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APP\PA\PAForum\Web Publications\FINANCE\Formula Funding and Advisory Committees\2020-2021 Biennium\"/>
    </mc:Choice>
  </mc:AlternateContent>
  <xr:revisionPtr revIDLastSave="0" documentId="13_ncr:1_{9689D8A1-9E16-4B24-8F94-506D22BC357A}" xr6:coauthVersionLast="45" xr6:coauthVersionMax="45" xr10:uidLastSave="{00000000-0000-0000-0000-000000000000}"/>
  <bookViews>
    <workbookView xWindow="-120" yWindow="-120" windowWidth="20730" windowHeight="11160" tabRatio="722" xr2:uid="{00000000-000D-0000-FFFF-FFFF00000000}"/>
  </bookViews>
  <sheets>
    <sheet name="Summary" sheetId="54" r:id="rId1"/>
    <sheet name="60x30TX Grad Supplement" sheetId="56" state="hidden" r:id="rId2"/>
    <sheet name="Operations Support" sheetId="11" r:id="rId3"/>
    <sheet name="Cost Study" sheetId="5" r:id="rId4"/>
    <sheet name="Space Support" sheetId="33" r:id="rId5"/>
    <sheet name="Utilities" sheetId="35" r:id="rId6"/>
    <sheet name="TAMUG" sheetId="34" r:id="rId7"/>
    <sheet name="SIS" sheetId="36" r:id="rId8"/>
    <sheet name="Comparison" sheetId="21" r:id="rId9"/>
    <sheet name="Law VM Tuition" sheetId="30" r:id="rId10"/>
    <sheet name="Projections" sheetId="58" state="hidden" r:id="rId11"/>
  </sheets>
  <externalReferences>
    <externalReference r:id="rId12"/>
    <externalReference r:id="rId13"/>
    <externalReference r:id="rId14"/>
  </externalReferences>
  <definedNames>
    <definedName name="_Fill" localSheetId="1" hidden="1">#REF!</definedName>
    <definedName name="_Fill" localSheetId="8" hidden="1">Comparison!#REF!</definedName>
    <definedName name="_Fill" localSheetId="10" hidden="1">#REF!</definedName>
    <definedName name="_Fill" localSheetId="0" hidden="1">#REF!</definedName>
    <definedName name="_Fill" hidden="1">#REF!</definedName>
    <definedName name="_xlnm._FilterDatabase" localSheetId="1" hidden="1">'60x30TX Grad Supplement'!$A$3:$D$42</definedName>
    <definedName name="_xlnm._FilterDatabase" localSheetId="2" hidden="1">'Operations Support'!$A$4:$AF$3891</definedName>
    <definedName name="_Order1" hidden="1">255</definedName>
    <definedName name="_Order2" hidden="1">255</definedName>
    <definedName name="MATCHINST" localSheetId="1">#REF!</definedName>
    <definedName name="MATCHINST" localSheetId="10">#REF!</definedName>
    <definedName name="MATCHINST">#REF!</definedName>
    <definedName name="_xlnm.Print_Area" localSheetId="3">'Cost Study'!$A$1:$G$32</definedName>
    <definedName name="_xlnm.Print_Area" localSheetId="5">Utilities!$A$1:$AB$52</definedName>
    <definedName name="_xlnm.Print_Titles" localSheetId="0">Summary!$1:$3</definedName>
    <definedName name="_xlnm.Print_Titles" localSheetId="5">Utilities!$A:$B</definedName>
    <definedName name="solver_adj" localSheetId="4" hidden="1">'Space Support'!$F$59</definedName>
    <definedName name="solver_adj" hidden="1">'Space Support'!$F$59</definedName>
    <definedName name="solver_adj2" localSheetId="1" hidden="1">#REF!</definedName>
    <definedName name="solver_adj2" localSheetId="10" hidden="1">#REF!</definedName>
    <definedName name="solver_adj2" hidden="1">#REF!</definedName>
    <definedName name="solver_cvg" localSheetId="4" hidden="1">0.0001</definedName>
    <definedName name="solver_cvg" hidden="1">0.0001</definedName>
    <definedName name="solver_drv" localSheetId="4" hidden="1">1</definedName>
    <definedName name="solver_drv" hidden="1">1</definedName>
    <definedName name="solver_est" localSheetId="4" hidden="1">1</definedName>
    <definedName name="solver_est" hidden="1">1</definedName>
    <definedName name="solver_itr" localSheetId="4" hidden="1">100</definedName>
    <definedName name="solver_itr" hidden="1">100</definedName>
    <definedName name="solver_lin" localSheetId="4" hidden="1">2</definedName>
    <definedName name="solver_lin" hidden="1">2</definedName>
    <definedName name="solver_neg" localSheetId="4" hidden="1">2</definedName>
    <definedName name="solver_neg" hidden="1">2</definedName>
    <definedName name="solver_num" localSheetId="4" hidden="1">0</definedName>
    <definedName name="solver_num" hidden="1">0</definedName>
    <definedName name="solver_nwt" localSheetId="4" hidden="1">1</definedName>
    <definedName name="solver_nwt" hidden="1">1</definedName>
    <definedName name="solver_opt" localSheetId="1" hidden="1">[1]Infrastructure!#REF!</definedName>
    <definedName name="solver_opt" localSheetId="10" hidden="1">[2]Rates!#REF!</definedName>
    <definedName name="solver_opt" localSheetId="4" hidden="1">'Space Support'!#REF!</definedName>
    <definedName name="solver_opt" localSheetId="0" hidden="1">'Space Support'!#REF!</definedName>
    <definedName name="solver_opt" hidden="1">'Space Support'!#REF!</definedName>
    <definedName name="solver_pre" localSheetId="4" hidden="1">0.000001</definedName>
    <definedName name="solver_pre" hidden="1">0.000001</definedName>
    <definedName name="solver_scl" localSheetId="4" hidden="1">2</definedName>
    <definedName name="solver_scl" hidden="1">2</definedName>
    <definedName name="solver_sho" localSheetId="4" hidden="1">2</definedName>
    <definedName name="solver_sho" hidden="1">2</definedName>
    <definedName name="solver_tim" localSheetId="4" hidden="1">100</definedName>
    <definedName name="solver_tim" hidden="1">100</definedName>
    <definedName name="solver_tol" localSheetId="4" hidden="1">0.05</definedName>
    <definedName name="solver_tol" hidden="1">0.05</definedName>
    <definedName name="solver_typ" localSheetId="4" hidden="1">3</definedName>
    <definedName name="solver_typ" hidden="1">3</definedName>
    <definedName name="solver_val" localSheetId="4" hidden="1">0</definedName>
    <definedName name="solver_val" hidden="1">0</definedName>
    <definedName name="Z_0A074BB4_530D_46F6_B04A_F3AC2D212DBE_.wvu.Cols" localSheetId="0" hidden="1">Summary!$A:$A,Summary!#REF!</definedName>
    <definedName name="Z_0A074BB4_530D_46F6_B04A_F3AC2D212DBE_.wvu.PrintArea" localSheetId="8" hidden="1">Comparison!$A$4:$G$83</definedName>
    <definedName name="Z_0A074BB4_530D_46F6_B04A_F3AC2D212DBE_.wvu.PrintArea" localSheetId="3" hidden="1">'Cost Study'!$A$1:$G$29</definedName>
    <definedName name="Z_0A074BB4_530D_46F6_B04A_F3AC2D212DBE_.wvu.PrintArea" localSheetId="0" hidden="1">Summary!#REF!</definedName>
    <definedName name="Z_0A074BB4_530D_46F6_B04A_F3AC2D212DBE_.wvu.PrintTitles" localSheetId="0" hidden="1">Summary!$B:$B</definedName>
    <definedName name="Z_0AC59CCA_1D93_4C50_8C5F_9E8BB12C4032_.wvu.Cols" localSheetId="0" hidden="1">Summary!$A:$A</definedName>
    <definedName name="Z_0AC59CCA_1D93_4C50_8C5F_9E8BB12C4032_.wvu.PrintArea" localSheetId="8" hidden="1">Comparison!$A$4:$G$83</definedName>
    <definedName name="Z_0AC59CCA_1D93_4C50_8C5F_9E8BB12C4032_.wvu.PrintArea" localSheetId="0" hidden="1">Summary!$B$1:$I$57</definedName>
    <definedName name="Z_0AC59CCA_1D93_4C50_8C5F_9E8BB12C4032_.wvu.PrintTitles" localSheetId="0" hidden="1">Summary!$B:$B</definedName>
    <definedName name="Z_0F3EBC76_0056_4406_B97D_60B0B640312C_.wvu.PrintArea" localSheetId="8" hidden="1">Comparison!$A$1:$G$47</definedName>
    <definedName name="Z_175A74B9_04D8_4168_BE0E_B9F6D216804E_.wvu.Cols" localSheetId="1" hidden="1">#REF!</definedName>
    <definedName name="Z_175A74B9_04D8_4168_BE0E_B9F6D216804E_.wvu.Cols" localSheetId="10" hidden="1">[2]Infrastructure!#REF!</definedName>
    <definedName name="Z_175A74B9_04D8_4168_BE0E_B9F6D216804E_.wvu.Cols" localSheetId="0" hidden="1">#REF!</definedName>
    <definedName name="Z_175A74B9_04D8_4168_BE0E_B9F6D216804E_.wvu.Cols" hidden="1">#REF!</definedName>
    <definedName name="Z_175A74B9_04D8_4168_BE0E_B9F6D216804E_.wvu.PrintArea" localSheetId="4" hidden="1">'Space Support'!$J$4:$L$52</definedName>
    <definedName name="Z_175A74B9_04D8_4168_BE0E_B9F6D216804E_.wvu.PrintTitles" localSheetId="1" hidden="1">[1]Infrastructure!$B$1:$K$65536,[1]Infrastructure!$A$3:$IV$3</definedName>
    <definedName name="Z_175A74B9_04D8_4168_BE0E_B9F6D216804E_.wvu.PrintTitles" localSheetId="10" hidden="1">[2]Rates!$B:$J,[2]Rates!$3:$7</definedName>
    <definedName name="Z_175A74B9_04D8_4168_BE0E_B9F6D216804E_.wvu.PrintTitles" localSheetId="7" hidden="1">[3]UtilAdj!$A$1:$B$65536,[3]UtilAdj!$A$8:$IV$13</definedName>
    <definedName name="Z_175A74B9_04D8_4168_BE0E_B9F6D216804E_.wvu.PrintTitles" hidden="1">'Space Support'!$B:$K,'Space Support'!$3:$3</definedName>
    <definedName name="Z_2525E0FB_B307_4BBB_9276_C1F8B2A66465_.wvu.PrintArea" localSheetId="8" hidden="1">Comparison!$A$46:$G$85</definedName>
    <definedName name="Z_303B153B_40CE_4571_BDAA_A7ABD2F95F1F_.wvu.Cols" localSheetId="0" hidden="1">Summary!$A:$A,Summary!#REF!</definedName>
    <definedName name="Z_303B153B_40CE_4571_BDAA_A7ABD2F95F1F_.wvu.PrintArea" localSheetId="3" hidden="1">'Cost Study'!$A$1:$G$29</definedName>
    <definedName name="Z_303B153B_40CE_4571_BDAA_A7ABD2F95F1F_.wvu.PrintArea" localSheetId="0" hidden="1">Summary!#REF!</definedName>
    <definedName name="Z_303B153B_40CE_4571_BDAA_A7ABD2F95F1F_.wvu.PrintTitles" localSheetId="0" hidden="1">Summary!$B:$B</definedName>
    <definedName name="Z_35BFC459_B22D_40B1_9702_541F957448D5_.wvu.Cols" localSheetId="0" hidden="1">Summary!#REF!,Summary!#REF!</definedName>
    <definedName name="Z_35BFC459_B22D_40B1_9702_541F957448D5_.wvu.FilterData" localSheetId="2" hidden="1">'Operations Support'!$A$5:$AB$3785</definedName>
    <definedName name="Z_35BFC459_B22D_40B1_9702_541F957448D5_.wvu.PrintArea" localSheetId="3" hidden="1">'Cost Study'!$A$1:$H$27</definedName>
    <definedName name="Z_35BFC459_B22D_40B1_9702_541F957448D5_.wvu.PrintArea" localSheetId="2" hidden="1">'Operations Support'!$A$1:$AB$3785</definedName>
    <definedName name="Z_35BFC459_B22D_40B1_9702_541F957448D5_.wvu.PrintArea" localSheetId="10" hidden="1">Projections!$A$2:$J$3</definedName>
    <definedName name="Z_35BFC459_B22D_40B1_9702_541F957448D5_.wvu.PrintArea" localSheetId="0" hidden="1">Summary!$D$1:$I$57</definedName>
    <definedName name="Z_35BFC459_B22D_40B1_9702_541F957448D5_.wvu.PrintTitles" localSheetId="0" hidden="1">Summary!$B:$B</definedName>
    <definedName name="Z_3B4A1CD3_71A7_41D8_BB20_2C00DD672F4C_.wvu.Cols" localSheetId="1" hidden="1">#REF!</definedName>
    <definedName name="Z_3B4A1CD3_71A7_41D8_BB20_2C00DD672F4C_.wvu.Cols" localSheetId="10" hidden="1">[2]Infrastructure!#REF!</definedName>
    <definedName name="Z_3B4A1CD3_71A7_41D8_BB20_2C00DD672F4C_.wvu.Cols" localSheetId="0" hidden="1">#REF!</definedName>
    <definedName name="Z_3B4A1CD3_71A7_41D8_BB20_2C00DD672F4C_.wvu.Cols" hidden="1">#REF!</definedName>
    <definedName name="Z_3B4A1CD3_71A7_41D8_BB20_2C00DD672F4C_.wvu.PrintTitles" localSheetId="1" hidden="1">[1]Infrastructure!$B$1:$K$65536,[1]Infrastructure!$A$3:$IV$3</definedName>
    <definedName name="Z_3B4A1CD3_71A7_41D8_BB20_2C00DD672F4C_.wvu.PrintTitles" localSheetId="10" hidden="1">[2]Rates!$B:$J,[2]Rates!$3:$7</definedName>
    <definedName name="Z_3B4A1CD3_71A7_41D8_BB20_2C00DD672F4C_.wvu.PrintTitles" localSheetId="7" hidden="1">[3]UtilAdj!$A$1:$B$65536,[3]UtilAdj!$A$8:$IV$13</definedName>
    <definedName name="Z_3B4A1CD3_71A7_41D8_BB20_2C00DD672F4C_.wvu.PrintTitles" hidden="1">'Space Support'!$B:$K,'Space Support'!$3:$3</definedName>
    <definedName name="Z_3C6B346A_28C6_4C6A_AD30_B8ADBF04FBAC_.wvu.Cols" localSheetId="0" hidden="1">Summary!$A:$A,Summary!#REF!</definedName>
    <definedName name="Z_3C6B346A_28C6_4C6A_AD30_B8ADBF04FBAC_.wvu.PrintArea" localSheetId="3" hidden="1">'Cost Study'!$A$1:$G$29</definedName>
    <definedName name="Z_3C6B346A_28C6_4C6A_AD30_B8ADBF04FBAC_.wvu.PrintArea" localSheetId="0" hidden="1">Summary!#REF!</definedName>
    <definedName name="Z_3C6B346A_28C6_4C6A_AD30_B8ADBF04FBAC_.wvu.PrintTitles" localSheetId="0" hidden="1">Summary!$B:$B</definedName>
    <definedName name="Z_3F5AF988_2CAC_4694_95ED_01242EA6B10D_.wvu.PrintArea" localSheetId="8" hidden="1">Comparison!$A$4:$G$44</definedName>
    <definedName name="Z_58F2FA9C_F7C5_4156_BFF6_E11F2EBA822F_.wvu.PrintArea" localSheetId="8" hidden="1">Comparison!$A$46:$G$85</definedName>
    <definedName name="Z_58F2FA9C_F7C5_4156_BFF6_E11F2EBA822F_.wvu.PrintArea" localSheetId="3" hidden="1">'Cost Study'!$A$7:$G$29</definedName>
    <definedName name="Z_58F2FA9C_F7C5_4156_BFF6_E11F2EBA822F_.wvu.PrintArea" localSheetId="0" hidden="1">Summary!#REF!</definedName>
    <definedName name="Z_58F2FA9C_F7C5_4156_BFF6_E11F2EBA822F_.wvu.PrintTitles" localSheetId="0" hidden="1">Summary!$B:$B</definedName>
    <definedName name="Z_5F15871F_1F9D_454B_B820_06244E250857_.wvu.Cols" localSheetId="1" hidden="1">#REF!</definedName>
    <definedName name="Z_5F15871F_1F9D_454B_B820_06244E250857_.wvu.Cols" localSheetId="10" hidden="1">[2]Infrastructure!#REF!</definedName>
    <definedName name="Z_5F15871F_1F9D_454B_B820_06244E250857_.wvu.Cols" localSheetId="0" hidden="1">#REF!</definedName>
    <definedName name="Z_5F15871F_1F9D_454B_B820_06244E250857_.wvu.Cols" hidden="1">#REF!</definedName>
    <definedName name="Z_5F15871F_1F9D_454B_B820_06244E250857_.wvu.PrintTitles" localSheetId="1" hidden="1">[1]Infrastructure!$B$1:$K$65536,[1]Infrastructure!$A$3:$IV$3</definedName>
    <definedName name="Z_5F15871F_1F9D_454B_B820_06244E250857_.wvu.PrintTitles" localSheetId="10" hidden="1">[2]Rates!$B:$J,[2]Rates!$3:$7</definedName>
    <definedName name="Z_5F15871F_1F9D_454B_B820_06244E250857_.wvu.PrintTitles" localSheetId="7" hidden="1">[3]UtilAdj!$A$1:$B$65536,[3]UtilAdj!$A$8:$IV$13</definedName>
    <definedName name="Z_5F15871F_1F9D_454B_B820_06244E250857_.wvu.PrintTitles" hidden="1">'Space Support'!$B:$K,'Space Support'!$3:$3</definedName>
    <definedName name="Z_675F30BC_42CF_41EB_9295_12D8590553A4_.wvu.Cols" localSheetId="2" hidden="1">'Operations Support'!$Z:$Z</definedName>
    <definedName name="Z_675F30BC_42CF_41EB_9295_12D8590553A4_.wvu.Cols" localSheetId="0" hidden="1">Summary!#REF!,Summary!#REF!</definedName>
    <definedName name="Z_675F30BC_42CF_41EB_9295_12D8590553A4_.wvu.FilterData" localSheetId="2" hidden="1">'Operations Support'!$A$5:$AB$3785</definedName>
    <definedName name="Z_675F30BC_42CF_41EB_9295_12D8590553A4_.wvu.PrintArea" localSheetId="3" hidden="1">'Cost Study'!$A$1:$H$27</definedName>
    <definedName name="Z_675F30BC_42CF_41EB_9295_12D8590553A4_.wvu.PrintArea" localSheetId="2" hidden="1">'Operations Support'!#REF!</definedName>
    <definedName name="Z_675F30BC_42CF_41EB_9295_12D8590553A4_.wvu.PrintArea" localSheetId="0" hidden="1">Summary!$D$1:$I$57</definedName>
    <definedName name="Z_675F30BC_42CF_41EB_9295_12D8590553A4_.wvu.PrintTitles" localSheetId="0" hidden="1">Summary!$B:$B</definedName>
    <definedName name="Z_675F30BC_42CF_41EB_9295_12D8590553A4_.wvu.Rows" localSheetId="2" hidden="1">'Operations Support'!$5:$114,'Operations Support'!$116:$225,'Operations Support'!$227:$336,'Operations Support'!$338:$447,'Operations Support'!$449:$558,'Operations Support'!$560:$669,'Operations Support'!$671:$780,'Operations Support'!$782:$891,'Operations Support'!$893:$1002,'Operations Support'!$1004:$1113,'Operations Support'!$1115:$1224,'Operations Support'!$1226:$1335,'Operations Support'!$1337:$1446,'Operations Support'!$1448:$1557,'Operations Support'!$1559:$1668,'Operations Support'!$1670:$1779,'Operations Support'!$1781:$1890,'Operations Support'!$1892:$2001,'Operations Support'!$2003:$2112,'Operations Support'!$2114:$2223,'Operations Support'!$2225:$2334,'Operations Support'!$2336:$2445,'Operations Support'!$2447:$2556,'Operations Support'!$2558:$2667,'Operations Support'!$2669:$2778,'Operations Support'!$2780:$2889,'Operations Support'!$2891:$3000,'Operations Support'!$3002:$3111,'Operations Support'!$3113:$3222,'Operations Support'!$3224:$3333,'Operations Support'!$3335:$3444,'Operations Support'!$3446:$3555,'Operations Support'!$3557:$3574,'Operations Support'!$3575:$3785,'Operations Support'!#REF!,'Operations Support'!#REF!</definedName>
    <definedName name="Z_7B497AE1_31A2_4C3E_AC32_38A13252348B_.wvu.Cols" localSheetId="0" hidden="1">Summary!$A:$A,Summary!#REF!</definedName>
    <definedName name="Z_7B497AE1_31A2_4C3E_AC32_38A13252348B_.wvu.PrintArea" localSheetId="8" hidden="1">Comparison!$A$4:$G$83</definedName>
    <definedName name="Z_7B497AE1_31A2_4C3E_AC32_38A13252348B_.wvu.PrintArea" localSheetId="3" hidden="1">'Cost Study'!$A$1:$G$29</definedName>
    <definedName name="Z_7B497AE1_31A2_4C3E_AC32_38A13252348B_.wvu.PrintArea" localSheetId="0" hidden="1">Summary!#REF!</definedName>
    <definedName name="Z_7B497AE1_31A2_4C3E_AC32_38A13252348B_.wvu.PrintTitles" localSheetId="0" hidden="1">Summary!$B:$B</definedName>
    <definedName name="Z_82870BCA_05EC_4A49_9118_CEA1167BF5A7_.wvu.Cols" localSheetId="0" hidden="1">Summary!$A:$A,Summary!#REF!,Summary!#REF!</definedName>
    <definedName name="Z_82870BCA_05EC_4A49_9118_CEA1167BF5A7_.wvu.PrintArea" localSheetId="0" hidden="1">Summary!$B$1:$I$57</definedName>
    <definedName name="Z_82D93351_CB79_47D8_8AE8_2B10EACDB89E_.wvu.Cols" localSheetId="1" hidden="1">#REF!</definedName>
    <definedName name="Z_82D93351_CB79_47D8_8AE8_2B10EACDB89E_.wvu.Cols" localSheetId="10" hidden="1">[2]Infrastructure!#REF!</definedName>
    <definedName name="Z_82D93351_CB79_47D8_8AE8_2B10EACDB89E_.wvu.Cols" localSheetId="0" hidden="1">#REF!</definedName>
    <definedName name="Z_82D93351_CB79_47D8_8AE8_2B10EACDB89E_.wvu.Cols" hidden="1">#REF!</definedName>
    <definedName name="Z_82D93351_CB79_47D8_8AE8_2B10EACDB89E_.wvu.PrintArea" localSheetId="4" hidden="1">'Space Support'!$J$4:$L$52</definedName>
    <definedName name="Z_82D93351_CB79_47D8_8AE8_2B10EACDB89E_.wvu.PrintTitles" localSheetId="1" hidden="1">[1]Infrastructure!$B$1:$K$65536,[1]Infrastructure!$A$3:$IV$3</definedName>
    <definedName name="Z_82D93351_CB79_47D8_8AE8_2B10EACDB89E_.wvu.PrintTitles" localSheetId="10" hidden="1">[2]Rates!$B:$J,[2]Rates!$3:$7</definedName>
    <definedName name="Z_82D93351_CB79_47D8_8AE8_2B10EACDB89E_.wvu.PrintTitles" localSheetId="7" hidden="1">[3]UtilAdj!$A$1:$B$65536,[3]UtilAdj!$A$8:$IV$13</definedName>
    <definedName name="Z_82D93351_CB79_47D8_8AE8_2B10EACDB89E_.wvu.PrintTitles" hidden="1">'Space Support'!$B:$K,'Space Support'!$3:$3</definedName>
    <definedName name="Z_91FF6182_D2EC_4CD1_9CDF_7C925FC791E8_.wvu.Cols" localSheetId="0" hidden="1">Summary!#REF!,Summary!#REF!</definedName>
    <definedName name="Z_91FF6182_D2EC_4CD1_9CDF_7C925FC791E8_.wvu.FilterData" localSheetId="2" hidden="1">'Operations Support'!$A$5:$AB$3785</definedName>
    <definedName name="Z_91FF6182_D2EC_4CD1_9CDF_7C925FC791E8_.wvu.PrintArea" localSheetId="3" hidden="1">'Cost Study'!$A$1:$H$27</definedName>
    <definedName name="Z_91FF6182_D2EC_4CD1_9CDF_7C925FC791E8_.wvu.PrintArea" localSheetId="2" hidden="1">'Operations Support'!$A$1:$AB$3785</definedName>
    <definedName name="Z_91FF6182_D2EC_4CD1_9CDF_7C925FC791E8_.wvu.PrintArea" localSheetId="10" hidden="1">Projections!$A$2:$J$3</definedName>
    <definedName name="Z_91FF6182_D2EC_4CD1_9CDF_7C925FC791E8_.wvu.PrintArea" localSheetId="0" hidden="1">Summary!$D$1:$I$57</definedName>
    <definedName name="Z_91FF6182_D2EC_4CD1_9CDF_7C925FC791E8_.wvu.PrintTitles" localSheetId="0" hidden="1">Summary!$B:$B</definedName>
    <definedName name="Z_92B8DB46_18BE_4736_A438_5C0EAAC214A3_.wvu.PrintArea" localSheetId="4" hidden="1">'Space Support'!$J$4:$L$52</definedName>
    <definedName name="Z_92B8DB46_18BE_4736_A438_5C0EAAC214A3_.wvu.PrintTitles" localSheetId="4" hidden="1">'Space Support'!$B:$K,'Space Support'!$3:$3</definedName>
    <definedName name="Z_95AD7BEF_F518_46C7_B565_EC569F4CD3DD_.wvu.Cols" localSheetId="0" hidden="1">Summary!$A:$A</definedName>
    <definedName name="Z_95AD7BEF_F518_46C7_B565_EC569F4CD3DD_.wvu.FilterData" localSheetId="2" hidden="1">'Operations Support'!$A$5:$AB$3785</definedName>
    <definedName name="Z_95AD7BEF_F518_46C7_B565_EC569F4CD3DD_.wvu.PrintArea" localSheetId="3" hidden="1">'Cost Study'!$A$1:$H$31</definedName>
    <definedName name="Z_95AD7BEF_F518_46C7_B565_EC569F4CD3DD_.wvu.PrintArea" localSheetId="0" hidden="1">Summary!$B$1:$I$57</definedName>
    <definedName name="Z_95AD7BEF_F518_46C7_B565_EC569F4CD3DD_.wvu.PrintTitles" localSheetId="0" hidden="1">Summary!$B:$B</definedName>
    <definedName name="Z_95AD7BEF_F518_46C7_B565_EC569F4CD3DD_.wvu.Rows" localSheetId="2" hidden="1">'Operations Support'!$5:$114,'Operations Support'!$116:$225,'Operations Support'!$227:$336,'Operations Support'!$338:$447,'Operations Support'!$449:$558,'Operations Support'!$560:$669,'Operations Support'!$671:$780,'Operations Support'!$782:$891,'Operations Support'!$893:$1002,'Operations Support'!$1004:$1113,'Operations Support'!$1115:$1224,'Operations Support'!$1226:$1335,'Operations Support'!$1337:$1446,'Operations Support'!$1448:$1557,'Operations Support'!$1559:$1668,'Operations Support'!$1670:$1779,'Operations Support'!$1781:$1890,'Operations Support'!$1892:$2001,'Operations Support'!$2003:$2112,'Operations Support'!$2114:$2223,'Operations Support'!$2225:$2334,'Operations Support'!$2336:$2445,'Operations Support'!$2447:$2556,'Operations Support'!$2558:$2667,'Operations Support'!$2669:$2778,'Operations Support'!$2780:$2889,'Operations Support'!$2891:$3000,'Operations Support'!$3002:$3111,'Operations Support'!$3113:$3222,'Operations Support'!$3224:$3333,'Operations Support'!$3335:$3444,'Operations Support'!$3446:$3555,'Operations Support'!$3557:$3574,'Operations Support'!$3575:$3785,'Operations Support'!#REF!</definedName>
    <definedName name="Z_ABB4BCFE_4E5B_46EB_9CDF_31A49DC3C3DC_.wvu.PrintArea" localSheetId="4" hidden="1">'Space Support'!$J$4:$L$52</definedName>
    <definedName name="Z_ABB4BCFE_4E5B_46EB_9CDF_31A49DC3C3DC_.wvu.PrintTitles" localSheetId="4" hidden="1">'Space Support'!$B:$K,'Space Support'!$3:$3</definedName>
    <definedName name="Z_C593DCC3_48F5_49D3_A249_760A4EB596FD_.wvu.Cols" localSheetId="0" hidden="1">Summary!#REF!,Summary!#REF!</definedName>
    <definedName name="Z_C593DCC3_48F5_49D3_A249_760A4EB596FD_.wvu.FilterData" localSheetId="2" hidden="1">'Operations Support'!$A$5:$AB$3785</definedName>
    <definedName name="Z_C593DCC3_48F5_49D3_A249_760A4EB596FD_.wvu.PrintArea" localSheetId="3" hidden="1">'Cost Study'!$A$1:$H$27</definedName>
    <definedName name="Z_C593DCC3_48F5_49D3_A249_760A4EB596FD_.wvu.PrintArea" localSheetId="2" hidden="1">'Operations Support'!$A$1:$AB$3785</definedName>
    <definedName name="Z_C593DCC3_48F5_49D3_A249_760A4EB596FD_.wvu.PrintArea" localSheetId="10" hidden="1">Projections!$A$2:$J$3</definedName>
    <definedName name="Z_C593DCC3_48F5_49D3_A249_760A4EB596FD_.wvu.PrintArea" localSheetId="0" hidden="1">Summary!$D$1:$I$57</definedName>
    <definedName name="Z_C593DCC3_48F5_49D3_A249_760A4EB596FD_.wvu.PrintTitles" localSheetId="0" hidden="1">Summary!$B:$B</definedName>
    <definedName name="Z_D2A8523F_42D4_4968_A72F_21832F1DB84F_.wvu.Cols" localSheetId="0" hidden="1">Summary!#REF!</definedName>
    <definedName name="Z_D2A8523F_42D4_4968_A72F_21832F1DB84F_.wvu.FilterData" localSheetId="2" hidden="1">'Operations Support'!$A$5:$AB$3785</definedName>
    <definedName name="Z_D2A8523F_42D4_4968_A72F_21832F1DB84F_.wvu.PrintArea" localSheetId="3" hidden="1">'Cost Study'!$A$1:$H$27</definedName>
    <definedName name="Z_D2A8523F_42D4_4968_A72F_21832F1DB84F_.wvu.PrintArea" localSheetId="2" hidden="1">'Operations Support'!$A$1:$AB$3785</definedName>
    <definedName name="Z_D2A8523F_42D4_4968_A72F_21832F1DB84F_.wvu.PrintArea" localSheetId="0" hidden="1">Summary!$A$1:$I$57</definedName>
    <definedName name="Z_D2A8523F_42D4_4968_A72F_21832F1DB84F_.wvu.PrintTitles" localSheetId="0" hidden="1">Summary!$B:$B</definedName>
    <definedName name="Z_DA77B147_D238_490D_A0F7_48590BD4DC8B_.wvu.PrintArea" localSheetId="8" hidden="1">Comparison!$A$4:$G$44</definedName>
    <definedName name="Z_DE388A6B_882C_495C_AAE9_5FF5D9FE9DAB_.wvu.Cols" localSheetId="2" hidden="1">'Operations Support'!$Z:$Z</definedName>
    <definedName name="Z_DE388A6B_882C_495C_AAE9_5FF5D9FE9DAB_.wvu.Cols" localSheetId="0" hidden="1">Summary!$A:$A</definedName>
    <definedName name="Z_DE388A6B_882C_495C_AAE9_5FF5D9FE9DAB_.wvu.FilterData" localSheetId="2" hidden="1">'Operations Support'!$A$5:$AB$3785</definedName>
    <definedName name="Z_DE388A6B_882C_495C_AAE9_5FF5D9FE9DAB_.wvu.PrintArea" localSheetId="8" hidden="1">Comparison!$A$4:$G$44</definedName>
    <definedName name="Z_DE388A6B_882C_495C_AAE9_5FF5D9FE9DAB_.wvu.PrintArea" localSheetId="3" hidden="1">'Cost Study'!$A$1:$H$27</definedName>
    <definedName name="Z_DE388A6B_882C_495C_AAE9_5FF5D9FE9DAB_.wvu.PrintArea" localSheetId="2" hidden="1">'Operations Support'!$A$1:$AB$3785</definedName>
    <definedName name="Z_DE388A6B_882C_495C_AAE9_5FF5D9FE9DAB_.wvu.PrintArea" localSheetId="0" hidden="1">Summary!$B$1:$I$57</definedName>
    <definedName name="Z_DE388A6B_882C_495C_AAE9_5FF5D9FE9DAB_.wvu.PrintTitles" localSheetId="0" hidden="1">Summary!$B:$B</definedName>
    <definedName name="Z_DE388A6B_882C_495C_AAE9_5FF5D9FE9DAB_.wvu.Rows" localSheetId="2" hidden="1">'Operations Support'!$5:$114,'Operations Support'!$116:$225,'Operations Support'!$227:$336,'Operations Support'!$338:$447,'Operations Support'!$449:$558,'Operations Support'!$560:$669,'Operations Support'!$671:$780,'Operations Support'!$782:$891,'Operations Support'!$893:$1002,'Operations Support'!$1004:$1113,'Operations Support'!$1115:$1224,'Operations Support'!$1226:$1335,'Operations Support'!$1337:$1446,'Operations Support'!$1448:$1557,'Operations Support'!$1559:$1668,'Operations Support'!$1670:$1779,'Operations Support'!$1781:$1890,'Operations Support'!$1892:$2001,'Operations Support'!$2003:$2112,'Operations Support'!$2114:$2223,'Operations Support'!$2225:$2334,'Operations Support'!$2336:$2445,'Operations Support'!$2447:$2556,'Operations Support'!$2558:$2667,'Operations Support'!$2669:$2778,'Operations Support'!$2780:$2889,'Operations Support'!$2891:$3000,'Operations Support'!$3002:$3111,'Operations Support'!$3113:$3222,'Operations Support'!$3224:$3333,'Operations Support'!$3335:$3444,'Operations Support'!$3446:$3555,'Operations Support'!$3557:$3574,'Operations Support'!$3575:$3785,'Operations Support'!#REF!,'Operations Support'!#REF!</definedName>
    <definedName name="Z_E1EA2BA7_782F_4B75_921B_ACA9B735FEBE_.wvu.PrintArea" localSheetId="9" hidden="1">'Law VM Tuition'!#REF!</definedName>
    <definedName name="Z_E1EA2BA7_782F_4B75_921B_ACA9B735FEBE_.wvu.PrintTitles" localSheetId="9" hidden="1">'Law VM Tuition'!#REF!</definedName>
    <definedName name="Z_E3BB4C3D_F6B5_4D70_B069_1A7C5F76D2BD_.wvu.PrintArea" localSheetId="4" hidden="1">'Space Support'!$J$4:$L$52</definedName>
    <definedName name="Z_FBBF6D22_BA9D_4460_80E4_841CEB319BD4_.wvu.PrintArea" localSheetId="9" hidden="1">'Law VM Tuition'!#REF!</definedName>
    <definedName name="Z_FBBF6D22_BA9D_4460_80E4_841CEB319BD4_.wvu.PrintTitles" localSheetId="9" hidden="1">'Law VM Tuition'!#REF!</definedName>
    <definedName name="Z_FC4770E7_5AA9_45AB_93B4_AB306746D478_.wvu.Cols" localSheetId="0" hidden="1">Summary!#REF!,Summary!#REF!</definedName>
    <definedName name="Z_FC4770E7_5AA9_45AB_93B4_AB306746D478_.wvu.FilterData" localSheetId="2" hidden="1">'Operations Support'!$A$5:$AB$3785</definedName>
    <definedName name="Z_FC4770E7_5AA9_45AB_93B4_AB306746D478_.wvu.PrintArea" localSheetId="3" hidden="1">'Cost Study'!$A$1:$H$27</definedName>
    <definedName name="Z_FC4770E7_5AA9_45AB_93B4_AB306746D478_.wvu.PrintArea" localSheetId="2" hidden="1">'Operations Support'!$A$1:$AB$3785</definedName>
    <definedName name="Z_FC4770E7_5AA9_45AB_93B4_AB306746D478_.wvu.PrintArea" localSheetId="0" hidden="1">Summary!$D$1:$I$57</definedName>
    <definedName name="Z_FC4770E7_5AA9_45AB_93B4_AB306746D478_.wvu.PrintTitles" localSheetId="0" hidden="1">Summary!$B:$B</definedName>
  </definedNames>
  <calcPr calcId="191029"/>
  <customWorkbookViews>
    <customWorkbookView name="prntsch" guid="{DE388A6B-882C-495C-AAE9-5FF5D9FE9DAB}" maximized="1" windowWidth="782" windowHeight="378" activeSheetId="11"/>
    <customWorkbookView name="prntmatrix" guid="{95AD7BEF-F518-46C7-B565-EC569F4CD3DD}" maximized="1" windowWidth="1020" windowHeight="567" activeSheetId="5"/>
    <customWorkbookView name="wedprinttopsummary" guid="{FC4770E7-5AA9-45AB-93B4-AB306746D478}" maximized="1" windowWidth="1020" windowHeight="541" activeSheetId="16"/>
    <customWorkbookView name="prntftse" guid="{675F30BC-42CF-41EB-9295-12D8590553A4}" maximized="1" windowWidth="1020" windowHeight="541" activeSheetId="11"/>
    <customWorkbookView name="prntcpi" guid="{91FF6182-D2EC-4CD1-9CDF-7C925FC791E8}" maximized="1" windowWidth="1020" windowHeight="541" activeSheetId="18"/>
    <customWorkbookView name="prntenroll" guid="{35BFC459-B22D-40B1-9702-541F957448D5}" maximized="1" windowWidth="1020" windowHeight="541" activeSheetId="14"/>
    <customWorkbookView name="prntbrief" guid="{C593DCC3-48F5-49D3-A249-760A4EB596FD}" maximized="1" windowWidth="1020" windowHeight="541" activeSheetId="17"/>
    <customWorkbookView name="prntattmptschcalc" guid="{D2A8523F-42D4-4968-A72F-21832F1DB84F}" maximized="1" windowWidth="994" windowHeight="541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F4" i="11" l="1"/>
  <c r="AE4" i="11"/>
  <c r="B272" i="54" l="1"/>
  <c r="G59" i="33"/>
  <c r="G52" i="36"/>
  <c r="G48" i="36"/>
  <c r="G41" i="36"/>
  <c r="P21" i="54"/>
  <c r="P231" i="54" s="1"/>
  <c r="Q21" i="54"/>
  <c r="Q231" i="54" s="1"/>
  <c r="P22" i="54"/>
  <c r="P232" i="54"/>
  <c r="Q22" i="54"/>
  <c r="Q232" i="54" s="1"/>
  <c r="P23" i="54"/>
  <c r="P233" i="54" s="1"/>
  <c r="Q23" i="54"/>
  <c r="Q233" i="54" s="1"/>
  <c r="P24" i="54"/>
  <c r="P234" i="54"/>
  <c r="Q24" i="54"/>
  <c r="Q234" i="54" s="1"/>
  <c r="P25" i="54"/>
  <c r="P235" i="54" s="1"/>
  <c r="Q25" i="54"/>
  <c r="Q235" i="54" s="1"/>
  <c r="P26" i="54"/>
  <c r="P236" i="54"/>
  <c r="Q26" i="54"/>
  <c r="Q236" i="54" s="1"/>
  <c r="P27" i="54"/>
  <c r="P237" i="54" s="1"/>
  <c r="Q27" i="54"/>
  <c r="Q237" i="54" s="1"/>
  <c r="P28" i="54"/>
  <c r="P238" i="54"/>
  <c r="Q28" i="54"/>
  <c r="Q238" i="54" s="1"/>
  <c r="P29" i="54"/>
  <c r="P239" i="54" s="1"/>
  <c r="Q29" i="54"/>
  <c r="Q239" i="54" s="1"/>
  <c r="P30" i="54"/>
  <c r="P240" i="54"/>
  <c r="Q30" i="54"/>
  <c r="Q240" i="54" s="1"/>
  <c r="P31" i="54"/>
  <c r="P241" i="54" s="1"/>
  <c r="Q31" i="54"/>
  <c r="Q241" i="54" s="1"/>
  <c r="P32" i="54"/>
  <c r="P242" i="54"/>
  <c r="Q32" i="54"/>
  <c r="Q242" i="54" s="1"/>
  <c r="P33" i="54"/>
  <c r="P243" i="54" s="1"/>
  <c r="Q33" i="54"/>
  <c r="Q243" i="54" s="1"/>
  <c r="P34" i="54"/>
  <c r="P244" i="54"/>
  <c r="Q34" i="54"/>
  <c r="Q244" i="54" s="1"/>
  <c r="P35" i="54"/>
  <c r="P245" i="54" s="1"/>
  <c r="Q35" i="54"/>
  <c r="Q245" i="54" s="1"/>
  <c r="P36" i="54"/>
  <c r="P246" i="54"/>
  <c r="Q36" i="54"/>
  <c r="Q246" i="54" s="1"/>
  <c r="P37" i="54"/>
  <c r="P247" i="54" s="1"/>
  <c r="Q37" i="54"/>
  <c r="Q247" i="54" s="1"/>
  <c r="P38" i="54"/>
  <c r="P248" i="54"/>
  <c r="Q38" i="54"/>
  <c r="Q248" i="54" s="1"/>
  <c r="P39" i="54"/>
  <c r="P249" i="54" s="1"/>
  <c r="Q39" i="54"/>
  <c r="Q249" i="54" s="1"/>
  <c r="P40" i="54"/>
  <c r="P250" i="54"/>
  <c r="Q40" i="54"/>
  <c r="Q250" i="54" s="1"/>
  <c r="P41" i="54"/>
  <c r="P251" i="54" s="1"/>
  <c r="Q41" i="54"/>
  <c r="Q251" i="54" s="1"/>
  <c r="P42" i="54"/>
  <c r="P252" i="54"/>
  <c r="Q42" i="54"/>
  <c r="Q252" i="54" s="1"/>
  <c r="P43" i="54"/>
  <c r="P253" i="54" s="1"/>
  <c r="Q43" i="54"/>
  <c r="Q253" i="54" s="1"/>
  <c r="P44" i="54"/>
  <c r="P254" i="54"/>
  <c r="Q44" i="54"/>
  <c r="Q254" i="54" s="1"/>
  <c r="P45" i="54"/>
  <c r="P255" i="54" s="1"/>
  <c r="Q45" i="54"/>
  <c r="Q255" i="54" s="1"/>
  <c r="P46" i="54"/>
  <c r="P256" i="54"/>
  <c r="Q46" i="54"/>
  <c r="Q256" i="54" s="1"/>
  <c r="P47" i="54"/>
  <c r="P257" i="54" s="1"/>
  <c r="Q47" i="54"/>
  <c r="Q257" i="54" s="1"/>
  <c r="P48" i="54"/>
  <c r="P258" i="54"/>
  <c r="Q48" i="54"/>
  <c r="Q258" i="54" s="1"/>
  <c r="P49" i="54"/>
  <c r="P259" i="54" s="1"/>
  <c r="Q49" i="54"/>
  <c r="Q259" i="54" s="1"/>
  <c r="P50" i="54"/>
  <c r="P260" i="54"/>
  <c r="Q50" i="54"/>
  <c r="Q260" i="54" s="1"/>
  <c r="P51" i="54"/>
  <c r="P261" i="54" s="1"/>
  <c r="Q51" i="54"/>
  <c r="Q261" i="54" s="1"/>
  <c r="P52" i="54"/>
  <c r="P262" i="54"/>
  <c r="Q52" i="54"/>
  <c r="Q262" i="54" s="1"/>
  <c r="P53" i="54"/>
  <c r="P263" i="54" s="1"/>
  <c r="Q53" i="54"/>
  <c r="Q263" i="54" s="1"/>
  <c r="P54" i="54"/>
  <c r="P264" i="54"/>
  <c r="Q54" i="54"/>
  <c r="Q264" i="54" s="1"/>
  <c r="P55" i="54"/>
  <c r="P265" i="54" s="1"/>
  <c r="Q55" i="54"/>
  <c r="Q185" i="54" s="1"/>
  <c r="P56" i="54"/>
  <c r="P266" i="54"/>
  <c r="Q56" i="54"/>
  <c r="Q266" i="54" s="1"/>
  <c r="Q20" i="54"/>
  <c r="Q230" i="54" s="1"/>
  <c r="P20" i="54"/>
  <c r="P230" i="54" s="1"/>
  <c r="P151" i="54"/>
  <c r="Q151" i="54"/>
  <c r="P152" i="54"/>
  <c r="Q152" i="54"/>
  <c r="P153" i="54"/>
  <c r="Q153" i="54"/>
  <c r="P154" i="54"/>
  <c r="Q154" i="54"/>
  <c r="P155" i="54"/>
  <c r="Q155" i="54"/>
  <c r="P156" i="54"/>
  <c r="Q156" i="54"/>
  <c r="P157" i="54"/>
  <c r="Q157" i="54"/>
  <c r="P158" i="54"/>
  <c r="Q158" i="54"/>
  <c r="P159" i="54"/>
  <c r="Q159" i="54"/>
  <c r="P160" i="54"/>
  <c r="Q160" i="54"/>
  <c r="P161" i="54"/>
  <c r="Q161" i="54"/>
  <c r="P162" i="54"/>
  <c r="Q162" i="54"/>
  <c r="P163" i="54"/>
  <c r="Q163" i="54"/>
  <c r="P164" i="54"/>
  <c r="Q164" i="54"/>
  <c r="P165" i="54"/>
  <c r="Q165" i="54"/>
  <c r="P166" i="54"/>
  <c r="Q166" i="54"/>
  <c r="P167" i="54"/>
  <c r="Q167" i="54"/>
  <c r="P168" i="54"/>
  <c r="Q168" i="54"/>
  <c r="P169" i="54"/>
  <c r="Q169" i="54"/>
  <c r="P170" i="54"/>
  <c r="Q170" i="54"/>
  <c r="P171" i="54"/>
  <c r="Q171" i="54"/>
  <c r="P172" i="54"/>
  <c r="Q172" i="54"/>
  <c r="P173" i="54"/>
  <c r="Q173" i="54"/>
  <c r="P174" i="54"/>
  <c r="Q174" i="54"/>
  <c r="P175" i="54"/>
  <c r="Q175" i="54"/>
  <c r="P176" i="54"/>
  <c r="Q176" i="54"/>
  <c r="P177" i="54"/>
  <c r="Q177" i="54"/>
  <c r="P178" i="54"/>
  <c r="Q178" i="54"/>
  <c r="P179" i="54"/>
  <c r="Q179" i="54"/>
  <c r="P180" i="54"/>
  <c r="Q180" i="54"/>
  <c r="P181" i="54"/>
  <c r="Q181" i="54"/>
  <c r="P182" i="54"/>
  <c r="P183" i="54"/>
  <c r="Q183" i="54"/>
  <c r="P184" i="54"/>
  <c r="P185" i="54"/>
  <c r="P186" i="54"/>
  <c r="Q150" i="54"/>
  <c r="P150" i="54"/>
  <c r="Q111" i="54"/>
  <c r="Q112" i="54"/>
  <c r="Q113" i="54"/>
  <c r="Q114" i="54"/>
  <c r="Q115" i="54"/>
  <c r="Q116" i="54"/>
  <c r="Q117" i="54"/>
  <c r="Q118" i="54"/>
  <c r="Q119" i="54"/>
  <c r="Q120" i="54"/>
  <c r="Q121" i="54"/>
  <c r="Q122" i="54"/>
  <c r="Q123" i="54"/>
  <c r="Q124" i="54"/>
  <c r="Q125" i="54"/>
  <c r="Q126" i="54"/>
  <c r="Q127" i="54"/>
  <c r="Q128" i="54"/>
  <c r="Q129" i="54"/>
  <c r="Q130" i="54"/>
  <c r="Q131" i="54"/>
  <c r="Q132" i="54"/>
  <c r="Q133" i="54"/>
  <c r="Q134" i="54"/>
  <c r="Q135" i="54"/>
  <c r="Q136" i="54"/>
  <c r="Q137" i="54"/>
  <c r="Q138" i="54"/>
  <c r="Q139" i="54"/>
  <c r="Q140" i="54"/>
  <c r="Q141" i="54"/>
  <c r="Q142" i="54"/>
  <c r="Q143" i="54"/>
  <c r="Q144" i="54"/>
  <c r="Q145" i="54"/>
  <c r="Q146" i="54"/>
  <c r="Q110" i="54"/>
  <c r="P111" i="54"/>
  <c r="P112" i="54"/>
  <c r="P113" i="54"/>
  <c r="P114" i="54"/>
  <c r="P115" i="54"/>
  <c r="P116" i="54"/>
  <c r="P117" i="54"/>
  <c r="P118" i="54"/>
  <c r="P119" i="54"/>
  <c r="P120" i="54"/>
  <c r="P121" i="54"/>
  <c r="P122" i="54"/>
  <c r="P123" i="54"/>
  <c r="P124" i="54"/>
  <c r="P125" i="54"/>
  <c r="P126" i="54"/>
  <c r="P127" i="54"/>
  <c r="P128" i="54"/>
  <c r="P129" i="54"/>
  <c r="P130" i="54"/>
  <c r="P131" i="54"/>
  <c r="P132" i="54"/>
  <c r="P133" i="54"/>
  <c r="P134" i="54"/>
  <c r="P135" i="54"/>
  <c r="P136" i="54"/>
  <c r="P137" i="54"/>
  <c r="P138" i="54"/>
  <c r="P139" i="54"/>
  <c r="P140" i="54"/>
  <c r="P141" i="54"/>
  <c r="P142" i="54"/>
  <c r="P143" i="54"/>
  <c r="P144" i="54"/>
  <c r="P145" i="54"/>
  <c r="P146" i="54"/>
  <c r="P110" i="54"/>
  <c r="A8" i="58"/>
  <c r="A9" i="58"/>
  <c r="A10" i="58"/>
  <c r="A11" i="58" s="1"/>
  <c r="A12" i="58" s="1"/>
  <c r="A13" i="58" s="1"/>
  <c r="A14" i="58" s="1"/>
  <c r="A15" i="58" s="1"/>
  <c r="A16" i="58" s="1"/>
  <c r="A17" i="58" s="1"/>
  <c r="A18" i="58" s="1"/>
  <c r="A19" i="58" s="1"/>
  <c r="A20" i="58" s="1"/>
  <c r="A21" i="58" s="1"/>
  <c r="A22" i="58" s="1"/>
  <c r="A23" i="58" s="1"/>
  <c r="A24" i="58" s="1"/>
  <c r="A25" i="58" s="1"/>
  <c r="C27" i="58"/>
  <c r="C26" i="58"/>
  <c r="D26" i="58" s="1"/>
  <c r="D27" i="58" s="1"/>
  <c r="E29" i="58" s="1"/>
  <c r="H8" i="58"/>
  <c r="H9" i="58" s="1"/>
  <c r="H10" i="58" s="1"/>
  <c r="H11" i="58" s="1"/>
  <c r="H12" i="58" s="1"/>
  <c r="H13" i="58" s="1"/>
  <c r="H14" i="58" s="1"/>
  <c r="H15" i="58" s="1"/>
  <c r="H16" i="58" s="1"/>
  <c r="H17" i="58" s="1"/>
  <c r="H18" i="58" s="1"/>
  <c r="H19" i="58" s="1"/>
  <c r="H20" i="58" s="1"/>
  <c r="H21" i="58" s="1"/>
  <c r="H22" i="58" s="1"/>
  <c r="H23" i="58" s="1"/>
  <c r="H24" i="58" s="1"/>
  <c r="H25" i="58" s="1"/>
  <c r="H26" i="58" s="1"/>
  <c r="H27" i="58" s="1"/>
  <c r="H28" i="58" s="1"/>
  <c r="B14" i="34"/>
  <c r="B16" i="34" s="1"/>
  <c r="AA47" i="11"/>
  <c r="AB47" i="11" s="1"/>
  <c r="AA48" i="11"/>
  <c r="AB48" i="11" s="1"/>
  <c r="AA49" i="11"/>
  <c r="AA50" i="11"/>
  <c r="AA51" i="11"/>
  <c r="AA52" i="11"/>
  <c r="AA53" i="11"/>
  <c r="AA54" i="11"/>
  <c r="AA55" i="11"/>
  <c r="AB55" i="11" s="1"/>
  <c r="AA56" i="11"/>
  <c r="AA57" i="11"/>
  <c r="AA58" i="11"/>
  <c r="AA59" i="11"/>
  <c r="AA60" i="11"/>
  <c r="AA61" i="11"/>
  <c r="AA62" i="11"/>
  <c r="AA63" i="11"/>
  <c r="AA64" i="11"/>
  <c r="AB64" i="11" s="1"/>
  <c r="AA65" i="11"/>
  <c r="AA66" i="11"/>
  <c r="AA67" i="11"/>
  <c r="AA68" i="11"/>
  <c r="AA69" i="11"/>
  <c r="AA70" i="11"/>
  <c r="AA71" i="11"/>
  <c r="AB71" i="11" s="1"/>
  <c r="AA72" i="11"/>
  <c r="AB72" i="11" s="1"/>
  <c r="AA73" i="11"/>
  <c r="AA74" i="11"/>
  <c r="AA75" i="11"/>
  <c r="AA76" i="11"/>
  <c r="AA77" i="11"/>
  <c r="AA78" i="11"/>
  <c r="AA79" i="11"/>
  <c r="AB79" i="11" s="1"/>
  <c r="AA80" i="11"/>
  <c r="AA81" i="11"/>
  <c r="AA82" i="11"/>
  <c r="AA83" i="11"/>
  <c r="AD83" i="11" s="1"/>
  <c r="AA84" i="11"/>
  <c r="AD84" i="11" s="1"/>
  <c r="AA85" i="11"/>
  <c r="AA86" i="11"/>
  <c r="AA87" i="11"/>
  <c r="AB87" i="11" s="1"/>
  <c r="AA88" i="11"/>
  <c r="AB88" i="11" s="1"/>
  <c r="AA89" i="11"/>
  <c r="AA90" i="11"/>
  <c r="AB90" i="11" s="1"/>
  <c r="AA91" i="11"/>
  <c r="AA92" i="11"/>
  <c r="AA93" i="11"/>
  <c r="AD93" i="11" s="1"/>
  <c r="AA94" i="11"/>
  <c r="AB94" i="11" s="1"/>
  <c r="AA95" i="11"/>
  <c r="AB95" i="11" s="1"/>
  <c r="AA96" i="11"/>
  <c r="AB96" i="11" s="1"/>
  <c r="AA97" i="11"/>
  <c r="AA98" i="11"/>
  <c r="AA99" i="11"/>
  <c r="AA100" i="11"/>
  <c r="AA101" i="11"/>
  <c r="AA102" i="11"/>
  <c r="AA103" i="11"/>
  <c r="AB103" i="11" s="1"/>
  <c r="AA104" i="11"/>
  <c r="AB104" i="11" s="1"/>
  <c r="AA105" i="11"/>
  <c r="AA106" i="11"/>
  <c r="AA107" i="11"/>
  <c r="AA108" i="11"/>
  <c r="AA109" i="11"/>
  <c r="AA152" i="11"/>
  <c r="AB152" i="11" s="1"/>
  <c r="AA153" i="11"/>
  <c r="AA154" i="11"/>
  <c r="AA155" i="11"/>
  <c r="AB155" i="11" s="1"/>
  <c r="AA156" i="11"/>
  <c r="AA157" i="11"/>
  <c r="AA158" i="11"/>
  <c r="AA159" i="11"/>
  <c r="AB159" i="11" s="1"/>
  <c r="AA160" i="11"/>
  <c r="AB160" i="11" s="1"/>
  <c r="AA161" i="11"/>
  <c r="AA162" i="11"/>
  <c r="AA163" i="11"/>
  <c r="AB163" i="11" s="1"/>
  <c r="AA164" i="11"/>
  <c r="AB164" i="11" s="1"/>
  <c r="AA165" i="11"/>
  <c r="AA166" i="11"/>
  <c r="AA167" i="11"/>
  <c r="AB167" i="11" s="1"/>
  <c r="AA168" i="11"/>
  <c r="AB168" i="11" s="1"/>
  <c r="AA169" i="11"/>
  <c r="AA170" i="11"/>
  <c r="AB170" i="11" s="1"/>
  <c r="AA171" i="11"/>
  <c r="AA172" i="11"/>
  <c r="AA173" i="11"/>
  <c r="AA174" i="11"/>
  <c r="AA175" i="11"/>
  <c r="AB175" i="11" s="1"/>
  <c r="AA176" i="11"/>
  <c r="AB176" i="11" s="1"/>
  <c r="AA177" i="11"/>
  <c r="AA178" i="11"/>
  <c r="AA179" i="11"/>
  <c r="AB179" i="11" s="1"/>
  <c r="AA180" i="11"/>
  <c r="AA181" i="11"/>
  <c r="AA182" i="11"/>
  <c r="AA183" i="11"/>
  <c r="AB183" i="11" s="1"/>
  <c r="AA184" i="11"/>
  <c r="AB184" i="11" s="1"/>
  <c r="AA185" i="11"/>
  <c r="AA186" i="11"/>
  <c r="AB186" i="11" s="1"/>
  <c r="AA187" i="11"/>
  <c r="AA188" i="11"/>
  <c r="AA189" i="11"/>
  <c r="AA190" i="11"/>
  <c r="AA191" i="11"/>
  <c r="AB191" i="11" s="1"/>
  <c r="AA192" i="11"/>
  <c r="AB192" i="11" s="1"/>
  <c r="AA193" i="11"/>
  <c r="AA194" i="11"/>
  <c r="AA195" i="11"/>
  <c r="AB195" i="11" s="1"/>
  <c r="AA196" i="11"/>
  <c r="AB196" i="11" s="1"/>
  <c r="AA197" i="11"/>
  <c r="AA198" i="11"/>
  <c r="AA199" i="11"/>
  <c r="AB199" i="11" s="1"/>
  <c r="AA200" i="11"/>
  <c r="AB200" i="11" s="1"/>
  <c r="AA201" i="11"/>
  <c r="AA202" i="11"/>
  <c r="AB202" i="11" s="1"/>
  <c r="AA203" i="11"/>
  <c r="AA204" i="11"/>
  <c r="AA205" i="11"/>
  <c r="AA206" i="11"/>
  <c r="AB206" i="11" s="1"/>
  <c r="AA207" i="11"/>
  <c r="AB207" i="11" s="1"/>
  <c r="AA208" i="11"/>
  <c r="AB208" i="11" s="1"/>
  <c r="AA209" i="11"/>
  <c r="AA210" i="11"/>
  <c r="AA211" i="11"/>
  <c r="AA212" i="11"/>
  <c r="AD212" i="11" s="1"/>
  <c r="AA213" i="11"/>
  <c r="AA214" i="11"/>
  <c r="AB214" i="11" s="1"/>
  <c r="AA257" i="11"/>
  <c r="AA258" i="11"/>
  <c r="AA259" i="11"/>
  <c r="AA260" i="11"/>
  <c r="AA261" i="11"/>
  <c r="AA262" i="11"/>
  <c r="AB262" i="11" s="1"/>
  <c r="AA263" i="11"/>
  <c r="AA264" i="11"/>
  <c r="AB264" i="11" s="1"/>
  <c r="AA265" i="11"/>
  <c r="AA266" i="11"/>
  <c r="AA267" i="11"/>
  <c r="AB267" i="11" s="1"/>
  <c r="AA268" i="11"/>
  <c r="AA269" i="11"/>
  <c r="AA270" i="11"/>
  <c r="AB270" i="11" s="1"/>
  <c r="AA271" i="11"/>
  <c r="AA272" i="11"/>
  <c r="AA273" i="11"/>
  <c r="AA274" i="11"/>
  <c r="AA275" i="11"/>
  <c r="AB275" i="11" s="1"/>
  <c r="AA276" i="11"/>
  <c r="AA277" i="11"/>
  <c r="AA278" i="11"/>
  <c r="AB278" i="11" s="1"/>
  <c r="AA279" i="11"/>
  <c r="AA280" i="11"/>
  <c r="AA281" i="11"/>
  <c r="AA282" i="11"/>
  <c r="AA283" i="11"/>
  <c r="AA284" i="11"/>
  <c r="AA285" i="11"/>
  <c r="AA286" i="11"/>
  <c r="AA287" i="11"/>
  <c r="AA288" i="11"/>
  <c r="AB288" i="11" s="1"/>
  <c r="AA289" i="11"/>
  <c r="AA290" i="11"/>
  <c r="AA291" i="11"/>
  <c r="AB291" i="11" s="1"/>
  <c r="AA292" i="11"/>
  <c r="AA293" i="11"/>
  <c r="AA294" i="11"/>
  <c r="AB294" i="11" s="1"/>
  <c r="AA295" i="11"/>
  <c r="AB295" i="11" s="1"/>
  <c r="AA296" i="11"/>
  <c r="AB296" i="11" s="1"/>
  <c r="AA297" i="11"/>
  <c r="AA298" i="11"/>
  <c r="AA299" i="11"/>
  <c r="AA300" i="11"/>
  <c r="AA301" i="11"/>
  <c r="AA302" i="11"/>
  <c r="AB302" i="11" s="1"/>
  <c r="AA303" i="11"/>
  <c r="AA304" i="11"/>
  <c r="AA305" i="11"/>
  <c r="AA306" i="11"/>
  <c r="AA307" i="11"/>
  <c r="AA308" i="11"/>
  <c r="AA309" i="11"/>
  <c r="AA310" i="11"/>
  <c r="AB310" i="11" s="1"/>
  <c r="AA311" i="11"/>
  <c r="AA312" i="11"/>
  <c r="AB312" i="11" s="1"/>
  <c r="AA313" i="11"/>
  <c r="AA314" i="11"/>
  <c r="AA315" i="11"/>
  <c r="AA316" i="11"/>
  <c r="AA317" i="11"/>
  <c r="AA318" i="11"/>
  <c r="AB318" i="11" s="1"/>
  <c r="AA319" i="11"/>
  <c r="AA362" i="11"/>
  <c r="AA363" i="11"/>
  <c r="AA364" i="11"/>
  <c r="AA365" i="11"/>
  <c r="AA366" i="11"/>
  <c r="AB366" i="11" s="1"/>
  <c r="AA367" i="11"/>
  <c r="AB367" i="11" s="1"/>
  <c r="AA368" i="11"/>
  <c r="AA369" i="11"/>
  <c r="AA370" i="11"/>
  <c r="AA371" i="11"/>
  <c r="AA372" i="11"/>
  <c r="AB372" i="11" s="1"/>
  <c r="AA373" i="11"/>
  <c r="AA374" i="11"/>
  <c r="AA375" i="11"/>
  <c r="AB375" i="11" s="1"/>
  <c r="AA376" i="11"/>
  <c r="AB376" i="11" s="1"/>
  <c r="AA377" i="11"/>
  <c r="AA378" i="11"/>
  <c r="AA379" i="11"/>
  <c r="AA380" i="11"/>
  <c r="AA381" i="11"/>
  <c r="AA382" i="11"/>
  <c r="AB382" i="11" s="1"/>
  <c r="AA383" i="11"/>
  <c r="AB383" i="11" s="1"/>
  <c r="AA384" i="11"/>
  <c r="AB384" i="11" s="1"/>
  <c r="AA385" i="11"/>
  <c r="AA386" i="11"/>
  <c r="AA387" i="11"/>
  <c r="AD387" i="11" s="1"/>
  <c r="AA388" i="11"/>
  <c r="AB388" i="11" s="1"/>
  <c r="AA389" i="11"/>
  <c r="AA390" i="11"/>
  <c r="AB390" i="11" s="1"/>
  <c r="AA391" i="11"/>
  <c r="AA392" i="11"/>
  <c r="AB392" i="11" s="1"/>
  <c r="AA393" i="11"/>
  <c r="AA394" i="11"/>
  <c r="AA395" i="11"/>
  <c r="AB395" i="11" s="1"/>
  <c r="AA396" i="11"/>
  <c r="AA397" i="11"/>
  <c r="AA398" i="11"/>
  <c r="AB398" i="11" s="1"/>
  <c r="AA399" i="11"/>
  <c r="AA400" i="11"/>
  <c r="AB400" i="11" s="1"/>
  <c r="AA401" i="11"/>
  <c r="AA402" i="11"/>
  <c r="AA403" i="11"/>
  <c r="AD403" i="11" s="1"/>
  <c r="AA404" i="11"/>
  <c r="AA405" i="11"/>
  <c r="AB405" i="11" s="1"/>
  <c r="AA406" i="11"/>
  <c r="AB406" i="11" s="1"/>
  <c r="AA407" i="11"/>
  <c r="AB407" i="11" s="1"/>
  <c r="AA408" i="11"/>
  <c r="AB408" i="11" s="1"/>
  <c r="AA409" i="11"/>
  <c r="AA410" i="11"/>
  <c r="AA411" i="11"/>
  <c r="AA412" i="11"/>
  <c r="AA413" i="11"/>
  <c r="AB413" i="11" s="1"/>
  <c r="AA414" i="11"/>
  <c r="AB414" i="11" s="1"/>
  <c r="AA415" i="11"/>
  <c r="AB415" i="11" s="1"/>
  <c r="AA416" i="11"/>
  <c r="AA417" i="11"/>
  <c r="AA418" i="11"/>
  <c r="AA419" i="11"/>
  <c r="AA420" i="11"/>
  <c r="AA421" i="11"/>
  <c r="AB421" i="11" s="1"/>
  <c r="AA422" i="11"/>
  <c r="AB422" i="11" s="1"/>
  <c r="AA423" i="11"/>
  <c r="AB423" i="11" s="1"/>
  <c r="AA424" i="11"/>
  <c r="AA467" i="11"/>
  <c r="AA468" i="11"/>
  <c r="AA469" i="11"/>
  <c r="AB469" i="11" s="1"/>
  <c r="AA470" i="11"/>
  <c r="AB470" i="11" s="1"/>
  <c r="AA471" i="11"/>
  <c r="AB471" i="11" s="1"/>
  <c r="AA472" i="11"/>
  <c r="AA473" i="11"/>
  <c r="AA474" i="11"/>
  <c r="AA475" i="11"/>
  <c r="AA476" i="11"/>
  <c r="AA477" i="11"/>
  <c r="AD477" i="11" s="1"/>
  <c r="AA478" i="11"/>
  <c r="AB478" i="11" s="1"/>
  <c r="AA479" i="11"/>
  <c r="AA480" i="11"/>
  <c r="AB480" i="11" s="1"/>
  <c r="AA481" i="11"/>
  <c r="AA482" i="11"/>
  <c r="AA483" i="11"/>
  <c r="AA484" i="11"/>
  <c r="AA485" i="11"/>
  <c r="AD485" i="11" s="1"/>
  <c r="AA486" i="11"/>
  <c r="AB486" i="11" s="1"/>
  <c r="AA487" i="11"/>
  <c r="AA488" i="11"/>
  <c r="AB488" i="11" s="1"/>
  <c r="AA489" i="11"/>
  <c r="AA490" i="11"/>
  <c r="AA491" i="11"/>
  <c r="AA492" i="11"/>
  <c r="AA493" i="11"/>
  <c r="AB493" i="11" s="1"/>
  <c r="AA494" i="11"/>
  <c r="AB494" i="11" s="1"/>
  <c r="AA495" i="11"/>
  <c r="AB495" i="11" s="1"/>
  <c r="AA496" i="11"/>
  <c r="AA497" i="11"/>
  <c r="AA498" i="11"/>
  <c r="AA499" i="11"/>
  <c r="AA500" i="11"/>
  <c r="AA501" i="11"/>
  <c r="AD501" i="11" s="1"/>
  <c r="AA502" i="11"/>
  <c r="AB502" i="11" s="1"/>
  <c r="AA503" i="11"/>
  <c r="AB503" i="11" s="1"/>
  <c r="AA504" i="11"/>
  <c r="AA505" i="11"/>
  <c r="AA506" i="11"/>
  <c r="AA507" i="11"/>
  <c r="AA508" i="11"/>
  <c r="AA509" i="11"/>
  <c r="AB509" i="11" s="1"/>
  <c r="AA510" i="11"/>
  <c r="AB510" i="11" s="1"/>
  <c r="AA511" i="11"/>
  <c r="AA512" i="11"/>
  <c r="AA513" i="11"/>
  <c r="AA514" i="11"/>
  <c r="AA515" i="11"/>
  <c r="AA516" i="11"/>
  <c r="AA517" i="11"/>
  <c r="AB517" i="11" s="1"/>
  <c r="AA518" i="11"/>
  <c r="AB518" i="11" s="1"/>
  <c r="AA519" i="11"/>
  <c r="AA520" i="11"/>
  <c r="AA521" i="11"/>
  <c r="AA522" i="11"/>
  <c r="AA523" i="11"/>
  <c r="AA524" i="11"/>
  <c r="AA525" i="11"/>
  <c r="AB525" i="11" s="1"/>
  <c r="AA526" i="11"/>
  <c r="AB526" i="11" s="1"/>
  <c r="AA527" i="11"/>
  <c r="AB527" i="11" s="1"/>
  <c r="AA528" i="11"/>
  <c r="AA529" i="11"/>
  <c r="AA572" i="11"/>
  <c r="AA573" i="11"/>
  <c r="AA574" i="11"/>
  <c r="AA575" i="11"/>
  <c r="AB575" i="11" s="1"/>
  <c r="AA576" i="11"/>
  <c r="AB576" i="11" s="1"/>
  <c r="AA577" i="11"/>
  <c r="AB577" i="11" s="1"/>
  <c r="AA578" i="11"/>
  <c r="AA579" i="11"/>
  <c r="AA580" i="11"/>
  <c r="AA581" i="11"/>
  <c r="AD581" i="11" s="1"/>
  <c r="AA582" i="11"/>
  <c r="AA583" i="11"/>
  <c r="AB583" i="11" s="1"/>
  <c r="AA584" i="11"/>
  <c r="AA585" i="11"/>
  <c r="AD585" i="11" s="1"/>
  <c r="AA586" i="11"/>
  <c r="AA587" i="11"/>
  <c r="AA588" i="11"/>
  <c r="AA589" i="11"/>
  <c r="AB589" i="11" s="1"/>
  <c r="AA590" i="11"/>
  <c r="AB590" i="11" s="1"/>
  <c r="AA591" i="11"/>
  <c r="AB591" i="11" s="1"/>
  <c r="AA592" i="11"/>
  <c r="AA593" i="11"/>
  <c r="AA594" i="11"/>
  <c r="AA595" i="11"/>
  <c r="AA596" i="11"/>
  <c r="AA597" i="11"/>
  <c r="AA598" i="11"/>
  <c r="AB598" i="11" s="1"/>
  <c r="AA599" i="11"/>
  <c r="AA600" i="11"/>
  <c r="AA601" i="11"/>
  <c r="AA602" i="11"/>
  <c r="AA603" i="11"/>
  <c r="AA604" i="11"/>
  <c r="AA605" i="11"/>
  <c r="AA606" i="11"/>
  <c r="AB606" i="11" s="1"/>
  <c r="AA607" i="11"/>
  <c r="AB607" i="11" s="1"/>
  <c r="AA608" i="11"/>
  <c r="AB608" i="11" s="1"/>
  <c r="AA609" i="11"/>
  <c r="AA610" i="11"/>
  <c r="AA611" i="11"/>
  <c r="AA612" i="11"/>
  <c r="AA613" i="11"/>
  <c r="AA614" i="11"/>
  <c r="AB614" i="11" s="1"/>
  <c r="AA615" i="11"/>
  <c r="AA616" i="11"/>
  <c r="AD616" i="11" s="1"/>
  <c r="AA617" i="11"/>
  <c r="AB617" i="11" s="1"/>
  <c r="AA618" i="11"/>
  <c r="AA619" i="11"/>
  <c r="AA620" i="11"/>
  <c r="AA621" i="11"/>
  <c r="AB621" i="11" s="1"/>
  <c r="AA622" i="11"/>
  <c r="AB622" i="11" s="1"/>
  <c r="AA623" i="11"/>
  <c r="AB623" i="11" s="1"/>
  <c r="AA624" i="11"/>
  <c r="AB624" i="11" s="1"/>
  <c r="AA625" i="11"/>
  <c r="AB625" i="11" s="1"/>
  <c r="AA626" i="11"/>
  <c r="AA627" i="11"/>
  <c r="AA628" i="11"/>
  <c r="AA629" i="11"/>
  <c r="AA630" i="11"/>
  <c r="AB630" i="11" s="1"/>
  <c r="AA631" i="11"/>
  <c r="AB631" i="11" s="1"/>
  <c r="AA632" i="11"/>
  <c r="AA633" i="11"/>
  <c r="AA634" i="11"/>
  <c r="AA677" i="11"/>
  <c r="AB677" i="11" s="1"/>
  <c r="AA678" i="11"/>
  <c r="AB678" i="11" s="1"/>
  <c r="AA679" i="11"/>
  <c r="AA680" i="11"/>
  <c r="AA681" i="11"/>
  <c r="AA682" i="11"/>
  <c r="AA683" i="11"/>
  <c r="AA684" i="11"/>
  <c r="AA685" i="11"/>
  <c r="AA686" i="11"/>
  <c r="AA687" i="11"/>
  <c r="AA688" i="11"/>
  <c r="AA689" i="11"/>
  <c r="AA690" i="11"/>
  <c r="AA691" i="11"/>
  <c r="AA692" i="11"/>
  <c r="AA693" i="11"/>
  <c r="AD693" i="11" s="1"/>
  <c r="AA694" i="11"/>
  <c r="AA695" i="11"/>
  <c r="AA696" i="11"/>
  <c r="AA697" i="11"/>
  <c r="AA698" i="11"/>
  <c r="AA699" i="11"/>
  <c r="AA700" i="11"/>
  <c r="AA701" i="11"/>
  <c r="AB701" i="11" s="1"/>
  <c r="AA702" i="11"/>
  <c r="AA703" i="11"/>
  <c r="AA704" i="11"/>
  <c r="AA705" i="11"/>
  <c r="AB705" i="11" s="1"/>
  <c r="AA706" i="11"/>
  <c r="AA707" i="11"/>
  <c r="AA708" i="11"/>
  <c r="AA709" i="11"/>
  <c r="AB709" i="11" s="1"/>
  <c r="AA710" i="11"/>
  <c r="AA711" i="11"/>
  <c r="AA712" i="11"/>
  <c r="AA713" i="11"/>
  <c r="AD713" i="11" s="1"/>
  <c r="AA714" i="11"/>
  <c r="AA715" i="11"/>
  <c r="AA716" i="11"/>
  <c r="AA717" i="11"/>
  <c r="AA718" i="11"/>
  <c r="AB718" i="11" s="1"/>
  <c r="AA719" i="11"/>
  <c r="AB719" i="11" s="1"/>
  <c r="AA720" i="11"/>
  <c r="AA721" i="11"/>
  <c r="AB721" i="11" s="1"/>
  <c r="AA722" i="11"/>
  <c r="AB722" i="11" s="1"/>
  <c r="AA723" i="11"/>
  <c r="AB723" i="11" s="1"/>
  <c r="AA724" i="11"/>
  <c r="AA725" i="11"/>
  <c r="AA726" i="11"/>
  <c r="AA727" i="11"/>
  <c r="AA728" i="11"/>
  <c r="AA729" i="11"/>
  <c r="AA730" i="11"/>
  <c r="AA731" i="11"/>
  <c r="AA732" i="11"/>
  <c r="AA733" i="11"/>
  <c r="AD733" i="11" s="1"/>
  <c r="AA734" i="11"/>
  <c r="AB734" i="11" s="1"/>
  <c r="AA735" i="11"/>
  <c r="AB735" i="11" s="1"/>
  <c r="AA736" i="11"/>
  <c r="AA737" i="11"/>
  <c r="AD737" i="11" s="1"/>
  <c r="AA738" i="11"/>
  <c r="AA739" i="11"/>
  <c r="AB739" i="11" s="1"/>
  <c r="AA782" i="11"/>
  <c r="AB782" i="11" s="1"/>
  <c r="AA783" i="11"/>
  <c r="AA784" i="11"/>
  <c r="AA785" i="11"/>
  <c r="AB785" i="11" s="1"/>
  <c r="AA786" i="11"/>
  <c r="AA787" i="11"/>
  <c r="AB787" i="11" s="1"/>
  <c r="AA788" i="11"/>
  <c r="AA789" i="11"/>
  <c r="AA790" i="11"/>
  <c r="AB790" i="11" s="1"/>
  <c r="AA791" i="11"/>
  <c r="AA792" i="11"/>
  <c r="AA793" i="11"/>
  <c r="AB793" i="11" s="1"/>
  <c r="AA794" i="11"/>
  <c r="AA795" i="11"/>
  <c r="AA796" i="11"/>
  <c r="AA797" i="11"/>
  <c r="AA798" i="11"/>
  <c r="AB798" i="11" s="1"/>
  <c r="AA799" i="11"/>
  <c r="AB799" i="11" s="1"/>
  <c r="AA800" i="11"/>
  <c r="AA801" i="11"/>
  <c r="AA802" i="11"/>
  <c r="AA803" i="11"/>
  <c r="AB803" i="11" s="1"/>
  <c r="AA804" i="11"/>
  <c r="AA805" i="11"/>
  <c r="AA806" i="11"/>
  <c r="AB806" i="11" s="1"/>
  <c r="AA807" i="11"/>
  <c r="AA808" i="11"/>
  <c r="AA809" i="11"/>
  <c r="AB809" i="11" s="1"/>
  <c r="AA810" i="11"/>
  <c r="AA811" i="11"/>
  <c r="AA812" i="11"/>
  <c r="AA813" i="11"/>
  <c r="AA814" i="11"/>
  <c r="AB814" i="11" s="1"/>
  <c r="AA815" i="11"/>
  <c r="AA816" i="11"/>
  <c r="AA817" i="11"/>
  <c r="AB817" i="11" s="1"/>
  <c r="AA818" i="11"/>
  <c r="AA819" i="11"/>
  <c r="AB819" i="11" s="1"/>
  <c r="AA820" i="11"/>
  <c r="AA821" i="11"/>
  <c r="AA822" i="11"/>
  <c r="AB822" i="11" s="1"/>
  <c r="AA823" i="11"/>
  <c r="AA824" i="11"/>
  <c r="AA825" i="11"/>
  <c r="AD825" i="11" s="1"/>
  <c r="AA826" i="11"/>
  <c r="AA827" i="11"/>
  <c r="AA828" i="11"/>
  <c r="AA829" i="11"/>
  <c r="AB829" i="11" s="1"/>
  <c r="AA830" i="11"/>
  <c r="AB830" i="11" s="1"/>
  <c r="AA831" i="11"/>
  <c r="AA832" i="11"/>
  <c r="AA833" i="11"/>
  <c r="AD833" i="11" s="1"/>
  <c r="AA834" i="11"/>
  <c r="AA835" i="11"/>
  <c r="AA836" i="11"/>
  <c r="AD836" i="11" s="1"/>
  <c r="AA837" i="11"/>
  <c r="AD837" i="11" s="1"/>
  <c r="AA838" i="11"/>
  <c r="AB838" i="11" s="1"/>
  <c r="AA839" i="11"/>
  <c r="AB839" i="11" s="1"/>
  <c r="AA840" i="11"/>
  <c r="AA841" i="11"/>
  <c r="AA842" i="11"/>
  <c r="AA843" i="11"/>
  <c r="AB843" i="11" s="1"/>
  <c r="AA844" i="11"/>
  <c r="AA887" i="11"/>
  <c r="AA888" i="11"/>
  <c r="AA889" i="11"/>
  <c r="AB889" i="11" s="1"/>
  <c r="AA890" i="11"/>
  <c r="AA891" i="11"/>
  <c r="AD891" i="11" s="1"/>
  <c r="AA892" i="11"/>
  <c r="AA893" i="11"/>
  <c r="AD893" i="11" s="1"/>
  <c r="AA894" i="11"/>
  <c r="AB894" i="11" s="1"/>
  <c r="AA895" i="11"/>
  <c r="AB895" i="11" s="1"/>
  <c r="AA896" i="11"/>
  <c r="AA897" i="11"/>
  <c r="AA898" i="11"/>
  <c r="AA899" i="11"/>
  <c r="AB899" i="11" s="1"/>
  <c r="AA900" i="11"/>
  <c r="AA901" i="11"/>
  <c r="AA902" i="11"/>
  <c r="AB902" i="11" s="1"/>
  <c r="AA903" i="11"/>
  <c r="AB903" i="11" s="1"/>
  <c r="AA904" i="11"/>
  <c r="AB904" i="11" s="1"/>
  <c r="AA905" i="11"/>
  <c r="AD905" i="11" s="1"/>
  <c r="AA906" i="11"/>
  <c r="AA907" i="11"/>
  <c r="AA908" i="11"/>
  <c r="AA909" i="11"/>
  <c r="AA910" i="11"/>
  <c r="AA911" i="11"/>
  <c r="AB911" i="11" s="1"/>
  <c r="AA912" i="11"/>
  <c r="AA913" i="11"/>
  <c r="AD913" i="11" s="1"/>
  <c r="AA914" i="11"/>
  <c r="AA915" i="11"/>
  <c r="AA916" i="11"/>
  <c r="AA917" i="11"/>
  <c r="AB917" i="11" s="1"/>
  <c r="AA918" i="11"/>
  <c r="AA919" i="11"/>
  <c r="AB919" i="11" s="1"/>
  <c r="AA920" i="11"/>
  <c r="AA921" i="11"/>
  <c r="AA922" i="11"/>
  <c r="AA923" i="11"/>
  <c r="AA924" i="11"/>
  <c r="AA925" i="11"/>
  <c r="AD925" i="11" s="1"/>
  <c r="AA926" i="11"/>
  <c r="AB926" i="11" s="1"/>
  <c r="AA927" i="11"/>
  <c r="AA928" i="11"/>
  <c r="AA929" i="11"/>
  <c r="AB929" i="11" s="1"/>
  <c r="AA930" i="11"/>
  <c r="AA931" i="11"/>
  <c r="AA932" i="11"/>
  <c r="AA933" i="11"/>
  <c r="AB933" i="11" s="1"/>
  <c r="AA934" i="11"/>
  <c r="AB934" i="11" s="1"/>
  <c r="AA935" i="11"/>
  <c r="AB935" i="11" s="1"/>
  <c r="AA936" i="11"/>
  <c r="AA937" i="11"/>
  <c r="AB937" i="11" s="1"/>
  <c r="AA938" i="11"/>
  <c r="AA939" i="11"/>
  <c r="AA940" i="11"/>
  <c r="AA941" i="11"/>
  <c r="AA942" i="11"/>
  <c r="AB942" i="11" s="1"/>
  <c r="AA943" i="11"/>
  <c r="AB943" i="11" s="1"/>
  <c r="AA944" i="11"/>
  <c r="AA945" i="11"/>
  <c r="AA946" i="11"/>
  <c r="AA947" i="11"/>
  <c r="AA948" i="11"/>
  <c r="AA949" i="11"/>
  <c r="AA992" i="11"/>
  <c r="AB992" i="11" s="1"/>
  <c r="AA993" i="11"/>
  <c r="AA994" i="11"/>
  <c r="AA995" i="11"/>
  <c r="AB995" i="11" s="1"/>
  <c r="AA996" i="11"/>
  <c r="AA997" i="11"/>
  <c r="AA998" i="11"/>
  <c r="AB998" i="11" s="1"/>
  <c r="AA999" i="11"/>
  <c r="AA1000" i="11"/>
  <c r="AA1001" i="11"/>
  <c r="AD1001" i="11" s="1"/>
  <c r="AA1002" i="11"/>
  <c r="AA1003" i="11"/>
  <c r="AB1003" i="11" s="1"/>
  <c r="AA1004" i="11"/>
  <c r="AA1005" i="11"/>
  <c r="AB1005" i="11" s="1"/>
  <c r="AA1006" i="11"/>
  <c r="AB1006" i="11" s="1"/>
  <c r="AA1007" i="11"/>
  <c r="AB1007" i="11" s="1"/>
  <c r="AA1008" i="11"/>
  <c r="AA1009" i="11"/>
  <c r="AA1010" i="11"/>
  <c r="AA1011" i="11"/>
  <c r="AA1012" i="11"/>
  <c r="AA1013" i="11"/>
  <c r="AB1013" i="11" s="1"/>
  <c r="AA1014" i="11"/>
  <c r="AB1014" i="11" s="1"/>
  <c r="AA1015" i="11"/>
  <c r="AB1015" i="11" s="1"/>
  <c r="AA1016" i="11"/>
  <c r="AA1017" i="11"/>
  <c r="AB1017" i="11" s="1"/>
  <c r="AA1018" i="11"/>
  <c r="AA1019" i="11"/>
  <c r="AB1019" i="11" s="1"/>
  <c r="AA1020" i="11"/>
  <c r="AA1021" i="11"/>
  <c r="AA1022" i="11"/>
  <c r="AB1022" i="11" s="1"/>
  <c r="AA1023" i="11"/>
  <c r="AB1023" i="11" s="1"/>
  <c r="AA1024" i="11"/>
  <c r="AA1025" i="11"/>
  <c r="AA1026" i="11"/>
  <c r="AA1027" i="11"/>
  <c r="AA1028" i="11"/>
  <c r="AA1029" i="11"/>
  <c r="AA1030" i="11"/>
  <c r="AB1030" i="11" s="1"/>
  <c r="AA1031" i="11"/>
  <c r="AB1031" i="11" s="1"/>
  <c r="AA1032" i="11"/>
  <c r="AA1033" i="11"/>
  <c r="AD1033" i="11" s="1"/>
  <c r="AA1034" i="11"/>
  <c r="AA1035" i="11"/>
  <c r="AD1035" i="11" s="1"/>
  <c r="AA1036" i="11"/>
  <c r="AA1037" i="11"/>
  <c r="AA1038" i="11"/>
  <c r="AB1038" i="11" s="1"/>
  <c r="AA1039" i="11"/>
  <c r="AB1039" i="11" s="1"/>
  <c r="AA1040" i="11"/>
  <c r="AA1041" i="11"/>
  <c r="AA1042" i="11"/>
  <c r="AA1043" i="11"/>
  <c r="AA1044" i="11"/>
  <c r="AA1045" i="11"/>
  <c r="AB1045" i="11" s="1"/>
  <c r="AA1046" i="11"/>
  <c r="AA1047" i="11"/>
  <c r="AB1047" i="11" s="1"/>
  <c r="AA1048" i="11"/>
  <c r="AB1048" i="11" s="1"/>
  <c r="AA1049" i="11"/>
  <c r="AD1049" i="11" s="1"/>
  <c r="AA1050" i="11"/>
  <c r="AA1051" i="11"/>
  <c r="AB1051" i="11" s="1"/>
  <c r="AA1052" i="11"/>
  <c r="AA1053" i="11"/>
  <c r="AA1054" i="11"/>
  <c r="AB1054" i="11" s="1"/>
  <c r="AA1097" i="11"/>
  <c r="AA1098" i="11"/>
  <c r="AA1099" i="11"/>
  <c r="AA1100" i="11"/>
  <c r="AA1101" i="11"/>
  <c r="AA1102" i="11"/>
  <c r="AB1102" i="11" s="1"/>
  <c r="AA1103" i="11"/>
  <c r="AA1104" i="11"/>
  <c r="AA1105" i="11"/>
  <c r="AB1105" i="11" s="1"/>
  <c r="AA1106" i="11"/>
  <c r="AB1106" i="11" s="1"/>
  <c r="AA1107" i="11"/>
  <c r="AA1108" i="11"/>
  <c r="AA1109" i="11"/>
  <c r="AA1110" i="11"/>
  <c r="AB1110" i="11" s="1"/>
  <c r="AA1111" i="11"/>
  <c r="AA1112" i="11"/>
  <c r="AA1113" i="11"/>
  <c r="AD1113" i="11" s="1"/>
  <c r="AA1114" i="11"/>
  <c r="AB1114" i="11" s="1"/>
  <c r="AA1115" i="11"/>
  <c r="AD1115" i="11" s="1"/>
  <c r="AA1116" i="11"/>
  <c r="AA1117" i="11"/>
  <c r="AB1117" i="11" s="1"/>
  <c r="AA1118" i="11"/>
  <c r="AB1118" i="11" s="1"/>
  <c r="AA1119" i="11"/>
  <c r="AA1120" i="11"/>
  <c r="AA1121" i="11"/>
  <c r="AD1121" i="11" s="1"/>
  <c r="AA1122" i="11"/>
  <c r="AA1123" i="11"/>
  <c r="AA1124" i="11"/>
  <c r="AA1125" i="11"/>
  <c r="AB1125" i="11" s="1"/>
  <c r="AA1126" i="11"/>
  <c r="AA1127" i="11"/>
  <c r="AB1127" i="11" s="1"/>
  <c r="AA1128" i="11"/>
  <c r="AA1129" i="11"/>
  <c r="AD1129" i="11" s="1"/>
  <c r="AA1130" i="11"/>
  <c r="AB1130" i="11" s="1"/>
  <c r="AA1131" i="11"/>
  <c r="AB1131" i="11" s="1"/>
  <c r="AA1132" i="11"/>
  <c r="AA1133" i="11"/>
  <c r="AA1134" i="11"/>
  <c r="AB1134" i="11" s="1"/>
  <c r="AA1135" i="11"/>
  <c r="AA1136" i="11"/>
  <c r="AA1137" i="11"/>
  <c r="AB1137" i="11" s="1"/>
  <c r="AA1138" i="11"/>
  <c r="AB1138" i="11" s="1"/>
  <c r="AA1139" i="11"/>
  <c r="AB1139" i="11" s="1"/>
  <c r="AA1140" i="11"/>
  <c r="AA1141" i="11"/>
  <c r="AB1141" i="11" s="1"/>
  <c r="AA1142" i="11"/>
  <c r="AB1142" i="11" s="1"/>
  <c r="AA1143" i="11"/>
  <c r="AB1143" i="11" s="1"/>
  <c r="AA1144" i="11"/>
  <c r="AA1145" i="11"/>
  <c r="AD1145" i="11" s="1"/>
  <c r="AA1146" i="11"/>
  <c r="AA1147" i="11"/>
  <c r="AA1148" i="11"/>
  <c r="AA1149" i="11"/>
  <c r="AD1149" i="11" s="1"/>
  <c r="AA1150" i="11"/>
  <c r="AA1151" i="11"/>
  <c r="AA1152" i="11"/>
  <c r="AA1153" i="11"/>
  <c r="AD1153" i="11" s="1"/>
  <c r="AA1154" i="11"/>
  <c r="AB1154" i="11" s="1"/>
  <c r="AA1155" i="11"/>
  <c r="AA1156" i="11"/>
  <c r="AA1157" i="11"/>
  <c r="AD1157" i="11" s="1"/>
  <c r="AA1158" i="11"/>
  <c r="AB1158" i="11" s="1"/>
  <c r="AA1159" i="11"/>
  <c r="AB1159" i="11" s="1"/>
  <c r="AA1202" i="11"/>
  <c r="AA1203" i="11"/>
  <c r="AB1203" i="11" s="1"/>
  <c r="AA1204" i="11"/>
  <c r="AA1205" i="11"/>
  <c r="AB1205" i="11" s="1"/>
  <c r="AA1206" i="11"/>
  <c r="AB1206" i="11" s="1"/>
  <c r="AA1207" i="11"/>
  <c r="AA1208" i="11"/>
  <c r="AA1209" i="11"/>
  <c r="AD1209" i="11" s="1"/>
  <c r="AA1210" i="11"/>
  <c r="AA1211" i="11"/>
  <c r="AB1211" i="11" s="1"/>
  <c r="AA1212" i="11"/>
  <c r="AA1213" i="11"/>
  <c r="AA1214" i="11"/>
  <c r="AB1214" i="11" s="1"/>
  <c r="AA1215" i="11"/>
  <c r="AA1216" i="11"/>
  <c r="AA1217" i="11"/>
  <c r="AD1217" i="11" s="1"/>
  <c r="AA1218" i="11"/>
  <c r="AA1219" i="11"/>
  <c r="AB1219" i="11" s="1"/>
  <c r="AA1220" i="11"/>
  <c r="AA1221" i="11"/>
  <c r="AA1222" i="11"/>
  <c r="AB1222" i="11" s="1"/>
  <c r="AA1223" i="11"/>
  <c r="AA1224" i="11"/>
  <c r="AA1225" i="11"/>
  <c r="AB1225" i="11" s="1"/>
  <c r="AA1226" i="11"/>
  <c r="AA1227" i="11"/>
  <c r="AD1227" i="11" s="1"/>
  <c r="AA1228" i="11"/>
  <c r="AB1228" i="11" s="1"/>
  <c r="AA1229" i="11"/>
  <c r="AD1229" i="11" s="1"/>
  <c r="AA1230" i="11"/>
  <c r="AA1231" i="11"/>
  <c r="AB1231" i="11" s="1"/>
  <c r="AA1232" i="11"/>
  <c r="AA1233" i="11"/>
  <c r="AB1233" i="11" s="1"/>
  <c r="AA1234" i="11"/>
  <c r="AA1235" i="11"/>
  <c r="AA1236" i="11"/>
  <c r="AA1237" i="11"/>
  <c r="AA1238" i="11"/>
  <c r="AB1238" i="11" s="1"/>
  <c r="AA1239" i="11"/>
  <c r="AA1240" i="11"/>
  <c r="AA1241" i="11"/>
  <c r="AB1241" i="11" s="1"/>
  <c r="AA1242" i="11"/>
  <c r="AA1243" i="11"/>
  <c r="AB1243" i="11" s="1"/>
  <c r="AA1244" i="11"/>
  <c r="AA1245" i="11"/>
  <c r="AA1246" i="11"/>
  <c r="AB1246" i="11" s="1"/>
  <c r="AA1247" i="11"/>
  <c r="AA1248" i="11"/>
  <c r="AA1249" i="11"/>
  <c r="AD1249" i="11" s="1"/>
  <c r="AA1250" i="11"/>
  <c r="AA1251" i="11"/>
  <c r="AB1251" i="11" s="1"/>
  <c r="AA1252" i="11"/>
  <c r="AA1253" i="11"/>
  <c r="AA1254" i="11"/>
  <c r="AB1254" i="11" s="1"/>
  <c r="AA1255" i="11"/>
  <c r="AB1255" i="11" s="1"/>
  <c r="AA1256" i="11"/>
  <c r="AA1257" i="11"/>
  <c r="AA1258" i="11"/>
  <c r="AA1259" i="11"/>
  <c r="AD1259" i="11" s="1"/>
  <c r="AA1260" i="11"/>
  <c r="AA1261" i="11"/>
  <c r="AA1262" i="11"/>
  <c r="AA1263" i="11"/>
  <c r="AB1263" i="11" s="1"/>
  <c r="AA1264" i="11"/>
  <c r="AA1307" i="11"/>
  <c r="AA1308" i="11"/>
  <c r="AA1309" i="11"/>
  <c r="AB1309" i="11" s="1"/>
  <c r="AA1310" i="11"/>
  <c r="AB1310" i="11" s="1"/>
  <c r="AA1311" i="11"/>
  <c r="AB1311" i="11" s="1"/>
  <c r="AA1312" i="11"/>
  <c r="AA1313" i="11"/>
  <c r="AB1313" i="11" s="1"/>
  <c r="AA1314" i="11"/>
  <c r="AB1314" i="11" s="1"/>
  <c r="AA1315" i="11"/>
  <c r="AA1316" i="11"/>
  <c r="AA1317" i="11"/>
  <c r="AD1317" i="11" s="1"/>
  <c r="AA1318" i="11"/>
  <c r="AB1318" i="11" s="1"/>
  <c r="AA1319" i="11"/>
  <c r="AA1320" i="11"/>
  <c r="AA1321" i="11"/>
  <c r="AD1321" i="11" s="1"/>
  <c r="AA1322" i="11"/>
  <c r="AA1323" i="11"/>
  <c r="AA1324" i="11"/>
  <c r="AA1325" i="11"/>
  <c r="AA1326" i="11"/>
  <c r="AA1327" i="11"/>
  <c r="AA1328" i="11"/>
  <c r="AA1329" i="11"/>
  <c r="AB1329" i="11" s="1"/>
  <c r="AA1330" i="11"/>
  <c r="AA1331" i="11"/>
  <c r="AA1332" i="11"/>
  <c r="AA1333" i="11"/>
  <c r="AD1333" i="11" s="1"/>
  <c r="AA1334" i="11"/>
  <c r="AA1335" i="11"/>
  <c r="AA1336" i="11"/>
  <c r="AA1337" i="11"/>
  <c r="AB1337" i="11" s="1"/>
  <c r="AA1338" i="11"/>
  <c r="AB1338" i="11" s="1"/>
  <c r="AA1339" i="11"/>
  <c r="AA1340" i="11"/>
  <c r="AA1341" i="11"/>
  <c r="AA1342" i="11"/>
  <c r="AB1342" i="11" s="1"/>
  <c r="AA1343" i="11"/>
  <c r="AA1344" i="11"/>
  <c r="AA1345" i="11"/>
  <c r="AD1345" i="11" s="1"/>
  <c r="AA1346" i="11"/>
  <c r="AA1347" i="11"/>
  <c r="AA1348" i="11"/>
  <c r="AA1349" i="11"/>
  <c r="AA1350" i="11"/>
  <c r="AB1350" i="11" s="1"/>
  <c r="AA1351" i="11"/>
  <c r="AB1351" i="11" s="1"/>
  <c r="AA1352" i="11"/>
  <c r="AA1353" i="11"/>
  <c r="AD1353" i="11" s="1"/>
  <c r="AA1354" i="11"/>
  <c r="AA1355" i="11"/>
  <c r="AA1356" i="11"/>
  <c r="AA1357" i="11"/>
  <c r="AA1358" i="11"/>
  <c r="AB1358" i="11" s="1"/>
  <c r="AA1359" i="11"/>
  <c r="AA1360" i="11"/>
  <c r="AB1360" i="11" s="1"/>
  <c r="AA1361" i="11"/>
  <c r="AA1362" i="11"/>
  <c r="AA1363" i="11"/>
  <c r="AA1364" i="11"/>
  <c r="AD1364" i="11" s="1"/>
  <c r="AA1365" i="11"/>
  <c r="AB1365" i="11" s="1"/>
  <c r="AA1366" i="11"/>
  <c r="AB1366" i="11" s="1"/>
  <c r="AA1367" i="11"/>
  <c r="AA1368" i="11"/>
  <c r="AA1369" i="11"/>
  <c r="AD1369" i="11" s="1"/>
  <c r="AA1412" i="11"/>
  <c r="AA1413" i="11"/>
  <c r="AB1413" i="11" s="1"/>
  <c r="AA1414" i="11"/>
  <c r="AB1414" i="11" s="1"/>
  <c r="AA1415" i="11"/>
  <c r="AA1416" i="11"/>
  <c r="AA1417" i="11"/>
  <c r="AB1417" i="11" s="1"/>
  <c r="AA1418" i="11"/>
  <c r="AA1419" i="11"/>
  <c r="AA1420" i="11"/>
  <c r="AA1421" i="11"/>
  <c r="AD1421" i="11" s="1"/>
  <c r="AA1422" i="11"/>
  <c r="AB1422" i="11" s="1"/>
  <c r="AA1423" i="11"/>
  <c r="AB1423" i="11" s="1"/>
  <c r="AA1424" i="11"/>
  <c r="AA1425" i="11"/>
  <c r="AB1425" i="11" s="1"/>
  <c r="AA1426" i="11"/>
  <c r="AB1426" i="11" s="1"/>
  <c r="AA1427" i="11"/>
  <c r="AA1428" i="11"/>
  <c r="AA1429" i="11"/>
  <c r="AA1430" i="11"/>
  <c r="AB1430" i="11" s="1"/>
  <c r="AA1431" i="11"/>
  <c r="AA1432" i="11"/>
  <c r="AA1433" i="11"/>
  <c r="AA1434" i="11"/>
  <c r="AB1434" i="11" s="1"/>
  <c r="AA1435" i="11"/>
  <c r="AA1436" i="11"/>
  <c r="AB1436" i="11" s="1"/>
  <c r="AA1437" i="11"/>
  <c r="AA1438" i="11"/>
  <c r="AB1438" i="11" s="1"/>
  <c r="AA1439" i="11"/>
  <c r="AA1440" i="11"/>
  <c r="AA1441" i="11"/>
  <c r="AB1441" i="11" s="1"/>
  <c r="AA1442" i="11"/>
  <c r="AB1442" i="11" s="1"/>
  <c r="AA1443" i="11"/>
  <c r="AB1443" i="11" s="1"/>
  <c r="AA1444" i="11"/>
  <c r="AA1445" i="11"/>
  <c r="AA1446" i="11"/>
  <c r="AB1446" i="11" s="1"/>
  <c r="AA1447" i="11"/>
  <c r="AA1448" i="11"/>
  <c r="AA1449" i="11"/>
  <c r="AA1450" i="11"/>
  <c r="AA1451" i="11"/>
  <c r="AA1452" i="11"/>
  <c r="AA1453" i="11"/>
  <c r="AB1453" i="11" s="1"/>
  <c r="AA1454" i="11"/>
  <c r="AB1454" i="11" s="1"/>
  <c r="AA1455" i="11"/>
  <c r="AB1455" i="11" s="1"/>
  <c r="AA1456" i="11"/>
  <c r="AA1457" i="11"/>
  <c r="AB1457" i="11" s="1"/>
  <c r="AA1458" i="11"/>
  <c r="AB1458" i="11" s="1"/>
  <c r="AA1459" i="11"/>
  <c r="AA1460" i="11"/>
  <c r="AA1461" i="11"/>
  <c r="AD1461" i="11" s="1"/>
  <c r="AA1462" i="11"/>
  <c r="AB1462" i="11" s="1"/>
  <c r="AA1463" i="11"/>
  <c r="AB1463" i="11" s="1"/>
  <c r="AA1464" i="11"/>
  <c r="AB1464" i="11" s="1"/>
  <c r="AA1465" i="11"/>
  <c r="AB1465" i="11" s="1"/>
  <c r="AA1466" i="11"/>
  <c r="AA1467" i="11"/>
  <c r="AA1468" i="11"/>
  <c r="AA1469" i="11"/>
  <c r="AA1470" i="11"/>
  <c r="AA1471" i="11"/>
  <c r="AB1471" i="11" s="1"/>
  <c r="AA1472" i="11"/>
  <c r="AA1473" i="11"/>
  <c r="AD1473" i="11" s="1"/>
  <c r="AA1474" i="11"/>
  <c r="AB1474" i="11" s="1"/>
  <c r="AA1517" i="11"/>
  <c r="AA1518" i="11"/>
  <c r="AA1519" i="11"/>
  <c r="AA1520" i="11"/>
  <c r="AA1521" i="11"/>
  <c r="AA1522" i="11"/>
  <c r="AB1522" i="11" s="1"/>
  <c r="AA1523" i="11"/>
  <c r="AB1523" i="11" s="1"/>
  <c r="AA1524" i="11"/>
  <c r="AA1525" i="11"/>
  <c r="AB1525" i="11" s="1"/>
  <c r="AA1526" i="11"/>
  <c r="AA1527" i="11"/>
  <c r="AA1528" i="11"/>
  <c r="AA1529" i="11"/>
  <c r="AA1530" i="11"/>
  <c r="AB1530" i="11" s="1"/>
  <c r="AA1531" i="11"/>
  <c r="AA1532" i="11"/>
  <c r="AA1533" i="11"/>
  <c r="AA1534" i="11"/>
  <c r="AA1535" i="11"/>
  <c r="AA1536" i="11"/>
  <c r="AA1537" i="11"/>
  <c r="AB1537" i="11" s="1"/>
  <c r="AA1538" i="11"/>
  <c r="AA1539" i="11"/>
  <c r="AA1540" i="11"/>
  <c r="AA1541" i="11"/>
  <c r="AD1541" i="11" s="1"/>
  <c r="AA1542" i="11"/>
  <c r="AB1542" i="11" s="1"/>
  <c r="AA1543" i="11"/>
  <c r="AA1544" i="11"/>
  <c r="AB1544" i="11" s="1"/>
  <c r="AA1545" i="11"/>
  <c r="AB1545" i="11" s="1"/>
  <c r="AA1546" i="11"/>
  <c r="AB1546" i="11" s="1"/>
  <c r="AA1547" i="11"/>
  <c r="AA1548" i="11"/>
  <c r="AA1549" i="11"/>
  <c r="AA1550" i="11"/>
  <c r="AB1550" i="11" s="1"/>
  <c r="AA1551" i="11"/>
  <c r="AA1552" i="11"/>
  <c r="AA1553" i="11"/>
  <c r="AD1553" i="11" s="1"/>
  <c r="AA1554" i="11"/>
  <c r="AB1554" i="11" s="1"/>
  <c r="AA1555" i="11"/>
  <c r="AA1556" i="11"/>
  <c r="AA1557" i="11"/>
  <c r="AA1558" i="11"/>
  <c r="AB1558" i="11" s="1"/>
  <c r="AA1559" i="11"/>
  <c r="AB1559" i="11" s="1"/>
  <c r="AA1560" i="11"/>
  <c r="AA1561" i="11"/>
  <c r="AD1561" i="11" s="1"/>
  <c r="AA1562" i="11"/>
  <c r="AB1562" i="11" s="1"/>
  <c r="AA1563" i="11"/>
  <c r="AA1564" i="11"/>
  <c r="AA1565" i="11"/>
  <c r="AB1565" i="11" s="1"/>
  <c r="AA1566" i="11"/>
  <c r="AB1566" i="11" s="1"/>
  <c r="AA1567" i="11"/>
  <c r="AD1567" i="11" s="1"/>
  <c r="AA1568" i="11"/>
  <c r="AA1569" i="11"/>
  <c r="AB1569" i="11" s="1"/>
  <c r="AA1570" i="11"/>
  <c r="AA1571" i="11"/>
  <c r="AD1571" i="11" s="1"/>
  <c r="AA1572" i="11"/>
  <c r="AA1573" i="11"/>
  <c r="AA1574" i="11"/>
  <c r="AD1574" i="11" s="1"/>
  <c r="AA1575" i="11"/>
  <c r="AA1576" i="11"/>
  <c r="AA1577" i="11"/>
  <c r="AB1577" i="11" s="1"/>
  <c r="AA1578" i="11"/>
  <c r="AB1578" i="11" s="1"/>
  <c r="AA1579" i="11"/>
  <c r="AA1622" i="11"/>
  <c r="AA1623" i="11"/>
  <c r="AA1624" i="11"/>
  <c r="AA1625" i="11"/>
  <c r="AD1625" i="11" s="1"/>
  <c r="AA1626" i="11"/>
  <c r="AA1627" i="11"/>
  <c r="AA1628" i="11"/>
  <c r="AA1629" i="11"/>
  <c r="AA1630" i="11"/>
  <c r="AA1631" i="11"/>
  <c r="AB1631" i="11" s="1"/>
  <c r="AA1632" i="11"/>
  <c r="AA1633" i="11"/>
  <c r="AD1633" i="11" s="1"/>
  <c r="AA1634" i="11"/>
  <c r="AA1635" i="11"/>
  <c r="AB1635" i="11" s="1"/>
  <c r="AA1636" i="11"/>
  <c r="AA1637" i="11"/>
  <c r="AB1637" i="11" s="1"/>
  <c r="AA1638" i="11"/>
  <c r="AB1638" i="11" s="1"/>
  <c r="AA1639" i="11"/>
  <c r="AA1640" i="11"/>
  <c r="AA1641" i="11"/>
  <c r="AB1641" i="11" s="1"/>
  <c r="AA1642" i="11"/>
  <c r="AA1643" i="11"/>
  <c r="AB1643" i="11" s="1"/>
  <c r="AA1644" i="11"/>
  <c r="AA1645" i="11"/>
  <c r="AA1646" i="11"/>
  <c r="AA1647" i="11"/>
  <c r="AB1647" i="11" s="1"/>
  <c r="AA1648" i="11"/>
  <c r="AA1649" i="11"/>
  <c r="AA1650" i="11"/>
  <c r="AA1651" i="11"/>
  <c r="AD1651" i="11" s="1"/>
  <c r="AA1652" i="11"/>
  <c r="AA1653" i="11"/>
  <c r="AB1653" i="11" s="1"/>
  <c r="AA1654" i="11"/>
  <c r="AA1655" i="11"/>
  <c r="AB1655" i="11" s="1"/>
  <c r="AA1656" i="11"/>
  <c r="AA1657" i="11"/>
  <c r="AD1657" i="11" s="1"/>
  <c r="AA1658" i="11"/>
  <c r="AA1659" i="11"/>
  <c r="AA1660" i="11"/>
  <c r="AA1661" i="11"/>
  <c r="AA1662" i="11"/>
  <c r="AB1662" i="11" s="1"/>
  <c r="AA1663" i="11"/>
  <c r="AB1663" i="11" s="1"/>
  <c r="AA1664" i="11"/>
  <c r="AA1665" i="11"/>
  <c r="AB1665" i="11" s="1"/>
  <c r="AA1666" i="11"/>
  <c r="AA1667" i="11"/>
  <c r="AB1667" i="11" s="1"/>
  <c r="AA1668" i="11"/>
  <c r="AA1669" i="11"/>
  <c r="AA1670" i="11"/>
  <c r="AA1671" i="11"/>
  <c r="AA1672" i="11"/>
  <c r="AA1673" i="11"/>
  <c r="AD1673" i="11" s="1"/>
  <c r="AA1674" i="11"/>
  <c r="AA1675" i="11"/>
  <c r="AB1675" i="11" s="1"/>
  <c r="AA1676" i="11"/>
  <c r="AA1677" i="11"/>
  <c r="AA1678" i="11"/>
  <c r="AA1679" i="11"/>
  <c r="AB1679" i="11" s="1"/>
  <c r="AA1680" i="11"/>
  <c r="AA1681" i="11"/>
  <c r="AD1681" i="11" s="1"/>
  <c r="AA1682" i="11"/>
  <c r="AA1683" i="11"/>
  <c r="AB1683" i="11" s="1"/>
  <c r="AA1684" i="11"/>
  <c r="AA1727" i="11"/>
  <c r="AA1728" i="11"/>
  <c r="AA1729" i="11"/>
  <c r="AB1729" i="11" s="1"/>
  <c r="AA1730" i="11"/>
  <c r="AA1731" i="11"/>
  <c r="AA1732" i="11"/>
  <c r="AA1733" i="11"/>
  <c r="AA1734" i="11"/>
  <c r="AB1734" i="11" s="1"/>
  <c r="AA1735" i="11"/>
  <c r="AA1736" i="11"/>
  <c r="AA1737" i="11"/>
  <c r="AD1737" i="11" s="1"/>
  <c r="AA1738" i="11"/>
  <c r="AA1739" i="11"/>
  <c r="AA1740" i="11"/>
  <c r="AA1741" i="11"/>
  <c r="AA1742" i="11"/>
  <c r="AA1743" i="11"/>
  <c r="AB1743" i="11" s="1"/>
  <c r="AA1744" i="11"/>
  <c r="AA1745" i="11"/>
  <c r="AA1746" i="11"/>
  <c r="AA1747" i="11"/>
  <c r="AD1747" i="11" s="1"/>
  <c r="AA1748" i="11"/>
  <c r="AA1749" i="11"/>
  <c r="AA1750" i="11"/>
  <c r="AA1751" i="11"/>
  <c r="AB1751" i="11" s="1"/>
  <c r="AA1752" i="11"/>
  <c r="AA1753" i="11"/>
  <c r="AD1753" i="11" s="1"/>
  <c r="AA1754" i="11"/>
  <c r="AA1755" i="11"/>
  <c r="AA1756" i="11"/>
  <c r="AA1757" i="11"/>
  <c r="AB1757" i="11" s="1"/>
  <c r="AA1758" i="11"/>
  <c r="AA1759" i="11"/>
  <c r="AB1759" i="11" s="1"/>
  <c r="AA1760" i="11"/>
  <c r="AA1761" i="11"/>
  <c r="AB1761" i="11" s="1"/>
  <c r="AA1762" i="11"/>
  <c r="AB1762" i="11" s="1"/>
  <c r="AA1763" i="11"/>
  <c r="AA1764" i="11"/>
  <c r="AA1765" i="11"/>
  <c r="AB1765" i="11" s="1"/>
  <c r="AA1766" i="11"/>
  <c r="AB1766" i="11" s="1"/>
  <c r="AA1767" i="11"/>
  <c r="AB1767" i="11" s="1"/>
  <c r="AA1768" i="11"/>
  <c r="AA1769" i="11"/>
  <c r="AB1769" i="11" s="1"/>
  <c r="AA1770" i="11"/>
  <c r="AA1771" i="11"/>
  <c r="AD1771" i="11" s="1"/>
  <c r="AA1772" i="11"/>
  <c r="AA1773" i="11"/>
  <c r="AB1773" i="11" s="1"/>
  <c r="AA1774" i="11"/>
  <c r="AA1775" i="11"/>
  <c r="AB1775" i="11" s="1"/>
  <c r="AA1776" i="11"/>
  <c r="AA1777" i="11"/>
  <c r="AD1777" i="11" s="1"/>
  <c r="AA1778" i="11"/>
  <c r="AA1779" i="11"/>
  <c r="AA1780" i="11"/>
  <c r="AA1781" i="11"/>
  <c r="AD1781" i="11" s="1"/>
  <c r="AA1782" i="11"/>
  <c r="AA1783" i="11"/>
  <c r="AA1784" i="11"/>
  <c r="AA1785" i="11"/>
  <c r="AD1785" i="11" s="1"/>
  <c r="AA1786" i="11"/>
  <c r="AA1787" i="11"/>
  <c r="AA1788" i="11"/>
  <c r="AA1789" i="11"/>
  <c r="AB1789" i="11" s="1"/>
  <c r="AA1832" i="11"/>
  <c r="AA1833" i="11"/>
  <c r="AD1833" i="11" s="1"/>
  <c r="AA1834" i="11"/>
  <c r="AA1835" i="11"/>
  <c r="AA1836" i="11"/>
  <c r="AA1837" i="11"/>
  <c r="AB1837" i="11" s="1"/>
  <c r="AA1838" i="11"/>
  <c r="AB1838" i="11" s="1"/>
  <c r="AA1839" i="11"/>
  <c r="AB1839" i="11" s="1"/>
  <c r="AA1840" i="11"/>
  <c r="AA1841" i="11"/>
  <c r="AB1841" i="11" s="1"/>
  <c r="AA1842" i="11"/>
  <c r="AA1843" i="11"/>
  <c r="AA1844" i="11"/>
  <c r="AA1845" i="11"/>
  <c r="AB1845" i="11" s="1"/>
  <c r="AA1846" i="11"/>
  <c r="AB1846" i="11" s="1"/>
  <c r="AA1847" i="11"/>
  <c r="AB1847" i="11" s="1"/>
  <c r="AA1848" i="11"/>
  <c r="AA1849" i="11"/>
  <c r="AD1849" i="11" s="1"/>
  <c r="AA1850" i="11"/>
  <c r="AA1851" i="11"/>
  <c r="AA1852" i="11"/>
  <c r="AA1853" i="11"/>
  <c r="AD1853" i="11" s="1"/>
  <c r="AA1854" i="11"/>
  <c r="AB1854" i="11" s="1"/>
  <c r="AA1855" i="11"/>
  <c r="AB1855" i="11" s="1"/>
  <c r="AA1856" i="11"/>
  <c r="AA1857" i="11"/>
  <c r="AD1857" i="11" s="1"/>
  <c r="AA1858" i="11"/>
  <c r="AA1859" i="11"/>
  <c r="AA1860" i="11"/>
  <c r="AA1861" i="11"/>
  <c r="AB1861" i="11" s="1"/>
  <c r="AA1862" i="11"/>
  <c r="AB1862" i="11" s="1"/>
  <c r="AA1863" i="11"/>
  <c r="AB1863" i="11" s="1"/>
  <c r="AA1864" i="11"/>
  <c r="AA1865" i="11"/>
  <c r="AB1865" i="11" s="1"/>
  <c r="AA1866" i="11"/>
  <c r="AA1867" i="11"/>
  <c r="AD1867" i="11" s="1"/>
  <c r="AA1868" i="11"/>
  <c r="AA1869" i="11"/>
  <c r="AB1869" i="11" s="1"/>
  <c r="AA1870" i="11"/>
  <c r="AB1870" i="11" s="1"/>
  <c r="AA1871" i="11"/>
  <c r="AB1871" i="11" s="1"/>
  <c r="AA1872" i="11"/>
  <c r="AA1873" i="11"/>
  <c r="AA1874" i="11"/>
  <c r="AA1875" i="11"/>
  <c r="AA1876" i="11"/>
  <c r="AB1876" i="11" s="1"/>
  <c r="AA1877" i="11"/>
  <c r="AB1877" i="11" s="1"/>
  <c r="AA1878" i="11"/>
  <c r="AB1878" i="11" s="1"/>
  <c r="AA1879" i="11"/>
  <c r="AB1879" i="11" s="1"/>
  <c r="AA1880" i="11"/>
  <c r="AA1881" i="11"/>
  <c r="AA1882" i="11"/>
  <c r="AB1882" i="11" s="1"/>
  <c r="AA1883" i="11"/>
  <c r="AB1883" i="11" s="1"/>
  <c r="AA1884" i="11"/>
  <c r="AA1885" i="11"/>
  <c r="AD1885" i="11" s="1"/>
  <c r="AA1886" i="11"/>
  <c r="AB1886" i="11" s="1"/>
  <c r="AA1887" i="11"/>
  <c r="AB1887" i="11" s="1"/>
  <c r="AA1888" i="11"/>
  <c r="AA1889" i="11"/>
  <c r="AD1889" i="11" s="1"/>
  <c r="AA1890" i="11"/>
  <c r="AB1890" i="11" s="1"/>
  <c r="AA1891" i="11"/>
  <c r="AA1892" i="11"/>
  <c r="AA1893" i="11"/>
  <c r="AB1893" i="11" s="1"/>
  <c r="AA1894" i="11"/>
  <c r="AB1894" i="11" s="1"/>
  <c r="AA1937" i="11"/>
  <c r="AB1937" i="11" s="1"/>
  <c r="AA1938" i="11"/>
  <c r="AA1939" i="11"/>
  <c r="AA1940" i="11"/>
  <c r="AA1941" i="11"/>
  <c r="AB1941" i="11" s="1"/>
  <c r="AA1942" i="11"/>
  <c r="AB1942" i="11" s="1"/>
  <c r="AA1943" i="11"/>
  <c r="AB1943" i="11" s="1"/>
  <c r="AA1944" i="11"/>
  <c r="AA1945" i="11"/>
  <c r="AD1945" i="11" s="1"/>
  <c r="AA1946" i="11"/>
  <c r="AA1947" i="11"/>
  <c r="AA1948" i="11"/>
  <c r="AB1948" i="11" s="1"/>
  <c r="AA1949" i="11"/>
  <c r="AB1949" i="11" s="1"/>
  <c r="AA1950" i="11"/>
  <c r="AB1950" i="11" s="1"/>
  <c r="AA1951" i="11"/>
  <c r="AB1951" i="11" s="1"/>
  <c r="AA1952" i="11"/>
  <c r="AA1953" i="11"/>
  <c r="AA1954" i="11"/>
  <c r="AA1955" i="11"/>
  <c r="AD1955" i="11" s="1"/>
  <c r="AA1956" i="11"/>
  <c r="AB1956" i="11" s="1"/>
  <c r="AA1957" i="11"/>
  <c r="AB1957" i="11" s="1"/>
  <c r="AA1958" i="11"/>
  <c r="AB1958" i="11" s="1"/>
  <c r="AA1959" i="11"/>
  <c r="AB1959" i="11" s="1"/>
  <c r="AA1960" i="11"/>
  <c r="AA1961" i="11"/>
  <c r="AA1962" i="11"/>
  <c r="AA1963" i="11"/>
  <c r="AB1963" i="11" s="1"/>
  <c r="AA1964" i="11"/>
  <c r="AA1965" i="11"/>
  <c r="AD1965" i="11" s="1"/>
  <c r="AA1966" i="11"/>
  <c r="AB1966" i="11" s="1"/>
  <c r="AA1967" i="11"/>
  <c r="AA1968" i="11"/>
  <c r="AA1969" i="11"/>
  <c r="AD1969" i="11" s="1"/>
  <c r="AA1970" i="11"/>
  <c r="AA1971" i="11"/>
  <c r="AD1971" i="11" s="1"/>
  <c r="AA1972" i="11"/>
  <c r="AA1973" i="11"/>
  <c r="AB1973" i="11" s="1"/>
  <c r="AA1974" i="11"/>
  <c r="AB1974" i="11" s="1"/>
  <c r="AA1975" i="11"/>
  <c r="AA1976" i="11"/>
  <c r="AB1976" i="11" s="1"/>
  <c r="AA1977" i="11"/>
  <c r="AD1977" i="11" s="1"/>
  <c r="AA1978" i="11"/>
  <c r="AA1979" i="11"/>
  <c r="AA1980" i="11"/>
  <c r="AA1981" i="11"/>
  <c r="AB1981" i="11" s="1"/>
  <c r="AA1982" i="11"/>
  <c r="AB1982" i="11" s="1"/>
  <c r="AA1983" i="11"/>
  <c r="AA1984" i="11"/>
  <c r="AA1985" i="11"/>
  <c r="AD1985" i="11" s="1"/>
  <c r="AA1986" i="11"/>
  <c r="AA1987" i="11"/>
  <c r="AA1988" i="11"/>
  <c r="AA1989" i="11"/>
  <c r="AB1989" i="11" s="1"/>
  <c r="AA1990" i="11"/>
  <c r="AB1990" i="11" s="1"/>
  <c r="AA1991" i="11"/>
  <c r="AA1992" i="11"/>
  <c r="AA1993" i="11"/>
  <c r="AB1993" i="11" s="1"/>
  <c r="AA1994" i="11"/>
  <c r="AB1994" i="11" s="1"/>
  <c r="AA1995" i="11"/>
  <c r="AA1996" i="11"/>
  <c r="AA1997" i="11"/>
  <c r="AD1997" i="11" s="1"/>
  <c r="AA1998" i="11"/>
  <c r="AB1998" i="11" s="1"/>
  <c r="AA1999" i="11"/>
  <c r="AA2042" i="11"/>
  <c r="AB2042" i="11" s="1"/>
  <c r="AA2043" i="11"/>
  <c r="AB2043" i="11" s="1"/>
  <c r="AA2044" i="11"/>
  <c r="AB2044" i="11" s="1"/>
  <c r="AA2045" i="11"/>
  <c r="AA2046" i="11"/>
  <c r="AB2046" i="11" s="1"/>
  <c r="AA2047" i="11"/>
  <c r="AD2047" i="11" s="1"/>
  <c r="AA2048" i="11"/>
  <c r="AD2048" i="11" s="1"/>
  <c r="AA2049" i="11"/>
  <c r="AD2049" i="11" s="1"/>
  <c r="AA2050" i="11"/>
  <c r="AB2050" i="11" s="1"/>
  <c r="AA2051" i="11"/>
  <c r="AB2051" i="11" s="1"/>
  <c r="AA2052" i="11"/>
  <c r="AA2053" i="11"/>
  <c r="AB2053" i="11" s="1"/>
  <c r="AA2054" i="11"/>
  <c r="AA2055" i="11"/>
  <c r="AA2056" i="11"/>
  <c r="AA2057" i="11"/>
  <c r="AB2057" i="11" s="1"/>
  <c r="AA2058" i="11"/>
  <c r="AB2058" i="11" s="1"/>
  <c r="AA2059" i="11"/>
  <c r="AB2059" i="11" s="1"/>
  <c r="AA2060" i="11"/>
  <c r="AA2061" i="11"/>
  <c r="AD2061" i="11" s="1"/>
  <c r="AA2062" i="11"/>
  <c r="AB2062" i="11" s="1"/>
  <c r="AA2063" i="11"/>
  <c r="AA2064" i="11"/>
  <c r="AA2065" i="11"/>
  <c r="AB2065" i="11" s="1"/>
  <c r="AA2066" i="11"/>
  <c r="AB2066" i="11" s="1"/>
  <c r="AA2067" i="11"/>
  <c r="AB2067" i="11" s="1"/>
  <c r="AA2068" i="11"/>
  <c r="AA2069" i="11"/>
  <c r="AA2070" i="11"/>
  <c r="AA2071" i="11"/>
  <c r="AA2072" i="11"/>
  <c r="AA2073" i="11"/>
  <c r="AB2073" i="11" s="1"/>
  <c r="AA2074" i="11"/>
  <c r="AB2074" i="11" s="1"/>
  <c r="AA2075" i="11"/>
  <c r="AA2076" i="11"/>
  <c r="AA2077" i="11"/>
  <c r="AB2077" i="11" s="1"/>
  <c r="AA2078" i="11"/>
  <c r="AA2079" i="11"/>
  <c r="AA2080" i="11"/>
  <c r="AA2081" i="11"/>
  <c r="AD2081" i="11" s="1"/>
  <c r="AA2082" i="11"/>
  <c r="AB2082" i="11" s="1"/>
  <c r="AA2083" i="11"/>
  <c r="AB2083" i="11" s="1"/>
  <c r="AA2084" i="11"/>
  <c r="AA2085" i="11"/>
  <c r="AA2086" i="11"/>
  <c r="AA2087" i="11"/>
  <c r="AA2088" i="11"/>
  <c r="AA2089" i="11"/>
  <c r="AD2089" i="11" s="1"/>
  <c r="AA2090" i="11"/>
  <c r="AB2090" i="11" s="1"/>
  <c r="AA2091" i="11"/>
  <c r="AB2091" i="11" s="1"/>
  <c r="AA2092" i="11"/>
  <c r="AA2093" i="11"/>
  <c r="AD2093" i="11" s="1"/>
  <c r="AA2094" i="11"/>
  <c r="AB2094" i="11" s="1"/>
  <c r="AA2095" i="11"/>
  <c r="AA2096" i="11"/>
  <c r="AA2097" i="11"/>
  <c r="AB2097" i="11" s="1"/>
  <c r="AA2098" i="11"/>
  <c r="AB2098" i="11" s="1"/>
  <c r="AA2099" i="11"/>
  <c r="AB2099" i="11" s="1"/>
  <c r="AA2100" i="11"/>
  <c r="AA2101" i="11"/>
  <c r="AD2101" i="11" s="1"/>
  <c r="AA2102" i="11"/>
  <c r="AA2103" i="11"/>
  <c r="AA2104" i="11"/>
  <c r="AA2147" i="11"/>
  <c r="AA2148" i="11"/>
  <c r="AA2149" i="11"/>
  <c r="AB2149" i="11" s="1"/>
  <c r="AA2150" i="11"/>
  <c r="AA2151" i="11"/>
  <c r="AA2152" i="11"/>
  <c r="AB2152" i="11" s="1"/>
  <c r="AA2153" i="11"/>
  <c r="AD2153" i="11" s="1"/>
  <c r="AA2154" i="11"/>
  <c r="AB2154" i="11" s="1"/>
  <c r="AA2155" i="11"/>
  <c r="AA2156" i="11"/>
  <c r="AA2157" i="11"/>
  <c r="AD2157" i="11" s="1"/>
  <c r="AA2158" i="11"/>
  <c r="AA2159" i="11"/>
  <c r="AA2160" i="11"/>
  <c r="AA2161" i="11"/>
  <c r="AD2161" i="11" s="1"/>
  <c r="AA2162" i="11"/>
  <c r="AB2162" i="11" s="1"/>
  <c r="AA2163" i="11"/>
  <c r="AA2164" i="11"/>
  <c r="AA2165" i="11"/>
  <c r="AD2165" i="11" s="1"/>
  <c r="AA2166" i="11"/>
  <c r="AA2167" i="11"/>
  <c r="AD2167" i="11" s="1"/>
  <c r="AA2168" i="11"/>
  <c r="AA2169" i="11"/>
  <c r="AB2169" i="11" s="1"/>
  <c r="AA2170" i="11"/>
  <c r="AB2170" i="11" s="1"/>
  <c r="AA2171" i="11"/>
  <c r="AB2171" i="11" s="1"/>
  <c r="AA2172" i="11"/>
  <c r="AA2173" i="11"/>
  <c r="AB2173" i="11" s="1"/>
  <c r="AA2174" i="11"/>
  <c r="AA2175" i="11"/>
  <c r="AA2176" i="11"/>
  <c r="AA2177" i="11"/>
  <c r="AB2177" i="11" s="1"/>
  <c r="AA2178" i="11"/>
  <c r="AB2178" i="11" s="1"/>
  <c r="AA2179" i="11"/>
  <c r="AA2180" i="11"/>
  <c r="AA2181" i="11"/>
  <c r="AA2182" i="11"/>
  <c r="AA2183" i="11"/>
  <c r="AA2184" i="11"/>
  <c r="AB2184" i="11" s="1"/>
  <c r="AA2185" i="11"/>
  <c r="AB2185" i="11" s="1"/>
  <c r="AA2186" i="11"/>
  <c r="AB2186" i="11" s="1"/>
  <c r="AA2187" i="11"/>
  <c r="AA2188" i="11"/>
  <c r="AA2189" i="11"/>
  <c r="AA2190" i="11"/>
  <c r="AB2190" i="11" s="1"/>
  <c r="AA2191" i="11"/>
  <c r="AB2191" i="11" s="1"/>
  <c r="AA2192" i="11"/>
  <c r="AA2193" i="11"/>
  <c r="AD2193" i="11" s="1"/>
  <c r="AA2194" i="11"/>
  <c r="AB2194" i="11" s="1"/>
  <c r="AA2195" i="11"/>
  <c r="AB2195" i="11" s="1"/>
  <c r="AA2196" i="11"/>
  <c r="AA2197" i="11"/>
  <c r="AB2197" i="11" s="1"/>
  <c r="AA2198" i="11"/>
  <c r="AA2199" i="11"/>
  <c r="AB2199" i="11" s="1"/>
  <c r="AA2200" i="11"/>
  <c r="AA2201" i="11"/>
  <c r="AD2201" i="11" s="1"/>
  <c r="AA2202" i="11"/>
  <c r="AB2202" i="11" s="1"/>
  <c r="AA2203" i="11"/>
  <c r="AA2204" i="11"/>
  <c r="AB2204" i="11" s="1"/>
  <c r="AA2205" i="11"/>
  <c r="AD2205" i="11" s="1"/>
  <c r="AA2206" i="11"/>
  <c r="AA2207" i="11"/>
  <c r="AA2208" i="11"/>
  <c r="AA2209" i="11"/>
  <c r="AB2209" i="11" s="1"/>
  <c r="AA2252" i="11"/>
  <c r="AA2253" i="11"/>
  <c r="AA2254" i="11"/>
  <c r="AA2255" i="11"/>
  <c r="AB2255" i="11" s="1"/>
  <c r="AA2256" i="11"/>
  <c r="AA2257" i="11"/>
  <c r="AB2257" i="11" s="1"/>
  <c r="AA2258" i="11"/>
  <c r="AB2258" i="11" s="1"/>
  <c r="AA2259" i="11"/>
  <c r="AA2260" i="11"/>
  <c r="AA2261" i="11"/>
  <c r="AB2261" i="11" s="1"/>
  <c r="AA2262" i="11"/>
  <c r="AB2262" i="11" s="1"/>
  <c r="AA2263" i="11"/>
  <c r="AD2263" i="11" s="1"/>
  <c r="AA2264" i="11"/>
  <c r="AA2265" i="11"/>
  <c r="AB2265" i="11" s="1"/>
  <c r="AA2266" i="11"/>
  <c r="AA2267" i="11"/>
  <c r="AA2268" i="11"/>
  <c r="AB2268" i="11" s="1"/>
  <c r="AA2269" i="11"/>
  <c r="AB2269" i="11" s="1"/>
  <c r="AA2270" i="11"/>
  <c r="AB2270" i="11" s="1"/>
  <c r="AA2271" i="11"/>
  <c r="AB2271" i="11" s="1"/>
  <c r="AA2272" i="11"/>
  <c r="AA2273" i="11"/>
  <c r="AD2273" i="11" s="1"/>
  <c r="AA2274" i="11"/>
  <c r="AB2274" i="11" s="1"/>
  <c r="AA2275" i="11"/>
  <c r="AA2276" i="11"/>
  <c r="AA2277" i="11"/>
  <c r="AD2277" i="11" s="1"/>
  <c r="AA2278" i="11"/>
  <c r="AB2278" i="11" s="1"/>
  <c r="AA2279" i="11"/>
  <c r="AA2280" i="11"/>
  <c r="AB2280" i="11" s="1"/>
  <c r="AA2281" i="11"/>
  <c r="AB2281" i="11" s="1"/>
  <c r="AA2282" i="11"/>
  <c r="AB2282" i="11" s="1"/>
  <c r="AA2283" i="11"/>
  <c r="AA2284" i="11"/>
  <c r="AA2285" i="11"/>
  <c r="AD2285" i="11" s="1"/>
  <c r="AA2286" i="11"/>
  <c r="AA2287" i="11"/>
  <c r="AB2287" i="11" s="1"/>
  <c r="AA2288" i="11"/>
  <c r="AA2289" i="11"/>
  <c r="AB2289" i="11" s="1"/>
  <c r="AA2290" i="11"/>
  <c r="AA2291" i="11"/>
  <c r="AA2292" i="11"/>
  <c r="AA2293" i="11"/>
  <c r="AB2293" i="11" s="1"/>
  <c r="AA2294" i="11"/>
  <c r="AA2295" i="11"/>
  <c r="AA2296" i="11"/>
  <c r="AA2297" i="11"/>
  <c r="AA2298" i="11"/>
  <c r="AB2298" i="11" s="1"/>
  <c r="AA2299" i="11"/>
  <c r="AA2300" i="11"/>
  <c r="AA2301" i="11"/>
  <c r="AA2302" i="11"/>
  <c r="AA2303" i="11"/>
  <c r="AB2303" i="11" s="1"/>
  <c r="AA2304" i="11"/>
  <c r="AA2305" i="11"/>
  <c r="AB2305" i="11" s="1"/>
  <c r="AA2306" i="11"/>
  <c r="AA2307" i="11"/>
  <c r="AA2308" i="11"/>
  <c r="AA2309" i="11"/>
  <c r="AA2310" i="11"/>
  <c r="AB2310" i="11" s="1"/>
  <c r="AA2311" i="11"/>
  <c r="AA2312" i="11"/>
  <c r="AA2313" i="11"/>
  <c r="AD2313" i="11" s="1"/>
  <c r="AA2314" i="11"/>
  <c r="AB2314" i="11" s="1"/>
  <c r="AA2357" i="11"/>
  <c r="AB2357" i="11" s="1"/>
  <c r="AA2358" i="11"/>
  <c r="AA2359" i="11"/>
  <c r="AA2360" i="11"/>
  <c r="AA2361" i="11"/>
  <c r="AB2361" i="11" s="1"/>
  <c r="AA2362" i="11"/>
  <c r="AB2362" i="11" s="1"/>
  <c r="AA2363" i="11"/>
  <c r="AA2364" i="11"/>
  <c r="AA2365" i="11"/>
  <c r="AB2365" i="11" s="1"/>
  <c r="AA2366" i="11"/>
  <c r="AA2367" i="11"/>
  <c r="AA2368" i="11"/>
  <c r="AA2369" i="11"/>
  <c r="AB2369" i="11" s="1"/>
  <c r="AA2370" i="11"/>
  <c r="AA2371" i="11"/>
  <c r="AB2371" i="11" s="1"/>
  <c r="AA2372" i="11"/>
  <c r="AA2373" i="11"/>
  <c r="AB2373" i="11" s="1"/>
  <c r="AA2374" i="11"/>
  <c r="AB2374" i="11" s="1"/>
  <c r="AA2375" i="11"/>
  <c r="AA2376" i="11"/>
  <c r="AA2377" i="11"/>
  <c r="AB2377" i="11" s="1"/>
  <c r="AA2378" i="11"/>
  <c r="AA2379" i="11"/>
  <c r="AD2379" i="11" s="1"/>
  <c r="AA2380" i="11"/>
  <c r="AA2381" i="11"/>
  <c r="AD2381" i="11" s="1"/>
  <c r="AA2382" i="11"/>
  <c r="AB2382" i="11" s="1"/>
  <c r="AA2383" i="11"/>
  <c r="AA2384" i="11"/>
  <c r="AA2385" i="11"/>
  <c r="AD2385" i="11" s="1"/>
  <c r="AA2386" i="11"/>
  <c r="AB2386" i="11" s="1"/>
  <c r="AA2387" i="11"/>
  <c r="AA2388" i="11"/>
  <c r="AB2388" i="11" s="1"/>
  <c r="AA2389" i="11"/>
  <c r="AD2389" i="11" s="1"/>
  <c r="AA2390" i="11"/>
  <c r="AB2390" i="11" s="1"/>
  <c r="AA2391" i="11"/>
  <c r="AA2392" i="11"/>
  <c r="AA2393" i="11"/>
  <c r="AB2393" i="11" s="1"/>
  <c r="AA2394" i="11"/>
  <c r="AD2394" i="11" s="1"/>
  <c r="AA2395" i="11"/>
  <c r="AB2395" i="11" s="1"/>
  <c r="AA2396" i="11"/>
  <c r="AA2397" i="11"/>
  <c r="AA2398" i="11"/>
  <c r="AA2399" i="11"/>
  <c r="AA2400" i="11"/>
  <c r="AA2401" i="11"/>
  <c r="AA2402" i="11"/>
  <c r="AA2403" i="11"/>
  <c r="AB2403" i="11" s="1"/>
  <c r="AA2404" i="11"/>
  <c r="AA2405" i="11"/>
  <c r="AD2405" i="11" s="1"/>
  <c r="AA2406" i="11"/>
  <c r="AB2406" i="11" s="1"/>
  <c r="AA2407" i="11"/>
  <c r="AA2408" i="11"/>
  <c r="AA2409" i="11"/>
  <c r="AB2409" i="11" s="1"/>
  <c r="AA2410" i="11"/>
  <c r="AA2411" i="11"/>
  <c r="AB2411" i="11" s="1"/>
  <c r="AA2412" i="11"/>
  <c r="AA2413" i="11"/>
  <c r="AA2414" i="11"/>
  <c r="AA2415" i="11"/>
  <c r="AA2416" i="11"/>
  <c r="AA2417" i="11"/>
  <c r="AB2417" i="11" s="1"/>
  <c r="AA2418" i="11"/>
  <c r="AA2419" i="11"/>
  <c r="AB2419" i="11" s="1"/>
  <c r="AA2462" i="11"/>
  <c r="AA2463" i="11"/>
  <c r="AA2464" i="11"/>
  <c r="AA2465" i="11"/>
  <c r="AA2466" i="11"/>
  <c r="AA2467" i="11"/>
  <c r="AA2468" i="11"/>
  <c r="AB2468" i="11" s="1"/>
  <c r="AA2469" i="11"/>
  <c r="AA2470" i="11"/>
  <c r="AB2470" i="11" s="1"/>
  <c r="AA2471" i="11"/>
  <c r="AA2472" i="11"/>
  <c r="AA2473" i="11"/>
  <c r="AA2474" i="11"/>
  <c r="AA2475" i="11"/>
  <c r="AA2476" i="11"/>
  <c r="AD2476" i="11" s="1"/>
  <c r="AA2477" i="11"/>
  <c r="AD2477" i="11" s="1"/>
  <c r="AA2478" i="11"/>
  <c r="AA2479" i="11"/>
  <c r="AA2480" i="11"/>
  <c r="AA2481" i="11"/>
  <c r="AA2482" i="11"/>
  <c r="AB2482" i="11" s="1"/>
  <c r="AA2483" i="11"/>
  <c r="AB2483" i="11" s="1"/>
  <c r="AA2484" i="11"/>
  <c r="AB2484" i="11" s="1"/>
  <c r="AA2485" i="11"/>
  <c r="AB2485" i="11" s="1"/>
  <c r="AA2486" i="11"/>
  <c r="AB2486" i="11" s="1"/>
  <c r="AA2487" i="11"/>
  <c r="AA2488" i="11"/>
  <c r="AA2489" i="11"/>
  <c r="AD2489" i="11" s="1"/>
  <c r="AA2490" i="11"/>
  <c r="AD2490" i="11" s="1"/>
  <c r="AA2491" i="11"/>
  <c r="AB2491" i="11" s="1"/>
  <c r="AA2492" i="11"/>
  <c r="AD2492" i="11" s="1"/>
  <c r="AA2493" i="11"/>
  <c r="AA2494" i="11"/>
  <c r="AA2495" i="11"/>
  <c r="AA2496" i="11"/>
  <c r="AA2497" i="11"/>
  <c r="AA2498" i="11"/>
  <c r="AA2499" i="11"/>
  <c r="AA2500" i="11"/>
  <c r="AB2500" i="11" s="1"/>
  <c r="AA2501" i="11"/>
  <c r="AD2501" i="11" s="1"/>
  <c r="AA2502" i="11"/>
  <c r="AB2502" i="11" s="1"/>
  <c r="AA2503" i="11"/>
  <c r="AA2504" i="11"/>
  <c r="AA2505" i="11"/>
  <c r="AA2506" i="11"/>
  <c r="AA2507" i="11"/>
  <c r="AA2508" i="11"/>
  <c r="AD2508" i="11" s="1"/>
  <c r="AA2509" i="11"/>
  <c r="AD2509" i="11" s="1"/>
  <c r="AA2510" i="11"/>
  <c r="AA2511" i="11"/>
  <c r="AA2512" i="11"/>
  <c r="AA2513" i="11"/>
  <c r="AD2513" i="11" s="1"/>
  <c r="AA2514" i="11"/>
  <c r="AA2515" i="11"/>
  <c r="AB2515" i="11" s="1"/>
  <c r="AA2516" i="11"/>
  <c r="AB2516" i="11" s="1"/>
  <c r="AA2517" i="11"/>
  <c r="AD2517" i="11" s="1"/>
  <c r="AA2518" i="11"/>
  <c r="AB2518" i="11" s="1"/>
  <c r="AA2519" i="11"/>
  <c r="AA2520" i="11"/>
  <c r="AA2521" i="11"/>
  <c r="AD2521" i="11" s="1"/>
  <c r="AA2522" i="11"/>
  <c r="AA2523" i="11"/>
  <c r="AB2523" i="11" s="1"/>
  <c r="AA2524" i="11"/>
  <c r="AD2524" i="11" s="1"/>
  <c r="AA2567" i="11"/>
  <c r="AA2568" i="11"/>
  <c r="AA2569" i="11"/>
  <c r="AB2569" i="11" s="1"/>
  <c r="AA2570" i="11"/>
  <c r="AA2571" i="11"/>
  <c r="AB2571" i="11" s="1"/>
  <c r="AA2572" i="11"/>
  <c r="AB2572" i="11" s="1"/>
  <c r="AA2573" i="11"/>
  <c r="AB2573" i="11" s="1"/>
  <c r="AA2574" i="11"/>
  <c r="AB2574" i="11" s="1"/>
  <c r="AA2575" i="11"/>
  <c r="AA2576" i="11"/>
  <c r="AA2577" i="11"/>
  <c r="AA2578" i="11"/>
  <c r="AB2578" i="11" s="1"/>
  <c r="AA2579" i="11"/>
  <c r="AB2579" i="11" s="1"/>
  <c r="AA2580" i="11"/>
  <c r="AA2581" i="11"/>
  <c r="AB2581" i="11" s="1"/>
  <c r="AA2582" i="11"/>
  <c r="AB2582" i="11" s="1"/>
  <c r="AA2583" i="11"/>
  <c r="AA2584" i="11"/>
  <c r="AA2585" i="11"/>
  <c r="AA2586" i="11"/>
  <c r="AA2587" i="11"/>
  <c r="AB2587" i="11" s="1"/>
  <c r="AA2588" i="11"/>
  <c r="AA2589" i="11"/>
  <c r="AD2589" i="11" s="1"/>
  <c r="AA2590" i="11"/>
  <c r="AB2590" i="11" s="1"/>
  <c r="AA2591" i="11"/>
  <c r="AA2592" i="11"/>
  <c r="AA2593" i="11"/>
  <c r="AD2593" i="11" s="1"/>
  <c r="AA2594" i="11"/>
  <c r="AA2595" i="11"/>
  <c r="AB2595" i="11" s="1"/>
  <c r="AA2596" i="11"/>
  <c r="AD2596" i="11" s="1"/>
  <c r="AA2597" i="11"/>
  <c r="AA2598" i="11"/>
  <c r="AA2599" i="11"/>
  <c r="AA2600" i="11"/>
  <c r="AA2601" i="11"/>
  <c r="AA2602" i="11"/>
  <c r="AA2603" i="11"/>
  <c r="AB2603" i="11" s="1"/>
  <c r="AA2604" i="11"/>
  <c r="AB2604" i="11" s="1"/>
  <c r="AA2605" i="11"/>
  <c r="AD2605" i="11" s="1"/>
  <c r="AA2606" i="11"/>
  <c r="AB2606" i="11" s="1"/>
  <c r="AA2607" i="11"/>
  <c r="AA2608" i="11"/>
  <c r="AA2609" i="11"/>
  <c r="AB2609" i="11" s="1"/>
  <c r="AA2610" i="11"/>
  <c r="AA2611" i="11"/>
  <c r="AA2612" i="11"/>
  <c r="AA2613" i="11"/>
  <c r="AA2614" i="11"/>
  <c r="AB2614" i="11" s="1"/>
  <c r="AA2615" i="11"/>
  <c r="AB2615" i="11" s="1"/>
  <c r="AA2616" i="11"/>
  <c r="AA2617" i="11"/>
  <c r="AA2618" i="11"/>
  <c r="AB2618" i="11" s="1"/>
  <c r="AA2619" i="11"/>
  <c r="AB2619" i="11" s="1"/>
  <c r="AA2620" i="11"/>
  <c r="AD2620" i="11" s="1"/>
  <c r="AA2621" i="11"/>
  <c r="AD2621" i="11" s="1"/>
  <c r="AA2622" i="11"/>
  <c r="AA2623" i="11"/>
  <c r="AA2624" i="11"/>
  <c r="AA2625" i="11"/>
  <c r="AB2625" i="11" s="1"/>
  <c r="AA2626" i="11"/>
  <c r="AA2627" i="11"/>
  <c r="AB2627" i="11" s="1"/>
  <c r="AA2628" i="11"/>
  <c r="AB2628" i="11" s="1"/>
  <c r="AA2629" i="11"/>
  <c r="AB2629" i="11" s="1"/>
  <c r="AA2672" i="11"/>
  <c r="AA2673" i="11"/>
  <c r="AA2674" i="11"/>
  <c r="AA2675" i="11"/>
  <c r="AA2676" i="11"/>
  <c r="AA2677" i="11"/>
  <c r="AB2677" i="11" s="1"/>
  <c r="AA2678" i="11"/>
  <c r="AB2678" i="11" s="1"/>
  <c r="AA2679" i="11"/>
  <c r="AD2679" i="11" s="1"/>
  <c r="AA2680" i="11"/>
  <c r="AA2681" i="11"/>
  <c r="AB2681" i="11" s="1"/>
  <c r="AA2682" i="11"/>
  <c r="AB2682" i="11" s="1"/>
  <c r="AA2683" i="11"/>
  <c r="AB2683" i="11" s="1"/>
  <c r="AA2684" i="11"/>
  <c r="AB2684" i="11" s="1"/>
  <c r="AA2685" i="11"/>
  <c r="AD2685" i="11" s="1"/>
  <c r="AA2686" i="11"/>
  <c r="AA2687" i="11"/>
  <c r="AB2687" i="11" s="1"/>
  <c r="AA2688" i="11"/>
  <c r="AA2689" i="11"/>
  <c r="AB2689" i="11" s="1"/>
  <c r="AA2690" i="11"/>
  <c r="AA2691" i="11"/>
  <c r="AA2692" i="11"/>
  <c r="AA2693" i="11"/>
  <c r="AB2693" i="11" s="1"/>
  <c r="AA2694" i="11"/>
  <c r="AA2695" i="11"/>
  <c r="AA2696" i="11"/>
  <c r="AA2697" i="11"/>
  <c r="AA2698" i="11"/>
  <c r="AA2699" i="11"/>
  <c r="AA2700" i="11"/>
  <c r="AA2701" i="11"/>
  <c r="AD2701" i="11" s="1"/>
  <c r="AA2702" i="11"/>
  <c r="AA2703" i="11"/>
  <c r="AB2703" i="11" s="1"/>
  <c r="AA2704" i="11"/>
  <c r="AA2705" i="11"/>
  <c r="AD2705" i="11" s="1"/>
  <c r="AA2706" i="11"/>
  <c r="AB2706" i="11" s="1"/>
  <c r="AA2707" i="11"/>
  <c r="AA2708" i="11"/>
  <c r="AA2709" i="11"/>
  <c r="AD2709" i="11" s="1"/>
  <c r="AA2710" i="11"/>
  <c r="AA2711" i="11"/>
  <c r="AA2712" i="11"/>
  <c r="AA2713" i="11"/>
  <c r="AB2713" i="11" s="1"/>
  <c r="AA2714" i="11"/>
  <c r="AB2714" i="11" s="1"/>
  <c r="AA2715" i="11"/>
  <c r="AA2716" i="11"/>
  <c r="AB2716" i="11" s="1"/>
  <c r="AA2717" i="11"/>
  <c r="AD2717" i="11" s="1"/>
  <c r="AA2718" i="11"/>
  <c r="AB2718" i="11" s="1"/>
  <c r="AA2719" i="11"/>
  <c r="AD2719" i="11" s="1"/>
  <c r="AA2720" i="11"/>
  <c r="AA2721" i="11"/>
  <c r="AB2721" i="11" s="1"/>
  <c r="AA2722" i="11"/>
  <c r="AB2722" i="11" s="1"/>
  <c r="AA2723" i="11"/>
  <c r="AB2723" i="11" s="1"/>
  <c r="AA2724" i="11"/>
  <c r="AA2725" i="11"/>
  <c r="AB2725" i="11" s="1"/>
  <c r="AA2726" i="11"/>
  <c r="AB2726" i="11" s="1"/>
  <c r="AA2727" i="11"/>
  <c r="AA2728" i="11"/>
  <c r="AA2729" i="11"/>
  <c r="AA2730" i="11"/>
  <c r="AB2730" i="11" s="1"/>
  <c r="AA2731" i="11"/>
  <c r="AB2731" i="11" s="1"/>
  <c r="AA2732" i="11"/>
  <c r="AA2733" i="11"/>
  <c r="AD2733" i="11" s="1"/>
  <c r="AA2734" i="11"/>
  <c r="AB2734" i="11" s="1"/>
  <c r="AA2777" i="11"/>
  <c r="AB2777" i="11" s="1"/>
  <c r="AA2778" i="11"/>
  <c r="AB2778" i="11" s="1"/>
  <c r="AA2779" i="11"/>
  <c r="AB2779" i="11" s="1"/>
  <c r="AA2780" i="11"/>
  <c r="AA2781" i="11"/>
  <c r="AA2782" i="11"/>
  <c r="AA2783" i="11"/>
  <c r="AA2784" i="11"/>
  <c r="AA2785" i="11"/>
  <c r="AA2786" i="11"/>
  <c r="AA2787" i="11"/>
  <c r="AB2787" i="11" s="1"/>
  <c r="AA2788" i="11"/>
  <c r="AD2788" i="11" s="1"/>
  <c r="AA2789" i="11"/>
  <c r="AD2789" i="11" s="1"/>
  <c r="AA2790" i="11"/>
  <c r="AA2791" i="11"/>
  <c r="AB2791" i="11" s="1"/>
  <c r="AA2792" i="11"/>
  <c r="AA2793" i="11"/>
  <c r="AD2793" i="11" s="1"/>
  <c r="AA2794" i="11"/>
  <c r="AA2795" i="11"/>
  <c r="AA2796" i="11"/>
  <c r="AA2797" i="11"/>
  <c r="AD2797" i="11" s="1"/>
  <c r="AA2798" i="11"/>
  <c r="AA2799" i="11"/>
  <c r="AA2800" i="11"/>
  <c r="AA2801" i="11"/>
  <c r="AA2802" i="11"/>
  <c r="AB2802" i="11" s="1"/>
  <c r="AA2803" i="11"/>
  <c r="AB2803" i="11" s="1"/>
  <c r="AA2804" i="11"/>
  <c r="AA2805" i="11"/>
  <c r="AD2805" i="11" s="1"/>
  <c r="AA2806" i="11"/>
  <c r="AA2807" i="11"/>
  <c r="AA2808" i="11"/>
  <c r="AA2809" i="11"/>
  <c r="AB2809" i="11" s="1"/>
  <c r="AA2810" i="11"/>
  <c r="AB2810" i="11" s="1"/>
  <c r="AA2811" i="11"/>
  <c r="AB2811" i="11" s="1"/>
  <c r="AA2812" i="11"/>
  <c r="AA2813" i="11"/>
  <c r="AB2813" i="11" s="1"/>
  <c r="AA2814" i="11"/>
  <c r="AB2814" i="11" s="1"/>
  <c r="AA2815" i="11"/>
  <c r="AA2816" i="11"/>
  <c r="AA2817" i="11"/>
  <c r="AA2818" i="11"/>
  <c r="AA2819" i="11"/>
  <c r="AB2819" i="11" s="1"/>
  <c r="AA2820" i="11"/>
  <c r="AB2820" i="11" s="1"/>
  <c r="AA2821" i="11"/>
  <c r="AA2822" i="11"/>
  <c r="AA2823" i="11"/>
  <c r="AA2824" i="11"/>
  <c r="AA2825" i="11"/>
  <c r="AD2825" i="11" s="1"/>
  <c r="AA2826" i="11"/>
  <c r="AA2827" i="11"/>
  <c r="AB2827" i="11" s="1"/>
  <c r="AA2828" i="11"/>
  <c r="AD2828" i="11" s="1"/>
  <c r="AA2829" i="11"/>
  <c r="AB2829" i="11" s="1"/>
  <c r="AA2830" i="11"/>
  <c r="AA2831" i="11"/>
  <c r="AA2832" i="11"/>
  <c r="AA2833" i="11"/>
  <c r="AA2834" i="11"/>
  <c r="AB2834" i="11" s="1"/>
  <c r="AA2835" i="11"/>
  <c r="AB2835" i="11" s="1"/>
  <c r="AA2836" i="11"/>
  <c r="AB2836" i="11" s="1"/>
  <c r="AA2837" i="11"/>
  <c r="AB2837" i="11" s="1"/>
  <c r="AA2838" i="11"/>
  <c r="AA2839" i="11"/>
  <c r="AD2839" i="11" s="1"/>
  <c r="AA2882" i="11"/>
  <c r="AD2882" i="11" s="1"/>
  <c r="AA2883" i="11"/>
  <c r="AB2883" i="11" s="1"/>
  <c r="AA2884" i="11"/>
  <c r="AA2885" i="11"/>
  <c r="AA2886" i="11"/>
  <c r="AA2887" i="11"/>
  <c r="AB2887" i="11" s="1"/>
  <c r="AA2888" i="11"/>
  <c r="AA2889" i="11"/>
  <c r="AB2889" i="11" s="1"/>
  <c r="AA2890" i="11"/>
  <c r="AA2891" i="11"/>
  <c r="AB2891" i="11" s="1"/>
  <c r="AA2892" i="11"/>
  <c r="AA2893" i="11"/>
  <c r="AA2894" i="11"/>
  <c r="AA2895" i="11"/>
  <c r="AA2896" i="11"/>
  <c r="AA2897" i="11"/>
  <c r="AA2898" i="11"/>
  <c r="AB2898" i="11" s="1"/>
  <c r="AA2899" i="11"/>
  <c r="AA2900" i="11"/>
  <c r="AB2900" i="11" s="1"/>
  <c r="AA2901" i="11"/>
  <c r="AD2901" i="11" s="1"/>
  <c r="AA2902" i="11"/>
  <c r="AA2903" i="11"/>
  <c r="AB2903" i="11" s="1"/>
  <c r="AA2904" i="11"/>
  <c r="AA2905" i="11"/>
  <c r="AD2905" i="11" s="1"/>
  <c r="AA2906" i="11"/>
  <c r="AB2906" i="11" s="1"/>
  <c r="AA2907" i="11"/>
  <c r="AA2908" i="11"/>
  <c r="AD2908" i="11" s="1"/>
  <c r="AA2909" i="11"/>
  <c r="AD2909" i="11" s="1"/>
  <c r="AA2910" i="11"/>
  <c r="AA2911" i="11"/>
  <c r="AA2912" i="11"/>
  <c r="AA2913" i="11"/>
  <c r="AA2914" i="11"/>
  <c r="AA2915" i="11"/>
  <c r="AB2915" i="11" s="1"/>
  <c r="AA2916" i="11"/>
  <c r="AB2916" i="11" s="1"/>
  <c r="AA2917" i="11"/>
  <c r="AA2918" i="11"/>
  <c r="AA2919" i="11"/>
  <c r="AA2920" i="11"/>
  <c r="AA2921" i="11"/>
  <c r="AB2921" i="11" s="1"/>
  <c r="AA2922" i="11"/>
  <c r="AB2922" i="11" s="1"/>
  <c r="AA2923" i="11"/>
  <c r="AB2923" i="11" s="1"/>
  <c r="AA2924" i="11"/>
  <c r="AD2924" i="11" s="1"/>
  <c r="AA2925" i="11"/>
  <c r="AB2925" i="11" s="1"/>
  <c r="AA2926" i="11"/>
  <c r="AA2927" i="11"/>
  <c r="AA2928" i="11"/>
  <c r="AA2929" i="11"/>
  <c r="AB2929" i="11" s="1"/>
  <c r="AA2930" i="11"/>
  <c r="AB2930" i="11" s="1"/>
  <c r="AA2931" i="11"/>
  <c r="AB2931" i="11" s="1"/>
  <c r="AA2932" i="11"/>
  <c r="AB2932" i="11" s="1"/>
  <c r="AA2933" i="11"/>
  <c r="AB2933" i="11" s="1"/>
  <c r="AA2934" i="11"/>
  <c r="AB2934" i="11" s="1"/>
  <c r="AA2935" i="11"/>
  <c r="AD2935" i="11" s="1"/>
  <c r="AA2936" i="11"/>
  <c r="AA2937" i="11"/>
  <c r="AA2938" i="11"/>
  <c r="AA2939" i="11"/>
  <c r="AB2939" i="11" s="1"/>
  <c r="AA2940" i="11"/>
  <c r="AD2940" i="11" s="1"/>
  <c r="AA2941" i="11"/>
  <c r="AB2941" i="11" s="1"/>
  <c r="AA2942" i="11"/>
  <c r="AB2942" i="11" s="1"/>
  <c r="AA2943" i="11"/>
  <c r="AD2943" i="11" s="1"/>
  <c r="AA2944" i="11"/>
  <c r="AA2987" i="11"/>
  <c r="AA2988" i="11"/>
  <c r="AA2989" i="11"/>
  <c r="AA2990" i="11"/>
  <c r="AB2990" i="11" s="1"/>
  <c r="AA2991" i="11"/>
  <c r="AA2992" i="11"/>
  <c r="AA2993" i="11"/>
  <c r="AB2993" i="11" s="1"/>
  <c r="AA2994" i="11"/>
  <c r="AA2995" i="11"/>
  <c r="AA2996" i="11"/>
  <c r="AD2996" i="11" s="1"/>
  <c r="AA2997" i="11"/>
  <c r="AD2997" i="11" s="1"/>
  <c r="AA2998" i="11"/>
  <c r="AA2999" i="11"/>
  <c r="AA3000" i="11"/>
  <c r="AA3001" i="11"/>
  <c r="AA3002" i="11"/>
  <c r="AA3003" i="11"/>
  <c r="AB3003" i="11" s="1"/>
  <c r="AA3004" i="11"/>
  <c r="AB3004" i="11" s="1"/>
  <c r="AA3005" i="11"/>
  <c r="AD3005" i="11" s="1"/>
  <c r="AA3006" i="11"/>
  <c r="AB3006" i="11" s="1"/>
  <c r="AA3007" i="11"/>
  <c r="AB3007" i="11" s="1"/>
  <c r="AA3008" i="11"/>
  <c r="AA3009" i="11"/>
  <c r="AB3009" i="11" s="1"/>
  <c r="AA3010" i="11"/>
  <c r="AA3011" i="11"/>
  <c r="AB3011" i="11" s="1"/>
  <c r="AA3012" i="11"/>
  <c r="AD3012" i="11" s="1"/>
  <c r="AA3013" i="11"/>
  <c r="AD3013" i="11" s="1"/>
  <c r="AA3014" i="11"/>
  <c r="AB3014" i="11" s="1"/>
  <c r="AA3015" i="11"/>
  <c r="AA3016" i="11"/>
  <c r="AA3017" i="11"/>
  <c r="AD3017" i="11" s="1"/>
  <c r="AA3018" i="11"/>
  <c r="AA3019" i="11"/>
  <c r="AA3020" i="11"/>
  <c r="AB3020" i="11" s="1"/>
  <c r="AA3021" i="11"/>
  <c r="AA3022" i="11"/>
  <c r="AA3023" i="11"/>
  <c r="AA3024" i="11"/>
  <c r="AA3025" i="11"/>
  <c r="AA3026" i="11"/>
  <c r="AA3027" i="11"/>
  <c r="AB3027" i="11" s="1"/>
  <c r="AA3028" i="11"/>
  <c r="AD3028" i="11" s="1"/>
  <c r="AA3029" i="11"/>
  <c r="AB3029" i="11" s="1"/>
  <c r="AA3030" i="11"/>
  <c r="AA3031" i="11"/>
  <c r="AB3031" i="11" s="1"/>
  <c r="AA3032" i="11"/>
  <c r="AA3033" i="11"/>
  <c r="AB3033" i="11" s="1"/>
  <c r="AA3034" i="11"/>
  <c r="AA3035" i="11"/>
  <c r="AB3035" i="11" s="1"/>
  <c r="AA3036" i="11"/>
  <c r="AA3037" i="11"/>
  <c r="AD3037" i="11" s="1"/>
  <c r="AA3038" i="11"/>
  <c r="AA3039" i="11"/>
  <c r="AA3040" i="11"/>
  <c r="AA3041" i="11"/>
  <c r="AB3041" i="11" s="1"/>
  <c r="AA3042" i="11"/>
  <c r="AB3042" i="11" s="1"/>
  <c r="AA3043" i="11"/>
  <c r="AB3043" i="11" s="1"/>
  <c r="AA3044" i="11"/>
  <c r="AB3044" i="11" s="1"/>
  <c r="AA3045" i="11"/>
  <c r="AA3046" i="11"/>
  <c r="AB3046" i="11" s="1"/>
  <c r="AA3047" i="11"/>
  <c r="AA3048" i="11"/>
  <c r="AA3049" i="11"/>
  <c r="AB3049" i="11" s="1"/>
  <c r="AA3092" i="11"/>
  <c r="AA3093" i="11"/>
  <c r="AD3093" i="11" s="1"/>
  <c r="AA3094" i="11"/>
  <c r="AA3095" i="11"/>
  <c r="AA3096" i="11"/>
  <c r="AA3097" i="11"/>
  <c r="AA3098" i="11"/>
  <c r="AA3099" i="11"/>
  <c r="AB3099" i="11" s="1"/>
  <c r="AA3100" i="11"/>
  <c r="AB3100" i="11" s="1"/>
  <c r="AA3101" i="11"/>
  <c r="AD3101" i="11" s="1"/>
  <c r="AA3102" i="11"/>
  <c r="AB3102" i="11" s="1"/>
  <c r="AA3103" i="11"/>
  <c r="AA3104" i="11"/>
  <c r="AA3105" i="11"/>
  <c r="AD3105" i="11" s="1"/>
  <c r="AA3106" i="11"/>
  <c r="AA3107" i="11"/>
  <c r="AB3107" i="11" s="1"/>
  <c r="AA3108" i="11"/>
  <c r="AA3109" i="11"/>
  <c r="AB3109" i="11" s="1"/>
  <c r="AA3110" i="11"/>
  <c r="AB3110" i="11" s="1"/>
  <c r="AA3111" i="11"/>
  <c r="AD3111" i="11" s="1"/>
  <c r="AA3112" i="11"/>
  <c r="AA3113" i="11"/>
  <c r="AA3114" i="11"/>
  <c r="AA3115" i="11"/>
  <c r="AA3116" i="11"/>
  <c r="AA3117" i="11"/>
  <c r="AA3118" i="11"/>
  <c r="AD3118" i="11" s="1"/>
  <c r="AA3119" i="11"/>
  <c r="AA3120" i="11"/>
  <c r="AA3121" i="11"/>
  <c r="AB3121" i="11" s="1"/>
  <c r="AA3122" i="11"/>
  <c r="AB3122" i="11" s="1"/>
  <c r="AA3123" i="11"/>
  <c r="AA3124" i="11"/>
  <c r="AA3125" i="11"/>
  <c r="AB3125" i="11" s="1"/>
  <c r="AA3126" i="11"/>
  <c r="AA3127" i="11"/>
  <c r="AA3128" i="11"/>
  <c r="AA3129" i="11"/>
  <c r="AA3130" i="11"/>
  <c r="AA3131" i="11"/>
  <c r="AB3131" i="11" s="1"/>
  <c r="AA3132" i="11"/>
  <c r="AD3132" i="11" s="1"/>
  <c r="AA3133" i="11"/>
  <c r="AA3134" i="11"/>
  <c r="AA3135" i="11"/>
  <c r="AD3135" i="11" s="1"/>
  <c r="AA3136" i="11"/>
  <c r="AA3137" i="11"/>
  <c r="AB3137" i="11" s="1"/>
  <c r="AA3138" i="11"/>
  <c r="AB3138" i="11" s="1"/>
  <c r="AA3139" i="11"/>
  <c r="AB3139" i="11" s="1"/>
  <c r="AA3140" i="11"/>
  <c r="AA3141" i="11"/>
  <c r="AB3141" i="11" s="1"/>
  <c r="AA3142" i="11"/>
  <c r="AA3143" i="11"/>
  <c r="AA3144" i="11"/>
  <c r="AA3145" i="11"/>
  <c r="AD3145" i="11" s="1"/>
  <c r="AA3146" i="11"/>
  <c r="AB3146" i="11" s="1"/>
  <c r="AA3147" i="11"/>
  <c r="AB3147" i="11" s="1"/>
  <c r="AA3148" i="11"/>
  <c r="AA3149" i="11"/>
  <c r="AD3149" i="11" s="1"/>
  <c r="AA3150" i="11"/>
  <c r="AA3151" i="11"/>
  <c r="AD3151" i="11" s="1"/>
  <c r="AA3152" i="11"/>
  <c r="AA3153" i="11"/>
  <c r="AA3154" i="11"/>
  <c r="AB3154" i="11" s="1"/>
  <c r="AA3197" i="11"/>
  <c r="AD3197" i="11" s="1"/>
  <c r="AA3198" i="11"/>
  <c r="AA3199" i="11"/>
  <c r="AA3200" i="11"/>
  <c r="AA3201" i="11"/>
  <c r="AA3202" i="11"/>
  <c r="AA3203" i="11"/>
  <c r="AA3204" i="11"/>
  <c r="AB3204" i="11" s="1"/>
  <c r="AA3205" i="11"/>
  <c r="AB3205" i="11" s="1"/>
  <c r="AA3206" i="11"/>
  <c r="AA3207" i="11"/>
  <c r="AA3208" i="11"/>
  <c r="AA3209" i="11"/>
  <c r="AB3209" i="11" s="1"/>
  <c r="AA3210" i="11"/>
  <c r="AA3211" i="11"/>
  <c r="AB3211" i="11" s="1"/>
  <c r="AA3212" i="11"/>
  <c r="AB3212" i="11" s="1"/>
  <c r="AA3213" i="11"/>
  <c r="AA3214" i="11"/>
  <c r="AA3215" i="11"/>
  <c r="AB3215" i="11" s="1"/>
  <c r="AA3216" i="11"/>
  <c r="AA3217" i="11"/>
  <c r="AA3218" i="11"/>
  <c r="AA3219" i="11"/>
  <c r="AB3219" i="11" s="1"/>
  <c r="AA3220" i="11"/>
  <c r="AA3221" i="11"/>
  <c r="AB3221" i="11" s="1"/>
  <c r="AA3222" i="11"/>
  <c r="AA3223" i="11"/>
  <c r="AB3223" i="11" s="1"/>
  <c r="AA3224" i="11"/>
  <c r="AA3225" i="11"/>
  <c r="AD3225" i="11" s="1"/>
  <c r="AA3226" i="11"/>
  <c r="AB3226" i="11" s="1"/>
  <c r="AA3227" i="11"/>
  <c r="AA3228" i="11"/>
  <c r="AA3229" i="11"/>
  <c r="AD3229" i="11" s="1"/>
  <c r="AA3230" i="11"/>
  <c r="AB3230" i="11" s="1"/>
  <c r="AA3231" i="11"/>
  <c r="AB3231" i="11" s="1"/>
  <c r="AA3232" i="11"/>
  <c r="AA3233" i="11"/>
  <c r="AA3234" i="11"/>
  <c r="AA3235" i="11"/>
  <c r="AB3235" i="11" s="1"/>
  <c r="AA3236" i="11"/>
  <c r="AD3236" i="11" s="1"/>
  <c r="AA3237" i="11"/>
  <c r="AA3238" i="11"/>
  <c r="AB3238" i="11" s="1"/>
  <c r="AA3239" i="11"/>
  <c r="AA3240" i="11"/>
  <c r="AA3241" i="11"/>
  <c r="AB3241" i="11" s="1"/>
  <c r="AA3242" i="11"/>
  <c r="AA3243" i="11"/>
  <c r="AB3243" i="11" s="1"/>
  <c r="AA3244" i="11"/>
  <c r="AB3244" i="11" s="1"/>
  <c r="AA3245" i="11"/>
  <c r="AA3246" i="11"/>
  <c r="AB3246" i="11" s="1"/>
  <c r="AA3247" i="11"/>
  <c r="AD3247" i="11" s="1"/>
  <c r="AA3248" i="11"/>
  <c r="AA3249" i="11"/>
  <c r="AA3250" i="11"/>
  <c r="AB3250" i="11" s="1"/>
  <c r="AA3251" i="11"/>
  <c r="AB3251" i="11" s="1"/>
  <c r="AA3252" i="11"/>
  <c r="AB3252" i="11" s="1"/>
  <c r="AA3253" i="11"/>
  <c r="AB3253" i="11" s="1"/>
  <c r="AA3254" i="11"/>
  <c r="AD3254" i="11" s="1"/>
  <c r="AA3255" i="11"/>
  <c r="AB3255" i="11" s="1"/>
  <c r="AA3256" i="11"/>
  <c r="AA3257" i="11"/>
  <c r="AD3257" i="11" s="1"/>
  <c r="AA3258" i="11"/>
  <c r="AA3259" i="11"/>
  <c r="AB3259" i="11" s="1"/>
  <c r="AA3302" i="11"/>
  <c r="AA3303" i="11"/>
  <c r="AB3303" i="11" s="1"/>
  <c r="AA3304" i="11"/>
  <c r="AA3305" i="11"/>
  <c r="AA3306" i="11"/>
  <c r="AA3307" i="11"/>
  <c r="AB3307" i="11" s="1"/>
  <c r="AA3308" i="11"/>
  <c r="AD3308" i="11" s="1"/>
  <c r="AA3309" i="11"/>
  <c r="AA3310" i="11"/>
  <c r="AA3311" i="11"/>
  <c r="AA3312" i="11"/>
  <c r="AA3313" i="11"/>
  <c r="AB3313" i="11" s="1"/>
  <c r="AA3314" i="11"/>
  <c r="AA3315" i="11"/>
  <c r="AB3315" i="11" s="1"/>
  <c r="AA3316" i="11"/>
  <c r="AB3316" i="11" s="1"/>
  <c r="AA3317" i="11"/>
  <c r="AB3317" i="11" s="1"/>
  <c r="AA3318" i="11"/>
  <c r="AA3319" i="11"/>
  <c r="AA3320" i="11"/>
  <c r="AA3321" i="11"/>
  <c r="AA3322" i="11"/>
  <c r="AA3323" i="11"/>
  <c r="AB3323" i="11" s="1"/>
  <c r="AA3324" i="11"/>
  <c r="AB3324" i="11" s="1"/>
  <c r="AA3325" i="11"/>
  <c r="AB3325" i="11" s="1"/>
  <c r="AA3326" i="11"/>
  <c r="AA3327" i="11"/>
  <c r="AB3327" i="11" s="1"/>
  <c r="AA3328" i="11"/>
  <c r="AA3329" i="11"/>
  <c r="AD3329" i="11" s="1"/>
  <c r="AA3330" i="11"/>
  <c r="AA3331" i="11"/>
  <c r="AB3331" i="11" s="1"/>
  <c r="AA3332" i="11"/>
  <c r="AA3333" i="11"/>
  <c r="AD3333" i="11" s="1"/>
  <c r="AA3334" i="11"/>
  <c r="AA3335" i="11"/>
  <c r="AA3336" i="11"/>
  <c r="AA3337" i="11"/>
  <c r="AA3338" i="11"/>
  <c r="AA3339" i="11"/>
  <c r="AB3339" i="11" s="1"/>
  <c r="AA3340" i="11"/>
  <c r="AB3340" i="11" s="1"/>
  <c r="AA3341" i="11"/>
  <c r="AB3341" i="11" s="1"/>
  <c r="AA3342" i="11"/>
  <c r="AA3343" i="11"/>
  <c r="AD3343" i="11" s="1"/>
  <c r="AA3344" i="11"/>
  <c r="AA3345" i="11"/>
  <c r="AB3345" i="11" s="1"/>
  <c r="AA3346" i="11"/>
  <c r="AA3347" i="11"/>
  <c r="AA3348" i="11"/>
  <c r="AD3348" i="11" s="1"/>
  <c r="AA3349" i="11"/>
  <c r="AB3349" i="11" s="1"/>
  <c r="AA3350" i="11"/>
  <c r="AA3351" i="11"/>
  <c r="AB3351" i="11" s="1"/>
  <c r="AA3352" i="11"/>
  <c r="AA3353" i="11"/>
  <c r="AA3354" i="11"/>
  <c r="AA3355" i="11"/>
  <c r="AB3355" i="11" s="1"/>
  <c r="AA3356" i="11"/>
  <c r="AB3356" i="11" s="1"/>
  <c r="AA3357" i="11"/>
  <c r="AB3357" i="11" s="1"/>
  <c r="AA3358" i="11"/>
  <c r="AA3359" i="11"/>
  <c r="AA3360" i="11"/>
  <c r="AA3361" i="11"/>
  <c r="AD3361" i="11" s="1"/>
  <c r="AA3362" i="11"/>
  <c r="AA3363" i="11"/>
  <c r="AB3363" i="11" s="1"/>
  <c r="AA3364" i="11"/>
  <c r="AB3364" i="11" s="1"/>
  <c r="AA3407" i="11"/>
  <c r="AB3407" i="11" s="1"/>
  <c r="AA3408" i="11"/>
  <c r="AA3409" i="11"/>
  <c r="AD3409" i="11" s="1"/>
  <c r="AA3410" i="11"/>
  <c r="AA3411" i="11"/>
  <c r="AB3411" i="11" s="1"/>
  <c r="AA3412" i="11"/>
  <c r="AD3412" i="11" s="1"/>
  <c r="AA3413" i="11"/>
  <c r="AB3413" i="11" s="1"/>
  <c r="AA3414" i="11"/>
  <c r="AA3415" i="11"/>
  <c r="AA3416" i="11"/>
  <c r="AA3417" i="11"/>
  <c r="AA3418" i="11"/>
  <c r="AA3419" i="11"/>
  <c r="AB3419" i="11" s="1"/>
  <c r="AA3420" i="11"/>
  <c r="AB3420" i="11" s="1"/>
  <c r="AA3421" i="11"/>
  <c r="AD3421" i="11" s="1"/>
  <c r="AA3422" i="11"/>
  <c r="AA3423" i="11"/>
  <c r="AA3424" i="11"/>
  <c r="AA3425" i="11"/>
  <c r="AB3425" i="11" s="1"/>
  <c r="AA3426" i="11"/>
  <c r="AA3427" i="11"/>
  <c r="AB3427" i="11" s="1"/>
  <c r="AA3428" i="11"/>
  <c r="AB3428" i="11" s="1"/>
  <c r="AA3429" i="11"/>
  <c r="AA3430" i="11"/>
  <c r="AA3431" i="11"/>
  <c r="AB3431" i="11" s="1"/>
  <c r="AA3432" i="11"/>
  <c r="AA3433" i="11"/>
  <c r="AA3434" i="11"/>
  <c r="AA3435" i="11"/>
  <c r="AB3435" i="11" s="1"/>
  <c r="AA3436" i="11"/>
  <c r="AB3436" i="11" s="1"/>
  <c r="AA3437" i="11"/>
  <c r="AD3437" i="11" s="1"/>
  <c r="AA3438" i="11"/>
  <c r="AA3439" i="11"/>
  <c r="AA3440" i="11"/>
  <c r="AA3441" i="11"/>
  <c r="AD3441" i="11" s="1"/>
  <c r="AA3442" i="11"/>
  <c r="AA3443" i="11"/>
  <c r="AB3443" i="11" s="1"/>
  <c r="AA3444" i="11"/>
  <c r="AB3444" i="11" s="1"/>
  <c r="AA3445" i="11"/>
  <c r="AB3445" i="11" s="1"/>
  <c r="AA3446" i="11"/>
  <c r="AA3447" i="11"/>
  <c r="AA3448" i="11"/>
  <c r="AA3449" i="11"/>
  <c r="AA3450" i="11"/>
  <c r="AA3451" i="11"/>
  <c r="AB3451" i="11" s="1"/>
  <c r="AA3452" i="11"/>
  <c r="AB3452" i="11" s="1"/>
  <c r="AA3453" i="11"/>
  <c r="AB3453" i="11" s="1"/>
  <c r="AA3454" i="11"/>
  <c r="AA3455" i="11"/>
  <c r="AA3456" i="11"/>
  <c r="AA3457" i="11"/>
  <c r="AB3457" i="11" s="1"/>
  <c r="AA3458" i="11"/>
  <c r="AA3459" i="11"/>
  <c r="AB3459" i="11" s="1"/>
  <c r="AA3460" i="11"/>
  <c r="AD3460" i="11" s="1"/>
  <c r="AA3461" i="11"/>
  <c r="AD3461" i="11" s="1"/>
  <c r="AA3462" i="11"/>
  <c r="AA3463" i="11"/>
  <c r="AA3464" i="11"/>
  <c r="AA3465" i="11"/>
  <c r="AA3466" i="11"/>
  <c r="AA3467" i="11"/>
  <c r="AB3467" i="11" s="1"/>
  <c r="AA3468" i="11"/>
  <c r="AA3469" i="11"/>
  <c r="AB3469" i="11" s="1"/>
  <c r="AA3512" i="11"/>
  <c r="AA3513" i="11"/>
  <c r="AA3514" i="11"/>
  <c r="AB3514" i="11" s="1"/>
  <c r="AA3515" i="11"/>
  <c r="AB3515" i="11" s="1"/>
  <c r="AA3516" i="11"/>
  <c r="AB3516" i="11" s="1"/>
  <c r="AA3517" i="11"/>
  <c r="AD3517" i="11" s="1"/>
  <c r="AA3518" i="11"/>
  <c r="AA3519" i="11"/>
  <c r="AB3519" i="11" s="1"/>
  <c r="AA3520" i="11"/>
  <c r="AA3521" i="11"/>
  <c r="AD3521" i="11" s="1"/>
  <c r="AA3522" i="11"/>
  <c r="AA3523" i="11"/>
  <c r="AB3523" i="11" s="1"/>
  <c r="AA3524" i="11"/>
  <c r="AB3524" i="11" s="1"/>
  <c r="AA3525" i="11"/>
  <c r="AA3526" i="11"/>
  <c r="AA3527" i="11"/>
  <c r="AA3528" i="11"/>
  <c r="AA3529" i="11"/>
  <c r="AA3530" i="11"/>
  <c r="AB3530" i="11" s="1"/>
  <c r="AA3531" i="11"/>
  <c r="AB3531" i="11" s="1"/>
  <c r="AA3532" i="11"/>
  <c r="AD3532" i="11" s="1"/>
  <c r="AA3533" i="11"/>
  <c r="AD3533" i="11" s="1"/>
  <c r="AA3534" i="11"/>
  <c r="AA3535" i="11"/>
  <c r="AB3535" i="11" s="1"/>
  <c r="AA3536" i="11"/>
  <c r="AA3537" i="11"/>
  <c r="AB3537" i="11" s="1"/>
  <c r="AA3538" i="11"/>
  <c r="AA3539" i="11"/>
  <c r="AB3539" i="11" s="1"/>
  <c r="AA3540" i="11"/>
  <c r="AB3540" i="11" s="1"/>
  <c r="AA3541" i="11"/>
  <c r="AD3541" i="11" s="1"/>
  <c r="AA3542" i="11"/>
  <c r="AA3543" i="11"/>
  <c r="AB3543" i="11" s="1"/>
  <c r="AA3544" i="11"/>
  <c r="AA3545" i="11"/>
  <c r="AA3546" i="11"/>
  <c r="AB3546" i="11" s="1"/>
  <c r="AA3547" i="11"/>
  <c r="AB3547" i="11" s="1"/>
  <c r="AA3548" i="11"/>
  <c r="AB3548" i="11" s="1"/>
  <c r="AA3549" i="11"/>
  <c r="AD3549" i="11" s="1"/>
  <c r="AA3550" i="11"/>
  <c r="AA3551" i="11"/>
  <c r="AB3551" i="11" s="1"/>
  <c r="AA3552" i="11"/>
  <c r="AA3553" i="11"/>
  <c r="AD3553" i="11" s="1"/>
  <c r="AA3554" i="11"/>
  <c r="AA3555" i="11"/>
  <c r="AB3555" i="11" s="1"/>
  <c r="AA3556" i="11"/>
  <c r="AB3556" i="11" s="1"/>
  <c r="AA3557" i="11"/>
  <c r="AD3557" i="11" s="1"/>
  <c r="AA3558" i="11"/>
  <c r="AA3559" i="11"/>
  <c r="AB3559" i="11" s="1"/>
  <c r="AA3560" i="11"/>
  <c r="AA3561" i="11"/>
  <c r="AB3561" i="11" s="1"/>
  <c r="AA3562" i="11"/>
  <c r="AB3562" i="11" s="1"/>
  <c r="AA3563" i="11"/>
  <c r="AB3563" i="11" s="1"/>
  <c r="AA3564" i="11"/>
  <c r="AD3564" i="11" s="1"/>
  <c r="AA3565" i="11"/>
  <c r="AA3566" i="11"/>
  <c r="AA3567" i="11"/>
  <c r="AB3567" i="11" s="1"/>
  <c r="AA3568" i="11"/>
  <c r="AA3569" i="11"/>
  <c r="AA3570" i="11"/>
  <c r="AA3571" i="11"/>
  <c r="AB3571" i="11" s="1"/>
  <c r="AA3572" i="11"/>
  <c r="AB3572" i="11" s="1"/>
  <c r="AA3573" i="11"/>
  <c r="AB3573" i="11" s="1"/>
  <c r="AA3574" i="11"/>
  <c r="AA3617" i="11"/>
  <c r="AB3617" i="11" s="1"/>
  <c r="AA3618" i="11"/>
  <c r="AA3619" i="11"/>
  <c r="AB3619" i="11" s="1"/>
  <c r="AA3620" i="11"/>
  <c r="AD3620" i="11" s="1"/>
  <c r="AA3621" i="11"/>
  <c r="AB3621" i="11" s="1"/>
  <c r="AA3622" i="11"/>
  <c r="AA3623" i="11"/>
  <c r="AB3623" i="11" s="1"/>
  <c r="AA3624" i="11"/>
  <c r="AA3625" i="11"/>
  <c r="AA3626" i="11"/>
  <c r="AA3627" i="11"/>
  <c r="AA3628" i="11"/>
  <c r="AB3628" i="11" s="1"/>
  <c r="AA3629" i="11"/>
  <c r="AB3629" i="11" s="1"/>
  <c r="AA3630" i="11"/>
  <c r="AA3631" i="11"/>
  <c r="AB3631" i="11" s="1"/>
  <c r="AA3632" i="11"/>
  <c r="AA3633" i="11"/>
  <c r="AD3633" i="11" s="1"/>
  <c r="AA3634" i="11"/>
  <c r="AA3635" i="11"/>
  <c r="AA3636" i="11"/>
  <c r="AB3636" i="11" s="1"/>
  <c r="AA3637" i="11"/>
  <c r="AB3637" i="11" s="1"/>
  <c r="AA3638" i="11"/>
  <c r="AA3639" i="11"/>
  <c r="AB3639" i="11" s="1"/>
  <c r="AA3640" i="11"/>
  <c r="AD3640" i="11" s="1"/>
  <c r="AA3641" i="11"/>
  <c r="AA3642" i="11"/>
  <c r="AB3642" i="11" s="1"/>
  <c r="AA3643" i="11"/>
  <c r="AB3643" i="11" s="1"/>
  <c r="AA3644" i="11"/>
  <c r="AB3644" i="11" s="1"/>
  <c r="AA3645" i="11"/>
  <c r="AB3645" i="11" s="1"/>
  <c r="AA3646" i="11"/>
  <c r="AA3647" i="11"/>
  <c r="AB3647" i="11" s="1"/>
  <c r="AA3648" i="11"/>
  <c r="AD3648" i="11" s="1"/>
  <c r="AA3649" i="11"/>
  <c r="AA3650" i="11"/>
  <c r="AB3650" i="11" s="1"/>
  <c r="AA3651" i="11"/>
  <c r="AB3651" i="11" s="1"/>
  <c r="AA3652" i="11"/>
  <c r="AB3652" i="11" s="1"/>
  <c r="AA3653" i="11"/>
  <c r="AB3653" i="11" s="1"/>
  <c r="AA3654" i="11"/>
  <c r="AA3655" i="11"/>
  <c r="AB3655" i="11" s="1"/>
  <c r="AA3656" i="11"/>
  <c r="AB3656" i="11" s="1"/>
  <c r="AA3657" i="11"/>
  <c r="AB3657" i="11" s="1"/>
  <c r="AA3658" i="11"/>
  <c r="AA3659" i="11"/>
  <c r="AB3659" i="11" s="1"/>
  <c r="AA3660" i="11"/>
  <c r="AD3660" i="11" s="1"/>
  <c r="AA3661" i="11"/>
  <c r="AD3661" i="11" s="1"/>
  <c r="AA3662" i="11"/>
  <c r="AB3662" i="11" s="1"/>
  <c r="AA3663" i="11"/>
  <c r="AD3663" i="11" s="1"/>
  <c r="AA3664" i="11"/>
  <c r="AA3665" i="11"/>
  <c r="AA3666" i="11"/>
  <c r="AA3667" i="11"/>
  <c r="AB3667" i="11" s="1"/>
  <c r="AA3668" i="11"/>
  <c r="AB3668" i="11" s="1"/>
  <c r="AA3669" i="11"/>
  <c r="AD3669" i="11" s="1"/>
  <c r="AA3670" i="11"/>
  <c r="AA3671" i="11"/>
  <c r="AB3671" i="11" s="1"/>
  <c r="AA3672" i="11"/>
  <c r="AB3672" i="11" s="1"/>
  <c r="AA3673" i="11"/>
  <c r="AD3673" i="11" s="1"/>
  <c r="AA3674" i="11"/>
  <c r="AA3675" i="11"/>
  <c r="AB3675" i="11" s="1"/>
  <c r="AA3676" i="11"/>
  <c r="AB3676" i="11" s="1"/>
  <c r="AA3677" i="11"/>
  <c r="AD3677" i="11" s="1"/>
  <c r="AA3678" i="11"/>
  <c r="AB3678" i="11" s="1"/>
  <c r="AA3679" i="11"/>
  <c r="AB3679" i="11" s="1"/>
  <c r="AA3722" i="11"/>
  <c r="AB3722" i="11" s="1"/>
  <c r="AA3723" i="11"/>
  <c r="AB3723" i="11" s="1"/>
  <c r="AA3724" i="11"/>
  <c r="AD3724" i="11" s="1"/>
  <c r="AA3725" i="11"/>
  <c r="AB3725" i="11" s="1"/>
  <c r="AA3726" i="11"/>
  <c r="AA3727" i="11"/>
  <c r="AB3727" i="11" s="1"/>
  <c r="AA3728" i="11"/>
  <c r="AB3728" i="11" s="1"/>
  <c r="AA3729" i="11"/>
  <c r="AA3730" i="11"/>
  <c r="AA3731" i="11"/>
  <c r="AB3731" i="11" s="1"/>
  <c r="AA3732" i="11"/>
  <c r="AB3732" i="11" s="1"/>
  <c r="AA3733" i="11"/>
  <c r="AA3734" i="11"/>
  <c r="AA3735" i="11"/>
  <c r="AD3735" i="11" s="1"/>
  <c r="AA3736" i="11"/>
  <c r="AA3737" i="11"/>
  <c r="AA3738" i="11"/>
  <c r="AA3739" i="11"/>
  <c r="AB3739" i="11" s="1"/>
  <c r="AA3740" i="11"/>
  <c r="AD3740" i="11" s="1"/>
  <c r="AA3741" i="11"/>
  <c r="AA3742" i="11"/>
  <c r="AA3743" i="11"/>
  <c r="AA3744" i="11"/>
  <c r="AB3744" i="11" s="1"/>
  <c r="AA3745" i="11"/>
  <c r="AB3745" i="11" s="1"/>
  <c r="AA3746" i="11"/>
  <c r="AA3747" i="11"/>
  <c r="AA3748" i="11"/>
  <c r="AB3748" i="11" s="1"/>
  <c r="AA3749" i="11"/>
  <c r="AD3749" i="11" s="1"/>
  <c r="AA3750" i="11"/>
  <c r="AA3751" i="11"/>
  <c r="AD3751" i="11" s="1"/>
  <c r="AA3752" i="11"/>
  <c r="AD3752" i="11" s="1"/>
  <c r="AA3753" i="11"/>
  <c r="AD3753" i="11" s="1"/>
  <c r="AA3754" i="11"/>
  <c r="AB3754" i="11" s="1"/>
  <c r="AA3755" i="11"/>
  <c r="AB3755" i="11" s="1"/>
  <c r="AA3756" i="11"/>
  <c r="AB3756" i="11" s="1"/>
  <c r="AA3757" i="11"/>
  <c r="AA3758" i="11"/>
  <c r="AA3759" i="11"/>
  <c r="AA3760" i="11"/>
  <c r="AB3760" i="11" s="1"/>
  <c r="AA3761" i="11"/>
  <c r="AA3762" i="11"/>
  <c r="AA3763" i="11"/>
  <c r="AB3763" i="11" s="1"/>
  <c r="AA3764" i="11"/>
  <c r="AB3764" i="11" s="1"/>
  <c r="AA3765" i="11"/>
  <c r="AA3766" i="11"/>
  <c r="AA3767" i="11"/>
  <c r="AA3768" i="11"/>
  <c r="AB3768" i="11" s="1"/>
  <c r="AA3769" i="11"/>
  <c r="AB3769" i="11" s="1"/>
  <c r="AA3770" i="11"/>
  <c r="AA3771" i="11"/>
  <c r="AB3771" i="11" s="1"/>
  <c r="AA3772" i="11"/>
  <c r="AB3772" i="11" s="1"/>
  <c r="AA3773" i="11"/>
  <c r="AA3774" i="11"/>
  <c r="AA3775" i="11"/>
  <c r="AB3775" i="11" s="1"/>
  <c r="AA3776" i="11"/>
  <c r="AB3776" i="11" s="1"/>
  <c r="AA3777" i="11"/>
  <c r="AD3777" i="11" s="1"/>
  <c r="AA3778" i="11"/>
  <c r="AB3778" i="11" s="1"/>
  <c r="AA3779" i="11"/>
  <c r="AB3779" i="11" s="1"/>
  <c r="AA3780" i="11"/>
  <c r="AA3781" i="11"/>
  <c r="AA3782" i="11"/>
  <c r="AA3783" i="11"/>
  <c r="AB3783" i="11" s="1"/>
  <c r="AA3784" i="11"/>
  <c r="AB3784" i="11" s="1"/>
  <c r="AA3827" i="11"/>
  <c r="AB3827" i="11" s="1"/>
  <c r="AA3828" i="11"/>
  <c r="AD3828" i="11" s="1"/>
  <c r="AA3829" i="11"/>
  <c r="AA3830" i="11"/>
  <c r="AB3830" i="11" s="1"/>
  <c r="AA3831" i="11"/>
  <c r="AB3831" i="11" s="1"/>
  <c r="AA3832" i="11"/>
  <c r="AB3832" i="11" s="1"/>
  <c r="AA3833" i="11"/>
  <c r="AD3833" i="11" s="1"/>
  <c r="AA3834" i="11"/>
  <c r="AA3835" i="11"/>
  <c r="AB3835" i="11" s="1"/>
  <c r="AA3836" i="11"/>
  <c r="AB3836" i="11" s="1"/>
  <c r="AA3837" i="11"/>
  <c r="AD3837" i="11" s="1"/>
  <c r="AA3838" i="11"/>
  <c r="AB3838" i="11" s="1"/>
  <c r="AA3839" i="11"/>
  <c r="AB3839" i="11" s="1"/>
  <c r="AA3840" i="11"/>
  <c r="AB3840" i="11" s="1"/>
  <c r="AA3841" i="11"/>
  <c r="AB3841" i="11" s="1"/>
  <c r="AA3842" i="11"/>
  <c r="AB3842" i="11" s="1"/>
  <c r="AA3843" i="11"/>
  <c r="AB3843" i="11" s="1"/>
  <c r="AA3844" i="11"/>
  <c r="AB3844" i="11" s="1"/>
  <c r="AA3845" i="11"/>
  <c r="AD3845" i="11" s="1"/>
  <c r="AA3846" i="11"/>
  <c r="AA3847" i="11"/>
  <c r="AB3847" i="11" s="1"/>
  <c r="AA3848" i="11"/>
  <c r="AD3848" i="11" s="1"/>
  <c r="AA3849" i="11"/>
  <c r="AA3850" i="11"/>
  <c r="AB3850" i="11" s="1"/>
  <c r="AA3851" i="11"/>
  <c r="AA3852" i="11"/>
  <c r="AB3852" i="11" s="1"/>
  <c r="AA3853" i="11"/>
  <c r="AB3853" i="11" s="1"/>
  <c r="AA3854" i="11"/>
  <c r="AB3854" i="11" s="1"/>
  <c r="AA3855" i="11"/>
  <c r="AA3856" i="11"/>
  <c r="AB3856" i="11" s="1"/>
  <c r="AA3857" i="11"/>
  <c r="AB3857" i="11" s="1"/>
  <c r="AA3858" i="11"/>
  <c r="AA3859" i="11"/>
  <c r="AB3859" i="11" s="1"/>
  <c r="AA3860" i="11"/>
  <c r="AB3860" i="11" s="1"/>
  <c r="AA3861" i="11"/>
  <c r="AB3861" i="11" s="1"/>
  <c r="AA3862" i="11"/>
  <c r="AA3863" i="11"/>
  <c r="AA3864" i="11"/>
  <c r="AB3864" i="11" s="1"/>
  <c r="AA3865" i="11"/>
  <c r="AA3866" i="11"/>
  <c r="AA3867" i="11"/>
  <c r="AB3867" i="11" s="1"/>
  <c r="AA3868" i="11"/>
  <c r="AB3868" i="11" s="1"/>
  <c r="AA3869" i="11"/>
  <c r="AD3869" i="11" s="1"/>
  <c r="AA3870" i="11"/>
  <c r="AA3871" i="11"/>
  <c r="AB3871" i="11" s="1"/>
  <c r="AA3872" i="11"/>
  <c r="AB3872" i="11" s="1"/>
  <c r="AA3873" i="11"/>
  <c r="AB3873" i="11" s="1"/>
  <c r="AA3874" i="11"/>
  <c r="AB3874" i="11" s="1"/>
  <c r="AA3875" i="11"/>
  <c r="AB3875" i="11" s="1"/>
  <c r="AA3876" i="11"/>
  <c r="AB3876" i="11" s="1"/>
  <c r="AA3877" i="11"/>
  <c r="AD3877" i="11" s="1"/>
  <c r="AA3878" i="11"/>
  <c r="AB3878" i="11" s="1"/>
  <c r="AA3879" i="11"/>
  <c r="AB3879" i="11" s="1"/>
  <c r="AA3880" i="11"/>
  <c r="AB3880" i="11" s="1"/>
  <c r="AA3881" i="11"/>
  <c r="AA3882" i="11"/>
  <c r="AA3883" i="11"/>
  <c r="AB3883" i="11" s="1"/>
  <c r="AA3884" i="11"/>
  <c r="AA3885" i="11"/>
  <c r="AA3886" i="11"/>
  <c r="AA3887" i="11"/>
  <c r="AA3888" i="11"/>
  <c r="AB3888" i="11" s="1"/>
  <c r="AA3889" i="11"/>
  <c r="AD3889" i="11" s="1"/>
  <c r="S8" i="58"/>
  <c r="S9" i="58"/>
  <c r="T9" i="58" s="1"/>
  <c r="U9" i="58" s="1"/>
  <c r="S10" i="58"/>
  <c r="T10" i="58"/>
  <c r="U10" i="58" s="1"/>
  <c r="S11" i="58"/>
  <c r="T11" i="58" s="1"/>
  <c r="U11" i="58" s="1"/>
  <c r="S12" i="58"/>
  <c r="S13" i="58"/>
  <c r="T13" i="58" s="1"/>
  <c r="U13" i="58" s="1"/>
  <c r="S14" i="58"/>
  <c r="T14" i="58"/>
  <c r="U14" i="58" s="1"/>
  <c r="S15" i="58"/>
  <c r="S16" i="58"/>
  <c r="S17" i="58"/>
  <c r="T17" i="58" s="1"/>
  <c r="U17" i="58" s="1"/>
  <c r="S18" i="58"/>
  <c r="T18" i="58"/>
  <c r="U18" i="58" s="1"/>
  <c r="S19" i="58"/>
  <c r="T19" i="58" s="1"/>
  <c r="U19" i="58" s="1"/>
  <c r="S20" i="58"/>
  <c r="S21" i="58"/>
  <c r="T21" i="58"/>
  <c r="U21" i="58"/>
  <c r="S22" i="58"/>
  <c r="T22" i="58"/>
  <c r="U22" i="58" s="1"/>
  <c r="S23" i="58"/>
  <c r="S24" i="58"/>
  <c r="T24" i="58"/>
  <c r="U24" i="58"/>
  <c r="S25" i="58"/>
  <c r="T25" i="58" s="1"/>
  <c r="U25" i="58" s="1"/>
  <c r="S26" i="58"/>
  <c r="T26" i="58"/>
  <c r="U26" i="58" s="1"/>
  <c r="S27" i="58"/>
  <c r="T27" i="58"/>
  <c r="U27" i="58"/>
  <c r="S28" i="58"/>
  <c r="S29" i="58"/>
  <c r="T29" i="58" s="1"/>
  <c r="U29" i="58" s="1"/>
  <c r="S30" i="58"/>
  <c r="T30" i="58"/>
  <c r="U30" i="58"/>
  <c r="S31" i="58"/>
  <c r="T31" i="58" s="1"/>
  <c r="U31" i="58" s="1"/>
  <c r="S32" i="58"/>
  <c r="T32" i="58"/>
  <c r="U32" i="58" s="1"/>
  <c r="S33" i="58"/>
  <c r="T33" i="58" s="1"/>
  <c r="U33" i="58" s="1"/>
  <c r="S34" i="58"/>
  <c r="T34" i="58"/>
  <c r="U34" i="58" s="1"/>
  <c r="S35" i="58"/>
  <c r="T35" i="58" s="1"/>
  <c r="U35" i="58" s="1"/>
  <c r="S36" i="58"/>
  <c r="T36" i="58"/>
  <c r="U36" i="58" s="1"/>
  <c r="S37" i="58"/>
  <c r="T37" i="58" s="1"/>
  <c r="U37" i="58" s="1"/>
  <c r="S38" i="58"/>
  <c r="T38" i="58"/>
  <c r="U38" i="58" s="1"/>
  <c r="S39" i="58"/>
  <c r="T39" i="58" s="1"/>
  <c r="U39" i="58" s="1"/>
  <c r="S40" i="58"/>
  <c r="T40" i="58"/>
  <c r="U40" i="58" s="1"/>
  <c r="S41" i="58"/>
  <c r="T41" i="58" s="1"/>
  <c r="U41" i="58" s="1"/>
  <c r="S42" i="58"/>
  <c r="T42" i="58"/>
  <c r="U42" i="58"/>
  <c r="S43" i="58"/>
  <c r="T43" i="58" s="1"/>
  <c r="U43" i="58" s="1"/>
  <c r="S7" i="58"/>
  <c r="D51" i="36"/>
  <c r="D50" i="36"/>
  <c r="D49" i="36"/>
  <c r="K53" i="36"/>
  <c r="C52" i="36"/>
  <c r="C48" i="36"/>
  <c r="D5" i="36"/>
  <c r="D6" i="36"/>
  <c r="E6" i="36" s="1"/>
  <c r="J6" i="36" s="1"/>
  <c r="D7" i="36"/>
  <c r="D8" i="36"/>
  <c r="D9" i="36"/>
  <c r="D10" i="36"/>
  <c r="D11" i="36"/>
  <c r="H11" i="36" s="1"/>
  <c r="L288" i="54" s="1"/>
  <c r="D12" i="36"/>
  <c r="E12" i="36" s="1"/>
  <c r="J12" i="36" s="1"/>
  <c r="D13" i="36"/>
  <c r="D14" i="36"/>
  <c r="D15" i="36"/>
  <c r="D16" i="36"/>
  <c r="D17" i="36"/>
  <c r="D18" i="36"/>
  <c r="D19" i="36"/>
  <c r="D20" i="36"/>
  <c r="D21" i="36"/>
  <c r="D22" i="36"/>
  <c r="D23" i="36"/>
  <c r="D24" i="36"/>
  <c r="D25" i="36"/>
  <c r="D26" i="36"/>
  <c r="D27" i="36"/>
  <c r="D28" i="36"/>
  <c r="E28" i="36" s="1"/>
  <c r="J28" i="36" s="1"/>
  <c r="D29" i="36"/>
  <c r="D30" i="36"/>
  <c r="E30" i="36" s="1"/>
  <c r="J30" i="36" s="1"/>
  <c r="D31" i="36"/>
  <c r="D32" i="36"/>
  <c r="D33" i="36"/>
  <c r="D34" i="36"/>
  <c r="D35" i="36"/>
  <c r="D36" i="36"/>
  <c r="D37" i="36"/>
  <c r="D38" i="36"/>
  <c r="D39" i="36"/>
  <c r="D40" i="36"/>
  <c r="D43" i="36"/>
  <c r="D44" i="36"/>
  <c r="I44" i="36" s="1"/>
  <c r="M321" i="54" s="1"/>
  <c r="D45" i="36"/>
  <c r="D46" i="36"/>
  <c r="D47" i="36"/>
  <c r="D42" i="36"/>
  <c r="D4" i="36"/>
  <c r="O60" i="33"/>
  <c r="Q60" i="33"/>
  <c r="P60" i="33"/>
  <c r="Q64" i="54"/>
  <c r="P64" i="54"/>
  <c r="I475" i="54"/>
  <c r="J475" i="54" s="1"/>
  <c r="I464" i="54"/>
  <c r="O44" i="21"/>
  <c r="I42" i="21"/>
  <c r="M45" i="21"/>
  <c r="N45" i="21"/>
  <c r="M46" i="21"/>
  <c r="N46" i="21"/>
  <c r="M47" i="21"/>
  <c r="N47" i="21"/>
  <c r="M48" i="21"/>
  <c r="N48" i="21"/>
  <c r="M49" i="21"/>
  <c r="N49" i="21"/>
  <c r="M50" i="21"/>
  <c r="N50" i="21"/>
  <c r="M51" i="21"/>
  <c r="N51" i="21"/>
  <c r="M52" i="21"/>
  <c r="N52" i="21"/>
  <c r="N44" i="21"/>
  <c r="M44" i="21"/>
  <c r="D2904" i="11"/>
  <c r="I83" i="58"/>
  <c r="I82" i="58"/>
  <c r="T28" i="58"/>
  <c r="U28" i="58" s="1"/>
  <c r="C25" i="58"/>
  <c r="C24" i="58"/>
  <c r="E24" i="58"/>
  <c r="T23" i="58"/>
  <c r="U23" i="58"/>
  <c r="J23" i="58"/>
  <c r="E23" i="58"/>
  <c r="C23" i="58"/>
  <c r="J22" i="58"/>
  <c r="E22" i="58"/>
  <c r="C22" i="58"/>
  <c r="J21" i="58"/>
  <c r="E21" i="58"/>
  <c r="C21" i="58"/>
  <c r="T20" i="58"/>
  <c r="U20" i="58" s="1"/>
  <c r="J20" i="58"/>
  <c r="E20" i="58"/>
  <c r="C20" i="58"/>
  <c r="J19" i="58"/>
  <c r="E19" i="58"/>
  <c r="C19" i="58"/>
  <c r="J18" i="58"/>
  <c r="E18" i="58"/>
  <c r="C18" i="58"/>
  <c r="J17" i="58"/>
  <c r="E17" i="58"/>
  <c r="C17" i="58"/>
  <c r="T16" i="58"/>
  <c r="U16" i="58" s="1"/>
  <c r="J16" i="58"/>
  <c r="E16" i="58"/>
  <c r="C16" i="58"/>
  <c r="T15" i="58"/>
  <c r="U15" i="58" s="1"/>
  <c r="J15" i="58"/>
  <c r="E15" i="58"/>
  <c r="C15" i="58"/>
  <c r="J14" i="58"/>
  <c r="E14" i="58"/>
  <c r="C14" i="58"/>
  <c r="J13" i="58"/>
  <c r="E13" i="58"/>
  <c r="C13" i="58"/>
  <c r="T12" i="58"/>
  <c r="U12" i="58" s="1"/>
  <c r="J12" i="58"/>
  <c r="E12" i="58"/>
  <c r="C12" i="58"/>
  <c r="J11" i="58"/>
  <c r="E11" i="58"/>
  <c r="C11" i="58"/>
  <c r="J10" i="58"/>
  <c r="E10" i="58"/>
  <c r="C10" i="58"/>
  <c r="J9" i="58"/>
  <c r="E9" i="58"/>
  <c r="C9" i="58"/>
  <c r="T8" i="58"/>
  <c r="U8" i="58" s="1"/>
  <c r="J8" i="58"/>
  <c r="E8" i="58"/>
  <c r="C8" i="58"/>
  <c r="L8" i="58"/>
  <c r="T7" i="58"/>
  <c r="U7" i="58" s="1"/>
  <c r="L7" i="58"/>
  <c r="I84" i="58"/>
  <c r="AD4" i="11"/>
  <c r="AC4" i="11"/>
  <c r="Z4" i="11"/>
  <c r="AB4" i="11"/>
  <c r="B13" i="21"/>
  <c r="E50" i="35"/>
  <c r="E49" i="35"/>
  <c r="E48" i="35"/>
  <c r="E47" i="35"/>
  <c r="E46" i="35"/>
  <c r="E45" i="35"/>
  <c r="E44" i="35"/>
  <c r="E43" i="35"/>
  <c r="E42" i="35"/>
  <c r="B6" i="34"/>
  <c r="D28" i="30"/>
  <c r="E28" i="30"/>
  <c r="E32" i="30" s="1"/>
  <c r="F28" i="30"/>
  <c r="G28" i="30"/>
  <c r="H28" i="30"/>
  <c r="H32" i="30" s="1"/>
  <c r="D29" i="30"/>
  <c r="E29" i="30"/>
  <c r="F29" i="30"/>
  <c r="G29" i="30"/>
  <c r="H29" i="30"/>
  <c r="D30" i="30"/>
  <c r="I30" i="30"/>
  <c r="E30" i="30"/>
  <c r="F30" i="30"/>
  <c r="G30" i="30"/>
  <c r="H30" i="30"/>
  <c r="C30" i="30"/>
  <c r="C29" i="30"/>
  <c r="I29" i="30" s="1"/>
  <c r="C28" i="30"/>
  <c r="I23" i="30"/>
  <c r="I24" i="30"/>
  <c r="I25" i="30"/>
  <c r="I26" i="30"/>
  <c r="I27" i="30"/>
  <c r="I22" i="30"/>
  <c r="I13" i="30"/>
  <c r="I17" i="30" s="1"/>
  <c r="I16" i="30"/>
  <c r="I14" i="30"/>
  <c r="I15" i="30"/>
  <c r="D32" i="30"/>
  <c r="D31" i="30"/>
  <c r="C31" i="30"/>
  <c r="S41" i="35"/>
  <c r="V6" i="54"/>
  <c r="G6" i="11"/>
  <c r="G7" i="11"/>
  <c r="G8" i="11"/>
  <c r="G9" i="11"/>
  <c r="G10" i="11"/>
  <c r="G11" i="11"/>
  <c r="G12" i="11"/>
  <c r="G13" i="11"/>
  <c r="G14" i="11"/>
  <c r="G15" i="11"/>
  <c r="G16" i="11"/>
  <c r="G17" i="11"/>
  <c r="G18" i="11"/>
  <c r="G19" i="11"/>
  <c r="G20" i="11"/>
  <c r="G21" i="11"/>
  <c r="G22" i="11"/>
  <c r="G23" i="11"/>
  <c r="G24" i="11"/>
  <c r="G25" i="11"/>
  <c r="G26" i="11"/>
  <c r="G27" i="11"/>
  <c r="G28" i="11"/>
  <c r="G29" i="11"/>
  <c r="G30" i="11"/>
  <c r="G31" i="11"/>
  <c r="G32" i="11"/>
  <c r="G33" i="11"/>
  <c r="G34" i="11"/>
  <c r="G35" i="11"/>
  <c r="G36" i="11"/>
  <c r="G37" i="11"/>
  <c r="G38" i="11"/>
  <c r="G39" i="11"/>
  <c r="G40" i="11"/>
  <c r="G41" i="11"/>
  <c r="G42" i="11"/>
  <c r="G43" i="11"/>
  <c r="G44" i="11"/>
  <c r="G45" i="11"/>
  <c r="G46" i="11"/>
  <c r="G47" i="11"/>
  <c r="G48" i="11"/>
  <c r="G49" i="11"/>
  <c r="G50" i="11"/>
  <c r="G51" i="11"/>
  <c r="G52" i="11"/>
  <c r="G53" i="11"/>
  <c r="G54" i="11"/>
  <c r="G55" i="11"/>
  <c r="G56" i="11"/>
  <c r="G57" i="11"/>
  <c r="G58" i="11"/>
  <c r="G59" i="11"/>
  <c r="G60" i="11"/>
  <c r="G61" i="11"/>
  <c r="G62" i="11"/>
  <c r="G63" i="11"/>
  <c r="G64" i="11"/>
  <c r="G65" i="11"/>
  <c r="G66" i="11"/>
  <c r="G67" i="11"/>
  <c r="G68" i="11"/>
  <c r="G69" i="11"/>
  <c r="G70" i="11"/>
  <c r="G71" i="11"/>
  <c r="G72" i="11"/>
  <c r="G73" i="11"/>
  <c r="G74" i="11"/>
  <c r="G75" i="11"/>
  <c r="G76" i="11"/>
  <c r="G77" i="11"/>
  <c r="G78" i="11"/>
  <c r="G79" i="11"/>
  <c r="G80" i="11"/>
  <c r="G81" i="11"/>
  <c r="G82" i="11"/>
  <c r="G83" i="11"/>
  <c r="G84" i="11"/>
  <c r="G85" i="11"/>
  <c r="G86" i="11"/>
  <c r="G87" i="11"/>
  <c r="G88" i="11"/>
  <c r="G89" i="11"/>
  <c r="G90" i="11"/>
  <c r="G91" i="11"/>
  <c r="G92" i="11"/>
  <c r="G93" i="11"/>
  <c r="G94" i="11"/>
  <c r="G95" i="11"/>
  <c r="G96" i="11"/>
  <c r="G97" i="11"/>
  <c r="G98" i="11"/>
  <c r="G99" i="11"/>
  <c r="G100" i="11"/>
  <c r="G101" i="11"/>
  <c r="G102" i="11"/>
  <c r="G103" i="11"/>
  <c r="G104" i="11"/>
  <c r="G105" i="11"/>
  <c r="G106" i="11"/>
  <c r="G107" i="11"/>
  <c r="G108" i="11"/>
  <c r="G109" i="11"/>
  <c r="G110" i="11"/>
  <c r="G111" i="11"/>
  <c r="G112" i="11"/>
  <c r="G113" i="11"/>
  <c r="G114" i="11"/>
  <c r="G115" i="11"/>
  <c r="G116" i="11"/>
  <c r="G117" i="11"/>
  <c r="G118" i="11"/>
  <c r="G119" i="11"/>
  <c r="G120" i="11"/>
  <c r="G121" i="11"/>
  <c r="G122" i="11"/>
  <c r="G123" i="11"/>
  <c r="G124" i="11"/>
  <c r="G125" i="11"/>
  <c r="G126" i="11"/>
  <c r="G127" i="11"/>
  <c r="G128" i="11"/>
  <c r="G129" i="11"/>
  <c r="G130" i="11"/>
  <c r="G131" i="11"/>
  <c r="G132" i="11"/>
  <c r="G133" i="11"/>
  <c r="G134" i="11"/>
  <c r="G135" i="11"/>
  <c r="G136" i="11"/>
  <c r="G137" i="11"/>
  <c r="G138" i="11"/>
  <c r="G139" i="11"/>
  <c r="G140" i="11"/>
  <c r="G141" i="11"/>
  <c r="G142" i="11"/>
  <c r="G143" i="11"/>
  <c r="G144" i="11"/>
  <c r="G145" i="11"/>
  <c r="G146" i="11"/>
  <c r="G147" i="11"/>
  <c r="G148" i="11"/>
  <c r="G149" i="11"/>
  <c r="G150" i="11"/>
  <c r="G151" i="11"/>
  <c r="G152" i="11"/>
  <c r="G153" i="11"/>
  <c r="G154" i="11"/>
  <c r="G155" i="11"/>
  <c r="G156" i="11"/>
  <c r="G157" i="11"/>
  <c r="G158" i="11"/>
  <c r="G159" i="11"/>
  <c r="G160" i="11"/>
  <c r="G161" i="11"/>
  <c r="G162" i="11"/>
  <c r="G163" i="11"/>
  <c r="G164" i="11"/>
  <c r="G165" i="11"/>
  <c r="G166" i="11"/>
  <c r="G167" i="11"/>
  <c r="G168" i="11"/>
  <c r="G169" i="11"/>
  <c r="G170" i="11"/>
  <c r="G171" i="11"/>
  <c r="G172" i="11"/>
  <c r="G173" i="11"/>
  <c r="G174" i="11"/>
  <c r="G175" i="11"/>
  <c r="G176" i="11"/>
  <c r="G177" i="11"/>
  <c r="G178" i="11"/>
  <c r="G179" i="11"/>
  <c r="G180" i="11"/>
  <c r="G181" i="11"/>
  <c r="G182" i="11"/>
  <c r="G183" i="11"/>
  <c r="G184" i="11"/>
  <c r="G185" i="11"/>
  <c r="G186" i="11"/>
  <c r="G187" i="11"/>
  <c r="G188" i="11"/>
  <c r="G189" i="11"/>
  <c r="G190" i="11"/>
  <c r="G191" i="11"/>
  <c r="G192" i="11"/>
  <c r="G193" i="11"/>
  <c r="G194" i="11"/>
  <c r="G195" i="11"/>
  <c r="G196" i="11"/>
  <c r="G197" i="11"/>
  <c r="G198" i="11"/>
  <c r="G199" i="11"/>
  <c r="G200" i="11"/>
  <c r="G201" i="11"/>
  <c r="G202" i="11"/>
  <c r="G203" i="11"/>
  <c r="G204" i="11"/>
  <c r="G205" i="11"/>
  <c r="G206" i="11"/>
  <c r="G207" i="11"/>
  <c r="G208" i="11"/>
  <c r="G209" i="11"/>
  <c r="G210" i="11"/>
  <c r="G211" i="11"/>
  <c r="G212" i="11"/>
  <c r="G213" i="11"/>
  <c r="G214" i="11"/>
  <c r="G215" i="11"/>
  <c r="G216" i="11"/>
  <c r="G217" i="11"/>
  <c r="G218" i="11"/>
  <c r="G219" i="11"/>
  <c r="G220" i="11"/>
  <c r="G221" i="11"/>
  <c r="G222" i="11"/>
  <c r="G223" i="11"/>
  <c r="G224" i="11"/>
  <c r="G225" i="11"/>
  <c r="G226" i="11"/>
  <c r="G227" i="11"/>
  <c r="G228" i="11"/>
  <c r="G229" i="11"/>
  <c r="G230" i="11"/>
  <c r="G231" i="11"/>
  <c r="G232" i="11"/>
  <c r="G233" i="11"/>
  <c r="G234" i="11"/>
  <c r="G235" i="11"/>
  <c r="G236" i="11"/>
  <c r="G237" i="11"/>
  <c r="G238" i="11"/>
  <c r="G239" i="11"/>
  <c r="G240" i="11"/>
  <c r="G241" i="11"/>
  <c r="G242" i="11"/>
  <c r="G243" i="11"/>
  <c r="G244" i="11"/>
  <c r="G245" i="11"/>
  <c r="G246" i="11"/>
  <c r="G247" i="11"/>
  <c r="G248" i="11"/>
  <c r="G249" i="11"/>
  <c r="G250" i="11"/>
  <c r="G251" i="11"/>
  <c r="G252" i="11"/>
  <c r="G253" i="11"/>
  <c r="G254" i="11"/>
  <c r="G255" i="11"/>
  <c r="G256" i="11"/>
  <c r="G257" i="11"/>
  <c r="G258" i="11"/>
  <c r="G259" i="11"/>
  <c r="G260" i="11"/>
  <c r="G261" i="11"/>
  <c r="G262" i="11"/>
  <c r="G263" i="11"/>
  <c r="G264" i="11"/>
  <c r="G265" i="11"/>
  <c r="G266" i="11"/>
  <c r="G267" i="11"/>
  <c r="G268" i="11"/>
  <c r="G269" i="11"/>
  <c r="G270" i="11"/>
  <c r="G271" i="11"/>
  <c r="G272" i="11"/>
  <c r="G273" i="11"/>
  <c r="G274" i="11"/>
  <c r="G275" i="11"/>
  <c r="G276" i="11"/>
  <c r="G277" i="11"/>
  <c r="G278" i="11"/>
  <c r="G279" i="11"/>
  <c r="G280" i="11"/>
  <c r="G281" i="11"/>
  <c r="G282" i="11"/>
  <c r="G283" i="11"/>
  <c r="G284" i="11"/>
  <c r="G285" i="11"/>
  <c r="G286" i="11"/>
  <c r="G287" i="11"/>
  <c r="G288" i="11"/>
  <c r="G289" i="11"/>
  <c r="G290" i="11"/>
  <c r="G291" i="11"/>
  <c r="G292" i="11"/>
  <c r="G293" i="11"/>
  <c r="G294" i="11"/>
  <c r="G295" i="11"/>
  <c r="G296" i="11"/>
  <c r="G297" i="11"/>
  <c r="G298" i="11"/>
  <c r="G299" i="11"/>
  <c r="G300" i="11"/>
  <c r="G301" i="11"/>
  <c r="G302" i="11"/>
  <c r="G303" i="11"/>
  <c r="G304" i="11"/>
  <c r="G305" i="11"/>
  <c r="G306" i="11"/>
  <c r="G307" i="11"/>
  <c r="G308" i="11"/>
  <c r="G309" i="11"/>
  <c r="G310" i="11"/>
  <c r="G311" i="11"/>
  <c r="G312" i="11"/>
  <c r="G313" i="11"/>
  <c r="G314" i="11"/>
  <c r="G315" i="11"/>
  <c r="G316" i="11"/>
  <c r="G317" i="11"/>
  <c r="G318" i="11"/>
  <c r="G319" i="11"/>
  <c r="G320" i="11"/>
  <c r="G321" i="11"/>
  <c r="G322" i="11"/>
  <c r="G323" i="11"/>
  <c r="G324" i="11"/>
  <c r="G325" i="11"/>
  <c r="G326" i="11"/>
  <c r="G327" i="11"/>
  <c r="G328" i="11"/>
  <c r="G329" i="11"/>
  <c r="G330" i="11"/>
  <c r="G331" i="11"/>
  <c r="G332" i="11"/>
  <c r="G333" i="11"/>
  <c r="G334" i="11"/>
  <c r="G335" i="11"/>
  <c r="G336" i="11"/>
  <c r="G337" i="11"/>
  <c r="G338" i="11"/>
  <c r="G339" i="11"/>
  <c r="G340" i="11"/>
  <c r="G341" i="11"/>
  <c r="G342" i="11"/>
  <c r="G343" i="11"/>
  <c r="G344" i="11"/>
  <c r="G345" i="11"/>
  <c r="G346" i="11"/>
  <c r="G347" i="11"/>
  <c r="G348" i="11"/>
  <c r="G349" i="11"/>
  <c r="G350" i="11"/>
  <c r="G351" i="11"/>
  <c r="G352" i="11"/>
  <c r="G353" i="11"/>
  <c r="G354" i="11"/>
  <c r="G355" i="11"/>
  <c r="G356" i="11"/>
  <c r="G357" i="11"/>
  <c r="G358" i="11"/>
  <c r="G359" i="11"/>
  <c r="G360" i="11"/>
  <c r="G361" i="11"/>
  <c r="G362" i="11"/>
  <c r="G363" i="11"/>
  <c r="G364" i="11"/>
  <c r="G365" i="11"/>
  <c r="G366" i="11"/>
  <c r="G367" i="11"/>
  <c r="G368" i="11"/>
  <c r="G369" i="11"/>
  <c r="G370" i="11"/>
  <c r="G371" i="11"/>
  <c r="G372" i="11"/>
  <c r="G373" i="11"/>
  <c r="G374" i="11"/>
  <c r="G375" i="11"/>
  <c r="G376" i="11"/>
  <c r="G377" i="11"/>
  <c r="G378" i="11"/>
  <c r="G379" i="11"/>
  <c r="G380" i="11"/>
  <c r="G381" i="11"/>
  <c r="G382" i="11"/>
  <c r="G383" i="11"/>
  <c r="G384" i="11"/>
  <c r="G385" i="11"/>
  <c r="G386" i="11"/>
  <c r="G387" i="11"/>
  <c r="G388" i="11"/>
  <c r="G389" i="11"/>
  <c r="G390" i="11"/>
  <c r="G391" i="11"/>
  <c r="G392" i="11"/>
  <c r="G393" i="11"/>
  <c r="G394" i="11"/>
  <c r="G395" i="11"/>
  <c r="G396" i="11"/>
  <c r="G397" i="11"/>
  <c r="G398" i="11"/>
  <c r="G399" i="11"/>
  <c r="G400" i="11"/>
  <c r="G401" i="11"/>
  <c r="G402" i="11"/>
  <c r="G403" i="11"/>
  <c r="G404" i="11"/>
  <c r="G405" i="11"/>
  <c r="G406" i="11"/>
  <c r="G407" i="11"/>
  <c r="G408" i="11"/>
  <c r="G409" i="11"/>
  <c r="G410" i="11"/>
  <c r="G411" i="11"/>
  <c r="G412" i="11"/>
  <c r="G413" i="11"/>
  <c r="G414" i="11"/>
  <c r="G415" i="11"/>
  <c r="G416" i="11"/>
  <c r="G417" i="11"/>
  <c r="G418" i="11"/>
  <c r="G419" i="11"/>
  <c r="G420" i="11"/>
  <c r="G421" i="11"/>
  <c r="G422" i="11"/>
  <c r="G423" i="11"/>
  <c r="G424" i="11"/>
  <c r="G425" i="11"/>
  <c r="G426" i="11"/>
  <c r="G427" i="11"/>
  <c r="G428" i="11"/>
  <c r="G429" i="11"/>
  <c r="G430" i="11"/>
  <c r="G431" i="11"/>
  <c r="G432" i="11"/>
  <c r="G433" i="11"/>
  <c r="G434" i="11"/>
  <c r="G435" i="11"/>
  <c r="G436" i="11"/>
  <c r="G437" i="11"/>
  <c r="G438" i="11"/>
  <c r="G439" i="11"/>
  <c r="G440" i="11"/>
  <c r="G441" i="11"/>
  <c r="G442" i="11"/>
  <c r="G443" i="11"/>
  <c r="G444" i="11"/>
  <c r="G445" i="11"/>
  <c r="G446" i="11"/>
  <c r="G447" i="11"/>
  <c r="G448" i="11"/>
  <c r="G449" i="11"/>
  <c r="G450" i="11"/>
  <c r="G451" i="11"/>
  <c r="G452" i="11"/>
  <c r="G453" i="11"/>
  <c r="G454" i="11"/>
  <c r="G455" i="11"/>
  <c r="G456" i="11"/>
  <c r="G457" i="11"/>
  <c r="G458" i="11"/>
  <c r="G459" i="11"/>
  <c r="G460" i="11"/>
  <c r="G461" i="11"/>
  <c r="G462" i="11"/>
  <c r="G463" i="11"/>
  <c r="G464" i="11"/>
  <c r="G465" i="11"/>
  <c r="G466" i="11"/>
  <c r="G467" i="11"/>
  <c r="G468" i="11"/>
  <c r="G469" i="11"/>
  <c r="G470" i="11"/>
  <c r="G471" i="11"/>
  <c r="G472" i="11"/>
  <c r="G473" i="11"/>
  <c r="G474" i="11"/>
  <c r="G475" i="11"/>
  <c r="G476" i="11"/>
  <c r="G477" i="11"/>
  <c r="G478" i="11"/>
  <c r="G479" i="11"/>
  <c r="G480" i="11"/>
  <c r="G481" i="11"/>
  <c r="G482" i="11"/>
  <c r="G483" i="11"/>
  <c r="G484" i="11"/>
  <c r="G485" i="11"/>
  <c r="G486" i="11"/>
  <c r="G487" i="11"/>
  <c r="G488" i="11"/>
  <c r="G489" i="11"/>
  <c r="G490" i="11"/>
  <c r="G491" i="11"/>
  <c r="G492" i="11"/>
  <c r="G493" i="11"/>
  <c r="G494" i="11"/>
  <c r="G495" i="11"/>
  <c r="G496" i="11"/>
  <c r="G497" i="11"/>
  <c r="G498" i="11"/>
  <c r="G499" i="11"/>
  <c r="G500" i="11"/>
  <c r="G501" i="11"/>
  <c r="G502" i="11"/>
  <c r="G503" i="11"/>
  <c r="G504" i="11"/>
  <c r="G505" i="11"/>
  <c r="G506" i="11"/>
  <c r="G507" i="11"/>
  <c r="G508" i="11"/>
  <c r="G509" i="11"/>
  <c r="G510" i="11"/>
  <c r="G511" i="11"/>
  <c r="G512" i="11"/>
  <c r="G513" i="11"/>
  <c r="G514" i="11"/>
  <c r="G515" i="11"/>
  <c r="G516" i="11"/>
  <c r="G517" i="11"/>
  <c r="G518" i="11"/>
  <c r="G519" i="11"/>
  <c r="G520" i="11"/>
  <c r="G521" i="11"/>
  <c r="G522" i="11"/>
  <c r="G523" i="11"/>
  <c r="G524" i="11"/>
  <c r="G525" i="11"/>
  <c r="G526" i="11"/>
  <c r="G527" i="11"/>
  <c r="G528" i="11"/>
  <c r="G529" i="11"/>
  <c r="G530" i="11"/>
  <c r="G531" i="11"/>
  <c r="G532" i="11"/>
  <c r="G533" i="11"/>
  <c r="G534" i="11"/>
  <c r="G535" i="11"/>
  <c r="G536" i="11"/>
  <c r="G537" i="11"/>
  <c r="G538" i="11"/>
  <c r="G539" i="11"/>
  <c r="G540" i="11"/>
  <c r="G541" i="11"/>
  <c r="G542" i="11"/>
  <c r="G543" i="11"/>
  <c r="G544" i="11"/>
  <c r="G545" i="11"/>
  <c r="G546" i="11"/>
  <c r="G547" i="11"/>
  <c r="G548" i="11"/>
  <c r="G549" i="11"/>
  <c r="G550" i="11"/>
  <c r="G551" i="11"/>
  <c r="G552" i="11"/>
  <c r="G553" i="11"/>
  <c r="G554" i="11"/>
  <c r="G555" i="11"/>
  <c r="G556" i="11"/>
  <c r="G557" i="11"/>
  <c r="G558" i="11"/>
  <c r="G559" i="11"/>
  <c r="G560" i="11"/>
  <c r="G561" i="11"/>
  <c r="G562" i="11"/>
  <c r="G563" i="11"/>
  <c r="G564" i="11"/>
  <c r="G565" i="11"/>
  <c r="G566" i="11"/>
  <c r="G567" i="11"/>
  <c r="G568" i="11"/>
  <c r="G569" i="11"/>
  <c r="G570" i="11"/>
  <c r="G571" i="11"/>
  <c r="G572" i="11"/>
  <c r="G573" i="11"/>
  <c r="G574" i="11"/>
  <c r="G575" i="11"/>
  <c r="G576" i="11"/>
  <c r="G577" i="11"/>
  <c r="G578" i="11"/>
  <c r="G579" i="11"/>
  <c r="G580" i="11"/>
  <c r="G581" i="11"/>
  <c r="G582" i="11"/>
  <c r="G583" i="11"/>
  <c r="G584" i="11"/>
  <c r="G585" i="11"/>
  <c r="G586" i="11"/>
  <c r="G587" i="11"/>
  <c r="G588" i="11"/>
  <c r="G589" i="11"/>
  <c r="G590" i="11"/>
  <c r="G591" i="11"/>
  <c r="G592" i="11"/>
  <c r="G593" i="11"/>
  <c r="G594" i="11"/>
  <c r="G595" i="11"/>
  <c r="G596" i="11"/>
  <c r="G597" i="11"/>
  <c r="G598" i="11"/>
  <c r="G599" i="11"/>
  <c r="G600" i="11"/>
  <c r="G601" i="11"/>
  <c r="G602" i="11"/>
  <c r="G603" i="11"/>
  <c r="G604" i="11"/>
  <c r="G605" i="11"/>
  <c r="G606" i="11"/>
  <c r="G607" i="11"/>
  <c r="G608" i="11"/>
  <c r="G609" i="11"/>
  <c r="G610" i="11"/>
  <c r="G611" i="11"/>
  <c r="G612" i="11"/>
  <c r="G613" i="11"/>
  <c r="G614" i="11"/>
  <c r="G615" i="11"/>
  <c r="G616" i="11"/>
  <c r="G617" i="11"/>
  <c r="G618" i="11"/>
  <c r="G619" i="11"/>
  <c r="G620" i="11"/>
  <c r="G621" i="11"/>
  <c r="G622" i="11"/>
  <c r="G623" i="11"/>
  <c r="G624" i="11"/>
  <c r="G625" i="11"/>
  <c r="G626" i="11"/>
  <c r="G627" i="11"/>
  <c r="G628" i="11"/>
  <c r="G629" i="11"/>
  <c r="G630" i="11"/>
  <c r="G631" i="11"/>
  <c r="G632" i="11"/>
  <c r="G633" i="11"/>
  <c r="G634" i="11"/>
  <c r="G635" i="11"/>
  <c r="G636" i="11"/>
  <c r="G637" i="11"/>
  <c r="G638" i="11"/>
  <c r="G639" i="11"/>
  <c r="G640" i="11"/>
  <c r="G641" i="11"/>
  <c r="G642" i="11"/>
  <c r="G643" i="11"/>
  <c r="G644" i="11"/>
  <c r="G645" i="11"/>
  <c r="G646" i="11"/>
  <c r="G647" i="11"/>
  <c r="G648" i="11"/>
  <c r="G649" i="11"/>
  <c r="G650" i="11"/>
  <c r="G651" i="11"/>
  <c r="G652" i="11"/>
  <c r="G653" i="11"/>
  <c r="G654" i="11"/>
  <c r="G655" i="11"/>
  <c r="G656" i="11"/>
  <c r="G657" i="11"/>
  <c r="G658" i="11"/>
  <c r="G659" i="11"/>
  <c r="G660" i="11"/>
  <c r="G661" i="11"/>
  <c r="G662" i="11"/>
  <c r="G663" i="11"/>
  <c r="G664" i="11"/>
  <c r="G665" i="11"/>
  <c r="G666" i="11"/>
  <c r="G667" i="11"/>
  <c r="G668" i="11"/>
  <c r="G669" i="11"/>
  <c r="G670" i="11"/>
  <c r="G671" i="11"/>
  <c r="G672" i="11"/>
  <c r="G673" i="11"/>
  <c r="G674" i="11"/>
  <c r="G675" i="11"/>
  <c r="G676" i="11"/>
  <c r="G677" i="11"/>
  <c r="G678" i="11"/>
  <c r="G679" i="11"/>
  <c r="G680" i="11"/>
  <c r="G681" i="11"/>
  <c r="G682" i="11"/>
  <c r="G683" i="11"/>
  <c r="G684" i="11"/>
  <c r="G685" i="11"/>
  <c r="G686" i="11"/>
  <c r="H686" i="11" s="1"/>
  <c r="G687" i="11"/>
  <c r="G688" i="11"/>
  <c r="G689" i="11"/>
  <c r="G690" i="11"/>
  <c r="G691" i="11"/>
  <c r="G692" i="11"/>
  <c r="G693" i="11"/>
  <c r="G694" i="11"/>
  <c r="G695" i="11"/>
  <c r="G696" i="11"/>
  <c r="G697" i="11"/>
  <c r="G698" i="11"/>
  <c r="G699" i="11"/>
  <c r="G700" i="11"/>
  <c r="G701" i="11"/>
  <c r="G702" i="11"/>
  <c r="G703" i="11"/>
  <c r="G704" i="11"/>
  <c r="G705" i="11"/>
  <c r="G706" i="11"/>
  <c r="G707" i="11"/>
  <c r="G708" i="11"/>
  <c r="G709" i="11"/>
  <c r="G710" i="11"/>
  <c r="G711" i="11"/>
  <c r="G712" i="11"/>
  <c r="G713" i="11"/>
  <c r="G714" i="11"/>
  <c r="G715" i="11"/>
  <c r="G716" i="11"/>
  <c r="G717" i="11"/>
  <c r="G718" i="11"/>
  <c r="G719" i="11"/>
  <c r="G720" i="11"/>
  <c r="G721" i="11"/>
  <c r="G722" i="11"/>
  <c r="G723" i="11"/>
  <c r="G724" i="11"/>
  <c r="G725" i="11"/>
  <c r="G726" i="11"/>
  <c r="G727" i="11"/>
  <c r="G728" i="11"/>
  <c r="G729" i="11"/>
  <c r="G730" i="11"/>
  <c r="G731" i="11"/>
  <c r="G732" i="11"/>
  <c r="G733" i="11"/>
  <c r="G734" i="11"/>
  <c r="G735" i="11"/>
  <c r="G736" i="11"/>
  <c r="G737" i="11"/>
  <c r="G738" i="11"/>
  <c r="G739" i="11"/>
  <c r="G740" i="11"/>
  <c r="G741" i="11"/>
  <c r="G742" i="11"/>
  <c r="G743" i="11"/>
  <c r="G744" i="11"/>
  <c r="G745" i="11"/>
  <c r="G746" i="11"/>
  <c r="G747" i="11"/>
  <c r="G748" i="11"/>
  <c r="G749" i="11"/>
  <c r="G750" i="11"/>
  <c r="G751" i="11"/>
  <c r="G752" i="11"/>
  <c r="G753" i="11"/>
  <c r="G754" i="11"/>
  <c r="G755" i="11"/>
  <c r="G756" i="11"/>
  <c r="G757" i="11"/>
  <c r="G758" i="11"/>
  <c r="G759" i="11"/>
  <c r="G760" i="11"/>
  <c r="G761" i="11"/>
  <c r="G762" i="11"/>
  <c r="G763" i="11"/>
  <c r="G764" i="11"/>
  <c r="G765" i="11"/>
  <c r="G766" i="11"/>
  <c r="G767" i="11"/>
  <c r="G768" i="11"/>
  <c r="G769" i="11"/>
  <c r="G770" i="11"/>
  <c r="G771" i="11"/>
  <c r="G772" i="11"/>
  <c r="G773" i="11"/>
  <c r="G774" i="11"/>
  <c r="G775" i="11"/>
  <c r="G776" i="11"/>
  <c r="G777" i="11"/>
  <c r="G778" i="11"/>
  <c r="G779" i="11"/>
  <c r="G780" i="11"/>
  <c r="G781" i="11"/>
  <c r="G782" i="11"/>
  <c r="G783" i="11"/>
  <c r="G784" i="11"/>
  <c r="G785" i="11"/>
  <c r="G786" i="11"/>
  <c r="G787" i="11"/>
  <c r="G788" i="11"/>
  <c r="G789" i="11"/>
  <c r="G790" i="11"/>
  <c r="G791" i="11"/>
  <c r="G792" i="11"/>
  <c r="G793" i="11"/>
  <c r="G794" i="11"/>
  <c r="G795" i="11"/>
  <c r="G796" i="11"/>
  <c r="G797" i="11"/>
  <c r="G798" i="11"/>
  <c r="G799" i="11"/>
  <c r="G800" i="11"/>
  <c r="G801" i="11"/>
  <c r="G802" i="11"/>
  <c r="G803" i="11"/>
  <c r="G804" i="11"/>
  <c r="G805" i="11"/>
  <c r="G806" i="11"/>
  <c r="G807" i="11"/>
  <c r="G808" i="11"/>
  <c r="G809" i="11"/>
  <c r="G810" i="11"/>
  <c r="G811" i="11"/>
  <c r="G812" i="11"/>
  <c r="G813" i="11"/>
  <c r="G814" i="11"/>
  <c r="G815" i="11"/>
  <c r="G816" i="11"/>
  <c r="G817" i="11"/>
  <c r="G818" i="11"/>
  <c r="G819" i="11"/>
  <c r="G820" i="11"/>
  <c r="G821" i="11"/>
  <c r="G822" i="11"/>
  <c r="G823" i="11"/>
  <c r="G824" i="11"/>
  <c r="G825" i="11"/>
  <c r="G826" i="11"/>
  <c r="G827" i="11"/>
  <c r="G828" i="11"/>
  <c r="G829" i="11"/>
  <c r="G830" i="11"/>
  <c r="G831" i="11"/>
  <c r="G832" i="11"/>
  <c r="G833" i="11"/>
  <c r="G834" i="11"/>
  <c r="G835" i="11"/>
  <c r="G836" i="11"/>
  <c r="G837" i="11"/>
  <c r="G838" i="11"/>
  <c r="G839" i="11"/>
  <c r="G840" i="11"/>
  <c r="G841" i="11"/>
  <c r="G842" i="11"/>
  <c r="G843" i="11"/>
  <c r="G844" i="11"/>
  <c r="G845" i="11"/>
  <c r="G846" i="11"/>
  <c r="G847" i="11"/>
  <c r="G848" i="11"/>
  <c r="G849" i="11"/>
  <c r="G850" i="11"/>
  <c r="G851" i="11"/>
  <c r="G852" i="11"/>
  <c r="G853" i="11"/>
  <c r="G854" i="11"/>
  <c r="G855" i="11"/>
  <c r="G856" i="11"/>
  <c r="G857" i="11"/>
  <c r="G858" i="11"/>
  <c r="G859" i="11"/>
  <c r="G860" i="11"/>
  <c r="G861" i="11"/>
  <c r="G862" i="11"/>
  <c r="G863" i="11"/>
  <c r="G864" i="11"/>
  <c r="G865" i="11"/>
  <c r="G866" i="11"/>
  <c r="G867" i="11"/>
  <c r="G868" i="11"/>
  <c r="G869" i="11"/>
  <c r="G870" i="11"/>
  <c r="G871" i="11"/>
  <c r="G872" i="11"/>
  <c r="G873" i="11"/>
  <c r="G874" i="11"/>
  <c r="G875" i="11"/>
  <c r="G876" i="11"/>
  <c r="G877" i="11"/>
  <c r="G878" i="11"/>
  <c r="G879" i="11"/>
  <c r="G880" i="11"/>
  <c r="G881" i="11"/>
  <c r="G882" i="11"/>
  <c r="G883" i="11"/>
  <c r="G884" i="11"/>
  <c r="G885" i="11"/>
  <c r="G886" i="11"/>
  <c r="G887" i="11"/>
  <c r="G888" i="11"/>
  <c r="G889" i="11"/>
  <c r="G890" i="11"/>
  <c r="G891" i="11"/>
  <c r="G892" i="11"/>
  <c r="G893" i="11"/>
  <c r="G894" i="11"/>
  <c r="G895" i="11"/>
  <c r="G896" i="11"/>
  <c r="G897" i="11"/>
  <c r="G898" i="11"/>
  <c r="G899" i="11"/>
  <c r="G900" i="11"/>
  <c r="G901" i="11"/>
  <c r="G902" i="11"/>
  <c r="G903" i="11"/>
  <c r="G904" i="11"/>
  <c r="G905" i="11"/>
  <c r="G906" i="11"/>
  <c r="G907" i="11"/>
  <c r="G908" i="11"/>
  <c r="G909" i="11"/>
  <c r="G910" i="11"/>
  <c r="G911" i="11"/>
  <c r="G912" i="11"/>
  <c r="G913" i="11"/>
  <c r="G914" i="11"/>
  <c r="G915" i="11"/>
  <c r="G916" i="11"/>
  <c r="G917" i="11"/>
  <c r="G918" i="11"/>
  <c r="G919" i="11"/>
  <c r="G920" i="11"/>
  <c r="G921" i="11"/>
  <c r="G922" i="11"/>
  <c r="G923" i="11"/>
  <c r="G924" i="11"/>
  <c r="G925" i="11"/>
  <c r="G926" i="11"/>
  <c r="G927" i="11"/>
  <c r="G928" i="11"/>
  <c r="G929" i="11"/>
  <c r="G930" i="11"/>
  <c r="G931" i="11"/>
  <c r="G932" i="11"/>
  <c r="G933" i="11"/>
  <c r="G934" i="11"/>
  <c r="G935" i="11"/>
  <c r="G936" i="11"/>
  <c r="G937" i="11"/>
  <c r="G938" i="11"/>
  <c r="G939" i="11"/>
  <c r="G940" i="11"/>
  <c r="G941" i="11"/>
  <c r="G942" i="11"/>
  <c r="G943" i="11"/>
  <c r="G944" i="11"/>
  <c r="G945" i="11"/>
  <c r="G946" i="11"/>
  <c r="G947" i="11"/>
  <c r="G948" i="11"/>
  <c r="G949" i="11"/>
  <c r="G950" i="11"/>
  <c r="G951" i="11"/>
  <c r="G952" i="11"/>
  <c r="G953" i="11"/>
  <c r="G954" i="11"/>
  <c r="G955" i="11"/>
  <c r="G956" i="11"/>
  <c r="G957" i="11"/>
  <c r="G958" i="11"/>
  <c r="G959" i="11"/>
  <c r="G960" i="11"/>
  <c r="G961" i="11"/>
  <c r="G962" i="11"/>
  <c r="G963" i="11"/>
  <c r="G964" i="11"/>
  <c r="G965" i="11"/>
  <c r="G966" i="11"/>
  <c r="G967" i="11"/>
  <c r="G968" i="11"/>
  <c r="G969" i="11"/>
  <c r="G970" i="11"/>
  <c r="G971" i="11"/>
  <c r="G972" i="11"/>
  <c r="G973" i="11"/>
  <c r="G974" i="11"/>
  <c r="G975" i="11"/>
  <c r="G976" i="11"/>
  <c r="G977" i="11"/>
  <c r="G978" i="11"/>
  <c r="G979" i="11"/>
  <c r="G980" i="11"/>
  <c r="G981" i="11"/>
  <c r="G982" i="11"/>
  <c r="G983" i="11"/>
  <c r="G984" i="11"/>
  <c r="G985" i="11"/>
  <c r="G986" i="11"/>
  <c r="G987" i="11"/>
  <c r="G988" i="11"/>
  <c r="G989" i="11"/>
  <c r="G990" i="11"/>
  <c r="G991" i="11"/>
  <c r="G992" i="11"/>
  <c r="G993" i="11"/>
  <c r="G994" i="11"/>
  <c r="G995" i="11"/>
  <c r="G996" i="11"/>
  <c r="G997" i="11"/>
  <c r="G998" i="11"/>
  <c r="G999" i="11"/>
  <c r="G1000" i="11"/>
  <c r="G1001" i="11"/>
  <c r="G1002" i="11"/>
  <c r="G1003" i="11"/>
  <c r="G1004" i="11"/>
  <c r="G1005" i="11"/>
  <c r="G1006" i="11"/>
  <c r="G1007" i="11"/>
  <c r="G1008" i="11"/>
  <c r="G1009" i="11"/>
  <c r="G1010" i="11"/>
  <c r="G1011" i="11"/>
  <c r="G1012" i="11"/>
  <c r="G1013" i="11"/>
  <c r="G1014" i="11"/>
  <c r="G1015" i="11"/>
  <c r="G1016" i="11"/>
  <c r="G1017" i="11"/>
  <c r="G1018" i="11"/>
  <c r="G1019" i="11"/>
  <c r="G1020" i="11"/>
  <c r="G1021" i="11"/>
  <c r="G1022" i="11"/>
  <c r="G1023" i="11"/>
  <c r="G1024" i="11"/>
  <c r="G1025" i="11"/>
  <c r="G1026" i="11"/>
  <c r="G1027" i="11"/>
  <c r="G1028" i="11"/>
  <c r="G1029" i="11"/>
  <c r="G1030" i="11"/>
  <c r="G1031" i="11"/>
  <c r="G1032" i="11"/>
  <c r="G1033" i="11"/>
  <c r="G1034" i="11"/>
  <c r="G1035" i="11"/>
  <c r="G1036" i="11"/>
  <c r="G1037" i="11"/>
  <c r="G1038" i="11"/>
  <c r="G1039" i="11"/>
  <c r="G1040" i="11"/>
  <c r="G1041" i="11"/>
  <c r="G1042" i="11"/>
  <c r="G1043" i="11"/>
  <c r="G1044" i="11"/>
  <c r="G1045" i="11"/>
  <c r="G1046" i="11"/>
  <c r="G1047" i="11"/>
  <c r="G1048" i="11"/>
  <c r="G1049" i="11"/>
  <c r="G1050" i="11"/>
  <c r="G1051" i="11"/>
  <c r="G1052" i="11"/>
  <c r="G1053" i="11"/>
  <c r="G1054" i="11"/>
  <c r="G1055" i="11"/>
  <c r="G1056" i="11"/>
  <c r="G1057" i="11"/>
  <c r="G1058" i="11"/>
  <c r="G1059" i="11"/>
  <c r="G1060" i="11"/>
  <c r="G1061" i="11"/>
  <c r="G1062" i="11"/>
  <c r="G1063" i="11"/>
  <c r="G1064" i="11"/>
  <c r="G1065" i="11"/>
  <c r="G1066" i="11"/>
  <c r="G1067" i="11"/>
  <c r="G1068" i="11"/>
  <c r="G1069" i="11"/>
  <c r="G1070" i="11"/>
  <c r="G1071" i="11"/>
  <c r="G1072" i="11"/>
  <c r="G1073" i="11"/>
  <c r="G1074" i="11"/>
  <c r="G1075" i="11"/>
  <c r="G1076" i="11"/>
  <c r="G1077" i="11"/>
  <c r="G1078" i="11"/>
  <c r="G1079" i="11"/>
  <c r="G1080" i="11"/>
  <c r="G1081" i="11"/>
  <c r="G1082" i="11"/>
  <c r="G1083" i="11"/>
  <c r="G1084" i="11"/>
  <c r="G1085" i="11"/>
  <c r="G1086" i="11"/>
  <c r="G1087" i="11"/>
  <c r="G1088" i="11"/>
  <c r="G1089" i="11"/>
  <c r="G1090" i="11"/>
  <c r="G1091" i="11"/>
  <c r="G1092" i="11"/>
  <c r="G1093" i="11"/>
  <c r="G1094" i="11"/>
  <c r="G1095" i="11"/>
  <c r="G1096" i="11"/>
  <c r="G1097" i="11"/>
  <c r="G1098" i="11"/>
  <c r="G1099" i="11"/>
  <c r="G1100" i="11"/>
  <c r="G1101" i="11"/>
  <c r="G1102" i="11"/>
  <c r="G1103" i="11"/>
  <c r="G1104" i="11"/>
  <c r="G1105" i="11"/>
  <c r="G1106" i="11"/>
  <c r="G1107" i="11"/>
  <c r="G1108" i="11"/>
  <c r="G1109" i="11"/>
  <c r="G1110" i="11"/>
  <c r="G1111" i="11"/>
  <c r="G1112" i="11"/>
  <c r="G1113" i="11"/>
  <c r="G1114" i="11"/>
  <c r="G1115" i="11"/>
  <c r="G1116" i="11"/>
  <c r="G1117" i="11"/>
  <c r="G1118" i="11"/>
  <c r="G1119" i="11"/>
  <c r="G1120" i="11"/>
  <c r="G1121" i="11"/>
  <c r="G1122" i="11"/>
  <c r="G1123" i="11"/>
  <c r="G1124" i="11"/>
  <c r="G1125" i="11"/>
  <c r="G1126" i="11"/>
  <c r="G1127" i="11"/>
  <c r="G1128" i="11"/>
  <c r="G1129" i="11"/>
  <c r="G1130" i="11"/>
  <c r="G1131" i="11"/>
  <c r="G1132" i="11"/>
  <c r="G1133" i="11"/>
  <c r="G1134" i="11"/>
  <c r="G1135" i="11"/>
  <c r="G1136" i="11"/>
  <c r="G1137" i="11"/>
  <c r="G1138" i="11"/>
  <c r="G1139" i="11"/>
  <c r="G1140" i="11"/>
  <c r="G1141" i="11"/>
  <c r="G1142" i="11"/>
  <c r="G1143" i="11"/>
  <c r="G1144" i="11"/>
  <c r="G1145" i="11"/>
  <c r="G1146" i="11"/>
  <c r="G1147" i="11"/>
  <c r="G1148" i="11"/>
  <c r="G1149" i="11"/>
  <c r="G1150" i="11"/>
  <c r="G1151" i="11"/>
  <c r="G1152" i="11"/>
  <c r="G1153" i="11"/>
  <c r="G1154" i="11"/>
  <c r="G1155" i="11"/>
  <c r="G1156" i="11"/>
  <c r="G1157" i="11"/>
  <c r="G1158" i="11"/>
  <c r="G1159" i="11"/>
  <c r="G1160" i="11"/>
  <c r="G1161" i="11"/>
  <c r="G1162" i="11"/>
  <c r="G1163" i="11"/>
  <c r="G1164" i="11"/>
  <c r="G1165" i="11"/>
  <c r="G1166" i="11"/>
  <c r="G1167" i="11"/>
  <c r="G1168" i="11"/>
  <c r="G1169" i="11"/>
  <c r="G1170" i="11"/>
  <c r="G1171" i="11"/>
  <c r="G1172" i="11"/>
  <c r="G1173" i="11"/>
  <c r="G1174" i="11"/>
  <c r="G1175" i="11"/>
  <c r="G1176" i="11"/>
  <c r="G1177" i="11"/>
  <c r="G1178" i="11"/>
  <c r="G1179" i="11"/>
  <c r="G1180" i="11"/>
  <c r="G1181" i="11"/>
  <c r="G1182" i="11"/>
  <c r="G1183" i="11"/>
  <c r="G1184" i="11"/>
  <c r="G1185" i="11"/>
  <c r="G1186" i="11"/>
  <c r="G1187" i="11"/>
  <c r="G1188" i="11"/>
  <c r="G1189" i="11"/>
  <c r="G1190" i="11"/>
  <c r="G1191" i="11"/>
  <c r="G1192" i="11"/>
  <c r="G1193" i="11"/>
  <c r="G1194" i="11"/>
  <c r="G1195" i="11"/>
  <c r="G1196" i="11"/>
  <c r="G1197" i="11"/>
  <c r="G1198" i="11"/>
  <c r="G1199" i="11"/>
  <c r="G1200" i="11"/>
  <c r="G1201" i="11"/>
  <c r="G1202" i="11"/>
  <c r="G1203" i="11"/>
  <c r="G1204" i="11"/>
  <c r="G1205" i="11"/>
  <c r="G1206" i="11"/>
  <c r="G1207" i="11"/>
  <c r="G1208" i="11"/>
  <c r="G1209" i="11"/>
  <c r="G1210" i="11"/>
  <c r="G1211" i="11"/>
  <c r="G1212" i="11"/>
  <c r="G1213" i="11"/>
  <c r="G1214" i="11"/>
  <c r="G1215" i="11"/>
  <c r="G1216" i="11"/>
  <c r="G1217" i="11"/>
  <c r="G1218" i="11"/>
  <c r="G1219" i="11"/>
  <c r="G1220" i="11"/>
  <c r="G1221" i="11"/>
  <c r="G1222" i="11"/>
  <c r="G1223" i="11"/>
  <c r="G1224" i="11"/>
  <c r="G1225" i="11"/>
  <c r="G1226" i="11"/>
  <c r="G1227" i="11"/>
  <c r="G1228" i="11"/>
  <c r="G1229" i="11"/>
  <c r="G1230" i="11"/>
  <c r="G1231" i="11"/>
  <c r="G1232" i="11"/>
  <c r="G1233" i="11"/>
  <c r="G1234" i="11"/>
  <c r="G1235" i="11"/>
  <c r="G1236" i="11"/>
  <c r="G1237" i="11"/>
  <c r="G1238" i="11"/>
  <c r="G1239" i="11"/>
  <c r="G1240" i="11"/>
  <c r="G1241" i="11"/>
  <c r="G1242" i="11"/>
  <c r="G1243" i="11"/>
  <c r="G1244" i="11"/>
  <c r="G1245" i="11"/>
  <c r="G1246" i="11"/>
  <c r="G1247" i="11"/>
  <c r="G1248" i="11"/>
  <c r="G1249" i="11"/>
  <c r="G1250" i="11"/>
  <c r="G1251" i="11"/>
  <c r="G1252" i="11"/>
  <c r="G1253" i="11"/>
  <c r="G1254" i="11"/>
  <c r="G1255" i="11"/>
  <c r="G1256" i="11"/>
  <c r="G1257" i="11"/>
  <c r="G1258" i="11"/>
  <c r="G1259" i="11"/>
  <c r="G1260" i="11"/>
  <c r="G1261" i="11"/>
  <c r="G1262" i="11"/>
  <c r="G1263" i="11"/>
  <c r="G1264" i="11"/>
  <c r="G1265" i="11"/>
  <c r="G1266" i="11"/>
  <c r="G1267" i="11"/>
  <c r="G1268" i="11"/>
  <c r="G1269" i="11"/>
  <c r="G1270" i="11"/>
  <c r="G1271" i="11"/>
  <c r="G1272" i="11"/>
  <c r="G1273" i="11"/>
  <c r="G1274" i="11"/>
  <c r="G1275" i="11"/>
  <c r="G1276" i="11"/>
  <c r="G1277" i="11"/>
  <c r="G1278" i="11"/>
  <c r="G1279" i="11"/>
  <c r="G1280" i="11"/>
  <c r="G1281" i="11"/>
  <c r="G1282" i="11"/>
  <c r="G1283" i="11"/>
  <c r="G1284" i="11"/>
  <c r="G1285" i="11"/>
  <c r="G1286" i="11"/>
  <c r="G1287" i="11"/>
  <c r="G1288" i="11"/>
  <c r="G1289" i="11"/>
  <c r="G1290" i="11"/>
  <c r="G1291" i="11"/>
  <c r="G1292" i="11"/>
  <c r="G1293" i="11"/>
  <c r="G1294" i="11"/>
  <c r="G1295" i="11"/>
  <c r="G1296" i="11"/>
  <c r="G1297" i="11"/>
  <c r="G1298" i="11"/>
  <c r="G1299" i="11"/>
  <c r="G1300" i="11"/>
  <c r="G1301" i="11"/>
  <c r="G1302" i="11"/>
  <c r="G1303" i="11"/>
  <c r="G1304" i="11"/>
  <c r="G1305" i="11"/>
  <c r="G1306" i="11"/>
  <c r="G1307" i="11"/>
  <c r="G1308" i="11"/>
  <c r="G1309" i="11"/>
  <c r="G1310" i="11"/>
  <c r="G1311" i="11"/>
  <c r="G1312" i="11"/>
  <c r="G1313" i="11"/>
  <c r="G1314" i="11"/>
  <c r="G1315" i="11"/>
  <c r="G1316" i="11"/>
  <c r="G1317" i="11"/>
  <c r="G1318" i="11"/>
  <c r="G1319" i="11"/>
  <c r="G1320" i="11"/>
  <c r="G1321" i="11"/>
  <c r="G1322" i="11"/>
  <c r="G1323" i="11"/>
  <c r="G1324" i="11"/>
  <c r="G1325" i="11"/>
  <c r="G1326" i="11"/>
  <c r="G1327" i="11"/>
  <c r="G1328" i="11"/>
  <c r="G1329" i="11"/>
  <c r="G1330" i="11"/>
  <c r="G1331" i="11"/>
  <c r="G1332" i="11"/>
  <c r="G1333" i="11"/>
  <c r="G1334" i="11"/>
  <c r="G1335" i="11"/>
  <c r="G1336" i="11"/>
  <c r="G1337" i="11"/>
  <c r="G1338" i="11"/>
  <c r="G1339" i="11"/>
  <c r="G1340" i="11"/>
  <c r="G1341" i="11"/>
  <c r="G1342" i="11"/>
  <c r="G1343" i="11"/>
  <c r="G1344" i="11"/>
  <c r="G1345" i="11"/>
  <c r="G1346" i="11"/>
  <c r="G1347" i="11"/>
  <c r="G1348" i="11"/>
  <c r="G1349" i="11"/>
  <c r="G1350" i="11"/>
  <c r="G1351" i="11"/>
  <c r="G1352" i="11"/>
  <c r="G1353" i="11"/>
  <c r="G1354" i="11"/>
  <c r="G1355" i="11"/>
  <c r="G1356" i="11"/>
  <c r="G1357" i="11"/>
  <c r="G1358" i="11"/>
  <c r="G1359" i="11"/>
  <c r="G1360" i="11"/>
  <c r="G1361" i="11"/>
  <c r="G1362" i="11"/>
  <c r="G1363" i="11"/>
  <c r="G1364" i="11"/>
  <c r="G1365" i="11"/>
  <c r="G1366" i="11"/>
  <c r="G1367" i="11"/>
  <c r="G1368" i="11"/>
  <c r="G1369" i="11"/>
  <c r="G1370" i="11"/>
  <c r="G1371" i="11"/>
  <c r="G1372" i="11"/>
  <c r="G1373" i="11"/>
  <c r="G1374" i="11"/>
  <c r="G1375" i="11"/>
  <c r="G1376" i="11"/>
  <c r="G1377" i="11"/>
  <c r="G1378" i="11"/>
  <c r="G1379" i="11"/>
  <c r="G1380" i="11"/>
  <c r="G1381" i="11"/>
  <c r="G1382" i="11"/>
  <c r="G1383" i="11"/>
  <c r="G1384" i="11"/>
  <c r="G1385" i="11"/>
  <c r="G1386" i="11"/>
  <c r="G1387" i="11"/>
  <c r="G1388" i="11"/>
  <c r="G1389" i="11"/>
  <c r="G1390" i="11"/>
  <c r="G1391" i="11"/>
  <c r="G1392" i="11"/>
  <c r="G1393" i="11"/>
  <c r="G1394" i="11"/>
  <c r="G1395" i="11"/>
  <c r="G1396" i="11"/>
  <c r="G1397" i="11"/>
  <c r="G1398" i="11"/>
  <c r="G1399" i="11"/>
  <c r="G1400" i="11"/>
  <c r="G1401" i="11"/>
  <c r="G1402" i="11"/>
  <c r="G1403" i="11"/>
  <c r="G1404" i="11"/>
  <c r="G1405" i="11"/>
  <c r="G1406" i="11"/>
  <c r="G1407" i="11"/>
  <c r="G1408" i="11"/>
  <c r="G1409" i="11"/>
  <c r="G1410" i="11"/>
  <c r="G1411" i="11"/>
  <c r="G1412" i="11"/>
  <c r="G1413" i="11"/>
  <c r="G1414" i="11"/>
  <c r="G1415" i="11"/>
  <c r="G1416" i="11"/>
  <c r="G1417" i="11"/>
  <c r="G1418" i="11"/>
  <c r="G1419" i="11"/>
  <c r="G1420" i="11"/>
  <c r="G1421" i="11"/>
  <c r="G1422" i="11"/>
  <c r="G1423" i="11"/>
  <c r="G1424" i="11"/>
  <c r="G1425" i="11"/>
  <c r="G1426" i="11"/>
  <c r="G1427" i="11"/>
  <c r="G1428" i="11"/>
  <c r="G1429" i="11"/>
  <c r="G1430" i="11"/>
  <c r="G1431" i="11"/>
  <c r="G1432" i="11"/>
  <c r="G1433" i="11"/>
  <c r="G1434" i="11"/>
  <c r="G1435" i="11"/>
  <c r="G1436" i="11"/>
  <c r="G1437" i="11"/>
  <c r="G1438" i="11"/>
  <c r="G1439" i="11"/>
  <c r="G1440" i="11"/>
  <c r="G1441" i="11"/>
  <c r="G1442" i="11"/>
  <c r="G1443" i="11"/>
  <c r="G1444" i="11"/>
  <c r="G1445" i="11"/>
  <c r="G1446" i="11"/>
  <c r="G1447" i="11"/>
  <c r="G1448" i="11"/>
  <c r="G1449" i="11"/>
  <c r="G1450" i="11"/>
  <c r="G1451" i="11"/>
  <c r="G1452" i="11"/>
  <c r="G1453" i="11"/>
  <c r="G1454" i="11"/>
  <c r="G1455" i="11"/>
  <c r="G1456" i="11"/>
  <c r="G1457" i="11"/>
  <c r="G1458" i="11"/>
  <c r="G1459" i="11"/>
  <c r="G1460" i="11"/>
  <c r="G1461" i="11"/>
  <c r="G1462" i="11"/>
  <c r="G1463" i="11"/>
  <c r="G1464" i="11"/>
  <c r="G1465" i="11"/>
  <c r="G1466" i="11"/>
  <c r="G1467" i="11"/>
  <c r="G1468" i="11"/>
  <c r="G1469" i="11"/>
  <c r="G1470" i="11"/>
  <c r="G1471" i="11"/>
  <c r="G1472" i="11"/>
  <c r="G1473" i="11"/>
  <c r="G1474" i="11"/>
  <c r="G1475" i="11"/>
  <c r="G1476" i="11"/>
  <c r="G1477" i="11"/>
  <c r="G1478" i="11"/>
  <c r="G1479" i="11"/>
  <c r="G1480" i="11"/>
  <c r="G1481" i="11"/>
  <c r="G1482" i="11"/>
  <c r="G1483" i="11"/>
  <c r="G1484" i="11"/>
  <c r="G1485" i="11"/>
  <c r="G1486" i="11"/>
  <c r="G1487" i="11"/>
  <c r="G1488" i="11"/>
  <c r="G1489" i="11"/>
  <c r="G1490" i="11"/>
  <c r="G1491" i="11"/>
  <c r="G1492" i="11"/>
  <c r="G1493" i="11"/>
  <c r="G1494" i="11"/>
  <c r="G1495" i="11"/>
  <c r="G1496" i="11"/>
  <c r="G1497" i="11"/>
  <c r="G1498" i="11"/>
  <c r="G1499" i="11"/>
  <c r="G1500" i="11"/>
  <c r="G1501" i="11"/>
  <c r="G1502" i="11"/>
  <c r="G1503" i="11"/>
  <c r="G1504" i="11"/>
  <c r="G1505" i="11"/>
  <c r="G1506" i="11"/>
  <c r="G1507" i="11"/>
  <c r="G1508" i="11"/>
  <c r="G1509" i="11"/>
  <c r="G1510" i="11"/>
  <c r="G1511" i="11"/>
  <c r="G1512" i="11"/>
  <c r="G1513" i="11"/>
  <c r="G1514" i="11"/>
  <c r="G1515" i="11"/>
  <c r="G1516" i="11"/>
  <c r="G1517" i="11"/>
  <c r="G1518" i="11"/>
  <c r="G1519" i="11"/>
  <c r="G1520" i="11"/>
  <c r="G1521" i="11"/>
  <c r="G1522" i="11"/>
  <c r="G1523" i="11"/>
  <c r="G1524" i="11"/>
  <c r="G1525" i="11"/>
  <c r="G1526" i="11"/>
  <c r="G1527" i="11"/>
  <c r="G1528" i="11"/>
  <c r="G1529" i="11"/>
  <c r="G1530" i="11"/>
  <c r="G1531" i="11"/>
  <c r="G1532" i="11"/>
  <c r="G1533" i="11"/>
  <c r="G1534" i="11"/>
  <c r="G1535" i="11"/>
  <c r="G1536" i="11"/>
  <c r="G1537" i="11"/>
  <c r="G1538" i="11"/>
  <c r="G1539" i="11"/>
  <c r="G1540" i="11"/>
  <c r="G1541" i="11"/>
  <c r="G1542" i="11"/>
  <c r="G1543" i="11"/>
  <c r="G1544" i="11"/>
  <c r="G1545" i="11"/>
  <c r="G1546" i="11"/>
  <c r="G1547" i="11"/>
  <c r="G1548" i="11"/>
  <c r="G1549" i="11"/>
  <c r="G1550" i="11"/>
  <c r="G1551" i="11"/>
  <c r="G1552" i="11"/>
  <c r="G1553" i="11"/>
  <c r="G1554" i="11"/>
  <c r="G1555" i="11"/>
  <c r="G1556" i="11"/>
  <c r="G1557" i="11"/>
  <c r="G1558" i="11"/>
  <c r="G1559" i="11"/>
  <c r="G1560" i="11"/>
  <c r="G1561" i="11"/>
  <c r="G1562" i="11"/>
  <c r="G1563" i="11"/>
  <c r="G1564" i="11"/>
  <c r="G1565" i="11"/>
  <c r="G1566" i="11"/>
  <c r="G1567" i="11"/>
  <c r="G1568" i="11"/>
  <c r="G1569" i="11"/>
  <c r="G1570" i="11"/>
  <c r="G1571" i="11"/>
  <c r="G1572" i="11"/>
  <c r="G1573" i="11"/>
  <c r="G1574" i="11"/>
  <c r="G1575" i="11"/>
  <c r="G1576" i="11"/>
  <c r="G1577" i="11"/>
  <c r="G1578" i="11"/>
  <c r="G1579" i="11"/>
  <c r="G1580" i="11"/>
  <c r="G1581" i="11"/>
  <c r="G1582" i="11"/>
  <c r="G1583" i="11"/>
  <c r="G1584" i="11"/>
  <c r="G1585" i="11"/>
  <c r="G1586" i="11"/>
  <c r="G1587" i="11"/>
  <c r="G1588" i="11"/>
  <c r="G1589" i="11"/>
  <c r="G1590" i="11"/>
  <c r="G1591" i="11"/>
  <c r="G1592" i="11"/>
  <c r="G1593" i="11"/>
  <c r="G1594" i="11"/>
  <c r="G1595" i="11"/>
  <c r="G1596" i="11"/>
  <c r="G1597" i="11"/>
  <c r="G1598" i="11"/>
  <c r="G1599" i="11"/>
  <c r="G1600" i="11"/>
  <c r="G1601" i="11"/>
  <c r="G1602" i="11"/>
  <c r="G1603" i="11"/>
  <c r="G1604" i="11"/>
  <c r="G1605" i="11"/>
  <c r="G1606" i="11"/>
  <c r="G1607" i="11"/>
  <c r="G1608" i="11"/>
  <c r="G1609" i="11"/>
  <c r="G1610" i="11"/>
  <c r="G1611" i="11"/>
  <c r="G1612" i="11"/>
  <c r="G1613" i="11"/>
  <c r="G1614" i="11"/>
  <c r="G1615" i="11"/>
  <c r="G1616" i="11"/>
  <c r="G1617" i="11"/>
  <c r="G1618" i="11"/>
  <c r="G1619" i="11"/>
  <c r="G1620" i="11"/>
  <c r="G1621" i="11"/>
  <c r="G1622" i="11"/>
  <c r="G1623" i="11"/>
  <c r="G1624" i="11"/>
  <c r="G1625" i="11"/>
  <c r="G1626" i="11"/>
  <c r="G1627" i="11"/>
  <c r="G1628" i="11"/>
  <c r="G1629" i="11"/>
  <c r="G1630" i="11"/>
  <c r="G1631" i="11"/>
  <c r="G1632" i="11"/>
  <c r="G1633" i="11"/>
  <c r="G1634" i="11"/>
  <c r="G1635" i="11"/>
  <c r="G1636" i="11"/>
  <c r="G1637" i="11"/>
  <c r="G1638" i="11"/>
  <c r="G1639" i="11"/>
  <c r="G1640" i="11"/>
  <c r="G1641" i="11"/>
  <c r="G1642" i="11"/>
  <c r="G1643" i="11"/>
  <c r="G1644" i="11"/>
  <c r="G1645" i="11"/>
  <c r="G1646" i="11"/>
  <c r="G1647" i="11"/>
  <c r="G1648" i="11"/>
  <c r="G1649" i="11"/>
  <c r="G1650" i="11"/>
  <c r="G1651" i="11"/>
  <c r="G1652" i="11"/>
  <c r="G1653" i="11"/>
  <c r="G1654" i="11"/>
  <c r="G1655" i="11"/>
  <c r="G1656" i="11"/>
  <c r="G1657" i="11"/>
  <c r="G1658" i="11"/>
  <c r="G1659" i="11"/>
  <c r="G1660" i="11"/>
  <c r="G1661" i="11"/>
  <c r="G1662" i="11"/>
  <c r="G1663" i="11"/>
  <c r="G1664" i="11"/>
  <c r="G1665" i="11"/>
  <c r="G1666" i="11"/>
  <c r="G1667" i="11"/>
  <c r="G1668" i="11"/>
  <c r="G1669" i="11"/>
  <c r="G1670" i="11"/>
  <c r="G1671" i="11"/>
  <c r="G1672" i="11"/>
  <c r="G1673" i="11"/>
  <c r="G1674" i="11"/>
  <c r="G1675" i="11"/>
  <c r="G1676" i="11"/>
  <c r="G1677" i="11"/>
  <c r="G1678" i="11"/>
  <c r="G1679" i="11"/>
  <c r="G1680" i="11"/>
  <c r="G1681" i="11"/>
  <c r="G1682" i="11"/>
  <c r="G1683" i="11"/>
  <c r="G1684" i="11"/>
  <c r="G1685" i="11"/>
  <c r="G1686" i="11"/>
  <c r="G1687" i="11"/>
  <c r="G1688" i="11"/>
  <c r="G1689" i="11"/>
  <c r="G1690" i="11"/>
  <c r="G1691" i="11"/>
  <c r="G1692" i="11"/>
  <c r="G1693" i="11"/>
  <c r="G1694" i="11"/>
  <c r="G1695" i="11"/>
  <c r="G1696" i="11"/>
  <c r="G1697" i="11"/>
  <c r="G1698" i="11"/>
  <c r="G1699" i="11"/>
  <c r="G1700" i="11"/>
  <c r="G1701" i="11"/>
  <c r="G1702" i="11"/>
  <c r="G1703" i="11"/>
  <c r="G1704" i="11"/>
  <c r="G1705" i="11"/>
  <c r="G1706" i="11"/>
  <c r="G1707" i="11"/>
  <c r="G1708" i="11"/>
  <c r="G1709" i="11"/>
  <c r="G1710" i="11"/>
  <c r="G1711" i="11"/>
  <c r="G1712" i="11"/>
  <c r="G1713" i="11"/>
  <c r="G1714" i="11"/>
  <c r="G1715" i="11"/>
  <c r="G1716" i="11"/>
  <c r="G1717" i="11"/>
  <c r="G1718" i="11"/>
  <c r="G1719" i="11"/>
  <c r="G1720" i="11"/>
  <c r="G1721" i="11"/>
  <c r="G1722" i="11"/>
  <c r="G1723" i="11"/>
  <c r="G1724" i="11"/>
  <c r="G1725" i="11"/>
  <c r="G1726" i="11"/>
  <c r="G1727" i="11"/>
  <c r="G1728" i="11"/>
  <c r="G1729" i="11"/>
  <c r="G1730" i="11"/>
  <c r="G1731" i="11"/>
  <c r="G1732" i="11"/>
  <c r="G1733" i="11"/>
  <c r="G1734" i="11"/>
  <c r="G1735" i="11"/>
  <c r="G1736" i="11"/>
  <c r="G1737" i="11"/>
  <c r="G1738" i="11"/>
  <c r="G1739" i="11"/>
  <c r="G1740" i="11"/>
  <c r="G1741" i="11"/>
  <c r="G1742" i="11"/>
  <c r="G1743" i="11"/>
  <c r="G1744" i="11"/>
  <c r="G1745" i="11"/>
  <c r="G1746" i="11"/>
  <c r="G1747" i="11"/>
  <c r="G1748" i="11"/>
  <c r="G1749" i="11"/>
  <c r="G1750" i="11"/>
  <c r="G1751" i="11"/>
  <c r="G1752" i="11"/>
  <c r="G1753" i="11"/>
  <c r="G1754" i="11"/>
  <c r="G1755" i="11"/>
  <c r="G1756" i="11"/>
  <c r="G1757" i="11"/>
  <c r="G1758" i="11"/>
  <c r="G1759" i="11"/>
  <c r="G1760" i="11"/>
  <c r="G1761" i="11"/>
  <c r="G1762" i="11"/>
  <c r="G1763" i="11"/>
  <c r="G1764" i="11"/>
  <c r="G1765" i="11"/>
  <c r="G1766" i="11"/>
  <c r="G1767" i="11"/>
  <c r="G1768" i="11"/>
  <c r="G1769" i="11"/>
  <c r="G1770" i="11"/>
  <c r="G1771" i="11"/>
  <c r="G1772" i="11"/>
  <c r="G1773" i="11"/>
  <c r="G1774" i="11"/>
  <c r="G1775" i="11"/>
  <c r="G1776" i="11"/>
  <c r="G1777" i="11"/>
  <c r="G1778" i="11"/>
  <c r="G1779" i="11"/>
  <c r="G1780" i="11"/>
  <c r="G1781" i="11"/>
  <c r="G1782" i="11"/>
  <c r="G1783" i="11"/>
  <c r="G1784" i="11"/>
  <c r="G1785" i="11"/>
  <c r="G1786" i="11"/>
  <c r="G1787" i="11"/>
  <c r="G1788" i="11"/>
  <c r="G1789" i="11"/>
  <c r="G1790" i="11"/>
  <c r="G1791" i="11"/>
  <c r="G1792" i="11"/>
  <c r="G1793" i="11"/>
  <c r="G1794" i="11"/>
  <c r="G1795" i="11"/>
  <c r="G1796" i="11"/>
  <c r="G1797" i="11"/>
  <c r="G1798" i="11"/>
  <c r="G1799" i="11"/>
  <c r="G1800" i="11"/>
  <c r="G1801" i="11"/>
  <c r="G1802" i="11"/>
  <c r="G1803" i="11"/>
  <c r="G1804" i="11"/>
  <c r="G1805" i="11"/>
  <c r="G1806" i="11"/>
  <c r="G1807" i="11"/>
  <c r="G1808" i="11"/>
  <c r="G1809" i="11"/>
  <c r="G1810" i="11"/>
  <c r="G1811" i="11"/>
  <c r="G1812" i="11"/>
  <c r="G1813" i="11"/>
  <c r="G1814" i="11"/>
  <c r="G1815" i="11"/>
  <c r="G1816" i="11"/>
  <c r="G1817" i="11"/>
  <c r="G1818" i="11"/>
  <c r="G1819" i="11"/>
  <c r="G1820" i="11"/>
  <c r="G1821" i="11"/>
  <c r="G1822" i="11"/>
  <c r="G1823" i="11"/>
  <c r="G1824" i="11"/>
  <c r="G1825" i="11"/>
  <c r="G1826" i="11"/>
  <c r="G1827" i="11"/>
  <c r="G1828" i="11"/>
  <c r="G1829" i="11"/>
  <c r="G1830" i="11"/>
  <c r="G1831" i="11"/>
  <c r="G1832" i="11"/>
  <c r="G1833" i="11"/>
  <c r="G1834" i="11"/>
  <c r="G1835" i="11"/>
  <c r="G1836" i="11"/>
  <c r="G1837" i="11"/>
  <c r="G1838" i="11"/>
  <c r="G1839" i="11"/>
  <c r="G1840" i="11"/>
  <c r="G1841" i="11"/>
  <c r="G1842" i="11"/>
  <c r="G1843" i="11"/>
  <c r="G1844" i="11"/>
  <c r="G1845" i="11"/>
  <c r="G1846" i="11"/>
  <c r="G1847" i="11"/>
  <c r="G1848" i="11"/>
  <c r="G1849" i="11"/>
  <c r="G1850" i="11"/>
  <c r="G1851" i="11"/>
  <c r="G1852" i="11"/>
  <c r="G1853" i="11"/>
  <c r="G1854" i="11"/>
  <c r="G1855" i="11"/>
  <c r="G1856" i="11"/>
  <c r="G1857" i="11"/>
  <c r="G1858" i="11"/>
  <c r="G1859" i="11"/>
  <c r="G1860" i="11"/>
  <c r="G1861" i="11"/>
  <c r="G1862" i="11"/>
  <c r="G1863" i="11"/>
  <c r="G1864" i="11"/>
  <c r="G1865" i="11"/>
  <c r="G1866" i="11"/>
  <c r="G1867" i="11"/>
  <c r="G1868" i="11"/>
  <c r="G1869" i="11"/>
  <c r="G1870" i="11"/>
  <c r="G1871" i="11"/>
  <c r="G1872" i="11"/>
  <c r="G1873" i="11"/>
  <c r="G1874" i="11"/>
  <c r="G1875" i="11"/>
  <c r="G1876" i="11"/>
  <c r="G1877" i="11"/>
  <c r="G1878" i="11"/>
  <c r="G1879" i="11"/>
  <c r="G1880" i="11"/>
  <c r="G1881" i="11"/>
  <c r="G1882" i="11"/>
  <c r="G1883" i="11"/>
  <c r="G1884" i="11"/>
  <c r="G1885" i="11"/>
  <c r="G1886" i="11"/>
  <c r="G1887" i="11"/>
  <c r="G1888" i="11"/>
  <c r="G1889" i="11"/>
  <c r="G1890" i="11"/>
  <c r="G1891" i="11"/>
  <c r="G1892" i="11"/>
  <c r="G1893" i="11"/>
  <c r="G1894" i="11"/>
  <c r="G1895" i="11"/>
  <c r="G1896" i="11"/>
  <c r="G1897" i="11"/>
  <c r="G1898" i="11"/>
  <c r="G1899" i="11"/>
  <c r="G1900" i="11"/>
  <c r="G1901" i="11"/>
  <c r="G1902" i="11"/>
  <c r="G1903" i="11"/>
  <c r="G1904" i="11"/>
  <c r="G1905" i="11"/>
  <c r="G1906" i="11"/>
  <c r="G1907" i="11"/>
  <c r="G1908" i="11"/>
  <c r="G1909" i="11"/>
  <c r="G1910" i="11"/>
  <c r="G1911" i="11"/>
  <c r="G1912" i="11"/>
  <c r="G1913" i="11"/>
  <c r="G1914" i="11"/>
  <c r="G1915" i="11"/>
  <c r="G1916" i="11"/>
  <c r="G1917" i="11"/>
  <c r="G1918" i="11"/>
  <c r="G1919" i="11"/>
  <c r="G1920" i="11"/>
  <c r="G1921" i="11"/>
  <c r="G1922" i="11"/>
  <c r="G1923" i="11"/>
  <c r="G1924" i="11"/>
  <c r="G1925" i="11"/>
  <c r="G1926" i="11"/>
  <c r="G1927" i="11"/>
  <c r="G1928" i="11"/>
  <c r="G1929" i="11"/>
  <c r="G1930" i="11"/>
  <c r="G1931" i="11"/>
  <c r="G1932" i="11"/>
  <c r="G1933" i="11"/>
  <c r="G1934" i="11"/>
  <c r="G1935" i="11"/>
  <c r="G1936" i="11"/>
  <c r="G1937" i="11"/>
  <c r="G1938" i="11"/>
  <c r="G1939" i="11"/>
  <c r="G1940" i="11"/>
  <c r="G1941" i="11"/>
  <c r="G1942" i="11"/>
  <c r="G1943" i="11"/>
  <c r="G1944" i="11"/>
  <c r="G1945" i="11"/>
  <c r="G1946" i="11"/>
  <c r="G1947" i="11"/>
  <c r="G1948" i="11"/>
  <c r="G1949" i="11"/>
  <c r="G1950" i="11"/>
  <c r="G1951" i="11"/>
  <c r="G1952" i="11"/>
  <c r="G1953" i="11"/>
  <c r="G1954" i="11"/>
  <c r="G1955" i="11"/>
  <c r="G1956" i="11"/>
  <c r="G1957" i="11"/>
  <c r="G1958" i="11"/>
  <c r="G1959" i="11"/>
  <c r="G1960" i="11"/>
  <c r="G1961" i="11"/>
  <c r="G1962" i="11"/>
  <c r="G1963" i="11"/>
  <c r="G1964" i="11"/>
  <c r="G1965" i="11"/>
  <c r="G1966" i="11"/>
  <c r="G1967" i="11"/>
  <c r="G1968" i="11"/>
  <c r="G1969" i="11"/>
  <c r="G1970" i="11"/>
  <c r="G1971" i="11"/>
  <c r="G1972" i="11"/>
  <c r="G1973" i="11"/>
  <c r="G1974" i="11"/>
  <c r="G1975" i="11"/>
  <c r="G1976" i="11"/>
  <c r="G1977" i="11"/>
  <c r="G1978" i="11"/>
  <c r="G1979" i="11"/>
  <c r="G1980" i="11"/>
  <c r="G1981" i="11"/>
  <c r="G1982" i="11"/>
  <c r="G1983" i="11"/>
  <c r="G1984" i="11"/>
  <c r="G1985" i="11"/>
  <c r="G1986" i="11"/>
  <c r="G1987" i="11"/>
  <c r="G1988" i="11"/>
  <c r="G1989" i="11"/>
  <c r="G1990" i="11"/>
  <c r="G1991" i="11"/>
  <c r="G1992" i="11"/>
  <c r="G1993" i="11"/>
  <c r="G1994" i="11"/>
  <c r="G1995" i="11"/>
  <c r="G1996" i="11"/>
  <c r="G1997" i="11"/>
  <c r="G1998" i="11"/>
  <c r="G1999" i="11"/>
  <c r="G2000" i="11"/>
  <c r="G2001" i="11"/>
  <c r="G2002" i="11"/>
  <c r="G2003" i="11"/>
  <c r="G2004" i="11"/>
  <c r="G2005" i="11"/>
  <c r="G2006" i="11"/>
  <c r="G2007" i="11"/>
  <c r="G2008" i="11"/>
  <c r="G2009" i="11"/>
  <c r="G2010" i="11"/>
  <c r="G2011" i="11"/>
  <c r="G2012" i="11"/>
  <c r="G2013" i="11"/>
  <c r="G2014" i="11"/>
  <c r="G2015" i="11"/>
  <c r="G2016" i="11"/>
  <c r="G2017" i="11"/>
  <c r="G2018" i="11"/>
  <c r="G2019" i="11"/>
  <c r="G2020" i="11"/>
  <c r="G2021" i="11"/>
  <c r="G2022" i="11"/>
  <c r="G2023" i="11"/>
  <c r="G2024" i="11"/>
  <c r="G2025" i="11"/>
  <c r="G2026" i="11"/>
  <c r="G2027" i="11"/>
  <c r="G2028" i="11"/>
  <c r="G2029" i="11"/>
  <c r="G2030" i="11"/>
  <c r="G2031" i="11"/>
  <c r="G2032" i="11"/>
  <c r="G2033" i="11"/>
  <c r="G2034" i="11"/>
  <c r="G2035" i="11"/>
  <c r="G2036" i="11"/>
  <c r="G2037" i="11"/>
  <c r="G2038" i="11"/>
  <c r="G2039" i="11"/>
  <c r="G2040" i="11"/>
  <c r="G2041" i="11"/>
  <c r="G2042" i="11"/>
  <c r="G2043" i="11"/>
  <c r="G2044" i="11"/>
  <c r="G2045" i="11"/>
  <c r="G2046" i="11"/>
  <c r="G2047" i="11"/>
  <c r="G2048" i="11"/>
  <c r="G2049" i="11"/>
  <c r="G2050" i="11"/>
  <c r="G2051" i="11"/>
  <c r="G2052" i="11"/>
  <c r="G2053" i="11"/>
  <c r="G2054" i="11"/>
  <c r="G2055" i="11"/>
  <c r="G2056" i="11"/>
  <c r="G2057" i="11"/>
  <c r="G2058" i="11"/>
  <c r="G2059" i="11"/>
  <c r="G2060" i="11"/>
  <c r="G2061" i="11"/>
  <c r="G2062" i="11"/>
  <c r="G2063" i="11"/>
  <c r="G2064" i="11"/>
  <c r="G2065" i="11"/>
  <c r="G2066" i="11"/>
  <c r="G2067" i="11"/>
  <c r="G2068" i="11"/>
  <c r="G2069" i="11"/>
  <c r="G2070" i="11"/>
  <c r="G2071" i="11"/>
  <c r="G2072" i="11"/>
  <c r="G2073" i="11"/>
  <c r="G2074" i="11"/>
  <c r="G2075" i="11"/>
  <c r="G2076" i="11"/>
  <c r="G2077" i="11"/>
  <c r="G2078" i="11"/>
  <c r="G2079" i="11"/>
  <c r="G2080" i="11"/>
  <c r="G2081" i="11"/>
  <c r="G2082" i="11"/>
  <c r="G2083" i="11"/>
  <c r="G2084" i="11"/>
  <c r="G2085" i="11"/>
  <c r="G2086" i="11"/>
  <c r="G2087" i="11"/>
  <c r="G2088" i="11"/>
  <c r="G2089" i="11"/>
  <c r="G2090" i="11"/>
  <c r="G2091" i="11"/>
  <c r="G2092" i="11"/>
  <c r="G2093" i="11"/>
  <c r="G2094" i="11"/>
  <c r="G2095" i="11"/>
  <c r="G2096" i="11"/>
  <c r="G2097" i="11"/>
  <c r="G2098" i="11"/>
  <c r="G2099" i="11"/>
  <c r="G2100" i="11"/>
  <c r="G2101" i="11"/>
  <c r="G2102" i="11"/>
  <c r="G2103" i="11"/>
  <c r="G2104" i="11"/>
  <c r="G2105" i="11"/>
  <c r="G2106" i="11"/>
  <c r="G2107" i="11"/>
  <c r="G2108" i="11"/>
  <c r="G2109" i="11"/>
  <c r="G2110" i="11"/>
  <c r="G2111" i="11"/>
  <c r="G2112" i="11"/>
  <c r="G2113" i="11"/>
  <c r="G2114" i="11"/>
  <c r="G2115" i="11"/>
  <c r="G2116" i="11"/>
  <c r="G2117" i="11"/>
  <c r="G2118" i="11"/>
  <c r="G2119" i="11"/>
  <c r="G2120" i="11"/>
  <c r="G2121" i="11"/>
  <c r="G2122" i="11"/>
  <c r="G2123" i="11"/>
  <c r="G2124" i="11"/>
  <c r="G2125" i="11"/>
  <c r="G2126" i="11"/>
  <c r="G2127" i="11"/>
  <c r="G2128" i="11"/>
  <c r="G2129" i="11"/>
  <c r="G2130" i="11"/>
  <c r="G2131" i="11"/>
  <c r="G2132" i="11"/>
  <c r="G2133" i="11"/>
  <c r="G2134" i="11"/>
  <c r="G2135" i="11"/>
  <c r="G2136" i="11"/>
  <c r="G2137" i="11"/>
  <c r="G2138" i="11"/>
  <c r="G2139" i="11"/>
  <c r="G2140" i="11"/>
  <c r="G2141" i="11"/>
  <c r="G2142" i="11"/>
  <c r="G2143" i="11"/>
  <c r="G2144" i="11"/>
  <c r="G2145" i="11"/>
  <c r="G2146" i="11"/>
  <c r="G2147" i="11"/>
  <c r="G2148" i="11"/>
  <c r="G2149" i="11"/>
  <c r="G2150" i="11"/>
  <c r="G2151" i="11"/>
  <c r="G2152" i="11"/>
  <c r="G2153" i="11"/>
  <c r="G2154" i="11"/>
  <c r="G2155" i="11"/>
  <c r="G2156" i="11"/>
  <c r="G2157" i="11"/>
  <c r="G2158" i="11"/>
  <c r="G2159" i="11"/>
  <c r="G2160" i="11"/>
  <c r="G2161" i="11"/>
  <c r="G2162" i="11"/>
  <c r="G2163" i="11"/>
  <c r="G2164" i="11"/>
  <c r="G2165" i="11"/>
  <c r="G2166" i="11"/>
  <c r="G2167" i="11"/>
  <c r="G2168" i="11"/>
  <c r="G2169" i="11"/>
  <c r="G2170" i="11"/>
  <c r="G2171" i="11"/>
  <c r="G2172" i="11"/>
  <c r="G2173" i="11"/>
  <c r="G2174" i="11"/>
  <c r="G2175" i="11"/>
  <c r="G2176" i="11"/>
  <c r="G2177" i="11"/>
  <c r="G2178" i="11"/>
  <c r="G2179" i="11"/>
  <c r="G2180" i="11"/>
  <c r="G2181" i="11"/>
  <c r="G2182" i="11"/>
  <c r="G2183" i="11"/>
  <c r="G2184" i="11"/>
  <c r="G2185" i="11"/>
  <c r="G2186" i="11"/>
  <c r="G2187" i="11"/>
  <c r="G2188" i="11"/>
  <c r="G2189" i="11"/>
  <c r="G2190" i="11"/>
  <c r="G2191" i="11"/>
  <c r="G2192" i="11"/>
  <c r="G2193" i="11"/>
  <c r="G2194" i="11"/>
  <c r="G2195" i="11"/>
  <c r="G2196" i="11"/>
  <c r="G2197" i="11"/>
  <c r="G2198" i="11"/>
  <c r="G2199" i="11"/>
  <c r="G2200" i="11"/>
  <c r="G2201" i="11"/>
  <c r="G2202" i="11"/>
  <c r="G2203" i="11"/>
  <c r="G2204" i="11"/>
  <c r="G2205" i="11"/>
  <c r="G2206" i="11"/>
  <c r="G2207" i="11"/>
  <c r="G2208" i="11"/>
  <c r="G2209" i="11"/>
  <c r="G2210" i="11"/>
  <c r="G2211" i="11"/>
  <c r="G2212" i="11"/>
  <c r="G2213" i="11"/>
  <c r="G2214" i="11"/>
  <c r="G2215" i="11"/>
  <c r="G2216" i="11"/>
  <c r="G2217" i="11"/>
  <c r="G2218" i="11"/>
  <c r="G2219" i="11"/>
  <c r="G2220" i="11"/>
  <c r="G2221" i="11"/>
  <c r="G2222" i="11"/>
  <c r="G2223" i="11"/>
  <c r="G2224" i="11"/>
  <c r="G2225" i="11"/>
  <c r="G2226" i="11"/>
  <c r="G2227" i="11"/>
  <c r="G2228" i="11"/>
  <c r="G2229" i="11"/>
  <c r="G2230" i="11"/>
  <c r="G2231" i="11"/>
  <c r="G2232" i="11"/>
  <c r="G2233" i="11"/>
  <c r="G2234" i="11"/>
  <c r="G2235" i="11"/>
  <c r="G2236" i="11"/>
  <c r="G2237" i="11"/>
  <c r="G2238" i="11"/>
  <c r="G2239" i="11"/>
  <c r="G2240" i="11"/>
  <c r="G2241" i="11"/>
  <c r="G2242" i="11"/>
  <c r="G2243" i="11"/>
  <c r="G2244" i="11"/>
  <c r="G2245" i="11"/>
  <c r="G2246" i="11"/>
  <c r="G2247" i="11"/>
  <c r="G2248" i="11"/>
  <c r="G2249" i="11"/>
  <c r="G2250" i="11"/>
  <c r="G2251" i="11"/>
  <c r="G2252" i="11"/>
  <c r="G2253" i="11"/>
  <c r="G2254" i="11"/>
  <c r="G2255" i="11"/>
  <c r="G2256" i="11"/>
  <c r="G2257" i="11"/>
  <c r="G2258" i="11"/>
  <c r="G2259" i="11"/>
  <c r="G2260" i="11"/>
  <c r="G2261" i="11"/>
  <c r="G2262" i="11"/>
  <c r="G2263" i="11"/>
  <c r="G2264" i="11"/>
  <c r="G2265" i="11"/>
  <c r="G2266" i="11"/>
  <c r="G2267" i="11"/>
  <c r="G2268" i="11"/>
  <c r="G2269" i="11"/>
  <c r="G2270" i="11"/>
  <c r="G2271" i="11"/>
  <c r="G2272" i="11"/>
  <c r="G2273" i="11"/>
  <c r="G2274" i="11"/>
  <c r="G2275" i="11"/>
  <c r="G2276" i="11"/>
  <c r="G2277" i="11"/>
  <c r="G2278" i="11"/>
  <c r="G2279" i="11"/>
  <c r="G2280" i="11"/>
  <c r="G2281" i="11"/>
  <c r="G2282" i="11"/>
  <c r="G2283" i="11"/>
  <c r="G2284" i="11"/>
  <c r="G2285" i="11"/>
  <c r="G2286" i="11"/>
  <c r="G2287" i="11"/>
  <c r="G2288" i="11"/>
  <c r="G2289" i="11"/>
  <c r="G2290" i="11"/>
  <c r="G2291" i="11"/>
  <c r="G2292" i="11"/>
  <c r="G2293" i="11"/>
  <c r="G2294" i="11"/>
  <c r="G2295" i="11"/>
  <c r="G2296" i="11"/>
  <c r="G2297" i="11"/>
  <c r="G2298" i="11"/>
  <c r="G2299" i="11"/>
  <c r="G2300" i="11"/>
  <c r="G2301" i="11"/>
  <c r="G2302" i="11"/>
  <c r="G2303" i="11"/>
  <c r="G2304" i="11"/>
  <c r="G2305" i="11"/>
  <c r="G2306" i="11"/>
  <c r="G2307" i="11"/>
  <c r="G2308" i="11"/>
  <c r="G2309" i="11"/>
  <c r="G2310" i="11"/>
  <c r="G2311" i="11"/>
  <c r="G2312" i="11"/>
  <c r="G2313" i="11"/>
  <c r="G2314" i="11"/>
  <c r="N3890" i="11"/>
  <c r="O3890" i="11"/>
  <c r="P3890" i="11"/>
  <c r="Q3890" i="11"/>
  <c r="S3890" i="11"/>
  <c r="T3890" i="11"/>
  <c r="U3890" i="11"/>
  <c r="V3890" i="11"/>
  <c r="J3890" i="11"/>
  <c r="K3890" i="11"/>
  <c r="I3890" i="11"/>
  <c r="H42" i="56"/>
  <c r="I42" i="56"/>
  <c r="J42" i="56"/>
  <c r="K42" i="56"/>
  <c r="L42" i="56"/>
  <c r="G42" i="56"/>
  <c r="P62" i="54"/>
  <c r="P272" i="54" s="1"/>
  <c r="Q62" i="54"/>
  <c r="Q272" i="54" s="1"/>
  <c r="P63" i="54"/>
  <c r="P273" i="54" s="1"/>
  <c r="Q63" i="54"/>
  <c r="Q273" i="54"/>
  <c r="P274" i="54"/>
  <c r="Q274" i="54"/>
  <c r="X20" i="54"/>
  <c r="Y58" i="54"/>
  <c r="X60" i="54"/>
  <c r="Y60" i="54"/>
  <c r="X61" i="54"/>
  <c r="Y61" i="54"/>
  <c r="X62" i="54"/>
  <c r="Y62" i="54"/>
  <c r="X63" i="54"/>
  <c r="Y63" i="54"/>
  <c r="X64" i="54"/>
  <c r="Y64" i="54"/>
  <c r="X65" i="54"/>
  <c r="Y65" i="54"/>
  <c r="X66" i="54"/>
  <c r="Y66" i="54"/>
  <c r="Y59" i="54"/>
  <c r="X59" i="54"/>
  <c r="X58" i="54"/>
  <c r="M3785" i="11"/>
  <c r="R3785" i="11"/>
  <c r="W3785" i="11"/>
  <c r="M3786" i="11"/>
  <c r="R3786" i="11"/>
  <c r="W3786" i="11"/>
  <c r="M3787" i="11"/>
  <c r="R3787" i="11"/>
  <c r="W3787" i="11"/>
  <c r="M3788" i="11"/>
  <c r="R3788" i="11"/>
  <c r="W3788" i="11"/>
  <c r="M3789" i="11"/>
  <c r="R3789" i="11"/>
  <c r="W3789" i="11"/>
  <c r="M3790" i="11"/>
  <c r="R3790" i="11"/>
  <c r="W3790" i="11"/>
  <c r="M3791" i="11"/>
  <c r="R3791" i="11"/>
  <c r="W3791" i="11"/>
  <c r="M3792" i="11"/>
  <c r="R3792" i="11"/>
  <c r="W3792" i="11"/>
  <c r="M3793" i="11"/>
  <c r="R3793" i="11"/>
  <c r="W3793" i="11"/>
  <c r="M3794" i="11"/>
  <c r="R3794" i="11"/>
  <c r="W3794" i="11"/>
  <c r="M3795" i="11"/>
  <c r="R3795" i="11"/>
  <c r="W3795" i="11"/>
  <c r="M3796" i="11"/>
  <c r="R3796" i="11"/>
  <c r="W3796" i="11"/>
  <c r="M3797" i="11"/>
  <c r="R3797" i="11"/>
  <c r="W3797" i="11"/>
  <c r="M3798" i="11"/>
  <c r="R3798" i="11"/>
  <c r="W3798" i="11"/>
  <c r="M3799" i="11"/>
  <c r="R3799" i="11"/>
  <c r="W3799" i="11"/>
  <c r="M3800" i="11"/>
  <c r="R3800" i="11"/>
  <c r="W3800" i="11"/>
  <c r="M3801" i="11"/>
  <c r="R3801" i="11"/>
  <c r="W3801" i="11"/>
  <c r="M3802" i="11"/>
  <c r="R3802" i="11"/>
  <c r="W3802" i="11"/>
  <c r="M3803" i="11"/>
  <c r="R3803" i="11"/>
  <c r="W3803" i="11"/>
  <c r="M3804" i="11"/>
  <c r="R3804" i="11"/>
  <c r="W3804" i="11"/>
  <c r="M3805" i="11"/>
  <c r="R3805" i="11"/>
  <c r="W3805" i="11"/>
  <c r="M3806" i="11"/>
  <c r="R3806" i="11"/>
  <c r="W3806" i="11"/>
  <c r="M3807" i="11"/>
  <c r="R3807" i="11"/>
  <c r="W3807" i="11"/>
  <c r="M3808" i="11"/>
  <c r="R3808" i="11"/>
  <c r="W3808" i="11"/>
  <c r="M3809" i="11"/>
  <c r="R3809" i="11"/>
  <c r="W3809" i="11"/>
  <c r="M3810" i="11"/>
  <c r="R3810" i="11"/>
  <c r="W3810" i="11"/>
  <c r="M3811" i="11"/>
  <c r="R3811" i="11"/>
  <c r="W3811" i="11"/>
  <c r="M3812" i="11"/>
  <c r="R3812" i="11"/>
  <c r="W3812" i="11"/>
  <c r="M3813" i="11"/>
  <c r="R3813" i="11"/>
  <c r="W3813" i="11"/>
  <c r="M3814" i="11"/>
  <c r="R3814" i="11"/>
  <c r="W3814" i="11"/>
  <c r="M3815" i="11"/>
  <c r="R3815" i="11"/>
  <c r="W3815" i="11"/>
  <c r="M3816" i="11"/>
  <c r="R3816" i="11"/>
  <c r="W3816" i="11"/>
  <c r="M3817" i="11"/>
  <c r="R3817" i="11"/>
  <c r="W3817" i="11"/>
  <c r="M3818" i="11"/>
  <c r="R3818" i="11"/>
  <c r="W3818" i="11"/>
  <c r="M3819" i="11"/>
  <c r="R3819" i="11"/>
  <c r="W3819" i="11"/>
  <c r="M3820" i="11"/>
  <c r="R3820" i="11"/>
  <c r="W3820" i="11"/>
  <c r="M3821" i="11"/>
  <c r="R3821" i="11"/>
  <c r="W3821" i="11"/>
  <c r="M3822" i="11"/>
  <c r="R3822" i="11"/>
  <c r="W3822" i="11"/>
  <c r="M3823" i="11"/>
  <c r="R3823" i="11"/>
  <c r="W3823" i="11"/>
  <c r="M3824" i="11"/>
  <c r="R3824" i="11"/>
  <c r="W3824" i="11"/>
  <c r="M3825" i="11"/>
  <c r="R3825" i="11"/>
  <c r="W3825" i="11"/>
  <c r="M3826" i="11"/>
  <c r="R3826" i="11"/>
  <c r="W3826" i="11"/>
  <c r="M3827" i="11"/>
  <c r="R3827" i="11"/>
  <c r="W3827" i="11"/>
  <c r="M3828" i="11"/>
  <c r="R3828" i="11"/>
  <c r="W3828" i="11"/>
  <c r="M3829" i="11"/>
  <c r="R3829" i="11"/>
  <c r="W3829" i="11"/>
  <c r="M3830" i="11"/>
  <c r="R3830" i="11"/>
  <c r="W3830" i="11"/>
  <c r="M3831" i="11"/>
  <c r="R3831" i="11"/>
  <c r="W3831" i="11"/>
  <c r="M3832" i="11"/>
  <c r="R3832" i="11"/>
  <c r="W3832" i="11"/>
  <c r="M3833" i="11"/>
  <c r="R3833" i="11"/>
  <c r="W3833" i="11"/>
  <c r="M3834" i="11"/>
  <c r="R3834" i="11"/>
  <c r="W3834" i="11"/>
  <c r="M3835" i="11"/>
  <c r="R3835" i="11"/>
  <c r="W3835" i="11"/>
  <c r="M3836" i="11"/>
  <c r="R3836" i="11"/>
  <c r="W3836" i="11"/>
  <c r="M3837" i="11"/>
  <c r="R3837" i="11"/>
  <c r="W3837" i="11"/>
  <c r="M3838" i="11"/>
  <c r="R3838" i="11"/>
  <c r="W3838" i="11"/>
  <c r="M3839" i="11"/>
  <c r="R3839" i="11"/>
  <c r="W3839" i="11"/>
  <c r="M3840" i="11"/>
  <c r="R3840" i="11"/>
  <c r="W3840" i="11"/>
  <c r="M3841" i="11"/>
  <c r="R3841" i="11"/>
  <c r="W3841" i="11"/>
  <c r="M3842" i="11"/>
  <c r="R3842" i="11"/>
  <c r="W3842" i="11"/>
  <c r="M3843" i="11"/>
  <c r="R3843" i="11"/>
  <c r="W3843" i="11"/>
  <c r="M3844" i="11"/>
  <c r="R3844" i="11"/>
  <c r="W3844" i="11"/>
  <c r="M3845" i="11"/>
  <c r="R3845" i="11"/>
  <c r="W3845" i="11"/>
  <c r="M3846" i="11"/>
  <c r="R3846" i="11"/>
  <c r="W3846" i="11"/>
  <c r="M3847" i="11"/>
  <c r="R3847" i="11"/>
  <c r="W3847" i="11"/>
  <c r="M3848" i="11"/>
  <c r="R3848" i="11"/>
  <c r="W3848" i="11"/>
  <c r="M3849" i="11"/>
  <c r="R3849" i="11"/>
  <c r="W3849" i="11"/>
  <c r="M3850" i="11"/>
  <c r="R3850" i="11"/>
  <c r="W3850" i="11"/>
  <c r="M3851" i="11"/>
  <c r="R3851" i="11"/>
  <c r="W3851" i="11"/>
  <c r="M3852" i="11"/>
  <c r="R3852" i="11"/>
  <c r="W3852" i="11"/>
  <c r="M3853" i="11"/>
  <c r="R3853" i="11"/>
  <c r="W3853" i="11"/>
  <c r="M3854" i="11"/>
  <c r="R3854" i="11"/>
  <c r="W3854" i="11"/>
  <c r="M3855" i="11"/>
  <c r="R3855" i="11"/>
  <c r="W3855" i="11"/>
  <c r="M3856" i="11"/>
  <c r="R3856" i="11"/>
  <c r="W3856" i="11"/>
  <c r="M3857" i="11"/>
  <c r="R3857" i="11"/>
  <c r="W3857" i="11"/>
  <c r="M3858" i="11"/>
  <c r="R3858" i="11"/>
  <c r="W3858" i="11"/>
  <c r="M3859" i="11"/>
  <c r="R3859" i="11"/>
  <c r="W3859" i="11"/>
  <c r="M3860" i="11"/>
  <c r="R3860" i="11"/>
  <c r="W3860" i="11"/>
  <c r="M3861" i="11"/>
  <c r="R3861" i="11"/>
  <c r="W3861" i="11"/>
  <c r="M3862" i="11"/>
  <c r="R3862" i="11"/>
  <c r="W3862" i="11"/>
  <c r="M3863" i="11"/>
  <c r="R3863" i="11"/>
  <c r="W3863" i="11"/>
  <c r="M3864" i="11"/>
  <c r="R3864" i="11"/>
  <c r="W3864" i="11"/>
  <c r="M3865" i="11"/>
  <c r="R3865" i="11"/>
  <c r="W3865" i="11"/>
  <c r="M3866" i="11"/>
  <c r="R3866" i="11"/>
  <c r="W3866" i="11"/>
  <c r="M3867" i="11"/>
  <c r="R3867" i="11"/>
  <c r="W3867" i="11"/>
  <c r="M3868" i="11"/>
  <c r="R3868" i="11"/>
  <c r="W3868" i="11"/>
  <c r="M3869" i="11"/>
  <c r="R3869" i="11"/>
  <c r="W3869" i="11"/>
  <c r="M3870" i="11"/>
  <c r="R3870" i="11"/>
  <c r="W3870" i="11"/>
  <c r="M3871" i="11"/>
  <c r="R3871" i="11"/>
  <c r="W3871" i="11"/>
  <c r="M3872" i="11"/>
  <c r="R3872" i="11"/>
  <c r="W3872" i="11"/>
  <c r="M3873" i="11"/>
  <c r="R3873" i="11"/>
  <c r="W3873" i="11"/>
  <c r="M3874" i="11"/>
  <c r="R3874" i="11"/>
  <c r="W3874" i="11"/>
  <c r="M3875" i="11"/>
  <c r="R3875" i="11"/>
  <c r="W3875" i="11"/>
  <c r="M3876" i="11"/>
  <c r="R3876" i="11"/>
  <c r="W3876" i="11"/>
  <c r="M3877" i="11"/>
  <c r="R3877" i="11"/>
  <c r="W3877" i="11"/>
  <c r="M3878" i="11"/>
  <c r="R3878" i="11"/>
  <c r="W3878" i="11"/>
  <c r="M3879" i="11"/>
  <c r="R3879" i="11"/>
  <c r="W3879" i="11"/>
  <c r="M3880" i="11"/>
  <c r="R3880" i="11"/>
  <c r="W3880" i="11"/>
  <c r="M3881" i="11"/>
  <c r="R3881" i="11"/>
  <c r="W3881" i="11"/>
  <c r="M3882" i="11"/>
  <c r="R3882" i="11"/>
  <c r="W3882" i="11"/>
  <c r="M3883" i="11"/>
  <c r="R3883" i="11"/>
  <c r="W3883" i="11"/>
  <c r="M3884" i="11"/>
  <c r="R3884" i="11"/>
  <c r="W3884" i="11"/>
  <c r="M3885" i="11"/>
  <c r="R3885" i="11"/>
  <c r="W3885" i="11"/>
  <c r="M3886" i="11"/>
  <c r="R3886" i="11"/>
  <c r="W3886" i="11"/>
  <c r="M3887" i="11"/>
  <c r="R3887" i="11"/>
  <c r="W3887" i="11"/>
  <c r="M3888" i="11"/>
  <c r="R3888" i="11"/>
  <c r="W3888" i="11"/>
  <c r="M3889" i="11"/>
  <c r="R3889" i="11"/>
  <c r="W3889" i="11"/>
  <c r="D3785" i="11"/>
  <c r="AA3785" i="11" s="1"/>
  <c r="E3785" i="11"/>
  <c r="F3785" i="11"/>
  <c r="G3785" i="11"/>
  <c r="D3786" i="11"/>
  <c r="AA3786" i="11" s="1"/>
  <c r="AB3786" i="11" s="1"/>
  <c r="E3786" i="11"/>
  <c r="F3786" i="11"/>
  <c r="G3786" i="11"/>
  <c r="D3787" i="11"/>
  <c r="AA3787" i="11" s="1"/>
  <c r="AB3787" i="11" s="1"/>
  <c r="E3787" i="11"/>
  <c r="F3787" i="11"/>
  <c r="G3787" i="11"/>
  <c r="D3788" i="11"/>
  <c r="AA3788" i="11" s="1"/>
  <c r="AB3788" i="11" s="1"/>
  <c r="E3788" i="11"/>
  <c r="F3788" i="11"/>
  <c r="G3788" i="11"/>
  <c r="D3789" i="11"/>
  <c r="AA3789" i="11" s="1"/>
  <c r="E3789" i="11"/>
  <c r="F3789" i="11"/>
  <c r="G3789" i="11"/>
  <c r="D3790" i="11"/>
  <c r="AA3790" i="11" s="1"/>
  <c r="E3790" i="11"/>
  <c r="F3790" i="11"/>
  <c r="G3790" i="11"/>
  <c r="D3791" i="11"/>
  <c r="AA3791" i="11" s="1"/>
  <c r="AB3791" i="11" s="1"/>
  <c r="E3791" i="11"/>
  <c r="F3791" i="11"/>
  <c r="G3791" i="11"/>
  <c r="D3792" i="11"/>
  <c r="AA3792" i="11" s="1"/>
  <c r="AB3792" i="11" s="1"/>
  <c r="E3792" i="11"/>
  <c r="F3792" i="11"/>
  <c r="G3792" i="11"/>
  <c r="D3793" i="11"/>
  <c r="AA3793" i="11" s="1"/>
  <c r="AD3793" i="11" s="1"/>
  <c r="E3793" i="11"/>
  <c r="F3793" i="11"/>
  <c r="G3793" i="11"/>
  <c r="D3794" i="11"/>
  <c r="AA3794" i="11" s="1"/>
  <c r="E3794" i="11"/>
  <c r="F3794" i="11"/>
  <c r="G3794" i="11"/>
  <c r="D3795" i="11"/>
  <c r="AA3795" i="11" s="1"/>
  <c r="AB3795" i="11" s="1"/>
  <c r="E3795" i="11"/>
  <c r="F3795" i="11"/>
  <c r="G3795" i="11"/>
  <c r="D3796" i="11"/>
  <c r="AA3796" i="11" s="1"/>
  <c r="AD3796" i="11" s="1"/>
  <c r="E3796" i="11"/>
  <c r="F3796" i="11"/>
  <c r="G3796" i="11"/>
  <c r="D3797" i="11"/>
  <c r="AA3797" i="11" s="1"/>
  <c r="E3797" i="11"/>
  <c r="F3797" i="11"/>
  <c r="G3797" i="11"/>
  <c r="D3798" i="11"/>
  <c r="AA3798" i="11" s="1"/>
  <c r="E3798" i="11"/>
  <c r="F3798" i="11"/>
  <c r="G3798" i="11"/>
  <c r="D3799" i="11"/>
  <c r="AA3799" i="11" s="1"/>
  <c r="E3799" i="11"/>
  <c r="F3799" i="11"/>
  <c r="G3799" i="11"/>
  <c r="D3800" i="11"/>
  <c r="AA3800" i="11" s="1"/>
  <c r="AB3800" i="11" s="1"/>
  <c r="E3800" i="11"/>
  <c r="F3800" i="11"/>
  <c r="G3800" i="11"/>
  <c r="H3800" i="11"/>
  <c r="D3801" i="11"/>
  <c r="AA3801" i="11" s="1"/>
  <c r="AB3801" i="11" s="1"/>
  <c r="E3801" i="11"/>
  <c r="F3801" i="11"/>
  <c r="G3801" i="11"/>
  <c r="D3802" i="11"/>
  <c r="AA3802" i="11" s="1"/>
  <c r="E3802" i="11"/>
  <c r="F3802" i="11"/>
  <c r="G3802" i="11"/>
  <c r="H3802" i="11" s="1"/>
  <c r="D3803" i="11"/>
  <c r="AA3803" i="11" s="1"/>
  <c r="AB3803" i="11" s="1"/>
  <c r="E3803" i="11"/>
  <c r="F3803" i="11"/>
  <c r="G3803" i="11"/>
  <c r="D3804" i="11"/>
  <c r="AA3804" i="11" s="1"/>
  <c r="AD3804" i="11" s="1"/>
  <c r="E3804" i="11"/>
  <c r="F3804" i="11"/>
  <c r="G3804" i="11"/>
  <c r="D3805" i="11"/>
  <c r="AA3805" i="11" s="1"/>
  <c r="E3805" i="11"/>
  <c r="F3805" i="11"/>
  <c r="G3805" i="11"/>
  <c r="D3806" i="11"/>
  <c r="AA3806" i="11" s="1"/>
  <c r="E3806" i="11"/>
  <c r="F3806" i="11"/>
  <c r="G3806" i="11"/>
  <c r="D3807" i="11"/>
  <c r="AA3807" i="11" s="1"/>
  <c r="E3807" i="11"/>
  <c r="F3807" i="11"/>
  <c r="G3807" i="11"/>
  <c r="D3808" i="11"/>
  <c r="AA3808" i="11" s="1"/>
  <c r="AD3808" i="11" s="1"/>
  <c r="E3808" i="11"/>
  <c r="F3808" i="11"/>
  <c r="G3808" i="11"/>
  <c r="H3808" i="11" s="1"/>
  <c r="D3809" i="11"/>
  <c r="AA3809" i="11" s="1"/>
  <c r="E3809" i="11"/>
  <c r="F3809" i="11"/>
  <c r="G3809" i="11"/>
  <c r="D3810" i="11"/>
  <c r="AA3810" i="11" s="1"/>
  <c r="AB3810" i="11" s="1"/>
  <c r="E3810" i="11"/>
  <c r="F3810" i="11"/>
  <c r="G3810" i="11"/>
  <c r="D3811" i="11"/>
  <c r="AA3811" i="11" s="1"/>
  <c r="AB3811" i="11" s="1"/>
  <c r="E3811" i="11"/>
  <c r="F3811" i="11"/>
  <c r="G3811" i="11"/>
  <c r="D3812" i="11"/>
  <c r="AA3812" i="11" s="1"/>
  <c r="AB3812" i="11" s="1"/>
  <c r="E3812" i="11"/>
  <c r="F3812" i="11"/>
  <c r="G3812" i="11"/>
  <c r="D3813" i="11"/>
  <c r="AA3813" i="11" s="1"/>
  <c r="E3813" i="11"/>
  <c r="F3813" i="11"/>
  <c r="G3813" i="11"/>
  <c r="D3814" i="11"/>
  <c r="AA3814" i="11" s="1"/>
  <c r="E3814" i="11"/>
  <c r="F3814" i="11"/>
  <c r="G3814" i="11"/>
  <c r="D3815" i="11"/>
  <c r="AA3815" i="11" s="1"/>
  <c r="E3815" i="11"/>
  <c r="F3815" i="11"/>
  <c r="G3815" i="11"/>
  <c r="D3816" i="11"/>
  <c r="AA3816" i="11" s="1"/>
  <c r="AB3816" i="11" s="1"/>
  <c r="E3816" i="11"/>
  <c r="F3816" i="11"/>
  <c r="G3816" i="11"/>
  <c r="D3817" i="11"/>
  <c r="AA3817" i="11" s="1"/>
  <c r="AB3817" i="11" s="1"/>
  <c r="E3817" i="11"/>
  <c r="F3817" i="11"/>
  <c r="G3817" i="11"/>
  <c r="D3818" i="11"/>
  <c r="AA3818" i="11" s="1"/>
  <c r="E3818" i="11"/>
  <c r="F3818" i="11"/>
  <c r="G3818" i="11"/>
  <c r="D3819" i="11"/>
  <c r="AA3819" i="11" s="1"/>
  <c r="AB3819" i="11" s="1"/>
  <c r="E3819" i="11"/>
  <c r="F3819" i="11"/>
  <c r="G3819" i="11"/>
  <c r="D3820" i="11"/>
  <c r="AA3820" i="11" s="1"/>
  <c r="AD3820" i="11" s="1"/>
  <c r="E3820" i="11"/>
  <c r="F3820" i="11"/>
  <c r="G3820" i="11"/>
  <c r="D3821" i="11"/>
  <c r="AA3821" i="11" s="1"/>
  <c r="E3821" i="11"/>
  <c r="F3821" i="11"/>
  <c r="G3821" i="11"/>
  <c r="D3822" i="11"/>
  <c r="AA3822" i="11" s="1"/>
  <c r="E3822" i="11"/>
  <c r="F3822" i="11"/>
  <c r="G3822" i="11"/>
  <c r="D3823" i="11"/>
  <c r="AA3823" i="11" s="1"/>
  <c r="AB3823" i="11" s="1"/>
  <c r="E3823" i="11"/>
  <c r="F3823" i="11"/>
  <c r="G3823" i="11"/>
  <c r="D3824" i="11"/>
  <c r="AA3824" i="11" s="1"/>
  <c r="AB3824" i="11" s="1"/>
  <c r="E3824" i="11"/>
  <c r="F3824" i="11"/>
  <c r="G3824" i="11"/>
  <c r="D3825" i="11"/>
  <c r="AA3825" i="11" s="1"/>
  <c r="E3825" i="11"/>
  <c r="F3825" i="11"/>
  <c r="G3825" i="11"/>
  <c r="D3826" i="11"/>
  <c r="AA3826" i="11" s="1"/>
  <c r="E3826" i="11"/>
  <c r="F3826" i="11"/>
  <c r="G3826" i="11"/>
  <c r="D3827" i="11"/>
  <c r="E3827" i="11"/>
  <c r="F3827" i="11"/>
  <c r="G3827" i="11"/>
  <c r="D3828" i="11"/>
  <c r="E3828" i="11"/>
  <c r="F3828" i="11"/>
  <c r="G3828" i="11"/>
  <c r="H3828" i="11" s="1"/>
  <c r="D3829" i="11"/>
  <c r="E3829" i="11"/>
  <c r="F3829" i="11"/>
  <c r="G3829" i="11"/>
  <c r="D3830" i="11"/>
  <c r="H3830" i="11" s="1"/>
  <c r="E3830" i="11"/>
  <c r="F3830" i="11"/>
  <c r="G3830" i="11"/>
  <c r="D3831" i="11"/>
  <c r="E3831" i="11"/>
  <c r="F3831" i="11"/>
  <c r="G3831" i="11"/>
  <c r="D3832" i="11"/>
  <c r="E3832" i="11"/>
  <c r="F3832" i="11"/>
  <c r="G3832" i="11"/>
  <c r="H3832" i="11" s="1"/>
  <c r="D3833" i="11"/>
  <c r="E3833" i="11"/>
  <c r="F3833" i="11"/>
  <c r="G3833" i="11"/>
  <c r="D3834" i="11"/>
  <c r="E3834" i="11"/>
  <c r="F3834" i="11"/>
  <c r="G3834" i="11"/>
  <c r="H3834" i="11" s="1"/>
  <c r="D3835" i="11"/>
  <c r="E3835" i="11"/>
  <c r="F3835" i="11"/>
  <c r="G3835" i="11"/>
  <c r="D3836" i="11"/>
  <c r="E3836" i="11"/>
  <c r="F3836" i="11"/>
  <c r="G3836" i="11"/>
  <c r="H3836" i="11" s="1"/>
  <c r="D3837" i="11"/>
  <c r="E3837" i="11"/>
  <c r="F3837" i="11"/>
  <c r="G3837" i="11"/>
  <c r="D3838" i="11"/>
  <c r="H3838" i="11" s="1"/>
  <c r="E3838" i="11"/>
  <c r="F3838" i="11"/>
  <c r="G3838" i="11"/>
  <c r="D3839" i="11"/>
  <c r="E3839" i="11"/>
  <c r="F3839" i="11"/>
  <c r="G3839" i="11"/>
  <c r="D3840" i="11"/>
  <c r="E3840" i="11"/>
  <c r="F3840" i="11"/>
  <c r="G3840" i="11"/>
  <c r="H3840" i="11" s="1"/>
  <c r="D3841" i="11"/>
  <c r="E3841" i="11"/>
  <c r="F3841" i="11"/>
  <c r="G3841" i="11"/>
  <c r="D3842" i="11"/>
  <c r="E3842" i="11"/>
  <c r="F3842" i="11"/>
  <c r="G3842" i="11"/>
  <c r="H3842" i="11"/>
  <c r="D3843" i="11"/>
  <c r="E3843" i="11"/>
  <c r="F3843" i="11"/>
  <c r="G3843" i="11"/>
  <c r="D3844" i="11"/>
  <c r="E3844" i="11"/>
  <c r="F3844" i="11"/>
  <c r="G3844" i="11"/>
  <c r="H3844" i="11" s="1"/>
  <c r="D3845" i="11"/>
  <c r="E3845" i="11"/>
  <c r="F3845" i="11"/>
  <c r="G3845" i="11"/>
  <c r="D3846" i="11"/>
  <c r="E3846" i="11"/>
  <c r="F3846" i="11"/>
  <c r="H3846" i="11" s="1"/>
  <c r="G3846" i="11"/>
  <c r="D3847" i="11"/>
  <c r="E3847" i="11"/>
  <c r="F3847" i="11"/>
  <c r="G3847" i="11"/>
  <c r="D3848" i="11"/>
  <c r="E3848" i="11"/>
  <c r="F3848" i="11"/>
  <c r="G3848" i="11"/>
  <c r="H3848" i="11" s="1"/>
  <c r="D3849" i="11"/>
  <c r="E3849" i="11"/>
  <c r="F3849" i="11"/>
  <c r="G3849" i="11"/>
  <c r="D3850" i="11"/>
  <c r="H3850" i="11" s="1"/>
  <c r="E3850" i="11"/>
  <c r="F3850" i="11"/>
  <c r="G3850" i="11"/>
  <c r="D3851" i="11"/>
  <c r="E3851" i="11"/>
  <c r="F3851" i="11"/>
  <c r="G3851" i="11"/>
  <c r="D3852" i="11"/>
  <c r="E3852" i="11"/>
  <c r="F3852" i="11"/>
  <c r="G3852" i="11"/>
  <c r="D3853" i="11"/>
  <c r="E3853" i="11"/>
  <c r="F3853" i="11"/>
  <c r="G3853" i="11"/>
  <c r="D3854" i="11"/>
  <c r="E3854" i="11"/>
  <c r="F3854" i="11"/>
  <c r="G3854" i="11"/>
  <c r="H3854" i="11" s="1"/>
  <c r="D3855" i="11"/>
  <c r="E3855" i="11"/>
  <c r="F3855" i="11"/>
  <c r="G3855" i="11"/>
  <c r="D3856" i="11"/>
  <c r="E3856" i="11"/>
  <c r="F3856" i="11"/>
  <c r="G3856" i="11"/>
  <c r="H3856" i="11" s="1"/>
  <c r="D3857" i="11"/>
  <c r="E3857" i="11"/>
  <c r="F3857" i="11"/>
  <c r="G3857" i="11"/>
  <c r="D3858" i="11"/>
  <c r="E3858" i="11"/>
  <c r="F3858" i="11"/>
  <c r="G3858" i="11"/>
  <c r="H3858" i="11"/>
  <c r="D3859" i="11"/>
  <c r="E3859" i="11"/>
  <c r="F3859" i="11"/>
  <c r="G3859" i="11"/>
  <c r="D3860" i="11"/>
  <c r="E3860" i="11"/>
  <c r="F3860" i="11"/>
  <c r="G3860" i="11"/>
  <c r="H3860" i="11" s="1"/>
  <c r="D3861" i="11"/>
  <c r="E3861" i="11"/>
  <c r="F3861" i="11"/>
  <c r="G3861" i="11"/>
  <c r="D3862" i="11"/>
  <c r="E3862" i="11"/>
  <c r="F3862" i="11"/>
  <c r="G3862" i="11"/>
  <c r="H3862" i="11" s="1"/>
  <c r="D3863" i="11"/>
  <c r="E3863" i="11"/>
  <c r="F3863" i="11"/>
  <c r="G3863" i="11"/>
  <c r="D3864" i="11"/>
  <c r="E3864" i="11"/>
  <c r="F3864" i="11"/>
  <c r="G3864" i="11"/>
  <c r="H3864" i="11"/>
  <c r="D3865" i="11"/>
  <c r="E3865" i="11"/>
  <c r="F3865" i="11"/>
  <c r="G3865" i="11"/>
  <c r="D3866" i="11"/>
  <c r="E3866" i="11"/>
  <c r="F3866" i="11"/>
  <c r="G3866" i="11"/>
  <c r="H3866" i="11" s="1"/>
  <c r="D3867" i="11"/>
  <c r="E3867" i="11"/>
  <c r="F3867" i="11"/>
  <c r="G3867" i="11"/>
  <c r="D3868" i="11"/>
  <c r="H3868" i="11" s="1"/>
  <c r="E3868" i="11"/>
  <c r="F3868" i="11"/>
  <c r="G3868" i="11"/>
  <c r="D3869" i="11"/>
  <c r="E3869" i="11"/>
  <c r="F3869" i="11"/>
  <c r="G3869" i="11"/>
  <c r="D3870" i="11"/>
  <c r="E3870" i="11"/>
  <c r="F3870" i="11"/>
  <c r="G3870" i="11"/>
  <c r="H3870" i="11" s="1"/>
  <c r="D3871" i="11"/>
  <c r="E3871" i="11"/>
  <c r="F3871" i="11"/>
  <c r="G3871" i="11"/>
  <c r="D3872" i="11"/>
  <c r="E3872" i="11"/>
  <c r="F3872" i="11"/>
  <c r="G3872" i="11"/>
  <c r="H3872" i="11" s="1"/>
  <c r="D3873" i="11"/>
  <c r="E3873" i="11"/>
  <c r="F3873" i="11"/>
  <c r="G3873" i="11"/>
  <c r="D3874" i="11"/>
  <c r="E3874" i="11"/>
  <c r="F3874" i="11"/>
  <c r="G3874" i="11"/>
  <c r="D3875" i="11"/>
  <c r="E3875" i="11"/>
  <c r="F3875" i="11"/>
  <c r="G3875" i="11"/>
  <c r="D3876" i="11"/>
  <c r="E3876" i="11"/>
  <c r="F3876" i="11"/>
  <c r="G3876" i="11"/>
  <c r="D3877" i="11"/>
  <c r="E3877" i="11"/>
  <c r="F3877" i="11"/>
  <c r="G3877" i="11"/>
  <c r="D3878" i="11"/>
  <c r="E3878" i="11"/>
  <c r="F3878" i="11"/>
  <c r="G3878" i="11"/>
  <c r="D3879" i="11"/>
  <c r="E3879" i="11"/>
  <c r="F3879" i="11"/>
  <c r="G3879" i="11"/>
  <c r="D3880" i="11"/>
  <c r="E3880" i="11"/>
  <c r="F3880" i="11"/>
  <c r="G3880" i="11"/>
  <c r="H3880" i="11"/>
  <c r="D3881" i="11"/>
  <c r="E3881" i="11"/>
  <c r="F3881" i="11"/>
  <c r="G3881" i="11"/>
  <c r="D3882" i="11"/>
  <c r="E3882" i="11"/>
  <c r="F3882" i="11"/>
  <c r="G3882" i="11"/>
  <c r="H3882" i="11"/>
  <c r="D3883" i="11"/>
  <c r="E3883" i="11"/>
  <c r="F3883" i="11"/>
  <c r="G3883" i="11"/>
  <c r="D3884" i="11"/>
  <c r="E3884" i="11"/>
  <c r="F3884" i="11"/>
  <c r="G3884" i="11"/>
  <c r="H3884" i="11" s="1"/>
  <c r="D3885" i="11"/>
  <c r="E3885" i="11"/>
  <c r="F3885" i="11"/>
  <c r="G3885" i="11"/>
  <c r="D3886" i="11"/>
  <c r="E3886" i="11"/>
  <c r="F3886" i="11"/>
  <c r="G3886" i="11"/>
  <c r="H3886" i="11" s="1"/>
  <c r="D3887" i="11"/>
  <c r="E3887" i="11"/>
  <c r="F3887" i="11"/>
  <c r="G3887" i="11"/>
  <c r="D3888" i="11"/>
  <c r="E3888" i="11"/>
  <c r="F3888" i="11"/>
  <c r="G3888" i="11"/>
  <c r="H3888" i="11" s="1"/>
  <c r="D3889" i="11"/>
  <c r="E3889" i="11"/>
  <c r="F3889" i="11"/>
  <c r="G3889" i="11"/>
  <c r="J4" i="21"/>
  <c r="U40" i="35"/>
  <c r="K51" i="35"/>
  <c r="M51" i="35" s="1"/>
  <c r="L51" i="35"/>
  <c r="Y51" i="35"/>
  <c r="U43" i="35"/>
  <c r="U45" i="35"/>
  <c r="U48" i="35"/>
  <c r="U49" i="35"/>
  <c r="U50" i="35"/>
  <c r="Q44" i="35"/>
  <c r="Q48" i="35"/>
  <c r="Q50" i="35"/>
  <c r="M45" i="35"/>
  <c r="M48" i="35"/>
  <c r="M49" i="35"/>
  <c r="M50" i="35"/>
  <c r="I44" i="35"/>
  <c r="I45" i="35"/>
  <c r="I49" i="35"/>
  <c r="AB47" i="35"/>
  <c r="AC51" i="35"/>
  <c r="U42" i="35"/>
  <c r="M42" i="35"/>
  <c r="U6" i="35"/>
  <c r="U9" i="35"/>
  <c r="AB10" i="35"/>
  <c r="U12" i="35"/>
  <c r="AB12" i="35"/>
  <c r="Z12" i="35" s="1"/>
  <c r="U13" i="35"/>
  <c r="U14" i="35"/>
  <c r="U16" i="35"/>
  <c r="U18" i="35"/>
  <c r="AB19" i="35"/>
  <c r="AD19" i="35"/>
  <c r="AF19" i="35" s="1"/>
  <c r="U20" i="35"/>
  <c r="AB20" i="35"/>
  <c r="AD20" i="35"/>
  <c r="AF20" i="35" s="1"/>
  <c r="U21" i="35"/>
  <c r="U23" i="35"/>
  <c r="U24" i="35"/>
  <c r="U25" i="35"/>
  <c r="U26" i="35"/>
  <c r="AB26" i="35"/>
  <c r="Z26" i="35"/>
  <c r="U29" i="35"/>
  <c r="U31" i="35"/>
  <c r="U34" i="35"/>
  <c r="U35" i="35"/>
  <c r="U36" i="35"/>
  <c r="U37" i="35"/>
  <c r="U38" i="35"/>
  <c r="U39" i="35"/>
  <c r="Q6" i="35"/>
  <c r="Q8" i="35"/>
  <c r="Q10" i="35"/>
  <c r="Q11" i="35"/>
  <c r="Q14" i="35"/>
  <c r="Q15" i="35"/>
  <c r="Q16" i="35"/>
  <c r="Q17" i="35"/>
  <c r="Q18" i="35"/>
  <c r="Q21" i="35"/>
  <c r="AB22" i="35"/>
  <c r="X22" i="35" s="1"/>
  <c r="AB23" i="35"/>
  <c r="Z23" i="35" s="1"/>
  <c r="Q24" i="35"/>
  <c r="Q25" i="35"/>
  <c r="Q27" i="35"/>
  <c r="Q28" i="35"/>
  <c r="Q29" i="35"/>
  <c r="Q31" i="35"/>
  <c r="Q32" i="35"/>
  <c r="Q34" i="35"/>
  <c r="Q37" i="35"/>
  <c r="Q40" i="35"/>
  <c r="M7" i="35"/>
  <c r="M9" i="35"/>
  <c r="M10" i="35"/>
  <c r="M12" i="35"/>
  <c r="M13" i="35"/>
  <c r="M14" i="35"/>
  <c r="M19" i="35"/>
  <c r="M24" i="35"/>
  <c r="M25" i="35"/>
  <c r="M26" i="35"/>
  <c r="M28" i="35"/>
  <c r="M29" i="35"/>
  <c r="M30" i="35"/>
  <c r="M31" i="35"/>
  <c r="M32" i="35"/>
  <c r="M33" i="35"/>
  <c r="M34" i="35"/>
  <c r="M37" i="35"/>
  <c r="M39" i="35"/>
  <c r="M40" i="35"/>
  <c r="I6" i="35"/>
  <c r="I8" i="35"/>
  <c r="I9" i="35"/>
  <c r="I10" i="35"/>
  <c r="I11" i="35"/>
  <c r="I13" i="35"/>
  <c r="I14" i="35"/>
  <c r="I17" i="35"/>
  <c r="I18" i="35"/>
  <c r="I19" i="35"/>
  <c r="I20" i="35"/>
  <c r="I22" i="35"/>
  <c r="I23" i="35"/>
  <c r="I24" i="35"/>
  <c r="I26" i="35"/>
  <c r="I27" i="35"/>
  <c r="I28" i="35"/>
  <c r="I29" i="35"/>
  <c r="I30" i="35"/>
  <c r="I31" i="35"/>
  <c r="I34" i="35"/>
  <c r="I35" i="35"/>
  <c r="I36" i="35"/>
  <c r="I40" i="35"/>
  <c r="E7" i="35"/>
  <c r="E10" i="35"/>
  <c r="E11" i="35"/>
  <c r="E13" i="35"/>
  <c r="E16" i="35"/>
  <c r="E20" i="35"/>
  <c r="E22" i="35"/>
  <c r="E24" i="35"/>
  <c r="E26" i="35"/>
  <c r="E28" i="35"/>
  <c r="E29" i="35"/>
  <c r="E30" i="35"/>
  <c r="E32" i="35"/>
  <c r="E33" i="35"/>
  <c r="E35" i="35"/>
  <c r="E36" i="35"/>
  <c r="E37" i="35"/>
  <c r="E38" i="35"/>
  <c r="E39" i="35"/>
  <c r="AC41" i="35"/>
  <c r="U5" i="35"/>
  <c r="R3575" i="11"/>
  <c r="R3576" i="11"/>
  <c r="R3577" i="11"/>
  <c r="R3578" i="11"/>
  <c r="R3579" i="11"/>
  <c r="R3580" i="11"/>
  <c r="R3581" i="11"/>
  <c r="R3582" i="11"/>
  <c r="R3583" i="11"/>
  <c r="R3584" i="11"/>
  <c r="R3585" i="11"/>
  <c r="R3586" i="11"/>
  <c r="R3587" i="11"/>
  <c r="R3588" i="11"/>
  <c r="R3589" i="11"/>
  <c r="R3590" i="11"/>
  <c r="R3591" i="11"/>
  <c r="R3592" i="11"/>
  <c r="R3593" i="11"/>
  <c r="R3594" i="11"/>
  <c r="R3595" i="11"/>
  <c r="R3596" i="11"/>
  <c r="R3597" i="11"/>
  <c r="R3598" i="11"/>
  <c r="R3599" i="11"/>
  <c r="R3600" i="11"/>
  <c r="R3601" i="11"/>
  <c r="R3602" i="11"/>
  <c r="R3603" i="11"/>
  <c r="R3604" i="11"/>
  <c r="R3605" i="11"/>
  <c r="R3606" i="11"/>
  <c r="R3607" i="11"/>
  <c r="R3608" i="11"/>
  <c r="R3609" i="11"/>
  <c r="R3610" i="11"/>
  <c r="R3611" i="11"/>
  <c r="R3612" i="11"/>
  <c r="R3613" i="11"/>
  <c r="R3614" i="11"/>
  <c r="R3615" i="11"/>
  <c r="R3616" i="11"/>
  <c r="R3617" i="11"/>
  <c r="R3618" i="11"/>
  <c r="R3619" i="11"/>
  <c r="R3620" i="11"/>
  <c r="R3621" i="11"/>
  <c r="R3622" i="11"/>
  <c r="R3623" i="11"/>
  <c r="R3624" i="11"/>
  <c r="R3625" i="11"/>
  <c r="R3626" i="11"/>
  <c r="R3627" i="11"/>
  <c r="R3628" i="11"/>
  <c r="R3629" i="11"/>
  <c r="R3630" i="11"/>
  <c r="R3631" i="11"/>
  <c r="R3632" i="11"/>
  <c r="R3633" i="11"/>
  <c r="R3634" i="11"/>
  <c r="R3635" i="11"/>
  <c r="R3636" i="11"/>
  <c r="R3637" i="11"/>
  <c r="R3638" i="11"/>
  <c r="R3639" i="11"/>
  <c r="R3640" i="11"/>
  <c r="R3641" i="11"/>
  <c r="R3642" i="11"/>
  <c r="R3643" i="11"/>
  <c r="R3644" i="11"/>
  <c r="R3645" i="11"/>
  <c r="R3646" i="11"/>
  <c r="R3647" i="11"/>
  <c r="R3648" i="11"/>
  <c r="R3649" i="11"/>
  <c r="R3650" i="11"/>
  <c r="R3651" i="11"/>
  <c r="R3652" i="11"/>
  <c r="R3653" i="11"/>
  <c r="R3654" i="11"/>
  <c r="R3655" i="11"/>
  <c r="R3656" i="11"/>
  <c r="R3657" i="11"/>
  <c r="R3658" i="11"/>
  <c r="R3659" i="11"/>
  <c r="R3660" i="11"/>
  <c r="R3661" i="11"/>
  <c r="R3662" i="11"/>
  <c r="R3663" i="11"/>
  <c r="R3664" i="11"/>
  <c r="R3665" i="11"/>
  <c r="R3666" i="11"/>
  <c r="R3667" i="11"/>
  <c r="R3668" i="11"/>
  <c r="R3669" i="11"/>
  <c r="R3670" i="11"/>
  <c r="R3671" i="11"/>
  <c r="R3672" i="11"/>
  <c r="R3673" i="11"/>
  <c r="R3674" i="11"/>
  <c r="R3675" i="11"/>
  <c r="R3676" i="11"/>
  <c r="R3677" i="11"/>
  <c r="R3678" i="11"/>
  <c r="R3679" i="11"/>
  <c r="W3591" i="11"/>
  <c r="M3591" i="11"/>
  <c r="D3675" i="11"/>
  <c r="E3675" i="11"/>
  <c r="F3675" i="11"/>
  <c r="G3675" i="11"/>
  <c r="H3675" i="11" s="1"/>
  <c r="M3675" i="11"/>
  <c r="W3675" i="11"/>
  <c r="D3676" i="11"/>
  <c r="E3676" i="11"/>
  <c r="F3676" i="11"/>
  <c r="G3676" i="11"/>
  <c r="M3676" i="11"/>
  <c r="W3676" i="11"/>
  <c r="D3654" i="11"/>
  <c r="E3654" i="11"/>
  <c r="F3654" i="11"/>
  <c r="G3654" i="11"/>
  <c r="M3654" i="11"/>
  <c r="W3654" i="11"/>
  <c r="D3633" i="11"/>
  <c r="E3633" i="11"/>
  <c r="F3633" i="11"/>
  <c r="G3633" i="11"/>
  <c r="M3633" i="11"/>
  <c r="W3633" i="11"/>
  <c r="D3612" i="11"/>
  <c r="AA3612" i="11" s="1"/>
  <c r="E3612" i="11"/>
  <c r="F3612" i="11"/>
  <c r="G3612" i="11"/>
  <c r="M3612" i="11"/>
  <c r="W3612" i="11"/>
  <c r="D3591" i="11"/>
  <c r="AA3591" i="11" s="1"/>
  <c r="AB3591" i="11" s="1"/>
  <c r="E3591" i="11"/>
  <c r="F3591" i="11"/>
  <c r="G3591" i="11"/>
  <c r="H3591" i="11" s="1"/>
  <c r="M3679" i="11"/>
  <c r="B9" i="21"/>
  <c r="B285" i="54"/>
  <c r="B234" i="54"/>
  <c r="B154" i="54"/>
  <c r="B114" i="54"/>
  <c r="B74" i="54"/>
  <c r="O4" i="21"/>
  <c r="P4" i="21"/>
  <c r="K4" i="21"/>
  <c r="D42" i="21"/>
  <c r="T13" i="21"/>
  <c r="U13" i="21" s="1"/>
  <c r="V13" i="21" s="1"/>
  <c r="X42" i="21"/>
  <c r="O50" i="21"/>
  <c r="O51" i="21"/>
  <c r="P51" i="21"/>
  <c r="Q51" i="21" s="1"/>
  <c r="O52" i="21"/>
  <c r="H42" i="21"/>
  <c r="N3" i="54"/>
  <c r="O3" i="54"/>
  <c r="P3" i="54"/>
  <c r="Q3" i="54"/>
  <c r="R3" i="54"/>
  <c r="S3" i="54"/>
  <c r="T3" i="54"/>
  <c r="U3" i="54"/>
  <c r="T4" i="54"/>
  <c r="T19" i="54"/>
  <c r="R20" i="54"/>
  <c r="S20" i="54"/>
  <c r="R21" i="54"/>
  <c r="S21" i="54"/>
  <c r="R22" i="54"/>
  <c r="S22" i="54"/>
  <c r="R23" i="54"/>
  <c r="S23" i="54"/>
  <c r="R24" i="54"/>
  <c r="S24" i="54"/>
  <c r="R25" i="54"/>
  <c r="S25" i="54"/>
  <c r="R26" i="54"/>
  <c r="S26" i="54"/>
  <c r="R27" i="54"/>
  <c r="S27" i="54"/>
  <c r="R28" i="54"/>
  <c r="S28" i="54"/>
  <c r="R29" i="54"/>
  <c r="S29" i="54"/>
  <c r="R30" i="54"/>
  <c r="S30" i="54"/>
  <c r="R31" i="54"/>
  <c r="S31" i="54"/>
  <c r="R32" i="54"/>
  <c r="S32" i="54"/>
  <c r="R33" i="54"/>
  <c r="S33" i="54"/>
  <c r="R34" i="54"/>
  <c r="S34" i="54"/>
  <c r="R35" i="54"/>
  <c r="S35" i="54"/>
  <c r="R36" i="54"/>
  <c r="S36" i="54"/>
  <c r="R37" i="54"/>
  <c r="S37" i="54"/>
  <c r="R38" i="54"/>
  <c r="S38" i="54"/>
  <c r="R39" i="54"/>
  <c r="S39" i="54"/>
  <c r="R40" i="54"/>
  <c r="S40" i="54"/>
  <c r="R41" i="54"/>
  <c r="S41" i="54"/>
  <c r="R42" i="54"/>
  <c r="S42" i="54"/>
  <c r="R43" i="54"/>
  <c r="S43" i="54"/>
  <c r="R44" i="54"/>
  <c r="S44" i="54"/>
  <c r="R45" i="54"/>
  <c r="S45" i="54"/>
  <c r="R46" i="54"/>
  <c r="S46" i="54"/>
  <c r="R47" i="54"/>
  <c r="S47" i="54"/>
  <c r="R48" i="54"/>
  <c r="S48" i="54"/>
  <c r="R49" i="54"/>
  <c r="S49" i="54"/>
  <c r="R50" i="54"/>
  <c r="S50" i="54"/>
  <c r="R51" i="54"/>
  <c r="S51" i="54"/>
  <c r="R52" i="54"/>
  <c r="S52" i="54"/>
  <c r="R53" i="54"/>
  <c r="S53" i="54"/>
  <c r="R54" i="54"/>
  <c r="S54" i="54"/>
  <c r="R55" i="54"/>
  <c r="S55" i="54"/>
  <c r="R56" i="54"/>
  <c r="S56" i="54"/>
  <c r="P58" i="54"/>
  <c r="P268" i="54" s="1"/>
  <c r="Q58" i="54"/>
  <c r="Q268" i="54" s="1"/>
  <c r="R58" i="54"/>
  <c r="S58" i="54"/>
  <c r="P59" i="54"/>
  <c r="P269" i="54" s="1"/>
  <c r="Q59" i="54"/>
  <c r="R59" i="54"/>
  <c r="S59" i="54"/>
  <c r="P60" i="54"/>
  <c r="P270" i="54" s="1"/>
  <c r="Q60" i="54"/>
  <c r="Q270" i="54"/>
  <c r="R60" i="54"/>
  <c r="S60" i="54"/>
  <c r="P61" i="54"/>
  <c r="P271" i="54" s="1"/>
  <c r="Q61" i="54"/>
  <c r="R61" i="54"/>
  <c r="S61" i="54"/>
  <c r="R62" i="54"/>
  <c r="S62" i="54"/>
  <c r="R63" i="54"/>
  <c r="S63" i="54"/>
  <c r="R64" i="54"/>
  <c r="S64" i="54"/>
  <c r="P65" i="54"/>
  <c r="P275" i="54"/>
  <c r="Q65" i="54"/>
  <c r="Q275" i="54" s="1"/>
  <c r="R65" i="54"/>
  <c r="S65" i="54"/>
  <c r="P66" i="54"/>
  <c r="P276" i="54" s="1"/>
  <c r="Q66" i="54"/>
  <c r="Q276" i="54" s="1"/>
  <c r="R66" i="54"/>
  <c r="S66" i="54"/>
  <c r="T69" i="54"/>
  <c r="T109" i="54"/>
  <c r="R110" i="54"/>
  <c r="R70" i="54" s="1"/>
  <c r="S110" i="54"/>
  <c r="R111" i="54"/>
  <c r="R71" i="54"/>
  <c r="S111" i="54"/>
  <c r="S71" i="54"/>
  <c r="R112" i="54"/>
  <c r="R72" i="54" s="1"/>
  <c r="S112" i="54"/>
  <c r="S72" i="54"/>
  <c r="R113" i="54"/>
  <c r="R73" i="54"/>
  <c r="S113" i="54"/>
  <c r="S73" i="54"/>
  <c r="R114" i="54"/>
  <c r="R74" i="54" s="1"/>
  <c r="S114" i="54"/>
  <c r="S74" i="54"/>
  <c r="R115" i="54"/>
  <c r="R75" i="54"/>
  <c r="S115" i="54"/>
  <c r="S75" i="54"/>
  <c r="R116" i="54"/>
  <c r="R76" i="54"/>
  <c r="S116" i="54"/>
  <c r="S76" i="54"/>
  <c r="R117" i="54"/>
  <c r="R77" i="54"/>
  <c r="S117" i="54"/>
  <c r="S77" i="54"/>
  <c r="R118" i="54"/>
  <c r="R78" i="54"/>
  <c r="S118" i="54"/>
  <c r="S78" i="54"/>
  <c r="R119" i="54"/>
  <c r="R79" i="54"/>
  <c r="S119" i="54"/>
  <c r="S79" i="54"/>
  <c r="R120" i="54"/>
  <c r="R80" i="54"/>
  <c r="S120" i="54"/>
  <c r="S80" i="54"/>
  <c r="R121" i="54"/>
  <c r="R81" i="54"/>
  <c r="S121" i="54"/>
  <c r="S81" i="54"/>
  <c r="R122" i="54"/>
  <c r="R82" i="54"/>
  <c r="S122" i="54"/>
  <c r="S82" i="54"/>
  <c r="R123" i="54"/>
  <c r="R83" i="54"/>
  <c r="S123" i="54"/>
  <c r="S83" i="54"/>
  <c r="R124" i="54"/>
  <c r="R84" i="54"/>
  <c r="S124" i="54"/>
  <c r="S84" i="54"/>
  <c r="R125" i="54"/>
  <c r="R85" i="54"/>
  <c r="S125" i="54"/>
  <c r="S85" i="54"/>
  <c r="R126" i="54"/>
  <c r="R86" i="54"/>
  <c r="S126" i="54"/>
  <c r="S86" i="54"/>
  <c r="R127" i="54"/>
  <c r="R87" i="54"/>
  <c r="S127" i="54"/>
  <c r="S87" i="54"/>
  <c r="R128" i="54"/>
  <c r="R88" i="54"/>
  <c r="S128" i="54"/>
  <c r="S88" i="54"/>
  <c r="R129" i="54"/>
  <c r="R89" i="54"/>
  <c r="S129" i="54"/>
  <c r="S89" i="54"/>
  <c r="R130" i="54"/>
  <c r="R90" i="54"/>
  <c r="S130" i="54"/>
  <c r="S90" i="54"/>
  <c r="R131" i="54"/>
  <c r="R91" i="54"/>
  <c r="S131" i="54"/>
  <c r="S91" i="54"/>
  <c r="R132" i="54"/>
  <c r="R92" i="54"/>
  <c r="S132" i="54"/>
  <c r="S92" i="54"/>
  <c r="R133" i="54"/>
  <c r="R93" i="54"/>
  <c r="S133" i="54"/>
  <c r="S93" i="54"/>
  <c r="R134" i="54"/>
  <c r="R94" i="54"/>
  <c r="S134" i="54"/>
  <c r="S94" i="54"/>
  <c r="R135" i="54"/>
  <c r="R95" i="54"/>
  <c r="S135" i="54"/>
  <c r="S95" i="54"/>
  <c r="R136" i="54"/>
  <c r="R96" i="54"/>
  <c r="S136" i="54"/>
  <c r="S96" i="54"/>
  <c r="R137" i="54"/>
  <c r="R97" i="54"/>
  <c r="S137" i="54"/>
  <c r="S97" i="54"/>
  <c r="R138" i="54"/>
  <c r="R98" i="54"/>
  <c r="S138" i="54"/>
  <c r="S98" i="54"/>
  <c r="R139" i="54"/>
  <c r="R99" i="54"/>
  <c r="S139" i="54"/>
  <c r="S99" i="54"/>
  <c r="R140" i="54"/>
  <c r="R100" i="54"/>
  <c r="S140" i="54"/>
  <c r="S100" i="54"/>
  <c r="R141" i="54"/>
  <c r="R101" i="54"/>
  <c r="S141" i="54"/>
  <c r="S101" i="54"/>
  <c r="R142" i="54"/>
  <c r="R102" i="54"/>
  <c r="S142" i="54"/>
  <c r="S102" i="54"/>
  <c r="R143" i="54"/>
  <c r="R103" i="54"/>
  <c r="S143" i="54"/>
  <c r="S103" i="54"/>
  <c r="R144" i="54"/>
  <c r="R104" i="54"/>
  <c r="S144" i="54"/>
  <c r="S104" i="54"/>
  <c r="R145" i="54"/>
  <c r="R105" i="54"/>
  <c r="S145" i="54"/>
  <c r="S105" i="54"/>
  <c r="R146" i="54"/>
  <c r="R106" i="54"/>
  <c r="S146" i="54"/>
  <c r="S106" i="54"/>
  <c r="T149" i="54"/>
  <c r="R187" i="54"/>
  <c r="R7" i="54" s="1"/>
  <c r="S187" i="54"/>
  <c r="S7" i="54" s="1"/>
  <c r="T189" i="54"/>
  <c r="P227" i="54"/>
  <c r="P8" i="54" s="1"/>
  <c r="Q227" i="54"/>
  <c r="Q8" i="54" s="1"/>
  <c r="R227" i="54"/>
  <c r="R8" i="54" s="1"/>
  <c r="S227" i="54"/>
  <c r="S8" i="54" s="1"/>
  <c r="T229" i="54"/>
  <c r="R267" i="54"/>
  <c r="R10" i="54" s="1"/>
  <c r="S267" i="54"/>
  <c r="S10" i="54" s="1"/>
  <c r="R277" i="54"/>
  <c r="R15" i="54" s="1"/>
  <c r="R17" i="54" s="1"/>
  <c r="S277" i="54"/>
  <c r="S15" i="54" s="1"/>
  <c r="T280" i="54"/>
  <c r="P318" i="54"/>
  <c r="P11" i="54"/>
  <c r="Q318" i="54"/>
  <c r="Q11" i="54" s="1"/>
  <c r="R318" i="54"/>
  <c r="R11" i="54"/>
  <c r="S318" i="54"/>
  <c r="S11" i="54"/>
  <c r="P328" i="54"/>
  <c r="P16" i="54"/>
  <c r="Q328" i="54"/>
  <c r="Q16" i="54" s="1"/>
  <c r="R328" i="54"/>
  <c r="R16" i="54"/>
  <c r="S328" i="54"/>
  <c r="S16" i="54" s="1"/>
  <c r="P368" i="54"/>
  <c r="Q368" i="54"/>
  <c r="R368" i="54"/>
  <c r="S368" i="54"/>
  <c r="P378" i="54"/>
  <c r="Q378" i="54"/>
  <c r="R378" i="54"/>
  <c r="S378" i="54"/>
  <c r="P418" i="54"/>
  <c r="Q418" i="54"/>
  <c r="P428" i="54"/>
  <c r="Q428" i="54"/>
  <c r="P468" i="54"/>
  <c r="Q468" i="54"/>
  <c r="P478" i="54"/>
  <c r="Q478" i="54"/>
  <c r="P518" i="54"/>
  <c r="Q518" i="54"/>
  <c r="P528" i="54"/>
  <c r="Q528" i="54"/>
  <c r="Y20" i="54"/>
  <c r="X21" i="54"/>
  <c r="Y21" i="54"/>
  <c r="X22" i="54"/>
  <c r="Y22" i="54"/>
  <c r="X23" i="54"/>
  <c r="Y23" i="54"/>
  <c r="X24" i="54"/>
  <c r="Y24" i="54"/>
  <c r="X25" i="54"/>
  <c r="Y25" i="54"/>
  <c r="X26" i="54"/>
  <c r="Y26" i="54"/>
  <c r="X27" i="54"/>
  <c r="Y27" i="54"/>
  <c r="X28" i="54"/>
  <c r="Y28" i="54"/>
  <c r="X29" i="54"/>
  <c r="Y29" i="54"/>
  <c r="X30" i="54"/>
  <c r="Y30" i="54"/>
  <c r="X31" i="54"/>
  <c r="Y31" i="54"/>
  <c r="X32" i="54"/>
  <c r="Y32" i="54"/>
  <c r="X33" i="54"/>
  <c r="Y33" i="54"/>
  <c r="X34" i="54"/>
  <c r="Y34" i="54"/>
  <c r="X35" i="54"/>
  <c r="Y35" i="54"/>
  <c r="X36" i="54"/>
  <c r="Y36" i="54"/>
  <c r="X37" i="54"/>
  <c r="Y37" i="54"/>
  <c r="X38" i="54"/>
  <c r="Y38" i="54"/>
  <c r="X39" i="54"/>
  <c r="Y39" i="54"/>
  <c r="X40" i="54"/>
  <c r="Y40" i="54"/>
  <c r="X41" i="54"/>
  <c r="Y41" i="54"/>
  <c r="X42" i="54"/>
  <c r="Y42" i="54"/>
  <c r="X43" i="54"/>
  <c r="Y43" i="54"/>
  <c r="X44" i="54"/>
  <c r="Y44" i="54"/>
  <c r="X45" i="54"/>
  <c r="Y45" i="54"/>
  <c r="X46" i="54"/>
  <c r="Y46" i="54"/>
  <c r="X47" i="54"/>
  <c r="Y47" i="54"/>
  <c r="X48" i="54"/>
  <c r="Y48" i="54"/>
  <c r="X49" i="54"/>
  <c r="Y49" i="54"/>
  <c r="X50" i="54"/>
  <c r="Y50" i="54"/>
  <c r="X51" i="54"/>
  <c r="Y51" i="54"/>
  <c r="X52" i="54"/>
  <c r="Y52" i="54"/>
  <c r="X53" i="54"/>
  <c r="Y53" i="54"/>
  <c r="X54" i="54"/>
  <c r="Y54" i="54"/>
  <c r="X55" i="54"/>
  <c r="Y55" i="54"/>
  <c r="X56" i="54"/>
  <c r="Y56" i="54"/>
  <c r="X147" i="54"/>
  <c r="Y147" i="54"/>
  <c r="X187" i="54"/>
  <c r="Y187" i="54"/>
  <c r="X227" i="54"/>
  <c r="Y227" i="54"/>
  <c r="X267" i="54"/>
  <c r="Y267" i="54"/>
  <c r="X277" i="54"/>
  <c r="Y277" i="54"/>
  <c r="X318" i="54"/>
  <c r="Y318" i="54"/>
  <c r="X328" i="54"/>
  <c r="Y328" i="54"/>
  <c r="O48" i="21"/>
  <c r="P48" i="21"/>
  <c r="Q48" i="21" s="1"/>
  <c r="O49" i="21"/>
  <c r="P49" i="21" s="1"/>
  <c r="Q49" i="21" s="1"/>
  <c r="J48" i="21"/>
  <c r="K48" i="21" s="1"/>
  <c r="L48" i="21" s="1"/>
  <c r="J49" i="21"/>
  <c r="K49" i="21" s="1"/>
  <c r="L49" i="21" s="1"/>
  <c r="T48" i="21"/>
  <c r="U48" i="21"/>
  <c r="V48" i="21"/>
  <c r="T49" i="21"/>
  <c r="U49" i="21" s="1"/>
  <c r="V49" i="21" s="1"/>
  <c r="E62" i="54"/>
  <c r="E63" i="54"/>
  <c r="C62" i="54"/>
  <c r="C63" i="54"/>
  <c r="B20" i="21"/>
  <c r="W3780" i="11"/>
  <c r="R3780" i="11"/>
  <c r="M3780" i="11"/>
  <c r="G3780" i="11"/>
  <c r="F3780" i="11"/>
  <c r="E3780" i="11"/>
  <c r="D3780" i="11"/>
  <c r="W3759" i="11"/>
  <c r="R3759" i="11"/>
  <c r="M3759" i="11"/>
  <c r="G3759" i="11"/>
  <c r="F3759" i="11"/>
  <c r="E3759" i="11"/>
  <c r="D3759" i="11"/>
  <c r="W3738" i="11"/>
  <c r="R3738" i="11"/>
  <c r="M3738" i="11"/>
  <c r="G3738" i="11"/>
  <c r="F3738" i="11"/>
  <c r="E3738" i="11"/>
  <c r="D3738" i="11"/>
  <c r="W3717" i="11"/>
  <c r="R3717" i="11"/>
  <c r="M3717" i="11"/>
  <c r="G3717" i="11"/>
  <c r="F3717" i="11"/>
  <c r="E3717" i="11"/>
  <c r="D3717" i="11"/>
  <c r="H3717" i="11" s="1"/>
  <c r="D3696" i="11"/>
  <c r="AA3696" i="11" s="1"/>
  <c r="AB3696" i="11" s="1"/>
  <c r="E3696" i="11"/>
  <c r="F3696" i="11"/>
  <c r="G3696" i="11"/>
  <c r="M3696" i="11"/>
  <c r="R3696" i="11"/>
  <c r="W3696" i="11"/>
  <c r="M42" i="21"/>
  <c r="N42" i="21"/>
  <c r="B7" i="34"/>
  <c r="B47" i="33"/>
  <c r="B48" i="33"/>
  <c r="F49" i="21"/>
  <c r="G49" i="21"/>
  <c r="F48" i="21"/>
  <c r="G48" i="21"/>
  <c r="B48" i="21"/>
  <c r="B49" i="21"/>
  <c r="B46" i="36"/>
  <c r="B47" i="36"/>
  <c r="I46" i="35"/>
  <c r="M46" i="35"/>
  <c r="Q46" i="35"/>
  <c r="U46" i="35"/>
  <c r="I47" i="35"/>
  <c r="M47" i="35"/>
  <c r="Q47" i="35"/>
  <c r="U47" i="35"/>
  <c r="B46" i="35"/>
  <c r="B48" i="35"/>
  <c r="B49" i="35"/>
  <c r="Q49" i="35"/>
  <c r="I474" i="54"/>
  <c r="J474" i="54"/>
  <c r="I473" i="54"/>
  <c r="J473" i="54" s="1"/>
  <c r="B473" i="54"/>
  <c r="B474" i="54"/>
  <c r="I424" i="54"/>
  <c r="J424" i="54"/>
  <c r="I423" i="54"/>
  <c r="J423" i="54"/>
  <c r="B423" i="54"/>
  <c r="B424" i="54"/>
  <c r="I523" i="54"/>
  <c r="J523" i="54"/>
  <c r="I524" i="54"/>
  <c r="J524" i="54"/>
  <c r="B523" i="54"/>
  <c r="B524" i="54"/>
  <c r="I374" i="54"/>
  <c r="J374" i="54" s="1"/>
  <c r="I373" i="54"/>
  <c r="J373" i="54"/>
  <c r="B373" i="54"/>
  <c r="B374" i="54"/>
  <c r="G323" i="54"/>
  <c r="F323" i="54"/>
  <c r="G324" i="54"/>
  <c r="B323" i="54"/>
  <c r="B324" i="54"/>
  <c r="B273" i="54"/>
  <c r="C64" i="54"/>
  <c r="G272" i="54"/>
  <c r="F272" i="54" s="1"/>
  <c r="F62" i="54" s="1"/>
  <c r="G273" i="54"/>
  <c r="F273" i="54" s="1"/>
  <c r="G274" i="54"/>
  <c r="F274" i="54"/>
  <c r="G275" i="54"/>
  <c r="G276" i="54"/>
  <c r="F276" i="54" s="1"/>
  <c r="E187" i="54"/>
  <c r="E7" i="54"/>
  <c r="L42" i="33"/>
  <c r="F41" i="56"/>
  <c r="E41" i="56"/>
  <c r="F40" i="56"/>
  <c r="E40" i="56"/>
  <c r="F39" i="56"/>
  <c r="E39" i="56"/>
  <c r="F38" i="56"/>
  <c r="E38" i="56"/>
  <c r="F37" i="56"/>
  <c r="E37" i="56"/>
  <c r="F36" i="56"/>
  <c r="E36" i="56"/>
  <c r="F35" i="56"/>
  <c r="F34" i="56"/>
  <c r="E34" i="56"/>
  <c r="F33" i="56"/>
  <c r="E33" i="56"/>
  <c r="F32" i="56"/>
  <c r="E32" i="56"/>
  <c r="F31" i="56"/>
  <c r="E31" i="56"/>
  <c r="F30" i="56"/>
  <c r="E30" i="56"/>
  <c r="F29" i="56"/>
  <c r="E29" i="56"/>
  <c r="F28" i="56"/>
  <c r="E28" i="56"/>
  <c r="F27" i="56"/>
  <c r="E27" i="56"/>
  <c r="F26" i="56"/>
  <c r="E26" i="56"/>
  <c r="F25" i="56"/>
  <c r="E25" i="56"/>
  <c r="F24" i="56"/>
  <c r="E24" i="56"/>
  <c r="F23" i="56"/>
  <c r="E23" i="56"/>
  <c r="F22" i="56"/>
  <c r="E22" i="56"/>
  <c r="F21" i="56"/>
  <c r="E21" i="56"/>
  <c r="F20" i="56"/>
  <c r="E20" i="56"/>
  <c r="F19" i="56"/>
  <c r="F18" i="56"/>
  <c r="E18" i="56"/>
  <c r="F17" i="56"/>
  <c r="E17" i="56"/>
  <c r="F16" i="56"/>
  <c r="E16" i="56"/>
  <c r="F15" i="56"/>
  <c r="E15" i="56"/>
  <c r="F14" i="56"/>
  <c r="E14" i="56"/>
  <c r="F13" i="56"/>
  <c r="E13" i="56"/>
  <c r="F12" i="56"/>
  <c r="E12" i="56"/>
  <c r="F11" i="56"/>
  <c r="F10" i="56"/>
  <c r="E10" i="56"/>
  <c r="F9" i="56"/>
  <c r="E9" i="56"/>
  <c r="F8" i="56"/>
  <c r="E8" i="56"/>
  <c r="F7" i="56"/>
  <c r="E7" i="56"/>
  <c r="F6" i="56"/>
  <c r="E6" i="56"/>
  <c r="F5" i="56"/>
  <c r="E5" i="56"/>
  <c r="E11" i="56"/>
  <c r="E19" i="56"/>
  <c r="E35" i="56"/>
  <c r="I40" i="30"/>
  <c r="I39" i="30"/>
  <c r="I38" i="30"/>
  <c r="I37" i="30"/>
  <c r="I36" i="30"/>
  <c r="I35" i="30"/>
  <c r="H43" i="30"/>
  <c r="H42" i="30"/>
  <c r="H41" i="30"/>
  <c r="G41" i="30"/>
  <c r="G42" i="30"/>
  <c r="G43" i="30"/>
  <c r="H13" i="30"/>
  <c r="H15" i="30"/>
  <c r="H14" i="30"/>
  <c r="F43" i="30"/>
  <c r="E43" i="30"/>
  <c r="D43" i="30"/>
  <c r="C43" i="30"/>
  <c r="F42" i="30"/>
  <c r="F45" i="30" s="1"/>
  <c r="E42" i="30"/>
  <c r="D42" i="30"/>
  <c r="C42" i="30"/>
  <c r="C44" i="30" s="1"/>
  <c r="F41" i="30"/>
  <c r="E41" i="30"/>
  <c r="E45" i="30"/>
  <c r="D41" i="30"/>
  <c r="C41" i="30"/>
  <c r="M41" i="33"/>
  <c r="W739" i="11"/>
  <c r="R739" i="11"/>
  <c r="F739" i="11"/>
  <c r="D739" i="11"/>
  <c r="W738" i="11"/>
  <c r="F738" i="11"/>
  <c r="E737" i="11"/>
  <c r="F737" i="11"/>
  <c r="F736" i="11"/>
  <c r="M736" i="11"/>
  <c r="E736" i="11"/>
  <c r="W735" i="11"/>
  <c r="R735" i="11"/>
  <c r="D735" i="11"/>
  <c r="F735" i="11"/>
  <c r="R734" i="11"/>
  <c r="M734" i="11"/>
  <c r="E734" i="11"/>
  <c r="D734" i="11"/>
  <c r="W733" i="11"/>
  <c r="R733" i="11"/>
  <c r="F733" i="11"/>
  <c r="D733" i="11"/>
  <c r="W732" i="11"/>
  <c r="E732" i="11"/>
  <c r="M732" i="11"/>
  <c r="F732" i="11"/>
  <c r="W731" i="11"/>
  <c r="F731" i="11"/>
  <c r="D731" i="11"/>
  <c r="W730" i="11"/>
  <c r="F730" i="11"/>
  <c r="D730" i="11"/>
  <c r="H730" i="11" s="1"/>
  <c r="E729" i="11"/>
  <c r="F729" i="11"/>
  <c r="D729" i="11"/>
  <c r="R728" i="11"/>
  <c r="F728" i="11"/>
  <c r="W727" i="11"/>
  <c r="R727" i="11"/>
  <c r="M727" i="11"/>
  <c r="D727" i="11"/>
  <c r="F727" i="11"/>
  <c r="E727" i="11"/>
  <c r="R726" i="11"/>
  <c r="D726" i="11"/>
  <c r="H726" i="11" s="1"/>
  <c r="W725" i="11"/>
  <c r="R725" i="11"/>
  <c r="D725" i="11"/>
  <c r="H725" i="11" s="1"/>
  <c r="F724" i="11"/>
  <c r="W723" i="11"/>
  <c r="F723" i="11"/>
  <c r="D723" i="11"/>
  <c r="W722" i="11"/>
  <c r="F722" i="11"/>
  <c r="D722" i="11"/>
  <c r="F721" i="11"/>
  <c r="E721" i="11"/>
  <c r="R720" i="11"/>
  <c r="M720" i="11"/>
  <c r="E720" i="11"/>
  <c r="E719" i="11"/>
  <c r="M719" i="11"/>
  <c r="F719" i="11"/>
  <c r="W718" i="11"/>
  <c r="R718" i="11"/>
  <c r="M718" i="11"/>
  <c r="E718" i="11"/>
  <c r="D718" i="11"/>
  <c r="W717" i="11"/>
  <c r="M717" i="11"/>
  <c r="E717" i="11"/>
  <c r="D717" i="11"/>
  <c r="W716" i="11"/>
  <c r="R716" i="11"/>
  <c r="D716" i="11"/>
  <c r="F716" i="11"/>
  <c r="W715" i="11"/>
  <c r="R715" i="11"/>
  <c r="F715" i="11"/>
  <c r="D715" i="11"/>
  <c r="W714" i="11"/>
  <c r="R714" i="11"/>
  <c r="E714" i="11"/>
  <c r="F714" i="11"/>
  <c r="H714" i="11" s="1"/>
  <c r="D714" i="11"/>
  <c r="E713" i="11"/>
  <c r="R713" i="11"/>
  <c r="F713" i="11"/>
  <c r="D713" i="11"/>
  <c r="W712" i="11"/>
  <c r="R712" i="11"/>
  <c r="F712" i="11"/>
  <c r="E712" i="11"/>
  <c r="W711" i="11"/>
  <c r="R711" i="11"/>
  <c r="F711" i="11"/>
  <c r="E711" i="11"/>
  <c r="W710" i="11"/>
  <c r="F710" i="11"/>
  <c r="E710" i="11"/>
  <c r="W709" i="11"/>
  <c r="F709" i="11"/>
  <c r="W708" i="11"/>
  <c r="R708" i="11"/>
  <c r="M708" i="11"/>
  <c r="E708" i="11"/>
  <c r="D708" i="11"/>
  <c r="R707" i="11"/>
  <c r="E707" i="11"/>
  <c r="D707" i="11"/>
  <c r="W706" i="11"/>
  <c r="R706" i="11"/>
  <c r="F706" i="11"/>
  <c r="E706" i="11"/>
  <c r="R705" i="11"/>
  <c r="F705" i="11"/>
  <c r="E705" i="11"/>
  <c r="E704" i="11"/>
  <c r="D704" i="11"/>
  <c r="W703" i="11"/>
  <c r="F703" i="11"/>
  <c r="W702" i="11"/>
  <c r="R702" i="11"/>
  <c r="E702" i="11"/>
  <c r="F702" i="11"/>
  <c r="H702" i="11" s="1"/>
  <c r="D702" i="11"/>
  <c r="W701" i="11"/>
  <c r="F701" i="11"/>
  <c r="F700" i="11"/>
  <c r="H700" i="11" s="1"/>
  <c r="D700" i="11"/>
  <c r="R700" i="11"/>
  <c r="E700" i="11"/>
  <c r="R699" i="11"/>
  <c r="F699" i="11"/>
  <c r="W698" i="11"/>
  <c r="R698" i="11"/>
  <c r="E698" i="11"/>
  <c r="D698" i="11"/>
  <c r="W697" i="11"/>
  <c r="F697" i="11"/>
  <c r="E697" i="11"/>
  <c r="M697" i="11"/>
  <c r="D697" i="11"/>
  <c r="H697" i="11"/>
  <c r="R696" i="11"/>
  <c r="E696" i="11"/>
  <c r="D696" i="11"/>
  <c r="F696" i="11"/>
  <c r="W695" i="11"/>
  <c r="F695" i="11"/>
  <c r="E695" i="11"/>
  <c r="W694" i="11"/>
  <c r="R694" i="11"/>
  <c r="M694" i="11"/>
  <c r="F694" i="11"/>
  <c r="E694" i="11"/>
  <c r="D694" i="11"/>
  <c r="F693" i="11"/>
  <c r="R693" i="11"/>
  <c r="W692" i="11"/>
  <c r="F692" i="11"/>
  <c r="M691" i="11"/>
  <c r="D691" i="11"/>
  <c r="W690" i="11"/>
  <c r="E690" i="11"/>
  <c r="H690" i="11" s="1"/>
  <c r="F690" i="11"/>
  <c r="M690" i="11"/>
  <c r="D690" i="11"/>
  <c r="R689" i="11"/>
  <c r="F689" i="11"/>
  <c r="E689" i="11"/>
  <c r="R688" i="11"/>
  <c r="F688" i="11"/>
  <c r="E688" i="11"/>
  <c r="W687" i="11"/>
  <c r="M687" i="11"/>
  <c r="E687" i="11"/>
  <c r="E686" i="11"/>
  <c r="D686" i="11"/>
  <c r="W685" i="11"/>
  <c r="M685" i="11"/>
  <c r="F685" i="11"/>
  <c r="E685" i="11"/>
  <c r="W684" i="11"/>
  <c r="R684" i="11"/>
  <c r="F684" i="11"/>
  <c r="D684" i="11"/>
  <c r="W683" i="11"/>
  <c r="D683" i="11"/>
  <c r="W682" i="11"/>
  <c r="D682" i="11"/>
  <c r="F682" i="11"/>
  <c r="F681" i="11"/>
  <c r="D681" i="11"/>
  <c r="E681" i="11"/>
  <c r="F680" i="11"/>
  <c r="E680" i="11"/>
  <c r="E679" i="11"/>
  <c r="F679" i="11"/>
  <c r="R678" i="11"/>
  <c r="F678" i="11"/>
  <c r="E678" i="11"/>
  <c r="W677" i="11"/>
  <c r="F677" i="11"/>
  <c r="E677" i="11"/>
  <c r="D677" i="11"/>
  <c r="H677" i="11" s="1"/>
  <c r="W676" i="11"/>
  <c r="F676" i="11"/>
  <c r="W675" i="11"/>
  <c r="R675" i="11"/>
  <c r="F675" i="11"/>
  <c r="E675" i="11"/>
  <c r="D675" i="11"/>
  <c r="AA675" i="11" s="1"/>
  <c r="R674" i="11"/>
  <c r="F674" i="11"/>
  <c r="E674" i="11"/>
  <c r="W673" i="11"/>
  <c r="F673" i="11"/>
  <c r="D673" i="11"/>
  <c r="AA673" i="11" s="1"/>
  <c r="E673" i="11"/>
  <c r="W672" i="11"/>
  <c r="M672" i="11"/>
  <c r="F672" i="11"/>
  <c r="E672" i="11"/>
  <c r="D672" i="11"/>
  <c r="AA672" i="11" s="1"/>
  <c r="R671" i="11"/>
  <c r="F671" i="11"/>
  <c r="E671" i="11"/>
  <c r="R670" i="11"/>
  <c r="M670" i="11"/>
  <c r="F670" i="11"/>
  <c r="E670" i="11"/>
  <c r="W669" i="11"/>
  <c r="R669" i="11"/>
  <c r="W668" i="11"/>
  <c r="R668" i="11"/>
  <c r="M668" i="11"/>
  <c r="D668" i="11"/>
  <c r="AA668" i="11" s="1"/>
  <c r="E668" i="11"/>
  <c r="W667" i="11"/>
  <c r="R667" i="11"/>
  <c r="E667" i="11"/>
  <c r="F667" i="11"/>
  <c r="D667" i="11"/>
  <c r="AA667" i="11" s="1"/>
  <c r="W666" i="11"/>
  <c r="R666" i="11"/>
  <c r="F666" i="11"/>
  <c r="D666" i="11"/>
  <c r="AA666" i="11" s="1"/>
  <c r="W665" i="11"/>
  <c r="R665" i="11"/>
  <c r="F665" i="11"/>
  <c r="E665" i="11"/>
  <c r="D665" i="11"/>
  <c r="AA665" i="11" s="1"/>
  <c r="E664" i="11"/>
  <c r="D664" i="11"/>
  <c r="AA664" i="11" s="1"/>
  <c r="F664" i="11"/>
  <c r="W663" i="11"/>
  <c r="F663" i="11"/>
  <c r="E663" i="11"/>
  <c r="W662" i="11"/>
  <c r="M662" i="11"/>
  <c r="E662" i="11"/>
  <c r="R661" i="11"/>
  <c r="M661" i="11"/>
  <c r="E661" i="11"/>
  <c r="D661" i="11"/>
  <c r="AA661" i="11" s="1"/>
  <c r="AB661" i="11" s="1"/>
  <c r="W660" i="11"/>
  <c r="R660" i="11"/>
  <c r="F660" i="11"/>
  <c r="D660" i="11"/>
  <c r="AA660" i="11" s="1"/>
  <c r="AB660" i="11" s="1"/>
  <c r="W659" i="11"/>
  <c r="M659" i="11"/>
  <c r="F659" i="11"/>
  <c r="E659" i="11"/>
  <c r="R658" i="11"/>
  <c r="F658" i="11"/>
  <c r="E658" i="11"/>
  <c r="W657" i="11"/>
  <c r="D657" i="11"/>
  <c r="AA657" i="11" s="1"/>
  <c r="AD657" i="11" s="1"/>
  <c r="F657" i="11"/>
  <c r="R656" i="11"/>
  <c r="F656" i="11"/>
  <c r="E656" i="11"/>
  <c r="R655" i="11"/>
  <c r="F655" i="11"/>
  <c r="E655" i="11"/>
  <c r="W654" i="11"/>
  <c r="E654" i="11"/>
  <c r="M654" i="11"/>
  <c r="F654" i="11"/>
  <c r="R653" i="11"/>
  <c r="F653" i="11"/>
  <c r="W652" i="11"/>
  <c r="R652" i="11"/>
  <c r="E652" i="11"/>
  <c r="F651" i="11"/>
  <c r="E651" i="11"/>
  <c r="R651" i="11"/>
  <c r="W650" i="11"/>
  <c r="R650" i="11"/>
  <c r="F650" i="11"/>
  <c r="E650" i="11"/>
  <c r="D650" i="11"/>
  <c r="AA650" i="11" s="1"/>
  <c r="AB650" i="11" s="1"/>
  <c r="W649" i="11"/>
  <c r="R649" i="11"/>
  <c r="F649" i="11"/>
  <c r="W648" i="11"/>
  <c r="F648" i="11"/>
  <c r="E648" i="11"/>
  <c r="M648" i="11"/>
  <c r="D648" i="11"/>
  <c r="AA648" i="11" s="1"/>
  <c r="W647" i="11"/>
  <c r="D647" i="11"/>
  <c r="AA647" i="11" s="1"/>
  <c r="F647" i="11"/>
  <c r="E647" i="11"/>
  <c r="R646" i="11"/>
  <c r="F646" i="11"/>
  <c r="E646" i="11"/>
  <c r="D645" i="11"/>
  <c r="AA645" i="11" s="1"/>
  <c r="AB645" i="11" s="1"/>
  <c r="R645" i="11"/>
  <c r="F645" i="11"/>
  <c r="M645" i="11"/>
  <c r="E645" i="11"/>
  <c r="W644" i="11"/>
  <c r="E644" i="11"/>
  <c r="M644" i="11"/>
  <c r="D644" i="11"/>
  <c r="AA644" i="11" s="1"/>
  <c r="W643" i="11"/>
  <c r="R643" i="11"/>
  <c r="F643" i="11"/>
  <c r="E643" i="11"/>
  <c r="W642" i="11"/>
  <c r="R642" i="11"/>
  <c r="F642" i="11"/>
  <c r="E642" i="11"/>
  <c r="D642" i="11"/>
  <c r="AA642" i="11" s="1"/>
  <c r="AB642" i="11" s="1"/>
  <c r="W641" i="11"/>
  <c r="D641" i="11"/>
  <c r="AA641" i="11" s="1"/>
  <c r="AD641" i="11" s="1"/>
  <c r="F641" i="11"/>
  <c r="E641" i="11"/>
  <c r="F640" i="11"/>
  <c r="M640" i="11"/>
  <c r="E640" i="11"/>
  <c r="R639" i="11"/>
  <c r="E639" i="11"/>
  <c r="D639" i="11"/>
  <c r="AA639" i="11" s="1"/>
  <c r="W638" i="11"/>
  <c r="R638" i="11"/>
  <c r="R637" i="11"/>
  <c r="M637" i="11"/>
  <c r="F637" i="11"/>
  <c r="E637" i="11"/>
  <c r="D637" i="11"/>
  <c r="AA637" i="11" s="1"/>
  <c r="R636" i="11"/>
  <c r="F636" i="11"/>
  <c r="D636" i="11"/>
  <c r="AA636" i="11" s="1"/>
  <c r="W635" i="11"/>
  <c r="F635" i="11"/>
  <c r="W670" i="11"/>
  <c r="R695" i="11"/>
  <c r="W637" i="11"/>
  <c r="M639" i="11"/>
  <c r="M641" i="11"/>
  <c r="D643" i="11"/>
  <c r="AA643" i="11" s="1"/>
  <c r="M643" i="11"/>
  <c r="R662" i="11"/>
  <c r="E725" i="11"/>
  <c r="M725" i="11"/>
  <c r="W651" i="11"/>
  <c r="D662" i="11"/>
  <c r="AA662" i="11" s="1"/>
  <c r="AB662" i="11" s="1"/>
  <c r="M669" i="11"/>
  <c r="E669" i="11"/>
  <c r="W724" i="11"/>
  <c r="M658" i="11"/>
  <c r="R663" i="11"/>
  <c r="M636" i="11"/>
  <c r="F638" i="11"/>
  <c r="W645" i="11"/>
  <c r="R659" i="11"/>
  <c r="D659" i="11"/>
  <c r="AA659" i="11" s="1"/>
  <c r="M673" i="11"/>
  <c r="M681" i="11"/>
  <c r="W681" i="11"/>
  <c r="E693" i="11"/>
  <c r="M693" i="11"/>
  <c r="M699" i="11"/>
  <c r="E699" i="11"/>
  <c r="M635" i="11"/>
  <c r="F639" i="11"/>
  <c r="D640" i="11"/>
  <c r="AA640" i="11" s="1"/>
  <c r="H640" i="11"/>
  <c r="R640" i="11"/>
  <c r="R647" i="11"/>
  <c r="E653" i="11"/>
  <c r="R654" i="11"/>
  <c r="M667" i="11"/>
  <c r="D674" i="11"/>
  <c r="AA674" i="11" s="1"/>
  <c r="R685" i="11"/>
  <c r="W705" i="11"/>
  <c r="D705" i="11"/>
  <c r="H705" i="11"/>
  <c r="D646" i="11"/>
  <c r="AA646" i="11" s="1"/>
  <c r="AB646" i="11" s="1"/>
  <c r="M646" i="11"/>
  <c r="D658" i="11"/>
  <c r="AA658" i="11" s="1"/>
  <c r="AB658" i="11" s="1"/>
  <c r="W658" i="11"/>
  <c r="M709" i="11"/>
  <c r="E709" i="11"/>
  <c r="D652" i="11"/>
  <c r="AA652" i="11" s="1"/>
  <c r="M652" i="11"/>
  <c r="R644" i="11"/>
  <c r="M653" i="11"/>
  <c r="W678" i="11"/>
  <c r="D678" i="11"/>
  <c r="R635" i="11"/>
  <c r="R676" i="11"/>
  <c r="M684" i="11"/>
  <c r="F686" i="11"/>
  <c r="R686" i="11"/>
  <c r="D724" i="11"/>
  <c r="R724" i="11"/>
  <c r="D635" i="11"/>
  <c r="AA635" i="11" s="1"/>
  <c r="E636" i="11"/>
  <c r="H636" i="11" s="1"/>
  <c r="W636" i="11"/>
  <c r="D638" i="11"/>
  <c r="AA638" i="11" s="1"/>
  <c r="AB638" i="11" s="1"/>
  <c r="M638" i="11"/>
  <c r="W640" i="11"/>
  <c r="W646" i="11"/>
  <c r="D649" i="11"/>
  <c r="AA649" i="11" s="1"/>
  <c r="AB649" i="11" s="1"/>
  <c r="D651" i="11"/>
  <c r="AA651" i="11" s="1"/>
  <c r="D676" i="11"/>
  <c r="AA676" i="11" s="1"/>
  <c r="M676" i="11"/>
  <c r="M677" i="11"/>
  <c r="D679" i="11"/>
  <c r="M679" i="11"/>
  <c r="R679" i="11"/>
  <c r="M712" i="11"/>
  <c r="D712" i="11"/>
  <c r="W653" i="11"/>
  <c r="D653" i="11"/>
  <c r="AA653" i="11" s="1"/>
  <c r="AB653" i="11" s="1"/>
  <c r="M664" i="11"/>
  <c r="M649" i="11"/>
  <c r="R692" i="11"/>
  <c r="D692" i="11"/>
  <c r="H692" i="11" s="1"/>
  <c r="W639" i="11"/>
  <c r="M651" i="11"/>
  <c r="M657" i="11"/>
  <c r="E635" i="11"/>
  <c r="E638" i="11"/>
  <c r="R641" i="11"/>
  <c r="M642" i="11"/>
  <c r="D656" i="11"/>
  <c r="AA656" i="11" s="1"/>
  <c r="M656" i="11"/>
  <c r="M660" i="11"/>
  <c r="E660" i="11"/>
  <c r="H660" i="11"/>
  <c r="M671" i="11"/>
  <c r="D671" i="11"/>
  <c r="AA671" i="11" s="1"/>
  <c r="E676" i="11"/>
  <c r="M696" i="11"/>
  <c r="F644" i="11"/>
  <c r="W656" i="11"/>
  <c r="E657" i="11"/>
  <c r="F661" i="11"/>
  <c r="W661" i="11"/>
  <c r="F662" i="11"/>
  <c r="F668" i="11"/>
  <c r="D669" i="11"/>
  <c r="AA669" i="11" s="1"/>
  <c r="AD669" i="11" s="1"/>
  <c r="D670" i="11"/>
  <c r="AA670" i="11" s="1"/>
  <c r="AB670" i="11" s="1"/>
  <c r="R673" i="11"/>
  <c r="W679" i="11"/>
  <c r="M686" i="11"/>
  <c r="M647" i="11"/>
  <c r="E649" i="11"/>
  <c r="M655" i="11"/>
  <c r="D655" i="11"/>
  <c r="AA655" i="11" s="1"/>
  <c r="R664" i="11"/>
  <c r="M666" i="11"/>
  <c r="M680" i="11"/>
  <c r="W680" i="11"/>
  <c r="R683" i="11"/>
  <c r="D687" i="11"/>
  <c r="M692" i="11"/>
  <c r="M700" i="11"/>
  <c r="W719" i="11"/>
  <c r="W664" i="11"/>
  <c r="F669" i="11"/>
  <c r="R680" i="11"/>
  <c r="R709" i="11"/>
  <c r="D709" i="11"/>
  <c r="F652" i="11"/>
  <c r="D654" i="11"/>
  <c r="AA654" i="11" s="1"/>
  <c r="AB654" i="11" s="1"/>
  <c r="R657" i="11"/>
  <c r="M663" i="11"/>
  <c r="D663" i="11"/>
  <c r="AA663" i="11" s="1"/>
  <c r="R672" i="11"/>
  <c r="M674" i="11"/>
  <c r="W674" i="11"/>
  <c r="R677" i="11"/>
  <c r="M678" i="11"/>
  <c r="D680" i="11"/>
  <c r="H680" i="11" s="1"/>
  <c r="M682" i="11"/>
  <c r="M688" i="11"/>
  <c r="W688" i="11"/>
  <c r="D721" i="11"/>
  <c r="W655" i="11"/>
  <c r="M675" i="11"/>
  <c r="D689" i="11"/>
  <c r="M689" i="11"/>
  <c r="R648" i="11"/>
  <c r="M650" i="11"/>
  <c r="M665" i="11"/>
  <c r="E666" i="11"/>
  <c r="W671" i="11"/>
  <c r="E691" i="11"/>
  <c r="M707" i="11"/>
  <c r="R722" i="11"/>
  <c r="E682" i="11"/>
  <c r="F687" i="11"/>
  <c r="D688" i="11"/>
  <c r="H688" i="11"/>
  <c r="X688" i="11"/>
  <c r="F691" i="11"/>
  <c r="D693" i="11"/>
  <c r="W700" i="11"/>
  <c r="F683" i="11"/>
  <c r="E684" i="11"/>
  <c r="D685" i="11"/>
  <c r="W686" i="11"/>
  <c r="W689" i="11"/>
  <c r="R691" i="11"/>
  <c r="W693" i="11"/>
  <c r="M705" i="11"/>
  <c r="E726" i="11"/>
  <c r="M726" i="11"/>
  <c r="R681" i="11"/>
  <c r="R682" i="11"/>
  <c r="M683" i="11"/>
  <c r="R687" i="11"/>
  <c r="W691" i="11"/>
  <c r="M728" i="11"/>
  <c r="E728" i="11"/>
  <c r="E683" i="11"/>
  <c r="R690" i="11"/>
  <c r="E692" i="11"/>
  <c r="D699" i="11"/>
  <c r="H699" i="11" s="1"/>
  <c r="W699" i="11"/>
  <c r="R703" i="11"/>
  <c r="M713" i="11"/>
  <c r="E733" i="11"/>
  <c r="M733" i="11"/>
  <c r="M702" i="11"/>
  <c r="W704" i="11"/>
  <c r="R701" i="11"/>
  <c r="E703" i="11"/>
  <c r="M711" i="11"/>
  <c r="D711" i="11"/>
  <c r="R721" i="11"/>
  <c r="E724" i="11"/>
  <c r="M724" i="11"/>
  <c r="R732" i="11"/>
  <c r="D732" i="11"/>
  <c r="H732" i="11"/>
  <c r="W734" i="11"/>
  <c r="R738" i="11"/>
  <c r="D695" i="11"/>
  <c r="M695" i="11"/>
  <c r="D703" i="11"/>
  <c r="M703" i="11"/>
  <c r="R704" i="11"/>
  <c r="D706" i="11"/>
  <c r="H706" i="11" s="1"/>
  <c r="W728" i="11"/>
  <c r="W696" i="11"/>
  <c r="R697" i="11"/>
  <c r="F698" i="11"/>
  <c r="M701" i="11"/>
  <c r="F704" i="11"/>
  <c r="W707" i="11"/>
  <c r="E730" i="11"/>
  <c r="M698" i="11"/>
  <c r="M704" i="11"/>
  <c r="M706" i="11"/>
  <c r="F707" i="11"/>
  <c r="D710" i="11"/>
  <c r="H710" i="11" s="1"/>
  <c r="M710" i="11"/>
  <c r="R710" i="11"/>
  <c r="E716" i="11"/>
  <c r="H716" i="11" s="1"/>
  <c r="M716" i="11"/>
  <c r="R731" i="11"/>
  <c r="W736" i="11"/>
  <c r="E701" i="11"/>
  <c r="M715" i="11"/>
  <c r="F720" i="11"/>
  <c r="H720" i="11" s="1"/>
  <c r="F725" i="11"/>
  <c r="R730" i="11"/>
  <c r="D737" i="11"/>
  <c r="M739" i="11"/>
  <c r="R717" i="11"/>
  <c r="D719" i="11"/>
  <c r="R719" i="11"/>
  <c r="R723" i="11"/>
  <c r="R729" i="11"/>
  <c r="E735" i="11"/>
  <c r="M735" i="11"/>
  <c r="M737" i="11"/>
  <c r="D701" i="11"/>
  <c r="F717" i="11"/>
  <c r="M723" i="11"/>
  <c r="W726" i="11"/>
  <c r="M729" i="11"/>
  <c r="R736" i="11"/>
  <c r="D738" i="11"/>
  <c r="F708" i="11"/>
  <c r="W713" i="11"/>
  <c r="W720" i="11"/>
  <c r="E722" i="11"/>
  <c r="E738" i="11"/>
  <c r="M721" i="11"/>
  <c r="M731" i="11"/>
  <c r="R737" i="11"/>
  <c r="M714" i="11"/>
  <c r="D720" i="11"/>
  <c r="M722" i="11"/>
  <c r="D728" i="11"/>
  <c r="M730" i="11"/>
  <c r="D736" i="11"/>
  <c r="M738" i="11"/>
  <c r="E715" i="11"/>
  <c r="F718" i="11"/>
  <c r="W721" i="11"/>
  <c r="E723" i="11"/>
  <c r="H723" i="11" s="1"/>
  <c r="F726" i="11"/>
  <c r="W729" i="11"/>
  <c r="E731" i="11"/>
  <c r="F734" i="11"/>
  <c r="H734" i="11" s="1"/>
  <c r="W737" i="11"/>
  <c r="E739" i="11"/>
  <c r="B357" i="54"/>
  <c r="I357" i="54"/>
  <c r="J357" i="54" s="1"/>
  <c r="B407" i="54"/>
  <c r="I407" i="54"/>
  <c r="J407" i="54" s="1"/>
  <c r="B457" i="54"/>
  <c r="I457" i="54"/>
  <c r="J457" i="54" s="1"/>
  <c r="B507" i="54"/>
  <c r="I507" i="54"/>
  <c r="J507" i="54"/>
  <c r="J9" i="21"/>
  <c r="K9" i="21" s="1"/>
  <c r="L9" i="21" s="1"/>
  <c r="W3666" i="11"/>
  <c r="M3666" i="11"/>
  <c r="G3666" i="11"/>
  <c r="H3666" i="11" s="1"/>
  <c r="F3666" i="11"/>
  <c r="E3666" i="11"/>
  <c r="D3666" i="11"/>
  <c r="B226" i="54"/>
  <c r="B225" i="54"/>
  <c r="B224" i="54"/>
  <c r="B223" i="54"/>
  <c r="B222" i="54"/>
  <c r="B221" i="54"/>
  <c r="B220" i="54"/>
  <c r="B219" i="54"/>
  <c r="B218" i="54"/>
  <c r="B217" i="54"/>
  <c r="B216" i="54"/>
  <c r="B215" i="54"/>
  <c r="B214" i="54"/>
  <c r="B213" i="54"/>
  <c r="B212" i="54"/>
  <c r="B211" i="54"/>
  <c r="B210" i="54"/>
  <c r="B209" i="54"/>
  <c r="B208" i="54"/>
  <c r="B207" i="54"/>
  <c r="B206" i="54"/>
  <c r="B205" i="54"/>
  <c r="B204" i="54"/>
  <c r="B203" i="54"/>
  <c r="B202" i="54"/>
  <c r="B201" i="54"/>
  <c r="B200" i="54"/>
  <c r="B199" i="54"/>
  <c r="B198" i="54"/>
  <c r="B197" i="54"/>
  <c r="B196" i="54"/>
  <c r="B195" i="54"/>
  <c r="B194" i="54"/>
  <c r="B193" i="54"/>
  <c r="B192" i="54"/>
  <c r="B191" i="54"/>
  <c r="B190" i="54"/>
  <c r="E227" i="54"/>
  <c r="D227" i="54"/>
  <c r="C227" i="54"/>
  <c r="G226" i="54"/>
  <c r="F226" i="54" s="1"/>
  <c r="G225" i="54"/>
  <c r="F225" i="54" s="1"/>
  <c r="G224" i="54"/>
  <c r="F224" i="54" s="1"/>
  <c r="G223" i="54"/>
  <c r="F223" i="54" s="1"/>
  <c r="G222" i="54"/>
  <c r="F222" i="54" s="1"/>
  <c r="G221" i="54"/>
  <c r="F221" i="54" s="1"/>
  <c r="G220" i="54"/>
  <c r="F220" i="54" s="1"/>
  <c r="G219" i="54"/>
  <c r="F219" i="54"/>
  <c r="G218" i="54"/>
  <c r="F218" i="54" s="1"/>
  <c r="G217" i="54"/>
  <c r="F217" i="54" s="1"/>
  <c r="G216" i="54"/>
  <c r="F216" i="54" s="1"/>
  <c r="G215" i="54"/>
  <c r="F215" i="54" s="1"/>
  <c r="G214" i="54"/>
  <c r="F214" i="54" s="1"/>
  <c r="G213" i="54"/>
  <c r="F213" i="54" s="1"/>
  <c r="G212" i="54"/>
  <c r="F212" i="54"/>
  <c r="G211" i="54"/>
  <c r="F211" i="54" s="1"/>
  <c r="G210" i="54"/>
  <c r="F210" i="54"/>
  <c r="G209" i="54"/>
  <c r="F209" i="54" s="1"/>
  <c r="G208" i="54"/>
  <c r="F208" i="54" s="1"/>
  <c r="G207" i="54"/>
  <c r="F207" i="54" s="1"/>
  <c r="G191" i="54"/>
  <c r="F191" i="54" s="1"/>
  <c r="G192" i="54"/>
  <c r="F192" i="54" s="1"/>
  <c r="G193" i="54"/>
  <c r="F193" i="54" s="1"/>
  <c r="G194" i="54"/>
  <c r="F194" i="54"/>
  <c r="G195" i="54"/>
  <c r="F195" i="54" s="1"/>
  <c r="G196" i="54"/>
  <c r="F196" i="54" s="1"/>
  <c r="G197" i="54"/>
  <c r="F197" i="54" s="1"/>
  <c r="G198" i="54"/>
  <c r="F198" i="54"/>
  <c r="G199" i="54"/>
  <c r="F199" i="54" s="1"/>
  <c r="G200" i="54"/>
  <c r="F200" i="54" s="1"/>
  <c r="G201" i="54"/>
  <c r="F201" i="54" s="1"/>
  <c r="G206" i="54"/>
  <c r="F206" i="54" s="1"/>
  <c r="G190" i="54"/>
  <c r="F190" i="54" s="1"/>
  <c r="G202" i="54"/>
  <c r="F202" i="54" s="1"/>
  <c r="G203" i="54"/>
  <c r="F203" i="54" s="1"/>
  <c r="G204" i="54"/>
  <c r="F204" i="54" s="1"/>
  <c r="G205" i="54"/>
  <c r="F205" i="54" s="1"/>
  <c r="L189" i="54"/>
  <c r="E37" i="36"/>
  <c r="J37" i="36"/>
  <c r="E35" i="36"/>
  <c r="J35" i="36" s="1"/>
  <c r="E34" i="36"/>
  <c r="J34" i="36" s="1"/>
  <c r="E29" i="36"/>
  <c r="J29" i="36"/>
  <c r="E26" i="36"/>
  <c r="J26" i="36"/>
  <c r="E24" i="36"/>
  <c r="J24" i="36"/>
  <c r="E18" i="36"/>
  <c r="J18" i="36"/>
  <c r="E16" i="36"/>
  <c r="J16" i="36"/>
  <c r="T288" i="54"/>
  <c r="AA288" i="54"/>
  <c r="AD288" i="54" s="1"/>
  <c r="E8" i="36"/>
  <c r="J8" i="36"/>
  <c r="E50" i="36"/>
  <c r="J50" i="36" s="1"/>
  <c r="E49" i="36"/>
  <c r="J49" i="36" s="1"/>
  <c r="E44" i="36"/>
  <c r="J44" i="36" s="1"/>
  <c r="H3" i="54"/>
  <c r="A1" i="54" s="1"/>
  <c r="C41" i="36"/>
  <c r="U44" i="35"/>
  <c r="Q43" i="35"/>
  <c r="I43" i="35"/>
  <c r="D41" i="35"/>
  <c r="Q39" i="35"/>
  <c r="I39" i="35"/>
  <c r="M38" i="35"/>
  <c r="I38" i="35"/>
  <c r="Q35" i="35"/>
  <c r="M35" i="35"/>
  <c r="U33" i="35"/>
  <c r="U32" i="35"/>
  <c r="I32" i="35"/>
  <c r="AB30" i="35"/>
  <c r="X30" i="35"/>
  <c r="U30" i="35"/>
  <c r="U28" i="35"/>
  <c r="U27" i="35"/>
  <c r="M27" i="35"/>
  <c r="Q26" i="35"/>
  <c r="Q23" i="35"/>
  <c r="M23" i="35"/>
  <c r="E23" i="35"/>
  <c r="U22" i="35"/>
  <c r="Q22" i="35"/>
  <c r="M22" i="35"/>
  <c r="M20" i="35"/>
  <c r="U19" i="35"/>
  <c r="Q19" i="35"/>
  <c r="E19" i="35"/>
  <c r="M18" i="35"/>
  <c r="U17" i="35"/>
  <c r="I16" i="35"/>
  <c r="U15" i="35"/>
  <c r="M15" i="35"/>
  <c r="E15" i="35"/>
  <c r="Q12" i="35"/>
  <c r="E12" i="35"/>
  <c r="U11" i="35"/>
  <c r="M11" i="35"/>
  <c r="U10" i="35"/>
  <c r="U8" i="35"/>
  <c r="E8" i="35"/>
  <c r="U7" i="35"/>
  <c r="AB6" i="35"/>
  <c r="Z6" i="35" s="1"/>
  <c r="M6" i="35"/>
  <c r="AB5" i="35"/>
  <c r="AD5" i="35"/>
  <c r="AF5" i="35" s="1"/>
  <c r="Q5" i="35"/>
  <c r="W3679" i="11"/>
  <c r="G3679" i="11"/>
  <c r="F3679" i="11"/>
  <c r="E3679" i="11"/>
  <c r="D3679" i="11"/>
  <c r="W3678" i="11"/>
  <c r="M3678" i="11"/>
  <c r="G3678" i="11"/>
  <c r="F3678" i="11"/>
  <c r="E3678" i="11"/>
  <c r="D3678" i="11"/>
  <c r="W3677" i="11"/>
  <c r="M3677" i="11"/>
  <c r="G3677" i="11"/>
  <c r="F3677" i="11"/>
  <c r="E3677" i="11"/>
  <c r="D3677" i="11"/>
  <c r="W3674" i="11"/>
  <c r="M3674" i="11"/>
  <c r="G3674" i="11"/>
  <c r="H3674" i="11" s="1"/>
  <c r="F3674" i="11"/>
  <c r="E3674" i="11"/>
  <c r="D3674" i="11"/>
  <c r="W3673" i="11"/>
  <c r="M3673" i="11"/>
  <c r="G3673" i="11"/>
  <c r="H3673" i="11" s="1"/>
  <c r="F3673" i="11"/>
  <c r="E3673" i="11"/>
  <c r="D3673" i="11"/>
  <c r="W3672" i="11"/>
  <c r="M3672" i="11"/>
  <c r="G3672" i="11"/>
  <c r="F3672" i="11"/>
  <c r="E3672" i="11"/>
  <c r="D3672" i="11"/>
  <c r="W3671" i="11"/>
  <c r="M3671" i="11"/>
  <c r="G3671" i="11"/>
  <c r="F3671" i="11"/>
  <c r="E3671" i="11"/>
  <c r="D3671" i="11"/>
  <c r="W3670" i="11"/>
  <c r="M3670" i="11"/>
  <c r="G3670" i="11"/>
  <c r="F3670" i="11"/>
  <c r="H3670" i="11"/>
  <c r="X3670" i="11"/>
  <c r="E3670" i="11"/>
  <c r="D3670" i="11"/>
  <c r="W3669" i="11"/>
  <c r="M3669" i="11"/>
  <c r="G3669" i="11"/>
  <c r="F3669" i="11"/>
  <c r="E3669" i="11"/>
  <c r="D3669" i="11"/>
  <c r="W3668" i="11"/>
  <c r="M3668" i="11"/>
  <c r="G3668" i="11"/>
  <c r="F3668" i="11"/>
  <c r="E3668" i="11"/>
  <c r="D3668" i="11"/>
  <c r="W3667" i="11"/>
  <c r="M3667" i="11"/>
  <c r="G3667" i="11"/>
  <c r="F3667" i="11"/>
  <c r="E3667" i="11"/>
  <c r="D3667" i="11"/>
  <c r="W3665" i="11"/>
  <c r="M3665" i="11"/>
  <c r="G3665" i="11"/>
  <c r="H3665" i="11" s="1"/>
  <c r="F3665" i="11"/>
  <c r="E3665" i="11"/>
  <c r="D3665" i="11"/>
  <c r="W3664" i="11"/>
  <c r="M3664" i="11"/>
  <c r="G3664" i="11"/>
  <c r="F3664" i="11"/>
  <c r="H3664" i="11" s="1"/>
  <c r="E3664" i="11"/>
  <c r="D3664" i="11"/>
  <c r="W3663" i="11"/>
  <c r="M3663" i="11"/>
  <c r="G3663" i="11"/>
  <c r="F3663" i="11"/>
  <c r="E3663" i="11"/>
  <c r="D3663" i="11"/>
  <c r="W3662" i="11"/>
  <c r="M3662" i="11"/>
  <c r="G3662" i="11"/>
  <c r="F3662" i="11"/>
  <c r="E3662" i="11"/>
  <c r="D3662" i="11"/>
  <c r="W3661" i="11"/>
  <c r="M3661" i="11"/>
  <c r="G3661" i="11"/>
  <c r="F3661" i="11"/>
  <c r="E3661" i="11"/>
  <c r="D3661" i="11"/>
  <c r="W3660" i="11"/>
  <c r="M3660" i="11"/>
  <c r="G3660" i="11"/>
  <c r="F3660" i="11"/>
  <c r="E3660" i="11"/>
  <c r="D3660" i="11"/>
  <c r="H3660" i="11"/>
  <c r="W3659" i="11"/>
  <c r="M3659" i="11"/>
  <c r="G3659" i="11"/>
  <c r="F3659" i="11"/>
  <c r="E3659" i="11"/>
  <c r="D3659" i="11"/>
  <c r="W3658" i="11"/>
  <c r="M3658" i="11"/>
  <c r="G3658" i="11"/>
  <c r="F3658" i="11"/>
  <c r="E3658" i="11"/>
  <c r="D3658" i="11"/>
  <c r="W3657" i="11"/>
  <c r="M3657" i="11"/>
  <c r="G3657" i="11"/>
  <c r="F3657" i="11"/>
  <c r="E3657" i="11"/>
  <c r="D3657" i="11"/>
  <c r="W3656" i="11"/>
  <c r="M3656" i="11"/>
  <c r="G3656" i="11"/>
  <c r="F3656" i="11"/>
  <c r="E3656" i="11"/>
  <c r="D3656" i="11"/>
  <c r="W3655" i="11"/>
  <c r="M3655" i="11"/>
  <c r="G3655" i="11"/>
  <c r="F3655" i="11"/>
  <c r="E3655" i="11"/>
  <c r="D3655" i="11"/>
  <c r="W3653" i="11"/>
  <c r="M3653" i="11"/>
  <c r="G3653" i="11"/>
  <c r="F3653" i="11"/>
  <c r="E3653" i="11"/>
  <c r="D3653" i="11"/>
  <c r="W3652" i="11"/>
  <c r="M3652" i="11"/>
  <c r="G3652" i="11"/>
  <c r="H3652" i="11"/>
  <c r="F3652" i="11"/>
  <c r="E3652" i="11"/>
  <c r="D3652" i="11"/>
  <c r="W3651" i="11"/>
  <c r="M3651" i="11"/>
  <c r="G3651" i="11"/>
  <c r="F3651" i="11"/>
  <c r="E3651" i="11"/>
  <c r="D3651" i="11"/>
  <c r="W3650" i="11"/>
  <c r="M3650" i="11"/>
  <c r="G3650" i="11"/>
  <c r="F3650" i="11"/>
  <c r="E3650" i="11"/>
  <c r="D3650" i="11"/>
  <c r="W3649" i="11"/>
  <c r="M3649" i="11"/>
  <c r="G3649" i="11"/>
  <c r="F3649" i="11"/>
  <c r="E3649" i="11"/>
  <c r="D3649" i="11"/>
  <c r="W3648" i="11"/>
  <c r="M3648" i="11"/>
  <c r="G3648" i="11"/>
  <c r="H3648" i="11" s="1"/>
  <c r="F3648" i="11"/>
  <c r="E3648" i="11"/>
  <c r="D3648" i="11"/>
  <c r="W3647" i="11"/>
  <c r="M3647" i="11"/>
  <c r="G3647" i="11"/>
  <c r="H3647" i="11" s="1"/>
  <c r="F3647" i="11"/>
  <c r="E3647" i="11"/>
  <c r="D3647" i="11"/>
  <c r="W3646" i="11"/>
  <c r="M3646" i="11"/>
  <c r="G3646" i="11"/>
  <c r="F3646" i="11"/>
  <c r="E3646" i="11"/>
  <c r="D3646" i="11"/>
  <c r="W3645" i="11"/>
  <c r="M3645" i="11"/>
  <c r="G3645" i="11"/>
  <c r="F3645" i="11"/>
  <c r="E3645" i="11"/>
  <c r="D3645" i="11"/>
  <c r="W3644" i="11"/>
  <c r="M3644" i="11"/>
  <c r="G3644" i="11"/>
  <c r="F3644" i="11"/>
  <c r="H3644" i="11"/>
  <c r="E3644" i="11"/>
  <c r="D3644" i="11"/>
  <c r="W3643" i="11"/>
  <c r="M3643" i="11"/>
  <c r="G3643" i="11"/>
  <c r="H3643" i="11" s="1"/>
  <c r="F3643" i="11"/>
  <c r="E3643" i="11"/>
  <c r="D3643" i="11"/>
  <c r="W3642" i="11"/>
  <c r="M3642" i="11"/>
  <c r="G3642" i="11"/>
  <c r="F3642" i="11"/>
  <c r="E3642" i="11"/>
  <c r="D3642" i="11"/>
  <c r="W3641" i="11"/>
  <c r="M3641" i="11"/>
  <c r="G3641" i="11"/>
  <c r="F3641" i="11"/>
  <c r="E3641" i="11"/>
  <c r="D3641" i="11"/>
  <c r="W3640" i="11"/>
  <c r="M3640" i="11"/>
  <c r="G3640" i="11"/>
  <c r="H3640" i="11" s="1"/>
  <c r="F3640" i="11"/>
  <c r="E3640" i="11"/>
  <c r="D3640" i="11"/>
  <c r="W3639" i="11"/>
  <c r="M3639" i="11"/>
  <c r="G3639" i="11"/>
  <c r="F3639" i="11"/>
  <c r="E3639" i="11"/>
  <c r="D3639" i="11"/>
  <c r="W3638" i="11"/>
  <c r="M3638" i="11"/>
  <c r="G3638" i="11"/>
  <c r="F3638" i="11"/>
  <c r="E3638" i="11"/>
  <c r="D3638" i="11"/>
  <c r="W3637" i="11"/>
  <c r="M3637" i="11"/>
  <c r="G3637" i="11"/>
  <c r="F3637" i="11"/>
  <c r="E3637" i="11"/>
  <c r="D3637" i="11"/>
  <c r="W3636" i="11"/>
  <c r="M3636" i="11"/>
  <c r="G3636" i="11"/>
  <c r="F3636" i="11"/>
  <c r="E3636" i="11"/>
  <c r="H3636" i="11" s="1"/>
  <c r="D3636" i="11"/>
  <c r="W3635" i="11"/>
  <c r="M3635" i="11"/>
  <c r="G3635" i="11"/>
  <c r="H3635" i="11" s="1"/>
  <c r="F3635" i="11"/>
  <c r="E3635" i="11"/>
  <c r="D3635" i="11"/>
  <c r="W3634" i="11"/>
  <c r="M3634" i="11"/>
  <c r="G3634" i="11"/>
  <c r="F3634" i="11"/>
  <c r="E3634" i="11"/>
  <c r="D3634" i="11"/>
  <c r="W3632" i="11"/>
  <c r="M3632" i="11"/>
  <c r="G3632" i="11"/>
  <c r="F3632" i="11"/>
  <c r="E3632" i="11"/>
  <c r="D3632" i="11"/>
  <c r="W3631" i="11"/>
  <c r="M3631" i="11"/>
  <c r="G3631" i="11"/>
  <c r="H3631" i="11" s="1"/>
  <c r="F3631" i="11"/>
  <c r="E3631" i="11"/>
  <c r="D3631" i="11"/>
  <c r="W3630" i="11"/>
  <c r="M3630" i="11"/>
  <c r="G3630" i="11"/>
  <c r="H3630" i="11" s="1"/>
  <c r="F3630" i="11"/>
  <c r="E3630" i="11"/>
  <c r="D3630" i="11"/>
  <c r="W3629" i="11"/>
  <c r="M3629" i="11"/>
  <c r="G3629" i="11"/>
  <c r="F3629" i="11"/>
  <c r="E3629" i="11"/>
  <c r="D3629" i="11"/>
  <c r="W3628" i="11"/>
  <c r="M3628" i="11"/>
  <c r="G3628" i="11"/>
  <c r="F3628" i="11"/>
  <c r="E3628" i="11"/>
  <c r="D3628" i="11"/>
  <c r="W3627" i="11"/>
  <c r="M3627" i="11"/>
  <c r="G3627" i="11"/>
  <c r="F3627" i="11"/>
  <c r="E3627" i="11"/>
  <c r="D3627" i="11"/>
  <c r="W3626" i="11"/>
  <c r="M3626" i="11"/>
  <c r="G3626" i="11"/>
  <c r="F3626" i="11"/>
  <c r="E3626" i="11"/>
  <c r="D3626" i="11"/>
  <c r="H3626" i="11" s="1"/>
  <c r="W3625" i="11"/>
  <c r="M3625" i="11"/>
  <c r="G3625" i="11"/>
  <c r="F3625" i="11"/>
  <c r="E3625" i="11"/>
  <c r="D3625" i="11"/>
  <c r="W3624" i="11"/>
  <c r="M3624" i="11"/>
  <c r="G3624" i="11"/>
  <c r="F3624" i="11"/>
  <c r="E3624" i="11"/>
  <c r="D3624" i="11"/>
  <c r="W3623" i="11"/>
  <c r="M3623" i="11"/>
  <c r="G3623" i="11"/>
  <c r="F3623" i="11"/>
  <c r="E3623" i="11"/>
  <c r="D3623" i="11"/>
  <c r="H3623" i="11"/>
  <c r="W3622" i="11"/>
  <c r="M3622" i="11"/>
  <c r="G3622" i="11"/>
  <c r="H3622" i="11" s="1"/>
  <c r="F3622" i="11"/>
  <c r="E3622" i="11"/>
  <c r="D3622" i="11"/>
  <c r="W3621" i="11"/>
  <c r="M3621" i="11"/>
  <c r="G3621" i="11"/>
  <c r="F3621" i="11"/>
  <c r="E3621" i="11"/>
  <c r="D3621" i="11"/>
  <c r="W3620" i="11"/>
  <c r="M3620" i="11"/>
  <c r="G3620" i="11"/>
  <c r="F3620" i="11"/>
  <c r="E3620" i="11"/>
  <c r="D3620" i="11"/>
  <c r="W3619" i="11"/>
  <c r="M3619" i="11"/>
  <c r="G3619" i="11"/>
  <c r="F3619" i="11"/>
  <c r="H3619" i="11"/>
  <c r="E3619" i="11"/>
  <c r="D3619" i="11"/>
  <c r="W3618" i="11"/>
  <c r="M3618" i="11"/>
  <c r="G3618" i="11"/>
  <c r="H3618" i="11" s="1"/>
  <c r="F3618" i="11"/>
  <c r="E3618" i="11"/>
  <c r="D3618" i="11"/>
  <c r="W3617" i="11"/>
  <c r="M3617" i="11"/>
  <c r="G3617" i="11"/>
  <c r="F3617" i="11"/>
  <c r="E3617" i="11"/>
  <c r="D3617" i="11"/>
  <c r="W3616" i="11"/>
  <c r="M3616" i="11"/>
  <c r="G3616" i="11"/>
  <c r="F3616" i="11"/>
  <c r="E3616" i="11"/>
  <c r="D3616" i="11"/>
  <c r="AA3616" i="11" s="1"/>
  <c r="W3615" i="11"/>
  <c r="M3615" i="11"/>
  <c r="G3615" i="11"/>
  <c r="H3615" i="11" s="1"/>
  <c r="F3615" i="11"/>
  <c r="E3615" i="11"/>
  <c r="D3615" i="11"/>
  <c r="AA3615" i="11" s="1"/>
  <c r="W3614" i="11"/>
  <c r="M3614" i="11"/>
  <c r="G3614" i="11"/>
  <c r="F3614" i="11"/>
  <c r="E3614" i="11"/>
  <c r="D3614" i="11"/>
  <c r="AA3614" i="11" s="1"/>
  <c r="W3613" i="11"/>
  <c r="M3613" i="11"/>
  <c r="G3613" i="11"/>
  <c r="F3613" i="11"/>
  <c r="E3613" i="11"/>
  <c r="D3613" i="11"/>
  <c r="AA3613" i="11" s="1"/>
  <c r="AD3613" i="11" s="1"/>
  <c r="W3611" i="11"/>
  <c r="M3611" i="11"/>
  <c r="G3611" i="11"/>
  <c r="F3611" i="11"/>
  <c r="E3611" i="11"/>
  <c r="D3611" i="11"/>
  <c r="AA3611" i="11" s="1"/>
  <c r="AB3611" i="11" s="1"/>
  <c r="W3610" i="11"/>
  <c r="M3610" i="11"/>
  <c r="G3610" i="11"/>
  <c r="F3610" i="11"/>
  <c r="E3610" i="11"/>
  <c r="D3610" i="11"/>
  <c r="AA3610" i="11" s="1"/>
  <c r="W3609" i="11"/>
  <c r="M3609" i="11"/>
  <c r="G3609" i="11"/>
  <c r="F3609" i="11"/>
  <c r="E3609" i="11"/>
  <c r="D3609" i="11"/>
  <c r="AA3609" i="11" s="1"/>
  <c r="W3608" i="11"/>
  <c r="M3608" i="11"/>
  <c r="G3608" i="11"/>
  <c r="F3608" i="11"/>
  <c r="E3608" i="11"/>
  <c r="D3608" i="11"/>
  <c r="AA3608" i="11" s="1"/>
  <c r="W3607" i="11"/>
  <c r="M3607" i="11"/>
  <c r="G3607" i="11"/>
  <c r="F3607" i="11"/>
  <c r="E3607" i="11"/>
  <c r="D3607" i="11"/>
  <c r="AA3607" i="11" s="1"/>
  <c r="W3606" i="11"/>
  <c r="M3606" i="11"/>
  <c r="G3606" i="11"/>
  <c r="F3606" i="11"/>
  <c r="E3606" i="11"/>
  <c r="D3606" i="11"/>
  <c r="AA3606" i="11" s="1"/>
  <c r="W3605" i="11"/>
  <c r="M3605" i="11"/>
  <c r="G3605" i="11"/>
  <c r="F3605" i="11"/>
  <c r="E3605" i="11"/>
  <c r="D3605" i="11"/>
  <c r="AA3605" i="11" s="1"/>
  <c r="W3604" i="11"/>
  <c r="M3604" i="11"/>
  <c r="G3604" i="11"/>
  <c r="F3604" i="11"/>
  <c r="E3604" i="11"/>
  <c r="D3604" i="11"/>
  <c r="AA3604" i="11" s="1"/>
  <c r="AB3604" i="11" s="1"/>
  <c r="W3603" i="11"/>
  <c r="M3603" i="11"/>
  <c r="G3603" i="11"/>
  <c r="F3603" i="11"/>
  <c r="E3603" i="11"/>
  <c r="D3603" i="11"/>
  <c r="AA3603" i="11" s="1"/>
  <c r="AB3603" i="11" s="1"/>
  <c r="W3602" i="11"/>
  <c r="M3602" i="11"/>
  <c r="G3602" i="11"/>
  <c r="F3602" i="11"/>
  <c r="E3602" i="11"/>
  <c r="D3602" i="11"/>
  <c r="AA3602" i="11" s="1"/>
  <c r="W3601" i="11"/>
  <c r="M3601" i="11"/>
  <c r="G3601" i="11"/>
  <c r="F3601" i="11"/>
  <c r="E3601" i="11"/>
  <c r="D3601" i="11"/>
  <c r="AA3601" i="11" s="1"/>
  <c r="AD3601" i="11" s="1"/>
  <c r="W3600" i="11"/>
  <c r="M3600" i="11"/>
  <c r="G3600" i="11"/>
  <c r="F3600" i="11"/>
  <c r="E3600" i="11"/>
  <c r="D3600" i="11"/>
  <c r="AA3600" i="11" s="1"/>
  <c r="W3599" i="11"/>
  <c r="M3599" i="11"/>
  <c r="G3599" i="11"/>
  <c r="F3599" i="11"/>
  <c r="E3599" i="11"/>
  <c r="D3599" i="11"/>
  <c r="AA3599" i="11" s="1"/>
  <c r="W3598" i="11"/>
  <c r="M3598" i="11"/>
  <c r="G3598" i="11"/>
  <c r="F3598" i="11"/>
  <c r="E3598" i="11"/>
  <c r="D3598" i="11"/>
  <c r="AA3598" i="11" s="1"/>
  <c r="W3597" i="11"/>
  <c r="M3597" i="11"/>
  <c r="G3597" i="11"/>
  <c r="F3597" i="11"/>
  <c r="E3597" i="11"/>
  <c r="D3597" i="11"/>
  <c r="AA3597" i="11" s="1"/>
  <c r="AB3597" i="11" s="1"/>
  <c r="W3596" i="11"/>
  <c r="M3596" i="11"/>
  <c r="G3596" i="11"/>
  <c r="F3596" i="11"/>
  <c r="E3596" i="11"/>
  <c r="D3596" i="11"/>
  <c r="AA3596" i="11" s="1"/>
  <c r="AB3596" i="11" s="1"/>
  <c r="W3595" i="11"/>
  <c r="M3595" i="11"/>
  <c r="G3595" i="11"/>
  <c r="F3595" i="11"/>
  <c r="E3595" i="11"/>
  <c r="D3595" i="11"/>
  <c r="AA3595" i="11" s="1"/>
  <c r="AB3595" i="11" s="1"/>
  <c r="W3594" i="11"/>
  <c r="M3594" i="11"/>
  <c r="G3594" i="11"/>
  <c r="H3594" i="11" s="1"/>
  <c r="F3594" i="11"/>
  <c r="E3594" i="11"/>
  <c r="D3594" i="11"/>
  <c r="AA3594" i="11" s="1"/>
  <c r="W3593" i="11"/>
  <c r="M3593" i="11"/>
  <c r="G3593" i="11"/>
  <c r="F3593" i="11"/>
  <c r="E3593" i="11"/>
  <c r="D3593" i="11"/>
  <c r="AA3593" i="11" s="1"/>
  <c r="W3592" i="11"/>
  <c r="M3592" i="11"/>
  <c r="G3592" i="11"/>
  <c r="F3592" i="11"/>
  <c r="E3592" i="11"/>
  <c r="D3592" i="11"/>
  <c r="AA3592" i="11" s="1"/>
  <c r="W3590" i="11"/>
  <c r="M3590" i="11"/>
  <c r="G3590" i="11"/>
  <c r="F3590" i="11"/>
  <c r="E3590" i="11"/>
  <c r="D3590" i="11"/>
  <c r="AA3590" i="11" s="1"/>
  <c r="W3589" i="11"/>
  <c r="M3589" i="11"/>
  <c r="G3589" i="11"/>
  <c r="H3589" i="11" s="1"/>
  <c r="F3589" i="11"/>
  <c r="E3589" i="11"/>
  <c r="D3589" i="11"/>
  <c r="AA3589" i="11" s="1"/>
  <c r="AB3589" i="11" s="1"/>
  <c r="W3588" i="11"/>
  <c r="M3588" i="11"/>
  <c r="G3588" i="11"/>
  <c r="F3588" i="11"/>
  <c r="E3588" i="11"/>
  <c r="D3588" i="11"/>
  <c r="AA3588" i="11" s="1"/>
  <c r="AB3588" i="11" s="1"/>
  <c r="W3587" i="11"/>
  <c r="M3587" i="11"/>
  <c r="G3587" i="11"/>
  <c r="F3587" i="11"/>
  <c r="E3587" i="11"/>
  <c r="D3587" i="11"/>
  <c r="AA3587" i="11" s="1"/>
  <c r="AB3587" i="11" s="1"/>
  <c r="W3586" i="11"/>
  <c r="M3586" i="11"/>
  <c r="G3586" i="11"/>
  <c r="F3586" i="11"/>
  <c r="E3586" i="11"/>
  <c r="D3586" i="11"/>
  <c r="AA3586" i="11" s="1"/>
  <c r="W3585" i="11"/>
  <c r="M3585" i="11"/>
  <c r="G3585" i="11"/>
  <c r="F3585" i="11"/>
  <c r="E3585" i="11"/>
  <c r="D3585" i="11"/>
  <c r="AA3585" i="11" s="1"/>
  <c r="AB3585" i="11" s="1"/>
  <c r="W3584" i="11"/>
  <c r="M3584" i="11"/>
  <c r="G3584" i="11"/>
  <c r="F3584" i="11"/>
  <c r="E3584" i="11"/>
  <c r="D3584" i="11"/>
  <c r="AA3584" i="11" s="1"/>
  <c r="W3583" i="11"/>
  <c r="M3583" i="11"/>
  <c r="G3583" i="11"/>
  <c r="F3583" i="11"/>
  <c r="E3583" i="11"/>
  <c r="D3583" i="11"/>
  <c r="AA3583" i="11" s="1"/>
  <c r="W3582" i="11"/>
  <c r="M3582" i="11"/>
  <c r="G3582" i="11"/>
  <c r="F3582" i="11"/>
  <c r="E3582" i="11"/>
  <c r="D3582" i="11"/>
  <c r="AA3582" i="11" s="1"/>
  <c r="W3581" i="11"/>
  <c r="M3581" i="11"/>
  <c r="G3581" i="11"/>
  <c r="F3581" i="11"/>
  <c r="E3581" i="11"/>
  <c r="D3581" i="11"/>
  <c r="AA3581" i="11" s="1"/>
  <c r="W3580" i="11"/>
  <c r="M3580" i="11"/>
  <c r="G3580" i="11"/>
  <c r="F3580" i="11"/>
  <c r="E3580" i="11"/>
  <c r="D3580" i="11"/>
  <c r="AA3580" i="11" s="1"/>
  <c r="AB3580" i="11" s="1"/>
  <c r="W3579" i="11"/>
  <c r="M3579" i="11"/>
  <c r="G3579" i="11"/>
  <c r="F3579" i="11"/>
  <c r="E3579" i="11"/>
  <c r="D3579" i="11"/>
  <c r="AA3579" i="11" s="1"/>
  <c r="AB3579" i="11" s="1"/>
  <c r="W3578" i="11"/>
  <c r="M3578" i="11"/>
  <c r="G3578" i="11"/>
  <c r="F3578" i="11"/>
  <c r="E3578" i="11"/>
  <c r="D3578" i="11"/>
  <c r="AA3578" i="11" s="1"/>
  <c r="W3577" i="11"/>
  <c r="M3577" i="11"/>
  <c r="G3577" i="11"/>
  <c r="F3577" i="11"/>
  <c r="E3577" i="11"/>
  <c r="D3577" i="11"/>
  <c r="AA3577" i="11" s="1"/>
  <c r="AD3577" i="11" s="1"/>
  <c r="W3576" i="11"/>
  <c r="M3576" i="11"/>
  <c r="G3576" i="11"/>
  <c r="F3576" i="11"/>
  <c r="E3576" i="11"/>
  <c r="D3576" i="11"/>
  <c r="AA3576" i="11" s="1"/>
  <c r="W3575" i="11"/>
  <c r="M3575" i="11"/>
  <c r="G3575" i="11"/>
  <c r="F3575" i="11"/>
  <c r="E3575" i="11"/>
  <c r="D3575" i="11"/>
  <c r="AA3575" i="11" s="1"/>
  <c r="W3784" i="11"/>
  <c r="R3784" i="11"/>
  <c r="M3784" i="11"/>
  <c r="G3784" i="11"/>
  <c r="F3784" i="11"/>
  <c r="E3784" i="11"/>
  <c r="D3784" i="11"/>
  <c r="W3783" i="11"/>
  <c r="R3783" i="11"/>
  <c r="M3783" i="11"/>
  <c r="G3783" i="11"/>
  <c r="F3783" i="11"/>
  <c r="E3783" i="11"/>
  <c r="D3783" i="11"/>
  <c r="W3782" i="11"/>
  <c r="R3782" i="11"/>
  <c r="M3782" i="11"/>
  <c r="G3782" i="11"/>
  <c r="F3782" i="11"/>
  <c r="E3782" i="11"/>
  <c r="D3782" i="11"/>
  <c r="W3781" i="11"/>
  <c r="R3781" i="11"/>
  <c r="M3781" i="11"/>
  <c r="G3781" i="11"/>
  <c r="H3781" i="11" s="1"/>
  <c r="F3781" i="11"/>
  <c r="E3781" i="11"/>
  <c r="D3781" i="11"/>
  <c r="W3779" i="11"/>
  <c r="R3779" i="11"/>
  <c r="M3779" i="11"/>
  <c r="G3779" i="11"/>
  <c r="F3779" i="11"/>
  <c r="E3779" i="11"/>
  <c r="H3779" i="11"/>
  <c r="D3779" i="11"/>
  <c r="W3778" i="11"/>
  <c r="R3778" i="11"/>
  <c r="M3778" i="11"/>
  <c r="G3778" i="11"/>
  <c r="F3778" i="11"/>
  <c r="E3778" i="11"/>
  <c r="D3778" i="11"/>
  <c r="W3777" i="11"/>
  <c r="R3777" i="11"/>
  <c r="M3777" i="11"/>
  <c r="G3777" i="11"/>
  <c r="F3777" i="11"/>
  <c r="E3777" i="11"/>
  <c r="D3777" i="11"/>
  <c r="H3777" i="11"/>
  <c r="W3776" i="11"/>
  <c r="R3776" i="11"/>
  <c r="M3776" i="11"/>
  <c r="G3776" i="11"/>
  <c r="F3776" i="11"/>
  <c r="E3776" i="11"/>
  <c r="D3776" i="11"/>
  <c r="W3775" i="11"/>
  <c r="R3775" i="11"/>
  <c r="M3775" i="11"/>
  <c r="G3775" i="11"/>
  <c r="F3775" i="11"/>
  <c r="E3775" i="11"/>
  <c r="D3775" i="11"/>
  <c r="W3774" i="11"/>
  <c r="R3774" i="11"/>
  <c r="M3774" i="11"/>
  <c r="G3774" i="11"/>
  <c r="F3774" i="11"/>
  <c r="E3774" i="11"/>
  <c r="D3774" i="11"/>
  <c r="W3773" i="11"/>
  <c r="R3773" i="11"/>
  <c r="M3773" i="11"/>
  <c r="G3773" i="11"/>
  <c r="F3773" i="11"/>
  <c r="E3773" i="11"/>
  <c r="D3773" i="11"/>
  <c r="H3773" i="11" s="1"/>
  <c r="W3772" i="11"/>
  <c r="R3772" i="11"/>
  <c r="M3772" i="11"/>
  <c r="G3772" i="11"/>
  <c r="F3772" i="11"/>
  <c r="E3772" i="11"/>
  <c r="D3772" i="11"/>
  <c r="W3771" i="11"/>
  <c r="R3771" i="11"/>
  <c r="M3771" i="11"/>
  <c r="G3771" i="11"/>
  <c r="H3771" i="11" s="1"/>
  <c r="F3771" i="11"/>
  <c r="E3771" i="11"/>
  <c r="D3771" i="11"/>
  <c r="W3770" i="11"/>
  <c r="R3770" i="11"/>
  <c r="M3770" i="11"/>
  <c r="G3770" i="11"/>
  <c r="F3770" i="11"/>
  <c r="E3770" i="11"/>
  <c r="D3770" i="11"/>
  <c r="W3769" i="11"/>
  <c r="R3769" i="11"/>
  <c r="M3769" i="11"/>
  <c r="G3769" i="11"/>
  <c r="F3769" i="11"/>
  <c r="E3769" i="11"/>
  <c r="D3769" i="11"/>
  <c r="W3768" i="11"/>
  <c r="R3768" i="11"/>
  <c r="M3768" i="11"/>
  <c r="G3768" i="11"/>
  <c r="F3768" i="11"/>
  <c r="E3768" i="11"/>
  <c r="D3768" i="11"/>
  <c r="W3767" i="11"/>
  <c r="R3767" i="11"/>
  <c r="M3767" i="11"/>
  <c r="G3767" i="11"/>
  <c r="F3767" i="11"/>
  <c r="E3767" i="11"/>
  <c r="D3767" i="11"/>
  <c r="W3766" i="11"/>
  <c r="R3766" i="11"/>
  <c r="M3766" i="11"/>
  <c r="G3766" i="11"/>
  <c r="F3766" i="11"/>
  <c r="E3766" i="11"/>
  <c r="D3766" i="11"/>
  <c r="W3765" i="11"/>
  <c r="R3765" i="11"/>
  <c r="M3765" i="11"/>
  <c r="G3765" i="11"/>
  <c r="H3765" i="11" s="1"/>
  <c r="F3765" i="11"/>
  <c r="E3765" i="11"/>
  <c r="D3765" i="11"/>
  <c r="W3764" i="11"/>
  <c r="R3764" i="11"/>
  <c r="M3764" i="11"/>
  <c r="G3764" i="11"/>
  <c r="F3764" i="11"/>
  <c r="E3764" i="11"/>
  <c r="D3764" i="11"/>
  <c r="W3763" i="11"/>
  <c r="R3763" i="11"/>
  <c r="M3763" i="11"/>
  <c r="G3763" i="11"/>
  <c r="H3763" i="11" s="1"/>
  <c r="F3763" i="11"/>
  <c r="E3763" i="11"/>
  <c r="D3763" i="11"/>
  <c r="W3762" i="11"/>
  <c r="R3762" i="11"/>
  <c r="M3762" i="11"/>
  <c r="G3762" i="11"/>
  <c r="H3762" i="11" s="1"/>
  <c r="F3762" i="11"/>
  <c r="E3762" i="11"/>
  <c r="D3762" i="11"/>
  <c r="W3761" i="11"/>
  <c r="R3761" i="11"/>
  <c r="M3761" i="11"/>
  <c r="G3761" i="11"/>
  <c r="F3761" i="11"/>
  <c r="E3761" i="11"/>
  <c r="D3761" i="11"/>
  <c r="W3760" i="11"/>
  <c r="R3760" i="11"/>
  <c r="M3760" i="11"/>
  <c r="G3760" i="11"/>
  <c r="F3760" i="11"/>
  <c r="E3760" i="11"/>
  <c r="D3760" i="11"/>
  <c r="W3758" i="11"/>
  <c r="R3758" i="11"/>
  <c r="M3758" i="11"/>
  <c r="G3758" i="11"/>
  <c r="F3758" i="11"/>
  <c r="E3758" i="11"/>
  <c r="D3758" i="11"/>
  <c r="W3757" i="11"/>
  <c r="R3757" i="11"/>
  <c r="M3757" i="11"/>
  <c r="G3757" i="11"/>
  <c r="F3757" i="11"/>
  <c r="E3757" i="11"/>
  <c r="D3757" i="11"/>
  <c r="W3756" i="11"/>
  <c r="R3756" i="11"/>
  <c r="M3756" i="11"/>
  <c r="G3756" i="11"/>
  <c r="F3756" i="11"/>
  <c r="E3756" i="11"/>
  <c r="D3756" i="11"/>
  <c r="H3756" i="11" s="1"/>
  <c r="W3755" i="11"/>
  <c r="R3755" i="11"/>
  <c r="M3755" i="11"/>
  <c r="G3755" i="11"/>
  <c r="F3755" i="11"/>
  <c r="E3755" i="11"/>
  <c r="D3755" i="11"/>
  <c r="W3754" i="11"/>
  <c r="R3754" i="11"/>
  <c r="M3754" i="11"/>
  <c r="G3754" i="11"/>
  <c r="F3754" i="11"/>
  <c r="E3754" i="11"/>
  <c r="D3754" i="11"/>
  <c r="W3753" i="11"/>
  <c r="R3753" i="11"/>
  <c r="M3753" i="11"/>
  <c r="G3753" i="11"/>
  <c r="F3753" i="11"/>
  <c r="E3753" i="11"/>
  <c r="D3753" i="11"/>
  <c r="H3753" i="11"/>
  <c r="W3752" i="11"/>
  <c r="R3752" i="11"/>
  <c r="M3752" i="11"/>
  <c r="G3752" i="11"/>
  <c r="F3752" i="11"/>
  <c r="E3752" i="11"/>
  <c r="D3752" i="11"/>
  <c r="W3751" i="11"/>
  <c r="R3751" i="11"/>
  <c r="M3751" i="11"/>
  <c r="G3751" i="11"/>
  <c r="F3751" i="11"/>
  <c r="E3751" i="11"/>
  <c r="D3751" i="11"/>
  <c r="W3750" i="11"/>
  <c r="R3750" i="11"/>
  <c r="M3750" i="11"/>
  <c r="G3750" i="11"/>
  <c r="F3750" i="11"/>
  <c r="E3750" i="11"/>
  <c r="D3750" i="11"/>
  <c r="W3749" i="11"/>
  <c r="R3749" i="11"/>
  <c r="M3749" i="11"/>
  <c r="G3749" i="11"/>
  <c r="F3749" i="11"/>
  <c r="E3749" i="11"/>
  <c r="D3749" i="11"/>
  <c r="W3748" i="11"/>
  <c r="R3748" i="11"/>
  <c r="M3748" i="11"/>
  <c r="G3748" i="11"/>
  <c r="H3748" i="11"/>
  <c r="F3748" i="11"/>
  <c r="E3748" i="11"/>
  <c r="D3748" i="11"/>
  <c r="W3747" i="11"/>
  <c r="R3747" i="11"/>
  <c r="M3747" i="11"/>
  <c r="G3747" i="11"/>
  <c r="F3747" i="11"/>
  <c r="E3747" i="11"/>
  <c r="D3747" i="11"/>
  <c r="W3746" i="11"/>
  <c r="R3746" i="11"/>
  <c r="M3746" i="11"/>
  <c r="G3746" i="11"/>
  <c r="H3746" i="11" s="1"/>
  <c r="F3746" i="11"/>
  <c r="E3746" i="11"/>
  <c r="D3746" i="11"/>
  <c r="W3745" i="11"/>
  <c r="R3745" i="11"/>
  <c r="M3745" i="11"/>
  <c r="G3745" i="11"/>
  <c r="F3745" i="11"/>
  <c r="E3745" i="11"/>
  <c r="D3745" i="11"/>
  <c r="W3744" i="11"/>
  <c r="R3744" i="11"/>
  <c r="M3744" i="11"/>
  <c r="G3744" i="11"/>
  <c r="H3744" i="11"/>
  <c r="F3744" i="11"/>
  <c r="E3744" i="11"/>
  <c r="D3744" i="11"/>
  <c r="W3743" i="11"/>
  <c r="R3743" i="11"/>
  <c r="M3743" i="11"/>
  <c r="G3743" i="11"/>
  <c r="F3743" i="11"/>
  <c r="E3743" i="11"/>
  <c r="D3743" i="11"/>
  <c r="W3742" i="11"/>
  <c r="R3742" i="11"/>
  <c r="M3742" i="11"/>
  <c r="G3742" i="11"/>
  <c r="F3742" i="11"/>
  <c r="E3742" i="11"/>
  <c r="D3742" i="11"/>
  <c r="W3741" i="11"/>
  <c r="R3741" i="11"/>
  <c r="M3741" i="11"/>
  <c r="G3741" i="11"/>
  <c r="F3741" i="11"/>
  <c r="E3741" i="11"/>
  <c r="D3741" i="11"/>
  <c r="W3740" i="11"/>
  <c r="R3740" i="11"/>
  <c r="M3740" i="11"/>
  <c r="G3740" i="11"/>
  <c r="F3740" i="11"/>
  <c r="E3740" i="11"/>
  <c r="D3740" i="11"/>
  <c r="H3740" i="11" s="1"/>
  <c r="W3739" i="11"/>
  <c r="R3739" i="11"/>
  <c r="M3739" i="11"/>
  <c r="G3739" i="11"/>
  <c r="F3739" i="11"/>
  <c r="E3739" i="11"/>
  <c r="D3739" i="11"/>
  <c r="W3737" i="11"/>
  <c r="R3737" i="11"/>
  <c r="M3737" i="11"/>
  <c r="G3737" i="11"/>
  <c r="F3737" i="11"/>
  <c r="E3737" i="11"/>
  <c r="D3737" i="11"/>
  <c r="W3736" i="11"/>
  <c r="R3736" i="11"/>
  <c r="M3736" i="11"/>
  <c r="G3736" i="11"/>
  <c r="F3736" i="11"/>
  <c r="E3736" i="11"/>
  <c r="H3736" i="11"/>
  <c r="D3736" i="11"/>
  <c r="W3735" i="11"/>
  <c r="R3735" i="11"/>
  <c r="M3735" i="11"/>
  <c r="G3735" i="11"/>
  <c r="F3735" i="11"/>
  <c r="E3735" i="11"/>
  <c r="H3735" i="11"/>
  <c r="D3735" i="11"/>
  <c r="W3734" i="11"/>
  <c r="R3734" i="11"/>
  <c r="M3734" i="11"/>
  <c r="G3734" i="11"/>
  <c r="F3734" i="11"/>
  <c r="E3734" i="11"/>
  <c r="D3734" i="11"/>
  <c r="W3733" i="11"/>
  <c r="R3733" i="11"/>
  <c r="M3733" i="11"/>
  <c r="G3733" i="11"/>
  <c r="F3733" i="11"/>
  <c r="E3733" i="11"/>
  <c r="D3733" i="11"/>
  <c r="W3732" i="11"/>
  <c r="R3732" i="11"/>
  <c r="M3732" i="11"/>
  <c r="G3732" i="11"/>
  <c r="F3732" i="11"/>
  <c r="E3732" i="11"/>
  <c r="D3732" i="11"/>
  <c r="W3731" i="11"/>
  <c r="R3731" i="11"/>
  <c r="M3731" i="11"/>
  <c r="G3731" i="11"/>
  <c r="H3731" i="11"/>
  <c r="F3731" i="11"/>
  <c r="E3731" i="11"/>
  <c r="D3731" i="11"/>
  <c r="W3730" i="11"/>
  <c r="R3730" i="11"/>
  <c r="M3730" i="11"/>
  <c r="G3730" i="11"/>
  <c r="F3730" i="11"/>
  <c r="E3730" i="11"/>
  <c r="D3730" i="11"/>
  <c r="W3729" i="11"/>
  <c r="R3729" i="11"/>
  <c r="M3729" i="11"/>
  <c r="G3729" i="11"/>
  <c r="F3729" i="11"/>
  <c r="E3729" i="11"/>
  <c r="D3729" i="11"/>
  <c r="W3728" i="11"/>
  <c r="R3728" i="11"/>
  <c r="M3728" i="11"/>
  <c r="G3728" i="11"/>
  <c r="F3728" i="11"/>
  <c r="E3728" i="11"/>
  <c r="D3728" i="11"/>
  <c r="W3727" i="11"/>
  <c r="R3727" i="11"/>
  <c r="M3727" i="11"/>
  <c r="G3727" i="11"/>
  <c r="F3727" i="11"/>
  <c r="E3727" i="11"/>
  <c r="D3727" i="11"/>
  <c r="W3726" i="11"/>
  <c r="R3726" i="11"/>
  <c r="M3726" i="11"/>
  <c r="G3726" i="11"/>
  <c r="F3726" i="11"/>
  <c r="E3726" i="11"/>
  <c r="D3726" i="11"/>
  <c r="W3725" i="11"/>
  <c r="R3725" i="11"/>
  <c r="M3725" i="11"/>
  <c r="G3725" i="11"/>
  <c r="F3725" i="11"/>
  <c r="E3725" i="11"/>
  <c r="D3725" i="11"/>
  <c r="W3724" i="11"/>
  <c r="R3724" i="11"/>
  <c r="M3724" i="11"/>
  <c r="G3724" i="11"/>
  <c r="F3724" i="11"/>
  <c r="E3724" i="11"/>
  <c r="D3724" i="11"/>
  <c r="W3723" i="11"/>
  <c r="R3723" i="11"/>
  <c r="M3723" i="11"/>
  <c r="G3723" i="11"/>
  <c r="F3723" i="11"/>
  <c r="E3723" i="11"/>
  <c r="D3723" i="11"/>
  <c r="W3722" i="11"/>
  <c r="R3722" i="11"/>
  <c r="M3722" i="11"/>
  <c r="G3722" i="11"/>
  <c r="H3722" i="11" s="1"/>
  <c r="F3722" i="11"/>
  <c r="E3722" i="11"/>
  <c r="D3722" i="11"/>
  <c r="W3721" i="11"/>
  <c r="R3721" i="11"/>
  <c r="M3721" i="11"/>
  <c r="G3721" i="11"/>
  <c r="F3721" i="11"/>
  <c r="E3721" i="11"/>
  <c r="D3721" i="11"/>
  <c r="AA3721" i="11" s="1"/>
  <c r="AB3721" i="11" s="1"/>
  <c r="W3720" i="11"/>
  <c r="R3720" i="11"/>
  <c r="M3720" i="11"/>
  <c r="G3720" i="11"/>
  <c r="F3720" i="11"/>
  <c r="E3720" i="11"/>
  <c r="D3720" i="11"/>
  <c r="AA3720" i="11" s="1"/>
  <c r="AD3720" i="11" s="1"/>
  <c r="W3719" i="11"/>
  <c r="R3719" i="11"/>
  <c r="M3719" i="11"/>
  <c r="G3719" i="11"/>
  <c r="F3719" i="11"/>
  <c r="E3719" i="11"/>
  <c r="D3719" i="11"/>
  <c r="AA3719" i="11" s="1"/>
  <c r="AB3719" i="11" s="1"/>
  <c r="W3718" i="11"/>
  <c r="R3718" i="11"/>
  <c r="M3718" i="11"/>
  <c r="G3718" i="11"/>
  <c r="F3718" i="11"/>
  <c r="E3718" i="11"/>
  <c r="D3718" i="11"/>
  <c r="AA3718" i="11" s="1"/>
  <c r="AB3718" i="11" s="1"/>
  <c r="W3716" i="11"/>
  <c r="R3716" i="11"/>
  <c r="M3716" i="11"/>
  <c r="G3716" i="11"/>
  <c r="F3716" i="11"/>
  <c r="E3716" i="11"/>
  <c r="D3716" i="11"/>
  <c r="AA3716" i="11" s="1"/>
  <c r="AB3716" i="11" s="1"/>
  <c r="W3715" i="11"/>
  <c r="R3715" i="11"/>
  <c r="M3715" i="11"/>
  <c r="G3715" i="11"/>
  <c r="F3715" i="11"/>
  <c r="E3715" i="11"/>
  <c r="D3715" i="11"/>
  <c r="AA3715" i="11" s="1"/>
  <c r="AB3715" i="11" s="1"/>
  <c r="W3714" i="11"/>
  <c r="R3714" i="11"/>
  <c r="M3714" i="11"/>
  <c r="G3714" i="11"/>
  <c r="F3714" i="11"/>
  <c r="E3714" i="11"/>
  <c r="D3714" i="11"/>
  <c r="AA3714" i="11" s="1"/>
  <c r="H3714" i="11"/>
  <c r="W3713" i="11"/>
  <c r="R3713" i="11"/>
  <c r="M3713" i="11"/>
  <c r="G3713" i="11"/>
  <c r="H3713" i="11" s="1"/>
  <c r="F3713" i="11"/>
  <c r="E3713" i="11"/>
  <c r="D3713" i="11"/>
  <c r="AA3713" i="11" s="1"/>
  <c r="AB3713" i="11" s="1"/>
  <c r="W3712" i="11"/>
  <c r="R3712" i="11"/>
  <c r="M3712" i="11"/>
  <c r="G3712" i="11"/>
  <c r="F3712" i="11"/>
  <c r="E3712" i="11"/>
  <c r="D3712" i="11"/>
  <c r="AA3712" i="11" s="1"/>
  <c r="AB3712" i="11" s="1"/>
  <c r="H3712" i="11"/>
  <c r="W3711" i="11"/>
  <c r="R3711" i="11"/>
  <c r="M3711" i="11"/>
  <c r="G3711" i="11"/>
  <c r="F3711" i="11"/>
  <c r="E3711" i="11"/>
  <c r="D3711" i="11"/>
  <c r="AA3711" i="11" s="1"/>
  <c r="AB3711" i="11" s="1"/>
  <c r="W3710" i="11"/>
  <c r="R3710" i="11"/>
  <c r="M3710" i="11"/>
  <c r="G3710" i="11"/>
  <c r="F3710" i="11"/>
  <c r="E3710" i="11"/>
  <c r="D3710" i="11"/>
  <c r="AA3710" i="11" s="1"/>
  <c r="W3709" i="11"/>
  <c r="R3709" i="11"/>
  <c r="M3709" i="11"/>
  <c r="G3709" i="11"/>
  <c r="F3709" i="11"/>
  <c r="E3709" i="11"/>
  <c r="D3709" i="11"/>
  <c r="AA3709" i="11" s="1"/>
  <c r="AB3709" i="11" s="1"/>
  <c r="W3708" i="11"/>
  <c r="R3708" i="11"/>
  <c r="M3708" i="11"/>
  <c r="G3708" i="11"/>
  <c r="F3708" i="11"/>
  <c r="E3708" i="11"/>
  <c r="D3708" i="11"/>
  <c r="AA3708" i="11" s="1"/>
  <c r="AB3708" i="11" s="1"/>
  <c r="W3707" i="11"/>
  <c r="R3707" i="11"/>
  <c r="M3707" i="11"/>
  <c r="G3707" i="11"/>
  <c r="F3707" i="11"/>
  <c r="E3707" i="11"/>
  <c r="D3707" i="11"/>
  <c r="AA3707" i="11" s="1"/>
  <c r="W3706" i="11"/>
  <c r="R3706" i="11"/>
  <c r="M3706" i="11"/>
  <c r="G3706" i="11"/>
  <c r="F3706" i="11"/>
  <c r="E3706" i="11"/>
  <c r="D3706" i="11"/>
  <c r="AA3706" i="11" s="1"/>
  <c r="W3705" i="11"/>
  <c r="R3705" i="11"/>
  <c r="M3705" i="11"/>
  <c r="G3705" i="11"/>
  <c r="F3705" i="11"/>
  <c r="E3705" i="11"/>
  <c r="D3705" i="11"/>
  <c r="AA3705" i="11" s="1"/>
  <c r="AB3705" i="11" s="1"/>
  <c r="W3704" i="11"/>
  <c r="R3704" i="11"/>
  <c r="M3704" i="11"/>
  <c r="G3704" i="11"/>
  <c r="F3704" i="11"/>
  <c r="E3704" i="11"/>
  <c r="D3704" i="11"/>
  <c r="AA3704" i="11" s="1"/>
  <c r="AB3704" i="11" s="1"/>
  <c r="W3703" i="11"/>
  <c r="R3703" i="11"/>
  <c r="M3703" i="11"/>
  <c r="G3703" i="11"/>
  <c r="F3703" i="11"/>
  <c r="E3703" i="11"/>
  <c r="D3703" i="11"/>
  <c r="AA3703" i="11" s="1"/>
  <c r="W3702" i="11"/>
  <c r="R3702" i="11"/>
  <c r="M3702" i="11"/>
  <c r="G3702" i="11"/>
  <c r="F3702" i="11"/>
  <c r="E3702" i="11"/>
  <c r="D3702" i="11"/>
  <c r="AA3702" i="11" s="1"/>
  <c r="AB3702" i="11" s="1"/>
  <c r="W3701" i="11"/>
  <c r="R3701" i="11"/>
  <c r="M3701" i="11"/>
  <c r="G3701" i="11"/>
  <c r="F3701" i="11"/>
  <c r="E3701" i="11"/>
  <c r="D3701" i="11"/>
  <c r="AA3701" i="11" s="1"/>
  <c r="W3700" i="11"/>
  <c r="R3700" i="11"/>
  <c r="M3700" i="11"/>
  <c r="G3700" i="11"/>
  <c r="F3700" i="11"/>
  <c r="E3700" i="11"/>
  <c r="D3700" i="11"/>
  <c r="AA3700" i="11" s="1"/>
  <c r="AD3700" i="11" s="1"/>
  <c r="W3699" i="11"/>
  <c r="R3699" i="11"/>
  <c r="M3699" i="11"/>
  <c r="G3699" i="11"/>
  <c r="F3699" i="11"/>
  <c r="E3699" i="11"/>
  <c r="D3699" i="11"/>
  <c r="AA3699" i="11" s="1"/>
  <c r="AB3699" i="11" s="1"/>
  <c r="W3698" i="11"/>
  <c r="R3698" i="11"/>
  <c r="M3698" i="11"/>
  <c r="G3698" i="11"/>
  <c r="F3698" i="11"/>
  <c r="E3698" i="11"/>
  <c r="D3698" i="11"/>
  <c r="AA3698" i="11" s="1"/>
  <c r="W3697" i="11"/>
  <c r="R3697" i="11"/>
  <c r="M3697" i="11"/>
  <c r="G3697" i="11"/>
  <c r="H3697" i="11" s="1"/>
  <c r="F3697" i="11"/>
  <c r="E3697" i="11"/>
  <c r="D3697" i="11"/>
  <c r="AA3697" i="11" s="1"/>
  <c r="AB3697" i="11" s="1"/>
  <c r="W3695" i="11"/>
  <c r="R3695" i="11"/>
  <c r="M3695" i="11"/>
  <c r="G3695" i="11"/>
  <c r="F3695" i="11"/>
  <c r="E3695" i="11"/>
  <c r="D3695" i="11"/>
  <c r="AA3695" i="11" s="1"/>
  <c r="AB3695" i="11" s="1"/>
  <c r="W3694" i="11"/>
  <c r="R3694" i="11"/>
  <c r="M3694" i="11"/>
  <c r="G3694" i="11"/>
  <c r="F3694" i="11"/>
  <c r="E3694" i="11"/>
  <c r="D3694" i="11"/>
  <c r="AA3694" i="11" s="1"/>
  <c r="AB3694" i="11" s="1"/>
  <c r="W3693" i="11"/>
  <c r="R3693" i="11"/>
  <c r="M3693" i="11"/>
  <c r="G3693" i="11"/>
  <c r="F3693" i="11"/>
  <c r="E3693" i="11"/>
  <c r="D3693" i="11"/>
  <c r="AA3693" i="11" s="1"/>
  <c r="AD3693" i="11" s="1"/>
  <c r="W3692" i="11"/>
  <c r="R3692" i="11"/>
  <c r="M3692" i="11"/>
  <c r="G3692" i="11"/>
  <c r="F3692" i="11"/>
  <c r="E3692" i="11"/>
  <c r="D3692" i="11"/>
  <c r="AA3692" i="11" s="1"/>
  <c r="AB3692" i="11" s="1"/>
  <c r="W3691" i="11"/>
  <c r="R3691" i="11"/>
  <c r="M3691" i="11"/>
  <c r="G3691" i="11"/>
  <c r="F3691" i="11"/>
  <c r="E3691" i="11"/>
  <c r="D3691" i="11"/>
  <c r="AA3691" i="11" s="1"/>
  <c r="AB3691" i="11" s="1"/>
  <c r="W3690" i="11"/>
  <c r="R3690" i="11"/>
  <c r="M3690" i="11"/>
  <c r="G3690" i="11"/>
  <c r="F3690" i="11"/>
  <c r="E3690" i="11"/>
  <c r="D3690" i="11"/>
  <c r="AA3690" i="11" s="1"/>
  <c r="W3689" i="11"/>
  <c r="R3689" i="11"/>
  <c r="M3689" i="11"/>
  <c r="G3689" i="11"/>
  <c r="F3689" i="11"/>
  <c r="E3689" i="11"/>
  <c r="D3689" i="11"/>
  <c r="AA3689" i="11" s="1"/>
  <c r="W3688" i="11"/>
  <c r="R3688" i="11"/>
  <c r="M3688" i="11"/>
  <c r="G3688" i="11"/>
  <c r="F3688" i="11"/>
  <c r="E3688" i="11"/>
  <c r="D3688" i="11"/>
  <c r="AA3688" i="11" s="1"/>
  <c r="AD3688" i="11" s="1"/>
  <c r="W3687" i="11"/>
  <c r="R3687" i="11"/>
  <c r="M3687" i="11"/>
  <c r="G3687" i="11"/>
  <c r="F3687" i="11"/>
  <c r="E3687" i="11"/>
  <c r="D3687" i="11"/>
  <c r="AA3687" i="11" s="1"/>
  <c r="AB3687" i="11" s="1"/>
  <c r="W3686" i="11"/>
  <c r="R3686" i="11"/>
  <c r="M3686" i="11"/>
  <c r="G3686" i="11"/>
  <c r="F3686" i="11"/>
  <c r="E3686" i="11"/>
  <c r="D3686" i="11"/>
  <c r="AA3686" i="11" s="1"/>
  <c r="AB3686" i="11" s="1"/>
  <c r="W3685" i="11"/>
  <c r="R3685" i="11"/>
  <c r="M3685" i="11"/>
  <c r="G3685" i="11"/>
  <c r="F3685" i="11"/>
  <c r="E3685" i="11"/>
  <c r="D3685" i="11"/>
  <c r="AA3685" i="11" s="1"/>
  <c r="AD3685" i="11" s="1"/>
  <c r="W3684" i="11"/>
  <c r="R3684" i="11"/>
  <c r="M3684" i="11"/>
  <c r="G3684" i="11"/>
  <c r="F3684" i="11"/>
  <c r="E3684" i="11"/>
  <c r="D3684" i="11"/>
  <c r="AA3684" i="11" s="1"/>
  <c r="W3683" i="11"/>
  <c r="R3683" i="11"/>
  <c r="M3683" i="11"/>
  <c r="G3683" i="11"/>
  <c r="F3683" i="11"/>
  <c r="E3683" i="11"/>
  <c r="D3683" i="11"/>
  <c r="AA3683" i="11" s="1"/>
  <c r="AB3683" i="11" s="1"/>
  <c r="W3682" i="11"/>
  <c r="R3682" i="11"/>
  <c r="M3682" i="11"/>
  <c r="G3682" i="11"/>
  <c r="F3682" i="11"/>
  <c r="E3682" i="11"/>
  <c r="D3682" i="11"/>
  <c r="AA3682" i="11" s="1"/>
  <c r="AB3682" i="11" s="1"/>
  <c r="W3681" i="11"/>
  <c r="R3681" i="11"/>
  <c r="M3681" i="11"/>
  <c r="G3681" i="11"/>
  <c r="F3681" i="11"/>
  <c r="E3681" i="11"/>
  <c r="D3681" i="11"/>
  <c r="AA3681" i="11" s="1"/>
  <c r="W3680" i="11"/>
  <c r="R3680" i="11"/>
  <c r="M3680" i="11"/>
  <c r="G3680" i="11"/>
  <c r="F3680" i="11"/>
  <c r="E3680" i="11"/>
  <c r="D3680" i="11"/>
  <c r="AA3680" i="11" s="1"/>
  <c r="AB3680" i="11" s="1"/>
  <c r="W3574" i="11"/>
  <c r="R3574" i="11"/>
  <c r="M3574" i="11"/>
  <c r="G3574" i="11"/>
  <c r="F3574" i="11"/>
  <c r="E3574" i="11"/>
  <c r="D3574" i="11"/>
  <c r="H3574" i="11" s="1"/>
  <c r="W3573" i="11"/>
  <c r="R3573" i="11"/>
  <c r="M3573" i="11"/>
  <c r="G3573" i="11"/>
  <c r="F3573" i="11"/>
  <c r="E3573" i="11"/>
  <c r="D3573" i="11"/>
  <c r="H3573" i="11"/>
  <c r="W3572" i="11"/>
  <c r="R3572" i="11"/>
  <c r="M3572" i="11"/>
  <c r="G3572" i="11"/>
  <c r="H3572" i="11" s="1"/>
  <c r="F3572" i="11"/>
  <c r="E3572" i="11"/>
  <c r="D3572" i="11"/>
  <c r="W3571" i="11"/>
  <c r="R3571" i="11"/>
  <c r="M3571" i="11"/>
  <c r="G3571" i="11"/>
  <c r="F3571" i="11"/>
  <c r="E3571" i="11"/>
  <c r="D3571" i="11"/>
  <c r="W3570" i="11"/>
  <c r="R3570" i="11"/>
  <c r="M3570" i="11"/>
  <c r="G3570" i="11"/>
  <c r="F3570" i="11"/>
  <c r="E3570" i="11"/>
  <c r="D3570" i="11"/>
  <c r="W3569" i="11"/>
  <c r="R3569" i="11"/>
  <c r="M3569" i="11"/>
  <c r="G3569" i="11"/>
  <c r="F3569" i="11"/>
  <c r="E3569" i="11"/>
  <c r="D3569" i="11"/>
  <c r="W3568" i="11"/>
  <c r="R3568" i="11"/>
  <c r="M3568" i="11"/>
  <c r="G3568" i="11"/>
  <c r="H3568" i="11" s="1"/>
  <c r="F3568" i="11"/>
  <c r="E3568" i="11"/>
  <c r="D3568" i="11"/>
  <c r="W3567" i="11"/>
  <c r="R3567" i="11"/>
  <c r="M3567" i="11"/>
  <c r="G3567" i="11"/>
  <c r="F3567" i="11"/>
  <c r="E3567" i="11"/>
  <c r="D3567" i="11"/>
  <c r="W3566" i="11"/>
  <c r="R3566" i="11"/>
  <c r="M3566" i="11"/>
  <c r="G3566" i="11"/>
  <c r="H3566" i="11" s="1"/>
  <c r="F3566" i="11"/>
  <c r="E3566" i="11"/>
  <c r="D3566" i="11"/>
  <c r="W3565" i="11"/>
  <c r="R3565" i="11"/>
  <c r="M3565" i="11"/>
  <c r="G3565" i="11"/>
  <c r="H3565" i="11" s="1"/>
  <c r="F3565" i="11"/>
  <c r="E3565" i="11"/>
  <c r="D3565" i="11"/>
  <c r="W3564" i="11"/>
  <c r="R3564" i="11"/>
  <c r="M3564" i="11"/>
  <c r="G3564" i="11"/>
  <c r="F3564" i="11"/>
  <c r="E3564" i="11"/>
  <c r="D3564" i="11"/>
  <c r="H3564" i="11"/>
  <c r="W3563" i="11"/>
  <c r="R3563" i="11"/>
  <c r="M3563" i="11"/>
  <c r="G3563" i="11"/>
  <c r="F3563" i="11"/>
  <c r="E3563" i="11"/>
  <c r="D3563" i="11"/>
  <c r="W3562" i="11"/>
  <c r="R3562" i="11"/>
  <c r="M3562" i="11"/>
  <c r="G3562" i="11"/>
  <c r="F3562" i="11"/>
  <c r="E3562" i="11"/>
  <c r="D3562" i="11"/>
  <c r="W3561" i="11"/>
  <c r="R3561" i="11"/>
  <c r="M3561" i="11"/>
  <c r="G3561" i="11"/>
  <c r="F3561" i="11"/>
  <c r="E3561" i="11"/>
  <c r="D3561" i="11"/>
  <c r="W3560" i="11"/>
  <c r="R3560" i="11"/>
  <c r="M3560" i="11"/>
  <c r="G3560" i="11"/>
  <c r="F3560" i="11"/>
  <c r="H3560" i="11" s="1"/>
  <c r="E3560" i="11"/>
  <c r="D3560" i="11"/>
  <c r="W3559" i="11"/>
  <c r="R3559" i="11"/>
  <c r="M3559" i="11"/>
  <c r="G3559" i="11"/>
  <c r="F3559" i="11"/>
  <c r="H3559" i="11" s="1"/>
  <c r="E3559" i="11"/>
  <c r="D3559" i="11"/>
  <c r="W3558" i="11"/>
  <c r="R3558" i="11"/>
  <c r="M3558" i="11"/>
  <c r="G3558" i="11"/>
  <c r="F3558" i="11"/>
  <c r="H3558" i="11" s="1"/>
  <c r="E3558" i="11"/>
  <c r="D3558" i="11"/>
  <c r="W3557" i="11"/>
  <c r="R3557" i="11"/>
  <c r="M3557" i="11"/>
  <c r="G3557" i="11"/>
  <c r="H3557" i="11" s="1"/>
  <c r="F3557" i="11"/>
  <c r="E3557" i="11"/>
  <c r="D3557" i="11"/>
  <c r="W3556" i="11"/>
  <c r="R3556" i="11"/>
  <c r="M3556" i="11"/>
  <c r="G3556" i="11"/>
  <c r="H3556" i="11" s="1"/>
  <c r="F3556" i="11"/>
  <c r="E3556" i="11"/>
  <c r="D3556" i="11"/>
  <c r="W3555" i="11"/>
  <c r="R3555" i="11"/>
  <c r="M3555" i="11"/>
  <c r="G3555" i="11"/>
  <c r="F3555" i="11"/>
  <c r="E3555" i="11"/>
  <c r="D3555" i="11"/>
  <c r="W3554" i="11"/>
  <c r="R3554" i="11"/>
  <c r="M3554" i="11"/>
  <c r="G3554" i="11"/>
  <c r="F3554" i="11"/>
  <c r="E3554" i="11"/>
  <c r="D3554" i="11"/>
  <c r="W3553" i="11"/>
  <c r="R3553" i="11"/>
  <c r="M3553" i="11"/>
  <c r="G3553" i="11"/>
  <c r="F3553" i="11"/>
  <c r="E3553" i="11"/>
  <c r="D3553" i="11"/>
  <c r="W3552" i="11"/>
  <c r="R3552" i="11"/>
  <c r="M3552" i="11"/>
  <c r="G3552" i="11"/>
  <c r="F3552" i="11"/>
  <c r="E3552" i="11"/>
  <c r="D3552" i="11"/>
  <c r="H3552" i="11" s="1"/>
  <c r="W3551" i="11"/>
  <c r="R3551" i="11"/>
  <c r="M3551" i="11"/>
  <c r="G3551" i="11"/>
  <c r="F3551" i="11"/>
  <c r="E3551" i="11"/>
  <c r="D3551" i="11"/>
  <c r="H3551" i="11" s="1"/>
  <c r="W3550" i="11"/>
  <c r="R3550" i="11"/>
  <c r="M3550" i="11"/>
  <c r="G3550" i="11"/>
  <c r="F3550" i="11"/>
  <c r="E3550" i="11"/>
  <c r="D3550" i="11"/>
  <c r="H3550" i="11" s="1"/>
  <c r="W3549" i="11"/>
  <c r="R3549" i="11"/>
  <c r="M3549" i="11"/>
  <c r="G3549" i="11"/>
  <c r="F3549" i="11"/>
  <c r="E3549" i="11"/>
  <c r="D3549" i="11"/>
  <c r="W3548" i="11"/>
  <c r="R3548" i="11"/>
  <c r="M3548" i="11"/>
  <c r="G3548" i="11"/>
  <c r="F3548" i="11"/>
  <c r="E3548" i="11"/>
  <c r="D3548" i="11"/>
  <c r="W3547" i="11"/>
  <c r="R3547" i="11"/>
  <c r="M3547" i="11"/>
  <c r="G3547" i="11"/>
  <c r="F3547" i="11"/>
  <c r="E3547" i="11"/>
  <c r="D3547" i="11"/>
  <c r="W3546" i="11"/>
  <c r="R3546" i="11"/>
  <c r="M3546" i="11"/>
  <c r="G3546" i="11"/>
  <c r="F3546" i="11"/>
  <c r="E3546" i="11"/>
  <c r="D3546" i="11"/>
  <c r="W3545" i="11"/>
  <c r="R3545" i="11"/>
  <c r="M3545" i="11"/>
  <c r="G3545" i="11"/>
  <c r="F3545" i="11"/>
  <c r="E3545" i="11"/>
  <c r="D3545" i="11"/>
  <c r="W3544" i="11"/>
  <c r="R3544" i="11"/>
  <c r="M3544" i="11"/>
  <c r="G3544" i="11"/>
  <c r="H3544" i="11"/>
  <c r="F3544" i="11"/>
  <c r="E3544" i="11"/>
  <c r="D3544" i="11"/>
  <c r="W3543" i="11"/>
  <c r="R3543" i="11"/>
  <c r="M3543" i="11"/>
  <c r="G3543" i="11"/>
  <c r="H3543" i="11" s="1"/>
  <c r="F3543" i="11"/>
  <c r="E3543" i="11"/>
  <c r="D3543" i="11"/>
  <c r="W3542" i="11"/>
  <c r="R3542" i="11"/>
  <c r="M3542" i="11"/>
  <c r="G3542" i="11"/>
  <c r="H3542" i="11" s="1"/>
  <c r="F3542" i="11"/>
  <c r="E3542" i="11"/>
  <c r="D3542" i="11"/>
  <c r="W3541" i="11"/>
  <c r="R3541" i="11"/>
  <c r="M3541" i="11"/>
  <c r="G3541" i="11"/>
  <c r="H3541" i="11"/>
  <c r="F3541" i="11"/>
  <c r="E3541" i="11"/>
  <c r="D3541" i="11"/>
  <c r="W3540" i="11"/>
  <c r="R3540" i="11"/>
  <c r="M3540" i="11"/>
  <c r="G3540" i="11"/>
  <c r="H3540" i="11" s="1"/>
  <c r="F3540" i="11"/>
  <c r="E3540" i="11"/>
  <c r="D3540" i="11"/>
  <c r="W3539" i="11"/>
  <c r="R3539" i="11"/>
  <c r="M3539" i="11"/>
  <c r="G3539" i="11"/>
  <c r="F3539" i="11"/>
  <c r="E3539" i="11"/>
  <c r="D3539" i="11"/>
  <c r="W3538" i="11"/>
  <c r="R3538" i="11"/>
  <c r="M3538" i="11"/>
  <c r="G3538" i="11"/>
  <c r="F3538" i="11"/>
  <c r="E3538" i="11"/>
  <c r="D3538" i="11"/>
  <c r="W3537" i="11"/>
  <c r="R3537" i="11"/>
  <c r="M3537" i="11"/>
  <c r="G3537" i="11"/>
  <c r="F3537" i="11"/>
  <c r="E3537" i="11"/>
  <c r="D3537" i="11"/>
  <c r="W3536" i="11"/>
  <c r="R3536" i="11"/>
  <c r="M3536" i="11"/>
  <c r="G3536" i="11"/>
  <c r="F3536" i="11"/>
  <c r="E3536" i="11"/>
  <c r="D3536" i="11"/>
  <c r="H3536" i="11" s="1"/>
  <c r="W3535" i="11"/>
  <c r="R3535" i="11"/>
  <c r="M3535" i="11"/>
  <c r="G3535" i="11"/>
  <c r="F3535" i="11"/>
  <c r="E3535" i="11"/>
  <c r="D3535" i="11"/>
  <c r="H3535" i="11" s="1"/>
  <c r="W3534" i="11"/>
  <c r="R3534" i="11"/>
  <c r="M3534" i="11"/>
  <c r="G3534" i="11"/>
  <c r="F3534" i="11"/>
  <c r="E3534" i="11"/>
  <c r="D3534" i="11"/>
  <c r="H3534" i="11" s="1"/>
  <c r="W3533" i="11"/>
  <c r="R3533" i="11"/>
  <c r="M3533" i="11"/>
  <c r="G3533" i="11"/>
  <c r="F3533" i="11"/>
  <c r="E3533" i="11"/>
  <c r="D3533" i="11"/>
  <c r="H3533" i="11"/>
  <c r="W3532" i="11"/>
  <c r="R3532" i="11"/>
  <c r="M3532" i="11"/>
  <c r="G3532" i="11"/>
  <c r="F3532" i="11"/>
  <c r="E3532" i="11"/>
  <c r="D3532" i="11"/>
  <c r="H3532" i="11"/>
  <c r="W3531" i="11"/>
  <c r="R3531" i="11"/>
  <c r="M3531" i="11"/>
  <c r="G3531" i="11"/>
  <c r="F3531" i="11"/>
  <c r="E3531" i="11"/>
  <c r="D3531" i="11"/>
  <c r="W3530" i="11"/>
  <c r="R3530" i="11"/>
  <c r="M3530" i="11"/>
  <c r="G3530" i="11"/>
  <c r="F3530" i="11"/>
  <c r="E3530" i="11"/>
  <c r="D3530" i="11"/>
  <c r="W3529" i="11"/>
  <c r="R3529" i="11"/>
  <c r="M3529" i="11"/>
  <c r="G3529" i="11"/>
  <c r="F3529" i="11"/>
  <c r="E3529" i="11"/>
  <c r="D3529" i="11"/>
  <c r="W3528" i="11"/>
  <c r="R3528" i="11"/>
  <c r="M3528" i="11"/>
  <c r="G3528" i="11"/>
  <c r="H3528" i="11" s="1"/>
  <c r="F3528" i="11"/>
  <c r="E3528" i="11"/>
  <c r="D3528" i="11"/>
  <c r="W3527" i="11"/>
  <c r="R3527" i="11"/>
  <c r="M3527" i="11"/>
  <c r="G3527" i="11"/>
  <c r="H3527" i="11" s="1"/>
  <c r="F3527" i="11"/>
  <c r="E3527" i="11"/>
  <c r="D3527" i="11"/>
  <c r="W3526" i="11"/>
  <c r="R3526" i="11"/>
  <c r="M3526" i="11"/>
  <c r="G3526" i="11"/>
  <c r="H3526" i="11" s="1"/>
  <c r="F3526" i="11"/>
  <c r="E3526" i="11"/>
  <c r="D3526" i="11"/>
  <c r="W3525" i="11"/>
  <c r="R3525" i="11"/>
  <c r="M3525" i="11"/>
  <c r="G3525" i="11"/>
  <c r="H3525" i="11" s="1"/>
  <c r="F3525" i="11"/>
  <c r="E3525" i="11"/>
  <c r="D3525" i="11"/>
  <c r="W3524" i="11"/>
  <c r="R3524" i="11"/>
  <c r="M3524" i="11"/>
  <c r="G3524" i="11"/>
  <c r="H3524" i="11" s="1"/>
  <c r="F3524" i="11"/>
  <c r="E3524" i="11"/>
  <c r="D3524" i="11"/>
  <c r="W3523" i="11"/>
  <c r="R3523" i="11"/>
  <c r="M3523" i="11"/>
  <c r="G3523" i="11"/>
  <c r="F3523" i="11"/>
  <c r="E3523" i="11"/>
  <c r="D3523" i="11"/>
  <c r="W3522" i="11"/>
  <c r="R3522" i="11"/>
  <c r="M3522" i="11"/>
  <c r="G3522" i="11"/>
  <c r="F3522" i="11"/>
  <c r="E3522" i="11"/>
  <c r="D3522" i="11"/>
  <c r="W3521" i="11"/>
  <c r="R3521" i="11"/>
  <c r="M3521" i="11"/>
  <c r="G3521" i="11"/>
  <c r="F3521" i="11"/>
  <c r="E3521" i="11"/>
  <c r="D3521" i="11"/>
  <c r="W3520" i="11"/>
  <c r="R3520" i="11"/>
  <c r="M3520" i="11"/>
  <c r="G3520" i="11"/>
  <c r="F3520" i="11"/>
  <c r="E3520" i="11"/>
  <c r="D3520" i="11"/>
  <c r="W3519" i="11"/>
  <c r="R3519" i="11"/>
  <c r="M3519" i="11"/>
  <c r="G3519" i="11"/>
  <c r="H3519" i="11" s="1"/>
  <c r="F3519" i="11"/>
  <c r="E3519" i="11"/>
  <c r="D3519" i="11"/>
  <c r="W3518" i="11"/>
  <c r="R3518" i="11"/>
  <c r="M3518" i="11"/>
  <c r="G3518" i="11"/>
  <c r="H3518" i="11" s="1"/>
  <c r="F3518" i="11"/>
  <c r="E3518" i="11"/>
  <c r="D3518" i="11"/>
  <c r="W3517" i="11"/>
  <c r="R3517" i="11"/>
  <c r="M3517" i="11"/>
  <c r="G3517" i="11"/>
  <c r="F3517" i="11"/>
  <c r="H3517" i="11" s="1"/>
  <c r="E3517" i="11"/>
  <c r="D3517" i="11"/>
  <c r="W3516" i="11"/>
  <c r="R3516" i="11"/>
  <c r="M3516" i="11"/>
  <c r="G3516" i="11"/>
  <c r="F3516" i="11"/>
  <c r="H3516" i="11" s="1"/>
  <c r="E3516" i="11"/>
  <c r="D3516" i="11"/>
  <c r="W3515" i="11"/>
  <c r="R3515" i="11"/>
  <c r="M3515" i="11"/>
  <c r="G3515" i="11"/>
  <c r="F3515" i="11"/>
  <c r="E3515" i="11"/>
  <c r="D3515" i="11"/>
  <c r="W3514" i="11"/>
  <c r="R3514" i="11"/>
  <c r="M3514" i="11"/>
  <c r="G3514" i="11"/>
  <c r="F3514" i="11"/>
  <c r="E3514" i="11"/>
  <c r="D3514" i="11"/>
  <c r="W3513" i="11"/>
  <c r="R3513" i="11"/>
  <c r="M3513" i="11"/>
  <c r="G3513" i="11"/>
  <c r="F3513" i="11"/>
  <c r="E3513" i="11"/>
  <c r="D3513" i="11"/>
  <c r="W3512" i="11"/>
  <c r="R3512" i="11"/>
  <c r="M3512" i="11"/>
  <c r="G3512" i="11"/>
  <c r="H3512" i="11" s="1"/>
  <c r="F3512" i="11"/>
  <c r="E3512" i="11"/>
  <c r="D3512" i="11"/>
  <c r="W3511" i="11"/>
  <c r="R3511" i="11"/>
  <c r="M3511" i="11"/>
  <c r="G3511" i="11"/>
  <c r="F3511" i="11"/>
  <c r="H3511" i="11"/>
  <c r="E3511" i="11"/>
  <c r="D3511" i="11"/>
  <c r="AA3511" i="11" s="1"/>
  <c r="AB3511" i="11" s="1"/>
  <c r="W3510" i="11"/>
  <c r="R3510" i="11"/>
  <c r="M3510" i="11"/>
  <c r="G3510" i="11"/>
  <c r="H3510" i="11" s="1"/>
  <c r="F3510" i="11"/>
  <c r="E3510" i="11"/>
  <c r="D3510" i="11"/>
  <c r="AA3510" i="11" s="1"/>
  <c r="W3509" i="11"/>
  <c r="R3509" i="11"/>
  <c r="M3509" i="11"/>
  <c r="G3509" i="11"/>
  <c r="F3509" i="11"/>
  <c r="E3509" i="11"/>
  <c r="D3509" i="11"/>
  <c r="AA3509" i="11" s="1"/>
  <c r="AB3509" i="11" s="1"/>
  <c r="W3508" i="11"/>
  <c r="R3508" i="11"/>
  <c r="M3508" i="11"/>
  <c r="G3508" i="11"/>
  <c r="F3508" i="11"/>
  <c r="E3508" i="11"/>
  <c r="D3508" i="11"/>
  <c r="AA3508" i="11" s="1"/>
  <c r="AB3508" i="11" s="1"/>
  <c r="W3507" i="11"/>
  <c r="R3507" i="11"/>
  <c r="M3507" i="11"/>
  <c r="G3507" i="11"/>
  <c r="F3507" i="11"/>
  <c r="E3507" i="11"/>
  <c r="D3507" i="11"/>
  <c r="AA3507" i="11" s="1"/>
  <c r="AB3507" i="11" s="1"/>
  <c r="W3506" i="11"/>
  <c r="R3506" i="11"/>
  <c r="M3506" i="11"/>
  <c r="G3506" i="11"/>
  <c r="F3506" i="11"/>
  <c r="E3506" i="11"/>
  <c r="D3506" i="11"/>
  <c r="AA3506" i="11" s="1"/>
  <c r="AB3506" i="11" s="1"/>
  <c r="W3505" i="11"/>
  <c r="R3505" i="11"/>
  <c r="M3505" i="11"/>
  <c r="G3505" i="11"/>
  <c r="F3505" i="11"/>
  <c r="E3505" i="11"/>
  <c r="D3505" i="11"/>
  <c r="AA3505" i="11" s="1"/>
  <c r="AB3505" i="11" s="1"/>
  <c r="W3504" i="11"/>
  <c r="R3504" i="11"/>
  <c r="M3504" i="11"/>
  <c r="G3504" i="11"/>
  <c r="F3504" i="11"/>
  <c r="E3504" i="11"/>
  <c r="D3504" i="11"/>
  <c r="AA3504" i="11" s="1"/>
  <c r="AB3504" i="11" s="1"/>
  <c r="W3503" i="11"/>
  <c r="R3503" i="11"/>
  <c r="M3503" i="11"/>
  <c r="G3503" i="11"/>
  <c r="F3503" i="11"/>
  <c r="E3503" i="11"/>
  <c r="D3503" i="11"/>
  <c r="AA3503" i="11" s="1"/>
  <c r="W3502" i="11"/>
  <c r="R3502" i="11"/>
  <c r="M3502" i="11"/>
  <c r="G3502" i="11"/>
  <c r="F3502" i="11"/>
  <c r="E3502" i="11"/>
  <c r="D3502" i="11"/>
  <c r="AA3502" i="11" s="1"/>
  <c r="W3501" i="11"/>
  <c r="R3501" i="11"/>
  <c r="M3501" i="11"/>
  <c r="G3501" i="11"/>
  <c r="F3501" i="11"/>
  <c r="E3501" i="11"/>
  <c r="D3501" i="11"/>
  <c r="AA3501" i="11" s="1"/>
  <c r="AB3501" i="11" s="1"/>
  <c r="W3500" i="11"/>
  <c r="R3500" i="11"/>
  <c r="M3500" i="11"/>
  <c r="G3500" i="11"/>
  <c r="F3500" i="11"/>
  <c r="E3500" i="11"/>
  <c r="D3500" i="11"/>
  <c r="AA3500" i="11" s="1"/>
  <c r="AD3500" i="11" s="1"/>
  <c r="W3499" i="11"/>
  <c r="R3499" i="11"/>
  <c r="M3499" i="11"/>
  <c r="G3499" i="11"/>
  <c r="F3499" i="11"/>
  <c r="E3499" i="11"/>
  <c r="D3499" i="11"/>
  <c r="AA3499" i="11" s="1"/>
  <c r="AB3499" i="11" s="1"/>
  <c r="W3498" i="11"/>
  <c r="R3498" i="11"/>
  <c r="M3498" i="11"/>
  <c r="G3498" i="11"/>
  <c r="F3498" i="11"/>
  <c r="E3498" i="11"/>
  <c r="D3498" i="11"/>
  <c r="AA3498" i="11" s="1"/>
  <c r="AB3498" i="11" s="1"/>
  <c r="W3497" i="11"/>
  <c r="R3497" i="11"/>
  <c r="M3497" i="11"/>
  <c r="G3497" i="11"/>
  <c r="F3497" i="11"/>
  <c r="E3497" i="11"/>
  <c r="D3497" i="11"/>
  <c r="AA3497" i="11" s="1"/>
  <c r="W3496" i="11"/>
  <c r="R3496" i="11"/>
  <c r="M3496" i="11"/>
  <c r="G3496" i="11"/>
  <c r="H3496" i="11"/>
  <c r="F3496" i="11"/>
  <c r="E3496" i="11"/>
  <c r="D3496" i="11"/>
  <c r="AA3496" i="11" s="1"/>
  <c r="W3495" i="11"/>
  <c r="R3495" i="11"/>
  <c r="M3495" i="11"/>
  <c r="G3495" i="11"/>
  <c r="H3495" i="11" s="1"/>
  <c r="F3495" i="11"/>
  <c r="E3495" i="11"/>
  <c r="D3495" i="11"/>
  <c r="AA3495" i="11" s="1"/>
  <c r="W3494" i="11"/>
  <c r="R3494" i="11"/>
  <c r="M3494" i="11"/>
  <c r="G3494" i="11"/>
  <c r="F3494" i="11"/>
  <c r="E3494" i="11"/>
  <c r="D3494" i="11"/>
  <c r="AA3494" i="11" s="1"/>
  <c r="W3493" i="11"/>
  <c r="R3493" i="11"/>
  <c r="M3493" i="11"/>
  <c r="G3493" i="11"/>
  <c r="F3493" i="11"/>
  <c r="E3493" i="11"/>
  <c r="D3493" i="11"/>
  <c r="AA3493" i="11" s="1"/>
  <c r="AB3493" i="11" s="1"/>
  <c r="W3492" i="11"/>
  <c r="R3492" i="11"/>
  <c r="M3492" i="11"/>
  <c r="G3492" i="11"/>
  <c r="F3492" i="11"/>
  <c r="E3492" i="11"/>
  <c r="D3492" i="11"/>
  <c r="AA3492" i="11" s="1"/>
  <c r="AB3492" i="11" s="1"/>
  <c r="W3491" i="11"/>
  <c r="R3491" i="11"/>
  <c r="M3491" i="11"/>
  <c r="G3491" i="11"/>
  <c r="F3491" i="11"/>
  <c r="E3491" i="11"/>
  <c r="D3491" i="11"/>
  <c r="AA3491" i="11" s="1"/>
  <c r="AB3491" i="11" s="1"/>
  <c r="W3490" i="11"/>
  <c r="R3490" i="11"/>
  <c r="M3490" i="11"/>
  <c r="G3490" i="11"/>
  <c r="F3490" i="11"/>
  <c r="E3490" i="11"/>
  <c r="D3490" i="11"/>
  <c r="AA3490" i="11" s="1"/>
  <c r="AB3490" i="11" s="1"/>
  <c r="W3489" i="11"/>
  <c r="R3489" i="11"/>
  <c r="M3489" i="11"/>
  <c r="G3489" i="11"/>
  <c r="F3489" i="11"/>
  <c r="E3489" i="11"/>
  <c r="D3489" i="11"/>
  <c r="AA3489" i="11" s="1"/>
  <c r="W3488" i="11"/>
  <c r="R3488" i="11"/>
  <c r="M3488" i="11"/>
  <c r="G3488" i="11"/>
  <c r="F3488" i="11"/>
  <c r="E3488" i="11"/>
  <c r="D3488" i="11"/>
  <c r="AA3488" i="11" s="1"/>
  <c r="W3487" i="11"/>
  <c r="R3487" i="11"/>
  <c r="M3487" i="11"/>
  <c r="G3487" i="11"/>
  <c r="H3487" i="11" s="1"/>
  <c r="F3487" i="11"/>
  <c r="E3487" i="11"/>
  <c r="D3487" i="11"/>
  <c r="AA3487" i="11" s="1"/>
  <c r="W3486" i="11"/>
  <c r="R3486" i="11"/>
  <c r="M3486" i="11"/>
  <c r="G3486" i="11"/>
  <c r="F3486" i="11"/>
  <c r="E3486" i="11"/>
  <c r="D3486" i="11"/>
  <c r="AA3486" i="11" s="1"/>
  <c r="W3485" i="11"/>
  <c r="R3485" i="11"/>
  <c r="M3485" i="11"/>
  <c r="G3485" i="11"/>
  <c r="F3485" i="11"/>
  <c r="E3485" i="11"/>
  <c r="D3485" i="11"/>
  <c r="AA3485" i="11" s="1"/>
  <c r="AB3485" i="11" s="1"/>
  <c r="W3484" i="11"/>
  <c r="R3484" i="11"/>
  <c r="M3484" i="11"/>
  <c r="G3484" i="11"/>
  <c r="F3484" i="11"/>
  <c r="E3484" i="11"/>
  <c r="D3484" i="11"/>
  <c r="AA3484" i="11" s="1"/>
  <c r="AB3484" i="11" s="1"/>
  <c r="W3483" i="11"/>
  <c r="R3483" i="11"/>
  <c r="M3483" i="11"/>
  <c r="G3483" i="11"/>
  <c r="F3483" i="11"/>
  <c r="E3483" i="11"/>
  <c r="D3483" i="11"/>
  <c r="AA3483" i="11" s="1"/>
  <c r="AB3483" i="11" s="1"/>
  <c r="W3482" i="11"/>
  <c r="R3482" i="11"/>
  <c r="M3482" i="11"/>
  <c r="G3482" i="11"/>
  <c r="F3482" i="11"/>
  <c r="E3482" i="11"/>
  <c r="D3482" i="11"/>
  <c r="AA3482" i="11" s="1"/>
  <c r="W3481" i="11"/>
  <c r="R3481" i="11"/>
  <c r="M3481" i="11"/>
  <c r="G3481" i="11"/>
  <c r="F3481" i="11"/>
  <c r="E3481" i="11"/>
  <c r="D3481" i="11"/>
  <c r="AA3481" i="11" s="1"/>
  <c r="W3480" i="11"/>
  <c r="R3480" i="11"/>
  <c r="M3480" i="11"/>
  <c r="G3480" i="11"/>
  <c r="F3480" i="11"/>
  <c r="E3480" i="11"/>
  <c r="D3480" i="11"/>
  <c r="AA3480" i="11" s="1"/>
  <c r="W3479" i="11"/>
  <c r="R3479" i="11"/>
  <c r="M3479" i="11"/>
  <c r="G3479" i="11"/>
  <c r="F3479" i="11"/>
  <c r="E3479" i="11"/>
  <c r="D3479" i="11"/>
  <c r="AA3479" i="11" s="1"/>
  <c r="AB3479" i="11" s="1"/>
  <c r="W3478" i="11"/>
  <c r="R3478" i="11"/>
  <c r="M3478" i="11"/>
  <c r="G3478" i="11"/>
  <c r="F3478" i="11"/>
  <c r="E3478" i="11"/>
  <c r="D3478" i="11"/>
  <c r="AA3478" i="11" s="1"/>
  <c r="W3477" i="11"/>
  <c r="R3477" i="11"/>
  <c r="M3477" i="11"/>
  <c r="G3477" i="11"/>
  <c r="F3477" i="11"/>
  <c r="E3477" i="11"/>
  <c r="D3477" i="11"/>
  <c r="AA3477" i="11" s="1"/>
  <c r="AD3477" i="11" s="1"/>
  <c r="W3476" i="11"/>
  <c r="R3476" i="11"/>
  <c r="M3476" i="11"/>
  <c r="G3476" i="11"/>
  <c r="F3476" i="11"/>
  <c r="E3476" i="11"/>
  <c r="D3476" i="11"/>
  <c r="AA3476" i="11" s="1"/>
  <c r="AB3476" i="11" s="1"/>
  <c r="W3475" i="11"/>
  <c r="R3475" i="11"/>
  <c r="M3475" i="11"/>
  <c r="G3475" i="11"/>
  <c r="F3475" i="11"/>
  <c r="E3475" i="11"/>
  <c r="D3475" i="11"/>
  <c r="AA3475" i="11" s="1"/>
  <c r="AB3475" i="11" s="1"/>
  <c r="W3474" i="11"/>
  <c r="R3474" i="11"/>
  <c r="M3474" i="11"/>
  <c r="G3474" i="11"/>
  <c r="F3474" i="11"/>
  <c r="E3474" i="11"/>
  <c r="D3474" i="11"/>
  <c r="AA3474" i="11" s="1"/>
  <c r="W3473" i="11"/>
  <c r="R3473" i="11"/>
  <c r="M3473" i="11"/>
  <c r="G3473" i="11"/>
  <c r="F3473" i="11"/>
  <c r="E3473" i="11"/>
  <c r="D3473" i="11"/>
  <c r="AA3473" i="11" s="1"/>
  <c r="W3472" i="11"/>
  <c r="R3472" i="11"/>
  <c r="M3472" i="11"/>
  <c r="G3472" i="11"/>
  <c r="H3472" i="11"/>
  <c r="F3472" i="11"/>
  <c r="E3472" i="11"/>
  <c r="D3472" i="11"/>
  <c r="AA3472" i="11" s="1"/>
  <c r="W3471" i="11"/>
  <c r="R3471" i="11"/>
  <c r="M3471" i="11"/>
  <c r="G3471" i="11"/>
  <c r="H3471" i="11"/>
  <c r="F3471" i="11"/>
  <c r="E3471" i="11"/>
  <c r="D3471" i="11"/>
  <c r="AA3471" i="11" s="1"/>
  <c r="AB3471" i="11" s="1"/>
  <c r="W3470" i="11"/>
  <c r="R3470" i="11"/>
  <c r="M3470" i="11"/>
  <c r="G3470" i="11"/>
  <c r="H3470" i="11" s="1"/>
  <c r="F3470" i="11"/>
  <c r="E3470" i="11"/>
  <c r="D3470" i="11"/>
  <c r="AA3470" i="11" s="1"/>
  <c r="W3469" i="11"/>
  <c r="R3469" i="11"/>
  <c r="M3469" i="11"/>
  <c r="G3469" i="11"/>
  <c r="H3469" i="11" s="1"/>
  <c r="F3469" i="11"/>
  <c r="E3469" i="11"/>
  <c r="D3469" i="11"/>
  <c r="W3468" i="11"/>
  <c r="R3468" i="11"/>
  <c r="M3468" i="11"/>
  <c r="G3468" i="11"/>
  <c r="F3468" i="11"/>
  <c r="E3468" i="11"/>
  <c r="D3468" i="11"/>
  <c r="W3467" i="11"/>
  <c r="R3467" i="11"/>
  <c r="M3467" i="11"/>
  <c r="G3467" i="11"/>
  <c r="F3467" i="11"/>
  <c r="E3467" i="11"/>
  <c r="D3467" i="11"/>
  <c r="W3466" i="11"/>
  <c r="R3466" i="11"/>
  <c r="M3466" i="11"/>
  <c r="G3466" i="11"/>
  <c r="F3466" i="11"/>
  <c r="E3466" i="11"/>
  <c r="D3466" i="11"/>
  <c r="W3465" i="11"/>
  <c r="R3465" i="11"/>
  <c r="M3465" i="11"/>
  <c r="G3465" i="11"/>
  <c r="F3465" i="11"/>
  <c r="E3465" i="11"/>
  <c r="D3465" i="11"/>
  <c r="W3464" i="11"/>
  <c r="R3464" i="11"/>
  <c r="M3464" i="11"/>
  <c r="G3464" i="11"/>
  <c r="F3464" i="11"/>
  <c r="H3464" i="11" s="1"/>
  <c r="E3464" i="11"/>
  <c r="D3464" i="11"/>
  <c r="W3463" i="11"/>
  <c r="R3463" i="11"/>
  <c r="M3463" i="11"/>
  <c r="G3463" i="11"/>
  <c r="F3463" i="11"/>
  <c r="E3463" i="11"/>
  <c r="D3463" i="11"/>
  <c r="H3463" i="11" s="1"/>
  <c r="W3462" i="11"/>
  <c r="R3462" i="11"/>
  <c r="M3462" i="11"/>
  <c r="G3462" i="11"/>
  <c r="F3462" i="11"/>
  <c r="E3462" i="11"/>
  <c r="D3462" i="11"/>
  <c r="H3462" i="11" s="1"/>
  <c r="W3461" i="11"/>
  <c r="R3461" i="11"/>
  <c r="M3461" i="11"/>
  <c r="G3461" i="11"/>
  <c r="F3461" i="11"/>
  <c r="E3461" i="11"/>
  <c r="D3461" i="11"/>
  <c r="W3460" i="11"/>
  <c r="R3460" i="11"/>
  <c r="M3460" i="11"/>
  <c r="G3460" i="11"/>
  <c r="F3460" i="11"/>
  <c r="E3460" i="11"/>
  <c r="D3460" i="11"/>
  <c r="W3459" i="11"/>
  <c r="R3459" i="11"/>
  <c r="M3459" i="11"/>
  <c r="G3459" i="11"/>
  <c r="F3459" i="11"/>
  <c r="E3459" i="11"/>
  <c r="D3459" i="11"/>
  <c r="W3458" i="11"/>
  <c r="R3458" i="11"/>
  <c r="M3458" i="11"/>
  <c r="G3458" i="11"/>
  <c r="F3458" i="11"/>
  <c r="E3458" i="11"/>
  <c r="D3458" i="11"/>
  <c r="W3457" i="11"/>
  <c r="R3457" i="11"/>
  <c r="M3457" i="11"/>
  <c r="G3457" i="11"/>
  <c r="F3457" i="11"/>
  <c r="E3457" i="11"/>
  <c r="D3457" i="11"/>
  <c r="W3456" i="11"/>
  <c r="R3456" i="11"/>
  <c r="M3456" i="11"/>
  <c r="G3456" i="11"/>
  <c r="H3456" i="11" s="1"/>
  <c r="F3456" i="11"/>
  <c r="E3456" i="11"/>
  <c r="D3456" i="11"/>
  <c r="W3455" i="11"/>
  <c r="R3455" i="11"/>
  <c r="M3455" i="11"/>
  <c r="G3455" i="11"/>
  <c r="H3455" i="11" s="1"/>
  <c r="F3455" i="11"/>
  <c r="E3455" i="11"/>
  <c r="D3455" i="11"/>
  <c r="W3454" i="11"/>
  <c r="R3454" i="11"/>
  <c r="M3454" i="11"/>
  <c r="G3454" i="11"/>
  <c r="F3454" i="11"/>
  <c r="E3454" i="11"/>
  <c r="H3454" i="11" s="1"/>
  <c r="D3454" i="11"/>
  <c r="W3453" i="11"/>
  <c r="R3453" i="11"/>
  <c r="M3453" i="11"/>
  <c r="G3453" i="11"/>
  <c r="H3453" i="11" s="1"/>
  <c r="F3453" i="11"/>
  <c r="E3453" i="11"/>
  <c r="D3453" i="11"/>
  <c r="W3452" i="11"/>
  <c r="R3452" i="11"/>
  <c r="M3452" i="11"/>
  <c r="G3452" i="11"/>
  <c r="F3452" i="11"/>
  <c r="E3452" i="11"/>
  <c r="D3452" i="11"/>
  <c r="W3451" i="11"/>
  <c r="R3451" i="11"/>
  <c r="M3451" i="11"/>
  <c r="G3451" i="11"/>
  <c r="F3451" i="11"/>
  <c r="E3451" i="11"/>
  <c r="D3451" i="11"/>
  <c r="W3450" i="11"/>
  <c r="R3450" i="11"/>
  <c r="M3450" i="11"/>
  <c r="G3450" i="11"/>
  <c r="F3450" i="11"/>
  <c r="E3450" i="11"/>
  <c r="D3450" i="11"/>
  <c r="W3449" i="11"/>
  <c r="R3449" i="11"/>
  <c r="M3449" i="11"/>
  <c r="G3449" i="11"/>
  <c r="F3449" i="11"/>
  <c r="E3449" i="11"/>
  <c r="D3449" i="11"/>
  <c r="W3448" i="11"/>
  <c r="R3448" i="11"/>
  <c r="M3448" i="11"/>
  <c r="G3448" i="11"/>
  <c r="H3448" i="11" s="1"/>
  <c r="F3448" i="11"/>
  <c r="E3448" i="11"/>
  <c r="D3448" i="11"/>
  <c r="W3447" i="11"/>
  <c r="R3447" i="11"/>
  <c r="M3447" i="11"/>
  <c r="G3447" i="11"/>
  <c r="F3447" i="11"/>
  <c r="E3447" i="11"/>
  <c r="D3447" i="11"/>
  <c r="W3446" i="11"/>
  <c r="R3446" i="11"/>
  <c r="M3446" i="11"/>
  <c r="G3446" i="11"/>
  <c r="F3446" i="11"/>
  <c r="E3446" i="11"/>
  <c r="D3446" i="11"/>
  <c r="H3446" i="11" s="1"/>
  <c r="W3445" i="11"/>
  <c r="R3445" i="11"/>
  <c r="M3445" i="11"/>
  <c r="G3445" i="11"/>
  <c r="F3445" i="11"/>
  <c r="H3445" i="11" s="1"/>
  <c r="E3445" i="11"/>
  <c r="D3445" i="11"/>
  <c r="W3444" i="11"/>
  <c r="R3444" i="11"/>
  <c r="M3444" i="11"/>
  <c r="G3444" i="11"/>
  <c r="F3444" i="11"/>
  <c r="E3444" i="11"/>
  <c r="D3444" i="11"/>
  <c r="W3443" i="11"/>
  <c r="R3443" i="11"/>
  <c r="M3443" i="11"/>
  <c r="G3443" i="11"/>
  <c r="F3443" i="11"/>
  <c r="E3443" i="11"/>
  <c r="D3443" i="11"/>
  <c r="W3442" i="11"/>
  <c r="R3442" i="11"/>
  <c r="M3442" i="11"/>
  <c r="G3442" i="11"/>
  <c r="F3442" i="11"/>
  <c r="E3442" i="11"/>
  <c r="D3442" i="11"/>
  <c r="W3441" i="11"/>
  <c r="R3441" i="11"/>
  <c r="M3441" i="11"/>
  <c r="G3441" i="11"/>
  <c r="F3441" i="11"/>
  <c r="E3441" i="11"/>
  <c r="D3441" i="11"/>
  <c r="W3440" i="11"/>
  <c r="R3440" i="11"/>
  <c r="M3440" i="11"/>
  <c r="G3440" i="11"/>
  <c r="H3440" i="11"/>
  <c r="F3440" i="11"/>
  <c r="E3440" i="11"/>
  <c r="D3440" i="11"/>
  <c r="W3439" i="11"/>
  <c r="R3439" i="11"/>
  <c r="M3439" i="11"/>
  <c r="G3439" i="11"/>
  <c r="F3439" i="11"/>
  <c r="E3439" i="11"/>
  <c r="D3439" i="11"/>
  <c r="W3438" i="11"/>
  <c r="R3438" i="11"/>
  <c r="M3438" i="11"/>
  <c r="G3438" i="11"/>
  <c r="F3438" i="11"/>
  <c r="E3438" i="11"/>
  <c r="H3438" i="11" s="1"/>
  <c r="D3438" i="11"/>
  <c r="W3437" i="11"/>
  <c r="R3437" i="11"/>
  <c r="M3437" i="11"/>
  <c r="G3437" i="11"/>
  <c r="F3437" i="11"/>
  <c r="E3437" i="11"/>
  <c r="D3437" i="11"/>
  <c r="H3437" i="11" s="1"/>
  <c r="W3436" i="11"/>
  <c r="R3436" i="11"/>
  <c r="M3436" i="11"/>
  <c r="G3436" i="11"/>
  <c r="F3436" i="11"/>
  <c r="E3436" i="11"/>
  <c r="D3436" i="11"/>
  <c r="W3435" i="11"/>
  <c r="R3435" i="11"/>
  <c r="M3435" i="11"/>
  <c r="G3435" i="11"/>
  <c r="F3435" i="11"/>
  <c r="E3435" i="11"/>
  <c r="D3435" i="11"/>
  <c r="W3434" i="11"/>
  <c r="R3434" i="11"/>
  <c r="M3434" i="11"/>
  <c r="G3434" i="11"/>
  <c r="F3434" i="11"/>
  <c r="E3434" i="11"/>
  <c r="D3434" i="11"/>
  <c r="W3433" i="11"/>
  <c r="R3433" i="11"/>
  <c r="M3433" i="11"/>
  <c r="G3433" i="11"/>
  <c r="F3433" i="11"/>
  <c r="E3433" i="11"/>
  <c r="D3433" i="11"/>
  <c r="W3432" i="11"/>
  <c r="R3432" i="11"/>
  <c r="M3432" i="11"/>
  <c r="G3432" i="11"/>
  <c r="F3432" i="11"/>
  <c r="E3432" i="11"/>
  <c r="D3432" i="11"/>
  <c r="W3431" i="11"/>
  <c r="R3431" i="11"/>
  <c r="M3431" i="11"/>
  <c r="G3431" i="11"/>
  <c r="H3431" i="11" s="1"/>
  <c r="F3431" i="11"/>
  <c r="E3431" i="11"/>
  <c r="D3431" i="11"/>
  <c r="W3430" i="11"/>
  <c r="R3430" i="11"/>
  <c r="M3430" i="11"/>
  <c r="G3430" i="11"/>
  <c r="F3430" i="11"/>
  <c r="E3430" i="11"/>
  <c r="D3430" i="11"/>
  <c r="W3429" i="11"/>
  <c r="R3429" i="11"/>
  <c r="M3429" i="11"/>
  <c r="G3429" i="11"/>
  <c r="F3429" i="11"/>
  <c r="E3429" i="11"/>
  <c r="D3429" i="11"/>
  <c r="W3428" i="11"/>
  <c r="R3428" i="11"/>
  <c r="M3428" i="11"/>
  <c r="G3428" i="11"/>
  <c r="F3428" i="11"/>
  <c r="E3428" i="11"/>
  <c r="D3428" i="11"/>
  <c r="W3427" i="11"/>
  <c r="R3427" i="11"/>
  <c r="M3427" i="11"/>
  <c r="G3427" i="11"/>
  <c r="F3427" i="11"/>
  <c r="E3427" i="11"/>
  <c r="D3427" i="11"/>
  <c r="W3426" i="11"/>
  <c r="R3426" i="11"/>
  <c r="M3426" i="11"/>
  <c r="G3426" i="11"/>
  <c r="F3426" i="11"/>
  <c r="E3426" i="11"/>
  <c r="D3426" i="11"/>
  <c r="W3425" i="11"/>
  <c r="R3425" i="11"/>
  <c r="M3425" i="11"/>
  <c r="G3425" i="11"/>
  <c r="F3425" i="11"/>
  <c r="E3425" i="11"/>
  <c r="D3425" i="11"/>
  <c r="W3424" i="11"/>
  <c r="R3424" i="11"/>
  <c r="M3424" i="11"/>
  <c r="G3424" i="11"/>
  <c r="F3424" i="11"/>
  <c r="E3424" i="11"/>
  <c r="D3424" i="11"/>
  <c r="H3424" i="11" s="1"/>
  <c r="W3423" i="11"/>
  <c r="R3423" i="11"/>
  <c r="M3423" i="11"/>
  <c r="G3423" i="11"/>
  <c r="H3423" i="11" s="1"/>
  <c r="F3423" i="11"/>
  <c r="E3423" i="11"/>
  <c r="D3423" i="11"/>
  <c r="W3422" i="11"/>
  <c r="R3422" i="11"/>
  <c r="M3422" i="11"/>
  <c r="G3422" i="11"/>
  <c r="F3422" i="11"/>
  <c r="E3422" i="11"/>
  <c r="D3422" i="11"/>
  <c r="W3421" i="11"/>
  <c r="R3421" i="11"/>
  <c r="M3421" i="11"/>
  <c r="G3421" i="11"/>
  <c r="F3421" i="11"/>
  <c r="E3421" i="11"/>
  <c r="D3421" i="11"/>
  <c r="H3421" i="11" s="1"/>
  <c r="W3420" i="11"/>
  <c r="R3420" i="11"/>
  <c r="M3420" i="11"/>
  <c r="G3420" i="11"/>
  <c r="F3420" i="11"/>
  <c r="E3420" i="11"/>
  <c r="D3420" i="11"/>
  <c r="W3419" i="11"/>
  <c r="R3419" i="11"/>
  <c r="M3419" i="11"/>
  <c r="G3419" i="11"/>
  <c r="F3419" i="11"/>
  <c r="E3419" i="11"/>
  <c r="D3419" i="11"/>
  <c r="W3418" i="11"/>
  <c r="R3418" i="11"/>
  <c r="M3418" i="11"/>
  <c r="G3418" i="11"/>
  <c r="F3418" i="11"/>
  <c r="E3418" i="11"/>
  <c r="D3418" i="11"/>
  <c r="W3417" i="11"/>
  <c r="R3417" i="11"/>
  <c r="M3417" i="11"/>
  <c r="G3417" i="11"/>
  <c r="F3417" i="11"/>
  <c r="E3417" i="11"/>
  <c r="D3417" i="11"/>
  <c r="W3416" i="11"/>
  <c r="R3416" i="11"/>
  <c r="M3416" i="11"/>
  <c r="G3416" i="11"/>
  <c r="H3416" i="11" s="1"/>
  <c r="F3416" i="11"/>
  <c r="E3416" i="11"/>
  <c r="D3416" i="11"/>
  <c r="W3415" i="11"/>
  <c r="R3415" i="11"/>
  <c r="M3415" i="11"/>
  <c r="G3415" i="11"/>
  <c r="F3415" i="11"/>
  <c r="E3415" i="11"/>
  <c r="D3415" i="11"/>
  <c r="W3414" i="11"/>
  <c r="R3414" i="11"/>
  <c r="M3414" i="11"/>
  <c r="G3414" i="11"/>
  <c r="F3414" i="11"/>
  <c r="E3414" i="11"/>
  <c r="D3414" i="11"/>
  <c r="W3413" i="11"/>
  <c r="R3413" i="11"/>
  <c r="M3413" i="11"/>
  <c r="G3413" i="11"/>
  <c r="F3413" i="11"/>
  <c r="E3413" i="11"/>
  <c r="H3413" i="11" s="1"/>
  <c r="D3413" i="11"/>
  <c r="W3412" i="11"/>
  <c r="R3412" i="11"/>
  <c r="M3412" i="11"/>
  <c r="G3412" i="11"/>
  <c r="F3412" i="11"/>
  <c r="E3412" i="11"/>
  <c r="D3412" i="11"/>
  <c r="W3411" i="11"/>
  <c r="R3411" i="11"/>
  <c r="M3411" i="11"/>
  <c r="G3411" i="11"/>
  <c r="F3411" i="11"/>
  <c r="E3411" i="11"/>
  <c r="D3411" i="11"/>
  <c r="W3410" i="11"/>
  <c r="R3410" i="11"/>
  <c r="M3410" i="11"/>
  <c r="G3410" i="11"/>
  <c r="F3410" i="11"/>
  <c r="E3410" i="11"/>
  <c r="D3410" i="11"/>
  <c r="W3409" i="11"/>
  <c r="R3409" i="11"/>
  <c r="M3409" i="11"/>
  <c r="G3409" i="11"/>
  <c r="F3409" i="11"/>
  <c r="E3409" i="11"/>
  <c r="D3409" i="11"/>
  <c r="W3408" i="11"/>
  <c r="R3408" i="11"/>
  <c r="M3408" i="11"/>
  <c r="G3408" i="11"/>
  <c r="H3408" i="11" s="1"/>
  <c r="F3408" i="11"/>
  <c r="E3408" i="11"/>
  <c r="D3408" i="11"/>
  <c r="W3407" i="11"/>
  <c r="R3407" i="11"/>
  <c r="M3407" i="11"/>
  <c r="G3407" i="11"/>
  <c r="H3407" i="11" s="1"/>
  <c r="F3407" i="11"/>
  <c r="E3407" i="11"/>
  <c r="D3407" i="11"/>
  <c r="W3406" i="11"/>
  <c r="R3406" i="11"/>
  <c r="M3406" i="11"/>
  <c r="G3406" i="11"/>
  <c r="F3406" i="11"/>
  <c r="E3406" i="11"/>
  <c r="H3406" i="11"/>
  <c r="D3406" i="11"/>
  <c r="AA3406" i="11" s="1"/>
  <c r="W3405" i="11"/>
  <c r="R3405" i="11"/>
  <c r="M3405" i="11"/>
  <c r="G3405" i="11"/>
  <c r="F3405" i="11"/>
  <c r="E3405" i="11"/>
  <c r="D3405" i="11"/>
  <c r="AA3405" i="11" s="1"/>
  <c r="AD3405" i="11" s="1"/>
  <c r="W3404" i="11"/>
  <c r="R3404" i="11"/>
  <c r="M3404" i="11"/>
  <c r="G3404" i="11"/>
  <c r="F3404" i="11"/>
  <c r="E3404" i="11"/>
  <c r="D3404" i="11"/>
  <c r="AA3404" i="11" s="1"/>
  <c r="AB3404" i="11" s="1"/>
  <c r="W3403" i="11"/>
  <c r="R3403" i="11"/>
  <c r="M3403" i="11"/>
  <c r="G3403" i="11"/>
  <c r="F3403" i="11"/>
  <c r="E3403" i="11"/>
  <c r="D3403" i="11"/>
  <c r="AA3403" i="11" s="1"/>
  <c r="AB3403" i="11" s="1"/>
  <c r="W3402" i="11"/>
  <c r="R3402" i="11"/>
  <c r="M3402" i="11"/>
  <c r="G3402" i="11"/>
  <c r="F3402" i="11"/>
  <c r="E3402" i="11"/>
  <c r="D3402" i="11"/>
  <c r="AA3402" i="11" s="1"/>
  <c r="W3401" i="11"/>
  <c r="R3401" i="11"/>
  <c r="M3401" i="11"/>
  <c r="G3401" i="11"/>
  <c r="F3401" i="11"/>
  <c r="E3401" i="11"/>
  <c r="D3401" i="11"/>
  <c r="AA3401" i="11" s="1"/>
  <c r="AB3401" i="11" s="1"/>
  <c r="W3400" i="11"/>
  <c r="R3400" i="11"/>
  <c r="M3400" i="11"/>
  <c r="G3400" i="11"/>
  <c r="F3400" i="11"/>
  <c r="E3400" i="11"/>
  <c r="D3400" i="11"/>
  <c r="AA3400" i="11" s="1"/>
  <c r="AD3400" i="11" s="1"/>
  <c r="W3399" i="11"/>
  <c r="R3399" i="11"/>
  <c r="M3399" i="11"/>
  <c r="G3399" i="11"/>
  <c r="F3399" i="11"/>
  <c r="E3399" i="11"/>
  <c r="D3399" i="11"/>
  <c r="AA3399" i="11" s="1"/>
  <c r="W3398" i="11"/>
  <c r="R3398" i="11"/>
  <c r="M3398" i="11"/>
  <c r="G3398" i="11"/>
  <c r="F3398" i="11"/>
  <c r="E3398" i="11"/>
  <c r="D3398" i="11"/>
  <c r="AA3398" i="11" s="1"/>
  <c r="W3397" i="11"/>
  <c r="R3397" i="11"/>
  <c r="M3397" i="11"/>
  <c r="G3397" i="11"/>
  <c r="F3397" i="11"/>
  <c r="E3397" i="11"/>
  <c r="D3397" i="11"/>
  <c r="AA3397" i="11" s="1"/>
  <c r="AB3397" i="11" s="1"/>
  <c r="W3396" i="11"/>
  <c r="R3396" i="11"/>
  <c r="M3396" i="11"/>
  <c r="G3396" i="11"/>
  <c r="F3396" i="11"/>
  <c r="E3396" i="11"/>
  <c r="D3396" i="11"/>
  <c r="AA3396" i="11" s="1"/>
  <c r="AB3396" i="11" s="1"/>
  <c r="W3395" i="11"/>
  <c r="R3395" i="11"/>
  <c r="M3395" i="11"/>
  <c r="G3395" i="11"/>
  <c r="F3395" i="11"/>
  <c r="E3395" i="11"/>
  <c r="D3395" i="11"/>
  <c r="AA3395" i="11" s="1"/>
  <c r="AB3395" i="11" s="1"/>
  <c r="W3394" i="11"/>
  <c r="R3394" i="11"/>
  <c r="M3394" i="11"/>
  <c r="G3394" i="11"/>
  <c r="F3394" i="11"/>
  <c r="E3394" i="11"/>
  <c r="D3394" i="11"/>
  <c r="AA3394" i="11" s="1"/>
  <c r="W3393" i="11"/>
  <c r="R3393" i="11"/>
  <c r="M3393" i="11"/>
  <c r="G3393" i="11"/>
  <c r="F3393" i="11"/>
  <c r="E3393" i="11"/>
  <c r="D3393" i="11"/>
  <c r="AA3393" i="11" s="1"/>
  <c r="W3392" i="11"/>
  <c r="R3392" i="11"/>
  <c r="M3392" i="11"/>
  <c r="G3392" i="11"/>
  <c r="F3392" i="11"/>
  <c r="E3392" i="11"/>
  <c r="D3392" i="11"/>
  <c r="AA3392" i="11" s="1"/>
  <c r="W3391" i="11"/>
  <c r="R3391" i="11"/>
  <c r="M3391" i="11"/>
  <c r="G3391" i="11"/>
  <c r="F3391" i="11"/>
  <c r="E3391" i="11"/>
  <c r="D3391" i="11"/>
  <c r="AA3391" i="11" s="1"/>
  <c r="W3390" i="11"/>
  <c r="R3390" i="11"/>
  <c r="M3390" i="11"/>
  <c r="G3390" i="11"/>
  <c r="F3390" i="11"/>
  <c r="E3390" i="11"/>
  <c r="D3390" i="11"/>
  <c r="AA3390" i="11" s="1"/>
  <c r="W3389" i="11"/>
  <c r="R3389" i="11"/>
  <c r="M3389" i="11"/>
  <c r="G3389" i="11"/>
  <c r="F3389" i="11"/>
  <c r="E3389" i="11"/>
  <c r="D3389" i="11"/>
  <c r="AA3389" i="11" s="1"/>
  <c r="AB3389" i="11" s="1"/>
  <c r="W3388" i="11"/>
  <c r="R3388" i="11"/>
  <c r="M3388" i="11"/>
  <c r="G3388" i="11"/>
  <c r="F3388" i="11"/>
  <c r="E3388" i="11"/>
  <c r="D3388" i="11"/>
  <c r="AA3388" i="11" s="1"/>
  <c r="AB3388" i="11" s="1"/>
  <c r="W3387" i="11"/>
  <c r="R3387" i="11"/>
  <c r="M3387" i="11"/>
  <c r="G3387" i="11"/>
  <c r="F3387" i="11"/>
  <c r="E3387" i="11"/>
  <c r="D3387" i="11"/>
  <c r="AA3387" i="11" s="1"/>
  <c r="AB3387" i="11" s="1"/>
  <c r="W3386" i="11"/>
  <c r="R3386" i="11"/>
  <c r="M3386" i="11"/>
  <c r="G3386" i="11"/>
  <c r="F3386" i="11"/>
  <c r="E3386" i="11"/>
  <c r="D3386" i="11"/>
  <c r="AA3386" i="11" s="1"/>
  <c r="W3385" i="11"/>
  <c r="R3385" i="11"/>
  <c r="M3385" i="11"/>
  <c r="G3385" i="11"/>
  <c r="F3385" i="11"/>
  <c r="E3385" i="11"/>
  <c r="D3385" i="11"/>
  <c r="AA3385" i="11" s="1"/>
  <c r="AD3385" i="11" s="1"/>
  <c r="W3384" i="11"/>
  <c r="R3384" i="11"/>
  <c r="M3384" i="11"/>
  <c r="G3384" i="11"/>
  <c r="F3384" i="11"/>
  <c r="E3384" i="11"/>
  <c r="D3384" i="11"/>
  <c r="AA3384" i="11" s="1"/>
  <c r="W3383" i="11"/>
  <c r="R3383" i="11"/>
  <c r="M3383" i="11"/>
  <c r="G3383" i="11"/>
  <c r="F3383" i="11"/>
  <c r="E3383" i="11"/>
  <c r="D3383" i="11"/>
  <c r="AA3383" i="11" s="1"/>
  <c r="W3382" i="11"/>
  <c r="R3382" i="11"/>
  <c r="M3382" i="11"/>
  <c r="G3382" i="11"/>
  <c r="F3382" i="11"/>
  <c r="H3382" i="11" s="1"/>
  <c r="E3382" i="11"/>
  <c r="D3382" i="11"/>
  <c r="AA3382" i="11" s="1"/>
  <c r="W3381" i="11"/>
  <c r="R3381" i="11"/>
  <c r="M3381" i="11"/>
  <c r="G3381" i="11"/>
  <c r="F3381" i="11"/>
  <c r="E3381" i="11"/>
  <c r="D3381" i="11"/>
  <c r="AA3381" i="11" s="1"/>
  <c r="AD3381" i="11" s="1"/>
  <c r="W3380" i="11"/>
  <c r="R3380" i="11"/>
  <c r="M3380" i="11"/>
  <c r="G3380" i="11"/>
  <c r="F3380" i="11"/>
  <c r="E3380" i="11"/>
  <c r="D3380" i="11"/>
  <c r="AA3380" i="11" s="1"/>
  <c r="AB3380" i="11" s="1"/>
  <c r="W3379" i="11"/>
  <c r="R3379" i="11"/>
  <c r="M3379" i="11"/>
  <c r="G3379" i="11"/>
  <c r="F3379" i="11"/>
  <c r="E3379" i="11"/>
  <c r="D3379" i="11"/>
  <c r="AA3379" i="11" s="1"/>
  <c r="AB3379" i="11" s="1"/>
  <c r="W3378" i="11"/>
  <c r="R3378" i="11"/>
  <c r="M3378" i="11"/>
  <c r="G3378" i="11"/>
  <c r="F3378" i="11"/>
  <c r="E3378" i="11"/>
  <c r="D3378" i="11"/>
  <c r="AA3378" i="11" s="1"/>
  <c r="W3377" i="11"/>
  <c r="R3377" i="11"/>
  <c r="M3377" i="11"/>
  <c r="G3377" i="11"/>
  <c r="F3377" i="11"/>
  <c r="E3377" i="11"/>
  <c r="D3377" i="11"/>
  <c r="AA3377" i="11" s="1"/>
  <c r="AB3377" i="11" s="1"/>
  <c r="W3376" i="11"/>
  <c r="R3376" i="11"/>
  <c r="M3376" i="11"/>
  <c r="G3376" i="11"/>
  <c r="H3376" i="11" s="1"/>
  <c r="F3376" i="11"/>
  <c r="E3376" i="11"/>
  <c r="D3376" i="11"/>
  <c r="AA3376" i="11" s="1"/>
  <c r="W3375" i="11"/>
  <c r="R3375" i="11"/>
  <c r="M3375" i="11"/>
  <c r="G3375" i="11"/>
  <c r="F3375" i="11"/>
  <c r="E3375" i="11"/>
  <c r="D3375" i="11"/>
  <c r="AA3375" i="11" s="1"/>
  <c r="AB3375" i="11" s="1"/>
  <c r="W3374" i="11"/>
  <c r="R3374" i="11"/>
  <c r="M3374" i="11"/>
  <c r="G3374" i="11"/>
  <c r="F3374" i="11"/>
  <c r="E3374" i="11"/>
  <c r="D3374" i="11"/>
  <c r="AA3374" i="11" s="1"/>
  <c r="W3373" i="11"/>
  <c r="R3373" i="11"/>
  <c r="M3373" i="11"/>
  <c r="G3373" i="11"/>
  <c r="F3373" i="11"/>
  <c r="E3373" i="11"/>
  <c r="D3373" i="11"/>
  <c r="AA3373" i="11" s="1"/>
  <c r="AB3373" i="11" s="1"/>
  <c r="W3372" i="11"/>
  <c r="R3372" i="11"/>
  <c r="M3372" i="11"/>
  <c r="G3372" i="11"/>
  <c r="F3372" i="11"/>
  <c r="E3372" i="11"/>
  <c r="D3372" i="11"/>
  <c r="AA3372" i="11" s="1"/>
  <c r="AB3372" i="11" s="1"/>
  <c r="W3371" i="11"/>
  <c r="R3371" i="11"/>
  <c r="M3371" i="11"/>
  <c r="G3371" i="11"/>
  <c r="F3371" i="11"/>
  <c r="E3371" i="11"/>
  <c r="D3371" i="11"/>
  <c r="AA3371" i="11" s="1"/>
  <c r="AB3371" i="11" s="1"/>
  <c r="W3370" i="11"/>
  <c r="R3370" i="11"/>
  <c r="M3370" i="11"/>
  <c r="G3370" i="11"/>
  <c r="F3370" i="11"/>
  <c r="E3370" i="11"/>
  <c r="D3370" i="11"/>
  <c r="AA3370" i="11" s="1"/>
  <c r="W3369" i="11"/>
  <c r="R3369" i="11"/>
  <c r="M3369" i="11"/>
  <c r="G3369" i="11"/>
  <c r="F3369" i="11"/>
  <c r="E3369" i="11"/>
  <c r="D3369" i="11"/>
  <c r="AA3369" i="11" s="1"/>
  <c r="W3368" i="11"/>
  <c r="R3368" i="11"/>
  <c r="M3368" i="11"/>
  <c r="G3368" i="11"/>
  <c r="F3368" i="11"/>
  <c r="E3368" i="11"/>
  <c r="D3368" i="11"/>
  <c r="AA3368" i="11" s="1"/>
  <c r="W3367" i="11"/>
  <c r="R3367" i="11"/>
  <c r="M3367" i="11"/>
  <c r="G3367" i="11"/>
  <c r="F3367" i="11"/>
  <c r="E3367" i="11"/>
  <c r="D3367" i="11"/>
  <c r="AA3367" i="11" s="1"/>
  <c r="W3366" i="11"/>
  <c r="R3366" i="11"/>
  <c r="M3366" i="11"/>
  <c r="G3366" i="11"/>
  <c r="F3366" i="11"/>
  <c r="E3366" i="11"/>
  <c r="D3366" i="11"/>
  <c r="AA3366" i="11" s="1"/>
  <c r="W3365" i="11"/>
  <c r="R3365" i="11"/>
  <c r="M3365" i="11"/>
  <c r="G3365" i="11"/>
  <c r="F3365" i="11"/>
  <c r="E3365" i="11"/>
  <c r="D3365" i="11"/>
  <c r="AA3365" i="11" s="1"/>
  <c r="AD3365" i="11" s="1"/>
  <c r="W3364" i="11"/>
  <c r="R3364" i="11"/>
  <c r="M3364" i="11"/>
  <c r="G3364" i="11"/>
  <c r="F3364" i="11"/>
  <c r="E3364" i="11"/>
  <c r="D3364" i="11"/>
  <c r="H3364" i="11" s="1"/>
  <c r="W3363" i="11"/>
  <c r="R3363" i="11"/>
  <c r="M3363" i="11"/>
  <c r="G3363" i="11"/>
  <c r="F3363" i="11"/>
  <c r="E3363" i="11"/>
  <c r="D3363" i="11"/>
  <c r="W3362" i="11"/>
  <c r="R3362" i="11"/>
  <c r="M3362" i="11"/>
  <c r="G3362" i="11"/>
  <c r="F3362" i="11"/>
  <c r="E3362" i="11"/>
  <c r="D3362" i="11"/>
  <c r="W3361" i="11"/>
  <c r="R3361" i="11"/>
  <c r="M3361" i="11"/>
  <c r="G3361" i="11"/>
  <c r="F3361" i="11"/>
  <c r="E3361" i="11"/>
  <c r="D3361" i="11"/>
  <c r="W3360" i="11"/>
  <c r="R3360" i="11"/>
  <c r="M3360" i="11"/>
  <c r="G3360" i="11"/>
  <c r="F3360" i="11"/>
  <c r="E3360" i="11"/>
  <c r="D3360" i="11"/>
  <c r="W3359" i="11"/>
  <c r="R3359" i="11"/>
  <c r="M3359" i="11"/>
  <c r="G3359" i="11"/>
  <c r="F3359" i="11"/>
  <c r="E3359" i="11"/>
  <c r="D3359" i="11"/>
  <c r="W3358" i="11"/>
  <c r="R3358" i="11"/>
  <c r="M3358" i="11"/>
  <c r="G3358" i="11"/>
  <c r="F3358" i="11"/>
  <c r="E3358" i="11"/>
  <c r="H3358" i="11" s="1"/>
  <c r="D3358" i="11"/>
  <c r="W3357" i="11"/>
  <c r="R3357" i="11"/>
  <c r="M3357" i="11"/>
  <c r="G3357" i="11"/>
  <c r="F3357" i="11"/>
  <c r="E3357" i="11"/>
  <c r="D3357" i="11"/>
  <c r="W3356" i="11"/>
  <c r="R3356" i="11"/>
  <c r="M3356" i="11"/>
  <c r="G3356" i="11"/>
  <c r="F3356" i="11"/>
  <c r="E3356" i="11"/>
  <c r="D3356" i="11"/>
  <c r="H3356" i="11" s="1"/>
  <c r="W3355" i="11"/>
  <c r="R3355" i="11"/>
  <c r="M3355" i="11"/>
  <c r="G3355" i="11"/>
  <c r="F3355" i="11"/>
  <c r="E3355" i="11"/>
  <c r="D3355" i="11"/>
  <c r="W3354" i="11"/>
  <c r="R3354" i="11"/>
  <c r="M3354" i="11"/>
  <c r="G3354" i="11"/>
  <c r="F3354" i="11"/>
  <c r="E3354" i="11"/>
  <c r="D3354" i="11"/>
  <c r="W3353" i="11"/>
  <c r="R3353" i="11"/>
  <c r="M3353" i="11"/>
  <c r="G3353" i="11"/>
  <c r="F3353" i="11"/>
  <c r="E3353" i="11"/>
  <c r="D3353" i="11"/>
  <c r="W3352" i="11"/>
  <c r="R3352" i="11"/>
  <c r="M3352" i="11"/>
  <c r="G3352" i="11"/>
  <c r="F3352" i="11"/>
  <c r="E3352" i="11"/>
  <c r="D3352" i="11"/>
  <c r="W3351" i="11"/>
  <c r="R3351" i="11"/>
  <c r="M3351" i="11"/>
  <c r="G3351" i="11"/>
  <c r="H3351" i="11" s="1"/>
  <c r="F3351" i="11"/>
  <c r="E3351" i="11"/>
  <c r="D3351" i="11"/>
  <c r="W3350" i="11"/>
  <c r="R3350" i="11"/>
  <c r="M3350" i="11"/>
  <c r="G3350" i="11"/>
  <c r="F3350" i="11"/>
  <c r="E3350" i="11"/>
  <c r="H3350" i="11"/>
  <c r="D3350" i="11"/>
  <c r="W3349" i="11"/>
  <c r="R3349" i="11"/>
  <c r="M3349" i="11"/>
  <c r="G3349" i="11"/>
  <c r="H3349" i="11" s="1"/>
  <c r="F3349" i="11"/>
  <c r="E3349" i="11"/>
  <c r="D3349" i="11"/>
  <c r="W3348" i="11"/>
  <c r="R3348" i="11"/>
  <c r="M3348" i="11"/>
  <c r="G3348" i="11"/>
  <c r="H3348" i="11" s="1"/>
  <c r="F3348" i="11"/>
  <c r="E3348" i="11"/>
  <c r="D3348" i="11"/>
  <c r="W3347" i="11"/>
  <c r="R3347" i="11"/>
  <c r="M3347" i="11"/>
  <c r="G3347" i="11"/>
  <c r="F3347" i="11"/>
  <c r="E3347" i="11"/>
  <c r="D3347" i="11"/>
  <c r="W3346" i="11"/>
  <c r="R3346" i="11"/>
  <c r="M3346" i="11"/>
  <c r="G3346" i="11"/>
  <c r="F3346" i="11"/>
  <c r="E3346" i="11"/>
  <c r="D3346" i="11"/>
  <c r="W3345" i="11"/>
  <c r="R3345" i="11"/>
  <c r="M3345" i="11"/>
  <c r="G3345" i="11"/>
  <c r="F3345" i="11"/>
  <c r="E3345" i="11"/>
  <c r="D3345" i="11"/>
  <c r="W3344" i="11"/>
  <c r="R3344" i="11"/>
  <c r="M3344" i="11"/>
  <c r="G3344" i="11"/>
  <c r="H3344" i="11"/>
  <c r="F3344" i="11"/>
  <c r="E3344" i="11"/>
  <c r="D3344" i="11"/>
  <c r="W3343" i="11"/>
  <c r="R3343" i="11"/>
  <c r="M3343" i="11"/>
  <c r="G3343" i="11"/>
  <c r="H3343" i="11"/>
  <c r="F3343" i="11"/>
  <c r="E3343" i="11"/>
  <c r="D3343" i="11"/>
  <c r="W3342" i="11"/>
  <c r="R3342" i="11"/>
  <c r="M3342" i="11"/>
  <c r="G3342" i="11"/>
  <c r="F3342" i="11"/>
  <c r="E3342" i="11"/>
  <c r="D3342" i="11"/>
  <c r="W3341" i="11"/>
  <c r="R3341" i="11"/>
  <c r="M3341" i="11"/>
  <c r="G3341" i="11"/>
  <c r="F3341" i="11"/>
  <c r="E3341" i="11"/>
  <c r="D3341" i="11"/>
  <c r="W3340" i="11"/>
  <c r="R3340" i="11"/>
  <c r="M3340" i="11"/>
  <c r="G3340" i="11"/>
  <c r="F3340" i="11"/>
  <c r="E3340" i="11"/>
  <c r="D3340" i="11"/>
  <c r="W3339" i="11"/>
  <c r="R3339" i="11"/>
  <c r="M3339" i="11"/>
  <c r="G3339" i="11"/>
  <c r="F3339" i="11"/>
  <c r="E3339" i="11"/>
  <c r="D3339" i="11"/>
  <c r="W3338" i="11"/>
  <c r="R3338" i="11"/>
  <c r="M3338" i="11"/>
  <c r="G3338" i="11"/>
  <c r="F3338" i="11"/>
  <c r="E3338" i="11"/>
  <c r="D3338" i="11"/>
  <c r="W3337" i="11"/>
  <c r="R3337" i="11"/>
  <c r="M3337" i="11"/>
  <c r="G3337" i="11"/>
  <c r="F3337" i="11"/>
  <c r="E3337" i="11"/>
  <c r="D3337" i="11"/>
  <c r="W3336" i="11"/>
  <c r="R3336" i="11"/>
  <c r="M3336" i="11"/>
  <c r="G3336" i="11"/>
  <c r="F3336" i="11"/>
  <c r="E3336" i="11"/>
  <c r="D3336" i="11"/>
  <c r="W3335" i="11"/>
  <c r="R3335" i="11"/>
  <c r="M3335" i="11"/>
  <c r="G3335" i="11"/>
  <c r="H3335" i="11" s="1"/>
  <c r="F3335" i="11"/>
  <c r="E3335" i="11"/>
  <c r="D3335" i="11"/>
  <c r="W3334" i="11"/>
  <c r="R3334" i="11"/>
  <c r="M3334" i="11"/>
  <c r="G3334" i="11"/>
  <c r="F3334" i="11"/>
  <c r="E3334" i="11"/>
  <c r="D3334" i="11"/>
  <c r="W3333" i="11"/>
  <c r="R3333" i="11"/>
  <c r="M3333" i="11"/>
  <c r="G3333" i="11"/>
  <c r="H3333" i="11" s="1"/>
  <c r="F3333" i="11"/>
  <c r="E3333" i="11"/>
  <c r="D3333" i="11"/>
  <c r="W3332" i="11"/>
  <c r="R3332" i="11"/>
  <c r="M3332" i="11"/>
  <c r="G3332" i="11"/>
  <c r="H3332" i="11" s="1"/>
  <c r="F3332" i="11"/>
  <c r="E3332" i="11"/>
  <c r="D3332" i="11"/>
  <c r="W3331" i="11"/>
  <c r="R3331" i="11"/>
  <c r="M3331" i="11"/>
  <c r="G3331" i="11"/>
  <c r="F3331" i="11"/>
  <c r="E3331" i="11"/>
  <c r="D3331" i="11"/>
  <c r="W3330" i="11"/>
  <c r="R3330" i="11"/>
  <c r="M3330" i="11"/>
  <c r="G3330" i="11"/>
  <c r="F3330" i="11"/>
  <c r="E3330" i="11"/>
  <c r="D3330" i="11"/>
  <c r="W3329" i="11"/>
  <c r="R3329" i="11"/>
  <c r="M3329" i="11"/>
  <c r="G3329" i="11"/>
  <c r="F3329" i="11"/>
  <c r="E3329" i="11"/>
  <c r="D3329" i="11"/>
  <c r="W3328" i="11"/>
  <c r="R3328" i="11"/>
  <c r="M3328" i="11"/>
  <c r="G3328" i="11"/>
  <c r="F3328" i="11"/>
  <c r="E3328" i="11"/>
  <c r="D3328" i="11"/>
  <c r="W3327" i="11"/>
  <c r="R3327" i="11"/>
  <c r="M3327" i="11"/>
  <c r="G3327" i="11"/>
  <c r="F3327" i="11"/>
  <c r="H3327" i="11" s="1"/>
  <c r="E3327" i="11"/>
  <c r="D3327" i="11"/>
  <c r="W3326" i="11"/>
  <c r="R3326" i="11"/>
  <c r="M3326" i="11"/>
  <c r="G3326" i="11"/>
  <c r="F3326" i="11"/>
  <c r="E3326" i="11"/>
  <c r="D3326" i="11"/>
  <c r="H3326" i="11" s="1"/>
  <c r="W3325" i="11"/>
  <c r="R3325" i="11"/>
  <c r="M3325" i="11"/>
  <c r="G3325" i="11"/>
  <c r="F3325" i="11"/>
  <c r="H3325" i="11" s="1"/>
  <c r="E3325" i="11"/>
  <c r="D3325" i="11"/>
  <c r="W3324" i="11"/>
  <c r="R3324" i="11"/>
  <c r="M3324" i="11"/>
  <c r="G3324" i="11"/>
  <c r="F3324" i="11"/>
  <c r="E3324" i="11"/>
  <c r="D3324" i="11"/>
  <c r="W3323" i="11"/>
  <c r="R3323" i="11"/>
  <c r="M3323" i="11"/>
  <c r="G3323" i="11"/>
  <c r="F3323" i="11"/>
  <c r="E3323" i="11"/>
  <c r="D3323" i="11"/>
  <c r="W3322" i="11"/>
  <c r="R3322" i="11"/>
  <c r="M3322" i="11"/>
  <c r="G3322" i="11"/>
  <c r="F3322" i="11"/>
  <c r="E3322" i="11"/>
  <c r="D3322" i="11"/>
  <c r="W3321" i="11"/>
  <c r="R3321" i="11"/>
  <c r="M3321" i="11"/>
  <c r="G3321" i="11"/>
  <c r="F3321" i="11"/>
  <c r="E3321" i="11"/>
  <c r="D3321" i="11"/>
  <c r="W3320" i="11"/>
  <c r="R3320" i="11"/>
  <c r="M3320" i="11"/>
  <c r="G3320" i="11"/>
  <c r="F3320" i="11"/>
  <c r="E3320" i="11"/>
  <c r="D3320" i="11"/>
  <c r="W3319" i="11"/>
  <c r="R3319" i="11"/>
  <c r="M3319" i="11"/>
  <c r="G3319" i="11"/>
  <c r="F3319" i="11"/>
  <c r="E3319" i="11"/>
  <c r="H3319" i="11" s="1"/>
  <c r="D3319" i="11"/>
  <c r="W3318" i="11"/>
  <c r="R3318" i="11"/>
  <c r="M3318" i="11"/>
  <c r="G3318" i="11"/>
  <c r="F3318" i="11"/>
  <c r="E3318" i="11"/>
  <c r="D3318" i="11"/>
  <c r="W3317" i="11"/>
  <c r="R3317" i="11"/>
  <c r="M3317" i="11"/>
  <c r="G3317" i="11"/>
  <c r="H3317" i="11" s="1"/>
  <c r="F3317" i="11"/>
  <c r="E3317" i="11"/>
  <c r="D3317" i="11"/>
  <c r="W3316" i="11"/>
  <c r="R3316" i="11"/>
  <c r="M3316" i="11"/>
  <c r="G3316" i="11"/>
  <c r="F3316" i="11"/>
  <c r="E3316" i="11"/>
  <c r="H3316" i="11" s="1"/>
  <c r="D3316" i="11"/>
  <c r="W3315" i="11"/>
  <c r="R3315" i="11"/>
  <c r="M3315" i="11"/>
  <c r="G3315" i="11"/>
  <c r="F3315" i="11"/>
  <c r="E3315" i="11"/>
  <c r="D3315" i="11"/>
  <c r="W3314" i="11"/>
  <c r="R3314" i="11"/>
  <c r="M3314" i="11"/>
  <c r="G3314" i="11"/>
  <c r="F3314" i="11"/>
  <c r="E3314" i="11"/>
  <c r="D3314" i="11"/>
  <c r="W3313" i="11"/>
  <c r="R3313" i="11"/>
  <c r="M3313" i="11"/>
  <c r="G3313" i="11"/>
  <c r="F3313" i="11"/>
  <c r="E3313" i="11"/>
  <c r="D3313" i="11"/>
  <c r="W3312" i="11"/>
  <c r="R3312" i="11"/>
  <c r="M3312" i="11"/>
  <c r="G3312" i="11"/>
  <c r="F3312" i="11"/>
  <c r="E3312" i="11"/>
  <c r="D3312" i="11"/>
  <c r="W3311" i="11"/>
  <c r="R3311" i="11"/>
  <c r="M3311" i="11"/>
  <c r="G3311" i="11"/>
  <c r="H3311" i="11" s="1"/>
  <c r="F3311" i="11"/>
  <c r="E3311" i="11"/>
  <c r="D3311" i="11"/>
  <c r="W3310" i="11"/>
  <c r="R3310" i="11"/>
  <c r="M3310" i="11"/>
  <c r="G3310" i="11"/>
  <c r="H3310" i="11" s="1"/>
  <c r="F3310" i="11"/>
  <c r="E3310" i="11"/>
  <c r="D3310" i="11"/>
  <c r="W3309" i="11"/>
  <c r="R3309" i="11"/>
  <c r="M3309" i="11"/>
  <c r="G3309" i="11"/>
  <c r="H3309" i="11" s="1"/>
  <c r="F3309" i="11"/>
  <c r="E3309" i="11"/>
  <c r="D3309" i="11"/>
  <c r="W3308" i="11"/>
  <c r="R3308" i="11"/>
  <c r="M3308" i="11"/>
  <c r="G3308" i="11"/>
  <c r="H3308" i="11" s="1"/>
  <c r="F3308" i="11"/>
  <c r="E3308" i="11"/>
  <c r="D3308" i="11"/>
  <c r="W3307" i="11"/>
  <c r="R3307" i="11"/>
  <c r="M3307" i="11"/>
  <c r="G3307" i="11"/>
  <c r="F3307" i="11"/>
  <c r="E3307" i="11"/>
  <c r="D3307" i="11"/>
  <c r="W3306" i="11"/>
  <c r="R3306" i="11"/>
  <c r="M3306" i="11"/>
  <c r="G3306" i="11"/>
  <c r="F3306" i="11"/>
  <c r="E3306" i="11"/>
  <c r="D3306" i="11"/>
  <c r="W3305" i="11"/>
  <c r="R3305" i="11"/>
  <c r="M3305" i="11"/>
  <c r="G3305" i="11"/>
  <c r="F3305" i="11"/>
  <c r="E3305" i="11"/>
  <c r="D3305" i="11"/>
  <c r="W3304" i="11"/>
  <c r="R3304" i="11"/>
  <c r="M3304" i="11"/>
  <c r="G3304" i="11"/>
  <c r="H3304" i="11"/>
  <c r="F3304" i="11"/>
  <c r="E3304" i="11"/>
  <c r="D3304" i="11"/>
  <c r="W3303" i="11"/>
  <c r="R3303" i="11"/>
  <c r="M3303" i="11"/>
  <c r="G3303" i="11"/>
  <c r="F3303" i="11"/>
  <c r="E3303" i="11"/>
  <c r="D3303" i="11"/>
  <c r="H3303" i="11" s="1"/>
  <c r="W3302" i="11"/>
  <c r="R3302" i="11"/>
  <c r="M3302" i="11"/>
  <c r="G3302" i="11"/>
  <c r="F3302" i="11"/>
  <c r="E3302" i="11"/>
  <c r="D3302" i="11"/>
  <c r="W3301" i="11"/>
  <c r="R3301" i="11"/>
  <c r="M3301" i="11"/>
  <c r="G3301" i="11"/>
  <c r="F3301" i="11"/>
  <c r="E3301" i="11"/>
  <c r="D3301" i="11"/>
  <c r="AA3301" i="11" s="1"/>
  <c r="AB3301" i="11" s="1"/>
  <c r="W3300" i="11"/>
  <c r="R3300" i="11"/>
  <c r="M3300" i="11"/>
  <c r="G3300" i="11"/>
  <c r="F3300" i="11"/>
  <c r="E3300" i="11"/>
  <c r="D3300" i="11"/>
  <c r="AA3300" i="11" s="1"/>
  <c r="W3299" i="11"/>
  <c r="R3299" i="11"/>
  <c r="M3299" i="11"/>
  <c r="G3299" i="11"/>
  <c r="F3299" i="11"/>
  <c r="E3299" i="11"/>
  <c r="D3299" i="11"/>
  <c r="AA3299" i="11" s="1"/>
  <c r="AB3299" i="11" s="1"/>
  <c r="W3298" i="11"/>
  <c r="R3298" i="11"/>
  <c r="M3298" i="11"/>
  <c r="G3298" i="11"/>
  <c r="F3298" i="11"/>
  <c r="E3298" i="11"/>
  <c r="D3298" i="11"/>
  <c r="AA3298" i="11" s="1"/>
  <c r="AB3298" i="11" s="1"/>
  <c r="W3297" i="11"/>
  <c r="R3297" i="11"/>
  <c r="M3297" i="11"/>
  <c r="G3297" i="11"/>
  <c r="F3297" i="11"/>
  <c r="E3297" i="11"/>
  <c r="D3297" i="11"/>
  <c r="AA3297" i="11" s="1"/>
  <c r="W3296" i="11"/>
  <c r="R3296" i="11"/>
  <c r="M3296" i="11"/>
  <c r="G3296" i="11"/>
  <c r="H3296" i="11" s="1"/>
  <c r="F3296" i="11"/>
  <c r="E3296" i="11"/>
  <c r="D3296" i="11"/>
  <c r="AA3296" i="11" s="1"/>
  <c r="W3295" i="11"/>
  <c r="R3295" i="11"/>
  <c r="M3295" i="11"/>
  <c r="G3295" i="11"/>
  <c r="H3295" i="11" s="1"/>
  <c r="F3295" i="11"/>
  <c r="E3295" i="11"/>
  <c r="D3295" i="11"/>
  <c r="AA3295" i="11" s="1"/>
  <c r="W3294" i="11"/>
  <c r="R3294" i="11"/>
  <c r="M3294" i="11"/>
  <c r="G3294" i="11"/>
  <c r="F3294" i="11"/>
  <c r="E3294" i="11"/>
  <c r="D3294" i="11"/>
  <c r="AA3294" i="11" s="1"/>
  <c r="W3293" i="11"/>
  <c r="R3293" i="11"/>
  <c r="M3293" i="11"/>
  <c r="G3293" i="11"/>
  <c r="F3293" i="11"/>
  <c r="E3293" i="11"/>
  <c r="D3293" i="11"/>
  <c r="AA3293" i="11" s="1"/>
  <c r="W3292" i="11"/>
  <c r="R3292" i="11"/>
  <c r="M3292" i="11"/>
  <c r="G3292" i="11"/>
  <c r="F3292" i="11"/>
  <c r="E3292" i="11"/>
  <c r="D3292" i="11"/>
  <c r="AA3292" i="11" s="1"/>
  <c r="AD3292" i="11" s="1"/>
  <c r="W3291" i="11"/>
  <c r="R3291" i="11"/>
  <c r="M3291" i="11"/>
  <c r="G3291" i="11"/>
  <c r="F3291" i="11"/>
  <c r="E3291" i="11"/>
  <c r="D3291" i="11"/>
  <c r="AA3291" i="11" s="1"/>
  <c r="AB3291" i="11" s="1"/>
  <c r="W3290" i="11"/>
  <c r="R3290" i="11"/>
  <c r="M3290" i="11"/>
  <c r="G3290" i="11"/>
  <c r="F3290" i="11"/>
  <c r="E3290" i="11"/>
  <c r="D3290" i="11"/>
  <c r="AA3290" i="11" s="1"/>
  <c r="W3289" i="11"/>
  <c r="R3289" i="11"/>
  <c r="M3289" i="11"/>
  <c r="G3289" i="11"/>
  <c r="F3289" i="11"/>
  <c r="E3289" i="11"/>
  <c r="D3289" i="11"/>
  <c r="AA3289" i="11" s="1"/>
  <c r="AD3289" i="11" s="1"/>
  <c r="W3288" i="11"/>
  <c r="R3288" i="11"/>
  <c r="M3288" i="11"/>
  <c r="G3288" i="11"/>
  <c r="F3288" i="11"/>
  <c r="E3288" i="11"/>
  <c r="D3288" i="11"/>
  <c r="AA3288" i="11" s="1"/>
  <c r="W3287" i="11"/>
  <c r="R3287" i="11"/>
  <c r="M3287" i="11"/>
  <c r="G3287" i="11"/>
  <c r="F3287" i="11"/>
  <c r="E3287" i="11"/>
  <c r="D3287" i="11"/>
  <c r="AA3287" i="11" s="1"/>
  <c r="W3286" i="11"/>
  <c r="R3286" i="11"/>
  <c r="M3286" i="11"/>
  <c r="G3286" i="11"/>
  <c r="F3286" i="11"/>
  <c r="E3286" i="11"/>
  <c r="D3286" i="11"/>
  <c r="AA3286" i="11" s="1"/>
  <c r="W3285" i="11"/>
  <c r="R3285" i="11"/>
  <c r="M3285" i="11"/>
  <c r="G3285" i="11"/>
  <c r="F3285" i="11"/>
  <c r="E3285" i="11"/>
  <c r="D3285" i="11"/>
  <c r="AA3285" i="11" s="1"/>
  <c r="AD3285" i="11" s="1"/>
  <c r="W3284" i="11"/>
  <c r="R3284" i="11"/>
  <c r="M3284" i="11"/>
  <c r="G3284" i="11"/>
  <c r="F3284" i="11"/>
  <c r="E3284" i="11"/>
  <c r="D3284" i="11"/>
  <c r="AA3284" i="11" s="1"/>
  <c r="AB3284" i="11" s="1"/>
  <c r="W3283" i="11"/>
  <c r="R3283" i="11"/>
  <c r="M3283" i="11"/>
  <c r="G3283" i="11"/>
  <c r="F3283" i="11"/>
  <c r="E3283" i="11"/>
  <c r="D3283" i="11"/>
  <c r="AA3283" i="11" s="1"/>
  <c r="AB3283" i="11" s="1"/>
  <c r="W3282" i="11"/>
  <c r="R3282" i="11"/>
  <c r="M3282" i="11"/>
  <c r="G3282" i="11"/>
  <c r="F3282" i="11"/>
  <c r="E3282" i="11"/>
  <c r="D3282" i="11"/>
  <c r="AA3282" i="11" s="1"/>
  <c r="W3281" i="11"/>
  <c r="R3281" i="11"/>
  <c r="M3281" i="11"/>
  <c r="G3281" i="11"/>
  <c r="F3281" i="11"/>
  <c r="E3281" i="11"/>
  <c r="D3281" i="11"/>
  <c r="AA3281" i="11" s="1"/>
  <c r="W3280" i="11"/>
  <c r="R3280" i="11"/>
  <c r="M3280" i="11"/>
  <c r="G3280" i="11"/>
  <c r="F3280" i="11"/>
  <c r="E3280" i="11"/>
  <c r="D3280" i="11"/>
  <c r="AA3280" i="11" s="1"/>
  <c r="W3279" i="11"/>
  <c r="R3279" i="11"/>
  <c r="M3279" i="11"/>
  <c r="G3279" i="11"/>
  <c r="F3279" i="11"/>
  <c r="E3279" i="11"/>
  <c r="D3279" i="11"/>
  <c r="AA3279" i="11" s="1"/>
  <c r="W3278" i="11"/>
  <c r="R3278" i="11"/>
  <c r="M3278" i="11"/>
  <c r="G3278" i="11"/>
  <c r="F3278" i="11"/>
  <c r="E3278" i="11"/>
  <c r="D3278" i="11"/>
  <c r="AA3278" i="11" s="1"/>
  <c r="W3277" i="11"/>
  <c r="R3277" i="11"/>
  <c r="M3277" i="11"/>
  <c r="G3277" i="11"/>
  <c r="F3277" i="11"/>
  <c r="E3277" i="11"/>
  <c r="D3277" i="11"/>
  <c r="AA3277" i="11" s="1"/>
  <c r="AD3277" i="11" s="1"/>
  <c r="W3276" i="11"/>
  <c r="R3276" i="11"/>
  <c r="M3276" i="11"/>
  <c r="G3276" i="11"/>
  <c r="F3276" i="11"/>
  <c r="E3276" i="11"/>
  <c r="D3276" i="11"/>
  <c r="AA3276" i="11" s="1"/>
  <c r="W3275" i="11"/>
  <c r="R3275" i="11"/>
  <c r="M3275" i="11"/>
  <c r="G3275" i="11"/>
  <c r="F3275" i="11"/>
  <c r="E3275" i="11"/>
  <c r="D3275" i="11"/>
  <c r="AA3275" i="11" s="1"/>
  <c r="AB3275" i="11" s="1"/>
  <c r="W3274" i="11"/>
  <c r="R3274" i="11"/>
  <c r="M3274" i="11"/>
  <c r="G3274" i="11"/>
  <c r="F3274" i="11"/>
  <c r="E3274" i="11"/>
  <c r="D3274" i="11"/>
  <c r="AA3274" i="11" s="1"/>
  <c r="AB3274" i="11" s="1"/>
  <c r="W3273" i="11"/>
  <c r="R3273" i="11"/>
  <c r="M3273" i="11"/>
  <c r="G3273" i="11"/>
  <c r="F3273" i="11"/>
  <c r="E3273" i="11"/>
  <c r="D3273" i="11"/>
  <c r="AA3273" i="11" s="1"/>
  <c r="AB3273" i="11" s="1"/>
  <c r="W3272" i="11"/>
  <c r="R3272" i="11"/>
  <c r="M3272" i="11"/>
  <c r="G3272" i="11"/>
  <c r="H3272" i="11" s="1"/>
  <c r="F3272" i="11"/>
  <c r="E3272" i="11"/>
  <c r="D3272" i="11"/>
  <c r="AA3272" i="11" s="1"/>
  <c r="W3271" i="11"/>
  <c r="R3271" i="11"/>
  <c r="M3271" i="11"/>
  <c r="G3271" i="11"/>
  <c r="F3271" i="11"/>
  <c r="E3271" i="11"/>
  <c r="D3271" i="11"/>
  <c r="AA3271" i="11" s="1"/>
  <c r="W3270" i="11"/>
  <c r="R3270" i="11"/>
  <c r="M3270" i="11"/>
  <c r="G3270" i="11"/>
  <c r="F3270" i="11"/>
  <c r="E3270" i="11"/>
  <c r="H3270" i="11"/>
  <c r="D3270" i="11"/>
  <c r="AA3270" i="11" s="1"/>
  <c r="W3269" i="11"/>
  <c r="R3269" i="11"/>
  <c r="M3269" i="11"/>
  <c r="G3269" i="11"/>
  <c r="F3269" i="11"/>
  <c r="E3269" i="11"/>
  <c r="D3269" i="11"/>
  <c r="AA3269" i="11" s="1"/>
  <c r="W3268" i="11"/>
  <c r="R3268" i="11"/>
  <c r="M3268" i="11"/>
  <c r="G3268" i="11"/>
  <c r="F3268" i="11"/>
  <c r="E3268" i="11"/>
  <c r="D3268" i="11"/>
  <c r="AA3268" i="11" s="1"/>
  <c r="AD3268" i="11" s="1"/>
  <c r="W3267" i="11"/>
  <c r="R3267" i="11"/>
  <c r="M3267" i="11"/>
  <c r="G3267" i="11"/>
  <c r="F3267" i="11"/>
  <c r="E3267" i="11"/>
  <c r="D3267" i="11"/>
  <c r="AA3267" i="11" s="1"/>
  <c r="AB3267" i="11" s="1"/>
  <c r="W3266" i="11"/>
  <c r="R3266" i="11"/>
  <c r="M3266" i="11"/>
  <c r="G3266" i="11"/>
  <c r="F3266" i="11"/>
  <c r="E3266" i="11"/>
  <c r="D3266" i="11"/>
  <c r="AA3266" i="11" s="1"/>
  <c r="W3265" i="11"/>
  <c r="R3265" i="11"/>
  <c r="M3265" i="11"/>
  <c r="G3265" i="11"/>
  <c r="F3265" i="11"/>
  <c r="E3265" i="11"/>
  <c r="D3265" i="11"/>
  <c r="AA3265" i="11" s="1"/>
  <c r="W3264" i="11"/>
  <c r="R3264" i="11"/>
  <c r="M3264" i="11"/>
  <c r="G3264" i="11"/>
  <c r="F3264" i="11"/>
  <c r="E3264" i="11"/>
  <c r="D3264" i="11"/>
  <c r="AA3264" i="11" s="1"/>
  <c r="W3263" i="11"/>
  <c r="R3263" i="11"/>
  <c r="M3263" i="11"/>
  <c r="G3263" i="11"/>
  <c r="F3263" i="11"/>
  <c r="E3263" i="11"/>
  <c r="D3263" i="11"/>
  <c r="AA3263" i="11" s="1"/>
  <c r="W3262" i="11"/>
  <c r="R3262" i="11"/>
  <c r="M3262" i="11"/>
  <c r="G3262" i="11"/>
  <c r="H3262" i="11" s="1"/>
  <c r="F3262" i="11"/>
  <c r="E3262" i="11"/>
  <c r="D3262" i="11"/>
  <c r="AA3262" i="11" s="1"/>
  <c r="W3261" i="11"/>
  <c r="R3261" i="11"/>
  <c r="M3261" i="11"/>
  <c r="G3261" i="11"/>
  <c r="F3261" i="11"/>
  <c r="E3261" i="11"/>
  <c r="D3261" i="11"/>
  <c r="AA3261" i="11" s="1"/>
  <c r="AD3261" i="11" s="1"/>
  <c r="W3260" i="11"/>
  <c r="R3260" i="11"/>
  <c r="M3260" i="11"/>
  <c r="G3260" i="11"/>
  <c r="F3260" i="11"/>
  <c r="E3260" i="11"/>
  <c r="D3260" i="11"/>
  <c r="AA3260" i="11" s="1"/>
  <c r="AD3260" i="11" s="1"/>
  <c r="W3259" i="11"/>
  <c r="R3259" i="11"/>
  <c r="M3259" i="11"/>
  <c r="G3259" i="11"/>
  <c r="F3259" i="11"/>
  <c r="E3259" i="11"/>
  <c r="D3259" i="11"/>
  <c r="W3258" i="11"/>
  <c r="R3258" i="11"/>
  <c r="M3258" i="11"/>
  <c r="G3258" i="11"/>
  <c r="F3258" i="11"/>
  <c r="E3258" i="11"/>
  <c r="D3258" i="11"/>
  <c r="W3257" i="11"/>
  <c r="R3257" i="11"/>
  <c r="M3257" i="11"/>
  <c r="G3257" i="11"/>
  <c r="F3257" i="11"/>
  <c r="E3257" i="11"/>
  <c r="D3257" i="11"/>
  <c r="W3256" i="11"/>
  <c r="R3256" i="11"/>
  <c r="M3256" i="11"/>
  <c r="G3256" i="11"/>
  <c r="F3256" i="11"/>
  <c r="E3256" i="11"/>
  <c r="D3256" i="11"/>
  <c r="W3255" i="11"/>
  <c r="R3255" i="11"/>
  <c r="M3255" i="11"/>
  <c r="G3255" i="11"/>
  <c r="H3255" i="11" s="1"/>
  <c r="F3255" i="11"/>
  <c r="E3255" i="11"/>
  <c r="D3255" i="11"/>
  <c r="W3254" i="11"/>
  <c r="R3254" i="11"/>
  <c r="M3254" i="11"/>
  <c r="G3254" i="11"/>
  <c r="F3254" i="11"/>
  <c r="E3254" i="11"/>
  <c r="H3254" i="11"/>
  <c r="D3254" i="11"/>
  <c r="W3253" i="11"/>
  <c r="R3253" i="11"/>
  <c r="M3253" i="11"/>
  <c r="G3253" i="11"/>
  <c r="H3253" i="11" s="1"/>
  <c r="F3253" i="11"/>
  <c r="E3253" i="11"/>
  <c r="D3253" i="11"/>
  <c r="W3252" i="11"/>
  <c r="R3252" i="11"/>
  <c r="M3252" i="11"/>
  <c r="G3252" i="11"/>
  <c r="H3252" i="11" s="1"/>
  <c r="F3252" i="11"/>
  <c r="E3252" i="11"/>
  <c r="D3252" i="11"/>
  <c r="W3251" i="11"/>
  <c r="R3251" i="11"/>
  <c r="M3251" i="11"/>
  <c r="G3251" i="11"/>
  <c r="F3251" i="11"/>
  <c r="E3251" i="11"/>
  <c r="D3251" i="11"/>
  <c r="W3250" i="11"/>
  <c r="R3250" i="11"/>
  <c r="M3250" i="11"/>
  <c r="G3250" i="11"/>
  <c r="F3250" i="11"/>
  <c r="E3250" i="11"/>
  <c r="D3250" i="11"/>
  <c r="W3249" i="11"/>
  <c r="R3249" i="11"/>
  <c r="M3249" i="11"/>
  <c r="G3249" i="11"/>
  <c r="F3249" i="11"/>
  <c r="E3249" i="11"/>
  <c r="D3249" i="11"/>
  <c r="W3248" i="11"/>
  <c r="R3248" i="11"/>
  <c r="M3248" i="11"/>
  <c r="G3248" i="11"/>
  <c r="H3248" i="11" s="1"/>
  <c r="F3248" i="11"/>
  <c r="E3248" i="11"/>
  <c r="D3248" i="11"/>
  <c r="W3247" i="11"/>
  <c r="R3247" i="11"/>
  <c r="M3247" i="11"/>
  <c r="G3247" i="11"/>
  <c r="F3247" i="11"/>
  <c r="E3247" i="11"/>
  <c r="D3247" i="11"/>
  <c r="W3246" i="11"/>
  <c r="R3246" i="11"/>
  <c r="M3246" i="11"/>
  <c r="G3246" i="11"/>
  <c r="H3246" i="11" s="1"/>
  <c r="F3246" i="11"/>
  <c r="E3246" i="11"/>
  <c r="D3246" i="11"/>
  <c r="W3245" i="11"/>
  <c r="R3245" i="11"/>
  <c r="M3245" i="11"/>
  <c r="G3245" i="11"/>
  <c r="F3245" i="11"/>
  <c r="E3245" i="11"/>
  <c r="D3245" i="11"/>
  <c r="H3245" i="11"/>
  <c r="W3244" i="11"/>
  <c r="R3244" i="11"/>
  <c r="M3244" i="11"/>
  <c r="G3244" i="11"/>
  <c r="F3244" i="11"/>
  <c r="E3244" i="11"/>
  <c r="D3244" i="11"/>
  <c r="H3244" i="11"/>
  <c r="W3243" i="11"/>
  <c r="R3243" i="11"/>
  <c r="M3243" i="11"/>
  <c r="G3243" i="11"/>
  <c r="F3243" i="11"/>
  <c r="E3243" i="11"/>
  <c r="D3243" i="11"/>
  <c r="W3242" i="11"/>
  <c r="R3242" i="11"/>
  <c r="M3242" i="11"/>
  <c r="G3242" i="11"/>
  <c r="F3242" i="11"/>
  <c r="E3242" i="11"/>
  <c r="D3242" i="11"/>
  <c r="W3241" i="11"/>
  <c r="R3241" i="11"/>
  <c r="M3241" i="11"/>
  <c r="G3241" i="11"/>
  <c r="F3241" i="11"/>
  <c r="E3241" i="11"/>
  <c r="D3241" i="11"/>
  <c r="W3240" i="11"/>
  <c r="R3240" i="11"/>
  <c r="M3240" i="11"/>
  <c r="G3240" i="11"/>
  <c r="H3240" i="11" s="1"/>
  <c r="F3240" i="11"/>
  <c r="E3240" i="11"/>
  <c r="D3240" i="11"/>
  <c r="W3239" i="11"/>
  <c r="R3239" i="11"/>
  <c r="M3239" i="11"/>
  <c r="G3239" i="11"/>
  <c r="H3239" i="11" s="1"/>
  <c r="F3239" i="11"/>
  <c r="E3239" i="11"/>
  <c r="D3239" i="11"/>
  <c r="W3238" i="11"/>
  <c r="R3238" i="11"/>
  <c r="M3238" i="11"/>
  <c r="G3238" i="11"/>
  <c r="F3238" i="11"/>
  <c r="E3238" i="11"/>
  <c r="D3238" i="11"/>
  <c r="W3237" i="11"/>
  <c r="R3237" i="11"/>
  <c r="M3237" i="11"/>
  <c r="G3237" i="11"/>
  <c r="H3237" i="11" s="1"/>
  <c r="F3237" i="11"/>
  <c r="E3237" i="11"/>
  <c r="D3237" i="11"/>
  <c r="W3236" i="11"/>
  <c r="R3236" i="11"/>
  <c r="M3236" i="11"/>
  <c r="G3236" i="11"/>
  <c r="H3236" i="11" s="1"/>
  <c r="F3236" i="11"/>
  <c r="E3236" i="11"/>
  <c r="D3236" i="11"/>
  <c r="W3235" i="11"/>
  <c r="R3235" i="11"/>
  <c r="M3235" i="11"/>
  <c r="G3235" i="11"/>
  <c r="F3235" i="11"/>
  <c r="E3235" i="11"/>
  <c r="D3235" i="11"/>
  <c r="W3234" i="11"/>
  <c r="R3234" i="11"/>
  <c r="M3234" i="11"/>
  <c r="G3234" i="11"/>
  <c r="F3234" i="11"/>
  <c r="E3234" i="11"/>
  <c r="D3234" i="11"/>
  <c r="W3233" i="11"/>
  <c r="R3233" i="11"/>
  <c r="M3233" i="11"/>
  <c r="G3233" i="11"/>
  <c r="F3233" i="11"/>
  <c r="E3233" i="11"/>
  <c r="D3233" i="11"/>
  <c r="W3232" i="11"/>
  <c r="R3232" i="11"/>
  <c r="M3232" i="11"/>
  <c r="G3232" i="11"/>
  <c r="F3232" i="11"/>
  <c r="E3232" i="11"/>
  <c r="D3232" i="11"/>
  <c r="W3231" i="11"/>
  <c r="R3231" i="11"/>
  <c r="M3231" i="11"/>
  <c r="G3231" i="11"/>
  <c r="F3231" i="11"/>
  <c r="E3231" i="11"/>
  <c r="D3231" i="11"/>
  <c r="H3231" i="11" s="1"/>
  <c r="W3230" i="11"/>
  <c r="R3230" i="11"/>
  <c r="M3230" i="11"/>
  <c r="G3230" i="11"/>
  <c r="F3230" i="11"/>
  <c r="E3230" i="11"/>
  <c r="D3230" i="11"/>
  <c r="H3230" i="11" s="1"/>
  <c r="W3229" i="11"/>
  <c r="R3229" i="11"/>
  <c r="M3229" i="11"/>
  <c r="G3229" i="11"/>
  <c r="F3229" i="11"/>
  <c r="E3229" i="11"/>
  <c r="D3229" i="11"/>
  <c r="H3229" i="11" s="1"/>
  <c r="W3228" i="11"/>
  <c r="R3228" i="11"/>
  <c r="M3228" i="11"/>
  <c r="G3228" i="11"/>
  <c r="F3228" i="11"/>
  <c r="E3228" i="11"/>
  <c r="D3228" i="11"/>
  <c r="H3228" i="11" s="1"/>
  <c r="W3227" i="11"/>
  <c r="R3227" i="11"/>
  <c r="M3227" i="11"/>
  <c r="G3227" i="11"/>
  <c r="F3227" i="11"/>
  <c r="E3227" i="11"/>
  <c r="D3227" i="11"/>
  <c r="W3226" i="11"/>
  <c r="R3226" i="11"/>
  <c r="M3226" i="11"/>
  <c r="G3226" i="11"/>
  <c r="F3226" i="11"/>
  <c r="E3226" i="11"/>
  <c r="D3226" i="11"/>
  <c r="W3225" i="11"/>
  <c r="R3225" i="11"/>
  <c r="M3225" i="11"/>
  <c r="G3225" i="11"/>
  <c r="F3225" i="11"/>
  <c r="E3225" i="11"/>
  <c r="D3225" i="11"/>
  <c r="W3224" i="11"/>
  <c r="R3224" i="11"/>
  <c r="M3224" i="11"/>
  <c r="G3224" i="11"/>
  <c r="F3224" i="11"/>
  <c r="E3224" i="11"/>
  <c r="D3224" i="11"/>
  <c r="W3223" i="11"/>
  <c r="R3223" i="11"/>
  <c r="M3223" i="11"/>
  <c r="G3223" i="11"/>
  <c r="H3223" i="11" s="1"/>
  <c r="F3223" i="11"/>
  <c r="E3223" i="11"/>
  <c r="D3223" i="11"/>
  <c r="W3222" i="11"/>
  <c r="R3222" i="11"/>
  <c r="M3222" i="11"/>
  <c r="G3222" i="11"/>
  <c r="H3222" i="11" s="1"/>
  <c r="F3222" i="11"/>
  <c r="E3222" i="11"/>
  <c r="D3222" i="11"/>
  <c r="W3221" i="11"/>
  <c r="R3221" i="11"/>
  <c r="M3221" i="11"/>
  <c r="G3221" i="11"/>
  <c r="H3221" i="11" s="1"/>
  <c r="F3221" i="11"/>
  <c r="E3221" i="11"/>
  <c r="D3221" i="11"/>
  <c r="W3220" i="11"/>
  <c r="R3220" i="11"/>
  <c r="M3220" i="11"/>
  <c r="G3220" i="11"/>
  <c r="F3220" i="11"/>
  <c r="E3220" i="11"/>
  <c r="D3220" i="11"/>
  <c r="H3220" i="11" s="1"/>
  <c r="W3219" i="11"/>
  <c r="R3219" i="11"/>
  <c r="M3219" i="11"/>
  <c r="G3219" i="11"/>
  <c r="F3219" i="11"/>
  <c r="E3219" i="11"/>
  <c r="D3219" i="11"/>
  <c r="W3218" i="11"/>
  <c r="R3218" i="11"/>
  <c r="M3218" i="11"/>
  <c r="G3218" i="11"/>
  <c r="F3218" i="11"/>
  <c r="E3218" i="11"/>
  <c r="D3218" i="11"/>
  <c r="W3217" i="11"/>
  <c r="R3217" i="11"/>
  <c r="M3217" i="11"/>
  <c r="G3217" i="11"/>
  <c r="F3217" i="11"/>
  <c r="E3217" i="11"/>
  <c r="D3217" i="11"/>
  <c r="W3216" i="11"/>
  <c r="R3216" i="11"/>
  <c r="M3216" i="11"/>
  <c r="G3216" i="11"/>
  <c r="H3216" i="11" s="1"/>
  <c r="F3216" i="11"/>
  <c r="E3216" i="11"/>
  <c r="D3216" i="11"/>
  <c r="W3215" i="11"/>
  <c r="R3215" i="11"/>
  <c r="M3215" i="11"/>
  <c r="G3215" i="11"/>
  <c r="F3215" i="11"/>
  <c r="E3215" i="11"/>
  <c r="D3215" i="11"/>
  <c r="W3214" i="11"/>
  <c r="R3214" i="11"/>
  <c r="M3214" i="11"/>
  <c r="G3214" i="11"/>
  <c r="H3214" i="11" s="1"/>
  <c r="F3214" i="11"/>
  <c r="E3214" i="11"/>
  <c r="D3214" i="11"/>
  <c r="W3213" i="11"/>
  <c r="R3213" i="11"/>
  <c r="M3213" i="11"/>
  <c r="G3213" i="11"/>
  <c r="H3213" i="11" s="1"/>
  <c r="F3213" i="11"/>
  <c r="E3213" i="11"/>
  <c r="D3213" i="11"/>
  <c r="W3212" i="11"/>
  <c r="R3212" i="11"/>
  <c r="M3212" i="11"/>
  <c r="G3212" i="11"/>
  <c r="H3212" i="11" s="1"/>
  <c r="F3212" i="11"/>
  <c r="E3212" i="11"/>
  <c r="D3212" i="11"/>
  <c r="W3211" i="11"/>
  <c r="R3211" i="11"/>
  <c r="M3211" i="11"/>
  <c r="G3211" i="11"/>
  <c r="F3211" i="11"/>
  <c r="E3211" i="11"/>
  <c r="D3211" i="11"/>
  <c r="W3210" i="11"/>
  <c r="R3210" i="11"/>
  <c r="M3210" i="11"/>
  <c r="G3210" i="11"/>
  <c r="F3210" i="11"/>
  <c r="E3210" i="11"/>
  <c r="D3210" i="11"/>
  <c r="W3209" i="11"/>
  <c r="R3209" i="11"/>
  <c r="M3209" i="11"/>
  <c r="G3209" i="11"/>
  <c r="F3209" i="11"/>
  <c r="E3209" i="11"/>
  <c r="D3209" i="11"/>
  <c r="W3208" i="11"/>
  <c r="R3208" i="11"/>
  <c r="M3208" i="11"/>
  <c r="G3208" i="11"/>
  <c r="F3208" i="11"/>
  <c r="E3208" i="11"/>
  <c r="D3208" i="11"/>
  <c r="W3207" i="11"/>
  <c r="R3207" i="11"/>
  <c r="M3207" i="11"/>
  <c r="G3207" i="11"/>
  <c r="F3207" i="11"/>
  <c r="E3207" i="11"/>
  <c r="H3207" i="11" s="1"/>
  <c r="D3207" i="11"/>
  <c r="W3206" i="11"/>
  <c r="R3206" i="11"/>
  <c r="M3206" i="11"/>
  <c r="G3206" i="11"/>
  <c r="F3206" i="11"/>
  <c r="E3206" i="11"/>
  <c r="H3206" i="11"/>
  <c r="D3206" i="11"/>
  <c r="W3205" i="11"/>
  <c r="R3205" i="11"/>
  <c r="M3205" i="11"/>
  <c r="G3205" i="11"/>
  <c r="F3205" i="11"/>
  <c r="E3205" i="11"/>
  <c r="H3205" i="11" s="1"/>
  <c r="D3205" i="11"/>
  <c r="W3204" i="11"/>
  <c r="R3204" i="11"/>
  <c r="M3204" i="11"/>
  <c r="G3204" i="11"/>
  <c r="F3204" i="11"/>
  <c r="E3204" i="11"/>
  <c r="H3204" i="11" s="1"/>
  <c r="D3204" i="11"/>
  <c r="W3203" i="11"/>
  <c r="R3203" i="11"/>
  <c r="M3203" i="11"/>
  <c r="G3203" i="11"/>
  <c r="F3203" i="11"/>
  <c r="E3203" i="11"/>
  <c r="D3203" i="11"/>
  <c r="W3202" i="11"/>
  <c r="R3202" i="11"/>
  <c r="M3202" i="11"/>
  <c r="G3202" i="11"/>
  <c r="F3202" i="11"/>
  <c r="E3202" i="11"/>
  <c r="D3202" i="11"/>
  <c r="W3201" i="11"/>
  <c r="R3201" i="11"/>
  <c r="M3201" i="11"/>
  <c r="G3201" i="11"/>
  <c r="F3201" i="11"/>
  <c r="E3201" i="11"/>
  <c r="D3201" i="11"/>
  <c r="W3200" i="11"/>
  <c r="R3200" i="11"/>
  <c r="M3200" i="11"/>
  <c r="G3200" i="11"/>
  <c r="F3200" i="11"/>
  <c r="E3200" i="11"/>
  <c r="D3200" i="11"/>
  <c r="W3199" i="11"/>
  <c r="R3199" i="11"/>
  <c r="M3199" i="11"/>
  <c r="G3199" i="11"/>
  <c r="H3199" i="11" s="1"/>
  <c r="F3199" i="11"/>
  <c r="E3199" i="11"/>
  <c r="D3199" i="11"/>
  <c r="W3198" i="11"/>
  <c r="R3198" i="11"/>
  <c r="M3198" i="11"/>
  <c r="G3198" i="11"/>
  <c r="H3198" i="11" s="1"/>
  <c r="F3198" i="11"/>
  <c r="E3198" i="11"/>
  <c r="D3198" i="11"/>
  <c r="W3197" i="11"/>
  <c r="R3197" i="11"/>
  <c r="M3197" i="11"/>
  <c r="G3197" i="11"/>
  <c r="F3197" i="11"/>
  <c r="H3197" i="11" s="1"/>
  <c r="E3197" i="11"/>
  <c r="D3197" i="11"/>
  <c r="W3196" i="11"/>
  <c r="R3196" i="11"/>
  <c r="M3196" i="11"/>
  <c r="G3196" i="11"/>
  <c r="F3196" i="11"/>
  <c r="E3196" i="11"/>
  <c r="D3196" i="11"/>
  <c r="AA3196" i="11" s="1"/>
  <c r="W3195" i="11"/>
  <c r="R3195" i="11"/>
  <c r="M3195" i="11"/>
  <c r="G3195" i="11"/>
  <c r="F3195" i="11"/>
  <c r="E3195" i="11"/>
  <c r="D3195" i="11"/>
  <c r="AA3195" i="11" s="1"/>
  <c r="AB3195" i="11" s="1"/>
  <c r="W3194" i="11"/>
  <c r="R3194" i="11"/>
  <c r="M3194" i="11"/>
  <c r="G3194" i="11"/>
  <c r="F3194" i="11"/>
  <c r="E3194" i="11"/>
  <c r="D3194" i="11"/>
  <c r="AA3194" i="11" s="1"/>
  <c r="W3193" i="11"/>
  <c r="R3193" i="11"/>
  <c r="M3193" i="11"/>
  <c r="G3193" i="11"/>
  <c r="F3193" i="11"/>
  <c r="E3193" i="11"/>
  <c r="D3193" i="11"/>
  <c r="AA3193" i="11" s="1"/>
  <c r="AD3193" i="11" s="1"/>
  <c r="W3192" i="11"/>
  <c r="R3192" i="11"/>
  <c r="M3192" i="11"/>
  <c r="G3192" i="11"/>
  <c r="F3192" i="11"/>
  <c r="E3192" i="11"/>
  <c r="D3192" i="11"/>
  <c r="AA3192" i="11" s="1"/>
  <c r="W3191" i="11"/>
  <c r="R3191" i="11"/>
  <c r="M3191" i="11"/>
  <c r="G3191" i="11"/>
  <c r="F3191" i="11"/>
  <c r="H3191" i="11"/>
  <c r="E3191" i="11"/>
  <c r="D3191" i="11"/>
  <c r="AA3191" i="11" s="1"/>
  <c r="W3190" i="11"/>
  <c r="R3190" i="11"/>
  <c r="M3190" i="11"/>
  <c r="G3190" i="11"/>
  <c r="H3190" i="11" s="1"/>
  <c r="F3190" i="11"/>
  <c r="E3190" i="11"/>
  <c r="D3190" i="11"/>
  <c r="AA3190" i="11" s="1"/>
  <c r="W3189" i="11"/>
  <c r="R3189" i="11"/>
  <c r="M3189" i="11"/>
  <c r="G3189" i="11"/>
  <c r="F3189" i="11"/>
  <c r="E3189" i="11"/>
  <c r="D3189" i="11"/>
  <c r="AA3189" i="11" s="1"/>
  <c r="AD3189" i="11" s="1"/>
  <c r="W3188" i="11"/>
  <c r="R3188" i="11"/>
  <c r="M3188" i="11"/>
  <c r="G3188" i="11"/>
  <c r="F3188" i="11"/>
  <c r="E3188" i="11"/>
  <c r="D3188" i="11"/>
  <c r="AA3188" i="11" s="1"/>
  <c r="AB3188" i="11" s="1"/>
  <c r="W3187" i="11"/>
  <c r="R3187" i="11"/>
  <c r="M3187" i="11"/>
  <c r="G3187" i="11"/>
  <c r="F3187" i="11"/>
  <c r="E3187" i="11"/>
  <c r="D3187" i="11"/>
  <c r="AA3187" i="11" s="1"/>
  <c r="AB3187" i="11" s="1"/>
  <c r="W3186" i="11"/>
  <c r="R3186" i="11"/>
  <c r="M3186" i="11"/>
  <c r="G3186" i="11"/>
  <c r="F3186" i="11"/>
  <c r="E3186" i="11"/>
  <c r="D3186" i="11"/>
  <c r="AA3186" i="11" s="1"/>
  <c r="AD3186" i="11" s="1"/>
  <c r="W3185" i="11"/>
  <c r="R3185" i="11"/>
  <c r="M3185" i="11"/>
  <c r="G3185" i="11"/>
  <c r="F3185" i="11"/>
  <c r="E3185" i="11"/>
  <c r="D3185" i="11"/>
  <c r="AA3185" i="11" s="1"/>
  <c r="AB3185" i="11" s="1"/>
  <c r="W3184" i="11"/>
  <c r="R3184" i="11"/>
  <c r="M3184" i="11"/>
  <c r="G3184" i="11"/>
  <c r="H3184" i="11"/>
  <c r="F3184" i="11"/>
  <c r="E3184" i="11"/>
  <c r="D3184" i="11"/>
  <c r="AA3184" i="11" s="1"/>
  <c r="W3183" i="11"/>
  <c r="R3183" i="11"/>
  <c r="M3183" i="11"/>
  <c r="G3183" i="11"/>
  <c r="F3183" i="11"/>
  <c r="E3183" i="11"/>
  <c r="D3183" i="11"/>
  <c r="H3183" i="11" s="1"/>
  <c r="W3182" i="11"/>
  <c r="R3182" i="11"/>
  <c r="M3182" i="11"/>
  <c r="G3182" i="11"/>
  <c r="H3182" i="11"/>
  <c r="F3182" i="11"/>
  <c r="E3182" i="11"/>
  <c r="D3182" i="11"/>
  <c r="AA3182" i="11" s="1"/>
  <c r="AB3182" i="11" s="1"/>
  <c r="W3181" i="11"/>
  <c r="R3181" i="11"/>
  <c r="M3181" i="11"/>
  <c r="G3181" i="11"/>
  <c r="F3181" i="11"/>
  <c r="E3181" i="11"/>
  <c r="D3181" i="11"/>
  <c r="AA3181" i="11" s="1"/>
  <c r="AD3181" i="11" s="1"/>
  <c r="W3180" i="11"/>
  <c r="R3180" i="11"/>
  <c r="M3180" i="11"/>
  <c r="G3180" i="11"/>
  <c r="F3180" i="11"/>
  <c r="E3180" i="11"/>
  <c r="D3180" i="11"/>
  <c r="AA3180" i="11" s="1"/>
  <c r="AB3180" i="11" s="1"/>
  <c r="W3179" i="11"/>
  <c r="R3179" i="11"/>
  <c r="M3179" i="11"/>
  <c r="G3179" i="11"/>
  <c r="F3179" i="11"/>
  <c r="E3179" i="11"/>
  <c r="D3179" i="11"/>
  <c r="AA3179" i="11" s="1"/>
  <c r="AB3179" i="11" s="1"/>
  <c r="W3178" i="11"/>
  <c r="R3178" i="11"/>
  <c r="M3178" i="11"/>
  <c r="G3178" i="11"/>
  <c r="F3178" i="11"/>
  <c r="E3178" i="11"/>
  <c r="D3178" i="11"/>
  <c r="AA3178" i="11" s="1"/>
  <c r="W3177" i="11"/>
  <c r="R3177" i="11"/>
  <c r="M3177" i="11"/>
  <c r="G3177" i="11"/>
  <c r="F3177" i="11"/>
  <c r="E3177" i="11"/>
  <c r="D3177" i="11"/>
  <c r="AA3177" i="11" s="1"/>
  <c r="AB3177" i="11" s="1"/>
  <c r="W3176" i="11"/>
  <c r="R3176" i="11"/>
  <c r="M3176" i="11"/>
  <c r="G3176" i="11"/>
  <c r="F3176" i="11"/>
  <c r="E3176" i="11"/>
  <c r="D3176" i="11"/>
  <c r="AA3176" i="11" s="1"/>
  <c r="W3175" i="11"/>
  <c r="R3175" i="11"/>
  <c r="M3175" i="11"/>
  <c r="G3175" i="11"/>
  <c r="F3175" i="11"/>
  <c r="E3175" i="11"/>
  <c r="D3175" i="11"/>
  <c r="AA3175" i="11" s="1"/>
  <c r="W3174" i="11"/>
  <c r="R3174" i="11"/>
  <c r="M3174" i="11"/>
  <c r="G3174" i="11"/>
  <c r="F3174" i="11"/>
  <c r="E3174" i="11"/>
  <c r="D3174" i="11"/>
  <c r="AA3174" i="11" s="1"/>
  <c r="W3173" i="11"/>
  <c r="R3173" i="11"/>
  <c r="M3173" i="11"/>
  <c r="G3173" i="11"/>
  <c r="F3173" i="11"/>
  <c r="E3173" i="11"/>
  <c r="D3173" i="11"/>
  <c r="AA3173" i="11" s="1"/>
  <c r="AD3173" i="11" s="1"/>
  <c r="W3172" i="11"/>
  <c r="R3172" i="11"/>
  <c r="M3172" i="11"/>
  <c r="G3172" i="11"/>
  <c r="F3172" i="11"/>
  <c r="E3172" i="11"/>
  <c r="D3172" i="11"/>
  <c r="AA3172" i="11" s="1"/>
  <c r="AD3172" i="11" s="1"/>
  <c r="W3171" i="11"/>
  <c r="R3171" i="11"/>
  <c r="M3171" i="11"/>
  <c r="G3171" i="11"/>
  <c r="F3171" i="11"/>
  <c r="E3171" i="11"/>
  <c r="D3171" i="11"/>
  <c r="AA3171" i="11" s="1"/>
  <c r="AB3171" i="11" s="1"/>
  <c r="W3170" i="11"/>
  <c r="R3170" i="11"/>
  <c r="M3170" i="11"/>
  <c r="G3170" i="11"/>
  <c r="F3170" i="11"/>
  <c r="E3170" i="11"/>
  <c r="D3170" i="11"/>
  <c r="AA3170" i="11" s="1"/>
  <c r="AB3170" i="11" s="1"/>
  <c r="W3169" i="11"/>
  <c r="R3169" i="11"/>
  <c r="M3169" i="11"/>
  <c r="G3169" i="11"/>
  <c r="F3169" i="11"/>
  <c r="E3169" i="11"/>
  <c r="D3169" i="11"/>
  <c r="AA3169" i="11" s="1"/>
  <c r="W3168" i="11"/>
  <c r="R3168" i="11"/>
  <c r="M3168" i="11"/>
  <c r="G3168" i="11"/>
  <c r="H3168" i="11" s="1"/>
  <c r="F3168" i="11"/>
  <c r="E3168" i="11"/>
  <c r="D3168" i="11"/>
  <c r="AA3168" i="11" s="1"/>
  <c r="W3167" i="11"/>
  <c r="R3167" i="11"/>
  <c r="M3167" i="11"/>
  <c r="G3167" i="11"/>
  <c r="H3167" i="11" s="1"/>
  <c r="F3167" i="11"/>
  <c r="E3167" i="11"/>
  <c r="D3167" i="11"/>
  <c r="AA3167" i="11" s="1"/>
  <c r="AB3167" i="11" s="1"/>
  <c r="W3166" i="11"/>
  <c r="R3166" i="11"/>
  <c r="M3166" i="11"/>
  <c r="G3166" i="11"/>
  <c r="F3166" i="11"/>
  <c r="E3166" i="11"/>
  <c r="D3166" i="11"/>
  <c r="AA3166" i="11" s="1"/>
  <c r="AB3166" i="11" s="1"/>
  <c r="W3165" i="11"/>
  <c r="R3165" i="11"/>
  <c r="M3165" i="11"/>
  <c r="G3165" i="11"/>
  <c r="F3165" i="11"/>
  <c r="E3165" i="11"/>
  <c r="D3165" i="11"/>
  <c r="AA3165" i="11" s="1"/>
  <c r="AB3165" i="11" s="1"/>
  <c r="W3164" i="11"/>
  <c r="R3164" i="11"/>
  <c r="M3164" i="11"/>
  <c r="G3164" i="11"/>
  <c r="F3164" i="11"/>
  <c r="E3164" i="11"/>
  <c r="D3164" i="11"/>
  <c r="AA3164" i="11" s="1"/>
  <c r="AB3164" i="11" s="1"/>
  <c r="W3163" i="11"/>
  <c r="R3163" i="11"/>
  <c r="M3163" i="11"/>
  <c r="G3163" i="11"/>
  <c r="F3163" i="11"/>
  <c r="E3163" i="11"/>
  <c r="D3163" i="11"/>
  <c r="AA3163" i="11" s="1"/>
  <c r="W3162" i="11"/>
  <c r="R3162" i="11"/>
  <c r="M3162" i="11"/>
  <c r="G3162" i="11"/>
  <c r="F3162" i="11"/>
  <c r="E3162" i="11"/>
  <c r="D3162" i="11"/>
  <c r="AA3162" i="11" s="1"/>
  <c r="W3161" i="11"/>
  <c r="R3161" i="11"/>
  <c r="M3161" i="11"/>
  <c r="G3161" i="11"/>
  <c r="F3161" i="11"/>
  <c r="E3161" i="11"/>
  <c r="D3161" i="11"/>
  <c r="AA3161" i="11" s="1"/>
  <c r="AB3161" i="11" s="1"/>
  <c r="W3160" i="11"/>
  <c r="R3160" i="11"/>
  <c r="M3160" i="11"/>
  <c r="G3160" i="11"/>
  <c r="H3160" i="11" s="1"/>
  <c r="F3160" i="11"/>
  <c r="E3160" i="11"/>
  <c r="D3160" i="11"/>
  <c r="AA3160" i="11" s="1"/>
  <c r="W3159" i="11"/>
  <c r="R3159" i="11"/>
  <c r="M3159" i="11"/>
  <c r="G3159" i="11"/>
  <c r="F3159" i="11"/>
  <c r="E3159" i="11"/>
  <c r="D3159" i="11"/>
  <c r="H3159" i="11" s="1"/>
  <c r="W3158" i="11"/>
  <c r="R3158" i="11"/>
  <c r="M3158" i="11"/>
  <c r="G3158" i="11"/>
  <c r="H3158" i="11"/>
  <c r="F3158" i="11"/>
  <c r="E3158" i="11"/>
  <c r="D3158" i="11"/>
  <c r="AA3158" i="11" s="1"/>
  <c r="AB3158" i="11" s="1"/>
  <c r="W3157" i="11"/>
  <c r="R3157" i="11"/>
  <c r="M3157" i="11"/>
  <c r="G3157" i="11"/>
  <c r="F3157" i="11"/>
  <c r="E3157" i="11"/>
  <c r="D3157" i="11"/>
  <c r="AA3157" i="11" s="1"/>
  <c r="AB3157" i="11" s="1"/>
  <c r="W3156" i="11"/>
  <c r="R3156" i="11"/>
  <c r="M3156" i="11"/>
  <c r="G3156" i="11"/>
  <c r="F3156" i="11"/>
  <c r="E3156" i="11"/>
  <c r="D3156" i="11"/>
  <c r="AA3156" i="11" s="1"/>
  <c r="AB3156" i="11" s="1"/>
  <c r="W3155" i="11"/>
  <c r="R3155" i="11"/>
  <c r="M3155" i="11"/>
  <c r="G3155" i="11"/>
  <c r="F3155" i="11"/>
  <c r="E3155" i="11"/>
  <c r="D3155" i="11"/>
  <c r="AA3155" i="11" s="1"/>
  <c r="AB3155" i="11" s="1"/>
  <c r="W3154" i="11"/>
  <c r="R3154" i="11"/>
  <c r="M3154" i="11"/>
  <c r="G3154" i="11"/>
  <c r="F3154" i="11"/>
  <c r="E3154" i="11"/>
  <c r="D3154" i="11"/>
  <c r="W3153" i="11"/>
  <c r="R3153" i="11"/>
  <c r="M3153" i="11"/>
  <c r="G3153" i="11"/>
  <c r="F3153" i="11"/>
  <c r="E3153" i="11"/>
  <c r="D3153" i="11"/>
  <c r="W3152" i="11"/>
  <c r="R3152" i="11"/>
  <c r="M3152" i="11"/>
  <c r="G3152" i="11"/>
  <c r="F3152" i="11"/>
  <c r="E3152" i="11"/>
  <c r="D3152" i="11"/>
  <c r="W3151" i="11"/>
  <c r="R3151" i="11"/>
  <c r="M3151" i="11"/>
  <c r="G3151" i="11"/>
  <c r="F3151" i="11"/>
  <c r="E3151" i="11"/>
  <c r="D3151" i="11"/>
  <c r="H3151" i="11"/>
  <c r="W3150" i="11"/>
  <c r="R3150" i="11"/>
  <c r="M3150" i="11"/>
  <c r="G3150" i="11"/>
  <c r="H3150" i="11" s="1"/>
  <c r="F3150" i="11"/>
  <c r="E3150" i="11"/>
  <c r="D3150" i="11"/>
  <c r="W3149" i="11"/>
  <c r="R3149" i="11"/>
  <c r="M3149" i="11"/>
  <c r="G3149" i="11"/>
  <c r="F3149" i="11"/>
  <c r="E3149" i="11"/>
  <c r="D3149" i="11"/>
  <c r="H3149" i="11"/>
  <c r="W3148" i="11"/>
  <c r="R3148" i="11"/>
  <c r="M3148" i="11"/>
  <c r="G3148" i="11"/>
  <c r="F3148" i="11"/>
  <c r="E3148" i="11"/>
  <c r="D3148" i="11"/>
  <c r="W3147" i="11"/>
  <c r="R3147" i="11"/>
  <c r="M3147" i="11"/>
  <c r="G3147" i="11"/>
  <c r="F3147" i="11"/>
  <c r="E3147" i="11"/>
  <c r="D3147" i="11"/>
  <c r="W3146" i="11"/>
  <c r="R3146" i="11"/>
  <c r="M3146" i="11"/>
  <c r="G3146" i="11"/>
  <c r="F3146" i="11"/>
  <c r="E3146" i="11"/>
  <c r="D3146" i="11"/>
  <c r="W3145" i="11"/>
  <c r="R3145" i="11"/>
  <c r="M3145" i="11"/>
  <c r="G3145" i="11"/>
  <c r="F3145" i="11"/>
  <c r="E3145" i="11"/>
  <c r="D3145" i="11"/>
  <c r="W3144" i="11"/>
  <c r="R3144" i="11"/>
  <c r="M3144" i="11"/>
  <c r="G3144" i="11"/>
  <c r="H3144" i="11" s="1"/>
  <c r="F3144" i="11"/>
  <c r="E3144" i="11"/>
  <c r="D3144" i="11"/>
  <c r="W3143" i="11"/>
  <c r="R3143" i="11"/>
  <c r="M3143" i="11"/>
  <c r="G3143" i="11"/>
  <c r="F3143" i="11"/>
  <c r="E3143" i="11"/>
  <c r="D3143" i="11"/>
  <c r="W3142" i="11"/>
  <c r="R3142" i="11"/>
  <c r="M3142" i="11"/>
  <c r="G3142" i="11"/>
  <c r="F3142" i="11"/>
  <c r="E3142" i="11"/>
  <c r="D3142" i="11"/>
  <c r="W3141" i="11"/>
  <c r="R3141" i="11"/>
  <c r="M3141" i="11"/>
  <c r="G3141" i="11"/>
  <c r="H3141" i="11" s="1"/>
  <c r="F3141" i="11"/>
  <c r="E3141" i="11"/>
  <c r="D3141" i="11"/>
  <c r="W3140" i="11"/>
  <c r="R3140" i="11"/>
  <c r="M3140" i="11"/>
  <c r="G3140" i="11"/>
  <c r="F3140" i="11"/>
  <c r="E3140" i="11"/>
  <c r="D3140" i="11"/>
  <c r="W3139" i="11"/>
  <c r="R3139" i="11"/>
  <c r="M3139" i="11"/>
  <c r="G3139" i="11"/>
  <c r="F3139" i="11"/>
  <c r="E3139" i="11"/>
  <c r="D3139" i="11"/>
  <c r="W3138" i="11"/>
  <c r="R3138" i="11"/>
  <c r="M3138" i="11"/>
  <c r="G3138" i="11"/>
  <c r="F3138" i="11"/>
  <c r="E3138" i="11"/>
  <c r="D3138" i="11"/>
  <c r="W3137" i="11"/>
  <c r="R3137" i="11"/>
  <c r="M3137" i="11"/>
  <c r="G3137" i="11"/>
  <c r="F3137" i="11"/>
  <c r="E3137" i="11"/>
  <c r="D3137" i="11"/>
  <c r="W3136" i="11"/>
  <c r="R3136" i="11"/>
  <c r="M3136" i="11"/>
  <c r="G3136" i="11"/>
  <c r="H3136" i="11"/>
  <c r="F3136" i="11"/>
  <c r="E3136" i="11"/>
  <c r="D3136" i="11"/>
  <c r="W3135" i="11"/>
  <c r="R3135" i="11"/>
  <c r="M3135" i="11"/>
  <c r="G3135" i="11"/>
  <c r="H3135" i="11"/>
  <c r="F3135" i="11"/>
  <c r="E3135" i="11"/>
  <c r="D3135" i="11"/>
  <c r="W3134" i="11"/>
  <c r="R3134" i="11"/>
  <c r="M3134" i="11"/>
  <c r="G3134" i="11"/>
  <c r="F3134" i="11"/>
  <c r="E3134" i="11"/>
  <c r="D3134" i="11"/>
  <c r="W3133" i="11"/>
  <c r="R3133" i="11"/>
  <c r="M3133" i="11"/>
  <c r="G3133" i="11"/>
  <c r="F3133" i="11"/>
  <c r="E3133" i="11"/>
  <c r="D3133" i="11"/>
  <c r="W3132" i="11"/>
  <c r="R3132" i="11"/>
  <c r="M3132" i="11"/>
  <c r="G3132" i="11"/>
  <c r="H3132" i="11" s="1"/>
  <c r="F3132" i="11"/>
  <c r="E3132" i="11"/>
  <c r="D3132" i="11"/>
  <c r="W3131" i="11"/>
  <c r="R3131" i="11"/>
  <c r="M3131" i="11"/>
  <c r="G3131" i="11"/>
  <c r="F3131" i="11"/>
  <c r="E3131" i="11"/>
  <c r="D3131" i="11"/>
  <c r="W3130" i="11"/>
  <c r="R3130" i="11"/>
  <c r="M3130" i="11"/>
  <c r="G3130" i="11"/>
  <c r="F3130" i="11"/>
  <c r="E3130" i="11"/>
  <c r="D3130" i="11"/>
  <c r="W3129" i="11"/>
  <c r="R3129" i="11"/>
  <c r="M3129" i="11"/>
  <c r="G3129" i="11"/>
  <c r="F3129" i="11"/>
  <c r="E3129" i="11"/>
  <c r="D3129" i="11"/>
  <c r="W3128" i="11"/>
  <c r="R3128" i="11"/>
  <c r="M3128" i="11"/>
  <c r="G3128" i="11"/>
  <c r="F3128" i="11"/>
  <c r="E3128" i="11"/>
  <c r="D3128" i="11"/>
  <c r="W3127" i="11"/>
  <c r="R3127" i="11"/>
  <c r="M3127" i="11"/>
  <c r="G3127" i="11"/>
  <c r="H3127" i="11" s="1"/>
  <c r="F3127" i="11"/>
  <c r="E3127" i="11"/>
  <c r="D3127" i="11"/>
  <c r="W3126" i="11"/>
  <c r="R3126" i="11"/>
  <c r="M3126" i="11"/>
  <c r="G3126" i="11"/>
  <c r="H3126" i="11" s="1"/>
  <c r="F3126" i="11"/>
  <c r="E3126" i="11"/>
  <c r="D3126" i="11"/>
  <c r="W3125" i="11"/>
  <c r="R3125" i="11"/>
  <c r="M3125" i="11"/>
  <c r="G3125" i="11"/>
  <c r="F3125" i="11"/>
  <c r="E3125" i="11"/>
  <c r="D3125" i="11"/>
  <c r="W3124" i="11"/>
  <c r="R3124" i="11"/>
  <c r="M3124" i="11"/>
  <c r="G3124" i="11"/>
  <c r="H3124" i="11" s="1"/>
  <c r="F3124" i="11"/>
  <c r="E3124" i="11"/>
  <c r="D3124" i="11"/>
  <c r="W3123" i="11"/>
  <c r="R3123" i="11"/>
  <c r="M3123" i="11"/>
  <c r="G3123" i="11"/>
  <c r="F3123" i="11"/>
  <c r="E3123" i="11"/>
  <c r="D3123" i="11"/>
  <c r="W3122" i="11"/>
  <c r="R3122" i="11"/>
  <c r="M3122" i="11"/>
  <c r="G3122" i="11"/>
  <c r="F3122" i="11"/>
  <c r="E3122" i="11"/>
  <c r="D3122" i="11"/>
  <c r="W3121" i="11"/>
  <c r="R3121" i="11"/>
  <c r="M3121" i="11"/>
  <c r="G3121" i="11"/>
  <c r="F3121" i="11"/>
  <c r="E3121" i="11"/>
  <c r="D3121" i="11"/>
  <c r="W3120" i="11"/>
  <c r="R3120" i="11"/>
  <c r="M3120" i="11"/>
  <c r="G3120" i="11"/>
  <c r="H3120" i="11" s="1"/>
  <c r="F3120" i="11"/>
  <c r="E3120" i="11"/>
  <c r="D3120" i="11"/>
  <c r="W3119" i="11"/>
  <c r="R3119" i="11"/>
  <c r="M3119" i="11"/>
  <c r="G3119" i="11"/>
  <c r="H3119" i="11" s="1"/>
  <c r="F3119" i="11"/>
  <c r="E3119" i="11"/>
  <c r="D3119" i="11"/>
  <c r="W3118" i="11"/>
  <c r="R3118" i="11"/>
  <c r="M3118" i="11"/>
  <c r="G3118" i="11"/>
  <c r="F3118" i="11"/>
  <c r="E3118" i="11"/>
  <c r="H3118" i="11"/>
  <c r="D3118" i="11"/>
  <c r="W3117" i="11"/>
  <c r="R3117" i="11"/>
  <c r="M3117" i="11"/>
  <c r="G3117" i="11"/>
  <c r="H3117" i="11" s="1"/>
  <c r="F3117" i="11"/>
  <c r="E3117" i="11"/>
  <c r="D3117" i="11"/>
  <c r="W3116" i="11"/>
  <c r="R3116" i="11"/>
  <c r="M3116" i="11"/>
  <c r="G3116" i="11"/>
  <c r="F3116" i="11"/>
  <c r="E3116" i="11"/>
  <c r="D3116" i="11"/>
  <c r="W3115" i="11"/>
  <c r="R3115" i="11"/>
  <c r="M3115" i="11"/>
  <c r="G3115" i="11"/>
  <c r="F3115" i="11"/>
  <c r="E3115" i="11"/>
  <c r="D3115" i="11"/>
  <c r="W3114" i="11"/>
  <c r="R3114" i="11"/>
  <c r="M3114" i="11"/>
  <c r="G3114" i="11"/>
  <c r="F3114" i="11"/>
  <c r="E3114" i="11"/>
  <c r="D3114" i="11"/>
  <c r="W3113" i="11"/>
  <c r="R3113" i="11"/>
  <c r="M3113" i="11"/>
  <c r="G3113" i="11"/>
  <c r="F3113" i="11"/>
  <c r="E3113" i="11"/>
  <c r="D3113" i="11"/>
  <c r="W3112" i="11"/>
  <c r="R3112" i="11"/>
  <c r="M3112" i="11"/>
  <c r="G3112" i="11"/>
  <c r="H3112" i="11" s="1"/>
  <c r="F3112" i="11"/>
  <c r="E3112" i="11"/>
  <c r="D3112" i="11"/>
  <c r="W3111" i="11"/>
  <c r="R3111" i="11"/>
  <c r="M3111" i="11"/>
  <c r="G3111" i="11"/>
  <c r="H3111" i="11" s="1"/>
  <c r="F3111" i="11"/>
  <c r="E3111" i="11"/>
  <c r="D3111" i="11"/>
  <c r="W3110" i="11"/>
  <c r="R3110" i="11"/>
  <c r="M3110" i="11"/>
  <c r="G3110" i="11"/>
  <c r="H3110" i="11" s="1"/>
  <c r="F3110" i="11"/>
  <c r="E3110" i="11"/>
  <c r="D3110" i="11"/>
  <c r="W3109" i="11"/>
  <c r="R3109" i="11"/>
  <c r="M3109" i="11"/>
  <c r="G3109" i="11"/>
  <c r="H3109" i="11" s="1"/>
  <c r="F3109" i="11"/>
  <c r="E3109" i="11"/>
  <c r="D3109" i="11"/>
  <c r="W3108" i="11"/>
  <c r="R3108" i="11"/>
  <c r="M3108" i="11"/>
  <c r="G3108" i="11"/>
  <c r="F3108" i="11"/>
  <c r="E3108" i="11"/>
  <c r="D3108" i="11"/>
  <c r="W3107" i="11"/>
  <c r="R3107" i="11"/>
  <c r="M3107" i="11"/>
  <c r="G3107" i="11"/>
  <c r="F3107" i="11"/>
  <c r="E3107" i="11"/>
  <c r="D3107" i="11"/>
  <c r="W3106" i="11"/>
  <c r="R3106" i="11"/>
  <c r="M3106" i="11"/>
  <c r="G3106" i="11"/>
  <c r="F3106" i="11"/>
  <c r="E3106" i="11"/>
  <c r="D3106" i="11"/>
  <c r="W3105" i="11"/>
  <c r="R3105" i="11"/>
  <c r="M3105" i="11"/>
  <c r="G3105" i="11"/>
  <c r="F3105" i="11"/>
  <c r="E3105" i="11"/>
  <c r="D3105" i="11"/>
  <c r="W3104" i="11"/>
  <c r="R3104" i="11"/>
  <c r="M3104" i="11"/>
  <c r="G3104" i="11"/>
  <c r="H3104" i="11" s="1"/>
  <c r="F3104" i="11"/>
  <c r="E3104" i="11"/>
  <c r="D3104" i="11"/>
  <c r="W3103" i="11"/>
  <c r="R3103" i="11"/>
  <c r="M3103" i="11"/>
  <c r="G3103" i="11"/>
  <c r="F3103" i="11"/>
  <c r="E3103" i="11"/>
  <c r="D3103" i="11"/>
  <c r="W3102" i="11"/>
  <c r="R3102" i="11"/>
  <c r="M3102" i="11"/>
  <c r="G3102" i="11"/>
  <c r="H3102" i="11" s="1"/>
  <c r="F3102" i="11"/>
  <c r="E3102" i="11"/>
  <c r="D3102" i="11"/>
  <c r="W3101" i="11"/>
  <c r="R3101" i="11"/>
  <c r="M3101" i="11"/>
  <c r="G3101" i="11"/>
  <c r="F3101" i="11"/>
  <c r="E3101" i="11"/>
  <c r="D3101" i="11"/>
  <c r="W3100" i="11"/>
  <c r="R3100" i="11"/>
  <c r="M3100" i="11"/>
  <c r="G3100" i="11"/>
  <c r="F3100" i="11"/>
  <c r="E3100" i="11"/>
  <c r="D3100" i="11"/>
  <c r="W3099" i="11"/>
  <c r="R3099" i="11"/>
  <c r="M3099" i="11"/>
  <c r="G3099" i="11"/>
  <c r="F3099" i="11"/>
  <c r="E3099" i="11"/>
  <c r="D3099" i="11"/>
  <c r="W3098" i="11"/>
  <c r="R3098" i="11"/>
  <c r="M3098" i="11"/>
  <c r="G3098" i="11"/>
  <c r="F3098" i="11"/>
  <c r="E3098" i="11"/>
  <c r="D3098" i="11"/>
  <c r="W3097" i="11"/>
  <c r="R3097" i="11"/>
  <c r="M3097" i="11"/>
  <c r="G3097" i="11"/>
  <c r="F3097" i="11"/>
  <c r="E3097" i="11"/>
  <c r="D3097" i="11"/>
  <c r="W3096" i="11"/>
  <c r="R3096" i="11"/>
  <c r="M3096" i="11"/>
  <c r="G3096" i="11"/>
  <c r="H3096" i="11"/>
  <c r="F3096" i="11"/>
  <c r="E3096" i="11"/>
  <c r="D3096" i="11"/>
  <c r="W3095" i="11"/>
  <c r="R3095" i="11"/>
  <c r="M3095" i="11"/>
  <c r="G3095" i="11"/>
  <c r="H3095" i="11" s="1"/>
  <c r="F3095" i="11"/>
  <c r="E3095" i="11"/>
  <c r="D3095" i="11"/>
  <c r="W3094" i="11"/>
  <c r="R3094" i="11"/>
  <c r="M3094" i="11"/>
  <c r="G3094" i="11"/>
  <c r="H3094" i="11" s="1"/>
  <c r="F3094" i="11"/>
  <c r="E3094" i="11"/>
  <c r="D3094" i="11"/>
  <c r="W3093" i="11"/>
  <c r="R3093" i="11"/>
  <c r="M3093" i="11"/>
  <c r="G3093" i="11"/>
  <c r="F3093" i="11"/>
  <c r="E3093" i="11"/>
  <c r="D3093" i="11"/>
  <c r="W3092" i="11"/>
  <c r="R3092" i="11"/>
  <c r="M3092" i="11"/>
  <c r="G3092" i="11"/>
  <c r="H3092" i="11"/>
  <c r="F3092" i="11"/>
  <c r="E3092" i="11"/>
  <c r="D3092" i="11"/>
  <c r="W3091" i="11"/>
  <c r="R3091" i="11"/>
  <c r="M3091" i="11"/>
  <c r="G3091" i="11"/>
  <c r="F3091" i="11"/>
  <c r="E3091" i="11"/>
  <c r="D3091" i="11"/>
  <c r="AA3091" i="11" s="1"/>
  <c r="AB3091" i="11" s="1"/>
  <c r="W3090" i="11"/>
  <c r="R3090" i="11"/>
  <c r="M3090" i="11"/>
  <c r="G3090" i="11"/>
  <c r="F3090" i="11"/>
  <c r="E3090" i="11"/>
  <c r="D3090" i="11"/>
  <c r="AA3090" i="11" s="1"/>
  <c r="AB3090" i="11" s="1"/>
  <c r="W3089" i="11"/>
  <c r="R3089" i="11"/>
  <c r="M3089" i="11"/>
  <c r="G3089" i="11"/>
  <c r="F3089" i="11"/>
  <c r="E3089" i="11"/>
  <c r="D3089" i="11"/>
  <c r="AA3089" i="11" s="1"/>
  <c r="AB3089" i="11" s="1"/>
  <c r="W3088" i="11"/>
  <c r="R3088" i="11"/>
  <c r="M3088" i="11"/>
  <c r="G3088" i="11"/>
  <c r="F3088" i="11"/>
  <c r="E3088" i="11"/>
  <c r="D3088" i="11"/>
  <c r="AA3088" i="11" s="1"/>
  <c r="W3087" i="11"/>
  <c r="R3087" i="11"/>
  <c r="M3087" i="11"/>
  <c r="G3087" i="11"/>
  <c r="F3087" i="11"/>
  <c r="E3087" i="11"/>
  <c r="D3087" i="11"/>
  <c r="AA3087" i="11" s="1"/>
  <c r="W3086" i="11"/>
  <c r="R3086" i="11"/>
  <c r="M3086" i="11"/>
  <c r="G3086" i="11"/>
  <c r="F3086" i="11"/>
  <c r="E3086" i="11"/>
  <c r="D3086" i="11"/>
  <c r="AA3086" i="11" s="1"/>
  <c r="AB3086" i="11" s="1"/>
  <c r="W3085" i="11"/>
  <c r="R3085" i="11"/>
  <c r="M3085" i="11"/>
  <c r="G3085" i="11"/>
  <c r="F3085" i="11"/>
  <c r="E3085" i="11"/>
  <c r="D3085" i="11"/>
  <c r="AA3085" i="11" s="1"/>
  <c r="W3084" i="11"/>
  <c r="R3084" i="11"/>
  <c r="M3084" i="11"/>
  <c r="G3084" i="11"/>
  <c r="F3084" i="11"/>
  <c r="E3084" i="11"/>
  <c r="D3084" i="11"/>
  <c r="AA3084" i="11" s="1"/>
  <c r="AD3084" i="11" s="1"/>
  <c r="W3083" i="11"/>
  <c r="R3083" i="11"/>
  <c r="M3083" i="11"/>
  <c r="G3083" i="11"/>
  <c r="F3083" i="11"/>
  <c r="E3083" i="11"/>
  <c r="D3083" i="11"/>
  <c r="AA3083" i="11" s="1"/>
  <c r="AB3083" i="11" s="1"/>
  <c r="W3082" i="11"/>
  <c r="R3082" i="11"/>
  <c r="M3082" i="11"/>
  <c r="G3082" i="11"/>
  <c r="F3082" i="11"/>
  <c r="E3082" i="11"/>
  <c r="D3082" i="11"/>
  <c r="AA3082" i="11" s="1"/>
  <c r="AB3082" i="11" s="1"/>
  <c r="W3081" i="11"/>
  <c r="R3081" i="11"/>
  <c r="M3081" i="11"/>
  <c r="G3081" i="11"/>
  <c r="F3081" i="11"/>
  <c r="E3081" i="11"/>
  <c r="D3081" i="11"/>
  <c r="AA3081" i="11" s="1"/>
  <c r="AB3081" i="11" s="1"/>
  <c r="W3080" i="11"/>
  <c r="R3080" i="11"/>
  <c r="M3080" i="11"/>
  <c r="G3080" i="11"/>
  <c r="F3080" i="11"/>
  <c r="E3080" i="11"/>
  <c r="D3080" i="11"/>
  <c r="AA3080" i="11" s="1"/>
  <c r="W3079" i="11"/>
  <c r="R3079" i="11"/>
  <c r="M3079" i="11"/>
  <c r="G3079" i="11"/>
  <c r="H3079" i="11" s="1"/>
  <c r="F3079" i="11"/>
  <c r="E3079" i="11"/>
  <c r="D3079" i="11"/>
  <c r="AA3079" i="11" s="1"/>
  <c r="W3078" i="11"/>
  <c r="R3078" i="11"/>
  <c r="M3078" i="11"/>
  <c r="G3078" i="11"/>
  <c r="F3078" i="11"/>
  <c r="E3078" i="11"/>
  <c r="D3078" i="11"/>
  <c r="AA3078" i="11" s="1"/>
  <c r="AB3078" i="11" s="1"/>
  <c r="W3077" i="11"/>
  <c r="R3077" i="11"/>
  <c r="M3077" i="11"/>
  <c r="G3077" i="11"/>
  <c r="F3077" i="11"/>
  <c r="E3077" i="11"/>
  <c r="D3077" i="11"/>
  <c r="AA3077" i="11" s="1"/>
  <c r="AD3077" i="11" s="1"/>
  <c r="W3076" i="11"/>
  <c r="R3076" i="11"/>
  <c r="M3076" i="11"/>
  <c r="G3076" i="11"/>
  <c r="F3076" i="11"/>
  <c r="E3076" i="11"/>
  <c r="D3076" i="11"/>
  <c r="AA3076" i="11" s="1"/>
  <c r="AB3076" i="11" s="1"/>
  <c r="W3075" i="11"/>
  <c r="R3075" i="11"/>
  <c r="M3075" i="11"/>
  <c r="G3075" i="11"/>
  <c r="F3075" i="11"/>
  <c r="E3075" i="11"/>
  <c r="D3075" i="11"/>
  <c r="AA3075" i="11" s="1"/>
  <c r="AB3075" i="11" s="1"/>
  <c r="W3074" i="11"/>
  <c r="R3074" i="11"/>
  <c r="M3074" i="11"/>
  <c r="G3074" i="11"/>
  <c r="F3074" i="11"/>
  <c r="E3074" i="11"/>
  <c r="D3074" i="11"/>
  <c r="AA3074" i="11" s="1"/>
  <c r="W3073" i="11"/>
  <c r="R3073" i="11"/>
  <c r="M3073" i="11"/>
  <c r="G3073" i="11"/>
  <c r="F3073" i="11"/>
  <c r="E3073" i="11"/>
  <c r="D3073" i="11"/>
  <c r="AA3073" i="11" s="1"/>
  <c r="AB3073" i="11" s="1"/>
  <c r="W3072" i="11"/>
  <c r="R3072" i="11"/>
  <c r="M3072" i="11"/>
  <c r="G3072" i="11"/>
  <c r="H3072" i="11"/>
  <c r="F3072" i="11"/>
  <c r="E3072" i="11"/>
  <c r="D3072" i="11"/>
  <c r="AA3072" i="11" s="1"/>
  <c r="W3071" i="11"/>
  <c r="R3071" i="11"/>
  <c r="M3071" i="11"/>
  <c r="G3071" i="11"/>
  <c r="H3071" i="11"/>
  <c r="F3071" i="11"/>
  <c r="E3071" i="11"/>
  <c r="D3071" i="11"/>
  <c r="AA3071" i="11" s="1"/>
  <c r="AB3071" i="11" s="1"/>
  <c r="W3070" i="11"/>
  <c r="R3070" i="11"/>
  <c r="M3070" i="11"/>
  <c r="G3070" i="11"/>
  <c r="H3070" i="11"/>
  <c r="F3070" i="11"/>
  <c r="E3070" i="11"/>
  <c r="D3070" i="11"/>
  <c r="AA3070" i="11" s="1"/>
  <c r="AB3070" i="11" s="1"/>
  <c r="W3069" i="11"/>
  <c r="R3069" i="11"/>
  <c r="M3069" i="11"/>
  <c r="G3069" i="11"/>
  <c r="F3069" i="11"/>
  <c r="E3069" i="11"/>
  <c r="D3069" i="11"/>
  <c r="AA3069" i="11" s="1"/>
  <c r="AB3069" i="11" s="1"/>
  <c r="W3068" i="11"/>
  <c r="R3068" i="11"/>
  <c r="M3068" i="11"/>
  <c r="G3068" i="11"/>
  <c r="F3068" i="11"/>
  <c r="E3068" i="11"/>
  <c r="D3068" i="11"/>
  <c r="AA3068" i="11" s="1"/>
  <c r="W3067" i="11"/>
  <c r="R3067" i="11"/>
  <c r="M3067" i="11"/>
  <c r="G3067" i="11"/>
  <c r="F3067" i="11"/>
  <c r="E3067" i="11"/>
  <c r="D3067" i="11"/>
  <c r="AA3067" i="11" s="1"/>
  <c r="AB3067" i="11" s="1"/>
  <c r="W3066" i="11"/>
  <c r="R3066" i="11"/>
  <c r="M3066" i="11"/>
  <c r="G3066" i="11"/>
  <c r="F3066" i="11"/>
  <c r="E3066" i="11"/>
  <c r="D3066" i="11"/>
  <c r="AA3066" i="11" s="1"/>
  <c r="W3065" i="11"/>
  <c r="R3065" i="11"/>
  <c r="M3065" i="11"/>
  <c r="G3065" i="11"/>
  <c r="F3065" i="11"/>
  <c r="E3065" i="11"/>
  <c r="D3065" i="11"/>
  <c r="AA3065" i="11" s="1"/>
  <c r="AB3065" i="11" s="1"/>
  <c r="W3064" i="11"/>
  <c r="R3064" i="11"/>
  <c r="M3064" i="11"/>
  <c r="G3064" i="11"/>
  <c r="F3064" i="11"/>
  <c r="H3064" i="11"/>
  <c r="X3064" i="11"/>
  <c r="E3064" i="11"/>
  <c r="D3064" i="11"/>
  <c r="AA3064" i="11" s="1"/>
  <c r="W3063" i="11"/>
  <c r="R3063" i="11"/>
  <c r="M3063" i="11"/>
  <c r="G3063" i="11"/>
  <c r="F3063" i="11"/>
  <c r="E3063" i="11"/>
  <c r="D3063" i="11"/>
  <c r="AA3063" i="11" s="1"/>
  <c r="W3062" i="11"/>
  <c r="R3062" i="11"/>
  <c r="M3062" i="11"/>
  <c r="G3062" i="11"/>
  <c r="F3062" i="11"/>
  <c r="E3062" i="11"/>
  <c r="D3062" i="11"/>
  <c r="AA3062" i="11" s="1"/>
  <c r="W3061" i="11"/>
  <c r="R3061" i="11"/>
  <c r="M3061" i="11"/>
  <c r="G3061" i="11"/>
  <c r="F3061" i="11"/>
  <c r="E3061" i="11"/>
  <c r="D3061" i="11"/>
  <c r="AA3061" i="11" s="1"/>
  <c r="AD3061" i="11" s="1"/>
  <c r="W3060" i="11"/>
  <c r="R3060" i="11"/>
  <c r="M3060" i="11"/>
  <c r="G3060" i="11"/>
  <c r="F3060" i="11"/>
  <c r="E3060" i="11"/>
  <c r="D3060" i="11"/>
  <c r="AA3060" i="11" s="1"/>
  <c r="AB3060" i="11" s="1"/>
  <c r="W3059" i="11"/>
  <c r="R3059" i="11"/>
  <c r="M3059" i="11"/>
  <c r="G3059" i="11"/>
  <c r="F3059" i="11"/>
  <c r="E3059" i="11"/>
  <c r="D3059" i="11"/>
  <c r="AA3059" i="11" s="1"/>
  <c r="W3058" i="11"/>
  <c r="R3058" i="11"/>
  <c r="M3058" i="11"/>
  <c r="G3058" i="11"/>
  <c r="F3058" i="11"/>
  <c r="E3058" i="11"/>
  <c r="D3058" i="11"/>
  <c r="AA3058" i="11" s="1"/>
  <c r="W3057" i="11"/>
  <c r="R3057" i="11"/>
  <c r="M3057" i="11"/>
  <c r="G3057" i="11"/>
  <c r="F3057" i="11"/>
  <c r="E3057" i="11"/>
  <c r="D3057" i="11"/>
  <c r="AA3057" i="11" s="1"/>
  <c r="AB3057" i="11" s="1"/>
  <c r="W3056" i="11"/>
  <c r="R3056" i="11"/>
  <c r="M3056" i="11"/>
  <c r="G3056" i="11"/>
  <c r="F3056" i="11"/>
  <c r="E3056" i="11"/>
  <c r="D3056" i="11"/>
  <c r="AA3056" i="11" s="1"/>
  <c r="W3055" i="11"/>
  <c r="R3055" i="11"/>
  <c r="M3055" i="11"/>
  <c r="G3055" i="11"/>
  <c r="F3055" i="11"/>
  <c r="E3055" i="11"/>
  <c r="D3055" i="11"/>
  <c r="AA3055" i="11" s="1"/>
  <c r="W3054" i="11"/>
  <c r="R3054" i="11"/>
  <c r="M3054" i="11"/>
  <c r="G3054" i="11"/>
  <c r="F3054" i="11"/>
  <c r="E3054" i="11"/>
  <c r="D3054" i="11"/>
  <c r="AA3054" i="11" s="1"/>
  <c r="W3053" i="11"/>
  <c r="R3053" i="11"/>
  <c r="M3053" i="11"/>
  <c r="G3053" i="11"/>
  <c r="F3053" i="11"/>
  <c r="E3053" i="11"/>
  <c r="D3053" i="11"/>
  <c r="AA3053" i="11" s="1"/>
  <c r="AB3053" i="11" s="1"/>
  <c r="W3052" i="11"/>
  <c r="R3052" i="11"/>
  <c r="M3052" i="11"/>
  <c r="G3052" i="11"/>
  <c r="F3052" i="11"/>
  <c r="E3052" i="11"/>
  <c r="D3052" i="11"/>
  <c r="AA3052" i="11" s="1"/>
  <c r="AD3052" i="11" s="1"/>
  <c r="W3051" i="11"/>
  <c r="R3051" i="11"/>
  <c r="M3051" i="11"/>
  <c r="G3051" i="11"/>
  <c r="F3051" i="11"/>
  <c r="E3051" i="11"/>
  <c r="D3051" i="11"/>
  <c r="AA3051" i="11" s="1"/>
  <c r="W3050" i="11"/>
  <c r="R3050" i="11"/>
  <c r="M3050" i="11"/>
  <c r="G3050" i="11"/>
  <c r="F3050" i="11"/>
  <c r="E3050" i="11"/>
  <c r="D3050" i="11"/>
  <c r="AA3050" i="11" s="1"/>
  <c r="W3049" i="11"/>
  <c r="R3049" i="11"/>
  <c r="M3049" i="11"/>
  <c r="G3049" i="11"/>
  <c r="F3049" i="11"/>
  <c r="E3049" i="11"/>
  <c r="D3049" i="11"/>
  <c r="W3048" i="11"/>
  <c r="R3048" i="11"/>
  <c r="M3048" i="11"/>
  <c r="G3048" i="11"/>
  <c r="F3048" i="11"/>
  <c r="H3048" i="11" s="1"/>
  <c r="E3048" i="11"/>
  <c r="D3048" i="11"/>
  <c r="W3047" i="11"/>
  <c r="R3047" i="11"/>
  <c r="M3047" i="11"/>
  <c r="G3047" i="11"/>
  <c r="F3047" i="11"/>
  <c r="H3047" i="11" s="1"/>
  <c r="E3047" i="11"/>
  <c r="D3047" i="11"/>
  <c r="W3046" i="11"/>
  <c r="R3046" i="11"/>
  <c r="M3046" i="11"/>
  <c r="G3046" i="11"/>
  <c r="F3046" i="11"/>
  <c r="H3046" i="11" s="1"/>
  <c r="E3046" i="11"/>
  <c r="D3046" i="11"/>
  <c r="W3045" i="11"/>
  <c r="R3045" i="11"/>
  <c r="M3045" i="11"/>
  <c r="G3045" i="11"/>
  <c r="H3045" i="11"/>
  <c r="X3045" i="11"/>
  <c r="F3045" i="11"/>
  <c r="E3045" i="11"/>
  <c r="D3045" i="11"/>
  <c r="W3044" i="11"/>
  <c r="R3044" i="11"/>
  <c r="M3044" i="11"/>
  <c r="G3044" i="11"/>
  <c r="H3044" i="11"/>
  <c r="F3044" i="11"/>
  <c r="E3044" i="11"/>
  <c r="D3044" i="11"/>
  <c r="W3043" i="11"/>
  <c r="R3043" i="11"/>
  <c r="M3043" i="11"/>
  <c r="G3043" i="11"/>
  <c r="F3043" i="11"/>
  <c r="E3043" i="11"/>
  <c r="D3043" i="11"/>
  <c r="W3042" i="11"/>
  <c r="R3042" i="11"/>
  <c r="M3042" i="11"/>
  <c r="G3042" i="11"/>
  <c r="F3042" i="11"/>
  <c r="E3042" i="11"/>
  <c r="D3042" i="11"/>
  <c r="W3041" i="11"/>
  <c r="R3041" i="11"/>
  <c r="M3041" i="11"/>
  <c r="G3041" i="11"/>
  <c r="F3041" i="11"/>
  <c r="E3041" i="11"/>
  <c r="D3041" i="11"/>
  <c r="W3040" i="11"/>
  <c r="R3040" i="11"/>
  <c r="M3040" i="11"/>
  <c r="G3040" i="11"/>
  <c r="F3040" i="11"/>
  <c r="E3040" i="11"/>
  <c r="D3040" i="11"/>
  <c r="W3039" i="11"/>
  <c r="R3039" i="11"/>
  <c r="M3039" i="11"/>
  <c r="G3039" i="11"/>
  <c r="F3039" i="11"/>
  <c r="H3039" i="11"/>
  <c r="E3039" i="11"/>
  <c r="D3039" i="11"/>
  <c r="W3038" i="11"/>
  <c r="R3038" i="11"/>
  <c r="M3038" i="11"/>
  <c r="G3038" i="11"/>
  <c r="F3038" i="11"/>
  <c r="E3038" i="11"/>
  <c r="D3038" i="11"/>
  <c r="W3037" i="11"/>
  <c r="R3037" i="11"/>
  <c r="M3037" i="11"/>
  <c r="G3037" i="11"/>
  <c r="F3037" i="11"/>
  <c r="E3037" i="11"/>
  <c r="D3037" i="11"/>
  <c r="W3036" i="11"/>
  <c r="R3036" i="11"/>
  <c r="M3036" i="11"/>
  <c r="G3036" i="11"/>
  <c r="F3036" i="11"/>
  <c r="E3036" i="11"/>
  <c r="D3036" i="11"/>
  <c r="W3035" i="11"/>
  <c r="R3035" i="11"/>
  <c r="M3035" i="11"/>
  <c r="G3035" i="11"/>
  <c r="F3035" i="11"/>
  <c r="E3035" i="11"/>
  <c r="D3035" i="11"/>
  <c r="W3034" i="11"/>
  <c r="R3034" i="11"/>
  <c r="M3034" i="11"/>
  <c r="G3034" i="11"/>
  <c r="F3034" i="11"/>
  <c r="E3034" i="11"/>
  <c r="D3034" i="11"/>
  <c r="W3033" i="11"/>
  <c r="R3033" i="11"/>
  <c r="M3033" i="11"/>
  <c r="G3033" i="11"/>
  <c r="F3033" i="11"/>
  <c r="E3033" i="11"/>
  <c r="D3033" i="11"/>
  <c r="W3032" i="11"/>
  <c r="R3032" i="11"/>
  <c r="M3032" i="11"/>
  <c r="G3032" i="11"/>
  <c r="H3032" i="11" s="1"/>
  <c r="F3032" i="11"/>
  <c r="E3032" i="11"/>
  <c r="D3032" i="11"/>
  <c r="W3031" i="11"/>
  <c r="R3031" i="11"/>
  <c r="M3031" i="11"/>
  <c r="G3031" i="11"/>
  <c r="H3031" i="11" s="1"/>
  <c r="F3031" i="11"/>
  <c r="E3031" i="11"/>
  <c r="D3031" i="11"/>
  <c r="W3030" i="11"/>
  <c r="R3030" i="11"/>
  <c r="M3030" i="11"/>
  <c r="G3030" i="11"/>
  <c r="H3030" i="11" s="1"/>
  <c r="F3030" i="11"/>
  <c r="E3030" i="11"/>
  <c r="D3030" i="11"/>
  <c r="W3029" i="11"/>
  <c r="R3029" i="11"/>
  <c r="M3029" i="11"/>
  <c r="G3029" i="11"/>
  <c r="H3029" i="11" s="1"/>
  <c r="F3029" i="11"/>
  <c r="E3029" i="11"/>
  <c r="D3029" i="11"/>
  <c r="W3028" i="11"/>
  <c r="R3028" i="11"/>
  <c r="M3028" i="11"/>
  <c r="G3028" i="11"/>
  <c r="F3028" i="11"/>
  <c r="E3028" i="11"/>
  <c r="D3028" i="11"/>
  <c r="W3027" i="11"/>
  <c r="R3027" i="11"/>
  <c r="M3027" i="11"/>
  <c r="G3027" i="11"/>
  <c r="F3027" i="11"/>
  <c r="E3027" i="11"/>
  <c r="D3027" i="11"/>
  <c r="W3026" i="11"/>
  <c r="R3026" i="11"/>
  <c r="M3026" i="11"/>
  <c r="G3026" i="11"/>
  <c r="F3026" i="11"/>
  <c r="E3026" i="11"/>
  <c r="D3026" i="11"/>
  <c r="W3025" i="11"/>
  <c r="R3025" i="11"/>
  <c r="M3025" i="11"/>
  <c r="G3025" i="11"/>
  <c r="F3025" i="11"/>
  <c r="E3025" i="11"/>
  <c r="D3025" i="11"/>
  <c r="W3024" i="11"/>
  <c r="R3024" i="11"/>
  <c r="M3024" i="11"/>
  <c r="G3024" i="11"/>
  <c r="F3024" i="11"/>
  <c r="E3024" i="11"/>
  <c r="D3024" i="11"/>
  <c r="W3023" i="11"/>
  <c r="R3023" i="11"/>
  <c r="M3023" i="11"/>
  <c r="G3023" i="11"/>
  <c r="F3023" i="11"/>
  <c r="E3023" i="11"/>
  <c r="D3023" i="11"/>
  <c r="W3022" i="11"/>
  <c r="R3022" i="11"/>
  <c r="M3022" i="11"/>
  <c r="G3022" i="11"/>
  <c r="F3022" i="11"/>
  <c r="E3022" i="11"/>
  <c r="D3022" i="11"/>
  <c r="W3021" i="11"/>
  <c r="R3021" i="11"/>
  <c r="M3021" i="11"/>
  <c r="G3021" i="11"/>
  <c r="H3021" i="11"/>
  <c r="F3021" i="11"/>
  <c r="E3021" i="11"/>
  <c r="D3021" i="11"/>
  <c r="W3020" i="11"/>
  <c r="R3020" i="11"/>
  <c r="M3020" i="11"/>
  <c r="G3020" i="11"/>
  <c r="H3020" i="11"/>
  <c r="F3020" i="11"/>
  <c r="E3020" i="11"/>
  <c r="D3020" i="11"/>
  <c r="W3019" i="11"/>
  <c r="R3019" i="11"/>
  <c r="M3019" i="11"/>
  <c r="G3019" i="11"/>
  <c r="F3019" i="11"/>
  <c r="E3019" i="11"/>
  <c r="D3019" i="11"/>
  <c r="W3018" i="11"/>
  <c r="R3018" i="11"/>
  <c r="M3018" i="11"/>
  <c r="G3018" i="11"/>
  <c r="F3018" i="11"/>
  <c r="E3018" i="11"/>
  <c r="D3018" i="11"/>
  <c r="W3017" i="11"/>
  <c r="R3017" i="11"/>
  <c r="M3017" i="11"/>
  <c r="G3017" i="11"/>
  <c r="F3017" i="11"/>
  <c r="E3017" i="11"/>
  <c r="D3017" i="11"/>
  <c r="W3016" i="11"/>
  <c r="R3016" i="11"/>
  <c r="M3016" i="11"/>
  <c r="G3016" i="11"/>
  <c r="H3016" i="11" s="1"/>
  <c r="F3016" i="11"/>
  <c r="E3016" i="11"/>
  <c r="D3016" i="11"/>
  <c r="W3015" i="11"/>
  <c r="R3015" i="11"/>
  <c r="M3015" i="11"/>
  <c r="G3015" i="11"/>
  <c r="F3015" i="11"/>
  <c r="E3015" i="11"/>
  <c r="D3015" i="11"/>
  <c r="W3014" i="11"/>
  <c r="R3014" i="11"/>
  <c r="M3014" i="11"/>
  <c r="G3014" i="11"/>
  <c r="F3014" i="11"/>
  <c r="E3014" i="11"/>
  <c r="D3014" i="11"/>
  <c r="W3013" i="11"/>
  <c r="R3013" i="11"/>
  <c r="M3013" i="11"/>
  <c r="G3013" i="11"/>
  <c r="F3013" i="11"/>
  <c r="E3013" i="11"/>
  <c r="D3013" i="11"/>
  <c r="W3012" i="11"/>
  <c r="R3012" i="11"/>
  <c r="M3012" i="11"/>
  <c r="G3012" i="11"/>
  <c r="H3012" i="11" s="1"/>
  <c r="F3012" i="11"/>
  <c r="E3012" i="11"/>
  <c r="D3012" i="11"/>
  <c r="W3011" i="11"/>
  <c r="R3011" i="11"/>
  <c r="M3011" i="11"/>
  <c r="G3011" i="11"/>
  <c r="F3011" i="11"/>
  <c r="E3011" i="11"/>
  <c r="D3011" i="11"/>
  <c r="W3010" i="11"/>
  <c r="R3010" i="11"/>
  <c r="M3010" i="11"/>
  <c r="G3010" i="11"/>
  <c r="F3010" i="11"/>
  <c r="E3010" i="11"/>
  <c r="D3010" i="11"/>
  <c r="W3009" i="11"/>
  <c r="R3009" i="11"/>
  <c r="M3009" i="11"/>
  <c r="G3009" i="11"/>
  <c r="F3009" i="11"/>
  <c r="E3009" i="11"/>
  <c r="D3009" i="11"/>
  <c r="W3008" i="11"/>
  <c r="R3008" i="11"/>
  <c r="M3008" i="11"/>
  <c r="G3008" i="11"/>
  <c r="F3008" i="11"/>
  <c r="E3008" i="11"/>
  <c r="D3008" i="11"/>
  <c r="W3007" i="11"/>
  <c r="R3007" i="11"/>
  <c r="M3007" i="11"/>
  <c r="G3007" i="11"/>
  <c r="F3007" i="11"/>
  <c r="E3007" i="11"/>
  <c r="D3007" i="11"/>
  <c r="W3006" i="11"/>
  <c r="R3006" i="11"/>
  <c r="M3006" i="11"/>
  <c r="G3006" i="11"/>
  <c r="F3006" i="11"/>
  <c r="E3006" i="11"/>
  <c r="D3006" i="11"/>
  <c r="W3005" i="11"/>
  <c r="R3005" i="11"/>
  <c r="M3005" i="11"/>
  <c r="G3005" i="11"/>
  <c r="F3005" i="11"/>
  <c r="E3005" i="11"/>
  <c r="D3005" i="11"/>
  <c r="W3004" i="11"/>
  <c r="R3004" i="11"/>
  <c r="M3004" i="11"/>
  <c r="G3004" i="11"/>
  <c r="F3004" i="11"/>
  <c r="E3004" i="11"/>
  <c r="D3004" i="11"/>
  <c r="H3004" i="11" s="1"/>
  <c r="W3003" i="11"/>
  <c r="R3003" i="11"/>
  <c r="M3003" i="11"/>
  <c r="G3003" i="11"/>
  <c r="F3003" i="11"/>
  <c r="E3003" i="11"/>
  <c r="D3003" i="11"/>
  <c r="W3002" i="11"/>
  <c r="R3002" i="11"/>
  <c r="M3002" i="11"/>
  <c r="G3002" i="11"/>
  <c r="F3002" i="11"/>
  <c r="E3002" i="11"/>
  <c r="D3002" i="11"/>
  <c r="W3001" i="11"/>
  <c r="R3001" i="11"/>
  <c r="M3001" i="11"/>
  <c r="G3001" i="11"/>
  <c r="F3001" i="11"/>
  <c r="E3001" i="11"/>
  <c r="D3001" i="11"/>
  <c r="W3000" i="11"/>
  <c r="R3000" i="11"/>
  <c r="M3000" i="11"/>
  <c r="G3000" i="11"/>
  <c r="F3000" i="11"/>
  <c r="E3000" i="11"/>
  <c r="D3000" i="11"/>
  <c r="W2999" i="11"/>
  <c r="R2999" i="11"/>
  <c r="M2999" i="11"/>
  <c r="G2999" i="11"/>
  <c r="F2999" i="11"/>
  <c r="E2999" i="11"/>
  <c r="D2999" i="11"/>
  <c r="W2998" i="11"/>
  <c r="R2998" i="11"/>
  <c r="M2998" i="11"/>
  <c r="G2998" i="11"/>
  <c r="F2998" i="11"/>
  <c r="E2998" i="11"/>
  <c r="D2998" i="11"/>
  <c r="W2997" i="11"/>
  <c r="R2997" i="11"/>
  <c r="M2997" i="11"/>
  <c r="G2997" i="11"/>
  <c r="F2997" i="11"/>
  <c r="E2997" i="11"/>
  <c r="D2997" i="11"/>
  <c r="W2996" i="11"/>
  <c r="R2996" i="11"/>
  <c r="M2996" i="11"/>
  <c r="G2996" i="11"/>
  <c r="H2996" i="11" s="1"/>
  <c r="F2996" i="11"/>
  <c r="E2996" i="11"/>
  <c r="D2996" i="11"/>
  <c r="W2995" i="11"/>
  <c r="R2995" i="11"/>
  <c r="M2995" i="11"/>
  <c r="G2995" i="11"/>
  <c r="F2995" i="11"/>
  <c r="E2995" i="11"/>
  <c r="D2995" i="11"/>
  <c r="W2994" i="11"/>
  <c r="R2994" i="11"/>
  <c r="M2994" i="11"/>
  <c r="G2994" i="11"/>
  <c r="F2994" i="11"/>
  <c r="E2994" i="11"/>
  <c r="D2994" i="11"/>
  <c r="W2993" i="11"/>
  <c r="R2993" i="11"/>
  <c r="M2993" i="11"/>
  <c r="G2993" i="11"/>
  <c r="F2993" i="11"/>
  <c r="E2993" i="11"/>
  <c r="D2993" i="11"/>
  <c r="W2992" i="11"/>
  <c r="R2992" i="11"/>
  <c r="M2992" i="11"/>
  <c r="G2992" i="11"/>
  <c r="F2992" i="11"/>
  <c r="E2992" i="11"/>
  <c r="D2992" i="11"/>
  <c r="W2991" i="11"/>
  <c r="R2991" i="11"/>
  <c r="M2991" i="11"/>
  <c r="G2991" i="11"/>
  <c r="F2991" i="11"/>
  <c r="E2991" i="11"/>
  <c r="D2991" i="11"/>
  <c r="W2990" i="11"/>
  <c r="R2990" i="11"/>
  <c r="M2990" i="11"/>
  <c r="G2990" i="11"/>
  <c r="F2990" i="11"/>
  <c r="E2990" i="11"/>
  <c r="D2990" i="11"/>
  <c r="W2989" i="11"/>
  <c r="R2989" i="11"/>
  <c r="M2989" i="11"/>
  <c r="G2989" i="11"/>
  <c r="H2989" i="11" s="1"/>
  <c r="F2989" i="11"/>
  <c r="E2989" i="11"/>
  <c r="D2989" i="11"/>
  <c r="W2988" i="11"/>
  <c r="R2988" i="11"/>
  <c r="M2988" i="11"/>
  <c r="G2988" i="11"/>
  <c r="H2988" i="11" s="1"/>
  <c r="F2988" i="11"/>
  <c r="E2988" i="11"/>
  <c r="D2988" i="11"/>
  <c r="W2987" i="11"/>
  <c r="R2987" i="11"/>
  <c r="M2987" i="11"/>
  <c r="G2987" i="11"/>
  <c r="F2987" i="11"/>
  <c r="E2987" i="11"/>
  <c r="D2987" i="11"/>
  <c r="W2986" i="11"/>
  <c r="R2986" i="11"/>
  <c r="M2986" i="11"/>
  <c r="G2986" i="11"/>
  <c r="F2986" i="11"/>
  <c r="E2986" i="11"/>
  <c r="D2986" i="11"/>
  <c r="AA2986" i="11" s="1"/>
  <c r="W2985" i="11"/>
  <c r="R2985" i="11"/>
  <c r="M2985" i="11"/>
  <c r="G2985" i="11"/>
  <c r="F2985" i="11"/>
  <c r="E2985" i="11"/>
  <c r="D2985" i="11"/>
  <c r="AA2985" i="11" s="1"/>
  <c r="W2984" i="11"/>
  <c r="R2984" i="11"/>
  <c r="M2984" i="11"/>
  <c r="G2984" i="11"/>
  <c r="H2984" i="11" s="1"/>
  <c r="F2984" i="11"/>
  <c r="E2984" i="11"/>
  <c r="D2984" i="11"/>
  <c r="AA2984" i="11" s="1"/>
  <c r="W2983" i="11"/>
  <c r="R2983" i="11"/>
  <c r="M2983" i="11"/>
  <c r="G2983" i="11"/>
  <c r="H2983" i="11" s="1"/>
  <c r="F2983" i="11"/>
  <c r="E2983" i="11"/>
  <c r="D2983" i="11"/>
  <c r="AA2983" i="11" s="1"/>
  <c r="AB2983" i="11" s="1"/>
  <c r="W2982" i="11"/>
  <c r="R2982" i="11"/>
  <c r="M2982" i="11"/>
  <c r="G2982" i="11"/>
  <c r="F2982" i="11"/>
  <c r="E2982" i="11"/>
  <c r="D2982" i="11"/>
  <c r="AA2982" i="11" s="1"/>
  <c r="AB2982" i="11" s="1"/>
  <c r="W2981" i="11"/>
  <c r="R2981" i="11"/>
  <c r="M2981" i="11"/>
  <c r="G2981" i="11"/>
  <c r="F2981" i="11"/>
  <c r="E2981" i="11"/>
  <c r="D2981" i="11"/>
  <c r="AA2981" i="11" s="1"/>
  <c r="AD2981" i="11" s="1"/>
  <c r="W2980" i="11"/>
  <c r="R2980" i="11"/>
  <c r="M2980" i="11"/>
  <c r="G2980" i="11"/>
  <c r="F2980" i="11"/>
  <c r="E2980" i="11"/>
  <c r="D2980" i="11"/>
  <c r="AA2980" i="11" s="1"/>
  <c r="AB2980" i="11" s="1"/>
  <c r="W2979" i="11"/>
  <c r="R2979" i="11"/>
  <c r="M2979" i="11"/>
  <c r="G2979" i="11"/>
  <c r="F2979" i="11"/>
  <c r="E2979" i="11"/>
  <c r="D2979" i="11"/>
  <c r="AA2979" i="11" s="1"/>
  <c r="W2978" i="11"/>
  <c r="R2978" i="11"/>
  <c r="M2978" i="11"/>
  <c r="G2978" i="11"/>
  <c r="F2978" i="11"/>
  <c r="E2978" i="11"/>
  <c r="D2978" i="11"/>
  <c r="AA2978" i="11" s="1"/>
  <c r="W2977" i="11"/>
  <c r="R2977" i="11"/>
  <c r="M2977" i="11"/>
  <c r="G2977" i="11"/>
  <c r="F2977" i="11"/>
  <c r="E2977" i="11"/>
  <c r="D2977" i="11"/>
  <c r="AA2977" i="11" s="1"/>
  <c r="AD2977" i="11" s="1"/>
  <c r="W2976" i="11"/>
  <c r="R2976" i="11"/>
  <c r="M2976" i="11"/>
  <c r="G2976" i="11"/>
  <c r="F2976" i="11"/>
  <c r="E2976" i="11"/>
  <c r="D2976" i="11"/>
  <c r="AA2976" i="11" s="1"/>
  <c r="W2975" i="11"/>
  <c r="R2975" i="11"/>
  <c r="M2975" i="11"/>
  <c r="G2975" i="11"/>
  <c r="F2975" i="11"/>
  <c r="E2975" i="11"/>
  <c r="D2975" i="11"/>
  <c r="AA2975" i="11" s="1"/>
  <c r="W2974" i="11"/>
  <c r="R2974" i="11"/>
  <c r="M2974" i="11"/>
  <c r="G2974" i="11"/>
  <c r="H2974" i="11" s="1"/>
  <c r="F2974" i="11"/>
  <c r="E2974" i="11"/>
  <c r="D2974" i="11"/>
  <c r="AA2974" i="11" s="1"/>
  <c r="W2973" i="11"/>
  <c r="R2973" i="11"/>
  <c r="M2973" i="11"/>
  <c r="G2973" i="11"/>
  <c r="F2973" i="11"/>
  <c r="E2973" i="11"/>
  <c r="D2973" i="11"/>
  <c r="AA2973" i="11" s="1"/>
  <c r="AB2973" i="11" s="1"/>
  <c r="W2972" i="11"/>
  <c r="R2972" i="11"/>
  <c r="M2972" i="11"/>
  <c r="G2972" i="11"/>
  <c r="F2972" i="11"/>
  <c r="E2972" i="11"/>
  <c r="D2972" i="11"/>
  <c r="AA2972" i="11" s="1"/>
  <c r="AD2972" i="11" s="1"/>
  <c r="W2971" i="11"/>
  <c r="R2971" i="11"/>
  <c r="M2971" i="11"/>
  <c r="G2971" i="11"/>
  <c r="F2971" i="11"/>
  <c r="E2971" i="11"/>
  <c r="D2971" i="11"/>
  <c r="AA2971" i="11" s="1"/>
  <c r="W2970" i="11"/>
  <c r="R2970" i="11"/>
  <c r="M2970" i="11"/>
  <c r="G2970" i="11"/>
  <c r="F2970" i="11"/>
  <c r="E2970" i="11"/>
  <c r="D2970" i="11"/>
  <c r="AA2970" i="11" s="1"/>
  <c r="W2969" i="11"/>
  <c r="R2969" i="11"/>
  <c r="M2969" i="11"/>
  <c r="G2969" i="11"/>
  <c r="F2969" i="11"/>
  <c r="E2969" i="11"/>
  <c r="D2969" i="11"/>
  <c r="AA2969" i="11" s="1"/>
  <c r="W2968" i="11"/>
  <c r="R2968" i="11"/>
  <c r="M2968" i="11"/>
  <c r="G2968" i="11"/>
  <c r="H2968" i="11" s="1"/>
  <c r="F2968" i="11"/>
  <c r="E2968" i="11"/>
  <c r="D2968" i="11"/>
  <c r="AA2968" i="11" s="1"/>
  <c r="W2967" i="11"/>
  <c r="R2967" i="11"/>
  <c r="M2967" i="11"/>
  <c r="G2967" i="11"/>
  <c r="F2967" i="11"/>
  <c r="E2967" i="11"/>
  <c r="D2967" i="11"/>
  <c r="AA2967" i="11" s="1"/>
  <c r="AB2967" i="11" s="1"/>
  <c r="W2966" i="11"/>
  <c r="R2966" i="11"/>
  <c r="M2966" i="11"/>
  <c r="G2966" i="11"/>
  <c r="F2966" i="11"/>
  <c r="E2966" i="11"/>
  <c r="D2966" i="11"/>
  <c r="AA2966" i="11" s="1"/>
  <c r="W2965" i="11"/>
  <c r="R2965" i="11"/>
  <c r="M2965" i="11"/>
  <c r="G2965" i="11"/>
  <c r="F2965" i="11"/>
  <c r="E2965" i="11"/>
  <c r="D2965" i="11"/>
  <c r="AA2965" i="11" s="1"/>
  <c r="AD2965" i="11" s="1"/>
  <c r="W2964" i="11"/>
  <c r="R2964" i="11"/>
  <c r="M2964" i="11"/>
  <c r="G2964" i="11"/>
  <c r="F2964" i="11"/>
  <c r="E2964" i="11"/>
  <c r="D2964" i="11"/>
  <c r="AA2964" i="11" s="1"/>
  <c r="W2963" i="11"/>
  <c r="R2963" i="11"/>
  <c r="M2963" i="11"/>
  <c r="G2963" i="11"/>
  <c r="F2963" i="11"/>
  <c r="E2963" i="11"/>
  <c r="D2963" i="11"/>
  <c r="AA2963" i="11" s="1"/>
  <c r="AB2963" i="11" s="1"/>
  <c r="W2962" i="11"/>
  <c r="R2962" i="11"/>
  <c r="M2962" i="11"/>
  <c r="G2962" i="11"/>
  <c r="F2962" i="11"/>
  <c r="E2962" i="11"/>
  <c r="D2962" i="11"/>
  <c r="AA2962" i="11" s="1"/>
  <c r="W2961" i="11"/>
  <c r="R2961" i="11"/>
  <c r="M2961" i="11"/>
  <c r="G2961" i="11"/>
  <c r="F2961" i="11"/>
  <c r="E2961" i="11"/>
  <c r="D2961" i="11"/>
  <c r="AA2961" i="11" s="1"/>
  <c r="AB2961" i="11" s="1"/>
  <c r="W2960" i="11"/>
  <c r="R2960" i="11"/>
  <c r="M2960" i="11"/>
  <c r="G2960" i="11"/>
  <c r="F2960" i="11"/>
  <c r="E2960" i="11"/>
  <c r="D2960" i="11"/>
  <c r="AA2960" i="11" s="1"/>
  <c r="W2959" i="11"/>
  <c r="R2959" i="11"/>
  <c r="M2959" i="11"/>
  <c r="G2959" i="11"/>
  <c r="H2959" i="11" s="1"/>
  <c r="F2959" i="11"/>
  <c r="E2959" i="11"/>
  <c r="D2959" i="11"/>
  <c r="AA2959" i="11" s="1"/>
  <c r="W2958" i="11"/>
  <c r="R2958" i="11"/>
  <c r="M2958" i="11"/>
  <c r="G2958" i="11"/>
  <c r="F2958" i="11"/>
  <c r="E2958" i="11"/>
  <c r="D2958" i="11"/>
  <c r="AA2958" i="11" s="1"/>
  <c r="W2957" i="11"/>
  <c r="R2957" i="11"/>
  <c r="M2957" i="11"/>
  <c r="G2957" i="11"/>
  <c r="F2957" i="11"/>
  <c r="E2957" i="11"/>
  <c r="D2957" i="11"/>
  <c r="AA2957" i="11" s="1"/>
  <c r="AD2957" i="11" s="1"/>
  <c r="W2956" i="11"/>
  <c r="R2956" i="11"/>
  <c r="M2956" i="11"/>
  <c r="G2956" i="11"/>
  <c r="F2956" i="11"/>
  <c r="E2956" i="11"/>
  <c r="D2956" i="11"/>
  <c r="AA2956" i="11" s="1"/>
  <c r="AB2956" i="11" s="1"/>
  <c r="W2955" i="11"/>
  <c r="R2955" i="11"/>
  <c r="M2955" i="11"/>
  <c r="G2955" i="11"/>
  <c r="F2955" i="11"/>
  <c r="E2955" i="11"/>
  <c r="D2955" i="11"/>
  <c r="AA2955" i="11" s="1"/>
  <c r="AB2955" i="11" s="1"/>
  <c r="W2954" i="11"/>
  <c r="R2954" i="11"/>
  <c r="M2954" i="11"/>
  <c r="G2954" i="11"/>
  <c r="F2954" i="11"/>
  <c r="E2954" i="11"/>
  <c r="D2954" i="11"/>
  <c r="AA2954" i="11" s="1"/>
  <c r="W2953" i="11"/>
  <c r="R2953" i="11"/>
  <c r="M2953" i="11"/>
  <c r="G2953" i="11"/>
  <c r="F2953" i="11"/>
  <c r="E2953" i="11"/>
  <c r="D2953" i="11"/>
  <c r="AA2953" i="11" s="1"/>
  <c r="W2952" i="11"/>
  <c r="R2952" i="11"/>
  <c r="M2952" i="11"/>
  <c r="G2952" i="11"/>
  <c r="F2952" i="11"/>
  <c r="E2952" i="11"/>
  <c r="D2952" i="11"/>
  <c r="AA2952" i="11" s="1"/>
  <c r="W2951" i="11"/>
  <c r="R2951" i="11"/>
  <c r="M2951" i="11"/>
  <c r="G2951" i="11"/>
  <c r="F2951" i="11"/>
  <c r="E2951" i="11"/>
  <c r="D2951" i="11"/>
  <c r="AA2951" i="11" s="1"/>
  <c r="W2950" i="11"/>
  <c r="R2950" i="11"/>
  <c r="M2950" i="11"/>
  <c r="G2950" i="11"/>
  <c r="F2950" i="11"/>
  <c r="E2950" i="11"/>
  <c r="D2950" i="11"/>
  <c r="AA2950" i="11" s="1"/>
  <c r="W2949" i="11"/>
  <c r="R2949" i="11"/>
  <c r="M2949" i="11"/>
  <c r="G2949" i="11"/>
  <c r="F2949" i="11"/>
  <c r="E2949" i="11"/>
  <c r="D2949" i="11"/>
  <c r="AA2949" i="11" s="1"/>
  <c r="AB2949" i="11" s="1"/>
  <c r="W2948" i="11"/>
  <c r="R2948" i="11"/>
  <c r="M2948" i="11"/>
  <c r="G2948" i="11"/>
  <c r="F2948" i="11"/>
  <c r="E2948" i="11"/>
  <c r="D2948" i="11"/>
  <c r="AA2948" i="11" s="1"/>
  <c r="AB2948" i="11" s="1"/>
  <c r="W2947" i="11"/>
  <c r="R2947" i="11"/>
  <c r="M2947" i="11"/>
  <c r="G2947" i="11"/>
  <c r="F2947" i="11"/>
  <c r="E2947" i="11"/>
  <c r="D2947" i="11"/>
  <c r="AA2947" i="11" s="1"/>
  <c r="AB2947" i="11" s="1"/>
  <c r="W2946" i="11"/>
  <c r="R2946" i="11"/>
  <c r="M2946" i="11"/>
  <c r="G2946" i="11"/>
  <c r="F2946" i="11"/>
  <c r="E2946" i="11"/>
  <c r="D2946" i="11"/>
  <c r="AA2946" i="11" s="1"/>
  <c r="AB2946" i="11" s="1"/>
  <c r="W2945" i="11"/>
  <c r="R2945" i="11"/>
  <c r="M2945" i="11"/>
  <c r="G2945" i="11"/>
  <c r="F2945" i="11"/>
  <c r="E2945" i="11"/>
  <c r="D2945" i="11"/>
  <c r="AA2945" i="11" s="1"/>
  <c r="AD2945" i="11" s="1"/>
  <c r="W2944" i="11"/>
  <c r="R2944" i="11"/>
  <c r="M2944" i="11"/>
  <c r="G2944" i="11"/>
  <c r="F2944" i="11"/>
  <c r="E2944" i="11"/>
  <c r="H2944" i="11" s="1"/>
  <c r="D2944" i="11"/>
  <c r="W2943" i="11"/>
  <c r="R2943" i="11"/>
  <c r="M2943" i="11"/>
  <c r="G2943" i="11"/>
  <c r="F2943" i="11"/>
  <c r="E2943" i="11"/>
  <c r="H2943" i="11" s="1"/>
  <c r="D2943" i="11"/>
  <c r="W2942" i="11"/>
  <c r="R2942" i="11"/>
  <c r="M2942" i="11"/>
  <c r="G2942" i="11"/>
  <c r="F2942" i="11"/>
  <c r="E2942" i="11"/>
  <c r="H2942" i="11"/>
  <c r="D2942" i="11"/>
  <c r="W2941" i="11"/>
  <c r="R2941" i="11"/>
  <c r="M2941" i="11"/>
  <c r="G2941" i="11"/>
  <c r="F2941" i="11"/>
  <c r="E2941" i="11"/>
  <c r="H2941" i="11" s="1"/>
  <c r="D2941" i="11"/>
  <c r="W2940" i="11"/>
  <c r="R2940" i="11"/>
  <c r="M2940" i="11"/>
  <c r="G2940" i="11"/>
  <c r="F2940" i="11"/>
  <c r="E2940" i="11"/>
  <c r="D2940" i="11"/>
  <c r="W2939" i="11"/>
  <c r="R2939" i="11"/>
  <c r="M2939" i="11"/>
  <c r="G2939" i="11"/>
  <c r="F2939" i="11"/>
  <c r="E2939" i="11"/>
  <c r="D2939" i="11"/>
  <c r="W2938" i="11"/>
  <c r="R2938" i="11"/>
  <c r="M2938" i="11"/>
  <c r="G2938" i="11"/>
  <c r="F2938" i="11"/>
  <c r="E2938" i="11"/>
  <c r="D2938" i="11"/>
  <c r="W2937" i="11"/>
  <c r="R2937" i="11"/>
  <c r="M2937" i="11"/>
  <c r="G2937" i="11"/>
  <c r="F2937" i="11"/>
  <c r="E2937" i="11"/>
  <c r="D2937" i="11"/>
  <c r="W2936" i="11"/>
  <c r="R2936" i="11"/>
  <c r="M2936" i="11"/>
  <c r="G2936" i="11"/>
  <c r="F2936" i="11"/>
  <c r="E2936" i="11"/>
  <c r="D2936" i="11"/>
  <c r="W2935" i="11"/>
  <c r="R2935" i="11"/>
  <c r="M2935" i="11"/>
  <c r="G2935" i="11"/>
  <c r="H2935" i="11" s="1"/>
  <c r="F2935" i="11"/>
  <c r="E2935" i="11"/>
  <c r="D2935" i="11"/>
  <c r="W2934" i="11"/>
  <c r="R2934" i="11"/>
  <c r="M2934" i="11"/>
  <c r="G2934" i="11"/>
  <c r="H2934" i="11" s="1"/>
  <c r="F2934" i="11"/>
  <c r="E2934" i="11"/>
  <c r="D2934" i="11"/>
  <c r="W2933" i="11"/>
  <c r="R2933" i="11"/>
  <c r="M2933" i="11"/>
  <c r="G2933" i="11"/>
  <c r="H2933" i="11" s="1"/>
  <c r="F2933" i="11"/>
  <c r="E2933" i="11"/>
  <c r="D2933" i="11"/>
  <c r="W2932" i="11"/>
  <c r="R2932" i="11"/>
  <c r="M2932" i="11"/>
  <c r="G2932" i="11"/>
  <c r="H2932" i="11" s="1"/>
  <c r="F2932" i="11"/>
  <c r="E2932" i="11"/>
  <c r="D2932" i="11"/>
  <c r="W2931" i="11"/>
  <c r="R2931" i="11"/>
  <c r="M2931" i="11"/>
  <c r="G2931" i="11"/>
  <c r="F2931" i="11"/>
  <c r="E2931" i="11"/>
  <c r="D2931" i="11"/>
  <c r="W2930" i="11"/>
  <c r="R2930" i="11"/>
  <c r="M2930" i="11"/>
  <c r="G2930" i="11"/>
  <c r="F2930" i="11"/>
  <c r="E2930" i="11"/>
  <c r="D2930" i="11"/>
  <c r="W2929" i="11"/>
  <c r="R2929" i="11"/>
  <c r="M2929" i="11"/>
  <c r="G2929" i="11"/>
  <c r="F2929" i="11"/>
  <c r="E2929" i="11"/>
  <c r="D2929" i="11"/>
  <c r="W2928" i="11"/>
  <c r="R2928" i="11"/>
  <c r="M2928" i="11"/>
  <c r="G2928" i="11"/>
  <c r="F2928" i="11"/>
  <c r="E2928" i="11"/>
  <c r="D2928" i="11"/>
  <c r="W2927" i="11"/>
  <c r="R2927" i="11"/>
  <c r="M2927" i="11"/>
  <c r="G2927" i="11"/>
  <c r="F2927" i="11"/>
  <c r="E2927" i="11"/>
  <c r="H2927" i="11" s="1"/>
  <c r="D2927" i="11"/>
  <c r="W2926" i="11"/>
  <c r="R2926" i="11"/>
  <c r="M2926" i="11"/>
  <c r="G2926" i="11"/>
  <c r="F2926" i="11"/>
  <c r="H2926" i="11" s="1"/>
  <c r="E2926" i="11"/>
  <c r="D2926" i="11"/>
  <c r="W2925" i="11"/>
  <c r="R2925" i="11"/>
  <c r="M2925" i="11"/>
  <c r="G2925" i="11"/>
  <c r="F2925" i="11"/>
  <c r="H2925" i="11" s="1"/>
  <c r="E2925" i="11"/>
  <c r="D2925" i="11"/>
  <c r="W2924" i="11"/>
  <c r="R2924" i="11"/>
  <c r="M2924" i="11"/>
  <c r="G2924" i="11"/>
  <c r="F2924" i="11"/>
  <c r="H2924" i="11" s="1"/>
  <c r="E2924" i="11"/>
  <c r="D2924" i="11"/>
  <c r="W2923" i="11"/>
  <c r="R2923" i="11"/>
  <c r="M2923" i="11"/>
  <c r="G2923" i="11"/>
  <c r="F2923" i="11"/>
  <c r="E2923" i="11"/>
  <c r="D2923" i="11"/>
  <c r="W2922" i="11"/>
  <c r="R2922" i="11"/>
  <c r="M2922" i="11"/>
  <c r="G2922" i="11"/>
  <c r="F2922" i="11"/>
  <c r="E2922" i="11"/>
  <c r="D2922" i="11"/>
  <c r="W2921" i="11"/>
  <c r="R2921" i="11"/>
  <c r="M2921" i="11"/>
  <c r="G2921" i="11"/>
  <c r="F2921" i="11"/>
  <c r="E2921" i="11"/>
  <c r="D2921" i="11"/>
  <c r="W2920" i="11"/>
  <c r="R2920" i="11"/>
  <c r="M2920" i="11"/>
  <c r="G2920" i="11"/>
  <c r="F2920" i="11"/>
  <c r="E2920" i="11"/>
  <c r="D2920" i="11"/>
  <c r="W2919" i="11"/>
  <c r="R2919" i="11"/>
  <c r="M2919" i="11"/>
  <c r="G2919" i="11"/>
  <c r="H2919" i="11" s="1"/>
  <c r="F2919" i="11"/>
  <c r="E2919" i="11"/>
  <c r="D2919" i="11"/>
  <c r="W2918" i="11"/>
  <c r="R2918" i="11"/>
  <c r="M2918" i="11"/>
  <c r="G2918" i="11"/>
  <c r="H2918" i="11" s="1"/>
  <c r="F2918" i="11"/>
  <c r="E2918" i="11"/>
  <c r="D2918" i="11"/>
  <c r="W2917" i="11"/>
  <c r="R2917" i="11"/>
  <c r="M2917" i="11"/>
  <c r="G2917" i="11"/>
  <c r="F2917" i="11"/>
  <c r="E2917" i="11"/>
  <c r="D2917" i="11"/>
  <c r="W2916" i="11"/>
  <c r="R2916" i="11"/>
  <c r="M2916" i="11"/>
  <c r="G2916" i="11"/>
  <c r="H2916" i="11"/>
  <c r="F2916" i="11"/>
  <c r="E2916" i="11"/>
  <c r="D2916" i="11"/>
  <c r="W2915" i="11"/>
  <c r="R2915" i="11"/>
  <c r="M2915" i="11"/>
  <c r="G2915" i="11"/>
  <c r="F2915" i="11"/>
  <c r="E2915" i="11"/>
  <c r="D2915" i="11"/>
  <c r="W2914" i="11"/>
  <c r="R2914" i="11"/>
  <c r="M2914" i="11"/>
  <c r="G2914" i="11"/>
  <c r="F2914" i="11"/>
  <c r="E2914" i="11"/>
  <c r="D2914" i="11"/>
  <c r="W2913" i="11"/>
  <c r="R2913" i="11"/>
  <c r="M2913" i="11"/>
  <c r="G2913" i="11"/>
  <c r="F2913" i="11"/>
  <c r="E2913" i="11"/>
  <c r="D2913" i="11"/>
  <c r="W2912" i="11"/>
  <c r="R2912" i="11"/>
  <c r="M2912" i="11"/>
  <c r="G2912" i="11"/>
  <c r="F2912" i="11"/>
  <c r="E2912" i="11"/>
  <c r="D2912" i="11"/>
  <c r="H2912" i="11"/>
  <c r="W2911" i="11"/>
  <c r="R2911" i="11"/>
  <c r="M2911" i="11"/>
  <c r="G2911" i="11"/>
  <c r="F2911" i="11"/>
  <c r="E2911" i="11"/>
  <c r="D2911" i="11"/>
  <c r="H2911" i="11"/>
  <c r="W2910" i="11"/>
  <c r="R2910" i="11"/>
  <c r="M2910" i="11"/>
  <c r="G2910" i="11"/>
  <c r="F2910" i="11"/>
  <c r="E2910" i="11"/>
  <c r="D2910" i="11"/>
  <c r="H2910" i="11"/>
  <c r="W2909" i="11"/>
  <c r="R2909" i="11"/>
  <c r="M2909" i="11"/>
  <c r="G2909" i="11"/>
  <c r="F2909" i="11"/>
  <c r="E2909" i="11"/>
  <c r="D2909" i="11"/>
  <c r="H2909" i="11"/>
  <c r="W2908" i="11"/>
  <c r="R2908" i="11"/>
  <c r="M2908" i="11"/>
  <c r="G2908" i="11"/>
  <c r="F2908" i="11"/>
  <c r="E2908" i="11"/>
  <c r="D2908" i="11"/>
  <c r="H2908" i="11"/>
  <c r="W2907" i="11"/>
  <c r="R2907" i="11"/>
  <c r="M2907" i="11"/>
  <c r="G2907" i="11"/>
  <c r="F2907" i="11"/>
  <c r="E2907" i="11"/>
  <c r="D2907" i="11"/>
  <c r="W2906" i="11"/>
  <c r="R2906" i="11"/>
  <c r="M2906" i="11"/>
  <c r="G2906" i="11"/>
  <c r="F2906" i="11"/>
  <c r="E2906" i="11"/>
  <c r="D2906" i="11"/>
  <c r="W2905" i="11"/>
  <c r="R2905" i="11"/>
  <c r="M2905" i="11"/>
  <c r="G2905" i="11"/>
  <c r="F2905" i="11"/>
  <c r="E2905" i="11"/>
  <c r="D2905" i="11"/>
  <c r="W2904" i="11"/>
  <c r="R2904" i="11"/>
  <c r="M2904" i="11"/>
  <c r="G2904" i="11"/>
  <c r="H2904" i="11" s="1"/>
  <c r="F2904" i="11"/>
  <c r="E2904" i="11"/>
  <c r="W2903" i="11"/>
  <c r="R2903" i="11"/>
  <c r="M2903" i="11"/>
  <c r="G2903" i="11"/>
  <c r="H2903" i="11" s="1"/>
  <c r="F2903" i="11"/>
  <c r="E2903" i="11"/>
  <c r="D2903" i="11"/>
  <c r="W2902" i="11"/>
  <c r="R2902" i="11"/>
  <c r="M2902" i="11"/>
  <c r="G2902" i="11"/>
  <c r="F2902" i="11"/>
  <c r="E2902" i="11"/>
  <c r="D2902" i="11"/>
  <c r="H2902" i="11" s="1"/>
  <c r="W2901" i="11"/>
  <c r="R2901" i="11"/>
  <c r="M2901" i="11"/>
  <c r="G2901" i="11"/>
  <c r="F2901" i="11"/>
  <c r="E2901" i="11"/>
  <c r="H2901" i="11" s="1"/>
  <c r="D2901" i="11"/>
  <c r="W2900" i="11"/>
  <c r="R2900" i="11"/>
  <c r="M2900" i="11"/>
  <c r="G2900" i="11"/>
  <c r="F2900" i="11"/>
  <c r="E2900" i="11"/>
  <c r="D2900" i="11"/>
  <c r="W2899" i="11"/>
  <c r="R2899" i="11"/>
  <c r="M2899" i="11"/>
  <c r="G2899" i="11"/>
  <c r="F2899" i="11"/>
  <c r="E2899" i="11"/>
  <c r="D2899" i="11"/>
  <c r="W2898" i="11"/>
  <c r="R2898" i="11"/>
  <c r="M2898" i="11"/>
  <c r="G2898" i="11"/>
  <c r="F2898" i="11"/>
  <c r="E2898" i="11"/>
  <c r="D2898" i="11"/>
  <c r="W2897" i="11"/>
  <c r="R2897" i="11"/>
  <c r="M2897" i="11"/>
  <c r="G2897" i="11"/>
  <c r="H2897" i="11"/>
  <c r="F2897" i="11"/>
  <c r="E2897" i="11"/>
  <c r="D2897" i="11"/>
  <c r="W2896" i="11"/>
  <c r="R2896" i="11"/>
  <c r="M2896" i="11"/>
  <c r="G2896" i="11"/>
  <c r="F2896" i="11"/>
  <c r="E2896" i="11"/>
  <c r="D2896" i="11"/>
  <c r="W2895" i="11"/>
  <c r="R2895" i="11"/>
  <c r="M2895" i="11"/>
  <c r="G2895" i="11"/>
  <c r="F2895" i="11"/>
  <c r="E2895" i="11"/>
  <c r="D2895" i="11"/>
  <c r="W2894" i="11"/>
  <c r="R2894" i="11"/>
  <c r="M2894" i="11"/>
  <c r="G2894" i="11"/>
  <c r="F2894" i="11"/>
  <c r="E2894" i="11"/>
  <c r="D2894" i="11"/>
  <c r="W2893" i="11"/>
  <c r="R2893" i="11"/>
  <c r="M2893" i="11"/>
  <c r="G2893" i="11"/>
  <c r="H2893" i="11" s="1"/>
  <c r="F2893" i="11"/>
  <c r="E2893" i="11"/>
  <c r="D2893" i="11"/>
  <c r="W2892" i="11"/>
  <c r="R2892" i="11"/>
  <c r="M2892" i="11"/>
  <c r="G2892" i="11"/>
  <c r="F2892" i="11"/>
  <c r="E2892" i="11"/>
  <c r="D2892" i="11"/>
  <c r="W2891" i="11"/>
  <c r="R2891" i="11"/>
  <c r="M2891" i="11"/>
  <c r="G2891" i="11"/>
  <c r="F2891" i="11"/>
  <c r="E2891" i="11"/>
  <c r="D2891" i="11"/>
  <c r="W2890" i="11"/>
  <c r="R2890" i="11"/>
  <c r="M2890" i="11"/>
  <c r="G2890" i="11"/>
  <c r="F2890" i="11"/>
  <c r="E2890" i="11"/>
  <c r="D2890" i="11"/>
  <c r="W2889" i="11"/>
  <c r="R2889" i="11"/>
  <c r="M2889" i="11"/>
  <c r="G2889" i="11"/>
  <c r="H2889" i="11" s="1"/>
  <c r="F2889" i="11"/>
  <c r="E2889" i="11"/>
  <c r="D2889" i="11"/>
  <c r="W2888" i="11"/>
  <c r="R2888" i="11"/>
  <c r="M2888" i="11"/>
  <c r="G2888" i="11"/>
  <c r="F2888" i="11"/>
  <c r="E2888" i="11"/>
  <c r="D2888" i="11"/>
  <c r="W2887" i="11"/>
  <c r="R2887" i="11"/>
  <c r="M2887" i="11"/>
  <c r="G2887" i="11"/>
  <c r="F2887" i="11"/>
  <c r="E2887" i="11"/>
  <c r="H2887" i="11"/>
  <c r="X2887" i="11"/>
  <c r="D2887" i="11"/>
  <c r="W2886" i="11"/>
  <c r="R2886" i="11"/>
  <c r="M2886" i="11"/>
  <c r="G2886" i="11"/>
  <c r="F2886" i="11"/>
  <c r="E2886" i="11"/>
  <c r="D2886" i="11"/>
  <c r="W2885" i="11"/>
  <c r="R2885" i="11"/>
  <c r="M2885" i="11"/>
  <c r="G2885" i="11"/>
  <c r="F2885" i="11"/>
  <c r="E2885" i="11"/>
  <c r="D2885" i="11"/>
  <c r="W2884" i="11"/>
  <c r="R2884" i="11"/>
  <c r="M2884" i="11"/>
  <c r="G2884" i="11"/>
  <c r="F2884" i="11"/>
  <c r="E2884" i="11"/>
  <c r="D2884" i="11"/>
  <c r="W2883" i="11"/>
  <c r="R2883" i="11"/>
  <c r="M2883" i="11"/>
  <c r="G2883" i="11"/>
  <c r="F2883" i="11"/>
  <c r="E2883" i="11"/>
  <c r="D2883" i="11"/>
  <c r="W2882" i="11"/>
  <c r="R2882" i="11"/>
  <c r="M2882" i="11"/>
  <c r="G2882" i="11"/>
  <c r="F2882" i="11"/>
  <c r="E2882" i="11"/>
  <c r="D2882" i="11"/>
  <c r="W2881" i="11"/>
  <c r="R2881" i="11"/>
  <c r="M2881" i="11"/>
  <c r="G2881" i="11"/>
  <c r="H2881" i="11" s="1"/>
  <c r="F2881" i="11"/>
  <c r="E2881" i="11"/>
  <c r="D2881" i="11"/>
  <c r="AA2881" i="11" s="1"/>
  <c r="W2880" i="11"/>
  <c r="R2880" i="11"/>
  <c r="M2880" i="11"/>
  <c r="G2880" i="11"/>
  <c r="H2880" i="11" s="1"/>
  <c r="F2880" i="11"/>
  <c r="E2880" i="11"/>
  <c r="D2880" i="11"/>
  <c r="AA2880" i="11" s="1"/>
  <c r="W2879" i="11"/>
  <c r="R2879" i="11"/>
  <c r="M2879" i="11"/>
  <c r="G2879" i="11"/>
  <c r="F2879" i="11"/>
  <c r="E2879" i="11"/>
  <c r="H2879" i="11"/>
  <c r="D2879" i="11"/>
  <c r="AA2879" i="11" s="1"/>
  <c r="W2878" i="11"/>
  <c r="R2878" i="11"/>
  <c r="M2878" i="11"/>
  <c r="G2878" i="11"/>
  <c r="F2878" i="11"/>
  <c r="E2878" i="11"/>
  <c r="D2878" i="11"/>
  <c r="AA2878" i="11" s="1"/>
  <c r="W2877" i="11"/>
  <c r="R2877" i="11"/>
  <c r="M2877" i="11"/>
  <c r="G2877" i="11"/>
  <c r="F2877" i="11"/>
  <c r="E2877" i="11"/>
  <c r="D2877" i="11"/>
  <c r="AA2877" i="11" s="1"/>
  <c r="AD2877" i="11" s="1"/>
  <c r="W2876" i="11"/>
  <c r="R2876" i="11"/>
  <c r="M2876" i="11"/>
  <c r="G2876" i="11"/>
  <c r="F2876" i="11"/>
  <c r="E2876" i="11"/>
  <c r="D2876" i="11"/>
  <c r="AA2876" i="11" s="1"/>
  <c r="W2875" i="11"/>
  <c r="R2875" i="11"/>
  <c r="M2875" i="11"/>
  <c r="G2875" i="11"/>
  <c r="F2875" i="11"/>
  <c r="E2875" i="11"/>
  <c r="D2875" i="11"/>
  <c r="AA2875" i="11" s="1"/>
  <c r="AB2875" i="11" s="1"/>
  <c r="W2874" i="11"/>
  <c r="R2874" i="11"/>
  <c r="M2874" i="11"/>
  <c r="G2874" i="11"/>
  <c r="F2874" i="11"/>
  <c r="E2874" i="11"/>
  <c r="D2874" i="11"/>
  <c r="AA2874" i="11" s="1"/>
  <c r="W2873" i="11"/>
  <c r="R2873" i="11"/>
  <c r="M2873" i="11"/>
  <c r="G2873" i="11"/>
  <c r="H2873" i="11" s="1"/>
  <c r="F2873" i="11"/>
  <c r="E2873" i="11"/>
  <c r="D2873" i="11"/>
  <c r="AA2873" i="11" s="1"/>
  <c r="AD2873" i="11" s="1"/>
  <c r="W2872" i="11"/>
  <c r="R2872" i="11"/>
  <c r="M2872" i="11"/>
  <c r="G2872" i="11"/>
  <c r="F2872" i="11"/>
  <c r="E2872" i="11"/>
  <c r="D2872" i="11"/>
  <c r="AA2872" i="11" s="1"/>
  <c r="AB2872" i="11" s="1"/>
  <c r="W2871" i="11"/>
  <c r="R2871" i="11"/>
  <c r="M2871" i="11"/>
  <c r="G2871" i="11"/>
  <c r="H2871" i="11" s="1"/>
  <c r="F2871" i="11"/>
  <c r="E2871" i="11"/>
  <c r="D2871" i="11"/>
  <c r="AA2871" i="11" s="1"/>
  <c r="W2870" i="11"/>
  <c r="R2870" i="11"/>
  <c r="M2870" i="11"/>
  <c r="G2870" i="11"/>
  <c r="F2870" i="11"/>
  <c r="E2870" i="11"/>
  <c r="D2870" i="11"/>
  <c r="AA2870" i="11" s="1"/>
  <c r="AB2870" i="11" s="1"/>
  <c r="W2869" i="11"/>
  <c r="R2869" i="11"/>
  <c r="M2869" i="11"/>
  <c r="G2869" i="11"/>
  <c r="F2869" i="11"/>
  <c r="E2869" i="11"/>
  <c r="D2869" i="11"/>
  <c r="AA2869" i="11" s="1"/>
  <c r="AD2869" i="11" s="1"/>
  <c r="W2868" i="11"/>
  <c r="R2868" i="11"/>
  <c r="M2868" i="11"/>
  <c r="G2868" i="11"/>
  <c r="F2868" i="11"/>
  <c r="E2868" i="11"/>
  <c r="D2868" i="11"/>
  <c r="AA2868" i="11" s="1"/>
  <c r="W2867" i="11"/>
  <c r="R2867" i="11"/>
  <c r="M2867" i="11"/>
  <c r="G2867" i="11"/>
  <c r="F2867" i="11"/>
  <c r="E2867" i="11"/>
  <c r="D2867" i="11"/>
  <c r="AA2867" i="11" s="1"/>
  <c r="AB2867" i="11" s="1"/>
  <c r="W2866" i="11"/>
  <c r="R2866" i="11"/>
  <c r="M2866" i="11"/>
  <c r="G2866" i="11"/>
  <c r="F2866" i="11"/>
  <c r="E2866" i="11"/>
  <c r="D2866" i="11"/>
  <c r="AA2866" i="11" s="1"/>
  <c r="W2865" i="11"/>
  <c r="R2865" i="11"/>
  <c r="M2865" i="11"/>
  <c r="G2865" i="11"/>
  <c r="H2865" i="11" s="1"/>
  <c r="F2865" i="11"/>
  <c r="E2865" i="11"/>
  <c r="D2865" i="11"/>
  <c r="AA2865" i="11" s="1"/>
  <c r="W2864" i="11"/>
  <c r="R2864" i="11"/>
  <c r="M2864" i="11"/>
  <c r="G2864" i="11"/>
  <c r="H2864" i="11" s="1"/>
  <c r="F2864" i="11"/>
  <c r="E2864" i="11"/>
  <c r="D2864" i="11"/>
  <c r="AA2864" i="11" s="1"/>
  <c r="W2863" i="11"/>
  <c r="R2863" i="11"/>
  <c r="M2863" i="11"/>
  <c r="G2863" i="11"/>
  <c r="F2863" i="11"/>
  <c r="E2863" i="11"/>
  <c r="D2863" i="11"/>
  <c r="AA2863" i="11" s="1"/>
  <c r="W2862" i="11"/>
  <c r="R2862" i="11"/>
  <c r="M2862" i="11"/>
  <c r="G2862" i="11"/>
  <c r="F2862" i="11"/>
  <c r="E2862" i="11"/>
  <c r="D2862" i="11"/>
  <c r="AA2862" i="11" s="1"/>
  <c r="W2861" i="11"/>
  <c r="R2861" i="11"/>
  <c r="M2861" i="11"/>
  <c r="G2861" i="11"/>
  <c r="F2861" i="11"/>
  <c r="E2861" i="11"/>
  <c r="D2861" i="11"/>
  <c r="AA2861" i="11" s="1"/>
  <c r="AD2861" i="11" s="1"/>
  <c r="W2860" i="11"/>
  <c r="R2860" i="11"/>
  <c r="M2860" i="11"/>
  <c r="G2860" i="11"/>
  <c r="F2860" i="11"/>
  <c r="E2860" i="11"/>
  <c r="D2860" i="11"/>
  <c r="AA2860" i="11" s="1"/>
  <c r="AB2860" i="11" s="1"/>
  <c r="W2859" i="11"/>
  <c r="R2859" i="11"/>
  <c r="M2859" i="11"/>
  <c r="G2859" i="11"/>
  <c r="F2859" i="11"/>
  <c r="E2859" i="11"/>
  <c r="D2859" i="11"/>
  <c r="AA2859" i="11" s="1"/>
  <c r="AB2859" i="11" s="1"/>
  <c r="W2858" i="11"/>
  <c r="R2858" i="11"/>
  <c r="M2858" i="11"/>
  <c r="G2858" i="11"/>
  <c r="F2858" i="11"/>
  <c r="E2858" i="11"/>
  <c r="D2858" i="11"/>
  <c r="AA2858" i="11" s="1"/>
  <c r="AB2858" i="11" s="1"/>
  <c r="W2857" i="11"/>
  <c r="R2857" i="11"/>
  <c r="M2857" i="11"/>
  <c r="G2857" i="11"/>
  <c r="F2857" i="11"/>
  <c r="E2857" i="11"/>
  <c r="D2857" i="11"/>
  <c r="AA2857" i="11" s="1"/>
  <c r="W2856" i="11"/>
  <c r="R2856" i="11"/>
  <c r="M2856" i="11"/>
  <c r="G2856" i="11"/>
  <c r="H2856" i="11" s="1"/>
  <c r="F2856" i="11"/>
  <c r="E2856" i="11"/>
  <c r="D2856" i="11"/>
  <c r="AA2856" i="11" s="1"/>
  <c r="W2855" i="11"/>
  <c r="R2855" i="11"/>
  <c r="M2855" i="11"/>
  <c r="G2855" i="11"/>
  <c r="F2855" i="11"/>
  <c r="E2855" i="11"/>
  <c r="D2855" i="11"/>
  <c r="AA2855" i="11" s="1"/>
  <c r="AB2855" i="11" s="1"/>
  <c r="W2854" i="11"/>
  <c r="R2854" i="11"/>
  <c r="M2854" i="11"/>
  <c r="G2854" i="11"/>
  <c r="F2854" i="11"/>
  <c r="E2854" i="11"/>
  <c r="D2854" i="11"/>
  <c r="AA2854" i="11" s="1"/>
  <c r="W2853" i="11"/>
  <c r="R2853" i="11"/>
  <c r="M2853" i="11"/>
  <c r="G2853" i="11"/>
  <c r="F2853" i="11"/>
  <c r="E2853" i="11"/>
  <c r="D2853" i="11"/>
  <c r="AA2853" i="11" s="1"/>
  <c r="AD2853" i="11" s="1"/>
  <c r="W2852" i="11"/>
  <c r="R2852" i="11"/>
  <c r="M2852" i="11"/>
  <c r="G2852" i="11"/>
  <c r="F2852" i="11"/>
  <c r="E2852" i="11"/>
  <c r="D2852" i="11"/>
  <c r="AA2852" i="11" s="1"/>
  <c r="W2851" i="11"/>
  <c r="R2851" i="11"/>
  <c r="M2851" i="11"/>
  <c r="G2851" i="11"/>
  <c r="F2851" i="11"/>
  <c r="E2851" i="11"/>
  <c r="D2851" i="11"/>
  <c r="AA2851" i="11" s="1"/>
  <c r="AB2851" i="11" s="1"/>
  <c r="W2850" i="11"/>
  <c r="R2850" i="11"/>
  <c r="M2850" i="11"/>
  <c r="G2850" i="11"/>
  <c r="F2850" i="11"/>
  <c r="E2850" i="11"/>
  <c r="D2850" i="11"/>
  <c r="AA2850" i="11" s="1"/>
  <c r="W2849" i="11"/>
  <c r="R2849" i="11"/>
  <c r="M2849" i="11"/>
  <c r="G2849" i="11"/>
  <c r="H2849" i="11" s="1"/>
  <c r="F2849" i="11"/>
  <c r="E2849" i="11"/>
  <c r="D2849" i="11"/>
  <c r="AA2849" i="11" s="1"/>
  <c r="AB2849" i="11" s="1"/>
  <c r="W2848" i="11"/>
  <c r="R2848" i="11"/>
  <c r="M2848" i="11"/>
  <c r="G2848" i="11"/>
  <c r="F2848" i="11"/>
  <c r="E2848" i="11"/>
  <c r="D2848" i="11"/>
  <c r="AA2848" i="11" s="1"/>
  <c r="W2847" i="11"/>
  <c r="R2847" i="11"/>
  <c r="M2847" i="11"/>
  <c r="G2847" i="11"/>
  <c r="H2847" i="11"/>
  <c r="F2847" i="11"/>
  <c r="E2847" i="11"/>
  <c r="D2847" i="11"/>
  <c r="AA2847" i="11" s="1"/>
  <c r="AD2847" i="11" s="1"/>
  <c r="W2846" i="11"/>
  <c r="R2846" i="11"/>
  <c r="M2846" i="11"/>
  <c r="G2846" i="11"/>
  <c r="F2846" i="11"/>
  <c r="E2846" i="11"/>
  <c r="D2846" i="11"/>
  <c r="AA2846" i="11" s="1"/>
  <c r="AB2846" i="11" s="1"/>
  <c r="W2845" i="11"/>
  <c r="R2845" i="11"/>
  <c r="M2845" i="11"/>
  <c r="G2845" i="11"/>
  <c r="F2845" i="11"/>
  <c r="E2845" i="11"/>
  <c r="D2845" i="11"/>
  <c r="AA2845" i="11" s="1"/>
  <c r="AD2845" i="11" s="1"/>
  <c r="W2844" i="11"/>
  <c r="R2844" i="11"/>
  <c r="M2844" i="11"/>
  <c r="G2844" i="11"/>
  <c r="F2844" i="11"/>
  <c r="E2844" i="11"/>
  <c r="D2844" i="11"/>
  <c r="AA2844" i="11" s="1"/>
  <c r="AD2844" i="11" s="1"/>
  <c r="W2843" i="11"/>
  <c r="R2843" i="11"/>
  <c r="M2843" i="11"/>
  <c r="G2843" i="11"/>
  <c r="F2843" i="11"/>
  <c r="E2843" i="11"/>
  <c r="D2843" i="11"/>
  <c r="AA2843" i="11" s="1"/>
  <c r="W2842" i="11"/>
  <c r="R2842" i="11"/>
  <c r="M2842" i="11"/>
  <c r="G2842" i="11"/>
  <c r="F2842" i="11"/>
  <c r="E2842" i="11"/>
  <c r="D2842" i="11"/>
  <c r="AA2842" i="11" s="1"/>
  <c r="AB2842" i="11" s="1"/>
  <c r="W2841" i="11"/>
  <c r="R2841" i="11"/>
  <c r="M2841" i="11"/>
  <c r="G2841" i="11"/>
  <c r="F2841" i="11"/>
  <c r="E2841" i="11"/>
  <c r="D2841" i="11"/>
  <c r="AA2841" i="11" s="1"/>
  <c r="AB2841" i="11" s="1"/>
  <c r="W2840" i="11"/>
  <c r="R2840" i="11"/>
  <c r="M2840" i="11"/>
  <c r="G2840" i="11"/>
  <c r="F2840" i="11"/>
  <c r="E2840" i="11"/>
  <c r="D2840" i="11"/>
  <c r="AA2840" i="11" s="1"/>
  <c r="W2839" i="11"/>
  <c r="R2839" i="11"/>
  <c r="M2839" i="11"/>
  <c r="G2839" i="11"/>
  <c r="H2839" i="11" s="1"/>
  <c r="F2839" i="11"/>
  <c r="E2839" i="11"/>
  <c r="D2839" i="11"/>
  <c r="W2838" i="11"/>
  <c r="R2838" i="11"/>
  <c r="M2838" i="11"/>
  <c r="G2838" i="11"/>
  <c r="F2838" i="11"/>
  <c r="E2838" i="11"/>
  <c r="D2838" i="11"/>
  <c r="W2837" i="11"/>
  <c r="R2837" i="11"/>
  <c r="M2837" i="11"/>
  <c r="G2837" i="11"/>
  <c r="H2837" i="11"/>
  <c r="F2837" i="11"/>
  <c r="E2837" i="11"/>
  <c r="D2837" i="11"/>
  <c r="W2836" i="11"/>
  <c r="R2836" i="11"/>
  <c r="M2836" i="11"/>
  <c r="G2836" i="11"/>
  <c r="F2836" i="11"/>
  <c r="E2836" i="11"/>
  <c r="D2836" i="11"/>
  <c r="W2835" i="11"/>
  <c r="R2835" i="11"/>
  <c r="M2835" i="11"/>
  <c r="G2835" i="11"/>
  <c r="F2835" i="11"/>
  <c r="E2835" i="11"/>
  <c r="D2835" i="11"/>
  <c r="W2834" i="11"/>
  <c r="R2834" i="11"/>
  <c r="M2834" i="11"/>
  <c r="G2834" i="11"/>
  <c r="F2834" i="11"/>
  <c r="E2834" i="11"/>
  <c r="D2834" i="11"/>
  <c r="W2833" i="11"/>
  <c r="R2833" i="11"/>
  <c r="M2833" i="11"/>
  <c r="G2833" i="11"/>
  <c r="H2833" i="11" s="1"/>
  <c r="F2833" i="11"/>
  <c r="E2833" i="11"/>
  <c r="D2833" i="11"/>
  <c r="W2832" i="11"/>
  <c r="R2832" i="11"/>
  <c r="M2832" i="11"/>
  <c r="G2832" i="11"/>
  <c r="H2832" i="11" s="1"/>
  <c r="F2832" i="11"/>
  <c r="E2832" i="11"/>
  <c r="D2832" i="11"/>
  <c r="W2831" i="11"/>
  <c r="R2831" i="11"/>
  <c r="M2831" i="11"/>
  <c r="G2831" i="11"/>
  <c r="F2831" i="11"/>
  <c r="E2831" i="11"/>
  <c r="D2831" i="11"/>
  <c r="W2830" i="11"/>
  <c r="R2830" i="11"/>
  <c r="M2830" i="11"/>
  <c r="G2830" i="11"/>
  <c r="F2830" i="11"/>
  <c r="E2830" i="11"/>
  <c r="D2830" i="11"/>
  <c r="W2829" i="11"/>
  <c r="R2829" i="11"/>
  <c r="M2829" i="11"/>
  <c r="G2829" i="11"/>
  <c r="F2829" i="11"/>
  <c r="E2829" i="11"/>
  <c r="D2829" i="11"/>
  <c r="W2828" i="11"/>
  <c r="R2828" i="11"/>
  <c r="M2828" i="11"/>
  <c r="G2828" i="11"/>
  <c r="F2828" i="11"/>
  <c r="E2828" i="11"/>
  <c r="D2828" i="11"/>
  <c r="W2827" i="11"/>
  <c r="R2827" i="11"/>
  <c r="M2827" i="11"/>
  <c r="G2827" i="11"/>
  <c r="F2827" i="11"/>
  <c r="E2827" i="11"/>
  <c r="D2827" i="11"/>
  <c r="W2826" i="11"/>
  <c r="R2826" i="11"/>
  <c r="M2826" i="11"/>
  <c r="G2826" i="11"/>
  <c r="F2826" i="11"/>
  <c r="E2826" i="11"/>
  <c r="D2826" i="11"/>
  <c r="W2825" i="11"/>
  <c r="R2825" i="11"/>
  <c r="M2825" i="11"/>
  <c r="G2825" i="11"/>
  <c r="H2825" i="11"/>
  <c r="F2825" i="11"/>
  <c r="E2825" i="11"/>
  <c r="D2825" i="11"/>
  <c r="W2824" i="11"/>
  <c r="R2824" i="11"/>
  <c r="M2824" i="11"/>
  <c r="G2824" i="11"/>
  <c r="H2824" i="11"/>
  <c r="F2824" i="11"/>
  <c r="E2824" i="11"/>
  <c r="D2824" i="11"/>
  <c r="W2823" i="11"/>
  <c r="R2823" i="11"/>
  <c r="M2823" i="11"/>
  <c r="G2823" i="11"/>
  <c r="H2823" i="11" s="1"/>
  <c r="F2823" i="11"/>
  <c r="E2823" i="11"/>
  <c r="D2823" i="11"/>
  <c r="W2822" i="11"/>
  <c r="R2822" i="11"/>
  <c r="M2822" i="11"/>
  <c r="G2822" i="11"/>
  <c r="H2822" i="11" s="1"/>
  <c r="F2822" i="11"/>
  <c r="E2822" i="11"/>
  <c r="D2822" i="11"/>
  <c r="W2821" i="11"/>
  <c r="R2821" i="11"/>
  <c r="M2821" i="11"/>
  <c r="G2821" i="11"/>
  <c r="F2821" i="11"/>
  <c r="E2821" i="11"/>
  <c r="D2821" i="11"/>
  <c r="W2820" i="11"/>
  <c r="R2820" i="11"/>
  <c r="M2820" i="11"/>
  <c r="G2820" i="11"/>
  <c r="F2820" i="11"/>
  <c r="E2820" i="11"/>
  <c r="D2820" i="11"/>
  <c r="W2819" i="11"/>
  <c r="R2819" i="11"/>
  <c r="M2819" i="11"/>
  <c r="G2819" i="11"/>
  <c r="F2819" i="11"/>
  <c r="E2819" i="11"/>
  <c r="D2819" i="11"/>
  <c r="W2818" i="11"/>
  <c r="R2818" i="11"/>
  <c r="M2818" i="11"/>
  <c r="G2818" i="11"/>
  <c r="F2818" i="11"/>
  <c r="E2818" i="11"/>
  <c r="D2818" i="11"/>
  <c r="W2817" i="11"/>
  <c r="R2817" i="11"/>
  <c r="M2817" i="11"/>
  <c r="G2817" i="11"/>
  <c r="F2817" i="11"/>
  <c r="E2817" i="11"/>
  <c r="D2817" i="11"/>
  <c r="H2817" i="11" s="1"/>
  <c r="W2816" i="11"/>
  <c r="R2816" i="11"/>
  <c r="M2816" i="11"/>
  <c r="G2816" i="11"/>
  <c r="F2816" i="11"/>
  <c r="E2816" i="11"/>
  <c r="D2816" i="11"/>
  <c r="W2815" i="11"/>
  <c r="R2815" i="11"/>
  <c r="M2815" i="11"/>
  <c r="G2815" i="11"/>
  <c r="F2815" i="11"/>
  <c r="E2815" i="11"/>
  <c r="D2815" i="11"/>
  <c r="W2814" i="11"/>
  <c r="R2814" i="11"/>
  <c r="M2814" i="11"/>
  <c r="G2814" i="11"/>
  <c r="F2814" i="11"/>
  <c r="E2814" i="11"/>
  <c r="D2814" i="11"/>
  <c r="W2813" i="11"/>
  <c r="R2813" i="11"/>
  <c r="M2813" i="11"/>
  <c r="G2813" i="11"/>
  <c r="F2813" i="11"/>
  <c r="E2813" i="11"/>
  <c r="D2813" i="11"/>
  <c r="W2812" i="11"/>
  <c r="R2812" i="11"/>
  <c r="M2812" i="11"/>
  <c r="G2812" i="11"/>
  <c r="F2812" i="11"/>
  <c r="E2812" i="11"/>
  <c r="D2812" i="11"/>
  <c r="W2811" i="11"/>
  <c r="R2811" i="11"/>
  <c r="M2811" i="11"/>
  <c r="G2811" i="11"/>
  <c r="F2811" i="11"/>
  <c r="E2811" i="11"/>
  <c r="D2811" i="11"/>
  <c r="W2810" i="11"/>
  <c r="R2810" i="11"/>
  <c r="M2810" i="11"/>
  <c r="G2810" i="11"/>
  <c r="F2810" i="11"/>
  <c r="E2810" i="11"/>
  <c r="D2810" i="11"/>
  <c r="W2809" i="11"/>
  <c r="R2809" i="11"/>
  <c r="M2809" i="11"/>
  <c r="G2809" i="11"/>
  <c r="H2809" i="11" s="1"/>
  <c r="F2809" i="11"/>
  <c r="E2809" i="11"/>
  <c r="D2809" i="11"/>
  <c r="W2808" i="11"/>
  <c r="R2808" i="11"/>
  <c r="M2808" i="11"/>
  <c r="G2808" i="11"/>
  <c r="F2808" i="11"/>
  <c r="E2808" i="11"/>
  <c r="D2808" i="11"/>
  <c r="W2807" i="11"/>
  <c r="R2807" i="11"/>
  <c r="M2807" i="11"/>
  <c r="G2807" i="11"/>
  <c r="F2807" i="11"/>
  <c r="E2807" i="11"/>
  <c r="D2807" i="11"/>
  <c r="W2806" i="11"/>
  <c r="R2806" i="11"/>
  <c r="M2806" i="11"/>
  <c r="G2806" i="11"/>
  <c r="F2806" i="11"/>
  <c r="E2806" i="11"/>
  <c r="D2806" i="11"/>
  <c r="W2805" i="11"/>
  <c r="R2805" i="11"/>
  <c r="M2805" i="11"/>
  <c r="G2805" i="11"/>
  <c r="F2805" i="11"/>
  <c r="E2805" i="11"/>
  <c r="D2805" i="11"/>
  <c r="W2804" i="11"/>
  <c r="R2804" i="11"/>
  <c r="M2804" i="11"/>
  <c r="G2804" i="11"/>
  <c r="F2804" i="11"/>
  <c r="E2804" i="11"/>
  <c r="D2804" i="11"/>
  <c r="W2803" i="11"/>
  <c r="R2803" i="11"/>
  <c r="M2803" i="11"/>
  <c r="G2803" i="11"/>
  <c r="F2803" i="11"/>
  <c r="E2803" i="11"/>
  <c r="D2803" i="11"/>
  <c r="W2802" i="11"/>
  <c r="R2802" i="11"/>
  <c r="M2802" i="11"/>
  <c r="G2802" i="11"/>
  <c r="F2802" i="11"/>
  <c r="E2802" i="11"/>
  <c r="D2802" i="11"/>
  <c r="W2801" i="11"/>
  <c r="R2801" i="11"/>
  <c r="M2801" i="11"/>
  <c r="G2801" i="11"/>
  <c r="F2801" i="11"/>
  <c r="E2801" i="11"/>
  <c r="H2801" i="11" s="1"/>
  <c r="D2801" i="11"/>
  <c r="W2800" i="11"/>
  <c r="R2800" i="11"/>
  <c r="M2800" i="11"/>
  <c r="G2800" i="11"/>
  <c r="F2800" i="11"/>
  <c r="E2800" i="11"/>
  <c r="D2800" i="11"/>
  <c r="H2800" i="11" s="1"/>
  <c r="W2799" i="11"/>
  <c r="R2799" i="11"/>
  <c r="M2799" i="11"/>
  <c r="G2799" i="11"/>
  <c r="F2799" i="11"/>
  <c r="E2799" i="11"/>
  <c r="D2799" i="11"/>
  <c r="W2798" i="11"/>
  <c r="R2798" i="11"/>
  <c r="M2798" i="11"/>
  <c r="G2798" i="11"/>
  <c r="F2798" i="11"/>
  <c r="E2798" i="11"/>
  <c r="D2798" i="11"/>
  <c r="H2798" i="11" s="1"/>
  <c r="W2797" i="11"/>
  <c r="R2797" i="11"/>
  <c r="M2797" i="11"/>
  <c r="G2797" i="11"/>
  <c r="F2797" i="11"/>
  <c r="E2797" i="11"/>
  <c r="D2797" i="11"/>
  <c r="W2796" i="11"/>
  <c r="R2796" i="11"/>
  <c r="M2796" i="11"/>
  <c r="G2796" i="11"/>
  <c r="F2796" i="11"/>
  <c r="E2796" i="11"/>
  <c r="D2796" i="11"/>
  <c r="W2795" i="11"/>
  <c r="R2795" i="11"/>
  <c r="M2795" i="11"/>
  <c r="G2795" i="11"/>
  <c r="F2795" i="11"/>
  <c r="E2795" i="11"/>
  <c r="D2795" i="11"/>
  <c r="W2794" i="11"/>
  <c r="R2794" i="11"/>
  <c r="M2794" i="11"/>
  <c r="G2794" i="11"/>
  <c r="F2794" i="11"/>
  <c r="E2794" i="11"/>
  <c r="D2794" i="11"/>
  <c r="W2793" i="11"/>
  <c r="R2793" i="11"/>
  <c r="M2793" i="11"/>
  <c r="G2793" i="11"/>
  <c r="F2793" i="11"/>
  <c r="E2793" i="11"/>
  <c r="D2793" i="11"/>
  <c r="W2792" i="11"/>
  <c r="R2792" i="11"/>
  <c r="M2792" i="11"/>
  <c r="G2792" i="11"/>
  <c r="F2792" i="11"/>
  <c r="E2792" i="11"/>
  <c r="H2792" i="11" s="1"/>
  <c r="D2792" i="11"/>
  <c r="W2791" i="11"/>
  <c r="R2791" i="11"/>
  <c r="M2791" i="11"/>
  <c r="G2791" i="11"/>
  <c r="F2791" i="11"/>
  <c r="E2791" i="11"/>
  <c r="H2791" i="11" s="1"/>
  <c r="D2791" i="11"/>
  <c r="W2790" i="11"/>
  <c r="R2790" i="11"/>
  <c r="M2790" i="11"/>
  <c r="G2790" i="11"/>
  <c r="F2790" i="11"/>
  <c r="E2790" i="11"/>
  <c r="D2790" i="11"/>
  <c r="W2789" i="11"/>
  <c r="R2789" i="11"/>
  <c r="M2789" i="11"/>
  <c r="G2789" i="11"/>
  <c r="H2789" i="11" s="1"/>
  <c r="F2789" i="11"/>
  <c r="E2789" i="11"/>
  <c r="D2789" i="11"/>
  <c r="W2788" i="11"/>
  <c r="R2788" i="11"/>
  <c r="M2788" i="11"/>
  <c r="G2788" i="11"/>
  <c r="F2788" i="11"/>
  <c r="E2788" i="11"/>
  <c r="D2788" i="11"/>
  <c r="W2787" i="11"/>
  <c r="R2787" i="11"/>
  <c r="M2787" i="11"/>
  <c r="G2787" i="11"/>
  <c r="F2787" i="11"/>
  <c r="E2787" i="11"/>
  <c r="D2787" i="11"/>
  <c r="W2786" i="11"/>
  <c r="R2786" i="11"/>
  <c r="M2786" i="11"/>
  <c r="G2786" i="11"/>
  <c r="F2786" i="11"/>
  <c r="E2786" i="11"/>
  <c r="D2786" i="11"/>
  <c r="W2785" i="11"/>
  <c r="R2785" i="11"/>
  <c r="M2785" i="11"/>
  <c r="G2785" i="11"/>
  <c r="F2785" i="11"/>
  <c r="E2785" i="11"/>
  <c r="D2785" i="11"/>
  <c r="W2784" i="11"/>
  <c r="R2784" i="11"/>
  <c r="M2784" i="11"/>
  <c r="G2784" i="11"/>
  <c r="F2784" i="11"/>
  <c r="E2784" i="11"/>
  <c r="D2784" i="11"/>
  <c r="W2783" i="11"/>
  <c r="R2783" i="11"/>
  <c r="M2783" i="11"/>
  <c r="G2783" i="11"/>
  <c r="F2783" i="11"/>
  <c r="E2783" i="11"/>
  <c r="D2783" i="11"/>
  <c r="W2782" i="11"/>
  <c r="R2782" i="11"/>
  <c r="M2782" i="11"/>
  <c r="G2782" i="11"/>
  <c r="H2782" i="11" s="1"/>
  <c r="F2782" i="11"/>
  <c r="E2782" i="11"/>
  <c r="D2782" i="11"/>
  <c r="W2781" i="11"/>
  <c r="R2781" i="11"/>
  <c r="M2781" i="11"/>
  <c r="G2781" i="11"/>
  <c r="H2781" i="11" s="1"/>
  <c r="F2781" i="11"/>
  <c r="E2781" i="11"/>
  <c r="D2781" i="11"/>
  <c r="W2780" i="11"/>
  <c r="R2780" i="11"/>
  <c r="M2780" i="11"/>
  <c r="G2780" i="11"/>
  <c r="F2780" i="11"/>
  <c r="E2780" i="11"/>
  <c r="D2780" i="11"/>
  <c r="W2779" i="11"/>
  <c r="R2779" i="11"/>
  <c r="M2779" i="11"/>
  <c r="G2779" i="11"/>
  <c r="F2779" i="11"/>
  <c r="E2779" i="11"/>
  <c r="D2779" i="11"/>
  <c r="W2778" i="11"/>
  <c r="R2778" i="11"/>
  <c r="M2778" i="11"/>
  <c r="G2778" i="11"/>
  <c r="F2778" i="11"/>
  <c r="E2778" i="11"/>
  <c r="D2778" i="11"/>
  <c r="W2777" i="11"/>
  <c r="R2777" i="11"/>
  <c r="M2777" i="11"/>
  <c r="G2777" i="11"/>
  <c r="F2777" i="11"/>
  <c r="E2777" i="11"/>
  <c r="D2777" i="11"/>
  <c r="W2776" i="11"/>
  <c r="R2776" i="11"/>
  <c r="M2776" i="11"/>
  <c r="G2776" i="11"/>
  <c r="H2776" i="11"/>
  <c r="F2776" i="11"/>
  <c r="E2776" i="11"/>
  <c r="D2776" i="11"/>
  <c r="AA2776" i="11" s="1"/>
  <c r="W2775" i="11"/>
  <c r="R2775" i="11"/>
  <c r="M2775" i="11"/>
  <c r="G2775" i="11"/>
  <c r="F2775" i="11"/>
  <c r="E2775" i="11"/>
  <c r="D2775" i="11"/>
  <c r="AA2775" i="11" s="1"/>
  <c r="AB2775" i="11" s="1"/>
  <c r="W2774" i="11"/>
  <c r="R2774" i="11"/>
  <c r="M2774" i="11"/>
  <c r="G2774" i="11"/>
  <c r="F2774" i="11"/>
  <c r="E2774" i="11"/>
  <c r="D2774" i="11"/>
  <c r="AA2774" i="11" s="1"/>
  <c r="W2773" i="11"/>
  <c r="R2773" i="11"/>
  <c r="M2773" i="11"/>
  <c r="G2773" i="11"/>
  <c r="F2773" i="11"/>
  <c r="E2773" i="11"/>
  <c r="D2773" i="11"/>
  <c r="AA2773" i="11" s="1"/>
  <c r="AD2773" i="11" s="1"/>
  <c r="W2772" i="11"/>
  <c r="R2772" i="11"/>
  <c r="M2772" i="11"/>
  <c r="G2772" i="11"/>
  <c r="F2772" i="11"/>
  <c r="E2772" i="11"/>
  <c r="D2772" i="11"/>
  <c r="AA2772" i="11" s="1"/>
  <c r="AD2772" i="11" s="1"/>
  <c r="W2771" i="11"/>
  <c r="R2771" i="11"/>
  <c r="M2771" i="11"/>
  <c r="G2771" i="11"/>
  <c r="F2771" i="11"/>
  <c r="E2771" i="11"/>
  <c r="D2771" i="11"/>
  <c r="AA2771" i="11" s="1"/>
  <c r="AB2771" i="11" s="1"/>
  <c r="W2770" i="11"/>
  <c r="R2770" i="11"/>
  <c r="M2770" i="11"/>
  <c r="G2770" i="11"/>
  <c r="F2770" i="11"/>
  <c r="E2770" i="11"/>
  <c r="D2770" i="11"/>
  <c r="AA2770" i="11" s="1"/>
  <c r="AB2770" i="11" s="1"/>
  <c r="W2769" i="11"/>
  <c r="R2769" i="11"/>
  <c r="M2769" i="11"/>
  <c r="G2769" i="11"/>
  <c r="F2769" i="11"/>
  <c r="E2769" i="11"/>
  <c r="D2769" i="11"/>
  <c r="H2769" i="11" s="1"/>
  <c r="W2768" i="11"/>
  <c r="R2768" i="11"/>
  <c r="M2768" i="11"/>
  <c r="G2768" i="11"/>
  <c r="F2768" i="11"/>
  <c r="E2768" i="11"/>
  <c r="D2768" i="11"/>
  <c r="H2768" i="11" s="1"/>
  <c r="W2767" i="11"/>
  <c r="R2767" i="11"/>
  <c r="M2767" i="11"/>
  <c r="G2767" i="11"/>
  <c r="F2767" i="11"/>
  <c r="E2767" i="11"/>
  <c r="D2767" i="11"/>
  <c r="AA2767" i="11" s="1"/>
  <c r="AB2767" i="11" s="1"/>
  <c r="W2766" i="11"/>
  <c r="R2766" i="11"/>
  <c r="M2766" i="11"/>
  <c r="G2766" i="11"/>
  <c r="F2766" i="11"/>
  <c r="E2766" i="11"/>
  <c r="D2766" i="11"/>
  <c r="AA2766" i="11" s="1"/>
  <c r="W2765" i="11"/>
  <c r="R2765" i="11"/>
  <c r="M2765" i="11"/>
  <c r="G2765" i="11"/>
  <c r="F2765" i="11"/>
  <c r="E2765" i="11"/>
  <c r="D2765" i="11"/>
  <c r="AA2765" i="11" s="1"/>
  <c r="W2764" i="11"/>
  <c r="R2764" i="11"/>
  <c r="M2764" i="11"/>
  <c r="G2764" i="11"/>
  <c r="F2764" i="11"/>
  <c r="E2764" i="11"/>
  <c r="D2764" i="11"/>
  <c r="AA2764" i="11" s="1"/>
  <c r="AB2764" i="11" s="1"/>
  <c r="W2763" i="11"/>
  <c r="R2763" i="11"/>
  <c r="M2763" i="11"/>
  <c r="G2763" i="11"/>
  <c r="F2763" i="11"/>
  <c r="E2763" i="11"/>
  <c r="D2763" i="11"/>
  <c r="AA2763" i="11" s="1"/>
  <c r="AB2763" i="11" s="1"/>
  <c r="W2762" i="11"/>
  <c r="R2762" i="11"/>
  <c r="M2762" i="11"/>
  <c r="G2762" i="11"/>
  <c r="F2762" i="11"/>
  <c r="E2762" i="11"/>
  <c r="D2762" i="11"/>
  <c r="AA2762" i="11" s="1"/>
  <c r="W2761" i="11"/>
  <c r="R2761" i="11"/>
  <c r="M2761" i="11"/>
  <c r="G2761" i="11"/>
  <c r="F2761" i="11"/>
  <c r="E2761" i="11"/>
  <c r="D2761" i="11"/>
  <c r="AA2761" i="11" s="1"/>
  <c r="AD2761" i="11" s="1"/>
  <c r="W2760" i="11"/>
  <c r="R2760" i="11"/>
  <c r="M2760" i="11"/>
  <c r="G2760" i="11"/>
  <c r="F2760" i="11"/>
  <c r="E2760" i="11"/>
  <c r="D2760" i="11"/>
  <c r="AA2760" i="11" s="1"/>
  <c r="W2759" i="11"/>
  <c r="R2759" i="11"/>
  <c r="M2759" i="11"/>
  <c r="G2759" i="11"/>
  <c r="H2759" i="11" s="1"/>
  <c r="F2759" i="11"/>
  <c r="E2759" i="11"/>
  <c r="D2759" i="11"/>
  <c r="AA2759" i="11" s="1"/>
  <c r="AB2759" i="11" s="1"/>
  <c r="W2758" i="11"/>
  <c r="R2758" i="11"/>
  <c r="M2758" i="11"/>
  <c r="G2758" i="11"/>
  <c r="F2758" i="11"/>
  <c r="E2758" i="11"/>
  <c r="D2758" i="11"/>
  <c r="AA2758" i="11" s="1"/>
  <c r="AB2758" i="11" s="1"/>
  <c r="W2757" i="11"/>
  <c r="R2757" i="11"/>
  <c r="M2757" i="11"/>
  <c r="G2757" i="11"/>
  <c r="F2757" i="11"/>
  <c r="E2757" i="11"/>
  <c r="D2757" i="11"/>
  <c r="AA2757" i="11" s="1"/>
  <c r="AD2757" i="11" s="1"/>
  <c r="W2756" i="11"/>
  <c r="R2756" i="11"/>
  <c r="M2756" i="11"/>
  <c r="G2756" i="11"/>
  <c r="F2756" i="11"/>
  <c r="E2756" i="11"/>
  <c r="D2756" i="11"/>
  <c r="AA2756" i="11" s="1"/>
  <c r="AD2756" i="11" s="1"/>
  <c r="W2755" i="11"/>
  <c r="R2755" i="11"/>
  <c r="M2755" i="11"/>
  <c r="G2755" i="11"/>
  <c r="F2755" i="11"/>
  <c r="E2755" i="11"/>
  <c r="D2755" i="11"/>
  <c r="AA2755" i="11" s="1"/>
  <c r="AB2755" i="11" s="1"/>
  <c r="W2754" i="11"/>
  <c r="R2754" i="11"/>
  <c r="M2754" i="11"/>
  <c r="G2754" i="11"/>
  <c r="F2754" i="11"/>
  <c r="E2754" i="11"/>
  <c r="D2754" i="11"/>
  <c r="AA2754" i="11" s="1"/>
  <c r="AB2754" i="11" s="1"/>
  <c r="W2753" i="11"/>
  <c r="R2753" i="11"/>
  <c r="M2753" i="11"/>
  <c r="G2753" i="11"/>
  <c r="F2753" i="11"/>
  <c r="E2753" i="11"/>
  <c r="D2753" i="11"/>
  <c r="AA2753" i="11" s="1"/>
  <c r="AB2753" i="11" s="1"/>
  <c r="W2752" i="11"/>
  <c r="R2752" i="11"/>
  <c r="M2752" i="11"/>
  <c r="G2752" i="11"/>
  <c r="F2752" i="11"/>
  <c r="E2752" i="11"/>
  <c r="D2752" i="11"/>
  <c r="AA2752" i="11" s="1"/>
  <c r="W2751" i="11"/>
  <c r="R2751" i="11"/>
  <c r="M2751" i="11"/>
  <c r="G2751" i="11"/>
  <c r="F2751" i="11"/>
  <c r="E2751" i="11"/>
  <c r="D2751" i="11"/>
  <c r="AA2751" i="11" s="1"/>
  <c r="W2750" i="11"/>
  <c r="R2750" i="11"/>
  <c r="M2750" i="11"/>
  <c r="G2750" i="11"/>
  <c r="F2750" i="11"/>
  <c r="E2750" i="11"/>
  <c r="D2750" i="11"/>
  <c r="AA2750" i="11" s="1"/>
  <c r="W2749" i="11"/>
  <c r="R2749" i="11"/>
  <c r="M2749" i="11"/>
  <c r="G2749" i="11"/>
  <c r="F2749" i="11"/>
  <c r="E2749" i="11"/>
  <c r="D2749" i="11"/>
  <c r="AA2749" i="11" s="1"/>
  <c r="W2748" i="11"/>
  <c r="R2748" i="11"/>
  <c r="M2748" i="11"/>
  <c r="G2748" i="11"/>
  <c r="F2748" i="11"/>
  <c r="E2748" i="11"/>
  <c r="D2748" i="11"/>
  <c r="AA2748" i="11" s="1"/>
  <c r="AB2748" i="11" s="1"/>
  <c r="W2747" i="11"/>
  <c r="R2747" i="11"/>
  <c r="M2747" i="11"/>
  <c r="G2747" i="11"/>
  <c r="F2747" i="11"/>
  <c r="E2747" i="11"/>
  <c r="D2747" i="11"/>
  <c r="AA2747" i="11" s="1"/>
  <c r="AB2747" i="11" s="1"/>
  <c r="W2746" i="11"/>
  <c r="R2746" i="11"/>
  <c r="M2746" i="11"/>
  <c r="G2746" i="11"/>
  <c r="F2746" i="11"/>
  <c r="E2746" i="11"/>
  <c r="D2746" i="11"/>
  <c r="AA2746" i="11" s="1"/>
  <c r="AB2746" i="11" s="1"/>
  <c r="W2745" i="11"/>
  <c r="R2745" i="11"/>
  <c r="M2745" i="11"/>
  <c r="G2745" i="11"/>
  <c r="H2745" i="11" s="1"/>
  <c r="F2745" i="11"/>
  <c r="E2745" i="11"/>
  <c r="D2745" i="11"/>
  <c r="AA2745" i="11" s="1"/>
  <c r="W2744" i="11"/>
  <c r="R2744" i="11"/>
  <c r="M2744" i="11"/>
  <c r="G2744" i="11"/>
  <c r="H2744" i="11"/>
  <c r="F2744" i="11"/>
  <c r="E2744" i="11"/>
  <c r="D2744" i="11"/>
  <c r="AA2744" i="11" s="1"/>
  <c r="W2743" i="11"/>
  <c r="R2743" i="11"/>
  <c r="M2743" i="11"/>
  <c r="G2743" i="11"/>
  <c r="F2743" i="11"/>
  <c r="E2743" i="11"/>
  <c r="D2743" i="11"/>
  <c r="AA2743" i="11" s="1"/>
  <c r="W2742" i="11"/>
  <c r="R2742" i="11"/>
  <c r="M2742" i="11"/>
  <c r="G2742" i="11"/>
  <c r="F2742" i="11"/>
  <c r="E2742" i="11"/>
  <c r="D2742" i="11"/>
  <c r="AA2742" i="11" s="1"/>
  <c r="AB2742" i="11" s="1"/>
  <c r="W2741" i="11"/>
  <c r="R2741" i="11"/>
  <c r="M2741" i="11"/>
  <c r="G2741" i="11"/>
  <c r="F2741" i="11"/>
  <c r="E2741" i="11"/>
  <c r="D2741" i="11"/>
  <c r="AA2741" i="11" s="1"/>
  <c r="AB2741" i="11" s="1"/>
  <c r="W2740" i="11"/>
  <c r="R2740" i="11"/>
  <c r="M2740" i="11"/>
  <c r="G2740" i="11"/>
  <c r="F2740" i="11"/>
  <c r="E2740" i="11"/>
  <c r="D2740" i="11"/>
  <c r="AA2740" i="11" s="1"/>
  <c r="W2739" i="11"/>
  <c r="R2739" i="11"/>
  <c r="M2739" i="11"/>
  <c r="G2739" i="11"/>
  <c r="F2739" i="11"/>
  <c r="E2739" i="11"/>
  <c r="D2739" i="11"/>
  <c r="AA2739" i="11" s="1"/>
  <c r="AB2739" i="11" s="1"/>
  <c r="W2738" i="11"/>
  <c r="R2738" i="11"/>
  <c r="M2738" i="11"/>
  <c r="G2738" i="11"/>
  <c r="F2738" i="11"/>
  <c r="E2738" i="11"/>
  <c r="D2738" i="11"/>
  <c r="AA2738" i="11" s="1"/>
  <c r="AB2738" i="11" s="1"/>
  <c r="W2737" i="11"/>
  <c r="R2737" i="11"/>
  <c r="M2737" i="11"/>
  <c r="G2737" i="11"/>
  <c r="F2737" i="11"/>
  <c r="E2737" i="11"/>
  <c r="D2737" i="11"/>
  <c r="AA2737" i="11" s="1"/>
  <c r="AB2737" i="11" s="1"/>
  <c r="W2736" i="11"/>
  <c r="R2736" i="11"/>
  <c r="M2736" i="11"/>
  <c r="G2736" i="11"/>
  <c r="H2736" i="11" s="1"/>
  <c r="F2736" i="11"/>
  <c r="E2736" i="11"/>
  <c r="D2736" i="11"/>
  <c r="AA2736" i="11" s="1"/>
  <c r="AD2736" i="11" s="1"/>
  <c r="W2735" i="11"/>
  <c r="R2735" i="11"/>
  <c r="M2735" i="11"/>
  <c r="G2735" i="11"/>
  <c r="F2735" i="11"/>
  <c r="E2735" i="11"/>
  <c r="D2735" i="11"/>
  <c r="AA2735" i="11" s="1"/>
  <c r="W2734" i="11"/>
  <c r="R2734" i="11"/>
  <c r="M2734" i="11"/>
  <c r="G2734" i="11"/>
  <c r="F2734" i="11"/>
  <c r="H2734" i="11" s="1"/>
  <c r="E2734" i="11"/>
  <c r="D2734" i="11"/>
  <c r="W2733" i="11"/>
  <c r="R2733" i="11"/>
  <c r="M2733" i="11"/>
  <c r="G2733" i="11"/>
  <c r="F2733" i="11"/>
  <c r="E2733" i="11"/>
  <c r="D2733" i="11"/>
  <c r="W2732" i="11"/>
  <c r="R2732" i="11"/>
  <c r="M2732" i="11"/>
  <c r="G2732" i="11"/>
  <c r="F2732" i="11"/>
  <c r="E2732" i="11"/>
  <c r="D2732" i="11"/>
  <c r="W2731" i="11"/>
  <c r="R2731" i="11"/>
  <c r="M2731" i="11"/>
  <c r="G2731" i="11"/>
  <c r="F2731" i="11"/>
  <c r="E2731" i="11"/>
  <c r="D2731" i="11"/>
  <c r="W2730" i="11"/>
  <c r="R2730" i="11"/>
  <c r="M2730" i="11"/>
  <c r="G2730" i="11"/>
  <c r="F2730" i="11"/>
  <c r="E2730" i="11"/>
  <c r="D2730" i="11"/>
  <c r="W2729" i="11"/>
  <c r="R2729" i="11"/>
  <c r="M2729" i="11"/>
  <c r="G2729" i="11"/>
  <c r="F2729" i="11"/>
  <c r="E2729" i="11"/>
  <c r="D2729" i="11"/>
  <c r="H2729" i="11" s="1"/>
  <c r="W2728" i="11"/>
  <c r="R2728" i="11"/>
  <c r="M2728" i="11"/>
  <c r="G2728" i="11"/>
  <c r="F2728" i="11"/>
  <c r="E2728" i="11"/>
  <c r="H2728" i="11" s="1"/>
  <c r="D2728" i="11"/>
  <c r="W2727" i="11"/>
  <c r="R2727" i="11"/>
  <c r="M2727" i="11"/>
  <c r="G2727" i="11"/>
  <c r="H2727" i="11" s="1"/>
  <c r="F2727" i="11"/>
  <c r="E2727" i="11"/>
  <c r="D2727" i="11"/>
  <c r="W2726" i="11"/>
  <c r="R2726" i="11"/>
  <c r="M2726" i="11"/>
  <c r="G2726" i="11"/>
  <c r="H2726" i="11" s="1"/>
  <c r="F2726" i="11"/>
  <c r="E2726" i="11"/>
  <c r="D2726" i="11"/>
  <c r="W2725" i="11"/>
  <c r="R2725" i="11"/>
  <c r="M2725" i="11"/>
  <c r="G2725" i="11"/>
  <c r="F2725" i="11"/>
  <c r="E2725" i="11"/>
  <c r="D2725" i="11"/>
  <c r="W2724" i="11"/>
  <c r="R2724" i="11"/>
  <c r="M2724" i="11"/>
  <c r="G2724" i="11"/>
  <c r="F2724" i="11"/>
  <c r="E2724" i="11"/>
  <c r="D2724" i="11"/>
  <c r="W2723" i="11"/>
  <c r="R2723" i="11"/>
  <c r="M2723" i="11"/>
  <c r="G2723" i="11"/>
  <c r="F2723" i="11"/>
  <c r="E2723" i="11"/>
  <c r="D2723" i="11"/>
  <c r="W2722" i="11"/>
  <c r="R2722" i="11"/>
  <c r="M2722" i="11"/>
  <c r="G2722" i="11"/>
  <c r="F2722" i="11"/>
  <c r="E2722" i="11"/>
  <c r="D2722" i="11"/>
  <c r="W2721" i="11"/>
  <c r="R2721" i="11"/>
  <c r="M2721" i="11"/>
  <c r="G2721" i="11"/>
  <c r="H2721" i="11" s="1"/>
  <c r="F2721" i="11"/>
  <c r="E2721" i="11"/>
  <c r="D2721" i="11"/>
  <c r="W2720" i="11"/>
  <c r="R2720" i="11"/>
  <c r="M2720" i="11"/>
  <c r="G2720" i="11"/>
  <c r="F2720" i="11"/>
  <c r="E2720" i="11"/>
  <c r="D2720" i="11"/>
  <c r="W2719" i="11"/>
  <c r="R2719" i="11"/>
  <c r="M2719" i="11"/>
  <c r="G2719" i="11"/>
  <c r="F2719" i="11"/>
  <c r="E2719" i="11"/>
  <c r="D2719" i="11"/>
  <c r="W2718" i="11"/>
  <c r="R2718" i="11"/>
  <c r="M2718" i="11"/>
  <c r="G2718" i="11"/>
  <c r="F2718" i="11"/>
  <c r="E2718" i="11"/>
  <c r="D2718" i="11"/>
  <c r="W2717" i="11"/>
  <c r="R2717" i="11"/>
  <c r="M2717" i="11"/>
  <c r="G2717" i="11"/>
  <c r="F2717" i="11"/>
  <c r="E2717" i="11"/>
  <c r="D2717" i="11"/>
  <c r="W2716" i="11"/>
  <c r="R2716" i="11"/>
  <c r="M2716" i="11"/>
  <c r="G2716" i="11"/>
  <c r="F2716" i="11"/>
  <c r="E2716" i="11"/>
  <c r="D2716" i="11"/>
  <c r="W2715" i="11"/>
  <c r="R2715" i="11"/>
  <c r="M2715" i="11"/>
  <c r="G2715" i="11"/>
  <c r="F2715" i="11"/>
  <c r="E2715" i="11"/>
  <c r="D2715" i="11"/>
  <c r="W2714" i="11"/>
  <c r="R2714" i="11"/>
  <c r="M2714" i="11"/>
  <c r="G2714" i="11"/>
  <c r="F2714" i="11"/>
  <c r="E2714" i="11"/>
  <c r="D2714" i="11"/>
  <c r="W2713" i="11"/>
  <c r="R2713" i="11"/>
  <c r="M2713" i="11"/>
  <c r="G2713" i="11"/>
  <c r="F2713" i="11"/>
  <c r="E2713" i="11"/>
  <c r="H2713" i="11" s="1"/>
  <c r="D2713" i="11"/>
  <c r="W2712" i="11"/>
  <c r="R2712" i="11"/>
  <c r="M2712" i="11"/>
  <c r="G2712" i="11"/>
  <c r="H2712" i="11" s="1"/>
  <c r="F2712" i="11"/>
  <c r="E2712" i="11"/>
  <c r="D2712" i="11"/>
  <c r="W2711" i="11"/>
  <c r="R2711" i="11"/>
  <c r="M2711" i="11"/>
  <c r="G2711" i="11"/>
  <c r="H2711" i="11" s="1"/>
  <c r="F2711" i="11"/>
  <c r="E2711" i="11"/>
  <c r="D2711" i="11"/>
  <c r="W2710" i="11"/>
  <c r="R2710" i="11"/>
  <c r="M2710" i="11"/>
  <c r="G2710" i="11"/>
  <c r="H2710" i="11" s="1"/>
  <c r="F2710" i="11"/>
  <c r="E2710" i="11"/>
  <c r="D2710" i="11"/>
  <c r="W2709" i="11"/>
  <c r="R2709" i="11"/>
  <c r="M2709" i="11"/>
  <c r="G2709" i="11"/>
  <c r="F2709" i="11"/>
  <c r="E2709" i="11"/>
  <c r="D2709" i="11"/>
  <c r="W2708" i="11"/>
  <c r="R2708" i="11"/>
  <c r="M2708" i="11"/>
  <c r="G2708" i="11"/>
  <c r="F2708" i="11"/>
  <c r="E2708" i="11"/>
  <c r="D2708" i="11"/>
  <c r="W2707" i="11"/>
  <c r="R2707" i="11"/>
  <c r="M2707" i="11"/>
  <c r="G2707" i="11"/>
  <c r="F2707" i="11"/>
  <c r="E2707" i="11"/>
  <c r="D2707" i="11"/>
  <c r="W2706" i="11"/>
  <c r="R2706" i="11"/>
  <c r="M2706" i="11"/>
  <c r="G2706" i="11"/>
  <c r="F2706" i="11"/>
  <c r="E2706" i="11"/>
  <c r="D2706" i="11"/>
  <c r="W2705" i="11"/>
  <c r="R2705" i="11"/>
  <c r="M2705" i="11"/>
  <c r="G2705" i="11"/>
  <c r="F2705" i="11"/>
  <c r="H2705" i="11"/>
  <c r="E2705" i="11"/>
  <c r="D2705" i="11"/>
  <c r="W2704" i="11"/>
  <c r="R2704" i="11"/>
  <c r="M2704" i="11"/>
  <c r="G2704" i="11"/>
  <c r="F2704" i="11"/>
  <c r="H2704" i="11"/>
  <c r="E2704" i="11"/>
  <c r="D2704" i="11"/>
  <c r="W2703" i="11"/>
  <c r="R2703" i="11"/>
  <c r="M2703" i="11"/>
  <c r="G2703" i="11"/>
  <c r="F2703" i="11"/>
  <c r="E2703" i="11"/>
  <c r="D2703" i="11"/>
  <c r="W2702" i="11"/>
  <c r="R2702" i="11"/>
  <c r="M2702" i="11"/>
  <c r="G2702" i="11"/>
  <c r="F2702" i="11"/>
  <c r="E2702" i="11"/>
  <c r="D2702" i="11"/>
  <c r="W2701" i="11"/>
  <c r="R2701" i="11"/>
  <c r="M2701" i="11"/>
  <c r="G2701" i="11"/>
  <c r="F2701" i="11"/>
  <c r="E2701" i="11"/>
  <c r="D2701" i="11"/>
  <c r="H2701" i="11"/>
  <c r="W2700" i="11"/>
  <c r="R2700" i="11"/>
  <c r="M2700" i="11"/>
  <c r="G2700" i="11"/>
  <c r="F2700" i="11"/>
  <c r="E2700" i="11"/>
  <c r="D2700" i="11"/>
  <c r="W2699" i="11"/>
  <c r="R2699" i="11"/>
  <c r="M2699" i="11"/>
  <c r="G2699" i="11"/>
  <c r="F2699" i="11"/>
  <c r="E2699" i="11"/>
  <c r="D2699" i="11"/>
  <c r="W2698" i="11"/>
  <c r="R2698" i="11"/>
  <c r="M2698" i="11"/>
  <c r="G2698" i="11"/>
  <c r="F2698" i="11"/>
  <c r="E2698" i="11"/>
  <c r="D2698" i="11"/>
  <c r="W2697" i="11"/>
  <c r="R2697" i="11"/>
  <c r="M2697" i="11"/>
  <c r="G2697" i="11"/>
  <c r="F2697" i="11"/>
  <c r="E2697" i="11"/>
  <c r="D2697" i="11"/>
  <c r="W2696" i="11"/>
  <c r="R2696" i="11"/>
  <c r="M2696" i="11"/>
  <c r="G2696" i="11"/>
  <c r="F2696" i="11"/>
  <c r="E2696" i="11"/>
  <c r="D2696" i="11"/>
  <c r="W2695" i="11"/>
  <c r="R2695" i="11"/>
  <c r="M2695" i="11"/>
  <c r="G2695" i="11"/>
  <c r="F2695" i="11"/>
  <c r="E2695" i="11"/>
  <c r="D2695" i="11"/>
  <c r="W2694" i="11"/>
  <c r="R2694" i="11"/>
  <c r="M2694" i="11"/>
  <c r="G2694" i="11"/>
  <c r="F2694" i="11"/>
  <c r="E2694" i="11"/>
  <c r="D2694" i="11"/>
  <c r="W2693" i="11"/>
  <c r="R2693" i="11"/>
  <c r="M2693" i="11"/>
  <c r="G2693" i="11"/>
  <c r="H2693" i="11" s="1"/>
  <c r="F2693" i="11"/>
  <c r="E2693" i="11"/>
  <c r="D2693" i="11"/>
  <c r="W2692" i="11"/>
  <c r="R2692" i="11"/>
  <c r="M2692" i="11"/>
  <c r="G2692" i="11"/>
  <c r="F2692" i="11"/>
  <c r="E2692" i="11"/>
  <c r="D2692" i="11"/>
  <c r="W2691" i="11"/>
  <c r="R2691" i="11"/>
  <c r="M2691" i="11"/>
  <c r="G2691" i="11"/>
  <c r="F2691" i="11"/>
  <c r="E2691" i="11"/>
  <c r="D2691" i="11"/>
  <c r="W2690" i="11"/>
  <c r="R2690" i="11"/>
  <c r="M2690" i="11"/>
  <c r="G2690" i="11"/>
  <c r="F2690" i="11"/>
  <c r="E2690" i="11"/>
  <c r="D2690" i="11"/>
  <c r="W2689" i="11"/>
  <c r="R2689" i="11"/>
  <c r="M2689" i="11"/>
  <c r="G2689" i="11"/>
  <c r="H2689" i="11" s="1"/>
  <c r="F2689" i="11"/>
  <c r="E2689" i="11"/>
  <c r="D2689" i="11"/>
  <c r="W2688" i="11"/>
  <c r="R2688" i="11"/>
  <c r="M2688" i="11"/>
  <c r="G2688" i="11"/>
  <c r="H2688" i="11" s="1"/>
  <c r="F2688" i="11"/>
  <c r="E2688" i="11"/>
  <c r="D2688" i="11"/>
  <c r="W2687" i="11"/>
  <c r="R2687" i="11"/>
  <c r="M2687" i="11"/>
  <c r="G2687" i="11"/>
  <c r="F2687" i="11"/>
  <c r="E2687" i="11"/>
  <c r="D2687" i="11"/>
  <c r="W2686" i="11"/>
  <c r="R2686" i="11"/>
  <c r="M2686" i="11"/>
  <c r="G2686" i="11"/>
  <c r="F2686" i="11"/>
  <c r="E2686" i="11"/>
  <c r="D2686" i="11"/>
  <c r="W2685" i="11"/>
  <c r="R2685" i="11"/>
  <c r="M2685" i="11"/>
  <c r="G2685" i="11"/>
  <c r="F2685" i="11"/>
  <c r="E2685" i="11"/>
  <c r="D2685" i="11"/>
  <c r="W2684" i="11"/>
  <c r="R2684" i="11"/>
  <c r="M2684" i="11"/>
  <c r="G2684" i="11"/>
  <c r="F2684" i="11"/>
  <c r="E2684" i="11"/>
  <c r="D2684" i="11"/>
  <c r="W2683" i="11"/>
  <c r="R2683" i="11"/>
  <c r="M2683" i="11"/>
  <c r="G2683" i="11"/>
  <c r="F2683" i="11"/>
  <c r="E2683" i="11"/>
  <c r="D2683" i="11"/>
  <c r="W2682" i="11"/>
  <c r="R2682" i="11"/>
  <c r="M2682" i="11"/>
  <c r="G2682" i="11"/>
  <c r="F2682" i="11"/>
  <c r="E2682" i="11"/>
  <c r="D2682" i="11"/>
  <c r="W2681" i="11"/>
  <c r="R2681" i="11"/>
  <c r="M2681" i="11"/>
  <c r="G2681" i="11"/>
  <c r="H2681" i="11" s="1"/>
  <c r="F2681" i="11"/>
  <c r="E2681" i="11"/>
  <c r="D2681" i="11"/>
  <c r="W2680" i="11"/>
  <c r="R2680" i="11"/>
  <c r="M2680" i="11"/>
  <c r="G2680" i="11"/>
  <c r="F2680" i="11"/>
  <c r="E2680" i="11"/>
  <c r="H2680" i="11"/>
  <c r="D2680" i="11"/>
  <c r="W2679" i="11"/>
  <c r="R2679" i="11"/>
  <c r="M2679" i="11"/>
  <c r="G2679" i="11"/>
  <c r="F2679" i="11"/>
  <c r="E2679" i="11"/>
  <c r="D2679" i="11"/>
  <c r="W2678" i="11"/>
  <c r="R2678" i="11"/>
  <c r="M2678" i="11"/>
  <c r="G2678" i="11"/>
  <c r="F2678" i="11"/>
  <c r="E2678" i="11"/>
  <c r="D2678" i="11"/>
  <c r="W2677" i="11"/>
  <c r="R2677" i="11"/>
  <c r="M2677" i="11"/>
  <c r="G2677" i="11"/>
  <c r="H2677" i="11" s="1"/>
  <c r="F2677" i="11"/>
  <c r="E2677" i="11"/>
  <c r="D2677" i="11"/>
  <c r="W2676" i="11"/>
  <c r="R2676" i="11"/>
  <c r="M2676" i="11"/>
  <c r="G2676" i="11"/>
  <c r="F2676" i="11"/>
  <c r="E2676" i="11"/>
  <c r="D2676" i="11"/>
  <c r="W2675" i="11"/>
  <c r="R2675" i="11"/>
  <c r="M2675" i="11"/>
  <c r="G2675" i="11"/>
  <c r="F2675" i="11"/>
  <c r="E2675" i="11"/>
  <c r="D2675" i="11"/>
  <c r="W2674" i="11"/>
  <c r="R2674" i="11"/>
  <c r="M2674" i="11"/>
  <c r="G2674" i="11"/>
  <c r="F2674" i="11"/>
  <c r="E2674" i="11"/>
  <c r="D2674" i="11"/>
  <c r="W2673" i="11"/>
  <c r="R2673" i="11"/>
  <c r="M2673" i="11"/>
  <c r="G2673" i="11"/>
  <c r="H2673" i="11" s="1"/>
  <c r="F2673" i="11"/>
  <c r="E2673" i="11"/>
  <c r="D2673" i="11"/>
  <c r="W2672" i="11"/>
  <c r="R2672" i="11"/>
  <c r="M2672" i="11"/>
  <c r="G2672" i="11"/>
  <c r="H2672" i="11" s="1"/>
  <c r="F2672" i="11"/>
  <c r="E2672" i="11"/>
  <c r="D2672" i="11"/>
  <c r="W2671" i="11"/>
  <c r="R2671" i="11"/>
  <c r="M2671" i="11"/>
  <c r="G2671" i="11"/>
  <c r="F2671" i="11"/>
  <c r="E2671" i="11"/>
  <c r="D2671" i="11"/>
  <c r="AA2671" i="11" s="1"/>
  <c r="W2670" i="11"/>
  <c r="R2670" i="11"/>
  <c r="M2670" i="11"/>
  <c r="G2670" i="11"/>
  <c r="F2670" i="11"/>
  <c r="E2670" i="11"/>
  <c r="D2670" i="11"/>
  <c r="AA2670" i="11" s="1"/>
  <c r="AB2670" i="11" s="1"/>
  <c r="W2669" i="11"/>
  <c r="R2669" i="11"/>
  <c r="M2669" i="11"/>
  <c r="G2669" i="11"/>
  <c r="F2669" i="11"/>
  <c r="E2669" i="11"/>
  <c r="D2669" i="11"/>
  <c r="AA2669" i="11" s="1"/>
  <c r="AB2669" i="11" s="1"/>
  <c r="W2668" i="11"/>
  <c r="R2668" i="11"/>
  <c r="M2668" i="11"/>
  <c r="G2668" i="11"/>
  <c r="F2668" i="11"/>
  <c r="E2668" i="11"/>
  <c r="D2668" i="11"/>
  <c r="AA2668" i="11" s="1"/>
  <c r="AD2668" i="11" s="1"/>
  <c r="W2667" i="11"/>
  <c r="R2667" i="11"/>
  <c r="M2667" i="11"/>
  <c r="G2667" i="11"/>
  <c r="F2667" i="11"/>
  <c r="E2667" i="11"/>
  <c r="D2667" i="11"/>
  <c r="AA2667" i="11" s="1"/>
  <c r="AB2667" i="11" s="1"/>
  <c r="W2666" i="11"/>
  <c r="R2666" i="11"/>
  <c r="M2666" i="11"/>
  <c r="G2666" i="11"/>
  <c r="F2666" i="11"/>
  <c r="E2666" i="11"/>
  <c r="D2666" i="11"/>
  <c r="AA2666" i="11" s="1"/>
  <c r="AB2666" i="11" s="1"/>
  <c r="W2665" i="11"/>
  <c r="R2665" i="11"/>
  <c r="M2665" i="11"/>
  <c r="G2665" i="11"/>
  <c r="H2665" i="11" s="1"/>
  <c r="F2665" i="11"/>
  <c r="E2665" i="11"/>
  <c r="D2665" i="11"/>
  <c r="AA2665" i="11" s="1"/>
  <c r="AD2665" i="11" s="1"/>
  <c r="W2664" i="11"/>
  <c r="R2664" i="11"/>
  <c r="M2664" i="11"/>
  <c r="G2664" i="11"/>
  <c r="F2664" i="11"/>
  <c r="E2664" i="11"/>
  <c r="D2664" i="11"/>
  <c r="AA2664" i="11" s="1"/>
  <c r="W2663" i="11"/>
  <c r="R2663" i="11"/>
  <c r="M2663" i="11"/>
  <c r="G2663" i="11"/>
  <c r="F2663" i="11"/>
  <c r="E2663" i="11"/>
  <c r="D2663" i="11"/>
  <c r="AA2663" i="11" s="1"/>
  <c r="W2662" i="11"/>
  <c r="R2662" i="11"/>
  <c r="M2662" i="11"/>
  <c r="G2662" i="11"/>
  <c r="F2662" i="11"/>
  <c r="E2662" i="11"/>
  <c r="D2662" i="11"/>
  <c r="AA2662" i="11" s="1"/>
  <c r="W2661" i="11"/>
  <c r="R2661" i="11"/>
  <c r="M2661" i="11"/>
  <c r="G2661" i="11"/>
  <c r="F2661" i="11"/>
  <c r="E2661" i="11"/>
  <c r="D2661" i="11"/>
  <c r="AA2661" i="11" s="1"/>
  <c r="W2660" i="11"/>
  <c r="R2660" i="11"/>
  <c r="M2660" i="11"/>
  <c r="G2660" i="11"/>
  <c r="F2660" i="11"/>
  <c r="E2660" i="11"/>
  <c r="D2660" i="11"/>
  <c r="AA2660" i="11" s="1"/>
  <c r="W2659" i="11"/>
  <c r="R2659" i="11"/>
  <c r="M2659" i="11"/>
  <c r="G2659" i="11"/>
  <c r="F2659" i="11"/>
  <c r="E2659" i="11"/>
  <c r="D2659" i="11"/>
  <c r="AA2659" i="11" s="1"/>
  <c r="W2658" i="11"/>
  <c r="R2658" i="11"/>
  <c r="M2658" i="11"/>
  <c r="G2658" i="11"/>
  <c r="F2658" i="11"/>
  <c r="E2658" i="11"/>
  <c r="D2658" i="11"/>
  <c r="AA2658" i="11" s="1"/>
  <c r="W2657" i="11"/>
  <c r="R2657" i="11"/>
  <c r="M2657" i="11"/>
  <c r="G2657" i="11"/>
  <c r="F2657" i="11"/>
  <c r="E2657" i="11"/>
  <c r="D2657" i="11"/>
  <c r="AA2657" i="11" s="1"/>
  <c r="W2656" i="11"/>
  <c r="R2656" i="11"/>
  <c r="M2656" i="11"/>
  <c r="G2656" i="11"/>
  <c r="H2656" i="11" s="1"/>
  <c r="F2656" i="11"/>
  <c r="E2656" i="11"/>
  <c r="D2656" i="11"/>
  <c r="AA2656" i="11" s="1"/>
  <c r="AD2656" i="11" s="1"/>
  <c r="W2655" i="11"/>
  <c r="R2655" i="11"/>
  <c r="M2655" i="11"/>
  <c r="G2655" i="11"/>
  <c r="H2655" i="11" s="1"/>
  <c r="F2655" i="11"/>
  <c r="E2655" i="11"/>
  <c r="D2655" i="11"/>
  <c r="AA2655" i="11" s="1"/>
  <c r="AB2655" i="11" s="1"/>
  <c r="W2654" i="11"/>
  <c r="R2654" i="11"/>
  <c r="M2654" i="11"/>
  <c r="G2654" i="11"/>
  <c r="F2654" i="11"/>
  <c r="E2654" i="11"/>
  <c r="D2654" i="11"/>
  <c r="AA2654" i="11" s="1"/>
  <c r="AB2654" i="11" s="1"/>
  <c r="W2653" i="11"/>
  <c r="R2653" i="11"/>
  <c r="M2653" i="11"/>
  <c r="G2653" i="11"/>
  <c r="F2653" i="11"/>
  <c r="E2653" i="11"/>
  <c r="D2653" i="11"/>
  <c r="AA2653" i="11" s="1"/>
  <c r="W2652" i="11"/>
  <c r="R2652" i="11"/>
  <c r="M2652" i="11"/>
  <c r="G2652" i="11"/>
  <c r="F2652" i="11"/>
  <c r="E2652" i="11"/>
  <c r="D2652" i="11"/>
  <c r="AA2652" i="11" s="1"/>
  <c r="W2651" i="11"/>
  <c r="R2651" i="11"/>
  <c r="M2651" i="11"/>
  <c r="G2651" i="11"/>
  <c r="F2651" i="11"/>
  <c r="E2651" i="11"/>
  <c r="D2651" i="11"/>
  <c r="AA2651" i="11" s="1"/>
  <c r="AB2651" i="11" s="1"/>
  <c r="W2650" i="11"/>
  <c r="R2650" i="11"/>
  <c r="M2650" i="11"/>
  <c r="G2650" i="11"/>
  <c r="F2650" i="11"/>
  <c r="E2650" i="11"/>
  <c r="D2650" i="11"/>
  <c r="AA2650" i="11" s="1"/>
  <c r="W2649" i="11"/>
  <c r="R2649" i="11"/>
  <c r="M2649" i="11"/>
  <c r="G2649" i="11"/>
  <c r="F2649" i="11"/>
  <c r="E2649" i="11"/>
  <c r="D2649" i="11"/>
  <c r="AA2649" i="11" s="1"/>
  <c r="AB2649" i="11" s="1"/>
  <c r="W2648" i="11"/>
  <c r="R2648" i="11"/>
  <c r="M2648" i="11"/>
  <c r="G2648" i="11"/>
  <c r="F2648" i="11"/>
  <c r="H2648" i="11"/>
  <c r="E2648" i="11"/>
  <c r="D2648" i="11"/>
  <c r="AA2648" i="11" s="1"/>
  <c r="W2647" i="11"/>
  <c r="R2647" i="11"/>
  <c r="M2647" i="11"/>
  <c r="G2647" i="11"/>
  <c r="F2647" i="11"/>
  <c r="E2647" i="11"/>
  <c r="D2647" i="11"/>
  <c r="AA2647" i="11" s="1"/>
  <c r="W2646" i="11"/>
  <c r="R2646" i="11"/>
  <c r="M2646" i="11"/>
  <c r="G2646" i="11"/>
  <c r="F2646" i="11"/>
  <c r="E2646" i="11"/>
  <c r="D2646" i="11"/>
  <c r="AA2646" i="11" s="1"/>
  <c r="AB2646" i="11" s="1"/>
  <c r="W2645" i="11"/>
  <c r="R2645" i="11"/>
  <c r="M2645" i="11"/>
  <c r="G2645" i="11"/>
  <c r="F2645" i="11"/>
  <c r="E2645" i="11"/>
  <c r="D2645" i="11"/>
  <c r="AA2645" i="11" s="1"/>
  <c r="AD2645" i="11" s="1"/>
  <c r="W2644" i="11"/>
  <c r="R2644" i="11"/>
  <c r="M2644" i="11"/>
  <c r="G2644" i="11"/>
  <c r="F2644" i="11"/>
  <c r="E2644" i="11"/>
  <c r="D2644" i="11"/>
  <c r="AA2644" i="11" s="1"/>
  <c r="W2643" i="11"/>
  <c r="R2643" i="11"/>
  <c r="M2643" i="11"/>
  <c r="G2643" i="11"/>
  <c r="F2643" i="11"/>
  <c r="E2643" i="11"/>
  <c r="D2643" i="11"/>
  <c r="AA2643" i="11" s="1"/>
  <c r="AB2643" i="11" s="1"/>
  <c r="W2642" i="11"/>
  <c r="R2642" i="11"/>
  <c r="M2642" i="11"/>
  <c r="G2642" i="11"/>
  <c r="F2642" i="11"/>
  <c r="E2642" i="11"/>
  <c r="D2642" i="11"/>
  <c r="AA2642" i="11" s="1"/>
  <c r="AB2642" i="11" s="1"/>
  <c r="W2641" i="11"/>
  <c r="R2641" i="11"/>
  <c r="M2641" i="11"/>
  <c r="G2641" i="11"/>
  <c r="H2641" i="11" s="1"/>
  <c r="F2641" i="11"/>
  <c r="E2641" i="11"/>
  <c r="D2641" i="11"/>
  <c r="AA2641" i="11" s="1"/>
  <c r="W2640" i="11"/>
  <c r="R2640" i="11"/>
  <c r="M2640" i="11"/>
  <c r="G2640" i="11"/>
  <c r="F2640" i="11"/>
  <c r="E2640" i="11"/>
  <c r="D2640" i="11"/>
  <c r="AA2640" i="11" s="1"/>
  <c r="W2639" i="11"/>
  <c r="R2639" i="11"/>
  <c r="M2639" i="11"/>
  <c r="G2639" i="11"/>
  <c r="H2639" i="11" s="1"/>
  <c r="F2639" i="11"/>
  <c r="E2639" i="11"/>
  <c r="D2639" i="11"/>
  <c r="AA2639" i="11" s="1"/>
  <c r="AD2639" i="11" s="1"/>
  <c r="W2638" i="11"/>
  <c r="R2638" i="11"/>
  <c r="M2638" i="11"/>
  <c r="G2638" i="11"/>
  <c r="F2638" i="11"/>
  <c r="E2638" i="11"/>
  <c r="D2638" i="11"/>
  <c r="AA2638" i="11" s="1"/>
  <c r="W2637" i="11"/>
  <c r="R2637" i="11"/>
  <c r="M2637" i="11"/>
  <c r="G2637" i="11"/>
  <c r="F2637" i="11"/>
  <c r="E2637" i="11"/>
  <c r="D2637" i="11"/>
  <c r="AA2637" i="11" s="1"/>
  <c r="AD2637" i="11" s="1"/>
  <c r="W2636" i="11"/>
  <c r="R2636" i="11"/>
  <c r="M2636" i="11"/>
  <c r="G2636" i="11"/>
  <c r="F2636" i="11"/>
  <c r="E2636" i="11"/>
  <c r="D2636" i="11"/>
  <c r="AA2636" i="11" s="1"/>
  <c r="W2635" i="11"/>
  <c r="R2635" i="11"/>
  <c r="M2635" i="11"/>
  <c r="G2635" i="11"/>
  <c r="F2635" i="11"/>
  <c r="E2635" i="11"/>
  <c r="D2635" i="11"/>
  <c r="AA2635" i="11" s="1"/>
  <c r="AB2635" i="11" s="1"/>
  <c r="W2634" i="11"/>
  <c r="R2634" i="11"/>
  <c r="M2634" i="11"/>
  <c r="G2634" i="11"/>
  <c r="F2634" i="11"/>
  <c r="E2634" i="11"/>
  <c r="D2634" i="11"/>
  <c r="AA2634" i="11" s="1"/>
  <c r="W2633" i="11"/>
  <c r="R2633" i="11"/>
  <c r="M2633" i="11"/>
  <c r="G2633" i="11"/>
  <c r="F2633" i="11"/>
  <c r="E2633" i="11"/>
  <c r="D2633" i="11"/>
  <c r="AA2633" i="11" s="1"/>
  <c r="AD2633" i="11" s="1"/>
  <c r="W2632" i="11"/>
  <c r="R2632" i="11"/>
  <c r="M2632" i="11"/>
  <c r="G2632" i="11"/>
  <c r="F2632" i="11"/>
  <c r="E2632" i="11"/>
  <c r="D2632" i="11"/>
  <c r="AA2632" i="11" s="1"/>
  <c r="W2631" i="11"/>
  <c r="R2631" i="11"/>
  <c r="M2631" i="11"/>
  <c r="G2631" i="11"/>
  <c r="F2631" i="11"/>
  <c r="E2631" i="11"/>
  <c r="D2631" i="11"/>
  <c r="AA2631" i="11" s="1"/>
  <c r="AB2631" i="11" s="1"/>
  <c r="W2630" i="11"/>
  <c r="R2630" i="11"/>
  <c r="M2630" i="11"/>
  <c r="G2630" i="11"/>
  <c r="F2630" i="11"/>
  <c r="E2630" i="11"/>
  <c r="D2630" i="11"/>
  <c r="AA2630" i="11" s="1"/>
  <c r="W2629" i="11"/>
  <c r="R2629" i="11"/>
  <c r="M2629" i="11"/>
  <c r="G2629" i="11"/>
  <c r="F2629" i="11"/>
  <c r="E2629" i="11"/>
  <c r="D2629" i="11"/>
  <c r="W2628" i="11"/>
  <c r="R2628" i="11"/>
  <c r="M2628" i="11"/>
  <c r="G2628" i="11"/>
  <c r="F2628" i="11"/>
  <c r="E2628" i="11"/>
  <c r="D2628" i="11"/>
  <c r="W2627" i="11"/>
  <c r="R2627" i="11"/>
  <c r="M2627" i="11"/>
  <c r="G2627" i="11"/>
  <c r="F2627" i="11"/>
  <c r="E2627" i="11"/>
  <c r="D2627" i="11"/>
  <c r="W2626" i="11"/>
  <c r="R2626" i="11"/>
  <c r="M2626" i="11"/>
  <c r="G2626" i="11"/>
  <c r="F2626" i="11"/>
  <c r="E2626" i="11"/>
  <c r="D2626" i="11"/>
  <c r="W2625" i="11"/>
  <c r="R2625" i="11"/>
  <c r="M2625" i="11"/>
  <c r="G2625" i="11"/>
  <c r="F2625" i="11"/>
  <c r="E2625" i="11"/>
  <c r="D2625" i="11"/>
  <c r="W2624" i="11"/>
  <c r="R2624" i="11"/>
  <c r="M2624" i="11"/>
  <c r="G2624" i="11"/>
  <c r="F2624" i="11"/>
  <c r="E2624" i="11"/>
  <c r="D2624" i="11"/>
  <c r="W2623" i="11"/>
  <c r="R2623" i="11"/>
  <c r="M2623" i="11"/>
  <c r="G2623" i="11"/>
  <c r="H2623" i="11" s="1"/>
  <c r="F2623" i="11"/>
  <c r="E2623" i="11"/>
  <c r="D2623" i="11"/>
  <c r="W2622" i="11"/>
  <c r="R2622" i="11"/>
  <c r="M2622" i="11"/>
  <c r="G2622" i="11"/>
  <c r="F2622" i="11"/>
  <c r="E2622" i="11"/>
  <c r="D2622" i="11"/>
  <c r="W2621" i="11"/>
  <c r="R2621" i="11"/>
  <c r="M2621" i="11"/>
  <c r="G2621" i="11"/>
  <c r="F2621" i="11"/>
  <c r="E2621" i="11"/>
  <c r="D2621" i="11"/>
  <c r="W2620" i="11"/>
  <c r="R2620" i="11"/>
  <c r="M2620" i="11"/>
  <c r="G2620" i="11"/>
  <c r="H2620" i="11" s="1"/>
  <c r="F2620" i="11"/>
  <c r="E2620" i="11"/>
  <c r="D2620" i="11"/>
  <c r="W2619" i="11"/>
  <c r="R2619" i="11"/>
  <c r="M2619" i="11"/>
  <c r="G2619" i="11"/>
  <c r="H2619" i="11" s="1"/>
  <c r="F2619" i="11"/>
  <c r="E2619" i="11"/>
  <c r="D2619" i="11"/>
  <c r="W2618" i="11"/>
  <c r="R2618" i="11"/>
  <c r="M2618" i="11"/>
  <c r="G2618" i="11"/>
  <c r="F2618" i="11"/>
  <c r="E2618" i="11"/>
  <c r="D2618" i="11"/>
  <c r="W2617" i="11"/>
  <c r="R2617" i="11"/>
  <c r="M2617" i="11"/>
  <c r="G2617" i="11"/>
  <c r="F2617" i="11"/>
  <c r="E2617" i="11"/>
  <c r="D2617" i="11"/>
  <c r="W2616" i="11"/>
  <c r="R2616" i="11"/>
  <c r="M2616" i="11"/>
  <c r="G2616" i="11"/>
  <c r="F2616" i="11"/>
  <c r="E2616" i="11"/>
  <c r="D2616" i="11"/>
  <c r="W2615" i="11"/>
  <c r="R2615" i="11"/>
  <c r="M2615" i="11"/>
  <c r="G2615" i="11"/>
  <c r="F2615" i="11"/>
  <c r="E2615" i="11"/>
  <c r="D2615" i="11"/>
  <c r="W2614" i="11"/>
  <c r="R2614" i="11"/>
  <c r="M2614" i="11"/>
  <c r="G2614" i="11"/>
  <c r="H2614" i="11" s="1"/>
  <c r="F2614" i="11"/>
  <c r="E2614" i="11"/>
  <c r="D2614" i="11"/>
  <c r="W2613" i="11"/>
  <c r="R2613" i="11"/>
  <c r="M2613" i="11"/>
  <c r="G2613" i="11"/>
  <c r="F2613" i="11"/>
  <c r="E2613" i="11"/>
  <c r="D2613" i="11"/>
  <c r="W2612" i="11"/>
  <c r="R2612" i="11"/>
  <c r="M2612" i="11"/>
  <c r="G2612" i="11"/>
  <c r="F2612" i="11"/>
  <c r="E2612" i="11"/>
  <c r="D2612" i="11"/>
  <c r="W2611" i="11"/>
  <c r="R2611" i="11"/>
  <c r="M2611" i="11"/>
  <c r="G2611" i="11"/>
  <c r="F2611" i="11"/>
  <c r="E2611" i="11"/>
  <c r="D2611" i="11"/>
  <c r="D2610" i="11"/>
  <c r="M2610" i="11"/>
  <c r="G2610" i="11"/>
  <c r="E2610" i="11"/>
  <c r="W2609" i="11"/>
  <c r="R2609" i="11"/>
  <c r="M2609" i="11"/>
  <c r="G2609" i="11"/>
  <c r="F2609" i="11"/>
  <c r="E2609" i="11"/>
  <c r="D2609" i="11"/>
  <c r="W2608" i="11"/>
  <c r="R2608" i="11"/>
  <c r="M2608" i="11"/>
  <c r="G2608" i="11"/>
  <c r="F2608" i="11"/>
  <c r="E2608" i="11"/>
  <c r="D2608" i="11"/>
  <c r="W2607" i="11"/>
  <c r="R2607" i="11"/>
  <c r="M2607" i="11"/>
  <c r="G2607" i="11"/>
  <c r="F2607" i="11"/>
  <c r="E2607" i="11"/>
  <c r="D2607" i="11"/>
  <c r="W2606" i="11"/>
  <c r="R2606" i="11"/>
  <c r="M2606" i="11"/>
  <c r="G2606" i="11"/>
  <c r="F2606" i="11"/>
  <c r="E2606" i="11"/>
  <c r="D2606" i="11"/>
  <c r="W2605" i="11"/>
  <c r="R2605" i="11"/>
  <c r="M2605" i="11"/>
  <c r="G2605" i="11"/>
  <c r="F2605" i="11"/>
  <c r="E2605" i="11"/>
  <c r="D2605" i="11"/>
  <c r="W2604" i="11"/>
  <c r="R2604" i="11"/>
  <c r="M2604" i="11"/>
  <c r="G2604" i="11"/>
  <c r="F2604" i="11"/>
  <c r="E2604" i="11"/>
  <c r="D2604" i="11"/>
  <c r="W2603" i="11"/>
  <c r="R2603" i="11"/>
  <c r="M2603" i="11"/>
  <c r="G2603" i="11"/>
  <c r="F2603" i="11"/>
  <c r="E2603" i="11"/>
  <c r="D2603" i="11"/>
  <c r="W2602" i="11"/>
  <c r="R2602" i="11"/>
  <c r="M2602" i="11"/>
  <c r="G2602" i="11"/>
  <c r="H2602" i="11" s="1"/>
  <c r="F2602" i="11"/>
  <c r="E2602" i="11"/>
  <c r="D2602" i="11"/>
  <c r="W2601" i="11"/>
  <c r="R2601" i="11"/>
  <c r="M2601" i="11"/>
  <c r="G2601" i="11"/>
  <c r="F2601" i="11"/>
  <c r="E2601" i="11"/>
  <c r="D2601" i="11"/>
  <c r="W2600" i="11"/>
  <c r="R2600" i="11"/>
  <c r="M2600" i="11"/>
  <c r="G2600" i="11"/>
  <c r="F2600" i="11"/>
  <c r="E2600" i="11"/>
  <c r="D2600" i="11"/>
  <c r="W2599" i="11"/>
  <c r="R2599" i="11"/>
  <c r="M2599" i="11"/>
  <c r="G2599" i="11"/>
  <c r="F2599" i="11"/>
  <c r="E2599" i="11"/>
  <c r="D2599" i="11"/>
  <c r="W2598" i="11"/>
  <c r="R2598" i="11"/>
  <c r="M2598" i="11"/>
  <c r="G2598" i="11"/>
  <c r="F2598" i="11"/>
  <c r="E2598" i="11"/>
  <c r="D2598" i="11"/>
  <c r="W2597" i="11"/>
  <c r="R2597" i="11"/>
  <c r="M2597" i="11"/>
  <c r="G2597" i="11"/>
  <c r="F2597" i="11"/>
  <c r="E2597" i="11"/>
  <c r="D2597" i="11"/>
  <c r="W2596" i="11"/>
  <c r="R2596" i="11"/>
  <c r="M2596" i="11"/>
  <c r="G2596" i="11"/>
  <c r="F2596" i="11"/>
  <c r="E2596" i="11"/>
  <c r="D2596" i="11"/>
  <c r="W2595" i="11"/>
  <c r="R2595" i="11"/>
  <c r="M2595" i="11"/>
  <c r="G2595" i="11"/>
  <c r="F2595" i="11"/>
  <c r="E2595" i="11"/>
  <c r="D2595" i="11"/>
  <c r="W2594" i="11"/>
  <c r="R2594" i="11"/>
  <c r="M2594" i="11"/>
  <c r="G2594" i="11"/>
  <c r="F2594" i="11"/>
  <c r="E2594" i="11"/>
  <c r="D2594" i="11"/>
  <c r="W2593" i="11"/>
  <c r="R2593" i="11"/>
  <c r="M2593" i="11"/>
  <c r="G2593" i="11"/>
  <c r="F2593" i="11"/>
  <c r="E2593" i="11"/>
  <c r="D2593" i="11"/>
  <c r="W2592" i="11"/>
  <c r="R2592" i="11"/>
  <c r="M2592" i="11"/>
  <c r="G2592" i="11"/>
  <c r="F2592" i="11"/>
  <c r="E2592" i="11"/>
  <c r="D2592" i="11"/>
  <c r="W2591" i="11"/>
  <c r="R2591" i="11"/>
  <c r="M2591" i="11"/>
  <c r="G2591" i="11"/>
  <c r="F2591" i="11"/>
  <c r="E2591" i="11"/>
  <c r="D2591" i="11"/>
  <c r="W2590" i="11"/>
  <c r="R2590" i="11"/>
  <c r="M2590" i="11"/>
  <c r="G2590" i="11"/>
  <c r="F2590" i="11"/>
  <c r="E2590" i="11"/>
  <c r="D2590" i="11"/>
  <c r="M2589" i="11"/>
  <c r="G2589" i="11"/>
  <c r="E2589" i="11"/>
  <c r="W2588" i="11"/>
  <c r="R2588" i="11"/>
  <c r="M2588" i="11"/>
  <c r="G2588" i="11"/>
  <c r="H2588" i="11" s="1"/>
  <c r="F2588" i="11"/>
  <c r="E2588" i="11"/>
  <c r="D2588" i="11"/>
  <c r="W2587" i="11"/>
  <c r="R2587" i="11"/>
  <c r="M2587" i="11"/>
  <c r="G2587" i="11"/>
  <c r="H2587" i="11" s="1"/>
  <c r="F2587" i="11"/>
  <c r="E2587" i="11"/>
  <c r="D2587" i="11"/>
  <c r="W2586" i="11"/>
  <c r="R2586" i="11"/>
  <c r="M2586" i="11"/>
  <c r="G2586" i="11"/>
  <c r="H2586" i="11" s="1"/>
  <c r="F2586" i="11"/>
  <c r="E2586" i="11"/>
  <c r="D2586" i="11"/>
  <c r="W2585" i="11"/>
  <c r="R2585" i="11"/>
  <c r="M2585" i="11"/>
  <c r="G2585" i="11"/>
  <c r="F2585" i="11"/>
  <c r="E2585" i="11"/>
  <c r="D2585" i="11"/>
  <c r="W2584" i="11"/>
  <c r="R2584" i="11"/>
  <c r="M2584" i="11"/>
  <c r="G2584" i="11"/>
  <c r="F2584" i="11"/>
  <c r="E2584" i="11"/>
  <c r="D2584" i="11"/>
  <c r="W2583" i="11"/>
  <c r="R2583" i="11"/>
  <c r="M2583" i="11"/>
  <c r="G2583" i="11"/>
  <c r="F2583" i="11"/>
  <c r="E2583" i="11"/>
  <c r="D2583" i="11"/>
  <c r="W2582" i="11"/>
  <c r="R2582" i="11"/>
  <c r="M2582" i="11"/>
  <c r="G2582" i="11"/>
  <c r="F2582" i="11"/>
  <c r="E2582" i="11"/>
  <c r="D2582" i="11"/>
  <c r="W2581" i="11"/>
  <c r="R2581" i="11"/>
  <c r="M2581" i="11"/>
  <c r="G2581" i="11"/>
  <c r="H2581" i="11" s="1"/>
  <c r="F2581" i="11"/>
  <c r="E2581" i="11"/>
  <c r="D2581" i="11"/>
  <c r="W2580" i="11"/>
  <c r="R2580" i="11"/>
  <c r="M2580" i="11"/>
  <c r="G2580" i="11"/>
  <c r="F2580" i="11"/>
  <c r="E2580" i="11"/>
  <c r="H2580" i="11"/>
  <c r="D2580" i="11"/>
  <c r="W2579" i="11"/>
  <c r="R2579" i="11"/>
  <c r="M2579" i="11"/>
  <c r="G2579" i="11"/>
  <c r="F2579" i="11"/>
  <c r="E2579" i="11"/>
  <c r="D2579" i="11"/>
  <c r="W2578" i="11"/>
  <c r="R2578" i="11"/>
  <c r="M2578" i="11"/>
  <c r="G2578" i="11"/>
  <c r="F2578" i="11"/>
  <c r="E2578" i="11"/>
  <c r="D2578" i="11"/>
  <c r="W2577" i="11"/>
  <c r="R2577" i="11"/>
  <c r="M2577" i="11"/>
  <c r="G2577" i="11"/>
  <c r="F2577" i="11"/>
  <c r="E2577" i="11"/>
  <c r="D2577" i="11"/>
  <c r="W2576" i="11"/>
  <c r="R2576" i="11"/>
  <c r="M2576" i="11"/>
  <c r="G2576" i="11"/>
  <c r="F2576" i="11"/>
  <c r="E2576" i="11"/>
  <c r="D2576" i="11"/>
  <c r="W2575" i="11"/>
  <c r="R2575" i="11"/>
  <c r="M2575" i="11"/>
  <c r="G2575" i="11"/>
  <c r="F2575" i="11"/>
  <c r="E2575" i="11"/>
  <c r="D2575" i="11"/>
  <c r="W2574" i="11"/>
  <c r="R2574" i="11"/>
  <c r="M2574" i="11"/>
  <c r="G2574" i="11"/>
  <c r="F2574" i="11"/>
  <c r="E2574" i="11"/>
  <c r="D2574" i="11"/>
  <c r="W2573" i="11"/>
  <c r="R2573" i="11"/>
  <c r="M2573" i="11"/>
  <c r="G2573" i="11"/>
  <c r="F2573" i="11"/>
  <c r="E2573" i="11"/>
  <c r="D2573" i="11"/>
  <c r="W2572" i="11"/>
  <c r="R2572" i="11"/>
  <c r="M2572" i="11"/>
  <c r="G2572" i="11"/>
  <c r="F2572" i="11"/>
  <c r="E2572" i="11"/>
  <c r="D2572" i="11"/>
  <c r="H2572" i="11" s="1"/>
  <c r="W2571" i="11"/>
  <c r="R2571" i="11"/>
  <c r="M2571" i="11"/>
  <c r="G2571" i="11"/>
  <c r="F2571" i="11"/>
  <c r="E2571" i="11"/>
  <c r="D2571" i="11"/>
  <c r="W2570" i="11"/>
  <c r="R2570" i="11"/>
  <c r="M2570" i="11"/>
  <c r="G2570" i="11"/>
  <c r="H2570" i="11" s="1"/>
  <c r="F2570" i="11"/>
  <c r="E2570" i="11"/>
  <c r="D2570" i="11"/>
  <c r="W2569" i="11"/>
  <c r="R2569" i="11"/>
  <c r="M2569" i="11"/>
  <c r="G2569" i="11"/>
  <c r="F2569" i="11"/>
  <c r="E2569" i="11"/>
  <c r="D2569" i="11"/>
  <c r="W2568" i="11"/>
  <c r="R2568" i="11"/>
  <c r="M2568" i="11"/>
  <c r="G2568" i="11"/>
  <c r="F2568" i="11"/>
  <c r="E2568" i="11"/>
  <c r="D2568" i="11"/>
  <c r="W2567" i="11"/>
  <c r="R2567" i="11"/>
  <c r="M2567" i="11"/>
  <c r="G2567" i="11"/>
  <c r="F2567" i="11"/>
  <c r="E2567" i="11"/>
  <c r="D2567" i="11"/>
  <c r="W2566" i="11"/>
  <c r="R2566" i="11"/>
  <c r="M2566" i="11"/>
  <c r="G2566" i="11"/>
  <c r="F2566" i="11"/>
  <c r="E2566" i="11"/>
  <c r="D2566" i="11"/>
  <c r="AA2566" i="11" s="1"/>
  <c r="AB2566" i="11" s="1"/>
  <c r="W2565" i="11"/>
  <c r="R2565" i="11"/>
  <c r="M2565" i="11"/>
  <c r="G2565" i="11"/>
  <c r="H2565" i="11" s="1"/>
  <c r="F2565" i="11"/>
  <c r="E2565" i="11"/>
  <c r="D2565" i="11"/>
  <c r="AA2565" i="11" s="1"/>
  <c r="AD2565" i="11" s="1"/>
  <c r="W2564" i="11"/>
  <c r="R2564" i="11"/>
  <c r="M2564" i="11"/>
  <c r="G2564" i="11"/>
  <c r="F2564" i="11"/>
  <c r="E2564" i="11"/>
  <c r="D2564" i="11"/>
  <c r="AA2564" i="11" s="1"/>
  <c r="W2563" i="11"/>
  <c r="R2563" i="11"/>
  <c r="M2563" i="11"/>
  <c r="G2563" i="11"/>
  <c r="F2563" i="11"/>
  <c r="E2563" i="11"/>
  <c r="D2563" i="11"/>
  <c r="AA2563" i="11" s="1"/>
  <c r="AB2563" i="11" s="1"/>
  <c r="W2562" i="11"/>
  <c r="R2562" i="11"/>
  <c r="M2562" i="11"/>
  <c r="G2562" i="11"/>
  <c r="F2562" i="11"/>
  <c r="E2562" i="11"/>
  <c r="D2562" i="11"/>
  <c r="AA2562" i="11" s="1"/>
  <c r="W2561" i="11"/>
  <c r="R2561" i="11"/>
  <c r="M2561" i="11"/>
  <c r="G2561" i="11"/>
  <c r="F2561" i="11"/>
  <c r="E2561" i="11"/>
  <c r="D2561" i="11"/>
  <c r="AA2561" i="11" s="1"/>
  <c r="W2560" i="11"/>
  <c r="R2560" i="11"/>
  <c r="M2560" i="11"/>
  <c r="G2560" i="11"/>
  <c r="F2560" i="11"/>
  <c r="E2560" i="11"/>
  <c r="D2560" i="11"/>
  <c r="AA2560" i="11" s="1"/>
  <c r="W2559" i="11"/>
  <c r="R2559" i="11"/>
  <c r="M2559" i="11"/>
  <c r="G2559" i="11"/>
  <c r="F2559" i="11"/>
  <c r="E2559" i="11"/>
  <c r="D2559" i="11"/>
  <c r="AA2559" i="11" s="1"/>
  <c r="W2558" i="11"/>
  <c r="R2558" i="11"/>
  <c r="M2558" i="11"/>
  <c r="G2558" i="11"/>
  <c r="F2558" i="11"/>
  <c r="E2558" i="11"/>
  <c r="D2558" i="11"/>
  <c r="AA2558" i="11" s="1"/>
  <c r="W2557" i="11"/>
  <c r="R2557" i="11"/>
  <c r="M2557" i="11"/>
  <c r="G2557" i="11"/>
  <c r="F2557" i="11"/>
  <c r="E2557" i="11"/>
  <c r="D2557" i="11"/>
  <c r="AA2557" i="11" s="1"/>
  <c r="AD2557" i="11" s="1"/>
  <c r="W2556" i="11"/>
  <c r="R2556" i="11"/>
  <c r="M2556" i="11"/>
  <c r="G2556" i="11"/>
  <c r="H2556" i="11" s="1"/>
  <c r="F2556" i="11"/>
  <c r="E2556" i="11"/>
  <c r="D2556" i="11"/>
  <c r="AA2556" i="11" s="1"/>
  <c r="AD2556" i="11" s="1"/>
  <c r="W2555" i="11"/>
  <c r="R2555" i="11"/>
  <c r="M2555" i="11"/>
  <c r="G2555" i="11"/>
  <c r="F2555" i="11"/>
  <c r="E2555" i="11"/>
  <c r="D2555" i="11"/>
  <c r="AA2555" i="11" s="1"/>
  <c r="AB2555" i="11" s="1"/>
  <c r="W2554" i="11"/>
  <c r="R2554" i="11"/>
  <c r="M2554" i="11"/>
  <c r="G2554" i="11"/>
  <c r="F2554" i="11"/>
  <c r="E2554" i="11"/>
  <c r="D2554" i="11"/>
  <c r="AA2554" i="11" s="1"/>
  <c r="AB2554" i="11" s="1"/>
  <c r="W2553" i="11"/>
  <c r="R2553" i="11"/>
  <c r="M2553" i="11"/>
  <c r="G2553" i="11"/>
  <c r="F2553" i="11"/>
  <c r="E2553" i="11"/>
  <c r="D2553" i="11"/>
  <c r="AA2553" i="11" s="1"/>
  <c r="AD2553" i="11" s="1"/>
  <c r="W2552" i="11"/>
  <c r="R2552" i="11"/>
  <c r="M2552" i="11"/>
  <c r="G2552" i="11"/>
  <c r="F2552" i="11"/>
  <c r="E2552" i="11"/>
  <c r="D2552" i="11"/>
  <c r="AA2552" i="11" s="1"/>
  <c r="W2551" i="11"/>
  <c r="R2551" i="11"/>
  <c r="M2551" i="11"/>
  <c r="G2551" i="11"/>
  <c r="F2551" i="11"/>
  <c r="E2551" i="11"/>
  <c r="D2551" i="11"/>
  <c r="AA2551" i="11" s="1"/>
  <c r="AB2551" i="11" s="1"/>
  <c r="W2550" i="11"/>
  <c r="R2550" i="11"/>
  <c r="M2550" i="11"/>
  <c r="G2550" i="11"/>
  <c r="F2550" i="11"/>
  <c r="E2550" i="11"/>
  <c r="D2550" i="11"/>
  <c r="AA2550" i="11" s="1"/>
  <c r="W2549" i="11"/>
  <c r="R2549" i="11"/>
  <c r="M2549" i="11"/>
  <c r="G2549" i="11"/>
  <c r="F2549" i="11"/>
  <c r="E2549" i="11"/>
  <c r="D2549" i="11"/>
  <c r="AA2549" i="11" s="1"/>
  <c r="AB2549" i="11" s="1"/>
  <c r="W2548" i="11"/>
  <c r="R2548" i="11"/>
  <c r="M2548" i="11"/>
  <c r="G2548" i="11"/>
  <c r="H2548" i="11" s="1"/>
  <c r="F2548" i="11"/>
  <c r="E2548" i="11"/>
  <c r="D2548" i="11"/>
  <c r="AA2548" i="11" s="1"/>
  <c r="AB2548" i="11" s="1"/>
  <c r="W2547" i="11"/>
  <c r="R2547" i="11"/>
  <c r="M2547" i="11"/>
  <c r="G2547" i="11"/>
  <c r="F2547" i="11"/>
  <c r="E2547" i="11"/>
  <c r="D2547" i="11"/>
  <c r="AA2547" i="11" s="1"/>
  <c r="AB2547" i="11" s="1"/>
  <c r="W2546" i="11"/>
  <c r="R2546" i="11"/>
  <c r="M2546" i="11"/>
  <c r="G2546" i="11"/>
  <c r="F2546" i="11"/>
  <c r="E2546" i="11"/>
  <c r="D2546" i="11"/>
  <c r="AA2546" i="11" s="1"/>
  <c r="W2545" i="11"/>
  <c r="R2545" i="11"/>
  <c r="M2545" i="11"/>
  <c r="G2545" i="11"/>
  <c r="F2545" i="11"/>
  <c r="E2545" i="11"/>
  <c r="D2545" i="11"/>
  <c r="AA2545" i="11" s="1"/>
  <c r="W2544" i="11"/>
  <c r="R2544" i="11"/>
  <c r="M2544" i="11"/>
  <c r="G2544" i="11"/>
  <c r="F2544" i="11"/>
  <c r="E2544" i="11"/>
  <c r="D2544" i="11"/>
  <c r="AA2544" i="11" s="1"/>
  <c r="W2543" i="11"/>
  <c r="R2543" i="11"/>
  <c r="M2543" i="11"/>
  <c r="G2543" i="11"/>
  <c r="F2543" i="11"/>
  <c r="E2543" i="11"/>
  <c r="D2543" i="11"/>
  <c r="AA2543" i="11" s="1"/>
  <c r="AD2543" i="11" s="1"/>
  <c r="W2542" i="11"/>
  <c r="R2542" i="11"/>
  <c r="M2542" i="11"/>
  <c r="G2542" i="11"/>
  <c r="F2542" i="11"/>
  <c r="E2542" i="11"/>
  <c r="D2542" i="11"/>
  <c r="AA2542" i="11" s="1"/>
  <c r="W2541" i="11"/>
  <c r="R2541" i="11"/>
  <c r="M2541" i="11"/>
  <c r="G2541" i="11"/>
  <c r="F2541" i="11"/>
  <c r="E2541" i="11"/>
  <c r="D2541" i="11"/>
  <c r="AA2541" i="11" s="1"/>
  <c r="AD2541" i="11" s="1"/>
  <c r="W2540" i="11"/>
  <c r="R2540" i="11"/>
  <c r="M2540" i="11"/>
  <c r="G2540" i="11"/>
  <c r="F2540" i="11"/>
  <c r="E2540" i="11"/>
  <c r="D2540" i="11"/>
  <c r="AA2540" i="11" s="1"/>
  <c r="W2539" i="11"/>
  <c r="R2539" i="11"/>
  <c r="M2539" i="11"/>
  <c r="G2539" i="11"/>
  <c r="F2539" i="11"/>
  <c r="E2539" i="11"/>
  <c r="D2539" i="11"/>
  <c r="AA2539" i="11" s="1"/>
  <c r="W2538" i="11"/>
  <c r="R2538" i="11"/>
  <c r="M2538" i="11"/>
  <c r="G2538" i="11"/>
  <c r="F2538" i="11"/>
  <c r="E2538" i="11"/>
  <c r="D2538" i="11"/>
  <c r="AA2538" i="11" s="1"/>
  <c r="AB2538" i="11" s="1"/>
  <c r="W2537" i="11"/>
  <c r="R2537" i="11"/>
  <c r="M2537" i="11"/>
  <c r="G2537" i="11"/>
  <c r="F2537" i="11"/>
  <c r="E2537" i="11"/>
  <c r="D2537" i="11"/>
  <c r="AA2537" i="11" s="1"/>
  <c r="AB2537" i="11" s="1"/>
  <c r="W2536" i="11"/>
  <c r="R2536" i="11"/>
  <c r="M2536" i="11"/>
  <c r="G2536" i="11"/>
  <c r="F2536" i="11"/>
  <c r="E2536" i="11"/>
  <c r="D2536" i="11"/>
  <c r="AA2536" i="11" s="1"/>
  <c r="W2535" i="11"/>
  <c r="R2535" i="11"/>
  <c r="M2535" i="11"/>
  <c r="G2535" i="11"/>
  <c r="F2535" i="11"/>
  <c r="E2535" i="11"/>
  <c r="D2535" i="11"/>
  <c r="AA2535" i="11" s="1"/>
  <c r="AB2535" i="11" s="1"/>
  <c r="W2534" i="11"/>
  <c r="R2534" i="11"/>
  <c r="M2534" i="11"/>
  <c r="G2534" i="11"/>
  <c r="F2534" i="11"/>
  <c r="E2534" i="11"/>
  <c r="D2534" i="11"/>
  <c r="AA2534" i="11" s="1"/>
  <c r="AB2534" i="11" s="1"/>
  <c r="W2533" i="11"/>
  <c r="R2533" i="11"/>
  <c r="M2533" i="11"/>
  <c r="G2533" i="11"/>
  <c r="F2533" i="11"/>
  <c r="E2533" i="11"/>
  <c r="D2533" i="11"/>
  <c r="AA2533" i="11" s="1"/>
  <c r="AB2533" i="11" s="1"/>
  <c r="W2532" i="11"/>
  <c r="R2532" i="11"/>
  <c r="M2532" i="11"/>
  <c r="G2532" i="11"/>
  <c r="H2532" i="11" s="1"/>
  <c r="F2532" i="11"/>
  <c r="E2532" i="11"/>
  <c r="D2532" i="11"/>
  <c r="AA2532" i="11" s="1"/>
  <c r="W2531" i="11"/>
  <c r="R2531" i="11"/>
  <c r="M2531" i="11"/>
  <c r="G2531" i="11"/>
  <c r="F2531" i="11"/>
  <c r="E2531" i="11"/>
  <c r="D2531" i="11"/>
  <c r="AA2531" i="11" s="1"/>
  <c r="AB2531" i="11" s="1"/>
  <c r="W2530" i="11"/>
  <c r="R2530" i="11"/>
  <c r="M2530" i="11"/>
  <c r="G2530" i="11"/>
  <c r="F2530" i="11"/>
  <c r="E2530" i="11"/>
  <c r="D2530" i="11"/>
  <c r="AA2530" i="11" s="1"/>
  <c r="AB2530" i="11" s="1"/>
  <c r="W2529" i="11"/>
  <c r="R2529" i="11"/>
  <c r="M2529" i="11"/>
  <c r="G2529" i="11"/>
  <c r="F2529" i="11"/>
  <c r="E2529" i="11"/>
  <c r="D2529" i="11"/>
  <c r="AA2529" i="11" s="1"/>
  <c r="W2528" i="11"/>
  <c r="R2528" i="11"/>
  <c r="M2528" i="11"/>
  <c r="G2528" i="11"/>
  <c r="F2528" i="11"/>
  <c r="E2528" i="11"/>
  <c r="D2528" i="11"/>
  <c r="AA2528" i="11" s="1"/>
  <c r="W2527" i="11"/>
  <c r="R2527" i="11"/>
  <c r="M2527" i="11"/>
  <c r="G2527" i="11"/>
  <c r="F2527" i="11"/>
  <c r="E2527" i="11"/>
  <c r="D2527" i="11"/>
  <c r="AA2527" i="11" s="1"/>
  <c r="AB2527" i="11" s="1"/>
  <c r="W2526" i="11"/>
  <c r="R2526" i="11"/>
  <c r="M2526" i="11"/>
  <c r="G2526" i="11"/>
  <c r="F2526" i="11"/>
  <c r="E2526" i="11"/>
  <c r="D2526" i="11"/>
  <c r="AA2526" i="11" s="1"/>
  <c r="AB2526" i="11" s="1"/>
  <c r="W2525" i="11"/>
  <c r="R2525" i="11"/>
  <c r="M2525" i="11"/>
  <c r="G2525" i="11"/>
  <c r="F2525" i="11"/>
  <c r="E2525" i="11"/>
  <c r="D2525" i="11"/>
  <c r="H2525" i="11" s="1"/>
  <c r="W2524" i="11"/>
  <c r="R2524" i="11"/>
  <c r="M2524" i="11"/>
  <c r="G2524" i="11"/>
  <c r="F2524" i="11"/>
  <c r="E2524" i="11"/>
  <c r="D2524" i="11"/>
  <c r="W2523" i="11"/>
  <c r="R2523" i="11"/>
  <c r="M2523" i="11"/>
  <c r="G2523" i="11"/>
  <c r="H2523" i="11" s="1"/>
  <c r="F2523" i="11"/>
  <c r="E2523" i="11"/>
  <c r="D2523" i="11"/>
  <c r="W2522" i="11"/>
  <c r="R2522" i="11"/>
  <c r="M2522" i="11"/>
  <c r="G2522" i="11"/>
  <c r="F2522" i="11"/>
  <c r="E2522" i="11"/>
  <c r="D2522" i="11"/>
  <c r="W2521" i="11"/>
  <c r="R2521" i="11"/>
  <c r="M2521" i="11"/>
  <c r="G2521" i="11"/>
  <c r="F2521" i="11"/>
  <c r="E2521" i="11"/>
  <c r="D2521" i="11"/>
  <c r="W2520" i="11"/>
  <c r="R2520" i="11"/>
  <c r="M2520" i="11"/>
  <c r="G2520" i="11"/>
  <c r="F2520" i="11"/>
  <c r="E2520" i="11"/>
  <c r="D2520" i="11"/>
  <c r="W2519" i="11"/>
  <c r="R2519" i="11"/>
  <c r="M2519" i="11"/>
  <c r="G2519" i="11"/>
  <c r="F2519" i="11"/>
  <c r="E2519" i="11"/>
  <c r="D2519" i="11"/>
  <c r="W2518" i="11"/>
  <c r="R2518" i="11"/>
  <c r="M2518" i="11"/>
  <c r="G2518" i="11"/>
  <c r="F2518" i="11"/>
  <c r="E2518" i="11"/>
  <c r="H2518" i="11" s="1"/>
  <c r="D2518" i="11"/>
  <c r="W2517" i="11"/>
  <c r="R2517" i="11"/>
  <c r="M2517" i="11"/>
  <c r="G2517" i="11"/>
  <c r="H2517" i="11"/>
  <c r="F2517" i="11"/>
  <c r="E2517" i="11"/>
  <c r="D2517" i="11"/>
  <c r="W2516" i="11"/>
  <c r="R2516" i="11"/>
  <c r="M2516" i="11"/>
  <c r="G2516" i="11"/>
  <c r="F2516" i="11"/>
  <c r="E2516" i="11"/>
  <c r="D2516" i="11"/>
  <c r="W2515" i="11"/>
  <c r="R2515" i="11"/>
  <c r="M2515" i="11"/>
  <c r="G2515" i="11"/>
  <c r="F2515" i="11"/>
  <c r="E2515" i="11"/>
  <c r="D2515" i="11"/>
  <c r="W2514" i="11"/>
  <c r="R2514" i="11"/>
  <c r="M2514" i="11"/>
  <c r="G2514" i="11"/>
  <c r="F2514" i="11"/>
  <c r="E2514" i="11"/>
  <c r="D2514" i="11"/>
  <c r="W2513" i="11"/>
  <c r="R2513" i="11"/>
  <c r="M2513" i="11"/>
  <c r="G2513" i="11"/>
  <c r="F2513" i="11"/>
  <c r="E2513" i="11"/>
  <c r="D2513" i="11"/>
  <c r="W2512" i="11"/>
  <c r="R2512" i="11"/>
  <c r="M2512" i="11"/>
  <c r="G2512" i="11"/>
  <c r="F2512" i="11"/>
  <c r="E2512" i="11"/>
  <c r="D2512" i="11"/>
  <c r="W2511" i="11"/>
  <c r="R2511" i="11"/>
  <c r="M2511" i="11"/>
  <c r="G2511" i="11"/>
  <c r="F2511" i="11"/>
  <c r="E2511" i="11"/>
  <c r="D2511" i="11"/>
  <c r="W2510" i="11"/>
  <c r="R2510" i="11"/>
  <c r="M2510" i="11"/>
  <c r="G2510" i="11"/>
  <c r="H2510" i="11" s="1"/>
  <c r="F2510" i="11"/>
  <c r="E2510" i="11"/>
  <c r="D2510" i="11"/>
  <c r="W2509" i="11"/>
  <c r="R2509" i="11"/>
  <c r="M2509" i="11"/>
  <c r="G2509" i="11"/>
  <c r="F2509" i="11"/>
  <c r="E2509" i="11"/>
  <c r="D2509" i="11"/>
  <c r="W2508" i="11"/>
  <c r="R2508" i="11"/>
  <c r="M2508" i="11"/>
  <c r="G2508" i="11"/>
  <c r="H2508" i="11" s="1"/>
  <c r="F2508" i="11"/>
  <c r="E2508" i="11"/>
  <c r="D2508" i="11"/>
  <c r="W2507" i="11"/>
  <c r="R2507" i="11"/>
  <c r="M2507" i="11"/>
  <c r="G2507" i="11"/>
  <c r="H2507" i="11" s="1"/>
  <c r="F2507" i="11"/>
  <c r="E2507" i="11"/>
  <c r="D2507" i="11"/>
  <c r="W2506" i="11"/>
  <c r="R2506" i="11"/>
  <c r="M2506" i="11"/>
  <c r="G2506" i="11"/>
  <c r="F2506" i="11"/>
  <c r="E2506" i="11"/>
  <c r="D2506" i="11"/>
  <c r="W2505" i="11"/>
  <c r="R2505" i="11"/>
  <c r="M2505" i="11"/>
  <c r="G2505" i="11"/>
  <c r="F2505" i="11"/>
  <c r="E2505" i="11"/>
  <c r="D2505" i="11"/>
  <c r="W2504" i="11"/>
  <c r="R2504" i="11"/>
  <c r="M2504" i="11"/>
  <c r="G2504" i="11"/>
  <c r="F2504" i="11"/>
  <c r="E2504" i="11"/>
  <c r="D2504" i="11"/>
  <c r="W2503" i="11"/>
  <c r="R2503" i="11"/>
  <c r="M2503" i="11"/>
  <c r="G2503" i="11"/>
  <c r="F2503" i="11"/>
  <c r="E2503" i="11"/>
  <c r="D2503" i="11"/>
  <c r="W2502" i="11"/>
  <c r="R2502" i="11"/>
  <c r="M2502" i="11"/>
  <c r="G2502" i="11"/>
  <c r="H2502" i="11" s="1"/>
  <c r="F2502" i="11"/>
  <c r="E2502" i="11"/>
  <c r="D2502" i="11"/>
  <c r="W2501" i="11"/>
  <c r="R2501" i="11"/>
  <c r="M2501" i="11"/>
  <c r="G2501" i="11"/>
  <c r="F2501" i="11"/>
  <c r="E2501" i="11"/>
  <c r="D2501" i="11"/>
  <c r="W2500" i="11"/>
  <c r="R2500" i="11"/>
  <c r="M2500" i="11"/>
  <c r="G2500" i="11"/>
  <c r="F2500" i="11"/>
  <c r="E2500" i="11"/>
  <c r="D2500" i="11"/>
  <c r="W2499" i="11"/>
  <c r="R2499" i="11"/>
  <c r="M2499" i="11"/>
  <c r="G2499" i="11"/>
  <c r="F2499" i="11"/>
  <c r="E2499" i="11"/>
  <c r="D2499" i="11"/>
  <c r="W2498" i="11"/>
  <c r="R2498" i="11"/>
  <c r="M2498" i="11"/>
  <c r="G2498" i="11"/>
  <c r="F2498" i="11"/>
  <c r="E2498" i="11"/>
  <c r="D2498" i="11"/>
  <c r="W2497" i="11"/>
  <c r="R2497" i="11"/>
  <c r="M2497" i="11"/>
  <c r="G2497" i="11"/>
  <c r="F2497" i="11"/>
  <c r="E2497" i="11"/>
  <c r="D2497" i="11"/>
  <c r="W2496" i="11"/>
  <c r="R2496" i="11"/>
  <c r="M2496" i="11"/>
  <c r="G2496" i="11"/>
  <c r="F2496" i="11"/>
  <c r="E2496" i="11"/>
  <c r="D2496" i="11"/>
  <c r="W2495" i="11"/>
  <c r="R2495" i="11"/>
  <c r="M2495" i="11"/>
  <c r="G2495" i="11"/>
  <c r="F2495" i="11"/>
  <c r="E2495" i="11"/>
  <c r="D2495" i="11"/>
  <c r="W2494" i="11"/>
  <c r="R2494" i="11"/>
  <c r="M2494" i="11"/>
  <c r="G2494" i="11"/>
  <c r="F2494" i="11"/>
  <c r="E2494" i="11"/>
  <c r="D2494" i="11"/>
  <c r="W2493" i="11"/>
  <c r="R2493" i="11"/>
  <c r="M2493" i="11"/>
  <c r="G2493" i="11"/>
  <c r="F2493" i="11"/>
  <c r="E2493" i="11"/>
  <c r="D2493" i="11"/>
  <c r="W2492" i="11"/>
  <c r="R2492" i="11"/>
  <c r="M2492" i="11"/>
  <c r="G2492" i="11"/>
  <c r="F2492" i="11"/>
  <c r="E2492" i="11"/>
  <c r="D2492" i="11"/>
  <c r="W2491" i="11"/>
  <c r="R2491" i="11"/>
  <c r="M2491" i="11"/>
  <c r="G2491" i="11"/>
  <c r="F2491" i="11"/>
  <c r="E2491" i="11"/>
  <c r="D2491" i="11"/>
  <c r="H2491" i="11"/>
  <c r="W2490" i="11"/>
  <c r="R2490" i="11"/>
  <c r="M2490" i="11"/>
  <c r="G2490" i="11"/>
  <c r="F2490" i="11"/>
  <c r="E2490" i="11"/>
  <c r="D2490" i="11"/>
  <c r="W2489" i="11"/>
  <c r="R2489" i="11"/>
  <c r="M2489" i="11"/>
  <c r="G2489" i="11"/>
  <c r="F2489" i="11"/>
  <c r="E2489" i="11"/>
  <c r="D2489" i="11"/>
  <c r="W2488" i="11"/>
  <c r="R2488" i="11"/>
  <c r="M2488" i="11"/>
  <c r="G2488" i="11"/>
  <c r="F2488" i="11"/>
  <c r="E2488" i="11"/>
  <c r="D2488" i="11"/>
  <c r="W2487" i="11"/>
  <c r="R2487" i="11"/>
  <c r="M2487" i="11"/>
  <c r="G2487" i="11"/>
  <c r="F2487" i="11"/>
  <c r="E2487" i="11"/>
  <c r="D2487" i="11"/>
  <c r="W2486" i="11"/>
  <c r="R2486" i="11"/>
  <c r="M2486" i="11"/>
  <c r="G2486" i="11"/>
  <c r="F2486" i="11"/>
  <c r="E2486" i="11"/>
  <c r="D2486" i="11"/>
  <c r="W2485" i="11"/>
  <c r="R2485" i="11"/>
  <c r="M2485" i="11"/>
  <c r="G2485" i="11"/>
  <c r="F2485" i="11"/>
  <c r="E2485" i="11"/>
  <c r="D2485" i="11"/>
  <c r="W2484" i="11"/>
  <c r="R2484" i="11"/>
  <c r="M2484" i="11"/>
  <c r="G2484" i="11"/>
  <c r="F2484" i="11"/>
  <c r="E2484" i="11"/>
  <c r="D2484" i="11"/>
  <c r="W2483" i="11"/>
  <c r="R2483" i="11"/>
  <c r="M2483" i="11"/>
  <c r="G2483" i="11"/>
  <c r="F2483" i="11"/>
  <c r="E2483" i="11"/>
  <c r="D2483" i="11"/>
  <c r="W2482" i="11"/>
  <c r="R2482" i="11"/>
  <c r="M2482" i="11"/>
  <c r="G2482" i="11"/>
  <c r="F2482" i="11"/>
  <c r="E2482" i="11"/>
  <c r="D2482" i="11"/>
  <c r="W2481" i="11"/>
  <c r="R2481" i="11"/>
  <c r="M2481" i="11"/>
  <c r="G2481" i="11"/>
  <c r="F2481" i="11"/>
  <c r="E2481" i="11"/>
  <c r="D2481" i="11"/>
  <c r="W2480" i="11"/>
  <c r="R2480" i="11"/>
  <c r="M2480" i="11"/>
  <c r="G2480" i="11"/>
  <c r="F2480" i="11"/>
  <c r="E2480" i="11"/>
  <c r="D2480" i="11"/>
  <c r="W2479" i="11"/>
  <c r="R2479" i="11"/>
  <c r="M2479" i="11"/>
  <c r="G2479" i="11"/>
  <c r="F2479" i="11"/>
  <c r="E2479" i="11"/>
  <c r="D2479" i="11"/>
  <c r="W2478" i="11"/>
  <c r="R2478" i="11"/>
  <c r="M2478" i="11"/>
  <c r="G2478" i="11"/>
  <c r="F2478" i="11"/>
  <c r="E2478" i="11"/>
  <c r="D2478" i="11"/>
  <c r="W2477" i="11"/>
  <c r="R2477" i="11"/>
  <c r="M2477" i="11"/>
  <c r="G2477" i="11"/>
  <c r="F2477" i="11"/>
  <c r="E2477" i="11"/>
  <c r="D2477" i="11"/>
  <c r="W2476" i="11"/>
  <c r="R2476" i="11"/>
  <c r="M2476" i="11"/>
  <c r="G2476" i="11"/>
  <c r="F2476" i="11"/>
  <c r="E2476" i="11"/>
  <c r="D2476" i="11"/>
  <c r="H2476" i="11"/>
  <c r="W2475" i="11"/>
  <c r="R2475" i="11"/>
  <c r="M2475" i="11"/>
  <c r="G2475" i="11"/>
  <c r="F2475" i="11"/>
  <c r="E2475" i="11"/>
  <c r="D2475" i="11"/>
  <c r="W2474" i="11"/>
  <c r="R2474" i="11"/>
  <c r="M2474" i="11"/>
  <c r="G2474" i="11"/>
  <c r="F2474" i="11"/>
  <c r="E2474" i="11"/>
  <c r="D2474" i="11"/>
  <c r="W2473" i="11"/>
  <c r="R2473" i="11"/>
  <c r="M2473" i="11"/>
  <c r="G2473" i="11"/>
  <c r="F2473" i="11"/>
  <c r="E2473" i="11"/>
  <c r="D2473" i="11"/>
  <c r="W2472" i="11"/>
  <c r="R2472" i="11"/>
  <c r="M2472" i="11"/>
  <c r="G2472" i="11"/>
  <c r="F2472" i="11"/>
  <c r="E2472" i="11"/>
  <c r="D2472" i="11"/>
  <c r="W2471" i="11"/>
  <c r="R2471" i="11"/>
  <c r="M2471" i="11"/>
  <c r="G2471" i="11"/>
  <c r="F2471" i="11"/>
  <c r="E2471" i="11"/>
  <c r="D2471" i="11"/>
  <c r="W2470" i="11"/>
  <c r="R2470" i="11"/>
  <c r="M2470" i="11"/>
  <c r="G2470" i="11"/>
  <c r="F2470" i="11"/>
  <c r="E2470" i="11"/>
  <c r="D2470" i="11"/>
  <c r="W2469" i="11"/>
  <c r="R2469" i="11"/>
  <c r="M2469" i="11"/>
  <c r="G2469" i="11"/>
  <c r="F2469" i="11"/>
  <c r="E2469" i="11"/>
  <c r="D2469" i="11"/>
  <c r="W2468" i="11"/>
  <c r="R2468" i="11"/>
  <c r="M2468" i="11"/>
  <c r="G2468" i="11"/>
  <c r="F2468" i="11"/>
  <c r="E2468" i="11"/>
  <c r="D2468" i="11"/>
  <c r="H2468" i="11" s="1"/>
  <c r="W2467" i="11"/>
  <c r="R2467" i="11"/>
  <c r="M2467" i="11"/>
  <c r="G2467" i="11"/>
  <c r="F2467" i="11"/>
  <c r="E2467" i="11"/>
  <c r="D2467" i="11"/>
  <c r="W2466" i="11"/>
  <c r="R2466" i="11"/>
  <c r="M2466" i="11"/>
  <c r="G2466" i="11"/>
  <c r="F2466" i="11"/>
  <c r="E2466" i="11"/>
  <c r="D2466" i="11"/>
  <c r="W2465" i="11"/>
  <c r="R2465" i="11"/>
  <c r="M2465" i="11"/>
  <c r="G2465" i="11"/>
  <c r="F2465" i="11"/>
  <c r="E2465" i="11"/>
  <c r="D2465" i="11"/>
  <c r="W2464" i="11"/>
  <c r="R2464" i="11"/>
  <c r="M2464" i="11"/>
  <c r="G2464" i="11"/>
  <c r="F2464" i="11"/>
  <c r="E2464" i="11"/>
  <c r="D2464" i="11"/>
  <c r="W2463" i="11"/>
  <c r="R2463" i="11"/>
  <c r="M2463" i="11"/>
  <c r="G2463" i="11"/>
  <c r="F2463" i="11"/>
  <c r="E2463" i="11"/>
  <c r="D2463" i="11"/>
  <c r="W2462" i="11"/>
  <c r="R2462" i="11"/>
  <c r="M2462" i="11"/>
  <c r="G2462" i="11"/>
  <c r="F2462" i="11"/>
  <c r="E2462" i="11"/>
  <c r="D2462" i="11"/>
  <c r="W2461" i="11"/>
  <c r="R2461" i="11"/>
  <c r="M2461" i="11"/>
  <c r="G2461" i="11"/>
  <c r="F2461" i="11"/>
  <c r="E2461" i="11"/>
  <c r="D2461" i="11"/>
  <c r="AA2461" i="11" s="1"/>
  <c r="AB2461" i="11" s="1"/>
  <c r="W2460" i="11"/>
  <c r="R2460" i="11"/>
  <c r="M2460" i="11"/>
  <c r="G2460" i="11"/>
  <c r="F2460" i="11"/>
  <c r="E2460" i="11"/>
  <c r="D2460" i="11"/>
  <c r="AA2460" i="11" s="1"/>
  <c r="AD2460" i="11" s="1"/>
  <c r="W2459" i="11"/>
  <c r="R2459" i="11"/>
  <c r="M2459" i="11"/>
  <c r="G2459" i="11"/>
  <c r="F2459" i="11"/>
  <c r="E2459" i="11"/>
  <c r="D2459" i="11"/>
  <c r="AA2459" i="11" s="1"/>
  <c r="AB2459" i="11" s="1"/>
  <c r="W2458" i="11"/>
  <c r="R2458" i="11"/>
  <c r="M2458" i="11"/>
  <c r="G2458" i="11"/>
  <c r="F2458" i="11"/>
  <c r="E2458" i="11"/>
  <c r="D2458" i="11"/>
  <c r="AA2458" i="11" s="1"/>
  <c r="W2457" i="11"/>
  <c r="R2457" i="11"/>
  <c r="M2457" i="11"/>
  <c r="G2457" i="11"/>
  <c r="F2457" i="11"/>
  <c r="E2457" i="11"/>
  <c r="D2457" i="11"/>
  <c r="AA2457" i="11" s="1"/>
  <c r="AD2457" i="11" s="1"/>
  <c r="W2456" i="11"/>
  <c r="R2456" i="11"/>
  <c r="M2456" i="11"/>
  <c r="G2456" i="11"/>
  <c r="F2456" i="11"/>
  <c r="E2456" i="11"/>
  <c r="D2456" i="11"/>
  <c r="AA2456" i="11" s="1"/>
  <c r="W2455" i="11"/>
  <c r="R2455" i="11"/>
  <c r="M2455" i="11"/>
  <c r="G2455" i="11"/>
  <c r="F2455" i="11"/>
  <c r="E2455" i="11"/>
  <c r="D2455" i="11"/>
  <c r="AA2455" i="11" s="1"/>
  <c r="W2454" i="11"/>
  <c r="R2454" i="11"/>
  <c r="M2454" i="11"/>
  <c r="G2454" i="11"/>
  <c r="F2454" i="11"/>
  <c r="E2454" i="11"/>
  <c r="D2454" i="11"/>
  <c r="AA2454" i="11" s="1"/>
  <c r="W2453" i="11"/>
  <c r="R2453" i="11"/>
  <c r="M2453" i="11"/>
  <c r="G2453" i="11"/>
  <c r="F2453" i="11"/>
  <c r="E2453" i="11"/>
  <c r="D2453" i="11"/>
  <c r="AA2453" i="11" s="1"/>
  <c r="AB2453" i="11" s="1"/>
  <c r="W2452" i="11"/>
  <c r="R2452" i="11"/>
  <c r="M2452" i="11"/>
  <c r="G2452" i="11"/>
  <c r="F2452" i="11"/>
  <c r="E2452" i="11"/>
  <c r="H2452" i="11" s="1"/>
  <c r="D2452" i="11"/>
  <c r="AA2452" i="11" s="1"/>
  <c r="AB2452" i="11" s="1"/>
  <c r="W2451" i="11"/>
  <c r="R2451" i="11"/>
  <c r="M2451" i="11"/>
  <c r="G2451" i="11"/>
  <c r="F2451" i="11"/>
  <c r="E2451" i="11"/>
  <c r="D2451" i="11"/>
  <c r="AA2451" i="11" s="1"/>
  <c r="AB2451" i="11" s="1"/>
  <c r="W2450" i="11"/>
  <c r="R2450" i="11"/>
  <c r="M2450" i="11"/>
  <c r="G2450" i="11"/>
  <c r="F2450" i="11"/>
  <c r="E2450" i="11"/>
  <c r="D2450" i="11"/>
  <c r="AA2450" i="11" s="1"/>
  <c r="W2449" i="11"/>
  <c r="R2449" i="11"/>
  <c r="M2449" i="11"/>
  <c r="G2449" i="11"/>
  <c r="F2449" i="11"/>
  <c r="E2449" i="11"/>
  <c r="D2449" i="11"/>
  <c r="AA2449" i="11" s="1"/>
  <c r="W2448" i="11"/>
  <c r="R2448" i="11"/>
  <c r="M2448" i="11"/>
  <c r="G2448" i="11"/>
  <c r="F2448" i="11"/>
  <c r="E2448" i="11"/>
  <c r="D2448" i="11"/>
  <c r="AA2448" i="11" s="1"/>
  <c r="W2447" i="11"/>
  <c r="R2447" i="11"/>
  <c r="M2447" i="11"/>
  <c r="G2447" i="11"/>
  <c r="F2447" i="11"/>
  <c r="E2447" i="11"/>
  <c r="D2447" i="11"/>
  <c r="AA2447" i="11" s="1"/>
  <c r="AB2447" i="11" s="1"/>
  <c r="W2446" i="11"/>
  <c r="R2446" i="11"/>
  <c r="M2446" i="11"/>
  <c r="G2446" i="11"/>
  <c r="F2446" i="11"/>
  <c r="E2446" i="11"/>
  <c r="D2446" i="11"/>
  <c r="AA2446" i="11" s="1"/>
  <c r="W2445" i="11"/>
  <c r="R2445" i="11"/>
  <c r="M2445" i="11"/>
  <c r="G2445" i="11"/>
  <c r="F2445" i="11"/>
  <c r="E2445" i="11"/>
  <c r="D2445" i="11"/>
  <c r="AA2445" i="11" s="1"/>
  <c r="AB2445" i="11" s="1"/>
  <c r="W2444" i="11"/>
  <c r="R2444" i="11"/>
  <c r="M2444" i="11"/>
  <c r="G2444" i="11"/>
  <c r="F2444" i="11"/>
  <c r="E2444" i="11"/>
  <c r="D2444" i="11"/>
  <c r="AA2444" i="11" s="1"/>
  <c r="W2443" i="11"/>
  <c r="R2443" i="11"/>
  <c r="M2443" i="11"/>
  <c r="G2443" i="11"/>
  <c r="F2443" i="11"/>
  <c r="E2443" i="11"/>
  <c r="D2443" i="11"/>
  <c r="AA2443" i="11" s="1"/>
  <c r="W2442" i="11"/>
  <c r="R2442" i="11"/>
  <c r="M2442" i="11"/>
  <c r="G2442" i="11"/>
  <c r="F2442" i="11"/>
  <c r="E2442" i="11"/>
  <c r="D2442" i="11"/>
  <c r="AA2442" i="11" s="1"/>
  <c r="W2441" i="11"/>
  <c r="R2441" i="11"/>
  <c r="M2441" i="11"/>
  <c r="G2441" i="11"/>
  <c r="F2441" i="11"/>
  <c r="E2441" i="11"/>
  <c r="D2441" i="11"/>
  <c r="AA2441" i="11" s="1"/>
  <c r="AD2441" i="11" s="1"/>
  <c r="W2440" i="11"/>
  <c r="R2440" i="11"/>
  <c r="M2440" i="11"/>
  <c r="G2440" i="11"/>
  <c r="F2440" i="11"/>
  <c r="E2440" i="11"/>
  <c r="D2440" i="11"/>
  <c r="AA2440" i="11" s="1"/>
  <c r="W2439" i="11"/>
  <c r="R2439" i="11"/>
  <c r="M2439" i="11"/>
  <c r="G2439" i="11"/>
  <c r="F2439" i="11"/>
  <c r="E2439" i="11"/>
  <c r="D2439" i="11"/>
  <c r="AA2439" i="11" s="1"/>
  <c r="W2438" i="11"/>
  <c r="R2438" i="11"/>
  <c r="M2438" i="11"/>
  <c r="G2438" i="11"/>
  <c r="H2438" i="11" s="1"/>
  <c r="F2438" i="11"/>
  <c r="E2438" i="11"/>
  <c r="D2438" i="11"/>
  <c r="AA2438" i="11" s="1"/>
  <c r="W2437" i="11"/>
  <c r="R2437" i="11"/>
  <c r="M2437" i="11"/>
  <c r="G2437" i="11"/>
  <c r="F2437" i="11"/>
  <c r="E2437" i="11"/>
  <c r="D2437" i="11"/>
  <c r="AA2437" i="11" s="1"/>
  <c r="W2436" i="11"/>
  <c r="R2436" i="11"/>
  <c r="M2436" i="11"/>
  <c r="G2436" i="11"/>
  <c r="H2436" i="11" s="1"/>
  <c r="F2436" i="11"/>
  <c r="E2436" i="11"/>
  <c r="D2436" i="11"/>
  <c r="AA2436" i="11" s="1"/>
  <c r="W2435" i="11"/>
  <c r="R2435" i="11"/>
  <c r="M2435" i="11"/>
  <c r="G2435" i="11"/>
  <c r="F2435" i="11"/>
  <c r="E2435" i="11"/>
  <c r="D2435" i="11"/>
  <c r="AA2435" i="11" s="1"/>
  <c r="AB2435" i="11" s="1"/>
  <c r="W2434" i="11"/>
  <c r="R2434" i="11"/>
  <c r="M2434" i="11"/>
  <c r="G2434" i="11"/>
  <c r="F2434" i="11"/>
  <c r="E2434" i="11"/>
  <c r="D2434" i="11"/>
  <c r="AA2434" i="11" s="1"/>
  <c r="W2433" i="11"/>
  <c r="R2433" i="11"/>
  <c r="M2433" i="11"/>
  <c r="G2433" i="11"/>
  <c r="F2433" i="11"/>
  <c r="E2433" i="11"/>
  <c r="D2433" i="11"/>
  <c r="AA2433" i="11" s="1"/>
  <c r="W2432" i="11"/>
  <c r="R2432" i="11"/>
  <c r="M2432" i="11"/>
  <c r="G2432" i="11"/>
  <c r="F2432" i="11"/>
  <c r="E2432" i="11"/>
  <c r="D2432" i="11"/>
  <c r="AA2432" i="11" s="1"/>
  <c r="W2431" i="11"/>
  <c r="R2431" i="11"/>
  <c r="M2431" i="11"/>
  <c r="G2431" i="11"/>
  <c r="F2431" i="11"/>
  <c r="E2431" i="11"/>
  <c r="D2431" i="11"/>
  <c r="AA2431" i="11" s="1"/>
  <c r="W2430" i="11"/>
  <c r="R2430" i="11"/>
  <c r="M2430" i="11"/>
  <c r="G2430" i="11"/>
  <c r="H2430" i="11" s="1"/>
  <c r="F2430" i="11"/>
  <c r="E2430" i="11"/>
  <c r="D2430" i="11"/>
  <c r="AA2430" i="11" s="1"/>
  <c r="W2429" i="11"/>
  <c r="R2429" i="11"/>
  <c r="M2429" i="11"/>
  <c r="G2429" i="11"/>
  <c r="H2429" i="11" s="1"/>
  <c r="F2429" i="11"/>
  <c r="E2429" i="11"/>
  <c r="D2429" i="11"/>
  <c r="AA2429" i="11" s="1"/>
  <c r="AD2429" i="11" s="1"/>
  <c r="W2428" i="11"/>
  <c r="R2428" i="11"/>
  <c r="M2428" i="11"/>
  <c r="G2428" i="11"/>
  <c r="H2428" i="11" s="1"/>
  <c r="F2428" i="11"/>
  <c r="E2428" i="11"/>
  <c r="D2428" i="11"/>
  <c r="AA2428" i="11" s="1"/>
  <c r="AD2428" i="11" s="1"/>
  <c r="W2427" i="11"/>
  <c r="R2427" i="11"/>
  <c r="M2427" i="11"/>
  <c r="G2427" i="11"/>
  <c r="F2427" i="11"/>
  <c r="E2427" i="11"/>
  <c r="D2427" i="11"/>
  <c r="AA2427" i="11" s="1"/>
  <c r="AB2427" i="11" s="1"/>
  <c r="W2426" i="11"/>
  <c r="R2426" i="11"/>
  <c r="M2426" i="11"/>
  <c r="G2426" i="11"/>
  <c r="F2426" i="11"/>
  <c r="E2426" i="11"/>
  <c r="D2426" i="11"/>
  <c r="AA2426" i="11" s="1"/>
  <c r="W2425" i="11"/>
  <c r="R2425" i="11"/>
  <c r="M2425" i="11"/>
  <c r="G2425" i="11"/>
  <c r="F2425" i="11"/>
  <c r="E2425" i="11"/>
  <c r="D2425" i="11"/>
  <c r="AA2425" i="11" s="1"/>
  <c r="W2424" i="11"/>
  <c r="R2424" i="11"/>
  <c r="M2424" i="11"/>
  <c r="G2424" i="11"/>
  <c r="F2424" i="11"/>
  <c r="E2424" i="11"/>
  <c r="D2424" i="11"/>
  <c r="AA2424" i="11" s="1"/>
  <c r="W2423" i="11"/>
  <c r="R2423" i="11"/>
  <c r="M2423" i="11"/>
  <c r="G2423" i="11"/>
  <c r="F2423" i="11"/>
  <c r="E2423" i="11"/>
  <c r="D2423" i="11"/>
  <c r="AA2423" i="11" s="1"/>
  <c r="W2422" i="11"/>
  <c r="R2422" i="11"/>
  <c r="M2422" i="11"/>
  <c r="G2422" i="11"/>
  <c r="H2422" i="11" s="1"/>
  <c r="F2422" i="11"/>
  <c r="E2422" i="11"/>
  <c r="D2422" i="11"/>
  <c r="AA2422" i="11" s="1"/>
  <c r="AB2422" i="11" s="1"/>
  <c r="W2421" i="11"/>
  <c r="R2421" i="11"/>
  <c r="M2421" i="11"/>
  <c r="G2421" i="11"/>
  <c r="H2421" i="11"/>
  <c r="F2421" i="11"/>
  <c r="E2421" i="11"/>
  <c r="D2421" i="11"/>
  <c r="AA2421" i="11" s="1"/>
  <c r="AB2421" i="11" s="1"/>
  <c r="W2420" i="11"/>
  <c r="R2420" i="11"/>
  <c r="M2420" i="11"/>
  <c r="G2420" i="11"/>
  <c r="F2420" i="11"/>
  <c r="E2420" i="11"/>
  <c r="H2420" i="11" s="1"/>
  <c r="D2420" i="11"/>
  <c r="AA2420" i="11" s="1"/>
  <c r="W2419" i="11"/>
  <c r="R2419" i="11"/>
  <c r="M2419" i="11"/>
  <c r="G2419" i="11"/>
  <c r="F2419" i="11"/>
  <c r="E2419" i="11"/>
  <c r="H2419" i="11" s="1"/>
  <c r="D2419" i="11"/>
  <c r="W2418" i="11"/>
  <c r="R2418" i="11"/>
  <c r="M2418" i="11"/>
  <c r="G2418" i="11"/>
  <c r="F2418" i="11"/>
  <c r="E2418" i="11"/>
  <c r="H2418" i="11" s="1"/>
  <c r="D2418" i="11"/>
  <c r="W2417" i="11"/>
  <c r="R2417" i="11"/>
  <c r="M2417" i="11"/>
  <c r="G2417" i="11"/>
  <c r="F2417" i="11"/>
  <c r="E2417" i="11"/>
  <c r="D2417" i="11"/>
  <c r="W2416" i="11"/>
  <c r="R2416" i="11"/>
  <c r="M2416" i="11"/>
  <c r="G2416" i="11"/>
  <c r="F2416" i="11"/>
  <c r="E2416" i="11"/>
  <c r="D2416" i="11"/>
  <c r="W2415" i="11"/>
  <c r="R2415" i="11"/>
  <c r="M2415" i="11"/>
  <c r="G2415" i="11"/>
  <c r="F2415" i="11"/>
  <c r="E2415" i="11"/>
  <c r="D2415" i="11"/>
  <c r="W2414" i="11"/>
  <c r="R2414" i="11"/>
  <c r="M2414" i="11"/>
  <c r="G2414" i="11"/>
  <c r="H2414" i="11" s="1"/>
  <c r="F2414" i="11"/>
  <c r="E2414" i="11"/>
  <c r="D2414" i="11"/>
  <c r="W2413" i="11"/>
  <c r="R2413" i="11"/>
  <c r="M2413" i="11"/>
  <c r="G2413" i="11"/>
  <c r="F2413" i="11"/>
  <c r="E2413" i="11"/>
  <c r="D2413" i="11"/>
  <c r="W2412" i="11"/>
  <c r="R2412" i="11"/>
  <c r="M2412" i="11"/>
  <c r="G2412" i="11"/>
  <c r="H2412" i="11" s="1"/>
  <c r="F2412" i="11"/>
  <c r="E2412" i="11"/>
  <c r="D2412" i="11"/>
  <c r="W2411" i="11"/>
  <c r="R2411" i="11"/>
  <c r="M2411" i="11"/>
  <c r="G2411" i="11"/>
  <c r="H2411" i="11" s="1"/>
  <c r="F2411" i="11"/>
  <c r="E2411" i="11"/>
  <c r="D2411" i="11"/>
  <c r="W2410" i="11"/>
  <c r="R2410" i="11"/>
  <c r="M2410" i="11"/>
  <c r="G2410" i="11"/>
  <c r="H2410" i="11" s="1"/>
  <c r="F2410" i="11"/>
  <c r="E2410" i="11"/>
  <c r="D2410" i="11"/>
  <c r="W2409" i="11"/>
  <c r="R2409" i="11"/>
  <c r="M2409" i="11"/>
  <c r="G2409" i="11"/>
  <c r="F2409" i="11"/>
  <c r="E2409" i="11"/>
  <c r="D2409" i="11"/>
  <c r="W2408" i="11"/>
  <c r="R2408" i="11"/>
  <c r="M2408" i="11"/>
  <c r="G2408" i="11"/>
  <c r="F2408" i="11"/>
  <c r="E2408" i="11"/>
  <c r="D2408" i="11"/>
  <c r="W2407" i="11"/>
  <c r="R2407" i="11"/>
  <c r="M2407" i="11"/>
  <c r="G2407" i="11"/>
  <c r="F2407" i="11"/>
  <c r="E2407" i="11"/>
  <c r="D2407" i="11"/>
  <c r="W2406" i="11"/>
  <c r="R2406" i="11"/>
  <c r="M2406" i="11"/>
  <c r="G2406" i="11"/>
  <c r="F2406" i="11"/>
  <c r="E2406" i="11"/>
  <c r="D2406" i="11"/>
  <c r="W2405" i="11"/>
  <c r="R2405" i="11"/>
  <c r="M2405" i="11"/>
  <c r="G2405" i="11"/>
  <c r="F2405" i="11"/>
  <c r="H2405" i="11" s="1"/>
  <c r="E2405" i="11"/>
  <c r="D2405" i="11"/>
  <c r="W2404" i="11"/>
  <c r="R2404" i="11"/>
  <c r="M2404" i="11"/>
  <c r="G2404" i="11"/>
  <c r="H2404" i="11" s="1"/>
  <c r="F2404" i="11"/>
  <c r="E2404" i="11"/>
  <c r="D2404" i="11"/>
  <c r="W2403" i="11"/>
  <c r="R2403" i="11"/>
  <c r="M2403" i="11"/>
  <c r="G2403" i="11"/>
  <c r="F2403" i="11"/>
  <c r="E2403" i="11"/>
  <c r="D2403" i="11"/>
  <c r="W2402" i="11"/>
  <c r="R2402" i="11"/>
  <c r="M2402" i="11"/>
  <c r="G2402" i="11"/>
  <c r="H2402" i="11" s="1"/>
  <c r="F2402" i="11"/>
  <c r="E2402" i="11"/>
  <c r="D2402" i="11"/>
  <c r="W2401" i="11"/>
  <c r="R2401" i="11"/>
  <c r="M2401" i="11"/>
  <c r="G2401" i="11"/>
  <c r="F2401" i="11"/>
  <c r="E2401" i="11"/>
  <c r="D2401" i="11"/>
  <c r="W2400" i="11"/>
  <c r="R2400" i="11"/>
  <c r="M2400" i="11"/>
  <c r="G2400" i="11"/>
  <c r="F2400" i="11"/>
  <c r="E2400" i="11"/>
  <c r="D2400" i="11"/>
  <c r="W2399" i="11"/>
  <c r="R2399" i="11"/>
  <c r="M2399" i="11"/>
  <c r="G2399" i="11"/>
  <c r="F2399" i="11"/>
  <c r="E2399" i="11"/>
  <c r="D2399" i="11"/>
  <c r="W2398" i="11"/>
  <c r="R2398" i="11"/>
  <c r="M2398" i="11"/>
  <c r="G2398" i="11"/>
  <c r="H2398" i="11" s="1"/>
  <c r="F2398" i="11"/>
  <c r="E2398" i="11"/>
  <c r="D2398" i="11"/>
  <c r="W2397" i="11"/>
  <c r="R2397" i="11"/>
  <c r="M2397" i="11"/>
  <c r="G2397" i="11"/>
  <c r="H2397" i="11" s="1"/>
  <c r="F2397" i="11"/>
  <c r="E2397" i="11"/>
  <c r="D2397" i="11"/>
  <c r="W2396" i="11"/>
  <c r="R2396" i="11"/>
  <c r="M2396" i="11"/>
  <c r="G2396" i="11"/>
  <c r="F2396" i="11"/>
  <c r="E2396" i="11"/>
  <c r="D2396" i="11"/>
  <c r="W2395" i="11"/>
  <c r="R2395" i="11"/>
  <c r="M2395" i="11"/>
  <c r="G2395" i="11"/>
  <c r="H2395" i="11" s="1"/>
  <c r="F2395" i="11"/>
  <c r="E2395" i="11"/>
  <c r="D2395" i="11"/>
  <c r="W2394" i="11"/>
  <c r="R2394" i="11"/>
  <c r="M2394" i="11"/>
  <c r="G2394" i="11"/>
  <c r="H2394" i="11" s="1"/>
  <c r="F2394" i="11"/>
  <c r="E2394" i="11"/>
  <c r="D2394" i="11"/>
  <c r="W2393" i="11"/>
  <c r="R2393" i="11"/>
  <c r="M2393" i="11"/>
  <c r="G2393" i="11"/>
  <c r="F2393" i="11"/>
  <c r="E2393" i="11"/>
  <c r="D2393" i="11"/>
  <c r="W2392" i="11"/>
  <c r="R2392" i="11"/>
  <c r="M2392" i="11"/>
  <c r="G2392" i="11"/>
  <c r="F2392" i="11"/>
  <c r="E2392" i="11"/>
  <c r="D2392" i="11"/>
  <c r="W2391" i="11"/>
  <c r="R2391" i="11"/>
  <c r="M2391" i="11"/>
  <c r="G2391" i="11"/>
  <c r="F2391" i="11"/>
  <c r="E2391" i="11"/>
  <c r="D2391" i="11"/>
  <c r="W2390" i="11"/>
  <c r="R2390" i="11"/>
  <c r="M2390" i="11"/>
  <c r="G2390" i="11"/>
  <c r="H2390" i="11"/>
  <c r="X2390" i="11" s="1"/>
  <c r="F2390" i="11"/>
  <c r="E2390" i="11"/>
  <c r="D2390" i="11"/>
  <c r="W2389" i="11"/>
  <c r="R2389" i="11"/>
  <c r="M2389" i="11"/>
  <c r="G2389" i="11"/>
  <c r="F2389" i="11"/>
  <c r="E2389" i="11"/>
  <c r="D2389" i="11"/>
  <c r="W2388" i="11"/>
  <c r="R2388" i="11"/>
  <c r="M2388" i="11"/>
  <c r="G2388" i="11"/>
  <c r="F2388" i="11"/>
  <c r="E2388" i="11"/>
  <c r="D2388" i="11"/>
  <c r="W2387" i="11"/>
  <c r="R2387" i="11"/>
  <c r="M2387" i="11"/>
  <c r="G2387" i="11"/>
  <c r="F2387" i="11"/>
  <c r="E2387" i="11"/>
  <c r="D2387" i="11"/>
  <c r="W2386" i="11"/>
  <c r="R2386" i="11"/>
  <c r="M2386" i="11"/>
  <c r="G2386" i="11"/>
  <c r="F2386" i="11"/>
  <c r="E2386" i="11"/>
  <c r="D2386" i="11"/>
  <c r="W2385" i="11"/>
  <c r="R2385" i="11"/>
  <c r="M2385" i="11"/>
  <c r="G2385" i="11"/>
  <c r="F2385" i="11"/>
  <c r="E2385" i="11"/>
  <c r="D2385" i="11"/>
  <c r="W2384" i="11"/>
  <c r="R2384" i="11"/>
  <c r="M2384" i="11"/>
  <c r="G2384" i="11"/>
  <c r="F2384" i="11"/>
  <c r="E2384" i="11"/>
  <c r="D2384" i="11"/>
  <c r="W2383" i="11"/>
  <c r="R2383" i="11"/>
  <c r="M2383" i="11"/>
  <c r="G2383" i="11"/>
  <c r="F2383" i="11"/>
  <c r="E2383" i="11"/>
  <c r="D2383" i="11"/>
  <c r="W2382" i="11"/>
  <c r="R2382" i="11"/>
  <c r="M2382" i="11"/>
  <c r="G2382" i="11"/>
  <c r="F2382" i="11"/>
  <c r="E2382" i="11"/>
  <c r="D2382" i="11"/>
  <c r="W2381" i="11"/>
  <c r="R2381" i="11"/>
  <c r="M2381" i="11"/>
  <c r="G2381" i="11"/>
  <c r="F2381" i="11"/>
  <c r="E2381" i="11"/>
  <c r="D2381" i="11"/>
  <c r="W2380" i="11"/>
  <c r="R2380" i="11"/>
  <c r="M2380" i="11"/>
  <c r="G2380" i="11"/>
  <c r="H2380" i="11"/>
  <c r="F2380" i="11"/>
  <c r="E2380" i="11"/>
  <c r="D2380" i="11"/>
  <c r="W2379" i="11"/>
  <c r="R2379" i="11"/>
  <c r="M2379" i="11"/>
  <c r="G2379" i="11"/>
  <c r="F2379" i="11"/>
  <c r="E2379" i="11"/>
  <c r="H2379" i="11" s="1"/>
  <c r="D2379" i="11"/>
  <c r="W2378" i="11"/>
  <c r="R2378" i="11"/>
  <c r="M2378" i="11"/>
  <c r="G2378" i="11"/>
  <c r="H2378" i="11" s="1"/>
  <c r="F2378" i="11"/>
  <c r="E2378" i="11"/>
  <c r="D2378" i="11"/>
  <c r="W2377" i="11"/>
  <c r="R2377" i="11"/>
  <c r="M2377" i="11"/>
  <c r="G2377" i="11"/>
  <c r="F2377" i="11"/>
  <c r="E2377" i="11"/>
  <c r="D2377" i="11"/>
  <c r="W2376" i="11"/>
  <c r="R2376" i="11"/>
  <c r="M2376" i="11"/>
  <c r="G2376" i="11"/>
  <c r="F2376" i="11"/>
  <c r="E2376" i="11"/>
  <c r="D2376" i="11"/>
  <c r="W2375" i="11"/>
  <c r="R2375" i="11"/>
  <c r="M2375" i="11"/>
  <c r="G2375" i="11"/>
  <c r="F2375" i="11"/>
  <c r="E2375" i="11"/>
  <c r="D2375" i="11"/>
  <c r="W2374" i="11"/>
  <c r="R2374" i="11"/>
  <c r="M2374" i="11"/>
  <c r="G2374" i="11"/>
  <c r="F2374" i="11"/>
  <c r="E2374" i="11"/>
  <c r="D2374" i="11"/>
  <c r="H2374" i="11" s="1"/>
  <c r="W2373" i="11"/>
  <c r="R2373" i="11"/>
  <c r="M2373" i="11"/>
  <c r="G2373" i="11"/>
  <c r="F2373" i="11"/>
  <c r="E2373" i="11"/>
  <c r="D2373" i="11"/>
  <c r="W2372" i="11"/>
  <c r="R2372" i="11"/>
  <c r="M2372" i="11"/>
  <c r="G2372" i="11"/>
  <c r="F2372" i="11"/>
  <c r="E2372" i="11"/>
  <c r="D2372" i="11"/>
  <c r="W2371" i="11"/>
  <c r="R2371" i="11"/>
  <c r="M2371" i="11"/>
  <c r="G2371" i="11"/>
  <c r="F2371" i="11"/>
  <c r="E2371" i="11"/>
  <c r="H2371" i="11" s="1"/>
  <c r="D2371" i="11"/>
  <c r="W2370" i="11"/>
  <c r="R2370" i="11"/>
  <c r="M2370" i="11"/>
  <c r="G2370" i="11"/>
  <c r="F2370" i="11"/>
  <c r="E2370" i="11"/>
  <c r="D2370" i="11"/>
  <c r="W2369" i="11"/>
  <c r="R2369" i="11"/>
  <c r="M2369" i="11"/>
  <c r="G2369" i="11"/>
  <c r="F2369" i="11"/>
  <c r="E2369" i="11"/>
  <c r="D2369" i="11"/>
  <c r="W2368" i="11"/>
  <c r="R2368" i="11"/>
  <c r="M2368" i="11"/>
  <c r="G2368" i="11"/>
  <c r="F2368" i="11"/>
  <c r="E2368" i="11"/>
  <c r="D2368" i="11"/>
  <c r="W2367" i="11"/>
  <c r="R2367" i="11"/>
  <c r="M2367" i="11"/>
  <c r="G2367" i="11"/>
  <c r="F2367" i="11"/>
  <c r="E2367" i="11"/>
  <c r="D2367" i="11"/>
  <c r="W2366" i="11"/>
  <c r="R2366" i="11"/>
  <c r="M2366" i="11"/>
  <c r="G2366" i="11"/>
  <c r="F2366" i="11"/>
  <c r="E2366" i="11"/>
  <c r="D2366" i="11"/>
  <c r="W2365" i="11"/>
  <c r="R2365" i="11"/>
  <c r="M2365" i="11"/>
  <c r="G2365" i="11"/>
  <c r="F2365" i="11"/>
  <c r="E2365" i="11"/>
  <c r="H2365" i="11" s="1"/>
  <c r="D2365" i="11"/>
  <c r="W2364" i="11"/>
  <c r="R2364" i="11"/>
  <c r="M2364" i="11"/>
  <c r="G2364" i="11"/>
  <c r="F2364" i="11"/>
  <c r="E2364" i="11"/>
  <c r="H2364" i="11" s="1"/>
  <c r="D2364" i="11"/>
  <c r="W2363" i="11"/>
  <c r="R2363" i="11"/>
  <c r="M2363" i="11"/>
  <c r="G2363" i="11"/>
  <c r="H2363" i="11" s="1"/>
  <c r="F2363" i="11"/>
  <c r="E2363" i="11"/>
  <c r="D2363" i="11"/>
  <c r="W2362" i="11"/>
  <c r="R2362" i="11"/>
  <c r="M2362" i="11"/>
  <c r="G2362" i="11"/>
  <c r="F2362" i="11"/>
  <c r="E2362" i="11"/>
  <c r="D2362" i="11"/>
  <c r="W2361" i="11"/>
  <c r="R2361" i="11"/>
  <c r="M2361" i="11"/>
  <c r="G2361" i="11"/>
  <c r="F2361" i="11"/>
  <c r="E2361" i="11"/>
  <c r="D2361" i="11"/>
  <c r="W2360" i="11"/>
  <c r="R2360" i="11"/>
  <c r="M2360" i="11"/>
  <c r="G2360" i="11"/>
  <c r="F2360" i="11"/>
  <c r="E2360" i="11"/>
  <c r="D2360" i="11"/>
  <c r="W2359" i="11"/>
  <c r="R2359" i="11"/>
  <c r="M2359" i="11"/>
  <c r="G2359" i="11"/>
  <c r="F2359" i="11"/>
  <c r="E2359" i="11"/>
  <c r="D2359" i="11"/>
  <c r="W2358" i="11"/>
  <c r="R2358" i="11"/>
  <c r="M2358" i="11"/>
  <c r="G2358" i="11"/>
  <c r="F2358" i="11"/>
  <c r="E2358" i="11"/>
  <c r="D2358" i="11"/>
  <c r="H2358" i="11" s="1"/>
  <c r="W2357" i="11"/>
  <c r="R2357" i="11"/>
  <c r="M2357" i="11"/>
  <c r="G2357" i="11"/>
  <c r="F2357" i="11"/>
  <c r="E2357" i="11"/>
  <c r="D2357" i="11"/>
  <c r="W2356" i="11"/>
  <c r="R2356" i="11"/>
  <c r="M2356" i="11"/>
  <c r="G2356" i="11"/>
  <c r="H2356" i="11" s="1"/>
  <c r="F2356" i="11"/>
  <c r="E2356" i="11"/>
  <c r="D2356" i="11"/>
  <c r="AA2356" i="11" s="1"/>
  <c r="W2355" i="11"/>
  <c r="R2355" i="11"/>
  <c r="M2355" i="11"/>
  <c r="G2355" i="11"/>
  <c r="F2355" i="11"/>
  <c r="E2355" i="11"/>
  <c r="D2355" i="11"/>
  <c r="AA2355" i="11" s="1"/>
  <c r="W2354" i="11"/>
  <c r="R2354" i="11"/>
  <c r="M2354" i="11"/>
  <c r="G2354" i="11"/>
  <c r="F2354" i="11"/>
  <c r="E2354" i="11"/>
  <c r="D2354" i="11"/>
  <c r="AA2354" i="11" s="1"/>
  <c r="AB2354" i="11" s="1"/>
  <c r="W2353" i="11"/>
  <c r="R2353" i="11"/>
  <c r="M2353" i="11"/>
  <c r="G2353" i="11"/>
  <c r="F2353" i="11"/>
  <c r="E2353" i="11"/>
  <c r="D2353" i="11"/>
  <c r="AA2353" i="11" s="1"/>
  <c r="AD2353" i="11" s="1"/>
  <c r="W2352" i="11"/>
  <c r="R2352" i="11"/>
  <c r="M2352" i="11"/>
  <c r="G2352" i="11"/>
  <c r="F2352" i="11"/>
  <c r="E2352" i="11"/>
  <c r="D2352" i="11"/>
  <c r="AA2352" i="11" s="1"/>
  <c r="W2351" i="11"/>
  <c r="R2351" i="11"/>
  <c r="M2351" i="11"/>
  <c r="G2351" i="11"/>
  <c r="F2351" i="11"/>
  <c r="E2351" i="11"/>
  <c r="D2351" i="11"/>
  <c r="AA2351" i="11" s="1"/>
  <c r="AB2351" i="11" s="1"/>
  <c r="W2350" i="11"/>
  <c r="R2350" i="11"/>
  <c r="M2350" i="11"/>
  <c r="G2350" i="11"/>
  <c r="F2350" i="11"/>
  <c r="E2350" i="11"/>
  <c r="D2350" i="11"/>
  <c r="AA2350" i="11" s="1"/>
  <c r="W2349" i="11"/>
  <c r="R2349" i="11"/>
  <c r="M2349" i="11"/>
  <c r="G2349" i="11"/>
  <c r="H2349" i="11" s="1"/>
  <c r="F2349" i="11"/>
  <c r="E2349" i="11"/>
  <c r="D2349" i="11"/>
  <c r="AA2349" i="11" s="1"/>
  <c r="AB2349" i="11" s="1"/>
  <c r="W2348" i="11"/>
  <c r="R2348" i="11"/>
  <c r="M2348" i="11"/>
  <c r="G2348" i="11"/>
  <c r="H2348" i="11" s="1"/>
  <c r="F2348" i="11"/>
  <c r="E2348" i="11"/>
  <c r="D2348" i="11"/>
  <c r="AA2348" i="11" s="1"/>
  <c r="W2347" i="11"/>
  <c r="R2347" i="11"/>
  <c r="M2347" i="11"/>
  <c r="G2347" i="11"/>
  <c r="F2347" i="11"/>
  <c r="E2347" i="11"/>
  <c r="D2347" i="11"/>
  <c r="AA2347" i="11" s="1"/>
  <c r="W2346" i="11"/>
  <c r="R2346" i="11"/>
  <c r="M2346" i="11"/>
  <c r="G2346" i="11"/>
  <c r="F2346" i="11"/>
  <c r="E2346" i="11"/>
  <c r="D2346" i="11"/>
  <c r="AA2346" i="11" s="1"/>
  <c r="W2345" i="11"/>
  <c r="R2345" i="11"/>
  <c r="M2345" i="11"/>
  <c r="G2345" i="11"/>
  <c r="F2345" i="11"/>
  <c r="E2345" i="11"/>
  <c r="D2345" i="11"/>
  <c r="AA2345" i="11" s="1"/>
  <c r="AB2345" i="11" s="1"/>
  <c r="W2344" i="11"/>
  <c r="R2344" i="11"/>
  <c r="M2344" i="11"/>
  <c r="G2344" i="11"/>
  <c r="F2344" i="11"/>
  <c r="E2344" i="11"/>
  <c r="D2344" i="11"/>
  <c r="AA2344" i="11" s="1"/>
  <c r="W2343" i="11"/>
  <c r="R2343" i="11"/>
  <c r="M2343" i="11"/>
  <c r="G2343" i="11"/>
  <c r="F2343" i="11"/>
  <c r="E2343" i="11"/>
  <c r="D2343" i="11"/>
  <c r="AA2343" i="11" s="1"/>
  <c r="W2342" i="11"/>
  <c r="R2342" i="11"/>
  <c r="M2342" i="11"/>
  <c r="G2342" i="11"/>
  <c r="F2342" i="11"/>
  <c r="E2342" i="11"/>
  <c r="D2342" i="11"/>
  <c r="AA2342" i="11" s="1"/>
  <c r="W2341" i="11"/>
  <c r="R2341" i="11"/>
  <c r="M2341" i="11"/>
  <c r="G2341" i="11"/>
  <c r="F2341" i="11"/>
  <c r="H2341" i="11"/>
  <c r="E2341" i="11"/>
  <c r="D2341" i="11"/>
  <c r="AA2341" i="11" s="1"/>
  <c r="AD2341" i="11" s="1"/>
  <c r="W2340" i="11"/>
  <c r="R2340" i="11"/>
  <c r="M2340" i="11"/>
  <c r="G2340" i="11"/>
  <c r="F2340" i="11"/>
  <c r="E2340" i="11"/>
  <c r="D2340" i="11"/>
  <c r="AA2340" i="11" s="1"/>
  <c r="W2339" i="11"/>
  <c r="R2339" i="11"/>
  <c r="M2339" i="11"/>
  <c r="G2339" i="11"/>
  <c r="F2339" i="11"/>
  <c r="E2339" i="11"/>
  <c r="D2339" i="11"/>
  <c r="AA2339" i="11" s="1"/>
  <c r="W2338" i="11"/>
  <c r="R2338" i="11"/>
  <c r="M2338" i="11"/>
  <c r="G2338" i="11"/>
  <c r="F2338" i="11"/>
  <c r="E2338" i="11"/>
  <c r="D2338" i="11"/>
  <c r="AA2338" i="11" s="1"/>
  <c r="W2337" i="11"/>
  <c r="R2337" i="11"/>
  <c r="M2337" i="11"/>
  <c r="G2337" i="11"/>
  <c r="F2337" i="11"/>
  <c r="E2337" i="11"/>
  <c r="D2337" i="11"/>
  <c r="AA2337" i="11" s="1"/>
  <c r="AB2337" i="11" s="1"/>
  <c r="W2336" i="11"/>
  <c r="R2336" i="11"/>
  <c r="M2336" i="11"/>
  <c r="G2336" i="11"/>
  <c r="F2336" i="11"/>
  <c r="E2336" i="11"/>
  <c r="D2336" i="11"/>
  <c r="AA2336" i="11" s="1"/>
  <c r="W2335" i="11"/>
  <c r="R2335" i="11"/>
  <c r="M2335" i="11"/>
  <c r="G2335" i="11"/>
  <c r="F2335" i="11"/>
  <c r="E2335" i="11"/>
  <c r="D2335" i="11"/>
  <c r="AA2335" i="11" s="1"/>
  <c r="AB2335" i="11" s="1"/>
  <c r="W2334" i="11"/>
  <c r="R2334" i="11"/>
  <c r="M2334" i="11"/>
  <c r="G2334" i="11"/>
  <c r="H2334" i="11" s="1"/>
  <c r="F2334" i="11"/>
  <c r="E2334" i="11"/>
  <c r="D2334" i="11"/>
  <c r="AA2334" i="11" s="1"/>
  <c r="AB2334" i="11" s="1"/>
  <c r="W2333" i="11"/>
  <c r="R2333" i="11"/>
  <c r="M2333" i="11"/>
  <c r="G2333" i="11"/>
  <c r="F2333" i="11"/>
  <c r="E2333" i="11"/>
  <c r="D2333" i="11"/>
  <c r="AA2333" i="11" s="1"/>
  <c r="AD2333" i="11" s="1"/>
  <c r="W2332" i="11"/>
  <c r="R2332" i="11"/>
  <c r="M2332" i="11"/>
  <c r="G2332" i="11"/>
  <c r="H2332" i="11" s="1"/>
  <c r="F2332" i="11"/>
  <c r="E2332" i="11"/>
  <c r="D2332" i="11"/>
  <c r="AA2332" i="11" s="1"/>
  <c r="W2331" i="11"/>
  <c r="R2331" i="11"/>
  <c r="M2331" i="11"/>
  <c r="G2331" i="11"/>
  <c r="F2331" i="11"/>
  <c r="E2331" i="11"/>
  <c r="D2331" i="11"/>
  <c r="AA2331" i="11" s="1"/>
  <c r="W2330" i="11"/>
  <c r="R2330" i="11"/>
  <c r="M2330" i="11"/>
  <c r="G2330" i="11"/>
  <c r="F2330" i="11"/>
  <c r="E2330" i="11"/>
  <c r="D2330" i="11"/>
  <c r="AA2330" i="11" s="1"/>
  <c r="AB2330" i="11" s="1"/>
  <c r="W2329" i="11"/>
  <c r="R2329" i="11"/>
  <c r="M2329" i="11"/>
  <c r="G2329" i="11"/>
  <c r="F2329" i="11"/>
  <c r="E2329" i="11"/>
  <c r="D2329" i="11"/>
  <c r="AA2329" i="11" s="1"/>
  <c r="AB2329" i="11" s="1"/>
  <c r="W2328" i="11"/>
  <c r="R2328" i="11"/>
  <c r="M2328" i="11"/>
  <c r="G2328" i="11"/>
  <c r="F2328" i="11"/>
  <c r="E2328" i="11"/>
  <c r="D2328" i="11"/>
  <c r="AA2328" i="11" s="1"/>
  <c r="W2327" i="11"/>
  <c r="R2327" i="11"/>
  <c r="M2327" i="11"/>
  <c r="G2327" i="11"/>
  <c r="F2327" i="11"/>
  <c r="E2327" i="11"/>
  <c r="D2327" i="11"/>
  <c r="AA2327" i="11" s="1"/>
  <c r="W2326" i="11"/>
  <c r="R2326" i="11"/>
  <c r="M2326" i="11"/>
  <c r="G2326" i="11"/>
  <c r="F2326" i="11"/>
  <c r="E2326" i="11"/>
  <c r="H2326" i="11"/>
  <c r="D2326" i="11"/>
  <c r="AA2326" i="11" s="1"/>
  <c r="W2325" i="11"/>
  <c r="R2325" i="11"/>
  <c r="M2325" i="11"/>
  <c r="G2325" i="11"/>
  <c r="H2325" i="11" s="1"/>
  <c r="F2325" i="11"/>
  <c r="E2325" i="11"/>
  <c r="D2325" i="11"/>
  <c r="AA2325" i="11" s="1"/>
  <c r="AD2325" i="11" s="1"/>
  <c r="W2324" i="11"/>
  <c r="R2324" i="11"/>
  <c r="M2324" i="11"/>
  <c r="G2324" i="11"/>
  <c r="H2324" i="11" s="1"/>
  <c r="F2324" i="11"/>
  <c r="E2324" i="11"/>
  <c r="D2324" i="11"/>
  <c r="AA2324" i="11" s="1"/>
  <c r="W2323" i="11"/>
  <c r="R2323" i="11"/>
  <c r="M2323" i="11"/>
  <c r="G2323" i="11"/>
  <c r="F2323" i="11"/>
  <c r="E2323" i="11"/>
  <c r="D2323" i="11"/>
  <c r="AA2323" i="11" s="1"/>
  <c r="W2322" i="11"/>
  <c r="R2322" i="11"/>
  <c r="M2322" i="11"/>
  <c r="G2322" i="11"/>
  <c r="F2322" i="11"/>
  <c r="E2322" i="11"/>
  <c r="D2322" i="11"/>
  <c r="AA2322" i="11" s="1"/>
  <c r="W2321" i="11"/>
  <c r="R2321" i="11"/>
  <c r="M2321" i="11"/>
  <c r="G2321" i="11"/>
  <c r="F2321" i="11"/>
  <c r="E2321" i="11"/>
  <c r="D2321" i="11"/>
  <c r="AA2321" i="11" s="1"/>
  <c r="AD2321" i="11" s="1"/>
  <c r="W2320" i="11"/>
  <c r="R2320" i="11"/>
  <c r="M2320" i="11"/>
  <c r="G2320" i="11"/>
  <c r="F2320" i="11"/>
  <c r="E2320" i="11"/>
  <c r="D2320" i="11"/>
  <c r="AA2320" i="11" s="1"/>
  <c r="W2319" i="11"/>
  <c r="R2319" i="11"/>
  <c r="M2319" i="11"/>
  <c r="G2319" i="11"/>
  <c r="F2319" i="11"/>
  <c r="E2319" i="11"/>
  <c r="D2319" i="11"/>
  <c r="AA2319" i="11" s="1"/>
  <c r="AD2319" i="11" s="1"/>
  <c r="W2318" i="11"/>
  <c r="R2318" i="11"/>
  <c r="M2318" i="11"/>
  <c r="G2318" i="11"/>
  <c r="F2318" i="11"/>
  <c r="E2318" i="11"/>
  <c r="D2318" i="11"/>
  <c r="AA2318" i="11" s="1"/>
  <c r="W2317" i="11"/>
  <c r="R2317" i="11"/>
  <c r="M2317" i="11"/>
  <c r="G2317" i="11"/>
  <c r="H2317" i="11" s="1"/>
  <c r="F2317" i="11"/>
  <c r="E2317" i="11"/>
  <c r="D2317" i="11"/>
  <c r="AA2317" i="11" s="1"/>
  <c r="AD2317" i="11" s="1"/>
  <c r="W2316" i="11"/>
  <c r="R2316" i="11"/>
  <c r="M2316" i="11"/>
  <c r="G2316" i="11"/>
  <c r="F2316" i="11"/>
  <c r="E2316" i="11"/>
  <c r="D2316" i="11"/>
  <c r="AA2316" i="11" s="1"/>
  <c r="AB2316" i="11" s="1"/>
  <c r="W2315" i="11"/>
  <c r="R2315" i="11"/>
  <c r="M2315" i="11"/>
  <c r="G2315" i="11"/>
  <c r="F2315" i="11"/>
  <c r="E2315" i="11"/>
  <c r="D2315" i="11"/>
  <c r="AA2315" i="11" s="1"/>
  <c r="W2314" i="11"/>
  <c r="R2314" i="11"/>
  <c r="M2314" i="11"/>
  <c r="F2314" i="11"/>
  <c r="E2314" i="11"/>
  <c r="D2314" i="11"/>
  <c r="W2313" i="11"/>
  <c r="R2313" i="11"/>
  <c r="M2313" i="11"/>
  <c r="F2313" i="11"/>
  <c r="E2313" i="11"/>
  <c r="D2313" i="11"/>
  <c r="W2312" i="11"/>
  <c r="R2312" i="11"/>
  <c r="M2312" i="11"/>
  <c r="F2312" i="11"/>
  <c r="H2312" i="11"/>
  <c r="E2312" i="11"/>
  <c r="D2312" i="11"/>
  <c r="W2311" i="11"/>
  <c r="R2311" i="11"/>
  <c r="M2311" i="11"/>
  <c r="F2311" i="11"/>
  <c r="E2311" i="11"/>
  <c r="D2311" i="11"/>
  <c r="W2310" i="11"/>
  <c r="R2310" i="11"/>
  <c r="M2310" i="11"/>
  <c r="F2310" i="11"/>
  <c r="E2310" i="11"/>
  <c r="D2310" i="11"/>
  <c r="W2309" i="11"/>
  <c r="R2309" i="11"/>
  <c r="M2309" i="11"/>
  <c r="F2309" i="11"/>
  <c r="E2309" i="11"/>
  <c r="D2309" i="11"/>
  <c r="W2308" i="11"/>
  <c r="R2308" i="11"/>
  <c r="M2308" i="11"/>
  <c r="F2308" i="11"/>
  <c r="E2308" i="11"/>
  <c r="H2308" i="11" s="1"/>
  <c r="D2308" i="11"/>
  <c r="W2307" i="11"/>
  <c r="R2307" i="11"/>
  <c r="M2307" i="11"/>
  <c r="F2307" i="11"/>
  <c r="E2307" i="11"/>
  <c r="D2307" i="11"/>
  <c r="H2307" i="11" s="1"/>
  <c r="W2306" i="11"/>
  <c r="R2306" i="11"/>
  <c r="M2306" i="11"/>
  <c r="F2306" i="11"/>
  <c r="E2306" i="11"/>
  <c r="D2306" i="11"/>
  <c r="W2305" i="11"/>
  <c r="R2305" i="11"/>
  <c r="M2305" i="11"/>
  <c r="F2305" i="11"/>
  <c r="E2305" i="11"/>
  <c r="D2305" i="11"/>
  <c r="W2304" i="11"/>
  <c r="R2304" i="11"/>
  <c r="M2304" i="11"/>
  <c r="F2304" i="11"/>
  <c r="E2304" i="11"/>
  <c r="D2304" i="11"/>
  <c r="W2303" i="11"/>
  <c r="R2303" i="11"/>
  <c r="M2303" i="11"/>
  <c r="F2303" i="11"/>
  <c r="E2303" i="11"/>
  <c r="D2303" i="11"/>
  <c r="W2302" i="11"/>
  <c r="R2302" i="11"/>
  <c r="M2302" i="11"/>
  <c r="F2302" i="11"/>
  <c r="E2302" i="11"/>
  <c r="D2302" i="11"/>
  <c r="W2301" i="11"/>
  <c r="R2301" i="11"/>
  <c r="M2301" i="11"/>
  <c r="F2301" i="11"/>
  <c r="E2301" i="11"/>
  <c r="D2301" i="11"/>
  <c r="W2300" i="11"/>
  <c r="R2300" i="11"/>
  <c r="M2300" i="11"/>
  <c r="F2300" i="11"/>
  <c r="H2300" i="11"/>
  <c r="E2300" i="11"/>
  <c r="D2300" i="11"/>
  <c r="W2299" i="11"/>
  <c r="R2299" i="11"/>
  <c r="M2299" i="11"/>
  <c r="F2299" i="11"/>
  <c r="E2299" i="11"/>
  <c r="D2299" i="11"/>
  <c r="H2299" i="11" s="1"/>
  <c r="W2298" i="11"/>
  <c r="R2298" i="11"/>
  <c r="M2298" i="11"/>
  <c r="F2298" i="11"/>
  <c r="E2298" i="11"/>
  <c r="D2298" i="11"/>
  <c r="W2297" i="11"/>
  <c r="R2297" i="11"/>
  <c r="M2297" i="11"/>
  <c r="F2297" i="11"/>
  <c r="E2297" i="11"/>
  <c r="D2297" i="11"/>
  <c r="W2296" i="11"/>
  <c r="R2296" i="11"/>
  <c r="M2296" i="11"/>
  <c r="F2296" i="11"/>
  <c r="E2296" i="11"/>
  <c r="D2296" i="11"/>
  <c r="H2296" i="11" s="1"/>
  <c r="W2295" i="11"/>
  <c r="R2295" i="11"/>
  <c r="M2295" i="11"/>
  <c r="F2295" i="11"/>
  <c r="E2295" i="11"/>
  <c r="D2295" i="11"/>
  <c r="W2294" i="11"/>
  <c r="R2294" i="11"/>
  <c r="M2294" i="11"/>
  <c r="F2294" i="11"/>
  <c r="E2294" i="11"/>
  <c r="D2294" i="11"/>
  <c r="H2294" i="11" s="1"/>
  <c r="W2293" i="11"/>
  <c r="R2293" i="11"/>
  <c r="M2293" i="11"/>
  <c r="F2293" i="11"/>
  <c r="E2293" i="11"/>
  <c r="D2293" i="11"/>
  <c r="W2292" i="11"/>
  <c r="R2292" i="11"/>
  <c r="M2292" i="11"/>
  <c r="F2292" i="11"/>
  <c r="E2292" i="11"/>
  <c r="D2292" i="11"/>
  <c r="W2291" i="11"/>
  <c r="R2291" i="11"/>
  <c r="M2291" i="11"/>
  <c r="F2291" i="11"/>
  <c r="E2291" i="11"/>
  <c r="D2291" i="11"/>
  <c r="W2290" i="11"/>
  <c r="R2290" i="11"/>
  <c r="M2290" i="11"/>
  <c r="F2290" i="11"/>
  <c r="E2290" i="11"/>
  <c r="D2290" i="11"/>
  <c r="W2289" i="11"/>
  <c r="R2289" i="11"/>
  <c r="M2289" i="11"/>
  <c r="F2289" i="11"/>
  <c r="E2289" i="11"/>
  <c r="D2289" i="11"/>
  <c r="W2288" i="11"/>
  <c r="R2288" i="11"/>
  <c r="M2288" i="11"/>
  <c r="F2288" i="11"/>
  <c r="E2288" i="11"/>
  <c r="D2288" i="11"/>
  <c r="H2288" i="11" s="1"/>
  <c r="W2287" i="11"/>
  <c r="R2287" i="11"/>
  <c r="M2287" i="11"/>
  <c r="F2287" i="11"/>
  <c r="E2287" i="11"/>
  <c r="D2287" i="11"/>
  <c r="W2286" i="11"/>
  <c r="R2286" i="11"/>
  <c r="M2286" i="11"/>
  <c r="F2286" i="11"/>
  <c r="E2286" i="11"/>
  <c r="D2286" i="11"/>
  <c r="W2285" i="11"/>
  <c r="R2285" i="11"/>
  <c r="M2285" i="11"/>
  <c r="F2285" i="11"/>
  <c r="E2285" i="11"/>
  <c r="D2285" i="11"/>
  <c r="W2284" i="11"/>
  <c r="R2284" i="11"/>
  <c r="M2284" i="11"/>
  <c r="F2284" i="11"/>
  <c r="E2284" i="11"/>
  <c r="D2284" i="11"/>
  <c r="H2284" i="11" s="1"/>
  <c r="W2283" i="11"/>
  <c r="R2283" i="11"/>
  <c r="M2283" i="11"/>
  <c r="F2283" i="11"/>
  <c r="E2283" i="11"/>
  <c r="D2283" i="11"/>
  <c r="H2283" i="11" s="1"/>
  <c r="W2282" i="11"/>
  <c r="R2282" i="11"/>
  <c r="M2282" i="11"/>
  <c r="F2282" i="11"/>
  <c r="E2282" i="11"/>
  <c r="D2282" i="11"/>
  <c r="W2281" i="11"/>
  <c r="R2281" i="11"/>
  <c r="M2281" i="11"/>
  <c r="F2281" i="11"/>
  <c r="E2281" i="11"/>
  <c r="D2281" i="11"/>
  <c r="W2280" i="11"/>
  <c r="R2280" i="11"/>
  <c r="M2280" i="11"/>
  <c r="F2280" i="11"/>
  <c r="E2280" i="11"/>
  <c r="D2280" i="11"/>
  <c r="H2280" i="11" s="1"/>
  <c r="W2279" i="11"/>
  <c r="R2279" i="11"/>
  <c r="M2279" i="11"/>
  <c r="F2279" i="11"/>
  <c r="E2279" i="11"/>
  <c r="D2279" i="11"/>
  <c r="W2278" i="11"/>
  <c r="R2278" i="11"/>
  <c r="M2278" i="11"/>
  <c r="F2278" i="11"/>
  <c r="E2278" i="11"/>
  <c r="D2278" i="11"/>
  <c r="W2277" i="11"/>
  <c r="R2277" i="11"/>
  <c r="M2277" i="11"/>
  <c r="F2277" i="11"/>
  <c r="E2277" i="11"/>
  <c r="D2277" i="11"/>
  <c r="W2276" i="11"/>
  <c r="R2276" i="11"/>
  <c r="M2276" i="11"/>
  <c r="F2276" i="11"/>
  <c r="H2276" i="11"/>
  <c r="E2276" i="11"/>
  <c r="D2276" i="11"/>
  <c r="W2275" i="11"/>
  <c r="R2275" i="11"/>
  <c r="M2275" i="11"/>
  <c r="F2275" i="11"/>
  <c r="E2275" i="11"/>
  <c r="D2275" i="11"/>
  <c r="W2274" i="11"/>
  <c r="R2274" i="11"/>
  <c r="M2274" i="11"/>
  <c r="F2274" i="11"/>
  <c r="E2274" i="11"/>
  <c r="D2274" i="11"/>
  <c r="W2273" i="11"/>
  <c r="R2273" i="11"/>
  <c r="M2273" i="11"/>
  <c r="F2273" i="11"/>
  <c r="E2273" i="11"/>
  <c r="D2273" i="11"/>
  <c r="W2272" i="11"/>
  <c r="R2272" i="11"/>
  <c r="M2272" i="11"/>
  <c r="F2272" i="11"/>
  <c r="E2272" i="11"/>
  <c r="H2272" i="11" s="1"/>
  <c r="D2272" i="11"/>
  <c r="W2271" i="11"/>
  <c r="R2271" i="11"/>
  <c r="M2271" i="11"/>
  <c r="F2271" i="11"/>
  <c r="E2271" i="11"/>
  <c r="D2271" i="11"/>
  <c r="W2270" i="11"/>
  <c r="R2270" i="11"/>
  <c r="M2270" i="11"/>
  <c r="F2270" i="11"/>
  <c r="E2270" i="11"/>
  <c r="D2270" i="11"/>
  <c r="H2270" i="11" s="1"/>
  <c r="W2269" i="11"/>
  <c r="R2269" i="11"/>
  <c r="M2269" i="11"/>
  <c r="F2269" i="11"/>
  <c r="E2269" i="11"/>
  <c r="D2269" i="11"/>
  <c r="W2268" i="11"/>
  <c r="R2268" i="11"/>
  <c r="M2268" i="11"/>
  <c r="F2268" i="11"/>
  <c r="E2268" i="11"/>
  <c r="D2268" i="11"/>
  <c r="H2268" i="11" s="1"/>
  <c r="W2267" i="11"/>
  <c r="R2267" i="11"/>
  <c r="M2267" i="11"/>
  <c r="F2267" i="11"/>
  <c r="E2267" i="11"/>
  <c r="D2267" i="11"/>
  <c r="W2266" i="11"/>
  <c r="R2266" i="11"/>
  <c r="M2266" i="11"/>
  <c r="F2266" i="11"/>
  <c r="E2266" i="11"/>
  <c r="D2266" i="11"/>
  <c r="W2265" i="11"/>
  <c r="R2265" i="11"/>
  <c r="M2265" i="11"/>
  <c r="F2265" i="11"/>
  <c r="E2265" i="11"/>
  <c r="D2265" i="11"/>
  <c r="W2264" i="11"/>
  <c r="R2264" i="11"/>
  <c r="M2264" i="11"/>
  <c r="F2264" i="11"/>
  <c r="E2264" i="11"/>
  <c r="D2264" i="11"/>
  <c r="W2263" i="11"/>
  <c r="R2263" i="11"/>
  <c r="M2263" i="11"/>
  <c r="F2263" i="11"/>
  <c r="E2263" i="11"/>
  <c r="D2263" i="11"/>
  <c r="W2262" i="11"/>
  <c r="R2262" i="11"/>
  <c r="M2262" i="11"/>
  <c r="F2262" i="11"/>
  <c r="E2262" i="11"/>
  <c r="D2262" i="11"/>
  <c r="W2261" i="11"/>
  <c r="R2261" i="11"/>
  <c r="M2261" i="11"/>
  <c r="F2261" i="11"/>
  <c r="E2261" i="11"/>
  <c r="D2261" i="11"/>
  <c r="W2260" i="11"/>
  <c r="R2260" i="11"/>
  <c r="M2260" i="11"/>
  <c r="F2260" i="11"/>
  <c r="E2260" i="11"/>
  <c r="H2260" i="11" s="1"/>
  <c r="D2260" i="11"/>
  <c r="W2259" i="11"/>
  <c r="R2259" i="11"/>
  <c r="M2259" i="11"/>
  <c r="F2259" i="11"/>
  <c r="E2259" i="11"/>
  <c r="D2259" i="11"/>
  <c r="W2258" i="11"/>
  <c r="R2258" i="11"/>
  <c r="M2258" i="11"/>
  <c r="F2258" i="11"/>
  <c r="E2258" i="11"/>
  <c r="D2258" i="11"/>
  <c r="W2257" i="11"/>
  <c r="R2257" i="11"/>
  <c r="M2257" i="11"/>
  <c r="F2257" i="11"/>
  <c r="E2257" i="11"/>
  <c r="D2257" i="11"/>
  <c r="W2256" i="11"/>
  <c r="R2256" i="11"/>
  <c r="M2256" i="11"/>
  <c r="F2256" i="11"/>
  <c r="E2256" i="11"/>
  <c r="D2256" i="11"/>
  <c r="W2255" i="11"/>
  <c r="R2255" i="11"/>
  <c r="M2255" i="11"/>
  <c r="F2255" i="11"/>
  <c r="E2255" i="11"/>
  <c r="D2255" i="11"/>
  <c r="W2254" i="11"/>
  <c r="R2254" i="11"/>
  <c r="M2254" i="11"/>
  <c r="F2254" i="11"/>
  <c r="E2254" i="11"/>
  <c r="D2254" i="11"/>
  <c r="W2253" i="11"/>
  <c r="R2253" i="11"/>
  <c r="M2253" i="11"/>
  <c r="F2253" i="11"/>
  <c r="E2253" i="11"/>
  <c r="D2253" i="11"/>
  <c r="W2252" i="11"/>
  <c r="R2252" i="11"/>
  <c r="M2252" i="11"/>
  <c r="F2252" i="11"/>
  <c r="E2252" i="11"/>
  <c r="D2252" i="11"/>
  <c r="H2252" i="11" s="1"/>
  <c r="W2251" i="11"/>
  <c r="R2251" i="11"/>
  <c r="M2251" i="11"/>
  <c r="F2251" i="11"/>
  <c r="E2251" i="11"/>
  <c r="D2251" i="11"/>
  <c r="AA2251" i="11" s="1"/>
  <c r="AB2251" i="11" s="1"/>
  <c r="W2250" i="11"/>
  <c r="R2250" i="11"/>
  <c r="M2250" i="11"/>
  <c r="F2250" i="11"/>
  <c r="E2250" i="11"/>
  <c r="D2250" i="11"/>
  <c r="AA2250" i="11" s="1"/>
  <c r="AB2250" i="11" s="1"/>
  <c r="W2249" i="11"/>
  <c r="R2249" i="11"/>
  <c r="M2249" i="11"/>
  <c r="F2249" i="11"/>
  <c r="E2249" i="11"/>
  <c r="D2249" i="11"/>
  <c r="AA2249" i="11" s="1"/>
  <c r="AB2249" i="11" s="1"/>
  <c r="W2248" i="11"/>
  <c r="R2248" i="11"/>
  <c r="M2248" i="11"/>
  <c r="F2248" i="11"/>
  <c r="E2248" i="11"/>
  <c r="D2248" i="11"/>
  <c r="AA2248" i="11" s="1"/>
  <c r="AB2248" i="11" s="1"/>
  <c r="W2247" i="11"/>
  <c r="R2247" i="11"/>
  <c r="M2247" i="11"/>
  <c r="F2247" i="11"/>
  <c r="E2247" i="11"/>
  <c r="D2247" i="11"/>
  <c r="AA2247" i="11" s="1"/>
  <c r="AB2247" i="11" s="1"/>
  <c r="W2246" i="11"/>
  <c r="R2246" i="11"/>
  <c r="M2246" i="11"/>
  <c r="F2246" i="11"/>
  <c r="E2246" i="11"/>
  <c r="D2246" i="11"/>
  <c r="AA2246" i="11" s="1"/>
  <c r="W2245" i="11"/>
  <c r="R2245" i="11"/>
  <c r="M2245" i="11"/>
  <c r="F2245" i="11"/>
  <c r="E2245" i="11"/>
  <c r="D2245" i="11"/>
  <c r="AA2245" i="11" s="1"/>
  <c r="W2244" i="11"/>
  <c r="R2244" i="11"/>
  <c r="M2244" i="11"/>
  <c r="F2244" i="11"/>
  <c r="E2244" i="11"/>
  <c r="D2244" i="11"/>
  <c r="AA2244" i="11" s="1"/>
  <c r="W2243" i="11"/>
  <c r="R2243" i="11"/>
  <c r="M2243" i="11"/>
  <c r="F2243" i="11"/>
  <c r="E2243" i="11"/>
  <c r="D2243" i="11"/>
  <c r="AA2243" i="11" s="1"/>
  <c r="AB2243" i="11" s="1"/>
  <c r="W2242" i="11"/>
  <c r="R2242" i="11"/>
  <c r="M2242" i="11"/>
  <c r="F2242" i="11"/>
  <c r="E2242" i="11"/>
  <c r="D2242" i="11"/>
  <c r="AA2242" i="11" s="1"/>
  <c r="AB2242" i="11" s="1"/>
  <c r="W2241" i="11"/>
  <c r="R2241" i="11"/>
  <c r="M2241" i="11"/>
  <c r="F2241" i="11"/>
  <c r="E2241" i="11"/>
  <c r="D2241" i="11"/>
  <c r="AA2241" i="11" s="1"/>
  <c r="AD2241" i="11" s="1"/>
  <c r="W2240" i="11"/>
  <c r="R2240" i="11"/>
  <c r="M2240" i="11"/>
  <c r="F2240" i="11"/>
  <c r="E2240" i="11"/>
  <c r="D2240" i="11"/>
  <c r="AA2240" i="11" s="1"/>
  <c r="W2239" i="11"/>
  <c r="R2239" i="11"/>
  <c r="M2239" i="11"/>
  <c r="F2239" i="11"/>
  <c r="E2239" i="11"/>
  <c r="D2239" i="11"/>
  <c r="AA2239" i="11" s="1"/>
  <c r="W2238" i="11"/>
  <c r="R2238" i="11"/>
  <c r="M2238" i="11"/>
  <c r="F2238" i="11"/>
  <c r="E2238" i="11"/>
  <c r="D2238" i="11"/>
  <c r="AA2238" i="11" s="1"/>
  <c r="AB2238" i="11" s="1"/>
  <c r="W2237" i="11"/>
  <c r="R2237" i="11"/>
  <c r="M2237" i="11"/>
  <c r="F2237" i="11"/>
  <c r="E2237" i="11"/>
  <c r="D2237" i="11"/>
  <c r="AA2237" i="11" s="1"/>
  <c r="W2236" i="11"/>
  <c r="R2236" i="11"/>
  <c r="M2236" i="11"/>
  <c r="F2236" i="11"/>
  <c r="H2236" i="11"/>
  <c r="E2236" i="11"/>
  <c r="D2236" i="11"/>
  <c r="AA2236" i="11" s="1"/>
  <c r="W2235" i="11"/>
  <c r="R2235" i="11"/>
  <c r="M2235" i="11"/>
  <c r="F2235" i="11"/>
  <c r="E2235" i="11"/>
  <c r="D2235" i="11"/>
  <c r="AA2235" i="11" s="1"/>
  <c r="W2234" i="11"/>
  <c r="R2234" i="11"/>
  <c r="M2234" i="11"/>
  <c r="F2234" i="11"/>
  <c r="E2234" i="11"/>
  <c r="D2234" i="11"/>
  <c r="AA2234" i="11" s="1"/>
  <c r="AB2234" i="11" s="1"/>
  <c r="W2233" i="11"/>
  <c r="R2233" i="11"/>
  <c r="M2233" i="11"/>
  <c r="F2233" i="11"/>
  <c r="E2233" i="11"/>
  <c r="D2233" i="11"/>
  <c r="AA2233" i="11" s="1"/>
  <c r="AB2233" i="11" s="1"/>
  <c r="W2232" i="11"/>
  <c r="R2232" i="11"/>
  <c r="M2232" i="11"/>
  <c r="F2232" i="11"/>
  <c r="E2232" i="11"/>
  <c r="D2232" i="11"/>
  <c r="AA2232" i="11" s="1"/>
  <c r="W2231" i="11"/>
  <c r="R2231" i="11"/>
  <c r="M2231" i="11"/>
  <c r="F2231" i="11"/>
  <c r="E2231" i="11"/>
  <c r="D2231" i="11"/>
  <c r="AA2231" i="11" s="1"/>
  <c r="AB2231" i="11" s="1"/>
  <c r="W2230" i="11"/>
  <c r="R2230" i="11"/>
  <c r="M2230" i="11"/>
  <c r="F2230" i="11"/>
  <c r="E2230" i="11"/>
  <c r="D2230" i="11"/>
  <c r="AA2230" i="11" s="1"/>
  <c r="W2229" i="11"/>
  <c r="R2229" i="11"/>
  <c r="M2229" i="11"/>
  <c r="F2229" i="11"/>
  <c r="E2229" i="11"/>
  <c r="D2229" i="11"/>
  <c r="AA2229" i="11" s="1"/>
  <c r="W2228" i="11"/>
  <c r="R2228" i="11"/>
  <c r="M2228" i="11"/>
  <c r="F2228" i="11"/>
  <c r="E2228" i="11"/>
  <c r="H2228" i="11" s="1"/>
  <c r="D2228" i="11"/>
  <c r="AA2228" i="11" s="1"/>
  <c r="W2227" i="11"/>
  <c r="R2227" i="11"/>
  <c r="M2227" i="11"/>
  <c r="F2227" i="11"/>
  <c r="E2227" i="11"/>
  <c r="D2227" i="11"/>
  <c r="AA2227" i="11" s="1"/>
  <c r="AB2227" i="11" s="1"/>
  <c r="W2226" i="11"/>
  <c r="R2226" i="11"/>
  <c r="M2226" i="11"/>
  <c r="F2226" i="11"/>
  <c r="E2226" i="11"/>
  <c r="D2226" i="11"/>
  <c r="AA2226" i="11" s="1"/>
  <c r="AB2226" i="11" s="1"/>
  <c r="W2225" i="11"/>
  <c r="R2225" i="11"/>
  <c r="M2225" i="11"/>
  <c r="F2225" i="11"/>
  <c r="E2225" i="11"/>
  <c r="D2225" i="11"/>
  <c r="AA2225" i="11" s="1"/>
  <c r="AB2225" i="11" s="1"/>
  <c r="W2224" i="11"/>
  <c r="R2224" i="11"/>
  <c r="M2224" i="11"/>
  <c r="F2224" i="11"/>
  <c r="E2224" i="11"/>
  <c r="D2224" i="11"/>
  <c r="AA2224" i="11" s="1"/>
  <c r="W2223" i="11"/>
  <c r="R2223" i="11"/>
  <c r="M2223" i="11"/>
  <c r="F2223" i="11"/>
  <c r="E2223" i="11"/>
  <c r="D2223" i="11"/>
  <c r="AA2223" i="11" s="1"/>
  <c r="AB2223" i="11" s="1"/>
  <c r="W2222" i="11"/>
  <c r="R2222" i="11"/>
  <c r="M2222" i="11"/>
  <c r="F2222" i="11"/>
  <c r="E2222" i="11"/>
  <c r="D2222" i="11"/>
  <c r="AA2222" i="11" s="1"/>
  <c r="W2221" i="11"/>
  <c r="R2221" i="11"/>
  <c r="M2221" i="11"/>
  <c r="F2221" i="11"/>
  <c r="E2221" i="11"/>
  <c r="D2221" i="11"/>
  <c r="AA2221" i="11" s="1"/>
  <c r="W2220" i="11"/>
  <c r="R2220" i="11"/>
  <c r="M2220" i="11"/>
  <c r="F2220" i="11"/>
  <c r="E2220" i="11"/>
  <c r="D2220" i="11"/>
  <c r="AA2220" i="11" s="1"/>
  <c r="W2219" i="11"/>
  <c r="R2219" i="11"/>
  <c r="M2219" i="11"/>
  <c r="F2219" i="11"/>
  <c r="E2219" i="11"/>
  <c r="D2219" i="11"/>
  <c r="AA2219" i="11" s="1"/>
  <c r="W2218" i="11"/>
  <c r="R2218" i="11"/>
  <c r="M2218" i="11"/>
  <c r="F2218" i="11"/>
  <c r="E2218" i="11"/>
  <c r="D2218" i="11"/>
  <c r="AA2218" i="11" s="1"/>
  <c r="AB2218" i="11" s="1"/>
  <c r="W2217" i="11"/>
  <c r="R2217" i="11"/>
  <c r="M2217" i="11"/>
  <c r="F2217" i="11"/>
  <c r="E2217" i="11"/>
  <c r="D2217" i="11"/>
  <c r="AA2217" i="11" s="1"/>
  <c r="W2216" i="11"/>
  <c r="R2216" i="11"/>
  <c r="M2216" i="11"/>
  <c r="F2216" i="11"/>
  <c r="E2216" i="11"/>
  <c r="D2216" i="11"/>
  <c r="AA2216" i="11" s="1"/>
  <c r="W2215" i="11"/>
  <c r="R2215" i="11"/>
  <c r="M2215" i="11"/>
  <c r="F2215" i="11"/>
  <c r="E2215" i="11"/>
  <c r="D2215" i="11"/>
  <c r="AA2215" i="11" s="1"/>
  <c r="W2214" i="11"/>
  <c r="R2214" i="11"/>
  <c r="M2214" i="11"/>
  <c r="F2214" i="11"/>
  <c r="E2214" i="11"/>
  <c r="D2214" i="11"/>
  <c r="AA2214" i="11" s="1"/>
  <c r="W2213" i="11"/>
  <c r="R2213" i="11"/>
  <c r="M2213" i="11"/>
  <c r="F2213" i="11"/>
  <c r="E2213" i="11"/>
  <c r="D2213" i="11"/>
  <c r="AA2213" i="11" s="1"/>
  <c r="W2212" i="11"/>
  <c r="R2212" i="11"/>
  <c r="M2212" i="11"/>
  <c r="F2212" i="11"/>
  <c r="E2212" i="11"/>
  <c r="D2212" i="11"/>
  <c r="AA2212" i="11" s="1"/>
  <c r="W2211" i="11"/>
  <c r="R2211" i="11"/>
  <c r="M2211" i="11"/>
  <c r="F2211" i="11"/>
  <c r="E2211" i="11"/>
  <c r="D2211" i="11"/>
  <c r="AA2211" i="11" s="1"/>
  <c r="AB2211" i="11" s="1"/>
  <c r="W2210" i="11"/>
  <c r="R2210" i="11"/>
  <c r="M2210" i="11"/>
  <c r="F2210" i="11"/>
  <c r="E2210" i="11"/>
  <c r="D2210" i="11"/>
  <c r="AA2210" i="11" s="1"/>
  <c r="AB2210" i="11" s="1"/>
  <c r="W2209" i="11"/>
  <c r="R2209" i="11"/>
  <c r="M2209" i="11"/>
  <c r="F2209" i="11"/>
  <c r="E2209" i="11"/>
  <c r="D2209" i="11"/>
  <c r="W2208" i="11"/>
  <c r="R2208" i="11"/>
  <c r="M2208" i="11"/>
  <c r="F2208" i="11"/>
  <c r="E2208" i="11"/>
  <c r="D2208" i="11"/>
  <c r="H2208" i="11" s="1"/>
  <c r="W2207" i="11"/>
  <c r="R2207" i="11"/>
  <c r="M2207" i="11"/>
  <c r="F2207" i="11"/>
  <c r="E2207" i="11"/>
  <c r="D2207" i="11"/>
  <c r="W2206" i="11"/>
  <c r="R2206" i="11"/>
  <c r="M2206" i="11"/>
  <c r="F2206" i="11"/>
  <c r="E2206" i="11"/>
  <c r="D2206" i="11"/>
  <c r="W2205" i="11"/>
  <c r="R2205" i="11"/>
  <c r="M2205" i="11"/>
  <c r="F2205" i="11"/>
  <c r="E2205" i="11"/>
  <c r="D2205" i="11"/>
  <c r="W2204" i="11"/>
  <c r="R2204" i="11"/>
  <c r="M2204" i="11"/>
  <c r="F2204" i="11"/>
  <c r="E2204" i="11"/>
  <c r="D2204" i="11"/>
  <c r="W2203" i="11"/>
  <c r="R2203" i="11"/>
  <c r="M2203" i="11"/>
  <c r="F2203" i="11"/>
  <c r="E2203" i="11"/>
  <c r="D2203" i="11"/>
  <c r="W2202" i="11"/>
  <c r="R2202" i="11"/>
  <c r="M2202" i="11"/>
  <c r="F2202" i="11"/>
  <c r="E2202" i="11"/>
  <c r="D2202" i="11"/>
  <c r="W2201" i="11"/>
  <c r="R2201" i="11"/>
  <c r="M2201" i="11"/>
  <c r="F2201" i="11"/>
  <c r="E2201" i="11"/>
  <c r="D2201" i="11"/>
  <c r="W2200" i="11"/>
  <c r="R2200" i="11"/>
  <c r="M2200" i="11"/>
  <c r="F2200" i="11"/>
  <c r="H2200" i="11" s="1"/>
  <c r="E2200" i="11"/>
  <c r="D2200" i="11"/>
  <c r="W2199" i="11"/>
  <c r="R2199" i="11"/>
  <c r="M2199" i="11"/>
  <c r="F2199" i="11"/>
  <c r="E2199" i="11"/>
  <c r="D2199" i="11"/>
  <c r="W2198" i="11"/>
  <c r="R2198" i="11"/>
  <c r="M2198" i="11"/>
  <c r="F2198" i="11"/>
  <c r="E2198" i="11"/>
  <c r="D2198" i="11"/>
  <c r="W2197" i="11"/>
  <c r="R2197" i="11"/>
  <c r="M2197" i="11"/>
  <c r="F2197" i="11"/>
  <c r="E2197" i="11"/>
  <c r="D2197" i="11"/>
  <c r="W2196" i="11"/>
  <c r="R2196" i="11"/>
  <c r="M2196" i="11"/>
  <c r="F2196" i="11"/>
  <c r="E2196" i="11"/>
  <c r="D2196" i="11"/>
  <c r="H2196" i="11" s="1"/>
  <c r="W2195" i="11"/>
  <c r="R2195" i="11"/>
  <c r="M2195" i="11"/>
  <c r="F2195" i="11"/>
  <c r="E2195" i="11"/>
  <c r="H2195" i="11" s="1"/>
  <c r="D2195" i="11"/>
  <c r="W2194" i="11"/>
  <c r="R2194" i="11"/>
  <c r="M2194" i="11"/>
  <c r="F2194" i="11"/>
  <c r="E2194" i="11"/>
  <c r="D2194" i="11"/>
  <c r="W2193" i="11"/>
  <c r="R2193" i="11"/>
  <c r="M2193" i="11"/>
  <c r="F2193" i="11"/>
  <c r="E2193" i="11"/>
  <c r="D2193" i="11"/>
  <c r="W2192" i="11"/>
  <c r="R2192" i="11"/>
  <c r="M2192" i="11"/>
  <c r="F2192" i="11"/>
  <c r="E2192" i="11"/>
  <c r="D2192" i="11"/>
  <c r="W2191" i="11"/>
  <c r="R2191" i="11"/>
  <c r="M2191" i="11"/>
  <c r="F2191" i="11"/>
  <c r="E2191" i="11"/>
  <c r="D2191" i="11"/>
  <c r="W2190" i="11"/>
  <c r="R2190" i="11"/>
  <c r="M2190" i="11"/>
  <c r="F2190" i="11"/>
  <c r="E2190" i="11"/>
  <c r="D2190" i="11"/>
  <c r="W2189" i="11"/>
  <c r="R2189" i="11"/>
  <c r="M2189" i="11"/>
  <c r="F2189" i="11"/>
  <c r="E2189" i="11"/>
  <c r="D2189" i="11"/>
  <c r="W2188" i="11"/>
  <c r="R2188" i="11"/>
  <c r="M2188" i="11"/>
  <c r="F2188" i="11"/>
  <c r="E2188" i="11"/>
  <c r="D2188" i="11"/>
  <c r="W2187" i="11"/>
  <c r="R2187" i="11"/>
  <c r="M2187" i="11"/>
  <c r="F2187" i="11"/>
  <c r="E2187" i="11"/>
  <c r="D2187" i="11"/>
  <c r="H2187" i="11" s="1"/>
  <c r="W2186" i="11"/>
  <c r="R2186" i="11"/>
  <c r="M2186" i="11"/>
  <c r="F2186" i="11"/>
  <c r="E2186" i="11"/>
  <c r="D2186" i="11"/>
  <c r="W2185" i="11"/>
  <c r="R2185" i="11"/>
  <c r="M2185" i="11"/>
  <c r="F2185" i="11"/>
  <c r="E2185" i="11"/>
  <c r="D2185" i="11"/>
  <c r="W2184" i="11"/>
  <c r="R2184" i="11"/>
  <c r="M2184" i="11"/>
  <c r="F2184" i="11"/>
  <c r="E2184" i="11"/>
  <c r="D2184" i="11"/>
  <c r="W2183" i="11"/>
  <c r="R2183" i="11"/>
  <c r="M2183" i="11"/>
  <c r="F2183" i="11"/>
  <c r="E2183" i="11"/>
  <c r="D2183" i="11"/>
  <c r="W2182" i="11"/>
  <c r="R2182" i="11"/>
  <c r="M2182" i="11"/>
  <c r="F2182" i="11"/>
  <c r="E2182" i="11"/>
  <c r="D2182" i="11"/>
  <c r="W2181" i="11"/>
  <c r="R2181" i="11"/>
  <c r="M2181" i="11"/>
  <c r="F2181" i="11"/>
  <c r="E2181" i="11"/>
  <c r="D2181" i="11"/>
  <c r="W2180" i="11"/>
  <c r="R2180" i="11"/>
  <c r="M2180" i="11"/>
  <c r="F2180" i="11"/>
  <c r="E2180" i="11"/>
  <c r="D2180" i="11"/>
  <c r="H2180" i="11" s="1"/>
  <c r="W2179" i="11"/>
  <c r="R2179" i="11"/>
  <c r="M2179" i="11"/>
  <c r="F2179" i="11"/>
  <c r="E2179" i="11"/>
  <c r="D2179" i="11"/>
  <c r="H2179" i="11" s="1"/>
  <c r="W2178" i="11"/>
  <c r="R2178" i="11"/>
  <c r="M2178" i="11"/>
  <c r="F2178" i="11"/>
  <c r="E2178" i="11"/>
  <c r="D2178" i="11"/>
  <c r="W2177" i="11"/>
  <c r="R2177" i="11"/>
  <c r="M2177" i="11"/>
  <c r="F2177" i="11"/>
  <c r="E2177" i="11"/>
  <c r="D2177" i="11"/>
  <c r="W2176" i="11"/>
  <c r="R2176" i="11"/>
  <c r="M2176" i="11"/>
  <c r="F2176" i="11"/>
  <c r="E2176" i="11"/>
  <c r="D2176" i="11"/>
  <c r="H2176" i="11" s="1"/>
  <c r="W2175" i="11"/>
  <c r="R2175" i="11"/>
  <c r="M2175" i="11"/>
  <c r="F2175" i="11"/>
  <c r="E2175" i="11"/>
  <c r="D2175" i="11"/>
  <c r="W2174" i="11"/>
  <c r="R2174" i="11"/>
  <c r="M2174" i="11"/>
  <c r="F2174" i="11"/>
  <c r="E2174" i="11"/>
  <c r="D2174" i="11"/>
  <c r="W2173" i="11"/>
  <c r="R2173" i="11"/>
  <c r="M2173" i="11"/>
  <c r="F2173" i="11"/>
  <c r="E2173" i="11"/>
  <c r="D2173" i="11"/>
  <c r="W2172" i="11"/>
  <c r="R2172" i="11"/>
  <c r="M2172" i="11"/>
  <c r="F2172" i="11"/>
  <c r="E2172" i="11"/>
  <c r="H2172" i="11" s="1"/>
  <c r="D2172" i="11"/>
  <c r="W2171" i="11"/>
  <c r="R2171" i="11"/>
  <c r="M2171" i="11"/>
  <c r="F2171" i="11"/>
  <c r="E2171" i="11"/>
  <c r="D2171" i="11"/>
  <c r="H2171" i="11" s="1"/>
  <c r="W2170" i="11"/>
  <c r="R2170" i="11"/>
  <c r="M2170" i="11"/>
  <c r="F2170" i="11"/>
  <c r="E2170" i="11"/>
  <c r="D2170" i="11"/>
  <c r="W2169" i="11"/>
  <c r="R2169" i="11"/>
  <c r="M2169" i="11"/>
  <c r="F2169" i="11"/>
  <c r="E2169" i="11"/>
  <c r="D2169" i="11"/>
  <c r="W2168" i="11"/>
  <c r="R2168" i="11"/>
  <c r="M2168" i="11"/>
  <c r="F2168" i="11"/>
  <c r="E2168" i="11"/>
  <c r="D2168" i="11"/>
  <c r="H2168" i="11" s="1"/>
  <c r="W2167" i="11"/>
  <c r="R2167" i="11"/>
  <c r="M2167" i="11"/>
  <c r="F2167" i="11"/>
  <c r="E2167" i="11"/>
  <c r="D2167" i="11"/>
  <c r="W2166" i="11"/>
  <c r="R2166" i="11"/>
  <c r="M2166" i="11"/>
  <c r="F2166" i="11"/>
  <c r="E2166" i="11"/>
  <c r="D2166" i="11"/>
  <c r="W2165" i="11"/>
  <c r="R2165" i="11"/>
  <c r="M2165" i="11"/>
  <c r="F2165" i="11"/>
  <c r="E2165" i="11"/>
  <c r="D2165" i="11"/>
  <c r="W2164" i="11"/>
  <c r="R2164" i="11"/>
  <c r="M2164" i="11"/>
  <c r="F2164" i="11"/>
  <c r="E2164" i="11"/>
  <c r="D2164" i="11"/>
  <c r="H2164" i="11"/>
  <c r="X2164" i="11" s="1"/>
  <c r="W2163" i="11"/>
  <c r="R2163" i="11"/>
  <c r="M2163" i="11"/>
  <c r="F2163" i="11"/>
  <c r="E2163" i="11"/>
  <c r="D2163" i="11"/>
  <c r="W2162" i="11"/>
  <c r="R2162" i="11"/>
  <c r="M2162" i="11"/>
  <c r="F2162" i="11"/>
  <c r="E2162" i="11"/>
  <c r="D2162" i="11"/>
  <c r="W2161" i="11"/>
  <c r="R2161" i="11"/>
  <c r="M2161" i="11"/>
  <c r="F2161" i="11"/>
  <c r="E2161" i="11"/>
  <c r="D2161" i="11"/>
  <c r="W2160" i="11"/>
  <c r="R2160" i="11"/>
  <c r="M2160" i="11"/>
  <c r="F2160" i="11"/>
  <c r="E2160" i="11"/>
  <c r="D2160" i="11"/>
  <c r="H2160" i="11"/>
  <c r="X2160" i="11" s="1"/>
  <c r="W2159" i="11"/>
  <c r="R2159" i="11"/>
  <c r="M2159" i="11"/>
  <c r="F2159" i="11"/>
  <c r="E2159" i="11"/>
  <c r="D2159" i="11"/>
  <c r="W2158" i="11"/>
  <c r="R2158" i="11"/>
  <c r="M2158" i="11"/>
  <c r="F2158" i="11"/>
  <c r="E2158" i="11"/>
  <c r="D2158" i="11"/>
  <c r="W2157" i="11"/>
  <c r="R2157" i="11"/>
  <c r="M2157" i="11"/>
  <c r="F2157" i="11"/>
  <c r="E2157" i="11"/>
  <c r="D2157" i="11"/>
  <c r="W2156" i="11"/>
  <c r="R2156" i="11"/>
  <c r="M2156" i="11"/>
  <c r="F2156" i="11"/>
  <c r="E2156" i="11"/>
  <c r="D2156" i="11"/>
  <c r="H2156" i="11" s="1"/>
  <c r="W2155" i="11"/>
  <c r="R2155" i="11"/>
  <c r="M2155" i="11"/>
  <c r="F2155" i="11"/>
  <c r="E2155" i="11"/>
  <c r="D2155" i="11"/>
  <c r="H2155" i="11" s="1"/>
  <c r="W2154" i="11"/>
  <c r="R2154" i="11"/>
  <c r="M2154" i="11"/>
  <c r="F2154" i="11"/>
  <c r="E2154" i="11"/>
  <c r="D2154" i="11"/>
  <c r="W2153" i="11"/>
  <c r="R2153" i="11"/>
  <c r="M2153" i="11"/>
  <c r="F2153" i="11"/>
  <c r="E2153" i="11"/>
  <c r="D2153" i="11"/>
  <c r="W2152" i="11"/>
  <c r="R2152" i="11"/>
  <c r="M2152" i="11"/>
  <c r="F2152" i="11"/>
  <c r="E2152" i="11"/>
  <c r="D2152" i="11"/>
  <c r="W2151" i="11"/>
  <c r="R2151" i="11"/>
  <c r="M2151" i="11"/>
  <c r="F2151" i="11"/>
  <c r="E2151" i="11"/>
  <c r="D2151" i="11"/>
  <c r="W2150" i="11"/>
  <c r="R2150" i="11"/>
  <c r="M2150" i="11"/>
  <c r="F2150" i="11"/>
  <c r="E2150" i="11"/>
  <c r="D2150" i="11"/>
  <c r="W2149" i="11"/>
  <c r="R2149" i="11"/>
  <c r="M2149" i="11"/>
  <c r="F2149" i="11"/>
  <c r="E2149" i="11"/>
  <c r="D2149" i="11"/>
  <c r="W2148" i="11"/>
  <c r="R2148" i="11"/>
  <c r="M2148" i="11"/>
  <c r="F2148" i="11"/>
  <c r="H2148" i="11" s="1"/>
  <c r="E2148" i="11"/>
  <c r="D2148" i="11"/>
  <c r="W2147" i="11"/>
  <c r="R2147" i="11"/>
  <c r="M2147" i="11"/>
  <c r="F2147" i="11"/>
  <c r="E2147" i="11"/>
  <c r="D2147" i="11"/>
  <c r="H2147" i="11" s="1"/>
  <c r="W2146" i="11"/>
  <c r="R2146" i="11"/>
  <c r="M2146" i="11"/>
  <c r="F2146" i="11"/>
  <c r="E2146" i="11"/>
  <c r="D2146" i="11"/>
  <c r="AA2146" i="11" s="1"/>
  <c r="W2145" i="11"/>
  <c r="R2145" i="11"/>
  <c r="M2145" i="11"/>
  <c r="F2145" i="11"/>
  <c r="E2145" i="11"/>
  <c r="D2145" i="11"/>
  <c r="AA2145" i="11" s="1"/>
  <c r="AB2145" i="11" s="1"/>
  <c r="W2144" i="11"/>
  <c r="R2144" i="11"/>
  <c r="M2144" i="11"/>
  <c r="F2144" i="11"/>
  <c r="E2144" i="11"/>
  <c r="D2144" i="11"/>
  <c r="AA2144" i="11" s="1"/>
  <c r="H2144" i="11"/>
  <c r="W2143" i="11"/>
  <c r="R2143" i="11"/>
  <c r="M2143" i="11"/>
  <c r="F2143" i="11"/>
  <c r="E2143" i="11"/>
  <c r="D2143" i="11"/>
  <c r="AA2143" i="11" s="1"/>
  <c r="W2142" i="11"/>
  <c r="R2142" i="11"/>
  <c r="M2142" i="11"/>
  <c r="F2142" i="11"/>
  <c r="E2142" i="11"/>
  <c r="D2142" i="11"/>
  <c r="AA2142" i="11" s="1"/>
  <c r="W2141" i="11"/>
  <c r="R2141" i="11"/>
  <c r="M2141" i="11"/>
  <c r="F2141" i="11"/>
  <c r="E2141" i="11"/>
  <c r="D2141" i="11"/>
  <c r="AA2141" i="11" s="1"/>
  <c r="AD2141" i="11" s="1"/>
  <c r="W2140" i="11"/>
  <c r="R2140" i="11"/>
  <c r="M2140" i="11"/>
  <c r="F2140" i="11"/>
  <c r="E2140" i="11"/>
  <c r="H2140" i="11" s="1"/>
  <c r="D2140" i="11"/>
  <c r="AA2140" i="11" s="1"/>
  <c r="W2139" i="11"/>
  <c r="R2139" i="11"/>
  <c r="M2139" i="11"/>
  <c r="F2139" i="11"/>
  <c r="E2139" i="11"/>
  <c r="D2139" i="11"/>
  <c r="AA2139" i="11" s="1"/>
  <c r="W2138" i="11"/>
  <c r="R2138" i="11"/>
  <c r="M2138" i="11"/>
  <c r="F2138" i="11"/>
  <c r="E2138" i="11"/>
  <c r="D2138" i="11"/>
  <c r="AA2138" i="11" s="1"/>
  <c r="AB2138" i="11" s="1"/>
  <c r="W2137" i="11"/>
  <c r="R2137" i="11"/>
  <c r="M2137" i="11"/>
  <c r="F2137" i="11"/>
  <c r="E2137" i="11"/>
  <c r="D2137" i="11"/>
  <c r="AA2137" i="11" s="1"/>
  <c r="AB2137" i="11" s="1"/>
  <c r="W2136" i="11"/>
  <c r="R2136" i="11"/>
  <c r="M2136" i="11"/>
  <c r="F2136" i="11"/>
  <c r="E2136" i="11"/>
  <c r="D2136" i="11"/>
  <c r="AA2136" i="11" s="1"/>
  <c r="W2135" i="11"/>
  <c r="R2135" i="11"/>
  <c r="M2135" i="11"/>
  <c r="F2135" i="11"/>
  <c r="E2135" i="11"/>
  <c r="D2135" i="11"/>
  <c r="AA2135" i="11" s="1"/>
  <c r="AB2135" i="11" s="1"/>
  <c r="W2134" i="11"/>
  <c r="R2134" i="11"/>
  <c r="M2134" i="11"/>
  <c r="F2134" i="11"/>
  <c r="E2134" i="11"/>
  <c r="D2134" i="11"/>
  <c r="AA2134" i="11" s="1"/>
  <c r="H2134" i="11"/>
  <c r="W2133" i="11"/>
  <c r="R2133" i="11"/>
  <c r="M2133" i="11"/>
  <c r="F2133" i="11"/>
  <c r="E2133" i="11"/>
  <c r="D2133" i="11"/>
  <c r="AA2133" i="11" s="1"/>
  <c r="AD2133" i="11" s="1"/>
  <c r="W2132" i="11"/>
  <c r="R2132" i="11"/>
  <c r="M2132" i="11"/>
  <c r="F2132" i="11"/>
  <c r="E2132" i="11"/>
  <c r="D2132" i="11"/>
  <c r="AA2132" i="11" s="1"/>
  <c r="W2131" i="11"/>
  <c r="R2131" i="11"/>
  <c r="M2131" i="11"/>
  <c r="F2131" i="11"/>
  <c r="E2131" i="11"/>
  <c r="D2131" i="11"/>
  <c r="AA2131" i="11" s="1"/>
  <c r="AB2131" i="11" s="1"/>
  <c r="W2130" i="11"/>
  <c r="R2130" i="11"/>
  <c r="M2130" i="11"/>
  <c r="F2130" i="11"/>
  <c r="E2130" i="11"/>
  <c r="D2130" i="11"/>
  <c r="AA2130" i="11" s="1"/>
  <c r="AB2130" i="11" s="1"/>
  <c r="W2129" i="11"/>
  <c r="R2129" i="11"/>
  <c r="M2129" i="11"/>
  <c r="F2129" i="11"/>
  <c r="E2129" i="11"/>
  <c r="D2129" i="11"/>
  <c r="AA2129" i="11" s="1"/>
  <c r="AB2129" i="11" s="1"/>
  <c r="W2128" i="11"/>
  <c r="R2128" i="11"/>
  <c r="M2128" i="11"/>
  <c r="F2128" i="11"/>
  <c r="E2128" i="11"/>
  <c r="D2128" i="11"/>
  <c r="AA2128" i="11" s="1"/>
  <c r="W2127" i="11"/>
  <c r="R2127" i="11"/>
  <c r="M2127" i="11"/>
  <c r="F2127" i="11"/>
  <c r="E2127" i="11"/>
  <c r="D2127" i="11"/>
  <c r="AA2127" i="11" s="1"/>
  <c r="AB2127" i="11" s="1"/>
  <c r="W2126" i="11"/>
  <c r="R2126" i="11"/>
  <c r="M2126" i="11"/>
  <c r="F2126" i="11"/>
  <c r="E2126" i="11"/>
  <c r="D2126" i="11"/>
  <c r="AA2126" i="11" s="1"/>
  <c r="W2125" i="11"/>
  <c r="R2125" i="11"/>
  <c r="M2125" i="11"/>
  <c r="F2125" i="11"/>
  <c r="E2125" i="11"/>
  <c r="D2125" i="11"/>
  <c r="AA2125" i="11" s="1"/>
  <c r="AB2125" i="11" s="1"/>
  <c r="W2124" i="11"/>
  <c r="R2124" i="11"/>
  <c r="M2124" i="11"/>
  <c r="F2124" i="11"/>
  <c r="H2124" i="11"/>
  <c r="X2124" i="11" s="1"/>
  <c r="E2124" i="11"/>
  <c r="D2124" i="11"/>
  <c r="AA2124" i="11" s="1"/>
  <c r="W2123" i="11"/>
  <c r="R2123" i="11"/>
  <c r="M2123" i="11"/>
  <c r="F2123" i="11"/>
  <c r="E2123" i="11"/>
  <c r="D2123" i="11"/>
  <c r="AA2123" i="11" s="1"/>
  <c r="W2122" i="11"/>
  <c r="R2122" i="11"/>
  <c r="M2122" i="11"/>
  <c r="F2122" i="11"/>
  <c r="E2122" i="11"/>
  <c r="D2122" i="11"/>
  <c r="AA2122" i="11" s="1"/>
  <c r="AB2122" i="11" s="1"/>
  <c r="W2121" i="11"/>
  <c r="R2121" i="11"/>
  <c r="M2121" i="11"/>
  <c r="F2121" i="11"/>
  <c r="E2121" i="11"/>
  <c r="D2121" i="11"/>
  <c r="AA2121" i="11" s="1"/>
  <c r="AD2121" i="11" s="1"/>
  <c r="W2120" i="11"/>
  <c r="R2120" i="11"/>
  <c r="M2120" i="11"/>
  <c r="F2120" i="11"/>
  <c r="E2120" i="11"/>
  <c r="D2120" i="11"/>
  <c r="AA2120" i="11" s="1"/>
  <c r="AB2120" i="11" s="1"/>
  <c r="W2119" i="11"/>
  <c r="R2119" i="11"/>
  <c r="M2119" i="11"/>
  <c r="F2119" i="11"/>
  <c r="E2119" i="11"/>
  <c r="D2119" i="11"/>
  <c r="AA2119" i="11" s="1"/>
  <c r="AB2119" i="11" s="1"/>
  <c r="W2118" i="11"/>
  <c r="R2118" i="11"/>
  <c r="M2118" i="11"/>
  <c r="F2118" i="11"/>
  <c r="E2118" i="11"/>
  <c r="D2118" i="11"/>
  <c r="AA2118" i="11" s="1"/>
  <c r="W2117" i="11"/>
  <c r="R2117" i="11"/>
  <c r="M2117" i="11"/>
  <c r="F2117" i="11"/>
  <c r="E2117" i="11"/>
  <c r="D2117" i="11"/>
  <c r="AA2117" i="11" s="1"/>
  <c r="AD2117" i="11" s="1"/>
  <c r="W2116" i="11"/>
  <c r="R2116" i="11"/>
  <c r="M2116" i="11"/>
  <c r="F2116" i="11"/>
  <c r="H2116" i="11" s="1"/>
  <c r="E2116" i="11"/>
  <c r="D2116" i="11"/>
  <c r="AA2116" i="11" s="1"/>
  <c r="W2115" i="11"/>
  <c r="R2115" i="11"/>
  <c r="M2115" i="11"/>
  <c r="F2115" i="11"/>
  <c r="E2115" i="11"/>
  <c r="D2115" i="11"/>
  <c r="AA2115" i="11" s="1"/>
  <c r="AB2115" i="11" s="1"/>
  <c r="W2114" i="11"/>
  <c r="R2114" i="11"/>
  <c r="M2114" i="11"/>
  <c r="F2114" i="11"/>
  <c r="E2114" i="11"/>
  <c r="D2114" i="11"/>
  <c r="AA2114" i="11" s="1"/>
  <c r="AB2114" i="11" s="1"/>
  <c r="W2113" i="11"/>
  <c r="R2113" i="11"/>
  <c r="M2113" i="11"/>
  <c r="F2113" i="11"/>
  <c r="E2113" i="11"/>
  <c r="D2113" i="11"/>
  <c r="AA2113" i="11" s="1"/>
  <c r="AB2113" i="11" s="1"/>
  <c r="W2112" i="11"/>
  <c r="R2112" i="11"/>
  <c r="M2112" i="11"/>
  <c r="F2112" i="11"/>
  <c r="E2112" i="11"/>
  <c r="D2112" i="11"/>
  <c r="AA2112" i="11" s="1"/>
  <c r="H2112" i="11"/>
  <c r="W2111" i="11"/>
  <c r="R2111" i="11"/>
  <c r="M2111" i="11"/>
  <c r="F2111" i="11"/>
  <c r="E2111" i="11"/>
  <c r="D2111" i="11"/>
  <c r="AA2111" i="11" s="1"/>
  <c r="AD2111" i="11" s="1"/>
  <c r="W2110" i="11"/>
  <c r="R2110" i="11"/>
  <c r="M2110" i="11"/>
  <c r="F2110" i="11"/>
  <c r="E2110" i="11"/>
  <c r="D2110" i="11"/>
  <c r="AA2110" i="11" s="1"/>
  <c r="W2109" i="11"/>
  <c r="R2109" i="11"/>
  <c r="M2109" i="11"/>
  <c r="F2109" i="11"/>
  <c r="E2109" i="11"/>
  <c r="D2109" i="11"/>
  <c r="AA2109" i="11" s="1"/>
  <c r="W2108" i="11"/>
  <c r="R2108" i="11"/>
  <c r="M2108" i="11"/>
  <c r="F2108" i="11"/>
  <c r="E2108" i="11"/>
  <c r="D2108" i="11"/>
  <c r="AA2108" i="11" s="1"/>
  <c r="W2107" i="11"/>
  <c r="R2107" i="11"/>
  <c r="M2107" i="11"/>
  <c r="F2107" i="11"/>
  <c r="E2107" i="11"/>
  <c r="D2107" i="11"/>
  <c r="AA2107" i="11" s="1"/>
  <c r="W2106" i="11"/>
  <c r="R2106" i="11"/>
  <c r="M2106" i="11"/>
  <c r="F2106" i="11"/>
  <c r="E2106" i="11"/>
  <c r="D2106" i="11"/>
  <c r="AA2106" i="11" s="1"/>
  <c r="AB2106" i="11" s="1"/>
  <c r="W2105" i="11"/>
  <c r="R2105" i="11"/>
  <c r="M2105" i="11"/>
  <c r="F2105" i="11"/>
  <c r="E2105" i="11"/>
  <c r="D2105" i="11"/>
  <c r="AA2105" i="11" s="1"/>
  <c r="AB2105" i="11" s="1"/>
  <c r="W2104" i="11"/>
  <c r="R2104" i="11"/>
  <c r="M2104" i="11"/>
  <c r="F2104" i="11"/>
  <c r="E2104" i="11"/>
  <c r="D2104" i="11"/>
  <c r="W2103" i="11"/>
  <c r="R2103" i="11"/>
  <c r="M2103" i="11"/>
  <c r="F2103" i="11"/>
  <c r="E2103" i="11"/>
  <c r="D2103" i="11"/>
  <c r="W2102" i="11"/>
  <c r="R2102" i="11"/>
  <c r="M2102" i="11"/>
  <c r="F2102" i="11"/>
  <c r="E2102" i="11"/>
  <c r="D2102" i="11"/>
  <c r="W2101" i="11"/>
  <c r="R2101" i="11"/>
  <c r="M2101" i="11"/>
  <c r="F2101" i="11"/>
  <c r="E2101" i="11"/>
  <c r="D2101" i="11"/>
  <c r="W2100" i="11"/>
  <c r="R2100" i="11"/>
  <c r="M2100" i="11"/>
  <c r="F2100" i="11"/>
  <c r="E2100" i="11"/>
  <c r="D2100" i="11"/>
  <c r="H2100" i="11"/>
  <c r="W2099" i="11"/>
  <c r="R2099" i="11"/>
  <c r="M2099" i="11"/>
  <c r="F2099" i="11"/>
  <c r="E2099" i="11"/>
  <c r="D2099" i="11"/>
  <c r="W2098" i="11"/>
  <c r="R2098" i="11"/>
  <c r="M2098" i="11"/>
  <c r="F2098" i="11"/>
  <c r="E2098" i="11"/>
  <c r="D2098" i="11"/>
  <c r="W2097" i="11"/>
  <c r="R2097" i="11"/>
  <c r="M2097" i="11"/>
  <c r="F2097" i="11"/>
  <c r="E2097" i="11"/>
  <c r="D2097" i="11"/>
  <c r="W2096" i="11"/>
  <c r="R2096" i="11"/>
  <c r="M2096" i="11"/>
  <c r="F2096" i="11"/>
  <c r="E2096" i="11"/>
  <c r="D2096" i="11"/>
  <c r="W2095" i="11"/>
  <c r="R2095" i="11"/>
  <c r="M2095" i="11"/>
  <c r="F2095" i="11"/>
  <c r="E2095" i="11"/>
  <c r="D2095" i="11"/>
  <c r="W2094" i="11"/>
  <c r="R2094" i="11"/>
  <c r="M2094" i="11"/>
  <c r="F2094" i="11"/>
  <c r="E2094" i="11"/>
  <c r="D2094" i="11"/>
  <c r="W2093" i="11"/>
  <c r="R2093" i="11"/>
  <c r="M2093" i="11"/>
  <c r="F2093" i="11"/>
  <c r="E2093" i="11"/>
  <c r="D2093" i="11"/>
  <c r="W2092" i="11"/>
  <c r="R2092" i="11"/>
  <c r="M2092" i="11"/>
  <c r="F2092" i="11"/>
  <c r="E2092" i="11"/>
  <c r="D2092" i="11"/>
  <c r="H2092" i="11" s="1"/>
  <c r="W2091" i="11"/>
  <c r="R2091" i="11"/>
  <c r="M2091" i="11"/>
  <c r="F2091" i="11"/>
  <c r="E2091" i="11"/>
  <c r="D2091" i="11"/>
  <c r="H2091" i="11"/>
  <c r="W2090" i="11"/>
  <c r="R2090" i="11"/>
  <c r="M2090" i="11"/>
  <c r="F2090" i="11"/>
  <c r="E2090" i="11"/>
  <c r="D2090" i="11"/>
  <c r="W2089" i="11"/>
  <c r="R2089" i="11"/>
  <c r="M2089" i="11"/>
  <c r="F2089" i="11"/>
  <c r="E2089" i="11"/>
  <c r="D2089" i="11"/>
  <c r="W2088" i="11"/>
  <c r="R2088" i="11"/>
  <c r="M2088" i="11"/>
  <c r="F2088" i="11"/>
  <c r="E2088" i="11"/>
  <c r="D2088" i="11"/>
  <c r="W2087" i="11"/>
  <c r="R2087" i="11"/>
  <c r="M2087" i="11"/>
  <c r="F2087" i="11"/>
  <c r="E2087" i="11"/>
  <c r="D2087" i="11"/>
  <c r="W2086" i="11"/>
  <c r="R2086" i="11"/>
  <c r="M2086" i="11"/>
  <c r="F2086" i="11"/>
  <c r="E2086" i="11"/>
  <c r="D2086" i="11"/>
  <c r="W2085" i="11"/>
  <c r="R2085" i="11"/>
  <c r="M2085" i="11"/>
  <c r="F2085" i="11"/>
  <c r="E2085" i="11"/>
  <c r="D2085" i="11"/>
  <c r="W2084" i="11"/>
  <c r="R2084" i="11"/>
  <c r="M2084" i="11"/>
  <c r="F2084" i="11"/>
  <c r="E2084" i="11"/>
  <c r="D2084" i="11"/>
  <c r="H2084" i="11" s="1"/>
  <c r="W2083" i="11"/>
  <c r="R2083" i="11"/>
  <c r="M2083" i="11"/>
  <c r="F2083" i="11"/>
  <c r="E2083" i="11"/>
  <c r="D2083" i="11"/>
  <c r="H2083" i="11"/>
  <c r="W2082" i="11"/>
  <c r="R2082" i="11"/>
  <c r="M2082" i="11"/>
  <c r="F2082" i="11"/>
  <c r="E2082" i="11"/>
  <c r="D2082" i="11"/>
  <c r="W2081" i="11"/>
  <c r="R2081" i="11"/>
  <c r="M2081" i="11"/>
  <c r="F2081" i="11"/>
  <c r="E2081" i="11"/>
  <c r="D2081" i="11"/>
  <c r="W2080" i="11"/>
  <c r="R2080" i="11"/>
  <c r="M2080" i="11"/>
  <c r="F2080" i="11"/>
  <c r="E2080" i="11"/>
  <c r="D2080" i="11"/>
  <c r="W2079" i="11"/>
  <c r="R2079" i="11"/>
  <c r="M2079" i="11"/>
  <c r="F2079" i="11"/>
  <c r="E2079" i="11"/>
  <c r="D2079" i="11"/>
  <c r="W2078" i="11"/>
  <c r="R2078" i="11"/>
  <c r="M2078" i="11"/>
  <c r="F2078" i="11"/>
  <c r="E2078" i="11"/>
  <c r="D2078" i="11"/>
  <c r="W2077" i="11"/>
  <c r="R2077" i="11"/>
  <c r="M2077" i="11"/>
  <c r="F2077" i="11"/>
  <c r="E2077" i="11"/>
  <c r="D2077" i="11"/>
  <c r="W2076" i="11"/>
  <c r="R2076" i="11"/>
  <c r="M2076" i="11"/>
  <c r="F2076" i="11"/>
  <c r="H2076" i="11" s="1"/>
  <c r="E2076" i="11"/>
  <c r="D2076" i="11"/>
  <c r="W2075" i="11"/>
  <c r="R2075" i="11"/>
  <c r="M2075" i="11"/>
  <c r="F2075" i="11"/>
  <c r="E2075" i="11"/>
  <c r="H2075" i="11" s="1"/>
  <c r="D2075" i="11"/>
  <c r="W2074" i="11"/>
  <c r="R2074" i="11"/>
  <c r="M2074" i="11"/>
  <c r="F2074" i="11"/>
  <c r="E2074" i="11"/>
  <c r="D2074" i="11"/>
  <c r="W2073" i="11"/>
  <c r="R2073" i="11"/>
  <c r="M2073" i="11"/>
  <c r="F2073" i="11"/>
  <c r="E2073" i="11"/>
  <c r="D2073" i="11"/>
  <c r="W2072" i="11"/>
  <c r="R2072" i="11"/>
  <c r="M2072" i="11"/>
  <c r="F2072" i="11"/>
  <c r="E2072" i="11"/>
  <c r="D2072" i="11"/>
  <c r="W2071" i="11"/>
  <c r="R2071" i="11"/>
  <c r="M2071" i="11"/>
  <c r="F2071" i="11"/>
  <c r="E2071" i="11"/>
  <c r="D2071" i="11"/>
  <c r="W2070" i="11"/>
  <c r="R2070" i="11"/>
  <c r="M2070" i="11"/>
  <c r="F2070" i="11"/>
  <c r="E2070" i="11"/>
  <c r="D2070" i="11"/>
  <c r="W2069" i="11"/>
  <c r="R2069" i="11"/>
  <c r="M2069" i="11"/>
  <c r="F2069" i="11"/>
  <c r="E2069" i="11"/>
  <c r="D2069" i="11"/>
  <c r="W2068" i="11"/>
  <c r="R2068" i="11"/>
  <c r="M2068" i="11"/>
  <c r="F2068" i="11"/>
  <c r="E2068" i="11"/>
  <c r="D2068" i="11"/>
  <c r="H2068" i="11"/>
  <c r="W2067" i="11"/>
  <c r="R2067" i="11"/>
  <c r="M2067" i="11"/>
  <c r="F2067" i="11"/>
  <c r="E2067" i="11"/>
  <c r="D2067" i="11"/>
  <c r="H2067" i="11"/>
  <c r="W2066" i="11"/>
  <c r="R2066" i="11"/>
  <c r="M2066" i="11"/>
  <c r="F2066" i="11"/>
  <c r="E2066" i="11"/>
  <c r="D2066" i="11"/>
  <c r="W2065" i="11"/>
  <c r="R2065" i="11"/>
  <c r="M2065" i="11"/>
  <c r="F2065" i="11"/>
  <c r="E2065" i="11"/>
  <c r="D2065" i="11"/>
  <c r="W2064" i="11"/>
  <c r="R2064" i="11"/>
  <c r="M2064" i="11"/>
  <c r="F2064" i="11"/>
  <c r="E2064" i="11"/>
  <c r="D2064" i="11"/>
  <c r="W2063" i="11"/>
  <c r="R2063" i="11"/>
  <c r="M2063" i="11"/>
  <c r="F2063" i="11"/>
  <c r="E2063" i="11"/>
  <c r="D2063" i="11"/>
  <c r="W2062" i="11"/>
  <c r="R2062" i="11"/>
  <c r="M2062" i="11"/>
  <c r="F2062" i="11"/>
  <c r="E2062" i="11"/>
  <c r="D2062" i="11"/>
  <c r="W2061" i="11"/>
  <c r="R2061" i="11"/>
  <c r="M2061" i="11"/>
  <c r="F2061" i="11"/>
  <c r="E2061" i="11"/>
  <c r="D2061" i="11"/>
  <c r="W2060" i="11"/>
  <c r="R2060" i="11"/>
  <c r="M2060" i="11"/>
  <c r="F2060" i="11"/>
  <c r="E2060" i="11"/>
  <c r="D2060" i="11"/>
  <c r="H2060" i="11" s="1"/>
  <c r="W2059" i="11"/>
  <c r="R2059" i="11"/>
  <c r="M2059" i="11"/>
  <c r="F2059" i="11"/>
  <c r="E2059" i="11"/>
  <c r="D2059" i="11"/>
  <c r="W2058" i="11"/>
  <c r="R2058" i="11"/>
  <c r="M2058" i="11"/>
  <c r="F2058" i="11"/>
  <c r="E2058" i="11"/>
  <c r="D2058" i="11"/>
  <c r="W2057" i="11"/>
  <c r="R2057" i="11"/>
  <c r="M2057" i="11"/>
  <c r="F2057" i="11"/>
  <c r="E2057" i="11"/>
  <c r="D2057" i="11"/>
  <c r="W2056" i="11"/>
  <c r="R2056" i="11"/>
  <c r="M2056" i="11"/>
  <c r="F2056" i="11"/>
  <c r="E2056" i="11"/>
  <c r="D2056" i="11"/>
  <c r="H2056" i="11" s="1"/>
  <c r="W2055" i="11"/>
  <c r="R2055" i="11"/>
  <c r="M2055" i="11"/>
  <c r="F2055" i="11"/>
  <c r="E2055" i="11"/>
  <c r="D2055" i="11"/>
  <c r="W2054" i="11"/>
  <c r="R2054" i="11"/>
  <c r="M2054" i="11"/>
  <c r="F2054" i="11"/>
  <c r="E2054" i="11"/>
  <c r="D2054" i="11"/>
  <c r="W2053" i="11"/>
  <c r="R2053" i="11"/>
  <c r="M2053" i="11"/>
  <c r="F2053" i="11"/>
  <c r="E2053" i="11"/>
  <c r="D2053" i="11"/>
  <c r="W2052" i="11"/>
  <c r="R2052" i="11"/>
  <c r="M2052" i="11"/>
  <c r="F2052" i="11"/>
  <c r="E2052" i="11"/>
  <c r="D2052" i="11"/>
  <c r="W2051" i="11"/>
  <c r="R2051" i="11"/>
  <c r="M2051" i="11"/>
  <c r="F2051" i="11"/>
  <c r="E2051" i="11"/>
  <c r="D2051" i="11"/>
  <c r="H2051" i="11" s="1"/>
  <c r="W2050" i="11"/>
  <c r="R2050" i="11"/>
  <c r="M2050" i="11"/>
  <c r="F2050" i="11"/>
  <c r="E2050" i="11"/>
  <c r="D2050" i="11"/>
  <c r="W2049" i="11"/>
  <c r="R2049" i="11"/>
  <c r="M2049" i="11"/>
  <c r="F2049" i="11"/>
  <c r="E2049" i="11"/>
  <c r="D2049" i="11"/>
  <c r="W2048" i="11"/>
  <c r="R2048" i="11"/>
  <c r="M2048" i="11"/>
  <c r="F2048" i="11"/>
  <c r="E2048" i="11"/>
  <c r="H2048" i="11" s="1"/>
  <c r="D2048" i="11"/>
  <c r="W2047" i="11"/>
  <c r="R2047" i="11"/>
  <c r="M2047" i="11"/>
  <c r="F2047" i="11"/>
  <c r="E2047" i="11"/>
  <c r="D2047" i="11"/>
  <c r="W2046" i="11"/>
  <c r="R2046" i="11"/>
  <c r="M2046" i="11"/>
  <c r="F2046" i="11"/>
  <c r="E2046" i="11"/>
  <c r="D2046" i="11"/>
  <c r="W2045" i="11"/>
  <c r="R2045" i="11"/>
  <c r="M2045" i="11"/>
  <c r="F2045" i="11"/>
  <c r="E2045" i="11"/>
  <c r="D2045" i="11"/>
  <c r="W2044" i="11"/>
  <c r="R2044" i="11"/>
  <c r="M2044" i="11"/>
  <c r="F2044" i="11"/>
  <c r="E2044" i="11"/>
  <c r="D2044" i="11"/>
  <c r="H2044" i="11" s="1"/>
  <c r="W2043" i="11"/>
  <c r="R2043" i="11"/>
  <c r="M2043" i="11"/>
  <c r="F2043" i="11"/>
  <c r="E2043" i="11"/>
  <c r="D2043" i="11"/>
  <c r="W2042" i="11"/>
  <c r="R2042" i="11"/>
  <c r="M2042" i="11"/>
  <c r="F2042" i="11"/>
  <c r="E2042" i="11"/>
  <c r="D2042" i="11"/>
  <c r="W2041" i="11"/>
  <c r="R2041" i="11"/>
  <c r="M2041" i="11"/>
  <c r="F2041" i="11"/>
  <c r="E2041" i="11"/>
  <c r="D2041" i="11"/>
  <c r="AA2041" i="11" s="1"/>
  <c r="AB2041" i="11" s="1"/>
  <c r="W2040" i="11"/>
  <c r="R2040" i="11"/>
  <c r="M2040" i="11"/>
  <c r="F2040" i="11"/>
  <c r="E2040" i="11"/>
  <c r="D2040" i="11"/>
  <c r="AA2040" i="11" s="1"/>
  <c r="W2039" i="11"/>
  <c r="R2039" i="11"/>
  <c r="M2039" i="11"/>
  <c r="F2039" i="11"/>
  <c r="E2039" i="11"/>
  <c r="D2039" i="11"/>
  <c r="AA2039" i="11" s="1"/>
  <c r="W2038" i="11"/>
  <c r="R2038" i="11"/>
  <c r="M2038" i="11"/>
  <c r="F2038" i="11"/>
  <c r="E2038" i="11"/>
  <c r="H2038" i="11" s="1"/>
  <c r="D2038" i="11"/>
  <c r="AA2038" i="11" s="1"/>
  <c r="W2037" i="11"/>
  <c r="R2037" i="11"/>
  <c r="M2037" i="11"/>
  <c r="F2037" i="11"/>
  <c r="E2037" i="11"/>
  <c r="D2037" i="11"/>
  <c r="AA2037" i="11" s="1"/>
  <c r="AD2037" i="11" s="1"/>
  <c r="W2036" i="11"/>
  <c r="R2036" i="11"/>
  <c r="M2036" i="11"/>
  <c r="F2036" i="11"/>
  <c r="E2036" i="11"/>
  <c r="D2036" i="11"/>
  <c r="H2036" i="11" s="1"/>
  <c r="W2035" i="11"/>
  <c r="R2035" i="11"/>
  <c r="M2035" i="11"/>
  <c r="F2035" i="11"/>
  <c r="E2035" i="11"/>
  <c r="D2035" i="11"/>
  <c r="AA2035" i="11" s="1"/>
  <c r="AB2035" i="11" s="1"/>
  <c r="W2034" i="11"/>
  <c r="R2034" i="11"/>
  <c r="M2034" i="11"/>
  <c r="F2034" i="11"/>
  <c r="E2034" i="11"/>
  <c r="D2034" i="11"/>
  <c r="AA2034" i="11" s="1"/>
  <c r="AB2034" i="11" s="1"/>
  <c r="W2033" i="11"/>
  <c r="R2033" i="11"/>
  <c r="M2033" i="11"/>
  <c r="F2033" i="11"/>
  <c r="E2033" i="11"/>
  <c r="D2033" i="11"/>
  <c r="AA2033" i="11" s="1"/>
  <c r="W2032" i="11"/>
  <c r="R2032" i="11"/>
  <c r="M2032" i="11"/>
  <c r="F2032" i="11"/>
  <c r="E2032" i="11"/>
  <c r="D2032" i="11"/>
  <c r="AA2032" i="11" s="1"/>
  <c r="W2031" i="11"/>
  <c r="R2031" i="11"/>
  <c r="M2031" i="11"/>
  <c r="F2031" i="11"/>
  <c r="E2031" i="11"/>
  <c r="D2031" i="11"/>
  <c r="AA2031" i="11" s="1"/>
  <c r="W2030" i="11"/>
  <c r="R2030" i="11"/>
  <c r="M2030" i="11"/>
  <c r="F2030" i="11"/>
  <c r="E2030" i="11"/>
  <c r="D2030" i="11"/>
  <c r="AA2030" i="11" s="1"/>
  <c r="AB2030" i="11" s="1"/>
  <c r="W2029" i="11"/>
  <c r="R2029" i="11"/>
  <c r="M2029" i="11"/>
  <c r="F2029" i="11"/>
  <c r="E2029" i="11"/>
  <c r="D2029" i="11"/>
  <c r="AA2029" i="11" s="1"/>
  <c r="AD2029" i="11" s="1"/>
  <c r="W2028" i="11"/>
  <c r="R2028" i="11"/>
  <c r="M2028" i="11"/>
  <c r="F2028" i="11"/>
  <c r="E2028" i="11"/>
  <c r="D2028" i="11"/>
  <c r="H2028" i="11" s="1"/>
  <c r="W2027" i="11"/>
  <c r="R2027" i="11"/>
  <c r="M2027" i="11"/>
  <c r="F2027" i="11"/>
  <c r="E2027" i="11"/>
  <c r="D2027" i="11"/>
  <c r="AA2027" i="11" s="1"/>
  <c r="AB2027" i="11" s="1"/>
  <c r="W2026" i="11"/>
  <c r="R2026" i="11"/>
  <c r="M2026" i="11"/>
  <c r="F2026" i="11"/>
  <c r="E2026" i="11"/>
  <c r="D2026" i="11"/>
  <c r="AA2026" i="11" s="1"/>
  <c r="AB2026" i="11" s="1"/>
  <c r="W2025" i="11"/>
  <c r="R2025" i="11"/>
  <c r="M2025" i="11"/>
  <c r="F2025" i="11"/>
  <c r="E2025" i="11"/>
  <c r="D2025" i="11"/>
  <c r="AA2025" i="11" s="1"/>
  <c r="AB2025" i="11" s="1"/>
  <c r="W2024" i="11"/>
  <c r="R2024" i="11"/>
  <c r="M2024" i="11"/>
  <c r="F2024" i="11"/>
  <c r="E2024" i="11"/>
  <c r="D2024" i="11"/>
  <c r="H2024" i="11" s="1"/>
  <c r="W2023" i="11"/>
  <c r="R2023" i="11"/>
  <c r="M2023" i="11"/>
  <c r="F2023" i="11"/>
  <c r="E2023" i="11"/>
  <c r="D2023" i="11"/>
  <c r="AA2023" i="11" s="1"/>
  <c r="W2022" i="11"/>
  <c r="R2022" i="11"/>
  <c r="M2022" i="11"/>
  <c r="F2022" i="11"/>
  <c r="E2022" i="11"/>
  <c r="D2022" i="11"/>
  <c r="AA2022" i="11" s="1"/>
  <c r="W2021" i="11"/>
  <c r="R2021" i="11"/>
  <c r="M2021" i="11"/>
  <c r="F2021" i="11"/>
  <c r="E2021" i="11"/>
  <c r="D2021" i="11"/>
  <c r="AA2021" i="11" s="1"/>
  <c r="AD2021" i="11" s="1"/>
  <c r="W2020" i="11"/>
  <c r="R2020" i="11"/>
  <c r="M2020" i="11"/>
  <c r="F2020" i="11"/>
  <c r="H2020" i="11" s="1"/>
  <c r="E2020" i="11"/>
  <c r="D2020" i="11"/>
  <c r="AA2020" i="11" s="1"/>
  <c r="W2019" i="11"/>
  <c r="R2019" i="11"/>
  <c r="M2019" i="11"/>
  <c r="F2019" i="11"/>
  <c r="E2019" i="11"/>
  <c r="D2019" i="11"/>
  <c r="AA2019" i="11" s="1"/>
  <c r="AB2019" i="11" s="1"/>
  <c r="W2018" i="11"/>
  <c r="R2018" i="11"/>
  <c r="M2018" i="11"/>
  <c r="F2018" i="11"/>
  <c r="E2018" i="11"/>
  <c r="D2018" i="11"/>
  <c r="AA2018" i="11" s="1"/>
  <c r="AB2018" i="11" s="1"/>
  <c r="W2017" i="11"/>
  <c r="R2017" i="11"/>
  <c r="M2017" i="11"/>
  <c r="F2017" i="11"/>
  <c r="E2017" i="11"/>
  <c r="D2017" i="11"/>
  <c r="AA2017" i="11" s="1"/>
  <c r="AB2017" i="11" s="1"/>
  <c r="W2016" i="11"/>
  <c r="R2016" i="11"/>
  <c r="M2016" i="11"/>
  <c r="F2016" i="11"/>
  <c r="E2016" i="11"/>
  <c r="D2016" i="11"/>
  <c r="H2016" i="11" s="1"/>
  <c r="W2015" i="11"/>
  <c r="R2015" i="11"/>
  <c r="M2015" i="11"/>
  <c r="F2015" i="11"/>
  <c r="E2015" i="11"/>
  <c r="D2015" i="11"/>
  <c r="AA2015" i="11" s="1"/>
  <c r="W2014" i="11"/>
  <c r="R2014" i="11"/>
  <c r="M2014" i="11"/>
  <c r="F2014" i="11"/>
  <c r="E2014" i="11"/>
  <c r="D2014" i="11"/>
  <c r="AA2014" i="11" s="1"/>
  <c r="AB2014" i="11" s="1"/>
  <c r="W2013" i="11"/>
  <c r="R2013" i="11"/>
  <c r="M2013" i="11"/>
  <c r="F2013" i="11"/>
  <c r="E2013" i="11"/>
  <c r="D2013" i="11"/>
  <c r="AA2013" i="11" s="1"/>
  <c r="AB2013" i="11" s="1"/>
  <c r="W2012" i="11"/>
  <c r="R2012" i="11"/>
  <c r="M2012" i="11"/>
  <c r="F2012" i="11"/>
  <c r="E2012" i="11"/>
  <c r="D2012" i="11"/>
  <c r="AA2012" i="11" s="1"/>
  <c r="W2011" i="11"/>
  <c r="R2011" i="11"/>
  <c r="M2011" i="11"/>
  <c r="F2011" i="11"/>
  <c r="E2011" i="11"/>
  <c r="D2011" i="11"/>
  <c r="AA2011" i="11" s="1"/>
  <c r="W2010" i="11"/>
  <c r="R2010" i="11"/>
  <c r="M2010" i="11"/>
  <c r="F2010" i="11"/>
  <c r="E2010" i="11"/>
  <c r="D2010" i="11"/>
  <c r="AA2010" i="11" s="1"/>
  <c r="AB2010" i="11" s="1"/>
  <c r="W2009" i="11"/>
  <c r="R2009" i="11"/>
  <c r="M2009" i="11"/>
  <c r="F2009" i="11"/>
  <c r="E2009" i="11"/>
  <c r="D2009" i="11"/>
  <c r="AA2009" i="11" s="1"/>
  <c r="AB2009" i="11" s="1"/>
  <c r="W2008" i="11"/>
  <c r="R2008" i="11"/>
  <c r="M2008" i="11"/>
  <c r="F2008" i="11"/>
  <c r="E2008" i="11"/>
  <c r="D2008" i="11"/>
  <c r="AA2008" i="11" s="1"/>
  <c r="W2007" i="11"/>
  <c r="R2007" i="11"/>
  <c r="M2007" i="11"/>
  <c r="F2007" i="11"/>
  <c r="E2007" i="11"/>
  <c r="D2007" i="11"/>
  <c r="AA2007" i="11" s="1"/>
  <c r="W2006" i="11"/>
  <c r="R2006" i="11"/>
  <c r="M2006" i="11"/>
  <c r="F2006" i="11"/>
  <c r="E2006" i="11"/>
  <c r="D2006" i="11"/>
  <c r="AA2006" i="11" s="1"/>
  <c r="W2005" i="11"/>
  <c r="R2005" i="11"/>
  <c r="M2005" i="11"/>
  <c r="F2005" i="11"/>
  <c r="E2005" i="11"/>
  <c r="D2005" i="11"/>
  <c r="AA2005" i="11" s="1"/>
  <c r="AB2005" i="11" s="1"/>
  <c r="W2004" i="11"/>
  <c r="R2004" i="11"/>
  <c r="M2004" i="11"/>
  <c r="F2004" i="11"/>
  <c r="E2004" i="11"/>
  <c r="D2004" i="11"/>
  <c r="H2004" i="11" s="1"/>
  <c r="W2003" i="11"/>
  <c r="R2003" i="11"/>
  <c r="M2003" i="11"/>
  <c r="F2003" i="11"/>
  <c r="E2003" i="11"/>
  <c r="D2003" i="11"/>
  <c r="AA2003" i="11" s="1"/>
  <c r="W2002" i="11"/>
  <c r="R2002" i="11"/>
  <c r="M2002" i="11"/>
  <c r="F2002" i="11"/>
  <c r="E2002" i="11"/>
  <c r="D2002" i="11"/>
  <c r="AA2002" i="11" s="1"/>
  <c r="AB2002" i="11" s="1"/>
  <c r="W2001" i="11"/>
  <c r="R2001" i="11"/>
  <c r="M2001" i="11"/>
  <c r="F2001" i="11"/>
  <c r="E2001" i="11"/>
  <c r="D2001" i="11"/>
  <c r="AA2001" i="11" s="1"/>
  <c r="W2000" i="11"/>
  <c r="R2000" i="11"/>
  <c r="M2000" i="11"/>
  <c r="F2000" i="11"/>
  <c r="E2000" i="11"/>
  <c r="D2000" i="11"/>
  <c r="AA2000" i="11" s="1"/>
  <c r="H2000" i="11"/>
  <c r="X2000" i="11" s="1"/>
  <c r="W1999" i="11"/>
  <c r="R1999" i="11"/>
  <c r="M1999" i="11"/>
  <c r="F1999" i="11"/>
  <c r="E1999" i="11"/>
  <c r="D1999" i="11"/>
  <c r="W1998" i="11"/>
  <c r="R1998" i="11"/>
  <c r="M1998" i="11"/>
  <c r="F1998" i="11"/>
  <c r="E1998" i="11"/>
  <c r="D1998" i="11"/>
  <c r="H1998" i="11" s="1"/>
  <c r="W1997" i="11"/>
  <c r="R1997" i="11"/>
  <c r="M1997" i="11"/>
  <c r="F1997" i="11"/>
  <c r="E1997" i="11"/>
  <c r="D1997" i="11"/>
  <c r="W1996" i="11"/>
  <c r="R1996" i="11"/>
  <c r="M1996" i="11"/>
  <c r="F1996" i="11"/>
  <c r="E1996" i="11"/>
  <c r="D1996" i="11"/>
  <c r="H1996" i="11" s="1"/>
  <c r="W1995" i="11"/>
  <c r="R1995" i="11"/>
  <c r="M1995" i="11"/>
  <c r="F1995" i="11"/>
  <c r="E1995" i="11"/>
  <c r="D1995" i="11"/>
  <c r="W1994" i="11"/>
  <c r="R1994" i="11"/>
  <c r="M1994" i="11"/>
  <c r="F1994" i="11"/>
  <c r="E1994" i="11"/>
  <c r="D1994" i="11"/>
  <c r="W1993" i="11"/>
  <c r="R1993" i="11"/>
  <c r="M1993" i="11"/>
  <c r="F1993" i="11"/>
  <c r="E1993" i="11"/>
  <c r="D1993" i="11"/>
  <c r="W1992" i="11"/>
  <c r="R1992" i="11"/>
  <c r="M1992" i="11"/>
  <c r="F1992" i="11"/>
  <c r="E1992" i="11"/>
  <c r="D1992" i="11"/>
  <c r="H1992" i="11" s="1"/>
  <c r="W1991" i="11"/>
  <c r="R1991" i="11"/>
  <c r="M1991" i="11"/>
  <c r="F1991" i="11"/>
  <c r="E1991" i="11"/>
  <c r="D1991" i="11"/>
  <c r="W1990" i="11"/>
  <c r="R1990" i="11"/>
  <c r="M1990" i="11"/>
  <c r="F1990" i="11"/>
  <c r="E1990" i="11"/>
  <c r="D1990" i="11"/>
  <c r="W1989" i="11"/>
  <c r="R1989" i="11"/>
  <c r="M1989" i="11"/>
  <c r="F1989" i="11"/>
  <c r="E1989" i="11"/>
  <c r="D1989" i="11"/>
  <c r="W1988" i="11"/>
  <c r="R1988" i="11"/>
  <c r="M1988" i="11"/>
  <c r="F1988" i="11"/>
  <c r="E1988" i="11"/>
  <c r="D1988" i="11"/>
  <c r="W1987" i="11"/>
  <c r="R1987" i="11"/>
  <c r="M1987" i="11"/>
  <c r="F1987" i="11"/>
  <c r="E1987" i="11"/>
  <c r="D1987" i="11"/>
  <c r="W1986" i="11"/>
  <c r="R1986" i="11"/>
  <c r="E1986" i="11"/>
  <c r="F1986" i="11"/>
  <c r="D1986" i="11"/>
  <c r="H1986" i="11"/>
  <c r="W1985" i="11"/>
  <c r="R1985" i="11"/>
  <c r="M1985" i="11"/>
  <c r="F1985" i="11"/>
  <c r="E1985" i="11"/>
  <c r="D1985" i="11"/>
  <c r="W1984" i="11"/>
  <c r="R1984" i="11"/>
  <c r="M1984" i="11"/>
  <c r="F1984" i="11"/>
  <c r="E1984" i="11"/>
  <c r="D1984" i="11"/>
  <c r="H1984" i="11" s="1"/>
  <c r="W1983" i="11"/>
  <c r="R1983" i="11"/>
  <c r="M1983" i="11"/>
  <c r="F1983" i="11"/>
  <c r="E1983" i="11"/>
  <c r="D1983" i="11"/>
  <c r="W1982" i="11"/>
  <c r="R1982" i="11"/>
  <c r="M1982" i="11"/>
  <c r="F1982" i="11"/>
  <c r="E1982" i="11"/>
  <c r="D1982" i="11"/>
  <c r="W1981" i="11"/>
  <c r="R1981" i="11"/>
  <c r="M1981" i="11"/>
  <c r="F1981" i="11"/>
  <c r="E1981" i="11"/>
  <c r="D1981" i="11"/>
  <c r="W1980" i="11"/>
  <c r="R1980" i="11"/>
  <c r="M1980" i="11"/>
  <c r="F1980" i="11"/>
  <c r="E1980" i="11"/>
  <c r="H1980" i="11"/>
  <c r="D1980" i="11"/>
  <c r="W1979" i="11"/>
  <c r="R1979" i="11"/>
  <c r="M1979" i="11"/>
  <c r="F1979" i="11"/>
  <c r="E1979" i="11"/>
  <c r="D1979" i="11"/>
  <c r="W1978" i="11"/>
  <c r="R1978" i="11"/>
  <c r="M1978" i="11"/>
  <c r="F1978" i="11"/>
  <c r="E1978" i="11"/>
  <c r="D1978" i="11"/>
  <c r="W1977" i="11"/>
  <c r="R1977" i="11"/>
  <c r="M1977" i="11"/>
  <c r="F1977" i="11"/>
  <c r="E1977" i="11"/>
  <c r="D1977" i="11"/>
  <c r="W1976" i="11"/>
  <c r="R1976" i="11"/>
  <c r="M1976" i="11"/>
  <c r="F1976" i="11"/>
  <c r="E1976" i="11"/>
  <c r="D1976" i="11"/>
  <c r="H1976" i="11"/>
  <c r="W1975" i="11"/>
  <c r="R1975" i="11"/>
  <c r="M1975" i="11"/>
  <c r="F1975" i="11"/>
  <c r="E1975" i="11"/>
  <c r="D1975" i="11"/>
  <c r="W1974" i="11"/>
  <c r="R1974" i="11"/>
  <c r="M1974" i="11"/>
  <c r="F1974" i="11"/>
  <c r="E1974" i="11"/>
  <c r="D1974" i="11"/>
  <c r="W1973" i="11"/>
  <c r="R1973" i="11"/>
  <c r="M1973" i="11"/>
  <c r="F1973" i="11"/>
  <c r="E1973" i="11"/>
  <c r="D1973" i="11"/>
  <c r="W1972" i="11"/>
  <c r="R1972" i="11"/>
  <c r="M1972" i="11"/>
  <c r="F1972" i="11"/>
  <c r="E1972" i="11"/>
  <c r="D1972" i="11"/>
  <c r="H1972" i="11"/>
  <c r="W1971" i="11"/>
  <c r="R1971" i="11"/>
  <c r="M1971" i="11"/>
  <c r="F1971" i="11"/>
  <c r="E1971" i="11"/>
  <c r="D1971" i="11"/>
  <c r="H1971" i="11"/>
  <c r="W1970" i="11"/>
  <c r="R1970" i="11"/>
  <c r="M1970" i="11"/>
  <c r="F1970" i="11"/>
  <c r="E1970" i="11"/>
  <c r="D1970" i="11"/>
  <c r="W1969" i="11"/>
  <c r="R1969" i="11"/>
  <c r="M1969" i="11"/>
  <c r="F1969" i="11"/>
  <c r="E1969" i="11"/>
  <c r="D1969" i="11"/>
  <c r="W1968" i="11"/>
  <c r="R1968" i="11"/>
  <c r="M1968" i="11"/>
  <c r="F1968" i="11"/>
  <c r="E1968" i="11"/>
  <c r="D1968" i="11"/>
  <c r="H1968" i="11" s="1"/>
  <c r="W1967" i="11"/>
  <c r="R1967" i="11"/>
  <c r="M1967" i="11"/>
  <c r="F1967" i="11"/>
  <c r="E1967" i="11"/>
  <c r="D1967" i="11"/>
  <c r="W1966" i="11"/>
  <c r="R1966" i="11"/>
  <c r="M1966" i="11"/>
  <c r="F1966" i="11"/>
  <c r="E1966" i="11"/>
  <c r="D1966" i="11"/>
  <c r="W1965" i="11"/>
  <c r="R1965" i="11"/>
  <c r="M1965" i="11"/>
  <c r="F1965" i="11"/>
  <c r="E1965" i="11"/>
  <c r="D1965" i="11"/>
  <c r="W1964" i="11"/>
  <c r="R1964" i="11"/>
  <c r="M1964" i="11"/>
  <c r="F1964" i="11"/>
  <c r="H1964" i="11" s="1"/>
  <c r="E1964" i="11"/>
  <c r="D1964" i="11"/>
  <c r="W1963" i="11"/>
  <c r="R1963" i="11"/>
  <c r="M1963" i="11"/>
  <c r="F1963" i="11"/>
  <c r="E1963" i="11"/>
  <c r="D1963" i="11"/>
  <c r="W1962" i="11"/>
  <c r="R1962" i="11"/>
  <c r="M1962" i="11"/>
  <c r="F1962" i="11"/>
  <c r="E1962" i="11"/>
  <c r="D1962" i="11"/>
  <c r="W1961" i="11"/>
  <c r="R1961" i="11"/>
  <c r="M1961" i="11"/>
  <c r="F1961" i="11"/>
  <c r="E1961" i="11"/>
  <c r="D1961" i="11"/>
  <c r="W1960" i="11"/>
  <c r="R1960" i="11"/>
  <c r="M1960" i="11"/>
  <c r="F1960" i="11"/>
  <c r="E1960" i="11"/>
  <c r="D1960" i="11"/>
  <c r="H1960" i="11" s="1"/>
  <c r="W1959" i="11"/>
  <c r="R1959" i="11"/>
  <c r="M1959" i="11"/>
  <c r="F1959" i="11"/>
  <c r="E1959" i="11"/>
  <c r="D1959" i="11"/>
  <c r="W1958" i="11"/>
  <c r="R1958" i="11"/>
  <c r="M1958" i="11"/>
  <c r="F1958" i="11"/>
  <c r="E1958" i="11"/>
  <c r="D1958" i="11"/>
  <c r="W1957" i="11"/>
  <c r="R1957" i="11"/>
  <c r="M1957" i="11"/>
  <c r="F1957" i="11"/>
  <c r="E1957" i="11"/>
  <c r="D1957" i="11"/>
  <c r="W1956" i="11"/>
  <c r="R1956" i="11"/>
  <c r="M1956" i="11"/>
  <c r="F1956" i="11"/>
  <c r="E1956" i="11"/>
  <c r="D1956" i="11"/>
  <c r="H1956" i="11" s="1"/>
  <c r="W1955" i="11"/>
  <c r="R1955" i="11"/>
  <c r="M1955" i="11"/>
  <c r="F1955" i="11"/>
  <c r="E1955" i="11"/>
  <c r="D1955" i="11"/>
  <c r="H1955" i="11" s="1"/>
  <c r="W1954" i="11"/>
  <c r="R1954" i="11"/>
  <c r="M1954" i="11"/>
  <c r="F1954" i="11"/>
  <c r="E1954" i="11"/>
  <c r="D1954" i="11"/>
  <c r="W1953" i="11"/>
  <c r="R1953" i="11"/>
  <c r="M1953" i="11"/>
  <c r="F1953" i="11"/>
  <c r="E1953" i="11"/>
  <c r="D1953" i="11"/>
  <c r="W1952" i="11"/>
  <c r="R1952" i="11"/>
  <c r="M1952" i="11"/>
  <c r="F1952" i="11"/>
  <c r="E1952" i="11"/>
  <c r="D1952" i="11"/>
  <c r="H1952" i="11" s="1"/>
  <c r="W1951" i="11"/>
  <c r="R1951" i="11"/>
  <c r="M1951" i="11"/>
  <c r="F1951" i="11"/>
  <c r="E1951" i="11"/>
  <c r="D1951" i="11"/>
  <c r="W1950" i="11"/>
  <c r="R1950" i="11"/>
  <c r="M1950" i="11"/>
  <c r="F1950" i="11"/>
  <c r="E1950" i="11"/>
  <c r="D1950" i="11"/>
  <c r="W1949" i="11"/>
  <c r="R1949" i="11"/>
  <c r="M1949" i="11"/>
  <c r="F1949" i="11"/>
  <c r="E1949" i="11"/>
  <c r="D1949" i="11"/>
  <c r="W1948" i="11"/>
  <c r="R1948" i="11"/>
  <c r="M1948" i="11"/>
  <c r="F1948" i="11"/>
  <c r="E1948" i="11"/>
  <c r="D1948" i="11"/>
  <c r="H1948" i="11"/>
  <c r="W1947" i="11"/>
  <c r="R1947" i="11"/>
  <c r="M1947" i="11"/>
  <c r="F1947" i="11"/>
  <c r="E1947" i="11"/>
  <c r="D1947" i="11"/>
  <c r="H1947" i="11"/>
  <c r="W1946" i="11"/>
  <c r="R1946" i="11"/>
  <c r="M1946" i="11"/>
  <c r="F1946" i="11"/>
  <c r="E1946" i="11"/>
  <c r="D1946" i="11"/>
  <c r="H1946" i="11" s="1"/>
  <c r="W1945" i="11"/>
  <c r="R1945" i="11"/>
  <c r="M1945" i="11"/>
  <c r="F1945" i="11"/>
  <c r="E1945" i="11"/>
  <c r="D1945" i="11"/>
  <c r="W1944" i="11"/>
  <c r="R1944" i="11"/>
  <c r="M1944" i="11"/>
  <c r="F1944" i="11"/>
  <c r="E1944" i="11"/>
  <c r="D1944" i="11"/>
  <c r="H1944" i="11" s="1"/>
  <c r="W1943" i="11"/>
  <c r="R1943" i="11"/>
  <c r="M1943" i="11"/>
  <c r="F1943" i="11"/>
  <c r="E1943" i="11"/>
  <c r="D1943" i="11"/>
  <c r="W1942" i="11"/>
  <c r="R1942" i="11"/>
  <c r="M1942" i="11"/>
  <c r="F1942" i="11"/>
  <c r="E1942" i="11"/>
  <c r="D1942" i="11"/>
  <c r="W1941" i="11"/>
  <c r="R1941" i="11"/>
  <c r="M1941" i="11"/>
  <c r="F1941" i="11"/>
  <c r="E1941" i="11"/>
  <c r="D1941" i="11"/>
  <c r="W1940" i="11"/>
  <c r="R1940" i="11"/>
  <c r="M1940" i="11"/>
  <c r="F1940" i="11"/>
  <c r="E1940" i="11"/>
  <c r="D1940" i="11"/>
  <c r="H1940" i="11"/>
  <c r="W1939" i="11"/>
  <c r="R1939" i="11"/>
  <c r="M1939" i="11"/>
  <c r="F1939" i="11"/>
  <c r="E1939" i="11"/>
  <c r="D1939" i="11"/>
  <c r="H1939" i="11" s="1"/>
  <c r="W1938" i="11"/>
  <c r="R1938" i="11"/>
  <c r="M1938" i="11"/>
  <c r="F1938" i="11"/>
  <c r="E1938" i="11"/>
  <c r="D1938" i="11"/>
  <c r="W1937" i="11"/>
  <c r="R1937" i="11"/>
  <c r="M1937" i="11"/>
  <c r="F1937" i="11"/>
  <c r="E1937" i="11"/>
  <c r="D1937" i="11"/>
  <c r="W1936" i="11"/>
  <c r="R1936" i="11"/>
  <c r="M1936" i="11"/>
  <c r="F1936" i="11"/>
  <c r="E1936" i="11"/>
  <c r="D1936" i="11"/>
  <c r="AA1936" i="11" s="1"/>
  <c r="W1935" i="11"/>
  <c r="R1935" i="11"/>
  <c r="M1935" i="11"/>
  <c r="F1935" i="11"/>
  <c r="E1935" i="11"/>
  <c r="D1935" i="11"/>
  <c r="AA1935" i="11" s="1"/>
  <c r="AB1935" i="11" s="1"/>
  <c r="W1934" i="11"/>
  <c r="R1934" i="11"/>
  <c r="M1934" i="11"/>
  <c r="F1934" i="11"/>
  <c r="E1934" i="11"/>
  <c r="D1934" i="11"/>
  <c r="AA1934" i="11" s="1"/>
  <c r="AB1934" i="11" s="1"/>
  <c r="W1933" i="11"/>
  <c r="R1933" i="11"/>
  <c r="M1933" i="11"/>
  <c r="F1933" i="11"/>
  <c r="E1933" i="11"/>
  <c r="D1933" i="11"/>
  <c r="AA1933" i="11" s="1"/>
  <c r="W1932" i="11"/>
  <c r="R1932" i="11"/>
  <c r="M1932" i="11"/>
  <c r="F1932" i="11"/>
  <c r="E1932" i="11"/>
  <c r="D1932" i="11"/>
  <c r="AA1932" i="11" s="1"/>
  <c r="W1931" i="11"/>
  <c r="R1931" i="11"/>
  <c r="M1931" i="11"/>
  <c r="F1931" i="11"/>
  <c r="E1931" i="11"/>
  <c r="D1931" i="11"/>
  <c r="AA1931" i="11" s="1"/>
  <c r="W1930" i="11"/>
  <c r="R1930" i="11"/>
  <c r="M1930" i="11"/>
  <c r="F1930" i="11"/>
  <c r="E1930" i="11"/>
  <c r="D1930" i="11"/>
  <c r="AA1930" i="11" s="1"/>
  <c r="W1929" i="11"/>
  <c r="R1929" i="11"/>
  <c r="M1929" i="11"/>
  <c r="F1929" i="11"/>
  <c r="E1929" i="11"/>
  <c r="D1929" i="11"/>
  <c r="AA1929" i="11" s="1"/>
  <c r="W1928" i="11"/>
  <c r="R1928" i="11"/>
  <c r="M1928" i="11"/>
  <c r="F1928" i="11"/>
  <c r="E1928" i="11"/>
  <c r="D1928" i="11"/>
  <c r="AA1928" i="11" s="1"/>
  <c r="W1927" i="11"/>
  <c r="R1927" i="11"/>
  <c r="M1927" i="11"/>
  <c r="F1927" i="11"/>
  <c r="E1927" i="11"/>
  <c r="D1927" i="11"/>
  <c r="AA1927" i="11" s="1"/>
  <c r="W1926" i="11"/>
  <c r="R1926" i="11"/>
  <c r="M1926" i="11"/>
  <c r="F1926" i="11"/>
  <c r="E1926" i="11"/>
  <c r="D1926" i="11"/>
  <c r="AA1926" i="11" s="1"/>
  <c r="AB1926" i="11" s="1"/>
  <c r="W1925" i="11"/>
  <c r="R1925" i="11"/>
  <c r="M1925" i="11"/>
  <c r="F1925" i="11"/>
  <c r="E1925" i="11"/>
  <c r="D1925" i="11"/>
  <c r="AA1925" i="11" s="1"/>
  <c r="AD1925" i="11" s="1"/>
  <c r="W1924" i="11"/>
  <c r="R1924" i="11"/>
  <c r="M1924" i="11"/>
  <c r="F1924" i="11"/>
  <c r="E1924" i="11"/>
  <c r="D1924" i="11"/>
  <c r="AA1924" i="11" s="1"/>
  <c r="W1923" i="11"/>
  <c r="R1923" i="11"/>
  <c r="F1923" i="11"/>
  <c r="D1923" i="11"/>
  <c r="AA1923" i="11" s="1"/>
  <c r="W1922" i="11"/>
  <c r="R1922" i="11"/>
  <c r="M1922" i="11"/>
  <c r="F1922" i="11"/>
  <c r="E1922" i="11"/>
  <c r="D1922" i="11"/>
  <c r="AA1922" i="11" s="1"/>
  <c r="AB1922" i="11" s="1"/>
  <c r="W1921" i="11"/>
  <c r="R1921" i="11"/>
  <c r="M1921" i="11"/>
  <c r="F1921" i="11"/>
  <c r="E1921" i="11"/>
  <c r="D1921" i="11"/>
  <c r="AA1921" i="11" s="1"/>
  <c r="AD1921" i="11" s="1"/>
  <c r="W1920" i="11"/>
  <c r="R1920" i="11"/>
  <c r="M1920" i="11"/>
  <c r="F1920" i="11"/>
  <c r="E1920" i="11"/>
  <c r="D1920" i="11"/>
  <c r="AA1920" i="11" s="1"/>
  <c r="W1919" i="11"/>
  <c r="R1919" i="11"/>
  <c r="M1919" i="11"/>
  <c r="F1919" i="11"/>
  <c r="E1919" i="11"/>
  <c r="D1919" i="11"/>
  <c r="AA1919" i="11" s="1"/>
  <c r="AB1919" i="11" s="1"/>
  <c r="W1918" i="11"/>
  <c r="R1918" i="11"/>
  <c r="M1918" i="11"/>
  <c r="F1918" i="11"/>
  <c r="E1918" i="11"/>
  <c r="D1918" i="11"/>
  <c r="AA1918" i="11" s="1"/>
  <c r="AB1918" i="11" s="1"/>
  <c r="W1917" i="11"/>
  <c r="R1917" i="11"/>
  <c r="M1917" i="11"/>
  <c r="F1917" i="11"/>
  <c r="E1917" i="11"/>
  <c r="D1917" i="11"/>
  <c r="AA1917" i="11" s="1"/>
  <c r="AB1917" i="11" s="1"/>
  <c r="W1916" i="11"/>
  <c r="R1916" i="11"/>
  <c r="M1916" i="11"/>
  <c r="F1916" i="11"/>
  <c r="E1916" i="11"/>
  <c r="D1916" i="11"/>
  <c r="AA1916" i="11" s="1"/>
  <c r="W1915" i="11"/>
  <c r="R1915" i="11"/>
  <c r="M1915" i="11"/>
  <c r="F1915" i="11"/>
  <c r="E1915" i="11"/>
  <c r="D1915" i="11"/>
  <c r="AA1915" i="11" s="1"/>
  <c r="W1914" i="11"/>
  <c r="R1914" i="11"/>
  <c r="M1914" i="11"/>
  <c r="F1914" i="11"/>
  <c r="E1914" i="11"/>
  <c r="D1914" i="11"/>
  <c r="AA1914" i="11" s="1"/>
  <c r="W1913" i="11"/>
  <c r="R1913" i="11"/>
  <c r="M1913" i="11"/>
  <c r="F1913" i="11"/>
  <c r="E1913" i="11"/>
  <c r="H1913" i="11"/>
  <c r="D1913" i="11"/>
  <c r="AA1913" i="11" s="1"/>
  <c r="AD1913" i="11" s="1"/>
  <c r="W1912" i="11"/>
  <c r="R1912" i="11"/>
  <c r="M1912" i="11"/>
  <c r="F1912" i="11"/>
  <c r="E1912" i="11"/>
  <c r="D1912" i="11"/>
  <c r="AA1912" i="11" s="1"/>
  <c r="W1911" i="11"/>
  <c r="R1911" i="11"/>
  <c r="M1911" i="11"/>
  <c r="F1911" i="11"/>
  <c r="E1911" i="11"/>
  <c r="D1911" i="11"/>
  <c r="AA1911" i="11" s="1"/>
  <c r="AB1911" i="11" s="1"/>
  <c r="W1910" i="11"/>
  <c r="R1910" i="11"/>
  <c r="M1910" i="11"/>
  <c r="F1910" i="11"/>
  <c r="E1910" i="11"/>
  <c r="D1910" i="11"/>
  <c r="AA1910" i="11" s="1"/>
  <c r="AB1910" i="11" s="1"/>
  <c r="W1909" i="11"/>
  <c r="R1909" i="11"/>
  <c r="M1909" i="11"/>
  <c r="F1909" i="11"/>
  <c r="H1909" i="11"/>
  <c r="E1909" i="11"/>
  <c r="D1909" i="11"/>
  <c r="AA1909" i="11" s="1"/>
  <c r="AB1909" i="11" s="1"/>
  <c r="W1908" i="11"/>
  <c r="R1908" i="11"/>
  <c r="M1908" i="11"/>
  <c r="F1908" i="11"/>
  <c r="E1908" i="11"/>
  <c r="D1908" i="11"/>
  <c r="AA1908" i="11" s="1"/>
  <c r="AB1908" i="11" s="1"/>
  <c r="W1907" i="11"/>
  <c r="R1907" i="11"/>
  <c r="M1907" i="11"/>
  <c r="F1907" i="11"/>
  <c r="E1907" i="11"/>
  <c r="D1907" i="11"/>
  <c r="AA1907" i="11" s="1"/>
  <c r="AB1907" i="11" s="1"/>
  <c r="W1906" i="11"/>
  <c r="R1906" i="11"/>
  <c r="M1906" i="11"/>
  <c r="F1906" i="11"/>
  <c r="E1906" i="11"/>
  <c r="D1906" i="11"/>
  <c r="AA1906" i="11" s="1"/>
  <c r="AB1906" i="11" s="1"/>
  <c r="W1905" i="11"/>
  <c r="R1905" i="11"/>
  <c r="M1905" i="11"/>
  <c r="F1905" i="11"/>
  <c r="E1905" i="11"/>
  <c r="D1905" i="11"/>
  <c r="AA1905" i="11" s="1"/>
  <c r="AB1905" i="11" s="1"/>
  <c r="W1904" i="11"/>
  <c r="R1904" i="11"/>
  <c r="M1904" i="11"/>
  <c r="F1904" i="11"/>
  <c r="E1904" i="11"/>
  <c r="D1904" i="11"/>
  <c r="AA1904" i="11" s="1"/>
  <c r="W1903" i="11"/>
  <c r="R1903" i="11"/>
  <c r="M1903" i="11"/>
  <c r="F1903" i="11"/>
  <c r="E1903" i="11"/>
  <c r="D1903" i="11"/>
  <c r="AA1903" i="11" s="1"/>
  <c r="AB1903" i="11" s="1"/>
  <c r="W1902" i="11"/>
  <c r="R1902" i="11"/>
  <c r="M1902" i="11"/>
  <c r="F1902" i="11"/>
  <c r="E1902" i="11"/>
  <c r="D1902" i="11"/>
  <c r="AA1902" i="11" s="1"/>
  <c r="AB1902" i="11" s="1"/>
  <c r="H1902" i="11"/>
  <c r="W1901" i="11"/>
  <c r="R1901" i="11"/>
  <c r="M1901" i="11"/>
  <c r="F1901" i="11"/>
  <c r="E1901" i="11"/>
  <c r="D1901" i="11"/>
  <c r="H1901" i="11" s="1"/>
  <c r="W1900" i="11"/>
  <c r="R1900" i="11"/>
  <c r="M1900" i="11"/>
  <c r="F1900" i="11"/>
  <c r="E1900" i="11"/>
  <c r="D1900" i="11"/>
  <c r="AA1900" i="11" s="1"/>
  <c r="W1899" i="11"/>
  <c r="R1899" i="11"/>
  <c r="M1899" i="11"/>
  <c r="F1899" i="11"/>
  <c r="E1899" i="11"/>
  <c r="D1899" i="11"/>
  <c r="AA1899" i="11" s="1"/>
  <c r="W1898" i="11"/>
  <c r="R1898" i="11"/>
  <c r="M1898" i="11"/>
  <c r="F1898" i="11"/>
  <c r="E1898" i="11"/>
  <c r="D1898" i="11"/>
  <c r="AA1898" i="11" s="1"/>
  <c r="W1897" i="11"/>
  <c r="R1897" i="11"/>
  <c r="M1897" i="11"/>
  <c r="F1897" i="11"/>
  <c r="E1897" i="11"/>
  <c r="D1897" i="11"/>
  <c r="AA1897" i="11" s="1"/>
  <c r="AD1897" i="11" s="1"/>
  <c r="H1897" i="11"/>
  <c r="W1896" i="11"/>
  <c r="R1896" i="11"/>
  <c r="M1896" i="11"/>
  <c r="F1896" i="11"/>
  <c r="E1896" i="11"/>
  <c r="D1896" i="11"/>
  <c r="AA1896" i="11" s="1"/>
  <c r="W1895" i="11"/>
  <c r="R1895" i="11"/>
  <c r="M1895" i="11"/>
  <c r="F1895" i="11"/>
  <c r="E1895" i="11"/>
  <c r="D1895" i="11"/>
  <c r="AA1895" i="11" s="1"/>
  <c r="AB1895" i="11" s="1"/>
  <c r="W1894" i="11"/>
  <c r="R1894" i="11"/>
  <c r="M1894" i="11"/>
  <c r="F1894" i="11"/>
  <c r="E1894" i="11"/>
  <c r="D1894" i="11"/>
  <c r="W1893" i="11"/>
  <c r="R1893" i="11"/>
  <c r="M1893" i="11"/>
  <c r="F1893" i="11"/>
  <c r="E1893" i="11"/>
  <c r="D1893" i="11"/>
  <c r="W1892" i="11"/>
  <c r="R1892" i="11"/>
  <c r="M1892" i="11"/>
  <c r="F1892" i="11"/>
  <c r="E1892" i="11"/>
  <c r="D1892" i="11"/>
  <c r="H1892" i="11" s="1"/>
  <c r="W1891" i="11"/>
  <c r="R1891" i="11"/>
  <c r="M1891" i="11"/>
  <c r="F1891" i="11"/>
  <c r="E1891" i="11"/>
  <c r="D1891" i="11"/>
  <c r="W1890" i="11"/>
  <c r="R1890" i="11"/>
  <c r="M1890" i="11"/>
  <c r="F1890" i="11"/>
  <c r="E1890" i="11"/>
  <c r="D1890" i="11"/>
  <c r="W1889" i="11"/>
  <c r="R1889" i="11"/>
  <c r="M1889" i="11"/>
  <c r="F1889" i="11"/>
  <c r="E1889" i="11"/>
  <c r="D1889" i="11"/>
  <c r="H1889" i="11" s="1"/>
  <c r="W1888" i="11"/>
  <c r="R1888" i="11"/>
  <c r="M1888" i="11"/>
  <c r="F1888" i="11"/>
  <c r="E1888" i="11"/>
  <c r="D1888" i="11"/>
  <c r="W1887" i="11"/>
  <c r="R1887" i="11"/>
  <c r="M1887" i="11"/>
  <c r="F1887" i="11"/>
  <c r="E1887" i="11"/>
  <c r="D1887" i="11"/>
  <c r="W1886" i="11"/>
  <c r="R1886" i="11"/>
  <c r="M1886" i="11"/>
  <c r="F1886" i="11"/>
  <c r="E1886" i="11"/>
  <c r="D1886" i="11"/>
  <c r="W1885" i="11"/>
  <c r="R1885" i="11"/>
  <c r="M1885" i="11"/>
  <c r="F1885" i="11"/>
  <c r="E1885" i="11"/>
  <c r="D1885" i="11"/>
  <c r="H1885" i="11"/>
  <c r="W1884" i="11"/>
  <c r="R1884" i="11"/>
  <c r="M1884" i="11"/>
  <c r="F1884" i="11"/>
  <c r="E1884" i="11"/>
  <c r="D1884" i="11"/>
  <c r="H1884" i="11"/>
  <c r="W1883" i="11"/>
  <c r="R1883" i="11"/>
  <c r="M1883" i="11"/>
  <c r="F1883" i="11"/>
  <c r="E1883" i="11"/>
  <c r="D1883" i="11"/>
  <c r="W1882" i="11"/>
  <c r="R1882" i="11"/>
  <c r="M1882" i="11"/>
  <c r="F1882" i="11"/>
  <c r="E1882" i="11"/>
  <c r="D1882" i="11"/>
  <c r="W1881" i="11"/>
  <c r="R1881" i="11"/>
  <c r="M1881" i="11"/>
  <c r="F1881" i="11"/>
  <c r="E1881" i="11"/>
  <c r="H1881" i="11" s="1"/>
  <c r="D1881" i="11"/>
  <c r="W1880" i="11"/>
  <c r="R1880" i="11"/>
  <c r="M1880" i="11"/>
  <c r="F1880" i="11"/>
  <c r="E1880" i="11"/>
  <c r="D1880" i="11"/>
  <c r="W1879" i="11"/>
  <c r="R1879" i="11"/>
  <c r="M1879" i="11"/>
  <c r="F1879" i="11"/>
  <c r="E1879" i="11"/>
  <c r="D1879" i="11"/>
  <c r="W1878" i="11"/>
  <c r="R1878" i="11"/>
  <c r="M1878" i="11"/>
  <c r="F1878" i="11"/>
  <c r="E1878" i="11"/>
  <c r="D1878" i="11"/>
  <c r="W1877" i="11"/>
  <c r="R1877" i="11"/>
  <c r="M1877" i="11"/>
  <c r="F1877" i="11"/>
  <c r="E1877" i="11"/>
  <c r="H1877" i="11" s="1"/>
  <c r="D1877" i="11"/>
  <c r="W1876" i="11"/>
  <c r="R1876" i="11"/>
  <c r="M1876" i="11"/>
  <c r="F1876" i="11"/>
  <c r="E1876" i="11"/>
  <c r="D1876" i="11"/>
  <c r="W1875" i="11"/>
  <c r="R1875" i="11"/>
  <c r="M1875" i="11"/>
  <c r="F1875" i="11"/>
  <c r="E1875" i="11"/>
  <c r="D1875" i="11"/>
  <c r="W1874" i="11"/>
  <c r="R1874" i="11"/>
  <c r="M1874" i="11"/>
  <c r="F1874" i="11"/>
  <c r="E1874" i="11"/>
  <c r="D1874" i="11"/>
  <c r="W1873" i="11"/>
  <c r="R1873" i="11"/>
  <c r="M1873" i="11"/>
  <c r="F1873" i="11"/>
  <c r="E1873" i="11"/>
  <c r="D1873" i="11"/>
  <c r="H1873" i="11" s="1"/>
  <c r="W1872" i="11"/>
  <c r="R1872" i="11"/>
  <c r="M1872" i="11"/>
  <c r="F1872" i="11"/>
  <c r="H1872" i="11" s="1"/>
  <c r="E1872" i="11"/>
  <c r="D1872" i="11"/>
  <c r="W1871" i="11"/>
  <c r="R1871" i="11"/>
  <c r="M1871" i="11"/>
  <c r="F1871" i="11"/>
  <c r="E1871" i="11"/>
  <c r="D1871" i="11"/>
  <c r="W1870" i="11"/>
  <c r="R1870" i="11"/>
  <c r="M1870" i="11"/>
  <c r="F1870" i="11"/>
  <c r="E1870" i="11"/>
  <c r="D1870" i="11"/>
  <c r="W1869" i="11"/>
  <c r="R1869" i="11"/>
  <c r="M1869" i="11"/>
  <c r="F1869" i="11"/>
  <c r="H1869" i="11"/>
  <c r="E1869" i="11"/>
  <c r="D1869" i="11"/>
  <c r="W1868" i="11"/>
  <c r="R1868" i="11"/>
  <c r="M1868" i="11"/>
  <c r="F1868" i="11"/>
  <c r="E1868" i="11"/>
  <c r="D1868" i="11"/>
  <c r="W1867" i="11"/>
  <c r="R1867" i="11"/>
  <c r="M1867" i="11"/>
  <c r="F1867" i="11"/>
  <c r="E1867" i="11"/>
  <c r="D1867" i="11"/>
  <c r="W1866" i="11"/>
  <c r="R1866" i="11"/>
  <c r="M1866" i="11"/>
  <c r="F1866" i="11"/>
  <c r="E1866" i="11"/>
  <c r="D1866" i="11"/>
  <c r="W1865" i="11"/>
  <c r="R1865" i="11"/>
  <c r="M1865" i="11"/>
  <c r="F1865" i="11"/>
  <c r="E1865" i="11"/>
  <c r="D1865" i="11"/>
  <c r="H1865" i="11"/>
  <c r="W1864" i="11"/>
  <c r="R1864" i="11"/>
  <c r="M1864" i="11"/>
  <c r="F1864" i="11"/>
  <c r="E1864" i="11"/>
  <c r="D1864" i="11"/>
  <c r="W1863" i="11"/>
  <c r="R1863" i="11"/>
  <c r="M1863" i="11"/>
  <c r="F1863" i="11"/>
  <c r="E1863" i="11"/>
  <c r="D1863" i="11"/>
  <c r="W1862" i="11"/>
  <c r="R1862" i="11"/>
  <c r="M1862" i="11"/>
  <c r="F1862" i="11"/>
  <c r="E1862" i="11"/>
  <c r="D1862" i="11"/>
  <c r="W1861" i="11"/>
  <c r="R1861" i="11"/>
  <c r="M1861" i="11"/>
  <c r="F1861" i="11"/>
  <c r="E1861" i="11"/>
  <c r="H1861" i="11"/>
  <c r="D1861" i="11"/>
  <c r="W1860" i="11"/>
  <c r="R1860" i="11"/>
  <c r="M1860" i="11"/>
  <c r="F1860" i="11"/>
  <c r="E1860" i="11"/>
  <c r="D1860" i="11"/>
  <c r="W1859" i="11"/>
  <c r="R1859" i="11"/>
  <c r="M1859" i="11"/>
  <c r="F1859" i="11"/>
  <c r="E1859" i="11"/>
  <c r="D1859" i="11"/>
  <c r="W1858" i="11"/>
  <c r="R1858" i="11"/>
  <c r="M1858" i="11"/>
  <c r="F1858" i="11"/>
  <c r="H1858" i="11" s="1"/>
  <c r="E1858" i="11"/>
  <c r="D1858" i="11"/>
  <c r="W1857" i="11"/>
  <c r="R1857" i="11"/>
  <c r="M1857" i="11"/>
  <c r="F1857" i="11"/>
  <c r="E1857" i="11"/>
  <c r="H1857" i="11" s="1"/>
  <c r="D1857" i="11"/>
  <c r="W1856" i="11"/>
  <c r="R1856" i="11"/>
  <c r="M1856" i="11"/>
  <c r="F1856" i="11"/>
  <c r="E1856" i="11"/>
  <c r="D1856" i="11"/>
  <c r="H1856" i="11" s="1"/>
  <c r="W1855" i="11"/>
  <c r="R1855" i="11"/>
  <c r="M1855" i="11"/>
  <c r="F1855" i="11"/>
  <c r="E1855" i="11"/>
  <c r="D1855" i="11"/>
  <c r="W1854" i="11"/>
  <c r="R1854" i="11"/>
  <c r="M1854" i="11"/>
  <c r="F1854" i="11"/>
  <c r="E1854" i="11"/>
  <c r="D1854" i="11"/>
  <c r="W1853" i="11"/>
  <c r="R1853" i="11"/>
  <c r="M1853" i="11"/>
  <c r="F1853" i="11"/>
  <c r="E1853" i="11"/>
  <c r="D1853" i="11"/>
  <c r="H1853" i="11"/>
  <c r="W1852" i="11"/>
  <c r="R1852" i="11"/>
  <c r="M1852" i="11"/>
  <c r="F1852" i="11"/>
  <c r="E1852" i="11"/>
  <c r="D1852" i="11"/>
  <c r="W1851" i="11"/>
  <c r="R1851" i="11"/>
  <c r="M1851" i="11"/>
  <c r="F1851" i="11"/>
  <c r="E1851" i="11"/>
  <c r="D1851" i="11"/>
  <c r="W1850" i="11"/>
  <c r="R1850" i="11"/>
  <c r="M1850" i="11"/>
  <c r="F1850" i="11"/>
  <c r="E1850" i="11"/>
  <c r="D1850" i="11"/>
  <c r="W1849" i="11"/>
  <c r="R1849" i="11"/>
  <c r="M1849" i="11"/>
  <c r="F1849" i="11"/>
  <c r="E1849" i="11"/>
  <c r="D1849" i="11"/>
  <c r="H1849" i="11" s="1"/>
  <c r="W1848" i="11"/>
  <c r="R1848" i="11"/>
  <c r="M1848" i="11"/>
  <c r="F1848" i="11"/>
  <c r="E1848" i="11"/>
  <c r="D1848" i="11"/>
  <c r="W1847" i="11"/>
  <c r="R1847" i="11"/>
  <c r="M1847" i="11"/>
  <c r="F1847" i="11"/>
  <c r="E1847" i="11"/>
  <c r="D1847" i="11"/>
  <c r="W1846" i="11"/>
  <c r="R1846" i="11"/>
  <c r="M1846" i="11"/>
  <c r="F1846" i="11"/>
  <c r="E1846" i="11"/>
  <c r="D1846" i="11"/>
  <c r="W1845" i="11"/>
  <c r="R1845" i="11"/>
  <c r="M1845" i="11"/>
  <c r="F1845" i="11"/>
  <c r="E1845" i="11"/>
  <c r="H1845" i="11" s="1"/>
  <c r="D1845" i="11"/>
  <c r="W1844" i="11"/>
  <c r="R1844" i="11"/>
  <c r="M1844" i="11"/>
  <c r="F1844" i="11"/>
  <c r="E1844" i="11"/>
  <c r="D1844" i="11"/>
  <c r="W1843" i="11"/>
  <c r="R1843" i="11"/>
  <c r="M1843" i="11"/>
  <c r="F1843" i="11"/>
  <c r="E1843" i="11"/>
  <c r="D1843" i="11"/>
  <c r="W1842" i="11"/>
  <c r="R1842" i="11"/>
  <c r="M1842" i="11"/>
  <c r="F1842" i="11"/>
  <c r="E1842" i="11"/>
  <c r="H1842" i="11" s="1"/>
  <c r="D1842" i="11"/>
  <c r="W1841" i="11"/>
  <c r="R1841" i="11"/>
  <c r="M1841" i="11"/>
  <c r="F1841" i="11"/>
  <c r="E1841" i="11"/>
  <c r="D1841" i="11"/>
  <c r="H1841" i="11" s="1"/>
  <c r="W1840" i="11"/>
  <c r="R1840" i="11"/>
  <c r="M1840" i="11"/>
  <c r="F1840" i="11"/>
  <c r="E1840" i="11"/>
  <c r="D1840" i="11"/>
  <c r="H1840" i="11" s="1"/>
  <c r="W1839" i="11"/>
  <c r="R1839" i="11"/>
  <c r="M1839" i="11"/>
  <c r="F1839" i="11"/>
  <c r="E1839" i="11"/>
  <c r="D1839" i="11"/>
  <c r="W1838" i="11"/>
  <c r="R1838" i="11"/>
  <c r="M1838" i="11"/>
  <c r="F1838" i="11"/>
  <c r="E1838" i="11"/>
  <c r="D1838" i="11"/>
  <c r="W1837" i="11"/>
  <c r="R1837" i="11"/>
  <c r="M1837" i="11"/>
  <c r="F1837" i="11"/>
  <c r="H1837" i="11" s="1"/>
  <c r="E1837" i="11"/>
  <c r="D1837" i="11"/>
  <c r="W1836" i="11"/>
  <c r="R1836" i="11"/>
  <c r="M1836" i="11"/>
  <c r="F1836" i="11"/>
  <c r="E1836" i="11"/>
  <c r="D1836" i="11"/>
  <c r="W1835" i="11"/>
  <c r="R1835" i="11"/>
  <c r="M1835" i="11"/>
  <c r="F1835" i="11"/>
  <c r="E1835" i="11"/>
  <c r="D1835" i="11"/>
  <c r="W1834" i="11"/>
  <c r="R1834" i="11"/>
  <c r="M1834" i="11"/>
  <c r="F1834" i="11"/>
  <c r="E1834" i="11"/>
  <c r="D1834" i="11"/>
  <c r="W1833" i="11"/>
  <c r="R1833" i="11"/>
  <c r="M1833" i="11"/>
  <c r="F1833" i="11"/>
  <c r="E1833" i="11"/>
  <c r="D1833" i="11"/>
  <c r="H1833" i="11" s="1"/>
  <c r="W1832" i="11"/>
  <c r="R1832" i="11"/>
  <c r="M1832" i="11"/>
  <c r="F1832" i="11"/>
  <c r="E1832" i="11"/>
  <c r="D1832" i="11"/>
  <c r="H1832" i="11" s="1"/>
  <c r="W1831" i="11"/>
  <c r="R1831" i="11"/>
  <c r="M1831" i="11"/>
  <c r="F1831" i="11"/>
  <c r="E1831" i="11"/>
  <c r="D1831" i="11"/>
  <c r="AA1831" i="11" s="1"/>
  <c r="AB1831" i="11" s="1"/>
  <c r="W1830" i="11"/>
  <c r="R1830" i="11"/>
  <c r="M1830" i="11"/>
  <c r="F1830" i="11"/>
  <c r="E1830" i="11"/>
  <c r="D1830" i="11"/>
  <c r="AA1830" i="11" s="1"/>
  <c r="AB1830" i="11" s="1"/>
  <c r="W1829" i="11"/>
  <c r="R1829" i="11"/>
  <c r="M1829" i="11"/>
  <c r="F1829" i="11"/>
  <c r="E1829" i="11"/>
  <c r="D1829" i="11"/>
  <c r="AA1829" i="11" s="1"/>
  <c r="AD1829" i="11" s="1"/>
  <c r="W1828" i="11"/>
  <c r="R1828" i="11"/>
  <c r="M1828" i="11"/>
  <c r="F1828" i="11"/>
  <c r="E1828" i="11"/>
  <c r="D1828" i="11"/>
  <c r="AA1828" i="11" s="1"/>
  <c r="W1827" i="11"/>
  <c r="R1827" i="11"/>
  <c r="M1827" i="11"/>
  <c r="F1827" i="11"/>
  <c r="E1827" i="11"/>
  <c r="D1827" i="11"/>
  <c r="AA1827" i="11" s="1"/>
  <c r="W1826" i="11"/>
  <c r="R1826" i="11"/>
  <c r="M1826" i="11"/>
  <c r="F1826" i="11"/>
  <c r="E1826" i="11"/>
  <c r="D1826" i="11"/>
  <c r="AA1826" i="11" s="1"/>
  <c r="AB1826" i="11" s="1"/>
  <c r="W1825" i="11"/>
  <c r="R1825" i="11"/>
  <c r="M1825" i="11"/>
  <c r="F1825" i="11"/>
  <c r="E1825" i="11"/>
  <c r="D1825" i="11"/>
  <c r="AA1825" i="11" s="1"/>
  <c r="AD1825" i="11" s="1"/>
  <c r="W1824" i="11"/>
  <c r="R1824" i="11"/>
  <c r="M1824" i="11"/>
  <c r="F1824" i="11"/>
  <c r="E1824" i="11"/>
  <c r="D1824" i="11"/>
  <c r="AA1824" i="11" s="1"/>
  <c r="W1823" i="11"/>
  <c r="R1823" i="11"/>
  <c r="M1823" i="11"/>
  <c r="F1823" i="11"/>
  <c r="E1823" i="11"/>
  <c r="D1823" i="11"/>
  <c r="AA1823" i="11" s="1"/>
  <c r="AB1823" i="11" s="1"/>
  <c r="W1822" i="11"/>
  <c r="R1822" i="11"/>
  <c r="M1822" i="11"/>
  <c r="F1822" i="11"/>
  <c r="E1822" i="11"/>
  <c r="D1822" i="11"/>
  <c r="AA1822" i="11" s="1"/>
  <c r="W1821" i="11"/>
  <c r="R1821" i="11"/>
  <c r="M1821" i="11"/>
  <c r="F1821" i="11"/>
  <c r="E1821" i="11"/>
  <c r="H1821" i="11" s="1"/>
  <c r="D1821" i="11"/>
  <c r="AA1821" i="11" s="1"/>
  <c r="W1820" i="11"/>
  <c r="R1820" i="11"/>
  <c r="M1820" i="11"/>
  <c r="F1820" i="11"/>
  <c r="E1820" i="11"/>
  <c r="D1820" i="11"/>
  <c r="AA1820" i="11" s="1"/>
  <c r="W1819" i="11"/>
  <c r="R1819" i="11"/>
  <c r="M1819" i="11"/>
  <c r="F1819" i="11"/>
  <c r="E1819" i="11"/>
  <c r="D1819" i="11"/>
  <c r="AA1819" i="11" s="1"/>
  <c r="AB1819" i="11" s="1"/>
  <c r="W1818" i="11"/>
  <c r="R1818" i="11"/>
  <c r="M1818" i="11"/>
  <c r="F1818" i="11"/>
  <c r="E1818" i="11"/>
  <c r="D1818" i="11"/>
  <c r="AA1818" i="11" s="1"/>
  <c r="W1817" i="11"/>
  <c r="R1817" i="11"/>
  <c r="M1817" i="11"/>
  <c r="F1817" i="11"/>
  <c r="H1817" i="11" s="1"/>
  <c r="E1817" i="11"/>
  <c r="D1817" i="11"/>
  <c r="AA1817" i="11" s="1"/>
  <c r="AD1817" i="11" s="1"/>
  <c r="W1816" i="11"/>
  <c r="R1816" i="11"/>
  <c r="M1816" i="11"/>
  <c r="F1816" i="11"/>
  <c r="E1816" i="11"/>
  <c r="D1816" i="11"/>
  <c r="AA1816" i="11" s="1"/>
  <c r="W1815" i="11"/>
  <c r="R1815" i="11"/>
  <c r="M1815" i="11"/>
  <c r="F1815" i="11"/>
  <c r="E1815" i="11"/>
  <c r="D1815" i="11"/>
  <c r="AA1815" i="11" s="1"/>
  <c r="AB1815" i="11" s="1"/>
  <c r="W1814" i="11"/>
  <c r="R1814" i="11"/>
  <c r="M1814" i="11"/>
  <c r="F1814" i="11"/>
  <c r="E1814" i="11"/>
  <c r="D1814" i="11"/>
  <c r="AA1814" i="11" s="1"/>
  <c r="W1813" i="11"/>
  <c r="R1813" i="11"/>
  <c r="M1813" i="11"/>
  <c r="F1813" i="11"/>
  <c r="E1813" i="11"/>
  <c r="D1813" i="11"/>
  <c r="AA1813" i="11" s="1"/>
  <c r="W1812" i="11"/>
  <c r="R1812" i="11"/>
  <c r="M1812" i="11"/>
  <c r="F1812" i="11"/>
  <c r="E1812" i="11"/>
  <c r="D1812" i="11"/>
  <c r="AA1812" i="11" s="1"/>
  <c r="W1811" i="11"/>
  <c r="R1811" i="11"/>
  <c r="M1811" i="11"/>
  <c r="F1811" i="11"/>
  <c r="E1811" i="11"/>
  <c r="D1811" i="11"/>
  <c r="AA1811" i="11" s="1"/>
  <c r="AD1811" i="11" s="1"/>
  <c r="W1810" i="11"/>
  <c r="R1810" i="11"/>
  <c r="M1810" i="11"/>
  <c r="F1810" i="11"/>
  <c r="E1810" i="11"/>
  <c r="D1810" i="11"/>
  <c r="AA1810" i="11" s="1"/>
  <c r="W1809" i="11"/>
  <c r="R1809" i="11"/>
  <c r="M1809" i="11"/>
  <c r="F1809" i="11"/>
  <c r="E1809" i="11"/>
  <c r="D1809" i="11"/>
  <c r="AA1809" i="11" s="1"/>
  <c r="W1808" i="11"/>
  <c r="R1808" i="11"/>
  <c r="M1808" i="11"/>
  <c r="F1808" i="11"/>
  <c r="E1808" i="11"/>
  <c r="D1808" i="11"/>
  <c r="AA1808" i="11" s="1"/>
  <c r="W1807" i="11"/>
  <c r="R1807" i="11"/>
  <c r="M1807" i="11"/>
  <c r="F1807" i="11"/>
  <c r="E1807" i="11"/>
  <c r="D1807" i="11"/>
  <c r="AA1807" i="11" s="1"/>
  <c r="W1806" i="11"/>
  <c r="R1806" i="11"/>
  <c r="M1806" i="11"/>
  <c r="F1806" i="11"/>
  <c r="E1806" i="11"/>
  <c r="D1806" i="11"/>
  <c r="AA1806" i="11" s="1"/>
  <c r="AB1806" i="11" s="1"/>
  <c r="W1805" i="11"/>
  <c r="R1805" i="11"/>
  <c r="M1805" i="11"/>
  <c r="F1805" i="11"/>
  <c r="E1805" i="11"/>
  <c r="D1805" i="11"/>
  <c r="AA1805" i="11" s="1"/>
  <c r="H1805" i="11"/>
  <c r="W1804" i="11"/>
  <c r="R1804" i="11"/>
  <c r="M1804" i="11"/>
  <c r="F1804" i="11"/>
  <c r="E1804" i="11"/>
  <c r="D1804" i="11"/>
  <c r="AA1804" i="11" s="1"/>
  <c r="W1803" i="11"/>
  <c r="R1803" i="11"/>
  <c r="M1803" i="11"/>
  <c r="F1803" i="11"/>
  <c r="E1803" i="11"/>
  <c r="D1803" i="11"/>
  <c r="AA1803" i="11" s="1"/>
  <c r="W1802" i="11"/>
  <c r="R1802" i="11"/>
  <c r="M1802" i="11"/>
  <c r="F1802" i="11"/>
  <c r="E1802" i="11"/>
  <c r="D1802" i="11"/>
  <c r="AA1802" i="11" s="1"/>
  <c r="W1801" i="11"/>
  <c r="R1801" i="11"/>
  <c r="M1801" i="11"/>
  <c r="F1801" i="11"/>
  <c r="E1801" i="11"/>
  <c r="D1801" i="11"/>
  <c r="H1801" i="11" s="1"/>
  <c r="W1800" i="11"/>
  <c r="R1800" i="11"/>
  <c r="M1800" i="11"/>
  <c r="F1800" i="11"/>
  <c r="E1800" i="11"/>
  <c r="D1800" i="11"/>
  <c r="AA1800" i="11" s="1"/>
  <c r="W1799" i="11"/>
  <c r="R1799" i="11"/>
  <c r="M1799" i="11"/>
  <c r="F1799" i="11"/>
  <c r="E1799" i="11"/>
  <c r="D1799" i="11"/>
  <c r="AA1799" i="11" s="1"/>
  <c r="W1798" i="11"/>
  <c r="R1798" i="11"/>
  <c r="M1798" i="11"/>
  <c r="F1798" i="11"/>
  <c r="E1798" i="11"/>
  <c r="D1798" i="11"/>
  <c r="AA1798" i="11" s="1"/>
  <c r="W1797" i="11"/>
  <c r="R1797" i="11"/>
  <c r="M1797" i="11"/>
  <c r="F1797" i="11"/>
  <c r="E1797" i="11"/>
  <c r="D1797" i="11"/>
  <c r="AA1797" i="11" s="1"/>
  <c r="W1796" i="11"/>
  <c r="R1796" i="11"/>
  <c r="M1796" i="11"/>
  <c r="F1796" i="11"/>
  <c r="E1796" i="11"/>
  <c r="D1796" i="11"/>
  <c r="AA1796" i="11" s="1"/>
  <c r="W1795" i="11"/>
  <c r="R1795" i="11"/>
  <c r="M1795" i="11"/>
  <c r="F1795" i="11"/>
  <c r="E1795" i="11"/>
  <c r="D1795" i="11"/>
  <c r="AA1795" i="11" s="1"/>
  <c r="AB1795" i="11" s="1"/>
  <c r="W1794" i="11"/>
  <c r="R1794" i="11"/>
  <c r="M1794" i="11"/>
  <c r="F1794" i="11"/>
  <c r="E1794" i="11"/>
  <c r="D1794" i="11"/>
  <c r="AA1794" i="11" s="1"/>
  <c r="W1793" i="11"/>
  <c r="R1793" i="11"/>
  <c r="M1793" i="11"/>
  <c r="F1793" i="11"/>
  <c r="H1793" i="11"/>
  <c r="E1793" i="11"/>
  <c r="D1793" i="11"/>
  <c r="AA1793" i="11" s="1"/>
  <c r="W1792" i="11"/>
  <c r="R1792" i="11"/>
  <c r="M1792" i="11"/>
  <c r="F1792" i="11"/>
  <c r="E1792" i="11"/>
  <c r="D1792" i="11"/>
  <c r="AA1792" i="11" s="1"/>
  <c r="W1791" i="11"/>
  <c r="R1791" i="11"/>
  <c r="M1791" i="11"/>
  <c r="F1791" i="11"/>
  <c r="E1791" i="11"/>
  <c r="D1791" i="11"/>
  <c r="AA1791" i="11" s="1"/>
  <c r="AB1791" i="11" s="1"/>
  <c r="W1790" i="11"/>
  <c r="R1790" i="11"/>
  <c r="M1790" i="11"/>
  <c r="F1790" i="11"/>
  <c r="E1790" i="11"/>
  <c r="D1790" i="11"/>
  <c r="AA1790" i="11" s="1"/>
  <c r="W1789" i="11"/>
  <c r="R1789" i="11"/>
  <c r="M1789" i="11"/>
  <c r="F1789" i="11"/>
  <c r="E1789" i="11"/>
  <c r="D1789" i="11"/>
  <c r="H1789" i="11" s="1"/>
  <c r="W1788" i="11"/>
  <c r="R1788" i="11"/>
  <c r="M1788" i="11"/>
  <c r="F1788" i="11"/>
  <c r="E1788" i="11"/>
  <c r="H1788" i="11" s="1"/>
  <c r="D1788" i="11"/>
  <c r="W1787" i="11"/>
  <c r="R1787" i="11"/>
  <c r="M1787" i="11"/>
  <c r="F1787" i="11"/>
  <c r="E1787" i="11"/>
  <c r="D1787" i="11"/>
  <c r="W1786" i="11"/>
  <c r="R1786" i="11"/>
  <c r="M1786" i="11"/>
  <c r="F1786" i="11"/>
  <c r="E1786" i="11"/>
  <c r="D1786" i="11"/>
  <c r="W1785" i="11"/>
  <c r="R1785" i="11"/>
  <c r="M1785" i="11"/>
  <c r="F1785" i="11"/>
  <c r="E1785" i="11"/>
  <c r="D1785" i="11"/>
  <c r="H1785" i="11" s="1"/>
  <c r="W1784" i="11"/>
  <c r="R1784" i="11"/>
  <c r="M1784" i="11"/>
  <c r="F1784" i="11"/>
  <c r="E1784" i="11"/>
  <c r="D1784" i="11"/>
  <c r="H1784" i="11" s="1"/>
  <c r="W1783" i="11"/>
  <c r="R1783" i="11"/>
  <c r="M1783" i="11"/>
  <c r="F1783" i="11"/>
  <c r="E1783" i="11"/>
  <c r="D1783" i="11"/>
  <c r="W1782" i="11"/>
  <c r="R1782" i="11"/>
  <c r="M1782" i="11"/>
  <c r="F1782" i="11"/>
  <c r="E1782" i="11"/>
  <c r="D1782" i="11"/>
  <c r="W1781" i="11"/>
  <c r="R1781" i="11"/>
  <c r="M1781" i="11"/>
  <c r="F1781" i="11"/>
  <c r="H1781" i="11" s="1"/>
  <c r="E1781" i="11"/>
  <c r="D1781" i="11"/>
  <c r="W1780" i="11"/>
  <c r="R1780" i="11"/>
  <c r="M1780" i="11"/>
  <c r="F1780" i="11"/>
  <c r="E1780" i="11"/>
  <c r="D1780" i="11"/>
  <c r="W1779" i="11"/>
  <c r="R1779" i="11"/>
  <c r="M1779" i="11"/>
  <c r="F1779" i="11"/>
  <c r="E1779" i="11"/>
  <c r="D1779" i="11"/>
  <c r="W1778" i="11"/>
  <c r="R1778" i="11"/>
  <c r="M1778" i="11"/>
  <c r="F1778" i="11"/>
  <c r="E1778" i="11"/>
  <c r="D1778" i="11"/>
  <c r="W1777" i="11"/>
  <c r="R1777" i="11"/>
  <c r="M1777" i="11"/>
  <c r="F1777" i="11"/>
  <c r="E1777" i="11"/>
  <c r="D1777" i="11"/>
  <c r="H1777" i="11"/>
  <c r="W1776" i="11"/>
  <c r="R1776" i="11"/>
  <c r="M1776" i="11"/>
  <c r="F1776" i="11"/>
  <c r="E1776" i="11"/>
  <c r="D1776" i="11"/>
  <c r="W1775" i="11"/>
  <c r="R1775" i="11"/>
  <c r="M1775" i="11"/>
  <c r="F1775" i="11"/>
  <c r="E1775" i="11"/>
  <c r="D1775" i="11"/>
  <c r="W1774" i="11"/>
  <c r="R1774" i="11"/>
  <c r="M1774" i="11"/>
  <c r="F1774" i="11"/>
  <c r="E1774" i="11"/>
  <c r="D1774" i="11"/>
  <c r="W1773" i="11"/>
  <c r="R1773" i="11"/>
  <c r="M1773" i="11"/>
  <c r="F1773" i="11"/>
  <c r="E1773" i="11"/>
  <c r="H1773" i="11"/>
  <c r="X1773" i="11" s="1"/>
  <c r="D1773" i="11"/>
  <c r="W1772" i="11"/>
  <c r="R1772" i="11"/>
  <c r="M1772" i="11"/>
  <c r="F1772" i="11"/>
  <c r="E1772" i="11"/>
  <c r="D1772" i="11"/>
  <c r="H1772" i="11" s="1"/>
  <c r="W1771" i="11"/>
  <c r="R1771" i="11"/>
  <c r="M1771" i="11"/>
  <c r="F1771" i="11"/>
  <c r="E1771" i="11"/>
  <c r="D1771" i="11"/>
  <c r="W1770" i="11"/>
  <c r="R1770" i="11"/>
  <c r="M1770" i="11"/>
  <c r="F1770" i="11"/>
  <c r="E1770" i="11"/>
  <c r="D1770" i="11"/>
  <c r="W1769" i="11"/>
  <c r="R1769" i="11"/>
  <c r="M1769" i="11"/>
  <c r="F1769" i="11"/>
  <c r="E1769" i="11"/>
  <c r="H1769" i="11"/>
  <c r="D1769" i="11"/>
  <c r="W1768" i="11"/>
  <c r="R1768" i="11"/>
  <c r="M1768" i="11"/>
  <c r="F1768" i="11"/>
  <c r="E1768" i="11"/>
  <c r="D1768" i="11"/>
  <c r="W1767" i="11"/>
  <c r="R1767" i="11"/>
  <c r="M1767" i="11"/>
  <c r="F1767" i="11"/>
  <c r="E1767" i="11"/>
  <c r="D1767" i="11"/>
  <c r="W1766" i="11"/>
  <c r="R1766" i="11"/>
  <c r="M1766" i="11"/>
  <c r="F1766" i="11"/>
  <c r="E1766" i="11"/>
  <c r="D1766" i="11"/>
  <c r="W1765" i="11"/>
  <c r="R1765" i="11"/>
  <c r="M1765" i="11"/>
  <c r="F1765" i="11"/>
  <c r="E1765" i="11"/>
  <c r="D1765" i="11"/>
  <c r="H1765" i="11" s="1"/>
  <c r="W1764" i="11"/>
  <c r="R1764" i="11"/>
  <c r="M1764" i="11"/>
  <c r="F1764" i="11"/>
  <c r="E1764" i="11"/>
  <c r="H1764" i="11" s="1"/>
  <c r="D1764" i="11"/>
  <c r="W1763" i="11"/>
  <c r="R1763" i="11"/>
  <c r="M1763" i="11"/>
  <c r="F1763" i="11"/>
  <c r="E1763" i="11"/>
  <c r="D1763" i="11"/>
  <c r="W1762" i="11"/>
  <c r="R1762" i="11"/>
  <c r="M1762" i="11"/>
  <c r="F1762" i="11"/>
  <c r="E1762" i="11"/>
  <c r="D1762" i="11"/>
  <c r="W1761" i="11"/>
  <c r="R1761" i="11"/>
  <c r="M1761" i="11"/>
  <c r="F1761" i="11"/>
  <c r="E1761" i="11"/>
  <c r="H1761" i="11"/>
  <c r="D1761" i="11"/>
  <c r="W1760" i="11"/>
  <c r="R1760" i="11"/>
  <c r="M1760" i="11"/>
  <c r="F1760" i="11"/>
  <c r="E1760" i="11"/>
  <c r="D1760" i="11"/>
  <c r="W1759" i="11"/>
  <c r="R1759" i="11"/>
  <c r="M1759" i="11"/>
  <c r="F1759" i="11"/>
  <c r="E1759" i="11"/>
  <c r="D1759" i="11"/>
  <c r="W1758" i="11"/>
  <c r="R1758" i="11"/>
  <c r="M1758" i="11"/>
  <c r="F1758" i="11"/>
  <c r="E1758" i="11"/>
  <c r="D1758" i="11"/>
  <c r="W1757" i="11"/>
  <c r="R1757" i="11"/>
  <c r="M1757" i="11"/>
  <c r="F1757" i="11"/>
  <c r="E1757" i="11"/>
  <c r="H1757" i="11" s="1"/>
  <c r="D1757" i="11"/>
  <c r="W1756" i="11"/>
  <c r="R1756" i="11"/>
  <c r="M1756" i="11"/>
  <c r="F1756" i="11"/>
  <c r="E1756" i="11"/>
  <c r="D1756" i="11"/>
  <c r="H1756" i="11" s="1"/>
  <c r="W1755" i="11"/>
  <c r="R1755" i="11"/>
  <c r="M1755" i="11"/>
  <c r="F1755" i="11"/>
  <c r="E1755" i="11"/>
  <c r="D1755" i="11"/>
  <c r="W1754" i="11"/>
  <c r="R1754" i="11"/>
  <c r="M1754" i="11"/>
  <c r="F1754" i="11"/>
  <c r="E1754" i="11"/>
  <c r="D1754" i="11"/>
  <c r="W1753" i="11"/>
  <c r="R1753" i="11"/>
  <c r="M1753" i="11"/>
  <c r="F1753" i="11"/>
  <c r="H1753" i="11"/>
  <c r="E1753" i="11"/>
  <c r="D1753" i="11"/>
  <c r="W1752" i="11"/>
  <c r="R1752" i="11"/>
  <c r="M1752" i="11"/>
  <c r="F1752" i="11"/>
  <c r="E1752" i="11"/>
  <c r="D1752" i="11"/>
  <c r="W1751" i="11"/>
  <c r="R1751" i="11"/>
  <c r="M1751" i="11"/>
  <c r="F1751" i="11"/>
  <c r="E1751" i="11"/>
  <c r="D1751" i="11"/>
  <c r="W1750" i="11"/>
  <c r="R1750" i="11"/>
  <c r="M1750" i="11"/>
  <c r="F1750" i="11"/>
  <c r="E1750" i="11"/>
  <c r="D1750" i="11"/>
  <c r="W1749" i="11"/>
  <c r="R1749" i="11"/>
  <c r="M1749" i="11"/>
  <c r="F1749" i="11"/>
  <c r="E1749" i="11"/>
  <c r="H1749" i="11" s="1"/>
  <c r="D1749" i="11"/>
  <c r="W1748" i="11"/>
  <c r="R1748" i="11"/>
  <c r="M1748" i="11"/>
  <c r="F1748" i="11"/>
  <c r="E1748" i="11"/>
  <c r="D1748" i="11"/>
  <c r="W1747" i="11"/>
  <c r="R1747" i="11"/>
  <c r="M1747" i="11"/>
  <c r="F1747" i="11"/>
  <c r="E1747" i="11"/>
  <c r="D1747" i="11"/>
  <c r="W1746" i="11"/>
  <c r="R1746" i="11"/>
  <c r="M1746" i="11"/>
  <c r="F1746" i="11"/>
  <c r="E1746" i="11"/>
  <c r="D1746" i="11"/>
  <c r="H1746" i="11" s="1"/>
  <c r="W1745" i="11"/>
  <c r="R1745" i="11"/>
  <c r="M1745" i="11"/>
  <c r="F1745" i="11"/>
  <c r="E1745" i="11"/>
  <c r="D1745" i="11"/>
  <c r="H1745" i="11"/>
  <c r="X1745" i="11" s="1"/>
  <c r="W1744" i="11"/>
  <c r="R1744" i="11"/>
  <c r="M1744" i="11"/>
  <c r="F1744" i="11"/>
  <c r="E1744" i="11"/>
  <c r="D1744" i="11"/>
  <c r="W1743" i="11"/>
  <c r="R1743" i="11"/>
  <c r="M1743" i="11"/>
  <c r="F1743" i="11"/>
  <c r="E1743" i="11"/>
  <c r="D1743" i="11"/>
  <c r="W1742" i="11"/>
  <c r="R1742" i="11"/>
  <c r="M1742" i="11"/>
  <c r="F1742" i="11"/>
  <c r="E1742" i="11"/>
  <c r="D1742" i="11"/>
  <c r="W1741" i="11"/>
  <c r="R1741" i="11"/>
  <c r="M1741" i="11"/>
  <c r="F1741" i="11"/>
  <c r="E1741" i="11"/>
  <c r="D1741" i="11"/>
  <c r="H1741" i="11" s="1"/>
  <c r="W1740" i="11"/>
  <c r="R1740" i="11"/>
  <c r="M1740" i="11"/>
  <c r="F1740" i="11"/>
  <c r="E1740" i="11"/>
  <c r="D1740" i="11"/>
  <c r="H1740" i="11" s="1"/>
  <c r="W1739" i="11"/>
  <c r="R1739" i="11"/>
  <c r="M1739" i="11"/>
  <c r="F1739" i="11"/>
  <c r="E1739" i="11"/>
  <c r="D1739" i="11"/>
  <c r="W1738" i="11"/>
  <c r="R1738" i="11"/>
  <c r="M1738" i="11"/>
  <c r="F1738" i="11"/>
  <c r="E1738" i="11"/>
  <c r="D1738" i="11"/>
  <c r="W1737" i="11"/>
  <c r="R1737" i="11"/>
  <c r="M1737" i="11"/>
  <c r="F1737" i="11"/>
  <c r="E1737" i="11"/>
  <c r="D1737" i="11"/>
  <c r="W1736" i="11"/>
  <c r="R1736" i="11"/>
  <c r="M1736" i="11"/>
  <c r="F1736" i="11"/>
  <c r="E1736" i="11"/>
  <c r="D1736" i="11"/>
  <c r="W1735" i="11"/>
  <c r="R1735" i="11"/>
  <c r="M1735" i="11"/>
  <c r="F1735" i="11"/>
  <c r="E1735" i="11"/>
  <c r="D1735" i="11"/>
  <c r="W1734" i="11"/>
  <c r="R1734" i="11"/>
  <c r="M1734" i="11"/>
  <c r="F1734" i="11"/>
  <c r="E1734" i="11"/>
  <c r="D1734" i="11"/>
  <c r="W1733" i="11"/>
  <c r="R1733" i="11"/>
  <c r="M1733" i="11"/>
  <c r="F1733" i="11"/>
  <c r="E1733" i="11"/>
  <c r="D1733" i="11"/>
  <c r="H1733" i="11" s="1"/>
  <c r="W1732" i="11"/>
  <c r="R1732" i="11"/>
  <c r="M1732" i="11"/>
  <c r="F1732" i="11"/>
  <c r="E1732" i="11"/>
  <c r="D1732" i="11"/>
  <c r="W1731" i="11"/>
  <c r="R1731" i="11"/>
  <c r="M1731" i="11"/>
  <c r="F1731" i="11"/>
  <c r="E1731" i="11"/>
  <c r="D1731" i="11"/>
  <c r="W1730" i="11"/>
  <c r="R1730" i="11"/>
  <c r="M1730" i="11"/>
  <c r="F1730" i="11"/>
  <c r="E1730" i="11"/>
  <c r="D1730" i="11"/>
  <c r="W1729" i="11"/>
  <c r="R1729" i="11"/>
  <c r="M1729" i="11"/>
  <c r="F1729" i="11"/>
  <c r="E1729" i="11"/>
  <c r="D1729" i="11"/>
  <c r="H1729" i="11" s="1"/>
  <c r="W1728" i="11"/>
  <c r="R1728" i="11"/>
  <c r="M1728" i="11"/>
  <c r="F1728" i="11"/>
  <c r="E1728" i="11"/>
  <c r="D1728" i="11"/>
  <c r="W1727" i="11"/>
  <c r="R1727" i="11"/>
  <c r="M1727" i="11"/>
  <c r="F1727" i="11"/>
  <c r="E1727" i="11"/>
  <c r="D1727" i="11"/>
  <c r="W1726" i="11"/>
  <c r="R1726" i="11"/>
  <c r="M1726" i="11"/>
  <c r="F1726" i="11"/>
  <c r="E1726" i="11"/>
  <c r="D1726" i="11"/>
  <c r="AA1726" i="11" s="1"/>
  <c r="W1725" i="11"/>
  <c r="R1725" i="11"/>
  <c r="M1725" i="11"/>
  <c r="F1725" i="11"/>
  <c r="E1725" i="11"/>
  <c r="D1725" i="11"/>
  <c r="H1725" i="11" s="1"/>
  <c r="W1724" i="11"/>
  <c r="R1724" i="11"/>
  <c r="M1724" i="11"/>
  <c r="F1724" i="11"/>
  <c r="E1724" i="11"/>
  <c r="D1724" i="11"/>
  <c r="H1724" i="11" s="1"/>
  <c r="W1723" i="11"/>
  <c r="R1723" i="11"/>
  <c r="M1723" i="11"/>
  <c r="F1723" i="11"/>
  <c r="E1723" i="11"/>
  <c r="D1723" i="11"/>
  <c r="AA1723" i="11" s="1"/>
  <c r="W1722" i="11"/>
  <c r="R1722" i="11"/>
  <c r="M1722" i="11"/>
  <c r="F1722" i="11"/>
  <c r="E1722" i="11"/>
  <c r="D1722" i="11"/>
  <c r="AA1722" i="11" s="1"/>
  <c r="W1721" i="11"/>
  <c r="R1721" i="11"/>
  <c r="M1721" i="11"/>
  <c r="F1721" i="11"/>
  <c r="E1721" i="11"/>
  <c r="D1721" i="11"/>
  <c r="H1721" i="11" s="1"/>
  <c r="W1720" i="11"/>
  <c r="R1720" i="11"/>
  <c r="M1720" i="11"/>
  <c r="F1720" i="11"/>
  <c r="E1720" i="11"/>
  <c r="D1720" i="11"/>
  <c r="AA1720" i="11" s="1"/>
  <c r="W1719" i="11"/>
  <c r="R1719" i="11"/>
  <c r="M1719" i="11"/>
  <c r="F1719" i="11"/>
  <c r="E1719" i="11"/>
  <c r="D1719" i="11"/>
  <c r="AA1719" i="11" s="1"/>
  <c r="W1718" i="11"/>
  <c r="R1718" i="11"/>
  <c r="M1718" i="11"/>
  <c r="F1718" i="11"/>
  <c r="E1718" i="11"/>
  <c r="D1718" i="11"/>
  <c r="AA1718" i="11" s="1"/>
  <c r="AB1718" i="11" s="1"/>
  <c r="W1717" i="11"/>
  <c r="R1717" i="11"/>
  <c r="M1717" i="11"/>
  <c r="F1717" i="11"/>
  <c r="E1717" i="11"/>
  <c r="H1717" i="11" s="1"/>
  <c r="D1717" i="11"/>
  <c r="AA1717" i="11" s="1"/>
  <c r="W1716" i="11"/>
  <c r="R1716" i="11"/>
  <c r="M1716" i="11"/>
  <c r="F1716" i="11"/>
  <c r="E1716" i="11"/>
  <c r="D1716" i="11"/>
  <c r="AA1716" i="11" s="1"/>
  <c r="W1715" i="11"/>
  <c r="R1715" i="11"/>
  <c r="M1715" i="11"/>
  <c r="F1715" i="11"/>
  <c r="E1715" i="11"/>
  <c r="D1715" i="11"/>
  <c r="AA1715" i="11" s="1"/>
  <c r="W1714" i="11"/>
  <c r="R1714" i="11"/>
  <c r="M1714" i="11"/>
  <c r="F1714" i="11"/>
  <c r="E1714" i="11"/>
  <c r="D1714" i="11"/>
  <c r="AA1714" i="11" s="1"/>
  <c r="AB1714" i="11" s="1"/>
  <c r="W1713" i="11"/>
  <c r="R1713" i="11"/>
  <c r="M1713" i="11"/>
  <c r="F1713" i="11"/>
  <c r="E1713" i="11"/>
  <c r="D1713" i="11"/>
  <c r="AA1713" i="11" s="1"/>
  <c r="AD1713" i="11" s="1"/>
  <c r="W1712" i="11"/>
  <c r="R1712" i="11"/>
  <c r="M1712" i="11"/>
  <c r="F1712" i="11"/>
  <c r="E1712" i="11"/>
  <c r="D1712" i="11"/>
  <c r="AA1712" i="11" s="1"/>
  <c r="W1711" i="11"/>
  <c r="R1711" i="11"/>
  <c r="M1711" i="11"/>
  <c r="F1711" i="11"/>
  <c r="E1711" i="11"/>
  <c r="D1711" i="11"/>
  <c r="AA1711" i="11" s="1"/>
  <c r="AB1711" i="11" s="1"/>
  <c r="W1710" i="11"/>
  <c r="R1710" i="11"/>
  <c r="M1710" i="11"/>
  <c r="F1710" i="11"/>
  <c r="E1710" i="11"/>
  <c r="D1710" i="11"/>
  <c r="AA1710" i="11" s="1"/>
  <c r="AB1710" i="11" s="1"/>
  <c r="W1709" i="11"/>
  <c r="R1709" i="11"/>
  <c r="M1709" i="11"/>
  <c r="F1709" i="11"/>
  <c r="E1709" i="11"/>
  <c r="D1709" i="11"/>
  <c r="AA1709" i="11" s="1"/>
  <c r="AB1709" i="11" s="1"/>
  <c r="W1708" i="11"/>
  <c r="R1708" i="11"/>
  <c r="M1708" i="11"/>
  <c r="F1708" i="11"/>
  <c r="E1708" i="11"/>
  <c r="D1708" i="11"/>
  <c r="AA1708" i="11" s="1"/>
  <c r="W1707" i="11"/>
  <c r="R1707" i="11"/>
  <c r="M1707" i="11"/>
  <c r="F1707" i="11"/>
  <c r="E1707" i="11"/>
  <c r="D1707" i="11"/>
  <c r="AA1707" i="11" s="1"/>
  <c r="AB1707" i="11" s="1"/>
  <c r="W1706" i="11"/>
  <c r="R1706" i="11"/>
  <c r="M1706" i="11"/>
  <c r="F1706" i="11"/>
  <c r="E1706" i="11"/>
  <c r="D1706" i="11"/>
  <c r="AA1706" i="11" s="1"/>
  <c r="W1705" i="11"/>
  <c r="R1705" i="11"/>
  <c r="M1705" i="11"/>
  <c r="F1705" i="11"/>
  <c r="E1705" i="11"/>
  <c r="D1705" i="11"/>
  <c r="AA1705" i="11" s="1"/>
  <c r="W1704" i="11"/>
  <c r="R1704" i="11"/>
  <c r="M1704" i="11"/>
  <c r="F1704" i="11"/>
  <c r="E1704" i="11"/>
  <c r="D1704" i="11"/>
  <c r="AA1704" i="11" s="1"/>
  <c r="W1703" i="11"/>
  <c r="R1703" i="11"/>
  <c r="M1703" i="11"/>
  <c r="F1703" i="11"/>
  <c r="E1703" i="11"/>
  <c r="D1703" i="11"/>
  <c r="AA1703" i="11" s="1"/>
  <c r="AB1703" i="11" s="1"/>
  <c r="W1702" i="11"/>
  <c r="R1702" i="11"/>
  <c r="M1702" i="11"/>
  <c r="F1702" i="11"/>
  <c r="E1702" i="11"/>
  <c r="D1702" i="11"/>
  <c r="AA1702" i="11" s="1"/>
  <c r="W1701" i="11"/>
  <c r="R1701" i="11"/>
  <c r="M1701" i="11"/>
  <c r="F1701" i="11"/>
  <c r="E1701" i="11"/>
  <c r="D1701" i="11"/>
  <c r="AA1701" i="11" s="1"/>
  <c r="AD1701" i="11" s="1"/>
  <c r="W1700" i="11"/>
  <c r="R1700" i="11"/>
  <c r="M1700" i="11"/>
  <c r="F1700" i="11"/>
  <c r="E1700" i="11"/>
  <c r="D1700" i="11"/>
  <c r="AA1700" i="11" s="1"/>
  <c r="W1699" i="11"/>
  <c r="R1699" i="11"/>
  <c r="M1699" i="11"/>
  <c r="F1699" i="11"/>
  <c r="E1699" i="11"/>
  <c r="D1699" i="11"/>
  <c r="AA1699" i="11" s="1"/>
  <c r="AD1699" i="11" s="1"/>
  <c r="W1698" i="11"/>
  <c r="R1698" i="11"/>
  <c r="M1698" i="11"/>
  <c r="F1698" i="11"/>
  <c r="E1698" i="11"/>
  <c r="D1698" i="11"/>
  <c r="AA1698" i="11" s="1"/>
  <c r="W1697" i="11"/>
  <c r="R1697" i="11"/>
  <c r="M1697" i="11"/>
  <c r="F1697" i="11"/>
  <c r="E1697" i="11"/>
  <c r="D1697" i="11"/>
  <c r="AA1697" i="11" s="1"/>
  <c r="AD1697" i="11" s="1"/>
  <c r="W1696" i="11"/>
  <c r="R1696" i="11"/>
  <c r="M1696" i="11"/>
  <c r="F1696" i="11"/>
  <c r="E1696" i="11"/>
  <c r="D1696" i="11"/>
  <c r="AA1696" i="11" s="1"/>
  <c r="W1695" i="11"/>
  <c r="R1695" i="11"/>
  <c r="M1695" i="11"/>
  <c r="F1695" i="11"/>
  <c r="E1695" i="11"/>
  <c r="D1695" i="11"/>
  <c r="AA1695" i="11" s="1"/>
  <c r="AB1695" i="11" s="1"/>
  <c r="W1694" i="11"/>
  <c r="R1694" i="11"/>
  <c r="M1694" i="11"/>
  <c r="F1694" i="11"/>
  <c r="E1694" i="11"/>
  <c r="D1694" i="11"/>
  <c r="AA1694" i="11" s="1"/>
  <c r="AB1694" i="11" s="1"/>
  <c r="W1693" i="11"/>
  <c r="R1693" i="11"/>
  <c r="M1693" i="11"/>
  <c r="F1693" i="11"/>
  <c r="E1693" i="11"/>
  <c r="H1693" i="11" s="1"/>
  <c r="D1693" i="11"/>
  <c r="AA1693" i="11" s="1"/>
  <c r="AB1693" i="11" s="1"/>
  <c r="W1692" i="11"/>
  <c r="R1692" i="11"/>
  <c r="M1692" i="11"/>
  <c r="F1692" i="11"/>
  <c r="E1692" i="11"/>
  <c r="D1692" i="11"/>
  <c r="AA1692" i="11" s="1"/>
  <c r="W1691" i="11"/>
  <c r="R1691" i="11"/>
  <c r="M1691" i="11"/>
  <c r="F1691" i="11"/>
  <c r="E1691" i="11"/>
  <c r="D1691" i="11"/>
  <c r="AA1691" i="11" s="1"/>
  <c r="AD1691" i="11" s="1"/>
  <c r="W1690" i="11"/>
  <c r="R1690" i="11"/>
  <c r="M1690" i="11"/>
  <c r="F1690" i="11"/>
  <c r="E1690" i="11"/>
  <c r="D1690" i="11"/>
  <c r="AA1690" i="11" s="1"/>
  <c r="W1689" i="11"/>
  <c r="R1689" i="11"/>
  <c r="M1689" i="11"/>
  <c r="F1689" i="11"/>
  <c r="E1689" i="11"/>
  <c r="H1689" i="11" s="1"/>
  <c r="D1689" i="11"/>
  <c r="AA1689" i="11" s="1"/>
  <c r="AB1689" i="11" s="1"/>
  <c r="W1688" i="11"/>
  <c r="R1688" i="11"/>
  <c r="M1688" i="11"/>
  <c r="F1688" i="11"/>
  <c r="E1688" i="11"/>
  <c r="D1688" i="11"/>
  <c r="AA1688" i="11" s="1"/>
  <c r="W1687" i="11"/>
  <c r="R1687" i="11"/>
  <c r="M1687" i="11"/>
  <c r="F1687" i="11"/>
  <c r="E1687" i="11"/>
  <c r="D1687" i="11"/>
  <c r="AA1687" i="11" s="1"/>
  <c r="AB1687" i="11" s="1"/>
  <c r="W1686" i="11"/>
  <c r="R1686" i="11"/>
  <c r="M1686" i="11"/>
  <c r="F1686" i="11"/>
  <c r="E1686" i="11"/>
  <c r="D1686" i="11"/>
  <c r="AA1686" i="11" s="1"/>
  <c r="W1685" i="11"/>
  <c r="R1685" i="11"/>
  <c r="M1685" i="11"/>
  <c r="F1685" i="11"/>
  <c r="E1685" i="11"/>
  <c r="D1685" i="11"/>
  <c r="AA1685" i="11" s="1"/>
  <c r="W1684" i="11"/>
  <c r="R1684" i="11"/>
  <c r="M1684" i="11"/>
  <c r="F1684" i="11"/>
  <c r="E1684" i="11"/>
  <c r="D1684" i="11"/>
  <c r="W1683" i="11"/>
  <c r="R1683" i="11"/>
  <c r="M1683" i="11"/>
  <c r="F1683" i="11"/>
  <c r="E1683" i="11"/>
  <c r="D1683" i="11"/>
  <c r="W1682" i="11"/>
  <c r="R1682" i="11"/>
  <c r="M1682" i="11"/>
  <c r="F1682" i="11"/>
  <c r="E1682" i="11"/>
  <c r="D1682" i="11"/>
  <c r="W1681" i="11"/>
  <c r="R1681" i="11"/>
  <c r="M1681" i="11"/>
  <c r="F1681" i="11"/>
  <c r="E1681" i="11"/>
  <c r="D1681" i="11"/>
  <c r="W1680" i="11"/>
  <c r="R1680" i="11"/>
  <c r="M1680" i="11"/>
  <c r="F1680" i="11"/>
  <c r="E1680" i="11"/>
  <c r="D1680" i="11"/>
  <c r="H1680" i="11" s="1"/>
  <c r="W1679" i="11"/>
  <c r="R1679" i="11"/>
  <c r="M1679" i="11"/>
  <c r="F1679" i="11"/>
  <c r="E1679" i="11"/>
  <c r="D1679" i="11"/>
  <c r="W1678" i="11"/>
  <c r="R1678" i="11"/>
  <c r="M1678" i="11"/>
  <c r="F1678" i="11"/>
  <c r="E1678" i="11"/>
  <c r="D1678" i="11"/>
  <c r="W1677" i="11"/>
  <c r="R1677" i="11"/>
  <c r="M1677" i="11"/>
  <c r="F1677" i="11"/>
  <c r="E1677" i="11"/>
  <c r="D1677" i="11"/>
  <c r="H1677" i="11" s="1"/>
  <c r="W1676" i="11"/>
  <c r="R1676" i="11"/>
  <c r="M1676" i="11"/>
  <c r="F1676" i="11"/>
  <c r="E1676" i="11"/>
  <c r="D1676" i="11"/>
  <c r="W1675" i="11"/>
  <c r="R1675" i="11"/>
  <c r="M1675" i="11"/>
  <c r="F1675" i="11"/>
  <c r="E1675" i="11"/>
  <c r="D1675" i="11"/>
  <c r="W1674" i="11"/>
  <c r="R1674" i="11"/>
  <c r="M1674" i="11"/>
  <c r="F1674" i="11"/>
  <c r="E1674" i="11"/>
  <c r="D1674" i="11"/>
  <c r="W1673" i="11"/>
  <c r="R1673" i="11"/>
  <c r="M1673" i="11"/>
  <c r="F1673" i="11"/>
  <c r="E1673" i="11"/>
  <c r="D1673" i="11"/>
  <c r="H1673" i="11" s="1"/>
  <c r="W1672" i="11"/>
  <c r="R1672" i="11"/>
  <c r="M1672" i="11"/>
  <c r="F1672" i="11"/>
  <c r="E1672" i="11"/>
  <c r="D1672" i="11"/>
  <c r="W1671" i="11"/>
  <c r="R1671" i="11"/>
  <c r="M1671" i="11"/>
  <c r="F1671" i="11"/>
  <c r="E1671" i="11"/>
  <c r="D1671" i="11"/>
  <c r="W1670" i="11"/>
  <c r="R1670" i="11"/>
  <c r="M1670" i="11"/>
  <c r="F1670" i="11"/>
  <c r="E1670" i="11"/>
  <c r="H1670" i="11" s="1"/>
  <c r="D1670" i="11"/>
  <c r="W1669" i="11"/>
  <c r="R1669" i="11"/>
  <c r="M1669" i="11"/>
  <c r="F1669" i="11"/>
  <c r="H1669" i="11"/>
  <c r="E1669" i="11"/>
  <c r="D1669" i="11"/>
  <c r="W1668" i="11"/>
  <c r="R1668" i="11"/>
  <c r="M1668" i="11"/>
  <c r="F1668" i="11"/>
  <c r="E1668" i="11"/>
  <c r="H1668" i="11"/>
  <c r="D1668" i="11"/>
  <c r="W1667" i="11"/>
  <c r="R1667" i="11"/>
  <c r="M1667" i="11"/>
  <c r="F1667" i="11"/>
  <c r="E1667" i="11"/>
  <c r="D1667" i="11"/>
  <c r="W1666" i="11"/>
  <c r="R1666" i="11"/>
  <c r="M1666" i="11"/>
  <c r="F1666" i="11"/>
  <c r="E1666" i="11"/>
  <c r="D1666" i="11"/>
  <c r="H1666" i="11" s="1"/>
  <c r="W1665" i="11"/>
  <c r="R1665" i="11"/>
  <c r="M1665" i="11"/>
  <c r="F1665" i="11"/>
  <c r="E1665" i="11"/>
  <c r="D1665" i="11"/>
  <c r="H1665" i="11" s="1"/>
  <c r="W1664" i="11"/>
  <c r="R1664" i="11"/>
  <c r="M1664" i="11"/>
  <c r="F1664" i="11"/>
  <c r="E1664" i="11"/>
  <c r="D1664" i="11"/>
  <c r="W1663" i="11"/>
  <c r="R1663" i="11"/>
  <c r="M1663" i="11"/>
  <c r="F1663" i="11"/>
  <c r="E1663" i="11"/>
  <c r="D1663" i="11"/>
  <c r="W1662" i="11"/>
  <c r="R1662" i="11"/>
  <c r="M1662" i="11"/>
  <c r="F1662" i="11"/>
  <c r="E1662" i="11"/>
  <c r="D1662" i="11"/>
  <c r="W1661" i="11"/>
  <c r="R1661" i="11"/>
  <c r="M1661" i="11"/>
  <c r="F1661" i="11"/>
  <c r="E1661" i="11"/>
  <c r="D1661" i="11"/>
  <c r="H1661" i="11" s="1"/>
  <c r="W1660" i="11"/>
  <c r="R1660" i="11"/>
  <c r="M1660" i="11"/>
  <c r="F1660" i="11"/>
  <c r="E1660" i="11"/>
  <c r="D1660" i="11"/>
  <c r="H1660" i="11"/>
  <c r="W1659" i="11"/>
  <c r="R1659" i="11"/>
  <c r="M1659" i="11"/>
  <c r="F1659" i="11"/>
  <c r="E1659" i="11"/>
  <c r="D1659" i="11"/>
  <c r="W1658" i="11"/>
  <c r="R1658" i="11"/>
  <c r="M1658" i="11"/>
  <c r="F1658" i="11"/>
  <c r="E1658" i="11"/>
  <c r="D1658" i="11"/>
  <c r="W1657" i="11"/>
  <c r="R1657" i="11"/>
  <c r="M1657" i="11"/>
  <c r="F1657" i="11"/>
  <c r="E1657" i="11"/>
  <c r="D1657" i="11"/>
  <c r="H1657" i="11" s="1"/>
  <c r="W1656" i="11"/>
  <c r="R1656" i="11"/>
  <c r="M1656" i="11"/>
  <c r="F1656" i="11"/>
  <c r="E1656" i="11"/>
  <c r="D1656" i="11"/>
  <c r="W1655" i="11"/>
  <c r="R1655" i="11"/>
  <c r="M1655" i="11"/>
  <c r="F1655" i="11"/>
  <c r="E1655" i="11"/>
  <c r="D1655" i="11"/>
  <c r="W1654" i="11"/>
  <c r="R1654" i="11"/>
  <c r="M1654" i="11"/>
  <c r="F1654" i="11"/>
  <c r="E1654" i="11"/>
  <c r="D1654" i="11"/>
  <c r="W1653" i="11"/>
  <c r="R1653" i="11"/>
  <c r="M1653" i="11"/>
  <c r="F1653" i="11"/>
  <c r="E1653" i="11"/>
  <c r="D1653" i="11"/>
  <c r="W1652" i="11"/>
  <c r="R1652" i="11"/>
  <c r="M1652" i="11"/>
  <c r="F1652" i="11"/>
  <c r="E1652" i="11"/>
  <c r="D1652" i="11"/>
  <c r="W1651" i="11"/>
  <c r="R1651" i="11"/>
  <c r="M1651" i="11"/>
  <c r="F1651" i="11"/>
  <c r="E1651" i="11"/>
  <c r="D1651" i="11"/>
  <c r="W1650" i="11"/>
  <c r="R1650" i="11"/>
  <c r="M1650" i="11"/>
  <c r="F1650" i="11"/>
  <c r="E1650" i="11"/>
  <c r="D1650" i="11"/>
  <c r="W1649" i="11"/>
  <c r="R1649" i="11"/>
  <c r="M1649" i="11"/>
  <c r="F1649" i="11"/>
  <c r="E1649" i="11"/>
  <c r="D1649" i="11"/>
  <c r="W1648" i="11"/>
  <c r="R1648" i="11"/>
  <c r="M1648" i="11"/>
  <c r="F1648" i="11"/>
  <c r="E1648" i="11"/>
  <c r="D1648" i="11"/>
  <c r="W1647" i="11"/>
  <c r="R1647" i="11"/>
  <c r="M1647" i="11"/>
  <c r="F1647" i="11"/>
  <c r="E1647" i="11"/>
  <c r="D1647" i="11"/>
  <c r="W1646" i="11"/>
  <c r="R1646" i="11"/>
  <c r="M1646" i="11"/>
  <c r="F1646" i="11"/>
  <c r="E1646" i="11"/>
  <c r="H1646" i="11" s="1"/>
  <c r="D1646" i="11"/>
  <c r="W1645" i="11"/>
  <c r="R1645" i="11"/>
  <c r="M1645" i="11"/>
  <c r="F1645" i="11"/>
  <c r="H1645" i="11"/>
  <c r="E1645" i="11"/>
  <c r="D1645" i="11"/>
  <c r="W1644" i="11"/>
  <c r="R1644" i="11"/>
  <c r="M1644" i="11"/>
  <c r="F1644" i="11"/>
  <c r="E1644" i="11"/>
  <c r="D1644" i="11"/>
  <c r="W1643" i="11"/>
  <c r="R1643" i="11"/>
  <c r="M1643" i="11"/>
  <c r="F1643" i="11"/>
  <c r="E1643" i="11"/>
  <c r="D1643" i="11"/>
  <c r="W1642" i="11"/>
  <c r="R1642" i="11"/>
  <c r="M1642" i="11"/>
  <c r="F1642" i="11"/>
  <c r="E1642" i="11"/>
  <c r="D1642" i="11"/>
  <c r="W1641" i="11"/>
  <c r="R1641" i="11"/>
  <c r="M1641" i="11"/>
  <c r="F1641" i="11"/>
  <c r="E1641" i="11"/>
  <c r="H1641" i="11" s="1"/>
  <c r="D1641" i="11"/>
  <c r="W1640" i="11"/>
  <c r="R1640" i="11"/>
  <c r="M1640" i="11"/>
  <c r="F1640" i="11"/>
  <c r="E1640" i="11"/>
  <c r="D1640" i="11"/>
  <c r="W1639" i="11"/>
  <c r="R1639" i="11"/>
  <c r="M1639" i="11"/>
  <c r="F1639" i="11"/>
  <c r="E1639" i="11"/>
  <c r="D1639" i="11"/>
  <c r="W1638" i="11"/>
  <c r="R1638" i="11"/>
  <c r="M1638" i="11"/>
  <c r="F1638" i="11"/>
  <c r="E1638" i="11"/>
  <c r="D1638" i="11"/>
  <c r="W1637" i="11"/>
  <c r="R1637" i="11"/>
  <c r="M1637" i="11"/>
  <c r="F1637" i="11"/>
  <c r="H1637" i="11" s="1"/>
  <c r="E1637" i="11"/>
  <c r="D1637" i="11"/>
  <c r="W1636" i="11"/>
  <c r="R1636" i="11"/>
  <c r="M1636" i="11"/>
  <c r="F1636" i="11"/>
  <c r="E1636" i="11"/>
  <c r="D1636" i="11"/>
  <c r="W1635" i="11"/>
  <c r="R1635" i="11"/>
  <c r="M1635" i="11"/>
  <c r="F1635" i="11"/>
  <c r="E1635" i="11"/>
  <c r="D1635" i="11"/>
  <c r="W1634" i="11"/>
  <c r="R1634" i="11"/>
  <c r="M1634" i="11"/>
  <c r="F1634" i="11"/>
  <c r="E1634" i="11"/>
  <c r="D1634" i="11"/>
  <c r="W1633" i="11"/>
  <c r="R1633" i="11"/>
  <c r="M1633" i="11"/>
  <c r="F1633" i="11"/>
  <c r="E1633" i="11"/>
  <c r="D1633" i="11"/>
  <c r="H1633" i="11"/>
  <c r="W1632" i="11"/>
  <c r="R1632" i="11"/>
  <c r="M1632" i="11"/>
  <c r="F1632" i="11"/>
  <c r="E1632" i="11"/>
  <c r="D1632" i="11"/>
  <c r="W1631" i="11"/>
  <c r="R1631" i="11"/>
  <c r="M1631" i="11"/>
  <c r="F1631" i="11"/>
  <c r="E1631" i="11"/>
  <c r="D1631" i="11"/>
  <c r="W1630" i="11"/>
  <c r="R1630" i="11"/>
  <c r="M1630" i="11"/>
  <c r="F1630" i="11"/>
  <c r="E1630" i="11"/>
  <c r="D1630" i="11"/>
  <c r="W1629" i="11"/>
  <c r="R1629" i="11"/>
  <c r="M1629" i="11"/>
  <c r="F1629" i="11"/>
  <c r="E1629" i="11"/>
  <c r="H1629" i="11"/>
  <c r="D1629" i="11"/>
  <c r="W1628" i="11"/>
  <c r="R1628" i="11"/>
  <c r="M1628" i="11"/>
  <c r="F1628" i="11"/>
  <c r="E1628" i="11"/>
  <c r="D1628" i="11"/>
  <c r="H1628" i="11"/>
  <c r="W1627" i="11"/>
  <c r="R1627" i="11"/>
  <c r="M1627" i="11"/>
  <c r="F1627" i="11"/>
  <c r="E1627" i="11"/>
  <c r="D1627" i="11"/>
  <c r="W1626" i="11"/>
  <c r="R1626" i="11"/>
  <c r="M1626" i="11"/>
  <c r="F1626" i="11"/>
  <c r="E1626" i="11"/>
  <c r="D1626" i="11"/>
  <c r="W1625" i="11"/>
  <c r="R1625" i="11"/>
  <c r="M1625" i="11"/>
  <c r="F1625" i="11"/>
  <c r="E1625" i="11"/>
  <c r="D1625" i="11"/>
  <c r="H1625" i="11"/>
  <c r="W1624" i="11"/>
  <c r="R1624" i="11"/>
  <c r="M1624" i="11"/>
  <c r="F1624" i="11"/>
  <c r="E1624" i="11"/>
  <c r="H1624" i="11" s="1"/>
  <c r="D1624" i="11"/>
  <c r="W1623" i="11"/>
  <c r="R1623" i="11"/>
  <c r="M1623" i="11"/>
  <c r="F1623" i="11"/>
  <c r="E1623" i="11"/>
  <c r="D1623" i="11"/>
  <c r="W1622" i="11"/>
  <c r="R1622" i="11"/>
  <c r="M1622" i="11"/>
  <c r="F1622" i="11"/>
  <c r="E1622" i="11"/>
  <c r="D1622" i="11"/>
  <c r="W1621" i="11"/>
  <c r="R1621" i="11"/>
  <c r="M1621" i="11"/>
  <c r="F1621" i="11"/>
  <c r="E1621" i="11"/>
  <c r="D1621" i="11"/>
  <c r="H1621" i="11" s="1"/>
  <c r="W1620" i="11"/>
  <c r="R1620" i="11"/>
  <c r="M1620" i="11"/>
  <c r="F1620" i="11"/>
  <c r="E1620" i="11"/>
  <c r="D1620" i="11"/>
  <c r="AA1620" i="11" s="1"/>
  <c r="W1619" i="11"/>
  <c r="R1619" i="11"/>
  <c r="M1619" i="11"/>
  <c r="F1619" i="11"/>
  <c r="E1619" i="11"/>
  <c r="D1619" i="11"/>
  <c r="AA1619" i="11" s="1"/>
  <c r="W1618" i="11"/>
  <c r="R1618" i="11"/>
  <c r="M1618" i="11"/>
  <c r="F1618" i="11"/>
  <c r="E1618" i="11"/>
  <c r="D1618" i="11"/>
  <c r="AA1618" i="11" s="1"/>
  <c r="W1617" i="11"/>
  <c r="R1617" i="11"/>
  <c r="M1617" i="11"/>
  <c r="F1617" i="11"/>
  <c r="E1617" i="11"/>
  <c r="D1617" i="11"/>
  <c r="H1617" i="11" s="1"/>
  <c r="W1616" i="11"/>
  <c r="R1616" i="11"/>
  <c r="M1616" i="11"/>
  <c r="F1616" i="11"/>
  <c r="E1616" i="11"/>
  <c r="D1616" i="11"/>
  <c r="AA1616" i="11" s="1"/>
  <c r="W1615" i="11"/>
  <c r="R1615" i="11"/>
  <c r="M1615" i="11"/>
  <c r="F1615" i="11"/>
  <c r="E1615" i="11"/>
  <c r="D1615" i="11"/>
  <c r="AA1615" i="11" s="1"/>
  <c r="AB1615" i="11" s="1"/>
  <c r="W1614" i="11"/>
  <c r="R1614" i="11"/>
  <c r="M1614" i="11"/>
  <c r="F1614" i="11"/>
  <c r="E1614" i="11"/>
  <c r="D1614" i="11"/>
  <c r="AA1614" i="11" s="1"/>
  <c r="W1613" i="11"/>
  <c r="R1613" i="11"/>
  <c r="M1613" i="11"/>
  <c r="F1613" i="11"/>
  <c r="H1613" i="11" s="1"/>
  <c r="E1613" i="11"/>
  <c r="D1613" i="11"/>
  <c r="AA1613" i="11" s="1"/>
  <c r="W1612" i="11"/>
  <c r="R1612" i="11"/>
  <c r="M1612" i="11"/>
  <c r="F1612" i="11"/>
  <c r="E1612" i="11"/>
  <c r="D1612" i="11"/>
  <c r="AA1612" i="11" s="1"/>
  <c r="W1611" i="11"/>
  <c r="R1611" i="11"/>
  <c r="M1611" i="11"/>
  <c r="F1611" i="11"/>
  <c r="E1611" i="11"/>
  <c r="D1611" i="11"/>
  <c r="AA1611" i="11" s="1"/>
  <c r="W1610" i="11"/>
  <c r="R1610" i="11"/>
  <c r="M1610" i="11"/>
  <c r="F1610" i="11"/>
  <c r="E1610" i="11"/>
  <c r="D1610" i="11"/>
  <c r="AA1610" i="11" s="1"/>
  <c r="W1609" i="11"/>
  <c r="R1609" i="11"/>
  <c r="M1609" i="11"/>
  <c r="F1609" i="11"/>
  <c r="E1609" i="11"/>
  <c r="D1609" i="11"/>
  <c r="AA1609" i="11" s="1"/>
  <c r="AB1609" i="11" s="1"/>
  <c r="H1609" i="11"/>
  <c r="W1608" i="11"/>
  <c r="R1608" i="11"/>
  <c r="M1608" i="11"/>
  <c r="F1608" i="11"/>
  <c r="E1608" i="11"/>
  <c r="D1608" i="11"/>
  <c r="AA1608" i="11" s="1"/>
  <c r="W1607" i="11"/>
  <c r="R1607" i="11"/>
  <c r="M1607" i="11"/>
  <c r="F1607" i="11"/>
  <c r="E1607" i="11"/>
  <c r="D1607" i="11"/>
  <c r="AA1607" i="11" s="1"/>
  <c r="W1606" i="11"/>
  <c r="R1606" i="11"/>
  <c r="M1606" i="11"/>
  <c r="F1606" i="11"/>
  <c r="E1606" i="11"/>
  <c r="D1606" i="11"/>
  <c r="AA1606" i="11" s="1"/>
  <c r="W1605" i="11"/>
  <c r="R1605" i="11"/>
  <c r="M1605" i="11"/>
  <c r="F1605" i="11"/>
  <c r="E1605" i="11"/>
  <c r="D1605" i="11"/>
  <c r="AA1605" i="11" s="1"/>
  <c r="W1604" i="11"/>
  <c r="R1604" i="11"/>
  <c r="M1604" i="11"/>
  <c r="F1604" i="11"/>
  <c r="E1604" i="11"/>
  <c r="D1604" i="11"/>
  <c r="AA1604" i="11" s="1"/>
  <c r="W1603" i="11"/>
  <c r="R1603" i="11"/>
  <c r="M1603" i="11"/>
  <c r="F1603" i="11"/>
  <c r="E1603" i="11"/>
  <c r="D1603" i="11"/>
  <c r="AA1603" i="11" s="1"/>
  <c r="W1602" i="11"/>
  <c r="R1602" i="11"/>
  <c r="M1602" i="11"/>
  <c r="F1602" i="11"/>
  <c r="E1602" i="11"/>
  <c r="D1602" i="11"/>
  <c r="AA1602" i="11" s="1"/>
  <c r="W1601" i="11"/>
  <c r="R1601" i="11"/>
  <c r="M1601" i="11"/>
  <c r="F1601" i="11"/>
  <c r="E1601" i="11"/>
  <c r="H1601" i="11"/>
  <c r="D1601" i="11"/>
  <c r="AA1601" i="11" s="1"/>
  <c r="AB1601" i="11" s="1"/>
  <c r="W1600" i="11"/>
  <c r="R1600" i="11"/>
  <c r="M1600" i="11"/>
  <c r="F1600" i="11"/>
  <c r="E1600" i="11"/>
  <c r="D1600" i="11"/>
  <c r="AA1600" i="11" s="1"/>
  <c r="W1599" i="11"/>
  <c r="R1599" i="11"/>
  <c r="M1599" i="11"/>
  <c r="F1599" i="11"/>
  <c r="E1599" i="11"/>
  <c r="D1599" i="11"/>
  <c r="AA1599" i="11" s="1"/>
  <c r="W1598" i="11"/>
  <c r="R1598" i="11"/>
  <c r="M1598" i="11"/>
  <c r="F1598" i="11"/>
  <c r="E1598" i="11"/>
  <c r="D1598" i="11"/>
  <c r="AA1598" i="11" s="1"/>
  <c r="W1597" i="11"/>
  <c r="R1597" i="11"/>
  <c r="M1597" i="11"/>
  <c r="F1597" i="11"/>
  <c r="E1597" i="11"/>
  <c r="H1597" i="11" s="1"/>
  <c r="D1597" i="11"/>
  <c r="AA1597" i="11" s="1"/>
  <c r="W1596" i="11"/>
  <c r="R1596" i="11"/>
  <c r="M1596" i="11"/>
  <c r="F1596" i="11"/>
  <c r="E1596" i="11"/>
  <c r="D1596" i="11"/>
  <c r="AA1596" i="11" s="1"/>
  <c r="W1595" i="11"/>
  <c r="R1595" i="11"/>
  <c r="M1595" i="11"/>
  <c r="F1595" i="11"/>
  <c r="E1595" i="11"/>
  <c r="D1595" i="11"/>
  <c r="AA1595" i="11" s="1"/>
  <c r="W1594" i="11"/>
  <c r="R1594" i="11"/>
  <c r="M1594" i="11"/>
  <c r="F1594" i="11"/>
  <c r="E1594" i="11"/>
  <c r="D1594" i="11"/>
  <c r="AA1594" i="11" s="1"/>
  <c r="W1593" i="11"/>
  <c r="R1593" i="11"/>
  <c r="M1593" i="11"/>
  <c r="F1593" i="11"/>
  <c r="E1593" i="11"/>
  <c r="D1593" i="11"/>
  <c r="AA1593" i="11" s="1"/>
  <c r="AB1593" i="11" s="1"/>
  <c r="W1592" i="11"/>
  <c r="R1592" i="11"/>
  <c r="M1592" i="11"/>
  <c r="F1592" i="11"/>
  <c r="E1592" i="11"/>
  <c r="D1592" i="11"/>
  <c r="AA1592" i="11" s="1"/>
  <c r="W1591" i="11"/>
  <c r="R1591" i="11"/>
  <c r="M1591" i="11"/>
  <c r="F1591" i="11"/>
  <c r="E1591" i="11"/>
  <c r="D1591" i="11"/>
  <c r="AA1591" i="11" s="1"/>
  <c r="AB1591" i="11" s="1"/>
  <c r="W1590" i="11"/>
  <c r="R1590" i="11"/>
  <c r="M1590" i="11"/>
  <c r="F1590" i="11"/>
  <c r="E1590" i="11"/>
  <c r="D1590" i="11"/>
  <c r="AA1590" i="11" s="1"/>
  <c r="W1589" i="11"/>
  <c r="R1589" i="11"/>
  <c r="M1589" i="11"/>
  <c r="F1589" i="11"/>
  <c r="E1589" i="11"/>
  <c r="H1589" i="11" s="1"/>
  <c r="D1589" i="11"/>
  <c r="AA1589" i="11" s="1"/>
  <c r="W1588" i="11"/>
  <c r="R1588" i="11"/>
  <c r="M1588" i="11"/>
  <c r="F1588" i="11"/>
  <c r="E1588" i="11"/>
  <c r="D1588" i="11"/>
  <c r="AA1588" i="11" s="1"/>
  <c r="W1587" i="11"/>
  <c r="R1587" i="11"/>
  <c r="M1587" i="11"/>
  <c r="F1587" i="11"/>
  <c r="E1587" i="11"/>
  <c r="D1587" i="11"/>
  <c r="AA1587" i="11" s="1"/>
  <c r="AD1587" i="11" s="1"/>
  <c r="W1586" i="11"/>
  <c r="R1586" i="11"/>
  <c r="M1586" i="11"/>
  <c r="F1586" i="11"/>
  <c r="E1586" i="11"/>
  <c r="D1586" i="11"/>
  <c r="AA1586" i="11" s="1"/>
  <c r="W1585" i="11"/>
  <c r="R1585" i="11"/>
  <c r="M1585" i="11"/>
  <c r="F1585" i="11"/>
  <c r="E1585" i="11"/>
  <c r="D1585" i="11"/>
  <c r="AA1585" i="11" s="1"/>
  <c r="AD1585" i="11" s="1"/>
  <c r="W1584" i="11"/>
  <c r="R1584" i="11"/>
  <c r="M1584" i="11"/>
  <c r="F1584" i="11"/>
  <c r="E1584" i="11"/>
  <c r="D1584" i="11"/>
  <c r="AA1584" i="11" s="1"/>
  <c r="W1583" i="11"/>
  <c r="R1583" i="11"/>
  <c r="M1583" i="11"/>
  <c r="F1583" i="11"/>
  <c r="E1583" i="11"/>
  <c r="D1583" i="11"/>
  <c r="AA1583" i="11" s="1"/>
  <c r="W1582" i="11"/>
  <c r="R1582" i="11"/>
  <c r="M1582" i="11"/>
  <c r="F1582" i="11"/>
  <c r="E1582" i="11"/>
  <c r="D1582" i="11"/>
  <c r="AA1582" i="11" s="1"/>
  <c r="W1581" i="11"/>
  <c r="R1581" i="11"/>
  <c r="M1581" i="11"/>
  <c r="F1581" i="11"/>
  <c r="E1581" i="11"/>
  <c r="D1581" i="11"/>
  <c r="AA1581" i="11" s="1"/>
  <c r="W1580" i="11"/>
  <c r="R1580" i="11"/>
  <c r="M1580" i="11"/>
  <c r="F1580" i="11"/>
  <c r="E1580" i="11"/>
  <c r="D1580" i="11"/>
  <c r="AA1580" i="11" s="1"/>
  <c r="W1579" i="11"/>
  <c r="R1579" i="11"/>
  <c r="M1579" i="11"/>
  <c r="F1579" i="11"/>
  <c r="E1579" i="11"/>
  <c r="D1579" i="11"/>
  <c r="W1578" i="11"/>
  <c r="R1578" i="11"/>
  <c r="M1578" i="11"/>
  <c r="F1578" i="11"/>
  <c r="E1578" i="11"/>
  <c r="D1578" i="11"/>
  <c r="W1577" i="11"/>
  <c r="R1577" i="11"/>
  <c r="M1577" i="11"/>
  <c r="F1577" i="11"/>
  <c r="E1577" i="11"/>
  <c r="D1577" i="11"/>
  <c r="H1577" i="11" s="1"/>
  <c r="W1576" i="11"/>
  <c r="R1576" i="11"/>
  <c r="M1576" i="11"/>
  <c r="F1576" i="11"/>
  <c r="E1576" i="11"/>
  <c r="D1576" i="11"/>
  <c r="W1575" i="11"/>
  <c r="R1575" i="11"/>
  <c r="M1575" i="11"/>
  <c r="F1575" i="11"/>
  <c r="E1575" i="11"/>
  <c r="D1575" i="11"/>
  <c r="W1574" i="11"/>
  <c r="R1574" i="11"/>
  <c r="M1574" i="11"/>
  <c r="F1574" i="11"/>
  <c r="E1574" i="11"/>
  <c r="D1574" i="11"/>
  <c r="W1573" i="11"/>
  <c r="R1573" i="11"/>
  <c r="M1573" i="11"/>
  <c r="F1573" i="11"/>
  <c r="E1573" i="11"/>
  <c r="D1573" i="11"/>
  <c r="W1572" i="11"/>
  <c r="R1572" i="11"/>
  <c r="M1572" i="11"/>
  <c r="F1572" i="11"/>
  <c r="E1572" i="11"/>
  <c r="D1572" i="11"/>
  <c r="W1571" i="11"/>
  <c r="R1571" i="11"/>
  <c r="M1571" i="11"/>
  <c r="F1571" i="11"/>
  <c r="E1571" i="11"/>
  <c r="D1571" i="11"/>
  <c r="W1570" i="11"/>
  <c r="R1570" i="11"/>
  <c r="M1570" i="11"/>
  <c r="F1570" i="11"/>
  <c r="H1570" i="11"/>
  <c r="E1570" i="11"/>
  <c r="D1570" i="11"/>
  <c r="W1569" i="11"/>
  <c r="R1569" i="11"/>
  <c r="M1569" i="11"/>
  <c r="F1569" i="11"/>
  <c r="E1569" i="11"/>
  <c r="D1569" i="11"/>
  <c r="W1568" i="11"/>
  <c r="R1568" i="11"/>
  <c r="M1568" i="11"/>
  <c r="F1568" i="11"/>
  <c r="E1568" i="11"/>
  <c r="D1568" i="11"/>
  <c r="W1567" i="11"/>
  <c r="R1567" i="11"/>
  <c r="M1567" i="11"/>
  <c r="F1567" i="11"/>
  <c r="E1567" i="11"/>
  <c r="D1567" i="11"/>
  <c r="W1566" i="11"/>
  <c r="R1566" i="11"/>
  <c r="M1566" i="11"/>
  <c r="F1566" i="11"/>
  <c r="E1566" i="11"/>
  <c r="D1566" i="11"/>
  <c r="W1565" i="11"/>
  <c r="R1565" i="11"/>
  <c r="M1565" i="11"/>
  <c r="F1565" i="11"/>
  <c r="E1565" i="11"/>
  <c r="H1565" i="11"/>
  <c r="D1565" i="11"/>
  <c r="W1564" i="11"/>
  <c r="R1564" i="11"/>
  <c r="M1564" i="11"/>
  <c r="F1564" i="11"/>
  <c r="E1564" i="11"/>
  <c r="D1564" i="11"/>
  <c r="W1563" i="11"/>
  <c r="R1563" i="11"/>
  <c r="M1563" i="11"/>
  <c r="F1563" i="11"/>
  <c r="E1563" i="11"/>
  <c r="D1563" i="11"/>
  <c r="W1562" i="11"/>
  <c r="R1562" i="11"/>
  <c r="M1562" i="11"/>
  <c r="F1562" i="11"/>
  <c r="E1562" i="11"/>
  <c r="D1562" i="11"/>
  <c r="W1561" i="11"/>
  <c r="R1561" i="11"/>
  <c r="M1561" i="11"/>
  <c r="F1561" i="11"/>
  <c r="E1561" i="11"/>
  <c r="D1561" i="11"/>
  <c r="W1560" i="11"/>
  <c r="R1560" i="11"/>
  <c r="M1560" i="11"/>
  <c r="F1560" i="11"/>
  <c r="E1560" i="11"/>
  <c r="D1560" i="11"/>
  <c r="W1559" i="11"/>
  <c r="R1559" i="11"/>
  <c r="M1559" i="11"/>
  <c r="F1559" i="11"/>
  <c r="E1559" i="11"/>
  <c r="D1559" i="11"/>
  <c r="W1558" i="11"/>
  <c r="R1558" i="11"/>
  <c r="M1558" i="11"/>
  <c r="F1558" i="11"/>
  <c r="E1558" i="11"/>
  <c r="D1558" i="11"/>
  <c r="W1557" i="11"/>
  <c r="R1557" i="11"/>
  <c r="M1557" i="11"/>
  <c r="F1557" i="11"/>
  <c r="E1557" i="11"/>
  <c r="D1557" i="11"/>
  <c r="W1556" i="11"/>
  <c r="R1556" i="11"/>
  <c r="M1556" i="11"/>
  <c r="F1556" i="11"/>
  <c r="E1556" i="11"/>
  <c r="D1556" i="11"/>
  <c r="W1555" i="11"/>
  <c r="R1555" i="11"/>
  <c r="M1555" i="11"/>
  <c r="F1555" i="11"/>
  <c r="E1555" i="11"/>
  <c r="D1555" i="11"/>
  <c r="W1554" i="11"/>
  <c r="R1554" i="11"/>
  <c r="M1554" i="11"/>
  <c r="F1554" i="11"/>
  <c r="E1554" i="11"/>
  <c r="D1554" i="11"/>
  <c r="H1554" i="11" s="1"/>
  <c r="W1553" i="11"/>
  <c r="R1553" i="11"/>
  <c r="M1553" i="11"/>
  <c r="F1553" i="11"/>
  <c r="E1553" i="11"/>
  <c r="D1553" i="11"/>
  <c r="H1553" i="11" s="1"/>
  <c r="W1552" i="11"/>
  <c r="R1552" i="11"/>
  <c r="M1552" i="11"/>
  <c r="F1552" i="11"/>
  <c r="E1552" i="11"/>
  <c r="D1552" i="11"/>
  <c r="W1551" i="11"/>
  <c r="R1551" i="11"/>
  <c r="M1551" i="11"/>
  <c r="F1551" i="11"/>
  <c r="E1551" i="11"/>
  <c r="D1551" i="11"/>
  <c r="W1550" i="11"/>
  <c r="R1550" i="11"/>
  <c r="M1550" i="11"/>
  <c r="F1550" i="11"/>
  <c r="E1550" i="11"/>
  <c r="D1550" i="11"/>
  <c r="W1549" i="11"/>
  <c r="R1549" i="11"/>
  <c r="M1549" i="11"/>
  <c r="F1549" i="11"/>
  <c r="E1549" i="11"/>
  <c r="H1549" i="11" s="1"/>
  <c r="D1549" i="11"/>
  <c r="W1548" i="11"/>
  <c r="R1548" i="11"/>
  <c r="M1548" i="11"/>
  <c r="F1548" i="11"/>
  <c r="E1548" i="11"/>
  <c r="D1548" i="11"/>
  <c r="W1547" i="11"/>
  <c r="R1547" i="11"/>
  <c r="M1547" i="11"/>
  <c r="F1547" i="11"/>
  <c r="E1547" i="11"/>
  <c r="D1547" i="11"/>
  <c r="W1546" i="11"/>
  <c r="R1546" i="11"/>
  <c r="M1546" i="11"/>
  <c r="F1546" i="11"/>
  <c r="E1546" i="11"/>
  <c r="D1546" i="11"/>
  <c r="W1545" i="11"/>
  <c r="R1545" i="11"/>
  <c r="M1545" i="11"/>
  <c r="F1545" i="11"/>
  <c r="E1545" i="11"/>
  <c r="D1545" i="11"/>
  <c r="H1545" i="11" s="1"/>
  <c r="W1544" i="11"/>
  <c r="R1544" i="11"/>
  <c r="M1544" i="11"/>
  <c r="F1544" i="11"/>
  <c r="E1544" i="11"/>
  <c r="D1544" i="11"/>
  <c r="W1543" i="11"/>
  <c r="R1543" i="11"/>
  <c r="M1543" i="11"/>
  <c r="F1543" i="11"/>
  <c r="E1543" i="11"/>
  <c r="D1543" i="11"/>
  <c r="W1542" i="11"/>
  <c r="R1542" i="11"/>
  <c r="M1542" i="11"/>
  <c r="F1542" i="11"/>
  <c r="E1542" i="11"/>
  <c r="D1542" i="11"/>
  <c r="W1541" i="11"/>
  <c r="R1541" i="11"/>
  <c r="M1541" i="11"/>
  <c r="F1541" i="11"/>
  <c r="E1541" i="11"/>
  <c r="H1541" i="11" s="1"/>
  <c r="D1541" i="11"/>
  <c r="W1540" i="11"/>
  <c r="R1540" i="11"/>
  <c r="M1540" i="11"/>
  <c r="F1540" i="11"/>
  <c r="E1540" i="11"/>
  <c r="D1540" i="11"/>
  <c r="W1539" i="11"/>
  <c r="R1539" i="11"/>
  <c r="M1539" i="11"/>
  <c r="F1539" i="11"/>
  <c r="E1539" i="11"/>
  <c r="D1539" i="11"/>
  <c r="W1538" i="11"/>
  <c r="R1538" i="11"/>
  <c r="M1538" i="11"/>
  <c r="F1538" i="11"/>
  <c r="E1538" i="11"/>
  <c r="D1538" i="11"/>
  <c r="W1537" i="11"/>
  <c r="R1537" i="11"/>
  <c r="M1537" i="11"/>
  <c r="F1537" i="11"/>
  <c r="E1537" i="11"/>
  <c r="D1537" i="11"/>
  <c r="H1537" i="11" s="1"/>
  <c r="W1536" i="11"/>
  <c r="R1536" i="11"/>
  <c r="M1536" i="11"/>
  <c r="F1536" i="11"/>
  <c r="E1536" i="11"/>
  <c r="D1536" i="11"/>
  <c r="W1535" i="11"/>
  <c r="R1535" i="11"/>
  <c r="M1535" i="11"/>
  <c r="F1535" i="11"/>
  <c r="E1535" i="11"/>
  <c r="D1535" i="11"/>
  <c r="W1534" i="11"/>
  <c r="R1534" i="11"/>
  <c r="M1534" i="11"/>
  <c r="F1534" i="11"/>
  <c r="E1534" i="11"/>
  <c r="D1534" i="11"/>
  <c r="W1533" i="11"/>
  <c r="R1533" i="11"/>
  <c r="M1533" i="11"/>
  <c r="F1533" i="11"/>
  <c r="E1533" i="11"/>
  <c r="D1533" i="11"/>
  <c r="W1532" i="11"/>
  <c r="R1532" i="11"/>
  <c r="M1532" i="11"/>
  <c r="F1532" i="11"/>
  <c r="E1532" i="11"/>
  <c r="D1532" i="11"/>
  <c r="W1531" i="11"/>
  <c r="R1531" i="11"/>
  <c r="M1531" i="11"/>
  <c r="F1531" i="11"/>
  <c r="E1531" i="11"/>
  <c r="D1531" i="11"/>
  <c r="W1530" i="11"/>
  <c r="R1530" i="11"/>
  <c r="M1530" i="11"/>
  <c r="F1530" i="11"/>
  <c r="E1530" i="11"/>
  <c r="D1530" i="11"/>
  <c r="W1529" i="11"/>
  <c r="R1529" i="11"/>
  <c r="M1529" i="11"/>
  <c r="F1529" i="11"/>
  <c r="E1529" i="11"/>
  <c r="D1529" i="11"/>
  <c r="W1528" i="11"/>
  <c r="R1528" i="11"/>
  <c r="M1528" i="11"/>
  <c r="F1528" i="11"/>
  <c r="E1528" i="11"/>
  <c r="D1528" i="11"/>
  <c r="W1527" i="11"/>
  <c r="R1527" i="11"/>
  <c r="M1527" i="11"/>
  <c r="F1527" i="11"/>
  <c r="E1527" i="11"/>
  <c r="D1527" i="11"/>
  <c r="W1526" i="11"/>
  <c r="R1526" i="11"/>
  <c r="M1526" i="11"/>
  <c r="F1526" i="11"/>
  <c r="E1526" i="11"/>
  <c r="D1526" i="11"/>
  <c r="W1525" i="11"/>
  <c r="R1525" i="11"/>
  <c r="M1525" i="11"/>
  <c r="F1525" i="11"/>
  <c r="E1525" i="11"/>
  <c r="D1525" i="11"/>
  <c r="W1524" i="11"/>
  <c r="R1524" i="11"/>
  <c r="M1524" i="11"/>
  <c r="F1524" i="11"/>
  <c r="E1524" i="11"/>
  <c r="D1524" i="11"/>
  <c r="W1523" i="11"/>
  <c r="R1523" i="11"/>
  <c r="M1523" i="11"/>
  <c r="F1523" i="11"/>
  <c r="E1523" i="11"/>
  <c r="D1523" i="11"/>
  <c r="W1522" i="11"/>
  <c r="R1522" i="11"/>
  <c r="M1522" i="11"/>
  <c r="F1522" i="11"/>
  <c r="E1522" i="11"/>
  <c r="D1522" i="11"/>
  <c r="W1521" i="11"/>
  <c r="R1521" i="11"/>
  <c r="M1521" i="11"/>
  <c r="F1521" i="11"/>
  <c r="E1521" i="11"/>
  <c r="D1521" i="11"/>
  <c r="W1520" i="11"/>
  <c r="R1520" i="11"/>
  <c r="M1520" i="11"/>
  <c r="F1520" i="11"/>
  <c r="E1520" i="11"/>
  <c r="D1520" i="11"/>
  <c r="W1519" i="11"/>
  <c r="R1519" i="11"/>
  <c r="M1519" i="11"/>
  <c r="F1519" i="11"/>
  <c r="E1519" i="11"/>
  <c r="D1519" i="11"/>
  <c r="W1518" i="11"/>
  <c r="R1518" i="11"/>
  <c r="M1518" i="11"/>
  <c r="F1518" i="11"/>
  <c r="E1518" i="11"/>
  <c r="D1518" i="11"/>
  <c r="W1517" i="11"/>
  <c r="R1517" i="11"/>
  <c r="M1517" i="11"/>
  <c r="F1517" i="11"/>
  <c r="E1517" i="11"/>
  <c r="D1517" i="11"/>
  <c r="H1517" i="11" s="1"/>
  <c r="W1516" i="11"/>
  <c r="R1516" i="11"/>
  <c r="M1516" i="11"/>
  <c r="F1516" i="11"/>
  <c r="E1516" i="11"/>
  <c r="D1516" i="11"/>
  <c r="AA1516" i="11" s="1"/>
  <c r="W1515" i="11"/>
  <c r="R1515" i="11"/>
  <c r="M1515" i="11"/>
  <c r="F1515" i="11"/>
  <c r="E1515" i="11"/>
  <c r="D1515" i="11"/>
  <c r="AA1515" i="11" s="1"/>
  <c r="AB1515" i="11" s="1"/>
  <c r="W1514" i="11"/>
  <c r="R1514" i="11"/>
  <c r="M1514" i="11"/>
  <c r="F1514" i="11"/>
  <c r="E1514" i="11"/>
  <c r="D1514" i="11"/>
  <c r="AA1514" i="11" s="1"/>
  <c r="W1513" i="11"/>
  <c r="R1513" i="11"/>
  <c r="M1513" i="11"/>
  <c r="F1513" i="11"/>
  <c r="E1513" i="11"/>
  <c r="D1513" i="11"/>
  <c r="AA1513" i="11" s="1"/>
  <c r="AB1513" i="11" s="1"/>
  <c r="W1512" i="11"/>
  <c r="R1512" i="11"/>
  <c r="M1512" i="11"/>
  <c r="F1512" i="11"/>
  <c r="E1512" i="11"/>
  <c r="D1512" i="11"/>
  <c r="AA1512" i="11" s="1"/>
  <c r="W1511" i="11"/>
  <c r="R1511" i="11"/>
  <c r="M1511" i="11"/>
  <c r="F1511" i="11"/>
  <c r="E1511" i="11"/>
  <c r="D1511" i="11"/>
  <c r="AA1511" i="11" s="1"/>
  <c r="W1510" i="11"/>
  <c r="R1510" i="11"/>
  <c r="M1510" i="11"/>
  <c r="F1510" i="11"/>
  <c r="E1510" i="11"/>
  <c r="D1510" i="11"/>
  <c r="AA1510" i="11" s="1"/>
  <c r="W1509" i="11"/>
  <c r="R1509" i="11"/>
  <c r="M1509" i="11"/>
  <c r="F1509" i="11"/>
  <c r="E1509" i="11"/>
  <c r="D1509" i="11"/>
  <c r="AA1509" i="11" s="1"/>
  <c r="W1508" i="11"/>
  <c r="R1508" i="11"/>
  <c r="M1508" i="11"/>
  <c r="F1508" i="11"/>
  <c r="E1508" i="11"/>
  <c r="D1508" i="11"/>
  <c r="AA1508" i="11" s="1"/>
  <c r="W1507" i="11"/>
  <c r="R1507" i="11"/>
  <c r="M1507" i="11"/>
  <c r="F1507" i="11"/>
  <c r="E1507" i="11"/>
  <c r="D1507" i="11"/>
  <c r="AA1507" i="11" s="1"/>
  <c r="W1506" i="11"/>
  <c r="R1506" i="11"/>
  <c r="M1506" i="11"/>
  <c r="F1506" i="11"/>
  <c r="E1506" i="11"/>
  <c r="D1506" i="11"/>
  <c r="AA1506" i="11" s="1"/>
  <c r="W1505" i="11"/>
  <c r="R1505" i="11"/>
  <c r="M1505" i="11"/>
  <c r="F1505" i="11"/>
  <c r="E1505" i="11"/>
  <c r="H1505" i="11" s="1"/>
  <c r="D1505" i="11"/>
  <c r="AA1505" i="11" s="1"/>
  <c r="AB1505" i="11" s="1"/>
  <c r="W1504" i="11"/>
  <c r="R1504" i="11"/>
  <c r="M1504" i="11"/>
  <c r="F1504" i="11"/>
  <c r="E1504" i="11"/>
  <c r="D1504" i="11"/>
  <c r="AA1504" i="11" s="1"/>
  <c r="W1503" i="11"/>
  <c r="R1503" i="11"/>
  <c r="M1503" i="11"/>
  <c r="F1503" i="11"/>
  <c r="E1503" i="11"/>
  <c r="D1503" i="11"/>
  <c r="AA1503" i="11" s="1"/>
  <c r="W1502" i="11"/>
  <c r="R1502" i="11"/>
  <c r="M1502" i="11"/>
  <c r="F1502" i="11"/>
  <c r="E1502" i="11"/>
  <c r="D1502" i="11"/>
  <c r="AA1502" i="11" s="1"/>
  <c r="AB1502" i="11" s="1"/>
  <c r="W1501" i="11"/>
  <c r="R1501" i="11"/>
  <c r="M1501" i="11"/>
  <c r="F1501" i="11"/>
  <c r="E1501" i="11"/>
  <c r="D1501" i="11"/>
  <c r="AA1501" i="11" s="1"/>
  <c r="AD1501" i="11" s="1"/>
  <c r="W1500" i="11"/>
  <c r="R1500" i="11"/>
  <c r="M1500" i="11"/>
  <c r="F1500" i="11"/>
  <c r="E1500" i="11"/>
  <c r="D1500" i="11"/>
  <c r="AA1500" i="11" s="1"/>
  <c r="W1499" i="11"/>
  <c r="R1499" i="11"/>
  <c r="M1499" i="11"/>
  <c r="F1499" i="11"/>
  <c r="E1499" i="11"/>
  <c r="D1499" i="11"/>
  <c r="AA1499" i="11" s="1"/>
  <c r="W1498" i="11"/>
  <c r="R1498" i="11"/>
  <c r="M1498" i="11"/>
  <c r="F1498" i="11"/>
  <c r="E1498" i="11"/>
  <c r="D1498" i="11"/>
  <c r="AA1498" i="11" s="1"/>
  <c r="W1497" i="11"/>
  <c r="R1497" i="11"/>
  <c r="M1497" i="11"/>
  <c r="F1497" i="11"/>
  <c r="E1497" i="11"/>
  <c r="D1497" i="11"/>
  <c r="AA1497" i="11" s="1"/>
  <c r="AD1497" i="11" s="1"/>
  <c r="H1497" i="11"/>
  <c r="W1496" i="11"/>
  <c r="R1496" i="11"/>
  <c r="M1496" i="11"/>
  <c r="F1496" i="11"/>
  <c r="E1496" i="11"/>
  <c r="D1496" i="11"/>
  <c r="AA1496" i="11" s="1"/>
  <c r="W1495" i="11"/>
  <c r="R1495" i="11"/>
  <c r="M1495" i="11"/>
  <c r="F1495" i="11"/>
  <c r="E1495" i="11"/>
  <c r="D1495" i="11"/>
  <c r="AA1495" i="11" s="1"/>
  <c r="AB1495" i="11" s="1"/>
  <c r="W1494" i="11"/>
  <c r="R1494" i="11"/>
  <c r="M1494" i="11"/>
  <c r="F1494" i="11"/>
  <c r="E1494" i="11"/>
  <c r="D1494" i="11"/>
  <c r="AA1494" i="11" s="1"/>
  <c r="AB1494" i="11" s="1"/>
  <c r="W1493" i="11"/>
  <c r="R1493" i="11"/>
  <c r="M1493" i="11"/>
  <c r="F1493" i="11"/>
  <c r="E1493" i="11"/>
  <c r="H1493" i="11" s="1"/>
  <c r="D1493" i="11"/>
  <c r="AA1493" i="11" s="1"/>
  <c r="AD1493" i="11" s="1"/>
  <c r="W1492" i="11"/>
  <c r="R1492" i="11"/>
  <c r="M1492" i="11"/>
  <c r="F1492" i="11"/>
  <c r="E1492" i="11"/>
  <c r="D1492" i="11"/>
  <c r="AA1492" i="11" s="1"/>
  <c r="W1491" i="11"/>
  <c r="R1491" i="11"/>
  <c r="M1491" i="11"/>
  <c r="F1491" i="11"/>
  <c r="E1491" i="11"/>
  <c r="D1491" i="11"/>
  <c r="AA1491" i="11" s="1"/>
  <c r="W1490" i="11"/>
  <c r="R1490" i="11"/>
  <c r="M1490" i="11"/>
  <c r="F1490" i="11"/>
  <c r="E1490" i="11"/>
  <c r="D1490" i="11"/>
  <c r="AA1490" i="11" s="1"/>
  <c r="W1489" i="11"/>
  <c r="R1489" i="11"/>
  <c r="M1489" i="11"/>
  <c r="F1489" i="11"/>
  <c r="E1489" i="11"/>
  <c r="H1489" i="11" s="1"/>
  <c r="D1489" i="11"/>
  <c r="AA1489" i="11" s="1"/>
  <c r="AD1489" i="11" s="1"/>
  <c r="W1488" i="11"/>
  <c r="R1488" i="11"/>
  <c r="M1488" i="11"/>
  <c r="F1488" i="11"/>
  <c r="E1488" i="11"/>
  <c r="D1488" i="11"/>
  <c r="AA1488" i="11" s="1"/>
  <c r="W1487" i="11"/>
  <c r="R1487" i="11"/>
  <c r="M1487" i="11"/>
  <c r="F1487" i="11"/>
  <c r="E1487" i="11"/>
  <c r="D1487" i="11"/>
  <c r="AA1487" i="11" s="1"/>
  <c r="W1486" i="11"/>
  <c r="R1486" i="11"/>
  <c r="M1486" i="11"/>
  <c r="F1486" i="11"/>
  <c r="E1486" i="11"/>
  <c r="D1486" i="11"/>
  <c r="AA1486" i="11" s="1"/>
  <c r="AB1486" i="11" s="1"/>
  <c r="W1485" i="11"/>
  <c r="R1485" i="11"/>
  <c r="M1485" i="11"/>
  <c r="F1485" i="11"/>
  <c r="E1485" i="11"/>
  <c r="D1485" i="11"/>
  <c r="AA1485" i="11" s="1"/>
  <c r="AB1485" i="11" s="1"/>
  <c r="W1484" i="11"/>
  <c r="R1484" i="11"/>
  <c r="M1484" i="11"/>
  <c r="F1484" i="11"/>
  <c r="E1484" i="11"/>
  <c r="D1484" i="11"/>
  <c r="AA1484" i="11" s="1"/>
  <c r="W1483" i="11"/>
  <c r="R1483" i="11"/>
  <c r="M1483" i="11"/>
  <c r="F1483" i="11"/>
  <c r="E1483" i="11"/>
  <c r="D1483" i="11"/>
  <c r="AA1483" i="11" s="1"/>
  <c r="AD1483" i="11" s="1"/>
  <c r="W1482" i="11"/>
  <c r="R1482" i="11"/>
  <c r="M1482" i="11"/>
  <c r="F1482" i="11"/>
  <c r="E1482" i="11"/>
  <c r="D1482" i="11"/>
  <c r="AA1482" i="11" s="1"/>
  <c r="W1481" i="11"/>
  <c r="R1481" i="11"/>
  <c r="M1481" i="11"/>
  <c r="F1481" i="11"/>
  <c r="E1481" i="11"/>
  <c r="D1481" i="11"/>
  <c r="H1481" i="11" s="1"/>
  <c r="W1480" i="11"/>
  <c r="R1480" i="11"/>
  <c r="M1480" i="11"/>
  <c r="F1480" i="11"/>
  <c r="E1480" i="11"/>
  <c r="D1480" i="11"/>
  <c r="AA1480" i="11" s="1"/>
  <c r="W1479" i="11"/>
  <c r="R1479" i="11"/>
  <c r="M1479" i="11"/>
  <c r="F1479" i="11"/>
  <c r="E1479" i="11"/>
  <c r="D1479" i="11"/>
  <c r="AA1479" i="11" s="1"/>
  <c r="W1478" i="11"/>
  <c r="R1478" i="11"/>
  <c r="M1478" i="11"/>
  <c r="F1478" i="11"/>
  <c r="E1478" i="11"/>
  <c r="D1478" i="11"/>
  <c r="AA1478" i="11" s="1"/>
  <c r="AB1478" i="11" s="1"/>
  <c r="W1477" i="11"/>
  <c r="R1477" i="11"/>
  <c r="M1477" i="11"/>
  <c r="F1477" i="11"/>
  <c r="E1477" i="11"/>
  <c r="D1477" i="11"/>
  <c r="AA1477" i="11" s="1"/>
  <c r="AB1477" i="11" s="1"/>
  <c r="W1476" i="11"/>
  <c r="R1476" i="11"/>
  <c r="M1476" i="11"/>
  <c r="F1476" i="11"/>
  <c r="E1476" i="11"/>
  <c r="D1476" i="11"/>
  <c r="AA1476" i="11" s="1"/>
  <c r="W1475" i="11"/>
  <c r="R1475" i="11"/>
  <c r="M1475" i="11"/>
  <c r="F1475" i="11"/>
  <c r="E1475" i="11"/>
  <c r="D1475" i="11"/>
  <c r="AA1475" i="11" s="1"/>
  <c r="AB1475" i="11" s="1"/>
  <c r="W1474" i="11"/>
  <c r="R1474" i="11"/>
  <c r="M1474" i="11"/>
  <c r="F1474" i="11"/>
  <c r="E1474" i="11"/>
  <c r="D1474" i="11"/>
  <c r="W1473" i="11"/>
  <c r="R1473" i="11"/>
  <c r="M1473" i="11"/>
  <c r="F1473" i="11"/>
  <c r="E1473" i="11"/>
  <c r="D1473" i="11"/>
  <c r="W1472" i="11"/>
  <c r="R1472" i="11"/>
  <c r="M1472" i="11"/>
  <c r="F1472" i="11"/>
  <c r="H1472" i="11" s="1"/>
  <c r="E1472" i="11"/>
  <c r="D1472" i="11"/>
  <c r="W1471" i="11"/>
  <c r="R1471" i="11"/>
  <c r="M1471" i="11"/>
  <c r="F1471" i="11"/>
  <c r="E1471" i="11"/>
  <c r="D1471" i="11"/>
  <c r="W1470" i="11"/>
  <c r="R1470" i="11"/>
  <c r="M1470" i="11"/>
  <c r="F1470" i="11"/>
  <c r="E1470" i="11"/>
  <c r="D1470" i="11"/>
  <c r="W1469" i="11"/>
  <c r="R1469" i="11"/>
  <c r="M1469" i="11"/>
  <c r="F1469" i="11"/>
  <c r="E1469" i="11"/>
  <c r="D1469" i="11"/>
  <c r="H1469" i="11"/>
  <c r="X1469" i="11" s="1"/>
  <c r="W1468" i="11"/>
  <c r="R1468" i="11"/>
  <c r="M1468" i="11"/>
  <c r="F1468" i="11"/>
  <c r="E1468" i="11"/>
  <c r="D1468" i="11"/>
  <c r="W1467" i="11"/>
  <c r="R1467" i="11"/>
  <c r="M1467" i="11"/>
  <c r="F1467" i="11"/>
  <c r="E1467" i="11"/>
  <c r="D1467" i="11"/>
  <c r="W1466" i="11"/>
  <c r="R1466" i="11"/>
  <c r="M1466" i="11"/>
  <c r="F1466" i="11"/>
  <c r="E1466" i="11"/>
  <c r="D1466" i="11"/>
  <c r="W1465" i="11"/>
  <c r="R1465" i="11"/>
  <c r="M1465" i="11"/>
  <c r="F1465" i="11"/>
  <c r="E1465" i="11"/>
  <c r="D1465" i="11"/>
  <c r="H1465" i="11" s="1"/>
  <c r="W1464" i="11"/>
  <c r="R1464" i="11"/>
  <c r="M1464" i="11"/>
  <c r="F1464" i="11"/>
  <c r="E1464" i="11"/>
  <c r="H1464" i="11"/>
  <c r="D1464" i="11"/>
  <c r="W1463" i="11"/>
  <c r="R1463" i="11"/>
  <c r="M1463" i="11"/>
  <c r="F1463" i="11"/>
  <c r="E1463" i="11"/>
  <c r="D1463" i="11"/>
  <c r="W1462" i="11"/>
  <c r="R1462" i="11"/>
  <c r="M1462" i="11"/>
  <c r="F1462" i="11"/>
  <c r="E1462" i="11"/>
  <c r="D1462" i="11"/>
  <c r="H1462" i="11" s="1"/>
  <c r="W1461" i="11"/>
  <c r="R1461" i="11"/>
  <c r="M1461" i="11"/>
  <c r="F1461" i="11"/>
  <c r="E1461" i="11"/>
  <c r="D1461" i="11"/>
  <c r="W1460" i="11"/>
  <c r="R1460" i="11"/>
  <c r="M1460" i="11"/>
  <c r="F1460" i="11"/>
  <c r="E1460" i="11"/>
  <c r="D1460" i="11"/>
  <c r="W1459" i="11"/>
  <c r="R1459" i="11"/>
  <c r="M1459" i="11"/>
  <c r="F1459" i="11"/>
  <c r="E1459" i="11"/>
  <c r="D1459" i="11"/>
  <c r="W1458" i="11"/>
  <c r="R1458" i="11"/>
  <c r="M1458" i="11"/>
  <c r="F1458" i="11"/>
  <c r="E1458" i="11"/>
  <c r="D1458" i="11"/>
  <c r="W1457" i="11"/>
  <c r="R1457" i="11"/>
  <c r="M1457" i="11"/>
  <c r="F1457" i="11"/>
  <c r="E1457" i="11"/>
  <c r="D1457" i="11"/>
  <c r="W1456" i="11"/>
  <c r="R1456" i="11"/>
  <c r="M1456" i="11"/>
  <c r="F1456" i="11"/>
  <c r="E1456" i="11"/>
  <c r="D1456" i="11"/>
  <c r="W1455" i="11"/>
  <c r="R1455" i="11"/>
  <c r="M1455" i="11"/>
  <c r="F1455" i="11"/>
  <c r="E1455" i="11"/>
  <c r="D1455" i="11"/>
  <c r="W1454" i="11"/>
  <c r="R1454" i="11"/>
  <c r="M1454" i="11"/>
  <c r="F1454" i="11"/>
  <c r="E1454" i="11"/>
  <c r="D1454" i="11"/>
  <c r="W1453" i="11"/>
  <c r="R1453" i="11"/>
  <c r="M1453" i="11"/>
  <c r="F1453" i="11"/>
  <c r="E1453" i="11"/>
  <c r="D1453" i="11"/>
  <c r="W1452" i="11"/>
  <c r="R1452" i="11"/>
  <c r="M1452" i="11"/>
  <c r="F1452" i="11"/>
  <c r="E1452" i="11"/>
  <c r="D1452" i="11"/>
  <c r="W1451" i="11"/>
  <c r="R1451" i="11"/>
  <c r="M1451" i="11"/>
  <c r="F1451" i="11"/>
  <c r="E1451" i="11"/>
  <c r="D1451" i="11"/>
  <c r="W1450" i="11"/>
  <c r="R1450" i="11"/>
  <c r="M1450" i="11"/>
  <c r="F1450" i="11"/>
  <c r="E1450" i="11"/>
  <c r="D1450" i="11"/>
  <c r="W1449" i="11"/>
  <c r="R1449" i="11"/>
  <c r="M1449" i="11"/>
  <c r="F1449" i="11"/>
  <c r="E1449" i="11"/>
  <c r="D1449" i="11"/>
  <c r="H1449" i="11"/>
  <c r="W1448" i="11"/>
  <c r="R1448" i="11"/>
  <c r="M1448" i="11"/>
  <c r="F1448" i="11"/>
  <c r="E1448" i="11"/>
  <c r="D1448" i="11"/>
  <c r="W1447" i="11"/>
  <c r="R1447" i="11"/>
  <c r="M1447" i="11"/>
  <c r="F1447" i="11"/>
  <c r="E1447" i="11"/>
  <c r="D1447" i="11"/>
  <c r="W1446" i="11"/>
  <c r="R1446" i="11"/>
  <c r="M1446" i="11"/>
  <c r="F1446" i="11"/>
  <c r="E1446" i="11"/>
  <c r="D1446" i="11"/>
  <c r="W1445" i="11"/>
  <c r="R1445" i="11"/>
  <c r="M1445" i="11"/>
  <c r="F1445" i="11"/>
  <c r="E1445" i="11"/>
  <c r="D1445" i="11"/>
  <c r="H1445" i="11" s="1"/>
  <c r="W1444" i="11"/>
  <c r="R1444" i="11"/>
  <c r="M1444" i="11"/>
  <c r="F1444" i="11"/>
  <c r="E1444" i="11"/>
  <c r="D1444" i="11"/>
  <c r="W1443" i="11"/>
  <c r="R1443" i="11"/>
  <c r="M1443" i="11"/>
  <c r="F1443" i="11"/>
  <c r="E1443" i="11"/>
  <c r="D1443" i="11"/>
  <c r="W1442" i="11"/>
  <c r="R1442" i="11"/>
  <c r="M1442" i="11"/>
  <c r="F1442" i="11"/>
  <c r="E1442" i="11"/>
  <c r="D1442" i="11"/>
  <c r="W1441" i="11"/>
  <c r="R1441" i="11"/>
  <c r="M1441" i="11"/>
  <c r="F1441" i="11"/>
  <c r="E1441" i="11"/>
  <c r="D1441" i="11"/>
  <c r="H1441" i="11" s="1"/>
  <c r="W1440" i="11"/>
  <c r="R1440" i="11"/>
  <c r="M1440" i="11"/>
  <c r="F1440" i="11"/>
  <c r="E1440" i="11"/>
  <c r="D1440" i="11"/>
  <c r="H1440" i="11" s="1"/>
  <c r="W1439" i="11"/>
  <c r="R1439" i="11"/>
  <c r="M1439" i="11"/>
  <c r="F1439" i="11"/>
  <c r="E1439" i="11"/>
  <c r="D1439" i="11"/>
  <c r="W1438" i="11"/>
  <c r="R1438" i="11"/>
  <c r="M1438" i="11"/>
  <c r="F1438" i="11"/>
  <c r="E1438" i="11"/>
  <c r="D1438" i="11"/>
  <c r="W1437" i="11"/>
  <c r="R1437" i="11"/>
  <c r="M1437" i="11"/>
  <c r="F1437" i="11"/>
  <c r="E1437" i="11"/>
  <c r="D1437" i="11"/>
  <c r="W1436" i="11"/>
  <c r="R1436" i="11"/>
  <c r="M1436" i="11"/>
  <c r="F1436" i="11"/>
  <c r="E1436" i="11"/>
  <c r="D1436" i="11"/>
  <c r="W1435" i="11"/>
  <c r="R1435" i="11"/>
  <c r="M1435" i="11"/>
  <c r="F1435" i="11"/>
  <c r="E1435" i="11"/>
  <c r="D1435" i="11"/>
  <c r="W1434" i="11"/>
  <c r="R1434" i="11"/>
  <c r="M1434" i="11"/>
  <c r="F1434" i="11"/>
  <c r="E1434" i="11"/>
  <c r="D1434" i="11"/>
  <c r="W1433" i="11"/>
  <c r="R1433" i="11"/>
  <c r="M1433" i="11"/>
  <c r="F1433" i="11"/>
  <c r="E1433" i="11"/>
  <c r="D1433" i="11"/>
  <c r="H1433" i="11" s="1"/>
  <c r="W1432" i="11"/>
  <c r="R1432" i="11"/>
  <c r="M1432" i="11"/>
  <c r="F1432" i="11"/>
  <c r="E1432" i="11"/>
  <c r="D1432" i="11"/>
  <c r="W1431" i="11"/>
  <c r="R1431" i="11"/>
  <c r="M1431" i="11"/>
  <c r="F1431" i="11"/>
  <c r="E1431" i="11"/>
  <c r="D1431" i="11"/>
  <c r="W1430" i="11"/>
  <c r="R1430" i="11"/>
  <c r="M1430" i="11"/>
  <c r="F1430" i="11"/>
  <c r="E1430" i="11"/>
  <c r="D1430" i="11"/>
  <c r="W1429" i="11"/>
  <c r="R1429" i="11"/>
  <c r="M1429" i="11"/>
  <c r="F1429" i="11"/>
  <c r="E1429" i="11"/>
  <c r="D1429" i="11"/>
  <c r="W1428" i="11"/>
  <c r="R1428" i="11"/>
  <c r="M1428" i="11"/>
  <c r="F1428" i="11"/>
  <c r="E1428" i="11"/>
  <c r="D1428" i="11"/>
  <c r="W1427" i="11"/>
  <c r="R1427" i="11"/>
  <c r="M1427" i="11"/>
  <c r="F1427" i="11"/>
  <c r="E1427" i="11"/>
  <c r="D1427" i="11"/>
  <c r="W1426" i="11"/>
  <c r="R1426" i="11"/>
  <c r="M1426" i="11"/>
  <c r="F1426" i="11"/>
  <c r="E1426" i="11"/>
  <c r="D1426" i="11"/>
  <c r="W1425" i="11"/>
  <c r="R1425" i="11"/>
  <c r="M1425" i="11"/>
  <c r="F1425" i="11"/>
  <c r="H1425" i="11"/>
  <c r="E1425" i="11"/>
  <c r="D1425" i="11"/>
  <c r="W1424" i="11"/>
  <c r="R1424" i="11"/>
  <c r="M1424" i="11"/>
  <c r="F1424" i="11"/>
  <c r="E1424" i="11"/>
  <c r="D1424" i="11"/>
  <c r="W1423" i="11"/>
  <c r="R1423" i="11"/>
  <c r="M1423" i="11"/>
  <c r="F1423" i="11"/>
  <c r="E1423" i="11"/>
  <c r="D1423" i="11"/>
  <c r="W1422" i="11"/>
  <c r="R1422" i="11"/>
  <c r="M1422" i="11"/>
  <c r="F1422" i="11"/>
  <c r="E1422" i="11"/>
  <c r="D1422" i="11"/>
  <c r="W1421" i="11"/>
  <c r="R1421" i="11"/>
  <c r="M1421" i="11"/>
  <c r="F1421" i="11"/>
  <c r="E1421" i="11"/>
  <c r="D1421" i="11"/>
  <c r="W1420" i="11"/>
  <c r="R1420" i="11"/>
  <c r="M1420" i="11"/>
  <c r="F1420" i="11"/>
  <c r="E1420" i="11"/>
  <c r="D1420" i="11"/>
  <c r="W1419" i="11"/>
  <c r="R1419" i="11"/>
  <c r="M1419" i="11"/>
  <c r="F1419" i="11"/>
  <c r="E1419" i="11"/>
  <c r="D1419" i="11"/>
  <c r="W1418" i="11"/>
  <c r="R1418" i="11"/>
  <c r="M1418" i="11"/>
  <c r="F1418" i="11"/>
  <c r="E1418" i="11"/>
  <c r="D1418" i="11"/>
  <c r="W1417" i="11"/>
  <c r="R1417" i="11"/>
  <c r="M1417" i="11"/>
  <c r="F1417" i="11"/>
  <c r="E1417" i="11"/>
  <c r="H1417" i="11" s="1"/>
  <c r="D1417" i="11"/>
  <c r="W1416" i="11"/>
  <c r="R1416" i="11"/>
  <c r="M1416" i="11"/>
  <c r="F1416" i="11"/>
  <c r="E1416" i="11"/>
  <c r="D1416" i="11"/>
  <c r="W1415" i="11"/>
  <c r="R1415" i="11"/>
  <c r="M1415" i="11"/>
  <c r="F1415" i="11"/>
  <c r="E1415" i="11"/>
  <c r="D1415" i="11"/>
  <c r="W1414" i="11"/>
  <c r="R1414" i="11"/>
  <c r="M1414" i="11"/>
  <c r="F1414" i="11"/>
  <c r="E1414" i="11"/>
  <c r="D1414" i="11"/>
  <c r="W1413" i="11"/>
  <c r="R1413" i="11"/>
  <c r="M1413" i="11"/>
  <c r="F1413" i="11"/>
  <c r="E1413" i="11"/>
  <c r="D1413" i="11"/>
  <c r="W1412" i="11"/>
  <c r="R1412" i="11"/>
  <c r="M1412" i="11"/>
  <c r="F1412" i="11"/>
  <c r="E1412" i="11"/>
  <c r="D1412" i="11"/>
  <c r="W1411" i="11"/>
  <c r="R1411" i="11"/>
  <c r="M1411" i="11"/>
  <c r="F1411" i="11"/>
  <c r="E1411" i="11"/>
  <c r="D1411" i="11"/>
  <c r="AA1411" i="11" s="1"/>
  <c r="AD1411" i="11" s="1"/>
  <c r="W1410" i="11"/>
  <c r="R1410" i="11"/>
  <c r="M1410" i="11"/>
  <c r="F1410" i="11"/>
  <c r="E1410" i="11"/>
  <c r="D1410" i="11"/>
  <c r="AA1410" i="11" s="1"/>
  <c r="AB1410" i="11" s="1"/>
  <c r="W1409" i="11"/>
  <c r="R1409" i="11"/>
  <c r="M1409" i="11"/>
  <c r="F1409" i="11"/>
  <c r="E1409" i="11"/>
  <c r="D1409" i="11"/>
  <c r="AA1409" i="11" s="1"/>
  <c r="AB1409" i="11" s="1"/>
  <c r="W1408" i="11"/>
  <c r="R1408" i="11"/>
  <c r="M1408" i="11"/>
  <c r="F1408" i="11"/>
  <c r="E1408" i="11"/>
  <c r="D1408" i="11"/>
  <c r="AA1408" i="11" s="1"/>
  <c r="W1407" i="11"/>
  <c r="R1407" i="11"/>
  <c r="M1407" i="11"/>
  <c r="F1407" i="11"/>
  <c r="E1407" i="11"/>
  <c r="D1407" i="11"/>
  <c r="AA1407" i="11" s="1"/>
  <c r="W1406" i="11"/>
  <c r="R1406" i="11"/>
  <c r="M1406" i="11"/>
  <c r="F1406" i="11"/>
  <c r="E1406" i="11"/>
  <c r="D1406" i="11"/>
  <c r="AA1406" i="11" s="1"/>
  <c r="AB1406" i="11" s="1"/>
  <c r="W1405" i="11"/>
  <c r="R1405" i="11"/>
  <c r="M1405" i="11"/>
  <c r="F1405" i="11"/>
  <c r="E1405" i="11"/>
  <c r="D1405" i="11"/>
  <c r="AA1405" i="11" s="1"/>
  <c r="AB1405" i="11" s="1"/>
  <c r="W1404" i="11"/>
  <c r="R1404" i="11"/>
  <c r="M1404" i="11"/>
  <c r="F1404" i="11"/>
  <c r="E1404" i="11"/>
  <c r="D1404" i="11"/>
  <c r="AA1404" i="11" s="1"/>
  <c r="W1403" i="11"/>
  <c r="R1403" i="11"/>
  <c r="M1403" i="11"/>
  <c r="F1403" i="11"/>
  <c r="E1403" i="11"/>
  <c r="D1403" i="11"/>
  <c r="AA1403" i="11" s="1"/>
  <c r="W1402" i="11"/>
  <c r="R1402" i="11"/>
  <c r="M1402" i="11"/>
  <c r="F1402" i="11"/>
  <c r="E1402" i="11"/>
  <c r="D1402" i="11"/>
  <c r="AA1402" i="11" s="1"/>
  <c r="AB1402" i="11" s="1"/>
  <c r="W1401" i="11"/>
  <c r="R1401" i="11"/>
  <c r="M1401" i="11"/>
  <c r="F1401" i="11"/>
  <c r="H1401" i="11" s="1"/>
  <c r="E1401" i="11"/>
  <c r="D1401" i="11"/>
  <c r="AA1401" i="11" s="1"/>
  <c r="AB1401" i="11" s="1"/>
  <c r="W1400" i="11"/>
  <c r="R1400" i="11"/>
  <c r="M1400" i="11"/>
  <c r="F1400" i="11"/>
  <c r="E1400" i="11"/>
  <c r="D1400" i="11"/>
  <c r="AA1400" i="11" s="1"/>
  <c r="W1399" i="11"/>
  <c r="R1399" i="11"/>
  <c r="M1399" i="11"/>
  <c r="F1399" i="11"/>
  <c r="E1399" i="11"/>
  <c r="D1399" i="11"/>
  <c r="AA1399" i="11" s="1"/>
  <c r="W1398" i="11"/>
  <c r="R1398" i="11"/>
  <c r="M1398" i="11"/>
  <c r="F1398" i="11"/>
  <c r="E1398" i="11"/>
  <c r="D1398" i="11"/>
  <c r="AA1398" i="11" s="1"/>
  <c r="AB1398" i="11" s="1"/>
  <c r="W1397" i="11"/>
  <c r="R1397" i="11"/>
  <c r="M1397" i="11"/>
  <c r="F1397" i="11"/>
  <c r="E1397" i="11"/>
  <c r="D1397" i="11"/>
  <c r="AA1397" i="11" s="1"/>
  <c r="W1396" i="11"/>
  <c r="R1396" i="11"/>
  <c r="M1396" i="11"/>
  <c r="F1396" i="11"/>
  <c r="E1396" i="11"/>
  <c r="D1396" i="11"/>
  <c r="AA1396" i="11" s="1"/>
  <c r="W1395" i="11"/>
  <c r="R1395" i="11"/>
  <c r="M1395" i="11"/>
  <c r="F1395" i="11"/>
  <c r="E1395" i="11"/>
  <c r="D1395" i="11"/>
  <c r="AA1395" i="11" s="1"/>
  <c r="W1394" i="11"/>
  <c r="R1394" i="11"/>
  <c r="M1394" i="11"/>
  <c r="F1394" i="11"/>
  <c r="E1394" i="11"/>
  <c r="D1394" i="11"/>
  <c r="AA1394" i="11" s="1"/>
  <c r="W1393" i="11"/>
  <c r="R1393" i="11"/>
  <c r="M1393" i="11"/>
  <c r="F1393" i="11"/>
  <c r="E1393" i="11"/>
  <c r="D1393" i="11"/>
  <c r="H1393" i="11" s="1"/>
  <c r="W1392" i="11"/>
  <c r="R1392" i="11"/>
  <c r="M1392" i="11"/>
  <c r="F1392" i="11"/>
  <c r="E1392" i="11"/>
  <c r="D1392" i="11"/>
  <c r="AA1392" i="11" s="1"/>
  <c r="W1391" i="11"/>
  <c r="R1391" i="11"/>
  <c r="M1391" i="11"/>
  <c r="F1391" i="11"/>
  <c r="E1391" i="11"/>
  <c r="D1391" i="11"/>
  <c r="AA1391" i="11" s="1"/>
  <c r="W1390" i="11"/>
  <c r="R1390" i="11"/>
  <c r="M1390" i="11"/>
  <c r="F1390" i="11"/>
  <c r="E1390" i="11"/>
  <c r="D1390" i="11"/>
  <c r="AA1390" i="11" s="1"/>
  <c r="AB1390" i="11" s="1"/>
  <c r="W1389" i="11"/>
  <c r="R1389" i="11"/>
  <c r="M1389" i="11"/>
  <c r="F1389" i="11"/>
  <c r="E1389" i="11"/>
  <c r="D1389" i="11"/>
  <c r="AA1389" i="11" s="1"/>
  <c r="AB1389" i="11" s="1"/>
  <c r="W1388" i="11"/>
  <c r="R1388" i="11"/>
  <c r="M1388" i="11"/>
  <c r="F1388" i="11"/>
  <c r="E1388" i="11"/>
  <c r="D1388" i="11"/>
  <c r="AA1388" i="11" s="1"/>
  <c r="W1387" i="11"/>
  <c r="R1387" i="11"/>
  <c r="M1387" i="11"/>
  <c r="F1387" i="11"/>
  <c r="E1387" i="11"/>
  <c r="D1387" i="11"/>
  <c r="AA1387" i="11" s="1"/>
  <c r="W1386" i="11"/>
  <c r="R1386" i="11"/>
  <c r="M1386" i="11"/>
  <c r="F1386" i="11"/>
  <c r="E1386" i="11"/>
  <c r="D1386" i="11"/>
  <c r="AA1386" i="11" s="1"/>
  <c r="AB1386" i="11" s="1"/>
  <c r="W1385" i="11"/>
  <c r="R1385" i="11"/>
  <c r="M1385" i="11"/>
  <c r="F1385" i="11"/>
  <c r="E1385" i="11"/>
  <c r="D1385" i="11"/>
  <c r="AA1385" i="11" s="1"/>
  <c r="AD1385" i="11" s="1"/>
  <c r="W1384" i="11"/>
  <c r="R1384" i="11"/>
  <c r="M1384" i="11"/>
  <c r="F1384" i="11"/>
  <c r="E1384" i="11"/>
  <c r="D1384" i="11"/>
  <c r="AA1384" i="11" s="1"/>
  <c r="W1383" i="11"/>
  <c r="R1383" i="11"/>
  <c r="M1383" i="11"/>
  <c r="F1383" i="11"/>
  <c r="E1383" i="11"/>
  <c r="D1383" i="11"/>
  <c r="AA1383" i="11" s="1"/>
  <c r="AB1383" i="11" s="1"/>
  <c r="W1382" i="11"/>
  <c r="R1382" i="11"/>
  <c r="M1382" i="11"/>
  <c r="F1382" i="11"/>
  <c r="E1382" i="11"/>
  <c r="D1382" i="11"/>
  <c r="AA1382" i="11" s="1"/>
  <c r="AB1382" i="11" s="1"/>
  <c r="W1381" i="11"/>
  <c r="R1381" i="11"/>
  <c r="M1381" i="11"/>
  <c r="F1381" i="11"/>
  <c r="E1381" i="11"/>
  <c r="D1381" i="11"/>
  <c r="AA1381" i="11" s="1"/>
  <c r="W1380" i="11"/>
  <c r="R1380" i="11"/>
  <c r="M1380" i="11"/>
  <c r="F1380" i="11"/>
  <c r="E1380" i="11"/>
  <c r="D1380" i="11"/>
  <c r="AA1380" i="11" s="1"/>
  <c r="W1379" i="11"/>
  <c r="R1379" i="11"/>
  <c r="M1379" i="11"/>
  <c r="F1379" i="11"/>
  <c r="E1379" i="11"/>
  <c r="D1379" i="11"/>
  <c r="AA1379" i="11" s="1"/>
  <c r="W1378" i="11"/>
  <c r="R1378" i="11"/>
  <c r="M1378" i="11"/>
  <c r="F1378" i="11"/>
  <c r="E1378" i="11"/>
  <c r="D1378" i="11"/>
  <c r="AA1378" i="11" s="1"/>
  <c r="W1377" i="11"/>
  <c r="R1377" i="11"/>
  <c r="M1377" i="11"/>
  <c r="F1377" i="11"/>
  <c r="E1377" i="11"/>
  <c r="D1377" i="11"/>
  <c r="AA1377" i="11" s="1"/>
  <c r="AB1377" i="11" s="1"/>
  <c r="W1376" i="11"/>
  <c r="R1376" i="11"/>
  <c r="M1376" i="11"/>
  <c r="F1376" i="11"/>
  <c r="E1376" i="11"/>
  <c r="D1376" i="11"/>
  <c r="AA1376" i="11" s="1"/>
  <c r="W1375" i="11"/>
  <c r="R1375" i="11"/>
  <c r="M1375" i="11"/>
  <c r="F1375" i="11"/>
  <c r="E1375" i="11"/>
  <c r="D1375" i="11"/>
  <c r="AA1375" i="11" s="1"/>
  <c r="AB1375" i="11" s="1"/>
  <c r="W1374" i="11"/>
  <c r="R1374" i="11"/>
  <c r="M1374" i="11"/>
  <c r="F1374" i="11"/>
  <c r="E1374" i="11"/>
  <c r="D1374" i="11"/>
  <c r="AA1374" i="11" s="1"/>
  <c r="AB1374" i="11" s="1"/>
  <c r="H1374" i="11"/>
  <c r="X1374" i="11" s="1"/>
  <c r="W1373" i="11"/>
  <c r="R1373" i="11"/>
  <c r="M1373" i="11"/>
  <c r="F1373" i="11"/>
  <c r="E1373" i="11"/>
  <c r="D1373" i="11"/>
  <c r="AA1373" i="11" s="1"/>
  <c r="W1372" i="11"/>
  <c r="R1372" i="11"/>
  <c r="M1372" i="11"/>
  <c r="F1372" i="11"/>
  <c r="E1372" i="11"/>
  <c r="D1372" i="11"/>
  <c r="AA1372" i="11" s="1"/>
  <c r="W1371" i="11"/>
  <c r="R1371" i="11"/>
  <c r="M1371" i="11"/>
  <c r="F1371" i="11"/>
  <c r="E1371" i="11"/>
  <c r="D1371" i="11"/>
  <c r="AA1371" i="11" s="1"/>
  <c r="AB1371" i="11" s="1"/>
  <c r="W1370" i="11"/>
  <c r="R1370" i="11"/>
  <c r="M1370" i="11"/>
  <c r="F1370" i="11"/>
  <c r="E1370" i="11"/>
  <c r="D1370" i="11"/>
  <c r="AA1370" i="11" s="1"/>
  <c r="W1369" i="11"/>
  <c r="R1369" i="11"/>
  <c r="M1369" i="11"/>
  <c r="F1369" i="11"/>
  <c r="E1369" i="11"/>
  <c r="D1369" i="11"/>
  <c r="W1368" i="11"/>
  <c r="R1368" i="11"/>
  <c r="M1368" i="11"/>
  <c r="F1368" i="11"/>
  <c r="E1368" i="11"/>
  <c r="D1368" i="11"/>
  <c r="W1367" i="11"/>
  <c r="R1367" i="11"/>
  <c r="M1367" i="11"/>
  <c r="F1367" i="11"/>
  <c r="E1367" i="11"/>
  <c r="D1367" i="11"/>
  <c r="W1366" i="11"/>
  <c r="R1366" i="11"/>
  <c r="M1366" i="11"/>
  <c r="F1366" i="11"/>
  <c r="E1366" i="11"/>
  <c r="D1366" i="11"/>
  <c r="W1365" i="11"/>
  <c r="R1365" i="11"/>
  <c r="M1365" i="11"/>
  <c r="F1365" i="11"/>
  <c r="E1365" i="11"/>
  <c r="D1365" i="11"/>
  <c r="W1364" i="11"/>
  <c r="R1364" i="11"/>
  <c r="M1364" i="11"/>
  <c r="F1364" i="11"/>
  <c r="E1364" i="11"/>
  <c r="D1364" i="11"/>
  <c r="W1363" i="11"/>
  <c r="R1363" i="11"/>
  <c r="M1363" i="11"/>
  <c r="F1363" i="11"/>
  <c r="E1363" i="11"/>
  <c r="D1363" i="11"/>
  <c r="W1362" i="11"/>
  <c r="R1362" i="11"/>
  <c r="M1362" i="11"/>
  <c r="F1362" i="11"/>
  <c r="E1362" i="11"/>
  <c r="D1362" i="11"/>
  <c r="W1361" i="11"/>
  <c r="R1361" i="11"/>
  <c r="M1361" i="11"/>
  <c r="F1361" i="11"/>
  <c r="E1361" i="11"/>
  <c r="D1361" i="11"/>
  <c r="W1360" i="11"/>
  <c r="R1360" i="11"/>
  <c r="M1360" i="11"/>
  <c r="F1360" i="11"/>
  <c r="E1360" i="11"/>
  <c r="D1360" i="11"/>
  <c r="W1359" i="11"/>
  <c r="R1359" i="11"/>
  <c r="M1359" i="11"/>
  <c r="F1359" i="11"/>
  <c r="E1359" i="11"/>
  <c r="D1359" i="11"/>
  <c r="W1358" i="11"/>
  <c r="R1358" i="11"/>
  <c r="M1358" i="11"/>
  <c r="F1358" i="11"/>
  <c r="E1358" i="11"/>
  <c r="D1358" i="11"/>
  <c r="W1357" i="11"/>
  <c r="R1357" i="11"/>
  <c r="M1357" i="11"/>
  <c r="F1357" i="11"/>
  <c r="E1357" i="11"/>
  <c r="D1357" i="11"/>
  <c r="W1356" i="11"/>
  <c r="R1356" i="11"/>
  <c r="M1356" i="11"/>
  <c r="F1356" i="11"/>
  <c r="E1356" i="11"/>
  <c r="D1356" i="11"/>
  <c r="W1355" i="11"/>
  <c r="R1355" i="11"/>
  <c r="M1355" i="11"/>
  <c r="F1355" i="11"/>
  <c r="E1355" i="11"/>
  <c r="D1355" i="11"/>
  <c r="W1354" i="11"/>
  <c r="R1354" i="11"/>
  <c r="M1354" i="11"/>
  <c r="F1354" i="11"/>
  <c r="E1354" i="11"/>
  <c r="D1354" i="11"/>
  <c r="W1353" i="11"/>
  <c r="R1353" i="11"/>
  <c r="M1353" i="11"/>
  <c r="F1353" i="11"/>
  <c r="E1353" i="11"/>
  <c r="D1353" i="11"/>
  <c r="W1352" i="11"/>
  <c r="R1352" i="11"/>
  <c r="M1352" i="11"/>
  <c r="F1352" i="11"/>
  <c r="E1352" i="11"/>
  <c r="D1352" i="11"/>
  <c r="W1351" i="11"/>
  <c r="R1351" i="11"/>
  <c r="M1351" i="11"/>
  <c r="F1351" i="11"/>
  <c r="E1351" i="11"/>
  <c r="D1351" i="11"/>
  <c r="W1350" i="11"/>
  <c r="R1350" i="11"/>
  <c r="M1350" i="11"/>
  <c r="F1350" i="11"/>
  <c r="E1350" i="11"/>
  <c r="D1350" i="11"/>
  <c r="W1349" i="11"/>
  <c r="R1349" i="11"/>
  <c r="M1349" i="11"/>
  <c r="F1349" i="11"/>
  <c r="E1349" i="11"/>
  <c r="D1349" i="11"/>
  <c r="W1348" i="11"/>
  <c r="R1348" i="11"/>
  <c r="M1348" i="11"/>
  <c r="F1348" i="11"/>
  <c r="E1348" i="11"/>
  <c r="D1348" i="11"/>
  <c r="W1347" i="11"/>
  <c r="R1347" i="11"/>
  <c r="M1347" i="11"/>
  <c r="F1347" i="11"/>
  <c r="E1347" i="11"/>
  <c r="D1347" i="11"/>
  <c r="W1346" i="11"/>
  <c r="R1346" i="11"/>
  <c r="M1346" i="11"/>
  <c r="F1346" i="11"/>
  <c r="E1346" i="11"/>
  <c r="D1346" i="11"/>
  <c r="W1345" i="11"/>
  <c r="R1345" i="11"/>
  <c r="M1345" i="11"/>
  <c r="F1345" i="11"/>
  <c r="E1345" i="11"/>
  <c r="D1345" i="11"/>
  <c r="W1344" i="11"/>
  <c r="R1344" i="11"/>
  <c r="M1344" i="11"/>
  <c r="F1344" i="11"/>
  <c r="E1344" i="11"/>
  <c r="D1344" i="11"/>
  <c r="W1343" i="11"/>
  <c r="R1343" i="11"/>
  <c r="M1343" i="11"/>
  <c r="F1343" i="11"/>
  <c r="E1343" i="11"/>
  <c r="D1343" i="11"/>
  <c r="W1342" i="11"/>
  <c r="R1342" i="11"/>
  <c r="M1342" i="11"/>
  <c r="F1342" i="11"/>
  <c r="E1342" i="11"/>
  <c r="D1342" i="11"/>
  <c r="W1341" i="11"/>
  <c r="R1341" i="11"/>
  <c r="M1341" i="11"/>
  <c r="F1341" i="11"/>
  <c r="E1341" i="11"/>
  <c r="D1341" i="11"/>
  <c r="W1340" i="11"/>
  <c r="R1340" i="11"/>
  <c r="M1340" i="11"/>
  <c r="F1340" i="11"/>
  <c r="E1340" i="11"/>
  <c r="D1340" i="11"/>
  <c r="H1340" i="11" s="1"/>
  <c r="W1339" i="11"/>
  <c r="R1339" i="11"/>
  <c r="M1339" i="11"/>
  <c r="F1339" i="11"/>
  <c r="E1339" i="11"/>
  <c r="D1339" i="11"/>
  <c r="W1338" i="11"/>
  <c r="R1338" i="11"/>
  <c r="M1338" i="11"/>
  <c r="F1338" i="11"/>
  <c r="E1338" i="11"/>
  <c r="D1338" i="11"/>
  <c r="W1337" i="11"/>
  <c r="R1337" i="11"/>
  <c r="M1337" i="11"/>
  <c r="F1337" i="11"/>
  <c r="E1337" i="11"/>
  <c r="D1337" i="11"/>
  <c r="W1336" i="11"/>
  <c r="R1336" i="11"/>
  <c r="M1336" i="11"/>
  <c r="F1336" i="11"/>
  <c r="E1336" i="11"/>
  <c r="D1336" i="11"/>
  <c r="W1335" i="11"/>
  <c r="R1335" i="11"/>
  <c r="M1335" i="11"/>
  <c r="F1335" i="11"/>
  <c r="E1335" i="11"/>
  <c r="D1335" i="11"/>
  <c r="W1334" i="11"/>
  <c r="R1334" i="11"/>
  <c r="M1334" i="11"/>
  <c r="F1334" i="11"/>
  <c r="E1334" i="11"/>
  <c r="D1334" i="11"/>
  <c r="W1333" i="11"/>
  <c r="R1333" i="11"/>
  <c r="M1333" i="11"/>
  <c r="F1333" i="11"/>
  <c r="E1333" i="11"/>
  <c r="D1333" i="11"/>
  <c r="W1332" i="11"/>
  <c r="R1332" i="11"/>
  <c r="M1332" i="11"/>
  <c r="F1332" i="11"/>
  <c r="E1332" i="11"/>
  <c r="D1332" i="11"/>
  <c r="W1331" i="11"/>
  <c r="R1331" i="11"/>
  <c r="M1331" i="11"/>
  <c r="F1331" i="11"/>
  <c r="E1331" i="11"/>
  <c r="D1331" i="11"/>
  <c r="W1330" i="11"/>
  <c r="R1330" i="11"/>
  <c r="M1330" i="11"/>
  <c r="F1330" i="11"/>
  <c r="E1330" i="11"/>
  <c r="D1330" i="11"/>
  <c r="W1329" i="11"/>
  <c r="R1329" i="11"/>
  <c r="M1329" i="11"/>
  <c r="F1329" i="11"/>
  <c r="E1329" i="11"/>
  <c r="D1329" i="11"/>
  <c r="W1328" i="11"/>
  <c r="R1328" i="11"/>
  <c r="M1328" i="11"/>
  <c r="F1328" i="11"/>
  <c r="E1328" i="11"/>
  <c r="D1328" i="11"/>
  <c r="W1327" i="11"/>
  <c r="R1327" i="11"/>
  <c r="M1327" i="11"/>
  <c r="F1327" i="11"/>
  <c r="E1327" i="11"/>
  <c r="D1327" i="11"/>
  <c r="W1326" i="11"/>
  <c r="R1326" i="11"/>
  <c r="M1326" i="11"/>
  <c r="F1326" i="11"/>
  <c r="E1326" i="11"/>
  <c r="D1326" i="11"/>
  <c r="W1325" i="11"/>
  <c r="R1325" i="11"/>
  <c r="M1325" i="11"/>
  <c r="F1325" i="11"/>
  <c r="E1325" i="11"/>
  <c r="D1325" i="11"/>
  <c r="W1324" i="11"/>
  <c r="R1324" i="11"/>
  <c r="M1324" i="11"/>
  <c r="F1324" i="11"/>
  <c r="E1324" i="11"/>
  <c r="D1324" i="11"/>
  <c r="W1323" i="11"/>
  <c r="R1323" i="11"/>
  <c r="M1323" i="11"/>
  <c r="F1323" i="11"/>
  <c r="E1323" i="11"/>
  <c r="D1323" i="11"/>
  <c r="W1322" i="11"/>
  <c r="R1322" i="11"/>
  <c r="M1322" i="11"/>
  <c r="F1322" i="11"/>
  <c r="E1322" i="11"/>
  <c r="D1322" i="11"/>
  <c r="W1321" i="11"/>
  <c r="R1321" i="11"/>
  <c r="M1321" i="11"/>
  <c r="F1321" i="11"/>
  <c r="E1321" i="11"/>
  <c r="D1321" i="11"/>
  <c r="W1320" i="11"/>
  <c r="R1320" i="11"/>
  <c r="M1320" i="11"/>
  <c r="F1320" i="11"/>
  <c r="E1320" i="11"/>
  <c r="H1320" i="11" s="1"/>
  <c r="D1320" i="11"/>
  <c r="W1319" i="11"/>
  <c r="R1319" i="11"/>
  <c r="M1319" i="11"/>
  <c r="F1319" i="11"/>
  <c r="E1319" i="11"/>
  <c r="D1319" i="11"/>
  <c r="W1318" i="11"/>
  <c r="R1318" i="11"/>
  <c r="M1318" i="11"/>
  <c r="F1318" i="11"/>
  <c r="E1318" i="11"/>
  <c r="D1318" i="11"/>
  <c r="W1317" i="11"/>
  <c r="R1317" i="11"/>
  <c r="M1317" i="11"/>
  <c r="F1317" i="11"/>
  <c r="E1317" i="11"/>
  <c r="D1317" i="11"/>
  <c r="W1316" i="11"/>
  <c r="R1316" i="11"/>
  <c r="M1316" i="11"/>
  <c r="F1316" i="11"/>
  <c r="E1316" i="11"/>
  <c r="D1316" i="11"/>
  <c r="W1315" i="11"/>
  <c r="R1315" i="11"/>
  <c r="M1315" i="11"/>
  <c r="F1315" i="11"/>
  <c r="E1315" i="11"/>
  <c r="D1315" i="11"/>
  <c r="W1314" i="11"/>
  <c r="R1314" i="11"/>
  <c r="M1314" i="11"/>
  <c r="F1314" i="11"/>
  <c r="E1314" i="11"/>
  <c r="D1314" i="11"/>
  <c r="W1313" i="11"/>
  <c r="R1313" i="11"/>
  <c r="M1313" i="11"/>
  <c r="F1313" i="11"/>
  <c r="E1313" i="11"/>
  <c r="D1313" i="11"/>
  <c r="W1312" i="11"/>
  <c r="R1312" i="11"/>
  <c r="M1312" i="11"/>
  <c r="F1312" i="11"/>
  <c r="E1312" i="11"/>
  <c r="D1312" i="11"/>
  <c r="W1311" i="11"/>
  <c r="R1311" i="11"/>
  <c r="M1311" i="11"/>
  <c r="F1311" i="11"/>
  <c r="E1311" i="11"/>
  <c r="D1311" i="11"/>
  <c r="W1310" i="11"/>
  <c r="R1310" i="11"/>
  <c r="M1310" i="11"/>
  <c r="F1310" i="11"/>
  <c r="E1310" i="11"/>
  <c r="D1310" i="11"/>
  <c r="W1309" i="11"/>
  <c r="R1309" i="11"/>
  <c r="M1309" i="11"/>
  <c r="F1309" i="11"/>
  <c r="E1309" i="11"/>
  <c r="D1309" i="11"/>
  <c r="W1308" i="11"/>
  <c r="R1308" i="11"/>
  <c r="M1308" i="11"/>
  <c r="F1308" i="11"/>
  <c r="E1308" i="11"/>
  <c r="D1308" i="11"/>
  <c r="W1307" i="11"/>
  <c r="R1307" i="11"/>
  <c r="M1307" i="11"/>
  <c r="F1307" i="11"/>
  <c r="E1307" i="11"/>
  <c r="D1307" i="11"/>
  <c r="W1306" i="11"/>
  <c r="R1306" i="11"/>
  <c r="M1306" i="11"/>
  <c r="F1306" i="11"/>
  <c r="E1306" i="11"/>
  <c r="D1306" i="11"/>
  <c r="AA1306" i="11" s="1"/>
  <c r="W1305" i="11"/>
  <c r="R1305" i="11"/>
  <c r="M1305" i="11"/>
  <c r="F1305" i="11"/>
  <c r="E1305" i="11"/>
  <c r="D1305" i="11"/>
  <c r="AA1305" i="11" s="1"/>
  <c r="AB1305" i="11" s="1"/>
  <c r="W1304" i="11"/>
  <c r="R1304" i="11"/>
  <c r="M1304" i="11"/>
  <c r="F1304" i="11"/>
  <c r="E1304" i="11"/>
  <c r="D1304" i="11"/>
  <c r="AA1304" i="11" s="1"/>
  <c r="W1303" i="11"/>
  <c r="R1303" i="11"/>
  <c r="M1303" i="11"/>
  <c r="F1303" i="11"/>
  <c r="E1303" i="11"/>
  <c r="D1303" i="11"/>
  <c r="AA1303" i="11" s="1"/>
  <c r="W1302" i="11"/>
  <c r="R1302" i="11"/>
  <c r="M1302" i="11"/>
  <c r="F1302" i="11"/>
  <c r="E1302" i="11"/>
  <c r="D1302" i="11"/>
  <c r="AA1302" i="11" s="1"/>
  <c r="AB1302" i="11" s="1"/>
  <c r="W1301" i="11"/>
  <c r="R1301" i="11"/>
  <c r="M1301" i="11"/>
  <c r="F1301" i="11"/>
  <c r="E1301" i="11"/>
  <c r="D1301" i="11"/>
  <c r="AA1301" i="11" s="1"/>
  <c r="W1300" i="11"/>
  <c r="R1300" i="11"/>
  <c r="M1300" i="11"/>
  <c r="F1300" i="11"/>
  <c r="E1300" i="11"/>
  <c r="D1300" i="11"/>
  <c r="AA1300" i="11" s="1"/>
  <c r="W1299" i="11"/>
  <c r="R1299" i="11"/>
  <c r="M1299" i="11"/>
  <c r="F1299" i="11"/>
  <c r="E1299" i="11"/>
  <c r="D1299" i="11"/>
  <c r="AA1299" i="11" s="1"/>
  <c r="W1298" i="11"/>
  <c r="R1298" i="11"/>
  <c r="M1298" i="11"/>
  <c r="F1298" i="11"/>
  <c r="E1298" i="11"/>
  <c r="D1298" i="11"/>
  <c r="AA1298" i="11" s="1"/>
  <c r="AB1298" i="11" s="1"/>
  <c r="W1297" i="11"/>
  <c r="R1297" i="11"/>
  <c r="M1297" i="11"/>
  <c r="F1297" i="11"/>
  <c r="E1297" i="11"/>
  <c r="D1297" i="11"/>
  <c r="AA1297" i="11" s="1"/>
  <c r="AD1297" i="11" s="1"/>
  <c r="W1296" i="11"/>
  <c r="R1296" i="11"/>
  <c r="M1296" i="11"/>
  <c r="F1296" i="11"/>
  <c r="E1296" i="11"/>
  <c r="D1296" i="11"/>
  <c r="AA1296" i="11" s="1"/>
  <c r="W1295" i="11"/>
  <c r="R1295" i="11"/>
  <c r="M1295" i="11"/>
  <c r="F1295" i="11"/>
  <c r="E1295" i="11"/>
  <c r="D1295" i="11"/>
  <c r="AA1295" i="11" s="1"/>
  <c r="AB1295" i="11" s="1"/>
  <c r="W1294" i="11"/>
  <c r="R1294" i="11"/>
  <c r="M1294" i="11"/>
  <c r="F1294" i="11"/>
  <c r="E1294" i="11"/>
  <c r="D1294" i="11"/>
  <c r="AA1294" i="11" s="1"/>
  <c r="W1293" i="11"/>
  <c r="R1293" i="11"/>
  <c r="M1293" i="11"/>
  <c r="F1293" i="11"/>
  <c r="H1293" i="11"/>
  <c r="E1293" i="11"/>
  <c r="D1293" i="11"/>
  <c r="AA1293" i="11" s="1"/>
  <c r="AD1293" i="11" s="1"/>
  <c r="W1292" i="11"/>
  <c r="R1292" i="11"/>
  <c r="M1292" i="11"/>
  <c r="F1292" i="11"/>
  <c r="E1292" i="11"/>
  <c r="D1292" i="11"/>
  <c r="AA1292" i="11" s="1"/>
  <c r="W1291" i="11"/>
  <c r="R1291" i="11"/>
  <c r="M1291" i="11"/>
  <c r="F1291" i="11"/>
  <c r="E1291" i="11"/>
  <c r="D1291" i="11"/>
  <c r="AA1291" i="11" s="1"/>
  <c r="W1290" i="11"/>
  <c r="R1290" i="11"/>
  <c r="M1290" i="11"/>
  <c r="F1290" i="11"/>
  <c r="E1290" i="11"/>
  <c r="D1290" i="11"/>
  <c r="AA1290" i="11" s="1"/>
  <c r="W1289" i="11"/>
  <c r="R1289" i="11"/>
  <c r="M1289" i="11"/>
  <c r="F1289" i="11"/>
  <c r="E1289" i="11"/>
  <c r="D1289" i="11"/>
  <c r="AA1289" i="11" s="1"/>
  <c r="AB1289" i="11" s="1"/>
  <c r="W1288" i="11"/>
  <c r="R1288" i="11"/>
  <c r="M1288" i="11"/>
  <c r="F1288" i="11"/>
  <c r="E1288" i="11"/>
  <c r="D1288" i="11"/>
  <c r="AA1288" i="11" s="1"/>
  <c r="W1287" i="11"/>
  <c r="R1287" i="11"/>
  <c r="M1287" i="11"/>
  <c r="F1287" i="11"/>
  <c r="E1287" i="11"/>
  <c r="D1287" i="11"/>
  <c r="AA1287" i="11" s="1"/>
  <c r="W1286" i="11"/>
  <c r="R1286" i="11"/>
  <c r="M1286" i="11"/>
  <c r="F1286" i="11"/>
  <c r="E1286" i="11"/>
  <c r="D1286" i="11"/>
  <c r="AA1286" i="11" s="1"/>
  <c r="AB1286" i="11" s="1"/>
  <c r="W1285" i="11"/>
  <c r="R1285" i="11"/>
  <c r="M1285" i="11"/>
  <c r="F1285" i="11"/>
  <c r="E1285" i="11"/>
  <c r="H1285" i="11" s="1"/>
  <c r="D1285" i="11"/>
  <c r="AA1285" i="11" s="1"/>
  <c r="W1284" i="11"/>
  <c r="R1284" i="11"/>
  <c r="M1284" i="11"/>
  <c r="F1284" i="11"/>
  <c r="E1284" i="11"/>
  <c r="D1284" i="11"/>
  <c r="AA1284" i="11" s="1"/>
  <c r="W1283" i="11"/>
  <c r="R1283" i="11"/>
  <c r="M1283" i="11"/>
  <c r="F1283" i="11"/>
  <c r="E1283" i="11"/>
  <c r="D1283" i="11"/>
  <c r="AA1283" i="11" s="1"/>
  <c r="W1282" i="11"/>
  <c r="R1282" i="11"/>
  <c r="M1282" i="11"/>
  <c r="F1282" i="11"/>
  <c r="E1282" i="11"/>
  <c r="D1282" i="11"/>
  <c r="AA1282" i="11" s="1"/>
  <c r="W1281" i="11"/>
  <c r="R1281" i="11"/>
  <c r="M1281" i="11"/>
  <c r="F1281" i="11"/>
  <c r="H1281" i="11" s="1"/>
  <c r="E1281" i="11"/>
  <c r="D1281" i="11"/>
  <c r="AA1281" i="11" s="1"/>
  <c r="AB1281" i="11" s="1"/>
  <c r="W1280" i="11"/>
  <c r="R1280" i="11"/>
  <c r="M1280" i="11"/>
  <c r="F1280" i="11"/>
  <c r="E1280" i="11"/>
  <c r="D1280" i="11"/>
  <c r="AA1280" i="11" s="1"/>
  <c r="W1279" i="11"/>
  <c r="R1279" i="11"/>
  <c r="M1279" i="11"/>
  <c r="F1279" i="11"/>
  <c r="E1279" i="11"/>
  <c r="D1279" i="11"/>
  <c r="AA1279" i="11" s="1"/>
  <c r="AB1279" i="11" s="1"/>
  <c r="W1278" i="11"/>
  <c r="R1278" i="11"/>
  <c r="M1278" i="11"/>
  <c r="F1278" i="11"/>
  <c r="E1278" i="11"/>
  <c r="D1278" i="11"/>
  <c r="AA1278" i="11" s="1"/>
  <c r="W1277" i="11"/>
  <c r="R1277" i="11"/>
  <c r="M1277" i="11"/>
  <c r="F1277" i="11"/>
  <c r="E1277" i="11"/>
  <c r="D1277" i="11"/>
  <c r="AA1277" i="11" s="1"/>
  <c r="W1276" i="11"/>
  <c r="R1276" i="11"/>
  <c r="M1276" i="11"/>
  <c r="F1276" i="11"/>
  <c r="E1276" i="11"/>
  <c r="D1276" i="11"/>
  <c r="AA1276" i="11" s="1"/>
  <c r="W1275" i="11"/>
  <c r="R1275" i="11"/>
  <c r="M1275" i="11"/>
  <c r="F1275" i="11"/>
  <c r="E1275" i="11"/>
  <c r="D1275" i="11"/>
  <c r="AA1275" i="11" s="1"/>
  <c r="W1274" i="11"/>
  <c r="R1274" i="11"/>
  <c r="M1274" i="11"/>
  <c r="F1274" i="11"/>
  <c r="E1274" i="11"/>
  <c r="D1274" i="11"/>
  <c r="AA1274" i="11" s="1"/>
  <c r="W1273" i="11"/>
  <c r="R1273" i="11"/>
  <c r="M1273" i="11"/>
  <c r="F1273" i="11"/>
  <c r="E1273" i="11"/>
  <c r="D1273" i="11"/>
  <c r="AA1273" i="11" s="1"/>
  <c r="AD1273" i="11" s="1"/>
  <c r="W1272" i="11"/>
  <c r="R1272" i="11"/>
  <c r="M1272" i="11"/>
  <c r="F1272" i="11"/>
  <c r="E1272" i="11"/>
  <c r="D1272" i="11"/>
  <c r="AA1272" i="11" s="1"/>
  <c r="W1271" i="11"/>
  <c r="R1271" i="11"/>
  <c r="M1271" i="11"/>
  <c r="F1271" i="11"/>
  <c r="E1271" i="11"/>
  <c r="D1271" i="11"/>
  <c r="AA1271" i="11" s="1"/>
  <c r="AB1271" i="11" s="1"/>
  <c r="W1270" i="11"/>
  <c r="R1270" i="11"/>
  <c r="M1270" i="11"/>
  <c r="F1270" i="11"/>
  <c r="E1270" i="11"/>
  <c r="D1270" i="11"/>
  <c r="AA1270" i="11" s="1"/>
  <c r="AB1270" i="11" s="1"/>
  <c r="W1269" i="11"/>
  <c r="R1269" i="11"/>
  <c r="M1269" i="11"/>
  <c r="F1269" i="11"/>
  <c r="E1269" i="11"/>
  <c r="D1269" i="11"/>
  <c r="AA1269" i="11" s="1"/>
  <c r="AD1269" i="11" s="1"/>
  <c r="W1268" i="11"/>
  <c r="R1268" i="11"/>
  <c r="M1268" i="11"/>
  <c r="F1268" i="11"/>
  <c r="E1268" i="11"/>
  <c r="D1268" i="11"/>
  <c r="AA1268" i="11" s="1"/>
  <c r="W1267" i="11"/>
  <c r="R1267" i="11"/>
  <c r="M1267" i="11"/>
  <c r="F1267" i="11"/>
  <c r="E1267" i="11"/>
  <c r="D1267" i="11"/>
  <c r="AA1267" i="11" s="1"/>
  <c r="W1266" i="11"/>
  <c r="R1266" i="11"/>
  <c r="M1266" i="11"/>
  <c r="F1266" i="11"/>
  <c r="E1266" i="11"/>
  <c r="D1266" i="11"/>
  <c r="AA1266" i="11" s="1"/>
  <c r="W1265" i="11"/>
  <c r="R1265" i="11"/>
  <c r="M1265" i="11"/>
  <c r="F1265" i="11"/>
  <c r="E1265" i="11"/>
  <c r="D1265" i="11"/>
  <c r="AA1265" i="11" s="1"/>
  <c r="AB1265" i="11" s="1"/>
  <c r="W1264" i="11"/>
  <c r="R1264" i="11"/>
  <c r="M1264" i="11"/>
  <c r="F1264" i="11"/>
  <c r="E1264" i="11"/>
  <c r="D1264" i="11"/>
  <c r="W1263" i="11"/>
  <c r="R1263" i="11"/>
  <c r="M1263" i="11"/>
  <c r="F1263" i="11"/>
  <c r="E1263" i="11"/>
  <c r="D1263" i="11"/>
  <c r="W1262" i="11"/>
  <c r="R1262" i="11"/>
  <c r="M1262" i="11"/>
  <c r="F1262" i="11"/>
  <c r="E1262" i="11"/>
  <c r="D1262" i="11"/>
  <c r="W1261" i="11"/>
  <c r="R1261" i="11"/>
  <c r="M1261" i="11"/>
  <c r="F1261" i="11"/>
  <c r="E1261" i="11"/>
  <c r="D1261" i="11"/>
  <c r="W1260" i="11"/>
  <c r="R1260" i="11"/>
  <c r="M1260" i="11"/>
  <c r="F1260" i="11"/>
  <c r="E1260" i="11"/>
  <c r="D1260" i="11"/>
  <c r="W1259" i="11"/>
  <c r="R1259" i="11"/>
  <c r="M1259" i="11"/>
  <c r="F1259" i="11"/>
  <c r="E1259" i="11"/>
  <c r="D1259" i="11"/>
  <c r="W1258" i="11"/>
  <c r="R1258" i="11"/>
  <c r="M1258" i="11"/>
  <c r="F1258" i="11"/>
  <c r="E1258" i="11"/>
  <c r="D1258" i="11"/>
  <c r="W1257" i="11"/>
  <c r="R1257" i="11"/>
  <c r="M1257" i="11"/>
  <c r="F1257" i="11"/>
  <c r="E1257" i="11"/>
  <c r="D1257" i="11"/>
  <c r="H1257" i="11" s="1"/>
  <c r="W1256" i="11"/>
  <c r="R1256" i="11"/>
  <c r="M1256" i="11"/>
  <c r="F1256" i="11"/>
  <c r="E1256" i="11"/>
  <c r="D1256" i="11"/>
  <c r="H1256" i="11"/>
  <c r="W1255" i="11"/>
  <c r="R1255" i="11"/>
  <c r="M1255" i="11"/>
  <c r="F1255" i="11"/>
  <c r="E1255" i="11"/>
  <c r="D1255" i="11"/>
  <c r="W1254" i="11"/>
  <c r="R1254" i="11"/>
  <c r="M1254" i="11"/>
  <c r="F1254" i="11"/>
  <c r="E1254" i="11"/>
  <c r="D1254" i="11"/>
  <c r="W1253" i="11"/>
  <c r="R1253" i="11"/>
  <c r="M1253" i="11"/>
  <c r="F1253" i="11"/>
  <c r="E1253" i="11"/>
  <c r="D1253" i="11"/>
  <c r="H1253" i="11" s="1"/>
  <c r="W1252" i="11"/>
  <c r="R1252" i="11"/>
  <c r="M1252" i="11"/>
  <c r="F1252" i="11"/>
  <c r="E1252" i="11"/>
  <c r="D1252" i="11"/>
  <c r="W1251" i="11"/>
  <c r="R1251" i="11"/>
  <c r="M1251" i="11"/>
  <c r="F1251" i="11"/>
  <c r="E1251" i="11"/>
  <c r="D1251" i="11"/>
  <c r="W1250" i="11"/>
  <c r="R1250" i="11"/>
  <c r="M1250" i="11"/>
  <c r="F1250" i="11"/>
  <c r="E1250" i="11"/>
  <c r="D1250" i="11"/>
  <c r="W1249" i="11"/>
  <c r="R1249" i="11"/>
  <c r="M1249" i="11"/>
  <c r="F1249" i="11"/>
  <c r="E1249" i="11"/>
  <c r="D1249" i="11"/>
  <c r="H1249" i="11" s="1"/>
  <c r="W1248" i="11"/>
  <c r="R1248" i="11"/>
  <c r="M1248" i="11"/>
  <c r="F1248" i="11"/>
  <c r="E1248" i="11"/>
  <c r="D1248" i="11"/>
  <c r="H1248" i="11" s="1"/>
  <c r="W1247" i="11"/>
  <c r="R1247" i="11"/>
  <c r="M1247" i="11"/>
  <c r="F1247" i="11"/>
  <c r="E1247" i="11"/>
  <c r="D1247" i="11"/>
  <c r="W1246" i="11"/>
  <c r="R1246" i="11"/>
  <c r="M1246" i="11"/>
  <c r="F1246" i="11"/>
  <c r="E1246" i="11"/>
  <c r="D1246" i="11"/>
  <c r="W1245" i="11"/>
  <c r="R1245" i="11"/>
  <c r="M1245" i="11"/>
  <c r="F1245" i="11"/>
  <c r="H1245" i="11" s="1"/>
  <c r="E1245" i="11"/>
  <c r="D1245" i="11"/>
  <c r="W1244" i="11"/>
  <c r="R1244" i="11"/>
  <c r="M1244" i="11"/>
  <c r="F1244" i="11"/>
  <c r="E1244" i="11"/>
  <c r="D1244" i="11"/>
  <c r="W1243" i="11"/>
  <c r="R1243" i="11"/>
  <c r="M1243" i="11"/>
  <c r="F1243" i="11"/>
  <c r="E1243" i="11"/>
  <c r="D1243" i="11"/>
  <c r="W1242" i="11"/>
  <c r="R1242" i="11"/>
  <c r="M1242" i="11"/>
  <c r="F1242" i="11"/>
  <c r="E1242" i="11"/>
  <c r="D1242" i="11"/>
  <c r="W1241" i="11"/>
  <c r="R1241" i="11"/>
  <c r="M1241" i="11"/>
  <c r="F1241" i="11"/>
  <c r="H1241" i="11" s="1"/>
  <c r="E1241" i="11"/>
  <c r="D1241" i="11"/>
  <c r="W1240" i="11"/>
  <c r="R1240" i="11"/>
  <c r="M1240" i="11"/>
  <c r="F1240" i="11"/>
  <c r="E1240" i="11"/>
  <c r="H1240" i="11" s="1"/>
  <c r="D1240" i="11"/>
  <c r="W1239" i="11"/>
  <c r="R1239" i="11"/>
  <c r="M1239" i="11"/>
  <c r="F1239" i="11"/>
  <c r="E1239" i="11"/>
  <c r="D1239" i="11"/>
  <c r="W1238" i="11"/>
  <c r="R1238" i="11"/>
  <c r="M1238" i="11"/>
  <c r="F1238" i="11"/>
  <c r="E1238" i="11"/>
  <c r="D1238" i="11"/>
  <c r="W1237" i="11"/>
  <c r="R1237" i="11"/>
  <c r="M1237" i="11"/>
  <c r="F1237" i="11"/>
  <c r="E1237" i="11"/>
  <c r="D1237" i="11"/>
  <c r="H1237" i="11" s="1"/>
  <c r="W1236" i="11"/>
  <c r="R1236" i="11"/>
  <c r="M1236" i="11"/>
  <c r="F1236" i="11"/>
  <c r="E1236" i="11"/>
  <c r="D1236" i="11"/>
  <c r="W1235" i="11"/>
  <c r="R1235" i="11"/>
  <c r="M1235" i="11"/>
  <c r="F1235" i="11"/>
  <c r="E1235" i="11"/>
  <c r="D1235" i="11"/>
  <c r="W1234" i="11"/>
  <c r="R1234" i="11"/>
  <c r="M1234" i="11"/>
  <c r="F1234" i="11"/>
  <c r="E1234" i="11"/>
  <c r="D1234" i="11"/>
  <c r="W1233" i="11"/>
  <c r="R1233" i="11"/>
  <c r="M1233" i="11"/>
  <c r="F1233" i="11"/>
  <c r="E1233" i="11"/>
  <c r="D1233" i="11"/>
  <c r="H1233" i="11" s="1"/>
  <c r="W1232" i="11"/>
  <c r="R1232" i="11"/>
  <c r="M1232" i="11"/>
  <c r="F1232" i="11"/>
  <c r="E1232" i="11"/>
  <c r="D1232" i="11"/>
  <c r="W1231" i="11"/>
  <c r="R1231" i="11"/>
  <c r="M1231" i="11"/>
  <c r="F1231" i="11"/>
  <c r="E1231" i="11"/>
  <c r="D1231" i="11"/>
  <c r="W1230" i="11"/>
  <c r="R1230" i="11"/>
  <c r="M1230" i="11"/>
  <c r="F1230" i="11"/>
  <c r="E1230" i="11"/>
  <c r="D1230" i="11"/>
  <c r="W1229" i="11"/>
  <c r="R1229" i="11"/>
  <c r="M1229" i="11"/>
  <c r="F1229" i="11"/>
  <c r="E1229" i="11"/>
  <c r="D1229" i="11"/>
  <c r="W1228" i="11"/>
  <c r="R1228" i="11"/>
  <c r="M1228" i="11"/>
  <c r="F1228" i="11"/>
  <c r="E1228" i="11"/>
  <c r="H1228" i="11" s="1"/>
  <c r="D1228" i="11"/>
  <c r="W1227" i="11"/>
  <c r="R1227" i="11"/>
  <c r="M1227" i="11"/>
  <c r="F1227" i="11"/>
  <c r="E1227" i="11"/>
  <c r="D1227" i="11"/>
  <c r="W1226" i="11"/>
  <c r="R1226" i="11"/>
  <c r="M1226" i="11"/>
  <c r="F1226" i="11"/>
  <c r="E1226" i="11"/>
  <c r="D1226" i="11"/>
  <c r="W1225" i="11"/>
  <c r="R1225" i="11"/>
  <c r="M1225" i="11"/>
  <c r="F1225" i="11"/>
  <c r="E1225" i="11"/>
  <c r="D1225" i="11"/>
  <c r="H1225" i="11" s="1"/>
  <c r="W1224" i="11"/>
  <c r="R1224" i="11"/>
  <c r="M1224" i="11"/>
  <c r="F1224" i="11"/>
  <c r="E1224" i="11"/>
  <c r="D1224" i="11"/>
  <c r="H1224" i="11" s="1"/>
  <c r="W1223" i="11"/>
  <c r="R1223" i="11"/>
  <c r="M1223" i="11"/>
  <c r="F1223" i="11"/>
  <c r="E1223" i="11"/>
  <c r="D1223" i="11"/>
  <c r="W1222" i="11"/>
  <c r="R1222" i="11"/>
  <c r="M1222" i="11"/>
  <c r="F1222" i="11"/>
  <c r="E1222" i="11"/>
  <c r="D1222" i="11"/>
  <c r="H1222" i="11" s="1"/>
  <c r="W1221" i="11"/>
  <c r="R1221" i="11"/>
  <c r="M1221" i="11"/>
  <c r="F1221" i="11"/>
  <c r="E1221" i="11"/>
  <c r="D1221" i="11"/>
  <c r="H1221" i="11" s="1"/>
  <c r="W1220" i="11"/>
  <c r="R1220" i="11"/>
  <c r="M1220" i="11"/>
  <c r="F1220" i="11"/>
  <c r="E1220" i="11"/>
  <c r="D1220" i="11"/>
  <c r="H1220" i="11" s="1"/>
  <c r="W1219" i="11"/>
  <c r="R1219" i="11"/>
  <c r="M1219" i="11"/>
  <c r="F1219" i="11"/>
  <c r="E1219" i="11"/>
  <c r="D1219" i="11"/>
  <c r="W1218" i="11"/>
  <c r="R1218" i="11"/>
  <c r="M1218" i="11"/>
  <c r="F1218" i="11"/>
  <c r="E1218" i="11"/>
  <c r="D1218" i="11"/>
  <c r="W1217" i="11"/>
  <c r="R1217" i="11"/>
  <c r="M1217" i="11"/>
  <c r="F1217" i="11"/>
  <c r="E1217" i="11"/>
  <c r="D1217" i="11"/>
  <c r="H1217" i="11" s="1"/>
  <c r="W1216" i="11"/>
  <c r="R1216" i="11"/>
  <c r="M1216" i="11"/>
  <c r="F1216" i="11"/>
  <c r="E1216" i="11"/>
  <c r="D1216" i="11"/>
  <c r="W1215" i="11"/>
  <c r="R1215" i="11"/>
  <c r="M1215" i="11"/>
  <c r="F1215" i="11"/>
  <c r="E1215" i="11"/>
  <c r="D1215" i="11"/>
  <c r="W1214" i="11"/>
  <c r="R1214" i="11"/>
  <c r="M1214" i="11"/>
  <c r="F1214" i="11"/>
  <c r="E1214" i="11"/>
  <c r="D1214" i="11"/>
  <c r="W1213" i="11"/>
  <c r="R1213" i="11"/>
  <c r="M1213" i="11"/>
  <c r="F1213" i="11"/>
  <c r="E1213" i="11"/>
  <c r="D1213" i="11"/>
  <c r="H1213" i="11" s="1"/>
  <c r="W1212" i="11"/>
  <c r="R1212" i="11"/>
  <c r="M1212" i="11"/>
  <c r="F1212" i="11"/>
  <c r="E1212" i="11"/>
  <c r="D1212" i="11"/>
  <c r="W1211" i="11"/>
  <c r="R1211" i="11"/>
  <c r="M1211" i="11"/>
  <c r="F1211" i="11"/>
  <c r="E1211" i="11"/>
  <c r="D1211" i="11"/>
  <c r="W1210" i="11"/>
  <c r="R1210" i="11"/>
  <c r="M1210" i="11"/>
  <c r="F1210" i="11"/>
  <c r="E1210" i="11"/>
  <c r="D1210" i="11"/>
  <c r="W1209" i="11"/>
  <c r="R1209" i="11"/>
  <c r="M1209" i="11"/>
  <c r="F1209" i="11"/>
  <c r="E1209" i="11"/>
  <c r="D1209" i="11"/>
  <c r="H1209" i="11" s="1"/>
  <c r="W1208" i="11"/>
  <c r="R1208" i="11"/>
  <c r="M1208" i="11"/>
  <c r="F1208" i="11"/>
  <c r="E1208" i="11"/>
  <c r="D1208" i="11"/>
  <c r="H1208" i="11" s="1"/>
  <c r="W1207" i="11"/>
  <c r="R1207" i="11"/>
  <c r="M1207" i="11"/>
  <c r="F1207" i="11"/>
  <c r="E1207" i="11"/>
  <c r="D1207" i="11"/>
  <c r="W1206" i="11"/>
  <c r="R1206" i="11"/>
  <c r="M1206" i="11"/>
  <c r="F1206" i="11"/>
  <c r="E1206" i="11"/>
  <c r="D1206" i="11"/>
  <c r="W1205" i="11"/>
  <c r="R1205" i="11"/>
  <c r="M1205" i="11"/>
  <c r="F1205" i="11"/>
  <c r="E1205" i="11"/>
  <c r="D1205" i="11"/>
  <c r="H1205" i="11" s="1"/>
  <c r="W1204" i="11"/>
  <c r="R1204" i="11"/>
  <c r="M1204" i="11"/>
  <c r="F1204" i="11"/>
  <c r="E1204" i="11"/>
  <c r="D1204" i="11"/>
  <c r="H1204" i="11" s="1"/>
  <c r="W1203" i="11"/>
  <c r="R1203" i="11"/>
  <c r="M1203" i="11"/>
  <c r="F1203" i="11"/>
  <c r="E1203" i="11"/>
  <c r="D1203" i="11"/>
  <c r="W1202" i="11"/>
  <c r="R1202" i="11"/>
  <c r="M1202" i="11"/>
  <c r="F1202" i="11"/>
  <c r="E1202" i="11"/>
  <c r="D1202" i="11"/>
  <c r="W1201" i="11"/>
  <c r="R1201" i="11"/>
  <c r="M1201" i="11"/>
  <c r="F1201" i="11"/>
  <c r="E1201" i="11"/>
  <c r="D1201" i="11"/>
  <c r="H1201" i="11" s="1"/>
  <c r="W1200" i="11"/>
  <c r="R1200" i="11"/>
  <c r="M1200" i="11"/>
  <c r="F1200" i="11"/>
  <c r="E1200" i="11"/>
  <c r="D1200" i="11"/>
  <c r="AA1200" i="11" s="1"/>
  <c r="W1199" i="11"/>
  <c r="R1199" i="11"/>
  <c r="M1199" i="11"/>
  <c r="F1199" i="11"/>
  <c r="E1199" i="11"/>
  <c r="D1199" i="11"/>
  <c r="AA1199" i="11" s="1"/>
  <c r="AB1199" i="11" s="1"/>
  <c r="W1198" i="11"/>
  <c r="R1198" i="11"/>
  <c r="M1198" i="11"/>
  <c r="F1198" i="11"/>
  <c r="E1198" i="11"/>
  <c r="D1198" i="11"/>
  <c r="AA1198" i="11" s="1"/>
  <c r="AB1198" i="11" s="1"/>
  <c r="W1197" i="11"/>
  <c r="R1197" i="11"/>
  <c r="M1197" i="11"/>
  <c r="F1197" i="11"/>
  <c r="H1197" i="11"/>
  <c r="E1197" i="11"/>
  <c r="D1197" i="11"/>
  <c r="AA1197" i="11" s="1"/>
  <c r="AB1197" i="11" s="1"/>
  <c r="W1196" i="11"/>
  <c r="R1196" i="11"/>
  <c r="M1196" i="11"/>
  <c r="F1196" i="11"/>
  <c r="E1196" i="11"/>
  <c r="D1196" i="11"/>
  <c r="AA1196" i="11" s="1"/>
  <c r="W1195" i="11"/>
  <c r="R1195" i="11"/>
  <c r="M1195" i="11"/>
  <c r="F1195" i="11"/>
  <c r="E1195" i="11"/>
  <c r="D1195" i="11"/>
  <c r="AA1195" i="11" s="1"/>
  <c r="W1194" i="11"/>
  <c r="R1194" i="11"/>
  <c r="M1194" i="11"/>
  <c r="F1194" i="11"/>
  <c r="E1194" i="11"/>
  <c r="D1194" i="11"/>
  <c r="AA1194" i="11" s="1"/>
  <c r="W1193" i="11"/>
  <c r="R1193" i="11"/>
  <c r="M1193" i="11"/>
  <c r="F1193" i="11"/>
  <c r="E1193" i="11"/>
  <c r="D1193" i="11"/>
  <c r="H1193" i="11" s="1"/>
  <c r="W1192" i="11"/>
  <c r="R1192" i="11"/>
  <c r="M1192" i="11"/>
  <c r="F1192" i="11"/>
  <c r="E1192" i="11"/>
  <c r="D1192" i="11"/>
  <c r="AA1192" i="11" s="1"/>
  <c r="AB1192" i="11" s="1"/>
  <c r="W1191" i="11"/>
  <c r="R1191" i="11"/>
  <c r="M1191" i="11"/>
  <c r="F1191" i="11"/>
  <c r="E1191" i="11"/>
  <c r="D1191" i="11"/>
  <c r="AA1191" i="11" s="1"/>
  <c r="AB1191" i="11" s="1"/>
  <c r="W1190" i="11"/>
  <c r="R1190" i="11"/>
  <c r="M1190" i="11"/>
  <c r="F1190" i="11"/>
  <c r="E1190" i="11"/>
  <c r="D1190" i="11"/>
  <c r="AA1190" i="11" s="1"/>
  <c r="AB1190" i="11" s="1"/>
  <c r="W1189" i="11"/>
  <c r="R1189" i="11"/>
  <c r="M1189" i="11"/>
  <c r="F1189" i="11"/>
  <c r="E1189" i="11"/>
  <c r="D1189" i="11"/>
  <c r="AA1189" i="11" s="1"/>
  <c r="AB1189" i="11" s="1"/>
  <c r="H1189" i="11"/>
  <c r="X1189" i="11" s="1"/>
  <c r="W1188" i="11"/>
  <c r="R1188" i="11"/>
  <c r="M1188" i="11"/>
  <c r="F1188" i="11"/>
  <c r="E1188" i="11"/>
  <c r="D1188" i="11"/>
  <c r="AA1188" i="11" s="1"/>
  <c r="W1187" i="11"/>
  <c r="R1187" i="11"/>
  <c r="M1187" i="11"/>
  <c r="F1187" i="11"/>
  <c r="E1187" i="11"/>
  <c r="D1187" i="11"/>
  <c r="AA1187" i="11" s="1"/>
  <c r="AD1187" i="11" s="1"/>
  <c r="W1186" i="11"/>
  <c r="R1186" i="11"/>
  <c r="M1186" i="11"/>
  <c r="F1186" i="11"/>
  <c r="E1186" i="11"/>
  <c r="D1186" i="11"/>
  <c r="AA1186" i="11" s="1"/>
  <c r="W1185" i="11"/>
  <c r="R1185" i="11"/>
  <c r="M1185" i="11"/>
  <c r="F1185" i="11"/>
  <c r="E1185" i="11"/>
  <c r="D1185" i="11"/>
  <c r="AA1185" i="11" s="1"/>
  <c r="AD1185" i="11" s="1"/>
  <c r="W1184" i="11"/>
  <c r="R1184" i="11"/>
  <c r="M1184" i="11"/>
  <c r="F1184" i="11"/>
  <c r="E1184" i="11"/>
  <c r="D1184" i="11"/>
  <c r="AA1184" i="11" s="1"/>
  <c r="W1183" i="11"/>
  <c r="R1183" i="11"/>
  <c r="M1183" i="11"/>
  <c r="F1183" i="11"/>
  <c r="E1183" i="11"/>
  <c r="D1183" i="11"/>
  <c r="AA1183" i="11" s="1"/>
  <c r="AB1183" i="11" s="1"/>
  <c r="W1182" i="11"/>
  <c r="R1182" i="11"/>
  <c r="M1182" i="11"/>
  <c r="F1182" i="11"/>
  <c r="E1182" i="11"/>
  <c r="D1182" i="11"/>
  <c r="AA1182" i="11" s="1"/>
  <c r="AB1182" i="11" s="1"/>
  <c r="W1181" i="11"/>
  <c r="R1181" i="11"/>
  <c r="M1181" i="11"/>
  <c r="F1181" i="11"/>
  <c r="H1181" i="11"/>
  <c r="E1181" i="11"/>
  <c r="D1181" i="11"/>
  <c r="AA1181" i="11" s="1"/>
  <c r="AB1181" i="11" s="1"/>
  <c r="W1180" i="11"/>
  <c r="R1180" i="11"/>
  <c r="M1180" i="11"/>
  <c r="F1180" i="11"/>
  <c r="E1180" i="11"/>
  <c r="D1180" i="11"/>
  <c r="AA1180" i="11" s="1"/>
  <c r="W1179" i="11"/>
  <c r="R1179" i="11"/>
  <c r="M1179" i="11"/>
  <c r="F1179" i="11"/>
  <c r="E1179" i="11"/>
  <c r="D1179" i="11"/>
  <c r="AA1179" i="11" s="1"/>
  <c r="W1178" i="11"/>
  <c r="R1178" i="11"/>
  <c r="M1178" i="11"/>
  <c r="F1178" i="11"/>
  <c r="E1178" i="11"/>
  <c r="D1178" i="11"/>
  <c r="AA1178" i="11" s="1"/>
  <c r="W1177" i="11"/>
  <c r="R1177" i="11"/>
  <c r="M1177" i="11"/>
  <c r="F1177" i="11"/>
  <c r="E1177" i="11"/>
  <c r="D1177" i="11"/>
  <c r="AA1177" i="11" s="1"/>
  <c r="AB1177" i="11" s="1"/>
  <c r="H1177" i="11"/>
  <c r="W1176" i="11"/>
  <c r="R1176" i="11"/>
  <c r="M1176" i="11"/>
  <c r="F1176" i="11"/>
  <c r="E1176" i="11"/>
  <c r="D1176" i="11"/>
  <c r="AA1176" i="11" s="1"/>
  <c r="W1175" i="11"/>
  <c r="R1175" i="11"/>
  <c r="M1175" i="11"/>
  <c r="F1175" i="11"/>
  <c r="E1175" i="11"/>
  <c r="D1175" i="11"/>
  <c r="AA1175" i="11" s="1"/>
  <c r="AB1175" i="11" s="1"/>
  <c r="W1174" i="11"/>
  <c r="R1174" i="11"/>
  <c r="M1174" i="11"/>
  <c r="F1174" i="11"/>
  <c r="E1174" i="11"/>
  <c r="D1174" i="11"/>
  <c r="AA1174" i="11" s="1"/>
  <c r="AB1174" i="11" s="1"/>
  <c r="W1173" i="11"/>
  <c r="R1173" i="11"/>
  <c r="M1173" i="11"/>
  <c r="F1173" i="11"/>
  <c r="E1173" i="11"/>
  <c r="D1173" i="11"/>
  <c r="AA1173" i="11" s="1"/>
  <c r="W1172" i="11"/>
  <c r="R1172" i="11"/>
  <c r="M1172" i="11"/>
  <c r="F1172" i="11"/>
  <c r="E1172" i="11"/>
  <c r="D1172" i="11"/>
  <c r="AA1172" i="11" s="1"/>
  <c r="W1171" i="11"/>
  <c r="R1171" i="11"/>
  <c r="M1171" i="11"/>
  <c r="F1171" i="11"/>
  <c r="E1171" i="11"/>
  <c r="D1171" i="11"/>
  <c r="AA1171" i="11" s="1"/>
  <c r="AB1171" i="11" s="1"/>
  <c r="W1170" i="11"/>
  <c r="R1170" i="11"/>
  <c r="M1170" i="11"/>
  <c r="F1170" i="11"/>
  <c r="E1170" i="11"/>
  <c r="D1170" i="11"/>
  <c r="AA1170" i="11" s="1"/>
  <c r="W1169" i="11"/>
  <c r="R1169" i="11"/>
  <c r="M1169" i="11"/>
  <c r="F1169" i="11"/>
  <c r="E1169" i="11"/>
  <c r="D1169" i="11"/>
  <c r="AA1169" i="11" s="1"/>
  <c r="AD1169" i="11" s="1"/>
  <c r="W1168" i="11"/>
  <c r="R1168" i="11"/>
  <c r="M1168" i="11"/>
  <c r="F1168" i="11"/>
  <c r="E1168" i="11"/>
  <c r="D1168" i="11"/>
  <c r="AA1168" i="11" s="1"/>
  <c r="W1167" i="11"/>
  <c r="R1167" i="11"/>
  <c r="M1167" i="11"/>
  <c r="F1167" i="11"/>
  <c r="E1167" i="11"/>
  <c r="D1167" i="11"/>
  <c r="AA1167" i="11" s="1"/>
  <c r="W1166" i="11"/>
  <c r="R1166" i="11"/>
  <c r="M1166" i="11"/>
  <c r="F1166" i="11"/>
  <c r="E1166" i="11"/>
  <c r="D1166" i="11"/>
  <c r="AA1166" i="11" s="1"/>
  <c r="AB1166" i="11" s="1"/>
  <c r="W1165" i="11"/>
  <c r="R1165" i="11"/>
  <c r="M1165" i="11"/>
  <c r="F1165" i="11"/>
  <c r="E1165" i="11"/>
  <c r="D1165" i="11"/>
  <c r="AA1165" i="11" s="1"/>
  <c r="W1164" i="11"/>
  <c r="R1164" i="11"/>
  <c r="M1164" i="11"/>
  <c r="F1164" i="11"/>
  <c r="E1164" i="11"/>
  <c r="D1164" i="11"/>
  <c r="AA1164" i="11" s="1"/>
  <c r="W1163" i="11"/>
  <c r="R1163" i="11"/>
  <c r="M1163" i="11"/>
  <c r="F1163" i="11"/>
  <c r="E1163" i="11"/>
  <c r="D1163" i="11"/>
  <c r="AA1163" i="11" s="1"/>
  <c r="W1162" i="11"/>
  <c r="R1162" i="11"/>
  <c r="M1162" i="11"/>
  <c r="F1162" i="11"/>
  <c r="E1162" i="11"/>
  <c r="D1162" i="11"/>
  <c r="AA1162" i="11" s="1"/>
  <c r="AB1162" i="11" s="1"/>
  <c r="W1161" i="11"/>
  <c r="R1161" i="11"/>
  <c r="M1161" i="11"/>
  <c r="F1161" i="11"/>
  <c r="E1161" i="11"/>
  <c r="D1161" i="11"/>
  <c r="AA1161" i="11" s="1"/>
  <c r="AB1161" i="11" s="1"/>
  <c r="W1160" i="11"/>
  <c r="R1160" i="11"/>
  <c r="M1160" i="11"/>
  <c r="F1160" i="11"/>
  <c r="E1160" i="11"/>
  <c r="D1160" i="11"/>
  <c r="AA1160" i="11" s="1"/>
  <c r="AB1160" i="11" s="1"/>
  <c r="W1159" i="11"/>
  <c r="R1159" i="11"/>
  <c r="M1159" i="11"/>
  <c r="F1159" i="11"/>
  <c r="E1159" i="11"/>
  <c r="D1159" i="11"/>
  <c r="W1158" i="11"/>
  <c r="R1158" i="11"/>
  <c r="M1158" i="11"/>
  <c r="F1158" i="11"/>
  <c r="E1158" i="11"/>
  <c r="D1158" i="11"/>
  <c r="W1157" i="11"/>
  <c r="R1157" i="11"/>
  <c r="M1157" i="11"/>
  <c r="F1157" i="11"/>
  <c r="H1157" i="11"/>
  <c r="E1157" i="11"/>
  <c r="D1157" i="11"/>
  <c r="W1156" i="11"/>
  <c r="R1156" i="11"/>
  <c r="M1156" i="11"/>
  <c r="F1156" i="11"/>
  <c r="E1156" i="11"/>
  <c r="D1156" i="11"/>
  <c r="H1156" i="11" s="1"/>
  <c r="W1155" i="11"/>
  <c r="R1155" i="11"/>
  <c r="M1155" i="11"/>
  <c r="F1155" i="11"/>
  <c r="E1155" i="11"/>
  <c r="D1155" i="11"/>
  <c r="W1154" i="11"/>
  <c r="R1154" i="11"/>
  <c r="M1154" i="11"/>
  <c r="F1154" i="11"/>
  <c r="E1154" i="11"/>
  <c r="D1154" i="11"/>
  <c r="W1153" i="11"/>
  <c r="R1153" i="11"/>
  <c r="M1153" i="11"/>
  <c r="F1153" i="11"/>
  <c r="E1153" i="11"/>
  <c r="D1153" i="11"/>
  <c r="H1153" i="11" s="1"/>
  <c r="W1152" i="11"/>
  <c r="R1152" i="11"/>
  <c r="M1152" i="11"/>
  <c r="F1152" i="11"/>
  <c r="E1152" i="11"/>
  <c r="H1152" i="11" s="1"/>
  <c r="D1152" i="11"/>
  <c r="W1151" i="11"/>
  <c r="R1151" i="11"/>
  <c r="M1151" i="11"/>
  <c r="F1151" i="11"/>
  <c r="E1151" i="11"/>
  <c r="D1151" i="11"/>
  <c r="W1150" i="11"/>
  <c r="R1150" i="11"/>
  <c r="M1150" i="11"/>
  <c r="F1150" i="11"/>
  <c r="E1150" i="11"/>
  <c r="D1150" i="11"/>
  <c r="W1149" i="11"/>
  <c r="R1149" i="11"/>
  <c r="M1149" i="11"/>
  <c r="F1149" i="11"/>
  <c r="E1149" i="11"/>
  <c r="D1149" i="11"/>
  <c r="H1149" i="11" s="1"/>
  <c r="W1148" i="11"/>
  <c r="R1148" i="11"/>
  <c r="M1148" i="11"/>
  <c r="F1148" i="11"/>
  <c r="E1148" i="11"/>
  <c r="D1148" i="11"/>
  <c r="W1147" i="11"/>
  <c r="R1147" i="11"/>
  <c r="M1147" i="11"/>
  <c r="F1147" i="11"/>
  <c r="E1147" i="11"/>
  <c r="D1147" i="11"/>
  <c r="W1146" i="11"/>
  <c r="R1146" i="11"/>
  <c r="M1146" i="11"/>
  <c r="F1146" i="11"/>
  <c r="E1146" i="11"/>
  <c r="D1146" i="11"/>
  <c r="W1145" i="11"/>
  <c r="R1145" i="11"/>
  <c r="M1145" i="11"/>
  <c r="F1145" i="11"/>
  <c r="E1145" i="11"/>
  <c r="D1145" i="11"/>
  <c r="H1145" i="11" s="1"/>
  <c r="W1144" i="11"/>
  <c r="R1144" i="11"/>
  <c r="M1144" i="11"/>
  <c r="F1144" i="11"/>
  <c r="E1144" i="11"/>
  <c r="D1144" i="11"/>
  <c r="H1144" i="11" s="1"/>
  <c r="W1143" i="11"/>
  <c r="R1143" i="11"/>
  <c r="M1143" i="11"/>
  <c r="F1143" i="11"/>
  <c r="E1143" i="11"/>
  <c r="D1143" i="11"/>
  <c r="W1142" i="11"/>
  <c r="R1142" i="11"/>
  <c r="M1142" i="11"/>
  <c r="F1142" i="11"/>
  <c r="E1142" i="11"/>
  <c r="D1142" i="11"/>
  <c r="W1141" i="11"/>
  <c r="R1141" i="11"/>
  <c r="M1141" i="11"/>
  <c r="F1141" i="11"/>
  <c r="E1141" i="11"/>
  <c r="D1141" i="11"/>
  <c r="H1141" i="11" s="1"/>
  <c r="W1140" i="11"/>
  <c r="R1140" i="11"/>
  <c r="M1140" i="11"/>
  <c r="F1140" i="11"/>
  <c r="E1140" i="11"/>
  <c r="D1140" i="11"/>
  <c r="H1140" i="11"/>
  <c r="X1140" i="11" s="1"/>
  <c r="W1139" i="11"/>
  <c r="R1139" i="11"/>
  <c r="M1139" i="11"/>
  <c r="F1139" i="11"/>
  <c r="E1139" i="11"/>
  <c r="D1139" i="11"/>
  <c r="W1138" i="11"/>
  <c r="R1138" i="11"/>
  <c r="M1138" i="11"/>
  <c r="F1138" i="11"/>
  <c r="E1138" i="11"/>
  <c r="D1138" i="11"/>
  <c r="W1137" i="11"/>
  <c r="R1137" i="11"/>
  <c r="M1137" i="11"/>
  <c r="F1137" i="11"/>
  <c r="E1137" i="11"/>
  <c r="D1137" i="11"/>
  <c r="H1137" i="11" s="1"/>
  <c r="W1136" i="11"/>
  <c r="R1136" i="11"/>
  <c r="M1136" i="11"/>
  <c r="F1136" i="11"/>
  <c r="H1136" i="11" s="1"/>
  <c r="E1136" i="11"/>
  <c r="D1136" i="11"/>
  <c r="W1135" i="11"/>
  <c r="R1135" i="11"/>
  <c r="M1135" i="11"/>
  <c r="F1135" i="11"/>
  <c r="E1135" i="11"/>
  <c r="D1135" i="11"/>
  <c r="W1134" i="11"/>
  <c r="R1134" i="11"/>
  <c r="M1134" i="11"/>
  <c r="F1134" i="11"/>
  <c r="E1134" i="11"/>
  <c r="D1134" i="11"/>
  <c r="W1133" i="11"/>
  <c r="R1133" i="11"/>
  <c r="M1133" i="11"/>
  <c r="F1133" i="11"/>
  <c r="E1133" i="11"/>
  <c r="D1133" i="11"/>
  <c r="H1133" i="11" s="1"/>
  <c r="W1132" i="11"/>
  <c r="R1132" i="11"/>
  <c r="M1132" i="11"/>
  <c r="F1132" i="11"/>
  <c r="E1132" i="11"/>
  <c r="D1132" i="11"/>
  <c r="W1131" i="11"/>
  <c r="R1131" i="11"/>
  <c r="M1131" i="11"/>
  <c r="F1131" i="11"/>
  <c r="E1131" i="11"/>
  <c r="D1131" i="11"/>
  <c r="W1130" i="11"/>
  <c r="R1130" i="11"/>
  <c r="M1130" i="11"/>
  <c r="F1130" i="11"/>
  <c r="E1130" i="11"/>
  <c r="D1130" i="11"/>
  <c r="W1129" i="11"/>
  <c r="R1129" i="11"/>
  <c r="M1129" i="11"/>
  <c r="F1129" i="11"/>
  <c r="E1129" i="11"/>
  <c r="D1129" i="11"/>
  <c r="H1129" i="11"/>
  <c r="W1128" i="11"/>
  <c r="R1128" i="11"/>
  <c r="M1128" i="11"/>
  <c r="F1128" i="11"/>
  <c r="E1128" i="11"/>
  <c r="D1128" i="11"/>
  <c r="W1127" i="11"/>
  <c r="R1127" i="11"/>
  <c r="M1127" i="11"/>
  <c r="F1127" i="11"/>
  <c r="E1127" i="11"/>
  <c r="D1127" i="11"/>
  <c r="W1126" i="11"/>
  <c r="R1126" i="11"/>
  <c r="M1126" i="11"/>
  <c r="F1126" i="11"/>
  <c r="E1126" i="11"/>
  <c r="D1126" i="11"/>
  <c r="W1125" i="11"/>
  <c r="R1125" i="11"/>
  <c r="M1125" i="11"/>
  <c r="F1125" i="11"/>
  <c r="E1125" i="11"/>
  <c r="D1125" i="11"/>
  <c r="H1125" i="11" s="1"/>
  <c r="W1124" i="11"/>
  <c r="R1124" i="11"/>
  <c r="M1124" i="11"/>
  <c r="F1124" i="11"/>
  <c r="E1124" i="11"/>
  <c r="D1124" i="11"/>
  <c r="W1123" i="11"/>
  <c r="R1123" i="11"/>
  <c r="M1123" i="11"/>
  <c r="F1123" i="11"/>
  <c r="E1123" i="11"/>
  <c r="D1123" i="11"/>
  <c r="W1122" i="11"/>
  <c r="R1122" i="11"/>
  <c r="M1122" i="11"/>
  <c r="F1122" i="11"/>
  <c r="E1122" i="11"/>
  <c r="D1122" i="11"/>
  <c r="W1121" i="11"/>
  <c r="R1121" i="11"/>
  <c r="M1121" i="11"/>
  <c r="F1121" i="11"/>
  <c r="E1121" i="11"/>
  <c r="D1121" i="11"/>
  <c r="H1121" i="11" s="1"/>
  <c r="W1120" i="11"/>
  <c r="R1120" i="11"/>
  <c r="M1120" i="11"/>
  <c r="F1120" i="11"/>
  <c r="E1120" i="11"/>
  <c r="D1120" i="11"/>
  <c r="H1120" i="11" s="1"/>
  <c r="W1119" i="11"/>
  <c r="R1119" i="11"/>
  <c r="M1119" i="11"/>
  <c r="F1119" i="11"/>
  <c r="E1119" i="11"/>
  <c r="D1119" i="11"/>
  <c r="W1118" i="11"/>
  <c r="R1118" i="11"/>
  <c r="M1118" i="11"/>
  <c r="F1118" i="11"/>
  <c r="E1118" i="11"/>
  <c r="D1118" i="11"/>
  <c r="W1117" i="11"/>
  <c r="R1117" i="11"/>
  <c r="M1117" i="11"/>
  <c r="F1117" i="11"/>
  <c r="E1117" i="11"/>
  <c r="D1117" i="11"/>
  <c r="H1117" i="11" s="1"/>
  <c r="W1116" i="11"/>
  <c r="R1116" i="11"/>
  <c r="M1116" i="11"/>
  <c r="F1116" i="11"/>
  <c r="E1116" i="11"/>
  <c r="D1116" i="11"/>
  <c r="W1115" i="11"/>
  <c r="R1115" i="11"/>
  <c r="M1115" i="11"/>
  <c r="F1115" i="11"/>
  <c r="E1115" i="11"/>
  <c r="D1115" i="11"/>
  <c r="W1114" i="11"/>
  <c r="R1114" i="11"/>
  <c r="M1114" i="11"/>
  <c r="F1114" i="11"/>
  <c r="E1114" i="11"/>
  <c r="D1114" i="11"/>
  <c r="W1113" i="11"/>
  <c r="R1113" i="11"/>
  <c r="M1113" i="11"/>
  <c r="F1113" i="11"/>
  <c r="E1113" i="11"/>
  <c r="D1113" i="11"/>
  <c r="H1113" i="11"/>
  <c r="W1112" i="11"/>
  <c r="R1112" i="11"/>
  <c r="M1112" i="11"/>
  <c r="F1112" i="11"/>
  <c r="E1112" i="11"/>
  <c r="D1112" i="11"/>
  <c r="H1112" i="11" s="1"/>
  <c r="W1111" i="11"/>
  <c r="R1111" i="11"/>
  <c r="M1111" i="11"/>
  <c r="F1111" i="11"/>
  <c r="E1111" i="11"/>
  <c r="D1111" i="11"/>
  <c r="W1110" i="11"/>
  <c r="R1110" i="11"/>
  <c r="M1110" i="11"/>
  <c r="F1110" i="11"/>
  <c r="E1110" i="11"/>
  <c r="D1110" i="11"/>
  <c r="W1109" i="11"/>
  <c r="R1109" i="11"/>
  <c r="M1109" i="11"/>
  <c r="F1109" i="11"/>
  <c r="E1109" i="11"/>
  <c r="D1109" i="11"/>
  <c r="H1109" i="11" s="1"/>
  <c r="W1108" i="11"/>
  <c r="R1108" i="11"/>
  <c r="M1108" i="11"/>
  <c r="F1108" i="11"/>
  <c r="E1108" i="11"/>
  <c r="D1108" i="11"/>
  <c r="H1108" i="11" s="1"/>
  <c r="W1107" i="11"/>
  <c r="R1107" i="11"/>
  <c r="M1107" i="11"/>
  <c r="F1107" i="11"/>
  <c r="E1107" i="11"/>
  <c r="D1107" i="11"/>
  <c r="W1106" i="11"/>
  <c r="R1106" i="11"/>
  <c r="M1106" i="11"/>
  <c r="F1106" i="11"/>
  <c r="E1106" i="11"/>
  <c r="D1106" i="11"/>
  <c r="W1105" i="11"/>
  <c r="R1105" i="11"/>
  <c r="M1105" i="11"/>
  <c r="F1105" i="11"/>
  <c r="E1105" i="11"/>
  <c r="D1105" i="11"/>
  <c r="H1105" i="11" s="1"/>
  <c r="W1104" i="11"/>
  <c r="R1104" i="11"/>
  <c r="M1104" i="11"/>
  <c r="F1104" i="11"/>
  <c r="H1104" i="11" s="1"/>
  <c r="E1104" i="11"/>
  <c r="D1104" i="11"/>
  <c r="W1103" i="11"/>
  <c r="R1103" i="11"/>
  <c r="M1103" i="11"/>
  <c r="F1103" i="11"/>
  <c r="E1103" i="11"/>
  <c r="D1103" i="11"/>
  <c r="W1102" i="11"/>
  <c r="R1102" i="11"/>
  <c r="M1102" i="11"/>
  <c r="F1102" i="11"/>
  <c r="E1102" i="11"/>
  <c r="D1102" i="11"/>
  <c r="W1101" i="11"/>
  <c r="R1101" i="11"/>
  <c r="M1101" i="11"/>
  <c r="F1101" i="11"/>
  <c r="E1101" i="11"/>
  <c r="D1101" i="11"/>
  <c r="W1100" i="11"/>
  <c r="R1100" i="11"/>
  <c r="M1100" i="11"/>
  <c r="F1100" i="11"/>
  <c r="E1100" i="11"/>
  <c r="D1100" i="11"/>
  <c r="W1099" i="11"/>
  <c r="R1099" i="11"/>
  <c r="M1099" i="11"/>
  <c r="F1099" i="11"/>
  <c r="E1099" i="11"/>
  <c r="D1099" i="11"/>
  <c r="W1098" i="11"/>
  <c r="R1098" i="11"/>
  <c r="M1098" i="11"/>
  <c r="F1098" i="11"/>
  <c r="E1098" i="11"/>
  <c r="D1098" i="11"/>
  <c r="W1097" i="11"/>
  <c r="R1097" i="11"/>
  <c r="M1097" i="11"/>
  <c r="F1097" i="11"/>
  <c r="E1097" i="11"/>
  <c r="D1097" i="11"/>
  <c r="H1097" i="11"/>
  <c r="W1096" i="11"/>
  <c r="R1096" i="11"/>
  <c r="M1096" i="11"/>
  <c r="F1096" i="11"/>
  <c r="E1096" i="11"/>
  <c r="D1096" i="11"/>
  <c r="AA1096" i="11" s="1"/>
  <c r="W1095" i="11"/>
  <c r="R1095" i="11"/>
  <c r="M1095" i="11"/>
  <c r="F1095" i="11"/>
  <c r="E1095" i="11"/>
  <c r="D1095" i="11"/>
  <c r="AA1095" i="11" s="1"/>
  <c r="W1094" i="11"/>
  <c r="R1094" i="11"/>
  <c r="M1094" i="11"/>
  <c r="F1094" i="11"/>
  <c r="E1094" i="11"/>
  <c r="D1094" i="11"/>
  <c r="AA1094" i="11" s="1"/>
  <c r="AB1094" i="11" s="1"/>
  <c r="W1093" i="11"/>
  <c r="R1093" i="11"/>
  <c r="M1093" i="11"/>
  <c r="F1093" i="11"/>
  <c r="E1093" i="11"/>
  <c r="D1093" i="11"/>
  <c r="AA1093" i="11" s="1"/>
  <c r="AB1093" i="11" s="1"/>
  <c r="H1093" i="11"/>
  <c r="W1092" i="11"/>
  <c r="R1092" i="11"/>
  <c r="M1092" i="11"/>
  <c r="F1092" i="11"/>
  <c r="E1092" i="11"/>
  <c r="D1092" i="11"/>
  <c r="AA1092" i="11" s="1"/>
  <c r="W1091" i="11"/>
  <c r="R1091" i="11"/>
  <c r="M1091" i="11"/>
  <c r="F1091" i="11"/>
  <c r="E1091" i="11"/>
  <c r="D1091" i="11"/>
  <c r="AA1091" i="11" s="1"/>
  <c r="W1090" i="11"/>
  <c r="R1090" i="11"/>
  <c r="M1090" i="11"/>
  <c r="F1090" i="11"/>
  <c r="E1090" i="11"/>
  <c r="D1090" i="11"/>
  <c r="AA1090" i="11" s="1"/>
  <c r="W1089" i="11"/>
  <c r="R1089" i="11"/>
  <c r="M1089" i="11"/>
  <c r="F1089" i="11"/>
  <c r="E1089" i="11"/>
  <c r="D1089" i="11"/>
  <c r="AA1089" i="11" s="1"/>
  <c r="AB1089" i="11" s="1"/>
  <c r="W1088" i="11"/>
  <c r="R1088" i="11"/>
  <c r="M1088" i="11"/>
  <c r="F1088" i="11"/>
  <c r="E1088" i="11"/>
  <c r="D1088" i="11"/>
  <c r="AA1088" i="11" s="1"/>
  <c r="AB1088" i="11" s="1"/>
  <c r="W1087" i="11"/>
  <c r="R1087" i="11"/>
  <c r="M1087" i="11"/>
  <c r="F1087" i="11"/>
  <c r="E1087" i="11"/>
  <c r="D1087" i="11"/>
  <c r="AA1087" i="11" s="1"/>
  <c r="AB1087" i="11" s="1"/>
  <c r="W1086" i="11"/>
  <c r="R1086" i="11"/>
  <c r="M1086" i="11"/>
  <c r="F1086" i="11"/>
  <c r="E1086" i="11"/>
  <c r="D1086" i="11"/>
  <c r="AA1086" i="11" s="1"/>
  <c r="AB1086" i="11" s="1"/>
  <c r="W1085" i="11"/>
  <c r="R1085" i="11"/>
  <c r="M1085" i="11"/>
  <c r="F1085" i="11"/>
  <c r="E1085" i="11"/>
  <c r="D1085" i="11"/>
  <c r="AA1085" i="11" s="1"/>
  <c r="AD1085" i="11" s="1"/>
  <c r="W1084" i="11"/>
  <c r="R1084" i="11"/>
  <c r="M1084" i="11"/>
  <c r="F1084" i="11"/>
  <c r="E1084" i="11"/>
  <c r="D1084" i="11"/>
  <c r="AA1084" i="11" s="1"/>
  <c r="W1083" i="11"/>
  <c r="R1083" i="11"/>
  <c r="M1083" i="11"/>
  <c r="F1083" i="11"/>
  <c r="E1083" i="11"/>
  <c r="D1083" i="11"/>
  <c r="AA1083" i="11" s="1"/>
  <c r="W1082" i="11"/>
  <c r="R1082" i="11"/>
  <c r="M1082" i="11"/>
  <c r="F1082" i="11"/>
  <c r="E1082" i="11"/>
  <c r="D1082" i="11"/>
  <c r="AA1082" i="11" s="1"/>
  <c r="W1081" i="11"/>
  <c r="R1081" i="11"/>
  <c r="M1081" i="11"/>
  <c r="F1081" i="11"/>
  <c r="E1081" i="11"/>
  <c r="D1081" i="11"/>
  <c r="AA1081" i="11" s="1"/>
  <c r="AB1081" i="11" s="1"/>
  <c r="W1080" i="11"/>
  <c r="R1080" i="11"/>
  <c r="M1080" i="11"/>
  <c r="F1080" i="11"/>
  <c r="E1080" i="11"/>
  <c r="D1080" i="11"/>
  <c r="AA1080" i="11" s="1"/>
  <c r="AB1080" i="11" s="1"/>
  <c r="W1079" i="11"/>
  <c r="R1079" i="11"/>
  <c r="M1079" i="11"/>
  <c r="F1079" i="11"/>
  <c r="E1079" i="11"/>
  <c r="D1079" i="11"/>
  <c r="AA1079" i="11" s="1"/>
  <c r="AB1079" i="11" s="1"/>
  <c r="W1078" i="11"/>
  <c r="R1078" i="11"/>
  <c r="M1078" i="11"/>
  <c r="F1078" i="11"/>
  <c r="E1078" i="11"/>
  <c r="D1078" i="11"/>
  <c r="AA1078" i="11" s="1"/>
  <c r="W1077" i="11"/>
  <c r="R1077" i="11"/>
  <c r="M1077" i="11"/>
  <c r="F1077" i="11"/>
  <c r="H1077" i="11" s="1"/>
  <c r="E1077" i="11"/>
  <c r="D1077" i="11"/>
  <c r="AA1077" i="11" s="1"/>
  <c r="W1076" i="11"/>
  <c r="R1076" i="11"/>
  <c r="M1076" i="11"/>
  <c r="F1076" i="11"/>
  <c r="E1076" i="11"/>
  <c r="D1076" i="11"/>
  <c r="AA1076" i="11" s="1"/>
  <c r="W1075" i="11"/>
  <c r="R1075" i="11"/>
  <c r="M1075" i="11"/>
  <c r="F1075" i="11"/>
  <c r="E1075" i="11"/>
  <c r="D1075" i="11"/>
  <c r="AA1075" i="11" s="1"/>
  <c r="W1074" i="11"/>
  <c r="R1074" i="11"/>
  <c r="M1074" i="11"/>
  <c r="F1074" i="11"/>
  <c r="E1074" i="11"/>
  <c r="D1074" i="11"/>
  <c r="AA1074" i="11" s="1"/>
  <c r="AB1074" i="11" s="1"/>
  <c r="W1073" i="11"/>
  <c r="R1073" i="11"/>
  <c r="M1073" i="11"/>
  <c r="F1073" i="11"/>
  <c r="E1073" i="11"/>
  <c r="D1073" i="11"/>
  <c r="AA1073" i="11" s="1"/>
  <c r="AD1073" i="11" s="1"/>
  <c r="W1072" i="11"/>
  <c r="R1072" i="11"/>
  <c r="M1072" i="11"/>
  <c r="F1072" i="11"/>
  <c r="E1072" i="11"/>
  <c r="D1072" i="11"/>
  <c r="AA1072" i="11" s="1"/>
  <c r="AD1072" i="11" s="1"/>
  <c r="W1071" i="11"/>
  <c r="R1071" i="11"/>
  <c r="M1071" i="11"/>
  <c r="F1071" i="11"/>
  <c r="E1071" i="11"/>
  <c r="D1071" i="11"/>
  <c r="AA1071" i="11" s="1"/>
  <c r="AB1071" i="11" s="1"/>
  <c r="W1070" i="11"/>
  <c r="R1070" i="11"/>
  <c r="M1070" i="11"/>
  <c r="F1070" i="11"/>
  <c r="E1070" i="11"/>
  <c r="D1070" i="11"/>
  <c r="AA1070" i="11" s="1"/>
  <c r="AB1070" i="11" s="1"/>
  <c r="W1069" i="11"/>
  <c r="R1069" i="11"/>
  <c r="M1069" i="11"/>
  <c r="F1069" i="11"/>
  <c r="E1069" i="11"/>
  <c r="D1069" i="11"/>
  <c r="AA1069" i="11" s="1"/>
  <c r="AB1069" i="11" s="1"/>
  <c r="W1068" i="11"/>
  <c r="R1068" i="11"/>
  <c r="M1068" i="11"/>
  <c r="F1068" i="11"/>
  <c r="E1068" i="11"/>
  <c r="D1068" i="11"/>
  <c r="AA1068" i="11" s="1"/>
  <c r="W1067" i="11"/>
  <c r="R1067" i="11"/>
  <c r="M1067" i="11"/>
  <c r="F1067" i="11"/>
  <c r="E1067" i="11"/>
  <c r="D1067" i="11"/>
  <c r="AA1067" i="11" s="1"/>
  <c r="W1066" i="11"/>
  <c r="R1066" i="11"/>
  <c r="M1066" i="11"/>
  <c r="F1066" i="11"/>
  <c r="E1066" i="11"/>
  <c r="D1066" i="11"/>
  <c r="AA1066" i="11" s="1"/>
  <c r="W1065" i="11"/>
  <c r="R1065" i="11"/>
  <c r="M1065" i="11"/>
  <c r="F1065" i="11"/>
  <c r="E1065" i="11"/>
  <c r="D1065" i="11"/>
  <c r="AA1065" i="11" s="1"/>
  <c r="AB1065" i="11" s="1"/>
  <c r="W1064" i="11"/>
  <c r="R1064" i="11"/>
  <c r="M1064" i="11"/>
  <c r="F1064" i="11"/>
  <c r="E1064" i="11"/>
  <c r="D1064" i="11"/>
  <c r="AA1064" i="11" s="1"/>
  <c r="W1063" i="11"/>
  <c r="R1063" i="11"/>
  <c r="M1063" i="11"/>
  <c r="F1063" i="11"/>
  <c r="E1063" i="11"/>
  <c r="D1063" i="11"/>
  <c r="AA1063" i="11" s="1"/>
  <c r="W1062" i="11"/>
  <c r="R1062" i="11"/>
  <c r="M1062" i="11"/>
  <c r="F1062" i="11"/>
  <c r="E1062" i="11"/>
  <c r="D1062" i="11"/>
  <c r="AA1062" i="11" s="1"/>
  <c r="AB1062" i="11" s="1"/>
  <c r="W1061" i="11"/>
  <c r="R1061" i="11"/>
  <c r="M1061" i="11"/>
  <c r="F1061" i="11"/>
  <c r="E1061" i="11"/>
  <c r="D1061" i="11"/>
  <c r="H1061" i="11" s="1"/>
  <c r="W1060" i="11"/>
  <c r="R1060" i="11"/>
  <c r="M1060" i="11"/>
  <c r="F1060" i="11"/>
  <c r="E1060" i="11"/>
  <c r="D1060" i="11"/>
  <c r="AA1060" i="11" s="1"/>
  <c r="W1059" i="11"/>
  <c r="R1059" i="11"/>
  <c r="M1059" i="11"/>
  <c r="F1059" i="11"/>
  <c r="E1059" i="11"/>
  <c r="D1059" i="11"/>
  <c r="AA1059" i="11" s="1"/>
  <c r="W1058" i="11"/>
  <c r="R1058" i="11"/>
  <c r="M1058" i="11"/>
  <c r="F1058" i="11"/>
  <c r="E1058" i="11"/>
  <c r="D1058" i="11"/>
  <c r="AA1058" i="11" s="1"/>
  <c r="AB1058" i="11" s="1"/>
  <c r="W1057" i="11"/>
  <c r="R1057" i="11"/>
  <c r="M1057" i="11"/>
  <c r="F1057" i="11"/>
  <c r="E1057" i="11"/>
  <c r="D1057" i="11"/>
  <c r="H1057" i="11" s="1"/>
  <c r="W1056" i="11"/>
  <c r="R1056" i="11"/>
  <c r="M1056" i="11"/>
  <c r="F1056" i="11"/>
  <c r="E1056" i="11"/>
  <c r="D1056" i="11"/>
  <c r="AA1056" i="11" s="1"/>
  <c r="W1055" i="11"/>
  <c r="R1055" i="11"/>
  <c r="M1055" i="11"/>
  <c r="F1055" i="11"/>
  <c r="E1055" i="11"/>
  <c r="D1055" i="11"/>
  <c r="AA1055" i="11" s="1"/>
  <c r="W1054" i="11"/>
  <c r="R1054" i="11"/>
  <c r="M1054" i="11"/>
  <c r="F1054" i="11"/>
  <c r="E1054" i="11"/>
  <c r="D1054" i="11"/>
  <c r="W1053" i="11"/>
  <c r="R1053" i="11"/>
  <c r="M1053" i="11"/>
  <c r="F1053" i="11"/>
  <c r="E1053" i="11"/>
  <c r="D1053" i="11"/>
  <c r="H1053" i="11" s="1"/>
  <c r="W1052" i="11"/>
  <c r="R1052" i="11"/>
  <c r="M1052" i="11"/>
  <c r="F1052" i="11"/>
  <c r="E1052" i="11"/>
  <c r="D1052" i="11"/>
  <c r="W1051" i="11"/>
  <c r="R1051" i="11"/>
  <c r="M1051" i="11"/>
  <c r="F1051" i="11"/>
  <c r="E1051" i="11"/>
  <c r="D1051" i="11"/>
  <c r="W1050" i="11"/>
  <c r="R1050" i="11"/>
  <c r="M1050" i="11"/>
  <c r="F1050" i="11"/>
  <c r="E1050" i="11"/>
  <c r="D1050" i="11"/>
  <c r="W1049" i="11"/>
  <c r="R1049" i="11"/>
  <c r="M1049" i="11"/>
  <c r="F1049" i="11"/>
  <c r="E1049" i="11"/>
  <c r="D1049" i="11"/>
  <c r="H1049" i="11" s="1"/>
  <c r="W1048" i="11"/>
  <c r="R1048" i="11"/>
  <c r="M1048" i="11"/>
  <c r="F1048" i="11"/>
  <c r="E1048" i="11"/>
  <c r="D1048" i="11"/>
  <c r="W1047" i="11"/>
  <c r="R1047" i="11"/>
  <c r="M1047" i="11"/>
  <c r="F1047" i="11"/>
  <c r="E1047" i="11"/>
  <c r="D1047" i="11"/>
  <c r="W1046" i="11"/>
  <c r="R1046" i="11"/>
  <c r="M1046" i="11"/>
  <c r="F1046" i="11"/>
  <c r="E1046" i="11"/>
  <c r="D1046" i="11"/>
  <c r="W1045" i="11"/>
  <c r="R1045" i="11"/>
  <c r="M1045" i="11"/>
  <c r="F1045" i="11"/>
  <c r="E1045" i="11"/>
  <c r="D1045" i="11"/>
  <c r="H1045" i="11" s="1"/>
  <c r="W1044" i="11"/>
  <c r="R1044" i="11"/>
  <c r="M1044" i="11"/>
  <c r="F1044" i="11"/>
  <c r="E1044" i="11"/>
  <c r="D1044" i="11"/>
  <c r="H1044" i="11"/>
  <c r="X1044" i="11"/>
  <c r="W1043" i="11"/>
  <c r="R1043" i="11"/>
  <c r="M1043" i="11"/>
  <c r="F1043" i="11"/>
  <c r="E1043" i="11"/>
  <c r="D1043" i="11"/>
  <c r="W1042" i="11"/>
  <c r="R1042" i="11"/>
  <c r="M1042" i="11"/>
  <c r="F1042" i="11"/>
  <c r="E1042" i="11"/>
  <c r="D1042" i="11"/>
  <c r="W1041" i="11"/>
  <c r="R1041" i="11"/>
  <c r="M1041" i="11"/>
  <c r="F1041" i="11"/>
  <c r="E1041" i="11"/>
  <c r="H1041" i="11" s="1"/>
  <c r="D1041" i="11"/>
  <c r="W1040" i="11"/>
  <c r="R1040" i="11"/>
  <c r="M1040" i="11"/>
  <c r="F1040" i="11"/>
  <c r="E1040" i="11"/>
  <c r="D1040" i="11"/>
  <c r="H1040" i="11" s="1"/>
  <c r="W1039" i="11"/>
  <c r="R1039" i="11"/>
  <c r="M1039" i="11"/>
  <c r="F1039" i="11"/>
  <c r="E1039" i="11"/>
  <c r="D1039" i="11"/>
  <c r="W1038" i="11"/>
  <c r="R1038" i="11"/>
  <c r="M1038" i="11"/>
  <c r="F1038" i="11"/>
  <c r="E1038" i="11"/>
  <c r="D1038" i="11"/>
  <c r="W1037" i="11"/>
  <c r="R1037" i="11"/>
  <c r="M1037" i="11"/>
  <c r="F1037" i="11"/>
  <c r="E1037" i="11"/>
  <c r="D1037" i="11"/>
  <c r="W1036" i="11"/>
  <c r="R1036" i="11"/>
  <c r="M1036" i="11"/>
  <c r="F1036" i="11"/>
  <c r="E1036" i="11"/>
  <c r="D1036" i="11"/>
  <c r="H1036" i="11" s="1"/>
  <c r="W1035" i="11"/>
  <c r="R1035" i="11"/>
  <c r="M1035" i="11"/>
  <c r="F1035" i="11"/>
  <c r="E1035" i="11"/>
  <c r="D1035" i="11"/>
  <c r="W1034" i="11"/>
  <c r="R1034" i="11"/>
  <c r="M1034" i="11"/>
  <c r="F1034" i="11"/>
  <c r="E1034" i="11"/>
  <c r="D1034" i="11"/>
  <c r="W1033" i="11"/>
  <c r="R1033" i="11"/>
  <c r="M1033" i="11"/>
  <c r="F1033" i="11"/>
  <c r="E1033" i="11"/>
  <c r="D1033" i="11"/>
  <c r="H1033" i="11"/>
  <c r="W1032" i="11"/>
  <c r="R1032" i="11"/>
  <c r="M1032" i="11"/>
  <c r="F1032" i="11"/>
  <c r="E1032" i="11"/>
  <c r="D1032" i="11"/>
  <c r="H1032" i="11" s="1"/>
  <c r="W1031" i="11"/>
  <c r="R1031" i="11"/>
  <c r="M1031" i="11"/>
  <c r="F1031" i="11"/>
  <c r="E1031" i="11"/>
  <c r="D1031" i="11"/>
  <c r="W1030" i="11"/>
  <c r="R1030" i="11"/>
  <c r="M1030" i="11"/>
  <c r="F1030" i="11"/>
  <c r="E1030" i="11"/>
  <c r="D1030" i="11"/>
  <c r="W1029" i="11"/>
  <c r="R1029" i="11"/>
  <c r="M1029" i="11"/>
  <c r="F1029" i="11"/>
  <c r="E1029" i="11"/>
  <c r="D1029" i="11"/>
  <c r="H1029" i="11" s="1"/>
  <c r="W1028" i="11"/>
  <c r="R1028" i="11"/>
  <c r="M1028" i="11"/>
  <c r="F1028" i="11"/>
  <c r="E1028" i="11"/>
  <c r="D1028" i="11"/>
  <c r="W1027" i="11"/>
  <c r="R1027" i="11"/>
  <c r="M1027" i="11"/>
  <c r="F1027" i="11"/>
  <c r="E1027" i="11"/>
  <c r="D1027" i="11"/>
  <c r="W1026" i="11"/>
  <c r="R1026" i="11"/>
  <c r="M1026" i="11"/>
  <c r="F1026" i="11"/>
  <c r="E1026" i="11"/>
  <c r="D1026" i="11"/>
  <c r="W1025" i="11"/>
  <c r="R1025" i="11"/>
  <c r="M1025" i="11"/>
  <c r="F1025" i="11"/>
  <c r="E1025" i="11"/>
  <c r="H1025" i="11" s="1"/>
  <c r="D1025" i="11"/>
  <c r="W1024" i="11"/>
  <c r="R1024" i="11"/>
  <c r="M1024" i="11"/>
  <c r="F1024" i="11"/>
  <c r="E1024" i="11"/>
  <c r="D1024" i="11"/>
  <c r="H1024" i="11" s="1"/>
  <c r="W1023" i="11"/>
  <c r="R1023" i="11"/>
  <c r="M1023" i="11"/>
  <c r="F1023" i="11"/>
  <c r="E1023" i="11"/>
  <c r="D1023" i="11"/>
  <c r="W1022" i="11"/>
  <c r="R1022" i="11"/>
  <c r="M1022" i="11"/>
  <c r="F1022" i="11"/>
  <c r="E1022" i="11"/>
  <c r="D1022" i="11"/>
  <c r="W1021" i="11"/>
  <c r="R1021" i="11"/>
  <c r="M1021" i="11"/>
  <c r="F1021" i="11"/>
  <c r="H1021" i="11"/>
  <c r="E1021" i="11"/>
  <c r="D1021" i="11"/>
  <c r="W1020" i="11"/>
  <c r="R1020" i="11"/>
  <c r="M1020" i="11"/>
  <c r="F1020" i="11"/>
  <c r="E1020" i="11"/>
  <c r="D1020" i="11"/>
  <c r="W1019" i="11"/>
  <c r="R1019" i="11"/>
  <c r="M1019" i="11"/>
  <c r="F1019" i="11"/>
  <c r="E1019" i="11"/>
  <c r="D1019" i="11"/>
  <c r="W1018" i="11"/>
  <c r="R1018" i="11"/>
  <c r="M1018" i="11"/>
  <c r="F1018" i="11"/>
  <c r="E1018" i="11"/>
  <c r="D1018" i="11"/>
  <c r="W1017" i="11"/>
  <c r="R1017" i="11"/>
  <c r="M1017" i="11"/>
  <c r="F1017" i="11"/>
  <c r="E1017" i="11"/>
  <c r="D1017" i="11"/>
  <c r="H1017" i="11" s="1"/>
  <c r="W1016" i="11"/>
  <c r="R1016" i="11"/>
  <c r="M1016" i="11"/>
  <c r="F1016" i="11"/>
  <c r="E1016" i="11"/>
  <c r="H1016" i="11" s="1"/>
  <c r="D1016" i="11"/>
  <c r="W1015" i="11"/>
  <c r="R1015" i="11"/>
  <c r="M1015" i="11"/>
  <c r="F1015" i="11"/>
  <c r="E1015" i="11"/>
  <c r="D1015" i="11"/>
  <c r="W1014" i="11"/>
  <c r="R1014" i="11"/>
  <c r="M1014" i="11"/>
  <c r="F1014" i="11"/>
  <c r="E1014" i="11"/>
  <c r="D1014" i="11"/>
  <c r="W1013" i="11"/>
  <c r="R1013" i="11"/>
  <c r="M1013" i="11"/>
  <c r="F1013" i="11"/>
  <c r="E1013" i="11"/>
  <c r="D1013" i="11"/>
  <c r="H1013" i="11" s="1"/>
  <c r="W1012" i="11"/>
  <c r="R1012" i="11"/>
  <c r="M1012" i="11"/>
  <c r="F1012" i="11"/>
  <c r="E1012" i="11"/>
  <c r="D1012" i="11"/>
  <c r="W1011" i="11"/>
  <c r="R1011" i="11"/>
  <c r="M1011" i="11"/>
  <c r="F1011" i="11"/>
  <c r="E1011" i="11"/>
  <c r="D1011" i="11"/>
  <c r="W1010" i="11"/>
  <c r="R1010" i="11"/>
  <c r="M1010" i="11"/>
  <c r="F1010" i="11"/>
  <c r="E1010" i="11"/>
  <c r="D1010" i="11"/>
  <c r="W1009" i="11"/>
  <c r="R1009" i="11"/>
  <c r="M1009" i="11"/>
  <c r="F1009" i="11"/>
  <c r="E1009" i="11"/>
  <c r="D1009" i="11"/>
  <c r="W1008" i="11"/>
  <c r="R1008" i="11"/>
  <c r="M1008" i="11"/>
  <c r="F1008" i="11"/>
  <c r="E1008" i="11"/>
  <c r="D1008" i="11"/>
  <c r="W1007" i="11"/>
  <c r="R1007" i="11"/>
  <c r="M1007" i="11"/>
  <c r="F1007" i="11"/>
  <c r="E1007" i="11"/>
  <c r="D1007" i="11"/>
  <c r="W1006" i="11"/>
  <c r="R1006" i="11"/>
  <c r="M1006" i="11"/>
  <c r="F1006" i="11"/>
  <c r="E1006" i="11"/>
  <c r="D1006" i="11"/>
  <c r="W1005" i="11"/>
  <c r="R1005" i="11"/>
  <c r="M1005" i="11"/>
  <c r="F1005" i="11"/>
  <c r="E1005" i="11"/>
  <c r="H1005" i="11" s="1"/>
  <c r="D1005" i="11"/>
  <c r="W1004" i="11"/>
  <c r="R1004" i="11"/>
  <c r="M1004" i="11"/>
  <c r="F1004" i="11"/>
  <c r="E1004" i="11"/>
  <c r="D1004" i="11"/>
  <c r="W1003" i="11"/>
  <c r="R1003" i="11"/>
  <c r="M1003" i="11"/>
  <c r="F1003" i="11"/>
  <c r="E1003" i="11"/>
  <c r="D1003" i="11"/>
  <c r="W1002" i="11"/>
  <c r="R1002" i="11"/>
  <c r="M1002" i="11"/>
  <c r="F1002" i="11"/>
  <c r="E1002" i="11"/>
  <c r="D1002" i="11"/>
  <c r="W1001" i="11"/>
  <c r="R1001" i="11"/>
  <c r="M1001" i="11"/>
  <c r="F1001" i="11"/>
  <c r="E1001" i="11"/>
  <c r="D1001" i="11"/>
  <c r="W1000" i="11"/>
  <c r="R1000" i="11"/>
  <c r="M1000" i="11"/>
  <c r="F1000" i="11"/>
  <c r="E1000" i="11"/>
  <c r="D1000" i="11"/>
  <c r="W999" i="11"/>
  <c r="R999" i="11"/>
  <c r="M999" i="11"/>
  <c r="F999" i="11"/>
  <c r="E999" i="11"/>
  <c r="D999" i="11"/>
  <c r="W998" i="11"/>
  <c r="R998" i="11"/>
  <c r="M998" i="11"/>
  <c r="F998" i="11"/>
  <c r="E998" i="11"/>
  <c r="D998" i="11"/>
  <c r="W997" i="11"/>
  <c r="R997" i="11"/>
  <c r="M997" i="11"/>
  <c r="F997" i="11"/>
  <c r="H997" i="11"/>
  <c r="E997" i="11"/>
  <c r="D997" i="11"/>
  <c r="W996" i="11"/>
  <c r="R996" i="11"/>
  <c r="M996" i="11"/>
  <c r="F996" i="11"/>
  <c r="E996" i="11"/>
  <c r="D996" i="11"/>
  <c r="W995" i="11"/>
  <c r="R995" i="11"/>
  <c r="M995" i="11"/>
  <c r="F995" i="11"/>
  <c r="E995" i="11"/>
  <c r="D995" i="11"/>
  <c r="W994" i="11"/>
  <c r="R994" i="11"/>
  <c r="M994" i="11"/>
  <c r="F994" i="11"/>
  <c r="E994" i="11"/>
  <c r="D994" i="11"/>
  <c r="W993" i="11"/>
  <c r="R993" i="11"/>
  <c r="M993" i="11"/>
  <c r="F993" i="11"/>
  <c r="E993" i="11"/>
  <c r="H993" i="11" s="1"/>
  <c r="D993" i="11"/>
  <c r="W992" i="11"/>
  <c r="R992" i="11"/>
  <c r="M992" i="11"/>
  <c r="F992" i="11"/>
  <c r="E992" i="11"/>
  <c r="D992" i="11"/>
  <c r="W991" i="11"/>
  <c r="R991" i="11"/>
  <c r="M991" i="11"/>
  <c r="F991" i="11"/>
  <c r="E991" i="11"/>
  <c r="D991" i="11"/>
  <c r="AA991" i="11" s="1"/>
  <c r="W990" i="11"/>
  <c r="R990" i="11"/>
  <c r="M990" i="11"/>
  <c r="F990" i="11"/>
  <c r="E990" i="11"/>
  <c r="D990" i="11"/>
  <c r="AA990" i="11" s="1"/>
  <c r="AB990" i="11" s="1"/>
  <c r="W989" i="11"/>
  <c r="R989" i="11"/>
  <c r="M989" i="11"/>
  <c r="F989" i="11"/>
  <c r="E989" i="11"/>
  <c r="D989" i="11"/>
  <c r="H989" i="11" s="1"/>
  <c r="W988" i="11"/>
  <c r="R988" i="11"/>
  <c r="M988" i="11"/>
  <c r="F988" i="11"/>
  <c r="E988" i="11"/>
  <c r="D988" i="11"/>
  <c r="AA988" i="11" s="1"/>
  <c r="W987" i="11"/>
  <c r="R987" i="11"/>
  <c r="M987" i="11"/>
  <c r="F987" i="11"/>
  <c r="E987" i="11"/>
  <c r="D987" i="11"/>
  <c r="AA987" i="11" s="1"/>
  <c r="W986" i="11"/>
  <c r="R986" i="11"/>
  <c r="M986" i="11"/>
  <c r="F986" i="11"/>
  <c r="E986" i="11"/>
  <c r="D986" i="11"/>
  <c r="AA986" i="11" s="1"/>
  <c r="W985" i="11"/>
  <c r="R985" i="11"/>
  <c r="M985" i="11"/>
  <c r="F985" i="11"/>
  <c r="E985" i="11"/>
  <c r="D985" i="11"/>
  <c r="H985" i="11" s="1"/>
  <c r="W984" i="11"/>
  <c r="R984" i="11"/>
  <c r="M984" i="11"/>
  <c r="F984" i="11"/>
  <c r="E984" i="11"/>
  <c r="D984" i="11"/>
  <c r="AA984" i="11" s="1"/>
  <c r="W983" i="11"/>
  <c r="R983" i="11"/>
  <c r="M983" i="11"/>
  <c r="F983" i="11"/>
  <c r="E983" i="11"/>
  <c r="D983" i="11"/>
  <c r="AA983" i="11" s="1"/>
  <c r="AB983" i="11" s="1"/>
  <c r="W982" i="11"/>
  <c r="R982" i="11"/>
  <c r="M982" i="11"/>
  <c r="F982" i="11"/>
  <c r="E982" i="11"/>
  <c r="D982" i="11"/>
  <c r="AA982" i="11" s="1"/>
  <c r="AB982" i="11" s="1"/>
  <c r="W981" i="11"/>
  <c r="R981" i="11"/>
  <c r="M981" i="11"/>
  <c r="F981" i="11"/>
  <c r="E981" i="11"/>
  <c r="D981" i="11"/>
  <c r="AA981" i="11" s="1"/>
  <c r="W980" i="11"/>
  <c r="R980" i="11"/>
  <c r="M980" i="11"/>
  <c r="F980" i="11"/>
  <c r="E980" i="11"/>
  <c r="D980" i="11"/>
  <c r="AA980" i="11" s="1"/>
  <c r="W979" i="11"/>
  <c r="R979" i="11"/>
  <c r="M979" i="11"/>
  <c r="F979" i="11"/>
  <c r="E979" i="11"/>
  <c r="D979" i="11"/>
  <c r="AA979" i="11" s="1"/>
  <c r="W978" i="11"/>
  <c r="R978" i="11"/>
  <c r="M978" i="11"/>
  <c r="F978" i="11"/>
  <c r="E978" i="11"/>
  <c r="D978" i="11"/>
  <c r="AA978" i="11" s="1"/>
  <c r="W977" i="11"/>
  <c r="R977" i="11"/>
  <c r="M977" i="11"/>
  <c r="F977" i="11"/>
  <c r="E977" i="11"/>
  <c r="D977" i="11"/>
  <c r="H977" i="11" s="1"/>
  <c r="W976" i="11"/>
  <c r="R976" i="11"/>
  <c r="M976" i="11"/>
  <c r="F976" i="11"/>
  <c r="E976" i="11"/>
  <c r="D976" i="11"/>
  <c r="AA976" i="11" s="1"/>
  <c r="W975" i="11"/>
  <c r="R975" i="11"/>
  <c r="M975" i="11"/>
  <c r="F975" i="11"/>
  <c r="E975" i="11"/>
  <c r="D975" i="11"/>
  <c r="AA975" i="11" s="1"/>
  <c r="AB975" i="11" s="1"/>
  <c r="W974" i="11"/>
  <c r="R974" i="11"/>
  <c r="M974" i="11"/>
  <c r="F974" i="11"/>
  <c r="E974" i="11"/>
  <c r="D974" i="11"/>
  <c r="AA974" i="11" s="1"/>
  <c r="AB974" i="11" s="1"/>
  <c r="W973" i="11"/>
  <c r="R973" i="11"/>
  <c r="M973" i="11"/>
  <c r="F973" i="11"/>
  <c r="E973" i="11"/>
  <c r="D973" i="11"/>
  <c r="AA973" i="11" s="1"/>
  <c r="AD973" i="11" s="1"/>
  <c r="W972" i="11"/>
  <c r="R972" i="11"/>
  <c r="M972" i="11"/>
  <c r="F972" i="11"/>
  <c r="E972" i="11"/>
  <c r="D972" i="11"/>
  <c r="AA972" i="11" s="1"/>
  <c r="W971" i="11"/>
  <c r="R971" i="11"/>
  <c r="M971" i="11"/>
  <c r="F971" i="11"/>
  <c r="E971" i="11"/>
  <c r="D971" i="11"/>
  <c r="AA971" i="11" s="1"/>
  <c r="AD971" i="11" s="1"/>
  <c r="W970" i="11"/>
  <c r="R970" i="11"/>
  <c r="M970" i="11"/>
  <c r="F970" i="11"/>
  <c r="E970" i="11"/>
  <c r="D970" i="11"/>
  <c r="AA970" i="11" s="1"/>
  <c r="W969" i="11"/>
  <c r="R969" i="11"/>
  <c r="M969" i="11"/>
  <c r="F969" i="11"/>
  <c r="E969" i="11"/>
  <c r="D969" i="11"/>
  <c r="AA969" i="11" s="1"/>
  <c r="W968" i="11"/>
  <c r="R968" i="11"/>
  <c r="M968" i="11"/>
  <c r="F968" i="11"/>
  <c r="E968" i="11"/>
  <c r="D968" i="11"/>
  <c r="AA968" i="11" s="1"/>
  <c r="AB968" i="11" s="1"/>
  <c r="W967" i="11"/>
  <c r="R967" i="11"/>
  <c r="M967" i="11"/>
  <c r="F967" i="11"/>
  <c r="E967" i="11"/>
  <c r="D967" i="11"/>
  <c r="AA967" i="11" s="1"/>
  <c r="AB967" i="11" s="1"/>
  <c r="W966" i="11"/>
  <c r="R966" i="11"/>
  <c r="M966" i="11"/>
  <c r="F966" i="11"/>
  <c r="E966" i="11"/>
  <c r="D966" i="11"/>
  <c r="AA966" i="11" s="1"/>
  <c r="AB966" i="11" s="1"/>
  <c r="W965" i="11"/>
  <c r="R965" i="11"/>
  <c r="M965" i="11"/>
  <c r="F965" i="11"/>
  <c r="E965" i="11"/>
  <c r="D965" i="11"/>
  <c r="AA965" i="11" s="1"/>
  <c r="W964" i="11"/>
  <c r="R964" i="11"/>
  <c r="M964" i="11"/>
  <c r="F964" i="11"/>
  <c r="E964" i="11"/>
  <c r="D964" i="11"/>
  <c r="AA964" i="11" s="1"/>
  <c r="W963" i="11"/>
  <c r="R963" i="11"/>
  <c r="M963" i="11"/>
  <c r="F963" i="11"/>
  <c r="E963" i="11"/>
  <c r="D963" i="11"/>
  <c r="AA963" i="11" s="1"/>
  <c r="W962" i="11"/>
  <c r="R962" i="11"/>
  <c r="M962" i="11"/>
  <c r="F962" i="11"/>
  <c r="E962" i="11"/>
  <c r="D962" i="11"/>
  <c r="AA962" i="11" s="1"/>
  <c r="W961" i="11"/>
  <c r="R961" i="11"/>
  <c r="M961" i="11"/>
  <c r="F961" i="11"/>
  <c r="E961" i="11"/>
  <c r="H961" i="11" s="1"/>
  <c r="D961" i="11"/>
  <c r="AA961" i="11" s="1"/>
  <c r="AB961" i="11" s="1"/>
  <c r="W960" i="11"/>
  <c r="R960" i="11"/>
  <c r="M960" i="11"/>
  <c r="F960" i="11"/>
  <c r="E960" i="11"/>
  <c r="D960" i="11"/>
  <c r="AA960" i="11" s="1"/>
  <c r="AB960" i="11" s="1"/>
  <c r="W959" i="11"/>
  <c r="R959" i="11"/>
  <c r="M959" i="11"/>
  <c r="F959" i="11"/>
  <c r="E959" i="11"/>
  <c r="D959" i="11"/>
  <c r="AA959" i="11" s="1"/>
  <c r="W958" i="11"/>
  <c r="R958" i="11"/>
  <c r="M958" i="11"/>
  <c r="F958" i="11"/>
  <c r="E958" i="11"/>
  <c r="D958" i="11"/>
  <c r="AA958" i="11" s="1"/>
  <c r="AB958" i="11" s="1"/>
  <c r="H958" i="11"/>
  <c r="W957" i="11"/>
  <c r="R957" i="11"/>
  <c r="M957" i="11"/>
  <c r="F957" i="11"/>
  <c r="E957" i="11"/>
  <c r="D957" i="11"/>
  <c r="H957" i="11" s="1"/>
  <c r="W956" i="11"/>
  <c r="R956" i="11"/>
  <c r="M956" i="11"/>
  <c r="F956" i="11"/>
  <c r="E956" i="11"/>
  <c r="D956" i="11"/>
  <c r="AA956" i="11" s="1"/>
  <c r="W955" i="11"/>
  <c r="R955" i="11"/>
  <c r="M955" i="11"/>
  <c r="F955" i="11"/>
  <c r="E955" i="11"/>
  <c r="D955" i="11"/>
  <c r="AA955" i="11" s="1"/>
  <c r="W954" i="11"/>
  <c r="R954" i="11"/>
  <c r="M954" i="11"/>
  <c r="F954" i="11"/>
  <c r="E954" i="11"/>
  <c r="D954" i="11"/>
  <c r="AA954" i="11" s="1"/>
  <c r="W953" i="11"/>
  <c r="R953" i="11"/>
  <c r="M953" i="11"/>
  <c r="F953" i="11"/>
  <c r="E953" i="11"/>
  <c r="D953" i="11"/>
  <c r="AA953" i="11" s="1"/>
  <c r="W952" i="11"/>
  <c r="R952" i="11"/>
  <c r="M952" i="11"/>
  <c r="F952" i="11"/>
  <c r="E952" i="11"/>
  <c r="D952" i="11"/>
  <c r="AA952" i="11" s="1"/>
  <c r="W951" i="11"/>
  <c r="R951" i="11"/>
  <c r="M951" i="11"/>
  <c r="F951" i="11"/>
  <c r="E951" i="11"/>
  <c r="D951" i="11"/>
  <c r="AA951" i="11" s="1"/>
  <c r="W950" i="11"/>
  <c r="R950" i="11"/>
  <c r="M950" i="11"/>
  <c r="F950" i="11"/>
  <c r="E950" i="11"/>
  <c r="D950" i="11"/>
  <c r="AA950" i="11" s="1"/>
  <c r="AB950" i="11" s="1"/>
  <c r="W949" i="11"/>
  <c r="R949" i="11"/>
  <c r="M949" i="11"/>
  <c r="F949" i="11"/>
  <c r="E949" i="11"/>
  <c r="D949" i="11"/>
  <c r="W948" i="11"/>
  <c r="R948" i="11"/>
  <c r="M948" i="11"/>
  <c r="F948" i="11"/>
  <c r="E948" i="11"/>
  <c r="D948" i="11"/>
  <c r="W947" i="11"/>
  <c r="R947" i="11"/>
  <c r="M947" i="11"/>
  <c r="F947" i="11"/>
  <c r="E947" i="11"/>
  <c r="D947" i="11"/>
  <c r="W946" i="11"/>
  <c r="R946" i="11"/>
  <c r="M946" i="11"/>
  <c r="F946" i="11"/>
  <c r="E946" i="11"/>
  <c r="D946" i="11"/>
  <c r="W945" i="11"/>
  <c r="R945" i="11"/>
  <c r="M945" i="11"/>
  <c r="F945" i="11"/>
  <c r="E945" i="11"/>
  <c r="D945" i="11"/>
  <c r="H945" i="11"/>
  <c r="W944" i="11"/>
  <c r="R944" i="11"/>
  <c r="M944" i="11"/>
  <c r="F944" i="11"/>
  <c r="E944" i="11"/>
  <c r="D944" i="11"/>
  <c r="W943" i="11"/>
  <c r="R943" i="11"/>
  <c r="M943" i="11"/>
  <c r="F943" i="11"/>
  <c r="E943" i="11"/>
  <c r="D943" i="11"/>
  <c r="W942" i="11"/>
  <c r="R942" i="11"/>
  <c r="M942" i="11"/>
  <c r="F942" i="11"/>
  <c r="E942" i="11"/>
  <c r="D942" i="11"/>
  <c r="W941" i="11"/>
  <c r="R941" i="11"/>
  <c r="M941" i="11"/>
  <c r="F941" i="11"/>
  <c r="E941" i="11"/>
  <c r="D941" i="11"/>
  <c r="H941" i="11"/>
  <c r="W940" i="11"/>
  <c r="R940" i="11"/>
  <c r="M940" i="11"/>
  <c r="F940" i="11"/>
  <c r="E940" i="11"/>
  <c r="D940" i="11"/>
  <c r="W939" i="11"/>
  <c r="R939" i="11"/>
  <c r="M939" i="11"/>
  <c r="F939" i="11"/>
  <c r="E939" i="11"/>
  <c r="D939" i="11"/>
  <c r="W938" i="11"/>
  <c r="R938" i="11"/>
  <c r="M938" i="11"/>
  <c r="F938" i="11"/>
  <c r="E938" i="11"/>
  <c r="D938" i="11"/>
  <c r="W937" i="11"/>
  <c r="R937" i="11"/>
  <c r="M937" i="11"/>
  <c r="F937" i="11"/>
  <c r="E937" i="11"/>
  <c r="D937" i="11"/>
  <c r="H937" i="11" s="1"/>
  <c r="W936" i="11"/>
  <c r="R936" i="11"/>
  <c r="M936" i="11"/>
  <c r="F936" i="11"/>
  <c r="E936" i="11"/>
  <c r="D936" i="11"/>
  <c r="W935" i="11"/>
  <c r="R935" i="11"/>
  <c r="M935" i="11"/>
  <c r="F935" i="11"/>
  <c r="E935" i="11"/>
  <c r="D935" i="11"/>
  <c r="W934" i="11"/>
  <c r="R934" i="11"/>
  <c r="M934" i="11"/>
  <c r="F934" i="11"/>
  <c r="E934" i="11"/>
  <c r="D934" i="11"/>
  <c r="W933" i="11"/>
  <c r="R933" i="11"/>
  <c r="M933" i="11"/>
  <c r="F933" i="11"/>
  <c r="E933" i="11"/>
  <c r="D933" i="11"/>
  <c r="H933" i="11"/>
  <c r="W932" i="11"/>
  <c r="R932" i="11"/>
  <c r="M932" i="11"/>
  <c r="F932" i="11"/>
  <c r="E932" i="11"/>
  <c r="D932" i="11"/>
  <c r="W931" i="11"/>
  <c r="R931" i="11"/>
  <c r="M931" i="11"/>
  <c r="F931" i="11"/>
  <c r="E931" i="11"/>
  <c r="D931" i="11"/>
  <c r="W930" i="11"/>
  <c r="R930" i="11"/>
  <c r="M930" i="11"/>
  <c r="F930" i="11"/>
  <c r="E930" i="11"/>
  <c r="D930" i="11"/>
  <c r="W929" i="11"/>
  <c r="R929" i="11"/>
  <c r="M929" i="11"/>
  <c r="F929" i="11"/>
  <c r="E929" i="11"/>
  <c r="H929" i="11"/>
  <c r="D929" i="11"/>
  <c r="W928" i="11"/>
  <c r="R928" i="11"/>
  <c r="M928" i="11"/>
  <c r="F928" i="11"/>
  <c r="E928" i="11"/>
  <c r="D928" i="11"/>
  <c r="H928" i="11"/>
  <c r="W927" i="11"/>
  <c r="R927" i="11"/>
  <c r="M927" i="11"/>
  <c r="F927" i="11"/>
  <c r="E927" i="11"/>
  <c r="D927" i="11"/>
  <c r="W926" i="11"/>
  <c r="R926" i="11"/>
  <c r="M926" i="11"/>
  <c r="F926" i="11"/>
  <c r="E926" i="11"/>
  <c r="D926" i="11"/>
  <c r="W925" i="11"/>
  <c r="R925" i="11"/>
  <c r="M925" i="11"/>
  <c r="F925" i="11"/>
  <c r="H925" i="11" s="1"/>
  <c r="E925" i="11"/>
  <c r="D925" i="11"/>
  <c r="W924" i="11"/>
  <c r="R924" i="11"/>
  <c r="M924" i="11"/>
  <c r="F924" i="11"/>
  <c r="E924" i="11"/>
  <c r="D924" i="11"/>
  <c r="H924" i="11" s="1"/>
  <c r="W923" i="11"/>
  <c r="R923" i="11"/>
  <c r="M923" i="11"/>
  <c r="F923" i="11"/>
  <c r="E923" i="11"/>
  <c r="D923" i="11"/>
  <c r="W922" i="11"/>
  <c r="R922" i="11"/>
  <c r="M922" i="11"/>
  <c r="F922" i="11"/>
  <c r="E922" i="11"/>
  <c r="D922" i="11"/>
  <c r="W921" i="11"/>
  <c r="R921" i="11"/>
  <c r="M921" i="11"/>
  <c r="F921" i="11"/>
  <c r="E921" i="11"/>
  <c r="D921" i="11"/>
  <c r="H921" i="11" s="1"/>
  <c r="W920" i="11"/>
  <c r="R920" i="11"/>
  <c r="M920" i="11"/>
  <c r="F920" i="11"/>
  <c r="E920" i="11"/>
  <c r="H920" i="11" s="1"/>
  <c r="D920" i="11"/>
  <c r="W919" i="11"/>
  <c r="R919" i="11"/>
  <c r="M919" i="11"/>
  <c r="F919" i="11"/>
  <c r="E919" i="11"/>
  <c r="D919" i="11"/>
  <c r="W918" i="11"/>
  <c r="R918" i="11"/>
  <c r="M918" i="11"/>
  <c r="F918" i="11"/>
  <c r="E918" i="11"/>
  <c r="D918" i="11"/>
  <c r="W917" i="11"/>
  <c r="R917" i="11"/>
  <c r="M917" i="11"/>
  <c r="F917" i="11"/>
  <c r="H917" i="11"/>
  <c r="E917" i="11"/>
  <c r="D917" i="11"/>
  <c r="W916" i="11"/>
  <c r="R916" i="11"/>
  <c r="M916" i="11"/>
  <c r="F916" i="11"/>
  <c r="E916" i="11"/>
  <c r="D916" i="11"/>
  <c r="H916" i="11" s="1"/>
  <c r="W915" i="11"/>
  <c r="R915" i="11"/>
  <c r="M915" i="11"/>
  <c r="F915" i="11"/>
  <c r="E915" i="11"/>
  <c r="D915" i="11"/>
  <c r="W914" i="11"/>
  <c r="R914" i="11"/>
  <c r="M914" i="11"/>
  <c r="F914" i="11"/>
  <c r="E914" i="11"/>
  <c r="D914" i="11"/>
  <c r="W913" i="11"/>
  <c r="R913" i="11"/>
  <c r="M913" i="11"/>
  <c r="F913" i="11"/>
  <c r="E913" i="11"/>
  <c r="D913" i="11"/>
  <c r="H913" i="11" s="1"/>
  <c r="W912" i="11"/>
  <c r="R912" i="11"/>
  <c r="M912" i="11"/>
  <c r="F912" i="11"/>
  <c r="E912" i="11"/>
  <c r="D912" i="11"/>
  <c r="W911" i="11"/>
  <c r="R911" i="11"/>
  <c r="M911" i="11"/>
  <c r="F911" i="11"/>
  <c r="E911" i="11"/>
  <c r="D911" i="11"/>
  <c r="W910" i="11"/>
  <c r="R910" i="11"/>
  <c r="M910" i="11"/>
  <c r="F910" i="11"/>
  <c r="E910" i="11"/>
  <c r="D910" i="11"/>
  <c r="W909" i="11"/>
  <c r="R909" i="11"/>
  <c r="M909" i="11"/>
  <c r="F909" i="11"/>
  <c r="E909" i="11"/>
  <c r="D909" i="11"/>
  <c r="H909" i="11" s="1"/>
  <c r="W908" i="11"/>
  <c r="R908" i="11"/>
  <c r="M908" i="11"/>
  <c r="F908" i="11"/>
  <c r="E908" i="11"/>
  <c r="D908" i="11"/>
  <c r="W907" i="11"/>
  <c r="R907" i="11"/>
  <c r="M907" i="11"/>
  <c r="F907" i="11"/>
  <c r="E907" i="11"/>
  <c r="D907" i="11"/>
  <c r="W906" i="11"/>
  <c r="R906" i="11"/>
  <c r="M906" i="11"/>
  <c r="F906" i="11"/>
  <c r="E906" i="11"/>
  <c r="D906" i="11"/>
  <c r="W905" i="11"/>
  <c r="R905" i="11"/>
  <c r="M905" i="11"/>
  <c r="F905" i="11"/>
  <c r="E905" i="11"/>
  <c r="D905" i="11"/>
  <c r="H905" i="11" s="1"/>
  <c r="W904" i="11"/>
  <c r="R904" i="11"/>
  <c r="M904" i="11"/>
  <c r="F904" i="11"/>
  <c r="E904" i="11"/>
  <c r="D904" i="11"/>
  <c r="W903" i="11"/>
  <c r="R903" i="11"/>
  <c r="M903" i="11"/>
  <c r="F903" i="11"/>
  <c r="E903" i="11"/>
  <c r="D903" i="11"/>
  <c r="W902" i="11"/>
  <c r="R902" i="11"/>
  <c r="M902" i="11"/>
  <c r="F902" i="11"/>
  <c r="E902" i="11"/>
  <c r="D902" i="11"/>
  <c r="W901" i="11"/>
  <c r="R901" i="11"/>
  <c r="M901" i="11"/>
  <c r="F901" i="11"/>
  <c r="E901" i="11"/>
  <c r="D901" i="11"/>
  <c r="H901" i="11" s="1"/>
  <c r="W900" i="11"/>
  <c r="R900" i="11"/>
  <c r="M900" i="11"/>
  <c r="F900" i="11"/>
  <c r="E900" i="11"/>
  <c r="D900" i="11"/>
  <c r="H900" i="11"/>
  <c r="W899" i="11"/>
  <c r="R899" i="11"/>
  <c r="M899" i="11"/>
  <c r="F899" i="11"/>
  <c r="E899" i="11"/>
  <c r="D899" i="11"/>
  <c r="W898" i="11"/>
  <c r="R898" i="11"/>
  <c r="M898" i="11"/>
  <c r="F898" i="11"/>
  <c r="E898" i="11"/>
  <c r="D898" i="11"/>
  <c r="W897" i="11"/>
  <c r="R897" i="11"/>
  <c r="M897" i="11"/>
  <c r="F897" i="11"/>
  <c r="H897" i="11"/>
  <c r="E897" i="11"/>
  <c r="D897" i="11"/>
  <c r="W896" i="11"/>
  <c r="R896" i="11"/>
  <c r="M896" i="11"/>
  <c r="F896" i="11"/>
  <c r="E896" i="11"/>
  <c r="D896" i="11"/>
  <c r="W895" i="11"/>
  <c r="R895" i="11"/>
  <c r="M895" i="11"/>
  <c r="F895" i="11"/>
  <c r="E895" i="11"/>
  <c r="D895" i="11"/>
  <c r="W894" i="11"/>
  <c r="R894" i="11"/>
  <c r="M894" i="11"/>
  <c r="F894" i="11"/>
  <c r="E894" i="11"/>
  <c r="D894" i="11"/>
  <c r="W893" i="11"/>
  <c r="R893" i="11"/>
  <c r="M893" i="11"/>
  <c r="F893" i="11"/>
  <c r="E893" i="11"/>
  <c r="D893" i="11"/>
  <c r="W892" i="11"/>
  <c r="R892" i="11"/>
  <c r="M892" i="11"/>
  <c r="F892" i="11"/>
  <c r="E892" i="11"/>
  <c r="D892" i="11"/>
  <c r="W891" i="11"/>
  <c r="R891" i="11"/>
  <c r="M891" i="11"/>
  <c r="F891" i="11"/>
  <c r="E891" i="11"/>
  <c r="D891" i="11"/>
  <c r="W890" i="11"/>
  <c r="R890" i="11"/>
  <c r="M890" i="11"/>
  <c r="F890" i="11"/>
  <c r="E890" i="11"/>
  <c r="D890" i="11"/>
  <c r="W889" i="11"/>
  <c r="R889" i="11"/>
  <c r="M889" i="11"/>
  <c r="F889" i="11"/>
  <c r="E889" i="11"/>
  <c r="D889" i="11"/>
  <c r="H889" i="11" s="1"/>
  <c r="W888" i="11"/>
  <c r="R888" i="11"/>
  <c r="M888" i="11"/>
  <c r="F888" i="11"/>
  <c r="E888" i="11"/>
  <c r="D888" i="11"/>
  <c r="W887" i="11"/>
  <c r="R887" i="11"/>
  <c r="M887" i="11"/>
  <c r="F887" i="11"/>
  <c r="E887" i="11"/>
  <c r="D887" i="11"/>
  <c r="W886" i="11"/>
  <c r="R886" i="11"/>
  <c r="M886" i="11"/>
  <c r="F886" i="11"/>
  <c r="E886" i="11"/>
  <c r="D886" i="11"/>
  <c r="AA886" i="11" s="1"/>
  <c r="AB886" i="11" s="1"/>
  <c r="W885" i="11"/>
  <c r="R885" i="11"/>
  <c r="M885" i="11"/>
  <c r="F885" i="11"/>
  <c r="E885" i="11"/>
  <c r="D885" i="11"/>
  <c r="AA885" i="11" s="1"/>
  <c r="AB885" i="11" s="1"/>
  <c r="H885" i="11"/>
  <c r="W884" i="11"/>
  <c r="R884" i="11"/>
  <c r="M884" i="11"/>
  <c r="F884" i="11"/>
  <c r="E884" i="11"/>
  <c r="D884" i="11"/>
  <c r="AA884" i="11" s="1"/>
  <c r="W883" i="11"/>
  <c r="R883" i="11"/>
  <c r="M883" i="11"/>
  <c r="F883" i="11"/>
  <c r="E883" i="11"/>
  <c r="D883" i="11"/>
  <c r="AA883" i="11" s="1"/>
  <c r="W882" i="11"/>
  <c r="R882" i="11"/>
  <c r="M882" i="11"/>
  <c r="F882" i="11"/>
  <c r="E882" i="11"/>
  <c r="D882" i="11"/>
  <c r="AA882" i="11" s="1"/>
  <c r="W881" i="11"/>
  <c r="R881" i="11"/>
  <c r="M881" i="11"/>
  <c r="F881" i="11"/>
  <c r="E881" i="11"/>
  <c r="D881" i="11"/>
  <c r="AA881" i="11" s="1"/>
  <c r="AD881" i="11" s="1"/>
  <c r="H881" i="11"/>
  <c r="W880" i="11"/>
  <c r="R880" i="11"/>
  <c r="M880" i="11"/>
  <c r="F880" i="11"/>
  <c r="E880" i="11"/>
  <c r="D880" i="11"/>
  <c r="AA880" i="11" s="1"/>
  <c r="W879" i="11"/>
  <c r="R879" i="11"/>
  <c r="M879" i="11"/>
  <c r="F879" i="11"/>
  <c r="E879" i="11"/>
  <c r="D879" i="11"/>
  <c r="AA879" i="11" s="1"/>
  <c r="W878" i="11"/>
  <c r="R878" i="11"/>
  <c r="M878" i="11"/>
  <c r="F878" i="11"/>
  <c r="E878" i="11"/>
  <c r="D878" i="11"/>
  <c r="AA878" i="11" s="1"/>
  <c r="AB878" i="11" s="1"/>
  <c r="W877" i="11"/>
  <c r="R877" i="11"/>
  <c r="M877" i="11"/>
  <c r="F877" i="11"/>
  <c r="E877" i="11"/>
  <c r="H877" i="11" s="1"/>
  <c r="D877" i="11"/>
  <c r="AA877" i="11" s="1"/>
  <c r="W876" i="11"/>
  <c r="R876" i="11"/>
  <c r="M876" i="11"/>
  <c r="F876" i="11"/>
  <c r="E876" i="11"/>
  <c r="D876" i="11"/>
  <c r="AA876" i="11" s="1"/>
  <c r="W875" i="11"/>
  <c r="R875" i="11"/>
  <c r="M875" i="11"/>
  <c r="F875" i="11"/>
  <c r="E875" i="11"/>
  <c r="D875" i="11"/>
  <c r="AA875" i="11" s="1"/>
  <c r="W874" i="11"/>
  <c r="R874" i="11"/>
  <c r="M874" i="11"/>
  <c r="F874" i="11"/>
  <c r="E874" i="11"/>
  <c r="D874" i="11"/>
  <c r="AA874" i="11" s="1"/>
  <c r="AB874" i="11" s="1"/>
  <c r="W873" i="11"/>
  <c r="R873" i="11"/>
  <c r="M873" i="11"/>
  <c r="F873" i="11"/>
  <c r="E873" i="11"/>
  <c r="D873" i="11"/>
  <c r="AA873" i="11" s="1"/>
  <c r="AD873" i="11" s="1"/>
  <c r="W872" i="11"/>
  <c r="R872" i="11"/>
  <c r="M872" i="11"/>
  <c r="F872" i="11"/>
  <c r="E872" i="11"/>
  <c r="D872" i="11"/>
  <c r="AA872" i="11" s="1"/>
  <c r="W871" i="11"/>
  <c r="R871" i="11"/>
  <c r="M871" i="11"/>
  <c r="F871" i="11"/>
  <c r="E871" i="11"/>
  <c r="D871" i="11"/>
  <c r="AA871" i="11" s="1"/>
  <c r="AB871" i="11" s="1"/>
  <c r="W870" i="11"/>
  <c r="R870" i="11"/>
  <c r="M870" i="11"/>
  <c r="F870" i="11"/>
  <c r="E870" i="11"/>
  <c r="D870" i="11"/>
  <c r="AA870" i="11" s="1"/>
  <c r="W869" i="11"/>
  <c r="R869" i="11"/>
  <c r="M869" i="11"/>
  <c r="F869" i="11"/>
  <c r="H869" i="11"/>
  <c r="E869" i="11"/>
  <c r="D869" i="11"/>
  <c r="AA869" i="11" s="1"/>
  <c r="W868" i="11"/>
  <c r="R868" i="11"/>
  <c r="M868" i="11"/>
  <c r="F868" i="11"/>
  <c r="E868" i="11"/>
  <c r="D868" i="11"/>
  <c r="AA868" i="11" s="1"/>
  <c r="W867" i="11"/>
  <c r="R867" i="11"/>
  <c r="M867" i="11"/>
  <c r="F867" i="11"/>
  <c r="E867" i="11"/>
  <c r="D867" i="11"/>
  <c r="AA867" i="11" s="1"/>
  <c r="W866" i="11"/>
  <c r="R866" i="11"/>
  <c r="M866" i="11"/>
  <c r="F866" i="11"/>
  <c r="E866" i="11"/>
  <c r="D866" i="11"/>
  <c r="AA866" i="11" s="1"/>
  <c r="W865" i="11"/>
  <c r="R865" i="11"/>
  <c r="M865" i="11"/>
  <c r="F865" i="11"/>
  <c r="E865" i="11"/>
  <c r="D865" i="11"/>
  <c r="AA865" i="11" s="1"/>
  <c r="W864" i="11"/>
  <c r="R864" i="11"/>
  <c r="M864" i="11"/>
  <c r="F864" i="11"/>
  <c r="E864" i="11"/>
  <c r="D864" i="11"/>
  <c r="AA864" i="11" s="1"/>
  <c r="W863" i="11"/>
  <c r="R863" i="11"/>
  <c r="M863" i="11"/>
  <c r="F863" i="11"/>
  <c r="E863" i="11"/>
  <c r="D863" i="11"/>
  <c r="AA863" i="11" s="1"/>
  <c r="W862" i="11"/>
  <c r="R862" i="11"/>
  <c r="M862" i="11"/>
  <c r="F862" i="11"/>
  <c r="E862" i="11"/>
  <c r="D862" i="11"/>
  <c r="AA862" i="11" s="1"/>
  <c r="AB862" i="11" s="1"/>
  <c r="W861" i="11"/>
  <c r="R861" i="11"/>
  <c r="M861" i="11"/>
  <c r="F861" i="11"/>
  <c r="H861" i="11" s="1"/>
  <c r="E861" i="11"/>
  <c r="D861" i="11"/>
  <c r="AA861" i="11" s="1"/>
  <c r="W860" i="11"/>
  <c r="R860" i="11"/>
  <c r="M860" i="11"/>
  <c r="F860" i="11"/>
  <c r="E860" i="11"/>
  <c r="D860" i="11"/>
  <c r="AA860" i="11" s="1"/>
  <c r="W859" i="11"/>
  <c r="R859" i="11"/>
  <c r="M859" i="11"/>
  <c r="F859" i="11"/>
  <c r="E859" i="11"/>
  <c r="D859" i="11"/>
  <c r="AA859" i="11" s="1"/>
  <c r="W858" i="11"/>
  <c r="R858" i="11"/>
  <c r="M858" i="11"/>
  <c r="F858" i="11"/>
  <c r="E858" i="11"/>
  <c r="D858" i="11"/>
  <c r="AA858" i="11" s="1"/>
  <c r="W857" i="11"/>
  <c r="R857" i="11"/>
  <c r="M857" i="11"/>
  <c r="F857" i="11"/>
  <c r="E857" i="11"/>
  <c r="D857" i="11"/>
  <c r="H857" i="11" s="1"/>
  <c r="W856" i="11"/>
  <c r="R856" i="11"/>
  <c r="M856" i="11"/>
  <c r="F856" i="11"/>
  <c r="E856" i="11"/>
  <c r="D856" i="11"/>
  <c r="AA856" i="11" s="1"/>
  <c r="W855" i="11"/>
  <c r="R855" i="11"/>
  <c r="M855" i="11"/>
  <c r="F855" i="11"/>
  <c r="E855" i="11"/>
  <c r="D855" i="11"/>
  <c r="AA855" i="11" s="1"/>
  <c r="AB855" i="11" s="1"/>
  <c r="W854" i="11"/>
  <c r="R854" i="11"/>
  <c r="M854" i="11"/>
  <c r="F854" i="11"/>
  <c r="E854" i="11"/>
  <c r="D854" i="11"/>
  <c r="AA854" i="11" s="1"/>
  <c r="AB854" i="11" s="1"/>
  <c r="W853" i="11"/>
  <c r="R853" i="11"/>
  <c r="M853" i="11"/>
  <c r="F853" i="11"/>
  <c r="E853" i="11"/>
  <c r="D853" i="11"/>
  <c r="AA853" i="11" s="1"/>
  <c r="AB853" i="11" s="1"/>
  <c r="H853" i="11"/>
  <c r="X853" i="11" s="1"/>
  <c r="W852" i="11"/>
  <c r="R852" i="11"/>
  <c r="M852" i="11"/>
  <c r="F852" i="11"/>
  <c r="E852" i="11"/>
  <c r="D852" i="11"/>
  <c r="AA852" i="11" s="1"/>
  <c r="W851" i="11"/>
  <c r="R851" i="11"/>
  <c r="M851" i="11"/>
  <c r="F851" i="11"/>
  <c r="E851" i="11"/>
  <c r="D851" i="11"/>
  <c r="AA851" i="11" s="1"/>
  <c r="W850" i="11"/>
  <c r="R850" i="11"/>
  <c r="M850" i="11"/>
  <c r="F850" i="11"/>
  <c r="E850" i="11"/>
  <c r="D850" i="11"/>
  <c r="AA850" i="11" s="1"/>
  <c r="AB850" i="11" s="1"/>
  <c r="W849" i="11"/>
  <c r="R849" i="11"/>
  <c r="M849" i="11"/>
  <c r="F849" i="11"/>
  <c r="E849" i="11"/>
  <c r="D849" i="11"/>
  <c r="W848" i="11"/>
  <c r="R848" i="11"/>
  <c r="M848" i="11"/>
  <c r="F848" i="11"/>
  <c r="E848" i="11"/>
  <c r="D848" i="11"/>
  <c r="AA848" i="11" s="1"/>
  <c r="W847" i="11"/>
  <c r="R847" i="11"/>
  <c r="M847" i="11"/>
  <c r="F847" i="11"/>
  <c r="E847" i="11"/>
  <c r="D847" i="11"/>
  <c r="AA847" i="11" s="1"/>
  <c r="W846" i="11"/>
  <c r="R846" i="11"/>
  <c r="M846" i="11"/>
  <c r="F846" i="11"/>
  <c r="E846" i="11"/>
  <c r="D846" i="11"/>
  <c r="AA846" i="11" s="1"/>
  <c r="W845" i="11"/>
  <c r="R845" i="11"/>
  <c r="M845" i="11"/>
  <c r="F845" i="11"/>
  <c r="E845" i="11"/>
  <c r="H845" i="11" s="1"/>
  <c r="D845" i="11"/>
  <c r="AA845" i="11" s="1"/>
  <c r="W844" i="11"/>
  <c r="R844" i="11"/>
  <c r="M844" i="11"/>
  <c r="F844" i="11"/>
  <c r="E844" i="11"/>
  <c r="H844" i="11"/>
  <c r="X844" i="11"/>
  <c r="D844" i="11"/>
  <c r="W843" i="11"/>
  <c r="R843" i="11"/>
  <c r="M843" i="11"/>
  <c r="F843" i="11"/>
  <c r="E843" i="11"/>
  <c r="D843" i="11"/>
  <c r="W842" i="11"/>
  <c r="R842" i="11"/>
  <c r="M842" i="11"/>
  <c r="F842" i="11"/>
  <c r="E842" i="11"/>
  <c r="D842" i="11"/>
  <c r="W841" i="11"/>
  <c r="R841" i="11"/>
  <c r="M841" i="11"/>
  <c r="F841" i="11"/>
  <c r="E841" i="11"/>
  <c r="D841" i="11"/>
  <c r="W840" i="11"/>
  <c r="R840" i="11"/>
  <c r="M840" i="11"/>
  <c r="F840" i="11"/>
  <c r="E840" i="11"/>
  <c r="D840" i="11"/>
  <c r="W839" i="11"/>
  <c r="R839" i="11"/>
  <c r="M839" i="11"/>
  <c r="F839" i="11"/>
  <c r="E839" i="11"/>
  <c r="D839" i="11"/>
  <c r="W838" i="11"/>
  <c r="R838" i="11"/>
  <c r="M838" i="11"/>
  <c r="F838" i="11"/>
  <c r="E838" i="11"/>
  <c r="D838" i="11"/>
  <c r="W837" i="11"/>
  <c r="R837" i="11"/>
  <c r="M837" i="11"/>
  <c r="F837" i="11"/>
  <c r="E837" i="11"/>
  <c r="D837" i="11"/>
  <c r="H837" i="11" s="1"/>
  <c r="W836" i="11"/>
  <c r="R836" i="11"/>
  <c r="M836" i="11"/>
  <c r="F836" i="11"/>
  <c r="E836" i="11"/>
  <c r="D836" i="11"/>
  <c r="W835" i="11"/>
  <c r="R835" i="11"/>
  <c r="M835" i="11"/>
  <c r="F835" i="11"/>
  <c r="E835" i="11"/>
  <c r="D835" i="11"/>
  <c r="W834" i="11"/>
  <c r="R834" i="11"/>
  <c r="M834" i="11"/>
  <c r="F834" i="11"/>
  <c r="E834" i="11"/>
  <c r="D834" i="11"/>
  <c r="W833" i="11"/>
  <c r="R833" i="11"/>
  <c r="M833" i="11"/>
  <c r="F833" i="11"/>
  <c r="E833" i="11"/>
  <c r="D833" i="11"/>
  <c r="H833" i="11"/>
  <c r="W832" i="11"/>
  <c r="R832" i="11"/>
  <c r="M832" i="11"/>
  <c r="F832" i="11"/>
  <c r="E832" i="11"/>
  <c r="D832" i="11"/>
  <c r="H832" i="11" s="1"/>
  <c r="W831" i="11"/>
  <c r="R831" i="11"/>
  <c r="M831" i="11"/>
  <c r="F831" i="11"/>
  <c r="E831" i="11"/>
  <c r="D831" i="11"/>
  <c r="W830" i="11"/>
  <c r="R830" i="11"/>
  <c r="M830" i="11"/>
  <c r="F830" i="11"/>
  <c r="E830" i="11"/>
  <c r="D830" i="11"/>
  <c r="W829" i="11"/>
  <c r="R829" i="11"/>
  <c r="M829" i="11"/>
  <c r="F829" i="11"/>
  <c r="E829" i="11"/>
  <c r="D829" i="11"/>
  <c r="H829" i="11" s="1"/>
  <c r="W828" i="11"/>
  <c r="R828" i="11"/>
  <c r="M828" i="11"/>
  <c r="F828" i="11"/>
  <c r="E828" i="11"/>
  <c r="D828" i="11"/>
  <c r="H828" i="11" s="1"/>
  <c r="W827" i="11"/>
  <c r="R827" i="11"/>
  <c r="M827" i="11"/>
  <c r="F827" i="11"/>
  <c r="E827" i="11"/>
  <c r="D827" i="11"/>
  <c r="W826" i="11"/>
  <c r="R826" i="11"/>
  <c r="M826" i="11"/>
  <c r="F826" i="11"/>
  <c r="E826" i="11"/>
  <c r="D826" i="11"/>
  <c r="W825" i="11"/>
  <c r="R825" i="11"/>
  <c r="M825" i="11"/>
  <c r="F825" i="11"/>
  <c r="E825" i="11"/>
  <c r="D825" i="11"/>
  <c r="W824" i="11"/>
  <c r="R824" i="11"/>
  <c r="M824" i="11"/>
  <c r="F824" i="11"/>
  <c r="E824" i="11"/>
  <c r="H824" i="11"/>
  <c r="D824" i="11"/>
  <c r="W823" i="11"/>
  <c r="R823" i="11"/>
  <c r="M823" i="11"/>
  <c r="F823" i="11"/>
  <c r="E823" i="11"/>
  <c r="D823" i="11"/>
  <c r="W822" i="11"/>
  <c r="R822" i="11"/>
  <c r="M822" i="11"/>
  <c r="F822" i="11"/>
  <c r="E822" i="11"/>
  <c r="D822" i="11"/>
  <c r="W821" i="11"/>
  <c r="R821" i="11"/>
  <c r="M821" i="11"/>
  <c r="F821" i="11"/>
  <c r="E821" i="11"/>
  <c r="D821" i="11"/>
  <c r="H821" i="11"/>
  <c r="W820" i="11"/>
  <c r="R820" i="11"/>
  <c r="M820" i="11"/>
  <c r="F820" i="11"/>
  <c r="E820" i="11"/>
  <c r="D820" i="11"/>
  <c r="W819" i="11"/>
  <c r="R819" i="11"/>
  <c r="M819" i="11"/>
  <c r="F819" i="11"/>
  <c r="E819" i="11"/>
  <c r="D819" i="11"/>
  <c r="W818" i="11"/>
  <c r="R818" i="11"/>
  <c r="M818" i="11"/>
  <c r="F818" i="11"/>
  <c r="E818" i="11"/>
  <c r="D818" i="11"/>
  <c r="W817" i="11"/>
  <c r="R817" i="11"/>
  <c r="M817" i="11"/>
  <c r="F817" i="11"/>
  <c r="E817" i="11"/>
  <c r="D817" i="11"/>
  <c r="H817" i="11"/>
  <c r="X817" i="11"/>
  <c r="W816" i="11"/>
  <c r="R816" i="11"/>
  <c r="M816" i="11"/>
  <c r="F816" i="11"/>
  <c r="E816" i="11"/>
  <c r="D816" i="11"/>
  <c r="W815" i="11"/>
  <c r="R815" i="11"/>
  <c r="M815" i="11"/>
  <c r="F815" i="11"/>
  <c r="E815" i="11"/>
  <c r="D815" i="11"/>
  <c r="W814" i="11"/>
  <c r="R814" i="11"/>
  <c r="M814" i="11"/>
  <c r="F814" i="11"/>
  <c r="E814" i="11"/>
  <c r="D814" i="11"/>
  <c r="W813" i="11"/>
  <c r="R813" i="11"/>
  <c r="M813" i="11"/>
  <c r="F813" i="11"/>
  <c r="E813" i="11"/>
  <c r="D813" i="11"/>
  <c r="H813" i="11" s="1"/>
  <c r="W812" i="11"/>
  <c r="R812" i="11"/>
  <c r="M812" i="11"/>
  <c r="F812" i="11"/>
  <c r="E812" i="11"/>
  <c r="D812" i="11"/>
  <c r="H812" i="11"/>
  <c r="W811" i="11"/>
  <c r="R811" i="11"/>
  <c r="M811" i="11"/>
  <c r="F811" i="11"/>
  <c r="E811" i="11"/>
  <c r="D811" i="11"/>
  <c r="W810" i="11"/>
  <c r="R810" i="11"/>
  <c r="M810" i="11"/>
  <c r="F810" i="11"/>
  <c r="E810" i="11"/>
  <c r="D810" i="11"/>
  <c r="W809" i="11"/>
  <c r="R809" i="11"/>
  <c r="M809" i="11"/>
  <c r="F809" i="11"/>
  <c r="E809" i="11"/>
  <c r="H809" i="11" s="1"/>
  <c r="D809" i="11"/>
  <c r="W808" i="11"/>
  <c r="R808" i="11"/>
  <c r="M808" i="11"/>
  <c r="F808" i="11"/>
  <c r="E808" i="11"/>
  <c r="D808" i="11"/>
  <c r="W807" i="11"/>
  <c r="R807" i="11"/>
  <c r="M807" i="11"/>
  <c r="F807" i="11"/>
  <c r="E807" i="11"/>
  <c r="D807" i="11"/>
  <c r="W806" i="11"/>
  <c r="R806" i="11"/>
  <c r="M806" i="11"/>
  <c r="F806" i="11"/>
  <c r="E806" i="11"/>
  <c r="D806" i="11"/>
  <c r="W805" i="11"/>
  <c r="R805" i="11"/>
  <c r="M805" i="11"/>
  <c r="F805" i="11"/>
  <c r="H805" i="11" s="1"/>
  <c r="E805" i="11"/>
  <c r="D805" i="11"/>
  <c r="W804" i="11"/>
  <c r="R804" i="11"/>
  <c r="M804" i="11"/>
  <c r="F804" i="11"/>
  <c r="E804" i="11"/>
  <c r="D804" i="11"/>
  <c r="W803" i="11"/>
  <c r="R803" i="11"/>
  <c r="M803" i="11"/>
  <c r="F803" i="11"/>
  <c r="E803" i="11"/>
  <c r="D803" i="11"/>
  <c r="W802" i="11"/>
  <c r="R802" i="11"/>
  <c r="M802" i="11"/>
  <c r="F802" i="11"/>
  <c r="E802" i="11"/>
  <c r="D802" i="11"/>
  <c r="W801" i="11"/>
  <c r="R801" i="11"/>
  <c r="M801" i="11"/>
  <c r="F801" i="11"/>
  <c r="E801" i="11"/>
  <c r="D801" i="11"/>
  <c r="H801" i="11"/>
  <c r="W800" i="11"/>
  <c r="R800" i="11"/>
  <c r="M800" i="11"/>
  <c r="F800" i="11"/>
  <c r="E800" i="11"/>
  <c r="D800" i="11"/>
  <c r="W799" i="11"/>
  <c r="R799" i="11"/>
  <c r="M799" i="11"/>
  <c r="F799" i="11"/>
  <c r="E799" i="11"/>
  <c r="D799" i="11"/>
  <c r="W798" i="11"/>
  <c r="R798" i="11"/>
  <c r="M798" i="11"/>
  <c r="F798" i="11"/>
  <c r="E798" i="11"/>
  <c r="D798" i="11"/>
  <c r="W797" i="11"/>
  <c r="R797" i="11"/>
  <c r="M797" i="11"/>
  <c r="F797" i="11"/>
  <c r="E797" i="11"/>
  <c r="D797" i="11"/>
  <c r="H797" i="11"/>
  <c r="X797" i="11"/>
  <c r="W796" i="11"/>
  <c r="R796" i="11"/>
  <c r="M796" i="11"/>
  <c r="F796" i="11"/>
  <c r="E796" i="11"/>
  <c r="D796" i="11"/>
  <c r="W795" i="11"/>
  <c r="R795" i="11"/>
  <c r="M795" i="11"/>
  <c r="F795" i="11"/>
  <c r="E795" i="11"/>
  <c r="D795" i="11"/>
  <c r="W794" i="11"/>
  <c r="R794" i="11"/>
  <c r="M794" i="11"/>
  <c r="F794" i="11"/>
  <c r="E794" i="11"/>
  <c r="D794" i="11"/>
  <c r="W793" i="11"/>
  <c r="R793" i="11"/>
  <c r="M793" i="11"/>
  <c r="F793" i="11"/>
  <c r="E793" i="11"/>
  <c r="D793" i="11"/>
  <c r="H793" i="11" s="1"/>
  <c r="W792" i="11"/>
  <c r="R792" i="11"/>
  <c r="M792" i="11"/>
  <c r="F792" i="11"/>
  <c r="E792" i="11"/>
  <c r="D792" i="11"/>
  <c r="W791" i="11"/>
  <c r="R791" i="11"/>
  <c r="M791" i="11"/>
  <c r="F791" i="11"/>
  <c r="E791" i="11"/>
  <c r="D791" i="11"/>
  <c r="W790" i="11"/>
  <c r="R790" i="11"/>
  <c r="M790" i="11"/>
  <c r="F790" i="11"/>
  <c r="E790" i="11"/>
  <c r="D790" i="11"/>
  <c r="W789" i="11"/>
  <c r="R789" i="11"/>
  <c r="M789" i="11"/>
  <c r="F789" i="11"/>
  <c r="E789" i="11"/>
  <c r="D789" i="11"/>
  <c r="H789" i="11" s="1"/>
  <c r="W788" i="11"/>
  <c r="R788" i="11"/>
  <c r="M788" i="11"/>
  <c r="F788" i="11"/>
  <c r="E788" i="11"/>
  <c r="D788" i="11"/>
  <c r="W787" i="11"/>
  <c r="R787" i="11"/>
  <c r="M787" i="11"/>
  <c r="F787" i="11"/>
  <c r="E787" i="11"/>
  <c r="D787" i="11"/>
  <c r="W786" i="11"/>
  <c r="R786" i="11"/>
  <c r="M786" i="11"/>
  <c r="F786" i="11"/>
  <c r="E786" i="11"/>
  <c r="D786" i="11"/>
  <c r="W785" i="11"/>
  <c r="R785" i="11"/>
  <c r="M785" i="11"/>
  <c r="F785" i="11"/>
  <c r="E785" i="11"/>
  <c r="D785" i="11"/>
  <c r="W784" i="11"/>
  <c r="R784" i="11"/>
  <c r="M784" i="11"/>
  <c r="F784" i="11"/>
  <c r="E784" i="11"/>
  <c r="D784" i="11"/>
  <c r="H784" i="11" s="1"/>
  <c r="W783" i="11"/>
  <c r="R783" i="11"/>
  <c r="M783" i="11"/>
  <c r="F783" i="11"/>
  <c r="E783" i="11"/>
  <c r="D783" i="11"/>
  <c r="W782" i="11"/>
  <c r="R782" i="11"/>
  <c r="M782" i="11"/>
  <c r="F782" i="11"/>
  <c r="E782" i="11"/>
  <c r="D782" i="11"/>
  <c r="W781" i="11"/>
  <c r="R781" i="11"/>
  <c r="M781" i="11"/>
  <c r="F781" i="11"/>
  <c r="H781" i="11" s="1"/>
  <c r="E781" i="11"/>
  <c r="D781" i="11"/>
  <c r="AA781" i="11" s="1"/>
  <c r="W780" i="11"/>
  <c r="R780" i="11"/>
  <c r="M780" i="11"/>
  <c r="F780" i="11"/>
  <c r="E780" i="11"/>
  <c r="D780" i="11"/>
  <c r="AA780" i="11" s="1"/>
  <c r="W779" i="11"/>
  <c r="R779" i="11"/>
  <c r="M779" i="11"/>
  <c r="F779" i="11"/>
  <c r="E779" i="11"/>
  <c r="D779" i="11"/>
  <c r="AA779" i="11" s="1"/>
  <c r="W778" i="11"/>
  <c r="R778" i="11"/>
  <c r="M778" i="11"/>
  <c r="F778" i="11"/>
  <c r="E778" i="11"/>
  <c r="D778" i="11"/>
  <c r="AA778" i="11" s="1"/>
  <c r="AB778" i="11" s="1"/>
  <c r="W777" i="11"/>
  <c r="R777" i="11"/>
  <c r="M777" i="11"/>
  <c r="F777" i="11"/>
  <c r="E777" i="11"/>
  <c r="D777" i="11"/>
  <c r="AA777" i="11" s="1"/>
  <c r="AB777" i="11" s="1"/>
  <c r="W776" i="11"/>
  <c r="R776" i="11"/>
  <c r="M776" i="11"/>
  <c r="F776" i="11"/>
  <c r="E776" i="11"/>
  <c r="D776" i="11"/>
  <c r="AA776" i="11" s="1"/>
  <c r="W775" i="11"/>
  <c r="R775" i="11"/>
  <c r="M775" i="11"/>
  <c r="F775" i="11"/>
  <c r="E775" i="11"/>
  <c r="D775" i="11"/>
  <c r="AA775" i="11" s="1"/>
  <c r="W774" i="11"/>
  <c r="R774" i="11"/>
  <c r="M774" i="11"/>
  <c r="F774" i="11"/>
  <c r="E774" i="11"/>
  <c r="D774" i="11"/>
  <c r="AA774" i="11" s="1"/>
  <c r="AB774" i="11" s="1"/>
  <c r="W773" i="11"/>
  <c r="R773" i="11"/>
  <c r="M773" i="11"/>
  <c r="F773" i="11"/>
  <c r="H773" i="11"/>
  <c r="E773" i="11"/>
  <c r="D773" i="11"/>
  <c r="AA773" i="11" s="1"/>
  <c r="W772" i="11"/>
  <c r="R772" i="11"/>
  <c r="M772" i="11"/>
  <c r="F772" i="11"/>
  <c r="E772" i="11"/>
  <c r="D772" i="11"/>
  <c r="AA772" i="11" s="1"/>
  <c r="W771" i="11"/>
  <c r="R771" i="11"/>
  <c r="M771" i="11"/>
  <c r="F771" i="11"/>
  <c r="E771" i="11"/>
  <c r="D771" i="11"/>
  <c r="AA771" i="11" s="1"/>
  <c r="AB771" i="11" s="1"/>
  <c r="W770" i="11"/>
  <c r="R770" i="11"/>
  <c r="M770" i="11"/>
  <c r="F770" i="11"/>
  <c r="E770" i="11"/>
  <c r="D770" i="11"/>
  <c r="AA770" i="11" s="1"/>
  <c r="W769" i="11"/>
  <c r="R769" i="11"/>
  <c r="M769" i="11"/>
  <c r="F769" i="11"/>
  <c r="E769" i="11"/>
  <c r="D769" i="11"/>
  <c r="AA769" i="11" s="1"/>
  <c r="H769" i="11"/>
  <c r="W768" i="11"/>
  <c r="R768" i="11"/>
  <c r="M768" i="11"/>
  <c r="F768" i="11"/>
  <c r="E768" i="11"/>
  <c r="D768" i="11"/>
  <c r="AA768" i="11" s="1"/>
  <c r="W767" i="11"/>
  <c r="R767" i="11"/>
  <c r="M767" i="11"/>
  <c r="F767" i="11"/>
  <c r="E767" i="11"/>
  <c r="D767" i="11"/>
  <c r="AA767" i="11" s="1"/>
  <c r="W766" i="11"/>
  <c r="R766" i="11"/>
  <c r="M766" i="11"/>
  <c r="F766" i="11"/>
  <c r="E766" i="11"/>
  <c r="D766" i="11"/>
  <c r="AA766" i="11" s="1"/>
  <c r="AB766" i="11" s="1"/>
  <c r="W765" i="11"/>
  <c r="R765" i="11"/>
  <c r="M765" i="11"/>
  <c r="F765" i="11"/>
  <c r="E765" i="11"/>
  <c r="D765" i="11"/>
  <c r="AA765" i="11" s="1"/>
  <c r="AD765" i="11" s="1"/>
  <c r="W764" i="11"/>
  <c r="R764" i="11"/>
  <c r="M764" i="11"/>
  <c r="F764" i="11"/>
  <c r="E764" i="11"/>
  <c r="D764" i="11"/>
  <c r="AA764" i="11" s="1"/>
  <c r="W763" i="11"/>
  <c r="R763" i="11"/>
  <c r="M763" i="11"/>
  <c r="F763" i="11"/>
  <c r="E763" i="11"/>
  <c r="D763" i="11"/>
  <c r="AA763" i="11" s="1"/>
  <c r="W762" i="11"/>
  <c r="R762" i="11"/>
  <c r="M762" i="11"/>
  <c r="F762" i="11"/>
  <c r="E762" i="11"/>
  <c r="D762" i="11"/>
  <c r="AA762" i="11" s="1"/>
  <c r="W761" i="11"/>
  <c r="R761" i="11"/>
  <c r="M761" i="11"/>
  <c r="F761" i="11"/>
  <c r="E761" i="11"/>
  <c r="D761" i="11"/>
  <c r="AA761" i="11" s="1"/>
  <c r="AD761" i="11" s="1"/>
  <c r="H761" i="11"/>
  <c r="W760" i="11"/>
  <c r="R760" i="11"/>
  <c r="M760" i="11"/>
  <c r="F760" i="11"/>
  <c r="E760" i="11"/>
  <c r="D760" i="11"/>
  <c r="AA760" i="11" s="1"/>
  <c r="AB760" i="11" s="1"/>
  <c r="W759" i="11"/>
  <c r="R759" i="11"/>
  <c r="M759" i="11"/>
  <c r="F759" i="11"/>
  <c r="E759" i="11"/>
  <c r="D759" i="11"/>
  <c r="AA759" i="11" s="1"/>
  <c r="AB759" i="11" s="1"/>
  <c r="W758" i="11"/>
  <c r="R758" i="11"/>
  <c r="M758" i="11"/>
  <c r="F758" i="11"/>
  <c r="E758" i="11"/>
  <c r="D758" i="11"/>
  <c r="AA758" i="11" s="1"/>
  <c r="AB758" i="11" s="1"/>
  <c r="W757" i="11"/>
  <c r="R757" i="11"/>
  <c r="M757" i="11"/>
  <c r="F757" i="11"/>
  <c r="E757" i="11"/>
  <c r="D757" i="11"/>
  <c r="W756" i="11"/>
  <c r="R756" i="11"/>
  <c r="M756" i="11"/>
  <c r="F756" i="11"/>
  <c r="E756" i="11"/>
  <c r="D756" i="11"/>
  <c r="AA756" i="11" s="1"/>
  <c r="W755" i="11"/>
  <c r="R755" i="11"/>
  <c r="M755" i="11"/>
  <c r="F755" i="11"/>
  <c r="E755" i="11"/>
  <c r="D755" i="11"/>
  <c r="AA755" i="11" s="1"/>
  <c r="W754" i="11"/>
  <c r="R754" i="11"/>
  <c r="M754" i="11"/>
  <c r="F754" i="11"/>
  <c r="E754" i="11"/>
  <c r="D754" i="11"/>
  <c r="AA754" i="11" s="1"/>
  <c r="W753" i="11"/>
  <c r="R753" i="11"/>
  <c r="M753" i="11"/>
  <c r="F753" i="11"/>
  <c r="E753" i="11"/>
  <c r="D753" i="11"/>
  <c r="AA753" i="11" s="1"/>
  <c r="AD753" i="11" s="1"/>
  <c r="W752" i="11"/>
  <c r="R752" i="11"/>
  <c r="M752" i="11"/>
  <c r="F752" i="11"/>
  <c r="E752" i="11"/>
  <c r="D752" i="11"/>
  <c r="AA752" i="11" s="1"/>
  <c r="W751" i="11"/>
  <c r="R751" i="11"/>
  <c r="M751" i="11"/>
  <c r="F751" i="11"/>
  <c r="E751" i="11"/>
  <c r="D751" i="11"/>
  <c r="AA751" i="11" s="1"/>
  <c r="AB751" i="11" s="1"/>
  <c r="W750" i="11"/>
  <c r="R750" i="11"/>
  <c r="M750" i="11"/>
  <c r="F750" i="11"/>
  <c r="E750" i="11"/>
  <c r="D750" i="11"/>
  <c r="AA750" i="11" s="1"/>
  <c r="AB750" i="11" s="1"/>
  <c r="W749" i="11"/>
  <c r="R749" i="11"/>
  <c r="M749" i="11"/>
  <c r="F749" i="11"/>
  <c r="E749" i="11"/>
  <c r="D749" i="11"/>
  <c r="AA749" i="11" s="1"/>
  <c r="AD749" i="11" s="1"/>
  <c r="W748" i="11"/>
  <c r="R748" i="11"/>
  <c r="M748" i="11"/>
  <c r="F748" i="11"/>
  <c r="E748" i="11"/>
  <c r="D748" i="11"/>
  <c r="AA748" i="11" s="1"/>
  <c r="W747" i="11"/>
  <c r="R747" i="11"/>
  <c r="M747" i="11"/>
  <c r="F747" i="11"/>
  <c r="E747" i="11"/>
  <c r="D747" i="11"/>
  <c r="AA747" i="11" s="1"/>
  <c r="W746" i="11"/>
  <c r="R746" i="11"/>
  <c r="M746" i="11"/>
  <c r="F746" i="11"/>
  <c r="E746" i="11"/>
  <c r="D746" i="11"/>
  <c r="AA746" i="11" s="1"/>
  <c r="W745" i="11"/>
  <c r="R745" i="11"/>
  <c r="M745" i="11"/>
  <c r="F745" i="11"/>
  <c r="E745" i="11"/>
  <c r="D745" i="11"/>
  <c r="AA745" i="11" s="1"/>
  <c r="W744" i="11"/>
  <c r="R744" i="11"/>
  <c r="M744" i="11"/>
  <c r="F744" i="11"/>
  <c r="E744" i="11"/>
  <c r="D744" i="11"/>
  <c r="AA744" i="11" s="1"/>
  <c r="W743" i="11"/>
  <c r="R743" i="11"/>
  <c r="M743" i="11"/>
  <c r="F743" i="11"/>
  <c r="E743" i="11"/>
  <c r="D743" i="11"/>
  <c r="AA743" i="11" s="1"/>
  <c r="W742" i="11"/>
  <c r="R742" i="11"/>
  <c r="M742" i="11"/>
  <c r="F742" i="11"/>
  <c r="E742" i="11"/>
  <c r="D742" i="11"/>
  <c r="AA742" i="11" s="1"/>
  <c r="AB742" i="11" s="1"/>
  <c r="W741" i="11"/>
  <c r="R741" i="11"/>
  <c r="M741" i="11"/>
  <c r="F741" i="11"/>
  <c r="E741" i="11"/>
  <c r="D741" i="11"/>
  <c r="AA741" i="11" s="1"/>
  <c r="W740" i="11"/>
  <c r="R740" i="11"/>
  <c r="M740" i="11"/>
  <c r="F740" i="11"/>
  <c r="E740" i="11"/>
  <c r="D740" i="11"/>
  <c r="AA740" i="11" s="1"/>
  <c r="W634" i="11"/>
  <c r="R634" i="11"/>
  <c r="M634" i="11"/>
  <c r="F634" i="11"/>
  <c r="E634" i="11"/>
  <c r="D634" i="11"/>
  <c r="W633" i="11"/>
  <c r="R633" i="11"/>
  <c r="M633" i="11"/>
  <c r="F633" i="11"/>
  <c r="E633" i="11"/>
  <c r="D633" i="11"/>
  <c r="W632" i="11"/>
  <c r="R632" i="11"/>
  <c r="M632" i="11"/>
  <c r="F632" i="11"/>
  <c r="E632" i="11"/>
  <c r="D632" i="11"/>
  <c r="H632" i="11" s="1"/>
  <c r="W631" i="11"/>
  <c r="R631" i="11"/>
  <c r="M631" i="11"/>
  <c r="F631" i="11"/>
  <c r="E631" i="11"/>
  <c r="D631" i="11"/>
  <c r="W630" i="11"/>
  <c r="R630" i="11"/>
  <c r="M630" i="11"/>
  <c r="F630" i="11"/>
  <c r="E630" i="11"/>
  <c r="D630" i="11"/>
  <c r="W629" i="11"/>
  <c r="R629" i="11"/>
  <c r="M629" i="11"/>
  <c r="F629" i="11"/>
  <c r="E629" i="11"/>
  <c r="D629" i="11"/>
  <c r="W628" i="11"/>
  <c r="R628" i="11"/>
  <c r="M628" i="11"/>
  <c r="F628" i="11"/>
  <c r="E628" i="11"/>
  <c r="D628" i="11"/>
  <c r="H628" i="11" s="1"/>
  <c r="W627" i="11"/>
  <c r="R627" i="11"/>
  <c r="M627" i="11"/>
  <c r="F627" i="11"/>
  <c r="E627" i="11"/>
  <c r="D627" i="11"/>
  <c r="W626" i="11"/>
  <c r="R626" i="11"/>
  <c r="M626" i="11"/>
  <c r="F626" i="11"/>
  <c r="E626" i="11"/>
  <c r="D626" i="11"/>
  <c r="W625" i="11"/>
  <c r="R625" i="11"/>
  <c r="M625" i="11"/>
  <c r="F625" i="11"/>
  <c r="E625" i="11"/>
  <c r="D625" i="11"/>
  <c r="W624" i="11"/>
  <c r="R624" i="11"/>
  <c r="M624" i="11"/>
  <c r="F624" i="11"/>
  <c r="E624" i="11"/>
  <c r="D624" i="11"/>
  <c r="W623" i="11"/>
  <c r="R623" i="11"/>
  <c r="M623" i="11"/>
  <c r="F623" i="11"/>
  <c r="E623" i="11"/>
  <c r="D623" i="11"/>
  <c r="W622" i="11"/>
  <c r="R622" i="11"/>
  <c r="M622" i="11"/>
  <c r="F622" i="11"/>
  <c r="E622" i="11"/>
  <c r="D622" i="11"/>
  <c r="W621" i="11"/>
  <c r="R621" i="11"/>
  <c r="M621" i="11"/>
  <c r="F621" i="11"/>
  <c r="E621" i="11"/>
  <c r="D621" i="11"/>
  <c r="W620" i="11"/>
  <c r="R620" i="11"/>
  <c r="M620" i="11"/>
  <c r="F620" i="11"/>
  <c r="E620" i="11"/>
  <c r="H620" i="11"/>
  <c r="D620" i="11"/>
  <c r="W619" i="11"/>
  <c r="R619" i="11"/>
  <c r="M619" i="11"/>
  <c r="F619" i="11"/>
  <c r="E619" i="11"/>
  <c r="D619" i="11"/>
  <c r="W618" i="11"/>
  <c r="R618" i="11"/>
  <c r="M618" i="11"/>
  <c r="F618" i="11"/>
  <c r="E618" i="11"/>
  <c r="H618" i="11" s="1"/>
  <c r="D618" i="11"/>
  <c r="W617" i="11"/>
  <c r="R617" i="11"/>
  <c r="M617" i="11"/>
  <c r="F617" i="11"/>
  <c r="E617" i="11"/>
  <c r="D617" i="11"/>
  <c r="W616" i="11"/>
  <c r="R616" i="11"/>
  <c r="M616" i="11"/>
  <c r="F616" i="11"/>
  <c r="E616" i="11"/>
  <c r="D616" i="11"/>
  <c r="H616" i="11" s="1"/>
  <c r="W615" i="11"/>
  <c r="R615" i="11"/>
  <c r="M615" i="11"/>
  <c r="F615" i="11"/>
  <c r="E615" i="11"/>
  <c r="D615" i="11"/>
  <c r="W614" i="11"/>
  <c r="R614" i="11"/>
  <c r="M614" i="11"/>
  <c r="F614" i="11"/>
  <c r="E614" i="11"/>
  <c r="D614" i="11"/>
  <c r="W613" i="11"/>
  <c r="R613" i="11"/>
  <c r="M613" i="11"/>
  <c r="F613" i="11"/>
  <c r="E613" i="11"/>
  <c r="D613" i="11"/>
  <c r="W612" i="11"/>
  <c r="R612" i="11"/>
  <c r="M612" i="11"/>
  <c r="F612" i="11"/>
  <c r="E612" i="11"/>
  <c r="D612" i="11"/>
  <c r="H612" i="11" s="1"/>
  <c r="W611" i="11"/>
  <c r="R611" i="11"/>
  <c r="M611" i="11"/>
  <c r="F611" i="11"/>
  <c r="E611" i="11"/>
  <c r="D611" i="11"/>
  <c r="W610" i="11"/>
  <c r="R610" i="11"/>
  <c r="M610" i="11"/>
  <c r="F610" i="11"/>
  <c r="E610" i="11"/>
  <c r="D610" i="11"/>
  <c r="W609" i="11"/>
  <c r="R609" i="11"/>
  <c r="M609" i="11"/>
  <c r="F609" i="11"/>
  <c r="E609" i="11"/>
  <c r="D609" i="11"/>
  <c r="W608" i="11"/>
  <c r="R608" i="11"/>
  <c r="M608" i="11"/>
  <c r="F608" i="11"/>
  <c r="E608" i="11"/>
  <c r="H608" i="11" s="1"/>
  <c r="D608" i="11"/>
  <c r="W607" i="11"/>
  <c r="R607" i="11"/>
  <c r="M607" i="11"/>
  <c r="F607" i="11"/>
  <c r="E607" i="11"/>
  <c r="D607" i="11"/>
  <c r="W606" i="11"/>
  <c r="R606" i="11"/>
  <c r="M606" i="11"/>
  <c r="F606" i="11"/>
  <c r="E606" i="11"/>
  <c r="D606" i="11"/>
  <c r="W605" i="11"/>
  <c r="R605" i="11"/>
  <c r="M605" i="11"/>
  <c r="F605" i="11"/>
  <c r="E605" i="11"/>
  <c r="D605" i="11"/>
  <c r="W604" i="11"/>
  <c r="R604" i="11"/>
  <c r="M604" i="11"/>
  <c r="F604" i="11"/>
  <c r="E604" i="11"/>
  <c r="D604" i="11"/>
  <c r="H604" i="11" s="1"/>
  <c r="W603" i="11"/>
  <c r="R603" i="11"/>
  <c r="M603" i="11"/>
  <c r="F603" i="11"/>
  <c r="E603" i="11"/>
  <c r="D603" i="11"/>
  <c r="W602" i="11"/>
  <c r="R602" i="11"/>
  <c r="M602" i="11"/>
  <c r="F602" i="11"/>
  <c r="E602" i="11"/>
  <c r="D602" i="11"/>
  <c r="W601" i="11"/>
  <c r="R601" i="11"/>
  <c r="M601" i="11"/>
  <c r="F601" i="11"/>
  <c r="E601" i="11"/>
  <c r="D601" i="11"/>
  <c r="W600" i="11"/>
  <c r="R600" i="11"/>
  <c r="M600" i="11"/>
  <c r="F600" i="11"/>
  <c r="E600" i="11"/>
  <c r="D600" i="11"/>
  <c r="H600" i="11" s="1"/>
  <c r="W599" i="11"/>
  <c r="R599" i="11"/>
  <c r="M599" i="11"/>
  <c r="F599" i="11"/>
  <c r="E599" i="11"/>
  <c r="D599" i="11"/>
  <c r="W598" i="11"/>
  <c r="R598" i="11"/>
  <c r="M598" i="11"/>
  <c r="F598" i="11"/>
  <c r="E598" i="11"/>
  <c r="D598" i="11"/>
  <c r="W597" i="11"/>
  <c r="R597" i="11"/>
  <c r="M597" i="11"/>
  <c r="F597" i="11"/>
  <c r="E597" i="11"/>
  <c r="D597" i="11"/>
  <c r="W596" i="11"/>
  <c r="R596" i="11"/>
  <c r="M596" i="11"/>
  <c r="F596" i="11"/>
  <c r="E596" i="11"/>
  <c r="D596" i="11"/>
  <c r="H596" i="11" s="1"/>
  <c r="W595" i="11"/>
  <c r="R595" i="11"/>
  <c r="M595" i="11"/>
  <c r="F595" i="11"/>
  <c r="E595" i="11"/>
  <c r="D595" i="11"/>
  <c r="W594" i="11"/>
  <c r="R594" i="11"/>
  <c r="M594" i="11"/>
  <c r="F594" i="11"/>
  <c r="E594" i="11"/>
  <c r="D594" i="11"/>
  <c r="W593" i="11"/>
  <c r="R593" i="11"/>
  <c r="M593" i="11"/>
  <c r="F593" i="11"/>
  <c r="E593" i="11"/>
  <c r="D593" i="11"/>
  <c r="W592" i="11"/>
  <c r="R592" i="11"/>
  <c r="M592" i="11"/>
  <c r="F592" i="11"/>
  <c r="E592" i="11"/>
  <c r="D592" i="11"/>
  <c r="W591" i="11"/>
  <c r="R591" i="11"/>
  <c r="M591" i="11"/>
  <c r="F591" i="11"/>
  <c r="E591" i="11"/>
  <c r="D591" i="11"/>
  <c r="W590" i="11"/>
  <c r="R590" i="11"/>
  <c r="M590" i="11"/>
  <c r="F590" i="11"/>
  <c r="E590" i="11"/>
  <c r="D590" i="11"/>
  <c r="W589" i="11"/>
  <c r="R589" i="11"/>
  <c r="M589" i="11"/>
  <c r="F589" i="11"/>
  <c r="E589" i="11"/>
  <c r="D589" i="11"/>
  <c r="W588" i="11"/>
  <c r="R588" i="11"/>
  <c r="M588" i="11"/>
  <c r="F588" i="11"/>
  <c r="E588" i="11"/>
  <c r="D588" i="11"/>
  <c r="H588" i="11" s="1"/>
  <c r="W587" i="11"/>
  <c r="R587" i="11"/>
  <c r="M587" i="11"/>
  <c r="F587" i="11"/>
  <c r="E587" i="11"/>
  <c r="D587" i="11"/>
  <c r="W586" i="11"/>
  <c r="R586" i="11"/>
  <c r="M586" i="11"/>
  <c r="F586" i="11"/>
  <c r="E586" i="11"/>
  <c r="D586" i="11"/>
  <c r="W585" i="11"/>
  <c r="R585" i="11"/>
  <c r="M585" i="11"/>
  <c r="F585" i="11"/>
  <c r="E585" i="11"/>
  <c r="D585" i="11"/>
  <c r="W584" i="11"/>
  <c r="R584" i="11"/>
  <c r="M584" i="11"/>
  <c r="F584" i="11"/>
  <c r="E584" i="11"/>
  <c r="D584" i="11"/>
  <c r="H584" i="11" s="1"/>
  <c r="W583" i="11"/>
  <c r="R583" i="11"/>
  <c r="M583" i="11"/>
  <c r="F583" i="11"/>
  <c r="E583" i="11"/>
  <c r="D583" i="11"/>
  <c r="W582" i="11"/>
  <c r="R582" i="11"/>
  <c r="M582" i="11"/>
  <c r="F582" i="11"/>
  <c r="E582" i="11"/>
  <c r="D582" i="11"/>
  <c r="W581" i="11"/>
  <c r="R581" i="11"/>
  <c r="M581" i="11"/>
  <c r="F581" i="11"/>
  <c r="E581" i="11"/>
  <c r="D581" i="11"/>
  <c r="W580" i="11"/>
  <c r="R580" i="11"/>
  <c r="M580" i="11"/>
  <c r="F580" i="11"/>
  <c r="E580" i="11"/>
  <c r="D580" i="11"/>
  <c r="H580" i="11"/>
  <c r="W579" i="11"/>
  <c r="R579" i="11"/>
  <c r="M579" i="11"/>
  <c r="F579" i="11"/>
  <c r="E579" i="11"/>
  <c r="D579" i="11"/>
  <c r="W578" i="11"/>
  <c r="R578" i="11"/>
  <c r="M578" i="11"/>
  <c r="F578" i="11"/>
  <c r="E578" i="11"/>
  <c r="D578" i="11"/>
  <c r="W577" i="11"/>
  <c r="R577" i="11"/>
  <c r="M577" i="11"/>
  <c r="F577" i="11"/>
  <c r="E577" i="11"/>
  <c r="D577" i="11"/>
  <c r="W576" i="11"/>
  <c r="R576" i="11"/>
  <c r="M576" i="11"/>
  <c r="F576" i="11"/>
  <c r="E576" i="11"/>
  <c r="D576" i="11"/>
  <c r="H576" i="11" s="1"/>
  <c r="W575" i="11"/>
  <c r="R575" i="11"/>
  <c r="M575" i="11"/>
  <c r="F575" i="11"/>
  <c r="E575" i="11"/>
  <c r="D575" i="11"/>
  <c r="W574" i="11"/>
  <c r="R574" i="11"/>
  <c r="M574" i="11"/>
  <c r="F574" i="11"/>
  <c r="E574" i="11"/>
  <c r="D574" i="11"/>
  <c r="W573" i="11"/>
  <c r="R573" i="11"/>
  <c r="M573" i="11"/>
  <c r="F573" i="11"/>
  <c r="E573" i="11"/>
  <c r="D573" i="11"/>
  <c r="W572" i="11"/>
  <c r="R572" i="11"/>
  <c r="M572" i="11"/>
  <c r="F572" i="11"/>
  <c r="E572" i="11"/>
  <c r="D572" i="11"/>
  <c r="W571" i="11"/>
  <c r="R571" i="11"/>
  <c r="M571" i="11"/>
  <c r="F571" i="11"/>
  <c r="E571" i="11"/>
  <c r="D571" i="11"/>
  <c r="AA571" i="11" s="1"/>
  <c r="AB571" i="11" s="1"/>
  <c r="W570" i="11"/>
  <c r="R570" i="11"/>
  <c r="M570" i="11"/>
  <c r="F570" i="11"/>
  <c r="E570" i="11"/>
  <c r="D570" i="11"/>
  <c r="AA570" i="11" s="1"/>
  <c r="W569" i="11"/>
  <c r="R569" i="11"/>
  <c r="M569" i="11"/>
  <c r="F569" i="11"/>
  <c r="E569" i="11"/>
  <c r="D569" i="11"/>
  <c r="AA569" i="11" s="1"/>
  <c r="W568" i="11"/>
  <c r="R568" i="11"/>
  <c r="M568" i="11"/>
  <c r="F568" i="11"/>
  <c r="H568" i="11"/>
  <c r="E568" i="11"/>
  <c r="D568" i="11"/>
  <c r="AA568" i="11" s="1"/>
  <c r="AB568" i="11" s="1"/>
  <c r="W567" i="11"/>
  <c r="R567" i="11"/>
  <c r="M567" i="11"/>
  <c r="F567" i="11"/>
  <c r="E567" i="11"/>
  <c r="D567" i="11"/>
  <c r="AA567" i="11" s="1"/>
  <c r="W566" i="11"/>
  <c r="R566" i="11"/>
  <c r="M566" i="11"/>
  <c r="F566" i="11"/>
  <c r="E566" i="11"/>
  <c r="D566" i="11"/>
  <c r="AA566" i="11" s="1"/>
  <c r="AB566" i="11" s="1"/>
  <c r="W565" i="11"/>
  <c r="R565" i="11"/>
  <c r="M565" i="11"/>
  <c r="F565" i="11"/>
  <c r="E565" i="11"/>
  <c r="D565" i="11"/>
  <c r="AA565" i="11" s="1"/>
  <c r="AB565" i="11" s="1"/>
  <c r="W564" i="11"/>
  <c r="R564" i="11"/>
  <c r="M564" i="11"/>
  <c r="F564" i="11"/>
  <c r="H564" i="11" s="1"/>
  <c r="E564" i="11"/>
  <c r="D564" i="11"/>
  <c r="AA564" i="11" s="1"/>
  <c r="W563" i="11"/>
  <c r="R563" i="11"/>
  <c r="M563" i="11"/>
  <c r="F563" i="11"/>
  <c r="E563" i="11"/>
  <c r="D563" i="11"/>
  <c r="AA563" i="11" s="1"/>
  <c r="AB563" i="11" s="1"/>
  <c r="W562" i="11"/>
  <c r="R562" i="11"/>
  <c r="M562" i="11"/>
  <c r="F562" i="11"/>
  <c r="E562" i="11"/>
  <c r="D562" i="11"/>
  <c r="AA562" i="11" s="1"/>
  <c r="W561" i="11"/>
  <c r="R561" i="11"/>
  <c r="M561" i="11"/>
  <c r="F561" i="11"/>
  <c r="E561" i="11"/>
  <c r="D561" i="11"/>
  <c r="AA561" i="11" s="1"/>
  <c r="W560" i="11"/>
  <c r="R560" i="11"/>
  <c r="M560" i="11"/>
  <c r="F560" i="11"/>
  <c r="E560" i="11"/>
  <c r="D560" i="11"/>
  <c r="AA560" i="11" s="1"/>
  <c r="W559" i="11"/>
  <c r="R559" i="11"/>
  <c r="M559" i="11"/>
  <c r="F559" i="11"/>
  <c r="E559" i="11"/>
  <c r="D559" i="11"/>
  <c r="AA559" i="11" s="1"/>
  <c r="AB559" i="11" s="1"/>
  <c r="W558" i="11"/>
  <c r="R558" i="11"/>
  <c r="M558" i="11"/>
  <c r="F558" i="11"/>
  <c r="E558" i="11"/>
  <c r="D558" i="11"/>
  <c r="AA558" i="11" s="1"/>
  <c r="AB558" i="11" s="1"/>
  <c r="W557" i="11"/>
  <c r="R557" i="11"/>
  <c r="M557" i="11"/>
  <c r="F557" i="11"/>
  <c r="E557" i="11"/>
  <c r="D557" i="11"/>
  <c r="AA557" i="11" s="1"/>
  <c r="AB557" i="11" s="1"/>
  <c r="W556" i="11"/>
  <c r="R556" i="11"/>
  <c r="M556" i="11"/>
  <c r="F556" i="11"/>
  <c r="E556" i="11"/>
  <c r="D556" i="11"/>
  <c r="AA556" i="11" s="1"/>
  <c r="W555" i="11"/>
  <c r="R555" i="11"/>
  <c r="M555" i="11"/>
  <c r="F555" i="11"/>
  <c r="E555" i="11"/>
  <c r="D555" i="11"/>
  <c r="AA555" i="11" s="1"/>
  <c r="W554" i="11"/>
  <c r="R554" i="11"/>
  <c r="M554" i="11"/>
  <c r="F554" i="11"/>
  <c r="E554" i="11"/>
  <c r="D554" i="11"/>
  <c r="AA554" i="11" s="1"/>
  <c r="W553" i="11"/>
  <c r="R553" i="11"/>
  <c r="M553" i="11"/>
  <c r="F553" i="11"/>
  <c r="E553" i="11"/>
  <c r="D553" i="11"/>
  <c r="AA553" i="11" s="1"/>
  <c r="W552" i="11"/>
  <c r="R552" i="11"/>
  <c r="M552" i="11"/>
  <c r="F552" i="11"/>
  <c r="E552" i="11"/>
  <c r="D552" i="11"/>
  <c r="H552" i="11" s="1"/>
  <c r="W551" i="11"/>
  <c r="R551" i="11"/>
  <c r="M551" i="11"/>
  <c r="F551" i="11"/>
  <c r="E551" i="11"/>
  <c r="D551" i="11"/>
  <c r="AA551" i="11" s="1"/>
  <c r="AB551" i="11" s="1"/>
  <c r="W550" i="11"/>
  <c r="R550" i="11"/>
  <c r="M550" i="11"/>
  <c r="F550" i="11"/>
  <c r="E550" i="11"/>
  <c r="D550" i="11"/>
  <c r="AA550" i="11" s="1"/>
  <c r="AB550" i="11" s="1"/>
  <c r="W549" i="11"/>
  <c r="R549" i="11"/>
  <c r="M549" i="11"/>
  <c r="F549" i="11"/>
  <c r="E549" i="11"/>
  <c r="D549" i="11"/>
  <c r="AA549" i="11" s="1"/>
  <c r="AB549" i="11" s="1"/>
  <c r="W548" i="11"/>
  <c r="R548" i="11"/>
  <c r="M548" i="11"/>
  <c r="F548" i="11"/>
  <c r="H548" i="11" s="1"/>
  <c r="E548" i="11"/>
  <c r="D548" i="11"/>
  <c r="AA548" i="11" s="1"/>
  <c r="W547" i="11"/>
  <c r="R547" i="11"/>
  <c r="M547" i="11"/>
  <c r="F547" i="11"/>
  <c r="E547" i="11"/>
  <c r="D547" i="11"/>
  <c r="AA547" i="11" s="1"/>
  <c r="W546" i="11"/>
  <c r="R546" i="11"/>
  <c r="M546" i="11"/>
  <c r="F546" i="11"/>
  <c r="E546" i="11"/>
  <c r="D546" i="11"/>
  <c r="AA546" i="11" s="1"/>
  <c r="W545" i="11"/>
  <c r="R545" i="11"/>
  <c r="M545" i="11"/>
  <c r="F545" i="11"/>
  <c r="E545" i="11"/>
  <c r="D545" i="11"/>
  <c r="AA545" i="11" s="1"/>
  <c r="W544" i="11"/>
  <c r="R544" i="11"/>
  <c r="M544" i="11"/>
  <c r="F544" i="11"/>
  <c r="E544" i="11"/>
  <c r="D544" i="11"/>
  <c r="AA544" i="11" s="1"/>
  <c r="AB544" i="11" s="1"/>
  <c r="W543" i="11"/>
  <c r="R543" i="11"/>
  <c r="M543" i="11"/>
  <c r="F543" i="11"/>
  <c r="E543" i="11"/>
  <c r="D543" i="11"/>
  <c r="AA543" i="11" s="1"/>
  <c r="AB543" i="11" s="1"/>
  <c r="W542" i="11"/>
  <c r="R542" i="11"/>
  <c r="M542" i="11"/>
  <c r="F542" i="11"/>
  <c r="E542" i="11"/>
  <c r="D542" i="11"/>
  <c r="AA542" i="11" s="1"/>
  <c r="AB542" i="11" s="1"/>
  <c r="W541" i="11"/>
  <c r="R541" i="11"/>
  <c r="M541" i="11"/>
  <c r="F541" i="11"/>
  <c r="E541" i="11"/>
  <c r="D541" i="11"/>
  <c r="AA541" i="11" s="1"/>
  <c r="AB541" i="11" s="1"/>
  <c r="W540" i="11"/>
  <c r="R540" i="11"/>
  <c r="M540" i="11"/>
  <c r="F540" i="11"/>
  <c r="E540" i="11"/>
  <c r="D540" i="11"/>
  <c r="AA540" i="11" s="1"/>
  <c r="W539" i="11"/>
  <c r="R539" i="11"/>
  <c r="M539" i="11"/>
  <c r="F539" i="11"/>
  <c r="E539" i="11"/>
  <c r="D539" i="11"/>
  <c r="AA539" i="11" s="1"/>
  <c r="AB539" i="11" s="1"/>
  <c r="W538" i="11"/>
  <c r="R538" i="11"/>
  <c r="M538" i="11"/>
  <c r="F538" i="11"/>
  <c r="E538" i="11"/>
  <c r="D538" i="11"/>
  <c r="AA538" i="11" s="1"/>
  <c r="W537" i="11"/>
  <c r="R537" i="11"/>
  <c r="M537" i="11"/>
  <c r="F537" i="11"/>
  <c r="E537" i="11"/>
  <c r="D537" i="11"/>
  <c r="AA537" i="11" s="1"/>
  <c r="W536" i="11"/>
  <c r="R536" i="11"/>
  <c r="M536" i="11"/>
  <c r="F536" i="11"/>
  <c r="E536" i="11"/>
  <c r="D536" i="11"/>
  <c r="AA536" i="11" s="1"/>
  <c r="AB536" i="11" s="1"/>
  <c r="W535" i="11"/>
  <c r="R535" i="11"/>
  <c r="M535" i="11"/>
  <c r="F535" i="11"/>
  <c r="E535" i="11"/>
  <c r="D535" i="11"/>
  <c r="AA535" i="11" s="1"/>
  <c r="W534" i="11"/>
  <c r="R534" i="11"/>
  <c r="M534" i="11"/>
  <c r="F534" i="11"/>
  <c r="E534" i="11"/>
  <c r="D534" i="11"/>
  <c r="AA534" i="11" s="1"/>
  <c r="AB534" i="11" s="1"/>
  <c r="W533" i="11"/>
  <c r="R533" i="11"/>
  <c r="M533" i="11"/>
  <c r="F533" i="11"/>
  <c r="E533" i="11"/>
  <c r="D533" i="11"/>
  <c r="AA533" i="11" s="1"/>
  <c r="AB533" i="11" s="1"/>
  <c r="W532" i="11"/>
  <c r="R532" i="11"/>
  <c r="M532" i="11"/>
  <c r="F532" i="11"/>
  <c r="E532" i="11"/>
  <c r="D532" i="11"/>
  <c r="AA532" i="11" s="1"/>
  <c r="H532" i="11"/>
  <c r="W531" i="11"/>
  <c r="R531" i="11"/>
  <c r="M531" i="11"/>
  <c r="F531" i="11"/>
  <c r="E531" i="11"/>
  <c r="D531" i="11"/>
  <c r="AA531" i="11" s="1"/>
  <c r="AB531" i="11" s="1"/>
  <c r="W530" i="11"/>
  <c r="R530" i="11"/>
  <c r="M530" i="11"/>
  <c r="F530" i="11"/>
  <c r="E530" i="11"/>
  <c r="D530" i="11"/>
  <c r="AA530" i="11" s="1"/>
  <c r="W529" i="11"/>
  <c r="R529" i="11"/>
  <c r="M529" i="11"/>
  <c r="F529" i="11"/>
  <c r="E529" i="11"/>
  <c r="D529" i="11"/>
  <c r="W528" i="11"/>
  <c r="R528" i="11"/>
  <c r="M528" i="11"/>
  <c r="F528" i="11"/>
  <c r="E528" i="11"/>
  <c r="D528" i="11"/>
  <c r="W527" i="11"/>
  <c r="R527" i="11"/>
  <c r="M527" i="11"/>
  <c r="F527" i="11"/>
  <c r="E527" i="11"/>
  <c r="D527" i="11"/>
  <c r="W526" i="11"/>
  <c r="R526" i="11"/>
  <c r="M526" i="11"/>
  <c r="F526" i="11"/>
  <c r="E526" i="11"/>
  <c r="D526" i="11"/>
  <c r="W525" i="11"/>
  <c r="R525" i="11"/>
  <c r="M525" i="11"/>
  <c r="F525" i="11"/>
  <c r="E525" i="11"/>
  <c r="D525" i="11"/>
  <c r="W524" i="11"/>
  <c r="R524" i="11"/>
  <c r="M524" i="11"/>
  <c r="F524" i="11"/>
  <c r="H524" i="11" s="1"/>
  <c r="E524" i="11"/>
  <c r="D524" i="11"/>
  <c r="W523" i="11"/>
  <c r="R523" i="11"/>
  <c r="M523" i="11"/>
  <c r="F523" i="11"/>
  <c r="E523" i="11"/>
  <c r="D523" i="11"/>
  <c r="W522" i="11"/>
  <c r="R522" i="11"/>
  <c r="M522" i="11"/>
  <c r="F522" i="11"/>
  <c r="E522" i="11"/>
  <c r="D522" i="11"/>
  <c r="W521" i="11"/>
  <c r="R521" i="11"/>
  <c r="M521" i="11"/>
  <c r="F521" i="11"/>
  <c r="E521" i="11"/>
  <c r="D521" i="11"/>
  <c r="W520" i="11"/>
  <c r="R520" i="11"/>
  <c r="M520" i="11"/>
  <c r="F520" i="11"/>
  <c r="E520" i="11"/>
  <c r="D520" i="11"/>
  <c r="H520" i="11" s="1"/>
  <c r="W519" i="11"/>
  <c r="R519" i="11"/>
  <c r="M519" i="11"/>
  <c r="F519" i="11"/>
  <c r="E519" i="11"/>
  <c r="D519" i="11"/>
  <c r="W518" i="11"/>
  <c r="R518" i="11"/>
  <c r="M518" i="11"/>
  <c r="F518" i="11"/>
  <c r="E518" i="11"/>
  <c r="D518" i="11"/>
  <c r="W517" i="11"/>
  <c r="R517" i="11"/>
  <c r="M517" i="11"/>
  <c r="F517" i="11"/>
  <c r="E517" i="11"/>
  <c r="D517" i="11"/>
  <c r="W516" i="11"/>
  <c r="R516" i="11"/>
  <c r="M516" i="11"/>
  <c r="F516" i="11"/>
  <c r="E516" i="11"/>
  <c r="D516" i="11"/>
  <c r="H516" i="11" s="1"/>
  <c r="W515" i="11"/>
  <c r="R515" i="11"/>
  <c r="M515" i="11"/>
  <c r="F515" i="11"/>
  <c r="E515" i="11"/>
  <c r="D515" i="11"/>
  <c r="W514" i="11"/>
  <c r="R514" i="11"/>
  <c r="M514" i="11"/>
  <c r="F514" i="11"/>
  <c r="E514" i="11"/>
  <c r="D514" i="11"/>
  <c r="W513" i="11"/>
  <c r="R513" i="11"/>
  <c r="M513" i="11"/>
  <c r="F513" i="11"/>
  <c r="E513" i="11"/>
  <c r="D513" i="11"/>
  <c r="W512" i="11"/>
  <c r="R512" i="11"/>
  <c r="M512" i="11"/>
  <c r="F512" i="11"/>
  <c r="E512" i="11"/>
  <c r="D512" i="11"/>
  <c r="H512" i="11" s="1"/>
  <c r="W511" i="11"/>
  <c r="R511" i="11"/>
  <c r="M511" i="11"/>
  <c r="F511" i="11"/>
  <c r="E511" i="11"/>
  <c r="D511" i="11"/>
  <c r="W510" i="11"/>
  <c r="R510" i="11"/>
  <c r="M510" i="11"/>
  <c r="F510" i="11"/>
  <c r="E510" i="11"/>
  <c r="D510" i="11"/>
  <c r="W509" i="11"/>
  <c r="R509" i="11"/>
  <c r="M509" i="11"/>
  <c r="F509" i="11"/>
  <c r="E509" i="11"/>
  <c r="D509" i="11"/>
  <c r="W508" i="11"/>
  <c r="R508" i="11"/>
  <c r="M508" i="11"/>
  <c r="F508" i="11"/>
  <c r="E508" i="11"/>
  <c r="H508" i="11" s="1"/>
  <c r="D508" i="11"/>
  <c r="W507" i="11"/>
  <c r="R507" i="11"/>
  <c r="M507" i="11"/>
  <c r="F507" i="11"/>
  <c r="E507" i="11"/>
  <c r="D507" i="11"/>
  <c r="H507" i="11"/>
  <c r="W506" i="11"/>
  <c r="R506" i="11"/>
  <c r="M506" i="11"/>
  <c r="F506" i="11"/>
  <c r="E506" i="11"/>
  <c r="D506" i="11"/>
  <c r="W505" i="11"/>
  <c r="R505" i="11"/>
  <c r="M505" i="11"/>
  <c r="F505" i="11"/>
  <c r="E505" i="11"/>
  <c r="D505" i="11"/>
  <c r="W504" i="11"/>
  <c r="R504" i="11"/>
  <c r="M504" i="11"/>
  <c r="F504" i="11"/>
  <c r="E504" i="11"/>
  <c r="D504" i="11"/>
  <c r="W503" i="11"/>
  <c r="R503" i="11"/>
  <c r="M503" i="11"/>
  <c r="F503" i="11"/>
  <c r="E503" i="11"/>
  <c r="D503" i="11"/>
  <c r="W502" i="11"/>
  <c r="R502" i="11"/>
  <c r="M502" i="11"/>
  <c r="F502" i="11"/>
  <c r="E502" i="11"/>
  <c r="D502" i="11"/>
  <c r="W501" i="11"/>
  <c r="R501" i="11"/>
  <c r="M501" i="11"/>
  <c r="F501" i="11"/>
  <c r="E501" i="11"/>
  <c r="D501" i="11"/>
  <c r="W500" i="11"/>
  <c r="R500" i="11"/>
  <c r="M500" i="11"/>
  <c r="F500" i="11"/>
  <c r="E500" i="11"/>
  <c r="D500" i="11"/>
  <c r="W499" i="11"/>
  <c r="R499" i="11"/>
  <c r="M499" i="11"/>
  <c r="F499" i="11"/>
  <c r="E499" i="11"/>
  <c r="D499" i="11"/>
  <c r="W498" i="11"/>
  <c r="R498" i="11"/>
  <c r="M498" i="11"/>
  <c r="F498" i="11"/>
  <c r="E498" i="11"/>
  <c r="D498" i="11"/>
  <c r="W497" i="11"/>
  <c r="R497" i="11"/>
  <c r="M497" i="11"/>
  <c r="F497" i="11"/>
  <c r="E497" i="11"/>
  <c r="D497" i="11"/>
  <c r="W496" i="11"/>
  <c r="R496" i="11"/>
  <c r="M496" i="11"/>
  <c r="F496" i="11"/>
  <c r="E496" i="11"/>
  <c r="D496" i="11"/>
  <c r="H496" i="11" s="1"/>
  <c r="W495" i="11"/>
  <c r="R495" i="11"/>
  <c r="M495" i="11"/>
  <c r="F495" i="11"/>
  <c r="E495" i="11"/>
  <c r="D495" i="11"/>
  <c r="W494" i="11"/>
  <c r="R494" i="11"/>
  <c r="M494" i="11"/>
  <c r="F494" i="11"/>
  <c r="E494" i="11"/>
  <c r="D494" i="11"/>
  <c r="W493" i="11"/>
  <c r="R493" i="11"/>
  <c r="M493" i="11"/>
  <c r="F493" i="11"/>
  <c r="E493" i="11"/>
  <c r="D493" i="11"/>
  <c r="W492" i="11"/>
  <c r="R492" i="11"/>
  <c r="M492" i="11"/>
  <c r="F492" i="11"/>
  <c r="H492" i="11"/>
  <c r="E492" i="11"/>
  <c r="D492" i="11"/>
  <c r="W491" i="11"/>
  <c r="R491" i="11"/>
  <c r="M491" i="11"/>
  <c r="F491" i="11"/>
  <c r="E491" i="11"/>
  <c r="D491" i="11"/>
  <c r="W490" i="11"/>
  <c r="R490" i="11"/>
  <c r="M490" i="11"/>
  <c r="F490" i="11"/>
  <c r="E490" i="11"/>
  <c r="D490" i="11"/>
  <c r="W489" i="11"/>
  <c r="R489" i="11"/>
  <c r="M489" i="11"/>
  <c r="F489" i="11"/>
  <c r="E489" i="11"/>
  <c r="D489" i="11"/>
  <c r="W488" i="11"/>
  <c r="R488" i="11"/>
  <c r="M488" i="11"/>
  <c r="F488" i="11"/>
  <c r="E488" i="11"/>
  <c r="D488" i="11"/>
  <c r="H488" i="11"/>
  <c r="W487" i="11"/>
  <c r="R487" i="11"/>
  <c r="M487" i="11"/>
  <c r="F487" i="11"/>
  <c r="E487" i="11"/>
  <c r="D487" i="11"/>
  <c r="W486" i="11"/>
  <c r="R486" i="11"/>
  <c r="M486" i="11"/>
  <c r="F486" i="11"/>
  <c r="E486" i="11"/>
  <c r="D486" i="11"/>
  <c r="W485" i="11"/>
  <c r="R485" i="11"/>
  <c r="M485" i="11"/>
  <c r="F485" i="11"/>
  <c r="E485" i="11"/>
  <c r="D485" i="11"/>
  <c r="W484" i="11"/>
  <c r="R484" i="11"/>
  <c r="M484" i="11"/>
  <c r="F484" i="11"/>
  <c r="E484" i="11"/>
  <c r="D484" i="11"/>
  <c r="H484" i="11" s="1"/>
  <c r="W483" i="11"/>
  <c r="R483" i="11"/>
  <c r="M483" i="11"/>
  <c r="F483" i="11"/>
  <c r="E483" i="11"/>
  <c r="D483" i="11"/>
  <c r="W482" i="11"/>
  <c r="R482" i="11"/>
  <c r="M482" i="11"/>
  <c r="F482" i="11"/>
  <c r="E482" i="11"/>
  <c r="D482" i="11"/>
  <c r="W481" i="11"/>
  <c r="R481" i="11"/>
  <c r="M481" i="11"/>
  <c r="F481" i="11"/>
  <c r="E481" i="11"/>
  <c r="D481" i="11"/>
  <c r="W480" i="11"/>
  <c r="R480" i="11"/>
  <c r="M480" i="11"/>
  <c r="F480" i="11"/>
  <c r="E480" i="11"/>
  <c r="H480" i="11" s="1"/>
  <c r="D480" i="11"/>
  <c r="W479" i="11"/>
  <c r="R479" i="11"/>
  <c r="M479" i="11"/>
  <c r="F479" i="11"/>
  <c r="E479" i="11"/>
  <c r="D479" i="11"/>
  <c r="W478" i="11"/>
  <c r="R478" i="11"/>
  <c r="M478" i="11"/>
  <c r="F478" i="11"/>
  <c r="E478" i="11"/>
  <c r="D478" i="11"/>
  <c r="W477" i="11"/>
  <c r="R477" i="11"/>
  <c r="M477" i="11"/>
  <c r="F477" i="11"/>
  <c r="E477" i="11"/>
  <c r="D477" i="11"/>
  <c r="W476" i="11"/>
  <c r="R476" i="11"/>
  <c r="M476" i="11"/>
  <c r="F476" i="11"/>
  <c r="E476" i="11"/>
  <c r="D476" i="11"/>
  <c r="W475" i="11"/>
  <c r="R475" i="11"/>
  <c r="M475" i="11"/>
  <c r="F475" i="11"/>
  <c r="E475" i="11"/>
  <c r="D475" i="11"/>
  <c r="W474" i="11"/>
  <c r="R474" i="11"/>
  <c r="M474" i="11"/>
  <c r="F474" i="11"/>
  <c r="E474" i="11"/>
  <c r="D474" i="11"/>
  <c r="W473" i="11"/>
  <c r="R473" i="11"/>
  <c r="M473" i="11"/>
  <c r="F473" i="11"/>
  <c r="E473" i="11"/>
  <c r="D473" i="11"/>
  <c r="W472" i="11"/>
  <c r="R472" i="11"/>
  <c r="M472" i="11"/>
  <c r="F472" i="11"/>
  <c r="E472" i="11"/>
  <c r="D472" i="11"/>
  <c r="W471" i="11"/>
  <c r="R471" i="11"/>
  <c r="M471" i="11"/>
  <c r="F471" i="11"/>
  <c r="E471" i="11"/>
  <c r="D471" i="11"/>
  <c r="W470" i="11"/>
  <c r="R470" i="11"/>
  <c r="M470" i="11"/>
  <c r="F470" i="11"/>
  <c r="E470" i="11"/>
  <c r="D470" i="11"/>
  <c r="W469" i="11"/>
  <c r="R469" i="11"/>
  <c r="M469" i="11"/>
  <c r="F469" i="11"/>
  <c r="E469" i="11"/>
  <c r="D469" i="11"/>
  <c r="W468" i="11"/>
  <c r="R468" i="11"/>
  <c r="M468" i="11"/>
  <c r="F468" i="11"/>
  <c r="E468" i="11"/>
  <c r="D468" i="11"/>
  <c r="W467" i="11"/>
  <c r="R467" i="11"/>
  <c r="M467" i="11"/>
  <c r="F467" i="11"/>
  <c r="E467" i="11"/>
  <c r="D467" i="11"/>
  <c r="W466" i="11"/>
  <c r="R466" i="11"/>
  <c r="M466" i="11"/>
  <c r="F466" i="11"/>
  <c r="E466" i="11"/>
  <c r="D466" i="11"/>
  <c r="AA466" i="11" s="1"/>
  <c r="W465" i="11"/>
  <c r="R465" i="11"/>
  <c r="M465" i="11"/>
  <c r="F465" i="11"/>
  <c r="E465" i="11"/>
  <c r="D465" i="11"/>
  <c r="AA465" i="11" s="1"/>
  <c r="W464" i="11"/>
  <c r="R464" i="11"/>
  <c r="M464" i="11"/>
  <c r="F464" i="11"/>
  <c r="E464" i="11"/>
  <c r="D464" i="11"/>
  <c r="AA464" i="11" s="1"/>
  <c r="AB464" i="11" s="1"/>
  <c r="W463" i="11"/>
  <c r="R463" i="11"/>
  <c r="M463" i="11"/>
  <c r="F463" i="11"/>
  <c r="E463" i="11"/>
  <c r="D463" i="11"/>
  <c r="AA463" i="11" s="1"/>
  <c r="AB463" i="11" s="1"/>
  <c r="W462" i="11"/>
  <c r="R462" i="11"/>
  <c r="M462" i="11"/>
  <c r="F462" i="11"/>
  <c r="E462" i="11"/>
  <c r="D462" i="11"/>
  <c r="AA462" i="11" s="1"/>
  <c r="W461" i="11"/>
  <c r="R461" i="11"/>
  <c r="M461" i="11"/>
  <c r="F461" i="11"/>
  <c r="E461" i="11"/>
  <c r="D461" i="11"/>
  <c r="AA461" i="11" s="1"/>
  <c r="AB461" i="11" s="1"/>
  <c r="W460" i="11"/>
  <c r="R460" i="11"/>
  <c r="M460" i="11"/>
  <c r="F460" i="11"/>
  <c r="E460" i="11"/>
  <c r="D460" i="11"/>
  <c r="AA460" i="11" s="1"/>
  <c r="W459" i="11"/>
  <c r="R459" i="11"/>
  <c r="M459" i="11"/>
  <c r="F459" i="11"/>
  <c r="E459" i="11"/>
  <c r="D459" i="11"/>
  <c r="AA459" i="11" s="1"/>
  <c r="W458" i="11"/>
  <c r="R458" i="11"/>
  <c r="M458" i="11"/>
  <c r="F458" i="11"/>
  <c r="E458" i="11"/>
  <c r="D458" i="11"/>
  <c r="AA458" i="11" s="1"/>
  <c r="W457" i="11"/>
  <c r="R457" i="11"/>
  <c r="M457" i="11"/>
  <c r="F457" i="11"/>
  <c r="E457" i="11"/>
  <c r="D457" i="11"/>
  <c r="AA457" i="11" s="1"/>
  <c r="W456" i="11"/>
  <c r="R456" i="11"/>
  <c r="M456" i="11"/>
  <c r="F456" i="11"/>
  <c r="H456" i="11" s="1"/>
  <c r="E456" i="11"/>
  <c r="D456" i="11"/>
  <c r="AA456" i="11" s="1"/>
  <c r="W455" i="11"/>
  <c r="R455" i="11"/>
  <c r="M455" i="11"/>
  <c r="F455" i="11"/>
  <c r="E455" i="11"/>
  <c r="D455" i="11"/>
  <c r="AA455" i="11" s="1"/>
  <c r="AB455" i="11" s="1"/>
  <c r="W454" i="11"/>
  <c r="R454" i="11"/>
  <c r="M454" i="11"/>
  <c r="F454" i="11"/>
  <c r="E454" i="11"/>
  <c r="D454" i="11"/>
  <c r="AA454" i="11" s="1"/>
  <c r="AB454" i="11" s="1"/>
  <c r="W453" i="11"/>
  <c r="R453" i="11"/>
  <c r="M453" i="11"/>
  <c r="F453" i="11"/>
  <c r="E453" i="11"/>
  <c r="D453" i="11"/>
  <c r="AA453" i="11" s="1"/>
  <c r="AB453" i="11" s="1"/>
  <c r="W452" i="11"/>
  <c r="R452" i="11"/>
  <c r="M452" i="11"/>
  <c r="F452" i="11"/>
  <c r="E452" i="11"/>
  <c r="D452" i="11"/>
  <c r="AA452" i="11" s="1"/>
  <c r="W451" i="11"/>
  <c r="R451" i="11"/>
  <c r="M451" i="11"/>
  <c r="F451" i="11"/>
  <c r="E451" i="11"/>
  <c r="D451" i="11"/>
  <c r="AA451" i="11" s="1"/>
  <c r="W450" i="11"/>
  <c r="R450" i="11"/>
  <c r="M450" i="11"/>
  <c r="F450" i="11"/>
  <c r="E450" i="11"/>
  <c r="D450" i="11"/>
  <c r="AA450" i="11" s="1"/>
  <c r="W449" i="11"/>
  <c r="R449" i="11"/>
  <c r="M449" i="11"/>
  <c r="F449" i="11"/>
  <c r="E449" i="11"/>
  <c r="D449" i="11"/>
  <c r="AA449" i="11" s="1"/>
  <c r="W448" i="11"/>
  <c r="R448" i="11"/>
  <c r="M448" i="11"/>
  <c r="F448" i="11"/>
  <c r="E448" i="11"/>
  <c r="D448" i="11"/>
  <c r="AA448" i="11" s="1"/>
  <c r="AB448" i="11" s="1"/>
  <c r="W447" i="11"/>
  <c r="R447" i="11"/>
  <c r="M447" i="11"/>
  <c r="F447" i="11"/>
  <c r="E447" i="11"/>
  <c r="D447" i="11"/>
  <c r="AA447" i="11" s="1"/>
  <c r="AB447" i="11" s="1"/>
  <c r="W446" i="11"/>
  <c r="R446" i="11"/>
  <c r="M446" i="11"/>
  <c r="F446" i="11"/>
  <c r="E446" i="11"/>
  <c r="D446" i="11"/>
  <c r="AA446" i="11" s="1"/>
  <c r="AB446" i="11" s="1"/>
  <c r="W445" i="11"/>
  <c r="R445" i="11"/>
  <c r="M445" i="11"/>
  <c r="F445" i="11"/>
  <c r="E445" i="11"/>
  <c r="D445" i="11"/>
  <c r="AA445" i="11" s="1"/>
  <c r="AB445" i="11" s="1"/>
  <c r="W444" i="11"/>
  <c r="R444" i="11"/>
  <c r="M444" i="11"/>
  <c r="F444" i="11"/>
  <c r="E444" i="11"/>
  <c r="D444" i="11"/>
  <c r="AA444" i="11" s="1"/>
  <c r="W443" i="11"/>
  <c r="R443" i="11"/>
  <c r="M443" i="11"/>
  <c r="F443" i="11"/>
  <c r="E443" i="11"/>
  <c r="D443" i="11"/>
  <c r="AA443" i="11" s="1"/>
  <c r="W442" i="11"/>
  <c r="R442" i="11"/>
  <c r="M442" i="11"/>
  <c r="F442" i="11"/>
  <c r="E442" i="11"/>
  <c r="D442" i="11"/>
  <c r="AA442" i="11" s="1"/>
  <c r="AB442" i="11" s="1"/>
  <c r="W441" i="11"/>
  <c r="R441" i="11"/>
  <c r="M441" i="11"/>
  <c r="F441" i="11"/>
  <c r="E441" i="11"/>
  <c r="D441" i="11"/>
  <c r="AA441" i="11" s="1"/>
  <c r="W440" i="11"/>
  <c r="R440" i="11"/>
  <c r="M440" i="11"/>
  <c r="F440" i="11"/>
  <c r="E440" i="11"/>
  <c r="D440" i="11"/>
  <c r="AA440" i="11" s="1"/>
  <c r="AB440" i="11" s="1"/>
  <c r="H440" i="11"/>
  <c r="W439" i="11"/>
  <c r="R439" i="11"/>
  <c r="M439" i="11"/>
  <c r="F439" i="11"/>
  <c r="E439" i="11"/>
  <c r="D439" i="11"/>
  <c r="AA439" i="11" s="1"/>
  <c r="W438" i="11"/>
  <c r="R438" i="11"/>
  <c r="M438" i="11"/>
  <c r="F438" i="11"/>
  <c r="E438" i="11"/>
  <c r="D438" i="11"/>
  <c r="AA438" i="11" s="1"/>
  <c r="AB438" i="11" s="1"/>
  <c r="W437" i="11"/>
  <c r="R437" i="11"/>
  <c r="M437" i="11"/>
  <c r="F437" i="11"/>
  <c r="E437" i="11"/>
  <c r="D437" i="11"/>
  <c r="AA437" i="11" s="1"/>
  <c r="AB437" i="11" s="1"/>
  <c r="W436" i="11"/>
  <c r="R436" i="11"/>
  <c r="M436" i="11"/>
  <c r="F436" i="11"/>
  <c r="E436" i="11"/>
  <c r="D436" i="11"/>
  <c r="W435" i="11"/>
  <c r="R435" i="11"/>
  <c r="M435" i="11"/>
  <c r="F435" i="11"/>
  <c r="E435" i="11"/>
  <c r="D435" i="11"/>
  <c r="AA435" i="11" s="1"/>
  <c r="W434" i="11"/>
  <c r="R434" i="11"/>
  <c r="M434" i="11"/>
  <c r="F434" i="11"/>
  <c r="E434" i="11"/>
  <c r="D434" i="11"/>
  <c r="AA434" i="11" s="1"/>
  <c r="W433" i="11"/>
  <c r="R433" i="11"/>
  <c r="M433" i="11"/>
  <c r="F433" i="11"/>
  <c r="E433" i="11"/>
  <c r="D433" i="11"/>
  <c r="AA433" i="11" s="1"/>
  <c r="W432" i="11"/>
  <c r="R432" i="11"/>
  <c r="M432" i="11"/>
  <c r="F432" i="11"/>
  <c r="E432" i="11"/>
  <c r="D432" i="11"/>
  <c r="W431" i="11"/>
  <c r="R431" i="11"/>
  <c r="M431" i="11"/>
  <c r="F431" i="11"/>
  <c r="E431" i="11"/>
  <c r="D431" i="11"/>
  <c r="AA431" i="11" s="1"/>
  <c r="AB431" i="11" s="1"/>
  <c r="W430" i="11"/>
  <c r="R430" i="11"/>
  <c r="M430" i="11"/>
  <c r="F430" i="11"/>
  <c r="E430" i="11"/>
  <c r="D430" i="11"/>
  <c r="AA430" i="11" s="1"/>
  <c r="AB430" i="11" s="1"/>
  <c r="W429" i="11"/>
  <c r="R429" i="11"/>
  <c r="M429" i="11"/>
  <c r="F429" i="11"/>
  <c r="E429" i="11"/>
  <c r="D429" i="11"/>
  <c r="AA429" i="11" s="1"/>
  <c r="AB429" i="11" s="1"/>
  <c r="W428" i="11"/>
  <c r="R428" i="11"/>
  <c r="M428" i="11"/>
  <c r="F428" i="11"/>
  <c r="H428" i="11" s="1"/>
  <c r="E428" i="11"/>
  <c r="D428" i="11"/>
  <c r="AA428" i="11" s="1"/>
  <c r="W427" i="11"/>
  <c r="R427" i="11"/>
  <c r="M427" i="11"/>
  <c r="F427" i="11"/>
  <c r="E427" i="11"/>
  <c r="D427" i="11"/>
  <c r="AA427" i="11" s="1"/>
  <c r="W426" i="11"/>
  <c r="R426" i="11"/>
  <c r="M426" i="11"/>
  <c r="F426" i="11"/>
  <c r="E426" i="11"/>
  <c r="D426" i="11"/>
  <c r="AA426" i="11" s="1"/>
  <c r="W425" i="11"/>
  <c r="R425" i="11"/>
  <c r="M425" i="11"/>
  <c r="F425" i="11"/>
  <c r="E425" i="11"/>
  <c r="D425" i="11"/>
  <c r="AA425" i="11" s="1"/>
  <c r="W424" i="11"/>
  <c r="R424" i="11"/>
  <c r="M424" i="11"/>
  <c r="F424" i="11"/>
  <c r="E424" i="11"/>
  <c r="D424" i="11"/>
  <c r="H424" i="11" s="1"/>
  <c r="W423" i="11"/>
  <c r="R423" i="11"/>
  <c r="M423" i="11"/>
  <c r="F423" i="11"/>
  <c r="E423" i="11"/>
  <c r="D423" i="11"/>
  <c r="W422" i="11"/>
  <c r="R422" i="11"/>
  <c r="M422" i="11"/>
  <c r="F422" i="11"/>
  <c r="E422" i="11"/>
  <c r="D422" i="11"/>
  <c r="W421" i="11"/>
  <c r="R421" i="11"/>
  <c r="M421" i="11"/>
  <c r="F421" i="11"/>
  <c r="E421" i="11"/>
  <c r="D421" i="11"/>
  <c r="W420" i="11"/>
  <c r="R420" i="11"/>
  <c r="M420" i="11"/>
  <c r="F420" i="11"/>
  <c r="E420" i="11"/>
  <c r="H420" i="11"/>
  <c r="D420" i="11"/>
  <c r="W419" i="11"/>
  <c r="R419" i="11"/>
  <c r="M419" i="11"/>
  <c r="F419" i="11"/>
  <c r="E419" i="11"/>
  <c r="D419" i="11"/>
  <c r="W418" i="11"/>
  <c r="R418" i="11"/>
  <c r="M418" i="11"/>
  <c r="F418" i="11"/>
  <c r="E418" i="11"/>
  <c r="D418" i="11"/>
  <c r="W417" i="11"/>
  <c r="R417" i="11"/>
  <c r="M417" i="11"/>
  <c r="F417" i="11"/>
  <c r="E417" i="11"/>
  <c r="D417" i="11"/>
  <c r="W416" i="11"/>
  <c r="R416" i="11"/>
  <c r="M416" i="11"/>
  <c r="F416" i="11"/>
  <c r="H416" i="11"/>
  <c r="E416" i="11"/>
  <c r="D416" i="11"/>
  <c r="W415" i="11"/>
  <c r="R415" i="11"/>
  <c r="M415" i="11"/>
  <c r="F415" i="11"/>
  <c r="E415" i="11"/>
  <c r="D415" i="11"/>
  <c r="W414" i="11"/>
  <c r="R414" i="11"/>
  <c r="M414" i="11"/>
  <c r="F414" i="11"/>
  <c r="E414" i="11"/>
  <c r="D414" i="11"/>
  <c r="W413" i="11"/>
  <c r="R413" i="11"/>
  <c r="M413" i="11"/>
  <c r="F413" i="11"/>
  <c r="E413" i="11"/>
  <c r="D413" i="11"/>
  <c r="W412" i="11"/>
  <c r="R412" i="11"/>
  <c r="M412" i="11"/>
  <c r="F412" i="11"/>
  <c r="E412" i="11"/>
  <c r="D412" i="11"/>
  <c r="W411" i="11"/>
  <c r="R411" i="11"/>
  <c r="M411" i="11"/>
  <c r="F411" i="11"/>
  <c r="E411" i="11"/>
  <c r="D411" i="11"/>
  <c r="W410" i="11"/>
  <c r="R410" i="11"/>
  <c r="M410" i="11"/>
  <c r="F410" i="11"/>
  <c r="E410" i="11"/>
  <c r="D410" i="11"/>
  <c r="H410" i="11" s="1"/>
  <c r="W409" i="11"/>
  <c r="R409" i="11"/>
  <c r="M409" i="11"/>
  <c r="F409" i="11"/>
  <c r="E409" i="11"/>
  <c r="D409" i="11"/>
  <c r="W408" i="11"/>
  <c r="R408" i="11"/>
  <c r="M408" i="11"/>
  <c r="F408" i="11"/>
  <c r="E408" i="11"/>
  <c r="D408" i="11"/>
  <c r="W407" i="11"/>
  <c r="R407" i="11"/>
  <c r="M407" i="11"/>
  <c r="F407" i="11"/>
  <c r="E407" i="11"/>
  <c r="D407" i="11"/>
  <c r="W406" i="11"/>
  <c r="R406" i="11"/>
  <c r="M406" i="11"/>
  <c r="F406" i="11"/>
  <c r="E406" i="11"/>
  <c r="D406" i="11"/>
  <c r="W405" i="11"/>
  <c r="R405" i="11"/>
  <c r="M405" i="11"/>
  <c r="F405" i="11"/>
  <c r="E405" i="11"/>
  <c r="D405" i="11"/>
  <c r="W404" i="11"/>
  <c r="R404" i="11"/>
  <c r="M404" i="11"/>
  <c r="F404" i="11"/>
  <c r="H404" i="11" s="1"/>
  <c r="E404" i="11"/>
  <c r="D404" i="11"/>
  <c r="W403" i="11"/>
  <c r="R403" i="11"/>
  <c r="M403" i="11"/>
  <c r="F403" i="11"/>
  <c r="E403" i="11"/>
  <c r="D403" i="11"/>
  <c r="W402" i="11"/>
  <c r="R402" i="11"/>
  <c r="M402" i="11"/>
  <c r="F402" i="11"/>
  <c r="E402" i="11"/>
  <c r="D402" i="11"/>
  <c r="W401" i="11"/>
  <c r="R401" i="11"/>
  <c r="M401" i="11"/>
  <c r="F401" i="11"/>
  <c r="E401" i="11"/>
  <c r="D401" i="11"/>
  <c r="W400" i="11"/>
  <c r="R400" i="11"/>
  <c r="M400" i="11"/>
  <c r="F400" i="11"/>
  <c r="E400" i="11"/>
  <c r="D400" i="11"/>
  <c r="W399" i="11"/>
  <c r="R399" i="11"/>
  <c r="M399" i="11"/>
  <c r="F399" i="11"/>
  <c r="E399" i="11"/>
  <c r="D399" i="11"/>
  <c r="W398" i="11"/>
  <c r="R398" i="11"/>
  <c r="M398" i="11"/>
  <c r="F398" i="11"/>
  <c r="E398" i="11"/>
  <c r="D398" i="11"/>
  <c r="W397" i="11"/>
  <c r="R397" i="11"/>
  <c r="M397" i="11"/>
  <c r="F397" i="11"/>
  <c r="E397" i="11"/>
  <c r="D397" i="11"/>
  <c r="W396" i="11"/>
  <c r="R396" i="11"/>
  <c r="M396" i="11"/>
  <c r="F396" i="11"/>
  <c r="E396" i="11"/>
  <c r="D396" i="11"/>
  <c r="W395" i="11"/>
  <c r="R395" i="11"/>
  <c r="M395" i="11"/>
  <c r="F395" i="11"/>
  <c r="E395" i="11"/>
  <c r="H395" i="11"/>
  <c r="D395" i="11"/>
  <c r="W394" i="11"/>
  <c r="R394" i="11"/>
  <c r="M394" i="11"/>
  <c r="F394" i="11"/>
  <c r="E394" i="11"/>
  <c r="D394" i="11"/>
  <c r="W393" i="11"/>
  <c r="R393" i="11"/>
  <c r="M393" i="11"/>
  <c r="F393" i="11"/>
  <c r="E393" i="11"/>
  <c r="D393" i="11"/>
  <c r="W392" i="11"/>
  <c r="R392" i="11"/>
  <c r="M392" i="11"/>
  <c r="F392" i="11"/>
  <c r="E392" i="11"/>
  <c r="D392" i="11"/>
  <c r="H392" i="11" s="1"/>
  <c r="W391" i="11"/>
  <c r="R391" i="11"/>
  <c r="M391" i="11"/>
  <c r="F391" i="11"/>
  <c r="E391" i="11"/>
  <c r="D391" i="11"/>
  <c r="W390" i="11"/>
  <c r="R390" i="11"/>
  <c r="M390" i="11"/>
  <c r="F390" i="11"/>
  <c r="E390" i="11"/>
  <c r="D390" i="11"/>
  <c r="W389" i="11"/>
  <c r="R389" i="11"/>
  <c r="M389" i="11"/>
  <c r="F389" i="11"/>
  <c r="E389" i="11"/>
  <c r="D389" i="11"/>
  <c r="W388" i="11"/>
  <c r="R388" i="11"/>
  <c r="M388" i="11"/>
  <c r="F388" i="11"/>
  <c r="E388" i="11"/>
  <c r="D388" i="11"/>
  <c r="W387" i="11"/>
  <c r="R387" i="11"/>
  <c r="M387" i="11"/>
  <c r="F387" i="11"/>
  <c r="E387" i="11"/>
  <c r="D387" i="11"/>
  <c r="H387" i="11" s="1"/>
  <c r="W386" i="11"/>
  <c r="R386" i="11"/>
  <c r="M386" i="11"/>
  <c r="F386" i="11"/>
  <c r="E386" i="11"/>
  <c r="D386" i="11"/>
  <c r="W385" i="11"/>
  <c r="R385" i="11"/>
  <c r="M385" i="11"/>
  <c r="F385" i="11"/>
  <c r="E385" i="11"/>
  <c r="D385" i="11"/>
  <c r="W384" i="11"/>
  <c r="R384" i="11"/>
  <c r="M384" i="11"/>
  <c r="F384" i="11"/>
  <c r="H384" i="11"/>
  <c r="E384" i="11"/>
  <c r="D384" i="11"/>
  <c r="W383" i="11"/>
  <c r="R383" i="11"/>
  <c r="M383" i="11"/>
  <c r="F383" i="11"/>
  <c r="E383" i="11"/>
  <c r="D383" i="11"/>
  <c r="W382" i="11"/>
  <c r="R382" i="11"/>
  <c r="M382" i="11"/>
  <c r="F382" i="11"/>
  <c r="E382" i="11"/>
  <c r="D382" i="11"/>
  <c r="W381" i="11"/>
  <c r="R381" i="11"/>
  <c r="M381" i="11"/>
  <c r="F381" i="11"/>
  <c r="E381" i="11"/>
  <c r="D381" i="11"/>
  <c r="W380" i="11"/>
  <c r="R380" i="11"/>
  <c r="M380" i="11"/>
  <c r="F380" i="11"/>
  <c r="E380" i="11"/>
  <c r="D380" i="11"/>
  <c r="H380" i="11"/>
  <c r="W379" i="11"/>
  <c r="R379" i="11"/>
  <c r="M379" i="11"/>
  <c r="F379" i="11"/>
  <c r="E379" i="11"/>
  <c r="D379" i="11"/>
  <c r="W378" i="11"/>
  <c r="R378" i="11"/>
  <c r="M378" i="11"/>
  <c r="F378" i="11"/>
  <c r="E378" i="11"/>
  <c r="D378" i="11"/>
  <c r="W377" i="11"/>
  <c r="R377" i="11"/>
  <c r="M377" i="11"/>
  <c r="F377" i="11"/>
  <c r="E377" i="11"/>
  <c r="D377" i="11"/>
  <c r="W376" i="11"/>
  <c r="R376" i="11"/>
  <c r="M376" i="11"/>
  <c r="F376" i="11"/>
  <c r="E376" i="11"/>
  <c r="D376" i="11"/>
  <c r="H376" i="11" s="1"/>
  <c r="W375" i="11"/>
  <c r="R375" i="11"/>
  <c r="M375" i="11"/>
  <c r="F375" i="11"/>
  <c r="E375" i="11"/>
  <c r="D375" i="11"/>
  <c r="W374" i="11"/>
  <c r="R374" i="11"/>
  <c r="M374" i="11"/>
  <c r="F374" i="11"/>
  <c r="E374" i="11"/>
  <c r="D374" i="11"/>
  <c r="W373" i="11"/>
  <c r="R373" i="11"/>
  <c r="M373" i="11"/>
  <c r="F373" i="11"/>
  <c r="E373" i="11"/>
  <c r="D373" i="11"/>
  <c r="W372" i="11"/>
  <c r="R372" i="11"/>
  <c r="M372" i="11"/>
  <c r="F372" i="11"/>
  <c r="E372" i="11"/>
  <c r="H372" i="11" s="1"/>
  <c r="D372" i="11"/>
  <c r="W371" i="11"/>
  <c r="R371" i="11"/>
  <c r="M371" i="11"/>
  <c r="F371" i="11"/>
  <c r="E371" i="11"/>
  <c r="D371" i="11"/>
  <c r="W370" i="11"/>
  <c r="R370" i="11"/>
  <c r="M370" i="11"/>
  <c r="F370" i="11"/>
  <c r="E370" i="11"/>
  <c r="D370" i="11"/>
  <c r="W369" i="11"/>
  <c r="R369" i="11"/>
  <c r="M369" i="11"/>
  <c r="F369" i="11"/>
  <c r="E369" i="11"/>
  <c r="D369" i="11"/>
  <c r="W368" i="11"/>
  <c r="R368" i="11"/>
  <c r="M368" i="11"/>
  <c r="F368" i="11"/>
  <c r="H368" i="11" s="1"/>
  <c r="E368" i="11"/>
  <c r="D368" i="11"/>
  <c r="W367" i="11"/>
  <c r="R367" i="11"/>
  <c r="M367" i="11"/>
  <c r="F367" i="11"/>
  <c r="E367" i="11"/>
  <c r="D367" i="11"/>
  <c r="W366" i="11"/>
  <c r="R366" i="11"/>
  <c r="M366" i="11"/>
  <c r="F366" i="11"/>
  <c r="E366" i="11"/>
  <c r="D366" i="11"/>
  <c r="W365" i="11"/>
  <c r="R365" i="11"/>
  <c r="M365" i="11"/>
  <c r="F365" i="11"/>
  <c r="E365" i="11"/>
  <c r="D365" i="11"/>
  <c r="W364" i="11"/>
  <c r="R364" i="11"/>
  <c r="M364" i="11"/>
  <c r="F364" i="11"/>
  <c r="H364" i="11" s="1"/>
  <c r="E364" i="11"/>
  <c r="D364" i="11"/>
  <c r="W363" i="11"/>
  <c r="R363" i="11"/>
  <c r="M363" i="11"/>
  <c r="F363" i="11"/>
  <c r="H363" i="11" s="1"/>
  <c r="E363" i="11"/>
  <c r="D363" i="11"/>
  <c r="W362" i="11"/>
  <c r="R362" i="11"/>
  <c r="M362" i="11"/>
  <c r="F362" i="11"/>
  <c r="E362" i="11"/>
  <c r="D362" i="11"/>
  <c r="W361" i="11"/>
  <c r="R361" i="11"/>
  <c r="M361" i="11"/>
  <c r="F361" i="11"/>
  <c r="E361" i="11"/>
  <c r="D361" i="11"/>
  <c r="AA361" i="11" s="1"/>
  <c r="W360" i="11"/>
  <c r="R360" i="11"/>
  <c r="M360" i="11"/>
  <c r="F360" i="11"/>
  <c r="E360" i="11"/>
  <c r="D360" i="11"/>
  <c r="H360" i="11" s="1"/>
  <c r="W359" i="11"/>
  <c r="R359" i="11"/>
  <c r="M359" i="11"/>
  <c r="F359" i="11"/>
  <c r="E359" i="11"/>
  <c r="D359" i="11"/>
  <c r="AA359" i="11" s="1"/>
  <c r="W358" i="11"/>
  <c r="R358" i="11"/>
  <c r="M358" i="11"/>
  <c r="F358" i="11"/>
  <c r="E358" i="11"/>
  <c r="D358" i="11"/>
  <c r="AA358" i="11" s="1"/>
  <c r="AB358" i="11" s="1"/>
  <c r="W357" i="11"/>
  <c r="R357" i="11"/>
  <c r="M357" i="11"/>
  <c r="F357" i="11"/>
  <c r="E357" i="11"/>
  <c r="D357" i="11"/>
  <c r="AA357" i="11" s="1"/>
  <c r="W356" i="11"/>
  <c r="R356" i="11"/>
  <c r="M356" i="11"/>
  <c r="F356" i="11"/>
  <c r="E356" i="11"/>
  <c r="D356" i="11"/>
  <c r="W355" i="11"/>
  <c r="R355" i="11"/>
  <c r="M355" i="11"/>
  <c r="F355" i="11"/>
  <c r="E355" i="11"/>
  <c r="D355" i="11"/>
  <c r="AA355" i="11" s="1"/>
  <c r="W354" i="11"/>
  <c r="R354" i="11"/>
  <c r="M354" i="11"/>
  <c r="F354" i="11"/>
  <c r="E354" i="11"/>
  <c r="D354" i="11"/>
  <c r="AA354" i="11" s="1"/>
  <c r="AB354" i="11" s="1"/>
  <c r="W353" i="11"/>
  <c r="R353" i="11"/>
  <c r="M353" i="11"/>
  <c r="F353" i="11"/>
  <c r="E353" i="11"/>
  <c r="D353" i="11"/>
  <c r="AA353" i="11" s="1"/>
  <c r="W352" i="11"/>
  <c r="R352" i="11"/>
  <c r="M352" i="11"/>
  <c r="F352" i="11"/>
  <c r="E352" i="11"/>
  <c r="H352" i="11"/>
  <c r="D352" i="11"/>
  <c r="AA352" i="11" s="1"/>
  <c r="W351" i="11"/>
  <c r="R351" i="11"/>
  <c r="M351" i="11"/>
  <c r="F351" i="11"/>
  <c r="E351" i="11"/>
  <c r="D351" i="11"/>
  <c r="AA351" i="11" s="1"/>
  <c r="W350" i="11"/>
  <c r="R350" i="11"/>
  <c r="M350" i="11"/>
  <c r="F350" i="11"/>
  <c r="E350" i="11"/>
  <c r="D350" i="11"/>
  <c r="AA350" i="11" s="1"/>
  <c r="AB350" i="11" s="1"/>
  <c r="W349" i="11"/>
  <c r="R349" i="11"/>
  <c r="M349" i="11"/>
  <c r="F349" i="11"/>
  <c r="E349" i="11"/>
  <c r="D349" i="11"/>
  <c r="AA349" i="11" s="1"/>
  <c r="W348" i="11"/>
  <c r="R348" i="11"/>
  <c r="M348" i="11"/>
  <c r="F348" i="11"/>
  <c r="E348" i="11"/>
  <c r="D348" i="11"/>
  <c r="AA348" i="11" s="1"/>
  <c r="W347" i="11"/>
  <c r="R347" i="11"/>
  <c r="M347" i="11"/>
  <c r="F347" i="11"/>
  <c r="E347" i="11"/>
  <c r="D347" i="11"/>
  <c r="AA347" i="11" s="1"/>
  <c r="W346" i="11"/>
  <c r="R346" i="11"/>
  <c r="M346" i="11"/>
  <c r="F346" i="11"/>
  <c r="E346" i="11"/>
  <c r="D346" i="11"/>
  <c r="AA346" i="11" s="1"/>
  <c r="W345" i="11"/>
  <c r="R345" i="11"/>
  <c r="M345" i="11"/>
  <c r="F345" i="11"/>
  <c r="E345" i="11"/>
  <c r="D345" i="11"/>
  <c r="AA345" i="11" s="1"/>
  <c r="W344" i="11"/>
  <c r="R344" i="11"/>
  <c r="M344" i="11"/>
  <c r="F344" i="11"/>
  <c r="H344" i="11"/>
  <c r="E344" i="11"/>
  <c r="D344" i="11"/>
  <c r="AA344" i="11" s="1"/>
  <c r="AB344" i="11" s="1"/>
  <c r="W343" i="11"/>
  <c r="R343" i="11"/>
  <c r="M343" i="11"/>
  <c r="F343" i="11"/>
  <c r="E343" i="11"/>
  <c r="D343" i="11"/>
  <c r="AA343" i="11" s="1"/>
  <c r="W342" i="11"/>
  <c r="R342" i="11"/>
  <c r="M342" i="11"/>
  <c r="F342" i="11"/>
  <c r="E342" i="11"/>
  <c r="D342" i="11"/>
  <c r="AA342" i="11" s="1"/>
  <c r="AB342" i="11" s="1"/>
  <c r="W341" i="11"/>
  <c r="R341" i="11"/>
  <c r="M341" i="11"/>
  <c r="F341" i="11"/>
  <c r="E341" i="11"/>
  <c r="D341" i="11"/>
  <c r="AA341" i="11" s="1"/>
  <c r="W340" i="11"/>
  <c r="R340" i="11"/>
  <c r="M340" i="11"/>
  <c r="F340" i="11"/>
  <c r="E340" i="11"/>
  <c r="D340" i="11"/>
  <c r="AA340" i="11" s="1"/>
  <c r="AB340" i="11" s="1"/>
  <c r="W339" i="11"/>
  <c r="R339" i="11"/>
  <c r="M339" i="11"/>
  <c r="F339" i="11"/>
  <c r="E339" i="11"/>
  <c r="D339" i="11"/>
  <c r="AA339" i="11" s="1"/>
  <c r="W338" i="11"/>
  <c r="R338" i="11"/>
  <c r="M338" i="11"/>
  <c r="F338" i="11"/>
  <c r="E338" i="11"/>
  <c r="D338" i="11"/>
  <c r="AA338" i="11" s="1"/>
  <c r="W337" i="11"/>
  <c r="R337" i="11"/>
  <c r="M337" i="11"/>
  <c r="F337" i="11"/>
  <c r="E337" i="11"/>
  <c r="D337" i="11"/>
  <c r="AA337" i="11" s="1"/>
  <c r="W336" i="11"/>
  <c r="R336" i="11"/>
  <c r="M336" i="11"/>
  <c r="F336" i="11"/>
  <c r="H336" i="11" s="1"/>
  <c r="E336" i="11"/>
  <c r="D336" i="11"/>
  <c r="AA336" i="11" s="1"/>
  <c r="AB336" i="11" s="1"/>
  <c r="W335" i="11"/>
  <c r="R335" i="11"/>
  <c r="M335" i="11"/>
  <c r="F335" i="11"/>
  <c r="E335" i="11"/>
  <c r="D335" i="11"/>
  <c r="AA335" i="11" s="1"/>
  <c r="AB335" i="11" s="1"/>
  <c r="W334" i="11"/>
  <c r="R334" i="11"/>
  <c r="M334" i="11"/>
  <c r="F334" i="11"/>
  <c r="E334" i="11"/>
  <c r="D334" i="11"/>
  <c r="AA334" i="11" s="1"/>
  <c r="W333" i="11"/>
  <c r="R333" i="11"/>
  <c r="M333" i="11"/>
  <c r="F333" i="11"/>
  <c r="E333" i="11"/>
  <c r="D333" i="11"/>
  <c r="AA333" i="11" s="1"/>
  <c r="W332" i="11"/>
  <c r="R332" i="11"/>
  <c r="M332" i="11"/>
  <c r="F332" i="11"/>
  <c r="E332" i="11"/>
  <c r="D332" i="11"/>
  <c r="AA332" i="11" s="1"/>
  <c r="AD332" i="11" s="1"/>
  <c r="W331" i="11"/>
  <c r="R331" i="11"/>
  <c r="M331" i="11"/>
  <c r="F331" i="11"/>
  <c r="E331" i="11"/>
  <c r="D331" i="11"/>
  <c r="AA331" i="11" s="1"/>
  <c r="W330" i="11"/>
  <c r="R330" i="11"/>
  <c r="M330" i="11"/>
  <c r="F330" i="11"/>
  <c r="E330" i="11"/>
  <c r="D330" i="11"/>
  <c r="AA330" i="11" s="1"/>
  <c r="W329" i="11"/>
  <c r="R329" i="11"/>
  <c r="M329" i="11"/>
  <c r="F329" i="11"/>
  <c r="E329" i="11"/>
  <c r="D329" i="11"/>
  <c r="AA329" i="11" s="1"/>
  <c r="W328" i="11"/>
  <c r="R328" i="11"/>
  <c r="M328" i="11"/>
  <c r="F328" i="11"/>
  <c r="E328" i="11"/>
  <c r="D328" i="11"/>
  <c r="H328" i="11" s="1"/>
  <c r="W327" i="11"/>
  <c r="R327" i="11"/>
  <c r="M327" i="11"/>
  <c r="F327" i="11"/>
  <c r="E327" i="11"/>
  <c r="D327" i="11"/>
  <c r="AA327" i="11" s="1"/>
  <c r="W326" i="11"/>
  <c r="R326" i="11"/>
  <c r="M326" i="11"/>
  <c r="F326" i="11"/>
  <c r="E326" i="11"/>
  <c r="D326" i="11"/>
  <c r="AA326" i="11" s="1"/>
  <c r="AB326" i="11" s="1"/>
  <c r="W325" i="11"/>
  <c r="R325" i="11"/>
  <c r="M325" i="11"/>
  <c r="F325" i="11"/>
  <c r="E325" i="11"/>
  <c r="D325" i="11"/>
  <c r="AA325" i="11" s="1"/>
  <c r="W324" i="11"/>
  <c r="R324" i="11"/>
  <c r="M324" i="11"/>
  <c r="F324" i="11"/>
  <c r="H324" i="11"/>
  <c r="E324" i="11"/>
  <c r="D324" i="11"/>
  <c r="AA324" i="11" s="1"/>
  <c r="W323" i="11"/>
  <c r="R323" i="11"/>
  <c r="M323" i="11"/>
  <c r="F323" i="11"/>
  <c r="E323" i="11"/>
  <c r="D323" i="11"/>
  <c r="AA323" i="11" s="1"/>
  <c r="W322" i="11"/>
  <c r="R322" i="11"/>
  <c r="M322" i="11"/>
  <c r="F322" i="11"/>
  <c r="E322" i="11"/>
  <c r="D322" i="11"/>
  <c r="AA322" i="11" s="1"/>
  <c r="W321" i="11"/>
  <c r="R321" i="11"/>
  <c r="M321" i="11"/>
  <c r="F321" i="11"/>
  <c r="E321" i="11"/>
  <c r="D321" i="11"/>
  <c r="AA321" i="11" s="1"/>
  <c r="W320" i="11"/>
  <c r="R320" i="11"/>
  <c r="M320" i="11"/>
  <c r="F320" i="11"/>
  <c r="E320" i="11"/>
  <c r="D320" i="11"/>
  <c r="W319" i="11"/>
  <c r="R319" i="11"/>
  <c r="M319" i="11"/>
  <c r="F319" i="11"/>
  <c r="E319" i="11"/>
  <c r="D319" i="11"/>
  <c r="W318" i="11"/>
  <c r="R318" i="11"/>
  <c r="M318" i="11"/>
  <c r="F318" i="11"/>
  <c r="E318" i="11"/>
  <c r="D318" i="11"/>
  <c r="W317" i="11"/>
  <c r="R317" i="11"/>
  <c r="M317" i="11"/>
  <c r="F317" i="11"/>
  <c r="E317" i="11"/>
  <c r="D317" i="11"/>
  <c r="W316" i="11"/>
  <c r="R316" i="11"/>
  <c r="M316" i="11"/>
  <c r="F316" i="11"/>
  <c r="E316" i="11"/>
  <c r="D316" i="11"/>
  <c r="H316" i="11" s="1"/>
  <c r="W315" i="11"/>
  <c r="R315" i="11"/>
  <c r="M315" i="11"/>
  <c r="F315" i="11"/>
  <c r="E315" i="11"/>
  <c r="D315" i="11"/>
  <c r="W314" i="11"/>
  <c r="R314" i="11"/>
  <c r="M314" i="11"/>
  <c r="F314" i="11"/>
  <c r="E314" i="11"/>
  <c r="D314" i="11"/>
  <c r="H314" i="11" s="1"/>
  <c r="W313" i="11"/>
  <c r="R313" i="11"/>
  <c r="M313" i="11"/>
  <c r="F313" i="11"/>
  <c r="E313" i="11"/>
  <c r="D313" i="11"/>
  <c r="W312" i="11"/>
  <c r="R312" i="11"/>
  <c r="M312" i="11"/>
  <c r="F312" i="11"/>
  <c r="H312" i="11" s="1"/>
  <c r="E312" i="11"/>
  <c r="D312" i="11"/>
  <c r="W311" i="11"/>
  <c r="R311" i="11"/>
  <c r="M311" i="11"/>
  <c r="F311" i="11"/>
  <c r="E311" i="11"/>
  <c r="D311" i="11"/>
  <c r="W310" i="11"/>
  <c r="R310" i="11"/>
  <c r="M310" i="11"/>
  <c r="F310" i="11"/>
  <c r="E310" i="11"/>
  <c r="D310" i="11"/>
  <c r="W309" i="11"/>
  <c r="R309" i="11"/>
  <c r="M309" i="11"/>
  <c r="F309" i="11"/>
  <c r="E309" i="11"/>
  <c r="D309" i="11"/>
  <c r="W308" i="11"/>
  <c r="R308" i="11"/>
  <c r="M308" i="11"/>
  <c r="F308" i="11"/>
  <c r="E308" i="11"/>
  <c r="D308" i="11"/>
  <c r="H308" i="11" s="1"/>
  <c r="W307" i="11"/>
  <c r="R307" i="11"/>
  <c r="M307" i="11"/>
  <c r="F307" i="11"/>
  <c r="E307" i="11"/>
  <c r="D307" i="11"/>
  <c r="W306" i="11"/>
  <c r="R306" i="11"/>
  <c r="M306" i="11"/>
  <c r="F306" i="11"/>
  <c r="E306" i="11"/>
  <c r="D306" i="11"/>
  <c r="W305" i="11"/>
  <c r="R305" i="11"/>
  <c r="M305" i="11"/>
  <c r="F305" i="11"/>
  <c r="E305" i="11"/>
  <c r="D305" i="11"/>
  <c r="W304" i="11"/>
  <c r="R304" i="11"/>
  <c r="M304" i="11"/>
  <c r="F304" i="11"/>
  <c r="E304" i="11"/>
  <c r="D304" i="11"/>
  <c r="H304" i="11" s="1"/>
  <c r="W303" i="11"/>
  <c r="R303" i="11"/>
  <c r="M303" i="11"/>
  <c r="F303" i="11"/>
  <c r="E303" i="11"/>
  <c r="D303" i="11"/>
  <c r="W302" i="11"/>
  <c r="R302" i="11"/>
  <c r="M302" i="11"/>
  <c r="F302" i="11"/>
  <c r="E302" i="11"/>
  <c r="D302" i="11"/>
  <c r="W301" i="11"/>
  <c r="R301" i="11"/>
  <c r="M301" i="11"/>
  <c r="F301" i="11"/>
  <c r="E301" i="11"/>
  <c r="D301" i="11"/>
  <c r="W300" i="11"/>
  <c r="R300" i="11"/>
  <c r="M300" i="11"/>
  <c r="F300" i="11"/>
  <c r="E300" i="11"/>
  <c r="H300" i="11" s="1"/>
  <c r="D300" i="11"/>
  <c r="W299" i="11"/>
  <c r="R299" i="11"/>
  <c r="M299" i="11"/>
  <c r="F299" i="11"/>
  <c r="E299" i="11"/>
  <c r="D299" i="11"/>
  <c r="W298" i="11"/>
  <c r="R298" i="11"/>
  <c r="M298" i="11"/>
  <c r="F298" i="11"/>
  <c r="H298" i="11" s="1"/>
  <c r="E298" i="11"/>
  <c r="D298" i="11"/>
  <c r="W297" i="11"/>
  <c r="R297" i="11"/>
  <c r="M297" i="11"/>
  <c r="F297" i="11"/>
  <c r="E297" i="11"/>
  <c r="D297" i="11"/>
  <c r="W296" i="11"/>
  <c r="R296" i="11"/>
  <c r="M296" i="11"/>
  <c r="F296" i="11"/>
  <c r="E296" i="11"/>
  <c r="D296" i="11"/>
  <c r="W295" i="11"/>
  <c r="R295" i="11"/>
  <c r="M295" i="11"/>
  <c r="F295" i="11"/>
  <c r="E295" i="11"/>
  <c r="D295" i="11"/>
  <c r="W294" i="11"/>
  <c r="R294" i="11"/>
  <c r="M294" i="11"/>
  <c r="F294" i="11"/>
  <c r="E294" i="11"/>
  <c r="D294" i="11"/>
  <c r="W293" i="11"/>
  <c r="R293" i="11"/>
  <c r="M293" i="11"/>
  <c r="F293" i="11"/>
  <c r="E293" i="11"/>
  <c r="D293" i="11"/>
  <c r="W292" i="11"/>
  <c r="R292" i="11"/>
  <c r="M292" i="11"/>
  <c r="F292" i="11"/>
  <c r="E292" i="11"/>
  <c r="H292" i="11" s="1"/>
  <c r="D292" i="11"/>
  <c r="W291" i="11"/>
  <c r="R291" i="11"/>
  <c r="M291" i="11"/>
  <c r="F291" i="11"/>
  <c r="E291" i="11"/>
  <c r="D291" i="11"/>
  <c r="W290" i="11"/>
  <c r="R290" i="11"/>
  <c r="M290" i="11"/>
  <c r="F290" i="11"/>
  <c r="E290" i="11"/>
  <c r="H290" i="11" s="1"/>
  <c r="D290" i="11"/>
  <c r="W289" i="11"/>
  <c r="R289" i="11"/>
  <c r="M289" i="11"/>
  <c r="F289" i="11"/>
  <c r="E289" i="11"/>
  <c r="D289" i="11"/>
  <c r="W288" i="11"/>
  <c r="R288" i="11"/>
  <c r="M288" i="11"/>
  <c r="F288" i="11"/>
  <c r="H288" i="11" s="1"/>
  <c r="E288" i="11"/>
  <c r="D288" i="11"/>
  <c r="W287" i="11"/>
  <c r="R287" i="11"/>
  <c r="M287" i="11"/>
  <c r="F287" i="11"/>
  <c r="E287" i="11"/>
  <c r="D287" i="11"/>
  <c r="W286" i="11"/>
  <c r="R286" i="11"/>
  <c r="M286" i="11"/>
  <c r="F286" i="11"/>
  <c r="E286" i="11"/>
  <c r="D286" i="11"/>
  <c r="W285" i="11"/>
  <c r="R285" i="11"/>
  <c r="M285" i="11"/>
  <c r="F285" i="11"/>
  <c r="E285" i="11"/>
  <c r="D285" i="11"/>
  <c r="W284" i="11"/>
  <c r="R284" i="11"/>
  <c r="M284" i="11"/>
  <c r="F284" i="11"/>
  <c r="E284" i="11"/>
  <c r="D284" i="11"/>
  <c r="H284" i="11" s="1"/>
  <c r="W283" i="11"/>
  <c r="R283" i="11"/>
  <c r="M283" i="11"/>
  <c r="F283" i="11"/>
  <c r="H283" i="11" s="1"/>
  <c r="E283" i="11"/>
  <c r="D283" i="11"/>
  <c r="W282" i="11"/>
  <c r="R282" i="11"/>
  <c r="M282" i="11"/>
  <c r="F282" i="11"/>
  <c r="E282" i="11"/>
  <c r="D282" i="11"/>
  <c r="W281" i="11"/>
  <c r="R281" i="11"/>
  <c r="M281" i="11"/>
  <c r="F281" i="11"/>
  <c r="E281" i="11"/>
  <c r="D281" i="11"/>
  <c r="W280" i="11"/>
  <c r="R280" i="11"/>
  <c r="M280" i="11"/>
  <c r="F280" i="11"/>
  <c r="E280" i="11"/>
  <c r="H280" i="11" s="1"/>
  <c r="D280" i="11"/>
  <c r="W279" i="11"/>
  <c r="R279" i="11"/>
  <c r="M279" i="11"/>
  <c r="F279" i="11"/>
  <c r="E279" i="11"/>
  <c r="D279" i="11"/>
  <c r="W278" i="11"/>
  <c r="R278" i="11"/>
  <c r="M278" i="11"/>
  <c r="F278" i="11"/>
  <c r="E278" i="11"/>
  <c r="D278" i="11"/>
  <c r="W277" i="11"/>
  <c r="R277" i="11"/>
  <c r="M277" i="11"/>
  <c r="F277" i="11"/>
  <c r="E277" i="11"/>
  <c r="D277" i="11"/>
  <c r="W276" i="11"/>
  <c r="R276" i="11"/>
  <c r="M276" i="11"/>
  <c r="F276" i="11"/>
  <c r="E276" i="11"/>
  <c r="D276" i="11"/>
  <c r="H276" i="11" s="1"/>
  <c r="W275" i="11"/>
  <c r="R275" i="11"/>
  <c r="M275" i="11"/>
  <c r="F275" i="11"/>
  <c r="E275" i="11"/>
  <c r="D275" i="11"/>
  <c r="W274" i="11"/>
  <c r="R274" i="11"/>
  <c r="M274" i="11"/>
  <c r="F274" i="11"/>
  <c r="E274" i="11"/>
  <c r="D274" i="11"/>
  <c r="H274" i="11" s="1"/>
  <c r="W273" i="11"/>
  <c r="R273" i="11"/>
  <c r="M273" i="11"/>
  <c r="F273" i="11"/>
  <c r="E273" i="11"/>
  <c r="D273" i="11"/>
  <c r="W272" i="11"/>
  <c r="R272" i="11"/>
  <c r="M272" i="11"/>
  <c r="F272" i="11"/>
  <c r="H272" i="11"/>
  <c r="E272" i="11"/>
  <c r="D272" i="11"/>
  <c r="W271" i="11"/>
  <c r="R271" i="11"/>
  <c r="M271" i="11"/>
  <c r="F271" i="11"/>
  <c r="E271" i="11"/>
  <c r="D271" i="11"/>
  <c r="W270" i="11"/>
  <c r="R270" i="11"/>
  <c r="M270" i="11"/>
  <c r="F270" i="11"/>
  <c r="E270" i="11"/>
  <c r="D270" i="11"/>
  <c r="W269" i="11"/>
  <c r="R269" i="11"/>
  <c r="M269" i="11"/>
  <c r="F269" i="11"/>
  <c r="E269" i="11"/>
  <c r="D269" i="11"/>
  <c r="W268" i="11"/>
  <c r="R268" i="11"/>
  <c r="M268" i="11"/>
  <c r="F268" i="11"/>
  <c r="E268" i="11"/>
  <c r="D268" i="11"/>
  <c r="W267" i="11"/>
  <c r="R267" i="11"/>
  <c r="M267" i="11"/>
  <c r="F267" i="11"/>
  <c r="E267" i="11"/>
  <c r="D267" i="11"/>
  <c r="H267" i="11" s="1"/>
  <c r="W266" i="11"/>
  <c r="R266" i="11"/>
  <c r="M266" i="11"/>
  <c r="F266" i="11"/>
  <c r="E266" i="11"/>
  <c r="D266" i="11"/>
  <c r="W265" i="11"/>
  <c r="R265" i="11"/>
  <c r="M265" i="11"/>
  <c r="F265" i="11"/>
  <c r="E265" i="11"/>
  <c r="D265" i="11"/>
  <c r="W264" i="11"/>
  <c r="R264" i="11"/>
  <c r="M264" i="11"/>
  <c r="F264" i="11"/>
  <c r="E264" i="11"/>
  <c r="D264" i="11"/>
  <c r="H264" i="11" s="1"/>
  <c r="W263" i="11"/>
  <c r="R263" i="11"/>
  <c r="M263" i="11"/>
  <c r="F263" i="11"/>
  <c r="E263" i="11"/>
  <c r="D263" i="11"/>
  <c r="W262" i="11"/>
  <c r="R262" i="11"/>
  <c r="M262" i="11"/>
  <c r="F262" i="11"/>
  <c r="E262" i="11"/>
  <c r="D262" i="11"/>
  <c r="W261" i="11"/>
  <c r="R261" i="11"/>
  <c r="M261" i="11"/>
  <c r="F261" i="11"/>
  <c r="E261" i="11"/>
  <c r="D261" i="11"/>
  <c r="W260" i="11"/>
  <c r="R260" i="11"/>
  <c r="M260" i="11"/>
  <c r="F260" i="11"/>
  <c r="E260" i="11"/>
  <c r="D260" i="11"/>
  <c r="H260" i="11" s="1"/>
  <c r="W259" i="11"/>
  <c r="R259" i="11"/>
  <c r="M259" i="11"/>
  <c r="F259" i="11"/>
  <c r="E259" i="11"/>
  <c r="D259" i="11"/>
  <c r="W258" i="11"/>
  <c r="R258" i="11"/>
  <c r="M258" i="11"/>
  <c r="F258" i="11"/>
  <c r="E258" i="11"/>
  <c r="D258" i="11"/>
  <c r="W257" i="11"/>
  <c r="R257" i="11"/>
  <c r="M257" i="11"/>
  <c r="F257" i="11"/>
  <c r="E257" i="11"/>
  <c r="D257" i="11"/>
  <c r="W256" i="11"/>
  <c r="R256" i="11"/>
  <c r="M256" i="11"/>
  <c r="F256" i="11"/>
  <c r="E256" i="11"/>
  <c r="D256" i="11"/>
  <c r="AA256" i="11" s="1"/>
  <c r="W255" i="11"/>
  <c r="R255" i="11"/>
  <c r="M255" i="11"/>
  <c r="F255" i="11"/>
  <c r="E255" i="11"/>
  <c r="D255" i="11"/>
  <c r="AA255" i="11" s="1"/>
  <c r="W254" i="11"/>
  <c r="R254" i="11"/>
  <c r="M254" i="11"/>
  <c r="F254" i="11"/>
  <c r="E254" i="11"/>
  <c r="D254" i="11"/>
  <c r="AA254" i="11" s="1"/>
  <c r="AB254" i="11" s="1"/>
  <c r="W253" i="11"/>
  <c r="R253" i="11"/>
  <c r="M253" i="11"/>
  <c r="F253" i="11"/>
  <c r="E253" i="11"/>
  <c r="D253" i="11"/>
  <c r="AA253" i="11" s="1"/>
  <c r="W252" i="11"/>
  <c r="R252" i="11"/>
  <c r="M252" i="11"/>
  <c r="F252" i="11"/>
  <c r="E252" i="11"/>
  <c r="H252" i="11" s="1"/>
  <c r="D252" i="11"/>
  <c r="AA252" i="11" s="1"/>
  <c r="X252" i="11"/>
  <c r="W251" i="11"/>
  <c r="R251" i="11"/>
  <c r="M251" i="11"/>
  <c r="F251" i="11"/>
  <c r="E251" i="11"/>
  <c r="D251" i="11"/>
  <c r="AA251" i="11" s="1"/>
  <c r="AB251" i="11" s="1"/>
  <c r="W250" i="11"/>
  <c r="R250" i="11"/>
  <c r="M250" i="11"/>
  <c r="F250" i="11"/>
  <c r="E250" i="11"/>
  <c r="D250" i="11"/>
  <c r="AA250" i="11" s="1"/>
  <c r="W249" i="11"/>
  <c r="R249" i="11"/>
  <c r="M249" i="11"/>
  <c r="F249" i="11"/>
  <c r="E249" i="11"/>
  <c r="D249" i="11"/>
  <c r="AA249" i="11" s="1"/>
  <c r="W248" i="11"/>
  <c r="R248" i="11"/>
  <c r="M248" i="11"/>
  <c r="F248" i="11"/>
  <c r="E248" i="11"/>
  <c r="D248" i="11"/>
  <c r="AA248" i="11" s="1"/>
  <c r="AB248" i="11" s="1"/>
  <c r="W247" i="11"/>
  <c r="R247" i="11"/>
  <c r="M247" i="11"/>
  <c r="F247" i="11"/>
  <c r="E247" i="11"/>
  <c r="D247" i="11"/>
  <c r="AA247" i="11" s="1"/>
  <c r="W246" i="11"/>
  <c r="R246" i="11"/>
  <c r="M246" i="11"/>
  <c r="F246" i="11"/>
  <c r="E246" i="11"/>
  <c r="D246" i="11"/>
  <c r="AA246" i="11" s="1"/>
  <c r="AB246" i="11" s="1"/>
  <c r="W245" i="11"/>
  <c r="R245" i="11"/>
  <c r="M245" i="11"/>
  <c r="F245" i="11"/>
  <c r="E245" i="11"/>
  <c r="D245" i="11"/>
  <c r="AA245" i="11" s="1"/>
  <c r="W244" i="11"/>
  <c r="R244" i="11"/>
  <c r="M244" i="11"/>
  <c r="F244" i="11"/>
  <c r="E244" i="11"/>
  <c r="H244" i="11"/>
  <c r="D244" i="11"/>
  <c r="AA244" i="11" s="1"/>
  <c r="W243" i="11"/>
  <c r="R243" i="11"/>
  <c r="M243" i="11"/>
  <c r="F243" i="11"/>
  <c r="E243" i="11"/>
  <c r="D243" i="11"/>
  <c r="AA243" i="11" s="1"/>
  <c r="W242" i="11"/>
  <c r="R242" i="11"/>
  <c r="M242" i="11"/>
  <c r="F242" i="11"/>
  <c r="E242" i="11"/>
  <c r="D242" i="11"/>
  <c r="AA242" i="11" s="1"/>
  <c r="W241" i="11"/>
  <c r="R241" i="11"/>
  <c r="M241" i="11"/>
  <c r="F241" i="11"/>
  <c r="E241" i="11"/>
  <c r="D241" i="11"/>
  <c r="AA241" i="11" s="1"/>
  <c r="W240" i="11"/>
  <c r="R240" i="11"/>
  <c r="M240" i="11"/>
  <c r="F240" i="11"/>
  <c r="E240" i="11"/>
  <c r="H240" i="11" s="1"/>
  <c r="D240" i="11"/>
  <c r="AA240" i="11" s="1"/>
  <c r="AB240" i="11" s="1"/>
  <c r="W239" i="11"/>
  <c r="R239" i="11"/>
  <c r="M239" i="11"/>
  <c r="F239" i="11"/>
  <c r="E239" i="11"/>
  <c r="D239" i="11"/>
  <c r="AA239" i="11" s="1"/>
  <c r="AB239" i="11" s="1"/>
  <c r="W238" i="11"/>
  <c r="R238" i="11"/>
  <c r="M238" i="11"/>
  <c r="F238" i="11"/>
  <c r="E238" i="11"/>
  <c r="D238" i="11"/>
  <c r="AA238" i="11" s="1"/>
  <c r="AB238" i="11" s="1"/>
  <c r="W237" i="11"/>
  <c r="R237" i="11"/>
  <c r="M237" i="11"/>
  <c r="F237" i="11"/>
  <c r="E237" i="11"/>
  <c r="D237" i="11"/>
  <c r="AA237" i="11" s="1"/>
  <c r="W236" i="11"/>
  <c r="R236" i="11"/>
  <c r="M236" i="11"/>
  <c r="F236" i="11"/>
  <c r="E236" i="11"/>
  <c r="D236" i="11"/>
  <c r="AA236" i="11" s="1"/>
  <c r="W235" i="11"/>
  <c r="R235" i="11"/>
  <c r="M235" i="11"/>
  <c r="F235" i="11"/>
  <c r="E235" i="11"/>
  <c r="D235" i="11"/>
  <c r="AA235" i="11" s="1"/>
  <c r="W234" i="11"/>
  <c r="R234" i="11"/>
  <c r="M234" i="11"/>
  <c r="F234" i="11"/>
  <c r="E234" i="11"/>
  <c r="D234" i="11"/>
  <c r="AA234" i="11" s="1"/>
  <c r="W233" i="11"/>
  <c r="R233" i="11"/>
  <c r="M233" i="11"/>
  <c r="F233" i="11"/>
  <c r="E233" i="11"/>
  <c r="D233" i="11"/>
  <c r="AA233" i="11" s="1"/>
  <c r="W232" i="11"/>
  <c r="R232" i="11"/>
  <c r="M232" i="11"/>
  <c r="F232" i="11"/>
  <c r="H232" i="11" s="1"/>
  <c r="E232" i="11"/>
  <c r="D232" i="11"/>
  <c r="AA232" i="11" s="1"/>
  <c r="W231" i="11"/>
  <c r="R231" i="11"/>
  <c r="M231" i="11"/>
  <c r="F231" i="11"/>
  <c r="E231" i="11"/>
  <c r="D231" i="11"/>
  <c r="AA231" i="11" s="1"/>
  <c r="AB231" i="11" s="1"/>
  <c r="W230" i="11"/>
  <c r="R230" i="11"/>
  <c r="M230" i="11"/>
  <c r="F230" i="11"/>
  <c r="E230" i="11"/>
  <c r="D230" i="11"/>
  <c r="W229" i="11"/>
  <c r="R229" i="11"/>
  <c r="M229" i="11"/>
  <c r="F229" i="11"/>
  <c r="E229" i="11"/>
  <c r="D229" i="11"/>
  <c r="AA229" i="11" s="1"/>
  <c r="W228" i="11"/>
  <c r="R228" i="11"/>
  <c r="M228" i="11"/>
  <c r="F228" i="11"/>
  <c r="E228" i="11"/>
  <c r="H228" i="11" s="1"/>
  <c r="D228" i="11"/>
  <c r="AA228" i="11" s="1"/>
  <c r="W227" i="11"/>
  <c r="R227" i="11"/>
  <c r="M227" i="11"/>
  <c r="F227" i="11"/>
  <c r="E227" i="11"/>
  <c r="D227" i="11"/>
  <c r="AA227" i="11" s="1"/>
  <c r="W226" i="11"/>
  <c r="R226" i="11"/>
  <c r="M226" i="11"/>
  <c r="F226" i="11"/>
  <c r="E226" i="11"/>
  <c r="D226" i="11"/>
  <c r="AA226" i="11" s="1"/>
  <c r="AB226" i="11" s="1"/>
  <c r="W225" i="11"/>
  <c r="R225" i="11"/>
  <c r="M225" i="11"/>
  <c r="F225" i="11"/>
  <c r="E225" i="11"/>
  <c r="D225" i="11"/>
  <c r="AA225" i="11" s="1"/>
  <c r="W224" i="11"/>
  <c r="R224" i="11"/>
  <c r="M224" i="11"/>
  <c r="F224" i="11"/>
  <c r="E224" i="11"/>
  <c r="H224" i="11" s="1"/>
  <c r="D224" i="11"/>
  <c r="AA224" i="11" s="1"/>
  <c r="W223" i="11"/>
  <c r="R223" i="11"/>
  <c r="M223" i="11"/>
  <c r="F223" i="11"/>
  <c r="E223" i="11"/>
  <c r="D223" i="11"/>
  <c r="AA223" i="11" s="1"/>
  <c r="AB223" i="11" s="1"/>
  <c r="W222" i="11"/>
  <c r="R222" i="11"/>
  <c r="M222" i="11"/>
  <c r="F222" i="11"/>
  <c r="E222" i="11"/>
  <c r="D222" i="11"/>
  <c r="AA222" i="11" s="1"/>
  <c r="AB222" i="11" s="1"/>
  <c r="W221" i="11"/>
  <c r="R221" i="11"/>
  <c r="M221" i="11"/>
  <c r="F221" i="11"/>
  <c r="E221" i="11"/>
  <c r="D221" i="11"/>
  <c r="AA221" i="11" s="1"/>
  <c r="AD221" i="11" s="1"/>
  <c r="W220" i="11"/>
  <c r="R220" i="11"/>
  <c r="M220" i="11"/>
  <c r="F220" i="11"/>
  <c r="E220" i="11"/>
  <c r="D220" i="11"/>
  <c r="AA220" i="11" s="1"/>
  <c r="W219" i="11"/>
  <c r="R219" i="11"/>
  <c r="M219" i="11"/>
  <c r="F219" i="11"/>
  <c r="E219" i="11"/>
  <c r="D219" i="11"/>
  <c r="AA219" i="11" s="1"/>
  <c r="AB219" i="11" s="1"/>
  <c r="W218" i="11"/>
  <c r="R218" i="11"/>
  <c r="M218" i="11"/>
  <c r="F218" i="11"/>
  <c r="E218" i="11"/>
  <c r="D218" i="11"/>
  <c r="AA218" i="11" s="1"/>
  <c r="W217" i="11"/>
  <c r="R217" i="11"/>
  <c r="M217" i="11"/>
  <c r="F217" i="11"/>
  <c r="E217" i="11"/>
  <c r="D217" i="11"/>
  <c r="AA217" i="11" s="1"/>
  <c r="W216" i="11"/>
  <c r="R216" i="11"/>
  <c r="M216" i="11"/>
  <c r="F216" i="11"/>
  <c r="H216" i="11"/>
  <c r="E216" i="11"/>
  <c r="D216" i="11"/>
  <c r="AA216" i="11" s="1"/>
  <c r="AB216" i="11" s="1"/>
  <c r="W215" i="11"/>
  <c r="R215" i="11"/>
  <c r="M215" i="11"/>
  <c r="F215" i="11"/>
  <c r="E215" i="11"/>
  <c r="D215" i="11"/>
  <c r="AA215" i="11" s="1"/>
  <c r="AB215" i="11" s="1"/>
  <c r="W214" i="11"/>
  <c r="R214" i="11"/>
  <c r="M214" i="11"/>
  <c r="F214" i="11"/>
  <c r="E214" i="11"/>
  <c r="H214" i="11" s="1"/>
  <c r="D214" i="11"/>
  <c r="X214" i="11"/>
  <c r="W213" i="11"/>
  <c r="R213" i="11"/>
  <c r="M213" i="11"/>
  <c r="F213" i="11"/>
  <c r="E213" i="11"/>
  <c r="D213" i="11"/>
  <c r="W212" i="11"/>
  <c r="R212" i="11"/>
  <c r="M212" i="11"/>
  <c r="F212" i="11"/>
  <c r="E212" i="11"/>
  <c r="D212" i="11"/>
  <c r="H212" i="11" s="1"/>
  <c r="W211" i="11"/>
  <c r="R211" i="11"/>
  <c r="M211" i="11"/>
  <c r="F211" i="11"/>
  <c r="E211" i="11"/>
  <c r="D211" i="11"/>
  <c r="W210" i="11"/>
  <c r="R210" i="11"/>
  <c r="M210" i="11"/>
  <c r="F210" i="11"/>
  <c r="E210" i="11"/>
  <c r="D210" i="11"/>
  <c r="W209" i="11"/>
  <c r="R209" i="11"/>
  <c r="M209" i="11"/>
  <c r="F209" i="11"/>
  <c r="E209" i="11"/>
  <c r="D209" i="11"/>
  <c r="W208" i="11"/>
  <c r="R208" i="11"/>
  <c r="M208" i="11"/>
  <c r="F208" i="11"/>
  <c r="E208" i="11"/>
  <c r="D208" i="11"/>
  <c r="W207" i="11"/>
  <c r="R207" i="11"/>
  <c r="M207" i="11"/>
  <c r="F207" i="11"/>
  <c r="E207" i="11"/>
  <c r="D207" i="11"/>
  <c r="W206" i="11"/>
  <c r="R206" i="11"/>
  <c r="M206" i="11"/>
  <c r="F206" i="11"/>
  <c r="E206" i="11"/>
  <c r="D206" i="11"/>
  <c r="W205" i="11"/>
  <c r="R205" i="11"/>
  <c r="M205" i="11"/>
  <c r="F205" i="11"/>
  <c r="E205" i="11"/>
  <c r="D205" i="11"/>
  <c r="W204" i="11"/>
  <c r="R204" i="11"/>
  <c r="M204" i="11"/>
  <c r="F204" i="11"/>
  <c r="E204" i="11"/>
  <c r="H204" i="11" s="1"/>
  <c r="D204" i="11"/>
  <c r="W203" i="11"/>
  <c r="R203" i="11"/>
  <c r="M203" i="11"/>
  <c r="F203" i="11"/>
  <c r="E203" i="11"/>
  <c r="D203" i="11"/>
  <c r="W202" i="11"/>
  <c r="R202" i="11"/>
  <c r="M202" i="11"/>
  <c r="F202" i="11"/>
  <c r="E202" i="11"/>
  <c r="D202" i="11"/>
  <c r="H202" i="11" s="1"/>
  <c r="W201" i="11"/>
  <c r="R201" i="11"/>
  <c r="M201" i="11"/>
  <c r="F201" i="11"/>
  <c r="E201" i="11"/>
  <c r="D201" i="11"/>
  <c r="W200" i="11"/>
  <c r="R200" i="11"/>
  <c r="M200" i="11"/>
  <c r="F200" i="11"/>
  <c r="E200" i="11"/>
  <c r="D200" i="11"/>
  <c r="H200" i="11" s="1"/>
  <c r="W199" i="11"/>
  <c r="R199" i="11"/>
  <c r="M199" i="11"/>
  <c r="F199" i="11"/>
  <c r="E199" i="11"/>
  <c r="D199" i="11"/>
  <c r="W198" i="11"/>
  <c r="R198" i="11"/>
  <c r="M198" i="11"/>
  <c r="F198" i="11"/>
  <c r="E198" i="11"/>
  <c r="D198" i="11"/>
  <c r="W197" i="11"/>
  <c r="R197" i="11"/>
  <c r="M197" i="11"/>
  <c r="F197" i="11"/>
  <c r="E197" i="11"/>
  <c r="D197" i="11"/>
  <c r="W196" i="11"/>
  <c r="R196" i="11"/>
  <c r="M196" i="11"/>
  <c r="F196" i="11"/>
  <c r="E196" i="11"/>
  <c r="D196" i="11"/>
  <c r="W195" i="11"/>
  <c r="R195" i="11"/>
  <c r="M195" i="11"/>
  <c r="F195" i="11"/>
  <c r="E195" i="11"/>
  <c r="D195" i="11"/>
  <c r="W194" i="11"/>
  <c r="R194" i="11"/>
  <c r="M194" i="11"/>
  <c r="F194" i="11"/>
  <c r="E194" i="11"/>
  <c r="H194" i="11"/>
  <c r="Y194" i="11" s="1"/>
  <c r="D194" i="11"/>
  <c r="W193" i="11"/>
  <c r="R193" i="11"/>
  <c r="M193" i="11"/>
  <c r="F193" i="11"/>
  <c r="E193" i="11"/>
  <c r="D193" i="11"/>
  <c r="W192" i="11"/>
  <c r="R192" i="11"/>
  <c r="M192" i="11"/>
  <c r="F192" i="11"/>
  <c r="E192" i="11"/>
  <c r="D192" i="11"/>
  <c r="H192" i="11" s="1"/>
  <c r="W191" i="11"/>
  <c r="R191" i="11"/>
  <c r="M191" i="11"/>
  <c r="F191" i="11"/>
  <c r="E191" i="11"/>
  <c r="D191" i="11"/>
  <c r="W190" i="11"/>
  <c r="R190" i="11"/>
  <c r="M190" i="11"/>
  <c r="F190" i="11"/>
  <c r="E190" i="11"/>
  <c r="D190" i="11"/>
  <c r="W189" i="11"/>
  <c r="R189" i="11"/>
  <c r="M189" i="11"/>
  <c r="F189" i="11"/>
  <c r="E189" i="11"/>
  <c r="D189" i="11"/>
  <c r="W188" i="11"/>
  <c r="R188" i="11"/>
  <c r="M188" i="11"/>
  <c r="F188" i="11"/>
  <c r="E188" i="11"/>
  <c r="D188" i="11"/>
  <c r="H188" i="11" s="1"/>
  <c r="W187" i="11"/>
  <c r="R187" i="11"/>
  <c r="M187" i="11"/>
  <c r="F187" i="11"/>
  <c r="E187" i="11"/>
  <c r="D187" i="11"/>
  <c r="W186" i="11"/>
  <c r="R186" i="11"/>
  <c r="M186" i="11"/>
  <c r="F186" i="11"/>
  <c r="E186" i="11"/>
  <c r="H186" i="11" s="1"/>
  <c r="D186" i="11"/>
  <c r="W185" i="11"/>
  <c r="R185" i="11"/>
  <c r="M185" i="11"/>
  <c r="F185" i="11"/>
  <c r="E185" i="11"/>
  <c r="D185" i="11"/>
  <c r="W184" i="11"/>
  <c r="R184" i="11"/>
  <c r="M184" i="11"/>
  <c r="F184" i="11"/>
  <c r="E184" i="11"/>
  <c r="D184" i="11"/>
  <c r="H184" i="11"/>
  <c r="W183" i="11"/>
  <c r="R183" i="11"/>
  <c r="M183" i="11"/>
  <c r="F183" i="11"/>
  <c r="E183" i="11"/>
  <c r="D183" i="11"/>
  <c r="W182" i="11"/>
  <c r="R182" i="11"/>
  <c r="M182" i="11"/>
  <c r="F182" i="11"/>
  <c r="E182" i="11"/>
  <c r="D182" i="11"/>
  <c r="W181" i="11"/>
  <c r="R181" i="11"/>
  <c r="M181" i="11"/>
  <c r="F181" i="11"/>
  <c r="E181" i="11"/>
  <c r="D181" i="11"/>
  <c r="W180" i="11"/>
  <c r="R180" i="11"/>
  <c r="M180" i="11"/>
  <c r="F180" i="11"/>
  <c r="E180" i="11"/>
  <c r="D180" i="11"/>
  <c r="H180" i="11" s="1"/>
  <c r="W179" i="11"/>
  <c r="R179" i="11"/>
  <c r="M179" i="11"/>
  <c r="F179" i="11"/>
  <c r="E179" i="11"/>
  <c r="D179" i="11"/>
  <c r="H179" i="11" s="1"/>
  <c r="W178" i="11"/>
  <c r="R178" i="11"/>
  <c r="M178" i="11"/>
  <c r="F178" i="11"/>
  <c r="E178" i="11"/>
  <c r="D178" i="11"/>
  <c r="H178" i="11" s="1"/>
  <c r="X178" i="11"/>
  <c r="W177" i="11"/>
  <c r="R177" i="11"/>
  <c r="M177" i="11"/>
  <c r="F177" i="11"/>
  <c r="E177" i="11"/>
  <c r="D177" i="11"/>
  <c r="W176" i="11"/>
  <c r="R176" i="11"/>
  <c r="M176" i="11"/>
  <c r="F176" i="11"/>
  <c r="E176" i="11"/>
  <c r="D176" i="11"/>
  <c r="H176" i="11" s="1"/>
  <c r="W175" i="11"/>
  <c r="R175" i="11"/>
  <c r="M175" i="11"/>
  <c r="F175" i="11"/>
  <c r="E175" i="11"/>
  <c r="D175" i="11"/>
  <c r="W174" i="11"/>
  <c r="R174" i="11"/>
  <c r="M174" i="11"/>
  <c r="F174" i="11"/>
  <c r="E174" i="11"/>
  <c r="D174" i="11"/>
  <c r="W173" i="11"/>
  <c r="R173" i="11"/>
  <c r="M173" i="11"/>
  <c r="F173" i="11"/>
  <c r="E173" i="11"/>
  <c r="D173" i="11"/>
  <c r="W172" i="11"/>
  <c r="R172" i="11"/>
  <c r="M172" i="11"/>
  <c r="F172" i="11"/>
  <c r="E172" i="11"/>
  <c r="D172" i="11"/>
  <c r="H172" i="11" s="1"/>
  <c r="W171" i="11"/>
  <c r="R171" i="11"/>
  <c r="M171" i="11"/>
  <c r="F171" i="11"/>
  <c r="E171" i="11"/>
  <c r="D171" i="11"/>
  <c r="H171" i="11" s="1"/>
  <c r="W170" i="11"/>
  <c r="R170" i="11"/>
  <c r="M170" i="11"/>
  <c r="F170" i="11"/>
  <c r="E170" i="11"/>
  <c r="D170" i="11"/>
  <c r="W169" i="11"/>
  <c r="R169" i="11"/>
  <c r="M169" i="11"/>
  <c r="F169" i="11"/>
  <c r="E169" i="11"/>
  <c r="D169" i="11"/>
  <c r="W168" i="11"/>
  <c r="R168" i="11"/>
  <c r="M168" i="11"/>
  <c r="F168" i="11"/>
  <c r="E168" i="11"/>
  <c r="D168" i="11"/>
  <c r="W167" i="11"/>
  <c r="R167" i="11"/>
  <c r="M167" i="11"/>
  <c r="F167" i="11"/>
  <c r="E167" i="11"/>
  <c r="D167" i="11"/>
  <c r="W166" i="11"/>
  <c r="R166" i="11"/>
  <c r="M166" i="11"/>
  <c r="F166" i="11"/>
  <c r="E166" i="11"/>
  <c r="D166" i="11"/>
  <c r="W165" i="11"/>
  <c r="R165" i="11"/>
  <c r="M165" i="11"/>
  <c r="F165" i="11"/>
  <c r="E165" i="11"/>
  <c r="D165" i="11"/>
  <c r="W164" i="11"/>
  <c r="R164" i="11"/>
  <c r="M164" i="11"/>
  <c r="F164" i="11"/>
  <c r="E164" i="11"/>
  <c r="D164" i="11"/>
  <c r="H164" i="11" s="1"/>
  <c r="W163" i="11"/>
  <c r="R163" i="11"/>
  <c r="M163" i="11"/>
  <c r="F163" i="11"/>
  <c r="E163" i="11"/>
  <c r="D163" i="11"/>
  <c r="W162" i="11"/>
  <c r="R162" i="11"/>
  <c r="M162" i="11"/>
  <c r="F162" i="11"/>
  <c r="E162" i="11"/>
  <c r="D162" i="11"/>
  <c r="W161" i="11"/>
  <c r="R161" i="11"/>
  <c r="M161" i="11"/>
  <c r="F161" i="11"/>
  <c r="E161" i="11"/>
  <c r="D161" i="11"/>
  <c r="W160" i="11"/>
  <c r="R160" i="11"/>
  <c r="M160" i="11"/>
  <c r="F160" i="11"/>
  <c r="H160" i="11"/>
  <c r="E160" i="11"/>
  <c r="D160" i="11"/>
  <c r="W159" i="11"/>
  <c r="R159" i="11"/>
  <c r="M159" i="11"/>
  <c r="F159" i="11"/>
  <c r="E159" i="11"/>
  <c r="D159" i="11"/>
  <c r="W158" i="11"/>
  <c r="R158" i="11"/>
  <c r="M158" i="11"/>
  <c r="F158" i="11"/>
  <c r="E158" i="11"/>
  <c r="D158" i="11"/>
  <c r="W157" i="11"/>
  <c r="R157" i="11"/>
  <c r="M157" i="11"/>
  <c r="F157" i="11"/>
  <c r="E157" i="11"/>
  <c r="D157" i="11"/>
  <c r="W156" i="11"/>
  <c r="R156" i="11"/>
  <c r="M156" i="11"/>
  <c r="F156" i="11"/>
  <c r="E156" i="11"/>
  <c r="H156" i="11" s="1"/>
  <c r="D156" i="11"/>
  <c r="W155" i="11"/>
  <c r="R155" i="11"/>
  <c r="M155" i="11"/>
  <c r="F155" i="11"/>
  <c r="E155" i="11"/>
  <c r="D155" i="11"/>
  <c r="H155" i="11" s="1"/>
  <c r="W154" i="11"/>
  <c r="R154" i="11"/>
  <c r="M154" i="11"/>
  <c r="F154" i="11"/>
  <c r="E154" i="11"/>
  <c r="D154" i="11"/>
  <c r="W153" i="11"/>
  <c r="R153" i="11"/>
  <c r="M153" i="11"/>
  <c r="F153" i="11"/>
  <c r="E153" i="11"/>
  <c r="D153" i="11"/>
  <c r="W152" i="11"/>
  <c r="R152" i="11"/>
  <c r="M152" i="11"/>
  <c r="F152" i="11"/>
  <c r="E152" i="11"/>
  <c r="D152" i="11"/>
  <c r="H152" i="11"/>
  <c r="W151" i="11"/>
  <c r="R151" i="11"/>
  <c r="M151" i="11"/>
  <c r="F151" i="11"/>
  <c r="E151" i="11"/>
  <c r="D151" i="11"/>
  <c r="AA151" i="11" s="1"/>
  <c r="AB151" i="11" s="1"/>
  <c r="W150" i="11"/>
  <c r="R150" i="11"/>
  <c r="M150" i="11"/>
  <c r="F150" i="11"/>
  <c r="E150" i="11"/>
  <c r="D150" i="11"/>
  <c r="AA150" i="11" s="1"/>
  <c r="W149" i="11"/>
  <c r="R149" i="11"/>
  <c r="M149" i="11"/>
  <c r="F149" i="11"/>
  <c r="E149" i="11"/>
  <c r="D149" i="11"/>
  <c r="AA149" i="11" s="1"/>
  <c r="W148" i="11"/>
  <c r="R148" i="11"/>
  <c r="M148" i="11"/>
  <c r="F148" i="11"/>
  <c r="E148" i="11"/>
  <c r="H148" i="11"/>
  <c r="D148" i="11"/>
  <c r="AA148" i="11" s="1"/>
  <c r="W147" i="11"/>
  <c r="R147" i="11"/>
  <c r="M147" i="11"/>
  <c r="F147" i="11"/>
  <c r="E147" i="11"/>
  <c r="D147" i="11"/>
  <c r="AA147" i="11" s="1"/>
  <c r="W146" i="11"/>
  <c r="R146" i="11"/>
  <c r="M146" i="11"/>
  <c r="F146" i="11"/>
  <c r="E146" i="11"/>
  <c r="D146" i="11"/>
  <c r="AA146" i="11" s="1"/>
  <c r="W145" i="11"/>
  <c r="R145" i="11"/>
  <c r="M145" i="11"/>
  <c r="F145" i="11"/>
  <c r="E145" i="11"/>
  <c r="D145" i="11"/>
  <c r="AA145" i="11" s="1"/>
  <c r="W144" i="11"/>
  <c r="R144" i="11"/>
  <c r="M144" i="11"/>
  <c r="F144" i="11"/>
  <c r="E144" i="11"/>
  <c r="H144" i="11" s="1"/>
  <c r="D144" i="11"/>
  <c r="AA144" i="11" s="1"/>
  <c r="AB144" i="11" s="1"/>
  <c r="W143" i="11"/>
  <c r="R143" i="11"/>
  <c r="M143" i="11"/>
  <c r="F143" i="11"/>
  <c r="E143" i="11"/>
  <c r="D143" i="11"/>
  <c r="AA143" i="11" s="1"/>
  <c r="W142" i="11"/>
  <c r="R142" i="11"/>
  <c r="M142" i="11"/>
  <c r="F142" i="11"/>
  <c r="E142" i="11"/>
  <c r="D142" i="11"/>
  <c r="AA142" i="11" s="1"/>
  <c r="W141" i="11"/>
  <c r="R141" i="11"/>
  <c r="M141" i="11"/>
  <c r="F141" i="11"/>
  <c r="E141" i="11"/>
  <c r="D141" i="11"/>
  <c r="AA141" i="11" s="1"/>
  <c r="W140" i="11"/>
  <c r="R140" i="11"/>
  <c r="M140" i="11"/>
  <c r="F140" i="11"/>
  <c r="E140" i="11"/>
  <c r="D140" i="11"/>
  <c r="AA140" i="11" s="1"/>
  <c r="W139" i="11"/>
  <c r="R139" i="11"/>
  <c r="M139" i="11"/>
  <c r="F139" i="11"/>
  <c r="E139" i="11"/>
  <c r="D139" i="11"/>
  <c r="AA139" i="11" s="1"/>
  <c r="W138" i="11"/>
  <c r="R138" i="11"/>
  <c r="M138" i="11"/>
  <c r="F138" i="11"/>
  <c r="E138" i="11"/>
  <c r="D138" i="11"/>
  <c r="AA138" i="11" s="1"/>
  <c r="AB138" i="11" s="1"/>
  <c r="W137" i="11"/>
  <c r="R137" i="11"/>
  <c r="M137" i="11"/>
  <c r="F137" i="11"/>
  <c r="E137" i="11"/>
  <c r="D137" i="11"/>
  <c r="AA137" i="11" s="1"/>
  <c r="W136" i="11"/>
  <c r="R136" i="11"/>
  <c r="M136" i="11"/>
  <c r="F136" i="11"/>
  <c r="E136" i="11"/>
  <c r="D136" i="11"/>
  <c r="AA136" i="11" s="1"/>
  <c r="W135" i="11"/>
  <c r="R135" i="11"/>
  <c r="M135" i="11"/>
  <c r="F135" i="11"/>
  <c r="E135" i="11"/>
  <c r="D135" i="11"/>
  <c r="AA135" i="11" s="1"/>
  <c r="AB135" i="11" s="1"/>
  <c r="W134" i="11"/>
  <c r="R134" i="11"/>
  <c r="M134" i="11"/>
  <c r="F134" i="11"/>
  <c r="E134" i="11"/>
  <c r="D134" i="11"/>
  <c r="AA134" i="11" s="1"/>
  <c r="AB134" i="11" s="1"/>
  <c r="W133" i="11"/>
  <c r="R133" i="11"/>
  <c r="M133" i="11"/>
  <c r="F133" i="11"/>
  <c r="E133" i="11"/>
  <c r="D133" i="11"/>
  <c r="AA133" i="11" s="1"/>
  <c r="W132" i="11"/>
  <c r="R132" i="11"/>
  <c r="M132" i="11"/>
  <c r="F132" i="11"/>
  <c r="E132" i="11"/>
  <c r="D132" i="11"/>
  <c r="AA132" i="11" s="1"/>
  <c r="W131" i="11"/>
  <c r="R131" i="11"/>
  <c r="M131" i="11"/>
  <c r="F131" i="11"/>
  <c r="E131" i="11"/>
  <c r="D131" i="11"/>
  <c r="AA131" i="11" s="1"/>
  <c r="W130" i="11"/>
  <c r="R130" i="11"/>
  <c r="M130" i="11"/>
  <c r="F130" i="11"/>
  <c r="E130" i="11"/>
  <c r="D130" i="11"/>
  <c r="AA130" i="11" s="1"/>
  <c r="W129" i="11"/>
  <c r="R129" i="11"/>
  <c r="M129" i="11"/>
  <c r="F129" i="11"/>
  <c r="E129" i="11"/>
  <c r="D129" i="11"/>
  <c r="AA129" i="11" s="1"/>
  <c r="W128" i="11"/>
  <c r="R128" i="11"/>
  <c r="M128" i="11"/>
  <c r="F128" i="11"/>
  <c r="E128" i="11"/>
  <c r="D128" i="11"/>
  <c r="AA128" i="11" s="1"/>
  <c r="AB128" i="11" s="1"/>
  <c r="W127" i="11"/>
  <c r="R127" i="11"/>
  <c r="M127" i="11"/>
  <c r="F127" i="11"/>
  <c r="E127" i="11"/>
  <c r="D127" i="11"/>
  <c r="AA127" i="11" s="1"/>
  <c r="W126" i="11"/>
  <c r="R126" i="11"/>
  <c r="M126" i="11"/>
  <c r="F126" i="11"/>
  <c r="E126" i="11"/>
  <c r="D126" i="11"/>
  <c r="AA126" i="11" s="1"/>
  <c r="AB126" i="11" s="1"/>
  <c r="W125" i="11"/>
  <c r="R125" i="11"/>
  <c r="M125" i="11"/>
  <c r="F125" i="11"/>
  <c r="E125" i="11"/>
  <c r="D125" i="11"/>
  <c r="AA125" i="11" s="1"/>
  <c r="W124" i="11"/>
  <c r="R124" i="11"/>
  <c r="M124" i="11"/>
  <c r="F124" i="11"/>
  <c r="H124" i="11"/>
  <c r="E124" i="11"/>
  <c r="D124" i="11"/>
  <c r="AA124" i="11" s="1"/>
  <c r="W123" i="11"/>
  <c r="R123" i="11"/>
  <c r="M123" i="11"/>
  <c r="F123" i="11"/>
  <c r="E123" i="11"/>
  <c r="D123" i="11"/>
  <c r="AA123" i="11" s="1"/>
  <c r="AD123" i="11" s="1"/>
  <c r="W122" i="11"/>
  <c r="R122" i="11"/>
  <c r="M122" i="11"/>
  <c r="F122" i="11"/>
  <c r="E122" i="11"/>
  <c r="D122" i="11"/>
  <c r="AA122" i="11" s="1"/>
  <c r="AB122" i="11" s="1"/>
  <c r="W121" i="11"/>
  <c r="R121" i="11"/>
  <c r="M121" i="11"/>
  <c r="F121" i="11"/>
  <c r="E121" i="11"/>
  <c r="D121" i="11"/>
  <c r="AA121" i="11" s="1"/>
  <c r="W120" i="11"/>
  <c r="R120" i="11"/>
  <c r="M120" i="11"/>
  <c r="F120" i="11"/>
  <c r="E120" i="11"/>
  <c r="D120" i="11"/>
  <c r="AA120" i="11" s="1"/>
  <c r="W119" i="11"/>
  <c r="R119" i="11"/>
  <c r="M119" i="11"/>
  <c r="F119" i="11"/>
  <c r="E119" i="11"/>
  <c r="D119" i="11"/>
  <c r="AA119" i="11" s="1"/>
  <c r="AB119" i="11" s="1"/>
  <c r="W118" i="11"/>
  <c r="R118" i="11"/>
  <c r="M118" i="11"/>
  <c r="F118" i="11"/>
  <c r="E118" i="11"/>
  <c r="D118" i="11"/>
  <c r="AA118" i="11" s="1"/>
  <c r="AB118" i="11" s="1"/>
  <c r="W117" i="11"/>
  <c r="R117" i="11"/>
  <c r="M117" i="11"/>
  <c r="F117" i="11"/>
  <c r="E117" i="11"/>
  <c r="D117" i="11"/>
  <c r="AA117" i="11" s="1"/>
  <c r="W116" i="11"/>
  <c r="R116" i="11"/>
  <c r="M116" i="11"/>
  <c r="F116" i="11"/>
  <c r="H116" i="11" s="1"/>
  <c r="E116" i="11"/>
  <c r="D116" i="11"/>
  <c r="AA116" i="11" s="1"/>
  <c r="AB116" i="11" s="1"/>
  <c r="W115" i="11"/>
  <c r="R115" i="11"/>
  <c r="M115" i="11"/>
  <c r="F115" i="11"/>
  <c r="E115" i="11"/>
  <c r="D115" i="11"/>
  <c r="AA115" i="11" s="1"/>
  <c r="W114" i="11"/>
  <c r="R114" i="11"/>
  <c r="M114" i="11"/>
  <c r="F114" i="11"/>
  <c r="E114" i="11"/>
  <c r="D114" i="11"/>
  <c r="AA114" i="11" s="1"/>
  <c r="W113" i="11"/>
  <c r="R113" i="11"/>
  <c r="M113" i="11"/>
  <c r="F113" i="11"/>
  <c r="E113" i="11"/>
  <c r="D113" i="11"/>
  <c r="AA113" i="11" s="1"/>
  <c r="W112" i="11"/>
  <c r="R112" i="11"/>
  <c r="M112" i="11"/>
  <c r="F112" i="11"/>
  <c r="E112" i="11"/>
  <c r="D112" i="11"/>
  <c r="AA112" i="11" s="1"/>
  <c r="W111" i="11"/>
  <c r="R111" i="11"/>
  <c r="M111" i="11"/>
  <c r="F111" i="11"/>
  <c r="E111" i="11"/>
  <c r="D111" i="11"/>
  <c r="AA111" i="11" s="1"/>
  <c r="W110" i="11"/>
  <c r="R110" i="11"/>
  <c r="M110" i="11"/>
  <c r="F110" i="11"/>
  <c r="E110" i="11"/>
  <c r="D110" i="11"/>
  <c r="AA110" i="11" s="1"/>
  <c r="AB110" i="11" s="1"/>
  <c r="W109" i="11"/>
  <c r="R109" i="11"/>
  <c r="M109" i="11"/>
  <c r="F109" i="11"/>
  <c r="E109" i="11"/>
  <c r="D109" i="11"/>
  <c r="W108" i="11"/>
  <c r="R108" i="11"/>
  <c r="M108" i="11"/>
  <c r="F108" i="11"/>
  <c r="H108" i="11" s="1"/>
  <c r="E108" i="11"/>
  <c r="D108" i="11"/>
  <c r="W107" i="11"/>
  <c r="R107" i="11"/>
  <c r="M107" i="11"/>
  <c r="F107" i="11"/>
  <c r="E107" i="11"/>
  <c r="D107" i="11"/>
  <c r="W106" i="11"/>
  <c r="R106" i="11"/>
  <c r="M106" i="11"/>
  <c r="F106" i="11"/>
  <c r="E106" i="11"/>
  <c r="D106" i="11"/>
  <c r="W105" i="11"/>
  <c r="R105" i="11"/>
  <c r="M105" i="11"/>
  <c r="F105" i="11"/>
  <c r="E105" i="11"/>
  <c r="D105" i="11"/>
  <c r="W104" i="11"/>
  <c r="R104" i="11"/>
  <c r="M104" i="11"/>
  <c r="F104" i="11"/>
  <c r="E104" i="11"/>
  <c r="D104" i="11"/>
  <c r="H104" i="11" s="1"/>
  <c r="W103" i="11"/>
  <c r="R103" i="11"/>
  <c r="M103" i="11"/>
  <c r="F103" i="11"/>
  <c r="E103" i="11"/>
  <c r="D103" i="11"/>
  <c r="W102" i="11"/>
  <c r="R102" i="11"/>
  <c r="M102" i="11"/>
  <c r="F102" i="11"/>
  <c r="E102" i="11"/>
  <c r="D102" i="11"/>
  <c r="W101" i="11"/>
  <c r="R101" i="11"/>
  <c r="M101" i="11"/>
  <c r="F101" i="11"/>
  <c r="E101" i="11"/>
  <c r="D101" i="11"/>
  <c r="W100" i="11"/>
  <c r="R100" i="11"/>
  <c r="M100" i="11"/>
  <c r="F100" i="11"/>
  <c r="E100" i="11"/>
  <c r="D100" i="11"/>
  <c r="H100" i="11" s="1"/>
  <c r="W99" i="11"/>
  <c r="R99" i="11"/>
  <c r="M99" i="11"/>
  <c r="F99" i="11"/>
  <c r="E99" i="11"/>
  <c r="D99" i="11"/>
  <c r="H99" i="11" s="1"/>
  <c r="W98" i="11"/>
  <c r="R98" i="11"/>
  <c r="M98" i="11"/>
  <c r="F98" i="11"/>
  <c r="E98" i="11"/>
  <c r="D98" i="11"/>
  <c r="W97" i="11"/>
  <c r="R97" i="11"/>
  <c r="M97" i="11"/>
  <c r="F97" i="11"/>
  <c r="E97" i="11"/>
  <c r="D97" i="11"/>
  <c r="W96" i="11"/>
  <c r="R96" i="11"/>
  <c r="M96" i="11"/>
  <c r="F96" i="11"/>
  <c r="E96" i="11"/>
  <c r="D96" i="11"/>
  <c r="W95" i="11"/>
  <c r="R95" i="11"/>
  <c r="M95" i="11"/>
  <c r="F95" i="11"/>
  <c r="E95" i="11"/>
  <c r="D95" i="11"/>
  <c r="W94" i="11"/>
  <c r="R94" i="11"/>
  <c r="M94" i="11"/>
  <c r="F94" i="11"/>
  <c r="E94" i="11"/>
  <c r="D94" i="11"/>
  <c r="W93" i="11"/>
  <c r="R93" i="11"/>
  <c r="M93" i="11"/>
  <c r="F93" i="11"/>
  <c r="E93" i="11"/>
  <c r="D93" i="11"/>
  <c r="W92" i="11"/>
  <c r="R92" i="11"/>
  <c r="M92" i="11"/>
  <c r="F92" i="11"/>
  <c r="E92" i="11"/>
  <c r="D92" i="11"/>
  <c r="H92" i="11" s="1"/>
  <c r="W91" i="11"/>
  <c r="R91" i="11"/>
  <c r="M91" i="11"/>
  <c r="F91" i="11"/>
  <c r="E91" i="11"/>
  <c r="D91" i="11"/>
  <c r="W90" i="11"/>
  <c r="R90" i="11"/>
  <c r="M90" i="11"/>
  <c r="F90" i="11"/>
  <c r="E90" i="11"/>
  <c r="D90" i="11"/>
  <c r="W89" i="11"/>
  <c r="R89" i="11"/>
  <c r="M89" i="11"/>
  <c r="F89" i="11"/>
  <c r="E89" i="11"/>
  <c r="D89" i="11"/>
  <c r="W88" i="11"/>
  <c r="R88" i="11"/>
  <c r="M88" i="11"/>
  <c r="F88" i="11"/>
  <c r="E88" i="11"/>
  <c r="D88" i="11"/>
  <c r="H88" i="11" s="1"/>
  <c r="W87" i="11"/>
  <c r="R87" i="11"/>
  <c r="M87" i="11"/>
  <c r="F87" i="11"/>
  <c r="E87" i="11"/>
  <c r="D87" i="11"/>
  <c r="W86" i="11"/>
  <c r="R86" i="11"/>
  <c r="M86" i="11"/>
  <c r="F86" i="11"/>
  <c r="E86" i="11"/>
  <c r="D86" i="11"/>
  <c r="W85" i="11"/>
  <c r="R85" i="11"/>
  <c r="M85" i="11"/>
  <c r="F85" i="11"/>
  <c r="E85" i="11"/>
  <c r="D85" i="11"/>
  <c r="W84" i="11"/>
  <c r="R84" i="11"/>
  <c r="M84" i="11"/>
  <c r="F84" i="11"/>
  <c r="E84" i="11"/>
  <c r="D84" i="11"/>
  <c r="H84" i="11" s="1"/>
  <c r="W83" i="11"/>
  <c r="R83" i="11"/>
  <c r="M83" i="11"/>
  <c r="F83" i="11"/>
  <c r="E83" i="11"/>
  <c r="H83" i="11" s="1"/>
  <c r="D83" i="11"/>
  <c r="W82" i="11"/>
  <c r="R82" i="11"/>
  <c r="M82" i="11"/>
  <c r="F82" i="11"/>
  <c r="E82" i="11"/>
  <c r="H82" i="11"/>
  <c r="D82" i="11"/>
  <c r="W81" i="11"/>
  <c r="R81" i="11"/>
  <c r="M81" i="11"/>
  <c r="F81" i="11"/>
  <c r="E81" i="11"/>
  <c r="D81" i="11"/>
  <c r="W80" i="11"/>
  <c r="R80" i="11"/>
  <c r="M80" i="11"/>
  <c r="F80" i="11"/>
  <c r="E80" i="11"/>
  <c r="D80" i="11"/>
  <c r="H80" i="11" s="1"/>
  <c r="W79" i="11"/>
  <c r="R79" i="11"/>
  <c r="M79" i="11"/>
  <c r="F79" i="11"/>
  <c r="E79" i="11"/>
  <c r="D79" i="11"/>
  <c r="W78" i="11"/>
  <c r="R78" i="11"/>
  <c r="M78" i="11"/>
  <c r="F78" i="11"/>
  <c r="E78" i="11"/>
  <c r="D78" i="11"/>
  <c r="W77" i="11"/>
  <c r="R77" i="11"/>
  <c r="M77" i="11"/>
  <c r="F77" i="11"/>
  <c r="E77" i="11"/>
  <c r="D77" i="11"/>
  <c r="W76" i="11"/>
  <c r="R76" i="11"/>
  <c r="M76" i="11"/>
  <c r="F76" i="11"/>
  <c r="E76" i="11"/>
  <c r="D76" i="11"/>
  <c r="H76" i="11" s="1"/>
  <c r="W75" i="11"/>
  <c r="R75" i="11"/>
  <c r="M75" i="11"/>
  <c r="F75" i="11"/>
  <c r="E75" i="11"/>
  <c r="D75" i="11"/>
  <c r="H75" i="11" s="1"/>
  <c r="W74" i="11"/>
  <c r="R74" i="11"/>
  <c r="M74" i="11"/>
  <c r="F74" i="11"/>
  <c r="E74" i="11"/>
  <c r="D74" i="11"/>
  <c r="W73" i="11"/>
  <c r="R73" i="11"/>
  <c r="M73" i="11"/>
  <c r="F73" i="11"/>
  <c r="E73" i="11"/>
  <c r="D73" i="11"/>
  <c r="W72" i="11"/>
  <c r="R72" i="11"/>
  <c r="M72" i="11"/>
  <c r="F72" i="11"/>
  <c r="E72" i="11"/>
  <c r="D72" i="11"/>
  <c r="H72" i="11" s="1"/>
  <c r="W71" i="11"/>
  <c r="R71" i="11"/>
  <c r="M71" i="11"/>
  <c r="F71" i="11"/>
  <c r="E71" i="11"/>
  <c r="D71" i="11"/>
  <c r="W70" i="11"/>
  <c r="R70" i="11"/>
  <c r="M70" i="11"/>
  <c r="F70" i="11"/>
  <c r="E70" i="11"/>
  <c r="D70" i="11"/>
  <c r="W69" i="11"/>
  <c r="R69" i="11"/>
  <c r="M69" i="11"/>
  <c r="F69" i="11"/>
  <c r="E69" i="11"/>
  <c r="D69" i="11"/>
  <c r="W68" i="11"/>
  <c r="R68" i="11"/>
  <c r="M68" i="11"/>
  <c r="F68" i="11"/>
  <c r="E68" i="11"/>
  <c r="H68" i="11" s="1"/>
  <c r="D68" i="11"/>
  <c r="W67" i="11"/>
  <c r="R67" i="11"/>
  <c r="M67" i="11"/>
  <c r="F67" i="11"/>
  <c r="E67" i="11"/>
  <c r="D67" i="11"/>
  <c r="H67" i="11" s="1"/>
  <c r="W66" i="11"/>
  <c r="R66" i="11"/>
  <c r="M66" i="11"/>
  <c r="F66" i="11"/>
  <c r="E66" i="11"/>
  <c r="D66" i="11"/>
  <c r="W65" i="11"/>
  <c r="R65" i="11"/>
  <c r="M65" i="11"/>
  <c r="F65" i="11"/>
  <c r="E65" i="11"/>
  <c r="D65" i="11"/>
  <c r="W64" i="11"/>
  <c r="R64" i="11"/>
  <c r="M64" i="11"/>
  <c r="F64" i="11"/>
  <c r="E64" i="11"/>
  <c r="D64" i="11"/>
  <c r="W63" i="11"/>
  <c r="R63" i="11"/>
  <c r="M63" i="11"/>
  <c r="F63" i="11"/>
  <c r="E63" i="11"/>
  <c r="D63" i="11"/>
  <c r="W62" i="11"/>
  <c r="R62" i="11"/>
  <c r="M62" i="11"/>
  <c r="F62" i="11"/>
  <c r="E62" i="11"/>
  <c r="D62" i="11"/>
  <c r="W61" i="11"/>
  <c r="R61" i="11"/>
  <c r="M61" i="11"/>
  <c r="F61" i="11"/>
  <c r="E61" i="11"/>
  <c r="D61" i="11"/>
  <c r="W60" i="11"/>
  <c r="R60" i="11"/>
  <c r="M60" i="11"/>
  <c r="F60" i="11"/>
  <c r="E60" i="11"/>
  <c r="D60" i="11"/>
  <c r="H60" i="11" s="1"/>
  <c r="W59" i="11"/>
  <c r="R59" i="11"/>
  <c r="M59" i="11"/>
  <c r="F59" i="11"/>
  <c r="E59" i="11"/>
  <c r="D59" i="11"/>
  <c r="W58" i="11"/>
  <c r="R58" i="11"/>
  <c r="M58" i="11"/>
  <c r="F58" i="11"/>
  <c r="E58" i="11"/>
  <c r="D58" i="11"/>
  <c r="W57" i="11"/>
  <c r="R57" i="11"/>
  <c r="M57" i="11"/>
  <c r="F57" i="11"/>
  <c r="E57" i="11"/>
  <c r="D57" i="11"/>
  <c r="W56" i="11"/>
  <c r="R56" i="11"/>
  <c r="M56" i="11"/>
  <c r="F56" i="11"/>
  <c r="E56" i="11"/>
  <c r="D56" i="11"/>
  <c r="W55" i="11"/>
  <c r="R55" i="11"/>
  <c r="M55" i="11"/>
  <c r="F55" i="11"/>
  <c r="E55" i="11"/>
  <c r="D55" i="11"/>
  <c r="W54" i="11"/>
  <c r="R54" i="11"/>
  <c r="M54" i="11"/>
  <c r="F54" i="11"/>
  <c r="E54" i="11"/>
  <c r="D54" i="11"/>
  <c r="W53" i="11"/>
  <c r="R53" i="11"/>
  <c r="M53" i="11"/>
  <c r="F53" i="11"/>
  <c r="E53" i="11"/>
  <c r="D53" i="11"/>
  <c r="W52" i="11"/>
  <c r="R52" i="11"/>
  <c r="M52" i="11"/>
  <c r="F52" i="11"/>
  <c r="E52" i="11"/>
  <c r="D52" i="11"/>
  <c r="H52" i="11"/>
  <c r="X52" i="11" s="1"/>
  <c r="W51" i="11"/>
  <c r="R51" i="11"/>
  <c r="M51" i="11"/>
  <c r="F51" i="11"/>
  <c r="E51" i="11"/>
  <c r="D51" i="11"/>
  <c r="H51" i="11"/>
  <c r="W50" i="11"/>
  <c r="R50" i="11"/>
  <c r="M50" i="11"/>
  <c r="F50" i="11"/>
  <c r="E50" i="11"/>
  <c r="D50" i="11"/>
  <c r="W49" i="11"/>
  <c r="R49" i="11"/>
  <c r="M49" i="11"/>
  <c r="F49" i="11"/>
  <c r="E49" i="11"/>
  <c r="D49" i="11"/>
  <c r="W48" i="11"/>
  <c r="R48" i="11"/>
  <c r="M48" i="11"/>
  <c r="F48" i="11"/>
  <c r="E48" i="11"/>
  <c r="D48" i="11"/>
  <c r="H48" i="11" s="1"/>
  <c r="W47" i="11"/>
  <c r="R47" i="11"/>
  <c r="M47" i="11"/>
  <c r="F47" i="11"/>
  <c r="E47" i="11"/>
  <c r="D47" i="11"/>
  <c r="W46" i="11"/>
  <c r="R46" i="11"/>
  <c r="M46" i="11"/>
  <c r="F46" i="11"/>
  <c r="E46" i="11"/>
  <c r="D46" i="11"/>
  <c r="AA46" i="11" s="1"/>
  <c r="W45" i="11"/>
  <c r="R45" i="11"/>
  <c r="M45" i="11"/>
  <c r="F45" i="11"/>
  <c r="E45" i="11"/>
  <c r="D45" i="11"/>
  <c r="AA45" i="11" s="1"/>
  <c r="W44" i="11"/>
  <c r="R44" i="11"/>
  <c r="M44" i="11"/>
  <c r="F44" i="11"/>
  <c r="E44" i="11"/>
  <c r="D44" i="11"/>
  <c r="W43" i="11"/>
  <c r="R43" i="11"/>
  <c r="M43" i="11"/>
  <c r="F43" i="11"/>
  <c r="E43" i="11"/>
  <c r="D43" i="11"/>
  <c r="AA43" i="11" s="1"/>
  <c r="W42" i="11"/>
  <c r="R42" i="11"/>
  <c r="M42" i="11"/>
  <c r="F42" i="11"/>
  <c r="E42" i="11"/>
  <c r="D42" i="11"/>
  <c r="AA42" i="11" s="1"/>
  <c r="W41" i="11"/>
  <c r="R41" i="11"/>
  <c r="M41" i="11"/>
  <c r="F41" i="11"/>
  <c r="E41" i="11"/>
  <c r="D41" i="11"/>
  <c r="AA41" i="11" s="1"/>
  <c r="W40" i="11"/>
  <c r="R40" i="11"/>
  <c r="M40" i="11"/>
  <c r="F40" i="11"/>
  <c r="E40" i="11"/>
  <c r="D40" i="11"/>
  <c r="AA40" i="11" s="1"/>
  <c r="AB40" i="11" s="1"/>
  <c r="W39" i="11"/>
  <c r="R39" i="11"/>
  <c r="M39" i="11"/>
  <c r="F39" i="11"/>
  <c r="E39" i="11"/>
  <c r="D39" i="11"/>
  <c r="AA39" i="11" s="1"/>
  <c r="AB39" i="11" s="1"/>
  <c r="W38" i="11"/>
  <c r="R38" i="11"/>
  <c r="M38" i="11"/>
  <c r="F38" i="11"/>
  <c r="E38" i="11"/>
  <c r="D38" i="11"/>
  <c r="AA38" i="11" s="1"/>
  <c r="W37" i="11"/>
  <c r="R37" i="11"/>
  <c r="M37" i="11"/>
  <c r="F37" i="11"/>
  <c r="E37" i="11"/>
  <c r="D37" i="11"/>
  <c r="AA37" i="11" s="1"/>
  <c r="W36" i="11"/>
  <c r="R36" i="11"/>
  <c r="M36" i="11"/>
  <c r="F36" i="11"/>
  <c r="E36" i="11"/>
  <c r="D36" i="11"/>
  <c r="AA36" i="11" s="1"/>
  <c r="W35" i="11"/>
  <c r="R35" i="11"/>
  <c r="M35" i="11"/>
  <c r="F35" i="11"/>
  <c r="E35" i="11"/>
  <c r="D35" i="11"/>
  <c r="AA35" i="11" s="1"/>
  <c r="AB35" i="11" s="1"/>
  <c r="W34" i="11"/>
  <c r="R34" i="11"/>
  <c r="M34" i="11"/>
  <c r="F34" i="11"/>
  <c r="E34" i="11"/>
  <c r="D34" i="11"/>
  <c r="AA34" i="11" s="1"/>
  <c r="W33" i="11"/>
  <c r="R33" i="11"/>
  <c r="M33" i="11"/>
  <c r="F33" i="11"/>
  <c r="E33" i="11"/>
  <c r="D33" i="11"/>
  <c r="AA33" i="11" s="1"/>
  <c r="W32" i="11"/>
  <c r="R32" i="11"/>
  <c r="M32" i="11"/>
  <c r="F32" i="11"/>
  <c r="E32" i="11"/>
  <c r="D32" i="11"/>
  <c r="AA32" i="11" s="1"/>
  <c r="W31" i="11"/>
  <c r="R31" i="11"/>
  <c r="M31" i="11"/>
  <c r="F31" i="11"/>
  <c r="E31" i="11"/>
  <c r="D31" i="11"/>
  <c r="AA31" i="11" s="1"/>
  <c r="AB31" i="11" s="1"/>
  <c r="W30" i="11"/>
  <c r="R30" i="11"/>
  <c r="M30" i="11"/>
  <c r="F30" i="11"/>
  <c r="E30" i="11"/>
  <c r="D30" i="11"/>
  <c r="AA30" i="11" s="1"/>
  <c r="W29" i="11"/>
  <c r="R29" i="11"/>
  <c r="M29" i="11"/>
  <c r="F29" i="11"/>
  <c r="E29" i="11"/>
  <c r="D29" i="11"/>
  <c r="AA29" i="11" s="1"/>
  <c r="W28" i="11"/>
  <c r="R28" i="11"/>
  <c r="M28" i="11"/>
  <c r="F28" i="11"/>
  <c r="E28" i="11"/>
  <c r="D28" i="11"/>
  <c r="AA28" i="11" s="1"/>
  <c r="W27" i="11"/>
  <c r="R27" i="11"/>
  <c r="M27" i="11"/>
  <c r="F27" i="11"/>
  <c r="E27" i="11"/>
  <c r="D27" i="11"/>
  <c r="AA27" i="11" s="1"/>
  <c r="W26" i="11"/>
  <c r="R26" i="11"/>
  <c r="M26" i="11"/>
  <c r="F26" i="11"/>
  <c r="E26" i="11"/>
  <c r="D26" i="11"/>
  <c r="AA26" i="11" s="1"/>
  <c r="W25" i="11"/>
  <c r="R25" i="11"/>
  <c r="M25" i="11"/>
  <c r="F25" i="11"/>
  <c r="E25" i="11"/>
  <c r="D25" i="11"/>
  <c r="AA25" i="11" s="1"/>
  <c r="W24" i="11"/>
  <c r="R24" i="11"/>
  <c r="M24" i="11"/>
  <c r="F24" i="11"/>
  <c r="E24" i="11"/>
  <c r="D24" i="11"/>
  <c r="AA24" i="11" s="1"/>
  <c r="W23" i="11"/>
  <c r="R23" i="11"/>
  <c r="M23" i="11"/>
  <c r="F23" i="11"/>
  <c r="E23" i="11"/>
  <c r="D23" i="11"/>
  <c r="AA23" i="11" s="1"/>
  <c r="W22" i="11"/>
  <c r="R22" i="11"/>
  <c r="M22" i="11"/>
  <c r="F22" i="11"/>
  <c r="E22" i="11"/>
  <c r="D22" i="11"/>
  <c r="AA22" i="11" s="1"/>
  <c r="W21" i="11"/>
  <c r="R21" i="11"/>
  <c r="M21" i="11"/>
  <c r="F21" i="11"/>
  <c r="E21" i="11"/>
  <c r="D21" i="11"/>
  <c r="AA21" i="11" s="1"/>
  <c r="W20" i="11"/>
  <c r="R20" i="11"/>
  <c r="M20" i="11"/>
  <c r="F20" i="11"/>
  <c r="E20" i="11"/>
  <c r="D20" i="11"/>
  <c r="AA20" i="11" s="1"/>
  <c r="W19" i="11"/>
  <c r="R19" i="11"/>
  <c r="M19" i="11"/>
  <c r="F19" i="11"/>
  <c r="E19" i="11"/>
  <c r="D19" i="11"/>
  <c r="AA19" i="11" s="1"/>
  <c r="AB19" i="11" s="1"/>
  <c r="W18" i="11"/>
  <c r="R18" i="11"/>
  <c r="M18" i="11"/>
  <c r="F18" i="11"/>
  <c r="E18" i="11"/>
  <c r="D18" i="11"/>
  <c r="AA18" i="11" s="1"/>
  <c r="W17" i="11"/>
  <c r="R17" i="11"/>
  <c r="M17" i="11"/>
  <c r="F17" i="11"/>
  <c r="E17" i="11"/>
  <c r="D17" i="11"/>
  <c r="AA17" i="11" s="1"/>
  <c r="W16" i="11"/>
  <c r="R16" i="11"/>
  <c r="M16" i="11"/>
  <c r="F16" i="11"/>
  <c r="E16" i="11"/>
  <c r="D16" i="11"/>
  <c r="AA16" i="11" s="1"/>
  <c r="AB16" i="11" s="1"/>
  <c r="H16" i="11"/>
  <c r="X16" i="11"/>
  <c r="W15" i="11"/>
  <c r="R15" i="11"/>
  <c r="M15" i="11"/>
  <c r="F15" i="11"/>
  <c r="E15" i="11"/>
  <c r="D15" i="11"/>
  <c r="AA15" i="11" s="1"/>
  <c r="AB15" i="11" s="1"/>
  <c r="W14" i="11"/>
  <c r="R14" i="11"/>
  <c r="M14" i="11"/>
  <c r="F14" i="11"/>
  <c r="E14" i="11"/>
  <c r="D14" i="11"/>
  <c r="AA14" i="11" s="1"/>
  <c r="W13" i="11"/>
  <c r="R13" i="11"/>
  <c r="M13" i="11"/>
  <c r="F13" i="11"/>
  <c r="E13" i="11"/>
  <c r="D13" i="11"/>
  <c r="AA13" i="11" s="1"/>
  <c r="W12" i="11"/>
  <c r="R12" i="11"/>
  <c r="M12" i="11"/>
  <c r="F12" i="11"/>
  <c r="E12" i="11"/>
  <c r="H12" i="11" s="1"/>
  <c r="D12" i="11"/>
  <c r="AA12" i="11" s="1"/>
  <c r="W11" i="11"/>
  <c r="R11" i="11"/>
  <c r="M11" i="11"/>
  <c r="F11" i="11"/>
  <c r="E11" i="11"/>
  <c r="D11" i="11"/>
  <c r="AA11" i="11" s="1"/>
  <c r="AB11" i="11" s="1"/>
  <c r="W10" i="11"/>
  <c r="R10" i="11"/>
  <c r="M10" i="11"/>
  <c r="F10" i="11"/>
  <c r="E10" i="11"/>
  <c r="D10" i="11"/>
  <c r="AA10" i="11" s="1"/>
  <c r="W9" i="11"/>
  <c r="R9" i="11"/>
  <c r="M9" i="11"/>
  <c r="F9" i="11"/>
  <c r="E9" i="11"/>
  <c r="D9" i="11"/>
  <c r="AA9" i="11" s="1"/>
  <c r="W8" i="11"/>
  <c r="R8" i="11"/>
  <c r="M8" i="11"/>
  <c r="F8" i="11"/>
  <c r="E8" i="11"/>
  <c r="D8" i="11"/>
  <c r="AA8" i="11" s="1"/>
  <c r="AB8" i="11" s="1"/>
  <c r="W7" i="11"/>
  <c r="R7" i="11"/>
  <c r="M7" i="11"/>
  <c r="F7" i="11"/>
  <c r="E7" i="11"/>
  <c r="D7" i="11"/>
  <c r="AA7" i="11" s="1"/>
  <c r="AB7" i="11" s="1"/>
  <c r="W6" i="11"/>
  <c r="R6" i="11"/>
  <c r="M6" i="11"/>
  <c r="F6" i="11"/>
  <c r="E6" i="11"/>
  <c r="D6" i="11"/>
  <c r="AA6" i="11" s="1"/>
  <c r="AB6" i="11" s="1"/>
  <c r="W5" i="11"/>
  <c r="R5" i="11"/>
  <c r="F5" i="11"/>
  <c r="E5" i="11"/>
  <c r="D5" i="11"/>
  <c r="AA5" i="11" s="1"/>
  <c r="W2589" i="11"/>
  <c r="W2610" i="11"/>
  <c r="F2610" i="11"/>
  <c r="E1923" i="11"/>
  <c r="M1923" i="11"/>
  <c r="F2589" i="11"/>
  <c r="M1986" i="11"/>
  <c r="D2589" i="11"/>
  <c r="R2589" i="11"/>
  <c r="R2610" i="11"/>
  <c r="I377" i="54"/>
  <c r="J377" i="54" s="1"/>
  <c r="I376" i="54"/>
  <c r="J376" i="54"/>
  <c r="I375" i="54"/>
  <c r="J375" i="54"/>
  <c r="I372" i="54"/>
  <c r="J372" i="54"/>
  <c r="I371" i="54"/>
  <c r="J371" i="54" s="1"/>
  <c r="I370" i="54"/>
  <c r="J370" i="54"/>
  <c r="I369" i="54"/>
  <c r="J369" i="54"/>
  <c r="I367" i="54"/>
  <c r="J367" i="54"/>
  <c r="I366" i="54"/>
  <c r="J366" i="54" s="1"/>
  <c r="I365" i="54"/>
  <c r="J365" i="54" s="1"/>
  <c r="I364" i="54"/>
  <c r="J364" i="54"/>
  <c r="I363" i="54"/>
  <c r="J363" i="54"/>
  <c r="I362" i="54"/>
  <c r="J362" i="54" s="1"/>
  <c r="I361" i="54"/>
  <c r="J361" i="54"/>
  <c r="I360" i="54"/>
  <c r="J360" i="54"/>
  <c r="I359" i="54"/>
  <c r="J359" i="54"/>
  <c r="I358" i="54"/>
  <c r="J358" i="54" s="1"/>
  <c r="I356" i="54"/>
  <c r="J356" i="54"/>
  <c r="I355" i="54"/>
  <c r="J355" i="54"/>
  <c r="I354" i="54"/>
  <c r="J354" i="54" s="1"/>
  <c r="I353" i="54"/>
  <c r="J353" i="54" s="1"/>
  <c r="I352" i="54"/>
  <c r="J352" i="54" s="1"/>
  <c r="I351" i="54"/>
  <c r="J351" i="54"/>
  <c r="I350" i="54"/>
  <c r="J350" i="54"/>
  <c r="I349" i="54"/>
  <c r="J349" i="54" s="1"/>
  <c r="I348" i="54"/>
  <c r="J348" i="54" s="1"/>
  <c r="I347" i="54"/>
  <c r="J347" i="54"/>
  <c r="I346" i="54"/>
  <c r="J346" i="54"/>
  <c r="I345" i="54"/>
  <c r="J345" i="54" s="1"/>
  <c r="I344" i="54"/>
  <c r="J344" i="54" s="1"/>
  <c r="I343" i="54"/>
  <c r="J343" i="54"/>
  <c r="I342" i="54"/>
  <c r="J342" i="54"/>
  <c r="I341" i="54"/>
  <c r="J341" i="54" s="1"/>
  <c r="I340" i="54"/>
  <c r="J340" i="54" s="1"/>
  <c r="I339" i="54"/>
  <c r="J339" i="54"/>
  <c r="I338" i="54"/>
  <c r="J338" i="54"/>
  <c r="I337" i="54"/>
  <c r="J337" i="54" s="1"/>
  <c r="I336" i="54"/>
  <c r="J336" i="54" s="1"/>
  <c r="I335" i="54"/>
  <c r="J335" i="54"/>
  <c r="I334" i="54"/>
  <c r="J334" i="54"/>
  <c r="I333" i="54"/>
  <c r="J333" i="54" s="1"/>
  <c r="I332" i="54"/>
  <c r="J332" i="54" s="1"/>
  <c r="I427" i="54"/>
  <c r="J427" i="54"/>
  <c r="I426" i="54"/>
  <c r="J426" i="54"/>
  <c r="I425" i="54"/>
  <c r="J425" i="54" s="1"/>
  <c r="I422" i="54"/>
  <c r="J422" i="54" s="1"/>
  <c r="I421" i="54"/>
  <c r="J421" i="54"/>
  <c r="I420" i="54"/>
  <c r="J420" i="54"/>
  <c r="I419" i="54"/>
  <c r="J419" i="54" s="1"/>
  <c r="I417" i="54"/>
  <c r="J417" i="54" s="1"/>
  <c r="I416" i="54"/>
  <c r="J416" i="54"/>
  <c r="I415" i="54"/>
  <c r="J415" i="54"/>
  <c r="I414" i="54"/>
  <c r="J414" i="54" s="1"/>
  <c r="I413" i="54"/>
  <c r="J413" i="54" s="1"/>
  <c r="I412" i="54"/>
  <c r="J412" i="54"/>
  <c r="I411" i="54"/>
  <c r="J411" i="54"/>
  <c r="I410" i="54"/>
  <c r="J410" i="54" s="1"/>
  <c r="I409" i="54"/>
  <c r="J409" i="54" s="1"/>
  <c r="I408" i="54"/>
  <c r="J408" i="54"/>
  <c r="I406" i="54"/>
  <c r="J406" i="54"/>
  <c r="I405" i="54"/>
  <c r="J405" i="54" s="1"/>
  <c r="I404" i="54"/>
  <c r="J404" i="54" s="1"/>
  <c r="I403" i="54"/>
  <c r="J403" i="54"/>
  <c r="I402" i="54"/>
  <c r="J402" i="54"/>
  <c r="I401" i="54"/>
  <c r="J401" i="54" s="1"/>
  <c r="I400" i="54"/>
  <c r="J400" i="54" s="1"/>
  <c r="I399" i="54"/>
  <c r="J399" i="54"/>
  <c r="I398" i="54"/>
  <c r="J398" i="54"/>
  <c r="I397" i="54"/>
  <c r="J397" i="54" s="1"/>
  <c r="I396" i="54"/>
  <c r="J396" i="54" s="1"/>
  <c r="I395" i="54"/>
  <c r="J395" i="54"/>
  <c r="I394" i="54"/>
  <c r="J394" i="54"/>
  <c r="I393" i="54"/>
  <c r="J393" i="54" s="1"/>
  <c r="I392" i="54"/>
  <c r="J392" i="54" s="1"/>
  <c r="I391" i="54"/>
  <c r="J391" i="54"/>
  <c r="I390" i="54"/>
  <c r="J390" i="54"/>
  <c r="I389" i="54"/>
  <c r="J389" i="54" s="1"/>
  <c r="I388" i="54"/>
  <c r="J388" i="54" s="1"/>
  <c r="I387" i="54"/>
  <c r="J387" i="54"/>
  <c r="I386" i="54"/>
  <c r="J386" i="54"/>
  <c r="I385" i="54"/>
  <c r="J385" i="54" s="1"/>
  <c r="I384" i="54"/>
  <c r="J384" i="54" s="1"/>
  <c r="I383" i="54"/>
  <c r="J383" i="54"/>
  <c r="I382" i="54"/>
  <c r="J382" i="54"/>
  <c r="I381" i="54"/>
  <c r="J381" i="54" s="1"/>
  <c r="I477" i="54"/>
  <c r="J477" i="54" s="1"/>
  <c r="I476" i="54"/>
  <c r="J476" i="54"/>
  <c r="I472" i="54"/>
  <c r="J472" i="54"/>
  <c r="I471" i="54"/>
  <c r="J471" i="54" s="1"/>
  <c r="I470" i="54"/>
  <c r="J470" i="54" s="1"/>
  <c r="I469" i="54"/>
  <c r="J469" i="54"/>
  <c r="I467" i="54"/>
  <c r="J467" i="54"/>
  <c r="I466" i="54"/>
  <c r="J466" i="54" s="1"/>
  <c r="I465" i="54"/>
  <c r="J465" i="54" s="1"/>
  <c r="J464" i="54"/>
  <c r="I463" i="54"/>
  <c r="J463" i="54" s="1"/>
  <c r="I462" i="54"/>
  <c r="J462" i="54" s="1"/>
  <c r="I461" i="54"/>
  <c r="J461" i="54"/>
  <c r="I460" i="54"/>
  <c r="J460" i="54"/>
  <c r="I459" i="54"/>
  <c r="J459" i="54" s="1"/>
  <c r="I458" i="54"/>
  <c r="J458" i="54" s="1"/>
  <c r="I456" i="54"/>
  <c r="J456" i="54"/>
  <c r="I455" i="54"/>
  <c r="J455" i="54"/>
  <c r="I454" i="54"/>
  <c r="J454" i="54" s="1"/>
  <c r="I453" i="54"/>
  <c r="J453" i="54" s="1"/>
  <c r="I452" i="54"/>
  <c r="J452" i="54"/>
  <c r="I451" i="54"/>
  <c r="J451" i="54"/>
  <c r="I450" i="54"/>
  <c r="J450" i="54" s="1"/>
  <c r="I449" i="54"/>
  <c r="J449" i="54" s="1"/>
  <c r="I448" i="54"/>
  <c r="J448" i="54"/>
  <c r="I447" i="54"/>
  <c r="J447" i="54"/>
  <c r="I446" i="54"/>
  <c r="J446" i="54" s="1"/>
  <c r="I445" i="54"/>
  <c r="J445" i="54" s="1"/>
  <c r="I444" i="54"/>
  <c r="J444" i="54"/>
  <c r="I443" i="54"/>
  <c r="J443" i="54"/>
  <c r="I442" i="54"/>
  <c r="J442" i="54" s="1"/>
  <c r="I441" i="54"/>
  <c r="J441" i="54" s="1"/>
  <c r="I440" i="54"/>
  <c r="J440" i="54"/>
  <c r="I439" i="54"/>
  <c r="J439" i="54"/>
  <c r="I438" i="54"/>
  <c r="J438" i="54" s="1"/>
  <c r="I437" i="54"/>
  <c r="J437" i="54" s="1"/>
  <c r="I436" i="54"/>
  <c r="J436" i="54"/>
  <c r="I435" i="54"/>
  <c r="J435" i="54"/>
  <c r="I434" i="54"/>
  <c r="J434" i="54" s="1"/>
  <c r="I433" i="54"/>
  <c r="J433" i="54" s="1"/>
  <c r="I432" i="54"/>
  <c r="J432" i="54"/>
  <c r="I431" i="54"/>
  <c r="J431" i="54"/>
  <c r="I527" i="54"/>
  <c r="J527" i="54" s="1"/>
  <c r="I526" i="54"/>
  <c r="J526" i="54" s="1"/>
  <c r="I525" i="54"/>
  <c r="J525" i="54"/>
  <c r="I522" i="54"/>
  <c r="J522" i="54"/>
  <c r="I521" i="54"/>
  <c r="J521" i="54" s="1"/>
  <c r="I520" i="54"/>
  <c r="J520" i="54" s="1"/>
  <c r="I519" i="54"/>
  <c r="J519" i="54"/>
  <c r="I517" i="54"/>
  <c r="J517" i="54"/>
  <c r="I516" i="54"/>
  <c r="J516" i="54" s="1"/>
  <c r="I515" i="54"/>
  <c r="J515" i="54" s="1"/>
  <c r="I514" i="54"/>
  <c r="J514" i="54"/>
  <c r="I513" i="54"/>
  <c r="J513" i="54"/>
  <c r="I512" i="54"/>
  <c r="J512" i="54" s="1"/>
  <c r="I511" i="54"/>
  <c r="J511" i="54" s="1"/>
  <c r="I510" i="54"/>
  <c r="J510" i="54"/>
  <c r="I509" i="54"/>
  <c r="J509" i="54"/>
  <c r="I508" i="54"/>
  <c r="J508" i="54" s="1"/>
  <c r="I506" i="54"/>
  <c r="J506" i="54" s="1"/>
  <c r="I505" i="54"/>
  <c r="J505" i="54"/>
  <c r="I504" i="54"/>
  <c r="J504" i="54"/>
  <c r="I503" i="54"/>
  <c r="J503" i="54" s="1"/>
  <c r="I502" i="54"/>
  <c r="J502" i="54" s="1"/>
  <c r="I501" i="54"/>
  <c r="J501" i="54"/>
  <c r="I500" i="54"/>
  <c r="J500" i="54"/>
  <c r="I499" i="54"/>
  <c r="J499" i="54" s="1"/>
  <c r="I498" i="54"/>
  <c r="J498" i="54" s="1"/>
  <c r="I497" i="54"/>
  <c r="J497" i="54"/>
  <c r="I496" i="54"/>
  <c r="J496" i="54"/>
  <c r="I495" i="54"/>
  <c r="J495" i="54" s="1"/>
  <c r="I494" i="54"/>
  <c r="J494" i="54" s="1"/>
  <c r="I493" i="54"/>
  <c r="J493" i="54"/>
  <c r="I492" i="54"/>
  <c r="J492" i="54"/>
  <c r="I491" i="54"/>
  <c r="J491" i="54" s="1"/>
  <c r="I490" i="54"/>
  <c r="J490" i="54" s="1"/>
  <c r="I489" i="54"/>
  <c r="J489" i="54"/>
  <c r="I488" i="54"/>
  <c r="J488" i="54"/>
  <c r="I487" i="54"/>
  <c r="J487" i="54" s="1"/>
  <c r="I486" i="54"/>
  <c r="J486" i="54" s="1"/>
  <c r="I485" i="54"/>
  <c r="J485" i="54"/>
  <c r="I484" i="54"/>
  <c r="J484" i="54"/>
  <c r="I483" i="54"/>
  <c r="J483" i="54" s="1"/>
  <c r="I482" i="54"/>
  <c r="J482" i="54" s="1"/>
  <c r="I481" i="54"/>
  <c r="J481" i="54"/>
  <c r="I331" i="54"/>
  <c r="J331" i="54"/>
  <c r="F378" i="54"/>
  <c r="F428" i="54"/>
  <c r="F478" i="54"/>
  <c r="F518" i="54"/>
  <c r="F468" i="54"/>
  <c r="F418" i="54"/>
  <c r="F368" i="54"/>
  <c r="I368" i="54"/>
  <c r="F528" i="54"/>
  <c r="D378" i="54"/>
  <c r="D368" i="54"/>
  <c r="J5" i="21"/>
  <c r="K5" i="21" s="1"/>
  <c r="J6" i="21"/>
  <c r="K6" i="21" s="1"/>
  <c r="L6" i="21" s="1"/>
  <c r="J7" i="21"/>
  <c r="K7" i="21" s="1"/>
  <c r="L7" i="21" s="1"/>
  <c r="J8" i="21"/>
  <c r="K8" i="21" s="1"/>
  <c r="L8" i="21" s="1"/>
  <c r="I53" i="21"/>
  <c r="G285" i="54"/>
  <c r="F285" i="54"/>
  <c r="B8" i="36"/>
  <c r="B9" i="35"/>
  <c r="B8" i="33"/>
  <c r="G234" i="54"/>
  <c r="F234" i="54"/>
  <c r="B97" i="54"/>
  <c r="D114" i="54"/>
  <c r="G114" i="54"/>
  <c r="F114" i="54" s="1"/>
  <c r="F74" i="54" s="1"/>
  <c r="A18" i="34"/>
  <c r="A17" i="34"/>
  <c r="A16" i="34"/>
  <c r="A15" i="34"/>
  <c r="D3" i="33"/>
  <c r="G3" i="33" s="1"/>
  <c r="B51" i="33"/>
  <c r="B50" i="33"/>
  <c r="B49" i="33"/>
  <c r="B46" i="33"/>
  <c r="B45" i="33"/>
  <c r="B44" i="33"/>
  <c r="B43" i="33"/>
  <c r="B40" i="33"/>
  <c r="B39" i="33"/>
  <c r="B38" i="33"/>
  <c r="B37" i="33"/>
  <c r="B36" i="33"/>
  <c r="B35" i="33"/>
  <c r="B34" i="33"/>
  <c r="B33" i="33"/>
  <c r="B32" i="33"/>
  <c r="B31" i="33"/>
  <c r="B30" i="33"/>
  <c r="B29" i="33"/>
  <c r="B28" i="33"/>
  <c r="B27" i="33"/>
  <c r="B26" i="33"/>
  <c r="B25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7" i="33"/>
  <c r="B6" i="33"/>
  <c r="B5" i="33"/>
  <c r="B4" i="33"/>
  <c r="B52" i="21"/>
  <c r="B51" i="21"/>
  <c r="B50" i="21"/>
  <c r="B47" i="21"/>
  <c r="B46" i="21"/>
  <c r="B45" i="21"/>
  <c r="B44" i="21"/>
  <c r="B41" i="21"/>
  <c r="B40" i="21"/>
  <c r="B39" i="21"/>
  <c r="B38" i="21"/>
  <c r="B37" i="21"/>
  <c r="B36" i="21"/>
  <c r="B35" i="21"/>
  <c r="B34" i="21"/>
  <c r="B33" i="21"/>
  <c r="B32" i="21"/>
  <c r="B31" i="21"/>
  <c r="B30" i="21"/>
  <c r="B29" i="21"/>
  <c r="B28" i="21"/>
  <c r="B27" i="21"/>
  <c r="B26" i="21"/>
  <c r="B25" i="21"/>
  <c r="B24" i="21"/>
  <c r="B23" i="21"/>
  <c r="B22" i="21"/>
  <c r="B21" i="21"/>
  <c r="B19" i="21"/>
  <c r="B18" i="21"/>
  <c r="B17" i="21"/>
  <c r="B16" i="21"/>
  <c r="B15" i="21"/>
  <c r="B14" i="21"/>
  <c r="B12" i="21"/>
  <c r="B11" i="21"/>
  <c r="B10" i="21"/>
  <c r="B8" i="21"/>
  <c r="B7" i="21"/>
  <c r="B6" i="21"/>
  <c r="B5" i="21"/>
  <c r="B51" i="36"/>
  <c r="B50" i="36"/>
  <c r="B49" i="36"/>
  <c r="B45" i="36"/>
  <c r="B44" i="36"/>
  <c r="B43" i="36"/>
  <c r="B42" i="36"/>
  <c r="B40" i="36"/>
  <c r="B39" i="36"/>
  <c r="B38" i="36"/>
  <c r="B37" i="36"/>
  <c r="B36" i="36"/>
  <c r="B35" i="36"/>
  <c r="B34" i="36"/>
  <c r="B33" i="36"/>
  <c r="B32" i="36"/>
  <c r="B31" i="36"/>
  <c r="B30" i="36"/>
  <c r="B29" i="36"/>
  <c r="B28" i="36"/>
  <c r="B27" i="36"/>
  <c r="B26" i="36"/>
  <c r="B25" i="36"/>
  <c r="B24" i="36"/>
  <c r="B23" i="36"/>
  <c r="B22" i="36"/>
  <c r="B21" i="36"/>
  <c r="B20" i="36"/>
  <c r="B19" i="36"/>
  <c r="B18" i="36"/>
  <c r="B17" i="36"/>
  <c r="B16" i="36"/>
  <c r="B15" i="36"/>
  <c r="B14" i="36"/>
  <c r="B13" i="36"/>
  <c r="B12" i="36"/>
  <c r="B11" i="36"/>
  <c r="B10" i="36"/>
  <c r="B9" i="36"/>
  <c r="B7" i="36"/>
  <c r="B6" i="36"/>
  <c r="B5" i="36"/>
  <c r="B4" i="36"/>
  <c r="B50" i="35"/>
  <c r="B45" i="35"/>
  <c r="B44" i="35"/>
  <c r="B43" i="35"/>
  <c r="B42" i="35"/>
  <c r="B40" i="35"/>
  <c r="B39" i="35"/>
  <c r="B38" i="35"/>
  <c r="B37" i="35"/>
  <c r="B36" i="35"/>
  <c r="B35" i="35"/>
  <c r="B34" i="35"/>
  <c r="B33" i="35"/>
  <c r="B32" i="35"/>
  <c r="B31" i="35"/>
  <c r="B30" i="35"/>
  <c r="B29" i="35"/>
  <c r="B28" i="35"/>
  <c r="B27" i="35"/>
  <c r="B26" i="35"/>
  <c r="B25" i="35"/>
  <c r="B24" i="35"/>
  <c r="B23" i="35"/>
  <c r="B22" i="35"/>
  <c r="B21" i="35"/>
  <c r="B20" i="35"/>
  <c r="B19" i="35"/>
  <c r="B18" i="35"/>
  <c r="B17" i="35"/>
  <c r="B16" i="35"/>
  <c r="B15" i="35"/>
  <c r="B14" i="35"/>
  <c r="B13" i="35"/>
  <c r="B12" i="35"/>
  <c r="B11" i="35"/>
  <c r="B10" i="35"/>
  <c r="B8" i="35"/>
  <c r="B7" i="35"/>
  <c r="B6" i="35"/>
  <c r="B5" i="35"/>
  <c r="G3" i="54"/>
  <c r="F3" i="54"/>
  <c r="E3" i="54"/>
  <c r="D3" i="54"/>
  <c r="C3" i="54"/>
  <c r="M3" i="54"/>
  <c r="L3" i="54"/>
  <c r="B481" i="54"/>
  <c r="B482" i="54"/>
  <c r="B483" i="54"/>
  <c r="B484" i="54"/>
  <c r="B486" i="54"/>
  <c r="B487" i="54"/>
  <c r="B488" i="54"/>
  <c r="B489" i="54"/>
  <c r="B490" i="54"/>
  <c r="B491" i="54"/>
  <c r="B492" i="54"/>
  <c r="B493" i="54"/>
  <c r="B494" i="54"/>
  <c r="B495" i="54"/>
  <c r="B496" i="54"/>
  <c r="B497" i="54"/>
  <c r="B498" i="54"/>
  <c r="B499" i="54"/>
  <c r="B500" i="54"/>
  <c r="B501" i="54"/>
  <c r="B502" i="54"/>
  <c r="B503" i="54"/>
  <c r="B504" i="54"/>
  <c r="B505" i="54"/>
  <c r="B506" i="54"/>
  <c r="B508" i="54"/>
  <c r="B509" i="54"/>
  <c r="B510" i="54"/>
  <c r="B511" i="54"/>
  <c r="B512" i="54"/>
  <c r="B513" i="54"/>
  <c r="B514" i="54"/>
  <c r="B515" i="54"/>
  <c r="B516" i="54"/>
  <c r="B517" i="54"/>
  <c r="B518" i="54"/>
  <c r="B519" i="54"/>
  <c r="B520" i="54"/>
  <c r="B521" i="54"/>
  <c r="B522" i="54"/>
  <c r="B525" i="54"/>
  <c r="B526" i="54"/>
  <c r="B527" i="54"/>
  <c r="B528" i="54"/>
  <c r="B431" i="54"/>
  <c r="B432" i="54"/>
  <c r="B433" i="54"/>
  <c r="B434" i="54"/>
  <c r="B436" i="54"/>
  <c r="B437" i="54"/>
  <c r="B438" i="54"/>
  <c r="B439" i="54"/>
  <c r="B440" i="54"/>
  <c r="B441" i="54"/>
  <c r="B442" i="54"/>
  <c r="B443" i="54"/>
  <c r="B444" i="54"/>
  <c r="B445" i="54"/>
  <c r="B446" i="54"/>
  <c r="B447" i="54"/>
  <c r="B448" i="54"/>
  <c r="B449" i="54"/>
  <c r="B450" i="54"/>
  <c r="B451" i="54"/>
  <c r="B452" i="54"/>
  <c r="B453" i="54"/>
  <c r="B454" i="54"/>
  <c r="B455" i="54"/>
  <c r="B456" i="54"/>
  <c r="B458" i="54"/>
  <c r="B459" i="54"/>
  <c r="B460" i="54"/>
  <c r="B461" i="54"/>
  <c r="B462" i="54"/>
  <c r="B463" i="54"/>
  <c r="B464" i="54"/>
  <c r="B465" i="54"/>
  <c r="B466" i="54"/>
  <c r="B467" i="54"/>
  <c r="B468" i="54"/>
  <c r="B469" i="54"/>
  <c r="B470" i="54"/>
  <c r="B471" i="54"/>
  <c r="B472" i="54"/>
  <c r="B475" i="54"/>
  <c r="B476" i="54"/>
  <c r="B477" i="54"/>
  <c r="B478" i="54"/>
  <c r="B381" i="54"/>
  <c r="B382" i="54"/>
  <c r="B383" i="54"/>
  <c r="B384" i="54"/>
  <c r="B386" i="54"/>
  <c r="B387" i="54"/>
  <c r="B388" i="54"/>
  <c r="B389" i="54"/>
  <c r="B390" i="54"/>
  <c r="B391" i="54"/>
  <c r="B392" i="54"/>
  <c r="B393" i="54"/>
  <c r="B394" i="54"/>
  <c r="B395" i="54"/>
  <c r="B396" i="54"/>
  <c r="B397" i="54"/>
  <c r="B398" i="54"/>
  <c r="B399" i="54"/>
  <c r="B400" i="54"/>
  <c r="B401" i="54"/>
  <c r="B402" i="54"/>
  <c r="B403" i="54"/>
  <c r="B404" i="54"/>
  <c r="B405" i="54"/>
  <c r="B406" i="54"/>
  <c r="B408" i="54"/>
  <c r="B409" i="54"/>
  <c r="B410" i="54"/>
  <c r="B411" i="54"/>
  <c r="B412" i="54"/>
  <c r="B413" i="54"/>
  <c r="B414" i="54"/>
  <c r="B415" i="54"/>
  <c r="B416" i="54"/>
  <c r="B417" i="54"/>
  <c r="B418" i="54"/>
  <c r="B419" i="54"/>
  <c r="B420" i="54"/>
  <c r="B421" i="54"/>
  <c r="B422" i="54"/>
  <c r="B425" i="54"/>
  <c r="B426" i="54"/>
  <c r="B427" i="54"/>
  <c r="B428" i="54"/>
  <c r="B331" i="54"/>
  <c r="B332" i="54"/>
  <c r="B333" i="54"/>
  <c r="B334" i="54"/>
  <c r="B336" i="54"/>
  <c r="B337" i="54"/>
  <c r="B338" i="54"/>
  <c r="B339" i="54"/>
  <c r="B340" i="54"/>
  <c r="B341" i="54"/>
  <c r="B342" i="54"/>
  <c r="B343" i="54"/>
  <c r="B344" i="54"/>
  <c r="B345" i="54"/>
  <c r="B346" i="54"/>
  <c r="B347" i="54"/>
  <c r="B348" i="54"/>
  <c r="B349" i="54"/>
  <c r="B350" i="54"/>
  <c r="B351" i="54"/>
  <c r="B352" i="54"/>
  <c r="B353" i="54"/>
  <c r="B354" i="54"/>
  <c r="B355" i="54"/>
  <c r="B356" i="54"/>
  <c r="B358" i="54"/>
  <c r="B359" i="54"/>
  <c r="B360" i="54"/>
  <c r="B361" i="54"/>
  <c r="B362" i="54"/>
  <c r="B363" i="54"/>
  <c r="B364" i="54"/>
  <c r="B365" i="54"/>
  <c r="B366" i="54"/>
  <c r="B367" i="54"/>
  <c r="B368" i="54"/>
  <c r="B369" i="54"/>
  <c r="B370" i="54"/>
  <c r="B371" i="54"/>
  <c r="B372" i="54"/>
  <c r="B375" i="54"/>
  <c r="B376" i="54"/>
  <c r="B377" i="54"/>
  <c r="B378" i="54"/>
  <c r="B327" i="54"/>
  <c r="B326" i="54"/>
  <c r="B325" i="54"/>
  <c r="B322" i="54"/>
  <c r="B321" i="54"/>
  <c r="B320" i="54"/>
  <c r="B319" i="54"/>
  <c r="B317" i="54"/>
  <c r="B316" i="54"/>
  <c r="B315" i="54"/>
  <c r="B314" i="54"/>
  <c r="B313" i="54"/>
  <c r="B312" i="54"/>
  <c r="B311" i="54"/>
  <c r="B310" i="54"/>
  <c r="B309" i="54"/>
  <c r="B308" i="54"/>
  <c r="B307" i="54"/>
  <c r="B306" i="54"/>
  <c r="B305" i="54"/>
  <c r="B304" i="54"/>
  <c r="B303" i="54"/>
  <c r="B302" i="54"/>
  <c r="B301" i="54"/>
  <c r="B300" i="54"/>
  <c r="B299" i="54"/>
  <c r="B298" i="54"/>
  <c r="B297" i="54"/>
  <c r="B296" i="54"/>
  <c r="B295" i="54"/>
  <c r="B294" i="54"/>
  <c r="B293" i="54"/>
  <c r="B292" i="54"/>
  <c r="B291" i="54"/>
  <c r="B290" i="54"/>
  <c r="B289" i="54"/>
  <c r="B288" i="54"/>
  <c r="B287" i="54"/>
  <c r="B286" i="54"/>
  <c r="B284" i="54"/>
  <c r="B283" i="54"/>
  <c r="B282" i="54"/>
  <c r="B281" i="54"/>
  <c r="B276" i="54"/>
  <c r="B275" i="54"/>
  <c r="B274" i="54"/>
  <c r="B271" i="54"/>
  <c r="B270" i="54"/>
  <c r="B269" i="54"/>
  <c r="B268" i="54"/>
  <c r="B266" i="54"/>
  <c r="B265" i="54"/>
  <c r="B264" i="54"/>
  <c r="B263" i="54"/>
  <c r="B262" i="54"/>
  <c r="B261" i="54"/>
  <c r="B260" i="54"/>
  <c r="B259" i="54"/>
  <c r="B258" i="54"/>
  <c r="B257" i="54"/>
  <c r="B256" i="54"/>
  <c r="B255" i="54"/>
  <c r="B254" i="54"/>
  <c r="B253" i="54"/>
  <c r="B252" i="54"/>
  <c r="B251" i="54"/>
  <c r="B250" i="54"/>
  <c r="B249" i="54"/>
  <c r="B248" i="54"/>
  <c r="B247" i="54"/>
  <c r="B246" i="54"/>
  <c r="B245" i="54"/>
  <c r="B244" i="54"/>
  <c r="B243" i="54"/>
  <c r="B242" i="54"/>
  <c r="B241" i="54"/>
  <c r="B240" i="54"/>
  <c r="B239" i="54"/>
  <c r="B238" i="54"/>
  <c r="B237" i="54"/>
  <c r="B236" i="54"/>
  <c r="B235" i="54"/>
  <c r="B233" i="54"/>
  <c r="B232" i="54"/>
  <c r="B231" i="54"/>
  <c r="B230" i="54"/>
  <c r="B186" i="54"/>
  <c r="B185" i="54"/>
  <c r="B184" i="54"/>
  <c r="B183" i="54"/>
  <c r="B182" i="54"/>
  <c r="B181" i="54"/>
  <c r="B180" i="54"/>
  <c r="B179" i="54"/>
  <c r="B178" i="54"/>
  <c r="B177" i="54"/>
  <c r="B176" i="54"/>
  <c r="B175" i="54"/>
  <c r="B174" i="54"/>
  <c r="B173" i="54"/>
  <c r="B172" i="54"/>
  <c r="B171" i="54"/>
  <c r="B170" i="54"/>
  <c r="B169" i="54"/>
  <c r="B168" i="54"/>
  <c r="B167" i="54"/>
  <c r="B166" i="54"/>
  <c r="B165" i="54"/>
  <c r="B164" i="54"/>
  <c r="B163" i="54"/>
  <c r="B162" i="54"/>
  <c r="B161" i="54"/>
  <c r="B160" i="54"/>
  <c r="B159" i="54"/>
  <c r="B158" i="54"/>
  <c r="B157" i="54"/>
  <c r="B156" i="54"/>
  <c r="B155" i="54"/>
  <c r="B153" i="54"/>
  <c r="B152" i="54"/>
  <c r="B151" i="54"/>
  <c r="B150" i="54"/>
  <c r="B146" i="54"/>
  <c r="B145" i="54"/>
  <c r="B144" i="54"/>
  <c r="B143" i="54"/>
  <c r="B142" i="54"/>
  <c r="B141" i="54"/>
  <c r="B140" i="54"/>
  <c r="B139" i="54"/>
  <c r="B138" i="54"/>
  <c r="B137" i="54"/>
  <c r="B136" i="54"/>
  <c r="B135" i="54"/>
  <c r="B134" i="54"/>
  <c r="B133" i="54"/>
  <c r="B132" i="54"/>
  <c r="B131" i="54"/>
  <c r="B130" i="54"/>
  <c r="B129" i="54"/>
  <c r="B128" i="54"/>
  <c r="B127" i="54"/>
  <c r="B126" i="54"/>
  <c r="B125" i="54"/>
  <c r="B124" i="54"/>
  <c r="B123" i="54"/>
  <c r="B122" i="54"/>
  <c r="B121" i="54"/>
  <c r="B120" i="54"/>
  <c r="B119" i="54"/>
  <c r="B118" i="54"/>
  <c r="B117" i="54"/>
  <c r="B116" i="54"/>
  <c r="B115" i="54"/>
  <c r="B113" i="54"/>
  <c r="B112" i="54"/>
  <c r="B111" i="54"/>
  <c r="B110" i="54"/>
  <c r="B106" i="54"/>
  <c r="B105" i="54"/>
  <c r="B104" i="54"/>
  <c r="B103" i="54"/>
  <c r="B102" i="54"/>
  <c r="B101" i="54"/>
  <c r="B100" i="54"/>
  <c r="B99" i="54"/>
  <c r="B98" i="54"/>
  <c r="B96" i="54"/>
  <c r="B95" i="54"/>
  <c r="B94" i="54"/>
  <c r="B93" i="54"/>
  <c r="B92" i="54"/>
  <c r="B91" i="54"/>
  <c r="B90" i="54"/>
  <c r="B89" i="54"/>
  <c r="B88" i="54"/>
  <c r="B87" i="54"/>
  <c r="B86" i="54"/>
  <c r="B85" i="54"/>
  <c r="B84" i="54"/>
  <c r="B83" i="54"/>
  <c r="B82" i="54"/>
  <c r="B81" i="54"/>
  <c r="B80" i="54"/>
  <c r="B79" i="54"/>
  <c r="B78" i="54"/>
  <c r="B77" i="54"/>
  <c r="B76" i="54"/>
  <c r="B75" i="54"/>
  <c r="B73" i="54"/>
  <c r="B72" i="54"/>
  <c r="B71" i="54"/>
  <c r="B70" i="54"/>
  <c r="L69" i="54"/>
  <c r="S53" i="21"/>
  <c r="D53" i="21"/>
  <c r="F56" i="30"/>
  <c r="E56" i="30"/>
  <c r="D56" i="30"/>
  <c r="C56" i="30"/>
  <c r="F55" i="30"/>
  <c r="E55" i="30"/>
  <c r="D55" i="30"/>
  <c r="C55" i="30"/>
  <c r="F54" i="30"/>
  <c r="E54" i="30"/>
  <c r="D54" i="30"/>
  <c r="D57" i="30" s="1"/>
  <c r="G57" i="30" s="1"/>
  <c r="C54" i="30"/>
  <c r="G53" i="30"/>
  <c r="G52" i="30"/>
  <c r="G51" i="30"/>
  <c r="G50" i="30"/>
  <c r="G49" i="30"/>
  <c r="G48" i="30"/>
  <c r="G154" i="54"/>
  <c r="F154" i="54" s="1"/>
  <c r="C24" i="54"/>
  <c r="C74" i="54"/>
  <c r="G61" i="33"/>
  <c r="H41" i="33" s="1"/>
  <c r="G41" i="33" s="1"/>
  <c r="AD3250" i="11"/>
  <c r="AD1638" i="11"/>
  <c r="AD423" i="11"/>
  <c r="AD382" i="11"/>
  <c r="E267" i="54"/>
  <c r="E10" i="54" s="1"/>
  <c r="C267" i="54"/>
  <c r="C10" i="54" s="1"/>
  <c r="C318" i="54"/>
  <c r="C11" i="54" s="1"/>
  <c r="E318" i="54"/>
  <c r="E11" i="54"/>
  <c r="J52" i="21"/>
  <c r="K52" i="21" s="1"/>
  <c r="L52" i="21" s="1"/>
  <c r="J51" i="21"/>
  <c r="K51" i="21" s="1"/>
  <c r="L51" i="21" s="1"/>
  <c r="J50" i="21"/>
  <c r="K50" i="21" s="1"/>
  <c r="L50" i="21" s="1"/>
  <c r="J47" i="21"/>
  <c r="K47" i="21" s="1"/>
  <c r="L47" i="21" s="1"/>
  <c r="J46" i="21"/>
  <c r="K46" i="21" s="1"/>
  <c r="L46" i="21" s="1"/>
  <c r="J45" i="21"/>
  <c r="K45" i="21"/>
  <c r="L45" i="21" s="1"/>
  <c r="J44" i="21"/>
  <c r="J41" i="21"/>
  <c r="K41" i="21" s="1"/>
  <c r="L41" i="21" s="1"/>
  <c r="J40" i="21"/>
  <c r="K40" i="21" s="1"/>
  <c r="L40" i="21" s="1"/>
  <c r="J39" i="21"/>
  <c r="K39" i="21" s="1"/>
  <c r="L39" i="21" s="1"/>
  <c r="J38" i="21"/>
  <c r="K38" i="21" s="1"/>
  <c r="L38" i="21" s="1"/>
  <c r="J37" i="21"/>
  <c r="K37" i="21" s="1"/>
  <c r="L37" i="21" s="1"/>
  <c r="J36" i="21"/>
  <c r="K36" i="21" s="1"/>
  <c r="L36" i="21" s="1"/>
  <c r="J35" i="21"/>
  <c r="K35" i="21"/>
  <c r="L35" i="21"/>
  <c r="J34" i="21"/>
  <c r="K34" i="21" s="1"/>
  <c r="L34" i="21" s="1"/>
  <c r="J33" i="21"/>
  <c r="K33" i="21" s="1"/>
  <c r="L33" i="21" s="1"/>
  <c r="J32" i="21"/>
  <c r="K32" i="21" s="1"/>
  <c r="L32" i="21" s="1"/>
  <c r="J31" i="21"/>
  <c r="K31" i="21" s="1"/>
  <c r="L31" i="21" s="1"/>
  <c r="J30" i="21"/>
  <c r="K30" i="21" s="1"/>
  <c r="L30" i="21" s="1"/>
  <c r="J29" i="21"/>
  <c r="K29" i="21" s="1"/>
  <c r="L29" i="21" s="1"/>
  <c r="J28" i="21"/>
  <c r="K28" i="21" s="1"/>
  <c r="L28" i="21" s="1"/>
  <c r="J27" i="21"/>
  <c r="K27" i="21"/>
  <c r="L27" i="21"/>
  <c r="J26" i="21"/>
  <c r="K26" i="21" s="1"/>
  <c r="L26" i="21" s="1"/>
  <c r="J25" i="21"/>
  <c r="K25" i="21" s="1"/>
  <c r="L25" i="21" s="1"/>
  <c r="J24" i="21"/>
  <c r="K24" i="21" s="1"/>
  <c r="L24" i="21" s="1"/>
  <c r="J23" i="21"/>
  <c r="K23" i="21" s="1"/>
  <c r="L23" i="21" s="1"/>
  <c r="J22" i="21"/>
  <c r="K22" i="21" s="1"/>
  <c r="L22" i="21" s="1"/>
  <c r="J21" i="21"/>
  <c r="K21" i="21" s="1"/>
  <c r="L21" i="21" s="1"/>
  <c r="J20" i="21"/>
  <c r="K20" i="21" s="1"/>
  <c r="L20" i="21" s="1"/>
  <c r="J19" i="21"/>
  <c r="K19" i="21"/>
  <c r="L19" i="21"/>
  <c r="J18" i="21"/>
  <c r="K18" i="21" s="1"/>
  <c r="L18" i="21" s="1"/>
  <c r="J17" i="21"/>
  <c r="K17" i="21" s="1"/>
  <c r="L17" i="21" s="1"/>
  <c r="J16" i="21"/>
  <c r="K16" i="21" s="1"/>
  <c r="L16" i="21" s="1"/>
  <c r="J15" i="21"/>
  <c r="K15" i="21" s="1"/>
  <c r="L15" i="21" s="1"/>
  <c r="J14" i="21"/>
  <c r="K14" i="21" s="1"/>
  <c r="L14" i="21" s="1"/>
  <c r="J13" i="21"/>
  <c r="J12" i="21"/>
  <c r="K12" i="21" s="1"/>
  <c r="L12" i="21" s="1"/>
  <c r="J11" i="21"/>
  <c r="K11" i="21"/>
  <c r="L11" i="21" s="1"/>
  <c r="J10" i="21"/>
  <c r="K10" i="21" s="1"/>
  <c r="L10" i="21" s="1"/>
  <c r="O47" i="21"/>
  <c r="P47" i="21" s="1"/>
  <c r="Q47" i="21" s="1"/>
  <c r="O46" i="21"/>
  <c r="P46" i="21" s="1"/>
  <c r="O45" i="21"/>
  <c r="P45" i="21" s="1"/>
  <c r="Q45" i="21" s="1"/>
  <c r="F108" i="30"/>
  <c r="E108" i="30"/>
  <c r="D108" i="30"/>
  <c r="C108" i="30"/>
  <c r="F107" i="30"/>
  <c r="E107" i="30"/>
  <c r="D107" i="30"/>
  <c r="C107" i="30"/>
  <c r="F106" i="30"/>
  <c r="E106" i="30"/>
  <c r="D106" i="30"/>
  <c r="C106" i="30"/>
  <c r="G105" i="30"/>
  <c r="G104" i="30"/>
  <c r="G103" i="30"/>
  <c r="G102" i="30"/>
  <c r="G101" i="30"/>
  <c r="G100" i="30"/>
  <c r="F95" i="30"/>
  <c r="E95" i="30"/>
  <c r="D95" i="30"/>
  <c r="C95" i="30"/>
  <c r="F94" i="30"/>
  <c r="E94" i="30"/>
  <c r="D94" i="30"/>
  <c r="C94" i="30"/>
  <c r="F93" i="30"/>
  <c r="E93" i="30"/>
  <c r="D93" i="30"/>
  <c r="C93" i="30"/>
  <c r="G92" i="30"/>
  <c r="G91" i="30"/>
  <c r="G90" i="30"/>
  <c r="G89" i="30"/>
  <c r="G88" i="30"/>
  <c r="G87" i="30"/>
  <c r="F82" i="30"/>
  <c r="E82" i="30"/>
  <c r="D82" i="30"/>
  <c r="C82" i="30"/>
  <c r="F81" i="30"/>
  <c r="E81" i="30"/>
  <c r="D81" i="30"/>
  <c r="C81" i="30"/>
  <c r="F80" i="30"/>
  <c r="E80" i="30"/>
  <c r="D80" i="30"/>
  <c r="D84" i="30" s="1"/>
  <c r="G84" i="30" s="1"/>
  <c r="C80" i="30"/>
  <c r="G79" i="30"/>
  <c r="G78" i="30"/>
  <c r="G77" i="30"/>
  <c r="G76" i="30"/>
  <c r="G75" i="30"/>
  <c r="G74" i="30"/>
  <c r="F69" i="30"/>
  <c r="E69" i="30"/>
  <c r="D69" i="30"/>
  <c r="C69" i="30"/>
  <c r="F68" i="30"/>
  <c r="E68" i="30"/>
  <c r="D68" i="30"/>
  <c r="C68" i="30"/>
  <c r="F67" i="30"/>
  <c r="F71" i="30" s="1"/>
  <c r="E67" i="30"/>
  <c r="D67" i="30"/>
  <c r="C67" i="30"/>
  <c r="G66" i="30"/>
  <c r="G65" i="30"/>
  <c r="G64" i="30"/>
  <c r="G63" i="30"/>
  <c r="G62" i="30"/>
  <c r="G61" i="30"/>
  <c r="G15" i="30"/>
  <c r="G14" i="30"/>
  <c r="G13" i="30"/>
  <c r="L280" i="54"/>
  <c r="L229" i="54"/>
  <c r="L149" i="54"/>
  <c r="L109" i="54"/>
  <c r="D146" i="54"/>
  <c r="G146" i="54"/>
  <c r="F146" i="54"/>
  <c r="D145" i="54"/>
  <c r="G145" i="54"/>
  <c r="D144" i="54"/>
  <c r="D104" i="54" s="1"/>
  <c r="D142" i="54"/>
  <c r="D102" i="54" s="1"/>
  <c r="D141" i="54"/>
  <c r="G141" i="54"/>
  <c r="G181" i="54"/>
  <c r="G101" i="54"/>
  <c r="D140" i="54"/>
  <c r="D100" i="54" s="1"/>
  <c r="D138" i="54"/>
  <c r="D98" i="54" s="1"/>
  <c r="D137" i="54"/>
  <c r="D97" i="54"/>
  <c r="D136" i="54"/>
  <c r="G136" i="54"/>
  <c r="F136" i="54" s="1"/>
  <c r="F96" i="54" s="1"/>
  <c r="L19" i="54"/>
  <c r="L4" i="54"/>
  <c r="D120" i="54"/>
  <c r="D80" i="54"/>
  <c r="D139" i="54"/>
  <c r="D99" i="54" s="1"/>
  <c r="D143" i="54"/>
  <c r="D103" i="54" s="1"/>
  <c r="D124" i="54"/>
  <c r="G124" i="54" s="1"/>
  <c r="D118" i="54"/>
  <c r="D78" i="54"/>
  <c r="D122" i="54"/>
  <c r="G122" i="54" s="1"/>
  <c r="D126" i="54"/>
  <c r="D86" i="54"/>
  <c r="D130" i="54"/>
  <c r="D90" i="54" s="1"/>
  <c r="D128" i="54"/>
  <c r="G128" i="54"/>
  <c r="D134" i="54"/>
  <c r="D94" i="54"/>
  <c r="D119" i="54"/>
  <c r="G119" i="54"/>
  <c r="D123" i="54"/>
  <c r="G123" i="54" s="1"/>
  <c r="D127" i="54"/>
  <c r="D87" i="54"/>
  <c r="D131" i="54"/>
  <c r="D91" i="54"/>
  <c r="D135" i="54"/>
  <c r="G135" i="54"/>
  <c r="D132" i="54"/>
  <c r="G132" i="54" s="1"/>
  <c r="D121" i="54"/>
  <c r="G121" i="54"/>
  <c r="F121" i="54" s="1"/>
  <c r="D125" i="54"/>
  <c r="D85" i="54" s="1"/>
  <c r="D129" i="54"/>
  <c r="D89" i="54" s="1"/>
  <c r="D133" i="54"/>
  <c r="D93" i="54"/>
  <c r="D113" i="54"/>
  <c r="G113" i="54" s="1"/>
  <c r="G153" i="54"/>
  <c r="D110" i="54"/>
  <c r="D70" i="54" s="1"/>
  <c r="D115" i="54"/>
  <c r="D75" i="54"/>
  <c r="D111" i="54"/>
  <c r="G111" i="54" s="1"/>
  <c r="D116" i="54"/>
  <c r="G116" i="54" s="1"/>
  <c r="G156" i="54"/>
  <c r="D112" i="54"/>
  <c r="G112" i="54"/>
  <c r="D117" i="54"/>
  <c r="G117" i="54" s="1"/>
  <c r="B9" i="34"/>
  <c r="B13" i="34"/>
  <c r="E51" i="36"/>
  <c r="J51" i="36" s="1"/>
  <c r="E32" i="36"/>
  <c r="J32" i="36"/>
  <c r="E53" i="21"/>
  <c r="C53" i="21"/>
  <c r="F52" i="21"/>
  <c r="F51" i="21"/>
  <c r="G51" i="21"/>
  <c r="F50" i="21"/>
  <c r="G50" i="21" s="1"/>
  <c r="F47" i="21"/>
  <c r="F46" i="21"/>
  <c r="G46" i="21" s="1"/>
  <c r="F45" i="21"/>
  <c r="G45" i="21" s="1"/>
  <c r="F44" i="21"/>
  <c r="G44" i="21" s="1"/>
  <c r="L76" i="33"/>
  <c r="E328" i="54"/>
  <c r="E16" i="54"/>
  <c r="D328" i="54"/>
  <c r="D16" i="54"/>
  <c r="D318" i="54"/>
  <c r="D11" i="54"/>
  <c r="G327" i="54"/>
  <c r="G326" i="54"/>
  <c r="F326" i="54"/>
  <c r="G325" i="54"/>
  <c r="F325" i="54" s="1"/>
  <c r="F64" i="54" s="1"/>
  <c r="G322" i="54"/>
  <c r="F322" i="54"/>
  <c r="G321" i="54"/>
  <c r="G270" i="54"/>
  <c r="G60" i="54"/>
  <c r="G320" i="54"/>
  <c r="F320" i="54" s="1"/>
  <c r="G317" i="54"/>
  <c r="F317" i="54" s="1"/>
  <c r="G316" i="54"/>
  <c r="F316" i="54" s="1"/>
  <c r="G315" i="54"/>
  <c r="F315" i="54"/>
  <c r="G314" i="54"/>
  <c r="F314" i="54" s="1"/>
  <c r="G313" i="54"/>
  <c r="F313" i="54" s="1"/>
  <c r="G312" i="54"/>
  <c r="F312" i="54" s="1"/>
  <c r="G310" i="54"/>
  <c r="F310" i="54"/>
  <c r="G139" i="54"/>
  <c r="F139" i="54" s="1"/>
  <c r="G179" i="54"/>
  <c r="F179" i="54" s="1"/>
  <c r="G259" i="54"/>
  <c r="F259" i="54" s="1"/>
  <c r="G309" i="54"/>
  <c r="F309" i="54"/>
  <c r="G308" i="54"/>
  <c r="F308" i="54"/>
  <c r="G307" i="54"/>
  <c r="F307" i="54"/>
  <c r="G306" i="54"/>
  <c r="G305" i="54"/>
  <c r="F305" i="54"/>
  <c r="G304" i="54"/>
  <c r="F304" i="54" s="1"/>
  <c r="G303" i="54"/>
  <c r="F303" i="54" s="1"/>
  <c r="G172" i="54"/>
  <c r="F172" i="54" s="1"/>
  <c r="G252" i="54"/>
  <c r="F252" i="54"/>
  <c r="G302" i="54"/>
  <c r="G131" i="54"/>
  <c r="G41" i="54" s="1"/>
  <c r="G171" i="54"/>
  <c r="G251" i="54"/>
  <c r="G301" i="54"/>
  <c r="F301" i="54"/>
  <c r="G296" i="54"/>
  <c r="F296" i="54"/>
  <c r="G293" i="54"/>
  <c r="F293" i="54"/>
  <c r="G299" i="54"/>
  <c r="G297" i="54"/>
  <c r="F297" i="54"/>
  <c r="G289" i="54"/>
  <c r="F289" i="54" s="1"/>
  <c r="G287" i="54"/>
  <c r="F287" i="54" s="1"/>
  <c r="G284" i="54"/>
  <c r="F284" i="54" s="1"/>
  <c r="F153" i="54"/>
  <c r="G233" i="54"/>
  <c r="F233" i="54" s="1"/>
  <c r="G283" i="54"/>
  <c r="F283" i="54"/>
  <c r="G282" i="54"/>
  <c r="F282" i="54" s="1"/>
  <c r="G281" i="54"/>
  <c r="F281" i="54"/>
  <c r="G300" i="54"/>
  <c r="F300" i="54"/>
  <c r="G298" i="54"/>
  <c r="F298" i="54"/>
  <c r="G311" i="54"/>
  <c r="G256" i="54"/>
  <c r="F256" i="54"/>
  <c r="G245" i="54"/>
  <c r="F245" i="54" s="1"/>
  <c r="G242" i="54"/>
  <c r="F242" i="54" s="1"/>
  <c r="D66" i="54"/>
  <c r="D65" i="54"/>
  <c r="D64" i="54"/>
  <c r="D61" i="54"/>
  <c r="D60" i="54"/>
  <c r="D59" i="54"/>
  <c r="D58" i="54"/>
  <c r="G263" i="54"/>
  <c r="F263" i="54"/>
  <c r="G271" i="54"/>
  <c r="F271" i="54" s="1"/>
  <c r="F270" i="54"/>
  <c r="G269" i="54"/>
  <c r="F269" i="54" s="1"/>
  <c r="G268" i="54"/>
  <c r="F268" i="54" s="1"/>
  <c r="G286" i="54"/>
  <c r="F286" i="54" s="1"/>
  <c r="G290" i="54"/>
  <c r="F290" i="54"/>
  <c r="G292" i="54"/>
  <c r="G295" i="54"/>
  <c r="F295" i="54"/>
  <c r="G288" i="54"/>
  <c r="F288" i="54"/>
  <c r="G291" i="54"/>
  <c r="F291" i="54" s="1"/>
  <c r="G294" i="54"/>
  <c r="F294" i="54"/>
  <c r="C328" i="54"/>
  <c r="G319" i="54"/>
  <c r="F319" i="54" s="1"/>
  <c r="C59" i="54"/>
  <c r="C61" i="54"/>
  <c r="C65" i="54"/>
  <c r="C277" i="54"/>
  <c r="C15" i="54" s="1"/>
  <c r="C58" i="54"/>
  <c r="C60" i="54"/>
  <c r="C66" i="54"/>
  <c r="D277" i="54"/>
  <c r="D15" i="54" s="1"/>
  <c r="E41" i="33"/>
  <c r="D41" i="33"/>
  <c r="E7" i="36"/>
  <c r="J7" i="36"/>
  <c r="E5" i="36"/>
  <c r="J5" i="36"/>
  <c r="T7" i="21"/>
  <c r="U7" i="21" s="1"/>
  <c r="V7" i="21" s="1"/>
  <c r="T6" i="21"/>
  <c r="U6" i="21" s="1"/>
  <c r="V6" i="21" s="1"/>
  <c r="T27" i="21"/>
  <c r="U27" i="21"/>
  <c r="V27" i="21" s="1"/>
  <c r="T5" i="21"/>
  <c r="T23" i="21"/>
  <c r="U23" i="21"/>
  <c r="V23" i="21" s="1"/>
  <c r="T11" i="21"/>
  <c r="U11" i="21" s="1"/>
  <c r="V11" i="21" s="1"/>
  <c r="T10" i="21"/>
  <c r="U10" i="21" s="1"/>
  <c r="V10" i="21" s="1"/>
  <c r="T46" i="21"/>
  <c r="U46" i="21" s="1"/>
  <c r="T41" i="21"/>
  <c r="U41" i="21"/>
  <c r="V41" i="21" s="1"/>
  <c r="T14" i="21"/>
  <c r="U14" i="21"/>
  <c r="V14" i="21"/>
  <c r="T35" i="21"/>
  <c r="U35" i="21"/>
  <c r="V35" i="21" s="1"/>
  <c r="T17" i="21"/>
  <c r="U17" i="21" s="1"/>
  <c r="V17" i="21" s="1"/>
  <c r="T50" i="21"/>
  <c r="U50" i="21"/>
  <c r="V50" i="21" s="1"/>
  <c r="T18" i="21"/>
  <c r="U18" i="21" s="1"/>
  <c r="V18" i="21" s="1"/>
  <c r="T52" i="21"/>
  <c r="U52" i="21" s="1"/>
  <c r="V52" i="21" s="1"/>
  <c r="T26" i="21"/>
  <c r="U26" i="21" s="1"/>
  <c r="V26" i="21" s="1"/>
  <c r="T31" i="21"/>
  <c r="U31" i="21"/>
  <c r="V31" i="21" s="1"/>
  <c r="T28" i="21"/>
  <c r="U28" i="21"/>
  <c r="V28" i="21"/>
  <c r="T15" i="21"/>
  <c r="U15" i="21"/>
  <c r="V15" i="21" s="1"/>
  <c r="T51" i="21"/>
  <c r="U51" i="21" s="1"/>
  <c r="V51" i="21" s="1"/>
  <c r="T36" i="21"/>
  <c r="U36" i="21"/>
  <c r="V36" i="21" s="1"/>
  <c r="T20" i="21"/>
  <c r="U20" i="21" s="1"/>
  <c r="V20" i="21" s="1"/>
  <c r="T47" i="21"/>
  <c r="U47" i="21" s="1"/>
  <c r="V47" i="21" s="1"/>
  <c r="T25" i="21"/>
  <c r="U25" i="21" s="1"/>
  <c r="V25" i="21" s="1"/>
  <c r="T22" i="21"/>
  <c r="U22" i="21"/>
  <c r="V22" i="21" s="1"/>
  <c r="T45" i="21"/>
  <c r="U45" i="21"/>
  <c r="V45" i="21"/>
  <c r="T9" i="21"/>
  <c r="U9" i="21"/>
  <c r="V9" i="21" s="1"/>
  <c r="T37" i="21"/>
  <c r="U37" i="21" s="1"/>
  <c r="V37" i="21" s="1"/>
  <c r="T32" i="21"/>
  <c r="U32" i="21"/>
  <c r="V32" i="21" s="1"/>
  <c r="T16" i="21"/>
  <c r="U16" i="21" s="1"/>
  <c r="V16" i="21" s="1"/>
  <c r="T30" i="21"/>
  <c r="U30" i="21" s="1"/>
  <c r="V30" i="21" s="1"/>
  <c r="T8" i="21"/>
  <c r="U8" i="21" s="1"/>
  <c r="V8" i="21" s="1"/>
  <c r="T39" i="21"/>
  <c r="U39" i="21"/>
  <c r="V39" i="21" s="1"/>
  <c r="T34" i="21"/>
  <c r="U34" i="21"/>
  <c r="V34" i="21"/>
  <c r="T19" i="21"/>
  <c r="U19" i="21"/>
  <c r="V19" i="21" s="1"/>
  <c r="T21" i="21"/>
  <c r="U21" i="21" s="1"/>
  <c r="V21" i="21" s="1"/>
  <c r="T24" i="21"/>
  <c r="U24" i="21"/>
  <c r="V24" i="21" s="1"/>
  <c r="T29" i="21"/>
  <c r="U29" i="21" s="1"/>
  <c r="V29" i="21" s="1"/>
  <c r="T33" i="21"/>
  <c r="U33" i="21" s="1"/>
  <c r="V33" i="21" s="1"/>
  <c r="T38" i="21"/>
  <c r="U38" i="21" s="1"/>
  <c r="V38" i="21" s="1"/>
  <c r="T44" i="21"/>
  <c r="T40" i="21"/>
  <c r="U40" i="21" s="1"/>
  <c r="V40" i="21" s="1"/>
  <c r="T12" i="21"/>
  <c r="U12" i="21"/>
  <c r="V12" i="21" s="1"/>
  <c r="L52" i="33"/>
  <c r="L53" i="33" s="1"/>
  <c r="H53" i="21"/>
  <c r="G230" i="54"/>
  <c r="F230" i="54" s="1"/>
  <c r="G241" i="54"/>
  <c r="F241" i="54"/>
  <c r="G253" i="54"/>
  <c r="F253" i="54"/>
  <c r="G257" i="54"/>
  <c r="F257" i="54"/>
  <c r="G247" i="54"/>
  <c r="F247" i="54" s="1"/>
  <c r="G266" i="54"/>
  <c r="F266" i="54"/>
  <c r="G244" i="54"/>
  <c r="F244" i="54"/>
  <c r="G231" i="54"/>
  <c r="F231" i="54"/>
  <c r="G236" i="54"/>
  <c r="F236" i="54" s="1"/>
  <c r="G243" i="54"/>
  <c r="F243" i="54"/>
  <c r="G254" i="54"/>
  <c r="F254" i="54"/>
  <c r="G265" i="54"/>
  <c r="F265" i="54"/>
  <c r="G264" i="54"/>
  <c r="F264" i="54" s="1"/>
  <c r="G246" i="54"/>
  <c r="F246" i="54"/>
  <c r="G240" i="54"/>
  <c r="F240" i="54"/>
  <c r="G239" i="54"/>
  <c r="F239" i="54"/>
  <c r="G261" i="54"/>
  <c r="F261" i="54" s="1"/>
  <c r="G237" i="54"/>
  <c r="F237" i="54"/>
  <c r="G235" i="54"/>
  <c r="F235" i="54"/>
  <c r="G255" i="54"/>
  <c r="F255" i="54"/>
  <c r="G250" i="54"/>
  <c r="F250" i="54" s="1"/>
  <c r="G260" i="54"/>
  <c r="F251" i="54"/>
  <c r="G262" i="54"/>
  <c r="F262" i="54"/>
  <c r="G238" i="54"/>
  <c r="F238" i="54"/>
  <c r="G248" i="54"/>
  <c r="F248" i="54" s="1"/>
  <c r="G232" i="54"/>
  <c r="F232" i="54"/>
  <c r="G258" i="54"/>
  <c r="F258" i="54"/>
  <c r="G249" i="54"/>
  <c r="F249" i="54"/>
  <c r="D187" i="54"/>
  <c r="D7" i="54" s="1"/>
  <c r="D267" i="54"/>
  <c r="D10" i="54"/>
  <c r="G176" i="54"/>
  <c r="F176" i="54"/>
  <c r="G182" i="54"/>
  <c r="F182" i="54" s="1"/>
  <c r="G167" i="54"/>
  <c r="F167" i="54"/>
  <c r="G170" i="54"/>
  <c r="F170" i="54" s="1"/>
  <c r="G174" i="54"/>
  <c r="F174" i="54" s="1"/>
  <c r="G158" i="54"/>
  <c r="F158" i="54" s="1"/>
  <c r="G180" i="54"/>
  <c r="F180" i="54"/>
  <c r="G163" i="54"/>
  <c r="F163" i="54" s="1"/>
  <c r="G157" i="54"/>
  <c r="F157" i="54" s="1"/>
  <c r="G173" i="54"/>
  <c r="F173" i="54" s="1"/>
  <c r="G159" i="54"/>
  <c r="F159" i="54"/>
  <c r="G152" i="54"/>
  <c r="F152" i="54" s="1"/>
  <c r="F72" i="54" s="1"/>
  <c r="G186" i="54"/>
  <c r="F186" i="54" s="1"/>
  <c r="F181" i="54"/>
  <c r="G168" i="54"/>
  <c r="F168" i="54" s="1"/>
  <c r="F38" i="54" s="1"/>
  <c r="F156" i="54"/>
  <c r="G175" i="54"/>
  <c r="F175" i="54" s="1"/>
  <c r="G162" i="54"/>
  <c r="F162" i="54" s="1"/>
  <c r="G184" i="54"/>
  <c r="F184" i="54" s="1"/>
  <c r="G155" i="54"/>
  <c r="F155" i="54"/>
  <c r="G160" i="54"/>
  <c r="F160" i="54" s="1"/>
  <c r="G164" i="54"/>
  <c r="F164" i="54" s="1"/>
  <c r="G185" i="54"/>
  <c r="F185" i="54" s="1"/>
  <c r="F105" i="54" s="1"/>
  <c r="G177" i="54"/>
  <c r="F177" i="54"/>
  <c r="G165" i="54"/>
  <c r="F165" i="54" s="1"/>
  <c r="G161" i="54"/>
  <c r="F161" i="54" s="1"/>
  <c r="G178" i="54"/>
  <c r="F178" i="54" s="1"/>
  <c r="F98" i="54" s="1"/>
  <c r="G166" i="54"/>
  <c r="F166" i="54"/>
  <c r="F171" i="54"/>
  <c r="G183" i="54"/>
  <c r="F183" i="54"/>
  <c r="G151" i="54"/>
  <c r="F151" i="54"/>
  <c r="G169" i="54"/>
  <c r="F169" i="54" s="1"/>
  <c r="C187" i="54"/>
  <c r="C7" i="54"/>
  <c r="G150" i="54"/>
  <c r="F150" i="54"/>
  <c r="C35" i="54"/>
  <c r="C85" i="54"/>
  <c r="C54" i="54"/>
  <c r="C104" i="54"/>
  <c r="C31" i="54"/>
  <c r="C81" i="54"/>
  <c r="C43" i="54"/>
  <c r="C93" i="54"/>
  <c r="C25" i="54"/>
  <c r="C75" i="54"/>
  <c r="C47" i="54"/>
  <c r="C97" i="54"/>
  <c r="C37" i="54"/>
  <c r="C87" i="54"/>
  <c r="C32" i="54"/>
  <c r="C82" i="54"/>
  <c r="C52" i="54"/>
  <c r="C102" i="54"/>
  <c r="C33" i="54"/>
  <c r="C83" i="54"/>
  <c r="C27" i="54"/>
  <c r="C77" i="54"/>
  <c r="C34" i="54"/>
  <c r="C84" i="54"/>
  <c r="C38" i="54"/>
  <c r="C88" i="54"/>
  <c r="C56" i="54"/>
  <c r="C106" i="54"/>
  <c r="C46" i="54"/>
  <c r="C96" i="54"/>
  <c r="C53" i="54"/>
  <c r="C103" i="54"/>
  <c r="C21" i="54"/>
  <c r="C71" i="54"/>
  <c r="C36" i="54"/>
  <c r="C86" i="54"/>
  <c r="C30" i="54"/>
  <c r="C80" i="54"/>
  <c r="C48" i="54"/>
  <c r="C98" i="54"/>
  <c r="C44" i="54"/>
  <c r="C94" i="54"/>
  <c r="C50" i="54"/>
  <c r="C100" i="54"/>
  <c r="C55" i="54"/>
  <c r="C105" i="54"/>
  <c r="C39" i="54"/>
  <c r="C89" i="54"/>
  <c r="C40" i="54"/>
  <c r="C90" i="54"/>
  <c r="C22" i="54"/>
  <c r="C72" i="54"/>
  <c r="C23" i="54"/>
  <c r="C73" i="54"/>
  <c r="C51" i="54"/>
  <c r="C101" i="54"/>
  <c r="C45" i="54"/>
  <c r="C95" i="54"/>
  <c r="C49" i="54"/>
  <c r="C99" i="54"/>
  <c r="C41" i="54"/>
  <c r="C91" i="54"/>
  <c r="C26" i="54"/>
  <c r="C76" i="54"/>
  <c r="C29" i="54"/>
  <c r="C79" i="54"/>
  <c r="C42" i="54"/>
  <c r="C92" i="54"/>
  <c r="C28" i="54"/>
  <c r="C78" i="54"/>
  <c r="E59" i="54"/>
  <c r="E58" i="54"/>
  <c r="E277" i="54"/>
  <c r="E15" i="54"/>
  <c r="E65" i="54"/>
  <c r="E66" i="54"/>
  <c r="E60" i="54"/>
  <c r="E64" i="54"/>
  <c r="E61" i="54"/>
  <c r="E24" i="54"/>
  <c r="E74" i="54"/>
  <c r="E41" i="54"/>
  <c r="E91" i="54"/>
  <c r="E96" i="54"/>
  <c r="E21" i="54"/>
  <c r="E56" i="54"/>
  <c r="E106" i="54"/>
  <c r="E52" i="54"/>
  <c r="E23" i="54"/>
  <c r="E73" i="54"/>
  <c r="E25" i="54"/>
  <c r="E75" i="54"/>
  <c r="E43" i="54"/>
  <c r="E93" i="54"/>
  <c r="E47" i="54"/>
  <c r="E53" i="54"/>
  <c r="E103" i="54"/>
  <c r="E45" i="54"/>
  <c r="E46" i="54"/>
  <c r="E48" i="54"/>
  <c r="E36" i="54"/>
  <c r="E28" i="54"/>
  <c r="E86" i="54"/>
  <c r="E78" i="54"/>
  <c r="E97" i="54"/>
  <c r="E102" i="54"/>
  <c r="E89" i="54"/>
  <c r="E95" i="54"/>
  <c r="E39" i="54"/>
  <c r="E22" i="54"/>
  <c r="E71" i="54"/>
  <c r="E33" i="54"/>
  <c r="E90" i="54"/>
  <c r="E30" i="54"/>
  <c r="E80" i="54"/>
  <c r="E50" i="54"/>
  <c r="E100" i="54"/>
  <c r="E32" i="54"/>
  <c r="E42" i="54"/>
  <c r="E92" i="54"/>
  <c r="E51" i="54"/>
  <c r="E101" i="54"/>
  <c r="E26" i="54"/>
  <c r="E76" i="54"/>
  <c r="E38" i="54"/>
  <c r="E88" i="54"/>
  <c r="E31" i="54"/>
  <c r="E81" i="54"/>
  <c r="E44" i="54"/>
  <c r="E94" i="54"/>
  <c r="E55" i="54"/>
  <c r="E105" i="54"/>
  <c r="E54" i="54"/>
  <c r="E104" i="54"/>
  <c r="E98" i="54"/>
  <c r="E72" i="54"/>
  <c r="E40" i="54"/>
  <c r="E87" i="54"/>
  <c r="E37" i="54"/>
  <c r="E83" i="54"/>
  <c r="E82" i="54"/>
  <c r="E49" i="54"/>
  <c r="E99" i="54"/>
  <c r="E34" i="54"/>
  <c r="E84" i="54"/>
  <c r="E27" i="54"/>
  <c r="E77" i="54"/>
  <c r="E29" i="54"/>
  <c r="E79" i="54"/>
  <c r="E35" i="54"/>
  <c r="E85" i="54"/>
  <c r="E147" i="54"/>
  <c r="E6" i="54" s="1"/>
  <c r="E9" i="54" s="1"/>
  <c r="E70" i="54"/>
  <c r="E20" i="54"/>
  <c r="C147" i="54"/>
  <c r="C6" i="54"/>
  <c r="C20" i="54"/>
  <c r="C70" i="54"/>
  <c r="E47" i="36"/>
  <c r="J47" i="36" s="1"/>
  <c r="G44" i="30"/>
  <c r="C42" i="21"/>
  <c r="AB46" i="35"/>
  <c r="X46" i="35"/>
  <c r="AB49" i="35"/>
  <c r="Z49" i="35" s="1"/>
  <c r="M44" i="35"/>
  <c r="AB48" i="35"/>
  <c r="X48" i="35"/>
  <c r="AB42" i="35"/>
  <c r="X42" i="35" s="1"/>
  <c r="C51" i="35"/>
  <c r="AB35" i="35"/>
  <c r="Z35" i="35" s="1"/>
  <c r="AB11" i="35"/>
  <c r="Z11" i="35" s="1"/>
  <c r="AB7" i="35"/>
  <c r="AD7" i="35" s="1"/>
  <c r="AF7" i="35" s="1"/>
  <c r="AB37" i="35"/>
  <c r="Z37" i="35"/>
  <c r="P41" i="35"/>
  <c r="AB36" i="35"/>
  <c r="Z36" i="35" s="1"/>
  <c r="AB13" i="35"/>
  <c r="AD13" i="35" s="1"/>
  <c r="AF13" i="35" s="1"/>
  <c r="H41" i="35"/>
  <c r="AB28" i="35"/>
  <c r="AB24" i="35"/>
  <c r="X24" i="35"/>
  <c r="AB16" i="35"/>
  <c r="Z16" i="35"/>
  <c r="AB29" i="35"/>
  <c r="AD29" i="35" s="1"/>
  <c r="AF29" i="35" s="1"/>
  <c r="AB33" i="35"/>
  <c r="AD33" i="35" s="1"/>
  <c r="AF33" i="35" s="1"/>
  <c r="AB21" i="35"/>
  <c r="X21" i="35"/>
  <c r="AB9" i="35"/>
  <c r="E21" i="35"/>
  <c r="E5" i="35"/>
  <c r="AD10" i="35"/>
  <c r="AF10" i="35" s="1"/>
  <c r="X10" i="35"/>
  <c r="Z20" i="35"/>
  <c r="AB32" i="35"/>
  <c r="D51" i="35"/>
  <c r="AB50" i="35"/>
  <c r="AB45" i="35"/>
  <c r="Q45" i="35"/>
  <c r="P51" i="35"/>
  <c r="AB39" i="35"/>
  <c r="AD39" i="35" s="1"/>
  <c r="AF39" i="35" s="1"/>
  <c r="M43" i="35"/>
  <c r="E6" i="35"/>
  <c r="C41" i="35"/>
  <c r="AB25" i="35"/>
  <c r="Z25" i="35" s="1"/>
  <c r="AB8" i="35"/>
  <c r="Z8" i="35" s="1"/>
  <c r="AB44" i="35"/>
  <c r="Z44" i="35" s="1"/>
  <c r="AB40" i="35"/>
  <c r="AB17" i="35"/>
  <c r="AD17" i="35" s="1"/>
  <c r="AF17" i="35" s="1"/>
  <c r="AB43" i="35"/>
  <c r="AD43" i="35" s="1"/>
  <c r="AF43" i="35" s="1"/>
  <c r="K41" i="35"/>
  <c r="K52" i="35" s="1"/>
  <c r="M52" i="35" s="1"/>
  <c r="M17" i="35"/>
  <c r="O51" i="35"/>
  <c r="Q42" i="35"/>
  <c r="S51" i="35"/>
  <c r="U51" i="35" s="1"/>
  <c r="Q7" i="35"/>
  <c r="O41" i="35"/>
  <c r="I12" i="35"/>
  <c r="G41" i="35"/>
  <c r="AB34" i="35"/>
  <c r="X34" i="35" s="1"/>
  <c r="E34" i="35"/>
  <c r="AB31" i="35"/>
  <c r="E31" i="35"/>
  <c r="AB27" i="35"/>
  <c r="X27" i="35" s="1"/>
  <c r="E27" i="35"/>
  <c r="AB15" i="35"/>
  <c r="Z15" i="35" s="1"/>
  <c r="T41" i="35"/>
  <c r="U41" i="35" s="1"/>
  <c r="AB18" i="35"/>
  <c r="AD18" i="35" s="1"/>
  <c r="AF18" i="35" s="1"/>
  <c r="E18" i="35"/>
  <c r="E14" i="35"/>
  <c r="AB14" i="35"/>
  <c r="AD14" i="35"/>
  <c r="AF14" i="35" s="1"/>
  <c r="L41" i="35"/>
  <c r="M5" i="35"/>
  <c r="E40" i="35"/>
  <c r="E25" i="35"/>
  <c r="Q38" i="35"/>
  <c r="AB38" i="35"/>
  <c r="AD38" i="35"/>
  <c r="AF38" i="35" s="1"/>
  <c r="G51" i="35"/>
  <c r="W51" i="35"/>
  <c r="I48" i="35"/>
  <c r="M21" i="35"/>
  <c r="H51" i="35"/>
  <c r="I42" i="35"/>
  <c r="E17" i="35"/>
  <c r="I37" i="35"/>
  <c r="I15" i="35"/>
  <c r="Q30" i="35"/>
  <c r="Q20" i="35"/>
  <c r="Q13" i="35"/>
  <c r="E9" i="35"/>
  <c r="I33" i="35"/>
  <c r="M36" i="35"/>
  <c r="M16" i="35"/>
  <c r="Q33" i="35"/>
  <c r="Q9" i="35"/>
  <c r="T51" i="35"/>
  <c r="I5" i="35"/>
  <c r="W41" i="35"/>
  <c r="I25" i="35"/>
  <c r="I21" i="35"/>
  <c r="I7" i="35"/>
  <c r="M8" i="35"/>
  <c r="Q36" i="35"/>
  <c r="Z10" i="35"/>
  <c r="I50" i="35"/>
  <c r="Y41" i="35"/>
  <c r="BG13" i="5"/>
  <c r="BF16" i="5"/>
  <c r="BE14" i="5"/>
  <c r="BG15" i="5"/>
  <c r="BG17" i="5"/>
  <c r="BG19" i="5"/>
  <c r="BD11" i="5"/>
  <c r="BD17" i="5"/>
  <c r="BG10" i="5"/>
  <c r="BF9" i="5"/>
  <c r="BC15" i="5"/>
  <c r="BC13" i="5"/>
  <c r="BE24" i="5"/>
  <c r="BG18" i="5"/>
  <c r="BD14" i="5"/>
  <c r="BF23" i="5"/>
  <c r="BE12" i="5"/>
  <c r="BF20" i="5"/>
  <c r="BC11" i="5"/>
  <c r="BF25" i="5"/>
  <c r="BE11" i="5"/>
  <c r="BC22" i="5"/>
  <c r="BG24" i="5"/>
  <c r="BD12" i="5"/>
  <c r="BD28" i="5"/>
  <c r="BE9" i="5"/>
  <c r="BD16" i="5"/>
  <c r="BC10" i="5"/>
  <c r="BF17" i="5"/>
  <c r="BC17" i="5"/>
  <c r="BF19" i="5"/>
  <c r="BG14" i="5"/>
  <c r="BE28" i="5"/>
  <c r="BC19" i="5"/>
  <c r="BC28" i="5"/>
  <c r="BC18" i="5"/>
  <c r="BE20" i="5"/>
  <c r="BE19" i="5"/>
  <c r="BD18" i="5"/>
  <c r="BG27" i="5"/>
  <c r="BC24" i="5"/>
  <c r="BC20" i="5"/>
  <c r="BC9" i="5"/>
  <c r="BD13" i="5"/>
  <c r="BF12" i="5"/>
  <c r="BF11" i="5"/>
  <c r="BE13" i="5"/>
  <c r="BE25" i="5"/>
  <c r="BD8" i="5"/>
  <c r="BG20" i="5"/>
  <c r="BC25" i="5"/>
  <c r="BE22" i="5"/>
  <c r="BD19" i="5"/>
  <c r="BE10" i="5"/>
  <c r="BC21" i="5"/>
  <c r="BE26" i="5"/>
  <c r="BD25" i="5"/>
  <c r="BE15" i="5"/>
  <c r="BE18" i="5"/>
  <c r="BF22" i="5"/>
  <c r="BD20" i="5"/>
  <c r="BE8" i="5"/>
  <c r="BG21" i="5"/>
  <c r="BE23" i="5"/>
  <c r="BF14" i="5"/>
  <c r="BG25" i="5"/>
  <c r="BF8" i="5"/>
  <c r="BF10" i="5"/>
  <c r="BC16" i="5"/>
  <c r="BD27" i="5"/>
  <c r="BD9" i="5"/>
  <c r="BG26" i="5"/>
  <c r="BF28" i="5"/>
  <c r="BG9" i="5"/>
  <c r="BE21" i="5"/>
  <c r="BD23" i="5"/>
  <c r="BD10" i="5"/>
  <c r="BC12" i="5"/>
  <c r="BC27" i="5"/>
  <c r="BD24" i="5"/>
  <c r="BC23" i="5"/>
  <c r="BF15" i="5"/>
  <c r="BF21" i="5"/>
  <c r="BD21" i="5"/>
  <c r="BC26" i="5"/>
  <c r="BC14" i="5"/>
  <c r="BG8" i="5"/>
  <c r="BG16" i="5"/>
  <c r="BF27" i="5"/>
  <c r="BE27" i="5"/>
  <c r="BG23" i="5"/>
  <c r="BD26" i="5"/>
  <c r="BF18" i="5"/>
  <c r="BD15" i="5"/>
  <c r="BG22" i="5"/>
  <c r="BG11" i="5"/>
  <c r="BF26" i="5"/>
  <c r="BE16" i="5"/>
  <c r="BF24" i="5"/>
  <c r="BG28" i="5"/>
  <c r="BG12" i="5"/>
  <c r="BE17" i="5"/>
  <c r="BD22" i="5"/>
  <c r="BF13" i="5"/>
  <c r="D45" i="30"/>
  <c r="C45" i="30"/>
  <c r="E109" i="30"/>
  <c r="F58" i="30"/>
  <c r="E71" i="30"/>
  <c r="C83" i="30"/>
  <c r="E96" i="30"/>
  <c r="I41" i="30"/>
  <c r="G68" i="30"/>
  <c r="E84" i="30"/>
  <c r="C97" i="30"/>
  <c r="G95" i="30"/>
  <c r="C70" i="30"/>
  <c r="E110" i="30"/>
  <c r="G69" i="30"/>
  <c r="C109" i="30"/>
  <c r="X44" i="35"/>
  <c r="C84" i="30"/>
  <c r="D58" i="30"/>
  <c r="D22" i="56"/>
  <c r="C22" i="56" s="1"/>
  <c r="L207" i="54" s="1"/>
  <c r="E70" i="30"/>
  <c r="F57" i="30"/>
  <c r="D71" i="30"/>
  <c r="D44" i="30"/>
  <c r="X20" i="35"/>
  <c r="E23" i="36"/>
  <c r="J23" i="36"/>
  <c r="Z24" i="35"/>
  <c r="E44" i="30"/>
  <c r="E40" i="36"/>
  <c r="J40" i="36" s="1"/>
  <c r="X35" i="35"/>
  <c r="AD24" i="35"/>
  <c r="AF24" i="35" s="1"/>
  <c r="C57" i="30"/>
  <c r="E15" i="36"/>
  <c r="J15" i="36"/>
  <c r="G45" i="30"/>
  <c r="G80" i="30"/>
  <c r="G106" i="30"/>
  <c r="X49" i="35"/>
  <c r="H16" i="30"/>
  <c r="AD45" i="35"/>
  <c r="AF45" i="35"/>
  <c r="Z46" i="35"/>
  <c r="AD46" i="35"/>
  <c r="M53" i="21"/>
  <c r="Y52" i="35"/>
  <c r="E21" i="36"/>
  <c r="J21" i="36" s="1"/>
  <c r="L3890" i="11"/>
  <c r="G5" i="11"/>
  <c r="H5" i="11" s="1"/>
  <c r="BC8" i="5"/>
  <c r="T53" i="21"/>
  <c r="N53" i="21"/>
  <c r="P50" i="21"/>
  <c r="Q50" i="21" s="1"/>
  <c r="C110" i="30"/>
  <c r="G67" i="30"/>
  <c r="G54" i="30"/>
  <c r="C58" i="30"/>
  <c r="U44" i="21"/>
  <c r="V44" i="21"/>
  <c r="T42" i="21"/>
  <c r="W52" i="35"/>
  <c r="Q41" i="35"/>
  <c r="M41" i="35"/>
  <c r="E42" i="36"/>
  <c r="J42" i="36" s="1"/>
  <c r="E10" i="36"/>
  <c r="J10" i="36" s="1"/>
  <c r="E27" i="36"/>
  <c r="J27" i="36"/>
  <c r="E19" i="36"/>
  <c r="J19" i="36"/>
  <c r="H17" i="30"/>
  <c r="AD47" i="35"/>
  <c r="E51" i="35"/>
  <c r="F51" i="35" s="1"/>
  <c r="C52" i="35"/>
  <c r="AD49" i="35"/>
  <c r="AF49" i="35" s="1"/>
  <c r="AD44" i="35"/>
  <c r="AF44" i="35" s="1"/>
  <c r="AD48" i="35"/>
  <c r="AF48" i="35"/>
  <c r="Z48" i="35"/>
  <c r="D52" i="35"/>
  <c r="Z45" i="35"/>
  <c r="X12" i="35"/>
  <c r="Z38" i="35"/>
  <c r="Z17" i="35"/>
  <c r="T52" i="35"/>
  <c r="Z22" i="35"/>
  <c r="AD22" i="35"/>
  <c r="AF22" i="35" s="1"/>
  <c r="X33" i="35"/>
  <c r="AD23" i="35"/>
  <c r="AF23" i="35"/>
  <c r="AD27" i="35"/>
  <c r="AF27" i="35" s="1"/>
  <c r="O52" i="35"/>
  <c r="AD34" i="35"/>
  <c r="AF34" i="35" s="1"/>
  <c r="X14" i="35"/>
  <c r="Z14" i="35"/>
  <c r="X17" i="35"/>
  <c r="Z30" i="35"/>
  <c r="X23" i="35"/>
  <c r="AD37" i="35"/>
  <c r="AF37" i="35"/>
  <c r="AD12" i="35"/>
  <c r="AF12" i="35"/>
  <c r="X26" i="35"/>
  <c r="X5" i="35"/>
  <c r="X39" i="35"/>
  <c r="Z5" i="35"/>
  <c r="Z39" i="35"/>
  <c r="X37" i="35"/>
  <c r="AD30" i="35"/>
  <c r="AF30" i="35"/>
  <c r="AD25" i="35"/>
  <c r="AF25" i="35"/>
  <c r="AD26" i="35"/>
  <c r="AF26" i="35" s="1"/>
  <c r="X38" i="35"/>
  <c r="AD6" i="35"/>
  <c r="AF6" i="35" s="1"/>
  <c r="Z33" i="35"/>
  <c r="Z13" i="35"/>
  <c r="Z18" i="35"/>
  <c r="X15" i="35"/>
  <c r="X19" i="35"/>
  <c r="Z19" i="35"/>
  <c r="X13" i="35"/>
  <c r="X18" i="35"/>
  <c r="AB41" i="35"/>
  <c r="AD41" i="35" s="1"/>
  <c r="AF41" i="35" s="1"/>
  <c r="X6" i="35"/>
  <c r="E41" i="35"/>
  <c r="D24" i="56"/>
  <c r="C24" i="56" s="1"/>
  <c r="L209" i="54" s="1"/>
  <c r="D28" i="56"/>
  <c r="C28" i="56" s="1"/>
  <c r="L213" i="54" s="1"/>
  <c r="M213" i="54" s="1"/>
  <c r="D41" i="56"/>
  <c r="C41" i="56"/>
  <c r="L226" i="54"/>
  <c r="E38" i="36"/>
  <c r="J38" i="36"/>
  <c r="E14" i="36"/>
  <c r="J14" i="36"/>
  <c r="E13" i="36"/>
  <c r="J13" i="36" s="1"/>
  <c r="E11" i="36"/>
  <c r="J11" i="36" s="1"/>
  <c r="E4" i="36"/>
  <c r="J4" i="36"/>
  <c r="G125" i="54"/>
  <c r="F125" i="54"/>
  <c r="D72" i="54"/>
  <c r="I478" i="54"/>
  <c r="J478" i="54"/>
  <c r="H664" i="11"/>
  <c r="H2154" i="11"/>
  <c r="X2154" i="11"/>
  <c r="H2170" i="11"/>
  <c r="H1954" i="11"/>
  <c r="X1954" i="11"/>
  <c r="H1970" i="11"/>
  <c r="H1978" i="11"/>
  <c r="H2057" i="11"/>
  <c r="H637" i="11"/>
  <c r="X637" i="11"/>
  <c r="H3178" i="11"/>
  <c r="X3178" i="11"/>
  <c r="H1882" i="11"/>
  <c r="H2778" i="11"/>
  <c r="H673" i="11"/>
  <c r="H3780" i="11"/>
  <c r="H3654" i="11"/>
  <c r="H2201" i="11"/>
  <c r="X2201" i="11" s="1"/>
  <c r="H2209" i="11"/>
  <c r="H2676" i="11"/>
  <c r="H2724" i="11"/>
  <c r="X2724" i="11"/>
  <c r="H2820" i="11"/>
  <c r="H691" i="11"/>
  <c r="H2053" i="11"/>
  <c r="X2053" i="11"/>
  <c r="H2061" i="11"/>
  <c r="H2069" i="11"/>
  <c r="H2133" i="11"/>
  <c r="H2141" i="11"/>
  <c r="H2165" i="11"/>
  <c r="H2221" i="11"/>
  <c r="H2391" i="11"/>
  <c r="X2391" i="11"/>
  <c r="H2439" i="11"/>
  <c r="H2455" i="11"/>
  <c r="H2463" i="11"/>
  <c r="H2471" i="11"/>
  <c r="X2471" i="11"/>
  <c r="H2487" i="11"/>
  <c r="H2503" i="11"/>
  <c r="H2527" i="11"/>
  <c r="H2603" i="11"/>
  <c r="X2603" i="11" s="1"/>
  <c r="H2045" i="11"/>
  <c r="H2077" i="11"/>
  <c r="H2117" i="11"/>
  <c r="H2229" i="11"/>
  <c r="H2237" i="11"/>
  <c r="H2343" i="11"/>
  <c r="X2343" i="11"/>
  <c r="H2351" i="11"/>
  <c r="H2359" i="11"/>
  <c r="X2359" i="11" s="1"/>
  <c r="H2575" i="11"/>
  <c r="H2085" i="11"/>
  <c r="H2109" i="11"/>
  <c r="X2109" i="11"/>
  <c r="H2149" i="11"/>
  <c r="H2173" i="11"/>
  <c r="H2293" i="11"/>
  <c r="H2375" i="11"/>
  <c r="H2399" i="11"/>
  <c r="H2567" i="11"/>
  <c r="H1674" i="11"/>
  <c r="X1674" i="11"/>
  <c r="H2505" i="11"/>
  <c r="H2520" i="11"/>
  <c r="H609" i="11"/>
  <c r="H1635" i="11"/>
  <c r="X1635" i="11"/>
  <c r="H1675" i="11"/>
  <c r="H2787" i="11"/>
  <c r="H2819" i="11"/>
  <c r="H3789" i="11"/>
  <c r="X3789" i="11" s="1"/>
  <c r="H1890" i="11"/>
  <c r="X1890" i="11" s="1"/>
  <c r="H1914" i="11"/>
  <c r="H802" i="11"/>
  <c r="H2376" i="11"/>
  <c r="H2408" i="11"/>
  <c r="H2504" i="11"/>
  <c r="H3331" i="11"/>
  <c r="X3331" i="11" s="1"/>
  <c r="H689" i="11"/>
  <c r="H733" i="11"/>
  <c r="X733" i="11"/>
  <c r="H3759" i="11"/>
  <c r="H3611" i="11"/>
  <c r="X3611" i="11"/>
  <c r="H1386" i="11"/>
  <c r="H2537" i="11"/>
  <c r="H2553" i="11"/>
  <c r="H2625" i="11"/>
  <c r="H2762" i="11"/>
  <c r="H3274" i="11"/>
  <c r="H3283" i="11"/>
  <c r="H3289" i="11"/>
  <c r="X3289" i="11"/>
  <c r="H3290" i="11"/>
  <c r="H3306" i="11"/>
  <c r="H3314" i="11"/>
  <c r="H3321" i="11"/>
  <c r="H3329" i="11"/>
  <c r="X3329" i="11" s="1"/>
  <c r="H3346" i="11"/>
  <c r="H3355" i="11"/>
  <c r="H3361" i="11"/>
  <c r="H3377" i="11"/>
  <c r="X3377" i="11" s="1"/>
  <c r="H3683" i="11"/>
  <c r="H1690" i="11"/>
  <c r="H1706" i="11"/>
  <c r="X1706" i="11"/>
  <c r="H1722" i="11"/>
  <c r="H1730" i="11"/>
  <c r="H1762" i="11"/>
  <c r="H1786" i="11"/>
  <c r="H1794" i="11"/>
  <c r="H1810" i="11"/>
  <c r="H1818" i="11"/>
  <c r="H3599" i="11"/>
  <c r="X3599" i="11"/>
  <c r="H3603" i="11"/>
  <c r="H2755" i="11"/>
  <c r="X2755" i="11" s="1"/>
  <c r="H3171" i="11"/>
  <c r="H1490" i="11"/>
  <c r="H1506" i="11"/>
  <c r="H1514" i="11"/>
  <c r="H1634" i="11"/>
  <c r="H1650" i="11"/>
  <c r="H1658" i="11"/>
  <c r="X1658" i="11" s="1"/>
  <c r="H1826" i="11"/>
  <c r="X1826" i="11"/>
  <c r="H1827" i="11"/>
  <c r="H2274" i="11"/>
  <c r="H2282" i="11"/>
  <c r="H2290" i="11"/>
  <c r="H2345" i="11"/>
  <c r="H2353" i="11"/>
  <c r="H3646" i="11"/>
  <c r="H3823" i="11"/>
  <c r="H3738" i="11"/>
  <c r="H2368" i="11"/>
  <c r="H2416" i="11"/>
  <c r="X2416" i="11" s="1"/>
  <c r="H2457" i="11"/>
  <c r="X2457" i="11" s="1"/>
  <c r="H2480" i="11"/>
  <c r="H2488" i="11"/>
  <c r="H2489" i="11"/>
  <c r="H2496" i="11"/>
  <c r="X2496" i="11"/>
  <c r="H2512" i="11"/>
  <c r="H2634" i="11"/>
  <c r="H2738" i="11"/>
  <c r="X2738" i="11"/>
  <c r="H2747" i="11"/>
  <c r="X2747" i="11" s="1"/>
  <c r="H2763" i="11"/>
  <c r="H2803" i="11"/>
  <c r="H2851" i="11"/>
  <c r="H2882" i="11"/>
  <c r="H2898" i="11"/>
  <c r="H2938" i="11"/>
  <c r="H3186" i="11"/>
  <c r="H737" i="11"/>
  <c r="H2860" i="11"/>
  <c r="H2748" i="11"/>
  <c r="X2748" i="11" s="1"/>
  <c r="H2844" i="11"/>
  <c r="H2852" i="11"/>
  <c r="H162" i="11"/>
  <c r="H209" i="11"/>
  <c r="H217" i="11"/>
  <c r="H554" i="11"/>
  <c r="H602" i="11"/>
  <c r="H610" i="11"/>
  <c r="H201" i="11"/>
  <c r="H210" i="11"/>
  <c r="H1371" i="11"/>
  <c r="H2589" i="11"/>
  <c r="H1626" i="11"/>
  <c r="X1626" i="11"/>
  <c r="H2320" i="11"/>
  <c r="H1331" i="11"/>
  <c r="H1522" i="11"/>
  <c r="H1538" i="11"/>
  <c r="H2328" i="11"/>
  <c r="H2440" i="11"/>
  <c r="H2528" i="11"/>
  <c r="H1042" i="11"/>
  <c r="H1131" i="11"/>
  <c r="H1250" i="11"/>
  <c r="H1251" i="11"/>
  <c r="X1251" i="11" s="1"/>
  <c r="H1258" i="11"/>
  <c r="H1795" i="11"/>
  <c r="H3513" i="11"/>
  <c r="H3522" i="11"/>
  <c r="H3530" i="11"/>
  <c r="H3537" i="11"/>
  <c r="H3545" i="11"/>
  <c r="H3553" i="11"/>
  <c r="X3553" i="11" s="1"/>
  <c r="H3561" i="11"/>
  <c r="H3562" i="11"/>
  <c r="H3570" i="11"/>
  <c r="H3760" i="11"/>
  <c r="X3760" i="11"/>
  <c r="H698" i="11"/>
  <c r="H3817" i="11"/>
  <c r="X3817" i="11" s="1"/>
  <c r="H3682" i="11"/>
  <c r="H794" i="11"/>
  <c r="H882" i="11"/>
  <c r="H1322" i="11"/>
  <c r="X1322" i="11"/>
  <c r="H1330" i="11"/>
  <c r="H1346" i="11"/>
  <c r="H1410" i="11"/>
  <c r="H1426" i="11"/>
  <c r="X1426" i="11"/>
  <c r="H1458" i="11"/>
  <c r="H1466" i="11"/>
  <c r="H1482" i="11"/>
  <c r="H2842" i="11"/>
  <c r="X2842" i="11"/>
  <c r="H2843" i="11"/>
  <c r="X2843" i="11"/>
  <c r="H2850" i="11"/>
  <c r="H2858" i="11"/>
  <c r="H2867" i="11"/>
  <c r="H2874" i="11"/>
  <c r="X2874" i="11" s="1"/>
  <c r="H2890" i="11"/>
  <c r="H2905" i="11"/>
  <c r="H2906" i="11"/>
  <c r="H2913" i="11"/>
  <c r="H2914" i="11"/>
  <c r="X2914" i="11"/>
  <c r="H2921" i="11"/>
  <c r="H2937" i="11"/>
  <c r="H2961" i="11"/>
  <c r="H2962" i="11"/>
  <c r="H2963" i="11"/>
  <c r="H2970" i="11"/>
  <c r="H3041" i="11"/>
  <c r="H3058" i="11"/>
  <c r="H3082" i="11"/>
  <c r="X3082" i="11" s="1"/>
  <c r="H3083" i="11"/>
  <c r="H3162" i="11"/>
  <c r="H3170" i="11"/>
  <c r="H3179" i="11"/>
  <c r="H3187" i="11"/>
  <c r="H2551" i="11"/>
  <c r="H2595" i="11"/>
  <c r="H3617" i="11"/>
  <c r="X3617" i="11"/>
  <c r="H3620" i="11"/>
  <c r="H3621" i="11"/>
  <c r="H3629" i="11"/>
  <c r="H3634" i="11"/>
  <c r="X3634" i="11"/>
  <c r="H3638" i="11"/>
  <c r="H3642" i="11"/>
  <c r="H3650" i="11"/>
  <c r="H3655" i="11"/>
  <c r="H3659" i="11"/>
  <c r="H3663" i="11"/>
  <c r="H3668" i="11"/>
  <c r="X3668" i="11"/>
  <c r="H3671" i="11"/>
  <c r="H3672" i="11"/>
  <c r="H3678" i="11"/>
  <c r="H722" i="11"/>
  <c r="H709" i="11"/>
  <c r="H715" i="11"/>
  <c r="X715" i="11" s="1"/>
  <c r="H3089" i="11"/>
  <c r="H3090" i="11"/>
  <c r="X3090" i="11" s="1"/>
  <c r="H3091" i="11"/>
  <c r="H3099" i="11"/>
  <c r="X3099" i="11" s="1"/>
  <c r="H3107" i="11"/>
  <c r="X3107" i="11"/>
  <c r="H3113" i="11"/>
  <c r="X3113" i="11"/>
  <c r="H3114" i="11"/>
  <c r="H3115" i="11"/>
  <c r="H3121" i="11"/>
  <c r="H3122" i="11"/>
  <c r="H3123" i="11"/>
  <c r="H3129" i="11"/>
  <c r="H3130" i="11"/>
  <c r="H3131" i="11"/>
  <c r="H3137" i="11"/>
  <c r="X3137" i="11" s="1"/>
  <c r="H3138" i="11"/>
  <c r="H3139" i="11"/>
  <c r="X3139" i="11"/>
  <c r="H3145" i="11"/>
  <c r="H3146" i="11"/>
  <c r="H3147" i="11"/>
  <c r="H3154" i="11"/>
  <c r="H3155" i="11"/>
  <c r="H3194" i="11"/>
  <c r="H3201" i="11"/>
  <c r="H3202" i="11"/>
  <c r="H3203" i="11"/>
  <c r="H3209" i="11"/>
  <c r="H3210" i="11"/>
  <c r="H3217" i="11"/>
  <c r="H3218" i="11"/>
  <c r="X3218" i="11"/>
  <c r="H3226" i="11"/>
  <c r="H3227" i="11"/>
  <c r="H3233" i="11"/>
  <c r="H3234" i="11"/>
  <c r="X3234" i="11"/>
  <c r="H3241" i="11"/>
  <c r="H3242" i="11"/>
  <c r="H3249" i="11"/>
  <c r="H3250" i="11"/>
  <c r="H3251" i="11"/>
  <c r="H3257" i="11"/>
  <c r="H3258" i="11"/>
  <c r="X3258" i="11"/>
  <c r="H3259" i="11"/>
  <c r="H668" i="11"/>
  <c r="X668" i="11"/>
  <c r="H672" i="11"/>
  <c r="H3797" i="11"/>
  <c r="H3795" i="11"/>
  <c r="X3795" i="11" s="1"/>
  <c r="H3793" i="11"/>
  <c r="X3793" i="11"/>
  <c r="H3791" i="11"/>
  <c r="H1691" i="11"/>
  <c r="X1691" i="11" s="1"/>
  <c r="H1715" i="11"/>
  <c r="H1731" i="11"/>
  <c r="H1755" i="11"/>
  <c r="X1755" i="11"/>
  <c r="H1763" i="11"/>
  <c r="X1763" i="11" s="1"/>
  <c r="H1771" i="11"/>
  <c r="H1779" i="11"/>
  <c r="H2025" i="11"/>
  <c r="H729" i="11"/>
  <c r="H649" i="11"/>
  <c r="H642" i="11"/>
  <c r="H652" i="11"/>
  <c r="H653" i="11"/>
  <c r="X653" i="11" s="1"/>
  <c r="H667" i="11"/>
  <c r="X667" i="11" s="1"/>
  <c r="H3889" i="11"/>
  <c r="X3889" i="11"/>
  <c r="H3885" i="11"/>
  <c r="H3883" i="11"/>
  <c r="H3881" i="11"/>
  <c r="H3879" i="11"/>
  <c r="H3873" i="11"/>
  <c r="H3871" i="11"/>
  <c r="H3865" i="11"/>
  <c r="H3863" i="11"/>
  <c r="X3863" i="11"/>
  <c r="H3859" i="11"/>
  <c r="X3859" i="11" s="1"/>
  <c r="H3855" i="11"/>
  <c r="H3849" i="11"/>
  <c r="H3847" i="11"/>
  <c r="H3843" i="11"/>
  <c r="H3841" i="11"/>
  <c r="H3839" i="11"/>
  <c r="H3835" i="11"/>
  <c r="H3833" i="11"/>
  <c r="H3831" i="11"/>
  <c r="X3831" i="11" s="1"/>
  <c r="H3827" i="11"/>
  <c r="H3821" i="11"/>
  <c r="H3815" i="11"/>
  <c r="H2234" i="11"/>
  <c r="H1170" i="11"/>
  <c r="H1266" i="11"/>
  <c r="X1266" i="11" s="1"/>
  <c r="H1723" i="11"/>
  <c r="X1723" i="11" s="1"/>
  <c r="H2644" i="11"/>
  <c r="H2652" i="11"/>
  <c r="X2652" i="11" s="1"/>
  <c r="H2018" i="11"/>
  <c r="H2130" i="11"/>
  <c r="H2210" i="11"/>
  <c r="H441" i="11"/>
  <c r="X441" i="11" s="1"/>
  <c r="H762" i="11"/>
  <c r="H1714" i="11"/>
  <c r="H1787" i="11"/>
  <c r="H1811" i="11"/>
  <c r="H2017" i="11"/>
  <c r="X2017" i="11"/>
  <c r="H2145" i="11"/>
  <c r="X2145" i="11"/>
  <c r="H2660" i="11"/>
  <c r="H2772" i="11"/>
  <c r="H1082" i="11"/>
  <c r="H1290" i="11"/>
  <c r="H2137" i="11"/>
  <c r="H2010" i="11"/>
  <c r="H2146" i="11"/>
  <c r="X2146" i="11"/>
  <c r="H241" i="11"/>
  <c r="H1699" i="11"/>
  <c r="H1747" i="11"/>
  <c r="H1981" i="11"/>
  <c r="X1981" i="11"/>
  <c r="H2121" i="11"/>
  <c r="H2241" i="11"/>
  <c r="H2740" i="11"/>
  <c r="H2138" i="11"/>
  <c r="H1178" i="11"/>
  <c r="H1298" i="11"/>
  <c r="X1298" i="11" s="1"/>
  <c r="H2026" i="11"/>
  <c r="H2113" i="11"/>
  <c r="H557" i="11"/>
  <c r="H1099" i="11"/>
  <c r="X1099" i="11" s="1"/>
  <c r="H1123" i="11"/>
  <c r="H1915" i="11"/>
  <c r="H1929" i="11"/>
  <c r="H1953" i="11"/>
  <c r="H1962" i="11"/>
  <c r="H2202" i="11"/>
  <c r="H2337" i="11"/>
  <c r="X2337" i="11"/>
  <c r="H707" i="11"/>
  <c r="H2033" i="11"/>
  <c r="X2033" i="11"/>
  <c r="H2464" i="11"/>
  <c r="H2129" i="11"/>
  <c r="H3235" i="11"/>
  <c r="H681" i="11"/>
  <c r="H1834" i="11"/>
  <c r="X1834" i="11" s="1"/>
  <c r="H1850" i="11"/>
  <c r="H1874" i="11"/>
  <c r="X1874" i="11" s="1"/>
  <c r="H1891" i="11"/>
  <c r="H1898" i="11"/>
  <c r="X1898" i="11" s="1"/>
  <c r="H3323" i="11"/>
  <c r="H2617" i="11"/>
  <c r="X2617" i="11" s="1"/>
  <c r="H2866" i="11"/>
  <c r="H3153" i="11"/>
  <c r="H3193" i="11"/>
  <c r="X3193" i="11"/>
  <c r="H3529" i="11"/>
  <c r="X3529" i="11" s="1"/>
  <c r="H978" i="11"/>
  <c r="H1306" i="11"/>
  <c r="H1307" i="11"/>
  <c r="H1338" i="11"/>
  <c r="H738" i="11"/>
  <c r="H682" i="11"/>
  <c r="H1090" i="11"/>
  <c r="F110" i="30"/>
  <c r="G110" i="30"/>
  <c r="X43" i="35"/>
  <c r="S52" i="35"/>
  <c r="U52" i="35" s="1"/>
  <c r="AD21" i="35"/>
  <c r="AF21" i="35" s="1"/>
  <c r="G56" i="30"/>
  <c r="H65" i="11"/>
  <c r="X65" i="11" s="1"/>
  <c r="H97" i="11"/>
  <c r="X97" i="11" s="1"/>
  <c r="H118" i="11"/>
  <c r="Z43" i="35"/>
  <c r="H52" i="35"/>
  <c r="X25" i="35"/>
  <c r="Z21" i="35"/>
  <c r="AD35" i="35"/>
  <c r="AF35" i="35"/>
  <c r="E83" i="30"/>
  <c r="H161" i="11"/>
  <c r="X161" i="11"/>
  <c r="H185" i="11"/>
  <c r="H1162" i="11"/>
  <c r="H3163" i="11"/>
  <c r="H3185" i="11"/>
  <c r="H713" i="11"/>
  <c r="X713" i="11" s="1"/>
  <c r="H3097" i="11"/>
  <c r="X3097" i="11"/>
  <c r="H3105" i="11"/>
  <c r="H645" i="11"/>
  <c r="D31" i="56"/>
  <c r="C31" i="56"/>
  <c r="L216" i="54" s="1"/>
  <c r="D33" i="56"/>
  <c r="C33" i="56"/>
  <c r="L218" i="54"/>
  <c r="H1418" i="11"/>
  <c r="X1418" i="11"/>
  <c r="H1450" i="11"/>
  <c r="H1498" i="11"/>
  <c r="X1498" i="11"/>
  <c r="H1595" i="11"/>
  <c r="H1598" i="11"/>
  <c r="H1603" i="11"/>
  <c r="H1611" i="11"/>
  <c r="H1627" i="11"/>
  <c r="X1627" i="11"/>
  <c r="H1651" i="11"/>
  <c r="H724" i="11"/>
  <c r="H3592" i="11"/>
  <c r="H704" i="11"/>
  <c r="X704" i="11"/>
  <c r="H685" i="11"/>
  <c r="I43" i="30"/>
  <c r="H3809" i="11"/>
  <c r="X3809" i="11" s="1"/>
  <c r="H3807" i="11"/>
  <c r="X3807" i="11" s="1"/>
  <c r="H3805" i="11"/>
  <c r="D97" i="30"/>
  <c r="G97" i="30" s="1"/>
  <c r="AD8" i="35"/>
  <c r="AF8" i="35" s="1"/>
  <c r="I51" i="35"/>
  <c r="G81" i="30"/>
  <c r="AD15" i="35"/>
  <c r="AF15" i="35"/>
  <c r="X45" i="35"/>
  <c r="G17" i="30"/>
  <c r="C71" i="30"/>
  <c r="G71" i="30" s="1"/>
  <c r="F70" i="30"/>
  <c r="D109" i="30"/>
  <c r="D110" i="30"/>
  <c r="G108" i="30"/>
  <c r="H69" i="11"/>
  <c r="X69" i="11" s="1"/>
  <c r="C96" i="30"/>
  <c r="H145" i="11"/>
  <c r="H153" i="11"/>
  <c r="X153" i="11" s="1"/>
  <c r="H154" i="11"/>
  <c r="H193" i="11"/>
  <c r="H345" i="11"/>
  <c r="H369" i="11"/>
  <c r="H377" i="11"/>
  <c r="X377" i="11"/>
  <c r="H385" i="11"/>
  <c r="H393" i="11"/>
  <c r="H401" i="11"/>
  <c r="X401" i="11"/>
  <c r="H409" i="11"/>
  <c r="H417" i="11"/>
  <c r="X417" i="11" s="1"/>
  <c r="H425" i="11"/>
  <c r="X425" i="11"/>
  <c r="H426" i="11"/>
  <c r="H433" i="11"/>
  <c r="X433" i="11"/>
  <c r="H437" i="11"/>
  <c r="H449" i="11"/>
  <c r="H461" i="11"/>
  <c r="X461" i="11" s="1"/>
  <c r="H465" i="11"/>
  <c r="X465" i="11"/>
  <c r="H537" i="11"/>
  <c r="X537" i="11" s="1"/>
  <c r="H538" i="11"/>
  <c r="X538" i="11"/>
  <c r="H541" i="11"/>
  <c r="H570" i="11"/>
  <c r="X570" i="11" s="1"/>
  <c r="H581" i="11"/>
  <c r="H586" i="11"/>
  <c r="H589" i="11"/>
  <c r="X589" i="11" s="1"/>
  <c r="H594" i="11"/>
  <c r="X594" i="11"/>
  <c r="H597" i="11"/>
  <c r="H601" i="11"/>
  <c r="H621" i="11"/>
  <c r="H625" i="11"/>
  <c r="H633" i="11"/>
  <c r="H754" i="11"/>
  <c r="H786" i="11"/>
  <c r="H101" i="11"/>
  <c r="H117" i="11"/>
  <c r="H125" i="11"/>
  <c r="X125" i="11" s="1"/>
  <c r="H234" i="11"/>
  <c r="H261" i="11"/>
  <c r="H269" i="11"/>
  <c r="X269" i="11"/>
  <c r="H277" i="11"/>
  <c r="X277" i="11" s="1"/>
  <c r="H285" i="11"/>
  <c r="H301" i="11"/>
  <c r="H309" i="11"/>
  <c r="H317" i="11"/>
  <c r="H994" i="11"/>
  <c r="H1002" i="11"/>
  <c r="H1010" i="11"/>
  <c r="H1026" i="11"/>
  <c r="X1026" i="11"/>
  <c r="H1034" i="11"/>
  <c r="X1034" i="11"/>
  <c r="H1043" i="11"/>
  <c r="H1050" i="11"/>
  <c r="H1058" i="11"/>
  <c r="H1202" i="11"/>
  <c r="H1203" i="11"/>
  <c r="H1218" i="11"/>
  <c r="X1218" i="11" s="1"/>
  <c r="H1234" i="11"/>
  <c r="H1235" i="11"/>
  <c r="H1243" i="11"/>
  <c r="H1941" i="11"/>
  <c r="X1941" i="11"/>
  <c r="H1949" i="11"/>
  <c r="H1957" i="11"/>
  <c r="X1957" i="11"/>
  <c r="H1965" i="11"/>
  <c r="H1973" i="11"/>
  <c r="H2189" i="11"/>
  <c r="H2513" i="11"/>
  <c r="X2513" i="11"/>
  <c r="H2536" i="11"/>
  <c r="H2978" i="11"/>
  <c r="H2979" i="11"/>
  <c r="H2986" i="11"/>
  <c r="X2986" i="11"/>
  <c r="H2987" i="11"/>
  <c r="X2987" i="11" s="1"/>
  <c r="H2993" i="11"/>
  <c r="X2993" i="11"/>
  <c r="H2994" i="11"/>
  <c r="H2995" i="11"/>
  <c r="H3001" i="11"/>
  <c r="H3002" i="11"/>
  <c r="H3009" i="11"/>
  <c r="X3009" i="11" s="1"/>
  <c r="H3010" i="11"/>
  <c r="H3011" i="11"/>
  <c r="X3011" i="11" s="1"/>
  <c r="H3017" i="11"/>
  <c r="X3017" i="11" s="1"/>
  <c r="H3019" i="11"/>
  <c r="H3026" i="11"/>
  <c r="X3026" i="11"/>
  <c r="H3027" i="11"/>
  <c r="X3027" i="11"/>
  <c r="H3033" i="11"/>
  <c r="H3034" i="11"/>
  <c r="H3042" i="11"/>
  <c r="X3042" i="11" s="1"/>
  <c r="H3049" i="11"/>
  <c r="X3049" i="11"/>
  <c r="H3050" i="11"/>
  <c r="H3051" i="11"/>
  <c r="H1989" i="11"/>
  <c r="H1997" i="11"/>
  <c r="X1997" i="11" s="1"/>
  <c r="H2005" i="11"/>
  <c r="X2005" i="11" s="1"/>
  <c r="H2013" i="11"/>
  <c r="H2037" i="11"/>
  <c r="H2177" i="11"/>
  <c r="X2177" i="11"/>
  <c r="H2178" i="11"/>
  <c r="X2178" i="11" s="1"/>
  <c r="H3497" i="11"/>
  <c r="X3497" i="11" s="1"/>
  <c r="H3498" i="11"/>
  <c r="H3499" i="11"/>
  <c r="H3505" i="11"/>
  <c r="H3506" i="11"/>
  <c r="H3507" i="11"/>
  <c r="H3515" i="11"/>
  <c r="H3523" i="11"/>
  <c r="H3531" i="11"/>
  <c r="H3539" i="11"/>
  <c r="H3547" i="11"/>
  <c r="H3555" i="11"/>
  <c r="X3555" i="11"/>
  <c r="H3563" i="11"/>
  <c r="H3571" i="11"/>
  <c r="H1993" i="11"/>
  <c r="X1993" i="11" s="1"/>
  <c r="H2001" i="11"/>
  <c r="H2002" i="11"/>
  <c r="X2002" i="11" s="1"/>
  <c r="H2065" i="11"/>
  <c r="H2081" i="11"/>
  <c r="H2089" i="11"/>
  <c r="H2122" i="11"/>
  <c r="X2122" i="11" s="1"/>
  <c r="H2335" i="11"/>
  <c r="H2360" i="11"/>
  <c r="H2367" i="11"/>
  <c r="H2383" i="11"/>
  <c r="H2384" i="11"/>
  <c r="H2415" i="11"/>
  <c r="H2583" i="11"/>
  <c r="H2605" i="11"/>
  <c r="X2605" i="11" s="1"/>
  <c r="H2633" i="11"/>
  <c r="H2635" i="11"/>
  <c r="H2650" i="11"/>
  <c r="X2650" i="11" s="1"/>
  <c r="H2658" i="11"/>
  <c r="X2658" i="11"/>
  <c r="H2659" i="11"/>
  <c r="H2746" i="11"/>
  <c r="X2746" i="11" s="1"/>
  <c r="H2764" i="11"/>
  <c r="H2779" i="11"/>
  <c r="X2779" i="11"/>
  <c r="H2788" i="11"/>
  <c r="X2788" i="11"/>
  <c r="H2826" i="11"/>
  <c r="H3098" i="11"/>
  <c r="H3106" i="11"/>
  <c r="X3106" i="11" s="1"/>
  <c r="H3243" i="11"/>
  <c r="H3546" i="11"/>
  <c r="X3546" i="11"/>
  <c r="H3554" i="11"/>
  <c r="H3699" i="11"/>
  <c r="H3700" i="11"/>
  <c r="H3701" i="11"/>
  <c r="H3707" i="11"/>
  <c r="X3707" i="11" s="1"/>
  <c r="H3709" i="11"/>
  <c r="H3715" i="11"/>
  <c r="H3718" i="11"/>
  <c r="H3724" i="11"/>
  <c r="H3726" i="11"/>
  <c r="H3732" i="11"/>
  <c r="X3732" i="11" s="1"/>
  <c r="H3733" i="11"/>
  <c r="H3734" i="11"/>
  <c r="X3734" i="11" s="1"/>
  <c r="H3741" i="11"/>
  <c r="H3743" i="11"/>
  <c r="X3743" i="11" s="1"/>
  <c r="H3749" i="11"/>
  <c r="H3750" i="11"/>
  <c r="X3750" i="11" s="1"/>
  <c r="H3751" i="11"/>
  <c r="X3751" i="11" s="1"/>
  <c r="H3757" i="11"/>
  <c r="H3758" i="11"/>
  <c r="H3766" i="11"/>
  <c r="X3766" i="11"/>
  <c r="H3767" i="11"/>
  <c r="H3768" i="11"/>
  <c r="H3774" i="11"/>
  <c r="H3775" i="11"/>
  <c r="H3776" i="11"/>
  <c r="H3783" i="11"/>
  <c r="X3783" i="11" s="1"/>
  <c r="H3575" i="11"/>
  <c r="H3578" i="11"/>
  <c r="H3579" i="11"/>
  <c r="F44" i="30"/>
  <c r="I44" i="30" s="1"/>
  <c r="I528" i="54"/>
  <c r="J528" i="54"/>
  <c r="AC52" i="35"/>
  <c r="H3628" i="11"/>
  <c r="I42" i="30"/>
  <c r="D13" i="56"/>
  <c r="C13" i="56" s="1"/>
  <c r="L198" i="54" s="1"/>
  <c r="D17" i="56"/>
  <c r="H3633" i="11"/>
  <c r="H2985" i="11"/>
  <c r="H221" i="11"/>
  <c r="H245" i="11"/>
  <c r="X245" i="11" s="1"/>
  <c r="H325" i="11"/>
  <c r="X325" i="11" s="1"/>
  <c r="H333" i="11"/>
  <c r="X333" i="11"/>
  <c r="H1933" i="11"/>
  <c r="H3583" i="11"/>
  <c r="H3587" i="11"/>
  <c r="H3057" i="11"/>
  <c r="H253" i="11"/>
  <c r="H130" i="11"/>
  <c r="X130" i="11" s="1"/>
  <c r="H3608" i="11"/>
  <c r="H122" i="11"/>
  <c r="H2977" i="11"/>
  <c r="H3582" i="11"/>
  <c r="X3582" i="11"/>
  <c r="H3613" i="11"/>
  <c r="H3596" i="11"/>
  <c r="X3596" i="11"/>
  <c r="H3600" i="11"/>
  <c r="H3819" i="11"/>
  <c r="H50" i="11"/>
  <c r="H58" i="11"/>
  <c r="H106" i="11"/>
  <c r="X106" i="11"/>
  <c r="H666" i="11"/>
  <c r="H98" i="11"/>
  <c r="X98" i="11" s="1"/>
  <c r="H169" i="11"/>
  <c r="H170" i="11"/>
  <c r="H141" i="11"/>
  <c r="H746" i="11"/>
  <c r="H429" i="11"/>
  <c r="H445" i="11"/>
  <c r="X445" i="11" s="1"/>
  <c r="H453" i="11"/>
  <c r="X453" i="11" s="1"/>
  <c r="H573" i="11"/>
  <c r="H605" i="11"/>
  <c r="X605" i="11"/>
  <c r="H613" i="11"/>
  <c r="X613" i="11"/>
  <c r="H629" i="11"/>
  <c r="H778" i="11"/>
  <c r="H1267" i="11"/>
  <c r="H57" i="11"/>
  <c r="H2217" i="11"/>
  <c r="H45" i="11"/>
  <c r="H53" i="11"/>
  <c r="H61" i="11"/>
  <c r="X61" i="11" s="1"/>
  <c r="H593" i="11"/>
  <c r="X593" i="11" s="1"/>
  <c r="H787" i="11"/>
  <c r="H1242" i="11"/>
  <c r="H3074" i="11"/>
  <c r="H2225" i="11"/>
  <c r="H2233" i="11"/>
  <c r="H3018" i="11"/>
  <c r="X3018" i="11" s="1"/>
  <c r="H3035" i="11"/>
  <c r="X3035" i="11" s="1"/>
  <c r="H3043" i="11"/>
  <c r="H3065" i="11"/>
  <c r="H3066" i="11"/>
  <c r="X3066" i="11"/>
  <c r="H3067" i="11"/>
  <c r="H1578" i="11"/>
  <c r="H1618" i="11"/>
  <c r="H1738" i="11"/>
  <c r="H1754" i="11"/>
  <c r="H1778" i="11"/>
  <c r="H1802" i="11"/>
  <c r="H2584" i="11"/>
  <c r="X2584" i="11" s="1"/>
  <c r="H2835" i="11"/>
  <c r="X2835" i="11" s="1"/>
  <c r="H3784" i="11"/>
  <c r="H851" i="11"/>
  <c r="H1937" i="11"/>
  <c r="H1945" i="11"/>
  <c r="H1977" i="11"/>
  <c r="H2041" i="11"/>
  <c r="H2049" i="11"/>
  <c r="H2097" i="11"/>
  <c r="H2105" i="11"/>
  <c r="X2105" i="11" s="1"/>
  <c r="H2161" i="11"/>
  <c r="H1283" i="11"/>
  <c r="H2361" i="11"/>
  <c r="H2369" i="11"/>
  <c r="H2377" i="11"/>
  <c r="H2385" i="11"/>
  <c r="H2393" i="11"/>
  <c r="H2401" i="11"/>
  <c r="H2409" i="11"/>
  <c r="H2417" i="11"/>
  <c r="H2559" i="11"/>
  <c r="H1210" i="11"/>
  <c r="H1211" i="11"/>
  <c r="H1226" i="11"/>
  <c r="H1402" i="11"/>
  <c r="H2561" i="11"/>
  <c r="H986" i="11"/>
  <c r="H987" i="11"/>
  <c r="H1018" i="11"/>
  <c r="H1370" i="11"/>
  <c r="H1378" i="11"/>
  <c r="H736" i="11"/>
  <c r="X736" i="11"/>
  <c r="H684" i="11"/>
  <c r="X684" i="11"/>
  <c r="H3887" i="11"/>
  <c r="H3877" i="11"/>
  <c r="H1434" i="11"/>
  <c r="H1442" i="11"/>
  <c r="H2423" i="11"/>
  <c r="H121" i="11"/>
  <c r="X121" i="11" s="1"/>
  <c r="H1961" i="11"/>
  <c r="X1961" i="11" s="1"/>
  <c r="H1969" i="11"/>
  <c r="X1969" i="11" s="1"/>
  <c r="H1985" i="11"/>
  <c r="H3708" i="11"/>
  <c r="D29" i="56"/>
  <c r="C29" i="56"/>
  <c r="L214" i="54" s="1"/>
  <c r="T214" i="54" s="1"/>
  <c r="AA214" i="54" s="1"/>
  <c r="AD214" i="54" s="1"/>
  <c r="D21" i="56"/>
  <c r="C21" i="56"/>
  <c r="L206" i="54" s="1"/>
  <c r="D5" i="56"/>
  <c r="C5" i="56" s="1"/>
  <c r="L190" i="54" s="1"/>
  <c r="E42" i="56"/>
  <c r="D6" i="56"/>
  <c r="C6" i="56"/>
  <c r="L191" i="54" s="1"/>
  <c r="D15" i="56"/>
  <c r="C15" i="56"/>
  <c r="L200" i="54" s="1"/>
  <c r="D27" i="56"/>
  <c r="C27" i="56" s="1"/>
  <c r="L212" i="54" s="1"/>
  <c r="D30" i="56"/>
  <c r="C30" i="56" s="1"/>
  <c r="L215" i="54" s="1"/>
  <c r="D34" i="56"/>
  <c r="C34" i="56" s="1"/>
  <c r="L219" i="54" s="1"/>
  <c r="D8" i="56"/>
  <c r="C8" i="56"/>
  <c r="L193" i="54"/>
  <c r="M193" i="54" s="1"/>
  <c r="D37" i="56"/>
  <c r="C37" i="56"/>
  <c r="L222" i="54" s="1"/>
  <c r="N222" i="54" s="1"/>
  <c r="D35" i="56"/>
  <c r="C35" i="56"/>
  <c r="L220" i="54"/>
  <c r="M220" i="54" s="1"/>
  <c r="U220" i="54" s="1"/>
  <c r="AB220" i="54" s="1"/>
  <c r="AE220" i="54" s="1"/>
  <c r="D12" i="56"/>
  <c r="C12" i="56"/>
  <c r="L197" i="54" s="1"/>
  <c r="D16" i="56"/>
  <c r="C16" i="56" s="1"/>
  <c r="L201" i="54" s="1"/>
  <c r="N201" i="54" s="1"/>
  <c r="D23" i="56"/>
  <c r="C23" i="56"/>
  <c r="L208" i="54"/>
  <c r="N208" i="54" s="1"/>
  <c r="D38" i="56"/>
  <c r="C38" i="56"/>
  <c r="L223" i="54" s="1"/>
  <c r="D39" i="56"/>
  <c r="C39" i="56"/>
  <c r="L224" i="54" s="1"/>
  <c r="D18" i="56"/>
  <c r="C18" i="56"/>
  <c r="L203" i="54" s="1"/>
  <c r="D10" i="56"/>
  <c r="C10" i="56" s="1"/>
  <c r="L195" i="54" s="1"/>
  <c r="D36" i="56"/>
  <c r="C36" i="56" s="1"/>
  <c r="L221" i="54" s="1"/>
  <c r="D7" i="56"/>
  <c r="C7" i="56"/>
  <c r="L192" i="54" s="1"/>
  <c r="M192" i="54" s="1"/>
  <c r="U192" i="54" s="1"/>
  <c r="AB192" i="54" s="1"/>
  <c r="AE192" i="54" s="1"/>
  <c r="D26" i="56"/>
  <c r="C26" i="56"/>
  <c r="L211" i="54" s="1"/>
  <c r="T211" i="54" s="1"/>
  <c r="AA211" i="54" s="1"/>
  <c r="AD211" i="54" s="1"/>
  <c r="F42" i="56"/>
  <c r="D9" i="56"/>
  <c r="C9" i="56" s="1"/>
  <c r="L194" i="54" s="1"/>
  <c r="T194" i="54" s="1"/>
  <c r="AA194" i="54" s="1"/>
  <c r="AD194" i="54" s="1"/>
  <c r="H779" i="11"/>
  <c r="H1491" i="11"/>
  <c r="H346" i="11"/>
  <c r="H1499" i="11"/>
  <c r="X1499" i="11"/>
  <c r="H1803" i="11"/>
  <c r="X1803" i="11"/>
  <c r="H2425" i="11"/>
  <c r="X2425" i="11"/>
  <c r="H3075" i="11"/>
  <c r="X3075" i="11" s="1"/>
  <c r="H1587" i="11"/>
  <c r="H10" i="11"/>
  <c r="X10" i="11"/>
  <c r="H74" i="11"/>
  <c r="H77" i="11"/>
  <c r="X77" i="11" s="1"/>
  <c r="H85" i="11"/>
  <c r="H93" i="11"/>
  <c r="H109" i="11"/>
  <c r="H361" i="11"/>
  <c r="H1642" i="11"/>
  <c r="X1642" i="11"/>
  <c r="H1323" i="11"/>
  <c r="H1362" i="11"/>
  <c r="X1362" i="11" s="1"/>
  <c r="H1906" i="11"/>
  <c r="X1906" i="11"/>
  <c r="H1907" i="11"/>
  <c r="H1922" i="11"/>
  <c r="H1923" i="11"/>
  <c r="H803" i="11"/>
  <c r="H353" i="11"/>
  <c r="H357" i="11"/>
  <c r="X357" i="11" s="1"/>
  <c r="H1619" i="11"/>
  <c r="X1619" i="11"/>
  <c r="H89" i="11"/>
  <c r="H149" i="11"/>
  <c r="H173" i="11"/>
  <c r="H181" i="11"/>
  <c r="H189" i="11"/>
  <c r="X189" i="11" s="1"/>
  <c r="H197" i="11"/>
  <c r="H205" i="11"/>
  <c r="H213" i="11"/>
  <c r="H341" i="11"/>
  <c r="H362" i="11"/>
  <c r="H365" i="11"/>
  <c r="X365" i="11" s="1"/>
  <c r="H370" i="11"/>
  <c r="X370" i="11" s="1"/>
  <c r="H373" i="11"/>
  <c r="H381" i="11"/>
  <c r="H386" i="11"/>
  <c r="H389" i="11"/>
  <c r="H394" i="11"/>
  <c r="H397" i="11"/>
  <c r="X397" i="11" s="1"/>
  <c r="H405" i="11"/>
  <c r="H418" i="11"/>
  <c r="H421" i="11"/>
  <c r="H533" i="11"/>
  <c r="H545" i="11"/>
  <c r="H553" i="11"/>
  <c r="X553" i="11"/>
  <c r="H834" i="11"/>
  <c r="H842" i="11"/>
  <c r="H850" i="11"/>
  <c r="X850" i="11" s="1"/>
  <c r="H858" i="11"/>
  <c r="H1083" i="11"/>
  <c r="H1091" i="11"/>
  <c r="H1395" i="11"/>
  <c r="H2194" i="11"/>
  <c r="H225" i="11"/>
  <c r="X225" i="11"/>
  <c r="H237" i="11"/>
  <c r="X237" i="11"/>
  <c r="H249" i="11"/>
  <c r="X249" i="11" s="1"/>
  <c r="H265" i="11"/>
  <c r="X265" i="11"/>
  <c r="H266" i="11"/>
  <c r="X266" i="11"/>
  <c r="H273" i="11"/>
  <c r="X273" i="11"/>
  <c r="H282" i="11"/>
  <c r="X282" i="11" s="1"/>
  <c r="H289" i="11"/>
  <c r="H306" i="11"/>
  <c r="H313" i="11"/>
  <c r="H329" i="11"/>
  <c r="X329" i="11" s="1"/>
  <c r="H3616" i="11"/>
  <c r="H3169" i="11"/>
  <c r="H3590" i="11"/>
  <c r="H3595" i="11"/>
  <c r="H3025" i="11"/>
  <c r="H2643" i="11"/>
  <c r="H2651" i="11"/>
  <c r="X2651" i="11" s="1"/>
  <c r="H2666" i="11"/>
  <c r="H2667" i="11"/>
  <c r="H2674" i="11"/>
  <c r="H2675" i="11"/>
  <c r="H2682" i="11"/>
  <c r="H2683" i="11"/>
  <c r="H2690" i="11"/>
  <c r="H2691" i="11"/>
  <c r="X2691" i="11" s="1"/>
  <c r="H2698" i="11"/>
  <c r="H2699" i="11"/>
  <c r="H2706" i="11"/>
  <c r="X2706" i="11"/>
  <c r="H2707" i="11"/>
  <c r="H2714" i="11"/>
  <c r="H2715" i="11"/>
  <c r="H2722" i="11"/>
  <c r="H2723" i="11"/>
  <c r="X2723" i="11" s="1"/>
  <c r="H2730" i="11"/>
  <c r="H2731" i="11"/>
  <c r="X2731" i="11"/>
  <c r="H2756" i="11"/>
  <c r="H2884" i="11"/>
  <c r="H2891" i="11"/>
  <c r="X2891" i="11" s="1"/>
  <c r="H2892" i="11"/>
  <c r="H2899" i="11"/>
  <c r="H2900" i="11"/>
  <c r="H2907" i="11"/>
  <c r="H2915" i="11"/>
  <c r="H2923" i="11"/>
  <c r="H2931" i="11"/>
  <c r="H2939" i="11"/>
  <c r="X2939" i="11" s="1"/>
  <c r="H3684" i="11"/>
  <c r="H3690" i="11"/>
  <c r="H3691" i="11"/>
  <c r="H3692" i="11"/>
  <c r="H696" i="11"/>
  <c r="H3875" i="11"/>
  <c r="H3869" i="11"/>
  <c r="H3867" i="11"/>
  <c r="X3867" i="11" s="1"/>
  <c r="H3861" i="11"/>
  <c r="X3861" i="11"/>
  <c r="H3857" i="11"/>
  <c r="X3857" i="11" s="1"/>
  <c r="H3853" i="11"/>
  <c r="H3851" i="11"/>
  <c r="H3845" i="11"/>
  <c r="H3837" i="11"/>
  <c r="X3837" i="11" s="1"/>
  <c r="H3829" i="11"/>
  <c r="H3825" i="11"/>
  <c r="H3624" i="11"/>
  <c r="X3624" i="11" s="1"/>
  <c r="H3632" i="11"/>
  <c r="H3637" i="11"/>
  <c r="H3641" i="11"/>
  <c r="H3645" i="11"/>
  <c r="X3645" i="11" s="1"/>
  <c r="H3649" i="11"/>
  <c r="H3653" i="11"/>
  <c r="H3658" i="11"/>
  <c r="X3658" i="11" s="1"/>
  <c r="H3662" i="11"/>
  <c r="H3667" i="11"/>
  <c r="H3677" i="11"/>
  <c r="H693" i="11"/>
  <c r="X693" i="11" s="1"/>
  <c r="H701" i="11"/>
  <c r="H708" i="11"/>
  <c r="H721" i="11"/>
  <c r="H728" i="11"/>
  <c r="H739" i="11"/>
  <c r="H3742" i="11"/>
  <c r="H656" i="11"/>
  <c r="X656" i="11"/>
  <c r="H3604" i="11"/>
  <c r="X3604" i="11"/>
  <c r="H717" i="11"/>
  <c r="X717" i="11" s="1"/>
  <c r="H3696" i="11"/>
  <c r="X3696" i="11"/>
  <c r="H2433" i="11"/>
  <c r="H2441" i="11"/>
  <c r="H2449" i="11"/>
  <c r="X2449" i="11" s="1"/>
  <c r="H2544" i="11"/>
  <c r="H2632" i="11"/>
  <c r="X2632" i="11" s="1"/>
  <c r="H2875" i="11"/>
  <c r="H146" i="11"/>
  <c r="X146" i="11" s="1"/>
  <c r="H2743" i="11"/>
  <c r="H2969" i="11"/>
  <c r="H257" i="11"/>
  <c r="H281" i="11"/>
  <c r="X281" i="11" s="1"/>
  <c r="H297" i="11"/>
  <c r="H305" i="11"/>
  <c r="X305" i="11"/>
  <c r="H321" i="11"/>
  <c r="H337" i="11"/>
  <c r="X337" i="11" s="1"/>
  <c r="H90" i="11"/>
  <c r="H1282" i="11"/>
  <c r="H3725" i="11"/>
  <c r="H66" i="11"/>
  <c r="X66" i="11" s="1"/>
  <c r="H229" i="11"/>
  <c r="H233" i="11"/>
  <c r="X233" i="11"/>
  <c r="H293" i="11"/>
  <c r="X293" i="11"/>
  <c r="H354" i="11"/>
  <c r="X354" i="11" s="1"/>
  <c r="H413" i="11"/>
  <c r="H577" i="11"/>
  <c r="H585" i="11"/>
  <c r="H1074" i="11"/>
  <c r="X1074" i="11" s="1"/>
  <c r="H138" i="11"/>
  <c r="X138" i="11"/>
  <c r="H157" i="11"/>
  <c r="H165" i="11"/>
  <c r="H770" i="11"/>
  <c r="H962" i="11"/>
  <c r="X962" i="11" s="1"/>
  <c r="H73" i="11"/>
  <c r="H81" i="11"/>
  <c r="X81" i="11"/>
  <c r="H105" i="11"/>
  <c r="H617" i="11"/>
  <c r="H970" i="11"/>
  <c r="X970" i="11" s="1"/>
  <c r="H1139" i="11"/>
  <c r="X1139" i="11" s="1"/>
  <c r="H1147" i="11"/>
  <c r="H1474" i="11"/>
  <c r="H2114" i="11"/>
  <c r="H2521" i="11"/>
  <c r="H258" i="11"/>
  <c r="H565" i="11"/>
  <c r="H1171" i="11"/>
  <c r="H1602" i="11"/>
  <c r="X1602" i="11"/>
  <c r="H1770" i="11"/>
  <c r="H2795" i="11"/>
  <c r="H2802" i="11"/>
  <c r="H2818" i="11"/>
  <c r="X2818" i="11"/>
  <c r="H2827" i="11"/>
  <c r="X2827" i="11" s="1"/>
  <c r="H1195" i="11"/>
  <c r="H2336" i="11"/>
  <c r="X2336" i="11"/>
  <c r="H2577" i="11"/>
  <c r="H2585" i="11"/>
  <c r="X2585" i="11"/>
  <c r="H2618" i="11"/>
  <c r="H3607" i="11"/>
  <c r="X3607" i="11"/>
  <c r="H129" i="11"/>
  <c r="H810" i="11"/>
  <c r="H811" i="11"/>
  <c r="H818" i="11"/>
  <c r="H843" i="11"/>
  <c r="H1930" i="11"/>
  <c r="H2309" i="11"/>
  <c r="H1546" i="11"/>
  <c r="X1546" i="11" s="1"/>
  <c r="H2169" i="11"/>
  <c r="H3801" i="11"/>
  <c r="H3799" i="11"/>
  <c r="X3799" i="11" s="1"/>
  <c r="H2596" i="11"/>
  <c r="H3003" i="11"/>
  <c r="H3219" i="11"/>
  <c r="H3362" i="11"/>
  <c r="H1682" i="11"/>
  <c r="X1682" i="11" s="1"/>
  <c r="H2093" i="11"/>
  <c r="H2098" i="11"/>
  <c r="P89" i="54"/>
  <c r="S57" i="54"/>
  <c r="P90" i="54"/>
  <c r="P78" i="54"/>
  <c r="P87" i="54"/>
  <c r="P71" i="54"/>
  <c r="Q80" i="54"/>
  <c r="P92" i="54"/>
  <c r="Q76" i="54"/>
  <c r="P83" i="54"/>
  <c r="I418" i="54"/>
  <c r="J418" i="54"/>
  <c r="Q72" i="54"/>
  <c r="P74" i="54"/>
  <c r="Q269" i="54"/>
  <c r="D101" i="54"/>
  <c r="G134" i="54"/>
  <c r="F134" i="54"/>
  <c r="D82" i="54"/>
  <c r="G99" i="54"/>
  <c r="G63" i="54"/>
  <c r="A1" i="21"/>
  <c r="A1" i="11"/>
  <c r="E15" i="21" s="1"/>
  <c r="F15" i="21" s="1"/>
  <c r="G15" i="21" s="1"/>
  <c r="A1" i="5"/>
  <c r="A1" i="33"/>
  <c r="A1" i="34" s="1"/>
  <c r="G143" i="54"/>
  <c r="F143" i="54" s="1"/>
  <c r="F103" i="54" s="1"/>
  <c r="Q98" i="54"/>
  <c r="P75" i="54"/>
  <c r="P77" i="54"/>
  <c r="D67" i="54"/>
  <c r="Q77" i="54"/>
  <c r="G127" i="54"/>
  <c r="F127" i="54"/>
  <c r="F87" i="54" s="1"/>
  <c r="P102" i="54"/>
  <c r="F324" i="54"/>
  <c r="F63" i="54" s="1"/>
  <c r="G64" i="54"/>
  <c r="Q73" i="54"/>
  <c r="Q100" i="54"/>
  <c r="P73" i="54"/>
  <c r="P86" i="54"/>
  <c r="I518" i="54"/>
  <c r="J518" i="54" s="1"/>
  <c r="Q79" i="54"/>
  <c r="D71" i="54"/>
  <c r="D83" i="54"/>
  <c r="G144" i="54"/>
  <c r="F144" i="54" s="1"/>
  <c r="G54" i="54"/>
  <c r="D96" i="54"/>
  <c r="G62" i="54"/>
  <c r="G74" i="54"/>
  <c r="D92" i="54"/>
  <c r="G138" i="54"/>
  <c r="F138" i="54"/>
  <c r="G133" i="54"/>
  <c r="G43" i="54" s="1"/>
  <c r="G93" i="54"/>
  <c r="D88" i="54"/>
  <c r="G142" i="54"/>
  <c r="G102" i="54"/>
  <c r="D74" i="54"/>
  <c r="D105" i="54"/>
  <c r="G115" i="54"/>
  <c r="G75" i="54" s="1"/>
  <c r="F311" i="54"/>
  <c r="G267" i="54"/>
  <c r="G10" i="54"/>
  <c r="G187" i="54"/>
  <c r="G7" i="54"/>
  <c r="G22" i="54"/>
  <c r="C9" i="54"/>
  <c r="E107" i="54"/>
  <c r="G137" i="54"/>
  <c r="G97" i="54"/>
  <c r="D73" i="54"/>
  <c r="D95" i="54"/>
  <c r="G140" i="54"/>
  <c r="G50" i="54"/>
  <c r="D84" i="54"/>
  <c r="D79" i="54"/>
  <c r="D81" i="54"/>
  <c r="F145" i="54"/>
  <c r="G105" i="54"/>
  <c r="G106" i="54"/>
  <c r="G56" i="54"/>
  <c r="F135" i="54"/>
  <c r="G95" i="54"/>
  <c r="D106" i="54"/>
  <c r="D77" i="54"/>
  <c r="G130" i="54"/>
  <c r="G120" i="54"/>
  <c r="F120" i="54"/>
  <c r="G129" i="54"/>
  <c r="F131" i="54"/>
  <c r="F91" i="54" s="1"/>
  <c r="G126" i="54"/>
  <c r="F126" i="54"/>
  <c r="G118" i="54"/>
  <c r="F118" i="54"/>
  <c r="G110" i="54"/>
  <c r="F110" i="54" s="1"/>
  <c r="F70" i="54" s="1"/>
  <c r="D147" i="54"/>
  <c r="C107" i="54"/>
  <c r="G81" i="54"/>
  <c r="G96" i="54"/>
  <c r="F128" i="54"/>
  <c r="G88" i="54"/>
  <c r="C57" i="54"/>
  <c r="A1" i="56"/>
  <c r="A1" i="30"/>
  <c r="H1194" i="11"/>
  <c r="G277" i="54"/>
  <c r="F275" i="54"/>
  <c r="H3803" i="11"/>
  <c r="F112" i="54"/>
  <c r="G72" i="54"/>
  <c r="P52" i="35"/>
  <c r="Q52" i="35"/>
  <c r="R41" i="35" s="1"/>
  <c r="Q51" i="35"/>
  <c r="Z40" i="35"/>
  <c r="AD40" i="35"/>
  <c r="AF40" i="35"/>
  <c r="X40" i="35"/>
  <c r="H2029" i="11"/>
  <c r="H2106" i="11"/>
  <c r="X2106" i="11"/>
  <c r="E58" i="30"/>
  <c r="E57" i="30"/>
  <c r="G55" i="30"/>
  <c r="H457" i="11"/>
  <c r="H549" i="11"/>
  <c r="H3813" i="11"/>
  <c r="G82" i="30"/>
  <c r="D83" i="30"/>
  <c r="P44" i="21"/>
  <c r="Z9" i="35"/>
  <c r="X9" i="35"/>
  <c r="AD9" i="35"/>
  <c r="AF9" i="35"/>
  <c r="X31" i="35"/>
  <c r="Z31" i="35"/>
  <c r="AD31" i="35"/>
  <c r="AF31" i="35" s="1"/>
  <c r="X28" i="35"/>
  <c r="Z28" i="35"/>
  <c r="AD28" i="35"/>
  <c r="AF28" i="35"/>
  <c r="F96" i="30"/>
  <c r="F97" i="30"/>
  <c r="AD50" i="35"/>
  <c r="AF50" i="35" s="1"/>
  <c r="Z50" i="35"/>
  <c r="Z42" i="35"/>
  <c r="AD42" i="35"/>
  <c r="AF42" i="35"/>
  <c r="H2327" i="11"/>
  <c r="H3073" i="11"/>
  <c r="E22" i="36"/>
  <c r="J22" i="36"/>
  <c r="E31" i="36"/>
  <c r="J31" i="36" s="1"/>
  <c r="E39" i="36"/>
  <c r="J39" i="36"/>
  <c r="X50" i="35"/>
  <c r="X16" i="35"/>
  <c r="AD16" i="35"/>
  <c r="AF16" i="35"/>
  <c r="F260" i="54"/>
  <c r="G52" i="35"/>
  <c r="I41" i="35"/>
  <c r="X7" i="35"/>
  <c r="Z7" i="35"/>
  <c r="D76" i="54"/>
  <c r="AD11" i="35"/>
  <c r="AF11" i="35"/>
  <c r="X11" i="35"/>
  <c r="E45" i="36"/>
  <c r="J45" i="36" s="1"/>
  <c r="H45" i="30"/>
  <c r="I45" i="30" s="1"/>
  <c r="H44" i="30"/>
  <c r="AB51" i="35"/>
  <c r="AD51" i="35" s="1"/>
  <c r="AF51" i="35" s="1"/>
  <c r="H1187" i="11"/>
  <c r="Z34" i="35"/>
  <c r="Z32" i="35"/>
  <c r="AD32" i="35"/>
  <c r="AF32" i="35" s="1"/>
  <c r="X32" i="35"/>
  <c r="F83" i="30"/>
  <c r="F84" i="30"/>
  <c r="X36" i="35"/>
  <c r="AD36" i="35"/>
  <c r="AF36" i="35"/>
  <c r="G52" i="21"/>
  <c r="E97" i="30"/>
  <c r="G93" i="30"/>
  <c r="Z27" i="35"/>
  <c r="G16" i="30"/>
  <c r="D96" i="30"/>
  <c r="G96" i="30" s="1"/>
  <c r="L52" i="35"/>
  <c r="X8" i="35"/>
  <c r="X29" i="35"/>
  <c r="Z29" i="35"/>
  <c r="D70" i="30"/>
  <c r="G94" i="30"/>
  <c r="H1610" i="11"/>
  <c r="X1610" i="11" s="1"/>
  <c r="F109" i="30"/>
  <c r="G107" i="30"/>
  <c r="H2281" i="11"/>
  <c r="X2281" i="11" s="1"/>
  <c r="H1925" i="11"/>
  <c r="X1925" i="11" s="1"/>
  <c r="D14" i="56"/>
  <c r="C14" i="56"/>
  <c r="L199" i="54"/>
  <c r="H569" i="11"/>
  <c r="H3716" i="11"/>
  <c r="X3716" i="11" s="1"/>
  <c r="H1163" i="11"/>
  <c r="X1163" i="11"/>
  <c r="H2009" i="11"/>
  <c r="H3354" i="11"/>
  <c r="X3354" i="11"/>
  <c r="D11" i="56"/>
  <c r="C11" i="56" s="1"/>
  <c r="L196" i="54" s="1"/>
  <c r="Q78" i="54"/>
  <c r="D25" i="56"/>
  <c r="C25" i="56" s="1"/>
  <c r="L210" i="54" s="1"/>
  <c r="M210" i="54" s="1"/>
  <c r="U210" i="54" s="1"/>
  <c r="AB210" i="54" s="1"/>
  <c r="AE210" i="54" s="1"/>
  <c r="P52" i="21"/>
  <c r="Q52" i="21" s="1"/>
  <c r="H2794" i="11"/>
  <c r="D20" i="56"/>
  <c r="C20" i="56"/>
  <c r="L205" i="54"/>
  <c r="T205" i="54" s="1"/>
  <c r="AA205" i="54" s="1"/>
  <c r="AD205" i="54" s="1"/>
  <c r="D32" i="56"/>
  <c r="C32" i="56"/>
  <c r="L217" i="54" s="1"/>
  <c r="Q89" i="54"/>
  <c r="D19" i="56"/>
  <c r="C19" i="56"/>
  <c r="L204" i="54"/>
  <c r="N204" i="54" s="1"/>
  <c r="D40" i="56"/>
  <c r="C40" i="56"/>
  <c r="L225" i="54" s="1"/>
  <c r="Q97" i="54"/>
  <c r="Q85" i="54"/>
  <c r="G70" i="30"/>
  <c r="G83" i="30"/>
  <c r="G35" i="54"/>
  <c r="G85" i="54"/>
  <c r="N193" i="54"/>
  <c r="E52" i="35"/>
  <c r="R28" i="35"/>
  <c r="I52" i="35"/>
  <c r="J23" i="35" s="1"/>
  <c r="M5" i="11"/>
  <c r="A1" i="35"/>
  <c r="X1986" i="11"/>
  <c r="X3780" i="11"/>
  <c r="X2085" i="11"/>
  <c r="X2520" i="11"/>
  <c r="X3759" i="11"/>
  <c r="X2787" i="11"/>
  <c r="X2173" i="11"/>
  <c r="X2512" i="11"/>
  <c r="X193" i="11"/>
  <c r="X426" i="11"/>
  <c r="X2851" i="11"/>
  <c r="X3823" i="11"/>
  <c r="X3570" i="11"/>
  <c r="X3537" i="11"/>
  <c r="X1258" i="11"/>
  <c r="X1858" i="11"/>
  <c r="X2504" i="11"/>
  <c r="X649" i="11"/>
  <c r="X3575" i="11"/>
  <c r="X3628" i="11"/>
  <c r="X101" i="11"/>
  <c r="X1730" i="11"/>
  <c r="X210" i="11"/>
  <c r="X3122" i="11"/>
  <c r="X3621" i="11"/>
  <c r="X1746" i="11"/>
  <c r="X3775" i="11"/>
  <c r="X3718" i="11"/>
  <c r="X3321" i="11"/>
  <c r="X3683" i="11"/>
  <c r="X739" i="11"/>
  <c r="X573" i="11"/>
  <c r="X2409" i="11"/>
  <c r="X554" i="11"/>
  <c r="X1666" i="11"/>
  <c r="X1506" i="11"/>
  <c r="X3171" i="11"/>
  <c r="X2013" i="11"/>
  <c r="X2867" i="11"/>
  <c r="X2488" i="11"/>
  <c r="X2368" i="11"/>
  <c r="X3356" i="11"/>
  <c r="X1330" i="11"/>
  <c r="X2734" i="11"/>
  <c r="X2921" i="11"/>
  <c r="X3655" i="11"/>
  <c r="X3114" i="11"/>
  <c r="X722" i="11"/>
  <c r="X1234" i="11"/>
  <c r="X3162" i="11"/>
  <c r="X3147" i="11"/>
  <c r="X3650" i="11"/>
  <c r="X3883" i="11"/>
  <c r="X3051" i="11"/>
  <c r="X1965" i="11"/>
  <c r="X1747" i="11"/>
  <c r="X2913" i="11"/>
  <c r="X3257" i="11"/>
  <c r="X3138" i="11"/>
  <c r="X2860" i="11"/>
  <c r="X2963" i="11"/>
  <c r="X2937" i="11"/>
  <c r="X2440" i="11"/>
  <c r="X810" i="11"/>
  <c r="X682" i="11"/>
  <c r="X2660" i="11"/>
  <c r="X1779" i="11"/>
  <c r="X1307" i="11"/>
  <c r="X1891" i="11"/>
  <c r="X2464" i="11"/>
  <c r="X2026" i="11"/>
  <c r="X3833" i="11"/>
  <c r="X3885" i="11"/>
  <c r="X2722" i="11"/>
  <c r="X2643" i="11"/>
  <c r="X2559" i="11"/>
  <c r="X45" i="11"/>
  <c r="X1973" i="11"/>
  <c r="X1243" i="11"/>
  <c r="X437" i="11"/>
  <c r="X1915" i="11"/>
  <c r="X3724" i="11"/>
  <c r="X621" i="11"/>
  <c r="X186" i="11"/>
  <c r="X2241" i="11"/>
  <c r="X3839" i="11"/>
  <c r="X3865" i="11"/>
  <c r="X3323" i="11"/>
  <c r="X385" i="11"/>
  <c r="X1338" i="11"/>
  <c r="X2129" i="11"/>
  <c r="X707" i="11"/>
  <c r="X2772" i="11"/>
  <c r="X1170" i="11"/>
  <c r="X3843" i="11"/>
  <c r="X3873" i="11"/>
  <c r="X3153" i="11"/>
  <c r="X1714" i="11"/>
  <c r="X2644" i="11"/>
  <c r="X3827" i="11"/>
  <c r="X3849" i="11"/>
  <c r="X3235" i="11"/>
  <c r="X2018" i="11"/>
  <c r="X2361" i="11"/>
  <c r="X858" i="11"/>
  <c r="X3105" i="11"/>
  <c r="X3163" i="11"/>
  <c r="X3050" i="11"/>
  <c r="X1162" i="11"/>
  <c r="X3004" i="11"/>
  <c r="X1651" i="11"/>
  <c r="X1611" i="11"/>
  <c r="X185" i="11"/>
  <c r="X1050" i="11"/>
  <c r="X3805" i="11"/>
  <c r="X3185" i="11"/>
  <c r="X3098" i="11"/>
  <c r="X2659" i="11"/>
  <c r="X2335" i="11"/>
  <c r="X2065" i="11"/>
  <c r="X3531" i="11"/>
  <c r="X317" i="11"/>
  <c r="X2383" i="11"/>
  <c r="X586" i="11"/>
  <c r="X154" i="11"/>
  <c r="X3726" i="11"/>
  <c r="X3554" i="11"/>
  <c r="X2764" i="11"/>
  <c r="X2583" i="11"/>
  <c r="X2367" i="11"/>
  <c r="X2081" i="11"/>
  <c r="X3019" i="11"/>
  <c r="X2189" i="11"/>
  <c r="X1202" i="11"/>
  <c r="X393" i="11"/>
  <c r="X3700" i="11"/>
  <c r="X2360" i="11"/>
  <c r="X2001" i="11"/>
  <c r="X3565" i="11"/>
  <c r="X3498" i="11"/>
  <c r="X449" i="11"/>
  <c r="X145" i="11"/>
  <c r="X629" i="11"/>
  <c r="X3801" i="11"/>
  <c r="X2561" i="11"/>
  <c r="X746" i="11"/>
  <c r="X2401" i="11"/>
  <c r="X2899" i="11"/>
  <c r="X787" i="11"/>
  <c r="X1378" i="11"/>
  <c r="X1442" i="11"/>
  <c r="X170" i="11"/>
  <c r="X1211" i="11"/>
  <c r="X2041" i="11"/>
  <c r="X1754" i="11"/>
  <c r="X1977" i="11"/>
  <c r="X1018" i="11"/>
  <c r="X3074" i="11"/>
  <c r="X3608" i="11"/>
  <c r="X3057" i="11"/>
  <c r="X851" i="11"/>
  <c r="X1802" i="11"/>
  <c r="X3583" i="11"/>
  <c r="X3877" i="11"/>
  <c r="X986" i="11"/>
  <c r="X1226" i="11"/>
  <c r="X1778" i="11"/>
  <c r="X3600" i="11"/>
  <c r="X253" i="11"/>
  <c r="X221" i="11"/>
  <c r="X3845" i="11"/>
  <c r="X2923" i="11"/>
  <c r="X1091" i="11"/>
  <c r="X381" i="11"/>
  <c r="X85" i="11"/>
  <c r="X74" i="11"/>
  <c r="X3677" i="11"/>
  <c r="X3875" i="11"/>
  <c r="X2666" i="11"/>
  <c r="X1395" i="11"/>
  <c r="X386" i="11"/>
  <c r="X1323" i="11"/>
  <c r="X1491" i="11"/>
  <c r="X1083" i="11"/>
  <c r="X405" i="11"/>
  <c r="X1907" i="11"/>
  <c r="X3690" i="11"/>
  <c r="X373" i="11"/>
  <c r="X3868" i="11"/>
  <c r="X3169" i="11"/>
  <c r="X721" i="11"/>
  <c r="X3641" i="11"/>
  <c r="X3825" i="11"/>
  <c r="X89" i="11"/>
  <c r="X1587" i="11"/>
  <c r="X686" i="11"/>
  <c r="X3869" i="11"/>
  <c r="X3684" i="11"/>
  <c r="X1181" i="11"/>
  <c r="X803" i="11"/>
  <c r="X321" i="11"/>
  <c r="X2309" i="11"/>
  <c r="X290" i="11"/>
  <c r="X157" i="11"/>
  <c r="X3725" i="11"/>
  <c r="X2441" i="11"/>
  <c r="X2093" i="11"/>
  <c r="X2114" i="11"/>
  <c r="X105" i="11"/>
  <c r="X585" i="11"/>
  <c r="X2433" i="11"/>
  <c r="X2169" i="11"/>
  <c r="X3003" i="11"/>
  <c r="X2744" i="11"/>
  <c r="X1770" i="11"/>
  <c r="X413" i="11"/>
  <c r="X2544" i="11"/>
  <c r="X2521" i="11"/>
  <c r="X165" i="11"/>
  <c r="X229" i="11"/>
  <c r="X2875" i="11"/>
  <c r="X2596" i="11"/>
  <c r="X1930" i="11"/>
  <c r="X82" i="11"/>
  <c r="X2969" i="11"/>
  <c r="G98" i="54"/>
  <c r="O9" i="21"/>
  <c r="P9" i="21" s="1"/>
  <c r="Q9" i="21" s="1"/>
  <c r="O33" i="21"/>
  <c r="P33" i="21" s="1"/>
  <c r="Q33" i="21" s="1"/>
  <c r="O27" i="21"/>
  <c r="P27" i="21" s="1"/>
  <c r="Q27" i="21" s="1"/>
  <c r="F142" i="54"/>
  <c r="F52" i="54" s="1"/>
  <c r="G86" i="54"/>
  <c r="G78" i="54"/>
  <c r="G100" i="54"/>
  <c r="F140" i="54"/>
  <c r="G28" i="54"/>
  <c r="G91" i="54"/>
  <c r="G30" i="54"/>
  <c r="G80" i="54"/>
  <c r="G90" i="54"/>
  <c r="D6" i="54"/>
  <c r="D9" i="54" s="1"/>
  <c r="T204" i="54"/>
  <c r="AA204" i="54" s="1"/>
  <c r="AD204" i="54" s="1"/>
  <c r="M204" i="54"/>
  <c r="H204" i="54" s="1"/>
  <c r="I204" i="54" s="1"/>
  <c r="J204" i="54" s="1"/>
  <c r="G15" i="54"/>
  <c r="X2029" i="11"/>
  <c r="X3564" i="11"/>
  <c r="Z51" i="35"/>
  <c r="X2327" i="11"/>
  <c r="Q44" i="21"/>
  <c r="R34" i="35"/>
  <c r="X2009" i="11"/>
  <c r="X569" i="11"/>
  <c r="F86" i="54"/>
  <c r="N205" i="54"/>
  <c r="X457" i="11"/>
  <c r="R46" i="35"/>
  <c r="J44" i="35"/>
  <c r="R24" i="35"/>
  <c r="R49" i="35"/>
  <c r="J22" i="35"/>
  <c r="J24" i="35"/>
  <c r="J33" i="35"/>
  <c r="J13" i="35"/>
  <c r="J20" i="35"/>
  <c r="R27" i="35"/>
  <c r="J7" i="35"/>
  <c r="J45" i="35"/>
  <c r="J5" i="35"/>
  <c r="J27" i="35"/>
  <c r="J28" i="35"/>
  <c r="J34" i="35"/>
  <c r="J12" i="35"/>
  <c r="J36" i="35"/>
  <c r="J50" i="35"/>
  <c r="J29" i="35"/>
  <c r="J9" i="35"/>
  <c r="J41" i="35"/>
  <c r="F6" i="35"/>
  <c r="J14" i="35"/>
  <c r="J31" i="35"/>
  <c r="R29" i="35"/>
  <c r="R31" i="35"/>
  <c r="R21" i="35"/>
  <c r="R22" i="35"/>
  <c r="R8" i="35"/>
  <c r="R32" i="35"/>
  <c r="R16" i="35"/>
  <c r="R44" i="35"/>
  <c r="R14" i="35"/>
  <c r="F5" i="35"/>
  <c r="F11" i="35"/>
  <c r="F35" i="35"/>
  <c r="F48" i="35"/>
  <c r="F9" i="35"/>
  <c r="F14" i="35"/>
  <c r="F20" i="35"/>
  <c r="F22" i="35"/>
  <c r="F33" i="35"/>
  <c r="F21" i="35"/>
  <c r="F34" i="35"/>
  <c r="F26" i="35"/>
  <c r="F15" i="35"/>
  <c r="F10" i="35"/>
  <c r="F13" i="35"/>
  <c r="F23" i="35"/>
  <c r="F38" i="35"/>
  <c r="F27" i="35"/>
  <c r="F42" i="35"/>
  <c r="F36" i="35"/>
  <c r="F46" i="35"/>
  <c r="F17" i="35"/>
  <c r="F39" i="35"/>
  <c r="F29" i="35"/>
  <c r="F25" i="35"/>
  <c r="F45" i="35"/>
  <c r="F50" i="35"/>
  <c r="F18" i="35"/>
  <c r="F30" i="35"/>
  <c r="F19" i="35"/>
  <c r="F31" i="35"/>
  <c r="F16" i="35"/>
  <c r="F8" i="35"/>
  <c r="F49" i="35"/>
  <c r="F12" i="35"/>
  <c r="F28" i="35"/>
  <c r="F43" i="35"/>
  <c r="F44" i="35"/>
  <c r="F24" i="35"/>
  <c r="F37" i="35"/>
  <c r="F40" i="35"/>
  <c r="F32" i="35"/>
  <c r="F7" i="35"/>
  <c r="J48" i="35"/>
  <c r="J49" i="35"/>
  <c r="J8" i="35"/>
  <c r="J38" i="35"/>
  <c r="J37" i="35"/>
  <c r="J42" i="35"/>
  <c r="J26" i="35"/>
  <c r="J43" i="35"/>
  <c r="J10" i="35"/>
  <c r="J35" i="35"/>
  <c r="J6" i="35"/>
  <c r="J51" i="35"/>
  <c r="J39" i="35"/>
  <c r="J16" i="35"/>
  <c r="AA47" i="35"/>
  <c r="J48" i="33" s="1"/>
  <c r="S42" i="21"/>
  <c r="U5" i="21"/>
  <c r="V5" i="21" s="1"/>
  <c r="G39" i="54"/>
  <c r="G52" i="54"/>
  <c r="I378" i="54"/>
  <c r="J378" i="54"/>
  <c r="J368" i="54"/>
  <c r="G66" i="54"/>
  <c r="F327" i="54"/>
  <c r="F66" i="54" s="1"/>
  <c r="F299" i="54"/>
  <c r="G38" i="54"/>
  <c r="G31" i="54"/>
  <c r="F292" i="54"/>
  <c r="F306" i="54"/>
  <c r="G45" i="54"/>
  <c r="C16" i="54"/>
  <c r="C67" i="54"/>
  <c r="I428" i="54"/>
  <c r="J428" i="54" s="1"/>
  <c r="P103" i="54"/>
  <c r="P99" i="54"/>
  <c r="O23" i="21"/>
  <c r="P23" i="21" s="1"/>
  <c r="Q23" i="21" s="1"/>
  <c r="E30" i="21"/>
  <c r="F30" i="21" s="1"/>
  <c r="G30" i="21" s="1"/>
  <c r="O32" i="21"/>
  <c r="P32" i="21" s="1"/>
  <c r="Q32" i="21" s="1"/>
  <c r="O16" i="21"/>
  <c r="P16" i="21" s="1"/>
  <c r="Q16" i="21" s="1"/>
  <c r="E13" i="21"/>
  <c r="F13" i="21" s="1"/>
  <c r="G13" i="21" s="1"/>
  <c r="O19" i="21"/>
  <c r="P19" i="21" s="1"/>
  <c r="Q19" i="21" s="1"/>
  <c r="E33" i="21"/>
  <c r="F33" i="21"/>
  <c r="G33" i="21" s="1"/>
  <c r="O36" i="21"/>
  <c r="P36" i="21" s="1"/>
  <c r="Q36" i="21" s="1"/>
  <c r="O10" i="21"/>
  <c r="P10" i="21" s="1"/>
  <c r="Q10" i="21" s="1"/>
  <c r="E25" i="21"/>
  <c r="F25" i="21" s="1"/>
  <c r="G25" i="21" s="1"/>
  <c r="O21" i="21"/>
  <c r="P21" i="21" s="1"/>
  <c r="Q21" i="21" s="1"/>
  <c r="O11" i="21"/>
  <c r="P11" i="21" s="1"/>
  <c r="Q11" i="21" s="1"/>
  <c r="O14" i="21"/>
  <c r="P14" i="21" s="1"/>
  <c r="Q14" i="21" s="1"/>
  <c r="E18" i="21"/>
  <c r="F18" i="21" s="1"/>
  <c r="G18" i="21" s="1"/>
  <c r="E12" i="21"/>
  <c r="F12" i="21" s="1"/>
  <c r="G12" i="21" s="1"/>
  <c r="O26" i="21"/>
  <c r="P26" i="21" s="1"/>
  <c r="Q26" i="21" s="1"/>
  <c r="E27" i="21"/>
  <c r="F27" i="21" s="1"/>
  <c r="G27" i="21"/>
  <c r="O28" i="21"/>
  <c r="P28" i="21" s="1"/>
  <c r="Q28" i="21" s="1"/>
  <c r="E24" i="21"/>
  <c r="F24" i="21" s="1"/>
  <c r="G24" i="21" s="1"/>
  <c r="E17" i="21"/>
  <c r="F17" i="21" s="1"/>
  <c r="G17" i="21" s="1"/>
  <c r="O20" i="21"/>
  <c r="P20" i="21"/>
  <c r="Q20" i="21"/>
  <c r="I468" i="54"/>
  <c r="J468" i="54" s="1"/>
  <c r="Q75" i="54"/>
  <c r="P85" i="54"/>
  <c r="P82" i="54"/>
  <c r="P79" i="54"/>
  <c r="X1939" i="11"/>
  <c r="E22" i="21"/>
  <c r="F22" i="21" s="1"/>
  <c r="G22" i="21" s="1"/>
  <c r="X2378" i="11"/>
  <c r="H2427" i="11"/>
  <c r="X2428" i="11"/>
  <c r="X2430" i="11"/>
  <c r="H2435" i="11"/>
  <c r="X2438" i="11"/>
  <c r="X2171" i="11"/>
  <c r="X1598" i="11"/>
  <c r="X118" i="11"/>
  <c r="X2057" i="11"/>
  <c r="X1541" i="11"/>
  <c r="X1721" i="11"/>
  <c r="X1873" i="11"/>
  <c r="X1909" i="11"/>
  <c r="X1984" i="11"/>
  <c r="X1992" i="11"/>
  <c r="H2003" i="11"/>
  <c r="X2024" i="11"/>
  <c r="X2028" i="11"/>
  <c r="X2068" i="11"/>
  <c r="X2075" i="11"/>
  <c r="X2092" i="11"/>
  <c r="X2148" i="11"/>
  <c r="X2156" i="11"/>
  <c r="X2172" i="11"/>
  <c r="X2236" i="11"/>
  <c r="X2419" i="11"/>
  <c r="X3589" i="11"/>
  <c r="X3882" i="11"/>
  <c r="X1944" i="11"/>
  <c r="X2288" i="11"/>
  <c r="X2420" i="11"/>
  <c r="X2048" i="11"/>
  <c r="X2060" i="11"/>
  <c r="X2067" i="11"/>
  <c r="X2083" i="11"/>
  <c r="X2112" i="11"/>
  <c r="X2116" i="11"/>
  <c r="X2179" i="11"/>
  <c r="X2200" i="11"/>
  <c r="X2312" i="11"/>
  <c r="X2324" i="11"/>
  <c r="X2326" i="11"/>
  <c r="H2331" i="11"/>
  <c r="H2347" i="11"/>
  <c r="X2348" i="11"/>
  <c r="X2371" i="11"/>
  <c r="X2374" i="11"/>
  <c r="X2380" i="11"/>
  <c r="X2395" i="11"/>
  <c r="X2405" i="11"/>
  <c r="X257" i="11"/>
  <c r="X2743" i="11"/>
  <c r="X3654" i="11"/>
  <c r="X1549" i="11"/>
  <c r="X1769" i="11"/>
  <c r="X1901" i="11"/>
  <c r="X1948" i="11"/>
  <c r="X1956" i="11"/>
  <c r="X1976" i="11"/>
  <c r="X1980" i="11"/>
  <c r="O5" i="21"/>
  <c r="P5" i="21" s="1"/>
  <c r="E5" i="21"/>
  <c r="F5" i="21"/>
  <c r="G5" i="21" s="1"/>
  <c r="X2004" i="11"/>
  <c r="X2036" i="11"/>
  <c r="X2051" i="11"/>
  <c r="X2084" i="11"/>
  <c r="X2100" i="11"/>
  <c r="O6" i="21"/>
  <c r="P6" i="21" s="1"/>
  <c r="Q6" i="21" s="1"/>
  <c r="E6" i="21"/>
  <c r="F6" i="21"/>
  <c r="G6" i="21" s="1"/>
  <c r="H2107" i="11"/>
  <c r="X2140" i="11"/>
  <c r="X2144" i="11"/>
  <c r="O8" i="21"/>
  <c r="P8" i="21" s="1"/>
  <c r="Q8" i="21" s="1"/>
  <c r="E8" i="21"/>
  <c r="F8" i="21" s="1"/>
  <c r="G8" i="21" s="1"/>
  <c r="X2228" i="11"/>
  <c r="X2308" i="11"/>
  <c r="X2325" i="11"/>
  <c r="X2332" i="11"/>
  <c r="X2341" i="11"/>
  <c r="X2364" i="11"/>
  <c r="X2398" i="11"/>
  <c r="X2421" i="11"/>
  <c r="X3094" i="11"/>
  <c r="X3111" i="11"/>
  <c r="X3183" i="11"/>
  <c r="X3230" i="11"/>
  <c r="X3255" i="11"/>
  <c r="X3462" i="11"/>
  <c r="X3470" i="11"/>
  <c r="X3552" i="11"/>
  <c r="X3779" i="11"/>
  <c r="X3630" i="11"/>
  <c r="X3652" i="11"/>
  <c r="X3660" i="11"/>
  <c r="X706" i="11"/>
  <c r="X660" i="11"/>
  <c r="X636" i="11"/>
  <c r="X702" i="11"/>
  <c r="X3675" i="11"/>
  <c r="X3886" i="11"/>
  <c r="X3866" i="11"/>
  <c r="X3828" i="11"/>
  <c r="X3335" i="11"/>
  <c r="X3510" i="11"/>
  <c r="X2532" i="11"/>
  <c r="X3119" i="11"/>
  <c r="X770" i="11"/>
  <c r="X577" i="11"/>
  <c r="X1937" i="11"/>
  <c r="X76" i="11"/>
  <c r="X267" i="11"/>
  <c r="X925" i="11"/>
  <c r="X1465" i="11"/>
  <c r="X1624" i="11"/>
  <c r="X1668" i="11"/>
  <c r="H1688" i="11"/>
  <c r="H1716" i="11"/>
  <c r="E21" i="21"/>
  <c r="F21" i="21" s="1"/>
  <c r="G21" i="21" s="1"/>
  <c r="H2434" i="11"/>
  <c r="H2546" i="11"/>
  <c r="O22" i="21"/>
  <c r="P22" i="21" s="1"/>
  <c r="Q22" i="21" s="1"/>
  <c r="E11" i="21"/>
  <c r="X2655" i="11"/>
  <c r="X1282" i="11"/>
  <c r="X2648" i="11"/>
  <c r="X3591" i="11"/>
  <c r="E14" i="21"/>
  <c r="F14" i="21" s="1"/>
  <c r="G14" i="21" s="1"/>
  <c r="X3662" i="11"/>
  <c r="X2690" i="11"/>
  <c r="X1603" i="11"/>
  <c r="X1998" i="11"/>
  <c r="X1902" i="11"/>
  <c r="X1670" i="11"/>
  <c r="X1462" i="11"/>
  <c r="X958" i="11"/>
  <c r="X726" i="11"/>
  <c r="X2809" i="11"/>
  <c r="X2822" i="11"/>
  <c r="H2870" i="11"/>
  <c r="X2873" i="11"/>
  <c r="X2880" i="11"/>
  <c r="X2902" i="11"/>
  <c r="X2912" i="11"/>
  <c r="X2919" i="11"/>
  <c r="X2933" i="11"/>
  <c r="X2959" i="11"/>
  <c r="X2968" i="11"/>
  <c r="X3118" i="11"/>
  <c r="X3206" i="11"/>
  <c r="X3310" i="11"/>
  <c r="X3406" i="11"/>
  <c r="X3525" i="11"/>
  <c r="X3762" i="11"/>
  <c r="X3636" i="11"/>
  <c r="X3643" i="11"/>
  <c r="X3666" i="11"/>
  <c r="X680" i="11"/>
  <c r="X700" i="11"/>
  <c r="X720" i="11"/>
  <c r="X3888" i="11"/>
  <c r="X3872" i="11"/>
  <c r="X3846" i="11"/>
  <c r="X2523" i="11"/>
  <c r="X885" i="11"/>
  <c r="X1005" i="11"/>
  <c r="H2749" i="11"/>
  <c r="H2773" i="11"/>
  <c r="X2789" i="11"/>
  <c r="H2845" i="11"/>
  <c r="H2861" i="11"/>
  <c r="H2877" i="11"/>
  <c r="X2932" i="11"/>
  <c r="H2956" i="11"/>
  <c r="H2972" i="11"/>
  <c r="H2980" i="11"/>
  <c r="H3052" i="11"/>
  <c r="H3060" i="11"/>
  <c r="H3068" i="11"/>
  <c r="H3076" i="11"/>
  <c r="H3084" i="11"/>
  <c r="H3156" i="11"/>
  <c r="H3164" i="11"/>
  <c r="H3172" i="11"/>
  <c r="H3180" i="11"/>
  <c r="H3188" i="11"/>
  <c r="H3196" i="11"/>
  <c r="X3204" i="11"/>
  <c r="X3212" i="11"/>
  <c r="X3244" i="11"/>
  <c r="X3252" i="11"/>
  <c r="H3260" i="11"/>
  <c r="H3268" i="11"/>
  <c r="H3276" i="11"/>
  <c r="H3284" i="11"/>
  <c r="H3292" i="11"/>
  <c r="H3300" i="11"/>
  <c r="X3332" i="11"/>
  <c r="H3508" i="11"/>
  <c r="X3516" i="11"/>
  <c r="X3532" i="11"/>
  <c r="X3540" i="11"/>
  <c r="X3556" i="11"/>
  <c r="X3572" i="11"/>
  <c r="H3685" i="11"/>
  <c r="H3702" i="11"/>
  <c r="H3719" i="11"/>
  <c r="X3744" i="11"/>
  <c r="H651" i="11"/>
  <c r="H635" i="11"/>
  <c r="H678" i="11"/>
  <c r="X2565" i="11"/>
  <c r="X2614" i="11"/>
  <c r="X2680" i="11"/>
  <c r="X3533" i="11"/>
  <c r="X3626" i="11"/>
  <c r="X2161" i="11"/>
  <c r="X1595" i="11"/>
  <c r="X395" i="11"/>
  <c r="H1720" i="11"/>
  <c r="X1720" i="11"/>
  <c r="E7" i="21"/>
  <c r="F7" i="21" s="1"/>
  <c r="G7" i="21" s="1"/>
  <c r="X2586" i="11"/>
  <c r="H2661" i="11"/>
  <c r="X2510" i="11"/>
  <c r="X2525" i="11"/>
  <c r="X2556" i="11"/>
  <c r="H2854" i="11"/>
  <c r="X2865" i="11"/>
  <c r="X2871" i="11"/>
  <c r="H2957" i="11"/>
  <c r="H2965" i="11"/>
  <c r="X2974" i="11"/>
  <c r="X3047" i="11"/>
  <c r="X3223" i="11"/>
  <c r="X3326" i="11"/>
  <c r="X3413" i="11"/>
  <c r="X3722" i="11"/>
  <c r="X3731" i="11"/>
  <c r="X3763" i="11"/>
  <c r="H3593" i="11"/>
  <c r="H3601" i="11"/>
  <c r="H3605" i="11"/>
  <c r="X734" i="11"/>
  <c r="X732" i="11"/>
  <c r="H665" i="11"/>
  <c r="X705" i="11"/>
  <c r="X3860" i="11"/>
  <c r="X3854" i="11"/>
  <c r="X3850" i="11"/>
  <c r="X3844" i="11"/>
  <c r="X2294" i="11"/>
  <c r="X72" i="11"/>
  <c r="X179" i="11"/>
  <c r="H1592" i="11"/>
  <c r="H1708" i="11"/>
  <c r="X1740" i="11"/>
  <c r="H1800" i="11"/>
  <c r="H1808" i="11"/>
  <c r="H1816" i="11"/>
  <c r="X1872" i="11"/>
  <c r="X1884" i="11"/>
  <c r="X1971" i="11"/>
  <c r="H2330" i="11"/>
  <c r="E36" i="21"/>
  <c r="F36" i="21" s="1"/>
  <c r="G36" i="21" s="1"/>
  <c r="O31" i="21"/>
  <c r="P31" i="21" s="1"/>
  <c r="Q31" i="21" s="1"/>
  <c r="O12" i="21"/>
  <c r="P12" i="21" s="1"/>
  <c r="Q12" i="21" s="1"/>
  <c r="X2800" i="11"/>
  <c r="X3856" i="11"/>
  <c r="X3644" i="11"/>
  <c r="X3858" i="11"/>
  <c r="X640" i="11"/>
  <c r="X617" i="11"/>
  <c r="X3887" i="11"/>
  <c r="X3243" i="11"/>
  <c r="X3547" i="11"/>
  <c r="X610" i="11"/>
  <c r="X2778" i="11"/>
  <c r="X2508" i="11"/>
  <c r="X2518" i="11"/>
  <c r="X2548" i="11"/>
  <c r="X2588" i="11"/>
  <c r="X2620" i="11"/>
  <c r="X2673" i="11"/>
  <c r="X2688" i="11"/>
  <c r="X2710" i="11"/>
  <c r="X2721" i="11"/>
  <c r="X2736" i="11"/>
  <c r="X3455" i="11"/>
  <c r="X3469" i="11"/>
  <c r="X3550" i="11"/>
  <c r="X3740" i="11"/>
  <c r="X3746" i="11"/>
  <c r="X3765" i="11"/>
  <c r="X3622" i="11"/>
  <c r="X3640" i="11"/>
  <c r="X3664" i="11"/>
  <c r="H674" i="11"/>
  <c r="H675" i="11"/>
  <c r="X690" i="11"/>
  <c r="X3717" i="11"/>
  <c r="X3884" i="11"/>
  <c r="X3870" i="11"/>
  <c r="X3862" i="11"/>
  <c r="X3836" i="11"/>
  <c r="O25" i="21"/>
  <c r="P25" i="21" s="1"/>
  <c r="Q25" i="21" s="1"/>
  <c r="H1904" i="11"/>
  <c r="H1920" i="11"/>
  <c r="H2346" i="11"/>
  <c r="H2426" i="11"/>
  <c r="H2653" i="11"/>
  <c r="O24" i="21"/>
  <c r="P24" i="21" s="1"/>
  <c r="Q24" i="21" s="1"/>
  <c r="O18" i="21"/>
  <c r="P18" i="21" s="1"/>
  <c r="Q18" i="21" s="1"/>
  <c r="X3800" i="11"/>
  <c r="X3802" i="11"/>
  <c r="X3541" i="11"/>
  <c r="X3362" i="11"/>
  <c r="H1712" i="11"/>
  <c r="H1588" i="11"/>
  <c r="H1620" i="11"/>
  <c r="H1792" i="11"/>
  <c r="H1796" i="11"/>
  <c r="H1812" i="11"/>
  <c r="X1812" i="11"/>
  <c r="H1900" i="11"/>
  <c r="H1931" i="11"/>
  <c r="H2530" i="11"/>
  <c r="X2619" i="11"/>
  <c r="H2637" i="11"/>
  <c r="X3511" i="11"/>
  <c r="E20" i="21"/>
  <c r="F20" i="21"/>
  <c r="G20" i="21" s="1"/>
  <c r="X2681" i="11"/>
  <c r="X1772" i="11"/>
  <c r="X2707" i="11"/>
  <c r="X2385" i="11"/>
  <c r="X3551" i="11"/>
  <c r="X3445" i="11"/>
  <c r="X1152" i="11"/>
  <c r="O13" i="21"/>
  <c r="P13" i="21" s="1"/>
  <c r="Q13" i="21" s="1"/>
  <c r="X3240" i="11"/>
  <c r="X3637" i="11"/>
  <c r="H2354" i="11"/>
  <c r="X2977" i="11"/>
  <c r="X3587" i="11"/>
  <c r="H1704" i="11"/>
  <c r="X2528" i="11"/>
  <c r="X2824" i="11"/>
  <c r="X292" i="11"/>
  <c r="H1600" i="11"/>
  <c r="X1660" i="11"/>
  <c r="H1824" i="11"/>
  <c r="H1828" i="11"/>
  <c r="X1840" i="11"/>
  <c r="X1892" i="11"/>
  <c r="H1916" i="11"/>
  <c r="X2418" i="11"/>
  <c r="H2442" i="11"/>
  <c r="H2554" i="11"/>
  <c r="E19" i="21"/>
  <c r="F19" i="21" s="1"/>
  <c r="G19" i="21" s="1"/>
  <c r="E23" i="21"/>
  <c r="F23" i="21" s="1"/>
  <c r="G23" i="21" s="1"/>
  <c r="E28" i="21"/>
  <c r="F28" i="21" s="1"/>
  <c r="G28" i="21" s="1"/>
  <c r="X2817" i="11"/>
  <c r="X3424" i="11"/>
  <c r="X2394" i="11"/>
  <c r="X3632" i="11"/>
  <c r="H1692" i="11"/>
  <c r="H1804" i="11"/>
  <c r="X2210" i="11"/>
  <c r="X3768" i="11"/>
  <c r="X2890" i="11"/>
  <c r="X1466" i="11"/>
  <c r="X3283" i="11"/>
  <c r="X2202" i="11"/>
  <c r="X3603" i="11"/>
  <c r="X2037" i="11"/>
  <c r="X1962" i="11"/>
  <c r="X1650" i="11"/>
  <c r="X737" i="11"/>
  <c r="X234" i="11"/>
  <c r="X2351" i="11"/>
  <c r="X1346" i="11"/>
  <c r="H54" i="11"/>
  <c r="H70" i="11"/>
  <c r="H78" i="11"/>
  <c r="H86" i="11"/>
  <c r="X86" i="11" s="1"/>
  <c r="H158" i="11"/>
  <c r="H174" i="11"/>
  <c r="H182" i="11"/>
  <c r="H995" i="11"/>
  <c r="H1019" i="11"/>
  <c r="H1107" i="11"/>
  <c r="H1115" i="11"/>
  <c r="H1155" i="11"/>
  <c r="H1219" i="11"/>
  <c r="H1227" i="11"/>
  <c r="H1259" i="11"/>
  <c r="H1291" i="11"/>
  <c r="H1315" i="11"/>
  <c r="H1339" i="11"/>
  <c r="H1347" i="11"/>
  <c r="H1355" i="11"/>
  <c r="H1363" i="11"/>
  <c r="H1419" i="11"/>
  <c r="H1443" i="11"/>
  <c r="H1451" i="11"/>
  <c r="H1467" i="11"/>
  <c r="H1507" i="11"/>
  <c r="H1994" i="11"/>
  <c r="H2058" i="11"/>
  <c r="H2074" i="11"/>
  <c r="H2162" i="11"/>
  <c r="H2186" i="11"/>
  <c r="H2197" i="11"/>
  <c r="X2674" i="11"/>
  <c r="X1440" i="11"/>
  <c r="X68" i="11"/>
  <c r="X507" i="11"/>
  <c r="X1149" i="11"/>
  <c r="H43" i="11"/>
  <c r="X60" i="11"/>
  <c r="X100" i="11"/>
  <c r="H147" i="11"/>
  <c r="X568" i="11"/>
  <c r="X584" i="11"/>
  <c r="X600" i="11"/>
  <c r="X773" i="11"/>
  <c r="E32" i="21"/>
  <c r="F32" i="21" s="1"/>
  <c r="G32" i="21" s="1"/>
  <c r="E16" i="21"/>
  <c r="F16" i="21"/>
  <c r="G16" i="21" s="1"/>
  <c r="X801" i="11"/>
  <c r="X881" i="11"/>
  <c r="X164" i="11"/>
  <c r="X176" i="11"/>
  <c r="X280" i="11"/>
  <c r="X420" i="11"/>
  <c r="X516" i="11"/>
  <c r="X548" i="11"/>
  <c r="X580" i="11"/>
  <c r="X628" i="11"/>
  <c r="H1272" i="11"/>
  <c r="X1285" i="11"/>
  <c r="H1288" i="11"/>
  <c r="H1304" i="11"/>
  <c r="X1340" i="11"/>
  <c r="H1376" i="11"/>
  <c r="H1384" i="11"/>
  <c r="H1388" i="11"/>
  <c r="X1393" i="11"/>
  <c r="X1401" i="11"/>
  <c r="H1404" i="11"/>
  <c r="X1404" i="11" s="1"/>
  <c r="X1425" i="11"/>
  <c r="X1433" i="11"/>
  <c r="X1441" i="11"/>
  <c r="X1445" i="11"/>
  <c r="X1449" i="11"/>
  <c r="X1464" i="11"/>
  <c r="H1480" i="11"/>
  <c r="X1481" i="11"/>
  <c r="H1484" i="11"/>
  <c r="H1492" i="11"/>
  <c r="X1492" i="11"/>
  <c r="H1496" i="11"/>
  <c r="H1500" i="11"/>
  <c r="H1508" i="11"/>
  <c r="X1537" i="11"/>
  <c r="X1545" i="11"/>
  <c r="X1597" i="11"/>
  <c r="X1609" i="11"/>
  <c r="X1617" i="11"/>
  <c r="X1625" i="11"/>
  <c r="X1629" i="11"/>
  <c r="X1641" i="11"/>
  <c r="X1665" i="11"/>
  <c r="X1677" i="11"/>
  <c r="X1725" i="11"/>
  <c r="X1729" i="11"/>
  <c r="X1733" i="11"/>
  <c r="X1741" i="11"/>
  <c r="X1781" i="11"/>
  <c r="X1785" i="11"/>
  <c r="X1793" i="11"/>
  <c r="X1801" i="11"/>
  <c r="X1817" i="11"/>
  <c r="X1833" i="11"/>
  <c r="X1841" i="11"/>
  <c r="X1849" i="11"/>
  <c r="X1865" i="11"/>
  <c r="X1869" i="11"/>
  <c r="X1885" i="11"/>
  <c r="X1889" i="11"/>
  <c r="X1897" i="11"/>
  <c r="X1913" i="11"/>
  <c r="X1952" i="11"/>
  <c r="X1968" i="11"/>
  <c r="X1996" i="11"/>
  <c r="X152" i="11"/>
  <c r="X192" i="11"/>
  <c r="X212" i="11"/>
  <c r="X284" i="11"/>
  <c r="X308" i="11"/>
  <c r="X352" i="11"/>
  <c r="X620" i="11"/>
  <c r="X761" i="11"/>
  <c r="H764" i="11"/>
  <c r="X769" i="11"/>
  <c r="H780" i="11"/>
  <c r="X780" i="11"/>
  <c r="X793" i="11"/>
  <c r="X832" i="11"/>
  <c r="X869" i="11"/>
  <c r="X897" i="11"/>
  <c r="X933" i="11"/>
  <c r="X941" i="11"/>
  <c r="H968" i="11"/>
  <c r="X977" i="11"/>
  <c r="H984" i="11"/>
  <c r="H988" i="11"/>
  <c r="X993" i="11"/>
  <c r="X997" i="11"/>
  <c r="X1013" i="11"/>
  <c r="X1017" i="11"/>
  <c r="H1168" i="11"/>
  <c r="H1176" i="11"/>
  <c r="H1184" i="11"/>
  <c r="H1188" i="11"/>
  <c r="H1196" i="11"/>
  <c r="X1208" i="11"/>
  <c r="X1224" i="11"/>
  <c r="X1237" i="11"/>
  <c r="X1240" i="11"/>
  <c r="X1241" i="11"/>
  <c r="X1249" i="11"/>
  <c r="X1253" i="11"/>
  <c r="X1257" i="11"/>
  <c r="X1093" i="11"/>
  <c r="O30" i="21"/>
  <c r="P30" i="21" s="1"/>
  <c r="Q30" i="21" s="1"/>
  <c r="X857" i="11"/>
  <c r="X304" i="11"/>
  <c r="X288" i="11"/>
  <c r="X1577" i="11"/>
  <c r="X1256" i="11"/>
  <c r="X92" i="11"/>
  <c r="X104" i="11"/>
  <c r="H123" i="11"/>
  <c r="X272" i="11"/>
  <c r="X372" i="11"/>
  <c r="X404" i="11"/>
  <c r="X428" i="11"/>
  <c r="X488" i="11"/>
  <c r="X632" i="11"/>
  <c r="X917" i="11"/>
  <c r="X921" i="11"/>
  <c r="X929" i="11"/>
  <c r="X957" i="11"/>
  <c r="X1016" i="11"/>
  <c r="X1021" i="11"/>
  <c r="X1024" i="11"/>
  <c r="X1041" i="11"/>
  <c r="X1049" i="11"/>
  <c r="X1053" i="11"/>
  <c r="X1057" i="11"/>
  <c r="E40" i="21"/>
  <c r="F40" i="21" s="1"/>
  <c r="G40" i="21" s="1"/>
  <c r="O40" i="21"/>
  <c r="P40" i="21"/>
  <c r="Q40" i="21" s="1"/>
  <c r="X1077" i="11"/>
  <c r="H1088" i="11"/>
  <c r="H1096" i="11"/>
  <c r="X1097" i="11"/>
  <c r="X1104" i="11"/>
  <c r="X1121" i="11"/>
  <c r="X1141" i="11"/>
  <c r="X1156" i="11"/>
  <c r="X961" i="11"/>
  <c r="X363" i="11"/>
  <c r="X51" i="11"/>
  <c r="X1033" i="11"/>
  <c r="X1621" i="11"/>
  <c r="X945" i="11"/>
  <c r="X313" i="11"/>
  <c r="X80" i="11"/>
  <c r="X833" i="11"/>
  <c r="X985" i="11"/>
  <c r="X1197" i="11"/>
  <c r="X67" i="11"/>
  <c r="H139" i="11"/>
  <c r="X139" i="11"/>
  <c r="X155" i="11"/>
  <c r="X171" i="11"/>
  <c r="X232" i="11"/>
  <c r="X264" i="11"/>
  <c r="X316" i="11"/>
  <c r="H323" i="11"/>
  <c r="X328" i="11"/>
  <c r="X344" i="11"/>
  <c r="X384" i="11"/>
  <c r="H459" i="11"/>
  <c r="X508" i="11"/>
  <c r="X596" i="11"/>
  <c r="X612" i="11"/>
  <c r="X861" i="11"/>
  <c r="X905" i="11"/>
  <c r="O15" i="21"/>
  <c r="P15" i="21" s="1"/>
  <c r="Q15" i="21" s="1"/>
  <c r="X1194" i="11"/>
  <c r="X1144" i="11"/>
  <c r="X564" i="11"/>
  <c r="X99" i="11"/>
  <c r="X1633" i="11"/>
  <c r="X129" i="11"/>
  <c r="X900" i="11"/>
  <c r="X576" i="11"/>
  <c r="X1220" i="11"/>
  <c r="X88" i="11"/>
  <c r="X1136" i="11"/>
  <c r="X805" i="11"/>
  <c r="X1497" i="11"/>
  <c r="X1689" i="11"/>
  <c r="X1248" i="11"/>
  <c r="X1213" i="11"/>
  <c r="X12" i="11"/>
  <c r="H131" i="11"/>
  <c r="X131" i="11"/>
  <c r="X184" i="11"/>
  <c r="H243" i="11"/>
  <c r="X260" i="11"/>
  <c r="X300" i="11"/>
  <c r="X376" i="11"/>
  <c r="X392" i="11"/>
  <c r="H547" i="11"/>
  <c r="X616" i="11"/>
  <c r="X789" i="11"/>
  <c r="X828" i="11"/>
  <c r="H872" i="11"/>
  <c r="X872" i="11"/>
  <c r="X813" i="11"/>
  <c r="X380" i="11"/>
  <c r="X1417" i="11"/>
  <c r="X360" i="11"/>
  <c r="X781" i="11"/>
  <c r="X1505" i="11"/>
  <c r="X1757" i="11"/>
  <c r="X2077" i="11"/>
  <c r="H2011" i="11"/>
  <c r="H2019" i="11"/>
  <c r="X2019" i="11"/>
  <c r="H2115" i="11"/>
  <c r="H2123" i="11"/>
  <c r="X2147" i="11"/>
  <c r="X2176" i="11"/>
  <c r="X2195" i="11"/>
  <c r="X2296" i="11"/>
  <c r="H2315" i="11"/>
  <c r="H2323" i="11"/>
  <c r="X2507" i="11"/>
  <c r="X2711" i="11"/>
  <c r="X2791" i="11"/>
  <c r="X3616" i="11"/>
  <c r="X3741" i="11"/>
  <c r="X2672" i="11"/>
  <c r="X3522" i="11"/>
  <c r="X3308" i="11"/>
  <c r="X2870" i="11"/>
  <c r="X2097" i="11"/>
  <c r="X2844" i="11"/>
  <c r="X3571" i="11"/>
  <c r="X3506" i="11"/>
  <c r="X2996" i="11"/>
  <c r="X602" i="11"/>
  <c r="X3539" i="11"/>
  <c r="X3579" i="11"/>
  <c r="X3715" i="11"/>
  <c r="X709" i="11"/>
  <c r="X3620" i="11"/>
  <c r="X2911" i="11"/>
  <c r="H2539" i="11"/>
  <c r="H2555" i="11"/>
  <c r="H2654" i="11"/>
  <c r="H2670" i="11"/>
  <c r="H2878" i="11"/>
  <c r="H2547" i="11"/>
  <c r="X545" i="11"/>
  <c r="X2358" i="11"/>
  <c r="H2459" i="11"/>
  <c r="H2080" i="11"/>
  <c r="X2080" i="11" s="1"/>
  <c r="H2610" i="11"/>
  <c r="H11" i="11"/>
  <c r="X11" i="11"/>
  <c r="H19" i="11"/>
  <c r="H27" i="11"/>
  <c r="H35" i="11"/>
  <c r="H59" i="11"/>
  <c r="H91" i="11"/>
  <c r="H107" i="11"/>
  <c r="X107" i="11" s="1"/>
  <c r="H115" i="11"/>
  <c r="H163" i="11"/>
  <c r="H187" i="11"/>
  <c r="H195" i="11"/>
  <c r="X195" i="11" s="1"/>
  <c r="H203" i="11"/>
  <c r="H211" i="11"/>
  <c r="H219" i="11"/>
  <c r="H251" i="11"/>
  <c r="H259" i="11"/>
  <c r="H262" i="11"/>
  <c r="H270" i="11"/>
  <c r="H275" i="11"/>
  <c r="H291" i="11"/>
  <c r="H294" i="11"/>
  <c r="H299" i="11"/>
  <c r="H302" i="11"/>
  <c r="X302" i="11"/>
  <c r="H310" i="11"/>
  <c r="H315" i="11"/>
  <c r="H347" i="11"/>
  <c r="H355" i="11"/>
  <c r="H371" i="11"/>
  <c r="H379" i="11"/>
  <c r="X379" i="11"/>
  <c r="H390" i="11"/>
  <c r="H398" i="11"/>
  <c r="H411" i="11"/>
  <c r="H414" i="11"/>
  <c r="H419" i="11"/>
  <c r="H422" i="11"/>
  <c r="H427" i="11"/>
  <c r="H435" i="11"/>
  <c r="H443" i="11"/>
  <c r="H451" i="11"/>
  <c r="H467" i="11"/>
  <c r="H475" i="11"/>
  <c r="H483" i="11"/>
  <c r="H491" i="11"/>
  <c r="H515" i="11"/>
  <c r="H523" i="11"/>
  <c r="H531" i="11"/>
  <c r="H539" i="11"/>
  <c r="H555" i="11"/>
  <c r="H563" i="11"/>
  <c r="H571" i="11"/>
  <c r="H574" i="11"/>
  <c r="H579" i="11"/>
  <c r="H582" i="11"/>
  <c r="H590" i="11"/>
  <c r="H595" i="11"/>
  <c r="H598" i="11"/>
  <c r="H603" i="11"/>
  <c r="H611" i="11"/>
  <c r="H614" i="11"/>
  <c r="H619" i="11"/>
  <c r="H627" i="11"/>
  <c r="H630" i="11"/>
  <c r="H740" i="11"/>
  <c r="H744" i="11"/>
  <c r="H756" i="11"/>
  <c r="H760" i="11"/>
  <c r="H768" i="11"/>
  <c r="H772" i="11"/>
  <c r="H788" i="11"/>
  <c r="X788" i="11"/>
  <c r="H792" i="11"/>
  <c r="H796" i="11"/>
  <c r="H800" i="11"/>
  <c r="H804" i="11"/>
  <c r="H808" i="11"/>
  <c r="H816" i="11"/>
  <c r="X816" i="11"/>
  <c r="H820" i="11"/>
  <c r="H836" i="11"/>
  <c r="H840" i="11"/>
  <c r="H868" i="11"/>
  <c r="H876" i="11"/>
  <c r="H880" i="11"/>
  <c r="H884" i="11"/>
  <c r="H892" i="11"/>
  <c r="H896" i="11"/>
  <c r="H904" i="11"/>
  <c r="H908" i="11"/>
  <c r="H912" i="11"/>
  <c r="H932" i="11"/>
  <c r="H936" i="11"/>
  <c r="X936" i="11" s="1"/>
  <c r="H940" i="11"/>
  <c r="H944" i="11"/>
  <c r="H948" i="11"/>
  <c r="H960" i="11"/>
  <c r="H972" i="11"/>
  <c r="H976" i="11"/>
  <c r="H992" i="11"/>
  <c r="X992" i="11"/>
  <c r="H1000" i="11"/>
  <c r="H1004" i="11"/>
  <c r="H1008" i="11"/>
  <c r="H1012" i="11"/>
  <c r="H1020" i="11"/>
  <c r="H1028" i="11"/>
  <c r="H1048" i="11"/>
  <c r="H1052" i="11"/>
  <c r="H1056" i="11"/>
  <c r="H1060" i="11"/>
  <c r="H1064" i="11"/>
  <c r="H1068" i="11"/>
  <c r="H1072" i="11"/>
  <c r="H1080" i="11"/>
  <c r="H1092" i="11"/>
  <c r="H1100" i="11"/>
  <c r="H1116" i="11"/>
  <c r="H1124" i="11"/>
  <c r="H1128" i="11"/>
  <c r="H1160" i="11"/>
  <c r="H1164" i="11"/>
  <c r="H1172" i="11"/>
  <c r="H1180" i="11"/>
  <c r="H1192" i="11"/>
  <c r="H1200" i="11"/>
  <c r="H1216" i="11"/>
  <c r="H1232" i="11"/>
  <c r="X1232" i="11"/>
  <c r="H1236" i="11"/>
  <c r="H1252" i="11"/>
  <c r="H1260" i="11"/>
  <c r="H1268" i="11"/>
  <c r="H1280" i="11"/>
  <c r="H1284" i="11"/>
  <c r="H1292" i="11"/>
  <c r="H1312" i="11"/>
  <c r="H1316" i="11"/>
  <c r="H1328" i="11"/>
  <c r="H1332" i="11"/>
  <c r="H1336" i="11"/>
  <c r="H1348" i="11"/>
  <c r="H1352" i="11"/>
  <c r="X1352" i="11"/>
  <c r="H1360" i="11"/>
  <c r="H1372" i="11"/>
  <c r="X1372" i="11"/>
  <c r="H1392" i="11"/>
  <c r="H1396" i="11"/>
  <c r="H2975" i="11"/>
  <c r="H1400" i="11"/>
  <c r="H1412" i="11"/>
  <c r="H1416" i="11"/>
  <c r="H1432" i="11"/>
  <c r="H1444" i="11"/>
  <c r="H1448" i="11"/>
  <c r="H1452" i="11"/>
  <c r="H1456" i="11"/>
  <c r="H1468" i="11"/>
  <c r="H1476" i="11"/>
  <c r="H1488" i="11"/>
  <c r="H1504" i="11"/>
  <c r="H1512" i="11"/>
  <c r="H1608" i="11"/>
  <c r="H1612" i="11"/>
  <c r="H1616" i="11"/>
  <c r="H1632" i="11"/>
  <c r="H1636" i="11"/>
  <c r="H1640" i="11"/>
  <c r="H1644" i="11"/>
  <c r="H1648" i="11"/>
  <c r="H1684" i="11"/>
  <c r="H1696" i="11"/>
  <c r="H1700" i="11"/>
  <c r="H1736" i="11"/>
  <c r="H1752" i="11"/>
  <c r="H1820" i="11"/>
  <c r="H1844" i="11"/>
  <c r="X1844" i="11"/>
  <c r="H1848" i="11"/>
  <c r="H1852" i="11"/>
  <c r="H1876" i="11"/>
  <c r="H1896" i="11"/>
  <c r="H1908" i="11"/>
  <c r="H1963" i="11"/>
  <c r="X1963" i="11"/>
  <c r="H1990" i="11"/>
  <c r="H2027" i="11"/>
  <c r="H2035" i="11"/>
  <c r="X2035" i="11"/>
  <c r="H2043" i="11"/>
  <c r="H2059" i="11"/>
  <c r="H2110" i="11"/>
  <c r="X2110" i="11"/>
  <c r="H2163" i="11"/>
  <c r="H2203" i="11"/>
  <c r="H2206" i="11"/>
  <c r="H2235" i="11"/>
  <c r="H2251" i="11"/>
  <c r="H2258" i="11"/>
  <c r="X2258" i="11"/>
  <c r="H2262" i="11"/>
  <c r="H2278" i="11"/>
  <c r="H2298" i="11"/>
  <c r="H2322" i="11"/>
  <c r="H2340" i="11"/>
  <c r="H2355" i="11"/>
  <c r="H2388" i="11"/>
  <c r="H2396" i="11"/>
  <c r="H2466" i="11"/>
  <c r="H2474" i="11"/>
  <c r="H2481" i="11"/>
  <c r="H2484" i="11"/>
  <c r="H2492" i="11"/>
  <c r="H2498" i="11"/>
  <c r="H2499" i="11"/>
  <c r="H2500" i="11"/>
  <c r="H2522" i="11"/>
  <c r="H2538" i="11"/>
  <c r="H2562" i="11"/>
  <c r="H2563" i="11"/>
  <c r="H2571" i="11"/>
  <c r="H2591" i="11"/>
  <c r="H2607" i="11"/>
  <c r="H2621" i="11"/>
  <c r="H2638" i="11"/>
  <c r="H2645" i="11"/>
  <c r="H2695" i="11"/>
  <c r="H2733" i="11"/>
  <c r="H2735" i="11"/>
  <c r="H2750" i="11"/>
  <c r="H2796" i="11"/>
  <c r="H2804" i="11"/>
  <c r="H2831" i="11"/>
  <c r="H2836" i="11"/>
  <c r="H2838" i="11"/>
  <c r="H2853" i="11"/>
  <c r="H2869" i="11"/>
  <c r="H2973" i="11"/>
  <c r="H641" i="11"/>
  <c r="X641" i="11"/>
  <c r="H2152" i="11"/>
  <c r="H2256" i="11"/>
  <c r="X2256" i="11" s="1"/>
  <c r="H2292" i="11"/>
  <c r="H2462" i="11"/>
  <c r="X3184" i="11"/>
  <c r="X3126" i="11"/>
  <c r="X3016" i="11"/>
  <c r="X2941" i="11"/>
  <c r="X1043" i="11"/>
  <c r="X309" i="11"/>
  <c r="X160" i="11"/>
  <c r="X604" i="11"/>
  <c r="X1228" i="11"/>
  <c r="X3879" i="11"/>
  <c r="X2455" i="11"/>
  <c r="H2981" i="11"/>
  <c r="X3039" i="11"/>
  <c r="H3053" i="11"/>
  <c r="H3061" i="11"/>
  <c r="H3069" i="11"/>
  <c r="X3070" i="11"/>
  <c r="X3071" i="11"/>
  <c r="H3077" i="11"/>
  <c r="X3077" i="11"/>
  <c r="H3085" i="11"/>
  <c r="X3136" i="11"/>
  <c r="X3141" i="11"/>
  <c r="X3144" i="11"/>
  <c r="X3150" i="11"/>
  <c r="H3165" i="11"/>
  <c r="H3173" i="11"/>
  <c r="H3181" i="11"/>
  <c r="H3189" i="11"/>
  <c r="E26" i="21"/>
  <c r="F26" i="21" s="1"/>
  <c r="G26" i="21" s="1"/>
  <c r="X3205" i="11"/>
  <c r="X3216" i="11"/>
  <c r="X3237" i="11"/>
  <c r="X3253" i="11"/>
  <c r="X3272" i="11"/>
  <c r="X3295" i="11"/>
  <c r="X3311" i="11"/>
  <c r="X3343" i="11"/>
  <c r="X3416" i="11"/>
  <c r="X3437" i="11"/>
  <c r="X3438" i="11"/>
  <c r="X3454" i="11"/>
  <c r="X3456" i="11"/>
  <c r="X3464" i="11"/>
  <c r="X3471" i="11"/>
  <c r="X3544" i="11"/>
  <c r="X180" i="11"/>
  <c r="X3758" i="11"/>
  <c r="X2439" i="11"/>
  <c r="X3847" i="11"/>
  <c r="X3241" i="11"/>
  <c r="X3217" i="11"/>
  <c r="X3129" i="11"/>
  <c r="X2575" i="11"/>
  <c r="X2091" i="11"/>
  <c r="X3030" i="11"/>
  <c r="X3349" i="11"/>
  <c r="X1762" i="11"/>
  <c r="X1753" i="11"/>
  <c r="X608" i="11"/>
  <c r="X2985" i="11"/>
  <c r="X108" i="11"/>
  <c r="X3102" i="11"/>
  <c r="X2768" i="11"/>
  <c r="X1045" i="11"/>
  <c r="X1250" i="11"/>
  <c r="X2320" i="11"/>
  <c r="X276" i="11"/>
  <c r="X2353" i="11"/>
  <c r="X2208" i="11"/>
  <c r="X3346" i="11"/>
  <c r="X3274" i="11"/>
  <c r="X2537" i="11"/>
  <c r="X3021" i="11"/>
  <c r="X1267" i="11"/>
  <c r="X3072" i="11"/>
  <c r="X2170" i="11"/>
  <c r="X2795" i="11"/>
  <c r="X2683" i="11"/>
  <c r="X418" i="11"/>
  <c r="X204" i="11"/>
  <c r="X1153" i="11"/>
  <c r="X3515" i="11"/>
  <c r="X2546" i="11"/>
  <c r="X2995" i="11"/>
  <c r="X1235" i="11"/>
  <c r="X1108" i="11"/>
  <c r="X244" i="11"/>
  <c r="X786" i="11"/>
  <c r="X2452" i="11"/>
  <c r="X1850" i="11"/>
  <c r="X3513" i="11"/>
  <c r="X1784" i="11"/>
  <c r="X1955" i="11"/>
  <c r="X2924" i="11"/>
  <c r="X2908" i="11"/>
  <c r="X2698" i="11"/>
  <c r="X2682" i="11"/>
  <c r="X2633" i="11"/>
  <c r="X2384" i="11"/>
  <c r="X2089" i="11"/>
  <c r="X3574" i="11"/>
  <c r="X1002" i="11"/>
  <c r="X588" i="11"/>
  <c r="X978" i="11"/>
  <c r="X2825" i="11"/>
  <c r="X557" i="11"/>
  <c r="X1178" i="11"/>
  <c r="X2414" i="11"/>
  <c r="X2020" i="11"/>
  <c r="X1699" i="11"/>
  <c r="X762" i="11"/>
  <c r="X440" i="11"/>
  <c r="X698" i="11"/>
  <c r="X3562" i="11"/>
  <c r="X3512" i="11"/>
  <c r="X2134" i="11"/>
  <c r="X324" i="11"/>
  <c r="X877" i="11"/>
  <c r="X2962" i="11"/>
  <c r="X673" i="11"/>
  <c r="H18" i="11"/>
  <c r="H26" i="11"/>
  <c r="X26" i="11" s="1"/>
  <c r="H34" i="11"/>
  <c r="H42" i="11"/>
  <c r="X42" i="11"/>
  <c r="H110" i="11"/>
  <c r="H114" i="11"/>
  <c r="H142" i="11"/>
  <c r="H150" i="11"/>
  <c r="H218" i="11"/>
  <c r="H226" i="11"/>
  <c r="H242" i="11"/>
  <c r="H246" i="11"/>
  <c r="H250" i="11"/>
  <c r="H254" i="11"/>
  <c r="X254" i="11"/>
  <c r="H322" i="11"/>
  <c r="H330" i="11"/>
  <c r="H338" i="11"/>
  <c r="H434" i="11"/>
  <c r="H442" i="11"/>
  <c r="H450" i="11"/>
  <c r="H454" i="11"/>
  <c r="H458" i="11"/>
  <c r="H542" i="11"/>
  <c r="H546" i="11"/>
  <c r="H747" i="11"/>
  <c r="H755" i="11"/>
  <c r="H763" i="11"/>
  <c r="H771" i="11"/>
  <c r="X1355" i="11"/>
  <c r="X301" i="11"/>
  <c r="X2803" i="11"/>
  <c r="X1777" i="11"/>
  <c r="X2408" i="11"/>
  <c r="H1299" i="11"/>
  <c r="H3588" i="11"/>
  <c r="H963" i="11"/>
  <c r="H2034" i="11"/>
  <c r="H2321" i="11"/>
  <c r="H2545" i="11"/>
  <c r="H2636" i="11"/>
  <c r="H2668" i="11"/>
  <c r="X2668" i="11"/>
  <c r="H2868" i="11"/>
  <c r="H867" i="11"/>
  <c r="H875" i="11"/>
  <c r="H1411" i="11"/>
  <c r="H971" i="11"/>
  <c r="X971" i="11"/>
  <c r="H1483" i="11"/>
  <c r="H1275" i="11"/>
  <c r="H2751" i="11"/>
  <c r="X2751" i="11"/>
  <c r="H2758" i="11"/>
  <c r="H2767" i="11"/>
  <c r="H2775" i="11"/>
  <c r="H2783" i="11"/>
  <c r="H2799" i="11"/>
  <c r="H2807" i="11"/>
  <c r="X2807" i="11" s="1"/>
  <c r="H2815" i="11"/>
  <c r="H2863" i="11"/>
  <c r="H2895" i="11"/>
  <c r="H2976" i="11"/>
  <c r="X2976" i="11"/>
  <c r="H3000" i="11"/>
  <c r="H3008" i="11"/>
  <c r="X3008" i="11" s="1"/>
  <c r="H2042" i="11"/>
  <c r="H2050" i="11"/>
  <c r="H2066" i="11"/>
  <c r="H2078" i="11"/>
  <c r="H2082" i="11"/>
  <c r="H2086" i="11"/>
  <c r="H2094" i="11"/>
  <c r="H2102" i="11"/>
  <c r="H2669" i="11"/>
  <c r="H2741" i="11"/>
  <c r="H2771" i="11"/>
  <c r="H2780" i="11"/>
  <c r="H2797" i="11"/>
  <c r="H2876" i="11"/>
  <c r="H2922" i="11"/>
  <c r="H2381" i="11"/>
  <c r="H2407" i="11"/>
  <c r="H2432" i="11"/>
  <c r="H2448" i="11"/>
  <c r="H2472" i="11"/>
  <c r="H2519" i="11"/>
  <c r="H2566" i="11"/>
  <c r="H2573" i="11"/>
  <c r="H2574" i="11"/>
  <c r="H2576" i="11"/>
  <c r="H2594" i="11"/>
  <c r="H2601" i="11"/>
  <c r="H2609" i="11"/>
  <c r="H2616" i="11"/>
  <c r="H2622" i="11"/>
  <c r="H2624" i="11"/>
  <c r="H2642" i="11"/>
  <c r="H1161" i="11"/>
  <c r="H1169" i="11"/>
  <c r="H1381" i="11"/>
  <c r="H1405" i="11"/>
  <c r="H1421" i="11"/>
  <c r="H1437" i="11"/>
  <c r="H1453" i="11"/>
  <c r="H1461" i="11"/>
  <c r="H1477" i="11"/>
  <c r="H1501" i="11"/>
  <c r="H1737" i="11"/>
  <c r="H1893" i="11"/>
  <c r="H1928" i="11"/>
  <c r="H1380" i="11"/>
  <c r="X3229" i="11"/>
  <c r="X3270" i="11"/>
  <c r="X3351" i="11"/>
  <c r="X3408" i="11"/>
  <c r="X353" i="11"/>
  <c r="X3842" i="11"/>
  <c r="X3199" i="11"/>
  <c r="X3001" i="11"/>
  <c r="X2061" i="11"/>
  <c r="X298" i="11"/>
  <c r="X1145" i="11"/>
  <c r="X1482" i="11"/>
  <c r="X1131" i="11"/>
  <c r="H3269" i="11"/>
  <c r="X3269" i="11" s="1"/>
  <c r="H3277" i="11"/>
  <c r="H3285" i="11"/>
  <c r="H3293" i="11"/>
  <c r="H3301" i="11"/>
  <c r="H3365" i="11"/>
  <c r="X3365" i="11" s="1"/>
  <c r="H3501" i="11"/>
  <c r="H3509" i="11"/>
  <c r="X3535" i="11"/>
  <c r="X3536" i="11"/>
  <c r="X3542" i="11"/>
  <c r="X3568" i="11"/>
  <c r="H3686" i="11"/>
  <c r="X3712" i="11"/>
  <c r="H3720" i="11"/>
  <c r="H3597" i="11"/>
  <c r="H3609" i="11"/>
  <c r="H3614" i="11"/>
  <c r="H676" i="11"/>
  <c r="H659" i="11"/>
  <c r="H643" i="11"/>
  <c r="X723" i="11"/>
  <c r="H3612" i="11"/>
  <c r="X3559" i="11"/>
  <c r="X546" i="11"/>
  <c r="X2363" i="11"/>
  <c r="X3701" i="11"/>
  <c r="X2726" i="11"/>
  <c r="X148" i="11"/>
  <c r="X1522" i="11"/>
  <c r="X1245" i="11"/>
  <c r="X368" i="11"/>
  <c r="X842" i="11"/>
  <c r="X1949" i="11"/>
  <c r="X141" i="11"/>
  <c r="X3505" i="11"/>
  <c r="X972" i="11"/>
  <c r="X3440" i="11"/>
  <c r="X1209" i="11"/>
  <c r="X2194" i="11"/>
  <c r="X2196" i="11"/>
  <c r="X3507" i="11"/>
  <c r="X837" i="11"/>
  <c r="X1715" i="11"/>
  <c r="X2278" i="11"/>
  <c r="X1923" i="11"/>
  <c r="X2025" i="11"/>
  <c r="X2781" i="11"/>
  <c r="X2399" i="11"/>
  <c r="X3089" i="11"/>
  <c r="X2762" i="11"/>
  <c r="X312" i="11"/>
  <c r="X2268" i="11"/>
  <c r="X3773" i="11"/>
  <c r="X1881" i="11"/>
  <c r="H3261" i="11"/>
  <c r="X3735" i="11"/>
  <c r="X1789" i="11"/>
  <c r="X1634" i="11"/>
  <c r="X213" i="11"/>
  <c r="X149" i="11"/>
  <c r="X1133" i="11"/>
  <c r="X2058" i="11"/>
  <c r="X738" i="11"/>
  <c r="X3188" i="11"/>
  <c r="X523" i="11"/>
  <c r="X275" i="11"/>
  <c r="X710" i="11"/>
  <c r="X901" i="11"/>
  <c r="X48" i="11"/>
  <c r="X2476" i="11"/>
  <c r="H3485" i="11"/>
  <c r="H3059" i="11"/>
  <c r="X3592" i="11"/>
  <c r="X2317" i="11"/>
  <c r="H3161" i="11"/>
  <c r="H1585" i="11"/>
  <c r="H1701" i="11"/>
  <c r="H864" i="11"/>
  <c r="H964" i="11"/>
  <c r="H1526" i="11"/>
  <c r="X1526" i="11"/>
  <c r="H1530" i="11"/>
  <c r="H1586" i="11"/>
  <c r="H1594" i="11"/>
  <c r="H1397" i="11"/>
  <c r="H3415" i="11"/>
  <c r="H3422" i="11"/>
  <c r="H3430" i="11"/>
  <c r="H3439" i="11"/>
  <c r="H3447" i="11"/>
  <c r="H3461" i="11"/>
  <c r="H3493" i="11"/>
  <c r="H3494" i="11"/>
  <c r="H3694" i="11"/>
  <c r="H3703" i="11"/>
  <c r="H3704" i="11"/>
  <c r="H3705" i="11"/>
  <c r="H3711" i="11"/>
  <c r="H3721" i="11"/>
  <c r="H3728" i="11"/>
  <c r="H3729" i="11"/>
  <c r="H3730" i="11"/>
  <c r="H3737" i="11"/>
  <c r="H3739" i="11"/>
  <c r="H3745" i="11"/>
  <c r="H3747" i="11"/>
  <c r="H3754" i="11"/>
  <c r="H3755" i="11"/>
  <c r="H3764" i="11"/>
  <c r="H3769" i="11"/>
  <c r="H3770" i="11"/>
  <c r="H3772" i="11"/>
  <c r="H3576" i="11"/>
  <c r="H3577" i="11"/>
  <c r="H3584" i="11"/>
  <c r="H694" i="11"/>
  <c r="H718" i="11"/>
  <c r="H3676" i="11"/>
  <c r="X3676" i="11"/>
  <c r="H1276" i="11"/>
  <c r="H1344" i="11"/>
  <c r="H1368" i="11"/>
  <c r="H2240" i="11"/>
  <c r="H2564" i="11"/>
  <c r="H3625" i="11"/>
  <c r="H1003" i="11"/>
  <c r="H1011" i="11"/>
  <c r="H1027" i="11"/>
  <c r="H1035" i="11"/>
  <c r="H1051" i="11"/>
  <c r="H2139" i="11"/>
  <c r="H2211" i="11"/>
  <c r="H2243" i="11"/>
  <c r="H2259" i="11"/>
  <c r="H2267" i="11"/>
  <c r="H2275" i="11"/>
  <c r="X2275" i="11"/>
  <c r="H2291" i="11"/>
  <c r="H2333" i="11"/>
  <c r="H2339" i="11"/>
  <c r="H2357" i="11"/>
  <c r="H2373" i="11"/>
  <c r="H2389" i="11"/>
  <c r="H2413" i="11"/>
  <c r="H2460" i="11"/>
  <c r="X2460" i="11"/>
  <c r="H2461" i="11"/>
  <c r="H2469" i="11"/>
  <c r="H2477" i="11"/>
  <c r="H2506" i="11"/>
  <c r="H2509" i="11"/>
  <c r="H2514" i="11"/>
  <c r="H2515" i="11"/>
  <c r="H2516" i="11"/>
  <c r="H2524" i="11"/>
  <c r="H2549" i="11"/>
  <c r="X2549" i="11" s="1"/>
  <c r="H9" i="11"/>
  <c r="H13" i="11"/>
  <c r="X13" i="11"/>
  <c r="H17" i="11"/>
  <c r="H21" i="11"/>
  <c r="X21" i="11"/>
  <c r="H25" i="11"/>
  <c r="H29" i="11"/>
  <c r="H33" i="11"/>
  <c r="H41" i="11"/>
  <c r="H49" i="11"/>
  <c r="H177" i="11"/>
  <c r="H578" i="11"/>
  <c r="X578" i="11"/>
  <c r="H626" i="11"/>
  <c r="H634" i="11"/>
  <c r="H1728" i="11"/>
  <c r="H1744" i="11"/>
  <c r="H1748" i="11"/>
  <c r="H1776" i="11"/>
  <c r="H1912" i="11"/>
  <c r="H1979" i="11"/>
  <c r="H2131" i="11"/>
  <c r="H1643" i="11"/>
  <c r="H1659" i="11"/>
  <c r="H1667" i="11"/>
  <c r="H1683" i="11"/>
  <c r="H1819" i="11"/>
  <c r="H1859" i="11"/>
  <c r="H2678" i="11"/>
  <c r="H2686" i="11"/>
  <c r="H2694" i="11"/>
  <c r="H2702" i="11"/>
  <c r="H2718" i="11"/>
  <c r="H2742" i="11"/>
  <c r="H2760" i="11"/>
  <c r="H2790" i="11"/>
  <c r="H2806" i="11"/>
  <c r="X2806" i="11" s="1"/>
  <c r="H2808" i="11"/>
  <c r="H2813" i="11"/>
  <c r="H2816" i="11"/>
  <c r="H2821" i="11"/>
  <c r="H2829" i="11"/>
  <c r="H2840" i="11"/>
  <c r="H2896" i="11"/>
  <c r="X2896" i="11" s="1"/>
  <c r="H2967" i="11"/>
  <c r="X2967" i="11"/>
  <c r="H2991" i="11"/>
  <c r="H2998" i="11"/>
  <c r="H3081" i="11"/>
  <c r="H3093" i="11"/>
  <c r="H3140" i="11"/>
  <c r="X3140" i="11" s="1"/>
  <c r="H3157" i="11"/>
  <c r="H3195" i="11"/>
  <c r="H3200" i="11"/>
  <c r="X3200" i="11"/>
  <c r="H3208" i="11"/>
  <c r="H3211" i="11"/>
  <c r="H3225" i="11"/>
  <c r="H3256" i="11"/>
  <c r="H3266" i="11"/>
  <c r="H3275" i="11"/>
  <c r="H3281" i="11"/>
  <c r="H3282" i="11"/>
  <c r="H3291" i="11"/>
  <c r="H3297" i="11"/>
  <c r="H3298" i="11"/>
  <c r="H3299" i="11"/>
  <c r="H3305" i="11"/>
  <c r="X3305" i="11"/>
  <c r="H3307" i="11"/>
  <c r="H3312" i="11"/>
  <c r="H3313" i="11"/>
  <c r="H3315" i="11"/>
  <c r="H3322" i="11"/>
  <c r="H3328" i="11"/>
  <c r="H3330" i="11"/>
  <c r="H3336" i="11"/>
  <c r="H3337" i="11"/>
  <c r="H3338" i="11"/>
  <c r="H3339" i="11"/>
  <c r="X3339" i="11"/>
  <c r="H3345" i="11"/>
  <c r="H3347" i="11"/>
  <c r="H3352" i="11"/>
  <c r="X3352" i="11"/>
  <c r="H3353" i="11"/>
  <c r="H3363" i="11"/>
  <c r="H2205" i="11"/>
  <c r="H3013" i="11"/>
  <c r="X2402" i="11"/>
  <c r="X2893" i="11"/>
  <c r="X362" i="11"/>
  <c r="X1985" i="11"/>
  <c r="X3682" i="11"/>
  <c r="X3236" i="11"/>
  <c r="X3210" i="11"/>
  <c r="X3145" i="11"/>
  <c r="X3124" i="11"/>
  <c r="X3032" i="11"/>
  <c r="X3618" i="11"/>
  <c r="X3659" i="11"/>
  <c r="X3262" i="11"/>
  <c r="X3170" i="11"/>
  <c r="X3127" i="11"/>
  <c r="X1458" i="11"/>
  <c r="X1320" i="11"/>
  <c r="X3646" i="11"/>
  <c r="X3306" i="11"/>
  <c r="X2927" i="11"/>
  <c r="X2792" i="11"/>
  <c r="X3446" i="11"/>
  <c r="X802" i="11"/>
  <c r="X2820" i="11"/>
  <c r="X109" i="11"/>
  <c r="X2882" i="11"/>
  <c r="X1661" i="11"/>
  <c r="X1794" i="11"/>
  <c r="X3314" i="11"/>
  <c r="X1117" i="11"/>
  <c r="X2003" i="11"/>
  <c r="X1176" i="11"/>
  <c r="X3025" i="11"/>
  <c r="X156" i="11"/>
  <c r="X197" i="11"/>
  <c r="X2459" i="11"/>
  <c r="X3472" i="11"/>
  <c r="X552" i="11"/>
  <c r="X2925" i="11"/>
  <c r="X1645" i="11"/>
  <c r="X1690" i="11"/>
  <c r="X3348" i="11"/>
  <c r="X3692" i="11"/>
  <c r="X3220" i="11"/>
  <c r="X3871" i="11"/>
  <c r="X3673" i="11"/>
  <c r="X691" i="11"/>
  <c r="X812" i="11"/>
  <c r="X708" i="11"/>
  <c r="X2712" i="11"/>
  <c r="X314" i="11"/>
  <c r="X834" i="11"/>
  <c r="X1221" i="11"/>
  <c r="X1940" i="11"/>
  <c r="X3665" i="11"/>
  <c r="X3649" i="11"/>
  <c r="X2909" i="11"/>
  <c r="X2715" i="11"/>
  <c r="X2468" i="11"/>
  <c r="X2280" i="11"/>
  <c r="X2155" i="11"/>
  <c r="X3851" i="11"/>
  <c r="X1434" i="11"/>
  <c r="X2436" i="11"/>
  <c r="X2769" i="11"/>
  <c r="X3079" i="11"/>
  <c r="X3092" i="11"/>
  <c r="X913" i="11"/>
  <c r="X794" i="11"/>
  <c r="X3777" i="11"/>
  <c r="X1693" i="11"/>
  <c r="X2221" i="11"/>
  <c r="X2307" i="11"/>
  <c r="X258" i="11"/>
  <c r="X1025" i="11"/>
  <c r="X3797" i="11"/>
  <c r="X389" i="11"/>
  <c r="X3076" i="11"/>
  <c r="X3757" i="11"/>
  <c r="X3344" i="11"/>
  <c r="X2837" i="11"/>
  <c r="X3566" i="11"/>
  <c r="X3052" i="11"/>
  <c r="X2536" i="11"/>
  <c r="X1811" i="11"/>
  <c r="X2130" i="11"/>
  <c r="X3815" i="11"/>
  <c r="X1771" i="11"/>
  <c r="X1972" i="11"/>
  <c r="X1032" i="11"/>
  <c r="X2410" i="11"/>
  <c r="X3154" i="11"/>
  <c r="X3635" i="11"/>
  <c r="X697" i="11"/>
  <c r="X3672" i="11"/>
  <c r="X3110" i="11"/>
  <c r="X2328" i="11"/>
  <c r="X1600" i="11"/>
  <c r="X93" i="11"/>
  <c r="X779" i="11"/>
  <c r="X297" i="11"/>
  <c r="X83" i="11"/>
  <c r="X3615" i="11"/>
  <c r="X2667" i="11"/>
  <c r="X994" i="11"/>
  <c r="X1960" i="11"/>
  <c r="X3534" i="11"/>
  <c r="X3033" i="11"/>
  <c r="X3132" i="11"/>
  <c r="X346" i="11"/>
  <c r="X2847" i="11"/>
  <c r="X1222" i="11"/>
  <c r="X696" i="11"/>
  <c r="X2910" i="11"/>
  <c r="X2756" i="11"/>
  <c r="X1578" i="11"/>
  <c r="X845" i="11"/>
  <c r="X821" i="11"/>
  <c r="X3749" i="11"/>
  <c r="X3151" i="11"/>
  <c r="X3044" i="11"/>
  <c r="X200" i="11"/>
  <c r="X117" i="11"/>
  <c r="X1450" i="11"/>
  <c r="X3791" i="11"/>
  <c r="X3158" i="11"/>
  <c r="X3123" i="11"/>
  <c r="X3048" i="11"/>
  <c r="X1795" i="11"/>
  <c r="X2203" i="11"/>
  <c r="X421" i="11"/>
  <c r="X174" i="11"/>
  <c r="X2417" i="11"/>
  <c r="X345" i="11"/>
  <c r="X724" i="11"/>
  <c r="X2369" i="11"/>
  <c r="X50" i="11"/>
  <c r="X416" i="11"/>
  <c r="X685" i="11"/>
  <c r="X681" i="11"/>
  <c r="X1123" i="11"/>
  <c r="X3736" i="11"/>
  <c r="X1514" i="11"/>
  <c r="X3355" i="11"/>
  <c r="X3771" i="11"/>
  <c r="X2975" i="11"/>
  <c r="X1675" i="11"/>
  <c r="X1195" i="11"/>
  <c r="X581" i="11"/>
  <c r="X492" i="11"/>
  <c r="H1509" i="11"/>
  <c r="H2630" i="11"/>
  <c r="X3259" i="11"/>
  <c r="H3500" i="11"/>
  <c r="H3710" i="11"/>
  <c r="H2458" i="11"/>
  <c r="H2118" i="11"/>
  <c r="H2757" i="11"/>
  <c r="X2757" i="11"/>
  <c r="H2964" i="11"/>
  <c r="H3192" i="11"/>
  <c r="H3264" i="11"/>
  <c r="X1553" i="11"/>
  <c r="X3194" i="11"/>
  <c r="H1132" i="11"/>
  <c r="H1739" i="11"/>
  <c r="H3818" i="11"/>
  <c r="H3816" i="11"/>
  <c r="H3812" i="11"/>
  <c r="H46" i="11"/>
  <c r="X46" i="11"/>
  <c r="H38" i="11"/>
  <c r="H30" i="11"/>
  <c r="H22" i="11"/>
  <c r="H14" i="11"/>
  <c r="H6" i="11"/>
  <c r="H826" i="11"/>
  <c r="H2219" i="11"/>
  <c r="H2227" i="11"/>
  <c r="H2990" i="11"/>
  <c r="H2992" i="11"/>
  <c r="H2999" i="11"/>
  <c r="H3015" i="11"/>
  <c r="H1593" i="11"/>
  <c r="H2242" i="11"/>
  <c r="H2250" i="11"/>
  <c r="H2266" i="11"/>
  <c r="H2306" i="11"/>
  <c r="X2306" i="11"/>
  <c r="H2314" i="11"/>
  <c r="H2329" i="11"/>
  <c r="H2392" i="11"/>
  <c r="H2400" i="11"/>
  <c r="H2424" i="11"/>
  <c r="H3265" i="11"/>
  <c r="H476" i="11"/>
  <c r="H504" i="11"/>
  <c r="H2142" i="11"/>
  <c r="H2150" i="11"/>
  <c r="H2158" i="11"/>
  <c r="H2982" i="11"/>
  <c r="H3514" i="11"/>
  <c r="H3521" i="11"/>
  <c r="H3538" i="11"/>
  <c r="H3569" i="11"/>
  <c r="H3693" i="11"/>
  <c r="H3752" i="11"/>
  <c r="H3761" i="11"/>
  <c r="H1379" i="11"/>
  <c r="H1403" i="11"/>
  <c r="H1475" i="11"/>
  <c r="H2072" i="11"/>
  <c r="H2088" i="11"/>
  <c r="H2096" i="11"/>
  <c r="H2125" i="11"/>
  <c r="H2431" i="11"/>
  <c r="H2447" i="11"/>
  <c r="H2456" i="11"/>
  <c r="H2465" i="11"/>
  <c r="H2470" i="11"/>
  <c r="X2470" i="11"/>
  <c r="H2473" i="11"/>
  <c r="H2479" i="11"/>
  <c r="X2479" i="11"/>
  <c r="H2486" i="11"/>
  <c r="H2494" i="11"/>
  <c r="H2495" i="11"/>
  <c r="H2497" i="11"/>
  <c r="H2511" i="11"/>
  <c r="H2529" i="11"/>
  <c r="H2579" i="11"/>
  <c r="H2590" i="11"/>
  <c r="H2592" i="11"/>
  <c r="H2598" i="11"/>
  <c r="H2600" i="11"/>
  <c r="H2608" i="11"/>
  <c r="H2612" i="11"/>
  <c r="H2613" i="11"/>
  <c r="H2626" i="11"/>
  <c r="H2628" i="11"/>
  <c r="H2629" i="11"/>
  <c r="H2646" i="11"/>
  <c r="H2647" i="11"/>
  <c r="H2679" i="11"/>
  <c r="H2703" i="11"/>
  <c r="X2703" i="11"/>
  <c r="H2719" i="11"/>
  <c r="H2737" i="11"/>
  <c r="H2754" i="11"/>
  <c r="H2761" i="11"/>
  <c r="H2770" i="11"/>
  <c r="H2777" i="11"/>
  <c r="H2786" i="11"/>
  <c r="H2810" i="11"/>
  <c r="H2811" i="11"/>
  <c r="H2812" i="11"/>
  <c r="H2828" i="11"/>
  <c r="H2859" i="11"/>
  <c r="H2883" i="11"/>
  <c r="H2920" i="11"/>
  <c r="H2928" i="11"/>
  <c r="H2929" i="11"/>
  <c r="H2930" i="11"/>
  <c r="H2971" i="11"/>
  <c r="H1314" i="11"/>
  <c r="H1354" i="11"/>
  <c r="H1366" i="11"/>
  <c r="H1987" i="11"/>
  <c r="H1995" i="11"/>
  <c r="X1995" i="11"/>
  <c r="H2032" i="11"/>
  <c r="H2344" i="11"/>
  <c r="H2568" i="11"/>
  <c r="H2604" i="11"/>
  <c r="H134" i="11"/>
  <c r="H1261" i="11"/>
  <c r="H1265" i="11"/>
  <c r="H1277" i="11"/>
  <c r="H1289" i="11"/>
  <c r="H1297" i="11"/>
  <c r="H1836" i="11"/>
  <c r="H1864" i="11"/>
  <c r="H1880" i="11"/>
  <c r="H1888" i="11"/>
  <c r="X25" i="11"/>
  <c r="X30" i="11"/>
  <c r="X9" i="11"/>
  <c r="X5" i="11"/>
  <c r="X2727" i="11"/>
  <c r="X784" i="11"/>
  <c r="X2517" i="11"/>
  <c r="X2782" i="11"/>
  <c r="X2693" i="11"/>
  <c r="X2602" i="11"/>
  <c r="X3407" i="11"/>
  <c r="X3109" i="11"/>
  <c r="X2056" i="11"/>
  <c r="X1657" i="11"/>
  <c r="X1722" i="11"/>
  <c r="X2935" i="11"/>
  <c r="X2776" i="11"/>
  <c r="X937" i="11"/>
  <c r="X3231" i="11"/>
  <c r="X2397" i="11"/>
  <c r="X3448" i="11"/>
  <c r="X3104" i="11"/>
  <c r="X1861" i="11"/>
  <c r="X3186" i="11"/>
  <c r="X1570" i="11"/>
  <c r="X1821" i="11"/>
  <c r="X3713" i="11"/>
  <c r="X3423" i="11"/>
  <c r="X2168" i="11"/>
  <c r="X2463" i="11"/>
  <c r="X2499" i="11"/>
  <c r="X3325" i="11"/>
  <c r="X2849" i="11"/>
  <c r="X2839" i="11"/>
  <c r="X2572" i="11"/>
  <c r="X3290" i="11"/>
  <c r="X1090" i="11"/>
  <c r="X1082" i="11"/>
  <c r="X3841" i="11"/>
  <c r="X3638" i="11"/>
  <c r="X2881" i="11"/>
  <c r="X1410" i="11"/>
  <c r="X2852" i="11"/>
  <c r="X3191" i="11"/>
  <c r="X2345" i="11"/>
  <c r="X1827" i="11"/>
  <c r="X2480" i="11"/>
  <c r="X3633" i="11"/>
  <c r="X3523" i="11"/>
  <c r="X2978" i="11"/>
  <c r="X1177" i="11"/>
  <c r="X541" i="11"/>
  <c r="X187" i="11"/>
  <c r="X3495" i="11"/>
  <c r="X2639" i="11"/>
  <c r="X3545" i="11"/>
  <c r="X3678" i="11"/>
  <c r="X609" i="11"/>
  <c r="X3642" i="11"/>
  <c r="X3594" i="11"/>
  <c r="X3069" i="11"/>
  <c r="X3518" i="11"/>
  <c r="X3149" i="11"/>
  <c r="X3155" i="11"/>
  <c r="X2763" i="11"/>
  <c r="X3319" i="11"/>
  <c r="X3251" i="11"/>
  <c r="X2274" i="11"/>
  <c r="X1386" i="11"/>
  <c r="X1882" i="11"/>
  <c r="X2069" i="11"/>
  <c r="X2884" i="11"/>
  <c r="X3117" i="11"/>
  <c r="X2365" i="11"/>
  <c r="X818" i="11"/>
  <c r="X181" i="11"/>
  <c r="X1371" i="11"/>
  <c r="H113" i="11"/>
  <c r="H3280" i="11"/>
  <c r="X1467" i="11"/>
  <c r="X3524" i="11"/>
  <c r="H1059" i="11"/>
  <c r="H866" i="11"/>
  <c r="H1605" i="11"/>
  <c r="H2352" i="11"/>
  <c r="H1584" i="11"/>
  <c r="H1394" i="11"/>
  <c r="H2446" i="11"/>
  <c r="X2446" i="11"/>
  <c r="H2454" i="11"/>
  <c r="H2526" i="11"/>
  <c r="H2542" i="11"/>
  <c r="H2753" i="11"/>
  <c r="H2841" i="11"/>
  <c r="H1427" i="11"/>
  <c r="H1435" i="11"/>
  <c r="H1459" i="11"/>
  <c r="H1305" i="11"/>
  <c r="H1309" i="11"/>
  <c r="H1313" i="11"/>
  <c r="X1313" i="11"/>
  <c r="H1317" i="11"/>
  <c r="H1321" i="11"/>
  <c r="H1325" i="11"/>
  <c r="H1329" i="11"/>
  <c r="H1333" i="11"/>
  <c r="H1337" i="11"/>
  <c r="H1341" i="11"/>
  <c r="H1345" i="11"/>
  <c r="H1349" i="11"/>
  <c r="X1349" i="11"/>
  <c r="H1353" i="11"/>
  <c r="H1357" i="11"/>
  <c r="H1361" i="11"/>
  <c r="X1361" i="11"/>
  <c r="H1365" i="11"/>
  <c r="H1369" i="11"/>
  <c r="H2550" i="11"/>
  <c r="H2558" i="11"/>
  <c r="H2569" i="11"/>
  <c r="H2597" i="11"/>
  <c r="H3006" i="11"/>
  <c r="H3022" i="11"/>
  <c r="H3023" i="11"/>
  <c r="H3820" i="11"/>
  <c r="H1300" i="11"/>
  <c r="H1301" i="11"/>
  <c r="H2192" i="11"/>
  <c r="H3389" i="11"/>
  <c r="H3390" i="11"/>
  <c r="X3390" i="11"/>
  <c r="H3391" i="11"/>
  <c r="H3392" i="11"/>
  <c r="H3393" i="11"/>
  <c r="H1698" i="11"/>
  <c r="X1698" i="11" s="1"/>
  <c r="H1866" i="11"/>
  <c r="H2725" i="11"/>
  <c r="H562" i="11"/>
  <c r="H2022" i="11"/>
  <c r="H795" i="11"/>
  <c r="H2073" i="11"/>
  <c r="H2101" i="11"/>
  <c r="H3585" i="11"/>
  <c r="X3585" i="11" s="1"/>
  <c r="H3586" i="11"/>
  <c r="H227" i="11"/>
  <c r="H3811" i="11"/>
  <c r="X2983" i="11"/>
  <c r="X1842" i="11"/>
  <c r="X3309" i="11"/>
  <c r="X3115" i="11"/>
  <c r="X1058" i="11"/>
  <c r="X909" i="11"/>
  <c r="X216" i="11"/>
  <c r="X409" i="11"/>
  <c r="X2187" i="11"/>
  <c r="X875" i="11"/>
  <c r="X3702" i="11"/>
  <c r="X1293" i="11"/>
  <c r="X1331" i="11"/>
  <c r="X1933" i="11"/>
  <c r="X3578" i="11"/>
  <c r="X3558" i="11"/>
  <c r="X3002" i="11"/>
  <c r="X2905" i="11"/>
  <c r="X1312" i="11"/>
  <c r="X1637" i="11"/>
  <c r="X3297" i="11"/>
  <c r="X2494" i="11"/>
  <c r="X3296" i="11"/>
  <c r="X3623" i="11"/>
  <c r="X283" i="11"/>
  <c r="O37" i="21"/>
  <c r="P37" i="21" s="1"/>
  <c r="Q37" i="21" s="1"/>
  <c r="H331" i="11"/>
  <c r="X331" i="11" s="1"/>
  <c r="H469" i="11"/>
  <c r="H473" i="11"/>
  <c r="H477" i="11"/>
  <c r="H481" i="11"/>
  <c r="H485" i="11"/>
  <c r="H489" i="11"/>
  <c r="H493" i="11"/>
  <c r="H497" i="11"/>
  <c r="H501" i="11"/>
  <c r="X501" i="11"/>
  <c r="H505" i="11"/>
  <c r="H509" i="11"/>
  <c r="H513" i="11"/>
  <c r="H517" i="11"/>
  <c r="X517" i="11"/>
  <c r="H521" i="11"/>
  <c r="X521" i="11" s="1"/>
  <c r="H525" i="11"/>
  <c r="H529" i="11"/>
  <c r="H1569" i="11"/>
  <c r="H1707" i="11"/>
  <c r="H2245" i="11"/>
  <c r="H1694" i="11"/>
  <c r="H2443" i="11"/>
  <c r="X2443" i="11" s="1"/>
  <c r="H2467" i="11"/>
  <c r="H2475" i="11"/>
  <c r="H2490" i="11"/>
  <c r="H3384" i="11"/>
  <c r="H3385" i="11"/>
  <c r="H3386" i="11"/>
  <c r="H3387" i="11"/>
  <c r="X3387" i="11"/>
  <c r="H3388" i="11"/>
  <c r="X3388" i="11"/>
  <c r="H3394" i="11"/>
  <c r="H3395" i="11"/>
  <c r="H3396" i="11"/>
  <c r="H3397" i="11"/>
  <c r="X3397" i="11" s="1"/>
  <c r="H3398" i="11"/>
  <c r="H3399" i="11"/>
  <c r="X3399" i="11"/>
  <c r="H3400" i="11"/>
  <c r="H3401" i="11"/>
  <c r="H3402" i="11"/>
  <c r="H3403" i="11"/>
  <c r="H3404" i="11"/>
  <c r="H3409" i="11"/>
  <c r="H3410" i="11"/>
  <c r="X3410" i="11"/>
  <c r="H3411" i="11"/>
  <c r="H3412" i="11"/>
  <c r="X3412" i="11"/>
  <c r="H3417" i="11"/>
  <c r="H3418" i="11"/>
  <c r="H3419" i="11"/>
  <c r="H3420" i="11"/>
  <c r="H3425" i="11"/>
  <c r="H3426" i="11"/>
  <c r="H3427" i="11"/>
  <c r="X3427" i="11"/>
  <c r="H3428" i="11"/>
  <c r="H3433" i="11"/>
  <c r="H3434" i="11"/>
  <c r="H3435" i="11"/>
  <c r="H3436" i="11"/>
  <c r="H3441" i="11"/>
  <c r="X3441" i="11" s="1"/>
  <c r="H3442" i="11"/>
  <c r="H3443" i="11"/>
  <c r="H3444" i="11"/>
  <c r="H3449" i="11"/>
  <c r="X3449" i="11"/>
  <c r="H3450" i="11"/>
  <c r="H3451" i="11"/>
  <c r="H3452" i="11"/>
  <c r="H3457" i="11"/>
  <c r="X3457" i="11"/>
  <c r="H3458" i="11"/>
  <c r="X3458" i="11" s="1"/>
  <c r="H3459" i="11"/>
  <c r="H3460" i="11"/>
  <c r="H3465" i="11"/>
  <c r="H3466" i="11"/>
  <c r="X3466" i="11" s="1"/>
  <c r="H3467" i="11"/>
  <c r="X3467" i="11"/>
  <c r="H3468" i="11"/>
  <c r="H3474" i="11"/>
  <c r="H3475" i="11"/>
  <c r="H3476" i="11"/>
  <c r="H3482" i="11"/>
  <c r="H3483" i="11"/>
  <c r="H3484" i="11"/>
  <c r="H3490" i="11"/>
  <c r="H3491" i="11"/>
  <c r="X3491" i="11"/>
  <c r="H3492" i="11"/>
  <c r="H133" i="11"/>
  <c r="H137" i="11"/>
  <c r="H1081" i="11"/>
  <c r="H1085" i="11"/>
  <c r="H1649" i="11"/>
  <c r="X1649" i="11" s="1"/>
  <c r="H1899" i="11"/>
  <c r="E29" i="21"/>
  <c r="F29" i="21" s="1"/>
  <c r="G29" i="21" s="1"/>
  <c r="E39" i="21"/>
  <c r="F39" i="21"/>
  <c r="G39" i="21" s="1"/>
  <c r="X3748" i="11"/>
  <c r="X2284" i="11"/>
  <c r="H2214" i="11"/>
  <c r="X1036" i="11"/>
  <c r="H349" i="11"/>
  <c r="H956" i="11"/>
  <c r="H1212" i="11"/>
  <c r="H1760" i="11"/>
  <c r="H1768" i="11"/>
  <c r="H3267" i="11"/>
  <c r="H3580" i="11"/>
  <c r="H3581" i="11"/>
  <c r="X3581" i="11"/>
  <c r="O53" i="21"/>
  <c r="Q46" i="21"/>
  <c r="G47" i="21"/>
  <c r="F53" i="21"/>
  <c r="G53" i="21"/>
  <c r="X2607" i="11"/>
  <c r="X2299" i="11"/>
  <c r="X1853" i="11"/>
  <c r="X3527" i="11"/>
  <c r="X1225" i="11"/>
  <c r="X1113" i="11"/>
  <c r="X390" i="11"/>
  <c r="X1187" i="11"/>
  <c r="X456" i="11"/>
  <c r="X3813" i="11"/>
  <c r="X549" i="11"/>
  <c r="X3803" i="11"/>
  <c r="X1056" i="11"/>
  <c r="X716" i="11"/>
  <c r="X3774" i="11"/>
  <c r="X3756" i="11"/>
  <c r="X3733" i="11"/>
  <c r="X3714" i="11"/>
  <c r="X3304" i="11"/>
  <c r="X3214" i="11"/>
  <c r="X2943" i="11"/>
  <c r="X2826" i="11"/>
  <c r="X2635" i="11"/>
  <c r="X2984" i="11"/>
  <c r="X2944" i="11"/>
  <c r="X2904" i="11"/>
  <c r="X2840" i="11"/>
  <c r="X689" i="11"/>
  <c r="X3316" i="11"/>
  <c r="X3010" i="11"/>
  <c r="X261" i="11"/>
  <c r="X2429" i="11"/>
  <c r="X889" i="11"/>
  <c r="X3561" i="11"/>
  <c r="X3528" i="11"/>
  <c r="X826" i="11"/>
  <c r="X3697" i="11"/>
  <c r="X1643" i="11"/>
  <c r="X2942" i="11"/>
  <c r="X3590" i="11"/>
  <c r="X3619" i="11"/>
  <c r="X205" i="11"/>
  <c r="X3563" i="11"/>
  <c r="X597" i="11"/>
  <c r="X3112" i="11"/>
  <c r="X809" i="11"/>
  <c r="X2956" i="11"/>
  <c r="X2718" i="11"/>
  <c r="X2389" i="11"/>
  <c r="X2165" i="11"/>
  <c r="X2522" i="11"/>
  <c r="X2400" i="11"/>
  <c r="X2527" i="11"/>
  <c r="X2833" i="11"/>
  <c r="X3081" i="11"/>
  <c r="X2567" i="11"/>
  <c r="X2270" i="11"/>
  <c r="X2149" i="11"/>
  <c r="X2043" i="11"/>
  <c r="X2237" i="11"/>
  <c r="X2133" i="11"/>
  <c r="X2892" i="11"/>
  <c r="X2859" i="11"/>
  <c r="W3890" i="11"/>
  <c r="H661" i="11"/>
  <c r="H3798" i="11"/>
  <c r="X3798" i="11"/>
  <c r="H3796" i="11"/>
  <c r="H3794" i="11"/>
  <c r="H3792" i="11"/>
  <c r="X3792" i="11"/>
  <c r="H3790" i="11"/>
  <c r="H3788" i="11"/>
  <c r="H128" i="11"/>
  <c r="H890" i="11"/>
  <c r="H891" i="11"/>
  <c r="H894" i="11"/>
  <c r="X894" i="11"/>
  <c r="H898" i="11"/>
  <c r="H902" i="11"/>
  <c r="H906" i="11"/>
  <c r="H907" i="11"/>
  <c r="H910" i="11"/>
  <c r="H914" i="11"/>
  <c r="H915" i="11"/>
  <c r="H918" i="11"/>
  <c r="H922" i="11"/>
  <c r="H923" i="11"/>
  <c r="H926" i="11"/>
  <c r="X926" i="11"/>
  <c r="H930" i="11"/>
  <c r="H931" i="11"/>
  <c r="X931" i="11"/>
  <c r="H934" i="11"/>
  <c r="H938" i="11"/>
  <c r="H939" i="11"/>
  <c r="H942" i="11"/>
  <c r="H946" i="11"/>
  <c r="H947" i="11"/>
  <c r="H1076" i="11"/>
  <c r="H1938" i="11"/>
  <c r="H2181" i="11"/>
  <c r="H2185" i="11"/>
  <c r="H2193" i="11"/>
  <c r="H2784" i="11"/>
  <c r="H2793" i="11"/>
  <c r="H2830" i="11"/>
  <c r="H2848" i="11"/>
  <c r="H2862" i="11"/>
  <c r="H3287" i="11"/>
  <c r="H3288" i="11"/>
  <c r="H3302" i="11"/>
  <c r="X3302" i="11" s="1"/>
  <c r="H3318" i="11"/>
  <c r="H3320" i="11"/>
  <c r="H3334" i="11"/>
  <c r="H3341" i="11"/>
  <c r="H3342" i="11"/>
  <c r="H3357" i="11"/>
  <c r="H3360" i="11"/>
  <c r="H3366" i="11"/>
  <c r="X3366" i="11"/>
  <c r="H332" i="11"/>
  <c r="H340" i="11"/>
  <c r="H544" i="11"/>
  <c r="H1562" i="11"/>
  <c r="H2338" i="11"/>
  <c r="H2437" i="11"/>
  <c r="X2437" i="11"/>
  <c r="H2445" i="11"/>
  <c r="H2485" i="11"/>
  <c r="H2493" i="11"/>
  <c r="H2501" i="11"/>
  <c r="H2543" i="11"/>
  <c r="H2552" i="11"/>
  <c r="H2560" i="11"/>
  <c r="X2560" i="11"/>
  <c r="H2599" i="11"/>
  <c r="H2606" i="11"/>
  <c r="H2611" i="11"/>
  <c r="H848" i="11"/>
  <c r="H852" i="11"/>
  <c r="H856" i="11"/>
  <c r="H996" i="11"/>
  <c r="H1274" i="11"/>
  <c r="H1420" i="11"/>
  <c r="H1436" i="11"/>
  <c r="H37" i="11"/>
  <c r="H466" i="11"/>
  <c r="H470" i="11"/>
  <c r="X470" i="11" s="1"/>
  <c r="H474" i="11"/>
  <c r="H478" i="11"/>
  <c r="X478" i="11"/>
  <c r="H482" i="11"/>
  <c r="X482" i="11"/>
  <c r="H486" i="11"/>
  <c r="H490" i="11"/>
  <c r="H494" i="11"/>
  <c r="H498" i="11"/>
  <c r="H502" i="11"/>
  <c r="X502" i="11"/>
  <c r="H506" i="11"/>
  <c r="X506" i="11"/>
  <c r="H510" i="11"/>
  <c r="H514" i="11"/>
  <c r="H518" i="11"/>
  <c r="H522" i="11"/>
  <c r="X522" i="11"/>
  <c r="H526" i="11"/>
  <c r="X526" i="11"/>
  <c r="H530" i="11"/>
  <c r="H2062" i="11"/>
  <c r="H2090" i="11"/>
  <c r="H24" i="11"/>
  <c r="X24" i="11"/>
  <c r="H28" i="11"/>
  <c r="X28" i="11"/>
  <c r="H236" i="11"/>
  <c r="H753" i="11"/>
  <c r="H1179" i="11"/>
  <c r="X1179" i="11" s="1"/>
  <c r="H2657" i="11"/>
  <c r="H2663" i="11"/>
  <c r="H2664" i="11"/>
  <c r="H2671" i="11"/>
  <c r="X2671" i="11"/>
  <c r="H2684" i="11"/>
  <c r="H2692" i="11"/>
  <c r="H2708" i="11"/>
  <c r="H2709" i="11"/>
  <c r="H2716" i="11"/>
  <c r="H2739" i="11"/>
  <c r="H3602" i="11"/>
  <c r="H1523" i="11"/>
  <c r="H1531" i="11"/>
  <c r="H1539" i="11"/>
  <c r="H1547" i="11"/>
  <c r="H1555" i="11"/>
  <c r="H1563" i="11"/>
  <c r="H1571" i="11"/>
  <c r="X1571" i="11"/>
  <c r="H1579" i="11"/>
  <c r="H1652" i="11"/>
  <c r="H1656" i="11"/>
  <c r="H1664" i="11"/>
  <c r="H1672" i="11"/>
  <c r="H1676" i="11"/>
  <c r="H1681" i="11"/>
  <c r="H2997" i="11"/>
  <c r="H3007" i="11"/>
  <c r="H3224" i="11"/>
  <c r="H358" i="11"/>
  <c r="H2244" i="11"/>
  <c r="H2249" i="11"/>
  <c r="H2253" i="11"/>
  <c r="H2257" i="11"/>
  <c r="H2261" i="11"/>
  <c r="H2265" i="11"/>
  <c r="H2269" i="11"/>
  <c r="H2273" i="11"/>
  <c r="H2277" i="11"/>
  <c r="H2285" i="11"/>
  <c r="H2289" i="11"/>
  <c r="H2297" i="11"/>
  <c r="H2301" i="11"/>
  <c r="H2305" i="11"/>
  <c r="H2313" i="11"/>
  <c r="X2313" i="11"/>
  <c r="H2319" i="11"/>
  <c r="X133" i="11"/>
  <c r="X1353" i="11"/>
  <c r="H1604" i="11"/>
  <c r="X2219" i="11"/>
  <c r="H3383" i="11"/>
  <c r="X3394" i="11"/>
  <c r="X3418" i="11"/>
  <c r="X3433" i="11"/>
  <c r="X3468" i="11"/>
  <c r="X3476" i="11"/>
  <c r="H3481" i="11"/>
  <c r="H3689" i="11"/>
  <c r="X1749" i="11"/>
  <c r="H1084" i="11"/>
  <c r="X1300" i="11"/>
  <c r="H136" i="11"/>
  <c r="X1305" i="11"/>
  <c r="X3426" i="11"/>
  <c r="X3443" i="11"/>
  <c r="X3450" i="11"/>
  <c r="X3465" i="11"/>
  <c r="H3473" i="11"/>
  <c r="H657" i="11"/>
  <c r="X1369" i="11"/>
  <c r="X3391" i="11"/>
  <c r="X3404" i="11"/>
  <c r="X3417" i="11"/>
  <c r="H561" i="11"/>
  <c r="X1309" i="11"/>
  <c r="H2021" i="11"/>
  <c r="H2218" i="11"/>
  <c r="H2226" i="11"/>
  <c r="H2640" i="11"/>
  <c r="X3395" i="11"/>
  <c r="X3428" i="11"/>
  <c r="X3452" i="11"/>
  <c r="X562" i="11"/>
  <c r="X2214" i="11"/>
  <c r="H2222" i="11"/>
  <c r="H3489" i="11"/>
  <c r="H3504" i="11"/>
  <c r="H3681" i="11"/>
  <c r="X3681" i="11"/>
  <c r="H3787" i="11"/>
  <c r="X3364" i="11"/>
  <c r="X1325" i="11"/>
  <c r="X2022" i="11"/>
  <c r="X2227" i="11"/>
  <c r="H3278" i="11"/>
  <c r="X3393" i="11"/>
  <c r="X3435" i="11"/>
  <c r="X3459" i="11"/>
  <c r="X3475" i="11"/>
  <c r="X3291" i="11"/>
  <c r="X3265" i="11"/>
  <c r="X53" i="11"/>
  <c r="X1904" i="11"/>
  <c r="X520" i="11"/>
  <c r="X169" i="11"/>
  <c r="X729" i="11"/>
  <c r="X1646" i="11"/>
  <c r="X672" i="11"/>
  <c r="X3242" i="11"/>
  <c r="X3226" i="11"/>
  <c r="X3201" i="11"/>
  <c r="X3168" i="11"/>
  <c r="X3046" i="11"/>
  <c r="X3029" i="11"/>
  <c r="X3647" i="11"/>
  <c r="X3067" i="11"/>
  <c r="X2656" i="11"/>
  <c r="X2225" i="11"/>
  <c r="X1242" i="11"/>
  <c r="X1129" i="11"/>
  <c r="X2411" i="11"/>
  <c r="X2393" i="11"/>
  <c r="X1283" i="11"/>
  <c r="X2049" i="11"/>
  <c r="X3784" i="11"/>
  <c r="X1618" i="11"/>
  <c r="X3120" i="11"/>
  <c r="X3361" i="11"/>
  <c r="X3337" i="11"/>
  <c r="X3307" i="11"/>
  <c r="X3225" i="11"/>
  <c r="X3543" i="11"/>
  <c r="X2794" i="11"/>
  <c r="X1947" i="11"/>
  <c r="X2858" i="11"/>
  <c r="X202" i="11"/>
  <c r="X144" i="11"/>
  <c r="X1628" i="11"/>
  <c r="X3041" i="11"/>
  <c r="X3135" i="11"/>
  <c r="X3095" i="11"/>
  <c r="X1592" i="11"/>
  <c r="X1738" i="11"/>
  <c r="X2233" i="11"/>
  <c r="X310" i="11"/>
  <c r="X778" i="11"/>
  <c r="X429" i="11"/>
  <c r="X666" i="11"/>
  <c r="X58" i="11"/>
  <c r="X2988" i="11"/>
  <c r="X2412" i="11"/>
  <c r="X2356" i="11"/>
  <c r="X1109" i="11"/>
  <c r="X699" i="11"/>
  <c r="X3663" i="11"/>
  <c r="X3517" i="11"/>
  <c r="X3239" i="11"/>
  <c r="X3207" i="11"/>
  <c r="X3179" i="11"/>
  <c r="X3350" i="11"/>
  <c r="X3303" i="11"/>
  <c r="X2465" i="11"/>
  <c r="X3738" i="11"/>
  <c r="X2283" i="11"/>
  <c r="X1805" i="11"/>
  <c r="X1402" i="11"/>
  <c r="X2740" i="11"/>
  <c r="X2634" i="11"/>
  <c r="X2898" i="11"/>
  <c r="X1837" i="11"/>
  <c r="X3494" i="11"/>
  <c r="X3333" i="11"/>
  <c r="X843" i="11"/>
  <c r="X811" i="11"/>
  <c r="X2730" i="11"/>
  <c r="X2714" i="11"/>
  <c r="X3526" i="11"/>
  <c r="X1739" i="11"/>
  <c r="X2492" i="11"/>
  <c r="X228" i="11"/>
  <c r="X2229" i="11"/>
  <c r="X2016" i="11"/>
  <c r="X3499" i="11"/>
  <c r="X1929" i="11"/>
  <c r="X882" i="11"/>
  <c r="X1601" i="11"/>
  <c r="X2694" i="11"/>
  <c r="X1613" i="11"/>
  <c r="X1810" i="11"/>
  <c r="X1857" i="11"/>
  <c r="X2819" i="11"/>
  <c r="X2505" i="11"/>
  <c r="X2375" i="11"/>
  <c r="X3776" i="11"/>
  <c r="X645" i="11"/>
  <c r="X692" i="11"/>
  <c r="X3173" i="11"/>
  <c r="X3250" i="11"/>
  <c r="X3228" i="11"/>
  <c r="X3203" i="11"/>
  <c r="X3121" i="11"/>
  <c r="X3671" i="11"/>
  <c r="X2595" i="11"/>
  <c r="X3058" i="11"/>
  <c r="X2922" i="11"/>
  <c r="X1314" i="11"/>
  <c r="X1593" i="11"/>
  <c r="X209" i="11"/>
  <c r="X2623" i="11"/>
  <c r="X1669" i="11"/>
  <c r="X1565" i="11"/>
  <c r="X3674" i="11"/>
  <c r="X2491" i="11"/>
  <c r="X3249" i="11"/>
  <c r="X3202" i="11"/>
  <c r="X3629" i="11"/>
  <c r="X2551" i="11"/>
  <c r="X3245" i="11"/>
  <c r="X3213" i="11"/>
  <c r="X2889" i="11"/>
  <c r="X3728" i="11"/>
  <c r="X1517" i="11"/>
  <c r="X2404" i="11"/>
  <c r="X124" i="11"/>
  <c r="X1483" i="11"/>
  <c r="X1538" i="11"/>
  <c r="X3754" i="11"/>
  <c r="X1856" i="11"/>
  <c r="X2141" i="11"/>
  <c r="X1261" i="11"/>
  <c r="X116" i="11"/>
  <c r="X1315" i="11"/>
  <c r="X2376" i="11"/>
  <c r="X1978" i="11"/>
  <c r="X2276" i="11"/>
  <c r="X2252" i="11"/>
  <c r="X515" i="11"/>
  <c r="X369" i="11"/>
  <c r="X2234" i="11"/>
  <c r="X2580" i="11"/>
  <c r="X2487" i="11"/>
  <c r="X2250" i="11"/>
  <c r="X718" i="11"/>
  <c r="X1970" i="11"/>
  <c r="X2589" i="11"/>
  <c r="X2502" i="11"/>
  <c r="X2045" i="11"/>
  <c r="X2209" i="11"/>
  <c r="X3382" i="11"/>
  <c r="X2282" i="11"/>
  <c r="X2991" i="11"/>
  <c r="X2928" i="11"/>
  <c r="X3358" i="11"/>
  <c r="X2243" i="11"/>
  <c r="X2587" i="11"/>
  <c r="H1924" i="11"/>
  <c r="H2766" i="11"/>
  <c r="H3695" i="11"/>
  <c r="H3273" i="11"/>
  <c r="H683" i="11"/>
  <c r="H827" i="11"/>
  <c r="X827" i="11"/>
  <c r="H835" i="11"/>
  <c r="H1428" i="11"/>
  <c r="H1460" i="11"/>
  <c r="H1521" i="11"/>
  <c r="H1525" i="11"/>
  <c r="H1529" i="11"/>
  <c r="H1557" i="11"/>
  <c r="H1561" i="11"/>
  <c r="H1573" i="11"/>
  <c r="H1581" i="11"/>
  <c r="H2153" i="11"/>
  <c r="H2157" i="11"/>
  <c r="H2213" i="11"/>
  <c r="H3822" i="11"/>
  <c r="X3822" i="11"/>
  <c r="H1264" i="11"/>
  <c r="H1308" i="11"/>
  <c r="H1324" i="11"/>
  <c r="H1356" i="11"/>
  <c r="H1364" i="11"/>
  <c r="H56" i="11"/>
  <c r="H3177" i="11"/>
  <c r="H1835" i="11"/>
  <c r="H1843" i="11"/>
  <c r="H1851" i="11"/>
  <c r="H1860" i="11"/>
  <c r="H1867" i="11"/>
  <c r="H1868" i="11"/>
  <c r="H1875" i="11"/>
  <c r="H1883" i="11"/>
  <c r="H3367" i="11"/>
  <c r="X2293" i="11"/>
  <c r="R3890" i="11"/>
  <c r="O41" i="21"/>
  <c r="P41" i="21" s="1"/>
  <c r="Q41" i="21" s="1"/>
  <c r="E41" i="21"/>
  <c r="F41" i="21" s="1"/>
  <c r="G41" i="21" s="1"/>
  <c r="H36" i="11"/>
  <c r="X137" i="11"/>
  <c r="E35" i="21"/>
  <c r="F35" i="21" s="1"/>
  <c r="G35" i="21" s="1"/>
  <c r="O35" i="21"/>
  <c r="P35" i="21" s="1"/>
  <c r="Q35" i="21" s="1"/>
  <c r="H235" i="11"/>
  <c r="H326" i="11"/>
  <c r="H339" i="11"/>
  <c r="H430" i="11"/>
  <c r="X466" i="11"/>
  <c r="X477" i="11"/>
  <c r="X481" i="11"/>
  <c r="X485" i="11"/>
  <c r="X493" i="11"/>
  <c r="X505" i="11"/>
  <c r="X509" i="11"/>
  <c r="X510" i="11"/>
  <c r="X525" i="11"/>
  <c r="X529" i="11"/>
  <c r="X530" i="11"/>
  <c r="E38" i="21"/>
  <c r="F38" i="21" s="1"/>
  <c r="G38" i="21" s="1"/>
  <c r="O38" i="21"/>
  <c r="P38" i="21"/>
  <c r="Q38" i="21" s="1"/>
  <c r="H748" i="11"/>
  <c r="H752" i="11"/>
  <c r="H774" i="11"/>
  <c r="X848" i="11"/>
  <c r="H886" i="11"/>
  <c r="X898" i="11"/>
  <c r="X922" i="11"/>
  <c r="X939" i="11"/>
  <c r="X942" i="11"/>
  <c r="X946" i="11"/>
  <c r="H950" i="11"/>
  <c r="H955" i="11"/>
  <c r="H982" i="11"/>
  <c r="H1075" i="11"/>
  <c r="H1273" i="11"/>
  <c r="X1694" i="11"/>
  <c r="O34" i="21"/>
  <c r="P34" i="21" s="1"/>
  <c r="Q34" i="21" s="1"/>
  <c r="E34" i="21"/>
  <c r="F34" i="21" s="1"/>
  <c r="G34" i="21" s="1"/>
  <c r="H1697" i="11"/>
  <c r="X1697" i="11"/>
  <c r="H1702" i="11"/>
  <c r="X1707" i="11"/>
  <c r="X2558" i="11"/>
  <c r="O29" i="21"/>
  <c r="P29" i="21" s="1"/>
  <c r="Q29" i="21" s="1"/>
  <c r="O39" i="21"/>
  <c r="P39" i="21" s="1"/>
  <c r="Q39" i="21" s="1"/>
  <c r="X2957" i="11"/>
  <c r="X1061" i="11"/>
  <c r="X147" i="11"/>
  <c r="X3830" i="11"/>
  <c r="X3848" i="11"/>
  <c r="X3864" i="11"/>
  <c r="X3880" i="11"/>
  <c r="X728" i="11"/>
  <c r="X3653" i="11"/>
  <c r="X2705" i="11"/>
  <c r="X3292" i="11"/>
  <c r="X1788" i="11"/>
  <c r="E37" i="21"/>
  <c r="F37" i="21" s="1"/>
  <c r="G37" i="21" s="1"/>
  <c r="X484" i="11"/>
  <c r="X1616" i="11"/>
  <c r="X1403" i="11"/>
  <c r="X2524" i="11"/>
  <c r="X1914" i="11"/>
  <c r="X2877" i="11"/>
  <c r="X3209" i="11"/>
  <c r="X3182" i="11"/>
  <c r="X3159" i="11"/>
  <c r="X3146" i="11"/>
  <c r="X2961" i="11"/>
  <c r="X480" i="11"/>
  <c r="X2676" i="11"/>
  <c r="X2591" i="11"/>
  <c r="X1412" i="11"/>
  <c r="X2300" i="11"/>
  <c r="X1893" i="11"/>
  <c r="X3264" i="11"/>
  <c r="X2773" i="11"/>
  <c r="X2686" i="11"/>
  <c r="X2637" i="11"/>
  <c r="X3560" i="11"/>
  <c r="X1290" i="11"/>
  <c r="X2938" i="11"/>
  <c r="X1786" i="11"/>
  <c r="X3327" i="11"/>
  <c r="X1964" i="11"/>
  <c r="H2318" i="11"/>
  <c r="H2541" i="11"/>
  <c r="H2662" i="11"/>
  <c r="X289" i="11"/>
  <c r="H2128" i="11"/>
  <c r="H132" i="11"/>
  <c r="X132" i="11" s="1"/>
  <c r="E3890" i="11"/>
  <c r="H776" i="11"/>
  <c r="H777" i="11"/>
  <c r="X777" i="11"/>
  <c r="H859" i="11"/>
  <c r="X859" i="11" s="1"/>
  <c r="H860" i="11"/>
  <c r="X860" i="11" s="1"/>
  <c r="H874" i="11"/>
  <c r="H953" i="11"/>
  <c r="X953" i="11" s="1"/>
  <c r="H954" i="11"/>
  <c r="X954" i="11"/>
  <c r="H979" i="11"/>
  <c r="H980" i="11"/>
  <c r="X980" i="11"/>
  <c r="H1066" i="11"/>
  <c r="H1067" i="11"/>
  <c r="X1067" i="11"/>
  <c r="H1098" i="11"/>
  <c r="H1102" i="11"/>
  <c r="H1106" i="11"/>
  <c r="X1106" i="11" s="1"/>
  <c r="H1110" i="11"/>
  <c r="H1114" i="11"/>
  <c r="X1114" i="11"/>
  <c r="H1118" i="11"/>
  <c r="X1118" i="11" s="1"/>
  <c r="H1122" i="11"/>
  <c r="H1126" i="11"/>
  <c r="H1130" i="11"/>
  <c r="X1130" i="11" s="1"/>
  <c r="H1134" i="11"/>
  <c r="H1138" i="11"/>
  <c r="H1142" i="11"/>
  <c r="X1142" i="11" s="1"/>
  <c r="H1146" i="11"/>
  <c r="X1146" i="11" s="1"/>
  <c r="H1150" i="11"/>
  <c r="X1150" i="11"/>
  <c r="H1154" i="11"/>
  <c r="H1158" i="11"/>
  <c r="H1186" i="11"/>
  <c r="H1296" i="11"/>
  <c r="X1296" i="11"/>
  <c r="H899" i="11"/>
  <c r="H2311" i="11"/>
  <c r="H2303" i="11"/>
  <c r="X2303" i="11" s="1"/>
  <c r="H2295" i="11"/>
  <c r="H2287" i="11"/>
  <c r="H2279" i="11"/>
  <c r="X2279" i="11"/>
  <c r="H2271" i="11"/>
  <c r="H2263" i="11"/>
  <c r="X2263" i="11"/>
  <c r="H2255" i="11"/>
  <c r="H2247" i="11"/>
  <c r="H2239" i="11"/>
  <c r="H2231" i="11"/>
  <c r="H2223" i="11"/>
  <c r="X2223" i="11" s="1"/>
  <c r="H2215" i="11"/>
  <c r="X2215" i="11"/>
  <c r="H2207" i="11"/>
  <c r="H2199" i="11"/>
  <c r="X2199" i="11"/>
  <c r="H2191" i="11"/>
  <c r="X2191" i="11"/>
  <c r="H2183" i="11"/>
  <c r="X2183" i="11"/>
  <c r="H2175" i="11"/>
  <c r="H2167" i="11"/>
  <c r="H2159" i="11"/>
  <c r="H2151" i="11"/>
  <c r="X2151" i="11"/>
  <c r="H2700" i="11"/>
  <c r="H2732" i="11"/>
  <c r="H2834" i="11"/>
  <c r="H1413" i="11"/>
  <c r="H1414" i="11"/>
  <c r="X1414" i="11"/>
  <c r="H1387" i="11"/>
  <c r="X1387" i="11"/>
  <c r="H1408" i="11"/>
  <c r="H1409" i="11"/>
  <c r="H1515" i="11"/>
  <c r="H1516" i="11"/>
  <c r="H1520" i="11"/>
  <c r="H1524" i="11"/>
  <c r="H1528" i="11"/>
  <c r="H1532" i="11"/>
  <c r="X1532" i="11"/>
  <c r="H1536" i="11"/>
  <c r="H1540" i="11"/>
  <c r="X1540" i="11"/>
  <c r="H1544" i="11"/>
  <c r="H1548" i="11"/>
  <c r="H1552" i="11"/>
  <c r="X1552" i="11"/>
  <c r="H1556" i="11"/>
  <c r="H1560" i="11"/>
  <c r="H1564" i="11"/>
  <c r="X1564" i="11"/>
  <c r="H1568" i="11"/>
  <c r="H1572" i="11"/>
  <c r="X1572" i="11"/>
  <c r="H1576" i="11"/>
  <c r="H1580" i="11"/>
  <c r="X1580" i="11"/>
  <c r="H1686" i="11"/>
  <c r="X1686" i="11"/>
  <c r="H2120" i="11"/>
  <c r="H2451" i="11"/>
  <c r="H2774" i="11"/>
  <c r="H2846" i="11"/>
  <c r="H2945" i="11"/>
  <c r="X2945" i="11" s="1"/>
  <c r="H2946" i="11"/>
  <c r="X2946" i="11"/>
  <c r="H2947" i="11"/>
  <c r="H2948" i="11"/>
  <c r="H2949" i="11"/>
  <c r="X2949" i="11" s="1"/>
  <c r="H2950" i="11"/>
  <c r="X2950" i="11" s="1"/>
  <c r="H2951" i="11"/>
  <c r="H2952" i="11"/>
  <c r="H2953" i="11"/>
  <c r="H2954" i="11"/>
  <c r="H2955" i="11"/>
  <c r="H3368" i="11"/>
  <c r="X3368" i="11"/>
  <c r="H3369" i="11"/>
  <c r="X3369" i="11" s="1"/>
  <c r="H3370" i="11"/>
  <c r="X3370" i="11"/>
  <c r="H3371" i="11"/>
  <c r="H3372" i="11"/>
  <c r="X3372" i="11"/>
  <c r="H3373" i="11"/>
  <c r="H3374" i="11"/>
  <c r="H3375" i="11"/>
  <c r="H3378" i="11"/>
  <c r="H3379" i="11"/>
  <c r="X3379" i="11" s="1"/>
  <c r="H3380" i="11"/>
  <c r="H3381" i="11"/>
  <c r="H3488" i="11"/>
  <c r="X3488" i="11" s="1"/>
  <c r="H2143" i="11"/>
  <c r="X2143" i="11" s="1"/>
  <c r="H2135" i="11"/>
  <c r="H2127" i="11"/>
  <c r="H2119" i="11"/>
  <c r="H2111" i="11"/>
  <c r="X2111" i="11"/>
  <c r="H2103" i="11"/>
  <c r="H2095" i="11"/>
  <c r="H2087" i="11"/>
  <c r="X2087" i="11" s="1"/>
  <c r="H2079" i="11"/>
  <c r="H2071" i="11"/>
  <c r="H2063" i="11"/>
  <c r="H2055" i="11"/>
  <c r="H2047" i="11"/>
  <c r="H2039" i="11"/>
  <c r="H2031" i="11"/>
  <c r="H2023" i="11"/>
  <c r="H2015" i="11"/>
  <c r="X2015" i="11" s="1"/>
  <c r="H2007" i="11"/>
  <c r="H1999" i="11"/>
  <c r="X1999" i="11" s="1"/>
  <c r="H1991" i="11"/>
  <c r="X1991" i="11" s="1"/>
  <c r="H1983" i="11"/>
  <c r="H1975" i="11"/>
  <c r="H1967" i="11"/>
  <c r="H1959" i="11"/>
  <c r="H1951" i="11"/>
  <c r="H1943" i="11"/>
  <c r="H1935" i="11"/>
  <c r="H1927" i="11"/>
  <c r="X1927" i="11"/>
  <c r="H1919" i="11"/>
  <c r="H1911" i="11"/>
  <c r="X1911" i="11" s="1"/>
  <c r="H1903" i="11"/>
  <c r="X1903" i="11" s="1"/>
  <c r="H1895" i="11"/>
  <c r="H1887" i="11"/>
  <c r="X1887" i="11" s="1"/>
  <c r="H1879" i="11"/>
  <c r="H1871" i="11"/>
  <c r="H1863" i="11"/>
  <c r="X1863" i="11" s="1"/>
  <c r="H1855" i="11"/>
  <c r="H1847" i="11"/>
  <c r="X1847" i="11"/>
  <c r="H1839" i="11"/>
  <c r="H1831" i="11"/>
  <c r="H1823" i="11"/>
  <c r="H1815" i="11"/>
  <c r="X1815" i="11" s="1"/>
  <c r="H1807" i="11"/>
  <c r="H1799" i="11"/>
  <c r="X1799" i="11" s="1"/>
  <c r="H1791" i="11"/>
  <c r="H1783" i="11"/>
  <c r="X1783" i="11"/>
  <c r="H1775" i="11"/>
  <c r="X1775" i="11" s="1"/>
  <c r="H1767" i="11"/>
  <c r="H1759" i="11"/>
  <c r="X1759" i="11" s="1"/>
  <c r="H1751" i="11"/>
  <c r="H1743" i="11"/>
  <c r="H1735" i="11"/>
  <c r="H1727" i="11"/>
  <c r="H1719" i="11"/>
  <c r="H1711" i="11"/>
  <c r="H1703" i="11"/>
  <c r="H1695" i="11"/>
  <c r="H1687" i="11"/>
  <c r="X1687" i="11" s="1"/>
  <c r="H1679" i="11"/>
  <c r="H1671" i="11"/>
  <c r="H1663" i="11"/>
  <c r="H1655" i="11"/>
  <c r="H1647" i="11"/>
  <c r="H1639" i="11"/>
  <c r="X1639" i="11"/>
  <c r="H1631" i="11"/>
  <c r="H1623" i="11"/>
  <c r="H1615" i="11"/>
  <c r="X1615" i="11" s="1"/>
  <c r="H1607" i="11"/>
  <c r="H1599" i="11"/>
  <c r="H1591" i="11"/>
  <c r="H1583" i="11"/>
  <c r="H1511" i="11"/>
  <c r="H1503" i="11"/>
  <c r="H1495" i="11"/>
  <c r="H1487" i="11"/>
  <c r="H1479" i="11"/>
  <c r="H1471" i="11"/>
  <c r="H1463" i="11"/>
  <c r="H1455" i="11"/>
  <c r="X1455" i="11" s="1"/>
  <c r="H1447" i="11"/>
  <c r="H1439" i="11"/>
  <c r="H1431" i="11"/>
  <c r="H1423" i="11"/>
  <c r="H1415" i="11"/>
  <c r="H1399" i="11"/>
  <c r="X1399" i="11" s="1"/>
  <c r="H1391" i="11"/>
  <c r="H1383" i="11"/>
  <c r="H1375" i="11"/>
  <c r="H1367" i="11"/>
  <c r="H1359" i="11"/>
  <c r="H1351" i="11"/>
  <c r="H1343" i="11"/>
  <c r="H1335" i="11"/>
  <c r="X1335" i="11" s="1"/>
  <c r="H1327" i="11"/>
  <c r="H1319" i="11"/>
  <c r="X1319" i="11" s="1"/>
  <c r="H1311" i="11"/>
  <c r="H1303" i="11"/>
  <c r="X1303" i="11"/>
  <c r="H1287" i="11"/>
  <c r="H1279" i="11"/>
  <c r="H1263" i="11"/>
  <c r="X1263" i="11" s="1"/>
  <c r="H1255" i="11"/>
  <c r="H1247" i="11"/>
  <c r="H1239" i="11"/>
  <c r="X1239" i="11"/>
  <c r="H1231" i="11"/>
  <c r="X1231" i="11"/>
  <c r="H1223" i="11"/>
  <c r="X1223" i="11" s="1"/>
  <c r="H1215" i="11"/>
  <c r="H1207" i="11"/>
  <c r="X1207" i="11"/>
  <c r="H1199" i="11"/>
  <c r="X1199" i="11"/>
  <c r="H1191" i="11"/>
  <c r="H1183" i="11"/>
  <c r="H1175" i="11"/>
  <c r="H1167" i="11"/>
  <c r="H1159" i="11"/>
  <c r="X1159" i="11"/>
  <c r="H1151" i="11"/>
  <c r="X1151" i="11"/>
  <c r="H1143" i="11"/>
  <c r="X1143" i="11" s="1"/>
  <c r="H1135" i="11"/>
  <c r="H1127" i="11"/>
  <c r="H1119" i="11"/>
  <c r="X1119" i="11"/>
  <c r="H1111" i="11"/>
  <c r="X1111" i="11"/>
  <c r="H1103" i="11"/>
  <c r="H1095" i="11"/>
  <c r="H1087" i="11"/>
  <c r="H1079" i="11"/>
  <c r="X1079" i="11"/>
  <c r="H1071" i="11"/>
  <c r="X1071" i="11"/>
  <c r="H1063" i="11"/>
  <c r="H1055" i="11"/>
  <c r="X1055" i="11"/>
  <c r="H1047" i="11"/>
  <c r="H1039" i="11"/>
  <c r="X1039" i="11"/>
  <c r="H1031" i="11"/>
  <c r="X1031" i="11"/>
  <c r="H1023" i="11"/>
  <c r="H1015" i="11"/>
  <c r="H1007" i="11"/>
  <c r="X1007" i="11" s="1"/>
  <c r="H999" i="11"/>
  <c r="X999" i="11" s="1"/>
  <c r="H991" i="11"/>
  <c r="H983" i="11"/>
  <c r="H975" i="11"/>
  <c r="H967" i="11"/>
  <c r="H959" i="11"/>
  <c r="H951" i="11"/>
  <c r="H943" i="11"/>
  <c r="H935" i="11"/>
  <c r="H927" i="11"/>
  <c r="H919" i="11"/>
  <c r="X919" i="11"/>
  <c r="H911" i="11"/>
  <c r="H903" i="11"/>
  <c r="H895" i="11"/>
  <c r="X895" i="11" s="1"/>
  <c r="H887" i="11"/>
  <c r="H879" i="11"/>
  <c r="H871" i="11"/>
  <c r="H863" i="11"/>
  <c r="H855" i="11"/>
  <c r="H847" i="11"/>
  <c r="H839" i="11"/>
  <c r="X839" i="11" s="1"/>
  <c r="H831" i="11"/>
  <c r="X831" i="11" s="1"/>
  <c r="H823" i="11"/>
  <c r="H815" i="11"/>
  <c r="H807" i="11"/>
  <c r="X807" i="11" s="1"/>
  <c r="H799" i="11"/>
  <c r="H791" i="11"/>
  <c r="X791" i="11"/>
  <c r="H783" i="11"/>
  <c r="X783" i="11"/>
  <c r="H775" i="11"/>
  <c r="H767" i="11"/>
  <c r="X767" i="11" s="1"/>
  <c r="H759" i="11"/>
  <c r="H743" i="11"/>
  <c r="X743" i="11" s="1"/>
  <c r="H735" i="11"/>
  <c r="H727" i="11"/>
  <c r="X727" i="11"/>
  <c r="H719" i="11"/>
  <c r="X719" i="11"/>
  <c r="H711" i="11"/>
  <c r="H703" i="11"/>
  <c r="H695" i="11"/>
  <c r="H687" i="11"/>
  <c r="X687" i="11" s="1"/>
  <c r="H679" i="11"/>
  <c r="X679" i="11"/>
  <c r="H671" i="11"/>
  <c r="H663" i="11"/>
  <c r="X663" i="11" s="1"/>
  <c r="H655" i="11"/>
  <c r="X655" i="11"/>
  <c r="H647" i="11"/>
  <c r="H639" i="11"/>
  <c r="H631" i="11"/>
  <c r="X631" i="11"/>
  <c r="H623" i="11"/>
  <c r="H615" i="11"/>
  <c r="H607" i="11"/>
  <c r="X607" i="11"/>
  <c r="H599" i="11"/>
  <c r="X599" i="11" s="1"/>
  <c r="H591" i="11"/>
  <c r="X591" i="11"/>
  <c r="H583" i="11"/>
  <c r="X583" i="11" s="1"/>
  <c r="H575" i="11"/>
  <c r="X575" i="11" s="1"/>
  <c r="H567" i="11"/>
  <c r="X567" i="11"/>
  <c r="H559" i="11"/>
  <c r="H551" i="11"/>
  <c r="H543" i="11"/>
  <c r="H535" i="11"/>
  <c r="X535" i="11"/>
  <c r="H527" i="11"/>
  <c r="H519" i="11"/>
  <c r="H511" i="11"/>
  <c r="H503" i="11"/>
  <c r="X503" i="11" s="1"/>
  <c r="H495" i="11"/>
  <c r="X495" i="11" s="1"/>
  <c r="H487" i="11"/>
  <c r="H479" i="11"/>
  <c r="H471" i="11"/>
  <c r="H463" i="11"/>
  <c r="H455" i="11"/>
  <c r="X455" i="11"/>
  <c r="H447" i="11"/>
  <c r="X447" i="11" s="1"/>
  <c r="H439" i="11"/>
  <c r="H431" i="11"/>
  <c r="H423" i="11"/>
  <c r="H415" i="11"/>
  <c r="H407" i="11"/>
  <c r="H399" i="11"/>
  <c r="H391" i="11"/>
  <c r="X391" i="11" s="1"/>
  <c r="H383" i="11"/>
  <c r="X383" i="11"/>
  <c r="H375" i="11"/>
  <c r="H367" i="11"/>
  <c r="H359" i="11"/>
  <c r="X359" i="11"/>
  <c r="H351" i="11"/>
  <c r="H343" i="11"/>
  <c r="H335" i="11"/>
  <c r="H327" i="11"/>
  <c r="H319" i="11"/>
  <c r="H311" i="11"/>
  <c r="X311" i="11"/>
  <c r="H303" i="11"/>
  <c r="H295" i="11"/>
  <c r="H287" i="11"/>
  <c r="X287" i="11" s="1"/>
  <c r="H279" i="11"/>
  <c r="H271" i="11"/>
  <c r="H263" i="11"/>
  <c r="H255" i="11"/>
  <c r="H247" i="11"/>
  <c r="H239" i="11"/>
  <c r="X239" i="11"/>
  <c r="H231" i="11"/>
  <c r="X231" i="11"/>
  <c r="H223" i="11"/>
  <c r="H215" i="11"/>
  <c r="X215" i="11"/>
  <c r="H207" i="11"/>
  <c r="X207" i="11" s="1"/>
  <c r="H199" i="11"/>
  <c r="H191" i="11"/>
  <c r="X191" i="11" s="1"/>
  <c r="H183" i="11"/>
  <c r="H175" i="11"/>
  <c r="X175" i="11" s="1"/>
  <c r="H167" i="11"/>
  <c r="H159" i="11"/>
  <c r="H151" i="11"/>
  <c r="X151" i="11" s="1"/>
  <c r="H143" i="11"/>
  <c r="X143" i="11" s="1"/>
  <c r="H135" i="11"/>
  <c r="H127" i="11"/>
  <c r="H119" i="11"/>
  <c r="X119" i="11" s="1"/>
  <c r="H111" i="11"/>
  <c r="X111" i="11" s="1"/>
  <c r="H103" i="11"/>
  <c r="H95" i="11"/>
  <c r="H87" i="11"/>
  <c r="H79" i="11"/>
  <c r="H71" i="11"/>
  <c r="H63" i="11"/>
  <c r="H55" i="11"/>
  <c r="X55" i="11" s="1"/>
  <c r="H47" i="11"/>
  <c r="X47" i="11"/>
  <c r="H39" i="11"/>
  <c r="H31" i="11"/>
  <c r="H23" i="11"/>
  <c r="H15" i="11"/>
  <c r="H1065" i="11"/>
  <c r="H1918" i="11"/>
  <c r="H3477" i="11"/>
  <c r="H3824" i="11"/>
  <c r="X3824" i="11" s="1"/>
  <c r="H952" i="11"/>
  <c r="X952" i="11" s="1"/>
  <c r="X1579" i="11"/>
  <c r="X1563" i="11"/>
  <c r="H2966" i="11"/>
  <c r="H3294" i="11"/>
  <c r="H750" i="11"/>
  <c r="H1294" i="11"/>
  <c r="X3820" i="11"/>
  <c r="H1185" i="11"/>
  <c r="D3890" i="11"/>
  <c r="H712" i="11"/>
  <c r="H1685" i="11"/>
  <c r="X1685" i="11" s="1"/>
  <c r="H2450" i="11"/>
  <c r="H2765" i="11"/>
  <c r="H3405" i="11"/>
  <c r="H3785" i="11"/>
  <c r="X3785" i="11"/>
  <c r="H1567" i="11"/>
  <c r="H1271" i="11"/>
  <c r="H1527" i="11"/>
  <c r="H1559" i="11"/>
  <c r="H1407" i="11"/>
  <c r="H1575" i="11"/>
  <c r="H1519" i="11"/>
  <c r="X167" i="11"/>
  <c r="H1543" i="11"/>
  <c r="H1551" i="11"/>
  <c r="H1535" i="11"/>
  <c r="H1295" i="11"/>
  <c r="X1295" i="11" s="1"/>
  <c r="H751" i="11"/>
  <c r="G3890" i="11"/>
  <c r="H7" i="11"/>
  <c r="X2931" i="11"/>
  <c r="X2713" i="11"/>
  <c r="X2699" i="11"/>
  <c r="X2689" i="11"/>
  <c r="X251" i="11"/>
  <c r="X1068" i="11"/>
  <c r="X75" i="11"/>
  <c r="X2994" i="11"/>
  <c r="X2979" i="11"/>
  <c r="X1157" i="11"/>
  <c r="X2916" i="11"/>
  <c r="X2704" i="11"/>
  <c r="X2675" i="11"/>
  <c r="X38" i="11"/>
  <c r="X410" i="11"/>
  <c r="X1761" i="11"/>
  <c r="X2970" i="11"/>
  <c r="X3093" i="11"/>
  <c r="X496" i="11"/>
  <c r="X274" i="11"/>
  <c r="X3835" i="11"/>
  <c r="X3609" i="11"/>
  <c r="X601" i="11"/>
  <c r="M3890" i="11"/>
  <c r="X630" i="11"/>
  <c r="F3890" i="11"/>
  <c r="H2535" i="11"/>
  <c r="P105" i="54"/>
  <c r="C17" i="54"/>
  <c r="P97" i="54"/>
  <c r="P95" i="54"/>
  <c r="P91" i="54"/>
  <c r="X2500" i="11"/>
  <c r="X3605" i="11"/>
  <c r="X1291" i="11"/>
  <c r="X1920" i="11"/>
  <c r="X2330" i="11"/>
  <c r="X1816" i="11"/>
  <c r="X2965" i="11"/>
  <c r="X2186" i="11"/>
  <c r="X1259" i="11"/>
  <c r="X1704" i="11"/>
  <c r="X1744" i="11"/>
  <c r="X2162" i="11"/>
  <c r="X1419" i="11"/>
  <c r="X1227" i="11"/>
  <c r="X1900" i="11"/>
  <c r="X675" i="11"/>
  <c r="X3156" i="11"/>
  <c r="X3068" i="11"/>
  <c r="X2980" i="11"/>
  <c r="X2066" i="11"/>
  <c r="X2771" i="11"/>
  <c r="X2579" i="11"/>
  <c r="X33" i="11"/>
  <c r="X1128" i="11"/>
  <c r="X491" i="11"/>
  <c r="X2323" i="11"/>
  <c r="X1381" i="11"/>
  <c r="X1443" i="11"/>
  <c r="X1916" i="11"/>
  <c r="X879" i="11"/>
  <c r="X518" i="11"/>
  <c r="X1345" i="11"/>
  <c r="X3277" i="11"/>
  <c r="X2466" i="11"/>
  <c r="X227" i="11"/>
  <c r="X2545" i="11"/>
  <c r="X1539" i="11"/>
  <c r="X1317" i="11"/>
  <c r="X2322" i="11"/>
  <c r="X1275" i="11"/>
  <c r="X2119" i="11"/>
  <c r="X1169" i="11"/>
  <c r="X2448" i="11"/>
  <c r="X17" i="11"/>
  <c r="X14" i="11"/>
  <c r="X1828" i="11"/>
  <c r="X1931" i="11"/>
  <c r="X1712" i="11"/>
  <c r="X651" i="11"/>
  <c r="X3685" i="11"/>
  <c r="X3284" i="11"/>
  <c r="X3196" i="11"/>
  <c r="X3164" i="11"/>
  <c r="X2434" i="11"/>
  <c r="X2107" i="11"/>
  <c r="X2331" i="11"/>
  <c r="X2435" i="11"/>
  <c r="X1363" i="11"/>
  <c r="X1219" i="11"/>
  <c r="X158" i="11"/>
  <c r="X2653" i="11"/>
  <c r="X3601" i="11"/>
  <c r="X2661" i="11"/>
  <c r="X1716" i="11"/>
  <c r="X1155" i="11"/>
  <c r="X2554" i="11"/>
  <c r="X1588" i="11"/>
  <c r="X3719" i="11"/>
  <c r="X3300" i="11"/>
  <c r="X2972" i="11"/>
  <c r="X2347" i="11"/>
  <c r="X1347" i="11"/>
  <c r="X1115" i="11"/>
  <c r="X78" i="11"/>
  <c r="X1692" i="11"/>
  <c r="X2442" i="11"/>
  <c r="X1800" i="11"/>
  <c r="X665" i="11"/>
  <c r="X3593" i="11"/>
  <c r="X678" i="11"/>
  <c r="X3180" i="11"/>
  <c r="X3060" i="11"/>
  <c r="X1688" i="11"/>
  <c r="X1332" i="11"/>
  <c r="X443" i="11"/>
  <c r="X1339" i="11"/>
  <c r="X70" i="11"/>
  <c r="X1796" i="11"/>
  <c r="X674" i="11"/>
  <c r="X3508" i="11"/>
  <c r="X3172" i="11"/>
  <c r="X2749" i="11"/>
  <c r="X1808" i="11"/>
  <c r="X1019" i="11"/>
  <c r="X2354" i="11"/>
  <c r="X2854" i="11"/>
  <c r="X635" i="11"/>
  <c r="X2861" i="11"/>
  <c r="X2427" i="11"/>
  <c r="X2853" i="11"/>
  <c r="X2563" i="11"/>
  <c r="X1752" i="11"/>
  <c r="X1476" i="11"/>
  <c r="X1348" i="11"/>
  <c r="X1280" i="11"/>
  <c r="X1052" i="11"/>
  <c r="X932" i="11"/>
  <c r="X876" i="11"/>
  <c r="X800" i="11"/>
  <c r="X744" i="11"/>
  <c r="X555" i="11"/>
  <c r="X259" i="11"/>
  <c r="X115" i="11"/>
  <c r="X2610" i="11"/>
  <c r="X459" i="11"/>
  <c r="X41" i="11"/>
  <c r="X2462" i="11"/>
  <c r="X2562" i="11"/>
  <c r="X2481" i="11"/>
  <c r="X2298" i="11"/>
  <c r="X1908" i="11"/>
  <c r="X1736" i="11"/>
  <c r="X1632" i="11"/>
  <c r="X1336" i="11"/>
  <c r="X1268" i="11"/>
  <c r="X1180" i="11"/>
  <c r="X1048" i="11"/>
  <c r="X976" i="11"/>
  <c r="X868" i="11"/>
  <c r="X451" i="11"/>
  <c r="X398" i="11"/>
  <c r="X2670" i="11"/>
  <c r="X2115" i="11"/>
  <c r="X123" i="11"/>
  <c r="X1496" i="11"/>
  <c r="X2735" i="11"/>
  <c r="X2538" i="11"/>
  <c r="X2474" i="11"/>
  <c r="X1700" i="11"/>
  <c r="X1456" i="11"/>
  <c r="X1172" i="11"/>
  <c r="X1080" i="11"/>
  <c r="X590" i="11"/>
  <c r="X531" i="11"/>
  <c r="X299" i="11"/>
  <c r="X219" i="11"/>
  <c r="X2831" i="11"/>
  <c r="X1612" i="11"/>
  <c r="X1452" i="11"/>
  <c r="X1396" i="11"/>
  <c r="X1328" i="11"/>
  <c r="X1252" i="11"/>
  <c r="X1164" i="11"/>
  <c r="X960" i="11"/>
  <c r="X904" i="11"/>
  <c r="X836" i="11"/>
  <c r="X627" i="11"/>
  <c r="X582" i="11"/>
  <c r="X435" i="11"/>
  <c r="X2654" i="11"/>
  <c r="X1088" i="11"/>
  <c r="X1196" i="11"/>
  <c r="X1384" i="11"/>
  <c r="X514" i="11"/>
  <c r="X2381" i="11"/>
  <c r="X2621" i="11"/>
  <c r="X2396" i="11"/>
  <c r="X1852" i="11"/>
  <c r="X1684" i="11"/>
  <c r="X1608" i="11"/>
  <c r="X1448" i="11"/>
  <c r="X1392" i="11"/>
  <c r="X1316" i="11"/>
  <c r="X1236" i="11"/>
  <c r="X1160" i="11"/>
  <c r="X1012" i="11"/>
  <c r="X948" i="11"/>
  <c r="X772" i="11"/>
  <c r="X619" i="11"/>
  <c r="X579" i="11"/>
  <c r="X427" i="11"/>
  <c r="X371" i="11"/>
  <c r="X291" i="11"/>
  <c r="X203" i="11"/>
  <c r="X35" i="11"/>
  <c r="X323" i="11"/>
  <c r="X2388" i="11"/>
  <c r="X1848" i="11"/>
  <c r="X1648" i="11"/>
  <c r="X1512" i="11"/>
  <c r="X1064" i="11"/>
  <c r="X1008" i="11"/>
  <c r="X944" i="11"/>
  <c r="X768" i="11"/>
  <c r="X614" i="11"/>
  <c r="X2547" i="11"/>
  <c r="X2555" i="11"/>
  <c r="X988" i="11"/>
  <c r="X1484" i="11"/>
  <c r="X43" i="11"/>
  <c r="X2315" i="11"/>
  <c r="X458" i="11"/>
  <c r="X2973" i="11"/>
  <c r="X2750" i="11"/>
  <c r="X2498" i="11"/>
  <c r="X2355" i="11"/>
  <c r="X2027" i="11"/>
  <c r="X1504" i="11"/>
  <c r="X1432" i="11"/>
  <c r="X1292" i="11"/>
  <c r="X1216" i="11"/>
  <c r="X1124" i="11"/>
  <c r="X1060" i="11"/>
  <c r="X1004" i="11"/>
  <c r="X940" i="11"/>
  <c r="X884" i="11"/>
  <c r="X808" i="11"/>
  <c r="X760" i="11"/>
  <c r="X611" i="11"/>
  <c r="X571" i="11"/>
  <c r="X483" i="11"/>
  <c r="X419" i="11"/>
  <c r="X347" i="11"/>
  <c r="X270" i="11"/>
  <c r="X19" i="11"/>
  <c r="X2869" i="11"/>
  <c r="X2571" i="11"/>
  <c r="X2340" i="11"/>
  <c r="X2206" i="11"/>
  <c r="X1820" i="11"/>
  <c r="X1640" i="11"/>
  <c r="X1488" i="11"/>
  <c r="X1416" i="11"/>
  <c r="X880" i="11"/>
  <c r="X804" i="11"/>
  <c r="X756" i="11"/>
  <c r="X603" i="11"/>
  <c r="X563" i="11"/>
  <c r="X262" i="11"/>
  <c r="X2878" i="11"/>
  <c r="X2539" i="11"/>
  <c r="X2123" i="11"/>
  <c r="X2011" i="11"/>
  <c r="X243" i="11"/>
  <c r="X1184" i="11"/>
  <c r="X984" i="11"/>
  <c r="X764" i="11"/>
  <c r="X1500" i="11"/>
  <c r="X1376" i="11"/>
  <c r="X1380" i="11"/>
  <c r="X2622" i="11"/>
  <c r="X2086" i="11"/>
  <c r="X2767" i="11"/>
  <c r="X3181" i="11"/>
  <c r="X3053" i="11"/>
  <c r="X1928" i="11"/>
  <c r="X1421" i="11"/>
  <c r="X2519" i="11"/>
  <c r="X2797" i="11"/>
  <c r="X2082" i="11"/>
  <c r="X2321" i="11"/>
  <c r="X454" i="11"/>
  <c r="X338" i="11"/>
  <c r="X218" i="11"/>
  <c r="X2663" i="11"/>
  <c r="X29" i="11"/>
  <c r="X1405" i="11"/>
  <c r="X2609" i="11"/>
  <c r="X2472" i="11"/>
  <c r="X2780" i="11"/>
  <c r="X2863" i="11"/>
  <c r="X747" i="11"/>
  <c r="X2127" i="11"/>
  <c r="X3794" i="11"/>
  <c r="X867" i="11"/>
  <c r="X2034" i="11"/>
  <c r="X450" i="11"/>
  <c r="X150" i="11"/>
  <c r="X2285" i="11"/>
  <c r="X979" i="11"/>
  <c r="X340" i="11"/>
  <c r="X1501" i="11"/>
  <c r="X2594" i="11"/>
  <c r="X2432" i="11"/>
  <c r="X2741" i="11"/>
  <c r="X3165" i="11"/>
  <c r="X1477" i="11"/>
  <c r="X1161" i="11"/>
  <c r="X2576" i="11"/>
  <c r="X2042" i="11"/>
  <c r="X2636" i="11"/>
  <c r="X763" i="11"/>
  <c r="X542" i="11"/>
  <c r="X322" i="11"/>
  <c r="X242" i="11"/>
  <c r="X142" i="11"/>
  <c r="X34" i="11"/>
  <c r="X3085" i="11"/>
  <c r="X902" i="11"/>
  <c r="X1461" i="11"/>
  <c r="X2574" i="11"/>
  <c r="X2102" i="11"/>
  <c r="X2783" i="11"/>
  <c r="X1411" i="11"/>
  <c r="X3061" i="11"/>
  <c r="X2981" i="11"/>
  <c r="X1423" i="11"/>
  <c r="X2573" i="11"/>
  <c r="X2094" i="11"/>
  <c r="X3000" i="11"/>
  <c r="X2775" i="11"/>
  <c r="X3588" i="11"/>
  <c r="X114" i="11"/>
  <c r="X2954" i="11"/>
  <c r="X1495" i="11"/>
  <c r="X3282" i="11"/>
  <c r="X2678" i="11"/>
  <c r="X1979" i="11"/>
  <c r="X2373" i="11"/>
  <c r="X3625" i="11"/>
  <c r="X694" i="11"/>
  <c r="X3755" i="11"/>
  <c r="X3493" i="11"/>
  <c r="X1594" i="11"/>
  <c r="X1701" i="11"/>
  <c r="X3312" i="11"/>
  <c r="X3281" i="11"/>
  <c r="X3195" i="11"/>
  <c r="X2790" i="11"/>
  <c r="X1859" i="11"/>
  <c r="X2506" i="11"/>
  <c r="X2357" i="11"/>
  <c r="X2211" i="11"/>
  <c r="X2564" i="11"/>
  <c r="X3721" i="11"/>
  <c r="X3461" i="11"/>
  <c r="X2071" i="11"/>
  <c r="X39" i="11"/>
  <c r="X2205" i="11"/>
  <c r="X3275" i="11"/>
  <c r="X3157" i="11"/>
  <c r="X1819" i="11"/>
  <c r="X1776" i="11"/>
  <c r="X2477" i="11"/>
  <c r="X2339" i="11"/>
  <c r="X2139" i="11"/>
  <c r="X3747" i="11"/>
  <c r="X3711" i="11"/>
  <c r="X3447" i="11"/>
  <c r="X1530" i="11"/>
  <c r="X1585" i="11"/>
  <c r="X643" i="11"/>
  <c r="X3614" i="11"/>
  <c r="X3501" i="11"/>
  <c r="X1683" i="11"/>
  <c r="X1748" i="11"/>
  <c r="X2469" i="11"/>
  <c r="X2333" i="11"/>
  <c r="X3576" i="11"/>
  <c r="X3745" i="11"/>
  <c r="X3705" i="11"/>
  <c r="X3439" i="11"/>
  <c r="X3261" i="11"/>
  <c r="X3285" i="11"/>
  <c r="X3353" i="11"/>
  <c r="X3330" i="11"/>
  <c r="X3299" i="11"/>
  <c r="X3256" i="11"/>
  <c r="X2821" i="11"/>
  <c r="X1667" i="11"/>
  <c r="X2461" i="11"/>
  <c r="X2291" i="11"/>
  <c r="X3772" i="11"/>
  <c r="X3739" i="11"/>
  <c r="X3704" i="11"/>
  <c r="X3430" i="11"/>
  <c r="X964" i="11"/>
  <c r="X3161" i="11"/>
  <c r="X3298" i="11"/>
  <c r="X2816" i="11"/>
  <c r="X2702" i="11"/>
  <c r="X1659" i="11"/>
  <c r="X1728" i="11"/>
  <c r="X2516" i="11"/>
  <c r="X1276" i="11"/>
  <c r="X3770" i="11"/>
  <c r="X3737" i="11"/>
  <c r="X3703" i="11"/>
  <c r="X1479" i="11"/>
  <c r="X623" i="11"/>
  <c r="X2953" i="11"/>
  <c r="X1186" i="11"/>
  <c r="X3347" i="11"/>
  <c r="X3322" i="11"/>
  <c r="X3211" i="11"/>
  <c r="X2998" i="11"/>
  <c r="X2813" i="11"/>
  <c r="X2267" i="11"/>
  <c r="X1011" i="11"/>
  <c r="X3769" i="11"/>
  <c r="X3730" i="11"/>
  <c r="X3694" i="11"/>
  <c r="X3415" i="11"/>
  <c r="X864" i="11"/>
  <c r="X676" i="11"/>
  <c r="X3686" i="11"/>
  <c r="X3301" i="11"/>
  <c r="X1431" i="11"/>
  <c r="X3345" i="11"/>
  <c r="X3315" i="11"/>
  <c r="X2808" i="11"/>
  <c r="X2514" i="11"/>
  <c r="X2259" i="11"/>
  <c r="X1003" i="11"/>
  <c r="X3764" i="11"/>
  <c r="X3729" i="11"/>
  <c r="X1397" i="11"/>
  <c r="X1888" i="11"/>
  <c r="X1366" i="11"/>
  <c r="X2883" i="11"/>
  <c r="X2770" i="11"/>
  <c r="X2646" i="11"/>
  <c r="X2598" i="11"/>
  <c r="X2158" i="11"/>
  <c r="X3015" i="11"/>
  <c r="X1880" i="11"/>
  <c r="X134" i="11"/>
  <c r="X1354" i="11"/>
  <c r="X2150" i="11"/>
  <c r="X2329" i="11"/>
  <c r="X1132" i="11"/>
  <c r="X2458" i="11"/>
  <c r="X358" i="11"/>
  <c r="X2828" i="11"/>
  <c r="X2754" i="11"/>
  <c r="X2628" i="11"/>
  <c r="X2590" i="11"/>
  <c r="X2096" i="11"/>
  <c r="X3693" i="11"/>
  <c r="X2142" i="11"/>
  <c r="X22" i="11"/>
  <c r="X1836" i="11"/>
  <c r="X2568" i="11"/>
  <c r="X2971" i="11"/>
  <c r="X2812" i="11"/>
  <c r="X2737" i="11"/>
  <c r="X2088" i="11"/>
  <c r="X504" i="11"/>
  <c r="X2990" i="11"/>
  <c r="X855" i="11"/>
  <c r="X1297" i="11"/>
  <c r="X2930" i="11"/>
  <c r="X2613" i="11"/>
  <c r="X2529" i="11"/>
  <c r="X2072" i="11"/>
  <c r="X3538" i="11"/>
  <c r="X476" i="11"/>
  <c r="X2266" i="11"/>
  <c r="X1289" i="11"/>
  <c r="X2032" i="11"/>
  <c r="X2810" i="11"/>
  <c r="X2612" i="11"/>
  <c r="X2511" i="11"/>
  <c r="X1475" i="11"/>
  <c r="X3521" i="11"/>
  <c r="X3812" i="11"/>
  <c r="X3710" i="11"/>
  <c r="X2999" i="11"/>
  <c r="X1277" i="11"/>
  <c r="X2786" i="11"/>
  <c r="X2679" i="11"/>
  <c r="X2608" i="11"/>
  <c r="X2497" i="11"/>
  <c r="X2456" i="11"/>
  <c r="X3514" i="11"/>
  <c r="X2424" i="11"/>
  <c r="X2242" i="11"/>
  <c r="X1711" i="11"/>
  <c r="X1987" i="11"/>
  <c r="X2920" i="11"/>
  <c r="X2777" i="11"/>
  <c r="X2647" i="11"/>
  <c r="X2600" i="11"/>
  <c r="X2495" i="11"/>
  <c r="X1379" i="11"/>
  <c r="X2982" i="11"/>
  <c r="X3818" i="11"/>
  <c r="X2118" i="11"/>
  <c r="X3500" i="11"/>
  <c r="X2265" i="11"/>
  <c r="X3492" i="11"/>
  <c r="X2101" i="11"/>
  <c r="X2753" i="11"/>
  <c r="X2352" i="11"/>
  <c r="X914" i="11"/>
  <c r="X795" i="11"/>
  <c r="X2542" i="11"/>
  <c r="X1394" i="11"/>
  <c r="X271" i="11"/>
  <c r="X1967" i="11"/>
  <c r="X3384" i="11"/>
  <c r="X3006" i="11"/>
  <c r="X1427" i="11"/>
  <c r="X113" i="11"/>
  <c r="X3811" i="11"/>
  <c r="X2526" i="11"/>
  <c r="X866" i="11"/>
  <c r="X2073" i="11"/>
  <c r="X3023" i="11"/>
  <c r="X1459" i="11"/>
  <c r="X1311" i="11"/>
  <c r="X3381" i="11"/>
  <c r="X15" i="11"/>
  <c r="X335" i="11"/>
  <c r="X934" i="11"/>
  <c r="X349" i="11"/>
  <c r="X3409" i="11"/>
  <c r="X2725" i="11"/>
  <c r="X2192" i="11"/>
  <c r="X2569" i="11"/>
  <c r="X1866" i="11"/>
  <c r="X3177" i="11"/>
  <c r="X303" i="11"/>
  <c r="X2255" i="11"/>
  <c r="X399" i="11"/>
  <c r="X639" i="11"/>
  <c r="X295" i="11"/>
  <c r="X1516" i="11"/>
  <c r="X776" i="11"/>
  <c r="X2947" i="11"/>
  <c r="X1158" i="11"/>
  <c r="X938" i="11"/>
  <c r="X910" i="11"/>
  <c r="X891" i="11"/>
  <c r="X544" i="11"/>
  <c r="X490" i="11"/>
  <c r="X1569" i="11"/>
  <c r="X1439" i="11"/>
  <c r="X511" i="11"/>
  <c r="X1102" i="11"/>
  <c r="X1409" i="11"/>
  <c r="X128" i="11"/>
  <c r="X1760" i="11"/>
  <c r="X2490" i="11"/>
  <c r="X127" i="11"/>
  <c r="X1951" i="11"/>
  <c r="X951" i="11"/>
  <c r="X983" i="11"/>
  <c r="X2951" i="11"/>
  <c r="X2231" i="11"/>
  <c r="X1212" i="11"/>
  <c r="X2167" i="11"/>
  <c r="X1548" i="11"/>
  <c r="X956" i="11"/>
  <c r="X513" i="11"/>
  <c r="X2245" i="11"/>
  <c r="X2295" i="11"/>
  <c r="X2955" i="11"/>
  <c r="X3375" i="11"/>
  <c r="X2301" i="11"/>
  <c r="X3267" i="11"/>
  <c r="X1899" i="11"/>
  <c r="X1743" i="11"/>
  <c r="X2239" i="11"/>
  <c r="X3367" i="11"/>
  <c r="X1719" i="11"/>
  <c r="X856" i="11"/>
  <c r="X2305" i="11"/>
  <c r="X2708" i="11"/>
  <c r="X2493" i="11"/>
  <c r="X3318" i="11"/>
  <c r="X2784" i="11"/>
  <c r="X1656" i="11"/>
  <c r="X2692" i="11"/>
  <c r="X2611" i="11"/>
  <c r="X2485" i="11"/>
  <c r="X1487" i="11"/>
  <c r="X559" i="11"/>
  <c r="X2451" i="11"/>
  <c r="X2297" i="11"/>
  <c r="X3224" i="11"/>
  <c r="X1652" i="11"/>
  <c r="X2684" i="11"/>
  <c r="X2606" i="11"/>
  <c r="X3360" i="11"/>
  <c r="X3288" i="11"/>
  <c r="X2185" i="11"/>
  <c r="X2599" i="11"/>
  <c r="X3357" i="11"/>
  <c r="X3287" i="11"/>
  <c r="X2181" i="11"/>
  <c r="X2249" i="11"/>
  <c r="X2997" i="11"/>
  <c r="X2338" i="11"/>
  <c r="X3342" i="11"/>
  <c r="X2862" i="11"/>
  <c r="X1938" i="11"/>
  <c r="X1183" i="11"/>
  <c r="X3796" i="11"/>
  <c r="X1681" i="11"/>
  <c r="X2739" i="11"/>
  <c r="X2062" i="11"/>
  <c r="X2552" i="11"/>
  <c r="X1562" i="11"/>
  <c r="X3341" i="11"/>
  <c r="X2848" i="11"/>
  <c r="X1076" i="11"/>
  <c r="X2319" i="11"/>
  <c r="X2273" i="11"/>
  <c r="X1676" i="11"/>
  <c r="X2657" i="11"/>
  <c r="X3334" i="11"/>
  <c r="X863" i="11"/>
  <c r="X1807" i="11"/>
  <c r="X2269" i="11"/>
  <c r="X2709" i="11"/>
  <c r="X2501" i="11"/>
  <c r="X3320" i="11"/>
  <c r="X2793" i="11"/>
  <c r="X1851" i="11"/>
  <c r="X1324" i="11"/>
  <c r="X1573" i="11"/>
  <c r="X835" i="11"/>
  <c r="X2766" i="11"/>
  <c r="X657" i="11"/>
  <c r="X71" i="11"/>
  <c r="X23" i="11"/>
  <c r="X1843" i="11"/>
  <c r="X1308" i="11"/>
  <c r="X1561" i="11"/>
  <c r="X3695" i="11"/>
  <c r="X3787" i="11"/>
  <c r="X2226" i="11"/>
  <c r="X1835" i="11"/>
  <c r="X1557" i="11"/>
  <c r="X1924" i="11"/>
  <c r="X1604" i="11"/>
  <c r="X1528" i="11"/>
  <c r="X1560" i="11"/>
  <c r="X1883" i="11"/>
  <c r="X1529" i="11"/>
  <c r="X683" i="11"/>
  <c r="X3489" i="11"/>
  <c r="X2222" i="11"/>
  <c r="X1875" i="11"/>
  <c r="X2213" i="11"/>
  <c r="X1525" i="11"/>
  <c r="X3273" i="11"/>
  <c r="X3278" i="11"/>
  <c r="X2218" i="11"/>
  <c r="X3481" i="11"/>
  <c r="X3383" i="11"/>
  <c r="X135" i="11"/>
  <c r="X1868" i="11"/>
  <c r="X1521" i="11"/>
  <c r="X223" i="11"/>
  <c r="X1408" i="11"/>
  <c r="X1867" i="11"/>
  <c r="X1364" i="11"/>
  <c r="X2153" i="11"/>
  <c r="X1860" i="11"/>
  <c r="X1356" i="11"/>
  <c r="X1581" i="11"/>
  <c r="X1428" i="11"/>
  <c r="X3504" i="11"/>
  <c r="X2021" i="11"/>
  <c r="X159" i="11"/>
  <c r="X415" i="11"/>
  <c r="X543" i="11"/>
  <c r="X935" i="11"/>
  <c r="X1127" i="11"/>
  <c r="X1471" i="11"/>
  <c r="X1599" i="11"/>
  <c r="X1663" i="11"/>
  <c r="X1727" i="11"/>
  <c r="X2047" i="11"/>
  <c r="X2120" i="11"/>
  <c r="X1556" i="11"/>
  <c r="X1413" i="11"/>
  <c r="X2247" i="11"/>
  <c r="X1524" i="11"/>
  <c r="X2311" i="11"/>
  <c r="X982" i="11"/>
  <c r="X774" i="11"/>
  <c r="X31" i="11"/>
  <c r="X263" i="11"/>
  <c r="X519" i="11"/>
  <c r="X647" i="11"/>
  <c r="X847" i="11"/>
  <c r="X911" i="11"/>
  <c r="X1167" i="11"/>
  <c r="X1447" i="11"/>
  <c r="X1767" i="11"/>
  <c r="X1959" i="11"/>
  <c r="X2846" i="11"/>
  <c r="X2287" i="11"/>
  <c r="X1154" i="11"/>
  <c r="X1273" i="11"/>
  <c r="X1075" i="11"/>
  <c r="X2318" i="11"/>
  <c r="X695" i="11"/>
  <c r="X1391" i="11"/>
  <c r="X1383" i="11"/>
  <c r="X2007" i="11"/>
  <c r="X2732" i="11"/>
  <c r="X2700" i="11"/>
  <c r="X2662" i="11"/>
  <c r="X2128" i="11"/>
  <c r="X1702" i="11"/>
  <c r="X950" i="11"/>
  <c r="X752" i="11"/>
  <c r="X430" i="11"/>
  <c r="X339" i="11"/>
  <c r="X235" i="11"/>
  <c r="X36" i="11"/>
  <c r="X1065" i="11"/>
  <c r="X1918" i="11"/>
  <c r="X1519" i="11"/>
  <c r="X1559" i="11"/>
  <c r="X2765" i="11"/>
  <c r="X1185" i="11"/>
  <c r="X7" i="11"/>
  <c r="X2450" i="11"/>
  <c r="X2535" i="11"/>
  <c r="X1407" i="11"/>
  <c r="X1527" i="11"/>
  <c r="I85" i="58"/>
  <c r="P98" i="54"/>
  <c r="R67" i="54"/>
  <c r="R57" i="54"/>
  <c r="P76" i="54"/>
  <c r="Y67" i="54"/>
  <c r="Y57" i="54"/>
  <c r="AD658" i="11"/>
  <c r="G49" i="54"/>
  <c r="E67" i="54"/>
  <c r="G24" i="54"/>
  <c r="G23" i="54"/>
  <c r="F321" i="54"/>
  <c r="F60" i="54" s="1"/>
  <c r="F302" i="54"/>
  <c r="F318" i="54" s="1"/>
  <c r="F11" i="54" s="1"/>
  <c r="G48" i="54"/>
  <c r="G59" i="54"/>
  <c r="F48" i="54"/>
  <c r="R107" i="54"/>
  <c r="R147" i="54"/>
  <c r="R6" i="54"/>
  <c r="P67" i="54"/>
  <c r="Q83" i="54"/>
  <c r="G61" i="54"/>
  <c r="G58" i="54"/>
  <c r="G25" i="54"/>
  <c r="G26" i="54"/>
  <c r="E57" i="54"/>
  <c r="T203" i="54"/>
  <c r="AA203" i="54" s="1"/>
  <c r="AD203" i="54" s="1"/>
  <c r="N203" i="54"/>
  <c r="M203" i="54"/>
  <c r="O192" i="54"/>
  <c r="M194" i="54"/>
  <c r="H194" i="54" s="1"/>
  <c r="I194" i="54" s="1"/>
  <c r="J194" i="54" s="1"/>
  <c r="N194" i="54"/>
  <c r="M212" i="54"/>
  <c r="H212" i="54" s="1"/>
  <c r="I212" i="54" s="1"/>
  <c r="J212" i="54" s="1"/>
  <c r="M205" i="54"/>
  <c r="G46" i="54"/>
  <c r="G20" i="54"/>
  <c r="G27" i="54"/>
  <c r="F55" i="54"/>
  <c r="F328" i="54"/>
  <c r="X57" i="54"/>
  <c r="G55" i="54"/>
  <c r="F20" i="54"/>
  <c r="G32" i="54"/>
  <c r="G318" i="54"/>
  <c r="G11" i="54" s="1"/>
  <c r="G12" i="54" s="1"/>
  <c r="D17" i="54"/>
  <c r="D57" i="54"/>
  <c r="F16" i="54"/>
  <c r="G37" i="54"/>
  <c r="E12" i="54"/>
  <c r="E13" i="54" s="1"/>
  <c r="G33" i="54"/>
  <c r="G53" i="54"/>
  <c r="G36" i="54"/>
  <c r="F65" i="54"/>
  <c r="G42" i="54"/>
  <c r="G328" i="54"/>
  <c r="G65" i="54"/>
  <c r="F53" i="54"/>
  <c r="AD1398" i="11"/>
  <c r="AD502" i="11"/>
  <c r="AD7" i="11"/>
  <c r="AD447" i="11"/>
  <c r="AD1279" i="11"/>
  <c r="AD454" i="11"/>
  <c r="X87" i="11"/>
  <c r="X423" i="11"/>
  <c r="X615" i="11"/>
  <c r="X1215" i="11"/>
  <c r="X2289" i="11"/>
  <c r="X2261" i="11"/>
  <c r="X755" i="11"/>
  <c r="X2426" i="11"/>
  <c r="X963" i="11"/>
  <c r="X236" i="11"/>
  <c r="X3451" i="11"/>
  <c r="X3436" i="11"/>
  <c r="X343" i="11"/>
  <c r="X703" i="11"/>
  <c r="X3473" i="11"/>
  <c r="X351" i="11"/>
  <c r="X1047" i="11"/>
  <c r="X1415" i="11"/>
  <c r="X1264" i="11"/>
  <c r="X1085" i="11"/>
  <c r="X1555" i="11"/>
  <c r="X1480" i="11"/>
  <c r="X103" i="11"/>
  <c r="X1359" i="11"/>
  <c r="X1735" i="11"/>
  <c r="X2031" i="11"/>
  <c r="X3380" i="11"/>
  <c r="X1260" i="11"/>
  <c r="X1092" i="11"/>
  <c r="X943" i="11"/>
  <c r="X1327" i="11"/>
  <c r="X1695" i="11"/>
  <c r="X2039" i="11"/>
  <c r="X3336" i="11"/>
  <c r="X3266" i="11"/>
  <c r="X2742" i="11"/>
  <c r="X463" i="11"/>
  <c r="X1751" i="11"/>
  <c r="X2090" i="11"/>
  <c r="X494" i="11"/>
  <c r="X250" i="11"/>
  <c r="X471" i="11"/>
  <c r="X1247" i="11"/>
  <c r="X907" i="11"/>
  <c r="X330" i="11"/>
  <c r="X3788" i="11"/>
  <c r="X247" i="11"/>
  <c r="X3483" i="11"/>
  <c r="X3401" i="11"/>
  <c r="X3442" i="11"/>
  <c r="X1337" i="11"/>
  <c r="X1864" i="11"/>
  <c r="X2642" i="11"/>
  <c r="X2407" i="11"/>
  <c r="X1644" i="11"/>
  <c r="X1437" i="11"/>
  <c r="X2292" i="11"/>
  <c r="X1994" i="11"/>
  <c r="X2193" i="11"/>
  <c r="X3400" i="11"/>
  <c r="X489" i="11"/>
  <c r="X896" i="11"/>
  <c r="X753" i="11"/>
  <c r="X3338" i="11"/>
  <c r="X3313" i="11"/>
  <c r="X820" i="11"/>
  <c r="X955" i="11"/>
  <c r="X1509" i="11"/>
  <c r="M217" i="54"/>
  <c r="U217" i="54" s="1"/>
  <c r="AB217" i="54" s="1"/>
  <c r="AE217" i="54" s="1"/>
  <c r="T217" i="54"/>
  <c r="AA217" i="54" s="1"/>
  <c r="AD217" i="54" s="1"/>
  <c r="N217" i="54"/>
  <c r="X533" i="11"/>
  <c r="M195" i="54"/>
  <c r="O195" i="54" s="1"/>
  <c r="T195" i="54"/>
  <c r="AA195" i="54" s="1"/>
  <c r="AD195" i="54" s="1"/>
  <c r="N195" i="54"/>
  <c r="X49" i="11"/>
  <c r="X2638" i="11"/>
  <c r="M209" i="54"/>
  <c r="H209" i="54" s="1"/>
  <c r="I209" i="54" s="1"/>
  <c r="J209" i="54" s="1"/>
  <c r="T209" i="54"/>
  <c r="AA209" i="54" s="1"/>
  <c r="AD209" i="54" s="1"/>
  <c r="N209" i="54"/>
  <c r="G58" i="30"/>
  <c r="N200" i="54"/>
  <c r="M200" i="54"/>
  <c r="T200" i="54"/>
  <c r="AA200" i="54" s="1"/>
  <c r="AD200" i="54" s="1"/>
  <c r="X1042" i="11"/>
  <c r="X1138" i="11"/>
  <c r="X2796" i="11"/>
  <c r="X652" i="11"/>
  <c r="X3233" i="11"/>
  <c r="X3187" i="11"/>
  <c r="X2868" i="11"/>
  <c r="X1028" i="11"/>
  <c r="N199" i="54"/>
  <c r="M199" i="54"/>
  <c r="X3034" i="11"/>
  <c r="X1203" i="11"/>
  <c r="X285" i="11"/>
  <c r="M218" i="54"/>
  <c r="H218" i="54" s="1"/>
  <c r="I218" i="54" s="1"/>
  <c r="J218" i="54" s="1"/>
  <c r="T218" i="54"/>
  <c r="AA218" i="54" s="1"/>
  <c r="AD218" i="54" s="1"/>
  <c r="N218" i="54"/>
  <c r="X1306" i="11"/>
  <c r="X1953" i="11"/>
  <c r="X59" i="11"/>
  <c r="X3189" i="11"/>
  <c r="X3260" i="11"/>
  <c r="X1081" i="11"/>
  <c r="X840" i="11"/>
  <c r="T199" i="54"/>
  <c r="AA199" i="54" s="1"/>
  <c r="AD199" i="54" s="1"/>
  <c r="M224" i="54"/>
  <c r="H224" i="54" s="1"/>
  <c r="I224" i="54" s="1"/>
  <c r="J224" i="54" s="1"/>
  <c r="N224" i="54"/>
  <c r="T224" i="54"/>
  <c r="AA224" i="54"/>
  <c r="AD224" i="54" s="1"/>
  <c r="M219" i="54"/>
  <c r="H219" i="54" s="1"/>
  <c r="I219" i="54" s="1"/>
  <c r="J219" i="54" s="1"/>
  <c r="N219" i="54"/>
  <c r="T219" i="54"/>
  <c r="AA219" i="54" s="1"/>
  <c r="AD219" i="54" s="1"/>
  <c r="X771" i="11"/>
  <c r="X341" i="11"/>
  <c r="X2415" i="11"/>
  <c r="X2915" i="11"/>
  <c r="X1989" i="11"/>
  <c r="X2138" i="11"/>
  <c r="X642" i="11"/>
  <c r="X3227" i="11"/>
  <c r="D107" i="54"/>
  <c r="X3073" i="11"/>
  <c r="X3691" i="11"/>
  <c r="X361" i="11"/>
  <c r="N223" i="54"/>
  <c r="T223" i="54"/>
  <c r="AA223" i="54" s="1"/>
  <c r="AD223" i="54" s="1"/>
  <c r="T220" i="54"/>
  <c r="AA220" i="54" s="1"/>
  <c r="AD220" i="54" s="1"/>
  <c r="N220" i="54"/>
  <c r="N214" i="54"/>
  <c r="X2423" i="11"/>
  <c r="X2217" i="11"/>
  <c r="X3613" i="11"/>
  <c r="X122" i="11"/>
  <c r="X3855" i="11"/>
  <c r="V10" i="35"/>
  <c r="V48" i="35"/>
  <c r="V39" i="35"/>
  <c r="V36" i="35"/>
  <c r="V15" i="35"/>
  <c r="V46" i="35"/>
  <c r="V16" i="35"/>
  <c r="V33" i="35"/>
  <c r="V9" i="35"/>
  <c r="V43" i="35"/>
  <c r="V12" i="35"/>
  <c r="V26" i="35"/>
  <c r="V6" i="35"/>
  <c r="V7" i="35"/>
  <c r="V27" i="35"/>
  <c r="V5" i="35"/>
  <c r="V13" i="35"/>
  <c r="V14" i="35"/>
  <c r="V24" i="35"/>
  <c r="V40" i="35"/>
  <c r="V21" i="35"/>
  <c r="X3829" i="11"/>
  <c r="X2907" i="11"/>
  <c r="X1922" i="11"/>
  <c r="X57" i="11"/>
  <c r="X3767" i="11"/>
  <c r="X2625" i="11"/>
  <c r="V42" i="35"/>
  <c r="V29" i="35"/>
  <c r="M214" i="54"/>
  <c r="H214" i="54" s="1"/>
  <c r="I214" i="54" s="1"/>
  <c r="J214" i="54" s="1"/>
  <c r="V38" i="35"/>
  <c r="G89" i="54"/>
  <c r="F129" i="54"/>
  <c r="X3065" i="11"/>
  <c r="X2553" i="11"/>
  <c r="N226" i="54"/>
  <c r="M226" i="54"/>
  <c r="H226" i="54" s="1"/>
  <c r="T226" i="54"/>
  <c r="AA226" i="54" s="1"/>
  <c r="AD226" i="54" s="1"/>
  <c r="V41" i="35"/>
  <c r="V20" i="35"/>
  <c r="N16" i="35"/>
  <c r="AA16" i="35"/>
  <c r="N24" i="35"/>
  <c r="AA24" i="35" s="1"/>
  <c r="N13" i="35"/>
  <c r="N27" i="35"/>
  <c r="AA27" i="35" s="1"/>
  <c r="N11" i="35"/>
  <c r="N44" i="35"/>
  <c r="N42" i="35"/>
  <c r="N29" i="35"/>
  <c r="AA29" i="35" s="1"/>
  <c r="N39" i="35"/>
  <c r="N17" i="35"/>
  <c r="N20" i="35"/>
  <c r="N15" i="35"/>
  <c r="N19" i="35"/>
  <c r="N40" i="35"/>
  <c r="N34" i="35"/>
  <c r="AA34" i="35"/>
  <c r="J33" i="33" s="1"/>
  <c r="N18" i="35"/>
  <c r="N36" i="35"/>
  <c r="N35" i="35"/>
  <c r="M223" i="54"/>
  <c r="H223" i="54" s="1"/>
  <c r="I223" i="54" s="1"/>
  <c r="J223" i="54" s="1"/>
  <c r="V34" i="35"/>
  <c r="O212" i="54"/>
  <c r="U212" i="54"/>
  <c r="AB212" i="54" s="1"/>
  <c r="AE212" i="54" s="1"/>
  <c r="R42" i="35"/>
  <c r="R20" i="35"/>
  <c r="R15" i="35"/>
  <c r="R7" i="35"/>
  <c r="R50" i="35"/>
  <c r="R17" i="35"/>
  <c r="R11" i="35"/>
  <c r="R6" i="35"/>
  <c r="R25" i="35"/>
  <c r="R30" i="35"/>
  <c r="R48" i="35"/>
  <c r="R38" i="35"/>
  <c r="R19" i="35"/>
  <c r="R40" i="35"/>
  <c r="R37" i="35"/>
  <c r="X1474" i="11"/>
  <c r="X73" i="11"/>
  <c r="M208" i="54"/>
  <c r="H208" i="54" s="1"/>
  <c r="I208" i="54" s="1"/>
  <c r="J208" i="54" s="1"/>
  <c r="T208" i="54"/>
  <c r="AA208" i="54" s="1"/>
  <c r="AD208" i="54" s="1"/>
  <c r="M190" i="54"/>
  <c r="U190" i="54" s="1"/>
  <c r="AB190" i="54" s="1"/>
  <c r="AE190" i="54" s="1"/>
  <c r="T190" i="54"/>
  <c r="AA190" i="54" s="1"/>
  <c r="AD190" i="54" s="1"/>
  <c r="X1210" i="11"/>
  <c r="X3043" i="11"/>
  <c r="X3699" i="11"/>
  <c r="X162" i="11"/>
  <c r="X2503" i="11"/>
  <c r="V28" i="35"/>
  <c r="V31" i="35"/>
  <c r="V11" i="35"/>
  <c r="T210" i="54"/>
  <c r="AA210" i="54"/>
  <c r="AD210" i="54" s="1"/>
  <c r="N210" i="54"/>
  <c r="AB52" i="35"/>
  <c r="R52" i="35" s="1"/>
  <c r="G40" i="54"/>
  <c r="F130" i="54"/>
  <c r="O17" i="21"/>
  <c r="P17" i="21" s="1"/>
  <c r="Q17" i="21" s="1"/>
  <c r="O7" i="21"/>
  <c r="P7" i="21" s="1"/>
  <c r="Q7" i="21" s="1"/>
  <c r="E10" i="21"/>
  <c r="F10" i="21" s="1"/>
  <c r="G10" i="21" s="1"/>
  <c r="X1147" i="11"/>
  <c r="N211" i="54"/>
  <c r="M211" i="54"/>
  <c r="T201" i="54"/>
  <c r="AA201" i="54"/>
  <c r="AD201" i="54" s="1"/>
  <c r="M201" i="54"/>
  <c r="M222" i="54"/>
  <c r="U222" i="54" s="1"/>
  <c r="AB222" i="54" s="1"/>
  <c r="AE222" i="54" s="1"/>
  <c r="T222" i="54"/>
  <c r="AA222" i="54" s="1"/>
  <c r="AD222" i="54" s="1"/>
  <c r="C17" i="56"/>
  <c r="L202" i="54" s="1"/>
  <c r="D42" i="56"/>
  <c r="X625" i="11"/>
  <c r="X2121" i="11"/>
  <c r="X241" i="11"/>
  <c r="X1787" i="11"/>
  <c r="X3821" i="11"/>
  <c r="X1731" i="11"/>
  <c r="X201" i="11"/>
  <c r="X2290" i="11"/>
  <c r="P93" i="54"/>
  <c r="V37" i="35"/>
  <c r="H220" i="54"/>
  <c r="I220" i="54" s="1"/>
  <c r="J220" i="54" s="1"/>
  <c r="X3819" i="11"/>
  <c r="V50" i="35"/>
  <c r="V19" i="35"/>
  <c r="X1490" i="11"/>
  <c r="V22" i="35"/>
  <c r="X3742" i="11"/>
  <c r="N192" i="54"/>
  <c r="T192" i="54"/>
  <c r="AA192" i="54" s="1"/>
  <c r="AD192" i="54" s="1"/>
  <c r="H192" i="54"/>
  <c r="I192" i="54"/>
  <c r="J192" i="54" s="1"/>
  <c r="T212" i="54"/>
  <c r="AA212" i="54" s="1"/>
  <c r="AD212" i="54" s="1"/>
  <c r="N212" i="54"/>
  <c r="X3130" i="11"/>
  <c r="X3530" i="11"/>
  <c r="X2489" i="11"/>
  <c r="T207" i="54"/>
  <c r="AA207" i="54" s="1"/>
  <c r="AD207" i="54" s="1"/>
  <c r="N207" i="54"/>
  <c r="M207" i="54"/>
  <c r="H207" i="54" s="1"/>
  <c r="X987" i="11"/>
  <c r="X3709" i="11"/>
  <c r="X3881" i="11"/>
  <c r="X2117" i="11"/>
  <c r="X701" i="11"/>
  <c r="X754" i="11"/>
  <c r="X3091" i="11"/>
  <c r="X2850" i="11"/>
  <c r="X1818" i="11"/>
  <c r="F37" i="54"/>
  <c r="X633" i="11"/>
  <c r="G109" i="30"/>
  <c r="X2906" i="11"/>
  <c r="X217" i="11"/>
  <c r="X664" i="11"/>
  <c r="T213" i="54"/>
  <c r="AA213" i="54" s="1"/>
  <c r="AD213" i="54" s="1"/>
  <c r="N213" i="54"/>
  <c r="F119" i="54"/>
  <c r="F79" i="54" s="1"/>
  <c r="G29" i="54"/>
  <c r="G79" i="54"/>
  <c r="X2866" i="11"/>
  <c r="X2137" i="11"/>
  <c r="X3131" i="11"/>
  <c r="X3083" i="11"/>
  <c r="F56" i="54"/>
  <c r="F187" i="54"/>
  <c r="F7" i="54"/>
  <c r="F78" i="54"/>
  <c r="F267" i="54"/>
  <c r="F10" i="54" s="1"/>
  <c r="F12" i="54" s="1"/>
  <c r="H749" i="11"/>
  <c r="H1269" i="11"/>
  <c r="H1513" i="11"/>
  <c r="L10" i="58"/>
  <c r="P106" i="54"/>
  <c r="P81" i="54"/>
  <c r="H120" i="11"/>
  <c r="H378" i="11"/>
  <c r="H587" i="11"/>
  <c r="H592" i="11"/>
  <c r="H1037" i="11"/>
  <c r="H1148" i="11"/>
  <c r="F88" i="54"/>
  <c r="H96" i="11"/>
  <c r="H208" i="11"/>
  <c r="H865" i="11"/>
  <c r="H1069" i="11"/>
  <c r="H1229" i="11"/>
  <c r="H1813" i="11"/>
  <c r="X306" i="11"/>
  <c r="M198" i="54"/>
  <c r="F36" i="54"/>
  <c r="Q74" i="54"/>
  <c r="H348" i="11"/>
  <c r="H550" i="11"/>
  <c r="H1073" i="11"/>
  <c r="F61" i="54"/>
  <c r="H248" i="11"/>
  <c r="H841" i="11"/>
  <c r="H1606" i="11"/>
  <c r="E17" i="54"/>
  <c r="F81" i="54"/>
  <c r="H168" i="11"/>
  <c r="H464" i="11"/>
  <c r="H572" i="11"/>
  <c r="H969" i="11"/>
  <c r="H1001" i="11"/>
  <c r="H1009" i="11"/>
  <c r="H1062" i="11"/>
  <c r="H1101" i="11"/>
  <c r="H1797" i="11"/>
  <c r="H1921" i="11"/>
  <c r="H2248" i="11"/>
  <c r="H8" i="11"/>
  <c r="H64" i="11"/>
  <c r="H472" i="11"/>
  <c r="H765" i="11"/>
  <c r="H873" i="11"/>
  <c r="H1165" i="11"/>
  <c r="H1244" i="11"/>
  <c r="H388" i="11"/>
  <c r="H745" i="11"/>
  <c r="H949" i="11"/>
  <c r="H1389" i="11"/>
  <c r="H62" i="11"/>
  <c r="H94" i="11"/>
  <c r="H112" i="11"/>
  <c r="H238" i="11"/>
  <c r="H256" i="11"/>
  <c r="H444" i="11"/>
  <c r="H536" i="11"/>
  <c r="H560" i="11"/>
  <c r="H741" i="11"/>
  <c r="H846" i="11"/>
  <c r="H981" i="11"/>
  <c r="H1166" i="11"/>
  <c r="H1270" i="11"/>
  <c r="H1302" i="11"/>
  <c r="H2593" i="11"/>
  <c r="H2940" i="11"/>
  <c r="H1422" i="11"/>
  <c r="H1457" i="11"/>
  <c r="H1533" i="11"/>
  <c r="H1905" i="11"/>
  <c r="H1934" i="11"/>
  <c r="H2540" i="11"/>
  <c r="H3134" i="11"/>
  <c r="H3143" i="11"/>
  <c r="H374" i="11"/>
  <c r="H870" i="11"/>
  <c r="H1190" i="11"/>
  <c r="H1246" i="11"/>
  <c r="H1318" i="11"/>
  <c r="H1385" i="11"/>
  <c r="H1653" i="11"/>
  <c r="H1709" i="11"/>
  <c r="H1780" i="11"/>
  <c r="H2104" i="11"/>
  <c r="H2108" i="11"/>
  <c r="H102" i="11"/>
  <c r="H318" i="11"/>
  <c r="H446" i="11"/>
  <c r="H606" i="11"/>
  <c r="H766" i="11"/>
  <c r="H830" i="11"/>
  <c r="H1046" i="11"/>
  <c r="H1373" i="11"/>
  <c r="H1406" i="11"/>
  <c r="H1429" i="11"/>
  <c r="H1713" i="11"/>
  <c r="H1732" i="11"/>
  <c r="H1878" i="11"/>
  <c r="H2099" i="11"/>
  <c r="H2184" i="11"/>
  <c r="H2387" i="11"/>
  <c r="H2444" i="11"/>
  <c r="H2483" i="11"/>
  <c r="H198" i="11"/>
  <c r="H342" i="11"/>
  <c r="H806" i="11"/>
  <c r="H1206" i="11"/>
  <c r="H1424" i="11"/>
  <c r="H1809" i="11"/>
  <c r="H2052" i="11"/>
  <c r="H2132" i="11"/>
  <c r="C12" i="54"/>
  <c r="C13" i="54" s="1"/>
  <c r="H350" i="11"/>
  <c r="H1086" i="11"/>
  <c r="H1377" i="11"/>
  <c r="H1446" i="11"/>
  <c r="H1473" i="11"/>
  <c r="H1485" i="11"/>
  <c r="H1518" i="11"/>
  <c r="H1936" i="11"/>
  <c r="H1988" i="11"/>
  <c r="X1988" i="11" s="1"/>
  <c r="H2012" i="11"/>
  <c r="H2064" i="11"/>
  <c r="H1614" i="11"/>
  <c r="X1614" i="11" s="1"/>
  <c r="H1726" i="11"/>
  <c r="H2304" i="11"/>
  <c r="H2342" i="11"/>
  <c r="H2386" i="11"/>
  <c r="H2482" i="11"/>
  <c r="H2533" i="11"/>
  <c r="H2717" i="11"/>
  <c r="H2720" i="11"/>
  <c r="H2886" i="11"/>
  <c r="H2888" i="11"/>
  <c r="H3005" i="11"/>
  <c r="H3028" i="11"/>
  <c r="H3040" i="11"/>
  <c r="H3063" i="11"/>
  <c r="H3133" i="11"/>
  <c r="H1622" i="11"/>
  <c r="H1750" i="11"/>
  <c r="H1846" i="11"/>
  <c r="H1950" i="11"/>
  <c r="H2204" i="11"/>
  <c r="H2366" i="11"/>
  <c r="H2453" i="11"/>
  <c r="H2627" i="11"/>
  <c r="H2696" i="11"/>
  <c r="H2885" i="11"/>
  <c r="H2917" i="11"/>
  <c r="H3038" i="11"/>
  <c r="H1502" i="11"/>
  <c r="H1766" i="11"/>
  <c r="H1854" i="11"/>
  <c r="H1974" i="11"/>
  <c r="H2126" i="11"/>
  <c r="H2174" i="11"/>
  <c r="H2264" i="11"/>
  <c r="H2362" i="11"/>
  <c r="H2372" i="11"/>
  <c r="H2531" i="11"/>
  <c r="H2582" i="11"/>
  <c r="H2687" i="11"/>
  <c r="H2697" i="11"/>
  <c r="H2855" i="11"/>
  <c r="H2872" i="11"/>
  <c r="H2936" i="11"/>
  <c r="H1494" i="11"/>
  <c r="H1566" i="11"/>
  <c r="H1838" i="11"/>
  <c r="H2220" i="11"/>
  <c r="H2382" i="11"/>
  <c r="H2478" i="11"/>
  <c r="H2534" i="11"/>
  <c r="H2785" i="11"/>
  <c r="H2814" i="11"/>
  <c r="H2857" i="11"/>
  <c r="H2958" i="11"/>
  <c r="H3037" i="11"/>
  <c r="H3078" i="11"/>
  <c r="H2188" i="11"/>
  <c r="H2212" i="11"/>
  <c r="H2316" i="11"/>
  <c r="H2350" i="11"/>
  <c r="H2370" i="11"/>
  <c r="H2403" i="11"/>
  <c r="H2406" i="11"/>
  <c r="H2557" i="11"/>
  <c r="H2578" i="11"/>
  <c r="H2615" i="11"/>
  <c r="H2685" i="11"/>
  <c r="H2805" i="11"/>
  <c r="H2894" i="11"/>
  <c r="H3014" i="11"/>
  <c r="H3036" i="11"/>
  <c r="H3086" i="11"/>
  <c r="H3108" i="11"/>
  <c r="H2960" i="11"/>
  <c r="H3062" i="11"/>
  <c r="H3142" i="11"/>
  <c r="H3238" i="11"/>
  <c r="X3238" i="11" s="1"/>
  <c r="H3279" i="11"/>
  <c r="H3324" i="11"/>
  <c r="H3549" i="11"/>
  <c r="H2649" i="11"/>
  <c r="H3080" i="11"/>
  <c r="H3271" i="11"/>
  <c r="H3340" i="11"/>
  <c r="H3503" i="11"/>
  <c r="H3548" i="11"/>
  <c r="H3101" i="11"/>
  <c r="H3128" i="11"/>
  <c r="H3174" i="11"/>
  <c r="H3247" i="11"/>
  <c r="H3359" i="11"/>
  <c r="H3414" i="11"/>
  <c r="H3432" i="11"/>
  <c r="H3657" i="11"/>
  <c r="H3054" i="11"/>
  <c r="H3100" i="11"/>
  <c r="H3103" i="11"/>
  <c r="H3125" i="11"/>
  <c r="H3148" i="11"/>
  <c r="H3176" i="11"/>
  <c r="H3486" i="11"/>
  <c r="H3520" i="11"/>
  <c r="H2230" i="11"/>
  <c r="H3024" i="11"/>
  <c r="H3215" i="11"/>
  <c r="H3232" i="11"/>
  <c r="H3263" i="11"/>
  <c r="H3286" i="11"/>
  <c r="H3429" i="11"/>
  <c r="H1982" i="11"/>
  <c r="H1942" i="11"/>
  <c r="H1886" i="11"/>
  <c r="H3116" i="11"/>
  <c r="H3152" i="11"/>
  <c r="H3166" i="11"/>
  <c r="H998" i="11"/>
  <c r="H3706" i="11"/>
  <c r="H3727" i="11"/>
  <c r="H3679" i="11"/>
  <c r="H1870" i="11"/>
  <c r="X1870" i="11" s="1"/>
  <c r="H1862" i="11"/>
  <c r="H990" i="11"/>
  <c r="H798" i="11"/>
  <c r="H742" i="11"/>
  <c r="C33" i="58"/>
  <c r="W40" i="58" s="1"/>
  <c r="X40" i="58" s="1"/>
  <c r="Y40" i="58" s="1"/>
  <c r="E25" i="58"/>
  <c r="H3723" i="11"/>
  <c r="H3627" i="11"/>
  <c r="X3627" i="11" s="1"/>
  <c r="H3651" i="11"/>
  <c r="H644" i="11"/>
  <c r="H1790" i="11"/>
  <c r="H1734" i="11"/>
  <c r="H1654" i="11"/>
  <c r="H462" i="11"/>
  <c r="H366" i="11"/>
  <c r="H278" i="11"/>
  <c r="X278" i="11" s="1"/>
  <c r="H3567" i="11"/>
  <c r="H3698" i="11"/>
  <c r="H3778" i="11"/>
  <c r="H3661" i="11"/>
  <c r="H731" i="11"/>
  <c r="H3804" i="11"/>
  <c r="H1638" i="11"/>
  <c r="H1630" i="11"/>
  <c r="X1630" i="11" s="1"/>
  <c r="H3826" i="11"/>
  <c r="H1558" i="11"/>
  <c r="H3598" i="11"/>
  <c r="H3806" i="11"/>
  <c r="H1438" i="11"/>
  <c r="H1430" i="11"/>
  <c r="H3688" i="11"/>
  <c r="H3782" i="11"/>
  <c r="H3610" i="11"/>
  <c r="H3669" i="11"/>
  <c r="H2286" i="11"/>
  <c r="H2166" i="11"/>
  <c r="H1358" i="11"/>
  <c r="H1310" i="11"/>
  <c r="H1254" i="11"/>
  <c r="H3680" i="11"/>
  <c r="H3639" i="11"/>
  <c r="H3656" i="11"/>
  <c r="H3852" i="11"/>
  <c r="H2070" i="11"/>
  <c r="H2054" i="11"/>
  <c r="H2046" i="11"/>
  <c r="H1238" i="11"/>
  <c r="H1230" i="11"/>
  <c r="H1214" i="11"/>
  <c r="H1198" i="11"/>
  <c r="H974" i="11"/>
  <c r="H966" i="11"/>
  <c r="H878" i="11"/>
  <c r="H670" i="11"/>
  <c r="H222" i="11"/>
  <c r="H206" i="11"/>
  <c r="S12" i="54"/>
  <c r="H3878" i="11"/>
  <c r="H3874" i="11"/>
  <c r="H3786" i="11"/>
  <c r="X3786" i="11" s="1"/>
  <c r="H638" i="11"/>
  <c r="S17" i="54"/>
  <c r="H3814" i="11"/>
  <c r="H2310" i="11"/>
  <c r="H2302" i="11"/>
  <c r="H2030" i="11"/>
  <c r="H2014" i="11"/>
  <c r="H2006" i="11"/>
  <c r="H1830" i="11"/>
  <c r="H1822" i="11"/>
  <c r="H1814" i="11"/>
  <c r="X1814" i="11" s="1"/>
  <c r="H1798" i="11"/>
  <c r="H1590" i="11"/>
  <c r="H1582" i="11"/>
  <c r="H1574" i="11"/>
  <c r="H1398" i="11"/>
  <c r="H1390" i="11"/>
  <c r="H1382" i="11"/>
  <c r="H1182" i="11"/>
  <c r="H1174" i="11"/>
  <c r="H1094" i="11"/>
  <c r="H862" i="11"/>
  <c r="H854" i="11"/>
  <c r="H838" i="11"/>
  <c r="H622" i="11"/>
  <c r="H566" i="11"/>
  <c r="H558" i="11"/>
  <c r="H534" i="11"/>
  <c r="H190" i="11"/>
  <c r="H166" i="11"/>
  <c r="H126" i="11"/>
  <c r="X67" i="54"/>
  <c r="H662" i="11"/>
  <c r="H3810" i="11"/>
  <c r="H2254" i="11"/>
  <c r="H2246" i="11"/>
  <c r="H2238" i="11"/>
  <c r="H1966" i="11"/>
  <c r="H1958" i="11"/>
  <c r="H1782" i="11"/>
  <c r="H1774" i="11"/>
  <c r="H1758" i="11"/>
  <c r="H1742" i="11"/>
  <c r="H1550" i="11"/>
  <c r="H1542" i="11"/>
  <c r="H1534" i="11"/>
  <c r="H1510" i="11"/>
  <c r="H1350" i="11"/>
  <c r="X1350" i="11" s="1"/>
  <c r="H1342" i="11"/>
  <c r="H1334" i="11"/>
  <c r="H1326" i="11"/>
  <c r="H1078" i="11"/>
  <c r="H1070" i="11"/>
  <c r="H1054" i="11"/>
  <c r="H822" i="11"/>
  <c r="H814" i="11"/>
  <c r="H438" i="11"/>
  <c r="H406" i="11"/>
  <c r="H382" i="11"/>
  <c r="X382" i="11" s="1"/>
  <c r="G31" i="30"/>
  <c r="G32" i="30"/>
  <c r="F32" i="30"/>
  <c r="I32" i="30" s="1"/>
  <c r="F31" i="30"/>
  <c r="H3876" i="11"/>
  <c r="H2198" i="11"/>
  <c r="H2190" i="11"/>
  <c r="H2182" i="11"/>
  <c r="X2182" i="11" s="1"/>
  <c r="H1926" i="11"/>
  <c r="H1910" i="11"/>
  <c r="H1894" i="11"/>
  <c r="H1718" i="11"/>
  <c r="H1710" i="11"/>
  <c r="H1678" i="11"/>
  <c r="H1662" i="11"/>
  <c r="H1486" i="11"/>
  <c r="X1486" i="11" s="1"/>
  <c r="H1478" i="11"/>
  <c r="H1470" i="11"/>
  <c r="H1454" i="11"/>
  <c r="H1286" i="11"/>
  <c r="H1278" i="11"/>
  <c r="H1262" i="11"/>
  <c r="H1038" i="11"/>
  <c r="H1030" i="11"/>
  <c r="H1022" i="11"/>
  <c r="H1014" i="11"/>
  <c r="H1006" i="11"/>
  <c r="H790" i="11"/>
  <c r="H782" i="11"/>
  <c r="H758" i="11"/>
  <c r="H334" i="11"/>
  <c r="H286" i="11"/>
  <c r="C32" i="30"/>
  <c r="I28" i="30"/>
  <c r="AD2334" i="11"/>
  <c r="AD735" i="11"/>
  <c r="AD90" i="11"/>
  <c r="AD799" i="11"/>
  <c r="AD2362" i="11"/>
  <c r="AD1106" i="11"/>
  <c r="AD3226" i="11"/>
  <c r="AD1994" i="11"/>
  <c r="AD1318" i="11"/>
  <c r="AD471" i="11"/>
  <c r="AD2422" i="11"/>
  <c r="AD1494" i="11"/>
  <c r="AD967" i="11"/>
  <c r="AD231" i="11"/>
  <c r="AD895" i="11"/>
  <c r="AD110" i="11"/>
  <c r="AD442" i="11"/>
  <c r="AD2330" i="11"/>
  <c r="F44" i="54"/>
  <c r="F94" i="54"/>
  <c r="O210" i="54"/>
  <c r="H210" i="54"/>
  <c r="I210" i="54"/>
  <c r="J210" i="54" s="1"/>
  <c r="F100" i="54"/>
  <c r="F50" i="54"/>
  <c r="F80" i="54"/>
  <c r="F30" i="54"/>
  <c r="F102" i="54"/>
  <c r="G44" i="54"/>
  <c r="G87" i="54"/>
  <c r="G94" i="54"/>
  <c r="F106" i="54"/>
  <c r="G47" i="54"/>
  <c r="N190" i="54"/>
  <c r="F137" i="54"/>
  <c r="F47" i="54" s="1"/>
  <c r="F29" i="54"/>
  <c r="P94" i="54"/>
  <c r="F46" i="54"/>
  <c r="F28" i="54"/>
  <c r="D12" i="54"/>
  <c r="D13" i="54"/>
  <c r="F59" i="54"/>
  <c r="R12" i="54"/>
  <c r="F141" i="54"/>
  <c r="F85" i="54"/>
  <c r="F22" i="54"/>
  <c r="G51" i="54"/>
  <c r="F24" i="54"/>
  <c r="G147" i="54"/>
  <c r="F35" i="54"/>
  <c r="S67" i="54"/>
  <c r="AD134" i="11"/>
  <c r="AD1906" i="11"/>
  <c r="AD983" i="11"/>
  <c r="AD1074" i="11"/>
  <c r="AD2122" i="11"/>
  <c r="AD2646" i="11"/>
  <c r="AD766" i="11"/>
  <c r="K48" i="33"/>
  <c r="A1" i="36"/>
  <c r="AD1298" i="11"/>
  <c r="AD2526" i="11"/>
  <c r="AD104" i="11"/>
  <c r="AD903" i="11"/>
  <c r="AD202" i="11"/>
  <c r="AD170" i="11"/>
  <c r="AD1311" i="11"/>
  <c r="AD855" i="11"/>
  <c r="AD2238" i="11"/>
  <c r="AD3298" i="11"/>
  <c r="AD1474" i="11"/>
  <c r="AD206" i="11"/>
  <c r="AD214" i="11"/>
  <c r="AD238" i="11"/>
  <c r="AD3146" i="11"/>
  <c r="AD1110" i="11"/>
  <c r="AD295" i="11"/>
  <c r="AD1966" i="11"/>
  <c r="AD2178" i="11"/>
  <c r="AD2374" i="11"/>
  <c r="AD118" i="11"/>
  <c r="AD138" i="11"/>
  <c r="AD223" i="11"/>
  <c r="AD239" i="11"/>
  <c r="AD1079" i="11"/>
  <c r="AD1694" i="11"/>
  <c r="AD2227" i="11"/>
  <c r="AD678" i="11"/>
  <c r="AD1882" i="11"/>
  <c r="AD2486" i="11"/>
  <c r="AD375" i="11"/>
  <c r="AD318" i="11"/>
  <c r="P101" i="54"/>
  <c r="AD302" i="11"/>
  <c r="AD1679" i="11"/>
  <c r="AD262" i="11"/>
  <c r="P70" i="54"/>
  <c r="P267" i="54"/>
  <c r="P10" i="54" s="1"/>
  <c r="P12" i="54"/>
  <c r="P88" i="54"/>
  <c r="Q91" i="54"/>
  <c r="Q93" i="54"/>
  <c r="P100" i="54"/>
  <c r="P80" i="54"/>
  <c r="P72" i="54"/>
  <c r="P277" i="54"/>
  <c r="P15" i="54" s="1"/>
  <c r="P17" i="54" s="1"/>
  <c r="Q82" i="54"/>
  <c r="Q99" i="54"/>
  <c r="Q95" i="54"/>
  <c r="Q87" i="54"/>
  <c r="P84" i="54"/>
  <c r="Q96" i="54"/>
  <c r="Q105" i="54"/>
  <c r="AD2171" i="11"/>
  <c r="AD591" i="11"/>
  <c r="AD607" i="11"/>
  <c r="AD623" i="11"/>
  <c r="AD631" i="11"/>
  <c r="AD1006" i="11"/>
  <c r="AD1446" i="11"/>
  <c r="AD1886" i="11"/>
  <c r="AD1478" i="11"/>
  <c r="AD2027" i="11"/>
  <c r="AD1375" i="11"/>
  <c r="AD1175" i="11"/>
  <c r="AD15" i="11"/>
  <c r="AD122" i="11"/>
  <c r="AD159" i="11"/>
  <c r="AD167" i="11"/>
  <c r="AD175" i="11"/>
  <c r="AD183" i="11"/>
  <c r="AD191" i="11"/>
  <c r="AD199" i="11"/>
  <c r="AD207" i="11"/>
  <c r="AD575" i="11"/>
  <c r="AD583" i="11"/>
  <c r="AD1950" i="11"/>
  <c r="AD1143" i="11"/>
  <c r="AD1159" i="11"/>
  <c r="AD1559" i="11"/>
  <c r="AD350" i="11"/>
  <c r="AD2043" i="11"/>
  <c r="AD838" i="11"/>
  <c r="AD2742" i="11"/>
  <c r="AD2019" i="11"/>
  <c r="AD94" i="11"/>
  <c r="AD470" i="11"/>
  <c r="AD975" i="11"/>
  <c r="AD1791" i="11"/>
  <c r="AD1423" i="11"/>
  <c r="AD1463" i="11"/>
  <c r="AD2390" i="11"/>
  <c r="AD2406" i="11"/>
  <c r="AD2683" i="11"/>
  <c r="AD2723" i="11"/>
  <c r="AD2731" i="11"/>
  <c r="AD6" i="11"/>
  <c r="AD543" i="11"/>
  <c r="AD719" i="11"/>
  <c r="AD2670" i="11"/>
  <c r="AD2435" i="11"/>
  <c r="AD2018" i="11"/>
  <c r="AD2090" i="11"/>
  <c r="AD2262" i="11"/>
  <c r="AD2278" i="11"/>
  <c r="S70" i="54"/>
  <c r="S107" i="54" s="1"/>
  <c r="S147" i="54"/>
  <c r="S6" i="54" s="1"/>
  <c r="P57" i="54"/>
  <c r="P187" i="54"/>
  <c r="P7" i="54" s="1"/>
  <c r="Q271" i="54"/>
  <c r="Q277" i="54" s="1"/>
  <c r="Q15" i="54" s="1"/>
  <c r="Q17" i="54" s="1"/>
  <c r="Q67" i="54"/>
  <c r="P104" i="54"/>
  <c r="Q81" i="54"/>
  <c r="Q71" i="54"/>
  <c r="Q57" i="54"/>
  <c r="Q70" i="54"/>
  <c r="L9" i="58"/>
  <c r="G67" i="54"/>
  <c r="G16" i="54"/>
  <c r="G17" i="54" s="1"/>
  <c r="AE34" i="35"/>
  <c r="X334" i="11"/>
  <c r="X2190" i="11"/>
  <c r="X534" i="11"/>
  <c r="X2310" i="11"/>
  <c r="X1214" i="11"/>
  <c r="X3639" i="11"/>
  <c r="X3610" i="11"/>
  <c r="X1558" i="11"/>
  <c r="X3778" i="11"/>
  <c r="W12" i="58"/>
  <c r="X12" i="58"/>
  <c r="Y12" i="58" s="1"/>
  <c r="W9" i="58"/>
  <c r="X9" i="58" s="1"/>
  <c r="Y9" i="58" s="1"/>
  <c r="W23" i="58"/>
  <c r="X23" i="58" s="1"/>
  <c r="Y23" i="58" s="1"/>
  <c r="J56" i="58"/>
  <c r="W24" i="58"/>
  <c r="X24" i="58"/>
  <c r="Y24" i="58" s="1"/>
  <c r="W39" i="58"/>
  <c r="X39" i="58" s="1"/>
  <c r="Y39" i="58" s="1"/>
  <c r="W28" i="58"/>
  <c r="X28" i="58" s="1"/>
  <c r="Y28" i="58" s="1"/>
  <c r="W29" i="58"/>
  <c r="X29" i="58"/>
  <c r="Y29" i="58" s="1"/>
  <c r="W21" i="58"/>
  <c r="X21" i="58"/>
  <c r="Y21" i="58" s="1"/>
  <c r="W14" i="58"/>
  <c r="X14" i="58" s="1"/>
  <c r="Y14" i="58" s="1"/>
  <c r="W13" i="58"/>
  <c r="X13" i="58"/>
  <c r="Y13" i="58" s="1"/>
  <c r="W32" i="58"/>
  <c r="X32" i="58"/>
  <c r="Y32" i="58" s="1"/>
  <c r="I51" i="58"/>
  <c r="W34" i="58"/>
  <c r="X34" i="58"/>
  <c r="Y34" i="58" s="1"/>
  <c r="W15" i="58"/>
  <c r="X15" i="58" s="1"/>
  <c r="Y15" i="58"/>
  <c r="W31" i="58"/>
  <c r="X31" i="58"/>
  <c r="Y31" i="58" s="1"/>
  <c r="I52" i="58"/>
  <c r="W7" i="58"/>
  <c r="X7" i="58" s="1"/>
  <c r="W8" i="58"/>
  <c r="X8" i="58" s="1"/>
  <c r="Y8" i="58"/>
  <c r="W10" i="58"/>
  <c r="X10" i="58"/>
  <c r="Y10" i="58"/>
  <c r="W38" i="58"/>
  <c r="X38" i="58" s="1"/>
  <c r="Y38" i="58" s="1"/>
  <c r="W26" i="58"/>
  <c r="X26" i="58"/>
  <c r="Y26" i="58" s="1"/>
  <c r="W22" i="58"/>
  <c r="X22" i="58" s="1"/>
  <c r="Y22" i="58" s="1"/>
  <c r="W37" i="58"/>
  <c r="X37" i="58" s="1"/>
  <c r="Y37" i="58"/>
  <c r="W16" i="58"/>
  <c r="X16" i="58"/>
  <c r="Y16" i="58" s="1"/>
  <c r="W30" i="58"/>
  <c r="X30" i="58" s="1"/>
  <c r="Y30" i="58" s="1"/>
  <c r="W36" i="58"/>
  <c r="X36" i="58" s="1"/>
  <c r="Y36" i="58"/>
  <c r="W20" i="58"/>
  <c r="X20" i="58"/>
  <c r="Y20" i="58" s="1"/>
  <c r="W41" i="58"/>
  <c r="X41" i="58" s="1"/>
  <c r="Y41" i="58" s="1"/>
  <c r="W17" i="58"/>
  <c r="X17" i="58" s="1"/>
  <c r="Y17" i="58" s="1"/>
  <c r="X3706" i="11"/>
  <c r="X3429" i="11"/>
  <c r="X3520" i="11"/>
  <c r="X3657" i="11"/>
  <c r="X3548" i="11"/>
  <c r="X2126" i="11"/>
  <c r="X2917" i="11"/>
  <c r="X2720" i="11"/>
  <c r="X350" i="11"/>
  <c r="X342" i="11"/>
  <c r="X2099" i="11"/>
  <c r="X1046" i="11"/>
  <c r="X1246" i="11"/>
  <c r="X1934" i="11"/>
  <c r="AD958" i="11"/>
  <c r="X444" i="11"/>
  <c r="X745" i="11"/>
  <c r="X472" i="11"/>
  <c r="X841" i="11"/>
  <c r="X758" i="11"/>
  <c r="X1262" i="11"/>
  <c r="X1678" i="11"/>
  <c r="X2198" i="11"/>
  <c r="X1758" i="11"/>
  <c r="X3810" i="11"/>
  <c r="X3680" i="11"/>
  <c r="X3826" i="11"/>
  <c r="X1790" i="11"/>
  <c r="X742" i="11"/>
  <c r="X3486" i="11"/>
  <c r="X3432" i="11"/>
  <c r="X3503" i="11"/>
  <c r="X3324" i="11"/>
  <c r="X3036" i="11"/>
  <c r="X2406" i="11"/>
  <c r="X2687" i="11"/>
  <c r="X1974" i="11"/>
  <c r="X2885" i="11"/>
  <c r="X3133" i="11"/>
  <c r="X2717" i="11"/>
  <c r="X830" i="11"/>
  <c r="X1905" i="11"/>
  <c r="X1270" i="11"/>
  <c r="X256" i="11"/>
  <c r="X388" i="11"/>
  <c r="X64" i="11"/>
  <c r="X1229" i="11"/>
  <c r="L11" i="58"/>
  <c r="X1022" i="11"/>
  <c r="X1478" i="11"/>
  <c r="X1926" i="11"/>
  <c r="X1542" i="11"/>
  <c r="X1582" i="11"/>
  <c r="X2030" i="11"/>
  <c r="X3878" i="11"/>
  <c r="X974" i="11"/>
  <c r="X3852" i="11"/>
  <c r="X731" i="11"/>
  <c r="X462" i="11"/>
  <c r="X3723" i="11"/>
  <c r="X3679" i="11"/>
  <c r="X1942" i="11"/>
  <c r="X3080" i="11"/>
  <c r="X2960" i="11"/>
  <c r="X2212" i="11"/>
  <c r="X2872" i="11"/>
  <c r="X2366" i="11"/>
  <c r="X1750" i="11"/>
  <c r="X2888" i="11"/>
  <c r="X2386" i="11"/>
  <c r="X2064" i="11"/>
  <c r="X1377" i="11"/>
  <c r="X1206" i="11"/>
  <c r="X1406" i="11"/>
  <c r="X102" i="11"/>
  <c r="X1385" i="11"/>
  <c r="X2540" i="11"/>
  <c r="X2940" i="11"/>
  <c r="X560" i="11"/>
  <c r="X1389" i="11"/>
  <c r="X348" i="11"/>
  <c r="X208" i="11"/>
  <c r="X120" i="11"/>
  <c r="F39" i="54"/>
  <c r="F89" i="54"/>
  <c r="X1078" i="11"/>
  <c r="X1550" i="11"/>
  <c r="X2246" i="11"/>
  <c r="X190" i="11"/>
  <c r="X2302" i="11"/>
  <c r="X1198" i="11"/>
  <c r="X3656" i="11"/>
  <c r="X3669" i="11"/>
  <c r="X1654" i="11"/>
  <c r="X3727" i="11"/>
  <c r="X1982" i="11"/>
  <c r="X2230" i="11"/>
  <c r="X3054" i="11"/>
  <c r="X3101" i="11"/>
  <c r="X2649" i="11"/>
  <c r="X3108" i="11"/>
  <c r="X2578" i="11"/>
  <c r="X2855" i="11"/>
  <c r="X2174" i="11"/>
  <c r="X3038" i="11"/>
  <c r="X2204" i="11"/>
  <c r="X1622" i="11"/>
  <c r="X2886" i="11"/>
  <c r="X2012" i="11"/>
  <c r="X1086" i="11"/>
  <c r="X806" i="11"/>
  <c r="X2184" i="11"/>
  <c r="X1373" i="11"/>
  <c r="X2108" i="11"/>
  <c r="X1318" i="11"/>
  <c r="X949" i="11"/>
  <c r="X765" i="11"/>
  <c r="X969" i="11"/>
  <c r="X1606" i="11"/>
  <c r="X96" i="11"/>
  <c r="X749" i="11"/>
  <c r="U224" i="54"/>
  <c r="AB224" i="54" s="1"/>
  <c r="AE224" i="54" s="1"/>
  <c r="O200" i="54"/>
  <c r="X782" i="11"/>
  <c r="X1278" i="11"/>
  <c r="X1710" i="11"/>
  <c r="X3876" i="11"/>
  <c r="X438" i="11"/>
  <c r="X1342" i="11"/>
  <c r="X1774" i="11"/>
  <c r="X662" i="11"/>
  <c r="X566" i="11"/>
  <c r="X1382" i="11"/>
  <c r="X1822" i="11"/>
  <c r="X222" i="11"/>
  <c r="X3688" i="11"/>
  <c r="X3567" i="11"/>
  <c r="X644" i="11"/>
  <c r="X3166" i="11"/>
  <c r="X3263" i="11"/>
  <c r="X3279" i="11"/>
  <c r="X3014" i="11"/>
  <c r="X2403" i="11"/>
  <c r="X2958" i="11"/>
  <c r="X1838" i="11"/>
  <c r="X2582" i="11"/>
  <c r="X3063" i="11"/>
  <c r="X2533" i="11"/>
  <c r="X1518" i="11"/>
  <c r="X2132" i="11"/>
  <c r="X198" i="11"/>
  <c r="X1878" i="11"/>
  <c r="X766" i="11"/>
  <c r="X1166" i="11"/>
  <c r="X238" i="11"/>
  <c r="X1244" i="11"/>
  <c r="X8" i="11"/>
  <c r="X1101" i="11"/>
  <c r="F40" i="54"/>
  <c r="F90" i="54"/>
  <c r="F97" i="54"/>
  <c r="F101" i="54"/>
  <c r="AA42" i="35"/>
  <c r="AE42" i="35" s="1"/>
  <c r="X790" i="11"/>
  <c r="X1718" i="11"/>
  <c r="X814" i="11"/>
  <c r="X1782" i="11"/>
  <c r="X622" i="11"/>
  <c r="X1390" i="11"/>
  <c r="X1830" i="11"/>
  <c r="X638" i="11"/>
  <c r="X670" i="11"/>
  <c r="X2046" i="11"/>
  <c r="X1310" i="11"/>
  <c r="X1430" i="11"/>
  <c r="X990" i="11"/>
  <c r="X3148" i="11"/>
  <c r="X2894" i="11"/>
  <c r="X2370" i="11"/>
  <c r="X2857" i="11"/>
  <c r="X1566" i="11"/>
  <c r="X2531" i="11"/>
  <c r="X1854" i="11"/>
  <c r="X3040" i="11"/>
  <c r="X2482" i="11"/>
  <c r="X1726" i="11"/>
  <c r="X1485" i="11"/>
  <c r="X2052" i="11"/>
  <c r="X2483" i="11"/>
  <c r="X1780" i="11"/>
  <c r="X374" i="11"/>
  <c r="X1457" i="11"/>
  <c r="U198" i="54"/>
  <c r="AB198" i="54" s="1"/>
  <c r="AE198" i="54" s="1"/>
  <c r="O198" i="54"/>
  <c r="H198" i="54"/>
  <c r="I198" i="54" s="1"/>
  <c r="J198" i="54" s="1"/>
  <c r="X592" i="11"/>
  <c r="U207" i="54"/>
  <c r="AB207" i="54" s="1"/>
  <c r="AE207" i="54" s="1"/>
  <c r="O214" i="54"/>
  <c r="U214" i="54"/>
  <c r="AB214" i="54" s="1"/>
  <c r="AE214" i="54" s="1"/>
  <c r="X822" i="11"/>
  <c r="X1958" i="11"/>
  <c r="E26" i="58"/>
  <c r="X838" i="11"/>
  <c r="X1398" i="11"/>
  <c r="X2006" i="11"/>
  <c r="X878" i="11"/>
  <c r="X2054" i="11"/>
  <c r="X1358" i="11"/>
  <c r="X1438" i="11"/>
  <c r="X1638" i="11"/>
  <c r="X3116" i="11"/>
  <c r="X3232" i="11"/>
  <c r="X3247" i="11"/>
  <c r="X3142" i="11"/>
  <c r="X2814" i="11"/>
  <c r="X1494" i="11"/>
  <c r="X2372" i="11"/>
  <c r="X1766" i="11"/>
  <c r="X2453" i="11"/>
  <c r="X3028" i="11"/>
  <c r="X446" i="11"/>
  <c r="X1709" i="11"/>
  <c r="X3143" i="11"/>
  <c r="X1422" i="11"/>
  <c r="X846" i="11"/>
  <c r="X1062" i="11"/>
  <c r="X865" i="11"/>
  <c r="X1513" i="11"/>
  <c r="F52" i="35"/>
  <c r="X52" i="35"/>
  <c r="AD52" i="35"/>
  <c r="F60" i="33" s="1"/>
  <c r="N52" i="35"/>
  <c r="J52" i="35"/>
  <c r="U218" i="54"/>
  <c r="AB218" i="54" s="1"/>
  <c r="AE218" i="54" s="1"/>
  <c r="O218" i="54"/>
  <c r="U199" i="54"/>
  <c r="AB199" i="54" s="1"/>
  <c r="AE199" i="54" s="1"/>
  <c r="X1470" i="11"/>
  <c r="X1054" i="11"/>
  <c r="X126" i="11"/>
  <c r="X854" i="11"/>
  <c r="X1574" i="11"/>
  <c r="X2014" i="11"/>
  <c r="X966" i="11"/>
  <c r="X3804" i="11"/>
  <c r="X366" i="11"/>
  <c r="X3174" i="11"/>
  <c r="X3062" i="11"/>
  <c r="X2316" i="11"/>
  <c r="X2785" i="11"/>
  <c r="X2936" i="11"/>
  <c r="X3005" i="11"/>
  <c r="X1424" i="11"/>
  <c r="X2444" i="11"/>
  <c r="X1429" i="11"/>
  <c r="X3134" i="11"/>
  <c r="X741" i="11"/>
  <c r="X62" i="11"/>
  <c r="X873" i="11"/>
  <c r="X1009" i="11"/>
  <c r="X1269" i="11"/>
  <c r="U226" i="54"/>
  <c r="AB226" i="54" s="1"/>
  <c r="AE226" i="54" s="1"/>
  <c r="O226" i="54"/>
  <c r="U219" i="54"/>
  <c r="AB219" i="54" s="1"/>
  <c r="AE219" i="54" s="1"/>
  <c r="O219" i="54"/>
  <c r="G6" i="54"/>
  <c r="G57" i="54"/>
  <c r="F51" i="54"/>
  <c r="Q101" i="54"/>
  <c r="Q94" i="54"/>
  <c r="Q90" i="54"/>
  <c r="Q88" i="54"/>
  <c r="Q86" i="54"/>
  <c r="P96" i="54"/>
  <c r="P147" i="54"/>
  <c r="P6" i="54"/>
  <c r="Q84" i="54"/>
  <c r="Q103" i="54"/>
  <c r="Q92" i="54"/>
  <c r="Q147" i="54"/>
  <c r="Q6" i="54" s="1"/>
  <c r="K56" i="58"/>
  <c r="R55" i="58"/>
  <c r="L12" i="58"/>
  <c r="E27" i="58"/>
  <c r="J43" i="33"/>
  <c r="L13" i="58"/>
  <c r="L14" i="58"/>
  <c r="L15" i="58"/>
  <c r="L16" i="58"/>
  <c r="L17" i="58"/>
  <c r="L18" i="58"/>
  <c r="L19" i="58"/>
  <c r="L20" i="58"/>
  <c r="L21" i="58"/>
  <c r="L22" i="58"/>
  <c r="L23" i="58"/>
  <c r="L24" i="58"/>
  <c r="J24" i="58"/>
  <c r="L25" i="58"/>
  <c r="P25" i="58"/>
  <c r="J25" i="58"/>
  <c r="AD336" i="11"/>
  <c r="AB3019" i="11"/>
  <c r="AD3019" i="11"/>
  <c r="AB2971" i="11"/>
  <c r="AD2971" i="11"/>
  <c r="AB2843" i="11"/>
  <c r="AD2843" i="11"/>
  <c r="AB2659" i="11"/>
  <c r="AD2659" i="11"/>
  <c r="AB2187" i="11"/>
  <c r="AD2187" i="11"/>
  <c r="AB2163" i="11"/>
  <c r="AD2163" i="11"/>
  <c r="AB2155" i="11"/>
  <c r="AD2155" i="11"/>
  <c r="AB2123" i="11"/>
  <c r="AD2123" i="11"/>
  <c r="AB2107" i="11"/>
  <c r="AD2107" i="11"/>
  <c r="AB2011" i="11"/>
  <c r="AD2011" i="11"/>
  <c r="AB1983" i="11"/>
  <c r="AD1983" i="11"/>
  <c r="AB1975" i="11"/>
  <c r="AD1975" i="11"/>
  <c r="AB1967" i="11"/>
  <c r="AD1967" i="11"/>
  <c r="AB1783" i="11"/>
  <c r="AD1783" i="11"/>
  <c r="AB1735" i="11"/>
  <c r="AD1735" i="11"/>
  <c r="AB1727" i="11"/>
  <c r="AD1727" i="11"/>
  <c r="AB1719" i="11"/>
  <c r="AD1719" i="11"/>
  <c r="AB1671" i="11"/>
  <c r="AD1671" i="11"/>
  <c r="AB1639" i="11"/>
  <c r="AD1639" i="11"/>
  <c r="AB1623" i="11"/>
  <c r="AD1623" i="11"/>
  <c r="AB1599" i="11"/>
  <c r="AD1599" i="11"/>
  <c r="AB1503" i="11"/>
  <c r="AD1503" i="11"/>
  <c r="AB1487" i="11"/>
  <c r="AD1487" i="11"/>
  <c r="AB1407" i="11"/>
  <c r="AD1407" i="11"/>
  <c r="AB1399" i="11"/>
  <c r="AD1399" i="11"/>
  <c r="AB1391" i="11"/>
  <c r="AD1391" i="11"/>
  <c r="AB1367" i="11"/>
  <c r="AD1367" i="11"/>
  <c r="AB1359" i="11"/>
  <c r="AD1359" i="11"/>
  <c r="AB1343" i="11"/>
  <c r="AD1343" i="11"/>
  <c r="AB1287" i="11"/>
  <c r="AD1287" i="11"/>
  <c r="AB1247" i="11"/>
  <c r="AD1247" i="11"/>
  <c r="AB1239" i="11"/>
  <c r="AD1239" i="11"/>
  <c r="AB1223" i="11"/>
  <c r="AD1223" i="11"/>
  <c r="AB1167" i="11"/>
  <c r="AD1167" i="11"/>
  <c r="AB1063" i="11"/>
  <c r="AD1063" i="11"/>
  <c r="AB991" i="11"/>
  <c r="AD991" i="11"/>
  <c r="AB959" i="11"/>
  <c r="AD959" i="11"/>
  <c r="AB951" i="11"/>
  <c r="AD951" i="11"/>
  <c r="AB927" i="11"/>
  <c r="AD927" i="11"/>
  <c r="AB887" i="11"/>
  <c r="AD887" i="11"/>
  <c r="AB879" i="11"/>
  <c r="AD879" i="11"/>
  <c r="AB823" i="11"/>
  <c r="AD823" i="11"/>
  <c r="AB815" i="11"/>
  <c r="AD815" i="11"/>
  <c r="AB791" i="11"/>
  <c r="AD791" i="11"/>
  <c r="AB767" i="11"/>
  <c r="AD767" i="11"/>
  <c r="AB743" i="11"/>
  <c r="AD743" i="11"/>
  <c r="AB567" i="11"/>
  <c r="AD567" i="11"/>
  <c r="AB535" i="11"/>
  <c r="AD535" i="11"/>
  <c r="AB519" i="11"/>
  <c r="AD519" i="11"/>
  <c r="AB511" i="11"/>
  <c r="AD511" i="11"/>
  <c r="AB487" i="11"/>
  <c r="AD487" i="11"/>
  <c r="AB479" i="11"/>
  <c r="AD479" i="11"/>
  <c r="AB439" i="11"/>
  <c r="AD439" i="11"/>
  <c r="AB391" i="11"/>
  <c r="AD391" i="11"/>
  <c r="AB359" i="11"/>
  <c r="AD359" i="11"/>
  <c r="AB343" i="11"/>
  <c r="AD343" i="11"/>
  <c r="AB327" i="11"/>
  <c r="AD327" i="11"/>
  <c r="AB319" i="11"/>
  <c r="AD319" i="11"/>
  <c r="AB311" i="11"/>
  <c r="AD311" i="11"/>
  <c r="AB303" i="11"/>
  <c r="AD303" i="11"/>
  <c r="AB287" i="11"/>
  <c r="AD287" i="11"/>
  <c r="AB255" i="11"/>
  <c r="AD255" i="11"/>
  <c r="AB247" i="11"/>
  <c r="AD247" i="11"/>
  <c r="AB143" i="11"/>
  <c r="AD143" i="11"/>
  <c r="AB127" i="11"/>
  <c r="AD127" i="11"/>
  <c r="AB111" i="11"/>
  <c r="AD111" i="11"/>
  <c r="AB63" i="11"/>
  <c r="AD63" i="11"/>
  <c r="AB23" i="11"/>
  <c r="AD23" i="11"/>
  <c r="AD216" i="11"/>
  <c r="AD200" i="11"/>
  <c r="AD568" i="11"/>
  <c r="AD192" i="11"/>
  <c r="AD968" i="11"/>
  <c r="AD288" i="11"/>
  <c r="AD128" i="11"/>
  <c r="AD40" i="11"/>
  <c r="AD376" i="11"/>
  <c r="AD544" i="11"/>
  <c r="AD72" i="11"/>
  <c r="AD208" i="11"/>
  <c r="AD992" i="11"/>
  <c r="W43" i="58"/>
  <c r="X43" i="58"/>
  <c r="Y43" i="58" s="1"/>
  <c r="W35" i="58"/>
  <c r="X35" i="58" s="1"/>
  <c r="Y35" i="58" s="1"/>
  <c r="W27" i="58"/>
  <c r="X27" i="58"/>
  <c r="Y27" i="58" s="1"/>
  <c r="W19" i="58"/>
  <c r="X19" i="58" s="1"/>
  <c r="Y19" i="58" s="1"/>
  <c r="W11" i="58"/>
  <c r="X11" i="58" s="1"/>
  <c r="Y11" i="58" s="1"/>
  <c r="E46" i="36"/>
  <c r="J46" i="36" s="1"/>
  <c r="E36" i="36"/>
  <c r="J36" i="36"/>
  <c r="N288" i="54"/>
  <c r="E20" i="36"/>
  <c r="J20" i="36" s="1"/>
  <c r="C53" i="36"/>
  <c r="D48" i="36"/>
  <c r="E48" i="36" s="1"/>
  <c r="AD3459" i="11"/>
  <c r="AD2483" i="11"/>
  <c r="AD3659" i="11"/>
  <c r="AD2531" i="11"/>
  <c r="AD760" i="11"/>
  <c r="AD248" i="11"/>
  <c r="AD64" i="11"/>
  <c r="AD448" i="11"/>
  <c r="AD184" i="11"/>
  <c r="AD2388" i="11"/>
  <c r="AD408" i="11"/>
  <c r="AD264" i="11"/>
  <c r="AD168" i="11"/>
  <c r="AD536" i="11"/>
  <c r="AD480" i="11"/>
  <c r="AD144" i="11"/>
  <c r="AD392" i="11"/>
  <c r="AD576" i="11"/>
  <c r="AD176" i="11"/>
  <c r="AD344" i="11"/>
  <c r="AD16" i="11"/>
  <c r="AD160" i="11"/>
  <c r="AD904" i="11"/>
  <c r="AD312" i="11"/>
  <c r="AD96" i="11"/>
  <c r="AD400" i="11"/>
  <c r="AD240" i="11"/>
  <c r="AD8" i="11"/>
  <c r="AD1192" i="11"/>
  <c r="AD152" i="11"/>
  <c r="AD384" i="11"/>
  <c r="AD1160" i="11"/>
  <c r="AD88" i="11"/>
  <c r="AD464" i="11"/>
  <c r="AD440" i="11"/>
  <c r="AD48" i="11"/>
  <c r="AD296" i="11"/>
  <c r="AD488" i="11"/>
  <c r="AD2947" i="11"/>
  <c r="AD3515" i="11"/>
  <c r="AD3675" i="11"/>
  <c r="AD3651" i="11"/>
  <c r="AD2635" i="11"/>
  <c r="AD3075" i="11"/>
  <c r="AD1647" i="11"/>
  <c r="AD1703" i="11"/>
  <c r="AD3131" i="11"/>
  <c r="AD2451" i="11"/>
  <c r="AD3467" i="11"/>
  <c r="AD3035" i="11"/>
  <c r="AD3491" i="11"/>
  <c r="AD1031" i="11"/>
  <c r="AD2939" i="11"/>
  <c r="AD3339" i="11"/>
  <c r="AD383" i="11"/>
  <c r="AD495" i="11"/>
  <c r="AD839" i="11"/>
  <c r="AD1007" i="11"/>
  <c r="AD1767" i="11"/>
  <c r="AD1943" i="11"/>
  <c r="AD2091" i="11"/>
  <c r="AD2419" i="11"/>
  <c r="AD335" i="11"/>
  <c r="AD455" i="11"/>
  <c r="AD751" i="11"/>
  <c r="AD1295" i="11"/>
  <c r="AD2747" i="11"/>
  <c r="AD3571" i="11"/>
  <c r="AD3555" i="11"/>
  <c r="AD2251" i="11"/>
  <c r="AD2955" i="11"/>
  <c r="AD3835" i="11"/>
  <c r="AD1071" i="11"/>
  <c r="AD1895" i="11"/>
  <c r="AD3315" i="11"/>
  <c r="AD3867" i="11"/>
  <c r="AD1615" i="11"/>
  <c r="AD3155" i="11"/>
  <c r="AD2891" i="11"/>
  <c r="AD2931" i="11"/>
  <c r="AD1183" i="11"/>
  <c r="AD71" i="11"/>
  <c r="AD103" i="11"/>
  <c r="AD503" i="11"/>
  <c r="AD1015" i="11"/>
  <c r="AD1775" i="11"/>
  <c r="AD2099" i="11"/>
  <c r="AD3443" i="11"/>
  <c r="AD39" i="11"/>
  <c r="AD135" i="11"/>
  <c r="AD151" i="11"/>
  <c r="AD559" i="11"/>
  <c r="AD3755" i="11"/>
  <c r="AD3547" i="11"/>
  <c r="AD3147" i="11"/>
  <c r="AD3707" i="11"/>
  <c r="AD3811" i="11"/>
  <c r="AD2603" i="11"/>
  <c r="AD3283" i="11"/>
  <c r="AD3011" i="11"/>
  <c r="AD2411" i="11"/>
  <c r="AD2827" i="11"/>
  <c r="AD2835" i="11"/>
  <c r="AD3667" i="11"/>
  <c r="AD2563" i="11"/>
  <c r="AD2547" i="11"/>
  <c r="AD3371" i="11"/>
  <c r="AD3859" i="11"/>
  <c r="AD3435" i="11"/>
  <c r="AD1127" i="11"/>
  <c r="AD3451" i="11"/>
  <c r="AD1495" i="11"/>
  <c r="AD1023" i="11"/>
  <c r="AD2867" i="11"/>
  <c r="AD2115" i="11"/>
  <c r="AD79" i="11"/>
  <c r="AD935" i="11"/>
  <c r="AD1351" i="11"/>
  <c r="AD1879" i="11"/>
  <c r="AD2491" i="11"/>
  <c r="AD1383" i="11"/>
  <c r="AD1695" i="11"/>
  <c r="AD3763" i="11"/>
  <c r="AD3403" i="11"/>
  <c r="AD3619" i="11"/>
  <c r="AD3539" i="11"/>
  <c r="AD3699" i="11"/>
  <c r="AD3819" i="11"/>
  <c r="AD3003" i="11"/>
  <c r="AD3723" i="11"/>
  <c r="AD2851" i="11"/>
  <c r="AD2787" i="11"/>
  <c r="AD3803" i="11"/>
  <c r="AD3587" i="11"/>
  <c r="AD3683" i="11"/>
  <c r="AD2763" i="11"/>
  <c r="AD1687" i="11"/>
  <c r="AD3027" i="11"/>
  <c r="AD1951" i="11"/>
  <c r="AD3427" i="11"/>
  <c r="AD3475" i="11"/>
  <c r="AD1863" i="11"/>
  <c r="AD3267" i="11"/>
  <c r="AD3083" i="11"/>
  <c r="AD2427" i="11"/>
  <c r="AD1823" i="11"/>
  <c r="AD407" i="11"/>
  <c r="AD911" i="11"/>
  <c r="AD943" i="11"/>
  <c r="AD1743" i="11"/>
  <c r="AD463" i="11"/>
  <c r="AD759" i="11"/>
  <c r="AD3771" i="11"/>
  <c r="AD3531" i="11"/>
  <c r="AD3691" i="11"/>
  <c r="AD2595" i="11"/>
  <c r="AD3731" i="11"/>
  <c r="AD3595" i="11"/>
  <c r="AD2587" i="11"/>
  <c r="AD3235" i="11"/>
  <c r="AD2771" i="11"/>
  <c r="AD2755" i="11"/>
  <c r="AD1815" i="11"/>
  <c r="AD3843" i="11"/>
  <c r="AD1199" i="11"/>
  <c r="AD3275" i="11"/>
  <c r="AD3291" i="11"/>
  <c r="AD2523" i="11"/>
  <c r="AD1855" i="11"/>
  <c r="AD1839" i="11"/>
  <c r="AD3331" i="11"/>
  <c r="AD2051" i="11"/>
  <c r="AD2923" i="11"/>
  <c r="AD1903" i="11"/>
  <c r="AD47" i="11"/>
  <c r="AD87" i="11"/>
  <c r="AD367" i="11"/>
  <c r="AD1039" i="11"/>
  <c r="AD1255" i="11"/>
  <c r="AD1455" i="11"/>
  <c r="AD1663" i="11"/>
  <c r="AD1751" i="11"/>
  <c r="AD1887" i="11"/>
  <c r="AD2059" i="11"/>
  <c r="AD2395" i="11"/>
  <c r="AD551" i="11"/>
  <c r="AD3395" i="11"/>
  <c r="AD2571" i="11"/>
  <c r="AD3099" i="11"/>
  <c r="AD3739" i="11"/>
  <c r="AD3579" i="11"/>
  <c r="AD2963" i="11"/>
  <c r="AD3419" i="11"/>
  <c r="AD2195" i="11"/>
  <c r="AD3299" i="11"/>
  <c r="AD3787" i="11"/>
  <c r="AD1831" i="11"/>
  <c r="AD2627" i="11"/>
  <c r="AD3411" i="11"/>
  <c r="AD1919" i="11"/>
  <c r="AD2643" i="11"/>
  <c r="AD2883" i="11"/>
  <c r="AD2515" i="11"/>
  <c r="AD3307" i="11"/>
  <c r="AD95" i="11"/>
  <c r="AD527" i="11"/>
  <c r="AD1047" i="11"/>
  <c r="AD1231" i="11"/>
  <c r="AD1631" i="11"/>
  <c r="AD2067" i="11"/>
  <c r="AD3043" i="11"/>
  <c r="AD3563" i="11"/>
  <c r="AD31" i="11"/>
  <c r="AD119" i="11"/>
  <c r="AD215" i="11"/>
  <c r="AD431" i="11"/>
  <c r="AD871" i="11"/>
  <c r="AD3643" i="11"/>
  <c r="AD3523" i="11"/>
  <c r="AD3779" i="11"/>
  <c r="AD1959" i="11"/>
  <c r="AD2667" i="11"/>
  <c r="AD2403" i="11"/>
  <c r="AD3379" i="11"/>
  <c r="AD3795" i="11"/>
  <c r="AD1655" i="11"/>
  <c r="AD1711" i="11"/>
  <c r="AD2739" i="11"/>
  <c r="AD2579" i="11"/>
  <c r="AD2619" i="11"/>
  <c r="AD3171" i="11"/>
  <c r="AD3355" i="11"/>
  <c r="AD2915" i="11"/>
  <c r="AD3323" i="11"/>
  <c r="AD1871" i="11"/>
  <c r="AD1847" i="11"/>
  <c r="AD3091" i="11"/>
  <c r="AD3715" i="11"/>
  <c r="AD2555" i="11"/>
  <c r="AD2875" i="11"/>
  <c r="AD55" i="11"/>
  <c r="AD415" i="11"/>
  <c r="AD919" i="11"/>
  <c r="AD1263" i="11"/>
  <c r="AD1471" i="11"/>
  <c r="AD1759" i="11"/>
  <c r="AD2083" i="11"/>
  <c r="AD3211" i="11"/>
  <c r="AD1087" i="11"/>
  <c r="AD1191" i="11"/>
  <c r="J48" i="36"/>
  <c r="AB560" i="11"/>
  <c r="AD560" i="11"/>
  <c r="AB528" i="11"/>
  <c r="AD528" i="11"/>
  <c r="AB520" i="11"/>
  <c r="AD520" i="11"/>
  <c r="AB512" i="11"/>
  <c r="AD512" i="11"/>
  <c r="AB504" i="11"/>
  <c r="AD504" i="11"/>
  <c r="AB496" i="11"/>
  <c r="AD496" i="11"/>
  <c r="AB472" i="11"/>
  <c r="AD472" i="11"/>
  <c r="AB456" i="11"/>
  <c r="AD456" i="11"/>
  <c r="AB424" i="11"/>
  <c r="AD424" i="11"/>
  <c r="AB416" i="11"/>
  <c r="AD416" i="11"/>
  <c r="AB368" i="11"/>
  <c r="AD368" i="11"/>
  <c r="AB352" i="11"/>
  <c r="AD352" i="11"/>
  <c r="AB304" i="11"/>
  <c r="AD304" i="11"/>
  <c r="AB280" i="11"/>
  <c r="AD280" i="11"/>
  <c r="AB272" i="11"/>
  <c r="AD272" i="11"/>
  <c r="AB256" i="11"/>
  <c r="AD256" i="11"/>
  <c r="AB224" i="11"/>
  <c r="AD224" i="11"/>
  <c r="AB136" i="11"/>
  <c r="AD136" i="11"/>
  <c r="AB120" i="11"/>
  <c r="AD120" i="11"/>
  <c r="AB112" i="11"/>
  <c r="AD112" i="11"/>
  <c r="AB80" i="11"/>
  <c r="AD80" i="11"/>
  <c r="AB56" i="11"/>
  <c r="AD56" i="11"/>
  <c r="AB32" i="11"/>
  <c r="AD32" i="11"/>
  <c r="AB24" i="11"/>
  <c r="AD24" i="11"/>
  <c r="AD3535" i="11"/>
  <c r="AD2967" i="11"/>
  <c r="AD995" i="11"/>
  <c r="AD803" i="11"/>
  <c r="AD571" i="11"/>
  <c r="E17" i="36"/>
  <c r="J17" i="36" s="1"/>
  <c r="E9" i="36"/>
  <c r="J9" i="36" s="1"/>
  <c r="J41" i="36" s="1"/>
  <c r="E43" i="36"/>
  <c r="J43" i="36" s="1"/>
  <c r="E25" i="36"/>
  <c r="J25" i="36"/>
  <c r="E33" i="36"/>
  <c r="J33" i="36" s="1"/>
  <c r="D41" i="36"/>
  <c r="Y7" i="58"/>
  <c r="L5" i="21"/>
  <c r="T44" i="58"/>
  <c r="K44" i="21"/>
  <c r="J53" i="21"/>
  <c r="J42" i="21"/>
  <c r="K13" i="21"/>
  <c r="K42" i="21" s="1"/>
  <c r="L42" i="21" s="1"/>
  <c r="L13" i="21"/>
  <c r="U44" i="58"/>
  <c r="S44" i="58"/>
  <c r="AD2538" i="11"/>
  <c r="AD3498" i="11"/>
  <c r="AD2946" i="11"/>
  <c r="AD3274" i="11"/>
  <c r="AD670" i="11"/>
  <c r="AD2642" i="11"/>
  <c r="AD3090" i="11"/>
  <c r="AD3754" i="11"/>
  <c r="AD3850" i="11"/>
  <c r="AD3722" i="11"/>
  <c r="AD3842" i="11"/>
  <c r="AD2819" i="11"/>
  <c r="AD3107" i="11"/>
  <c r="AD3219" i="11"/>
  <c r="AD3363" i="11"/>
  <c r="AD2803" i="11"/>
  <c r="AD3139" i="11"/>
  <c r="AD3243" i="11"/>
  <c r="AD2035" i="11"/>
  <c r="AD3251" i="11"/>
  <c r="AD3387" i="11"/>
  <c r="AD2811" i="11"/>
  <c r="AD2779" i="11"/>
  <c r="AD3259" i="11"/>
  <c r="AD2211" i="11"/>
  <c r="AB3381" i="11"/>
  <c r="AB3037" i="11"/>
  <c r="AB2853" i="11"/>
  <c r="AB2317" i="11"/>
  <c r="AD2013" i="11"/>
  <c r="AB1985" i="11"/>
  <c r="AB3405" i="11"/>
  <c r="AD3141" i="11"/>
  <c r="AD2925" i="11"/>
  <c r="AD2373" i="11"/>
  <c r="AB1897" i="11"/>
  <c r="AD1769" i="11"/>
  <c r="AB3197" i="11"/>
  <c r="AB2797" i="11"/>
  <c r="AB2733" i="11"/>
  <c r="AB2277" i="11"/>
  <c r="AB1977" i="11"/>
  <c r="AB1913" i="11"/>
  <c r="AB3437" i="11"/>
  <c r="AD2933" i="11"/>
  <c r="AB2773" i="11"/>
  <c r="AB3549" i="11"/>
  <c r="AB1553" i="11"/>
  <c r="AD1457" i="11"/>
  <c r="AB1121" i="11"/>
  <c r="AD889" i="11"/>
  <c r="AB833" i="11"/>
  <c r="AD777" i="11"/>
  <c r="AB713" i="11"/>
  <c r="AD649" i="11"/>
  <c r="AB881" i="11"/>
  <c r="AD817" i="11"/>
  <c r="AB737" i="11"/>
  <c r="AD625" i="11"/>
  <c r="AB1169" i="11"/>
  <c r="AB681" i="11"/>
  <c r="AD681" i="11"/>
  <c r="AB1561" i="11"/>
  <c r="AD1441" i="11"/>
  <c r="AD1137" i="11"/>
  <c r="AB1049" i="11"/>
  <c r="AD937" i="11"/>
  <c r="AB905" i="11"/>
  <c r="AB825" i="11"/>
  <c r="AD793" i="11"/>
  <c r="AB753" i="11"/>
  <c r="AD721" i="11"/>
  <c r="AB657" i="11"/>
  <c r="AD617" i="11"/>
  <c r="AD1569" i="11"/>
  <c r="AD929" i="11"/>
  <c r="AB873" i="11"/>
  <c r="AD809" i="11"/>
  <c r="AB761" i="11"/>
  <c r="AD705" i="11"/>
  <c r="AB641" i="11"/>
  <c r="AD785" i="11"/>
  <c r="AB1369" i="11"/>
  <c r="AD1233" i="11"/>
  <c r="AD1105" i="11"/>
  <c r="AB921" i="11"/>
  <c r="AD921" i="11"/>
  <c r="AB897" i="11"/>
  <c r="AD897" i="11"/>
  <c r="AB865" i="11"/>
  <c r="AD865" i="11"/>
  <c r="AB841" i="11"/>
  <c r="AD841" i="11"/>
  <c r="AB801" i="11"/>
  <c r="AD801" i="11"/>
  <c r="AB769" i="11"/>
  <c r="AD769" i="11"/>
  <c r="AB729" i="11"/>
  <c r="AD729" i="11"/>
  <c r="AB697" i="11"/>
  <c r="AD697" i="11"/>
  <c r="AB665" i="11"/>
  <c r="AD665" i="11"/>
  <c r="AB633" i="11"/>
  <c r="AD633" i="11"/>
  <c r="AD3611" i="11"/>
  <c r="AD3499" i="11"/>
  <c r="AD2459" i="11"/>
  <c r="AD3483" i="11"/>
  <c r="AD3179" i="11"/>
  <c r="AD3507" i="11"/>
  <c r="AD2651" i="11"/>
  <c r="AD3195" i="11"/>
  <c r="AD2859" i="11"/>
  <c r="AD2243" i="11"/>
  <c r="AD3187" i="11"/>
  <c r="AD3603" i="11"/>
  <c r="AD3732" i="11"/>
  <c r="AB3724" i="11"/>
  <c r="AD3708" i="11"/>
  <c r="AD3676" i="11"/>
  <c r="AB3660" i="11"/>
  <c r="AD3652" i="11"/>
  <c r="AD3628" i="11"/>
  <c r="AB3620" i="11"/>
  <c r="AD3604" i="11"/>
  <c r="AD3572" i="11"/>
  <c r="AB3564" i="11"/>
  <c r="AD3556" i="11"/>
  <c r="AD3540" i="11"/>
  <c r="AB3532" i="11"/>
  <c r="AD3524" i="11"/>
  <c r="AD3508" i="11"/>
  <c r="AB3460" i="11"/>
  <c r="AD3444" i="11"/>
  <c r="AD3420" i="11"/>
  <c r="AB3412" i="11"/>
  <c r="AD3404" i="11"/>
  <c r="AD3212" i="11"/>
  <c r="AB3132" i="11"/>
  <c r="AD3100" i="11"/>
  <c r="AD2860" i="11"/>
  <c r="AB2772" i="11"/>
  <c r="AD2716" i="11"/>
  <c r="AB2636" i="11"/>
  <c r="AD2636" i="11"/>
  <c r="AB2564" i="11"/>
  <c r="AD2564" i="11"/>
  <c r="AB2436" i="11"/>
  <c r="AD2436" i="11"/>
  <c r="AB2396" i="11"/>
  <c r="AD2396" i="11"/>
  <c r="AB2372" i="11"/>
  <c r="AD2372" i="11"/>
  <c r="AB2364" i="11"/>
  <c r="AD2364" i="11"/>
  <c r="AB2356" i="11"/>
  <c r="AD2356" i="11"/>
  <c r="AB2348" i="11"/>
  <c r="AD2348" i="11"/>
  <c r="AB2340" i="11"/>
  <c r="AD2340" i="11"/>
  <c r="AB2324" i="11"/>
  <c r="AD2324" i="11"/>
  <c r="AB2308" i="11"/>
  <c r="AD2308" i="11"/>
  <c r="AB2300" i="11"/>
  <c r="AD2300" i="11"/>
  <c r="AB2292" i="11"/>
  <c r="AD2292" i="11"/>
  <c r="AB2284" i="11"/>
  <c r="AD2284" i="11"/>
  <c r="AB2260" i="11"/>
  <c r="AD2260" i="11"/>
  <c r="AB2252" i="11"/>
  <c r="AD2252" i="11"/>
  <c r="AB2244" i="11"/>
  <c r="AD2244" i="11"/>
  <c r="AB2220" i="11"/>
  <c r="AD2220" i="11"/>
  <c r="AB2212" i="11"/>
  <c r="AD2212" i="11"/>
  <c r="AB2196" i="11"/>
  <c r="AD2196" i="11"/>
  <c r="AB2188" i="11"/>
  <c r="AD2188" i="11"/>
  <c r="AB2172" i="11"/>
  <c r="AD2172" i="11"/>
  <c r="AB2164" i="11"/>
  <c r="AD2164" i="11"/>
  <c r="AB2156" i="11"/>
  <c r="AD2156" i="11"/>
  <c r="AB2148" i="11"/>
  <c r="AD2148" i="11"/>
  <c r="AB2132" i="11"/>
  <c r="AD2132" i="11"/>
  <c r="AB2068" i="11"/>
  <c r="AD2068" i="11"/>
  <c r="AB1984" i="11"/>
  <c r="AD1984" i="11"/>
  <c r="AB1952" i="11"/>
  <c r="AD1952" i="11"/>
  <c r="AB1944" i="11"/>
  <c r="AD1944" i="11"/>
  <c r="AB1928" i="11"/>
  <c r="AD1928" i="11"/>
  <c r="AB1856" i="11"/>
  <c r="AD1856" i="11"/>
  <c r="AB1808" i="11"/>
  <c r="AD1808" i="11"/>
  <c r="AB1792" i="11"/>
  <c r="AD1792" i="11"/>
  <c r="AB1784" i="11"/>
  <c r="AD1784" i="11"/>
  <c r="AB1776" i="11"/>
  <c r="AD1776" i="11"/>
  <c r="AB1768" i="11"/>
  <c r="AD1768" i="11"/>
  <c r="AB1760" i="11"/>
  <c r="AD1760" i="11"/>
  <c r="AB1752" i="11"/>
  <c r="AD1752" i="11"/>
  <c r="AB1744" i="11"/>
  <c r="AD1744" i="11"/>
  <c r="AB1736" i="11"/>
  <c r="AD1736" i="11"/>
  <c r="AB1728" i="11"/>
  <c r="AD1728" i="11"/>
  <c r="AB1720" i="11"/>
  <c r="AD1720" i="11"/>
  <c r="AB1680" i="11"/>
  <c r="AD1680" i="11"/>
  <c r="AB1672" i="11"/>
  <c r="AD1672" i="11"/>
  <c r="AB1664" i="11"/>
  <c r="AD1664" i="11"/>
  <c r="AB1656" i="11"/>
  <c r="AD1656" i="11"/>
  <c r="AB1648" i="11"/>
  <c r="AD1648" i="11"/>
  <c r="AB1640" i="11"/>
  <c r="AD1640" i="11"/>
  <c r="AB1632" i="11"/>
  <c r="AD1632" i="11"/>
  <c r="AB1624" i="11"/>
  <c r="AD1624" i="11"/>
  <c r="AB1616" i="11"/>
  <c r="AD1616" i="11"/>
  <c r="AB1592" i="11"/>
  <c r="AD1592" i="11"/>
  <c r="AB1584" i="11"/>
  <c r="AD1584" i="11"/>
  <c r="AB1576" i="11"/>
  <c r="AD1576" i="11"/>
  <c r="AB1568" i="11"/>
  <c r="AD1568" i="11"/>
  <c r="AB1560" i="11"/>
  <c r="AD1560" i="11"/>
  <c r="AB1552" i="11"/>
  <c r="AD1552" i="11"/>
  <c r="AB1536" i="11"/>
  <c r="AD1536" i="11"/>
  <c r="AB1528" i="11"/>
  <c r="AD1528" i="11"/>
  <c r="AB1520" i="11"/>
  <c r="AD1520" i="11"/>
  <c r="AB1512" i="11"/>
  <c r="AD1512" i="11"/>
  <c r="AB1504" i="11"/>
  <c r="AD1504" i="11"/>
  <c r="AB1496" i="11"/>
  <c r="AD1496" i="11"/>
  <c r="AB1488" i="11"/>
  <c r="AD1488" i="11"/>
  <c r="AB1480" i="11"/>
  <c r="AD1480" i="11"/>
  <c r="AB1456" i="11"/>
  <c r="AD1456" i="11"/>
  <c r="AB1432" i="11"/>
  <c r="AD1432" i="11"/>
  <c r="AB1400" i="11"/>
  <c r="AD1400" i="11"/>
  <c r="AB1376" i="11"/>
  <c r="AD1376" i="11"/>
  <c r="AB1368" i="11"/>
  <c r="AD1368" i="11"/>
  <c r="AB1344" i="11"/>
  <c r="AD1344" i="11"/>
  <c r="AB1320" i="11"/>
  <c r="AD1320" i="11"/>
  <c r="AB1312" i="11"/>
  <c r="AD1312" i="11"/>
  <c r="AB1304" i="11"/>
  <c r="AD1304" i="11"/>
  <c r="AB1296" i="11"/>
  <c r="AD1296" i="11"/>
  <c r="AB1288" i="11"/>
  <c r="AD1288" i="11"/>
  <c r="AB1264" i="11"/>
  <c r="AD1264" i="11"/>
  <c r="AB1256" i="11"/>
  <c r="AD1256" i="11"/>
  <c r="AB1248" i="11"/>
  <c r="AD1248" i="11"/>
  <c r="AB1240" i="11"/>
  <c r="AD1240" i="11"/>
  <c r="AB1232" i="11"/>
  <c r="AD1232" i="11"/>
  <c r="AB1224" i="11"/>
  <c r="AD1224" i="11"/>
  <c r="AB1216" i="11"/>
  <c r="AD1216" i="11"/>
  <c r="AB1208" i="11"/>
  <c r="AD1208" i="11"/>
  <c r="AB1168" i="11"/>
  <c r="AD1168" i="11"/>
  <c r="AB1152" i="11"/>
  <c r="AD1152" i="11"/>
  <c r="AB1144" i="11"/>
  <c r="AD1144" i="11"/>
  <c r="AB1136" i="11"/>
  <c r="AD1136" i="11"/>
  <c r="AB1120" i="11"/>
  <c r="AD1120" i="11"/>
  <c r="AB1104" i="11"/>
  <c r="AD1104" i="11"/>
  <c r="AD1088" i="11"/>
  <c r="AB1040" i="11"/>
  <c r="AD1040" i="11"/>
  <c r="AB1032" i="11"/>
  <c r="AD1032" i="11"/>
  <c r="AB984" i="11"/>
  <c r="AD984" i="11"/>
  <c r="AB952" i="11"/>
  <c r="AD952" i="11"/>
  <c r="AB944" i="11"/>
  <c r="AD944" i="11"/>
  <c r="AB936" i="11"/>
  <c r="AD936" i="11"/>
  <c r="AB928" i="11"/>
  <c r="AD928" i="11"/>
  <c r="AB920" i="11"/>
  <c r="AD920" i="11"/>
  <c r="AB896" i="11"/>
  <c r="AD896" i="11"/>
  <c r="AB888" i="11"/>
  <c r="AD888" i="11"/>
  <c r="AB880" i="11"/>
  <c r="AD880" i="11"/>
  <c r="AB864" i="11"/>
  <c r="AD864" i="11"/>
  <c r="AB848" i="11"/>
  <c r="AD848" i="11"/>
  <c r="AB840" i="11"/>
  <c r="AD840" i="11"/>
  <c r="AB832" i="11"/>
  <c r="AD832" i="11"/>
  <c r="AB816" i="11"/>
  <c r="AD816" i="11"/>
  <c r="AB808" i="11"/>
  <c r="AD808" i="11"/>
  <c r="AB800" i="11"/>
  <c r="AD800" i="11"/>
  <c r="AB792" i="11"/>
  <c r="AD792" i="11"/>
  <c r="AB784" i="11"/>
  <c r="AD784" i="11"/>
  <c r="AB768" i="11"/>
  <c r="AD768" i="11"/>
  <c r="AB696" i="11"/>
  <c r="AD696" i="11"/>
  <c r="AB648" i="11"/>
  <c r="AD648" i="11"/>
  <c r="AB640" i="11"/>
  <c r="AD640" i="11"/>
  <c r="AB600" i="11"/>
  <c r="AD600" i="11"/>
  <c r="AB592" i="11"/>
  <c r="AD592" i="11"/>
  <c r="AB553" i="11"/>
  <c r="AD553" i="11"/>
  <c r="AB537" i="11"/>
  <c r="AD537" i="11"/>
  <c r="AB529" i="11"/>
  <c r="AD529" i="11"/>
  <c r="AB505" i="11"/>
  <c r="AD505" i="11"/>
  <c r="AB497" i="11"/>
  <c r="AD497" i="11"/>
  <c r="AB489" i="11"/>
  <c r="AD489" i="11"/>
  <c r="AB473" i="11"/>
  <c r="AD473" i="11"/>
  <c r="AB465" i="11"/>
  <c r="AD465" i="11"/>
  <c r="AB457" i="11"/>
  <c r="AD457" i="11"/>
  <c r="AB441" i="11"/>
  <c r="AD441" i="11"/>
  <c r="AB433" i="11"/>
  <c r="AD433" i="11"/>
  <c r="AB425" i="11"/>
  <c r="AD425" i="11"/>
  <c r="AB409" i="11"/>
  <c r="AD409" i="11"/>
  <c r="AB401" i="11"/>
  <c r="AD401" i="11"/>
  <c r="AB393" i="11"/>
  <c r="AD393" i="11"/>
  <c r="AB385" i="11"/>
  <c r="AD385" i="11"/>
  <c r="AB377" i="11"/>
  <c r="AD377" i="11"/>
  <c r="AB369" i="11"/>
  <c r="AD369" i="11"/>
  <c r="AB361" i="11"/>
  <c r="AD361" i="11"/>
  <c r="AB345" i="11"/>
  <c r="AD345" i="11"/>
  <c r="AB337" i="11"/>
  <c r="AD337" i="11"/>
  <c r="AB329" i="11"/>
  <c r="AD329" i="11"/>
  <c r="AB313" i="11"/>
  <c r="AD313" i="11"/>
  <c r="AB305" i="11"/>
  <c r="AD305" i="11"/>
  <c r="AB297" i="11"/>
  <c r="AD297" i="11"/>
  <c r="AB289" i="11"/>
  <c r="AD289" i="11"/>
  <c r="AB281" i="11"/>
  <c r="AD281" i="11"/>
  <c r="AB273" i="11"/>
  <c r="AD273" i="11"/>
  <c r="AB265" i="11"/>
  <c r="AD265" i="11"/>
  <c r="AB257" i="11"/>
  <c r="AD257" i="11"/>
  <c r="AB249" i="11"/>
  <c r="AD249" i="11"/>
  <c r="AB241" i="11"/>
  <c r="AD241" i="11"/>
  <c r="AB233" i="11"/>
  <c r="AD233" i="11"/>
  <c r="AB217" i="11"/>
  <c r="AD217" i="11"/>
  <c r="AB201" i="11"/>
  <c r="AD201" i="11"/>
  <c r="AB193" i="11"/>
  <c r="AD193" i="11"/>
  <c r="AB169" i="11"/>
  <c r="AD169" i="11"/>
  <c r="AB161" i="11"/>
  <c r="AD161" i="11"/>
  <c r="AB145" i="11"/>
  <c r="AD145" i="11"/>
  <c r="AB137" i="11"/>
  <c r="AD137" i="11"/>
  <c r="AB129" i="11"/>
  <c r="AD129" i="11"/>
  <c r="AB121" i="11"/>
  <c r="AD121" i="11"/>
  <c r="AB113" i="11"/>
  <c r="AD113" i="11"/>
  <c r="AB105" i="11"/>
  <c r="AD105" i="11"/>
  <c r="AB81" i="11"/>
  <c r="AD81" i="11"/>
  <c r="AB73" i="11"/>
  <c r="AD73" i="11"/>
  <c r="AB9" i="11"/>
  <c r="AD9" i="11"/>
  <c r="AB3884" i="11"/>
  <c r="AD3884" i="11"/>
  <c r="AB3804" i="11"/>
  <c r="AB3780" i="11"/>
  <c r="AD3780" i="11"/>
  <c r="AB3740" i="11"/>
  <c r="AB3684" i="11"/>
  <c r="AD3684" i="11"/>
  <c r="AB3500" i="11"/>
  <c r="AB3468" i="11"/>
  <c r="AD3468" i="11"/>
  <c r="AB3348" i="11"/>
  <c r="AD3244" i="11"/>
  <c r="AB3236" i="11"/>
  <c r="AD3156" i="11"/>
  <c r="AD3020" i="11"/>
  <c r="AB3012" i="11"/>
  <c r="AD2980" i="11"/>
  <c r="AD2932" i="11"/>
  <c r="AB2924" i="11"/>
  <c r="AD2900" i="11"/>
  <c r="AB2844" i="11"/>
  <c r="AB2828" i="11"/>
  <c r="AD2820" i="11"/>
  <c r="AB2788" i="11"/>
  <c r="AD2764" i="11"/>
  <c r="AB2756" i="11"/>
  <c r="AD2748" i="11"/>
  <c r="AB2668" i="11"/>
  <c r="AD2628" i="11"/>
  <c r="AB2620" i="11"/>
  <c r="AD2604" i="11"/>
  <c r="AB2596" i="11"/>
  <c r="AD2572" i="11"/>
  <c r="AB2556" i="11"/>
  <c r="AD2548" i="11"/>
  <c r="AB2524" i="11"/>
  <c r="AD2516" i="11"/>
  <c r="AB2508" i="11"/>
  <c r="AD2500" i="11"/>
  <c r="AB2492" i="11"/>
  <c r="AD2484" i="11"/>
  <c r="AB2476" i="11"/>
  <c r="AD2468" i="11"/>
  <c r="AB2460" i="11"/>
  <c r="AD2452" i="11"/>
  <c r="AB2428" i="11"/>
  <c r="AB2380" i="11"/>
  <c r="AD2380" i="11"/>
  <c r="AB2332" i="11"/>
  <c r="AD2332" i="11"/>
  <c r="AB2236" i="11"/>
  <c r="AD2236" i="11"/>
  <c r="AB2228" i="11"/>
  <c r="AD2228" i="11"/>
  <c r="AB2180" i="11"/>
  <c r="AD2180" i="11"/>
  <c r="AB2140" i="11"/>
  <c r="AD2140" i="11"/>
  <c r="AB2124" i="11"/>
  <c r="AD2124" i="11"/>
  <c r="AB2116" i="11"/>
  <c r="AD2116" i="11"/>
  <c r="AB2108" i="11"/>
  <c r="AD2108" i="11"/>
  <c r="AB2100" i="11"/>
  <c r="AD2100" i="11"/>
  <c r="AB2092" i="11"/>
  <c r="AD2092" i="11"/>
  <c r="AB2084" i="11"/>
  <c r="AD2084" i="11"/>
  <c r="AB2076" i="11"/>
  <c r="AD2076" i="11"/>
  <c r="AB2060" i="11"/>
  <c r="AD2060" i="11"/>
  <c r="AB2052" i="11"/>
  <c r="AD2052" i="11"/>
  <c r="AB2020" i="11"/>
  <c r="AD2020" i="11"/>
  <c r="AB2012" i="11"/>
  <c r="AD2012" i="11"/>
  <c r="AB1992" i="11"/>
  <c r="AD1992" i="11"/>
  <c r="AB1968" i="11"/>
  <c r="AD1968" i="11"/>
  <c r="AB1960" i="11"/>
  <c r="AD1960" i="11"/>
  <c r="AB1936" i="11"/>
  <c r="AD1936" i="11"/>
  <c r="AB1920" i="11"/>
  <c r="AD1920" i="11"/>
  <c r="AB1904" i="11"/>
  <c r="AD1904" i="11"/>
  <c r="AB1896" i="11"/>
  <c r="AD1896" i="11"/>
  <c r="AB1888" i="11"/>
  <c r="AD1888" i="11"/>
  <c r="AB1880" i="11"/>
  <c r="AD1880" i="11"/>
  <c r="AB1872" i="11"/>
  <c r="AD1872" i="11"/>
  <c r="AB1864" i="11"/>
  <c r="AD1864" i="11"/>
  <c r="AB1848" i="11"/>
  <c r="AD1848" i="11"/>
  <c r="AB1840" i="11"/>
  <c r="AD1840" i="11"/>
  <c r="AB1832" i="11"/>
  <c r="AD1832" i="11"/>
  <c r="AB1824" i="11"/>
  <c r="AD1824" i="11"/>
  <c r="AB1816" i="11"/>
  <c r="AD1816" i="11"/>
  <c r="AB1712" i="11"/>
  <c r="AD1712" i="11"/>
  <c r="AB1704" i="11"/>
  <c r="AD1704" i="11"/>
  <c r="AB1688" i="11"/>
  <c r="AD1688" i="11"/>
  <c r="AB1608" i="11"/>
  <c r="AD1608" i="11"/>
  <c r="AB1600" i="11"/>
  <c r="AD1600" i="11"/>
  <c r="AB1472" i="11"/>
  <c r="AD1472" i="11"/>
  <c r="AB1448" i="11"/>
  <c r="AD1448" i="11"/>
  <c r="AB1440" i="11"/>
  <c r="AD1440" i="11"/>
  <c r="AB1424" i="11"/>
  <c r="AD1424" i="11"/>
  <c r="AB1416" i="11"/>
  <c r="AD1416" i="11"/>
  <c r="AB1408" i="11"/>
  <c r="AD1408" i="11"/>
  <c r="AB1384" i="11"/>
  <c r="AD1384" i="11"/>
  <c r="AB1352" i="11"/>
  <c r="AD1352" i="11"/>
  <c r="AB1336" i="11"/>
  <c r="AD1336" i="11"/>
  <c r="AB1280" i="11"/>
  <c r="AD1280" i="11"/>
  <c r="AB1272" i="11"/>
  <c r="AD1272" i="11"/>
  <c r="AB1200" i="11"/>
  <c r="AD1200" i="11"/>
  <c r="AB1184" i="11"/>
  <c r="AD1184" i="11"/>
  <c r="AB1176" i="11"/>
  <c r="AD1176" i="11"/>
  <c r="AB1112" i="11"/>
  <c r="AD1112" i="11"/>
  <c r="AB1096" i="11"/>
  <c r="AD1096" i="11"/>
  <c r="AB1016" i="11"/>
  <c r="AD1016" i="11"/>
  <c r="AB1008" i="11"/>
  <c r="AD1008" i="11"/>
  <c r="AB1000" i="11"/>
  <c r="AD1000" i="11"/>
  <c r="AB976" i="11"/>
  <c r="AD976" i="11"/>
  <c r="AB912" i="11"/>
  <c r="AD912" i="11"/>
  <c r="AB856" i="11"/>
  <c r="AD856" i="11"/>
  <c r="AB776" i="11"/>
  <c r="AD776" i="11"/>
  <c r="AB752" i="11"/>
  <c r="AD752" i="11"/>
  <c r="AB744" i="11"/>
  <c r="AD744" i="11"/>
  <c r="AB736" i="11"/>
  <c r="AD736" i="11"/>
  <c r="AB728" i="11"/>
  <c r="AD728" i="11"/>
  <c r="AB720" i="11"/>
  <c r="AD720" i="11"/>
  <c r="AB712" i="11"/>
  <c r="AD712" i="11"/>
  <c r="AB704" i="11"/>
  <c r="AD704" i="11"/>
  <c r="AB688" i="11"/>
  <c r="AD688" i="11"/>
  <c r="AB680" i="11"/>
  <c r="AD680" i="11"/>
  <c r="AB672" i="11"/>
  <c r="AD672" i="11"/>
  <c r="AB664" i="11"/>
  <c r="AD664" i="11"/>
  <c r="AB656" i="11"/>
  <c r="AD656" i="11"/>
  <c r="AD624" i="11"/>
  <c r="AB584" i="11"/>
  <c r="AD584" i="11"/>
  <c r="AB561" i="11"/>
  <c r="AD561" i="11"/>
  <c r="AB521" i="11"/>
  <c r="AD521" i="11"/>
  <c r="AB513" i="11"/>
  <c r="AD513" i="11"/>
  <c r="AB449" i="11"/>
  <c r="AD449" i="11"/>
  <c r="AB321" i="11"/>
  <c r="AD321" i="11"/>
  <c r="AB225" i="11"/>
  <c r="AD225" i="11"/>
  <c r="AB209" i="11"/>
  <c r="AD209" i="11"/>
  <c r="AB185" i="11"/>
  <c r="AD185" i="11"/>
  <c r="AB177" i="11"/>
  <c r="AD177" i="11"/>
  <c r="AB153" i="11"/>
  <c r="AD153" i="11"/>
  <c r="AB97" i="11"/>
  <c r="AD97" i="11"/>
  <c r="AB89" i="11"/>
  <c r="AD89" i="11"/>
  <c r="AB65" i="11"/>
  <c r="AD65" i="11"/>
  <c r="AB57" i="11"/>
  <c r="AD57" i="11"/>
  <c r="AB49" i="11"/>
  <c r="AD49" i="11"/>
  <c r="AB41" i="11"/>
  <c r="AD41" i="11"/>
  <c r="AB33" i="11"/>
  <c r="AD33" i="11"/>
  <c r="AB25" i="11"/>
  <c r="AD25" i="11"/>
  <c r="AB17" i="11"/>
  <c r="AD17" i="11"/>
  <c r="AB2000" i="11"/>
  <c r="AD2000" i="11"/>
  <c r="AD1464" i="11"/>
  <c r="AD1544" i="11"/>
  <c r="AD2044" i="11"/>
  <c r="AD960" i="11"/>
  <c r="AD3388" i="11"/>
  <c r="AD3580" i="11"/>
  <c r="AD3164" i="11"/>
  <c r="AD1360" i="11"/>
  <c r="AD1138" i="11"/>
  <c r="AD1442" i="11"/>
  <c r="AD1546" i="11"/>
  <c r="AD1714" i="11"/>
  <c r="AD2014" i="11"/>
  <c r="AD650" i="11"/>
  <c r="AD1114" i="11"/>
  <c r="AD1338" i="11"/>
  <c r="AD1522" i="11"/>
  <c r="AD1410" i="11"/>
  <c r="AD1154" i="11"/>
  <c r="AD1554" i="11"/>
  <c r="AD2582" i="11"/>
  <c r="AD778" i="11"/>
  <c r="AD3686" i="11"/>
  <c r="AD1130" i="11"/>
  <c r="AD1458" i="11"/>
  <c r="AD1530" i="11"/>
  <c r="AD1578" i="11"/>
  <c r="AD850" i="11"/>
  <c r="AD874" i="11"/>
  <c r="AD1058" i="11"/>
  <c r="AD1162" i="11"/>
  <c r="AD1386" i="11"/>
  <c r="AD1922" i="11"/>
  <c r="AD1434" i="11"/>
  <c r="AD1890" i="11"/>
  <c r="AD2030" i="11"/>
  <c r="AD3838" i="11"/>
  <c r="AD3718" i="11"/>
  <c r="AD3830" i="11"/>
  <c r="AD3182" i="11"/>
  <c r="AD3854" i="11"/>
  <c r="AD2846" i="11"/>
  <c r="AD3678" i="11"/>
  <c r="AD2518" i="11"/>
  <c r="AD2606" i="11"/>
  <c r="AD2734" i="11"/>
  <c r="AD3349" i="11"/>
  <c r="AD2590" i="11"/>
  <c r="AD2942" i="11"/>
  <c r="AD2534" i="11"/>
  <c r="AD2566" i="11"/>
  <c r="AD2270" i="11"/>
  <c r="AD2614" i="11"/>
  <c r="AD2678" i="11"/>
  <c r="AD3086" i="11"/>
  <c r="AD642" i="11"/>
  <c r="AD2502" i="11"/>
  <c r="AD2718" i="11"/>
  <c r="AD2814" i="11"/>
  <c r="AD2990" i="11"/>
  <c r="AD3046" i="11"/>
  <c r="AD3445" i="11"/>
  <c r="AD2310" i="11"/>
  <c r="AD2470" i="11"/>
  <c r="AD2574" i="11"/>
  <c r="AD2934" i="11"/>
  <c r="AD3110" i="11"/>
  <c r="AD1591" i="11"/>
  <c r="AD722" i="11"/>
  <c r="AD3102" i="11"/>
  <c r="AD1265" i="11"/>
  <c r="AD2982" i="11"/>
  <c r="AD3514" i="11"/>
  <c r="AD3562" i="11"/>
  <c r="AD3170" i="11"/>
  <c r="AD3650" i="11"/>
  <c r="AD3878" i="11"/>
  <c r="AD3067" i="11"/>
  <c r="AD3530" i="11"/>
  <c r="AD3506" i="11"/>
  <c r="AD3642" i="11"/>
  <c r="AD3546" i="11"/>
  <c r="AD2250" i="11"/>
  <c r="AD2842" i="11"/>
  <c r="AD2858" i="11"/>
  <c r="AD3372" i="11"/>
  <c r="AD3492" i="11"/>
  <c r="AD3786" i="11"/>
  <c r="AD3883" i="11"/>
  <c r="AD3778" i="11"/>
  <c r="AD3166" i="11"/>
  <c r="AD2026" i="11"/>
  <c r="AB2276" i="11"/>
  <c r="AD2276" i="11"/>
  <c r="AB1814" i="11"/>
  <c r="AD1814" i="11"/>
  <c r="AB1696" i="11"/>
  <c r="AD1696" i="11"/>
  <c r="AB1518" i="11"/>
  <c r="AD1518" i="11"/>
  <c r="AB1328" i="11"/>
  <c r="AD1328" i="11"/>
  <c r="AB994" i="11"/>
  <c r="AD994" i="11"/>
  <c r="AB986" i="11"/>
  <c r="AD986" i="11"/>
  <c r="AB978" i="11"/>
  <c r="AD978" i="11"/>
  <c r="AB846" i="11"/>
  <c r="AD846" i="11"/>
  <c r="AB726" i="11"/>
  <c r="AD726" i="11"/>
  <c r="AB562" i="11"/>
  <c r="AD562" i="11"/>
  <c r="AB232" i="11"/>
  <c r="AD232" i="11"/>
  <c r="AB2698" i="11"/>
  <c r="AD2698" i="11"/>
  <c r="AB2690" i="11"/>
  <c r="AD2690" i="11"/>
  <c r="AB2467" i="11"/>
  <c r="AD2467" i="11"/>
  <c r="AB2475" i="11"/>
  <c r="AD2475" i="11"/>
  <c r="AB3026" i="11"/>
  <c r="AD3026" i="11"/>
  <c r="AB3018" i="11"/>
  <c r="AD3018" i="11"/>
  <c r="AB3010" i="11"/>
  <c r="AD3010" i="11"/>
  <c r="AB3002" i="11"/>
  <c r="AD3002" i="11"/>
  <c r="AB2994" i="11"/>
  <c r="AD2994" i="11"/>
  <c r="AB2978" i="11"/>
  <c r="AD2978" i="11"/>
  <c r="AB2970" i="11"/>
  <c r="AD2970" i="11"/>
  <c r="AB2962" i="11"/>
  <c r="AD2962" i="11"/>
  <c r="AD2482" i="11"/>
  <c r="AB2774" i="11"/>
  <c r="AD2774" i="11"/>
  <c r="AB3178" i="11"/>
  <c r="AD3178" i="11"/>
  <c r="AB3820" i="11"/>
  <c r="AD3812" i="11"/>
  <c r="AB1392" i="11"/>
  <c r="AD1392" i="11"/>
  <c r="AB689" i="11"/>
  <c r="AD689" i="11"/>
  <c r="AB3862" i="11"/>
  <c r="AD3862" i="11"/>
  <c r="AD2445" i="11"/>
  <c r="AB1690" i="11"/>
  <c r="AD1690" i="11"/>
  <c r="AD1826" i="11"/>
  <c r="AD1911" i="11"/>
  <c r="AD2138" i="11"/>
  <c r="AD2131" i="11"/>
  <c r="AB3700" i="11"/>
  <c r="AB2818" i="11"/>
  <c r="AD2818" i="11"/>
  <c r="AB1807" i="11"/>
  <c r="AD1807" i="11"/>
  <c r="AB1278" i="11"/>
  <c r="AD1278" i="11"/>
  <c r="AD219" i="11"/>
  <c r="AB1912" i="11"/>
  <c r="AD1912" i="11"/>
  <c r="AB1682" i="11"/>
  <c r="AD1682" i="11"/>
  <c r="AB1470" i="11"/>
  <c r="AD1470" i="11"/>
  <c r="AB910" i="11"/>
  <c r="AD910" i="11"/>
  <c r="AB754" i="11"/>
  <c r="AD754" i="11"/>
  <c r="AB274" i="11"/>
  <c r="AD274" i="11"/>
  <c r="AD1038" i="11"/>
  <c r="AB2075" i="11"/>
  <c r="AD2075" i="11"/>
  <c r="AB1024" i="11"/>
  <c r="AD1024" i="11"/>
  <c r="AB831" i="11"/>
  <c r="AD831" i="11"/>
  <c r="AB3828" i="11"/>
  <c r="AB2987" i="11"/>
  <c r="AD2987" i="11"/>
  <c r="AB2812" i="11"/>
  <c r="AD2812" i="11"/>
  <c r="AB2139" i="11"/>
  <c r="AD2139" i="11"/>
  <c r="AD1017" i="11"/>
  <c r="AB824" i="11"/>
  <c r="AD824" i="11"/>
  <c r="AB599" i="11"/>
  <c r="AD599" i="11"/>
  <c r="AD577" i="11"/>
  <c r="AB3834" i="11"/>
  <c r="AD3834" i="11"/>
  <c r="AB3770" i="11"/>
  <c r="AD3770" i="11"/>
  <c r="AB2979" i="11"/>
  <c r="AD2979" i="11"/>
  <c r="AB2804" i="11"/>
  <c r="AD2804" i="11"/>
  <c r="AB1927" i="11"/>
  <c r="AD1927" i="11"/>
  <c r="AD1593" i="11"/>
  <c r="AB918" i="11"/>
  <c r="AD918" i="11"/>
  <c r="AB338" i="11"/>
  <c r="AD338" i="11"/>
  <c r="AD1976" i="11"/>
  <c r="AB2379" i="11"/>
  <c r="AB2146" i="11"/>
  <c r="AD2146" i="11"/>
  <c r="AB1991" i="11"/>
  <c r="AD1991" i="11"/>
  <c r="AB1800" i="11"/>
  <c r="AD1800" i="11"/>
  <c r="AB570" i="11"/>
  <c r="AD570" i="11"/>
  <c r="AB2826" i="11"/>
  <c r="AD2826" i="11"/>
  <c r="AD2371" i="11"/>
  <c r="AB1250" i="11"/>
  <c r="AD1250" i="11"/>
  <c r="AB1046" i="11"/>
  <c r="AD1046" i="11"/>
  <c r="AB2219" i="11"/>
  <c r="AD2219" i="11"/>
  <c r="AB3310" i="11"/>
  <c r="AD3310" i="11"/>
  <c r="AB3302" i="11"/>
  <c r="AD3302" i="11"/>
  <c r="AB2899" i="11"/>
  <c r="AD2899" i="11"/>
  <c r="AB2884" i="11"/>
  <c r="AD2884" i="11"/>
  <c r="AB2652" i="11"/>
  <c r="AD2652" i="11"/>
  <c r="AB2443" i="11"/>
  <c r="AD2443" i="11"/>
  <c r="AB3866" i="11"/>
  <c r="AD3866" i="11"/>
  <c r="AB3796" i="11"/>
  <c r="AB3738" i="11"/>
  <c r="AD3738" i="11"/>
  <c r="AB3130" i="11"/>
  <c r="AD3130" i="11"/>
  <c r="AB2694" i="11"/>
  <c r="AD2694" i="11"/>
  <c r="AD2973" i="11"/>
  <c r="AB2507" i="11"/>
  <c r="AD2507" i="11"/>
  <c r="AB2499" i="11"/>
  <c r="AD2499" i="11"/>
  <c r="AB1294" i="11"/>
  <c r="AD1294" i="11"/>
  <c r="AB1262" i="11"/>
  <c r="AD1262" i="11"/>
  <c r="AB1230" i="11"/>
  <c r="AD1230" i="11"/>
  <c r="AB1186" i="11"/>
  <c r="AD1186" i="11"/>
  <c r="AB1135" i="11"/>
  <c r="AD1135" i="11"/>
  <c r="AB1128" i="11"/>
  <c r="AD1128" i="11"/>
  <c r="AB872" i="11"/>
  <c r="AD872" i="11"/>
  <c r="AB866" i="11"/>
  <c r="AD866" i="11"/>
  <c r="AB834" i="11"/>
  <c r="AD834" i="11"/>
  <c r="AB802" i="11"/>
  <c r="AD802" i="11"/>
  <c r="AB770" i="11"/>
  <c r="AD770" i="11"/>
  <c r="AB738" i="11"/>
  <c r="AD738" i="11"/>
  <c r="AB706" i="11"/>
  <c r="AD706" i="11"/>
  <c r="AB673" i="11"/>
  <c r="AD673" i="11"/>
  <c r="AB609" i="11"/>
  <c r="AD609" i="11"/>
  <c r="AB545" i="11"/>
  <c r="AD545" i="11"/>
  <c r="AB481" i="11"/>
  <c r="AD481" i="11"/>
  <c r="AB417" i="11"/>
  <c r="AD417" i="11"/>
  <c r="AB353" i="11"/>
  <c r="AD353" i="11"/>
  <c r="AB3094" i="11"/>
  <c r="AD3094" i="11"/>
  <c r="AB3630" i="11"/>
  <c r="AD3630" i="11"/>
  <c r="AB3590" i="11"/>
  <c r="AD3590" i="11"/>
  <c r="AB3550" i="11"/>
  <c r="AD3550" i="11"/>
  <c r="AB3526" i="11"/>
  <c r="AD3526" i="11"/>
  <c r="AB3486" i="11"/>
  <c r="AD3486" i="11"/>
  <c r="AB3446" i="11"/>
  <c r="AD3446" i="11"/>
  <c r="AB3406" i="11"/>
  <c r="AD3406" i="11"/>
  <c r="AB3366" i="11"/>
  <c r="AD3366" i="11"/>
  <c r="AB3334" i="11"/>
  <c r="AD3334" i="11"/>
  <c r="AB3123" i="11"/>
  <c r="AD3123" i="11"/>
  <c r="AB3059" i="11"/>
  <c r="AD3059" i="11"/>
  <c r="AB2965" i="11"/>
  <c r="AB2542" i="11"/>
  <c r="AD2542" i="11"/>
  <c r="AB2478" i="11"/>
  <c r="AD2478" i="11"/>
  <c r="AB2267" i="11"/>
  <c r="AD2267" i="11"/>
  <c r="AB2222" i="11"/>
  <c r="AD2222" i="11"/>
  <c r="AD2190" i="11"/>
  <c r="AB3638" i="11"/>
  <c r="AD3638" i="11"/>
  <c r="AB3598" i="11"/>
  <c r="AD3598" i="11"/>
  <c r="AB3558" i="11"/>
  <c r="AD3558" i="11"/>
  <c r="AB3510" i="11"/>
  <c r="AD3510" i="11"/>
  <c r="AB3470" i="11"/>
  <c r="AD3470" i="11"/>
  <c r="AB3430" i="11"/>
  <c r="AD3430" i="11"/>
  <c r="AB3382" i="11"/>
  <c r="AD3382" i="11"/>
  <c r="AB3350" i="11"/>
  <c r="AD3350" i="11"/>
  <c r="AB3051" i="11"/>
  <c r="AD3051" i="11"/>
  <c r="AB2958" i="11"/>
  <c r="AD2958" i="11"/>
  <c r="AB2350" i="11"/>
  <c r="AD2350" i="11"/>
  <c r="AB2286" i="11"/>
  <c r="AD2286" i="11"/>
  <c r="AB2235" i="11"/>
  <c r="AD2235" i="11"/>
  <c r="AB3614" i="11"/>
  <c r="AD3614" i="11"/>
  <c r="AB3566" i="11"/>
  <c r="AD3566" i="11"/>
  <c r="AB3502" i="11"/>
  <c r="AD3502" i="11"/>
  <c r="AB3454" i="11"/>
  <c r="AD3454" i="11"/>
  <c r="AB3398" i="11"/>
  <c r="AD3398" i="11"/>
  <c r="AB3163" i="11"/>
  <c r="AD3163" i="11"/>
  <c r="AB3115" i="11"/>
  <c r="AD3115" i="11"/>
  <c r="AB2702" i="11"/>
  <c r="AD2702" i="11"/>
  <c r="AB2414" i="11"/>
  <c r="AD2414" i="11"/>
  <c r="AB2254" i="11"/>
  <c r="AD2254" i="11"/>
  <c r="AB3646" i="11"/>
  <c r="AD3646" i="11"/>
  <c r="AB3606" i="11"/>
  <c r="AD3606" i="11"/>
  <c r="AB3574" i="11"/>
  <c r="AD3574" i="11"/>
  <c r="AB3542" i="11"/>
  <c r="AD3542" i="11"/>
  <c r="AB3518" i="11"/>
  <c r="AD3518" i="11"/>
  <c r="AB3478" i="11"/>
  <c r="AD3478" i="11"/>
  <c r="AB3438" i="11"/>
  <c r="AD3438" i="11"/>
  <c r="AB3414" i="11"/>
  <c r="AD3414" i="11"/>
  <c r="AB3390" i="11"/>
  <c r="AD3390" i="11"/>
  <c r="AB3358" i="11"/>
  <c r="AD3358" i="11"/>
  <c r="AB2995" i="11"/>
  <c r="AD2995" i="11"/>
  <c r="AB3654" i="11"/>
  <c r="AD3654" i="11"/>
  <c r="AB3622" i="11"/>
  <c r="AD3622" i="11"/>
  <c r="AB3582" i="11"/>
  <c r="AD3582" i="11"/>
  <c r="AB3534" i="11"/>
  <c r="AD3534" i="11"/>
  <c r="AB3494" i="11"/>
  <c r="AD3494" i="11"/>
  <c r="AB3462" i="11"/>
  <c r="AD3462" i="11"/>
  <c r="AB3422" i="11"/>
  <c r="AD3422" i="11"/>
  <c r="AB3374" i="11"/>
  <c r="AD3374" i="11"/>
  <c r="AB3342" i="11"/>
  <c r="AD3342" i="11"/>
  <c r="AB3030" i="11"/>
  <c r="AD3030" i="11"/>
  <c r="AB2907" i="11"/>
  <c r="AD2907" i="11"/>
  <c r="AB2203" i="11"/>
  <c r="AD2203" i="11"/>
  <c r="AD3875" i="11"/>
  <c r="AD3827" i="11"/>
  <c r="O321" i="54"/>
  <c r="U321" i="54"/>
  <c r="AB321" i="54" s="1"/>
  <c r="AE321" i="54" s="1"/>
  <c r="K53" i="21"/>
  <c r="L53" i="21"/>
  <c r="L44" i="21"/>
  <c r="J23" i="33" l="1"/>
  <c r="AE24" i="35"/>
  <c r="N202" i="54"/>
  <c r="L227" i="54"/>
  <c r="L8" i="54" s="1"/>
  <c r="T202" i="54"/>
  <c r="AA202" i="54" s="1"/>
  <c r="AD202" i="54" s="1"/>
  <c r="M202" i="54"/>
  <c r="F59" i="33"/>
  <c r="I59" i="33"/>
  <c r="I60" i="33"/>
  <c r="E60" i="33"/>
  <c r="M48" i="33"/>
  <c r="V273" i="54" s="1"/>
  <c r="Y286" i="11"/>
  <c r="X286" i="11"/>
  <c r="AJ1326" i="11"/>
  <c r="AM1326" i="11"/>
  <c r="AO1326" i="11"/>
  <c r="AH1326" i="11"/>
  <c r="Y1326" i="11"/>
  <c r="Y1182" i="11"/>
  <c r="AO1543" i="11"/>
  <c r="AH1543" i="11"/>
  <c r="AJ1543" i="11"/>
  <c r="AM1543" i="11"/>
  <c r="Y1543" i="11"/>
  <c r="X1543" i="11"/>
  <c r="Y823" i="11"/>
  <c r="Y1191" i="11"/>
  <c r="X1191" i="11"/>
  <c r="Y1983" i="11"/>
  <c r="X1983" i="11"/>
  <c r="E41" i="36"/>
  <c r="C42" i="56"/>
  <c r="U223" i="54"/>
  <c r="AB223" i="54" s="1"/>
  <c r="AE223" i="54" s="1"/>
  <c r="X1326" i="11"/>
  <c r="Y1006" i="11"/>
  <c r="X1006" i="11"/>
  <c r="AJ1454" i="11"/>
  <c r="AM1454" i="11"/>
  <c r="AO1454" i="11"/>
  <c r="AH1454" i="11"/>
  <c r="Y1454" i="11"/>
  <c r="X1454" i="11"/>
  <c r="Y1894" i="11"/>
  <c r="X1894" i="11"/>
  <c r="Y1054" i="11"/>
  <c r="AH1534" i="11"/>
  <c r="AJ1534" i="11"/>
  <c r="AO1534" i="11"/>
  <c r="AM1534" i="11"/>
  <c r="Y1534" i="11"/>
  <c r="X1534" i="11"/>
  <c r="Y1966" i="11"/>
  <c r="X1966" i="11"/>
  <c r="Y166" i="11"/>
  <c r="X166" i="11"/>
  <c r="Y862" i="11"/>
  <c r="X862" i="11"/>
  <c r="Y1582" i="11"/>
  <c r="Y2030" i="11"/>
  <c r="AH3878" i="11"/>
  <c r="AJ3878" i="11"/>
  <c r="AM3878" i="11"/>
  <c r="AO3878" i="11"/>
  <c r="Y3878" i="11"/>
  <c r="Y1198" i="11"/>
  <c r="Y3656" i="11"/>
  <c r="Y3669" i="11"/>
  <c r="AJ1558" i="11"/>
  <c r="AM1558" i="11"/>
  <c r="AH1558" i="11"/>
  <c r="AO1558" i="11"/>
  <c r="Y1558" i="11"/>
  <c r="Y3698" i="11"/>
  <c r="X3698" i="11"/>
  <c r="Y644" i="11"/>
  <c r="Y990" i="11"/>
  <c r="Y3152" i="11"/>
  <c r="X3152" i="11"/>
  <c r="Y3232" i="11"/>
  <c r="Y3125" i="11"/>
  <c r="X3125" i="11"/>
  <c r="Y3247" i="11"/>
  <c r="Y3080" i="11"/>
  <c r="AH2960" i="11"/>
  <c r="AJ2960" i="11"/>
  <c r="AO2960" i="11"/>
  <c r="AM2960" i="11"/>
  <c r="Y2960" i="11"/>
  <c r="AH2615" i="11"/>
  <c r="AJ2615" i="11"/>
  <c r="AM2615" i="11"/>
  <c r="AO2615" i="11"/>
  <c r="Y2615" i="11"/>
  <c r="X2615" i="11"/>
  <c r="Y2212" i="11"/>
  <c r="AH2534" i="11"/>
  <c r="AJ2534" i="11"/>
  <c r="AO2534" i="11"/>
  <c r="AM2534" i="11"/>
  <c r="Y2534" i="11"/>
  <c r="X2534" i="11"/>
  <c r="AH2872" i="11"/>
  <c r="AM2872" i="11"/>
  <c r="AO2872" i="11"/>
  <c r="AJ2872" i="11"/>
  <c r="Y2872" i="11"/>
  <c r="Y2264" i="11"/>
  <c r="X2264" i="11"/>
  <c r="AH2917" i="11"/>
  <c r="AJ2917" i="11"/>
  <c r="AM2917" i="11"/>
  <c r="AO2917" i="11"/>
  <c r="Y2917" i="11"/>
  <c r="Y1846" i="11"/>
  <c r="X1846" i="11"/>
  <c r="AJ2888" i="11"/>
  <c r="AM2888" i="11"/>
  <c r="AO2888" i="11"/>
  <c r="AH2888" i="11"/>
  <c r="Y2888" i="11"/>
  <c r="Y2304" i="11"/>
  <c r="X2304" i="11"/>
  <c r="AH1485" i="11"/>
  <c r="AJ1485" i="11"/>
  <c r="AM1485" i="11"/>
  <c r="AO1485" i="11"/>
  <c r="Y1485" i="11"/>
  <c r="Y2132" i="11"/>
  <c r="Z2132" i="11" s="1"/>
  <c r="AM2483" i="11"/>
  <c r="AO2483" i="11"/>
  <c r="AH2483" i="11"/>
  <c r="AJ2483" i="11"/>
  <c r="Y2483" i="11"/>
  <c r="AH1429" i="11"/>
  <c r="AJ1429" i="11"/>
  <c r="AM1429" i="11"/>
  <c r="AO1429" i="11"/>
  <c r="Y1429" i="11"/>
  <c r="Y318" i="11"/>
  <c r="X318" i="11"/>
  <c r="AH1318" i="11"/>
  <c r="AJ1318" i="11"/>
  <c r="AM1318" i="11"/>
  <c r="AO1318" i="11"/>
  <c r="Y1318" i="11"/>
  <c r="Y1934" i="11"/>
  <c r="AJ1270" i="11"/>
  <c r="AH1270" i="11"/>
  <c r="AM1270" i="11"/>
  <c r="AO1270" i="11"/>
  <c r="Y1270" i="11"/>
  <c r="Y256" i="11"/>
  <c r="Y388" i="11"/>
  <c r="Y2248" i="11"/>
  <c r="X2248" i="11"/>
  <c r="Y572" i="11"/>
  <c r="X572" i="11"/>
  <c r="Y1813" i="11"/>
  <c r="X1813" i="11"/>
  <c r="Y1037" i="11"/>
  <c r="X1037" i="11"/>
  <c r="AJ1513" i="11"/>
  <c r="AM1513" i="11"/>
  <c r="AO1513" i="11"/>
  <c r="AH1513" i="11"/>
  <c r="Y1513" i="11"/>
  <c r="J28" i="33"/>
  <c r="AE29" i="35"/>
  <c r="AJ2450" i="11"/>
  <c r="AM2450" i="11"/>
  <c r="AH2450" i="11"/>
  <c r="AO2450" i="11"/>
  <c r="Y2450" i="11"/>
  <c r="Y750" i="11"/>
  <c r="X750" i="11"/>
  <c r="Y3477" i="11"/>
  <c r="X3477" i="11"/>
  <c r="Y47" i="11"/>
  <c r="Y103" i="11"/>
  <c r="Y199" i="11"/>
  <c r="X199" i="11"/>
  <c r="Y351" i="11"/>
  <c r="Y399" i="11"/>
  <c r="Y455" i="11"/>
  <c r="Y511" i="11"/>
  <c r="AM1375" i="11"/>
  <c r="AO1375" i="11"/>
  <c r="AH1375" i="11"/>
  <c r="AJ1375" i="11"/>
  <c r="Y1375" i="11"/>
  <c r="X1375" i="11"/>
  <c r="AM1447" i="11"/>
  <c r="AO1447" i="11"/>
  <c r="AH1447" i="11"/>
  <c r="AJ1447" i="11"/>
  <c r="Y1447" i="11"/>
  <c r="AH1503" i="11"/>
  <c r="AJ1503" i="11"/>
  <c r="AM1503" i="11"/>
  <c r="AO1503" i="11"/>
  <c r="Y1503" i="11"/>
  <c r="X1503" i="11"/>
  <c r="Y1631" i="11"/>
  <c r="X1631" i="11"/>
  <c r="Y1847" i="11"/>
  <c r="Y2079" i="11"/>
  <c r="X2079" i="11"/>
  <c r="Y2135" i="11"/>
  <c r="X2135" i="11"/>
  <c r="AO3375" i="11"/>
  <c r="AH3375" i="11"/>
  <c r="AJ3375" i="11"/>
  <c r="AM3375" i="11"/>
  <c r="Y3375" i="11"/>
  <c r="AH3370" i="11"/>
  <c r="AJ3370" i="11"/>
  <c r="AM3370" i="11"/>
  <c r="AO3370" i="11"/>
  <c r="Y3370" i="11"/>
  <c r="AM2952" i="11"/>
  <c r="AO2952" i="11"/>
  <c r="AJ2952" i="11"/>
  <c r="AH2952" i="11"/>
  <c r="Y2952" i="11"/>
  <c r="X2952" i="11"/>
  <c r="AH2946" i="11"/>
  <c r="AJ2946" i="11"/>
  <c r="AM2946" i="11"/>
  <c r="AO2946" i="11"/>
  <c r="Y2946" i="11"/>
  <c r="Y1686" i="11"/>
  <c r="AH1515" i="11"/>
  <c r="AJ1515" i="11"/>
  <c r="AM1515" i="11"/>
  <c r="AO1515" i="11"/>
  <c r="Y1515" i="11"/>
  <c r="X1515" i="11"/>
  <c r="Y2834" i="11"/>
  <c r="X2834" i="11"/>
  <c r="Y2215" i="11"/>
  <c r="Y2263" i="11"/>
  <c r="Y2311" i="11"/>
  <c r="Y1150" i="11"/>
  <c r="Y1126" i="11"/>
  <c r="X1126" i="11"/>
  <c r="Y886" i="11"/>
  <c r="X886" i="11"/>
  <c r="Y753" i="11"/>
  <c r="Y530" i="11"/>
  <c r="AH1436" i="11"/>
  <c r="AJ1436" i="11"/>
  <c r="AM1436" i="11"/>
  <c r="AO1436" i="11"/>
  <c r="Y1436" i="11"/>
  <c r="X1436" i="11"/>
  <c r="Y473" i="11"/>
  <c r="X473" i="11"/>
  <c r="Y1636" i="11"/>
  <c r="X1636" i="11"/>
  <c r="AJ1476" i="11"/>
  <c r="AM1476" i="11"/>
  <c r="AO1476" i="11"/>
  <c r="AH1476" i="11"/>
  <c r="Y1476" i="11"/>
  <c r="AO1412" i="11"/>
  <c r="AH1412" i="11"/>
  <c r="AJ1412" i="11"/>
  <c r="AM1412" i="11"/>
  <c r="Y1412" i="11"/>
  <c r="K43" i="33"/>
  <c r="M43" i="33"/>
  <c r="Y1030" i="11"/>
  <c r="X1030" i="11"/>
  <c r="Y1742" i="11"/>
  <c r="Y775" i="11"/>
  <c r="X775" i="11"/>
  <c r="AH1463" i="11"/>
  <c r="AJ1463" i="11"/>
  <c r="AM1463" i="11"/>
  <c r="AO1463" i="11"/>
  <c r="Y1463" i="11"/>
  <c r="X1463" i="11"/>
  <c r="Y2103" i="11"/>
  <c r="X2103" i="11"/>
  <c r="AF52" i="35"/>
  <c r="O223" i="54"/>
  <c r="Y1014" i="11"/>
  <c r="X1014" i="11"/>
  <c r="AH1470" i="11"/>
  <c r="AM1470" i="11"/>
  <c r="AJ1470" i="11"/>
  <c r="AO1470" i="11"/>
  <c r="Y1470" i="11"/>
  <c r="Y1910" i="11"/>
  <c r="X1910" i="11"/>
  <c r="Y1070" i="11"/>
  <c r="X1070" i="11"/>
  <c r="AH1542" i="11"/>
  <c r="AJ1542" i="11"/>
  <c r="AM1542" i="11"/>
  <c r="AO1542" i="11"/>
  <c r="Y1542" i="11"/>
  <c r="Y2238" i="11"/>
  <c r="X2238" i="11"/>
  <c r="Y190" i="11"/>
  <c r="Y1094" i="11"/>
  <c r="X1094" i="11"/>
  <c r="Y1590" i="11"/>
  <c r="X1590" i="11"/>
  <c r="Y2302" i="11"/>
  <c r="H211" i="54"/>
  <c r="I211" i="54" s="1"/>
  <c r="J211" i="54" s="1"/>
  <c r="U211" i="54"/>
  <c r="AB211" i="54" s="1"/>
  <c r="AE211" i="54" s="1"/>
  <c r="H200" i="54"/>
  <c r="I200" i="54" s="1"/>
  <c r="J200" i="54" s="1"/>
  <c r="U200" i="54"/>
  <c r="AB200" i="54" s="1"/>
  <c r="AE200" i="54" s="1"/>
  <c r="AJ1535" i="11"/>
  <c r="AM1535" i="11"/>
  <c r="AO1535" i="11"/>
  <c r="AH1535" i="11"/>
  <c r="Y1535" i="11"/>
  <c r="X1535" i="11"/>
  <c r="AH1527" i="11"/>
  <c r="AJ1527" i="11"/>
  <c r="AM1527" i="11"/>
  <c r="AO1527" i="11"/>
  <c r="Y1527" i="11"/>
  <c r="AO3294" i="11"/>
  <c r="AH3294" i="11"/>
  <c r="AJ3294" i="11"/>
  <c r="AM3294" i="11"/>
  <c r="Y3294" i="11"/>
  <c r="X3294" i="11"/>
  <c r="Y1918" i="11"/>
  <c r="Y151" i="11"/>
  <c r="Y303" i="11"/>
  <c r="Y927" i="11"/>
  <c r="X927" i="11"/>
  <c r="Y991" i="11"/>
  <c r="X991" i="11"/>
  <c r="Y1175" i="11"/>
  <c r="X1175" i="11"/>
  <c r="AJ1327" i="11"/>
  <c r="AM1327" i="11"/>
  <c r="AO1327" i="11"/>
  <c r="AH1327" i="11"/>
  <c r="Y1327" i="11"/>
  <c r="AJ1383" i="11"/>
  <c r="AM1383" i="11"/>
  <c r="AH1383" i="11"/>
  <c r="AO1383" i="11"/>
  <c r="Y1383" i="11"/>
  <c r="AM1511" i="11"/>
  <c r="AO1511" i="11"/>
  <c r="AH1511" i="11"/>
  <c r="AJ1511" i="11"/>
  <c r="Y1511" i="11"/>
  <c r="X1511" i="11"/>
  <c r="Y1695" i="11"/>
  <c r="Y1799" i="11"/>
  <c r="Z1799" i="11" s="1"/>
  <c r="Y2023" i="11"/>
  <c r="X2023" i="11"/>
  <c r="AJ3374" i="11"/>
  <c r="AM3374" i="11"/>
  <c r="AO3374" i="11"/>
  <c r="AH3374" i="11"/>
  <c r="Y3374" i="11"/>
  <c r="X3374" i="11"/>
  <c r="AH2951" i="11"/>
  <c r="AJ2951" i="11"/>
  <c r="AM2951" i="11"/>
  <c r="AO2951" i="11"/>
  <c r="Y2951" i="11"/>
  <c r="AH1536" i="11"/>
  <c r="AM1536" i="11"/>
  <c r="AO1536" i="11"/>
  <c r="AJ1536" i="11"/>
  <c r="Y1536" i="11"/>
  <c r="X1536" i="11"/>
  <c r="AJ1409" i="11"/>
  <c r="AM1409" i="11"/>
  <c r="AO1409" i="11"/>
  <c r="AH1409" i="11"/>
  <c r="Y1409" i="11"/>
  <c r="Y2732" i="11"/>
  <c r="Y2183" i="11"/>
  <c r="Y2271" i="11"/>
  <c r="X2271" i="11"/>
  <c r="Y899" i="11"/>
  <c r="X899" i="11"/>
  <c r="Y1122" i="11"/>
  <c r="X1122" i="11"/>
  <c r="Y1098" i="11"/>
  <c r="Z1098" i="11" s="1"/>
  <c r="X1098" i="11"/>
  <c r="Y525" i="11"/>
  <c r="Y2182" i="11"/>
  <c r="AO3814" i="11"/>
  <c r="AH3814" i="11"/>
  <c r="AJ3814" i="11"/>
  <c r="AM3814" i="11"/>
  <c r="Y3814" i="11"/>
  <c r="Y671" i="11"/>
  <c r="Y1095" i="11"/>
  <c r="X1095" i="11"/>
  <c r="AJ1399" i="11"/>
  <c r="AM1399" i="11"/>
  <c r="AO1399" i="11"/>
  <c r="AH1399" i="11"/>
  <c r="Y1399" i="11"/>
  <c r="AH3373" i="11"/>
  <c r="AJ3373" i="11"/>
  <c r="AM3373" i="11"/>
  <c r="AO3373" i="11"/>
  <c r="Y3373" i="11"/>
  <c r="Y206" i="11"/>
  <c r="X206" i="11"/>
  <c r="Y1230" i="11"/>
  <c r="X1230" i="11"/>
  <c r="Y3680" i="11"/>
  <c r="Y3782" i="11"/>
  <c r="X3782" i="11"/>
  <c r="Y1630" i="11"/>
  <c r="Y278" i="11"/>
  <c r="Y3627" i="11"/>
  <c r="Y1870" i="11"/>
  <c r="Y1886" i="11"/>
  <c r="AH3024" i="11"/>
  <c r="AJ3024" i="11"/>
  <c r="AM3024" i="11"/>
  <c r="AO3024" i="11"/>
  <c r="Y3024" i="11"/>
  <c r="Y3100" i="11"/>
  <c r="X3100" i="11"/>
  <c r="Y3128" i="11"/>
  <c r="X3128" i="11"/>
  <c r="Y3549" i="11"/>
  <c r="Y3086" i="11"/>
  <c r="X3086" i="11"/>
  <c r="AH2557" i="11"/>
  <c r="AJ2557" i="11"/>
  <c r="AO2557" i="11"/>
  <c r="AM2557" i="11"/>
  <c r="Y2557" i="11"/>
  <c r="X2557" i="11"/>
  <c r="Y3078" i="11"/>
  <c r="X3078" i="11"/>
  <c r="AJ2382" i="11"/>
  <c r="AM2382" i="11"/>
  <c r="AH2382" i="11"/>
  <c r="AO2382" i="11"/>
  <c r="Y2382" i="11"/>
  <c r="Y2697" i="11"/>
  <c r="X2697" i="11"/>
  <c r="Y2126" i="11"/>
  <c r="Y2696" i="11"/>
  <c r="X2696" i="11"/>
  <c r="Y1622" i="11"/>
  <c r="Y2720" i="11"/>
  <c r="Y1614" i="11"/>
  <c r="AH1446" i="11"/>
  <c r="AJ1446" i="11"/>
  <c r="AM1446" i="11"/>
  <c r="AO1446" i="11"/>
  <c r="Y1446" i="11"/>
  <c r="X1446" i="11"/>
  <c r="Y1809" i="11"/>
  <c r="X1809" i="11"/>
  <c r="AH2387" i="11"/>
  <c r="AJ2387" i="11"/>
  <c r="AO2387" i="11"/>
  <c r="AM2387" i="11"/>
  <c r="Y2387" i="11"/>
  <c r="X2387" i="11"/>
  <c r="AO1373" i="11"/>
  <c r="AH1373" i="11"/>
  <c r="AJ1373" i="11"/>
  <c r="AM1373" i="11"/>
  <c r="Y1373" i="11"/>
  <c r="Y2108" i="11"/>
  <c r="Y1190" i="11"/>
  <c r="X1190" i="11"/>
  <c r="AM1533" i="11"/>
  <c r="AO1533" i="11"/>
  <c r="AH1533" i="11"/>
  <c r="AJ1533" i="11"/>
  <c r="Y1533" i="11"/>
  <c r="X1533" i="11"/>
  <c r="Y981" i="11"/>
  <c r="X981" i="11"/>
  <c r="Y112" i="11"/>
  <c r="Y1165" i="11"/>
  <c r="Y1797" i="11"/>
  <c r="X1797" i="11"/>
  <c r="Y168" i="11"/>
  <c r="X168" i="11"/>
  <c r="Y550" i="11"/>
  <c r="X550" i="11"/>
  <c r="Y1069" i="11"/>
  <c r="X1069" i="11"/>
  <c r="Y587" i="11"/>
  <c r="X587" i="11"/>
  <c r="Y749" i="11"/>
  <c r="O203" i="54"/>
  <c r="U203" i="54"/>
  <c r="AB203" i="54" s="1"/>
  <c r="AE203" i="54" s="1"/>
  <c r="H203" i="54"/>
  <c r="I203" i="54" s="1"/>
  <c r="J203" i="54" s="1"/>
  <c r="F41" i="54"/>
  <c r="AH1551" i="11"/>
  <c r="AJ1551" i="11"/>
  <c r="AO1551" i="11"/>
  <c r="AM1551" i="11"/>
  <c r="Y1551" i="11"/>
  <c r="X1551" i="11"/>
  <c r="AM1271" i="11"/>
  <c r="AH1271" i="11"/>
  <c r="AJ1271" i="11"/>
  <c r="AO1271" i="11"/>
  <c r="Y1271" i="11"/>
  <c r="X1271" i="11"/>
  <c r="Y1685" i="11"/>
  <c r="AH2966" i="11"/>
  <c r="AJ2966" i="11"/>
  <c r="AM2966" i="11"/>
  <c r="AO2966" i="11"/>
  <c r="Y2966" i="11"/>
  <c r="X2966" i="11"/>
  <c r="Y1065" i="11"/>
  <c r="Y55" i="11"/>
  <c r="Y111" i="11"/>
  <c r="Y815" i="11"/>
  <c r="X815" i="11"/>
  <c r="Y879" i="11"/>
  <c r="Y1087" i="11"/>
  <c r="X1087" i="11"/>
  <c r="Y1135" i="11"/>
  <c r="X1135" i="11"/>
  <c r="Y1183" i="11"/>
  <c r="Y1223" i="11"/>
  <c r="Y1263" i="11"/>
  <c r="AH1391" i="11"/>
  <c r="AJ1391" i="11"/>
  <c r="AO1391" i="11"/>
  <c r="AM1391" i="11"/>
  <c r="Y1391" i="11"/>
  <c r="AH1455" i="11"/>
  <c r="AM1455" i="11"/>
  <c r="AO1455" i="11"/>
  <c r="AJ1455" i="11"/>
  <c r="Y1455" i="11"/>
  <c r="Y1583" i="11"/>
  <c r="X1583" i="11"/>
  <c r="Y1703" i="11"/>
  <c r="Z1703" i="11" s="1"/>
  <c r="X1703" i="11"/>
  <c r="Y1759" i="11"/>
  <c r="Y1919" i="11"/>
  <c r="X1919" i="11"/>
  <c r="Y1975" i="11"/>
  <c r="X1975" i="11"/>
  <c r="Y2095" i="11"/>
  <c r="X2095" i="11"/>
  <c r="Y2143" i="11"/>
  <c r="X3373" i="11"/>
  <c r="AJ3369" i="11"/>
  <c r="AM3369" i="11"/>
  <c r="AO3369" i="11"/>
  <c r="AH3369" i="11"/>
  <c r="Y3369" i="11"/>
  <c r="AH2945" i="11"/>
  <c r="AJ2945" i="11"/>
  <c r="AO2945" i="11"/>
  <c r="AM2945" i="11"/>
  <c r="Y2945" i="11"/>
  <c r="AH1556" i="11"/>
  <c r="AJ1556" i="11"/>
  <c r="AO1556" i="11"/>
  <c r="AM1556" i="11"/>
  <c r="Y1556" i="11"/>
  <c r="AH1408" i="11"/>
  <c r="AO1408" i="11"/>
  <c r="AJ1408" i="11"/>
  <c r="AM1408" i="11"/>
  <c r="Y1408" i="11"/>
  <c r="Y2700" i="11"/>
  <c r="Y2223" i="11"/>
  <c r="Y1146" i="11"/>
  <c r="Y774" i="11"/>
  <c r="AH1364" i="11"/>
  <c r="AJ1364" i="11"/>
  <c r="AO1364" i="11"/>
  <c r="AM1364" i="11"/>
  <c r="Y1364" i="11"/>
  <c r="Y2157" i="11"/>
  <c r="X2157" i="11"/>
  <c r="AO1521" i="11"/>
  <c r="AH1521" i="11"/>
  <c r="AJ1521" i="11"/>
  <c r="AM1521" i="11"/>
  <c r="Y1521" i="11"/>
  <c r="Y3695" i="11"/>
  <c r="AO2467" i="11"/>
  <c r="AH2467" i="11"/>
  <c r="AJ2467" i="11"/>
  <c r="AM2467" i="11"/>
  <c r="Y2467" i="11"/>
  <c r="X2467" i="11"/>
  <c r="Y3192" i="11"/>
  <c r="X3192" i="11"/>
  <c r="Y1867" i="11"/>
  <c r="Y561" i="11"/>
  <c r="X561" i="11"/>
  <c r="AM2344" i="11"/>
  <c r="AO2344" i="11"/>
  <c r="AH2344" i="11"/>
  <c r="AJ2344" i="11"/>
  <c r="Y2344" i="11"/>
  <c r="X2344" i="11"/>
  <c r="AH2971" i="11"/>
  <c r="AJ2971" i="11"/>
  <c r="AM2971" i="11"/>
  <c r="AO2971" i="11"/>
  <c r="Y2971" i="11"/>
  <c r="Y2812" i="11"/>
  <c r="AC2812" i="11" s="1"/>
  <c r="Y2737" i="11"/>
  <c r="AH2628" i="11"/>
  <c r="AJ2628" i="11"/>
  <c r="AM2628" i="11"/>
  <c r="AO2628" i="11"/>
  <c r="Y2628" i="11"/>
  <c r="AH2590" i="11"/>
  <c r="AJ2590" i="11"/>
  <c r="AM2590" i="11"/>
  <c r="AO2590" i="11"/>
  <c r="Y2590" i="11"/>
  <c r="AH2431" i="11"/>
  <c r="AM2431" i="11"/>
  <c r="AO2431" i="11"/>
  <c r="AJ2431" i="11"/>
  <c r="Y2431" i="11"/>
  <c r="Z2431" i="11" s="1"/>
  <c r="X2431" i="11"/>
  <c r="Y3761" i="11"/>
  <c r="X3761" i="11"/>
  <c r="Y2158" i="11"/>
  <c r="AJ2392" i="11"/>
  <c r="AM2392" i="11"/>
  <c r="AO2392" i="11"/>
  <c r="AH2392" i="11"/>
  <c r="Y2392" i="11"/>
  <c r="X2392" i="11"/>
  <c r="Y1593" i="11"/>
  <c r="Y6" i="11"/>
  <c r="X6" i="11"/>
  <c r="AM3816" i="11"/>
  <c r="AO3816" i="11"/>
  <c r="AH3816" i="11"/>
  <c r="AJ3816" i="11"/>
  <c r="Y3816" i="11"/>
  <c r="X3816" i="11"/>
  <c r="Y2254" i="11"/>
  <c r="Y712" i="11"/>
  <c r="Z712" i="11" s="1"/>
  <c r="X712" i="11"/>
  <c r="Y1143" i="11"/>
  <c r="AJ1335" i="11"/>
  <c r="AM1335" i="11"/>
  <c r="AO1335" i="11"/>
  <c r="AH1335" i="11"/>
  <c r="Y1335" i="11"/>
  <c r="Y1591" i="11"/>
  <c r="X1591" i="11"/>
  <c r="Y3488" i="11"/>
  <c r="AH2950" i="11"/>
  <c r="AJ2950" i="11"/>
  <c r="AO2950" i="11"/>
  <c r="AM2950" i="11"/>
  <c r="Y2950" i="11"/>
  <c r="AH1576" i="11"/>
  <c r="AJ1576" i="11"/>
  <c r="AM1576" i="11"/>
  <c r="AO1576" i="11"/>
  <c r="Y1576" i="11"/>
  <c r="Z1576" i="11" s="1"/>
  <c r="X1576" i="11"/>
  <c r="Y874" i="11"/>
  <c r="X3814" i="11"/>
  <c r="J26" i="33"/>
  <c r="AE27" i="35"/>
  <c r="H205" i="54"/>
  <c r="I205" i="54" s="1"/>
  <c r="J205" i="54" s="1"/>
  <c r="O205" i="54"/>
  <c r="Y319" i="11"/>
  <c r="X319" i="11"/>
  <c r="Y375" i="11"/>
  <c r="X375" i="11"/>
  <c r="Y431" i="11"/>
  <c r="X431" i="11"/>
  <c r="Y487" i="11"/>
  <c r="Y719" i="11"/>
  <c r="Y831" i="11"/>
  <c r="Y951" i="11"/>
  <c r="Y1015" i="11"/>
  <c r="X1015" i="11"/>
  <c r="Y1055" i="11"/>
  <c r="Y1103" i="11"/>
  <c r="X1103" i="11"/>
  <c r="Y1231" i="11"/>
  <c r="AJ1287" i="11"/>
  <c r="AM1287" i="11"/>
  <c r="AO1287" i="11"/>
  <c r="AH1287" i="11"/>
  <c r="Y1287" i="11"/>
  <c r="X1287" i="11"/>
  <c r="AM1343" i="11"/>
  <c r="AO1343" i="11"/>
  <c r="AH1343" i="11"/>
  <c r="AJ1343" i="11"/>
  <c r="Y1343" i="11"/>
  <c r="X1343" i="11"/>
  <c r="Y1823" i="11"/>
  <c r="X1823" i="11"/>
  <c r="Y1879" i="11"/>
  <c r="Y1927" i="11"/>
  <c r="Y2047" i="11"/>
  <c r="Y1066" i="11"/>
  <c r="X1066" i="11"/>
  <c r="Y2128" i="11"/>
  <c r="AH3460" i="11"/>
  <c r="AJ3460" i="11"/>
  <c r="AM3460" i="11"/>
  <c r="AO3460" i="11"/>
  <c r="Y3460" i="11"/>
  <c r="X3460" i="11"/>
  <c r="AH3434" i="11"/>
  <c r="AJ3434" i="11"/>
  <c r="AM3434" i="11"/>
  <c r="AO3434" i="11"/>
  <c r="Y3434" i="11"/>
  <c r="X3434" i="11"/>
  <c r="AM3419" i="11"/>
  <c r="AO3419" i="11"/>
  <c r="AH3419" i="11"/>
  <c r="AJ3419" i="11"/>
  <c r="Y3419" i="11"/>
  <c r="X3419" i="11"/>
  <c r="AH3409" i="11"/>
  <c r="AJ3409" i="11"/>
  <c r="AM3409" i="11"/>
  <c r="AO3409" i="11"/>
  <c r="Y3409" i="11"/>
  <c r="AM3398" i="11"/>
  <c r="AO3398" i="11"/>
  <c r="AH3398" i="11"/>
  <c r="AJ3398" i="11"/>
  <c r="Y3398" i="11"/>
  <c r="X3398" i="11"/>
  <c r="X671" i="11"/>
  <c r="Y183" i="11"/>
  <c r="X183" i="11"/>
  <c r="Y279" i="11"/>
  <c r="X279" i="11"/>
  <c r="Y327" i="11"/>
  <c r="X327" i="11"/>
  <c r="Y439" i="11"/>
  <c r="X439" i="11"/>
  <c r="Y591" i="11"/>
  <c r="Y631" i="11"/>
  <c r="Y679" i="11"/>
  <c r="Y783" i="11"/>
  <c r="Y903" i="11"/>
  <c r="X903" i="11"/>
  <c r="Y959" i="11"/>
  <c r="X959" i="11"/>
  <c r="Y1023" i="11"/>
  <c r="X1023" i="11"/>
  <c r="Y1063" i="11"/>
  <c r="X1063" i="11"/>
  <c r="Y1151" i="11"/>
  <c r="Y1199" i="11"/>
  <c r="AJ1351" i="11"/>
  <c r="AM1351" i="11"/>
  <c r="AH1351" i="11"/>
  <c r="AO1351" i="11"/>
  <c r="Y1351" i="11"/>
  <c r="X1351" i="11"/>
  <c r="Y1831" i="11"/>
  <c r="X1831" i="11"/>
  <c r="Y1935" i="11"/>
  <c r="X1935" i="11"/>
  <c r="Y2055" i="11"/>
  <c r="X2055" i="11"/>
  <c r="Y1110" i="11"/>
  <c r="X1110" i="11"/>
  <c r="Y326" i="11"/>
  <c r="X326" i="11"/>
  <c r="AM1333" i="11"/>
  <c r="AO1333" i="11"/>
  <c r="AH1333" i="11"/>
  <c r="AJ1333" i="11"/>
  <c r="Y1333" i="11"/>
  <c r="X1333" i="11"/>
  <c r="AJ2454" i="11"/>
  <c r="AM2454" i="11"/>
  <c r="AO2454" i="11"/>
  <c r="AH2454" i="11"/>
  <c r="Y2454" i="11"/>
  <c r="X2454" i="11"/>
  <c r="Y1059" i="11"/>
  <c r="X1059" i="11"/>
  <c r="Y442" i="11"/>
  <c r="Z442" i="11" s="1"/>
  <c r="X442" i="11"/>
  <c r="Y246" i="11"/>
  <c r="X246" i="11"/>
  <c r="Y382" i="11"/>
  <c r="Y558" i="11"/>
  <c r="AM1567" i="11"/>
  <c r="AO1567" i="11"/>
  <c r="AH1567" i="11"/>
  <c r="AJ1567" i="11"/>
  <c r="Y1567" i="11"/>
  <c r="X1567" i="11"/>
  <c r="Y887" i="11"/>
  <c r="X887" i="11"/>
  <c r="Y1871" i="11"/>
  <c r="X1871" i="11"/>
  <c r="X1165" i="11"/>
  <c r="X1182" i="11"/>
  <c r="X2382" i="11"/>
  <c r="X2254" i="11"/>
  <c r="P107" i="54"/>
  <c r="Y966" i="11"/>
  <c r="Y2070" i="11"/>
  <c r="X2070" i="11"/>
  <c r="Y2166" i="11"/>
  <c r="X2166" i="11"/>
  <c r="AH3806" i="11"/>
  <c r="AJ3806" i="11"/>
  <c r="AM3806" i="11"/>
  <c r="AO3806" i="11"/>
  <c r="Y3806" i="11"/>
  <c r="X3806" i="11"/>
  <c r="Y3661" i="11"/>
  <c r="X3661" i="11"/>
  <c r="Y1734" i="11"/>
  <c r="X1734" i="11"/>
  <c r="Y742" i="11"/>
  <c r="Y998" i="11"/>
  <c r="X998" i="11"/>
  <c r="AO3286" i="11"/>
  <c r="AH3286" i="11"/>
  <c r="AJ3286" i="11"/>
  <c r="AM3286" i="11"/>
  <c r="Y3286" i="11"/>
  <c r="X3286" i="11"/>
  <c r="Y3176" i="11"/>
  <c r="X3176" i="11"/>
  <c r="AO3414" i="11"/>
  <c r="AH3414" i="11"/>
  <c r="AJ3414" i="11"/>
  <c r="AM3414" i="11"/>
  <c r="Y3414" i="11"/>
  <c r="X3414" i="11"/>
  <c r="AH3340" i="11"/>
  <c r="AJ3340" i="11"/>
  <c r="AM3340" i="11"/>
  <c r="AO3340" i="11"/>
  <c r="Y3340" i="11"/>
  <c r="X3340" i="11"/>
  <c r="Y3142" i="11"/>
  <c r="Y2805" i="11"/>
  <c r="X2805" i="11"/>
  <c r="AH2350" i="11"/>
  <c r="AJ2350" i="11"/>
  <c r="AM2350" i="11"/>
  <c r="AO2350" i="11"/>
  <c r="Y2350" i="11"/>
  <c r="X2350" i="11"/>
  <c r="Y2814" i="11"/>
  <c r="AO1494" i="11"/>
  <c r="AH1494" i="11"/>
  <c r="AJ1494" i="11"/>
  <c r="AM1494" i="11"/>
  <c r="Y1494" i="11"/>
  <c r="AH2372" i="11"/>
  <c r="AJ2372" i="11"/>
  <c r="AM2372" i="11"/>
  <c r="AO2372" i="11"/>
  <c r="Y2372" i="11"/>
  <c r="AH1502" i="11"/>
  <c r="AM1502" i="11"/>
  <c r="AJ1502" i="11"/>
  <c r="AO1502" i="11"/>
  <c r="Y1502" i="11"/>
  <c r="X1502" i="11"/>
  <c r="Y2204" i="11"/>
  <c r="AO3028" i="11"/>
  <c r="AH3028" i="11"/>
  <c r="AJ3028" i="11"/>
  <c r="AM3028" i="11"/>
  <c r="Y3028" i="11"/>
  <c r="AM2386" i="11"/>
  <c r="AO2386" i="11"/>
  <c r="AH2386" i="11"/>
  <c r="AJ2386" i="11"/>
  <c r="Y2386" i="11"/>
  <c r="Y1936" i="11"/>
  <c r="X1936" i="11"/>
  <c r="Y342" i="11"/>
  <c r="Y1732" i="11"/>
  <c r="X1732" i="11"/>
  <c r="Y606" i="11"/>
  <c r="X606" i="11"/>
  <c r="Y1653" i="11"/>
  <c r="X1653" i="11"/>
  <c r="Y3134" i="11"/>
  <c r="AH2593" i="11"/>
  <c r="AJ2593" i="11"/>
  <c r="AM2593" i="11"/>
  <c r="AO2593" i="11"/>
  <c r="Y2593" i="11"/>
  <c r="X2593" i="11"/>
  <c r="Y536" i="11"/>
  <c r="X536" i="11"/>
  <c r="Y949" i="11"/>
  <c r="Y64" i="11"/>
  <c r="Y1001" i="11"/>
  <c r="X1001" i="11"/>
  <c r="Y841" i="11"/>
  <c r="X874" i="11"/>
  <c r="X1879" i="11"/>
  <c r="Y39" i="11"/>
  <c r="Y87" i="11"/>
  <c r="Y231" i="11"/>
  <c r="Y551" i="11"/>
  <c r="X551" i="11"/>
  <c r="Y639" i="11"/>
  <c r="Y727" i="11"/>
  <c r="Y847" i="11"/>
  <c r="Y911" i="11"/>
  <c r="Y1671" i="11"/>
  <c r="X1671" i="11"/>
  <c r="Y1735" i="11"/>
  <c r="Y1839" i="11"/>
  <c r="Z1839" i="11" s="1"/>
  <c r="X1839" i="11"/>
  <c r="Y1887" i="11"/>
  <c r="Y1943" i="11"/>
  <c r="X1943" i="11"/>
  <c r="Y1999" i="11"/>
  <c r="AH1568" i="11"/>
  <c r="AJ1568" i="11"/>
  <c r="AO1568" i="11"/>
  <c r="AM1568" i="11"/>
  <c r="Y1568" i="11"/>
  <c r="X1568" i="11"/>
  <c r="AH1544" i="11"/>
  <c r="AJ1544" i="11"/>
  <c r="AO1544" i="11"/>
  <c r="AM1544" i="11"/>
  <c r="Y1544" i="11"/>
  <c r="Z1544" i="11" s="1"/>
  <c r="X1544" i="11"/>
  <c r="AH1520" i="11"/>
  <c r="AJ1520" i="11"/>
  <c r="AM1520" i="11"/>
  <c r="AO1520" i="11"/>
  <c r="Y1520" i="11"/>
  <c r="X1520" i="11"/>
  <c r="Y2207" i="11"/>
  <c r="X2207" i="11"/>
  <c r="Y2255" i="11"/>
  <c r="Y1154" i="11"/>
  <c r="Y859" i="11"/>
  <c r="Y2662" i="11"/>
  <c r="Y235" i="11"/>
  <c r="Y2725" i="11"/>
  <c r="AH3389" i="11"/>
  <c r="AJ3389" i="11"/>
  <c r="AM3389" i="11"/>
  <c r="AO3389" i="11"/>
  <c r="Y3389" i="11"/>
  <c r="AC3389" i="11" s="1"/>
  <c r="X3389" i="11"/>
  <c r="AM2597" i="11"/>
  <c r="AO2597" i="11"/>
  <c r="AH2597" i="11"/>
  <c r="AJ2597" i="11"/>
  <c r="Y2597" i="11"/>
  <c r="X2597" i="11"/>
  <c r="AJ1357" i="11"/>
  <c r="AM1357" i="11"/>
  <c r="AO1357" i="11"/>
  <c r="AH1357" i="11"/>
  <c r="Y1357" i="11"/>
  <c r="X1357" i="11"/>
  <c r="Y2799" i="11"/>
  <c r="X2799" i="11"/>
  <c r="AH1299" i="11"/>
  <c r="AJ1299" i="11"/>
  <c r="AM1299" i="11"/>
  <c r="AO1299" i="11"/>
  <c r="Y1299" i="11"/>
  <c r="X1299" i="11"/>
  <c r="AJ1486" i="11"/>
  <c r="AM1486" i="11"/>
  <c r="AO1486" i="11"/>
  <c r="AH1486" i="11"/>
  <c r="Y1486" i="11"/>
  <c r="Y1814" i="11"/>
  <c r="Y1007" i="11"/>
  <c r="AH1279" i="11"/>
  <c r="AJ1279" i="11"/>
  <c r="AM1279" i="11"/>
  <c r="AO1279" i="11"/>
  <c r="Y1279" i="11"/>
  <c r="X1279" i="11"/>
  <c r="Y1647" i="11"/>
  <c r="X1647" i="11"/>
  <c r="H222" i="54"/>
  <c r="I222" i="54" s="1"/>
  <c r="J222" i="54" s="1"/>
  <c r="O222" i="54"/>
  <c r="X1886" i="11"/>
  <c r="X112" i="11"/>
  <c r="X3024" i="11"/>
  <c r="X558" i="11"/>
  <c r="X3549" i="11"/>
  <c r="X1742" i="11"/>
  <c r="Y790" i="11"/>
  <c r="AH1286" i="11"/>
  <c r="AJ1286" i="11"/>
  <c r="AO1286" i="11"/>
  <c r="AM1286" i="11"/>
  <c r="Y1286" i="11"/>
  <c r="X1286" i="11"/>
  <c r="Y1718" i="11"/>
  <c r="Y822" i="11"/>
  <c r="AH1510" i="11"/>
  <c r="AJ1510" i="11"/>
  <c r="AM1510" i="11"/>
  <c r="AO1510" i="11"/>
  <c r="Y1510" i="11"/>
  <c r="X1510" i="11"/>
  <c r="Y1958" i="11"/>
  <c r="Y126" i="11"/>
  <c r="Y854" i="11"/>
  <c r="AM1574" i="11"/>
  <c r="AO1574" i="11"/>
  <c r="AH1574" i="11"/>
  <c r="AJ1574" i="11"/>
  <c r="Y1574" i="11"/>
  <c r="Y2014" i="11"/>
  <c r="AO3874" i="11"/>
  <c r="AJ3874" i="11"/>
  <c r="AM3874" i="11"/>
  <c r="AH3874" i="11"/>
  <c r="Y3874" i="11"/>
  <c r="X3874" i="11"/>
  <c r="Y974" i="11"/>
  <c r="AH3852" i="11"/>
  <c r="AJ3852" i="11"/>
  <c r="AM3852" i="11"/>
  <c r="AO3852" i="11"/>
  <c r="Y3852" i="11"/>
  <c r="Y2286" i="11"/>
  <c r="X2286" i="11"/>
  <c r="Y3598" i="11"/>
  <c r="X3598" i="11"/>
  <c r="Y3778" i="11"/>
  <c r="Y1790" i="11"/>
  <c r="Y798" i="11"/>
  <c r="X798" i="11"/>
  <c r="Y3166" i="11"/>
  <c r="AH3263" i="11"/>
  <c r="AJ3263" i="11"/>
  <c r="AM3263" i="11"/>
  <c r="AO3263" i="11"/>
  <c r="Y3263" i="11"/>
  <c r="Y3148" i="11"/>
  <c r="AM3359" i="11"/>
  <c r="AO3359" i="11"/>
  <c r="AH3359" i="11"/>
  <c r="AJ3359" i="11"/>
  <c r="Y3359" i="11"/>
  <c r="X3359" i="11"/>
  <c r="AH3271" i="11"/>
  <c r="AJ3271" i="11"/>
  <c r="AM3271" i="11"/>
  <c r="AO3271" i="11"/>
  <c r="Y3271" i="11"/>
  <c r="X3271" i="11"/>
  <c r="Y3062" i="11"/>
  <c r="Y2685" i="11"/>
  <c r="X2685" i="11"/>
  <c r="AH2316" i="11"/>
  <c r="AM2316" i="11"/>
  <c r="AO2316" i="11"/>
  <c r="AJ2316" i="11"/>
  <c r="Y2316" i="11"/>
  <c r="Y2785" i="11"/>
  <c r="AH2936" i="11"/>
  <c r="AJ2936" i="11"/>
  <c r="AM2936" i="11"/>
  <c r="AO2936" i="11"/>
  <c r="Y2936" i="11"/>
  <c r="AJ2362" i="11"/>
  <c r="AM2362" i="11"/>
  <c r="AH2362" i="11"/>
  <c r="AO2362" i="11"/>
  <c r="Y2362" i="11"/>
  <c r="X2362" i="11"/>
  <c r="AO3038" i="11"/>
  <c r="AH3038" i="11"/>
  <c r="AJ3038" i="11"/>
  <c r="AM3038" i="11"/>
  <c r="Y3038" i="11"/>
  <c r="Y1950" i="11"/>
  <c r="X1950" i="11"/>
  <c r="AH3005" i="11"/>
  <c r="AJ3005" i="11"/>
  <c r="AM3005" i="11"/>
  <c r="AO3005" i="11"/>
  <c r="Y3005" i="11"/>
  <c r="AO2342" i="11"/>
  <c r="AH2342" i="11"/>
  <c r="AJ2342" i="11"/>
  <c r="AM2342" i="11"/>
  <c r="Y2342" i="11"/>
  <c r="X2342" i="11"/>
  <c r="AJ1518" i="11"/>
  <c r="AM1518" i="11"/>
  <c r="AO1518" i="11"/>
  <c r="AH1518" i="11"/>
  <c r="Y1518" i="11"/>
  <c r="Y198" i="11"/>
  <c r="Y1713" i="11"/>
  <c r="X1713" i="11"/>
  <c r="Y446" i="11"/>
  <c r="AO1385" i="11"/>
  <c r="AH1385" i="11"/>
  <c r="AJ1385" i="11"/>
  <c r="AM1385" i="11"/>
  <c r="Y1385" i="11"/>
  <c r="AM2540" i="11"/>
  <c r="AO2540" i="11"/>
  <c r="AH2540" i="11"/>
  <c r="AJ2540" i="11"/>
  <c r="Y2540" i="11"/>
  <c r="AM1302" i="11"/>
  <c r="AO1302" i="11"/>
  <c r="AH1302" i="11"/>
  <c r="AJ1302" i="11"/>
  <c r="Y1302" i="11"/>
  <c r="X1302" i="11"/>
  <c r="Y444" i="11"/>
  <c r="Y745" i="11"/>
  <c r="Y8" i="11"/>
  <c r="Y969" i="11"/>
  <c r="Y248" i="11"/>
  <c r="X248" i="11"/>
  <c r="Y1148" i="11"/>
  <c r="X1148" i="11"/>
  <c r="K33" i="33"/>
  <c r="M33" i="33"/>
  <c r="V259" i="54" s="1"/>
  <c r="X823" i="11"/>
  <c r="X487" i="11"/>
  <c r="Y751" i="11"/>
  <c r="X751" i="11"/>
  <c r="AH1294" i="11"/>
  <c r="AJ1294" i="11"/>
  <c r="AM1294" i="11"/>
  <c r="AO1294" i="11"/>
  <c r="Y1294" i="11"/>
  <c r="X1294" i="11"/>
  <c r="AH3824" i="11"/>
  <c r="AJ3824" i="11"/>
  <c r="AM3824" i="11"/>
  <c r="AO3824" i="11"/>
  <c r="Y3824" i="11"/>
  <c r="Y95" i="11"/>
  <c r="X95" i="11"/>
  <c r="Y143" i="11"/>
  <c r="Y191" i="11"/>
  <c r="Y287" i="11"/>
  <c r="Y503" i="11"/>
  <c r="Y559" i="11"/>
  <c r="Y599" i="11"/>
  <c r="Y647" i="11"/>
  <c r="Y687" i="11"/>
  <c r="Y735" i="11"/>
  <c r="X735" i="11"/>
  <c r="Y1623" i="11"/>
  <c r="X1623" i="11"/>
  <c r="Y1679" i="11"/>
  <c r="Z1679" i="11" s="1"/>
  <c r="X1679" i="11"/>
  <c r="Y1791" i="11"/>
  <c r="X1791" i="11"/>
  <c r="Y1895" i="11"/>
  <c r="X1895" i="11"/>
  <c r="AH3378" i="11"/>
  <c r="AJ3378" i="11"/>
  <c r="AM3378" i="11"/>
  <c r="AO3378" i="11"/>
  <c r="Y3378" i="11"/>
  <c r="X3378" i="11"/>
  <c r="AH2953" i="11"/>
  <c r="AJ2953" i="11"/>
  <c r="AM2953" i="11"/>
  <c r="AO2953" i="11"/>
  <c r="Y2953" i="11"/>
  <c r="Y2175" i="11"/>
  <c r="X2175" i="11"/>
  <c r="Y2303" i="11"/>
  <c r="Y1130" i="11"/>
  <c r="Y1106" i="11"/>
  <c r="Y979" i="11"/>
  <c r="AH2541" i="11"/>
  <c r="AM2541" i="11"/>
  <c r="AO2541" i="11"/>
  <c r="AJ2541" i="11"/>
  <c r="Y2541" i="11"/>
  <c r="X2541" i="11"/>
  <c r="Y2830" i="11"/>
  <c r="X2830" i="11"/>
  <c r="Y947" i="11"/>
  <c r="X947" i="11"/>
  <c r="Y930" i="11"/>
  <c r="X930" i="11"/>
  <c r="Y890" i="11"/>
  <c r="X890" i="11"/>
  <c r="Y3586" i="11"/>
  <c r="X3586" i="11"/>
  <c r="Y792" i="11"/>
  <c r="X792" i="11"/>
  <c r="Y740" i="11"/>
  <c r="X740" i="11"/>
  <c r="Y595" i="11"/>
  <c r="X595" i="11"/>
  <c r="Y539" i="11"/>
  <c r="X539" i="11"/>
  <c r="Y1096" i="11"/>
  <c r="X1096" i="11"/>
  <c r="AA20" i="35"/>
  <c r="Y7" i="11"/>
  <c r="AH1519" i="11"/>
  <c r="AM1519" i="11"/>
  <c r="AO1519" i="11"/>
  <c r="AJ1519" i="11"/>
  <c r="Y1519" i="11"/>
  <c r="AH3785" i="11"/>
  <c r="AJ3785" i="11"/>
  <c r="AM3785" i="11"/>
  <c r="AO3785" i="11"/>
  <c r="Y3785" i="11"/>
  <c r="Y1185" i="11"/>
  <c r="Y127" i="11"/>
  <c r="Y215" i="11"/>
  <c r="Y263" i="11"/>
  <c r="Y311" i="11"/>
  <c r="Y359" i="11"/>
  <c r="Y415" i="11"/>
  <c r="Y471" i="11"/>
  <c r="Y527" i="11"/>
  <c r="X527" i="11"/>
  <c r="Y607" i="11"/>
  <c r="Y655" i="11"/>
  <c r="Y759" i="11"/>
  <c r="X759" i="11"/>
  <c r="Y863" i="11"/>
  <c r="Y919" i="11"/>
  <c r="Y975" i="11"/>
  <c r="X975" i="11"/>
  <c r="Y1031" i="11"/>
  <c r="Y1071" i="11"/>
  <c r="Y1159" i="11"/>
  <c r="AJ1367" i="11"/>
  <c r="AM1367" i="11"/>
  <c r="AO1367" i="11"/>
  <c r="AH1367" i="11"/>
  <c r="Y1367" i="11"/>
  <c r="X1367" i="11"/>
  <c r="AH1431" i="11"/>
  <c r="AJ1431" i="11"/>
  <c r="AM1431" i="11"/>
  <c r="AO1431" i="11"/>
  <c r="Y1431" i="11"/>
  <c r="AH1487" i="11"/>
  <c r="AM1487" i="11"/>
  <c r="AO1487" i="11"/>
  <c r="AJ1487" i="11"/>
  <c r="Y1487" i="11"/>
  <c r="Y1663" i="11"/>
  <c r="Y1719" i="11"/>
  <c r="Y1959" i="11"/>
  <c r="Y2063" i="11"/>
  <c r="X2063" i="11"/>
  <c r="AM3380" i="11"/>
  <c r="AO3380" i="11"/>
  <c r="AH3380" i="11"/>
  <c r="AJ3380" i="11"/>
  <c r="Y3380" i="11"/>
  <c r="AH2948" i="11"/>
  <c r="AJ2948" i="11"/>
  <c r="AM2948" i="11"/>
  <c r="AO2948" i="11"/>
  <c r="Y2948" i="11"/>
  <c r="X2948" i="11"/>
  <c r="AH2451" i="11"/>
  <c r="AJ2451" i="11"/>
  <c r="AM2451" i="11"/>
  <c r="AO2451" i="11"/>
  <c r="Y2451" i="11"/>
  <c r="AO1572" i="11"/>
  <c r="AH1572" i="11"/>
  <c r="AJ1572" i="11"/>
  <c r="AM1572" i="11"/>
  <c r="Y1572" i="11"/>
  <c r="AJ1552" i="11"/>
  <c r="AM1552" i="11"/>
  <c r="AO1552" i="11"/>
  <c r="AH1552" i="11"/>
  <c r="Y1552" i="11"/>
  <c r="AO1528" i="11"/>
  <c r="AH1528" i="11"/>
  <c r="AJ1528" i="11"/>
  <c r="AM1528" i="11"/>
  <c r="Y1528" i="11"/>
  <c r="AM1387" i="11"/>
  <c r="AO1387" i="11"/>
  <c r="AH1387" i="11"/>
  <c r="AJ1387" i="11"/>
  <c r="Y1387" i="11"/>
  <c r="Y2151" i="11"/>
  <c r="Y1138" i="11"/>
  <c r="Y1114" i="11"/>
  <c r="Y1067" i="11"/>
  <c r="Y776" i="11"/>
  <c r="Z776" i="11" s="1"/>
  <c r="Y1075" i="11"/>
  <c r="Y748" i="11"/>
  <c r="X748" i="11"/>
  <c r="Y1883" i="11"/>
  <c r="Y1835" i="11"/>
  <c r="AJ1557" i="11"/>
  <c r="AM1557" i="11"/>
  <c r="AO1557" i="11"/>
  <c r="AH1557" i="11"/>
  <c r="Y1557" i="11"/>
  <c r="Y827" i="11"/>
  <c r="Y2222" i="11"/>
  <c r="Y136" i="11"/>
  <c r="Z136" i="11" s="1"/>
  <c r="X136" i="11"/>
  <c r="Y2285" i="11"/>
  <c r="Y2249" i="11"/>
  <c r="Y1672" i="11"/>
  <c r="Z1672" i="11" s="1"/>
  <c r="X1672" i="11"/>
  <c r="AM1555" i="11"/>
  <c r="AO1555" i="11"/>
  <c r="AH1555" i="11"/>
  <c r="AJ1555" i="11"/>
  <c r="Y1555" i="11"/>
  <c r="Y2716" i="11"/>
  <c r="Y2663" i="11"/>
  <c r="Y852" i="11"/>
  <c r="X852" i="11"/>
  <c r="AH2543" i="11"/>
  <c r="AM2543" i="11"/>
  <c r="AO2543" i="11"/>
  <c r="AJ2543" i="11"/>
  <c r="Y2543" i="11"/>
  <c r="X2543" i="11"/>
  <c r="AM1562" i="11"/>
  <c r="AO1562" i="11"/>
  <c r="AH1562" i="11"/>
  <c r="AJ1562" i="11"/>
  <c r="Y1562" i="11"/>
  <c r="AH3357" i="11"/>
  <c r="AJ3357" i="11"/>
  <c r="AM3357" i="11"/>
  <c r="AO3357" i="11"/>
  <c r="Y3357" i="11"/>
  <c r="AH3287" i="11"/>
  <c r="AJ3287" i="11"/>
  <c r="AM3287" i="11"/>
  <c r="AO3287" i="11"/>
  <c r="Y3287" i="11"/>
  <c r="Z3287" i="11" s="1"/>
  <c r="Y2181" i="11"/>
  <c r="Y934" i="11"/>
  <c r="Y918" i="11"/>
  <c r="X918" i="11"/>
  <c r="AM3267" i="11"/>
  <c r="AO3267" i="11"/>
  <c r="AH3267" i="11"/>
  <c r="AJ3267" i="11"/>
  <c r="Y3267" i="11"/>
  <c r="AM1365" i="11"/>
  <c r="AO1365" i="11"/>
  <c r="AH1365" i="11"/>
  <c r="AJ1365" i="11"/>
  <c r="Y1365" i="11"/>
  <c r="X1365" i="11"/>
  <c r="AO1341" i="11"/>
  <c r="AH1341" i="11"/>
  <c r="AJ1341" i="11"/>
  <c r="AM1341" i="11"/>
  <c r="Y1341" i="11"/>
  <c r="X1341" i="11"/>
  <c r="Y2753" i="11"/>
  <c r="AH2352" i="11"/>
  <c r="AJ2352" i="11"/>
  <c r="AM2352" i="11"/>
  <c r="AO2352" i="11"/>
  <c r="Y2352" i="11"/>
  <c r="AM3013" i="11"/>
  <c r="AO3013" i="11"/>
  <c r="AH3013" i="11"/>
  <c r="AJ3013" i="11"/>
  <c r="Y3013" i="11"/>
  <c r="X3013" i="11"/>
  <c r="AO3315" i="11"/>
  <c r="AH3315" i="11"/>
  <c r="AJ3315" i="11"/>
  <c r="AM3315" i="11"/>
  <c r="Y3315" i="11"/>
  <c r="AH3297" i="11"/>
  <c r="AJ3297" i="11"/>
  <c r="AM3297" i="11"/>
  <c r="AO3297" i="11"/>
  <c r="Y3297" i="11"/>
  <c r="Y3211" i="11"/>
  <c r="Y3093" i="11"/>
  <c r="AH2840" i="11"/>
  <c r="AM2840" i="11"/>
  <c r="AO2840" i="11"/>
  <c r="AJ2840" i="11"/>
  <c r="Y2840" i="11"/>
  <c r="Y2790" i="11"/>
  <c r="Y1859" i="11"/>
  <c r="Y1912" i="11"/>
  <c r="X1912" i="11"/>
  <c r="Y578" i="11"/>
  <c r="Y21" i="11"/>
  <c r="AH2515" i="11"/>
  <c r="AM2515" i="11"/>
  <c r="AO2515" i="11"/>
  <c r="AJ2515" i="11"/>
  <c r="Y2515" i="11"/>
  <c r="X2515" i="11"/>
  <c r="AH2460" i="11"/>
  <c r="AM2460" i="11"/>
  <c r="AJ2460" i="11"/>
  <c r="AO2460" i="11"/>
  <c r="Y2460" i="11"/>
  <c r="Y1035" i="11"/>
  <c r="X1035" i="11"/>
  <c r="AH1344" i="11"/>
  <c r="AO1344" i="11"/>
  <c r="AJ1344" i="11"/>
  <c r="AM1344" i="11"/>
  <c r="Y1344" i="11"/>
  <c r="X1344" i="11"/>
  <c r="Y3576" i="11"/>
  <c r="Y3745" i="11"/>
  <c r="Y3705" i="11"/>
  <c r="AH3439" i="11"/>
  <c r="AJ3439" i="11"/>
  <c r="AM3439" i="11"/>
  <c r="AO3439" i="11"/>
  <c r="Y3439" i="11"/>
  <c r="Y659" i="11"/>
  <c r="X659" i="11"/>
  <c r="AJ3301" i="11"/>
  <c r="AM3301" i="11"/>
  <c r="AO3301" i="11"/>
  <c r="AH3301" i="11"/>
  <c r="Y3301" i="11"/>
  <c r="Y1737" i="11"/>
  <c r="X1737" i="11"/>
  <c r="AH1381" i="11"/>
  <c r="AO1381" i="11"/>
  <c r="AJ1381" i="11"/>
  <c r="AM1381" i="11"/>
  <c r="Y1381" i="11"/>
  <c r="AM2601" i="11"/>
  <c r="AO2601" i="11"/>
  <c r="AH2601" i="11"/>
  <c r="AJ2601" i="11"/>
  <c r="Y2601" i="11"/>
  <c r="X2601" i="11"/>
  <c r="AH2448" i="11"/>
  <c r="AJ2448" i="11"/>
  <c r="AO2448" i="11"/>
  <c r="AM2448" i="11"/>
  <c r="Y2448" i="11"/>
  <c r="Y2771" i="11"/>
  <c r="Y2066" i="11"/>
  <c r="Y458" i="11"/>
  <c r="Y142" i="11"/>
  <c r="Y3173" i="11"/>
  <c r="AJ2981" i="11"/>
  <c r="AM2981" i="11"/>
  <c r="AO2981" i="11"/>
  <c r="AH2981" i="11"/>
  <c r="Y2981" i="11"/>
  <c r="Y2152" i="11"/>
  <c r="X2152" i="11"/>
  <c r="Y2831" i="11"/>
  <c r="Y2645" i="11"/>
  <c r="AJ2538" i="11"/>
  <c r="AM2538" i="11"/>
  <c r="AH2538" i="11"/>
  <c r="AO2538" i="11"/>
  <c r="Y2538" i="11"/>
  <c r="AM2474" i="11"/>
  <c r="AO2474" i="11"/>
  <c r="AH2474" i="11"/>
  <c r="AJ2474" i="11"/>
  <c r="Y2474" i="11"/>
  <c r="Y2278" i="11"/>
  <c r="Y2163" i="11"/>
  <c r="X2163" i="11"/>
  <c r="Y1990" i="11"/>
  <c r="X1990" i="11"/>
  <c r="Y1648" i="11"/>
  <c r="Z1648" i="11" s="1"/>
  <c r="Y932" i="11"/>
  <c r="Y876" i="11"/>
  <c r="Y804" i="11"/>
  <c r="Y760" i="11"/>
  <c r="Z760" i="11" s="1"/>
  <c r="Y611" i="11"/>
  <c r="Y355" i="11"/>
  <c r="X355" i="11"/>
  <c r="Y291" i="11"/>
  <c r="Y211" i="11"/>
  <c r="X211" i="11"/>
  <c r="Y54" i="11"/>
  <c r="X54" i="11"/>
  <c r="AJ2554" i="11"/>
  <c r="AM2554" i="11"/>
  <c r="AH2554" i="11"/>
  <c r="AO2554" i="11"/>
  <c r="Y2554" i="11"/>
  <c r="Y334" i="11"/>
  <c r="Y1038" i="11"/>
  <c r="X1038" i="11"/>
  <c r="Y1662" i="11"/>
  <c r="X1662" i="11"/>
  <c r="Y2190" i="11"/>
  <c r="Y406" i="11"/>
  <c r="X406" i="11"/>
  <c r="AH1334" i="11"/>
  <c r="AM1334" i="11"/>
  <c r="AO1334" i="11"/>
  <c r="AJ1334" i="11"/>
  <c r="Y1334" i="11"/>
  <c r="X1334" i="11"/>
  <c r="Y1758" i="11"/>
  <c r="AH3810" i="11"/>
  <c r="AJ3810" i="11"/>
  <c r="AM3810" i="11"/>
  <c r="AO3810" i="11"/>
  <c r="Y3810" i="11"/>
  <c r="Y566" i="11"/>
  <c r="AJ1382" i="11"/>
  <c r="AM1382" i="11"/>
  <c r="AO1382" i="11"/>
  <c r="AH1382" i="11"/>
  <c r="Y1382" i="11"/>
  <c r="Y1822" i="11"/>
  <c r="Y222" i="11"/>
  <c r="Y1238" i="11"/>
  <c r="X1238" i="11"/>
  <c r="Y1254" i="11"/>
  <c r="X1254" i="11"/>
  <c r="Y3688" i="11"/>
  <c r="Y1638" i="11"/>
  <c r="Y366" i="11"/>
  <c r="Y3723" i="11"/>
  <c r="Y3679" i="11"/>
  <c r="Y1942" i="11"/>
  <c r="Y2230" i="11"/>
  <c r="Y3054" i="11"/>
  <c r="Y3101" i="11"/>
  <c r="AH3324" i="11"/>
  <c r="AJ3324" i="11"/>
  <c r="AM3324" i="11"/>
  <c r="AO3324" i="11"/>
  <c r="Y3324" i="11"/>
  <c r="Z3324" i="11" s="1"/>
  <c r="AH3036" i="11"/>
  <c r="AJ3036" i="11"/>
  <c r="AM3036" i="11"/>
  <c r="AO3036" i="11"/>
  <c r="Y3036" i="11"/>
  <c r="AO2406" i="11"/>
  <c r="AH2406" i="11"/>
  <c r="AJ2406" i="11"/>
  <c r="AM2406" i="11"/>
  <c r="Y2406" i="11"/>
  <c r="AH3037" i="11"/>
  <c r="AJ3037" i="11"/>
  <c r="AM3037" i="11"/>
  <c r="AO3037" i="11"/>
  <c r="Y3037" i="11"/>
  <c r="X3037" i="11"/>
  <c r="Y2220" i="11"/>
  <c r="X2220" i="11"/>
  <c r="Y2687" i="11"/>
  <c r="Y1974" i="11"/>
  <c r="AJ2627" i="11"/>
  <c r="AM2627" i="11"/>
  <c r="AO2627" i="11"/>
  <c r="AH2627" i="11"/>
  <c r="Y2627" i="11"/>
  <c r="X2627" i="11"/>
  <c r="Y3133" i="11"/>
  <c r="Y2717" i="11"/>
  <c r="Y2064" i="11"/>
  <c r="AJ1377" i="11"/>
  <c r="AM1377" i="11"/>
  <c r="AO1377" i="11"/>
  <c r="AH1377" i="11"/>
  <c r="Y1377" i="11"/>
  <c r="AH1424" i="11"/>
  <c r="AJ1424" i="11"/>
  <c r="AM1424" i="11"/>
  <c r="AO1424" i="11"/>
  <c r="Y1424" i="11"/>
  <c r="Y2184" i="11"/>
  <c r="Y1046" i="11"/>
  <c r="Y2104" i="11"/>
  <c r="X2104" i="11"/>
  <c r="Y870" i="11"/>
  <c r="X870" i="11"/>
  <c r="AO1457" i="11"/>
  <c r="AH1457" i="11"/>
  <c r="AJ1457" i="11"/>
  <c r="AM1457" i="11"/>
  <c r="Y1457" i="11"/>
  <c r="Y846" i="11"/>
  <c r="Y94" i="11"/>
  <c r="X94" i="11"/>
  <c r="Y873" i="11"/>
  <c r="Y1101" i="11"/>
  <c r="Y348" i="11"/>
  <c r="Y865" i="11"/>
  <c r="Y378" i="11"/>
  <c r="X378" i="11"/>
  <c r="H199" i="54"/>
  <c r="O199" i="54"/>
  <c r="AM2535" i="11"/>
  <c r="AO2535" i="11"/>
  <c r="AH2535" i="11"/>
  <c r="AJ2535" i="11"/>
  <c r="Y2535" i="11"/>
  <c r="AH1575" i="11"/>
  <c r="AM1575" i="11"/>
  <c r="AO1575" i="11"/>
  <c r="AJ1575" i="11"/>
  <c r="Y1575" i="11"/>
  <c r="X1575" i="11"/>
  <c r="AH3405" i="11"/>
  <c r="AJ3405" i="11"/>
  <c r="AM3405" i="11"/>
  <c r="AO3405" i="11"/>
  <c r="Y3405" i="11"/>
  <c r="X3405" i="11"/>
  <c r="Y79" i="11"/>
  <c r="X79" i="11"/>
  <c r="Y135" i="11"/>
  <c r="Y175" i="11"/>
  <c r="Y223" i="11"/>
  <c r="Y271" i="11"/>
  <c r="Y367" i="11"/>
  <c r="X367" i="11"/>
  <c r="Y423" i="11"/>
  <c r="Y479" i="11"/>
  <c r="X479" i="11"/>
  <c r="Y575" i="11"/>
  <c r="Y711" i="11"/>
  <c r="X711" i="11"/>
  <c r="Y767" i="11"/>
  <c r="Y807" i="11"/>
  <c r="Y871" i="11"/>
  <c r="X871" i="11"/>
  <c r="Y983" i="11"/>
  <c r="Y1255" i="11"/>
  <c r="X1255" i="11"/>
  <c r="AM1319" i="11"/>
  <c r="AO1319" i="11"/>
  <c r="AH1319" i="11"/>
  <c r="AJ1319" i="11"/>
  <c r="Y1319" i="11"/>
  <c r="AH1439" i="11"/>
  <c r="AJ1439" i="11"/>
  <c r="AM1439" i="11"/>
  <c r="AO1439" i="11"/>
  <c r="Y1439" i="11"/>
  <c r="AH1495" i="11"/>
  <c r="AJ1495" i="11"/>
  <c r="AM1495" i="11"/>
  <c r="AO1495" i="11"/>
  <c r="Y1495" i="11"/>
  <c r="Y1615" i="11"/>
  <c r="Y1727" i="11"/>
  <c r="Z1727" i="11" s="1"/>
  <c r="Y1775" i="11"/>
  <c r="Y1815" i="11"/>
  <c r="Y1911" i="11"/>
  <c r="Y1967" i="11"/>
  <c r="Y2015" i="11"/>
  <c r="Y2071" i="11"/>
  <c r="Y2119" i="11"/>
  <c r="AH3371" i="11"/>
  <c r="AJ3371" i="11"/>
  <c r="AM3371" i="11"/>
  <c r="AO3371" i="11"/>
  <c r="Y3371" i="11"/>
  <c r="X3371" i="11"/>
  <c r="AM2954" i="11"/>
  <c r="AO2954" i="11"/>
  <c r="AJ2954" i="11"/>
  <c r="AH2954" i="11"/>
  <c r="Y2954" i="11"/>
  <c r="AM2947" i="11"/>
  <c r="AO2947" i="11"/>
  <c r="AJ2947" i="11"/>
  <c r="AH2947" i="11"/>
  <c r="Y2947" i="11"/>
  <c r="Y2120" i="11"/>
  <c r="AJ1548" i="11"/>
  <c r="AM1548" i="11"/>
  <c r="AH1548" i="11"/>
  <c r="AO1548" i="11"/>
  <c r="Y1548" i="11"/>
  <c r="AH1524" i="11"/>
  <c r="AM1524" i="11"/>
  <c r="AJ1524" i="11"/>
  <c r="AO1524" i="11"/>
  <c r="Y1524" i="11"/>
  <c r="Y2159" i="11"/>
  <c r="X2159" i="11"/>
  <c r="Y2247" i="11"/>
  <c r="Y2295" i="11"/>
  <c r="Y1158" i="11"/>
  <c r="Y1134" i="11"/>
  <c r="X1134" i="11"/>
  <c r="Y953" i="11"/>
  <c r="AC953" i="11" s="1"/>
  <c r="Y982" i="11"/>
  <c r="Y36" i="11"/>
  <c r="Y1875" i="11"/>
  <c r="Y3177" i="11"/>
  <c r="AH3822" i="11"/>
  <c r="AJ3822" i="11"/>
  <c r="AM3822" i="11"/>
  <c r="AO3822" i="11"/>
  <c r="Y3822" i="11"/>
  <c r="AH1529" i="11"/>
  <c r="AM1529" i="11"/>
  <c r="AO1529" i="11"/>
  <c r="AJ1529" i="11"/>
  <c r="Y1529" i="11"/>
  <c r="Y683" i="11"/>
  <c r="Y657" i="11"/>
  <c r="AH2319" i="11"/>
  <c r="AJ2319" i="11"/>
  <c r="AM2319" i="11"/>
  <c r="AO2319" i="11"/>
  <c r="Y2319" i="11"/>
  <c r="Y2277" i="11"/>
  <c r="X2277" i="11"/>
  <c r="Y2244" i="11"/>
  <c r="X2244" i="11"/>
  <c r="Y1664" i="11"/>
  <c r="X1664" i="11"/>
  <c r="AJ1547" i="11"/>
  <c r="AM1547" i="11"/>
  <c r="AO1547" i="11"/>
  <c r="AH1547" i="11"/>
  <c r="Y1547" i="11"/>
  <c r="X1547" i="11"/>
  <c r="Y466" i="11"/>
  <c r="Z466" i="11" s="1"/>
  <c r="Y848" i="11"/>
  <c r="Z848" i="11" s="1"/>
  <c r="AJ2501" i="11"/>
  <c r="AM2501" i="11"/>
  <c r="AH2501" i="11"/>
  <c r="AO2501" i="11"/>
  <c r="Y2501" i="11"/>
  <c r="Y544" i="11"/>
  <c r="AH3342" i="11"/>
  <c r="AJ3342" i="11"/>
  <c r="AM3342" i="11"/>
  <c r="AO3342" i="11"/>
  <c r="Y3342" i="11"/>
  <c r="AH2862" i="11"/>
  <c r="AM2862" i="11"/>
  <c r="AO2862" i="11"/>
  <c r="AJ2862" i="11"/>
  <c r="Y2862" i="11"/>
  <c r="Y1938" i="11"/>
  <c r="Y915" i="11"/>
  <c r="X915" i="11"/>
  <c r="Y894" i="11"/>
  <c r="AH3425" i="11"/>
  <c r="AJ3425" i="11"/>
  <c r="AM3425" i="11"/>
  <c r="AO3425" i="11"/>
  <c r="Y3425" i="11"/>
  <c r="X3425" i="11"/>
  <c r="AH2475" i="11"/>
  <c r="AJ2475" i="11"/>
  <c r="AO2475" i="11"/>
  <c r="AM2475" i="11"/>
  <c r="Y2475" i="11"/>
  <c r="X2475" i="11"/>
  <c r="AJ1569" i="11"/>
  <c r="AM1569" i="11"/>
  <c r="AO1569" i="11"/>
  <c r="AH1569" i="11"/>
  <c r="Y1569" i="11"/>
  <c r="Y509" i="11"/>
  <c r="Y481" i="11"/>
  <c r="AM3811" i="11"/>
  <c r="AO3811" i="11"/>
  <c r="AH3811" i="11"/>
  <c r="AJ3811" i="11"/>
  <c r="Y3811" i="11"/>
  <c r="Y2022" i="11"/>
  <c r="AH3022" i="11"/>
  <c r="AJ3022" i="11"/>
  <c r="AM3022" i="11"/>
  <c r="AO3022" i="11"/>
  <c r="Y3022" i="11"/>
  <c r="X3022" i="11"/>
  <c r="AH1337" i="11"/>
  <c r="AJ1337" i="11"/>
  <c r="AM1337" i="11"/>
  <c r="AO1337" i="11"/>
  <c r="Y1337" i="11"/>
  <c r="AH1313" i="11"/>
  <c r="AJ1313" i="11"/>
  <c r="AM1313" i="11"/>
  <c r="AO1313" i="11"/>
  <c r="Y1313" i="11"/>
  <c r="AJ2542" i="11"/>
  <c r="AM2542" i="11"/>
  <c r="AO2542" i="11"/>
  <c r="AH2542" i="11"/>
  <c r="Y2542" i="11"/>
  <c r="Y1605" i="11"/>
  <c r="X1605" i="11"/>
  <c r="AO2604" i="11"/>
  <c r="AJ2604" i="11"/>
  <c r="AM2604" i="11"/>
  <c r="AH2604" i="11"/>
  <c r="Y2604" i="11"/>
  <c r="Z2604" i="11" s="1"/>
  <c r="X2604" i="11"/>
  <c r="AH1354" i="11"/>
  <c r="AO1354" i="11"/>
  <c r="AJ1354" i="11"/>
  <c r="AM1354" i="11"/>
  <c r="Y1354" i="11"/>
  <c r="AO2859" i="11"/>
  <c r="AH2859" i="11"/>
  <c r="AJ2859" i="11"/>
  <c r="AM2859" i="11"/>
  <c r="Y2859" i="11"/>
  <c r="Y2761" i="11"/>
  <c r="X2761" i="11"/>
  <c r="Y2646" i="11"/>
  <c r="Y2205" i="11"/>
  <c r="AH3339" i="11"/>
  <c r="AJ3339" i="11"/>
  <c r="AM3339" i="11"/>
  <c r="AO3339" i="11"/>
  <c r="Y3339" i="11"/>
  <c r="AH3313" i="11"/>
  <c r="AJ3313" i="11"/>
  <c r="AM3313" i="11"/>
  <c r="AO3313" i="11"/>
  <c r="Y3313" i="11"/>
  <c r="AM3291" i="11"/>
  <c r="AO3291" i="11"/>
  <c r="AH3291" i="11"/>
  <c r="AJ3291" i="11"/>
  <c r="Y3291" i="11"/>
  <c r="Y3208" i="11"/>
  <c r="X3208" i="11"/>
  <c r="Y3081" i="11"/>
  <c r="Y2829" i="11"/>
  <c r="X2829" i="11"/>
  <c r="Y2760" i="11"/>
  <c r="X2760" i="11"/>
  <c r="Y1819" i="11"/>
  <c r="Y1776" i="11"/>
  <c r="Z1776" i="11" s="1"/>
  <c r="Y177" i="11"/>
  <c r="X177" i="11"/>
  <c r="Y17" i="11"/>
  <c r="AJ2514" i="11"/>
  <c r="AM2514" i="11"/>
  <c r="AO2514" i="11"/>
  <c r="AH2514" i="11"/>
  <c r="Y2514" i="11"/>
  <c r="AH2413" i="11"/>
  <c r="AM2413" i="11"/>
  <c r="AJ2413" i="11"/>
  <c r="AO2413" i="11"/>
  <c r="Y2413" i="11"/>
  <c r="X2413" i="11"/>
  <c r="Y2275" i="11"/>
  <c r="Y1027" i="11"/>
  <c r="X1027" i="11"/>
  <c r="AH1276" i="11"/>
  <c r="AM1276" i="11"/>
  <c r="AO1276" i="11"/>
  <c r="AJ1276" i="11"/>
  <c r="Y1276" i="11"/>
  <c r="Y3772" i="11"/>
  <c r="Z3772" i="11" s="1"/>
  <c r="Y3739" i="11"/>
  <c r="Y3704" i="11"/>
  <c r="AH3430" i="11"/>
  <c r="AJ3430" i="11"/>
  <c r="AM3430" i="11"/>
  <c r="AO3430" i="11"/>
  <c r="Y3430" i="11"/>
  <c r="AO1526" i="11"/>
  <c r="AH1526" i="11"/>
  <c r="AJ1526" i="11"/>
  <c r="AM1526" i="11"/>
  <c r="Y1526" i="11"/>
  <c r="Y3059" i="11"/>
  <c r="X3059" i="11"/>
  <c r="Y454" i="11"/>
  <c r="Y254" i="11"/>
  <c r="Y114" i="11"/>
  <c r="Y3165" i="11"/>
  <c r="Y3077" i="11"/>
  <c r="Y2804" i="11"/>
  <c r="Z2804" i="11" s="1"/>
  <c r="X2804" i="11"/>
  <c r="Y2638" i="11"/>
  <c r="AH2522" i="11"/>
  <c r="AM2522" i="11"/>
  <c r="AO2522" i="11"/>
  <c r="AJ2522" i="11"/>
  <c r="Y2522" i="11"/>
  <c r="AH2466" i="11"/>
  <c r="AJ2466" i="11"/>
  <c r="AM2466" i="11"/>
  <c r="AO2466" i="11"/>
  <c r="Y2466" i="11"/>
  <c r="Y2262" i="11"/>
  <c r="X2262" i="11"/>
  <c r="Y1236" i="11"/>
  <c r="Y1164" i="11"/>
  <c r="Y1072" i="11"/>
  <c r="X1072" i="11"/>
  <c r="Y1020" i="11"/>
  <c r="X1020" i="11"/>
  <c r="Y972" i="11"/>
  <c r="Y475" i="11"/>
  <c r="X475" i="11"/>
  <c r="Y414" i="11"/>
  <c r="X414" i="11"/>
  <c r="Y347" i="11"/>
  <c r="Y547" i="11"/>
  <c r="X547" i="11"/>
  <c r="AH1492" i="11"/>
  <c r="AM1492" i="11"/>
  <c r="AO1492" i="11"/>
  <c r="AJ1492" i="11"/>
  <c r="Y1492" i="11"/>
  <c r="Y1697" i="11"/>
  <c r="Y1868" i="11"/>
  <c r="Y56" i="11"/>
  <c r="Z56" i="11" s="1"/>
  <c r="X56" i="11"/>
  <c r="Y2213" i="11"/>
  <c r="AH1525" i="11"/>
  <c r="AJ1525" i="11"/>
  <c r="AM1525" i="11"/>
  <c r="AO1525" i="11"/>
  <c r="Y1525" i="11"/>
  <c r="AO3273" i="11"/>
  <c r="AH3273" i="11"/>
  <c r="AJ3273" i="11"/>
  <c r="AM3273" i="11"/>
  <c r="Y3273" i="11"/>
  <c r="Y3473" i="11"/>
  <c r="Y1084" i="11"/>
  <c r="X1084" i="11"/>
  <c r="Y2273" i="11"/>
  <c r="Y358" i="11"/>
  <c r="Y1656" i="11"/>
  <c r="AH1539" i="11"/>
  <c r="AJ1539" i="11"/>
  <c r="AM1539" i="11"/>
  <c r="AO1539" i="11"/>
  <c r="Y1539" i="11"/>
  <c r="Y486" i="11"/>
  <c r="X486" i="11"/>
  <c r="Y37" i="11"/>
  <c r="X37" i="11"/>
  <c r="AM2611" i="11"/>
  <c r="AO2611" i="11"/>
  <c r="AH2611" i="11"/>
  <c r="AJ2611" i="11"/>
  <c r="Y2611" i="11"/>
  <c r="AJ2493" i="11"/>
  <c r="AM2493" i="11"/>
  <c r="AO2493" i="11"/>
  <c r="AH2493" i="11"/>
  <c r="Y2493" i="11"/>
  <c r="AH3341" i="11"/>
  <c r="AJ3341" i="11"/>
  <c r="AM3341" i="11"/>
  <c r="AO3341" i="11"/>
  <c r="Y3341" i="11"/>
  <c r="Y914" i="11"/>
  <c r="AO3435" i="11"/>
  <c r="AH3435" i="11"/>
  <c r="AJ3435" i="11"/>
  <c r="AM3435" i="11"/>
  <c r="Y3435" i="11"/>
  <c r="AH3420" i="11"/>
  <c r="AJ3420" i="11"/>
  <c r="AM3420" i="11"/>
  <c r="AO3420" i="11"/>
  <c r="Y3420" i="11"/>
  <c r="X3420" i="11"/>
  <c r="AH3410" i="11"/>
  <c r="AJ3410" i="11"/>
  <c r="AM3410" i="11"/>
  <c r="AO3410" i="11"/>
  <c r="Y3410" i="11"/>
  <c r="AH3399" i="11"/>
  <c r="AJ3399" i="11"/>
  <c r="AM3399" i="11"/>
  <c r="AO3399" i="11"/>
  <c r="Y3399" i="11"/>
  <c r="AO3388" i="11"/>
  <c r="AH3388" i="11"/>
  <c r="AJ3388" i="11"/>
  <c r="AM3388" i="11"/>
  <c r="Y3388" i="11"/>
  <c r="Y529" i="11"/>
  <c r="Y505" i="11"/>
  <c r="Y477" i="11"/>
  <c r="Y227" i="11"/>
  <c r="Y562" i="11"/>
  <c r="AM3390" i="11"/>
  <c r="AO3390" i="11"/>
  <c r="AH3390" i="11"/>
  <c r="AJ3390" i="11"/>
  <c r="Y3390" i="11"/>
  <c r="AO3006" i="11"/>
  <c r="AH3006" i="11"/>
  <c r="AJ3006" i="11"/>
  <c r="AM3006" i="11"/>
  <c r="Y3006" i="11"/>
  <c r="AM1361" i="11"/>
  <c r="AO1361" i="11"/>
  <c r="AH1361" i="11"/>
  <c r="AJ1361" i="11"/>
  <c r="Y1361" i="11"/>
  <c r="AM1309" i="11"/>
  <c r="AO1309" i="11"/>
  <c r="AH1309" i="11"/>
  <c r="AJ1309" i="11"/>
  <c r="Y1309" i="11"/>
  <c r="Y1836" i="11"/>
  <c r="AH2629" i="11"/>
  <c r="AJ2629" i="11"/>
  <c r="AM2629" i="11"/>
  <c r="AO2629" i="11"/>
  <c r="Y2629" i="11"/>
  <c r="X2629" i="11"/>
  <c r="AJ2592" i="11"/>
  <c r="AM2592" i="11"/>
  <c r="AH2592" i="11"/>
  <c r="AO2592" i="11"/>
  <c r="Y2592" i="11"/>
  <c r="X2592" i="11"/>
  <c r="AM2486" i="11"/>
  <c r="AO2486" i="11"/>
  <c r="AH2486" i="11"/>
  <c r="AJ2486" i="11"/>
  <c r="Y2486" i="11"/>
  <c r="X2486" i="11"/>
  <c r="AO2447" i="11"/>
  <c r="AH2447" i="11"/>
  <c r="AJ2447" i="11"/>
  <c r="AM2447" i="11"/>
  <c r="Y2447" i="11"/>
  <c r="X2447" i="11"/>
  <c r="AH1379" i="11"/>
  <c r="AJ1379" i="11"/>
  <c r="AM1379" i="11"/>
  <c r="AO1379" i="11"/>
  <c r="Y1379" i="11"/>
  <c r="AH2982" i="11"/>
  <c r="AJ2982" i="11"/>
  <c r="AO2982" i="11"/>
  <c r="AM2982" i="11"/>
  <c r="Y2982" i="11"/>
  <c r="AH2400" i="11"/>
  <c r="AJ2400" i="11"/>
  <c r="AO2400" i="11"/>
  <c r="AM2400" i="11"/>
  <c r="Y2400" i="11"/>
  <c r="Y2242" i="11"/>
  <c r="Y826" i="11"/>
  <c r="AH3812" i="11"/>
  <c r="AJ3812" i="11"/>
  <c r="AM3812" i="11"/>
  <c r="AO3812" i="11"/>
  <c r="Y3812" i="11"/>
  <c r="AJ3264" i="11"/>
  <c r="AM3264" i="11"/>
  <c r="AO3264" i="11"/>
  <c r="AH3264" i="11"/>
  <c r="Y3264" i="11"/>
  <c r="Y3500" i="11"/>
  <c r="AJ2868" i="11"/>
  <c r="AM2868" i="11"/>
  <c r="AO2868" i="11"/>
  <c r="AH2868" i="11"/>
  <c r="Y2868" i="11"/>
  <c r="Z2868" i="11" s="1"/>
  <c r="Y3588" i="11"/>
  <c r="Z3588" i="11" s="1"/>
  <c r="Y771" i="11"/>
  <c r="Y450" i="11"/>
  <c r="Y110" i="11"/>
  <c r="X110" i="11"/>
  <c r="AM1360" i="11"/>
  <c r="AO1360" i="11"/>
  <c r="AH1360" i="11"/>
  <c r="AJ1360" i="11"/>
  <c r="Y1360" i="11"/>
  <c r="X1360" i="11"/>
  <c r="AJ1312" i="11"/>
  <c r="AM1312" i="11"/>
  <c r="AH1312" i="11"/>
  <c r="AO1312" i="11"/>
  <c r="Y1312" i="11"/>
  <c r="Y555" i="11"/>
  <c r="Y467" i="11"/>
  <c r="X467" i="11"/>
  <c r="Y411" i="11"/>
  <c r="X411" i="11"/>
  <c r="Y2011" i="11"/>
  <c r="Y2186" i="11"/>
  <c r="AH1443" i="11"/>
  <c r="AJ1443" i="11"/>
  <c r="AO1443" i="11"/>
  <c r="AM1443" i="11"/>
  <c r="Y1443" i="11"/>
  <c r="Y1259" i="11"/>
  <c r="Y182" i="11"/>
  <c r="X182" i="11"/>
  <c r="Y764" i="11"/>
  <c r="Y1860" i="11"/>
  <c r="AM1356" i="11"/>
  <c r="AO1356" i="11"/>
  <c r="AH1356" i="11"/>
  <c r="AJ1356" i="11"/>
  <c r="Y1356" i="11"/>
  <c r="Y2153" i="11"/>
  <c r="AH1460" i="11"/>
  <c r="AM1460" i="11"/>
  <c r="AJ1460" i="11"/>
  <c r="AO1460" i="11"/>
  <c r="Y1460" i="11"/>
  <c r="X1460" i="11"/>
  <c r="Y2766" i="11"/>
  <c r="Y3489" i="11"/>
  <c r="Y3689" i="11"/>
  <c r="X3689" i="11"/>
  <c r="AJ1523" i="11"/>
  <c r="AM1523" i="11"/>
  <c r="AO1523" i="11"/>
  <c r="AH1523" i="11"/>
  <c r="Y1523" i="11"/>
  <c r="X1523" i="11"/>
  <c r="Y2684" i="11"/>
  <c r="Y236" i="11"/>
  <c r="Y506" i="11"/>
  <c r="Y482" i="11"/>
  <c r="AC482" i="11" s="1"/>
  <c r="AM1420" i="11"/>
  <c r="AO1420" i="11"/>
  <c r="AJ1420" i="11"/>
  <c r="AH1420" i="11"/>
  <c r="Y1420" i="11"/>
  <c r="X1420" i="11"/>
  <c r="AO2599" i="11"/>
  <c r="AJ2599" i="11"/>
  <c r="AM2599" i="11"/>
  <c r="AH2599" i="11"/>
  <c r="Y2599" i="11"/>
  <c r="AO2445" i="11"/>
  <c r="AJ2445" i="11"/>
  <c r="AM2445" i="11"/>
  <c r="AH2445" i="11"/>
  <c r="Y2445" i="11"/>
  <c r="X2445" i="11"/>
  <c r="Y332" i="11"/>
  <c r="X332" i="11"/>
  <c r="AO3320" i="11"/>
  <c r="AH3320" i="11"/>
  <c r="AJ3320" i="11"/>
  <c r="AM3320" i="11"/>
  <c r="Y3320" i="11"/>
  <c r="Y2793" i="11"/>
  <c r="Y128" i="11"/>
  <c r="Z128" i="11" s="1"/>
  <c r="AH3798" i="11"/>
  <c r="AJ3798" i="11"/>
  <c r="AM3798" i="11"/>
  <c r="AO3798" i="11"/>
  <c r="Y3798" i="11"/>
  <c r="Y3492" i="11"/>
  <c r="Y3475" i="11"/>
  <c r="AH3459" i="11"/>
  <c r="AJ3459" i="11"/>
  <c r="AM3459" i="11"/>
  <c r="AO3459" i="11"/>
  <c r="Y3459" i="11"/>
  <c r="AH3449" i="11"/>
  <c r="AJ3449" i="11"/>
  <c r="AM3449" i="11"/>
  <c r="AO3449" i="11"/>
  <c r="Y3449" i="11"/>
  <c r="AH3433" i="11"/>
  <c r="AJ3433" i="11"/>
  <c r="AM3433" i="11"/>
  <c r="AO3433" i="11"/>
  <c r="Y3433" i="11"/>
  <c r="AH3418" i="11"/>
  <c r="AJ3418" i="11"/>
  <c r="AM3418" i="11"/>
  <c r="AO3418" i="11"/>
  <c r="Y3418" i="11"/>
  <c r="AH3404" i="11"/>
  <c r="AJ3404" i="11"/>
  <c r="AM3404" i="11"/>
  <c r="AO3404" i="11"/>
  <c r="Y3404" i="11"/>
  <c r="AH3387" i="11"/>
  <c r="AJ3387" i="11"/>
  <c r="AM3387" i="11"/>
  <c r="AO3387" i="11"/>
  <c r="Y3387" i="11"/>
  <c r="Y501" i="11"/>
  <c r="Y469" i="11"/>
  <c r="X469" i="11"/>
  <c r="Y1866" i="11"/>
  <c r="Y2192" i="11"/>
  <c r="AJ2569" i="11"/>
  <c r="AM2569" i="11"/>
  <c r="AO2569" i="11"/>
  <c r="AH2569" i="11"/>
  <c r="Y2569" i="11"/>
  <c r="AO1329" i="11"/>
  <c r="AJ1329" i="11"/>
  <c r="AM1329" i="11"/>
  <c r="AH1329" i="11"/>
  <c r="Y1329" i="11"/>
  <c r="X1329" i="11"/>
  <c r="AJ1459" i="11"/>
  <c r="AM1459" i="11"/>
  <c r="AO1459" i="11"/>
  <c r="AH1459" i="11"/>
  <c r="Y1459" i="11"/>
  <c r="AH1289" i="11"/>
  <c r="AJ1289" i="11"/>
  <c r="AM1289" i="11"/>
  <c r="AO1289" i="11"/>
  <c r="Y1289" i="11"/>
  <c r="Y2032" i="11"/>
  <c r="AO2930" i="11"/>
  <c r="AH2930" i="11"/>
  <c r="AJ2930" i="11"/>
  <c r="AM2930" i="11"/>
  <c r="Y2930" i="11"/>
  <c r="Y2811" i="11"/>
  <c r="X2811" i="11"/>
  <c r="Y2719" i="11"/>
  <c r="X2719" i="11"/>
  <c r="AH2626" i="11"/>
  <c r="AJ2626" i="11"/>
  <c r="AM2626" i="11"/>
  <c r="AO2626" i="11"/>
  <c r="Y2626" i="11"/>
  <c r="X2626" i="11"/>
  <c r="AH2579" i="11"/>
  <c r="AJ2579" i="11"/>
  <c r="AM2579" i="11"/>
  <c r="AO2579" i="11"/>
  <c r="Y2579" i="11"/>
  <c r="AJ2479" i="11"/>
  <c r="AM2479" i="11"/>
  <c r="AH2479" i="11"/>
  <c r="AO2479" i="11"/>
  <c r="Y2479" i="11"/>
  <c r="Y2125" i="11"/>
  <c r="X2125" i="11"/>
  <c r="Y3752" i="11"/>
  <c r="X3752" i="11"/>
  <c r="Y2150" i="11"/>
  <c r="AJ2329" i="11"/>
  <c r="AM2329" i="11"/>
  <c r="AH2329" i="11"/>
  <c r="AO2329" i="11"/>
  <c r="Y2329" i="11"/>
  <c r="AJ3015" i="11"/>
  <c r="AM3015" i="11"/>
  <c r="AO3015" i="11"/>
  <c r="AH3015" i="11"/>
  <c r="Y3015" i="11"/>
  <c r="Y14" i="11"/>
  <c r="AJ3818" i="11"/>
  <c r="AM3818" i="11"/>
  <c r="AO3818" i="11"/>
  <c r="AH3818" i="11"/>
  <c r="Y3818" i="11"/>
  <c r="AM2964" i="11"/>
  <c r="AO2964" i="11"/>
  <c r="AJ2964" i="11"/>
  <c r="AH2964" i="11"/>
  <c r="Y2964" i="11"/>
  <c r="X2964" i="11"/>
  <c r="Y2630" i="11"/>
  <c r="X2630" i="11"/>
  <c r="Y3612" i="11"/>
  <c r="Z3612" i="11" s="1"/>
  <c r="X3612" i="11"/>
  <c r="Y3597" i="11"/>
  <c r="X3597" i="11"/>
  <c r="Y3509" i="11"/>
  <c r="X3509" i="11"/>
  <c r="AH1453" i="11"/>
  <c r="AJ1453" i="11"/>
  <c r="AM1453" i="11"/>
  <c r="AO1453" i="11"/>
  <c r="Y1453" i="11"/>
  <c r="X1453" i="11"/>
  <c r="AH2624" i="11"/>
  <c r="AJ2624" i="11"/>
  <c r="AM2624" i="11"/>
  <c r="AO2624" i="11"/>
  <c r="Y2624" i="11"/>
  <c r="X2624" i="11"/>
  <c r="AO2573" i="11"/>
  <c r="AJ2573" i="11"/>
  <c r="AM2573" i="11"/>
  <c r="AH2573" i="11"/>
  <c r="Y2573" i="11"/>
  <c r="AJ2922" i="11"/>
  <c r="AM2922" i="11"/>
  <c r="AO2922" i="11"/>
  <c r="AH2922" i="11"/>
  <c r="Y2922" i="11"/>
  <c r="Y2094" i="11"/>
  <c r="AH3000" i="11"/>
  <c r="AJ3000" i="11"/>
  <c r="AM3000" i="11"/>
  <c r="AO3000" i="11"/>
  <c r="Y3000" i="11"/>
  <c r="Y2783" i="11"/>
  <c r="AH1483" i="11"/>
  <c r="AJ1483" i="11"/>
  <c r="AM1483" i="11"/>
  <c r="AO1483" i="11"/>
  <c r="Y1483" i="11"/>
  <c r="Y2668" i="11"/>
  <c r="Y755" i="11"/>
  <c r="Y434" i="11"/>
  <c r="Z434" i="11" s="1"/>
  <c r="X434" i="11"/>
  <c r="Y242" i="11"/>
  <c r="AC242" i="11" s="1"/>
  <c r="Y42" i="11"/>
  <c r="Y1896" i="11"/>
  <c r="X1896" i="11"/>
  <c r="Y1736" i="11"/>
  <c r="AH1284" i="11"/>
  <c r="AJ1284" i="11"/>
  <c r="AM1284" i="11"/>
  <c r="AO1284" i="11"/>
  <c r="Y1284" i="11"/>
  <c r="X1284" i="11"/>
  <c r="Y1216" i="11"/>
  <c r="Y896" i="11"/>
  <c r="Y820" i="11"/>
  <c r="Y630" i="11"/>
  <c r="Y590" i="11"/>
  <c r="AO2547" i="11"/>
  <c r="AH2547" i="11"/>
  <c r="AJ2547" i="11"/>
  <c r="AM2547" i="11"/>
  <c r="Y2547" i="11"/>
  <c r="Y2301" i="11"/>
  <c r="Y2261" i="11"/>
  <c r="AH2997" i="11"/>
  <c r="AJ2997" i="11"/>
  <c r="AM2997" i="11"/>
  <c r="AO2997" i="11"/>
  <c r="Y2997" i="11"/>
  <c r="Y3602" i="11"/>
  <c r="X3602" i="11"/>
  <c r="Y526" i="11"/>
  <c r="AH1274" i="11"/>
  <c r="AJ1274" i="11"/>
  <c r="AO1274" i="11"/>
  <c r="AM1274" i="11"/>
  <c r="Y1274" i="11"/>
  <c r="X1274" i="11"/>
  <c r="AH3318" i="11"/>
  <c r="AJ3318" i="11"/>
  <c r="AM3318" i="11"/>
  <c r="AO3318" i="11"/>
  <c r="Y3318" i="11"/>
  <c r="Y906" i="11"/>
  <c r="X906" i="11"/>
  <c r="Y661" i="11"/>
  <c r="X661" i="11"/>
  <c r="Y349" i="11"/>
  <c r="Y1899" i="11"/>
  <c r="Y3474" i="11"/>
  <c r="X3474" i="11"/>
  <c r="AM3458" i="11"/>
  <c r="AO3458" i="11"/>
  <c r="AH3458" i="11"/>
  <c r="AJ3458" i="11"/>
  <c r="Y3458" i="11"/>
  <c r="AH3444" i="11"/>
  <c r="AJ3444" i="11"/>
  <c r="AM3444" i="11"/>
  <c r="AO3444" i="11"/>
  <c r="Y3444" i="11"/>
  <c r="AH3428" i="11"/>
  <c r="AJ3428" i="11"/>
  <c r="AM3428" i="11"/>
  <c r="AO3428" i="11"/>
  <c r="Y3428" i="11"/>
  <c r="AH3417" i="11"/>
  <c r="AJ3417" i="11"/>
  <c r="AM3417" i="11"/>
  <c r="AO3417" i="11"/>
  <c r="Y3417" i="11"/>
  <c r="AM3403" i="11"/>
  <c r="AO3403" i="11"/>
  <c r="AH3403" i="11"/>
  <c r="AJ3403" i="11"/>
  <c r="Y3403" i="11"/>
  <c r="AH3397" i="11"/>
  <c r="AJ3397" i="11"/>
  <c r="AM3397" i="11"/>
  <c r="AO3397" i="11"/>
  <c r="Y3397" i="11"/>
  <c r="AH3386" i="11"/>
  <c r="AJ3386" i="11"/>
  <c r="AM3386" i="11"/>
  <c r="AO3386" i="11"/>
  <c r="Y3386" i="11"/>
  <c r="X3386" i="11"/>
  <c r="AH2443" i="11"/>
  <c r="AJ2443" i="11"/>
  <c r="AO2443" i="11"/>
  <c r="AM2443" i="11"/>
  <c r="Y2443" i="11"/>
  <c r="Y521" i="11"/>
  <c r="Y497" i="11"/>
  <c r="X497" i="11"/>
  <c r="Y331" i="11"/>
  <c r="Y3585" i="11"/>
  <c r="Y1698" i="11"/>
  <c r="AH1301" i="11"/>
  <c r="AJ1301" i="11"/>
  <c r="AM1301" i="11"/>
  <c r="AO1301" i="11"/>
  <c r="Y1301" i="11"/>
  <c r="X1301" i="11"/>
  <c r="AJ1277" i="11"/>
  <c r="AM1277" i="11"/>
  <c r="AO1277" i="11"/>
  <c r="AH1277" i="11"/>
  <c r="Y1277" i="11"/>
  <c r="AH2929" i="11"/>
  <c r="AJ2929" i="11"/>
  <c r="AM2929" i="11"/>
  <c r="AO2929" i="11"/>
  <c r="Y2929" i="11"/>
  <c r="X2929" i="11"/>
  <c r="Y2810" i="11"/>
  <c r="AJ2613" i="11"/>
  <c r="AM2613" i="11"/>
  <c r="AO2613" i="11"/>
  <c r="AH2613" i="11"/>
  <c r="Y2613" i="11"/>
  <c r="AO2529" i="11"/>
  <c r="AJ2529" i="11"/>
  <c r="AM2529" i="11"/>
  <c r="AH2529" i="11"/>
  <c r="Y2529" i="11"/>
  <c r="AH2473" i="11"/>
  <c r="AJ2473" i="11"/>
  <c r="AO2473" i="11"/>
  <c r="AM2473" i="11"/>
  <c r="Y2473" i="11"/>
  <c r="X2473" i="11"/>
  <c r="Y2096" i="11"/>
  <c r="Y3693" i="11"/>
  <c r="Y2142" i="11"/>
  <c r="AC2142" i="11" s="1"/>
  <c r="Y2314" i="11"/>
  <c r="X2314" i="11"/>
  <c r="AO2999" i="11"/>
  <c r="AH2999" i="11"/>
  <c r="AJ2999" i="11"/>
  <c r="AM2999" i="11"/>
  <c r="Y2999" i="11"/>
  <c r="Y22" i="11"/>
  <c r="AO1509" i="11"/>
  <c r="AJ1509" i="11"/>
  <c r="AM1509" i="11"/>
  <c r="AH1509" i="11"/>
  <c r="Y1509" i="11"/>
  <c r="Y634" i="11"/>
  <c r="X634" i="11"/>
  <c r="Y29" i="11"/>
  <c r="AJ2549" i="11"/>
  <c r="AM2549" i="11"/>
  <c r="AO2549" i="11"/>
  <c r="AH2549" i="11"/>
  <c r="Y2549" i="11"/>
  <c r="AJ2469" i="11"/>
  <c r="AM2469" i="11"/>
  <c r="AO2469" i="11"/>
  <c r="AH2469" i="11"/>
  <c r="Y2469" i="11"/>
  <c r="AJ2339" i="11"/>
  <c r="AM2339" i="11"/>
  <c r="AO2339" i="11"/>
  <c r="AH2339" i="11"/>
  <c r="Y2339" i="11"/>
  <c r="Y2211" i="11"/>
  <c r="AH2564" i="11"/>
  <c r="AJ2564" i="11"/>
  <c r="AM2564" i="11"/>
  <c r="AO2564" i="11"/>
  <c r="Y2564" i="11"/>
  <c r="Z2564" i="11" s="1"/>
  <c r="Y694" i="11"/>
  <c r="Y3755" i="11"/>
  <c r="Y3728" i="11"/>
  <c r="Y3493" i="11"/>
  <c r="Y1594" i="11"/>
  <c r="Y1585" i="11"/>
  <c r="Y3720" i="11"/>
  <c r="X3720" i="11"/>
  <c r="Y3501" i="11"/>
  <c r="AH3269" i="11"/>
  <c r="AJ3269" i="11"/>
  <c r="AM3269" i="11"/>
  <c r="AO3269" i="11"/>
  <c r="Y3269" i="11"/>
  <c r="AO1380" i="11"/>
  <c r="AH1380" i="11"/>
  <c r="AJ1380" i="11"/>
  <c r="AM1380" i="11"/>
  <c r="Y1380" i="11"/>
  <c r="AJ1437" i="11"/>
  <c r="AM1437" i="11"/>
  <c r="AO1437" i="11"/>
  <c r="AH1437" i="11"/>
  <c r="Y1437" i="11"/>
  <c r="AJ2622" i="11"/>
  <c r="AM2622" i="11"/>
  <c r="AO2622" i="11"/>
  <c r="AH2622" i="11"/>
  <c r="Y2622" i="11"/>
  <c r="AH2566" i="11"/>
  <c r="AJ2566" i="11"/>
  <c r="AM2566" i="11"/>
  <c r="AO2566" i="11"/>
  <c r="Y2566" i="11"/>
  <c r="X2566" i="11"/>
  <c r="AO2876" i="11"/>
  <c r="AH2876" i="11"/>
  <c r="AJ2876" i="11"/>
  <c r="AM2876" i="11"/>
  <c r="Y2876" i="11"/>
  <c r="X2876" i="11"/>
  <c r="Y2086" i="11"/>
  <c r="Y2775" i="11"/>
  <c r="Y3061" i="11"/>
  <c r="Y2292" i="11"/>
  <c r="AH2853" i="11"/>
  <c r="AJ2853" i="11"/>
  <c r="AM2853" i="11"/>
  <c r="AO2853" i="11"/>
  <c r="Y2853" i="11"/>
  <c r="Y2733" i="11"/>
  <c r="X2733" i="11"/>
  <c r="AH2571" i="11"/>
  <c r="AJ2571" i="11"/>
  <c r="AM2571" i="11"/>
  <c r="AO2571" i="11"/>
  <c r="Y2571" i="11"/>
  <c r="AH2492" i="11"/>
  <c r="AJ2492" i="11"/>
  <c r="AO2492" i="11"/>
  <c r="AM2492" i="11"/>
  <c r="Y2492" i="11"/>
  <c r="AJ2340" i="11"/>
  <c r="AM2340" i="11"/>
  <c r="AH2340" i="11"/>
  <c r="AO2340" i="11"/>
  <c r="Y2340" i="11"/>
  <c r="Y2235" i="11"/>
  <c r="X2235" i="11"/>
  <c r="Y1876" i="11"/>
  <c r="X1876" i="11"/>
  <c r="AO1348" i="11"/>
  <c r="AH1348" i="11"/>
  <c r="AJ1348" i="11"/>
  <c r="AM1348" i="11"/>
  <c r="Y1348" i="11"/>
  <c r="Y1200" i="11"/>
  <c r="X1200" i="11"/>
  <c r="Y1116" i="11"/>
  <c r="X1116" i="11"/>
  <c r="Y1056" i="11"/>
  <c r="Z1056" i="11" s="1"/>
  <c r="Y1000" i="11"/>
  <c r="X1000" i="11"/>
  <c r="AJ2878" i="11"/>
  <c r="AM2878" i="11"/>
  <c r="AO2878" i="11"/>
  <c r="AH2878" i="11"/>
  <c r="Y2878" i="11"/>
  <c r="AH1272" i="11"/>
  <c r="AJ1272" i="11"/>
  <c r="AM1272" i="11"/>
  <c r="AO1272" i="11"/>
  <c r="Y1272" i="11"/>
  <c r="X1272" i="11"/>
  <c r="X3444" i="11"/>
  <c r="Y2640" i="11"/>
  <c r="X2640" i="11"/>
  <c r="Y1604" i="11"/>
  <c r="Y2297" i="11"/>
  <c r="Y2257" i="11"/>
  <c r="X2257" i="11"/>
  <c r="Y1681" i="11"/>
  <c r="AH1571" i="11"/>
  <c r="AJ1571" i="11"/>
  <c r="AM1571" i="11"/>
  <c r="AO1571" i="11"/>
  <c r="Y1571" i="11"/>
  <c r="Y2739" i="11"/>
  <c r="Y2671" i="11"/>
  <c r="Y28" i="11"/>
  <c r="Y502" i="11"/>
  <c r="Y478" i="11"/>
  <c r="Y996" i="11"/>
  <c r="X996" i="11"/>
  <c r="Y923" i="11"/>
  <c r="X923" i="11"/>
  <c r="Y902" i="11"/>
  <c r="AJ3790" i="11"/>
  <c r="AM3790" i="11"/>
  <c r="AO3790" i="11"/>
  <c r="AH3790" i="11"/>
  <c r="Y3790" i="11"/>
  <c r="X3790" i="11"/>
  <c r="Y3581" i="11"/>
  <c r="Y3491" i="11"/>
  <c r="AH3468" i="11"/>
  <c r="AJ3468" i="11"/>
  <c r="AM3468" i="11"/>
  <c r="AO3468" i="11"/>
  <c r="Y3468" i="11"/>
  <c r="AO3443" i="11"/>
  <c r="AH3443" i="11"/>
  <c r="AJ3443" i="11"/>
  <c r="AM3443" i="11"/>
  <c r="Y3443" i="11"/>
  <c r="AH3280" i="11"/>
  <c r="AJ3280" i="11"/>
  <c r="AM3280" i="11"/>
  <c r="AO3280" i="11"/>
  <c r="Y3280" i="11"/>
  <c r="X3280" i="11"/>
  <c r="AJ1265" i="11"/>
  <c r="AO1265" i="11"/>
  <c r="AH1265" i="11"/>
  <c r="AM1265" i="11"/>
  <c r="Y1265" i="11"/>
  <c r="X1265" i="11"/>
  <c r="AH3347" i="11"/>
  <c r="AJ3347" i="11"/>
  <c r="AM3347" i="11"/>
  <c r="AO3347" i="11"/>
  <c r="Y3347" i="11"/>
  <c r="AO3328" i="11"/>
  <c r="AH3328" i="11"/>
  <c r="AJ3328" i="11"/>
  <c r="AM3328" i="11"/>
  <c r="Y3328" i="11"/>
  <c r="X3328" i="11"/>
  <c r="AO3299" i="11"/>
  <c r="AH3299" i="11"/>
  <c r="AJ3299" i="11"/>
  <c r="AM3299" i="11"/>
  <c r="Y3299" i="11"/>
  <c r="Y3256" i="11"/>
  <c r="Y2686" i="11"/>
  <c r="Y2131" i="11"/>
  <c r="X2131" i="11"/>
  <c r="Y626" i="11"/>
  <c r="X626" i="11"/>
  <c r="Y25" i="11"/>
  <c r="AO2524" i="11"/>
  <c r="AJ2524" i="11"/>
  <c r="AM2524" i="11"/>
  <c r="AH2524" i="11"/>
  <c r="Y2524" i="11"/>
  <c r="AH2461" i="11"/>
  <c r="AJ2461" i="11"/>
  <c r="AM2461" i="11"/>
  <c r="AO2461" i="11"/>
  <c r="Y2461" i="11"/>
  <c r="AM2333" i="11"/>
  <c r="AO2333" i="11"/>
  <c r="AH2333" i="11"/>
  <c r="AJ2333" i="11"/>
  <c r="Y2333" i="11"/>
  <c r="Y2139" i="11"/>
  <c r="Y2240" i="11"/>
  <c r="X2240" i="11"/>
  <c r="Y3584" i="11"/>
  <c r="X3584" i="11"/>
  <c r="Y3754" i="11"/>
  <c r="Y3721" i="11"/>
  <c r="AO3461" i="11"/>
  <c r="AH3461" i="11"/>
  <c r="AJ3461" i="11"/>
  <c r="AM3461" i="11"/>
  <c r="Y3461" i="11"/>
  <c r="Y1586" i="11"/>
  <c r="X1586" i="11"/>
  <c r="Y3161" i="11"/>
  <c r="Y1928" i="11"/>
  <c r="AH1421" i="11"/>
  <c r="AJ1421" i="11"/>
  <c r="AM1421" i="11"/>
  <c r="AO1421" i="11"/>
  <c r="Y1421" i="11"/>
  <c r="AM2616" i="11"/>
  <c r="AO2616" i="11"/>
  <c r="AH2616" i="11"/>
  <c r="AJ2616" i="11"/>
  <c r="Y2616" i="11"/>
  <c r="X2616" i="11"/>
  <c r="AM2519" i="11"/>
  <c r="AO2519" i="11"/>
  <c r="AH2519" i="11"/>
  <c r="AJ2519" i="11"/>
  <c r="Y2519" i="11"/>
  <c r="Y2797" i="11"/>
  <c r="Y2082" i="11"/>
  <c r="AH2976" i="11"/>
  <c r="AJ2976" i="11"/>
  <c r="AM2976" i="11"/>
  <c r="AO2976" i="11"/>
  <c r="Y2976" i="11"/>
  <c r="Y2767" i="11"/>
  <c r="AO2545" i="11"/>
  <c r="AJ2545" i="11"/>
  <c r="AM2545" i="11"/>
  <c r="AH2545" i="11"/>
  <c r="Y2545" i="11"/>
  <c r="Y3189" i="11"/>
  <c r="Y3053" i="11"/>
  <c r="Y2838" i="11"/>
  <c r="X2838" i="11"/>
  <c r="Y2695" i="11"/>
  <c r="X2695" i="11"/>
  <c r="AJ2563" i="11"/>
  <c r="AM2563" i="11"/>
  <c r="AH2563" i="11"/>
  <c r="AO2563" i="11"/>
  <c r="Y2563" i="11"/>
  <c r="AJ2484" i="11"/>
  <c r="AM2484" i="11"/>
  <c r="AH2484" i="11"/>
  <c r="AO2484" i="11"/>
  <c r="Y2484" i="11"/>
  <c r="Z2484" i="11" s="1"/>
  <c r="X2484" i="11"/>
  <c r="AM2322" i="11"/>
  <c r="AO2322" i="11"/>
  <c r="AH2322" i="11"/>
  <c r="AJ2322" i="11"/>
  <c r="Y2322" i="11"/>
  <c r="Y2206" i="11"/>
  <c r="Y2035" i="11"/>
  <c r="Y1612" i="11"/>
  <c r="AO1452" i="11"/>
  <c r="AH1452" i="11"/>
  <c r="AJ1452" i="11"/>
  <c r="AM1452" i="11"/>
  <c r="Y1452" i="11"/>
  <c r="AH1396" i="11"/>
  <c r="AJ1396" i="11"/>
  <c r="AO1396" i="11"/>
  <c r="AM1396" i="11"/>
  <c r="Y1396" i="11"/>
  <c r="Y427" i="11"/>
  <c r="Y11" i="11"/>
  <c r="AM1388" i="11"/>
  <c r="AO1388" i="11"/>
  <c r="AH1388" i="11"/>
  <c r="AJ1388" i="11"/>
  <c r="Y1388" i="11"/>
  <c r="X1388" i="11"/>
  <c r="AE1727" i="11"/>
  <c r="Y1022" i="11"/>
  <c r="AH1478" i="11"/>
  <c r="AJ1478" i="11"/>
  <c r="AM1478" i="11"/>
  <c r="AO1478" i="11"/>
  <c r="Y1478" i="11"/>
  <c r="Y1926" i="11"/>
  <c r="Y1078" i="11"/>
  <c r="AM1550" i="11"/>
  <c r="AO1550" i="11"/>
  <c r="AH1550" i="11"/>
  <c r="AJ1550" i="11"/>
  <c r="Y1550" i="11"/>
  <c r="Y2246" i="11"/>
  <c r="Y534" i="11"/>
  <c r="Y1174" i="11"/>
  <c r="X1174" i="11"/>
  <c r="Y1798" i="11"/>
  <c r="X1798" i="11"/>
  <c r="Y2310" i="11"/>
  <c r="Y1214" i="11"/>
  <c r="Y3639" i="11"/>
  <c r="Y3610" i="11"/>
  <c r="AH3826" i="11"/>
  <c r="AJ3826" i="11"/>
  <c r="AM3826" i="11"/>
  <c r="AO3826" i="11"/>
  <c r="Y3826" i="11"/>
  <c r="Y3567" i="11"/>
  <c r="Y3651" i="11"/>
  <c r="X3651" i="11"/>
  <c r="Y1862" i="11"/>
  <c r="X1862" i="11"/>
  <c r="Y3116" i="11"/>
  <c r="Y3215" i="11"/>
  <c r="X3215" i="11"/>
  <c r="Y3103" i="11"/>
  <c r="X3103" i="11"/>
  <c r="Y3174" i="11"/>
  <c r="Y2649" i="11"/>
  <c r="Y3108" i="11"/>
  <c r="AJ2578" i="11"/>
  <c r="AM2578" i="11"/>
  <c r="AH2578" i="11"/>
  <c r="AO2578" i="11"/>
  <c r="Y2578" i="11"/>
  <c r="Y2188" i="11"/>
  <c r="X2188" i="11"/>
  <c r="AH2478" i="11"/>
  <c r="AJ2478" i="11"/>
  <c r="AM2478" i="11"/>
  <c r="AO2478" i="11"/>
  <c r="Y2478" i="11"/>
  <c r="X2478" i="11"/>
  <c r="AH2855" i="11"/>
  <c r="AJ2855" i="11"/>
  <c r="AM2855" i="11"/>
  <c r="AO2855" i="11"/>
  <c r="Y2855" i="11"/>
  <c r="Y2174" i="11"/>
  <c r="AH2885" i="11"/>
  <c r="AJ2885" i="11"/>
  <c r="AM2885" i="11"/>
  <c r="AO2885" i="11"/>
  <c r="Y2885" i="11"/>
  <c r="Y1750" i="11"/>
  <c r="AO2886" i="11"/>
  <c r="AH2886" i="11"/>
  <c r="AJ2886" i="11"/>
  <c r="AM2886" i="11"/>
  <c r="Y2886" i="11"/>
  <c r="Y1726" i="11"/>
  <c r="AH1473" i="11"/>
  <c r="AJ1473" i="11"/>
  <c r="AM1473" i="11"/>
  <c r="AO1473" i="11"/>
  <c r="Y1473" i="11"/>
  <c r="X1473" i="11"/>
  <c r="Y2052" i="11"/>
  <c r="AJ2444" i="11"/>
  <c r="AM2444" i="11"/>
  <c r="AO2444" i="11"/>
  <c r="AH2444" i="11"/>
  <c r="Y2444" i="11"/>
  <c r="AH1406" i="11"/>
  <c r="AJ1406" i="11"/>
  <c r="AO1406" i="11"/>
  <c r="AM1406" i="11"/>
  <c r="Y1406" i="11"/>
  <c r="Y102" i="11"/>
  <c r="Y1246" i="11"/>
  <c r="Y1905" i="11"/>
  <c r="Y1166" i="11"/>
  <c r="Y238" i="11"/>
  <c r="Y1244" i="11"/>
  <c r="Y1921" i="11"/>
  <c r="X1921" i="11"/>
  <c r="Y464" i="11"/>
  <c r="X464" i="11"/>
  <c r="Y1073" i="11"/>
  <c r="X1073" i="11"/>
  <c r="Y1229" i="11"/>
  <c r="Y592" i="11"/>
  <c r="AM1269" i="11"/>
  <c r="AJ1269" i="11"/>
  <c r="AO1269" i="11"/>
  <c r="AH1269" i="11"/>
  <c r="Y1269" i="11"/>
  <c r="U201" i="54"/>
  <c r="AB201" i="54" s="1"/>
  <c r="AE201" i="54" s="1"/>
  <c r="H201" i="54"/>
  <c r="I201" i="54" s="1"/>
  <c r="J201" i="54" s="1"/>
  <c r="J15" i="33"/>
  <c r="AE16" i="35"/>
  <c r="Y15" i="11"/>
  <c r="Y63" i="11"/>
  <c r="X63" i="11"/>
  <c r="Y255" i="11"/>
  <c r="X255" i="11"/>
  <c r="Y407" i="11"/>
  <c r="X407" i="11"/>
  <c r="Y463" i="11"/>
  <c r="Y519" i="11"/>
  <c r="Y567" i="11"/>
  <c r="Y695" i="11"/>
  <c r="Y799" i="11"/>
  <c r="X799" i="11"/>
  <c r="Y855" i="11"/>
  <c r="Y967" i="11"/>
  <c r="X967" i="11"/>
  <c r="Y1111" i="11"/>
  <c r="Y1239" i="11"/>
  <c r="Y1607" i="11"/>
  <c r="X1607" i="11"/>
  <c r="Y1655" i="11"/>
  <c r="X1655" i="11"/>
  <c r="Y1711" i="11"/>
  <c r="Y1767" i="11"/>
  <c r="Y1807" i="11"/>
  <c r="Z1807" i="11" s="1"/>
  <c r="AE1807" i="11" s="1"/>
  <c r="Y1855" i="11"/>
  <c r="X1855" i="11"/>
  <c r="Y1951" i="11"/>
  <c r="Y2007" i="11"/>
  <c r="Y2111" i="11"/>
  <c r="AH3381" i="11"/>
  <c r="AJ3381" i="11"/>
  <c r="AM3381" i="11"/>
  <c r="AO3381" i="11"/>
  <c r="Y3381" i="11"/>
  <c r="Y2774" i="11"/>
  <c r="X2774" i="11"/>
  <c r="AH1532" i="11"/>
  <c r="AJ1532" i="11"/>
  <c r="AM1532" i="11"/>
  <c r="AO1532" i="11"/>
  <c r="Y1532" i="11"/>
  <c r="Y2191" i="11"/>
  <c r="Y2231" i="11"/>
  <c r="Y954" i="11"/>
  <c r="Y777" i="11"/>
  <c r="AJ2318" i="11"/>
  <c r="AM2318" i="11"/>
  <c r="AH2318" i="11"/>
  <c r="AO2318" i="11"/>
  <c r="Y2318" i="11"/>
  <c r="Y1702" i="11"/>
  <c r="AO1273" i="11"/>
  <c r="AJ1273" i="11"/>
  <c r="AM1273" i="11"/>
  <c r="AH1273" i="11"/>
  <c r="Y1273" i="11"/>
  <c r="Y752" i="11"/>
  <c r="Z752" i="11" s="1"/>
  <c r="Y430" i="11"/>
  <c r="AO3367" i="11"/>
  <c r="AH3367" i="11"/>
  <c r="AJ3367" i="11"/>
  <c r="AM3367" i="11"/>
  <c r="Y3367" i="11"/>
  <c r="Y1264" i="11"/>
  <c r="Z1264" i="11" s="1"/>
  <c r="AH1561" i="11"/>
  <c r="AJ1561" i="11"/>
  <c r="AO1561" i="11"/>
  <c r="AM1561" i="11"/>
  <c r="Y1561" i="11"/>
  <c r="X3403" i="11"/>
  <c r="Y2226" i="11"/>
  <c r="Y2289" i="11"/>
  <c r="Y2253" i="11"/>
  <c r="X2253" i="11"/>
  <c r="Y1676" i="11"/>
  <c r="AH1563" i="11"/>
  <c r="AM1563" i="11"/>
  <c r="AO1563" i="11"/>
  <c r="AJ1563" i="11"/>
  <c r="Y1563" i="11"/>
  <c r="X2716" i="11"/>
  <c r="Y2664" i="11"/>
  <c r="X2664" i="11"/>
  <c r="Y522" i="11"/>
  <c r="Y498" i="11"/>
  <c r="X498" i="11"/>
  <c r="Y474" i="11"/>
  <c r="X474" i="11"/>
  <c r="AJ3288" i="11"/>
  <c r="AM3288" i="11"/>
  <c r="AO3288" i="11"/>
  <c r="AH3288" i="11"/>
  <c r="Y3288" i="11"/>
  <c r="Y2185" i="11"/>
  <c r="Y938" i="11"/>
  <c r="Y922" i="11"/>
  <c r="Y3580" i="11"/>
  <c r="X3580" i="11"/>
  <c r="Y2214" i="11"/>
  <c r="Y1649" i="11"/>
  <c r="Y3490" i="11"/>
  <c r="X3490" i="11"/>
  <c r="AJ2841" i="11"/>
  <c r="AM2841" i="11"/>
  <c r="AO2841" i="11"/>
  <c r="AH2841" i="11"/>
  <c r="Y2841" i="11"/>
  <c r="X2841" i="11"/>
  <c r="Y1584" i="11"/>
  <c r="Z1584" i="11" s="1"/>
  <c r="X1584" i="11"/>
  <c r="Y113" i="11"/>
  <c r="AH3345" i="11"/>
  <c r="AJ3345" i="11"/>
  <c r="AM3345" i="11"/>
  <c r="AO3345" i="11"/>
  <c r="Y3345" i="11"/>
  <c r="AM3322" i="11"/>
  <c r="AO3322" i="11"/>
  <c r="AH3322" i="11"/>
  <c r="AJ3322" i="11"/>
  <c r="Y3322" i="11"/>
  <c r="AH3298" i="11"/>
  <c r="AJ3298" i="11"/>
  <c r="AM3298" i="11"/>
  <c r="AO3298" i="11"/>
  <c r="Y3298" i="11"/>
  <c r="Y3225" i="11"/>
  <c r="Y3140" i="11"/>
  <c r="Z3140" i="11" s="1"/>
  <c r="AO2896" i="11"/>
  <c r="AH2896" i="11"/>
  <c r="AJ2896" i="11"/>
  <c r="AM2896" i="11"/>
  <c r="Y2896" i="11"/>
  <c r="Y2806" i="11"/>
  <c r="Y2678" i="11"/>
  <c r="Y1979" i="11"/>
  <c r="AH2516" i="11"/>
  <c r="AJ2516" i="11"/>
  <c r="AM2516" i="11"/>
  <c r="AO2516" i="11"/>
  <c r="Y2516" i="11"/>
  <c r="Y2291" i="11"/>
  <c r="Y1051" i="11"/>
  <c r="X1051" i="11"/>
  <c r="AM1368" i="11"/>
  <c r="AH1368" i="11"/>
  <c r="AJ1368" i="11"/>
  <c r="AO1368" i="11"/>
  <c r="Y1368" i="11"/>
  <c r="Z1368" i="11" s="1"/>
  <c r="X1368" i="11"/>
  <c r="Y3577" i="11"/>
  <c r="X3577" i="11"/>
  <c r="Y3747" i="11"/>
  <c r="Y3711" i="11"/>
  <c r="AH3447" i="11"/>
  <c r="AJ3447" i="11"/>
  <c r="AM3447" i="11"/>
  <c r="AO3447" i="11"/>
  <c r="Y3447" i="11"/>
  <c r="AH1530" i="11"/>
  <c r="AJ1530" i="11"/>
  <c r="AM1530" i="11"/>
  <c r="AO1530" i="11"/>
  <c r="Y1530" i="11"/>
  <c r="Y643" i="11"/>
  <c r="Y3686" i="11"/>
  <c r="AH3365" i="11"/>
  <c r="AJ3365" i="11"/>
  <c r="AM3365" i="11"/>
  <c r="AO3365" i="11"/>
  <c r="Y3365" i="11"/>
  <c r="Y1893" i="11"/>
  <c r="AO1405" i="11"/>
  <c r="AH1405" i="11"/>
  <c r="AJ1405" i="11"/>
  <c r="AM1405" i="11"/>
  <c r="Y1405" i="11"/>
  <c r="AJ2609" i="11"/>
  <c r="AM2609" i="11"/>
  <c r="AH2609" i="11"/>
  <c r="AO2609" i="11"/>
  <c r="Y2609" i="11"/>
  <c r="AO2472" i="11"/>
  <c r="AH2472" i="11"/>
  <c r="AJ2472" i="11"/>
  <c r="AM2472" i="11"/>
  <c r="Y2472" i="11"/>
  <c r="Y2780" i="11"/>
  <c r="Y2078" i="11"/>
  <c r="X2078" i="11"/>
  <c r="AJ2895" i="11"/>
  <c r="AM2895" i="11"/>
  <c r="AO2895" i="11"/>
  <c r="AH2895" i="11"/>
  <c r="Y2895" i="11"/>
  <c r="X2895" i="11"/>
  <c r="Y2758" i="11"/>
  <c r="X2758" i="11"/>
  <c r="AH1411" i="11"/>
  <c r="AJ1411" i="11"/>
  <c r="AM1411" i="11"/>
  <c r="AO1411" i="11"/>
  <c r="Y1411" i="11"/>
  <c r="Y18" i="11"/>
  <c r="X18" i="11"/>
  <c r="Y3181" i="11"/>
  <c r="Y3085" i="11"/>
  <c r="Y2256" i="11"/>
  <c r="Y2836" i="11"/>
  <c r="X2836" i="11"/>
  <c r="X2645" i="11"/>
  <c r="AH2562" i="11"/>
  <c r="AJ2562" i="11"/>
  <c r="AM2562" i="11"/>
  <c r="AO2562" i="11"/>
  <c r="Y2562" i="11"/>
  <c r="Y1848" i="11"/>
  <c r="Y1684" i="11"/>
  <c r="Y1608" i="11"/>
  <c r="Z1608" i="11" s="1"/>
  <c r="AH1448" i="11"/>
  <c r="AM1448" i="11"/>
  <c r="AO1448" i="11"/>
  <c r="AJ1448" i="11"/>
  <c r="Y1448" i="11"/>
  <c r="Y574" i="11"/>
  <c r="X574" i="11"/>
  <c r="Y491" i="11"/>
  <c r="Y219" i="11"/>
  <c r="Y107" i="11"/>
  <c r="Y243" i="11"/>
  <c r="AH1384" i="11"/>
  <c r="AJ1384" i="11"/>
  <c r="AM1384" i="11"/>
  <c r="AO1384" i="11"/>
  <c r="Y1384" i="11"/>
  <c r="Y1804" i="11"/>
  <c r="X1804" i="11"/>
  <c r="Y1620" i="11"/>
  <c r="X1620" i="11"/>
  <c r="Y1176" i="11"/>
  <c r="Z1176" i="11" s="1"/>
  <c r="AJ1508" i="11"/>
  <c r="AM1508" i="11"/>
  <c r="AO1508" i="11"/>
  <c r="AH1508" i="11"/>
  <c r="Y1508" i="11"/>
  <c r="AH1304" i="11"/>
  <c r="AJ1304" i="11"/>
  <c r="AM1304" i="11"/>
  <c r="AO1304" i="11"/>
  <c r="Y1304" i="11"/>
  <c r="Z1304" i="11" s="1"/>
  <c r="AH1507" i="11"/>
  <c r="AJ1507" i="11"/>
  <c r="AO1507" i="11"/>
  <c r="AM1507" i="11"/>
  <c r="Y1507" i="11"/>
  <c r="AH1339" i="11"/>
  <c r="AM1339" i="11"/>
  <c r="AO1339" i="11"/>
  <c r="AJ1339" i="11"/>
  <c r="Y1339" i="11"/>
  <c r="Y1107" i="11"/>
  <c r="Y78" i="11"/>
  <c r="AM2346" i="11"/>
  <c r="AO2346" i="11"/>
  <c r="AH2346" i="11"/>
  <c r="AJ2346" i="11"/>
  <c r="Y2346" i="11"/>
  <c r="Y1708" i="11"/>
  <c r="Y3601" i="11"/>
  <c r="Y635" i="11"/>
  <c r="AH3276" i="11"/>
  <c r="AJ3276" i="11"/>
  <c r="AM3276" i="11"/>
  <c r="AO3276" i="11"/>
  <c r="Y3276" i="11"/>
  <c r="Y3060" i="11"/>
  <c r="AH2845" i="11"/>
  <c r="AJ2845" i="11"/>
  <c r="AO2845" i="11"/>
  <c r="AM2845" i="11"/>
  <c r="Y2845" i="11"/>
  <c r="X2845" i="11"/>
  <c r="H221" i="54"/>
  <c r="I221" i="54" s="1"/>
  <c r="J221" i="54" s="1"/>
  <c r="M221" i="54"/>
  <c r="T221" i="54"/>
  <c r="AA221" i="54" s="1"/>
  <c r="AD221" i="54" s="1"/>
  <c r="N221" i="54"/>
  <c r="F95" i="54"/>
  <c r="F45" i="54"/>
  <c r="F58" i="54"/>
  <c r="F277" i="54"/>
  <c r="F132" i="54"/>
  <c r="G92" i="54"/>
  <c r="Y1700" i="11"/>
  <c r="Y1632" i="11"/>
  <c r="AH1468" i="11"/>
  <c r="AJ1468" i="11"/>
  <c r="AM1468" i="11"/>
  <c r="AO1468" i="11"/>
  <c r="Y1468" i="11"/>
  <c r="AM1400" i="11"/>
  <c r="AH1400" i="11"/>
  <c r="AO1400" i="11"/>
  <c r="AJ1400" i="11"/>
  <c r="Y1400" i="11"/>
  <c r="AM1292" i="11"/>
  <c r="AO1292" i="11"/>
  <c r="AH1292" i="11"/>
  <c r="AJ1292" i="11"/>
  <c r="Y1292" i="11"/>
  <c r="Y1160" i="11"/>
  <c r="Y1068" i="11"/>
  <c r="Y1012" i="11"/>
  <c r="Y960" i="11"/>
  <c r="Y912" i="11"/>
  <c r="Y868" i="11"/>
  <c r="Y800" i="11"/>
  <c r="Z800" i="11" s="1"/>
  <c r="Y756" i="11"/>
  <c r="Y603" i="11"/>
  <c r="Y422" i="11"/>
  <c r="X422" i="11"/>
  <c r="Y371" i="11"/>
  <c r="Y299" i="11"/>
  <c r="Y251" i="11"/>
  <c r="Y163" i="11"/>
  <c r="Y27" i="11"/>
  <c r="X27" i="11"/>
  <c r="Y1168" i="11"/>
  <c r="Z1168" i="11" s="1"/>
  <c r="Y968" i="11"/>
  <c r="Z968" i="11" s="1"/>
  <c r="Y780" i="11"/>
  <c r="AH1500" i="11"/>
  <c r="AJ1500" i="11"/>
  <c r="AM1500" i="11"/>
  <c r="AO1500" i="11"/>
  <c r="Y1500" i="11"/>
  <c r="AH1288" i="11"/>
  <c r="AM1288" i="11"/>
  <c r="AO1288" i="11"/>
  <c r="AJ1288" i="11"/>
  <c r="Y1288" i="11"/>
  <c r="AH3268" i="11"/>
  <c r="AJ3268" i="11"/>
  <c r="AM3268" i="11"/>
  <c r="AO3268" i="11"/>
  <c r="Y3268" i="11"/>
  <c r="X3268" i="11"/>
  <c r="Y3180" i="11"/>
  <c r="Y3052" i="11"/>
  <c r="G73" i="54"/>
  <c r="F113" i="54"/>
  <c r="F122" i="54"/>
  <c r="G82" i="54"/>
  <c r="AO2481" i="11"/>
  <c r="AH2481" i="11"/>
  <c r="AJ2481" i="11"/>
  <c r="AM2481" i="11"/>
  <c r="Y2481" i="11"/>
  <c r="Y2298" i="11"/>
  <c r="Y2203" i="11"/>
  <c r="Y2027" i="11"/>
  <c r="Y1852" i="11"/>
  <c r="Y1696" i="11"/>
  <c r="Z1696" i="11" s="1"/>
  <c r="Y1616" i="11"/>
  <c r="AH1456" i="11"/>
  <c r="AJ1456" i="11"/>
  <c r="AM1456" i="11"/>
  <c r="AO1456" i="11"/>
  <c r="Y1456" i="11"/>
  <c r="AH2975" i="11"/>
  <c r="AJ2975" i="11"/>
  <c r="AM2975" i="11"/>
  <c r="AO2975" i="11"/>
  <c r="Y2975" i="11"/>
  <c r="AH1352" i="11"/>
  <c r="AJ1352" i="11"/>
  <c r="AO1352" i="11"/>
  <c r="AM1352" i="11"/>
  <c r="Y1352" i="11"/>
  <c r="Z1352" i="11" s="1"/>
  <c r="Y1232" i="11"/>
  <c r="Z1232" i="11" s="1"/>
  <c r="Y1128" i="11"/>
  <c r="Y1064" i="11"/>
  <c r="Y1008" i="11"/>
  <c r="Y948" i="11"/>
  <c r="Y908" i="11"/>
  <c r="Y840" i="11"/>
  <c r="Z840" i="11" s="1"/>
  <c r="Y796" i="11"/>
  <c r="Y598" i="11"/>
  <c r="X598" i="11"/>
  <c r="Y563" i="11"/>
  <c r="Y419" i="11"/>
  <c r="Y294" i="11"/>
  <c r="Z294" i="11" s="1"/>
  <c r="Y115" i="11"/>
  <c r="Y19" i="11"/>
  <c r="Y2019" i="11"/>
  <c r="Y459" i="11"/>
  <c r="Y123" i="11"/>
  <c r="AO1496" i="11"/>
  <c r="AH1496" i="11"/>
  <c r="AJ1496" i="11"/>
  <c r="AM1496" i="11"/>
  <c r="Y1496" i="11"/>
  <c r="Y2197" i="11"/>
  <c r="AH1451" i="11"/>
  <c r="AJ1451" i="11"/>
  <c r="AM1451" i="11"/>
  <c r="AO1451" i="11"/>
  <c r="Y1451" i="11"/>
  <c r="AH1291" i="11"/>
  <c r="AJ1291" i="11"/>
  <c r="AO1291" i="11"/>
  <c r="AM1291" i="11"/>
  <c r="Y1291" i="11"/>
  <c r="Y995" i="11"/>
  <c r="Y1704" i="11"/>
  <c r="Y1796" i="11"/>
  <c r="Y1904" i="11"/>
  <c r="Z1904" i="11" s="1"/>
  <c r="Y675" i="11"/>
  <c r="AH2965" i="11"/>
  <c r="AJ2965" i="11"/>
  <c r="AM2965" i="11"/>
  <c r="AO2965" i="11"/>
  <c r="Y2965" i="11"/>
  <c r="Y2661" i="11"/>
  <c r="AO3260" i="11"/>
  <c r="AH3260" i="11"/>
  <c r="AJ3260" i="11"/>
  <c r="AM3260" i="11"/>
  <c r="Y3260" i="11"/>
  <c r="Z3260" i="11" s="1"/>
  <c r="Y3172" i="11"/>
  <c r="AH2980" i="11"/>
  <c r="AJ2980" i="11"/>
  <c r="AM2980" i="11"/>
  <c r="AO2980" i="11"/>
  <c r="Y2980" i="11"/>
  <c r="Y2773" i="11"/>
  <c r="AH2347" i="11"/>
  <c r="AJ2347" i="11"/>
  <c r="AO2347" i="11"/>
  <c r="AM2347" i="11"/>
  <c r="Y2347" i="11"/>
  <c r="N196" i="54"/>
  <c r="T196" i="54"/>
  <c r="AA196" i="54" s="1"/>
  <c r="AD196" i="54" s="1"/>
  <c r="M196" i="54"/>
  <c r="V51" i="35"/>
  <c r="Y1824" i="11"/>
  <c r="Y2637" i="11"/>
  <c r="Y1792" i="11"/>
  <c r="X1792" i="11"/>
  <c r="Y1816" i="11"/>
  <c r="Z1816" i="11" s="1"/>
  <c r="Y665" i="11"/>
  <c r="AO2957" i="11"/>
  <c r="AH2957" i="11"/>
  <c r="AM2957" i="11"/>
  <c r="AJ2957" i="11"/>
  <c r="Y2957" i="11"/>
  <c r="Y3719" i="11"/>
  <c r="Y3508" i="11"/>
  <c r="Y3164" i="11"/>
  <c r="AO2972" i="11"/>
  <c r="AH2972" i="11"/>
  <c r="AJ2972" i="11"/>
  <c r="AM2972" i="11"/>
  <c r="Y2972" i="11"/>
  <c r="Z2972" i="11" s="1"/>
  <c r="Y2749" i="11"/>
  <c r="T225" i="54"/>
  <c r="AA225" i="54" s="1"/>
  <c r="AD225" i="54" s="1"/>
  <c r="N225" i="54"/>
  <c r="M225" i="54"/>
  <c r="U225" i="54" s="1"/>
  <c r="AB225" i="54" s="1"/>
  <c r="AE225" i="54" s="1"/>
  <c r="H193" i="54"/>
  <c r="I193" i="54" s="1"/>
  <c r="J193" i="54" s="1"/>
  <c r="U193" i="54"/>
  <c r="AB193" i="54" s="1"/>
  <c r="AE193" i="54" s="1"/>
  <c r="M191" i="54"/>
  <c r="O191" i="54" s="1"/>
  <c r="T191" i="54"/>
  <c r="AA191" i="54" s="1"/>
  <c r="AD191" i="54" s="1"/>
  <c r="N191" i="54"/>
  <c r="V46" i="21"/>
  <c r="U53" i="21"/>
  <c r="V53" i="21" s="1"/>
  <c r="G76" i="54"/>
  <c r="F116" i="54"/>
  <c r="Y12" i="11"/>
  <c r="Y674" i="11"/>
  <c r="Y1808" i="11"/>
  <c r="Y3702" i="11"/>
  <c r="Y3156" i="11"/>
  <c r="Z3156" i="11" s="1"/>
  <c r="M197" i="54"/>
  <c r="T197" i="54"/>
  <c r="AA197" i="54" s="1"/>
  <c r="AD197" i="54" s="1"/>
  <c r="N197" i="54"/>
  <c r="G21" i="54"/>
  <c r="G71" i="54"/>
  <c r="F111" i="54"/>
  <c r="F124" i="54"/>
  <c r="G34" i="54"/>
  <c r="G84" i="54"/>
  <c r="Y946" i="11"/>
  <c r="Y910" i="11"/>
  <c r="AH3792" i="11"/>
  <c r="AJ3792" i="11"/>
  <c r="AM3792" i="11"/>
  <c r="AO3792" i="11"/>
  <c r="Y3792" i="11"/>
  <c r="Y1768" i="11"/>
  <c r="Y1085" i="11"/>
  <c r="Y3484" i="11"/>
  <c r="AC3484" i="11" s="1"/>
  <c r="AH3467" i="11"/>
  <c r="AJ3467" i="11"/>
  <c r="AM3467" i="11"/>
  <c r="AO3467" i="11"/>
  <c r="Y3467" i="11"/>
  <c r="AH3457" i="11"/>
  <c r="AJ3457" i="11"/>
  <c r="AM3457" i="11"/>
  <c r="AO3457" i="11"/>
  <c r="Y3457" i="11"/>
  <c r="AJ3442" i="11"/>
  <c r="AM3442" i="11"/>
  <c r="AO3442" i="11"/>
  <c r="AH3442" i="11"/>
  <c r="Y3442" i="11"/>
  <c r="AH3402" i="11"/>
  <c r="AJ3402" i="11"/>
  <c r="AM3402" i="11"/>
  <c r="AO3402" i="11"/>
  <c r="Y3402" i="11"/>
  <c r="AO3396" i="11"/>
  <c r="AH3396" i="11"/>
  <c r="AJ3396" i="11"/>
  <c r="AM3396" i="11"/>
  <c r="Y3396" i="11"/>
  <c r="Z3396" i="11" s="1"/>
  <c r="X3396" i="11"/>
  <c r="AM3385" i="11"/>
  <c r="AO3385" i="11"/>
  <c r="AH3385" i="11"/>
  <c r="AJ3385" i="11"/>
  <c r="Y3385" i="11"/>
  <c r="Y1694" i="11"/>
  <c r="Y493" i="11"/>
  <c r="Y2101" i="11"/>
  <c r="AO3393" i="11"/>
  <c r="AH3393" i="11"/>
  <c r="AJ3393" i="11"/>
  <c r="AM3393" i="11"/>
  <c r="Y3393" i="11"/>
  <c r="AJ1300" i="11"/>
  <c r="AM1300" i="11"/>
  <c r="AO1300" i="11"/>
  <c r="AH1300" i="11"/>
  <c r="Y1300" i="11"/>
  <c r="AJ2550" i="11"/>
  <c r="AM2550" i="11"/>
  <c r="AH2550" i="11"/>
  <c r="AO2550" i="11"/>
  <c r="Y2550" i="11"/>
  <c r="AH1325" i="11"/>
  <c r="AJ1325" i="11"/>
  <c r="AO1325" i="11"/>
  <c r="AM1325" i="11"/>
  <c r="Y1325" i="11"/>
  <c r="AO1435" i="11"/>
  <c r="AH1435" i="11"/>
  <c r="AJ1435" i="11"/>
  <c r="AM1435" i="11"/>
  <c r="Y1435" i="11"/>
  <c r="Z1435" i="11" s="1"/>
  <c r="Y1888" i="11"/>
  <c r="Y1261" i="11"/>
  <c r="Y1995" i="11"/>
  <c r="AO2928" i="11"/>
  <c r="AH2928" i="11"/>
  <c r="AJ2928" i="11"/>
  <c r="AM2928" i="11"/>
  <c r="Y2928" i="11"/>
  <c r="Y2786" i="11"/>
  <c r="Y2703" i="11"/>
  <c r="AH2612" i="11"/>
  <c r="AO2612" i="11"/>
  <c r="AJ2612" i="11"/>
  <c r="AM2612" i="11"/>
  <c r="Y2612" i="11"/>
  <c r="Z2612" i="11" s="1"/>
  <c r="AH2511" i="11"/>
  <c r="AJ2511" i="11"/>
  <c r="AM2511" i="11"/>
  <c r="AO2511" i="11"/>
  <c r="Y2511" i="11"/>
  <c r="Y2088" i="11"/>
  <c r="Y3569" i="11"/>
  <c r="Y504" i="11"/>
  <c r="Z504" i="11" s="1"/>
  <c r="AH2992" i="11"/>
  <c r="AJ2992" i="11"/>
  <c r="AO2992" i="11"/>
  <c r="AM2992" i="11"/>
  <c r="Y2992" i="11"/>
  <c r="Y30" i="11"/>
  <c r="Y1739" i="11"/>
  <c r="Y2757" i="11"/>
  <c r="X1507" i="11"/>
  <c r="AH3363" i="11"/>
  <c r="AJ3363" i="11"/>
  <c r="AM3363" i="11"/>
  <c r="AO3363" i="11"/>
  <c r="Y3363" i="11"/>
  <c r="AM3338" i="11"/>
  <c r="AO3338" i="11"/>
  <c r="AH3338" i="11"/>
  <c r="AJ3338" i="11"/>
  <c r="Y3338" i="11"/>
  <c r="AM3312" i="11"/>
  <c r="AO3312" i="11"/>
  <c r="AH3312" i="11"/>
  <c r="AJ3312" i="11"/>
  <c r="Y3312" i="11"/>
  <c r="AH3282" i="11"/>
  <c r="AJ3282" i="11"/>
  <c r="AM3282" i="11"/>
  <c r="AO3282" i="11"/>
  <c r="Y3282" i="11"/>
  <c r="AH2998" i="11"/>
  <c r="AJ2998" i="11"/>
  <c r="AM2998" i="11"/>
  <c r="AO2998" i="11"/>
  <c r="Y2998" i="11"/>
  <c r="Y2821" i="11"/>
  <c r="Y2742" i="11"/>
  <c r="Y1683" i="11"/>
  <c r="Y1748" i="11"/>
  <c r="Y49" i="11"/>
  <c r="AH2509" i="11"/>
  <c r="AJ2509" i="11"/>
  <c r="AM2509" i="11"/>
  <c r="AO2509" i="11"/>
  <c r="Y2509" i="11"/>
  <c r="AH2389" i="11"/>
  <c r="AJ2389" i="11"/>
  <c r="AO2389" i="11"/>
  <c r="AM2389" i="11"/>
  <c r="Y2389" i="11"/>
  <c r="Y2267" i="11"/>
  <c r="Y1011" i="11"/>
  <c r="Y3770" i="11"/>
  <c r="Y3737" i="11"/>
  <c r="Y3703" i="11"/>
  <c r="AO3422" i="11"/>
  <c r="AH3422" i="11"/>
  <c r="AJ3422" i="11"/>
  <c r="AM3422" i="11"/>
  <c r="Y3422" i="11"/>
  <c r="Y964" i="11"/>
  <c r="Y3485" i="11"/>
  <c r="AH3261" i="11"/>
  <c r="AJ3261" i="11"/>
  <c r="AM3261" i="11"/>
  <c r="AO3261" i="11"/>
  <c r="Y3261" i="11"/>
  <c r="Y676" i="11"/>
  <c r="AH3293" i="11"/>
  <c r="AJ3293" i="11"/>
  <c r="AM3293" i="11"/>
  <c r="AO3293" i="11"/>
  <c r="Y3293" i="11"/>
  <c r="AJ1501" i="11"/>
  <c r="AM1501" i="11"/>
  <c r="AO1501" i="11"/>
  <c r="AH1501" i="11"/>
  <c r="Y1501" i="11"/>
  <c r="Y1169" i="11"/>
  <c r="AO2594" i="11"/>
  <c r="AJ2594" i="11"/>
  <c r="AM2594" i="11"/>
  <c r="AH2594" i="11"/>
  <c r="Y2594" i="11"/>
  <c r="AJ2432" i="11"/>
  <c r="AM2432" i="11"/>
  <c r="AO2432" i="11"/>
  <c r="AH2432" i="11"/>
  <c r="Y2432" i="11"/>
  <c r="Y2741" i="11"/>
  <c r="Y2050" i="11"/>
  <c r="X2050" i="11"/>
  <c r="Y2815" i="11"/>
  <c r="AH2321" i="11"/>
  <c r="AJ2321" i="11"/>
  <c r="AM2321" i="11"/>
  <c r="AO2321" i="11"/>
  <c r="Y2321" i="11"/>
  <c r="Y747" i="11"/>
  <c r="Y338" i="11"/>
  <c r="Y226" i="11"/>
  <c r="Y34" i="11"/>
  <c r="Y641" i="11"/>
  <c r="Y2796" i="11"/>
  <c r="Z2796" i="11" s="1"/>
  <c r="AH2621" i="11"/>
  <c r="AJ2621" i="11"/>
  <c r="AM2621" i="11"/>
  <c r="AO2621" i="11"/>
  <c r="Y2621" i="11"/>
  <c r="AC2621" i="11" s="1"/>
  <c r="AJ2500" i="11"/>
  <c r="AM2500" i="11"/>
  <c r="AO2500" i="11"/>
  <c r="AH2500" i="11"/>
  <c r="Y2500" i="11"/>
  <c r="AH2396" i="11"/>
  <c r="AJ2396" i="11"/>
  <c r="AM2396" i="11"/>
  <c r="AO2396" i="11"/>
  <c r="Y2396" i="11"/>
  <c r="Y2110" i="11"/>
  <c r="AJ1444" i="11"/>
  <c r="AM1444" i="11"/>
  <c r="AO1444" i="11"/>
  <c r="AH1444" i="11"/>
  <c r="Y1444" i="11"/>
  <c r="X1444" i="11"/>
  <c r="AH1332" i="11"/>
  <c r="AJ1332" i="11"/>
  <c r="AO1332" i="11"/>
  <c r="AM1332" i="11"/>
  <c r="Y1332" i="11"/>
  <c r="AJ1268" i="11"/>
  <c r="AO1268" i="11"/>
  <c r="AH1268" i="11"/>
  <c r="AM1268" i="11"/>
  <c r="Y1268" i="11"/>
  <c r="Y1192" i="11"/>
  <c r="Y1100" i="11"/>
  <c r="Y1052" i="11"/>
  <c r="Y940" i="11"/>
  <c r="Y892" i="11"/>
  <c r="Y788" i="11"/>
  <c r="Y627" i="11"/>
  <c r="Y582" i="11"/>
  <c r="Y531" i="11"/>
  <c r="Y451" i="11"/>
  <c r="Y398" i="11"/>
  <c r="Y315" i="11"/>
  <c r="Y275" i="11"/>
  <c r="Y203" i="11"/>
  <c r="Y91" i="11"/>
  <c r="AH2610" i="11"/>
  <c r="AJ2610" i="11"/>
  <c r="AM2610" i="11"/>
  <c r="AO2610" i="11"/>
  <c r="Y2610" i="11"/>
  <c r="Y2670" i="11"/>
  <c r="Y1196" i="11"/>
  <c r="Y2074" i="11"/>
  <c r="X2074" i="11"/>
  <c r="AO1363" i="11"/>
  <c r="AH1363" i="11"/>
  <c r="AJ1363" i="11"/>
  <c r="AM1363" i="11"/>
  <c r="Y1363" i="11"/>
  <c r="Y1219" i="11"/>
  <c r="Y158" i="11"/>
  <c r="AO2442" i="11"/>
  <c r="AH2442" i="11"/>
  <c r="AJ2442" i="11"/>
  <c r="AM2442" i="11"/>
  <c r="Y2442" i="11"/>
  <c r="AH2354" i="11"/>
  <c r="AJ2354" i="11"/>
  <c r="AO2354" i="11"/>
  <c r="AM2354" i="11"/>
  <c r="Y2354" i="11"/>
  <c r="AH2530" i="11"/>
  <c r="AJ2530" i="11"/>
  <c r="AM2530" i="11"/>
  <c r="AO2530" i="11"/>
  <c r="Y2530" i="11"/>
  <c r="Y1588" i="11"/>
  <c r="Y1800" i="11"/>
  <c r="Z1800" i="11" s="1"/>
  <c r="Y3685" i="11"/>
  <c r="AH3300" i="11"/>
  <c r="AJ3300" i="11"/>
  <c r="AM3300" i="11"/>
  <c r="AO3300" i="11"/>
  <c r="Y3300" i="11"/>
  <c r="Y3084" i="11"/>
  <c r="X3084" i="11"/>
  <c r="Y2107" i="11"/>
  <c r="F49" i="54"/>
  <c r="F99" i="54"/>
  <c r="V52" i="35"/>
  <c r="Z52" i="35"/>
  <c r="W18" i="58"/>
  <c r="W33" i="58"/>
  <c r="X33" i="58" s="1"/>
  <c r="Y33" i="58" s="1"/>
  <c r="W25" i="58"/>
  <c r="X25" i="58" s="1"/>
  <c r="Y25" i="58" s="1"/>
  <c r="W42" i="58"/>
  <c r="X42" i="58" s="1"/>
  <c r="Y42" i="58" s="1"/>
  <c r="Y758" i="11"/>
  <c r="Y1262" i="11"/>
  <c r="Y1678" i="11"/>
  <c r="Y2198" i="11"/>
  <c r="Y438" i="11"/>
  <c r="AH1342" i="11"/>
  <c r="AJ1342" i="11"/>
  <c r="AM1342" i="11"/>
  <c r="AO1342" i="11"/>
  <c r="Y1342" i="11"/>
  <c r="Y1774" i="11"/>
  <c r="Y662" i="11"/>
  <c r="Y622" i="11"/>
  <c r="AO1390" i="11"/>
  <c r="AH1390" i="11"/>
  <c r="AJ1390" i="11"/>
  <c r="AM1390" i="11"/>
  <c r="Y1390" i="11"/>
  <c r="Y1830" i="11"/>
  <c r="Y638" i="11"/>
  <c r="Y670" i="11"/>
  <c r="Y2046" i="11"/>
  <c r="AH1310" i="11"/>
  <c r="AM1310" i="11"/>
  <c r="AO1310" i="11"/>
  <c r="AJ1310" i="11"/>
  <c r="Y1310" i="11"/>
  <c r="AO1430" i="11"/>
  <c r="AH1430" i="11"/>
  <c r="AJ1430" i="11"/>
  <c r="AM1430" i="11"/>
  <c r="Y1430" i="11"/>
  <c r="AJ3804" i="11"/>
  <c r="AM3804" i="11"/>
  <c r="AO3804" i="11"/>
  <c r="AH3804" i="11"/>
  <c r="Y3804" i="11"/>
  <c r="Y462" i="11"/>
  <c r="Y3727" i="11"/>
  <c r="Y1982" i="11"/>
  <c r="Y3520" i="11"/>
  <c r="Y3657" i="11"/>
  <c r="Y3548" i="11"/>
  <c r="AH3279" i="11"/>
  <c r="AJ3279" i="11"/>
  <c r="AM3279" i="11"/>
  <c r="AO3279" i="11"/>
  <c r="Y3279" i="11"/>
  <c r="AH3014" i="11"/>
  <c r="AJ3014" i="11"/>
  <c r="AM3014" i="11"/>
  <c r="AO3014" i="11"/>
  <c r="Y3014" i="11"/>
  <c r="AJ2403" i="11"/>
  <c r="AM2403" i="11"/>
  <c r="AO2403" i="11"/>
  <c r="AH2403" i="11"/>
  <c r="Y2403" i="11"/>
  <c r="AH2958" i="11"/>
  <c r="AJ2958" i="11"/>
  <c r="AM2958" i="11"/>
  <c r="AO2958" i="11"/>
  <c r="Y2958" i="11"/>
  <c r="Y1838" i="11"/>
  <c r="AH2582" i="11"/>
  <c r="AJ2582" i="11"/>
  <c r="AM2582" i="11"/>
  <c r="AO2582" i="11"/>
  <c r="Y2582" i="11"/>
  <c r="Y1854" i="11"/>
  <c r="AH2453" i="11"/>
  <c r="AJ2453" i="11"/>
  <c r="AO2453" i="11"/>
  <c r="AM2453" i="11"/>
  <c r="Y2453" i="11"/>
  <c r="Y3063" i="11"/>
  <c r="AM2533" i="11"/>
  <c r="AO2533" i="11"/>
  <c r="AH2533" i="11"/>
  <c r="AJ2533" i="11"/>
  <c r="Y2533" i="11"/>
  <c r="Y2012" i="11"/>
  <c r="Y1086" i="11"/>
  <c r="Y1206" i="11"/>
  <c r="Y2099" i="11"/>
  <c r="Y830" i="11"/>
  <c r="Y1780" i="11"/>
  <c r="Y374" i="11"/>
  <c r="AJ1422" i="11"/>
  <c r="AM1422" i="11"/>
  <c r="AO1422" i="11"/>
  <c r="AH1422" i="11"/>
  <c r="Y1422" i="11"/>
  <c r="Y741" i="11"/>
  <c r="Y62" i="11"/>
  <c r="Y765" i="11"/>
  <c r="Y1062" i="11"/>
  <c r="Y208" i="11"/>
  <c r="Y120" i="11"/>
  <c r="X2530" i="11"/>
  <c r="X1768" i="11"/>
  <c r="X1435" i="11"/>
  <c r="X2992" i="11"/>
  <c r="X3485" i="11"/>
  <c r="X226" i="11"/>
  <c r="X2815" i="11"/>
  <c r="X315" i="11"/>
  <c r="X892" i="11"/>
  <c r="X1168" i="11"/>
  <c r="X1696" i="11"/>
  <c r="X908" i="11"/>
  <c r="X1100" i="11"/>
  <c r="X1107" i="11"/>
  <c r="X968" i="11"/>
  <c r="X3276" i="11"/>
  <c r="AM1407" i="11"/>
  <c r="AO1407" i="11"/>
  <c r="AH1407" i="11"/>
  <c r="AJ1407" i="11"/>
  <c r="Y1407" i="11"/>
  <c r="Y23" i="11"/>
  <c r="Y71" i="11"/>
  <c r="Y159" i="11"/>
  <c r="Y239" i="11"/>
  <c r="Y295" i="11"/>
  <c r="Y335" i="11"/>
  <c r="Y383" i="11"/>
  <c r="Y535" i="11"/>
  <c r="Y615" i="11"/>
  <c r="Y703" i="11"/>
  <c r="Y791" i="11"/>
  <c r="Y935" i="11"/>
  <c r="Y1039" i="11"/>
  <c r="Y1079" i="11"/>
  <c r="Y1119" i="11"/>
  <c r="Y1167" i="11"/>
  <c r="Y1207" i="11"/>
  <c r="Y1247" i="11"/>
  <c r="AH1303" i="11"/>
  <c r="AM1303" i="11"/>
  <c r="AJ1303" i="11"/>
  <c r="AO1303" i="11"/>
  <c r="Y1303" i="11"/>
  <c r="AH1359" i="11"/>
  <c r="AJ1359" i="11"/>
  <c r="AM1359" i="11"/>
  <c r="AO1359" i="11"/>
  <c r="Y1359" i="11"/>
  <c r="AJ1415" i="11"/>
  <c r="AM1415" i="11"/>
  <c r="AO1415" i="11"/>
  <c r="AH1415" i="11"/>
  <c r="Y1415" i="11"/>
  <c r="AH1471" i="11"/>
  <c r="AJ1471" i="11"/>
  <c r="AM1471" i="11"/>
  <c r="AO1471" i="11"/>
  <c r="Y1471" i="11"/>
  <c r="Y1599" i="11"/>
  <c r="Y1639" i="11"/>
  <c r="Y1743" i="11"/>
  <c r="Y1783" i="11"/>
  <c r="Y2031" i="11"/>
  <c r="Y2127" i="11"/>
  <c r="AM3372" i="11"/>
  <c r="AO3372" i="11"/>
  <c r="AH3372" i="11"/>
  <c r="AJ3372" i="11"/>
  <c r="Y3372" i="11"/>
  <c r="AH3368" i="11"/>
  <c r="AJ3368" i="11"/>
  <c r="AM3368" i="11"/>
  <c r="AO3368" i="11"/>
  <c r="Y3368" i="11"/>
  <c r="AJ2846" i="11"/>
  <c r="AM2846" i="11"/>
  <c r="AO2846" i="11"/>
  <c r="AH2846" i="11"/>
  <c r="Y2846" i="11"/>
  <c r="Y1580" i="11"/>
  <c r="AJ1564" i="11"/>
  <c r="AM1564" i="11"/>
  <c r="AO1564" i="11"/>
  <c r="AH1564" i="11"/>
  <c r="Y1564" i="11"/>
  <c r="AM1540" i="11"/>
  <c r="AO1540" i="11"/>
  <c r="AH1540" i="11"/>
  <c r="AJ1540" i="11"/>
  <c r="Y1540" i="11"/>
  <c r="AO1516" i="11"/>
  <c r="AH1516" i="11"/>
  <c r="AJ1516" i="11"/>
  <c r="AM1516" i="11"/>
  <c r="Y1516" i="11"/>
  <c r="AJ1414" i="11"/>
  <c r="AM1414" i="11"/>
  <c r="AH1414" i="11"/>
  <c r="AO1414" i="11"/>
  <c r="Y1414" i="11"/>
  <c r="Y2167" i="11"/>
  <c r="Y2199" i="11"/>
  <c r="Y2279" i="11"/>
  <c r="AH1296" i="11"/>
  <c r="AJ1296" i="11"/>
  <c r="AO1296" i="11"/>
  <c r="AM1296" i="11"/>
  <c r="Y1296" i="11"/>
  <c r="Y1102" i="11"/>
  <c r="Y980" i="11"/>
  <c r="X995" i="11"/>
  <c r="X91" i="11"/>
  <c r="Y955" i="11"/>
  <c r="Y339" i="11"/>
  <c r="X1468" i="11"/>
  <c r="Y1851" i="11"/>
  <c r="AO1324" i="11"/>
  <c r="AH1324" i="11"/>
  <c r="AJ1324" i="11"/>
  <c r="AM1324" i="11"/>
  <c r="Y1324" i="11"/>
  <c r="Y1581" i="11"/>
  <c r="AH1428" i="11"/>
  <c r="AM1428" i="11"/>
  <c r="AJ1428" i="11"/>
  <c r="AO1428" i="11"/>
  <c r="Y1428" i="11"/>
  <c r="Y1924" i="11"/>
  <c r="X3363" i="11"/>
  <c r="AO3278" i="11"/>
  <c r="AH3278" i="11"/>
  <c r="AJ3278" i="11"/>
  <c r="AM3278" i="11"/>
  <c r="Y3278" i="11"/>
  <c r="Y3681" i="11"/>
  <c r="Y2218" i="11"/>
  <c r="X3385" i="11"/>
  <c r="X3402" i="11"/>
  <c r="Y2313" i="11"/>
  <c r="Y2269" i="11"/>
  <c r="Y3224" i="11"/>
  <c r="AO1531" i="11"/>
  <c r="AH1531" i="11"/>
  <c r="AJ1531" i="11"/>
  <c r="AM1531" i="11"/>
  <c r="Y1531" i="11"/>
  <c r="X1531" i="11"/>
  <c r="Y2708" i="11"/>
  <c r="Y2090" i="11"/>
  <c r="Y514" i="11"/>
  <c r="Y490" i="11"/>
  <c r="Y856" i="11"/>
  <c r="AJ2560" i="11"/>
  <c r="AM2560" i="11"/>
  <c r="AO2560" i="11"/>
  <c r="AH2560" i="11"/>
  <c r="Y2560" i="11"/>
  <c r="AM2437" i="11"/>
  <c r="AO2437" i="11"/>
  <c r="AH2437" i="11"/>
  <c r="AJ2437" i="11"/>
  <c r="Y2437" i="11"/>
  <c r="AH3366" i="11"/>
  <c r="AJ3366" i="11"/>
  <c r="AM3366" i="11"/>
  <c r="AO3366" i="11"/>
  <c r="Y3366" i="11"/>
  <c r="Y2784" i="11"/>
  <c r="Y942" i="11"/>
  <c r="Y926" i="11"/>
  <c r="Y907" i="11"/>
  <c r="Y891" i="11"/>
  <c r="AH3794" i="11"/>
  <c r="AJ3794" i="11"/>
  <c r="AM3794" i="11"/>
  <c r="AO3794" i="11"/>
  <c r="Y3794" i="11"/>
  <c r="X2346" i="11"/>
  <c r="P53" i="21"/>
  <c r="Q53" i="21" s="1"/>
  <c r="Y1760" i="11"/>
  <c r="Z1760" i="11" s="1"/>
  <c r="Y1081" i="11"/>
  <c r="Y3483" i="11"/>
  <c r="AH3452" i="11"/>
  <c r="AJ3452" i="11"/>
  <c r="AM3452" i="11"/>
  <c r="AO3452" i="11"/>
  <c r="Y3452" i="11"/>
  <c r="AO3427" i="11"/>
  <c r="AH3427" i="11"/>
  <c r="AJ3427" i="11"/>
  <c r="AM3427" i="11"/>
  <c r="Y3427" i="11"/>
  <c r="AH3412" i="11"/>
  <c r="AJ3412" i="11"/>
  <c r="AM3412" i="11"/>
  <c r="AO3412" i="11"/>
  <c r="Y3412" i="11"/>
  <c r="AH3392" i="11"/>
  <c r="AJ3392" i="11"/>
  <c r="AM3392" i="11"/>
  <c r="AO3392" i="11"/>
  <c r="Y3392" i="11"/>
  <c r="X3392" i="11"/>
  <c r="AH3820" i="11"/>
  <c r="AJ3820" i="11"/>
  <c r="AM3820" i="11"/>
  <c r="AO3820" i="11"/>
  <c r="Y3820" i="11"/>
  <c r="Z3820" i="11" s="1"/>
  <c r="AH1369" i="11"/>
  <c r="AJ1369" i="11"/>
  <c r="AM1369" i="11"/>
  <c r="AO1369" i="11"/>
  <c r="Y1369" i="11"/>
  <c r="AH1349" i="11"/>
  <c r="AO1349" i="11"/>
  <c r="AJ1349" i="11"/>
  <c r="AM1349" i="11"/>
  <c r="Y1349" i="11"/>
  <c r="AJ1321" i="11"/>
  <c r="AM1321" i="11"/>
  <c r="AO1321" i="11"/>
  <c r="AH1321" i="11"/>
  <c r="Y1321" i="11"/>
  <c r="X1321" i="11"/>
  <c r="AJ1427" i="11"/>
  <c r="AM1427" i="11"/>
  <c r="AO1427" i="11"/>
  <c r="AH1427" i="11"/>
  <c r="Y1427" i="11"/>
  <c r="Z1427" i="11" s="1"/>
  <c r="AH2446" i="11"/>
  <c r="AJ2446" i="11"/>
  <c r="AM2446" i="11"/>
  <c r="AO2446" i="11"/>
  <c r="Y2446" i="11"/>
  <c r="Y1880" i="11"/>
  <c r="Y134" i="11"/>
  <c r="Y1987" i="11"/>
  <c r="AJ2920" i="11"/>
  <c r="AM2920" i="11"/>
  <c r="AO2920" i="11"/>
  <c r="AH2920" i="11"/>
  <c r="Y2920" i="11"/>
  <c r="Y2777" i="11"/>
  <c r="Y2679" i="11"/>
  <c r="AH2608" i="11"/>
  <c r="AJ2608" i="11"/>
  <c r="AM2608" i="11"/>
  <c r="AO2608" i="11"/>
  <c r="Y2608" i="11"/>
  <c r="AH2497" i="11"/>
  <c r="AJ2497" i="11"/>
  <c r="AO2497" i="11"/>
  <c r="AM2497" i="11"/>
  <c r="Y2497" i="11"/>
  <c r="AH2470" i="11"/>
  <c r="AM2470" i="11"/>
  <c r="AO2470" i="11"/>
  <c r="AJ2470" i="11"/>
  <c r="Y2470" i="11"/>
  <c r="Y2072" i="11"/>
  <c r="Y3538" i="11"/>
  <c r="Y476" i="11"/>
  <c r="Y2306" i="11"/>
  <c r="AH2990" i="11"/>
  <c r="AJ2990" i="11"/>
  <c r="AM2990" i="11"/>
  <c r="AO2990" i="11"/>
  <c r="Y2990" i="11"/>
  <c r="Y38" i="11"/>
  <c r="Y1132" i="11"/>
  <c r="Y2118" i="11"/>
  <c r="AH3353" i="11"/>
  <c r="AJ3353" i="11"/>
  <c r="AM3353" i="11"/>
  <c r="AO3353" i="11"/>
  <c r="Y3353" i="11"/>
  <c r="AH3337" i="11"/>
  <c r="AJ3337" i="11"/>
  <c r="AM3337" i="11"/>
  <c r="AO3337" i="11"/>
  <c r="Y3337" i="11"/>
  <c r="AO3307" i="11"/>
  <c r="AH3307" i="11"/>
  <c r="AJ3307" i="11"/>
  <c r="AM3307" i="11"/>
  <c r="Y3307" i="11"/>
  <c r="AH3281" i="11"/>
  <c r="AJ3281" i="11"/>
  <c r="AM3281" i="11"/>
  <c r="AO3281" i="11"/>
  <c r="Y3281" i="11"/>
  <c r="Y3200" i="11"/>
  <c r="AM2991" i="11"/>
  <c r="AO2991" i="11"/>
  <c r="AJ2991" i="11"/>
  <c r="AH2991" i="11"/>
  <c r="Y2991" i="11"/>
  <c r="Y2816" i="11"/>
  <c r="Y2718" i="11"/>
  <c r="Y1667" i="11"/>
  <c r="Y1744" i="11"/>
  <c r="Y41" i="11"/>
  <c r="Y13" i="11"/>
  <c r="AH2506" i="11"/>
  <c r="AJ2506" i="11"/>
  <c r="AO2506" i="11"/>
  <c r="AM2506" i="11"/>
  <c r="Y2506" i="11"/>
  <c r="AO2373" i="11"/>
  <c r="AH2373" i="11"/>
  <c r="AJ2373" i="11"/>
  <c r="AM2373" i="11"/>
  <c r="Y2373" i="11"/>
  <c r="Y2259" i="11"/>
  <c r="Y1003" i="11"/>
  <c r="Y3676" i="11"/>
  <c r="Y3769" i="11"/>
  <c r="Y3730" i="11"/>
  <c r="Y3694" i="11"/>
  <c r="AH3415" i="11"/>
  <c r="AJ3415" i="11"/>
  <c r="AM3415" i="11"/>
  <c r="AO3415" i="11"/>
  <c r="Y3415" i="11"/>
  <c r="Y864" i="11"/>
  <c r="Z864" i="11" s="1"/>
  <c r="Y2669" i="11"/>
  <c r="X2669" i="11"/>
  <c r="Y2042" i="11"/>
  <c r="Y2751" i="11"/>
  <c r="Y875" i="11"/>
  <c r="Y2034" i="11"/>
  <c r="Y546" i="11"/>
  <c r="Y330" i="11"/>
  <c r="Y218" i="11"/>
  <c r="AH2973" i="11"/>
  <c r="AJ2973" i="11"/>
  <c r="AM2973" i="11"/>
  <c r="AO2973" i="11"/>
  <c r="Y2973" i="11"/>
  <c r="Y2750" i="11"/>
  <c r="AH2607" i="11"/>
  <c r="AO2607" i="11"/>
  <c r="AJ2607" i="11"/>
  <c r="AM2607" i="11"/>
  <c r="Y2607" i="11"/>
  <c r="AH2499" i="11"/>
  <c r="AM2499" i="11"/>
  <c r="AO2499" i="11"/>
  <c r="AJ2499" i="11"/>
  <c r="Y2499" i="11"/>
  <c r="AM2388" i="11"/>
  <c r="AO2388" i="11"/>
  <c r="AH2388" i="11"/>
  <c r="AJ2388" i="11"/>
  <c r="Y2388" i="11"/>
  <c r="Y2258" i="11"/>
  <c r="Y2059" i="11"/>
  <c r="X2059" i="11"/>
  <c r="Y1908" i="11"/>
  <c r="Y1820" i="11"/>
  <c r="Y1640" i="11"/>
  <c r="AJ1504" i="11"/>
  <c r="AM1504" i="11"/>
  <c r="AH1504" i="11"/>
  <c r="AO1504" i="11"/>
  <c r="Y1504" i="11"/>
  <c r="AO1432" i="11"/>
  <c r="AH1432" i="11"/>
  <c r="AJ1432" i="11"/>
  <c r="AM1432" i="11"/>
  <c r="Y1432" i="11"/>
  <c r="Z1432" i="11" s="1"/>
  <c r="AJ1372" i="11"/>
  <c r="AM1372" i="11"/>
  <c r="AH1372" i="11"/>
  <c r="AO1372" i="11"/>
  <c r="Y1372" i="11"/>
  <c r="AH1328" i="11"/>
  <c r="AJ1328" i="11"/>
  <c r="AM1328" i="11"/>
  <c r="AO1328" i="11"/>
  <c r="Y1328" i="11"/>
  <c r="Y1260" i="11"/>
  <c r="Y1180" i="11"/>
  <c r="Y1092" i="11"/>
  <c r="Y1048" i="11"/>
  <c r="Y992" i="11"/>
  <c r="Z992" i="11" s="1"/>
  <c r="AE992" i="11" s="1"/>
  <c r="Y884" i="11"/>
  <c r="Y816" i="11"/>
  <c r="Y772" i="11"/>
  <c r="Y619" i="11"/>
  <c r="Y579" i="11"/>
  <c r="Y523" i="11"/>
  <c r="Y443" i="11"/>
  <c r="Y390" i="11"/>
  <c r="Y310" i="11"/>
  <c r="Y270" i="11"/>
  <c r="Y2654" i="11"/>
  <c r="Y872" i="11"/>
  <c r="Z872" i="11" s="1"/>
  <c r="Y131" i="11"/>
  <c r="Y1088" i="11"/>
  <c r="Y1188" i="11"/>
  <c r="X1188" i="11"/>
  <c r="Y988" i="11"/>
  <c r="Y2058" i="11"/>
  <c r="AM1355" i="11"/>
  <c r="AO1355" i="11"/>
  <c r="AH1355" i="11"/>
  <c r="AJ1355" i="11"/>
  <c r="Y1355" i="11"/>
  <c r="Y1155" i="11"/>
  <c r="Y1600" i="11"/>
  <c r="Z1600" i="11" s="1"/>
  <c r="Y3076" i="11"/>
  <c r="AH2877" i="11"/>
  <c r="AJ2877" i="11"/>
  <c r="AO2877" i="11"/>
  <c r="AM2877" i="11"/>
  <c r="Y2877" i="11"/>
  <c r="Y1716" i="11"/>
  <c r="F104" i="54"/>
  <c r="F54" i="54"/>
  <c r="T198" i="54"/>
  <c r="AA198" i="54" s="1"/>
  <c r="AD198" i="54" s="1"/>
  <c r="N198" i="54"/>
  <c r="T216" i="54"/>
  <c r="AA216" i="54" s="1"/>
  <c r="AD216" i="54" s="1"/>
  <c r="M216" i="54"/>
  <c r="U216" i="54" s="1"/>
  <c r="AB216" i="54" s="1"/>
  <c r="AE216" i="54" s="1"/>
  <c r="N216" i="54"/>
  <c r="H213" i="54"/>
  <c r="I213" i="54" s="1"/>
  <c r="J213" i="54" s="1"/>
  <c r="U213" i="54"/>
  <c r="AB213" i="54" s="1"/>
  <c r="AE213" i="54" s="1"/>
  <c r="N22" i="35"/>
  <c r="AA22" i="35" s="1"/>
  <c r="N6" i="35"/>
  <c r="AA6" i="35" s="1"/>
  <c r="N25" i="35"/>
  <c r="N31" i="35"/>
  <c r="AA31" i="35" s="1"/>
  <c r="N37" i="35"/>
  <c r="AA37" i="35" s="1"/>
  <c r="N23" i="35"/>
  <c r="N33" i="35"/>
  <c r="N21" i="35"/>
  <c r="N41" i="35"/>
  <c r="N51" i="35"/>
  <c r="N14" i="35"/>
  <c r="AA14" i="35" s="1"/>
  <c r="N49" i="35"/>
  <c r="AA49" i="35" s="1"/>
  <c r="N7" i="35"/>
  <c r="AA7" i="35" s="1"/>
  <c r="N45" i="35"/>
  <c r="N50" i="35"/>
  <c r="AA50" i="35" s="1"/>
  <c r="N30" i="35"/>
  <c r="N46" i="35"/>
  <c r="N26" i="35"/>
  <c r="N48" i="35"/>
  <c r="AA48" i="35" s="1"/>
  <c r="N8" i="35"/>
  <c r="N12" i="35"/>
  <c r="N43" i="35"/>
  <c r="N9" i="35"/>
  <c r="N5" i="35"/>
  <c r="N38" i="35"/>
  <c r="AA38" i="35" s="1"/>
  <c r="N10" i="35"/>
  <c r="N28" i="35"/>
  <c r="AA28" i="35" s="1"/>
  <c r="N32" i="35"/>
  <c r="F31" i="54"/>
  <c r="Y782" i="11"/>
  <c r="AJ1278" i="11"/>
  <c r="AM1278" i="11"/>
  <c r="AH1278" i="11"/>
  <c r="AO1278" i="11"/>
  <c r="Y1278" i="11"/>
  <c r="Y1710" i="11"/>
  <c r="AM3876" i="11"/>
  <c r="AO3876" i="11"/>
  <c r="AH3876" i="11"/>
  <c r="AJ3876" i="11"/>
  <c r="Y3876" i="11"/>
  <c r="Y814" i="11"/>
  <c r="AJ1350" i="11"/>
  <c r="AM1350" i="11"/>
  <c r="AH1350" i="11"/>
  <c r="AO1350" i="11"/>
  <c r="Y1350" i="11"/>
  <c r="Y1782" i="11"/>
  <c r="Y838" i="11"/>
  <c r="AM1398" i="11"/>
  <c r="AO1398" i="11"/>
  <c r="AH1398" i="11"/>
  <c r="AJ1398" i="11"/>
  <c r="Y1398" i="11"/>
  <c r="Y2006" i="11"/>
  <c r="AO3786" i="11"/>
  <c r="AH3786" i="11"/>
  <c r="AJ3786" i="11"/>
  <c r="AM3786" i="11"/>
  <c r="Y3786" i="11"/>
  <c r="Y878" i="11"/>
  <c r="Y2054" i="11"/>
  <c r="AO1358" i="11"/>
  <c r="AH1358" i="11"/>
  <c r="AJ1358" i="11"/>
  <c r="AM1358" i="11"/>
  <c r="Y1358" i="11"/>
  <c r="AH1438" i="11"/>
  <c r="AM1438" i="11"/>
  <c r="AO1438" i="11"/>
  <c r="AJ1438" i="11"/>
  <c r="Y1438" i="11"/>
  <c r="Y731" i="11"/>
  <c r="Y1654" i="11"/>
  <c r="Y3706" i="11"/>
  <c r="AJ3429" i="11"/>
  <c r="AM3429" i="11"/>
  <c r="AO3429" i="11"/>
  <c r="AH3429" i="11"/>
  <c r="Y3429" i="11"/>
  <c r="Y3486" i="11"/>
  <c r="AM3432" i="11"/>
  <c r="AO3432" i="11"/>
  <c r="AH3432" i="11"/>
  <c r="AJ3432" i="11"/>
  <c r="Y3432" i="11"/>
  <c r="Y3503" i="11"/>
  <c r="Y3238" i="11"/>
  <c r="AH2894" i="11"/>
  <c r="AM2894" i="11"/>
  <c r="AO2894" i="11"/>
  <c r="AJ2894" i="11"/>
  <c r="Y2894" i="11"/>
  <c r="AJ2370" i="11"/>
  <c r="AM2370" i="11"/>
  <c r="AO2370" i="11"/>
  <c r="AH2370" i="11"/>
  <c r="Y2370" i="11"/>
  <c r="AH2857" i="11"/>
  <c r="AM2857" i="11"/>
  <c r="AO2857" i="11"/>
  <c r="AJ2857" i="11"/>
  <c r="Y2857" i="11"/>
  <c r="AH1566" i="11"/>
  <c r="AJ1566" i="11"/>
  <c r="AM1566" i="11"/>
  <c r="AO1566" i="11"/>
  <c r="Y1566" i="11"/>
  <c r="AO2531" i="11"/>
  <c r="AH2531" i="11"/>
  <c r="AJ2531" i="11"/>
  <c r="AM2531" i="11"/>
  <c r="Y2531" i="11"/>
  <c r="Y1766" i="11"/>
  <c r="AM2366" i="11"/>
  <c r="AO2366" i="11"/>
  <c r="AH2366" i="11"/>
  <c r="AJ2366" i="11"/>
  <c r="Y2366" i="11"/>
  <c r="AJ3040" i="11"/>
  <c r="AM3040" i="11"/>
  <c r="AO3040" i="11"/>
  <c r="AH3040" i="11"/>
  <c r="Y3040" i="11"/>
  <c r="AH2482" i="11"/>
  <c r="AJ2482" i="11"/>
  <c r="AO2482" i="11"/>
  <c r="AM2482" i="11"/>
  <c r="Y2482" i="11"/>
  <c r="Y1988" i="11"/>
  <c r="Y350" i="11"/>
  <c r="Y806" i="11"/>
  <c r="Y1878" i="11"/>
  <c r="Y766" i="11"/>
  <c r="Y1709" i="11"/>
  <c r="Y3143" i="11"/>
  <c r="AO2940" i="11"/>
  <c r="AH2940" i="11"/>
  <c r="AJ2940" i="11"/>
  <c r="AM2940" i="11"/>
  <c r="Y2940" i="11"/>
  <c r="Y560" i="11"/>
  <c r="AJ1389" i="11"/>
  <c r="AM1389" i="11"/>
  <c r="AH1389" i="11"/>
  <c r="AO1389" i="11"/>
  <c r="Y1389" i="11"/>
  <c r="Y472" i="11"/>
  <c r="Y1009" i="11"/>
  <c r="Y1606" i="11"/>
  <c r="Y96" i="11"/>
  <c r="X2550" i="11"/>
  <c r="X2509" i="11"/>
  <c r="X1288" i="11"/>
  <c r="X1508" i="11"/>
  <c r="X294" i="11"/>
  <c r="X1400" i="11"/>
  <c r="X1192" i="11"/>
  <c r="X163" i="11"/>
  <c r="X3569" i="11"/>
  <c r="X1824" i="11"/>
  <c r="AM1295" i="11"/>
  <c r="AO1295" i="11"/>
  <c r="AH1295" i="11"/>
  <c r="AJ1295" i="11"/>
  <c r="Y1295" i="11"/>
  <c r="AH1559" i="11"/>
  <c r="AJ1559" i="11"/>
  <c r="AM1559" i="11"/>
  <c r="AO1559" i="11"/>
  <c r="Y1559" i="11"/>
  <c r="Y2765" i="11"/>
  <c r="Y952" i="11"/>
  <c r="Z952" i="11" s="1"/>
  <c r="Y31" i="11"/>
  <c r="Y119" i="11"/>
  <c r="Y167" i="11"/>
  <c r="Y207" i="11"/>
  <c r="Y247" i="11"/>
  <c r="Y343" i="11"/>
  <c r="Y391" i="11"/>
  <c r="Y447" i="11"/>
  <c r="Y495" i="11"/>
  <c r="Y543" i="11"/>
  <c r="Y583" i="11"/>
  <c r="Y623" i="11"/>
  <c r="Y663" i="11"/>
  <c r="Y743" i="11"/>
  <c r="Y839" i="11"/>
  <c r="Y895" i="11"/>
  <c r="Y943" i="11"/>
  <c r="Y999" i="11"/>
  <c r="Y1047" i="11"/>
  <c r="Y1127" i="11"/>
  <c r="Y1215" i="11"/>
  <c r="AJ1311" i="11"/>
  <c r="AM1311" i="11"/>
  <c r="AO1311" i="11"/>
  <c r="AH1311" i="11"/>
  <c r="Y1311" i="11"/>
  <c r="AH1423" i="11"/>
  <c r="AM1423" i="11"/>
  <c r="AO1423" i="11"/>
  <c r="AJ1423" i="11"/>
  <c r="Y1423" i="11"/>
  <c r="AM1479" i="11"/>
  <c r="AO1479" i="11"/>
  <c r="AH1479" i="11"/>
  <c r="AJ1479" i="11"/>
  <c r="Y1479" i="11"/>
  <c r="Y1687" i="11"/>
  <c r="Y1751" i="11"/>
  <c r="Z1751" i="11" s="1"/>
  <c r="Y1863" i="11"/>
  <c r="Y1903" i="11"/>
  <c r="Y1991" i="11"/>
  <c r="Y2039" i="11"/>
  <c r="Y2087" i="11"/>
  <c r="AH3379" i="11"/>
  <c r="AJ3379" i="11"/>
  <c r="AM3379" i="11"/>
  <c r="AO3379" i="11"/>
  <c r="Y3379" i="11"/>
  <c r="AH2955" i="11"/>
  <c r="AJ2955" i="11"/>
  <c r="AO2955" i="11"/>
  <c r="AM2955" i="11"/>
  <c r="Y2955" i="11"/>
  <c r="AJ2949" i="11"/>
  <c r="AM2949" i="11"/>
  <c r="AO2949" i="11"/>
  <c r="AH2949" i="11"/>
  <c r="Y2949" i="11"/>
  <c r="AO1560" i="11"/>
  <c r="AJ1560" i="11"/>
  <c r="AM1560" i="11"/>
  <c r="AH1560" i="11"/>
  <c r="Y1560" i="11"/>
  <c r="AH1413" i="11"/>
  <c r="AO1413" i="11"/>
  <c r="AJ1413" i="11"/>
  <c r="AM1413" i="11"/>
  <c r="Y1413" i="11"/>
  <c r="Y2239" i="11"/>
  <c r="Y2287" i="11"/>
  <c r="Y1186" i="11"/>
  <c r="Y1142" i="11"/>
  <c r="Y1118" i="11"/>
  <c r="Y860" i="11"/>
  <c r="Y132" i="11"/>
  <c r="X3422" i="11"/>
  <c r="X912" i="11"/>
  <c r="Y950" i="11"/>
  <c r="Y1843" i="11"/>
  <c r="AH1308" i="11"/>
  <c r="AJ1308" i="11"/>
  <c r="AO1308" i="11"/>
  <c r="AM1308" i="11"/>
  <c r="Y1308" i="11"/>
  <c r="AH1573" i="11"/>
  <c r="AJ1573" i="11"/>
  <c r="AM1573" i="11"/>
  <c r="AO1573" i="11"/>
  <c r="Y1573" i="11"/>
  <c r="Y835" i="11"/>
  <c r="X2197" i="11"/>
  <c r="X3484" i="11"/>
  <c r="Y3504" i="11"/>
  <c r="Y2021" i="11"/>
  <c r="AH3007" i="11"/>
  <c r="AJ3007" i="11"/>
  <c r="AM3007" i="11"/>
  <c r="AO3007" i="11"/>
  <c r="Y3007" i="11"/>
  <c r="X3007" i="11"/>
  <c r="AO1579" i="11"/>
  <c r="AH1579" i="11"/>
  <c r="AJ1579" i="11"/>
  <c r="AM1579" i="11"/>
  <c r="Y1579" i="11"/>
  <c r="Y2692" i="11"/>
  <c r="Y1179" i="11"/>
  <c r="Y2062" i="11"/>
  <c r="Y510" i="11"/>
  <c r="Y470" i="11"/>
  <c r="AJ2552" i="11"/>
  <c r="AM2552" i="11"/>
  <c r="AH2552" i="11"/>
  <c r="AO2552" i="11"/>
  <c r="Y2552" i="11"/>
  <c r="AH2338" i="11"/>
  <c r="AM2338" i="11"/>
  <c r="AO2338" i="11"/>
  <c r="AJ2338" i="11"/>
  <c r="Y2338" i="11"/>
  <c r="AH3360" i="11"/>
  <c r="AJ3360" i="11"/>
  <c r="AM3360" i="11"/>
  <c r="AO3360" i="11"/>
  <c r="Y3360" i="11"/>
  <c r="AH3302" i="11"/>
  <c r="AJ3302" i="11"/>
  <c r="AM3302" i="11"/>
  <c r="AO3302" i="11"/>
  <c r="Y3302" i="11"/>
  <c r="Y2193" i="11"/>
  <c r="Y939" i="11"/>
  <c r="AH3796" i="11"/>
  <c r="AJ3796" i="11"/>
  <c r="AM3796" i="11"/>
  <c r="AO3796" i="11"/>
  <c r="Y3796" i="11"/>
  <c r="Z3796" i="11" s="1"/>
  <c r="X3293" i="11"/>
  <c r="Y1212" i="11"/>
  <c r="Y137" i="11"/>
  <c r="Y3482" i="11"/>
  <c r="X3482" i="11"/>
  <c r="AM3466" i="11"/>
  <c r="AO3466" i="11"/>
  <c r="AH3466" i="11"/>
  <c r="AJ3466" i="11"/>
  <c r="Y3466" i="11"/>
  <c r="AH3451" i="11"/>
  <c r="AJ3451" i="11"/>
  <c r="AM3451" i="11"/>
  <c r="AO3451" i="11"/>
  <c r="Y3451" i="11"/>
  <c r="AH3441" i="11"/>
  <c r="AJ3441" i="11"/>
  <c r="AM3441" i="11"/>
  <c r="AO3441" i="11"/>
  <c r="Y3441" i="11"/>
  <c r="AH3426" i="11"/>
  <c r="AJ3426" i="11"/>
  <c r="AM3426" i="11"/>
  <c r="AO3426" i="11"/>
  <c r="Y3426" i="11"/>
  <c r="AM3411" i="11"/>
  <c r="AO3411" i="11"/>
  <c r="AH3411" i="11"/>
  <c r="AJ3411" i="11"/>
  <c r="Y3411" i="11"/>
  <c r="X3411" i="11"/>
  <c r="AH3400" i="11"/>
  <c r="AJ3400" i="11"/>
  <c r="AM3400" i="11"/>
  <c r="AO3400" i="11"/>
  <c r="Y3400" i="11"/>
  <c r="AH3394" i="11"/>
  <c r="AJ3394" i="11"/>
  <c r="AM3394" i="11"/>
  <c r="AO3394" i="11"/>
  <c r="Y3394" i="11"/>
  <c r="AH2490" i="11"/>
  <c r="AJ2490" i="11"/>
  <c r="AM2490" i="11"/>
  <c r="AO2490" i="11"/>
  <c r="Y2490" i="11"/>
  <c r="Y1707" i="11"/>
  <c r="Y513" i="11"/>
  <c r="Y485" i="11"/>
  <c r="Y795" i="11"/>
  <c r="AH3391" i="11"/>
  <c r="AJ3391" i="11"/>
  <c r="AM3391" i="11"/>
  <c r="AO3391" i="11"/>
  <c r="Y3391" i="11"/>
  <c r="AO3023" i="11"/>
  <c r="AH3023" i="11"/>
  <c r="AJ3023" i="11"/>
  <c r="AM3023" i="11"/>
  <c r="Y3023" i="11"/>
  <c r="AJ1345" i="11"/>
  <c r="AM1345" i="11"/>
  <c r="AO1345" i="11"/>
  <c r="AH1345" i="11"/>
  <c r="Y1345" i="11"/>
  <c r="AO1317" i="11"/>
  <c r="AH1317" i="11"/>
  <c r="AJ1317" i="11"/>
  <c r="AM1317" i="11"/>
  <c r="Y1317" i="11"/>
  <c r="AH1394" i="11"/>
  <c r="AJ1394" i="11"/>
  <c r="AM1394" i="11"/>
  <c r="AO1394" i="11"/>
  <c r="Y1394" i="11"/>
  <c r="Y1864" i="11"/>
  <c r="AM1366" i="11"/>
  <c r="AO1366" i="11"/>
  <c r="AJ1366" i="11"/>
  <c r="AH1366" i="11"/>
  <c r="Y1366" i="11"/>
  <c r="AJ2883" i="11"/>
  <c r="AM2883" i="11"/>
  <c r="AO2883" i="11"/>
  <c r="AH2883" i="11"/>
  <c r="Y2883" i="11"/>
  <c r="Y2770" i="11"/>
  <c r="Y2647" i="11"/>
  <c r="AH2600" i="11"/>
  <c r="AO2600" i="11"/>
  <c r="AJ2600" i="11"/>
  <c r="AM2600" i="11"/>
  <c r="Y2600" i="11"/>
  <c r="AH2495" i="11"/>
  <c r="AJ2495" i="11"/>
  <c r="AM2495" i="11"/>
  <c r="AO2495" i="11"/>
  <c r="Y2495" i="11"/>
  <c r="AO2465" i="11"/>
  <c r="AJ2465" i="11"/>
  <c r="AM2465" i="11"/>
  <c r="AH2465" i="11"/>
  <c r="Y2465" i="11"/>
  <c r="AH1475" i="11"/>
  <c r="AJ1475" i="11"/>
  <c r="AO1475" i="11"/>
  <c r="AM1475" i="11"/>
  <c r="Y1475" i="11"/>
  <c r="Y3521" i="11"/>
  <c r="AH3265" i="11"/>
  <c r="AJ3265" i="11"/>
  <c r="AM3265" i="11"/>
  <c r="AO3265" i="11"/>
  <c r="Y3265" i="11"/>
  <c r="Y2266" i="11"/>
  <c r="Y2227" i="11"/>
  <c r="AH2458" i="11"/>
  <c r="AJ2458" i="11"/>
  <c r="AO2458" i="11"/>
  <c r="AM2458" i="11"/>
  <c r="Y2458" i="11"/>
  <c r="X796" i="11"/>
  <c r="AO3336" i="11"/>
  <c r="AH3336" i="11"/>
  <c r="AJ3336" i="11"/>
  <c r="AM3336" i="11"/>
  <c r="Y3336" i="11"/>
  <c r="AM3275" i="11"/>
  <c r="AO3275" i="11"/>
  <c r="AH3275" i="11"/>
  <c r="AJ3275" i="11"/>
  <c r="Y3275" i="11"/>
  <c r="Y3195" i="11"/>
  <c r="Y2813" i="11"/>
  <c r="Y2702" i="11"/>
  <c r="Y1659" i="11"/>
  <c r="Y1728" i="11"/>
  <c r="Z1728" i="11" s="1"/>
  <c r="Y3609" i="11"/>
  <c r="AH3277" i="11"/>
  <c r="AJ3277" i="11"/>
  <c r="AM3277" i="11"/>
  <c r="AO3277" i="11"/>
  <c r="Y3277" i="11"/>
  <c r="AH1461" i="11"/>
  <c r="AJ1461" i="11"/>
  <c r="AM1461" i="11"/>
  <c r="AO1461" i="11"/>
  <c r="Y1461" i="11"/>
  <c r="Y2642" i="11"/>
  <c r="AH2574" i="11"/>
  <c r="AJ2574" i="11"/>
  <c r="AM2574" i="11"/>
  <c r="AO2574" i="11"/>
  <c r="Y2574" i="11"/>
  <c r="AJ2381" i="11"/>
  <c r="AM2381" i="11"/>
  <c r="AO2381" i="11"/>
  <c r="AH2381" i="11"/>
  <c r="Y2381" i="11"/>
  <c r="Y2102" i="11"/>
  <c r="AJ3008" i="11"/>
  <c r="AM3008" i="11"/>
  <c r="AO3008" i="11"/>
  <c r="AH3008" i="11"/>
  <c r="Y3008" i="11"/>
  <c r="Y2807" i="11"/>
  <c r="AM1275" i="11"/>
  <c r="AO1275" i="11"/>
  <c r="AH1275" i="11"/>
  <c r="AJ1275" i="11"/>
  <c r="Y1275" i="11"/>
  <c r="Y867" i="11"/>
  <c r="Y963" i="11"/>
  <c r="X1451" i="11"/>
  <c r="Y542" i="11"/>
  <c r="Y322" i="11"/>
  <c r="Y150" i="11"/>
  <c r="Y26" i="11"/>
  <c r="AC26" i="11" s="1"/>
  <c r="Y2251" i="11"/>
  <c r="X2251" i="11"/>
  <c r="Y2043" i="11"/>
  <c r="Y1752" i="11"/>
  <c r="Z1752" i="11" s="1"/>
  <c r="AH1488" i="11"/>
  <c r="AJ1488" i="11"/>
  <c r="AM1488" i="11"/>
  <c r="AO1488" i="11"/>
  <c r="Y1488" i="11"/>
  <c r="AH1416" i="11"/>
  <c r="AJ1416" i="11"/>
  <c r="AM1416" i="11"/>
  <c r="AO1416" i="11"/>
  <c r="Y1416" i="11"/>
  <c r="AH1316" i="11"/>
  <c r="AJ1316" i="11"/>
  <c r="AM1316" i="11"/>
  <c r="AO1316" i="11"/>
  <c r="Y1316" i="11"/>
  <c r="Y1252" i="11"/>
  <c r="Y1172" i="11"/>
  <c r="Y1080" i="11"/>
  <c r="Y1028" i="11"/>
  <c r="Y976" i="11"/>
  <c r="Z976" i="11" s="1"/>
  <c r="Y936" i="11"/>
  <c r="Y880" i="11"/>
  <c r="Z880" i="11" s="1"/>
  <c r="Y808" i="11"/>
  <c r="Y768" i="11"/>
  <c r="Y614" i="11"/>
  <c r="Y515" i="11"/>
  <c r="Y435" i="11"/>
  <c r="Y262" i="11"/>
  <c r="Y195" i="11"/>
  <c r="Y59" i="11"/>
  <c r="Y2080" i="11"/>
  <c r="AH2555" i="11"/>
  <c r="AJ2555" i="11"/>
  <c r="AM2555" i="11"/>
  <c r="AO2555" i="11"/>
  <c r="Y2555" i="11"/>
  <c r="AH2323" i="11"/>
  <c r="AJ2323" i="11"/>
  <c r="AO2323" i="11"/>
  <c r="AM2323" i="11"/>
  <c r="Y2323" i="11"/>
  <c r="Y2123" i="11"/>
  <c r="Y1184" i="11"/>
  <c r="Y984" i="11"/>
  <c r="AH1480" i="11"/>
  <c r="AM1480" i="11"/>
  <c r="AO1480" i="11"/>
  <c r="AJ1480" i="11"/>
  <c r="Y1480" i="11"/>
  <c r="AJ1404" i="11"/>
  <c r="AM1404" i="11"/>
  <c r="AH1404" i="11"/>
  <c r="AO1404" i="11"/>
  <c r="Y1404" i="11"/>
  <c r="X1304" i="11"/>
  <c r="Y1994" i="11"/>
  <c r="AH1347" i="11"/>
  <c r="AJ1347" i="11"/>
  <c r="AM1347" i="11"/>
  <c r="AO1347" i="11"/>
  <c r="Y1347" i="11"/>
  <c r="Y1115" i="11"/>
  <c r="Y86" i="11"/>
  <c r="Y1900" i="11"/>
  <c r="AJ2426" i="11"/>
  <c r="AM2426" i="11"/>
  <c r="AH2426" i="11"/>
  <c r="AO2426" i="11"/>
  <c r="Y2426" i="11"/>
  <c r="AH2330" i="11"/>
  <c r="AJ2330" i="11"/>
  <c r="AM2330" i="11"/>
  <c r="AO2330" i="11"/>
  <c r="Y2330" i="11"/>
  <c r="X1708" i="11"/>
  <c r="Y3605" i="11"/>
  <c r="Y678" i="11"/>
  <c r="AH3284" i="11"/>
  <c r="AJ3284" i="11"/>
  <c r="AM3284" i="11"/>
  <c r="AO3284" i="11"/>
  <c r="Y3284" i="11"/>
  <c r="Y3196" i="11"/>
  <c r="Z3196" i="11" s="1"/>
  <c r="T215" i="54"/>
  <c r="AA215" i="54" s="1"/>
  <c r="AD215" i="54" s="1"/>
  <c r="N215" i="54"/>
  <c r="M215" i="54"/>
  <c r="U215" i="54" s="1"/>
  <c r="AB215" i="54" s="1"/>
  <c r="AE215" i="54" s="1"/>
  <c r="T206" i="54"/>
  <c r="AA206" i="54" s="1"/>
  <c r="AD206" i="54" s="1"/>
  <c r="M206" i="54"/>
  <c r="O206" i="54" s="1"/>
  <c r="N206" i="54"/>
  <c r="V8" i="35"/>
  <c r="V35" i="35"/>
  <c r="V44" i="35"/>
  <c r="AA44" i="35" s="1"/>
  <c r="V45" i="35"/>
  <c r="V17" i="35"/>
  <c r="V49" i="35"/>
  <c r="V32" i="35"/>
  <c r="V18" i="35"/>
  <c r="V25" i="35"/>
  <c r="V23" i="35"/>
  <c r="V30" i="35"/>
  <c r="F117" i="54"/>
  <c r="G77" i="54"/>
  <c r="G83" i="54"/>
  <c r="F123" i="54"/>
  <c r="AH3787" i="11"/>
  <c r="AJ3787" i="11"/>
  <c r="AM3787" i="11"/>
  <c r="AO3787" i="11"/>
  <c r="Y3787" i="11"/>
  <c r="Y3481" i="11"/>
  <c r="AH3383" i="11"/>
  <c r="AJ3383" i="11"/>
  <c r="AM3383" i="11"/>
  <c r="AO3383" i="11"/>
  <c r="Y3383" i="11"/>
  <c r="Y2305" i="11"/>
  <c r="Y2265" i="11"/>
  <c r="Y1652" i="11"/>
  <c r="Y2709" i="11"/>
  <c r="Y2657" i="11"/>
  <c r="Y24" i="11"/>
  <c r="Z24" i="11" s="1"/>
  <c r="Y518" i="11"/>
  <c r="Y494" i="11"/>
  <c r="AM2606" i="11"/>
  <c r="AO2606" i="11"/>
  <c r="AH2606" i="11"/>
  <c r="AJ2606" i="11"/>
  <c r="Y2606" i="11"/>
  <c r="AH2485" i="11"/>
  <c r="AJ2485" i="11"/>
  <c r="AM2485" i="11"/>
  <c r="AO2485" i="11"/>
  <c r="Y2485" i="11"/>
  <c r="Y340" i="11"/>
  <c r="AH3334" i="11"/>
  <c r="AJ3334" i="11"/>
  <c r="AM3334" i="11"/>
  <c r="AO3334" i="11"/>
  <c r="Y3334" i="11"/>
  <c r="AH2848" i="11"/>
  <c r="AJ2848" i="11"/>
  <c r="AM2848" i="11"/>
  <c r="AO2848" i="11"/>
  <c r="Y2848" i="11"/>
  <c r="Y1076" i="11"/>
  <c r="Y931" i="11"/>
  <c r="Y898" i="11"/>
  <c r="AM3788" i="11"/>
  <c r="AO3788" i="11"/>
  <c r="AH3788" i="11"/>
  <c r="AJ3788" i="11"/>
  <c r="Y3788" i="11"/>
  <c r="Y956" i="11"/>
  <c r="Y133" i="11"/>
  <c r="Y3476" i="11"/>
  <c r="AH3465" i="11"/>
  <c r="AJ3465" i="11"/>
  <c r="AM3465" i="11"/>
  <c r="AO3465" i="11"/>
  <c r="Y3465" i="11"/>
  <c r="AM3450" i="11"/>
  <c r="AO3450" i="11"/>
  <c r="AH3450" i="11"/>
  <c r="AJ3450" i="11"/>
  <c r="Y3450" i="11"/>
  <c r="AH3436" i="11"/>
  <c r="AJ3436" i="11"/>
  <c r="AM3436" i="11"/>
  <c r="AO3436" i="11"/>
  <c r="Y3436" i="11"/>
  <c r="AO3401" i="11"/>
  <c r="AH3401" i="11"/>
  <c r="AJ3401" i="11"/>
  <c r="AM3401" i="11"/>
  <c r="Y3401" i="11"/>
  <c r="AJ3395" i="11"/>
  <c r="AM3395" i="11"/>
  <c r="AO3395" i="11"/>
  <c r="AH3395" i="11"/>
  <c r="Y3395" i="11"/>
  <c r="AH3384" i="11"/>
  <c r="AJ3384" i="11"/>
  <c r="AM3384" i="11"/>
  <c r="AO3384" i="11"/>
  <c r="Y3384" i="11"/>
  <c r="Y2245" i="11"/>
  <c r="Y517" i="11"/>
  <c r="Y489" i="11"/>
  <c r="Y2073" i="11"/>
  <c r="AM2558" i="11"/>
  <c r="AO2558" i="11"/>
  <c r="AH2558" i="11"/>
  <c r="AJ2558" i="11"/>
  <c r="Y2558" i="11"/>
  <c r="AO1353" i="11"/>
  <c r="AH1353" i="11"/>
  <c r="AJ1353" i="11"/>
  <c r="AM1353" i="11"/>
  <c r="Y1353" i="11"/>
  <c r="AJ1305" i="11"/>
  <c r="AM1305" i="11"/>
  <c r="AH1305" i="11"/>
  <c r="AO1305" i="11"/>
  <c r="Y1305" i="11"/>
  <c r="AO2526" i="11"/>
  <c r="AH2526" i="11"/>
  <c r="AJ2526" i="11"/>
  <c r="AM2526" i="11"/>
  <c r="Y2526" i="11"/>
  <c r="Y866" i="11"/>
  <c r="AM1297" i="11"/>
  <c r="AO1297" i="11"/>
  <c r="AH1297" i="11"/>
  <c r="AJ1297" i="11"/>
  <c r="Y1297" i="11"/>
  <c r="AH2568" i="11"/>
  <c r="AJ2568" i="11"/>
  <c r="AO2568" i="11"/>
  <c r="AM2568" i="11"/>
  <c r="Y2568" i="11"/>
  <c r="AM1314" i="11"/>
  <c r="AO1314" i="11"/>
  <c r="AH1314" i="11"/>
  <c r="AJ1314" i="11"/>
  <c r="Y1314" i="11"/>
  <c r="Y2828" i="11"/>
  <c r="Y2754" i="11"/>
  <c r="AH2598" i="11"/>
  <c r="AJ2598" i="11"/>
  <c r="AM2598" i="11"/>
  <c r="AO2598" i="11"/>
  <c r="Y2598" i="11"/>
  <c r="AH2494" i="11"/>
  <c r="AM2494" i="11"/>
  <c r="AO2494" i="11"/>
  <c r="AJ2494" i="11"/>
  <c r="Y2494" i="11"/>
  <c r="AH2456" i="11"/>
  <c r="AJ2456" i="11"/>
  <c r="AM2456" i="11"/>
  <c r="AO2456" i="11"/>
  <c r="Y2456" i="11"/>
  <c r="AM1403" i="11"/>
  <c r="AO1403" i="11"/>
  <c r="AH1403" i="11"/>
  <c r="AJ1403" i="11"/>
  <c r="Y1403" i="11"/>
  <c r="Z1403" i="11" s="1"/>
  <c r="Y3514" i="11"/>
  <c r="AH2424" i="11"/>
  <c r="AM2424" i="11"/>
  <c r="AJ2424" i="11"/>
  <c r="AO2424" i="11"/>
  <c r="Y2424" i="11"/>
  <c r="Y2250" i="11"/>
  <c r="Y2219" i="11"/>
  <c r="Y46" i="11"/>
  <c r="Y3710" i="11"/>
  <c r="AH3352" i="11"/>
  <c r="AJ3352" i="11"/>
  <c r="AM3352" i="11"/>
  <c r="AO3352" i="11"/>
  <c r="Y3352" i="11"/>
  <c r="AM3330" i="11"/>
  <c r="AO3330" i="11"/>
  <c r="AH3330" i="11"/>
  <c r="AJ3330" i="11"/>
  <c r="Y3330" i="11"/>
  <c r="AH3305" i="11"/>
  <c r="AJ3305" i="11"/>
  <c r="AM3305" i="11"/>
  <c r="AO3305" i="11"/>
  <c r="Y3305" i="11"/>
  <c r="AH3266" i="11"/>
  <c r="AJ3266" i="11"/>
  <c r="AM3266" i="11"/>
  <c r="AO3266" i="11"/>
  <c r="Y3266" i="11"/>
  <c r="Y3157" i="11"/>
  <c r="AO2967" i="11"/>
  <c r="AH2967" i="11"/>
  <c r="AJ2967" i="11"/>
  <c r="AM2967" i="11"/>
  <c r="Y2967" i="11"/>
  <c r="Y2808" i="11"/>
  <c r="Y2694" i="11"/>
  <c r="Y1643" i="11"/>
  <c r="Y33" i="11"/>
  <c r="Y9" i="11"/>
  <c r="AH2477" i="11"/>
  <c r="AM2477" i="11"/>
  <c r="AJ2477" i="11"/>
  <c r="AO2477" i="11"/>
  <c r="Y2477" i="11"/>
  <c r="AM2357" i="11"/>
  <c r="AO2357" i="11"/>
  <c r="AH2357" i="11"/>
  <c r="AJ2357" i="11"/>
  <c r="Y2357" i="11"/>
  <c r="Y2243" i="11"/>
  <c r="Y3625" i="11"/>
  <c r="Y718" i="11"/>
  <c r="Y3764" i="11"/>
  <c r="Z3764" i="11" s="1"/>
  <c r="Y3729" i="11"/>
  <c r="Y3494" i="11"/>
  <c r="AM1397" i="11"/>
  <c r="AO1397" i="11"/>
  <c r="AH1397" i="11"/>
  <c r="AJ1397" i="11"/>
  <c r="Y1397" i="11"/>
  <c r="Y1701" i="11"/>
  <c r="Y3614" i="11"/>
  <c r="AH3285" i="11"/>
  <c r="AJ3285" i="11"/>
  <c r="AM3285" i="11"/>
  <c r="AO3285" i="11"/>
  <c r="Y3285" i="11"/>
  <c r="AO1477" i="11"/>
  <c r="AJ1477" i="11"/>
  <c r="AM1477" i="11"/>
  <c r="AH1477" i="11"/>
  <c r="Y1477" i="11"/>
  <c r="Y1161" i="11"/>
  <c r="AH2576" i="11"/>
  <c r="AM2576" i="11"/>
  <c r="AJ2576" i="11"/>
  <c r="AO2576" i="11"/>
  <c r="Y2576" i="11"/>
  <c r="AH2407" i="11"/>
  <c r="AJ2407" i="11"/>
  <c r="AM2407" i="11"/>
  <c r="AO2407" i="11"/>
  <c r="Y2407" i="11"/>
  <c r="AJ2863" i="11"/>
  <c r="AM2863" i="11"/>
  <c r="AO2863" i="11"/>
  <c r="AH2863" i="11"/>
  <c r="Y2863" i="11"/>
  <c r="Y971" i="11"/>
  <c r="Y2636" i="11"/>
  <c r="Y763" i="11"/>
  <c r="Y250" i="11"/>
  <c r="Z250" i="11" s="1"/>
  <c r="Y3069" i="11"/>
  <c r="AJ2462" i="11"/>
  <c r="AM2462" i="11"/>
  <c r="AH2462" i="11"/>
  <c r="AO2462" i="11"/>
  <c r="Y2462" i="11"/>
  <c r="AJ2869" i="11"/>
  <c r="AM2869" i="11"/>
  <c r="AH2869" i="11"/>
  <c r="AO2869" i="11"/>
  <c r="Y2869" i="11"/>
  <c r="Y2735" i="11"/>
  <c r="AM2591" i="11"/>
  <c r="AO2591" i="11"/>
  <c r="AH2591" i="11"/>
  <c r="AJ2591" i="11"/>
  <c r="Y2591" i="11"/>
  <c r="AJ2498" i="11"/>
  <c r="AM2498" i="11"/>
  <c r="AO2498" i="11"/>
  <c r="AH2498" i="11"/>
  <c r="Y2498" i="11"/>
  <c r="AM2355" i="11"/>
  <c r="AO2355" i="11"/>
  <c r="AH2355" i="11"/>
  <c r="AJ2355" i="11"/>
  <c r="Y2355" i="11"/>
  <c r="Y1963" i="11"/>
  <c r="Y1844" i="11"/>
  <c r="Y1644" i="11"/>
  <c r="AH1512" i="11"/>
  <c r="AM1512" i="11"/>
  <c r="AO1512" i="11"/>
  <c r="AJ1512" i="11"/>
  <c r="Y1512" i="11"/>
  <c r="Z1512" i="11" s="1"/>
  <c r="AM1392" i="11"/>
  <c r="AO1392" i="11"/>
  <c r="AH1392" i="11"/>
  <c r="AJ1392" i="11"/>
  <c r="Y1392" i="11"/>
  <c r="Z1392" i="11" s="1"/>
  <c r="AH1336" i="11"/>
  <c r="AM1336" i="11"/>
  <c r="AJ1336" i="11"/>
  <c r="AO1336" i="11"/>
  <c r="Y1336" i="11"/>
  <c r="AO1280" i="11"/>
  <c r="AH1280" i="11"/>
  <c r="AJ1280" i="11"/>
  <c r="AM1280" i="11"/>
  <c r="Y1280" i="11"/>
  <c r="Y1124" i="11"/>
  <c r="Y1060" i="11"/>
  <c r="Y1004" i="11"/>
  <c r="Y944" i="11"/>
  <c r="Z944" i="11" s="1"/>
  <c r="Y904" i="11"/>
  <c r="Z904" i="11" s="1"/>
  <c r="Y836" i="11"/>
  <c r="Y744" i="11"/>
  <c r="Z744" i="11" s="1"/>
  <c r="Y571" i="11"/>
  <c r="Y483" i="11"/>
  <c r="Y379" i="11"/>
  <c r="Y302" i="11"/>
  <c r="Y259" i="11"/>
  <c r="Y187" i="11"/>
  <c r="Y35" i="11"/>
  <c r="AJ2459" i="11"/>
  <c r="AM2459" i="11"/>
  <c r="AO2459" i="11"/>
  <c r="AH2459" i="11"/>
  <c r="Y2459" i="11"/>
  <c r="AH2539" i="11"/>
  <c r="AJ2539" i="11"/>
  <c r="AM2539" i="11"/>
  <c r="AO2539" i="11"/>
  <c r="Y2539" i="11"/>
  <c r="AM2315" i="11"/>
  <c r="AO2315" i="11"/>
  <c r="AH2315" i="11"/>
  <c r="AJ2315" i="11"/>
  <c r="Y2315" i="11"/>
  <c r="Y2115" i="11"/>
  <c r="Y323" i="11"/>
  <c r="Y139" i="11"/>
  <c r="AO1484" i="11"/>
  <c r="AH1484" i="11"/>
  <c r="AJ1484" i="11"/>
  <c r="AM1484" i="11"/>
  <c r="Y1484" i="11"/>
  <c r="AH1376" i="11"/>
  <c r="AO1376" i="11"/>
  <c r="AJ1376" i="11"/>
  <c r="AM1376" i="11"/>
  <c r="Y1376" i="11"/>
  <c r="Z1376" i="11" s="1"/>
  <c r="Y43" i="11"/>
  <c r="Y2162" i="11"/>
  <c r="AM1419" i="11"/>
  <c r="AO1419" i="11"/>
  <c r="AH1419" i="11"/>
  <c r="AJ1419" i="11"/>
  <c r="Y1419" i="11"/>
  <c r="Y1227" i="11"/>
  <c r="Y174" i="11"/>
  <c r="Y1692" i="11"/>
  <c r="Y1828" i="11"/>
  <c r="Y1812" i="11"/>
  <c r="Y1920" i="11"/>
  <c r="Z1920" i="11" s="1"/>
  <c r="Y1592" i="11"/>
  <c r="Y3593" i="11"/>
  <c r="Y651" i="11"/>
  <c r="Y3188" i="11"/>
  <c r="Y3068" i="11"/>
  <c r="Z3068" i="11" s="1"/>
  <c r="AM2861" i="11"/>
  <c r="AO2861" i="11"/>
  <c r="AH2861" i="11"/>
  <c r="AJ2861" i="11"/>
  <c r="Y2861" i="11"/>
  <c r="AH2870" i="11"/>
  <c r="AJ2870" i="11"/>
  <c r="AM2870" i="11"/>
  <c r="AO2870" i="11"/>
  <c r="Y2870" i="11"/>
  <c r="Y1688" i="11"/>
  <c r="Z1688" i="11" s="1"/>
  <c r="Y2003" i="11"/>
  <c r="AH2427" i="11"/>
  <c r="AJ2427" i="11"/>
  <c r="AM2427" i="11"/>
  <c r="AO2427" i="11"/>
  <c r="Y2427" i="11"/>
  <c r="E31" i="21"/>
  <c r="F31" i="21" s="1"/>
  <c r="G31" i="21" s="1"/>
  <c r="E9" i="21"/>
  <c r="F9" i="21" s="1"/>
  <c r="G9" i="21" s="1"/>
  <c r="J40" i="35"/>
  <c r="AA40" i="35" s="1"/>
  <c r="J18" i="35"/>
  <c r="J32" i="35"/>
  <c r="AA32" i="35" s="1"/>
  <c r="R36" i="35"/>
  <c r="AA36" i="35" s="1"/>
  <c r="R12" i="35"/>
  <c r="J11" i="35"/>
  <c r="AA11" i="35" s="1"/>
  <c r="R51" i="35"/>
  <c r="AA51" i="35" s="1"/>
  <c r="AE51" i="35" s="1"/>
  <c r="J30" i="35"/>
  <c r="AA30" i="35" s="1"/>
  <c r="X51" i="35"/>
  <c r="F115" i="54"/>
  <c r="G104" i="54"/>
  <c r="Y569" i="11"/>
  <c r="F133" i="54"/>
  <c r="G103" i="54"/>
  <c r="AH3362" i="11"/>
  <c r="AJ3362" i="11"/>
  <c r="AM3362" i="11"/>
  <c r="AO3362" i="11"/>
  <c r="Y3362" i="11"/>
  <c r="Y2309" i="11"/>
  <c r="Y3607" i="11"/>
  <c r="Y1602" i="11"/>
  <c r="Y585" i="11"/>
  <c r="Y233" i="11"/>
  <c r="Y321" i="11"/>
  <c r="AH2441" i="11"/>
  <c r="AJ2441" i="11"/>
  <c r="AM2441" i="11"/>
  <c r="AO2441" i="11"/>
  <c r="Y2441" i="11"/>
  <c r="Y656" i="11"/>
  <c r="Y3677" i="11"/>
  <c r="Y3641" i="11"/>
  <c r="AH3845" i="11"/>
  <c r="AJ3845" i="11"/>
  <c r="AM3845" i="11"/>
  <c r="AO3845" i="11"/>
  <c r="Y3845" i="11"/>
  <c r="AJ3869" i="11"/>
  <c r="AM3869" i="11"/>
  <c r="AH3869" i="11"/>
  <c r="AO3869" i="11"/>
  <c r="Y3869" i="11"/>
  <c r="AH2931" i="11"/>
  <c r="AM2931" i="11"/>
  <c r="AO2931" i="11"/>
  <c r="AJ2931" i="11"/>
  <c r="Y2931" i="11"/>
  <c r="AH2884" i="11"/>
  <c r="AM2884" i="11"/>
  <c r="AJ2884" i="11"/>
  <c r="AO2884" i="11"/>
  <c r="Y2884" i="11"/>
  <c r="Z2884" i="11" s="1"/>
  <c r="Y2714" i="11"/>
  <c r="Y2690" i="11"/>
  <c r="Y2643" i="11"/>
  <c r="Y313" i="11"/>
  <c r="Y266" i="11"/>
  <c r="Y225" i="11"/>
  <c r="Y842" i="11"/>
  <c r="Y405" i="11"/>
  <c r="Y181" i="11"/>
  <c r="Y353" i="11"/>
  <c r="AH1323" i="11"/>
  <c r="AJ1323" i="11"/>
  <c r="AM1323" i="11"/>
  <c r="AO1323" i="11"/>
  <c r="Y1323" i="11"/>
  <c r="Y74" i="11"/>
  <c r="Y1803" i="11"/>
  <c r="AJ2423" i="11"/>
  <c r="AM2423" i="11"/>
  <c r="AO2423" i="11"/>
  <c r="AH2423" i="11"/>
  <c r="Y2423" i="11"/>
  <c r="Y736" i="11"/>
  <c r="Y1226" i="11"/>
  <c r="AH2385" i="11"/>
  <c r="AJ2385" i="11"/>
  <c r="AM2385" i="11"/>
  <c r="AO2385" i="11"/>
  <c r="Y2385" i="11"/>
  <c r="Y2097" i="11"/>
  <c r="AH1578" i="11"/>
  <c r="AJ1578" i="11"/>
  <c r="AM1578" i="11"/>
  <c r="AO1578" i="11"/>
  <c r="Y1578" i="11"/>
  <c r="Y778" i="11"/>
  <c r="Y666" i="11"/>
  <c r="Y3596" i="11"/>
  <c r="Z3596" i="11" s="1"/>
  <c r="Y253" i="11"/>
  <c r="Y3579" i="11"/>
  <c r="Y3768" i="11"/>
  <c r="Y3733" i="11"/>
  <c r="Y3701" i="11"/>
  <c r="Y3098" i="11"/>
  <c r="Y2659" i="11"/>
  <c r="AO2583" i="11"/>
  <c r="AH2583" i="11"/>
  <c r="AJ2583" i="11"/>
  <c r="AM2583" i="11"/>
  <c r="Y2583" i="11"/>
  <c r="Y2089" i="11"/>
  <c r="Y3571" i="11"/>
  <c r="Y3515" i="11"/>
  <c r="AH3034" i="11"/>
  <c r="AJ3034" i="11"/>
  <c r="AM3034" i="11"/>
  <c r="AO3034" i="11"/>
  <c r="Y3034" i="11"/>
  <c r="AO2994" i="11"/>
  <c r="AH2994" i="11"/>
  <c r="AJ2994" i="11"/>
  <c r="AM2994" i="11"/>
  <c r="Y2994" i="11"/>
  <c r="AH2978" i="11"/>
  <c r="AJ2978" i="11"/>
  <c r="AM2978" i="11"/>
  <c r="AO2978" i="11"/>
  <c r="Y2978" i="11"/>
  <c r="Y1957" i="11"/>
  <c r="Y1203" i="11"/>
  <c r="Y1026" i="11"/>
  <c r="Y117" i="11"/>
  <c r="Y597" i="11"/>
  <c r="Y541" i="11"/>
  <c r="Y449" i="11"/>
  <c r="Y409" i="11"/>
  <c r="Y345" i="11"/>
  <c r="Y1651" i="11"/>
  <c r="AH1498" i="11"/>
  <c r="AJ1498" i="11"/>
  <c r="AM1498" i="11"/>
  <c r="AO1498" i="11"/>
  <c r="Y1498" i="11"/>
  <c r="Y3185" i="11"/>
  <c r="AH3323" i="11"/>
  <c r="AJ3323" i="11"/>
  <c r="AM3323" i="11"/>
  <c r="AO3323" i="11"/>
  <c r="Y3323" i="11"/>
  <c r="Y681" i="11"/>
  <c r="AJ2337" i="11"/>
  <c r="AM2337" i="11"/>
  <c r="AO2337" i="11"/>
  <c r="AH2337" i="11"/>
  <c r="Y2337" i="11"/>
  <c r="Y557" i="11"/>
  <c r="Y2241" i="11"/>
  <c r="Y2146" i="11"/>
  <c r="Y2145" i="11"/>
  <c r="Y2210" i="11"/>
  <c r="AH3833" i="11"/>
  <c r="AJ3833" i="11"/>
  <c r="AM3833" i="11"/>
  <c r="AO3833" i="11"/>
  <c r="Y3833" i="11"/>
  <c r="AO3879" i="11"/>
  <c r="AJ3879" i="11"/>
  <c r="AM3879" i="11"/>
  <c r="AH3879" i="11"/>
  <c r="Y3879" i="11"/>
  <c r="Y1771" i="11"/>
  <c r="AH3791" i="11"/>
  <c r="AJ3791" i="11"/>
  <c r="AM3791" i="11"/>
  <c r="AO3791" i="11"/>
  <c r="Y3791" i="11"/>
  <c r="Y668" i="11"/>
  <c r="Y3242" i="11"/>
  <c r="Y3218" i="11"/>
  <c r="Y3155" i="11"/>
  <c r="Y3115" i="11"/>
  <c r="Y3091" i="11"/>
  <c r="Y3672" i="11"/>
  <c r="Y3642" i="11"/>
  <c r="Y3617" i="11"/>
  <c r="AM2937" i="11"/>
  <c r="AO2937" i="11"/>
  <c r="AJ2937" i="11"/>
  <c r="AH2937" i="11"/>
  <c r="Y2937" i="11"/>
  <c r="AH2842" i="11"/>
  <c r="AM2842" i="11"/>
  <c r="AJ2842" i="11"/>
  <c r="AO2842" i="11"/>
  <c r="Y2842" i="11"/>
  <c r="AH1330" i="11"/>
  <c r="AJ1330" i="11"/>
  <c r="AM1330" i="11"/>
  <c r="AO1330" i="11"/>
  <c r="Y1330" i="11"/>
  <c r="Y698" i="11"/>
  <c r="Y3545" i="11"/>
  <c r="Y1250" i="11"/>
  <c r="AM1331" i="11"/>
  <c r="AO1331" i="11"/>
  <c r="AH1331" i="11"/>
  <c r="AJ1331" i="11"/>
  <c r="Y1331" i="11"/>
  <c r="Y610" i="11"/>
  <c r="AJ2851" i="11"/>
  <c r="AM2851" i="11"/>
  <c r="AO2851" i="11"/>
  <c r="AH2851" i="11"/>
  <c r="Y2851" i="11"/>
  <c r="AM2512" i="11"/>
  <c r="AO2512" i="11"/>
  <c r="AH2512" i="11"/>
  <c r="AJ2512" i="11"/>
  <c r="Y2512" i="11"/>
  <c r="Y2290" i="11"/>
  <c r="Y1650" i="11"/>
  <c r="Y3603" i="11"/>
  <c r="Y1730" i="11"/>
  <c r="AJ3361" i="11"/>
  <c r="AM3361" i="11"/>
  <c r="AO3361" i="11"/>
  <c r="AH3361" i="11"/>
  <c r="Y3361" i="11"/>
  <c r="AH3290" i="11"/>
  <c r="AJ3290" i="11"/>
  <c r="AM3290" i="11"/>
  <c r="AO3290" i="11"/>
  <c r="Y3290" i="11"/>
  <c r="AH2537" i="11"/>
  <c r="AJ2537" i="11"/>
  <c r="AM2537" i="11"/>
  <c r="AO2537" i="11"/>
  <c r="Y2537" i="11"/>
  <c r="AH2520" i="11"/>
  <c r="AM2520" i="11"/>
  <c r="AO2520" i="11"/>
  <c r="AJ2520" i="11"/>
  <c r="Y2520" i="11"/>
  <c r="Y2173" i="11"/>
  <c r="AJ2351" i="11"/>
  <c r="AM2351" i="11"/>
  <c r="AH2351" i="11"/>
  <c r="AO2351" i="11"/>
  <c r="Y2351" i="11"/>
  <c r="AO2455" i="11"/>
  <c r="AJ2455" i="11"/>
  <c r="AM2455" i="11"/>
  <c r="AH2455" i="11"/>
  <c r="Y2455" i="11"/>
  <c r="Y2069" i="11"/>
  <c r="Y2724" i="11"/>
  <c r="Y2778" i="11"/>
  <c r="Y1970" i="11"/>
  <c r="Y5" i="11"/>
  <c r="Y99" i="11"/>
  <c r="Y108" i="11"/>
  <c r="Y116" i="11"/>
  <c r="Y124" i="11"/>
  <c r="Y144" i="11"/>
  <c r="Y216" i="11"/>
  <c r="Z216" i="11" s="1"/>
  <c r="Y290" i="11"/>
  <c r="AB334" i="11"/>
  <c r="AD334" i="11"/>
  <c r="Y364" i="11"/>
  <c r="X364" i="11"/>
  <c r="Y368" i="11"/>
  <c r="Y392" i="11"/>
  <c r="Z392" i="11" s="1"/>
  <c r="H499" i="11"/>
  <c r="Y507" i="11"/>
  <c r="Y508" i="11"/>
  <c r="Y552" i="11"/>
  <c r="Z552" i="11" s="1"/>
  <c r="Y781" i="11"/>
  <c r="Y784" i="11"/>
  <c r="Z784" i="11" s="1"/>
  <c r="H819" i="11"/>
  <c r="Y824" i="11"/>
  <c r="X824" i="11"/>
  <c r="Y828" i="11"/>
  <c r="Y832" i="11"/>
  <c r="Z832" i="11" s="1"/>
  <c r="Y921" i="11"/>
  <c r="Y1005" i="11"/>
  <c r="Y1029" i="11"/>
  <c r="X1029" i="11"/>
  <c r="Y1120" i="11"/>
  <c r="X1120" i="11"/>
  <c r="Y1141" i="11"/>
  <c r="Y1145" i="11"/>
  <c r="Y1149" i="11"/>
  <c r="Y1153" i="11"/>
  <c r="Y1228" i="11"/>
  <c r="Y1240" i="11"/>
  <c r="AH1281" i="11"/>
  <c r="AJ1281" i="11"/>
  <c r="AO1281" i="11"/>
  <c r="AM1281" i="11"/>
  <c r="Y1281" i="11"/>
  <c r="X1281" i="11"/>
  <c r="AM1393" i="11"/>
  <c r="AJ1393" i="11"/>
  <c r="AO1393" i="11"/>
  <c r="AH1393" i="11"/>
  <c r="Y1393" i="11"/>
  <c r="AO1462" i="11"/>
  <c r="AH1462" i="11"/>
  <c r="AJ1462" i="11"/>
  <c r="AM1462" i="11"/>
  <c r="Y1462" i="11"/>
  <c r="AJ1472" i="11"/>
  <c r="AM1472" i="11"/>
  <c r="AO1472" i="11"/>
  <c r="AH1472" i="11"/>
  <c r="Y1472" i="11"/>
  <c r="Z1472" i="11" s="1"/>
  <c r="X1472" i="11"/>
  <c r="Y1589" i="11"/>
  <c r="X1589" i="11"/>
  <c r="Y1597" i="11"/>
  <c r="Y1670" i="11"/>
  <c r="Y1746" i="11"/>
  <c r="Y1801" i="11"/>
  <c r="Y1842" i="11"/>
  <c r="Y1901" i="11"/>
  <c r="Y1946" i="11"/>
  <c r="X1946" i="11"/>
  <c r="Y1955" i="11"/>
  <c r="Y1964" i="11"/>
  <c r="Y2038" i="11"/>
  <c r="X2038" i="11"/>
  <c r="Y2075" i="11"/>
  <c r="Y2171" i="11"/>
  <c r="Y2179" i="11"/>
  <c r="Y2187" i="11"/>
  <c r="Y2200" i="11"/>
  <c r="Y2260" i="11"/>
  <c r="X2260" i="11"/>
  <c r="Y2272" i="11"/>
  <c r="X2272" i="11"/>
  <c r="Y2280" i="11"/>
  <c r="Y2284" i="11"/>
  <c r="Z2284" i="11" s="1"/>
  <c r="Y2288" i="11"/>
  <c r="Y2296" i="11"/>
  <c r="AJ2348" i="11"/>
  <c r="AM2348" i="11"/>
  <c r="AO2348" i="11"/>
  <c r="AH2348" i="11"/>
  <c r="Y2348" i="11"/>
  <c r="Z2348" i="11" s="1"/>
  <c r="AH2356" i="11"/>
  <c r="AJ2356" i="11"/>
  <c r="AO2356" i="11"/>
  <c r="AM2356" i="11"/>
  <c r="Y2356" i="11"/>
  <c r="Z2356" i="11" s="1"/>
  <c r="AH2398" i="11"/>
  <c r="AJ2398" i="11"/>
  <c r="AO2398" i="11"/>
  <c r="AM2398" i="11"/>
  <c r="Y2398" i="11"/>
  <c r="AH2405" i="11"/>
  <c r="AJ2405" i="11"/>
  <c r="AM2405" i="11"/>
  <c r="AO2405" i="11"/>
  <c r="Y2405" i="11"/>
  <c r="AH2414" i="11"/>
  <c r="AJ2414" i="11"/>
  <c r="AM2414" i="11"/>
  <c r="AO2414" i="11"/>
  <c r="Y2414" i="11"/>
  <c r="AH2420" i="11"/>
  <c r="AJ2420" i="11"/>
  <c r="AO2420" i="11"/>
  <c r="AM2420" i="11"/>
  <c r="Y2420" i="11"/>
  <c r="AH2468" i="11"/>
  <c r="AJ2468" i="11"/>
  <c r="AO2468" i="11"/>
  <c r="AM2468" i="11"/>
  <c r="Y2468" i="11"/>
  <c r="Z2468" i="11" s="1"/>
  <c r="AH2570" i="11"/>
  <c r="AM2570" i="11"/>
  <c r="AO2570" i="11"/>
  <c r="AJ2570" i="11"/>
  <c r="Y2570" i="11"/>
  <c r="X2570" i="11"/>
  <c r="AH2587" i="11"/>
  <c r="AJ2587" i="11"/>
  <c r="AO2587" i="11"/>
  <c r="AM2587" i="11"/>
  <c r="Y2587" i="11"/>
  <c r="AO2620" i="11"/>
  <c r="AH2620" i="11"/>
  <c r="AJ2620" i="11"/>
  <c r="AM2620" i="11"/>
  <c r="Y2620" i="11"/>
  <c r="Y2677" i="11"/>
  <c r="X2677" i="11"/>
  <c r="Y2721" i="11"/>
  <c r="Y2800" i="11"/>
  <c r="X2801" i="11"/>
  <c r="Y2801" i="11"/>
  <c r="AO2871" i="11"/>
  <c r="AH2871" i="11"/>
  <c r="AJ2871" i="11"/>
  <c r="AM2871" i="11"/>
  <c r="Y2871" i="11"/>
  <c r="AH2880" i="11"/>
  <c r="AJ2880" i="11"/>
  <c r="AM2880" i="11"/>
  <c r="AO2880" i="11"/>
  <c r="Y2880" i="11"/>
  <c r="AH2943" i="11"/>
  <c r="AJ2943" i="11"/>
  <c r="AM2943" i="11"/>
  <c r="AO2943" i="11"/>
  <c r="Y2943" i="11"/>
  <c r="AH3046" i="11"/>
  <c r="AJ3046" i="11"/>
  <c r="AM3046" i="11"/>
  <c r="AO3046" i="11"/>
  <c r="Y3046" i="11"/>
  <c r="Y3102" i="11"/>
  <c r="Y3110" i="11"/>
  <c r="Y3119" i="11"/>
  <c r="Z3119" i="11" s="1"/>
  <c r="Y3127" i="11"/>
  <c r="Y3190" i="11"/>
  <c r="X3190" i="11"/>
  <c r="Y3199" i="11"/>
  <c r="Y3205" i="11"/>
  <c r="Y3216" i="11"/>
  <c r="Y3229" i="11"/>
  <c r="Y3240" i="11"/>
  <c r="AM3309" i="11"/>
  <c r="AO3309" i="11"/>
  <c r="AH3309" i="11"/>
  <c r="AJ3309" i="11"/>
  <c r="Y3309" i="11"/>
  <c r="AM3317" i="11"/>
  <c r="AO3317" i="11"/>
  <c r="AH3317" i="11"/>
  <c r="AJ3317" i="11"/>
  <c r="Y3317" i="11"/>
  <c r="X3317" i="11"/>
  <c r="AO3333" i="11"/>
  <c r="AH3333" i="11"/>
  <c r="AJ3333" i="11"/>
  <c r="AM3333" i="11"/>
  <c r="Y3333" i="11"/>
  <c r="AH3358" i="11"/>
  <c r="AJ3358" i="11"/>
  <c r="AM3358" i="11"/>
  <c r="AO3358" i="11"/>
  <c r="Y3358" i="11"/>
  <c r="AH3376" i="11"/>
  <c r="AJ3376" i="11"/>
  <c r="AM3376" i="11"/>
  <c r="AO3376" i="11"/>
  <c r="Y3376" i="11"/>
  <c r="X3376" i="11"/>
  <c r="AJ3463" i="11"/>
  <c r="AM3463" i="11"/>
  <c r="AO3463" i="11"/>
  <c r="AH3463" i="11"/>
  <c r="Y3463" i="11"/>
  <c r="X3463" i="11"/>
  <c r="Y3517" i="11"/>
  <c r="Y3518" i="11"/>
  <c r="Y3526" i="11"/>
  <c r="Y3551" i="11"/>
  <c r="Y3626" i="11"/>
  <c r="Y3673" i="11"/>
  <c r="Y3666" i="11"/>
  <c r="Y699" i="11"/>
  <c r="Y700" i="11"/>
  <c r="AO3856" i="11"/>
  <c r="AH3856" i="11"/>
  <c r="AJ3856" i="11"/>
  <c r="AM3856" i="11"/>
  <c r="Y3856" i="11"/>
  <c r="AH3854" i="11"/>
  <c r="AJ3854" i="11"/>
  <c r="AM3854" i="11"/>
  <c r="AO3854" i="11"/>
  <c r="Y3854" i="11"/>
  <c r="Z3854" i="11" s="1"/>
  <c r="AI3854" i="11" s="1"/>
  <c r="AJ3848" i="11"/>
  <c r="AM3848" i="11"/>
  <c r="AO3848" i="11"/>
  <c r="AH3848" i="11"/>
  <c r="Y3848" i="11"/>
  <c r="AM3844" i="11"/>
  <c r="AO3844" i="11"/>
  <c r="AH3844" i="11"/>
  <c r="AJ3844" i="11"/>
  <c r="Y3844" i="11"/>
  <c r="Z3844" i="11" s="1"/>
  <c r="Z41" i="35"/>
  <c r="Y1610" i="11"/>
  <c r="Y3219" i="11"/>
  <c r="Y1930" i="11"/>
  <c r="AH2618" i="11"/>
  <c r="AJ2618" i="11"/>
  <c r="AM2618" i="11"/>
  <c r="AO2618" i="11"/>
  <c r="Y2618" i="11"/>
  <c r="Y2827" i="11"/>
  <c r="Y1171" i="11"/>
  <c r="Y1139" i="11"/>
  <c r="Y962" i="11"/>
  <c r="Y577" i="11"/>
  <c r="Y229" i="11"/>
  <c r="Y146" i="11"/>
  <c r="AJ2433" i="11"/>
  <c r="AM2433" i="11"/>
  <c r="AH2433" i="11"/>
  <c r="AO2433" i="11"/>
  <c r="Y2433" i="11"/>
  <c r="Y3742" i="11"/>
  <c r="Y3667" i="11"/>
  <c r="Y3637" i="11"/>
  <c r="AO3851" i="11"/>
  <c r="AJ3851" i="11"/>
  <c r="AM3851" i="11"/>
  <c r="AH3851" i="11"/>
  <c r="Y3851" i="11"/>
  <c r="AH3875" i="11"/>
  <c r="AJ3875" i="11"/>
  <c r="AM3875" i="11"/>
  <c r="AO3875" i="11"/>
  <c r="Y3875" i="11"/>
  <c r="AO2923" i="11"/>
  <c r="AH2923" i="11"/>
  <c r="AJ2923" i="11"/>
  <c r="AM2923" i="11"/>
  <c r="Y2923" i="11"/>
  <c r="Y2756" i="11"/>
  <c r="Y2707" i="11"/>
  <c r="Y2683" i="11"/>
  <c r="AJ3025" i="11"/>
  <c r="AM3025" i="11"/>
  <c r="AO3025" i="11"/>
  <c r="AH3025" i="11"/>
  <c r="Y3025" i="11"/>
  <c r="Y306" i="11"/>
  <c r="Y2194" i="11"/>
  <c r="Y834" i="11"/>
  <c r="Y397" i="11"/>
  <c r="Y365" i="11"/>
  <c r="Y173" i="11"/>
  <c r="Y803" i="11"/>
  <c r="Y3708" i="11"/>
  <c r="Z3708" i="11" s="1"/>
  <c r="AO1442" i="11"/>
  <c r="AH1442" i="11"/>
  <c r="AJ1442" i="11"/>
  <c r="AM1442" i="11"/>
  <c r="Y1442" i="11"/>
  <c r="AM1378" i="11"/>
  <c r="AJ1378" i="11"/>
  <c r="AO1378" i="11"/>
  <c r="AH1378" i="11"/>
  <c r="Y1378" i="11"/>
  <c r="Y1211" i="11"/>
  <c r="AM2377" i="11"/>
  <c r="AO2377" i="11"/>
  <c r="AH2377" i="11"/>
  <c r="AJ2377" i="11"/>
  <c r="Y2377" i="11"/>
  <c r="Y2049" i="11"/>
  <c r="Y2835" i="11"/>
  <c r="Y3067" i="11"/>
  <c r="AO3018" i="11"/>
  <c r="AH3018" i="11"/>
  <c r="AJ3018" i="11"/>
  <c r="AM3018" i="11"/>
  <c r="Y3018" i="11"/>
  <c r="Y61" i="11"/>
  <c r="Y629" i="11"/>
  <c r="Y445" i="11"/>
  <c r="Y3613" i="11"/>
  <c r="Y3057" i="11"/>
  <c r="Y245" i="11"/>
  <c r="Y3578" i="11"/>
  <c r="Y3767" i="11"/>
  <c r="Y3750" i="11"/>
  <c r="Y3732" i="11"/>
  <c r="Y3700" i="11"/>
  <c r="Y2826" i="11"/>
  <c r="AJ2415" i="11"/>
  <c r="AM2415" i="11"/>
  <c r="AH2415" i="11"/>
  <c r="AO2415" i="11"/>
  <c r="Y2415" i="11"/>
  <c r="Z2415" i="11" s="1"/>
  <c r="Y2081" i="11"/>
  <c r="Y3563" i="11"/>
  <c r="Y3507" i="11"/>
  <c r="Y2178" i="11"/>
  <c r="Y1997" i="11"/>
  <c r="AO3033" i="11"/>
  <c r="AH3033" i="11"/>
  <c r="AJ3033" i="11"/>
  <c r="AM3033" i="11"/>
  <c r="Y3033" i="11"/>
  <c r="AO3011" i="11"/>
  <c r="AH3011" i="11"/>
  <c r="AJ3011" i="11"/>
  <c r="AM3011" i="11"/>
  <c r="Y3011" i="11"/>
  <c r="AH2536" i="11"/>
  <c r="AM2536" i="11"/>
  <c r="AO2536" i="11"/>
  <c r="AJ2536" i="11"/>
  <c r="Y2536" i="11"/>
  <c r="Y1949" i="11"/>
  <c r="Y1202" i="11"/>
  <c r="Y1010" i="11"/>
  <c r="Y277" i="11"/>
  <c r="Y101" i="11"/>
  <c r="Y437" i="11"/>
  <c r="Y193" i="11"/>
  <c r="AM3809" i="11"/>
  <c r="AO3809" i="11"/>
  <c r="AH3809" i="11"/>
  <c r="AJ3809" i="11"/>
  <c r="Y3809" i="11"/>
  <c r="AJ1450" i="11"/>
  <c r="AM1450" i="11"/>
  <c r="AH1450" i="11"/>
  <c r="AO1450" i="11"/>
  <c r="Y1450" i="11"/>
  <c r="Y3163" i="11"/>
  <c r="Y65" i="11"/>
  <c r="Y1090" i="11"/>
  <c r="Y3529" i="11"/>
  <c r="Y1898" i="11"/>
  <c r="Y3235" i="11"/>
  <c r="Y2202" i="11"/>
  <c r="Y2113" i="11"/>
  <c r="Y2121" i="11"/>
  <c r="Y2010" i="11"/>
  <c r="Y2130" i="11"/>
  <c r="AM1266" i="11"/>
  <c r="AH1266" i="11"/>
  <c r="AJ1266" i="11"/>
  <c r="AO1266" i="11"/>
  <c r="Y1266" i="11"/>
  <c r="AH3835" i="11"/>
  <c r="AJ3835" i="11"/>
  <c r="AM3835" i="11"/>
  <c r="AO3835" i="11"/>
  <c r="Y3835" i="11"/>
  <c r="AH3859" i="11"/>
  <c r="AJ3859" i="11"/>
  <c r="AM3859" i="11"/>
  <c r="AO3859" i="11"/>
  <c r="Y3859" i="11"/>
  <c r="AM3881" i="11"/>
  <c r="AO3881" i="11"/>
  <c r="AH3881" i="11"/>
  <c r="AJ3881" i="11"/>
  <c r="Y3881" i="11"/>
  <c r="Y653" i="11"/>
  <c r="Y1763" i="11"/>
  <c r="Y3259" i="11"/>
  <c r="Y3241" i="11"/>
  <c r="Y3217" i="11"/>
  <c r="Y3154" i="11"/>
  <c r="Y3137" i="11"/>
  <c r="Y3114" i="11"/>
  <c r="Y3090" i="11"/>
  <c r="Y3671" i="11"/>
  <c r="Y3638" i="11"/>
  <c r="AH2595" i="11"/>
  <c r="AO2595" i="11"/>
  <c r="AJ2595" i="11"/>
  <c r="AM2595" i="11"/>
  <c r="Y2595" i="11"/>
  <c r="Y3082" i="11"/>
  <c r="AH2921" i="11"/>
  <c r="AM2921" i="11"/>
  <c r="AO2921" i="11"/>
  <c r="AJ2921" i="11"/>
  <c r="Y2921" i="11"/>
  <c r="AH2874" i="11"/>
  <c r="AM2874" i="11"/>
  <c r="AJ2874" i="11"/>
  <c r="AO2874" i="11"/>
  <c r="Y2874" i="11"/>
  <c r="AJ1482" i="11"/>
  <c r="AM1482" i="11"/>
  <c r="AH1482" i="11"/>
  <c r="AO1482" i="11"/>
  <c r="Y1482" i="11"/>
  <c r="Y3537" i="11"/>
  <c r="Y1131" i="11"/>
  <c r="AO2320" i="11"/>
  <c r="AH2320" i="11"/>
  <c r="AJ2320" i="11"/>
  <c r="AM2320" i="11"/>
  <c r="Y2320" i="11"/>
  <c r="Y602" i="11"/>
  <c r="Y2748" i="11"/>
  <c r="Y2803" i="11"/>
  <c r="AH2416" i="11"/>
  <c r="AJ2416" i="11"/>
  <c r="AM2416" i="11"/>
  <c r="AO2416" i="11"/>
  <c r="Y2416" i="11"/>
  <c r="Y2282" i="11"/>
  <c r="Y1634" i="11"/>
  <c r="Y1722" i="11"/>
  <c r="AH3355" i="11"/>
  <c r="AJ3355" i="11"/>
  <c r="AM3355" i="11"/>
  <c r="AO3355" i="11"/>
  <c r="Y3355" i="11"/>
  <c r="AH1386" i="11"/>
  <c r="AO1386" i="11"/>
  <c r="AJ1386" i="11"/>
  <c r="AM1386" i="11"/>
  <c r="Y1386" i="11"/>
  <c r="AH3331" i="11"/>
  <c r="AJ3331" i="11"/>
  <c r="AM3331" i="11"/>
  <c r="AO3331" i="11"/>
  <c r="Y3331" i="11"/>
  <c r="AH3789" i="11"/>
  <c r="AJ3789" i="11"/>
  <c r="AM3789" i="11"/>
  <c r="AO3789" i="11"/>
  <c r="Y3789" i="11"/>
  <c r="AM2505" i="11"/>
  <c r="AO2505" i="11"/>
  <c r="AH2505" i="11"/>
  <c r="AJ2505" i="11"/>
  <c r="Y2505" i="11"/>
  <c r="Y2149" i="11"/>
  <c r="AH2603" i="11"/>
  <c r="AJ2603" i="11"/>
  <c r="AM2603" i="11"/>
  <c r="AO2603" i="11"/>
  <c r="Y2603" i="11"/>
  <c r="AJ2439" i="11"/>
  <c r="AM2439" i="11"/>
  <c r="AO2439" i="11"/>
  <c r="AH2439" i="11"/>
  <c r="Y2439" i="11"/>
  <c r="Y2061" i="11"/>
  <c r="Y2676" i="11"/>
  <c r="Y1882" i="11"/>
  <c r="C41" i="33"/>
  <c r="Y83" i="11"/>
  <c r="Y186" i="11"/>
  <c r="Y202" i="11"/>
  <c r="Y224" i="11"/>
  <c r="Z224" i="11" s="1"/>
  <c r="Y228" i="11"/>
  <c r="Y240" i="11"/>
  <c r="X240" i="11"/>
  <c r="Y244" i="11"/>
  <c r="Y298" i="11"/>
  <c r="H396" i="11"/>
  <c r="H400" i="11"/>
  <c r="H408" i="11"/>
  <c r="H412" i="11"/>
  <c r="Y524" i="11"/>
  <c r="X524" i="11"/>
  <c r="Y576" i="11"/>
  <c r="Y580" i="11"/>
  <c r="H849" i="11"/>
  <c r="AA849" i="11"/>
  <c r="Y916" i="11"/>
  <c r="X916" i="11"/>
  <c r="Y917" i="11"/>
  <c r="Y1025" i="11"/>
  <c r="AB1078" i="11"/>
  <c r="AD1078" i="11"/>
  <c r="Y1104" i="11"/>
  <c r="Z1104" i="11" s="1"/>
  <c r="AJ1340" i="11"/>
  <c r="AM1340" i="11"/>
  <c r="AO1340" i="11"/>
  <c r="AH1340" i="11"/>
  <c r="Y1340" i="11"/>
  <c r="AO1417" i="11"/>
  <c r="AH1417" i="11"/>
  <c r="AJ1417" i="11"/>
  <c r="AM1417" i="11"/>
  <c r="Y1417" i="11"/>
  <c r="AH1433" i="11"/>
  <c r="AM1433" i="11"/>
  <c r="AO1433" i="11"/>
  <c r="AJ1433" i="11"/>
  <c r="Y1433" i="11"/>
  <c r="AH1441" i="11"/>
  <c r="AJ1441" i="11"/>
  <c r="AM1441" i="11"/>
  <c r="AO1441" i="11"/>
  <c r="Y1441" i="11"/>
  <c r="AO1445" i="11"/>
  <c r="AJ1445" i="11"/>
  <c r="AM1445" i="11"/>
  <c r="AH1445" i="11"/>
  <c r="Y1445" i="11"/>
  <c r="Y1617" i="11"/>
  <c r="Y1621" i="11"/>
  <c r="Y1673" i="11"/>
  <c r="X1673" i="11"/>
  <c r="Y1677" i="11"/>
  <c r="Y1721" i="11"/>
  <c r="Y1725" i="11"/>
  <c r="Y1729" i="11"/>
  <c r="Y1733" i="11"/>
  <c r="Y1741" i="11"/>
  <c r="Y1781" i="11"/>
  <c r="Y1784" i="11"/>
  <c r="Z1784" i="11" s="1"/>
  <c r="Y1833" i="11"/>
  <c r="Z1833" i="11" s="1"/>
  <c r="Y1841" i="11"/>
  <c r="Y1849" i="11"/>
  <c r="Y1872" i="11"/>
  <c r="Z1872" i="11" s="1"/>
  <c r="AE1872" i="11" s="1"/>
  <c r="Y1892" i="11"/>
  <c r="Y2195" i="11"/>
  <c r="AH2363" i="11"/>
  <c r="AJ2363" i="11"/>
  <c r="AM2363" i="11"/>
  <c r="AO2363" i="11"/>
  <c r="Y2363" i="11"/>
  <c r="AM2397" i="11"/>
  <c r="AO2397" i="11"/>
  <c r="AH2397" i="11"/>
  <c r="AJ2397" i="11"/>
  <c r="Y2397" i="11"/>
  <c r="AM2419" i="11"/>
  <c r="AO2419" i="11"/>
  <c r="AH2419" i="11"/>
  <c r="AJ2419" i="11"/>
  <c r="Y2419" i="11"/>
  <c r="AH2422" i="11"/>
  <c r="AJ2422" i="11"/>
  <c r="AO2422" i="11"/>
  <c r="AM2422" i="11"/>
  <c r="Y2422" i="11"/>
  <c r="X2422" i="11"/>
  <c r="AJ2430" i="11"/>
  <c r="AM2430" i="11"/>
  <c r="AO2430" i="11"/>
  <c r="AH2430" i="11"/>
  <c r="Y2430" i="11"/>
  <c r="AH2438" i="11"/>
  <c r="AJ2438" i="11"/>
  <c r="AO2438" i="11"/>
  <c r="AM2438" i="11"/>
  <c r="Y2438" i="11"/>
  <c r="AO2452" i="11"/>
  <c r="AH2452" i="11"/>
  <c r="AJ2452" i="11"/>
  <c r="AM2452" i="11"/>
  <c r="Y2452" i="11"/>
  <c r="AJ2586" i="11"/>
  <c r="AM2586" i="11"/>
  <c r="AH2586" i="11"/>
  <c r="AO2586" i="11"/>
  <c r="Y2586" i="11"/>
  <c r="AH2619" i="11"/>
  <c r="AJ2619" i="11"/>
  <c r="AM2619" i="11"/>
  <c r="AO2619" i="11"/>
  <c r="Y2619" i="11"/>
  <c r="Y2693" i="11"/>
  <c r="Y2712" i="11"/>
  <c r="Y2736" i="11"/>
  <c r="Y2745" i="11"/>
  <c r="X2745" i="11"/>
  <c r="Y2792" i="11"/>
  <c r="AH2889" i="11"/>
  <c r="AM2889" i="11"/>
  <c r="AO2889" i="11"/>
  <c r="AJ2889" i="11"/>
  <c r="Y2889" i="11"/>
  <c r="AH2919" i="11"/>
  <c r="AJ2919" i="11"/>
  <c r="AM2919" i="11"/>
  <c r="AO2919" i="11"/>
  <c r="Y2919" i="11"/>
  <c r="AH2926" i="11"/>
  <c r="AM2926" i="11"/>
  <c r="AO2926" i="11"/>
  <c r="AJ2926" i="11"/>
  <c r="Y2926" i="11"/>
  <c r="X2926" i="11"/>
  <c r="AO2935" i="11"/>
  <c r="AH2935" i="11"/>
  <c r="AJ2935" i="11"/>
  <c r="AM2935" i="11"/>
  <c r="Y2935" i="11"/>
  <c r="AH2941" i="11"/>
  <c r="AJ2941" i="11"/>
  <c r="AM2941" i="11"/>
  <c r="AO2941" i="11"/>
  <c r="Y2941" i="11"/>
  <c r="AH2968" i="11"/>
  <c r="AJ2968" i="11"/>
  <c r="AM2968" i="11"/>
  <c r="AO2968" i="11"/>
  <c r="Y2968" i="11"/>
  <c r="AM2984" i="11"/>
  <c r="AO2984" i="11"/>
  <c r="AJ2984" i="11"/>
  <c r="AH2984" i="11"/>
  <c r="Y2984" i="11"/>
  <c r="AO3016" i="11"/>
  <c r="AH3016" i="11"/>
  <c r="AJ3016" i="11"/>
  <c r="AM3016" i="11"/>
  <c r="Y3016" i="11"/>
  <c r="Y3109" i="11"/>
  <c r="Y3117" i="11"/>
  <c r="Y3126" i="11"/>
  <c r="Y3144" i="11"/>
  <c r="Y3197" i="11"/>
  <c r="X3197" i="11"/>
  <c r="Y3198" i="11"/>
  <c r="X3198" i="11"/>
  <c r="Y3204" i="11"/>
  <c r="Y3220" i="11"/>
  <c r="Z3220" i="11" s="1"/>
  <c r="Y3223" i="11"/>
  <c r="Y3228" i="11"/>
  <c r="Z3228" i="11" s="1"/>
  <c r="Y3239" i="11"/>
  <c r="AH3308" i="11"/>
  <c r="AJ3308" i="11"/>
  <c r="AM3308" i="11"/>
  <c r="AO3308" i="11"/>
  <c r="Y3308" i="11"/>
  <c r="AH3332" i="11"/>
  <c r="AJ3332" i="11"/>
  <c r="AM3332" i="11"/>
  <c r="AO3332" i="11"/>
  <c r="Y3332" i="11"/>
  <c r="Z3332" i="11" s="1"/>
  <c r="AM3351" i="11"/>
  <c r="AO3351" i="11"/>
  <c r="AH3351" i="11"/>
  <c r="AJ3351" i="11"/>
  <c r="Y3351" i="11"/>
  <c r="AJ3356" i="11"/>
  <c r="AM3356" i="11"/>
  <c r="AO3356" i="11"/>
  <c r="AH3356" i="11"/>
  <c r="Y3356" i="11"/>
  <c r="AM3364" i="11"/>
  <c r="AO3364" i="11"/>
  <c r="AH3364" i="11"/>
  <c r="AJ3364" i="11"/>
  <c r="Y3364" i="11"/>
  <c r="Z3364" i="11" s="1"/>
  <c r="AM3382" i="11"/>
  <c r="AO3382" i="11"/>
  <c r="AH3382" i="11"/>
  <c r="AJ3382" i="11"/>
  <c r="Y3382" i="11"/>
  <c r="AH3408" i="11"/>
  <c r="AJ3408" i="11"/>
  <c r="AM3408" i="11"/>
  <c r="AO3408" i="11"/>
  <c r="Y3408" i="11"/>
  <c r="AJ3416" i="11"/>
  <c r="AM3416" i="11"/>
  <c r="AO3416" i="11"/>
  <c r="AH3416" i="11"/>
  <c r="Y3416" i="11"/>
  <c r="AH3421" i="11"/>
  <c r="AJ3421" i="11"/>
  <c r="AM3421" i="11"/>
  <c r="AO3421" i="11"/>
  <c r="Y3421" i="11"/>
  <c r="X3421" i="11"/>
  <c r="AM3437" i="11"/>
  <c r="AO3437" i="11"/>
  <c r="AH3437" i="11"/>
  <c r="AJ3437" i="11"/>
  <c r="Y3437" i="11"/>
  <c r="AH3438" i="11"/>
  <c r="AJ3438" i="11"/>
  <c r="AM3438" i="11"/>
  <c r="AO3438" i="11"/>
  <c r="Y3438" i="11"/>
  <c r="AH3446" i="11"/>
  <c r="AJ3446" i="11"/>
  <c r="AM3446" i="11"/>
  <c r="AO3446" i="11"/>
  <c r="Y3446" i="11"/>
  <c r="Z3446" i="11" s="1"/>
  <c r="AH3462" i="11"/>
  <c r="AJ3462" i="11"/>
  <c r="AM3462" i="11"/>
  <c r="AO3462" i="11"/>
  <c r="Y3462" i="11"/>
  <c r="AO3464" i="11"/>
  <c r="AH3464" i="11"/>
  <c r="AJ3464" i="11"/>
  <c r="AM3464" i="11"/>
  <c r="Y3464" i="11"/>
  <c r="Y3516" i="11"/>
  <c r="Y3525" i="11"/>
  <c r="Y3550" i="11"/>
  <c r="Y3560" i="11"/>
  <c r="Y3756" i="11"/>
  <c r="Y3773" i="11"/>
  <c r="Y3618" i="11"/>
  <c r="Y3631" i="11"/>
  <c r="X3631" i="11"/>
  <c r="Y3640" i="11"/>
  <c r="Y720" i="11"/>
  <c r="Z720" i="11" s="1"/>
  <c r="Y725" i="11"/>
  <c r="X725" i="11"/>
  <c r="Y730" i="11"/>
  <c r="X730" i="11"/>
  <c r="AH3868" i="11"/>
  <c r="AJ3868" i="11"/>
  <c r="AM3868" i="11"/>
  <c r="AO3868" i="11"/>
  <c r="Y3868" i="11"/>
  <c r="AM3846" i="11"/>
  <c r="AH3846" i="11"/>
  <c r="AO3846" i="11"/>
  <c r="AJ3846" i="11"/>
  <c r="Y3846" i="11"/>
  <c r="AH3840" i="11"/>
  <c r="AJ3840" i="11"/>
  <c r="AO3840" i="11"/>
  <c r="AM3840" i="11"/>
  <c r="Y3840" i="11"/>
  <c r="X3840" i="11"/>
  <c r="AH3836" i="11"/>
  <c r="AJ3836" i="11"/>
  <c r="AM3836" i="11"/>
  <c r="AO3836" i="11"/>
  <c r="Y3836" i="11"/>
  <c r="Z3836" i="11" s="1"/>
  <c r="AH3834" i="11"/>
  <c r="AJ3834" i="11"/>
  <c r="AM3834" i="11"/>
  <c r="AO3834" i="11"/>
  <c r="Y3834" i="11"/>
  <c r="X3834" i="11"/>
  <c r="AM3832" i="11"/>
  <c r="AO3832" i="11"/>
  <c r="AH3832" i="11"/>
  <c r="AJ3832" i="11"/>
  <c r="Y3832" i="11"/>
  <c r="X3832" i="11"/>
  <c r="AO3828" i="11"/>
  <c r="AH3828" i="11"/>
  <c r="AJ3828" i="11"/>
  <c r="AM3828" i="11"/>
  <c r="Y3828" i="11"/>
  <c r="Z3828" i="11" s="1"/>
  <c r="AH3808" i="11"/>
  <c r="AJ3808" i="11"/>
  <c r="AM3808" i="11"/>
  <c r="AO3808" i="11"/>
  <c r="Y3808" i="11"/>
  <c r="X3808" i="11"/>
  <c r="AM3802" i="11"/>
  <c r="AO3802" i="11"/>
  <c r="AH3802" i="11"/>
  <c r="AJ3802" i="11"/>
  <c r="Y3802" i="11"/>
  <c r="F41" i="35"/>
  <c r="R33" i="35"/>
  <c r="R23" i="35"/>
  <c r="R43" i="35"/>
  <c r="R5" i="35"/>
  <c r="G70" i="54"/>
  <c r="G107" i="54" s="1"/>
  <c r="X2618" i="11"/>
  <c r="X173" i="11"/>
  <c r="X41" i="35"/>
  <c r="Y1187" i="11"/>
  <c r="Y3073" i="11"/>
  <c r="Y2106" i="11"/>
  <c r="AH3803" i="11"/>
  <c r="AJ3803" i="11"/>
  <c r="AM3803" i="11"/>
  <c r="AO3803" i="11"/>
  <c r="Y3803" i="11"/>
  <c r="AH3003" i="11"/>
  <c r="AJ3003" i="11"/>
  <c r="AM3003" i="11"/>
  <c r="AO3003" i="11"/>
  <c r="Y3003" i="11"/>
  <c r="Y843" i="11"/>
  <c r="Y565" i="11"/>
  <c r="Y970" i="11"/>
  <c r="Y770" i="11"/>
  <c r="AC770" i="11" s="1"/>
  <c r="Y413" i="11"/>
  <c r="Z413" i="11" s="1"/>
  <c r="Y66" i="11"/>
  <c r="Y305" i="11"/>
  <c r="AH2875" i="11"/>
  <c r="AJ2875" i="11"/>
  <c r="AM2875" i="11"/>
  <c r="AO2875" i="11"/>
  <c r="Y2875" i="11"/>
  <c r="Y739" i="11"/>
  <c r="Y3662" i="11"/>
  <c r="Y3632" i="11"/>
  <c r="AO3853" i="11"/>
  <c r="AJ3853" i="11"/>
  <c r="AH3853" i="11"/>
  <c r="AM3853" i="11"/>
  <c r="Y3853" i="11"/>
  <c r="Y696" i="11"/>
  <c r="AJ2915" i="11"/>
  <c r="AM2915" i="11"/>
  <c r="AO2915" i="11"/>
  <c r="AH2915" i="11"/>
  <c r="Y2915" i="11"/>
  <c r="Y2682" i="11"/>
  <c r="Y3595" i="11"/>
  <c r="Y289" i="11"/>
  <c r="Y265" i="11"/>
  <c r="AO1395" i="11"/>
  <c r="AH1395" i="11"/>
  <c r="AJ1395" i="11"/>
  <c r="AM1395" i="11"/>
  <c r="Y1395" i="11"/>
  <c r="Y394" i="11"/>
  <c r="Y362" i="11"/>
  <c r="Y149" i="11"/>
  <c r="Y1923" i="11"/>
  <c r="Y1642" i="11"/>
  <c r="Y10" i="11"/>
  <c r="AO1499" i="11"/>
  <c r="AH1499" i="11"/>
  <c r="AJ1499" i="11"/>
  <c r="AM1499" i="11"/>
  <c r="Y1499" i="11"/>
  <c r="Y1985" i="11"/>
  <c r="AH1434" i="11"/>
  <c r="AJ1434" i="11"/>
  <c r="AM1434" i="11"/>
  <c r="AO1434" i="11"/>
  <c r="Y1434" i="11"/>
  <c r="AM1370" i="11"/>
  <c r="AO1370" i="11"/>
  <c r="AH1370" i="11"/>
  <c r="AJ1370" i="11"/>
  <c r="Y1370" i="11"/>
  <c r="Y1210" i="11"/>
  <c r="AH2369" i="11"/>
  <c r="AM2369" i="11"/>
  <c r="AO2369" i="11"/>
  <c r="AJ2369" i="11"/>
  <c r="Y2369" i="11"/>
  <c r="Y2041" i="11"/>
  <c r="AH2584" i="11"/>
  <c r="AJ2584" i="11"/>
  <c r="AM2584" i="11"/>
  <c r="AO2584" i="11"/>
  <c r="Y2584" i="11"/>
  <c r="Y2233" i="11"/>
  <c r="Y53" i="11"/>
  <c r="Y429" i="11"/>
  <c r="Y106" i="11"/>
  <c r="Y3587" i="11"/>
  <c r="Y221" i="11"/>
  <c r="Y3575" i="11"/>
  <c r="Y3749" i="11"/>
  <c r="Y3726" i="11"/>
  <c r="Y3699" i="11"/>
  <c r="Y2658" i="11"/>
  <c r="AO2384" i="11"/>
  <c r="AH2384" i="11"/>
  <c r="AJ2384" i="11"/>
  <c r="AM2384" i="11"/>
  <c r="Y2384" i="11"/>
  <c r="Y2065" i="11"/>
  <c r="Y3506" i="11"/>
  <c r="Y1989" i="11"/>
  <c r="AJ3010" i="11"/>
  <c r="AM3010" i="11"/>
  <c r="AO3010" i="11"/>
  <c r="AH3010" i="11"/>
  <c r="Y3010" i="11"/>
  <c r="AH2993" i="11"/>
  <c r="AJ2993" i="11"/>
  <c r="AM2993" i="11"/>
  <c r="AO2993" i="11"/>
  <c r="Y2993" i="11"/>
  <c r="Y1058" i="11"/>
  <c r="Y1002" i="11"/>
  <c r="Y786" i="11"/>
  <c r="Y594" i="11"/>
  <c r="Y538" i="11"/>
  <c r="Y401" i="11"/>
  <c r="Y154" i="11"/>
  <c r="Y1627" i="11"/>
  <c r="Y1162" i="11"/>
  <c r="Y682" i="11"/>
  <c r="Y1891" i="11"/>
  <c r="Y2129" i="11"/>
  <c r="Y1962" i="11"/>
  <c r="Y2026" i="11"/>
  <c r="Y2137" i="11"/>
  <c r="Y2017" i="11"/>
  <c r="Y2018" i="11"/>
  <c r="Y1170" i="11"/>
  <c r="AM3839" i="11"/>
  <c r="AO3839" i="11"/>
  <c r="AJ3839" i="11"/>
  <c r="AH3839" i="11"/>
  <c r="Y3839" i="11"/>
  <c r="AJ3883" i="11"/>
  <c r="AM3883" i="11"/>
  <c r="AO3883" i="11"/>
  <c r="AH3883" i="11"/>
  <c r="Y3883" i="11"/>
  <c r="Y652" i="11"/>
  <c r="AO3793" i="11"/>
  <c r="AH3793" i="11"/>
  <c r="AJ3793" i="11"/>
  <c r="AM3793" i="11"/>
  <c r="Y3793" i="11"/>
  <c r="Y3210" i="11"/>
  <c r="Y3147" i="11"/>
  <c r="Y3131" i="11"/>
  <c r="Y3089" i="11"/>
  <c r="AH2551" i="11"/>
  <c r="AJ2551" i="11"/>
  <c r="AM2551" i="11"/>
  <c r="AO2551" i="11"/>
  <c r="Y2551" i="11"/>
  <c r="Y3058" i="11"/>
  <c r="AH2867" i="11"/>
  <c r="AM2867" i="11"/>
  <c r="AO2867" i="11"/>
  <c r="AJ2867" i="11"/>
  <c r="Y2867" i="11"/>
  <c r="AH1466" i="11"/>
  <c r="AJ1466" i="11"/>
  <c r="AM1466" i="11"/>
  <c r="AO1466" i="11"/>
  <c r="Y1466" i="11"/>
  <c r="AH1322" i="11"/>
  <c r="AM1322" i="11"/>
  <c r="AJ1322" i="11"/>
  <c r="AO1322" i="11"/>
  <c r="Y1322" i="11"/>
  <c r="Y3760" i="11"/>
  <c r="Y3530" i="11"/>
  <c r="Y1042" i="11"/>
  <c r="Y554" i="11"/>
  <c r="AH2860" i="11"/>
  <c r="AJ2860" i="11"/>
  <c r="AM2860" i="11"/>
  <c r="AO2860" i="11"/>
  <c r="Y2860" i="11"/>
  <c r="Z2860" i="11" s="1"/>
  <c r="Y2763" i="11"/>
  <c r="AO2496" i="11"/>
  <c r="AH2496" i="11"/>
  <c r="AJ2496" i="11"/>
  <c r="AM2496" i="11"/>
  <c r="Y2496" i="11"/>
  <c r="AM2368" i="11"/>
  <c r="AO2368" i="11"/>
  <c r="AH2368" i="11"/>
  <c r="AJ2368" i="11"/>
  <c r="Y2368" i="11"/>
  <c r="Y2274" i="11"/>
  <c r="AJ1514" i="11"/>
  <c r="AM1514" i="11"/>
  <c r="AH1514" i="11"/>
  <c r="AO1514" i="11"/>
  <c r="Y1514" i="11"/>
  <c r="Y3599" i="11"/>
  <c r="AO3346" i="11"/>
  <c r="AH3346" i="11"/>
  <c r="AJ3346" i="11"/>
  <c r="AM3346" i="11"/>
  <c r="Y3346" i="11"/>
  <c r="AH3289" i="11"/>
  <c r="AJ3289" i="11"/>
  <c r="AM3289" i="11"/>
  <c r="AO3289" i="11"/>
  <c r="Y3289" i="11"/>
  <c r="AH2504" i="11"/>
  <c r="AJ2504" i="11"/>
  <c r="AM2504" i="11"/>
  <c r="AO2504" i="11"/>
  <c r="Y2504" i="11"/>
  <c r="Y2819" i="11"/>
  <c r="AH2343" i="11"/>
  <c r="AJ2343" i="11"/>
  <c r="AM2343" i="11"/>
  <c r="AO2343" i="11"/>
  <c r="Y2343" i="11"/>
  <c r="AH2527" i="11"/>
  <c r="AJ2527" i="11"/>
  <c r="AO2527" i="11"/>
  <c r="AM2527" i="11"/>
  <c r="Y2527" i="11"/>
  <c r="Y2209" i="11"/>
  <c r="Y1954" i="11"/>
  <c r="Y16" i="11"/>
  <c r="Z16" i="11" s="1"/>
  <c r="Y82" i="11"/>
  <c r="Y156" i="11"/>
  <c r="Y164" i="11"/>
  <c r="Y172" i="11"/>
  <c r="X172" i="11"/>
  <c r="Y176" i="11"/>
  <c r="Y232" i="11"/>
  <c r="Y260" i="11"/>
  <c r="Y264" i="11"/>
  <c r="Z264" i="11" s="1"/>
  <c r="Y363" i="11"/>
  <c r="Y387" i="11"/>
  <c r="X387" i="11"/>
  <c r="Y548" i="11"/>
  <c r="Y564" i="11"/>
  <c r="Y568" i="11"/>
  <c r="Y584" i="11"/>
  <c r="Y588" i="11"/>
  <c r="Y596" i="11"/>
  <c r="Y600" i="11"/>
  <c r="Z600" i="11" s="1"/>
  <c r="Y604" i="11"/>
  <c r="Y612" i="11"/>
  <c r="Y616" i="11"/>
  <c r="Z616" i="11" s="1"/>
  <c r="Y809" i="11"/>
  <c r="Y813" i="11"/>
  <c r="Y845" i="11"/>
  <c r="Y857" i="11"/>
  <c r="Y924" i="11"/>
  <c r="X924" i="11"/>
  <c r="Y925" i="11"/>
  <c r="Y928" i="11"/>
  <c r="X928" i="11"/>
  <c r="Y929" i="11"/>
  <c r="Y933" i="11"/>
  <c r="Y1016" i="11"/>
  <c r="Y1024" i="11"/>
  <c r="Z1024" i="11" s="1"/>
  <c r="Y1032" i="11"/>
  <c r="Y1041" i="11"/>
  <c r="Y1144" i="11"/>
  <c r="Y1156" i="11"/>
  <c r="AH1320" i="11"/>
  <c r="AJ1320" i="11"/>
  <c r="AO1320" i="11"/>
  <c r="AM1320" i="11"/>
  <c r="Y1320" i="11"/>
  <c r="Z1320" i="11" s="1"/>
  <c r="AH1401" i="11"/>
  <c r="AJ1401" i="11"/>
  <c r="AM1401" i="11"/>
  <c r="AO1401" i="11"/>
  <c r="Y1401" i="11"/>
  <c r="Y1689" i="11"/>
  <c r="Z1689" i="11" s="1"/>
  <c r="Y1693" i="11"/>
  <c r="Y1717" i="11"/>
  <c r="X1717" i="11"/>
  <c r="Y1788" i="11"/>
  <c r="Y1821" i="11"/>
  <c r="Y1845" i="11"/>
  <c r="X1845" i="11"/>
  <c r="Y1858" i="11"/>
  <c r="Y1984" i="11"/>
  <c r="Z1984" i="11" s="1"/>
  <c r="Y1992" i="11"/>
  <c r="Y1996" i="11"/>
  <c r="Y2283" i="11"/>
  <c r="Y2299" i="11"/>
  <c r="Y2308" i="11"/>
  <c r="Z2308" i="11" s="1"/>
  <c r="AH2378" i="11"/>
  <c r="AJ2378" i="11"/>
  <c r="AO2378" i="11"/>
  <c r="AM2378" i="11"/>
  <c r="Y2378" i="11"/>
  <c r="AJ2404" i="11"/>
  <c r="AM2404" i="11"/>
  <c r="AH2404" i="11"/>
  <c r="AO2404" i="11"/>
  <c r="Y2404" i="11"/>
  <c r="Z2404" i="11" s="1"/>
  <c r="AJ2412" i="11"/>
  <c r="AM2412" i="11"/>
  <c r="AO2412" i="11"/>
  <c r="AH2412" i="11"/>
  <c r="Y2412" i="11"/>
  <c r="AH2418" i="11"/>
  <c r="AJ2418" i="11"/>
  <c r="AO2418" i="11"/>
  <c r="AM2418" i="11"/>
  <c r="Y2418" i="11"/>
  <c r="AH2429" i="11"/>
  <c r="AJ2429" i="11"/>
  <c r="AO2429" i="11"/>
  <c r="AM2429" i="11"/>
  <c r="Y2429" i="11"/>
  <c r="AH2518" i="11"/>
  <c r="AJ2518" i="11"/>
  <c r="AO2518" i="11"/>
  <c r="AM2518" i="11"/>
  <c r="Y2518" i="11"/>
  <c r="AH2525" i="11"/>
  <c r="AJ2525" i="11"/>
  <c r="AM2525" i="11"/>
  <c r="AO2525" i="11"/>
  <c r="Y2525" i="11"/>
  <c r="Z2525" i="11" s="1"/>
  <c r="Y2711" i="11"/>
  <c r="Y2727" i="11"/>
  <c r="Y2734" i="11"/>
  <c r="Y2791" i="11"/>
  <c r="Y2798" i="11"/>
  <c r="X2798" i="11"/>
  <c r="Y2809" i="11"/>
  <c r="AH2902" i="11"/>
  <c r="AJ2902" i="11"/>
  <c r="AM2902" i="11"/>
  <c r="AO2902" i="11"/>
  <c r="Y2902" i="11"/>
  <c r="AH2904" i="11"/>
  <c r="AM2904" i="11"/>
  <c r="AO2904" i="11"/>
  <c r="AJ2904" i="11"/>
  <c r="Y2904" i="11"/>
  <c r="AO2918" i="11"/>
  <c r="AH2918" i="11"/>
  <c r="AJ2918" i="11"/>
  <c r="AM2918" i="11"/>
  <c r="Y2918" i="11"/>
  <c r="X2918" i="11"/>
  <c r="AM2925" i="11"/>
  <c r="AO2925" i="11"/>
  <c r="AH2925" i="11"/>
  <c r="AJ2925" i="11"/>
  <c r="Y2925" i="11"/>
  <c r="AH2934" i="11"/>
  <c r="AJ2934" i="11"/>
  <c r="AM2934" i="11"/>
  <c r="AO2934" i="11"/>
  <c r="Y2934" i="11"/>
  <c r="X2934" i="11"/>
  <c r="AM2959" i="11"/>
  <c r="AO2959" i="11"/>
  <c r="AJ2959" i="11"/>
  <c r="AH2959" i="11"/>
  <c r="Y2959" i="11"/>
  <c r="AH2983" i="11"/>
  <c r="AJ2983" i="11"/>
  <c r="AM2983" i="11"/>
  <c r="AO2983" i="11"/>
  <c r="Y2983" i="11"/>
  <c r="AO3004" i="11"/>
  <c r="AH3004" i="11"/>
  <c r="AJ3004" i="11"/>
  <c r="AM3004" i="11"/>
  <c r="Y3004" i="11"/>
  <c r="Z3004" i="11" s="1"/>
  <c r="Y3159" i="11"/>
  <c r="Y3214" i="11"/>
  <c r="Y3222" i="11"/>
  <c r="X3222" i="11"/>
  <c r="Y3248" i="11"/>
  <c r="X3248" i="11"/>
  <c r="AH3303" i="11"/>
  <c r="AJ3303" i="11"/>
  <c r="AM3303" i="11"/>
  <c r="AO3303" i="11"/>
  <c r="Y3303" i="11"/>
  <c r="AH3349" i="11"/>
  <c r="AJ3349" i="11"/>
  <c r="AM3349" i="11"/>
  <c r="AO3349" i="11"/>
  <c r="Y3349" i="11"/>
  <c r="AH3407" i="11"/>
  <c r="AJ3407" i="11"/>
  <c r="AM3407" i="11"/>
  <c r="AO3407" i="11"/>
  <c r="Y3407" i="11"/>
  <c r="AH3413" i="11"/>
  <c r="AJ3413" i="11"/>
  <c r="AM3413" i="11"/>
  <c r="AO3413" i="11"/>
  <c r="Y3413" i="11"/>
  <c r="AH3423" i="11"/>
  <c r="AJ3423" i="11"/>
  <c r="AM3423" i="11"/>
  <c r="AO3423" i="11"/>
  <c r="Y3423" i="11"/>
  <c r="AH3431" i="11"/>
  <c r="AJ3431" i="11"/>
  <c r="AM3431" i="11"/>
  <c r="AO3431" i="11"/>
  <c r="Y3431" i="11"/>
  <c r="X3431" i="11"/>
  <c r="AO3448" i="11"/>
  <c r="AH3448" i="11"/>
  <c r="AJ3448" i="11"/>
  <c r="AM3448" i="11"/>
  <c r="Y3448" i="11"/>
  <c r="AH3454" i="11"/>
  <c r="AJ3454" i="11"/>
  <c r="AM3454" i="11"/>
  <c r="AO3454" i="11"/>
  <c r="Y3454" i="11"/>
  <c r="AO3456" i="11"/>
  <c r="AH3456" i="11"/>
  <c r="AJ3456" i="11"/>
  <c r="AM3456" i="11"/>
  <c r="Y3456" i="11"/>
  <c r="Y3524" i="11"/>
  <c r="Z3524" i="11" s="1"/>
  <c r="Y3543" i="11"/>
  <c r="Y3559" i="11"/>
  <c r="Z3559" i="11" s="1"/>
  <c r="Y3622" i="11"/>
  <c r="Y3648" i="11"/>
  <c r="X3648" i="11"/>
  <c r="Y710" i="11"/>
  <c r="J15" i="35"/>
  <c r="AA15" i="35" s="1"/>
  <c r="J17" i="35"/>
  <c r="AA17" i="35" s="1"/>
  <c r="J46" i="35"/>
  <c r="AA46" i="35" s="1"/>
  <c r="J47" i="33" s="1"/>
  <c r="R9" i="35"/>
  <c r="R26" i="35"/>
  <c r="R35" i="35"/>
  <c r="AA35" i="35" s="1"/>
  <c r="J25" i="35"/>
  <c r="AA25" i="35" s="1"/>
  <c r="J19" i="35"/>
  <c r="AA19" i="35" s="1"/>
  <c r="J21" i="35"/>
  <c r="AA21" i="35" s="1"/>
  <c r="R10" i="35"/>
  <c r="X1171" i="11"/>
  <c r="X565" i="11"/>
  <c r="X3853" i="11"/>
  <c r="T193" i="54"/>
  <c r="AA193" i="54" s="1"/>
  <c r="AD193" i="54" s="1"/>
  <c r="X2377" i="11"/>
  <c r="X394" i="11"/>
  <c r="X1370" i="11"/>
  <c r="X1010" i="11"/>
  <c r="AO3354" i="11"/>
  <c r="AH3354" i="11"/>
  <c r="AJ3354" i="11"/>
  <c r="AM3354" i="11"/>
  <c r="Y3354" i="11"/>
  <c r="AH2327" i="11"/>
  <c r="AM2327" i="11"/>
  <c r="AO2327" i="11"/>
  <c r="AJ2327" i="11"/>
  <c r="Y2327" i="11"/>
  <c r="AH3813" i="11"/>
  <c r="AJ3813" i="11"/>
  <c r="AM3813" i="11"/>
  <c r="AO3813" i="11"/>
  <c r="Y3813" i="11"/>
  <c r="Y2029" i="11"/>
  <c r="AM2596" i="11"/>
  <c r="AO2596" i="11"/>
  <c r="AH2596" i="11"/>
  <c r="AJ2596" i="11"/>
  <c r="Y2596" i="11"/>
  <c r="Y818" i="11"/>
  <c r="AJ2585" i="11"/>
  <c r="AM2585" i="11"/>
  <c r="AO2585" i="11"/>
  <c r="AH2585" i="11"/>
  <c r="Y2585" i="11"/>
  <c r="Y2818" i="11"/>
  <c r="Y258" i="11"/>
  <c r="Z258" i="11" s="1"/>
  <c r="Y617" i="11"/>
  <c r="Y165" i="11"/>
  <c r="Y3725" i="11"/>
  <c r="Y297" i="11"/>
  <c r="Y3696" i="11"/>
  <c r="Y728" i="11"/>
  <c r="Y3692" i="11"/>
  <c r="AH2907" i="11"/>
  <c r="AJ2907" i="11"/>
  <c r="AM2907" i="11"/>
  <c r="AO2907" i="11"/>
  <c r="Y2907" i="11"/>
  <c r="Y2731" i="11"/>
  <c r="Y2706" i="11"/>
  <c r="Y2675" i="11"/>
  <c r="Y3590" i="11"/>
  <c r="Y1091" i="11"/>
  <c r="Y553" i="11"/>
  <c r="Y389" i="11"/>
  <c r="Y341" i="11"/>
  <c r="Y89" i="11"/>
  <c r="Y1922" i="11"/>
  <c r="Y361" i="11"/>
  <c r="Y1587" i="11"/>
  <c r="Y346" i="11"/>
  <c r="AO3877" i="11"/>
  <c r="AH3877" i="11"/>
  <c r="AJ3877" i="11"/>
  <c r="AM3877" i="11"/>
  <c r="Y3877" i="11"/>
  <c r="Y1018" i="11"/>
  <c r="AH2559" i="11"/>
  <c r="AM2559" i="11"/>
  <c r="AO2559" i="11"/>
  <c r="AJ2559" i="11"/>
  <c r="Y2559" i="11"/>
  <c r="AH2361" i="11"/>
  <c r="AJ2361" i="11"/>
  <c r="AM2361" i="11"/>
  <c r="AO2361" i="11"/>
  <c r="Y2361" i="11"/>
  <c r="Y1977" i="11"/>
  <c r="Y1802" i="11"/>
  <c r="Y3066" i="11"/>
  <c r="Y2225" i="11"/>
  <c r="Y45" i="11"/>
  <c r="Y613" i="11"/>
  <c r="Y746" i="11"/>
  <c r="Y58" i="11"/>
  <c r="Y3582" i="11"/>
  <c r="Y3583" i="11"/>
  <c r="AH2985" i="11"/>
  <c r="AJ2985" i="11"/>
  <c r="AM2985" i="11"/>
  <c r="AO2985" i="11"/>
  <c r="Y2985" i="11"/>
  <c r="Y3628" i="11"/>
  <c r="Y3766" i="11"/>
  <c r="Y3724" i="11"/>
  <c r="Z3724" i="11" s="1"/>
  <c r="Y3554" i="11"/>
  <c r="Y2788" i="11"/>
  <c r="AH2383" i="11"/>
  <c r="AJ2383" i="11"/>
  <c r="AM2383" i="11"/>
  <c r="AO2383" i="11"/>
  <c r="Y2383" i="11"/>
  <c r="Y3555" i="11"/>
  <c r="Y3505" i="11"/>
  <c r="Y2177" i="11"/>
  <c r="Y3051" i="11"/>
  <c r="AH3027" i="11"/>
  <c r="AJ3027" i="11"/>
  <c r="AM3027" i="11"/>
  <c r="AO3027" i="11"/>
  <c r="Y3027" i="11"/>
  <c r="AH2513" i="11"/>
  <c r="AJ2513" i="11"/>
  <c r="AO2513" i="11"/>
  <c r="AM2513" i="11"/>
  <c r="Y2513" i="11"/>
  <c r="Y1941" i="11"/>
  <c r="Y1050" i="11"/>
  <c r="Y994" i="11"/>
  <c r="Y269" i="11"/>
  <c r="Y754" i="11"/>
  <c r="Y433" i="11"/>
  <c r="Y393" i="11"/>
  <c r="Y685" i="11"/>
  <c r="Y1611" i="11"/>
  <c r="AH1418" i="11"/>
  <c r="AO1418" i="11"/>
  <c r="AM1418" i="11"/>
  <c r="AJ1418" i="11"/>
  <c r="Y1418" i="11"/>
  <c r="Y645" i="11"/>
  <c r="Y185" i="11"/>
  <c r="Y738" i="11"/>
  <c r="Z738" i="11" s="1"/>
  <c r="Y3193" i="11"/>
  <c r="AM2464" i="11"/>
  <c r="AO2464" i="11"/>
  <c r="AH2464" i="11"/>
  <c r="AJ2464" i="11"/>
  <c r="Y2464" i="11"/>
  <c r="Y1953" i="11"/>
  <c r="Y1981" i="11"/>
  <c r="AO1290" i="11"/>
  <c r="AJ1290" i="11"/>
  <c r="AM1290" i="11"/>
  <c r="AH1290" i="11"/>
  <c r="Y1290" i="11"/>
  <c r="Y1811" i="11"/>
  <c r="Y2234" i="11"/>
  <c r="AJ3841" i="11"/>
  <c r="AM3841" i="11"/>
  <c r="AO3841" i="11"/>
  <c r="AH3841" i="11"/>
  <c r="Y3841" i="11"/>
  <c r="AH3863" i="11"/>
  <c r="AJ3863" i="11"/>
  <c r="AO3863" i="11"/>
  <c r="AM3863" i="11"/>
  <c r="Y3863" i="11"/>
  <c r="AJ3885" i="11"/>
  <c r="AM3885" i="11"/>
  <c r="AO3885" i="11"/>
  <c r="AH3885" i="11"/>
  <c r="Y3885" i="11"/>
  <c r="Y642" i="11"/>
  <c r="Y1755" i="11"/>
  <c r="Y3258" i="11"/>
  <c r="Y3234" i="11"/>
  <c r="Y3209" i="11"/>
  <c r="Y3146" i="11"/>
  <c r="Y3130" i="11"/>
  <c r="Y3113" i="11"/>
  <c r="Y3668" i="11"/>
  <c r="Y3634" i="11"/>
  <c r="Y3187" i="11"/>
  <c r="AH3041" i="11"/>
  <c r="AJ3041" i="11"/>
  <c r="AM3041" i="11"/>
  <c r="AO3041" i="11"/>
  <c r="Y3041" i="11"/>
  <c r="AH2914" i="11"/>
  <c r="AJ2914" i="11"/>
  <c r="AM2914" i="11"/>
  <c r="AO2914" i="11"/>
  <c r="Y2914" i="11"/>
  <c r="AJ2858" i="11"/>
  <c r="AM2858" i="11"/>
  <c r="AO2858" i="11"/>
  <c r="AH2858" i="11"/>
  <c r="Y2858" i="11"/>
  <c r="AH1458" i="11"/>
  <c r="AM1458" i="11"/>
  <c r="AO1458" i="11"/>
  <c r="AJ1458" i="11"/>
  <c r="Y1458" i="11"/>
  <c r="Y882" i="11"/>
  <c r="Y3570" i="11"/>
  <c r="Y3522" i="11"/>
  <c r="AJ2528" i="11"/>
  <c r="AM2528" i="11"/>
  <c r="AO2528" i="11"/>
  <c r="AH2528" i="11"/>
  <c r="Y2528" i="11"/>
  <c r="Y1626" i="11"/>
  <c r="Y217" i="11"/>
  <c r="Y737" i="11"/>
  <c r="AJ2489" i="11"/>
  <c r="AM2489" i="11"/>
  <c r="AH2489" i="11"/>
  <c r="AO2489" i="11"/>
  <c r="Y2489" i="11"/>
  <c r="Y3738" i="11"/>
  <c r="Y1827" i="11"/>
  <c r="AO1506" i="11"/>
  <c r="AH1506" i="11"/>
  <c r="AJ1506" i="11"/>
  <c r="AM1506" i="11"/>
  <c r="Y1506" i="11"/>
  <c r="Y1818" i="11"/>
  <c r="Y1706" i="11"/>
  <c r="AM3283" i="11"/>
  <c r="AO3283" i="11"/>
  <c r="AH3283" i="11"/>
  <c r="AJ3283" i="11"/>
  <c r="Y3283" i="11"/>
  <c r="Y3611" i="11"/>
  <c r="AM2408" i="11"/>
  <c r="AO2408" i="11"/>
  <c r="AH2408" i="11"/>
  <c r="AJ2408" i="11"/>
  <c r="Y2408" i="11"/>
  <c r="Y2787" i="11"/>
  <c r="Y1674" i="11"/>
  <c r="Y2109" i="11"/>
  <c r="Y2237" i="11"/>
  <c r="AO2503" i="11"/>
  <c r="AJ2503" i="11"/>
  <c r="AM2503" i="11"/>
  <c r="AH2503" i="11"/>
  <c r="Y2503" i="11"/>
  <c r="AH2391" i="11"/>
  <c r="AM2391" i="11"/>
  <c r="AO2391" i="11"/>
  <c r="AJ2391" i="11"/>
  <c r="Y2391" i="11"/>
  <c r="Y2053" i="11"/>
  <c r="Y3178" i="11"/>
  <c r="Y2170" i="11"/>
  <c r="AA44" i="11"/>
  <c r="H44" i="11"/>
  <c r="Y48" i="11"/>
  <c r="Z48" i="11" s="1"/>
  <c r="Y155" i="11"/>
  <c r="Y160" i="11"/>
  <c r="Y180" i="11"/>
  <c r="Y184" i="11"/>
  <c r="Z184" i="11" s="1"/>
  <c r="Y214" i="11"/>
  <c r="Y252" i="11"/>
  <c r="H268" i="11"/>
  <c r="Y276" i="11"/>
  <c r="Y284" i="11"/>
  <c r="H296" i="11"/>
  <c r="Y304" i="11"/>
  <c r="Z304" i="11" s="1"/>
  <c r="Y308" i="11"/>
  <c r="Y316" i="11"/>
  <c r="AA320" i="11"/>
  <c r="H320" i="11"/>
  <c r="Y395" i="11"/>
  <c r="H403" i="11"/>
  <c r="Y404" i="11"/>
  <c r="Y424" i="11"/>
  <c r="Z424" i="11" s="1"/>
  <c r="X424" i="11"/>
  <c r="AA432" i="11"/>
  <c r="H432" i="11"/>
  <c r="AA436" i="11"/>
  <c r="AB436" i="11" s="1"/>
  <c r="H436" i="11"/>
  <c r="Y608" i="11"/>
  <c r="Z608" i="11" s="1"/>
  <c r="H624" i="11"/>
  <c r="Y628" i="11"/>
  <c r="Y632" i="11"/>
  <c r="AA757" i="11"/>
  <c r="AD757" i="11" s="1"/>
  <c r="H757" i="11"/>
  <c r="Y805" i="11"/>
  <c r="Y812" i="11"/>
  <c r="Y881" i="11"/>
  <c r="Y920" i="11"/>
  <c r="X920" i="11"/>
  <c r="Y937" i="11"/>
  <c r="Y1036" i="11"/>
  <c r="Y1040" i="11"/>
  <c r="X1040" i="11"/>
  <c r="Y1045" i="11"/>
  <c r="Y1049" i="11"/>
  <c r="Y1053" i="11"/>
  <c r="Y1057" i="11"/>
  <c r="Y1061" i="11"/>
  <c r="Y1136" i="11"/>
  <c r="Z1136" i="11" s="1"/>
  <c r="Y1152" i="11"/>
  <c r="Y1222" i="11"/>
  <c r="AJ1440" i="11"/>
  <c r="AM1440" i="11"/>
  <c r="AH1440" i="11"/>
  <c r="AO1440" i="11"/>
  <c r="Y1440" i="11"/>
  <c r="AH1465" i="11"/>
  <c r="AM1465" i="11"/>
  <c r="AO1465" i="11"/>
  <c r="AJ1465" i="11"/>
  <c r="Y1465" i="11"/>
  <c r="AH1554" i="11"/>
  <c r="AJ1554" i="11"/>
  <c r="AO1554" i="11"/>
  <c r="AM1554" i="11"/>
  <c r="Y1554" i="11"/>
  <c r="X1554" i="11"/>
  <c r="Y1613" i="11"/>
  <c r="Y1680" i="11"/>
  <c r="X1680" i="11"/>
  <c r="Y1724" i="11"/>
  <c r="X1724" i="11"/>
  <c r="Y1740" i="11"/>
  <c r="Y1749" i="11"/>
  <c r="Y1817" i="11"/>
  <c r="Y1832" i="11"/>
  <c r="X1832" i="11"/>
  <c r="Y1837" i="11"/>
  <c r="Y1840" i="11"/>
  <c r="Y1857" i="11"/>
  <c r="Y2004" i="11"/>
  <c r="Y2016" i="11"/>
  <c r="Y2024" i="11"/>
  <c r="Y2028" i="11"/>
  <c r="Y2036" i="11"/>
  <c r="Z2036" i="11" s="1"/>
  <c r="Y2044" i="11"/>
  <c r="X2044" i="11"/>
  <c r="Y2056" i="11"/>
  <c r="Y2060" i="11"/>
  <c r="Y2116" i="11"/>
  <c r="Y2270" i="11"/>
  <c r="Y2307" i="11"/>
  <c r="AH2358" i="11"/>
  <c r="AJ2358" i="11"/>
  <c r="AO2358" i="11"/>
  <c r="AM2358" i="11"/>
  <c r="Y2358" i="11"/>
  <c r="AH2374" i="11"/>
  <c r="AJ2374" i="11"/>
  <c r="AM2374" i="11"/>
  <c r="AO2374" i="11"/>
  <c r="Y2374" i="11"/>
  <c r="AO2395" i="11"/>
  <c r="AH2395" i="11"/>
  <c r="AJ2395" i="11"/>
  <c r="AM2395" i="11"/>
  <c r="Y2395" i="11"/>
  <c r="AH2411" i="11"/>
  <c r="AJ2411" i="11"/>
  <c r="AO2411" i="11"/>
  <c r="AM2411" i="11"/>
  <c r="Y2411" i="11"/>
  <c r="AO2428" i="11"/>
  <c r="AH2428" i="11"/>
  <c r="AJ2428" i="11"/>
  <c r="AM2428" i="11"/>
  <c r="Y2428" i="11"/>
  <c r="AH2436" i="11"/>
  <c r="AJ2436" i="11"/>
  <c r="AM2436" i="11"/>
  <c r="AO2436" i="11"/>
  <c r="Y2436" i="11"/>
  <c r="Z2436" i="11" s="1"/>
  <c r="AH2502" i="11"/>
  <c r="AJ2502" i="11"/>
  <c r="AM2502" i="11"/>
  <c r="AO2502" i="11"/>
  <c r="Y2502" i="11"/>
  <c r="AO2510" i="11"/>
  <c r="AH2510" i="11"/>
  <c r="AJ2510" i="11"/>
  <c r="AM2510" i="11"/>
  <c r="Y2510" i="11"/>
  <c r="AM2572" i="11"/>
  <c r="AO2572" i="11"/>
  <c r="AH2572" i="11"/>
  <c r="AJ2572" i="11"/>
  <c r="Y2572" i="11"/>
  <c r="Y2641" i="11"/>
  <c r="X2641" i="11"/>
  <c r="Y2710" i="11"/>
  <c r="Y2726" i="11"/>
  <c r="Y2759" i="11"/>
  <c r="X2759" i="11"/>
  <c r="AH2924" i="11"/>
  <c r="AJ2924" i="11"/>
  <c r="AM2924" i="11"/>
  <c r="AO2924" i="11"/>
  <c r="Y2924" i="11"/>
  <c r="Z2924" i="11" s="1"/>
  <c r="AH2933" i="11"/>
  <c r="AJ2933" i="11"/>
  <c r="AM2933" i="11"/>
  <c r="AO2933" i="11"/>
  <c r="Y2933" i="11"/>
  <c r="AM2974" i="11"/>
  <c r="AO2974" i="11"/>
  <c r="AJ2974" i="11"/>
  <c r="AH2974" i="11"/>
  <c r="Y2974" i="11"/>
  <c r="AH3032" i="11"/>
  <c r="AJ3032" i="11"/>
  <c r="AM3032" i="11"/>
  <c r="AO3032" i="11"/>
  <c r="Y3032" i="11"/>
  <c r="Y3124" i="11"/>
  <c r="Y3132" i="11"/>
  <c r="Z3132" i="11" s="1"/>
  <c r="Y3183" i="11"/>
  <c r="Y3213" i="11"/>
  <c r="Y3221" i="11"/>
  <c r="X3221" i="11"/>
  <c r="Y3237" i="11"/>
  <c r="AH3348" i="11"/>
  <c r="AJ3348" i="11"/>
  <c r="AM3348" i="11"/>
  <c r="AO3348" i="11"/>
  <c r="Y3348" i="11"/>
  <c r="Z3348" i="11" s="1"/>
  <c r="AH3455" i="11"/>
  <c r="AJ3455" i="11"/>
  <c r="AM3455" i="11"/>
  <c r="AO3455" i="11"/>
  <c r="Y3455" i="11"/>
  <c r="Y3542" i="11"/>
  <c r="Y3558" i="11"/>
  <c r="Y3568" i="11"/>
  <c r="Y3574" i="11"/>
  <c r="Y3630" i="11"/>
  <c r="Y3635" i="11"/>
  <c r="Y3643" i="11"/>
  <c r="Y723" i="11"/>
  <c r="Y636" i="11"/>
  <c r="Y677" i="11"/>
  <c r="X677" i="11"/>
  <c r="AH3850" i="11"/>
  <c r="AJ3850" i="11"/>
  <c r="AM3850" i="11"/>
  <c r="AO3850" i="11"/>
  <c r="Y3850" i="11"/>
  <c r="AH2546" i="11"/>
  <c r="AJ2546" i="11"/>
  <c r="AM2546" i="11"/>
  <c r="AO2546" i="11"/>
  <c r="Y2546" i="11"/>
  <c r="AO2331" i="11"/>
  <c r="AH2331" i="11"/>
  <c r="AJ2331" i="11"/>
  <c r="AM2331" i="11"/>
  <c r="Y2331" i="11"/>
  <c r="U42" i="21"/>
  <c r="V42" i="21" s="1"/>
  <c r="R13" i="35"/>
  <c r="AA13" i="35" s="1"/>
  <c r="X3219" i="11"/>
  <c r="Y2009" i="11"/>
  <c r="Y1925" i="11"/>
  <c r="Y549" i="11"/>
  <c r="Y2098" i="11"/>
  <c r="AH3799" i="11"/>
  <c r="AJ3799" i="11"/>
  <c r="AM3799" i="11"/>
  <c r="AO3799" i="11"/>
  <c r="Y3799" i="11"/>
  <c r="Y811" i="11"/>
  <c r="AH2577" i="11"/>
  <c r="AJ2577" i="11"/>
  <c r="AM2577" i="11"/>
  <c r="AO2577" i="11"/>
  <c r="Y2577" i="11"/>
  <c r="Y2802" i="11"/>
  <c r="AJ2521" i="11"/>
  <c r="AM2521" i="11"/>
  <c r="AO2521" i="11"/>
  <c r="AH2521" i="11"/>
  <c r="Y2521" i="11"/>
  <c r="Y105" i="11"/>
  <c r="Y157" i="11"/>
  <c r="Y354" i="11"/>
  <c r="AJ1282" i="11"/>
  <c r="AM1282" i="11"/>
  <c r="AO1282" i="11"/>
  <c r="AH1282" i="11"/>
  <c r="Y1282" i="11"/>
  <c r="Y281" i="11"/>
  <c r="Y2632" i="11"/>
  <c r="Y717" i="11"/>
  <c r="Y721" i="11"/>
  <c r="Y3658" i="11"/>
  <c r="Y3624" i="11"/>
  <c r="AH3857" i="11"/>
  <c r="AJ3857" i="11"/>
  <c r="AM3857" i="11"/>
  <c r="AO3857" i="11"/>
  <c r="Y3857" i="11"/>
  <c r="Y3691" i="11"/>
  <c r="AJ2900" i="11"/>
  <c r="AM2900" i="11"/>
  <c r="AO2900" i="11"/>
  <c r="AH2900" i="11"/>
  <c r="Y2900" i="11"/>
  <c r="Z2900" i="11" s="1"/>
  <c r="Y2730" i="11"/>
  <c r="Y2699" i="11"/>
  <c r="Y2674" i="11"/>
  <c r="Y3169" i="11"/>
  <c r="Y282" i="11"/>
  <c r="Y249" i="11"/>
  <c r="Y1083" i="11"/>
  <c r="Y545" i="11"/>
  <c r="Y386" i="11"/>
  <c r="Y213" i="11"/>
  <c r="Y1907" i="11"/>
  <c r="Y109" i="11"/>
  <c r="Y3075" i="11"/>
  <c r="AJ1491" i="11"/>
  <c r="AM1491" i="11"/>
  <c r="AO1491" i="11"/>
  <c r="AH1491" i="11"/>
  <c r="Y1491" i="11"/>
  <c r="Y1969" i="11"/>
  <c r="AH3887" i="11"/>
  <c r="AJ3887" i="11"/>
  <c r="AM3887" i="11"/>
  <c r="AO3887" i="11"/>
  <c r="Y3887" i="11"/>
  <c r="Y987" i="11"/>
  <c r="AO2417" i="11"/>
  <c r="AH2417" i="11"/>
  <c r="AJ2417" i="11"/>
  <c r="AM2417" i="11"/>
  <c r="Y2417" i="11"/>
  <c r="AO1283" i="11"/>
  <c r="AJ1283" i="11"/>
  <c r="AM1283" i="11"/>
  <c r="AH1283" i="11"/>
  <c r="Y1283" i="11"/>
  <c r="Y1945" i="11"/>
  <c r="Y1778" i="11"/>
  <c r="Y3065" i="11"/>
  <c r="Y3074" i="11"/>
  <c r="Y2217" i="11"/>
  <c r="Y141" i="11"/>
  <c r="Y50" i="11"/>
  <c r="AH2977" i="11"/>
  <c r="AJ2977" i="11"/>
  <c r="AO2977" i="11"/>
  <c r="AM2977" i="11"/>
  <c r="Y2977" i="11"/>
  <c r="Y1933" i="11"/>
  <c r="Y3633" i="11"/>
  <c r="Y3783" i="11"/>
  <c r="Y3758" i="11"/>
  <c r="Y3743" i="11"/>
  <c r="Y3718" i="11"/>
  <c r="Y2650" i="11"/>
  <c r="AH2367" i="11"/>
  <c r="AJ2367" i="11"/>
  <c r="AO2367" i="11"/>
  <c r="AM2367" i="11"/>
  <c r="Y2367" i="11"/>
  <c r="Y2002" i="11"/>
  <c r="Y3547" i="11"/>
  <c r="Y3499" i="11"/>
  <c r="Y2037" i="11"/>
  <c r="Y3050" i="11"/>
  <c r="AH3009" i="11"/>
  <c r="AJ3009" i="11"/>
  <c r="AM3009" i="11"/>
  <c r="AO3009" i="11"/>
  <c r="Y3009" i="11"/>
  <c r="AH2987" i="11"/>
  <c r="AJ2987" i="11"/>
  <c r="AO2987" i="11"/>
  <c r="AM2987" i="11"/>
  <c r="Y2987" i="11"/>
  <c r="Y2189" i="11"/>
  <c r="Y1243" i="11"/>
  <c r="Y1043" i="11"/>
  <c r="Y317" i="11"/>
  <c r="Y261" i="11"/>
  <c r="Y633" i="11"/>
  <c r="Y589" i="11"/>
  <c r="Y537" i="11"/>
  <c r="Y426" i="11"/>
  <c r="Y385" i="11"/>
  <c r="Y153" i="11"/>
  <c r="Y1603" i="11"/>
  <c r="Y3105" i="11"/>
  <c r="AM1338" i="11"/>
  <c r="AO1338" i="11"/>
  <c r="AH1338" i="11"/>
  <c r="AJ1338" i="11"/>
  <c r="Y1338" i="11"/>
  <c r="Y3153" i="11"/>
  <c r="Y1874" i="11"/>
  <c r="Y1929" i="11"/>
  <c r="AH1298" i="11"/>
  <c r="AM1298" i="11"/>
  <c r="AO1298" i="11"/>
  <c r="AJ1298" i="11"/>
  <c r="Y1298" i="11"/>
  <c r="Y1747" i="11"/>
  <c r="Y1082" i="11"/>
  <c r="Y1787" i="11"/>
  <c r="Y2652" i="11"/>
  <c r="Z2652" i="11" s="1"/>
  <c r="AH3815" i="11"/>
  <c r="AJ3815" i="11"/>
  <c r="AM3815" i="11"/>
  <c r="AO3815" i="11"/>
  <c r="Y3815" i="11"/>
  <c r="AJ3843" i="11"/>
  <c r="AM3843" i="11"/>
  <c r="AO3843" i="11"/>
  <c r="AH3843" i="11"/>
  <c r="Y3843" i="11"/>
  <c r="AO3865" i="11"/>
  <c r="AM3865" i="11"/>
  <c r="AH3865" i="11"/>
  <c r="AJ3865" i="11"/>
  <c r="Y3865" i="11"/>
  <c r="Y649" i="11"/>
  <c r="Y1731" i="11"/>
  <c r="AM3795" i="11"/>
  <c r="AO3795" i="11"/>
  <c r="AH3795" i="11"/>
  <c r="AJ3795" i="11"/>
  <c r="Y3795" i="11"/>
  <c r="Y3257" i="11"/>
  <c r="Y3233" i="11"/>
  <c r="Y3203" i="11"/>
  <c r="Y3145" i="11"/>
  <c r="Y3129" i="11"/>
  <c r="Y715" i="11"/>
  <c r="Y3663" i="11"/>
  <c r="Y3629" i="11"/>
  <c r="Y3179" i="11"/>
  <c r="AH2970" i="11"/>
  <c r="AJ2970" i="11"/>
  <c r="AM2970" i="11"/>
  <c r="AO2970" i="11"/>
  <c r="Y2970" i="11"/>
  <c r="AO2913" i="11"/>
  <c r="AH2913" i="11"/>
  <c r="AJ2913" i="11"/>
  <c r="AM2913" i="11"/>
  <c r="Y2913" i="11"/>
  <c r="AH2850" i="11"/>
  <c r="AJ2850" i="11"/>
  <c r="AM2850" i="11"/>
  <c r="AO2850" i="11"/>
  <c r="Y2850" i="11"/>
  <c r="Y794" i="11"/>
  <c r="Y3562" i="11"/>
  <c r="Y3513" i="11"/>
  <c r="AH2440" i="11"/>
  <c r="AM2440" i="11"/>
  <c r="AJ2440" i="11"/>
  <c r="AO2440" i="11"/>
  <c r="Y2440" i="11"/>
  <c r="AJ2589" i="11"/>
  <c r="AM2589" i="11"/>
  <c r="AH2589" i="11"/>
  <c r="AO2589" i="11"/>
  <c r="Y2589" i="11"/>
  <c r="Y209" i="11"/>
  <c r="Y3186" i="11"/>
  <c r="Y2747" i="11"/>
  <c r="AJ2488" i="11"/>
  <c r="AM2488" i="11"/>
  <c r="AO2488" i="11"/>
  <c r="AH2488" i="11"/>
  <c r="Y2488" i="11"/>
  <c r="AO3823" i="11"/>
  <c r="AH3823" i="11"/>
  <c r="AJ3823" i="11"/>
  <c r="AM3823" i="11"/>
  <c r="Y3823" i="11"/>
  <c r="AH1490" i="11"/>
  <c r="AM1490" i="11"/>
  <c r="AO1490" i="11"/>
  <c r="AJ1490" i="11"/>
  <c r="Y1490" i="11"/>
  <c r="Y1810" i="11"/>
  <c r="Y1690" i="11"/>
  <c r="AH3329" i="11"/>
  <c r="AJ3329" i="11"/>
  <c r="AM3329" i="11"/>
  <c r="AO3329" i="11"/>
  <c r="Y3329" i="11"/>
  <c r="AH3274" i="11"/>
  <c r="AJ3274" i="11"/>
  <c r="AM3274" i="11"/>
  <c r="AO3274" i="11"/>
  <c r="Y3274" i="11"/>
  <c r="Y3759" i="11"/>
  <c r="AH2376" i="11"/>
  <c r="AJ2376" i="11"/>
  <c r="AO2376" i="11"/>
  <c r="AM2376" i="11"/>
  <c r="Y2376" i="11"/>
  <c r="Y1675" i="11"/>
  <c r="AO2567" i="11"/>
  <c r="AH2567" i="11"/>
  <c r="AJ2567" i="11"/>
  <c r="AM2567" i="11"/>
  <c r="Y2567" i="11"/>
  <c r="Y2085" i="11"/>
  <c r="Y2229" i="11"/>
  <c r="AH2487" i="11"/>
  <c r="AM2487" i="11"/>
  <c r="AO2487" i="11"/>
  <c r="AJ2487" i="11"/>
  <c r="Y2487" i="11"/>
  <c r="Y2221" i="11"/>
  <c r="Y2201" i="11"/>
  <c r="Y171" i="11"/>
  <c r="Y188" i="11"/>
  <c r="X188" i="11"/>
  <c r="Y192" i="11"/>
  <c r="AA230" i="11"/>
  <c r="H230" i="11"/>
  <c r="Y267" i="11"/>
  <c r="Y272" i="11"/>
  <c r="Z272" i="11" s="1"/>
  <c r="Y280" i="11"/>
  <c r="Z280" i="11" s="1"/>
  <c r="Y292" i="11"/>
  <c r="Y300" i="11"/>
  <c r="Y328" i="11"/>
  <c r="H468" i="11"/>
  <c r="Y484" i="11"/>
  <c r="Y861" i="11"/>
  <c r="Y869" i="11"/>
  <c r="Y877" i="11"/>
  <c r="Y1193" i="11"/>
  <c r="X1193" i="11"/>
  <c r="AJ1481" i="11"/>
  <c r="AM1481" i="11"/>
  <c r="AO1481" i="11"/>
  <c r="AH1481" i="11"/>
  <c r="Y1481" i="11"/>
  <c r="Y1624" i="11"/>
  <c r="Y1757" i="11"/>
  <c r="Y1765" i="11"/>
  <c r="X1765" i="11"/>
  <c r="Y1856" i="11"/>
  <c r="Z1856" i="11" s="1"/>
  <c r="Y1944" i="11"/>
  <c r="Y2048" i="11"/>
  <c r="Y2140" i="11"/>
  <c r="Z2140" i="11" s="1"/>
  <c r="Y2156" i="11"/>
  <c r="Z2156" i="11" s="1"/>
  <c r="Y2294" i="11"/>
  <c r="AH2394" i="11"/>
  <c r="AJ2394" i="11"/>
  <c r="AM2394" i="11"/>
  <c r="AO2394" i="11"/>
  <c r="Y2394" i="11"/>
  <c r="AH2402" i="11"/>
  <c r="AM2402" i="11"/>
  <c r="AO2402" i="11"/>
  <c r="AJ2402" i="11"/>
  <c r="Y2402" i="11"/>
  <c r="AM2410" i="11"/>
  <c r="AO2410" i="11"/>
  <c r="AH2410" i="11"/>
  <c r="AJ2410" i="11"/>
  <c r="Y2410" i="11"/>
  <c r="Y2665" i="11"/>
  <c r="X2665" i="11"/>
  <c r="Y2673" i="11"/>
  <c r="Y2823" i="11"/>
  <c r="X2823" i="11"/>
  <c r="Y2833" i="11"/>
  <c r="AJ2901" i="11"/>
  <c r="AM2901" i="11"/>
  <c r="AH2901" i="11"/>
  <c r="AO2901" i="11"/>
  <c r="Y2901" i="11"/>
  <c r="X2901" i="11"/>
  <c r="AO2903" i="11"/>
  <c r="AH2903" i="11"/>
  <c r="AJ2903" i="11"/>
  <c r="AM2903" i="11"/>
  <c r="Y2903" i="11"/>
  <c r="X2903" i="11"/>
  <c r="AM2932" i="11"/>
  <c r="AO2932" i="11"/>
  <c r="AJ2932" i="11"/>
  <c r="AH2932" i="11"/>
  <c r="Y2932" i="11"/>
  <c r="Z2932" i="11" s="1"/>
  <c r="AO2989" i="11"/>
  <c r="AH2989" i="11"/>
  <c r="AM2989" i="11"/>
  <c r="AJ2989" i="11"/>
  <c r="Y2989" i="11"/>
  <c r="X2989" i="11"/>
  <c r="AH3031" i="11"/>
  <c r="AJ3031" i="11"/>
  <c r="AM3031" i="11"/>
  <c r="AO3031" i="11"/>
  <c r="Y3031" i="11"/>
  <c r="X3031" i="11"/>
  <c r="Y3141" i="11"/>
  <c r="Y3150" i="11"/>
  <c r="AC3150" i="11" s="1"/>
  <c r="Y3160" i="11"/>
  <c r="X3160" i="11"/>
  <c r="Y3168" i="11"/>
  <c r="Y3212" i="11"/>
  <c r="Y3236" i="11"/>
  <c r="Y3246" i="11"/>
  <c r="X3246" i="11"/>
  <c r="Y3255" i="11"/>
  <c r="AH3272" i="11"/>
  <c r="AJ3272" i="11"/>
  <c r="AM3272" i="11"/>
  <c r="AO3272" i="11"/>
  <c r="Y3272" i="11"/>
  <c r="AM3296" i="11"/>
  <c r="AO3296" i="11"/>
  <c r="AH3296" i="11"/>
  <c r="AJ3296" i="11"/>
  <c r="Y3296" i="11"/>
  <c r="AH3319" i="11"/>
  <c r="AJ3319" i="11"/>
  <c r="AM3319" i="11"/>
  <c r="AO3319" i="11"/>
  <c r="Y3319" i="11"/>
  <c r="AH3326" i="11"/>
  <c r="AJ3326" i="11"/>
  <c r="AM3326" i="11"/>
  <c r="AO3326" i="11"/>
  <c r="Y3326" i="11"/>
  <c r="AM3445" i="11"/>
  <c r="AO3445" i="11"/>
  <c r="AH3445" i="11"/>
  <c r="AJ3445" i="11"/>
  <c r="Y3445" i="11"/>
  <c r="Y3470" i="11"/>
  <c r="Z3470" i="11" s="1"/>
  <c r="Y3540" i="11"/>
  <c r="Y3746" i="11"/>
  <c r="Y3765" i="11"/>
  <c r="Y3647" i="11"/>
  <c r="Y3665" i="11"/>
  <c r="Y690" i="11"/>
  <c r="Z690" i="11" s="1"/>
  <c r="Y702" i="11"/>
  <c r="Y726" i="11"/>
  <c r="AJ3888" i="11"/>
  <c r="AO3888" i="11"/>
  <c r="AH3888" i="11"/>
  <c r="AM3888" i="11"/>
  <c r="Y3888" i="11"/>
  <c r="AO3886" i="11"/>
  <c r="AH3886" i="11"/>
  <c r="AJ3886" i="11"/>
  <c r="AM3886" i="11"/>
  <c r="Y3886" i="11"/>
  <c r="AH3884" i="11"/>
  <c r="AO3884" i="11"/>
  <c r="AJ3884" i="11"/>
  <c r="AM3884" i="11"/>
  <c r="Y3884" i="11"/>
  <c r="AH3838" i="11"/>
  <c r="AJ3838" i="11"/>
  <c r="AM3838" i="11"/>
  <c r="AO3838" i="11"/>
  <c r="Y3838" i="11"/>
  <c r="X3838" i="11"/>
  <c r="AM3830" i="11"/>
  <c r="AO3830" i="11"/>
  <c r="AH3830" i="11"/>
  <c r="AJ3830" i="11"/>
  <c r="Y3830" i="11"/>
  <c r="Y686" i="11"/>
  <c r="Y147" i="11"/>
  <c r="AO1467" i="11"/>
  <c r="AH1467" i="11"/>
  <c r="AJ1467" i="11"/>
  <c r="AM1467" i="11"/>
  <c r="Y1467" i="11"/>
  <c r="AH1315" i="11"/>
  <c r="AM1315" i="11"/>
  <c r="AJ1315" i="11"/>
  <c r="AO1315" i="11"/>
  <c r="Y1315" i="11"/>
  <c r="Y1019" i="11"/>
  <c r="Y70" i="11"/>
  <c r="Y1916" i="11"/>
  <c r="Y1931" i="11"/>
  <c r="Y1712" i="11"/>
  <c r="Y2653" i="11"/>
  <c r="AO2854" i="11"/>
  <c r="AH2854" i="11"/>
  <c r="AJ2854" i="11"/>
  <c r="AM2854" i="11"/>
  <c r="Y2854" i="11"/>
  <c r="Y1720" i="11"/>
  <c r="AH3292" i="11"/>
  <c r="AJ3292" i="11"/>
  <c r="AM3292" i="11"/>
  <c r="AO3292" i="11"/>
  <c r="Y3292" i="11"/>
  <c r="Z3292" i="11" s="1"/>
  <c r="AH2956" i="11"/>
  <c r="AJ2956" i="11"/>
  <c r="AM2956" i="11"/>
  <c r="AO2956" i="11"/>
  <c r="Y2956" i="11"/>
  <c r="Z2956" i="11" s="1"/>
  <c r="AH2434" i="11"/>
  <c r="AJ2434" i="11"/>
  <c r="AM2434" i="11"/>
  <c r="AO2434" i="11"/>
  <c r="Y2434" i="11"/>
  <c r="AO2435" i="11"/>
  <c r="AJ2435" i="11"/>
  <c r="AM2435" i="11"/>
  <c r="AH2435" i="11"/>
  <c r="Y2435" i="11"/>
  <c r="R45" i="35"/>
  <c r="R39" i="35"/>
  <c r="AA39" i="35" s="1"/>
  <c r="R18" i="35"/>
  <c r="X3667" i="11"/>
  <c r="X3708" i="11"/>
  <c r="Y2281" i="11"/>
  <c r="Y457" i="11"/>
  <c r="Y1194" i="11"/>
  <c r="Y2093" i="11"/>
  <c r="AH3801" i="11"/>
  <c r="AJ3801" i="11"/>
  <c r="AM3801" i="11"/>
  <c r="AO3801" i="11"/>
  <c r="Y3801" i="11"/>
  <c r="Y810" i="11"/>
  <c r="Y2795" i="11"/>
  <c r="Y2114" i="11"/>
  <c r="Y90" i="11"/>
  <c r="AC90" i="11" s="1"/>
  <c r="Y257" i="11"/>
  <c r="AH2544" i="11"/>
  <c r="AJ2544" i="11"/>
  <c r="AM2544" i="11"/>
  <c r="AO2544" i="11"/>
  <c r="Y2544" i="11"/>
  <c r="Y708" i="11"/>
  <c r="Y3653" i="11"/>
  <c r="AJ3825" i="11"/>
  <c r="AM3825" i="11"/>
  <c r="AO3825" i="11"/>
  <c r="AH3825" i="11"/>
  <c r="Y3825" i="11"/>
  <c r="Y3690" i="11"/>
  <c r="AH2899" i="11"/>
  <c r="AM2899" i="11"/>
  <c r="AO2899" i="11"/>
  <c r="AJ2899" i="11"/>
  <c r="Y2899" i="11"/>
  <c r="Y2723" i="11"/>
  <c r="Y2698" i="11"/>
  <c r="Y2667" i="11"/>
  <c r="Y3616" i="11"/>
  <c r="Y858" i="11"/>
  <c r="Y533" i="11"/>
  <c r="Y381" i="11"/>
  <c r="Y205" i="11"/>
  <c r="Y1619" i="11"/>
  <c r="Y93" i="11"/>
  <c r="Y779" i="11"/>
  <c r="Y1961" i="11"/>
  <c r="Y986" i="11"/>
  <c r="AH2409" i="11"/>
  <c r="AJ2409" i="11"/>
  <c r="AO2409" i="11"/>
  <c r="AM2409" i="11"/>
  <c r="Y2409" i="11"/>
  <c r="Y2161" i="11"/>
  <c r="Y1937" i="11"/>
  <c r="Y1754" i="11"/>
  <c r="AO3043" i="11"/>
  <c r="AH3043" i="11"/>
  <c r="AJ3043" i="11"/>
  <c r="AM3043" i="11"/>
  <c r="Y3043" i="11"/>
  <c r="Y1242" i="11"/>
  <c r="Y57" i="11"/>
  <c r="Y605" i="11"/>
  <c r="Y170" i="11"/>
  <c r="AH3819" i="11"/>
  <c r="AJ3819" i="11"/>
  <c r="AM3819" i="11"/>
  <c r="AO3819" i="11"/>
  <c r="Y3819" i="11"/>
  <c r="Y122" i="11"/>
  <c r="Y3776" i="11"/>
  <c r="Y3757" i="11"/>
  <c r="Y3741" i="11"/>
  <c r="Y3715" i="11"/>
  <c r="Y3546" i="11"/>
  <c r="Y2779" i="11"/>
  <c r="Y2635" i="11"/>
  <c r="AH2360" i="11"/>
  <c r="AM2360" i="11"/>
  <c r="AJ2360" i="11"/>
  <c r="AO2360" i="11"/>
  <c r="Y2360" i="11"/>
  <c r="Y2001" i="11"/>
  <c r="Y3539" i="11"/>
  <c r="Y3498" i="11"/>
  <c r="Y2013" i="11"/>
  <c r="AH3026" i="11"/>
  <c r="AJ3026" i="11"/>
  <c r="AM3026" i="11"/>
  <c r="AO3026" i="11"/>
  <c r="Y3026" i="11"/>
  <c r="AH3002" i="11"/>
  <c r="AJ3002" i="11"/>
  <c r="AM3002" i="11"/>
  <c r="AO3002" i="11"/>
  <c r="Y3002" i="11"/>
  <c r="Y1973" i="11"/>
  <c r="Y1235" i="11"/>
  <c r="Y309" i="11"/>
  <c r="Y234" i="11"/>
  <c r="Y625" i="11"/>
  <c r="Y586" i="11"/>
  <c r="Y145" i="11"/>
  <c r="Y704" i="11"/>
  <c r="Z704" i="11" s="1"/>
  <c r="Y1598" i="11"/>
  <c r="Y161" i="11"/>
  <c r="Y118" i="11"/>
  <c r="AO1307" i="11"/>
  <c r="AH1307" i="11"/>
  <c r="AJ1307" i="11"/>
  <c r="AM1307" i="11"/>
  <c r="Y1307" i="11"/>
  <c r="AO2866" i="11"/>
  <c r="AH2866" i="11"/>
  <c r="AJ2866" i="11"/>
  <c r="AM2866" i="11"/>
  <c r="Y2866" i="11"/>
  <c r="Y1850" i="11"/>
  <c r="Y2033" i="11"/>
  <c r="Y1915" i="11"/>
  <c r="Y1178" i="11"/>
  <c r="Y1699" i="11"/>
  <c r="Y2772" i="11"/>
  <c r="Z2772" i="11" s="1"/>
  <c r="Y1714" i="11"/>
  <c r="Y2644" i="11"/>
  <c r="Z2644" i="11" s="1"/>
  <c r="AH3821" i="11"/>
  <c r="AJ3821" i="11"/>
  <c r="AM3821" i="11"/>
  <c r="AO3821" i="11"/>
  <c r="Y3821" i="11"/>
  <c r="AC3821" i="11" s="1"/>
  <c r="AH3847" i="11"/>
  <c r="AJ3847" i="11"/>
  <c r="AO3847" i="11"/>
  <c r="AM3847" i="11"/>
  <c r="Y3847" i="11"/>
  <c r="AH3871" i="11"/>
  <c r="AJ3871" i="11"/>
  <c r="AM3871" i="11"/>
  <c r="AO3871" i="11"/>
  <c r="Y3871" i="11"/>
  <c r="AH3889" i="11"/>
  <c r="AJ3889" i="11"/>
  <c r="AM3889" i="11"/>
  <c r="AO3889" i="11"/>
  <c r="Y3889" i="11"/>
  <c r="Y729" i="11"/>
  <c r="Y1715" i="11"/>
  <c r="AJ3797" i="11"/>
  <c r="AM3797" i="11"/>
  <c r="AO3797" i="11"/>
  <c r="AH3797" i="11"/>
  <c r="Y3797" i="11"/>
  <c r="Y3251" i="11"/>
  <c r="Y3227" i="11"/>
  <c r="Y3202" i="11"/>
  <c r="Y3123" i="11"/>
  <c r="Y3107" i="11"/>
  <c r="Y709" i="11"/>
  <c r="Y3659" i="11"/>
  <c r="Y3621" i="11"/>
  <c r="Y3170" i="11"/>
  <c r="AH2963" i="11"/>
  <c r="AJ2963" i="11"/>
  <c r="AM2963" i="11"/>
  <c r="AO2963" i="11"/>
  <c r="Y2963" i="11"/>
  <c r="AH2906" i="11"/>
  <c r="AM2906" i="11"/>
  <c r="AO2906" i="11"/>
  <c r="AJ2906" i="11"/>
  <c r="Y2906" i="11"/>
  <c r="AH1426" i="11"/>
  <c r="AM1426" i="11"/>
  <c r="AO1426" i="11"/>
  <c r="AJ1426" i="11"/>
  <c r="Y1426" i="11"/>
  <c r="Y3682" i="11"/>
  <c r="Y3561" i="11"/>
  <c r="Y1795" i="11"/>
  <c r="AJ2328" i="11"/>
  <c r="AM2328" i="11"/>
  <c r="AO2328" i="11"/>
  <c r="AH2328" i="11"/>
  <c r="Y2328" i="11"/>
  <c r="AM1371" i="11"/>
  <c r="AO1371" i="11"/>
  <c r="AH1371" i="11"/>
  <c r="AJ1371" i="11"/>
  <c r="Y1371" i="11"/>
  <c r="Y162" i="11"/>
  <c r="AH2938" i="11"/>
  <c r="AJ2938" i="11"/>
  <c r="AM2938" i="11"/>
  <c r="AO2938" i="11"/>
  <c r="Y2938" i="11"/>
  <c r="AH2480" i="11"/>
  <c r="AJ2480" i="11"/>
  <c r="AM2480" i="11"/>
  <c r="AO2480" i="11"/>
  <c r="Y2480" i="11"/>
  <c r="Y3646" i="11"/>
  <c r="Y1826" i="11"/>
  <c r="Y3171" i="11"/>
  <c r="Y1794" i="11"/>
  <c r="Y3683" i="11"/>
  <c r="AH3321" i="11"/>
  <c r="AJ3321" i="11"/>
  <c r="AM3321" i="11"/>
  <c r="AO3321" i="11"/>
  <c r="Y3321" i="11"/>
  <c r="Y2762" i="11"/>
  <c r="Y802" i="11"/>
  <c r="AM2399" i="11"/>
  <c r="AO2399" i="11"/>
  <c r="AH2399" i="11"/>
  <c r="AJ2399" i="11"/>
  <c r="Y2399" i="11"/>
  <c r="AM2575" i="11"/>
  <c r="AO2575" i="11"/>
  <c r="AH2575" i="11"/>
  <c r="AJ2575" i="11"/>
  <c r="Y2575" i="11"/>
  <c r="Y2117" i="11"/>
  <c r="Y2165" i="11"/>
  <c r="Y691" i="11"/>
  <c r="Y3654" i="11"/>
  <c r="Y637" i="11"/>
  <c r="Y2154" i="11"/>
  <c r="Y60" i="11"/>
  <c r="Y72" i="11"/>
  <c r="Z72" i="11" s="1"/>
  <c r="Y76" i="11"/>
  <c r="Y80" i="11"/>
  <c r="Y179" i="11"/>
  <c r="H196" i="11"/>
  <c r="Y200" i="11"/>
  <c r="Z200" i="11" s="1"/>
  <c r="Y212" i="11"/>
  <c r="Y288" i="11"/>
  <c r="H307" i="11"/>
  <c r="Y312" i="11"/>
  <c r="Y410" i="11"/>
  <c r="Y428" i="11"/>
  <c r="Y480" i="11"/>
  <c r="Y889" i="11"/>
  <c r="Y957" i="11"/>
  <c r="Y1077" i="11"/>
  <c r="Y1105" i="11"/>
  <c r="X1105" i="11"/>
  <c r="Y1109" i="11"/>
  <c r="Y1201" i="11"/>
  <c r="X1201" i="11"/>
  <c r="Y1205" i="11"/>
  <c r="X1205" i="11"/>
  <c r="Y1209" i="11"/>
  <c r="Y1213" i="11"/>
  <c r="Y1217" i="11"/>
  <c r="X1217" i="11"/>
  <c r="Y1221" i="11"/>
  <c r="Y1225" i="11"/>
  <c r="Y1233" i="11"/>
  <c r="X1233" i="11"/>
  <c r="Y1237" i="11"/>
  <c r="Y1249" i="11"/>
  <c r="Y1253" i="11"/>
  <c r="AO1489" i="11"/>
  <c r="AH1489" i="11"/>
  <c r="AJ1489" i="11"/>
  <c r="AM1489" i="11"/>
  <c r="Y1489" i="11"/>
  <c r="X1489" i="11"/>
  <c r="AH1493" i="11"/>
  <c r="AJ1493" i="11"/>
  <c r="AM1493" i="11"/>
  <c r="AO1493" i="11"/>
  <c r="Y1493" i="11"/>
  <c r="X1493" i="11"/>
  <c r="AH1517" i="11"/>
  <c r="AJ1517" i="11"/>
  <c r="AM1517" i="11"/>
  <c r="AO1517" i="11"/>
  <c r="Y1517" i="11"/>
  <c r="AH1537" i="11"/>
  <c r="AJ1537" i="11"/>
  <c r="AM1537" i="11"/>
  <c r="AO1537" i="11"/>
  <c r="Y1537" i="11"/>
  <c r="AM1545" i="11"/>
  <c r="AO1545" i="11"/>
  <c r="AH1545" i="11"/>
  <c r="AJ1545" i="11"/>
  <c r="Y1545" i="11"/>
  <c r="AO1553" i="11"/>
  <c r="AJ1553" i="11"/>
  <c r="AM1553" i="11"/>
  <c r="AH1553" i="11"/>
  <c r="Y1553" i="11"/>
  <c r="AC1553" i="11" s="1"/>
  <c r="Y1646" i="11"/>
  <c r="Y1666" i="11"/>
  <c r="Y1756" i="11"/>
  <c r="X1756" i="11"/>
  <c r="Y1873" i="11"/>
  <c r="Y1939" i="11"/>
  <c r="Y2020" i="11"/>
  <c r="Y2051" i="11"/>
  <c r="AJ2317" i="11"/>
  <c r="AM2317" i="11"/>
  <c r="AO2317" i="11"/>
  <c r="AH2317" i="11"/>
  <c r="Y2317" i="11"/>
  <c r="AH2325" i="11"/>
  <c r="AJ2325" i="11"/>
  <c r="AO2325" i="11"/>
  <c r="AM2325" i="11"/>
  <c r="Y2325" i="11"/>
  <c r="AH2334" i="11"/>
  <c r="AJ2334" i="11"/>
  <c r="AO2334" i="11"/>
  <c r="AM2334" i="11"/>
  <c r="Y2334" i="11"/>
  <c r="X2334" i="11"/>
  <c r="AH2365" i="11"/>
  <c r="AJ2365" i="11"/>
  <c r="AO2365" i="11"/>
  <c r="AM2365" i="11"/>
  <c r="Y2365" i="11"/>
  <c r="AO2508" i="11"/>
  <c r="AJ2508" i="11"/>
  <c r="AM2508" i="11"/>
  <c r="AH2508" i="11"/>
  <c r="Y2508" i="11"/>
  <c r="Z2508" i="11" s="1"/>
  <c r="AO2565" i="11"/>
  <c r="AH2565" i="11"/>
  <c r="AJ2565" i="11"/>
  <c r="AM2565" i="11"/>
  <c r="Y2565" i="11"/>
  <c r="AH2602" i="11"/>
  <c r="AO2602" i="11"/>
  <c r="AM2602" i="11"/>
  <c r="AJ2602" i="11"/>
  <c r="Y2602" i="11"/>
  <c r="AH2623" i="11"/>
  <c r="AJ2623" i="11"/>
  <c r="AM2623" i="11"/>
  <c r="AO2623" i="11"/>
  <c r="Y2623" i="11"/>
  <c r="Y2639" i="11"/>
  <c r="Y2656" i="11"/>
  <c r="Y2672" i="11"/>
  <c r="Y2681" i="11"/>
  <c r="Y2689" i="11"/>
  <c r="Y2729" i="11"/>
  <c r="X2729" i="11"/>
  <c r="Y2782" i="11"/>
  <c r="Y2822" i="11"/>
  <c r="Y2832" i="11"/>
  <c r="X2832" i="11"/>
  <c r="AM2893" i="11"/>
  <c r="AO2893" i="11"/>
  <c r="AH2893" i="11"/>
  <c r="AJ2893" i="11"/>
  <c r="Y2893" i="11"/>
  <c r="AH2988" i="11"/>
  <c r="AJ2988" i="11"/>
  <c r="AM2988" i="11"/>
  <c r="AO2988" i="11"/>
  <c r="Y2988" i="11"/>
  <c r="AM2996" i="11"/>
  <c r="AO2996" i="11"/>
  <c r="AJ2996" i="11"/>
  <c r="AH2996" i="11"/>
  <c r="Y2996" i="11"/>
  <c r="AH3012" i="11"/>
  <c r="AJ3012" i="11"/>
  <c r="AM3012" i="11"/>
  <c r="AO3012" i="11"/>
  <c r="Y3012" i="11"/>
  <c r="Z3012" i="11" s="1"/>
  <c r="X3012" i="11"/>
  <c r="AJ3030" i="11"/>
  <c r="AM3030" i="11"/>
  <c r="AO3030" i="11"/>
  <c r="AH3030" i="11"/>
  <c r="Y3030" i="11"/>
  <c r="Y3079" i="11"/>
  <c r="Y3167" i="11"/>
  <c r="X3167" i="11"/>
  <c r="Y3253" i="11"/>
  <c r="AO3262" i="11"/>
  <c r="AH3262" i="11"/>
  <c r="AJ3262" i="11"/>
  <c r="AM3262" i="11"/>
  <c r="Y3262" i="11"/>
  <c r="AH3295" i="11"/>
  <c r="AJ3295" i="11"/>
  <c r="AM3295" i="11"/>
  <c r="AO3295" i="11"/>
  <c r="Y3295" i="11"/>
  <c r="AH3327" i="11"/>
  <c r="AJ3327" i="11"/>
  <c r="AM3327" i="11"/>
  <c r="AO3327" i="11"/>
  <c r="Y3327" i="11"/>
  <c r="AM3453" i="11"/>
  <c r="AO3453" i="11"/>
  <c r="AH3453" i="11"/>
  <c r="AJ3453" i="11"/>
  <c r="Y3453" i="11"/>
  <c r="X3453" i="11"/>
  <c r="AH3469" i="11"/>
  <c r="AJ3469" i="11"/>
  <c r="AM3469" i="11"/>
  <c r="AO3469" i="11"/>
  <c r="Y3469" i="11"/>
  <c r="Y3487" i="11"/>
  <c r="X3487" i="11"/>
  <c r="Y3495" i="11"/>
  <c r="Y3536" i="11"/>
  <c r="Y3557" i="11"/>
  <c r="X3557" i="11"/>
  <c r="Y3566" i="11"/>
  <c r="Y3697" i="11"/>
  <c r="Y3664" i="11"/>
  <c r="Y680" i="11"/>
  <c r="Z680" i="11" s="1"/>
  <c r="Y714" i="11"/>
  <c r="X714" i="11"/>
  <c r="Y3675" i="11"/>
  <c r="X2802" i="11"/>
  <c r="X90" i="11"/>
  <c r="X2577" i="11"/>
  <c r="X2098" i="11"/>
  <c r="X3595" i="11"/>
  <c r="X1945" i="11"/>
  <c r="X2010" i="11"/>
  <c r="X2113" i="11"/>
  <c r="X2900" i="11"/>
  <c r="Y1163" i="11"/>
  <c r="Y2169" i="11"/>
  <c r="Y129" i="11"/>
  <c r="AH2336" i="11"/>
  <c r="AJ2336" i="11"/>
  <c r="AO2336" i="11"/>
  <c r="AM2336" i="11"/>
  <c r="Y2336" i="11"/>
  <c r="Y1770" i="11"/>
  <c r="AO1474" i="11"/>
  <c r="AH1474" i="11"/>
  <c r="AJ1474" i="11"/>
  <c r="AM1474" i="11"/>
  <c r="Y1474" i="11"/>
  <c r="Y81" i="11"/>
  <c r="Y138" i="11"/>
  <c r="Y293" i="11"/>
  <c r="AM2969" i="11"/>
  <c r="AO2969" i="11"/>
  <c r="AJ2969" i="11"/>
  <c r="AH2969" i="11"/>
  <c r="Y2969" i="11"/>
  <c r="Y3604" i="11"/>
  <c r="Y701" i="11"/>
  <c r="Y3649" i="11"/>
  <c r="AH3829" i="11"/>
  <c r="AJ3829" i="11"/>
  <c r="AM3829" i="11"/>
  <c r="AO3829" i="11"/>
  <c r="Y3829" i="11"/>
  <c r="AO3861" i="11"/>
  <c r="AH3861" i="11"/>
  <c r="AJ3861" i="11"/>
  <c r="AM3861" i="11"/>
  <c r="Y3861" i="11"/>
  <c r="Y3684" i="11"/>
  <c r="Z3684" i="11" s="1"/>
  <c r="AH2892" i="11"/>
  <c r="AJ2892" i="11"/>
  <c r="AM2892" i="11"/>
  <c r="AO2892" i="11"/>
  <c r="Y2892" i="11"/>
  <c r="Y2722" i="11"/>
  <c r="Y2666" i="11"/>
  <c r="Y273" i="11"/>
  <c r="Y237" i="11"/>
  <c r="Y421" i="11"/>
  <c r="Z421" i="11" s="1"/>
  <c r="Y373" i="11"/>
  <c r="Y197" i="11"/>
  <c r="Y1906" i="11"/>
  <c r="Y85" i="11"/>
  <c r="AH2425" i="11"/>
  <c r="AJ2425" i="11"/>
  <c r="AM2425" i="11"/>
  <c r="AO2425" i="11"/>
  <c r="Y2425" i="11"/>
  <c r="Y684" i="11"/>
  <c r="AJ2561" i="11"/>
  <c r="AM2561" i="11"/>
  <c r="AH2561" i="11"/>
  <c r="AO2561" i="11"/>
  <c r="Y2561" i="11"/>
  <c r="AJ2401" i="11"/>
  <c r="AM2401" i="11"/>
  <c r="AO2401" i="11"/>
  <c r="AH2401" i="11"/>
  <c r="Y2401" i="11"/>
  <c r="Y851" i="11"/>
  <c r="Y1738" i="11"/>
  <c r="Y787" i="11"/>
  <c r="Y573" i="11"/>
  <c r="Y169" i="11"/>
  <c r="Y3600" i="11"/>
  <c r="Y3608" i="11"/>
  <c r="Y333" i="11"/>
  <c r="Y3775" i="11"/>
  <c r="Y3709" i="11"/>
  <c r="Y3243" i="11"/>
  <c r="Y2764" i="11"/>
  <c r="Y2633" i="11"/>
  <c r="AM2335" i="11"/>
  <c r="AO2335" i="11"/>
  <c r="AH2335" i="11"/>
  <c r="AJ2335" i="11"/>
  <c r="Y2335" i="11"/>
  <c r="Y3531" i="11"/>
  <c r="AH3049" i="11"/>
  <c r="AJ3049" i="11"/>
  <c r="AM3049" i="11"/>
  <c r="AO3049" i="11"/>
  <c r="Y3049" i="11"/>
  <c r="AH3019" i="11"/>
  <c r="AJ3019" i="11"/>
  <c r="AM3019" i="11"/>
  <c r="AO3019" i="11"/>
  <c r="Y3019" i="11"/>
  <c r="AM3001" i="11"/>
  <c r="AO3001" i="11"/>
  <c r="AJ3001" i="11"/>
  <c r="AH3001" i="11"/>
  <c r="Y3001" i="11"/>
  <c r="AM2986" i="11"/>
  <c r="AO2986" i="11"/>
  <c r="AJ2986" i="11"/>
  <c r="AH2986" i="11"/>
  <c r="Y2986" i="11"/>
  <c r="Y1965" i="11"/>
  <c r="Y1234" i="11"/>
  <c r="Y1034" i="11"/>
  <c r="Y301" i="11"/>
  <c r="Y621" i="11"/>
  <c r="Y581" i="11"/>
  <c r="Y465" i="11"/>
  <c r="Y425" i="11"/>
  <c r="Y377" i="11"/>
  <c r="AH3805" i="11"/>
  <c r="AJ3805" i="11"/>
  <c r="AM3805" i="11"/>
  <c r="AO3805" i="11"/>
  <c r="Y3805" i="11"/>
  <c r="Y3592" i="11"/>
  <c r="Y1595" i="11"/>
  <c r="Y3097" i="11"/>
  <c r="AH1306" i="11"/>
  <c r="AJ1306" i="11"/>
  <c r="AM1306" i="11"/>
  <c r="AO1306" i="11"/>
  <c r="Y1306" i="11"/>
  <c r="Y707" i="11"/>
  <c r="Y1123" i="11"/>
  <c r="Y2138" i="11"/>
  <c r="Y241" i="11"/>
  <c r="Y2660" i="11"/>
  <c r="Z2660" i="11" s="1"/>
  <c r="Y762" i="11"/>
  <c r="AH3827" i="11"/>
  <c r="AJ3827" i="11"/>
  <c r="AM3827" i="11"/>
  <c r="AO3827" i="11"/>
  <c r="Y3827" i="11"/>
  <c r="AO3849" i="11"/>
  <c r="AH3849" i="11"/>
  <c r="AJ3849" i="11"/>
  <c r="AM3849" i="11"/>
  <c r="Y3849" i="11"/>
  <c r="AH3873" i="11"/>
  <c r="AJ3873" i="11"/>
  <c r="AM3873" i="11"/>
  <c r="AO3873" i="11"/>
  <c r="Y3873" i="11"/>
  <c r="Y2025" i="11"/>
  <c r="Y672" i="11"/>
  <c r="Y3250" i="11"/>
  <c r="Y3226" i="11"/>
  <c r="Y3201" i="11"/>
  <c r="Y3139" i="11"/>
  <c r="Y3122" i="11"/>
  <c r="Y722" i="11"/>
  <c r="Y3655" i="11"/>
  <c r="Y3620" i="11"/>
  <c r="Z3620" i="11" s="1"/>
  <c r="Y3162" i="11"/>
  <c r="AO2962" i="11"/>
  <c r="AH2962" i="11"/>
  <c r="AJ2962" i="11"/>
  <c r="AM2962" i="11"/>
  <c r="Y2962" i="11"/>
  <c r="AJ2905" i="11"/>
  <c r="AM2905" i="11"/>
  <c r="AO2905" i="11"/>
  <c r="AH2905" i="11"/>
  <c r="Y2905" i="11"/>
  <c r="AH2843" i="11"/>
  <c r="AJ2843" i="11"/>
  <c r="AM2843" i="11"/>
  <c r="AO2843" i="11"/>
  <c r="Y2843" i="11"/>
  <c r="AM1410" i="11"/>
  <c r="AH1410" i="11"/>
  <c r="AJ1410" i="11"/>
  <c r="AO1410" i="11"/>
  <c r="Y1410" i="11"/>
  <c r="Y1258" i="11"/>
  <c r="AO1538" i="11"/>
  <c r="AJ1538" i="11"/>
  <c r="AM1538" i="11"/>
  <c r="AH1538" i="11"/>
  <c r="Y1538" i="11"/>
  <c r="Y210" i="11"/>
  <c r="AH2852" i="11"/>
  <c r="AM2852" i="11"/>
  <c r="AO2852" i="11"/>
  <c r="AJ2852" i="11"/>
  <c r="Y2852" i="11"/>
  <c r="AO2898" i="11"/>
  <c r="AH2898" i="11"/>
  <c r="AJ2898" i="11"/>
  <c r="AM2898" i="11"/>
  <c r="Y2898" i="11"/>
  <c r="Y2738" i="11"/>
  <c r="AO2353" i="11"/>
  <c r="AH2353" i="11"/>
  <c r="AJ2353" i="11"/>
  <c r="AM2353" i="11"/>
  <c r="Y2353" i="11"/>
  <c r="Y1786" i="11"/>
  <c r="AJ3314" i="11"/>
  <c r="AM3314" i="11"/>
  <c r="AO3314" i="11"/>
  <c r="AH3314" i="11"/>
  <c r="Y3314" i="11"/>
  <c r="AO2625" i="11"/>
  <c r="AH2625" i="11"/>
  <c r="AJ2625" i="11"/>
  <c r="AM2625" i="11"/>
  <c r="Y2625" i="11"/>
  <c r="Y733" i="11"/>
  <c r="Y1914" i="11"/>
  <c r="Y1635" i="11"/>
  <c r="AO2375" i="11"/>
  <c r="AH2375" i="11"/>
  <c r="AJ2375" i="11"/>
  <c r="AM2375" i="11"/>
  <c r="Y2375" i="11"/>
  <c r="Y2077" i="11"/>
  <c r="AH2471" i="11"/>
  <c r="AJ2471" i="11"/>
  <c r="AM2471" i="11"/>
  <c r="AO2471" i="11"/>
  <c r="Y2471" i="11"/>
  <c r="Y2141" i="11"/>
  <c r="Y2820" i="11"/>
  <c r="Z2820" i="11" s="1"/>
  <c r="Y3780" i="11"/>
  <c r="Z3780" i="11" s="1"/>
  <c r="Y2057" i="11"/>
  <c r="Y664" i="11"/>
  <c r="Y68" i="11"/>
  <c r="Y84" i="11"/>
  <c r="X84" i="11"/>
  <c r="Y88" i="11"/>
  <c r="Z88" i="11" s="1"/>
  <c r="Y92" i="11"/>
  <c r="Y100" i="11"/>
  <c r="Y104" i="11"/>
  <c r="Y204" i="11"/>
  <c r="Y336" i="11"/>
  <c r="Z336" i="11" s="1"/>
  <c r="X336" i="11"/>
  <c r="AO344" i="11"/>
  <c r="Y344" i="11"/>
  <c r="Z344" i="11" s="1"/>
  <c r="AM352" i="11"/>
  <c r="AH352" i="11"/>
  <c r="Y352" i="11"/>
  <c r="Z352" i="11" s="1"/>
  <c r="AA356" i="11"/>
  <c r="H356" i="11"/>
  <c r="AH360" i="11"/>
  <c r="AM360" i="11"/>
  <c r="Y360" i="11"/>
  <c r="AH376" i="11"/>
  <c r="AM376" i="11"/>
  <c r="Y376" i="11"/>
  <c r="Z376" i="11" s="1"/>
  <c r="Y380" i="11"/>
  <c r="H402" i="11"/>
  <c r="Y456" i="11"/>
  <c r="Z456" i="11" s="1"/>
  <c r="Y496" i="11"/>
  <c r="Z496" i="11" s="1"/>
  <c r="H500" i="11"/>
  <c r="H785" i="11"/>
  <c r="AH794" i="11" s="1"/>
  <c r="AO789" i="11"/>
  <c r="AH789" i="11"/>
  <c r="AJ789" i="11"/>
  <c r="Y789" i="11"/>
  <c r="AO793" i="11"/>
  <c r="AJ793" i="11"/>
  <c r="Y793" i="11"/>
  <c r="H825" i="11"/>
  <c r="AH829" i="11" s="1"/>
  <c r="AO829" i="11"/>
  <c r="Y829" i="11"/>
  <c r="X829" i="11"/>
  <c r="H893" i="11"/>
  <c r="Y977" i="11"/>
  <c r="Y985" i="11"/>
  <c r="Y989" i="11"/>
  <c r="X989" i="11"/>
  <c r="Y1117" i="11"/>
  <c r="Y1121" i="11"/>
  <c r="Y1125" i="11"/>
  <c r="X1125" i="11"/>
  <c r="Y1257" i="11"/>
  <c r="AH1505" i="11"/>
  <c r="AJ1505" i="11"/>
  <c r="AM1505" i="11"/>
  <c r="AO1505" i="11"/>
  <c r="Y1505" i="11"/>
  <c r="AH1541" i="11"/>
  <c r="AM1541" i="11"/>
  <c r="AJ1541" i="11"/>
  <c r="AO1541" i="11"/>
  <c r="Y1541" i="11"/>
  <c r="AH1549" i="11"/>
  <c r="AJ1549" i="11"/>
  <c r="AM1549" i="11"/>
  <c r="AO1549" i="11"/>
  <c r="Y1549" i="11"/>
  <c r="Y1641" i="11"/>
  <c r="Y1657" i="11"/>
  <c r="Y1877" i="11"/>
  <c r="X1877" i="11"/>
  <c r="Y1881" i="11"/>
  <c r="Y1952" i="11"/>
  <c r="Z1952" i="11" s="1"/>
  <c r="Y1956" i="11"/>
  <c r="Y1960" i="11"/>
  <c r="Y1968" i="11"/>
  <c r="Z1968" i="11" s="1"/>
  <c r="AE1968" i="11" s="1"/>
  <c r="Y1998" i="11"/>
  <c r="Y2084" i="11"/>
  <c r="Z2084" i="11" s="1"/>
  <c r="Y2147" i="11"/>
  <c r="Y2148" i="11"/>
  <c r="Y2155" i="11"/>
  <c r="Y2168" i="11"/>
  <c r="Y2176" i="11"/>
  <c r="Y2180" i="11"/>
  <c r="X2180" i="11"/>
  <c r="Y2196" i="11"/>
  <c r="Y2208" i="11"/>
  <c r="AM2324" i="11"/>
  <c r="AO2324" i="11"/>
  <c r="AH2324" i="11"/>
  <c r="AJ2324" i="11"/>
  <c r="Y2324" i="11"/>
  <c r="AO2364" i="11"/>
  <c r="AH2364" i="11"/>
  <c r="AJ2364" i="11"/>
  <c r="AM2364" i="11"/>
  <c r="Y2364" i="11"/>
  <c r="AC2364" i="11" s="1"/>
  <c r="AJ2507" i="11"/>
  <c r="AM2507" i="11"/>
  <c r="AO2507" i="11"/>
  <c r="AH2507" i="11"/>
  <c r="Y2507" i="11"/>
  <c r="AH2532" i="11"/>
  <c r="AJ2532" i="11"/>
  <c r="AM2532" i="11"/>
  <c r="AO2532" i="11"/>
  <c r="Y2532" i="11"/>
  <c r="AH2548" i="11"/>
  <c r="AJ2548" i="11"/>
  <c r="AO2548" i="11"/>
  <c r="AM2548" i="11"/>
  <c r="Y2548" i="11"/>
  <c r="Z2548" i="11" s="1"/>
  <c r="AO2556" i="11"/>
  <c r="AH2556" i="11"/>
  <c r="AJ2556" i="11"/>
  <c r="AM2556" i="11"/>
  <c r="Y2556" i="11"/>
  <c r="AH2581" i="11"/>
  <c r="AM2581" i="11"/>
  <c r="AJ2581" i="11"/>
  <c r="AO2581" i="11"/>
  <c r="Y2581" i="11"/>
  <c r="X2581" i="11"/>
  <c r="AJ2614" i="11"/>
  <c r="AM2614" i="11"/>
  <c r="AH2614" i="11"/>
  <c r="AO2614" i="11"/>
  <c r="Y2614" i="11"/>
  <c r="Y2655" i="11"/>
  <c r="Y2688" i="11"/>
  <c r="Y2713" i="11"/>
  <c r="Y2769" i="11"/>
  <c r="Y2781" i="11"/>
  <c r="Y2789" i="11"/>
  <c r="AO2849" i="11"/>
  <c r="AH2849" i="11"/>
  <c r="AJ2849" i="11"/>
  <c r="AM2849" i="11"/>
  <c r="Y2849" i="11"/>
  <c r="AH2865" i="11"/>
  <c r="AJ2865" i="11"/>
  <c r="AM2865" i="11"/>
  <c r="AO2865" i="11"/>
  <c r="Y2865" i="11"/>
  <c r="AJ2873" i="11"/>
  <c r="AM2873" i="11"/>
  <c r="AO2873" i="11"/>
  <c r="AH2873" i="11"/>
  <c r="Y2873" i="11"/>
  <c r="AH3029" i="11"/>
  <c r="AJ3029" i="11"/>
  <c r="AM3029" i="11"/>
  <c r="AO3029" i="11"/>
  <c r="Y3029" i="11"/>
  <c r="AO3048" i="11"/>
  <c r="AH3048" i="11"/>
  <c r="AJ3048" i="11"/>
  <c r="AM3048" i="11"/>
  <c r="Y3048" i="11"/>
  <c r="Y3095" i="11"/>
  <c r="Y3104" i="11"/>
  <c r="Y3112" i="11"/>
  <c r="Y3231" i="11"/>
  <c r="Y3252" i="11"/>
  <c r="AH3311" i="11"/>
  <c r="AJ3311" i="11"/>
  <c r="AM3311" i="11"/>
  <c r="AO3311" i="11"/>
  <c r="Y3311" i="11"/>
  <c r="AJ3335" i="11"/>
  <c r="AM3335" i="11"/>
  <c r="AO3335" i="11"/>
  <c r="AH3335" i="11"/>
  <c r="Y3335" i="11"/>
  <c r="AM3424" i="11"/>
  <c r="AO3424" i="11"/>
  <c r="AH3424" i="11"/>
  <c r="AJ3424" i="11"/>
  <c r="Y3424" i="11"/>
  <c r="Y3512" i="11"/>
  <c r="Y3528" i="11"/>
  <c r="Y3535" i="11"/>
  <c r="Y3556" i="11"/>
  <c r="Y3565" i="11"/>
  <c r="Y3713" i="11"/>
  <c r="Y3740" i="11"/>
  <c r="Y3763" i="11"/>
  <c r="Y3771" i="11"/>
  <c r="Y3674" i="11"/>
  <c r="J52" i="36"/>
  <c r="J53" i="36" s="1"/>
  <c r="C54" i="33" s="1"/>
  <c r="Y692" i="11"/>
  <c r="AO3872" i="11"/>
  <c r="AM3872" i="11"/>
  <c r="AH3872" i="11"/>
  <c r="AJ3872" i="11"/>
  <c r="Y3872" i="11"/>
  <c r="AO3870" i="11"/>
  <c r="AH3870" i="11"/>
  <c r="AM3870" i="11"/>
  <c r="AJ3870" i="11"/>
  <c r="Y3870" i="11"/>
  <c r="AH3866" i="11"/>
  <c r="AJ3866" i="11"/>
  <c r="AM3866" i="11"/>
  <c r="AO3866" i="11"/>
  <c r="Y3866" i="11"/>
  <c r="Y2794" i="11"/>
  <c r="Y3716" i="11"/>
  <c r="Y1682" i="11"/>
  <c r="AH1546" i="11"/>
  <c r="AM1546" i="11"/>
  <c r="AO1546" i="11"/>
  <c r="AJ1546" i="11"/>
  <c r="Y1546" i="11"/>
  <c r="Y1195" i="11"/>
  <c r="Y1147" i="11"/>
  <c r="Y73" i="11"/>
  <c r="Z73" i="11" s="1"/>
  <c r="Y1074" i="11"/>
  <c r="AO337" i="11"/>
  <c r="AH337" i="11"/>
  <c r="AM337" i="11"/>
  <c r="Y337" i="11"/>
  <c r="Y2743" i="11"/>
  <c r="AJ2449" i="11"/>
  <c r="AM2449" i="11"/>
  <c r="AO2449" i="11"/>
  <c r="AH2449" i="11"/>
  <c r="Y2449" i="11"/>
  <c r="Y693" i="11"/>
  <c r="Y3645" i="11"/>
  <c r="AO3837" i="11"/>
  <c r="AH3837" i="11"/>
  <c r="AJ3837" i="11"/>
  <c r="AM3837" i="11"/>
  <c r="Y3837" i="11"/>
  <c r="AM3867" i="11"/>
  <c r="AO3867" i="11"/>
  <c r="AH3867" i="11"/>
  <c r="AJ3867" i="11"/>
  <c r="Y3867" i="11"/>
  <c r="AH2939" i="11"/>
  <c r="AJ2939" i="11"/>
  <c r="AM2939" i="11"/>
  <c r="AO2939" i="11"/>
  <c r="Y2939" i="11"/>
  <c r="AO2891" i="11"/>
  <c r="AH2891" i="11"/>
  <c r="AJ2891" i="11"/>
  <c r="AM2891" i="11"/>
  <c r="Y2891" i="11"/>
  <c r="Y2715" i="11"/>
  <c r="Y2691" i="11"/>
  <c r="Y2651" i="11"/>
  <c r="AM329" i="11"/>
  <c r="AO329" i="11"/>
  <c r="AH329" i="11"/>
  <c r="Y329" i="11"/>
  <c r="Y850" i="11"/>
  <c r="AM418" i="11"/>
  <c r="AO418" i="11"/>
  <c r="AH418" i="11"/>
  <c r="Y418" i="11"/>
  <c r="AH370" i="11"/>
  <c r="AM370" i="11"/>
  <c r="AO370" i="11"/>
  <c r="Y370" i="11"/>
  <c r="Y189" i="11"/>
  <c r="AH357" i="11"/>
  <c r="AM357" i="11"/>
  <c r="AO357" i="11"/>
  <c r="Y357" i="11"/>
  <c r="AH1362" i="11"/>
  <c r="AJ1362" i="11"/>
  <c r="AM1362" i="11"/>
  <c r="AO1362" i="11"/>
  <c r="Y1362" i="11"/>
  <c r="Y77" i="11"/>
  <c r="Y121" i="11"/>
  <c r="AM1402" i="11"/>
  <c r="AO1402" i="11"/>
  <c r="AH1402" i="11"/>
  <c r="AJ1402" i="11"/>
  <c r="Y1402" i="11"/>
  <c r="AJ2393" i="11"/>
  <c r="AM2393" i="11"/>
  <c r="AH2393" i="11"/>
  <c r="AO2393" i="11"/>
  <c r="Y2393" i="11"/>
  <c r="Y2105" i="11"/>
  <c r="Y3784" i="11"/>
  <c r="Y1618" i="11"/>
  <c r="AJ3035" i="11"/>
  <c r="AM3035" i="11"/>
  <c r="AO3035" i="11"/>
  <c r="AH3035" i="11"/>
  <c r="Y3035" i="11"/>
  <c r="Y593" i="11"/>
  <c r="AM1267" i="11"/>
  <c r="AO1267" i="11"/>
  <c r="AH1267" i="11"/>
  <c r="AJ1267" i="11"/>
  <c r="Y1267" i="11"/>
  <c r="Y453" i="11"/>
  <c r="Y98" i="11"/>
  <c r="Y130" i="11"/>
  <c r="AH325" i="11"/>
  <c r="AM325" i="11"/>
  <c r="AO325" i="11"/>
  <c r="Y325" i="11"/>
  <c r="Y3774" i="11"/>
  <c r="Y3751" i="11"/>
  <c r="Y3734" i="11"/>
  <c r="Y3707" i="11"/>
  <c r="Y3106" i="11"/>
  <c r="Y2746" i="11"/>
  <c r="AH2605" i="11"/>
  <c r="AJ2605" i="11"/>
  <c r="AM2605" i="11"/>
  <c r="AO2605" i="11"/>
  <c r="Y2605" i="11"/>
  <c r="Y2122" i="11"/>
  <c r="Y1993" i="11"/>
  <c r="Y3523" i="11"/>
  <c r="Y3497" i="11"/>
  <c r="Y2005" i="11"/>
  <c r="AJ3042" i="11"/>
  <c r="AM3042" i="11"/>
  <c r="AO3042" i="11"/>
  <c r="AH3042" i="11"/>
  <c r="Y3042" i="11"/>
  <c r="AH3017" i="11"/>
  <c r="AJ3017" i="11"/>
  <c r="AM3017" i="11"/>
  <c r="AO3017" i="11"/>
  <c r="Y3017" i="11"/>
  <c r="AH2995" i="11"/>
  <c r="AJ2995" i="11"/>
  <c r="AM2995" i="11"/>
  <c r="AO2995" i="11"/>
  <c r="Y2995" i="11"/>
  <c r="AM2979" i="11"/>
  <c r="AO2979" i="11"/>
  <c r="AJ2979" i="11"/>
  <c r="AH2979" i="11"/>
  <c r="Y2979" i="11"/>
  <c r="Y1218" i="11"/>
  <c r="AM285" i="11"/>
  <c r="Y285" i="11"/>
  <c r="Y125" i="11"/>
  <c r="Y601" i="11"/>
  <c r="Y570" i="11"/>
  <c r="Y461" i="11"/>
  <c r="AH417" i="11"/>
  <c r="AM417" i="11"/>
  <c r="AO417" i="11"/>
  <c r="Y417" i="11"/>
  <c r="AO369" i="11"/>
  <c r="AM369" i="11"/>
  <c r="AH369" i="11"/>
  <c r="Y369" i="11"/>
  <c r="Y69" i="11"/>
  <c r="AO3807" i="11"/>
  <c r="AH3807" i="11"/>
  <c r="AJ3807" i="11"/>
  <c r="AM3807" i="11"/>
  <c r="Y3807" i="11"/>
  <c r="Y724" i="11"/>
  <c r="Y713" i="11"/>
  <c r="Y97" i="11"/>
  <c r="Y978" i="11"/>
  <c r="AH2617" i="11"/>
  <c r="AO2617" i="11"/>
  <c r="AJ2617" i="11"/>
  <c r="AM2617" i="11"/>
  <c r="Y2617" i="11"/>
  <c r="Y1834" i="11"/>
  <c r="AJ1099" i="11"/>
  <c r="Y1099" i="11"/>
  <c r="Y2740" i="11"/>
  <c r="Z2740" i="11" s="1"/>
  <c r="Y441" i="11"/>
  <c r="AJ1723" i="11"/>
  <c r="Y1723" i="11"/>
  <c r="AH3831" i="11"/>
  <c r="AJ3831" i="11"/>
  <c r="AM3831" i="11"/>
  <c r="AO3831" i="11"/>
  <c r="Y3831" i="11"/>
  <c r="Z3831" i="11" s="1"/>
  <c r="AM3855" i="11"/>
  <c r="AO3855" i="11"/>
  <c r="AJ3855" i="11"/>
  <c r="AH3855" i="11"/>
  <c r="Y3855" i="11"/>
  <c r="Z3855" i="11" s="1"/>
  <c r="Y667" i="11"/>
  <c r="AO1779" i="11"/>
  <c r="Y1779" i="11"/>
  <c r="AO1691" i="11"/>
  <c r="Y1691" i="11"/>
  <c r="Y3249" i="11"/>
  <c r="Y3194" i="11"/>
  <c r="Y3138" i="11"/>
  <c r="Y3121" i="11"/>
  <c r="Y3099" i="11"/>
  <c r="Y3678" i="11"/>
  <c r="Y3650" i="11"/>
  <c r="Y3083" i="11"/>
  <c r="AH2961" i="11"/>
  <c r="AJ2961" i="11"/>
  <c r="AM2961" i="11"/>
  <c r="AO2961" i="11"/>
  <c r="Y2961" i="11"/>
  <c r="AJ2890" i="11"/>
  <c r="AM2890" i="11"/>
  <c r="AO2890" i="11"/>
  <c r="AH2890" i="11"/>
  <c r="Y2890" i="11"/>
  <c r="AM1346" i="11"/>
  <c r="AH1346" i="11"/>
  <c r="AO1346" i="11"/>
  <c r="AJ1346" i="11"/>
  <c r="Y1346" i="11"/>
  <c r="AH3817" i="11"/>
  <c r="AJ3817" i="11"/>
  <c r="AM3817" i="11"/>
  <c r="AO3817" i="11"/>
  <c r="Y3817" i="11"/>
  <c r="Y3553" i="11"/>
  <c r="AO1251" i="11"/>
  <c r="Y1251" i="11"/>
  <c r="AH1522" i="11"/>
  <c r="AM1522" i="11"/>
  <c r="AO1522" i="11"/>
  <c r="AJ1522" i="11"/>
  <c r="Y1522" i="11"/>
  <c r="Y201" i="11"/>
  <c r="AO2844" i="11"/>
  <c r="AH2844" i="11"/>
  <c r="AJ2844" i="11"/>
  <c r="AM2844" i="11"/>
  <c r="Y2844" i="11"/>
  <c r="AH2882" i="11"/>
  <c r="AJ2882" i="11"/>
  <c r="AM2882" i="11"/>
  <c r="AO2882" i="11"/>
  <c r="Y2882" i="11"/>
  <c r="Y2634" i="11"/>
  <c r="AM2457" i="11"/>
  <c r="AO2457" i="11"/>
  <c r="AH2457" i="11"/>
  <c r="AJ2457" i="11"/>
  <c r="Y2457" i="11"/>
  <c r="AH2345" i="11"/>
  <c r="AJ2345" i="11"/>
  <c r="AO2345" i="11"/>
  <c r="AM2345" i="11"/>
  <c r="Y2345" i="11"/>
  <c r="Y1658" i="11"/>
  <c r="AJ2755" i="11"/>
  <c r="Y2755" i="11"/>
  <c r="AJ1762" i="11"/>
  <c r="Y1762" i="11"/>
  <c r="AM3377" i="11"/>
  <c r="AO3377" i="11"/>
  <c r="AH3377" i="11"/>
  <c r="AJ3377" i="11"/>
  <c r="Y3377" i="11"/>
  <c r="AH3306" i="11"/>
  <c r="AJ3306" i="11"/>
  <c r="AM3306" i="11"/>
  <c r="AO3306" i="11"/>
  <c r="Y3306" i="11"/>
  <c r="AH2553" i="11"/>
  <c r="AJ2553" i="11"/>
  <c r="AM2553" i="11"/>
  <c r="AO2553" i="11"/>
  <c r="Y2553" i="11"/>
  <c r="Y689" i="11"/>
  <c r="AO1890" i="11"/>
  <c r="Y1890" i="11"/>
  <c r="Y609" i="11"/>
  <c r="Y2293" i="11"/>
  <c r="AJ2359" i="11"/>
  <c r="AM2359" i="11"/>
  <c r="AO2359" i="11"/>
  <c r="AH2359" i="11"/>
  <c r="Y2359" i="11"/>
  <c r="Y2045" i="11"/>
  <c r="AH2463" i="11"/>
  <c r="AJ2463" i="11"/>
  <c r="AM2463" i="11"/>
  <c r="AO2463" i="11"/>
  <c r="Y2463" i="11"/>
  <c r="AH2133" i="11"/>
  <c r="Y2133" i="11"/>
  <c r="Y673" i="11"/>
  <c r="Y1978" i="11"/>
  <c r="Y67" i="11"/>
  <c r="Y75" i="11"/>
  <c r="AO178" i="11"/>
  <c r="Y178" i="11"/>
  <c r="X224" i="11"/>
  <c r="AM274" i="11"/>
  <c r="Y274" i="11"/>
  <c r="Y283" i="11"/>
  <c r="Y314" i="11"/>
  <c r="AC314" i="11" s="1"/>
  <c r="AH372" i="11"/>
  <c r="AM372" i="11"/>
  <c r="AO372" i="11"/>
  <c r="Y372" i="11"/>
  <c r="Y512" i="11"/>
  <c r="X512" i="11"/>
  <c r="Y516" i="11"/>
  <c r="Y520" i="11"/>
  <c r="Z520" i="11" s="1"/>
  <c r="H528" i="11"/>
  <c r="Y532" i="11"/>
  <c r="X532" i="11"/>
  <c r="Y618" i="11"/>
  <c r="AC618" i="11" s="1"/>
  <c r="X618" i="11"/>
  <c r="AJ837" i="11"/>
  <c r="AM837" i="11"/>
  <c r="AO837" i="11"/>
  <c r="AH837" i="11"/>
  <c r="Y837" i="11"/>
  <c r="H888" i="11"/>
  <c r="AH897" i="11"/>
  <c r="Y897" i="11"/>
  <c r="Y901" i="11"/>
  <c r="Y905" i="11"/>
  <c r="Y909" i="11"/>
  <c r="Y913" i="11"/>
  <c r="Y961" i="11"/>
  <c r="Y993" i="11"/>
  <c r="AM1013" i="11"/>
  <c r="Y1013" i="11"/>
  <c r="AJ1017" i="11"/>
  <c r="Y1017" i="11"/>
  <c r="Y1108" i="11"/>
  <c r="AJ1112" i="11"/>
  <c r="Y1112" i="11"/>
  <c r="Z1112" i="11" s="1"/>
  <c r="X1112" i="11"/>
  <c r="AJ1133" i="11"/>
  <c r="Y1133" i="11"/>
  <c r="AM1137" i="11"/>
  <c r="Y1137" i="11"/>
  <c r="X1137" i="11"/>
  <c r="Y1204" i="11"/>
  <c r="X1204" i="11"/>
  <c r="Y1208" i="11"/>
  <c r="AM1220" i="11"/>
  <c r="Y1220" i="11"/>
  <c r="AH1224" i="11"/>
  <c r="Y1224" i="11"/>
  <c r="Z1224" i="11" s="1"/>
  <c r="Y1241" i="11"/>
  <c r="Y1245" i="11"/>
  <c r="AM1248" i="11"/>
  <c r="Y1248" i="11"/>
  <c r="AM1285" i="11"/>
  <c r="AO1285" i="11"/>
  <c r="AH1285" i="11"/>
  <c r="AJ1285" i="11"/>
  <c r="Y1285" i="11"/>
  <c r="AO1577" i="11"/>
  <c r="AJ1577" i="11"/>
  <c r="AM1577" i="11"/>
  <c r="AH1577" i="11"/>
  <c r="Y1577" i="11"/>
  <c r="AH1637" i="11"/>
  <c r="Y1637" i="11"/>
  <c r="Y1661" i="11"/>
  <c r="AH1665" i="11"/>
  <c r="Y1665" i="11"/>
  <c r="Y1764" i="11"/>
  <c r="X1764" i="11"/>
  <c r="Y1772" i="11"/>
  <c r="AJ1785" i="11"/>
  <c r="Y1785" i="11"/>
  <c r="AM1789" i="11"/>
  <c r="Y1789" i="11"/>
  <c r="AO1889" i="11"/>
  <c r="Y1889" i="11"/>
  <c r="Y2076" i="11"/>
  <c r="X2076" i="11"/>
  <c r="Y2092" i="11"/>
  <c r="AH2172" i="11"/>
  <c r="Y2172" i="11"/>
  <c r="Y2228" i="11"/>
  <c r="Y2252" i="11"/>
  <c r="Y2268" i="11"/>
  <c r="AH2332" i="11"/>
  <c r="AJ2332" i="11"/>
  <c r="AM2332" i="11"/>
  <c r="AO2332" i="11"/>
  <c r="Y2332" i="11"/>
  <c r="AC2332" i="11" s="1"/>
  <c r="AH2349" i="11"/>
  <c r="AM2349" i="11"/>
  <c r="AJ2349" i="11"/>
  <c r="AO2349" i="11"/>
  <c r="Y2349" i="11"/>
  <c r="X2349" i="11"/>
  <c r="AH2371" i="11"/>
  <c r="AM2371" i="11"/>
  <c r="AJ2371" i="11"/>
  <c r="AO2371" i="11"/>
  <c r="Y2371" i="11"/>
  <c r="AM2379" i="11"/>
  <c r="AO2379" i="11"/>
  <c r="AH2379" i="11"/>
  <c r="AJ2379" i="11"/>
  <c r="Y2379" i="11"/>
  <c r="X2379" i="11"/>
  <c r="AH2523" i="11"/>
  <c r="AJ2523" i="11"/>
  <c r="AM2523" i="11"/>
  <c r="AO2523" i="11"/>
  <c r="Y2523" i="11"/>
  <c r="AJ2588" i="11"/>
  <c r="AM2588" i="11"/>
  <c r="AH2588" i="11"/>
  <c r="AO2588" i="11"/>
  <c r="Y2588" i="11"/>
  <c r="Y2728" i="11"/>
  <c r="X2728" i="11"/>
  <c r="AH2768" i="11"/>
  <c r="Y2768" i="11"/>
  <c r="Y2817" i="11"/>
  <c r="Y2839" i="11"/>
  <c r="AJ2856" i="11"/>
  <c r="AM2856" i="11"/>
  <c r="AO2856" i="11"/>
  <c r="AH2856" i="11"/>
  <c r="Y2856" i="11"/>
  <c r="X2856" i="11"/>
  <c r="AO2864" i="11"/>
  <c r="AH2864" i="11"/>
  <c r="AJ2864" i="11"/>
  <c r="AM2864" i="11"/>
  <c r="Y2864" i="11"/>
  <c r="X2864" i="11"/>
  <c r="AO2881" i="11"/>
  <c r="AH2881" i="11"/>
  <c r="AJ2881" i="11"/>
  <c r="AM2881" i="11"/>
  <c r="Y2881" i="11"/>
  <c r="AJ2927" i="11"/>
  <c r="AM2927" i="11"/>
  <c r="AO2927" i="11"/>
  <c r="AH2927" i="11"/>
  <c r="Y2927" i="11"/>
  <c r="AH2944" i="11"/>
  <c r="AJ2944" i="11"/>
  <c r="AM2944" i="11"/>
  <c r="AO2944" i="11"/>
  <c r="Y2944" i="11"/>
  <c r="AJ3047" i="11"/>
  <c r="AM3047" i="11"/>
  <c r="AO3047" i="11"/>
  <c r="AH3047" i="11"/>
  <c r="Y3047" i="11"/>
  <c r="Z3047" i="11" s="1"/>
  <c r="Y3094" i="11"/>
  <c r="Y3111" i="11"/>
  <c r="Y3120" i="11"/>
  <c r="Y3207" i="11"/>
  <c r="Y3230" i="11"/>
  <c r="AH3310" i="11"/>
  <c r="AJ3310" i="11"/>
  <c r="AM3310" i="11"/>
  <c r="AO3310" i="11"/>
  <c r="Y3310" i="11"/>
  <c r="AH3316" i="11"/>
  <c r="AJ3316" i="11"/>
  <c r="AM3316" i="11"/>
  <c r="AO3316" i="11"/>
  <c r="Y3316" i="11"/>
  <c r="AM3325" i="11"/>
  <c r="AO3325" i="11"/>
  <c r="AH3325" i="11"/>
  <c r="AJ3325" i="11"/>
  <c r="Y3325" i="11"/>
  <c r="Y3510" i="11"/>
  <c r="Y3519" i="11"/>
  <c r="X3519" i="11"/>
  <c r="Y3527" i="11"/>
  <c r="Y3534" i="11"/>
  <c r="Y3552" i="11"/>
  <c r="Y3572" i="11"/>
  <c r="AJ3722" i="11"/>
  <c r="Y3722" i="11"/>
  <c r="AO3762" i="11"/>
  <c r="Y3762" i="11"/>
  <c r="Y3781" i="11"/>
  <c r="X3781" i="11"/>
  <c r="Y3589" i="11"/>
  <c r="Y3594" i="11"/>
  <c r="Y3615" i="11"/>
  <c r="Y3636" i="11"/>
  <c r="Y734" i="11"/>
  <c r="Y716" i="11"/>
  <c r="Y706" i="11"/>
  <c r="Y3717" i="11"/>
  <c r="AM3591" i="11"/>
  <c r="Y3591" i="11"/>
  <c r="AJ3862" i="11"/>
  <c r="AM3862" i="11"/>
  <c r="AO3862" i="11"/>
  <c r="AH3862" i="11"/>
  <c r="Y3862" i="11"/>
  <c r="AM3860" i="11"/>
  <c r="AO3860" i="11"/>
  <c r="AH3860" i="11"/>
  <c r="AJ3860" i="11"/>
  <c r="Y3860" i="11"/>
  <c r="H965" i="11"/>
  <c r="AH987" i="11" s="1"/>
  <c r="H1089" i="11"/>
  <c r="AH1082" i="11" s="1"/>
  <c r="H1173" i="11"/>
  <c r="AM1193" i="11" s="1"/>
  <c r="H1705" i="11"/>
  <c r="H1825" i="11"/>
  <c r="AJ2648" i="11"/>
  <c r="Y2648" i="11"/>
  <c r="Y2680" i="11"/>
  <c r="Y2701" i="11"/>
  <c r="AH2704" i="11"/>
  <c r="Y2704" i="11"/>
  <c r="AH2744" i="11"/>
  <c r="Y2744" i="11"/>
  <c r="AJ2776" i="11"/>
  <c r="Y2776" i="11"/>
  <c r="Y2824" i="11"/>
  <c r="AM2825" i="11"/>
  <c r="Y2837" i="11"/>
  <c r="AH2847" i="11"/>
  <c r="AM2847" i="11"/>
  <c r="AJ2847" i="11"/>
  <c r="AO2847" i="11"/>
  <c r="Y2847" i="11"/>
  <c r="AH2879" i="11"/>
  <c r="AM2879" i="11"/>
  <c r="AO2879" i="11"/>
  <c r="AJ2879" i="11"/>
  <c r="Y2879" i="11"/>
  <c r="AH2897" i="11"/>
  <c r="AJ2897" i="11"/>
  <c r="AM2897" i="11"/>
  <c r="AO2897" i="11"/>
  <c r="AO2908" i="11"/>
  <c r="AH2908" i="11"/>
  <c r="AJ2908" i="11"/>
  <c r="AM2908" i="11"/>
  <c r="Y2908" i="11"/>
  <c r="AH2909" i="11"/>
  <c r="AJ2909" i="11"/>
  <c r="AO2909" i="11"/>
  <c r="AM2909" i="11"/>
  <c r="Y2909" i="11"/>
  <c r="AJ2910" i="11"/>
  <c r="AM2910" i="11"/>
  <c r="AO2910" i="11"/>
  <c r="AH2910" i="11"/>
  <c r="Y2910" i="11"/>
  <c r="AH2911" i="11"/>
  <c r="AM2911" i="11"/>
  <c r="AJ2911" i="11"/>
  <c r="AO2911" i="11"/>
  <c r="Y2911" i="11"/>
  <c r="AH2912" i="11"/>
  <c r="AJ2912" i="11"/>
  <c r="AM2912" i="11"/>
  <c r="AO2912" i="11"/>
  <c r="Y2912" i="11"/>
  <c r="AH2916" i="11"/>
  <c r="AM2916" i="11"/>
  <c r="AJ2916" i="11"/>
  <c r="AO2916" i="11"/>
  <c r="Y2916" i="11"/>
  <c r="AJ3020" i="11"/>
  <c r="AM3020" i="11"/>
  <c r="AO3020" i="11"/>
  <c r="AH3020" i="11"/>
  <c r="Y3020" i="11"/>
  <c r="AH3021" i="11"/>
  <c r="AJ3021" i="11"/>
  <c r="AM3021" i="11"/>
  <c r="AO3021" i="11"/>
  <c r="Y3021" i="11"/>
  <c r="AH3044" i="11"/>
  <c r="AJ3044" i="11"/>
  <c r="AM3044" i="11"/>
  <c r="AO3044" i="11"/>
  <c r="Y3044" i="11"/>
  <c r="Z3044" i="11" s="1"/>
  <c r="Y3070" i="11"/>
  <c r="Y3071" i="11"/>
  <c r="Y3072" i="11"/>
  <c r="Y3092" i="11"/>
  <c r="Y3096" i="11"/>
  <c r="Y3118" i="11"/>
  <c r="Y3135" i="11"/>
  <c r="Y3136" i="11"/>
  <c r="AJ3158" i="11"/>
  <c r="Y3158" i="11"/>
  <c r="Y3182" i="11"/>
  <c r="Y3184" i="11"/>
  <c r="Y3244" i="11"/>
  <c r="Z3244" i="11" s="1"/>
  <c r="Y3245" i="11"/>
  <c r="Y3254" i="11"/>
  <c r="AM3304" i="11"/>
  <c r="AO3304" i="11"/>
  <c r="AH3304" i="11"/>
  <c r="AJ3304" i="11"/>
  <c r="Y3304" i="11"/>
  <c r="AM3343" i="11"/>
  <c r="AO3343" i="11"/>
  <c r="AH3343" i="11"/>
  <c r="AJ3343" i="11"/>
  <c r="Y3343" i="11"/>
  <c r="AH3344" i="11"/>
  <c r="AJ3344" i="11"/>
  <c r="AM3344" i="11"/>
  <c r="AO3344" i="11"/>
  <c r="Y3344" i="11"/>
  <c r="AM3440" i="11"/>
  <c r="AO3440" i="11"/>
  <c r="AH3440" i="11"/>
  <c r="AJ3440" i="11"/>
  <c r="Y3440" i="11"/>
  <c r="Y3471" i="11"/>
  <c r="Y3472" i="11"/>
  <c r="Y3496" i="11"/>
  <c r="Y3532" i="11"/>
  <c r="Y3533" i="11"/>
  <c r="Y3541" i="11"/>
  <c r="Y3544" i="11"/>
  <c r="Y3573" i="11"/>
  <c r="AC3573" i="11" s="1"/>
  <c r="AM3731" i="11"/>
  <c r="Y3731" i="11"/>
  <c r="AM3744" i="11"/>
  <c r="Y3744" i="11"/>
  <c r="AM3777" i="11"/>
  <c r="Y3779" i="11"/>
  <c r="Y3619" i="11"/>
  <c r="Y3623" i="11"/>
  <c r="Y3652" i="11"/>
  <c r="Y3660" i="11"/>
  <c r="S9" i="54"/>
  <c r="S13" i="54" s="1"/>
  <c r="AH3882" i="11"/>
  <c r="AJ3882" i="11"/>
  <c r="AM3882" i="11"/>
  <c r="AO3882" i="11"/>
  <c r="Y3882" i="11"/>
  <c r="AO3842" i="11"/>
  <c r="AH3842" i="11"/>
  <c r="AJ3842" i="11"/>
  <c r="AM3842" i="11"/>
  <c r="Y3842" i="11"/>
  <c r="E31" i="30"/>
  <c r="I4" i="36"/>
  <c r="M281" i="54" s="1"/>
  <c r="H4" i="36"/>
  <c r="L281" i="54" s="1"/>
  <c r="H39" i="36"/>
  <c r="L316" i="54" s="1"/>
  <c r="I39" i="36"/>
  <c r="M316" i="54" s="1"/>
  <c r="H34" i="36"/>
  <c r="L311" i="54" s="1"/>
  <c r="I34" i="36"/>
  <c r="M311" i="54" s="1"/>
  <c r="H22" i="36"/>
  <c r="L299" i="54" s="1"/>
  <c r="I22" i="36"/>
  <c r="M299" i="54" s="1"/>
  <c r="H14" i="36"/>
  <c r="L291" i="54" s="1"/>
  <c r="I14" i="36"/>
  <c r="M291" i="54" s="1"/>
  <c r="H8" i="36"/>
  <c r="L285" i="54" s="1"/>
  <c r="I8" i="36"/>
  <c r="M285" i="54" s="1"/>
  <c r="AA3717" i="11"/>
  <c r="AA2525" i="11"/>
  <c r="AB2525" i="11" s="1"/>
  <c r="AA1801" i="11"/>
  <c r="AB1801" i="11" s="1"/>
  <c r="AA1721" i="11"/>
  <c r="AD1721" i="11" s="1"/>
  <c r="AA1617" i="11"/>
  <c r="AA1481" i="11"/>
  <c r="AD1481" i="11" s="1"/>
  <c r="AA1393" i="11"/>
  <c r="AA1201" i="11"/>
  <c r="AA1193" i="11"/>
  <c r="AA1057" i="11"/>
  <c r="AA985" i="11"/>
  <c r="AB985" i="11" s="1"/>
  <c r="AA977" i="11"/>
  <c r="AB977" i="11" s="1"/>
  <c r="AA857" i="11"/>
  <c r="AA360" i="11"/>
  <c r="Y2825" i="11"/>
  <c r="AM997" i="11"/>
  <c r="Y997" i="11"/>
  <c r="AM1093" i="11"/>
  <c r="AJ1093" i="11"/>
  <c r="Y1093" i="11"/>
  <c r="AJ1129" i="11"/>
  <c r="AH1129" i="11"/>
  <c r="AM1129" i="11"/>
  <c r="Y1129" i="11"/>
  <c r="AJ1140" i="11"/>
  <c r="AM1140" i="11"/>
  <c r="AH1140" i="11"/>
  <c r="Y1140" i="11"/>
  <c r="AJ1157" i="11"/>
  <c r="AM1157" i="11"/>
  <c r="Y1157" i="11"/>
  <c r="AJ1177" i="11"/>
  <c r="AM1177" i="11"/>
  <c r="AO1177" i="11"/>
  <c r="AH1177" i="11"/>
  <c r="Y1177" i="11"/>
  <c r="AJ1197" i="11"/>
  <c r="AH1197" i="11"/>
  <c r="AM1197" i="11"/>
  <c r="AO1197" i="11"/>
  <c r="Y1197" i="11"/>
  <c r="AH1293" i="11"/>
  <c r="AM1293" i="11"/>
  <c r="AO1293" i="11"/>
  <c r="AJ1293" i="11"/>
  <c r="Y1293" i="11"/>
  <c r="AH1374" i="11"/>
  <c r="AJ1374" i="11"/>
  <c r="AO1374" i="11"/>
  <c r="AM1374" i="11"/>
  <c r="Y1374" i="11"/>
  <c r="AO1425" i="11"/>
  <c r="AH1425" i="11"/>
  <c r="AJ1425" i="11"/>
  <c r="AM1425" i="11"/>
  <c r="Y1425" i="11"/>
  <c r="AO1464" i="11"/>
  <c r="AH1464" i="11"/>
  <c r="AJ1464" i="11"/>
  <c r="AM1464" i="11"/>
  <c r="Y1464" i="11"/>
  <c r="AJ1469" i="11"/>
  <c r="AM1469" i="11"/>
  <c r="AO1469" i="11"/>
  <c r="AH1469" i="11"/>
  <c r="Y1469" i="11"/>
  <c r="AH1497" i="11"/>
  <c r="AM1497" i="11"/>
  <c r="AO1497" i="11"/>
  <c r="AJ1497" i="11"/>
  <c r="Y1497" i="11"/>
  <c r="AH1625" i="11"/>
  <c r="Y1625" i="11"/>
  <c r="Y1645" i="11"/>
  <c r="Y1668" i="11"/>
  <c r="AJ1669" i="11"/>
  <c r="Y1669" i="11"/>
  <c r="AH1753" i="11"/>
  <c r="AJ1753" i="11"/>
  <c r="AM1753" i="11"/>
  <c r="Y1753" i="11"/>
  <c r="AJ1769" i="11"/>
  <c r="AM1769" i="11"/>
  <c r="AH1769" i="11"/>
  <c r="AO1769" i="11"/>
  <c r="Y1769" i="11"/>
  <c r="Z1769" i="11" s="1"/>
  <c r="AJ1861" i="11"/>
  <c r="Y1861" i="11"/>
  <c r="Y1865" i="11"/>
  <c r="AJ1885" i="11"/>
  <c r="Y1885" i="11"/>
  <c r="Y1909" i="11"/>
  <c r="AC1909" i="11" s="1"/>
  <c r="Y1913" i="11"/>
  <c r="Y1948" i="11"/>
  <c r="Y1972" i="11"/>
  <c r="Y1986" i="11"/>
  <c r="Y2000" i="11"/>
  <c r="Y2083" i="11"/>
  <c r="AM2124" i="11"/>
  <c r="Y2124" i="11"/>
  <c r="AH2160" i="11"/>
  <c r="Y2160" i="11"/>
  <c r="Y2312" i="11"/>
  <c r="AH2341" i="11"/>
  <c r="AJ2341" i="11"/>
  <c r="AM2341" i="11"/>
  <c r="AO2341" i="11"/>
  <c r="Y2341" i="11"/>
  <c r="AH2380" i="11"/>
  <c r="AM2380" i="11"/>
  <c r="AO2380" i="11"/>
  <c r="AJ2380" i="11"/>
  <c r="Y2380" i="11"/>
  <c r="AM2390" i="11"/>
  <c r="AO2390" i="11"/>
  <c r="AH2390" i="11"/>
  <c r="AJ2390" i="11"/>
  <c r="Y2390" i="11"/>
  <c r="AM2421" i="11"/>
  <c r="AO2421" i="11"/>
  <c r="AH2421" i="11"/>
  <c r="AJ2421" i="11"/>
  <c r="Y2421" i="11"/>
  <c r="AJ2476" i="11"/>
  <c r="AM2476" i="11"/>
  <c r="AO2476" i="11"/>
  <c r="AH2476" i="11"/>
  <c r="Y2476" i="11"/>
  <c r="AO2517" i="11"/>
  <c r="AH2517" i="11"/>
  <c r="AJ2517" i="11"/>
  <c r="AM2517" i="11"/>
  <c r="Y2517" i="11"/>
  <c r="AM3045" i="11"/>
  <c r="AO3045" i="11"/>
  <c r="AH3045" i="11"/>
  <c r="AJ3045" i="11"/>
  <c r="Y3045" i="11"/>
  <c r="H3502" i="11"/>
  <c r="Y688" i="11"/>
  <c r="Z688" i="11" s="1"/>
  <c r="H669" i="11"/>
  <c r="R9" i="54"/>
  <c r="R13" i="54" s="1"/>
  <c r="AH3880" i="11"/>
  <c r="AJ3880" i="11"/>
  <c r="AM3880" i="11"/>
  <c r="AO3880" i="11"/>
  <c r="Y3880" i="11"/>
  <c r="AO3858" i="11"/>
  <c r="AJ3858" i="11"/>
  <c r="AM3858" i="11"/>
  <c r="AH3858" i="11"/>
  <c r="Y3858" i="11"/>
  <c r="H31" i="30"/>
  <c r="I42" i="36"/>
  <c r="M319" i="54" s="1"/>
  <c r="H42" i="36"/>
  <c r="L319" i="54" s="1"/>
  <c r="H38" i="36"/>
  <c r="L315" i="54" s="1"/>
  <c r="I38" i="36"/>
  <c r="M315" i="54" s="1"/>
  <c r="H33" i="36"/>
  <c r="L310" i="54" s="1"/>
  <c r="I33" i="36"/>
  <c r="M310" i="54" s="1"/>
  <c r="H21" i="36"/>
  <c r="L298" i="54" s="1"/>
  <c r="I21" i="36"/>
  <c r="M298" i="54" s="1"/>
  <c r="H13" i="36"/>
  <c r="L290" i="54" s="1"/>
  <c r="I13" i="36"/>
  <c r="M290" i="54" s="1"/>
  <c r="H7" i="36"/>
  <c r="L284" i="54" s="1"/>
  <c r="I7" i="36"/>
  <c r="M284" i="54" s="1"/>
  <c r="AA2036" i="11"/>
  <c r="AA2028" i="11"/>
  <c r="AA2004" i="11"/>
  <c r="Y3777" i="11"/>
  <c r="H220" i="11"/>
  <c r="AM282" i="11" s="1"/>
  <c r="Y440" i="11"/>
  <c r="Z440" i="11" s="1"/>
  <c r="AE440" i="11" s="1"/>
  <c r="Y488" i="11"/>
  <c r="AH761" i="11"/>
  <c r="AJ761" i="11"/>
  <c r="AM761" i="11"/>
  <c r="AO761" i="11"/>
  <c r="Y761" i="11"/>
  <c r="AH817" i="11"/>
  <c r="AJ817" i="11"/>
  <c r="AM817" i="11"/>
  <c r="AO817" i="11"/>
  <c r="Y817" i="11"/>
  <c r="AM844" i="11"/>
  <c r="AO844" i="11"/>
  <c r="AH844" i="11"/>
  <c r="AJ844" i="11"/>
  <c r="Y844" i="11"/>
  <c r="Y900" i="11"/>
  <c r="AH1033" i="11"/>
  <c r="AJ1033" i="11"/>
  <c r="AO1033" i="11"/>
  <c r="AM1033" i="11"/>
  <c r="Y1033" i="11"/>
  <c r="AO1044" i="11"/>
  <c r="AH1044" i="11"/>
  <c r="AJ1044" i="11"/>
  <c r="Y1044" i="11"/>
  <c r="AH1097" i="11"/>
  <c r="AJ1097" i="11"/>
  <c r="AM1097" i="11"/>
  <c r="Y1097" i="11"/>
  <c r="AH1113" i="11"/>
  <c r="AM1113" i="11"/>
  <c r="AJ1113" i="11"/>
  <c r="Y1113" i="11"/>
  <c r="H1829" i="11"/>
  <c r="AO1884" i="11"/>
  <c r="Y1884" i="11"/>
  <c r="Y1947" i="11"/>
  <c r="Y1971" i="11"/>
  <c r="Y1976" i="11"/>
  <c r="Z1976" i="11" s="1"/>
  <c r="H2216" i="11"/>
  <c r="AM2236" i="11" s="1"/>
  <c r="H3479" i="11"/>
  <c r="H3480" i="11"/>
  <c r="H3687" i="11"/>
  <c r="AH3690" i="11" s="1"/>
  <c r="H646" i="11"/>
  <c r="H648" i="11"/>
  <c r="H650" i="11"/>
  <c r="H47" i="36"/>
  <c r="L324" i="54" s="1"/>
  <c r="I47" i="36"/>
  <c r="M324" i="54" s="1"/>
  <c r="H37" i="36"/>
  <c r="L314" i="54" s="1"/>
  <c r="I37" i="36"/>
  <c r="M314" i="54" s="1"/>
  <c r="H32" i="36"/>
  <c r="L309" i="54" s="1"/>
  <c r="I32" i="36"/>
  <c r="M309" i="54" s="1"/>
  <c r="H28" i="36"/>
  <c r="L305" i="54" s="1"/>
  <c r="I28" i="36"/>
  <c r="M305" i="54" s="1"/>
  <c r="H20" i="36"/>
  <c r="L297" i="54" s="1"/>
  <c r="I20" i="36"/>
  <c r="M297" i="54" s="1"/>
  <c r="H49" i="36"/>
  <c r="L325" i="54" s="1"/>
  <c r="I49" i="36"/>
  <c r="M325" i="54" s="1"/>
  <c r="AA552" i="11"/>
  <c r="H20" i="11"/>
  <c r="H140" i="11"/>
  <c r="AM141" i="11" s="1"/>
  <c r="X194" i="11"/>
  <c r="H448" i="11"/>
  <c r="AM433" i="11" s="1"/>
  <c r="AJ769" i="11"/>
  <c r="AM769" i="11"/>
  <c r="AO769" i="11"/>
  <c r="AH769" i="11"/>
  <c r="Y769" i="11"/>
  <c r="AH797" i="11"/>
  <c r="AM797" i="11"/>
  <c r="AO797" i="11"/>
  <c r="AJ797" i="11"/>
  <c r="Y797" i="11"/>
  <c r="Y885" i="11"/>
  <c r="Y941" i="11"/>
  <c r="H973" i="11"/>
  <c r="AJ997" i="11" s="1"/>
  <c r="H1596" i="11"/>
  <c r="AH1680" i="11" s="1"/>
  <c r="H1806" i="11"/>
  <c r="AO1874" i="11" s="1"/>
  <c r="H1917" i="11"/>
  <c r="AO1971" i="11" s="1"/>
  <c r="H1932" i="11"/>
  <c r="H2008" i="11"/>
  <c r="AJ2053" i="11" s="1"/>
  <c r="Y2068" i="11"/>
  <c r="AM2091" i="11"/>
  <c r="Y2091" i="11"/>
  <c r="Y2100" i="11"/>
  <c r="H2136" i="11"/>
  <c r="AH2140" i="11" s="1"/>
  <c r="AI2140" i="11" s="1"/>
  <c r="AH2144" i="11"/>
  <c r="AM2144" i="11"/>
  <c r="Y2144" i="11"/>
  <c r="AH2164" i="11"/>
  <c r="AJ2164" i="11"/>
  <c r="AO2164" i="11"/>
  <c r="Y2164" i="11"/>
  <c r="Z2164" i="11" s="1"/>
  <c r="H2224" i="11"/>
  <c r="AM2326" i="11"/>
  <c r="AO2326" i="11"/>
  <c r="AH2326" i="11"/>
  <c r="AJ2326" i="11"/>
  <c r="Y2326" i="11"/>
  <c r="AO2491" i="11"/>
  <c r="AH2491" i="11"/>
  <c r="AJ2491" i="11"/>
  <c r="AM2491" i="11"/>
  <c r="Y2491" i="11"/>
  <c r="AM2580" i="11"/>
  <c r="AO2580" i="11"/>
  <c r="AH2580" i="11"/>
  <c r="AJ2580" i="11"/>
  <c r="Y2580" i="11"/>
  <c r="H2752" i="11"/>
  <c r="AJ2833" i="11" s="1"/>
  <c r="AM2942" i="11"/>
  <c r="AO2942" i="11"/>
  <c r="AJ2942" i="11"/>
  <c r="AH2942" i="11"/>
  <c r="Y2942" i="11"/>
  <c r="AH3039" i="11"/>
  <c r="AJ3039" i="11"/>
  <c r="AM3039" i="11"/>
  <c r="AO3039" i="11"/>
  <c r="Y3039" i="11"/>
  <c r="H3055" i="11"/>
  <c r="AJ3075" i="11" s="1"/>
  <c r="H3056" i="11"/>
  <c r="H3087" i="11"/>
  <c r="H3088" i="11"/>
  <c r="Y3149" i="11"/>
  <c r="AH3151" i="11"/>
  <c r="Y3151" i="11"/>
  <c r="Y3191" i="11"/>
  <c r="Y3206" i="11"/>
  <c r="AO3270" i="11"/>
  <c r="AH3270" i="11"/>
  <c r="AJ3270" i="11"/>
  <c r="AM3270" i="11"/>
  <c r="Y3270" i="11"/>
  <c r="AH3350" i="11"/>
  <c r="AJ3350" i="11"/>
  <c r="AM3350" i="11"/>
  <c r="AO3350" i="11"/>
  <c r="Y3350" i="11"/>
  <c r="AO3406" i="11"/>
  <c r="AH3406" i="11"/>
  <c r="AJ3406" i="11"/>
  <c r="AM3406" i="11"/>
  <c r="Y3406" i="11"/>
  <c r="H3478" i="11"/>
  <c r="Y3511" i="11"/>
  <c r="AO3564" i="11"/>
  <c r="Y3564" i="11"/>
  <c r="Z3564" i="11" s="1"/>
  <c r="AH3712" i="11"/>
  <c r="AJ3712" i="11"/>
  <c r="AM3712" i="11"/>
  <c r="Y3712" i="11"/>
  <c r="AH3714" i="11"/>
  <c r="AJ3714" i="11"/>
  <c r="AM3714" i="11"/>
  <c r="AO3714" i="11"/>
  <c r="Y3714" i="11"/>
  <c r="AM3735" i="11"/>
  <c r="AO3735" i="11"/>
  <c r="Y3735" i="11"/>
  <c r="AH3736" i="11"/>
  <c r="AJ3736" i="11"/>
  <c r="AM3736" i="11"/>
  <c r="Y3736" i="11"/>
  <c r="Y3644" i="11"/>
  <c r="H658" i="11"/>
  <c r="AM705" i="11" s="1"/>
  <c r="P9" i="54"/>
  <c r="P13" i="54" s="1"/>
  <c r="H46" i="36"/>
  <c r="L323" i="54" s="1"/>
  <c r="I46" i="36"/>
  <c r="M323" i="54" s="1"/>
  <c r="H31" i="36"/>
  <c r="L308" i="54" s="1"/>
  <c r="I31" i="36"/>
  <c r="M308" i="54" s="1"/>
  <c r="H27" i="36"/>
  <c r="L304" i="54" s="1"/>
  <c r="I27" i="36"/>
  <c r="M304" i="54" s="1"/>
  <c r="H19" i="36"/>
  <c r="L296" i="54" s="1"/>
  <c r="I19" i="36"/>
  <c r="M296" i="54" s="1"/>
  <c r="M25" i="58"/>
  <c r="A26" i="58"/>
  <c r="Y51" i="11"/>
  <c r="Y52" i="11"/>
  <c r="AH148" i="11"/>
  <c r="AJ148" i="11"/>
  <c r="AM148" i="11"/>
  <c r="AO148" i="11"/>
  <c r="Y148" i="11"/>
  <c r="AH152" i="11"/>
  <c r="AO152" i="11"/>
  <c r="Y152" i="11"/>
  <c r="AM194" i="11"/>
  <c r="AO194" i="11"/>
  <c r="AJ194" i="11"/>
  <c r="AM324" i="11"/>
  <c r="AO324" i="11"/>
  <c r="AH324" i="11"/>
  <c r="Y324" i="11"/>
  <c r="AM384" i="11"/>
  <c r="AO384" i="11"/>
  <c r="AH384" i="11"/>
  <c r="Y384" i="11"/>
  <c r="AH416" i="11"/>
  <c r="AO416" i="11"/>
  <c r="AM416" i="11"/>
  <c r="Y416" i="11"/>
  <c r="AM420" i="11"/>
  <c r="AO420" i="11"/>
  <c r="AH420" i="11"/>
  <c r="Y420" i="11"/>
  <c r="H540" i="11"/>
  <c r="AM801" i="11"/>
  <c r="AO801" i="11"/>
  <c r="AH801" i="11"/>
  <c r="AJ801" i="11"/>
  <c r="Y801" i="11"/>
  <c r="AH821" i="11"/>
  <c r="AM821" i="11"/>
  <c r="AO821" i="11"/>
  <c r="AJ821" i="11"/>
  <c r="Y821" i="11"/>
  <c r="AH833" i="11"/>
  <c r="AM833" i="11"/>
  <c r="AO833" i="11"/>
  <c r="AJ833" i="11"/>
  <c r="Y833" i="11"/>
  <c r="Y853" i="11"/>
  <c r="Y945" i="11"/>
  <c r="AJ958" i="11"/>
  <c r="AM958" i="11"/>
  <c r="AO958" i="11"/>
  <c r="AH958" i="11"/>
  <c r="Y958" i="11"/>
  <c r="AJ1181" i="11"/>
  <c r="AO1181" i="11"/>
  <c r="AH1181" i="11"/>
  <c r="AM1181" i="11"/>
  <c r="Y1181" i="11"/>
  <c r="AM1189" i="11"/>
  <c r="AO1189" i="11"/>
  <c r="AJ1189" i="11"/>
  <c r="AH1189" i="11"/>
  <c r="Y1189" i="11"/>
  <c r="AM1256" i="11"/>
  <c r="AH1256" i="11"/>
  <c r="AJ1256" i="11"/>
  <c r="AO1256" i="11"/>
  <c r="Y1256" i="11"/>
  <c r="AJ1449" i="11"/>
  <c r="AM1449" i="11"/>
  <c r="AO1449" i="11"/>
  <c r="AH1449" i="11"/>
  <c r="Y1449" i="11"/>
  <c r="AO1565" i="11"/>
  <c r="AH1565" i="11"/>
  <c r="AJ1565" i="11"/>
  <c r="AM1565" i="11"/>
  <c r="Y1565" i="11"/>
  <c r="AH1570" i="11"/>
  <c r="AM1570" i="11"/>
  <c r="AJ1570" i="11"/>
  <c r="AO1570" i="11"/>
  <c r="Y1570" i="11"/>
  <c r="AJ1601" i="11"/>
  <c r="AM1601" i="11"/>
  <c r="AH1601" i="11"/>
  <c r="AO1601" i="11"/>
  <c r="Y1601" i="11"/>
  <c r="AH1609" i="11"/>
  <c r="AO1609" i="11"/>
  <c r="AM1609" i="11"/>
  <c r="AJ1609" i="11"/>
  <c r="Y1609" i="11"/>
  <c r="AM1628" i="11"/>
  <c r="AO1628" i="11"/>
  <c r="AH1628" i="11"/>
  <c r="AJ1628" i="11"/>
  <c r="Y1628" i="11"/>
  <c r="AH1629" i="11"/>
  <c r="AJ1629" i="11"/>
  <c r="AO1629" i="11"/>
  <c r="AM1629" i="11"/>
  <c r="Y1629" i="11"/>
  <c r="AM1633" i="11"/>
  <c r="AO1633" i="11"/>
  <c r="AH1633" i="11"/>
  <c r="AJ1633" i="11"/>
  <c r="Y1633" i="11"/>
  <c r="AM1660" i="11"/>
  <c r="AO1660" i="11"/>
  <c r="AH1660" i="11"/>
  <c r="AJ1660" i="11"/>
  <c r="Y1660" i="11"/>
  <c r="AH1745" i="11"/>
  <c r="AJ1745" i="11"/>
  <c r="AO1745" i="11"/>
  <c r="AM1745" i="11"/>
  <c r="Y1745" i="11"/>
  <c r="AM1761" i="11"/>
  <c r="AO1761" i="11"/>
  <c r="AH1761" i="11"/>
  <c r="AJ1761" i="11"/>
  <c r="Y1761" i="11"/>
  <c r="AJ1773" i="11"/>
  <c r="AM1773" i="11"/>
  <c r="AO1773" i="11"/>
  <c r="AH1773" i="11"/>
  <c r="Y1773" i="11"/>
  <c r="AH1777" i="11"/>
  <c r="AJ1777" i="11"/>
  <c r="AM1777" i="11"/>
  <c r="AO1777" i="11"/>
  <c r="Y1777" i="11"/>
  <c r="AO1793" i="11"/>
  <c r="AH1793" i="11"/>
  <c r="AJ1793" i="11"/>
  <c r="AM1793" i="11"/>
  <c r="Y1793" i="11"/>
  <c r="AO1805" i="11"/>
  <c r="AM1805" i="11"/>
  <c r="AH1805" i="11"/>
  <c r="Y1805" i="11"/>
  <c r="AJ1853" i="11"/>
  <c r="AM1853" i="11"/>
  <c r="AH1853" i="11"/>
  <c r="Y1853" i="11"/>
  <c r="AH1869" i="11"/>
  <c r="AJ1869" i="11"/>
  <c r="AO1869" i="11"/>
  <c r="AM1869" i="11"/>
  <c r="Y1869" i="11"/>
  <c r="AO1897" i="11"/>
  <c r="AM1897" i="11"/>
  <c r="AH1897" i="11"/>
  <c r="Y1897" i="11"/>
  <c r="AH1902" i="11"/>
  <c r="AJ1902" i="11"/>
  <c r="AO1902" i="11"/>
  <c r="Y1902" i="11"/>
  <c r="AH1940" i="11"/>
  <c r="AJ1940" i="11"/>
  <c r="AM1940" i="11"/>
  <c r="AO1940" i="11"/>
  <c r="Y1940" i="11"/>
  <c r="AJ1980" i="11"/>
  <c r="AM1980" i="11"/>
  <c r="AH1980" i="11"/>
  <c r="AO1980" i="11"/>
  <c r="Y1980" i="11"/>
  <c r="AO2067" i="11"/>
  <c r="AJ2067" i="11"/>
  <c r="Y2067" i="11"/>
  <c r="AM2112" i="11"/>
  <c r="AO2112" i="11"/>
  <c r="AH2112" i="11"/>
  <c r="AJ2112" i="11"/>
  <c r="Y2112" i="11"/>
  <c r="AM2134" i="11"/>
  <c r="AO2134" i="11"/>
  <c r="AH2134" i="11"/>
  <c r="AJ2134" i="11"/>
  <c r="Y2134" i="11"/>
  <c r="AH2887" i="11"/>
  <c r="AJ2887" i="11"/>
  <c r="AM2887" i="11"/>
  <c r="AO2887" i="11"/>
  <c r="Y2887" i="11"/>
  <c r="Z2887" i="11" s="1"/>
  <c r="AI2887" i="11" s="1"/>
  <c r="AH3064" i="11"/>
  <c r="AJ3064" i="11"/>
  <c r="AO3064" i="11"/>
  <c r="Y3064" i="11"/>
  <c r="AJ3670" i="11"/>
  <c r="Y3670" i="11"/>
  <c r="AJ660" i="11"/>
  <c r="Y660" i="11"/>
  <c r="Y705" i="11"/>
  <c r="H45" i="36"/>
  <c r="L322" i="54" s="1"/>
  <c r="I45" i="36"/>
  <c r="M322" i="54" s="1"/>
  <c r="H26" i="36"/>
  <c r="L303" i="54" s="1"/>
  <c r="I26" i="36"/>
  <c r="M303" i="54" s="1"/>
  <c r="H18" i="36"/>
  <c r="L295" i="54" s="1"/>
  <c r="I18" i="36"/>
  <c r="M295" i="54" s="1"/>
  <c r="H12" i="36"/>
  <c r="L289" i="54" s="1"/>
  <c r="I12" i="36"/>
  <c r="M289" i="54" s="1"/>
  <c r="H6" i="36"/>
  <c r="L283" i="54" s="1"/>
  <c r="I6" i="36"/>
  <c r="M283" i="54" s="1"/>
  <c r="D52" i="36"/>
  <c r="AA2769" i="11"/>
  <c r="AA1901" i="11"/>
  <c r="AD1901" i="11" s="1"/>
  <c r="AA1725" i="11"/>
  <c r="AB1725" i="11" s="1"/>
  <c r="AA1621" i="11"/>
  <c r="AA1061" i="11"/>
  <c r="AA989" i="11"/>
  <c r="AD989" i="11" s="1"/>
  <c r="AA957" i="11"/>
  <c r="AA3890" i="11" s="1"/>
  <c r="AA328" i="11"/>
  <c r="Y3753" i="11"/>
  <c r="H452" i="11"/>
  <c r="AJ488" i="11" s="1"/>
  <c r="Y492" i="11"/>
  <c r="H556" i="11"/>
  <c r="AH618" i="11" s="1"/>
  <c r="AH620" i="11"/>
  <c r="AM620" i="11"/>
  <c r="AO620" i="11"/>
  <c r="Y620" i="11"/>
  <c r="H2040" i="11"/>
  <c r="AO2068" i="11" s="1"/>
  <c r="H2232" i="11"/>
  <c r="H3175" i="11"/>
  <c r="AO3245" i="11" s="1"/>
  <c r="H25" i="36"/>
  <c r="L302" i="54" s="1"/>
  <c r="I25" i="36"/>
  <c r="M302" i="54" s="1"/>
  <c r="H17" i="36"/>
  <c r="L294" i="54" s="1"/>
  <c r="I17" i="36"/>
  <c r="M294" i="54" s="1"/>
  <c r="H5" i="36"/>
  <c r="L282" i="54" s="1"/>
  <c r="I5" i="36"/>
  <c r="M282" i="54" s="1"/>
  <c r="H50" i="36"/>
  <c r="L326" i="54" s="1"/>
  <c r="I50" i="36"/>
  <c r="M326" i="54" s="1"/>
  <c r="AA2768" i="11"/>
  <c r="AB2768" i="11" s="1"/>
  <c r="AA2024" i="11"/>
  <c r="AB2024" i="11" s="1"/>
  <c r="AA2016" i="11"/>
  <c r="AA1724" i="11"/>
  <c r="H44" i="36"/>
  <c r="L321" i="54" s="1"/>
  <c r="H32" i="11"/>
  <c r="AJ52" i="11" s="1"/>
  <c r="H40" i="11"/>
  <c r="H460" i="11"/>
  <c r="AO512" i="11" s="1"/>
  <c r="AH773" i="11"/>
  <c r="AJ773" i="11"/>
  <c r="AO773" i="11"/>
  <c r="AM773" i="11"/>
  <c r="Y773" i="11"/>
  <c r="H883" i="11"/>
  <c r="AM900" i="11" s="1"/>
  <c r="AJ1021" i="11"/>
  <c r="AM1021" i="11"/>
  <c r="AO1021" i="11"/>
  <c r="AH1021" i="11"/>
  <c r="Y1021" i="11"/>
  <c r="Y2236" i="11"/>
  <c r="Z2236" i="11" s="1"/>
  <c r="Y2276" i="11"/>
  <c r="Z2276" i="11" s="1"/>
  <c r="AJ2300" i="11"/>
  <c r="Y2300" i="11"/>
  <c r="H2631" i="11"/>
  <c r="AM2632" i="11" s="1"/>
  <c r="AJ3748" i="11"/>
  <c r="AM3748" i="11"/>
  <c r="AO3748" i="11"/>
  <c r="AH3748" i="11"/>
  <c r="AI3748" i="11" s="1"/>
  <c r="Y3748" i="11"/>
  <c r="Z3748" i="11" s="1"/>
  <c r="H3606" i="11"/>
  <c r="AM3623" i="11" s="1"/>
  <c r="Y732" i="11"/>
  <c r="Y640" i="11"/>
  <c r="Z640" i="11" s="1"/>
  <c r="AO697" i="11"/>
  <c r="Y697" i="11"/>
  <c r="AC697" i="11" s="1"/>
  <c r="AJ3864" i="11"/>
  <c r="AM3864" i="11"/>
  <c r="AO3864" i="11"/>
  <c r="AH3864" i="11"/>
  <c r="Y3864" i="11"/>
  <c r="H43" i="36"/>
  <c r="L320" i="54" s="1"/>
  <c r="I43" i="36"/>
  <c r="M320" i="54" s="1"/>
  <c r="H36" i="36"/>
  <c r="L313" i="54" s="1"/>
  <c r="I36" i="36"/>
  <c r="M313" i="54" s="1"/>
  <c r="H30" i="36"/>
  <c r="L307" i="54" s="1"/>
  <c r="I30" i="36"/>
  <c r="M307" i="54" s="1"/>
  <c r="H24" i="36"/>
  <c r="L301" i="54" s="1"/>
  <c r="I24" i="36"/>
  <c r="M301" i="54" s="1"/>
  <c r="H16" i="36"/>
  <c r="L293" i="54" s="1"/>
  <c r="I16" i="36"/>
  <c r="M293" i="54" s="1"/>
  <c r="H10" i="36"/>
  <c r="L287" i="54" s="1"/>
  <c r="I10" i="36"/>
  <c r="M287" i="54" s="1"/>
  <c r="H51" i="36"/>
  <c r="L327" i="54" s="1"/>
  <c r="I51" i="36"/>
  <c r="M327" i="54" s="1"/>
  <c r="AE3559" i="11"/>
  <c r="AA3183" i="11"/>
  <c r="AA3159" i="11"/>
  <c r="AE2887" i="11"/>
  <c r="I11" i="36"/>
  <c r="M288" i="54" s="1"/>
  <c r="X2701" i="11"/>
  <c r="X2879" i="11"/>
  <c r="X2897" i="11"/>
  <c r="X3020" i="11"/>
  <c r="X3096" i="11"/>
  <c r="X3254" i="11"/>
  <c r="X3496" i="11"/>
  <c r="X3573" i="11"/>
  <c r="X3753" i="11"/>
  <c r="H654" i="11"/>
  <c r="AO705" i="11" s="1"/>
  <c r="AH3800" i="11"/>
  <c r="AJ3800" i="11"/>
  <c r="AM3800" i="11"/>
  <c r="AO3800" i="11"/>
  <c r="Y3800" i="11"/>
  <c r="V125" i="54" s="1"/>
  <c r="H40" i="36"/>
  <c r="L317" i="54" s="1"/>
  <c r="I40" i="36"/>
  <c r="M317" i="54" s="1"/>
  <c r="H35" i="36"/>
  <c r="L312" i="54" s="1"/>
  <c r="I35" i="36"/>
  <c r="M312" i="54" s="1"/>
  <c r="H29" i="36"/>
  <c r="L306" i="54" s="1"/>
  <c r="I29" i="36"/>
  <c r="M306" i="54" s="1"/>
  <c r="H23" i="36"/>
  <c r="L300" i="54" s="1"/>
  <c r="I23" i="36"/>
  <c r="M300" i="54" s="1"/>
  <c r="H15" i="36"/>
  <c r="L292" i="54" s="1"/>
  <c r="I15" i="36"/>
  <c r="M292" i="54" s="1"/>
  <c r="H9" i="36"/>
  <c r="L286" i="54" s="1"/>
  <c r="I9" i="36"/>
  <c r="M286" i="54" s="1"/>
  <c r="Y2897" i="11"/>
  <c r="Y14" i="21" s="1"/>
  <c r="Z14" i="21" s="1"/>
  <c r="AA14" i="21" s="1"/>
  <c r="Y2705" i="11"/>
  <c r="B18" i="34"/>
  <c r="G53" i="36"/>
  <c r="I48" i="36"/>
  <c r="H48" i="36"/>
  <c r="Q186" i="54"/>
  <c r="Q106" i="54" s="1"/>
  <c r="Q182" i="54"/>
  <c r="AJ384" i="11" s="1"/>
  <c r="Q265" i="54"/>
  <c r="AO1157" i="11" s="1"/>
  <c r="I41" i="36"/>
  <c r="B15" i="34"/>
  <c r="B17" i="34" s="1"/>
  <c r="H41" i="36"/>
  <c r="Q184" i="54"/>
  <c r="Q104" i="54" s="1"/>
  <c r="AI3446" i="11"/>
  <c r="AK2621" i="11"/>
  <c r="AI2525" i="11"/>
  <c r="AI1769" i="11"/>
  <c r="AK1553" i="11"/>
  <c r="AI3844" i="11"/>
  <c r="AI3836" i="11"/>
  <c r="AI3828" i="11"/>
  <c r="AI3820" i="11"/>
  <c r="AI3796" i="11"/>
  <c r="AI3396" i="11"/>
  <c r="AI3364" i="11"/>
  <c r="AI3348" i="11"/>
  <c r="AI3324" i="11"/>
  <c r="AI3044" i="11"/>
  <c r="AI3012" i="11"/>
  <c r="AI3004" i="11"/>
  <c r="AI2956" i="11"/>
  <c r="AI2932" i="11"/>
  <c r="AI2924" i="11"/>
  <c r="AI2900" i="11"/>
  <c r="AI2884" i="11"/>
  <c r="AI2860" i="11"/>
  <c r="AI2604" i="11"/>
  <c r="AI2564" i="11"/>
  <c r="AI2548" i="11"/>
  <c r="AI2508" i="11"/>
  <c r="AI2484" i="11"/>
  <c r="AI2468" i="11"/>
  <c r="AI2436" i="11"/>
  <c r="AK2364" i="11"/>
  <c r="AI2356" i="11"/>
  <c r="AI2348" i="11"/>
  <c r="AK2332" i="11"/>
  <c r="AI2164" i="11"/>
  <c r="AI1576" i="11"/>
  <c r="AI1544" i="11"/>
  <c r="AI1512" i="11"/>
  <c r="AI1472" i="11"/>
  <c r="AI1432" i="11"/>
  <c r="AI1392" i="11"/>
  <c r="AI1376" i="11"/>
  <c r="AI1368" i="11"/>
  <c r="AI1352" i="11"/>
  <c r="AI1320" i="11"/>
  <c r="AI1304" i="11"/>
  <c r="AI1224" i="11"/>
  <c r="AI376" i="11"/>
  <c r="AI352" i="11"/>
  <c r="AI3831" i="11"/>
  <c r="AB2709" i="11"/>
  <c r="AB1849" i="11"/>
  <c r="AB2557" i="11"/>
  <c r="AB1585" i="11"/>
  <c r="AD1081" i="11"/>
  <c r="AD1089" i="11"/>
  <c r="AB913" i="11"/>
  <c r="AD2949" i="11"/>
  <c r="AB2957" i="11"/>
  <c r="AD2077" i="11"/>
  <c r="AB3005" i="11"/>
  <c r="AB1969" i="11"/>
  <c r="AB3477" i="11"/>
  <c r="AD2125" i="11"/>
  <c r="AD3069" i="11"/>
  <c r="AD3389" i="11"/>
  <c r="AK3389" i="11" s="1"/>
  <c r="AB1073" i="11"/>
  <c r="AD1641" i="11"/>
  <c r="AD1545" i="11"/>
  <c r="AB1113" i="11"/>
  <c r="AB1153" i="11"/>
  <c r="AD1065" i="11"/>
  <c r="AD3509" i="11"/>
  <c r="AB3061" i="11"/>
  <c r="AB2093" i="11"/>
  <c r="AD3165" i="11"/>
  <c r="AB2117" i="11"/>
  <c r="AB3669" i="11"/>
  <c r="AB2285" i="11"/>
  <c r="AD3253" i="11"/>
  <c r="AB1129" i="11"/>
  <c r="AB1145" i="11"/>
  <c r="AB1185" i="11"/>
  <c r="AD1417" i="11"/>
  <c r="AD1409" i="11"/>
  <c r="AD1161" i="11"/>
  <c r="AD3853" i="11"/>
  <c r="AD3469" i="11"/>
  <c r="AB2429" i="11"/>
  <c r="AB3557" i="11"/>
  <c r="AB2405" i="11"/>
  <c r="AD1761" i="11"/>
  <c r="AB2501" i="11"/>
  <c r="AB3461" i="11"/>
  <c r="AD3109" i="11"/>
  <c r="AD3453" i="11"/>
  <c r="AD1177" i="11"/>
  <c r="AD1289" i="11"/>
  <c r="AB1249" i="11"/>
  <c r="AB1489" i="11"/>
  <c r="AB1209" i="11"/>
  <c r="AB2605" i="11"/>
  <c r="AD3573" i="11"/>
  <c r="AD2453" i="11"/>
  <c r="AB1713" i="11"/>
  <c r="AB2621" i="11"/>
  <c r="AB1785" i="11"/>
  <c r="AD2725" i="11"/>
  <c r="AB3677" i="11"/>
  <c r="AD3157" i="11"/>
  <c r="AB2341" i="11"/>
  <c r="AB3869" i="11"/>
  <c r="AB1217" i="11"/>
  <c r="AB1345" i="11"/>
  <c r="AD1241" i="11"/>
  <c r="AB2685" i="11"/>
  <c r="AB1817" i="11"/>
  <c r="AD2533" i="11"/>
  <c r="AD1729" i="11"/>
  <c r="AB2861" i="11"/>
  <c r="AB1857" i="11"/>
  <c r="AB2757" i="11"/>
  <c r="AC3708" i="11"/>
  <c r="AF3708" i="11" s="1"/>
  <c r="AD1211" i="11"/>
  <c r="AB3751" i="11"/>
  <c r="AD3783" i="11"/>
  <c r="AC3780" i="11"/>
  <c r="AB1587" i="11"/>
  <c r="AB891" i="11"/>
  <c r="AD11" i="11"/>
  <c r="AD1819" i="11"/>
  <c r="AC3332" i="11"/>
  <c r="AD2775" i="11"/>
  <c r="AB2639" i="11"/>
  <c r="AD163" i="11"/>
  <c r="AD2231" i="11"/>
  <c r="AC3156" i="11"/>
  <c r="AD267" i="11"/>
  <c r="AB2679" i="11"/>
  <c r="AD539" i="11"/>
  <c r="AD2357" i="11"/>
  <c r="AD2053" i="11"/>
  <c r="AD2197" i="11"/>
  <c r="AD2461" i="11"/>
  <c r="AD3373" i="11"/>
  <c r="AD3629" i="11"/>
  <c r="AD3645" i="11"/>
  <c r="AD3221" i="11"/>
  <c r="AB1273" i="11"/>
  <c r="AB1673" i="11"/>
  <c r="AD1377" i="11"/>
  <c r="AD1401" i="11"/>
  <c r="AB1473" i="11"/>
  <c r="AD1313" i="11"/>
  <c r="AD1577" i="11"/>
  <c r="AD1601" i="11"/>
  <c r="AD3597" i="11"/>
  <c r="AD2693" i="11"/>
  <c r="AB3013" i="11"/>
  <c r="AB3517" i="11"/>
  <c r="AD1937" i="11"/>
  <c r="AB2133" i="11"/>
  <c r="AB2477" i="11"/>
  <c r="AD2837" i="11"/>
  <c r="AB3365" i="11"/>
  <c r="AB1737" i="11"/>
  <c r="AD2005" i="11"/>
  <c r="AB2517" i="11"/>
  <c r="AB2981" i="11"/>
  <c r="AD1801" i="11"/>
  <c r="AB1833" i="11"/>
  <c r="AE1833" i="11" s="1"/>
  <c r="AB2029" i="11"/>
  <c r="AD2365" i="11"/>
  <c r="AB2805" i="11"/>
  <c r="AB3101" i="11"/>
  <c r="AD3501" i="11"/>
  <c r="AD3493" i="11"/>
  <c r="AD3637" i="11"/>
  <c r="AD1305" i="11"/>
  <c r="AB1481" i="11"/>
  <c r="AD1225" i="11"/>
  <c r="AD1513" i="11"/>
  <c r="AB1633" i="11"/>
  <c r="AB2157" i="11"/>
  <c r="AB3685" i="11"/>
  <c r="AB2717" i="11"/>
  <c r="AD3029" i="11"/>
  <c r="AB3533" i="11"/>
  <c r="AB1945" i="11"/>
  <c r="AD2173" i="11"/>
  <c r="AB2509" i="11"/>
  <c r="AB2869" i="11"/>
  <c r="AD3413" i="11"/>
  <c r="AB1753" i="11"/>
  <c r="AB2037" i="11"/>
  <c r="AD2573" i="11"/>
  <c r="AB3077" i="11"/>
  <c r="AB2877" i="11"/>
  <c r="AD1841" i="11"/>
  <c r="AB2101" i="11"/>
  <c r="AB2389" i="11"/>
  <c r="AD2829" i="11"/>
  <c r="AB3189" i="11"/>
  <c r="AB3541" i="11"/>
  <c r="AB1097" i="11"/>
  <c r="AD1097" i="11"/>
  <c r="AB1041" i="11"/>
  <c r="AD1041" i="11"/>
  <c r="AB745" i="11"/>
  <c r="AD745" i="11"/>
  <c r="AB569" i="11"/>
  <c r="AD569" i="11"/>
  <c r="Z3826" i="11"/>
  <c r="AC3826" i="11"/>
  <c r="Z3778" i="11"/>
  <c r="AC3778" i="11"/>
  <c r="Z2578" i="11"/>
  <c r="AC2578" i="11"/>
  <c r="Z2370" i="11"/>
  <c r="AC2370" i="11"/>
  <c r="AB3885" i="11"/>
  <c r="AD3885" i="11"/>
  <c r="AB3565" i="11"/>
  <c r="AD3565" i="11"/>
  <c r="AB3525" i="11"/>
  <c r="AD3525" i="11"/>
  <c r="AB3309" i="11"/>
  <c r="AD3309" i="11"/>
  <c r="AB3085" i="11"/>
  <c r="AD3085" i="11"/>
  <c r="AB2917" i="11"/>
  <c r="AD2917" i="11"/>
  <c r="AB2893" i="11"/>
  <c r="AD2893" i="11"/>
  <c r="AB2885" i="11"/>
  <c r="AD2885" i="11"/>
  <c r="AB2613" i="11"/>
  <c r="AD2613" i="11"/>
  <c r="AB2597" i="11"/>
  <c r="AD2597" i="11"/>
  <c r="AB2469" i="11"/>
  <c r="AD2469" i="11"/>
  <c r="AB2181" i="11"/>
  <c r="AD2181" i="11"/>
  <c r="AB2085" i="11"/>
  <c r="AD2085" i="11"/>
  <c r="AB2069" i="11"/>
  <c r="AD2069" i="11"/>
  <c r="AB2045" i="11"/>
  <c r="AD2045" i="11"/>
  <c r="AB1953" i="11"/>
  <c r="AD1953" i="11"/>
  <c r="AB1929" i="11"/>
  <c r="AD1929" i="11"/>
  <c r="AB1793" i="11"/>
  <c r="AD1793" i="11"/>
  <c r="AB1521" i="11"/>
  <c r="AD1521" i="11"/>
  <c r="AB1449" i="11"/>
  <c r="AD1449" i="11"/>
  <c r="AB1257" i="11"/>
  <c r="AD1257" i="11"/>
  <c r="AD2421" i="11"/>
  <c r="AD3317" i="11"/>
  <c r="AD3341" i="11"/>
  <c r="AD1465" i="11"/>
  <c r="AB1625" i="11"/>
  <c r="AD1281" i="11"/>
  <c r="AD1609" i="11"/>
  <c r="AB1297" i="11"/>
  <c r="AB3229" i="11"/>
  <c r="AB1721" i="11"/>
  <c r="AD2813" i="11"/>
  <c r="AB3173" i="11"/>
  <c r="AB3613" i="11"/>
  <c r="AD1993" i="11"/>
  <c r="AB2325" i="11"/>
  <c r="AB2565" i="11"/>
  <c r="AD3053" i="11"/>
  <c r="AB3693" i="11"/>
  <c r="AB1777" i="11"/>
  <c r="AD2149" i="11"/>
  <c r="AB2701" i="11"/>
  <c r="AB3181" i="11"/>
  <c r="AD3589" i="11"/>
  <c r="AB1889" i="11"/>
  <c r="AB2141" i="11"/>
  <c r="AD2525" i="11"/>
  <c r="AB2909" i="11"/>
  <c r="AB3277" i="11"/>
  <c r="AD3709" i="11"/>
  <c r="AB3605" i="11"/>
  <c r="AD3605" i="11"/>
  <c r="AB3581" i="11"/>
  <c r="AD3581" i="11"/>
  <c r="AB3429" i="11"/>
  <c r="AD3429" i="11"/>
  <c r="AB3293" i="11"/>
  <c r="AD3293" i="11"/>
  <c r="AB3269" i="11"/>
  <c r="AD3269" i="11"/>
  <c r="AB3237" i="11"/>
  <c r="AD3237" i="11"/>
  <c r="AB3117" i="11"/>
  <c r="AD3117" i="11"/>
  <c r="AB2821" i="11"/>
  <c r="AD2821" i="11"/>
  <c r="AB2781" i="11"/>
  <c r="AD2781" i="11"/>
  <c r="AB2765" i="11"/>
  <c r="AD2765" i="11"/>
  <c r="AB2749" i="11"/>
  <c r="AD2749" i="11"/>
  <c r="AB2661" i="11"/>
  <c r="AD2661" i="11"/>
  <c r="AB2653" i="11"/>
  <c r="AD2653" i="11"/>
  <c r="AB2493" i="11"/>
  <c r="AD2493" i="11"/>
  <c r="AB2437" i="11"/>
  <c r="AD2437" i="11"/>
  <c r="AB2413" i="11"/>
  <c r="AD2413" i="11"/>
  <c r="AB2309" i="11"/>
  <c r="AD2309" i="11"/>
  <c r="AB2189" i="11"/>
  <c r="AD2189" i="11"/>
  <c r="AB2109" i="11"/>
  <c r="AD2109" i="11"/>
  <c r="AB1961" i="11"/>
  <c r="AD1961" i="11"/>
  <c r="AB1881" i="11"/>
  <c r="AD1881" i="11"/>
  <c r="AB1745" i="11"/>
  <c r="AD1745" i="11"/>
  <c r="AB1617" i="11"/>
  <c r="AD1617" i="11"/>
  <c r="AB1529" i="11"/>
  <c r="AD1529" i="11"/>
  <c r="AB1361" i="11"/>
  <c r="AD1361" i="11"/>
  <c r="AD2485" i="11"/>
  <c r="AD2549" i="11"/>
  <c r="AD2629" i="11"/>
  <c r="AD3861" i="11"/>
  <c r="AD3125" i="11"/>
  <c r="AD3653" i="11"/>
  <c r="AB1497" i="11"/>
  <c r="AB1321" i="11"/>
  <c r="AB1657" i="11"/>
  <c r="AD1505" i="11"/>
  <c r="AD1329" i="11"/>
  <c r="AD3301" i="11"/>
  <c r="AB2541" i="11"/>
  <c r="AB2845" i="11"/>
  <c r="AD3205" i="11"/>
  <c r="AB3845" i="11"/>
  <c r="AB2021" i="11"/>
  <c r="AD2349" i="11"/>
  <c r="AB2637" i="11"/>
  <c r="AB3093" i="11"/>
  <c r="AD1665" i="11"/>
  <c r="AB1825" i="11"/>
  <c r="AB2165" i="11"/>
  <c r="AD2741" i="11"/>
  <c r="AB3285" i="11"/>
  <c r="AB3661" i="11"/>
  <c r="AD1905" i="11"/>
  <c r="AB2205" i="11"/>
  <c r="AB2589" i="11"/>
  <c r="AD2941" i="11"/>
  <c r="AB3333" i="11"/>
  <c r="AB3877" i="11"/>
  <c r="AB3701" i="11"/>
  <c r="AD3701" i="11"/>
  <c r="AB3245" i="11"/>
  <c r="AD3245" i="11"/>
  <c r="AB3133" i="11"/>
  <c r="AD3133" i="11"/>
  <c r="AB3045" i="11"/>
  <c r="AD3045" i="11"/>
  <c r="AB3021" i="11"/>
  <c r="AD3021" i="11"/>
  <c r="AB2989" i="11"/>
  <c r="AD2989" i="11"/>
  <c r="AB2397" i="11"/>
  <c r="AD2397" i="11"/>
  <c r="AB2301" i="11"/>
  <c r="AD2301" i="11"/>
  <c r="AB1873" i="11"/>
  <c r="AD1873" i="11"/>
  <c r="AB1809" i="11"/>
  <c r="AD1809" i="11"/>
  <c r="AB1705" i="11"/>
  <c r="AD1705" i="11"/>
  <c r="AB1649" i="11"/>
  <c r="AD1649" i="11"/>
  <c r="AD2293" i="11"/>
  <c r="AD2669" i="11"/>
  <c r="AD3621" i="11"/>
  <c r="AD3485" i="11"/>
  <c r="AD3325" i="11"/>
  <c r="AD1537" i="11"/>
  <c r="AD1337" i="11"/>
  <c r="AB1353" i="11"/>
  <c r="AB1385" i="11"/>
  <c r="AB3421" i="11"/>
  <c r="AD2581" i="11"/>
  <c r="AB2901" i="11"/>
  <c r="AB3261" i="11"/>
  <c r="AD1689" i="11"/>
  <c r="AB2061" i="11"/>
  <c r="AB2381" i="11"/>
  <c r="AD2677" i="11"/>
  <c r="AB3149" i="11"/>
  <c r="AB1681" i="11"/>
  <c r="AD1865" i="11"/>
  <c r="AB2333" i="11"/>
  <c r="AB2789" i="11"/>
  <c r="AD3397" i="11"/>
  <c r="AB1697" i="11"/>
  <c r="AB1921" i="11"/>
  <c r="AD2269" i="11"/>
  <c r="AB2645" i="11"/>
  <c r="AB2997" i="11"/>
  <c r="AD3357" i="11"/>
  <c r="U194" i="54"/>
  <c r="AB194" i="54" s="1"/>
  <c r="AE194" i="54" s="1"/>
  <c r="I199" i="54"/>
  <c r="J199" i="54" s="1"/>
  <c r="H216" i="54"/>
  <c r="I216" i="54" s="1"/>
  <c r="J216" i="54" s="1"/>
  <c r="O215" i="54"/>
  <c r="G227" i="54"/>
  <c r="G8" i="54" s="1"/>
  <c r="G9" i="54" s="1"/>
  <c r="G13" i="54" s="1"/>
  <c r="I226" i="54"/>
  <c r="J226" i="54" s="1"/>
  <c r="H195" i="54"/>
  <c r="I195" i="54" s="1"/>
  <c r="J195" i="54" s="1"/>
  <c r="U208" i="54"/>
  <c r="AB208" i="54" s="1"/>
  <c r="AE208" i="54" s="1"/>
  <c r="O201" i="54"/>
  <c r="O194" i="54"/>
  <c r="I207" i="54"/>
  <c r="J207" i="54" s="1"/>
  <c r="U205" i="54"/>
  <c r="AB205" i="54" s="1"/>
  <c r="AE205" i="54" s="1"/>
  <c r="O216" i="54"/>
  <c r="O190" i="54"/>
  <c r="O220" i="54"/>
  <c r="H190" i="54"/>
  <c r="I190" i="54" s="1"/>
  <c r="J190" i="54" s="1"/>
  <c r="O213" i="54"/>
  <c r="O193" i="54"/>
  <c r="H225" i="54"/>
  <c r="I225" i="54" s="1"/>
  <c r="J225" i="54" s="1"/>
  <c r="M227" i="54"/>
  <c r="M8" i="54" s="1"/>
  <c r="U195" i="54"/>
  <c r="AB195" i="54" s="1"/>
  <c r="AE195" i="54" s="1"/>
  <c r="T227" i="54"/>
  <c r="T8" i="54" s="1"/>
  <c r="F227" i="54"/>
  <c r="O211" i="54"/>
  <c r="O202" i="54"/>
  <c r="O209" i="54"/>
  <c r="O224" i="54"/>
  <c r="O225" i="54"/>
  <c r="H206" i="54"/>
  <c r="I206" i="54" s="1"/>
  <c r="J206" i="54" s="1"/>
  <c r="O217" i="54"/>
  <c r="U191" i="54"/>
  <c r="AB191" i="54" s="1"/>
  <c r="AE191" i="54" s="1"/>
  <c r="H217" i="54"/>
  <c r="I217" i="54" s="1"/>
  <c r="J217" i="54" s="1"/>
  <c r="U209" i="54"/>
  <c r="AB209" i="54" s="1"/>
  <c r="AE209" i="54" s="1"/>
  <c r="O208" i="54"/>
  <c r="O207" i="54"/>
  <c r="U204" i="54"/>
  <c r="AB204" i="54" s="1"/>
  <c r="AE204" i="54" s="1"/>
  <c r="O204" i="54"/>
  <c r="U206" i="54"/>
  <c r="AB206" i="54" s="1"/>
  <c r="AE206" i="54" s="1"/>
  <c r="H191" i="54"/>
  <c r="I191" i="54" s="1"/>
  <c r="J191" i="54" s="1"/>
  <c r="H215" i="54"/>
  <c r="I215" i="54" s="1"/>
  <c r="J215" i="54" s="1"/>
  <c r="E42" i="21"/>
  <c r="AB3752" i="11"/>
  <c r="AC1769" i="11"/>
  <c r="P42" i="21"/>
  <c r="Q42" i="21" s="1"/>
  <c r="Q5" i="21"/>
  <c r="O42" i="21"/>
  <c r="F11" i="21"/>
  <c r="G11" i="21" s="1"/>
  <c r="AD3860" i="11"/>
  <c r="AD3764" i="11"/>
  <c r="AD3876" i="11"/>
  <c r="AD3756" i="11"/>
  <c r="AD3364" i="11"/>
  <c r="AB2940" i="11"/>
  <c r="AB3028" i="11"/>
  <c r="AB3260" i="11"/>
  <c r="AE3260" i="11" s="1"/>
  <c r="AD3476" i="11"/>
  <c r="AD3716" i="11"/>
  <c r="AD3788" i="11"/>
  <c r="AD2204" i="11"/>
  <c r="AD3868" i="11"/>
  <c r="AD3252" i="11"/>
  <c r="AD2836" i="11"/>
  <c r="AD2956" i="11"/>
  <c r="AD3076" i="11"/>
  <c r="AB3308" i="11"/>
  <c r="AD2684" i="11"/>
  <c r="AD2948" i="11"/>
  <c r="AD3396" i="11"/>
  <c r="AD3436" i="11"/>
  <c r="AD3516" i="11"/>
  <c r="AD3548" i="11"/>
  <c r="AD3588" i="11"/>
  <c r="AD3644" i="11"/>
  <c r="AD3692" i="11"/>
  <c r="AD3748" i="11"/>
  <c r="AB3640" i="11"/>
  <c r="AD3728" i="11"/>
  <c r="AD3484" i="11"/>
  <c r="AF3484" i="11" s="1"/>
  <c r="AD3452" i="11"/>
  <c r="AB2972" i="11"/>
  <c r="AE2972" i="11" s="1"/>
  <c r="AB3084" i="11"/>
  <c r="AB3688" i="11"/>
  <c r="AD3428" i="11"/>
  <c r="AD3180" i="11"/>
  <c r="AD3668" i="11"/>
  <c r="AB2908" i="11"/>
  <c r="AB2996" i="11"/>
  <c r="AB3172" i="11"/>
  <c r="AD3356" i="11"/>
  <c r="AD3636" i="11"/>
  <c r="AD3772" i="11"/>
  <c r="AD3836" i="11"/>
  <c r="AD2316" i="11"/>
  <c r="AB3808" i="11"/>
  <c r="AD3204" i="11"/>
  <c r="AD3596" i="11"/>
  <c r="AD3380" i="11"/>
  <c r="AD2916" i="11"/>
  <c r="AD3004" i="11"/>
  <c r="AD3188" i="11"/>
  <c r="AB3848" i="11"/>
  <c r="Z90" i="11"/>
  <c r="AE3596" i="11"/>
  <c r="AE3364" i="11"/>
  <c r="AE3156" i="11"/>
  <c r="AE3004" i="11"/>
  <c r="AE2956" i="11"/>
  <c r="AE2932" i="11"/>
  <c r="AE2548" i="11"/>
  <c r="AE2468" i="11"/>
  <c r="AE1976" i="11"/>
  <c r="AE968" i="11"/>
  <c r="AE760" i="11"/>
  <c r="AE392" i="11"/>
  <c r="AE376" i="11"/>
  <c r="AE344" i="11"/>
  <c r="AE336" i="11"/>
  <c r="AE264" i="11"/>
  <c r="AE216" i="11"/>
  <c r="AE200" i="11"/>
  <c r="AE128" i="11"/>
  <c r="AE88" i="11"/>
  <c r="AE72" i="11"/>
  <c r="AE56" i="11"/>
  <c r="AE48" i="11"/>
  <c r="AE16" i="11"/>
  <c r="AD2009" i="11"/>
  <c r="AB2943" i="11"/>
  <c r="AD1963" i="11"/>
  <c r="AB1483" i="11"/>
  <c r="Z2332" i="11"/>
  <c r="AI2332" i="11" s="1"/>
  <c r="Z2364" i="11"/>
  <c r="AI2364" i="11" s="1"/>
  <c r="Z2812" i="11"/>
  <c r="AB1955" i="11"/>
  <c r="AD2247" i="11"/>
  <c r="AE784" i="11"/>
  <c r="AE864" i="11"/>
  <c r="AD2983" i="11"/>
  <c r="AC976" i="11"/>
  <c r="AC1176" i="11"/>
  <c r="AC1320" i="11"/>
  <c r="AC1392" i="11"/>
  <c r="AC1608" i="11"/>
  <c r="AC1728" i="11"/>
  <c r="AC1816" i="11"/>
  <c r="AC1976" i="11"/>
  <c r="AC2284" i="11"/>
  <c r="AF2284" i="11" s="1"/>
  <c r="AC2548" i="11"/>
  <c r="AC2660" i="11"/>
  <c r="AC2884" i="11"/>
  <c r="AC2972" i="11"/>
  <c r="AC3132" i="11"/>
  <c r="AC3260" i="11"/>
  <c r="AC3524" i="11"/>
  <c r="AC3596" i="11"/>
  <c r="AC3684" i="11"/>
  <c r="AC3772" i="11"/>
  <c r="AD2002" i="11"/>
  <c r="AD155" i="11"/>
  <c r="AD251" i="11"/>
  <c r="AD563" i="11"/>
  <c r="AD787" i="11"/>
  <c r="AD899" i="11"/>
  <c r="AD1203" i="11"/>
  <c r="AD1515" i="11"/>
  <c r="AB1699" i="11"/>
  <c r="AD2191" i="11"/>
  <c r="AD2447" i="11"/>
  <c r="AB2847" i="11"/>
  <c r="AD3303" i="11"/>
  <c r="AC72" i="11"/>
  <c r="AC136" i="11"/>
  <c r="AC224" i="11"/>
  <c r="AC280" i="11"/>
  <c r="AC352" i="11"/>
  <c r="AC440" i="11"/>
  <c r="AC504" i="11"/>
  <c r="AC552" i="11"/>
  <c r="AC616" i="11"/>
  <c r="AC688" i="11"/>
  <c r="AC720" i="11"/>
  <c r="AC760" i="11"/>
  <c r="AC800" i="11"/>
  <c r="AC848" i="11"/>
  <c r="AC1224" i="11"/>
  <c r="AC1576" i="11"/>
  <c r="AC2084" i="11"/>
  <c r="AC2604" i="11"/>
  <c r="AC3140" i="11"/>
  <c r="AC3836" i="11"/>
  <c r="AK3836" i="11" s="1"/>
  <c r="Z3484" i="11"/>
  <c r="AC2132" i="11"/>
  <c r="AE880" i="11"/>
  <c r="AE1752" i="11"/>
  <c r="AC944" i="11"/>
  <c r="AD1707" i="11"/>
  <c r="AD2887" i="11"/>
  <c r="AD3471" i="11"/>
  <c r="AC904" i="11"/>
  <c r="AC1264" i="11"/>
  <c r="AC1648" i="11"/>
  <c r="AC2140" i="11"/>
  <c r="AC2644" i="11"/>
  <c r="AC3196" i="11"/>
  <c r="AC3844" i="11"/>
  <c r="AD395" i="11"/>
  <c r="AC3068" i="11"/>
  <c r="AD3879" i="11"/>
  <c r="AD2535" i="11"/>
  <c r="AC1776" i="11"/>
  <c r="AC2348" i="11"/>
  <c r="AK2348" i="11" s="1"/>
  <c r="AC2796" i="11"/>
  <c r="AD2351" i="11"/>
  <c r="AD2223" i="11"/>
  <c r="AE1264" i="11"/>
  <c r="AD1243" i="11"/>
  <c r="AD1635" i="11"/>
  <c r="AD2271" i="11"/>
  <c r="AD2687" i="11"/>
  <c r="AC952" i="11"/>
  <c r="AC1376" i="11"/>
  <c r="AC1800" i="11"/>
  <c r="AC2276" i="11"/>
  <c r="AC2740" i="11"/>
  <c r="AC3396" i="11"/>
  <c r="AK3396" i="11" s="1"/>
  <c r="AB1867" i="11"/>
  <c r="AB1259" i="11"/>
  <c r="AD1443" i="11"/>
  <c r="AD739" i="11"/>
  <c r="AE1696" i="11"/>
  <c r="AD2631" i="11"/>
  <c r="AE680" i="11"/>
  <c r="AE752" i="11"/>
  <c r="AE976" i="11"/>
  <c r="AE840" i="11"/>
  <c r="AC1112" i="11"/>
  <c r="AK1112" i="11" s="1"/>
  <c r="AC1232" i="11"/>
  <c r="AC1352" i="11"/>
  <c r="AK1352" i="11" s="1"/>
  <c r="AC1584" i="11"/>
  <c r="AC1672" i="11"/>
  <c r="AC1760" i="11"/>
  <c r="AC1920" i="11"/>
  <c r="AC2156" i="11"/>
  <c r="AC2468" i="11"/>
  <c r="AK2468" i="11" s="1"/>
  <c r="AC2612" i="11"/>
  <c r="AC2820" i="11"/>
  <c r="AC2932" i="11"/>
  <c r="AC3004" i="11"/>
  <c r="AC3220" i="11"/>
  <c r="AC3348" i="11"/>
  <c r="AC3564" i="11"/>
  <c r="AC3612" i="11"/>
  <c r="AC3748" i="11"/>
  <c r="AC3796" i="11"/>
  <c r="AD19" i="11"/>
  <c r="AD179" i="11"/>
  <c r="AD275" i="11"/>
  <c r="AD723" i="11"/>
  <c r="AD819" i="11"/>
  <c r="AD1003" i="11"/>
  <c r="AD1667" i="11"/>
  <c r="AD1883" i="11"/>
  <c r="AD2759" i="11"/>
  <c r="AD3007" i="11"/>
  <c r="AE24" i="11"/>
  <c r="AC16" i="11"/>
  <c r="AC48" i="11"/>
  <c r="AC88" i="11"/>
  <c r="AC200" i="11"/>
  <c r="AC264" i="11"/>
  <c r="AC336" i="11"/>
  <c r="AC376" i="11"/>
  <c r="AC424" i="11"/>
  <c r="AC456" i="11"/>
  <c r="AC520" i="11"/>
  <c r="AC600" i="11"/>
  <c r="AC704" i="11"/>
  <c r="AC744" i="11"/>
  <c r="AC776" i="11"/>
  <c r="AC832" i="11"/>
  <c r="AC872" i="11"/>
  <c r="AC1024" i="11"/>
  <c r="AC1432" i="11"/>
  <c r="AC1856" i="11"/>
  <c r="AC2404" i="11"/>
  <c r="AC2772" i="11"/>
  <c r="AB403" i="11"/>
  <c r="AC992" i="11"/>
  <c r="AE712" i="11"/>
  <c r="AD3671" i="11"/>
  <c r="AC2308" i="11"/>
  <c r="AC2356" i="11"/>
  <c r="AK2356" i="11" s="1"/>
  <c r="AC2804" i="11"/>
  <c r="AE1320" i="11"/>
  <c r="AD1131" i="11"/>
  <c r="AD1251" i="11"/>
  <c r="AD2119" i="11"/>
  <c r="AD2287" i="11"/>
  <c r="AD3215" i="11"/>
  <c r="AD2551" i="11"/>
  <c r="AC1056" i="11"/>
  <c r="AC1472" i="11"/>
  <c r="AC1904" i="11"/>
  <c r="AC2436" i="11"/>
  <c r="AC2868" i="11"/>
  <c r="AC1968" i="11"/>
  <c r="AC2900" i="11"/>
  <c r="AD2855" i="11"/>
  <c r="AE3836" i="11"/>
  <c r="AE944" i="11"/>
  <c r="AC1136" i="11"/>
  <c r="AC1304" i="11"/>
  <c r="AC1368" i="11"/>
  <c r="AK1368" i="11" s="1"/>
  <c r="AC1600" i="11"/>
  <c r="AC1688" i="11"/>
  <c r="AC1784" i="11"/>
  <c r="AC1952" i="11"/>
  <c r="AC2164" i="11"/>
  <c r="AC2484" i="11"/>
  <c r="AC2652" i="11"/>
  <c r="AC2860" i="11"/>
  <c r="AK2860" i="11" s="1"/>
  <c r="AC2956" i="11"/>
  <c r="AC3044" i="11"/>
  <c r="AC3228" i="11"/>
  <c r="AC3364" i="11"/>
  <c r="AC3588" i="11"/>
  <c r="AC3620" i="11"/>
  <c r="AC3764" i="11"/>
  <c r="AC3820" i="11"/>
  <c r="AK3820" i="11" s="1"/>
  <c r="AD35" i="11"/>
  <c r="AD195" i="11"/>
  <c r="AD531" i="11"/>
  <c r="AD771" i="11"/>
  <c r="AD843" i="11"/>
  <c r="AD1475" i="11"/>
  <c r="AD1675" i="11"/>
  <c r="AD2335" i="11"/>
  <c r="AD2767" i="11"/>
  <c r="AD3407" i="11"/>
  <c r="AC24" i="11"/>
  <c r="AC56" i="11"/>
  <c r="AC128" i="11"/>
  <c r="AC216" i="11"/>
  <c r="AC272" i="11"/>
  <c r="AC304" i="11"/>
  <c r="AC344" i="11"/>
  <c r="AC392" i="11"/>
  <c r="AC496" i="11"/>
  <c r="AC608" i="11"/>
  <c r="AC680" i="11"/>
  <c r="AC712" i="11"/>
  <c r="AC752" i="11"/>
  <c r="AC784" i="11"/>
  <c r="AC840" i="11"/>
  <c r="AC880" i="11"/>
  <c r="AC1104" i="11"/>
  <c r="AC1512" i="11"/>
  <c r="AC1984" i="11"/>
  <c r="AF1984" i="11" s="1"/>
  <c r="AC2508" i="11"/>
  <c r="AK2508" i="11" s="1"/>
  <c r="AC2924" i="11"/>
  <c r="AC968" i="11"/>
  <c r="AD2199" i="11"/>
  <c r="AF3780" i="11"/>
  <c r="AE1432" i="11"/>
  <c r="AE1648" i="11"/>
  <c r="AE1856" i="11"/>
  <c r="AE2132" i="11"/>
  <c r="AE2564" i="11"/>
  <c r="AE2772" i="11"/>
  <c r="AE3724" i="11"/>
  <c r="AD1139" i="11"/>
  <c r="AD2127" i="11"/>
  <c r="AD3223" i="11"/>
  <c r="AC1168" i="11"/>
  <c r="AC1544" i="11"/>
  <c r="AC2036" i="11"/>
  <c r="AC2564" i="11"/>
  <c r="AC3012" i="11"/>
  <c r="AB123" i="11"/>
  <c r="AD421" i="11"/>
  <c r="AB3577" i="11"/>
  <c r="AC442" i="11"/>
  <c r="AB1925" i="11"/>
  <c r="AB2313" i="11"/>
  <c r="AD2753" i="11"/>
  <c r="AB2241" i="11"/>
  <c r="AD3009" i="11"/>
  <c r="AD3121" i="11"/>
  <c r="AB93" i="11"/>
  <c r="AD1189" i="11"/>
  <c r="Z26" i="11"/>
  <c r="AB221" i="11"/>
  <c r="AD429" i="11"/>
  <c r="AD645" i="11"/>
  <c r="Z2142" i="11"/>
  <c r="AD2929" i="11"/>
  <c r="AB2089" i="11"/>
  <c r="AB2513" i="11"/>
  <c r="AC1098" i="11"/>
  <c r="AB3663" i="11"/>
  <c r="AD3791" i="11"/>
  <c r="AB3735" i="11"/>
  <c r="AE2156" i="11"/>
  <c r="AD3591" i="11"/>
  <c r="AB971" i="11"/>
  <c r="AB1115" i="11"/>
  <c r="AB1187" i="11"/>
  <c r="AB1227" i="11"/>
  <c r="AB1411" i="11"/>
  <c r="AB1571" i="11"/>
  <c r="AB1651" i="11"/>
  <c r="AB1691" i="11"/>
  <c r="AB1811" i="11"/>
  <c r="AB2111" i="11"/>
  <c r="AB2167" i="11"/>
  <c r="AB2263" i="11"/>
  <c r="AB2319" i="11"/>
  <c r="AB2543" i="11"/>
  <c r="AB2719" i="11"/>
  <c r="AB2839" i="11"/>
  <c r="AB2935" i="11"/>
  <c r="AB3151" i="11"/>
  <c r="AB3247" i="11"/>
  <c r="AC3292" i="11"/>
  <c r="AB83" i="11"/>
  <c r="AD291" i="11"/>
  <c r="AC3324" i="11"/>
  <c r="AD3847" i="11"/>
  <c r="AD3711" i="11"/>
  <c r="AD3631" i="11"/>
  <c r="AB387" i="11"/>
  <c r="AD1051" i="11"/>
  <c r="AB1771" i="11"/>
  <c r="AD3831" i="11"/>
  <c r="AD3375" i="11"/>
  <c r="AD1019" i="11"/>
  <c r="AD1171" i="11"/>
  <c r="AD1219" i="11"/>
  <c r="AD1371" i="11"/>
  <c r="AD1523" i="11"/>
  <c r="AD1643" i="11"/>
  <c r="AD1683" i="11"/>
  <c r="AD1795" i="11"/>
  <c r="AD1907" i="11"/>
  <c r="AD2135" i="11"/>
  <c r="AD2255" i="11"/>
  <c r="AD2303" i="11"/>
  <c r="AD2527" i="11"/>
  <c r="AD2703" i="11"/>
  <c r="AD2791" i="11"/>
  <c r="AD2903" i="11"/>
  <c r="AD3031" i="11"/>
  <c r="AD3231" i="11"/>
  <c r="AD3695" i="11"/>
  <c r="AC3828" i="11"/>
  <c r="AB1035" i="11"/>
  <c r="AB1971" i="11"/>
  <c r="AD3687" i="11"/>
  <c r="AD3823" i="11"/>
  <c r="AC3724" i="11"/>
  <c r="AB1747" i="11"/>
  <c r="AB2047" i="11"/>
  <c r="AD3871" i="11"/>
  <c r="AD3071" i="11"/>
  <c r="AD3167" i="11"/>
  <c r="AC3244" i="11"/>
  <c r="AD2393" i="11"/>
  <c r="AD2841" i="11"/>
  <c r="AD1205" i="11"/>
  <c r="AB1965" i="11"/>
  <c r="AB2273" i="11"/>
  <c r="AD3273" i="11"/>
  <c r="AD917" i="11"/>
  <c r="Z3150" i="11"/>
  <c r="AD1405" i="11"/>
  <c r="AD3065" i="11"/>
  <c r="AB1997" i="11"/>
  <c r="AB2321" i="11"/>
  <c r="AD3425" i="11"/>
  <c r="AB3385" i="11"/>
  <c r="AD1725" i="11"/>
  <c r="AB3777" i="11"/>
  <c r="AD2713" i="11"/>
  <c r="AB2049" i="11"/>
  <c r="AB2353" i="11"/>
  <c r="AD3617" i="11"/>
  <c r="AD3137" i="11"/>
  <c r="AD885" i="11"/>
  <c r="AD1197" i="11"/>
  <c r="AB2081" i="11"/>
  <c r="AB2385" i="11"/>
  <c r="AD3817" i="11"/>
  <c r="AD1413" i="11"/>
  <c r="AD2681" i="11"/>
  <c r="AD1765" i="11"/>
  <c r="AD2721" i="11"/>
  <c r="AB1781" i="11"/>
  <c r="AB2121" i="11"/>
  <c r="AD2609" i="11"/>
  <c r="AD3073" i="11"/>
  <c r="AD853" i="11"/>
  <c r="AD1181" i="11"/>
  <c r="AB1853" i="11"/>
  <c r="AB2161" i="11"/>
  <c r="AD2777" i="11"/>
  <c r="AB733" i="11"/>
  <c r="AB925" i="11"/>
  <c r="AB1885" i="11"/>
  <c r="AB2201" i="11"/>
  <c r="AD2921" i="11"/>
  <c r="AB1901" i="11"/>
  <c r="AB485" i="11"/>
  <c r="AD3177" i="11"/>
  <c r="AD3705" i="11"/>
  <c r="AE1352" i="11"/>
  <c r="AE1920" i="11"/>
  <c r="AE3348" i="11"/>
  <c r="AD1789" i="11"/>
  <c r="AD1861" i="11"/>
  <c r="AD1893" i="11"/>
  <c r="AD1941" i="11"/>
  <c r="AD1973" i="11"/>
  <c r="AD2017" i="11"/>
  <c r="AD2057" i="11"/>
  <c r="AD2097" i="11"/>
  <c r="AD2129" i="11"/>
  <c r="AD2169" i="11"/>
  <c r="AD2209" i="11"/>
  <c r="AD2249" i="11"/>
  <c r="AD2281" i="11"/>
  <c r="AD2329" i="11"/>
  <c r="AD2361" i="11"/>
  <c r="AD2409" i="11"/>
  <c r="AB2633" i="11"/>
  <c r="AB2793" i="11"/>
  <c r="AB2945" i="11"/>
  <c r="AB3145" i="11"/>
  <c r="AB3289" i="11"/>
  <c r="AB3441" i="11"/>
  <c r="AB3633" i="11"/>
  <c r="AB3833" i="11"/>
  <c r="AD1013" i="11"/>
  <c r="AD3561" i="11"/>
  <c r="AB973" i="11"/>
  <c r="AD589" i="11"/>
  <c r="AB1493" i="11"/>
  <c r="AD1093" i="11"/>
  <c r="AD701" i="11"/>
  <c r="AD1069" i="11"/>
  <c r="AD709" i="11"/>
  <c r="AB2521" i="11"/>
  <c r="AD3041" i="11"/>
  <c r="AD3081" i="11"/>
  <c r="AD3801" i="11"/>
  <c r="AD2417" i="11"/>
  <c r="AD2649" i="11"/>
  <c r="AD2809" i="11"/>
  <c r="AD2961" i="11"/>
  <c r="AD3161" i="11"/>
  <c r="AD3313" i="11"/>
  <c r="AD3457" i="11"/>
  <c r="AD3657" i="11"/>
  <c r="AD3857" i="11"/>
  <c r="AB1149" i="11"/>
  <c r="AD2625" i="11"/>
  <c r="AD1141" i="11"/>
  <c r="AD1693" i="11"/>
  <c r="AB1157" i="11"/>
  <c r="AB749" i="11"/>
  <c r="AD661" i="11"/>
  <c r="AB765" i="11"/>
  <c r="AD3401" i="11"/>
  <c r="AD3873" i="11"/>
  <c r="AD3713" i="11"/>
  <c r="AD3185" i="11"/>
  <c r="AD1837" i="11"/>
  <c r="AD1869" i="11"/>
  <c r="AD1909" i="11"/>
  <c r="AD1949" i="11"/>
  <c r="AD1981" i="11"/>
  <c r="AD2025" i="11"/>
  <c r="AD2065" i="11"/>
  <c r="AD2105" i="11"/>
  <c r="AD2137" i="11"/>
  <c r="AD2177" i="11"/>
  <c r="AD2225" i="11"/>
  <c r="AD2257" i="11"/>
  <c r="AD2289" i="11"/>
  <c r="AD2337" i="11"/>
  <c r="AD2369" i="11"/>
  <c r="AB2441" i="11"/>
  <c r="AB2665" i="11"/>
  <c r="AB2825" i="11"/>
  <c r="AB2977" i="11"/>
  <c r="AB3193" i="11"/>
  <c r="AB3329" i="11"/>
  <c r="AB3521" i="11"/>
  <c r="AB3673" i="11"/>
  <c r="AB3889" i="11"/>
  <c r="AD1309" i="11"/>
  <c r="AB1269" i="11"/>
  <c r="AD525" i="11"/>
  <c r="AB2193" i="11"/>
  <c r="AD1389" i="11"/>
  <c r="AD1045" i="11"/>
  <c r="AB893" i="11"/>
  <c r="AD933" i="11"/>
  <c r="AD3745" i="11"/>
  <c r="AD3049" i="11"/>
  <c r="AD3089" i="11"/>
  <c r="AE3564" i="11"/>
  <c r="AD1757" i="11"/>
  <c r="AD2537" i="11"/>
  <c r="AD2689" i="11"/>
  <c r="AD2849" i="11"/>
  <c r="AD2993" i="11"/>
  <c r="AD3209" i="11"/>
  <c r="AD3345" i="11"/>
  <c r="AD3537" i="11"/>
  <c r="AD3721" i="11"/>
  <c r="AB1333" i="11"/>
  <c r="AB477" i="11"/>
  <c r="AD1453" i="11"/>
  <c r="AB581" i="11"/>
  <c r="AB1461" i="11"/>
  <c r="AB1085" i="11"/>
  <c r="AD1005" i="11"/>
  <c r="AB989" i="11"/>
  <c r="AD3841" i="11"/>
  <c r="AD3505" i="11"/>
  <c r="AD1773" i="11"/>
  <c r="AD1845" i="11"/>
  <c r="AD1877" i="11"/>
  <c r="AD1917" i="11"/>
  <c r="AD1957" i="11"/>
  <c r="AD1989" i="11"/>
  <c r="AD2041" i="11"/>
  <c r="AD2073" i="11"/>
  <c r="AD2113" i="11"/>
  <c r="AD2145" i="11"/>
  <c r="AD2185" i="11"/>
  <c r="AD2233" i="11"/>
  <c r="AD2265" i="11"/>
  <c r="AD2305" i="11"/>
  <c r="AD2345" i="11"/>
  <c r="AD2377" i="11"/>
  <c r="AB2553" i="11"/>
  <c r="AB2705" i="11"/>
  <c r="AB2873" i="11"/>
  <c r="AB3017" i="11"/>
  <c r="AB3225" i="11"/>
  <c r="AB3361" i="11"/>
  <c r="AB3553" i="11"/>
  <c r="AB3753" i="11"/>
  <c r="AD1485" i="11"/>
  <c r="AD549" i="11"/>
  <c r="AB1501" i="11"/>
  <c r="AB837" i="11"/>
  <c r="AD677" i="11"/>
  <c r="AD1565" i="11"/>
  <c r="AD1365" i="11"/>
  <c r="AB1317" i="11"/>
  <c r="AD1125" i="11"/>
  <c r="AD3057" i="11"/>
  <c r="AD3697" i="11"/>
  <c r="AD2569" i="11"/>
  <c r="AD2737" i="11"/>
  <c r="AD2889" i="11"/>
  <c r="AD3033" i="11"/>
  <c r="AD3241" i="11"/>
  <c r="AD3377" i="11"/>
  <c r="AD3585" i="11"/>
  <c r="AD3769" i="11"/>
  <c r="AB501" i="11"/>
  <c r="AB1541" i="11"/>
  <c r="AB669" i="11"/>
  <c r="AD1653" i="11"/>
  <c r="AD1117" i="11"/>
  <c r="AB693" i="11"/>
  <c r="AD621" i="11"/>
  <c r="AB1421" i="11"/>
  <c r="AD1525" i="11"/>
  <c r="AB1229" i="11"/>
  <c r="AB2593" i="11"/>
  <c r="AB2761" i="11"/>
  <c r="AB2905" i="11"/>
  <c r="AB3105" i="11"/>
  <c r="AB3257" i="11"/>
  <c r="AB3409" i="11"/>
  <c r="AB3601" i="11"/>
  <c r="AB3793" i="11"/>
  <c r="AD653" i="11"/>
  <c r="AD1709" i="11"/>
  <c r="AB757" i="11"/>
  <c r="AB1701" i="11"/>
  <c r="AB1293" i="11"/>
  <c r="AD829" i="11"/>
  <c r="AD469" i="11"/>
  <c r="AD1637" i="11"/>
  <c r="AB2153" i="11"/>
  <c r="AD1477" i="11"/>
  <c r="AE3244" i="11"/>
  <c r="AE1544" i="11"/>
  <c r="AE904" i="11"/>
  <c r="AD3431" i="11"/>
  <c r="AD3519" i="11"/>
  <c r="AD3623" i="11"/>
  <c r="AD3679" i="11"/>
  <c r="AD3775" i="11"/>
  <c r="AB3135" i="11"/>
  <c r="AB3855" i="11"/>
  <c r="AE3855" i="11" s="1"/>
  <c r="AD3855" i="11"/>
  <c r="AB3703" i="11"/>
  <c r="AD3703" i="11"/>
  <c r="AD3599" i="11"/>
  <c r="AB3599" i="11"/>
  <c r="AD3487" i="11"/>
  <c r="AB3487" i="11"/>
  <c r="AB3423" i="11"/>
  <c r="AD3423" i="11"/>
  <c r="AD3415" i="11"/>
  <c r="AB3415" i="11"/>
  <c r="AB3399" i="11"/>
  <c r="AD3399" i="11"/>
  <c r="AB3271" i="11"/>
  <c r="AD3271" i="11"/>
  <c r="AB3191" i="11"/>
  <c r="AD3191" i="11"/>
  <c r="AB3183" i="11"/>
  <c r="AD3183" i="11"/>
  <c r="AD3159" i="11"/>
  <c r="AB3159" i="11"/>
  <c r="AD3143" i="11"/>
  <c r="AB3143" i="11"/>
  <c r="AB3095" i="11"/>
  <c r="AD3095" i="11"/>
  <c r="AB3079" i="11"/>
  <c r="AD3079" i="11"/>
  <c r="AD3047" i="11"/>
  <c r="AB3047" i="11"/>
  <c r="AE3047" i="11" s="1"/>
  <c r="AB3023" i="11"/>
  <c r="AD3023" i="11"/>
  <c r="AD2927" i="11"/>
  <c r="AB2927" i="11"/>
  <c r="AB2919" i="11"/>
  <c r="AD2919" i="11"/>
  <c r="AB2911" i="11"/>
  <c r="AD2911" i="11"/>
  <c r="AD2879" i="11"/>
  <c r="AB2879" i="11"/>
  <c r="AD2863" i="11"/>
  <c r="AB2863" i="11"/>
  <c r="AB2751" i="11"/>
  <c r="AD2751" i="11"/>
  <c r="AD2695" i="11"/>
  <c r="AB2695" i="11"/>
  <c r="AB2671" i="11"/>
  <c r="AD2671" i="11"/>
  <c r="AB2647" i="11"/>
  <c r="AD2647" i="11"/>
  <c r="AB2623" i="11"/>
  <c r="AD2623" i="11"/>
  <c r="AB2567" i="11"/>
  <c r="AD2567" i="11"/>
  <c r="AD2519" i="11"/>
  <c r="AB2519" i="11"/>
  <c r="AB2495" i="11"/>
  <c r="AD2495" i="11"/>
  <c r="AB2455" i="11"/>
  <c r="AD2455" i="11"/>
  <c r="AB2439" i="11"/>
  <c r="AD2439" i="11"/>
  <c r="AB2423" i="11"/>
  <c r="AD2423" i="11"/>
  <c r="AB2415" i="11"/>
  <c r="AE2415" i="11" s="1"/>
  <c r="AD2415" i="11"/>
  <c r="AD2399" i="11"/>
  <c r="AB2399" i="11"/>
  <c r="AD2367" i="11"/>
  <c r="AB2367" i="11"/>
  <c r="AD2295" i="11"/>
  <c r="AB2295" i="11"/>
  <c r="AB2279" i="11"/>
  <c r="AD2279" i="11"/>
  <c r="AB2239" i="11"/>
  <c r="AD2239" i="11"/>
  <c r="AB2143" i="11"/>
  <c r="AD2143" i="11"/>
  <c r="AB2079" i="11"/>
  <c r="AD2079" i="11"/>
  <c r="AD2055" i="11"/>
  <c r="AB2055" i="11"/>
  <c r="AD2039" i="11"/>
  <c r="AB2039" i="11"/>
  <c r="AB1931" i="11"/>
  <c r="AD1931" i="11"/>
  <c r="AD1843" i="11"/>
  <c r="AB1843" i="11"/>
  <c r="AB1835" i="11"/>
  <c r="AD1835" i="11"/>
  <c r="AB1827" i="11"/>
  <c r="AD1827" i="11"/>
  <c r="AB1787" i="11"/>
  <c r="AD1787" i="11"/>
  <c r="AB1779" i="11"/>
  <c r="AD1779" i="11"/>
  <c r="AD1763" i="11"/>
  <c r="AB1763" i="11"/>
  <c r="AD1715" i="11"/>
  <c r="AB1715" i="11"/>
  <c r="AB1563" i="11"/>
  <c r="AD1563" i="11"/>
  <c r="AB1555" i="11"/>
  <c r="AD1555" i="11"/>
  <c r="AB1547" i="11"/>
  <c r="AD1547" i="11"/>
  <c r="AD1507" i="11"/>
  <c r="AB1507" i="11"/>
  <c r="AD1499" i="11"/>
  <c r="AB1499" i="11"/>
  <c r="AB1491" i="11"/>
  <c r="AD1491" i="11"/>
  <c r="AD1451" i="11"/>
  <c r="AB1451" i="11"/>
  <c r="AD1435" i="11"/>
  <c r="AB1435" i="11"/>
  <c r="AE1435" i="11" s="1"/>
  <c r="AB1419" i="11"/>
  <c r="AD1419" i="11"/>
  <c r="AB1395" i="11"/>
  <c r="AD1395" i="11"/>
  <c r="AD1355" i="11"/>
  <c r="AB1355" i="11"/>
  <c r="AB1331" i="11"/>
  <c r="AD1331" i="11"/>
  <c r="AB1275" i="11"/>
  <c r="AD1275" i="11"/>
  <c r="AB1267" i="11"/>
  <c r="AD1267" i="11"/>
  <c r="AD1155" i="11"/>
  <c r="AB1155" i="11"/>
  <c r="AB1147" i="11"/>
  <c r="AD1147" i="11"/>
  <c r="AB1083" i="11"/>
  <c r="AD1083" i="11"/>
  <c r="AB1075" i="11"/>
  <c r="AD1075" i="11"/>
  <c r="AB1067" i="11"/>
  <c r="AD1067" i="11"/>
  <c r="AD1059" i="11"/>
  <c r="AB1059" i="11"/>
  <c r="AD979" i="11"/>
  <c r="AB979" i="11"/>
  <c r="AB931" i="11"/>
  <c r="AD931" i="11"/>
  <c r="AB923" i="11"/>
  <c r="AD923" i="11"/>
  <c r="AB915" i="11"/>
  <c r="AD915" i="11"/>
  <c r="AD883" i="11"/>
  <c r="AB883" i="11"/>
  <c r="AB875" i="11"/>
  <c r="AD875" i="11"/>
  <c r="AD835" i="11"/>
  <c r="AB835" i="11"/>
  <c r="AB795" i="11"/>
  <c r="AD795" i="11"/>
  <c r="AD747" i="11"/>
  <c r="AB747" i="11"/>
  <c r="AB707" i="11"/>
  <c r="AD707" i="11"/>
  <c r="AB699" i="11"/>
  <c r="AD699" i="11"/>
  <c r="AD3551" i="11"/>
  <c r="AD3543" i="11"/>
  <c r="AD3255" i="11"/>
  <c r="AD3327" i="11"/>
  <c r="AD3479" i="11"/>
  <c r="AD3559" i="11"/>
  <c r="AD3639" i="11"/>
  <c r="AD3719" i="11"/>
  <c r="AD3839" i="11"/>
  <c r="AB3111" i="11"/>
  <c r="AE704" i="11"/>
  <c r="AE640" i="11"/>
  <c r="AD3647" i="11"/>
  <c r="AD3351" i="11"/>
  <c r="AD3511" i="11"/>
  <c r="AD3567" i="11"/>
  <c r="AD3655" i="11"/>
  <c r="AD3727" i="11"/>
  <c r="AD2615" i="11"/>
  <c r="AB3343" i="11"/>
  <c r="AD2655" i="11"/>
  <c r="AD683" i="11"/>
  <c r="AB683" i="11"/>
  <c r="AB651" i="11"/>
  <c r="AD651" i="11"/>
  <c r="AB643" i="11"/>
  <c r="AD643" i="11"/>
  <c r="AD619" i="11"/>
  <c r="AB619" i="11"/>
  <c r="AD603" i="11"/>
  <c r="AB603" i="11"/>
  <c r="AB595" i="11"/>
  <c r="AD595" i="11"/>
  <c r="AB523" i="11"/>
  <c r="AD523" i="11"/>
  <c r="AB515" i="11"/>
  <c r="AD515" i="11"/>
  <c r="AD507" i="11"/>
  <c r="AB507" i="11"/>
  <c r="AD491" i="11"/>
  <c r="AB491" i="11"/>
  <c r="AD443" i="11"/>
  <c r="AB443" i="11"/>
  <c r="AB419" i="11"/>
  <c r="AD419" i="11"/>
  <c r="AB379" i="11"/>
  <c r="AD379" i="11"/>
  <c r="AB371" i="11"/>
  <c r="AD371" i="11"/>
  <c r="AB363" i="11"/>
  <c r="AD363" i="11"/>
  <c r="AD355" i="11"/>
  <c r="AB355" i="11"/>
  <c r="AB347" i="11"/>
  <c r="AD347" i="11"/>
  <c r="AB339" i="11"/>
  <c r="AD339" i="11"/>
  <c r="AD323" i="11"/>
  <c r="AB323" i="11"/>
  <c r="AD315" i="11"/>
  <c r="AB315" i="11"/>
  <c r="AB307" i="11"/>
  <c r="AD307" i="11"/>
  <c r="AD299" i="11"/>
  <c r="AB299" i="11"/>
  <c r="AB259" i="11"/>
  <c r="AD259" i="11"/>
  <c r="AB235" i="11"/>
  <c r="AD235" i="11"/>
  <c r="AB171" i="11"/>
  <c r="AD171" i="11"/>
  <c r="AB147" i="11"/>
  <c r="AD147" i="11"/>
  <c r="AD139" i="11"/>
  <c r="AB139" i="11"/>
  <c r="AB131" i="11"/>
  <c r="AD131" i="11"/>
  <c r="AB115" i="11"/>
  <c r="AD115" i="11"/>
  <c r="AB107" i="11"/>
  <c r="AD107" i="11"/>
  <c r="AB99" i="11"/>
  <c r="AD99" i="11"/>
  <c r="AD75" i="11"/>
  <c r="AB75" i="11"/>
  <c r="AB67" i="11"/>
  <c r="AD67" i="11"/>
  <c r="AB51" i="11"/>
  <c r="AD51" i="11"/>
  <c r="AC3884" i="11"/>
  <c r="Z3884" i="11"/>
  <c r="Z3876" i="11"/>
  <c r="AC3876" i="11"/>
  <c r="Z3860" i="11"/>
  <c r="AC3860" i="11"/>
  <c r="Z3804" i="11"/>
  <c r="AC3804" i="11"/>
  <c r="Z3788" i="11"/>
  <c r="AC3788" i="11"/>
  <c r="AK3788" i="11" s="1"/>
  <c r="Z3756" i="11"/>
  <c r="AC3756" i="11"/>
  <c r="Z3740" i="11"/>
  <c r="AC3740" i="11"/>
  <c r="Z3732" i="11"/>
  <c r="AC3732" i="11"/>
  <c r="Z3716" i="11"/>
  <c r="AC3716" i="11"/>
  <c r="Z3700" i="11"/>
  <c r="AC3700" i="11"/>
  <c r="Z3692" i="11"/>
  <c r="AC3692" i="11"/>
  <c r="AC3676" i="11"/>
  <c r="Z3676" i="11"/>
  <c r="AC3668" i="11"/>
  <c r="Z3668" i="11"/>
  <c r="Z3660" i="11"/>
  <c r="AC3660" i="11"/>
  <c r="Z3652" i="11"/>
  <c r="AC3652" i="11"/>
  <c r="Z3636" i="11"/>
  <c r="AC3636" i="11"/>
  <c r="Z3628" i="11"/>
  <c r="AC3628" i="11"/>
  <c r="Z3580" i="11"/>
  <c r="AC3580" i="11"/>
  <c r="AC3572" i="11"/>
  <c r="Z3572" i="11"/>
  <c r="Z3548" i="11"/>
  <c r="AC3548" i="11"/>
  <c r="AC3532" i="11"/>
  <c r="Z3532" i="11"/>
  <c r="Z3508" i="11"/>
  <c r="AC3508" i="11"/>
  <c r="Z3500" i="11"/>
  <c r="AC3500" i="11"/>
  <c r="AC3476" i="11"/>
  <c r="Z3476" i="11"/>
  <c r="Z3468" i="11"/>
  <c r="AC3468" i="11"/>
  <c r="AC3460" i="11"/>
  <c r="Z3460" i="11"/>
  <c r="Z3452" i="11"/>
  <c r="AC3452" i="11"/>
  <c r="AK3452" i="11" s="1"/>
  <c r="AC3444" i="11"/>
  <c r="Z3444" i="11"/>
  <c r="Z3436" i="11"/>
  <c r="AC3436" i="11"/>
  <c r="AK3436" i="11" s="1"/>
  <c r="Z3420" i="11"/>
  <c r="AC3420" i="11"/>
  <c r="Z3404" i="11"/>
  <c r="AC3404" i="11"/>
  <c r="Z3388" i="11"/>
  <c r="AC3388" i="11"/>
  <c r="Z3380" i="11"/>
  <c r="AC3380" i="11"/>
  <c r="AK3380" i="11" s="1"/>
  <c r="Z3372" i="11"/>
  <c r="AC3372" i="11"/>
  <c r="Z3356" i="11"/>
  <c r="AC3356" i="11"/>
  <c r="Z3316" i="11"/>
  <c r="AC3316" i="11"/>
  <c r="Z3308" i="11"/>
  <c r="AI3308" i="11" s="1"/>
  <c r="AC3308" i="11"/>
  <c r="Z3300" i="11"/>
  <c r="AC3300" i="11"/>
  <c r="Z3276" i="11"/>
  <c r="AC3276" i="11"/>
  <c r="Z3268" i="11"/>
  <c r="AC3268" i="11"/>
  <c r="Z3252" i="11"/>
  <c r="AC3252" i="11"/>
  <c r="Z3236" i="11"/>
  <c r="AC3236" i="11"/>
  <c r="Z3212" i="11"/>
  <c r="AC3212" i="11"/>
  <c r="Z3204" i="11"/>
  <c r="AC3204" i="11"/>
  <c r="Z3188" i="11"/>
  <c r="AC3188" i="11"/>
  <c r="Z3180" i="11"/>
  <c r="AC3180" i="11"/>
  <c r="Z3164" i="11"/>
  <c r="AC3164" i="11"/>
  <c r="Z3148" i="11"/>
  <c r="AC3148" i="11"/>
  <c r="Z3124" i="11"/>
  <c r="AC3124" i="11"/>
  <c r="Z3108" i="11"/>
  <c r="AC3108" i="11"/>
  <c r="Z3092" i="11"/>
  <c r="AC3092" i="11"/>
  <c r="Z3084" i="11"/>
  <c r="AC3084" i="11"/>
  <c r="Z3020" i="11"/>
  <c r="AC3020" i="11"/>
  <c r="Z2988" i="11"/>
  <c r="AC2988" i="11"/>
  <c r="Z2980" i="11"/>
  <c r="AC2980" i="11"/>
  <c r="Z2964" i="11"/>
  <c r="AC2964" i="11"/>
  <c r="Z2948" i="11"/>
  <c r="AC2948" i="11"/>
  <c r="AK2948" i="11" s="1"/>
  <c r="Z2916" i="11"/>
  <c r="AC2916" i="11"/>
  <c r="AK2916" i="11" s="1"/>
  <c r="Z2892" i="11"/>
  <c r="AC2892" i="11"/>
  <c r="Z2876" i="11"/>
  <c r="AC2876" i="11"/>
  <c r="Z2852" i="11"/>
  <c r="AC2852" i="11"/>
  <c r="Z2844" i="11"/>
  <c r="AC2844" i="11"/>
  <c r="Z2828" i="11"/>
  <c r="AC2828" i="11"/>
  <c r="Z2764" i="11"/>
  <c r="AC2764" i="11"/>
  <c r="Z2756" i="11"/>
  <c r="AC2756" i="11"/>
  <c r="Z2748" i="11"/>
  <c r="AC2748" i="11"/>
  <c r="Z2724" i="11"/>
  <c r="AC2724" i="11"/>
  <c r="Z2716" i="11"/>
  <c r="AC2716" i="11"/>
  <c r="Z2708" i="11"/>
  <c r="AC2708" i="11"/>
  <c r="Z2692" i="11"/>
  <c r="AC2692" i="11"/>
  <c r="Z2684" i="11"/>
  <c r="AC2684" i="11"/>
  <c r="Z2668" i="11"/>
  <c r="AC2668" i="11"/>
  <c r="Z2636" i="11"/>
  <c r="AC2636" i="11"/>
  <c r="Z2628" i="11"/>
  <c r="AC2628" i="11"/>
  <c r="Z2620" i="11"/>
  <c r="AC2620" i="11"/>
  <c r="Z2588" i="11"/>
  <c r="AC2588" i="11"/>
  <c r="Z2580" i="11"/>
  <c r="AC2580" i="11"/>
  <c r="Z2572" i="11"/>
  <c r="AC2572" i="11"/>
  <c r="Z2556" i="11"/>
  <c r="AC2556" i="11"/>
  <c r="Z2540" i="11"/>
  <c r="AC2540" i="11"/>
  <c r="Z2532" i="11"/>
  <c r="AC2532" i="11"/>
  <c r="Z2524" i="11"/>
  <c r="AC2524" i="11"/>
  <c r="Z2492" i="11"/>
  <c r="AC2492" i="11"/>
  <c r="Z2476" i="11"/>
  <c r="AC2476" i="11"/>
  <c r="Z2460" i="11"/>
  <c r="AC2460" i="11"/>
  <c r="Z2452" i="11"/>
  <c r="AC2452" i="11"/>
  <c r="Z2428" i="11"/>
  <c r="AC2428" i="11"/>
  <c r="Z2420" i="11"/>
  <c r="AC2420" i="11"/>
  <c r="Z2412" i="11"/>
  <c r="AC2412" i="11"/>
  <c r="Z2396" i="11"/>
  <c r="AC2396" i="11"/>
  <c r="Z2388" i="11"/>
  <c r="AC2388" i="11"/>
  <c r="Z2372" i="11"/>
  <c r="AC2372" i="11"/>
  <c r="Z2324" i="11"/>
  <c r="AC2324" i="11"/>
  <c r="Z2316" i="11"/>
  <c r="AC2316" i="11"/>
  <c r="Z2268" i="11"/>
  <c r="AC2268" i="11"/>
  <c r="Z2252" i="11"/>
  <c r="AC2252" i="11"/>
  <c r="Z2244" i="11"/>
  <c r="AC2244" i="11"/>
  <c r="AC2236" i="11"/>
  <c r="Z2196" i="11"/>
  <c r="AC2196" i="11"/>
  <c r="Z2188" i="11"/>
  <c r="AC2188" i="11"/>
  <c r="Z2180" i="11"/>
  <c r="AC2180" i="11"/>
  <c r="Z2172" i="11"/>
  <c r="AC2172" i="11"/>
  <c r="Z2148" i="11"/>
  <c r="AC2148" i="11"/>
  <c r="Z2124" i="11"/>
  <c r="AC2124" i="11"/>
  <c r="Z2116" i="11"/>
  <c r="AC2116" i="11"/>
  <c r="Z2100" i="11"/>
  <c r="AC2100" i="11"/>
  <c r="Z2068" i="11"/>
  <c r="AC2068" i="11"/>
  <c r="Z2060" i="11"/>
  <c r="AC2060" i="11"/>
  <c r="Z2052" i="11"/>
  <c r="AC2052" i="11"/>
  <c r="Z2044" i="11"/>
  <c r="AC2044" i="11"/>
  <c r="Z2028" i="11"/>
  <c r="AC2028" i="11"/>
  <c r="Z2020" i="11"/>
  <c r="AC2020" i="11"/>
  <c r="Z1992" i="11"/>
  <c r="AC1992" i="11"/>
  <c r="Z1960" i="11"/>
  <c r="AC1960" i="11"/>
  <c r="Z1944" i="11"/>
  <c r="AC1944" i="11"/>
  <c r="Z1936" i="11"/>
  <c r="AC1936" i="11"/>
  <c r="Z1928" i="11"/>
  <c r="AC1928" i="11"/>
  <c r="Z1912" i="11"/>
  <c r="AC1912" i="11"/>
  <c r="Z1896" i="11"/>
  <c r="AC1896" i="11"/>
  <c r="Z1888" i="11"/>
  <c r="AC1888" i="11"/>
  <c r="Z1880" i="11"/>
  <c r="AC1880" i="11"/>
  <c r="Z1864" i="11"/>
  <c r="AC1864" i="11"/>
  <c r="Z1848" i="11"/>
  <c r="AC1848" i="11"/>
  <c r="Z1840" i="11"/>
  <c r="AC1840" i="11"/>
  <c r="Z1824" i="11"/>
  <c r="AC1824" i="11"/>
  <c r="Z1808" i="11"/>
  <c r="AC1808" i="11"/>
  <c r="Z1792" i="11"/>
  <c r="AC1792" i="11"/>
  <c r="Z1744" i="11"/>
  <c r="AC1744" i="11"/>
  <c r="Z1720" i="11"/>
  <c r="AC1720" i="11"/>
  <c r="Z1704" i="11"/>
  <c r="AC1704" i="11"/>
  <c r="Z1680" i="11"/>
  <c r="AC1680" i="11"/>
  <c r="Z1664" i="11"/>
  <c r="AC1664" i="11"/>
  <c r="Z1656" i="11"/>
  <c r="AC1656" i="11"/>
  <c r="Z1640" i="11"/>
  <c r="AC1640" i="11"/>
  <c r="Z1624" i="11"/>
  <c r="AC1624" i="11"/>
  <c r="Z1616" i="11"/>
  <c r="AC1616" i="11"/>
  <c r="Z1592" i="11"/>
  <c r="AC1592" i="11"/>
  <c r="Z1568" i="11"/>
  <c r="AC1568" i="11"/>
  <c r="Z1560" i="11"/>
  <c r="AC1560" i="11"/>
  <c r="Z1552" i="11"/>
  <c r="AC1552" i="11"/>
  <c r="Z1536" i="11"/>
  <c r="AC1536" i="11"/>
  <c r="Z1528" i="11"/>
  <c r="AC1528" i="11"/>
  <c r="Z1520" i="11"/>
  <c r="AC1520" i="11"/>
  <c r="Z1504" i="11"/>
  <c r="AC1504" i="11"/>
  <c r="Z1496" i="11"/>
  <c r="AC1496" i="11"/>
  <c r="Z1488" i="11"/>
  <c r="AC1488" i="11"/>
  <c r="Z1464" i="11"/>
  <c r="AC1464" i="11"/>
  <c r="Z1456" i="11"/>
  <c r="AC1456" i="11"/>
  <c r="Z1448" i="11"/>
  <c r="AC1448" i="11"/>
  <c r="Z1440" i="11"/>
  <c r="AC1440" i="11"/>
  <c r="Z1424" i="11"/>
  <c r="AC1424" i="11"/>
  <c r="Z1416" i="11"/>
  <c r="AC1416" i="11"/>
  <c r="Z1400" i="11"/>
  <c r="AC1400" i="11"/>
  <c r="Z1384" i="11"/>
  <c r="AC1384" i="11"/>
  <c r="Z1360" i="11"/>
  <c r="AC1360" i="11"/>
  <c r="Z1336" i="11"/>
  <c r="AC1336" i="11"/>
  <c r="Z1328" i="11"/>
  <c r="AC1328" i="11"/>
  <c r="Z1296" i="11"/>
  <c r="AC1296" i="11"/>
  <c r="Z1288" i="11"/>
  <c r="AC1288" i="11"/>
  <c r="Z1280" i="11"/>
  <c r="AC1280" i="11"/>
  <c r="Z1272" i="11"/>
  <c r="AC1272" i="11"/>
  <c r="Z1256" i="11"/>
  <c r="AC1256" i="11"/>
  <c r="Z1248" i="11"/>
  <c r="AC1248" i="11"/>
  <c r="Z1240" i="11"/>
  <c r="AC1240" i="11"/>
  <c r="Z1216" i="11"/>
  <c r="AC1216" i="11"/>
  <c r="Z1200" i="11"/>
  <c r="AC1200" i="11"/>
  <c r="Z1192" i="11"/>
  <c r="AC1192" i="11"/>
  <c r="Z1184" i="11"/>
  <c r="AC1184" i="11"/>
  <c r="Z1152" i="11"/>
  <c r="AC1152" i="11"/>
  <c r="Z1144" i="11"/>
  <c r="AC1144" i="11"/>
  <c r="Z1128" i="11"/>
  <c r="AC1128" i="11"/>
  <c r="Z1120" i="11"/>
  <c r="AC1120" i="11"/>
  <c r="Z1096" i="11"/>
  <c r="AC1096" i="11"/>
  <c r="Z1088" i="11"/>
  <c r="AC1088" i="11"/>
  <c r="Z1072" i="11"/>
  <c r="AC1072" i="11"/>
  <c r="Z1064" i="11"/>
  <c r="AC1064" i="11"/>
  <c r="Z1048" i="11"/>
  <c r="AC1048" i="11"/>
  <c r="Z1040" i="11"/>
  <c r="AC1040" i="11"/>
  <c r="Z1032" i="11"/>
  <c r="AC1032" i="11"/>
  <c r="Z1016" i="11"/>
  <c r="AC1016" i="11"/>
  <c r="Z1008" i="11"/>
  <c r="AC1008" i="11"/>
  <c r="Z1000" i="11"/>
  <c r="AC1000" i="11"/>
  <c r="Z984" i="11"/>
  <c r="AC984" i="11"/>
  <c r="Z960" i="11"/>
  <c r="AC960" i="11"/>
  <c r="Z936" i="11"/>
  <c r="AC936" i="11"/>
  <c r="Z928" i="11"/>
  <c r="AC928" i="11"/>
  <c r="Z920" i="11"/>
  <c r="AC920" i="11"/>
  <c r="Z896" i="11"/>
  <c r="AC896" i="11"/>
  <c r="Z816" i="11"/>
  <c r="AC816" i="11"/>
  <c r="Z808" i="11"/>
  <c r="AC808" i="11"/>
  <c r="Z792" i="11"/>
  <c r="AC792" i="11"/>
  <c r="Z736" i="11"/>
  <c r="AC736" i="11"/>
  <c r="Z672" i="11"/>
  <c r="AC672" i="11"/>
  <c r="Z664" i="11"/>
  <c r="AC664" i="11"/>
  <c r="Z656" i="11"/>
  <c r="AC656" i="11"/>
  <c r="Z632" i="11"/>
  <c r="AC632" i="11"/>
  <c r="Z592" i="11"/>
  <c r="AC592" i="11"/>
  <c r="Z576" i="11"/>
  <c r="AC576" i="11"/>
  <c r="Z568" i="11"/>
  <c r="AC568" i="11"/>
  <c r="Z560" i="11"/>
  <c r="AC560" i="11"/>
  <c r="Z544" i="11"/>
  <c r="AC544" i="11"/>
  <c r="Z536" i="11"/>
  <c r="AC536" i="11"/>
  <c r="Z488" i="11"/>
  <c r="AC488" i="11"/>
  <c r="Z480" i="11"/>
  <c r="AC480" i="11"/>
  <c r="Z472" i="11"/>
  <c r="AC472" i="11"/>
  <c r="Z464" i="11"/>
  <c r="AC464" i="11"/>
  <c r="Z416" i="11"/>
  <c r="AC416" i="11"/>
  <c r="Z384" i="11"/>
  <c r="AC384" i="11"/>
  <c r="Z360" i="11"/>
  <c r="AC360" i="11"/>
  <c r="Z312" i="11"/>
  <c r="AC312" i="11"/>
  <c r="Z256" i="11"/>
  <c r="AC256" i="11"/>
  <c r="Z232" i="11"/>
  <c r="AC232" i="11"/>
  <c r="Z208" i="11"/>
  <c r="AC208" i="11"/>
  <c r="Z120" i="11"/>
  <c r="AC120" i="11"/>
  <c r="Z112" i="11"/>
  <c r="AC112" i="11"/>
  <c r="Z104" i="11"/>
  <c r="AC104" i="11"/>
  <c r="Z96" i="11"/>
  <c r="AC96" i="11"/>
  <c r="Z64" i="11"/>
  <c r="AC64" i="11"/>
  <c r="Z8" i="11"/>
  <c r="AC8" i="11"/>
  <c r="AB3881" i="11"/>
  <c r="AD3881" i="11"/>
  <c r="AB3849" i="11"/>
  <c r="AD3849" i="11"/>
  <c r="AB3825" i="11"/>
  <c r="AD3825" i="11"/>
  <c r="AB3809" i="11"/>
  <c r="AD3809" i="11"/>
  <c r="AB3785" i="11"/>
  <c r="AD3785" i="11"/>
  <c r="AB3761" i="11"/>
  <c r="AD3761" i="11"/>
  <c r="AB3737" i="11"/>
  <c r="AD3737" i="11"/>
  <c r="AB3681" i="11"/>
  <c r="AD3681" i="11"/>
  <c r="AB3665" i="11"/>
  <c r="AD3665" i="11"/>
  <c r="AB3641" i="11"/>
  <c r="AD3641" i="11"/>
  <c r="AB3625" i="11"/>
  <c r="AD3625" i="11"/>
  <c r="AB3609" i="11"/>
  <c r="AD3609" i="11"/>
  <c r="AB3593" i="11"/>
  <c r="AD3593" i="11"/>
  <c r="AB3569" i="11"/>
  <c r="AD3569" i="11"/>
  <c r="AB3545" i="11"/>
  <c r="AD3545" i="11"/>
  <c r="AB3529" i="11"/>
  <c r="AD3529" i="11"/>
  <c r="AB3513" i="11"/>
  <c r="AD3513" i="11"/>
  <c r="AB3449" i="11"/>
  <c r="AD3449" i="11"/>
  <c r="AB3433" i="11"/>
  <c r="AD3433" i="11"/>
  <c r="AB3417" i="11"/>
  <c r="AD3417" i="11"/>
  <c r="AB3393" i="11"/>
  <c r="AD3393" i="11"/>
  <c r="AB3369" i="11"/>
  <c r="AD3369" i="11"/>
  <c r="AB3353" i="11"/>
  <c r="AD3353" i="11"/>
  <c r="AB3337" i="11"/>
  <c r="AD3337" i="11"/>
  <c r="AB3321" i="11"/>
  <c r="AD3321" i="11"/>
  <c r="AB3305" i="11"/>
  <c r="AD3305" i="11"/>
  <c r="AB3297" i="11"/>
  <c r="AD3297" i="11"/>
  <c r="AB3281" i="11"/>
  <c r="AD3281" i="11"/>
  <c r="AB3265" i="11"/>
  <c r="AD3265" i="11"/>
  <c r="AB3249" i="11"/>
  <c r="AD3249" i="11"/>
  <c r="AB3233" i="11"/>
  <c r="AD3233" i="11"/>
  <c r="AB3217" i="11"/>
  <c r="AD3217" i="11"/>
  <c r="AB3201" i="11"/>
  <c r="AD3201" i="11"/>
  <c r="AB3169" i="11"/>
  <c r="AD3169" i="11"/>
  <c r="AB3153" i="11"/>
  <c r="AD3153" i="11"/>
  <c r="AB3129" i="11"/>
  <c r="AD3129" i="11"/>
  <c r="AB3113" i="11"/>
  <c r="AD3113" i="11"/>
  <c r="AB3097" i="11"/>
  <c r="AD3097" i="11"/>
  <c r="AB3025" i="11"/>
  <c r="AD3025" i="11"/>
  <c r="AB3001" i="11"/>
  <c r="AD3001" i="11"/>
  <c r="AB2985" i="11"/>
  <c r="AD2985" i="11"/>
  <c r="AB2969" i="11"/>
  <c r="AD2969" i="11"/>
  <c r="AB2953" i="11"/>
  <c r="AD2953" i="11"/>
  <c r="AB2937" i="11"/>
  <c r="AD2937" i="11"/>
  <c r="AB2913" i="11"/>
  <c r="AD2913" i="11"/>
  <c r="AB2897" i="11"/>
  <c r="AD2897" i="11"/>
  <c r="AB2881" i="11"/>
  <c r="AD2881" i="11"/>
  <c r="AB2865" i="11"/>
  <c r="AD2865" i="11"/>
  <c r="AB2857" i="11"/>
  <c r="AD2857" i="11"/>
  <c r="AB2833" i="11"/>
  <c r="AD2833" i="11"/>
  <c r="AB2817" i="11"/>
  <c r="AD2817" i="11"/>
  <c r="AB2801" i="11"/>
  <c r="AD2801" i="11"/>
  <c r="AB2785" i="11"/>
  <c r="AD2785" i="11"/>
  <c r="AB2769" i="11"/>
  <c r="AD2769" i="11"/>
  <c r="AB2745" i="11"/>
  <c r="AD2745" i="11"/>
  <c r="AB2729" i="11"/>
  <c r="AD2729" i="11"/>
  <c r="AB2697" i="11"/>
  <c r="AD2697" i="11"/>
  <c r="AB2673" i="11"/>
  <c r="AD2673" i="11"/>
  <c r="AB2657" i="11"/>
  <c r="AD2657" i="11"/>
  <c r="AB2641" i="11"/>
  <c r="AD2641" i="11"/>
  <c r="AB2617" i="11"/>
  <c r="AD2617" i="11"/>
  <c r="AB2601" i="11"/>
  <c r="AD2601" i="11"/>
  <c r="AB2585" i="11"/>
  <c r="AD2585" i="11"/>
  <c r="AD2577" i="11"/>
  <c r="AB2577" i="11"/>
  <c r="AB2561" i="11"/>
  <c r="AD2561" i="11"/>
  <c r="AB2545" i="11"/>
  <c r="AD2545" i="11"/>
  <c r="AB2529" i="11"/>
  <c r="AD2529" i="11"/>
  <c r="AB2449" i="11"/>
  <c r="AD2449" i="11"/>
  <c r="AB2433" i="11"/>
  <c r="AD2433" i="11"/>
  <c r="AB2425" i="11"/>
  <c r="AD2425" i="11"/>
  <c r="AB2401" i="11"/>
  <c r="AD2401" i="11"/>
  <c r="AB2297" i="11"/>
  <c r="AD2297" i="11"/>
  <c r="AB2217" i="11"/>
  <c r="AD2217" i="11"/>
  <c r="AB2033" i="11"/>
  <c r="AD2033" i="11"/>
  <c r="AB1749" i="11"/>
  <c r="AD1749" i="11"/>
  <c r="AB1733" i="11"/>
  <c r="AD1733" i="11"/>
  <c r="AD1677" i="11"/>
  <c r="AB1677" i="11"/>
  <c r="AD1669" i="11"/>
  <c r="AB1669" i="11"/>
  <c r="AB1645" i="11"/>
  <c r="AD1645" i="11"/>
  <c r="AB1621" i="11"/>
  <c r="AD1621" i="11"/>
  <c r="AB1605" i="11"/>
  <c r="AD1605" i="11"/>
  <c r="AB1589" i="11"/>
  <c r="AD1589" i="11"/>
  <c r="AB1573" i="11"/>
  <c r="AD1573" i="11"/>
  <c r="AB1557" i="11"/>
  <c r="AD1557" i="11"/>
  <c r="AB1549" i="11"/>
  <c r="AD1549" i="11"/>
  <c r="AB1533" i="11"/>
  <c r="AD1533" i="11"/>
  <c r="AB1517" i="11"/>
  <c r="AD1517" i="11"/>
  <c r="AB1509" i="11"/>
  <c r="AD1509" i="11"/>
  <c r="AB1469" i="11"/>
  <c r="AD1469" i="11"/>
  <c r="AB1445" i="11"/>
  <c r="AD1445" i="11"/>
  <c r="AB1437" i="11"/>
  <c r="AD1437" i="11"/>
  <c r="AB1429" i="11"/>
  <c r="AD1429" i="11"/>
  <c r="AB1397" i="11"/>
  <c r="AD1397" i="11"/>
  <c r="AB1381" i="11"/>
  <c r="AD1381" i="11"/>
  <c r="AB1373" i="11"/>
  <c r="AD1373" i="11"/>
  <c r="AB1357" i="11"/>
  <c r="AD1357" i="11"/>
  <c r="AB1349" i="11"/>
  <c r="AD1349" i="11"/>
  <c r="AB1341" i="11"/>
  <c r="AD1341" i="11"/>
  <c r="AB1325" i="11"/>
  <c r="AD1325" i="11"/>
  <c r="AB1301" i="11"/>
  <c r="AD1301" i="11"/>
  <c r="AB1285" i="11"/>
  <c r="AD1285" i="11"/>
  <c r="AB1277" i="11"/>
  <c r="AD1277" i="11"/>
  <c r="AB1261" i="11"/>
  <c r="AD1261" i="11"/>
  <c r="AB1253" i="11"/>
  <c r="AD1253" i="11"/>
  <c r="AB1245" i="11"/>
  <c r="AD1245" i="11"/>
  <c r="AB1237" i="11"/>
  <c r="AD1237" i="11"/>
  <c r="AB1221" i="11"/>
  <c r="AD1221" i="11"/>
  <c r="AB1165" i="11"/>
  <c r="AD1165" i="11"/>
  <c r="AB1133" i="11"/>
  <c r="AD1133" i="11"/>
  <c r="AB1109" i="11"/>
  <c r="AD1109" i="11"/>
  <c r="AB1077" i="11"/>
  <c r="AD1077" i="11"/>
  <c r="AB1061" i="11"/>
  <c r="AD1061" i="11"/>
  <c r="AB1053" i="11"/>
  <c r="AD1053" i="11"/>
  <c r="AB1037" i="11"/>
  <c r="AD1037" i="11"/>
  <c r="AB1029" i="11"/>
  <c r="AD1029" i="11"/>
  <c r="AB1021" i="11"/>
  <c r="AD1021" i="11"/>
  <c r="AB997" i="11"/>
  <c r="AD997" i="11"/>
  <c r="AB981" i="11"/>
  <c r="AD981" i="11"/>
  <c r="AB965" i="11"/>
  <c r="AD965" i="11"/>
  <c r="AB957" i="11"/>
  <c r="AB941" i="11"/>
  <c r="AD941" i="11"/>
  <c r="AB909" i="11"/>
  <c r="AD909" i="11"/>
  <c r="AB877" i="11"/>
  <c r="AD877" i="11"/>
  <c r="AB869" i="11"/>
  <c r="AD869" i="11"/>
  <c r="AB861" i="11"/>
  <c r="AD861" i="11"/>
  <c r="AB845" i="11"/>
  <c r="AD845" i="11"/>
  <c r="AB821" i="11"/>
  <c r="AD821" i="11"/>
  <c r="AB813" i="11"/>
  <c r="AD813" i="11"/>
  <c r="AB805" i="11"/>
  <c r="AD805" i="11"/>
  <c r="AB797" i="11"/>
  <c r="AD797" i="11"/>
  <c r="AB789" i="11"/>
  <c r="AD789" i="11"/>
  <c r="AB781" i="11"/>
  <c r="AD781" i="11"/>
  <c r="AB773" i="11"/>
  <c r="AD773" i="11"/>
  <c r="AB741" i="11"/>
  <c r="AD741" i="11"/>
  <c r="AD725" i="11"/>
  <c r="AB725" i="11"/>
  <c r="AB717" i="11"/>
  <c r="AD717" i="11"/>
  <c r="AB685" i="11"/>
  <c r="AD685" i="11"/>
  <c r="AB637" i="11"/>
  <c r="AD637" i="11"/>
  <c r="AB629" i="11"/>
  <c r="AD629" i="11"/>
  <c r="AB613" i="11"/>
  <c r="AD613" i="11"/>
  <c r="AB597" i="11"/>
  <c r="AD597" i="11"/>
  <c r="AB573" i="11"/>
  <c r="AD573" i="11"/>
  <c r="AD541" i="11"/>
  <c r="AD565" i="11"/>
  <c r="AD557" i="11"/>
  <c r="AD533" i="11"/>
  <c r="AD461" i="11"/>
  <c r="AC3446" i="11"/>
  <c r="AD405" i="11"/>
  <c r="AD413" i="11"/>
  <c r="AD517" i="11"/>
  <c r="AD437" i="11"/>
  <c r="AD453" i="11"/>
  <c r="AD493" i="11"/>
  <c r="AD509" i="11"/>
  <c r="AD445" i="11"/>
  <c r="AF1976" i="11"/>
  <c r="AB3818" i="11"/>
  <c r="AD3818" i="11"/>
  <c r="AB3714" i="11"/>
  <c r="AD3714" i="11"/>
  <c r="AB3690" i="11"/>
  <c r="AD3690" i="11"/>
  <c r="AB3666" i="11"/>
  <c r="AD3666" i="11"/>
  <c r="AB3634" i="11"/>
  <c r="AD3634" i="11"/>
  <c r="AB3346" i="11"/>
  <c r="AD3346" i="11"/>
  <c r="AB3338" i="11"/>
  <c r="AD3338" i="11"/>
  <c r="AB3330" i="11"/>
  <c r="AD3330" i="11"/>
  <c r="AB3322" i="11"/>
  <c r="AD3322" i="11"/>
  <c r="AB3314" i="11"/>
  <c r="AD3314" i="11"/>
  <c r="AB3306" i="11"/>
  <c r="AD3306" i="11"/>
  <c r="AB3290" i="11"/>
  <c r="AD3290" i="11"/>
  <c r="AB3282" i="11"/>
  <c r="AD3282" i="11"/>
  <c r="AB3266" i="11"/>
  <c r="AD3266" i="11"/>
  <c r="AB3258" i="11"/>
  <c r="AD3258" i="11"/>
  <c r="AB3234" i="11"/>
  <c r="AD3234" i="11"/>
  <c r="AB3162" i="11"/>
  <c r="AD3162" i="11"/>
  <c r="AB3114" i="11"/>
  <c r="AD3114" i="11"/>
  <c r="AB3074" i="11"/>
  <c r="AD3074" i="11"/>
  <c r="AB3066" i="11"/>
  <c r="AD3066" i="11"/>
  <c r="AB3058" i="11"/>
  <c r="AD3058" i="11"/>
  <c r="AB3050" i="11"/>
  <c r="AD3050" i="11"/>
  <c r="AB3034" i="11"/>
  <c r="AD3034" i="11"/>
  <c r="AB2986" i="11"/>
  <c r="AD2986" i="11"/>
  <c r="AB2954" i="11"/>
  <c r="AD2954" i="11"/>
  <c r="AB2938" i="11"/>
  <c r="AD2938" i="11"/>
  <c r="AB2914" i="11"/>
  <c r="AD2914" i="11"/>
  <c r="AB2874" i="11"/>
  <c r="AD2874" i="11"/>
  <c r="AB2866" i="11"/>
  <c r="AD2866" i="11"/>
  <c r="AB2850" i="11"/>
  <c r="AD2850" i="11"/>
  <c r="AB2794" i="11"/>
  <c r="AD2794" i="11"/>
  <c r="AB2786" i="11"/>
  <c r="AD2786" i="11"/>
  <c r="AB2762" i="11"/>
  <c r="AD2762" i="11"/>
  <c r="AD1934" i="11"/>
  <c r="AD2074" i="11"/>
  <c r="AD750" i="11"/>
  <c r="AD830" i="11"/>
  <c r="AD1942" i="11"/>
  <c r="AD1878" i="11"/>
  <c r="AD1438" i="11"/>
  <c r="AD998" i="11"/>
  <c r="AD1190" i="11"/>
  <c r="AD1222" i="11"/>
  <c r="AD1094" i="11"/>
  <c r="AD2170" i="11"/>
  <c r="AD1958" i="11"/>
  <c r="AD1142" i="11"/>
  <c r="AD2234" i="11"/>
  <c r="AD1382" i="11"/>
  <c r="AD982" i="11"/>
  <c r="AD1366" i="11"/>
  <c r="AD894" i="11"/>
  <c r="AD1350" i="11"/>
  <c r="AD1734" i="11"/>
  <c r="AD246" i="11"/>
  <c r="AD478" i="11"/>
  <c r="AD1918" i="11"/>
  <c r="AD254" i="11"/>
  <c r="AC2887" i="11"/>
  <c r="AD2258" i="11"/>
  <c r="AD878" i="11"/>
  <c r="AC3119" i="11"/>
  <c r="AD2066" i="11"/>
  <c r="AD734" i="11"/>
  <c r="AD1806" i="11"/>
  <c r="AD822" i="11"/>
  <c r="AD2226" i="11"/>
  <c r="AD1870" i="11"/>
  <c r="AD1430" i="11"/>
  <c r="AD790" i="11"/>
  <c r="AD2722" i="11"/>
  <c r="AD2618" i="11"/>
  <c r="AD2162" i="11"/>
  <c r="AD1566" i="11"/>
  <c r="AD1542" i="11"/>
  <c r="AD606" i="11"/>
  <c r="AD662" i="11"/>
  <c r="AD926" i="11"/>
  <c r="AD1766" i="11"/>
  <c r="AD902" i="11"/>
  <c r="AD550" i="11"/>
  <c r="AD1502" i="11"/>
  <c r="AD494" i="11"/>
  <c r="AD2530" i="11"/>
  <c r="AD486" i="11"/>
  <c r="AD2298" i="11"/>
  <c r="AD1302" i="11"/>
  <c r="AD1406" i="11"/>
  <c r="AD1902" i="11"/>
  <c r="AD2058" i="11"/>
  <c r="AD814" i="11"/>
  <c r="AD630" i="11"/>
  <c r="AD1862" i="11"/>
  <c r="AD1422" i="11"/>
  <c r="AD2082" i="11"/>
  <c r="AD2554" i="11"/>
  <c r="AD2682" i="11"/>
  <c r="AD2714" i="11"/>
  <c r="AD2354" i="11"/>
  <c r="AD1070" i="11"/>
  <c r="AD2578" i="11"/>
  <c r="AD2154" i="11"/>
  <c r="AD758" i="11"/>
  <c r="AD1102" i="11"/>
  <c r="AD2282" i="11"/>
  <c r="AD2666" i="11"/>
  <c r="AD438" i="11"/>
  <c r="AD2130" i="11"/>
  <c r="AD414" i="11"/>
  <c r="AD950" i="11"/>
  <c r="AD1374" i="11"/>
  <c r="AD1062" i="11"/>
  <c r="AD966" i="11"/>
  <c r="AD1086" i="11"/>
  <c r="AD854" i="11"/>
  <c r="AD326" i="11"/>
  <c r="AD2106" i="11"/>
  <c r="AD518" i="11"/>
  <c r="AD2314" i="11"/>
  <c r="AD126" i="11"/>
  <c r="AD342" i="11"/>
  <c r="AF272" i="11"/>
  <c r="AD2050" i="11"/>
  <c r="AD806" i="11"/>
  <c r="AD622" i="11"/>
  <c r="AD638" i="11"/>
  <c r="AD1854" i="11"/>
  <c r="AD1414" i="11"/>
  <c r="AD558" i="11"/>
  <c r="AD990" i="11"/>
  <c r="AD1998" i="11"/>
  <c r="AD1558" i="11"/>
  <c r="AD1550" i="11"/>
  <c r="AD2242" i="11"/>
  <c r="AD446" i="11"/>
  <c r="AD366" i="11"/>
  <c r="AD222" i="11"/>
  <c r="AD310" i="11"/>
  <c r="AD974" i="11"/>
  <c r="AD782" i="11"/>
  <c r="AD2730" i="11"/>
  <c r="AD1342" i="11"/>
  <c r="AD798" i="11"/>
  <c r="AD614" i="11"/>
  <c r="AD1838" i="11"/>
  <c r="AD1054" i="11"/>
  <c r="AD1846" i="11"/>
  <c r="AD1662" i="11"/>
  <c r="AD1286" i="11"/>
  <c r="AD2114" i="11"/>
  <c r="AD2202" i="11"/>
  <c r="AD1990" i="11"/>
  <c r="AD1118" i="11"/>
  <c r="AD1246" i="11"/>
  <c r="AD566" i="11"/>
  <c r="AD278" i="11"/>
  <c r="AC3855" i="11"/>
  <c r="AD1910" i="11"/>
  <c r="AD2042" i="11"/>
  <c r="AD1182" i="11"/>
  <c r="AD1166" i="11"/>
  <c r="AD542" i="11"/>
  <c r="AD934" i="11"/>
  <c r="AD1270" i="11"/>
  <c r="AD2738" i="11"/>
  <c r="AD1214" i="11"/>
  <c r="AD598" i="11"/>
  <c r="AD1462" i="11"/>
  <c r="AD1022" i="11"/>
  <c r="AD2210" i="11"/>
  <c r="AD2274" i="11"/>
  <c r="AD1926" i="11"/>
  <c r="AD2194" i="11"/>
  <c r="AD1982" i="11"/>
  <c r="AD646" i="11"/>
  <c r="AD430" i="11"/>
  <c r="AD2386" i="11"/>
  <c r="AD270" i="11"/>
  <c r="AD2034" i="11"/>
  <c r="AD510" i="11"/>
  <c r="AD2218" i="11"/>
  <c r="AD1030" i="11"/>
  <c r="AD2098" i="11"/>
  <c r="AD654" i="11"/>
  <c r="AD1206" i="11"/>
  <c r="AD590" i="11"/>
  <c r="AD1894" i="11"/>
  <c r="AD1454" i="11"/>
  <c r="AD1014" i="11"/>
  <c r="AD1198" i="11"/>
  <c r="AD718" i="11"/>
  <c r="AD1718" i="11"/>
  <c r="AD2186" i="11"/>
  <c r="AD1974" i="11"/>
  <c r="AD1158" i="11"/>
  <c r="AD1238" i="11"/>
  <c r="AD2010" i="11"/>
  <c r="AD1710" i="11"/>
  <c r="AD398" i="11"/>
  <c r="AD1310" i="11"/>
  <c r="AD1174" i="11"/>
  <c r="AD942" i="11"/>
  <c r="AD886" i="11"/>
  <c r="AD742" i="11"/>
  <c r="AD862" i="11"/>
  <c r="AD774" i="11"/>
  <c r="AC3831" i="11"/>
  <c r="AK3831" i="11" s="1"/>
  <c r="AC2415" i="11"/>
  <c r="AD294" i="11"/>
  <c r="AD1254" i="11"/>
  <c r="AD358" i="11"/>
  <c r="AD1390" i="11"/>
  <c r="AE3708" i="11"/>
  <c r="AE2804" i="11"/>
  <c r="AD3070" i="11"/>
  <c r="AD3078" i="11"/>
  <c r="AD2758" i="11"/>
  <c r="AD3006" i="11"/>
  <c r="AD2654" i="11"/>
  <c r="AE3780" i="11"/>
  <c r="AF456" i="11"/>
  <c r="AD3158" i="11"/>
  <c r="AE2308" i="11"/>
  <c r="AE1392" i="11"/>
  <c r="AE1608" i="11"/>
  <c r="AE1816" i="11"/>
  <c r="AE2884" i="11"/>
  <c r="AE3524" i="11"/>
  <c r="AF1368" i="11"/>
  <c r="AE496" i="11"/>
  <c r="AE1728" i="11"/>
  <c r="AB3886" i="11"/>
  <c r="AD3886" i="11"/>
  <c r="AB3326" i="11"/>
  <c r="AD3326" i="11"/>
  <c r="AB3318" i="11"/>
  <c r="AD3318" i="11"/>
  <c r="AB3222" i="11"/>
  <c r="AD3222" i="11"/>
  <c r="AB3214" i="11"/>
  <c r="AD3214" i="11"/>
  <c r="AB3174" i="11"/>
  <c r="AD3174" i="11"/>
  <c r="AB3134" i="11"/>
  <c r="AD3134" i="11"/>
  <c r="AB3126" i="11"/>
  <c r="AD3126" i="11"/>
  <c r="AB3062" i="11"/>
  <c r="AD3062" i="11"/>
  <c r="AB3054" i="11"/>
  <c r="AD3054" i="11"/>
  <c r="AB3038" i="11"/>
  <c r="AD3038" i="11"/>
  <c r="AB2974" i="11"/>
  <c r="AD2974" i="11"/>
  <c r="AB2966" i="11"/>
  <c r="AD2966" i="11"/>
  <c r="AB2950" i="11"/>
  <c r="AD2950" i="11"/>
  <c r="AB2910" i="11"/>
  <c r="AD2910" i="11"/>
  <c r="AB2710" i="11"/>
  <c r="AD2710" i="11"/>
  <c r="AB2686" i="11"/>
  <c r="AD2686" i="11"/>
  <c r="AB2662" i="11"/>
  <c r="AD2662" i="11"/>
  <c r="AB2638" i="11"/>
  <c r="AD2638" i="11"/>
  <c r="AB2630" i="11"/>
  <c r="AD2630" i="11"/>
  <c r="AB2510" i="11"/>
  <c r="AD2510" i="11"/>
  <c r="AB2462" i="11"/>
  <c r="AD2462" i="11"/>
  <c r="AB2454" i="11"/>
  <c r="AD2454" i="11"/>
  <c r="AB2446" i="11"/>
  <c r="AD2446" i="11"/>
  <c r="AB2438" i="11"/>
  <c r="AD2438" i="11"/>
  <c r="AB2430" i="11"/>
  <c r="AD2430" i="11"/>
  <c r="AB2366" i="11"/>
  <c r="AD2366" i="11"/>
  <c r="AB2358" i="11"/>
  <c r="AD2358" i="11"/>
  <c r="AB2342" i="11"/>
  <c r="AD2342" i="11"/>
  <c r="AB2326" i="11"/>
  <c r="AD2326" i="11"/>
  <c r="AB2318" i="11"/>
  <c r="AD2318" i="11"/>
  <c r="AB2294" i="11"/>
  <c r="AD2294" i="11"/>
  <c r="AB2246" i="11"/>
  <c r="AD2246" i="11"/>
  <c r="AB2230" i="11"/>
  <c r="AD2230" i="11"/>
  <c r="AB2214" i="11"/>
  <c r="AD2214" i="11"/>
  <c r="AB1866" i="11"/>
  <c r="AD1866" i="11"/>
  <c r="AB1634" i="11"/>
  <c r="AD1634" i="11"/>
  <c r="AB1570" i="11"/>
  <c r="AD1570" i="11"/>
  <c r="AB1490" i="11"/>
  <c r="AD1490" i="11"/>
  <c r="AB1482" i="11"/>
  <c r="AD1482" i="11"/>
  <c r="AB1258" i="11"/>
  <c r="AD1258" i="11"/>
  <c r="AB1242" i="11"/>
  <c r="AD1242" i="11"/>
  <c r="AB1146" i="11"/>
  <c r="AD1146" i="11"/>
  <c r="AB1002" i="11"/>
  <c r="AD1002" i="11"/>
  <c r="AB970" i="11"/>
  <c r="AD970" i="11"/>
  <c r="AB962" i="11"/>
  <c r="AD962" i="11"/>
  <c r="AB946" i="11"/>
  <c r="AD946" i="11"/>
  <c r="AB666" i="11"/>
  <c r="AD666" i="11"/>
  <c r="AB634" i="11"/>
  <c r="AD634" i="11"/>
  <c r="AB626" i="11"/>
  <c r="AD626" i="11"/>
  <c r="AB618" i="11"/>
  <c r="AD618" i="11"/>
  <c r="AB610" i="11"/>
  <c r="AD610" i="11"/>
  <c r="AB602" i="11"/>
  <c r="AD602" i="11"/>
  <c r="AB594" i="11"/>
  <c r="AD594" i="11"/>
  <c r="AB586" i="11"/>
  <c r="AD586" i="11"/>
  <c r="AB578" i="11"/>
  <c r="AD578" i="11"/>
  <c r="AB522" i="11"/>
  <c r="AD522" i="11"/>
  <c r="AB514" i="11"/>
  <c r="AD514" i="11"/>
  <c r="AB498" i="11"/>
  <c r="AD498" i="11"/>
  <c r="AB482" i="11"/>
  <c r="AD482" i="11"/>
  <c r="AB474" i="11"/>
  <c r="AD474" i="11"/>
  <c r="AB466" i="11"/>
  <c r="AD466" i="11"/>
  <c r="AB458" i="11"/>
  <c r="AD458" i="11"/>
  <c r="AB450" i="11"/>
  <c r="AD450" i="11"/>
  <c r="AB434" i="11"/>
  <c r="AD434" i="11"/>
  <c r="AB426" i="11"/>
  <c r="AD426" i="11"/>
  <c r="AB418" i="11"/>
  <c r="AD418" i="11"/>
  <c r="AB410" i="11"/>
  <c r="AD410" i="11"/>
  <c r="AE2356" i="11"/>
  <c r="AE3772" i="11"/>
  <c r="AE1776" i="11"/>
  <c r="AE2284" i="11"/>
  <c r="AE3132" i="11"/>
  <c r="AE1176" i="11"/>
  <c r="AE1688" i="11"/>
  <c r="AE3684" i="11"/>
  <c r="AE272" i="11"/>
  <c r="AE3796" i="11"/>
  <c r="AE424" i="11"/>
  <c r="AE456" i="11"/>
  <c r="AE600" i="11"/>
  <c r="AE952" i="11"/>
  <c r="AE1376" i="11"/>
  <c r="AE1576" i="11"/>
  <c r="AE1984" i="11"/>
  <c r="AE2140" i="11"/>
  <c r="AB282" i="11"/>
  <c r="AD282" i="11"/>
  <c r="AB250" i="11"/>
  <c r="AD250" i="11"/>
  <c r="AB210" i="11"/>
  <c r="AD210" i="11"/>
  <c r="AB194" i="11"/>
  <c r="AD194" i="11"/>
  <c r="AB178" i="11"/>
  <c r="AD178" i="11"/>
  <c r="AB162" i="11"/>
  <c r="AD162" i="11"/>
  <c r="AB154" i="11"/>
  <c r="AD154" i="11"/>
  <c r="AB146" i="11"/>
  <c r="AD146" i="11"/>
  <c r="AB130" i="11"/>
  <c r="AD130" i="11"/>
  <c r="AB114" i="11"/>
  <c r="AD114" i="11"/>
  <c r="AB106" i="11"/>
  <c r="AD106" i="11"/>
  <c r="AB98" i="11"/>
  <c r="AD98" i="11"/>
  <c r="AB82" i="11"/>
  <c r="AD82" i="11"/>
  <c r="AB74" i="11"/>
  <c r="AD74" i="11"/>
  <c r="AB66" i="11"/>
  <c r="AD66" i="11"/>
  <c r="AB58" i="11"/>
  <c r="AD58" i="11"/>
  <c r="AB50" i="11"/>
  <c r="AD50" i="11"/>
  <c r="AB42" i="11"/>
  <c r="AD42" i="11"/>
  <c r="AB34" i="11"/>
  <c r="AD34" i="11"/>
  <c r="AB26" i="11"/>
  <c r="AD26" i="11"/>
  <c r="AF26" i="11" s="1"/>
  <c r="AB18" i="11"/>
  <c r="AD18" i="11"/>
  <c r="AB10" i="11"/>
  <c r="AD10" i="11"/>
  <c r="AB2001" i="11"/>
  <c r="AD2001" i="11"/>
  <c r="Z3883" i="11"/>
  <c r="AC3883" i="11"/>
  <c r="Z3875" i="11"/>
  <c r="AC3875" i="11"/>
  <c r="Z3867" i="11"/>
  <c r="AC3867" i="11"/>
  <c r="Z3859" i="11"/>
  <c r="AC3859" i="11"/>
  <c r="Z3851" i="11"/>
  <c r="AC3851" i="11"/>
  <c r="Z3843" i="11"/>
  <c r="AC3843" i="11"/>
  <c r="Z3827" i="11"/>
  <c r="AC3827" i="11"/>
  <c r="Z3819" i="11"/>
  <c r="AC3819" i="11"/>
  <c r="AK3819" i="11" s="1"/>
  <c r="Z3811" i="11"/>
  <c r="AC3811" i="11"/>
  <c r="Z3795" i="11"/>
  <c r="AC3795" i="11"/>
  <c r="Z3779" i="11"/>
  <c r="AC3779" i="11"/>
  <c r="Z3771" i="11"/>
  <c r="AC3771" i="11"/>
  <c r="Z3763" i="11"/>
  <c r="AC3763" i="11"/>
  <c r="Z3755" i="11"/>
  <c r="AC3755" i="11"/>
  <c r="Z3747" i="11"/>
  <c r="AC3747" i="11"/>
  <c r="Z3739" i="11"/>
  <c r="AC3739" i="11"/>
  <c r="Z3731" i="11"/>
  <c r="AC3731" i="11"/>
  <c r="Z3715" i="11"/>
  <c r="AC3715" i="11"/>
  <c r="Z3707" i="11"/>
  <c r="AC3707" i="11"/>
  <c r="Z3699" i="11"/>
  <c r="AC3699" i="11"/>
  <c r="Z3683" i="11"/>
  <c r="AC3683" i="11"/>
  <c r="Z3675" i="11"/>
  <c r="AC3675" i="11"/>
  <c r="Z3667" i="11"/>
  <c r="AC3667" i="11"/>
  <c r="Z3659" i="11"/>
  <c r="AC3659" i="11"/>
  <c r="Z3643" i="11"/>
  <c r="AC3643" i="11"/>
  <c r="Z3635" i="11"/>
  <c r="AC3635" i="11"/>
  <c r="Z3611" i="11"/>
  <c r="AC3611" i="11"/>
  <c r="Z3595" i="11"/>
  <c r="AC3595" i="11"/>
  <c r="Z3587" i="11"/>
  <c r="AC3587" i="11"/>
  <c r="Z3571" i="11"/>
  <c r="AC3571" i="11"/>
  <c r="Z3563" i="11"/>
  <c r="AC3563" i="11"/>
  <c r="Z3547" i="11"/>
  <c r="AC3547" i="11"/>
  <c r="Z3539" i="11"/>
  <c r="AC3539" i="11"/>
  <c r="Z3531" i="11"/>
  <c r="AC3531" i="11"/>
  <c r="Z3523" i="11"/>
  <c r="AC3523" i="11"/>
  <c r="Z3515" i="11"/>
  <c r="AC3515" i="11"/>
  <c r="Z3499" i="11"/>
  <c r="AC3499" i="11"/>
  <c r="Z3491" i="11"/>
  <c r="AC3491" i="11"/>
  <c r="Z3475" i="11"/>
  <c r="AC3475" i="11"/>
  <c r="Z3467" i="11"/>
  <c r="AC3467" i="11"/>
  <c r="Z3459" i="11"/>
  <c r="AC3459" i="11"/>
  <c r="Z3443" i="11"/>
  <c r="AC3443" i="11"/>
  <c r="Z3427" i="11"/>
  <c r="AC3427" i="11"/>
  <c r="Z3419" i="11"/>
  <c r="AC3419" i="11"/>
  <c r="Z3403" i="11"/>
  <c r="AC3403" i="11"/>
  <c r="Z3395" i="11"/>
  <c r="AC3395" i="11"/>
  <c r="Z3387" i="11"/>
  <c r="AC3387" i="11"/>
  <c r="Z3379" i="11"/>
  <c r="AC3379" i="11"/>
  <c r="Z3363" i="11"/>
  <c r="AC3363" i="11"/>
  <c r="Z3355" i="11"/>
  <c r="AC3355" i="11"/>
  <c r="Z3347" i="11"/>
  <c r="AC3347" i="11"/>
  <c r="Z3339" i="11"/>
  <c r="AC3339" i="11"/>
  <c r="Z3323" i="11"/>
  <c r="AC3323" i="11"/>
  <c r="Z3315" i="11"/>
  <c r="AC3315" i="11"/>
  <c r="Z3307" i="11"/>
  <c r="AC3307" i="11"/>
  <c r="Z3299" i="11"/>
  <c r="AC3299" i="11"/>
  <c r="Z3291" i="11"/>
  <c r="AC3291" i="11"/>
  <c r="Z3283" i="11"/>
  <c r="AC3283" i="11"/>
  <c r="Z3275" i="11"/>
  <c r="AC3275" i="11"/>
  <c r="Z3267" i="11"/>
  <c r="AC3267" i="11"/>
  <c r="Z3259" i="11"/>
  <c r="AC3259" i="11"/>
  <c r="Z3243" i="11"/>
  <c r="AC3243" i="11"/>
  <c r="Z3219" i="11"/>
  <c r="AC3219" i="11"/>
  <c r="Z3203" i="11"/>
  <c r="AC3203" i="11"/>
  <c r="Z3195" i="11"/>
  <c r="AC3195" i="11"/>
  <c r="Z3179" i="11"/>
  <c r="AC3179" i="11"/>
  <c r="Z3155" i="11"/>
  <c r="AC3155" i="11"/>
  <c r="Z3035" i="11"/>
  <c r="AC3035" i="11"/>
  <c r="Z3027" i="11"/>
  <c r="AC3027" i="11"/>
  <c r="Z3019" i="11"/>
  <c r="AC3019" i="11"/>
  <c r="Z2995" i="11"/>
  <c r="AC2995" i="11"/>
  <c r="Z2987" i="11"/>
  <c r="AC2987" i="11"/>
  <c r="Z2979" i="11"/>
  <c r="AC2979" i="11"/>
  <c r="Z2971" i="11"/>
  <c r="AC2971" i="11"/>
  <c r="Z2955" i="11"/>
  <c r="AC2955" i="11"/>
  <c r="Z2947" i="11"/>
  <c r="AC2947" i="11"/>
  <c r="Z2939" i="11"/>
  <c r="AC2939" i="11"/>
  <c r="Z2931" i="11"/>
  <c r="AC2931" i="11"/>
  <c r="Z2923" i="11"/>
  <c r="AC2923" i="11"/>
  <c r="Z2915" i="11"/>
  <c r="AC2915" i="11"/>
  <c r="AK2915" i="11" s="1"/>
  <c r="Z2907" i="11"/>
  <c r="AC2907" i="11"/>
  <c r="Z2899" i="11"/>
  <c r="AC2899" i="11"/>
  <c r="Z2891" i="11"/>
  <c r="AC2891" i="11"/>
  <c r="Z2883" i="11"/>
  <c r="AC2883" i="11"/>
  <c r="AK2883" i="11" s="1"/>
  <c r="Z2875" i="11"/>
  <c r="AI2875" i="11" s="1"/>
  <c r="AC2875" i="11"/>
  <c r="Z2867" i="11"/>
  <c r="AC2867" i="11"/>
  <c r="Z2859" i="11"/>
  <c r="AC2859" i="11"/>
  <c r="Z2851" i="11"/>
  <c r="AC2851" i="11"/>
  <c r="Z2843" i="11"/>
  <c r="AC2843" i="11"/>
  <c r="Z2835" i="11"/>
  <c r="AC2835" i="11"/>
  <c r="Z2827" i="11"/>
  <c r="AC2827" i="11"/>
  <c r="Z2819" i="11"/>
  <c r="AC2819" i="11"/>
  <c r="Z2811" i="11"/>
  <c r="AC2811" i="11"/>
  <c r="Z2795" i="11"/>
  <c r="AC2795" i="11"/>
  <c r="Z2787" i="11"/>
  <c r="AC2787" i="11"/>
  <c r="Z2779" i="11"/>
  <c r="AC2779" i="11"/>
  <c r="Z2771" i="11"/>
  <c r="AC2771" i="11"/>
  <c r="Z2763" i="11"/>
  <c r="AC2763" i="11"/>
  <c r="Z2747" i="11"/>
  <c r="AC2747" i="11"/>
  <c r="Z2739" i="11"/>
  <c r="AC2739" i="11"/>
  <c r="Z2731" i="11"/>
  <c r="AC2731" i="11"/>
  <c r="Z2699" i="11"/>
  <c r="AC2699" i="11"/>
  <c r="Z2683" i="11"/>
  <c r="AC2683" i="11"/>
  <c r="Z2659" i="11"/>
  <c r="AC2659" i="11"/>
  <c r="Z2643" i="11"/>
  <c r="AC2643" i="11"/>
  <c r="Z2635" i="11"/>
  <c r="AC2635" i="11"/>
  <c r="Z2611" i="11"/>
  <c r="AC2611" i="11"/>
  <c r="Z2603" i="11"/>
  <c r="AC2603" i="11"/>
  <c r="AK2603" i="11" s="1"/>
  <c r="Z2595" i="11"/>
  <c r="AC2595" i="11"/>
  <c r="AK2595" i="11" s="1"/>
  <c r="Z2571" i="11"/>
  <c r="AC2571" i="11"/>
  <c r="Z2523" i="11"/>
  <c r="AC2523" i="11"/>
  <c r="Z2491" i="11"/>
  <c r="AC2491" i="11"/>
  <c r="Z2371" i="11"/>
  <c r="AI2371" i="11" s="1"/>
  <c r="AC2371" i="11"/>
  <c r="Z2347" i="11"/>
  <c r="AC2347" i="11"/>
  <c r="Z2339" i="11"/>
  <c r="AC2339" i="11"/>
  <c r="Z2323" i="11"/>
  <c r="AC2323" i="11"/>
  <c r="Z2299" i="11"/>
  <c r="AC2299" i="11"/>
  <c r="Z2203" i="11"/>
  <c r="AC2203" i="11"/>
  <c r="Z2195" i="11"/>
  <c r="AC2195" i="11"/>
  <c r="Z2147" i="11"/>
  <c r="AC2147" i="11"/>
  <c r="Z2091" i="11"/>
  <c r="AC2091" i="11"/>
  <c r="Z2059" i="11"/>
  <c r="AC2059" i="11"/>
  <c r="Z2051" i="11"/>
  <c r="AC2051" i="11"/>
  <c r="Z2043" i="11"/>
  <c r="AC2043" i="11"/>
  <c r="Z2027" i="11"/>
  <c r="AC2027" i="11"/>
  <c r="Z2019" i="11"/>
  <c r="AC2019" i="11"/>
  <c r="Z2011" i="11"/>
  <c r="AC2011" i="11"/>
  <c r="Z1991" i="11"/>
  <c r="AC1991" i="11"/>
  <c r="Z1975" i="11"/>
  <c r="AC1975" i="11"/>
  <c r="Z1967" i="11"/>
  <c r="AC1967" i="11"/>
  <c r="Z1959" i="11"/>
  <c r="AC1959" i="11"/>
  <c r="Z1951" i="11"/>
  <c r="AC1951" i="11"/>
  <c r="Z1919" i="11"/>
  <c r="AC1919" i="11"/>
  <c r="Z1903" i="11"/>
  <c r="AC1903" i="11"/>
  <c r="Z1895" i="11"/>
  <c r="AC1895" i="11"/>
  <c r="Z1879" i="11"/>
  <c r="AC1879" i="11"/>
  <c r="Z1871" i="11"/>
  <c r="AC1871" i="11"/>
  <c r="Z1791" i="11"/>
  <c r="AC1791" i="11"/>
  <c r="Z1775" i="11"/>
  <c r="AC1775" i="11"/>
  <c r="Z1767" i="11"/>
  <c r="AC1767" i="11"/>
  <c r="Z1743" i="11"/>
  <c r="AC1743" i="11"/>
  <c r="Z1735" i="11"/>
  <c r="AC1735" i="11"/>
  <c r="Z1719" i="11"/>
  <c r="AC1719" i="11"/>
  <c r="Z1687" i="11"/>
  <c r="AC1687" i="11"/>
  <c r="Z1671" i="11"/>
  <c r="AC1671" i="11"/>
  <c r="Z1663" i="11"/>
  <c r="AC1663" i="11"/>
  <c r="Z1655" i="11"/>
  <c r="AC1655" i="11"/>
  <c r="Z1639" i="11"/>
  <c r="AC1639" i="11"/>
  <c r="Z1631" i="11"/>
  <c r="AC1631" i="11"/>
  <c r="Z1599" i="11"/>
  <c r="AC1599" i="11"/>
  <c r="Z1591" i="11"/>
  <c r="AC1591" i="11"/>
  <c r="Z1583" i="11"/>
  <c r="AC1583" i="11"/>
  <c r="Z1575" i="11"/>
  <c r="AC1575" i="11"/>
  <c r="Z1567" i="11"/>
  <c r="AC1567" i="11"/>
  <c r="Z1559" i="11"/>
  <c r="AC1559" i="11"/>
  <c r="Z1551" i="11"/>
  <c r="AC1551" i="11"/>
  <c r="Z1543" i="11"/>
  <c r="AC1543" i="11"/>
  <c r="Z1535" i="11"/>
  <c r="AC1535" i="11"/>
  <c r="Z1527" i="11"/>
  <c r="AC1527" i="11"/>
  <c r="Z1519" i="11"/>
  <c r="AC1519" i="11"/>
  <c r="Z1495" i="11"/>
  <c r="AI1495" i="11" s="1"/>
  <c r="AC1495" i="11"/>
  <c r="Z1487" i="11"/>
  <c r="AC1487" i="11"/>
  <c r="Z1479" i="11"/>
  <c r="AC1479" i="11"/>
  <c r="Z1471" i="11"/>
  <c r="AC1471" i="11"/>
  <c r="Z1447" i="11"/>
  <c r="AC1447" i="11"/>
  <c r="Z1439" i="11"/>
  <c r="AC1439" i="11"/>
  <c r="Z1423" i="11"/>
  <c r="AC1423" i="11"/>
  <c r="Z1415" i="11"/>
  <c r="AC1415" i="11"/>
  <c r="Z1391" i="11"/>
  <c r="AC1391" i="11"/>
  <c r="Z1383" i="11"/>
  <c r="AC1383" i="11"/>
  <c r="Z1327" i="11"/>
  <c r="AC1327" i="11"/>
  <c r="Z1311" i="11"/>
  <c r="AC1311" i="11"/>
  <c r="Z1295" i="11"/>
  <c r="AC1295" i="11"/>
  <c r="Z1271" i="11"/>
  <c r="AC1271" i="11"/>
  <c r="Z1263" i="11"/>
  <c r="AC1263" i="11"/>
  <c r="Z1255" i="11"/>
  <c r="AC1255" i="11"/>
  <c r="Z1231" i="11"/>
  <c r="AC1231" i="11"/>
  <c r="Z1223" i="11"/>
  <c r="AC1223" i="11"/>
  <c r="Z1199" i="11"/>
  <c r="AC1199" i="11"/>
  <c r="Z1191" i="11"/>
  <c r="AC1191" i="11"/>
  <c r="Z1167" i="11"/>
  <c r="AC1167" i="11"/>
  <c r="Z1151" i="11"/>
  <c r="AC1151" i="11"/>
  <c r="Z1127" i="11"/>
  <c r="AC1127" i="11"/>
  <c r="Z1119" i="11"/>
  <c r="AC1119" i="11"/>
  <c r="Z1095" i="11"/>
  <c r="AC1095" i="11"/>
  <c r="Z1071" i="11"/>
  <c r="AC1071" i="11"/>
  <c r="Z1063" i="11"/>
  <c r="AC1063" i="11"/>
  <c r="Z1055" i="11"/>
  <c r="AC1055" i="11"/>
  <c r="Z1047" i="11"/>
  <c r="AC1047" i="11"/>
  <c r="Z999" i="11"/>
  <c r="AC999" i="11"/>
  <c r="Z967" i="11"/>
  <c r="AC967" i="11"/>
  <c r="Z959" i="11"/>
  <c r="AC959" i="11"/>
  <c r="Z951" i="11"/>
  <c r="AC951" i="11"/>
  <c r="Z783" i="11"/>
  <c r="AC783" i="11"/>
  <c r="Z663" i="11"/>
  <c r="AC663" i="11"/>
  <c r="Z655" i="11"/>
  <c r="AC655" i="11"/>
  <c r="Z567" i="11"/>
  <c r="AC567" i="11"/>
  <c r="Z503" i="11"/>
  <c r="AC503" i="11"/>
  <c r="Z471" i="11"/>
  <c r="AC471" i="11"/>
  <c r="Z455" i="11"/>
  <c r="AC455" i="11"/>
  <c r="AF455" i="11" s="1"/>
  <c r="Z439" i="11"/>
  <c r="AC439" i="11"/>
  <c r="Z415" i="11"/>
  <c r="AC415" i="11"/>
  <c r="Z407" i="11"/>
  <c r="AC407" i="11"/>
  <c r="Z399" i="11"/>
  <c r="AC399" i="11"/>
  <c r="Z367" i="11"/>
  <c r="AC367" i="11"/>
  <c r="Z335" i="11"/>
  <c r="AC335" i="11"/>
  <c r="Z327" i="11"/>
  <c r="AC327" i="11"/>
  <c r="Z319" i="11"/>
  <c r="AC319" i="11"/>
  <c r="Z311" i="11"/>
  <c r="AC311" i="11"/>
  <c r="Z295" i="11"/>
  <c r="AC295" i="11"/>
  <c r="Z287" i="11"/>
  <c r="AC287" i="11"/>
  <c r="Z191" i="11"/>
  <c r="AC191" i="11"/>
  <c r="Z175" i="11"/>
  <c r="AC175" i="11"/>
  <c r="Z167" i="11"/>
  <c r="AC167" i="11"/>
  <c r="Z159" i="11"/>
  <c r="AC159" i="11"/>
  <c r="Z151" i="11"/>
  <c r="AC151" i="11"/>
  <c r="Z135" i="11"/>
  <c r="AC135" i="11"/>
  <c r="Z127" i="11"/>
  <c r="AC127" i="11"/>
  <c r="Z119" i="11"/>
  <c r="AC119" i="11"/>
  <c r="Z111" i="11"/>
  <c r="AC111" i="11"/>
  <c r="Z95" i="11"/>
  <c r="AC95" i="11"/>
  <c r="Z87" i="11"/>
  <c r="AC87" i="11"/>
  <c r="Z79" i="11"/>
  <c r="AC79" i="11"/>
  <c r="Z71" i="11"/>
  <c r="AC71" i="11"/>
  <c r="Z63" i="11"/>
  <c r="AC63" i="11"/>
  <c r="Z55" i="11"/>
  <c r="AC55" i="11"/>
  <c r="Z39" i="11"/>
  <c r="AC39" i="11"/>
  <c r="Z31" i="11"/>
  <c r="AC31" i="11"/>
  <c r="Z23" i="11"/>
  <c r="AC23" i="11"/>
  <c r="Z15" i="11"/>
  <c r="AC15" i="11"/>
  <c r="Z7" i="11"/>
  <c r="AC7" i="11"/>
  <c r="AD186" i="11"/>
  <c r="AE442" i="11"/>
  <c r="AF2621" i="11"/>
  <c r="AE2525" i="11"/>
  <c r="AF1553" i="11"/>
  <c r="AD3872" i="11"/>
  <c r="AF2652" i="11"/>
  <c r="AE3828" i="11"/>
  <c r="AB3648" i="11"/>
  <c r="AB3720" i="11"/>
  <c r="AE2924" i="11"/>
  <c r="AE3012" i="11"/>
  <c r="AD2248" i="11"/>
  <c r="AD3816" i="11"/>
  <c r="AE2508" i="11"/>
  <c r="AD3656" i="11"/>
  <c r="AD3696" i="11"/>
  <c r="AD3760" i="11"/>
  <c r="AD3824" i="11"/>
  <c r="AD3856" i="11"/>
  <c r="AD2280" i="11"/>
  <c r="AD3768" i="11"/>
  <c r="AE744" i="11"/>
  <c r="AE1472" i="11"/>
  <c r="AE1904" i="11"/>
  <c r="AE2084" i="11"/>
  <c r="AE1104" i="11"/>
  <c r="AE1224" i="11"/>
  <c r="AD660" i="11"/>
  <c r="AD3792" i="11"/>
  <c r="AE1024" i="11"/>
  <c r="AD3784" i="11"/>
  <c r="AE832" i="11"/>
  <c r="AB836" i="11"/>
  <c r="AD3672" i="11"/>
  <c r="AD3704" i="11"/>
  <c r="AD3776" i="11"/>
  <c r="AD3832" i="11"/>
  <c r="AD3888" i="11"/>
  <c r="AD2184" i="11"/>
  <c r="AD2152" i="11"/>
  <c r="AD3712" i="11"/>
  <c r="AE2276" i="11"/>
  <c r="AE1168" i="11"/>
  <c r="AE1512" i="11"/>
  <c r="AE3396" i="11"/>
  <c r="AD3864" i="11"/>
  <c r="AB1364" i="11"/>
  <c r="AE1800" i="11"/>
  <c r="AB3400" i="11"/>
  <c r="AB2048" i="11"/>
  <c r="AD3680" i="11"/>
  <c r="AD3744" i="11"/>
  <c r="AD3800" i="11"/>
  <c r="AD3840" i="11"/>
  <c r="AD1436" i="11"/>
  <c r="AD2120" i="11"/>
  <c r="AE872" i="11"/>
  <c r="AE776" i="11"/>
  <c r="AE2436" i="11"/>
  <c r="AD3880" i="11"/>
  <c r="AB2656" i="11"/>
  <c r="AB3632" i="11"/>
  <c r="AD3632" i="11"/>
  <c r="AB3624" i="11"/>
  <c r="AD3624" i="11"/>
  <c r="AB3616" i="11"/>
  <c r="AD3616" i="11"/>
  <c r="AB3608" i="11"/>
  <c r="AD3608" i="11"/>
  <c r="AD3592" i="11"/>
  <c r="AB3592" i="11"/>
  <c r="AB3584" i="11"/>
  <c r="AD3584" i="11"/>
  <c r="AB3576" i="11"/>
  <c r="AD3576" i="11"/>
  <c r="AB3568" i="11"/>
  <c r="AD3568" i="11"/>
  <c r="AB3560" i="11"/>
  <c r="AD3560" i="11"/>
  <c r="AB3552" i="11"/>
  <c r="AD3552" i="11"/>
  <c r="AD3544" i="11"/>
  <c r="AB3544" i="11"/>
  <c r="AB3536" i="11"/>
  <c r="AD3536" i="11"/>
  <c r="AB3528" i="11"/>
  <c r="AD3528" i="11"/>
  <c r="AB3520" i="11"/>
  <c r="AD3520" i="11"/>
  <c r="AD3512" i="11"/>
  <c r="AB3512" i="11"/>
  <c r="AB3496" i="11"/>
  <c r="AD3496" i="11"/>
  <c r="AB3488" i="11"/>
  <c r="AD3488" i="11"/>
  <c r="AB3480" i="11"/>
  <c r="AD3480" i="11"/>
  <c r="AD3472" i="11"/>
  <c r="AB3472" i="11"/>
  <c r="AB3456" i="11"/>
  <c r="AD3456" i="11"/>
  <c r="AB3448" i="11"/>
  <c r="AD3448" i="11"/>
  <c r="AB3432" i="11"/>
  <c r="AD3432" i="11"/>
  <c r="AB3424" i="11"/>
  <c r="AD3424" i="11"/>
  <c r="AB3416" i="11"/>
  <c r="AD3416" i="11"/>
  <c r="AD3408" i="11"/>
  <c r="AB3408" i="11"/>
  <c r="AB3392" i="11"/>
  <c r="AD3392" i="11"/>
  <c r="AB3384" i="11"/>
  <c r="AD3384" i="11"/>
  <c r="AB3376" i="11"/>
  <c r="AD3376" i="11"/>
  <c r="AD3368" i="11"/>
  <c r="AB3368" i="11"/>
  <c r="V173" i="54"/>
  <c r="AB3360" i="11"/>
  <c r="AD3360" i="11"/>
  <c r="AB3352" i="11"/>
  <c r="AD3352" i="11"/>
  <c r="AB3344" i="11"/>
  <c r="AD3344" i="11"/>
  <c r="AB3336" i="11"/>
  <c r="AD3336" i="11"/>
  <c r="AD3328" i="11"/>
  <c r="AB3328" i="11"/>
  <c r="AB3320" i="11"/>
  <c r="AD3320" i="11"/>
  <c r="AB3312" i="11"/>
  <c r="AD3312" i="11"/>
  <c r="AB3304" i="11"/>
  <c r="AD3304" i="11"/>
  <c r="AB3296" i="11"/>
  <c r="AD3296" i="11"/>
  <c r="AB3288" i="11"/>
  <c r="AD3288" i="11"/>
  <c r="AB3280" i="11"/>
  <c r="AD3280" i="11"/>
  <c r="AD3272" i="11"/>
  <c r="AB3272" i="11"/>
  <c r="AB3264" i="11"/>
  <c r="AD3264" i="11"/>
  <c r="AB3256" i="11"/>
  <c r="AD3256" i="11"/>
  <c r="AB3248" i="11"/>
  <c r="AD3248" i="11"/>
  <c r="AD3232" i="11"/>
  <c r="AB3232" i="11"/>
  <c r="AB3224" i="11"/>
  <c r="AD3224" i="11"/>
  <c r="AB3216" i="11"/>
  <c r="AD3216" i="11"/>
  <c r="AB3208" i="11"/>
  <c r="AD3208" i="11"/>
  <c r="AB3200" i="11"/>
  <c r="AD3200" i="11"/>
  <c r="AD3192" i="11"/>
  <c r="AB3192" i="11"/>
  <c r="AB3184" i="11"/>
  <c r="AD3184" i="11"/>
  <c r="AB3168" i="11"/>
  <c r="AD3168" i="11"/>
  <c r="AB3160" i="11"/>
  <c r="AD3160" i="11"/>
  <c r="V171" i="54"/>
  <c r="AB3152" i="11"/>
  <c r="AD3152" i="11"/>
  <c r="AD3144" i="11"/>
  <c r="AB3144" i="11"/>
  <c r="AB3136" i="11"/>
  <c r="AD3136" i="11"/>
  <c r="AB3128" i="11"/>
  <c r="AD3128" i="11"/>
  <c r="AB3120" i="11"/>
  <c r="AD3120" i="11"/>
  <c r="AD3112" i="11"/>
  <c r="AB3112" i="11"/>
  <c r="AB3104" i="11"/>
  <c r="AD3104" i="11"/>
  <c r="AB3096" i="11"/>
  <c r="AD3096" i="11"/>
  <c r="AB3088" i="11"/>
  <c r="AD3088" i="11"/>
  <c r="AB3080" i="11"/>
  <c r="AD3080" i="11"/>
  <c r="AB3072" i="11"/>
  <c r="AD3072" i="11"/>
  <c r="AD3064" i="11"/>
  <c r="AB3064" i="11"/>
  <c r="AB3056" i="11"/>
  <c r="AD3056" i="11"/>
  <c r="AB3048" i="11"/>
  <c r="AD3048" i="11"/>
  <c r="AB3040" i="11"/>
  <c r="AD3040" i="11"/>
  <c r="AB3032" i="11"/>
  <c r="AD3032" i="11"/>
  <c r="AB3024" i="11"/>
  <c r="AD3024" i="11"/>
  <c r="AD3016" i="11"/>
  <c r="AB3016" i="11"/>
  <c r="AB3008" i="11"/>
  <c r="AD3008" i="11"/>
  <c r="AB3000" i="11"/>
  <c r="AD3000" i="11"/>
  <c r="AB2992" i="11"/>
  <c r="AD2992" i="11"/>
  <c r="AB2984" i="11"/>
  <c r="AD2984" i="11"/>
  <c r="AB2976" i="11"/>
  <c r="AD2976" i="11"/>
  <c r="AD2960" i="11"/>
  <c r="AB2960" i="11"/>
  <c r="AB2952" i="11"/>
  <c r="AD2952" i="11"/>
  <c r="AB2944" i="11"/>
  <c r="AD2944" i="11"/>
  <c r="AB2936" i="11"/>
  <c r="AD2936" i="11"/>
  <c r="AB2928" i="11"/>
  <c r="AD2928" i="11"/>
  <c r="AD2920" i="11"/>
  <c r="AB2920" i="11"/>
  <c r="AB2912" i="11"/>
  <c r="AD2912" i="11"/>
  <c r="AB2904" i="11"/>
  <c r="AD2904" i="11"/>
  <c r="AB2896" i="11"/>
  <c r="AD2896" i="11"/>
  <c r="AB2888" i="11"/>
  <c r="AD2888" i="11"/>
  <c r="AD2880" i="11"/>
  <c r="AB2880" i="11"/>
  <c r="AB2864" i="11"/>
  <c r="AD2864" i="11"/>
  <c r="AB2856" i="11"/>
  <c r="AD2856" i="11"/>
  <c r="AB2848" i="11"/>
  <c r="AD2848" i="11"/>
  <c r="AB2840" i="11"/>
  <c r="AD2840" i="11"/>
  <c r="V159" i="54"/>
  <c r="AB2832" i="11"/>
  <c r="AD2832" i="11"/>
  <c r="AB2824" i="11"/>
  <c r="AD2824" i="11"/>
  <c r="AD2816" i="11"/>
  <c r="AB2816" i="11"/>
  <c r="AB2808" i="11"/>
  <c r="AD2808" i="11"/>
  <c r="AB2800" i="11"/>
  <c r="AD2800" i="11"/>
  <c r="AB2792" i="11"/>
  <c r="AD2792" i="11"/>
  <c r="AB2784" i="11"/>
  <c r="AD2784" i="11"/>
  <c r="AB2776" i="11"/>
  <c r="AD2776" i="11"/>
  <c r="AD2768" i="11"/>
  <c r="AD2760" i="11"/>
  <c r="AB2760" i="11"/>
  <c r="AB2752" i="11"/>
  <c r="AD2752" i="11"/>
  <c r="AB2744" i="11"/>
  <c r="AD2744" i="11"/>
  <c r="AB2736" i="11"/>
  <c r="AB2728" i="11"/>
  <c r="AD2728" i="11"/>
  <c r="AD2720" i="11"/>
  <c r="AB2720" i="11"/>
  <c r="AB2712" i="11"/>
  <c r="AD2712" i="11"/>
  <c r="AB2704" i="11"/>
  <c r="AD2704" i="11"/>
  <c r="AB2696" i="11"/>
  <c r="AD2696" i="11"/>
  <c r="AD2688" i="11"/>
  <c r="AB2688" i="11"/>
  <c r="AB2680" i="11"/>
  <c r="AD2680" i="11"/>
  <c r="AB2672" i="11"/>
  <c r="AD2672" i="11"/>
  <c r="AB2664" i="11"/>
  <c r="AD2664" i="11"/>
  <c r="AB2648" i="11"/>
  <c r="AD2648" i="11"/>
  <c r="AB2640" i="11"/>
  <c r="AD2640" i="11"/>
  <c r="AB2632" i="11"/>
  <c r="AD2632" i="11"/>
  <c r="AD2624" i="11"/>
  <c r="AB2624" i="11"/>
  <c r="AB2616" i="11"/>
  <c r="AD2616" i="11"/>
  <c r="AB2600" i="11"/>
  <c r="AD2600" i="11"/>
  <c r="AB2592" i="11"/>
  <c r="AD2592" i="11"/>
  <c r="AB2584" i="11"/>
  <c r="AD2584" i="11"/>
  <c r="AD2576" i="11"/>
  <c r="AB2576" i="11"/>
  <c r="AB2560" i="11"/>
  <c r="AD2560" i="11"/>
  <c r="AB2552" i="11"/>
  <c r="AD2552" i="11"/>
  <c r="AB2544" i="11"/>
  <c r="AD2544" i="11"/>
  <c r="AD2536" i="11"/>
  <c r="AB2536" i="11"/>
  <c r="V152" i="54"/>
  <c r="AB2528" i="11"/>
  <c r="AD2528" i="11"/>
  <c r="AB2512" i="11"/>
  <c r="AD2512" i="11"/>
  <c r="AB2504" i="11"/>
  <c r="AD2504" i="11"/>
  <c r="AB2496" i="11"/>
  <c r="AD2496" i="11"/>
  <c r="AD2488" i="11"/>
  <c r="AB2488" i="11"/>
  <c r="AB2480" i="11"/>
  <c r="AD2480" i="11"/>
  <c r="AB2472" i="11"/>
  <c r="AD2472" i="11"/>
  <c r="AB2464" i="11"/>
  <c r="AD2464" i="11"/>
  <c r="AB2456" i="11"/>
  <c r="AD2456" i="11"/>
  <c r="AB2448" i="11"/>
  <c r="AD2448" i="11"/>
  <c r="AB2440" i="11"/>
  <c r="AD2440" i="11"/>
  <c r="AD2432" i="11"/>
  <c r="AB2432" i="11"/>
  <c r="AB2424" i="11"/>
  <c r="AD2424" i="11"/>
  <c r="AB2416" i="11"/>
  <c r="AD2416" i="11"/>
  <c r="AB2408" i="11"/>
  <c r="AD2408" i="11"/>
  <c r="AB2400" i="11"/>
  <c r="AD2400" i="11"/>
  <c r="AB2392" i="11"/>
  <c r="AD2392" i="11"/>
  <c r="AB2384" i="11"/>
  <c r="AD2384" i="11"/>
  <c r="AD2376" i="11"/>
  <c r="AB2376" i="11"/>
  <c r="AB2368" i="11"/>
  <c r="AD2368" i="11"/>
  <c r="AB2360" i="11"/>
  <c r="AD2360" i="11"/>
  <c r="AB2352" i="11"/>
  <c r="AD2352" i="11"/>
  <c r="AD2344" i="11"/>
  <c r="AB2344" i="11"/>
  <c r="AB2336" i="11"/>
  <c r="AD2336" i="11"/>
  <c r="AB2328" i="11"/>
  <c r="AD2328" i="11"/>
  <c r="AB2320" i="11"/>
  <c r="AD2320" i="11"/>
  <c r="AB2312" i="11"/>
  <c r="AD2312" i="11"/>
  <c r="AB2304" i="11"/>
  <c r="AD2304" i="11"/>
  <c r="AD2296" i="11"/>
  <c r="AB2296" i="11"/>
  <c r="AD2288" i="11"/>
  <c r="AB2288" i="11"/>
  <c r="AB2272" i="11"/>
  <c r="AD2272" i="11"/>
  <c r="AB2264" i="11"/>
  <c r="AD2264" i="11"/>
  <c r="AD2256" i="11"/>
  <c r="AB2256" i="11"/>
  <c r="AD2240" i="11"/>
  <c r="AB2240" i="11"/>
  <c r="AB2232" i="11"/>
  <c r="AD2232" i="11"/>
  <c r="AB2224" i="11"/>
  <c r="AD2224" i="11"/>
  <c r="AB2216" i="11"/>
  <c r="AD2216" i="11"/>
  <c r="V153" i="54"/>
  <c r="AD2208" i="11"/>
  <c r="AB2208" i="11"/>
  <c r="AD2200" i="11"/>
  <c r="AB2200" i="11"/>
  <c r="AB2192" i="11"/>
  <c r="AD2192" i="11"/>
  <c r="AB2176" i="11"/>
  <c r="AD2176" i="11"/>
  <c r="AD2168" i="11"/>
  <c r="AB2168" i="11"/>
  <c r="AD2160" i="11"/>
  <c r="AB2160" i="11"/>
  <c r="AB2144" i="11"/>
  <c r="AD2144" i="11"/>
  <c r="AB2136" i="11"/>
  <c r="AD2136" i="11"/>
  <c r="AB2128" i="11"/>
  <c r="AD2128" i="11"/>
  <c r="AD2112" i="11"/>
  <c r="AB2112" i="11"/>
  <c r="AD2104" i="11"/>
  <c r="AB2104" i="11"/>
  <c r="AB2096" i="11"/>
  <c r="AD2096" i="11"/>
  <c r="AD2088" i="11"/>
  <c r="AB2088" i="11"/>
  <c r="AB2080" i="11"/>
  <c r="AD2080" i="11"/>
  <c r="AB2072" i="11"/>
  <c r="AD2072" i="11"/>
  <c r="AD2064" i="11"/>
  <c r="AB2064" i="11"/>
  <c r="AD2056" i="11"/>
  <c r="AB2056" i="11"/>
  <c r="AB2040" i="11"/>
  <c r="AD2040" i="11"/>
  <c r="AB2032" i="11"/>
  <c r="AD2032" i="11"/>
  <c r="AD2024" i="11"/>
  <c r="AB1988" i="11"/>
  <c r="AD1988" i="11"/>
  <c r="AD1980" i="11"/>
  <c r="AB1980" i="11"/>
  <c r="AD1828" i="11"/>
  <c r="AB1828" i="11"/>
  <c r="AB1820" i="11"/>
  <c r="AD1820" i="11"/>
  <c r="AB1812" i="11"/>
  <c r="AD1812" i="11"/>
  <c r="AB1804" i="11"/>
  <c r="AD1804" i="11"/>
  <c r="AB1796" i="11"/>
  <c r="AD1796" i="11"/>
  <c r="AD1788" i="11"/>
  <c r="AB1788" i="11"/>
  <c r="AD1780" i="11"/>
  <c r="AB1780" i="11"/>
  <c r="AB1772" i="11"/>
  <c r="AD1772" i="11"/>
  <c r="AB1764" i="11"/>
  <c r="AD1764" i="11"/>
  <c r="AB1756" i="11"/>
  <c r="AD1756" i="11"/>
  <c r="AB1748" i="11"/>
  <c r="AD1748" i="11"/>
  <c r="AD1740" i="11"/>
  <c r="AB1740" i="11"/>
  <c r="AB1732" i="11"/>
  <c r="AD1732" i="11"/>
  <c r="AB1724" i="11"/>
  <c r="AD1724" i="11"/>
  <c r="AB1716" i="11"/>
  <c r="AD1716" i="11"/>
  <c r="AB1708" i="11"/>
  <c r="AD1708" i="11"/>
  <c r="AD1700" i="11"/>
  <c r="AB1700" i="11"/>
  <c r="AB1692" i="11"/>
  <c r="AD1692" i="11"/>
  <c r="V179" i="54"/>
  <c r="AB1684" i="11"/>
  <c r="AD1684" i="11"/>
  <c r="AD1676" i="11"/>
  <c r="AB1676" i="11"/>
  <c r="AD1668" i="11"/>
  <c r="AB1668" i="11"/>
  <c r="AB1660" i="11"/>
  <c r="AD1660" i="11"/>
  <c r="AB1652" i="11"/>
  <c r="AD1652" i="11"/>
  <c r="AD1644" i="11"/>
  <c r="AB1644" i="11"/>
  <c r="AD1636" i="11"/>
  <c r="AB1636" i="11"/>
  <c r="AB1628" i="11"/>
  <c r="AD1628" i="11"/>
  <c r="AB1620" i="11"/>
  <c r="AD1620" i="11"/>
  <c r="AB1612" i="11"/>
  <c r="AD1612" i="11"/>
  <c r="AD1604" i="11"/>
  <c r="AB1604" i="11"/>
  <c r="AD1596" i="11"/>
  <c r="AB1596" i="11"/>
  <c r="AB1588" i="11"/>
  <c r="AD1588" i="11"/>
  <c r="AB1580" i="11"/>
  <c r="AD1580" i="11"/>
  <c r="V178" i="54"/>
  <c r="AB1572" i="11"/>
  <c r="AD1572" i="11"/>
  <c r="AD1564" i="11"/>
  <c r="AB1564" i="11"/>
  <c r="AD1556" i="11"/>
  <c r="AB1556" i="11"/>
  <c r="AB1548" i="11"/>
  <c r="AD1548" i="11"/>
  <c r="AB1540" i="11"/>
  <c r="AD1540" i="11"/>
  <c r="AB1532" i="11"/>
  <c r="AD1532" i="11"/>
  <c r="AB1524" i="11"/>
  <c r="AD1524" i="11"/>
  <c r="AB1516" i="11"/>
  <c r="AD1516" i="11"/>
  <c r="AD1508" i="11"/>
  <c r="AB1508" i="11"/>
  <c r="AD1492" i="11"/>
  <c r="AB1492" i="11"/>
  <c r="AB1484" i="11"/>
  <c r="AD1484" i="11"/>
  <c r="AB1476" i="11"/>
  <c r="V164" i="54"/>
  <c r="AD1476" i="11"/>
  <c r="AD1468" i="11"/>
  <c r="AB1468" i="11"/>
  <c r="AD1460" i="11"/>
  <c r="AB1460" i="11"/>
  <c r="AB1444" i="11"/>
  <c r="AD1444" i="11"/>
  <c r="AB1428" i="11"/>
  <c r="AD1428" i="11"/>
  <c r="AB1412" i="11"/>
  <c r="AD1412" i="11"/>
  <c r="AB1404" i="11"/>
  <c r="AD1404" i="11"/>
  <c r="AD1396" i="11"/>
  <c r="AB1396" i="11"/>
  <c r="AD1388" i="11"/>
  <c r="AB1388" i="11"/>
  <c r="AB1380" i="11"/>
  <c r="AD1380" i="11"/>
  <c r="AB1372" i="11"/>
  <c r="AD1372" i="11"/>
  <c r="AD1348" i="11"/>
  <c r="AB1348" i="11"/>
  <c r="AB1340" i="11"/>
  <c r="AD1340" i="11"/>
  <c r="AB1332" i="11"/>
  <c r="AD1332" i="11"/>
  <c r="AB1324" i="11"/>
  <c r="AD1324" i="11"/>
  <c r="AD1316" i="11"/>
  <c r="AB1316" i="11"/>
  <c r="AB1220" i="11"/>
  <c r="AD1220" i="11"/>
  <c r="AD1212" i="11"/>
  <c r="AB1212" i="11"/>
  <c r="AB1204" i="11"/>
  <c r="AD1204" i="11"/>
  <c r="AB1196" i="11"/>
  <c r="AD1196" i="11"/>
  <c r="AD1180" i="11"/>
  <c r="AB1180" i="11"/>
  <c r="AD1164" i="11"/>
  <c r="AB1164" i="11"/>
  <c r="AB1156" i="11"/>
  <c r="AD1156" i="11"/>
  <c r="AB1148" i="11"/>
  <c r="AD1148" i="11"/>
  <c r="AD1140" i="11"/>
  <c r="AB1140" i="11"/>
  <c r="AB1132" i="11"/>
  <c r="AD1132" i="11"/>
  <c r="AB1124" i="11"/>
  <c r="AD1124" i="11"/>
  <c r="AD1116" i="11"/>
  <c r="AB1116" i="11"/>
  <c r="AB1108" i="11"/>
  <c r="AD1108" i="11"/>
  <c r="AB1100" i="11"/>
  <c r="AD1100" i="11"/>
  <c r="AD1092" i="11"/>
  <c r="AB1092" i="11"/>
  <c r="AD1084" i="11"/>
  <c r="AB1084" i="11"/>
  <c r="AB1076" i="11"/>
  <c r="AD1076" i="11"/>
  <c r="AB1068" i="11"/>
  <c r="AD1068" i="11"/>
  <c r="AD1060" i="11"/>
  <c r="AB1060" i="11"/>
  <c r="AD1044" i="11"/>
  <c r="AB1044" i="11"/>
  <c r="AB1036" i="11"/>
  <c r="AD1036" i="11"/>
  <c r="AB1028" i="11"/>
  <c r="AD1028" i="11"/>
  <c r="AD1020" i="11"/>
  <c r="AB1020" i="11"/>
  <c r="AD1012" i="11"/>
  <c r="AB1012" i="11"/>
  <c r="AB1004" i="11"/>
  <c r="AD1004" i="11"/>
  <c r="AB996" i="11"/>
  <c r="AD996" i="11"/>
  <c r="AD988" i="11"/>
  <c r="AB988" i="11"/>
  <c r="AD980" i="11"/>
  <c r="AB980" i="11"/>
  <c r="AB972" i="11"/>
  <c r="AD972" i="11"/>
  <c r="AB964" i="11"/>
  <c r="AD964" i="11"/>
  <c r="AB956" i="11"/>
  <c r="V177" i="54"/>
  <c r="AD956" i="11"/>
  <c r="AD948" i="11"/>
  <c r="AB948" i="11"/>
  <c r="AD932" i="11"/>
  <c r="AB932" i="11"/>
  <c r="AB924" i="11"/>
  <c r="AD924" i="11"/>
  <c r="AB916" i="11"/>
  <c r="AD916" i="11"/>
  <c r="AD892" i="11"/>
  <c r="AB892" i="11"/>
  <c r="AD884" i="11"/>
  <c r="AB884" i="11"/>
  <c r="AB868" i="11"/>
  <c r="AD868" i="11"/>
  <c r="AB860" i="11"/>
  <c r="AD860" i="11"/>
  <c r="AD852" i="11"/>
  <c r="AB852" i="11"/>
  <c r="AD844" i="11"/>
  <c r="AB844" i="11"/>
  <c r="AB828" i="11"/>
  <c r="AD828" i="11"/>
  <c r="AD820" i="11"/>
  <c r="AB820" i="11"/>
  <c r="AB804" i="11"/>
  <c r="AD804" i="11"/>
  <c r="AB796" i="11"/>
  <c r="AD796" i="11"/>
  <c r="AD788" i="11"/>
  <c r="AB788" i="11"/>
  <c r="AB780" i="11"/>
  <c r="AD780" i="11"/>
  <c r="AB772" i="11"/>
  <c r="AD772" i="11"/>
  <c r="AB764" i="11"/>
  <c r="AD764" i="11"/>
  <c r="AD756" i="11"/>
  <c r="AB756" i="11"/>
  <c r="AB748" i="11"/>
  <c r="AD748" i="11"/>
  <c r="AD740" i="11"/>
  <c r="AB740" i="11"/>
  <c r="V183" i="54"/>
  <c r="AB732" i="11"/>
  <c r="AD732" i="11"/>
  <c r="AB724" i="11"/>
  <c r="AD724" i="11"/>
  <c r="AB716" i="11"/>
  <c r="AD716" i="11"/>
  <c r="AB708" i="11"/>
  <c r="AD708" i="11"/>
  <c r="AD700" i="11"/>
  <c r="AB700" i="11"/>
  <c r="AB692" i="11"/>
  <c r="AD692" i="11"/>
  <c r="AB684" i="11"/>
  <c r="AD684" i="11"/>
  <c r="AB676" i="11"/>
  <c r="AD676" i="11"/>
  <c r="AB668" i="11"/>
  <c r="AD668" i="11"/>
  <c r="AB652" i="11"/>
  <c r="AD652" i="11"/>
  <c r="AB644" i="11"/>
  <c r="AD644" i="11"/>
  <c r="AB636" i="11"/>
  <c r="AD636" i="11"/>
  <c r="AD628" i="11"/>
  <c r="AB628" i="11"/>
  <c r="AB620" i="11"/>
  <c r="AD620" i="11"/>
  <c r="V150" i="54"/>
  <c r="AD2872" i="11"/>
  <c r="AE1769" i="11"/>
  <c r="AE136" i="11"/>
  <c r="AB3887" i="11"/>
  <c r="AD3887" i="11"/>
  <c r="AB3863" i="11"/>
  <c r="AD3863" i="11"/>
  <c r="AB3815" i="11"/>
  <c r="AD3815" i="11"/>
  <c r="AB3807" i="11"/>
  <c r="AD3807" i="11"/>
  <c r="AB3799" i="11"/>
  <c r="AD3799" i="11"/>
  <c r="AB3767" i="11"/>
  <c r="AD3767" i="11"/>
  <c r="AB3759" i="11"/>
  <c r="AD3759" i="11"/>
  <c r="AF800" i="11"/>
  <c r="AE1232" i="11"/>
  <c r="AE1136" i="11"/>
  <c r="AE1600" i="11"/>
  <c r="AE1784" i="11"/>
  <c r="AE1952" i="11"/>
  <c r="AE2164" i="11"/>
  <c r="AE2860" i="11"/>
  <c r="AE1112" i="11"/>
  <c r="AE1584" i="11"/>
  <c r="AE1760" i="11"/>
  <c r="AE3748" i="11"/>
  <c r="AF848" i="11"/>
  <c r="AE1672" i="11"/>
  <c r="AE352" i="11"/>
  <c r="AF440" i="11"/>
  <c r="Z2621" i="11"/>
  <c r="Z1321" i="11"/>
  <c r="AI1321" i="11" s="1"/>
  <c r="AC1321" i="11"/>
  <c r="AC1129" i="11"/>
  <c r="Z1129" i="11"/>
  <c r="AE2652" i="11"/>
  <c r="AE3764" i="11"/>
  <c r="AE3820" i="11"/>
  <c r="AE2348" i="11"/>
  <c r="AE3588" i="11"/>
  <c r="AB396" i="11"/>
  <c r="AD396" i="11"/>
  <c r="AB380" i="11"/>
  <c r="AD380" i="11"/>
  <c r="AC3165" i="11"/>
  <c r="Z3165" i="11"/>
  <c r="AC2925" i="11"/>
  <c r="Z2925" i="11"/>
  <c r="AC2389" i="11"/>
  <c r="Z2389" i="11"/>
  <c r="AI2389" i="11" s="1"/>
  <c r="AD340" i="11"/>
  <c r="AB3870" i="11"/>
  <c r="AD3870" i="11"/>
  <c r="AB3814" i="11"/>
  <c r="AD3814" i="11"/>
  <c r="AB3615" i="11"/>
  <c r="AD3615" i="11"/>
  <c r="AB3607" i="11"/>
  <c r="AD3607" i="11"/>
  <c r="AB3583" i="11"/>
  <c r="AD3583" i="11"/>
  <c r="AB3575" i="11"/>
  <c r="AD3575" i="11"/>
  <c r="AB3527" i="11"/>
  <c r="AD3527" i="11"/>
  <c r="AB3503" i="11"/>
  <c r="AD3503" i="11"/>
  <c r="AB3495" i="11"/>
  <c r="AD3495" i="11"/>
  <c r="AB3463" i="11"/>
  <c r="AD3463" i="11"/>
  <c r="AB3455" i="11"/>
  <c r="AD3455" i="11"/>
  <c r="AB3439" i="11"/>
  <c r="AD3439" i="11"/>
  <c r="AB3391" i="11"/>
  <c r="AD3391" i="11"/>
  <c r="AB3383" i="11"/>
  <c r="AD3383" i="11"/>
  <c r="AB3367" i="11"/>
  <c r="AD3367" i="11"/>
  <c r="AB3359" i="11"/>
  <c r="AD3359" i="11"/>
  <c r="AB3335" i="11"/>
  <c r="AD3335" i="11"/>
  <c r="AB3319" i="11"/>
  <c r="AD3319" i="11"/>
  <c r="AB3311" i="11"/>
  <c r="AD3311" i="11"/>
  <c r="AB3295" i="11"/>
  <c r="AD3295" i="11"/>
  <c r="AB3287" i="11"/>
  <c r="AD3287" i="11"/>
  <c r="AB3279" i="11"/>
  <c r="AD3279" i="11"/>
  <c r="AB3263" i="11"/>
  <c r="AD3263" i="11"/>
  <c r="AB3239" i="11"/>
  <c r="AD3239" i="11"/>
  <c r="AB3175" i="11"/>
  <c r="AD3175" i="11"/>
  <c r="AB3127" i="11"/>
  <c r="AD3127" i="11"/>
  <c r="AB3119" i="11"/>
  <c r="AD3119" i="11"/>
  <c r="AB3103" i="11"/>
  <c r="AD3103" i="11"/>
  <c r="AB3087" i="11"/>
  <c r="AD3087" i="11"/>
  <c r="AB3063" i="11"/>
  <c r="AD3063" i="11"/>
  <c r="AB3055" i="11"/>
  <c r="AD3055" i="11"/>
  <c r="AB3039" i="11"/>
  <c r="AD3039" i="11"/>
  <c r="AB3015" i="11"/>
  <c r="AD3015" i="11"/>
  <c r="AB2999" i="11"/>
  <c r="AD2999" i="11"/>
  <c r="AB2991" i="11"/>
  <c r="AD2991" i="11"/>
  <c r="AB2975" i="11"/>
  <c r="AD2975" i="11"/>
  <c r="AB2959" i="11"/>
  <c r="AD2959" i="11"/>
  <c r="AB2951" i="11"/>
  <c r="AD2951" i="11"/>
  <c r="AB2895" i="11"/>
  <c r="AD2895" i="11"/>
  <c r="AB2871" i="11"/>
  <c r="AD2871" i="11"/>
  <c r="AB2831" i="11"/>
  <c r="AD2831" i="11"/>
  <c r="AB2823" i="11"/>
  <c r="AD2823" i="11"/>
  <c r="AB2815" i="11"/>
  <c r="AD2815" i="11"/>
  <c r="AB2807" i="11"/>
  <c r="AD2807" i="11"/>
  <c r="AB2799" i="11"/>
  <c r="AD2799" i="11"/>
  <c r="AB2783" i="11"/>
  <c r="AD2783" i="11"/>
  <c r="AB2743" i="11"/>
  <c r="AD2743" i="11"/>
  <c r="AB2735" i="11"/>
  <c r="AD2735" i="11"/>
  <c r="AB2727" i="11"/>
  <c r="AD2727" i="11"/>
  <c r="AB2711" i="11"/>
  <c r="AD2711" i="11"/>
  <c r="AB2663" i="11"/>
  <c r="AD2663" i="11"/>
  <c r="AB2607" i="11"/>
  <c r="AD2607" i="11"/>
  <c r="AB2591" i="11"/>
  <c r="AD2591" i="11"/>
  <c r="AB2583" i="11"/>
  <c r="AD2583" i="11"/>
  <c r="AB2575" i="11"/>
  <c r="AD2575" i="11"/>
  <c r="AB2559" i="11"/>
  <c r="AD2559" i="11"/>
  <c r="AB2511" i="11"/>
  <c r="AD2511" i="11"/>
  <c r="AB2503" i="11"/>
  <c r="AD2503" i="11"/>
  <c r="AB2487" i="11"/>
  <c r="AD2487" i="11"/>
  <c r="AB2479" i="11"/>
  <c r="AD2479" i="11"/>
  <c r="AB2471" i="11"/>
  <c r="AD2471" i="11"/>
  <c r="AB2463" i="11"/>
  <c r="AD2463" i="11"/>
  <c r="AB2431" i="11"/>
  <c r="AD2431" i="11"/>
  <c r="AB2407" i="11"/>
  <c r="AD2407" i="11"/>
  <c r="AB2391" i="11"/>
  <c r="AD2391" i="11"/>
  <c r="AB2383" i="11"/>
  <c r="AD2383" i="11"/>
  <c r="AB2375" i="11"/>
  <c r="AD2375" i="11"/>
  <c r="AB2359" i="11"/>
  <c r="AD2359" i="11"/>
  <c r="AB2343" i="11"/>
  <c r="AD2343" i="11"/>
  <c r="AB2327" i="11"/>
  <c r="AD2327" i="11"/>
  <c r="AB2311" i="11"/>
  <c r="AD2311" i="11"/>
  <c r="AB2215" i="11"/>
  <c r="AD2215" i="11"/>
  <c r="AB2207" i="11"/>
  <c r="AD2207" i="11"/>
  <c r="AB2183" i="11"/>
  <c r="AD2183" i="11"/>
  <c r="AB2175" i="11"/>
  <c r="AD2175" i="11"/>
  <c r="AB2159" i="11"/>
  <c r="AD2159" i="11"/>
  <c r="AB2151" i="11"/>
  <c r="AD2151" i="11"/>
  <c r="AB2071" i="11"/>
  <c r="AD2071" i="11"/>
  <c r="AB2063" i="11"/>
  <c r="AD2063" i="11"/>
  <c r="AD2031" i="11"/>
  <c r="AB2031" i="11"/>
  <c r="AB1947" i="11"/>
  <c r="AD1947" i="11"/>
  <c r="AB1939" i="11"/>
  <c r="AD1939" i="11"/>
  <c r="AB1923" i="11"/>
  <c r="AD1923" i="11"/>
  <c r="AB1915" i="11"/>
  <c r="AD1915" i="11"/>
  <c r="AB1899" i="11"/>
  <c r="AD1899" i="11"/>
  <c r="AB1891" i="11"/>
  <c r="AD1891" i="11"/>
  <c r="AB1875" i="11"/>
  <c r="AD1875" i="11"/>
  <c r="AB1859" i="11"/>
  <c r="AD1859" i="11"/>
  <c r="AB1851" i="11"/>
  <c r="AD1851" i="11"/>
  <c r="AB1803" i="11"/>
  <c r="AD1803" i="11"/>
  <c r="AB1755" i="11"/>
  <c r="AD1755" i="11"/>
  <c r="AB1739" i="11"/>
  <c r="AD1739" i="11"/>
  <c r="AB1731" i="11"/>
  <c r="AD1731" i="11"/>
  <c r="AB1723" i="11"/>
  <c r="AD1723" i="11"/>
  <c r="AB1659" i="11"/>
  <c r="AD1659" i="11"/>
  <c r="AB1627" i="11"/>
  <c r="AD1627" i="11"/>
  <c r="AB1619" i="11"/>
  <c r="AD1619" i="11"/>
  <c r="AB1611" i="11"/>
  <c r="AD1611" i="11"/>
  <c r="AB1603" i="11"/>
  <c r="AD1603" i="11"/>
  <c r="AB1595" i="11"/>
  <c r="AD1595" i="11"/>
  <c r="AB1579" i="11"/>
  <c r="AD1579" i="11"/>
  <c r="AB1539" i="11"/>
  <c r="AD1539" i="11"/>
  <c r="AB1531" i="11"/>
  <c r="AD1531" i="11"/>
  <c r="AB1467" i="11"/>
  <c r="AD1467" i="11"/>
  <c r="AB1459" i="11"/>
  <c r="AD1459" i="11"/>
  <c r="AB1427" i="11"/>
  <c r="AD1427" i="11"/>
  <c r="AB1403" i="11"/>
  <c r="AD1403" i="11"/>
  <c r="AB1387" i="11"/>
  <c r="AD1387" i="11"/>
  <c r="AB1379" i="11"/>
  <c r="AD1379" i="11"/>
  <c r="AB1363" i="11"/>
  <c r="AD1363" i="11"/>
  <c r="AB1347" i="11"/>
  <c r="AD1347" i="11"/>
  <c r="AB1339" i="11"/>
  <c r="AD1339" i="11"/>
  <c r="AB1323" i="11"/>
  <c r="AD1323" i="11"/>
  <c r="AB1315" i="11"/>
  <c r="AD1315" i="11"/>
  <c r="AB1307" i="11"/>
  <c r="AD1307" i="11"/>
  <c r="AB1299" i="11"/>
  <c r="AD1299" i="11"/>
  <c r="AB1291" i="11"/>
  <c r="AD1291" i="11"/>
  <c r="AB1283" i="11"/>
  <c r="AD1283" i="11"/>
  <c r="AB1235" i="11"/>
  <c r="AD1235" i="11"/>
  <c r="AB1195" i="11"/>
  <c r="AD1195" i="11"/>
  <c r="AD1179" i="11"/>
  <c r="AB1179" i="11"/>
  <c r="AB1163" i="11"/>
  <c r="AD1163" i="11"/>
  <c r="AB1123" i="11"/>
  <c r="AD1123" i="11"/>
  <c r="AB1107" i="11"/>
  <c r="AD1107" i="11"/>
  <c r="AB1099" i="11"/>
  <c r="AD1099" i="11"/>
  <c r="AB1091" i="11"/>
  <c r="AD1091" i="11"/>
  <c r="AB1043" i="11"/>
  <c r="AD1043" i="11"/>
  <c r="AB1027" i="11"/>
  <c r="AD1027" i="11"/>
  <c r="AB1011" i="11"/>
  <c r="AD1011" i="11"/>
  <c r="AB987" i="11"/>
  <c r="AD987" i="11"/>
  <c r="AB963" i="11"/>
  <c r="AD963" i="11"/>
  <c r="AB955" i="11"/>
  <c r="AD955" i="11"/>
  <c r="AB947" i="11"/>
  <c r="AD947" i="11"/>
  <c r="AB939" i="11"/>
  <c r="AD939" i="11"/>
  <c r="AB907" i="11"/>
  <c r="AD907" i="11"/>
  <c r="AB867" i="11"/>
  <c r="AD867" i="11"/>
  <c r="AB859" i="11"/>
  <c r="AD859" i="11"/>
  <c r="AB851" i="11"/>
  <c r="AD851" i="11"/>
  <c r="AB827" i="11"/>
  <c r="AD827" i="11"/>
  <c r="AB811" i="11"/>
  <c r="AD811" i="11"/>
  <c r="AB779" i="11"/>
  <c r="AD779" i="11"/>
  <c r="AB763" i="11"/>
  <c r="AD763" i="11"/>
  <c r="AB755" i="11"/>
  <c r="AD755" i="11"/>
  <c r="AB731" i="11"/>
  <c r="AD731" i="11"/>
  <c r="AB715" i="11"/>
  <c r="AD715" i="11"/>
  <c r="AB691" i="11"/>
  <c r="AD691" i="11"/>
  <c r="AB675" i="11"/>
  <c r="AD675" i="11"/>
  <c r="AB667" i="11"/>
  <c r="AD667" i="11"/>
  <c r="AB659" i="11"/>
  <c r="AD659" i="11"/>
  <c r="AB635" i="11"/>
  <c r="AD635" i="11"/>
  <c r="AB627" i="11"/>
  <c r="AD627" i="11"/>
  <c r="AB611" i="11"/>
  <c r="AD611" i="11"/>
  <c r="AB587" i="11"/>
  <c r="AD587" i="11"/>
  <c r="AB579" i="11"/>
  <c r="AD579" i="11"/>
  <c r="AB555" i="11"/>
  <c r="AD555" i="11"/>
  <c r="AB547" i="11"/>
  <c r="AD547" i="11"/>
  <c r="AB499" i="11"/>
  <c r="AD499" i="11"/>
  <c r="AB467" i="11"/>
  <c r="AD467" i="11"/>
  <c r="AB459" i="11"/>
  <c r="AD459" i="11"/>
  <c r="AB451" i="11"/>
  <c r="AD451" i="11"/>
  <c r="AB435" i="11"/>
  <c r="AD435" i="11"/>
  <c r="AB427" i="11"/>
  <c r="AD427" i="11"/>
  <c r="AB411" i="11"/>
  <c r="AD411" i="11"/>
  <c r="AC3285" i="11"/>
  <c r="Z3285" i="11"/>
  <c r="AC3029" i="11"/>
  <c r="Z3029" i="11"/>
  <c r="AC1393" i="11"/>
  <c r="Z1393" i="11"/>
  <c r="AD404" i="11"/>
  <c r="AB404" i="11"/>
  <c r="AC1449" i="11"/>
  <c r="Z1449" i="11"/>
  <c r="AE3620" i="11"/>
  <c r="AC2237" i="11"/>
  <c r="Z2237" i="11"/>
  <c r="AC2141" i="11"/>
  <c r="Z2141" i="11"/>
  <c r="AC2037" i="11"/>
  <c r="Z2037" i="11"/>
  <c r="AE1304" i="11"/>
  <c r="AE1368" i="11"/>
  <c r="AD372" i="11"/>
  <c r="AC1897" i="11"/>
  <c r="Z1897" i="11"/>
  <c r="Z1553" i="11"/>
  <c r="AC1833" i="11"/>
  <c r="AD388" i="11"/>
  <c r="AB356" i="11"/>
  <c r="AD356" i="11"/>
  <c r="AC3717" i="11"/>
  <c r="Z3717" i="11"/>
  <c r="AC2773" i="11"/>
  <c r="Z2773" i="11"/>
  <c r="AC1777" i="11"/>
  <c r="Z1777" i="11"/>
  <c r="AI1777" i="11" s="1"/>
  <c r="AC1225" i="11"/>
  <c r="Z1225" i="11"/>
  <c r="AC1017" i="11"/>
  <c r="Z1017" i="11"/>
  <c r="AF770" i="11"/>
  <c r="AF90" i="11"/>
  <c r="AB604" i="11"/>
  <c r="AD604" i="11"/>
  <c r="AB596" i="11"/>
  <c r="AD596" i="11"/>
  <c r="AB588" i="11"/>
  <c r="AD588" i="11"/>
  <c r="AB580" i="11"/>
  <c r="AD580" i="11"/>
  <c r="AB564" i="11"/>
  <c r="AD564" i="11"/>
  <c r="AB556" i="11"/>
  <c r="AD556" i="11"/>
  <c r="AD548" i="11"/>
  <c r="AB548" i="11"/>
  <c r="AB540" i="11"/>
  <c r="AD540" i="11"/>
  <c r="AB516" i="11"/>
  <c r="AD516" i="11"/>
  <c r="AB508" i="11"/>
  <c r="AD508" i="11"/>
  <c r="AB500" i="11"/>
  <c r="AD500" i="11"/>
  <c r="AB492" i="11"/>
  <c r="AD492" i="11"/>
  <c r="AB476" i="11"/>
  <c r="AD476" i="11"/>
  <c r="AB389" i="11"/>
  <c r="AD389" i="11"/>
  <c r="AB373" i="11"/>
  <c r="AD373" i="11"/>
  <c r="AB365" i="11"/>
  <c r="AD365" i="11"/>
  <c r="AB357" i="11"/>
  <c r="AD357" i="11"/>
  <c r="AB349" i="11"/>
  <c r="AD349" i="11"/>
  <c r="AB341" i="11"/>
  <c r="AD341" i="11"/>
  <c r="AB317" i="11"/>
  <c r="AD317" i="11"/>
  <c r="AD309" i="11"/>
  <c r="AB309" i="11"/>
  <c r="AB285" i="11"/>
  <c r="AD285" i="11"/>
  <c r="AD269" i="11"/>
  <c r="AB269" i="11"/>
  <c r="AB261" i="11"/>
  <c r="AD261" i="11"/>
  <c r="AB253" i="11"/>
  <c r="AD253" i="11"/>
  <c r="AD245" i="11"/>
  <c r="AB245" i="11"/>
  <c r="AD237" i="11"/>
  <c r="AB237" i="11"/>
  <c r="AD205" i="11"/>
  <c r="AB205" i="11"/>
  <c r="AD197" i="11"/>
  <c r="AB197" i="11"/>
  <c r="AB189" i="11"/>
  <c r="AD189" i="11"/>
  <c r="AB173" i="11"/>
  <c r="AD173" i="11"/>
  <c r="AB165" i="11"/>
  <c r="AD165" i="11"/>
  <c r="AB157" i="11"/>
  <c r="AD157" i="11"/>
  <c r="AB149" i="11"/>
  <c r="AD149" i="11"/>
  <c r="AB141" i="11"/>
  <c r="AD141" i="11"/>
  <c r="AB133" i="11"/>
  <c r="AD133" i="11"/>
  <c r="AB125" i="11"/>
  <c r="AD125" i="11"/>
  <c r="AB117" i="11"/>
  <c r="AD117" i="11"/>
  <c r="AB109" i="11"/>
  <c r="AD109" i="11"/>
  <c r="AB101" i="11"/>
  <c r="AD101" i="11"/>
  <c r="AB85" i="11"/>
  <c r="AD85" i="11"/>
  <c r="AB77" i="11"/>
  <c r="AD77" i="11"/>
  <c r="AB69" i="11"/>
  <c r="AD69" i="11"/>
  <c r="AB61" i="11"/>
  <c r="AD61" i="11"/>
  <c r="AD53" i="11"/>
  <c r="AB53" i="11"/>
  <c r="AD45" i="11"/>
  <c r="AB45" i="11"/>
  <c r="AB37" i="11"/>
  <c r="AD37" i="11"/>
  <c r="AB29" i="11"/>
  <c r="AD29" i="11"/>
  <c r="AD21" i="11"/>
  <c r="AB21" i="11"/>
  <c r="AB13" i="11"/>
  <c r="AD13" i="11"/>
  <c r="AB5" i="11"/>
  <c r="AD5" i="11"/>
  <c r="Z3886" i="11"/>
  <c r="AI3886" i="11" s="1"/>
  <c r="AC3886" i="11"/>
  <c r="AK3886" i="11" s="1"/>
  <c r="Z3878" i="11"/>
  <c r="AC3878" i="11"/>
  <c r="Z3862" i="11"/>
  <c r="AC3862" i="11"/>
  <c r="Z3846" i="11"/>
  <c r="AC3846" i="11"/>
  <c r="Z3838" i="11"/>
  <c r="AC3838" i="11"/>
  <c r="Z3830" i="11"/>
  <c r="AC3830" i="11"/>
  <c r="Z3814" i="11"/>
  <c r="AC3814" i="11"/>
  <c r="AC3798" i="11"/>
  <c r="Z3798" i="11"/>
  <c r="AC3790" i="11"/>
  <c r="Z3790" i="11"/>
  <c r="Z3766" i="11"/>
  <c r="AC3766" i="11"/>
  <c r="Z3726" i="11"/>
  <c r="AC3726" i="11"/>
  <c r="Z3718" i="11"/>
  <c r="AC3718" i="11"/>
  <c r="Z3710" i="11"/>
  <c r="AC3710" i="11"/>
  <c r="Z3702" i="11"/>
  <c r="AC3702" i="11"/>
  <c r="Z3686" i="11"/>
  <c r="AC3686" i="11"/>
  <c r="Z3678" i="11"/>
  <c r="AC3678" i="11"/>
  <c r="AC3670" i="11"/>
  <c r="Z3670" i="11"/>
  <c r="AC3662" i="11"/>
  <c r="Z3662" i="11"/>
  <c r="AC3654" i="11"/>
  <c r="Z3654" i="11"/>
  <c r="Z3638" i="11"/>
  <c r="AC3638" i="11"/>
  <c r="Z3630" i="11"/>
  <c r="AC3630" i="11"/>
  <c r="Z3622" i="11"/>
  <c r="AC3622" i="11"/>
  <c r="Z3598" i="11"/>
  <c r="AC3598" i="11"/>
  <c r="AC3590" i="11"/>
  <c r="Z3590" i="11"/>
  <c r="Z3582" i="11"/>
  <c r="AC3582" i="11"/>
  <c r="Z3574" i="11"/>
  <c r="AC3574" i="11"/>
  <c r="Z3558" i="11"/>
  <c r="AC3558" i="11"/>
  <c r="Z3526" i="11"/>
  <c r="AC3526" i="11"/>
  <c r="Z3518" i="11"/>
  <c r="AC3518" i="11"/>
  <c r="Z3510" i="11"/>
  <c r="AC3510" i="11"/>
  <c r="Z3486" i="11"/>
  <c r="AC3486" i="11"/>
  <c r="AC3470" i="11"/>
  <c r="AC3462" i="11"/>
  <c r="Z3462" i="11"/>
  <c r="AC3454" i="11"/>
  <c r="Z3454" i="11"/>
  <c r="Z3438" i="11"/>
  <c r="AC3438" i="11"/>
  <c r="Z3422" i="11"/>
  <c r="AC3422" i="11"/>
  <c r="Z3414" i="11"/>
  <c r="AC3414" i="11"/>
  <c r="AC3398" i="11"/>
  <c r="Z3398" i="11"/>
  <c r="AC3390" i="11"/>
  <c r="Z3390" i="11"/>
  <c r="Z3382" i="11"/>
  <c r="AC3382" i="11"/>
  <c r="Z3374" i="11"/>
  <c r="AC3374" i="11"/>
  <c r="Z3358" i="11"/>
  <c r="AC3358" i="11"/>
  <c r="Z3350" i="11"/>
  <c r="AC3350" i="11"/>
  <c r="Z3326" i="11"/>
  <c r="AI3326" i="11" s="1"/>
  <c r="AC3326" i="11"/>
  <c r="AC3318" i="11"/>
  <c r="Z3318" i="11"/>
  <c r="Z3310" i="11"/>
  <c r="AC3310" i="11"/>
  <c r="Z3302" i="11"/>
  <c r="AC3302" i="11"/>
  <c r="Z3270" i="11"/>
  <c r="AC3270" i="11"/>
  <c r="Z3246" i="11"/>
  <c r="AC3246" i="11"/>
  <c r="Z3230" i="11"/>
  <c r="AC3230" i="11"/>
  <c r="AC3222" i="11"/>
  <c r="Z3222" i="11"/>
  <c r="Z3214" i="11"/>
  <c r="AC3214" i="11"/>
  <c r="Z3206" i="11"/>
  <c r="AC3206" i="11"/>
  <c r="AC3198" i="11"/>
  <c r="Z3198" i="11"/>
  <c r="AC3190" i="11"/>
  <c r="Z3190" i="11"/>
  <c r="AC3182" i="11"/>
  <c r="Z3182" i="11"/>
  <c r="Z3174" i="11"/>
  <c r="AC3174" i="11"/>
  <c r="Z3166" i="11"/>
  <c r="AC3166" i="11"/>
  <c r="AC3158" i="11"/>
  <c r="Z3158" i="11"/>
  <c r="Z3142" i="11"/>
  <c r="AC3142" i="11"/>
  <c r="Z3134" i="11"/>
  <c r="AC3134" i="11"/>
  <c r="Z3126" i="11"/>
  <c r="AC3126" i="11"/>
  <c r="AC3118" i="11"/>
  <c r="Z3118" i="11"/>
  <c r="Z3110" i="11"/>
  <c r="AC3110" i="11"/>
  <c r="AC3102" i="11"/>
  <c r="Z3102" i="11"/>
  <c r="Z3094" i="11"/>
  <c r="AC3094" i="11"/>
  <c r="Z3086" i="11"/>
  <c r="AC3086" i="11"/>
  <c r="Z3078" i="11"/>
  <c r="AC3078" i="11"/>
  <c r="Z3070" i="11"/>
  <c r="AC3070" i="11"/>
  <c r="Z3062" i="11"/>
  <c r="AC3062" i="11"/>
  <c r="Z3054" i="11"/>
  <c r="AC3054" i="11"/>
  <c r="AC3046" i="11"/>
  <c r="Z3046" i="11"/>
  <c r="Z3038" i="11"/>
  <c r="AC3038" i="11"/>
  <c r="AK3038" i="11" s="1"/>
  <c r="Z3030" i="11"/>
  <c r="AC3030" i="11"/>
  <c r="Z3022" i="11"/>
  <c r="AC3022" i="11"/>
  <c r="Z3014" i="11"/>
  <c r="AC3014" i="11"/>
  <c r="Z3006" i="11"/>
  <c r="AC3006" i="11"/>
  <c r="AK3006" i="11" s="1"/>
  <c r="Z2998" i="11"/>
  <c r="AC2998" i="11"/>
  <c r="AC2990" i="11"/>
  <c r="Z2990" i="11"/>
  <c r="Z2982" i="11"/>
  <c r="AC2982" i="11"/>
  <c r="Z2974" i="11"/>
  <c r="AI2974" i="11" s="1"/>
  <c r="AC2974" i="11"/>
  <c r="AK2974" i="11" s="1"/>
  <c r="AC2966" i="11"/>
  <c r="Z2966" i="11"/>
  <c r="AI2966" i="11" s="1"/>
  <c r="AC3854" i="11"/>
  <c r="Z2958" i="11"/>
  <c r="AC2958" i="11"/>
  <c r="Z2950" i="11"/>
  <c r="AC2950" i="11"/>
  <c r="AK2950" i="11" s="1"/>
  <c r="Y18" i="21"/>
  <c r="Z18" i="21" s="1"/>
  <c r="AA18" i="21" s="1"/>
  <c r="Z2942" i="11"/>
  <c r="AC2942" i="11"/>
  <c r="Z2934" i="11"/>
  <c r="AC2934" i="11"/>
  <c r="Z2926" i="11"/>
  <c r="AC2926" i="11"/>
  <c r="Z2918" i="11"/>
  <c r="AC2918" i="11"/>
  <c r="Z2910" i="11"/>
  <c r="AC2910" i="11"/>
  <c r="AK2910" i="11" s="1"/>
  <c r="AC2902" i="11"/>
  <c r="Z2902" i="11"/>
  <c r="Z2894" i="11"/>
  <c r="AC2894" i="11"/>
  <c r="Z2886" i="11"/>
  <c r="AC2886" i="11"/>
  <c r="Z2878" i="11"/>
  <c r="AC2878" i="11"/>
  <c r="Z2870" i="11"/>
  <c r="AC2870" i="11"/>
  <c r="Z2862" i="11"/>
  <c r="AC2862" i="11"/>
  <c r="Z2854" i="11"/>
  <c r="AC2854" i="11"/>
  <c r="AC2846" i="11"/>
  <c r="Z2846" i="11"/>
  <c r="AC2830" i="11"/>
  <c r="Z2830" i="11"/>
  <c r="AC2822" i="11"/>
  <c r="Z2822" i="11"/>
  <c r="Z2814" i="11"/>
  <c r="AC2814" i="11"/>
  <c r="Z2806" i="11"/>
  <c r="AC2806" i="11"/>
  <c r="AC2798" i="11"/>
  <c r="Z2798" i="11"/>
  <c r="AC2790" i="11"/>
  <c r="Z2790" i="11"/>
  <c r="Z2782" i="11"/>
  <c r="AC2782" i="11"/>
  <c r="Z2774" i="11"/>
  <c r="AC2774" i="11"/>
  <c r="Z2766" i="11"/>
  <c r="AC2766" i="11"/>
  <c r="Z2758" i="11"/>
  <c r="AC2758" i="11"/>
  <c r="Z2750" i="11"/>
  <c r="AC2750" i="11"/>
  <c r="Z2742" i="11"/>
  <c r="AC2742" i="11"/>
  <c r="Z2734" i="11"/>
  <c r="AC2734" i="11"/>
  <c r="Z2726" i="11"/>
  <c r="AC2726" i="11"/>
  <c r="Z2718" i="11"/>
  <c r="AC2718" i="11"/>
  <c r="Z2710" i="11"/>
  <c r="AC2710" i="11"/>
  <c r="AC2702" i="11"/>
  <c r="Z2702" i="11"/>
  <c r="AC2694" i="11"/>
  <c r="Z2694" i="11"/>
  <c r="Z2686" i="11"/>
  <c r="AC2686" i="11"/>
  <c r="Z2678" i="11"/>
  <c r="AC2678" i="11"/>
  <c r="Z2670" i="11"/>
  <c r="AC2670" i="11"/>
  <c r="AC2662" i="11"/>
  <c r="Z2662" i="11"/>
  <c r="AC2654" i="11"/>
  <c r="Z2654" i="11"/>
  <c r="AC2646" i="11"/>
  <c r="Z2646" i="11"/>
  <c r="Z2638" i="11"/>
  <c r="AC2638" i="11"/>
  <c r="Z2630" i="11"/>
  <c r="AC2630" i="11"/>
  <c r="Z2622" i="11"/>
  <c r="AC2622" i="11"/>
  <c r="Z2614" i="11"/>
  <c r="AC2614" i="11"/>
  <c r="Z2606" i="11"/>
  <c r="AC2606" i="11"/>
  <c r="Z2598" i="11"/>
  <c r="AC2598" i="11"/>
  <c r="AC2590" i="11"/>
  <c r="Z2590" i="11"/>
  <c r="Z2582" i="11"/>
  <c r="AC2582" i="11"/>
  <c r="AC2574" i="11"/>
  <c r="Z2574" i="11"/>
  <c r="Z2566" i="11"/>
  <c r="AC2566" i="11"/>
  <c r="Z2558" i="11"/>
  <c r="AC2558" i="11"/>
  <c r="AC2550" i="11"/>
  <c r="Z2550" i="11"/>
  <c r="Z2542" i="11"/>
  <c r="AC2542" i="11"/>
  <c r="Z2534" i="11"/>
  <c r="AC2534" i="11"/>
  <c r="Z2526" i="11"/>
  <c r="AC2526" i="11"/>
  <c r="Y7" i="21"/>
  <c r="Z7" i="21" s="1"/>
  <c r="AA7" i="21" s="1"/>
  <c r="Z2518" i="11"/>
  <c r="AC2518" i="11"/>
  <c r="AC2510" i="11"/>
  <c r="AK2510" i="11" s="1"/>
  <c r="Z2510" i="11"/>
  <c r="AI2510" i="11" s="1"/>
  <c r="Z2502" i="11"/>
  <c r="AC2502" i="11"/>
  <c r="AC2486" i="11"/>
  <c r="Z2486" i="11"/>
  <c r="Z2478" i="11"/>
  <c r="AC2478" i="11"/>
  <c r="Z2470" i="11"/>
  <c r="AC2470" i="11"/>
  <c r="Z2462" i="11"/>
  <c r="AI2462" i="11" s="1"/>
  <c r="AC2462" i="11"/>
  <c r="AK2462" i="11" s="1"/>
  <c r="AC2454" i="11"/>
  <c r="AK2454" i="11" s="1"/>
  <c r="Z2454" i="11"/>
  <c r="Z2446" i="11"/>
  <c r="AI2446" i="11" s="1"/>
  <c r="AC2446" i="11"/>
  <c r="Z2438" i="11"/>
  <c r="AI2438" i="11" s="1"/>
  <c r="AC2438" i="11"/>
  <c r="Z2430" i="11"/>
  <c r="AI2430" i="11" s="1"/>
  <c r="AC2430" i="11"/>
  <c r="AK2430" i="11" s="1"/>
  <c r="AC2422" i="11"/>
  <c r="Z2422" i="11"/>
  <c r="Z2414" i="11"/>
  <c r="AC2414" i="11"/>
  <c r="Z2406" i="11"/>
  <c r="AC2406" i="11"/>
  <c r="Z2398" i="11"/>
  <c r="AC2398" i="11"/>
  <c r="AC2390" i="11"/>
  <c r="Z2390" i="11"/>
  <c r="Z2382" i="11"/>
  <c r="AC2382" i="11"/>
  <c r="Z2374" i="11"/>
  <c r="AC2374" i="11"/>
  <c r="Z2366" i="11"/>
  <c r="AC2366" i="11"/>
  <c r="AK2366" i="11" s="1"/>
  <c r="Z2358" i="11"/>
  <c r="AC2358" i="11"/>
  <c r="AK2358" i="11" s="1"/>
  <c r="Z2350" i="11"/>
  <c r="AC2350" i="11"/>
  <c r="Z2342" i="11"/>
  <c r="AI2342" i="11" s="1"/>
  <c r="AC2342" i="11"/>
  <c r="Z2334" i="11"/>
  <c r="AC2334" i="11"/>
  <c r="Z2310" i="11"/>
  <c r="AC2310" i="11"/>
  <c r="Z2302" i="11"/>
  <c r="AC2302" i="11"/>
  <c r="Z2286" i="11"/>
  <c r="AC2286" i="11"/>
  <c r="AC2278" i="11"/>
  <c r="Z2278" i="11"/>
  <c r="Z2262" i="11"/>
  <c r="AC2262" i="11"/>
  <c r="Z2254" i="11"/>
  <c r="AC2254" i="11"/>
  <c r="Z2238" i="11"/>
  <c r="AC2238" i="11"/>
  <c r="AC2214" i="11"/>
  <c r="Z2214" i="11"/>
  <c r="Z2206" i="11"/>
  <c r="AC2206" i="11"/>
  <c r="Z2190" i="11"/>
  <c r="AC2190" i="11"/>
  <c r="Z2182" i="11"/>
  <c r="AC2182" i="11"/>
  <c r="Z2174" i="11"/>
  <c r="AC2174" i="11"/>
  <c r="Z2166" i="11"/>
  <c r="AC2166" i="11"/>
  <c r="AC2158" i="11"/>
  <c r="Z2158" i="11"/>
  <c r="Z2150" i="11"/>
  <c r="AC2150" i="11"/>
  <c r="Z2134" i="11"/>
  <c r="AC2134" i="11"/>
  <c r="Z2126" i="11"/>
  <c r="AC2126" i="11"/>
  <c r="Z2118" i="11"/>
  <c r="AC2118" i="11"/>
  <c r="Z2110" i="11"/>
  <c r="AC2110" i="11"/>
  <c r="Z2102" i="11"/>
  <c r="AC2102" i="11"/>
  <c r="Z2094" i="11"/>
  <c r="AC2094" i="11"/>
  <c r="Z2086" i="11"/>
  <c r="AC2086" i="11"/>
  <c r="AC2078" i="11"/>
  <c r="Z2078" i="11"/>
  <c r="Z2070" i="11"/>
  <c r="AC2070" i="11"/>
  <c r="Z2054" i="11"/>
  <c r="AC2054" i="11"/>
  <c r="Z2046" i="11"/>
  <c r="AC2046" i="11"/>
  <c r="Z2038" i="11"/>
  <c r="AC2038" i="11"/>
  <c r="Z2030" i="11"/>
  <c r="AC2030" i="11"/>
  <c r="AC2022" i="11"/>
  <c r="Z2022" i="11"/>
  <c r="Z2014" i="11"/>
  <c r="AC2014" i="11"/>
  <c r="Z2006" i="11"/>
  <c r="AC2006" i="11"/>
  <c r="Z1994" i="11"/>
  <c r="AC1994" i="11"/>
  <c r="Z1986" i="11"/>
  <c r="AC1986" i="11"/>
  <c r="AC1978" i="11"/>
  <c r="Z1978" i="11"/>
  <c r="Z1970" i="11"/>
  <c r="AC1970" i="11"/>
  <c r="Z1962" i="11"/>
  <c r="AC1962" i="11"/>
  <c r="Z1954" i="11"/>
  <c r="AC1954" i="11"/>
  <c r="Z1946" i="11"/>
  <c r="AC1946" i="11"/>
  <c r="Z1938" i="11"/>
  <c r="AC1938" i="11"/>
  <c r="AC1930" i="11"/>
  <c r="Z1930" i="11"/>
  <c r="AC1922" i="11"/>
  <c r="Z1922" i="11"/>
  <c r="Z1914" i="11"/>
  <c r="AC1914" i="11"/>
  <c r="Z1906" i="11"/>
  <c r="AC1906" i="11"/>
  <c r="Z1898" i="11"/>
  <c r="AC1898" i="11"/>
  <c r="Z1890" i="11"/>
  <c r="AC1890" i="11"/>
  <c r="AC1882" i="11"/>
  <c r="Z1882" i="11"/>
  <c r="Z1874" i="11"/>
  <c r="AC1874" i="11"/>
  <c r="Z1866" i="11"/>
  <c r="AC1866" i="11"/>
  <c r="AC1858" i="11"/>
  <c r="Z1858" i="11"/>
  <c r="AC1850" i="11"/>
  <c r="Z1850" i="11"/>
  <c r="AC1842" i="11"/>
  <c r="Z1842" i="11"/>
  <c r="Z1834" i="11"/>
  <c r="AC1834" i="11"/>
  <c r="Z1826" i="11"/>
  <c r="AC1826" i="11"/>
  <c r="Z1818" i="11"/>
  <c r="AC1818" i="11"/>
  <c r="AC1810" i="11"/>
  <c r="Z1810" i="11"/>
  <c r="AC1802" i="11"/>
  <c r="Z1802" i="11"/>
  <c r="Z1794" i="11"/>
  <c r="AC1794" i="11"/>
  <c r="AC1786" i="11"/>
  <c r="Z1786" i="11"/>
  <c r="Z1778" i="11"/>
  <c r="AC1778" i="11"/>
  <c r="Z1770" i="11"/>
  <c r="AC1770" i="11"/>
  <c r="Z1762" i="11"/>
  <c r="AC1762" i="11"/>
  <c r="Z1754" i="11"/>
  <c r="AC1754" i="11"/>
  <c r="Z1746" i="11"/>
  <c r="AC1746" i="11"/>
  <c r="Z1738" i="11"/>
  <c r="AC1738" i="11"/>
  <c r="AC1730" i="11"/>
  <c r="Z1730" i="11"/>
  <c r="AC1722" i="11"/>
  <c r="Z1722" i="11"/>
  <c r="Z1714" i="11"/>
  <c r="AC1714" i="11"/>
  <c r="Z1706" i="11"/>
  <c r="AC1706" i="11"/>
  <c r="Z1698" i="11"/>
  <c r="AC1698" i="11"/>
  <c r="Z1690" i="11"/>
  <c r="AC1690" i="11"/>
  <c r="Z1682" i="11"/>
  <c r="AC1682" i="11"/>
  <c r="AC1674" i="11"/>
  <c r="Z1674" i="11"/>
  <c r="Z1666" i="11"/>
  <c r="AC1666" i="11"/>
  <c r="AC1658" i="11"/>
  <c r="Z1658" i="11"/>
  <c r="Z1650" i="11"/>
  <c r="AC1650" i="11"/>
  <c r="Z1642" i="11"/>
  <c r="AC1642" i="11"/>
  <c r="Z1634" i="11"/>
  <c r="AC1634" i="11"/>
  <c r="Z1626" i="11"/>
  <c r="AC1626" i="11"/>
  <c r="Z1618" i="11"/>
  <c r="AC1618" i="11"/>
  <c r="Z1610" i="11"/>
  <c r="AC1610" i="11"/>
  <c r="Z1602" i="11"/>
  <c r="AC1602" i="11"/>
  <c r="AC1594" i="11"/>
  <c r="Z1594" i="11"/>
  <c r="Z1586" i="11"/>
  <c r="AC1586" i="11"/>
  <c r="Z1578" i="11"/>
  <c r="AC1578" i="11"/>
  <c r="Z1570" i="11"/>
  <c r="AC1570" i="11"/>
  <c r="AK1570" i="11" s="1"/>
  <c r="Z1562" i="11"/>
  <c r="AC1562" i="11"/>
  <c r="AC1554" i="11"/>
  <c r="Z1554" i="11"/>
  <c r="Z1546" i="11"/>
  <c r="AC1546" i="11"/>
  <c r="Z1538" i="11"/>
  <c r="AC1538" i="11"/>
  <c r="Z1530" i="11"/>
  <c r="AC1530" i="11"/>
  <c r="AC1522" i="11"/>
  <c r="Z1522" i="11"/>
  <c r="Z1514" i="11"/>
  <c r="AC1514" i="11"/>
  <c r="Z1506" i="11"/>
  <c r="AC1506" i="11"/>
  <c r="Z1498" i="11"/>
  <c r="AC1498" i="11"/>
  <c r="Z1490" i="11"/>
  <c r="AC1490" i="11"/>
  <c r="AK1490" i="11" s="1"/>
  <c r="AC1482" i="11"/>
  <c r="AK1482" i="11" s="1"/>
  <c r="Z1482" i="11"/>
  <c r="AI1482" i="11" s="1"/>
  <c r="Z1474" i="11"/>
  <c r="AC1474" i="11"/>
  <c r="Z1466" i="11"/>
  <c r="AC1466" i="11"/>
  <c r="Z1458" i="11"/>
  <c r="AC1458" i="11"/>
  <c r="Z1450" i="11"/>
  <c r="AC1450" i="11"/>
  <c r="Z1442" i="11"/>
  <c r="AC1442" i="11"/>
  <c r="AC1434" i="11"/>
  <c r="Z1434" i="11"/>
  <c r="Z1426" i="11"/>
  <c r="AC1426" i="11"/>
  <c r="Z1418" i="11"/>
  <c r="AC1418" i="11"/>
  <c r="Z1410" i="11"/>
  <c r="AC1410" i="11"/>
  <c r="AC1402" i="11"/>
  <c r="Z1402" i="11"/>
  <c r="AC1394" i="11"/>
  <c r="Z1394" i="11"/>
  <c r="Z1386" i="11"/>
  <c r="AC1386" i="11"/>
  <c r="Z1378" i="11"/>
  <c r="AC1378" i="11"/>
  <c r="Z1370" i="11"/>
  <c r="AC1370" i="11"/>
  <c r="Y13" i="21"/>
  <c r="Z13" i="21" s="1"/>
  <c r="AA13" i="21" s="1"/>
  <c r="Z1362" i="11"/>
  <c r="AC1362" i="11"/>
  <c r="Z1354" i="11"/>
  <c r="AC1354" i="11"/>
  <c r="Z1346" i="11"/>
  <c r="AC1346" i="11"/>
  <c r="Z1338" i="11"/>
  <c r="AC1338" i="11"/>
  <c r="AC1330" i="11"/>
  <c r="Z1330" i="11"/>
  <c r="AC1322" i="11"/>
  <c r="Z1322" i="11"/>
  <c r="Z1314" i="11"/>
  <c r="AC1314" i="11"/>
  <c r="Z1306" i="11"/>
  <c r="AC1306" i="11"/>
  <c r="Z1298" i="11"/>
  <c r="AC1298" i="11"/>
  <c r="Z1290" i="11"/>
  <c r="AC1290" i="11"/>
  <c r="Z1282" i="11"/>
  <c r="AC1282" i="11"/>
  <c r="Z1274" i="11"/>
  <c r="AC1274" i="11"/>
  <c r="Z1266" i="11"/>
  <c r="AC1266" i="11"/>
  <c r="Z1258" i="11"/>
  <c r="AC1258" i="11"/>
  <c r="Z1250" i="11"/>
  <c r="AC1250" i="11"/>
  <c r="Z1242" i="11"/>
  <c r="AC1242" i="11"/>
  <c r="Z1234" i="11"/>
  <c r="AC1234" i="11"/>
  <c r="Z1226" i="11"/>
  <c r="AC1226" i="11"/>
  <c r="Z1218" i="11"/>
  <c r="AC1218" i="11"/>
  <c r="AC1210" i="11"/>
  <c r="Z1210" i="11"/>
  <c r="Z1202" i="11"/>
  <c r="AC1202" i="11"/>
  <c r="Z1194" i="11"/>
  <c r="AC1194" i="11"/>
  <c r="AC1186" i="11"/>
  <c r="Z1186" i="11"/>
  <c r="AC1178" i="11"/>
  <c r="Z1178" i="11"/>
  <c r="Z1170" i="11"/>
  <c r="AC1170" i="11"/>
  <c r="Z1162" i="11"/>
  <c r="AC1162" i="11"/>
  <c r="Z1154" i="11"/>
  <c r="AC1154" i="11"/>
  <c r="Z1146" i="11"/>
  <c r="AC1146" i="11"/>
  <c r="Z1138" i="11"/>
  <c r="AC1138" i="11"/>
  <c r="AC1130" i="11"/>
  <c r="Z1130" i="11"/>
  <c r="AC1122" i="11"/>
  <c r="Z1122" i="11"/>
  <c r="Z1114" i="11"/>
  <c r="AC1114" i="11"/>
  <c r="Z1106" i="11"/>
  <c r="AC1106" i="11"/>
  <c r="Z1090" i="11"/>
  <c r="AC1090" i="11"/>
  <c r="Z1082" i="11"/>
  <c r="AC1082" i="11"/>
  <c r="Z1074" i="11"/>
  <c r="AC1074" i="11"/>
  <c r="Z1066" i="11"/>
  <c r="AC1066" i="11"/>
  <c r="Z1058" i="11"/>
  <c r="AC1058" i="11"/>
  <c r="AC1050" i="11"/>
  <c r="Z1050" i="11"/>
  <c r="Z1042" i="11"/>
  <c r="AC1042" i="11"/>
  <c r="AC1034" i="11"/>
  <c r="Z1034" i="11"/>
  <c r="Z1026" i="11"/>
  <c r="AC1026" i="11"/>
  <c r="Z1018" i="11"/>
  <c r="AC1018" i="11"/>
  <c r="Z1010" i="11"/>
  <c r="AC1010" i="11"/>
  <c r="AC1002" i="11"/>
  <c r="Z1002" i="11"/>
  <c r="Z994" i="11"/>
  <c r="AC994" i="11"/>
  <c r="Z986" i="11"/>
  <c r="AC986" i="11"/>
  <c r="Z978" i="11"/>
  <c r="AC978" i="11"/>
  <c r="AC970" i="11"/>
  <c r="Z970" i="11"/>
  <c r="AC962" i="11"/>
  <c r="Z962" i="11"/>
  <c r="Z954" i="11"/>
  <c r="AC954" i="11"/>
  <c r="Z946" i="11"/>
  <c r="AC946" i="11"/>
  <c r="Z938" i="11"/>
  <c r="AC938" i="11"/>
  <c r="Z930" i="11"/>
  <c r="AC930" i="11"/>
  <c r="AC922" i="11"/>
  <c r="Z922" i="11"/>
  <c r="Z914" i="11"/>
  <c r="AC914" i="11"/>
  <c r="Z906" i="11"/>
  <c r="AC906" i="11"/>
  <c r="Z898" i="11"/>
  <c r="AC898" i="11"/>
  <c r="Z890" i="11"/>
  <c r="AC890" i="11"/>
  <c r="Z882" i="11"/>
  <c r="AC882" i="11"/>
  <c r="Z874" i="11"/>
  <c r="AC874" i="11"/>
  <c r="Z866" i="11"/>
  <c r="AC866" i="11"/>
  <c r="Z858" i="11"/>
  <c r="AC858" i="11"/>
  <c r="AC850" i="11"/>
  <c r="Z850" i="11"/>
  <c r="Z842" i="11"/>
  <c r="AC842" i="11"/>
  <c r="Z834" i="11"/>
  <c r="AC834" i="11"/>
  <c r="AC826" i="11"/>
  <c r="Z826" i="11"/>
  <c r="Z802" i="11"/>
  <c r="AC802" i="11"/>
  <c r="AC698" i="11"/>
  <c r="Z698" i="11"/>
  <c r="Z642" i="11"/>
  <c r="AC642" i="11"/>
  <c r="Z602" i="11"/>
  <c r="AC602" i="11"/>
  <c r="Z554" i="11"/>
  <c r="AC554" i="11"/>
  <c r="Z506" i="11"/>
  <c r="AC506" i="11"/>
  <c r="AC394" i="11"/>
  <c r="Z394" i="11"/>
  <c r="AC282" i="11"/>
  <c r="Z282" i="11"/>
  <c r="Z218" i="11"/>
  <c r="AC218" i="11"/>
  <c r="Z162" i="11"/>
  <c r="AC162" i="11"/>
  <c r="Z114" i="11"/>
  <c r="AC114" i="11"/>
  <c r="Z66" i="11"/>
  <c r="AC66" i="11"/>
  <c r="Z42" i="11"/>
  <c r="AC42" i="11"/>
  <c r="Z242" i="11"/>
  <c r="Z482" i="11"/>
  <c r="AC738" i="11"/>
  <c r="Z810" i="11"/>
  <c r="AC810" i="11"/>
  <c r="Z762" i="11"/>
  <c r="AC762" i="11"/>
  <c r="AC714" i="11"/>
  <c r="Z714" i="11"/>
  <c r="Z610" i="11"/>
  <c r="AC610" i="11"/>
  <c r="Z546" i="11"/>
  <c r="AC546" i="11"/>
  <c r="Z498" i="11"/>
  <c r="AC498" i="11"/>
  <c r="Z378" i="11"/>
  <c r="AC378" i="11"/>
  <c r="Z330" i="11"/>
  <c r="AC330" i="11"/>
  <c r="AC202" i="11"/>
  <c r="Z202" i="11"/>
  <c r="Z138" i="11"/>
  <c r="AC138" i="11"/>
  <c r="Z74" i="11"/>
  <c r="AC74" i="11"/>
  <c r="AC18" i="11"/>
  <c r="Z18" i="11"/>
  <c r="Z618" i="11"/>
  <c r="Z314" i="11"/>
  <c r="Z666" i="11"/>
  <c r="AC666" i="11"/>
  <c r="Z562" i="11"/>
  <c r="AC562" i="11"/>
  <c r="AC458" i="11"/>
  <c r="Z458" i="11"/>
  <c r="Z354" i="11"/>
  <c r="AC354" i="11"/>
  <c r="Z266" i="11"/>
  <c r="AC266" i="11"/>
  <c r="Z170" i="11"/>
  <c r="AC170" i="11"/>
  <c r="Z98" i="11"/>
  <c r="AC98" i="11"/>
  <c r="Z50" i="11"/>
  <c r="AC50" i="11"/>
  <c r="Z770" i="11"/>
  <c r="AC434" i="11"/>
  <c r="AC250" i="11"/>
  <c r="Z778" i="11"/>
  <c r="AC778" i="11"/>
  <c r="Z722" i="11"/>
  <c r="AC722" i="11"/>
  <c r="AC674" i="11"/>
  <c r="Z674" i="11"/>
  <c r="Z626" i="11"/>
  <c r="AC626" i="11"/>
  <c r="Z578" i="11"/>
  <c r="AC578" i="11"/>
  <c r="Z522" i="11"/>
  <c r="AC522" i="11"/>
  <c r="Z490" i="11"/>
  <c r="AC490" i="11"/>
  <c r="Z450" i="11"/>
  <c r="AC450" i="11"/>
  <c r="Z346" i="11"/>
  <c r="AC346" i="11"/>
  <c r="AC298" i="11"/>
  <c r="Z298" i="11"/>
  <c r="AC210" i="11"/>
  <c r="Z210" i="11"/>
  <c r="Z146" i="11"/>
  <c r="AC146" i="11"/>
  <c r="Z106" i="11"/>
  <c r="AC106" i="11"/>
  <c r="AE3470" i="11"/>
  <c r="AE3446" i="11"/>
  <c r="AC258" i="11"/>
  <c r="Z818" i="11"/>
  <c r="AC818" i="11"/>
  <c r="Z754" i="11"/>
  <c r="AC754" i="11"/>
  <c r="Z634" i="11"/>
  <c r="AC634" i="11"/>
  <c r="Z586" i="11"/>
  <c r="AC586" i="11"/>
  <c r="Z530" i="11"/>
  <c r="AC530" i="11"/>
  <c r="Z418" i="11"/>
  <c r="AC418" i="11"/>
  <c r="Z370" i="11"/>
  <c r="AC370" i="11"/>
  <c r="AC322" i="11"/>
  <c r="Z322" i="11"/>
  <c r="Z274" i="11"/>
  <c r="AC274" i="11"/>
  <c r="Z226" i="11"/>
  <c r="AC226" i="11"/>
  <c r="Z178" i="11"/>
  <c r="AC178" i="11"/>
  <c r="AC122" i="11"/>
  <c r="Z122" i="11"/>
  <c r="AC82" i="11"/>
  <c r="Z82" i="11"/>
  <c r="AC34" i="11"/>
  <c r="Z34" i="11"/>
  <c r="AC466" i="11"/>
  <c r="Z794" i="11"/>
  <c r="AC794" i="11"/>
  <c r="Z746" i="11"/>
  <c r="AC746" i="11"/>
  <c r="Z706" i="11"/>
  <c r="AC706" i="11"/>
  <c r="AC594" i="11"/>
  <c r="Z594" i="11"/>
  <c r="Z538" i="11"/>
  <c r="AC538" i="11"/>
  <c r="Z410" i="11"/>
  <c r="AC410" i="11"/>
  <c r="Z362" i="11"/>
  <c r="AC362" i="11"/>
  <c r="Z306" i="11"/>
  <c r="AC306" i="11"/>
  <c r="Z194" i="11"/>
  <c r="AC194" i="11"/>
  <c r="Z154" i="11"/>
  <c r="AC154" i="11"/>
  <c r="Z10" i="11"/>
  <c r="AC10" i="11"/>
  <c r="AE738" i="11"/>
  <c r="AC690" i="11"/>
  <c r="AC786" i="11"/>
  <c r="Z786" i="11"/>
  <c r="Z730" i="11"/>
  <c r="AC730" i="11"/>
  <c r="Z682" i="11"/>
  <c r="AC682" i="11"/>
  <c r="Z570" i="11"/>
  <c r="AC570" i="11"/>
  <c r="AC514" i="11"/>
  <c r="Z514" i="11"/>
  <c r="Z474" i="11"/>
  <c r="AC474" i="11"/>
  <c r="Z426" i="11"/>
  <c r="AC426" i="11"/>
  <c r="Z386" i="11"/>
  <c r="AC386" i="11"/>
  <c r="Z338" i="11"/>
  <c r="AC338" i="11"/>
  <c r="Z290" i="11"/>
  <c r="AC290" i="11"/>
  <c r="Z234" i="11"/>
  <c r="AC234" i="11"/>
  <c r="Z186" i="11"/>
  <c r="AC186" i="11"/>
  <c r="Z130" i="11"/>
  <c r="AC130" i="11"/>
  <c r="Z58" i="11"/>
  <c r="AC58" i="11"/>
  <c r="AE520" i="11"/>
  <c r="AE1689" i="11"/>
  <c r="AD422" i="11"/>
  <c r="AF3573" i="11"/>
  <c r="AF3389" i="11"/>
  <c r="AD534" i="11"/>
  <c r="AE2027" i="11"/>
  <c r="AE1751" i="11"/>
  <c r="AE1703" i="11"/>
  <c r="AD406" i="11"/>
  <c r="AD526" i="11"/>
  <c r="Z3333" i="11"/>
  <c r="AI3333" i="11" s="1"/>
  <c r="AC3333" i="11"/>
  <c r="Z3573" i="11"/>
  <c r="AC3301" i="11"/>
  <c r="AK3301" i="11" s="1"/>
  <c r="Z3301" i="11"/>
  <c r="AB324" i="11"/>
  <c r="AD324" i="11"/>
  <c r="AB300" i="11"/>
  <c r="AD300" i="11"/>
  <c r="AB276" i="11"/>
  <c r="AD276" i="11"/>
  <c r="AD244" i="11"/>
  <c r="AB244" i="11"/>
  <c r="AB220" i="11"/>
  <c r="AD220" i="11"/>
  <c r="AD180" i="11"/>
  <c r="AB180" i="11"/>
  <c r="AD156" i="11"/>
  <c r="AB156" i="11"/>
  <c r="AD132" i="11"/>
  <c r="AB132" i="11"/>
  <c r="AB108" i="11"/>
  <c r="AD108" i="11"/>
  <c r="AB92" i="11"/>
  <c r="AD92" i="11"/>
  <c r="AB68" i="11"/>
  <c r="AD68" i="11"/>
  <c r="AD52" i="11"/>
  <c r="AB52" i="11"/>
  <c r="AB36" i="11"/>
  <c r="AD36" i="11"/>
  <c r="AB12" i="11"/>
  <c r="AD12" i="11"/>
  <c r="Z3869" i="11"/>
  <c r="AC3869" i="11"/>
  <c r="Z3845" i="11"/>
  <c r="AI3845" i="11" s="1"/>
  <c r="AC3845" i="11"/>
  <c r="Z3829" i="11"/>
  <c r="AC3829" i="11"/>
  <c r="Z3797" i="11"/>
  <c r="AC3797" i="11"/>
  <c r="Z3773" i="11"/>
  <c r="AC3773" i="11"/>
  <c r="AC3749" i="11"/>
  <c r="Z3749" i="11"/>
  <c r="Z3693" i="11"/>
  <c r="AC3693" i="11"/>
  <c r="Z3669" i="11"/>
  <c r="AC3669" i="11"/>
  <c r="Z3645" i="11"/>
  <c r="AC3645" i="11"/>
  <c r="Z3621" i="11"/>
  <c r="AC3621" i="11"/>
  <c r="Z3605" i="11"/>
  <c r="AC3605" i="11"/>
  <c r="Z3589" i="11"/>
  <c r="AC3589" i="11"/>
  <c r="Z3565" i="11"/>
  <c r="AC3565" i="11"/>
  <c r="Z3533" i="11"/>
  <c r="AC3533" i="11"/>
  <c r="Z3509" i="11"/>
  <c r="AC3509" i="11"/>
  <c r="Z3485" i="11"/>
  <c r="AC3485" i="11"/>
  <c r="Z3461" i="11"/>
  <c r="AC3461" i="11"/>
  <c r="Z3437" i="11"/>
  <c r="AC3437" i="11"/>
  <c r="Z3413" i="11"/>
  <c r="AC3413" i="11"/>
  <c r="AK3413" i="11" s="1"/>
  <c r="Z3373" i="11"/>
  <c r="AC3373" i="11"/>
  <c r="AK3373" i="11" s="1"/>
  <c r="Z3309" i="11"/>
  <c r="AC3309" i="11"/>
  <c r="AK3309" i="11" s="1"/>
  <c r="AD196" i="11"/>
  <c r="Z3821" i="11"/>
  <c r="AB308" i="11"/>
  <c r="AD308" i="11"/>
  <c r="AD292" i="11"/>
  <c r="AB292" i="11"/>
  <c r="AB268" i="11"/>
  <c r="AD268" i="11"/>
  <c r="AB260" i="11"/>
  <c r="AD260" i="11"/>
  <c r="AB236" i="11"/>
  <c r="AD236" i="11"/>
  <c r="AB188" i="11"/>
  <c r="AD188" i="11"/>
  <c r="AB148" i="11"/>
  <c r="AD148" i="11"/>
  <c r="AB60" i="11"/>
  <c r="AD60" i="11"/>
  <c r="AD2003" i="11"/>
  <c r="AB2003" i="11"/>
  <c r="Z3877" i="11"/>
  <c r="AI3877" i="11" s="1"/>
  <c r="AC3877" i="11"/>
  <c r="AC3853" i="11"/>
  <c r="Z3853" i="11"/>
  <c r="Z3837" i="11"/>
  <c r="AC3837" i="11"/>
  <c r="Z3813" i="11"/>
  <c r="AC3813" i="11"/>
  <c r="Z3789" i="11"/>
  <c r="AC3789" i="11"/>
  <c r="AC3765" i="11"/>
  <c r="Z3765" i="11"/>
  <c r="Z3741" i="11"/>
  <c r="AC3741" i="11"/>
  <c r="Z3725" i="11"/>
  <c r="AC3725" i="11"/>
  <c r="Z3701" i="11"/>
  <c r="AC3701" i="11"/>
  <c r="Z3677" i="11"/>
  <c r="AC3677" i="11"/>
  <c r="Z3653" i="11"/>
  <c r="AC3653" i="11"/>
  <c r="AC3629" i="11"/>
  <c r="Z3629" i="11"/>
  <c r="AC3597" i="11"/>
  <c r="Z3597" i="11"/>
  <c r="Z3557" i="11"/>
  <c r="AC3557" i="11"/>
  <c r="Z3541" i="11"/>
  <c r="AC3541" i="11"/>
  <c r="Z3517" i="11"/>
  <c r="AC3517" i="11"/>
  <c r="Z3493" i="11"/>
  <c r="AC3493" i="11"/>
  <c r="AC3469" i="11"/>
  <c r="Z3469" i="11"/>
  <c r="Z3445" i="11"/>
  <c r="AC3445" i="11"/>
  <c r="Z3421" i="11"/>
  <c r="AI3421" i="11" s="1"/>
  <c r="AC3421" i="11"/>
  <c r="Z3405" i="11"/>
  <c r="AC3405" i="11"/>
  <c r="Z3381" i="11"/>
  <c r="AC3381" i="11"/>
  <c r="Z3365" i="11"/>
  <c r="AI3365" i="11" s="1"/>
  <c r="V133" i="54"/>
  <c r="AC3365" i="11"/>
  <c r="Z3317" i="11"/>
  <c r="AC3317" i="11"/>
  <c r="V132" i="54"/>
  <c r="AB84" i="11"/>
  <c r="AD116" i="11"/>
  <c r="AD316" i="11"/>
  <c r="AB316" i="11"/>
  <c r="AB284" i="11"/>
  <c r="AD284" i="11"/>
  <c r="AB252" i="11"/>
  <c r="AD252" i="11"/>
  <c r="AB228" i="11"/>
  <c r="AD228" i="11"/>
  <c r="AB204" i="11"/>
  <c r="AD204" i="11"/>
  <c r="AB172" i="11"/>
  <c r="AD172" i="11"/>
  <c r="AB140" i="11"/>
  <c r="AD140" i="11"/>
  <c r="AB124" i="11"/>
  <c r="AD124" i="11"/>
  <c r="AB100" i="11"/>
  <c r="AD100" i="11"/>
  <c r="AB76" i="11"/>
  <c r="AD76" i="11"/>
  <c r="AB44" i="11"/>
  <c r="AD44" i="11"/>
  <c r="AB20" i="11"/>
  <c r="AD20" i="11"/>
  <c r="Z3885" i="11"/>
  <c r="AI3885" i="11" s="1"/>
  <c r="AC3885" i="11"/>
  <c r="Z3861" i="11"/>
  <c r="AC3861" i="11"/>
  <c r="AK3861" i="11" s="1"/>
  <c r="AC3805" i="11"/>
  <c r="Z3805" i="11"/>
  <c r="Z3781" i="11"/>
  <c r="AC3781" i="11"/>
  <c r="Z3757" i="11"/>
  <c r="AC3757" i="11"/>
  <c r="Z3733" i="11"/>
  <c r="AC3733" i="11"/>
  <c r="Z3709" i="11"/>
  <c r="AC3709" i="11"/>
  <c r="AC3685" i="11"/>
  <c r="Z3685" i="11"/>
  <c r="Z3661" i="11"/>
  <c r="AC3661" i="11"/>
  <c r="Z3637" i="11"/>
  <c r="AC3637" i="11"/>
  <c r="Z3613" i="11"/>
  <c r="AC3613" i="11"/>
  <c r="Z3581" i="11"/>
  <c r="AC3581" i="11"/>
  <c r="Z3549" i="11"/>
  <c r="AC3549" i="11"/>
  <c r="AC3525" i="11"/>
  <c r="Z3525" i="11"/>
  <c r="Z3501" i="11"/>
  <c r="AC3501" i="11"/>
  <c r="Z3477" i="11"/>
  <c r="AC3477" i="11"/>
  <c r="AC3453" i="11"/>
  <c r="Z3453" i="11"/>
  <c r="Z3429" i="11"/>
  <c r="AC3429" i="11"/>
  <c r="AK3429" i="11" s="1"/>
  <c r="Z3397" i="11"/>
  <c r="AC3397" i="11"/>
  <c r="Z3325" i="11"/>
  <c r="AC3325" i="11"/>
  <c r="AK3325" i="11" s="1"/>
  <c r="V168" i="54"/>
  <c r="AD164" i="11"/>
  <c r="AB212" i="11"/>
  <c r="Z3349" i="11"/>
  <c r="AC3349" i="11"/>
  <c r="AB332" i="11"/>
  <c r="AC3357" i="11"/>
  <c r="AK3357" i="11" s="1"/>
  <c r="Z3357" i="11"/>
  <c r="AC3341" i="11"/>
  <c r="AK3341" i="11" s="1"/>
  <c r="Z3341" i="11"/>
  <c r="V186" i="54"/>
  <c r="Z3389" i="11"/>
  <c r="Z3293" i="11"/>
  <c r="AI3293" i="11" s="1"/>
  <c r="AC3293" i="11"/>
  <c r="AK3293" i="11" s="1"/>
  <c r="Z3277" i="11"/>
  <c r="AC3277" i="11"/>
  <c r="Z3269" i="11"/>
  <c r="AI3269" i="11" s="1"/>
  <c r="AC3269" i="11"/>
  <c r="Z3261" i="11"/>
  <c r="AI3261" i="11" s="1"/>
  <c r="AC3261" i="11"/>
  <c r="Z3253" i="11"/>
  <c r="AC3253" i="11"/>
  <c r="Z3245" i="11"/>
  <c r="AC3245" i="11"/>
  <c r="AC3237" i="11"/>
  <c r="Z3237" i="11"/>
  <c r="Z3229" i="11"/>
  <c r="AC3229" i="11"/>
  <c r="AC3221" i="11"/>
  <c r="Z3221" i="11"/>
  <c r="Z3213" i="11"/>
  <c r="AC3213" i="11"/>
  <c r="Z3205" i="11"/>
  <c r="AC3205" i="11"/>
  <c r="AC3197" i="11"/>
  <c r="Z3197" i="11"/>
  <c r="Z3189" i="11"/>
  <c r="AC3189" i="11"/>
  <c r="Z3181" i="11"/>
  <c r="AC3181" i="11"/>
  <c r="Z3173" i="11"/>
  <c r="AC3173" i="11"/>
  <c r="Z3157" i="11"/>
  <c r="AC3157" i="11"/>
  <c r="Z3149" i="11"/>
  <c r="AC3149" i="11"/>
  <c r="Z3141" i="11"/>
  <c r="AC3141" i="11"/>
  <c r="Z3133" i="11"/>
  <c r="AC3133" i="11"/>
  <c r="Z3125" i="11"/>
  <c r="AC3125" i="11"/>
  <c r="AC3117" i="11"/>
  <c r="Z3117" i="11"/>
  <c r="Z3109" i="11"/>
  <c r="AC3109" i="11"/>
  <c r="Z3101" i="11"/>
  <c r="AC3101" i="11"/>
  <c r="Z3093" i="11"/>
  <c r="AC3093" i="11"/>
  <c r="AC3085" i="11"/>
  <c r="Z3085" i="11"/>
  <c r="Z3077" i="11"/>
  <c r="AC3077" i="11"/>
  <c r="AC3069" i="11"/>
  <c r="Z3069" i="11"/>
  <c r="Z3061" i="11"/>
  <c r="AC3061" i="11"/>
  <c r="Z3053" i="11"/>
  <c r="AC3053" i="11"/>
  <c r="Z3045" i="11"/>
  <c r="AI3045" i="11" s="1"/>
  <c r="AC3045" i="11"/>
  <c r="AK3045" i="11" s="1"/>
  <c r="Z3037" i="11"/>
  <c r="AC3037" i="11"/>
  <c r="Z3013" i="11"/>
  <c r="AI3013" i="11" s="1"/>
  <c r="AC3013" i="11"/>
  <c r="Z3005" i="11"/>
  <c r="AC3005" i="11"/>
  <c r="AC2997" i="11"/>
  <c r="Z2997" i="11"/>
  <c r="AI2997" i="11" s="1"/>
  <c r="Z2989" i="11"/>
  <c r="AC2989" i="11"/>
  <c r="AK2989" i="11" s="1"/>
  <c r="Z2981" i="11"/>
  <c r="AI2981" i="11" s="1"/>
  <c r="AC2981" i="11"/>
  <c r="Z2973" i="11"/>
  <c r="AC2973" i="11"/>
  <c r="AC2965" i="11"/>
  <c r="Z2965" i="11"/>
  <c r="Z2957" i="11"/>
  <c r="AC2957" i="11"/>
  <c r="Z2949" i="11"/>
  <c r="AC2949" i="11"/>
  <c r="V123" i="54"/>
  <c r="AC2941" i="11"/>
  <c r="Z2941" i="11"/>
  <c r="Z2933" i="11"/>
  <c r="AC2933" i="11"/>
  <c r="Z2917" i="11"/>
  <c r="AI2917" i="11" s="1"/>
  <c r="AC2917" i="11"/>
  <c r="Z2909" i="11"/>
  <c r="AI2909" i="11" s="1"/>
  <c r="AC2909" i="11"/>
  <c r="AC2901" i="11"/>
  <c r="Z2901" i="11"/>
  <c r="AI2901" i="11" s="1"/>
  <c r="Z2893" i="11"/>
  <c r="AI2893" i="11" s="1"/>
  <c r="AC2893" i="11"/>
  <c r="Z2885" i="11"/>
  <c r="AC2885" i="11"/>
  <c r="AK2885" i="11" s="1"/>
  <c r="AC2877" i="11"/>
  <c r="Z2877" i="11"/>
  <c r="Z2869" i="11"/>
  <c r="AC2869" i="11"/>
  <c r="Z2861" i="11"/>
  <c r="AC2861" i="11"/>
  <c r="AC2853" i="11"/>
  <c r="Z2853" i="11"/>
  <c r="Z2845" i="11"/>
  <c r="AC2845" i="11"/>
  <c r="Z2837" i="11"/>
  <c r="AC2837" i="11"/>
  <c r="Z2829" i="11"/>
  <c r="AC2829" i="11"/>
  <c r="Z2821" i="11"/>
  <c r="AC2821" i="11"/>
  <c r="Z2813" i="11"/>
  <c r="AC2813" i="11"/>
  <c r="Z2805" i="11"/>
  <c r="AC2805" i="11"/>
  <c r="Z2797" i="11"/>
  <c r="AC2797" i="11"/>
  <c r="Z2789" i="11"/>
  <c r="AC2789" i="11"/>
  <c r="Z2781" i="11"/>
  <c r="AC2781" i="11"/>
  <c r="Z2765" i="11"/>
  <c r="AC2765" i="11"/>
  <c r="AC2757" i="11"/>
  <c r="Z2757" i="11"/>
  <c r="Z2749" i="11"/>
  <c r="AC2749" i="11"/>
  <c r="AC2741" i="11"/>
  <c r="Z2741" i="11"/>
  <c r="Z2733" i="11"/>
  <c r="AC2733" i="11"/>
  <c r="Z2725" i="11"/>
  <c r="AC2725" i="11"/>
  <c r="Z2717" i="11"/>
  <c r="AC2717" i="11"/>
  <c r="Z2709" i="11"/>
  <c r="AC2709" i="11"/>
  <c r="Z2701" i="11"/>
  <c r="AC2701" i="11"/>
  <c r="Z2693" i="11"/>
  <c r="AC2693" i="11"/>
  <c r="Z2685" i="11"/>
  <c r="AC2685" i="11"/>
  <c r="Z2677" i="11"/>
  <c r="AC2677" i="11"/>
  <c r="Z2669" i="11"/>
  <c r="AC2669" i="11"/>
  <c r="Z2661" i="11"/>
  <c r="AC2661" i="11"/>
  <c r="AC2653" i="11"/>
  <c r="Z2653" i="11"/>
  <c r="Z2645" i="11"/>
  <c r="AC2645" i="11"/>
  <c r="Z2637" i="11"/>
  <c r="AC2637" i="11"/>
  <c r="Z2629" i="11"/>
  <c r="AC2629" i="11"/>
  <c r="Z2613" i="11"/>
  <c r="AI2613" i="11" s="1"/>
  <c r="AC2613" i="11"/>
  <c r="AC2605" i="11"/>
  <c r="Z2605" i="11"/>
  <c r="Z2597" i="11"/>
  <c r="AI2597" i="11" s="1"/>
  <c r="AC2597" i="11"/>
  <c r="AC2589" i="11"/>
  <c r="Z2589" i="11"/>
  <c r="AI2589" i="11" s="1"/>
  <c r="Z2581" i="11"/>
  <c r="AC2581" i="11"/>
  <c r="AC2573" i="11"/>
  <c r="AK2573" i="11" s="1"/>
  <c r="Z2573" i="11"/>
  <c r="Z2565" i="11"/>
  <c r="AC2565" i="11"/>
  <c r="Z2557" i="11"/>
  <c r="AC2557" i="11"/>
  <c r="Z2549" i="11"/>
  <c r="AC2549" i="11"/>
  <c r="AK2549" i="11" s="1"/>
  <c r="Z2541" i="11"/>
  <c r="AC2541" i="11"/>
  <c r="Z2533" i="11"/>
  <c r="AC2533" i="11"/>
  <c r="AC2525" i="11"/>
  <c r="V112" i="54"/>
  <c r="Z2517" i="11"/>
  <c r="AC2517" i="11"/>
  <c r="AC2509" i="11"/>
  <c r="Z2509" i="11"/>
  <c r="AI2509" i="11" s="1"/>
  <c r="Z2501" i="11"/>
  <c r="AC2501" i="11"/>
  <c r="AC2469" i="11"/>
  <c r="AK2469" i="11" s="1"/>
  <c r="Z2469" i="11"/>
  <c r="AI2469" i="11" s="1"/>
  <c r="Z2445" i="11"/>
  <c r="AC2445" i="11"/>
  <c r="Z2429" i="11"/>
  <c r="AC2429" i="11"/>
  <c r="AC2413" i="11"/>
  <c r="Z2413" i="11"/>
  <c r="Z2397" i="11"/>
  <c r="AI2397" i="11" s="1"/>
  <c r="AC2397" i="11"/>
  <c r="Z2381" i="11"/>
  <c r="AI2381" i="11" s="1"/>
  <c r="AC2381" i="11"/>
  <c r="Z2373" i="11"/>
  <c r="AC2373" i="11"/>
  <c r="Z2349" i="11"/>
  <c r="AC2349" i="11"/>
  <c r="AK2349" i="11" s="1"/>
  <c r="Z2341" i="11"/>
  <c r="AC2341" i="11"/>
  <c r="Z2333" i="11"/>
  <c r="AI2333" i="11" s="1"/>
  <c r="AC2333" i="11"/>
  <c r="AC2325" i="11"/>
  <c r="Z2325" i="11"/>
  <c r="AI2325" i="11" s="1"/>
  <c r="Z2317" i="11"/>
  <c r="AC2317" i="11"/>
  <c r="AC2309" i="11"/>
  <c r="Z2309" i="11"/>
  <c r="Z2301" i="11"/>
  <c r="AC2301" i="11"/>
  <c r="Z2293" i="11"/>
  <c r="AC2293" i="11"/>
  <c r="Z2285" i="11"/>
  <c r="AC2285" i="11"/>
  <c r="AC2277" i="11"/>
  <c r="Z2277" i="11"/>
  <c r="Z2269" i="11"/>
  <c r="AC2269" i="11"/>
  <c r="Z2261" i="11"/>
  <c r="AC2261" i="11"/>
  <c r="Z2253" i="11"/>
  <c r="AC2253" i="11"/>
  <c r="Z2245" i="11"/>
  <c r="AC2245" i="11"/>
  <c r="Z2229" i="11"/>
  <c r="AC2229" i="11"/>
  <c r="AC2221" i="11"/>
  <c r="Z2221" i="11"/>
  <c r="Z2213" i="11"/>
  <c r="AC2213" i="11"/>
  <c r="AC2205" i="11"/>
  <c r="Z2205" i="11"/>
  <c r="Z2197" i="11"/>
  <c r="AC2197" i="11"/>
  <c r="Z2189" i="11"/>
  <c r="AC2189" i="11"/>
  <c r="Z2181" i="11"/>
  <c r="AC2181" i="11"/>
  <c r="Z2173" i="11"/>
  <c r="AC2173" i="11"/>
  <c r="Z2165" i="11"/>
  <c r="AC2165" i="11"/>
  <c r="AC2157" i="11"/>
  <c r="Z2157" i="11"/>
  <c r="Z2149" i="11"/>
  <c r="AC2149" i="11"/>
  <c r="Z2133" i="11"/>
  <c r="AI2133" i="11" s="1"/>
  <c r="AC2133" i="11"/>
  <c r="AC2125" i="11"/>
  <c r="Z2125" i="11"/>
  <c r="Z2117" i="11"/>
  <c r="AC2117" i="11"/>
  <c r="Z2109" i="11"/>
  <c r="AC2109" i="11"/>
  <c r="Z2101" i="11"/>
  <c r="AC2101" i="11"/>
  <c r="AC2093" i="11"/>
  <c r="Z2093" i="11"/>
  <c r="Z2085" i="11"/>
  <c r="AC2085" i="11"/>
  <c r="AC2077" i="11"/>
  <c r="Z2077" i="11"/>
  <c r="Z2069" i="11"/>
  <c r="AC2069" i="11"/>
  <c r="Z2061" i="11"/>
  <c r="AC2061" i="11"/>
  <c r="Z2053" i="11"/>
  <c r="AC2053" i="11"/>
  <c r="Z2045" i="11"/>
  <c r="AC2045" i="11"/>
  <c r="Z2029" i="11"/>
  <c r="AC2029" i="11"/>
  <c r="Z2021" i="11"/>
  <c r="AC2021" i="11"/>
  <c r="AC2013" i="11"/>
  <c r="Z2013" i="11"/>
  <c r="Z2005" i="11"/>
  <c r="AC2005" i="11"/>
  <c r="Z1993" i="11"/>
  <c r="AC1993" i="11"/>
  <c r="Z1985" i="11"/>
  <c r="AC1985" i="11"/>
  <c r="AC1977" i="11"/>
  <c r="Z1977" i="11"/>
  <c r="Z1969" i="11"/>
  <c r="AC1969" i="11"/>
  <c r="Z1961" i="11"/>
  <c r="AC1961" i="11"/>
  <c r="Z1953" i="11"/>
  <c r="AC1953" i="11"/>
  <c r="Z1945" i="11"/>
  <c r="AC1945" i="11"/>
  <c r="Z1937" i="11"/>
  <c r="AC1937" i="11"/>
  <c r="AC1929" i="11"/>
  <c r="Z1929" i="11"/>
  <c r="Z1921" i="11"/>
  <c r="AC1921" i="11"/>
  <c r="Z1913" i="11"/>
  <c r="AC1913" i="11"/>
  <c r="Z1905" i="11"/>
  <c r="AC1905" i="11"/>
  <c r="Z1889" i="11"/>
  <c r="AC1889" i="11"/>
  <c r="AC1881" i="11"/>
  <c r="Z1881" i="11"/>
  <c r="Z1873" i="11"/>
  <c r="AC1873" i="11"/>
  <c r="Z1865" i="11"/>
  <c r="AC1865" i="11"/>
  <c r="Z1857" i="11"/>
  <c r="AC1857" i="11"/>
  <c r="AC1849" i="11"/>
  <c r="Z1849" i="11"/>
  <c r="Z1817" i="11"/>
  <c r="AC1817" i="11"/>
  <c r="Z1809" i="11"/>
  <c r="AC1809" i="11"/>
  <c r="Z1801" i="11"/>
  <c r="AC1801" i="11"/>
  <c r="AC1793" i="11"/>
  <c r="Z1793" i="11"/>
  <c r="AI1793" i="11" s="1"/>
  <c r="Z1785" i="11"/>
  <c r="AC1785" i="11"/>
  <c r="Z1761" i="11"/>
  <c r="AC1761" i="11"/>
  <c r="AK1761" i="11" s="1"/>
  <c r="AC1753" i="11"/>
  <c r="Z1753" i="11"/>
  <c r="AI1753" i="11" s="1"/>
  <c r="Z1745" i="11"/>
  <c r="AC1745" i="11"/>
  <c r="AC1737" i="11"/>
  <c r="Z1737" i="11"/>
  <c r="Z1729" i="11"/>
  <c r="AC1729" i="11"/>
  <c r="Z1721" i="11"/>
  <c r="AC1721" i="11"/>
  <c r="Z1713" i="11"/>
  <c r="AC1713" i="11"/>
  <c r="Z1697" i="11"/>
  <c r="AC1697" i="11"/>
  <c r="AC1689" i="11"/>
  <c r="Z1681" i="11"/>
  <c r="AC1681" i="11"/>
  <c r="Z1673" i="11"/>
  <c r="AC1673" i="11"/>
  <c r="Z1665" i="11"/>
  <c r="AC1665" i="11"/>
  <c r="AC1657" i="11"/>
  <c r="Z1657" i="11"/>
  <c r="Z1649" i="11"/>
  <c r="AC1649" i="11"/>
  <c r="Z1641" i="11"/>
  <c r="AC1641" i="11"/>
  <c r="Z1633" i="11"/>
  <c r="AI1633" i="11" s="1"/>
  <c r="AC1633" i="11"/>
  <c r="Z1625" i="11"/>
  <c r="AC1625" i="11"/>
  <c r="AC1617" i="11"/>
  <c r="Z1617" i="11"/>
  <c r="Z1609" i="11"/>
  <c r="AC1609" i="11"/>
  <c r="AK1609" i="11" s="1"/>
  <c r="Z1601" i="11"/>
  <c r="AC1601" i="11"/>
  <c r="AK1601" i="11" s="1"/>
  <c r="Z1593" i="11"/>
  <c r="AC1593" i="11"/>
  <c r="AC1585" i="11"/>
  <c r="Z1585" i="11"/>
  <c r="Z1577" i="11"/>
  <c r="AC1577" i="11"/>
  <c r="Z1569" i="11"/>
  <c r="AC1569" i="11"/>
  <c r="Z1561" i="11"/>
  <c r="AC1561" i="11"/>
  <c r="Z1545" i="11"/>
  <c r="AC1545" i="11"/>
  <c r="Z1537" i="11"/>
  <c r="AC1537" i="11"/>
  <c r="Z1529" i="11"/>
  <c r="AI1529" i="11" s="1"/>
  <c r="AC1529" i="11"/>
  <c r="Z1521" i="11"/>
  <c r="AI1521" i="11" s="1"/>
  <c r="AC1521" i="11"/>
  <c r="AK1521" i="11" s="1"/>
  <c r="Z1513" i="11"/>
  <c r="AC1513" i="11"/>
  <c r="AC1505" i="11"/>
  <c r="AK1505" i="11" s="1"/>
  <c r="Z1505" i="11"/>
  <c r="Z1497" i="11"/>
  <c r="AI1497" i="11" s="1"/>
  <c r="AC1497" i="11"/>
  <c r="AC1489" i="11"/>
  <c r="Z1489" i="11"/>
  <c r="AI1489" i="11" s="1"/>
  <c r="Z1481" i="11"/>
  <c r="AC1481" i="11"/>
  <c r="V124" i="54"/>
  <c r="Y19" i="21"/>
  <c r="Z19" i="21" s="1"/>
  <c r="AA19" i="21" s="1"/>
  <c r="Z1473" i="11"/>
  <c r="AI1473" i="11" s="1"/>
  <c r="AC1473" i="11"/>
  <c r="AC1465" i="11"/>
  <c r="AK1465" i="11" s="1"/>
  <c r="Z1465" i="11"/>
  <c r="Z1457" i="11"/>
  <c r="AC1457" i="11"/>
  <c r="AC1441" i="11"/>
  <c r="Z1441" i="11"/>
  <c r="Z1433" i="11"/>
  <c r="AC1433" i="11"/>
  <c r="Z1425" i="11"/>
  <c r="AC1425" i="11"/>
  <c r="Z1417" i="11"/>
  <c r="AC1417" i="11"/>
  <c r="AK1417" i="11" s="1"/>
  <c r="AC1409" i="11"/>
  <c r="Z1409" i="11"/>
  <c r="Z1401" i="11"/>
  <c r="AC1401" i="11"/>
  <c r="Z1385" i="11"/>
  <c r="AC1385" i="11"/>
  <c r="Z1377" i="11"/>
  <c r="AC1377" i="11"/>
  <c r="AK1377" i="11" s="1"/>
  <c r="V118" i="54"/>
  <c r="Z1369" i="11"/>
  <c r="AC1369" i="11"/>
  <c r="AC1361" i="11"/>
  <c r="AK1361" i="11" s="1"/>
  <c r="Z1361" i="11"/>
  <c r="AI1361" i="11" s="1"/>
  <c r="AC1353" i="11"/>
  <c r="Z1353" i="11"/>
  <c r="Z1345" i="11"/>
  <c r="AC1345" i="11"/>
  <c r="AC1337" i="11"/>
  <c r="AK1337" i="11" s="1"/>
  <c r="Z1337" i="11"/>
  <c r="Z1329" i="11"/>
  <c r="AC1329" i="11"/>
  <c r="Z1313" i="11"/>
  <c r="AC1313" i="11"/>
  <c r="AC1305" i="11"/>
  <c r="Z1305" i="11"/>
  <c r="Z1297" i="11"/>
  <c r="AC1297" i="11"/>
  <c r="Z1289" i="11"/>
  <c r="AC1289" i="11"/>
  <c r="Z1281" i="11"/>
  <c r="AC1281" i="11"/>
  <c r="AC1273" i="11"/>
  <c r="Z1273" i="11"/>
  <c r="AI1273" i="11" s="1"/>
  <c r="Z1265" i="11"/>
  <c r="AC1265" i="11"/>
  <c r="V121" i="54"/>
  <c r="Z1257" i="11"/>
  <c r="AC1257" i="11"/>
  <c r="Z1249" i="11"/>
  <c r="AC1249" i="11"/>
  <c r="AC1241" i="11"/>
  <c r="Z1241" i="11"/>
  <c r="Z1233" i="11"/>
  <c r="AC1233" i="11"/>
  <c r="Z1217" i="11"/>
  <c r="AC1217" i="11"/>
  <c r="AC1209" i="11"/>
  <c r="Z1209" i="11"/>
  <c r="Z1201" i="11"/>
  <c r="AC1201" i="11"/>
  <c r="Z1193" i="11"/>
  <c r="AC1193" i="11"/>
  <c r="Z1185" i="11"/>
  <c r="AC1185" i="11"/>
  <c r="Z1177" i="11"/>
  <c r="AC1177" i="11"/>
  <c r="AC1169" i="11"/>
  <c r="Z1169" i="11"/>
  <c r="Z1161" i="11"/>
  <c r="AC1161" i="11"/>
  <c r="Z1153" i="11"/>
  <c r="AC1153" i="11"/>
  <c r="Z1145" i="11"/>
  <c r="AC1145" i="11"/>
  <c r="Z1137" i="11"/>
  <c r="AC1137" i="11"/>
  <c r="AC1121" i="11"/>
  <c r="Z1121" i="11"/>
  <c r="Z1113" i="11"/>
  <c r="AC1113" i="11"/>
  <c r="AC1105" i="11"/>
  <c r="Z1105" i="11"/>
  <c r="Z1097" i="11"/>
  <c r="AI1097" i="11" s="1"/>
  <c r="AC1097" i="11"/>
  <c r="AC1081" i="11"/>
  <c r="Z1081" i="11"/>
  <c r="AC1065" i="11"/>
  <c r="Z1065" i="11"/>
  <c r="AC921" i="11"/>
  <c r="Z921" i="11"/>
  <c r="AC809" i="11"/>
  <c r="Z809" i="11"/>
  <c r="AC753" i="11"/>
  <c r="Z753" i="11"/>
  <c r="AC689" i="11"/>
  <c r="Z689" i="11"/>
  <c r="Z345" i="11"/>
  <c r="AC345" i="11"/>
  <c r="AB331" i="11"/>
  <c r="AD331" i="11"/>
  <c r="AB283" i="11"/>
  <c r="AD283" i="11"/>
  <c r="AB243" i="11"/>
  <c r="AD243" i="11"/>
  <c r="AB187" i="11"/>
  <c r="AD187" i="11"/>
  <c r="AB91" i="11"/>
  <c r="AD91" i="11"/>
  <c r="AB59" i="11"/>
  <c r="AD59" i="11"/>
  <c r="AB43" i="11"/>
  <c r="AD43" i="11"/>
  <c r="AB27" i="11"/>
  <c r="AD27" i="11"/>
  <c r="Z3868" i="11"/>
  <c r="AC3868" i="11"/>
  <c r="AK3868" i="11" s="1"/>
  <c r="Z3852" i="11"/>
  <c r="AC3852" i="11"/>
  <c r="Z3812" i="11"/>
  <c r="AC3812" i="11"/>
  <c r="Z3644" i="11"/>
  <c r="AC3644" i="11"/>
  <c r="Z3556" i="11"/>
  <c r="AC3556" i="11"/>
  <c r="Z3516" i="11"/>
  <c r="AC3516" i="11"/>
  <c r="Z3492" i="11"/>
  <c r="AC3492" i="11"/>
  <c r="Z3428" i="11"/>
  <c r="AC3428" i="11"/>
  <c r="AK3428" i="11" s="1"/>
  <c r="Z3412" i="11"/>
  <c r="AC3412" i="11"/>
  <c r="Z3340" i="11"/>
  <c r="AC3340" i="11"/>
  <c r="Z3172" i="11"/>
  <c r="AC3172" i="11"/>
  <c r="Z3116" i="11"/>
  <c r="AC3116" i="11"/>
  <c r="Z3100" i="11"/>
  <c r="AC3100" i="11"/>
  <c r="Z3076" i="11"/>
  <c r="AC3076" i="11"/>
  <c r="Z3028" i="11"/>
  <c r="AI3028" i="11" s="1"/>
  <c r="AC3028" i="11"/>
  <c r="Z2940" i="11"/>
  <c r="AI2940" i="11" s="1"/>
  <c r="AC2940" i="11"/>
  <c r="Z2836" i="11"/>
  <c r="AC2836" i="11"/>
  <c r="Z2780" i="11"/>
  <c r="AC2780" i="11"/>
  <c r="Z2732" i="11"/>
  <c r="AC2732" i="11"/>
  <c r="Z2516" i="11"/>
  <c r="AC2516" i="11"/>
  <c r="Z2444" i="11"/>
  <c r="AC2444" i="11"/>
  <c r="Z2380" i="11"/>
  <c r="AC2380" i="11"/>
  <c r="Z2292" i="11"/>
  <c r="AC2292" i="11"/>
  <c r="Z2260" i="11"/>
  <c r="AC2260" i="11"/>
  <c r="Z2220" i="11"/>
  <c r="AC2220" i="11"/>
  <c r="Z2212" i="11"/>
  <c r="AC2212" i="11"/>
  <c r="Z2204" i="11"/>
  <c r="AC2204" i="11"/>
  <c r="Z2108" i="11"/>
  <c r="AC2108" i="11"/>
  <c r="Z2012" i="11"/>
  <c r="AC2012" i="11"/>
  <c r="Z2004" i="11"/>
  <c r="AC2004" i="11"/>
  <c r="AB3706" i="11"/>
  <c r="AD3706" i="11"/>
  <c r="AB3698" i="11"/>
  <c r="AD3698" i="11"/>
  <c r="AB3658" i="11"/>
  <c r="AD3658" i="11"/>
  <c r="AE3324" i="11"/>
  <c r="AE2900" i="11"/>
  <c r="AE2820" i="11"/>
  <c r="AE2604" i="11"/>
  <c r="AF2508" i="11"/>
  <c r="AE2484" i="11"/>
  <c r="AB394" i="11"/>
  <c r="AD394" i="11"/>
  <c r="AB378" i="11"/>
  <c r="AD378" i="11"/>
  <c r="AB370" i="11"/>
  <c r="AD370" i="11"/>
  <c r="AB346" i="11"/>
  <c r="AD346" i="11"/>
  <c r="AB3689" i="11"/>
  <c r="AD3689" i="11"/>
  <c r="AB3203" i="11"/>
  <c r="AD3203" i="11"/>
  <c r="AB2795" i="11"/>
  <c r="AD2795" i="11"/>
  <c r="AB2715" i="11"/>
  <c r="AD2715" i="11"/>
  <c r="AB2707" i="11"/>
  <c r="AD2707" i="11"/>
  <c r="AB2699" i="11"/>
  <c r="AD2699" i="11"/>
  <c r="AB2675" i="11"/>
  <c r="AD2675" i="11"/>
  <c r="AB2539" i="11"/>
  <c r="AD2539" i="11"/>
  <c r="AB2179" i="11"/>
  <c r="AD2179" i="11"/>
  <c r="AB2147" i="11"/>
  <c r="AD2147" i="11"/>
  <c r="AB1799" i="11"/>
  <c r="AD1799" i="11"/>
  <c r="AB1607" i="11"/>
  <c r="AD1607" i="11"/>
  <c r="AB1583" i="11"/>
  <c r="AD1583" i="11"/>
  <c r="AB1575" i="11"/>
  <c r="AD1575" i="11"/>
  <c r="AB1447" i="11"/>
  <c r="AD1447" i="11"/>
  <c r="AB1439" i="11"/>
  <c r="AD1439" i="11"/>
  <c r="AB1431" i="11"/>
  <c r="AD1431" i="11"/>
  <c r="AB1415" i="11"/>
  <c r="AD1415" i="11"/>
  <c r="AB1335" i="11"/>
  <c r="AD1335" i="11"/>
  <c r="AB1207" i="11"/>
  <c r="AD1207" i="11"/>
  <c r="AB1151" i="11"/>
  <c r="AD1151" i="11"/>
  <c r="AB1055" i="11"/>
  <c r="AD1055" i="11"/>
  <c r="AB999" i="11"/>
  <c r="AD999" i="11"/>
  <c r="AB783" i="11"/>
  <c r="AD783" i="11"/>
  <c r="AB775" i="11"/>
  <c r="AD775" i="11"/>
  <c r="AB727" i="11"/>
  <c r="AD727" i="11"/>
  <c r="AB711" i="11"/>
  <c r="AD711" i="11"/>
  <c r="AB703" i="11"/>
  <c r="AD703" i="11"/>
  <c r="AB639" i="11"/>
  <c r="AD639" i="11"/>
  <c r="AB615" i="11"/>
  <c r="AD615" i="11"/>
  <c r="AC1752" i="11"/>
  <c r="AC864" i="11"/>
  <c r="AC1696" i="11"/>
  <c r="AC1872" i="11"/>
  <c r="AD3220" i="11"/>
  <c r="AB3220" i="11"/>
  <c r="AB3196" i="11"/>
  <c r="AD3196" i="11"/>
  <c r="AF3196" i="11" s="1"/>
  <c r="AB3148" i="11"/>
  <c r="AD3148" i="11"/>
  <c r="AB3140" i="11"/>
  <c r="AD3140" i="11"/>
  <c r="AB3124" i="11"/>
  <c r="AD3124" i="11"/>
  <c r="AB3116" i="11"/>
  <c r="AD3116" i="11"/>
  <c r="AB3108" i="11"/>
  <c r="AD3108" i="11"/>
  <c r="AB3092" i="11"/>
  <c r="AD3092" i="11"/>
  <c r="AB3036" i="11"/>
  <c r="AD3036" i="11"/>
  <c r="AB2988" i="11"/>
  <c r="AD2988" i="11"/>
  <c r="AB2964" i="11"/>
  <c r="AD2964" i="11"/>
  <c r="AB2892" i="11"/>
  <c r="AD2892" i="11"/>
  <c r="AB2876" i="11"/>
  <c r="AD2876" i="11"/>
  <c r="AB2868" i="11"/>
  <c r="AD2868" i="11"/>
  <c r="AF2868" i="11" s="1"/>
  <c r="AB2852" i="11"/>
  <c r="AD2852" i="11"/>
  <c r="AB2796" i="11"/>
  <c r="AD2796" i="11"/>
  <c r="AF2796" i="11" s="1"/>
  <c r="AB2780" i="11"/>
  <c r="AD2780" i="11"/>
  <c r="AB2740" i="11"/>
  <c r="AD2740" i="11"/>
  <c r="AF2740" i="11" s="1"/>
  <c r="AB2732" i="11"/>
  <c r="AD2732" i="11"/>
  <c r="AB2724" i="11"/>
  <c r="AD2724" i="11"/>
  <c r="AB2708" i="11"/>
  <c r="AD2708" i="11"/>
  <c r="AB2700" i="11"/>
  <c r="AD2700" i="11"/>
  <c r="AB2692" i="11"/>
  <c r="AD2692" i="11"/>
  <c r="AB2676" i="11"/>
  <c r="AD2676" i="11"/>
  <c r="AB2660" i="11"/>
  <c r="AD2660" i="11"/>
  <c r="AB2644" i="11"/>
  <c r="AD2644" i="11"/>
  <c r="AB2612" i="11"/>
  <c r="AD2612" i="11"/>
  <c r="AB2588" i="11"/>
  <c r="AD2588" i="11"/>
  <c r="AB2580" i="11"/>
  <c r="AD2580" i="11"/>
  <c r="AB2540" i="11"/>
  <c r="AD2540" i="11"/>
  <c r="AB2532" i="11"/>
  <c r="AD2532" i="11"/>
  <c r="AB2444" i="11"/>
  <c r="AD2444" i="11"/>
  <c r="AB2420" i="11"/>
  <c r="AE2420" i="11" s="1"/>
  <c r="AD2420" i="11"/>
  <c r="AB2412" i="11"/>
  <c r="AD2412" i="11"/>
  <c r="AB2404" i="11"/>
  <c r="AD2404" i="11"/>
  <c r="Z1073" i="11"/>
  <c r="AC1073" i="11"/>
  <c r="Z1057" i="11"/>
  <c r="AC1057" i="11"/>
  <c r="Z1049" i="11"/>
  <c r="AC1049" i="11"/>
  <c r="Z1041" i="11"/>
  <c r="AC1041" i="11"/>
  <c r="Z1033" i="11"/>
  <c r="AC1033" i="11"/>
  <c r="Z1025" i="11"/>
  <c r="AC1025" i="11"/>
  <c r="Z1009" i="11"/>
  <c r="AC1009" i="11"/>
  <c r="Z1001" i="11"/>
  <c r="AC1001" i="11"/>
  <c r="Z993" i="11"/>
  <c r="AC993" i="11"/>
  <c r="Z985" i="11"/>
  <c r="AC985" i="11"/>
  <c r="Z977" i="11"/>
  <c r="AC977" i="11"/>
  <c r="Z969" i="11"/>
  <c r="AC969" i="11"/>
  <c r="Z961" i="11"/>
  <c r="AC961" i="11"/>
  <c r="Z953" i="11"/>
  <c r="Z945" i="11"/>
  <c r="AC945" i="11"/>
  <c r="Z937" i="11"/>
  <c r="AC937" i="11"/>
  <c r="Z929" i="11"/>
  <c r="AC929" i="11"/>
  <c r="Z913" i="11"/>
  <c r="AC913" i="11"/>
  <c r="Z905" i="11"/>
  <c r="AC905" i="11"/>
  <c r="Z897" i="11"/>
  <c r="AC897" i="11"/>
  <c r="Z889" i="11"/>
  <c r="AC889" i="11"/>
  <c r="Z881" i="11"/>
  <c r="AC881" i="11"/>
  <c r="Z873" i="11"/>
  <c r="AC873" i="11"/>
  <c r="Z865" i="11"/>
  <c r="AC865" i="11"/>
  <c r="Z857" i="11"/>
  <c r="AC857" i="11"/>
  <c r="Z841" i="11"/>
  <c r="AC841" i="11"/>
  <c r="Z833" i="11"/>
  <c r="AC833" i="11"/>
  <c r="Z817" i="11"/>
  <c r="AC817" i="11"/>
  <c r="Z801" i="11"/>
  <c r="AC801" i="11"/>
  <c r="Z793" i="11"/>
  <c r="AC793" i="11"/>
  <c r="Z777" i="11"/>
  <c r="AC777" i="11"/>
  <c r="Z769" i="11"/>
  <c r="AC769" i="11"/>
  <c r="Z761" i="11"/>
  <c r="AC761" i="11"/>
  <c r="Z745" i="11"/>
  <c r="AC745" i="11"/>
  <c r="Z737" i="11"/>
  <c r="AC737" i="11"/>
  <c r="Z729" i="11"/>
  <c r="AC729" i="11"/>
  <c r="Z721" i="11"/>
  <c r="AC721" i="11"/>
  <c r="Z713" i="11"/>
  <c r="AC713" i="11"/>
  <c r="Z705" i="11"/>
  <c r="AC705" i="11"/>
  <c r="Z697" i="11"/>
  <c r="Z681" i="11"/>
  <c r="AC681" i="11"/>
  <c r="Z673" i="11"/>
  <c r="AC673" i="11"/>
  <c r="Z665" i="11"/>
  <c r="AC665" i="11"/>
  <c r="Z657" i="11"/>
  <c r="AC657" i="11"/>
  <c r="Z649" i="11"/>
  <c r="AC649" i="11"/>
  <c r="Z641" i="11"/>
  <c r="AC641" i="11"/>
  <c r="Z633" i="11"/>
  <c r="AC633" i="11"/>
  <c r="Z625" i="11"/>
  <c r="AC625" i="11"/>
  <c r="Z617" i="11"/>
  <c r="AC617" i="11"/>
  <c r="Z609" i="11"/>
  <c r="AC609" i="11"/>
  <c r="Z601" i="11"/>
  <c r="AC601" i="11"/>
  <c r="Z593" i="11"/>
  <c r="AC593" i="11"/>
  <c r="Z585" i="11"/>
  <c r="AC585" i="11"/>
  <c r="Z577" i="11"/>
  <c r="AC577" i="11"/>
  <c r="Z569" i="11"/>
  <c r="AC569" i="11"/>
  <c r="Z561" i="11"/>
  <c r="AC561" i="11"/>
  <c r="Z553" i="11"/>
  <c r="AC553" i="11"/>
  <c r="Z545" i="11"/>
  <c r="AC545" i="11"/>
  <c r="Z537" i="11"/>
  <c r="AC537" i="11"/>
  <c r="Z529" i="11"/>
  <c r="AC529" i="11"/>
  <c r="Z521" i="11"/>
  <c r="AC521" i="11"/>
  <c r="Z513" i="11"/>
  <c r="AC513" i="11"/>
  <c r="Z505" i="11"/>
  <c r="AC505" i="11"/>
  <c r="Z497" i="11"/>
  <c r="AC497" i="11"/>
  <c r="Z489" i="11"/>
  <c r="AC489" i="11"/>
  <c r="Z481" i="11"/>
  <c r="AC481" i="11"/>
  <c r="Z473" i="11"/>
  <c r="AC473" i="11"/>
  <c r="Z465" i="11"/>
  <c r="AC465" i="11"/>
  <c r="Z457" i="11"/>
  <c r="AC457" i="11"/>
  <c r="Z449" i="11"/>
  <c r="AC449" i="11"/>
  <c r="Z441" i="11"/>
  <c r="AC441" i="11"/>
  <c r="Z433" i="11"/>
  <c r="AC433" i="11"/>
  <c r="Z425" i="11"/>
  <c r="AC425" i="11"/>
  <c r="Z417" i="11"/>
  <c r="AC417" i="11"/>
  <c r="Z409" i="11"/>
  <c r="AC409" i="11"/>
  <c r="Z401" i="11"/>
  <c r="AC401" i="11"/>
  <c r="Z393" i="11"/>
  <c r="AC393" i="11"/>
  <c r="Z385" i="11"/>
  <c r="AC385" i="11"/>
  <c r="Z377" i="11"/>
  <c r="AC377" i="11"/>
  <c r="Z369" i="11"/>
  <c r="AC369" i="11"/>
  <c r="Z361" i="11"/>
  <c r="AC361" i="11"/>
  <c r="Z353" i="11"/>
  <c r="AC353" i="11"/>
  <c r="Z337" i="11"/>
  <c r="AC337" i="11"/>
  <c r="Z329" i="11"/>
  <c r="AC329" i="11"/>
  <c r="Z321" i="11"/>
  <c r="AC321" i="11"/>
  <c r="Z313" i="11"/>
  <c r="AC313" i="11"/>
  <c r="Z305" i="11"/>
  <c r="AC305" i="11"/>
  <c r="Z297" i="11"/>
  <c r="AC297" i="11"/>
  <c r="Z289" i="11"/>
  <c r="AC289" i="11"/>
  <c r="Z281" i="11"/>
  <c r="AC281" i="11"/>
  <c r="Z273" i="11"/>
  <c r="AC273" i="11"/>
  <c r="Z265" i="11"/>
  <c r="AC265" i="11"/>
  <c r="Z257" i="11"/>
  <c r="AC257" i="11"/>
  <c r="Z249" i="11"/>
  <c r="AC249" i="11"/>
  <c r="Z241" i="11"/>
  <c r="AC241" i="11"/>
  <c r="Z233" i="11"/>
  <c r="AC233" i="11"/>
  <c r="Z225" i="11"/>
  <c r="AC225" i="11"/>
  <c r="Z217" i="11"/>
  <c r="AC217" i="11"/>
  <c r="Z209" i="11"/>
  <c r="AC209" i="11"/>
  <c r="Z201" i="11"/>
  <c r="AC201" i="11"/>
  <c r="Z193" i="11"/>
  <c r="AC193" i="11"/>
  <c r="Z169" i="11"/>
  <c r="AC169" i="11"/>
  <c r="AB3729" i="11"/>
  <c r="AD3729" i="11"/>
  <c r="AB3649" i="11"/>
  <c r="AD3649" i="11"/>
  <c r="AB3610" i="11"/>
  <c r="AD3610" i="11"/>
  <c r="AB3602" i="11"/>
  <c r="AD3602" i="11"/>
  <c r="AB3586" i="11"/>
  <c r="AD3586" i="11"/>
  <c r="AB3578" i="11"/>
  <c r="AD3578" i="11"/>
  <c r="AB3554" i="11"/>
  <c r="AD3554" i="11"/>
  <c r="AB3538" i="11"/>
  <c r="AD3538" i="11"/>
  <c r="AB3522" i="11"/>
  <c r="AD3522" i="11"/>
  <c r="AB3482" i="11"/>
  <c r="AD3482" i="11"/>
  <c r="AC2076" i="11"/>
  <c r="Z2076" i="11"/>
  <c r="Z1480" i="11"/>
  <c r="AC1480" i="11"/>
  <c r="AF1968" i="11"/>
  <c r="Z2579" i="11"/>
  <c r="AC2579" i="11"/>
  <c r="Z2547" i="11"/>
  <c r="AC2547" i="11"/>
  <c r="Z2539" i="11"/>
  <c r="AC2539" i="11"/>
  <c r="AK2539" i="11" s="1"/>
  <c r="Z2531" i="11"/>
  <c r="AC2531" i="11"/>
  <c r="Z2499" i="11"/>
  <c r="AC2499" i="11"/>
  <c r="Z2475" i="11"/>
  <c r="AC2475" i="11"/>
  <c r="Z2467" i="11"/>
  <c r="AC2467" i="11"/>
  <c r="Z2459" i="11"/>
  <c r="AC2459" i="11"/>
  <c r="Z2451" i="11"/>
  <c r="AC2451" i="11"/>
  <c r="Z2443" i="11"/>
  <c r="AC2443" i="11"/>
  <c r="Z2435" i="11"/>
  <c r="AC2435" i="11"/>
  <c r="Z2427" i="11"/>
  <c r="AC2427" i="11"/>
  <c r="Z2411" i="11"/>
  <c r="AC2411" i="11"/>
  <c r="Z2395" i="11"/>
  <c r="AC2395" i="11"/>
  <c r="Z2387" i="11"/>
  <c r="AC2387" i="11"/>
  <c r="Z2379" i="11"/>
  <c r="AC2379" i="11"/>
  <c r="Z2363" i="11"/>
  <c r="AC2363" i="11"/>
  <c r="Z2331" i="11"/>
  <c r="AC2331" i="11"/>
  <c r="Z2315" i="11"/>
  <c r="AC2315" i="11"/>
  <c r="AK2315" i="11" s="1"/>
  <c r="Z2307" i="11"/>
  <c r="AC2307" i="11"/>
  <c r="Z2291" i="11"/>
  <c r="AC2291" i="11"/>
  <c r="Z2283" i="11"/>
  <c r="AC2283" i="11"/>
  <c r="Z2275" i="11"/>
  <c r="AC2275" i="11"/>
  <c r="Z2267" i="11"/>
  <c r="AC2267" i="11"/>
  <c r="Z2259" i="11"/>
  <c r="AC2259" i="11"/>
  <c r="Z2251" i="11"/>
  <c r="AC2251" i="11"/>
  <c r="Z2243" i="11"/>
  <c r="AC2243" i="11"/>
  <c r="Z2235" i="11"/>
  <c r="AC2235" i="11"/>
  <c r="Z2227" i="11"/>
  <c r="AC2227" i="11"/>
  <c r="Z2219" i="11"/>
  <c r="AC2219" i="11"/>
  <c r="Z2211" i="11"/>
  <c r="AC2211" i="11"/>
  <c r="Z2187" i="11"/>
  <c r="AC2187" i="11"/>
  <c r="Z2163" i="11"/>
  <c r="AC2163" i="11"/>
  <c r="Z2155" i="11"/>
  <c r="AC2155" i="11"/>
  <c r="Z2139" i="11"/>
  <c r="AC2139" i="11"/>
  <c r="Z2131" i="11"/>
  <c r="AC2131" i="11"/>
  <c r="Z2123" i="11"/>
  <c r="AC2123" i="11"/>
  <c r="Z2115" i="11"/>
  <c r="AC2115" i="11"/>
  <c r="Z2107" i="11"/>
  <c r="AC2107" i="11"/>
  <c r="Z2099" i="11"/>
  <c r="AC2099" i="11"/>
  <c r="Z2083" i="11"/>
  <c r="AC2083" i="11"/>
  <c r="AF3524" i="11"/>
  <c r="AF1352" i="11"/>
  <c r="AF2156" i="11"/>
  <c r="AB374" i="11"/>
  <c r="AD374" i="11"/>
  <c r="AB351" i="11"/>
  <c r="AD351" i="11"/>
  <c r="AF1720" i="11"/>
  <c r="AB572" i="11"/>
  <c r="AD572" i="11"/>
  <c r="AB532" i="11"/>
  <c r="AD532" i="11"/>
  <c r="AB524" i="11"/>
  <c r="AD524" i="11"/>
  <c r="AB484" i="11"/>
  <c r="AD484" i="11"/>
  <c r="AB397" i="11"/>
  <c r="AD397" i="11"/>
  <c r="AB381" i="11"/>
  <c r="AD381" i="11"/>
  <c r="AB1986" i="11"/>
  <c r="AD1986" i="11"/>
  <c r="AB1962" i="11"/>
  <c r="AD1962" i="11"/>
  <c r="AB1946" i="11"/>
  <c r="AD1946" i="11"/>
  <c r="AB1874" i="11"/>
  <c r="AD1874" i="11"/>
  <c r="AB1834" i="11"/>
  <c r="AD1834" i="11"/>
  <c r="AB1778" i="11"/>
  <c r="AD1778" i="11"/>
  <c r="AB1754" i="11"/>
  <c r="AD1754" i="11"/>
  <c r="AB1730" i="11"/>
  <c r="AD1730" i="11"/>
  <c r="AB1722" i="11"/>
  <c r="AD1722" i="11"/>
  <c r="AB1610" i="11"/>
  <c r="AD1610" i="11"/>
  <c r="AB1538" i="11"/>
  <c r="AD1538" i="11"/>
  <c r="AB1514" i="11"/>
  <c r="AD1514" i="11"/>
  <c r="AB1506" i="11"/>
  <c r="AD1506" i="11"/>
  <c r="AB1498" i="11"/>
  <c r="AD1498" i="11"/>
  <c r="AB1466" i="11"/>
  <c r="AD1466" i="11"/>
  <c r="AB1450" i="11"/>
  <c r="AD1450" i="11"/>
  <c r="AB1306" i="11"/>
  <c r="AD1306" i="11"/>
  <c r="AB1290" i="11"/>
  <c r="AD1290" i="11"/>
  <c r="AB1282" i="11"/>
  <c r="AD1282" i="11"/>
  <c r="AB1274" i="11"/>
  <c r="AD1274" i="11"/>
  <c r="AB1234" i="11"/>
  <c r="AD1234" i="11"/>
  <c r="AB1226" i="11"/>
  <c r="AD1226" i="11"/>
  <c r="AB1218" i="11"/>
  <c r="AD1218" i="11"/>
  <c r="AB1210" i="11"/>
  <c r="AD1210" i="11"/>
  <c r="AB1202" i="11"/>
  <c r="AD1202" i="11"/>
  <c r="AB1194" i="11"/>
  <c r="AD1194" i="11"/>
  <c r="AB1122" i="11"/>
  <c r="AD1122" i="11"/>
  <c r="AB1098" i="11"/>
  <c r="AD1098" i="11"/>
  <c r="AB1090" i="11"/>
  <c r="AD1090" i="11"/>
  <c r="AB1082" i="11"/>
  <c r="AD1082" i="11"/>
  <c r="AB1066" i="11"/>
  <c r="AD1066" i="11"/>
  <c r="AB1050" i="11"/>
  <c r="AD1050" i="11"/>
  <c r="AB1042" i="11"/>
  <c r="AD1042" i="11"/>
  <c r="AB1034" i="11"/>
  <c r="AD1034" i="11"/>
  <c r="AB1018" i="11"/>
  <c r="AD1018" i="11"/>
  <c r="AB1010" i="11"/>
  <c r="AD1010" i="11"/>
  <c r="AB954" i="11"/>
  <c r="AD954" i="11"/>
  <c r="AB938" i="11"/>
  <c r="AD938" i="11"/>
  <c r="AB914" i="11"/>
  <c r="AD914" i="11"/>
  <c r="AB858" i="11"/>
  <c r="AD858" i="11"/>
  <c r="AB794" i="11"/>
  <c r="AD794" i="11"/>
  <c r="AB786" i="11"/>
  <c r="AD786" i="11"/>
  <c r="AB730" i="11"/>
  <c r="AD730" i="11"/>
  <c r="AB714" i="11"/>
  <c r="AD714" i="11"/>
  <c r="AB698" i="11"/>
  <c r="AD698" i="11"/>
  <c r="AB690" i="11"/>
  <c r="AD690" i="11"/>
  <c r="AB682" i="11"/>
  <c r="AD682" i="11"/>
  <c r="AB674" i="11"/>
  <c r="AD674" i="11"/>
  <c r="AE2875" i="11"/>
  <c r="AD3810" i="11"/>
  <c r="AB2394" i="11"/>
  <c r="AE2371" i="11"/>
  <c r="AD3874" i="11"/>
  <c r="AD3682" i="11"/>
  <c r="AF2812" i="11"/>
  <c r="AF3564" i="11"/>
  <c r="AB2022" i="11"/>
  <c r="AD2022" i="11"/>
  <c r="AB2006" i="11"/>
  <c r="AD2006" i="11"/>
  <c r="AB1978" i="11"/>
  <c r="AD1978" i="11"/>
  <c r="AB1970" i="11"/>
  <c r="AD1970" i="11"/>
  <c r="AB1954" i="11"/>
  <c r="AD1954" i="11"/>
  <c r="AB1930" i="11"/>
  <c r="AD1930" i="11"/>
  <c r="AB1914" i="11"/>
  <c r="AD1914" i="11"/>
  <c r="AB1898" i="11"/>
  <c r="AD1898" i="11"/>
  <c r="AB1858" i="11"/>
  <c r="AD1858" i="11"/>
  <c r="AB1850" i="11"/>
  <c r="AD1850" i="11"/>
  <c r="AB1842" i="11"/>
  <c r="AD1842" i="11"/>
  <c r="AB1818" i="11"/>
  <c r="AD1818" i="11"/>
  <c r="AB1810" i="11"/>
  <c r="AD1810" i="11"/>
  <c r="AB1802" i="11"/>
  <c r="AD1802" i="11"/>
  <c r="AB1794" i="11"/>
  <c r="AD1794" i="11"/>
  <c r="AB1786" i="11"/>
  <c r="AD1786" i="11"/>
  <c r="AB1770" i="11"/>
  <c r="AD1770" i="11"/>
  <c r="AB1746" i="11"/>
  <c r="AD1746" i="11"/>
  <c r="AB1738" i="11"/>
  <c r="AD1738" i="11"/>
  <c r="AB1706" i="11"/>
  <c r="AD1706" i="11"/>
  <c r="AB1698" i="11"/>
  <c r="AD1698" i="11"/>
  <c r="AB1674" i="11"/>
  <c r="AD1674" i="11"/>
  <c r="AB1666" i="11"/>
  <c r="AD1666" i="11"/>
  <c r="AB1658" i="11"/>
  <c r="AD1658" i="11"/>
  <c r="AB1650" i="11"/>
  <c r="AD1650" i="11"/>
  <c r="AB1642" i="11"/>
  <c r="AD1642" i="11"/>
  <c r="AB1626" i="11"/>
  <c r="AD1626" i="11"/>
  <c r="AB1618" i="11"/>
  <c r="AD1618" i="11"/>
  <c r="Z185" i="11"/>
  <c r="AC185" i="11"/>
  <c r="Z177" i="11"/>
  <c r="AC177" i="11"/>
  <c r="Z161" i="11"/>
  <c r="AC161" i="11"/>
  <c r="Z153" i="11"/>
  <c r="AC153" i="11"/>
  <c r="Z248" i="11"/>
  <c r="AC248" i="11"/>
  <c r="AB3600" i="11"/>
  <c r="AD3600" i="11"/>
  <c r="AD2650" i="11"/>
  <c r="AB2650" i="11"/>
  <c r="AB2634" i="11"/>
  <c r="AD2634" i="11"/>
  <c r="AB2626" i="11"/>
  <c r="AD2626" i="11"/>
  <c r="AB2610" i="11"/>
  <c r="AD2610" i="11"/>
  <c r="AB2602" i="11"/>
  <c r="AD2602" i="11"/>
  <c r="AB2594" i="11"/>
  <c r="AD2594" i="11"/>
  <c r="AB2586" i="11"/>
  <c r="AD2586" i="11"/>
  <c r="AB2570" i="11"/>
  <c r="AD2570" i="11"/>
  <c r="AB2562" i="11"/>
  <c r="AD2562" i="11"/>
  <c r="AB2546" i="11"/>
  <c r="AD2546" i="11"/>
  <c r="AB2522" i="11"/>
  <c r="AD2522" i="11"/>
  <c r="Z2121" i="11"/>
  <c r="AC2121" i="11"/>
  <c r="Z1039" i="11"/>
  <c r="AC1039" i="11"/>
  <c r="Z1031" i="11"/>
  <c r="AC1031" i="11"/>
  <c r="Z1023" i="11"/>
  <c r="AC1023" i="11"/>
  <c r="Z1015" i="11"/>
  <c r="AC1015" i="11"/>
  <c r="Z1007" i="11"/>
  <c r="AC1007" i="11"/>
  <c r="Z991" i="11"/>
  <c r="AC991" i="11"/>
  <c r="Z983" i="11"/>
  <c r="AC983" i="11"/>
  <c r="Z975" i="11"/>
  <c r="AC975" i="11"/>
  <c r="Z911" i="11"/>
  <c r="AC911" i="11"/>
  <c r="Z895" i="11"/>
  <c r="AC895" i="11"/>
  <c r="Z879" i="11"/>
  <c r="AC879" i="11"/>
  <c r="Z863" i="11"/>
  <c r="AC863" i="11"/>
  <c r="Z831" i="11"/>
  <c r="AC831" i="11"/>
  <c r="Z743" i="11"/>
  <c r="AC743" i="11"/>
  <c r="Z735" i="11"/>
  <c r="AC735" i="11"/>
  <c r="Z703" i="11"/>
  <c r="AC703" i="11"/>
  <c r="Z695" i="11"/>
  <c r="AC695" i="11"/>
  <c r="Z647" i="11"/>
  <c r="AC647" i="11"/>
  <c r="Z639" i="11"/>
  <c r="AC639" i="11"/>
  <c r="Z623" i="11"/>
  <c r="AC623" i="11"/>
  <c r="Z615" i="11"/>
  <c r="AC615" i="11"/>
  <c r="Z607" i="11"/>
  <c r="AC607" i="11"/>
  <c r="Z599" i="11"/>
  <c r="AC599" i="11"/>
  <c r="Z591" i="11"/>
  <c r="AC591" i="11"/>
  <c r="Z583" i="11"/>
  <c r="AC583" i="11"/>
  <c r="Z575" i="11"/>
  <c r="AC575" i="11"/>
  <c r="Z559" i="11"/>
  <c r="AC559" i="11"/>
  <c r="Z543" i="11"/>
  <c r="AC543" i="11"/>
  <c r="Z535" i="11"/>
  <c r="AC535" i="11"/>
  <c r="Z511" i="11"/>
  <c r="AC511" i="11"/>
  <c r="Z487" i="11"/>
  <c r="AC487" i="11"/>
  <c r="Z479" i="11"/>
  <c r="AC479" i="11"/>
  <c r="AB687" i="11"/>
  <c r="AD687" i="11"/>
  <c r="AE608" i="11"/>
  <c r="AB402" i="11"/>
  <c r="AD402" i="11"/>
  <c r="AB386" i="11"/>
  <c r="AD386" i="11"/>
  <c r="AB348" i="11"/>
  <c r="AD348" i="11"/>
  <c r="AB333" i="11"/>
  <c r="AD333" i="11"/>
  <c r="AB325" i="11"/>
  <c r="AD325" i="11"/>
  <c r="AB301" i="11"/>
  <c r="AD301" i="11"/>
  <c r="AB293" i="11"/>
  <c r="AD293" i="11"/>
  <c r="AB277" i="11"/>
  <c r="AD277" i="11"/>
  <c r="AB229" i="11"/>
  <c r="AD229" i="11"/>
  <c r="AB213" i="11"/>
  <c r="AD213" i="11"/>
  <c r="AB198" i="11"/>
  <c r="AD198" i="11"/>
  <c r="AB190" i="11"/>
  <c r="AD190" i="11"/>
  <c r="AB182" i="11"/>
  <c r="AD182" i="11"/>
  <c r="AB174" i="11"/>
  <c r="AD174" i="11"/>
  <c r="AB166" i="11"/>
  <c r="AD166" i="11"/>
  <c r="AB158" i="11"/>
  <c r="AD158" i="11"/>
  <c r="AB150" i="11"/>
  <c r="AD150" i="11"/>
  <c r="AB142" i="11"/>
  <c r="AD142" i="11"/>
  <c r="AB102" i="11"/>
  <c r="AD102" i="11"/>
  <c r="AB62" i="11"/>
  <c r="AD62" i="11"/>
  <c r="AB54" i="11"/>
  <c r="AD54" i="11"/>
  <c r="AB14" i="11"/>
  <c r="AD14" i="11"/>
  <c r="Z3887" i="11"/>
  <c r="AC3887" i="11"/>
  <c r="AK3887" i="11" s="1"/>
  <c r="Z3863" i="11"/>
  <c r="AI3863" i="11" s="1"/>
  <c r="AC3863" i="11"/>
  <c r="AK3863" i="11" s="1"/>
  <c r="Z3847" i="11"/>
  <c r="AC3847" i="11"/>
  <c r="Z3839" i="11"/>
  <c r="AC3839" i="11"/>
  <c r="AK3839" i="11" s="1"/>
  <c r="Z3823" i="11"/>
  <c r="AC3823" i="11"/>
  <c r="AK3823" i="11" s="1"/>
  <c r="Z3807" i="11"/>
  <c r="AI3807" i="11" s="1"/>
  <c r="AC3807" i="11"/>
  <c r="AK3807" i="11" s="1"/>
  <c r="Z3799" i="11"/>
  <c r="AC3799" i="11"/>
  <c r="Z3791" i="11"/>
  <c r="AC3791" i="11"/>
  <c r="AK3791" i="11" s="1"/>
  <c r="Z3775" i="11"/>
  <c r="AC3775" i="11"/>
  <c r="Z3759" i="11"/>
  <c r="AC3759" i="11"/>
  <c r="Z3751" i="11"/>
  <c r="AC3751" i="11"/>
  <c r="Z3735" i="11"/>
  <c r="AC3735" i="11"/>
  <c r="Z3727" i="11"/>
  <c r="AC3727" i="11"/>
  <c r="Z3719" i="11"/>
  <c r="AC3719" i="11"/>
  <c r="Z3711" i="11"/>
  <c r="AC3711" i="11"/>
  <c r="Z3703" i="11"/>
  <c r="AC3703" i="11"/>
  <c r="Z3695" i="11"/>
  <c r="AC3695" i="11"/>
  <c r="Z3679" i="11"/>
  <c r="AC3679" i="11"/>
  <c r="Z3671" i="11"/>
  <c r="AC3671" i="11"/>
  <c r="Z3655" i="11"/>
  <c r="AC3655" i="11"/>
  <c r="Z3647" i="11"/>
  <c r="AC3647" i="11"/>
  <c r="Z3631" i="11"/>
  <c r="AC3631" i="11"/>
  <c r="Z3615" i="11"/>
  <c r="AC3615" i="11"/>
  <c r="Z3607" i="11"/>
  <c r="AC3607" i="11"/>
  <c r="Z3575" i="11"/>
  <c r="AC3575" i="11"/>
  <c r="Z3535" i="11"/>
  <c r="AC3535" i="11"/>
  <c r="Z3527" i="11"/>
  <c r="AC3527" i="11"/>
  <c r="Z3511" i="11"/>
  <c r="AC3511" i="11"/>
  <c r="Z3471" i="11"/>
  <c r="AC3471" i="11"/>
  <c r="Z3455" i="11"/>
  <c r="AI3455" i="11" s="1"/>
  <c r="AC3455" i="11"/>
  <c r="Z3439" i="11"/>
  <c r="AI3439" i="11" s="1"/>
  <c r="AC3439" i="11"/>
  <c r="AK3439" i="11" s="1"/>
  <c r="Z3431" i="11"/>
  <c r="AC3431" i="11"/>
  <c r="Z3423" i="11"/>
  <c r="AI3423" i="11" s="1"/>
  <c r="AC3423" i="11"/>
  <c r="AK3423" i="11" s="1"/>
  <c r="Z3415" i="11"/>
  <c r="AI3415" i="11" s="1"/>
  <c r="AC3415" i="11"/>
  <c r="Z3407" i="11"/>
  <c r="AC3407" i="11"/>
  <c r="AK3407" i="11" s="1"/>
  <c r="Z3399" i="11"/>
  <c r="AI3399" i="11" s="1"/>
  <c r="AC3399" i="11"/>
  <c r="AK3399" i="11" s="1"/>
  <c r="Z3391" i="11"/>
  <c r="AC3391" i="11"/>
  <c r="AK3391" i="11" s="1"/>
  <c r="Z3383" i="11"/>
  <c r="AI3383" i="11" s="1"/>
  <c r="AC3383" i="11"/>
  <c r="Z3375" i="11"/>
  <c r="AC3375" i="11"/>
  <c r="Z3367" i="11"/>
  <c r="AI3367" i="11" s="1"/>
  <c r="AC3367" i="11"/>
  <c r="AK3367" i="11" s="1"/>
  <c r="Z3359" i="11"/>
  <c r="AI3359" i="11" s="1"/>
  <c r="AC3359" i="11"/>
  <c r="AK3359" i="11" s="1"/>
  <c r="Z3351" i="11"/>
  <c r="AC3351" i="11"/>
  <c r="Z3343" i="11"/>
  <c r="AI3343" i="11" s="1"/>
  <c r="AC3343" i="11"/>
  <c r="Z3327" i="11"/>
  <c r="AC3327" i="11"/>
  <c r="AK3327" i="11" s="1"/>
  <c r="Z3319" i="11"/>
  <c r="AI3319" i="11" s="1"/>
  <c r="AC3319" i="11"/>
  <c r="Z3311" i="11"/>
  <c r="AI3311" i="11" s="1"/>
  <c r="AC3311" i="11"/>
  <c r="Z3303" i="11"/>
  <c r="AC3303" i="11"/>
  <c r="Z3295" i="11"/>
  <c r="AI3295" i="11" s="1"/>
  <c r="AC3295" i="11"/>
  <c r="AK3295" i="11" s="1"/>
  <c r="Z3271" i="11"/>
  <c r="AI3271" i="11" s="1"/>
  <c r="AC3271" i="11"/>
  <c r="Z3263" i="11"/>
  <c r="AI3263" i="11" s="1"/>
  <c r="AC3263" i="11"/>
  <c r="Z3255" i="11"/>
  <c r="AC3255" i="11"/>
  <c r="Z3207" i="11"/>
  <c r="AC3207" i="11"/>
  <c r="Z3199" i="11"/>
  <c r="AC3199" i="11"/>
  <c r="Z3191" i="11"/>
  <c r="AC3191" i="11"/>
  <c r="Z3167" i="11"/>
  <c r="AC3167" i="11"/>
  <c r="Z3151" i="11"/>
  <c r="AC3151" i="11"/>
  <c r="Z3143" i="11"/>
  <c r="AC3143" i="11"/>
  <c r="Z3135" i="11"/>
  <c r="AC3135" i="11"/>
  <c r="Z3127" i="11"/>
  <c r="AC3127" i="11"/>
  <c r="Z3111" i="11"/>
  <c r="AC3111" i="11"/>
  <c r="Z3103" i="11"/>
  <c r="AC3103" i="11"/>
  <c r="Z3079" i="11"/>
  <c r="AC3079" i="11"/>
  <c r="Z3071" i="11"/>
  <c r="AC3071" i="11"/>
  <c r="Z3039" i="11"/>
  <c r="AI3039" i="11" s="1"/>
  <c r="AC3039" i="11"/>
  <c r="AK3039" i="11" s="1"/>
  <c r="Z3015" i="11"/>
  <c r="AI3015" i="11" s="1"/>
  <c r="AC3015" i="11"/>
  <c r="AK3015" i="11" s="1"/>
  <c r="Z2999" i="11"/>
  <c r="AI2999" i="11" s="1"/>
  <c r="AC2999" i="11"/>
  <c r="AK2999" i="11" s="1"/>
  <c r="Z2983" i="11"/>
  <c r="AC2983" i="11"/>
  <c r="Z2959" i="11"/>
  <c r="AC2959" i="11"/>
  <c r="Z2951" i="11"/>
  <c r="AI2951" i="11" s="1"/>
  <c r="AC2951" i="11"/>
  <c r="Z2935" i="11"/>
  <c r="AC2935" i="11"/>
  <c r="Z2927" i="11"/>
  <c r="AI2927" i="11" s="1"/>
  <c r="AC2927" i="11"/>
  <c r="AK2927" i="11" s="1"/>
  <c r="Z2903" i="11"/>
  <c r="AC2903" i="11"/>
  <c r="Z2895" i="11"/>
  <c r="AI2895" i="11" s="1"/>
  <c r="AC2895" i="11"/>
  <c r="AK2895" i="11" s="1"/>
  <c r="Z2879" i="11"/>
  <c r="AC2879" i="11"/>
  <c r="AK2879" i="11" s="1"/>
  <c r="Z2871" i="11"/>
  <c r="AI2871" i="11" s="1"/>
  <c r="AC2871" i="11"/>
  <c r="AK2871" i="11" s="1"/>
  <c r="Z2863" i="11"/>
  <c r="AI2863" i="11" s="1"/>
  <c r="AC2863" i="11"/>
  <c r="Z2847" i="11"/>
  <c r="AC2847" i="11"/>
  <c r="Z2839" i="11"/>
  <c r="AC2839" i="11"/>
  <c r="Z2831" i="11"/>
  <c r="AC2831" i="11"/>
  <c r="Z2823" i="11"/>
  <c r="AC2823" i="11"/>
  <c r="Z2815" i="11"/>
  <c r="AC2815" i="11"/>
  <c r="Z2775" i="11"/>
  <c r="AC2775" i="11"/>
  <c r="Z2767" i="11"/>
  <c r="AC2767" i="11"/>
  <c r="Z2751" i="11"/>
  <c r="AC2751" i="11"/>
  <c r="Z2743" i="11"/>
  <c r="AC2743" i="11"/>
  <c r="Z2735" i="11"/>
  <c r="AC2735" i="11"/>
  <c r="Z2727" i="11"/>
  <c r="AC2727" i="11"/>
  <c r="Z2711" i="11"/>
  <c r="AC2711" i="11"/>
  <c r="Z2695" i="11"/>
  <c r="AC2695" i="11"/>
  <c r="Z2679" i="11"/>
  <c r="AC2679" i="11"/>
  <c r="Z2671" i="11"/>
  <c r="AC2671" i="11"/>
  <c r="Z2663" i="11"/>
  <c r="AC2663" i="11"/>
  <c r="Z2615" i="11"/>
  <c r="AC2615" i="11"/>
  <c r="AK2615" i="11" s="1"/>
  <c r="Z2536" i="11"/>
  <c r="AI2536" i="11" s="1"/>
  <c r="AC2536" i="11"/>
  <c r="AK2536" i="11" s="1"/>
  <c r="Z2528" i="11"/>
  <c r="AI2528" i="11" s="1"/>
  <c r="AC2528" i="11"/>
  <c r="AK2528" i="11" s="1"/>
  <c r="Z2496" i="11"/>
  <c r="AI2496" i="11" s="1"/>
  <c r="AC2496" i="11"/>
  <c r="Z2480" i="11"/>
  <c r="AI2480" i="11" s="1"/>
  <c r="AC2480" i="11"/>
  <c r="AK2480" i="11" s="1"/>
  <c r="Z2432" i="11"/>
  <c r="AI2432" i="11" s="1"/>
  <c r="AC2432" i="11"/>
  <c r="AK2432" i="11" s="1"/>
  <c r="Z2416" i="11"/>
  <c r="AC2416" i="11"/>
  <c r="AK2416" i="11" s="1"/>
  <c r="Z2392" i="11"/>
  <c r="AI2392" i="11" s="1"/>
  <c r="AC2392" i="11"/>
  <c r="AK2392" i="11" s="1"/>
  <c r="Z2368" i="11"/>
  <c r="AI2368" i="11" s="1"/>
  <c r="AC2368" i="11"/>
  <c r="AK2368" i="11" s="1"/>
  <c r="Z2336" i="11"/>
  <c r="AI2336" i="11" s="1"/>
  <c r="AC2336" i="11"/>
  <c r="AK2336" i="11" s="1"/>
  <c r="Z2320" i="11"/>
  <c r="AC2320" i="11"/>
  <c r="AK2320" i="11" s="1"/>
  <c r="Z2304" i="11"/>
  <c r="AC2304" i="11"/>
  <c r="Z2248" i="11"/>
  <c r="AC2248" i="11"/>
  <c r="Z2240" i="11"/>
  <c r="AC2240" i="11"/>
  <c r="Z2208" i="11"/>
  <c r="AC2208" i="11"/>
  <c r="Z2200" i="11"/>
  <c r="AC2200" i="11"/>
  <c r="Z2192" i="11"/>
  <c r="AC2192" i="11"/>
  <c r="AB3176" i="11"/>
  <c r="AD3176" i="11"/>
  <c r="AE3844" i="11"/>
  <c r="AB1500" i="11"/>
  <c r="AD1500" i="11"/>
  <c r="AB1452" i="11"/>
  <c r="AD1452" i="11"/>
  <c r="AB1420" i="11"/>
  <c r="AD1420" i="11"/>
  <c r="AB1356" i="11"/>
  <c r="AD1356" i="11"/>
  <c r="AB1188" i="11"/>
  <c r="AD1188" i="11"/>
  <c r="AB1172" i="11"/>
  <c r="AD1172" i="11"/>
  <c r="AB1052" i="11"/>
  <c r="AD1052" i="11"/>
  <c r="AB940" i="11"/>
  <c r="AD940" i="11"/>
  <c r="AB908" i="11"/>
  <c r="AD908" i="11"/>
  <c r="AB900" i="11"/>
  <c r="AD900" i="11"/>
  <c r="AB876" i="11"/>
  <c r="AD876" i="11"/>
  <c r="AB812" i="11"/>
  <c r="AD812" i="11"/>
  <c r="AD3246" i="11"/>
  <c r="AD2778" i="11"/>
  <c r="AD2802" i="11"/>
  <c r="AD3122" i="11"/>
  <c r="AD3238" i="11"/>
  <c r="AD3694" i="11"/>
  <c r="AD2834" i="11"/>
  <c r="AD2746" i="11"/>
  <c r="AD3082" i="11"/>
  <c r="AD3662" i="11"/>
  <c r="AD2810" i="11"/>
  <c r="AD3230" i="11"/>
  <c r="AD2898" i="11"/>
  <c r="AD3154" i="11"/>
  <c r="AE1871" i="11"/>
  <c r="V184" i="54"/>
  <c r="V180" i="54"/>
  <c r="AD3702" i="11"/>
  <c r="AD3490" i="11"/>
  <c r="AD2906" i="11"/>
  <c r="AB3186" i="11"/>
  <c r="AB1574" i="11"/>
  <c r="AB1567" i="11"/>
  <c r="AD2922" i="11"/>
  <c r="AD3042" i="11"/>
  <c r="AD3138" i="11"/>
  <c r="AD2706" i="11"/>
  <c r="AD2930" i="11"/>
  <c r="AB3254" i="11"/>
  <c r="AB585" i="11"/>
  <c r="AB3749" i="11"/>
  <c r="AD3829" i="11"/>
  <c r="AB3829" i="11"/>
  <c r="AB3821" i="11"/>
  <c r="AD3821" i="11"/>
  <c r="AB3813" i="11"/>
  <c r="AD3813" i="11"/>
  <c r="AD3805" i="11"/>
  <c r="AB3805" i="11"/>
  <c r="AB3797" i="11"/>
  <c r="AD3797" i="11"/>
  <c r="AB3789" i="11"/>
  <c r="AD3789" i="11"/>
  <c r="AB3781" i="11"/>
  <c r="AD3781" i="11"/>
  <c r="AD3773" i="11"/>
  <c r="AB3773" i="11"/>
  <c r="AB3765" i="11"/>
  <c r="AD3765" i="11"/>
  <c r="AB3757" i="11"/>
  <c r="AD3757" i="11"/>
  <c r="AB3741" i="11"/>
  <c r="AD3741" i="11"/>
  <c r="AB3733" i="11"/>
  <c r="AD3733" i="11"/>
  <c r="AB3717" i="11"/>
  <c r="AD3717" i="11"/>
  <c r="AD3497" i="11"/>
  <c r="AB3497" i="11"/>
  <c r="AB3489" i="11"/>
  <c r="AD3489" i="11"/>
  <c r="AD3481" i="11"/>
  <c r="AB3481" i="11"/>
  <c r="AB3473" i="11"/>
  <c r="AD3473" i="11"/>
  <c r="AB3465" i="11"/>
  <c r="AD3465" i="11"/>
  <c r="AB3458" i="11"/>
  <c r="AD3458" i="11"/>
  <c r="AB3450" i="11"/>
  <c r="AD3450" i="11"/>
  <c r="AB3410" i="11"/>
  <c r="AD3410" i="11"/>
  <c r="AB3402" i="11"/>
  <c r="AD3402" i="11"/>
  <c r="AB3394" i="11"/>
  <c r="AD3394" i="11"/>
  <c r="AB3386" i="11"/>
  <c r="AD3386" i="11"/>
  <c r="AB3370" i="11"/>
  <c r="AD3370" i="11"/>
  <c r="AB3362" i="11"/>
  <c r="AD3362" i="11"/>
  <c r="AB3354" i="11"/>
  <c r="AD3354" i="11"/>
  <c r="AB3347" i="11"/>
  <c r="AD3347" i="11"/>
  <c r="AB3332" i="11"/>
  <c r="AD3332" i="11"/>
  <c r="AF3332" i="11" s="1"/>
  <c r="AD3300" i="11"/>
  <c r="AB3300" i="11"/>
  <c r="AB3276" i="11"/>
  <c r="AD3276" i="11"/>
  <c r="AB2514" i="11"/>
  <c r="AD2514" i="11"/>
  <c r="AB2506" i="11"/>
  <c r="AD2506" i="11"/>
  <c r="AB2474" i="11"/>
  <c r="AD2474" i="11"/>
  <c r="AB2466" i="11"/>
  <c r="AD2466" i="11"/>
  <c r="AB2458" i="11"/>
  <c r="AD2458" i="11"/>
  <c r="AB2434" i="11"/>
  <c r="AD2434" i="11"/>
  <c r="AB2387" i="11"/>
  <c r="AD2387" i="11"/>
  <c r="AB2363" i="11"/>
  <c r="AD2363" i="11"/>
  <c r="AB2355" i="11"/>
  <c r="AD2355" i="11"/>
  <c r="AB2347" i="11"/>
  <c r="AD2347" i="11"/>
  <c r="AB2339" i="11"/>
  <c r="AD2339" i="11"/>
  <c r="AB2331" i="11"/>
  <c r="AD2331" i="11"/>
  <c r="AB2323" i="11"/>
  <c r="AD2323" i="11"/>
  <c r="AB2315" i="11"/>
  <c r="AD2315" i="11"/>
  <c r="AB2307" i="11"/>
  <c r="AD2307" i="11"/>
  <c r="AB2299" i="11"/>
  <c r="AE2299" i="11" s="1"/>
  <c r="AD2299" i="11"/>
  <c r="AB2291" i="11"/>
  <c r="AD2291" i="11"/>
  <c r="AB2283" i="11"/>
  <c r="AD2283" i="11"/>
  <c r="AB2275" i="11"/>
  <c r="AD2275" i="11"/>
  <c r="AD2253" i="11"/>
  <c r="AB2253" i="11"/>
  <c r="AD2245" i="11"/>
  <c r="AB2245" i="11"/>
  <c r="AD2237" i="11"/>
  <c r="AB2237" i="11"/>
  <c r="AB2229" i="11"/>
  <c r="AD2229" i="11"/>
  <c r="AB2221" i="11"/>
  <c r="AD2221" i="11"/>
  <c r="AB2213" i="11"/>
  <c r="AD2213" i="11"/>
  <c r="AB2206" i="11"/>
  <c r="AD2206" i="11"/>
  <c r="AB2198" i="11"/>
  <c r="AD2198" i="11"/>
  <c r="AB2182" i="11"/>
  <c r="AD2182" i="11"/>
  <c r="AB2174" i="11"/>
  <c r="AD2174" i="11"/>
  <c r="AB2166" i="11"/>
  <c r="AD2166" i="11"/>
  <c r="AB2158" i="11"/>
  <c r="AD2158" i="11"/>
  <c r="AB2150" i="11"/>
  <c r="AD2150" i="11"/>
  <c r="AB2142" i="11"/>
  <c r="AD2142" i="11"/>
  <c r="AB1308" i="11"/>
  <c r="AD1308" i="11"/>
  <c r="AB1300" i="11"/>
  <c r="AD1300" i="11"/>
  <c r="AD1292" i="11"/>
  <c r="AB1292" i="11"/>
  <c r="AB1284" i="11"/>
  <c r="AD1284" i="11"/>
  <c r="AB1276" i="11"/>
  <c r="AD1276" i="11"/>
  <c r="AD1268" i="11"/>
  <c r="AB1268" i="11"/>
  <c r="AD1244" i="11"/>
  <c r="AB1244" i="11"/>
  <c r="AB1236" i="11"/>
  <c r="AD1236" i="11"/>
  <c r="AD679" i="11"/>
  <c r="AB679" i="11"/>
  <c r="AD671" i="11"/>
  <c r="AB671" i="11"/>
  <c r="AB663" i="11"/>
  <c r="AD663" i="11"/>
  <c r="AB655" i="11"/>
  <c r="AD655" i="11"/>
  <c r="AD647" i="11"/>
  <c r="AB647" i="11"/>
  <c r="AB632" i="11"/>
  <c r="AD632" i="11"/>
  <c r="AB601" i="11"/>
  <c r="AD601" i="11"/>
  <c r="AB593" i="11"/>
  <c r="AD593" i="11"/>
  <c r="AC3231" i="11"/>
  <c r="Z3231" i="11"/>
  <c r="Z3223" i="11"/>
  <c r="AC3223" i="11"/>
  <c r="AB1260" i="11"/>
  <c r="AD1260" i="11"/>
  <c r="Y16" i="21"/>
  <c r="Z16" i="21" s="1"/>
  <c r="AA16" i="21" s="1"/>
  <c r="AB2490" i="11"/>
  <c r="AD3340" i="11"/>
  <c r="AD2268" i="11"/>
  <c r="AB3268" i="11"/>
  <c r="AD3725" i="11"/>
  <c r="AD3504" i="11"/>
  <c r="V175" i="54"/>
  <c r="V161" i="54"/>
  <c r="AD1228" i="11"/>
  <c r="AD3284" i="11"/>
  <c r="AD2261" i="11"/>
  <c r="V167" i="54"/>
  <c r="AD608" i="11"/>
  <c r="AB3292" i="11"/>
  <c r="Y28" i="21"/>
  <c r="Z28" i="21" s="1"/>
  <c r="AA28" i="21" s="1"/>
  <c r="AB616" i="11"/>
  <c r="V169" i="54"/>
  <c r="AD3852" i="11"/>
  <c r="AD3844" i="11"/>
  <c r="AB3837" i="11"/>
  <c r="AB3790" i="11"/>
  <c r="AD3790" i="11"/>
  <c r="AB3782" i="11"/>
  <c r="AD3782" i="11"/>
  <c r="AB3774" i="11"/>
  <c r="AD3774" i="11"/>
  <c r="AB3766" i="11"/>
  <c r="AD3766" i="11"/>
  <c r="AB3742" i="11"/>
  <c r="AD3742" i="11"/>
  <c r="AB3726" i="11"/>
  <c r="AD3726" i="11"/>
  <c r="AB1213" i="11"/>
  <c r="AD1213" i="11"/>
  <c r="AB1173" i="11"/>
  <c r="AD1173" i="11"/>
  <c r="AB554" i="11"/>
  <c r="AD554" i="11"/>
  <c r="AB546" i="11"/>
  <c r="AD546" i="11"/>
  <c r="AB538" i="11"/>
  <c r="AD538" i="11"/>
  <c r="AB530" i="11"/>
  <c r="AD530" i="11"/>
  <c r="Z3216" i="11"/>
  <c r="AC3216" i="11"/>
  <c r="Z3208" i="11"/>
  <c r="AC3208" i="11"/>
  <c r="Z3200" i="11"/>
  <c r="AC3200" i="11"/>
  <c r="Z3176" i="11"/>
  <c r="AC3176" i="11"/>
  <c r="Z3168" i="11"/>
  <c r="AC3168" i="11"/>
  <c r="Z3152" i="11"/>
  <c r="AC3152" i="11"/>
  <c r="Z3136" i="11"/>
  <c r="AC3136" i="11"/>
  <c r="Z3128" i="11"/>
  <c r="AC3128" i="11"/>
  <c r="Z3096" i="11"/>
  <c r="AC3096" i="11"/>
  <c r="Z3064" i="11"/>
  <c r="AC3064" i="11"/>
  <c r="AK3064" i="11" s="1"/>
  <c r="Z3040" i="11"/>
  <c r="AI3040" i="11" s="1"/>
  <c r="AC3040" i="11"/>
  <c r="AK3040" i="11" s="1"/>
  <c r="AB2378" i="11"/>
  <c r="AD2378" i="11"/>
  <c r="AB2370" i="11"/>
  <c r="AD2370" i="11"/>
  <c r="AB2346" i="11"/>
  <c r="AD2346" i="11"/>
  <c r="AB2338" i="11"/>
  <c r="AD2338" i="11"/>
  <c r="AB2322" i="11"/>
  <c r="AD2322" i="11"/>
  <c r="AB2306" i="11"/>
  <c r="AD2306" i="11"/>
  <c r="AB2290" i="11"/>
  <c r="AD2290" i="11"/>
  <c r="V154" i="54"/>
  <c r="AB702" i="11"/>
  <c r="AD702" i="11"/>
  <c r="AB694" i="11"/>
  <c r="AD694" i="11"/>
  <c r="AB686" i="11"/>
  <c r="AD686" i="11"/>
  <c r="Z3870" i="11"/>
  <c r="AC3870" i="11"/>
  <c r="Z3822" i="11"/>
  <c r="AC3822" i="11"/>
  <c r="Z3806" i="11"/>
  <c r="AC3806" i="11"/>
  <c r="Z3782" i="11"/>
  <c r="AC3782" i="11"/>
  <c r="Z3774" i="11"/>
  <c r="AC3774" i="11"/>
  <c r="Z3758" i="11"/>
  <c r="AC3758" i="11"/>
  <c r="Z3750" i="11"/>
  <c r="AC3750" i="11"/>
  <c r="Z3742" i="11"/>
  <c r="AC3742" i="11"/>
  <c r="Z3734" i="11"/>
  <c r="AC3734" i="11"/>
  <c r="Z3694" i="11"/>
  <c r="AC3694" i="11"/>
  <c r="Z3646" i="11"/>
  <c r="AC3646" i="11"/>
  <c r="Z3614" i="11"/>
  <c r="AC3614" i="11"/>
  <c r="Z3566" i="11"/>
  <c r="AC3566" i="11"/>
  <c r="Z3550" i="11"/>
  <c r="AC3550" i="11"/>
  <c r="Z3542" i="11"/>
  <c r="AC3542" i="11"/>
  <c r="Z3534" i="11"/>
  <c r="AC3534" i="11"/>
  <c r="Z3494" i="11"/>
  <c r="AC3494" i="11"/>
  <c r="Z3430" i="11"/>
  <c r="AC3430" i="11"/>
  <c r="Z3406" i="11"/>
  <c r="AC3406" i="11"/>
  <c r="Z3366" i="11"/>
  <c r="AC3366" i="11"/>
  <c r="Z3342" i="11"/>
  <c r="AC3342" i="11"/>
  <c r="Z3334" i="11"/>
  <c r="AC3334" i="11"/>
  <c r="Z3294" i="11"/>
  <c r="AC3294" i="11"/>
  <c r="Z3286" i="11"/>
  <c r="AC3286" i="11"/>
  <c r="Z3278" i="11"/>
  <c r="AC3278" i="11"/>
  <c r="Z3262" i="11"/>
  <c r="AC3262" i="11"/>
  <c r="Z3254" i="11"/>
  <c r="AC3254" i="11"/>
  <c r="Z3238" i="11"/>
  <c r="AC3238" i="11"/>
  <c r="Z1949" i="11"/>
  <c r="AC1949" i="11"/>
  <c r="AB2608" i="11"/>
  <c r="AD2608" i="11"/>
  <c r="AB2568" i="11"/>
  <c r="AD2568" i="11"/>
  <c r="AB2520" i="11"/>
  <c r="AD2520" i="11"/>
  <c r="AB1394" i="11"/>
  <c r="AD1394" i="11"/>
  <c r="AB1378" i="11"/>
  <c r="AD1378" i="11"/>
  <c r="AB1370" i="11"/>
  <c r="AD1370" i="11"/>
  <c r="AB1362" i="11"/>
  <c r="AD1362" i="11"/>
  <c r="AB1354" i="11"/>
  <c r="AD1354" i="11"/>
  <c r="AB1346" i="11"/>
  <c r="AD1346" i="11"/>
  <c r="AB1330" i="11"/>
  <c r="AD1330" i="11"/>
  <c r="AB1322" i="11"/>
  <c r="AD1322" i="11"/>
  <c r="AB906" i="11"/>
  <c r="AD906" i="11"/>
  <c r="AB898" i="11"/>
  <c r="AD898" i="11"/>
  <c r="AB890" i="11"/>
  <c r="AD890" i="11"/>
  <c r="AB882" i="11"/>
  <c r="AD882" i="11"/>
  <c r="AB842" i="11"/>
  <c r="AD842" i="11"/>
  <c r="AB826" i="11"/>
  <c r="AD826" i="11"/>
  <c r="AB818" i="11"/>
  <c r="AD818" i="11"/>
  <c r="AB810" i="11"/>
  <c r="AD810" i="11"/>
  <c r="AB28" i="11"/>
  <c r="AD28" i="11"/>
  <c r="Z2294" i="11"/>
  <c r="AC2294" i="11"/>
  <c r="Z2270" i="11"/>
  <c r="AC2270" i="11"/>
  <c r="Z2246" i="11"/>
  <c r="AC2246" i="11"/>
  <c r="Z2230" i="11"/>
  <c r="AC2230" i="11"/>
  <c r="Z2222" i="11"/>
  <c r="AC2222" i="11"/>
  <c r="Z2198" i="11"/>
  <c r="AC2198" i="11"/>
  <c r="Z2167" i="11"/>
  <c r="AC2167" i="11"/>
  <c r="Z2159" i="11"/>
  <c r="AC2159" i="11"/>
  <c r="Z2143" i="11"/>
  <c r="AC2143" i="11"/>
  <c r="Z2135" i="11"/>
  <c r="AC2135" i="11"/>
  <c r="Z2111" i="11"/>
  <c r="AC2111" i="11"/>
  <c r="Z2103" i="11"/>
  <c r="AC2103" i="11"/>
  <c r="Z2095" i="11"/>
  <c r="AC2095" i="11"/>
  <c r="Z2087" i="11"/>
  <c r="AC2087" i="11"/>
  <c r="Z2079" i="11"/>
  <c r="AC2079" i="11"/>
  <c r="Z2064" i="11"/>
  <c r="AC2064" i="11"/>
  <c r="Z2032" i="11"/>
  <c r="AC2032" i="11"/>
  <c r="Z1996" i="11"/>
  <c r="AC1996" i="11"/>
  <c r="AB2926" i="11"/>
  <c r="AD2926" i="11"/>
  <c r="AB2918" i="11"/>
  <c r="AD2918" i="11"/>
  <c r="AB2902" i="11"/>
  <c r="AD2902" i="11"/>
  <c r="AB2894" i="11"/>
  <c r="AD2894" i="11"/>
  <c r="AB2886" i="11"/>
  <c r="AD2886" i="11"/>
  <c r="AB2878" i="11"/>
  <c r="AD2878" i="11"/>
  <c r="AB2862" i="11"/>
  <c r="AD2862" i="11"/>
  <c r="AB2854" i="11"/>
  <c r="AD2854" i="11"/>
  <c r="AB2838" i="11"/>
  <c r="AD2838" i="11"/>
  <c r="AB2830" i="11"/>
  <c r="AD2830" i="11"/>
  <c r="AB2822" i="11"/>
  <c r="AD2822" i="11"/>
  <c r="AB2806" i="11"/>
  <c r="AD2806" i="11"/>
  <c r="AB2782" i="11"/>
  <c r="AD2782" i="11"/>
  <c r="AB2766" i="11"/>
  <c r="AD2766" i="11"/>
  <c r="AB2750" i="11"/>
  <c r="AD2750" i="11"/>
  <c r="AB330" i="11"/>
  <c r="AD330" i="11"/>
  <c r="AB322" i="11"/>
  <c r="AD322" i="11"/>
  <c r="AB314" i="11"/>
  <c r="AD314" i="11"/>
  <c r="AB306" i="11"/>
  <c r="AD306" i="11"/>
  <c r="AB298" i="11"/>
  <c r="AD298" i="11"/>
  <c r="AB290" i="11"/>
  <c r="AD290" i="11"/>
  <c r="AB266" i="11"/>
  <c r="AD266" i="11"/>
  <c r="AB258" i="11"/>
  <c r="AD258" i="11"/>
  <c r="Z2477" i="11"/>
  <c r="AI2477" i="11" s="1"/>
  <c r="AC2477" i="11"/>
  <c r="Z2461" i="11"/>
  <c r="AC2461" i="11"/>
  <c r="Z2453" i="11"/>
  <c r="AC2453" i="11"/>
  <c r="Z2437" i="11"/>
  <c r="AC2437" i="11"/>
  <c r="AK2437" i="11" s="1"/>
  <c r="Z2421" i="11"/>
  <c r="AC2421" i="11"/>
  <c r="AK2421" i="11" s="1"/>
  <c r="Z2405" i="11"/>
  <c r="AC2405" i="11"/>
  <c r="Z2365" i="11"/>
  <c r="AC2365" i="11"/>
  <c r="AK2365" i="11" s="1"/>
  <c r="Z2357" i="11"/>
  <c r="AC2357" i="11"/>
  <c r="AK2357" i="11" s="1"/>
  <c r="V162" i="54"/>
  <c r="AB3218" i="11"/>
  <c r="AD3218" i="11"/>
  <c r="AB3210" i="11"/>
  <c r="AD3210" i="11"/>
  <c r="AB3202" i="11"/>
  <c r="AD3202" i="11"/>
  <c r="AB3194" i="11"/>
  <c r="AD3194" i="11"/>
  <c r="AB1822" i="11"/>
  <c r="AD1822" i="11"/>
  <c r="AB1774" i="11"/>
  <c r="AD1774" i="11"/>
  <c r="AB1750" i="11"/>
  <c r="AD1750" i="11"/>
  <c r="AB1742" i="11"/>
  <c r="AD1742" i="11"/>
  <c r="AB1726" i="11"/>
  <c r="AD1726" i="11"/>
  <c r="AB1702" i="11"/>
  <c r="AD1702" i="11"/>
  <c r="AB1686" i="11"/>
  <c r="AD1686" i="11"/>
  <c r="AB1678" i="11"/>
  <c r="AD1678" i="11"/>
  <c r="AB1670" i="11"/>
  <c r="AD1670" i="11"/>
  <c r="AB1654" i="11"/>
  <c r="AD1654" i="11"/>
  <c r="AB1646" i="11"/>
  <c r="AD1646" i="11"/>
  <c r="AB1630" i="11"/>
  <c r="AD1630" i="11"/>
  <c r="AB1622" i="11"/>
  <c r="AD1622" i="11"/>
  <c r="AB1614" i="11"/>
  <c r="AD1614" i="11"/>
  <c r="AB1606" i="11"/>
  <c r="AD1606" i="11"/>
  <c r="AB1598" i="11"/>
  <c r="AD1598" i="11"/>
  <c r="AB1590" i="11"/>
  <c r="AD1590" i="11"/>
  <c r="AB1582" i="11"/>
  <c r="AD1582" i="11"/>
  <c r="V185" i="54"/>
  <c r="AB3240" i="11"/>
  <c r="AD3240" i="11"/>
  <c r="AB1933" i="11"/>
  <c r="AD1933" i="11"/>
  <c r="AB1741" i="11"/>
  <c r="AD1741" i="11"/>
  <c r="AB1717" i="11"/>
  <c r="AD1717" i="11"/>
  <c r="AB1685" i="11"/>
  <c r="AD1685" i="11"/>
  <c r="AB1661" i="11"/>
  <c r="AD1661" i="11"/>
  <c r="AB1629" i="11"/>
  <c r="AD1629" i="11"/>
  <c r="AB1613" i="11"/>
  <c r="AD1613" i="11"/>
  <c r="AB1597" i="11"/>
  <c r="AD1597" i="11"/>
  <c r="AB1581" i="11"/>
  <c r="AD1581" i="11"/>
  <c r="AB1551" i="11"/>
  <c r="AD1551" i="11"/>
  <c r="AB1543" i="11"/>
  <c r="AD1543" i="11"/>
  <c r="AB1535" i="11"/>
  <c r="AD1535" i="11"/>
  <c r="AB1527" i="11"/>
  <c r="AD1527" i="11"/>
  <c r="AB1519" i="11"/>
  <c r="AD1519" i="11"/>
  <c r="AB1511" i="11"/>
  <c r="AD1511" i="11"/>
  <c r="Z2563" i="11"/>
  <c r="AC2563" i="11"/>
  <c r="Z2555" i="11"/>
  <c r="AC2555" i="11"/>
  <c r="AB3262" i="11"/>
  <c r="AD3262" i="11"/>
  <c r="AB2016" i="11"/>
  <c r="AD2016" i="11"/>
  <c r="AB2008" i="11"/>
  <c r="AD2008" i="11"/>
  <c r="AB1996" i="11"/>
  <c r="AD1996" i="11"/>
  <c r="AD1150" i="11"/>
  <c r="AB1150" i="11"/>
  <c r="Z2801" i="11"/>
  <c r="AC2801" i="11"/>
  <c r="AE413" i="11"/>
  <c r="AE294" i="11"/>
  <c r="AE184" i="11"/>
  <c r="AC1799" i="11"/>
  <c r="AC1679" i="11"/>
  <c r="AC1703" i="11"/>
  <c r="AC1427" i="11"/>
  <c r="AK1427" i="11" s="1"/>
  <c r="AC1751" i="11"/>
  <c r="AC1727" i="11"/>
  <c r="AC1807" i="11"/>
  <c r="AC1839" i="11"/>
  <c r="AC1403" i="11"/>
  <c r="AK1403" i="11" s="1"/>
  <c r="AC1435" i="11"/>
  <c r="AD354" i="11"/>
  <c r="AE3831" i="11"/>
  <c r="AD1426" i="11"/>
  <c r="AC3559" i="11"/>
  <c r="V158" i="54"/>
  <c r="AE421" i="11"/>
  <c r="AD3044" i="11"/>
  <c r="AB1072" i="11"/>
  <c r="AB3052" i="11"/>
  <c r="AD961" i="11"/>
  <c r="AB2489" i="11"/>
  <c r="AC73" i="11"/>
  <c r="AB3851" i="11"/>
  <c r="AD3851" i="11"/>
  <c r="V165" i="54"/>
  <c r="AB3627" i="11"/>
  <c r="AD3627" i="11"/>
  <c r="AB2126" i="11"/>
  <c r="AD2126" i="11"/>
  <c r="AB2070" i="11"/>
  <c r="AD2070" i="11"/>
  <c r="AD2007" i="11"/>
  <c r="AB2007" i="11"/>
  <c r="AB1987" i="11"/>
  <c r="AD1987" i="11"/>
  <c r="AB1964" i="11"/>
  <c r="AD1964" i="11"/>
  <c r="AB1932" i="11"/>
  <c r="AD1932" i="11"/>
  <c r="AD1916" i="11"/>
  <c r="AB1916" i="11"/>
  <c r="AB1892" i="11"/>
  <c r="AD1892" i="11"/>
  <c r="AB1860" i="11"/>
  <c r="AD1860" i="11"/>
  <c r="AB1844" i="11"/>
  <c r="AD1844" i="11"/>
  <c r="AD1821" i="11"/>
  <c r="AB1821" i="11"/>
  <c r="V181" i="54"/>
  <c r="AB1797" i="11"/>
  <c r="AD1797" i="11"/>
  <c r="AB1119" i="11"/>
  <c r="AD1119" i="11"/>
  <c r="AB1103" i="11"/>
  <c r="AD1103" i="11"/>
  <c r="AB1064" i="11"/>
  <c r="AD1064" i="11"/>
  <c r="AB993" i="11"/>
  <c r="AD993" i="11"/>
  <c r="AD710" i="11"/>
  <c r="AB710" i="11"/>
  <c r="AD483" i="11"/>
  <c r="AB483" i="11"/>
  <c r="AB460" i="11"/>
  <c r="AD460" i="11"/>
  <c r="AB428" i="11"/>
  <c r="AD428" i="11"/>
  <c r="AB412" i="11"/>
  <c r="AD412" i="11"/>
  <c r="Z2500" i="11"/>
  <c r="AC2500" i="11"/>
  <c r="Z2318" i="11"/>
  <c r="AC2318" i="11"/>
  <c r="AK2318" i="11" s="1"/>
  <c r="V127" i="54"/>
  <c r="Z1941" i="11"/>
  <c r="AC1941" i="11"/>
  <c r="Z1893" i="11"/>
  <c r="AC1893" i="11"/>
  <c r="Z405" i="11"/>
  <c r="AC405" i="11"/>
  <c r="Z374" i="11"/>
  <c r="AC374" i="11"/>
  <c r="Z350" i="11"/>
  <c r="AC350" i="11"/>
  <c r="Z334" i="11"/>
  <c r="AC334" i="11"/>
  <c r="AC310" i="11"/>
  <c r="Z310" i="11"/>
  <c r="Z286" i="11"/>
  <c r="AC286" i="11"/>
  <c r="Z263" i="11"/>
  <c r="AC263" i="11"/>
  <c r="Z239" i="11"/>
  <c r="AC239" i="11"/>
  <c r="Z223" i="11"/>
  <c r="AC223" i="11"/>
  <c r="Z199" i="11"/>
  <c r="AC199" i="11"/>
  <c r="AC176" i="11"/>
  <c r="Z176" i="11"/>
  <c r="Z152" i="11"/>
  <c r="AC152" i="11"/>
  <c r="Z129" i="11"/>
  <c r="AC129" i="11"/>
  <c r="Z105" i="11"/>
  <c r="AC105" i="11"/>
  <c r="Z81" i="11"/>
  <c r="AC81" i="11"/>
  <c r="Z57" i="11"/>
  <c r="AC57" i="11"/>
  <c r="Z25" i="11"/>
  <c r="AC25" i="11"/>
  <c r="Z17" i="11"/>
  <c r="AC17" i="11"/>
  <c r="V155" i="54"/>
  <c r="V174" i="54"/>
  <c r="AD436" i="11"/>
  <c r="AD2046" i="11"/>
  <c r="AC294" i="11"/>
  <c r="AD985" i="11"/>
  <c r="AD2726" i="11"/>
  <c r="AB1829" i="11"/>
  <c r="AD226" i="11"/>
  <c r="AB3865" i="11"/>
  <c r="AD3865" i="11"/>
  <c r="AB3635" i="11"/>
  <c r="AD3635" i="11"/>
  <c r="AB3068" i="11"/>
  <c r="AD3068" i="11"/>
  <c r="AB2473" i="11"/>
  <c r="AD2473" i="11"/>
  <c r="AB2134" i="11"/>
  <c r="AD2134" i="11"/>
  <c r="AB2110" i="11"/>
  <c r="AD2110" i="11"/>
  <c r="AB2086" i="11"/>
  <c r="AD2086" i="11"/>
  <c r="AB2038" i="11"/>
  <c r="AD2038" i="11"/>
  <c r="AB2023" i="11"/>
  <c r="AD2023" i="11"/>
  <c r="AD1995" i="11"/>
  <c r="AB1995" i="11"/>
  <c r="AD1972" i="11"/>
  <c r="AB1972" i="11"/>
  <c r="AB1924" i="11"/>
  <c r="AD1924" i="11"/>
  <c r="AB1884" i="11"/>
  <c r="AD1884" i="11"/>
  <c r="AB1852" i="11"/>
  <c r="AD1852" i="11"/>
  <c r="AB1813" i="11"/>
  <c r="AD1813" i="11"/>
  <c r="AB1433" i="11"/>
  <c r="AD1433" i="11"/>
  <c r="AB1252" i="11"/>
  <c r="AD1252" i="11"/>
  <c r="V160" i="54"/>
  <c r="AB1111" i="11"/>
  <c r="AD1111" i="11"/>
  <c r="AB1095" i="11"/>
  <c r="AE1095" i="11" s="1"/>
  <c r="AD1095" i="11"/>
  <c r="AB1009" i="11"/>
  <c r="AD1009" i="11"/>
  <c r="AB969" i="11"/>
  <c r="AD969" i="11"/>
  <c r="AD945" i="11"/>
  <c r="AB945" i="11"/>
  <c r="AD475" i="11"/>
  <c r="AB475" i="11"/>
  <c r="AB452" i="11"/>
  <c r="AD452" i="11"/>
  <c r="AB420" i="11"/>
  <c r="AD420" i="11"/>
  <c r="AB234" i="11"/>
  <c r="AD234" i="11"/>
  <c r="AB203" i="11"/>
  <c r="AD203" i="11"/>
  <c r="Z2485" i="11"/>
  <c r="AC2485" i="11"/>
  <c r="Z2326" i="11"/>
  <c r="AC2326" i="11"/>
  <c r="AK2326" i="11" s="1"/>
  <c r="Z1933" i="11"/>
  <c r="AC1933" i="11"/>
  <c r="Z1909" i="11"/>
  <c r="AC1885" i="11"/>
  <c r="Z429" i="11"/>
  <c r="AC429" i="11"/>
  <c r="Z382" i="11"/>
  <c r="AC382" i="11"/>
  <c r="Z366" i="11"/>
  <c r="AC366" i="11"/>
  <c r="Z342" i="11"/>
  <c r="AC342" i="11"/>
  <c r="Z318" i="11"/>
  <c r="AC318" i="11"/>
  <c r="Z279" i="11"/>
  <c r="AC279" i="11"/>
  <c r="Z255" i="11"/>
  <c r="AC255" i="11"/>
  <c r="Z231" i="11"/>
  <c r="AC231" i="11"/>
  <c r="Z207" i="11"/>
  <c r="AC207" i="11"/>
  <c r="Z160" i="11"/>
  <c r="AC160" i="11"/>
  <c r="Z145" i="11"/>
  <c r="AC145" i="11"/>
  <c r="Z121" i="11"/>
  <c r="AC121" i="11"/>
  <c r="Z97" i="11"/>
  <c r="AC97" i="11"/>
  <c r="Z49" i="11"/>
  <c r="AC49" i="11"/>
  <c r="Z33" i="11"/>
  <c r="AC33" i="11"/>
  <c r="Z9" i="11"/>
  <c r="AC9" i="11"/>
  <c r="Y22" i="21"/>
  <c r="Z22" i="21" s="1"/>
  <c r="AA22" i="21" s="1"/>
  <c r="V163" i="54"/>
  <c r="Y27" i="21"/>
  <c r="Z27" i="21" s="1"/>
  <c r="AA27" i="21" s="1"/>
  <c r="V182" i="54"/>
  <c r="AD1876" i="11"/>
  <c r="AD1948" i="11"/>
  <c r="AD1048" i="11"/>
  <c r="AB3858" i="11"/>
  <c r="AD3858" i="11"/>
  <c r="AB3612" i="11"/>
  <c r="AD3612" i="11"/>
  <c r="AB2505" i="11"/>
  <c r="AD2505" i="11"/>
  <c r="AB2497" i="11"/>
  <c r="AD2497" i="11"/>
  <c r="AB2481" i="11"/>
  <c r="AD2481" i="11"/>
  <c r="AB2465" i="11"/>
  <c r="AD2465" i="11"/>
  <c r="AB2118" i="11"/>
  <c r="AD2118" i="11"/>
  <c r="AB2102" i="11"/>
  <c r="AD2102" i="11"/>
  <c r="AB2078" i="11"/>
  <c r="AD2078" i="11"/>
  <c r="AB2054" i="11"/>
  <c r="AD2054" i="11"/>
  <c r="AB2015" i="11"/>
  <c r="AD2015" i="11"/>
  <c r="AB1979" i="11"/>
  <c r="AD1979" i="11"/>
  <c r="AB1940" i="11"/>
  <c r="AD1940" i="11"/>
  <c r="AB1900" i="11"/>
  <c r="AD1900" i="11"/>
  <c r="AD1868" i="11"/>
  <c r="AB1868" i="11"/>
  <c r="AB1836" i="11"/>
  <c r="AD1836" i="11"/>
  <c r="AB1805" i="11"/>
  <c r="AD1805" i="11"/>
  <c r="AD1056" i="11"/>
  <c r="AB1025" i="11"/>
  <c r="AD1025" i="11"/>
  <c r="AB953" i="11"/>
  <c r="AD953" i="11"/>
  <c r="AB468" i="11"/>
  <c r="AD468" i="11"/>
  <c r="AB444" i="11"/>
  <c r="AD444" i="11"/>
  <c r="AB242" i="11"/>
  <c r="AD242" i="11"/>
  <c r="AB218" i="11"/>
  <c r="AD218" i="11"/>
  <c r="Z2493" i="11"/>
  <c r="AC2493" i="11"/>
  <c r="AK2493" i="11" s="1"/>
  <c r="Z1925" i="11"/>
  <c r="AC1925" i="11"/>
  <c r="Z1901" i="11"/>
  <c r="AC1901" i="11"/>
  <c r="Z437" i="11"/>
  <c r="AC437" i="11"/>
  <c r="Z390" i="11"/>
  <c r="AC390" i="11"/>
  <c r="Z358" i="11"/>
  <c r="AC358" i="11"/>
  <c r="Z326" i="11"/>
  <c r="Z302" i="11"/>
  <c r="AC302" i="11"/>
  <c r="Z271" i="11"/>
  <c r="AC271" i="11"/>
  <c r="Z247" i="11"/>
  <c r="AC247" i="11"/>
  <c r="Z215" i="11"/>
  <c r="AC215" i="11"/>
  <c r="Z192" i="11"/>
  <c r="AC192" i="11"/>
  <c r="Z168" i="11"/>
  <c r="AC168" i="11"/>
  <c r="Z137" i="11"/>
  <c r="AC137" i="11"/>
  <c r="Z113" i="11"/>
  <c r="AC113" i="11"/>
  <c r="Z89" i="11"/>
  <c r="AC89" i="11"/>
  <c r="Z65" i="11"/>
  <c r="AC65" i="11"/>
  <c r="Z41" i="11"/>
  <c r="AC41" i="11"/>
  <c r="Z2000" i="11"/>
  <c r="AC2000" i="11"/>
  <c r="AC326" i="11"/>
  <c r="AD2094" i="11"/>
  <c r="AD1080" i="11"/>
  <c r="AD3316" i="11"/>
  <c r="AB1001" i="11"/>
  <c r="AD977" i="11"/>
  <c r="Z1885" i="11"/>
  <c r="V172" i="54"/>
  <c r="AD2062" i="11"/>
  <c r="AD3060" i="11"/>
  <c r="AD1425" i="11"/>
  <c r="V170" i="54"/>
  <c r="AD1956" i="11"/>
  <c r="V166" i="54"/>
  <c r="V157" i="54"/>
  <c r="AD3324" i="11"/>
  <c r="AB1056" i="11"/>
  <c r="AC413" i="11"/>
  <c r="AC421" i="11"/>
  <c r="AC184" i="11"/>
  <c r="V151" i="54"/>
  <c r="Y21" i="21"/>
  <c r="Z21" i="21" s="1"/>
  <c r="AA21" i="21" s="1"/>
  <c r="AD1908" i="11"/>
  <c r="V126" i="54"/>
  <c r="AB1033" i="11"/>
  <c r="AB2457" i="11"/>
  <c r="AF2356" i="11"/>
  <c r="AE280" i="11"/>
  <c r="AE73" i="11"/>
  <c r="AE3044" i="11"/>
  <c r="AE688" i="11"/>
  <c r="AE720" i="11"/>
  <c r="AF23" i="11"/>
  <c r="AD2450" i="11"/>
  <c r="AB2450" i="11"/>
  <c r="AB2442" i="11"/>
  <c r="AD2442" i="11"/>
  <c r="AB2426" i="11"/>
  <c r="AD2426" i="11"/>
  <c r="AB2418" i="11"/>
  <c r="AD2418" i="11"/>
  <c r="AB2410" i="11"/>
  <c r="AD2410" i="11"/>
  <c r="AB2402" i="11"/>
  <c r="AD2402" i="11"/>
  <c r="AD1790" i="11"/>
  <c r="AB1790" i="11"/>
  <c r="AB1782" i="11"/>
  <c r="AD1782" i="11"/>
  <c r="AB1758" i="11"/>
  <c r="AD1758" i="11"/>
  <c r="AD1418" i="11"/>
  <c r="AB1418" i="11"/>
  <c r="AB930" i="11"/>
  <c r="AD930" i="11"/>
  <c r="AB922" i="11"/>
  <c r="AD922" i="11"/>
  <c r="AB695" i="11"/>
  <c r="AD695" i="11"/>
  <c r="AB399" i="11"/>
  <c r="AD399" i="11"/>
  <c r="Z2311" i="11"/>
  <c r="AC2311" i="11"/>
  <c r="Z2303" i="11"/>
  <c r="AC2303" i="11"/>
  <c r="Z2287" i="11"/>
  <c r="AC2287" i="11"/>
  <c r="Z1863" i="11"/>
  <c r="AC1863" i="11"/>
  <c r="Z1855" i="11"/>
  <c r="AC1855" i="11"/>
  <c r="Z1768" i="11"/>
  <c r="AC1768" i="11"/>
  <c r="AB1534" i="11"/>
  <c r="AD1534" i="11"/>
  <c r="AB1526" i="11"/>
  <c r="AD1526" i="11"/>
  <c r="AB1510" i="11"/>
  <c r="AD1510" i="11"/>
  <c r="AB1479" i="11"/>
  <c r="AD1479" i="11"/>
  <c r="AB1126" i="11"/>
  <c r="AD1126" i="11"/>
  <c r="AB762" i="11"/>
  <c r="AD762" i="11"/>
  <c r="AB746" i="11"/>
  <c r="AD746" i="11"/>
  <c r="AD490" i="11"/>
  <c r="AB490" i="11"/>
  <c r="Z2515" i="11"/>
  <c r="AC2515" i="11"/>
  <c r="Z2507" i="11"/>
  <c r="AC2507" i="11"/>
  <c r="Z2007" i="11"/>
  <c r="AC2007" i="11"/>
  <c r="Z1995" i="11"/>
  <c r="AC1995" i="11"/>
  <c r="Z903" i="11"/>
  <c r="AC903" i="11"/>
  <c r="Z887" i="11"/>
  <c r="AC887" i="11"/>
  <c r="Z871" i="11"/>
  <c r="AC871" i="11"/>
  <c r="Z855" i="11"/>
  <c r="AC855" i="11"/>
  <c r="Z847" i="11"/>
  <c r="AC847" i="11"/>
  <c r="Z839" i="11"/>
  <c r="AC839" i="11"/>
  <c r="Z823" i="11"/>
  <c r="AC823" i="11"/>
  <c r="Z815" i="11"/>
  <c r="AC815" i="11"/>
  <c r="Z807" i="11"/>
  <c r="AC807" i="11"/>
  <c r="Z799" i="11"/>
  <c r="AC799" i="11"/>
  <c r="Z775" i="11"/>
  <c r="AC775" i="11"/>
  <c r="Z767" i="11"/>
  <c r="AC767" i="11"/>
  <c r="Z759" i="11"/>
  <c r="AC759" i="11"/>
  <c r="Z751" i="11"/>
  <c r="AC751" i="11"/>
  <c r="Z727" i="11"/>
  <c r="AC727" i="11"/>
  <c r="Z719" i="11"/>
  <c r="AC719" i="11"/>
  <c r="Z711" i="11"/>
  <c r="AC711" i="11"/>
  <c r="Z687" i="11"/>
  <c r="AC687" i="11"/>
  <c r="Z679" i="11"/>
  <c r="AC679" i="11"/>
  <c r="Z671" i="11"/>
  <c r="AC671" i="11"/>
  <c r="Z603" i="11"/>
  <c r="AC603" i="11"/>
  <c r="Z571" i="11"/>
  <c r="AC571" i="11"/>
  <c r="Z531" i="11"/>
  <c r="AC531" i="11"/>
  <c r="Z515" i="11"/>
  <c r="AC515" i="11"/>
  <c r="Z507" i="11"/>
  <c r="AC507" i="11"/>
  <c r="Z491" i="11"/>
  <c r="AC491" i="11"/>
  <c r="Z483" i="11"/>
  <c r="AC483" i="11"/>
  <c r="AB3440" i="11"/>
  <c r="AD3440" i="11"/>
  <c r="AD3106" i="11"/>
  <c r="AB3106" i="11"/>
  <c r="AB3098" i="11"/>
  <c r="AD3098" i="11"/>
  <c r="AB2598" i="11"/>
  <c r="AD2598" i="11"/>
  <c r="AB2558" i="11"/>
  <c r="AD2558" i="11"/>
  <c r="AB2550" i="11"/>
  <c r="AD2550" i="11"/>
  <c r="AB1266" i="11"/>
  <c r="AD1266" i="11"/>
  <c r="Z2569" i="11"/>
  <c r="AC2569" i="11"/>
  <c r="Z2355" i="11"/>
  <c r="AC2355" i="11"/>
  <c r="AK2355" i="11" s="1"/>
  <c r="AF2595" i="11"/>
  <c r="AB3746" i="11"/>
  <c r="AD3746" i="11"/>
  <c r="AB3730" i="11"/>
  <c r="AD3730" i="11"/>
  <c r="AB3206" i="11"/>
  <c r="AD3206" i="11"/>
  <c r="AB3198" i="11"/>
  <c r="AD3198" i="11"/>
  <c r="AB3190" i="11"/>
  <c r="AD3190" i="11"/>
  <c r="AF3190" i="11" s="1"/>
  <c r="AB2890" i="11"/>
  <c r="AD2890" i="11"/>
  <c r="AD1594" i="11"/>
  <c r="AB1594" i="11"/>
  <c r="AB1586" i="11"/>
  <c r="AD1586" i="11"/>
  <c r="AB1178" i="11"/>
  <c r="AD1178" i="11"/>
  <c r="AD863" i="11"/>
  <c r="AB863" i="11"/>
  <c r="AB847" i="11"/>
  <c r="AD847" i="11"/>
  <c r="AB807" i="11"/>
  <c r="AD807" i="11"/>
  <c r="AB582" i="11"/>
  <c r="AD582" i="11"/>
  <c r="AB574" i="11"/>
  <c r="AD574" i="11"/>
  <c r="AB279" i="11"/>
  <c r="AD279" i="11"/>
  <c r="AB271" i="11"/>
  <c r="AD271" i="11"/>
  <c r="AB263" i="11"/>
  <c r="AD263" i="11"/>
  <c r="Z2655" i="11"/>
  <c r="AC2655" i="11"/>
  <c r="Z2647" i="11"/>
  <c r="AC2647" i="11"/>
  <c r="Z2639" i="11"/>
  <c r="AC2639" i="11"/>
  <c r="Z2623" i="11"/>
  <c r="AC2623" i="11"/>
  <c r="Z2607" i="11"/>
  <c r="AC2607" i="11"/>
  <c r="AK2607" i="11" s="1"/>
  <c r="Z2599" i="11"/>
  <c r="AI2599" i="11" s="1"/>
  <c r="AC2599" i="11"/>
  <c r="Z1124" i="11"/>
  <c r="AC1124" i="11"/>
  <c r="Z1108" i="11"/>
  <c r="AC1108" i="11"/>
  <c r="Z1084" i="11"/>
  <c r="AC1084" i="11"/>
  <c r="AB2302" i="11"/>
  <c r="AD2302" i="11"/>
  <c r="AD1334" i="11"/>
  <c r="AB1334" i="11"/>
  <c r="AB1326" i="11"/>
  <c r="AD1326" i="11"/>
  <c r="AB870" i="11"/>
  <c r="AD870" i="11"/>
  <c r="AB286" i="11"/>
  <c r="AD286" i="11"/>
  <c r="Z2179" i="11"/>
  <c r="AC2179" i="11"/>
  <c r="Z2171" i="11"/>
  <c r="AC2171" i="11"/>
  <c r="AC1131" i="11"/>
  <c r="Z1131" i="11"/>
  <c r="AB2658" i="11"/>
  <c r="AD2658" i="11"/>
  <c r="Z3171" i="11"/>
  <c r="AC3171" i="11"/>
  <c r="Z3163" i="11"/>
  <c r="AC3163" i="11"/>
  <c r="Z3147" i="11"/>
  <c r="AC3147" i="11"/>
  <c r="Z3139" i="11"/>
  <c r="AC3139" i="11"/>
  <c r="Z3131" i="11"/>
  <c r="AC3131" i="11"/>
  <c r="Z3123" i="11"/>
  <c r="AC3123" i="11"/>
  <c r="Z3107" i="11"/>
  <c r="AC3107" i="11"/>
  <c r="Z3099" i="11"/>
  <c r="AC3099" i="11"/>
  <c r="Z3091" i="11"/>
  <c r="AC3091" i="11"/>
  <c r="Z3075" i="11"/>
  <c r="AC3075" i="11"/>
  <c r="Z3067" i="11"/>
  <c r="AC3067" i="11"/>
  <c r="Z3059" i="11"/>
  <c r="AC3059" i="11"/>
  <c r="Z2448" i="11"/>
  <c r="AI2448" i="11" s="1"/>
  <c r="AC2448" i="11"/>
  <c r="AK2448" i="11" s="1"/>
  <c r="Z2241" i="11"/>
  <c r="AC2241" i="11"/>
  <c r="Z1579" i="11"/>
  <c r="AI1579" i="11" s="1"/>
  <c r="AC1579" i="11"/>
  <c r="AK1579" i="11" s="1"/>
  <c r="Z1571" i="11"/>
  <c r="AI1571" i="11" s="1"/>
  <c r="AC1571" i="11"/>
  <c r="Z1563" i="11"/>
  <c r="AI1563" i="11" s="1"/>
  <c r="AC1563" i="11"/>
  <c r="Z1555" i="11"/>
  <c r="AI1555" i="11" s="1"/>
  <c r="AC1555" i="11"/>
  <c r="AK1555" i="11" s="1"/>
  <c r="Z1539" i="11"/>
  <c r="AC1539" i="11"/>
  <c r="AK1539" i="11" s="1"/>
  <c r="Z1523" i="11"/>
  <c r="AC1523" i="11"/>
  <c r="Z1515" i="11"/>
  <c r="AC1515" i="11"/>
  <c r="AK1515" i="11" s="1"/>
  <c r="Z1375" i="11"/>
  <c r="AC1375" i="11"/>
  <c r="Z1367" i="11"/>
  <c r="AC1367" i="11"/>
  <c r="Z1343" i="11"/>
  <c r="AC1343" i="11"/>
  <c r="Z1335" i="11"/>
  <c r="AI1335" i="11" s="1"/>
  <c r="AC1335" i="11"/>
  <c r="AB3278" i="11"/>
  <c r="AD3278" i="11"/>
  <c r="AB3022" i="11"/>
  <c r="AD3022" i="11"/>
  <c r="AB2998" i="11"/>
  <c r="AD2998" i="11"/>
  <c r="AB1215" i="11"/>
  <c r="AD1215" i="11"/>
  <c r="AB86" i="11"/>
  <c r="AD86" i="11"/>
  <c r="AB78" i="11"/>
  <c r="AD78" i="11"/>
  <c r="AB70" i="11"/>
  <c r="AD70" i="11"/>
  <c r="AB46" i="11"/>
  <c r="AD46" i="11"/>
  <c r="AB38" i="11"/>
  <c r="AD38" i="11"/>
  <c r="AB30" i="11"/>
  <c r="AD30" i="11"/>
  <c r="AB22" i="11"/>
  <c r="AD22" i="11"/>
  <c r="Z3872" i="11"/>
  <c r="AC3872" i="11"/>
  <c r="AK3872" i="11" s="1"/>
  <c r="Z3856" i="11"/>
  <c r="AC3856" i="11"/>
  <c r="AK3856" i="11" s="1"/>
  <c r="Z3816" i="11"/>
  <c r="AC3816" i="11"/>
  <c r="Z3792" i="11"/>
  <c r="AC3792" i="11"/>
  <c r="AK3792" i="11" s="1"/>
  <c r="Z3776" i="11"/>
  <c r="AC3776" i="11"/>
  <c r="Z3736" i="11"/>
  <c r="AI3736" i="11" s="1"/>
  <c r="AC3736" i="11"/>
  <c r="Z3648" i="11"/>
  <c r="AC3648" i="11"/>
  <c r="Z3640" i="11"/>
  <c r="AC3640" i="11"/>
  <c r="Z3632" i="11"/>
  <c r="AC3632" i="11"/>
  <c r="Z3624" i="11"/>
  <c r="AC3624" i="11"/>
  <c r="Z3608" i="11"/>
  <c r="AC3608" i="11"/>
  <c r="Z3408" i="11"/>
  <c r="AI3408" i="11" s="1"/>
  <c r="AC3408" i="11"/>
  <c r="AK3408" i="11" s="1"/>
  <c r="Z3384" i="11"/>
  <c r="AI3384" i="11" s="1"/>
  <c r="AC3384" i="11"/>
  <c r="Z3320" i="11"/>
  <c r="AI3320" i="11" s="1"/>
  <c r="AC3320" i="11"/>
  <c r="AK3320" i="11" s="1"/>
  <c r="Z3304" i="11"/>
  <c r="AI3304" i="11" s="1"/>
  <c r="AC3304" i="11"/>
  <c r="Z3288" i="11"/>
  <c r="AC3288" i="11"/>
  <c r="AK3288" i="11" s="1"/>
  <c r="Z3280" i="11"/>
  <c r="AI3280" i="11" s="1"/>
  <c r="AC3280" i="11"/>
  <c r="AK3280" i="11" s="1"/>
  <c r="Z3272" i="11"/>
  <c r="AI3272" i="11" s="1"/>
  <c r="AC3272" i="11"/>
  <c r="AK3272" i="11" s="1"/>
  <c r="Z3264" i="11"/>
  <c r="AI3264" i="11" s="1"/>
  <c r="AC3264" i="11"/>
  <c r="AK3264" i="11" s="1"/>
  <c r="Z3256" i="11"/>
  <c r="AC3256" i="11"/>
  <c r="Z2463" i="11"/>
  <c r="AI2463" i="11" s="1"/>
  <c r="AC2463" i="11"/>
  <c r="Z2455" i="11"/>
  <c r="AI2455" i="11" s="1"/>
  <c r="AC2455" i="11"/>
  <c r="AC2280" i="11"/>
  <c r="Z2280" i="11"/>
  <c r="AE1231" i="11"/>
  <c r="AE1679" i="11"/>
  <c r="AD1486" i="11"/>
  <c r="AB3707" i="11"/>
  <c r="V176" i="54"/>
  <c r="AB3242" i="11"/>
  <c r="AD3242" i="11"/>
  <c r="AD3228" i="11"/>
  <c r="AB3228" i="11"/>
  <c r="AB3213" i="11"/>
  <c r="AD3213" i="11"/>
  <c r="AE848" i="11"/>
  <c r="AB3447" i="11"/>
  <c r="AD3447" i="11"/>
  <c r="AB3207" i="11"/>
  <c r="AD3207" i="11"/>
  <c r="AB3199" i="11"/>
  <c r="AD3199" i="11"/>
  <c r="AB2968" i="11"/>
  <c r="AD2968" i="11"/>
  <c r="AB2798" i="11"/>
  <c r="AD2798" i="11"/>
  <c r="AB2790" i="11"/>
  <c r="AD2790" i="11"/>
  <c r="AB2674" i="11"/>
  <c r="AD2674" i="11"/>
  <c r="AB2622" i="11"/>
  <c r="AD2622" i="11"/>
  <c r="AB2599" i="11"/>
  <c r="AD2599" i="11"/>
  <c r="AB2498" i="11"/>
  <c r="AD2498" i="11"/>
  <c r="AB2103" i="11"/>
  <c r="AD2103" i="11"/>
  <c r="AB2095" i="11"/>
  <c r="AD2095" i="11"/>
  <c r="AB2087" i="11"/>
  <c r="AD2087" i="11"/>
  <c r="AB1798" i="11"/>
  <c r="AD1798" i="11"/>
  <c r="AB1602" i="11"/>
  <c r="AD1602" i="11"/>
  <c r="AB1327" i="11"/>
  <c r="AD1327" i="11"/>
  <c r="AB1319" i="11"/>
  <c r="AD1319" i="11"/>
  <c r="AB1026" i="11"/>
  <c r="AD1026" i="11"/>
  <c r="AB901" i="11"/>
  <c r="AD901" i="11"/>
  <c r="AB612" i="11"/>
  <c r="AD612" i="11"/>
  <c r="AB605" i="11"/>
  <c r="AD605" i="11"/>
  <c r="AB364" i="11"/>
  <c r="AD364" i="11"/>
  <c r="AB227" i="11"/>
  <c r="AD227" i="11"/>
  <c r="AB211" i="11"/>
  <c r="AD211" i="11"/>
  <c r="Z3793" i="11"/>
  <c r="AI3793" i="11" s="1"/>
  <c r="AC3793" i="11"/>
  <c r="Z3211" i="11"/>
  <c r="AC3211" i="11"/>
  <c r="Z3060" i="11"/>
  <c r="AC3060" i="11"/>
  <c r="Z3052" i="11"/>
  <c r="AC3052" i="11"/>
  <c r="Z3036" i="11"/>
  <c r="AI3036" i="11" s="1"/>
  <c r="AC3036" i="11"/>
  <c r="Z3021" i="11"/>
  <c r="AC3021" i="11"/>
  <c r="AK3021" i="11" s="1"/>
  <c r="Z2838" i="11"/>
  <c r="AC2838" i="11"/>
  <c r="Z2608" i="11"/>
  <c r="AI2608" i="11" s="1"/>
  <c r="AC2608" i="11"/>
  <c r="Z2494" i="11"/>
  <c r="AC2494" i="11"/>
  <c r="Z2288" i="11"/>
  <c r="AC2288" i="11"/>
  <c r="Z1841" i="11"/>
  <c r="AC1841" i="11"/>
  <c r="Z1635" i="11"/>
  <c r="AC1635" i="11"/>
  <c r="Z1572" i="11"/>
  <c r="AI1572" i="11" s="1"/>
  <c r="AC1572" i="11"/>
  <c r="Z1399" i="11"/>
  <c r="AC1399" i="11"/>
  <c r="AE504" i="11"/>
  <c r="AF3763" i="11"/>
  <c r="AB3798" i="11"/>
  <c r="AD3798" i="11"/>
  <c r="AB3736" i="11"/>
  <c r="AD3736" i="11"/>
  <c r="AB3618" i="11"/>
  <c r="AD3618" i="11"/>
  <c r="AB3466" i="11"/>
  <c r="AD3466" i="11"/>
  <c r="AE800" i="11"/>
  <c r="AF135" i="11"/>
  <c r="AB3743" i="11"/>
  <c r="AD3743" i="11"/>
  <c r="AB3758" i="11"/>
  <c r="AD3758" i="11"/>
  <c r="AB3750" i="11"/>
  <c r="AD3750" i="11"/>
  <c r="AB3664" i="11"/>
  <c r="AD3664" i="11"/>
  <c r="AF2364" i="11"/>
  <c r="AB3670" i="11"/>
  <c r="AD3670" i="11"/>
  <c r="AB3570" i="11"/>
  <c r="AD3570" i="11"/>
  <c r="AB3434" i="11"/>
  <c r="AD3434" i="11"/>
  <c r="AB3426" i="11"/>
  <c r="AD3426" i="11"/>
  <c r="AB3418" i="11"/>
  <c r="AD3418" i="11"/>
  <c r="AE3854" i="11"/>
  <c r="AE304" i="11"/>
  <c r="AE1495" i="11"/>
  <c r="AE1839" i="11"/>
  <c r="AE224" i="11"/>
  <c r="AD3882" i="11"/>
  <c r="AB3882" i="11"/>
  <c r="AB3747" i="11"/>
  <c r="AD3747" i="11"/>
  <c r="AB3464" i="11"/>
  <c r="AD3464" i="11"/>
  <c r="AB1303" i="11"/>
  <c r="AD1303" i="11"/>
  <c r="AB1170" i="11"/>
  <c r="AD1170" i="11"/>
  <c r="AB1101" i="11"/>
  <c r="AD1101" i="11"/>
  <c r="AB949" i="11"/>
  <c r="AD949" i="11"/>
  <c r="AB506" i="11"/>
  <c r="AD506" i="11"/>
  <c r="AB462" i="11"/>
  <c r="AD462" i="11"/>
  <c r="AB362" i="11"/>
  <c r="AD362" i="11"/>
  <c r="AB181" i="11"/>
  <c r="AD181" i="11"/>
  <c r="Z3783" i="11"/>
  <c r="AC3783" i="11"/>
  <c r="Z3555" i="11"/>
  <c r="AC3555" i="11"/>
  <c r="Z3507" i="11"/>
  <c r="AC3507" i="11"/>
  <c r="Z2872" i="11"/>
  <c r="AI2872" i="11" s="1"/>
  <c r="AC2872" i="11"/>
  <c r="AK2872" i="11" s="1"/>
  <c r="Z2807" i="11"/>
  <c r="AC2807" i="11"/>
  <c r="Z2675" i="11"/>
  <c r="AC2675" i="11"/>
  <c r="Z2591" i="11"/>
  <c r="AI2591" i="11" s="1"/>
  <c r="AC2591" i="11"/>
  <c r="AK2591" i="11" s="1"/>
  <c r="Z2062" i="11"/>
  <c r="AC2062" i="11"/>
  <c r="Z1983" i="11"/>
  <c r="AC1983" i="11"/>
  <c r="Z1931" i="11"/>
  <c r="AC1931" i="11"/>
  <c r="Z1647" i="11"/>
  <c r="AC1647" i="11"/>
  <c r="Z1455" i="11"/>
  <c r="AI1455" i="11" s="1"/>
  <c r="AC1455" i="11"/>
  <c r="AK1455" i="11" s="1"/>
  <c r="Z1116" i="11"/>
  <c r="AC1116" i="11"/>
  <c r="Z935" i="11"/>
  <c r="AC935" i="11"/>
  <c r="Z927" i="11"/>
  <c r="AC927" i="11"/>
  <c r="Z919" i="11"/>
  <c r="AC919" i="11"/>
  <c r="Z700" i="11"/>
  <c r="AC700" i="11"/>
  <c r="Z631" i="11"/>
  <c r="AC631" i="11"/>
  <c r="Z555" i="11"/>
  <c r="AC555" i="11"/>
  <c r="Z539" i="11"/>
  <c r="AC539" i="11"/>
  <c r="Z383" i="11"/>
  <c r="AC383" i="11"/>
  <c r="Z2001" i="11"/>
  <c r="AC2001" i="11"/>
  <c r="AB3802" i="11"/>
  <c r="AD3802" i="11"/>
  <c r="AB3762" i="11"/>
  <c r="AD3762" i="11"/>
  <c r="AB3674" i="11"/>
  <c r="AD3674" i="11"/>
  <c r="AB1999" i="11"/>
  <c r="AD1999" i="11"/>
  <c r="AB1938" i="11"/>
  <c r="AD1938" i="11"/>
  <c r="AB3710" i="11"/>
  <c r="AD3710" i="11"/>
  <c r="AB2691" i="11"/>
  <c r="AD2691" i="11"/>
  <c r="AB2611" i="11"/>
  <c r="AD2611" i="11"/>
  <c r="AB2494" i="11"/>
  <c r="AD2494" i="11"/>
  <c r="AB2398" i="11"/>
  <c r="AD2398" i="11"/>
  <c r="AB2266" i="11"/>
  <c r="AD2266" i="11"/>
  <c r="AB2259" i="11"/>
  <c r="AD2259" i="11"/>
  <c r="AB3822" i="11"/>
  <c r="AD3822" i="11"/>
  <c r="AB3794" i="11"/>
  <c r="AD3794" i="11"/>
  <c r="AB3626" i="11"/>
  <c r="AD3626" i="11"/>
  <c r="AB3270" i="11"/>
  <c r="AD3270" i="11"/>
  <c r="AF504" i="11"/>
  <c r="AB3378" i="11"/>
  <c r="AD3378" i="11"/>
  <c r="AF3587" i="11"/>
  <c r="AB3806" i="11"/>
  <c r="AD3806" i="11"/>
  <c r="AB3474" i="11"/>
  <c r="AD3474" i="11"/>
  <c r="AB3442" i="11"/>
  <c r="AD3442" i="11"/>
  <c r="AB3846" i="11"/>
  <c r="AD3846" i="11"/>
  <c r="AB3294" i="11"/>
  <c r="AD3294" i="11"/>
  <c r="AB3286" i="11"/>
  <c r="AD3286" i="11"/>
  <c r="AB3227" i="11"/>
  <c r="AD3227" i="11"/>
  <c r="AB3150" i="11"/>
  <c r="AD3150" i="11"/>
  <c r="AB3142" i="11"/>
  <c r="AD3142" i="11"/>
  <c r="AD3826" i="11"/>
  <c r="AF3826" i="11" s="1"/>
  <c r="AB3826" i="11"/>
  <c r="AD3734" i="11"/>
  <c r="AB3734" i="11"/>
  <c r="AB3594" i="11"/>
  <c r="AD3594" i="11"/>
  <c r="AD1830" i="11"/>
  <c r="AD1935" i="11"/>
  <c r="AD2382" i="11"/>
  <c r="AD1314" i="11"/>
  <c r="AD2870" i="11"/>
  <c r="AD3014" i="11"/>
  <c r="AD2770" i="11"/>
  <c r="AD1358" i="11"/>
  <c r="AC3047" i="11"/>
  <c r="AK3047" i="11" s="1"/>
  <c r="AD1271" i="11"/>
  <c r="AD1134" i="11"/>
  <c r="AD390" i="11"/>
  <c r="AD2754" i="11"/>
  <c r="AD1402" i="11"/>
  <c r="AD1562" i="11"/>
  <c r="AC3287" i="11"/>
  <c r="AK3287" i="11" s="1"/>
  <c r="AD1762" i="11"/>
  <c r="AC2431" i="11"/>
  <c r="AK2431" i="11" s="1"/>
  <c r="AF2332" i="11"/>
  <c r="AB3118" i="11"/>
  <c r="AB2882" i="11"/>
  <c r="Z1181" i="11" l="1"/>
  <c r="AC1181" i="11"/>
  <c r="AJ2236" i="11"/>
  <c r="AK2608" i="11"/>
  <c r="AI2623" i="11"/>
  <c r="AI2355" i="11"/>
  <c r="AF2468" i="11"/>
  <c r="AI1539" i="11"/>
  <c r="AF3612" i="11"/>
  <c r="AF2883" i="11"/>
  <c r="AI3286" i="11"/>
  <c r="AF2323" i="11"/>
  <c r="AI2320" i="11"/>
  <c r="AI2416" i="11"/>
  <c r="AI3391" i="11"/>
  <c r="AK1529" i="11"/>
  <c r="AI1625" i="11"/>
  <c r="AI2541" i="11"/>
  <c r="V119" i="54"/>
  <c r="AK2941" i="11"/>
  <c r="AI3277" i="11"/>
  <c r="AI3309" i="11"/>
  <c r="AI2358" i="11"/>
  <c r="AK3158" i="11"/>
  <c r="AF2915" i="11"/>
  <c r="AF3820" i="11"/>
  <c r="AK3855" i="11"/>
  <c r="AD957" i="11"/>
  <c r="AK3860" i="11"/>
  <c r="AC640" i="11"/>
  <c r="AK3748" i="11"/>
  <c r="H292" i="54"/>
  <c r="I292" i="54" s="1"/>
  <c r="J292" i="54" s="1"/>
  <c r="N292" i="54"/>
  <c r="T292" i="54"/>
  <c r="AA292" i="54" s="1"/>
  <c r="AD292" i="54" s="1"/>
  <c r="N317" i="54"/>
  <c r="T317" i="54"/>
  <c r="AA317" i="54" s="1"/>
  <c r="AD317" i="54" s="1"/>
  <c r="H317" i="54"/>
  <c r="I317" i="54" s="1"/>
  <c r="J317" i="54" s="1"/>
  <c r="N293" i="54"/>
  <c r="H293" i="54"/>
  <c r="I293" i="54" s="1"/>
  <c r="J293" i="54" s="1"/>
  <c r="T293" i="54"/>
  <c r="AA293" i="54" s="1"/>
  <c r="AD293" i="54" s="1"/>
  <c r="N320" i="54"/>
  <c r="T320" i="54"/>
  <c r="AA320" i="54" s="1"/>
  <c r="AD320" i="54" s="1"/>
  <c r="H320" i="54"/>
  <c r="I320" i="54" s="1"/>
  <c r="J320" i="54" s="1"/>
  <c r="AJ697" i="11"/>
  <c r="AH640" i="11"/>
  <c r="AI640" i="11" s="1"/>
  <c r="AM2300" i="11"/>
  <c r="AJ2276" i="11"/>
  <c r="Z1021" i="11"/>
  <c r="AC1021" i="11"/>
  <c r="N321" i="54"/>
  <c r="H321" i="54"/>
  <c r="I321" i="54" s="1"/>
  <c r="J321" i="54" s="1"/>
  <c r="T321" i="54"/>
  <c r="AA321" i="54" s="1"/>
  <c r="AD321" i="54" s="1"/>
  <c r="T294" i="54"/>
  <c r="AA294" i="54" s="1"/>
  <c r="AD294" i="54" s="1"/>
  <c r="H294" i="54"/>
  <c r="I294" i="54" s="1"/>
  <c r="J294" i="54" s="1"/>
  <c r="N294" i="54"/>
  <c r="AH492" i="11"/>
  <c r="H52" i="36"/>
  <c r="E52" i="36"/>
  <c r="D53" i="36"/>
  <c r="N303" i="54"/>
  <c r="T303" i="54"/>
  <c r="AA303" i="54" s="1"/>
  <c r="AD303" i="54" s="1"/>
  <c r="H303" i="54"/>
  <c r="I303" i="54" s="1"/>
  <c r="J303" i="54" s="1"/>
  <c r="AH660" i="11"/>
  <c r="AM3670" i="11"/>
  <c r="AO853" i="11"/>
  <c r="Z821" i="11"/>
  <c r="AC821" i="11"/>
  <c r="Z148" i="11"/>
  <c r="AC148" i="11"/>
  <c r="AO52" i="11"/>
  <c r="U296" i="54"/>
  <c r="AB296" i="54" s="1"/>
  <c r="AE296" i="54" s="1"/>
  <c r="O296" i="54"/>
  <c r="AJ3561" i="11"/>
  <c r="AM3191" i="11"/>
  <c r="AH3056" i="11"/>
  <c r="AJ3056" i="11"/>
  <c r="AM3056" i="11"/>
  <c r="AO3056" i="11"/>
  <c r="Y3056" i="11"/>
  <c r="X3056" i="11"/>
  <c r="AJ3151" i="11"/>
  <c r="AJ2091" i="11"/>
  <c r="AJ440" i="11"/>
  <c r="AO688" i="11"/>
  <c r="AM2312" i="11"/>
  <c r="AH2000" i="11"/>
  <c r="AO1913" i="11"/>
  <c r="AC3544" i="11"/>
  <c r="Z3544" i="11"/>
  <c r="AM3254" i="11"/>
  <c r="AO3207" i="11"/>
  <c r="Z2228" i="11"/>
  <c r="AC2228" i="11"/>
  <c r="Z516" i="11"/>
  <c r="AC516" i="11"/>
  <c r="U300" i="54"/>
  <c r="AB300" i="54" s="1"/>
  <c r="AE300" i="54" s="1"/>
  <c r="O300" i="54"/>
  <c r="AJ3502" i="11"/>
  <c r="AM3502" i="11"/>
  <c r="AO3502" i="11"/>
  <c r="AH3502" i="11"/>
  <c r="Y3502" i="11"/>
  <c r="X3502" i="11"/>
  <c r="AO3511" i="11"/>
  <c r="AM3553" i="11"/>
  <c r="AJ3564" i="11"/>
  <c r="Z2160" i="11"/>
  <c r="AC2160" i="11"/>
  <c r="AH3472" i="11"/>
  <c r="AC3072" i="11"/>
  <c r="Z3072" i="11"/>
  <c r="AH3527" i="11"/>
  <c r="Z1204" i="11"/>
  <c r="AC1204" i="11"/>
  <c r="Z283" i="11"/>
  <c r="AC283" i="11"/>
  <c r="U283" i="54"/>
  <c r="AB283" i="54" s="1"/>
  <c r="AE283" i="54" s="1"/>
  <c r="O283" i="54"/>
  <c r="U322" i="54"/>
  <c r="AB322" i="54" s="1"/>
  <c r="AE322" i="54" s="1"/>
  <c r="O322" i="54"/>
  <c r="AK2463" i="11"/>
  <c r="AK3384" i="11"/>
  <c r="AF1519" i="11"/>
  <c r="AF1551" i="11"/>
  <c r="AI2879" i="11"/>
  <c r="AI3887" i="11"/>
  <c r="AI2444" i="11"/>
  <c r="AK1537" i="11"/>
  <c r="AK1577" i="11"/>
  <c r="AI2845" i="11"/>
  <c r="AI2366" i="11"/>
  <c r="AI2910" i="11"/>
  <c r="AK2966" i="11"/>
  <c r="AK2316" i="11"/>
  <c r="AK3564" i="11"/>
  <c r="N300" i="54"/>
  <c r="T300" i="54"/>
  <c r="AA300" i="54" s="1"/>
  <c r="AD300" i="54" s="1"/>
  <c r="H300" i="54"/>
  <c r="I300" i="54" s="1"/>
  <c r="J300" i="54" s="1"/>
  <c r="O288" i="54"/>
  <c r="H288" i="54"/>
  <c r="I288" i="54" s="1"/>
  <c r="J288" i="54" s="1"/>
  <c r="U288" i="54"/>
  <c r="AB288" i="54" s="1"/>
  <c r="AE288" i="54" s="1"/>
  <c r="H301" i="54"/>
  <c r="I301" i="54" s="1"/>
  <c r="J301" i="54" s="1"/>
  <c r="T301" i="54"/>
  <c r="AA301" i="54" s="1"/>
  <c r="AD301" i="54" s="1"/>
  <c r="N301" i="54"/>
  <c r="Z732" i="11"/>
  <c r="AC732" i="11"/>
  <c r="AH2300" i="11"/>
  <c r="Z3753" i="11"/>
  <c r="AE3753" i="11" s="1"/>
  <c r="AC3753" i="11"/>
  <c r="T283" i="54"/>
  <c r="AA283" i="54" s="1"/>
  <c r="AD283" i="54" s="1"/>
  <c r="H283" i="54"/>
  <c r="I283" i="54" s="1"/>
  <c r="J283" i="54" s="1"/>
  <c r="N283" i="54"/>
  <c r="T322" i="54"/>
  <c r="AA322" i="54" s="1"/>
  <c r="AD322" i="54" s="1"/>
  <c r="N322" i="54"/>
  <c r="H322" i="54"/>
  <c r="I322" i="54" s="1"/>
  <c r="J322" i="54" s="1"/>
  <c r="AO660" i="11"/>
  <c r="AH3670" i="11"/>
  <c r="Z2067" i="11"/>
  <c r="AC2067" i="11"/>
  <c r="Z1869" i="11"/>
  <c r="AC1869" i="11"/>
  <c r="Z1773" i="11"/>
  <c r="AC1773" i="11"/>
  <c r="AM853" i="11"/>
  <c r="AJ589" i="11"/>
  <c r="AH51" i="11"/>
  <c r="AM3564" i="11"/>
  <c r="Z941" i="11"/>
  <c r="AC941" i="11"/>
  <c r="N297" i="54"/>
  <c r="H297" i="54"/>
  <c r="I297" i="54" s="1"/>
  <c r="J297" i="54" s="1"/>
  <c r="T297" i="54"/>
  <c r="AA297" i="54" s="1"/>
  <c r="AD297" i="54" s="1"/>
  <c r="N324" i="54"/>
  <c r="H324" i="54"/>
  <c r="I324" i="54" s="1"/>
  <c r="J324" i="54" s="1"/>
  <c r="T324" i="54"/>
  <c r="AA324" i="54" s="1"/>
  <c r="AD324" i="54" s="1"/>
  <c r="AC3777" i="11"/>
  <c r="Z3777" i="11"/>
  <c r="O298" i="54"/>
  <c r="U298" i="54"/>
  <c r="AB298" i="54" s="1"/>
  <c r="AE298" i="54" s="1"/>
  <c r="AJ1986" i="11"/>
  <c r="AH1909" i="11"/>
  <c r="AM3541" i="11"/>
  <c r="AJ913" i="11"/>
  <c r="AH67" i="11"/>
  <c r="AJ386" i="11"/>
  <c r="AK1335" i="11"/>
  <c r="AF3819" i="11"/>
  <c r="Y20" i="21"/>
  <c r="Z20" i="21" s="1"/>
  <c r="AA20" i="21" s="1"/>
  <c r="AI2000" i="11"/>
  <c r="AK3262" i="11"/>
  <c r="AK2951" i="11"/>
  <c r="AK3255" i="11"/>
  <c r="AK3375" i="11"/>
  <c r="AK2387" i="11"/>
  <c r="AF1055" i="11"/>
  <c r="AF1415" i="11"/>
  <c r="AF2147" i="11"/>
  <c r="AF3203" i="11"/>
  <c r="AI1082" i="11"/>
  <c r="AI1498" i="11"/>
  <c r="AK2342" i="11"/>
  <c r="AK2438" i="11"/>
  <c r="AI3318" i="11"/>
  <c r="AF48" i="11"/>
  <c r="AF1024" i="11"/>
  <c r="AE3777" i="11"/>
  <c r="B19" i="34"/>
  <c r="C55" i="33" s="1"/>
  <c r="Z2705" i="11"/>
  <c r="AC2705" i="11"/>
  <c r="O306" i="54"/>
  <c r="U306" i="54"/>
  <c r="AB306" i="54" s="1"/>
  <c r="AE306" i="54" s="1"/>
  <c r="O327" i="54"/>
  <c r="U327" i="54"/>
  <c r="AB327" i="54" s="1"/>
  <c r="AE327" i="54" s="1"/>
  <c r="U307" i="54"/>
  <c r="AB307" i="54" s="1"/>
  <c r="AE307" i="54" s="1"/>
  <c r="O307" i="54"/>
  <c r="AM697" i="11"/>
  <c r="AM732" i="11"/>
  <c r="AO2300" i="11"/>
  <c r="O326" i="54"/>
  <c r="U326" i="54"/>
  <c r="AB326" i="54" s="1"/>
  <c r="AE326" i="54" s="1"/>
  <c r="AH3175" i="11"/>
  <c r="AJ3175" i="11"/>
  <c r="AM3175" i="11"/>
  <c r="AO3175" i="11"/>
  <c r="Y3175" i="11"/>
  <c r="X3175" i="11"/>
  <c r="AM3232" i="11"/>
  <c r="AO3247" i="11"/>
  <c r="AJ3192" i="11"/>
  <c r="AJ3176" i="11"/>
  <c r="AK3176" i="11" s="1"/>
  <c r="AM3166" i="11"/>
  <c r="AM3192" i="11"/>
  <c r="AM3176" i="11"/>
  <c r="AH3211" i="11"/>
  <c r="AO3232" i="11"/>
  <c r="AO3166" i="11"/>
  <c r="AJ3211" i="11"/>
  <c r="AM3211" i="11"/>
  <c r="AM3173" i="11"/>
  <c r="AH3247" i="11"/>
  <c r="AO3173" i="11"/>
  <c r="AJ3208" i="11"/>
  <c r="AJ3247" i="11"/>
  <c r="AO3211" i="11"/>
  <c r="AH3232" i="11"/>
  <c r="AM3247" i="11"/>
  <c r="AO3192" i="11"/>
  <c r="AO3176" i="11"/>
  <c r="AH3166" i="11"/>
  <c r="AJ3232" i="11"/>
  <c r="AH3192" i="11"/>
  <c r="AH3176" i="11"/>
  <c r="AJ3166" i="11"/>
  <c r="AJ3173" i="11"/>
  <c r="AH3177" i="11"/>
  <c r="AM3177" i="11"/>
  <c r="AJ3165" i="11"/>
  <c r="AO3161" i="11"/>
  <c r="AH3189" i="11"/>
  <c r="AI3189" i="11" s="1"/>
  <c r="AM3174" i="11"/>
  <c r="AO3225" i="11"/>
  <c r="AM3181" i="11"/>
  <c r="AO3180" i="11"/>
  <c r="AJ3172" i="11"/>
  <c r="AO3164" i="11"/>
  <c r="AH3156" i="11"/>
  <c r="AI3156" i="11" s="1"/>
  <c r="AM3224" i="11"/>
  <c r="AJ3238" i="11"/>
  <c r="AO3195" i="11"/>
  <c r="AO3177" i="11"/>
  <c r="AO3208" i="11"/>
  <c r="AM3165" i="11"/>
  <c r="AO3256" i="11"/>
  <c r="AJ3189" i="11"/>
  <c r="AH3215" i="11"/>
  <c r="AO3174" i="11"/>
  <c r="AH3225" i="11"/>
  <c r="AM3172" i="11"/>
  <c r="AJ3156" i="11"/>
  <c r="AM3238" i="11"/>
  <c r="AM3185" i="11"/>
  <c r="AH3173" i="11"/>
  <c r="AO3165" i="11"/>
  <c r="AM3189" i="11"/>
  <c r="AJ3215" i="11"/>
  <c r="AM3156" i="11"/>
  <c r="AO3224" i="11"/>
  <c r="AO3238" i="11"/>
  <c r="AH3165" i="11"/>
  <c r="AM3215" i="11"/>
  <c r="AO3172" i="11"/>
  <c r="AO3156" i="11"/>
  <c r="AO3181" i="11"/>
  <c r="AH3164" i="11"/>
  <c r="AJ3200" i="11"/>
  <c r="AK3200" i="11" s="1"/>
  <c r="AH3238" i="11"/>
  <c r="AJ3196" i="11"/>
  <c r="AH3256" i="11"/>
  <c r="AH3161" i="11"/>
  <c r="AH3180" i="11"/>
  <c r="AJ3164" i="11"/>
  <c r="AM3200" i="11"/>
  <c r="AH3195" i="11"/>
  <c r="AM3196" i="11"/>
  <c r="AJ3157" i="11"/>
  <c r="AH3208" i="11"/>
  <c r="AJ3256" i="11"/>
  <c r="AJ3161" i="11"/>
  <c r="AH3174" i="11"/>
  <c r="AJ3225" i="11"/>
  <c r="AH3181" i="11"/>
  <c r="AI3181" i="11" s="1"/>
  <c r="AJ3180" i="11"/>
  <c r="AK3180" i="11" s="1"/>
  <c r="AM3164" i="11"/>
  <c r="AH3224" i="11"/>
  <c r="AJ3195" i="11"/>
  <c r="AM3157" i="11"/>
  <c r="AJ3188" i="11"/>
  <c r="AK3188" i="11" s="1"/>
  <c r="AJ3177" i="11"/>
  <c r="AM3208" i="11"/>
  <c r="AM3256" i="11"/>
  <c r="AM3161" i="11"/>
  <c r="AO3189" i="11"/>
  <c r="AO3215" i="11"/>
  <c r="AJ3174" i="11"/>
  <c r="AK3174" i="11" s="1"/>
  <c r="AM3225" i="11"/>
  <c r="AJ3181" i="11"/>
  <c r="AM3180" i="11"/>
  <c r="AH3172" i="11"/>
  <c r="AJ3224" i="11"/>
  <c r="AH3196" i="11"/>
  <c r="AM3242" i="11"/>
  <c r="AJ3190" i="11"/>
  <c r="AM3199" i="11"/>
  <c r="AO3205" i="11"/>
  <c r="AJ3229" i="11"/>
  <c r="AO3240" i="11"/>
  <c r="AO3219" i="11"/>
  <c r="AJ3163" i="11"/>
  <c r="AM3217" i="11"/>
  <c r="AJ3197" i="11"/>
  <c r="AO3198" i="11"/>
  <c r="AH3204" i="11"/>
  <c r="AH3228" i="11"/>
  <c r="AH3214" i="11"/>
  <c r="AM3248" i="11"/>
  <c r="AO3193" i="11"/>
  <c r="AH3209" i="11"/>
  <c r="AO3187" i="11"/>
  <c r="AJ3178" i="11"/>
  <c r="AH3213" i="11"/>
  <c r="AM3221" i="11"/>
  <c r="AJ3169" i="11"/>
  <c r="AM3233" i="11"/>
  <c r="AM3203" i="11"/>
  <c r="AO3179" i="11"/>
  <c r="AH3186" i="11"/>
  <c r="AM3212" i="11"/>
  <c r="AM3236" i="11"/>
  <c r="AO3196" i="11"/>
  <c r="AO3242" i="11"/>
  <c r="AM3190" i="11"/>
  <c r="AO3199" i="11"/>
  <c r="AM3229" i="11"/>
  <c r="AM3163" i="11"/>
  <c r="AH3235" i="11"/>
  <c r="AM3241" i="11"/>
  <c r="AO3217" i="11"/>
  <c r="AM3197" i="11"/>
  <c r="AH3223" i="11"/>
  <c r="AJ3228" i="11"/>
  <c r="AO3210" i="11"/>
  <c r="AH3159" i="11"/>
  <c r="AJ3214" i="11"/>
  <c r="AO3222" i="11"/>
  <c r="AO3248" i="11"/>
  <c r="AJ3209" i="11"/>
  <c r="AM3178" i="11"/>
  <c r="AJ3183" i="11"/>
  <c r="AJ3213" i="11"/>
  <c r="AO3221" i="11"/>
  <c r="AM3169" i="11"/>
  <c r="AO3157" i="11"/>
  <c r="AH3188" i="11"/>
  <c r="AO3155" i="11"/>
  <c r="AH3199" i="11"/>
  <c r="AH3216" i="11"/>
  <c r="AO3229" i="11"/>
  <c r="AJ3235" i="11"/>
  <c r="AO3241" i="11"/>
  <c r="AJ3220" i="11"/>
  <c r="AJ3223" i="11"/>
  <c r="AK3223" i="11" s="1"/>
  <c r="AH3210" i="11"/>
  <c r="AJ3159" i="11"/>
  <c r="AM3214" i="11"/>
  <c r="AH3234" i="11"/>
  <c r="AM3209" i="11"/>
  <c r="AO3178" i="11"/>
  <c r="AM3183" i="11"/>
  <c r="AM3213" i="11"/>
  <c r="AO3169" i="11"/>
  <c r="AO3203" i="11"/>
  <c r="AM3160" i="11"/>
  <c r="AO3168" i="11"/>
  <c r="AH3212" i="11"/>
  <c r="AM3246" i="11"/>
  <c r="AJ3255" i="11"/>
  <c r="AH3157" i="11"/>
  <c r="AM3188" i="11"/>
  <c r="AO3218" i="11"/>
  <c r="AO3190" i="11"/>
  <c r="AJ3216" i="11"/>
  <c r="AM3235" i="11"/>
  <c r="AJ3259" i="11"/>
  <c r="AH3217" i="11"/>
  <c r="AM3220" i="11"/>
  <c r="AM3223" i="11"/>
  <c r="AO3239" i="11"/>
  <c r="AJ3210" i="11"/>
  <c r="AM3159" i="11"/>
  <c r="AH3222" i="11"/>
  <c r="AH3258" i="11"/>
  <c r="AJ3234" i="11"/>
  <c r="AO3209" i="11"/>
  <c r="AH3178" i="11"/>
  <c r="AO3213" i="11"/>
  <c r="AO3257" i="11"/>
  <c r="AH3233" i="11"/>
  <c r="AH3200" i="11"/>
  <c r="AI3200" i="11" s="1"/>
  <c r="AO3188" i="11"/>
  <c r="AH3185" i="11"/>
  <c r="AH3218" i="11"/>
  <c r="AH3155" i="11"/>
  <c r="AM3216" i="11"/>
  <c r="AH3240" i="11"/>
  <c r="AH3219" i="11"/>
  <c r="AM3259" i="11"/>
  <c r="AH3241" i="11"/>
  <c r="AH3198" i="11"/>
  <c r="AJ3204" i="11"/>
  <c r="AO3220" i="11"/>
  <c r="AH3239" i="11"/>
  <c r="AM3210" i="11"/>
  <c r="AO3159" i="11"/>
  <c r="AO3214" i="11"/>
  <c r="AO3200" i="11"/>
  <c r="AJ3185" i="11"/>
  <c r="AJ3218" i="11"/>
  <c r="AJ3155" i="11"/>
  <c r="AH3205" i="11"/>
  <c r="AO3216" i="11"/>
  <c r="AJ3240" i="11"/>
  <c r="AJ3219" i="11"/>
  <c r="AO3163" i="11"/>
  <c r="AO3235" i="11"/>
  <c r="AO3259" i="11"/>
  <c r="AJ3241" i="11"/>
  <c r="AJ3198" i="11"/>
  <c r="AM3204" i="11"/>
  <c r="AH3220" i="11"/>
  <c r="AM3228" i="11"/>
  <c r="AJ3239" i="11"/>
  <c r="AH3193" i="11"/>
  <c r="AM3258" i="11"/>
  <c r="AO3234" i="11"/>
  <c r="AJ3187" i="11"/>
  <c r="AJ3237" i="11"/>
  <c r="AJ3257" i="11"/>
  <c r="AJ3179" i="11"/>
  <c r="AM3186" i="11"/>
  <c r="AH3160" i="11"/>
  <c r="AM3168" i="11"/>
  <c r="AO3236" i="11"/>
  <c r="AH3246" i="11"/>
  <c r="AO3185" i="11"/>
  <c r="AH3242" i="11"/>
  <c r="AM3218" i="11"/>
  <c r="AM3155" i="11"/>
  <c r="AJ3205" i="11"/>
  <c r="AM3240" i="11"/>
  <c r="AM3219" i="11"/>
  <c r="AO3197" i="11"/>
  <c r="AM3198" i="11"/>
  <c r="AM3239" i="11"/>
  <c r="AJ3222" i="11"/>
  <c r="AK3222" i="11" s="1"/>
  <c r="AH3248" i="11"/>
  <c r="AJ3193" i="11"/>
  <c r="AM3187" i="11"/>
  <c r="AH3183" i="11"/>
  <c r="AH3221" i="11"/>
  <c r="AM3237" i="11"/>
  <c r="AM3195" i="11"/>
  <c r="AJ3242" i="11"/>
  <c r="AH3190" i="11"/>
  <c r="AJ3199" i="11"/>
  <c r="AM3205" i="11"/>
  <c r="AH3229" i="11"/>
  <c r="AH3163" i="11"/>
  <c r="AH3259" i="11"/>
  <c r="AJ3217" i="11"/>
  <c r="AH3197" i="11"/>
  <c r="AO3204" i="11"/>
  <c r="AO3223" i="11"/>
  <c r="AO3228" i="11"/>
  <c r="AM3222" i="11"/>
  <c r="AJ3248" i="11"/>
  <c r="AM3193" i="11"/>
  <c r="AO3258" i="11"/>
  <c r="AH3179" i="11"/>
  <c r="AH3227" i="11"/>
  <c r="AH3202" i="11"/>
  <c r="AJ3170" i="11"/>
  <c r="AH3171" i="11"/>
  <c r="AJ3243" i="11"/>
  <c r="AJ3250" i="11"/>
  <c r="AM3226" i="11"/>
  <c r="AM3162" i="11"/>
  <c r="AM3231" i="11"/>
  <c r="AM3249" i="11"/>
  <c r="AM3207" i="11"/>
  <c r="AJ3182" i="11"/>
  <c r="AM3184" i="11"/>
  <c r="AJ3245" i="11"/>
  <c r="AH3254" i="11"/>
  <c r="AJ3258" i="11"/>
  <c r="AH3203" i="11"/>
  <c r="AM3179" i="11"/>
  <c r="AH3236" i="11"/>
  <c r="AH3255" i="11"/>
  <c r="AJ3251" i="11"/>
  <c r="AJ3227" i="11"/>
  <c r="AJ3202" i="11"/>
  <c r="AM3170" i="11"/>
  <c r="AJ3171" i="11"/>
  <c r="AM3243" i="11"/>
  <c r="AM3250" i="11"/>
  <c r="AO3230" i="11"/>
  <c r="AH3158" i="11"/>
  <c r="AM3182" i="11"/>
  <c r="AM3245" i="11"/>
  <c r="AJ3254" i="11"/>
  <c r="AH3191" i="11"/>
  <c r="AJ3203" i="11"/>
  <c r="AH3168" i="11"/>
  <c r="AJ3236" i="11"/>
  <c r="AM3255" i="11"/>
  <c r="AM3251" i="11"/>
  <c r="AM3227" i="11"/>
  <c r="AM3202" i="11"/>
  <c r="AO3170" i="11"/>
  <c r="AM3171" i="11"/>
  <c r="AH3253" i="11"/>
  <c r="AO3226" i="11"/>
  <c r="AO3162" i="11"/>
  <c r="AO3252" i="11"/>
  <c r="AM3234" i="11"/>
  <c r="AJ3221" i="11"/>
  <c r="AK3221" i="11" s="1"/>
  <c r="AH3169" i="11"/>
  <c r="AH3257" i="11"/>
  <c r="AO3186" i="11"/>
  <c r="AJ3168" i="11"/>
  <c r="AO3255" i="11"/>
  <c r="AO3227" i="11"/>
  <c r="AJ3253" i="11"/>
  <c r="AO3243" i="11"/>
  <c r="AO3250" i="11"/>
  <c r="AH3252" i="11"/>
  <c r="AO3194" i="11"/>
  <c r="AH3207" i="11"/>
  <c r="AH3230" i="11"/>
  <c r="AM3158" i="11"/>
  <c r="AO3182" i="11"/>
  <c r="AH3244" i="11"/>
  <c r="AI3244" i="11" s="1"/>
  <c r="AH3206" i="11"/>
  <c r="AM3257" i="11"/>
  <c r="AJ3186" i="11"/>
  <c r="AO3251" i="11"/>
  <c r="AH3170" i="11"/>
  <c r="AH3167" i="11"/>
  <c r="AM3253" i="11"/>
  <c r="AH3201" i="11"/>
  <c r="AH3162" i="11"/>
  <c r="AJ3252" i="11"/>
  <c r="AO3249" i="11"/>
  <c r="AJ3207" i="11"/>
  <c r="AJ3244" i="11"/>
  <c r="AJ3206" i="11"/>
  <c r="AO3160" i="11"/>
  <c r="AJ3212" i="11"/>
  <c r="AO3246" i="11"/>
  <c r="AJ3167" i="11"/>
  <c r="AO3253" i="11"/>
  <c r="AH3243" i="11"/>
  <c r="AJ3201" i="11"/>
  <c r="AO3231" i="11"/>
  <c r="AM3252" i="11"/>
  <c r="AH3194" i="11"/>
  <c r="AO3158" i="11"/>
  <c r="AO3184" i="11"/>
  <c r="AM3244" i="11"/>
  <c r="AJ3191" i="11"/>
  <c r="AM3206" i="11"/>
  <c r="AH3187" i="11"/>
  <c r="AH3237" i="11"/>
  <c r="AO3233" i="11"/>
  <c r="AJ3160" i="11"/>
  <c r="AO3212" i="11"/>
  <c r="AJ3246" i="11"/>
  <c r="AH3251" i="11"/>
  <c r="AO3202" i="11"/>
  <c r="AM3167" i="11"/>
  <c r="AH3226" i="11"/>
  <c r="AM3201" i="11"/>
  <c r="AH3231" i="11"/>
  <c r="AH3249" i="11"/>
  <c r="AJ3194" i="11"/>
  <c r="AJ3230" i="11"/>
  <c r="AH3184" i="11"/>
  <c r="AO3254" i="11"/>
  <c r="AO3183" i="11"/>
  <c r="AO3237" i="11"/>
  <c r="AJ3233" i="11"/>
  <c r="AO3171" i="11"/>
  <c r="AO3167" i="11"/>
  <c r="AH3250" i="11"/>
  <c r="AJ3226" i="11"/>
  <c r="AO3201" i="11"/>
  <c r="AJ3162" i="11"/>
  <c r="AJ3231" i="11"/>
  <c r="AJ3249" i="11"/>
  <c r="AM3194" i="11"/>
  <c r="AM3230" i="11"/>
  <c r="AH3182" i="11"/>
  <c r="AJ3184" i="11"/>
  <c r="AH3245" i="11"/>
  <c r="AH556" i="11"/>
  <c r="AJ556" i="11"/>
  <c r="AO556" i="11"/>
  <c r="AM556" i="11"/>
  <c r="Y556" i="11"/>
  <c r="X556" i="11"/>
  <c r="AJ620" i="11"/>
  <c r="AB328" i="11"/>
  <c r="AD328" i="11"/>
  <c r="U289" i="54"/>
  <c r="AB289" i="54" s="1"/>
  <c r="AE289" i="54" s="1"/>
  <c r="O289" i="54"/>
  <c r="Z1940" i="11"/>
  <c r="AC1940" i="11"/>
  <c r="AC1805" i="11"/>
  <c r="Z1805" i="11"/>
  <c r="Z1660" i="11"/>
  <c r="AC1660" i="11"/>
  <c r="Z1565" i="11"/>
  <c r="AC1565" i="11"/>
  <c r="AO51" i="11"/>
  <c r="AJ941" i="11"/>
  <c r="AO1976" i="11"/>
  <c r="Z2825" i="11"/>
  <c r="AC2825" i="11"/>
  <c r="AD1393" i="11"/>
  <c r="AB1393" i="11"/>
  <c r="N285" i="54"/>
  <c r="T285" i="54"/>
  <c r="AA285" i="54" s="1"/>
  <c r="AD285" i="54" s="1"/>
  <c r="H285" i="54"/>
  <c r="I285" i="54" s="1"/>
  <c r="J285" i="54" s="1"/>
  <c r="T316" i="54"/>
  <c r="AA316" i="54" s="1"/>
  <c r="AD316" i="54" s="1"/>
  <c r="H316" i="54"/>
  <c r="I316" i="54" s="1"/>
  <c r="J316" i="54" s="1"/>
  <c r="N316" i="54"/>
  <c r="Z3440" i="11"/>
  <c r="AC3440" i="11"/>
  <c r="AO3594" i="11"/>
  <c r="AK2276" i="11"/>
  <c r="AI2847" i="11"/>
  <c r="AK1305" i="11"/>
  <c r="AI2885" i="11"/>
  <c r="AI3229" i="11"/>
  <c r="AI3038" i="11"/>
  <c r="AI3174" i="11"/>
  <c r="AF88" i="11"/>
  <c r="Z1189" i="11"/>
  <c r="AC1189" i="11"/>
  <c r="AF1189" i="11" s="1"/>
  <c r="AJ945" i="11"/>
  <c r="AJ420" i="11"/>
  <c r="AJ51" i="11"/>
  <c r="U308" i="54"/>
  <c r="AB308" i="54" s="1"/>
  <c r="AE308" i="54" s="1"/>
  <c r="O308" i="54"/>
  <c r="AO3644" i="11"/>
  <c r="Z3712" i="11"/>
  <c r="AC3712" i="11"/>
  <c r="AM3511" i="11"/>
  <c r="AJ1972" i="11"/>
  <c r="AH3533" i="11"/>
  <c r="AO3244" i="11"/>
  <c r="AH3094" i="11"/>
  <c r="AM909" i="11"/>
  <c r="Z3377" i="11"/>
  <c r="AC3377" i="11"/>
  <c r="AF3377" i="11" s="1"/>
  <c r="AM2216" i="11"/>
  <c r="AO2216" i="11"/>
  <c r="AH2216" i="11"/>
  <c r="AJ2216" i="11"/>
  <c r="Y2216" i="11"/>
  <c r="X2216" i="11"/>
  <c r="AO2212" i="11"/>
  <c r="AO2264" i="11"/>
  <c r="AH2304" i="11"/>
  <c r="AJ2248" i="11"/>
  <c r="AK2248" i="11" s="1"/>
  <c r="AJ2215" i="11"/>
  <c r="AJ2263" i="11"/>
  <c r="AM2238" i="11"/>
  <c r="AM2302" i="11"/>
  <c r="AH2223" i="11"/>
  <c r="AM2254" i="11"/>
  <c r="AH2286" i="11"/>
  <c r="AJ2222" i="11"/>
  <c r="AM2249" i="11"/>
  <c r="AM2278" i="11"/>
  <c r="AH2264" i="11"/>
  <c r="AJ2304" i="11"/>
  <c r="AO2248" i="11"/>
  <c r="AM2215" i="11"/>
  <c r="AO2238" i="11"/>
  <c r="AO2302" i="11"/>
  <c r="AO2223" i="11"/>
  <c r="AH2254" i="11"/>
  <c r="AH2255" i="11"/>
  <c r="AJ2286" i="11"/>
  <c r="AM2222" i="11"/>
  <c r="AO2249" i="11"/>
  <c r="AM2248" i="11"/>
  <c r="AO2215" i="11"/>
  <c r="AH2238" i="11"/>
  <c r="AH2302" i="11"/>
  <c r="AM2271" i="11"/>
  <c r="AO2254" i="11"/>
  <c r="AJ2255" i="11"/>
  <c r="AM2286" i="11"/>
  <c r="AO2222" i="11"/>
  <c r="AH2285" i="11"/>
  <c r="AH2249" i="11"/>
  <c r="AH2230" i="11"/>
  <c r="AO2295" i="11"/>
  <c r="AO2311" i="11"/>
  <c r="AJ2238" i="11"/>
  <c r="AJ2302" i="11"/>
  <c r="AO2271" i="11"/>
  <c r="AM2255" i="11"/>
  <c r="AO2286" i="11"/>
  <c r="AH2303" i="11"/>
  <c r="AM2285" i="11"/>
  <c r="AJ2249" i="11"/>
  <c r="AJ2230" i="11"/>
  <c r="AJ2220" i="11"/>
  <c r="AO2247" i="11"/>
  <c r="AH2295" i="11"/>
  <c r="AJ2277" i="11"/>
  <c r="AO2244" i="11"/>
  <c r="AH2311" i="11"/>
  <c r="AH2271" i="11"/>
  <c r="AO2255" i="11"/>
  <c r="AJ2303" i="11"/>
  <c r="AK2303" i="11" s="1"/>
  <c r="AO2230" i="11"/>
  <c r="AM2220" i="11"/>
  <c r="AH2247" i="11"/>
  <c r="AM2277" i="11"/>
  <c r="AH2275" i="11"/>
  <c r="AJ2212" i="11"/>
  <c r="AJ2264" i="11"/>
  <c r="AM2304" i="11"/>
  <c r="AH2263" i="11"/>
  <c r="AJ2311" i="11"/>
  <c r="AK2311" i="11" s="1"/>
  <c r="AJ2271" i="11"/>
  <c r="AO2303" i="11"/>
  <c r="AJ2285" i="11"/>
  <c r="AO2278" i="11"/>
  <c r="AO2220" i="11"/>
  <c r="AJ2247" i="11"/>
  <c r="AO2277" i="11"/>
  <c r="AM2212" i="11"/>
  <c r="AM2264" i="11"/>
  <c r="AO2304" i="11"/>
  <c r="AM2263" i="11"/>
  <c r="AM2311" i="11"/>
  <c r="AJ2223" i="11"/>
  <c r="AM2303" i="11"/>
  <c r="AH2212" i="11"/>
  <c r="AH2248" i="11"/>
  <c r="AH2215" i="11"/>
  <c r="AO2263" i="11"/>
  <c r="AM2223" i="11"/>
  <c r="AJ2254" i="11"/>
  <c r="AH2222" i="11"/>
  <c r="AJ2278" i="11"/>
  <c r="AJ2244" i="11"/>
  <c r="AO2213" i="11"/>
  <c r="AH2301" i="11"/>
  <c r="AI2301" i="11" s="1"/>
  <c r="AM2261" i="11"/>
  <c r="AH2314" i="11"/>
  <c r="AO2211" i="11"/>
  <c r="AJ2292" i="11"/>
  <c r="AJ2257" i="11"/>
  <c r="AM2240" i="11"/>
  <c r="AO2231" i="11"/>
  <c r="AM2253" i="11"/>
  <c r="AO2214" i="11"/>
  <c r="AJ2291" i="11"/>
  <c r="AO2256" i="11"/>
  <c r="AJ2218" i="11"/>
  <c r="AO2239" i="11"/>
  <c r="AM2266" i="11"/>
  <c r="AO2305" i="11"/>
  <c r="AJ2250" i="11"/>
  <c r="AM2219" i="11"/>
  <c r="AH2278" i="11"/>
  <c r="AM2247" i="11"/>
  <c r="AM2244" i="11"/>
  <c r="AO2275" i="11"/>
  <c r="AJ2242" i="11"/>
  <c r="AJ2301" i="11"/>
  <c r="AJ2314" i="11"/>
  <c r="AH2211" i="11"/>
  <c r="AO2292" i="11"/>
  <c r="AM2257" i="11"/>
  <c r="AO2240" i="11"/>
  <c r="AH2231" i="11"/>
  <c r="AH2214" i="11"/>
  <c r="AH2256" i="11"/>
  <c r="AH2279" i="11"/>
  <c r="AM2269" i="11"/>
  <c r="AJ2306" i="11"/>
  <c r="AM2239" i="11"/>
  <c r="AO2266" i="11"/>
  <c r="AM2251" i="11"/>
  <c r="AJ2305" i="11"/>
  <c r="AO2250" i="11"/>
  <c r="AJ2243" i="11"/>
  <c r="AM2309" i="11"/>
  <c r="AM2262" i="11"/>
  <c r="AM2242" i="11"/>
  <c r="AO2301" i="11"/>
  <c r="AO2314" i="11"/>
  <c r="AM2292" i="11"/>
  <c r="AH2297" i="11"/>
  <c r="AO2257" i="11"/>
  <c r="AH2310" i="11"/>
  <c r="AO2289" i="11"/>
  <c r="AO2253" i="11"/>
  <c r="AJ2214" i="11"/>
  <c r="AK2214" i="11" s="1"/>
  <c r="AJ2256" i="11"/>
  <c r="AO2267" i="11"/>
  <c r="AJ2279" i="11"/>
  <c r="AO2269" i="11"/>
  <c r="AM2306" i="11"/>
  <c r="AH2259" i="11"/>
  <c r="AO2251" i="11"/>
  <c r="AO2245" i="11"/>
  <c r="AM2250" i="11"/>
  <c r="AJ2295" i="11"/>
  <c r="AO2262" i="11"/>
  <c r="AJ2273" i="11"/>
  <c r="AO2242" i="11"/>
  <c r="AM2301" i="11"/>
  <c r="AM2314" i="11"/>
  <c r="AJ2297" i="11"/>
  <c r="AH2240" i="11"/>
  <c r="AI2240" i="11" s="1"/>
  <c r="AH2246" i="11"/>
  <c r="AJ2310" i="11"/>
  <c r="AH2289" i="11"/>
  <c r="AH2253" i="11"/>
  <c r="AM2214" i="11"/>
  <c r="AM2256" i="11"/>
  <c r="AJ2298" i="11"/>
  <c r="AH2267" i="11"/>
  <c r="AM2295" i="11"/>
  <c r="AH2277" i="11"/>
  <c r="AM2273" i="11"/>
  <c r="AH2242" i="11"/>
  <c r="AH2235" i="11"/>
  <c r="AM2297" i="11"/>
  <c r="AJ2240" i="11"/>
  <c r="AJ2246" i="11"/>
  <c r="AM2310" i="11"/>
  <c r="AH2226" i="11"/>
  <c r="AJ2289" i="11"/>
  <c r="AM2298" i="11"/>
  <c r="AJ2267" i="11"/>
  <c r="AO2279" i="11"/>
  <c r="AM2313" i="11"/>
  <c r="AJ2269" i="11"/>
  <c r="AK2269" i="11" s="1"/>
  <c r="AH2306" i="11"/>
  <c r="AO2259" i="11"/>
  <c r="AO2258" i="11"/>
  <c r="AJ2287" i="11"/>
  <c r="AM2227" i="11"/>
  <c r="AH2251" i="11"/>
  <c r="AM2265" i="11"/>
  <c r="AH2220" i="11"/>
  <c r="AH2262" i="11"/>
  <c r="AH2213" i="11"/>
  <c r="AO2273" i="11"/>
  <c r="AH2261" i="11"/>
  <c r="AJ2211" i="11"/>
  <c r="AJ2235" i="11"/>
  <c r="AO2297" i="11"/>
  <c r="AM2246" i="11"/>
  <c r="AO2310" i="11"/>
  <c r="AJ2226" i="11"/>
  <c r="AM2289" i="11"/>
  <c r="AM2291" i="11"/>
  <c r="AH2298" i="11"/>
  <c r="AM2267" i="11"/>
  <c r="AM2218" i="11"/>
  <c r="AO2313" i="11"/>
  <c r="AM2259" i="11"/>
  <c r="AH2258" i="11"/>
  <c r="AM2287" i="11"/>
  <c r="AO2227" i="11"/>
  <c r="AJ2251" i="11"/>
  <c r="AH2265" i="11"/>
  <c r="AM2245" i="11"/>
  <c r="AJ2219" i="11"/>
  <c r="AO2285" i="11"/>
  <c r="AJ2275" i="11"/>
  <c r="AK2275" i="11" s="1"/>
  <c r="AJ2262" i="11"/>
  <c r="AJ2213" i="11"/>
  <c r="AH2273" i="11"/>
  <c r="AJ2261" i="11"/>
  <c r="AM2211" i="11"/>
  <c r="AM2235" i="11"/>
  <c r="AO2246" i="11"/>
  <c r="AJ2231" i="11"/>
  <c r="AO2226" i="11"/>
  <c r="AO2291" i="11"/>
  <c r="AO2298" i="11"/>
  <c r="AO2218" i="11"/>
  <c r="AH2313" i="11"/>
  <c r="AJ2258" i="11"/>
  <c r="AH2239" i="11"/>
  <c r="AH2287" i="11"/>
  <c r="AH2266" i="11"/>
  <c r="AH2227" i="11"/>
  <c r="AH2305" i="11"/>
  <c r="AO2265" i="11"/>
  <c r="AO2219" i="11"/>
  <c r="AH2243" i="11"/>
  <c r="AO2309" i="11"/>
  <c r="AM2230" i="11"/>
  <c r="AH2244" i="11"/>
  <c r="AM2275" i="11"/>
  <c r="AM2213" i="11"/>
  <c r="AO2261" i="11"/>
  <c r="AH2292" i="11"/>
  <c r="AO2235" i="11"/>
  <c r="AH2257" i="11"/>
  <c r="AM2231" i="11"/>
  <c r="AM2226" i="11"/>
  <c r="AJ2253" i="11"/>
  <c r="AH2291" i="11"/>
  <c r="AI2291" i="11" s="1"/>
  <c r="AH2218" i="11"/>
  <c r="AJ2313" i="11"/>
  <c r="AM2279" i="11"/>
  <c r="AO2306" i="11"/>
  <c r="AO2241" i="11"/>
  <c r="AM2260" i="11"/>
  <c r="AO2272" i="11"/>
  <c r="AJ2280" i="11"/>
  <c r="AK2280" i="11" s="1"/>
  <c r="AJ2288" i="11"/>
  <c r="AK2288" i="11" s="1"/>
  <c r="AO2296" i="11"/>
  <c r="AM2274" i="11"/>
  <c r="AH2308" i="11"/>
  <c r="AI2308" i="11" s="1"/>
  <c r="AM2225" i="11"/>
  <c r="AH2270" i="11"/>
  <c r="AJ2307" i="11"/>
  <c r="AH2217" i="11"/>
  <c r="AJ2221" i="11"/>
  <c r="AK2221" i="11" s="1"/>
  <c r="AM2294" i="11"/>
  <c r="AO2281" i="11"/>
  <c r="AM2258" i="11"/>
  <c r="AO2287" i="11"/>
  <c r="AO2243" i="11"/>
  <c r="AJ2241" i="11"/>
  <c r="AO2260" i="11"/>
  <c r="AM2288" i="11"/>
  <c r="AO2274" i="11"/>
  <c r="AM2283" i="11"/>
  <c r="AJ2308" i="11"/>
  <c r="AJ2270" i="11"/>
  <c r="AO2307" i="11"/>
  <c r="AJ2266" i="11"/>
  <c r="AH2260" i="11"/>
  <c r="AM2272" i="11"/>
  <c r="AJ2284" i="11"/>
  <c r="AO2288" i="11"/>
  <c r="AJ2274" i="11"/>
  <c r="AM2308" i="11"/>
  <c r="AJ2234" i="11"/>
  <c r="AO2270" i="11"/>
  <c r="AO2217" i="11"/>
  <c r="AJ2259" i="11"/>
  <c r="AH2250" i="11"/>
  <c r="AJ2260" i="11"/>
  <c r="AM2284" i="11"/>
  <c r="AH2233" i="11"/>
  <c r="AH2299" i="11"/>
  <c r="AO2308" i="11"/>
  <c r="AM2234" i="11"/>
  <c r="AH2237" i="11"/>
  <c r="AM2270" i="11"/>
  <c r="AM2217" i="11"/>
  <c r="AH2269" i="11"/>
  <c r="AJ2227" i="11"/>
  <c r="AM2305" i="11"/>
  <c r="AH2245" i="11"/>
  <c r="AH2210" i="11"/>
  <c r="AH2290" i="11"/>
  <c r="AO2284" i="11"/>
  <c r="AH2296" i="11"/>
  <c r="AM2282" i="11"/>
  <c r="AJ2233" i="11"/>
  <c r="AJ2299" i="11"/>
  <c r="AJ2245" i="11"/>
  <c r="AK2245" i="11" s="1"/>
  <c r="AH2219" i="11"/>
  <c r="AM2210" i="11"/>
  <c r="AJ2290" i="11"/>
  <c r="AM2280" i="11"/>
  <c r="AH2284" i="11"/>
  <c r="AI2284" i="11" s="1"/>
  <c r="AM2296" i="11"/>
  <c r="AO2282" i="11"/>
  <c r="AM2233" i="11"/>
  <c r="AH2283" i="11"/>
  <c r="AM2299" i="11"/>
  <c r="AO2225" i="11"/>
  <c r="AO2234" i="11"/>
  <c r="AO2237" i="11"/>
  <c r="AH2307" i="11"/>
  <c r="AH2229" i="11"/>
  <c r="AH2221" i="11"/>
  <c r="AJ2294" i="11"/>
  <c r="AK2294" i="11" s="1"/>
  <c r="AJ2239" i="11"/>
  <c r="AJ2265" i="11"/>
  <c r="AH2309" i="11"/>
  <c r="AI2309" i="11" s="1"/>
  <c r="AH2241" i="11"/>
  <c r="AI2241" i="11" s="1"/>
  <c r="AO2210" i="11"/>
  <c r="AO2290" i="11"/>
  <c r="AH2272" i="11"/>
  <c r="AO2280" i="11"/>
  <c r="AH2282" i="11"/>
  <c r="AO2233" i="11"/>
  <c r="AJ2283" i="11"/>
  <c r="AK2283" i="11" s="1"/>
  <c r="AO2299" i="11"/>
  <c r="AH2225" i="11"/>
  <c r="AM2237" i="11"/>
  <c r="AM2307" i="11"/>
  <c r="AM2243" i="11"/>
  <c r="AJ2309" i="11"/>
  <c r="AK2309" i="11" s="1"/>
  <c r="AM2241" i="11"/>
  <c r="AJ2210" i="11"/>
  <c r="AM2290" i="11"/>
  <c r="AJ2272" i="11"/>
  <c r="AH2280" i="11"/>
  <c r="AH2288" i="11"/>
  <c r="AJ2296" i="11"/>
  <c r="AJ2282" i="11"/>
  <c r="AH2274" i="11"/>
  <c r="AO2283" i="11"/>
  <c r="AJ2225" i="11"/>
  <c r="AJ2293" i="11"/>
  <c r="AO2228" i="11"/>
  <c r="AH2268" i="11"/>
  <c r="AM2229" i="11"/>
  <c r="AH2294" i="11"/>
  <c r="AI2294" i="11" s="1"/>
  <c r="AM2228" i="11"/>
  <c r="AJ2268" i="11"/>
  <c r="AO2229" i="11"/>
  <c r="AM2221" i="11"/>
  <c r="AO2294" i="11"/>
  <c r="AH2281" i="11"/>
  <c r="AJ2229" i="11"/>
  <c r="AJ2281" i="11"/>
  <c r="AH2252" i="11"/>
  <c r="AO2268" i="11"/>
  <c r="AH2312" i="11"/>
  <c r="AH2236" i="11"/>
  <c r="AO2276" i="11"/>
  <c r="AJ2237" i="11"/>
  <c r="AO2221" i="11"/>
  <c r="AM2281" i="11"/>
  <c r="AM2252" i="11"/>
  <c r="AJ2312" i="11"/>
  <c r="AH2234" i="11"/>
  <c r="AM2293" i="11"/>
  <c r="AO2252" i="11"/>
  <c r="AO2312" i="11"/>
  <c r="AO2293" i="11"/>
  <c r="AH2228" i="11"/>
  <c r="AJ2252" i="11"/>
  <c r="AJ2217" i="11"/>
  <c r="AH2293" i="11"/>
  <c r="AJ2228" i="11"/>
  <c r="AK3208" i="11"/>
  <c r="AF2348" i="11"/>
  <c r="AI3527" i="11"/>
  <c r="AI1449" i="11"/>
  <c r="AM460" i="11"/>
  <c r="AO460" i="11"/>
  <c r="AH460" i="11"/>
  <c r="AJ460" i="11"/>
  <c r="Y460" i="11"/>
  <c r="X460" i="11"/>
  <c r="N326" i="54"/>
  <c r="H326" i="54"/>
  <c r="I326" i="54" s="1"/>
  <c r="J326" i="54" s="1"/>
  <c r="T326" i="54"/>
  <c r="AA326" i="54" s="1"/>
  <c r="AD326" i="54" s="1"/>
  <c r="AH2232" i="11"/>
  <c r="AM2232" i="11"/>
  <c r="AJ2232" i="11"/>
  <c r="AO2232" i="11"/>
  <c r="Y2232" i="11"/>
  <c r="X2232" i="11"/>
  <c r="Z492" i="11"/>
  <c r="AC492" i="11"/>
  <c r="N289" i="54"/>
  <c r="T289" i="54"/>
  <c r="AA289" i="54" s="1"/>
  <c r="AD289" i="54" s="1"/>
  <c r="H289" i="54"/>
  <c r="I289" i="54" s="1"/>
  <c r="J289" i="54" s="1"/>
  <c r="AM660" i="11"/>
  <c r="AK1572" i="11"/>
  <c r="AK2494" i="11"/>
  <c r="AK3036" i="11"/>
  <c r="AI3256" i="11"/>
  <c r="AI3288" i="11"/>
  <c r="AI2607" i="11"/>
  <c r="AF399" i="11"/>
  <c r="AI2326" i="11"/>
  <c r="AI2230" i="11"/>
  <c r="AK3870" i="11"/>
  <c r="AI3064" i="11"/>
  <c r="AI3208" i="11"/>
  <c r="AK2304" i="11"/>
  <c r="AK2496" i="11"/>
  <c r="AK2863" i="11"/>
  <c r="AK2959" i="11"/>
  <c r="AK3191" i="11"/>
  <c r="AK3263" i="11"/>
  <c r="AK3311" i="11"/>
  <c r="AK3351" i="11"/>
  <c r="AK3383" i="11"/>
  <c r="AK3415" i="11"/>
  <c r="AK3455" i="11"/>
  <c r="AK3799" i="11"/>
  <c r="AE2364" i="11"/>
  <c r="AF1112" i="11"/>
  <c r="AK2331" i="11"/>
  <c r="AE2332" i="11"/>
  <c r="AF1583" i="11"/>
  <c r="AK1281" i="11"/>
  <c r="AK1313" i="11"/>
  <c r="AI1353" i="11"/>
  <c r="AI1481" i="11"/>
  <c r="AK1745" i="11"/>
  <c r="AI2413" i="11"/>
  <c r="AK2893" i="11"/>
  <c r="AK3205" i="11"/>
  <c r="AK3269" i="11"/>
  <c r="AK3397" i="11"/>
  <c r="AE2771" i="11"/>
  <c r="AI1570" i="11"/>
  <c r="AK2446" i="11"/>
  <c r="AI2950" i="11"/>
  <c r="AK3214" i="11"/>
  <c r="AK3326" i="11"/>
  <c r="AK3814" i="11"/>
  <c r="AK1449" i="11"/>
  <c r="V156" i="54"/>
  <c r="AK2415" i="11"/>
  <c r="AE2825" i="11"/>
  <c r="AF1869" i="11"/>
  <c r="AK3004" i="11"/>
  <c r="Q267" i="54"/>
  <c r="Q10" i="54" s="1"/>
  <c r="Q12" i="54" s="1"/>
  <c r="AO1097" i="11"/>
  <c r="AO1113" i="11"/>
  <c r="AO1129" i="11"/>
  <c r="AO1140" i="11"/>
  <c r="I52" i="36"/>
  <c r="O287" i="54"/>
  <c r="U287" i="54"/>
  <c r="AB287" i="54" s="1"/>
  <c r="AE287" i="54" s="1"/>
  <c r="U313" i="54"/>
  <c r="AB313" i="54" s="1"/>
  <c r="AE313" i="54" s="1"/>
  <c r="O313" i="54"/>
  <c r="AO732" i="11"/>
  <c r="AO2236" i="11"/>
  <c r="U282" i="54"/>
  <c r="AB282" i="54" s="1"/>
  <c r="AE282" i="54" s="1"/>
  <c r="O282" i="54"/>
  <c r="AJ2040" i="11"/>
  <c r="AM2040" i="11"/>
  <c r="AO2040" i="11"/>
  <c r="AH2040" i="11"/>
  <c r="Y2040" i="11"/>
  <c r="X2040" i="11"/>
  <c r="AJ2100" i="11"/>
  <c r="AO2091" i="11"/>
  <c r="AM2100" i="11"/>
  <c r="AJ492" i="11"/>
  <c r="O295" i="54"/>
  <c r="U295" i="54"/>
  <c r="AB295" i="54" s="1"/>
  <c r="AE295" i="54" s="1"/>
  <c r="AJ705" i="11"/>
  <c r="AM2067" i="11"/>
  <c r="AC1628" i="11"/>
  <c r="Z1628" i="11"/>
  <c r="AH945" i="11"/>
  <c r="AI945" i="11" s="1"/>
  <c r="Z324" i="11"/>
  <c r="AC324" i="11"/>
  <c r="H308" i="54"/>
  <c r="I308" i="54" s="1"/>
  <c r="J308" i="54" s="1"/>
  <c r="N308" i="54"/>
  <c r="T308" i="54"/>
  <c r="AA308" i="54" s="1"/>
  <c r="AD308" i="54" s="1"/>
  <c r="AJ3511" i="11"/>
  <c r="AO3206" i="11"/>
  <c r="AJ3149" i="11"/>
  <c r="AJ885" i="11"/>
  <c r="AH646" i="11"/>
  <c r="AJ646" i="11"/>
  <c r="AM646" i="11"/>
  <c r="AO646" i="11"/>
  <c r="Y646" i="11"/>
  <c r="X646" i="11"/>
  <c r="AO644" i="11"/>
  <c r="AJ671" i="11"/>
  <c r="AK671" i="11" s="1"/>
  <c r="AH712" i="11"/>
  <c r="AI712" i="11" s="1"/>
  <c r="AO719" i="11"/>
  <c r="AH647" i="11"/>
  <c r="AH735" i="11"/>
  <c r="AJ655" i="11"/>
  <c r="AM671" i="11"/>
  <c r="AM719" i="11"/>
  <c r="AH679" i="11"/>
  <c r="AH727" i="11"/>
  <c r="AJ735" i="11"/>
  <c r="AH659" i="11"/>
  <c r="AJ679" i="11"/>
  <c r="AK679" i="11" s="1"/>
  <c r="AJ727" i="11"/>
  <c r="AK727" i="11" s="1"/>
  <c r="AO687" i="11"/>
  <c r="AM735" i="11"/>
  <c r="AJ659" i="11"/>
  <c r="AJ711" i="11"/>
  <c r="AK711" i="11" s="1"/>
  <c r="AO679" i="11"/>
  <c r="AM639" i="11"/>
  <c r="AM727" i="11"/>
  <c r="AH687" i="11"/>
  <c r="AM659" i="11"/>
  <c r="AO711" i="11"/>
  <c r="AO683" i="11"/>
  <c r="AH644" i="11"/>
  <c r="AJ712" i="11"/>
  <c r="AM679" i="11"/>
  <c r="AM647" i="11"/>
  <c r="AJ687" i="11"/>
  <c r="AK687" i="11" s="1"/>
  <c r="AO735" i="11"/>
  <c r="AM655" i="11"/>
  <c r="AO659" i="11"/>
  <c r="AJ644" i="11"/>
  <c r="AM712" i="11"/>
  <c r="AH719" i="11"/>
  <c r="AO639" i="11"/>
  <c r="AO727" i="11"/>
  <c r="AO647" i="11"/>
  <c r="AM687" i="11"/>
  <c r="AM711" i="11"/>
  <c r="AH683" i="11"/>
  <c r="AM644" i="11"/>
  <c r="AO671" i="11"/>
  <c r="AO712" i="11"/>
  <c r="AJ719" i="11"/>
  <c r="AH639" i="11"/>
  <c r="AH671" i="11"/>
  <c r="AJ639" i="11"/>
  <c r="AJ647" i="11"/>
  <c r="AK647" i="11" s="1"/>
  <c r="AH655" i="11"/>
  <c r="AH657" i="11"/>
  <c r="AH711" i="11"/>
  <c r="AI711" i="11" s="1"/>
  <c r="AM695" i="11"/>
  <c r="AH635" i="11"/>
  <c r="AM675" i="11"/>
  <c r="AM665" i="11"/>
  <c r="AJ674" i="11"/>
  <c r="AH641" i="11"/>
  <c r="AM662" i="11"/>
  <c r="AO703" i="11"/>
  <c r="AJ731" i="11"/>
  <c r="AO655" i="11"/>
  <c r="AH661" i="11"/>
  <c r="AM694" i="11"/>
  <c r="AO695" i="11"/>
  <c r="AO643" i="11"/>
  <c r="AJ635" i="11"/>
  <c r="AM674" i="11"/>
  <c r="AJ641" i="11"/>
  <c r="AO662" i="11"/>
  <c r="AM703" i="11"/>
  <c r="AM731" i="11"/>
  <c r="AO663" i="11"/>
  <c r="AH678" i="11"/>
  <c r="AO656" i="11"/>
  <c r="AO736" i="11"/>
  <c r="AJ657" i="11"/>
  <c r="AJ661" i="11"/>
  <c r="AO694" i="11"/>
  <c r="AJ695" i="11"/>
  <c r="AM635" i="11"/>
  <c r="AO675" i="11"/>
  <c r="AO665" i="11"/>
  <c r="AO674" i="11"/>
  <c r="AM641" i="11"/>
  <c r="AJ670" i="11"/>
  <c r="AJ678" i="11"/>
  <c r="AM657" i="11"/>
  <c r="AM661" i="11"/>
  <c r="AM676" i="11"/>
  <c r="AO641" i="11"/>
  <c r="AM670" i="11"/>
  <c r="AO657" i="11"/>
  <c r="AH694" i="11"/>
  <c r="AO635" i="11"/>
  <c r="AH638" i="11"/>
  <c r="AO670" i="11"/>
  <c r="AJ663" i="11"/>
  <c r="AO678" i="11"/>
  <c r="AO661" i="11"/>
  <c r="AJ694" i="11"/>
  <c r="AH643" i="11"/>
  <c r="AO676" i="11"/>
  <c r="AJ638" i="11"/>
  <c r="AH703" i="11"/>
  <c r="AM663" i="11"/>
  <c r="AH718" i="11"/>
  <c r="AJ683" i="11"/>
  <c r="AJ643" i="11"/>
  <c r="AH675" i="11"/>
  <c r="AH665" i="11"/>
  <c r="AH676" i="11"/>
  <c r="AH662" i="11"/>
  <c r="AM638" i="11"/>
  <c r="AH670" i="11"/>
  <c r="AJ703" i="11"/>
  <c r="AO731" i="11"/>
  <c r="AJ718" i="11"/>
  <c r="AH651" i="11"/>
  <c r="AJ656" i="11"/>
  <c r="AJ666" i="11"/>
  <c r="AK666" i="11" s="1"/>
  <c r="AM683" i="11"/>
  <c r="AH695" i="11"/>
  <c r="AM643" i="11"/>
  <c r="AJ675" i="11"/>
  <c r="AJ665" i="11"/>
  <c r="AH674" i="11"/>
  <c r="AJ676" i="11"/>
  <c r="AJ662" i="11"/>
  <c r="AO638" i="11"/>
  <c r="AO666" i="11"/>
  <c r="AM668" i="11"/>
  <c r="AO698" i="11"/>
  <c r="AO653" i="11"/>
  <c r="AH725" i="11"/>
  <c r="AO682" i="11"/>
  <c r="AO728" i="11"/>
  <c r="AM645" i="11"/>
  <c r="AM738" i="11"/>
  <c r="AH723" i="11"/>
  <c r="AO715" i="11"/>
  <c r="AH726" i="11"/>
  <c r="AO686" i="11"/>
  <c r="AM678" i="11"/>
  <c r="AM718" i="11"/>
  <c r="AH666" i="11"/>
  <c r="AI666" i="11" s="1"/>
  <c r="AO681" i="11"/>
  <c r="AO668" i="11"/>
  <c r="AJ698" i="11"/>
  <c r="AJ700" i="11"/>
  <c r="AK700" i="11" s="1"/>
  <c r="AH653" i="11"/>
  <c r="AO720" i="11"/>
  <c r="AO696" i="11"/>
  <c r="AH652" i="11"/>
  <c r="AO738" i="11"/>
  <c r="AH642" i="11"/>
  <c r="AJ723" i="11"/>
  <c r="AJ721" i="11"/>
  <c r="AM666" i="11"/>
  <c r="AH681" i="11"/>
  <c r="AJ699" i="11"/>
  <c r="AM700" i="11"/>
  <c r="AJ653" i="11"/>
  <c r="AH720" i="11"/>
  <c r="AI720" i="11" s="1"/>
  <c r="AO739" i="11"/>
  <c r="AH728" i="11"/>
  <c r="AJ642" i="11"/>
  <c r="AM723" i="11"/>
  <c r="AH677" i="11"/>
  <c r="AM721" i="11"/>
  <c r="AH649" i="11"/>
  <c r="AH715" i="11"/>
  <c r="AJ690" i="11"/>
  <c r="AJ702" i="11"/>
  <c r="AH686" i="11"/>
  <c r="AJ681" i="11"/>
  <c r="AH668" i="11"/>
  <c r="AM699" i="11"/>
  <c r="AH700" i="11"/>
  <c r="AI700" i="11" s="1"/>
  <c r="AH730" i="11"/>
  <c r="AJ728" i="11"/>
  <c r="AH685" i="11"/>
  <c r="AH738" i="11"/>
  <c r="AI738" i="11" s="1"/>
  <c r="AM642" i="11"/>
  <c r="AH737" i="11"/>
  <c r="AJ677" i="11"/>
  <c r="AH717" i="11"/>
  <c r="AH721" i="11"/>
  <c r="AJ649" i="11"/>
  <c r="AJ715" i="11"/>
  <c r="AH731" i="11"/>
  <c r="AH663" i="11"/>
  <c r="AJ668" i="11"/>
  <c r="AO700" i="11"/>
  <c r="AM653" i="11"/>
  <c r="AJ725" i="11"/>
  <c r="AJ730" i="11"/>
  <c r="AJ739" i="11"/>
  <c r="AH696" i="11"/>
  <c r="AM710" i="11"/>
  <c r="AJ651" i="11"/>
  <c r="AH656" i="11"/>
  <c r="AH736" i="11"/>
  <c r="AO699" i="11"/>
  <c r="AM725" i="11"/>
  <c r="AM730" i="11"/>
  <c r="AM739" i="11"/>
  <c r="AJ696" i="11"/>
  <c r="AH682" i="11"/>
  <c r="AJ652" i="11"/>
  <c r="AO710" i="11"/>
  <c r="AM685" i="11"/>
  <c r="AO645" i="11"/>
  <c r="AO737" i="11"/>
  <c r="AJ636" i="11"/>
  <c r="AM717" i="11"/>
  <c r="AM690" i="11"/>
  <c r="AH708" i="11"/>
  <c r="AM651" i="11"/>
  <c r="AM656" i="11"/>
  <c r="AJ736" i="11"/>
  <c r="AH698" i="11"/>
  <c r="AH699" i="11"/>
  <c r="AJ720" i="11"/>
  <c r="AO730" i="11"/>
  <c r="AH739" i="11"/>
  <c r="AM696" i="11"/>
  <c r="AJ682" i="11"/>
  <c r="AK682" i="11" s="1"/>
  <c r="AM652" i="11"/>
  <c r="AH710" i="11"/>
  <c r="AM728" i="11"/>
  <c r="AH645" i="11"/>
  <c r="AJ737" i="11"/>
  <c r="AO723" i="11"/>
  <c r="AM636" i="11"/>
  <c r="AO677" i="11"/>
  <c r="AO718" i="11"/>
  <c r="AO651" i="11"/>
  <c r="AM736" i="11"/>
  <c r="AM681" i="11"/>
  <c r="AM698" i="11"/>
  <c r="AM720" i="11"/>
  <c r="AO725" i="11"/>
  <c r="AM682" i="11"/>
  <c r="AO652" i="11"/>
  <c r="AJ710" i="11"/>
  <c r="AO685" i="11"/>
  <c r="AJ645" i="11"/>
  <c r="AJ738" i="11"/>
  <c r="AO642" i="11"/>
  <c r="AM649" i="11"/>
  <c r="AH702" i="11"/>
  <c r="AM704" i="11"/>
  <c r="AJ729" i="11"/>
  <c r="AM709" i="11"/>
  <c r="AJ691" i="11"/>
  <c r="AH680" i="11"/>
  <c r="AI680" i="11" s="1"/>
  <c r="AM714" i="11"/>
  <c r="AH701" i="11"/>
  <c r="AH672" i="11"/>
  <c r="AO722" i="11"/>
  <c r="AH692" i="11"/>
  <c r="AM724" i="11"/>
  <c r="AJ689" i="11"/>
  <c r="AM673" i="11"/>
  <c r="AM716" i="11"/>
  <c r="AJ688" i="11"/>
  <c r="AM737" i="11"/>
  <c r="AM677" i="11"/>
  <c r="AO721" i="11"/>
  <c r="AO649" i="11"/>
  <c r="AM702" i="11"/>
  <c r="AM729" i="11"/>
  <c r="AO709" i="11"/>
  <c r="AM691" i="11"/>
  <c r="AJ680" i="11"/>
  <c r="AO714" i="11"/>
  <c r="AJ701" i="11"/>
  <c r="AH684" i="11"/>
  <c r="AM707" i="11"/>
  <c r="AJ672" i="11"/>
  <c r="AH664" i="11"/>
  <c r="AO673" i="11"/>
  <c r="AH734" i="11"/>
  <c r="AO716" i="11"/>
  <c r="AO706" i="11"/>
  <c r="AJ686" i="11"/>
  <c r="AO704" i="11"/>
  <c r="AH729" i="11"/>
  <c r="AO691" i="11"/>
  <c r="AM680" i="11"/>
  <c r="AM701" i="11"/>
  <c r="AJ684" i="11"/>
  <c r="AM672" i="11"/>
  <c r="AJ664" i="11"/>
  <c r="AO713" i="11"/>
  <c r="AH667" i="11"/>
  <c r="AH690" i="11"/>
  <c r="AJ726" i="11"/>
  <c r="AM686" i="11"/>
  <c r="AH704" i="11"/>
  <c r="AI704" i="11" s="1"/>
  <c r="AO680" i="11"/>
  <c r="AO701" i="11"/>
  <c r="AM684" i="11"/>
  <c r="AO707" i="11"/>
  <c r="AJ733" i="11"/>
  <c r="AM664" i="11"/>
  <c r="AH693" i="11"/>
  <c r="AJ713" i="11"/>
  <c r="AJ667" i="11"/>
  <c r="AO734" i="11"/>
  <c r="AM688" i="11"/>
  <c r="AH705" i="11"/>
  <c r="AH732" i="11"/>
  <c r="AJ640" i="11"/>
  <c r="AH697" i="11"/>
  <c r="AO690" i="11"/>
  <c r="AM726" i="11"/>
  <c r="AO708" i="11"/>
  <c r="AH691" i="11"/>
  <c r="AO637" i="11"/>
  <c r="AO672" i="11"/>
  <c r="AM733" i="11"/>
  <c r="AO692" i="11"/>
  <c r="AJ693" i="11"/>
  <c r="AH724" i="11"/>
  <c r="AM713" i="11"/>
  <c r="AM667" i="11"/>
  <c r="AJ734" i="11"/>
  <c r="AM715" i="11"/>
  <c r="AO726" i="11"/>
  <c r="AJ708" i="11"/>
  <c r="AH637" i="11"/>
  <c r="AH707" i="11"/>
  <c r="AH722" i="11"/>
  <c r="AO733" i="11"/>
  <c r="AO664" i="11"/>
  <c r="AJ692" i="11"/>
  <c r="AM693" i="11"/>
  <c r="AJ724" i="11"/>
  <c r="AH713" i="11"/>
  <c r="AM689" i="11"/>
  <c r="AH706" i="11"/>
  <c r="AH636" i="11"/>
  <c r="AJ717" i="11"/>
  <c r="AM708" i="11"/>
  <c r="AH709" i="11"/>
  <c r="AJ637" i="11"/>
  <c r="AH714" i="11"/>
  <c r="AJ707" i="11"/>
  <c r="AJ722" i="11"/>
  <c r="AH733" i="11"/>
  <c r="AM692" i="11"/>
  <c r="AO693" i="11"/>
  <c r="AO667" i="11"/>
  <c r="AO689" i="11"/>
  <c r="AJ706" i="11"/>
  <c r="AJ685" i="11"/>
  <c r="AO636" i="11"/>
  <c r="AO717" i="11"/>
  <c r="AO702" i="11"/>
  <c r="AJ704" i="11"/>
  <c r="AO729" i="11"/>
  <c r="AJ709" i="11"/>
  <c r="AM637" i="11"/>
  <c r="AJ714" i="11"/>
  <c r="AO684" i="11"/>
  <c r="AM722" i="11"/>
  <c r="AO724" i="11"/>
  <c r="AH689" i="11"/>
  <c r="AJ673" i="11"/>
  <c r="AH716" i="11"/>
  <c r="AM706" i="11"/>
  <c r="AH688" i="11"/>
  <c r="AI688" i="11" s="1"/>
  <c r="Z1948" i="11"/>
  <c r="AC1948" i="11"/>
  <c r="AO3070" i="11"/>
  <c r="Z2680" i="11"/>
  <c r="AC2680" i="11"/>
  <c r="AJ716" i="11"/>
  <c r="AJ3552" i="11"/>
  <c r="AJ3510" i="11"/>
  <c r="Z2881" i="11"/>
  <c r="AC2881" i="11"/>
  <c r="AH673" i="11"/>
  <c r="AK2240" i="11"/>
  <c r="AK3511" i="11"/>
  <c r="AK2307" i="11"/>
  <c r="O302" i="54"/>
  <c r="U302" i="54"/>
  <c r="AB302" i="54" s="1"/>
  <c r="AE302" i="54" s="1"/>
  <c r="AI2288" i="11"/>
  <c r="AI3211" i="11"/>
  <c r="AK3256" i="11"/>
  <c r="AI679" i="11"/>
  <c r="AI727" i="11"/>
  <c r="AI2311" i="11"/>
  <c r="AF3778" i="11"/>
  <c r="Z2897" i="11"/>
  <c r="AC2897" i="11"/>
  <c r="T306" i="54"/>
  <c r="AA306" i="54" s="1"/>
  <c r="AD306" i="54" s="1"/>
  <c r="N306" i="54"/>
  <c r="H306" i="54"/>
  <c r="I306" i="54" s="1"/>
  <c r="J306" i="54" s="1"/>
  <c r="AK3304" i="11"/>
  <c r="AK3816" i="11"/>
  <c r="AI687" i="11"/>
  <c r="AK2246" i="11"/>
  <c r="AI3870" i="11"/>
  <c r="AF31" i="11"/>
  <c r="AK3168" i="11"/>
  <c r="AK3216" i="11"/>
  <c r="AK3231" i="11"/>
  <c r="AI2304" i="11"/>
  <c r="AI2959" i="11"/>
  <c r="AI3191" i="11"/>
  <c r="AI3799" i="11"/>
  <c r="AI3172" i="11"/>
  <c r="AI2213" i="11"/>
  <c r="AI2253" i="11"/>
  <c r="AK2413" i="11"/>
  <c r="AI3173" i="11"/>
  <c r="AK3237" i="11"/>
  <c r="AK3805" i="11"/>
  <c r="AI3533" i="11"/>
  <c r="AI3214" i="11"/>
  <c r="AI3814" i="11"/>
  <c r="AF2860" i="11"/>
  <c r="AK3204" i="11"/>
  <c r="AE2705" i="11"/>
  <c r="AF1181" i="11"/>
  <c r="AK3364" i="11"/>
  <c r="Q102" i="54"/>
  <c r="Q107" i="54" s="1"/>
  <c r="Q187" i="54"/>
  <c r="Q7" i="54" s="1"/>
  <c r="Q9" i="54" s="1"/>
  <c r="Q13" i="54" s="1"/>
  <c r="AJ418" i="11"/>
  <c r="AJ325" i="11"/>
  <c r="AJ417" i="11"/>
  <c r="AJ337" i="11"/>
  <c r="AJ329" i="11"/>
  <c r="AJ324" i="11"/>
  <c r="AJ369" i="11"/>
  <c r="AJ372" i="11"/>
  <c r="AJ370" i="11"/>
  <c r="AJ357" i="11"/>
  <c r="H286" i="54"/>
  <c r="I286" i="54" s="1"/>
  <c r="J286" i="54" s="1"/>
  <c r="N286" i="54"/>
  <c r="T286" i="54"/>
  <c r="AA286" i="54" s="1"/>
  <c r="AD286" i="54" s="1"/>
  <c r="N312" i="54"/>
  <c r="T312" i="54"/>
  <c r="AA312" i="54" s="1"/>
  <c r="AD312" i="54" s="1"/>
  <c r="H312" i="54"/>
  <c r="I312" i="54" s="1"/>
  <c r="J312" i="54" s="1"/>
  <c r="T287" i="54"/>
  <c r="AA287" i="54" s="1"/>
  <c r="AD287" i="54" s="1"/>
  <c r="H287" i="54"/>
  <c r="I287" i="54" s="1"/>
  <c r="J287" i="54" s="1"/>
  <c r="N287" i="54"/>
  <c r="T313" i="54"/>
  <c r="AA313" i="54" s="1"/>
  <c r="AD313" i="54" s="1"/>
  <c r="N313" i="54"/>
  <c r="H313" i="54"/>
  <c r="I313" i="54" s="1"/>
  <c r="J313" i="54" s="1"/>
  <c r="AO640" i="11"/>
  <c r="AJ732" i="11"/>
  <c r="AH2276" i="11"/>
  <c r="AI2276" i="11" s="1"/>
  <c r="AH883" i="11"/>
  <c r="AJ883" i="11"/>
  <c r="AM883" i="11"/>
  <c r="AO883" i="11"/>
  <c r="Y883" i="11"/>
  <c r="X883" i="11"/>
  <c r="AM916" i="11"/>
  <c r="AJ845" i="11"/>
  <c r="AJ857" i="11"/>
  <c r="AO928" i="11"/>
  <c r="AO929" i="11"/>
  <c r="AJ881" i="11"/>
  <c r="AM920" i="11"/>
  <c r="AJ861" i="11"/>
  <c r="AJ858" i="11"/>
  <c r="AO916" i="11"/>
  <c r="AO917" i="11"/>
  <c r="AO857" i="11"/>
  <c r="AH925" i="11"/>
  <c r="AJ929" i="11"/>
  <c r="AM881" i="11"/>
  <c r="AH916" i="11"/>
  <c r="AM917" i="11"/>
  <c r="AO845" i="11"/>
  <c r="AJ925" i="11"/>
  <c r="AH928" i="11"/>
  <c r="AO882" i="11"/>
  <c r="AO881" i="11"/>
  <c r="AM877" i="11"/>
  <c r="AJ916" i="11"/>
  <c r="AM845" i="11"/>
  <c r="AJ924" i="11"/>
  <c r="AM925" i="11"/>
  <c r="AJ928" i="11"/>
  <c r="AH882" i="11"/>
  <c r="AJ937" i="11"/>
  <c r="AM924" i="11"/>
  <c r="AO925" i="11"/>
  <c r="AJ933" i="11"/>
  <c r="AH857" i="11"/>
  <c r="AH924" i="11"/>
  <c r="AM933" i="11"/>
  <c r="AM882" i="11"/>
  <c r="AJ920" i="11"/>
  <c r="AO937" i="11"/>
  <c r="AM869" i="11"/>
  <c r="AH917" i="11"/>
  <c r="AM857" i="11"/>
  <c r="AO924" i="11"/>
  <c r="AH929" i="11"/>
  <c r="AH933" i="11"/>
  <c r="AO920" i="11"/>
  <c r="AH937" i="11"/>
  <c r="AJ917" i="11"/>
  <c r="AH845" i="11"/>
  <c r="AM928" i="11"/>
  <c r="AM929" i="11"/>
  <c r="AO933" i="11"/>
  <c r="AH881" i="11"/>
  <c r="AM937" i="11"/>
  <c r="AO861" i="11"/>
  <c r="AM858" i="11"/>
  <c r="AO851" i="11"/>
  <c r="AM901" i="11"/>
  <c r="AM905" i="11"/>
  <c r="AM885" i="11"/>
  <c r="AO941" i="11"/>
  <c r="AH861" i="11"/>
  <c r="AJ877" i="11"/>
  <c r="AO858" i="11"/>
  <c r="AH851" i="11"/>
  <c r="AH850" i="11"/>
  <c r="AO897" i="11"/>
  <c r="AH913" i="11"/>
  <c r="AJ900" i="11"/>
  <c r="AM861" i="11"/>
  <c r="AO877" i="11"/>
  <c r="AJ851" i="11"/>
  <c r="AJ850" i="11"/>
  <c r="AH877" i="11"/>
  <c r="AM850" i="11"/>
  <c r="AJ897" i="11"/>
  <c r="AM913" i="11"/>
  <c r="AO900" i="11"/>
  <c r="AO885" i="11"/>
  <c r="AM945" i="11"/>
  <c r="AH869" i="11"/>
  <c r="AH889" i="11"/>
  <c r="AM897" i="11"/>
  <c r="AH905" i="11"/>
  <c r="AO909" i="11"/>
  <c r="AO913" i="11"/>
  <c r="AH900" i="11"/>
  <c r="AJ853" i="11"/>
  <c r="AO945" i="11"/>
  <c r="AJ882" i="11"/>
  <c r="AH920" i="11"/>
  <c r="AJ869" i="11"/>
  <c r="AJ889" i="11"/>
  <c r="AO850" i="11"/>
  <c r="AJ905" i="11"/>
  <c r="AH941" i="11"/>
  <c r="AO869" i="11"/>
  <c r="AM889" i="11"/>
  <c r="AH901" i="11"/>
  <c r="AO905" i="11"/>
  <c r="AH909" i="11"/>
  <c r="AH858" i="11"/>
  <c r="AO889" i="11"/>
  <c r="AM851" i="11"/>
  <c r="AJ901" i="11"/>
  <c r="AJ909" i="11"/>
  <c r="AH885" i="11"/>
  <c r="AM941" i="11"/>
  <c r="AH40" i="11"/>
  <c r="AJ40" i="11"/>
  <c r="AM40" i="11"/>
  <c r="AO40" i="11"/>
  <c r="Y40" i="11"/>
  <c r="X40" i="11"/>
  <c r="T282" i="54"/>
  <c r="AA282" i="54" s="1"/>
  <c r="AD282" i="54" s="1"/>
  <c r="N282" i="54"/>
  <c r="H282" i="54"/>
  <c r="I282" i="54" s="1"/>
  <c r="J282" i="54" s="1"/>
  <c r="Z620" i="11"/>
  <c r="AC620" i="11"/>
  <c r="AO492" i="11"/>
  <c r="AO3670" i="11"/>
  <c r="Z1980" i="11"/>
  <c r="AC1980" i="11"/>
  <c r="Z853" i="11"/>
  <c r="AC853" i="11"/>
  <c r="AJ416" i="11"/>
  <c r="A27" i="58"/>
  <c r="M26" i="58"/>
  <c r="I26" i="58"/>
  <c r="J26" i="58" s="1"/>
  <c r="P26" i="58"/>
  <c r="O323" i="54"/>
  <c r="U323" i="54"/>
  <c r="AB323" i="54" s="1"/>
  <c r="AE323" i="54" s="1"/>
  <c r="AM3644" i="11"/>
  <c r="AH3511" i="11"/>
  <c r="AO2100" i="11"/>
  <c r="AJ1917" i="11"/>
  <c r="AM1917" i="11"/>
  <c r="AO1917" i="11"/>
  <c r="AH1917" i="11"/>
  <c r="Y1917" i="11"/>
  <c r="Y25" i="21" s="1"/>
  <c r="Z25" i="21" s="1"/>
  <c r="AA25" i="21" s="1"/>
  <c r="X1917" i="11"/>
  <c r="AJ1910" i="11"/>
  <c r="AH1919" i="11"/>
  <c r="AM1975" i="11"/>
  <c r="AJ1927" i="11"/>
  <c r="AJ1935" i="11"/>
  <c r="AH1958" i="11"/>
  <c r="AH1959" i="11"/>
  <c r="AJ1912" i="11"/>
  <c r="AO1990" i="11"/>
  <c r="AJ1983" i="11"/>
  <c r="AH1966" i="11"/>
  <c r="AM1934" i="11"/>
  <c r="AM1910" i="11"/>
  <c r="AM1927" i="11"/>
  <c r="AM1959" i="11"/>
  <c r="AH1990" i="11"/>
  <c r="AO1974" i="11"/>
  <c r="AO1983" i="11"/>
  <c r="AJ1966" i="11"/>
  <c r="AO1934" i="11"/>
  <c r="AO1927" i="11"/>
  <c r="AO1935" i="11"/>
  <c r="AO1943" i="11"/>
  <c r="AJ1999" i="11"/>
  <c r="AJ1950" i="11"/>
  <c r="AH1895" i="11"/>
  <c r="AO1959" i="11"/>
  <c r="AJ1990" i="11"/>
  <c r="AH1974" i="11"/>
  <c r="AM1967" i="11"/>
  <c r="AO1966" i="11"/>
  <c r="AH1934" i="11"/>
  <c r="AM1935" i="11"/>
  <c r="AM1999" i="11"/>
  <c r="AM1950" i="11"/>
  <c r="AM1895" i="11"/>
  <c r="AJ1959" i="11"/>
  <c r="AM1990" i="11"/>
  <c r="AJ1974" i="11"/>
  <c r="AH1911" i="11"/>
  <c r="AJ1934" i="11"/>
  <c r="AH1918" i="11"/>
  <c r="AH1975" i="11"/>
  <c r="AH1927" i="11"/>
  <c r="AJ1936" i="11"/>
  <c r="AH1943" i="11"/>
  <c r="AH1999" i="11"/>
  <c r="AH1950" i="11"/>
  <c r="AO1895" i="11"/>
  <c r="AJ1911" i="11"/>
  <c r="AO1967" i="11"/>
  <c r="AM1966" i="11"/>
  <c r="AJ1918" i="11"/>
  <c r="AO1919" i="11"/>
  <c r="AJ1975" i="11"/>
  <c r="AM1936" i="11"/>
  <c r="AJ1943" i="11"/>
  <c r="AO1999" i="11"/>
  <c r="AJ1958" i="11"/>
  <c r="AO1950" i="11"/>
  <c r="AM1912" i="11"/>
  <c r="AH1942" i="11"/>
  <c r="AM1911" i="11"/>
  <c r="AH1967" i="11"/>
  <c r="AH1983" i="11"/>
  <c r="AO1910" i="11"/>
  <c r="AM1918" i="11"/>
  <c r="AJ1919" i="11"/>
  <c r="AO1975" i="11"/>
  <c r="AO1936" i="11"/>
  <c r="AM1943" i="11"/>
  <c r="AM1958" i="11"/>
  <c r="AJ1895" i="11"/>
  <c r="AM1983" i="11"/>
  <c r="AH1910" i="11"/>
  <c r="AO1918" i="11"/>
  <c r="AM1919" i="11"/>
  <c r="AH1935" i="11"/>
  <c r="AH1936" i="11"/>
  <c r="AO1958" i="11"/>
  <c r="AH1912" i="11"/>
  <c r="AM1942" i="11"/>
  <c r="AO1911" i="11"/>
  <c r="AM1938" i="11"/>
  <c r="AJ1967" i="11"/>
  <c r="AM1896" i="11"/>
  <c r="AH1899" i="11"/>
  <c r="AJ1951" i="11"/>
  <c r="AM1979" i="11"/>
  <c r="AM1995" i="11"/>
  <c r="AM1982" i="11"/>
  <c r="AO1987" i="11"/>
  <c r="AJ1908" i="11"/>
  <c r="AJ1988" i="11"/>
  <c r="AM1903" i="11"/>
  <c r="AM1991" i="11"/>
  <c r="AO1896" i="11"/>
  <c r="AJ1899" i="11"/>
  <c r="AM1951" i="11"/>
  <c r="AH1904" i="11"/>
  <c r="AI1904" i="11" s="1"/>
  <c r="AO1982" i="11"/>
  <c r="AM1908" i="11"/>
  <c r="AO1991" i="11"/>
  <c r="AH1900" i="11"/>
  <c r="AO1963" i="11"/>
  <c r="AH1957" i="11"/>
  <c r="AM1974" i="11"/>
  <c r="AJ1938" i="11"/>
  <c r="AM1899" i="11"/>
  <c r="AJ1928" i="11"/>
  <c r="AO1921" i="11"/>
  <c r="AO1979" i="11"/>
  <c r="AM1904" i="11"/>
  <c r="AH1987" i="11"/>
  <c r="AH1908" i="11"/>
  <c r="AO1903" i="11"/>
  <c r="AM1994" i="11"/>
  <c r="AJ1900" i="11"/>
  <c r="AO1938" i="11"/>
  <c r="AM1928" i="11"/>
  <c r="AH1926" i="11"/>
  <c r="AH1921" i="11"/>
  <c r="AO1951" i="11"/>
  <c r="AO1904" i="11"/>
  <c r="AH1982" i="11"/>
  <c r="AJ1942" i="11"/>
  <c r="AH1928" i="11"/>
  <c r="AM1926" i="11"/>
  <c r="AJ1905" i="11"/>
  <c r="AJ1921" i="11"/>
  <c r="AH1979" i="11"/>
  <c r="AJ1904" i="11"/>
  <c r="AH1995" i="11"/>
  <c r="AJ1982" i="11"/>
  <c r="AJ1924" i="11"/>
  <c r="AH1988" i="11"/>
  <c r="AJ1903" i="11"/>
  <c r="AH1994" i="11"/>
  <c r="AO1912" i="11"/>
  <c r="AO1942" i="11"/>
  <c r="AH1938" i="11"/>
  <c r="AO1928" i="11"/>
  <c r="AO1926" i="11"/>
  <c r="AM1905" i="11"/>
  <c r="AM1921" i="11"/>
  <c r="AJ1979" i="11"/>
  <c r="AJ1995" i="11"/>
  <c r="AK1995" i="11" s="1"/>
  <c r="AM1988" i="11"/>
  <c r="AJ1994" i="11"/>
  <c r="AO1900" i="11"/>
  <c r="AH1896" i="11"/>
  <c r="AJ1926" i="11"/>
  <c r="AO1905" i="11"/>
  <c r="AO1995" i="11"/>
  <c r="AO1924" i="11"/>
  <c r="AO1988" i="11"/>
  <c r="AH1991" i="11"/>
  <c r="AM1920" i="11"/>
  <c r="AJ1896" i="11"/>
  <c r="AO1899" i="11"/>
  <c r="AH1905" i="11"/>
  <c r="AH1951" i="11"/>
  <c r="AM1924" i="11"/>
  <c r="AM1987" i="11"/>
  <c r="AJ1920" i="11"/>
  <c r="AH1970" i="11"/>
  <c r="AH1901" i="11"/>
  <c r="AM1964" i="11"/>
  <c r="AJ1997" i="11"/>
  <c r="AH1923" i="11"/>
  <c r="AO1989" i="11"/>
  <c r="AO1962" i="11"/>
  <c r="AO1984" i="11"/>
  <c r="AJ1996" i="11"/>
  <c r="AK1996" i="11" s="1"/>
  <c r="AO1922" i="11"/>
  <c r="AM1981" i="11"/>
  <c r="AJ1907" i="11"/>
  <c r="AM1945" i="11"/>
  <c r="AM1933" i="11"/>
  <c r="AM1944" i="11"/>
  <c r="AJ1916" i="11"/>
  <c r="AM1931" i="11"/>
  <c r="AH1937" i="11"/>
  <c r="AM1900" i="11"/>
  <c r="AO1920" i="11"/>
  <c r="AO1970" i="11"/>
  <c r="AJ1901" i="11"/>
  <c r="AH1955" i="11"/>
  <c r="AO1997" i="11"/>
  <c r="AJ1923" i="11"/>
  <c r="AH1954" i="11"/>
  <c r="AM1996" i="11"/>
  <c r="AO1977" i="11"/>
  <c r="AH1953" i="11"/>
  <c r="AI1953" i="11" s="1"/>
  <c r="AO1981" i="11"/>
  <c r="AJ1925" i="11"/>
  <c r="AM1907" i="11"/>
  <c r="AJ1955" i="11"/>
  <c r="AO1964" i="11"/>
  <c r="AJ1954" i="11"/>
  <c r="AO1996" i="11"/>
  <c r="AJ1977" i="11"/>
  <c r="AJ1953" i="11"/>
  <c r="AM1925" i="11"/>
  <c r="AO1907" i="11"/>
  <c r="AO1945" i="11"/>
  <c r="AO1916" i="11"/>
  <c r="AH1963" i="11"/>
  <c r="AM1957" i="11"/>
  <c r="AH1946" i="11"/>
  <c r="AO1955" i="11"/>
  <c r="AO1930" i="11"/>
  <c r="AH1949" i="11"/>
  <c r="AM1954" i="11"/>
  <c r="AM1992" i="11"/>
  <c r="AH1996" i="11"/>
  <c r="AI1996" i="11" s="1"/>
  <c r="AM1977" i="11"/>
  <c r="AM1953" i="11"/>
  <c r="AO1925" i="11"/>
  <c r="AH1945" i="11"/>
  <c r="AI1945" i="11" s="1"/>
  <c r="AO1994" i="11"/>
  <c r="AJ1963" i="11"/>
  <c r="AO1957" i="11"/>
  <c r="AM1946" i="11"/>
  <c r="AM1955" i="11"/>
  <c r="AH1930" i="11"/>
  <c r="AJ1949" i="11"/>
  <c r="AK1949" i="11" s="1"/>
  <c r="AH1898" i="11"/>
  <c r="AO1985" i="11"/>
  <c r="AH1989" i="11"/>
  <c r="AO1992" i="11"/>
  <c r="AH1922" i="11"/>
  <c r="AH1977" i="11"/>
  <c r="AH1903" i="11"/>
  <c r="AM1963" i="11"/>
  <c r="AJ1957" i="11"/>
  <c r="AO1946" i="11"/>
  <c r="AJ1930" i="11"/>
  <c r="AH1997" i="11"/>
  <c r="AM1949" i="11"/>
  <c r="AJ1898" i="11"/>
  <c r="AH1985" i="11"/>
  <c r="AJ1989" i="11"/>
  <c r="AH1962" i="11"/>
  <c r="AH1984" i="11"/>
  <c r="AI1984" i="11" s="1"/>
  <c r="AH1992" i="11"/>
  <c r="AJ1922" i="11"/>
  <c r="AH1941" i="11"/>
  <c r="AJ1969" i="11"/>
  <c r="AH1933" i="11"/>
  <c r="AI1933" i="11" s="1"/>
  <c r="AH1929" i="11"/>
  <c r="AH1944" i="11"/>
  <c r="AH1961" i="11"/>
  <c r="AI1961" i="11" s="1"/>
  <c r="AH1924" i="11"/>
  <c r="AJ1987" i="11"/>
  <c r="AO1908" i="11"/>
  <c r="AJ1970" i="11"/>
  <c r="AM1901" i="11"/>
  <c r="AJ1946" i="11"/>
  <c r="AH1964" i="11"/>
  <c r="AM1930" i="11"/>
  <c r="AM1997" i="11"/>
  <c r="AO1949" i="11"/>
  <c r="AM1898" i="11"/>
  <c r="AM1923" i="11"/>
  <c r="AJ1985" i="11"/>
  <c r="AM1989" i="11"/>
  <c r="AJ1962" i="11"/>
  <c r="AJ1984" i="11"/>
  <c r="AK1984" i="11" s="1"/>
  <c r="AJ1992" i="11"/>
  <c r="AM1922" i="11"/>
  <c r="AJ1941" i="11"/>
  <c r="AK1941" i="11" s="1"/>
  <c r="AH1981" i="11"/>
  <c r="AM1969" i="11"/>
  <c r="AJ1933" i="11"/>
  <c r="AK1933" i="11" s="1"/>
  <c r="AJ1991" i="11"/>
  <c r="AH1920" i="11"/>
  <c r="AI1920" i="11" s="1"/>
  <c r="AM1970" i="11"/>
  <c r="AO1901" i="11"/>
  <c r="AJ1964" i="11"/>
  <c r="AO1898" i="11"/>
  <c r="AO1923" i="11"/>
  <c r="AM1985" i="11"/>
  <c r="AM1962" i="11"/>
  <c r="AO1954" i="11"/>
  <c r="AM1984" i="11"/>
  <c r="AM1941" i="11"/>
  <c r="AJ1981" i="11"/>
  <c r="AJ1929" i="11"/>
  <c r="AH1931" i="11"/>
  <c r="AI1931" i="11" s="1"/>
  <c r="AM1973" i="11"/>
  <c r="AO1906" i="11"/>
  <c r="AJ1914" i="11"/>
  <c r="AO1956" i="11"/>
  <c r="AM1998" i="11"/>
  <c r="AH1993" i="11"/>
  <c r="AO1978" i="11"/>
  <c r="AJ1913" i="11"/>
  <c r="AJ1948" i="11"/>
  <c r="AJ1971" i="11"/>
  <c r="AH1976" i="11"/>
  <c r="AI1976" i="11" s="1"/>
  <c r="AH1907" i="11"/>
  <c r="AM1929" i="11"/>
  <c r="AJ1931" i="11"/>
  <c r="AO1961" i="11"/>
  <c r="AJ1939" i="11"/>
  <c r="AJ1906" i="11"/>
  <c r="AM1914" i="11"/>
  <c r="AO1952" i="11"/>
  <c r="AH1956" i="11"/>
  <c r="AJ1968" i="11"/>
  <c r="AK1968" i="11" s="1"/>
  <c r="AO1998" i="11"/>
  <c r="AJ1993" i="11"/>
  <c r="AK1993" i="11" s="1"/>
  <c r="AH1986" i="11"/>
  <c r="AM1971" i="11"/>
  <c r="AH1925" i="11"/>
  <c r="AI1925" i="11" s="1"/>
  <c r="AO1933" i="11"/>
  <c r="AO1929" i="11"/>
  <c r="AO1931" i="11"/>
  <c r="AJ1961" i="11"/>
  <c r="AM1939" i="11"/>
  <c r="AO1914" i="11"/>
  <c r="AH1952" i="11"/>
  <c r="AI1952" i="11" s="1"/>
  <c r="AJ1956" i="11"/>
  <c r="AM1968" i="11"/>
  <c r="AO1993" i="11"/>
  <c r="AO1953" i="11"/>
  <c r="AJ1944" i="11"/>
  <c r="AM1961" i="11"/>
  <c r="AO1939" i="11"/>
  <c r="AH1914" i="11"/>
  <c r="AJ1952" i="11"/>
  <c r="AO1968" i="11"/>
  <c r="AM1993" i="11"/>
  <c r="AJ1909" i="11"/>
  <c r="AK1909" i="11" s="1"/>
  <c r="AM1913" i="11"/>
  <c r="AO1986" i="11"/>
  <c r="AM1947" i="11"/>
  <c r="AJ1897" i="11"/>
  <c r="AM1902" i="11"/>
  <c r="AO1941" i="11"/>
  <c r="AJ1945" i="11"/>
  <c r="AO1944" i="11"/>
  <c r="AM1916" i="11"/>
  <c r="AH1915" i="11"/>
  <c r="AH1939" i="11"/>
  <c r="AM1965" i="11"/>
  <c r="AM1952" i="11"/>
  <c r="AH1960" i="11"/>
  <c r="AH1968" i="11"/>
  <c r="AI1968" i="11" s="1"/>
  <c r="AH1978" i="11"/>
  <c r="AM1909" i="11"/>
  <c r="AO1972" i="11"/>
  <c r="AM1986" i="11"/>
  <c r="AO1947" i="11"/>
  <c r="AJ1976" i="11"/>
  <c r="AK1976" i="11" s="1"/>
  <c r="AH1969" i="11"/>
  <c r="AM1937" i="11"/>
  <c r="AH1973" i="11"/>
  <c r="AM1915" i="11"/>
  <c r="AO1965" i="11"/>
  <c r="AJ1960" i="11"/>
  <c r="AJ1978" i="11"/>
  <c r="AK1978" i="11" s="1"/>
  <c r="AO1909" i="11"/>
  <c r="AH1948" i="11"/>
  <c r="AH1972" i="11"/>
  <c r="AH1947" i="11"/>
  <c r="AM1976" i="11"/>
  <c r="AO1969" i="11"/>
  <c r="AH1916" i="11"/>
  <c r="AO1937" i="11"/>
  <c r="AJ1973" i="11"/>
  <c r="AO1915" i="11"/>
  <c r="AH1906" i="11"/>
  <c r="AH1965" i="11"/>
  <c r="AM1956" i="11"/>
  <c r="AM1960" i="11"/>
  <c r="AH1998" i="11"/>
  <c r="AM1978" i="11"/>
  <c r="AJ1937" i="11"/>
  <c r="AK1937" i="11" s="1"/>
  <c r="AO1973" i="11"/>
  <c r="AJ1915" i="11"/>
  <c r="AM1906" i="11"/>
  <c r="AJ1965" i="11"/>
  <c r="AO1960" i="11"/>
  <c r="AJ1998" i="11"/>
  <c r="AH1913" i="11"/>
  <c r="AO1948" i="11"/>
  <c r="AM1972" i="11"/>
  <c r="AH1971" i="11"/>
  <c r="AB552" i="11"/>
  <c r="AD552" i="11"/>
  <c r="T309" i="54"/>
  <c r="AA309" i="54" s="1"/>
  <c r="AD309" i="54" s="1"/>
  <c r="N309" i="54"/>
  <c r="H309" i="54"/>
  <c r="I309" i="54" s="1"/>
  <c r="J309" i="54" s="1"/>
  <c r="Z1947" i="11"/>
  <c r="AC1947" i="11"/>
  <c r="AO488" i="11"/>
  <c r="U284" i="54"/>
  <c r="AB284" i="54" s="1"/>
  <c r="AE284" i="54" s="1"/>
  <c r="O284" i="54"/>
  <c r="O315" i="54"/>
  <c r="U315" i="54"/>
  <c r="AB315" i="54" s="1"/>
  <c r="AE315" i="54" s="1"/>
  <c r="AO2083" i="11"/>
  <c r="AM1948" i="11"/>
  <c r="Z1645" i="11"/>
  <c r="AC1645" i="11"/>
  <c r="AM2268" i="11"/>
  <c r="Z1764" i="11"/>
  <c r="AC1764" i="11"/>
  <c r="AJ2045" i="11"/>
  <c r="AK2045" i="11" s="1"/>
  <c r="AJ609" i="11"/>
  <c r="AK1961" i="11"/>
  <c r="H53" i="36"/>
  <c r="I53" i="36"/>
  <c r="Z3800" i="11"/>
  <c r="AC3800" i="11"/>
  <c r="Z1902" i="11"/>
  <c r="AC1902" i="11"/>
  <c r="Z51" i="11"/>
  <c r="AE51" i="11" s="1"/>
  <c r="AC51" i="11"/>
  <c r="AF51" i="11" s="1"/>
  <c r="N296" i="54"/>
  <c r="T296" i="54"/>
  <c r="AA296" i="54" s="1"/>
  <c r="AD296" i="54" s="1"/>
  <c r="H296" i="54"/>
  <c r="I296" i="54" s="1"/>
  <c r="J296" i="54" s="1"/>
  <c r="AH658" i="11"/>
  <c r="AJ658" i="11"/>
  <c r="AM658" i="11"/>
  <c r="AO658" i="11"/>
  <c r="Y658" i="11"/>
  <c r="X658" i="11"/>
  <c r="AI2318" i="11"/>
  <c r="AK2230" i="11"/>
  <c r="AK418" i="11"/>
  <c r="AK3252" i="11"/>
  <c r="N327" i="54"/>
  <c r="H327" i="54"/>
  <c r="I327" i="54" s="1"/>
  <c r="J327" i="54" s="1"/>
  <c r="T327" i="54"/>
  <c r="AA327" i="54" s="1"/>
  <c r="AD327" i="54" s="1"/>
  <c r="T307" i="54"/>
  <c r="AA307" i="54" s="1"/>
  <c r="AD307" i="54" s="1"/>
  <c r="H307" i="54"/>
  <c r="I307" i="54" s="1"/>
  <c r="J307" i="54" s="1"/>
  <c r="N307" i="54"/>
  <c r="AF1119" i="11"/>
  <c r="AK1435" i="11"/>
  <c r="AI2246" i="11"/>
  <c r="AK3238" i="11"/>
  <c r="AF2739" i="11"/>
  <c r="AI3168" i="11"/>
  <c r="AI3216" i="11"/>
  <c r="AF655" i="11"/>
  <c r="AK3271" i="11"/>
  <c r="AK3319" i="11"/>
  <c r="AI639" i="11"/>
  <c r="AF2603" i="11"/>
  <c r="AK2363" i="11"/>
  <c r="AF2644" i="11"/>
  <c r="AK3340" i="11"/>
  <c r="AK3852" i="11"/>
  <c r="AK1953" i="11"/>
  <c r="AK3245" i="11"/>
  <c r="AK194" i="11"/>
  <c r="AI3222" i="11"/>
  <c r="AK3587" i="11"/>
  <c r="AF2276" i="11"/>
  <c r="AF520" i="11"/>
  <c r="AF1565" i="11"/>
  <c r="AF1773" i="11"/>
  <c r="AF853" i="11"/>
  <c r="AK440" i="11"/>
  <c r="AK3596" i="11"/>
  <c r="AK2284" i="11"/>
  <c r="O292" i="54"/>
  <c r="U292" i="54"/>
  <c r="AB292" i="54" s="1"/>
  <c r="AE292" i="54" s="1"/>
  <c r="U317" i="54"/>
  <c r="AB317" i="54" s="1"/>
  <c r="AE317" i="54" s="1"/>
  <c r="O317" i="54"/>
  <c r="AH654" i="11"/>
  <c r="AJ654" i="11"/>
  <c r="AM654" i="11"/>
  <c r="AO654" i="11"/>
  <c r="Y654" i="11"/>
  <c r="X654" i="11"/>
  <c r="O293" i="54"/>
  <c r="U293" i="54"/>
  <c r="AB293" i="54" s="1"/>
  <c r="AE293" i="54" s="1"/>
  <c r="O320" i="54"/>
  <c r="U320" i="54"/>
  <c r="AB320" i="54" s="1"/>
  <c r="AE320" i="54" s="1"/>
  <c r="AM640" i="11"/>
  <c r="AM3606" i="11"/>
  <c r="AO3606" i="11"/>
  <c r="AH3606" i="11"/>
  <c r="AJ3606" i="11"/>
  <c r="Y3606" i="11"/>
  <c r="X3606" i="11"/>
  <c r="AJ3656" i="11"/>
  <c r="AH3627" i="11"/>
  <c r="AO3661" i="11"/>
  <c r="AM3598" i="11"/>
  <c r="AJ3586" i="11"/>
  <c r="AM3586" i="11"/>
  <c r="AH3576" i="11"/>
  <c r="AH3679" i="11"/>
  <c r="AO3598" i="11"/>
  <c r="AO3586" i="11"/>
  <c r="AJ3576" i="11"/>
  <c r="AJ3679" i="11"/>
  <c r="AK3679" i="11" s="1"/>
  <c r="AM3656" i="11"/>
  <c r="AH3669" i="11"/>
  <c r="AH3586" i="11"/>
  <c r="AM3576" i="11"/>
  <c r="AM3679" i="11"/>
  <c r="AJ3669" i="11"/>
  <c r="AH3661" i="11"/>
  <c r="AI3661" i="11" s="1"/>
  <c r="AO3656" i="11"/>
  <c r="AM3669" i="11"/>
  <c r="AJ3627" i="11"/>
  <c r="AJ3661" i="11"/>
  <c r="AO3576" i="11"/>
  <c r="AM3627" i="11"/>
  <c r="AM3661" i="11"/>
  <c r="AH3598" i="11"/>
  <c r="AH3656" i="11"/>
  <c r="AO3669" i="11"/>
  <c r="AO3627" i="11"/>
  <c r="AJ3598" i="11"/>
  <c r="AO3602" i="11"/>
  <c r="AJ3585" i="11"/>
  <c r="AH3581" i="11"/>
  <c r="AO3584" i="11"/>
  <c r="AJ3639" i="11"/>
  <c r="AO3577" i="11"/>
  <c r="AM3657" i="11"/>
  <c r="AJ3676" i="11"/>
  <c r="AH3602" i="11"/>
  <c r="AM3585" i="11"/>
  <c r="AH3584" i="11"/>
  <c r="AH3580" i="11"/>
  <c r="AH3577" i="11"/>
  <c r="AM3614" i="11"/>
  <c r="AJ3593" i="11"/>
  <c r="AJ3596" i="11"/>
  <c r="AO3679" i="11"/>
  <c r="AH3588" i="11"/>
  <c r="AI3588" i="11" s="1"/>
  <c r="AH3597" i="11"/>
  <c r="AJ3602" i="11"/>
  <c r="AO3585" i="11"/>
  <c r="AJ3584" i="11"/>
  <c r="AH3610" i="11"/>
  <c r="AJ3580" i="11"/>
  <c r="AJ3577" i="11"/>
  <c r="AJ3601" i="11"/>
  <c r="AJ3588" i="11"/>
  <c r="AK3588" i="11" s="1"/>
  <c r="AH3612" i="11"/>
  <c r="AJ3597" i="11"/>
  <c r="AK3597" i="11" s="1"/>
  <c r="AM3602" i="11"/>
  <c r="AM3584" i="11"/>
  <c r="AJ3610" i="11"/>
  <c r="AM3580" i="11"/>
  <c r="AM3577" i="11"/>
  <c r="AM3601" i="11"/>
  <c r="AM3588" i="11"/>
  <c r="AJ3612" i="11"/>
  <c r="AM3597" i="11"/>
  <c r="AM3610" i="11"/>
  <c r="AH3651" i="11"/>
  <c r="AO3601" i="11"/>
  <c r="AO3657" i="11"/>
  <c r="AM3676" i="11"/>
  <c r="AH3609" i="11"/>
  <c r="AH3605" i="11"/>
  <c r="AI3605" i="11" s="1"/>
  <c r="AM3612" i="11"/>
  <c r="AO3597" i="11"/>
  <c r="AJ3581" i="11"/>
  <c r="AK3581" i="11" s="1"/>
  <c r="AM3639" i="11"/>
  <c r="AO3610" i="11"/>
  <c r="AJ3651" i="11"/>
  <c r="AO3580" i="11"/>
  <c r="AJ3609" i="11"/>
  <c r="AJ3605" i="11"/>
  <c r="AK3605" i="11" s="1"/>
  <c r="AO3588" i="11"/>
  <c r="AM3581" i="11"/>
  <c r="AO3639" i="11"/>
  <c r="AM3651" i="11"/>
  <c r="AH3601" i="11"/>
  <c r="AH3657" i="11"/>
  <c r="AO3676" i="11"/>
  <c r="AM3609" i="11"/>
  <c r="AM3605" i="11"/>
  <c r="AH3625" i="11"/>
  <c r="AO3607" i="11"/>
  <c r="AM3677" i="11"/>
  <c r="AO3641" i="11"/>
  <c r="AJ3579" i="11"/>
  <c r="AO3612" i="11"/>
  <c r="AH3585" i="11"/>
  <c r="AO3581" i="11"/>
  <c r="AH3639" i="11"/>
  <c r="AO3651" i="11"/>
  <c r="AJ3657" i="11"/>
  <c r="AH3593" i="11"/>
  <c r="AJ3641" i="11"/>
  <c r="AM3642" i="11"/>
  <c r="AM3617" i="11"/>
  <c r="AJ3603" i="11"/>
  <c r="AH3626" i="11"/>
  <c r="AO3673" i="11"/>
  <c r="AM3666" i="11"/>
  <c r="AJ3637" i="11"/>
  <c r="AK3637" i="11" s="1"/>
  <c r="AO3613" i="11"/>
  <c r="AO3578" i="11"/>
  <c r="AH3671" i="11"/>
  <c r="AJ3640" i="11"/>
  <c r="AJ3632" i="11"/>
  <c r="AK3632" i="11" s="1"/>
  <c r="AJ3595" i="11"/>
  <c r="AO3575" i="11"/>
  <c r="AH3622" i="11"/>
  <c r="AM3648" i="11"/>
  <c r="AH3590" i="11"/>
  <c r="AH3582" i="11"/>
  <c r="AM3583" i="11"/>
  <c r="AJ3634" i="11"/>
  <c r="AM3658" i="11"/>
  <c r="AH3624" i="11"/>
  <c r="AI3624" i="11" s="1"/>
  <c r="AJ3663" i="11"/>
  <c r="AO3629" i="11"/>
  <c r="AO3647" i="11"/>
  <c r="AM3653" i="11"/>
  <c r="AM3593" i="11"/>
  <c r="AH3607" i="11"/>
  <c r="AI3607" i="11" s="1"/>
  <c r="AM3641" i="11"/>
  <c r="AO3617" i="11"/>
  <c r="AM3603" i="11"/>
  <c r="AJ3626" i="11"/>
  <c r="AH3667" i="11"/>
  <c r="AM3637" i="11"/>
  <c r="AH3613" i="11"/>
  <c r="AI3613" i="11" s="1"/>
  <c r="AJ3671" i="11"/>
  <c r="AH3631" i="11"/>
  <c r="AM3640" i="11"/>
  <c r="AJ3662" i="11"/>
  <c r="AM3632" i="11"/>
  <c r="AM3595" i="11"/>
  <c r="AH3587" i="11"/>
  <c r="AJ3622" i="11"/>
  <c r="AO3648" i="11"/>
  <c r="AJ3590" i="11"/>
  <c r="AJ3582" i="11"/>
  <c r="AO3583" i="11"/>
  <c r="AH3628" i="11"/>
  <c r="AO3668" i="11"/>
  <c r="AM3634" i="11"/>
  <c r="AM3611" i="11"/>
  <c r="AO3630" i="11"/>
  <c r="AH3643" i="11"/>
  <c r="AJ3624" i="11"/>
  <c r="AK3624" i="11" s="1"/>
  <c r="AO3609" i="11"/>
  <c r="AH3614" i="11"/>
  <c r="AO3593" i="11"/>
  <c r="AJ3607" i="11"/>
  <c r="AK3607" i="11" s="1"/>
  <c r="AH3677" i="11"/>
  <c r="AH3672" i="11"/>
  <c r="AO3642" i="11"/>
  <c r="AO3603" i="11"/>
  <c r="AM3626" i="11"/>
  <c r="AH3673" i="11"/>
  <c r="AJ3667" i="11"/>
  <c r="AJ3618" i="11"/>
  <c r="AJ3631" i="11"/>
  <c r="AK3631" i="11" s="1"/>
  <c r="AM3662" i="11"/>
  <c r="AJ3587" i="11"/>
  <c r="AO3599" i="11"/>
  <c r="AM3622" i="11"/>
  <c r="AM3590" i="11"/>
  <c r="AM3582" i="11"/>
  <c r="AJ3628" i="11"/>
  <c r="AH3668" i="11"/>
  <c r="AO3611" i="11"/>
  <c r="AH3630" i="11"/>
  <c r="AJ3643" i="11"/>
  <c r="AO3658" i="11"/>
  <c r="AJ3633" i="11"/>
  <c r="AO3663" i="11"/>
  <c r="AJ3665" i="11"/>
  <c r="AO3625" i="11"/>
  <c r="AJ3614" i="11"/>
  <c r="AM3607" i="11"/>
  <c r="AJ3677" i="11"/>
  <c r="AJ3672" i="11"/>
  <c r="AH3642" i="11"/>
  <c r="AM3667" i="11"/>
  <c r="AO3637" i="11"/>
  <c r="AH3638" i="11"/>
  <c r="AM3618" i="11"/>
  <c r="AM3631" i="11"/>
  <c r="AO3640" i="11"/>
  <c r="AO3632" i="11"/>
  <c r="AO3595" i="11"/>
  <c r="AM3587" i="11"/>
  <c r="AO3590" i="11"/>
  <c r="AM3628" i="11"/>
  <c r="AJ3668" i="11"/>
  <c r="AK3668" i="11" s="1"/>
  <c r="AH3611" i="11"/>
  <c r="AM3643" i="11"/>
  <c r="AM3633" i="11"/>
  <c r="AJ3625" i="11"/>
  <c r="AH3596" i="11"/>
  <c r="AI3596" i="11" s="1"/>
  <c r="AM3579" i="11"/>
  <c r="AM3672" i="11"/>
  <c r="AJ3642" i="11"/>
  <c r="AO3626" i="11"/>
  <c r="AO3667" i="11"/>
  <c r="AJ3638" i="11"/>
  <c r="AO3631" i="11"/>
  <c r="AO3662" i="11"/>
  <c r="AH3599" i="11"/>
  <c r="AO3582" i="11"/>
  <c r="AM3625" i="11"/>
  <c r="AO3614" i="11"/>
  <c r="AO3677" i="11"/>
  <c r="AM3596" i="11"/>
  <c r="AO3579" i="11"/>
  <c r="AO3672" i="11"/>
  <c r="AO3666" i="11"/>
  <c r="AH3578" i="11"/>
  <c r="AM3638" i="11"/>
  <c r="AO3618" i="11"/>
  <c r="AH3662" i="11"/>
  <c r="AO3587" i="11"/>
  <c r="AH3575" i="11"/>
  <c r="AI3575" i="11" s="1"/>
  <c r="AJ3599" i="11"/>
  <c r="AO3628" i="11"/>
  <c r="AJ3635" i="11"/>
  <c r="AO3633" i="11"/>
  <c r="AJ3629" i="11"/>
  <c r="AK3629" i="11" s="1"/>
  <c r="AH3647" i="11"/>
  <c r="AO3665" i="11"/>
  <c r="AJ3653" i="11"/>
  <c r="AK3653" i="11" s="1"/>
  <c r="AM3616" i="11"/>
  <c r="AO3596" i="11"/>
  <c r="AH3579" i="11"/>
  <c r="AH3617" i="11"/>
  <c r="AJ3673" i="11"/>
  <c r="AH3666" i="11"/>
  <c r="AJ3613" i="11"/>
  <c r="AJ3578" i="11"/>
  <c r="AM3671" i="11"/>
  <c r="AH3618" i="11"/>
  <c r="AJ3575" i="11"/>
  <c r="AK3575" i="11" s="1"/>
  <c r="AM3599" i="11"/>
  <c r="AH3648" i="11"/>
  <c r="AH3583" i="11"/>
  <c r="AO3634" i="11"/>
  <c r="AJ3630" i="11"/>
  <c r="AM3635" i="11"/>
  <c r="AH3658" i="11"/>
  <c r="AO3624" i="11"/>
  <c r="AH3676" i="11"/>
  <c r="AO3605" i="11"/>
  <c r="AH3641" i="11"/>
  <c r="AJ3617" i="11"/>
  <c r="AH3603" i="11"/>
  <c r="AM3673" i="11"/>
  <c r="AJ3666" i="11"/>
  <c r="AH3637" i="11"/>
  <c r="AM3613" i="11"/>
  <c r="AM3578" i="11"/>
  <c r="AO3671" i="11"/>
  <c r="AO3638" i="11"/>
  <c r="AH3640" i="11"/>
  <c r="AH3632" i="11"/>
  <c r="AI3632" i="11" s="1"/>
  <c r="AH3595" i="11"/>
  <c r="AM3575" i="11"/>
  <c r="AO3622" i="11"/>
  <c r="AJ3648" i="11"/>
  <c r="AJ3583" i="11"/>
  <c r="AM3668" i="11"/>
  <c r="AH3634" i="11"/>
  <c r="AJ3611" i="11"/>
  <c r="AO3635" i="11"/>
  <c r="AH3663" i="11"/>
  <c r="AJ3654" i="11"/>
  <c r="AM3674" i="11"/>
  <c r="AM3615" i="11"/>
  <c r="AH3623" i="11"/>
  <c r="AM3652" i="11"/>
  <c r="AM3663" i="11"/>
  <c r="AH3665" i="11"/>
  <c r="AM3621" i="11"/>
  <c r="AM3654" i="11"/>
  <c r="AH3664" i="11"/>
  <c r="AO3649" i="11"/>
  <c r="AH3608" i="11"/>
  <c r="AI3608" i="11" s="1"/>
  <c r="AH3620" i="11"/>
  <c r="AI3620" i="11" s="1"/>
  <c r="AH3678" i="11"/>
  <c r="AO3650" i="11"/>
  <c r="AM3594" i="11"/>
  <c r="AO3615" i="11"/>
  <c r="AJ3591" i="11"/>
  <c r="AJ3623" i="11"/>
  <c r="AO3652" i="11"/>
  <c r="AO3660" i="11"/>
  <c r="AO3643" i="11"/>
  <c r="AO3653" i="11"/>
  <c r="AJ3664" i="11"/>
  <c r="AJ3608" i="11"/>
  <c r="AK3608" i="11" s="1"/>
  <c r="AJ3620" i="11"/>
  <c r="AO3645" i="11"/>
  <c r="AJ3678" i="11"/>
  <c r="AH3650" i="11"/>
  <c r="AJ3658" i="11"/>
  <c r="AH3629" i="11"/>
  <c r="AJ3647" i="11"/>
  <c r="AK3647" i="11" s="1"/>
  <c r="AO3616" i="11"/>
  <c r="AO3621" i="11"/>
  <c r="AH3646" i="11"/>
  <c r="AM3664" i="11"/>
  <c r="AM3604" i="11"/>
  <c r="AM3608" i="11"/>
  <c r="AH3655" i="11"/>
  <c r="AM3620" i="11"/>
  <c r="AM3678" i="11"/>
  <c r="AO3589" i="11"/>
  <c r="AH3594" i="11"/>
  <c r="AM3636" i="11"/>
  <c r="AH3619" i="11"/>
  <c r="AO3623" i="11"/>
  <c r="AH3644" i="11"/>
  <c r="AM3629" i="11"/>
  <c r="AM3647" i="11"/>
  <c r="AH3653" i="11"/>
  <c r="AH3616" i="11"/>
  <c r="AJ3659" i="11"/>
  <c r="AJ3646" i="11"/>
  <c r="AH3675" i="11"/>
  <c r="AO3604" i="11"/>
  <c r="AH3600" i="11"/>
  <c r="AO3592" i="11"/>
  <c r="AJ3655" i="11"/>
  <c r="AK3655" i="11" s="1"/>
  <c r="AO3620" i="11"/>
  <c r="AH3645" i="11"/>
  <c r="AO3678" i="11"/>
  <c r="AJ3594" i="11"/>
  <c r="AO3636" i="11"/>
  <c r="AO3591" i="11"/>
  <c r="AJ3619" i="11"/>
  <c r="AM3630" i="11"/>
  <c r="AM3624" i="11"/>
  <c r="AH3633" i="11"/>
  <c r="AJ3616" i="11"/>
  <c r="AM3659" i="11"/>
  <c r="AH3621" i="11"/>
  <c r="AM3646" i="11"/>
  <c r="AO3664" i="11"/>
  <c r="AJ3675" i="11"/>
  <c r="AH3604" i="11"/>
  <c r="AH3649" i="11"/>
  <c r="AJ3600" i="11"/>
  <c r="AO3608" i="11"/>
  <c r="AH3592" i="11"/>
  <c r="AM3655" i="11"/>
  <c r="AO3674" i="11"/>
  <c r="AJ3645" i="11"/>
  <c r="AK3645" i="11" s="1"/>
  <c r="AH3589" i="11"/>
  <c r="AH3591" i="11"/>
  <c r="AM3619" i="11"/>
  <c r="AH3660" i="11"/>
  <c r="AM3665" i="11"/>
  <c r="AO3659" i="11"/>
  <c r="AJ3621" i="11"/>
  <c r="AO3654" i="11"/>
  <c r="AM3675" i="11"/>
  <c r="AJ3604" i="11"/>
  <c r="AJ3649" i="11"/>
  <c r="AM3600" i="11"/>
  <c r="AJ3592" i="11"/>
  <c r="AO3655" i="11"/>
  <c r="AH3674" i="11"/>
  <c r="AM3645" i="11"/>
  <c r="AJ3650" i="11"/>
  <c r="AJ3589" i="11"/>
  <c r="AH3615" i="11"/>
  <c r="AI3615" i="11" s="1"/>
  <c r="AH3636" i="11"/>
  <c r="AO3619" i="11"/>
  <c r="AH3652" i="11"/>
  <c r="AJ3660" i="11"/>
  <c r="AH3635" i="11"/>
  <c r="AH3659" i="11"/>
  <c r="AO3646" i="11"/>
  <c r="AH3654" i="11"/>
  <c r="AO3675" i="11"/>
  <c r="AM3649" i="11"/>
  <c r="AO3600" i="11"/>
  <c r="AM3592" i="11"/>
  <c r="AJ3674" i="11"/>
  <c r="AM3650" i="11"/>
  <c r="AM3589" i="11"/>
  <c r="AJ3615" i="11"/>
  <c r="AK3615" i="11" s="1"/>
  <c r="AJ3636" i="11"/>
  <c r="AJ3652" i="11"/>
  <c r="AM3660" i="11"/>
  <c r="Z2300" i="11"/>
  <c r="AC2300" i="11"/>
  <c r="AM2276" i="11"/>
  <c r="Z773" i="11"/>
  <c r="AC773" i="11"/>
  <c r="AJ32" i="11"/>
  <c r="AM32" i="11"/>
  <c r="AH32" i="11"/>
  <c r="AO32" i="11"/>
  <c r="Y32" i="11"/>
  <c r="X32" i="11"/>
  <c r="U294" i="54"/>
  <c r="AB294" i="54" s="1"/>
  <c r="AE294" i="54" s="1"/>
  <c r="O294" i="54"/>
  <c r="AM492" i="11"/>
  <c r="O303" i="54"/>
  <c r="U303" i="54"/>
  <c r="AB303" i="54" s="1"/>
  <c r="AE303" i="54" s="1"/>
  <c r="Z660" i="11"/>
  <c r="AC660" i="11"/>
  <c r="AC1853" i="11"/>
  <c r="Z1853" i="11"/>
  <c r="AH853" i="11"/>
  <c r="AH52" i="11"/>
  <c r="H323" i="54"/>
  <c r="I323" i="54" s="1"/>
  <c r="J323" i="54" s="1"/>
  <c r="T323" i="54"/>
  <c r="AA323" i="54" s="1"/>
  <c r="AD323" i="54" s="1"/>
  <c r="N323" i="54"/>
  <c r="AJ3644" i="11"/>
  <c r="AK3644" i="11" s="1"/>
  <c r="AC3714" i="11"/>
  <c r="Z3714" i="11"/>
  <c r="AO3191" i="11"/>
  <c r="AO3087" i="11"/>
  <c r="AH3087" i="11"/>
  <c r="AJ3087" i="11"/>
  <c r="AM3087" i="11"/>
  <c r="Y3087" i="11"/>
  <c r="X3087" i="11"/>
  <c r="AJ1947" i="11"/>
  <c r="Z1861" i="11"/>
  <c r="AC1861" i="11"/>
  <c r="AF1861" i="11" s="1"/>
  <c r="AO1093" i="11"/>
  <c r="AJ3096" i="11"/>
  <c r="AK3096" i="11" s="1"/>
  <c r="Z2908" i="11"/>
  <c r="AE2908" i="11" s="1"/>
  <c r="AC2908" i="11"/>
  <c r="AM734" i="11"/>
  <c r="AH3534" i="11"/>
  <c r="Z2817" i="11"/>
  <c r="AC2817" i="11"/>
  <c r="AO901" i="11"/>
  <c r="Z2144" i="11"/>
  <c r="AC2144" i="11"/>
  <c r="AO1932" i="11"/>
  <c r="AH1932" i="11"/>
  <c r="AJ1932" i="11"/>
  <c r="AM1932" i="11"/>
  <c r="Y1932" i="11"/>
  <c r="X1932" i="11"/>
  <c r="AH20" i="11"/>
  <c r="AJ20" i="11"/>
  <c r="AM20" i="11"/>
  <c r="AO20" i="11"/>
  <c r="Y20" i="11"/>
  <c r="X20" i="11"/>
  <c r="H3890" i="11"/>
  <c r="AH47" i="11"/>
  <c r="AJ55" i="11"/>
  <c r="AM64" i="11"/>
  <c r="AH21" i="11"/>
  <c r="AM55" i="11"/>
  <c r="AO64" i="11"/>
  <c r="AM87" i="11"/>
  <c r="AH8" i="11"/>
  <c r="AJ21" i="11"/>
  <c r="AO103" i="11"/>
  <c r="AO55" i="11"/>
  <c r="AH6" i="11"/>
  <c r="AH64" i="11"/>
  <c r="AO39" i="11"/>
  <c r="AH87" i="11"/>
  <c r="AJ8" i="11"/>
  <c r="AO95" i="11"/>
  <c r="AM21" i="11"/>
  <c r="AJ6" i="11"/>
  <c r="AH39" i="11"/>
  <c r="AJ87" i="11"/>
  <c r="AM8" i="11"/>
  <c r="AH7" i="11"/>
  <c r="AO21" i="11"/>
  <c r="AO54" i="11"/>
  <c r="AH94" i="11"/>
  <c r="AM103" i="11"/>
  <c r="AM6" i="11"/>
  <c r="AJ39" i="11"/>
  <c r="AO8" i="11"/>
  <c r="AM95" i="11"/>
  <c r="AJ7" i="11"/>
  <c r="AH54" i="11"/>
  <c r="AJ94" i="11"/>
  <c r="AO79" i="11"/>
  <c r="AM47" i="11"/>
  <c r="AH103" i="11"/>
  <c r="AO6" i="11"/>
  <c r="AM39" i="11"/>
  <c r="AH95" i="11"/>
  <c r="AM7" i="11"/>
  <c r="AJ54" i="11"/>
  <c r="AM94" i="11"/>
  <c r="AJ36" i="11"/>
  <c r="AO47" i="11"/>
  <c r="AJ103" i="11"/>
  <c r="AJ95" i="11"/>
  <c r="AJ47" i="11"/>
  <c r="AH55" i="11"/>
  <c r="AJ64" i="11"/>
  <c r="AO87" i="11"/>
  <c r="AO94" i="11"/>
  <c r="AH79" i="11"/>
  <c r="AH36" i="11"/>
  <c r="AM54" i="11"/>
  <c r="AH17" i="11"/>
  <c r="AH56" i="11"/>
  <c r="AI56" i="11" s="1"/>
  <c r="AJ37" i="11"/>
  <c r="AM22" i="11"/>
  <c r="AJ29" i="11"/>
  <c r="AJ28" i="11"/>
  <c r="AM25" i="11"/>
  <c r="AH63" i="11"/>
  <c r="AO18" i="11"/>
  <c r="AJ19" i="11"/>
  <c r="AH91" i="11"/>
  <c r="AH71" i="11"/>
  <c r="AO41" i="11"/>
  <c r="AJ96" i="11"/>
  <c r="AO31" i="11"/>
  <c r="AM59" i="11"/>
  <c r="AO24" i="11"/>
  <c r="AJ56" i="11"/>
  <c r="AM37" i="11"/>
  <c r="AH42" i="11"/>
  <c r="AM29" i="11"/>
  <c r="AO25" i="11"/>
  <c r="AH102" i="11"/>
  <c r="AJ63" i="11"/>
  <c r="AH78" i="11"/>
  <c r="AH27" i="11"/>
  <c r="AM19" i="11"/>
  <c r="AH30" i="11"/>
  <c r="AJ91" i="11"/>
  <c r="AJ71" i="11"/>
  <c r="AM96" i="11"/>
  <c r="AH24" i="11"/>
  <c r="AI24" i="11" s="1"/>
  <c r="AH33" i="11"/>
  <c r="AM9" i="11"/>
  <c r="AM35" i="11"/>
  <c r="AO43" i="11"/>
  <c r="AM74" i="11"/>
  <c r="AM56" i="11"/>
  <c r="AO37" i="11"/>
  <c r="AH14" i="11"/>
  <c r="AJ42" i="11"/>
  <c r="AK42" i="11" s="1"/>
  <c r="AO29" i="11"/>
  <c r="AJ102" i="11"/>
  <c r="AM63" i="11"/>
  <c r="AH107" i="11"/>
  <c r="AJ78" i="11"/>
  <c r="AJ27" i="11"/>
  <c r="AH12" i="11"/>
  <c r="AJ30" i="11"/>
  <c r="AM91" i="11"/>
  <c r="AH23" i="11"/>
  <c r="AM71" i="11"/>
  <c r="AO13" i="11"/>
  <c r="AO59" i="11"/>
  <c r="AJ24" i="11"/>
  <c r="AH46" i="11"/>
  <c r="AM36" i="11"/>
  <c r="AJ14" i="11"/>
  <c r="AM42" i="11"/>
  <c r="AO11" i="11"/>
  <c r="AM102" i="11"/>
  <c r="AM15" i="11"/>
  <c r="AJ107" i="11"/>
  <c r="AM78" i="11"/>
  <c r="AM27" i="11"/>
  <c r="AH19" i="11"/>
  <c r="AJ12" i="11"/>
  <c r="AM30" i="11"/>
  <c r="AM49" i="11"/>
  <c r="AJ34" i="11"/>
  <c r="AO91" i="11"/>
  <c r="AO36" i="11"/>
  <c r="AM14" i="11"/>
  <c r="AO42" i="11"/>
  <c r="AH11" i="11"/>
  <c r="AO15" i="11"/>
  <c r="AO63" i="11"/>
  <c r="AM107" i="11"/>
  <c r="AO19" i="11"/>
  <c r="AM12" i="11"/>
  <c r="AO49" i="11"/>
  <c r="AM34" i="11"/>
  <c r="AM23" i="11"/>
  <c r="AM38" i="11"/>
  <c r="AM13" i="11"/>
  <c r="AH31" i="11"/>
  <c r="AH26" i="11"/>
  <c r="AJ86" i="11"/>
  <c r="AO7" i="11"/>
  <c r="AM17" i="11"/>
  <c r="AO14" i="11"/>
  <c r="AO22" i="11"/>
  <c r="AO28" i="11"/>
  <c r="AO102" i="11"/>
  <c r="AJ15" i="11"/>
  <c r="AH18" i="11"/>
  <c r="AI18" i="11" s="1"/>
  <c r="AO107" i="11"/>
  <c r="AO78" i="11"/>
  <c r="AO27" i="11"/>
  <c r="AO12" i="11"/>
  <c r="AH49" i="11"/>
  <c r="AO34" i="11"/>
  <c r="AM62" i="11"/>
  <c r="AO23" i="11"/>
  <c r="AO38" i="11"/>
  <c r="AH41" i="11"/>
  <c r="AJ13" i="11"/>
  <c r="AJ31" i="11"/>
  <c r="AK31" i="11" s="1"/>
  <c r="AJ26" i="11"/>
  <c r="AM86" i="11"/>
  <c r="AO46" i="11"/>
  <c r="AM79" i="11"/>
  <c r="AJ17" i="11"/>
  <c r="AH22" i="11"/>
  <c r="AM28" i="11"/>
  <c r="AH25" i="11"/>
  <c r="AJ11" i="11"/>
  <c r="AH15" i="11"/>
  <c r="AJ18" i="11"/>
  <c r="AJ49" i="11"/>
  <c r="AH34" i="11"/>
  <c r="AI34" i="11" s="1"/>
  <c r="AH62" i="11"/>
  <c r="AH38" i="11"/>
  <c r="AJ41" i="11"/>
  <c r="AM31" i="11"/>
  <c r="AM26" i="11"/>
  <c r="AH59" i="11"/>
  <c r="AO9" i="11"/>
  <c r="AJ79" i="11"/>
  <c r="AO17" i="11"/>
  <c r="AO56" i="11"/>
  <c r="AH37" i="11"/>
  <c r="AJ22" i="11"/>
  <c r="AH29" i="11"/>
  <c r="AH28" i="11"/>
  <c r="AJ25" i="11"/>
  <c r="AM11" i="11"/>
  <c r="AM18" i="11"/>
  <c r="AO30" i="11"/>
  <c r="AJ62" i="11"/>
  <c r="AO71" i="11"/>
  <c r="AJ46" i="11"/>
  <c r="AO33" i="11"/>
  <c r="AJ35" i="11"/>
  <c r="AO74" i="11"/>
  <c r="AH5" i="11"/>
  <c r="AM108" i="11"/>
  <c r="AJ61" i="11"/>
  <c r="AH53" i="11"/>
  <c r="AM16" i="11"/>
  <c r="AO89" i="11"/>
  <c r="AO48" i="11"/>
  <c r="AM105" i="11"/>
  <c r="AO109" i="11"/>
  <c r="AO93" i="11"/>
  <c r="AO62" i="11"/>
  <c r="AM46" i="11"/>
  <c r="AO35" i="11"/>
  <c r="AM61" i="11"/>
  <c r="AH83" i="11"/>
  <c r="AH10" i="11"/>
  <c r="AI10" i="11" s="1"/>
  <c r="AJ53" i="11"/>
  <c r="AO16" i="11"/>
  <c r="AO105" i="11"/>
  <c r="AH9" i="11"/>
  <c r="AI9" i="11" s="1"/>
  <c r="AH99" i="11"/>
  <c r="AO108" i="11"/>
  <c r="AO61" i="11"/>
  <c r="AJ83" i="11"/>
  <c r="AJ10" i="11"/>
  <c r="AK10" i="11" s="1"/>
  <c r="AM53" i="11"/>
  <c r="AH89" i="11"/>
  <c r="AO45" i="11"/>
  <c r="AH58" i="11"/>
  <c r="AI58" i="11" s="1"/>
  <c r="AH50" i="11"/>
  <c r="AI50" i="11" s="1"/>
  <c r="AJ70" i="11"/>
  <c r="AJ9" i="11"/>
  <c r="AK9" i="11" s="1"/>
  <c r="AH43" i="11"/>
  <c r="AJ99" i="11"/>
  <c r="AH108" i="11"/>
  <c r="AH101" i="11"/>
  <c r="AH65" i="11"/>
  <c r="AM83" i="11"/>
  <c r="AJ66" i="11"/>
  <c r="AM10" i="11"/>
  <c r="AO53" i="11"/>
  <c r="AO106" i="11"/>
  <c r="AO82" i="11"/>
  <c r="AM45" i="11"/>
  <c r="AJ58" i="11"/>
  <c r="AK58" i="11" s="1"/>
  <c r="AH105" i="11"/>
  <c r="AJ50" i="11"/>
  <c r="AJ43" i="11"/>
  <c r="AO5" i="11"/>
  <c r="AM99" i="11"/>
  <c r="AJ108" i="11"/>
  <c r="AJ101" i="11"/>
  <c r="AJ65" i="11"/>
  <c r="AO83" i="11"/>
  <c r="AH66" i="11"/>
  <c r="AI66" i="11" s="1"/>
  <c r="AO10" i="11"/>
  <c r="AH82" i="11"/>
  <c r="AI82" i="11" s="1"/>
  <c r="AH45" i="11"/>
  <c r="AM58" i="11"/>
  <c r="AM41" i="11"/>
  <c r="AJ59" i="11"/>
  <c r="AH74" i="11"/>
  <c r="AM5" i="11"/>
  <c r="AO99" i="11"/>
  <c r="AM101" i="11"/>
  <c r="AM65" i="11"/>
  <c r="AM66" i="11"/>
  <c r="AH106" i="11"/>
  <c r="AI106" i="11" s="1"/>
  <c r="AJ45" i="11"/>
  <c r="AO58" i="11"/>
  <c r="AH48" i="11"/>
  <c r="AI48" i="11" s="1"/>
  <c r="AJ109" i="11"/>
  <c r="AO50" i="11"/>
  <c r="AM90" i="11"/>
  <c r="AJ93" i="11"/>
  <c r="AJ57" i="11"/>
  <c r="AH96" i="11"/>
  <c r="AH86" i="11"/>
  <c r="AM24" i="11"/>
  <c r="AJ33" i="11"/>
  <c r="AM43" i="11"/>
  <c r="AJ74" i="11"/>
  <c r="AK74" i="11" s="1"/>
  <c r="AJ5" i="11"/>
  <c r="AO101" i="11"/>
  <c r="AO65" i="11"/>
  <c r="AO66" i="11"/>
  <c r="AJ106" i="11"/>
  <c r="AH16" i="11"/>
  <c r="AI16" i="11" s="1"/>
  <c r="AJ82" i="11"/>
  <c r="AJ89" i="11"/>
  <c r="AJ48" i="11"/>
  <c r="AK48" i="11" s="1"/>
  <c r="AM109" i="11"/>
  <c r="AJ23" i="11"/>
  <c r="AK23" i="11" s="1"/>
  <c r="AJ38" i="11"/>
  <c r="AH13" i="11"/>
  <c r="AO96" i="11"/>
  <c r="AO26" i="11"/>
  <c r="AO86" i="11"/>
  <c r="AM33" i="11"/>
  <c r="AH35" i="11"/>
  <c r="AH61" i="11"/>
  <c r="AM106" i="11"/>
  <c r="AJ16" i="11"/>
  <c r="AM82" i="11"/>
  <c r="AM89" i="11"/>
  <c r="AM48" i="11"/>
  <c r="U309" i="54"/>
  <c r="AB309" i="54" s="1"/>
  <c r="AE309" i="54" s="1"/>
  <c r="O309" i="54"/>
  <c r="AH648" i="11"/>
  <c r="AJ648" i="11"/>
  <c r="AM648" i="11"/>
  <c r="AO648" i="11"/>
  <c r="Y648" i="11"/>
  <c r="X648" i="11"/>
  <c r="AJ1884" i="11"/>
  <c r="AC1044" i="11"/>
  <c r="Z1044" i="11"/>
  <c r="AB2036" i="11"/>
  <c r="AD2036" i="11"/>
  <c r="T310" i="54"/>
  <c r="AA310" i="54" s="1"/>
  <c r="AD310" i="54" s="1"/>
  <c r="N310" i="54"/>
  <c r="H310" i="54"/>
  <c r="I310" i="54" s="1"/>
  <c r="J310" i="54" s="1"/>
  <c r="AC2312" i="11"/>
  <c r="Z2312" i="11"/>
  <c r="AJ2160" i="11"/>
  <c r="AH2083" i="11"/>
  <c r="AJ2000" i="11"/>
  <c r="AM1885" i="11"/>
  <c r="AH1865" i="11"/>
  <c r="AM1625" i="11"/>
  <c r="AC1293" i="11"/>
  <c r="Z1293" i="11"/>
  <c r="AE1293" i="11" s="1"/>
  <c r="O299" i="54"/>
  <c r="U299" i="54"/>
  <c r="AB299" i="54" s="1"/>
  <c r="AE299" i="54" s="1"/>
  <c r="I31" i="30"/>
  <c r="Z3619" i="11"/>
  <c r="AC3619" i="11"/>
  <c r="AM3779" i="11"/>
  <c r="AH3753" i="11"/>
  <c r="AO3744" i="11"/>
  <c r="AM3532" i="11"/>
  <c r="AH3496" i="11"/>
  <c r="AH3471" i="11"/>
  <c r="AJ3118" i="11"/>
  <c r="AM3092" i="11"/>
  <c r="AM3072" i="11"/>
  <c r="AH3071" i="11"/>
  <c r="AM2837" i="11"/>
  <c r="AH2824" i="11"/>
  <c r="AH2776" i="11"/>
  <c r="AJ2705" i="11"/>
  <c r="AJ2701" i="11"/>
  <c r="AJ2680" i="11"/>
  <c r="AJ1705" i="11"/>
  <c r="AM1705" i="11"/>
  <c r="AH1705" i="11"/>
  <c r="AO1705" i="11"/>
  <c r="Y1705" i="11"/>
  <c r="X1705" i="11"/>
  <c r="AM1685" i="11"/>
  <c r="AJ1759" i="11"/>
  <c r="AO1732" i="11"/>
  <c r="AH1735" i="11"/>
  <c r="AO1713" i="11"/>
  <c r="AO1737" i="11"/>
  <c r="AO1758" i="11"/>
  <c r="AO1742" i="11"/>
  <c r="AH1685" i="11"/>
  <c r="AM1759" i="11"/>
  <c r="AJ1732" i="11"/>
  <c r="AJ1735" i="11"/>
  <c r="AM1713" i="11"/>
  <c r="AH1737" i="11"/>
  <c r="AJ1742" i="11"/>
  <c r="AH1703" i="11"/>
  <c r="AI1703" i="11" s="1"/>
  <c r="AH1759" i="11"/>
  <c r="AM1732" i="11"/>
  <c r="AO1735" i="11"/>
  <c r="AM1719" i="11"/>
  <c r="AJ1775" i="11"/>
  <c r="AH1686" i="11"/>
  <c r="AM1742" i="11"/>
  <c r="AJ1695" i="11"/>
  <c r="AJ1703" i="11"/>
  <c r="AO1759" i="11"/>
  <c r="AH1732" i="11"/>
  <c r="AM1735" i="11"/>
  <c r="AH1718" i="11"/>
  <c r="AO1719" i="11"/>
  <c r="AM1775" i="11"/>
  <c r="AJ1686" i="11"/>
  <c r="AH1742" i="11"/>
  <c r="AM1695" i="11"/>
  <c r="AO1703" i="11"/>
  <c r="AM1734" i="11"/>
  <c r="AJ1718" i="11"/>
  <c r="AJ1727" i="11"/>
  <c r="AO1775" i="11"/>
  <c r="AM1776" i="11"/>
  <c r="AO1686" i="11"/>
  <c r="AH1695" i="11"/>
  <c r="AO1685" i="11"/>
  <c r="AM1703" i="11"/>
  <c r="AO1734" i="11"/>
  <c r="AO1718" i="11"/>
  <c r="AH1719" i="11"/>
  <c r="AH1758" i="11"/>
  <c r="AM1727" i="11"/>
  <c r="AM1686" i="11"/>
  <c r="AO1695" i="11"/>
  <c r="AH1734" i="11"/>
  <c r="AM1718" i="11"/>
  <c r="AH1713" i="11"/>
  <c r="AJ1685" i="11"/>
  <c r="AJ1734" i="11"/>
  <c r="AJ1713" i="11"/>
  <c r="AM1737" i="11"/>
  <c r="AM1758" i="11"/>
  <c r="AO1727" i="11"/>
  <c r="AJ1737" i="11"/>
  <c r="AJ1758" i="11"/>
  <c r="AH1775" i="11"/>
  <c r="AH1736" i="11"/>
  <c r="AJ1698" i="11"/>
  <c r="AO1767" i="11"/>
  <c r="AM1708" i="11"/>
  <c r="AM1768" i="11"/>
  <c r="AM1694" i="11"/>
  <c r="AJ1739" i="11"/>
  <c r="AM1748" i="11"/>
  <c r="AH1780" i="11"/>
  <c r="AO1783" i="11"/>
  <c r="AH1760" i="11"/>
  <c r="AI1760" i="11" s="1"/>
  <c r="AJ1716" i="11"/>
  <c r="AH1710" i="11"/>
  <c r="AM1766" i="11"/>
  <c r="AM1709" i="11"/>
  <c r="AJ1751" i="11"/>
  <c r="AJ1707" i="11"/>
  <c r="AJ1752" i="11"/>
  <c r="AJ1719" i="11"/>
  <c r="AJ1736" i="11"/>
  <c r="AO1698" i="11"/>
  <c r="AH1711" i="11"/>
  <c r="AM1767" i="11"/>
  <c r="AH1696" i="11"/>
  <c r="AI1696" i="11" s="1"/>
  <c r="AH1704" i="11"/>
  <c r="AO1694" i="11"/>
  <c r="AM1739" i="11"/>
  <c r="AO1748" i="11"/>
  <c r="AJ1774" i="11"/>
  <c r="AJ1760" i="11"/>
  <c r="AH1744" i="11"/>
  <c r="AM1716" i="11"/>
  <c r="AO1766" i="11"/>
  <c r="AH1687" i="11"/>
  <c r="AM1707" i="11"/>
  <c r="AO1728" i="11"/>
  <c r="AO1752" i="11"/>
  <c r="AJ1701" i="11"/>
  <c r="AH1750" i="11"/>
  <c r="AJ1711" i="11"/>
  <c r="AO1700" i="11"/>
  <c r="AJ1696" i="11"/>
  <c r="AJ1704" i="11"/>
  <c r="AO1768" i="11"/>
  <c r="AM1774" i="11"/>
  <c r="AH1783" i="11"/>
  <c r="AM1760" i="11"/>
  <c r="AJ1744" i="11"/>
  <c r="AO1716" i="11"/>
  <c r="AH1766" i="11"/>
  <c r="AO1709" i="11"/>
  <c r="AJ1687" i="11"/>
  <c r="AJ1776" i="11"/>
  <c r="AM1697" i="11"/>
  <c r="AJ1750" i="11"/>
  <c r="AM1711" i="11"/>
  <c r="AJ1700" i="11"/>
  <c r="AM1696" i="11"/>
  <c r="AH1774" i="11"/>
  <c r="AH1776" i="11"/>
  <c r="AI1776" i="11" s="1"/>
  <c r="AO1697" i="11"/>
  <c r="AM1736" i="11"/>
  <c r="AO1750" i="11"/>
  <c r="AH1726" i="11"/>
  <c r="AO1711" i="11"/>
  <c r="AM1702" i="11"/>
  <c r="AH1708" i="11"/>
  <c r="AM1700" i="11"/>
  <c r="AH1768" i="11"/>
  <c r="AO1774" i="11"/>
  <c r="AJ1743" i="11"/>
  <c r="AM1783" i="11"/>
  <c r="AO1710" i="11"/>
  <c r="AH1782" i="11"/>
  <c r="AM1751" i="11"/>
  <c r="AH1728" i="11"/>
  <c r="AI1728" i="11" s="1"/>
  <c r="AO1776" i="11"/>
  <c r="AH1698" i="11"/>
  <c r="AM1750" i="11"/>
  <c r="AJ1726" i="11"/>
  <c r="AO1702" i="11"/>
  <c r="AJ1708" i="11"/>
  <c r="AH1700" i="11"/>
  <c r="AM1704" i="11"/>
  <c r="AJ1768" i="11"/>
  <c r="AO1739" i="11"/>
  <c r="AJ1780" i="11"/>
  <c r="AM1743" i="11"/>
  <c r="AO1760" i="11"/>
  <c r="AJ1710" i="11"/>
  <c r="AJ1782" i="11"/>
  <c r="AO1751" i="11"/>
  <c r="AO1707" i="11"/>
  <c r="AJ1728" i="11"/>
  <c r="AH1752" i="11"/>
  <c r="AI1752" i="11" s="1"/>
  <c r="AH1727" i="11"/>
  <c r="AI1727" i="11" s="1"/>
  <c r="AH1697" i="11"/>
  <c r="AI1697" i="11" s="1"/>
  <c r="AO1736" i="11"/>
  <c r="AM1698" i="11"/>
  <c r="AM1726" i="11"/>
  <c r="AH1767" i="11"/>
  <c r="AH1702" i="11"/>
  <c r="AO1708" i="11"/>
  <c r="AO1696" i="11"/>
  <c r="AH1694" i="11"/>
  <c r="AH1748" i="11"/>
  <c r="AM1780" i="11"/>
  <c r="AO1743" i="11"/>
  <c r="AM1710" i="11"/>
  <c r="AM1782" i="11"/>
  <c r="AM1687" i="11"/>
  <c r="AM1728" i="11"/>
  <c r="AM1752" i="11"/>
  <c r="AH1692" i="11"/>
  <c r="AJ1688" i="11"/>
  <c r="AJ1697" i="11"/>
  <c r="AO1726" i="11"/>
  <c r="AJ1767" i="11"/>
  <c r="AJ1702" i="11"/>
  <c r="AO1704" i="11"/>
  <c r="AJ1694" i="11"/>
  <c r="AH1739" i="11"/>
  <c r="AJ1748" i="11"/>
  <c r="AO1780" i="11"/>
  <c r="AO1701" i="11"/>
  <c r="AM1771" i="11"/>
  <c r="AO1730" i="11"/>
  <c r="AH1746" i="11"/>
  <c r="AM1763" i="11"/>
  <c r="AH1722" i="11"/>
  <c r="AJ1721" i="11"/>
  <c r="AO1725" i="11"/>
  <c r="AJ1729" i="11"/>
  <c r="AJ1741" i="11"/>
  <c r="AM1781" i="11"/>
  <c r="AO1784" i="11"/>
  <c r="AH1689" i="11"/>
  <c r="AI1689" i="11" s="1"/>
  <c r="AM1717" i="11"/>
  <c r="AM1788" i="11"/>
  <c r="AO1706" i="11"/>
  <c r="AJ1740" i="11"/>
  <c r="AM1749" i="11"/>
  <c r="AH1778" i="11"/>
  <c r="AO1787" i="11"/>
  <c r="AH1731" i="11"/>
  <c r="AH1690" i="11"/>
  <c r="AH1765" i="11"/>
  <c r="AO1720" i="11"/>
  <c r="AM1754" i="11"/>
  <c r="AO1699" i="11"/>
  <c r="AM1714" i="11"/>
  <c r="AH1751" i="11"/>
  <c r="AI1751" i="11" s="1"/>
  <c r="AO1688" i="11"/>
  <c r="AJ1730" i="11"/>
  <c r="AJ1746" i="11"/>
  <c r="AO1763" i="11"/>
  <c r="AJ1722" i="11"/>
  <c r="AM1721" i="11"/>
  <c r="AM1725" i="11"/>
  <c r="AM1741" i="11"/>
  <c r="AM1784" i="11"/>
  <c r="AJ1689" i="11"/>
  <c r="AK1689" i="11" s="1"/>
  <c r="AO1693" i="11"/>
  <c r="AO1755" i="11"/>
  <c r="AM1724" i="11"/>
  <c r="AO1740" i="11"/>
  <c r="AH1749" i="11"/>
  <c r="AH1743" i="11"/>
  <c r="AO1744" i="11"/>
  <c r="AM1692" i="11"/>
  <c r="AM1722" i="11"/>
  <c r="AH1733" i="11"/>
  <c r="AJ1781" i="11"/>
  <c r="AM1689" i="11"/>
  <c r="AM1693" i="11"/>
  <c r="AH1717" i="11"/>
  <c r="AO1724" i="11"/>
  <c r="AM1778" i="11"/>
  <c r="AM1747" i="11"/>
  <c r="AM1731" i="11"/>
  <c r="AM1690" i="11"/>
  <c r="AJ1757" i="11"/>
  <c r="AM1765" i="11"/>
  <c r="AM1744" i="11"/>
  <c r="AJ1766" i="11"/>
  <c r="AO1692" i="11"/>
  <c r="AO1721" i="11"/>
  <c r="AJ1733" i="11"/>
  <c r="AO1741" i="11"/>
  <c r="AO1781" i="11"/>
  <c r="AH1724" i="11"/>
  <c r="AM1740" i="11"/>
  <c r="AO1747" i="11"/>
  <c r="AO1731" i="11"/>
  <c r="AJ1783" i="11"/>
  <c r="AO1782" i="11"/>
  <c r="AH1707" i="11"/>
  <c r="AJ1692" i="11"/>
  <c r="AO1771" i="11"/>
  <c r="AM1729" i="11"/>
  <c r="AM1733" i="11"/>
  <c r="AH1741" i="11"/>
  <c r="AO1689" i="11"/>
  <c r="AH1701" i="11"/>
  <c r="AH1730" i="11"/>
  <c r="AM1746" i="11"/>
  <c r="AH1725" i="11"/>
  <c r="AO1729" i="11"/>
  <c r="AH1784" i="11"/>
  <c r="AI1784" i="11" s="1"/>
  <c r="AO1717" i="11"/>
  <c r="AO1788" i="11"/>
  <c r="AH1755" i="11"/>
  <c r="AJ1706" i="11"/>
  <c r="AO1749" i="11"/>
  <c r="AH1787" i="11"/>
  <c r="AH1712" i="11"/>
  <c r="AM1720" i="11"/>
  <c r="AO1754" i="11"/>
  <c r="AJ1709" i="11"/>
  <c r="AM1701" i="11"/>
  <c r="AH1688" i="11"/>
  <c r="AI1688" i="11" s="1"/>
  <c r="AH1771" i="11"/>
  <c r="AM1730" i="11"/>
  <c r="AH1763" i="11"/>
  <c r="AJ1725" i="11"/>
  <c r="AO1733" i="11"/>
  <c r="AJ1784" i="11"/>
  <c r="AH1693" i="11"/>
  <c r="AH1788" i="11"/>
  <c r="AJ1755" i="11"/>
  <c r="AM1706" i="11"/>
  <c r="AH1716" i="11"/>
  <c r="AH1709" i="11"/>
  <c r="AO1687" i="11"/>
  <c r="AM1688" i="11"/>
  <c r="AJ1771" i="11"/>
  <c r="AO1746" i="11"/>
  <c r="AJ1763" i="11"/>
  <c r="AO1722" i="11"/>
  <c r="AH1721" i="11"/>
  <c r="AH1729" i="11"/>
  <c r="AH1781" i="11"/>
  <c r="AJ1693" i="11"/>
  <c r="AJ1717" i="11"/>
  <c r="AJ1788" i="11"/>
  <c r="AM1755" i="11"/>
  <c r="AH1740" i="11"/>
  <c r="AJ1749" i="11"/>
  <c r="AO3717" i="11"/>
  <c r="AH3781" i="11"/>
  <c r="AH3762" i="11"/>
  <c r="AM3572" i="11"/>
  <c r="AO3519" i="11"/>
  <c r="AO3510" i="11"/>
  <c r="AC3120" i="11"/>
  <c r="Z3120" i="11"/>
  <c r="AO3111" i="11"/>
  <c r="AJ3094" i="11"/>
  <c r="AJ2839" i="11"/>
  <c r="AH2817" i="11"/>
  <c r="Z2728" i="11"/>
  <c r="AC2728" i="11"/>
  <c r="Z2092" i="11"/>
  <c r="AC2092" i="11"/>
  <c r="AJ2076" i="11"/>
  <c r="AH1889" i="11"/>
  <c r="AM1764" i="11"/>
  <c r="AM1665" i="11"/>
  <c r="Z1637" i="11"/>
  <c r="AC1637" i="11"/>
  <c r="AF1637" i="11" s="1"/>
  <c r="AJ1245" i="11"/>
  <c r="AH1241" i="11"/>
  <c r="AM1224" i="11"/>
  <c r="AM1208" i="11"/>
  <c r="AM1204" i="11"/>
  <c r="AM1108" i="11"/>
  <c r="AH961" i="11"/>
  <c r="AH888" i="11"/>
  <c r="AJ888" i="11"/>
  <c r="AO888" i="11"/>
  <c r="AM888" i="11"/>
  <c r="Y888" i="11"/>
  <c r="X888" i="11"/>
  <c r="AM532" i="11"/>
  <c r="AM520" i="11"/>
  <c r="AO516" i="11"/>
  <c r="AJ512" i="11"/>
  <c r="AH314" i="11"/>
  <c r="AH283" i="11"/>
  <c r="AJ274" i="11"/>
  <c r="AJ178" i="11"/>
  <c r="AK178" i="11" s="1"/>
  <c r="AH75" i="11"/>
  <c r="AM2045" i="11"/>
  <c r="AC3306" i="11"/>
  <c r="Z3306" i="11"/>
  <c r="AH1762" i="11"/>
  <c r="AJ1658" i="11"/>
  <c r="Z2457" i="11"/>
  <c r="AC2457" i="11"/>
  <c r="AO2634" i="11"/>
  <c r="AC3817" i="11"/>
  <c r="AF3817" i="11" s="1"/>
  <c r="Z3817" i="11"/>
  <c r="AO3083" i="11"/>
  <c r="AH3099" i="11"/>
  <c r="AH3121" i="11"/>
  <c r="AJ1691" i="11"/>
  <c r="Z667" i="11"/>
  <c r="AC667" i="11"/>
  <c r="AH441" i="11"/>
  <c r="AM2740" i="11"/>
  <c r="AJ978" i="11"/>
  <c r="AM570" i="11"/>
  <c r="AM601" i="11"/>
  <c r="AJ285" i="11"/>
  <c r="AM1218" i="11"/>
  <c r="AH3497" i="11"/>
  <c r="Z2122" i="11"/>
  <c r="AC2122" i="11"/>
  <c r="AH2746" i="11"/>
  <c r="AJ3106" i="11"/>
  <c r="AM3734" i="11"/>
  <c r="AH130" i="11"/>
  <c r="AI130" i="11" s="1"/>
  <c r="AJ453" i="11"/>
  <c r="AJ1618" i="11"/>
  <c r="Z2105" i="11"/>
  <c r="AC2105" i="11"/>
  <c r="AF2105" i="11" s="1"/>
  <c r="AM77" i="11"/>
  <c r="Z357" i="11"/>
  <c r="AC357" i="11"/>
  <c r="AH189" i="11"/>
  <c r="AH2651" i="11"/>
  <c r="AM2715" i="11"/>
  <c r="AO2743" i="11"/>
  <c r="AO1074" i="11"/>
  <c r="Z1195" i="11"/>
  <c r="AC1195" i="11"/>
  <c r="AH2794" i="11"/>
  <c r="AH3713" i="11"/>
  <c r="AM3556" i="11"/>
  <c r="AJ3535" i="11"/>
  <c r="Z3512" i="11"/>
  <c r="AC3512" i="11"/>
  <c r="AC3104" i="11"/>
  <c r="Z3104" i="11"/>
  <c r="AM3095" i="11"/>
  <c r="AO2789" i="11"/>
  <c r="AJ2781" i="11"/>
  <c r="AK2781" i="11" s="1"/>
  <c r="AH2713" i="11"/>
  <c r="AH2688" i="11"/>
  <c r="AM2208" i="11"/>
  <c r="AO2196" i="11"/>
  <c r="AH2180" i="11"/>
  <c r="AO2168" i="11"/>
  <c r="AO2155" i="11"/>
  <c r="AO2084" i="11"/>
  <c r="AJ1881" i="11"/>
  <c r="AK1881" i="11" s="1"/>
  <c r="AJ1877" i="11"/>
  <c r="AH1657" i="11"/>
  <c r="AH1125" i="11"/>
  <c r="Z1117" i="11"/>
  <c r="AC1117" i="11"/>
  <c r="AF1117" i="11" s="1"/>
  <c r="AJ989" i="11"/>
  <c r="AJ985" i="11"/>
  <c r="AH496" i="11"/>
  <c r="AI496" i="11" s="1"/>
  <c r="AH456" i="11"/>
  <c r="AI456" i="11" s="1"/>
  <c r="AJ204" i="11"/>
  <c r="AJ104" i="11"/>
  <c r="Z92" i="11"/>
  <c r="AE92" i="11" s="1"/>
  <c r="AC92" i="11"/>
  <c r="AF92" i="11" s="1"/>
  <c r="AM2057" i="11"/>
  <c r="AJ3780" i="11"/>
  <c r="AK3780" i="11" s="1"/>
  <c r="Z2375" i="11"/>
  <c r="AC2375" i="11"/>
  <c r="AM1635" i="11"/>
  <c r="Z733" i="11"/>
  <c r="AE733" i="11" s="1"/>
  <c r="AC733" i="11"/>
  <c r="AO2738" i="11"/>
  <c r="Z2025" i="11"/>
  <c r="AC2025" i="11"/>
  <c r="AF2025" i="11" s="1"/>
  <c r="AO762" i="11"/>
  <c r="AM2138" i="11"/>
  <c r="Z707" i="11"/>
  <c r="AE707" i="11" s="1"/>
  <c r="AC707" i="11"/>
  <c r="AF707" i="11" s="1"/>
  <c r="AO3097" i="11"/>
  <c r="AM465" i="11"/>
  <c r="Z621" i="11"/>
  <c r="AC621" i="11"/>
  <c r="AF621" i="11" s="1"/>
  <c r="AM1034" i="11"/>
  <c r="AM3531" i="11"/>
  <c r="AM2633" i="11"/>
  <c r="AH2764" i="11"/>
  <c r="AM3775" i="11"/>
  <c r="AH333" i="11"/>
  <c r="AJ169" i="11"/>
  <c r="Z787" i="11"/>
  <c r="AC787" i="11"/>
  <c r="AF787" i="11" s="1"/>
  <c r="AO85" i="11"/>
  <c r="Z373" i="11"/>
  <c r="AC373" i="11"/>
  <c r="AH421" i="11"/>
  <c r="AI421" i="11" s="1"/>
  <c r="Z3604" i="11"/>
  <c r="AC3604" i="11"/>
  <c r="AO81" i="11"/>
  <c r="AM129" i="11"/>
  <c r="Z1163" i="11"/>
  <c r="AC1163" i="11"/>
  <c r="Z3664" i="11"/>
  <c r="AC3664" i="11"/>
  <c r="AC3697" i="11"/>
  <c r="AF3697" i="11" s="1"/>
  <c r="Z3697" i="11"/>
  <c r="Z3495" i="11"/>
  <c r="AC3495" i="11"/>
  <c r="AJ3487" i="11"/>
  <c r="Z2996" i="11"/>
  <c r="AE2996" i="11" s="1"/>
  <c r="AC2996" i="11"/>
  <c r="AH2832" i="11"/>
  <c r="AH2782" i="11"/>
  <c r="AM2729" i="11"/>
  <c r="Z2681" i="11"/>
  <c r="AC2681" i="11"/>
  <c r="AF2681" i="11" s="1"/>
  <c r="AH2672" i="11"/>
  <c r="AH2639" i="11"/>
  <c r="AI2639" i="11" s="1"/>
  <c r="AO2051" i="11"/>
  <c r="AJ2020" i="11"/>
  <c r="AJ1756" i="11"/>
  <c r="AO1646" i="11"/>
  <c r="AM1249" i="11"/>
  <c r="AO1233" i="11"/>
  <c r="AM1221" i="11"/>
  <c r="AO1217" i="11"/>
  <c r="AO1209" i="11"/>
  <c r="AO1205" i="11"/>
  <c r="AH1201" i="11"/>
  <c r="AH1109" i="11"/>
  <c r="Z957" i="11"/>
  <c r="AC957" i="11"/>
  <c r="AJ312" i="11"/>
  <c r="AH288" i="11"/>
  <c r="AJ80" i="11"/>
  <c r="AH60" i="11"/>
  <c r="AH2117" i="11"/>
  <c r="Z2399" i="11"/>
  <c r="AE2399" i="11" s="1"/>
  <c r="AC2399" i="11"/>
  <c r="AF2399" i="11" s="1"/>
  <c r="AO802" i="11"/>
  <c r="AM2762" i="11"/>
  <c r="AJ3683" i="11"/>
  <c r="AM1794" i="11"/>
  <c r="AO3561" i="11"/>
  <c r="AH3682" i="11"/>
  <c r="AO3123" i="11"/>
  <c r="Z3251" i="11"/>
  <c r="AC3251" i="11"/>
  <c r="AO1715" i="11"/>
  <c r="AH2644" i="11"/>
  <c r="AM1699" i="11"/>
  <c r="AH2033" i="11"/>
  <c r="AO161" i="11"/>
  <c r="AO586" i="11"/>
  <c r="AO234" i="11"/>
  <c r="AJ309" i="11"/>
  <c r="AJ3498" i="11"/>
  <c r="AO2779" i="11"/>
  <c r="AH3741" i="11"/>
  <c r="AO3776" i="11"/>
  <c r="AM170" i="11"/>
  <c r="AO57" i="11"/>
  <c r="AC2409" i="11"/>
  <c r="AF2409" i="11" s="1"/>
  <c r="Z2409" i="11"/>
  <c r="AM779" i="11"/>
  <c r="AH93" i="11"/>
  <c r="AO205" i="11"/>
  <c r="AJ2667" i="11"/>
  <c r="AH2723" i="11"/>
  <c r="Z3690" i="11"/>
  <c r="AC3690" i="11"/>
  <c r="AH90" i="11"/>
  <c r="AM2795" i="11"/>
  <c r="AJ2093" i="11"/>
  <c r="AJ457" i="11"/>
  <c r="AM1712" i="11"/>
  <c r="Z1019" i="11"/>
  <c r="AC1019" i="11"/>
  <c r="AJ147" i="11"/>
  <c r="AO3765" i="11"/>
  <c r="AM3540" i="11"/>
  <c r="Z3160" i="11"/>
  <c r="AC3160" i="11"/>
  <c r="Z2665" i="11"/>
  <c r="AE2665" i="11" s="1"/>
  <c r="AC2665" i="11"/>
  <c r="Z2402" i="11"/>
  <c r="AC2402" i="11"/>
  <c r="AO2156" i="11"/>
  <c r="AO2048" i="11"/>
  <c r="AO1757" i="11"/>
  <c r="AH328" i="11"/>
  <c r="AM292" i="11"/>
  <c r="AO272" i="11"/>
  <c r="AB230" i="11"/>
  <c r="AD230" i="11"/>
  <c r="AJ188" i="11"/>
  <c r="AM2201" i="11"/>
  <c r="AM2085" i="11"/>
  <c r="Z1675" i="11"/>
  <c r="AC1675" i="11"/>
  <c r="AF1675" i="11" s="1"/>
  <c r="AJ1690" i="11"/>
  <c r="AJ2747" i="11"/>
  <c r="AH209" i="11"/>
  <c r="AO3562" i="11"/>
  <c r="AH3145" i="11"/>
  <c r="Z3865" i="11"/>
  <c r="AC3865" i="11"/>
  <c r="AJ153" i="11"/>
  <c r="AM537" i="11"/>
  <c r="AM261" i="11"/>
  <c r="AJ1043" i="11"/>
  <c r="AC3050" i="11"/>
  <c r="Z3050" i="11"/>
  <c r="AM3499" i="11"/>
  <c r="AM3718" i="11"/>
  <c r="AH3783" i="11"/>
  <c r="AI3783" i="11" s="1"/>
  <c r="AJ1778" i="11"/>
  <c r="AM213" i="11"/>
  <c r="AJ249" i="11"/>
  <c r="AH2699" i="11"/>
  <c r="AM157" i="11"/>
  <c r="AH2009" i="11"/>
  <c r="AO1832" i="11"/>
  <c r="AH1152" i="11"/>
  <c r="AJ214" i="11"/>
  <c r="AM2787" i="11"/>
  <c r="Z2489" i="11"/>
  <c r="AC2489" i="11"/>
  <c r="AC3570" i="11"/>
  <c r="Z3570" i="11"/>
  <c r="Z2858" i="11"/>
  <c r="AC2858" i="11"/>
  <c r="Z1669" i="11"/>
  <c r="AC1669" i="11"/>
  <c r="AH1668" i="11"/>
  <c r="AM1645" i="11"/>
  <c r="AO997" i="11"/>
  <c r="T299" i="54"/>
  <c r="AA299" i="54" s="1"/>
  <c r="AD299" i="54" s="1"/>
  <c r="H299" i="54"/>
  <c r="I299" i="54" s="1"/>
  <c r="J299" i="54" s="1"/>
  <c r="N299" i="54"/>
  <c r="Z3842" i="11"/>
  <c r="AC3842" i="11"/>
  <c r="AJ3779" i="11"/>
  <c r="AO3753" i="11"/>
  <c r="AO3573" i="11"/>
  <c r="AM3544" i="11"/>
  <c r="AJ3532" i="11"/>
  <c r="Z3472" i="11"/>
  <c r="AC3472" i="11"/>
  <c r="AJ3136" i="11"/>
  <c r="AK3136" i="11" s="1"/>
  <c r="AM3135" i="11"/>
  <c r="AH3118" i="11"/>
  <c r="AJ3092" i="11"/>
  <c r="AJ3072" i="11"/>
  <c r="AJ2837" i="11"/>
  <c r="AK2837" i="11" s="1"/>
  <c r="AO2824" i="11"/>
  <c r="Z2744" i="11"/>
  <c r="AC2744" i="11"/>
  <c r="AH2705" i="11"/>
  <c r="AH2701" i="11"/>
  <c r="AI2701" i="11" s="1"/>
  <c r="AH2680" i="11"/>
  <c r="AH1173" i="11"/>
  <c r="AO1173" i="11"/>
  <c r="AJ1173" i="11"/>
  <c r="AM1173" i="11"/>
  <c r="Y1173" i="11"/>
  <c r="X1173" i="11"/>
  <c r="AJ1182" i="11"/>
  <c r="AO1191" i="11"/>
  <c r="AO1198" i="11"/>
  <c r="AM1230" i="11"/>
  <c r="AO1165" i="11"/>
  <c r="AH1223" i="11"/>
  <c r="AO1182" i="11"/>
  <c r="AH1191" i="11"/>
  <c r="AH1198" i="11"/>
  <c r="AO1230" i="11"/>
  <c r="AJ1190" i="11"/>
  <c r="AH1183" i="11"/>
  <c r="AM1223" i="11"/>
  <c r="AH1182" i="11"/>
  <c r="AJ1191" i="11"/>
  <c r="AM1175" i="11"/>
  <c r="AH1230" i="11"/>
  <c r="AM1183" i="11"/>
  <c r="AH1255" i="11"/>
  <c r="AM1191" i="11"/>
  <c r="AH1190" i="11"/>
  <c r="AJ1183" i="11"/>
  <c r="AJ1263" i="11"/>
  <c r="AJ1231" i="11"/>
  <c r="AJ1185" i="11"/>
  <c r="AO1255" i="11"/>
  <c r="AJ1175" i="11"/>
  <c r="AM1190" i="11"/>
  <c r="AO1183" i="11"/>
  <c r="AH1263" i="11"/>
  <c r="AO1231" i="11"/>
  <c r="AJ1199" i="11"/>
  <c r="AO1185" i="11"/>
  <c r="AJ1238" i="11"/>
  <c r="AH1254" i="11"/>
  <c r="AM1255" i="11"/>
  <c r="AO1175" i="11"/>
  <c r="AO1190" i="11"/>
  <c r="AH1165" i="11"/>
  <c r="AM1263" i="11"/>
  <c r="AH1231" i="11"/>
  <c r="AI1231" i="11" s="1"/>
  <c r="AO1199" i="11"/>
  <c r="AH1185" i="11"/>
  <c r="AJ1254" i="11"/>
  <c r="AJ1255" i="11"/>
  <c r="AM1182" i="11"/>
  <c r="AJ1198" i="11"/>
  <c r="AH1175" i="11"/>
  <c r="AJ1165" i="11"/>
  <c r="AJ1223" i="11"/>
  <c r="AO1263" i="11"/>
  <c r="AM1231" i="11"/>
  <c r="AH1199" i="11"/>
  <c r="AM1198" i="11"/>
  <c r="AJ1230" i="11"/>
  <c r="AM1165" i="11"/>
  <c r="AO1223" i="11"/>
  <c r="AM1199" i="11"/>
  <c r="AH1238" i="11"/>
  <c r="AO1254" i="11"/>
  <c r="AH1164" i="11"/>
  <c r="AO1259" i="11"/>
  <c r="AH1200" i="11"/>
  <c r="AH1174" i="11"/>
  <c r="AH1214" i="11"/>
  <c r="AO1246" i="11"/>
  <c r="AO1244" i="11"/>
  <c r="AO1229" i="11"/>
  <c r="AH1239" i="11"/>
  <c r="AM1176" i="11"/>
  <c r="AM1168" i="11"/>
  <c r="AO1232" i="11"/>
  <c r="AH1261" i="11"/>
  <c r="AH1206" i="11"/>
  <c r="AJ1207" i="11"/>
  <c r="AJ1247" i="11"/>
  <c r="AH1180" i="11"/>
  <c r="AO1215" i="11"/>
  <c r="AO1252" i="11"/>
  <c r="AM1185" i="11"/>
  <c r="AJ1236" i="11"/>
  <c r="AM1164" i="11"/>
  <c r="AH1259" i="11"/>
  <c r="AJ1200" i="11"/>
  <c r="AM1174" i="11"/>
  <c r="AJ1214" i="11"/>
  <c r="AH1246" i="11"/>
  <c r="AH1166" i="11"/>
  <c r="AJ1239" i="11"/>
  <c r="AO1264" i="11"/>
  <c r="AJ1176" i="11"/>
  <c r="AO1168" i="11"/>
  <c r="AH1232" i="11"/>
  <c r="AI1232" i="11" s="1"/>
  <c r="AJ1261" i="11"/>
  <c r="AM1206" i="11"/>
  <c r="AJ1167" i="11"/>
  <c r="AM1207" i="11"/>
  <c r="AO1180" i="11"/>
  <c r="AM1188" i="11"/>
  <c r="AJ1215" i="11"/>
  <c r="AH1226" i="11"/>
  <c r="AO1203" i="11"/>
  <c r="AO1238" i="11"/>
  <c r="AO1236" i="11"/>
  <c r="AJ1259" i="11"/>
  <c r="AM1216" i="11"/>
  <c r="AM1200" i="11"/>
  <c r="AM1214" i="11"/>
  <c r="AM1246" i="11"/>
  <c r="AO1166" i="11"/>
  <c r="AH1264" i="11"/>
  <c r="AI1264" i="11" s="1"/>
  <c r="AO1176" i="11"/>
  <c r="AJ1168" i="11"/>
  <c r="AJ1232" i="11"/>
  <c r="AM1196" i="11"/>
  <c r="AO1167" i="11"/>
  <c r="AO1207" i="11"/>
  <c r="AJ1260" i="11"/>
  <c r="AM1215" i="11"/>
  <c r="AH1186" i="11"/>
  <c r="AJ1212" i="11"/>
  <c r="AM1172" i="11"/>
  <c r="AM1238" i="11"/>
  <c r="AH1236" i="11"/>
  <c r="AM1259" i="11"/>
  <c r="AO1214" i="11"/>
  <c r="AJ1264" i="11"/>
  <c r="AJ1160" i="11"/>
  <c r="AH1168" i="11"/>
  <c r="AI1168" i="11" s="1"/>
  <c r="AM1232" i="11"/>
  <c r="AJ1169" i="11"/>
  <c r="AJ1192" i="11"/>
  <c r="AO1196" i="11"/>
  <c r="AJ1219" i="11"/>
  <c r="AM1262" i="11"/>
  <c r="AM1236" i="11"/>
  <c r="AH1216" i="11"/>
  <c r="AJ1166" i="11"/>
  <c r="AM1264" i="11"/>
  <c r="AO1160" i="11"/>
  <c r="AO1192" i="11"/>
  <c r="AJ1196" i="11"/>
  <c r="AM1219" i="11"/>
  <c r="AM1167" i="11"/>
  <c r="AM1247" i="11"/>
  <c r="AH1260" i="11"/>
  <c r="AM1180" i="11"/>
  <c r="AJ1188" i="11"/>
  <c r="AM1186" i="11"/>
  <c r="AH1179" i="11"/>
  <c r="AO1212" i="11"/>
  <c r="AJ1172" i="11"/>
  <c r="AM1184" i="11"/>
  <c r="AJ1216" i="11"/>
  <c r="AM1166" i="11"/>
  <c r="AM1244" i="11"/>
  <c r="AH1229" i="11"/>
  <c r="AH1160" i="11"/>
  <c r="AH1169" i="11"/>
  <c r="AH1192" i="11"/>
  <c r="AH1196" i="11"/>
  <c r="AO1219" i="11"/>
  <c r="AJ1262" i="11"/>
  <c r="AM1260" i="11"/>
  <c r="AO1188" i="11"/>
  <c r="AO1186" i="11"/>
  <c r="AJ1179" i="11"/>
  <c r="AH1212" i="11"/>
  <c r="AJ1252" i="11"/>
  <c r="AO1172" i="11"/>
  <c r="AO1184" i="11"/>
  <c r="AM1254" i="11"/>
  <c r="AJ1164" i="11"/>
  <c r="AO1216" i="11"/>
  <c r="AJ1174" i="11"/>
  <c r="AH1244" i="11"/>
  <c r="AM1229" i="11"/>
  <c r="AM1239" i="11"/>
  <c r="AM1160" i="11"/>
  <c r="AM1261" i="11"/>
  <c r="AM1169" i="11"/>
  <c r="AM1192" i="11"/>
  <c r="AH1219" i="11"/>
  <c r="AO1262" i="11"/>
  <c r="AJ1206" i="11"/>
  <c r="AH1247" i="11"/>
  <c r="AO1260" i="11"/>
  <c r="AM1179" i="11"/>
  <c r="AM1252" i="11"/>
  <c r="AH1184" i="11"/>
  <c r="AO1164" i="11"/>
  <c r="AO1200" i="11"/>
  <c r="AO1174" i="11"/>
  <c r="AJ1246" i="11"/>
  <c r="AJ1244" i="11"/>
  <c r="AJ1229" i="11"/>
  <c r="AO1239" i="11"/>
  <c r="AH1176" i="11"/>
  <c r="AI1176" i="11" s="1"/>
  <c r="AO1261" i="11"/>
  <c r="AO1169" i="11"/>
  <c r="AH1262" i="11"/>
  <c r="AO1206" i="11"/>
  <c r="AH1207" i="11"/>
  <c r="AO1247" i="11"/>
  <c r="AH1250" i="11"/>
  <c r="AM1228" i="11"/>
  <c r="AM1171" i="11"/>
  <c r="AH1211" i="11"/>
  <c r="AJ1202" i="11"/>
  <c r="AH1210" i="11"/>
  <c r="AM1162" i="11"/>
  <c r="AJ1170" i="11"/>
  <c r="AJ1243" i="11"/>
  <c r="AJ1193" i="11"/>
  <c r="AH1194" i="11"/>
  <c r="AH1242" i="11"/>
  <c r="AI1242" i="11" s="1"/>
  <c r="AJ1178" i="11"/>
  <c r="AH1172" i="11"/>
  <c r="AM1161" i="11"/>
  <c r="AH1227" i="11"/>
  <c r="AM1226" i="11"/>
  <c r="AJ1203" i="11"/>
  <c r="AH1228" i="11"/>
  <c r="AM1211" i="11"/>
  <c r="AO1202" i="11"/>
  <c r="AJ1162" i="11"/>
  <c r="AM1170" i="11"/>
  <c r="AM1212" i="11"/>
  <c r="AJ1161" i="11"/>
  <c r="AM1227" i="11"/>
  <c r="AO1226" i="11"/>
  <c r="AH1203" i="11"/>
  <c r="AO1250" i="11"/>
  <c r="AO1228" i="11"/>
  <c r="AO1211" i="11"/>
  <c r="AH1202" i="11"/>
  <c r="AO1162" i="11"/>
  <c r="AJ1222" i="11"/>
  <c r="AH1243" i="11"/>
  <c r="AO1193" i="11"/>
  <c r="AJ1186" i="11"/>
  <c r="AO1179" i="11"/>
  <c r="AO1161" i="11"/>
  <c r="AJ1227" i="11"/>
  <c r="AJ1250" i="11"/>
  <c r="AM1202" i="11"/>
  <c r="AH1187" i="11"/>
  <c r="AO1222" i="11"/>
  <c r="AM1243" i="11"/>
  <c r="AH1161" i="11"/>
  <c r="AO1227" i="11"/>
  <c r="AJ1226" i="11"/>
  <c r="AM1250" i="11"/>
  <c r="AM1240" i="11"/>
  <c r="AJ1171" i="11"/>
  <c r="AO1187" i="11"/>
  <c r="AJ1184" i="11"/>
  <c r="AO1240" i="11"/>
  <c r="AO1171" i="11"/>
  <c r="AJ1187" i="11"/>
  <c r="AM1210" i="11"/>
  <c r="AH1222" i="11"/>
  <c r="AJ1180" i="11"/>
  <c r="AH1215" i="11"/>
  <c r="AH1240" i="11"/>
  <c r="AJ1211" i="11"/>
  <c r="AM1187" i="11"/>
  <c r="AO1210" i="11"/>
  <c r="AO1170" i="11"/>
  <c r="AM1222" i="11"/>
  <c r="AH1167" i="11"/>
  <c r="AH1188" i="11"/>
  <c r="AH1252" i="11"/>
  <c r="AM1203" i="11"/>
  <c r="AJ1228" i="11"/>
  <c r="AJ1240" i="11"/>
  <c r="AH1171" i="11"/>
  <c r="AJ1210" i="11"/>
  <c r="AH1162" i="11"/>
  <c r="AH1170" i="11"/>
  <c r="Z3591" i="11"/>
  <c r="AC3591" i="11"/>
  <c r="AF3591" i="11" s="1"/>
  <c r="Z734" i="11"/>
  <c r="AC734" i="11"/>
  <c r="AO3781" i="11"/>
  <c r="AC3722" i="11"/>
  <c r="Z3722" i="11"/>
  <c r="AJ3572" i="11"/>
  <c r="AM3552" i="11"/>
  <c r="AO3527" i="11"/>
  <c r="AM3519" i="11"/>
  <c r="AO3120" i="11"/>
  <c r="Z2944" i="11"/>
  <c r="AC2944" i="11"/>
  <c r="AC2856" i="11"/>
  <c r="Z2856" i="11"/>
  <c r="AH2839" i="11"/>
  <c r="AI2839" i="11" s="1"/>
  <c r="AO2817" i="11"/>
  <c r="AH2728" i="11"/>
  <c r="AJ2092" i="11"/>
  <c r="AH2076" i="11"/>
  <c r="AC1789" i="11"/>
  <c r="AF1789" i="11" s="1"/>
  <c r="Z1789" i="11"/>
  <c r="AH1785" i="11"/>
  <c r="AO1772" i="11"/>
  <c r="AJ1764" i="11"/>
  <c r="AC1661" i="11"/>
  <c r="Z1661" i="11"/>
  <c r="AO1637" i="11"/>
  <c r="AM1245" i="11"/>
  <c r="Z1220" i="11"/>
  <c r="AC1220" i="11"/>
  <c r="AJ1208" i="11"/>
  <c r="AH1204" i="11"/>
  <c r="AO1108" i="11"/>
  <c r="Z1013" i="11"/>
  <c r="AC1013" i="11"/>
  <c r="AF1013" i="11" s="1"/>
  <c r="AH993" i="11"/>
  <c r="AO961" i="11"/>
  <c r="Z837" i="11"/>
  <c r="AE837" i="11" s="1"/>
  <c r="AC837" i="11"/>
  <c r="AO618" i="11"/>
  <c r="AJ532" i="11"/>
  <c r="AO520" i="11"/>
  <c r="Z372" i="11"/>
  <c r="AC372" i="11"/>
  <c r="AO314" i="11"/>
  <c r="AO283" i="11"/>
  <c r="AH274" i="11"/>
  <c r="AH178" i="11"/>
  <c r="AI178" i="11" s="1"/>
  <c r="Z67" i="11"/>
  <c r="AE67" i="11" s="1"/>
  <c r="AC67" i="11"/>
  <c r="AF67" i="11" s="1"/>
  <c r="Z2359" i="11"/>
  <c r="AC2359" i="11"/>
  <c r="AM1890" i="11"/>
  <c r="Z2755" i="11"/>
  <c r="AC2755" i="11"/>
  <c r="AH1658" i="11"/>
  <c r="AJ1251" i="11"/>
  <c r="AM3083" i="11"/>
  <c r="AO3099" i="11"/>
  <c r="Z3138" i="11"/>
  <c r="AC3138" i="11"/>
  <c r="AH1691" i="11"/>
  <c r="Z1723" i="11"/>
  <c r="AC1723" i="11"/>
  <c r="AO441" i="11"/>
  <c r="AJ2740" i="11"/>
  <c r="AH978" i="11"/>
  <c r="Z69" i="11"/>
  <c r="AE69" i="11" s="1"/>
  <c r="AC69" i="11"/>
  <c r="AF69" i="11" s="1"/>
  <c r="Z461" i="11"/>
  <c r="AC461" i="11"/>
  <c r="AJ570" i="11"/>
  <c r="AJ601" i="11"/>
  <c r="AK601" i="11" s="1"/>
  <c r="AH285" i="11"/>
  <c r="AH1218" i="11"/>
  <c r="AM3523" i="11"/>
  <c r="AM2122" i="11"/>
  <c r="AJ3734" i="11"/>
  <c r="AH3774" i="11"/>
  <c r="AH453" i="11"/>
  <c r="AO1618" i="11"/>
  <c r="AO2105" i="11"/>
  <c r="AJ121" i="11"/>
  <c r="AJ77" i="11"/>
  <c r="Z2691" i="11"/>
  <c r="AC2691" i="11"/>
  <c r="AJ2715" i="11"/>
  <c r="AJ1074" i="11"/>
  <c r="AO73" i="11"/>
  <c r="AM1195" i="11"/>
  <c r="AM3716" i="11"/>
  <c r="AO2794" i="11"/>
  <c r="AO3763" i="11"/>
  <c r="AM3740" i="11"/>
  <c r="AJ3556" i="11"/>
  <c r="AH3535" i="11"/>
  <c r="AO3512" i="11"/>
  <c r="AH3104" i="11"/>
  <c r="AJ3095" i="11"/>
  <c r="Z2849" i="11"/>
  <c r="AC2849" i="11"/>
  <c r="AF2849" i="11" s="1"/>
  <c r="AM2789" i="11"/>
  <c r="AH2781" i="11"/>
  <c r="AI2781" i="11" s="1"/>
  <c r="AO2713" i="11"/>
  <c r="AM2196" i="11"/>
  <c r="AC2176" i="11"/>
  <c r="Z2176" i="11"/>
  <c r="AJ2168" i="11"/>
  <c r="AJ2155" i="11"/>
  <c r="AH1881" i="11"/>
  <c r="AI1881" i="11" s="1"/>
  <c r="AH1877" i="11"/>
  <c r="AJ1257" i="11"/>
  <c r="AO1125" i="11"/>
  <c r="AJ1117" i="11"/>
  <c r="AH985" i="11"/>
  <c r="AC829" i="11"/>
  <c r="AF829" i="11" s="1"/>
  <c r="Z829" i="11"/>
  <c r="AO496" i="11"/>
  <c r="AH402" i="11"/>
  <c r="AJ402" i="11"/>
  <c r="AM402" i="11"/>
  <c r="AO402" i="11"/>
  <c r="Y402" i="11"/>
  <c r="X402" i="11"/>
  <c r="AJ376" i="11"/>
  <c r="AJ360" i="11"/>
  <c r="AJ352" i="11"/>
  <c r="AH204" i="11"/>
  <c r="AH104" i="11"/>
  <c r="AH92" i="11"/>
  <c r="AM88" i="11"/>
  <c r="AJ84" i="11"/>
  <c r="AO2057" i="11"/>
  <c r="AH3780" i="11"/>
  <c r="AI3780" i="11" s="1"/>
  <c r="AJ2141" i="11"/>
  <c r="AJ1635" i="11"/>
  <c r="AO1786" i="11"/>
  <c r="AO210" i="11"/>
  <c r="AJ2025" i="11"/>
  <c r="AM762" i="11"/>
  <c r="AH241" i="11"/>
  <c r="AJ2138" i="11"/>
  <c r="Z1595" i="11"/>
  <c r="AC1595" i="11"/>
  <c r="AJ425" i="11"/>
  <c r="AJ465" i="11"/>
  <c r="AH621" i="11"/>
  <c r="AM301" i="11"/>
  <c r="Z2335" i="11"/>
  <c r="AC2335" i="11"/>
  <c r="AF2335" i="11" s="1"/>
  <c r="AJ2633" i="11"/>
  <c r="AJ3709" i="11"/>
  <c r="AK3709" i="11" s="1"/>
  <c r="AJ3775" i="11"/>
  <c r="AK3775" i="11" s="1"/>
  <c r="Z573" i="11"/>
  <c r="AC573" i="11"/>
  <c r="AM1738" i="11"/>
  <c r="Z2401" i="11"/>
  <c r="AC2401" i="11"/>
  <c r="Z2425" i="11"/>
  <c r="AC2425" i="11"/>
  <c r="AM85" i="11"/>
  <c r="AH373" i="11"/>
  <c r="AM421" i="11"/>
  <c r="AM273" i="11"/>
  <c r="AO2666" i="11"/>
  <c r="AM2722" i="11"/>
  <c r="AH81" i="11"/>
  <c r="AJ129" i="11"/>
  <c r="AM1163" i="11"/>
  <c r="AH3697" i="11"/>
  <c r="AM3566" i="11"/>
  <c r="AO3557" i="11"/>
  <c r="AM3495" i="11"/>
  <c r="AH3487" i="11"/>
  <c r="AM3079" i="11"/>
  <c r="AO2832" i="11"/>
  <c r="AO2782" i="11"/>
  <c r="AJ2729" i="11"/>
  <c r="AH2681" i="11"/>
  <c r="AO2672" i="11"/>
  <c r="AH2020" i="11"/>
  <c r="AJ1873" i="11"/>
  <c r="AK1873" i="11" s="1"/>
  <c r="AH1756" i="11"/>
  <c r="AM1666" i="11"/>
  <c r="Z1253" i="11"/>
  <c r="AC1253" i="11"/>
  <c r="AJ1249" i="11"/>
  <c r="AM1237" i="11"/>
  <c r="AJ1233" i="11"/>
  <c r="AJ1221" i="11"/>
  <c r="AM1217" i="11"/>
  <c r="AJ1209" i="11"/>
  <c r="AM1205" i="11"/>
  <c r="AM1105" i="11"/>
  <c r="AJ480" i="11"/>
  <c r="AH410" i="11"/>
  <c r="AI410" i="11" s="1"/>
  <c r="AH312" i="11"/>
  <c r="AO288" i="11"/>
  <c r="AO200" i="11"/>
  <c r="AO179" i="11"/>
  <c r="AH80" i="11"/>
  <c r="AO72" i="11"/>
  <c r="AO60" i="11"/>
  <c r="AJ2165" i="11"/>
  <c r="AO2117" i="11"/>
  <c r="AJ802" i="11"/>
  <c r="AJ2762" i="11"/>
  <c r="AH3683" i="11"/>
  <c r="AJ1794" i="11"/>
  <c r="Z1795" i="11"/>
  <c r="AC1795" i="11"/>
  <c r="AF1795" i="11" s="1"/>
  <c r="AM3561" i="11"/>
  <c r="AM3123" i="11"/>
  <c r="AM1715" i="11"/>
  <c r="Z3889" i="11"/>
  <c r="AE3889" i="11" s="1"/>
  <c r="AC3889" i="11"/>
  <c r="AO2644" i="11"/>
  <c r="AJ1699" i="11"/>
  <c r="AM1598" i="11"/>
  <c r="Z1235" i="11"/>
  <c r="AC1235" i="11"/>
  <c r="Z3026" i="11"/>
  <c r="AC3026" i="11"/>
  <c r="AM2013" i="11"/>
  <c r="AH3498" i="11"/>
  <c r="AM2001" i="11"/>
  <c r="AM2779" i="11"/>
  <c r="AH170" i="11"/>
  <c r="AM57" i="11"/>
  <c r="AM986" i="11"/>
  <c r="AJ779" i="11"/>
  <c r="Z1619" i="11"/>
  <c r="AC1619" i="11"/>
  <c r="AM205" i="11"/>
  <c r="Z3616" i="11"/>
  <c r="AC3616" i="11"/>
  <c r="AO2667" i="11"/>
  <c r="AO2723" i="11"/>
  <c r="AJ2795" i="11"/>
  <c r="AH457" i="11"/>
  <c r="J38" i="33"/>
  <c r="AE39" i="35"/>
  <c r="AC2434" i="11"/>
  <c r="Z2434" i="11"/>
  <c r="AJ1712" i="11"/>
  <c r="AO1019" i="11"/>
  <c r="Z1467" i="11"/>
  <c r="AC1467" i="11"/>
  <c r="AO147" i="11"/>
  <c r="AH3540" i="11"/>
  <c r="AM3141" i="11"/>
  <c r="AM2665" i="11"/>
  <c r="AJ2156" i="11"/>
  <c r="AK2156" i="11" s="1"/>
  <c r="AJ2048" i="11"/>
  <c r="AH1193" i="11"/>
  <c r="AJ484" i="11"/>
  <c r="AJ292" i="11"/>
  <c r="AJ272" i="11"/>
  <c r="AK272" i="11" s="1"/>
  <c r="AH188" i="11"/>
  <c r="AJ2201" i="11"/>
  <c r="AH2085" i="11"/>
  <c r="AI2085" i="11" s="1"/>
  <c r="AM1675" i="11"/>
  <c r="AO1690" i="11"/>
  <c r="AH2747" i="11"/>
  <c r="AM2652" i="11"/>
  <c r="AH3050" i="11"/>
  <c r="Z3743" i="11"/>
  <c r="AC3743" i="11"/>
  <c r="Z3074" i="11"/>
  <c r="AC3074" i="11"/>
  <c r="AO1778" i="11"/>
  <c r="AO987" i="11"/>
  <c r="AJ2802" i="11"/>
  <c r="AJ811" i="11"/>
  <c r="AO2098" i="11"/>
  <c r="AJ3558" i="11"/>
  <c r="AH1045" i="11"/>
  <c r="AO395" i="11"/>
  <c r="AH44" i="11"/>
  <c r="AJ44" i="11"/>
  <c r="AM44" i="11"/>
  <c r="AO44" i="11"/>
  <c r="Y44" i="11"/>
  <c r="X44" i="11"/>
  <c r="AJ1626" i="11"/>
  <c r="AJ1050" i="11"/>
  <c r="AJ926" i="11"/>
  <c r="AO3055" i="11"/>
  <c r="AH3055" i="11"/>
  <c r="AJ3055" i="11"/>
  <c r="AM3055" i="11"/>
  <c r="Y3055" i="11"/>
  <c r="X3055" i="11"/>
  <c r="AM3152" i="11"/>
  <c r="AH3128" i="11"/>
  <c r="AI3128" i="11" s="1"/>
  <c r="AJ3078" i="11"/>
  <c r="AO3134" i="11"/>
  <c r="AH3093" i="11"/>
  <c r="AI3093" i="11" s="1"/>
  <c r="AH3100" i="11"/>
  <c r="AJ3128" i="11"/>
  <c r="AK3128" i="11" s="1"/>
  <c r="AM3078" i="11"/>
  <c r="AH3148" i="11"/>
  <c r="AJ3093" i="11"/>
  <c r="AJ3054" i="11"/>
  <c r="AK3054" i="11" s="1"/>
  <c r="AO3152" i="11"/>
  <c r="AO3080" i="11"/>
  <c r="AJ3100" i="11"/>
  <c r="AM3128" i="11"/>
  <c r="AO3078" i="11"/>
  <c r="AH3142" i="11"/>
  <c r="AJ3148" i="11"/>
  <c r="AM3093" i="11"/>
  <c r="AM3054" i="11"/>
  <c r="AH3152" i="11"/>
  <c r="AI3152" i="11" s="1"/>
  <c r="AH3080" i="11"/>
  <c r="AM3100" i="11"/>
  <c r="AO3128" i="11"/>
  <c r="AH3086" i="11"/>
  <c r="AJ3142" i="11"/>
  <c r="AM3148" i="11"/>
  <c r="AJ3062" i="11"/>
  <c r="AK3062" i="11" s="1"/>
  <c r="AO3093" i="11"/>
  <c r="AO3054" i="11"/>
  <c r="AM3133" i="11"/>
  <c r="AH3125" i="11"/>
  <c r="AJ3080" i="11"/>
  <c r="AJ3086" i="11"/>
  <c r="AM3142" i="11"/>
  <c r="AO3148" i="11"/>
  <c r="AM3062" i="11"/>
  <c r="AO3133" i="11"/>
  <c r="AM3081" i="11"/>
  <c r="AJ3125" i="11"/>
  <c r="AK3125" i="11" s="1"/>
  <c r="AM3080" i="11"/>
  <c r="AO3100" i="11"/>
  <c r="AM3086" i="11"/>
  <c r="AO3142" i="11"/>
  <c r="AH3134" i="11"/>
  <c r="AI3134" i="11" s="1"/>
  <c r="AO3062" i="11"/>
  <c r="AH3101" i="11"/>
  <c r="AI3101" i="11" s="1"/>
  <c r="AM3125" i="11"/>
  <c r="AO3086" i="11"/>
  <c r="AJ3134" i="11"/>
  <c r="AK3134" i="11" s="1"/>
  <c r="AH3062" i="11"/>
  <c r="AI3062" i="11" s="1"/>
  <c r="AJ3152" i="11"/>
  <c r="AK3152" i="11" s="1"/>
  <c r="AO3125" i="11"/>
  <c r="AH3078" i="11"/>
  <c r="AM3134" i="11"/>
  <c r="AM3101" i="11"/>
  <c r="AJ3133" i="11"/>
  <c r="AK3133" i="11" s="1"/>
  <c r="AH3077" i="11"/>
  <c r="AI3077" i="11" s="1"/>
  <c r="AO3053" i="11"/>
  <c r="AJ3116" i="11"/>
  <c r="AK3116" i="11" s="1"/>
  <c r="AM3103" i="11"/>
  <c r="AJ3063" i="11"/>
  <c r="AJ3143" i="11"/>
  <c r="AK3143" i="11" s="1"/>
  <c r="AH3054" i="11"/>
  <c r="AI3054" i="11" s="1"/>
  <c r="AJ3077" i="11"/>
  <c r="AH3061" i="11"/>
  <c r="AM3116" i="11"/>
  <c r="AH3108" i="11"/>
  <c r="AO3084" i="11"/>
  <c r="AM3063" i="11"/>
  <c r="AM3143" i="11"/>
  <c r="AM3069" i="11"/>
  <c r="AH3133" i="11"/>
  <c r="AI3133" i="11" s="1"/>
  <c r="AJ3061" i="11"/>
  <c r="AO3103" i="11"/>
  <c r="AJ3108" i="11"/>
  <c r="AJ3052" i="11"/>
  <c r="AH3084" i="11"/>
  <c r="AI3084" i="11" s="1"/>
  <c r="AJ3101" i="11"/>
  <c r="AH3059" i="11"/>
  <c r="AM3061" i="11"/>
  <c r="AO3116" i="11"/>
  <c r="AM3108" i="11"/>
  <c r="AJ3140" i="11"/>
  <c r="AH3085" i="11"/>
  <c r="AM3052" i="11"/>
  <c r="AO3063" i="11"/>
  <c r="AO3101" i="11"/>
  <c r="AH3081" i="11"/>
  <c r="AJ3059" i="11"/>
  <c r="AO3061" i="11"/>
  <c r="AH3116" i="11"/>
  <c r="AM3140" i="11"/>
  <c r="AJ3085" i="11"/>
  <c r="AO3060" i="11"/>
  <c r="AJ3076" i="11"/>
  <c r="AJ3081" i="11"/>
  <c r="AM3059" i="11"/>
  <c r="AM3077" i="11"/>
  <c r="AH3053" i="11"/>
  <c r="AO3108" i="11"/>
  <c r="AM3085" i="11"/>
  <c r="AH3060" i="11"/>
  <c r="AO3052" i="11"/>
  <c r="AM3076" i="11"/>
  <c r="AO3143" i="11"/>
  <c r="AO3081" i="11"/>
  <c r="AO3059" i="11"/>
  <c r="AO3077" i="11"/>
  <c r="AJ3053" i="11"/>
  <c r="AK3053" i="11" s="1"/>
  <c r="AH3103" i="11"/>
  <c r="AI3103" i="11" s="1"/>
  <c r="AO3140" i="11"/>
  <c r="AO3085" i="11"/>
  <c r="AJ3060" i="11"/>
  <c r="AH3052" i="11"/>
  <c r="AI3052" i="11" s="1"/>
  <c r="AJ3084" i="11"/>
  <c r="AO3068" i="11"/>
  <c r="AM3053" i="11"/>
  <c r="AJ3103" i="11"/>
  <c r="AK3103" i="11" s="1"/>
  <c r="AH3140" i="11"/>
  <c r="AM3060" i="11"/>
  <c r="AM3084" i="11"/>
  <c r="AH3063" i="11"/>
  <c r="AO3076" i="11"/>
  <c r="AH3069" i="11"/>
  <c r="AM3068" i="11"/>
  <c r="AH3098" i="11"/>
  <c r="AH3115" i="11"/>
  <c r="AO3091" i="11"/>
  <c r="AJ3102" i="11"/>
  <c r="AM3119" i="11"/>
  <c r="AH3127" i="11"/>
  <c r="AI3127" i="11" s="1"/>
  <c r="AH3090" i="11"/>
  <c r="AM3109" i="11"/>
  <c r="AJ3117" i="11"/>
  <c r="AK3117" i="11" s="1"/>
  <c r="AH3073" i="11"/>
  <c r="AM3147" i="11"/>
  <c r="AJ3089" i="11"/>
  <c r="AM3146" i="11"/>
  <c r="AO3130" i="11"/>
  <c r="AH3124" i="11"/>
  <c r="AJ3105" i="11"/>
  <c r="AJ3145" i="11"/>
  <c r="AJ3141" i="11"/>
  <c r="AM3150" i="11"/>
  <c r="AH3143" i="11"/>
  <c r="AI3143" i="11" s="1"/>
  <c r="AJ3069" i="11"/>
  <c r="AJ3098" i="11"/>
  <c r="AJ3115" i="11"/>
  <c r="AM3102" i="11"/>
  <c r="AJ3127" i="11"/>
  <c r="AK3127" i="11" s="1"/>
  <c r="AO3154" i="11"/>
  <c r="AO3114" i="11"/>
  <c r="AJ3090" i="11"/>
  <c r="AH3082" i="11"/>
  <c r="AO3109" i="11"/>
  <c r="AM3117" i="11"/>
  <c r="AH3144" i="11"/>
  <c r="AJ3073" i="11"/>
  <c r="AO3147" i="11"/>
  <c r="AM3089" i="11"/>
  <c r="AO3066" i="11"/>
  <c r="AO3146" i="11"/>
  <c r="AJ3124" i="11"/>
  <c r="AO3069" i="11"/>
  <c r="AM3098" i="11"/>
  <c r="AM3115" i="11"/>
  <c r="AO3119" i="11"/>
  <c r="AM3127" i="11"/>
  <c r="AM3090" i="11"/>
  <c r="AJ3082" i="11"/>
  <c r="AO3117" i="11"/>
  <c r="AJ3144" i="11"/>
  <c r="AM3073" i="11"/>
  <c r="AO3089" i="11"/>
  <c r="AH3113" i="11"/>
  <c r="AM3124" i="11"/>
  <c r="AO3075" i="11"/>
  <c r="AM3074" i="11"/>
  <c r="AO3050" i="11"/>
  <c r="AO3105" i="11"/>
  <c r="AH3153" i="11"/>
  <c r="AO3129" i="11"/>
  <c r="AO3141" i="11"/>
  <c r="AO3115" i="11"/>
  <c r="AH3110" i="11"/>
  <c r="AJ3067" i="11"/>
  <c r="AJ3057" i="11"/>
  <c r="AH3137" i="11"/>
  <c r="AH3114" i="11"/>
  <c r="AM3082" i="11"/>
  <c r="AH3109" i="11"/>
  <c r="AM3144" i="11"/>
  <c r="AO3073" i="11"/>
  <c r="AM3131" i="11"/>
  <c r="AH3089" i="11"/>
  <c r="AH3058" i="11"/>
  <c r="AJ3113" i="11"/>
  <c r="AH3075" i="11"/>
  <c r="AJ3153" i="11"/>
  <c r="AH3129" i="11"/>
  <c r="AO3098" i="11"/>
  <c r="AJ3110" i="11"/>
  <c r="AH3119" i="11"/>
  <c r="AO3127" i="11"/>
  <c r="AM3067" i="11"/>
  <c r="AM3057" i="11"/>
  <c r="AJ3137" i="11"/>
  <c r="AJ3114" i="11"/>
  <c r="AO3090" i="11"/>
  <c r="AJ3109" i="11"/>
  <c r="AJ3126" i="11"/>
  <c r="AK3126" i="11" s="1"/>
  <c r="AO3144" i="11"/>
  <c r="AO3131" i="11"/>
  <c r="AJ3058" i="11"/>
  <c r="AH3051" i="11"/>
  <c r="AH3091" i="11"/>
  <c r="AM3110" i="11"/>
  <c r="AJ3119" i="11"/>
  <c r="AO3067" i="11"/>
  <c r="AO3057" i="11"/>
  <c r="AH3154" i="11"/>
  <c r="AM3137" i="11"/>
  <c r="AM3114" i="11"/>
  <c r="AM3126" i="11"/>
  <c r="AH3131" i="11"/>
  <c r="AM3058" i="11"/>
  <c r="AH3066" i="11"/>
  <c r="AJ3051" i="11"/>
  <c r="AJ3130" i="11"/>
  <c r="AO3113" i="11"/>
  <c r="AJ3132" i="11"/>
  <c r="AM3075" i="11"/>
  <c r="AH3065" i="11"/>
  <c r="AJ3050" i="11"/>
  <c r="AO3153" i="11"/>
  <c r="AO3145" i="11"/>
  <c r="AM3129" i="11"/>
  <c r="AH3068" i="11"/>
  <c r="AJ3091" i="11"/>
  <c r="AO3102" i="11"/>
  <c r="AO3110" i="11"/>
  <c r="AH3067" i="11"/>
  <c r="AH3057" i="11"/>
  <c r="AJ3154" i="11"/>
  <c r="AO3137" i="11"/>
  <c r="AO3126" i="11"/>
  <c r="AH3147" i="11"/>
  <c r="AJ3131" i="11"/>
  <c r="AJ3066" i="11"/>
  <c r="AM3051" i="11"/>
  <c r="AH3146" i="11"/>
  <c r="AM3130" i="11"/>
  <c r="AM3132" i="11"/>
  <c r="AJ3065" i="11"/>
  <c r="AH3074" i="11"/>
  <c r="AM3050" i="11"/>
  <c r="AH3076" i="11"/>
  <c r="AJ3068" i="11"/>
  <c r="AM3091" i="11"/>
  <c r="AH3102" i="11"/>
  <c r="AM3154" i="11"/>
  <c r="AO3082" i="11"/>
  <c r="AH3117" i="11"/>
  <c r="AH3126" i="11"/>
  <c r="AI3126" i="11" s="1"/>
  <c r="AJ3147" i="11"/>
  <c r="AO3058" i="11"/>
  <c r="AM3066" i="11"/>
  <c r="AO3051" i="11"/>
  <c r="AJ3146" i="11"/>
  <c r="AH2224" i="11"/>
  <c r="AJ2224" i="11"/>
  <c r="AM2224" i="11"/>
  <c r="AO2224" i="11"/>
  <c r="Y2224" i="11"/>
  <c r="X2224" i="11"/>
  <c r="AH1806" i="11"/>
  <c r="AJ1806" i="11"/>
  <c r="AM1806" i="11"/>
  <c r="AO1806" i="11"/>
  <c r="Y1806" i="11"/>
  <c r="X1806" i="11"/>
  <c r="AO1894" i="11"/>
  <c r="AO1813" i="11"/>
  <c r="AH1847" i="11"/>
  <c r="AJ1799" i="11"/>
  <c r="AK1799" i="11" s="1"/>
  <c r="AM1886" i="11"/>
  <c r="AO1867" i="11"/>
  <c r="AM1831" i="11"/>
  <c r="AM1871" i="11"/>
  <c r="AH1839" i="11"/>
  <c r="AI1839" i="11" s="1"/>
  <c r="AO1887" i="11"/>
  <c r="AJ1835" i="11"/>
  <c r="AM1859" i="11"/>
  <c r="AH1894" i="11"/>
  <c r="AJ1847" i="11"/>
  <c r="AM1799" i="11"/>
  <c r="AH1886" i="11"/>
  <c r="AO1831" i="11"/>
  <c r="AJ1839" i="11"/>
  <c r="AJ1883" i="11"/>
  <c r="AM1835" i="11"/>
  <c r="AO1859" i="11"/>
  <c r="AO1846" i="11"/>
  <c r="AM1847" i="11"/>
  <c r="AO1799" i="11"/>
  <c r="AM1870" i="11"/>
  <c r="AO1886" i="11"/>
  <c r="AM1809" i="11"/>
  <c r="AM1797" i="11"/>
  <c r="AO1879" i="11"/>
  <c r="AH1831" i="11"/>
  <c r="AJ1790" i="11"/>
  <c r="AM1883" i="11"/>
  <c r="AH1859" i="11"/>
  <c r="AH1822" i="11"/>
  <c r="AJ1875" i="11"/>
  <c r="AH1846" i="11"/>
  <c r="AH1799" i="11"/>
  <c r="AO1870" i="11"/>
  <c r="AO1809" i="11"/>
  <c r="AO1797" i="11"/>
  <c r="AJ1831" i="11"/>
  <c r="AM1814" i="11"/>
  <c r="AM1790" i="11"/>
  <c r="AO1883" i="11"/>
  <c r="AJ1859" i="11"/>
  <c r="AO1822" i="11"/>
  <c r="AM1875" i="11"/>
  <c r="AJ1846" i="11"/>
  <c r="AH1813" i="11"/>
  <c r="AO1847" i="11"/>
  <c r="AH1870" i="11"/>
  <c r="AH1809" i="11"/>
  <c r="AM1823" i="11"/>
  <c r="AH1879" i="11"/>
  <c r="AH1871" i="11"/>
  <c r="AI1871" i="11" s="1"/>
  <c r="AH1887" i="11"/>
  <c r="AO1814" i="11"/>
  <c r="AO1790" i="11"/>
  <c r="AH1791" i="11"/>
  <c r="AH1883" i="11"/>
  <c r="AJ1822" i="11"/>
  <c r="AH1875" i="11"/>
  <c r="AM1819" i="11"/>
  <c r="AM1846" i="11"/>
  <c r="AJ1813" i="11"/>
  <c r="AJ1870" i="11"/>
  <c r="AJ1809" i="11"/>
  <c r="AK1809" i="11" s="1"/>
  <c r="AH1797" i="11"/>
  <c r="AH1867" i="11"/>
  <c r="AO1823" i="11"/>
  <c r="AJ1879" i="11"/>
  <c r="AJ1871" i="11"/>
  <c r="AM1839" i="11"/>
  <c r="AJ1887" i="11"/>
  <c r="AH1814" i="11"/>
  <c r="AH1790" i="11"/>
  <c r="AM1791" i="11"/>
  <c r="AM1822" i="11"/>
  <c r="AO1875" i="11"/>
  <c r="AJ1894" i="11"/>
  <c r="AM1813" i="11"/>
  <c r="AJ1797" i="11"/>
  <c r="AJ1867" i="11"/>
  <c r="AH1823" i="11"/>
  <c r="AM1879" i="11"/>
  <c r="AM1887" i="11"/>
  <c r="AJ1814" i="11"/>
  <c r="AO1791" i="11"/>
  <c r="AM1894" i="11"/>
  <c r="AJ1886" i="11"/>
  <c r="AM1867" i="11"/>
  <c r="AJ1823" i="11"/>
  <c r="AO1871" i="11"/>
  <c r="AO1839" i="11"/>
  <c r="AJ1791" i="11"/>
  <c r="AH1835" i="11"/>
  <c r="AO1815" i="11"/>
  <c r="AJ1836" i="11"/>
  <c r="AO1855" i="11"/>
  <c r="AH1893" i="11"/>
  <c r="AJ1792" i="11"/>
  <c r="AM1816" i="11"/>
  <c r="AO1800" i="11"/>
  <c r="AM1830" i="11"/>
  <c r="AH1838" i="11"/>
  <c r="AO1820" i="11"/>
  <c r="AH1864" i="11"/>
  <c r="AO1835" i="11"/>
  <c r="AO1868" i="11"/>
  <c r="AJ1855" i="11"/>
  <c r="AM1893" i="11"/>
  <c r="AM1792" i="11"/>
  <c r="AO1808" i="11"/>
  <c r="AO1888" i="11"/>
  <c r="AO1830" i="11"/>
  <c r="AO1838" i="11"/>
  <c r="AO1864" i="11"/>
  <c r="AM1828" i="11"/>
  <c r="AH1812" i="11"/>
  <c r="AM1803" i="11"/>
  <c r="AH1815" i="11"/>
  <c r="AM1836" i="11"/>
  <c r="AH1860" i="11"/>
  <c r="AH1876" i="11"/>
  <c r="AH1862" i="11"/>
  <c r="AM1855" i="11"/>
  <c r="AO1893" i="11"/>
  <c r="AM1848" i="11"/>
  <c r="AJ1804" i="11"/>
  <c r="AO1816" i="11"/>
  <c r="AH1888" i="11"/>
  <c r="AH1830" i="11"/>
  <c r="AJ1838" i="11"/>
  <c r="AJ1863" i="11"/>
  <c r="AJ1815" i="11"/>
  <c r="AH1868" i="11"/>
  <c r="AO1836" i="11"/>
  <c r="AJ1860" i="11"/>
  <c r="AJ1876" i="11"/>
  <c r="AM1862" i="11"/>
  <c r="AO1807" i="11"/>
  <c r="AH1855" i="11"/>
  <c r="AJ1893" i="11"/>
  <c r="AK1893" i="11" s="1"/>
  <c r="AO1848" i="11"/>
  <c r="AM1804" i="11"/>
  <c r="AJ1852" i="11"/>
  <c r="AH1824" i="11"/>
  <c r="AO1792" i="11"/>
  <c r="AH1816" i="11"/>
  <c r="AI1816" i="11" s="1"/>
  <c r="AJ1888" i="11"/>
  <c r="AM1838" i="11"/>
  <c r="AH1854" i="11"/>
  <c r="AM1815" i="11"/>
  <c r="AJ1868" i="11"/>
  <c r="AO1866" i="11"/>
  <c r="AM1876" i="11"/>
  <c r="AH1798" i="11"/>
  <c r="AO1862" i="11"/>
  <c r="AH1807" i="11"/>
  <c r="AI1807" i="11" s="1"/>
  <c r="AH1848" i="11"/>
  <c r="AO1804" i="11"/>
  <c r="AM1852" i="11"/>
  <c r="AH1796" i="11"/>
  <c r="AH1792" i="11"/>
  <c r="AJ1816" i="11"/>
  <c r="AM1888" i="11"/>
  <c r="AH1800" i="11"/>
  <c r="AI1800" i="11" s="1"/>
  <c r="AJ1854" i="11"/>
  <c r="AM1851" i="11"/>
  <c r="AH1880" i="11"/>
  <c r="AH1878" i="11"/>
  <c r="AO1863" i="11"/>
  <c r="AH1843" i="11"/>
  <c r="AO1819" i="11"/>
  <c r="AM1868" i="11"/>
  <c r="AO1860" i="11"/>
  <c r="AH1866" i="11"/>
  <c r="AI1866" i="11" s="1"/>
  <c r="AM1798" i="11"/>
  <c r="AJ1862" i="11"/>
  <c r="AJ1807" i="11"/>
  <c r="AJ1848" i="11"/>
  <c r="AO1852" i="11"/>
  <c r="AJ1796" i="11"/>
  <c r="AO1824" i="11"/>
  <c r="AH1808" i="11"/>
  <c r="AM1800" i="11"/>
  <c r="AM1854" i="11"/>
  <c r="AO1851" i="11"/>
  <c r="AJ1880" i="11"/>
  <c r="AH1820" i="11"/>
  <c r="AJ1878" i="11"/>
  <c r="AJ1843" i="11"/>
  <c r="AH1819" i="11"/>
  <c r="AM1860" i="11"/>
  <c r="AJ1866" i="11"/>
  <c r="AK1866" i="11" s="1"/>
  <c r="AO1876" i="11"/>
  <c r="AO1798" i="11"/>
  <c r="AM1807" i="11"/>
  <c r="AH1804" i="11"/>
  <c r="AO1796" i="11"/>
  <c r="AJ1824" i="11"/>
  <c r="AJ1808" i="11"/>
  <c r="AO1854" i="11"/>
  <c r="AJ1851" i="11"/>
  <c r="AO1880" i="11"/>
  <c r="AJ1820" i="11"/>
  <c r="AM1878" i="11"/>
  <c r="AH1863" i="11"/>
  <c r="AM1843" i="11"/>
  <c r="AJ1864" i="11"/>
  <c r="AO1844" i="11"/>
  <c r="AJ1803" i="11"/>
  <c r="AJ1819" i="11"/>
  <c r="AH1836" i="11"/>
  <c r="AM1866" i="11"/>
  <c r="AJ1798" i="11"/>
  <c r="AH1852" i="11"/>
  <c r="AM1796" i="11"/>
  <c r="AM1824" i="11"/>
  <c r="AM1808" i="11"/>
  <c r="AJ1800" i="11"/>
  <c r="AJ1830" i="11"/>
  <c r="AM1880" i="11"/>
  <c r="AH1851" i="11"/>
  <c r="AM1844" i="11"/>
  <c r="AH1828" i="11"/>
  <c r="AH1842" i="11"/>
  <c r="AJ1858" i="11"/>
  <c r="AO1802" i="11"/>
  <c r="AM1818" i="11"/>
  <c r="AO1837" i="11"/>
  <c r="AM1874" i="11"/>
  <c r="AH1856" i="11"/>
  <c r="AI1856" i="11" s="1"/>
  <c r="AJ1850" i="11"/>
  <c r="AM1820" i="11"/>
  <c r="AO1843" i="11"/>
  <c r="AH1844" i="11"/>
  <c r="AJ1828" i="11"/>
  <c r="AM1842" i="11"/>
  <c r="AJ1841" i="11"/>
  <c r="AK1841" i="11" s="1"/>
  <c r="AO1849" i="11"/>
  <c r="AM1892" i="11"/>
  <c r="AH1845" i="11"/>
  <c r="AM1858" i="11"/>
  <c r="AH1802" i="11"/>
  <c r="AO1818" i="11"/>
  <c r="AH1832" i="11"/>
  <c r="AH1837" i="11"/>
  <c r="AO1857" i="11"/>
  <c r="AO1878" i="11"/>
  <c r="AH1803" i="11"/>
  <c r="AO1842" i="11"/>
  <c r="AM1841" i="11"/>
  <c r="AM1849" i="11"/>
  <c r="AH1891" i="11"/>
  <c r="AO1821" i="11"/>
  <c r="AJ1845" i="11"/>
  <c r="AJ1802" i="11"/>
  <c r="AH1818" i="11"/>
  <c r="AJ1832" i="11"/>
  <c r="AJ1837" i="11"/>
  <c r="AH1857" i="11"/>
  <c r="AJ1810" i="11"/>
  <c r="AM1856" i="11"/>
  <c r="AM1863" i="11"/>
  <c r="AJ1812" i="11"/>
  <c r="AO1803" i="11"/>
  <c r="AH1801" i="11"/>
  <c r="AJ1842" i="11"/>
  <c r="AH1882" i="11"/>
  <c r="AO1833" i="11"/>
  <c r="AO1841" i="11"/>
  <c r="AO1892" i="11"/>
  <c r="AJ1891" i="11"/>
  <c r="AM1845" i="11"/>
  <c r="AO1858" i="11"/>
  <c r="AM1802" i="11"/>
  <c r="AJ1811" i="11"/>
  <c r="AH1827" i="11"/>
  <c r="AM1832" i="11"/>
  <c r="AJ1857" i="11"/>
  <c r="AH1874" i="11"/>
  <c r="AM1812" i="11"/>
  <c r="AJ1801" i="11"/>
  <c r="AK1801" i="11" s="1"/>
  <c r="AM1882" i="11"/>
  <c r="AJ1833" i="11"/>
  <c r="AH1841" i="11"/>
  <c r="AI1841" i="11" s="1"/>
  <c r="AJ1872" i="11"/>
  <c r="AH1892" i="11"/>
  <c r="AO1891" i="11"/>
  <c r="AJ1821" i="11"/>
  <c r="AO1845" i="11"/>
  <c r="AO1812" i="11"/>
  <c r="AM1801" i="11"/>
  <c r="AO1882" i="11"/>
  <c r="AM1833" i="11"/>
  <c r="AM1872" i="11"/>
  <c r="AJ1892" i="11"/>
  <c r="AM1891" i="11"/>
  <c r="AM1821" i="11"/>
  <c r="AO1811" i="11"/>
  <c r="AO1827" i="11"/>
  <c r="AO1817" i="11"/>
  <c r="AJ1840" i="11"/>
  <c r="AM1810" i="11"/>
  <c r="AM1864" i="11"/>
  <c r="AO1801" i="11"/>
  <c r="AJ1882" i="11"/>
  <c r="AH1833" i="11"/>
  <c r="AH1849" i="11"/>
  <c r="AO1872" i="11"/>
  <c r="AH1811" i="11"/>
  <c r="AH1817" i="11"/>
  <c r="AO1840" i="11"/>
  <c r="AJ1844" i="11"/>
  <c r="AO1828" i="11"/>
  <c r="AJ1849" i="11"/>
  <c r="AH1872" i="11"/>
  <c r="AI1872" i="11" s="1"/>
  <c r="AH1821" i="11"/>
  <c r="AH1858" i="11"/>
  <c r="AM1827" i="11"/>
  <c r="AJ1818" i="11"/>
  <c r="AJ1817" i="11"/>
  <c r="AM1837" i="11"/>
  <c r="AH1840" i="11"/>
  <c r="Z797" i="11"/>
  <c r="AC797" i="11"/>
  <c r="O325" i="54"/>
  <c r="U325" i="54"/>
  <c r="AB325" i="54" s="1"/>
  <c r="AE325" i="54" s="1"/>
  <c r="U314" i="54"/>
  <c r="AB314" i="54" s="1"/>
  <c r="AE314" i="54" s="1"/>
  <c r="O314" i="54"/>
  <c r="AH3687" i="11"/>
  <c r="AJ3687" i="11"/>
  <c r="AM3687" i="11"/>
  <c r="AO3687" i="11"/>
  <c r="Y3687" i="11"/>
  <c r="X3687" i="11"/>
  <c r="AM3698" i="11"/>
  <c r="AO3778" i="11"/>
  <c r="AJ3745" i="11"/>
  <c r="AO3698" i="11"/>
  <c r="AO3680" i="11"/>
  <c r="AO3695" i="11"/>
  <c r="AH3761" i="11"/>
  <c r="AM3745" i="11"/>
  <c r="AJ3761" i="11"/>
  <c r="AO3745" i="11"/>
  <c r="AM3688" i="11"/>
  <c r="AH3782" i="11"/>
  <c r="AI3782" i="11" s="1"/>
  <c r="AH3695" i="11"/>
  <c r="AM3761" i="11"/>
  <c r="AO3688" i="11"/>
  <c r="AM3723" i="11"/>
  <c r="AJ3782" i="11"/>
  <c r="AK3782" i="11" s="1"/>
  <c r="AJ3695" i="11"/>
  <c r="AK3695" i="11" s="1"/>
  <c r="AH3705" i="11"/>
  <c r="AO3723" i="11"/>
  <c r="AH3680" i="11"/>
  <c r="AM3782" i="11"/>
  <c r="AM3695" i="11"/>
  <c r="AO3761" i="11"/>
  <c r="AH3778" i="11"/>
  <c r="AJ3705" i="11"/>
  <c r="AH3688" i="11"/>
  <c r="AH3723" i="11"/>
  <c r="AH3698" i="11"/>
  <c r="AJ3680" i="11"/>
  <c r="AJ3778" i="11"/>
  <c r="AK3778" i="11" s="1"/>
  <c r="AJ3698" i="11"/>
  <c r="AM3680" i="11"/>
  <c r="AO3782" i="11"/>
  <c r="AM3778" i="11"/>
  <c r="AH3745" i="11"/>
  <c r="AO3705" i="11"/>
  <c r="AJ3723" i="11"/>
  <c r="AO3772" i="11"/>
  <c r="AH3739" i="11"/>
  <c r="AM3693" i="11"/>
  <c r="AJ3755" i="11"/>
  <c r="AO3720" i="11"/>
  <c r="AM3754" i="11"/>
  <c r="AM3747" i="11"/>
  <c r="AM3686" i="11"/>
  <c r="AH3703" i="11"/>
  <c r="AI3703" i="11" s="1"/>
  <c r="AM3681" i="11"/>
  <c r="AM3730" i="11"/>
  <c r="AO3694" i="11"/>
  <c r="AH3706" i="11"/>
  <c r="AH3710" i="11"/>
  <c r="AJ3688" i="11"/>
  <c r="AH3772" i="11"/>
  <c r="AI3772" i="11" s="1"/>
  <c r="AO3693" i="11"/>
  <c r="AM3755" i="11"/>
  <c r="AO3747" i="11"/>
  <c r="AJ3703" i="11"/>
  <c r="AK3703" i="11" s="1"/>
  <c r="AO3681" i="11"/>
  <c r="AO3730" i="11"/>
  <c r="AJ3706" i="11"/>
  <c r="AJ3710" i="11"/>
  <c r="AH3764" i="11"/>
  <c r="AI3764" i="11" s="1"/>
  <c r="AJ3768" i="11"/>
  <c r="AM3705" i="11"/>
  <c r="AJ3772" i="11"/>
  <c r="AM3704" i="11"/>
  <c r="AH3752" i="11"/>
  <c r="AO3755" i="11"/>
  <c r="AO3754" i="11"/>
  <c r="AH3719" i="11"/>
  <c r="AO3737" i="11"/>
  <c r="AM3703" i="11"/>
  <c r="AH3685" i="11"/>
  <c r="AI3685" i="11" s="1"/>
  <c r="AJ3727" i="11"/>
  <c r="AK3727" i="11" s="1"/>
  <c r="AH3681" i="11"/>
  <c r="AJ3769" i="11"/>
  <c r="AH3730" i="11"/>
  <c r="AM3706" i="11"/>
  <c r="AM3710" i="11"/>
  <c r="AM3772" i="11"/>
  <c r="AO3704" i="11"/>
  <c r="AJ3752" i="11"/>
  <c r="AJ3719" i="11"/>
  <c r="AK3719" i="11" s="1"/>
  <c r="AM3702" i="11"/>
  <c r="AO3703" i="11"/>
  <c r="AJ3685" i="11"/>
  <c r="AM3727" i="11"/>
  <c r="AH3689" i="11"/>
  <c r="AM3752" i="11"/>
  <c r="AO3728" i="11"/>
  <c r="AO3721" i="11"/>
  <c r="AJ3711" i="11"/>
  <c r="AM3719" i="11"/>
  <c r="AO3702" i="11"/>
  <c r="AO3770" i="11"/>
  <c r="AH3737" i="11"/>
  <c r="AM3685" i="11"/>
  <c r="AO3727" i="11"/>
  <c r="AO3769" i="11"/>
  <c r="AO3706" i="11"/>
  <c r="AJ3739" i="11"/>
  <c r="AH3704" i="11"/>
  <c r="AJ3689" i="11"/>
  <c r="AO3752" i="11"/>
  <c r="AH3728" i="11"/>
  <c r="AH3720" i="11"/>
  <c r="AH3721" i="11"/>
  <c r="AM3711" i="11"/>
  <c r="AO3686" i="11"/>
  <c r="AO3719" i="11"/>
  <c r="AH3702" i="11"/>
  <c r="AH3770" i="11"/>
  <c r="AJ3737" i="11"/>
  <c r="AH3694" i="11"/>
  <c r="AM3739" i="11"/>
  <c r="AJ3704" i="11"/>
  <c r="AM3689" i="11"/>
  <c r="AH3693" i="11"/>
  <c r="AJ3728" i="11"/>
  <c r="AJ3720" i="11"/>
  <c r="AH3754" i="11"/>
  <c r="AJ3721" i="11"/>
  <c r="AH3747" i="11"/>
  <c r="AO3711" i="11"/>
  <c r="AH3686" i="11"/>
  <c r="AJ3702" i="11"/>
  <c r="AJ3770" i="11"/>
  <c r="AM3737" i="11"/>
  <c r="AO3685" i="11"/>
  <c r="AH3727" i="11"/>
  <c r="AH3769" i="11"/>
  <c r="AJ3694" i="11"/>
  <c r="AK3694" i="11" s="1"/>
  <c r="AH3729" i="11"/>
  <c r="AO3739" i="11"/>
  <c r="AO3689" i="11"/>
  <c r="AJ3693" i="11"/>
  <c r="AH3755" i="11"/>
  <c r="AM3728" i="11"/>
  <c r="AM3720" i="11"/>
  <c r="AJ3754" i="11"/>
  <c r="AM3721" i="11"/>
  <c r="AJ3747" i="11"/>
  <c r="AH3711" i="11"/>
  <c r="AJ3686" i="11"/>
  <c r="AM3770" i="11"/>
  <c r="AM3729" i="11"/>
  <c r="AH3768" i="11"/>
  <c r="AO3733" i="11"/>
  <c r="AO3708" i="11"/>
  <c r="AH3750" i="11"/>
  <c r="AO3732" i="11"/>
  <c r="AJ3756" i="11"/>
  <c r="AK3756" i="11" s="1"/>
  <c r="AM3699" i="11"/>
  <c r="AH3725" i="11"/>
  <c r="AH3696" i="11"/>
  <c r="AO3692" i="11"/>
  <c r="AJ3766" i="11"/>
  <c r="AJ3758" i="11"/>
  <c r="AJ3718" i="11"/>
  <c r="AJ3759" i="11"/>
  <c r="AK3759" i="11" s="1"/>
  <c r="AH3765" i="11"/>
  <c r="AO3690" i="11"/>
  <c r="AJ3776" i="11"/>
  <c r="AK3776" i="11" s="1"/>
  <c r="AM3757" i="11"/>
  <c r="AM3769" i="11"/>
  <c r="AO3729" i="11"/>
  <c r="AM3768" i="11"/>
  <c r="AJ3750" i="11"/>
  <c r="AH3732" i="11"/>
  <c r="AM3756" i="11"/>
  <c r="AH3726" i="11"/>
  <c r="AO3699" i="11"/>
  <c r="AJ3725" i="11"/>
  <c r="AK3725" i="11" s="1"/>
  <c r="AJ3696" i="11"/>
  <c r="AM3766" i="11"/>
  <c r="AO3738" i="11"/>
  <c r="AH3691" i="11"/>
  <c r="AO3768" i="11"/>
  <c r="AH3701" i="11"/>
  <c r="AM3750" i="11"/>
  <c r="AO3756" i="11"/>
  <c r="AJ3726" i="11"/>
  <c r="AM3696" i="11"/>
  <c r="AO3766" i="11"/>
  <c r="AJ3691" i="11"/>
  <c r="AJ3783" i="11"/>
  <c r="AK3783" i="11" s="1"/>
  <c r="AO3759" i="11"/>
  <c r="AO3746" i="11"/>
  <c r="AM3765" i="11"/>
  <c r="AJ3730" i="11"/>
  <c r="AO3710" i="11"/>
  <c r="AJ3764" i="11"/>
  <c r="AK3764" i="11" s="1"/>
  <c r="AJ3701" i="11"/>
  <c r="AK3701" i="11" s="1"/>
  <c r="AM3767" i="11"/>
  <c r="AO3700" i="11"/>
  <c r="AO3749" i="11"/>
  <c r="AM3726" i="11"/>
  <c r="AM3760" i="11"/>
  <c r="AM3691" i="11"/>
  <c r="AM3783" i="11"/>
  <c r="AH3743" i="11"/>
  <c r="AO3718" i="11"/>
  <c r="AM3764" i="11"/>
  <c r="AM3701" i="11"/>
  <c r="AO3742" i="11"/>
  <c r="AH3708" i="11"/>
  <c r="AI3708" i="11" s="1"/>
  <c r="AO3767" i="11"/>
  <c r="AO3750" i="11"/>
  <c r="AH3700" i="11"/>
  <c r="AH3773" i="11"/>
  <c r="AH3749" i="11"/>
  <c r="AO3726" i="11"/>
  <c r="AO3696" i="11"/>
  <c r="AH3724" i="11"/>
  <c r="AI3724" i="11" s="1"/>
  <c r="AM3694" i="11"/>
  <c r="AO3764" i="11"/>
  <c r="AH3733" i="11"/>
  <c r="AI3733" i="11" s="1"/>
  <c r="AH3742" i="11"/>
  <c r="AI3742" i="11" s="1"/>
  <c r="AJ3708" i="11"/>
  <c r="AK3708" i="11" s="1"/>
  <c r="AH3767" i="11"/>
  <c r="AJ3700" i="11"/>
  <c r="AJ3773" i="11"/>
  <c r="AJ3749" i="11"/>
  <c r="AO3760" i="11"/>
  <c r="AM3725" i="11"/>
  <c r="AH3692" i="11"/>
  <c r="AJ3724" i="11"/>
  <c r="AH3738" i="11"/>
  <c r="AM3743" i="11"/>
  <c r="AJ3690" i="11"/>
  <c r="AJ3741" i="11"/>
  <c r="AO3715" i="11"/>
  <c r="AJ3681" i="11"/>
  <c r="AJ3733" i="11"/>
  <c r="AO3701" i="11"/>
  <c r="AJ3742" i="11"/>
  <c r="AK3742" i="11" s="1"/>
  <c r="AM3708" i="11"/>
  <c r="AJ3767" i="11"/>
  <c r="AJ3732" i="11"/>
  <c r="AM3700" i="11"/>
  <c r="AM3773" i="11"/>
  <c r="AM3749" i="11"/>
  <c r="AH3699" i="11"/>
  <c r="AH3760" i="11"/>
  <c r="AO3725" i="11"/>
  <c r="AJ3692" i="11"/>
  <c r="AK3692" i="11" s="1"/>
  <c r="AM3724" i="11"/>
  <c r="AJ3738" i="11"/>
  <c r="AO3758" i="11"/>
  <c r="AO3743" i="11"/>
  <c r="AJ3729" i="11"/>
  <c r="AM3733" i="11"/>
  <c r="AM3742" i="11"/>
  <c r="AM3732" i="11"/>
  <c r="AH3756" i="11"/>
  <c r="AO3773" i="11"/>
  <c r="AJ3699" i="11"/>
  <c r="AJ3760" i="11"/>
  <c r="AM3692" i="11"/>
  <c r="AH3766" i="11"/>
  <c r="AO3724" i="11"/>
  <c r="AM3738" i="11"/>
  <c r="AM1884" i="11"/>
  <c r="Z900" i="11"/>
  <c r="AC900" i="11"/>
  <c r="AM488" i="11"/>
  <c r="AH440" i="11"/>
  <c r="AI440" i="11" s="1"/>
  <c r="T284" i="54"/>
  <c r="AA284" i="54" s="1"/>
  <c r="AD284" i="54" s="1"/>
  <c r="N284" i="54"/>
  <c r="H284" i="54"/>
  <c r="I284" i="54" s="1"/>
  <c r="J284" i="54" s="1"/>
  <c r="N315" i="54"/>
  <c r="T315" i="54"/>
  <c r="AA315" i="54" s="1"/>
  <c r="AD315" i="54" s="1"/>
  <c r="H315" i="54"/>
  <c r="I315" i="54" s="1"/>
  <c r="J315" i="54" s="1"/>
  <c r="AH669" i="11"/>
  <c r="AJ669" i="11"/>
  <c r="AM669" i="11"/>
  <c r="AO669" i="11"/>
  <c r="Y669" i="11"/>
  <c r="X669" i="11"/>
  <c r="AJ2083" i="11"/>
  <c r="AH1885" i="11"/>
  <c r="AI1885" i="11" s="1"/>
  <c r="AH1861" i="11"/>
  <c r="AO1669" i="11"/>
  <c r="AM1668" i="11"/>
  <c r="AJ1645" i="11"/>
  <c r="AC1374" i="11"/>
  <c r="Z1374" i="11"/>
  <c r="Z1157" i="11"/>
  <c r="AE1157" i="11" s="1"/>
  <c r="AC1157" i="11"/>
  <c r="Z1093" i="11"/>
  <c r="AC1093" i="11"/>
  <c r="AF1093" i="11" s="1"/>
  <c r="AB1057" i="11"/>
  <c r="AD1057" i="11"/>
  <c r="U311" i="54"/>
  <c r="AB311" i="54" s="1"/>
  <c r="AE311" i="54" s="1"/>
  <c r="O311" i="54"/>
  <c r="Z3623" i="11"/>
  <c r="AC3623" i="11"/>
  <c r="AF3623" i="11" s="1"/>
  <c r="AH3779" i="11"/>
  <c r="AM3753" i="11"/>
  <c r="AM3573" i="11"/>
  <c r="AJ3544" i="11"/>
  <c r="AO3533" i="11"/>
  <c r="AH3532" i="11"/>
  <c r="AO3472" i="11"/>
  <c r="AO3471" i="11"/>
  <c r="Z3344" i="11"/>
  <c r="AC3344" i="11"/>
  <c r="AH3136" i="11"/>
  <c r="AI3136" i="11" s="1"/>
  <c r="AJ3135" i="11"/>
  <c r="AH3092" i="11"/>
  <c r="AM3070" i="11"/>
  <c r="AM2824" i="11"/>
  <c r="AO2744" i="11"/>
  <c r="Z2704" i="11"/>
  <c r="AC2704" i="11"/>
  <c r="Z2648" i="11"/>
  <c r="AC2648" i="11"/>
  <c r="AJ1089" i="11"/>
  <c r="AO1089" i="11"/>
  <c r="AH1089" i="11"/>
  <c r="AM1089" i="11"/>
  <c r="Y1089" i="11"/>
  <c r="X1089" i="11"/>
  <c r="AJ1150" i="11"/>
  <c r="AO1122" i="11"/>
  <c r="AH1098" i="11"/>
  <c r="AH1095" i="11"/>
  <c r="AH1069" i="11"/>
  <c r="AM1087" i="11"/>
  <c r="AJ1055" i="11"/>
  <c r="AO1063" i="11"/>
  <c r="AH1151" i="11"/>
  <c r="AJ1110" i="11"/>
  <c r="AO1059" i="11"/>
  <c r="AM1130" i="11"/>
  <c r="AJ1106" i="11"/>
  <c r="AO1159" i="11"/>
  <c r="AJ1138" i="11"/>
  <c r="AO1067" i="11"/>
  <c r="AO1075" i="11"/>
  <c r="AO1150" i="11"/>
  <c r="AJ1126" i="11"/>
  <c r="AM1098" i="11"/>
  <c r="AM1069" i="11"/>
  <c r="AO1055" i="11"/>
  <c r="AJ1063" i="11"/>
  <c r="AJ1151" i="11"/>
  <c r="AH1059" i="11"/>
  <c r="AJ1154" i="11"/>
  <c r="AO1106" i="11"/>
  <c r="AH1071" i="11"/>
  <c r="AH1159" i="11"/>
  <c r="AH1067" i="11"/>
  <c r="AO1126" i="11"/>
  <c r="AH1122" i="11"/>
  <c r="AM1065" i="11"/>
  <c r="AM1063" i="11"/>
  <c r="AO1151" i="11"/>
  <c r="AM1059" i="11"/>
  <c r="AO1154" i="11"/>
  <c r="AH1148" i="11"/>
  <c r="AH1130" i="11"/>
  <c r="AH1096" i="11"/>
  <c r="AO1071" i="11"/>
  <c r="AJ1159" i="11"/>
  <c r="AO1114" i="11"/>
  <c r="AJ1067" i="11"/>
  <c r="AH1101" i="11"/>
  <c r="AO1158" i="11"/>
  <c r="AH1150" i="11"/>
  <c r="AH1126" i="11"/>
  <c r="AM1122" i="11"/>
  <c r="AH1065" i="11"/>
  <c r="AO1135" i="11"/>
  <c r="AJ1146" i="11"/>
  <c r="AK1146" i="11" s="1"/>
  <c r="AJ1143" i="11"/>
  <c r="AJ1103" i="11"/>
  <c r="AH1066" i="11"/>
  <c r="AH1154" i="11"/>
  <c r="AM1148" i="11"/>
  <c r="AJ1130" i="11"/>
  <c r="AM1096" i="11"/>
  <c r="AH1114" i="11"/>
  <c r="AM1101" i="11"/>
  <c r="AM1150" i="11"/>
  <c r="AM1070" i="11"/>
  <c r="AJ1094" i="11"/>
  <c r="AM1095" i="11"/>
  <c r="AJ1065" i="11"/>
  <c r="AH1135" i="11"/>
  <c r="AO1146" i="11"/>
  <c r="AO1143" i="11"/>
  <c r="AO1103" i="11"/>
  <c r="AO1066" i="11"/>
  <c r="AH1063" i="11"/>
  <c r="AJ1148" i="11"/>
  <c r="AO1130" i="11"/>
  <c r="AJ1096" i="11"/>
  <c r="AM1071" i="11"/>
  <c r="AJ1114" i="11"/>
  <c r="AH1134" i="11"/>
  <c r="AH1070" i="11"/>
  <c r="AO1094" i="11"/>
  <c r="AO1065" i="11"/>
  <c r="AO1087" i="11"/>
  <c r="AJ1135" i="11"/>
  <c r="AH1146" i="11"/>
  <c r="AJ1066" i="11"/>
  <c r="AM1110" i="11"/>
  <c r="AO1148" i="11"/>
  <c r="AO1096" i="11"/>
  <c r="AJ1071" i="11"/>
  <c r="AM1138" i="11"/>
  <c r="AM1114" i="11"/>
  <c r="AJ1075" i="11"/>
  <c r="AM1134" i="11"/>
  <c r="AJ1070" i="11"/>
  <c r="AH1094" i="11"/>
  <c r="AJ1098" i="11"/>
  <c r="AJ1095" i="11"/>
  <c r="AJ1069" i="11"/>
  <c r="AH1087" i="11"/>
  <c r="AM1135" i="11"/>
  <c r="AM1146" i="11"/>
  <c r="AH1143" i="11"/>
  <c r="AM1055" i="11"/>
  <c r="AH1103" i="11"/>
  <c r="AM1066" i="11"/>
  <c r="AO1110" i="11"/>
  <c r="AH1106" i="11"/>
  <c r="AM1126" i="11"/>
  <c r="AO1070" i="11"/>
  <c r="AM1094" i="11"/>
  <c r="AJ1122" i="11"/>
  <c r="AO1098" i="11"/>
  <c r="AO1095" i="11"/>
  <c r="AO1069" i="11"/>
  <c r="AJ1087" i="11"/>
  <c r="AM1143" i="11"/>
  <c r="AH1055" i="11"/>
  <c r="AM1103" i="11"/>
  <c r="AM1151" i="11"/>
  <c r="AH1110" i="11"/>
  <c r="AJ1059" i="11"/>
  <c r="AM1154" i="11"/>
  <c r="AM1106" i="11"/>
  <c r="AM1159" i="11"/>
  <c r="AH1138" i="11"/>
  <c r="AM1067" i="11"/>
  <c r="AH1075" i="11"/>
  <c r="AH1158" i="11"/>
  <c r="AO1134" i="11"/>
  <c r="AM1158" i="11"/>
  <c r="AO1084" i="11"/>
  <c r="AJ1116" i="11"/>
  <c r="AK1116" i="11" s="1"/>
  <c r="AH1078" i="11"/>
  <c r="AH1073" i="11"/>
  <c r="AJ1111" i="11"/>
  <c r="AM1128" i="11"/>
  <c r="AM1085" i="11"/>
  <c r="AH1086" i="11"/>
  <c r="AJ1062" i="11"/>
  <c r="AH1079" i="11"/>
  <c r="AO1081" i="11"/>
  <c r="AH1092" i="11"/>
  <c r="AH1155" i="11"/>
  <c r="AH1142" i="11"/>
  <c r="AO1118" i="11"/>
  <c r="AJ1080" i="11"/>
  <c r="AH1115" i="11"/>
  <c r="AO1116" i="11"/>
  <c r="AM1056" i="11"/>
  <c r="AO1078" i="11"/>
  <c r="AO1073" i="11"/>
  <c r="AJ1068" i="11"/>
  <c r="AH1085" i="11"/>
  <c r="AM1100" i="11"/>
  <c r="AM1086" i="11"/>
  <c r="AO1062" i="11"/>
  <c r="AM1079" i="11"/>
  <c r="AJ1132" i="11"/>
  <c r="AJ1092" i="11"/>
  <c r="AM1155" i="11"/>
  <c r="AJ1142" i="11"/>
  <c r="AM1080" i="11"/>
  <c r="AM1115" i="11"/>
  <c r="AO1060" i="11"/>
  <c r="AJ1134" i="11"/>
  <c r="AJ1073" i="11"/>
  <c r="AH1111" i="11"/>
  <c r="AO1107" i="11"/>
  <c r="AM1068" i="11"/>
  <c r="AJ1064" i="11"/>
  <c r="AO1085" i="11"/>
  <c r="AJ1086" i="11"/>
  <c r="AH1081" i="11"/>
  <c r="AO1132" i="11"/>
  <c r="AM1092" i="11"/>
  <c r="AJ1088" i="11"/>
  <c r="AJ1155" i="11"/>
  <c r="AJ1127" i="11"/>
  <c r="AM1142" i="11"/>
  <c r="AJ1076" i="11"/>
  <c r="AM1075" i="11"/>
  <c r="AJ1072" i="11"/>
  <c r="AM1078" i="11"/>
  <c r="AM1111" i="11"/>
  <c r="AJ1107" i="11"/>
  <c r="AH1068" i="11"/>
  <c r="AH1100" i="11"/>
  <c r="AO1072" i="11"/>
  <c r="AJ1084" i="11"/>
  <c r="AK1084" i="11" s="1"/>
  <c r="AH1056" i="11"/>
  <c r="AJ1078" i="11"/>
  <c r="AO1111" i="11"/>
  <c r="AM1107" i="11"/>
  <c r="AO1068" i="11"/>
  <c r="AO1064" i="11"/>
  <c r="AO1100" i="11"/>
  <c r="AJ1119" i="11"/>
  <c r="AO1102" i="11"/>
  <c r="AM1132" i="11"/>
  <c r="AM1127" i="11"/>
  <c r="AJ1118" i="11"/>
  <c r="AM1076" i="11"/>
  <c r="AO1138" i="11"/>
  <c r="AH1072" i="11"/>
  <c r="AM1116" i="11"/>
  <c r="AO1128" i="11"/>
  <c r="AH1064" i="11"/>
  <c r="AJ1100" i="11"/>
  <c r="AM1119" i="11"/>
  <c r="AH1102" i="11"/>
  <c r="AO1127" i="11"/>
  <c r="AJ1115" i="11"/>
  <c r="AO1076" i="11"/>
  <c r="AJ1101" i="11"/>
  <c r="AM1072" i="11"/>
  <c r="AH1084" i="11"/>
  <c r="AI1084" i="11" s="1"/>
  <c r="AO1056" i="11"/>
  <c r="AM1073" i="11"/>
  <c r="AH1128" i="11"/>
  <c r="AM1064" i="11"/>
  <c r="AH1062" i="11"/>
  <c r="AJ1079" i="11"/>
  <c r="AH1119" i="11"/>
  <c r="AJ1102" i="11"/>
  <c r="AH1088" i="11"/>
  <c r="AH1118" i="11"/>
  <c r="AO1115" i="11"/>
  <c r="AM1124" i="11"/>
  <c r="AO1101" i="11"/>
  <c r="AJ1158" i="11"/>
  <c r="AM1084" i="11"/>
  <c r="AH1116" i="11"/>
  <c r="AI1116" i="11" s="1"/>
  <c r="AJ1056" i="11"/>
  <c r="AH1107" i="11"/>
  <c r="AJ1128" i="11"/>
  <c r="AJ1085" i="11"/>
  <c r="AM1062" i="11"/>
  <c r="AO1079" i="11"/>
  <c r="AO1119" i="11"/>
  <c r="AM1102" i="11"/>
  <c r="AJ1081" i="11"/>
  <c r="AH1124" i="11"/>
  <c r="AI1124" i="11" s="1"/>
  <c r="AO1145" i="11"/>
  <c r="AM1149" i="11"/>
  <c r="AM1090" i="11"/>
  <c r="AM1058" i="11"/>
  <c r="AM1156" i="11"/>
  <c r="AO1091" i="11"/>
  <c r="AO1057" i="11"/>
  <c r="AO1136" i="11"/>
  <c r="AM1152" i="11"/>
  <c r="AM1083" i="11"/>
  <c r="AO1086" i="11"/>
  <c r="AO1092" i="11"/>
  <c r="AO1124" i="11"/>
  <c r="AH1141" i="11"/>
  <c r="AO1090" i="11"/>
  <c r="AH1058" i="11"/>
  <c r="AM1144" i="11"/>
  <c r="AO1156" i="11"/>
  <c r="AJ1091" i="11"/>
  <c r="AH1136" i="11"/>
  <c r="AI1136" i="11" s="1"/>
  <c r="AO1083" i="11"/>
  <c r="AH1132" i="11"/>
  <c r="AH1120" i="11"/>
  <c r="AM1141" i="11"/>
  <c r="AJ1145" i="11"/>
  <c r="AJ1153" i="11"/>
  <c r="AJ1139" i="11"/>
  <c r="AH1090" i="11"/>
  <c r="AO1058" i="11"/>
  <c r="AH1144" i="11"/>
  <c r="AH1156" i="11"/>
  <c r="AJ1061" i="11"/>
  <c r="AM1136" i="11"/>
  <c r="AH1083" i="11"/>
  <c r="AJ1082" i="11"/>
  <c r="AO1155" i="11"/>
  <c r="AO1080" i="11"/>
  <c r="AH1076" i="11"/>
  <c r="AJ1124" i="11"/>
  <c r="AK1124" i="11" s="1"/>
  <c r="AM1120" i="11"/>
  <c r="AJ1141" i="11"/>
  <c r="AM1145" i="11"/>
  <c r="AO1153" i="11"/>
  <c r="AJ1144" i="11"/>
  <c r="AM1061" i="11"/>
  <c r="AJ1083" i="11"/>
  <c r="AO1082" i="11"/>
  <c r="AM1081" i="11"/>
  <c r="AO1088" i="11"/>
  <c r="AH1127" i="11"/>
  <c r="AH1080" i="11"/>
  <c r="AJ1120" i="11"/>
  <c r="AO1141" i="11"/>
  <c r="AH1153" i="11"/>
  <c r="AH1139" i="11"/>
  <c r="AJ1090" i="11"/>
  <c r="AM1131" i="11"/>
  <c r="AJ1104" i="11"/>
  <c r="AO1144" i="11"/>
  <c r="AM1088" i="11"/>
  <c r="AO1142" i="11"/>
  <c r="AM1060" i="11"/>
  <c r="AO1120" i="11"/>
  <c r="AO1149" i="11"/>
  <c r="AM1153" i="11"/>
  <c r="AM1139" i="11"/>
  <c r="AO1131" i="11"/>
  <c r="AO1104" i="11"/>
  <c r="AH1057" i="11"/>
  <c r="AO1061" i="11"/>
  <c r="AO1152" i="11"/>
  <c r="AH1060" i="11"/>
  <c r="AH1149" i="11"/>
  <c r="AO1139" i="11"/>
  <c r="AH1131" i="11"/>
  <c r="AH1104" i="11"/>
  <c r="AI1104" i="11" s="1"/>
  <c r="AH1091" i="11"/>
  <c r="AM1057" i="11"/>
  <c r="AM1118" i="11"/>
  <c r="AJ1060" i="11"/>
  <c r="AH1145" i="11"/>
  <c r="AJ1149" i="11"/>
  <c r="AJ1131" i="11"/>
  <c r="AK1131" i="11" s="1"/>
  <c r="AM1104" i="11"/>
  <c r="AJ1058" i="11"/>
  <c r="AJ1156" i="11"/>
  <c r="AM1091" i="11"/>
  <c r="AJ1057" i="11"/>
  <c r="AJ1136" i="11"/>
  <c r="AJ1152" i="11"/>
  <c r="AM3717" i="11"/>
  <c r="Z3594" i="11"/>
  <c r="AI3594" i="11" s="1"/>
  <c r="AC3594" i="11"/>
  <c r="AO3722" i="11"/>
  <c r="AH3572" i="11"/>
  <c r="AJ3519" i="11"/>
  <c r="AM3510" i="11"/>
  <c r="AM3120" i="11"/>
  <c r="AM3111" i="11"/>
  <c r="AC2768" i="11"/>
  <c r="Z2768" i="11"/>
  <c r="AO2728" i="11"/>
  <c r="AH2092" i="11"/>
  <c r="AO2076" i="11"/>
  <c r="AO1785" i="11"/>
  <c r="AJ1772" i="11"/>
  <c r="AO1764" i="11"/>
  <c r="AO1248" i="11"/>
  <c r="AO1220" i="11"/>
  <c r="AO1208" i="11"/>
  <c r="Z1133" i="11"/>
  <c r="AC1133" i="11"/>
  <c r="AO1112" i="11"/>
  <c r="AH1108" i="11"/>
  <c r="AI1108" i="11" s="1"/>
  <c r="AO993" i="11"/>
  <c r="AH532" i="11"/>
  <c r="AM516" i="11"/>
  <c r="Z75" i="11"/>
  <c r="AE75" i="11" s="1"/>
  <c r="AC75" i="11"/>
  <c r="AF75" i="11" s="1"/>
  <c r="AO67" i="11"/>
  <c r="AM2133" i="11"/>
  <c r="AJ1890" i="11"/>
  <c r="AH2755" i="11"/>
  <c r="AO1658" i="11"/>
  <c r="AM2634" i="11"/>
  <c r="AH201" i="11"/>
  <c r="AC3553" i="11"/>
  <c r="Z3553" i="11"/>
  <c r="AE3553" i="11" s="1"/>
  <c r="Z2961" i="11"/>
  <c r="AC2961" i="11"/>
  <c r="AF2961" i="11" s="1"/>
  <c r="AJ3083" i="11"/>
  <c r="AM3099" i="11"/>
  <c r="AJ3138" i="11"/>
  <c r="Z1779" i="11"/>
  <c r="AE1779" i="11" s="1"/>
  <c r="AC1779" i="11"/>
  <c r="AF1779" i="11" s="1"/>
  <c r="AO1723" i="11"/>
  <c r="AM441" i="11"/>
  <c r="Z1099" i="11"/>
  <c r="AC1099" i="11"/>
  <c r="AO1834" i="11"/>
  <c r="AO69" i="11"/>
  <c r="AM461" i="11"/>
  <c r="AH570" i="11"/>
  <c r="Z125" i="11"/>
  <c r="AC125" i="11"/>
  <c r="AO3497" i="11"/>
  <c r="AJ3523" i="11"/>
  <c r="AO2122" i="11"/>
  <c r="Z3106" i="11"/>
  <c r="AC3106" i="11"/>
  <c r="AM3707" i="11"/>
  <c r="AH3734" i="11"/>
  <c r="AO3774" i="11"/>
  <c r="AM98" i="11"/>
  <c r="AO453" i="11"/>
  <c r="Z3784" i="11"/>
  <c r="AC3784" i="11"/>
  <c r="AM2105" i="11"/>
  <c r="AH121" i="11"/>
  <c r="AH77" i="11"/>
  <c r="AO189" i="11"/>
  <c r="AH2691" i="11"/>
  <c r="AH2715" i="11"/>
  <c r="AM1074" i="11"/>
  <c r="Z1147" i="11"/>
  <c r="AE1147" i="11" s="1"/>
  <c r="AC1147" i="11"/>
  <c r="AF1147" i="11" s="1"/>
  <c r="AH1195" i="11"/>
  <c r="AJ3716" i="11"/>
  <c r="AM3763" i="11"/>
  <c r="AJ3740" i="11"/>
  <c r="AM3565" i="11"/>
  <c r="AH3556" i="11"/>
  <c r="Z3528" i="11"/>
  <c r="AC3528" i="11"/>
  <c r="AO3104" i="11"/>
  <c r="AH3095" i="11"/>
  <c r="AJ2789" i="11"/>
  <c r="Z2769" i="11"/>
  <c r="AC2769" i="11"/>
  <c r="AM2713" i="11"/>
  <c r="AO2655" i="11"/>
  <c r="AO2208" i="11"/>
  <c r="AJ2176" i="11"/>
  <c r="AH2155" i="11"/>
  <c r="AH2147" i="11"/>
  <c r="AM2084" i="11"/>
  <c r="AO1881" i="11"/>
  <c r="AO1877" i="11"/>
  <c r="AO1641" i="11"/>
  <c r="AH1257" i="11"/>
  <c r="AI1257" i="11" s="1"/>
  <c r="AJ1125" i="11"/>
  <c r="AH1117" i="11"/>
  <c r="AM989" i="11"/>
  <c r="Z380" i="11"/>
  <c r="AC380" i="11"/>
  <c r="AO204" i="11"/>
  <c r="Z100" i="11"/>
  <c r="AE100" i="11" s="1"/>
  <c r="AC100" i="11"/>
  <c r="AF100" i="11" s="1"/>
  <c r="AO92" i="11"/>
  <c r="AJ88" i="11"/>
  <c r="AK88" i="11" s="1"/>
  <c r="AM84" i="11"/>
  <c r="AJ2057" i="11"/>
  <c r="AH2141" i="11"/>
  <c r="AI2141" i="11" s="1"/>
  <c r="AH1635" i="11"/>
  <c r="Z3314" i="11"/>
  <c r="AC3314" i="11"/>
  <c r="AH1786" i="11"/>
  <c r="Z2898" i="11"/>
  <c r="AC2898" i="11"/>
  <c r="AJ1258" i="11"/>
  <c r="AK1258" i="11" s="1"/>
  <c r="Z3162" i="11"/>
  <c r="AC3162" i="11"/>
  <c r="AO3139" i="11"/>
  <c r="AH2025" i="11"/>
  <c r="Z3849" i="11"/>
  <c r="AC3849" i="11"/>
  <c r="AO241" i="11"/>
  <c r="AH2138" i="11"/>
  <c r="AM1595" i="11"/>
  <c r="AH425" i="11"/>
  <c r="AO465" i="11"/>
  <c r="AJ301" i="11"/>
  <c r="AO1234" i="11"/>
  <c r="AH2633" i="11"/>
  <c r="AH3709" i="11"/>
  <c r="AH3775" i="11"/>
  <c r="AO573" i="11"/>
  <c r="AJ787" i="11"/>
  <c r="AJ1738" i="11"/>
  <c r="AK1738" i="11" s="1"/>
  <c r="AJ85" i="11"/>
  <c r="Z197" i="11"/>
  <c r="AC197" i="11"/>
  <c r="AO373" i="11"/>
  <c r="AJ421" i="11"/>
  <c r="AJ273" i="11"/>
  <c r="AJ2722" i="11"/>
  <c r="Z293" i="11"/>
  <c r="AC293" i="11"/>
  <c r="AH138" i="11"/>
  <c r="AM81" i="11"/>
  <c r="AH129" i="11"/>
  <c r="AJ1163" i="11"/>
  <c r="AO3697" i="11"/>
  <c r="AJ3566" i="11"/>
  <c r="AM3557" i="11"/>
  <c r="AJ3495" i="11"/>
  <c r="AO3487" i="11"/>
  <c r="AJ3079" i="11"/>
  <c r="AK3079" i="11" s="1"/>
  <c r="AM2782" i="11"/>
  <c r="AH2729" i="11"/>
  <c r="AO2681" i="11"/>
  <c r="Z2656" i="11"/>
  <c r="AC2656" i="11"/>
  <c r="AO2639" i="11"/>
  <c r="AM2051" i="11"/>
  <c r="Z1939" i="11"/>
  <c r="AC1939" i="11"/>
  <c r="AO1873" i="11"/>
  <c r="AO1756" i="11"/>
  <c r="AH1666" i="11"/>
  <c r="AO1253" i="11"/>
  <c r="AH1249" i="11"/>
  <c r="AH1221" i="11"/>
  <c r="Z1213" i="11"/>
  <c r="AC1213" i="11"/>
  <c r="AH1209" i="11"/>
  <c r="AJ1205" i="11"/>
  <c r="AO1201" i="11"/>
  <c r="AM1109" i="11"/>
  <c r="Z1077" i="11"/>
  <c r="AC1077" i="11"/>
  <c r="AH480" i="11"/>
  <c r="Z212" i="11"/>
  <c r="AC212" i="11"/>
  <c r="AM200" i="11"/>
  <c r="AM179" i="11"/>
  <c r="Z76" i="11"/>
  <c r="AE76" i="11" s="1"/>
  <c r="AC76" i="11"/>
  <c r="AF76" i="11" s="1"/>
  <c r="AM72" i="11"/>
  <c r="Z2154" i="11"/>
  <c r="AC2154" i="11"/>
  <c r="Z691" i="11"/>
  <c r="AC691" i="11"/>
  <c r="AH2165" i="11"/>
  <c r="AI2165" i="11" s="1"/>
  <c r="Z2575" i="11"/>
  <c r="AC2575" i="11"/>
  <c r="AH802" i="11"/>
  <c r="Z3321" i="11"/>
  <c r="AC3321" i="11"/>
  <c r="AH1794" i="11"/>
  <c r="AO1826" i="11"/>
  <c r="AC2938" i="11"/>
  <c r="Z2938" i="11"/>
  <c r="AH162" i="11"/>
  <c r="AI162" i="11" s="1"/>
  <c r="AJ1795" i="11"/>
  <c r="Z3170" i="11"/>
  <c r="AC3170" i="11"/>
  <c r="AJ3123" i="11"/>
  <c r="Z3227" i="11"/>
  <c r="AI3227" i="11" s="1"/>
  <c r="AC3227" i="11"/>
  <c r="AK3227" i="11" s="1"/>
  <c r="AH1715" i="11"/>
  <c r="AM2644" i="11"/>
  <c r="AH2772" i="11"/>
  <c r="AI2772" i="11" s="1"/>
  <c r="AH1699" i="11"/>
  <c r="AH1850" i="11"/>
  <c r="AC118" i="11"/>
  <c r="Z118" i="11"/>
  <c r="AM161" i="11"/>
  <c r="AO145" i="11"/>
  <c r="AM234" i="11"/>
  <c r="AH1235" i="11"/>
  <c r="AO2013" i="11"/>
  <c r="AJ2001" i="11"/>
  <c r="AH2779" i="11"/>
  <c r="AM3715" i="11"/>
  <c r="AM3776" i="11"/>
  <c r="Z605" i="11"/>
  <c r="AC605" i="11"/>
  <c r="AH57" i="11"/>
  <c r="AO1619" i="11"/>
  <c r="AJ205" i="11"/>
  <c r="AJ533" i="11"/>
  <c r="Z2698" i="11"/>
  <c r="AC2698" i="11"/>
  <c r="AM2723" i="11"/>
  <c r="AO90" i="11"/>
  <c r="AO2795" i="11"/>
  <c r="AM1194" i="11"/>
  <c r="Z2281" i="11"/>
  <c r="AC2281" i="11"/>
  <c r="AF2281" i="11" s="1"/>
  <c r="AJ1720" i="11"/>
  <c r="AK1720" i="11" s="1"/>
  <c r="AM1019" i="11"/>
  <c r="Z686" i="11"/>
  <c r="AC686" i="11"/>
  <c r="AH3141" i="11"/>
  <c r="AM2823" i="11"/>
  <c r="AJ2665" i="11"/>
  <c r="AH1757" i="11"/>
  <c r="AH484" i="11"/>
  <c r="AO300" i="11"/>
  <c r="AH272" i="11"/>
  <c r="AI272" i="11" s="1"/>
  <c r="AM192" i="11"/>
  <c r="AO2085" i="11"/>
  <c r="AH1675" i="11"/>
  <c r="Z3329" i="11"/>
  <c r="AE3329" i="11" s="1"/>
  <c r="AC3329" i="11"/>
  <c r="AM3145" i="11"/>
  <c r="Z3257" i="11"/>
  <c r="AE3257" i="11" s="1"/>
  <c r="AC3257" i="11"/>
  <c r="AJ2652" i="11"/>
  <c r="AK2652" i="11" s="1"/>
  <c r="AM1082" i="11"/>
  <c r="AJ1874" i="11"/>
  <c r="AM385" i="11"/>
  <c r="AJ3743" i="11"/>
  <c r="AO3074" i="11"/>
  <c r="Z2417" i="11"/>
  <c r="AC2417" i="11"/>
  <c r="AF2417" i="11" s="1"/>
  <c r="AO2730" i="11"/>
  <c r="AO3691" i="11"/>
  <c r="AJ105" i="11"/>
  <c r="AO2802" i="11"/>
  <c r="Z549" i="11"/>
  <c r="AC549" i="11"/>
  <c r="AF549" i="11" s="1"/>
  <c r="AO3132" i="11"/>
  <c r="AO2116" i="11"/>
  <c r="AO2036" i="11"/>
  <c r="AM1857" i="11"/>
  <c r="AM1817" i="11"/>
  <c r="AM323" i="11"/>
  <c r="AJ184" i="11"/>
  <c r="AO540" i="11"/>
  <c r="AH540" i="11"/>
  <c r="AJ540" i="11"/>
  <c r="AM540" i="11"/>
  <c r="Y540" i="11"/>
  <c r="X540" i="11"/>
  <c r="AH572" i="11"/>
  <c r="AM550" i="11"/>
  <c r="AM606" i="11"/>
  <c r="AM551" i="11"/>
  <c r="AH559" i="11"/>
  <c r="AH599" i="11"/>
  <c r="AM607" i="11"/>
  <c r="AJ572" i="11"/>
  <c r="AO550" i="11"/>
  <c r="AH631" i="11"/>
  <c r="AO606" i="11"/>
  <c r="AH536" i="11"/>
  <c r="AJ559" i="11"/>
  <c r="AJ599" i="11"/>
  <c r="AO607" i="11"/>
  <c r="AJ611" i="11"/>
  <c r="AO566" i="11"/>
  <c r="AO530" i="11"/>
  <c r="AH550" i="11"/>
  <c r="AO587" i="11"/>
  <c r="AH561" i="11"/>
  <c r="AJ631" i="11"/>
  <c r="AH558" i="11"/>
  <c r="AH606" i="11"/>
  <c r="AJ536" i="11"/>
  <c r="AM559" i="11"/>
  <c r="AM599" i="11"/>
  <c r="AM611" i="11"/>
  <c r="AM566" i="11"/>
  <c r="AJ530" i="11"/>
  <c r="AJ550" i="11"/>
  <c r="AJ561" i="11"/>
  <c r="AH591" i="11"/>
  <c r="AM631" i="11"/>
  <c r="AM558" i="11"/>
  <c r="AM536" i="11"/>
  <c r="AO559" i="11"/>
  <c r="AH539" i="11"/>
  <c r="AI539" i="11" s="1"/>
  <c r="AH578" i="11"/>
  <c r="AI578" i="11" s="1"/>
  <c r="AO611" i="11"/>
  <c r="AO575" i="11"/>
  <c r="AM530" i="11"/>
  <c r="AO561" i="11"/>
  <c r="AJ591" i="11"/>
  <c r="AH551" i="11"/>
  <c r="AO595" i="11"/>
  <c r="AJ539" i="11"/>
  <c r="AM578" i="11"/>
  <c r="AM572" i="11"/>
  <c r="AH530" i="11"/>
  <c r="AH587" i="11"/>
  <c r="AM591" i="11"/>
  <c r="AO631" i="11"/>
  <c r="AJ558" i="11"/>
  <c r="AO536" i="11"/>
  <c r="AJ551" i="11"/>
  <c r="AH595" i="11"/>
  <c r="AM539" i="11"/>
  <c r="AO578" i="11"/>
  <c r="AH611" i="11"/>
  <c r="AH575" i="11"/>
  <c r="AO572" i="11"/>
  <c r="AJ587" i="11"/>
  <c r="AM561" i="11"/>
  <c r="AO558" i="11"/>
  <c r="AO551" i="11"/>
  <c r="AO599" i="11"/>
  <c r="AM587" i="11"/>
  <c r="AO591" i="11"/>
  <c r="AJ606" i="11"/>
  <c r="AM595" i="11"/>
  <c r="AJ607" i="11"/>
  <c r="AH566" i="11"/>
  <c r="AM575" i="11"/>
  <c r="AJ544" i="11"/>
  <c r="AJ578" i="11"/>
  <c r="AK578" i="11" s="1"/>
  <c r="AJ562" i="11"/>
  <c r="AH555" i="11"/>
  <c r="AI555" i="11" s="1"/>
  <c r="AM634" i="11"/>
  <c r="AM626" i="11"/>
  <c r="AJ534" i="11"/>
  <c r="AH574" i="11"/>
  <c r="AH627" i="11"/>
  <c r="AH531" i="11"/>
  <c r="AO622" i="11"/>
  <c r="AJ615" i="11"/>
  <c r="AM546" i="11"/>
  <c r="AJ579" i="11"/>
  <c r="AM543" i="11"/>
  <c r="AO583" i="11"/>
  <c r="AH547" i="11"/>
  <c r="AM562" i="11"/>
  <c r="AJ555" i="11"/>
  <c r="AK555" i="11" s="1"/>
  <c r="AO630" i="11"/>
  <c r="AM534" i="11"/>
  <c r="AM567" i="11"/>
  <c r="AJ574" i="11"/>
  <c r="AH603" i="11"/>
  <c r="AI603" i="11" s="1"/>
  <c r="AJ531" i="11"/>
  <c r="AK531" i="11" s="1"/>
  <c r="AM615" i="11"/>
  <c r="AM579" i="11"/>
  <c r="AO560" i="11"/>
  <c r="AO543" i="11"/>
  <c r="AJ569" i="11"/>
  <c r="AK569" i="11" s="1"/>
  <c r="AO585" i="11"/>
  <c r="AJ597" i="11"/>
  <c r="AH557" i="11"/>
  <c r="AJ547" i="11"/>
  <c r="AO634" i="11"/>
  <c r="AO626" i="11"/>
  <c r="AO567" i="11"/>
  <c r="AM574" i="11"/>
  <c r="AJ603" i="11"/>
  <c r="AK603" i="11" s="1"/>
  <c r="AJ563" i="11"/>
  <c r="AH582" i="11"/>
  <c r="AM531" i="11"/>
  <c r="AJ535" i="11"/>
  <c r="AO615" i="11"/>
  <c r="AO579" i="11"/>
  <c r="AJ543" i="11"/>
  <c r="AM614" i="11"/>
  <c r="AJ595" i="11"/>
  <c r="AH544" i="11"/>
  <c r="AO562" i="11"/>
  <c r="AH590" i="11"/>
  <c r="AJ634" i="11"/>
  <c r="AK634" i="11" s="1"/>
  <c r="AO534" i="11"/>
  <c r="AO592" i="11"/>
  <c r="AO574" i="11"/>
  <c r="AM603" i="11"/>
  <c r="AM563" i="11"/>
  <c r="AM582" i="11"/>
  <c r="AO531" i="11"/>
  <c r="AM544" i="11"/>
  <c r="AH562" i="11"/>
  <c r="AJ590" i="11"/>
  <c r="AH634" i="11"/>
  <c r="AI634" i="11" s="1"/>
  <c r="AH534" i="11"/>
  <c r="AH592" i="11"/>
  <c r="AH567" i="11"/>
  <c r="AH598" i="11"/>
  <c r="AH563" i="11"/>
  <c r="AO582" i="11"/>
  <c r="AH535" i="11"/>
  <c r="AO619" i="11"/>
  <c r="AM560" i="11"/>
  <c r="AJ623" i="11"/>
  <c r="AM542" i="11"/>
  <c r="AO614" i="11"/>
  <c r="AO544" i="11"/>
  <c r="AH630" i="11"/>
  <c r="AM590" i="11"/>
  <c r="AJ592" i="11"/>
  <c r="AJ567" i="11"/>
  <c r="AO603" i="11"/>
  <c r="AJ598" i="11"/>
  <c r="AO563" i="11"/>
  <c r="AM627" i="11"/>
  <c r="AJ582" i="11"/>
  <c r="AH622" i="11"/>
  <c r="AO535" i="11"/>
  <c r="AH546" i="11"/>
  <c r="AH619" i="11"/>
  <c r="AH560" i="11"/>
  <c r="AH583" i="11"/>
  <c r="AM623" i="11"/>
  <c r="AO542" i="11"/>
  <c r="AJ614" i="11"/>
  <c r="AO539" i="11"/>
  <c r="AJ575" i="11"/>
  <c r="AM547" i="11"/>
  <c r="AM555" i="11"/>
  <c r="AJ630" i="11"/>
  <c r="AH626" i="11"/>
  <c r="AI626" i="11" s="1"/>
  <c r="AM592" i="11"/>
  <c r="AM598" i="11"/>
  <c r="AO627" i="11"/>
  <c r="AJ622" i="11"/>
  <c r="AJ546" i="11"/>
  <c r="AJ619" i="11"/>
  <c r="AJ583" i="11"/>
  <c r="AH542" i="11"/>
  <c r="AH614" i="11"/>
  <c r="AM571" i="11"/>
  <c r="AH585" i="11"/>
  <c r="AH607" i="11"/>
  <c r="AJ566" i="11"/>
  <c r="AO547" i="11"/>
  <c r="AO555" i="11"/>
  <c r="AM630" i="11"/>
  <c r="AO590" i="11"/>
  <c r="AJ626" i="11"/>
  <c r="AK626" i="11" s="1"/>
  <c r="AO598" i="11"/>
  <c r="AJ627" i="11"/>
  <c r="AM622" i="11"/>
  <c r="AH615" i="11"/>
  <c r="AI615" i="11" s="1"/>
  <c r="AJ560" i="11"/>
  <c r="AH597" i="11"/>
  <c r="AO577" i="11"/>
  <c r="AJ602" i="11"/>
  <c r="AK602" i="11" s="1"/>
  <c r="AM538" i="11"/>
  <c r="AM568" i="11"/>
  <c r="AJ584" i="11"/>
  <c r="AM600" i="11"/>
  <c r="AO612" i="11"/>
  <c r="AM616" i="11"/>
  <c r="AM553" i="11"/>
  <c r="AJ613" i="11"/>
  <c r="AH628" i="11"/>
  <c r="AH632" i="11"/>
  <c r="AM549" i="11"/>
  <c r="AM545" i="11"/>
  <c r="AH589" i="11"/>
  <c r="AJ537" i="11"/>
  <c r="AM586" i="11"/>
  <c r="AH579" i="11"/>
  <c r="AH623" i="11"/>
  <c r="AJ542" i="11"/>
  <c r="AH569" i="11"/>
  <c r="AI569" i="11" s="1"/>
  <c r="AM597" i="11"/>
  <c r="AJ552" i="11"/>
  <c r="AH577" i="11"/>
  <c r="AM602" i="11"/>
  <c r="AH580" i="11"/>
  <c r="AJ594" i="11"/>
  <c r="AK594" i="11" s="1"/>
  <c r="AH564" i="11"/>
  <c r="AO568" i="11"/>
  <c r="AM584" i="11"/>
  <c r="AH596" i="11"/>
  <c r="AO600" i="11"/>
  <c r="AH612" i="11"/>
  <c r="AO616" i="11"/>
  <c r="AM613" i="11"/>
  <c r="AJ628" i="11"/>
  <c r="AJ632" i="11"/>
  <c r="AH545" i="11"/>
  <c r="AM535" i="11"/>
  <c r="AO546" i="11"/>
  <c r="AO623" i="11"/>
  <c r="AH571" i="11"/>
  <c r="AM569" i="11"/>
  <c r="AJ585" i="11"/>
  <c r="AJ557" i="11"/>
  <c r="AM552" i="11"/>
  <c r="AJ577" i="11"/>
  <c r="AM580" i="11"/>
  <c r="AM594" i="11"/>
  <c r="AJ538" i="11"/>
  <c r="AJ564" i="11"/>
  <c r="AJ596" i="11"/>
  <c r="AJ612" i="11"/>
  <c r="AH617" i="11"/>
  <c r="AO613" i="11"/>
  <c r="AH608" i="11"/>
  <c r="AI608" i="11" s="1"/>
  <c r="AM628" i="11"/>
  <c r="AJ633" i="11"/>
  <c r="AM589" i="11"/>
  <c r="AJ571" i="11"/>
  <c r="AM585" i="11"/>
  <c r="AH541" i="11"/>
  <c r="AM557" i="11"/>
  <c r="AH610" i="11"/>
  <c r="AI610" i="11" s="1"/>
  <c r="AO580" i="11"/>
  <c r="AO594" i="11"/>
  <c r="AO538" i="11"/>
  <c r="AH554" i="11"/>
  <c r="AH548" i="11"/>
  <c r="AM564" i="11"/>
  <c r="AJ568" i="11"/>
  <c r="AH588" i="11"/>
  <c r="AM596" i="11"/>
  <c r="AM604" i="11"/>
  <c r="AM612" i="11"/>
  <c r="AJ617" i="11"/>
  <c r="AJ608" i="11"/>
  <c r="AO549" i="11"/>
  <c r="AM633" i="11"/>
  <c r="AH543" i="11"/>
  <c r="AO569" i="11"/>
  <c r="AJ541" i="11"/>
  <c r="AO557" i="11"/>
  <c r="AJ610" i="11"/>
  <c r="AK610" i="11" s="1"/>
  <c r="AO552" i="11"/>
  <c r="AJ629" i="11"/>
  <c r="AH576" i="11"/>
  <c r="AJ580" i="11"/>
  <c r="AO565" i="11"/>
  <c r="AJ554" i="11"/>
  <c r="AM548" i="11"/>
  <c r="AJ588" i="11"/>
  <c r="AO596" i="11"/>
  <c r="AO604" i="11"/>
  <c r="AM617" i="11"/>
  <c r="AO553" i="11"/>
  <c r="AO571" i="11"/>
  <c r="AM610" i="11"/>
  <c r="AH552" i="11"/>
  <c r="AM629" i="11"/>
  <c r="AJ576" i="11"/>
  <c r="AH565" i="11"/>
  <c r="AH594" i="11"/>
  <c r="AI594" i="11" s="1"/>
  <c r="AO554" i="11"/>
  <c r="AO564" i="11"/>
  <c r="AM588" i="11"/>
  <c r="AH604" i="11"/>
  <c r="AO617" i="11"/>
  <c r="AO608" i="11"/>
  <c r="AO545" i="11"/>
  <c r="AM533" i="11"/>
  <c r="AO541" i="11"/>
  <c r="AM577" i="11"/>
  <c r="AO629" i="11"/>
  <c r="AO602" i="11"/>
  <c r="AO576" i="11"/>
  <c r="AJ565" i="11"/>
  <c r="AM554" i="11"/>
  <c r="AJ548" i="11"/>
  <c r="AO584" i="11"/>
  <c r="AH600" i="11"/>
  <c r="AI600" i="11" s="1"/>
  <c r="AJ604" i="11"/>
  <c r="AH616" i="11"/>
  <c r="AH553" i="11"/>
  <c r="AM632" i="11"/>
  <c r="AH549" i="11"/>
  <c r="AO589" i="11"/>
  <c r="AO537" i="11"/>
  <c r="AM619" i="11"/>
  <c r="AM583" i="11"/>
  <c r="AO597" i="11"/>
  <c r="AM541" i="11"/>
  <c r="AO610" i="11"/>
  <c r="AH629" i="11"/>
  <c r="AH602" i="11"/>
  <c r="AI602" i="11" s="1"/>
  <c r="AM576" i="11"/>
  <c r="AM565" i="11"/>
  <c r="AH538" i="11"/>
  <c r="AO548" i="11"/>
  <c r="AH568" i="11"/>
  <c r="AH584" i="11"/>
  <c r="AO588" i="11"/>
  <c r="AJ600" i="11"/>
  <c r="AJ616" i="11"/>
  <c r="AJ553" i="11"/>
  <c r="AH613" i="11"/>
  <c r="AO632" i="11"/>
  <c r="AM152" i="11"/>
  <c r="Z52" i="11"/>
  <c r="AE52" i="11" s="1"/>
  <c r="AC52" i="11"/>
  <c r="AF52" i="11" s="1"/>
  <c r="O304" i="54"/>
  <c r="U304" i="54"/>
  <c r="AB304" i="54" s="1"/>
  <c r="AE304" i="54" s="1"/>
  <c r="AJ3735" i="11"/>
  <c r="AO3712" i="11"/>
  <c r="AH3478" i="11"/>
  <c r="AJ3478" i="11"/>
  <c r="AM3478" i="11"/>
  <c r="AO3478" i="11"/>
  <c r="Y3478" i="11"/>
  <c r="X3478" i="11"/>
  <c r="AJ3477" i="11"/>
  <c r="AM3549" i="11"/>
  <c r="AO3488" i="11"/>
  <c r="AM3477" i="11"/>
  <c r="AO3549" i="11"/>
  <c r="AO3477" i="11"/>
  <c r="AH3488" i="11"/>
  <c r="AJ3488" i="11"/>
  <c r="AH3549" i="11"/>
  <c r="AM3488" i="11"/>
  <c r="AH3477" i="11"/>
  <c r="AJ3549" i="11"/>
  <c r="AM3473" i="11"/>
  <c r="AO3500" i="11"/>
  <c r="AO3489" i="11"/>
  <c r="AH3509" i="11"/>
  <c r="AM3474" i="11"/>
  <c r="AH3567" i="11"/>
  <c r="AO3508" i="11"/>
  <c r="AH3484" i="11"/>
  <c r="AO3569" i="11"/>
  <c r="AM3520" i="11"/>
  <c r="AO3483" i="11"/>
  <c r="AO3486" i="11"/>
  <c r="AO3504" i="11"/>
  <c r="AM3482" i="11"/>
  <c r="AO3473" i="11"/>
  <c r="AH3500" i="11"/>
  <c r="AO3492" i="11"/>
  <c r="AO3475" i="11"/>
  <c r="AJ3509" i="11"/>
  <c r="AJ3567" i="11"/>
  <c r="AH3508" i="11"/>
  <c r="AH3569" i="11"/>
  <c r="AH3485" i="11"/>
  <c r="AO3538" i="11"/>
  <c r="AO3503" i="11"/>
  <c r="AH3476" i="11"/>
  <c r="AJ3571" i="11"/>
  <c r="AO3515" i="11"/>
  <c r="AJ3500" i="11"/>
  <c r="AH3489" i="11"/>
  <c r="AH3492" i="11"/>
  <c r="AM3509" i="11"/>
  <c r="AH3493" i="11"/>
  <c r="AH3491" i="11"/>
  <c r="AJ3508" i="11"/>
  <c r="AJ3485" i="11"/>
  <c r="AK3485" i="11" s="1"/>
  <c r="AO3520" i="11"/>
  <c r="AO3521" i="11"/>
  <c r="AJ3476" i="11"/>
  <c r="AK3476" i="11" s="1"/>
  <c r="AH3514" i="11"/>
  <c r="AJ3492" i="11"/>
  <c r="AO3509" i="11"/>
  <c r="AJ3493" i="11"/>
  <c r="AK3493" i="11" s="1"/>
  <c r="AJ3491" i="11"/>
  <c r="AH3490" i="11"/>
  <c r="AM3485" i="11"/>
  <c r="AH3548" i="11"/>
  <c r="AM3493" i="11"/>
  <c r="AH3501" i="11"/>
  <c r="AM3491" i="11"/>
  <c r="AJ3490" i="11"/>
  <c r="AJ3484" i="11"/>
  <c r="AO3485" i="11"/>
  <c r="AJ3548" i="11"/>
  <c r="AH3486" i="11"/>
  <c r="AJ3503" i="11"/>
  <c r="AO3482" i="11"/>
  <c r="AH3521" i="11"/>
  <c r="AJ3481" i="11"/>
  <c r="AO3476" i="11"/>
  <c r="AH3475" i="11"/>
  <c r="AO3474" i="11"/>
  <c r="AO3493" i="11"/>
  <c r="AJ3501" i="11"/>
  <c r="AM3567" i="11"/>
  <c r="AM3490" i="11"/>
  <c r="AM3484" i="11"/>
  <c r="AM3548" i="11"/>
  <c r="AH3483" i="11"/>
  <c r="AH3538" i="11"/>
  <c r="AJ3486" i="11"/>
  <c r="AM3503" i="11"/>
  <c r="AH3504" i="11"/>
  <c r="AJ3521" i="11"/>
  <c r="AM3481" i="11"/>
  <c r="AJ3494" i="11"/>
  <c r="AH3473" i="11"/>
  <c r="AJ3489" i="11"/>
  <c r="AJ3475" i="11"/>
  <c r="AH3474" i="11"/>
  <c r="AM3501" i="11"/>
  <c r="AO3491" i="11"/>
  <c r="AO3567" i="11"/>
  <c r="AO3490" i="11"/>
  <c r="AJ3569" i="11"/>
  <c r="AH3520" i="11"/>
  <c r="AJ3483" i="11"/>
  <c r="AJ3538" i="11"/>
  <c r="AM3486" i="11"/>
  <c r="AJ3504" i="11"/>
  <c r="AH3482" i="11"/>
  <c r="AM3521" i="11"/>
  <c r="AO3481" i="11"/>
  <c r="AO3514" i="11"/>
  <c r="AM3494" i="11"/>
  <c r="AJ3473" i="11"/>
  <c r="AM3500" i="11"/>
  <c r="AM3489" i="11"/>
  <c r="AM3492" i="11"/>
  <c r="AM3475" i="11"/>
  <c r="AJ3474" i="11"/>
  <c r="AO3501" i="11"/>
  <c r="AM3508" i="11"/>
  <c r="AO3484" i="11"/>
  <c r="AM3569" i="11"/>
  <c r="AJ3520" i="11"/>
  <c r="AO3548" i="11"/>
  <c r="AM3483" i="11"/>
  <c r="AO3518" i="11"/>
  <c r="AH3526" i="11"/>
  <c r="AH3529" i="11"/>
  <c r="AJ3537" i="11"/>
  <c r="AH3516" i="11"/>
  <c r="AM3506" i="11"/>
  <c r="AJ3559" i="11"/>
  <c r="AK3559" i="11" s="1"/>
  <c r="AJ3570" i="11"/>
  <c r="AO3522" i="11"/>
  <c r="AM3542" i="11"/>
  <c r="AO3547" i="11"/>
  <c r="AO3513" i="11"/>
  <c r="AM3470" i="11"/>
  <c r="AH3546" i="11"/>
  <c r="AM3504" i="11"/>
  <c r="AJ3514" i="11"/>
  <c r="AH3517" i="11"/>
  <c r="AJ3526" i="11"/>
  <c r="AH3507" i="11"/>
  <c r="AJ3529" i="11"/>
  <c r="AM3537" i="11"/>
  <c r="AJ3516" i="11"/>
  <c r="AK3516" i="11" s="1"/>
  <c r="AH3530" i="11"/>
  <c r="AH3543" i="11"/>
  <c r="AM3559" i="11"/>
  <c r="AH3554" i="11"/>
  <c r="AM3505" i="11"/>
  <c r="AM3570" i="11"/>
  <c r="AH3568" i="11"/>
  <c r="AH3574" i="11"/>
  <c r="AM3476" i="11"/>
  <c r="AM3514" i="11"/>
  <c r="AH3515" i="11"/>
  <c r="AJ3517" i="11"/>
  <c r="AH3518" i="11"/>
  <c r="AJ3507" i="11"/>
  <c r="AK3507" i="11" s="1"/>
  <c r="AM3529" i="11"/>
  <c r="AO3537" i="11"/>
  <c r="AM3516" i="11"/>
  <c r="AO3550" i="11"/>
  <c r="AO3560" i="11"/>
  <c r="AO3506" i="11"/>
  <c r="AJ3530" i="11"/>
  <c r="AJ3543" i="11"/>
  <c r="AJ3554" i="11"/>
  <c r="AO3505" i="11"/>
  <c r="AJ3568" i="11"/>
  <c r="AJ3574" i="11"/>
  <c r="AH3547" i="11"/>
  <c r="AJ3562" i="11"/>
  <c r="AJ3513" i="11"/>
  <c r="AO3470" i="11"/>
  <c r="AM3538" i="11"/>
  <c r="AH3494" i="11"/>
  <c r="AJ3515" i="11"/>
  <c r="AH3545" i="11"/>
  <c r="AM3517" i="11"/>
  <c r="AJ3518" i="11"/>
  <c r="AH3551" i="11"/>
  <c r="AH3563" i="11"/>
  <c r="AM3507" i="11"/>
  <c r="AH3560" i="11"/>
  <c r="AM3530" i="11"/>
  <c r="AO3524" i="11"/>
  <c r="AM3543" i="11"/>
  <c r="AO3559" i="11"/>
  <c r="AM3554" i="11"/>
  <c r="AO3570" i="11"/>
  <c r="AH3558" i="11"/>
  <c r="AM3568" i="11"/>
  <c r="AM3574" i="11"/>
  <c r="AJ3547" i="11"/>
  <c r="AM3562" i="11"/>
  <c r="AO3494" i="11"/>
  <c r="AM3515" i="11"/>
  <c r="AJ3545" i="11"/>
  <c r="AO3517" i="11"/>
  <c r="AJ3551" i="11"/>
  <c r="AJ3563" i="11"/>
  <c r="AH3525" i="11"/>
  <c r="AI3525" i="11" s="1"/>
  <c r="AH3550" i="11"/>
  <c r="AJ3560" i="11"/>
  <c r="AO3530" i="11"/>
  <c r="AH3524" i="11"/>
  <c r="AI3524" i="11" s="1"/>
  <c r="AO3543" i="11"/>
  <c r="AO3554" i="11"/>
  <c r="AO3555" i="11"/>
  <c r="AH3505" i="11"/>
  <c r="AH3481" i="11"/>
  <c r="AH3571" i="11"/>
  <c r="AM3545" i="11"/>
  <c r="AM3526" i="11"/>
  <c r="AM3551" i="11"/>
  <c r="AM3563" i="11"/>
  <c r="AO3507" i="11"/>
  <c r="AJ3525" i="11"/>
  <c r="AK3525" i="11" s="1"/>
  <c r="AJ3550" i="11"/>
  <c r="AM3560" i="11"/>
  <c r="AJ3524" i="11"/>
  <c r="AK3524" i="11" s="1"/>
  <c r="AH3555" i="11"/>
  <c r="AJ3505" i="11"/>
  <c r="AH3522" i="11"/>
  <c r="AM3558" i="11"/>
  <c r="AH3499" i="11"/>
  <c r="AH3562" i="11"/>
  <c r="AJ3540" i="11"/>
  <c r="AH3503" i="11"/>
  <c r="AJ3482" i="11"/>
  <c r="AM3571" i="11"/>
  <c r="AO3545" i="11"/>
  <c r="AM3518" i="11"/>
  <c r="AO3526" i="11"/>
  <c r="AO3551" i="11"/>
  <c r="AO3529" i="11"/>
  <c r="AM3525" i="11"/>
  <c r="AM3550" i="11"/>
  <c r="AH3506" i="11"/>
  <c r="AM3524" i="11"/>
  <c r="AJ3555" i="11"/>
  <c r="AJ3522" i="11"/>
  <c r="AH3542" i="11"/>
  <c r="AO3558" i="11"/>
  <c r="AJ3499" i="11"/>
  <c r="AO3571" i="11"/>
  <c r="AO3563" i="11"/>
  <c r="AH3537" i="11"/>
  <c r="AO3516" i="11"/>
  <c r="AO3525" i="11"/>
  <c r="AJ3506" i="11"/>
  <c r="AH3559" i="11"/>
  <c r="AI3559" i="11" s="1"/>
  <c r="AM3555" i="11"/>
  <c r="AH3570" i="11"/>
  <c r="AM3522" i="11"/>
  <c r="AO3149" i="11"/>
  <c r="AO2144" i="11"/>
  <c r="AH2100" i="11"/>
  <c r="AJ2068" i="11"/>
  <c r="AO1596" i="11"/>
  <c r="AH1596" i="11"/>
  <c r="AJ1596" i="11"/>
  <c r="AM1596" i="11"/>
  <c r="Y1596" i="11"/>
  <c r="X1596" i="11"/>
  <c r="AO1582" i="11"/>
  <c r="AM1636" i="11"/>
  <c r="AJ1614" i="11"/>
  <c r="AJ1591" i="11"/>
  <c r="AM1653" i="11"/>
  <c r="AJ1623" i="11"/>
  <c r="AM1679" i="11"/>
  <c r="AH1663" i="11"/>
  <c r="AH1648" i="11"/>
  <c r="AI1648" i="11" s="1"/>
  <c r="AO1662" i="11"/>
  <c r="AM1614" i="11"/>
  <c r="AM1591" i="11"/>
  <c r="AH1653" i="11"/>
  <c r="AM1623" i="11"/>
  <c r="AO1679" i="11"/>
  <c r="AH1672" i="11"/>
  <c r="AI1672" i="11" s="1"/>
  <c r="AJ1648" i="11"/>
  <c r="AO1638" i="11"/>
  <c r="AJ1631" i="11"/>
  <c r="AH1636" i="11"/>
  <c r="AH1590" i="11"/>
  <c r="AH1630" i="11"/>
  <c r="AH1671" i="11"/>
  <c r="AH1623" i="11"/>
  <c r="AJ1672" i="11"/>
  <c r="AM1648" i="11"/>
  <c r="AH1638" i="11"/>
  <c r="AH1615" i="11"/>
  <c r="AM1631" i="11"/>
  <c r="AJ1590" i="11"/>
  <c r="AJ1630" i="11"/>
  <c r="AH1622" i="11"/>
  <c r="AJ1671" i="11"/>
  <c r="AO1623" i="11"/>
  <c r="AJ1638" i="11"/>
  <c r="AH1631" i="11"/>
  <c r="AM1590" i="11"/>
  <c r="AM1630" i="11"/>
  <c r="AJ1622" i="11"/>
  <c r="AH1583" i="11"/>
  <c r="AJ1593" i="11"/>
  <c r="AO1671" i="11"/>
  <c r="AH1647" i="11"/>
  <c r="AI1647" i="11" s="1"/>
  <c r="AO1664" i="11"/>
  <c r="AJ1582" i="11"/>
  <c r="AO1631" i="11"/>
  <c r="AO1590" i="11"/>
  <c r="AO1630" i="11"/>
  <c r="AM1622" i="11"/>
  <c r="AH1614" i="11"/>
  <c r="AJ1583" i="11"/>
  <c r="AM1593" i="11"/>
  <c r="AO1653" i="11"/>
  <c r="AM1671" i="11"/>
  <c r="AJ1647" i="11"/>
  <c r="AJ1663" i="11"/>
  <c r="AM1672" i="11"/>
  <c r="AH1662" i="11"/>
  <c r="AM1582" i="11"/>
  <c r="AO1636" i="11"/>
  <c r="AO1622" i="11"/>
  <c r="AM1583" i="11"/>
  <c r="AO1593" i="11"/>
  <c r="AO1591" i="11"/>
  <c r="AM1647" i="11"/>
  <c r="AH1679" i="11"/>
  <c r="AI1679" i="11" s="1"/>
  <c r="AH1582" i="11"/>
  <c r="AJ1636" i="11"/>
  <c r="AO1614" i="11"/>
  <c r="AO1583" i="11"/>
  <c r="AH1593" i="11"/>
  <c r="AH1591" i="11"/>
  <c r="AJ1653" i="11"/>
  <c r="AO1647" i="11"/>
  <c r="AJ1679" i="11"/>
  <c r="AO1663" i="11"/>
  <c r="AO1672" i="11"/>
  <c r="AM1662" i="11"/>
  <c r="AJ1615" i="11"/>
  <c r="AH1664" i="11"/>
  <c r="AH1605" i="11"/>
  <c r="AO1656" i="11"/>
  <c r="AO1594" i="11"/>
  <c r="AO1585" i="11"/>
  <c r="AM1604" i="11"/>
  <c r="AO1681" i="11"/>
  <c r="AM1586" i="11"/>
  <c r="AO1676" i="11"/>
  <c r="AM1649" i="11"/>
  <c r="AJ1584" i="11"/>
  <c r="AJ1684" i="11"/>
  <c r="AH1608" i="11"/>
  <c r="AI1608" i="11" s="1"/>
  <c r="AH1632" i="11"/>
  <c r="AM1616" i="11"/>
  <c r="AH1683" i="11"/>
  <c r="AO1588" i="11"/>
  <c r="AO1639" i="11"/>
  <c r="AO1581" i="11"/>
  <c r="AM1659" i="11"/>
  <c r="AH1652" i="11"/>
  <c r="AJ1656" i="11"/>
  <c r="AJ1594" i="11"/>
  <c r="AM1681" i="11"/>
  <c r="AO1586" i="11"/>
  <c r="AM1584" i="11"/>
  <c r="AM1684" i="11"/>
  <c r="AM1620" i="11"/>
  <c r="AJ1632" i="11"/>
  <c r="AO1616" i="11"/>
  <c r="AM1683" i="11"/>
  <c r="AH1588" i="11"/>
  <c r="AO1678" i="11"/>
  <c r="AM1599" i="11"/>
  <c r="AM1639" i="11"/>
  <c r="AH1600" i="11"/>
  <c r="AI1600" i="11" s="1"/>
  <c r="AJ1652" i="11"/>
  <c r="AH1592" i="11"/>
  <c r="AJ1602" i="11"/>
  <c r="AM1594" i="11"/>
  <c r="AM1585" i="11"/>
  <c r="AH1586" i="11"/>
  <c r="AM1655" i="11"/>
  <c r="AM1676" i="11"/>
  <c r="AH1584" i="11"/>
  <c r="AI1584" i="11" s="1"/>
  <c r="AO1684" i="11"/>
  <c r="AO1620" i="11"/>
  <c r="AM1632" i="11"/>
  <c r="AH1616" i="11"/>
  <c r="AO1683" i="11"/>
  <c r="AJ1678" i="11"/>
  <c r="AO1599" i="11"/>
  <c r="AH1580" i="11"/>
  <c r="AH1581" i="11"/>
  <c r="AH1667" i="11"/>
  <c r="AM1640" i="11"/>
  <c r="AJ1606" i="11"/>
  <c r="AO1659" i="11"/>
  <c r="AM1652" i="11"/>
  <c r="AJ1662" i="11"/>
  <c r="AM1638" i="11"/>
  <c r="AM1615" i="11"/>
  <c r="AH1594" i="11"/>
  <c r="AH1612" i="11"/>
  <c r="AO1655" i="11"/>
  <c r="AH1620" i="11"/>
  <c r="AJ1616" i="11"/>
  <c r="AM1678" i="11"/>
  <c r="AO1615" i="11"/>
  <c r="AJ1664" i="11"/>
  <c r="AH1604" i="11"/>
  <c r="AJ1612" i="11"/>
  <c r="AH1607" i="11"/>
  <c r="AO1608" i="11"/>
  <c r="AJ1620" i="11"/>
  <c r="AJ1683" i="11"/>
  <c r="AH1678" i="11"/>
  <c r="AJ1599" i="11"/>
  <c r="AO1580" i="11"/>
  <c r="AM1667" i="11"/>
  <c r="AO1640" i="11"/>
  <c r="AJ1654" i="11"/>
  <c r="AO1606" i="11"/>
  <c r="AM1664" i="11"/>
  <c r="AJ1605" i="11"/>
  <c r="AH1656" i="11"/>
  <c r="AM1612" i="11"/>
  <c r="AJ1607" i="11"/>
  <c r="AH1655" i="11"/>
  <c r="AH1649" i="11"/>
  <c r="AI1649" i="11" s="1"/>
  <c r="AO1632" i="11"/>
  <c r="AJ1588" i="11"/>
  <c r="AM1580" i="11"/>
  <c r="AO1667" i="11"/>
  <c r="AJ1600" i="11"/>
  <c r="AO1654" i="11"/>
  <c r="AH1606" i="11"/>
  <c r="AH1643" i="11"/>
  <c r="AM1605" i="11"/>
  <c r="AM1656" i="11"/>
  <c r="AH1585" i="11"/>
  <c r="AO1604" i="11"/>
  <c r="AH1681" i="11"/>
  <c r="AO1612" i="11"/>
  <c r="AM1607" i="11"/>
  <c r="AJ1655" i="11"/>
  <c r="AH1676" i="11"/>
  <c r="AJ1649" i="11"/>
  <c r="AK1649" i="11" s="1"/>
  <c r="AJ1608" i="11"/>
  <c r="AM1588" i="11"/>
  <c r="AH1639" i="11"/>
  <c r="AM1581" i="11"/>
  <c r="AH1640" i="11"/>
  <c r="AM1600" i="11"/>
  <c r="AM1654" i="11"/>
  <c r="AH1659" i="11"/>
  <c r="AJ1643" i="11"/>
  <c r="AO1644" i="11"/>
  <c r="AM1663" i="11"/>
  <c r="AO1648" i="11"/>
  <c r="AO1605" i="11"/>
  <c r="AJ1585" i="11"/>
  <c r="AJ1604" i="11"/>
  <c r="AJ1681" i="11"/>
  <c r="AJ1586" i="11"/>
  <c r="AO1607" i="11"/>
  <c r="AJ1676" i="11"/>
  <c r="AO1649" i="11"/>
  <c r="AO1584" i="11"/>
  <c r="AH1684" i="11"/>
  <c r="AM1608" i="11"/>
  <c r="AJ1639" i="11"/>
  <c r="AJ1667" i="11"/>
  <c r="AO1652" i="11"/>
  <c r="AH1651" i="11"/>
  <c r="AO1589" i="11"/>
  <c r="AM1670" i="11"/>
  <c r="AO1610" i="11"/>
  <c r="AJ1617" i="11"/>
  <c r="AK1617" i="11" s="1"/>
  <c r="AM1621" i="11"/>
  <c r="AO1587" i="11"/>
  <c r="AH1674" i="11"/>
  <c r="AM1613" i="11"/>
  <c r="AM1651" i="11"/>
  <c r="AM1650" i="11"/>
  <c r="AO1670" i="11"/>
  <c r="AH1610" i="11"/>
  <c r="AI1610" i="11" s="1"/>
  <c r="AH1634" i="11"/>
  <c r="AI1634" i="11" s="1"/>
  <c r="AM1617" i="11"/>
  <c r="AJ1677" i="11"/>
  <c r="AJ1627" i="11"/>
  <c r="AH1587" i="11"/>
  <c r="AM1611" i="11"/>
  <c r="AM1626" i="11"/>
  <c r="AJ1674" i="11"/>
  <c r="AO1643" i="11"/>
  <c r="AO1651" i="11"/>
  <c r="AH1670" i="11"/>
  <c r="AJ1610" i="11"/>
  <c r="AM1634" i="11"/>
  <c r="AO1617" i="11"/>
  <c r="AM1677" i="11"/>
  <c r="AM1627" i="11"/>
  <c r="AJ1587" i="11"/>
  <c r="AO1611" i="11"/>
  <c r="AO1626" i="11"/>
  <c r="AM1674" i="11"/>
  <c r="AO1680" i="11"/>
  <c r="AM1603" i="11"/>
  <c r="AO1675" i="11"/>
  <c r="AH1644" i="11"/>
  <c r="AJ1592" i="11"/>
  <c r="AJ1651" i="11"/>
  <c r="AO1650" i="11"/>
  <c r="AH1597" i="11"/>
  <c r="AJ1670" i="11"/>
  <c r="AJ1673" i="11"/>
  <c r="AH1642" i="11"/>
  <c r="AO1627" i="11"/>
  <c r="AJ1611" i="11"/>
  <c r="AH1626" i="11"/>
  <c r="AO1603" i="11"/>
  <c r="AJ1640" i="11"/>
  <c r="AM1606" i="11"/>
  <c r="AM1643" i="11"/>
  <c r="AJ1644" i="11"/>
  <c r="AO1592" i="11"/>
  <c r="AH1650" i="11"/>
  <c r="AO1597" i="11"/>
  <c r="AJ1634" i="11"/>
  <c r="AK1634" i="11" s="1"/>
  <c r="AH1621" i="11"/>
  <c r="AM1673" i="11"/>
  <c r="AO1677" i="11"/>
  <c r="AJ1642" i="11"/>
  <c r="AO1600" i="11"/>
  <c r="AH1602" i="11"/>
  <c r="AJ1650" i="11"/>
  <c r="AJ1589" i="11"/>
  <c r="AM1597" i="11"/>
  <c r="AO1634" i="11"/>
  <c r="AH1673" i="11"/>
  <c r="AH1677" i="11"/>
  <c r="AM1642" i="11"/>
  <c r="AH1627" i="11"/>
  <c r="AH1611" i="11"/>
  <c r="AO1613" i="11"/>
  <c r="AJ1680" i="11"/>
  <c r="AJ1603" i="11"/>
  <c r="AJ1675" i="11"/>
  <c r="AO1624" i="11"/>
  <c r="AH1654" i="11"/>
  <c r="AJ1659" i="11"/>
  <c r="AM1644" i="11"/>
  <c r="AM1592" i="11"/>
  <c r="AO1602" i="11"/>
  <c r="AM1589" i="11"/>
  <c r="AJ1597" i="11"/>
  <c r="AM1610" i="11"/>
  <c r="AO1621" i="11"/>
  <c r="AO1673" i="11"/>
  <c r="AH1613" i="11"/>
  <c r="AM1680" i="11"/>
  <c r="AH1599" i="11"/>
  <c r="AJ1580" i="11"/>
  <c r="AJ1581" i="11"/>
  <c r="AM1602" i="11"/>
  <c r="AH1589" i="11"/>
  <c r="AH1617" i="11"/>
  <c r="AJ1621" i="11"/>
  <c r="AO1642" i="11"/>
  <c r="AM1587" i="11"/>
  <c r="AJ1613" i="11"/>
  <c r="Z885" i="11"/>
  <c r="AC885" i="11"/>
  <c r="AF885" i="11" s="1"/>
  <c r="T325" i="54"/>
  <c r="AA325" i="54" s="1"/>
  <c r="AD325" i="54" s="1"/>
  <c r="N325" i="54"/>
  <c r="H325" i="54"/>
  <c r="I325" i="54" s="1"/>
  <c r="J325" i="54" s="1"/>
  <c r="T314" i="54"/>
  <c r="AA314" i="54" s="1"/>
  <c r="AD314" i="54" s="1"/>
  <c r="N314" i="54"/>
  <c r="H314" i="54"/>
  <c r="I314" i="54" s="1"/>
  <c r="J314" i="54" s="1"/>
  <c r="AH3480" i="11"/>
  <c r="AJ3480" i="11"/>
  <c r="AM3480" i="11"/>
  <c r="AO3480" i="11"/>
  <c r="Y3480" i="11"/>
  <c r="X3480" i="11"/>
  <c r="AH1884" i="11"/>
  <c r="AH220" i="11"/>
  <c r="AJ220" i="11"/>
  <c r="AM220" i="11"/>
  <c r="AO220" i="11"/>
  <c r="Y220" i="11"/>
  <c r="X220" i="11"/>
  <c r="AJ318" i="11"/>
  <c r="AH279" i="11"/>
  <c r="AH246" i="11"/>
  <c r="AH235" i="11"/>
  <c r="AO287" i="11"/>
  <c r="AO215" i="11"/>
  <c r="AJ263" i="11"/>
  <c r="AO303" i="11"/>
  <c r="AH278" i="11"/>
  <c r="AJ279" i="11"/>
  <c r="AK279" i="11" s="1"/>
  <c r="AJ246" i="11"/>
  <c r="AO231" i="11"/>
  <c r="AJ235" i="11"/>
  <c r="AO291" i="11"/>
  <c r="AM222" i="11"/>
  <c r="AJ286" i="11"/>
  <c r="AJ303" i="11"/>
  <c r="AJ278" i="11"/>
  <c r="AO279" i="11"/>
  <c r="AO235" i="11"/>
  <c r="AH311" i="11"/>
  <c r="AM291" i="11"/>
  <c r="AO222" i="11"/>
  <c r="AJ223" i="11"/>
  <c r="AM286" i="11"/>
  <c r="AM278" i="11"/>
  <c r="AJ319" i="11"/>
  <c r="AM279" i="11"/>
  <c r="AM235" i="11"/>
  <c r="AJ248" i="11"/>
  <c r="AM263" i="11"/>
  <c r="AJ311" i="11"/>
  <c r="AH286" i="11"/>
  <c r="AH256" i="11"/>
  <c r="AM319" i="11"/>
  <c r="AM248" i="11"/>
  <c r="AH287" i="11"/>
  <c r="AM311" i="11"/>
  <c r="AJ271" i="11"/>
  <c r="AK271" i="11" s="1"/>
  <c r="AO286" i="11"/>
  <c r="AH318" i="11"/>
  <c r="AJ256" i="11"/>
  <c r="AM246" i="11"/>
  <c r="AH231" i="11"/>
  <c r="AJ287" i="11"/>
  <c r="AH215" i="11"/>
  <c r="AO263" i="11"/>
  <c r="AO311" i="11"/>
  <c r="AM271" i="11"/>
  <c r="AM318" i="11"/>
  <c r="AO256" i="11"/>
  <c r="AH303" i="11"/>
  <c r="AO319" i="11"/>
  <c r="AO246" i="11"/>
  <c r="AJ231" i="11"/>
  <c r="AO248" i="11"/>
  <c r="AM287" i="11"/>
  <c r="AO318" i="11"/>
  <c r="AM256" i="11"/>
  <c r="AM303" i="11"/>
  <c r="AO278" i="11"/>
  <c r="AH319" i="11"/>
  <c r="AM231" i="11"/>
  <c r="AH248" i="11"/>
  <c r="AM215" i="11"/>
  <c r="AH263" i="11"/>
  <c r="AJ291" i="11"/>
  <c r="AH222" i="11"/>
  <c r="AO271" i="11"/>
  <c r="AJ222" i="11"/>
  <c r="AH223" i="11"/>
  <c r="AM254" i="11"/>
  <c r="AM236" i="11"/>
  <c r="AJ238" i="11"/>
  <c r="AM255" i="11"/>
  <c r="AO219" i="11"/>
  <c r="AH243" i="11"/>
  <c r="AH251" i="11"/>
  <c r="AO294" i="11"/>
  <c r="AM226" i="11"/>
  <c r="AO315" i="11"/>
  <c r="AO275" i="11"/>
  <c r="AM218" i="11"/>
  <c r="AH310" i="11"/>
  <c r="AO254" i="11"/>
  <c r="AO236" i="11"/>
  <c r="AM238" i="11"/>
  <c r="AJ243" i="11"/>
  <c r="AJ251" i="11"/>
  <c r="AO226" i="11"/>
  <c r="AH315" i="11"/>
  <c r="AO295" i="11"/>
  <c r="AH250" i="11"/>
  <c r="AH302" i="11"/>
  <c r="AJ266" i="11"/>
  <c r="AH225" i="11"/>
  <c r="AJ253" i="11"/>
  <c r="AH271" i="11"/>
  <c r="AJ227" i="11"/>
  <c r="AO255" i="11"/>
  <c r="AM243" i="11"/>
  <c r="AH299" i="11"/>
  <c r="AM251" i="11"/>
  <c r="AJ315" i="11"/>
  <c r="AM239" i="11"/>
  <c r="AH295" i="11"/>
  <c r="AO218" i="11"/>
  <c r="AM270" i="11"/>
  <c r="AH291" i="11"/>
  <c r="AM227" i="11"/>
  <c r="AH242" i="11"/>
  <c r="AO238" i="11"/>
  <c r="AH255" i="11"/>
  <c r="AO243" i="11"/>
  <c r="AJ299" i="11"/>
  <c r="AM315" i="11"/>
  <c r="AJ215" i="11"/>
  <c r="AJ242" i="11"/>
  <c r="AM299" i="11"/>
  <c r="AM295" i="11"/>
  <c r="AH218" i="11"/>
  <c r="AO270" i="11"/>
  <c r="AH247" i="11"/>
  <c r="AH262" i="11"/>
  <c r="AO227" i="11"/>
  <c r="AM242" i="11"/>
  <c r="AH219" i="11"/>
  <c r="AO299" i="11"/>
  <c r="AH294" i="11"/>
  <c r="AI294" i="11" s="1"/>
  <c r="AH275" i="11"/>
  <c r="AH239" i="11"/>
  <c r="AJ218" i="11"/>
  <c r="AJ310" i="11"/>
  <c r="AK310" i="11" s="1"/>
  <c r="AJ247" i="11"/>
  <c r="AJ262" i="11"/>
  <c r="AM223" i="11"/>
  <c r="AH254" i="11"/>
  <c r="AH227" i="11"/>
  <c r="AH236" i="11"/>
  <c r="AO242" i="11"/>
  <c r="AJ219" i="11"/>
  <c r="AJ294" i="11"/>
  <c r="AK294" i="11" s="1"/>
  <c r="AH226" i="11"/>
  <c r="AJ275" i="11"/>
  <c r="AJ239" i="11"/>
  <c r="AM310" i="11"/>
  <c r="AH270" i="11"/>
  <c r="AM247" i="11"/>
  <c r="AO262" i="11"/>
  <c r="AM302" i="11"/>
  <c r="AM259" i="11"/>
  <c r="AM233" i="11"/>
  <c r="AO313" i="11"/>
  <c r="AJ225" i="11"/>
  <c r="AO253" i="11"/>
  <c r="AO223" i="11"/>
  <c r="AJ254" i="11"/>
  <c r="AJ236" i="11"/>
  <c r="AH238" i="11"/>
  <c r="AJ255" i="11"/>
  <c r="AM219" i="11"/>
  <c r="AO251" i="11"/>
  <c r="AM294" i="11"/>
  <c r="AJ226" i="11"/>
  <c r="AM275" i="11"/>
  <c r="AO259" i="11"/>
  <c r="AO233" i="11"/>
  <c r="AM266" i="11"/>
  <c r="AM253" i="11"/>
  <c r="AJ216" i="11"/>
  <c r="AH245" i="11"/>
  <c r="AO277" i="11"/>
  <c r="AM240" i="11"/>
  <c r="AM244" i="11"/>
  <c r="AO305" i="11"/>
  <c r="AM289" i="11"/>
  <c r="AM260" i="11"/>
  <c r="AM258" i="11"/>
  <c r="AM269" i="11"/>
  <c r="AM217" i="11"/>
  <c r="AM252" i="11"/>
  <c r="AH276" i="11"/>
  <c r="AH304" i="11"/>
  <c r="AI304" i="11" s="1"/>
  <c r="AO308" i="11"/>
  <c r="AJ281" i="11"/>
  <c r="AO282" i="11"/>
  <c r="AJ317" i="11"/>
  <c r="AO267" i="11"/>
  <c r="AO292" i="11"/>
  <c r="AJ257" i="11"/>
  <c r="AH234" i="11"/>
  <c r="AO310" i="11"/>
  <c r="AM262" i="11"/>
  <c r="AH266" i="11"/>
  <c r="AJ245" i="11"/>
  <c r="AH228" i="11"/>
  <c r="AO240" i="11"/>
  <c r="AH305" i="11"/>
  <c r="AH221" i="11"/>
  <c r="AJ232" i="11"/>
  <c r="AO260" i="11"/>
  <c r="AO217" i="11"/>
  <c r="AJ304" i="11"/>
  <c r="AJ308" i="11"/>
  <c r="AO247" i="11"/>
  <c r="AO302" i="11"/>
  <c r="AO266" i="11"/>
  <c r="AH253" i="11"/>
  <c r="AM290" i="11"/>
  <c r="AH306" i="11"/>
  <c r="AM245" i="11"/>
  <c r="AJ228" i="11"/>
  <c r="AH298" i="11"/>
  <c r="AJ305" i="11"/>
  <c r="AO289" i="11"/>
  <c r="AM221" i="11"/>
  <c r="AM232" i="11"/>
  <c r="AO252" i="11"/>
  <c r="AH284" i="11"/>
  <c r="AM304" i="11"/>
  <c r="AO281" i="11"/>
  <c r="AO280" i="11"/>
  <c r="AJ302" i="11"/>
  <c r="AH313" i="11"/>
  <c r="AO290" i="11"/>
  <c r="AJ306" i="11"/>
  <c r="AO245" i="11"/>
  <c r="AO228" i="11"/>
  <c r="AM298" i="11"/>
  <c r="AM305" i="11"/>
  <c r="AJ221" i="11"/>
  <c r="AO232" i="11"/>
  <c r="AJ264" i="11"/>
  <c r="AJ297" i="11"/>
  <c r="AJ284" i="11"/>
  <c r="AO304" i="11"/>
  <c r="AH316" i="11"/>
  <c r="AM281" i="11"/>
  <c r="AH249" i="11"/>
  <c r="AO261" i="11"/>
  <c r="AO239" i="11"/>
  <c r="AJ270" i="11"/>
  <c r="AJ250" i="11"/>
  <c r="AK250" i="11" s="1"/>
  <c r="AJ313" i="11"/>
  <c r="AM225" i="11"/>
  <c r="AH290" i="11"/>
  <c r="AH229" i="11"/>
  <c r="AM306" i="11"/>
  <c r="AH277" i="11"/>
  <c r="AH224" i="11"/>
  <c r="AI224" i="11" s="1"/>
  <c r="AM228" i="11"/>
  <c r="AH265" i="11"/>
  <c r="AH232" i="11"/>
  <c r="AM264" i="11"/>
  <c r="AO258" i="11"/>
  <c r="AM297" i="11"/>
  <c r="AM250" i="11"/>
  <c r="AH259" i="11"/>
  <c r="AO225" i="11"/>
  <c r="AM216" i="11"/>
  <c r="AJ290" i="11"/>
  <c r="AJ229" i="11"/>
  <c r="AO306" i="11"/>
  <c r="AJ277" i="11"/>
  <c r="AJ224" i="11"/>
  <c r="AO244" i="11"/>
  <c r="AJ298" i="11"/>
  <c r="AJ265" i="11"/>
  <c r="AH264" i="11"/>
  <c r="AI264" i="11" s="1"/>
  <c r="AO297" i="11"/>
  <c r="AH269" i="11"/>
  <c r="AJ276" i="11"/>
  <c r="AM284" i="11"/>
  <c r="AM316" i="11"/>
  <c r="AH282" i="11"/>
  <c r="AI282" i="11" s="1"/>
  <c r="AO249" i="11"/>
  <c r="AO317" i="11"/>
  <c r="AH261" i="11"/>
  <c r="AH267" i="11"/>
  <c r="AM272" i="11"/>
  <c r="AM300" i="11"/>
  <c r="AJ295" i="11"/>
  <c r="AO250" i="11"/>
  <c r="AJ259" i="11"/>
  <c r="AH233" i="11"/>
  <c r="AM313" i="11"/>
  <c r="AO216" i="11"/>
  <c r="AM229" i="11"/>
  <c r="AM277" i="11"/>
  <c r="AM224" i="11"/>
  <c r="AH240" i="11"/>
  <c r="AH244" i="11"/>
  <c r="AO298" i="11"/>
  <c r="AH289" i="11"/>
  <c r="AM265" i="11"/>
  <c r="AH260" i="11"/>
  <c r="AO264" i="11"/>
  <c r="AH258" i="11"/>
  <c r="AH297" i="11"/>
  <c r="AJ269" i="11"/>
  <c r="AH217" i="11"/>
  <c r="AH252" i="11"/>
  <c r="AM276" i="11"/>
  <c r="AH308" i="11"/>
  <c r="AO316" i="11"/>
  <c r="AJ282" i="11"/>
  <c r="AK282" i="11" s="1"/>
  <c r="AM249" i="11"/>
  <c r="AJ261" i="11"/>
  <c r="AJ233" i="11"/>
  <c r="AH216" i="11"/>
  <c r="AI216" i="11" s="1"/>
  <c r="AO229" i="11"/>
  <c r="AO224" i="11"/>
  <c r="AJ240" i="11"/>
  <c r="AJ244" i="11"/>
  <c r="AJ289" i="11"/>
  <c r="AO265" i="11"/>
  <c r="AO221" i="11"/>
  <c r="AJ260" i="11"/>
  <c r="AJ258" i="11"/>
  <c r="AO269" i="11"/>
  <c r="AJ217" i="11"/>
  <c r="AJ252" i="11"/>
  <c r="AO276" i="11"/>
  <c r="AM308" i="11"/>
  <c r="O290" i="54"/>
  <c r="U290" i="54"/>
  <c r="AB290" i="54" s="1"/>
  <c r="AE290" i="54" s="1"/>
  <c r="L328" i="54"/>
  <c r="L16" i="54" s="1"/>
  <c r="T319" i="54"/>
  <c r="N319" i="54"/>
  <c r="N328" i="54" s="1"/>
  <c r="N16" i="54" s="1"/>
  <c r="H319" i="54"/>
  <c r="Z3880" i="11"/>
  <c r="AC3880" i="11"/>
  <c r="AJ2124" i="11"/>
  <c r="AO1861" i="11"/>
  <c r="AJ1668" i="11"/>
  <c r="AB1193" i="11"/>
  <c r="AD1193" i="11"/>
  <c r="T311" i="54"/>
  <c r="AA311" i="54" s="1"/>
  <c r="AD311" i="54" s="1"/>
  <c r="N311" i="54"/>
  <c r="H311" i="54"/>
  <c r="I311" i="54" s="1"/>
  <c r="J311" i="54" s="1"/>
  <c r="AJ3753" i="11"/>
  <c r="AJ3573" i="11"/>
  <c r="AK3573" i="11" s="1"/>
  <c r="AM3533" i="11"/>
  <c r="Z3496" i="11"/>
  <c r="AC3496" i="11"/>
  <c r="AM3472" i="11"/>
  <c r="AO3136" i="11"/>
  <c r="AH3135" i="11"/>
  <c r="AI3135" i="11" s="1"/>
  <c r="AO3096" i="11"/>
  <c r="AO3092" i="11"/>
  <c r="AJ3070" i="11"/>
  <c r="AK3070" i="11" s="1"/>
  <c r="Z2911" i="11"/>
  <c r="AE2911" i="11" s="1"/>
  <c r="AC2911" i="11"/>
  <c r="AF2911" i="11" s="1"/>
  <c r="AJ2825" i="11"/>
  <c r="AJ2824" i="11"/>
  <c r="AM2744" i="11"/>
  <c r="AM2704" i="11"/>
  <c r="AO2701" i="11"/>
  <c r="AO2648" i="11"/>
  <c r="AM965" i="11"/>
  <c r="AO965" i="11"/>
  <c r="AH965" i="11"/>
  <c r="AJ965" i="11"/>
  <c r="Y965" i="11"/>
  <c r="X965" i="11"/>
  <c r="AM1054" i="11"/>
  <c r="AM1037" i="11"/>
  <c r="AM981" i="11"/>
  <c r="AM1015" i="11"/>
  <c r="AH998" i="11"/>
  <c r="AM1007" i="11"/>
  <c r="AM974" i="11"/>
  <c r="AM969" i="11"/>
  <c r="AO975" i="11"/>
  <c r="AJ1038" i="11"/>
  <c r="AJ951" i="11"/>
  <c r="AH1023" i="11"/>
  <c r="AJ998" i="11"/>
  <c r="AO1007" i="11"/>
  <c r="AO974" i="11"/>
  <c r="AO969" i="11"/>
  <c r="AO1038" i="11"/>
  <c r="AH1006" i="11"/>
  <c r="AH990" i="11"/>
  <c r="AJ1014" i="11"/>
  <c r="AO981" i="11"/>
  <c r="AM951" i="11"/>
  <c r="AJ1015" i="11"/>
  <c r="AH959" i="11"/>
  <c r="AJ1023" i="11"/>
  <c r="AM998" i="11"/>
  <c r="AH1007" i="11"/>
  <c r="AH1035" i="11"/>
  <c r="AM1038" i="11"/>
  <c r="AJ982" i="11"/>
  <c r="AJ1006" i="11"/>
  <c r="AJ990" i="11"/>
  <c r="AJ1030" i="11"/>
  <c r="AM1014" i="11"/>
  <c r="AO1015" i="11"/>
  <c r="AM959" i="11"/>
  <c r="AM1023" i="11"/>
  <c r="AH966" i="11"/>
  <c r="AJ1007" i="11"/>
  <c r="AJ979" i="11"/>
  <c r="AH1031" i="11"/>
  <c r="AJ1035" i="11"/>
  <c r="AH953" i="11"/>
  <c r="AM982" i="11"/>
  <c r="AO1006" i="11"/>
  <c r="AJ1054" i="11"/>
  <c r="AM990" i="11"/>
  <c r="AM1030" i="11"/>
  <c r="AO1014" i="11"/>
  <c r="AO991" i="11"/>
  <c r="AH981" i="11"/>
  <c r="AO951" i="11"/>
  <c r="AO1023" i="11"/>
  <c r="AM966" i="11"/>
  <c r="AH1001" i="11"/>
  <c r="AM979" i="11"/>
  <c r="AJ1031" i="11"/>
  <c r="AJ1046" i="11"/>
  <c r="AH983" i="11"/>
  <c r="AJ953" i="11"/>
  <c r="AM1006" i="11"/>
  <c r="AO990" i="11"/>
  <c r="AO1037" i="11"/>
  <c r="AH1030" i="11"/>
  <c r="AH1014" i="11"/>
  <c r="AH991" i="11"/>
  <c r="AH951" i="11"/>
  <c r="AJ959" i="11"/>
  <c r="AO966" i="11"/>
  <c r="AM1001" i="11"/>
  <c r="AO979" i="11"/>
  <c r="AJ975" i="11"/>
  <c r="AM1031" i="11"/>
  <c r="AO1035" i="11"/>
  <c r="AM1046" i="11"/>
  <c r="AJ983" i="11"/>
  <c r="AM953" i="11"/>
  <c r="AO1054" i="11"/>
  <c r="AH1037" i="11"/>
  <c r="AO1030" i="11"/>
  <c r="AJ991" i="11"/>
  <c r="AO959" i="11"/>
  <c r="AJ966" i="11"/>
  <c r="AO1001" i="11"/>
  <c r="AH974" i="11"/>
  <c r="AH969" i="11"/>
  <c r="AH979" i="11"/>
  <c r="AH1054" i="11"/>
  <c r="AJ1037" i="11"/>
  <c r="AM991" i="11"/>
  <c r="AJ981" i="11"/>
  <c r="AH1015" i="11"/>
  <c r="AO998" i="11"/>
  <c r="AJ1001" i="11"/>
  <c r="AJ974" i="11"/>
  <c r="AJ969" i="11"/>
  <c r="AK969" i="11" s="1"/>
  <c r="AH975" i="11"/>
  <c r="AO1031" i="11"/>
  <c r="AH1038" i="11"/>
  <c r="AO983" i="11"/>
  <c r="AM975" i="11"/>
  <c r="AO982" i="11"/>
  <c r="AM972" i="11"/>
  <c r="AH996" i="11"/>
  <c r="AO1022" i="11"/>
  <c r="AJ1012" i="11"/>
  <c r="AH968" i="11"/>
  <c r="AI968" i="11" s="1"/>
  <c r="AH1008" i="11"/>
  <c r="AH995" i="11"/>
  <c r="AJ1011" i="11"/>
  <c r="AM1052" i="11"/>
  <c r="AH955" i="11"/>
  <c r="AH1003" i="11"/>
  <c r="AO1048" i="11"/>
  <c r="AJ988" i="11"/>
  <c r="AH1009" i="11"/>
  <c r="AM952" i="11"/>
  <c r="AM999" i="11"/>
  <c r="AO1047" i="11"/>
  <c r="AM950" i="11"/>
  <c r="AJ963" i="11"/>
  <c r="AO1028" i="11"/>
  <c r="AM984" i="11"/>
  <c r="AH956" i="11"/>
  <c r="AH982" i="11"/>
  <c r="AH1020" i="11"/>
  <c r="AO972" i="11"/>
  <c r="AO996" i="11"/>
  <c r="AH1022" i="11"/>
  <c r="AJ967" i="11"/>
  <c r="AM1012" i="11"/>
  <c r="AO968" i="11"/>
  <c r="AJ1008" i="11"/>
  <c r="AJ995" i="11"/>
  <c r="AM1011" i="11"/>
  <c r="AJ1052" i="11"/>
  <c r="AO1039" i="11"/>
  <c r="AH980" i="11"/>
  <c r="AJ955" i="11"/>
  <c r="AJ1003" i="11"/>
  <c r="AM988" i="11"/>
  <c r="AH952" i="11"/>
  <c r="AI952" i="11" s="1"/>
  <c r="AO999" i="11"/>
  <c r="AO950" i="11"/>
  <c r="AM1028" i="11"/>
  <c r="AO984" i="11"/>
  <c r="AJ956" i="11"/>
  <c r="AH971" i="11"/>
  <c r="AM1004" i="11"/>
  <c r="AM1020" i="11"/>
  <c r="AH972" i="11"/>
  <c r="AJ1022" i="11"/>
  <c r="AM967" i="11"/>
  <c r="AJ1051" i="11"/>
  <c r="AO1008" i="11"/>
  <c r="AM995" i="11"/>
  <c r="AO1011" i="11"/>
  <c r="AM980" i="11"/>
  <c r="AM955" i="11"/>
  <c r="AM1003" i="11"/>
  <c r="AO988" i="11"/>
  <c r="AO952" i="11"/>
  <c r="AJ950" i="11"/>
  <c r="AH984" i="11"/>
  <c r="AM956" i="11"/>
  <c r="AO1020" i="11"/>
  <c r="AM1000" i="11"/>
  <c r="AM1022" i="11"/>
  <c r="AM1051" i="11"/>
  <c r="AH960" i="11"/>
  <c r="AO995" i="11"/>
  <c r="AO1052" i="11"/>
  <c r="AO1027" i="11"/>
  <c r="AJ1020" i="11"/>
  <c r="AO1000" i="11"/>
  <c r="AO967" i="11"/>
  <c r="AJ954" i="11"/>
  <c r="AH1051" i="11"/>
  <c r="AJ960" i="11"/>
  <c r="AM1008" i="11"/>
  <c r="AH964" i="11"/>
  <c r="AJ1039" i="11"/>
  <c r="AJ980" i="11"/>
  <c r="AJ992" i="11"/>
  <c r="AH976" i="11"/>
  <c r="AI976" i="11" s="1"/>
  <c r="AH1027" i="11"/>
  <c r="AH967" i="11"/>
  <c r="AM954" i="11"/>
  <c r="AO1051" i="11"/>
  <c r="AM960" i="11"/>
  <c r="AJ964" i="11"/>
  <c r="AH1048" i="11"/>
  <c r="AO992" i="11"/>
  <c r="AJ1009" i="11"/>
  <c r="AJ1047" i="11"/>
  <c r="AM963" i="11"/>
  <c r="AH1028" i="11"/>
  <c r="AJ976" i="11"/>
  <c r="AO1046" i="11"/>
  <c r="AO953" i="11"/>
  <c r="AJ1027" i="11"/>
  <c r="AH1000" i="11"/>
  <c r="AJ996" i="11"/>
  <c r="AH954" i="11"/>
  <c r="AO1012" i="11"/>
  <c r="AO960" i="11"/>
  <c r="AJ968" i="11"/>
  <c r="AO964" i="11"/>
  <c r="AJ1048" i="11"/>
  <c r="AM1009" i="11"/>
  <c r="AH999" i="11"/>
  <c r="AM1047" i="11"/>
  <c r="AO963" i="11"/>
  <c r="AJ1028" i="11"/>
  <c r="AM976" i="11"/>
  <c r="AM1035" i="11"/>
  <c r="AH1046" i="11"/>
  <c r="AM983" i="11"/>
  <c r="AM1027" i="11"/>
  <c r="AJ972" i="11"/>
  <c r="AJ1000" i="11"/>
  <c r="AM996" i="11"/>
  <c r="AO954" i="11"/>
  <c r="AH1012" i="11"/>
  <c r="AM968" i="11"/>
  <c r="AH1011" i="11"/>
  <c r="AM964" i="11"/>
  <c r="AH1052" i="11"/>
  <c r="AM1039" i="11"/>
  <c r="AO980" i="11"/>
  <c r="AJ999" i="11"/>
  <c r="AO976" i="11"/>
  <c r="AO1026" i="11"/>
  <c r="AH1005" i="11"/>
  <c r="AH962" i="11"/>
  <c r="AI962" i="11" s="1"/>
  <c r="AJ1025" i="11"/>
  <c r="AJ1042" i="11"/>
  <c r="AO1024" i="11"/>
  <c r="AJ1032" i="11"/>
  <c r="AM994" i="11"/>
  <c r="AH1036" i="11"/>
  <c r="AH1040" i="11"/>
  <c r="AM1045" i="11"/>
  <c r="AO1053" i="11"/>
  <c r="AM987" i="11"/>
  <c r="AM1043" i="11"/>
  <c r="AH1019" i="11"/>
  <c r="AO986" i="11"/>
  <c r="AM971" i="11"/>
  <c r="AJ1005" i="11"/>
  <c r="AJ962" i="11"/>
  <c r="AK962" i="11" s="1"/>
  <c r="AJ1010" i="11"/>
  <c r="AH1002" i="11"/>
  <c r="AI1002" i="11" s="1"/>
  <c r="AM1042" i="11"/>
  <c r="AH1016" i="11"/>
  <c r="AM1032" i="11"/>
  <c r="AH1018" i="11"/>
  <c r="AH1050" i="11"/>
  <c r="AJ1036" i="11"/>
  <c r="AO1040" i="11"/>
  <c r="AH1053" i="11"/>
  <c r="AH988" i="11"/>
  <c r="AO1009" i="11"/>
  <c r="AH1047" i="11"/>
  <c r="AO971" i="11"/>
  <c r="AM1005" i="11"/>
  <c r="AM962" i="11"/>
  <c r="AO1010" i="11"/>
  <c r="AO970" i="11"/>
  <c r="AJ1016" i="11"/>
  <c r="AH1024" i="11"/>
  <c r="AI1024" i="11" s="1"/>
  <c r="AJ1018" i="11"/>
  <c r="AM1050" i="11"/>
  <c r="AJ994" i="11"/>
  <c r="AM1036" i="11"/>
  <c r="AM1049" i="11"/>
  <c r="AJ1053" i="11"/>
  <c r="AJ987" i="11"/>
  <c r="AO1043" i="11"/>
  <c r="AH1039" i="11"/>
  <c r="AM1048" i="11"/>
  <c r="AJ971" i="11"/>
  <c r="AH1004" i="11"/>
  <c r="AO962" i="11"/>
  <c r="AM1016" i="11"/>
  <c r="AJ1024" i="11"/>
  <c r="AK1024" i="11" s="1"/>
  <c r="AH1041" i="11"/>
  <c r="AI1041" i="11" s="1"/>
  <c r="AO1018" i="11"/>
  <c r="AO1050" i="11"/>
  <c r="AO994" i="11"/>
  <c r="AO1036" i="11"/>
  <c r="AM1053" i="11"/>
  <c r="AO955" i="11"/>
  <c r="AJ1004" i="11"/>
  <c r="AH1026" i="11"/>
  <c r="AH1029" i="11"/>
  <c r="AH1025" i="11"/>
  <c r="AH970" i="11"/>
  <c r="AI970" i="11" s="1"/>
  <c r="AJ1002" i="11"/>
  <c r="AK1002" i="11" s="1"/>
  <c r="AO1016" i="11"/>
  <c r="AJ1041" i="11"/>
  <c r="AO1003" i="11"/>
  <c r="AH992" i="11"/>
  <c r="AI992" i="11" s="1"/>
  <c r="AO1004" i="11"/>
  <c r="AJ1026" i="11"/>
  <c r="AJ1029" i="11"/>
  <c r="AM1025" i="11"/>
  <c r="AJ970" i="11"/>
  <c r="AK970" i="11" s="1"/>
  <c r="AM1002" i="11"/>
  <c r="AO1032" i="11"/>
  <c r="AM1041" i="11"/>
  <c r="AM1018" i="11"/>
  <c r="AJ1045" i="11"/>
  <c r="AH1049" i="11"/>
  <c r="AJ1019" i="11"/>
  <c r="AM992" i="11"/>
  <c r="AH963" i="11"/>
  <c r="AO956" i="11"/>
  <c r="AM1026" i="11"/>
  <c r="AM1029" i="11"/>
  <c r="AH1010" i="11"/>
  <c r="AO1025" i="11"/>
  <c r="AM970" i="11"/>
  <c r="AO1042" i="11"/>
  <c r="AJ1040" i="11"/>
  <c r="AJ1049" i="11"/>
  <c r="AH1043" i="11"/>
  <c r="AJ952" i="11"/>
  <c r="AH950" i="11"/>
  <c r="AJ984" i="11"/>
  <c r="AO1005" i="11"/>
  <c r="AO1029" i="11"/>
  <c r="AM1010" i="11"/>
  <c r="AO1002" i="11"/>
  <c r="AH1042" i="11"/>
  <c r="AM1024" i="11"/>
  <c r="AH1032" i="11"/>
  <c r="AO1041" i="11"/>
  <c r="AH994" i="11"/>
  <c r="AM1040" i="11"/>
  <c r="AO1045" i="11"/>
  <c r="AJ3717" i="11"/>
  <c r="Z716" i="11"/>
  <c r="AC716" i="11"/>
  <c r="AM3781" i="11"/>
  <c r="AO3572" i="11"/>
  <c r="AM3534" i="11"/>
  <c r="AM3527" i="11"/>
  <c r="AH3519" i="11"/>
  <c r="AJ3120" i="11"/>
  <c r="AJ3111" i="11"/>
  <c r="Z2864" i="11"/>
  <c r="AC2864" i="11"/>
  <c r="AO2839" i="11"/>
  <c r="AM2768" i="11"/>
  <c r="AM2728" i="11"/>
  <c r="AM2172" i="11"/>
  <c r="AO2092" i="11"/>
  <c r="AH1772" i="11"/>
  <c r="AM1661" i="11"/>
  <c r="AM1637" i="11"/>
  <c r="AJ1248" i="11"/>
  <c r="AO1245" i="11"/>
  <c r="AJ1241" i="11"/>
  <c r="AK1241" i="11" s="1"/>
  <c r="AJ1220" i="11"/>
  <c r="AH1208" i="11"/>
  <c r="AH1133" i="11"/>
  <c r="AH1112" i="11"/>
  <c r="AI1112" i="11" s="1"/>
  <c r="AM993" i="11"/>
  <c r="AM618" i="11"/>
  <c r="AJ520" i="11"/>
  <c r="AK520" i="11" s="1"/>
  <c r="AM314" i="11"/>
  <c r="AM67" i="11"/>
  <c r="AO2133" i="11"/>
  <c r="AH1890" i="11"/>
  <c r="Z2553" i="11"/>
  <c r="AE2553" i="11" s="1"/>
  <c r="AC2553" i="11"/>
  <c r="AO2755" i="11"/>
  <c r="Z2345" i="11"/>
  <c r="AC2345" i="11"/>
  <c r="AF2345" i="11" s="1"/>
  <c r="AJ2634" i="11"/>
  <c r="AC2890" i="11"/>
  <c r="Z2890" i="11"/>
  <c r="AH3083" i="11"/>
  <c r="AJ3099" i="11"/>
  <c r="AH3138" i="11"/>
  <c r="AM1779" i="11"/>
  <c r="AJ441" i="11"/>
  <c r="AO1099" i="11"/>
  <c r="AM1834" i="11"/>
  <c r="AH97" i="11"/>
  <c r="AM69" i="11"/>
  <c r="AO461" i="11"/>
  <c r="AO570" i="11"/>
  <c r="AO125" i="11"/>
  <c r="AO285" i="11"/>
  <c r="AJ1218" i="11"/>
  <c r="Z3042" i="11"/>
  <c r="AC3042" i="11"/>
  <c r="AJ2005" i="11"/>
  <c r="AK2005" i="11" s="1"/>
  <c r="AM3497" i="11"/>
  <c r="AJ2122" i="11"/>
  <c r="Z2746" i="11"/>
  <c r="AC2746" i="11"/>
  <c r="AH3106" i="11"/>
  <c r="AJ3707" i="11"/>
  <c r="AM3774" i="11"/>
  <c r="AJ98" i="11"/>
  <c r="AK98" i="11" s="1"/>
  <c r="AM453" i="11"/>
  <c r="AO593" i="11"/>
  <c r="AO3784" i="11"/>
  <c r="AJ2105" i="11"/>
  <c r="AO121" i="11"/>
  <c r="AM189" i="11"/>
  <c r="AO2691" i="11"/>
  <c r="AH1074" i="11"/>
  <c r="AH1147" i="11"/>
  <c r="AO1195" i="11"/>
  <c r="AJ1682" i="11"/>
  <c r="AH3716" i="11"/>
  <c r="AM2794" i="11"/>
  <c r="AJ3763" i="11"/>
  <c r="AK3763" i="11" s="1"/>
  <c r="AH3740" i="11"/>
  <c r="AJ3565" i="11"/>
  <c r="AO3528" i="11"/>
  <c r="AM3512" i="11"/>
  <c r="Z3112" i="11"/>
  <c r="AC3112" i="11"/>
  <c r="AM3104" i="11"/>
  <c r="AH2789" i="11"/>
  <c r="AO2769" i="11"/>
  <c r="AJ2713" i="11"/>
  <c r="AJ2208" i="11"/>
  <c r="AK2208" i="11" s="1"/>
  <c r="AH2176" i="11"/>
  <c r="AM2168" i="11"/>
  <c r="AO2147" i="11"/>
  <c r="AJ2084" i="11"/>
  <c r="AH1641" i="11"/>
  <c r="AO1257" i="11"/>
  <c r="AO1117" i="11"/>
  <c r="AH989" i="11"/>
  <c r="AM977" i="11"/>
  <c r="AM829" i="11"/>
  <c r="AM793" i="11"/>
  <c r="AH785" i="11"/>
  <c r="AJ785" i="11"/>
  <c r="AO785" i="11"/>
  <c r="AM785" i="11"/>
  <c r="Y785" i="11"/>
  <c r="X785" i="11"/>
  <c r="AO380" i="11"/>
  <c r="AJ356" i="11"/>
  <c r="AM356" i="11"/>
  <c r="AO356" i="11"/>
  <c r="AH356" i="11"/>
  <c r="Y356" i="11"/>
  <c r="X356" i="11"/>
  <c r="AM424" i="11"/>
  <c r="AO385" i="11"/>
  <c r="AJ328" i="11"/>
  <c r="AO354" i="11"/>
  <c r="AH341" i="11"/>
  <c r="AH361" i="11"/>
  <c r="AJ346" i="11"/>
  <c r="AK346" i="11" s="1"/>
  <c r="AM328" i="11"/>
  <c r="AJ381" i="11"/>
  <c r="AH395" i="11"/>
  <c r="AJ354" i="11"/>
  <c r="AH386" i="11"/>
  <c r="AJ395" i="11"/>
  <c r="AH424" i="11"/>
  <c r="AI424" i="11" s="1"/>
  <c r="AM344" i="11"/>
  <c r="AO336" i="11"/>
  <c r="AM204" i="11"/>
  <c r="AH100" i="11"/>
  <c r="AJ92" i="11"/>
  <c r="AH88" i="11"/>
  <c r="AI88" i="11" s="1"/>
  <c r="AC68" i="11"/>
  <c r="AF68" i="11" s="1"/>
  <c r="Z68" i="11"/>
  <c r="AE68" i="11" s="1"/>
  <c r="AH2057" i="11"/>
  <c r="AO2820" i="11"/>
  <c r="AO2141" i="11"/>
  <c r="AM1786" i="11"/>
  <c r="AC2738" i="11"/>
  <c r="Z2738" i="11"/>
  <c r="AM210" i="11"/>
  <c r="AC2962" i="11"/>
  <c r="Z2962" i="11"/>
  <c r="Z3122" i="11"/>
  <c r="AC3122" i="11"/>
  <c r="AM3139" i="11"/>
  <c r="Z3250" i="11"/>
  <c r="AC3250" i="11"/>
  <c r="AO2025" i="11"/>
  <c r="AO2660" i="11"/>
  <c r="AM241" i="11"/>
  <c r="Z1123" i="11"/>
  <c r="AC1123" i="11"/>
  <c r="AO1595" i="11"/>
  <c r="AM377" i="11"/>
  <c r="AO425" i="11"/>
  <c r="Z581" i="11"/>
  <c r="AE581" i="11" s="1"/>
  <c r="AC581" i="11"/>
  <c r="AO621" i="11"/>
  <c r="AH301" i="11"/>
  <c r="AJ1234" i="11"/>
  <c r="Z3001" i="11"/>
  <c r="AC3001" i="11"/>
  <c r="AJ3531" i="11"/>
  <c r="Z333" i="11"/>
  <c r="AC333" i="11"/>
  <c r="AJ573" i="11"/>
  <c r="AO787" i="11"/>
  <c r="AH1738" i="11"/>
  <c r="Z684" i="11"/>
  <c r="AC684" i="11"/>
  <c r="AH85" i="11"/>
  <c r="AO197" i="11"/>
  <c r="Z237" i="11"/>
  <c r="AC237" i="11"/>
  <c r="AH273" i="11"/>
  <c r="AM2666" i="11"/>
  <c r="AH2722" i="11"/>
  <c r="Z701" i="11"/>
  <c r="AC701" i="11"/>
  <c r="AF701" i="11" s="1"/>
  <c r="AO293" i="11"/>
  <c r="AO138" i="11"/>
  <c r="AJ81" i="11"/>
  <c r="AO1770" i="11"/>
  <c r="Z2169" i="11"/>
  <c r="AC2169" i="11"/>
  <c r="AF2169" i="11" s="1"/>
  <c r="AH1163" i="11"/>
  <c r="AH3566" i="11"/>
  <c r="AC3536" i="11"/>
  <c r="Z3536" i="11"/>
  <c r="AH3495" i="11"/>
  <c r="AM3487" i="11"/>
  <c r="AM2822" i="11"/>
  <c r="AJ2782" i="11"/>
  <c r="Z2689" i="11"/>
  <c r="AC2689" i="11"/>
  <c r="AF2689" i="11" s="1"/>
  <c r="AM2681" i="11"/>
  <c r="AO2656" i="11"/>
  <c r="AJ2051" i="11"/>
  <c r="AM1873" i="11"/>
  <c r="AM1756" i="11"/>
  <c r="Z1646" i="11"/>
  <c r="AC1646" i="11"/>
  <c r="AC1517" i="11"/>
  <c r="Z1517" i="11"/>
  <c r="Z1493" i="11"/>
  <c r="AE1493" i="11" s="1"/>
  <c r="AC1493" i="11"/>
  <c r="AM1253" i="11"/>
  <c r="AO1249" i="11"/>
  <c r="AM1225" i="11"/>
  <c r="AO1221" i="11"/>
  <c r="AM1213" i="11"/>
  <c r="AJ1201" i="11"/>
  <c r="AO1077" i="11"/>
  <c r="AO957" i="11"/>
  <c r="Z428" i="11"/>
  <c r="AC428" i="11"/>
  <c r="AO410" i="11"/>
  <c r="AO312" i="11"/>
  <c r="AJ200" i="11"/>
  <c r="AJ179" i="11"/>
  <c r="AH76" i="11"/>
  <c r="AJ72" i="11"/>
  <c r="AJ2154" i="11"/>
  <c r="AO2165" i="11"/>
  <c r="Z2762" i="11"/>
  <c r="AC2762" i="11"/>
  <c r="AO3683" i="11"/>
  <c r="AH1826" i="11"/>
  <c r="AO162" i="11"/>
  <c r="Z2328" i="11"/>
  <c r="AC2328" i="11"/>
  <c r="AH1795" i="11"/>
  <c r="AH3561" i="11"/>
  <c r="AM3107" i="11"/>
  <c r="AH3123" i="11"/>
  <c r="AJ2644" i="11"/>
  <c r="AO2772" i="11"/>
  <c r="AO1850" i="11"/>
  <c r="AH161" i="11"/>
  <c r="AJ145" i="11"/>
  <c r="AO625" i="11"/>
  <c r="AJ234" i="11"/>
  <c r="AJ1235" i="11"/>
  <c r="Z3002" i="11"/>
  <c r="AC3002" i="11"/>
  <c r="AJ2013" i="11"/>
  <c r="AJ3539" i="11"/>
  <c r="AH2001" i="11"/>
  <c r="AI2001" i="11" s="1"/>
  <c r="Z3546" i="11"/>
  <c r="AC3546" i="11"/>
  <c r="AJ3715" i="11"/>
  <c r="AO3757" i="11"/>
  <c r="AO605" i="11"/>
  <c r="Z2161" i="11"/>
  <c r="AE2161" i="11" s="1"/>
  <c r="AC2161" i="11"/>
  <c r="AO779" i="11"/>
  <c r="AM1619" i="11"/>
  <c r="Z381" i="11"/>
  <c r="AC381" i="11"/>
  <c r="AO533" i="11"/>
  <c r="AH2698" i="11"/>
  <c r="AM3690" i="11"/>
  <c r="AO257" i="11"/>
  <c r="AJ1194" i="11"/>
  <c r="AO2653" i="11"/>
  <c r="AO1712" i="11"/>
  <c r="Z1315" i="11"/>
  <c r="AC1315" i="11"/>
  <c r="AJ3746" i="11"/>
  <c r="AJ2823" i="11"/>
  <c r="AK2823" i="11" s="1"/>
  <c r="Z2410" i="11"/>
  <c r="AC2410" i="11"/>
  <c r="AO2140" i="11"/>
  <c r="AO1765" i="11"/>
  <c r="AO484" i="11"/>
  <c r="AH300" i="11"/>
  <c r="AJ280" i="11"/>
  <c r="AH192" i="11"/>
  <c r="AO171" i="11"/>
  <c r="AM3759" i="11"/>
  <c r="AO1810" i="11"/>
  <c r="AO794" i="11"/>
  <c r="Z1731" i="11"/>
  <c r="AC1731" i="11"/>
  <c r="AO2652" i="11"/>
  <c r="Z1747" i="11"/>
  <c r="AE1747" i="11" s="1"/>
  <c r="AC1747" i="11"/>
  <c r="Z3153" i="11"/>
  <c r="AC3153" i="11"/>
  <c r="AM3105" i="11"/>
  <c r="AH385" i="11"/>
  <c r="AM317" i="11"/>
  <c r="AO1243" i="11"/>
  <c r="Z3009" i="11"/>
  <c r="AC3009" i="11"/>
  <c r="AF3009" i="11" s="1"/>
  <c r="AM3547" i="11"/>
  <c r="AC2650" i="11"/>
  <c r="Z2650" i="11"/>
  <c r="AJ3074" i="11"/>
  <c r="AO386" i="11"/>
  <c r="Z3169" i="11"/>
  <c r="AC3169" i="11"/>
  <c r="AJ2730" i="11"/>
  <c r="AJ549" i="11"/>
  <c r="AJ3542" i="11"/>
  <c r="AH3132" i="11"/>
  <c r="AI3132" i="11" s="1"/>
  <c r="Z2759" i="11"/>
  <c r="AC2759" i="11"/>
  <c r="AH1061" i="11"/>
  <c r="AO628" i="11"/>
  <c r="AO284" i="11"/>
  <c r="AE1853" i="11"/>
  <c r="AF1019" i="11"/>
  <c r="AF2759" i="11"/>
  <c r="AK3772" i="11"/>
  <c r="O286" i="54"/>
  <c r="U286" i="54"/>
  <c r="AB286" i="54" s="1"/>
  <c r="AE286" i="54" s="1"/>
  <c r="U312" i="54"/>
  <c r="AB312" i="54" s="1"/>
  <c r="AE312" i="54" s="1"/>
  <c r="O312" i="54"/>
  <c r="U301" i="54"/>
  <c r="AB301" i="54" s="1"/>
  <c r="AE301" i="54" s="1"/>
  <c r="O301" i="54"/>
  <c r="Z3864" i="11"/>
  <c r="AC3864" i="11"/>
  <c r="AH2631" i="11"/>
  <c r="AJ2631" i="11"/>
  <c r="AM2631" i="11"/>
  <c r="AO2631" i="11"/>
  <c r="Y2631" i="11"/>
  <c r="X2631" i="11"/>
  <c r="AM2732" i="11"/>
  <c r="AH2696" i="11"/>
  <c r="AH2720" i="11"/>
  <c r="AJ2700" i="11"/>
  <c r="AO2725" i="11"/>
  <c r="AH2685" i="11"/>
  <c r="AH2663" i="11"/>
  <c r="AI2663" i="11" s="1"/>
  <c r="AO2645" i="11"/>
  <c r="AJ2720" i="11"/>
  <c r="AM2700" i="11"/>
  <c r="AJ2685" i="11"/>
  <c r="AJ2663" i="11"/>
  <c r="AK2663" i="11" s="1"/>
  <c r="AO2732" i="11"/>
  <c r="AH2697" i="11"/>
  <c r="AM2720" i="11"/>
  <c r="AO2662" i="11"/>
  <c r="AM2685" i="11"/>
  <c r="AM2663" i="11"/>
  <c r="AH2687" i="11"/>
  <c r="AJ2717" i="11"/>
  <c r="AJ2697" i="11"/>
  <c r="AO2720" i="11"/>
  <c r="AO2700" i="11"/>
  <c r="AH2662" i="11"/>
  <c r="AI2662" i="11" s="1"/>
  <c r="AO2685" i="11"/>
  <c r="AO2716" i="11"/>
  <c r="AJ2687" i="11"/>
  <c r="AM2717" i="11"/>
  <c r="AM2697" i="11"/>
  <c r="AJ2662" i="11"/>
  <c r="AK2662" i="11" s="1"/>
  <c r="AH2716" i="11"/>
  <c r="AO2663" i="11"/>
  <c r="AM2687" i="11"/>
  <c r="AO2717" i="11"/>
  <c r="AO2697" i="11"/>
  <c r="AJ2696" i="11"/>
  <c r="AM2662" i="11"/>
  <c r="AH2725" i="11"/>
  <c r="AJ2716" i="11"/>
  <c r="AH2645" i="11"/>
  <c r="AH2732" i="11"/>
  <c r="AM2696" i="11"/>
  <c r="AJ2725" i="11"/>
  <c r="AK2725" i="11" s="1"/>
  <c r="AJ2732" i="11"/>
  <c r="AO2696" i="11"/>
  <c r="AH2700" i="11"/>
  <c r="AM2725" i="11"/>
  <c r="AM2645" i="11"/>
  <c r="AO2687" i="11"/>
  <c r="AJ2719" i="11"/>
  <c r="AM2630" i="11"/>
  <c r="AH2668" i="11"/>
  <c r="AJ2640" i="11"/>
  <c r="AH2695" i="11"/>
  <c r="AI2695" i="11" s="1"/>
  <c r="AO2670" i="11"/>
  <c r="AO2679" i="11"/>
  <c r="AH2718" i="11"/>
  <c r="AJ2647" i="11"/>
  <c r="AJ2642" i="11"/>
  <c r="AM2709" i="11"/>
  <c r="AM2716" i="11"/>
  <c r="AO2684" i="11"/>
  <c r="AM2719" i="11"/>
  <c r="AJ2668" i="11"/>
  <c r="AM2640" i="11"/>
  <c r="AO2671" i="11"/>
  <c r="AJ2695" i="11"/>
  <c r="AK2695" i="11" s="1"/>
  <c r="AO2703" i="11"/>
  <c r="AH2669" i="11"/>
  <c r="AJ2654" i="11"/>
  <c r="AK2654" i="11" s="1"/>
  <c r="AO2692" i="11"/>
  <c r="AM2647" i="11"/>
  <c r="AH2702" i="11"/>
  <c r="AM2642" i="11"/>
  <c r="AO2709" i="11"/>
  <c r="AM2694" i="11"/>
  <c r="AH2714" i="11"/>
  <c r="AM2690" i="11"/>
  <c r="AO2643" i="11"/>
  <c r="AJ2659" i="11"/>
  <c r="AH2646" i="11"/>
  <c r="AH2638" i="11"/>
  <c r="AI2638" i="11" s="1"/>
  <c r="AH2684" i="11"/>
  <c r="AM2668" i="11"/>
  <c r="AM2733" i="11"/>
  <c r="AM2695" i="11"/>
  <c r="AJ2664" i="11"/>
  <c r="AM2637" i="11"/>
  <c r="AJ2708" i="11"/>
  <c r="AH2679" i="11"/>
  <c r="AJ2669" i="11"/>
  <c r="AK2669" i="11" s="1"/>
  <c r="AM2654" i="11"/>
  <c r="AJ2702" i="11"/>
  <c r="AJ2646" i="11"/>
  <c r="AJ2638" i="11"/>
  <c r="AK2638" i="11" s="1"/>
  <c r="AJ2684" i="11"/>
  <c r="AK2684" i="11" s="1"/>
  <c r="AO2719" i="11"/>
  <c r="AO2733" i="11"/>
  <c r="AH2671" i="11"/>
  <c r="AI2671" i="11" s="1"/>
  <c r="AJ2686" i="11"/>
  <c r="AK2686" i="11" s="1"/>
  <c r="AM2664" i="11"/>
  <c r="AH2678" i="11"/>
  <c r="AH2661" i="11"/>
  <c r="AI2661" i="11" s="1"/>
  <c r="AO2637" i="11"/>
  <c r="AH2703" i="11"/>
  <c r="AH2717" i="11"/>
  <c r="AI2717" i="11" s="1"/>
  <c r="AM2646" i="11"/>
  <c r="AM2638" i="11"/>
  <c r="AM2684" i="11"/>
  <c r="AO2668" i="11"/>
  <c r="AM2686" i="11"/>
  <c r="AO2695" i="11"/>
  <c r="AJ2649" i="11"/>
  <c r="AO2664" i="11"/>
  <c r="AJ2678" i="11"/>
  <c r="AJ2661" i="11"/>
  <c r="AK2661" i="11" s="1"/>
  <c r="AM2679" i="11"/>
  <c r="AH2654" i="11"/>
  <c r="AO2702" i="11"/>
  <c r="AH2657" i="11"/>
  <c r="AJ2645" i="11"/>
  <c r="AO2646" i="11"/>
  <c r="AO2638" i="11"/>
  <c r="AO2630" i="11"/>
  <c r="AH2733" i="11"/>
  <c r="AO2686" i="11"/>
  <c r="AM2649" i="11"/>
  <c r="AH2664" i="11"/>
  <c r="AM2678" i="11"/>
  <c r="AM2661" i="11"/>
  <c r="AH2637" i="11"/>
  <c r="AH2670" i="11"/>
  <c r="AO2708" i="11"/>
  <c r="AJ2718" i="11"/>
  <c r="AH2692" i="11"/>
  <c r="AO2647" i="11"/>
  <c r="AO2642" i="11"/>
  <c r="AJ2657" i="11"/>
  <c r="AH2630" i="11"/>
  <c r="AI2630" i="11" s="1"/>
  <c r="AJ2733" i="11"/>
  <c r="AO2640" i="11"/>
  <c r="AJ2671" i="11"/>
  <c r="AK2671" i="11" s="1"/>
  <c r="AH2686" i="11"/>
  <c r="AI2686" i="11" s="1"/>
  <c r="AO2649" i="11"/>
  <c r="AO2678" i="11"/>
  <c r="AO2661" i="11"/>
  <c r="AJ2637" i="11"/>
  <c r="AJ2703" i="11"/>
  <c r="AJ2670" i="11"/>
  <c r="AH2708" i="11"/>
  <c r="AM2718" i="11"/>
  <c r="AM2669" i="11"/>
  <c r="AJ2692" i="11"/>
  <c r="AH2709" i="11"/>
  <c r="AM2657" i="11"/>
  <c r="AO2694" i="11"/>
  <c r="AH2636" i="11"/>
  <c r="AH2643" i="11"/>
  <c r="AH2719" i="11"/>
  <c r="AJ2630" i="11"/>
  <c r="AK2630" i="11" s="1"/>
  <c r="AH2640" i="11"/>
  <c r="AM2671" i="11"/>
  <c r="AH2649" i="11"/>
  <c r="AM2703" i="11"/>
  <c r="AM2670" i="11"/>
  <c r="AM2692" i="11"/>
  <c r="AJ2694" i="11"/>
  <c r="AO2714" i="11"/>
  <c r="AJ2643" i="11"/>
  <c r="AO2659" i="11"/>
  <c r="AH2724" i="11"/>
  <c r="AO2677" i="11"/>
  <c r="AH2683" i="11"/>
  <c r="AO2676" i="11"/>
  <c r="AJ2693" i="11"/>
  <c r="AO2712" i="11"/>
  <c r="AO2658" i="11"/>
  <c r="AM2711" i="11"/>
  <c r="AH2731" i="11"/>
  <c r="AJ2706" i="11"/>
  <c r="AM2641" i="11"/>
  <c r="AO2632" i="11"/>
  <c r="AJ2650" i="11"/>
  <c r="AH2673" i="11"/>
  <c r="AJ2723" i="11"/>
  <c r="AO2698" i="11"/>
  <c r="AM2643" i="11"/>
  <c r="AH2659" i="11"/>
  <c r="AJ2724" i="11"/>
  <c r="AJ2683" i="11"/>
  <c r="AH2676" i="11"/>
  <c r="AM2693" i="11"/>
  <c r="AH2682" i="11"/>
  <c r="AH2734" i="11"/>
  <c r="AJ2731" i="11"/>
  <c r="AM2706" i="11"/>
  <c r="AO2641" i="11"/>
  <c r="AO2726" i="11"/>
  <c r="AH2632" i="11"/>
  <c r="AH2730" i="11"/>
  <c r="AO2674" i="11"/>
  <c r="AJ2709" i="11"/>
  <c r="AH2690" i="11"/>
  <c r="AM2724" i="11"/>
  <c r="AM2683" i="11"/>
  <c r="AO2693" i="11"/>
  <c r="AJ2682" i="11"/>
  <c r="AH2727" i="11"/>
  <c r="AI2727" i="11" s="1"/>
  <c r="AJ2734" i="11"/>
  <c r="AM2731" i="11"/>
  <c r="AH2726" i="11"/>
  <c r="AH2665" i="11"/>
  <c r="AM2673" i="11"/>
  <c r="AJ2690" i="11"/>
  <c r="AO2721" i="11"/>
  <c r="AH2707" i="11"/>
  <c r="AO2683" i="11"/>
  <c r="AM2682" i="11"/>
  <c r="AJ2727" i="11"/>
  <c r="AK2727" i="11" s="1"/>
  <c r="AM2734" i="11"/>
  <c r="AH2675" i="11"/>
  <c r="AI2675" i="11" s="1"/>
  <c r="AJ2726" i="11"/>
  <c r="AO2699" i="11"/>
  <c r="AH2674" i="11"/>
  <c r="AO2650" i="11"/>
  <c r="AH2647" i="11"/>
  <c r="AI2647" i="11" s="1"/>
  <c r="AM2702" i="11"/>
  <c r="AO2657" i="11"/>
  <c r="AO2724" i="11"/>
  <c r="AH2721" i="11"/>
  <c r="AJ2707" i="11"/>
  <c r="AH2658" i="11"/>
  <c r="AO2711" i="11"/>
  <c r="AM2727" i="11"/>
  <c r="AO2734" i="11"/>
  <c r="AJ2675" i="11"/>
  <c r="AK2675" i="11" s="1"/>
  <c r="AM2708" i="11"/>
  <c r="AJ2636" i="11"/>
  <c r="AJ2714" i="11"/>
  <c r="AO2690" i="11"/>
  <c r="AH2677" i="11"/>
  <c r="AJ2721" i="11"/>
  <c r="AM2707" i="11"/>
  <c r="AJ2676" i="11"/>
  <c r="AH2712" i="11"/>
  <c r="AO2682" i="11"/>
  <c r="AJ2658" i="11"/>
  <c r="AO2706" i="11"/>
  <c r="AM2675" i="11"/>
  <c r="AJ2710" i="11"/>
  <c r="AK2710" i="11" s="1"/>
  <c r="AM2730" i="11"/>
  <c r="AJ2699" i="11"/>
  <c r="AM2674" i="11"/>
  <c r="AH2652" i="11"/>
  <c r="AI2652" i="11" s="1"/>
  <c r="AO2665" i="11"/>
  <c r="AJ2698" i="11"/>
  <c r="AH2667" i="11"/>
  <c r="AH2635" i="11"/>
  <c r="AO2718" i="11"/>
  <c r="AO2669" i="11"/>
  <c r="AO2654" i="11"/>
  <c r="AH2642" i="11"/>
  <c r="AM2636" i="11"/>
  <c r="AM2714" i="11"/>
  <c r="AJ2677" i="11"/>
  <c r="AM2721" i="11"/>
  <c r="AO2707" i="11"/>
  <c r="AM2676" i="11"/>
  <c r="AJ2712" i="11"/>
  <c r="AM2658" i="11"/>
  <c r="AH2711" i="11"/>
  <c r="AI2711" i="11" s="1"/>
  <c r="AO2727" i="11"/>
  <c r="AO2675" i="11"/>
  <c r="AH2641" i="11"/>
  <c r="AM2710" i="11"/>
  <c r="AJ2632" i="11"/>
  <c r="AM2699" i="11"/>
  <c r="AJ2679" i="11"/>
  <c r="AH2694" i="11"/>
  <c r="AO2636" i="11"/>
  <c r="AM2659" i="11"/>
  <c r="AM2677" i="11"/>
  <c r="AH2693" i="11"/>
  <c r="AM2712" i="11"/>
  <c r="AJ2711" i="11"/>
  <c r="AK2711" i="11" s="1"/>
  <c r="AO2731" i="11"/>
  <c r="AH2706" i="11"/>
  <c r="AJ2641" i="11"/>
  <c r="AO2710" i="11"/>
  <c r="T302" i="54"/>
  <c r="AA302" i="54" s="1"/>
  <c r="AD302" i="54" s="1"/>
  <c r="H302" i="54"/>
  <c r="I302" i="54" s="1"/>
  <c r="J302" i="54" s="1"/>
  <c r="N302" i="54"/>
  <c r="AH452" i="11"/>
  <c r="AJ452" i="11"/>
  <c r="AM452" i="11"/>
  <c r="AO452" i="11"/>
  <c r="Y452" i="11"/>
  <c r="X452" i="11"/>
  <c r="T295" i="54"/>
  <c r="AA295" i="54" s="1"/>
  <c r="AD295" i="54" s="1"/>
  <c r="H295" i="54"/>
  <c r="I295" i="54" s="1"/>
  <c r="J295" i="54" s="1"/>
  <c r="N295" i="54"/>
  <c r="AM3064" i="11"/>
  <c r="Z2112" i="11"/>
  <c r="AC2112" i="11"/>
  <c r="AH2067" i="11"/>
  <c r="AO1853" i="11"/>
  <c r="AJ1805" i="11"/>
  <c r="AC1629" i="11"/>
  <c r="Z1629" i="11"/>
  <c r="Z958" i="11"/>
  <c r="AC958" i="11"/>
  <c r="Z420" i="11"/>
  <c r="AC420" i="11"/>
  <c r="AH194" i="11"/>
  <c r="AI194" i="11" s="1"/>
  <c r="AJ152" i="11"/>
  <c r="AM52" i="11"/>
  <c r="AM51" i="11"/>
  <c r="N304" i="54"/>
  <c r="T304" i="54"/>
  <c r="AA304" i="54" s="1"/>
  <c r="AD304" i="54" s="1"/>
  <c r="H304" i="54"/>
  <c r="I304" i="54" s="1"/>
  <c r="J304" i="54" s="1"/>
  <c r="AO3736" i="11"/>
  <c r="AH3735" i="11"/>
  <c r="AI3735" i="11" s="1"/>
  <c r="AH3564" i="11"/>
  <c r="AI3564" i="11" s="1"/>
  <c r="AO3151" i="11"/>
  <c r="AM3149" i="11"/>
  <c r="AM2164" i="11"/>
  <c r="AJ2144" i="11"/>
  <c r="AM2068" i="11"/>
  <c r="AH973" i="11"/>
  <c r="AM973" i="11"/>
  <c r="AJ973" i="11"/>
  <c r="AO973" i="11"/>
  <c r="Y973" i="11"/>
  <c r="X973" i="11"/>
  <c r="AM448" i="11"/>
  <c r="AO448" i="11"/>
  <c r="AH448" i="11"/>
  <c r="AJ448" i="11"/>
  <c r="Y448" i="11"/>
  <c r="X448" i="11"/>
  <c r="AJ426" i="11"/>
  <c r="AK426" i="11" s="1"/>
  <c r="AM457" i="11"/>
  <c r="O297" i="54"/>
  <c r="U297" i="54"/>
  <c r="AB297" i="54" s="1"/>
  <c r="AE297" i="54" s="1"/>
  <c r="O324" i="54"/>
  <c r="U324" i="54"/>
  <c r="AB324" i="54" s="1"/>
  <c r="AE324" i="54" s="1"/>
  <c r="AM3479" i="11"/>
  <c r="AO3479" i="11"/>
  <c r="AH3479" i="11"/>
  <c r="AJ3479" i="11"/>
  <c r="Y3479" i="11"/>
  <c r="X3479" i="11"/>
  <c r="Z1971" i="11"/>
  <c r="AE1971" i="11" s="1"/>
  <c r="AC1971" i="11"/>
  <c r="AM1829" i="11"/>
  <c r="AO1829" i="11"/>
  <c r="AH1829" i="11"/>
  <c r="AJ1829" i="11"/>
  <c r="Y1829" i="11"/>
  <c r="X1829" i="11"/>
  <c r="AM1044" i="11"/>
  <c r="AH488" i="11"/>
  <c r="N290" i="54"/>
  <c r="T290" i="54"/>
  <c r="AA290" i="54" s="1"/>
  <c r="AD290" i="54" s="1"/>
  <c r="H290" i="54"/>
  <c r="I290" i="54" s="1"/>
  <c r="J290" i="54" s="1"/>
  <c r="O319" i="54"/>
  <c r="U319" i="54"/>
  <c r="M328" i="54"/>
  <c r="M16" i="54" s="1"/>
  <c r="AO2124" i="11"/>
  <c r="AM2083" i="11"/>
  <c r="AO1865" i="11"/>
  <c r="AM1861" i="11"/>
  <c r="AO1753" i="11"/>
  <c r="AM1669" i="11"/>
  <c r="AO1668" i="11"/>
  <c r="AJ1625" i="11"/>
  <c r="AH1157" i="11"/>
  <c r="AH1093" i="11"/>
  <c r="AH997" i="11"/>
  <c r="AB1201" i="11"/>
  <c r="AD1201" i="11"/>
  <c r="O285" i="54"/>
  <c r="U285" i="54"/>
  <c r="AB285" i="54" s="1"/>
  <c r="AE285" i="54" s="1"/>
  <c r="O316" i="54"/>
  <c r="U316" i="54"/>
  <c r="AB316" i="54" s="1"/>
  <c r="AE316" i="54" s="1"/>
  <c r="AO3777" i="11"/>
  <c r="Z3744" i="11"/>
  <c r="AC3744" i="11"/>
  <c r="AO3731" i="11"/>
  <c r="AH3573" i="11"/>
  <c r="AO3541" i="11"/>
  <c r="AJ3533" i="11"/>
  <c r="AO3496" i="11"/>
  <c r="AJ3472" i="11"/>
  <c r="AM3471" i="11"/>
  <c r="AM3136" i="11"/>
  <c r="AM3096" i="11"/>
  <c r="AO3071" i="11"/>
  <c r="AH3070" i="11"/>
  <c r="AO2825" i="11"/>
  <c r="Z2776" i="11"/>
  <c r="AC2776" i="11"/>
  <c r="AJ2744" i="11"/>
  <c r="AJ2704" i="11"/>
  <c r="AM2701" i="11"/>
  <c r="AM2648" i="11"/>
  <c r="AH3717" i="11"/>
  <c r="AC3762" i="11"/>
  <c r="Z3762" i="11"/>
  <c r="AM3722" i="11"/>
  <c r="AC3552" i="11"/>
  <c r="Z3552" i="11"/>
  <c r="AJ3534" i="11"/>
  <c r="AJ3527" i="11"/>
  <c r="AK3527" i="11" s="1"/>
  <c r="AH3120" i="11"/>
  <c r="AJ2768" i="11"/>
  <c r="AJ2728" i="11"/>
  <c r="AJ2172" i="11"/>
  <c r="AM2092" i="11"/>
  <c r="AO1789" i="11"/>
  <c r="AM1785" i="11"/>
  <c r="AJ1665" i="11"/>
  <c r="AK1665" i="11" s="1"/>
  <c r="AO1661" i="11"/>
  <c r="AJ1637" i="11"/>
  <c r="Z1285" i="11"/>
  <c r="AC1285" i="11"/>
  <c r="AH1245" i="11"/>
  <c r="AO1137" i="11"/>
  <c r="AO1133" i="11"/>
  <c r="AM1112" i="11"/>
  <c r="AM1017" i="11"/>
  <c r="AO1013" i="11"/>
  <c r="AJ993" i="11"/>
  <c r="AK993" i="11" s="1"/>
  <c r="Z901" i="11"/>
  <c r="AC901" i="11"/>
  <c r="AJ618" i="11"/>
  <c r="AO532" i="11"/>
  <c r="AH520" i="11"/>
  <c r="AI520" i="11" s="1"/>
  <c r="Z512" i="11"/>
  <c r="AC512" i="11"/>
  <c r="AJ314" i="11"/>
  <c r="AO75" i="11"/>
  <c r="AJ67" i="11"/>
  <c r="AJ2133" i="11"/>
  <c r="AM609" i="11"/>
  <c r="AO1762" i="11"/>
  <c r="AM2755" i="11"/>
  <c r="Z2882" i="11"/>
  <c r="AI2882" i="11" s="1"/>
  <c r="AC2882" i="11"/>
  <c r="AO201" i="11"/>
  <c r="Z1251" i="11"/>
  <c r="AC1251" i="11"/>
  <c r="AF1251" i="11" s="1"/>
  <c r="AO3553" i="11"/>
  <c r="Z3650" i="11"/>
  <c r="AC3650" i="11"/>
  <c r="AC3121" i="11"/>
  <c r="Z3121" i="11"/>
  <c r="Z1691" i="11"/>
  <c r="AE1691" i="11" s="1"/>
  <c r="AC1691" i="11"/>
  <c r="AM1723" i="11"/>
  <c r="AM1099" i="11"/>
  <c r="AJ1834" i="11"/>
  <c r="AJ69" i="11"/>
  <c r="AM125" i="11"/>
  <c r="AH2005" i="11"/>
  <c r="AJ3497" i="11"/>
  <c r="AH2122" i="11"/>
  <c r="AO2746" i="11"/>
  <c r="AH3707" i="11"/>
  <c r="AJ3751" i="11"/>
  <c r="AJ3774" i="11"/>
  <c r="AK3774" i="11" s="1"/>
  <c r="AH98" i="11"/>
  <c r="AI98" i="11" s="1"/>
  <c r="Z1267" i="11"/>
  <c r="AE1267" i="11" s="1"/>
  <c r="AC1267" i="11"/>
  <c r="AF1267" i="11" s="1"/>
  <c r="AM593" i="11"/>
  <c r="AM3784" i="11"/>
  <c r="AH2105" i="11"/>
  <c r="AM121" i="11"/>
  <c r="Z2651" i="11"/>
  <c r="AC2651" i="11"/>
  <c r="AM2691" i="11"/>
  <c r="AM2743" i="11"/>
  <c r="AO1147" i="11"/>
  <c r="AJ1195" i="11"/>
  <c r="AH1682" i="11"/>
  <c r="AJ2794" i="11"/>
  <c r="AO3771" i="11"/>
  <c r="AH3763" i="11"/>
  <c r="AC3713" i="11"/>
  <c r="AF3713" i="11" s="1"/>
  <c r="Z3713" i="11"/>
  <c r="AH3565" i="11"/>
  <c r="AI3565" i="11" s="1"/>
  <c r="AJ3512" i="11"/>
  <c r="Z3335" i="11"/>
  <c r="AC3335" i="11"/>
  <c r="AM3112" i="11"/>
  <c r="AJ3104" i="11"/>
  <c r="Z3048" i="11"/>
  <c r="AC3048" i="11"/>
  <c r="Z2865" i="11"/>
  <c r="AC2865" i="11"/>
  <c r="AM2769" i="11"/>
  <c r="Z2688" i="11"/>
  <c r="AC2688" i="11"/>
  <c r="AM2655" i="11"/>
  <c r="AH2208" i="11"/>
  <c r="AI2208" i="11" s="1"/>
  <c r="AH2168" i="11"/>
  <c r="AO2148" i="11"/>
  <c r="AH2084" i="11"/>
  <c r="AI2084" i="11" s="1"/>
  <c r="Z1956" i="11"/>
  <c r="AC1956" i="11"/>
  <c r="AM1881" i="11"/>
  <c r="AO1657" i="11"/>
  <c r="AM1641" i="11"/>
  <c r="AM1257" i="11"/>
  <c r="AM1121" i="11"/>
  <c r="AM1117" i="11"/>
  <c r="AJ977" i="11"/>
  <c r="AJ829" i="11"/>
  <c r="AH793" i="11"/>
  <c r="AH500" i="11"/>
  <c r="AJ500" i="11"/>
  <c r="AM500" i="11"/>
  <c r="AO500" i="11"/>
  <c r="Y500" i="11"/>
  <c r="X500" i="11"/>
  <c r="AM380" i="11"/>
  <c r="AO376" i="11"/>
  <c r="AJ344" i="11"/>
  <c r="AM336" i="11"/>
  <c r="AJ100" i="11"/>
  <c r="AH68" i="11"/>
  <c r="AJ2820" i="11"/>
  <c r="AM2141" i="11"/>
  <c r="AM2077" i="11"/>
  <c r="AJ1786" i="11"/>
  <c r="AM2738" i="11"/>
  <c r="AJ210" i="11"/>
  <c r="AO3122" i="11"/>
  <c r="AJ3139" i="11"/>
  <c r="Z3226" i="11"/>
  <c r="AC3226" i="11"/>
  <c r="AM2025" i="11"/>
  <c r="AJ241" i="11"/>
  <c r="AO1123" i="11"/>
  <c r="Z3097" i="11"/>
  <c r="AC3097" i="11"/>
  <c r="AJ1595" i="11"/>
  <c r="AO377" i="11"/>
  <c r="AM425" i="11"/>
  <c r="AH581" i="11"/>
  <c r="AM621" i="11"/>
  <c r="AH1234" i="11"/>
  <c r="Z2986" i="11"/>
  <c r="AC2986" i="11"/>
  <c r="AH3531" i="11"/>
  <c r="AO3709" i="11"/>
  <c r="AO333" i="11"/>
  <c r="AM787" i="11"/>
  <c r="Z851" i="11"/>
  <c r="AC851" i="11"/>
  <c r="AM197" i="11"/>
  <c r="AM373" i="11"/>
  <c r="AM237" i="11"/>
  <c r="AO273" i="11"/>
  <c r="AJ2666" i="11"/>
  <c r="AO3684" i="11"/>
  <c r="Z3649" i="11"/>
  <c r="AC3649" i="11"/>
  <c r="AJ293" i="11"/>
  <c r="AM138" i="11"/>
  <c r="AO2169" i="11"/>
  <c r="AO1163" i="11"/>
  <c r="AM3697" i="11"/>
  <c r="AO3536" i="11"/>
  <c r="AO3495" i="11"/>
  <c r="AJ2822" i="11"/>
  <c r="AM2689" i="11"/>
  <c r="AJ2681" i="11"/>
  <c r="AM2656" i="11"/>
  <c r="AM2639" i="11"/>
  <c r="AH1873" i="11"/>
  <c r="AH1253" i="11"/>
  <c r="AC1237" i="11"/>
  <c r="Z1237" i="11"/>
  <c r="AH1225" i="11"/>
  <c r="AH1213" i="11"/>
  <c r="AM1209" i="11"/>
  <c r="AM1077" i="11"/>
  <c r="AM957" i="11"/>
  <c r="AO428" i="11"/>
  <c r="AM410" i="11"/>
  <c r="AJ307" i="11"/>
  <c r="AM307" i="11"/>
  <c r="AO307" i="11"/>
  <c r="AH307" i="11"/>
  <c r="Y307" i="11"/>
  <c r="X307" i="11"/>
  <c r="AM212" i="11"/>
  <c r="AH200" i="11"/>
  <c r="AI200" i="11" s="1"/>
  <c r="Z80" i="11"/>
  <c r="AC80" i="11"/>
  <c r="AJ76" i="11"/>
  <c r="AH72" i="11"/>
  <c r="AI72" i="11" s="1"/>
  <c r="AH2154" i="11"/>
  <c r="AM2165" i="11"/>
  <c r="AM3683" i="11"/>
  <c r="AM1826" i="11"/>
  <c r="AM162" i="11"/>
  <c r="AO1795" i="11"/>
  <c r="AC3682" i="11"/>
  <c r="Z3682" i="11"/>
  <c r="Z709" i="11"/>
  <c r="AC709" i="11"/>
  <c r="AF709" i="11" s="1"/>
  <c r="AJ3107" i="11"/>
  <c r="Z3202" i="11"/>
  <c r="AC3202" i="11"/>
  <c r="AM1178" i="11"/>
  <c r="AC2033" i="11"/>
  <c r="Z2033" i="11"/>
  <c r="AM1850" i="11"/>
  <c r="AM118" i="11"/>
  <c r="Z1598" i="11"/>
  <c r="AC1598" i="11"/>
  <c r="AH145" i="11"/>
  <c r="AM625" i="11"/>
  <c r="Z309" i="11"/>
  <c r="AC309" i="11"/>
  <c r="AO1235" i="11"/>
  <c r="AH2013" i="11"/>
  <c r="AH3539" i="11"/>
  <c r="AM2635" i="11"/>
  <c r="AO3546" i="11"/>
  <c r="AH3715" i="11"/>
  <c r="AJ3757" i="11"/>
  <c r="AM605" i="11"/>
  <c r="AM1242" i="11"/>
  <c r="AM2161" i="11"/>
  <c r="AJ1619" i="11"/>
  <c r="AM381" i="11"/>
  <c r="AH533" i="11"/>
  <c r="Z3825" i="11"/>
  <c r="AC3825" i="11"/>
  <c r="Z2544" i="11"/>
  <c r="AC2544" i="11"/>
  <c r="AM257" i="11"/>
  <c r="AH2114" i="11"/>
  <c r="AO810" i="11"/>
  <c r="AH1720" i="11"/>
  <c r="AM2653" i="11"/>
  <c r="AC70" i="11"/>
  <c r="AF70" i="11" s="1"/>
  <c r="Z70" i="11"/>
  <c r="AE70" i="11" s="1"/>
  <c r="AH3746" i="11"/>
  <c r="AJ3470" i="11"/>
  <c r="Z2833" i="11"/>
  <c r="AC2833" i="11"/>
  <c r="Z2673" i="11"/>
  <c r="AC2673" i="11"/>
  <c r="AM2140" i="11"/>
  <c r="AM1624" i="11"/>
  <c r="AH468" i="11"/>
  <c r="AJ468" i="11"/>
  <c r="AO468" i="11"/>
  <c r="AM468" i="11"/>
  <c r="Y468" i="11"/>
  <c r="X468" i="11"/>
  <c r="AJ300" i="11"/>
  <c r="AH280" i="11"/>
  <c r="AI280" i="11" s="1"/>
  <c r="AO192" i="11"/>
  <c r="Z2376" i="11"/>
  <c r="AC2376" i="11"/>
  <c r="AH3759" i="11"/>
  <c r="AI3759" i="11" s="1"/>
  <c r="AC2850" i="11"/>
  <c r="Z2850" i="11"/>
  <c r="AJ1731" i="11"/>
  <c r="AJ1747" i="11"/>
  <c r="AM3153" i="11"/>
  <c r="AH3105" i="11"/>
  <c r="AH317" i="11"/>
  <c r="AM2037" i="11"/>
  <c r="AM2650" i="11"/>
  <c r="AM3758" i="11"/>
  <c r="AM50" i="11"/>
  <c r="AH109" i="11"/>
  <c r="AO3574" i="11"/>
  <c r="AO3542" i="11"/>
  <c r="AJ2060" i="11"/>
  <c r="AM1840" i="11"/>
  <c r="Z1740" i="11"/>
  <c r="AC1740" i="11"/>
  <c r="Z3178" i="11"/>
  <c r="AC3178" i="11"/>
  <c r="AM1811" i="11"/>
  <c r="Z2634" i="11"/>
  <c r="AC2634" i="11"/>
  <c r="AM201" i="11"/>
  <c r="AO3121" i="11"/>
  <c r="AO3138" i="11"/>
  <c r="AH2740" i="11"/>
  <c r="AH1834" i="11"/>
  <c r="AO97" i="11"/>
  <c r="AH69" i="11"/>
  <c r="AJ461" i="11"/>
  <c r="AH601" i="11"/>
  <c r="AI601" i="11" s="1"/>
  <c r="AJ125" i="11"/>
  <c r="AO2005" i="11"/>
  <c r="AO3106" i="11"/>
  <c r="AO3707" i="11"/>
  <c r="AH3751" i="11"/>
  <c r="AC325" i="11"/>
  <c r="Z325" i="11"/>
  <c r="AM130" i="11"/>
  <c r="AJ593" i="11"/>
  <c r="AH1618" i="11"/>
  <c r="AJ3784" i="11"/>
  <c r="Z2393" i="11"/>
  <c r="AC2393" i="11"/>
  <c r="AF2393" i="11" s="1"/>
  <c r="AC77" i="11"/>
  <c r="AF77" i="11" s="1"/>
  <c r="Z77" i="11"/>
  <c r="AE77" i="11" s="1"/>
  <c r="AO2651" i="11"/>
  <c r="AJ2691" i="11"/>
  <c r="Z2449" i="11"/>
  <c r="AC2449" i="11"/>
  <c r="AJ2743" i="11"/>
  <c r="AK2743" i="11" s="1"/>
  <c r="AJ73" i="11"/>
  <c r="AJ1147" i="11"/>
  <c r="AO1682" i="11"/>
  <c r="AO3716" i="11"/>
  <c r="Z3866" i="11"/>
  <c r="AC3866" i="11"/>
  <c r="Z3674" i="11"/>
  <c r="AC3674" i="11"/>
  <c r="AM3771" i="11"/>
  <c r="AO3713" i="11"/>
  <c r="AO3565" i="11"/>
  <c r="AO3535" i="11"/>
  <c r="AM3528" i="11"/>
  <c r="AH3512" i="11"/>
  <c r="AJ3112" i="11"/>
  <c r="Z3095" i="11"/>
  <c r="AE3095" i="11" s="1"/>
  <c r="AC3095" i="11"/>
  <c r="AF3095" i="11" s="1"/>
  <c r="AM2781" i="11"/>
  <c r="AJ2769" i="11"/>
  <c r="AO2688" i="11"/>
  <c r="AJ2655" i="11"/>
  <c r="AK2655" i="11" s="1"/>
  <c r="AO2180" i="11"/>
  <c r="AO2176" i="11"/>
  <c r="AH2148" i="11"/>
  <c r="AM2147" i="11"/>
  <c r="Z1998" i="11"/>
  <c r="AC1998" i="11"/>
  <c r="AJ1641" i="11"/>
  <c r="AK1641" i="11" s="1"/>
  <c r="Z1541" i="11"/>
  <c r="AE1541" i="11" s="1"/>
  <c r="AC1541" i="11"/>
  <c r="AJ1121" i="11"/>
  <c r="AH977" i="11"/>
  <c r="Z789" i="11"/>
  <c r="AC789" i="11"/>
  <c r="AJ456" i="11"/>
  <c r="AK456" i="11" s="1"/>
  <c r="AJ380" i="11"/>
  <c r="AH344" i="11"/>
  <c r="AI344" i="11" s="1"/>
  <c r="AJ336" i="11"/>
  <c r="AO104" i="11"/>
  <c r="AO100" i="11"/>
  <c r="AM92" i="11"/>
  <c r="Z84" i="11"/>
  <c r="AE84" i="11" s="1"/>
  <c r="AC84" i="11"/>
  <c r="AO68" i="11"/>
  <c r="Z2471" i="11"/>
  <c r="AC2471" i="11"/>
  <c r="AJ2077" i="11"/>
  <c r="Z2625" i="11"/>
  <c r="AC2625" i="11"/>
  <c r="AF2625" i="11" s="1"/>
  <c r="Z2353" i="11"/>
  <c r="AE2353" i="11" s="1"/>
  <c r="AC2353" i="11"/>
  <c r="AJ2738" i="11"/>
  <c r="AH210" i="11"/>
  <c r="AI210" i="11" s="1"/>
  <c r="AO1258" i="11"/>
  <c r="AM3122" i="11"/>
  <c r="AH3139" i="11"/>
  <c r="Z3873" i="11"/>
  <c r="AC3873" i="11"/>
  <c r="AF3873" i="11" s="1"/>
  <c r="AM2660" i="11"/>
  <c r="Z2138" i="11"/>
  <c r="AC2138" i="11"/>
  <c r="AJ1123" i="11"/>
  <c r="AM3097" i="11"/>
  <c r="AH1595" i="11"/>
  <c r="AO581" i="11"/>
  <c r="AJ621" i="11"/>
  <c r="AJ1034" i="11"/>
  <c r="Z3049" i="11"/>
  <c r="AC3049" i="11"/>
  <c r="AF3049" i="11" s="1"/>
  <c r="AO2764" i="11"/>
  <c r="AM3709" i="11"/>
  <c r="AH169" i="11"/>
  <c r="AM573" i="11"/>
  <c r="AH787" i="11"/>
  <c r="AJ197" i="11"/>
  <c r="AJ373" i="11"/>
  <c r="AJ237" i="11"/>
  <c r="Z2722" i="11"/>
  <c r="AC2722" i="11"/>
  <c r="AM3684" i="11"/>
  <c r="Z2969" i="11"/>
  <c r="AC2969" i="11"/>
  <c r="AJ138" i="11"/>
  <c r="AM1770" i="11"/>
  <c r="AM2169" i="11"/>
  <c r="AJ3697" i="11"/>
  <c r="AM3536" i="11"/>
  <c r="AH3079" i="11"/>
  <c r="AI3079" i="11" s="1"/>
  <c r="Z2832" i="11"/>
  <c r="AC2832" i="11"/>
  <c r="AH2822" i="11"/>
  <c r="AJ2689" i="11"/>
  <c r="Z2672" i="11"/>
  <c r="AC2672" i="11"/>
  <c r="AJ2656" i="11"/>
  <c r="AJ2639" i="11"/>
  <c r="AC2602" i="11"/>
  <c r="Z2602" i="11"/>
  <c r="AH1646" i="11"/>
  <c r="AJ1253" i="11"/>
  <c r="AJ1237" i="11"/>
  <c r="AO1225" i="11"/>
  <c r="AO1213" i="11"/>
  <c r="Z1109" i="11"/>
  <c r="AC1109" i="11"/>
  <c r="AH1105" i="11"/>
  <c r="AJ1077" i="11"/>
  <c r="AJ957" i="11"/>
  <c r="AH428" i="11"/>
  <c r="AJ410" i="11"/>
  <c r="AK410" i="11" s="1"/>
  <c r="Z288" i="11"/>
  <c r="AC288" i="11"/>
  <c r="AJ212" i="11"/>
  <c r="AJ196" i="11"/>
  <c r="AM196" i="11"/>
  <c r="AO196" i="11"/>
  <c r="AH196" i="11"/>
  <c r="Y196" i="11"/>
  <c r="X196" i="11"/>
  <c r="AO80" i="11"/>
  <c r="AO76" i="11"/>
  <c r="AC60" i="11"/>
  <c r="AF60" i="11" s="1"/>
  <c r="Z60" i="11"/>
  <c r="AE60" i="11" s="1"/>
  <c r="AO2154" i="11"/>
  <c r="AH2762" i="11"/>
  <c r="AJ1826" i="11"/>
  <c r="AJ162" i="11"/>
  <c r="AK162" i="11" s="1"/>
  <c r="AM1795" i="11"/>
  <c r="AO3682" i="11"/>
  <c r="Z2963" i="11"/>
  <c r="AC2963" i="11"/>
  <c r="AH3107" i="11"/>
  <c r="Z1715" i="11"/>
  <c r="AE1715" i="11" s="1"/>
  <c r="AC1715" i="11"/>
  <c r="AF1715" i="11" s="1"/>
  <c r="AJ1714" i="11"/>
  <c r="AM2772" i="11"/>
  <c r="AH1178" i="11"/>
  <c r="Z2866" i="11"/>
  <c r="AC2866" i="11"/>
  <c r="AJ118" i="11"/>
  <c r="AJ1598" i="11"/>
  <c r="AJ625" i="11"/>
  <c r="AH309" i="11"/>
  <c r="AM1235" i="11"/>
  <c r="AO3539" i="11"/>
  <c r="Z2360" i="11"/>
  <c r="AC2360" i="11"/>
  <c r="AJ2635" i="11"/>
  <c r="AH3757" i="11"/>
  <c r="AM122" i="11"/>
  <c r="AJ605" i="11"/>
  <c r="AJ1242" i="11"/>
  <c r="AK1242" i="11" s="1"/>
  <c r="AJ1754" i="11"/>
  <c r="AH2161" i="11"/>
  <c r="Z93" i="11"/>
  <c r="AC93" i="11"/>
  <c r="AH1619" i="11"/>
  <c r="AH381" i="11"/>
  <c r="AH257" i="11"/>
  <c r="AO2114" i="11"/>
  <c r="AM810" i="11"/>
  <c r="AO2093" i="11"/>
  <c r="AO1194" i="11"/>
  <c r="AJ2653" i="11"/>
  <c r="AK2653" i="11" s="1"/>
  <c r="AH70" i="11"/>
  <c r="AC702" i="11"/>
  <c r="Z702" i="11"/>
  <c r="AM3746" i="11"/>
  <c r="AH3470" i="11"/>
  <c r="AI3470" i="11" s="1"/>
  <c r="AJ3150" i="11"/>
  <c r="Z3031" i="11"/>
  <c r="AC3031" i="11"/>
  <c r="AF3031" i="11" s="1"/>
  <c r="AM2833" i="11"/>
  <c r="AO2673" i="11"/>
  <c r="Z2394" i="11"/>
  <c r="AC2394" i="11"/>
  <c r="AJ1765" i="11"/>
  <c r="Z328" i="11"/>
  <c r="AC328" i="11"/>
  <c r="AM280" i="11"/>
  <c r="AM267" i="11"/>
  <c r="AJ171" i="11"/>
  <c r="Z3274" i="11"/>
  <c r="AC3274" i="11"/>
  <c r="AH1810" i="11"/>
  <c r="AH3513" i="11"/>
  <c r="Z3129" i="11"/>
  <c r="AC3129" i="11"/>
  <c r="AH1747" i="11"/>
  <c r="AO426" i="11"/>
  <c r="AO633" i="11"/>
  <c r="AH2037" i="11"/>
  <c r="AO2002" i="11"/>
  <c r="AH2650" i="11"/>
  <c r="AH3758" i="11"/>
  <c r="Z141" i="11"/>
  <c r="AC141" i="11"/>
  <c r="AM3065" i="11"/>
  <c r="Z1283" i="11"/>
  <c r="AC1283" i="11"/>
  <c r="AJ545" i="11"/>
  <c r="AM354" i="11"/>
  <c r="Z677" i="11"/>
  <c r="AC677" i="11"/>
  <c r="AF677" i="11" s="1"/>
  <c r="AO3124" i="11"/>
  <c r="AM2726" i="11"/>
  <c r="AM2024" i="11"/>
  <c r="Z1053" i="11"/>
  <c r="AC1053" i="11"/>
  <c r="AM812" i="11"/>
  <c r="AJ316" i="11"/>
  <c r="AO268" i="11"/>
  <c r="AH268" i="11"/>
  <c r="AJ268" i="11"/>
  <c r="AM268" i="11"/>
  <c r="Y268" i="11"/>
  <c r="X268" i="11"/>
  <c r="AJ160" i="11"/>
  <c r="AM3113" i="11"/>
  <c r="AM185" i="11"/>
  <c r="AM3151" i="11"/>
  <c r="AH3149" i="11"/>
  <c r="AI3149" i="11" s="1"/>
  <c r="AJ2136" i="11"/>
  <c r="AM2136" i="11"/>
  <c r="AO2136" i="11"/>
  <c r="AH2136" i="11"/>
  <c r="Y2136" i="11"/>
  <c r="X2136" i="11"/>
  <c r="AM2183" i="11"/>
  <c r="AJ2126" i="11"/>
  <c r="AH2158" i="11"/>
  <c r="AJ2166" i="11"/>
  <c r="AM2175" i="11"/>
  <c r="AJ2151" i="11"/>
  <c r="AJ2181" i="11"/>
  <c r="AK2181" i="11" s="1"/>
  <c r="AO2152" i="11"/>
  <c r="AM2126" i="11"/>
  <c r="AJ2158" i="11"/>
  <c r="AO2128" i="11"/>
  <c r="AO2166" i="11"/>
  <c r="AM2151" i="11"/>
  <c r="AM2181" i="11"/>
  <c r="AH2152" i="11"/>
  <c r="AH2126" i="11"/>
  <c r="AM2143" i="11"/>
  <c r="AM2158" i="11"/>
  <c r="AH2128" i="11"/>
  <c r="AO2151" i="11"/>
  <c r="AJ2152" i="11"/>
  <c r="AM2163" i="11"/>
  <c r="AM2184" i="11"/>
  <c r="AO2119" i="11"/>
  <c r="AM2132" i="11"/>
  <c r="AH2182" i="11"/>
  <c r="AO2126" i="11"/>
  <c r="AO2143" i="11"/>
  <c r="AH2157" i="11"/>
  <c r="AO2158" i="11"/>
  <c r="AJ2128" i="11"/>
  <c r="AM2166" i="11"/>
  <c r="AH2204" i="11"/>
  <c r="AM2207" i="11"/>
  <c r="AO2163" i="11"/>
  <c r="AJ2190" i="11"/>
  <c r="AH2119" i="11"/>
  <c r="AH2120" i="11"/>
  <c r="AO2132" i="11"/>
  <c r="AH2135" i="11"/>
  <c r="AJ2182" i="11"/>
  <c r="AO2108" i="11"/>
  <c r="AH2143" i="11"/>
  <c r="AI2143" i="11" s="1"/>
  <c r="AM2157" i="11"/>
  <c r="AM2128" i="11"/>
  <c r="AJ2204" i="11"/>
  <c r="AK2204" i="11" s="1"/>
  <c r="AO2207" i="11"/>
  <c r="AH2163" i="11"/>
  <c r="AM2190" i="11"/>
  <c r="AJ2119" i="11"/>
  <c r="AJ2120" i="11"/>
  <c r="AJ2159" i="11"/>
  <c r="AK2159" i="11" s="1"/>
  <c r="AO2205" i="11"/>
  <c r="AH2132" i="11"/>
  <c r="AI2132" i="11" s="1"/>
  <c r="AM2135" i="11"/>
  <c r="AO2183" i="11"/>
  <c r="AM2182" i="11"/>
  <c r="AH2108" i="11"/>
  <c r="AJ2143" i="11"/>
  <c r="AK2143" i="11" s="1"/>
  <c r="AM2204" i="11"/>
  <c r="AH2207" i="11"/>
  <c r="AH2175" i="11"/>
  <c r="AJ2163" i="11"/>
  <c r="AH2190" i="11"/>
  <c r="AM2119" i="11"/>
  <c r="AO2120" i="11"/>
  <c r="AM2159" i="11"/>
  <c r="AJ2132" i="11"/>
  <c r="AO2135" i="11"/>
  <c r="AH2183" i="11"/>
  <c r="AO2182" i="11"/>
  <c r="AJ2108" i="11"/>
  <c r="AJ2157" i="11"/>
  <c r="AO2204" i="11"/>
  <c r="AJ2207" i="11"/>
  <c r="AJ2175" i="11"/>
  <c r="AJ2135" i="11"/>
  <c r="AK2135" i="11" s="1"/>
  <c r="AJ2183" i="11"/>
  <c r="AM2108" i="11"/>
  <c r="AO2157" i="11"/>
  <c r="AH2166" i="11"/>
  <c r="AO2175" i="11"/>
  <c r="AH2151" i="11"/>
  <c r="AH2181" i="11"/>
  <c r="AI2181" i="11" s="1"/>
  <c r="AM2152" i="11"/>
  <c r="AH2184" i="11"/>
  <c r="AO2159" i="11"/>
  <c r="AH2205" i="11"/>
  <c r="AI2205" i="11" s="1"/>
  <c r="AM2186" i="11"/>
  <c r="AM2153" i="11"/>
  <c r="AH2131" i="11"/>
  <c r="AO2174" i="11"/>
  <c r="AH2191" i="11"/>
  <c r="AM2185" i="11"/>
  <c r="AO2203" i="11"/>
  <c r="AH2197" i="11"/>
  <c r="AJ2110" i="11"/>
  <c r="AO2107" i="11"/>
  <c r="AO2198" i="11"/>
  <c r="AM2167" i="11"/>
  <c r="AM2118" i="11"/>
  <c r="AH2193" i="11"/>
  <c r="AJ2123" i="11"/>
  <c r="AJ2205" i="11"/>
  <c r="AO2192" i="11"/>
  <c r="AO2150" i="11"/>
  <c r="AJ2131" i="11"/>
  <c r="AH2206" i="11"/>
  <c r="AH2174" i="11"/>
  <c r="AJ2191" i="11"/>
  <c r="AO2185" i="11"/>
  <c r="AH2203" i="11"/>
  <c r="AJ2197" i="11"/>
  <c r="AO2167" i="11"/>
  <c r="AO2118" i="11"/>
  <c r="AJ2193" i="11"/>
  <c r="AO2115" i="11"/>
  <c r="AO2162" i="11"/>
  <c r="AM2146" i="11"/>
  <c r="AM2120" i="11"/>
  <c r="AH2192" i="11"/>
  <c r="AI2192" i="11" s="1"/>
  <c r="AH2150" i="11"/>
  <c r="AO2131" i="11"/>
  <c r="AJ2206" i="11"/>
  <c r="AJ2174" i="11"/>
  <c r="AH2111" i="11"/>
  <c r="AM2191" i="11"/>
  <c r="AH2185" i="11"/>
  <c r="AJ2203" i="11"/>
  <c r="AO2197" i="11"/>
  <c r="AH2198" i="11"/>
  <c r="AH2167" i="11"/>
  <c r="AI2167" i="11" s="1"/>
  <c r="AM2193" i="11"/>
  <c r="AJ2184" i="11"/>
  <c r="AJ2192" i="11"/>
  <c r="AK2192" i="11" s="1"/>
  <c r="AJ2125" i="11"/>
  <c r="AJ2150" i="11"/>
  <c r="AH2142" i="11"/>
  <c r="AM2131" i="11"/>
  <c r="AO2139" i="11"/>
  <c r="AO2206" i="11"/>
  <c r="AJ2111" i="11"/>
  <c r="AO2191" i="11"/>
  <c r="AJ2185" i="11"/>
  <c r="AM2203" i="11"/>
  <c r="AM2197" i="11"/>
  <c r="AJ2198" i="11"/>
  <c r="AK2198" i="11" s="1"/>
  <c r="AO2181" i="11"/>
  <c r="AO2184" i="11"/>
  <c r="AM2192" i="11"/>
  <c r="AM2125" i="11"/>
  <c r="AM2150" i="11"/>
  <c r="AJ2142" i="11"/>
  <c r="AH2139" i="11"/>
  <c r="AM2206" i="11"/>
  <c r="AH2188" i="11"/>
  <c r="AO2111" i="11"/>
  <c r="AH2127" i="11"/>
  <c r="AH2199" i="11"/>
  <c r="AM2123" i="11"/>
  <c r="AH2186" i="11"/>
  <c r="AH2153" i="11"/>
  <c r="AO2142" i="11"/>
  <c r="AJ2139" i="11"/>
  <c r="AM2188" i="11"/>
  <c r="AM2111" i="11"/>
  <c r="AM2110" i="11"/>
  <c r="AH2107" i="11"/>
  <c r="AJ2127" i="11"/>
  <c r="AM2199" i="11"/>
  <c r="AO2123" i="11"/>
  <c r="AO2190" i="11"/>
  <c r="AH2159" i="11"/>
  <c r="AI2159" i="11" s="1"/>
  <c r="AJ2186" i="11"/>
  <c r="AJ2153" i="11"/>
  <c r="AO2125" i="11"/>
  <c r="AM2142" i="11"/>
  <c r="AM2139" i="11"/>
  <c r="AO2188" i="11"/>
  <c r="AO2110" i="11"/>
  <c r="AJ2107" i="11"/>
  <c r="AM2127" i="11"/>
  <c r="AO2199" i="11"/>
  <c r="AH2118" i="11"/>
  <c r="AM2115" i="11"/>
  <c r="AM2205" i="11"/>
  <c r="AO2186" i="11"/>
  <c r="AO2153" i="11"/>
  <c r="AH2125" i="11"/>
  <c r="AJ2188" i="11"/>
  <c r="AM2174" i="11"/>
  <c r="AH2110" i="11"/>
  <c r="AM2107" i="11"/>
  <c r="AM2198" i="11"/>
  <c r="AO2127" i="11"/>
  <c r="AJ2167" i="11"/>
  <c r="AJ2199" i="11"/>
  <c r="AO2193" i="11"/>
  <c r="AH2162" i="11"/>
  <c r="AM2145" i="11"/>
  <c r="AH2171" i="11"/>
  <c r="AJ2179" i="11"/>
  <c r="AK2179" i="11" s="1"/>
  <c r="AJ2178" i="11"/>
  <c r="AJ2202" i="11"/>
  <c r="AJ2113" i="11"/>
  <c r="AJ2130" i="11"/>
  <c r="AH2149" i="11"/>
  <c r="AJ2195" i="11"/>
  <c r="AH2106" i="11"/>
  <c r="AJ2129" i="11"/>
  <c r="AM2137" i="11"/>
  <c r="AM2177" i="11"/>
  <c r="AO2109" i="11"/>
  <c r="AH2170" i="11"/>
  <c r="AM2156" i="11"/>
  <c r="AJ2162" i="11"/>
  <c r="AO2145" i="11"/>
  <c r="AJ2171" i="11"/>
  <c r="AO2179" i="11"/>
  <c r="AJ2200" i="11"/>
  <c r="AK2200" i="11" s="1"/>
  <c r="AM2194" i="11"/>
  <c r="AM2178" i="11"/>
  <c r="AM2202" i="11"/>
  <c r="AJ2149" i="11"/>
  <c r="AK2149" i="11" s="1"/>
  <c r="AO2195" i="11"/>
  <c r="AO2106" i="11"/>
  <c r="AM2129" i="11"/>
  <c r="AH2137" i="11"/>
  <c r="AO2177" i="11"/>
  <c r="AM2109" i="11"/>
  <c r="AO2170" i="11"/>
  <c r="AH2116" i="11"/>
  <c r="AM2162" i="11"/>
  <c r="AH2145" i="11"/>
  <c r="AH2173" i="11"/>
  <c r="AM2171" i="11"/>
  <c r="AM2200" i="11"/>
  <c r="AO2194" i="11"/>
  <c r="AO2178" i="11"/>
  <c r="AO2202" i="11"/>
  <c r="AM2121" i="11"/>
  <c r="AM2149" i="11"/>
  <c r="AM2195" i="11"/>
  <c r="AO2129" i="11"/>
  <c r="AO2137" i="11"/>
  <c r="AJ2209" i="11"/>
  <c r="AJ2177" i="11"/>
  <c r="AJ2116" i="11"/>
  <c r="AJ2189" i="11"/>
  <c r="AK2189" i="11" s="1"/>
  <c r="AJ2140" i="11"/>
  <c r="AH2156" i="11"/>
  <c r="AI2156" i="11" s="1"/>
  <c r="AH2123" i="11"/>
  <c r="AH2115" i="11"/>
  <c r="AH2146" i="11"/>
  <c r="AJ2173" i="11"/>
  <c r="AO2171" i="11"/>
  <c r="AM2187" i="11"/>
  <c r="AH2194" i="11"/>
  <c r="AH2178" i="11"/>
  <c r="AO2121" i="11"/>
  <c r="AO2149" i="11"/>
  <c r="AM2209" i="11"/>
  <c r="AM2116" i="11"/>
  <c r="AM2189" i="11"/>
  <c r="AJ2118" i="11"/>
  <c r="AO2146" i="11"/>
  <c r="AO2173" i="11"/>
  <c r="AO2187" i="11"/>
  <c r="AO2200" i="11"/>
  <c r="AJ2194" i="11"/>
  <c r="AH2121" i="11"/>
  <c r="AI2121" i="11" s="1"/>
  <c r="AO2209" i="11"/>
  <c r="AJ2115" i="11"/>
  <c r="AJ2146" i="11"/>
  <c r="AM2173" i="11"/>
  <c r="AH2179" i="11"/>
  <c r="AI2179" i="11" s="1"/>
  <c r="AH2200" i="11"/>
  <c r="AI2200" i="11" s="1"/>
  <c r="AH2113" i="11"/>
  <c r="AJ2121" i="11"/>
  <c r="AM2130" i="11"/>
  <c r="AH2209" i="11"/>
  <c r="AO2189" i="11"/>
  <c r="AH2201" i="11"/>
  <c r="AM2114" i="11"/>
  <c r="AJ2161" i="11"/>
  <c r="AM2179" i="11"/>
  <c r="AH2187" i="11"/>
  <c r="AM2113" i="11"/>
  <c r="AO2130" i="11"/>
  <c r="AJ2106" i="11"/>
  <c r="AH2109" i="11"/>
  <c r="AJ2170" i="11"/>
  <c r="AH2189" i="11"/>
  <c r="AJ2145" i="11"/>
  <c r="AJ2187" i="11"/>
  <c r="AH2202" i="11"/>
  <c r="AO2113" i="11"/>
  <c r="AH2130" i="11"/>
  <c r="AH2195" i="11"/>
  <c r="AM2106" i="11"/>
  <c r="AH2129" i="11"/>
  <c r="AJ2137" i="11"/>
  <c r="AH2177" i="11"/>
  <c r="AJ2109" i="11"/>
  <c r="AK2109" i="11" s="1"/>
  <c r="AM2170" i="11"/>
  <c r="AH2091" i="11"/>
  <c r="AH2068" i="11"/>
  <c r="O305" i="54"/>
  <c r="U305" i="54"/>
  <c r="AB305" i="54" s="1"/>
  <c r="AE305" i="54" s="1"/>
  <c r="Z1884" i="11"/>
  <c r="AC1884" i="11"/>
  <c r="AM440" i="11"/>
  <c r="AB2004" i="11"/>
  <c r="AD2004" i="11"/>
  <c r="N298" i="54"/>
  <c r="T298" i="54"/>
  <c r="AA298" i="54" s="1"/>
  <c r="AD298" i="54" s="1"/>
  <c r="H298" i="54"/>
  <c r="I298" i="54" s="1"/>
  <c r="J298" i="54" s="1"/>
  <c r="Z3858" i="11"/>
  <c r="AC3858" i="11"/>
  <c r="AO2160" i="11"/>
  <c r="AH2124" i="11"/>
  <c r="AO2000" i="11"/>
  <c r="AM1865" i="11"/>
  <c r="AH1669" i="11"/>
  <c r="AH1645" i="11"/>
  <c r="AO1625" i="11"/>
  <c r="Z1197" i="11"/>
  <c r="AC1197" i="11"/>
  <c r="AF1197" i="11" s="1"/>
  <c r="AB360" i="11"/>
  <c r="AD360" i="11"/>
  <c r="O291" i="54"/>
  <c r="U291" i="54"/>
  <c r="AB291" i="54" s="1"/>
  <c r="AE291" i="54" s="1"/>
  <c r="N281" i="54"/>
  <c r="L318" i="54"/>
  <c r="L11" i="54" s="1"/>
  <c r="H281" i="54"/>
  <c r="T281" i="54"/>
  <c r="Z3882" i="11"/>
  <c r="AC3882" i="11"/>
  <c r="AJ3777" i="11"/>
  <c r="AJ3744" i="11"/>
  <c r="AJ3731" i="11"/>
  <c r="AH3544" i="11"/>
  <c r="AJ3541" i="11"/>
  <c r="AM3496" i="11"/>
  <c r="Z3184" i="11"/>
  <c r="AC3184" i="11"/>
  <c r="AO3118" i="11"/>
  <c r="AH3096" i="11"/>
  <c r="AI3096" i="11" s="1"/>
  <c r="AH3072" i="11"/>
  <c r="AM3071" i="11"/>
  <c r="Z2912" i="11"/>
  <c r="AC2912" i="11"/>
  <c r="AO2837" i="11"/>
  <c r="AH2825" i="11"/>
  <c r="AO2776" i="11"/>
  <c r="AO2705" i="11"/>
  <c r="AO2704" i="11"/>
  <c r="AO2680" i="11"/>
  <c r="AH2648" i="11"/>
  <c r="AM3762" i="11"/>
  <c r="AH3722" i="11"/>
  <c r="AH3552" i="11"/>
  <c r="AO3534" i="11"/>
  <c r="AH3510" i="11"/>
  <c r="AH3111" i="11"/>
  <c r="AI3111" i="11" s="1"/>
  <c r="AO3094" i="11"/>
  <c r="AM2817" i="11"/>
  <c r="AO2768" i="11"/>
  <c r="AO2172" i="11"/>
  <c r="AM1889" i="11"/>
  <c r="AJ1789" i="11"/>
  <c r="AC1772" i="11"/>
  <c r="Z1772" i="11"/>
  <c r="AH1764" i="11"/>
  <c r="AJ1661" i="11"/>
  <c r="AH1248" i="11"/>
  <c r="AO1241" i="11"/>
  <c r="AJ1224" i="11"/>
  <c r="AH1220" i="11"/>
  <c r="AO1204" i="11"/>
  <c r="AJ1137" i="11"/>
  <c r="AH1017" i="11"/>
  <c r="AJ1013" i="11"/>
  <c r="AM961" i="11"/>
  <c r="AH528" i="11"/>
  <c r="AJ528" i="11"/>
  <c r="AM528" i="11"/>
  <c r="AO528" i="11"/>
  <c r="Y528" i="11"/>
  <c r="X528" i="11"/>
  <c r="AJ516" i="11"/>
  <c r="AH512" i="11"/>
  <c r="AM283" i="11"/>
  <c r="AO274" i="11"/>
  <c r="AM75" i="11"/>
  <c r="AH2045" i="11"/>
  <c r="AI2045" i="11" s="1"/>
  <c r="AH609" i="11"/>
  <c r="AH2634" i="11"/>
  <c r="AJ201" i="11"/>
  <c r="AM1251" i="11"/>
  <c r="AJ3553" i="11"/>
  <c r="AM3121" i="11"/>
  <c r="AM3138" i="11"/>
  <c r="Z3249" i="11"/>
  <c r="AC3249" i="11"/>
  <c r="AJ1779" i="11"/>
  <c r="AH1723" i="11"/>
  <c r="AO2740" i="11"/>
  <c r="AH1099" i="11"/>
  <c r="Z2617" i="11"/>
  <c r="AC2617" i="11"/>
  <c r="AO978" i="11"/>
  <c r="AM97" i="11"/>
  <c r="AC724" i="11"/>
  <c r="Z724" i="11"/>
  <c r="AH461" i="11"/>
  <c r="AH125" i="11"/>
  <c r="Z3017" i="11"/>
  <c r="AE3017" i="11" s="1"/>
  <c r="AC3017" i="11"/>
  <c r="AM2005" i="11"/>
  <c r="AH3523" i="11"/>
  <c r="AM2746" i="11"/>
  <c r="AO3751" i="11"/>
  <c r="AO130" i="11"/>
  <c r="AO98" i="11"/>
  <c r="AH593" i="11"/>
  <c r="AH3784" i="11"/>
  <c r="AO77" i="11"/>
  <c r="Z189" i="11"/>
  <c r="AC189" i="11"/>
  <c r="AM2651" i="11"/>
  <c r="Z2715" i="11"/>
  <c r="AC2715" i="11"/>
  <c r="AH2743" i="11"/>
  <c r="AI2743" i="11" s="1"/>
  <c r="AH73" i="11"/>
  <c r="AI73" i="11" s="1"/>
  <c r="Z2794" i="11"/>
  <c r="AC2794" i="11"/>
  <c r="Z692" i="11"/>
  <c r="AC692" i="11"/>
  <c r="AJ3771" i="11"/>
  <c r="AM3713" i="11"/>
  <c r="AJ3528" i="11"/>
  <c r="AC3424" i="11"/>
  <c r="Z3424" i="11"/>
  <c r="AH3112" i="11"/>
  <c r="AO3095" i="11"/>
  <c r="AH2769" i="11"/>
  <c r="AM2688" i="11"/>
  <c r="AH2655" i="11"/>
  <c r="AJ2196" i="11"/>
  <c r="AM2180" i="11"/>
  <c r="AM2176" i="11"/>
  <c r="AM2155" i="11"/>
  <c r="AM2148" i="11"/>
  <c r="AJ2147" i="11"/>
  <c r="Z1877" i="11"/>
  <c r="AC1877" i="11"/>
  <c r="AF1877" i="11" s="1"/>
  <c r="AM1657" i="11"/>
  <c r="AC1549" i="11"/>
  <c r="Z1549" i="11"/>
  <c r="Z1125" i="11"/>
  <c r="AC1125" i="11"/>
  <c r="AF1125" i="11" s="1"/>
  <c r="AH1121" i="11"/>
  <c r="Z989" i="11"/>
  <c r="AE989" i="11" s="1"/>
  <c r="AC989" i="11"/>
  <c r="AM985" i="11"/>
  <c r="AO977" i="11"/>
  <c r="AO825" i="11"/>
  <c r="AH825" i="11"/>
  <c r="AJ825" i="11"/>
  <c r="AM825" i="11"/>
  <c r="Y825" i="11"/>
  <c r="X825" i="11"/>
  <c r="AM789" i="11"/>
  <c r="AM496" i="11"/>
  <c r="AO456" i="11"/>
  <c r="AH380" i="11"/>
  <c r="AO360" i="11"/>
  <c r="AO352" i="11"/>
  <c r="AH336" i="11"/>
  <c r="AI336" i="11" s="1"/>
  <c r="AH84" i="11"/>
  <c r="AM68" i="11"/>
  <c r="AO3780" i="11"/>
  <c r="AM2820" i="11"/>
  <c r="AO2077" i="11"/>
  <c r="AH2738" i="11"/>
  <c r="AM1258" i="11"/>
  <c r="Z2905" i="11"/>
  <c r="AE2905" i="11" s="1"/>
  <c r="AC2905" i="11"/>
  <c r="AJ3122" i="11"/>
  <c r="Z3201" i="11"/>
  <c r="AC3201" i="11"/>
  <c r="AJ762" i="11"/>
  <c r="AJ2660" i="11"/>
  <c r="AH1123" i="11"/>
  <c r="AJ3097" i="11"/>
  <c r="Z3592" i="11"/>
  <c r="AC3592" i="11"/>
  <c r="AJ377" i="11"/>
  <c r="AM581" i="11"/>
  <c r="Z301" i="11"/>
  <c r="AC301" i="11"/>
  <c r="AH1034" i="11"/>
  <c r="AI1034" i="11" s="1"/>
  <c r="AM1234" i="11"/>
  <c r="AO3531" i="11"/>
  <c r="Z2633" i="11"/>
  <c r="AE2633" i="11" s="1"/>
  <c r="AC2633" i="11"/>
  <c r="AM2764" i="11"/>
  <c r="AM333" i="11"/>
  <c r="AO169" i="11"/>
  <c r="AH573" i="11"/>
  <c r="Z2561" i="11"/>
  <c r="AC2561" i="11"/>
  <c r="Z85" i="11"/>
  <c r="AE85" i="11" s="1"/>
  <c r="AC85" i="11"/>
  <c r="AF85" i="11" s="1"/>
  <c r="AH197" i="11"/>
  <c r="AH237" i="11"/>
  <c r="Z2666" i="11"/>
  <c r="AC2666" i="11"/>
  <c r="AJ3684" i="11"/>
  <c r="AM293" i="11"/>
  <c r="AJ1770" i="11"/>
  <c r="AJ2169" i="11"/>
  <c r="AJ3557" i="11"/>
  <c r="AJ3536" i="11"/>
  <c r="AM2832" i="11"/>
  <c r="AO2822" i="11"/>
  <c r="Z2729" i="11"/>
  <c r="AC2729" i="11"/>
  <c r="AH2689" i="11"/>
  <c r="AM2672" i="11"/>
  <c r="AH2656" i="11"/>
  <c r="AO2020" i="11"/>
  <c r="AO1666" i="11"/>
  <c r="AM1646" i="11"/>
  <c r="AO1237" i="11"/>
  <c r="AM1233" i="11"/>
  <c r="AJ1225" i="11"/>
  <c r="AK1225" i="11" s="1"/>
  <c r="AH1217" i="11"/>
  <c r="AJ1213" i="11"/>
  <c r="Z1205" i="11"/>
  <c r="AC1205" i="11"/>
  <c r="AF1205" i="11" s="1"/>
  <c r="AO1109" i="11"/>
  <c r="AO1105" i="11"/>
  <c r="AH1077" i="11"/>
  <c r="AH957" i="11"/>
  <c r="AM480" i="11"/>
  <c r="AM428" i="11"/>
  <c r="AM288" i="11"/>
  <c r="AH212" i="11"/>
  <c r="Z179" i="11"/>
  <c r="AC179" i="11"/>
  <c r="AF179" i="11" s="1"/>
  <c r="AJ60" i="11"/>
  <c r="AM2154" i="11"/>
  <c r="AM2117" i="11"/>
  <c r="AM802" i="11"/>
  <c r="AO2762" i="11"/>
  <c r="Z1371" i="11"/>
  <c r="AC1371" i="11"/>
  <c r="AF1371" i="11" s="1"/>
  <c r="Z3561" i="11"/>
  <c r="AC3561" i="11"/>
  <c r="AF3561" i="11" s="1"/>
  <c r="AM3682" i="11"/>
  <c r="Z2906" i="11"/>
  <c r="AC2906" i="11"/>
  <c r="AO3107" i="11"/>
  <c r="AH1714" i="11"/>
  <c r="AJ2772" i="11"/>
  <c r="AO1178" i="11"/>
  <c r="AM2033" i="11"/>
  <c r="AH118" i="11"/>
  <c r="AH1598" i="11"/>
  <c r="AJ586" i="11"/>
  <c r="AK586" i="11" s="1"/>
  <c r="AH625" i="11"/>
  <c r="AO309" i="11"/>
  <c r="AO3498" i="11"/>
  <c r="AO2635" i="11"/>
  <c r="AM3546" i="11"/>
  <c r="AO3741" i="11"/>
  <c r="AJ122" i="11"/>
  <c r="AH605" i="11"/>
  <c r="AO1242" i="11"/>
  <c r="AH1754" i="11"/>
  <c r="AO2161" i="11"/>
  <c r="AJ986" i="11"/>
  <c r="AM93" i="11"/>
  <c r="AM2698" i="11"/>
  <c r="AJ2114" i="11"/>
  <c r="AJ810" i="11"/>
  <c r="AH2093" i="11"/>
  <c r="AH2653" i="11"/>
  <c r="AI2653" i="11" s="1"/>
  <c r="AO70" i="11"/>
  <c r="Z147" i="11"/>
  <c r="AE147" i="11" s="1"/>
  <c r="AC147" i="11"/>
  <c r="AF147" i="11" s="1"/>
  <c r="AH3150" i="11"/>
  <c r="AJ2673" i="11"/>
  <c r="Z2048" i="11"/>
  <c r="AC2048" i="11"/>
  <c r="AO1856" i="11"/>
  <c r="Z1757" i="11"/>
  <c r="AC1757" i="11"/>
  <c r="AF1757" i="11" s="1"/>
  <c r="AJ1624" i="11"/>
  <c r="AJ267" i="11"/>
  <c r="AC188" i="11"/>
  <c r="Z188" i="11"/>
  <c r="Z2201" i="11"/>
  <c r="AE2201" i="11" s="1"/>
  <c r="AC2201" i="11"/>
  <c r="Z2487" i="11"/>
  <c r="AC2487" i="11"/>
  <c r="Z2440" i="11"/>
  <c r="AC2440" i="11"/>
  <c r="AM3513" i="11"/>
  <c r="AJ3129" i="11"/>
  <c r="AM1787" i="11"/>
  <c r="AH1603" i="11"/>
  <c r="AH633" i="11"/>
  <c r="Z2367" i="11"/>
  <c r="AE2367" i="11" s="1"/>
  <c r="AC2367" i="11"/>
  <c r="AF2367" i="11" s="1"/>
  <c r="AC2977" i="11"/>
  <c r="Z2977" i="11"/>
  <c r="AE2977" i="11" s="1"/>
  <c r="AO3065" i="11"/>
  <c r="Z1083" i="11"/>
  <c r="AE1083" i="11" s="1"/>
  <c r="AC1083" i="11"/>
  <c r="AF1083" i="11" s="1"/>
  <c r="AJ2674" i="11"/>
  <c r="AH281" i="11"/>
  <c r="AO3568" i="11"/>
  <c r="Z3032" i="11"/>
  <c r="AC3032" i="11"/>
  <c r="AM608" i="11"/>
  <c r="AO404" i="11"/>
  <c r="AO1674" i="11"/>
  <c r="AH1706" i="11"/>
  <c r="AJ1827" i="11"/>
  <c r="AH3088" i="11"/>
  <c r="AJ3088" i="11"/>
  <c r="AM3088" i="11"/>
  <c r="AO3088" i="11"/>
  <c r="Y3088" i="11"/>
  <c r="X3088" i="11"/>
  <c r="AH2752" i="11"/>
  <c r="AJ2752" i="11"/>
  <c r="AM2752" i="11"/>
  <c r="AO2752" i="11"/>
  <c r="Y2752" i="11"/>
  <c r="X2752" i="11"/>
  <c r="AO2834" i="11"/>
  <c r="AM2812" i="11"/>
  <c r="AJ2805" i="11"/>
  <c r="AJ2799" i="11"/>
  <c r="AO2830" i="11"/>
  <c r="AO2771" i="11"/>
  <c r="AO2831" i="11"/>
  <c r="AM2805" i="11"/>
  <c r="AM2799" i="11"/>
  <c r="AJ2830" i="11"/>
  <c r="AJ2771" i="11"/>
  <c r="AH2834" i="11"/>
  <c r="AH2737" i="11"/>
  <c r="AO2805" i="11"/>
  <c r="AH2831" i="11"/>
  <c r="AI2831" i="11" s="1"/>
  <c r="AJ2834" i="11"/>
  <c r="AJ2737" i="11"/>
  <c r="AH2805" i="11"/>
  <c r="AO2799" i="11"/>
  <c r="AO2753" i="11"/>
  <c r="AO2790" i="11"/>
  <c r="AM2834" i="11"/>
  <c r="AM2737" i="11"/>
  <c r="AJ2814" i="11"/>
  <c r="AH2799" i="11"/>
  <c r="AO2785" i="11"/>
  <c r="AH2753" i="11"/>
  <c r="AH2790" i="11"/>
  <c r="AO2812" i="11"/>
  <c r="AO2737" i="11"/>
  <c r="AM2814" i="11"/>
  <c r="AH2785" i="11"/>
  <c r="AJ2753" i="11"/>
  <c r="AJ2790" i="11"/>
  <c r="AJ2831" i="11"/>
  <c r="AK2831" i="11" s="1"/>
  <c r="AH2812" i="11"/>
  <c r="AO2814" i="11"/>
  <c r="AJ2785" i="11"/>
  <c r="AH2830" i="11"/>
  <c r="AJ2812" i="11"/>
  <c r="AK2812" i="11" s="1"/>
  <c r="AH2814" i="11"/>
  <c r="AM2785" i="11"/>
  <c r="AM2830" i="11"/>
  <c r="AM2771" i="11"/>
  <c r="AM2829" i="11"/>
  <c r="AM2760" i="11"/>
  <c r="AH2793" i="11"/>
  <c r="AH2811" i="11"/>
  <c r="AO2783" i="11"/>
  <c r="AH2810" i="11"/>
  <c r="AM2806" i="11"/>
  <c r="AJ2780" i="11"/>
  <c r="AK2780" i="11" s="1"/>
  <c r="AO2836" i="11"/>
  <c r="AH2749" i="11"/>
  <c r="AJ2786" i="11"/>
  <c r="AO2821" i="11"/>
  <c r="AH2741" i="11"/>
  <c r="AO2815" i="11"/>
  <c r="AO2796" i="11"/>
  <c r="AJ2784" i="11"/>
  <c r="AH2816" i="11"/>
  <c r="AO2751" i="11"/>
  <c r="AH2750" i="11"/>
  <c r="AH2770" i="11"/>
  <c r="AJ2828" i="11"/>
  <c r="AO2829" i="11"/>
  <c r="AO2760" i="11"/>
  <c r="AH2766" i="11"/>
  <c r="AM2793" i="11"/>
  <c r="AJ2811" i="11"/>
  <c r="AM2810" i="11"/>
  <c r="AH2739" i="11"/>
  <c r="AO2806" i="11"/>
  <c r="AM2780" i="11"/>
  <c r="AO2758" i="11"/>
  <c r="AH2836" i="11"/>
  <c r="AJ2749" i="11"/>
  <c r="AK2749" i="11" s="1"/>
  <c r="AM2786" i="11"/>
  <c r="AJ2741" i="11"/>
  <c r="AM2784" i="11"/>
  <c r="AJ2816" i="11"/>
  <c r="AM2765" i="11"/>
  <c r="AJ2770" i="11"/>
  <c r="AM2828" i="11"/>
  <c r="AO2754" i="11"/>
  <c r="AH2808" i="11"/>
  <c r="AJ2735" i="11"/>
  <c r="AK2735" i="11" s="1"/>
  <c r="AM2790" i="11"/>
  <c r="AH2760" i="11"/>
  <c r="AM2766" i="11"/>
  <c r="AO2793" i="11"/>
  <c r="AM2811" i="11"/>
  <c r="AJ2739" i="11"/>
  <c r="AK2739" i="11" s="1"/>
  <c r="AM2797" i="11"/>
  <c r="AJ2767" i="11"/>
  <c r="AK2767" i="11" s="1"/>
  <c r="AH2838" i="11"/>
  <c r="AI2838" i="11" s="1"/>
  <c r="AH2758" i="11"/>
  <c r="AM2749" i="11"/>
  <c r="AO2786" i="11"/>
  <c r="AM2741" i="11"/>
  <c r="AO2784" i="11"/>
  <c r="AJ2777" i="11"/>
  <c r="AM2816" i="11"/>
  <c r="AO2765" i="11"/>
  <c r="AM2770" i="11"/>
  <c r="AO2828" i="11"/>
  <c r="AM2753" i="11"/>
  <c r="AH2771" i="11"/>
  <c r="AI2771" i="11" s="1"/>
  <c r="AM2831" i="11"/>
  <c r="AH2829" i="11"/>
  <c r="AJ2804" i="11"/>
  <c r="AO2766" i="11"/>
  <c r="AJ2793" i="11"/>
  <c r="AO2811" i="11"/>
  <c r="AJ2810" i="11"/>
  <c r="AO2775" i="11"/>
  <c r="AM2739" i="11"/>
  <c r="AO2797" i="11"/>
  <c r="AM2767" i="11"/>
  <c r="AJ2838" i="11"/>
  <c r="AK2838" i="11" s="1"/>
  <c r="AJ2758" i="11"/>
  <c r="AK2758" i="11" s="1"/>
  <c r="AO2749" i="11"/>
  <c r="AH2757" i="11"/>
  <c r="AH2742" i="11"/>
  <c r="AO2741" i="11"/>
  <c r="AH2761" i="11"/>
  <c r="AJ2829" i="11"/>
  <c r="AK2829" i="11" s="1"/>
  <c r="AM2804" i="11"/>
  <c r="AJ2766" i="11"/>
  <c r="AH2783" i="11"/>
  <c r="AO2810" i="11"/>
  <c r="AO2739" i="11"/>
  <c r="AM2838" i="11"/>
  <c r="AH2774" i="11"/>
  <c r="AM2758" i="11"/>
  <c r="AJ2773" i="11"/>
  <c r="AJ2757" i="11"/>
  <c r="AJ2742" i="11"/>
  <c r="AH2815" i="11"/>
  <c r="AI2815" i="11" s="1"/>
  <c r="AO2777" i="11"/>
  <c r="AH2751" i="11"/>
  <c r="AI2751" i="11" s="1"/>
  <c r="AH2765" i="11"/>
  <c r="AJ2813" i="11"/>
  <c r="AK2813" i="11" s="1"/>
  <c r="AM2761" i="11"/>
  <c r="AM2783" i="11"/>
  <c r="AH2775" i="11"/>
  <c r="AH2797" i="11"/>
  <c r="AO2767" i="11"/>
  <c r="AO2838" i="11"/>
  <c r="AJ2774" i="11"/>
  <c r="AJ2836" i="11"/>
  <c r="AK2836" i="11" s="1"/>
  <c r="AM2773" i="11"/>
  <c r="AM2757" i="11"/>
  <c r="AH2821" i="11"/>
  <c r="AI2821" i="11" s="1"/>
  <c r="AM2742" i="11"/>
  <c r="AM2815" i="11"/>
  <c r="AH2796" i="11"/>
  <c r="AH2777" i="11"/>
  <c r="AJ2751" i="11"/>
  <c r="AK2751" i="11" s="1"/>
  <c r="AJ2750" i="11"/>
  <c r="AJ2765" i="11"/>
  <c r="AK2765" i="11" s="1"/>
  <c r="AO2813" i="11"/>
  <c r="AH2807" i="11"/>
  <c r="AI2807" i="11" s="1"/>
  <c r="AH2754" i="11"/>
  <c r="AO2761" i="11"/>
  <c r="AO2804" i="11"/>
  <c r="AJ2775" i="11"/>
  <c r="AJ2797" i="11"/>
  <c r="AH2767" i="11"/>
  <c r="AM2774" i="11"/>
  <c r="AH2806" i="11"/>
  <c r="AO2780" i="11"/>
  <c r="AM2836" i="11"/>
  <c r="AH2773" i="11"/>
  <c r="AO2757" i="11"/>
  <c r="AJ2821" i="11"/>
  <c r="AK2821" i="11" s="1"/>
  <c r="AO2742" i="11"/>
  <c r="AJ2796" i="11"/>
  <c r="AM2751" i="11"/>
  <c r="AM2750" i="11"/>
  <c r="AO2770" i="11"/>
  <c r="AJ2807" i="11"/>
  <c r="AK2807" i="11" s="1"/>
  <c r="AJ2754" i="11"/>
  <c r="AH2735" i="11"/>
  <c r="AI2735" i="11" s="1"/>
  <c r="AJ2761" i="11"/>
  <c r="AJ2760" i="11"/>
  <c r="AH2804" i="11"/>
  <c r="AI2804" i="11" s="1"/>
  <c r="AJ2783" i="11"/>
  <c r="AM2775" i="11"/>
  <c r="AO2774" i="11"/>
  <c r="AJ2806" i="11"/>
  <c r="AH2780" i="11"/>
  <c r="AI2780" i="11" s="1"/>
  <c r="AO2773" i="11"/>
  <c r="AH2786" i="11"/>
  <c r="AM2821" i="11"/>
  <c r="AJ2815" i="11"/>
  <c r="AK2815" i="11" s="1"/>
  <c r="AM2796" i="11"/>
  <c r="AH2784" i="11"/>
  <c r="AM2735" i="11"/>
  <c r="AM2778" i="11"/>
  <c r="AM2801" i="11"/>
  <c r="AH2827" i="11"/>
  <c r="AO2835" i="11"/>
  <c r="AJ2826" i="11"/>
  <c r="AM2748" i="11"/>
  <c r="AM2745" i="11"/>
  <c r="AH2792" i="11"/>
  <c r="AJ2763" i="11"/>
  <c r="AM2791" i="11"/>
  <c r="AJ2798" i="11"/>
  <c r="AO2818" i="11"/>
  <c r="AM2788" i="11"/>
  <c r="AM2759" i="11"/>
  <c r="AM2802" i="11"/>
  <c r="AO2823" i="11"/>
  <c r="AO2833" i="11"/>
  <c r="AH2795" i="11"/>
  <c r="AJ2779" i="11"/>
  <c r="AH2813" i="11"/>
  <c r="AO2800" i="11"/>
  <c r="AO2801" i="11"/>
  <c r="AJ2827" i="11"/>
  <c r="AO2756" i="11"/>
  <c r="AJ2835" i="11"/>
  <c r="AM2826" i="11"/>
  <c r="AO2745" i="11"/>
  <c r="AM2763" i="11"/>
  <c r="AJ2819" i="11"/>
  <c r="AO2791" i="11"/>
  <c r="AO2759" i="11"/>
  <c r="AM2813" i="11"/>
  <c r="AM2754" i="11"/>
  <c r="AO2735" i="11"/>
  <c r="AO2778" i="11"/>
  <c r="AH2800" i="11"/>
  <c r="AM2827" i="11"/>
  <c r="AH2803" i="11"/>
  <c r="AO2736" i="11"/>
  <c r="AH2745" i="11"/>
  <c r="AM2819" i="11"/>
  <c r="AJ2788" i="11"/>
  <c r="AO2807" i="11"/>
  <c r="AM2808" i="11"/>
  <c r="AJ2778" i="11"/>
  <c r="AJ2800" i="11"/>
  <c r="AO2826" i="11"/>
  <c r="AM2803" i="11"/>
  <c r="AH2736" i="11"/>
  <c r="AO2819" i="11"/>
  <c r="AJ2809" i="11"/>
  <c r="AO2788" i="11"/>
  <c r="AJ2787" i="11"/>
  <c r="AO2816" i="11"/>
  <c r="AM2807" i="11"/>
  <c r="AO2808" i="11"/>
  <c r="AM2800" i="11"/>
  <c r="AH2826" i="11"/>
  <c r="AO2803" i="11"/>
  <c r="AJ2736" i="11"/>
  <c r="AH2819" i="11"/>
  <c r="AM2809" i="11"/>
  <c r="AM2777" i="11"/>
  <c r="AJ2808" i="11"/>
  <c r="AH2756" i="11"/>
  <c r="AO2748" i="11"/>
  <c r="AJ2803" i="11"/>
  <c r="AM2736" i="11"/>
  <c r="AJ2792" i="11"/>
  <c r="AH2798" i="11"/>
  <c r="AO2809" i="11"/>
  <c r="AH2818" i="11"/>
  <c r="AO2787" i="11"/>
  <c r="AM2747" i="11"/>
  <c r="AH2823" i="11"/>
  <c r="AI2823" i="11" s="1"/>
  <c r="AH2833" i="11"/>
  <c r="AO2750" i="11"/>
  <c r="AH2801" i="11"/>
  <c r="AI2801" i="11" s="1"/>
  <c r="AJ2756" i="11"/>
  <c r="AH2835" i="11"/>
  <c r="AH2748" i="11"/>
  <c r="AM2792" i="11"/>
  <c r="AO2763" i="11"/>
  <c r="AH2791" i="11"/>
  <c r="AM2798" i="11"/>
  <c r="AH2809" i="11"/>
  <c r="AJ2818" i="11"/>
  <c r="AH2787" i="11"/>
  <c r="AH2759" i="11"/>
  <c r="AH2802" i="11"/>
  <c r="AH2828" i="11"/>
  <c r="AH2778" i="11"/>
  <c r="AJ2801" i="11"/>
  <c r="AK2801" i="11" s="1"/>
  <c r="AO2827" i="11"/>
  <c r="AM2756" i="11"/>
  <c r="AM2835" i="11"/>
  <c r="AJ2748" i="11"/>
  <c r="AJ2745" i="11"/>
  <c r="AO2792" i="11"/>
  <c r="AH2763" i="11"/>
  <c r="AJ2791" i="11"/>
  <c r="AO2798" i="11"/>
  <c r="AM2818" i="11"/>
  <c r="AH2788" i="11"/>
  <c r="AJ2759" i="11"/>
  <c r="AH2008" i="11"/>
  <c r="AM2008" i="11"/>
  <c r="AJ2008" i="11"/>
  <c r="AO2008" i="11"/>
  <c r="Y2008" i="11"/>
  <c r="X2008" i="11"/>
  <c r="AJ2079" i="11"/>
  <c r="AK2079" i="11" s="1"/>
  <c r="AJ2023" i="11"/>
  <c r="AH2047" i="11"/>
  <c r="AM2055" i="11"/>
  <c r="AH2070" i="11"/>
  <c r="AM2063" i="11"/>
  <c r="AM2079" i="11"/>
  <c r="AM2023" i="11"/>
  <c r="AJ2047" i="11"/>
  <c r="AO2055" i="11"/>
  <c r="AO2070" i="11"/>
  <c r="AH2063" i="11"/>
  <c r="AJ2030" i="11"/>
  <c r="AO2063" i="11"/>
  <c r="AO2064" i="11"/>
  <c r="AH2104" i="11"/>
  <c r="AM2015" i="11"/>
  <c r="AM2030" i="11"/>
  <c r="AH2095" i="11"/>
  <c r="AM2070" i="11"/>
  <c r="AM2014" i="11"/>
  <c r="AH2066" i="11"/>
  <c r="AM2104" i="11"/>
  <c r="AH2030" i="11"/>
  <c r="AJ2103" i="11"/>
  <c r="AJ2095" i="11"/>
  <c r="AJ2070" i="11"/>
  <c r="AO2014" i="11"/>
  <c r="AJ2066" i="11"/>
  <c r="AJ2071" i="11"/>
  <c r="AH2022" i="11"/>
  <c r="AO2030" i="11"/>
  <c r="AM2103" i="11"/>
  <c r="AM2095" i="11"/>
  <c r="AH2014" i="11"/>
  <c r="AO2066" i="11"/>
  <c r="AJ2104" i="11"/>
  <c r="AM2071" i="11"/>
  <c r="AJ2022" i="11"/>
  <c r="AH2079" i="11"/>
  <c r="AI2079" i="11" s="1"/>
  <c r="AO2103" i="11"/>
  <c r="AO2023" i="11"/>
  <c r="AO2095" i="11"/>
  <c r="AM2047" i="11"/>
  <c r="AH2055" i="11"/>
  <c r="AJ2014" i="11"/>
  <c r="AO2079" i="11"/>
  <c r="AH2103" i="11"/>
  <c r="AH2023" i="11"/>
  <c r="AO2047" i="11"/>
  <c r="AJ2055" i="11"/>
  <c r="AJ2063" i="11"/>
  <c r="AH2064" i="11"/>
  <c r="AI2064" i="11" s="1"/>
  <c r="AH2015" i="11"/>
  <c r="AH2071" i="11"/>
  <c r="AH2011" i="11"/>
  <c r="AH2096" i="11"/>
  <c r="AO2086" i="11"/>
  <c r="AJ2082" i="11"/>
  <c r="AO2035" i="11"/>
  <c r="AJ2052" i="11"/>
  <c r="AH2007" i="11"/>
  <c r="AI2007" i="11" s="1"/>
  <c r="AH2027" i="11"/>
  <c r="AI2027" i="11" s="1"/>
  <c r="AJ2050" i="11"/>
  <c r="AJ2074" i="11"/>
  <c r="AH2046" i="11"/>
  <c r="AM2031" i="11"/>
  <c r="AH2090" i="11"/>
  <c r="AO2042" i="11"/>
  <c r="AM2034" i="11"/>
  <c r="AH2059" i="11"/>
  <c r="AJ2058" i="11"/>
  <c r="AM2054" i="11"/>
  <c r="AJ2102" i="11"/>
  <c r="AO2043" i="11"/>
  <c r="AJ2080" i="11"/>
  <c r="AO2104" i="11"/>
  <c r="AJ2011" i="11"/>
  <c r="AJ2094" i="11"/>
  <c r="AJ2096" i="11"/>
  <c r="AM2082" i="11"/>
  <c r="AM2035" i="11"/>
  <c r="AM2052" i="11"/>
  <c r="AJ2027" i="11"/>
  <c r="AJ2019" i="11"/>
  <c r="AM2101" i="11"/>
  <c r="AH2088" i="11"/>
  <c r="AM2074" i="11"/>
  <c r="AJ2046" i="11"/>
  <c r="AO2031" i="11"/>
  <c r="AO2090" i="11"/>
  <c r="AH2072" i="11"/>
  <c r="AO2034" i="11"/>
  <c r="AJ2059" i="11"/>
  <c r="AH2062" i="11"/>
  <c r="AO2102" i="11"/>
  <c r="AH2043" i="11"/>
  <c r="AM2003" i="11"/>
  <c r="AJ2015" i="11"/>
  <c r="AM2011" i="11"/>
  <c r="AM2094" i="11"/>
  <c r="AM2096" i="11"/>
  <c r="AO2082" i="11"/>
  <c r="AH2052" i="11"/>
  <c r="AO2019" i="11"/>
  <c r="AO2101" i="11"/>
  <c r="AO2088" i="11"/>
  <c r="AH2074" i="11"/>
  <c r="AO2046" i="11"/>
  <c r="AJ2090" i="11"/>
  <c r="AJ2072" i="11"/>
  <c r="AH2034" i="11"/>
  <c r="AO2059" i="11"/>
  <c r="AO2087" i="11"/>
  <c r="AO2021" i="11"/>
  <c r="AJ2062" i="11"/>
  <c r="AK2062" i="11" s="1"/>
  <c r="AJ2043" i="11"/>
  <c r="AO2015" i="11"/>
  <c r="AM2022" i="11"/>
  <c r="AO2011" i="11"/>
  <c r="AO2094" i="11"/>
  <c r="AO2096" i="11"/>
  <c r="AH2082" i="11"/>
  <c r="AO2052" i="11"/>
  <c r="AM2078" i="11"/>
  <c r="AH2101" i="11"/>
  <c r="AJ2088" i="11"/>
  <c r="AO2074" i="11"/>
  <c r="AM2046" i="11"/>
  <c r="AO2012" i="11"/>
  <c r="AO2022" i="11"/>
  <c r="AO2032" i="11"/>
  <c r="AH2094" i="11"/>
  <c r="AO2078" i="11"/>
  <c r="AJ2101" i="11"/>
  <c r="AM2088" i="11"/>
  <c r="AH2012" i="11"/>
  <c r="AO2099" i="11"/>
  <c r="AM2059" i="11"/>
  <c r="AJ2006" i="11"/>
  <c r="AH2039" i="11"/>
  <c r="AJ2087" i="11"/>
  <c r="AJ2021" i="11"/>
  <c r="AO2062" i="11"/>
  <c r="AM2080" i="11"/>
  <c r="AM2066" i="11"/>
  <c r="AO2071" i="11"/>
  <c r="AH2032" i="11"/>
  <c r="AI2032" i="11" s="1"/>
  <c r="AH2086" i="11"/>
  <c r="AJ2007" i="11"/>
  <c r="AK2007" i="11" s="1"/>
  <c r="AH2078" i="11"/>
  <c r="AM2027" i="11"/>
  <c r="AH2050" i="11"/>
  <c r="AJ2012" i="11"/>
  <c r="AH2099" i="11"/>
  <c r="AH2042" i="11"/>
  <c r="AM2058" i="11"/>
  <c r="AO2006" i="11"/>
  <c r="AO2054" i="11"/>
  <c r="AM2039" i="11"/>
  <c r="AM2087" i="11"/>
  <c r="AM2021" i="11"/>
  <c r="AO2080" i="11"/>
  <c r="AM2073" i="11"/>
  <c r="AJ2064" i="11"/>
  <c r="AK2064" i="11" s="1"/>
  <c r="AJ2032" i="11"/>
  <c r="AK2032" i="11" s="1"/>
  <c r="AJ2086" i="11"/>
  <c r="AH2035" i="11"/>
  <c r="AM2007" i="11"/>
  <c r="AJ2078" i="11"/>
  <c r="AO2027" i="11"/>
  <c r="AH2019" i="11"/>
  <c r="AM2050" i="11"/>
  <c r="AM2012" i="11"/>
  <c r="AJ2099" i="11"/>
  <c r="AH2031" i="11"/>
  <c r="AJ2042" i="11"/>
  <c r="AO2058" i="11"/>
  <c r="AH2054" i="11"/>
  <c r="AO2039" i="11"/>
  <c r="AO2073" i="11"/>
  <c r="AJ2097" i="11"/>
  <c r="AM2064" i="11"/>
  <c r="AM2032" i="11"/>
  <c r="AM2086" i="11"/>
  <c r="AJ2035" i="11"/>
  <c r="AO2007" i="11"/>
  <c r="AM2019" i="11"/>
  <c r="AO2050" i="11"/>
  <c r="AJ2031" i="11"/>
  <c r="AM2072" i="11"/>
  <c r="AJ2034" i="11"/>
  <c r="AJ2054" i="11"/>
  <c r="AM2089" i="11"/>
  <c r="AJ2038" i="11"/>
  <c r="AJ2081" i="11"/>
  <c r="AJ2010" i="11"/>
  <c r="AM2061" i="11"/>
  <c r="AM2041" i="11"/>
  <c r="AO2029" i="11"/>
  <c r="AO2004" i="11"/>
  <c r="AO2028" i="11"/>
  <c r="AH2044" i="11"/>
  <c r="AO2056" i="11"/>
  <c r="AM2098" i="11"/>
  <c r="AJ2085" i="11"/>
  <c r="AO2001" i="11"/>
  <c r="AO2033" i="11"/>
  <c r="AO2072" i="11"/>
  <c r="AM2042" i="11"/>
  <c r="AJ2039" i="11"/>
  <c r="AO2089" i="11"/>
  <c r="AJ2049" i="11"/>
  <c r="AM2010" i="11"/>
  <c r="AH2041" i="11"/>
  <c r="AO2065" i="11"/>
  <c r="AJ2018" i="11"/>
  <c r="AH2029" i="11"/>
  <c r="AI2029" i="11" s="1"/>
  <c r="AM2004" i="11"/>
  <c r="AH2024" i="11"/>
  <c r="AJ2028" i="11"/>
  <c r="AJ2044" i="11"/>
  <c r="AH2056" i="11"/>
  <c r="AH2089" i="11"/>
  <c r="AM2049" i="11"/>
  <c r="AO2010" i="11"/>
  <c r="AO2061" i="11"/>
  <c r="AO2041" i="11"/>
  <c r="AH2065" i="11"/>
  <c r="AH2026" i="11"/>
  <c r="AM2018" i="11"/>
  <c r="AJ2024" i="11"/>
  <c r="AM2044" i="11"/>
  <c r="AJ2056" i="11"/>
  <c r="AH2002" i="11"/>
  <c r="AH2048" i="11"/>
  <c r="AH2087" i="11"/>
  <c r="AH2021" i="11"/>
  <c r="AH2102" i="11"/>
  <c r="AO2003" i="11"/>
  <c r="AJ2089" i="11"/>
  <c r="AM2069" i="11"/>
  <c r="AH2075" i="11"/>
  <c r="AO2049" i="11"/>
  <c r="AH2010" i="11"/>
  <c r="AJ2061" i="11"/>
  <c r="AJ2065" i="11"/>
  <c r="AJ2026" i="11"/>
  <c r="AO2018" i="11"/>
  <c r="AH2053" i="11"/>
  <c r="AM2016" i="11"/>
  <c r="AO2024" i="11"/>
  <c r="AM2036" i="11"/>
  <c r="AO2044" i="11"/>
  <c r="AJ2002" i="11"/>
  <c r="AM2099" i="11"/>
  <c r="AH2058" i="11"/>
  <c r="AM2102" i="11"/>
  <c r="AM2043" i="11"/>
  <c r="AH2003" i="11"/>
  <c r="AO2097" i="11"/>
  <c r="AO2069" i="11"/>
  <c r="AM2038" i="11"/>
  <c r="AJ2075" i="11"/>
  <c r="AH2049" i="11"/>
  <c r="AM2065" i="11"/>
  <c r="AO2026" i="11"/>
  <c r="AH2017" i="11"/>
  <c r="AH2018" i="11"/>
  <c r="AH2006" i="11"/>
  <c r="AM2062" i="11"/>
  <c r="AH2073" i="11"/>
  <c r="AJ2003" i="11"/>
  <c r="AH2097" i="11"/>
  <c r="AH2069" i="11"/>
  <c r="AI2069" i="11" s="1"/>
  <c r="AO2038" i="11"/>
  <c r="AM2075" i="11"/>
  <c r="AM2081" i="11"/>
  <c r="AM2026" i="11"/>
  <c r="AM2017" i="11"/>
  <c r="AJ2029" i="11"/>
  <c r="AM2053" i="11"/>
  <c r="AH2036" i="11"/>
  <c r="AM2060" i="11"/>
  <c r="AJ2009" i="11"/>
  <c r="AH2098" i="11"/>
  <c r="AM2002" i="11"/>
  <c r="AJ2037" i="11"/>
  <c r="AM2006" i="11"/>
  <c r="AJ2073" i="11"/>
  <c r="AM2097" i="11"/>
  <c r="AJ2069" i="11"/>
  <c r="AO2075" i="11"/>
  <c r="AO2081" i="11"/>
  <c r="AO2017" i="11"/>
  <c r="AM2029" i="11"/>
  <c r="AO2053" i="11"/>
  <c r="AH2004" i="11"/>
  <c r="AH2016" i="11"/>
  <c r="AH2028" i="11"/>
  <c r="AJ2036" i="11"/>
  <c r="AO2060" i="11"/>
  <c r="AM2009" i="11"/>
  <c r="AJ2098" i="11"/>
  <c r="AO2037" i="11"/>
  <c r="AM2090" i="11"/>
  <c r="AH2080" i="11"/>
  <c r="AH2038" i="11"/>
  <c r="AH2081" i="11"/>
  <c r="AH2061" i="11"/>
  <c r="AI2061" i="11" s="1"/>
  <c r="AJ2041" i="11"/>
  <c r="AJ2017" i="11"/>
  <c r="AJ2004" i="11"/>
  <c r="AJ2016" i="11"/>
  <c r="AM2028" i="11"/>
  <c r="AM2056" i="11"/>
  <c r="AH2060" i="11"/>
  <c r="AJ140" i="11"/>
  <c r="AM140" i="11"/>
  <c r="AO140" i="11"/>
  <c r="AH140" i="11"/>
  <c r="Y140" i="11"/>
  <c r="X140" i="11"/>
  <c r="AH166" i="11"/>
  <c r="AM190" i="11"/>
  <c r="AJ206" i="11"/>
  <c r="AJ112" i="11"/>
  <c r="AM191" i="11"/>
  <c r="AH127" i="11"/>
  <c r="AH211" i="11"/>
  <c r="AJ166" i="11"/>
  <c r="AO199" i="11"/>
  <c r="AO190" i="11"/>
  <c r="AM151" i="11"/>
  <c r="AM206" i="11"/>
  <c r="AM112" i="11"/>
  <c r="AH168" i="11"/>
  <c r="AH183" i="11"/>
  <c r="AH198" i="11"/>
  <c r="AH143" i="11"/>
  <c r="AJ127" i="11"/>
  <c r="AH142" i="11"/>
  <c r="AM166" i="11"/>
  <c r="AO151" i="11"/>
  <c r="AO206" i="11"/>
  <c r="AO112" i="11"/>
  <c r="AJ168" i="11"/>
  <c r="AJ183" i="11"/>
  <c r="AH126" i="11"/>
  <c r="AJ198" i="11"/>
  <c r="AJ143" i="11"/>
  <c r="AO191" i="11"/>
  <c r="AM127" i="11"/>
  <c r="AJ175" i="11"/>
  <c r="AO166" i="11"/>
  <c r="AH199" i="11"/>
  <c r="AH151" i="11"/>
  <c r="AH206" i="11"/>
  <c r="AM168" i="11"/>
  <c r="AM183" i="11"/>
  <c r="AJ126" i="11"/>
  <c r="AM198" i="11"/>
  <c r="AM143" i="11"/>
  <c r="AO127" i="11"/>
  <c r="AH135" i="11"/>
  <c r="AM175" i="11"/>
  <c r="AJ199" i="11"/>
  <c r="AJ151" i="11"/>
  <c r="AO168" i="11"/>
  <c r="AH111" i="11"/>
  <c r="AO183" i="11"/>
  <c r="AM126" i="11"/>
  <c r="AO198" i="11"/>
  <c r="AO143" i="11"/>
  <c r="AJ136" i="11"/>
  <c r="AJ211" i="11"/>
  <c r="AJ135" i="11"/>
  <c r="AK135" i="11" s="1"/>
  <c r="AO175" i="11"/>
  <c r="AM199" i="11"/>
  <c r="AJ111" i="11"/>
  <c r="AO126" i="11"/>
  <c r="AM136" i="11"/>
  <c r="AJ142" i="11"/>
  <c r="AM211" i="11"/>
  <c r="AM135" i="11"/>
  <c r="AH190" i="11"/>
  <c r="AM111" i="11"/>
  <c r="AH191" i="11"/>
  <c r="AJ190" i="11"/>
  <c r="AH112" i="11"/>
  <c r="AO111" i="11"/>
  <c r="AJ191" i="11"/>
  <c r="AH136" i="11"/>
  <c r="AI136" i="11" s="1"/>
  <c r="AO142" i="11"/>
  <c r="AO135" i="11"/>
  <c r="AM142" i="11"/>
  <c r="AH177" i="11"/>
  <c r="AJ182" i="11"/>
  <c r="AO128" i="11"/>
  <c r="AM113" i="11"/>
  <c r="AO158" i="11"/>
  <c r="AH120" i="11"/>
  <c r="AO159" i="11"/>
  <c r="AO131" i="11"/>
  <c r="AO167" i="11"/>
  <c r="AM207" i="11"/>
  <c r="AO132" i="11"/>
  <c r="AJ137" i="11"/>
  <c r="AM150" i="11"/>
  <c r="AJ177" i="11"/>
  <c r="AM182" i="11"/>
  <c r="AO113" i="11"/>
  <c r="AH158" i="11"/>
  <c r="AJ120" i="11"/>
  <c r="AO134" i="11"/>
  <c r="AH167" i="11"/>
  <c r="AO207" i="11"/>
  <c r="AH132" i="11"/>
  <c r="AM137" i="11"/>
  <c r="AO150" i="11"/>
  <c r="AH195" i="11"/>
  <c r="AH139" i="11"/>
  <c r="AO174" i="11"/>
  <c r="AO181" i="11"/>
  <c r="AM177" i="11"/>
  <c r="AO115" i="11"/>
  <c r="AH203" i="11"/>
  <c r="AJ158" i="11"/>
  <c r="AM120" i="11"/>
  <c r="AM119" i="11"/>
  <c r="AM167" i="11"/>
  <c r="AJ132" i="11"/>
  <c r="AO137" i="11"/>
  <c r="AJ195" i="11"/>
  <c r="AO136" i="11"/>
  <c r="AH114" i="11"/>
  <c r="AI114" i="11" s="1"/>
  <c r="AH110" i="11"/>
  <c r="AH115" i="11"/>
  <c r="AJ123" i="11"/>
  <c r="AJ203" i="11"/>
  <c r="AM158" i="11"/>
  <c r="AH175" i="11"/>
  <c r="AJ114" i="11"/>
  <c r="AK114" i="11" s="1"/>
  <c r="AJ110" i="11"/>
  <c r="AH163" i="11"/>
  <c r="AJ115" i="11"/>
  <c r="AM123" i="11"/>
  <c r="AM203" i="11"/>
  <c r="AJ208" i="11"/>
  <c r="AJ134" i="11"/>
  <c r="AH131" i="11"/>
  <c r="AH119" i="11"/>
  <c r="AO195" i="11"/>
  <c r="AH133" i="11"/>
  <c r="AO211" i="11"/>
  <c r="AM114" i="11"/>
  <c r="AM110" i="11"/>
  <c r="AH128" i="11"/>
  <c r="AI128" i="11" s="1"/>
  <c r="AJ163" i="11"/>
  <c r="AM208" i="11"/>
  <c r="AH159" i="11"/>
  <c r="AM134" i="11"/>
  <c r="AJ131" i="11"/>
  <c r="AJ119" i="11"/>
  <c r="AJ133" i="11"/>
  <c r="AO114" i="11"/>
  <c r="AO110" i="11"/>
  <c r="AO182" i="11"/>
  <c r="AJ128" i="11"/>
  <c r="AH113" i="11"/>
  <c r="AM163" i="11"/>
  <c r="AM115" i="11"/>
  <c r="AO123" i="11"/>
  <c r="AO203" i="11"/>
  <c r="AO208" i="11"/>
  <c r="AJ159" i="11"/>
  <c r="AM131" i="11"/>
  <c r="AH207" i="11"/>
  <c r="AH150" i="11"/>
  <c r="AM133" i="11"/>
  <c r="AH181" i="11"/>
  <c r="AO177" i="11"/>
  <c r="AH182" i="11"/>
  <c r="AM128" i="11"/>
  <c r="AJ113" i="11"/>
  <c r="AK113" i="11" s="1"/>
  <c r="AO163" i="11"/>
  <c r="AH123" i="11"/>
  <c r="AM159" i="11"/>
  <c r="AO120" i="11"/>
  <c r="AJ207" i="11"/>
  <c r="AO133" i="11"/>
  <c r="AH174" i="11"/>
  <c r="AJ181" i="11"/>
  <c r="AM116" i="11"/>
  <c r="AH144" i="11"/>
  <c r="AH173" i="11"/>
  <c r="AM193" i="11"/>
  <c r="AM186" i="11"/>
  <c r="AJ202" i="11"/>
  <c r="AO164" i="11"/>
  <c r="AM172" i="11"/>
  <c r="AH165" i="11"/>
  <c r="AO160" i="11"/>
  <c r="AJ180" i="11"/>
  <c r="AO141" i="11"/>
  <c r="AH153" i="11"/>
  <c r="AO209" i="11"/>
  <c r="AH171" i="11"/>
  <c r="AM188" i="11"/>
  <c r="AJ192" i="11"/>
  <c r="AH205" i="11"/>
  <c r="AJ170" i="11"/>
  <c r="AM145" i="11"/>
  <c r="AJ161" i="11"/>
  <c r="AO118" i="11"/>
  <c r="AM181" i="11"/>
  <c r="AO116" i="11"/>
  <c r="AJ144" i="11"/>
  <c r="AJ173" i="11"/>
  <c r="AO193" i="11"/>
  <c r="AM202" i="11"/>
  <c r="AO149" i="11"/>
  <c r="AH156" i="11"/>
  <c r="AJ165" i="11"/>
  <c r="AO214" i="11"/>
  <c r="AO157" i="11"/>
  <c r="AO187" i="11"/>
  <c r="AO117" i="11"/>
  <c r="AM144" i="11"/>
  <c r="AH146" i="11"/>
  <c r="AI146" i="11" s="1"/>
  <c r="AM173" i="11"/>
  <c r="AO186" i="11"/>
  <c r="AH149" i="11"/>
  <c r="AJ156" i="11"/>
  <c r="AH164" i="11"/>
  <c r="AM165" i="11"/>
  <c r="AH185" i="11"/>
  <c r="AJ155" i="11"/>
  <c r="AH160" i="11"/>
  <c r="AM180" i="11"/>
  <c r="AH214" i="11"/>
  <c r="AH213" i="11"/>
  <c r="AJ209" i="11"/>
  <c r="AM171" i="11"/>
  <c r="AO188" i="11"/>
  <c r="AO119" i="11"/>
  <c r="AM132" i="11"/>
  <c r="AM195" i="11"/>
  <c r="AH187" i="11"/>
  <c r="AH117" i="11"/>
  <c r="AH124" i="11"/>
  <c r="AO144" i="11"/>
  <c r="AJ146" i="11"/>
  <c r="AK146" i="11" s="1"/>
  <c r="AJ149" i="11"/>
  <c r="AH154" i="11"/>
  <c r="AI154" i="11" s="1"/>
  <c r="AM156" i="11"/>
  <c r="AJ176" i="11"/>
  <c r="AJ185" i="11"/>
  <c r="AM155" i="11"/>
  <c r="AM160" i="11"/>
  <c r="AM214" i="11"/>
  <c r="AJ213" i="11"/>
  <c r="AH134" i="11"/>
  <c r="AH137" i="11"/>
  <c r="AM187" i="11"/>
  <c r="AJ139" i="11"/>
  <c r="AJ117" i="11"/>
  <c r="AJ124" i="11"/>
  <c r="AM146" i="11"/>
  <c r="AO173" i="11"/>
  <c r="AH186" i="11"/>
  <c r="AM149" i="11"/>
  <c r="AJ154" i="11"/>
  <c r="AO156" i="11"/>
  <c r="AO172" i="11"/>
  <c r="AM176" i="11"/>
  <c r="AJ150" i="11"/>
  <c r="AJ187" i="11"/>
  <c r="AM139" i="11"/>
  <c r="AM117" i="11"/>
  <c r="AM124" i="11"/>
  <c r="AO146" i="11"/>
  <c r="AM154" i="11"/>
  <c r="AO176" i="11"/>
  <c r="AO185" i="11"/>
  <c r="AO155" i="11"/>
  <c r="AM184" i="11"/>
  <c r="AH157" i="11"/>
  <c r="AO213" i="11"/>
  <c r="AH141" i="11"/>
  <c r="AM153" i="11"/>
  <c r="AH147" i="11"/>
  <c r="AO122" i="11"/>
  <c r="AH208" i="11"/>
  <c r="AJ167" i="11"/>
  <c r="AO139" i="11"/>
  <c r="AJ174" i="11"/>
  <c r="AH116" i="11"/>
  <c r="AO124" i="11"/>
  <c r="AH193" i="11"/>
  <c r="AO202" i="11"/>
  <c r="AO154" i="11"/>
  <c r="AJ164" i="11"/>
  <c r="AH172" i="11"/>
  <c r="AH155" i="11"/>
  <c r="AO180" i="11"/>
  <c r="AO184" i="11"/>
  <c r="AJ157" i="11"/>
  <c r="AJ141" i="11"/>
  <c r="AO153" i="11"/>
  <c r="AM174" i="11"/>
  <c r="AJ116" i="11"/>
  <c r="AJ193" i="11"/>
  <c r="AJ186" i="11"/>
  <c r="AK186" i="11" s="1"/>
  <c r="AH202" i="11"/>
  <c r="AM164" i="11"/>
  <c r="AJ172" i="11"/>
  <c r="AH176" i="11"/>
  <c r="AO165" i="11"/>
  <c r="AH180" i="11"/>
  <c r="AH184" i="11"/>
  <c r="AI184" i="11" s="1"/>
  <c r="T305" i="54"/>
  <c r="AA305" i="54" s="1"/>
  <c r="AD305" i="54" s="1"/>
  <c r="H305" i="54"/>
  <c r="I305" i="54" s="1"/>
  <c r="J305" i="54" s="1"/>
  <c r="N305" i="54"/>
  <c r="AO650" i="11"/>
  <c r="AH650" i="11"/>
  <c r="AJ650" i="11"/>
  <c r="AM650" i="11"/>
  <c r="Y650" i="11"/>
  <c r="X650" i="11"/>
  <c r="AC844" i="11"/>
  <c r="Z844" i="11"/>
  <c r="AO440" i="11"/>
  <c r="AD2028" i="11"/>
  <c r="AB2028" i="11"/>
  <c r="U310" i="54"/>
  <c r="AB310" i="54" s="1"/>
  <c r="AE310" i="54" s="1"/>
  <c r="O310" i="54"/>
  <c r="AM2160" i="11"/>
  <c r="AM2000" i="11"/>
  <c r="Z1972" i="11"/>
  <c r="AC1972" i="11"/>
  <c r="AO1885" i="11"/>
  <c r="AJ1865" i="11"/>
  <c r="AK1865" i="11" s="1"/>
  <c r="AC1668" i="11"/>
  <c r="Z1668" i="11"/>
  <c r="AO1645" i="11"/>
  <c r="Z1469" i="11"/>
  <c r="AC1469" i="11"/>
  <c r="Z1140" i="11"/>
  <c r="AC1140" i="11"/>
  <c r="Z997" i="11"/>
  <c r="AC997" i="11"/>
  <c r="AB857" i="11"/>
  <c r="AD857" i="11"/>
  <c r="N291" i="54"/>
  <c r="H291" i="54"/>
  <c r="I291" i="54" s="1"/>
  <c r="J291" i="54" s="1"/>
  <c r="T291" i="54"/>
  <c r="AA291" i="54" s="1"/>
  <c r="AD291" i="54" s="1"/>
  <c r="O281" i="54"/>
  <c r="U281" i="54"/>
  <c r="M318" i="54"/>
  <c r="M11" i="54" s="1"/>
  <c r="AO3779" i="11"/>
  <c r="AH3777" i="11"/>
  <c r="AH3744" i="11"/>
  <c r="AH3731" i="11"/>
  <c r="AO3544" i="11"/>
  <c r="AH3541" i="11"/>
  <c r="AI3541" i="11" s="1"/>
  <c r="AO3532" i="11"/>
  <c r="AJ3496" i="11"/>
  <c r="AJ3471" i="11"/>
  <c r="AK3471" i="11" s="1"/>
  <c r="AO3135" i="11"/>
  <c r="AM3118" i="11"/>
  <c r="AO3072" i="11"/>
  <c r="AJ3071" i="11"/>
  <c r="AK3071" i="11" s="1"/>
  <c r="AH2837" i="11"/>
  <c r="Z2824" i="11"/>
  <c r="AC2824" i="11"/>
  <c r="AM2776" i="11"/>
  <c r="AM2705" i="11"/>
  <c r="AM2680" i="11"/>
  <c r="AH1825" i="11"/>
  <c r="AJ1825" i="11"/>
  <c r="AM1825" i="11"/>
  <c r="AO1825" i="11"/>
  <c r="Y1825" i="11"/>
  <c r="X1825" i="11"/>
  <c r="AJ3781" i="11"/>
  <c r="AK3781" i="11" s="1"/>
  <c r="AJ3762" i="11"/>
  <c r="AO3552" i="11"/>
  <c r="Z3519" i="11"/>
  <c r="AC3519" i="11"/>
  <c r="AF3519" i="11" s="1"/>
  <c r="AM3094" i="11"/>
  <c r="AM2839" i="11"/>
  <c r="AJ2817" i="11"/>
  <c r="AM2076" i="11"/>
  <c r="AJ1889" i="11"/>
  <c r="AH1789" i="11"/>
  <c r="AM1772" i="11"/>
  <c r="AO1665" i="11"/>
  <c r="AH1661" i="11"/>
  <c r="Z1245" i="11"/>
  <c r="AC1245" i="11"/>
  <c r="AM1241" i="11"/>
  <c r="AO1224" i="11"/>
  <c r="Z1208" i="11"/>
  <c r="AC1208" i="11"/>
  <c r="AJ1204" i="11"/>
  <c r="AH1137" i="11"/>
  <c r="AM1133" i="11"/>
  <c r="AJ1108" i="11"/>
  <c r="AK1108" i="11" s="1"/>
  <c r="AO1017" i="11"/>
  <c r="AH1013" i="11"/>
  <c r="AJ961" i="11"/>
  <c r="AK961" i="11" s="1"/>
  <c r="Z909" i="11"/>
  <c r="AC909" i="11"/>
  <c r="Z532" i="11"/>
  <c r="AC532" i="11"/>
  <c r="AH516" i="11"/>
  <c r="AM512" i="11"/>
  <c r="AJ283" i="11"/>
  <c r="AM178" i="11"/>
  <c r="AJ75" i="11"/>
  <c r="AO2045" i="11"/>
  <c r="AO609" i="11"/>
  <c r="AM1762" i="11"/>
  <c r="AM1658" i="11"/>
  <c r="AH1251" i="11"/>
  <c r="AH3553" i="11"/>
  <c r="Z3083" i="11"/>
  <c r="AC3083" i="11"/>
  <c r="AJ3121" i="11"/>
  <c r="Z3194" i="11"/>
  <c r="AC3194" i="11"/>
  <c r="AM1691" i="11"/>
  <c r="AH1779" i="11"/>
  <c r="AM978" i="11"/>
  <c r="AJ97" i="11"/>
  <c r="AO601" i="11"/>
  <c r="Z285" i="11"/>
  <c r="AC285" i="11"/>
  <c r="AO1218" i="11"/>
  <c r="AC3497" i="11"/>
  <c r="Z3497" i="11"/>
  <c r="AO3523" i="11"/>
  <c r="AJ2746" i="11"/>
  <c r="AM3106" i="11"/>
  <c r="AO3734" i="11"/>
  <c r="AM3751" i="11"/>
  <c r="AJ130" i="11"/>
  <c r="AK130" i="11" s="1"/>
  <c r="Z453" i="11"/>
  <c r="AC453" i="11"/>
  <c r="AM1618" i="11"/>
  <c r="AJ189" i="11"/>
  <c r="AJ2651" i="11"/>
  <c r="AO2715" i="11"/>
  <c r="Z693" i="11"/>
  <c r="AE693" i="11" s="1"/>
  <c r="AC693" i="11"/>
  <c r="AM73" i="11"/>
  <c r="AM1147" i="11"/>
  <c r="AM1682" i="11"/>
  <c r="AH3771" i="11"/>
  <c r="AO3740" i="11"/>
  <c r="AJ3713" i="11"/>
  <c r="AO3556" i="11"/>
  <c r="AM3535" i="11"/>
  <c r="AH3528" i="11"/>
  <c r="AO3112" i="11"/>
  <c r="AC2873" i="11"/>
  <c r="Z2873" i="11"/>
  <c r="AE2873" i="11" s="1"/>
  <c r="AO2781" i="11"/>
  <c r="Z2713" i="11"/>
  <c r="AC2713" i="11"/>
  <c r="AF2713" i="11" s="1"/>
  <c r="AJ2688" i="11"/>
  <c r="AH2196" i="11"/>
  <c r="AJ2180" i="11"/>
  <c r="Z2168" i="11"/>
  <c r="AC2168" i="11"/>
  <c r="AJ2148" i="11"/>
  <c r="AM1877" i="11"/>
  <c r="AJ1657" i="11"/>
  <c r="AM1125" i="11"/>
  <c r="AO1121" i="11"/>
  <c r="AO989" i="11"/>
  <c r="AO985" i="11"/>
  <c r="AH893" i="11"/>
  <c r="AJ893" i="11"/>
  <c r="AM893" i="11"/>
  <c r="AO893" i="11"/>
  <c r="Y893" i="11"/>
  <c r="X893" i="11"/>
  <c r="AJ496" i="11"/>
  <c r="AM456" i="11"/>
  <c r="Z204" i="11"/>
  <c r="AC204" i="11"/>
  <c r="AM104" i="11"/>
  <c r="AM100" i="11"/>
  <c r="AO88" i="11"/>
  <c r="AO84" i="11"/>
  <c r="AJ68" i="11"/>
  <c r="Z2057" i="11"/>
  <c r="AC2057" i="11"/>
  <c r="AF2057" i="11" s="1"/>
  <c r="AM3780" i="11"/>
  <c r="AH2820" i="11"/>
  <c r="AI2820" i="11" s="1"/>
  <c r="AH2077" i="11"/>
  <c r="AO1635" i="11"/>
  <c r="AH1258" i="11"/>
  <c r="AI1258" i="11" s="1"/>
  <c r="AH3122" i="11"/>
  <c r="AH762" i="11"/>
  <c r="AH2660" i="11"/>
  <c r="AO2138" i="11"/>
  <c r="AM1123" i="11"/>
  <c r="AH3097" i="11"/>
  <c r="AH377" i="11"/>
  <c r="AH465" i="11"/>
  <c r="AJ581" i="11"/>
  <c r="AO301" i="11"/>
  <c r="AO1034" i="11"/>
  <c r="Z1965" i="11"/>
  <c r="AE1965" i="11" s="1"/>
  <c r="AC1965" i="11"/>
  <c r="AO2633" i="11"/>
  <c r="AJ2764" i="11"/>
  <c r="AO3775" i="11"/>
  <c r="AJ333" i="11"/>
  <c r="Z3600" i="11"/>
  <c r="AC3600" i="11"/>
  <c r="AM169" i="11"/>
  <c r="AO1738" i="11"/>
  <c r="AO421" i="11"/>
  <c r="AO237" i="11"/>
  <c r="AH2666" i="11"/>
  <c r="AO2722" i="11"/>
  <c r="AH3684" i="11"/>
  <c r="AI3684" i="11" s="1"/>
  <c r="AH293" i="11"/>
  <c r="AH1770" i="11"/>
  <c r="AO129" i="11"/>
  <c r="AH2169" i="11"/>
  <c r="AO3566" i="11"/>
  <c r="AH3557" i="11"/>
  <c r="AH3536" i="11"/>
  <c r="Z3487" i="11"/>
  <c r="AE3487" i="11" s="1"/>
  <c r="AC3487" i="11"/>
  <c r="AF3487" i="11" s="1"/>
  <c r="AO3079" i="11"/>
  <c r="AJ2832" i="11"/>
  <c r="AO2729" i="11"/>
  <c r="AO2689" i="11"/>
  <c r="AJ2672" i="11"/>
  <c r="AH2051" i="11"/>
  <c r="AM2020" i="11"/>
  <c r="AC1756" i="11"/>
  <c r="Z1756" i="11"/>
  <c r="AJ1666" i="11"/>
  <c r="AK1666" i="11" s="1"/>
  <c r="AJ1646" i="11"/>
  <c r="AH1237" i="11"/>
  <c r="AH1233" i="11"/>
  <c r="Z1221" i="11"/>
  <c r="AC1221" i="11"/>
  <c r="AJ1217" i="11"/>
  <c r="AH1205" i="11"/>
  <c r="AM1201" i="11"/>
  <c r="AJ1109" i="11"/>
  <c r="AJ1105" i="11"/>
  <c r="AO480" i="11"/>
  <c r="AJ428" i="11"/>
  <c r="AM312" i="11"/>
  <c r="AJ288" i="11"/>
  <c r="AO212" i="11"/>
  <c r="AH179" i="11"/>
  <c r="AM80" i="11"/>
  <c r="AM76" i="11"/>
  <c r="AM60" i="11"/>
  <c r="Z637" i="11"/>
  <c r="AC637" i="11"/>
  <c r="AJ2117" i="11"/>
  <c r="AO1794" i="11"/>
  <c r="AJ3682" i="11"/>
  <c r="AJ1715" i="11"/>
  <c r="Z3871" i="11"/>
  <c r="AC3871" i="11"/>
  <c r="AF3871" i="11" s="1"/>
  <c r="AO1714" i="11"/>
  <c r="Z1699" i="11"/>
  <c r="AE1699" i="11" s="1"/>
  <c r="AC1699" i="11"/>
  <c r="Z1915" i="11"/>
  <c r="AC1915" i="11"/>
  <c r="AJ2033" i="11"/>
  <c r="AO1598" i="11"/>
  <c r="AH586" i="11"/>
  <c r="AM309" i="11"/>
  <c r="AM3498" i="11"/>
  <c r="AM3539" i="11"/>
  <c r="AJ3546" i="11"/>
  <c r="AM3741" i="11"/>
  <c r="AH3776" i="11"/>
  <c r="AH122" i="11"/>
  <c r="AO170" i="11"/>
  <c r="Z3043" i="11"/>
  <c r="AC3043" i="11"/>
  <c r="AH986" i="11"/>
  <c r="AO381" i="11"/>
  <c r="AM2667" i="11"/>
  <c r="Z2723" i="11"/>
  <c r="AC2723" i="11"/>
  <c r="Z708" i="11"/>
  <c r="AC708" i="11"/>
  <c r="AJ90" i="11"/>
  <c r="AK90" i="11" s="1"/>
  <c r="AC3801" i="11"/>
  <c r="AF3801" i="11" s="1"/>
  <c r="Z3801" i="11"/>
  <c r="AM2093" i="11"/>
  <c r="AO457" i="11"/>
  <c r="AM70" i="11"/>
  <c r="AM147" i="11"/>
  <c r="AJ3765" i="11"/>
  <c r="AO3540" i="11"/>
  <c r="AO3150" i="11"/>
  <c r="AM2048" i="11"/>
  <c r="AJ1856" i="11"/>
  <c r="AM1757" i="11"/>
  <c r="AH1624" i="11"/>
  <c r="AO328" i="11"/>
  <c r="AH292" i="11"/>
  <c r="AO230" i="11"/>
  <c r="AH230" i="11"/>
  <c r="AJ230" i="11"/>
  <c r="AM230" i="11"/>
  <c r="Y230" i="11"/>
  <c r="X230" i="11"/>
  <c r="AO2201" i="11"/>
  <c r="AO2747" i="11"/>
  <c r="AM209" i="11"/>
  <c r="Z3562" i="11"/>
  <c r="AC3562" i="11"/>
  <c r="Z3145" i="11"/>
  <c r="AE3145" i="11" s="1"/>
  <c r="AC3145" i="11"/>
  <c r="AJ1787" i="11"/>
  <c r="AH537" i="11"/>
  <c r="AO3499" i="11"/>
  <c r="AH3718" i="11"/>
  <c r="AO3783" i="11"/>
  <c r="Z2217" i="11"/>
  <c r="AC2217" i="11"/>
  <c r="AO2009" i="11"/>
  <c r="Z3183" i="11"/>
  <c r="AE3183" i="11" s="1"/>
  <c r="AC3183" i="11"/>
  <c r="AF3183" i="11" s="1"/>
  <c r="AH2710" i="11"/>
  <c r="AI2710" i="11" s="1"/>
  <c r="AO2016" i="11"/>
  <c r="AJ1724" i="11"/>
  <c r="AO1049" i="11"/>
  <c r="AO757" i="11"/>
  <c r="AH757" i="11"/>
  <c r="AJ757" i="11"/>
  <c r="AM757" i="11"/>
  <c r="Y757" i="11"/>
  <c r="X757" i="11"/>
  <c r="AH750" i="11"/>
  <c r="AM753" i="11"/>
  <c r="AJ775" i="11"/>
  <c r="AK775" i="11" s="1"/>
  <c r="AH749" i="11"/>
  <c r="AM774" i="11"/>
  <c r="AM783" i="11"/>
  <c r="AO790" i="11"/>
  <c r="AJ822" i="11"/>
  <c r="AM798" i="11"/>
  <c r="AM792" i="11"/>
  <c r="AO740" i="11"/>
  <c r="AO776" i="11"/>
  <c r="AO804" i="11"/>
  <c r="AM750" i="11"/>
  <c r="AO775" i="11"/>
  <c r="AJ749" i="11"/>
  <c r="AJ815" i="11"/>
  <c r="AO774" i="11"/>
  <c r="AO783" i="11"/>
  <c r="AM822" i="11"/>
  <c r="AO798" i="11"/>
  <c r="AO751" i="11"/>
  <c r="AM740" i="11"/>
  <c r="AM827" i="11"/>
  <c r="AH804" i="11"/>
  <c r="AO750" i="11"/>
  <c r="AM815" i="11"/>
  <c r="AH774" i="11"/>
  <c r="AJ742" i="11"/>
  <c r="AH841" i="11"/>
  <c r="AM790" i="11"/>
  <c r="AO822" i="11"/>
  <c r="AH798" i="11"/>
  <c r="AH792" i="11"/>
  <c r="AJ759" i="11"/>
  <c r="AH776" i="11"/>
  <c r="AI776" i="11" s="1"/>
  <c r="AH748" i="11"/>
  <c r="AM767" i="11"/>
  <c r="AJ823" i="11"/>
  <c r="AM775" i="11"/>
  <c r="AO815" i="11"/>
  <c r="AJ774" i="11"/>
  <c r="AH831" i="11"/>
  <c r="AM742" i="11"/>
  <c r="AJ841" i="11"/>
  <c r="AH745" i="11"/>
  <c r="AI745" i="11" s="1"/>
  <c r="AM759" i="11"/>
  <c r="AJ748" i="11"/>
  <c r="AO827" i="11"/>
  <c r="AO760" i="11"/>
  <c r="AH767" i="11"/>
  <c r="AM823" i="11"/>
  <c r="AJ750" i="11"/>
  <c r="AH815" i="11"/>
  <c r="AJ831" i="11"/>
  <c r="AH742" i="11"/>
  <c r="AM841" i="11"/>
  <c r="AH822" i="11"/>
  <c r="AJ745" i="11"/>
  <c r="AK745" i="11" s="1"/>
  <c r="AO759" i="11"/>
  <c r="AM748" i="11"/>
  <c r="AH827" i="11"/>
  <c r="AJ760" i="11"/>
  <c r="AH823" i="11"/>
  <c r="AH753" i="11"/>
  <c r="AM749" i="11"/>
  <c r="AM831" i="11"/>
  <c r="AO742" i="11"/>
  <c r="AH751" i="11"/>
  <c r="AH740" i="11"/>
  <c r="AJ827" i="11"/>
  <c r="AM760" i="11"/>
  <c r="AO823" i="11"/>
  <c r="AJ753" i="11"/>
  <c r="AH783" i="11"/>
  <c r="AO841" i="11"/>
  <c r="AH790" i="11"/>
  <c r="AO745" i="11"/>
  <c r="AJ751" i="11"/>
  <c r="AO753" i="11"/>
  <c r="AH775" i="11"/>
  <c r="AI775" i="11" s="1"/>
  <c r="AO749" i="11"/>
  <c r="AO831" i="11"/>
  <c r="AJ783" i="11"/>
  <c r="AJ790" i="11"/>
  <c r="AJ798" i="11"/>
  <c r="AM745" i="11"/>
  <c r="AM751" i="11"/>
  <c r="AJ792" i="11"/>
  <c r="AM776" i="11"/>
  <c r="AM804" i="11"/>
  <c r="AJ807" i="11"/>
  <c r="AK807" i="11" s="1"/>
  <c r="AJ740" i="11"/>
  <c r="AO807" i="11"/>
  <c r="AO826" i="11"/>
  <c r="AH771" i="11"/>
  <c r="AJ764" i="11"/>
  <c r="AO755" i="11"/>
  <c r="AJ799" i="11"/>
  <c r="AJ788" i="11"/>
  <c r="AM758" i="11"/>
  <c r="AJ830" i="11"/>
  <c r="AO741" i="11"/>
  <c r="AM816" i="11"/>
  <c r="AJ772" i="11"/>
  <c r="AH814" i="11"/>
  <c r="AM806" i="11"/>
  <c r="AJ743" i="11"/>
  <c r="AH835" i="11"/>
  <c r="AM795" i="11"/>
  <c r="AJ808" i="11"/>
  <c r="AJ776" i="11"/>
  <c r="AM826" i="11"/>
  <c r="AJ771" i="11"/>
  <c r="AJ755" i="11"/>
  <c r="AO820" i="11"/>
  <c r="AO799" i="11"/>
  <c r="AO777" i="11"/>
  <c r="AO752" i="11"/>
  <c r="AO800" i="11"/>
  <c r="AJ840" i="11"/>
  <c r="AH796" i="11"/>
  <c r="AH747" i="11"/>
  <c r="AM788" i="11"/>
  <c r="AM830" i="11"/>
  <c r="AH741" i="11"/>
  <c r="AH765" i="11"/>
  <c r="AM772" i="11"/>
  <c r="AJ814" i="11"/>
  <c r="AH838" i="11"/>
  <c r="AH806" i="11"/>
  <c r="AJ766" i="11"/>
  <c r="AM743" i="11"/>
  <c r="AH839" i="11"/>
  <c r="AH795" i="11"/>
  <c r="AM808" i="11"/>
  <c r="AJ836" i="11"/>
  <c r="AJ744" i="11"/>
  <c r="AO778" i="11"/>
  <c r="AM771" i="11"/>
  <c r="AH820" i="11"/>
  <c r="AJ777" i="11"/>
  <c r="AH752" i="11"/>
  <c r="AI752" i="11" s="1"/>
  <c r="AM840" i="11"/>
  <c r="AJ796" i="11"/>
  <c r="AM747" i="11"/>
  <c r="AH830" i="11"/>
  <c r="AM765" i="11"/>
  <c r="AJ816" i="11"/>
  <c r="AO782" i="11"/>
  <c r="AO814" i="11"/>
  <c r="AM838" i="11"/>
  <c r="AO806" i="11"/>
  <c r="AM766" i="11"/>
  <c r="AO743" i="11"/>
  <c r="AH759" i="11"/>
  <c r="AO767" i="11"/>
  <c r="AJ820" i="11"/>
  <c r="AM777" i="11"/>
  <c r="AJ752" i="11"/>
  <c r="AH756" i="11"/>
  <c r="AH780" i="11"/>
  <c r="AH840" i="11"/>
  <c r="AI840" i="11" s="1"/>
  <c r="AO788" i="11"/>
  <c r="AJ804" i="11"/>
  <c r="AJ767" i="11"/>
  <c r="AO771" i="11"/>
  <c r="AM764" i="11"/>
  <c r="AM752" i="11"/>
  <c r="AH800" i="11"/>
  <c r="AI800" i="11" s="1"/>
  <c r="AJ756" i="11"/>
  <c r="AM780" i="11"/>
  <c r="AO840" i="11"/>
  <c r="AJ747" i="11"/>
  <c r="AH758" i="11"/>
  <c r="AJ765" i="11"/>
  <c r="AM791" i="11"/>
  <c r="AJ782" i="11"/>
  <c r="AM814" i="11"/>
  <c r="AJ838" i="11"/>
  <c r="AO835" i="11"/>
  <c r="AJ768" i="11"/>
  <c r="AO792" i="11"/>
  <c r="AO748" i="11"/>
  <c r="AO764" i="11"/>
  <c r="AH799" i="11"/>
  <c r="AH777" i="11"/>
  <c r="AJ800" i="11"/>
  <c r="AK800" i="11" s="1"/>
  <c r="AM756" i="11"/>
  <c r="AO780" i="11"/>
  <c r="AO747" i="11"/>
  <c r="AJ758" i="11"/>
  <c r="AJ741" i="11"/>
  <c r="AM782" i="11"/>
  <c r="AH766" i="11"/>
  <c r="AJ839" i="11"/>
  <c r="AO808" i="11"/>
  <c r="AM768" i="11"/>
  <c r="AJ763" i="11"/>
  <c r="AH760" i="11"/>
  <c r="AI760" i="11" s="1"/>
  <c r="AH807" i="11"/>
  <c r="AH826" i="11"/>
  <c r="AH755" i="11"/>
  <c r="AM799" i="11"/>
  <c r="AM800" i="11"/>
  <c r="AJ780" i="11"/>
  <c r="AM796" i="11"/>
  <c r="AO758" i="11"/>
  <c r="AM741" i="11"/>
  <c r="AH791" i="11"/>
  <c r="AO772" i="11"/>
  <c r="AM839" i="11"/>
  <c r="AJ835" i="11"/>
  <c r="AJ795" i="11"/>
  <c r="AO768" i="11"/>
  <c r="AO763" i="11"/>
  <c r="AO744" i="11"/>
  <c r="AM842" i="11"/>
  <c r="AH778" i="11"/>
  <c r="AM807" i="11"/>
  <c r="AJ826" i="11"/>
  <c r="AH764" i="11"/>
  <c r="AM755" i="11"/>
  <c r="AM820" i="11"/>
  <c r="AO756" i="11"/>
  <c r="AO796" i="11"/>
  <c r="AH788" i="11"/>
  <c r="AO791" i="11"/>
  <c r="AJ806" i="11"/>
  <c r="AH768" i="11"/>
  <c r="AM744" i="11"/>
  <c r="AH842" i="11"/>
  <c r="AH781" i="11"/>
  <c r="AH784" i="11"/>
  <c r="AI784" i="11" s="1"/>
  <c r="AO824" i="11"/>
  <c r="AO834" i="11"/>
  <c r="AH770" i="11"/>
  <c r="AH746" i="11"/>
  <c r="AO805" i="11"/>
  <c r="AH811" i="11"/>
  <c r="AJ794" i="11"/>
  <c r="AO839" i="11"/>
  <c r="AH763" i="11"/>
  <c r="AH836" i="11"/>
  <c r="AJ842" i="11"/>
  <c r="AJ781" i="11"/>
  <c r="AJ784" i="11"/>
  <c r="AO803" i="11"/>
  <c r="AO843" i="11"/>
  <c r="AM770" i="11"/>
  <c r="AM811" i="11"/>
  <c r="AH816" i="11"/>
  <c r="AM763" i="11"/>
  <c r="AM781" i="11"/>
  <c r="AO832" i="11"/>
  <c r="AH834" i="11"/>
  <c r="AH803" i="11"/>
  <c r="AO770" i="11"/>
  <c r="AO813" i="11"/>
  <c r="AJ818" i="11"/>
  <c r="AM754" i="11"/>
  <c r="AH812" i="11"/>
  <c r="AO765" i="11"/>
  <c r="AO816" i="11"/>
  <c r="AO795" i="11"/>
  <c r="AO836" i="11"/>
  <c r="AH828" i="11"/>
  <c r="AM786" i="11"/>
  <c r="AH809" i="11"/>
  <c r="AH813" i="11"/>
  <c r="AM818" i="11"/>
  <c r="AO754" i="11"/>
  <c r="AJ812" i="11"/>
  <c r="AO811" i="11"/>
  <c r="AO766" i="11"/>
  <c r="AM836" i="11"/>
  <c r="AO781" i="11"/>
  <c r="AH824" i="11"/>
  <c r="AM828" i="11"/>
  <c r="AH832" i="11"/>
  <c r="AI832" i="11" s="1"/>
  <c r="AJ770" i="11"/>
  <c r="AK770" i="11" s="1"/>
  <c r="AO786" i="11"/>
  <c r="AJ809" i="11"/>
  <c r="AJ813" i="11"/>
  <c r="AO818" i="11"/>
  <c r="AH772" i="11"/>
  <c r="AM835" i="11"/>
  <c r="AJ778" i="11"/>
  <c r="AJ824" i="11"/>
  <c r="AO828" i="11"/>
  <c r="AJ832" i="11"/>
  <c r="AH843" i="11"/>
  <c r="AM813" i="11"/>
  <c r="AH818" i="11"/>
  <c r="AJ746" i="11"/>
  <c r="AH754" i="11"/>
  <c r="AH805" i="11"/>
  <c r="AO812" i="11"/>
  <c r="AM794" i="11"/>
  <c r="AH810" i="11"/>
  <c r="AH779" i="11"/>
  <c r="AO830" i="11"/>
  <c r="AO838" i="11"/>
  <c r="AH743" i="11"/>
  <c r="AH808" i="11"/>
  <c r="AM778" i="11"/>
  <c r="AM784" i="11"/>
  <c r="AM824" i="11"/>
  <c r="AJ828" i="11"/>
  <c r="AM832" i="11"/>
  <c r="AJ834" i="11"/>
  <c r="AJ803" i="11"/>
  <c r="AJ843" i="11"/>
  <c r="AH786" i="11"/>
  <c r="AO809" i="11"/>
  <c r="AM746" i="11"/>
  <c r="AJ754" i="11"/>
  <c r="AJ805" i="11"/>
  <c r="AJ791" i="11"/>
  <c r="AH782" i="11"/>
  <c r="AH744" i="11"/>
  <c r="AI744" i="11" s="1"/>
  <c r="AO842" i="11"/>
  <c r="AO784" i="11"/>
  <c r="AM834" i="11"/>
  <c r="AM803" i="11"/>
  <c r="AM843" i="11"/>
  <c r="AJ786" i="11"/>
  <c r="AM809" i="11"/>
  <c r="AO746" i="11"/>
  <c r="AM805" i="11"/>
  <c r="AH3130" i="11"/>
  <c r="AM624" i="11"/>
  <c r="AO624" i="11"/>
  <c r="AH624" i="11"/>
  <c r="AJ624" i="11"/>
  <c r="Y624" i="11"/>
  <c r="X624" i="11"/>
  <c r="AM432" i="11"/>
  <c r="AO432" i="11"/>
  <c r="AH432" i="11"/>
  <c r="AJ432" i="11"/>
  <c r="Y432" i="11"/>
  <c r="X432" i="11"/>
  <c r="AH455" i="11"/>
  <c r="AH473" i="11"/>
  <c r="AH431" i="11"/>
  <c r="AM487" i="11"/>
  <c r="AJ439" i="11"/>
  <c r="AO442" i="11"/>
  <c r="AM446" i="11"/>
  <c r="AH444" i="11"/>
  <c r="AH527" i="11"/>
  <c r="AJ458" i="11"/>
  <c r="AK458" i="11" s="1"/>
  <c r="AJ455" i="11"/>
  <c r="AK455" i="11" s="1"/>
  <c r="AJ473" i="11"/>
  <c r="AJ431" i="11"/>
  <c r="AJ442" i="11"/>
  <c r="AJ527" i="11"/>
  <c r="AM458" i="11"/>
  <c r="AM473" i="11"/>
  <c r="AM431" i="11"/>
  <c r="AJ487" i="11"/>
  <c r="AH503" i="11"/>
  <c r="AH471" i="11"/>
  <c r="AM527" i="11"/>
  <c r="AH458" i="11"/>
  <c r="AH511" i="11"/>
  <c r="AO473" i="11"/>
  <c r="AO487" i="11"/>
  <c r="AJ503" i="11"/>
  <c r="AJ471" i="11"/>
  <c r="AO458" i="11"/>
  <c r="AM509" i="11"/>
  <c r="AM481" i="11"/>
  <c r="AJ511" i="11"/>
  <c r="AH525" i="11"/>
  <c r="AO431" i="11"/>
  <c r="AO446" i="11"/>
  <c r="AM503" i="11"/>
  <c r="AM471" i="11"/>
  <c r="AO481" i="11"/>
  <c r="AM455" i="11"/>
  <c r="AM511" i="11"/>
  <c r="AM525" i="11"/>
  <c r="AM439" i="11"/>
  <c r="AO444" i="11"/>
  <c r="AO503" i="11"/>
  <c r="AO471" i="11"/>
  <c r="AM479" i="11"/>
  <c r="AO509" i="11"/>
  <c r="AO511" i="11"/>
  <c r="AO525" i="11"/>
  <c r="AO439" i="11"/>
  <c r="AH442" i="11"/>
  <c r="AI442" i="11" s="1"/>
  <c r="AH446" i="11"/>
  <c r="AJ444" i="11"/>
  <c r="AO455" i="11"/>
  <c r="AJ525" i="11"/>
  <c r="AH487" i="11"/>
  <c r="AH439" i="11"/>
  <c r="AM442" i="11"/>
  <c r="AJ446" i="11"/>
  <c r="AM444" i="11"/>
  <c r="AO527" i="11"/>
  <c r="AH479" i="11"/>
  <c r="AJ466" i="11"/>
  <c r="AK466" i="11" s="1"/>
  <c r="AH466" i="11"/>
  <c r="AJ509" i="11"/>
  <c r="AH505" i="11"/>
  <c r="AJ477" i="11"/>
  <c r="AM450" i="11"/>
  <c r="AH469" i="11"/>
  <c r="AJ526" i="11"/>
  <c r="AH521" i="11"/>
  <c r="AH478" i="11"/>
  <c r="AH427" i="11"/>
  <c r="AH464" i="11"/>
  <c r="AJ463" i="11"/>
  <c r="AJ430" i="11"/>
  <c r="AO522" i="11"/>
  <c r="AH498" i="11"/>
  <c r="AM504" i="11"/>
  <c r="AH451" i="11"/>
  <c r="AH462" i="11"/>
  <c r="AM514" i="11"/>
  <c r="AO523" i="11"/>
  <c r="AJ472" i="11"/>
  <c r="AH515" i="11"/>
  <c r="AI515" i="11" s="1"/>
  <c r="AO435" i="11"/>
  <c r="AO518" i="11"/>
  <c r="AH517" i="11"/>
  <c r="AJ489" i="11"/>
  <c r="AM466" i="11"/>
  <c r="AH454" i="11"/>
  <c r="AJ486" i="11"/>
  <c r="AM505" i="11"/>
  <c r="AO450" i="11"/>
  <c r="AO501" i="11"/>
  <c r="AJ469" i="11"/>
  <c r="AM526" i="11"/>
  <c r="AJ478" i="11"/>
  <c r="AJ427" i="11"/>
  <c r="AJ464" i="11"/>
  <c r="AM430" i="11"/>
  <c r="AH522" i="11"/>
  <c r="AI522" i="11" s="1"/>
  <c r="AH491" i="11"/>
  <c r="AI491" i="11" s="1"/>
  <c r="AO459" i="11"/>
  <c r="AO438" i="11"/>
  <c r="AM472" i="11"/>
  <c r="AH495" i="11"/>
  <c r="AJ510" i="11"/>
  <c r="AH485" i="11"/>
  <c r="AJ515" i="11"/>
  <c r="AK515" i="11" s="1"/>
  <c r="AJ435" i="11"/>
  <c r="AM517" i="11"/>
  <c r="AM489" i="11"/>
  <c r="AO479" i="11"/>
  <c r="AO466" i="11"/>
  <c r="AH481" i="11"/>
  <c r="AJ454" i="11"/>
  <c r="AM486" i="11"/>
  <c r="AJ529" i="11"/>
  <c r="AO505" i="11"/>
  <c r="AJ482" i="11"/>
  <c r="AH501" i="11"/>
  <c r="AH502" i="11"/>
  <c r="AM478" i="11"/>
  <c r="AM464" i="11"/>
  <c r="AJ522" i="11"/>
  <c r="AK522" i="11" s="1"/>
  <c r="AJ491" i="11"/>
  <c r="AK491" i="11" s="1"/>
  <c r="AH490" i="11"/>
  <c r="AH443" i="11"/>
  <c r="AH472" i="11"/>
  <c r="AJ495" i="11"/>
  <c r="AO510" i="11"/>
  <c r="AM485" i="11"/>
  <c r="AM515" i="11"/>
  <c r="AJ494" i="11"/>
  <c r="AJ479" i="11"/>
  <c r="AJ481" i="11"/>
  <c r="AO454" i="11"/>
  <c r="AO486" i="11"/>
  <c r="AM529" i="11"/>
  <c r="AJ505" i="11"/>
  <c r="AO467" i="11"/>
  <c r="AJ506" i="11"/>
  <c r="AM482" i="11"/>
  <c r="AJ501" i="11"/>
  <c r="AO526" i="11"/>
  <c r="AH497" i="11"/>
  <c r="AM502" i="11"/>
  <c r="AO464" i="11"/>
  <c r="AO519" i="11"/>
  <c r="AM522" i="11"/>
  <c r="AO474" i="11"/>
  <c r="AM491" i="11"/>
  <c r="AJ493" i="11"/>
  <c r="AM454" i="11"/>
  <c r="AH475" i="11"/>
  <c r="AH486" i="11"/>
  <c r="AO529" i="11"/>
  <c r="AM506" i="11"/>
  <c r="AH482" i="11"/>
  <c r="AI482" i="11" s="1"/>
  <c r="AJ434" i="11"/>
  <c r="AK434" i="11" s="1"/>
  <c r="AJ521" i="11"/>
  <c r="AJ497" i="11"/>
  <c r="AO502" i="11"/>
  <c r="AO478" i="11"/>
  <c r="AM427" i="11"/>
  <c r="AH459" i="11"/>
  <c r="AM493" i="11"/>
  <c r="AO504" i="11"/>
  <c r="AM490" i="11"/>
  <c r="AM443" i="11"/>
  <c r="AH447" i="11"/>
  <c r="AH470" i="11"/>
  <c r="AJ513" i="11"/>
  <c r="AJ485" i="11"/>
  <c r="AO515" i="11"/>
  <c r="AH494" i="11"/>
  <c r="AJ475" i="11"/>
  <c r="AH477" i="11"/>
  <c r="AH467" i="11"/>
  <c r="AO506" i="11"/>
  <c r="AO482" i="11"/>
  <c r="AM469" i="11"/>
  <c r="AM434" i="11"/>
  <c r="AM521" i="11"/>
  <c r="AJ502" i="11"/>
  <c r="AH463" i="11"/>
  <c r="AH519" i="11"/>
  <c r="AJ498" i="11"/>
  <c r="AK498" i="11" s="1"/>
  <c r="AH474" i="11"/>
  <c r="AI474" i="11" s="1"/>
  <c r="AJ459" i="11"/>
  <c r="AO451" i="11"/>
  <c r="AH438" i="11"/>
  <c r="AJ462" i="11"/>
  <c r="AO514" i="11"/>
  <c r="AO490" i="11"/>
  <c r="AO476" i="11"/>
  <c r="AH523" i="11"/>
  <c r="AO443" i="11"/>
  <c r="AJ447" i="11"/>
  <c r="AO495" i="11"/>
  <c r="AM470" i="11"/>
  <c r="AM513" i="11"/>
  <c r="AH518" i="11"/>
  <c r="AO494" i="11"/>
  <c r="AO475" i="11"/>
  <c r="AH529" i="11"/>
  <c r="AM477" i="11"/>
  <c r="AH450" i="11"/>
  <c r="AI450" i="11" s="1"/>
  <c r="AJ467" i="11"/>
  <c r="AO434" i="11"/>
  <c r="AO497" i="11"/>
  <c r="AO427" i="11"/>
  <c r="AM463" i="11"/>
  <c r="AJ519" i="11"/>
  <c r="AO430" i="11"/>
  <c r="AM498" i="11"/>
  <c r="AJ474" i="11"/>
  <c r="AK474" i="11" s="1"/>
  <c r="AM459" i="11"/>
  <c r="AO493" i="11"/>
  <c r="AH504" i="11"/>
  <c r="AI504" i="11" s="1"/>
  <c r="AJ451" i="11"/>
  <c r="AJ438" i="11"/>
  <c r="AM462" i="11"/>
  <c r="AH514" i="11"/>
  <c r="AI514" i="11" s="1"/>
  <c r="AH476" i="11"/>
  <c r="AJ523" i="11"/>
  <c r="AO447" i="11"/>
  <c r="AH510" i="11"/>
  <c r="AO470" i="11"/>
  <c r="AO513" i="11"/>
  <c r="AH435" i="11"/>
  <c r="AJ518" i="11"/>
  <c r="AO489" i="11"/>
  <c r="AH509" i="11"/>
  <c r="AM475" i="11"/>
  <c r="AO477" i="11"/>
  <c r="AJ450" i="11"/>
  <c r="AK450" i="11" s="1"/>
  <c r="AM467" i="11"/>
  <c r="AH506" i="11"/>
  <c r="AM501" i="11"/>
  <c r="AO469" i="11"/>
  <c r="AH434" i="11"/>
  <c r="AH526" i="11"/>
  <c r="AO521" i="11"/>
  <c r="AM497" i="11"/>
  <c r="AO463" i="11"/>
  <c r="AM519" i="11"/>
  <c r="AH430" i="11"/>
  <c r="AO498" i="11"/>
  <c r="AM474" i="11"/>
  <c r="AO491" i="11"/>
  <c r="AH493" i="11"/>
  <c r="AJ504" i="11"/>
  <c r="AK504" i="11" s="1"/>
  <c r="AM451" i="11"/>
  <c r="AM438" i="11"/>
  <c r="AO462" i="11"/>
  <c r="AJ514" i="11"/>
  <c r="AK514" i="11" s="1"/>
  <c r="Z316" i="11"/>
  <c r="AC316" i="11"/>
  <c r="AH296" i="11"/>
  <c r="AJ296" i="11"/>
  <c r="AO296" i="11"/>
  <c r="AM296" i="11"/>
  <c r="Y296" i="11"/>
  <c r="X296" i="11"/>
  <c r="Z155" i="11"/>
  <c r="AC155" i="11"/>
  <c r="AF155" i="11" s="1"/>
  <c r="Z3234" i="11"/>
  <c r="AC3234" i="11"/>
  <c r="AO393" i="11"/>
  <c r="Z2985" i="11"/>
  <c r="AC2985" i="11"/>
  <c r="AO346" i="11"/>
  <c r="Z389" i="11"/>
  <c r="AC389" i="11"/>
  <c r="J24" i="33"/>
  <c r="AE25" i="35"/>
  <c r="Z2809" i="11"/>
  <c r="AC2809" i="11"/>
  <c r="AF2809" i="11" s="1"/>
  <c r="Z924" i="11"/>
  <c r="AC924" i="11"/>
  <c r="Z604" i="11"/>
  <c r="AC604" i="11"/>
  <c r="AO387" i="11"/>
  <c r="Z3599" i="11"/>
  <c r="AE3599" i="11" s="1"/>
  <c r="AC3599" i="11"/>
  <c r="AF3599" i="11" s="1"/>
  <c r="AM401" i="11"/>
  <c r="Z2384" i="11"/>
  <c r="AC2384" i="11"/>
  <c r="AM429" i="11"/>
  <c r="Z2233" i="11"/>
  <c r="AC2233" i="11"/>
  <c r="AF2233" i="11" s="1"/>
  <c r="AM362" i="11"/>
  <c r="AJ394" i="11"/>
  <c r="AH413" i="11"/>
  <c r="AI413" i="11" s="1"/>
  <c r="Z3803" i="11"/>
  <c r="AC3803" i="11"/>
  <c r="Z1187" i="11"/>
  <c r="AE1187" i="11" s="1"/>
  <c r="AC1187" i="11"/>
  <c r="Z3834" i="11"/>
  <c r="AC3834" i="11"/>
  <c r="AC3618" i="11"/>
  <c r="Z3618" i="11"/>
  <c r="AC3416" i="11"/>
  <c r="Z3416" i="11"/>
  <c r="Z3016" i="11"/>
  <c r="AC3016" i="11"/>
  <c r="Z1733" i="11"/>
  <c r="AC1733" i="11"/>
  <c r="Z1340" i="11"/>
  <c r="AC1340" i="11"/>
  <c r="AB849" i="11"/>
  <c r="AD849" i="11"/>
  <c r="AH524" i="11"/>
  <c r="Z2505" i="11"/>
  <c r="AC2505" i="11"/>
  <c r="Z3137" i="11"/>
  <c r="AC3137" i="11"/>
  <c r="AF3137" i="11" s="1"/>
  <c r="Z3881" i="11"/>
  <c r="AC3881" i="11"/>
  <c r="AC3809" i="11"/>
  <c r="Z3809" i="11"/>
  <c r="Z101" i="11"/>
  <c r="AE101" i="11" s="1"/>
  <c r="AC101" i="11"/>
  <c r="AF101" i="11" s="1"/>
  <c r="Z3033" i="11"/>
  <c r="AC3033" i="11"/>
  <c r="AF3033" i="11" s="1"/>
  <c r="Z3767" i="11"/>
  <c r="AC3767" i="11"/>
  <c r="Z3057" i="11"/>
  <c r="AC3057" i="11"/>
  <c r="AF3057" i="11" s="1"/>
  <c r="Z365" i="11"/>
  <c r="AC365" i="11"/>
  <c r="AO397" i="11"/>
  <c r="Z2707" i="11"/>
  <c r="AC2707" i="11"/>
  <c r="Z1139" i="11"/>
  <c r="AC1139" i="11"/>
  <c r="AF1139" i="11" s="1"/>
  <c r="Z699" i="11"/>
  <c r="AE699" i="11" s="1"/>
  <c r="AC699" i="11"/>
  <c r="AF699" i="11" s="1"/>
  <c r="Z3551" i="11"/>
  <c r="AC3551" i="11"/>
  <c r="AF3551" i="11" s="1"/>
  <c r="Z3463" i="11"/>
  <c r="AC3463" i="11"/>
  <c r="Z2880" i="11"/>
  <c r="AC2880" i="11"/>
  <c r="Z2721" i="11"/>
  <c r="AC2721" i="11"/>
  <c r="AF2721" i="11" s="1"/>
  <c r="Z2075" i="11"/>
  <c r="AC2075" i="11"/>
  <c r="Z1597" i="11"/>
  <c r="AC1597" i="11"/>
  <c r="AM507" i="11"/>
  <c r="AJ392" i="11"/>
  <c r="Z124" i="11"/>
  <c r="AC124" i="11"/>
  <c r="Z99" i="11"/>
  <c r="AE99" i="11" s="1"/>
  <c r="AC99" i="11"/>
  <c r="AF99" i="11" s="1"/>
  <c r="Z3290" i="11"/>
  <c r="AC3290" i="11"/>
  <c r="Z3545" i="11"/>
  <c r="AC3545" i="11"/>
  <c r="Z2842" i="11"/>
  <c r="AC2842" i="11"/>
  <c r="AC3672" i="11"/>
  <c r="Z3672" i="11"/>
  <c r="AJ409" i="11"/>
  <c r="Z2583" i="11"/>
  <c r="AC2583" i="11"/>
  <c r="Z3579" i="11"/>
  <c r="AC3579" i="11"/>
  <c r="Z2097" i="11"/>
  <c r="AC2097" i="11"/>
  <c r="AF2097" i="11" s="1"/>
  <c r="Z2690" i="11"/>
  <c r="AC2690" i="11"/>
  <c r="Z139" i="11"/>
  <c r="AE139" i="11" s="1"/>
  <c r="AC139" i="11"/>
  <c r="AF139" i="11" s="1"/>
  <c r="AH323" i="11"/>
  <c r="AH483" i="11"/>
  <c r="AJ904" i="11"/>
  <c r="AM944" i="11"/>
  <c r="Z2073" i="11"/>
  <c r="AC2073" i="11"/>
  <c r="AF2073" i="11" s="1"/>
  <c r="AC956" i="11"/>
  <c r="Z956" i="11"/>
  <c r="AO898" i="11"/>
  <c r="Z2265" i="11"/>
  <c r="AC2265" i="11"/>
  <c r="AF2265" i="11" s="1"/>
  <c r="AM435" i="11"/>
  <c r="AC1028" i="11"/>
  <c r="Z1028" i="11"/>
  <c r="Z1659" i="11"/>
  <c r="AC1659" i="11"/>
  <c r="AM510" i="11"/>
  <c r="Z1215" i="11"/>
  <c r="AC1215" i="11"/>
  <c r="Z391" i="11"/>
  <c r="AC391" i="11"/>
  <c r="AO472" i="11"/>
  <c r="Z3503" i="11"/>
  <c r="AC3503" i="11"/>
  <c r="Z1654" i="11"/>
  <c r="AC1654" i="11"/>
  <c r="AH390" i="11"/>
  <c r="Z875" i="11"/>
  <c r="AE875" i="11" s="1"/>
  <c r="AC875" i="11"/>
  <c r="AF875" i="11" s="1"/>
  <c r="Z1603" i="11"/>
  <c r="AC1603" i="11"/>
  <c r="Z2002" i="11"/>
  <c r="AC2002" i="11"/>
  <c r="AF2002" i="11" s="1"/>
  <c r="Z213" i="11"/>
  <c r="AC213" i="11"/>
  <c r="AC2674" i="11"/>
  <c r="Z2674" i="11"/>
  <c r="Z2521" i="11"/>
  <c r="AE2521" i="11" s="1"/>
  <c r="AC2521" i="11"/>
  <c r="AC3850" i="11"/>
  <c r="Z3850" i="11"/>
  <c r="AC1061" i="11"/>
  <c r="Z1061" i="11"/>
  <c r="Z812" i="11"/>
  <c r="AC812" i="11"/>
  <c r="AB432" i="11"/>
  <c r="AD432" i="11"/>
  <c r="Z404" i="11"/>
  <c r="AC404" i="11"/>
  <c r="Z284" i="11"/>
  <c r="AC284" i="11"/>
  <c r="Z3041" i="11"/>
  <c r="AC3041" i="11"/>
  <c r="AF3041" i="11" s="1"/>
  <c r="Z3113" i="11"/>
  <c r="AC3113" i="11"/>
  <c r="Z2234" i="11"/>
  <c r="AC2234" i="11"/>
  <c r="Z1611" i="11"/>
  <c r="AC1611" i="11"/>
  <c r="AM393" i="11"/>
  <c r="Z3505" i="11"/>
  <c r="AC3505" i="11"/>
  <c r="AF3505" i="11" s="1"/>
  <c r="Z3554" i="11"/>
  <c r="AC3554" i="11"/>
  <c r="Z45" i="11"/>
  <c r="AE45" i="11" s="1"/>
  <c r="AC45" i="11"/>
  <c r="AF45" i="11" s="1"/>
  <c r="AO389" i="11"/>
  <c r="Z2327" i="11"/>
  <c r="AC2327" i="11"/>
  <c r="J34" i="33"/>
  <c r="AE35" i="35"/>
  <c r="Z3543" i="11"/>
  <c r="AC3543" i="11"/>
  <c r="AF3543" i="11" s="1"/>
  <c r="Z3159" i="11"/>
  <c r="AE3159" i="11" s="1"/>
  <c r="AC3159" i="11"/>
  <c r="AF3159" i="11" s="1"/>
  <c r="Z925" i="11"/>
  <c r="AE925" i="11" s="1"/>
  <c r="AC925" i="11"/>
  <c r="Z813" i="11"/>
  <c r="AC813" i="11"/>
  <c r="Z564" i="11"/>
  <c r="AC564" i="11"/>
  <c r="AJ387" i="11"/>
  <c r="Z2209" i="11"/>
  <c r="AC2209" i="11"/>
  <c r="AF2209" i="11" s="1"/>
  <c r="Z2026" i="11"/>
  <c r="AC2026" i="11"/>
  <c r="Z1891" i="11"/>
  <c r="AC1891" i="11"/>
  <c r="Z1627" i="11"/>
  <c r="AC1627" i="11"/>
  <c r="AJ401" i="11"/>
  <c r="AJ429" i="11"/>
  <c r="AK429" i="11" s="1"/>
  <c r="Z2369" i="11"/>
  <c r="AC2369" i="11"/>
  <c r="AF2369" i="11" s="1"/>
  <c r="AO362" i="11"/>
  <c r="AH394" i="11"/>
  <c r="Z2682" i="11"/>
  <c r="AC2682" i="11"/>
  <c r="AO413" i="11"/>
  <c r="Z3832" i="11"/>
  <c r="AC3832" i="11"/>
  <c r="Z3560" i="11"/>
  <c r="AC3560" i="11"/>
  <c r="Z2889" i="11"/>
  <c r="AC2889" i="11"/>
  <c r="AF2889" i="11" s="1"/>
  <c r="Z2736" i="11"/>
  <c r="AC2736" i="11"/>
  <c r="Z2619" i="11"/>
  <c r="AC2619" i="11"/>
  <c r="Z1892" i="11"/>
  <c r="AC1892" i="11"/>
  <c r="Z1677" i="11"/>
  <c r="AC1677" i="11"/>
  <c r="Z1445" i="11"/>
  <c r="AC1445" i="11"/>
  <c r="AO849" i="11"/>
  <c r="AH849" i="11"/>
  <c r="AJ849" i="11"/>
  <c r="AM849" i="11"/>
  <c r="Y849" i="11"/>
  <c r="X849" i="11"/>
  <c r="AM862" i="11"/>
  <c r="AM886" i="11"/>
  <c r="AJ899" i="11"/>
  <c r="AJ879" i="11"/>
  <c r="AM874" i="11"/>
  <c r="AH887" i="11"/>
  <c r="AM847" i="11"/>
  <c r="AO911" i="11"/>
  <c r="AH859" i="11"/>
  <c r="AJ854" i="11"/>
  <c r="AO919" i="11"/>
  <c r="AJ852" i="11"/>
  <c r="AJ918" i="11"/>
  <c r="AO886" i="11"/>
  <c r="AM899" i="11"/>
  <c r="AM879" i="11"/>
  <c r="AJ887" i="11"/>
  <c r="AO949" i="11"/>
  <c r="AM854" i="11"/>
  <c r="AO890" i="11"/>
  <c r="AM863" i="11"/>
  <c r="AH919" i="11"/>
  <c r="AI919" i="11" s="1"/>
  <c r="AM918" i="11"/>
  <c r="AH876" i="11"/>
  <c r="AO862" i="11"/>
  <c r="AO899" i="11"/>
  <c r="AJ847" i="11"/>
  <c r="AK847" i="11" s="1"/>
  <c r="AH854" i="11"/>
  <c r="AJ930" i="11"/>
  <c r="AJ890" i="11"/>
  <c r="AJ919" i="11"/>
  <c r="AO852" i="11"/>
  <c r="AM876" i="11"/>
  <c r="AO870" i="11"/>
  <c r="AH865" i="11"/>
  <c r="AO879" i="11"/>
  <c r="AH949" i="11"/>
  <c r="AO847" i="11"/>
  <c r="AO854" i="11"/>
  <c r="AM930" i="11"/>
  <c r="AM890" i="11"/>
  <c r="AO863" i="11"/>
  <c r="AM919" i="11"/>
  <c r="AM852" i="11"/>
  <c r="AH934" i="11"/>
  <c r="AO918" i="11"/>
  <c r="AO876" i="11"/>
  <c r="AH870" i="11"/>
  <c r="AO873" i="11"/>
  <c r="AJ865" i="11"/>
  <c r="AH848" i="11"/>
  <c r="AI848" i="11" s="1"/>
  <c r="AM894" i="11"/>
  <c r="AH927" i="11"/>
  <c r="AH899" i="11"/>
  <c r="AH903" i="11"/>
  <c r="AJ949" i="11"/>
  <c r="AO947" i="11"/>
  <c r="AH890" i="11"/>
  <c r="AH863" i="11"/>
  <c r="AJ934" i="11"/>
  <c r="AH918" i="11"/>
  <c r="AH932" i="11"/>
  <c r="AJ876" i="11"/>
  <c r="AJ870" i="11"/>
  <c r="AH873" i="11"/>
  <c r="AM865" i="11"/>
  <c r="AH871" i="11"/>
  <c r="AJ848" i="11"/>
  <c r="AK848" i="11" s="1"/>
  <c r="AH915" i="11"/>
  <c r="AO894" i="11"/>
  <c r="AJ927" i="11"/>
  <c r="AH874" i="11"/>
  <c r="AJ903" i="11"/>
  <c r="AM949" i="11"/>
  <c r="AH911" i="11"/>
  <c r="AJ859" i="11"/>
  <c r="AH947" i="11"/>
  <c r="AO930" i="11"/>
  <c r="AJ863" i="11"/>
  <c r="AM934" i="11"/>
  <c r="AJ932" i="11"/>
  <c r="AJ873" i="11"/>
  <c r="AO865" i="11"/>
  <c r="AJ871" i="11"/>
  <c r="AM848" i="11"/>
  <c r="AJ915" i="11"/>
  <c r="AH894" i="11"/>
  <c r="AH862" i="11"/>
  <c r="AH886" i="11"/>
  <c r="AM927" i="11"/>
  <c r="AJ874" i="11"/>
  <c r="AM903" i="11"/>
  <c r="AM887" i="11"/>
  <c r="AJ911" i="11"/>
  <c r="AM859" i="11"/>
  <c r="AJ862" i="11"/>
  <c r="AJ886" i="11"/>
  <c r="AO927" i="11"/>
  <c r="AH879" i="11"/>
  <c r="AO874" i="11"/>
  <c r="AO903" i="11"/>
  <c r="AO887" i="11"/>
  <c r="AH847" i="11"/>
  <c r="AM911" i="11"/>
  <c r="AO859" i="11"/>
  <c r="AM947" i="11"/>
  <c r="AH852" i="11"/>
  <c r="AO932" i="11"/>
  <c r="AM846" i="11"/>
  <c r="AO871" i="11"/>
  <c r="AO848" i="11"/>
  <c r="AO915" i="11"/>
  <c r="AM914" i="11"/>
  <c r="AJ896" i="11"/>
  <c r="AH868" i="11"/>
  <c r="AM948" i="11"/>
  <c r="AO910" i="11"/>
  <c r="AM940" i="11"/>
  <c r="AO856" i="11"/>
  <c r="AM907" i="11"/>
  <c r="AH864" i="11"/>
  <c r="AI864" i="11" s="1"/>
  <c r="AM872" i="11"/>
  <c r="AM878" i="11"/>
  <c r="AM939" i="11"/>
  <c r="AJ867" i="11"/>
  <c r="AO880" i="11"/>
  <c r="AM931" i="11"/>
  <c r="AM898" i="11"/>
  <c r="AJ866" i="11"/>
  <c r="AM932" i="11"/>
  <c r="AM896" i="11"/>
  <c r="AJ938" i="11"/>
  <c r="AO912" i="11"/>
  <c r="AJ868" i="11"/>
  <c r="AO948" i="11"/>
  <c r="AO946" i="11"/>
  <c r="AO926" i="11"/>
  <c r="AO907" i="11"/>
  <c r="AM864" i="11"/>
  <c r="AM884" i="11"/>
  <c r="AO872" i="11"/>
  <c r="AH943" i="11"/>
  <c r="AO939" i="11"/>
  <c r="AM867" i="11"/>
  <c r="AH880" i="11"/>
  <c r="AI880" i="11" s="1"/>
  <c r="AH931" i="11"/>
  <c r="AM866" i="11"/>
  <c r="AJ906" i="11"/>
  <c r="AO902" i="11"/>
  <c r="AO938" i="11"/>
  <c r="AJ912" i="11"/>
  <c r="AM868" i="11"/>
  <c r="AO892" i="11"/>
  <c r="AO935" i="11"/>
  <c r="AH856" i="11"/>
  <c r="AH926" i="11"/>
  <c r="AH907" i="11"/>
  <c r="AO864" i="11"/>
  <c r="AM875" i="11"/>
  <c r="AO884" i="11"/>
  <c r="AJ878" i="11"/>
  <c r="AJ943" i="11"/>
  <c r="AH860" i="11"/>
  <c r="AH936" i="11"/>
  <c r="AJ880" i="11"/>
  <c r="AO931" i="11"/>
  <c r="AO866" i="11"/>
  <c r="AJ947" i="11"/>
  <c r="AM871" i="11"/>
  <c r="AJ894" i="11"/>
  <c r="AO896" i="11"/>
  <c r="AM906" i="11"/>
  <c r="AH902" i="11"/>
  <c r="AM912" i="11"/>
  <c r="AH908" i="11"/>
  <c r="AH946" i="11"/>
  <c r="AH892" i="11"/>
  <c r="AM870" i="11"/>
  <c r="AM873" i="11"/>
  <c r="AH923" i="11"/>
  <c r="AJ902" i="11"/>
  <c r="AH855" i="11"/>
  <c r="AJ922" i="11"/>
  <c r="AH912" i="11"/>
  <c r="AJ908" i="11"/>
  <c r="AJ892" i="11"/>
  <c r="AJ935" i="11"/>
  <c r="AM856" i="11"/>
  <c r="AM942" i="11"/>
  <c r="AM926" i="11"/>
  <c r="AH891" i="11"/>
  <c r="AH884" i="11"/>
  <c r="AJ895" i="11"/>
  <c r="AM943" i="11"/>
  <c r="AM860" i="11"/>
  <c r="AO936" i="11"/>
  <c r="AH898" i="11"/>
  <c r="AJ846" i="11"/>
  <c r="AO914" i="11"/>
  <c r="AH896" i="11"/>
  <c r="AO906" i="11"/>
  <c r="AJ923" i="11"/>
  <c r="AM902" i="11"/>
  <c r="AJ855" i="11"/>
  <c r="AM922" i="11"/>
  <c r="AM908" i="11"/>
  <c r="AJ910" i="11"/>
  <c r="AO940" i="11"/>
  <c r="AM892" i="11"/>
  <c r="AM935" i="11"/>
  <c r="AO942" i="11"/>
  <c r="AJ891" i="11"/>
  <c r="AH875" i="11"/>
  <c r="AJ884" i="11"/>
  <c r="AO895" i="11"/>
  <c r="AO860" i="11"/>
  <c r="AJ898" i="11"/>
  <c r="AH930" i="11"/>
  <c r="AO934" i="11"/>
  <c r="AO846" i="11"/>
  <c r="AH914" i="11"/>
  <c r="AI914" i="11" s="1"/>
  <c r="AH906" i="11"/>
  <c r="AM923" i="11"/>
  <c r="AM855" i="11"/>
  <c r="AH938" i="11"/>
  <c r="AH922" i="11"/>
  <c r="AH948" i="11"/>
  <c r="AO908" i="11"/>
  <c r="AJ946" i="11"/>
  <c r="AK946" i="11" s="1"/>
  <c r="AM910" i="11"/>
  <c r="AH940" i="11"/>
  <c r="AH942" i="11"/>
  <c r="AM891" i="11"/>
  <c r="AJ875" i="11"/>
  <c r="AH872" i="11"/>
  <c r="AI872" i="11" s="1"/>
  <c r="AH939" i="11"/>
  <c r="AM936" i="11"/>
  <c r="AM904" i="11"/>
  <c r="AH846" i="11"/>
  <c r="AM915" i="11"/>
  <c r="AJ914" i="11"/>
  <c r="AO923" i="11"/>
  <c r="AO855" i="11"/>
  <c r="AM938" i="11"/>
  <c r="AO922" i="11"/>
  <c r="AO868" i="11"/>
  <c r="AJ948" i="11"/>
  <c r="AM946" i="11"/>
  <c r="AH910" i="11"/>
  <c r="AJ940" i="11"/>
  <c r="AJ942" i="11"/>
  <c r="AJ907" i="11"/>
  <c r="AO891" i="11"/>
  <c r="Z83" i="11"/>
  <c r="AE83" i="11" s="1"/>
  <c r="AC83" i="11"/>
  <c r="Z2439" i="11"/>
  <c r="AE2439" i="11" s="1"/>
  <c r="AC2439" i="11"/>
  <c r="AF2439" i="11" s="1"/>
  <c r="Z2803" i="11"/>
  <c r="AC2803" i="11"/>
  <c r="AC3114" i="11"/>
  <c r="Z3114" i="11"/>
  <c r="Z3241" i="11"/>
  <c r="AC3241" i="11"/>
  <c r="AF3241" i="11" s="1"/>
  <c r="Z3235" i="11"/>
  <c r="AC3235" i="11"/>
  <c r="Z2826" i="11"/>
  <c r="AC2826" i="11"/>
  <c r="Z3018" i="11"/>
  <c r="AC3018" i="11"/>
  <c r="AM397" i="11"/>
  <c r="Z2618" i="11"/>
  <c r="AC2618" i="11"/>
  <c r="AC3848" i="11"/>
  <c r="Z3848" i="11"/>
  <c r="AE3848" i="11" s="1"/>
  <c r="Z2943" i="11"/>
  <c r="AE2943" i="11" s="1"/>
  <c r="AC2943" i="11"/>
  <c r="Z1141" i="11"/>
  <c r="AC1141" i="11"/>
  <c r="AF1141" i="11" s="1"/>
  <c r="AO508" i="11"/>
  <c r="AJ507" i="11"/>
  <c r="AK507" i="11" s="1"/>
  <c r="AH392" i="11"/>
  <c r="AI392" i="11" s="1"/>
  <c r="AC364" i="11"/>
  <c r="Z364" i="11"/>
  <c r="Z3833" i="11"/>
  <c r="AE3833" i="11" s="1"/>
  <c r="AC3833" i="11"/>
  <c r="AC2146" i="11"/>
  <c r="Z2146" i="11"/>
  <c r="AO345" i="11"/>
  <c r="AH409" i="11"/>
  <c r="Z117" i="11"/>
  <c r="AC117" i="11"/>
  <c r="Z1957" i="11"/>
  <c r="AC1957" i="11"/>
  <c r="AF1957" i="11" s="1"/>
  <c r="Z3098" i="11"/>
  <c r="AC3098" i="11"/>
  <c r="AJ405" i="11"/>
  <c r="AK405" i="11" s="1"/>
  <c r="J39" i="33"/>
  <c r="AE40" i="35"/>
  <c r="Z2003" i="11"/>
  <c r="AC2003" i="11"/>
  <c r="AC1812" i="11"/>
  <c r="Z1812" i="11"/>
  <c r="AH379" i="11"/>
  <c r="AH904" i="11"/>
  <c r="AI904" i="11" s="1"/>
  <c r="Z1004" i="11"/>
  <c r="AC1004" i="11"/>
  <c r="Z1963" i="11"/>
  <c r="AC1963" i="11"/>
  <c r="AF1963" i="11" s="1"/>
  <c r="Z3625" i="11"/>
  <c r="AC3625" i="11"/>
  <c r="AH866" i="11"/>
  <c r="Z931" i="11"/>
  <c r="AE931" i="11" s="1"/>
  <c r="AC931" i="11"/>
  <c r="AF931" i="11" s="1"/>
  <c r="AM340" i="11"/>
  <c r="Z3481" i="11"/>
  <c r="AC3481" i="11"/>
  <c r="Z59" i="11"/>
  <c r="AE59" i="11" s="1"/>
  <c r="AC59" i="11"/>
  <c r="AF59" i="11" s="1"/>
  <c r="AC1316" i="11"/>
  <c r="Z1316" i="11"/>
  <c r="AC150" i="11"/>
  <c r="Z150" i="11"/>
  <c r="AH513" i="11"/>
  <c r="AC1142" i="11"/>
  <c r="Z1142" i="11"/>
  <c r="AO943" i="11"/>
  <c r="AJ391" i="11"/>
  <c r="AM350" i="11"/>
  <c r="AO878" i="11"/>
  <c r="AO875" i="11"/>
  <c r="Z1003" i="11"/>
  <c r="AC1003" i="11"/>
  <c r="AF1003" i="11" s="1"/>
  <c r="AJ476" i="11"/>
  <c r="Z3224" i="11"/>
  <c r="AC3224" i="11"/>
  <c r="Z2031" i="11"/>
  <c r="AC2031" i="11"/>
  <c r="Z205" i="11"/>
  <c r="AC205" i="11"/>
  <c r="Z1916" i="11"/>
  <c r="AC1916" i="11"/>
  <c r="Z3746" i="11"/>
  <c r="AC3746" i="11"/>
  <c r="Z1765" i="11"/>
  <c r="AC1765" i="11"/>
  <c r="AF1765" i="11" s="1"/>
  <c r="Z877" i="11"/>
  <c r="AC877" i="11"/>
  <c r="Z484" i="11"/>
  <c r="AC484" i="11"/>
  <c r="Z171" i="11"/>
  <c r="AE171" i="11" s="1"/>
  <c r="AC171" i="11"/>
  <c r="AF171" i="11" s="1"/>
  <c r="Z2567" i="11"/>
  <c r="AE2567" i="11" s="1"/>
  <c r="AC2567" i="11"/>
  <c r="AF2567" i="11" s="1"/>
  <c r="Z2488" i="11"/>
  <c r="AC2488" i="11"/>
  <c r="Z2913" i="11"/>
  <c r="AC2913" i="11"/>
  <c r="Z715" i="11"/>
  <c r="AC715" i="11"/>
  <c r="Z3233" i="11"/>
  <c r="AC3233" i="11"/>
  <c r="Z3815" i="11"/>
  <c r="AC3815" i="11"/>
  <c r="AM426" i="11"/>
  <c r="Z1243" i="11"/>
  <c r="AC1243" i="11"/>
  <c r="Z3691" i="11"/>
  <c r="AC3691" i="11"/>
  <c r="AH354" i="11"/>
  <c r="Z811" i="11"/>
  <c r="AC811" i="11"/>
  <c r="AC3568" i="11"/>
  <c r="Z3568" i="11"/>
  <c r="Z2024" i="11"/>
  <c r="AC2024" i="11"/>
  <c r="Z1832" i="11"/>
  <c r="AC1832" i="11"/>
  <c r="Z1724" i="11"/>
  <c r="AC1724" i="11"/>
  <c r="Z1036" i="11"/>
  <c r="AC1036" i="11"/>
  <c r="AC628" i="11"/>
  <c r="Z628" i="11"/>
  <c r="AM404" i="11"/>
  <c r="Z214" i="11"/>
  <c r="AC214" i="11"/>
  <c r="Z2503" i="11"/>
  <c r="AC2503" i="11"/>
  <c r="AC2914" i="11"/>
  <c r="Z2914" i="11"/>
  <c r="Z3209" i="11"/>
  <c r="AC3209" i="11"/>
  <c r="AF3209" i="11" s="1"/>
  <c r="AM346" i="11"/>
  <c r="AJ361" i="11"/>
  <c r="Z341" i="11"/>
  <c r="AC341" i="11"/>
  <c r="AJ389" i="11"/>
  <c r="Z3696" i="11"/>
  <c r="AC3696" i="11"/>
  <c r="Z1845" i="11"/>
  <c r="AC1845" i="11"/>
  <c r="AF1845" i="11" s="1"/>
  <c r="Z612" i="11"/>
  <c r="AC612" i="11"/>
  <c r="Z596" i="11"/>
  <c r="AC596" i="11"/>
  <c r="AH387" i="11"/>
  <c r="AC156" i="11"/>
  <c r="Z156" i="11"/>
  <c r="Z3346" i="11"/>
  <c r="AC3346" i="11"/>
  <c r="Z3530" i="11"/>
  <c r="AC3530" i="11"/>
  <c r="AC3210" i="11"/>
  <c r="Z3210" i="11"/>
  <c r="Z2018" i="11"/>
  <c r="AC2018" i="11"/>
  <c r="AO401" i="11"/>
  <c r="Z2993" i="11"/>
  <c r="AC2993" i="11"/>
  <c r="AF2993" i="11" s="1"/>
  <c r="Z2065" i="11"/>
  <c r="AC2065" i="11"/>
  <c r="AF2065" i="11" s="1"/>
  <c r="AH429" i="11"/>
  <c r="Z149" i="11"/>
  <c r="AC149" i="11"/>
  <c r="Z1395" i="11"/>
  <c r="AE1395" i="11" s="1"/>
  <c r="AC1395" i="11"/>
  <c r="AF1395" i="11" s="1"/>
  <c r="Z3144" i="11"/>
  <c r="AC3144" i="11"/>
  <c r="Z2968" i="11"/>
  <c r="AC2968" i="11"/>
  <c r="Z2919" i="11"/>
  <c r="AE2919" i="11" s="1"/>
  <c r="AC2919" i="11"/>
  <c r="AF2919" i="11" s="1"/>
  <c r="Z1741" i="11"/>
  <c r="AC1741" i="11"/>
  <c r="Z580" i="11"/>
  <c r="AC580" i="11"/>
  <c r="AO524" i="11"/>
  <c r="AC228" i="11"/>
  <c r="Z228" i="11"/>
  <c r="Z3090" i="11"/>
  <c r="AC3090" i="11"/>
  <c r="Z653" i="11"/>
  <c r="AC653" i="11"/>
  <c r="Z445" i="11"/>
  <c r="AC445" i="11"/>
  <c r="Z2049" i="11"/>
  <c r="AC2049" i="11"/>
  <c r="Z173" i="11"/>
  <c r="AC173" i="11"/>
  <c r="AO365" i="11"/>
  <c r="AJ397" i="11"/>
  <c r="AC2194" i="11"/>
  <c r="Z2194" i="11"/>
  <c r="Z3626" i="11"/>
  <c r="AC3626" i="11"/>
  <c r="AK3626" i="11" s="1"/>
  <c r="Z2800" i="11"/>
  <c r="AC2800" i="11"/>
  <c r="Z2587" i="11"/>
  <c r="AC2587" i="11"/>
  <c r="Z2570" i="11"/>
  <c r="AC2570" i="11"/>
  <c r="Z1955" i="11"/>
  <c r="AE1955" i="11" s="1"/>
  <c r="AC1955" i="11"/>
  <c r="Z781" i="11"/>
  <c r="AC781" i="11"/>
  <c r="AM508" i="11"/>
  <c r="Z368" i="11"/>
  <c r="AC368" i="11"/>
  <c r="AJ364" i="11"/>
  <c r="Z108" i="11"/>
  <c r="AE108" i="11" s="1"/>
  <c r="AC108" i="11"/>
  <c r="AF108" i="11" s="1"/>
  <c r="Z3642" i="11"/>
  <c r="AC3642" i="11"/>
  <c r="Z668" i="11"/>
  <c r="AC668" i="11"/>
  <c r="Z557" i="11"/>
  <c r="AC557" i="11"/>
  <c r="Z1651" i="11"/>
  <c r="AE1651" i="11" s="1"/>
  <c r="AC1651" i="11"/>
  <c r="Z1803" i="11"/>
  <c r="AC1803" i="11"/>
  <c r="AM353" i="11"/>
  <c r="AH405" i="11"/>
  <c r="Z3362" i="11"/>
  <c r="AC3362" i="11"/>
  <c r="J29" i="33"/>
  <c r="AE30" i="35"/>
  <c r="Z1692" i="11"/>
  <c r="AC1692" i="11"/>
  <c r="AM379" i="11"/>
  <c r="Z836" i="11"/>
  <c r="AC836" i="11"/>
  <c r="Z2498" i="11"/>
  <c r="AC2498" i="11"/>
  <c r="Z1643" i="11"/>
  <c r="AC1643" i="11"/>
  <c r="AF1643" i="11" s="1"/>
  <c r="AJ931" i="11"/>
  <c r="Z2657" i="11"/>
  <c r="AC2657" i="11"/>
  <c r="Z1461" i="11"/>
  <c r="AE1461" i="11" s="1"/>
  <c r="AC1461" i="11"/>
  <c r="AH878" i="11"/>
  <c r="Z1278" i="11"/>
  <c r="AC1278" i="11"/>
  <c r="AE49" i="35"/>
  <c r="J50" i="33"/>
  <c r="AJ443" i="11"/>
  <c r="Z1260" i="11"/>
  <c r="AC1260" i="11"/>
  <c r="AM476" i="11"/>
  <c r="Z2784" i="11"/>
  <c r="AC2784" i="11"/>
  <c r="Z1079" i="11"/>
  <c r="AC1079" i="11"/>
  <c r="AC2788" i="11"/>
  <c r="Z2788" i="11"/>
  <c r="Z613" i="11"/>
  <c r="AC613" i="11"/>
  <c r="Z728" i="11"/>
  <c r="AC728" i="11"/>
  <c r="Z165" i="11"/>
  <c r="AC165" i="11"/>
  <c r="AC2585" i="11"/>
  <c r="Z2585" i="11"/>
  <c r="Z3448" i="11"/>
  <c r="AC3448" i="11"/>
  <c r="Z2791" i="11"/>
  <c r="AC2791" i="11"/>
  <c r="AF2791" i="11" s="1"/>
  <c r="Z1693" i="11"/>
  <c r="AC1693" i="11"/>
  <c r="AF1693" i="11" s="1"/>
  <c r="Z845" i="11"/>
  <c r="AC845" i="11"/>
  <c r="Z363" i="11"/>
  <c r="AE363" i="11" s="1"/>
  <c r="AC363" i="11"/>
  <c r="AF363" i="11" s="1"/>
  <c r="Z3089" i="11"/>
  <c r="AC3089" i="11"/>
  <c r="AF3089" i="11" s="1"/>
  <c r="Z2129" i="11"/>
  <c r="AC2129" i="11"/>
  <c r="Z221" i="11"/>
  <c r="AE221" i="11" s="1"/>
  <c r="AC221" i="11"/>
  <c r="Z53" i="11"/>
  <c r="AE53" i="11" s="1"/>
  <c r="AC53" i="11"/>
  <c r="AF53" i="11" s="1"/>
  <c r="AJ362" i="11"/>
  <c r="Z3003" i="11"/>
  <c r="AC3003" i="11"/>
  <c r="AC3073" i="11"/>
  <c r="AF3073" i="11" s="1"/>
  <c r="Z3073" i="11"/>
  <c r="Z3464" i="11"/>
  <c r="AC3464" i="11"/>
  <c r="Z1781" i="11"/>
  <c r="AE1781" i="11" s="1"/>
  <c r="AC1781" i="11"/>
  <c r="Z916" i="11"/>
  <c r="AC916" i="11"/>
  <c r="Z3331" i="11"/>
  <c r="AC3331" i="11"/>
  <c r="AC3082" i="11"/>
  <c r="Z3082" i="11"/>
  <c r="Z3217" i="11"/>
  <c r="AC3217" i="11"/>
  <c r="Z3835" i="11"/>
  <c r="AC3835" i="11"/>
  <c r="Z2010" i="11"/>
  <c r="AC2010" i="11"/>
  <c r="Z2202" i="11"/>
  <c r="AC2202" i="11"/>
  <c r="Z3011" i="11"/>
  <c r="AC3011" i="11"/>
  <c r="Z2178" i="11"/>
  <c r="AC2178" i="11"/>
  <c r="Z245" i="11"/>
  <c r="AC245" i="11"/>
  <c r="AO445" i="11"/>
  <c r="AM365" i="11"/>
  <c r="AH397" i="11"/>
  <c r="AC1670" i="11"/>
  <c r="Z1670" i="11"/>
  <c r="AH921" i="11"/>
  <c r="AJ508" i="11"/>
  <c r="AH499" i="11"/>
  <c r="AM499" i="11"/>
  <c r="AJ499" i="11"/>
  <c r="AO499" i="11"/>
  <c r="Y499" i="11"/>
  <c r="X499" i="11"/>
  <c r="Z144" i="11"/>
  <c r="AC144" i="11"/>
  <c r="Z2778" i="11"/>
  <c r="AC2778" i="11"/>
  <c r="Z2351" i="11"/>
  <c r="AC2351" i="11"/>
  <c r="AF2351" i="11" s="1"/>
  <c r="Z2537" i="11"/>
  <c r="AC2537" i="11"/>
  <c r="AF2537" i="11" s="1"/>
  <c r="Z3603" i="11"/>
  <c r="AC3603" i="11"/>
  <c r="Z3115" i="11"/>
  <c r="AC3115" i="11"/>
  <c r="AJ345" i="11"/>
  <c r="AO449" i="11"/>
  <c r="Z3034" i="11"/>
  <c r="AC3034" i="11"/>
  <c r="Z2089" i="11"/>
  <c r="AE2089" i="11" s="1"/>
  <c r="AC2089" i="11"/>
  <c r="Z3768" i="11"/>
  <c r="AC3768" i="11"/>
  <c r="Z1323" i="11"/>
  <c r="AC1323" i="11"/>
  <c r="AJ353" i="11"/>
  <c r="AO405" i="11"/>
  <c r="Z3641" i="11"/>
  <c r="AC3641" i="11"/>
  <c r="Z2441" i="11"/>
  <c r="AE2441" i="11" s="1"/>
  <c r="AC2441" i="11"/>
  <c r="AO321" i="11"/>
  <c r="Z3593" i="11"/>
  <c r="AC3593" i="11"/>
  <c r="Z1484" i="11"/>
  <c r="AC1484" i="11"/>
  <c r="AO379" i="11"/>
  <c r="AO904" i="11"/>
  <c r="AC1397" i="11"/>
  <c r="Z1397" i="11"/>
  <c r="Z2250" i="11"/>
  <c r="AC2250" i="11"/>
  <c r="Z614" i="11"/>
  <c r="AC614" i="11"/>
  <c r="AM880" i="11"/>
  <c r="AO867" i="11"/>
  <c r="Z3521" i="11"/>
  <c r="AE3521" i="11" s="1"/>
  <c r="AC3521" i="11"/>
  <c r="Z2465" i="11"/>
  <c r="AC2465" i="11"/>
  <c r="Z1366" i="11"/>
  <c r="AC1366" i="11"/>
  <c r="Z2338" i="11"/>
  <c r="AC2338" i="11"/>
  <c r="Z1573" i="11"/>
  <c r="AC1573" i="11"/>
  <c r="AM895" i="11"/>
  <c r="AM343" i="11"/>
  <c r="J27" i="33"/>
  <c r="AE28" i="35"/>
  <c r="AE48" i="35"/>
  <c r="J49" i="33"/>
  <c r="J13" i="33"/>
  <c r="AE14" i="35"/>
  <c r="AM330" i="11"/>
  <c r="AJ864" i="11"/>
  <c r="AJ856" i="11"/>
  <c r="Z3513" i="11"/>
  <c r="AC3513" i="11"/>
  <c r="Z3663" i="11"/>
  <c r="AE3663" i="11" s="1"/>
  <c r="AC3663" i="11"/>
  <c r="Z3105" i="11"/>
  <c r="AE3105" i="11" s="1"/>
  <c r="AC3105" i="11"/>
  <c r="Z589" i="11"/>
  <c r="AC589" i="11"/>
  <c r="AF589" i="11" s="1"/>
  <c r="Z1043" i="11"/>
  <c r="AC1043" i="11"/>
  <c r="Z987" i="11"/>
  <c r="AC987" i="11"/>
  <c r="Z1491" i="11"/>
  <c r="AE1491" i="11" s="1"/>
  <c r="AC1491" i="11"/>
  <c r="AF1491" i="11" s="1"/>
  <c r="Z1907" i="11"/>
  <c r="AC1907" i="11"/>
  <c r="AF1907" i="11" s="1"/>
  <c r="Z3658" i="11"/>
  <c r="AC3658" i="11"/>
  <c r="Z2546" i="11"/>
  <c r="AC2546" i="11"/>
  <c r="Z723" i="11"/>
  <c r="AC723" i="11"/>
  <c r="AF723" i="11" s="1"/>
  <c r="Z2056" i="11"/>
  <c r="AC2056" i="11"/>
  <c r="Z1837" i="11"/>
  <c r="AC1837" i="11"/>
  <c r="AF1837" i="11" s="1"/>
  <c r="AC1749" i="11"/>
  <c r="Z1749" i="11"/>
  <c r="AO424" i="11"/>
  <c r="AJ404" i="11"/>
  <c r="Z252" i="11"/>
  <c r="AC252" i="11"/>
  <c r="Z180" i="11"/>
  <c r="AC180" i="11"/>
  <c r="Z3146" i="11"/>
  <c r="AC3146" i="11"/>
  <c r="Z3841" i="11"/>
  <c r="AC3841" i="11"/>
  <c r="AF3841" i="11" s="1"/>
  <c r="Z1981" i="11"/>
  <c r="AC1981" i="11"/>
  <c r="AF1981" i="11" s="1"/>
  <c r="AO433" i="11"/>
  <c r="Z2513" i="11"/>
  <c r="AE2513" i="11" s="1"/>
  <c r="AC2513" i="11"/>
  <c r="Z2177" i="11"/>
  <c r="AC2177" i="11"/>
  <c r="AF2177" i="11" s="1"/>
  <c r="Z3066" i="11"/>
  <c r="AC3066" i="11"/>
  <c r="Z2559" i="11"/>
  <c r="AC2559" i="11"/>
  <c r="Z1587" i="11"/>
  <c r="AE1587" i="11" s="1"/>
  <c r="AC1587" i="11"/>
  <c r="AO361" i="11"/>
  <c r="AO341" i="11"/>
  <c r="AM389" i="11"/>
  <c r="Z1091" i="11"/>
  <c r="AC1091" i="11"/>
  <c r="Z2818" i="11"/>
  <c r="AC2818" i="11"/>
  <c r="K47" i="33"/>
  <c r="M47" i="33"/>
  <c r="V272" i="54" s="1"/>
  <c r="Z1717" i="11"/>
  <c r="AC1717" i="11"/>
  <c r="Z1156" i="11"/>
  <c r="AC1156" i="11"/>
  <c r="AH363" i="11"/>
  <c r="Z164" i="11"/>
  <c r="AC164" i="11"/>
  <c r="Z2343" i="11"/>
  <c r="AC2343" i="11"/>
  <c r="Z2274" i="11"/>
  <c r="AC2274" i="11"/>
  <c r="Z2137" i="11"/>
  <c r="AC2137" i="11"/>
  <c r="AF2137" i="11" s="1"/>
  <c r="Z3506" i="11"/>
  <c r="AC3506" i="11"/>
  <c r="Z2041" i="11"/>
  <c r="AC2041" i="11"/>
  <c r="AF2041" i="11" s="1"/>
  <c r="AH362" i="11"/>
  <c r="Z2745" i="11"/>
  <c r="AC2745" i="11"/>
  <c r="Z2419" i="11"/>
  <c r="AC2419" i="11"/>
  <c r="Z1725" i="11"/>
  <c r="AC1725" i="11"/>
  <c r="AF1725" i="11" s="1"/>
  <c r="Z917" i="11"/>
  <c r="AC917" i="11"/>
  <c r="AF917" i="11" s="1"/>
  <c r="AH412" i="11"/>
  <c r="AJ412" i="11"/>
  <c r="AM412" i="11"/>
  <c r="AO412" i="11"/>
  <c r="Y412" i="11"/>
  <c r="X412" i="11"/>
  <c r="Z3537" i="11"/>
  <c r="AC3537" i="11"/>
  <c r="AF3537" i="11" s="1"/>
  <c r="Z3529" i="11"/>
  <c r="AC3529" i="11"/>
  <c r="AH437" i="11"/>
  <c r="AM445" i="11"/>
  <c r="Z61" i="11"/>
  <c r="AE61" i="11" s="1"/>
  <c r="AC61" i="11"/>
  <c r="AF61" i="11" s="1"/>
  <c r="Z1211" i="11"/>
  <c r="AC1211" i="11"/>
  <c r="Z803" i="11"/>
  <c r="AC803" i="11"/>
  <c r="AJ365" i="11"/>
  <c r="AC2433" i="11"/>
  <c r="Z2433" i="11"/>
  <c r="Z3673" i="11"/>
  <c r="AE3673" i="11" s="1"/>
  <c r="AC3673" i="11"/>
  <c r="Z2272" i="11"/>
  <c r="AC2272" i="11"/>
  <c r="Z1964" i="11"/>
  <c r="AC1964" i="11"/>
  <c r="Z1462" i="11"/>
  <c r="AC1462" i="11"/>
  <c r="Z1228" i="11"/>
  <c r="AC1228" i="11"/>
  <c r="Z1005" i="11"/>
  <c r="AC1005" i="11"/>
  <c r="AF1005" i="11" s="1"/>
  <c r="AO921" i="11"/>
  <c r="AH819" i="11"/>
  <c r="AJ819" i="11"/>
  <c r="AM819" i="11"/>
  <c r="AO819" i="11"/>
  <c r="Y819" i="11"/>
  <c r="X819" i="11"/>
  <c r="AH508" i="11"/>
  <c r="AM368" i="11"/>
  <c r="AO364" i="11"/>
  <c r="Z2512" i="11"/>
  <c r="AC2512" i="11"/>
  <c r="Z3617" i="11"/>
  <c r="AC3617" i="11"/>
  <c r="AF3617" i="11" s="1"/>
  <c r="Z3879" i="11"/>
  <c r="AC3879" i="11"/>
  <c r="AF3879" i="11" s="1"/>
  <c r="AH345" i="11"/>
  <c r="AH449" i="11"/>
  <c r="Z1203" i="11"/>
  <c r="AC1203" i="11"/>
  <c r="AF1203" i="11" s="1"/>
  <c r="Z253" i="11"/>
  <c r="AC253" i="11"/>
  <c r="AH353" i="11"/>
  <c r="AM405" i="11"/>
  <c r="AM321" i="11"/>
  <c r="J10" i="33"/>
  <c r="AE11" i="35"/>
  <c r="Z2162" i="11"/>
  <c r="AC2162" i="11"/>
  <c r="Z323" i="11"/>
  <c r="AE323" i="11" s="1"/>
  <c r="AC323" i="11"/>
  <c r="AF323" i="11" s="1"/>
  <c r="Z763" i="11"/>
  <c r="AC763" i="11"/>
  <c r="AC2576" i="11"/>
  <c r="Z2576" i="11"/>
  <c r="Z2456" i="11"/>
  <c r="AC2456" i="11"/>
  <c r="AC2754" i="11"/>
  <c r="AK2754" i="11" s="1"/>
  <c r="Z2754" i="11"/>
  <c r="AH489" i="11"/>
  <c r="AJ322" i="11"/>
  <c r="AH867" i="11"/>
  <c r="Z3609" i="11"/>
  <c r="AC3609" i="11"/>
  <c r="Z2266" i="11"/>
  <c r="AC2266" i="11"/>
  <c r="Z2770" i="11"/>
  <c r="AC2770" i="11"/>
  <c r="AH895" i="11"/>
  <c r="Z2482" i="11"/>
  <c r="AC2482" i="11"/>
  <c r="Z1350" i="11"/>
  <c r="AC1350" i="11"/>
  <c r="AM523" i="11"/>
  <c r="Z2991" i="11"/>
  <c r="AC2991" i="11"/>
  <c r="Z726" i="11"/>
  <c r="AC726" i="11"/>
  <c r="Z3296" i="11"/>
  <c r="AC3296" i="11"/>
  <c r="Z861" i="11"/>
  <c r="AC861" i="11"/>
  <c r="Z292" i="11"/>
  <c r="AC292" i="11"/>
  <c r="Z267" i="11"/>
  <c r="AC267" i="11"/>
  <c r="Z3186" i="11"/>
  <c r="AC3186" i="11"/>
  <c r="Z1787" i="11"/>
  <c r="AE1787" i="11" s="1"/>
  <c r="AC1787" i="11"/>
  <c r="AF1787" i="11" s="1"/>
  <c r="AH426" i="11"/>
  <c r="AI426" i="11" s="1"/>
  <c r="Z317" i="11"/>
  <c r="AC317" i="11"/>
  <c r="Z2730" i="11"/>
  <c r="AC2730" i="11"/>
  <c r="Z2632" i="11"/>
  <c r="AC2632" i="11"/>
  <c r="AC157" i="11"/>
  <c r="Z157" i="11"/>
  <c r="AC2577" i="11"/>
  <c r="Z2577" i="11"/>
  <c r="J12" i="33"/>
  <c r="AE13" i="35"/>
  <c r="Z2641" i="11"/>
  <c r="AC2641" i="11"/>
  <c r="AH404" i="11"/>
  <c r="AM395" i="11"/>
  <c r="Z308" i="11"/>
  <c r="AC308" i="11"/>
  <c r="AC2170" i="11"/>
  <c r="Z2170" i="11"/>
  <c r="Z2391" i="11"/>
  <c r="AC2391" i="11"/>
  <c r="AC2408" i="11"/>
  <c r="Z2408" i="11"/>
  <c r="Z3738" i="11"/>
  <c r="AC3738" i="11"/>
  <c r="Z3522" i="11"/>
  <c r="AC3522" i="11"/>
  <c r="AC3634" i="11"/>
  <c r="Z3634" i="11"/>
  <c r="Z1755" i="11"/>
  <c r="AC1755" i="11"/>
  <c r="Z2383" i="11"/>
  <c r="AC2383" i="11"/>
  <c r="Z3583" i="11"/>
  <c r="AC3583" i="11"/>
  <c r="AM361" i="11"/>
  <c r="AH389" i="11"/>
  <c r="Z2706" i="11"/>
  <c r="AC2706" i="11"/>
  <c r="J16" i="33"/>
  <c r="AE17" i="35"/>
  <c r="Z3248" i="11"/>
  <c r="AC3248" i="11"/>
  <c r="Z2904" i="11"/>
  <c r="AC2904" i="11"/>
  <c r="Z2418" i="11"/>
  <c r="AC2418" i="11"/>
  <c r="Z2378" i="11"/>
  <c r="AC2378" i="11"/>
  <c r="Z584" i="11"/>
  <c r="AC584" i="11"/>
  <c r="AO363" i="11"/>
  <c r="AC260" i="11"/>
  <c r="Z260" i="11"/>
  <c r="Z3289" i="11"/>
  <c r="AE3289" i="11" s="1"/>
  <c r="AC3289" i="11"/>
  <c r="Z652" i="11"/>
  <c r="AC652" i="11"/>
  <c r="Z2658" i="11"/>
  <c r="AC2658" i="11"/>
  <c r="Z2584" i="11"/>
  <c r="AC2584" i="11"/>
  <c r="Z1499" i="11"/>
  <c r="AE1499" i="11" s="1"/>
  <c r="AC1499" i="11"/>
  <c r="AF1499" i="11" s="1"/>
  <c r="Z1923" i="11"/>
  <c r="AC1923" i="11"/>
  <c r="Z696" i="11"/>
  <c r="AC696" i="11"/>
  <c r="Z843" i="11"/>
  <c r="AC843" i="11"/>
  <c r="AF843" i="11" s="1"/>
  <c r="AC2106" i="11"/>
  <c r="Z2106" i="11"/>
  <c r="AA41" i="35"/>
  <c r="AE41" i="35" s="1"/>
  <c r="Z3808" i="11"/>
  <c r="AE3808" i="11" s="1"/>
  <c r="AC3808" i="11"/>
  <c r="Z3840" i="11"/>
  <c r="AC3840" i="11"/>
  <c r="Z2984" i="11"/>
  <c r="AC2984" i="11"/>
  <c r="Z1621" i="11"/>
  <c r="AC1621" i="11"/>
  <c r="AC524" i="11"/>
  <c r="Z524" i="11"/>
  <c r="AO408" i="11"/>
  <c r="AH408" i="11"/>
  <c r="AJ408" i="11"/>
  <c r="AM408" i="11"/>
  <c r="Y408" i="11"/>
  <c r="X408" i="11"/>
  <c r="Z240" i="11"/>
  <c r="AC240" i="11"/>
  <c r="Z2676" i="11"/>
  <c r="AC2676" i="11"/>
  <c r="Z3154" i="11"/>
  <c r="AC3154" i="11"/>
  <c r="Z1763" i="11"/>
  <c r="AE1763" i="11" s="1"/>
  <c r="AC1763" i="11"/>
  <c r="AF1763" i="11" s="1"/>
  <c r="AM437" i="11"/>
  <c r="Z1997" i="11"/>
  <c r="AE1997" i="11" s="1"/>
  <c r="AC1997" i="11"/>
  <c r="Z3578" i="11"/>
  <c r="AC3578" i="11"/>
  <c r="AJ445" i="11"/>
  <c r="AH365" i="11"/>
  <c r="AO392" i="11"/>
  <c r="AJ368" i="11"/>
  <c r="AM364" i="11"/>
  <c r="Z116" i="11"/>
  <c r="AC116" i="11"/>
  <c r="Z1331" i="11"/>
  <c r="AE1331" i="11" s="1"/>
  <c r="AC1331" i="11"/>
  <c r="AF1331" i="11" s="1"/>
  <c r="Z3242" i="11"/>
  <c r="AC3242" i="11"/>
  <c r="AM449" i="11"/>
  <c r="Z597" i="11"/>
  <c r="AC597" i="11"/>
  <c r="Z2978" i="11"/>
  <c r="AC2978" i="11"/>
  <c r="Z2385" i="11"/>
  <c r="AE2385" i="11" s="1"/>
  <c r="AC2385" i="11"/>
  <c r="Z2423" i="11"/>
  <c r="AE2423" i="11" s="1"/>
  <c r="AC2423" i="11"/>
  <c r="AF2423" i="11" s="1"/>
  <c r="AC181" i="11"/>
  <c r="AK181" i="11" s="1"/>
  <c r="Z181" i="11"/>
  <c r="AJ321" i="11"/>
  <c r="Z35" i="11"/>
  <c r="AC35" i="11"/>
  <c r="AF35" i="11" s="1"/>
  <c r="AO483" i="11"/>
  <c r="AJ944" i="11"/>
  <c r="Z1844" i="11"/>
  <c r="AC1844" i="11"/>
  <c r="Z3729" i="11"/>
  <c r="AC3729" i="11"/>
  <c r="Z718" i="11"/>
  <c r="AC718" i="11"/>
  <c r="Z2967" i="11"/>
  <c r="AC2967" i="11"/>
  <c r="Z46" i="11"/>
  <c r="AE46" i="11" s="1"/>
  <c r="AC46" i="11"/>
  <c r="AF46" i="11" s="1"/>
  <c r="AM494" i="11"/>
  <c r="AJ936" i="11"/>
  <c r="Z542" i="11"/>
  <c r="AC542" i="11"/>
  <c r="AC2600" i="11"/>
  <c r="Z2600" i="11"/>
  <c r="AJ939" i="11"/>
  <c r="Z860" i="11"/>
  <c r="AC860" i="11"/>
  <c r="AM495" i="11"/>
  <c r="Z1355" i="11"/>
  <c r="AE1355" i="11" s="1"/>
  <c r="AC1355" i="11"/>
  <c r="AF1355" i="11" s="1"/>
  <c r="Z2258" i="11"/>
  <c r="AC2258" i="11"/>
  <c r="Z3769" i="11"/>
  <c r="AC3769" i="11"/>
  <c r="AF3769" i="11" s="1"/>
  <c r="Z3353" i="11"/>
  <c r="AC3353" i="11"/>
  <c r="AC1349" i="11"/>
  <c r="Z1349" i="11"/>
  <c r="Z2560" i="11"/>
  <c r="AC2560" i="11"/>
  <c r="AJ490" i="11"/>
  <c r="Z1540" i="11"/>
  <c r="AC1540" i="11"/>
  <c r="Z109" i="11"/>
  <c r="AE109" i="11" s="1"/>
  <c r="AC109" i="11"/>
  <c r="AF109" i="11" s="1"/>
  <c r="AC2802" i="11"/>
  <c r="Z2802" i="11"/>
  <c r="Z2098" i="11"/>
  <c r="AC2098" i="11"/>
  <c r="AC636" i="11"/>
  <c r="Z636" i="11"/>
  <c r="Z1613" i="11"/>
  <c r="AC1613" i="11"/>
  <c r="Z1045" i="11"/>
  <c r="AC1045" i="11"/>
  <c r="AF1045" i="11" s="1"/>
  <c r="AC805" i="11"/>
  <c r="Z805" i="11"/>
  <c r="AH436" i="11"/>
  <c r="AJ436" i="11"/>
  <c r="AM436" i="11"/>
  <c r="AO436" i="11"/>
  <c r="Y436" i="11"/>
  <c r="X436" i="11"/>
  <c r="AO403" i="11"/>
  <c r="AH403" i="11"/>
  <c r="AJ403" i="11"/>
  <c r="AM403" i="11"/>
  <c r="Y403" i="11"/>
  <c r="X403" i="11"/>
  <c r="AJ320" i="11"/>
  <c r="AM320" i="11"/>
  <c r="AH320" i="11"/>
  <c r="AO320" i="11"/>
  <c r="Y320" i="11"/>
  <c r="X320" i="11"/>
  <c r="AJ351" i="11"/>
  <c r="AH327" i="11"/>
  <c r="AO382" i="11"/>
  <c r="AJ359" i="11"/>
  <c r="AJ415" i="11"/>
  <c r="AJ355" i="11"/>
  <c r="AH406" i="11"/>
  <c r="AM388" i="11"/>
  <c r="AM351" i="11"/>
  <c r="AO399" i="11"/>
  <c r="AJ327" i="11"/>
  <c r="AM359" i="11"/>
  <c r="AM334" i="11"/>
  <c r="AM406" i="11"/>
  <c r="AM366" i="11"/>
  <c r="AO388" i="11"/>
  <c r="AM399" i="11"/>
  <c r="AH375" i="11"/>
  <c r="AM327" i="11"/>
  <c r="AH359" i="11"/>
  <c r="AO355" i="11"/>
  <c r="AO406" i="11"/>
  <c r="AO378" i="11"/>
  <c r="AJ367" i="11"/>
  <c r="AH423" i="11"/>
  <c r="AO351" i="11"/>
  <c r="AJ375" i="11"/>
  <c r="AH326" i="11"/>
  <c r="AJ342" i="11"/>
  <c r="AK342" i="11" s="1"/>
  <c r="AM355" i="11"/>
  <c r="AO334" i="11"/>
  <c r="AJ406" i="11"/>
  <c r="AH378" i="11"/>
  <c r="AO367" i="11"/>
  <c r="AH388" i="11"/>
  <c r="AH351" i="11"/>
  <c r="AM375" i="11"/>
  <c r="AJ326" i="11"/>
  <c r="AK326" i="11" s="1"/>
  <c r="AH382" i="11"/>
  <c r="AM342" i="11"/>
  <c r="AH334" i="11"/>
  <c r="AM367" i="11"/>
  <c r="AJ388" i="11"/>
  <c r="AO375" i="11"/>
  <c r="AM326" i="11"/>
  <c r="AM382" i="11"/>
  <c r="AH342" i="11"/>
  <c r="AM415" i="11"/>
  <c r="AJ334" i="11"/>
  <c r="AH348" i="11"/>
  <c r="AH399" i="11"/>
  <c r="AO326" i="11"/>
  <c r="AO342" i="11"/>
  <c r="AJ399" i="11"/>
  <c r="AO327" i="11"/>
  <c r="AJ382" i="11"/>
  <c r="AO359" i="11"/>
  <c r="AH415" i="11"/>
  <c r="AH355" i="11"/>
  <c r="AH366" i="11"/>
  <c r="AM348" i="11"/>
  <c r="AJ378" i="11"/>
  <c r="AO423" i="11"/>
  <c r="AM423" i="11"/>
  <c r="AH358" i="11"/>
  <c r="AM407" i="11"/>
  <c r="AJ422" i="11"/>
  <c r="AH371" i="11"/>
  <c r="AJ419" i="11"/>
  <c r="AJ338" i="11"/>
  <c r="AH339" i="11"/>
  <c r="AJ390" i="11"/>
  <c r="AM391" i="11"/>
  <c r="AO322" i="11"/>
  <c r="AJ348" i="11"/>
  <c r="AO347" i="11"/>
  <c r="AJ358" i="11"/>
  <c r="AK358" i="11" s="1"/>
  <c r="AO349" i="11"/>
  <c r="AO407" i="11"/>
  <c r="AM422" i="11"/>
  <c r="AM419" i="11"/>
  <c r="AM338" i="11"/>
  <c r="AJ335" i="11"/>
  <c r="AM390" i="11"/>
  <c r="AH343" i="11"/>
  <c r="AJ379" i="11"/>
  <c r="AH321" i="11"/>
  <c r="AM345" i="11"/>
  <c r="AO415" i="11"/>
  <c r="AO348" i="11"/>
  <c r="AH414" i="11"/>
  <c r="AH347" i="11"/>
  <c r="AM358" i="11"/>
  <c r="AJ411" i="11"/>
  <c r="AH331" i="11"/>
  <c r="AO422" i="11"/>
  <c r="AO419" i="11"/>
  <c r="AO338" i="11"/>
  <c r="AO335" i="11"/>
  <c r="AH330" i="11"/>
  <c r="AO390" i="11"/>
  <c r="AH350" i="11"/>
  <c r="AJ343" i="11"/>
  <c r="AH391" i="11"/>
  <c r="AH322" i="11"/>
  <c r="AH340" i="11"/>
  <c r="AJ414" i="11"/>
  <c r="AJ347" i="11"/>
  <c r="AO358" i="11"/>
  <c r="AM411" i="11"/>
  <c r="AH349" i="11"/>
  <c r="AJ331" i="11"/>
  <c r="AM398" i="11"/>
  <c r="AH367" i="11"/>
  <c r="AM414" i="11"/>
  <c r="AM347" i="11"/>
  <c r="AO411" i="11"/>
  <c r="AJ332" i="11"/>
  <c r="AJ349" i="11"/>
  <c r="AM331" i="11"/>
  <c r="AO398" i="11"/>
  <c r="AM374" i="11"/>
  <c r="AH383" i="11"/>
  <c r="AI383" i="11" s="1"/>
  <c r="AO350" i="11"/>
  <c r="AO343" i="11"/>
  <c r="AM322" i="11"/>
  <c r="AO340" i="11"/>
  <c r="AO366" i="11"/>
  <c r="AM378" i="11"/>
  <c r="AH411" i="11"/>
  <c r="AM332" i="11"/>
  <c r="AM349" i="11"/>
  <c r="AO331" i="11"/>
  <c r="AJ371" i="11"/>
  <c r="AH398" i="11"/>
  <c r="AH374" i="11"/>
  <c r="AI374" i="11" s="1"/>
  <c r="AJ383" i="11"/>
  <c r="AK383" i="11" s="1"/>
  <c r="AJ339" i="11"/>
  <c r="AO330" i="11"/>
  <c r="AJ350" i="11"/>
  <c r="AJ340" i="11"/>
  <c r="AJ366" i="11"/>
  <c r="AK366" i="11" s="1"/>
  <c r="AO414" i="11"/>
  <c r="AH332" i="11"/>
  <c r="AH407" i="11"/>
  <c r="AM371" i="11"/>
  <c r="AJ398" i="11"/>
  <c r="AO374" i="11"/>
  <c r="AH335" i="11"/>
  <c r="AM383" i="11"/>
  <c r="AM339" i="11"/>
  <c r="AJ330" i="11"/>
  <c r="AO391" i="11"/>
  <c r="AO323" i="11"/>
  <c r="AO353" i="11"/>
  <c r="AJ423" i="11"/>
  <c r="AO332" i="11"/>
  <c r="AJ407" i="11"/>
  <c r="AH422" i="11"/>
  <c r="AO371" i="11"/>
  <c r="AH419" i="11"/>
  <c r="AH338" i="11"/>
  <c r="AM335" i="11"/>
  <c r="AO383" i="11"/>
  <c r="AO339" i="11"/>
  <c r="Z276" i="11"/>
  <c r="AC276" i="11"/>
  <c r="Z3187" i="11"/>
  <c r="AC3187" i="11"/>
  <c r="AC3130" i="11"/>
  <c r="Z3130" i="11"/>
  <c r="Z3258" i="11"/>
  <c r="AC3258" i="11"/>
  <c r="AC3193" i="11"/>
  <c r="Z3193" i="11"/>
  <c r="AE3193" i="11" s="1"/>
  <c r="AC645" i="11"/>
  <c r="AF645" i="11" s="1"/>
  <c r="Z645" i="11"/>
  <c r="AJ393" i="11"/>
  <c r="AJ433" i="11"/>
  <c r="Z269" i="11"/>
  <c r="AC269" i="11"/>
  <c r="Z2225" i="11"/>
  <c r="AC2225" i="11"/>
  <c r="AF2225" i="11" s="1"/>
  <c r="AH346" i="11"/>
  <c r="AM341" i="11"/>
  <c r="AC3354" i="11"/>
  <c r="Z3354" i="11"/>
  <c r="J20" i="33"/>
  <c r="AE21" i="35"/>
  <c r="J14" i="33"/>
  <c r="AE15" i="35"/>
  <c r="AC3456" i="11"/>
  <c r="Z3456" i="11"/>
  <c r="Z1788" i="11"/>
  <c r="AC1788" i="11"/>
  <c r="Z387" i="11"/>
  <c r="AE387" i="11" s="1"/>
  <c r="AC387" i="11"/>
  <c r="AM363" i="11"/>
  <c r="Z172" i="11"/>
  <c r="AC172" i="11"/>
  <c r="Z2527" i="11"/>
  <c r="AC2527" i="11"/>
  <c r="AF2527" i="11" s="1"/>
  <c r="Z2551" i="11"/>
  <c r="AC2551" i="11"/>
  <c r="AF2551" i="11" s="1"/>
  <c r="Z1989" i="11"/>
  <c r="AC1989" i="11"/>
  <c r="AF1989" i="11" s="1"/>
  <c r="AO429" i="11"/>
  <c r="AM394" i="11"/>
  <c r="AM413" i="11"/>
  <c r="Z3802" i="11"/>
  <c r="AC3802" i="11"/>
  <c r="Z725" i="11"/>
  <c r="AC725" i="11"/>
  <c r="Z2792" i="11"/>
  <c r="AC2792" i="11"/>
  <c r="AK2792" i="11" s="1"/>
  <c r="Z2712" i="11"/>
  <c r="AC2712" i="11"/>
  <c r="AC2586" i="11"/>
  <c r="Z2586" i="11"/>
  <c r="AM524" i="11"/>
  <c r="AH400" i="11"/>
  <c r="AJ400" i="11"/>
  <c r="AM400" i="11"/>
  <c r="AO400" i="11"/>
  <c r="Y400" i="11"/>
  <c r="X400" i="11"/>
  <c r="Z244" i="11"/>
  <c r="AC244" i="11"/>
  <c r="Z2921" i="11"/>
  <c r="AC2921" i="11"/>
  <c r="AF2921" i="11" s="1"/>
  <c r="Z2130" i="11"/>
  <c r="AC2130" i="11"/>
  <c r="Z2113" i="11"/>
  <c r="AC2113" i="11"/>
  <c r="AF2113" i="11" s="1"/>
  <c r="AJ437" i="11"/>
  <c r="AK437" i="11" s="1"/>
  <c r="Z277" i="11"/>
  <c r="AC277" i="11"/>
  <c r="Z2081" i="11"/>
  <c r="AE2081" i="11" s="1"/>
  <c r="AC2081" i="11"/>
  <c r="AH445" i="11"/>
  <c r="Z397" i="11"/>
  <c r="AI397" i="11" s="1"/>
  <c r="AC397" i="11"/>
  <c r="Z3025" i="11"/>
  <c r="AC3025" i="11"/>
  <c r="Z229" i="11"/>
  <c r="AC229" i="11"/>
  <c r="Z1171" i="11"/>
  <c r="AC1171" i="11"/>
  <c r="AF1171" i="11" s="1"/>
  <c r="Z3666" i="11"/>
  <c r="AE3666" i="11" s="1"/>
  <c r="AC3666" i="11"/>
  <c r="Z3240" i="11"/>
  <c r="AC3240" i="11"/>
  <c r="Z2296" i="11"/>
  <c r="AC2296" i="11"/>
  <c r="AC1589" i="11"/>
  <c r="Z1589" i="11"/>
  <c r="Z1149" i="11"/>
  <c r="AE1149" i="11" s="1"/>
  <c r="AC1149" i="11"/>
  <c r="AM921" i="11"/>
  <c r="Z824" i="11"/>
  <c r="AC824" i="11"/>
  <c r="AO507" i="11"/>
  <c r="AH368" i="11"/>
  <c r="AH364" i="11"/>
  <c r="Z5" i="11"/>
  <c r="AE5" i="11" s="1"/>
  <c r="AC5" i="11"/>
  <c r="AF5" i="11" s="1"/>
  <c r="AC2520" i="11"/>
  <c r="Z2520" i="11"/>
  <c r="Z1771" i="11"/>
  <c r="AE1771" i="11" s="1"/>
  <c r="AC1771" i="11"/>
  <c r="Z2337" i="11"/>
  <c r="AC2337" i="11"/>
  <c r="AF2337" i="11" s="1"/>
  <c r="AM409" i="11"/>
  <c r="AJ449" i="11"/>
  <c r="J35" i="33"/>
  <c r="AE36" i="35"/>
  <c r="Z651" i="11"/>
  <c r="AE651" i="11" s="1"/>
  <c r="AC651" i="11"/>
  <c r="AC174" i="11"/>
  <c r="Z174" i="11"/>
  <c r="AM483" i="11"/>
  <c r="AH944" i="11"/>
  <c r="AI944" i="11" s="1"/>
  <c r="Z3266" i="11"/>
  <c r="AC3266" i="11"/>
  <c r="AO517" i="11"/>
  <c r="AO485" i="11"/>
  <c r="AJ470" i="11"/>
  <c r="AJ860" i="11"/>
  <c r="Z806" i="11"/>
  <c r="AC806" i="11"/>
  <c r="Z907" i="11"/>
  <c r="AC907" i="11"/>
  <c r="Z1207" i="11"/>
  <c r="AC1207" i="11"/>
  <c r="AH935" i="11"/>
  <c r="AJ374" i="11"/>
  <c r="AK374" i="11" s="1"/>
  <c r="Z1307" i="11"/>
  <c r="AC1307" i="11"/>
  <c r="Z1973" i="11"/>
  <c r="AC1973" i="11"/>
  <c r="AF1973" i="11" s="1"/>
  <c r="Z3498" i="11"/>
  <c r="AC3498" i="11"/>
  <c r="Z779" i="11"/>
  <c r="AC779" i="11"/>
  <c r="Z533" i="11"/>
  <c r="AC533" i="11"/>
  <c r="Z2667" i="11"/>
  <c r="AC2667" i="11"/>
  <c r="Z2114" i="11"/>
  <c r="AC2114" i="11"/>
  <c r="Z1712" i="11"/>
  <c r="AC1712" i="11"/>
  <c r="Z3888" i="11"/>
  <c r="AC3888" i="11"/>
  <c r="Z3665" i="11"/>
  <c r="AC3665" i="11"/>
  <c r="Z3540" i="11"/>
  <c r="AC3540" i="11"/>
  <c r="Z869" i="11"/>
  <c r="AC869" i="11"/>
  <c r="AM484" i="11"/>
  <c r="Z300" i="11"/>
  <c r="AC300" i="11"/>
  <c r="Z2970" i="11"/>
  <c r="AC2970" i="11"/>
  <c r="AJ385" i="11"/>
  <c r="AC261" i="11"/>
  <c r="Z261" i="11"/>
  <c r="Z3633" i="11"/>
  <c r="AE3633" i="11" s="1"/>
  <c r="AC3633" i="11"/>
  <c r="Z3065" i="11"/>
  <c r="AC3065" i="11"/>
  <c r="AM386" i="11"/>
  <c r="Z3857" i="11"/>
  <c r="AC3857" i="11"/>
  <c r="AF3857" i="11" s="1"/>
  <c r="Z717" i="11"/>
  <c r="AC717" i="11"/>
  <c r="Z2009" i="11"/>
  <c r="AC2009" i="11"/>
  <c r="AF2009" i="11" s="1"/>
  <c r="Z2016" i="11"/>
  <c r="AE2016" i="11" s="1"/>
  <c r="AC2016" i="11"/>
  <c r="Z1222" i="11"/>
  <c r="AC1222" i="11"/>
  <c r="AJ424" i="11"/>
  <c r="Z395" i="11"/>
  <c r="AC395" i="11"/>
  <c r="AF395" i="11" s="1"/>
  <c r="AB320" i="11"/>
  <c r="AD320" i="11"/>
  <c r="Z1827" i="11"/>
  <c r="AC1827" i="11"/>
  <c r="AF1827" i="11" s="1"/>
  <c r="Z1811" i="11"/>
  <c r="AE1811" i="11" s="1"/>
  <c r="AC1811" i="11"/>
  <c r="Z2464" i="11"/>
  <c r="AC2464" i="11"/>
  <c r="AC685" i="11"/>
  <c r="Z685" i="11"/>
  <c r="AH393" i="11"/>
  <c r="AH433" i="11"/>
  <c r="Z3051" i="11"/>
  <c r="AC3051" i="11"/>
  <c r="Z2361" i="11"/>
  <c r="AC2361" i="11"/>
  <c r="AF2361" i="11" s="1"/>
  <c r="AJ341" i="11"/>
  <c r="Z2596" i="11"/>
  <c r="AC2596" i="11"/>
  <c r="J18" i="33"/>
  <c r="AE19" i="35"/>
  <c r="Z710" i="11"/>
  <c r="AC710" i="11"/>
  <c r="Z1821" i="11"/>
  <c r="AC1821" i="11"/>
  <c r="Z933" i="11"/>
  <c r="AC933" i="11"/>
  <c r="AF933" i="11" s="1"/>
  <c r="Z588" i="11"/>
  <c r="AC588" i="11"/>
  <c r="Z548" i="11"/>
  <c r="AI548" i="11" s="1"/>
  <c r="AC548" i="11"/>
  <c r="AM387" i="11"/>
  <c r="AJ363" i="11"/>
  <c r="AC2504" i="11"/>
  <c r="AK2504" i="11" s="1"/>
  <c r="Z2504" i="11"/>
  <c r="AC3760" i="11"/>
  <c r="Z3760" i="11"/>
  <c r="Z3058" i="11"/>
  <c r="AC3058" i="11"/>
  <c r="Z2017" i="11"/>
  <c r="AC2017" i="11"/>
  <c r="AF2017" i="11" s="1"/>
  <c r="AH401" i="11"/>
  <c r="Z3010" i="11"/>
  <c r="AC3010" i="11"/>
  <c r="AO394" i="11"/>
  <c r="Z739" i="11"/>
  <c r="AC739" i="11"/>
  <c r="AF739" i="11" s="1"/>
  <c r="AJ413" i="11"/>
  <c r="AK413" i="11" s="1"/>
  <c r="Z565" i="11"/>
  <c r="AC565" i="11"/>
  <c r="Z3239" i="11"/>
  <c r="AC3239" i="11"/>
  <c r="AJ524" i="11"/>
  <c r="AJ396" i="11"/>
  <c r="AM396" i="11"/>
  <c r="AH396" i="11"/>
  <c r="AO396" i="11"/>
  <c r="Y396" i="11"/>
  <c r="X396" i="11"/>
  <c r="Z2282" i="11"/>
  <c r="AC2282" i="11"/>
  <c r="AF2282" i="11" s="1"/>
  <c r="AC2874" i="11"/>
  <c r="Z2874" i="11"/>
  <c r="AO437" i="11"/>
  <c r="Z629" i="11"/>
  <c r="AC629" i="11"/>
  <c r="Z2377" i="11"/>
  <c r="AC2377" i="11"/>
  <c r="AF2377" i="11" s="1"/>
  <c r="Z3376" i="11"/>
  <c r="AC3376" i="11"/>
  <c r="Z1029" i="11"/>
  <c r="AI1029" i="11" s="1"/>
  <c r="AC1029" i="11"/>
  <c r="AJ921" i="11"/>
  <c r="Z828" i="11"/>
  <c r="AC828" i="11"/>
  <c r="Z508" i="11"/>
  <c r="AC508" i="11"/>
  <c r="AH507" i="11"/>
  <c r="AI507" i="11" s="1"/>
  <c r="AM392" i="11"/>
  <c r="AO368" i="11"/>
  <c r="Z3361" i="11"/>
  <c r="AE3361" i="11" s="1"/>
  <c r="AC3361" i="11"/>
  <c r="Z2290" i="11"/>
  <c r="AC2290" i="11"/>
  <c r="AF2290" i="11" s="1"/>
  <c r="Z2937" i="11"/>
  <c r="AC2937" i="11"/>
  <c r="Z3218" i="11"/>
  <c r="AC3218" i="11"/>
  <c r="Z2210" i="11"/>
  <c r="AC2210" i="11"/>
  <c r="Z3185" i="11"/>
  <c r="AC3185" i="11"/>
  <c r="AF3185" i="11" s="1"/>
  <c r="AO409" i="11"/>
  <c r="J31" i="33"/>
  <c r="AE32" i="35"/>
  <c r="AJ323" i="11"/>
  <c r="Z379" i="11"/>
  <c r="AC379" i="11"/>
  <c r="AF379" i="11" s="1"/>
  <c r="AJ483" i="11"/>
  <c r="AK483" i="11" s="1"/>
  <c r="AO944" i="11"/>
  <c r="Z1477" i="11"/>
  <c r="AC1477" i="11"/>
  <c r="AF1477" i="11" s="1"/>
  <c r="AJ517" i="11"/>
  <c r="Z3465" i="11"/>
  <c r="AC3465" i="11"/>
  <c r="AM518" i="11"/>
  <c r="Z435" i="11"/>
  <c r="AC435" i="11"/>
  <c r="AC510" i="11"/>
  <c r="Z510" i="11"/>
  <c r="Z950" i="11"/>
  <c r="AC950" i="11"/>
  <c r="AM447" i="11"/>
  <c r="AA9" i="35"/>
  <c r="AE50" i="35"/>
  <c r="J51" i="33"/>
  <c r="AA33" i="35"/>
  <c r="Z1716" i="11"/>
  <c r="AC1716" i="11"/>
  <c r="AK1716" i="11" s="1"/>
  <c r="AJ872" i="11"/>
  <c r="Z619" i="11"/>
  <c r="AE619" i="11" s="1"/>
  <c r="AC619" i="11"/>
  <c r="AF619" i="11" s="1"/>
  <c r="Z1851" i="11"/>
  <c r="AC1851" i="11"/>
  <c r="Z1303" i="11"/>
  <c r="AC1303" i="11"/>
  <c r="AF1303" i="11" s="1"/>
  <c r="Z1854" i="11"/>
  <c r="AC1854" i="11"/>
  <c r="Z3279" i="11"/>
  <c r="AC3279" i="11"/>
  <c r="AK3279" i="11" s="1"/>
  <c r="Z670" i="11"/>
  <c r="AC670" i="11"/>
  <c r="Z2354" i="11"/>
  <c r="AC2354" i="11"/>
  <c r="Z1219" i="11"/>
  <c r="AC1219" i="11"/>
  <c r="AF1219" i="11" s="1"/>
  <c r="Z203" i="11"/>
  <c r="AE203" i="11" s="1"/>
  <c r="AC203" i="11"/>
  <c r="Z398" i="11"/>
  <c r="AC398" i="11"/>
  <c r="AF398" i="11" s="1"/>
  <c r="Z582" i="11"/>
  <c r="AC582" i="11"/>
  <c r="Z1444" i="11"/>
  <c r="AC1444" i="11"/>
  <c r="AK1444" i="11" s="1"/>
  <c r="Z2321" i="11"/>
  <c r="AE2321" i="11" s="1"/>
  <c r="AC2321" i="11"/>
  <c r="Z3737" i="11"/>
  <c r="AC3737" i="11"/>
  <c r="Z3282" i="11"/>
  <c r="AC3282" i="11"/>
  <c r="AK3282" i="11" s="1"/>
  <c r="Z1291" i="11"/>
  <c r="AI1291" i="11" s="1"/>
  <c r="AC1291" i="11"/>
  <c r="Z115" i="11"/>
  <c r="AE115" i="11" s="1"/>
  <c r="AC115" i="11"/>
  <c r="AF115" i="11" s="1"/>
  <c r="Z2298" i="11"/>
  <c r="AC2298" i="11"/>
  <c r="Z1500" i="11"/>
  <c r="AC1500" i="11"/>
  <c r="AK1500" i="11" s="1"/>
  <c r="Z1160" i="11"/>
  <c r="AC1160" i="11"/>
  <c r="Z1700" i="11"/>
  <c r="AC1700" i="11"/>
  <c r="F15" i="54"/>
  <c r="F17" i="54" s="1"/>
  <c r="F67" i="54"/>
  <c r="Z3601" i="11"/>
  <c r="AE3601" i="11" s="1"/>
  <c r="AC3601" i="11"/>
  <c r="Z1804" i="11"/>
  <c r="AC1804" i="11"/>
  <c r="Z107" i="11"/>
  <c r="AE107" i="11" s="1"/>
  <c r="AC107" i="11"/>
  <c r="AF107" i="11" s="1"/>
  <c r="AC3322" i="11"/>
  <c r="Z3322" i="11"/>
  <c r="Z3490" i="11"/>
  <c r="AC3490" i="11"/>
  <c r="Z1532" i="11"/>
  <c r="AC1532" i="11"/>
  <c r="Z3610" i="11"/>
  <c r="AI3610" i="11" s="1"/>
  <c r="AC3610" i="11"/>
  <c r="Z1926" i="11"/>
  <c r="AC1926" i="11"/>
  <c r="Z502" i="11"/>
  <c r="AC502" i="11"/>
  <c r="Z1876" i="11"/>
  <c r="AC1876" i="11"/>
  <c r="AF1876" i="11" s="1"/>
  <c r="Z1509" i="11"/>
  <c r="AC1509" i="11"/>
  <c r="Z1483" i="11"/>
  <c r="AE1483" i="11" s="1"/>
  <c r="AC1483" i="11"/>
  <c r="AC14" i="11"/>
  <c r="AF14" i="11" s="1"/>
  <c r="Z14" i="11"/>
  <c r="AE14" i="11" s="1"/>
  <c r="Z3752" i="11"/>
  <c r="AE3752" i="11" s="1"/>
  <c r="AC3752" i="11"/>
  <c r="AC2930" i="11"/>
  <c r="Z2930" i="11"/>
  <c r="AC1460" i="11"/>
  <c r="Z1460" i="11"/>
  <c r="Z1860" i="11"/>
  <c r="AC1860" i="11"/>
  <c r="Z1443" i="11"/>
  <c r="AC1443" i="11"/>
  <c r="AF1443" i="11" s="1"/>
  <c r="Z110" i="11"/>
  <c r="AC110" i="11"/>
  <c r="Z227" i="11"/>
  <c r="AC227" i="11"/>
  <c r="Z2273" i="11"/>
  <c r="AE2273" i="11" s="1"/>
  <c r="AC2273" i="11"/>
  <c r="Z1525" i="11"/>
  <c r="AC1525" i="11"/>
  <c r="AC414" i="11"/>
  <c r="Z414" i="11"/>
  <c r="Z3704" i="11"/>
  <c r="AC3704" i="11"/>
  <c r="Z3081" i="11"/>
  <c r="AC3081" i="11"/>
  <c r="AF3081" i="11" s="1"/>
  <c r="Z1911" i="11"/>
  <c r="AC1911" i="11"/>
  <c r="Z1254" i="11"/>
  <c r="AC1254" i="11"/>
  <c r="Z1822" i="11"/>
  <c r="AC1822" i="11"/>
  <c r="Z2554" i="11"/>
  <c r="AC2554" i="11"/>
  <c r="Z2714" i="11"/>
  <c r="AC2714" i="11"/>
  <c r="F43" i="54"/>
  <c r="F93" i="54"/>
  <c r="F75" i="54"/>
  <c r="F25" i="54"/>
  <c r="AA18" i="35"/>
  <c r="Z1828" i="11"/>
  <c r="AC1828" i="11"/>
  <c r="AK1828" i="11" s="1"/>
  <c r="Z1227" i="11"/>
  <c r="AE1227" i="11" s="1"/>
  <c r="AC1227" i="11"/>
  <c r="Z43" i="11"/>
  <c r="AE43" i="11" s="1"/>
  <c r="AC43" i="11"/>
  <c r="AF43" i="11" s="1"/>
  <c r="Z187" i="11"/>
  <c r="AC187" i="11"/>
  <c r="Z1060" i="11"/>
  <c r="AC1060" i="11"/>
  <c r="AC3305" i="11"/>
  <c r="Z3305" i="11"/>
  <c r="Z2424" i="11"/>
  <c r="AC2424" i="11"/>
  <c r="Z1076" i="11"/>
  <c r="AC1076" i="11"/>
  <c r="Z340" i="11"/>
  <c r="AC340" i="11"/>
  <c r="AC494" i="11"/>
  <c r="Z494" i="11"/>
  <c r="AC1900" i="11"/>
  <c r="Z1900" i="11"/>
  <c r="Z1172" i="11"/>
  <c r="AC1172" i="11"/>
  <c r="Z1275" i="11"/>
  <c r="AE1275" i="11" s="1"/>
  <c r="AC1275" i="11"/>
  <c r="AF1275" i="11" s="1"/>
  <c r="AC2458" i="11"/>
  <c r="AK2458" i="11" s="1"/>
  <c r="Z2458" i="11"/>
  <c r="Z3023" i="11"/>
  <c r="AE3023" i="11" s="1"/>
  <c r="AC3023" i="11"/>
  <c r="AF3023" i="11" s="1"/>
  <c r="Z3394" i="11"/>
  <c r="AC3394" i="11"/>
  <c r="Z3451" i="11"/>
  <c r="AC3451" i="11"/>
  <c r="AC1212" i="11"/>
  <c r="AF1212" i="11" s="1"/>
  <c r="Z1212" i="11"/>
  <c r="Z2552" i="11"/>
  <c r="AC2552" i="11"/>
  <c r="Z495" i="11"/>
  <c r="AC495" i="11"/>
  <c r="Z1606" i="11"/>
  <c r="AC1606" i="11"/>
  <c r="Z1389" i="11"/>
  <c r="AC1389" i="11"/>
  <c r="AF1389" i="11" s="1"/>
  <c r="Z766" i="11"/>
  <c r="AC766" i="11"/>
  <c r="Z1358" i="11"/>
  <c r="AC1358" i="11"/>
  <c r="AC3786" i="11"/>
  <c r="Z3786" i="11"/>
  <c r="Z782" i="11"/>
  <c r="AC782" i="11"/>
  <c r="AA10" i="35"/>
  <c r="AA26" i="35"/>
  <c r="J5" i="33"/>
  <c r="AE6" i="35"/>
  <c r="Z1188" i="11"/>
  <c r="AC1188" i="11"/>
  <c r="Z443" i="11"/>
  <c r="AE443" i="11" s="1"/>
  <c r="AC443" i="11"/>
  <c r="AF443" i="11" s="1"/>
  <c r="Z884" i="11"/>
  <c r="AC884" i="11"/>
  <c r="AF884" i="11" s="1"/>
  <c r="Z13" i="11"/>
  <c r="AE13" i="11" s="1"/>
  <c r="AC13" i="11"/>
  <c r="AF13" i="11" s="1"/>
  <c r="Z1667" i="11"/>
  <c r="AC1667" i="11"/>
  <c r="AF1667" i="11" s="1"/>
  <c r="Z2777" i="11"/>
  <c r="AC2777" i="11"/>
  <c r="AF2777" i="11" s="1"/>
  <c r="Z134" i="11"/>
  <c r="AC134" i="11"/>
  <c r="Z2279" i="11"/>
  <c r="AE2279" i="11" s="1"/>
  <c r="AC2279" i="11"/>
  <c r="AF2279" i="11" s="1"/>
  <c r="Z1414" i="11"/>
  <c r="AC1414" i="11"/>
  <c r="AC1580" i="11"/>
  <c r="Z1580" i="11"/>
  <c r="Z1430" i="11"/>
  <c r="AC1430" i="11"/>
  <c r="Z1390" i="11"/>
  <c r="AC1390" i="11"/>
  <c r="Z1678" i="11"/>
  <c r="AC1678" i="11"/>
  <c r="AK1678" i="11" s="1"/>
  <c r="AA52" i="35"/>
  <c r="AE52" i="35" s="1"/>
  <c r="Z1196" i="11"/>
  <c r="AC1196" i="11"/>
  <c r="AK1196" i="11" s="1"/>
  <c r="Z892" i="11"/>
  <c r="AC892" i="11"/>
  <c r="Z1100" i="11"/>
  <c r="AC1100" i="11"/>
  <c r="Z747" i="11"/>
  <c r="AE747" i="11" s="1"/>
  <c r="AC747" i="11"/>
  <c r="AF747" i="11" s="1"/>
  <c r="Z2992" i="11"/>
  <c r="AC2992" i="11"/>
  <c r="AC2928" i="11"/>
  <c r="Z2928" i="11"/>
  <c r="Z3457" i="11"/>
  <c r="AC3457" i="11"/>
  <c r="Z12" i="11"/>
  <c r="AE12" i="11" s="1"/>
  <c r="AC12" i="11"/>
  <c r="AF12" i="11" s="1"/>
  <c r="Z563" i="11"/>
  <c r="AC563" i="11"/>
  <c r="AF563" i="11" s="1"/>
  <c r="Z27" i="11"/>
  <c r="AE27" i="11" s="1"/>
  <c r="AC27" i="11"/>
  <c r="AF27" i="11" s="1"/>
  <c r="Z299" i="11"/>
  <c r="AE299" i="11" s="1"/>
  <c r="AC299" i="11"/>
  <c r="Z912" i="11"/>
  <c r="AC912" i="11"/>
  <c r="Z1632" i="11"/>
  <c r="AC1632" i="11"/>
  <c r="Z78" i="11"/>
  <c r="AC78" i="11"/>
  <c r="AF78" i="11" s="1"/>
  <c r="Z2609" i="11"/>
  <c r="AC2609" i="11"/>
  <c r="Z3447" i="11"/>
  <c r="AC3447" i="11"/>
  <c r="Z1051" i="11"/>
  <c r="AC1051" i="11"/>
  <c r="AF1051" i="11" s="1"/>
  <c r="Z1979" i="11"/>
  <c r="AC1979" i="11"/>
  <c r="Z2664" i="11"/>
  <c r="AC2664" i="11"/>
  <c r="Z2289" i="11"/>
  <c r="AC2289" i="11"/>
  <c r="AF2289" i="11" s="1"/>
  <c r="Z1269" i="11"/>
  <c r="AC1269" i="11"/>
  <c r="Z1166" i="11"/>
  <c r="AC1166" i="11"/>
  <c r="Z102" i="11"/>
  <c r="AE102" i="11" s="1"/>
  <c r="AC102" i="11"/>
  <c r="AF102" i="11" s="1"/>
  <c r="Z1750" i="11"/>
  <c r="AC1750" i="11"/>
  <c r="Z2855" i="11"/>
  <c r="AC2855" i="11"/>
  <c r="AF2855" i="11" s="1"/>
  <c r="Z1862" i="11"/>
  <c r="AC1862" i="11"/>
  <c r="Z2545" i="11"/>
  <c r="AC2545" i="11"/>
  <c r="AC902" i="11"/>
  <c r="Z902" i="11"/>
  <c r="Z2297" i="11"/>
  <c r="AC2297" i="11"/>
  <c r="Z1348" i="11"/>
  <c r="AC1348" i="11"/>
  <c r="AC694" i="11"/>
  <c r="Z694" i="11"/>
  <c r="Z2473" i="11"/>
  <c r="AE2473" i="11" s="1"/>
  <c r="AC2473" i="11"/>
  <c r="Z331" i="11"/>
  <c r="AC331" i="11"/>
  <c r="Z349" i="11"/>
  <c r="AC349" i="11"/>
  <c r="Z661" i="11"/>
  <c r="AC661" i="11"/>
  <c r="AF661" i="11" s="1"/>
  <c r="Z1459" i="11"/>
  <c r="AC1459" i="11"/>
  <c r="Z3449" i="11"/>
  <c r="AC3449" i="11"/>
  <c r="Z411" i="11"/>
  <c r="AC411" i="11"/>
  <c r="Z2447" i="11"/>
  <c r="AC2447" i="11"/>
  <c r="AF2447" i="11" s="1"/>
  <c r="Z1309" i="11"/>
  <c r="AC1309" i="11"/>
  <c r="Z1868" i="11"/>
  <c r="AC1868" i="11"/>
  <c r="Z1276" i="11"/>
  <c r="AC1276" i="11"/>
  <c r="Z2514" i="11"/>
  <c r="AC2514" i="11"/>
  <c r="Z1875" i="11"/>
  <c r="AC1875" i="11"/>
  <c r="Z2071" i="11"/>
  <c r="AC2071" i="11"/>
  <c r="AK2071" i="11" s="1"/>
  <c r="Z3810" i="11"/>
  <c r="AC3810" i="11"/>
  <c r="Z971" i="11"/>
  <c r="AE971" i="11" s="1"/>
  <c r="AC971" i="11"/>
  <c r="Z1701" i="11"/>
  <c r="AE1701" i="11" s="1"/>
  <c r="AC1701" i="11"/>
  <c r="Z2808" i="11"/>
  <c r="AC2808" i="11"/>
  <c r="AF2808" i="11" s="1"/>
  <c r="Z517" i="11"/>
  <c r="AC517" i="11"/>
  <c r="Z3401" i="11"/>
  <c r="AC3401" i="11"/>
  <c r="AF3401" i="11" s="1"/>
  <c r="F83" i="54"/>
  <c r="F33" i="54"/>
  <c r="Z678" i="11"/>
  <c r="AC678" i="11"/>
  <c r="Z195" i="11"/>
  <c r="AC195" i="11"/>
  <c r="AF195" i="11" s="1"/>
  <c r="Z3336" i="11"/>
  <c r="AE3336" i="11" s="1"/>
  <c r="AC3336" i="11"/>
  <c r="AC3265" i="11"/>
  <c r="Z3265" i="11"/>
  <c r="Z2495" i="11"/>
  <c r="AE2495" i="11" s="1"/>
  <c r="AC2495" i="11"/>
  <c r="AF2495" i="11" s="1"/>
  <c r="AC485" i="11"/>
  <c r="Z485" i="11"/>
  <c r="AE485" i="11" s="1"/>
  <c r="AC2193" i="11"/>
  <c r="Z2193" i="11"/>
  <c r="AE2193" i="11" s="1"/>
  <c r="Z3007" i="11"/>
  <c r="AC3007" i="11"/>
  <c r="AF3007" i="11" s="1"/>
  <c r="Z1308" i="11"/>
  <c r="AC1308" i="11"/>
  <c r="AF1308" i="11" s="1"/>
  <c r="Z1413" i="11"/>
  <c r="AC1413" i="11"/>
  <c r="AF1413" i="11" s="1"/>
  <c r="Z943" i="11"/>
  <c r="AC943" i="11"/>
  <c r="Z343" i="11"/>
  <c r="AC343" i="11"/>
  <c r="Z3706" i="11"/>
  <c r="AC3706" i="11"/>
  <c r="Z838" i="11"/>
  <c r="AC838" i="11"/>
  <c r="Z814" i="11"/>
  <c r="AC814" i="11"/>
  <c r="AF814" i="11" s="1"/>
  <c r="J37" i="33"/>
  <c r="AE38" i="35"/>
  <c r="J21" i="33"/>
  <c r="AE22" i="35"/>
  <c r="Z1180" i="11"/>
  <c r="AC1180" i="11"/>
  <c r="AC3337" i="11"/>
  <c r="Z3337" i="11"/>
  <c r="AC1132" i="11"/>
  <c r="Z1132" i="11"/>
  <c r="Z2306" i="11"/>
  <c r="AC2306" i="11"/>
  <c r="AC3794" i="11"/>
  <c r="Z3794" i="11"/>
  <c r="AI3794" i="11" s="1"/>
  <c r="AC926" i="11"/>
  <c r="Z926" i="11"/>
  <c r="Z856" i="11"/>
  <c r="AC856" i="11"/>
  <c r="AC1324" i="11"/>
  <c r="Z1324" i="11"/>
  <c r="Z980" i="11"/>
  <c r="AC980" i="11"/>
  <c r="Z1564" i="11"/>
  <c r="AC1564" i="11"/>
  <c r="Z1783" i="11"/>
  <c r="AC1783" i="11"/>
  <c r="Z1359" i="11"/>
  <c r="AC1359" i="11"/>
  <c r="Z765" i="11"/>
  <c r="AE765" i="11" s="1"/>
  <c r="AC765" i="11"/>
  <c r="Z1086" i="11"/>
  <c r="AC1086" i="11"/>
  <c r="Z1982" i="11"/>
  <c r="AC1982" i="11"/>
  <c r="Z1774" i="11"/>
  <c r="AC1774" i="11"/>
  <c r="Z91" i="11"/>
  <c r="AC91" i="11"/>
  <c r="AF91" i="11" s="1"/>
  <c r="AC1332" i="11"/>
  <c r="Z1332" i="11"/>
  <c r="Z1683" i="11"/>
  <c r="AC1683" i="11"/>
  <c r="AF1683" i="11" s="1"/>
  <c r="AC2088" i="11"/>
  <c r="Z2088" i="11"/>
  <c r="Z2786" i="11"/>
  <c r="AC2786" i="11"/>
  <c r="Z3385" i="11"/>
  <c r="AE3385" i="11" s="1"/>
  <c r="AC3385" i="11"/>
  <c r="O197" i="54"/>
  <c r="U197" i="54"/>
  <c r="AB197" i="54" s="1"/>
  <c r="AE197" i="54" s="1"/>
  <c r="H197" i="54"/>
  <c r="I197" i="54" s="1"/>
  <c r="J197" i="54" s="1"/>
  <c r="Z19" i="11"/>
  <c r="AC19" i="11"/>
  <c r="AF19" i="11" s="1"/>
  <c r="Z1068" i="11"/>
  <c r="AC1068" i="11"/>
  <c r="Z1468" i="11"/>
  <c r="AI1468" i="11" s="1"/>
  <c r="AC1468" i="11"/>
  <c r="AF1468" i="11" s="1"/>
  <c r="Z635" i="11"/>
  <c r="AC635" i="11"/>
  <c r="Z1620" i="11"/>
  <c r="AC1620" i="11"/>
  <c r="Z2896" i="11"/>
  <c r="AE2896" i="11" s="1"/>
  <c r="AC2896" i="11"/>
  <c r="Z3298" i="11"/>
  <c r="AC3298" i="11"/>
  <c r="Z2841" i="11"/>
  <c r="AC2841" i="11"/>
  <c r="Z2191" i="11"/>
  <c r="AC2191" i="11"/>
  <c r="AF2191" i="11" s="1"/>
  <c r="Z1711" i="11"/>
  <c r="AC1711" i="11"/>
  <c r="Z1111" i="11"/>
  <c r="AC1111" i="11"/>
  <c r="Z534" i="11"/>
  <c r="AC534" i="11"/>
  <c r="Z1078" i="11"/>
  <c r="AC1078" i="11"/>
  <c r="Z1388" i="11"/>
  <c r="AC1388" i="11"/>
  <c r="AC1452" i="11"/>
  <c r="Z1452" i="11"/>
  <c r="Z1421" i="11"/>
  <c r="AE1421" i="11" s="1"/>
  <c r="AC1421" i="11"/>
  <c r="Z3328" i="11"/>
  <c r="AC3328" i="11"/>
  <c r="Z478" i="11"/>
  <c r="AC478" i="11"/>
  <c r="AF478" i="11" s="1"/>
  <c r="Z1380" i="11"/>
  <c r="AC1380" i="11"/>
  <c r="Z2810" i="11"/>
  <c r="AC2810" i="11"/>
  <c r="Z2929" i="11"/>
  <c r="AC2929" i="11"/>
  <c r="AF2929" i="11" s="1"/>
  <c r="Z3602" i="11"/>
  <c r="AC3602" i="11"/>
  <c r="AC3818" i="11"/>
  <c r="Z3818" i="11"/>
  <c r="AI3818" i="11" s="1"/>
  <c r="Z1312" i="11"/>
  <c r="AC1312" i="11"/>
  <c r="Z771" i="11"/>
  <c r="AC771" i="11"/>
  <c r="AF771" i="11" s="1"/>
  <c r="Z2242" i="11"/>
  <c r="AC2242" i="11"/>
  <c r="Z1379" i="11"/>
  <c r="AC1379" i="11"/>
  <c r="Z3410" i="11"/>
  <c r="AC3410" i="11"/>
  <c r="Z486" i="11"/>
  <c r="AC486" i="11"/>
  <c r="Z3273" i="11"/>
  <c r="AC3273" i="11"/>
  <c r="AF3273" i="11" s="1"/>
  <c r="Z347" i="11"/>
  <c r="AE347" i="11" s="1"/>
  <c r="AC347" i="11"/>
  <c r="Z1020" i="11"/>
  <c r="AI1020" i="11" s="1"/>
  <c r="AC1020" i="11"/>
  <c r="AK1020" i="11" s="1"/>
  <c r="Z1236" i="11"/>
  <c r="AC1236" i="11"/>
  <c r="AC454" i="11"/>
  <c r="Z454" i="11"/>
  <c r="Z36" i="11"/>
  <c r="AE36" i="11" s="1"/>
  <c r="AC36" i="11"/>
  <c r="AF36" i="11" s="1"/>
  <c r="Z1652" i="11"/>
  <c r="AC1652" i="11"/>
  <c r="AC2426" i="11"/>
  <c r="Z2426" i="11"/>
  <c r="Z1347" i="11"/>
  <c r="AC1347" i="11"/>
  <c r="Z1080" i="11"/>
  <c r="AC1080" i="11"/>
  <c r="Z867" i="11"/>
  <c r="AC867" i="11"/>
  <c r="Z2490" i="11"/>
  <c r="AC2490" i="11"/>
  <c r="Z3441" i="11"/>
  <c r="AE3441" i="11" s="1"/>
  <c r="AC3441" i="11"/>
  <c r="Z132" i="11"/>
  <c r="AE132" i="11" s="1"/>
  <c r="AC132" i="11"/>
  <c r="Z1709" i="11"/>
  <c r="AC1709" i="11"/>
  <c r="AF1709" i="11" s="1"/>
  <c r="Z1766" i="11"/>
  <c r="AC1766" i="11"/>
  <c r="Z2857" i="11"/>
  <c r="AE2857" i="11" s="1"/>
  <c r="AC2857" i="11"/>
  <c r="Z1438" i="11"/>
  <c r="AC1438" i="11"/>
  <c r="Z878" i="11"/>
  <c r="AC878" i="11"/>
  <c r="AA5" i="35"/>
  <c r="Z1155" i="11"/>
  <c r="AE1155" i="11" s="1"/>
  <c r="AC1155" i="11"/>
  <c r="AF1155" i="11" s="1"/>
  <c r="Z988" i="11"/>
  <c r="AC988" i="11"/>
  <c r="Z579" i="11"/>
  <c r="AC579" i="11"/>
  <c r="Z1092" i="11"/>
  <c r="AC1092" i="11"/>
  <c r="Z1372" i="11"/>
  <c r="AC1372" i="11"/>
  <c r="AC1908" i="11"/>
  <c r="Z1908" i="11"/>
  <c r="Z2034" i="11"/>
  <c r="AC2034" i="11"/>
  <c r="Z3730" i="11"/>
  <c r="AC3730" i="11"/>
  <c r="AF3730" i="11" s="1"/>
  <c r="AC2506" i="11"/>
  <c r="Z2506" i="11"/>
  <c r="Z2816" i="11"/>
  <c r="AC2816" i="11"/>
  <c r="AK2816" i="11" s="1"/>
  <c r="AC2072" i="11"/>
  <c r="Z2072" i="11"/>
  <c r="Z1987" i="11"/>
  <c r="AC1987" i="11"/>
  <c r="AC2090" i="11"/>
  <c r="Z2090" i="11"/>
  <c r="Z3681" i="11"/>
  <c r="AC3681" i="11"/>
  <c r="Z1581" i="11"/>
  <c r="AI1581" i="11" s="1"/>
  <c r="AC1581" i="11"/>
  <c r="Z955" i="11"/>
  <c r="AC955" i="11"/>
  <c r="Z3368" i="11"/>
  <c r="AC3368" i="11"/>
  <c r="Z1422" i="11"/>
  <c r="AC1422" i="11"/>
  <c r="Z830" i="11"/>
  <c r="AC830" i="11"/>
  <c r="Z3063" i="11"/>
  <c r="AC3063" i="11"/>
  <c r="Z1838" i="11"/>
  <c r="AC1838" i="11"/>
  <c r="AK1838" i="11" s="1"/>
  <c r="AC2530" i="11"/>
  <c r="Z2530" i="11"/>
  <c r="Z158" i="11"/>
  <c r="AC158" i="11"/>
  <c r="Z2074" i="11"/>
  <c r="AC2074" i="11"/>
  <c r="AK2074" i="11" s="1"/>
  <c r="Z2610" i="11"/>
  <c r="AC2610" i="11"/>
  <c r="Z315" i="11"/>
  <c r="AE315" i="11" s="1"/>
  <c r="AC315" i="11"/>
  <c r="AF315" i="11" s="1"/>
  <c r="Z788" i="11"/>
  <c r="AC788" i="11"/>
  <c r="Z1052" i="11"/>
  <c r="AC1052" i="11"/>
  <c r="AF1052" i="11" s="1"/>
  <c r="Z3338" i="11"/>
  <c r="AC3338" i="11"/>
  <c r="AC30" i="11"/>
  <c r="AF30" i="11" s="1"/>
  <c r="Z30" i="11"/>
  <c r="AE30" i="11" s="1"/>
  <c r="Z2703" i="11"/>
  <c r="AC2703" i="11"/>
  <c r="AF2703" i="11" s="1"/>
  <c r="Z3442" i="11"/>
  <c r="AC3442" i="11"/>
  <c r="Z675" i="11"/>
  <c r="AC675" i="11"/>
  <c r="Z995" i="11"/>
  <c r="AC995" i="11"/>
  <c r="Z419" i="11"/>
  <c r="AE419" i="11" s="1"/>
  <c r="AC419" i="11"/>
  <c r="AF419" i="11" s="1"/>
  <c r="Z1507" i="11"/>
  <c r="AE1507" i="11" s="1"/>
  <c r="AC1507" i="11"/>
  <c r="AF1507" i="11" s="1"/>
  <c r="Z243" i="11"/>
  <c r="AC243" i="11"/>
  <c r="AF243" i="11" s="1"/>
  <c r="AC574" i="11"/>
  <c r="Z574" i="11"/>
  <c r="AE574" i="11" s="1"/>
  <c r="Z2256" i="11"/>
  <c r="AC2256" i="11"/>
  <c r="Z1411" i="11"/>
  <c r="AE1411" i="11" s="1"/>
  <c r="AC1411" i="11"/>
  <c r="Z2472" i="11"/>
  <c r="AC2472" i="11"/>
  <c r="Z3577" i="11"/>
  <c r="AE3577" i="11" s="1"/>
  <c r="AC3577" i="11"/>
  <c r="Z2185" i="11"/>
  <c r="AC2185" i="11"/>
  <c r="AF2185" i="11" s="1"/>
  <c r="Z238" i="11"/>
  <c r="AC238" i="11"/>
  <c r="Z3215" i="11"/>
  <c r="AC3215" i="11"/>
  <c r="AF3215" i="11" s="1"/>
  <c r="Z1214" i="11"/>
  <c r="AC1214" i="11"/>
  <c r="AK1214" i="11" s="1"/>
  <c r="Z1022" i="11"/>
  <c r="AC1022" i="11"/>
  <c r="AC2082" i="11"/>
  <c r="Z2082" i="11"/>
  <c r="Z3584" i="11"/>
  <c r="AC3584" i="11"/>
  <c r="AK3584" i="11" s="1"/>
  <c r="Z2257" i="11"/>
  <c r="AC2257" i="11"/>
  <c r="AF2257" i="11" s="1"/>
  <c r="Z2314" i="11"/>
  <c r="AC2314" i="11"/>
  <c r="Z2096" i="11"/>
  <c r="AC2096" i="11"/>
  <c r="AF2096" i="11" s="1"/>
  <c r="Z3585" i="11"/>
  <c r="AC3585" i="11"/>
  <c r="AF3585" i="11" s="1"/>
  <c r="AC3386" i="11"/>
  <c r="Z3386" i="11"/>
  <c r="Z526" i="11"/>
  <c r="AC526" i="11"/>
  <c r="Z820" i="11"/>
  <c r="AC820" i="11"/>
  <c r="Z1453" i="11"/>
  <c r="AC1453" i="11"/>
  <c r="AF1453" i="11" s="1"/>
  <c r="Z2626" i="11"/>
  <c r="AC2626" i="11"/>
  <c r="Z2719" i="11"/>
  <c r="AE2719" i="11" s="1"/>
  <c r="AC2719" i="11"/>
  <c r="Z501" i="11"/>
  <c r="AC501" i="11"/>
  <c r="AC3433" i="11"/>
  <c r="Z3433" i="11"/>
  <c r="AC2793" i="11"/>
  <c r="Z2793" i="11"/>
  <c r="AE2793" i="11" s="1"/>
  <c r="Z1356" i="11"/>
  <c r="AC1356" i="11"/>
  <c r="AF1356" i="11" s="1"/>
  <c r="Z1259" i="11"/>
  <c r="AE1259" i="11" s="1"/>
  <c r="AC1259" i="11"/>
  <c r="Z1836" i="11"/>
  <c r="AC1836" i="11"/>
  <c r="Z2522" i="11"/>
  <c r="AE2522" i="11" s="1"/>
  <c r="AC2522" i="11"/>
  <c r="Z1134" i="11"/>
  <c r="AC1134" i="11"/>
  <c r="AF1134" i="11" s="1"/>
  <c r="Z2601" i="11"/>
  <c r="AC2601" i="11"/>
  <c r="Z3520" i="11"/>
  <c r="AC3520" i="11"/>
  <c r="Z1830" i="11"/>
  <c r="AC1830" i="11"/>
  <c r="AK1830" i="11" s="1"/>
  <c r="Z662" i="11"/>
  <c r="AC662" i="11"/>
  <c r="Z1011" i="11"/>
  <c r="AC1011" i="11"/>
  <c r="Z1261" i="11"/>
  <c r="AC1261" i="11"/>
  <c r="Z1325" i="11"/>
  <c r="AC1325" i="11"/>
  <c r="AF1325" i="11" s="1"/>
  <c r="AC3393" i="11"/>
  <c r="Z3393" i="11"/>
  <c r="AC1085" i="11"/>
  <c r="Z1085" i="11"/>
  <c r="AE1085" i="11" s="1"/>
  <c r="F34" i="54"/>
  <c r="F84" i="54"/>
  <c r="Z796" i="11"/>
  <c r="AC796" i="11"/>
  <c r="Z251" i="11"/>
  <c r="AC251" i="11"/>
  <c r="AF251" i="11" s="1"/>
  <c r="AC422" i="11"/>
  <c r="Z422" i="11"/>
  <c r="Z868" i="11"/>
  <c r="AC868" i="11"/>
  <c r="AC2346" i="11"/>
  <c r="Z2346" i="11"/>
  <c r="AE2346" i="11" s="1"/>
  <c r="Z1684" i="11"/>
  <c r="AC1684" i="11"/>
  <c r="Z643" i="11"/>
  <c r="AE643" i="11" s="1"/>
  <c r="AC643" i="11"/>
  <c r="AF643" i="11" s="1"/>
  <c r="Z1676" i="11"/>
  <c r="AC1676" i="11"/>
  <c r="Z1239" i="11"/>
  <c r="AC1239" i="11"/>
  <c r="Z1246" i="11"/>
  <c r="AC1246" i="11"/>
  <c r="AC1396" i="11"/>
  <c r="Z1396" i="11"/>
  <c r="Z3754" i="11"/>
  <c r="AC3754" i="11"/>
  <c r="AC2340" i="11"/>
  <c r="Z2340" i="11"/>
  <c r="Z29" i="11"/>
  <c r="AE29" i="11" s="1"/>
  <c r="AC29" i="11"/>
  <c r="AF29" i="11" s="1"/>
  <c r="Z1899" i="11"/>
  <c r="AC1899" i="11"/>
  <c r="Z755" i="11"/>
  <c r="AC755" i="11"/>
  <c r="Z3418" i="11"/>
  <c r="AC3418" i="11"/>
  <c r="AK3418" i="11" s="1"/>
  <c r="Z1420" i="11"/>
  <c r="AE1420" i="11" s="1"/>
  <c r="AC1420" i="11"/>
  <c r="Z3489" i="11"/>
  <c r="AC3489" i="11"/>
  <c r="Z37" i="11"/>
  <c r="AE37" i="11" s="1"/>
  <c r="AC37" i="11"/>
  <c r="AF37" i="11" s="1"/>
  <c r="Z3473" i="11"/>
  <c r="AC3473" i="11"/>
  <c r="Z547" i="11"/>
  <c r="AC547" i="11"/>
  <c r="Z972" i="11"/>
  <c r="AC972" i="11"/>
  <c r="AC2760" i="11"/>
  <c r="Z2760" i="11"/>
  <c r="Z2319" i="11"/>
  <c r="AE2319" i="11" s="1"/>
  <c r="AC2319" i="11"/>
  <c r="Z348" i="11"/>
  <c r="AC348" i="11"/>
  <c r="AF348" i="11" s="1"/>
  <c r="Z1387" i="11"/>
  <c r="AC1387" i="11"/>
  <c r="Z3352" i="11"/>
  <c r="AC3352" i="11"/>
  <c r="Z3450" i="11"/>
  <c r="AI3450" i="11" s="1"/>
  <c r="AC3450" i="11"/>
  <c r="Z2305" i="11"/>
  <c r="AC2305" i="11"/>
  <c r="AF2305" i="11" s="1"/>
  <c r="Z3787" i="11"/>
  <c r="AC3787" i="11"/>
  <c r="F77" i="54"/>
  <c r="F27" i="54"/>
  <c r="Z3284" i="11"/>
  <c r="AC3284" i="11"/>
  <c r="Z2330" i="11"/>
  <c r="AC2330" i="11"/>
  <c r="Z1115" i="11"/>
  <c r="AE1115" i="11" s="1"/>
  <c r="AC1115" i="11"/>
  <c r="Z2642" i="11"/>
  <c r="AC2642" i="11"/>
  <c r="Z795" i="11"/>
  <c r="AE795" i="11" s="1"/>
  <c r="AC795" i="11"/>
  <c r="AF795" i="11" s="1"/>
  <c r="Z1707" i="11"/>
  <c r="AC1707" i="11"/>
  <c r="AF1707" i="11" s="1"/>
  <c r="Z3426" i="11"/>
  <c r="AC3426" i="11"/>
  <c r="Z3482" i="11"/>
  <c r="AC3482" i="11"/>
  <c r="Z939" i="11"/>
  <c r="AC939" i="11"/>
  <c r="Z835" i="11"/>
  <c r="AE835" i="11" s="1"/>
  <c r="AC835" i="11"/>
  <c r="AF835" i="11" s="1"/>
  <c r="Z2239" i="11"/>
  <c r="AE2239" i="11" s="1"/>
  <c r="AC2239" i="11"/>
  <c r="AF2239" i="11" s="1"/>
  <c r="Z1566" i="11"/>
  <c r="AC1566" i="11"/>
  <c r="Z731" i="11"/>
  <c r="AC731" i="11"/>
  <c r="Z1398" i="11"/>
  <c r="AC1398" i="11"/>
  <c r="AA43" i="35"/>
  <c r="AA45" i="35"/>
  <c r="AA23" i="35"/>
  <c r="Z772" i="11"/>
  <c r="AC772" i="11"/>
  <c r="Z2042" i="11"/>
  <c r="AC2042" i="11"/>
  <c r="Z3281" i="11"/>
  <c r="AC3281" i="11"/>
  <c r="Z3538" i="11"/>
  <c r="AC3538" i="11"/>
  <c r="Z3483" i="11"/>
  <c r="AC3483" i="11"/>
  <c r="AC1428" i="11"/>
  <c r="Z1428" i="11"/>
  <c r="Z1062" i="11"/>
  <c r="AC1062" i="11"/>
  <c r="AK1062" i="11" s="1"/>
  <c r="Z741" i="11"/>
  <c r="AC741" i="11"/>
  <c r="AK741" i="11" s="1"/>
  <c r="Z1206" i="11"/>
  <c r="AC1206" i="11"/>
  <c r="Z2403" i="11"/>
  <c r="AC2403" i="11"/>
  <c r="Z3657" i="11"/>
  <c r="AC3657" i="11"/>
  <c r="AF3657" i="11" s="1"/>
  <c r="Z438" i="11"/>
  <c r="AC438" i="11"/>
  <c r="Z1588" i="11"/>
  <c r="AI1588" i="11" s="1"/>
  <c r="AC1588" i="11"/>
  <c r="AK1588" i="11" s="1"/>
  <c r="Z2442" i="11"/>
  <c r="AC2442" i="11"/>
  <c r="Z1363" i="11"/>
  <c r="AC1363" i="11"/>
  <c r="Z451" i="11"/>
  <c r="AC451" i="11"/>
  <c r="Z1268" i="11"/>
  <c r="AC1268" i="11"/>
  <c r="Z1501" i="11"/>
  <c r="AE1501" i="11" s="1"/>
  <c r="AC1501" i="11"/>
  <c r="Z1748" i="11"/>
  <c r="AI1748" i="11" s="1"/>
  <c r="AC1748" i="11"/>
  <c r="Z1739" i="11"/>
  <c r="AC1739" i="11"/>
  <c r="Z3569" i="11"/>
  <c r="AC3569" i="11"/>
  <c r="Z1694" i="11"/>
  <c r="AC1694" i="11"/>
  <c r="F71" i="54"/>
  <c r="F21" i="54"/>
  <c r="F147" i="54"/>
  <c r="Z1451" i="11"/>
  <c r="AE1451" i="11" s="1"/>
  <c r="AC1451" i="11"/>
  <c r="AF1451" i="11" s="1"/>
  <c r="Z459" i="11"/>
  <c r="AC459" i="11"/>
  <c r="AC948" i="11"/>
  <c r="Z948" i="11"/>
  <c r="Z2975" i="11"/>
  <c r="AE2975" i="11" s="1"/>
  <c r="AC2975" i="11"/>
  <c r="AF2975" i="11" s="1"/>
  <c r="F82" i="54"/>
  <c r="F32" i="54"/>
  <c r="Z1012" i="11"/>
  <c r="AC1012" i="11"/>
  <c r="Z1292" i="11"/>
  <c r="AC1292" i="11"/>
  <c r="AC3225" i="11"/>
  <c r="Z3225" i="11"/>
  <c r="AE3225" i="11" s="1"/>
  <c r="Z430" i="11"/>
  <c r="AC430" i="11"/>
  <c r="Z2231" i="11"/>
  <c r="AC2231" i="11"/>
  <c r="AF2231" i="11" s="1"/>
  <c r="Z463" i="11"/>
  <c r="AC463" i="11"/>
  <c r="Z3567" i="11"/>
  <c r="AC3567" i="11"/>
  <c r="Z1174" i="11"/>
  <c r="AC1174" i="11"/>
  <c r="Z1550" i="11"/>
  <c r="AC1550" i="11"/>
  <c r="Z1478" i="11"/>
  <c r="AC1478" i="11"/>
  <c r="Z427" i="11"/>
  <c r="AC427" i="11"/>
  <c r="AF427" i="11" s="1"/>
  <c r="Z2035" i="11"/>
  <c r="AC2035" i="11"/>
  <c r="Z2616" i="11"/>
  <c r="AC2616" i="11"/>
  <c r="AF2616" i="11" s="1"/>
  <c r="Z996" i="11"/>
  <c r="AC996" i="11"/>
  <c r="AC2640" i="11"/>
  <c r="Z2640" i="11"/>
  <c r="Z1437" i="11"/>
  <c r="AC1437" i="11"/>
  <c r="AC3720" i="11"/>
  <c r="Z3720" i="11"/>
  <c r="Z630" i="11"/>
  <c r="AC630" i="11"/>
  <c r="AK630" i="11" s="1"/>
  <c r="Z1736" i="11"/>
  <c r="AC1736" i="11"/>
  <c r="Z3000" i="11"/>
  <c r="AC3000" i="11"/>
  <c r="Z2624" i="11"/>
  <c r="AC2624" i="11"/>
  <c r="Z2329" i="11"/>
  <c r="AC2329" i="11"/>
  <c r="AF2329" i="11" s="1"/>
  <c r="Z2479" i="11"/>
  <c r="AC2479" i="11"/>
  <c r="Z469" i="11"/>
  <c r="AC469" i="11"/>
  <c r="AF469" i="11" s="1"/>
  <c r="AC236" i="11"/>
  <c r="AF236" i="11" s="1"/>
  <c r="Z236" i="11"/>
  <c r="Z182" i="11"/>
  <c r="AC182" i="11"/>
  <c r="Z1492" i="11"/>
  <c r="AC1492" i="11"/>
  <c r="Z1164" i="11"/>
  <c r="AC1164" i="11"/>
  <c r="Z254" i="11"/>
  <c r="AC254" i="11"/>
  <c r="AC1526" i="11"/>
  <c r="Z1526" i="11"/>
  <c r="AE1526" i="11" s="1"/>
  <c r="Z94" i="11"/>
  <c r="AC94" i="11"/>
  <c r="Z2145" i="11"/>
  <c r="AC2145" i="11"/>
  <c r="AF2145" i="11" s="1"/>
  <c r="Z541" i="11"/>
  <c r="AC541" i="11"/>
  <c r="AF541" i="11" s="1"/>
  <c r="AC2994" i="11"/>
  <c r="Z2994" i="11"/>
  <c r="Z1419" i="11"/>
  <c r="AE1419" i="11" s="1"/>
  <c r="AC1419" i="11"/>
  <c r="AF1419" i="11" s="1"/>
  <c r="Z259" i="11"/>
  <c r="AC259" i="11"/>
  <c r="AF259" i="11" s="1"/>
  <c r="Z1644" i="11"/>
  <c r="AC1644" i="11"/>
  <c r="Z2407" i="11"/>
  <c r="AC2407" i="11"/>
  <c r="Z2848" i="11"/>
  <c r="AC2848" i="11"/>
  <c r="Z518" i="11"/>
  <c r="AC518" i="11"/>
  <c r="AF518" i="11" s="1"/>
  <c r="AE44" i="35"/>
  <c r="J45" i="33"/>
  <c r="AC2080" i="11"/>
  <c r="AF2080" i="11" s="1"/>
  <c r="Z2080" i="11"/>
  <c r="Z768" i="11"/>
  <c r="AC768" i="11"/>
  <c r="Z1252" i="11"/>
  <c r="AC1252" i="11"/>
  <c r="Z963" i="11"/>
  <c r="AC963" i="11"/>
  <c r="Z3008" i="11"/>
  <c r="AC3008" i="11"/>
  <c r="Z1475" i="11"/>
  <c r="AC1475" i="11"/>
  <c r="AF1475" i="11" s="1"/>
  <c r="Z3411" i="11"/>
  <c r="AC3411" i="11"/>
  <c r="AC3360" i="11"/>
  <c r="Z3360" i="11"/>
  <c r="AC470" i="11"/>
  <c r="Z470" i="11"/>
  <c r="AC3504" i="11"/>
  <c r="Z3504" i="11"/>
  <c r="AC1118" i="11"/>
  <c r="Z1118" i="11"/>
  <c r="Z1988" i="11"/>
  <c r="AC1988" i="11"/>
  <c r="AK1988" i="11" s="1"/>
  <c r="Z1710" i="11"/>
  <c r="AC1710" i="11"/>
  <c r="AK1710" i="11" s="1"/>
  <c r="AA12" i="35"/>
  <c r="J6" i="33"/>
  <c r="AE7" i="35"/>
  <c r="J36" i="33"/>
  <c r="AE37" i="35"/>
  <c r="AC2058" i="11"/>
  <c r="Z2058" i="11"/>
  <c r="Z131" i="11"/>
  <c r="AE131" i="11" s="1"/>
  <c r="AC131" i="11"/>
  <c r="AF131" i="11" s="1"/>
  <c r="Z523" i="11"/>
  <c r="AE523" i="11" s="1"/>
  <c r="AC523" i="11"/>
  <c r="AF523" i="11" s="1"/>
  <c r="Z1820" i="11"/>
  <c r="AC1820" i="11"/>
  <c r="AC2920" i="11"/>
  <c r="AK2920" i="11" s="1"/>
  <c r="Z2920" i="11"/>
  <c r="Z3392" i="11"/>
  <c r="AE3392" i="11" s="1"/>
  <c r="AC3392" i="11"/>
  <c r="Z2218" i="11"/>
  <c r="AC2218" i="11"/>
  <c r="AF2218" i="11" s="1"/>
  <c r="Z339" i="11"/>
  <c r="AE339" i="11" s="1"/>
  <c r="AC339" i="11"/>
  <c r="AF339" i="11" s="1"/>
  <c r="Z2127" i="11"/>
  <c r="AC2127" i="11"/>
  <c r="AF2127" i="11" s="1"/>
  <c r="Z1247" i="11"/>
  <c r="AC1247" i="11"/>
  <c r="Z1407" i="11"/>
  <c r="AC1407" i="11"/>
  <c r="Z1780" i="11"/>
  <c r="AC1780" i="11"/>
  <c r="Z462" i="11"/>
  <c r="AI462" i="11" s="1"/>
  <c r="AC462" i="11"/>
  <c r="Z1310" i="11"/>
  <c r="AC1310" i="11"/>
  <c r="Z638" i="11"/>
  <c r="AC638" i="11"/>
  <c r="AF638" i="11" s="1"/>
  <c r="Z622" i="11"/>
  <c r="AC622" i="11"/>
  <c r="Z758" i="11"/>
  <c r="AC758" i="11"/>
  <c r="Z275" i="11"/>
  <c r="AC275" i="11"/>
  <c r="AF275" i="11" s="1"/>
  <c r="Z627" i="11"/>
  <c r="AC627" i="11"/>
  <c r="Z940" i="11"/>
  <c r="AC940" i="11"/>
  <c r="Z2050" i="11"/>
  <c r="AC2050" i="11"/>
  <c r="AC3770" i="11"/>
  <c r="Z3770" i="11"/>
  <c r="Z3312" i="11"/>
  <c r="AC3312" i="11"/>
  <c r="AC3402" i="11"/>
  <c r="Z3402" i="11"/>
  <c r="Z910" i="11"/>
  <c r="AC910" i="11"/>
  <c r="F76" i="54"/>
  <c r="F26" i="54"/>
  <c r="O196" i="54"/>
  <c r="H196" i="54"/>
  <c r="I196" i="54" s="1"/>
  <c r="J196" i="54" s="1"/>
  <c r="U196" i="54"/>
  <c r="AB196" i="54" s="1"/>
  <c r="AE196" i="54" s="1"/>
  <c r="Z2481" i="11"/>
  <c r="AC2481" i="11"/>
  <c r="F23" i="54"/>
  <c r="F73" i="54"/>
  <c r="Z371" i="11"/>
  <c r="AE371" i="11" s="1"/>
  <c r="AC371" i="11"/>
  <c r="AF371" i="11" s="1"/>
  <c r="U221" i="54"/>
  <c r="AB221" i="54" s="1"/>
  <c r="AE221" i="54" s="1"/>
  <c r="O221" i="54"/>
  <c r="Z1708" i="11"/>
  <c r="AI1708" i="11" s="1"/>
  <c r="AC1708" i="11"/>
  <c r="Z1339" i="11"/>
  <c r="AC1339" i="11"/>
  <c r="AC1508" i="11"/>
  <c r="Z1508" i="11"/>
  <c r="Z219" i="11"/>
  <c r="AC219" i="11"/>
  <c r="Z2562" i="11"/>
  <c r="AC2562" i="11"/>
  <c r="AC1405" i="11"/>
  <c r="AF1405" i="11" s="1"/>
  <c r="Z1405" i="11"/>
  <c r="M15" i="33"/>
  <c r="V241" i="54" s="1"/>
  <c r="K15" i="33"/>
  <c r="Z1229" i="11"/>
  <c r="AE1229" i="11" s="1"/>
  <c r="AC1229" i="11"/>
  <c r="Z1244" i="11"/>
  <c r="AC1244" i="11"/>
  <c r="Z3639" i="11"/>
  <c r="AC3639" i="11"/>
  <c r="Z2976" i="11"/>
  <c r="AE2976" i="11" s="1"/>
  <c r="AC2976" i="11"/>
  <c r="Z2519" i="11"/>
  <c r="AE2519" i="11" s="1"/>
  <c r="AC2519" i="11"/>
  <c r="AF2519" i="11" s="1"/>
  <c r="Z3161" i="11"/>
  <c r="AC3161" i="11"/>
  <c r="AF3161" i="11" s="1"/>
  <c r="Z28" i="11"/>
  <c r="AE28" i="11" s="1"/>
  <c r="AC28" i="11"/>
  <c r="AF28" i="11" s="1"/>
  <c r="Z1604" i="11"/>
  <c r="AC1604" i="11"/>
  <c r="Z3728" i="11"/>
  <c r="AC3728" i="11"/>
  <c r="AF3728" i="11" s="1"/>
  <c r="AC22" i="11"/>
  <c r="AF22" i="11" s="1"/>
  <c r="Z22" i="11"/>
  <c r="Z2529" i="11"/>
  <c r="AI2529" i="11" s="1"/>
  <c r="AC2529" i="11"/>
  <c r="AF2529" i="11" s="1"/>
  <c r="Z1301" i="11"/>
  <c r="AC1301" i="11"/>
  <c r="AK1301" i="11" s="1"/>
  <c r="Z3474" i="11"/>
  <c r="AI3474" i="11" s="1"/>
  <c r="AC3474" i="11"/>
  <c r="AK3474" i="11" s="1"/>
  <c r="Z590" i="11"/>
  <c r="AC590" i="11"/>
  <c r="Z2783" i="11"/>
  <c r="AC2783" i="11"/>
  <c r="Z2153" i="11"/>
  <c r="AE2153" i="11" s="1"/>
  <c r="AC2153" i="11"/>
  <c r="Z764" i="11"/>
  <c r="AC764" i="11"/>
  <c r="Z2186" i="11"/>
  <c r="AC2186" i="11"/>
  <c r="Z477" i="11"/>
  <c r="AE477" i="11" s="1"/>
  <c r="AC477" i="11"/>
  <c r="Z2466" i="11"/>
  <c r="AE2466" i="11" s="1"/>
  <c r="AC2466" i="11"/>
  <c r="Z1819" i="11"/>
  <c r="AC1819" i="11"/>
  <c r="Z509" i="11"/>
  <c r="AC509" i="11"/>
  <c r="Z915" i="11"/>
  <c r="AE915" i="11" s="1"/>
  <c r="AC915" i="11"/>
  <c r="AF915" i="11" s="1"/>
  <c r="Z683" i="11"/>
  <c r="AE683" i="11" s="1"/>
  <c r="AC683" i="11"/>
  <c r="AF683" i="11" s="1"/>
  <c r="Z659" i="11"/>
  <c r="AI659" i="11" s="1"/>
  <c r="AC659" i="11"/>
  <c r="AK659" i="11" s="1"/>
  <c r="Z827" i="11"/>
  <c r="AI827" i="11" s="1"/>
  <c r="AC827" i="11"/>
  <c r="Z1431" i="11"/>
  <c r="AC1431" i="11"/>
  <c r="AC3330" i="11"/>
  <c r="Z3330" i="11"/>
  <c r="Z3514" i="11"/>
  <c r="AC3514" i="11"/>
  <c r="AC2568" i="11"/>
  <c r="AK2568" i="11" s="1"/>
  <c r="Z2568" i="11"/>
  <c r="AI2568" i="11" s="1"/>
  <c r="Z133" i="11"/>
  <c r="AC133" i="11"/>
  <c r="AC86" i="11"/>
  <c r="AF86" i="11" s="1"/>
  <c r="Z86" i="11"/>
  <c r="AE86" i="11" s="1"/>
  <c r="Z1404" i="11"/>
  <c r="AC1404" i="11"/>
  <c r="AC262" i="11"/>
  <c r="Z262" i="11"/>
  <c r="Z1317" i="11"/>
  <c r="AE1317" i="11" s="1"/>
  <c r="AC1317" i="11"/>
  <c r="Z3400" i="11"/>
  <c r="AC3400" i="11"/>
  <c r="Z3466" i="11"/>
  <c r="AC3466" i="11"/>
  <c r="Z1179" i="11"/>
  <c r="AC1179" i="11"/>
  <c r="Z1843" i="11"/>
  <c r="AE1843" i="11" s="1"/>
  <c r="AC1843" i="11"/>
  <c r="AF1843" i="11" s="1"/>
  <c r="Z2039" i="11"/>
  <c r="AE2039" i="11" s="1"/>
  <c r="AC2039" i="11"/>
  <c r="AF2039" i="11" s="1"/>
  <c r="Z447" i="11"/>
  <c r="AC447" i="11"/>
  <c r="Z1878" i="11"/>
  <c r="AC1878" i="11"/>
  <c r="Z3432" i="11"/>
  <c r="AC3432" i="11"/>
  <c r="AK3432" i="11" s="1"/>
  <c r="Z1782" i="11"/>
  <c r="AC1782" i="11"/>
  <c r="AA8" i="35"/>
  <c r="J30" i="33"/>
  <c r="AE31" i="35"/>
  <c r="Z270" i="11"/>
  <c r="AC270" i="11"/>
  <c r="Z38" i="11"/>
  <c r="AE38" i="11" s="1"/>
  <c r="AC38" i="11"/>
  <c r="AF38" i="11" s="1"/>
  <c r="AC476" i="11"/>
  <c r="Z476" i="11"/>
  <c r="Z2497" i="11"/>
  <c r="AC2497" i="11"/>
  <c r="AF2497" i="11" s="1"/>
  <c r="Z891" i="11"/>
  <c r="AE891" i="11" s="1"/>
  <c r="AC891" i="11"/>
  <c r="Z942" i="11"/>
  <c r="AC942" i="11"/>
  <c r="AK942" i="11" s="1"/>
  <c r="Z1531" i="11"/>
  <c r="AC1531" i="11"/>
  <c r="Z2313" i="11"/>
  <c r="AE2313" i="11" s="1"/>
  <c r="AC2313" i="11"/>
  <c r="Z1924" i="11"/>
  <c r="AC1924" i="11"/>
  <c r="Z1102" i="11"/>
  <c r="AC1102" i="11"/>
  <c r="Z2199" i="11"/>
  <c r="AC2199" i="11"/>
  <c r="Z1516" i="11"/>
  <c r="AC1516" i="11"/>
  <c r="AF1516" i="11" s="1"/>
  <c r="Z791" i="11"/>
  <c r="AC791" i="11"/>
  <c r="Z62" i="11"/>
  <c r="AE62" i="11" s="1"/>
  <c r="AC62" i="11"/>
  <c r="AF62" i="11" s="1"/>
  <c r="Z1342" i="11"/>
  <c r="AC1342" i="11"/>
  <c r="Z1262" i="11"/>
  <c r="AC1262" i="11"/>
  <c r="X18" i="58"/>
  <c r="W44" i="58"/>
  <c r="Z2594" i="11"/>
  <c r="AC2594" i="11"/>
  <c r="AC676" i="11"/>
  <c r="Z676" i="11"/>
  <c r="Z964" i="11"/>
  <c r="AC964" i="11"/>
  <c r="Z2511" i="11"/>
  <c r="AE2511" i="11" s="1"/>
  <c r="AC2511" i="11"/>
  <c r="Z1300" i="11"/>
  <c r="AC1300" i="11"/>
  <c r="Z493" i="11"/>
  <c r="AC493" i="11"/>
  <c r="AC1796" i="11"/>
  <c r="AF1796" i="11" s="1"/>
  <c r="Z1796" i="11"/>
  <c r="Z123" i="11"/>
  <c r="AE123" i="11" s="1"/>
  <c r="AC123" i="11"/>
  <c r="Z598" i="11"/>
  <c r="AC598" i="11"/>
  <c r="AF598" i="11" s="1"/>
  <c r="Z908" i="11"/>
  <c r="AE908" i="11" s="1"/>
  <c r="AC908" i="11"/>
  <c r="Z1852" i="11"/>
  <c r="AE1852" i="11" s="1"/>
  <c r="AC1852" i="11"/>
  <c r="AK1852" i="11" s="1"/>
  <c r="Z780" i="11"/>
  <c r="AC780" i="11"/>
  <c r="Z163" i="11"/>
  <c r="AC163" i="11"/>
  <c r="AF163" i="11" s="1"/>
  <c r="Z756" i="11"/>
  <c r="AC756" i="11"/>
  <c r="AK756" i="11" s="1"/>
  <c r="F92" i="54"/>
  <c r="F42" i="54"/>
  <c r="Z1107" i="11"/>
  <c r="AC1107" i="11"/>
  <c r="Z3345" i="11"/>
  <c r="AC3345" i="11"/>
  <c r="AF3345" i="11" s="1"/>
  <c r="Z2226" i="11"/>
  <c r="AC2226" i="11"/>
  <c r="Z1702" i="11"/>
  <c r="AC1702" i="11"/>
  <c r="Z1607" i="11"/>
  <c r="AC1607" i="11"/>
  <c r="AF1607" i="11" s="1"/>
  <c r="Z519" i="11"/>
  <c r="AC519" i="11"/>
  <c r="Z1406" i="11"/>
  <c r="AC1406" i="11"/>
  <c r="AF1406" i="11" s="1"/>
  <c r="Z1726" i="11"/>
  <c r="AC1726" i="11"/>
  <c r="Z2649" i="11"/>
  <c r="AC2649" i="11"/>
  <c r="AF2649" i="11" s="1"/>
  <c r="Z3651" i="11"/>
  <c r="AC3651" i="11"/>
  <c r="Z1798" i="11"/>
  <c r="AE1798" i="11" s="1"/>
  <c r="AC1798" i="11"/>
  <c r="Z11" i="11"/>
  <c r="AC11" i="11"/>
  <c r="AF11" i="11" s="1"/>
  <c r="Z1612" i="11"/>
  <c r="AC1612" i="11"/>
  <c r="Z2322" i="11"/>
  <c r="AC2322" i="11"/>
  <c r="Z3721" i="11"/>
  <c r="AC3721" i="11"/>
  <c r="AF3721" i="11" s="1"/>
  <c r="Z923" i="11"/>
  <c r="AE923" i="11" s="1"/>
  <c r="AC923" i="11"/>
  <c r="AF923" i="11" s="1"/>
  <c r="AC1277" i="11"/>
  <c r="Z1277" i="11"/>
  <c r="Z3417" i="11"/>
  <c r="AC3417" i="11"/>
  <c r="AK3417" i="11" s="1"/>
  <c r="AC3458" i="11"/>
  <c r="Z3458" i="11"/>
  <c r="Z1284" i="11"/>
  <c r="AI1284" i="11" s="1"/>
  <c r="AC1284" i="11"/>
  <c r="Z2922" i="11"/>
  <c r="AC2922" i="11"/>
  <c r="Z332" i="11"/>
  <c r="AC332" i="11"/>
  <c r="Z3689" i="11"/>
  <c r="AE3689" i="11" s="1"/>
  <c r="AC3689" i="11"/>
  <c r="Z467" i="11"/>
  <c r="AC467" i="11"/>
  <c r="AC2400" i="11"/>
  <c r="Z2400" i="11"/>
  <c r="Z2592" i="11"/>
  <c r="AE2592" i="11" s="1"/>
  <c r="AC2592" i="11"/>
  <c r="Z3435" i="11"/>
  <c r="AC3435" i="11"/>
  <c r="Z475" i="11"/>
  <c r="AC475" i="11"/>
  <c r="Z1027" i="11"/>
  <c r="AC1027" i="11"/>
  <c r="Z2119" i="11"/>
  <c r="AC2119" i="11"/>
  <c r="Z1046" i="11"/>
  <c r="AC1046" i="11"/>
  <c r="Z2627" i="11"/>
  <c r="AC2627" i="11"/>
  <c r="Z611" i="11"/>
  <c r="AE611" i="11" s="1"/>
  <c r="AC611" i="11"/>
  <c r="AF611" i="11" s="1"/>
  <c r="Z3576" i="11"/>
  <c r="AC3576" i="11"/>
  <c r="Z918" i="11"/>
  <c r="AC918" i="11"/>
  <c r="Z894" i="11"/>
  <c r="AC894" i="11"/>
  <c r="Z2247" i="11"/>
  <c r="AC2247" i="11"/>
  <c r="AF2247" i="11" s="1"/>
  <c r="Z2120" i="11"/>
  <c r="AC2120" i="11"/>
  <c r="Z2104" i="11"/>
  <c r="AC2104" i="11"/>
  <c r="Z2687" i="11"/>
  <c r="AC2687" i="11"/>
  <c r="AF2687" i="11" s="1"/>
  <c r="Z3723" i="11"/>
  <c r="AC3723" i="11"/>
  <c r="Z3688" i="11"/>
  <c r="AE3688" i="11" s="1"/>
  <c r="AC3688" i="11"/>
  <c r="Z54" i="11"/>
  <c r="AE54" i="11" s="1"/>
  <c r="AC54" i="11"/>
  <c r="AF54" i="11" s="1"/>
  <c r="AC2538" i="11"/>
  <c r="Z2538" i="11"/>
  <c r="Z2066" i="11"/>
  <c r="AC2066" i="11"/>
  <c r="Z1344" i="11"/>
  <c r="AC1344" i="11"/>
  <c r="Z2753" i="11"/>
  <c r="AC2753" i="11"/>
  <c r="AF2753" i="11" s="1"/>
  <c r="AC934" i="11"/>
  <c r="Z934" i="11"/>
  <c r="Z748" i="11"/>
  <c r="AC748" i="11"/>
  <c r="AF748" i="11" s="1"/>
  <c r="Z979" i="11"/>
  <c r="AE979" i="11" s="1"/>
  <c r="AC979" i="11"/>
  <c r="AF979" i="11" s="1"/>
  <c r="Z1148" i="11"/>
  <c r="AC1148" i="11"/>
  <c r="Z1718" i="11"/>
  <c r="AC1718" i="11"/>
  <c r="Z1814" i="11"/>
  <c r="AC1814" i="11"/>
  <c r="Z2207" i="11"/>
  <c r="AE2207" i="11" s="1"/>
  <c r="AC2207" i="11"/>
  <c r="Z1943" i="11"/>
  <c r="AC1943" i="11"/>
  <c r="Z2593" i="11"/>
  <c r="AE2593" i="11" s="1"/>
  <c r="AC2593" i="11"/>
  <c r="Z966" i="11"/>
  <c r="AC966" i="11"/>
  <c r="Z558" i="11"/>
  <c r="AC558" i="11"/>
  <c r="Z3409" i="11"/>
  <c r="AE3409" i="11" s="1"/>
  <c r="AC3409" i="11"/>
  <c r="K26" i="33"/>
  <c r="M26" i="33"/>
  <c r="V252" i="54" s="1"/>
  <c r="Z1135" i="11"/>
  <c r="AC1135" i="11"/>
  <c r="Z1797" i="11"/>
  <c r="AC1797" i="11"/>
  <c r="AK1797" i="11" s="1"/>
  <c r="Z1190" i="11"/>
  <c r="AC1190" i="11"/>
  <c r="Z1622" i="11"/>
  <c r="AC1622" i="11"/>
  <c r="Z1695" i="11"/>
  <c r="AC1695" i="11"/>
  <c r="Z1175" i="11"/>
  <c r="AC1175" i="11"/>
  <c r="Z1542" i="11"/>
  <c r="AC1542" i="11"/>
  <c r="Z1030" i="11"/>
  <c r="AC1030" i="11"/>
  <c r="Z1686" i="11"/>
  <c r="AC1686" i="11"/>
  <c r="Z103" i="11"/>
  <c r="AC103" i="11"/>
  <c r="Z2450" i="11"/>
  <c r="AE2450" i="11" s="1"/>
  <c r="AC2450" i="11"/>
  <c r="Z1534" i="11"/>
  <c r="AC1534" i="11"/>
  <c r="AF1534" i="11" s="1"/>
  <c r="E53" i="36"/>
  <c r="N227" i="54"/>
  <c r="N8" i="54" s="1"/>
  <c r="Z3378" i="11"/>
  <c r="AI3378" i="11" s="1"/>
  <c r="AC3378" i="11"/>
  <c r="AK3378" i="11" s="1"/>
  <c r="Z1950" i="11"/>
  <c r="AC1950" i="11"/>
  <c r="Z1790" i="11"/>
  <c r="AC1790" i="11"/>
  <c r="AF1790" i="11" s="1"/>
  <c r="Z126" i="11"/>
  <c r="AC126" i="11"/>
  <c r="Z2799" i="11"/>
  <c r="AC2799" i="11"/>
  <c r="Z1357" i="11"/>
  <c r="AE1357" i="11" s="1"/>
  <c r="AC1357" i="11"/>
  <c r="Z2255" i="11"/>
  <c r="AC2255" i="11"/>
  <c r="AF2255" i="11" s="1"/>
  <c r="Z1999" i="11"/>
  <c r="AC1999" i="11"/>
  <c r="Z949" i="11"/>
  <c r="AI949" i="11" s="1"/>
  <c r="AC949" i="11"/>
  <c r="AK949" i="11" s="1"/>
  <c r="Z742" i="11"/>
  <c r="AC742" i="11"/>
  <c r="AF742" i="11" s="1"/>
  <c r="Z1333" i="11"/>
  <c r="AE1333" i="11" s="1"/>
  <c r="AC1333" i="11"/>
  <c r="Z1351" i="11"/>
  <c r="AC1351" i="11"/>
  <c r="Z183" i="11"/>
  <c r="AC183" i="11"/>
  <c r="Z375" i="11"/>
  <c r="AC375" i="11"/>
  <c r="Z6" i="11"/>
  <c r="AC6" i="11"/>
  <c r="Z3761" i="11"/>
  <c r="AC3761" i="11"/>
  <c r="Z2737" i="11"/>
  <c r="AC2737" i="11"/>
  <c r="Z1408" i="11"/>
  <c r="AC1408" i="11"/>
  <c r="Z2697" i="11"/>
  <c r="AC2697" i="11"/>
  <c r="Z1870" i="11"/>
  <c r="AC1870" i="11"/>
  <c r="Z1630" i="11"/>
  <c r="AC1630" i="11"/>
  <c r="Z2271" i="11"/>
  <c r="AC2271" i="11"/>
  <c r="AF2271" i="11" s="1"/>
  <c r="Z1590" i="11"/>
  <c r="AI1590" i="11" s="1"/>
  <c r="AC1590" i="11"/>
  <c r="Z1014" i="11"/>
  <c r="AC1014" i="11"/>
  <c r="Z1742" i="11"/>
  <c r="AC1742" i="11"/>
  <c r="Z1436" i="11"/>
  <c r="AC1436" i="11"/>
  <c r="Z388" i="11"/>
  <c r="AC388" i="11"/>
  <c r="Z2483" i="11"/>
  <c r="AC2483" i="11"/>
  <c r="Z1846" i="11"/>
  <c r="AC1846" i="11"/>
  <c r="Z3080" i="11"/>
  <c r="AC3080" i="11"/>
  <c r="Z990" i="11"/>
  <c r="AC990" i="11"/>
  <c r="Z1966" i="11"/>
  <c r="AC1966" i="11"/>
  <c r="Z1006" i="11"/>
  <c r="AC1006" i="11"/>
  <c r="E59" i="33"/>
  <c r="H59" i="33"/>
  <c r="D60" i="33"/>
  <c r="H60" i="33"/>
  <c r="G60" i="33" s="1"/>
  <c r="Z1605" i="11"/>
  <c r="AC1605" i="11"/>
  <c r="Z3425" i="11"/>
  <c r="AC3425" i="11"/>
  <c r="AF3425" i="11" s="1"/>
  <c r="Z2954" i="11"/>
  <c r="AC2954" i="11"/>
  <c r="Z3371" i="11"/>
  <c r="AC3371" i="11"/>
  <c r="Z2535" i="11"/>
  <c r="AC2535" i="11"/>
  <c r="Z870" i="11"/>
  <c r="AC870" i="11"/>
  <c r="Z406" i="11"/>
  <c r="AC406" i="11"/>
  <c r="Z876" i="11"/>
  <c r="AC876" i="11"/>
  <c r="Z1883" i="11"/>
  <c r="AC1883" i="11"/>
  <c r="AF1883" i="11" s="1"/>
  <c r="Z1067" i="11"/>
  <c r="AE1067" i="11" s="1"/>
  <c r="AC1067" i="11"/>
  <c r="AF1067" i="11" s="1"/>
  <c r="Z143" i="11"/>
  <c r="AC143" i="11"/>
  <c r="Z198" i="11"/>
  <c r="AC198" i="11"/>
  <c r="Z2936" i="11"/>
  <c r="AC2936" i="11"/>
  <c r="Z822" i="11"/>
  <c r="AC822" i="11"/>
  <c r="AK822" i="11" s="1"/>
  <c r="Z1732" i="11"/>
  <c r="AC1732" i="11"/>
  <c r="Z1494" i="11"/>
  <c r="AC1494" i="11"/>
  <c r="Z1831" i="11"/>
  <c r="AC1831" i="11"/>
  <c r="AC2128" i="11"/>
  <c r="Z2128" i="11"/>
  <c r="Z1927" i="11"/>
  <c r="AC1927" i="11"/>
  <c r="Z431" i="11"/>
  <c r="AC431" i="11"/>
  <c r="Z2344" i="11"/>
  <c r="AC2344" i="11"/>
  <c r="Z3369" i="11"/>
  <c r="AC3369" i="11"/>
  <c r="AK3369" i="11" s="1"/>
  <c r="Z1183" i="11"/>
  <c r="AC1183" i="11"/>
  <c r="Z981" i="11"/>
  <c r="AC981" i="11"/>
  <c r="AK981" i="11" s="1"/>
  <c r="Z1533" i="11"/>
  <c r="AC1533" i="11"/>
  <c r="AK1533" i="11" s="1"/>
  <c r="Z899" i="11"/>
  <c r="AC899" i="11"/>
  <c r="Z1470" i="11"/>
  <c r="AC1470" i="11"/>
  <c r="AC1150" i="11"/>
  <c r="Z1150" i="11"/>
  <c r="Z2834" i="11"/>
  <c r="AC2834" i="11"/>
  <c r="Z3370" i="11"/>
  <c r="AE3370" i="11" s="1"/>
  <c r="AC3370" i="11"/>
  <c r="Z1847" i="11"/>
  <c r="AC1847" i="11"/>
  <c r="Z351" i="11"/>
  <c r="AE351" i="11" s="1"/>
  <c r="AC351" i="11"/>
  <c r="AC750" i="11"/>
  <c r="Z750" i="11"/>
  <c r="Z1934" i="11"/>
  <c r="AC1934" i="11"/>
  <c r="Z1558" i="11"/>
  <c r="AC1558" i="11"/>
  <c r="Z1326" i="11"/>
  <c r="AI1326" i="11" s="1"/>
  <c r="AC1326" i="11"/>
  <c r="Z3313" i="11"/>
  <c r="AC3313" i="11"/>
  <c r="AF3313" i="11" s="1"/>
  <c r="Z2761" i="11"/>
  <c r="AE2761" i="11" s="1"/>
  <c r="AC2761" i="11"/>
  <c r="Z1547" i="11"/>
  <c r="AE1547" i="11" s="1"/>
  <c r="AC1547" i="11"/>
  <c r="AF1547" i="11" s="1"/>
  <c r="Z3177" i="11"/>
  <c r="AC3177" i="11"/>
  <c r="AF3177" i="11" s="1"/>
  <c r="AC982" i="11"/>
  <c r="Z982" i="11"/>
  <c r="Z2295" i="11"/>
  <c r="AE2295" i="11" s="1"/>
  <c r="AC2295" i="11"/>
  <c r="AF2295" i="11" s="1"/>
  <c r="Z1548" i="11"/>
  <c r="AC1548" i="11"/>
  <c r="Z1319" i="11"/>
  <c r="AC1319" i="11"/>
  <c r="Z423" i="11"/>
  <c r="AC423" i="11"/>
  <c r="Z1101" i="11"/>
  <c r="AI1101" i="11" s="1"/>
  <c r="AC1101" i="11"/>
  <c r="AK1101" i="11" s="1"/>
  <c r="Z1974" i="11"/>
  <c r="AC1974" i="11"/>
  <c r="Z1638" i="11"/>
  <c r="AC1638" i="11"/>
  <c r="Z355" i="11"/>
  <c r="AE355" i="11" s="1"/>
  <c r="AC355" i="11"/>
  <c r="AF355" i="11" s="1"/>
  <c r="Z1990" i="11"/>
  <c r="AC1990" i="11"/>
  <c r="AF1990" i="11" s="1"/>
  <c r="Z2474" i="11"/>
  <c r="AC2474" i="11"/>
  <c r="Z21" i="11"/>
  <c r="AE21" i="11" s="1"/>
  <c r="AC21" i="11"/>
  <c r="AF21" i="11" s="1"/>
  <c r="Z1859" i="11"/>
  <c r="AC1859" i="11"/>
  <c r="AF1859" i="11" s="1"/>
  <c r="Z2352" i="11"/>
  <c r="AC2352" i="11"/>
  <c r="AK2352" i="11" s="1"/>
  <c r="AC852" i="11"/>
  <c r="Z852" i="11"/>
  <c r="Z2249" i="11"/>
  <c r="AC2249" i="11"/>
  <c r="AF2249" i="11" s="1"/>
  <c r="Z2151" i="11"/>
  <c r="AC2151" i="11"/>
  <c r="Z359" i="11"/>
  <c r="AC359" i="11"/>
  <c r="Z3586" i="11"/>
  <c r="AC3586" i="11"/>
  <c r="Z2953" i="11"/>
  <c r="AC2953" i="11"/>
  <c r="Z1623" i="11"/>
  <c r="AC1623" i="11"/>
  <c r="AC3874" i="11"/>
  <c r="Z3874" i="11"/>
  <c r="Z854" i="11"/>
  <c r="AC854" i="11"/>
  <c r="Z1299" i="11"/>
  <c r="AC1299" i="11"/>
  <c r="Z235" i="11"/>
  <c r="AE235" i="11" s="1"/>
  <c r="AC235" i="11"/>
  <c r="AF235" i="11" s="1"/>
  <c r="Z1059" i="11"/>
  <c r="AE1059" i="11" s="1"/>
  <c r="AC1059" i="11"/>
  <c r="AF1059" i="11" s="1"/>
  <c r="Z1935" i="11"/>
  <c r="AC1935" i="11"/>
  <c r="AK1935" i="11" s="1"/>
  <c r="Z1287" i="11"/>
  <c r="AC1287" i="11"/>
  <c r="Z774" i="11"/>
  <c r="AC774" i="11"/>
  <c r="Z2700" i="11"/>
  <c r="AC2700" i="11"/>
  <c r="Z1759" i="11"/>
  <c r="AC1759" i="11"/>
  <c r="Z550" i="11"/>
  <c r="AC550" i="11"/>
  <c r="AF550" i="11" s="1"/>
  <c r="Z2720" i="11"/>
  <c r="AC2720" i="11"/>
  <c r="Z278" i="11"/>
  <c r="AC278" i="11"/>
  <c r="Z206" i="11"/>
  <c r="AC206" i="11"/>
  <c r="AC1126" i="11"/>
  <c r="Z1126" i="11"/>
  <c r="Z2215" i="11"/>
  <c r="AC2215" i="11"/>
  <c r="Z1429" i="11"/>
  <c r="AC1429" i="11"/>
  <c r="Z2888" i="11"/>
  <c r="AC2888" i="11"/>
  <c r="Z166" i="11"/>
  <c r="AC166" i="11"/>
  <c r="Z1454" i="11"/>
  <c r="AC1454" i="11"/>
  <c r="I15" i="33"/>
  <c r="I33" i="33"/>
  <c r="I26" i="33"/>
  <c r="I43" i="33"/>
  <c r="I47" i="33"/>
  <c r="I48" i="33"/>
  <c r="AC1158" i="11"/>
  <c r="Z1158" i="11"/>
  <c r="Z2015" i="11"/>
  <c r="AC2015" i="11"/>
  <c r="Z1615" i="11"/>
  <c r="AC1615" i="11"/>
  <c r="Z2184" i="11"/>
  <c r="AC2184" i="11"/>
  <c r="Z222" i="11"/>
  <c r="AC222" i="11"/>
  <c r="Z566" i="11"/>
  <c r="AC566" i="11"/>
  <c r="Z1334" i="11"/>
  <c r="AE1334" i="11" s="1"/>
  <c r="AC1334" i="11"/>
  <c r="AF1334" i="11" s="1"/>
  <c r="Z1038" i="11"/>
  <c r="AC1038" i="11"/>
  <c r="Z291" i="11"/>
  <c r="AC291" i="11"/>
  <c r="AF291" i="11" s="1"/>
  <c r="AC2152" i="11"/>
  <c r="AF2152" i="11" s="1"/>
  <c r="Z2152" i="11"/>
  <c r="Z3745" i="11"/>
  <c r="AC3745" i="11"/>
  <c r="AF3745" i="11" s="1"/>
  <c r="Z1365" i="11"/>
  <c r="AC1365" i="11"/>
  <c r="AF1365" i="11" s="1"/>
  <c r="Z2543" i="11"/>
  <c r="AE2543" i="11" s="1"/>
  <c r="AC2543" i="11"/>
  <c r="Z2063" i="11"/>
  <c r="AC2063" i="11"/>
  <c r="Z1159" i="11"/>
  <c r="AC1159" i="11"/>
  <c r="Z527" i="11"/>
  <c r="AC527" i="11"/>
  <c r="Z1302" i="11"/>
  <c r="AC1302" i="11"/>
  <c r="Z2362" i="11"/>
  <c r="AC2362" i="11"/>
  <c r="Z798" i="11"/>
  <c r="AC798" i="11"/>
  <c r="Z1510" i="11"/>
  <c r="AC1510" i="11"/>
  <c r="AF1510" i="11" s="1"/>
  <c r="Z790" i="11"/>
  <c r="AC790" i="11"/>
  <c r="Z1653" i="11"/>
  <c r="AC1653" i="11"/>
  <c r="AF1653" i="11" s="1"/>
  <c r="Z606" i="11"/>
  <c r="AC606" i="11"/>
  <c r="Z2386" i="11"/>
  <c r="AC2386" i="11"/>
  <c r="AK2386" i="11" s="1"/>
  <c r="Z998" i="11"/>
  <c r="AC998" i="11"/>
  <c r="Z2055" i="11"/>
  <c r="AE2055" i="11" s="1"/>
  <c r="AC2055" i="11"/>
  <c r="AF2055" i="11" s="1"/>
  <c r="AC3192" i="11"/>
  <c r="Z3192" i="11"/>
  <c r="Z1685" i="11"/>
  <c r="AI1685" i="11" s="1"/>
  <c r="AC1685" i="11"/>
  <c r="Z587" i="11"/>
  <c r="AC587" i="11"/>
  <c r="Z1069" i="11"/>
  <c r="AC1069" i="11"/>
  <c r="AF1069" i="11" s="1"/>
  <c r="Z1886" i="11"/>
  <c r="AC1886" i="11"/>
  <c r="Z1230" i="11"/>
  <c r="AC1230" i="11"/>
  <c r="Z303" i="11"/>
  <c r="AC303" i="11"/>
  <c r="Z190" i="11"/>
  <c r="AC190" i="11"/>
  <c r="Z1636" i="11"/>
  <c r="AE1636" i="11" s="1"/>
  <c r="AC1636" i="11"/>
  <c r="AC886" i="11"/>
  <c r="AF886" i="11" s="1"/>
  <c r="Z886" i="11"/>
  <c r="Z1270" i="11"/>
  <c r="AC1270" i="11"/>
  <c r="Z2960" i="11"/>
  <c r="AC2960" i="11"/>
  <c r="Z3232" i="11"/>
  <c r="AC3232" i="11"/>
  <c r="Z862" i="11"/>
  <c r="AC862" i="11"/>
  <c r="AK862" i="11" s="1"/>
  <c r="Z1182" i="11"/>
  <c r="AC1182" i="11"/>
  <c r="F15" i="33"/>
  <c r="F23" i="33"/>
  <c r="F33" i="33"/>
  <c r="F26" i="33"/>
  <c r="F43" i="33"/>
  <c r="F48" i="33"/>
  <c r="F47" i="33"/>
  <c r="Z1524" i="11"/>
  <c r="AC1524" i="11"/>
  <c r="AF1524" i="11" s="1"/>
  <c r="Z1815" i="11"/>
  <c r="AC1815" i="11"/>
  <c r="Z846" i="11"/>
  <c r="AC846" i="11"/>
  <c r="Z804" i="11"/>
  <c r="AI804" i="11" s="1"/>
  <c r="AC804" i="11"/>
  <c r="Z142" i="11"/>
  <c r="AC142" i="11"/>
  <c r="AK142" i="11" s="1"/>
  <c r="Z2840" i="11"/>
  <c r="AC2840" i="11"/>
  <c r="AK2840" i="11" s="1"/>
  <c r="Z1835" i="11"/>
  <c r="AE1835" i="11" s="1"/>
  <c r="AC1835" i="11"/>
  <c r="AF1835" i="11" s="1"/>
  <c r="Z3785" i="11"/>
  <c r="AC3785" i="11"/>
  <c r="J19" i="33"/>
  <c r="AE20" i="35"/>
  <c r="Z740" i="11"/>
  <c r="AC740" i="11"/>
  <c r="Z1294" i="11"/>
  <c r="AC1294" i="11"/>
  <c r="Z444" i="11"/>
  <c r="AE444" i="11" s="1"/>
  <c r="AC444" i="11"/>
  <c r="AF444" i="11" s="1"/>
  <c r="Z974" i="11"/>
  <c r="AC974" i="11"/>
  <c r="AK974" i="11" s="1"/>
  <c r="Z1574" i="11"/>
  <c r="AI1574" i="11" s="1"/>
  <c r="AC1574" i="11"/>
  <c r="Z1279" i="11"/>
  <c r="AC1279" i="11"/>
  <c r="Z1486" i="11"/>
  <c r="AC1486" i="11"/>
  <c r="AC246" i="11"/>
  <c r="AK246" i="11" s="1"/>
  <c r="Z246" i="11"/>
  <c r="Z2047" i="11"/>
  <c r="AE2047" i="11" s="1"/>
  <c r="AC2047" i="11"/>
  <c r="Z1364" i="11"/>
  <c r="AC1364" i="11"/>
  <c r="Z2223" i="11"/>
  <c r="AC2223" i="11"/>
  <c r="AF2223" i="11" s="1"/>
  <c r="Z2945" i="11"/>
  <c r="AE2945" i="11" s="1"/>
  <c r="AC2945" i="11"/>
  <c r="Z749" i="11"/>
  <c r="AE749" i="11" s="1"/>
  <c r="AC749" i="11"/>
  <c r="Z1373" i="11"/>
  <c r="AI1373" i="11" s="1"/>
  <c r="AC1373" i="11"/>
  <c r="Z1614" i="11"/>
  <c r="AC1614" i="11"/>
  <c r="Z3680" i="11"/>
  <c r="AC3680" i="11"/>
  <c r="AK3680" i="11" s="1"/>
  <c r="Z2023" i="11"/>
  <c r="AE2023" i="11" s="1"/>
  <c r="AC2023" i="11"/>
  <c r="Z1910" i="11"/>
  <c r="AC1910" i="11"/>
  <c r="Z1463" i="11"/>
  <c r="AC1463" i="11"/>
  <c r="V268" i="54"/>
  <c r="Z1476" i="11"/>
  <c r="AE1476" i="11" s="1"/>
  <c r="AC1476" i="11"/>
  <c r="AF1476" i="11" s="1"/>
  <c r="Z2946" i="11"/>
  <c r="AC2946" i="11"/>
  <c r="Z2952" i="11"/>
  <c r="AC2952" i="11"/>
  <c r="AK2952" i="11" s="1"/>
  <c r="Z1813" i="11"/>
  <c r="AE1813" i="11" s="1"/>
  <c r="AC1813" i="11"/>
  <c r="AK1813" i="11" s="1"/>
  <c r="Z572" i="11"/>
  <c r="AE572" i="11" s="1"/>
  <c r="AC572" i="11"/>
  <c r="Z1485" i="11"/>
  <c r="AC1485" i="11"/>
  <c r="AF1485" i="11" s="1"/>
  <c r="Z2264" i="11"/>
  <c r="AE2264" i="11" s="1"/>
  <c r="AC2264" i="11"/>
  <c r="Z3698" i="11"/>
  <c r="AC3698" i="11"/>
  <c r="Z1198" i="11"/>
  <c r="AC1198" i="11"/>
  <c r="AF1198" i="11" s="1"/>
  <c r="Z1894" i="11"/>
  <c r="AC1894" i="11"/>
  <c r="AK1894" i="11" s="1"/>
  <c r="H202" i="54"/>
  <c r="I202" i="54" s="1"/>
  <c r="J202" i="54" s="1"/>
  <c r="U202" i="54"/>
  <c r="AB202" i="54" s="1"/>
  <c r="AE202" i="54" s="1"/>
  <c r="Z1942" i="11"/>
  <c r="AC1942" i="11"/>
  <c r="AK1942" i="11" s="1"/>
  <c r="Z1238" i="11"/>
  <c r="AC1238" i="11"/>
  <c r="Z1382" i="11"/>
  <c r="AC1382" i="11"/>
  <c r="AF1382" i="11" s="1"/>
  <c r="Z1758" i="11"/>
  <c r="AE1758" i="11" s="1"/>
  <c r="AC1758" i="11"/>
  <c r="Z1662" i="11"/>
  <c r="AC1662" i="11"/>
  <c r="AK1662" i="11" s="1"/>
  <c r="Z211" i="11"/>
  <c r="AI211" i="11" s="1"/>
  <c r="AC211" i="11"/>
  <c r="AF211" i="11" s="1"/>
  <c r="Z1381" i="11"/>
  <c r="AE1381" i="11" s="1"/>
  <c r="AC1381" i="11"/>
  <c r="Z3705" i="11"/>
  <c r="AC3705" i="11"/>
  <c r="AF3705" i="11" s="1"/>
  <c r="AC1341" i="11"/>
  <c r="Z1341" i="11"/>
  <c r="Z1075" i="11"/>
  <c r="AE1075" i="11" s="1"/>
  <c r="AC1075" i="11"/>
  <c r="AF1075" i="11" s="1"/>
  <c r="Z595" i="11"/>
  <c r="AC595" i="11"/>
  <c r="AF595" i="11" s="1"/>
  <c r="Z2175" i="11"/>
  <c r="AE2175" i="11" s="1"/>
  <c r="AC2175" i="11"/>
  <c r="AK2175" i="11" s="1"/>
  <c r="Z3824" i="11"/>
  <c r="AC3824" i="11"/>
  <c r="AK3824" i="11" s="1"/>
  <c r="Z446" i="11"/>
  <c r="AC446" i="11"/>
  <c r="Z1958" i="11"/>
  <c r="AC1958" i="11"/>
  <c r="AF1958" i="11" s="1"/>
  <c r="Z1286" i="11"/>
  <c r="AC1286" i="11"/>
  <c r="Z859" i="11"/>
  <c r="AC859" i="11"/>
  <c r="Z1887" i="11"/>
  <c r="AC1887" i="11"/>
  <c r="Z551" i="11"/>
  <c r="AC551" i="11"/>
  <c r="Z1502" i="11"/>
  <c r="AC1502" i="11"/>
  <c r="Z1110" i="11"/>
  <c r="AC1110" i="11"/>
  <c r="Z3434" i="11"/>
  <c r="AI3434" i="11" s="1"/>
  <c r="AC3434" i="11"/>
  <c r="Z1103" i="11"/>
  <c r="AC1103" i="11"/>
  <c r="AF1103" i="11" s="1"/>
  <c r="Z3488" i="11"/>
  <c r="AC3488" i="11"/>
  <c r="Z1867" i="11"/>
  <c r="AE1867" i="11" s="1"/>
  <c r="AC1867" i="11"/>
  <c r="Z1087" i="11"/>
  <c r="AC1087" i="11"/>
  <c r="Z1165" i="11"/>
  <c r="AI1165" i="11" s="1"/>
  <c r="AC1165" i="11"/>
  <c r="AK1165" i="11" s="1"/>
  <c r="Z2696" i="11"/>
  <c r="AI2696" i="11" s="1"/>
  <c r="AC2696" i="11"/>
  <c r="AF2696" i="11" s="1"/>
  <c r="Z3627" i="11"/>
  <c r="AC3627" i="11"/>
  <c r="Z525" i="11"/>
  <c r="AC525" i="11"/>
  <c r="AF525" i="11" s="1"/>
  <c r="Z2183" i="11"/>
  <c r="AC2183" i="11"/>
  <c r="AK2183" i="11" s="1"/>
  <c r="Z1511" i="11"/>
  <c r="AI1511" i="11" s="1"/>
  <c r="AC1511" i="11"/>
  <c r="Z2263" i="11"/>
  <c r="AE2263" i="11" s="1"/>
  <c r="AC2263" i="11"/>
  <c r="Z47" i="11"/>
  <c r="AC47" i="11"/>
  <c r="K28" i="33"/>
  <c r="F28" i="33" s="1"/>
  <c r="M28" i="33"/>
  <c r="V254" i="54" s="1"/>
  <c r="Z1037" i="11"/>
  <c r="AC1037" i="11"/>
  <c r="Z3247" i="11"/>
  <c r="AE3247" i="11" s="1"/>
  <c r="AC3247" i="11"/>
  <c r="Z644" i="11"/>
  <c r="AC644" i="11"/>
  <c r="Z3656" i="11"/>
  <c r="AC3656" i="11"/>
  <c r="AF3656" i="11" s="1"/>
  <c r="Z1582" i="11"/>
  <c r="AE1582" i="11" s="1"/>
  <c r="AC1582" i="11"/>
  <c r="AF1582" i="11" s="1"/>
  <c r="Z1054" i="11"/>
  <c r="AC1054" i="11"/>
  <c r="Z932" i="11"/>
  <c r="AE932" i="11" s="1"/>
  <c r="AC932" i="11"/>
  <c r="AF932" i="11" s="1"/>
  <c r="Z1035" i="11"/>
  <c r="AE1035" i="11" s="1"/>
  <c r="AC1035" i="11"/>
  <c r="Z3297" i="11"/>
  <c r="AI3297" i="11" s="1"/>
  <c r="AC3297" i="11"/>
  <c r="AF3297" i="11" s="1"/>
  <c r="Z1557" i="11"/>
  <c r="AE1557" i="11" s="1"/>
  <c r="AC1557" i="11"/>
  <c r="AK1557" i="11" s="1"/>
  <c r="Z947" i="11"/>
  <c r="AI947" i="11" s="1"/>
  <c r="AC947" i="11"/>
  <c r="AK947" i="11" s="1"/>
  <c r="Z1518" i="11"/>
  <c r="AC1518" i="11"/>
  <c r="Z2785" i="11"/>
  <c r="AC2785" i="11"/>
  <c r="AK2785" i="11" s="1"/>
  <c r="Z1734" i="11"/>
  <c r="AC1734" i="11"/>
  <c r="Z1823" i="11"/>
  <c r="AC1823" i="11"/>
  <c r="Z1143" i="11"/>
  <c r="AC1143" i="11"/>
  <c r="Z1556" i="11"/>
  <c r="AC1556" i="11"/>
  <c r="AK1556" i="11" s="1"/>
  <c r="Z1446" i="11"/>
  <c r="AC1446" i="11"/>
  <c r="Z3024" i="11"/>
  <c r="AC3024" i="11"/>
  <c r="AF3024" i="11" s="1"/>
  <c r="AC1918" i="11"/>
  <c r="AK1918" i="11" s="1"/>
  <c r="Z1918" i="11"/>
  <c r="Z1094" i="11"/>
  <c r="AC1094" i="11"/>
  <c r="AF1094" i="11" s="1"/>
  <c r="Z1070" i="11"/>
  <c r="AC1070" i="11"/>
  <c r="Z1412" i="11"/>
  <c r="AC1412" i="11"/>
  <c r="AF1412" i="11" s="1"/>
  <c r="Z1503" i="11"/>
  <c r="AC1503" i="11"/>
  <c r="Z1318" i="11"/>
  <c r="AC1318" i="11"/>
  <c r="K23" i="33"/>
  <c r="I23" i="33" s="1"/>
  <c r="M23" i="33"/>
  <c r="V249" i="54" s="1"/>
  <c r="AF145" i="11"/>
  <c r="AK145" i="11"/>
  <c r="AF255" i="11"/>
  <c r="AK255" i="11"/>
  <c r="AE2485" i="11"/>
  <c r="AI2485" i="11"/>
  <c r="AF1924" i="11"/>
  <c r="AK1924" i="11"/>
  <c r="AF2473" i="11"/>
  <c r="AK2473" i="11"/>
  <c r="AF176" i="11"/>
  <c r="AK176" i="11"/>
  <c r="AI263" i="11"/>
  <c r="AE350" i="11"/>
  <c r="AI350" i="11"/>
  <c r="AE710" i="11"/>
  <c r="AI710" i="11"/>
  <c r="AE1844" i="11"/>
  <c r="AI1844" i="11"/>
  <c r="AF1751" i="11"/>
  <c r="AK1751" i="11"/>
  <c r="AF2016" i="11"/>
  <c r="AK2016" i="11"/>
  <c r="AE2563" i="11"/>
  <c r="AI2563" i="11"/>
  <c r="AE1597" i="11"/>
  <c r="AI1597" i="11"/>
  <c r="AE1685" i="11"/>
  <c r="AE3240" i="11"/>
  <c r="AI3240" i="11"/>
  <c r="AF1598" i="11"/>
  <c r="AK1598" i="11"/>
  <c r="AF1630" i="11"/>
  <c r="AK1630" i="11"/>
  <c r="AF1678" i="11"/>
  <c r="AF1742" i="11"/>
  <c r="AK1742" i="11"/>
  <c r="AF3194" i="11"/>
  <c r="AK3194" i="11"/>
  <c r="AE2405" i="11"/>
  <c r="AI2405" i="11"/>
  <c r="AE2461" i="11"/>
  <c r="AI2461" i="11"/>
  <c r="AE2111" i="11"/>
  <c r="AI2111" i="11"/>
  <c r="AE2520" i="11"/>
  <c r="AI2520" i="11"/>
  <c r="AK3286" i="11"/>
  <c r="AF3366" i="11"/>
  <c r="AK3366" i="11"/>
  <c r="AF3534" i="11"/>
  <c r="AK3534" i="11"/>
  <c r="AF3614" i="11"/>
  <c r="AK3614" i="11"/>
  <c r="AF686" i="11"/>
  <c r="AK686" i="11"/>
  <c r="AE2290" i="11"/>
  <c r="AI2290" i="11"/>
  <c r="AI2346" i="11"/>
  <c r="AF3504" i="11"/>
  <c r="AK3504" i="11"/>
  <c r="AF1236" i="11"/>
  <c r="AK1236" i="11"/>
  <c r="AE1276" i="11"/>
  <c r="AI1276" i="11"/>
  <c r="AE1308" i="11"/>
  <c r="AI1308" i="11"/>
  <c r="AE2434" i="11"/>
  <c r="AI2434" i="11"/>
  <c r="AE2506" i="11"/>
  <c r="AI2506" i="11"/>
  <c r="AE3332" i="11"/>
  <c r="AI3332" i="11"/>
  <c r="AI3370" i="11"/>
  <c r="AE3410" i="11"/>
  <c r="AI3410" i="11"/>
  <c r="AE3473" i="11"/>
  <c r="AI3473" i="11"/>
  <c r="AF3042" i="11"/>
  <c r="AK3042" i="11"/>
  <c r="AF2810" i="11"/>
  <c r="AK2810" i="11"/>
  <c r="AF3122" i="11"/>
  <c r="AK3122" i="11"/>
  <c r="AE876" i="11"/>
  <c r="AI876" i="11"/>
  <c r="AE1052" i="11"/>
  <c r="AI1052" i="11"/>
  <c r="AI1420" i="11"/>
  <c r="AF2983" i="11"/>
  <c r="AK2983" i="11"/>
  <c r="AF3111" i="11"/>
  <c r="AK3111" i="11"/>
  <c r="AF3151" i="11"/>
  <c r="AK3151" i="11"/>
  <c r="AK3199" i="11"/>
  <c r="AF158" i="11"/>
  <c r="AK158" i="11"/>
  <c r="AF190" i="11"/>
  <c r="AK190" i="11"/>
  <c r="AF277" i="11"/>
  <c r="AK277" i="11"/>
  <c r="AF333" i="11"/>
  <c r="AK333" i="11"/>
  <c r="AE487" i="11"/>
  <c r="AI487" i="11"/>
  <c r="AE559" i="11"/>
  <c r="AI559" i="11"/>
  <c r="AE599" i="11"/>
  <c r="AI599" i="11"/>
  <c r="AE735" i="11"/>
  <c r="AI735" i="11"/>
  <c r="AE879" i="11"/>
  <c r="AI879" i="11"/>
  <c r="AE983" i="11"/>
  <c r="AI983" i="11"/>
  <c r="AE1023" i="11"/>
  <c r="AI1023" i="11"/>
  <c r="AF2522" i="11"/>
  <c r="AK2522" i="11"/>
  <c r="AF2586" i="11"/>
  <c r="AK2586" i="11"/>
  <c r="AF2626" i="11"/>
  <c r="AK2626" i="11"/>
  <c r="AE3600" i="11"/>
  <c r="AI3600" i="11"/>
  <c r="AE177" i="11"/>
  <c r="AI177" i="11"/>
  <c r="AF3874" i="11"/>
  <c r="AK3874" i="11"/>
  <c r="AE524" i="11"/>
  <c r="AI524" i="11"/>
  <c r="AF351" i="11"/>
  <c r="AK351" i="11"/>
  <c r="AF2083" i="11"/>
  <c r="AK2083" i="11"/>
  <c r="AF2123" i="11"/>
  <c r="AK2123" i="11"/>
  <c r="AF2163" i="11"/>
  <c r="AK2163" i="11"/>
  <c r="AF2227" i="11"/>
  <c r="AK2227" i="11"/>
  <c r="AK2259" i="11"/>
  <c r="AK2291" i="11"/>
  <c r="AF2411" i="11"/>
  <c r="AK2411" i="11"/>
  <c r="AF2451" i="11"/>
  <c r="AK2451" i="11"/>
  <c r="AF2499" i="11"/>
  <c r="AK2499" i="11"/>
  <c r="AF2579" i="11"/>
  <c r="AK2579" i="11"/>
  <c r="AF3482" i="11"/>
  <c r="AK3482" i="11"/>
  <c r="AF3578" i="11"/>
  <c r="AK3578" i="11"/>
  <c r="AF3649" i="11"/>
  <c r="AK3649" i="11"/>
  <c r="AE209" i="11"/>
  <c r="AI209" i="11"/>
  <c r="AE241" i="11"/>
  <c r="AI241" i="11"/>
  <c r="AE273" i="11"/>
  <c r="AI273" i="11"/>
  <c r="AE305" i="11"/>
  <c r="AI305" i="11"/>
  <c r="AE337" i="11"/>
  <c r="AI337" i="11"/>
  <c r="AE377" i="11"/>
  <c r="AI377" i="11"/>
  <c r="AE409" i="11"/>
  <c r="AI409" i="11"/>
  <c r="AE441" i="11"/>
  <c r="AI441" i="11"/>
  <c r="AE473" i="11"/>
  <c r="AI473" i="11"/>
  <c r="AE505" i="11"/>
  <c r="AI505" i="11"/>
  <c r="AF537" i="11"/>
  <c r="AK537" i="11"/>
  <c r="AF633" i="11"/>
  <c r="AK633" i="11"/>
  <c r="AF665" i="11"/>
  <c r="AK665" i="11"/>
  <c r="AF705" i="11"/>
  <c r="AK705" i="11"/>
  <c r="AF737" i="11"/>
  <c r="AK737" i="11"/>
  <c r="AE769" i="11"/>
  <c r="AI769" i="11"/>
  <c r="AE801" i="11"/>
  <c r="AI801" i="11"/>
  <c r="AE841" i="11"/>
  <c r="AI841" i="11"/>
  <c r="AF873" i="11"/>
  <c r="AK873" i="11"/>
  <c r="AF905" i="11"/>
  <c r="AK905" i="11"/>
  <c r="AK945" i="11"/>
  <c r="AK977" i="11"/>
  <c r="AK1009" i="11"/>
  <c r="AF1049" i="11"/>
  <c r="AK1049" i="11"/>
  <c r="AF2700" i="11"/>
  <c r="AK2700" i="11"/>
  <c r="AF1207" i="11"/>
  <c r="AK1207" i="11"/>
  <c r="AK1607" i="11"/>
  <c r="AF2715" i="11"/>
  <c r="AK2715" i="11"/>
  <c r="AF2004" i="11"/>
  <c r="AK2004" i="11"/>
  <c r="AF2212" i="11"/>
  <c r="AK2212" i="11"/>
  <c r="AF2380" i="11"/>
  <c r="AK2380" i="11"/>
  <c r="AF3076" i="11"/>
  <c r="AK3076" i="11"/>
  <c r="AF283" i="11"/>
  <c r="AK283" i="11"/>
  <c r="AF753" i="11"/>
  <c r="AK753" i="11"/>
  <c r="AF1081" i="11"/>
  <c r="AK1081" i="11"/>
  <c r="AE1113" i="11"/>
  <c r="AI1113" i="11"/>
  <c r="AE1153" i="11"/>
  <c r="AI1153" i="11"/>
  <c r="AE1185" i="11"/>
  <c r="AI1185" i="11"/>
  <c r="AE1217" i="11"/>
  <c r="AI1217" i="11"/>
  <c r="AF1289" i="11"/>
  <c r="AK1289" i="11"/>
  <c r="AF1329" i="11"/>
  <c r="AK1329" i="11"/>
  <c r="AE1385" i="11"/>
  <c r="AI1385" i="11"/>
  <c r="AE1425" i="11"/>
  <c r="AI1425" i="11"/>
  <c r="AF1489" i="11"/>
  <c r="AK1489" i="11"/>
  <c r="AE1561" i="11"/>
  <c r="AI1561" i="11"/>
  <c r="AF1593" i="11"/>
  <c r="AK1593" i="11"/>
  <c r="AF1625" i="11"/>
  <c r="AK1625" i="11"/>
  <c r="AE1657" i="11"/>
  <c r="AI1657" i="11"/>
  <c r="AF1721" i="11"/>
  <c r="AK1721" i="11"/>
  <c r="AE1849" i="11"/>
  <c r="AI1849" i="11"/>
  <c r="AF1921" i="11"/>
  <c r="AK1921" i="11"/>
  <c r="AF1985" i="11"/>
  <c r="AK1985" i="11"/>
  <c r="AF2021" i="11"/>
  <c r="AK2021" i="11"/>
  <c r="AF2061" i="11"/>
  <c r="AK2061" i="11"/>
  <c r="AE2093" i="11"/>
  <c r="AI2093" i="11"/>
  <c r="AE2117" i="11"/>
  <c r="AI2117" i="11"/>
  <c r="AF2157" i="11"/>
  <c r="AK2157" i="11"/>
  <c r="AE2189" i="11"/>
  <c r="AI2189" i="11"/>
  <c r="AI2221" i="11"/>
  <c r="AK2261" i="11"/>
  <c r="AF2293" i="11"/>
  <c r="AK2293" i="11"/>
  <c r="AF2373" i="11"/>
  <c r="AK2373" i="11"/>
  <c r="AF2429" i="11"/>
  <c r="AK2429" i="11"/>
  <c r="AF2541" i="11"/>
  <c r="AK2541" i="11"/>
  <c r="AE2573" i="11"/>
  <c r="AI2573" i="11"/>
  <c r="AE2605" i="11"/>
  <c r="AI2605" i="11"/>
  <c r="AE2637" i="11"/>
  <c r="AI2637" i="11"/>
  <c r="AE2669" i="11"/>
  <c r="AI2669" i="11"/>
  <c r="AE2733" i="11"/>
  <c r="AI2733" i="11"/>
  <c r="AE2765" i="11"/>
  <c r="AI2765" i="11"/>
  <c r="AE2805" i="11"/>
  <c r="AI2805" i="11"/>
  <c r="AE2837" i="11"/>
  <c r="AI2837" i="11"/>
  <c r="AF2869" i="11"/>
  <c r="AK2869" i="11"/>
  <c r="AE2941" i="11"/>
  <c r="AI2941" i="11"/>
  <c r="AF2965" i="11"/>
  <c r="AK2965" i="11"/>
  <c r="AF2997" i="11"/>
  <c r="AK2997" i="11"/>
  <c r="AF3077" i="11"/>
  <c r="AK3077" i="11"/>
  <c r="AF3109" i="11"/>
  <c r="AK3109" i="11"/>
  <c r="AF3141" i="11"/>
  <c r="AK3141" i="11"/>
  <c r="AF3181" i="11"/>
  <c r="AK3181" i="11"/>
  <c r="AK3213" i="11"/>
  <c r="AF3277" i="11"/>
  <c r="AK3277" i="11"/>
  <c r="AK3733" i="11"/>
  <c r="AF172" i="11"/>
  <c r="AK172" i="11"/>
  <c r="AF284" i="11"/>
  <c r="AK284" i="11"/>
  <c r="AF3317" i="11"/>
  <c r="AK3317" i="11"/>
  <c r="AE3405" i="11"/>
  <c r="AI3405" i="11"/>
  <c r="AE3493" i="11"/>
  <c r="AI3493" i="11"/>
  <c r="AE3701" i="11"/>
  <c r="AI3701" i="11"/>
  <c r="AK3789" i="11"/>
  <c r="AF3877" i="11"/>
  <c r="AK3877" i="11"/>
  <c r="AF188" i="11"/>
  <c r="AK188" i="11"/>
  <c r="AE292" i="11"/>
  <c r="AI292" i="11"/>
  <c r="AF3461" i="11"/>
  <c r="AK3461" i="11"/>
  <c r="AF3565" i="11"/>
  <c r="AK3565" i="11"/>
  <c r="AK3773" i="11"/>
  <c r="AF3869" i="11"/>
  <c r="AK3869" i="11"/>
  <c r="AE156" i="11"/>
  <c r="AI156" i="11"/>
  <c r="AF276" i="11"/>
  <c r="AK276" i="11"/>
  <c r="AE3573" i="11"/>
  <c r="AI3573" i="11"/>
  <c r="AF534" i="11"/>
  <c r="AK534" i="11"/>
  <c r="AF338" i="11"/>
  <c r="AK338" i="11"/>
  <c r="AI786" i="11"/>
  <c r="AK538" i="11"/>
  <c r="AK746" i="11"/>
  <c r="AE274" i="11"/>
  <c r="AI274" i="11"/>
  <c r="AI530" i="11"/>
  <c r="AI818" i="11"/>
  <c r="AF170" i="11"/>
  <c r="AK170" i="11"/>
  <c r="AF562" i="11"/>
  <c r="AK562" i="11"/>
  <c r="AK330" i="11"/>
  <c r="AK810" i="11"/>
  <c r="AI218" i="11"/>
  <c r="AI554" i="11"/>
  <c r="AE802" i="11"/>
  <c r="AI802" i="11"/>
  <c r="AE850" i="11"/>
  <c r="AI850" i="11"/>
  <c r="AK882" i="11"/>
  <c r="AK914" i="11"/>
  <c r="AF978" i="11"/>
  <c r="AK978" i="11"/>
  <c r="AK1010" i="11"/>
  <c r="AK1042" i="11"/>
  <c r="AI1066" i="11"/>
  <c r="AE1106" i="11"/>
  <c r="AI1106" i="11"/>
  <c r="AE1138" i="11"/>
  <c r="AI1138" i="11"/>
  <c r="AK1170" i="11"/>
  <c r="AK1202" i="11"/>
  <c r="AK1234" i="11"/>
  <c r="AK1266" i="11"/>
  <c r="AF1298" i="11"/>
  <c r="AK1298" i="11"/>
  <c r="AI1330" i="11"/>
  <c r="AK1362" i="11"/>
  <c r="AE1386" i="11"/>
  <c r="AI1386" i="11"/>
  <c r="AI1418" i="11"/>
  <c r="AI1450" i="11"/>
  <c r="AI1514" i="11"/>
  <c r="AE1546" i="11"/>
  <c r="AI1546" i="11"/>
  <c r="AE1578" i="11"/>
  <c r="AI1578" i="11"/>
  <c r="AK1610" i="11"/>
  <c r="AK1642" i="11"/>
  <c r="AI1674" i="11"/>
  <c r="AI1698" i="11"/>
  <c r="AK1730" i="11"/>
  <c r="AE1762" i="11"/>
  <c r="AI1762" i="11"/>
  <c r="AI1794" i="11"/>
  <c r="AE1826" i="11"/>
  <c r="AI1826" i="11"/>
  <c r="AK1858" i="11"/>
  <c r="AE1890" i="11"/>
  <c r="AI1890" i="11"/>
  <c r="AF1922" i="11"/>
  <c r="AK1922" i="11"/>
  <c r="AI1954" i="11"/>
  <c r="AI1986" i="11"/>
  <c r="AK2022" i="11"/>
  <c r="AI2054" i="11"/>
  <c r="AE2094" i="11"/>
  <c r="AI2094" i="11"/>
  <c r="AI2126" i="11"/>
  <c r="AI2166" i="11"/>
  <c r="AI2206" i="11"/>
  <c r="AF2262" i="11"/>
  <c r="AK2262" i="11"/>
  <c r="AF2310" i="11"/>
  <c r="AK2310" i="11"/>
  <c r="AE2390" i="11"/>
  <c r="AI2390" i="11"/>
  <c r="AE2422" i="11"/>
  <c r="AI2422" i="11"/>
  <c r="AE2454" i="11"/>
  <c r="AI2454" i="11"/>
  <c r="AE2486" i="11"/>
  <c r="AI2486" i="11"/>
  <c r="AK2550" i="11"/>
  <c r="AE2582" i="11"/>
  <c r="AI2582" i="11"/>
  <c r="AE2614" i="11"/>
  <c r="AI2614" i="11"/>
  <c r="AF2646" i="11"/>
  <c r="AK2646" i="11"/>
  <c r="AE2678" i="11"/>
  <c r="AI2678" i="11"/>
  <c r="AI2766" i="11"/>
  <c r="AK2798" i="11"/>
  <c r="AK2830" i="11"/>
  <c r="AK2870" i="11"/>
  <c r="AI2902" i="11"/>
  <c r="AF2934" i="11"/>
  <c r="AK2934" i="11"/>
  <c r="AE2958" i="11"/>
  <c r="AI2958" i="11"/>
  <c r="AE2990" i="11"/>
  <c r="AI2990" i="11"/>
  <c r="AK3022" i="11"/>
  <c r="AF3086" i="11"/>
  <c r="AK3086" i="11"/>
  <c r="AI3118" i="11"/>
  <c r="AE3158" i="11"/>
  <c r="AI3158" i="11"/>
  <c r="AI3190" i="11"/>
  <c r="AF3302" i="11"/>
  <c r="AK3302" i="11"/>
  <c r="AF3350" i="11"/>
  <c r="AK3350" i="11"/>
  <c r="AE3390" i="11"/>
  <c r="AI3390" i="11"/>
  <c r="AF3438" i="11"/>
  <c r="AK3438" i="11"/>
  <c r="AF3518" i="11"/>
  <c r="AK3518" i="11"/>
  <c r="AF3582" i="11"/>
  <c r="AK3582" i="11"/>
  <c r="AF3622" i="11"/>
  <c r="AK3622" i="11"/>
  <c r="AE3662" i="11"/>
  <c r="AI3662" i="11"/>
  <c r="AK3702" i="11"/>
  <c r="AK3766" i="11"/>
  <c r="AF3830" i="11"/>
  <c r="AK3830" i="11"/>
  <c r="AF3878" i="11"/>
  <c r="AK3878" i="11"/>
  <c r="AF125" i="11"/>
  <c r="AK125" i="11"/>
  <c r="AF157" i="11"/>
  <c r="AK157" i="11"/>
  <c r="AE197" i="11"/>
  <c r="AI197" i="11"/>
  <c r="AF253" i="11"/>
  <c r="AK253" i="11"/>
  <c r="AE309" i="11"/>
  <c r="AI309" i="11"/>
  <c r="AF357" i="11"/>
  <c r="AK357" i="11"/>
  <c r="AF476" i="11"/>
  <c r="AK476" i="11"/>
  <c r="AF516" i="11"/>
  <c r="AK516" i="11"/>
  <c r="AF564" i="11"/>
  <c r="AK564" i="11"/>
  <c r="AF604" i="11"/>
  <c r="AK604" i="11"/>
  <c r="AE1225" i="11"/>
  <c r="AI1225" i="11"/>
  <c r="AF372" i="11"/>
  <c r="AK372" i="11"/>
  <c r="AI2237" i="11"/>
  <c r="AF404" i="11"/>
  <c r="AK404" i="11"/>
  <c r="AE411" i="11"/>
  <c r="AI411" i="11"/>
  <c r="AE459" i="11"/>
  <c r="AI459" i="11"/>
  <c r="AE627" i="11"/>
  <c r="AI627" i="11"/>
  <c r="AE675" i="11"/>
  <c r="AI675" i="11"/>
  <c r="AE755" i="11"/>
  <c r="AI755" i="11"/>
  <c r="AE827" i="11"/>
  <c r="AE907" i="11"/>
  <c r="AI907" i="11"/>
  <c r="AE963" i="11"/>
  <c r="AI963" i="11"/>
  <c r="AE1043" i="11"/>
  <c r="AI1043" i="11"/>
  <c r="AE1123" i="11"/>
  <c r="AI1123" i="11"/>
  <c r="AE1235" i="11"/>
  <c r="AI1235" i="11"/>
  <c r="AE1307" i="11"/>
  <c r="AI1307" i="11"/>
  <c r="AE1347" i="11"/>
  <c r="AI1347" i="11"/>
  <c r="AE1403" i="11"/>
  <c r="AI1403" i="11"/>
  <c r="AE1531" i="11"/>
  <c r="AI1531" i="11"/>
  <c r="AE1603" i="11"/>
  <c r="AI1603" i="11"/>
  <c r="AE1659" i="11"/>
  <c r="AI1659" i="11"/>
  <c r="AF1755" i="11"/>
  <c r="AK1755" i="11"/>
  <c r="AF1875" i="11"/>
  <c r="AK1875" i="11"/>
  <c r="AF1923" i="11"/>
  <c r="AK1923" i="11"/>
  <c r="AF2063" i="11"/>
  <c r="AK2063" i="11"/>
  <c r="AF2175" i="11"/>
  <c r="AF2375" i="11"/>
  <c r="AK2375" i="11"/>
  <c r="AF2487" i="11"/>
  <c r="AK2487" i="11"/>
  <c r="AF2575" i="11"/>
  <c r="AK2575" i="11"/>
  <c r="AF2991" i="11"/>
  <c r="AK2991" i="11"/>
  <c r="AE380" i="11"/>
  <c r="AI380" i="11"/>
  <c r="AE3767" i="11"/>
  <c r="AI3767" i="11"/>
  <c r="AF644" i="11"/>
  <c r="AK644" i="11"/>
  <c r="AF684" i="11"/>
  <c r="AK684" i="11"/>
  <c r="AF716" i="11"/>
  <c r="AK716" i="11"/>
  <c r="AF740" i="11"/>
  <c r="AK740" i="11"/>
  <c r="AE772" i="11"/>
  <c r="AI772" i="11"/>
  <c r="AE804" i="11"/>
  <c r="AF852" i="11"/>
  <c r="AK852" i="11"/>
  <c r="AF892" i="11"/>
  <c r="AK892" i="11"/>
  <c r="AF948" i="11"/>
  <c r="AK948" i="11"/>
  <c r="AE980" i="11"/>
  <c r="AI980" i="11"/>
  <c r="AE1012" i="11"/>
  <c r="AI1012" i="11"/>
  <c r="AE1044" i="11"/>
  <c r="AI1044" i="11"/>
  <c r="AF1148" i="11"/>
  <c r="AK1148" i="11"/>
  <c r="AF1196" i="11"/>
  <c r="AE1316" i="11"/>
  <c r="AI1316" i="11"/>
  <c r="AE1348" i="11"/>
  <c r="AI1348" i="11"/>
  <c r="AE1396" i="11"/>
  <c r="AI1396" i="11"/>
  <c r="AF1444" i="11"/>
  <c r="AI1476" i="11"/>
  <c r="AE1516" i="11"/>
  <c r="AI1516" i="11"/>
  <c r="AE1548" i="11"/>
  <c r="AI1548" i="11"/>
  <c r="AF1580" i="11"/>
  <c r="AK1580" i="11"/>
  <c r="AF1612" i="11"/>
  <c r="AK1612" i="11"/>
  <c r="AE1644" i="11"/>
  <c r="AI1644" i="11"/>
  <c r="AE1676" i="11"/>
  <c r="AI1676" i="11"/>
  <c r="AF1700" i="11"/>
  <c r="AK1700" i="11"/>
  <c r="AE1732" i="11"/>
  <c r="AI1732" i="11"/>
  <c r="AE1764" i="11"/>
  <c r="AI1764" i="11"/>
  <c r="AE1796" i="11"/>
  <c r="AI1796" i="11"/>
  <c r="AF1828" i="11"/>
  <c r="AE2072" i="11"/>
  <c r="AI2072" i="11"/>
  <c r="AF2104" i="11"/>
  <c r="AK2104" i="11"/>
  <c r="AE2144" i="11"/>
  <c r="AI2144" i="11"/>
  <c r="AF2264" i="11"/>
  <c r="AK2264" i="11"/>
  <c r="AF2400" i="11"/>
  <c r="AK2400" i="11"/>
  <c r="AF2464" i="11"/>
  <c r="AK2464" i="11"/>
  <c r="AE2560" i="11"/>
  <c r="AI2560" i="11"/>
  <c r="AE2600" i="11"/>
  <c r="AI2600" i="11"/>
  <c r="AE2640" i="11"/>
  <c r="AI2640" i="11"/>
  <c r="AE2680" i="11"/>
  <c r="AI2680" i="11"/>
  <c r="AE2712" i="11"/>
  <c r="AI2712" i="11"/>
  <c r="AE2744" i="11"/>
  <c r="AI2744" i="11"/>
  <c r="AE2776" i="11"/>
  <c r="AI2776" i="11"/>
  <c r="AE2808" i="11"/>
  <c r="AI2808" i="11"/>
  <c r="AF2840" i="11"/>
  <c r="AE2880" i="11"/>
  <c r="AI2880" i="11"/>
  <c r="AF2912" i="11"/>
  <c r="AK2912" i="11"/>
  <c r="AF2944" i="11"/>
  <c r="AK2944" i="11"/>
  <c r="AF2984" i="11"/>
  <c r="AK2984" i="11"/>
  <c r="AE3016" i="11"/>
  <c r="AI3016" i="11"/>
  <c r="AF3048" i="11"/>
  <c r="AK3048" i="11"/>
  <c r="AF3080" i="11"/>
  <c r="AK3080" i="11"/>
  <c r="AE3112" i="11"/>
  <c r="AI3112" i="11"/>
  <c r="AE3144" i="11"/>
  <c r="AI3144" i="11"/>
  <c r="AE3248" i="11"/>
  <c r="AI3248" i="11"/>
  <c r="AE3312" i="11"/>
  <c r="AI3312" i="11"/>
  <c r="AE3344" i="11"/>
  <c r="AI3344" i="11"/>
  <c r="AF3376" i="11"/>
  <c r="AK3376" i="11"/>
  <c r="AF3416" i="11"/>
  <c r="AK3416" i="11"/>
  <c r="AF3456" i="11"/>
  <c r="AK3456" i="11"/>
  <c r="AF3496" i="11"/>
  <c r="AK3496" i="11"/>
  <c r="AF3536" i="11"/>
  <c r="AK3536" i="11"/>
  <c r="AF3568" i="11"/>
  <c r="AK3568" i="11"/>
  <c r="AE2656" i="11"/>
  <c r="AI2656" i="11"/>
  <c r="AF2184" i="11"/>
  <c r="AK2184" i="11"/>
  <c r="AF3704" i="11"/>
  <c r="AK3704" i="11"/>
  <c r="AF175" i="11"/>
  <c r="AK175" i="11"/>
  <c r="AF311" i="11"/>
  <c r="AK311" i="11"/>
  <c r="AF367" i="11"/>
  <c r="AK367" i="11"/>
  <c r="AF439" i="11"/>
  <c r="AK439" i="11"/>
  <c r="AF567" i="11"/>
  <c r="AK567" i="11"/>
  <c r="AF951" i="11"/>
  <c r="AK951" i="11"/>
  <c r="AF1047" i="11"/>
  <c r="AK1047" i="11"/>
  <c r="AK1095" i="11"/>
  <c r="AF1167" i="11"/>
  <c r="AK1167" i="11"/>
  <c r="AF1231" i="11"/>
  <c r="AK1231" i="11"/>
  <c r="AF1295" i="11"/>
  <c r="AK1295" i="11"/>
  <c r="AF1391" i="11"/>
  <c r="AK1391" i="11"/>
  <c r="AK1447" i="11"/>
  <c r="AF1495" i="11"/>
  <c r="AK1495" i="11"/>
  <c r="AK1543" i="11"/>
  <c r="AK1575" i="11"/>
  <c r="AF1631" i="11"/>
  <c r="AK1631" i="11"/>
  <c r="AF1671" i="11"/>
  <c r="AK1671" i="11"/>
  <c r="AF1743" i="11"/>
  <c r="AK1743" i="11"/>
  <c r="AF1871" i="11"/>
  <c r="AK1871" i="11"/>
  <c r="AF1919" i="11"/>
  <c r="AK1919" i="11"/>
  <c r="AF1975" i="11"/>
  <c r="AK1975" i="11"/>
  <c r="AF2027" i="11"/>
  <c r="AK2027" i="11"/>
  <c r="AF2091" i="11"/>
  <c r="AK2091" i="11"/>
  <c r="AK2299" i="11"/>
  <c r="AF2371" i="11"/>
  <c r="AK2371" i="11"/>
  <c r="AF2643" i="11"/>
  <c r="AK2643" i="11"/>
  <c r="AF2731" i="11"/>
  <c r="AK2731" i="11"/>
  <c r="AF2771" i="11"/>
  <c r="AK2771" i="11"/>
  <c r="AF2811" i="11"/>
  <c r="AK2811" i="11"/>
  <c r="AF2843" i="11"/>
  <c r="AK2843" i="11"/>
  <c r="AF2875" i="11"/>
  <c r="AK2875" i="11"/>
  <c r="AF2907" i="11"/>
  <c r="AK2907" i="11"/>
  <c r="AF2939" i="11"/>
  <c r="AK2939" i="11"/>
  <c r="AF2979" i="11"/>
  <c r="AK2979" i="11"/>
  <c r="AF3027" i="11"/>
  <c r="AK3027" i="11"/>
  <c r="AF3195" i="11"/>
  <c r="AK3195" i="11"/>
  <c r="AF3259" i="11"/>
  <c r="AK3259" i="11"/>
  <c r="AF3291" i="11"/>
  <c r="AK3291" i="11"/>
  <c r="AF3323" i="11"/>
  <c r="AK3323" i="11"/>
  <c r="AF3363" i="11"/>
  <c r="AK3363" i="11"/>
  <c r="AF3403" i="11"/>
  <c r="AK3403" i="11"/>
  <c r="AF3459" i="11"/>
  <c r="AK3459" i="11"/>
  <c r="AF3499" i="11"/>
  <c r="AK3499" i="11"/>
  <c r="AF3539" i="11"/>
  <c r="AK3539" i="11"/>
  <c r="AF3643" i="11"/>
  <c r="AK3643" i="11"/>
  <c r="AF3683" i="11"/>
  <c r="AK3683" i="11"/>
  <c r="AF3731" i="11"/>
  <c r="AK3731" i="11"/>
  <c r="AF3811" i="11"/>
  <c r="AK3811" i="11"/>
  <c r="AK3851" i="11"/>
  <c r="AF3883" i="11"/>
  <c r="AK3883" i="11"/>
  <c r="AF774" i="11"/>
  <c r="AK774" i="11"/>
  <c r="AF1710" i="11"/>
  <c r="AK1198" i="11"/>
  <c r="AF1030" i="11"/>
  <c r="AK1030" i="11"/>
  <c r="AF1982" i="11"/>
  <c r="AK1982" i="11"/>
  <c r="AF1214" i="11"/>
  <c r="AF1910" i="11"/>
  <c r="AK1910" i="11"/>
  <c r="AF2114" i="11"/>
  <c r="AK2114" i="11"/>
  <c r="AF1342" i="11"/>
  <c r="AK1342" i="11"/>
  <c r="AF1854" i="11"/>
  <c r="AK1854" i="11"/>
  <c r="AF2130" i="11"/>
  <c r="AK2130" i="11"/>
  <c r="AF1070" i="11"/>
  <c r="AK1070" i="11"/>
  <c r="AF630" i="11"/>
  <c r="AF1302" i="11"/>
  <c r="AK1302" i="11"/>
  <c r="AF2722" i="11"/>
  <c r="AK2722" i="11"/>
  <c r="AF2066" i="11"/>
  <c r="AK2066" i="11"/>
  <c r="AF246" i="11"/>
  <c r="AF1142" i="11"/>
  <c r="AK1142" i="11"/>
  <c r="AF1878" i="11"/>
  <c r="AK1878" i="11"/>
  <c r="AF2762" i="11"/>
  <c r="AK2762" i="11"/>
  <c r="AF2866" i="11"/>
  <c r="AK2866" i="11"/>
  <c r="AF2954" i="11"/>
  <c r="AK2954" i="11"/>
  <c r="AF3058" i="11"/>
  <c r="AK3058" i="11"/>
  <c r="AF3162" i="11"/>
  <c r="AK3162" i="11"/>
  <c r="AF3282" i="11"/>
  <c r="AF3322" i="11"/>
  <c r="AK3322" i="11"/>
  <c r="AF3634" i="11"/>
  <c r="AK3634" i="11"/>
  <c r="AF3818" i="11"/>
  <c r="AK3818" i="11"/>
  <c r="AF453" i="11"/>
  <c r="AK453" i="11"/>
  <c r="AF557" i="11"/>
  <c r="AK557" i="11"/>
  <c r="AE597" i="11"/>
  <c r="AI597" i="11"/>
  <c r="AE685" i="11"/>
  <c r="AI685" i="11"/>
  <c r="AE773" i="11"/>
  <c r="AI773" i="11"/>
  <c r="AE805" i="11"/>
  <c r="AI805" i="11"/>
  <c r="AE861" i="11"/>
  <c r="AI861" i="11"/>
  <c r="AE941" i="11"/>
  <c r="AI941" i="11"/>
  <c r="AE997" i="11"/>
  <c r="AI997" i="11"/>
  <c r="AE1053" i="11"/>
  <c r="AI1053" i="11"/>
  <c r="AE1133" i="11"/>
  <c r="AI1133" i="11"/>
  <c r="AE1245" i="11"/>
  <c r="AI1245" i="11"/>
  <c r="AE1285" i="11"/>
  <c r="AI1285" i="11"/>
  <c r="AE1349" i="11"/>
  <c r="AI1349" i="11"/>
  <c r="AE1397" i="11"/>
  <c r="AI1397" i="11"/>
  <c r="AE1469" i="11"/>
  <c r="AI1469" i="11"/>
  <c r="AE1549" i="11"/>
  <c r="AI1549" i="11"/>
  <c r="AE1605" i="11"/>
  <c r="AI1605" i="11"/>
  <c r="AF1677" i="11"/>
  <c r="AK1677" i="11"/>
  <c r="AE2217" i="11"/>
  <c r="AI2217" i="11"/>
  <c r="AE2433" i="11"/>
  <c r="AI2433" i="11"/>
  <c r="AE2561" i="11"/>
  <c r="AI2561" i="11"/>
  <c r="AE2617" i="11"/>
  <c r="AI2617" i="11"/>
  <c r="AF2697" i="11"/>
  <c r="AK2697" i="11"/>
  <c r="AE2769" i="11"/>
  <c r="AI2769" i="11"/>
  <c r="AF2833" i="11"/>
  <c r="AK2833" i="11"/>
  <c r="AF2897" i="11"/>
  <c r="AK2897" i="11"/>
  <c r="AF2969" i="11"/>
  <c r="AK2969" i="11"/>
  <c r="AF3097" i="11"/>
  <c r="AK3097" i="11"/>
  <c r="AE3153" i="11"/>
  <c r="AI3153" i="11"/>
  <c r="AE3233" i="11"/>
  <c r="AI3233" i="11"/>
  <c r="AE3297" i="11"/>
  <c r="AE3353" i="11"/>
  <c r="AI3353" i="11"/>
  <c r="AE3433" i="11"/>
  <c r="AI3433" i="11"/>
  <c r="AE3545" i="11"/>
  <c r="AI3545" i="11"/>
  <c r="AF3625" i="11"/>
  <c r="AK3625" i="11"/>
  <c r="AF3737" i="11"/>
  <c r="AK3737" i="11"/>
  <c r="AF3825" i="11"/>
  <c r="AK3825" i="11"/>
  <c r="AE112" i="11"/>
  <c r="AI112" i="11"/>
  <c r="AE256" i="11"/>
  <c r="AI256" i="11"/>
  <c r="AE416" i="11"/>
  <c r="AI416" i="11"/>
  <c r="AE488" i="11"/>
  <c r="AI488" i="11"/>
  <c r="AE568" i="11"/>
  <c r="AI568" i="11"/>
  <c r="AE736" i="11"/>
  <c r="AI736" i="11"/>
  <c r="AE896" i="11"/>
  <c r="AI896" i="11"/>
  <c r="AE960" i="11"/>
  <c r="AI960" i="11"/>
  <c r="AE1016" i="11"/>
  <c r="AI1016" i="11"/>
  <c r="AI1064" i="11"/>
  <c r="AE1120" i="11"/>
  <c r="AI1120" i="11"/>
  <c r="AE1184" i="11"/>
  <c r="AI1184" i="11"/>
  <c r="AE1240" i="11"/>
  <c r="AI1240" i="11"/>
  <c r="AE1280" i="11"/>
  <c r="AI1280" i="11"/>
  <c r="AE1336" i="11"/>
  <c r="AI1336" i="11"/>
  <c r="AE1416" i="11"/>
  <c r="AI1416" i="11"/>
  <c r="AE1456" i="11"/>
  <c r="AI1456" i="11"/>
  <c r="AE1504" i="11"/>
  <c r="AI1504" i="11"/>
  <c r="AE1552" i="11"/>
  <c r="AI1552" i="11"/>
  <c r="AE1616" i="11"/>
  <c r="AI1616" i="11"/>
  <c r="AE1664" i="11"/>
  <c r="AI1664" i="11"/>
  <c r="AE1744" i="11"/>
  <c r="AI1744" i="11"/>
  <c r="AE1840" i="11"/>
  <c r="AI1840" i="11"/>
  <c r="AE1888" i="11"/>
  <c r="AI1888" i="11"/>
  <c r="AE1936" i="11"/>
  <c r="AI1936" i="11"/>
  <c r="AE2020" i="11"/>
  <c r="AI2020" i="11"/>
  <c r="AE2060" i="11"/>
  <c r="AI2060" i="11"/>
  <c r="AE2124" i="11"/>
  <c r="AI2124" i="11"/>
  <c r="AF3802" i="11"/>
  <c r="AK3802" i="11"/>
  <c r="AF927" i="11"/>
  <c r="AK927" i="11"/>
  <c r="AF1647" i="11"/>
  <c r="AK1647" i="11"/>
  <c r="AE3434" i="11"/>
  <c r="AF1399" i="11"/>
  <c r="AK1399" i="11"/>
  <c r="AF3211" i="11"/>
  <c r="AK3211" i="11"/>
  <c r="AF364" i="11"/>
  <c r="AK364" i="11"/>
  <c r="AF1798" i="11"/>
  <c r="AK1798" i="11"/>
  <c r="AF2498" i="11"/>
  <c r="AK2498" i="11"/>
  <c r="AF3442" i="11"/>
  <c r="AK3442" i="11"/>
  <c r="AE2266" i="11"/>
  <c r="AI2266" i="11"/>
  <c r="AE2691" i="11"/>
  <c r="AI2691" i="11"/>
  <c r="AF3674" i="11"/>
  <c r="AK3674" i="11"/>
  <c r="AF1983" i="11"/>
  <c r="AK1983" i="11"/>
  <c r="AK1303" i="11"/>
  <c r="AE3418" i="11"/>
  <c r="AI3418" i="11"/>
  <c r="AF3466" i="11"/>
  <c r="AK3466" i="11"/>
  <c r="AF1635" i="11"/>
  <c r="AK1635" i="11"/>
  <c r="AF3052" i="11"/>
  <c r="AK3052" i="11"/>
  <c r="AK211" i="11"/>
  <c r="AF612" i="11"/>
  <c r="AK612" i="11"/>
  <c r="AF2968" i="11"/>
  <c r="AK2968" i="11"/>
  <c r="AE3648" i="11"/>
  <c r="AI3648" i="11"/>
  <c r="AE3816" i="11"/>
  <c r="AI3816" i="11"/>
  <c r="AF1367" i="11"/>
  <c r="AK1367" i="11"/>
  <c r="AF3067" i="11"/>
  <c r="AK3067" i="11"/>
  <c r="AF3107" i="11"/>
  <c r="AK3107" i="11"/>
  <c r="AF3147" i="11"/>
  <c r="AK3147" i="11"/>
  <c r="AK1334" i="11"/>
  <c r="AE2655" i="11"/>
  <c r="AI2655" i="11"/>
  <c r="AI574" i="11"/>
  <c r="AE2890" i="11"/>
  <c r="AI2890" i="11"/>
  <c r="AE3730" i="11"/>
  <c r="AI3730" i="11"/>
  <c r="AE3440" i="11"/>
  <c r="AI3440" i="11"/>
  <c r="AF759" i="11"/>
  <c r="AK759" i="11"/>
  <c r="AF903" i="11"/>
  <c r="AK903" i="11"/>
  <c r="AF2515" i="11"/>
  <c r="AK2515" i="11"/>
  <c r="AF1126" i="11"/>
  <c r="AK1126" i="11"/>
  <c r="AK1534" i="11"/>
  <c r="AF2287" i="11"/>
  <c r="AK2287" i="11"/>
  <c r="AF1758" i="11"/>
  <c r="AK1758" i="11"/>
  <c r="AF2410" i="11"/>
  <c r="AK2410" i="11"/>
  <c r="AI2450" i="11"/>
  <c r="AF168" i="11"/>
  <c r="AK168" i="11"/>
  <c r="AE247" i="11"/>
  <c r="AI247" i="11"/>
  <c r="AE358" i="11"/>
  <c r="AI358" i="11"/>
  <c r="AF1925" i="11"/>
  <c r="AK1925" i="11"/>
  <c r="AK444" i="11"/>
  <c r="AF1868" i="11"/>
  <c r="AK1868" i="11"/>
  <c r="AE2015" i="11"/>
  <c r="AI2015" i="11"/>
  <c r="AE1983" i="11"/>
  <c r="AI1983" i="11"/>
  <c r="AE1056" i="11"/>
  <c r="AI1056" i="11"/>
  <c r="AF1956" i="11"/>
  <c r="AK1956" i="11"/>
  <c r="AE1150" i="11"/>
  <c r="AI1150" i="11"/>
  <c r="AI2016" i="11"/>
  <c r="AF1511" i="11"/>
  <c r="AK1511" i="11"/>
  <c r="AF1613" i="11"/>
  <c r="AK1613" i="11"/>
  <c r="AF1717" i="11"/>
  <c r="AK1717" i="11"/>
  <c r="AE1598" i="11"/>
  <c r="AI1598" i="11"/>
  <c r="AE1630" i="11"/>
  <c r="AI1630" i="11"/>
  <c r="AE1678" i="11"/>
  <c r="AI1678" i="11"/>
  <c r="AE1742" i="11"/>
  <c r="AI1742" i="11"/>
  <c r="AE3194" i="11"/>
  <c r="AI3194" i="11"/>
  <c r="AF2477" i="11"/>
  <c r="AK2477" i="11"/>
  <c r="AK2087" i="11"/>
  <c r="AF2270" i="11"/>
  <c r="AK2270" i="11"/>
  <c r="AF2568" i="11"/>
  <c r="AE3238" i="11"/>
  <c r="AI3238" i="11"/>
  <c r="AE3366" i="11"/>
  <c r="AI3366" i="11"/>
  <c r="AE3534" i="11"/>
  <c r="AI3534" i="11"/>
  <c r="AE3614" i="11"/>
  <c r="AI3614" i="11"/>
  <c r="AE686" i="11"/>
  <c r="AI686" i="11"/>
  <c r="AF2306" i="11"/>
  <c r="AK2306" i="11"/>
  <c r="AF1260" i="11"/>
  <c r="AK1260" i="11"/>
  <c r="AE1236" i="11"/>
  <c r="AI1236" i="11"/>
  <c r="AF1284" i="11"/>
  <c r="AK1284" i="11"/>
  <c r="AF2142" i="11"/>
  <c r="AK2142" i="11"/>
  <c r="AF2458" i="11"/>
  <c r="AF2514" i="11"/>
  <c r="AK2514" i="11"/>
  <c r="AF3386" i="11"/>
  <c r="AK3386" i="11"/>
  <c r="AF3450" i="11"/>
  <c r="AK3450" i="11"/>
  <c r="AE3481" i="11"/>
  <c r="AI3481" i="11"/>
  <c r="AF2922" i="11"/>
  <c r="AK2922" i="11"/>
  <c r="AF2802" i="11"/>
  <c r="AK2802" i="11"/>
  <c r="AF900" i="11"/>
  <c r="AK900" i="11"/>
  <c r="AF1172" i="11"/>
  <c r="AK1172" i="11"/>
  <c r="AF1452" i="11"/>
  <c r="AK1452" i="11"/>
  <c r="AE2767" i="11"/>
  <c r="AI2767" i="11"/>
  <c r="AE2983" i="11"/>
  <c r="AI2983" i="11"/>
  <c r="AE3151" i="11"/>
  <c r="AI3151" i="11"/>
  <c r="AI3199" i="11"/>
  <c r="AE3471" i="11"/>
  <c r="AI3471" i="11"/>
  <c r="AE3647" i="11"/>
  <c r="AI3647" i="11"/>
  <c r="AE3719" i="11"/>
  <c r="AI3719" i="11"/>
  <c r="AE158" i="11"/>
  <c r="AI158" i="11"/>
  <c r="AE190" i="11"/>
  <c r="AI190" i="11"/>
  <c r="AE277" i="11"/>
  <c r="AI277" i="11"/>
  <c r="AE333" i="11"/>
  <c r="AI333" i="11"/>
  <c r="AF511" i="11"/>
  <c r="AK511" i="11"/>
  <c r="AF575" i="11"/>
  <c r="AK575" i="11"/>
  <c r="AF607" i="11"/>
  <c r="AK607" i="11"/>
  <c r="AF743" i="11"/>
  <c r="AK743" i="11"/>
  <c r="AF895" i="11"/>
  <c r="AK895" i="11"/>
  <c r="AF991" i="11"/>
  <c r="AK991" i="11"/>
  <c r="AF1031" i="11"/>
  <c r="AK1031" i="11"/>
  <c r="AI2522" i="11"/>
  <c r="AE2586" i="11"/>
  <c r="AI2586" i="11"/>
  <c r="AE2626" i="11"/>
  <c r="AI2626" i="11"/>
  <c r="AF248" i="11"/>
  <c r="AK248" i="11"/>
  <c r="AF185" i="11"/>
  <c r="AK185" i="11"/>
  <c r="AE1098" i="11"/>
  <c r="AI1098" i="11"/>
  <c r="AF381" i="11"/>
  <c r="AK381" i="11"/>
  <c r="AF532" i="11"/>
  <c r="AK532" i="11"/>
  <c r="AI351" i="11"/>
  <c r="AE2083" i="11"/>
  <c r="AI2083" i="11"/>
  <c r="AE2123" i="11"/>
  <c r="AI2123" i="11"/>
  <c r="AE2163" i="11"/>
  <c r="AI2163" i="11"/>
  <c r="AE2227" i="11"/>
  <c r="AI2227" i="11"/>
  <c r="AI2259" i="11"/>
  <c r="AI2363" i="11"/>
  <c r="AE2411" i="11"/>
  <c r="AI2411" i="11"/>
  <c r="AE2451" i="11"/>
  <c r="AI2451" i="11"/>
  <c r="AE2499" i="11"/>
  <c r="AI2499" i="11"/>
  <c r="AE2579" i="11"/>
  <c r="AI2579" i="11"/>
  <c r="AE3482" i="11"/>
  <c r="AI3482" i="11"/>
  <c r="AE3578" i="11"/>
  <c r="AI3578" i="11"/>
  <c r="AE3649" i="11"/>
  <c r="AI3649" i="11"/>
  <c r="AF169" i="11"/>
  <c r="AK169" i="11"/>
  <c r="AF217" i="11"/>
  <c r="AK217" i="11"/>
  <c r="AF249" i="11"/>
  <c r="AK249" i="11"/>
  <c r="AF281" i="11"/>
  <c r="AK281" i="11"/>
  <c r="AF313" i="11"/>
  <c r="AK313" i="11"/>
  <c r="AF353" i="11"/>
  <c r="AK353" i="11"/>
  <c r="AF385" i="11"/>
  <c r="AK385" i="11"/>
  <c r="AF417" i="11"/>
  <c r="AK417" i="11"/>
  <c r="AF449" i="11"/>
  <c r="AK449" i="11"/>
  <c r="AF481" i="11"/>
  <c r="AK481" i="11"/>
  <c r="AF513" i="11"/>
  <c r="AK513" i="11"/>
  <c r="AE537" i="11"/>
  <c r="AI537" i="11"/>
  <c r="AE633" i="11"/>
  <c r="AI633" i="11"/>
  <c r="AE665" i="11"/>
  <c r="AI665" i="11"/>
  <c r="AE705" i="11"/>
  <c r="AI705" i="11"/>
  <c r="AE737" i="11"/>
  <c r="AI737" i="11"/>
  <c r="AF777" i="11"/>
  <c r="AK777" i="11"/>
  <c r="AF817" i="11"/>
  <c r="AK817" i="11"/>
  <c r="AE873" i="11"/>
  <c r="AI873" i="11"/>
  <c r="AE905" i="11"/>
  <c r="AI905" i="11"/>
  <c r="AE977" i="11"/>
  <c r="AI977" i="11"/>
  <c r="AI1009" i="11"/>
  <c r="AE1049" i="11"/>
  <c r="AI1049" i="11"/>
  <c r="AE2644" i="11"/>
  <c r="AI2644" i="11"/>
  <c r="AE2700" i="11"/>
  <c r="AI2700" i="11"/>
  <c r="AE2740" i="11"/>
  <c r="AI2740" i="11"/>
  <c r="AE2868" i="11"/>
  <c r="AI2868" i="11"/>
  <c r="AE3196" i="11"/>
  <c r="AI3196" i="11"/>
  <c r="AE1207" i="11"/>
  <c r="AI1207" i="11"/>
  <c r="AE1607" i="11"/>
  <c r="AI1607" i="11"/>
  <c r="AE2715" i="11"/>
  <c r="AI2715" i="11"/>
  <c r="AE2004" i="11"/>
  <c r="AI2004" i="11"/>
  <c r="AE2212" i="11"/>
  <c r="AI2212" i="11"/>
  <c r="AE2380" i="11"/>
  <c r="AI2380" i="11"/>
  <c r="AE3076" i="11"/>
  <c r="AI3076" i="11"/>
  <c r="AE3340" i="11"/>
  <c r="AI3340" i="11"/>
  <c r="AE3516" i="11"/>
  <c r="AI3516" i="11"/>
  <c r="AE3852" i="11"/>
  <c r="AI3852" i="11"/>
  <c r="AE283" i="11"/>
  <c r="AI283" i="11"/>
  <c r="AE809" i="11"/>
  <c r="AI809" i="11"/>
  <c r="AE1121" i="11"/>
  <c r="AI1121" i="11"/>
  <c r="AF1161" i="11"/>
  <c r="AK1161" i="11"/>
  <c r="AF1193" i="11"/>
  <c r="AK1193" i="11"/>
  <c r="AF1233" i="11"/>
  <c r="AK1233" i="11"/>
  <c r="AE1289" i="11"/>
  <c r="AI1289" i="11"/>
  <c r="AE1329" i="11"/>
  <c r="AI1329" i="11"/>
  <c r="AF1401" i="11"/>
  <c r="AK1401" i="11"/>
  <c r="AK1433" i="11"/>
  <c r="AF1473" i="11"/>
  <c r="AK1473" i="11"/>
  <c r="AF1497" i="11"/>
  <c r="AK1497" i="11"/>
  <c r="AF1569" i="11"/>
  <c r="AK1569" i="11"/>
  <c r="AE1593" i="11"/>
  <c r="AI1593" i="11"/>
  <c r="AF1657" i="11"/>
  <c r="AK1657" i="11"/>
  <c r="AE1721" i="11"/>
  <c r="AI1721" i="11"/>
  <c r="AF1753" i="11"/>
  <c r="AK1753" i="11"/>
  <c r="AE1801" i="11"/>
  <c r="AI1801" i="11"/>
  <c r="AF1849" i="11"/>
  <c r="AK1849" i="11"/>
  <c r="AE1921" i="11"/>
  <c r="AI1921" i="11"/>
  <c r="AE1985" i="11"/>
  <c r="AI1985" i="11"/>
  <c r="AE2021" i="11"/>
  <c r="AI2021" i="11"/>
  <c r="AF2093" i="11"/>
  <c r="AK2093" i="11"/>
  <c r="AE2125" i="11"/>
  <c r="AI2125" i="11"/>
  <c r="AF2165" i="11"/>
  <c r="AK2165" i="11"/>
  <c r="AF2197" i="11"/>
  <c r="AK2197" i="11"/>
  <c r="AE2261" i="11"/>
  <c r="AI2261" i="11"/>
  <c r="AE2293" i="11"/>
  <c r="AI2293" i="11"/>
  <c r="AF2325" i="11"/>
  <c r="AK2325" i="11"/>
  <c r="AE2373" i="11"/>
  <c r="AI2373" i="11"/>
  <c r="AE2429" i="11"/>
  <c r="AI2429" i="11"/>
  <c r="AF2509" i="11"/>
  <c r="AK2509" i="11"/>
  <c r="AF2605" i="11"/>
  <c r="AK2605" i="11"/>
  <c r="AF2645" i="11"/>
  <c r="AK2645" i="11"/>
  <c r="AF2677" i="11"/>
  <c r="AK2677" i="11"/>
  <c r="AF2709" i="11"/>
  <c r="AK2709" i="11"/>
  <c r="AE2741" i="11"/>
  <c r="AI2741" i="11"/>
  <c r="AE2869" i="11"/>
  <c r="AI2869" i="11"/>
  <c r="AF2901" i="11"/>
  <c r="AK2901" i="11"/>
  <c r="AF2973" i="11"/>
  <c r="AK2973" i="11"/>
  <c r="AF3005" i="11"/>
  <c r="AK3005" i="11"/>
  <c r="AE3109" i="11"/>
  <c r="AI3109" i="11"/>
  <c r="AE3141" i="11"/>
  <c r="AI3141" i="11"/>
  <c r="AI3213" i="11"/>
  <c r="AE3245" i="11"/>
  <c r="AI3245" i="11"/>
  <c r="AE3357" i="11"/>
  <c r="AI3357" i="11"/>
  <c r="AE3429" i="11"/>
  <c r="AI3429" i="11"/>
  <c r="AE3637" i="11"/>
  <c r="AI3637" i="11"/>
  <c r="AE3861" i="11"/>
  <c r="AI3861" i="11"/>
  <c r="AE172" i="11"/>
  <c r="AI172" i="11"/>
  <c r="AE284" i="11"/>
  <c r="AI284" i="11"/>
  <c r="AE3317" i="11"/>
  <c r="AI3317" i="11"/>
  <c r="AF3421" i="11"/>
  <c r="AK3421" i="11"/>
  <c r="AF3517" i="11"/>
  <c r="AK3517" i="11"/>
  <c r="AE3629" i="11"/>
  <c r="AI3629" i="11"/>
  <c r="AI3789" i="11"/>
  <c r="AE188" i="11"/>
  <c r="AI188" i="11"/>
  <c r="AF292" i="11"/>
  <c r="AK292" i="11"/>
  <c r="AE3461" i="11"/>
  <c r="AI3461" i="11"/>
  <c r="AE3645" i="11"/>
  <c r="AI3645" i="11"/>
  <c r="AI3773" i="11"/>
  <c r="AE3869" i="11"/>
  <c r="AI3869" i="11"/>
  <c r="AF156" i="11"/>
  <c r="AK156" i="11"/>
  <c r="AE276" i="11"/>
  <c r="AI276" i="11"/>
  <c r="AF3333" i="11"/>
  <c r="AK3333" i="11"/>
  <c r="AF422" i="11"/>
  <c r="AK422" i="11"/>
  <c r="AE338" i="11"/>
  <c r="AI338" i="11"/>
  <c r="AK786" i="11"/>
  <c r="AI538" i="11"/>
  <c r="AI746" i="11"/>
  <c r="AE122" i="11"/>
  <c r="AI122" i="11"/>
  <c r="AI322" i="11"/>
  <c r="AK258" i="11"/>
  <c r="AF210" i="11"/>
  <c r="AK210" i="11"/>
  <c r="AE170" i="11"/>
  <c r="AI170" i="11"/>
  <c r="AE562" i="11"/>
  <c r="AI562" i="11"/>
  <c r="AI330" i="11"/>
  <c r="AI810" i="11"/>
  <c r="AI826" i="11"/>
  <c r="AF850" i="11"/>
  <c r="AK850" i="11"/>
  <c r="AI882" i="11"/>
  <c r="AE946" i="11"/>
  <c r="AI946" i="11"/>
  <c r="AE978" i="11"/>
  <c r="AI978" i="11"/>
  <c r="AI1010" i="11"/>
  <c r="AI1042" i="11"/>
  <c r="AF1074" i="11"/>
  <c r="AK1074" i="11"/>
  <c r="AF1114" i="11"/>
  <c r="AK1114" i="11"/>
  <c r="AI1170" i="11"/>
  <c r="AI1202" i="11"/>
  <c r="AI1234" i="11"/>
  <c r="AI1266" i="11"/>
  <c r="AE1298" i="11"/>
  <c r="AI1298" i="11"/>
  <c r="AK1330" i="11"/>
  <c r="AI1362" i="11"/>
  <c r="AI1394" i="11"/>
  <c r="AK1426" i="11"/>
  <c r="AF1458" i="11"/>
  <c r="AK1458" i="11"/>
  <c r="AE1522" i="11"/>
  <c r="AI1522" i="11"/>
  <c r="AE1554" i="11"/>
  <c r="AI1554" i="11"/>
  <c r="AI1642" i="11"/>
  <c r="AK1674" i="11"/>
  <c r="AK1706" i="11"/>
  <c r="AK1770" i="11"/>
  <c r="AI1802" i="11"/>
  <c r="AK1834" i="11"/>
  <c r="AK1898" i="11"/>
  <c r="AI1930" i="11"/>
  <c r="AK1962" i="11"/>
  <c r="AF1994" i="11"/>
  <c r="AK1994" i="11"/>
  <c r="AF2030" i="11"/>
  <c r="AK2030" i="11"/>
  <c r="AK2070" i="11"/>
  <c r="AK2102" i="11"/>
  <c r="AK2134" i="11"/>
  <c r="AK2174" i="11"/>
  <c r="AE2262" i="11"/>
  <c r="AI2262" i="11"/>
  <c r="AE2310" i="11"/>
  <c r="AI2310" i="11"/>
  <c r="AF2390" i="11"/>
  <c r="AK2390" i="11"/>
  <c r="AF2422" i="11"/>
  <c r="AK2422" i="11"/>
  <c r="AF2486" i="11"/>
  <c r="AK2486" i="11"/>
  <c r="AF2526" i="11"/>
  <c r="AK2526" i="11"/>
  <c r="AK2558" i="11"/>
  <c r="AE2590" i="11"/>
  <c r="AI2590" i="11"/>
  <c r="AK2622" i="11"/>
  <c r="AE2654" i="11"/>
  <c r="AI2654" i="11"/>
  <c r="AF2718" i="11"/>
  <c r="AK2718" i="11"/>
  <c r="AF2742" i="11"/>
  <c r="AK2742" i="11"/>
  <c r="AF2774" i="11"/>
  <c r="AK2774" i="11"/>
  <c r="AK2806" i="11"/>
  <c r="AE2870" i="11"/>
  <c r="AI2870" i="11"/>
  <c r="AK2902" i="11"/>
  <c r="AE2934" i="11"/>
  <c r="AI2934" i="11"/>
  <c r="AF3854" i="11"/>
  <c r="AK3854" i="11"/>
  <c r="AF2990" i="11"/>
  <c r="AK2990" i="11"/>
  <c r="AI3022" i="11"/>
  <c r="AE3086" i="11"/>
  <c r="AI3086" i="11"/>
  <c r="AF3118" i="11"/>
  <c r="AK3118" i="11"/>
  <c r="AK3190" i="11"/>
  <c r="AE3302" i="11"/>
  <c r="AI3302" i="11"/>
  <c r="AE3350" i="11"/>
  <c r="AI3350" i="11"/>
  <c r="AF3390" i="11"/>
  <c r="AK3390" i="11"/>
  <c r="AE3438" i="11"/>
  <c r="AI3438" i="11"/>
  <c r="AE3518" i="11"/>
  <c r="AI3518" i="11"/>
  <c r="AE3582" i="11"/>
  <c r="AI3582" i="11"/>
  <c r="AE3622" i="11"/>
  <c r="AI3622" i="11"/>
  <c r="AK3662" i="11"/>
  <c r="AE3702" i="11"/>
  <c r="AI3702" i="11"/>
  <c r="AI3766" i="11"/>
  <c r="AE3830" i="11"/>
  <c r="AI3830" i="11"/>
  <c r="AE3878" i="11"/>
  <c r="AI3878" i="11"/>
  <c r="AE125" i="11"/>
  <c r="AI125" i="11"/>
  <c r="AE157" i="11"/>
  <c r="AI157" i="11"/>
  <c r="AF197" i="11"/>
  <c r="AK197" i="11"/>
  <c r="AE253" i="11"/>
  <c r="AI253" i="11"/>
  <c r="AF309" i="11"/>
  <c r="AK309" i="11"/>
  <c r="AE357" i="11"/>
  <c r="AI357" i="11"/>
  <c r="AE476" i="11"/>
  <c r="AI476" i="11"/>
  <c r="AE516" i="11"/>
  <c r="AI516" i="11"/>
  <c r="AE564" i="11"/>
  <c r="AI564" i="11"/>
  <c r="AE604" i="11"/>
  <c r="AI604" i="11"/>
  <c r="AK2237" i="11"/>
  <c r="AE1393" i="11"/>
  <c r="AI1393" i="11"/>
  <c r="AK427" i="11"/>
  <c r="AF467" i="11"/>
  <c r="AK467" i="11"/>
  <c r="AF579" i="11"/>
  <c r="AK579" i="11"/>
  <c r="AF635" i="11"/>
  <c r="AK635" i="11"/>
  <c r="AF691" i="11"/>
  <c r="AK691" i="11"/>
  <c r="AF763" i="11"/>
  <c r="AK763" i="11"/>
  <c r="AF851" i="11"/>
  <c r="AK851" i="11"/>
  <c r="AF939" i="11"/>
  <c r="AK939" i="11"/>
  <c r="AF987" i="11"/>
  <c r="AK987" i="11"/>
  <c r="AF1091" i="11"/>
  <c r="AK1091" i="11"/>
  <c r="AF1163" i="11"/>
  <c r="AK1163" i="11"/>
  <c r="AF1283" i="11"/>
  <c r="AK1283" i="11"/>
  <c r="AF1315" i="11"/>
  <c r="AK1315" i="11"/>
  <c r="AF1363" i="11"/>
  <c r="AK1363" i="11"/>
  <c r="AF1611" i="11"/>
  <c r="AK1611" i="11"/>
  <c r="AF1723" i="11"/>
  <c r="AK1723" i="11"/>
  <c r="AE1755" i="11"/>
  <c r="AI1755" i="11"/>
  <c r="AE1875" i="11"/>
  <c r="AI1875" i="11"/>
  <c r="AE1923" i="11"/>
  <c r="AI1923" i="11"/>
  <c r="AE2063" i="11"/>
  <c r="AI2063" i="11"/>
  <c r="AI2175" i="11"/>
  <c r="AE2375" i="11"/>
  <c r="AI2375" i="11"/>
  <c r="AE2431" i="11"/>
  <c r="AI2431" i="11"/>
  <c r="AE2487" i="11"/>
  <c r="AI2487" i="11"/>
  <c r="AE2575" i="11"/>
  <c r="AI2575" i="11"/>
  <c r="AE2991" i="11"/>
  <c r="AI2991" i="11"/>
  <c r="AE3119" i="11"/>
  <c r="AI3119" i="11"/>
  <c r="AE1129" i="11"/>
  <c r="AI1129" i="11"/>
  <c r="AE644" i="11"/>
  <c r="AI644" i="11"/>
  <c r="AE684" i="11"/>
  <c r="AI684" i="11"/>
  <c r="AE716" i="11"/>
  <c r="AI716" i="11"/>
  <c r="AK748" i="11"/>
  <c r="AF780" i="11"/>
  <c r="AK780" i="11"/>
  <c r="AE820" i="11"/>
  <c r="AI820" i="11"/>
  <c r="AF860" i="11"/>
  <c r="AK860" i="11"/>
  <c r="AF916" i="11"/>
  <c r="AK916" i="11"/>
  <c r="AF956" i="11"/>
  <c r="AK956" i="11"/>
  <c r="AF980" i="11"/>
  <c r="AK980" i="11"/>
  <c r="AF1012" i="11"/>
  <c r="AK1012" i="11"/>
  <c r="AF1044" i="11"/>
  <c r="AK1044" i="11"/>
  <c r="AE1148" i="11"/>
  <c r="AI1148" i="11"/>
  <c r="AE1196" i="11"/>
  <c r="AI1196" i="11"/>
  <c r="AF1316" i="11"/>
  <c r="AK1316" i="11"/>
  <c r="AF1348" i="11"/>
  <c r="AK1348" i="11"/>
  <c r="AF1396" i="11"/>
  <c r="AK1396" i="11"/>
  <c r="AE1444" i="11"/>
  <c r="AI1444" i="11"/>
  <c r="AF1484" i="11"/>
  <c r="AK1484" i="11"/>
  <c r="AK1524" i="11"/>
  <c r="AE1556" i="11"/>
  <c r="AI1556" i="11"/>
  <c r="AE1580" i="11"/>
  <c r="AI1580" i="11"/>
  <c r="AE1612" i="11"/>
  <c r="AI1612" i="11"/>
  <c r="AF1644" i="11"/>
  <c r="AK1644" i="11"/>
  <c r="AF1676" i="11"/>
  <c r="AK1676" i="11"/>
  <c r="AF1708" i="11"/>
  <c r="AK1708" i="11"/>
  <c r="AE1740" i="11"/>
  <c r="AI1740" i="11"/>
  <c r="AF1772" i="11"/>
  <c r="AK1772" i="11"/>
  <c r="AF1804" i="11"/>
  <c r="AK1804" i="11"/>
  <c r="AE1980" i="11"/>
  <c r="AI1980" i="11"/>
  <c r="AK2080" i="11"/>
  <c r="AE2112" i="11"/>
  <c r="AI2112" i="11"/>
  <c r="AE2160" i="11"/>
  <c r="AI2160" i="11"/>
  <c r="AE2400" i="11"/>
  <c r="AI2400" i="11"/>
  <c r="AE2464" i="11"/>
  <c r="AI2464" i="11"/>
  <c r="AE2576" i="11"/>
  <c r="AI2576" i="11"/>
  <c r="AK2616" i="11"/>
  <c r="AF2648" i="11"/>
  <c r="AK2648" i="11"/>
  <c r="AE2688" i="11"/>
  <c r="AI2688" i="11"/>
  <c r="AE2720" i="11"/>
  <c r="AI2720" i="11"/>
  <c r="AF2784" i="11"/>
  <c r="AK2784" i="11"/>
  <c r="AE2816" i="11"/>
  <c r="AI2816" i="11"/>
  <c r="AE2840" i="11"/>
  <c r="AI2840" i="11"/>
  <c r="AF2880" i="11"/>
  <c r="AK2880" i="11"/>
  <c r="AE2912" i="11"/>
  <c r="AI2912" i="11"/>
  <c r="AE2944" i="11"/>
  <c r="AI2944" i="11"/>
  <c r="AE2984" i="11"/>
  <c r="AI2984" i="11"/>
  <c r="AF3016" i="11"/>
  <c r="AK3016" i="11"/>
  <c r="AE3048" i="11"/>
  <c r="AI3048" i="11"/>
  <c r="AE3080" i="11"/>
  <c r="AI3080" i="11"/>
  <c r="AF3112" i="11"/>
  <c r="AK3112" i="11"/>
  <c r="AF3144" i="11"/>
  <c r="AK3144" i="11"/>
  <c r="AF3184" i="11"/>
  <c r="AK3184" i="11"/>
  <c r="AF3352" i="11"/>
  <c r="AK3352" i="11"/>
  <c r="AE3376" i="11"/>
  <c r="AI3376" i="11"/>
  <c r="AE3416" i="11"/>
  <c r="AI3416" i="11"/>
  <c r="AE3456" i="11"/>
  <c r="AI3456" i="11"/>
  <c r="AE3496" i="11"/>
  <c r="AI3496" i="11"/>
  <c r="AE3536" i="11"/>
  <c r="AI3536" i="11"/>
  <c r="AE3568" i="11"/>
  <c r="AI3568" i="11"/>
  <c r="AF2120" i="11"/>
  <c r="AK2120" i="11"/>
  <c r="AE2048" i="11"/>
  <c r="AI2048" i="11"/>
  <c r="AE1364" i="11"/>
  <c r="AI1364" i="11"/>
  <c r="AF3672" i="11"/>
  <c r="AK3672" i="11"/>
  <c r="AF660" i="11"/>
  <c r="AK660" i="11"/>
  <c r="AE3720" i="11"/>
  <c r="AI3720" i="11"/>
  <c r="AE135" i="11"/>
  <c r="AI135" i="11"/>
  <c r="AE175" i="11"/>
  <c r="AI175" i="11"/>
  <c r="AE311" i="11"/>
  <c r="AI311" i="11"/>
  <c r="AE367" i="11"/>
  <c r="AI367" i="11"/>
  <c r="AE439" i="11"/>
  <c r="AI439" i="11"/>
  <c r="AE567" i="11"/>
  <c r="AI567" i="11"/>
  <c r="AE951" i="11"/>
  <c r="AI951" i="11"/>
  <c r="AE1047" i="11"/>
  <c r="AI1047" i="11"/>
  <c r="AI1095" i="11"/>
  <c r="AE1167" i="11"/>
  <c r="AI1167" i="11"/>
  <c r="AE1295" i="11"/>
  <c r="AI1295" i="11"/>
  <c r="AE1391" i="11"/>
  <c r="AI1391" i="11"/>
  <c r="AI1447" i="11"/>
  <c r="AI1543" i="11"/>
  <c r="AI1575" i="11"/>
  <c r="AE1631" i="11"/>
  <c r="AI1631" i="11"/>
  <c r="AE1671" i="11"/>
  <c r="AI1671" i="11"/>
  <c r="AE1743" i="11"/>
  <c r="AI1743" i="11"/>
  <c r="AE1919" i="11"/>
  <c r="AI1919" i="11"/>
  <c r="AE1975" i="11"/>
  <c r="AI1975" i="11"/>
  <c r="AE2091" i="11"/>
  <c r="AI2091" i="11"/>
  <c r="AI2299" i="11"/>
  <c r="AE2595" i="11"/>
  <c r="AI2595" i="11"/>
  <c r="AE2643" i="11"/>
  <c r="AI2643" i="11"/>
  <c r="AE2731" i="11"/>
  <c r="AI2731" i="11"/>
  <c r="AE2811" i="11"/>
  <c r="AI2811" i="11"/>
  <c r="AE2843" i="11"/>
  <c r="AI2843" i="11"/>
  <c r="AE2907" i="11"/>
  <c r="AI2907" i="11"/>
  <c r="AE2939" i="11"/>
  <c r="AI2939" i="11"/>
  <c r="AE2979" i="11"/>
  <c r="AI2979" i="11"/>
  <c r="AE3027" i="11"/>
  <c r="AI3027" i="11"/>
  <c r="AE3195" i="11"/>
  <c r="AI3195" i="11"/>
  <c r="AE3259" i="11"/>
  <c r="AI3259" i="11"/>
  <c r="AE3291" i="11"/>
  <c r="AI3291" i="11"/>
  <c r="AE3323" i="11"/>
  <c r="AI3323" i="11"/>
  <c r="AE3363" i="11"/>
  <c r="AI3363" i="11"/>
  <c r="AE3403" i="11"/>
  <c r="AI3403" i="11"/>
  <c r="AE3459" i="11"/>
  <c r="AI3459" i="11"/>
  <c r="AE3499" i="11"/>
  <c r="AI3499" i="11"/>
  <c r="AE3539" i="11"/>
  <c r="AI3539" i="11"/>
  <c r="AE3587" i="11"/>
  <c r="AI3587" i="11"/>
  <c r="AE3643" i="11"/>
  <c r="AI3643" i="11"/>
  <c r="AE3683" i="11"/>
  <c r="AI3683" i="11"/>
  <c r="AE3731" i="11"/>
  <c r="AI3731" i="11"/>
  <c r="AE3763" i="11"/>
  <c r="AI3763" i="11"/>
  <c r="AE3811" i="11"/>
  <c r="AI3811" i="11"/>
  <c r="AI3851" i="11"/>
  <c r="AE3883" i="11"/>
  <c r="AI3883" i="11"/>
  <c r="AF618" i="11"/>
  <c r="AK618" i="11"/>
  <c r="AF862" i="11"/>
  <c r="AF2010" i="11"/>
  <c r="AK2010" i="11"/>
  <c r="AF1014" i="11"/>
  <c r="AK1014" i="11"/>
  <c r="AK2218" i="11"/>
  <c r="AF2194" i="11"/>
  <c r="AK2194" i="11"/>
  <c r="AF2738" i="11"/>
  <c r="AK2738" i="11"/>
  <c r="AF2242" i="11"/>
  <c r="AK2242" i="11"/>
  <c r="AK638" i="11"/>
  <c r="AF854" i="11"/>
  <c r="AK854" i="11"/>
  <c r="AF438" i="11"/>
  <c r="AK438" i="11"/>
  <c r="AF2354" i="11"/>
  <c r="AK2354" i="11"/>
  <c r="AK814" i="11"/>
  <c r="AF2298" i="11"/>
  <c r="AK2298" i="11"/>
  <c r="AF926" i="11"/>
  <c r="AK926" i="11"/>
  <c r="AF790" i="11"/>
  <c r="AK790" i="11"/>
  <c r="AK3119" i="11"/>
  <c r="AF1734" i="11"/>
  <c r="AK1734" i="11"/>
  <c r="AK1958" i="11"/>
  <c r="AF1942" i="11"/>
  <c r="AE2762" i="11"/>
  <c r="AI2762" i="11"/>
  <c r="AE2866" i="11"/>
  <c r="AI2866" i="11"/>
  <c r="AE2954" i="11"/>
  <c r="AI2954" i="11"/>
  <c r="AE3058" i="11"/>
  <c r="AI3058" i="11"/>
  <c r="AE3162" i="11"/>
  <c r="AI3162" i="11"/>
  <c r="AE3282" i="11"/>
  <c r="AI3282" i="11"/>
  <c r="AE3322" i="11"/>
  <c r="AI3322" i="11"/>
  <c r="AE3634" i="11"/>
  <c r="AI3634" i="11"/>
  <c r="AE3818" i="11"/>
  <c r="AF565" i="11"/>
  <c r="AK565" i="11"/>
  <c r="AF613" i="11"/>
  <c r="AK613" i="11"/>
  <c r="AF717" i="11"/>
  <c r="AK717" i="11"/>
  <c r="AF781" i="11"/>
  <c r="AK781" i="11"/>
  <c r="AF813" i="11"/>
  <c r="AK813" i="11"/>
  <c r="AF869" i="11"/>
  <c r="AK869" i="11"/>
  <c r="AF957" i="11"/>
  <c r="AK957" i="11"/>
  <c r="AF1021" i="11"/>
  <c r="AK1021" i="11"/>
  <c r="AF1061" i="11"/>
  <c r="AK1061" i="11"/>
  <c r="AF1165" i="11"/>
  <c r="AF1253" i="11"/>
  <c r="AK1253" i="11"/>
  <c r="AF1301" i="11"/>
  <c r="AF1357" i="11"/>
  <c r="AK1357" i="11"/>
  <c r="AF1429" i="11"/>
  <c r="AK1429" i="11"/>
  <c r="AF1509" i="11"/>
  <c r="AK1509" i="11"/>
  <c r="AF1557" i="11"/>
  <c r="AF1621" i="11"/>
  <c r="AK1621" i="11"/>
  <c r="AF1733" i="11"/>
  <c r="AK1733" i="11"/>
  <c r="AF2297" i="11"/>
  <c r="AK2297" i="11"/>
  <c r="AF2449" i="11"/>
  <c r="AK2449" i="11"/>
  <c r="AE2577" i="11"/>
  <c r="AI2577" i="11"/>
  <c r="AF2641" i="11"/>
  <c r="AK2641" i="11"/>
  <c r="AE2697" i="11"/>
  <c r="AI2697" i="11"/>
  <c r="AF2785" i="11"/>
  <c r="AE2833" i="11"/>
  <c r="AI2833" i="11"/>
  <c r="AE2897" i="11"/>
  <c r="AI2897" i="11"/>
  <c r="AE2969" i="11"/>
  <c r="AI2969" i="11"/>
  <c r="AE3097" i="11"/>
  <c r="AI3097" i="11"/>
  <c r="AF3169" i="11"/>
  <c r="AK3169" i="11"/>
  <c r="AF3249" i="11"/>
  <c r="AK3249" i="11"/>
  <c r="AF3305" i="11"/>
  <c r="AK3305" i="11"/>
  <c r="AF3369" i="11"/>
  <c r="AF3449" i="11"/>
  <c r="AK3449" i="11"/>
  <c r="AF3569" i="11"/>
  <c r="AK3569" i="11"/>
  <c r="AE3625" i="11"/>
  <c r="AI3625" i="11"/>
  <c r="AE3737" i="11"/>
  <c r="AI3737" i="11"/>
  <c r="AE3825" i="11"/>
  <c r="AI3825" i="11"/>
  <c r="AF120" i="11"/>
  <c r="AK120" i="11"/>
  <c r="AF312" i="11"/>
  <c r="AK312" i="11"/>
  <c r="AF464" i="11"/>
  <c r="AK464" i="11"/>
  <c r="AF536" i="11"/>
  <c r="AK536" i="11"/>
  <c r="AF576" i="11"/>
  <c r="AK576" i="11"/>
  <c r="AF656" i="11"/>
  <c r="AK656" i="11"/>
  <c r="AF792" i="11"/>
  <c r="AK792" i="11"/>
  <c r="AF920" i="11"/>
  <c r="AK920" i="11"/>
  <c r="AF984" i="11"/>
  <c r="AK984" i="11"/>
  <c r="AF1032" i="11"/>
  <c r="AK1032" i="11"/>
  <c r="AF1072" i="11"/>
  <c r="AK1072" i="11"/>
  <c r="AF1128" i="11"/>
  <c r="AK1128" i="11"/>
  <c r="AF1192" i="11"/>
  <c r="AK1192" i="11"/>
  <c r="AF1248" i="11"/>
  <c r="AK1248" i="11"/>
  <c r="AF1288" i="11"/>
  <c r="AK1288" i="11"/>
  <c r="AF1360" i="11"/>
  <c r="AK1360" i="11"/>
  <c r="AF1424" i="11"/>
  <c r="AK1424" i="11"/>
  <c r="AF1464" i="11"/>
  <c r="AK1464" i="11"/>
  <c r="AF1520" i="11"/>
  <c r="AK1520" i="11"/>
  <c r="AF1560" i="11"/>
  <c r="AK1560" i="11"/>
  <c r="AF1624" i="11"/>
  <c r="AK1624" i="11"/>
  <c r="AF1680" i="11"/>
  <c r="AK1680" i="11"/>
  <c r="AF1792" i="11"/>
  <c r="AK1792" i="11"/>
  <c r="AF1848" i="11"/>
  <c r="AK1848" i="11"/>
  <c r="AF1896" i="11"/>
  <c r="AK1896" i="11"/>
  <c r="AF1944" i="11"/>
  <c r="AK1944" i="11"/>
  <c r="AF2028" i="11"/>
  <c r="AK2028" i="11"/>
  <c r="AF2068" i="11"/>
  <c r="AK2068" i="11"/>
  <c r="AF2148" i="11"/>
  <c r="AK2148" i="11"/>
  <c r="AF2196" i="11"/>
  <c r="AK2196" i="11"/>
  <c r="AE2505" i="11"/>
  <c r="AI2505" i="11"/>
  <c r="AE3442" i="11"/>
  <c r="AI3442" i="11"/>
  <c r="AE3674" i="11"/>
  <c r="AI3674" i="11"/>
  <c r="AE1303" i="11"/>
  <c r="AI1303" i="11"/>
  <c r="AF3426" i="11"/>
  <c r="AK3426" i="11"/>
  <c r="AF3743" i="11"/>
  <c r="AK3743" i="11"/>
  <c r="AE3466" i="11"/>
  <c r="AI3466" i="11"/>
  <c r="AE1635" i="11"/>
  <c r="AI1635" i="11"/>
  <c r="AE211" i="11"/>
  <c r="AE612" i="11"/>
  <c r="AI612" i="11"/>
  <c r="AE2968" i="11"/>
  <c r="AI2968" i="11"/>
  <c r="AF3242" i="11"/>
  <c r="AK3242" i="11"/>
  <c r="AF2455" i="11"/>
  <c r="AK2455" i="11"/>
  <c r="AK3736" i="11"/>
  <c r="AE1367" i="11"/>
  <c r="AI1367" i="11"/>
  <c r="AE3067" i="11"/>
  <c r="AI3067" i="11"/>
  <c r="AE3107" i="11"/>
  <c r="AI3107" i="11"/>
  <c r="AE3147" i="11"/>
  <c r="AI3147" i="11"/>
  <c r="AF582" i="11"/>
  <c r="AK582" i="11"/>
  <c r="AF3746" i="11"/>
  <c r="AK3746" i="11"/>
  <c r="AF2569" i="11"/>
  <c r="AK2569" i="11"/>
  <c r="AE759" i="11"/>
  <c r="AI759" i="11"/>
  <c r="AI807" i="11"/>
  <c r="AI847" i="11"/>
  <c r="AE903" i="11"/>
  <c r="AI903" i="11"/>
  <c r="AE2515" i="11"/>
  <c r="AI2515" i="11"/>
  <c r="AE1126" i="11"/>
  <c r="AI1126" i="11"/>
  <c r="AE1534" i="11"/>
  <c r="AI1534" i="11"/>
  <c r="AE2287" i="11"/>
  <c r="AI2287" i="11"/>
  <c r="AI1758" i="11"/>
  <c r="AE2410" i="11"/>
  <c r="AI2410" i="11"/>
  <c r="AF2450" i="11"/>
  <c r="AK2450" i="11"/>
  <c r="AE145" i="11"/>
  <c r="AI145" i="11"/>
  <c r="AE255" i="11"/>
  <c r="AI255" i="11"/>
  <c r="AE366" i="11"/>
  <c r="AI366" i="11"/>
  <c r="AF203" i="11"/>
  <c r="AK203" i="11"/>
  <c r="AE1924" i="11"/>
  <c r="AI1924" i="11"/>
  <c r="AK286" i="11"/>
  <c r="AF710" i="11"/>
  <c r="AK710" i="11"/>
  <c r="AF1860" i="11"/>
  <c r="AK1860" i="11"/>
  <c r="AF1964" i="11"/>
  <c r="AK1964" i="11"/>
  <c r="AF3762" i="11"/>
  <c r="AK3762" i="11"/>
  <c r="AF919" i="11"/>
  <c r="AK919" i="11"/>
  <c r="AF3464" i="11"/>
  <c r="AK3464" i="11"/>
  <c r="AE3426" i="11"/>
  <c r="AI3426" i="11"/>
  <c r="AE3743" i="11"/>
  <c r="AI3743" i="11"/>
  <c r="AF227" i="11"/>
  <c r="AK227" i="11"/>
  <c r="AF1375" i="11"/>
  <c r="AK1375" i="11"/>
  <c r="AF2241" i="11"/>
  <c r="AK2241" i="11"/>
  <c r="AF3163" i="11"/>
  <c r="AK3163" i="11"/>
  <c r="AE582" i="11"/>
  <c r="AI582" i="11"/>
  <c r="AE3746" i="11"/>
  <c r="AI3746" i="11"/>
  <c r="AE2569" i="11"/>
  <c r="AI2569" i="11"/>
  <c r="AF719" i="11"/>
  <c r="AK719" i="11"/>
  <c r="AF767" i="11"/>
  <c r="AK767" i="11"/>
  <c r="AF815" i="11"/>
  <c r="AK815" i="11"/>
  <c r="AF855" i="11"/>
  <c r="AK855" i="11"/>
  <c r="AF1768" i="11"/>
  <c r="AK1768" i="11"/>
  <c r="AF1782" i="11"/>
  <c r="AK1782" i="11"/>
  <c r="AF2418" i="11"/>
  <c r="AK2418" i="11"/>
  <c r="AF1908" i="11"/>
  <c r="AK1908" i="11"/>
  <c r="AF192" i="11"/>
  <c r="AK192" i="11"/>
  <c r="AI271" i="11"/>
  <c r="AE390" i="11"/>
  <c r="AI390" i="11"/>
  <c r="AF160" i="11"/>
  <c r="AK160" i="11"/>
  <c r="AF382" i="11"/>
  <c r="AK382" i="11"/>
  <c r="AE1909" i="11"/>
  <c r="AI1909" i="11"/>
  <c r="AI203" i="11"/>
  <c r="AF475" i="11"/>
  <c r="AK475" i="11"/>
  <c r="AF1813" i="11"/>
  <c r="AE1972" i="11"/>
  <c r="AI1972" i="11"/>
  <c r="AE199" i="11"/>
  <c r="AI199" i="11"/>
  <c r="AI286" i="11"/>
  <c r="AE1941" i="11"/>
  <c r="AI1941" i="11"/>
  <c r="AF428" i="11"/>
  <c r="AK428" i="11"/>
  <c r="AF1797" i="11"/>
  <c r="AE1860" i="11"/>
  <c r="AI1860" i="11"/>
  <c r="AE1964" i="11"/>
  <c r="AI1964" i="11"/>
  <c r="AF1150" i="11"/>
  <c r="AK1150" i="11"/>
  <c r="AE1511" i="11"/>
  <c r="AE1613" i="11"/>
  <c r="AI1613" i="11"/>
  <c r="AE1717" i="11"/>
  <c r="AI1717" i="11"/>
  <c r="AF1606" i="11"/>
  <c r="AK1606" i="11"/>
  <c r="AF1646" i="11"/>
  <c r="AK1646" i="11"/>
  <c r="AF1686" i="11"/>
  <c r="AK1686" i="11"/>
  <c r="AF1750" i="11"/>
  <c r="AK1750" i="11"/>
  <c r="AF3202" i="11"/>
  <c r="AK3202" i="11"/>
  <c r="AE2421" i="11"/>
  <c r="AI2421" i="11"/>
  <c r="AI2087" i="11"/>
  <c r="AE2135" i="11"/>
  <c r="AI2135" i="11"/>
  <c r="AI2198" i="11"/>
  <c r="AE2270" i="11"/>
  <c r="AI2270" i="11"/>
  <c r="AE2568" i="11"/>
  <c r="AF3254" i="11"/>
  <c r="AK3254" i="11"/>
  <c r="AK3294" i="11"/>
  <c r="AF3406" i="11"/>
  <c r="AK3406" i="11"/>
  <c r="AF3542" i="11"/>
  <c r="AK3542" i="11"/>
  <c r="AF3646" i="11"/>
  <c r="AK3646" i="11"/>
  <c r="AK3750" i="11"/>
  <c r="AK3806" i="11"/>
  <c r="AF694" i="11"/>
  <c r="AK694" i="11"/>
  <c r="AE2306" i="11"/>
  <c r="AI2306" i="11"/>
  <c r="AI3176" i="11"/>
  <c r="AE1260" i="11"/>
  <c r="AI1260" i="11"/>
  <c r="AE1244" i="11"/>
  <c r="AI1244" i="11"/>
  <c r="AE1284" i="11"/>
  <c r="AE2458" i="11"/>
  <c r="AI2458" i="11"/>
  <c r="AE2514" i="11"/>
  <c r="AI2514" i="11"/>
  <c r="AE3386" i="11"/>
  <c r="AI3386" i="11"/>
  <c r="AE3450" i="11"/>
  <c r="AF3481" i="11"/>
  <c r="AK3481" i="11"/>
  <c r="AF3082" i="11"/>
  <c r="AK3082" i="11"/>
  <c r="AF2778" i="11"/>
  <c r="AK2778" i="11"/>
  <c r="AE900" i="11"/>
  <c r="AI900" i="11"/>
  <c r="AE1172" i="11"/>
  <c r="AI1172" i="11"/>
  <c r="AE1452" i="11"/>
  <c r="AI1452" i="11"/>
  <c r="AF2679" i="11"/>
  <c r="AK2679" i="11"/>
  <c r="AF2775" i="11"/>
  <c r="AK2775" i="11"/>
  <c r="AF2839" i="11"/>
  <c r="AK2839" i="11"/>
  <c r="AF2935" i="11"/>
  <c r="AK2935" i="11"/>
  <c r="AF3167" i="11"/>
  <c r="AK3167" i="11"/>
  <c r="AK3207" i="11"/>
  <c r="AF3431" i="11"/>
  <c r="AK3431" i="11"/>
  <c r="AF166" i="11"/>
  <c r="AK166" i="11"/>
  <c r="AF198" i="11"/>
  <c r="AK198" i="11"/>
  <c r="AF293" i="11"/>
  <c r="AK293" i="11"/>
  <c r="AK348" i="11"/>
  <c r="AE511" i="11"/>
  <c r="AI511" i="11"/>
  <c r="AE575" i="11"/>
  <c r="AI575" i="11"/>
  <c r="AE607" i="11"/>
  <c r="AI607" i="11"/>
  <c r="AI647" i="11"/>
  <c r="AE743" i="11"/>
  <c r="AI743" i="11"/>
  <c r="AE895" i="11"/>
  <c r="AI895" i="11"/>
  <c r="AE991" i="11"/>
  <c r="AI991" i="11"/>
  <c r="AE1031" i="11"/>
  <c r="AI1031" i="11"/>
  <c r="AF2546" i="11"/>
  <c r="AK2546" i="11"/>
  <c r="AF2594" i="11"/>
  <c r="AK2594" i="11"/>
  <c r="AF2634" i="11"/>
  <c r="AK2634" i="11"/>
  <c r="AE248" i="11"/>
  <c r="AI248" i="11"/>
  <c r="AE185" i="11"/>
  <c r="AI185" i="11"/>
  <c r="AE381" i="11"/>
  <c r="AI381" i="11"/>
  <c r="AE532" i="11"/>
  <c r="AI532" i="11"/>
  <c r="AF2099" i="11"/>
  <c r="AK2099" i="11"/>
  <c r="AF2131" i="11"/>
  <c r="AK2131" i="11"/>
  <c r="AF2187" i="11"/>
  <c r="AK2187" i="11"/>
  <c r="AF2235" i="11"/>
  <c r="AK2235" i="11"/>
  <c r="AF2267" i="11"/>
  <c r="AK2267" i="11"/>
  <c r="AF2379" i="11"/>
  <c r="AK2379" i="11"/>
  <c r="AF2427" i="11"/>
  <c r="AK2427" i="11"/>
  <c r="AF2459" i="11"/>
  <c r="AK2459" i="11"/>
  <c r="AF2531" i="11"/>
  <c r="AK2531" i="11"/>
  <c r="AF3522" i="11"/>
  <c r="AK3522" i="11"/>
  <c r="AF3586" i="11"/>
  <c r="AK3586" i="11"/>
  <c r="AF3729" i="11"/>
  <c r="AK3729" i="11"/>
  <c r="AE169" i="11"/>
  <c r="AI169" i="11"/>
  <c r="AE217" i="11"/>
  <c r="AI217" i="11"/>
  <c r="AE249" i="11"/>
  <c r="AI249" i="11"/>
  <c r="AE281" i="11"/>
  <c r="AI281" i="11"/>
  <c r="AE313" i="11"/>
  <c r="AI313" i="11"/>
  <c r="AE353" i="11"/>
  <c r="AI353" i="11"/>
  <c r="AE385" i="11"/>
  <c r="AI385" i="11"/>
  <c r="AE417" i="11"/>
  <c r="AI417" i="11"/>
  <c r="AE449" i="11"/>
  <c r="AI449" i="11"/>
  <c r="AE481" i="11"/>
  <c r="AI481" i="11"/>
  <c r="AE513" i="11"/>
  <c r="AI513" i="11"/>
  <c r="AF545" i="11"/>
  <c r="AK545" i="11"/>
  <c r="AF577" i="11"/>
  <c r="AK577" i="11"/>
  <c r="AF609" i="11"/>
  <c r="AK609" i="11"/>
  <c r="AF641" i="11"/>
  <c r="AK641" i="11"/>
  <c r="AF673" i="11"/>
  <c r="AK673" i="11"/>
  <c r="AF713" i="11"/>
  <c r="AK713" i="11"/>
  <c r="AE777" i="11"/>
  <c r="AI777" i="11"/>
  <c r="AE817" i="11"/>
  <c r="AI817" i="11"/>
  <c r="AF881" i="11"/>
  <c r="AK881" i="11"/>
  <c r="AF913" i="11"/>
  <c r="AK913" i="11"/>
  <c r="AK985" i="11"/>
  <c r="AK1025" i="11"/>
  <c r="AF1057" i="11"/>
  <c r="AK1057" i="11"/>
  <c r="AE3220" i="11"/>
  <c r="AI3220" i="11"/>
  <c r="AF3658" i="11"/>
  <c r="AK3658" i="11"/>
  <c r="AF2012" i="11"/>
  <c r="AK2012" i="11"/>
  <c r="AF2220" i="11"/>
  <c r="AK2220" i="11"/>
  <c r="AK2444" i="11"/>
  <c r="AF3100" i="11"/>
  <c r="AK3100" i="11"/>
  <c r="AF3412" i="11"/>
  <c r="AK3412" i="11"/>
  <c r="AF3556" i="11"/>
  <c r="AK3556" i="11"/>
  <c r="AF331" i="11"/>
  <c r="AK331" i="11"/>
  <c r="AF345" i="11"/>
  <c r="AK345" i="11"/>
  <c r="AF809" i="11"/>
  <c r="AK809" i="11"/>
  <c r="AF1121" i="11"/>
  <c r="AK1121" i="11"/>
  <c r="AE1161" i="11"/>
  <c r="AI1161" i="11"/>
  <c r="AE1193" i="11"/>
  <c r="AI1193" i="11"/>
  <c r="AE1233" i="11"/>
  <c r="AI1233" i="11"/>
  <c r="AF1265" i="11"/>
  <c r="AK1265" i="11"/>
  <c r="AF1297" i="11"/>
  <c r="AK1297" i="11"/>
  <c r="AE1337" i="11"/>
  <c r="AI1337" i="11"/>
  <c r="AF1369" i="11"/>
  <c r="AK1369" i="11"/>
  <c r="AE1401" i="11"/>
  <c r="AI1401" i="11"/>
  <c r="AI1433" i="11"/>
  <c r="AE1569" i="11"/>
  <c r="AI1569" i="11"/>
  <c r="AF1633" i="11"/>
  <c r="AK1633" i="11"/>
  <c r="AF1697" i="11"/>
  <c r="AK1697" i="11"/>
  <c r="AF1729" i="11"/>
  <c r="AK1729" i="11"/>
  <c r="AF1857" i="11"/>
  <c r="AK1857" i="11"/>
  <c r="AF1889" i="11"/>
  <c r="AK1889" i="11"/>
  <c r="AE1929" i="11"/>
  <c r="AI1929" i="11"/>
  <c r="AF2029" i="11"/>
  <c r="AK2029" i="11"/>
  <c r="AF2069" i="11"/>
  <c r="AK2069" i="11"/>
  <c r="AF2101" i="11"/>
  <c r="AK2101" i="11"/>
  <c r="AF2125" i="11"/>
  <c r="AK2125" i="11"/>
  <c r="AE2197" i="11"/>
  <c r="AI2197" i="11"/>
  <c r="AK2229" i="11"/>
  <c r="AF2301" i="11"/>
  <c r="AK2301" i="11"/>
  <c r="AF2333" i="11"/>
  <c r="AK2333" i="11"/>
  <c r="AF2381" i="11"/>
  <c r="AK2381" i="11"/>
  <c r="AF2445" i="11"/>
  <c r="AK2445" i="11"/>
  <c r="AF2517" i="11"/>
  <c r="AK2517" i="11"/>
  <c r="AF2581" i="11"/>
  <c r="AK2581" i="11"/>
  <c r="AF2613" i="11"/>
  <c r="AK2613" i="11"/>
  <c r="AE2645" i="11"/>
  <c r="AI2645" i="11"/>
  <c r="AE2677" i="11"/>
  <c r="AI2677" i="11"/>
  <c r="AE2709" i="11"/>
  <c r="AI2709" i="11"/>
  <c r="AF2741" i="11"/>
  <c r="AK2741" i="11"/>
  <c r="AE2813" i="11"/>
  <c r="AI2813" i="11"/>
  <c r="AF2845" i="11"/>
  <c r="AK2845" i="11"/>
  <c r="AE2877" i="11"/>
  <c r="AI2877" i="11"/>
  <c r="AF2909" i="11"/>
  <c r="AK2909" i="11"/>
  <c r="AE2973" i="11"/>
  <c r="AI2973" i="11"/>
  <c r="AE3005" i="11"/>
  <c r="AI3005" i="11"/>
  <c r="AE3085" i="11"/>
  <c r="AI3085" i="11"/>
  <c r="AE3117" i="11"/>
  <c r="AI3117" i="11"/>
  <c r="AF3149" i="11"/>
  <c r="AK3149" i="11"/>
  <c r="AF3189" i="11"/>
  <c r="AK3189" i="11"/>
  <c r="AE3221" i="11"/>
  <c r="AI3221" i="11"/>
  <c r="AF3253" i="11"/>
  <c r="AK3253" i="11"/>
  <c r="AF164" i="11"/>
  <c r="AK164" i="11"/>
  <c r="AE3453" i="11"/>
  <c r="AI3453" i="11"/>
  <c r="AF3549" i="11"/>
  <c r="AK3549" i="11"/>
  <c r="AF3661" i="11"/>
  <c r="AK3661" i="11"/>
  <c r="AK3757" i="11"/>
  <c r="AF3885" i="11"/>
  <c r="AK3885" i="11"/>
  <c r="AF204" i="11"/>
  <c r="AK204" i="11"/>
  <c r="AE316" i="11"/>
  <c r="AI316" i="11"/>
  <c r="AF3365" i="11"/>
  <c r="AK3365" i="11"/>
  <c r="AE3517" i="11"/>
  <c r="AI3517" i="11"/>
  <c r="AE3725" i="11"/>
  <c r="AI3725" i="11"/>
  <c r="AK3813" i="11"/>
  <c r="AE2003" i="11"/>
  <c r="AI2003" i="11"/>
  <c r="AK236" i="11"/>
  <c r="AF308" i="11"/>
  <c r="AK308" i="11"/>
  <c r="AF3589" i="11"/>
  <c r="AK3589" i="11"/>
  <c r="AF3669" i="11"/>
  <c r="AK3669" i="11"/>
  <c r="AK3797" i="11"/>
  <c r="AE180" i="11"/>
  <c r="AI180" i="11"/>
  <c r="AF300" i="11"/>
  <c r="AK300" i="11"/>
  <c r="AK386" i="11"/>
  <c r="AF570" i="11"/>
  <c r="AK570" i="11"/>
  <c r="AK690" i="11"/>
  <c r="AK306" i="11"/>
  <c r="AK794" i="11"/>
  <c r="AF122" i="11"/>
  <c r="AK122" i="11"/>
  <c r="AK322" i="11"/>
  <c r="AE586" i="11"/>
  <c r="AI586" i="11"/>
  <c r="AI298" i="11"/>
  <c r="AK490" i="11"/>
  <c r="AI674" i="11"/>
  <c r="AE770" i="11"/>
  <c r="AI770" i="11"/>
  <c r="AK266" i="11"/>
  <c r="AK378" i="11"/>
  <c r="AF738" i="11"/>
  <c r="AK738" i="11"/>
  <c r="AK826" i="11"/>
  <c r="AK858" i="11"/>
  <c r="AK890" i="11"/>
  <c r="AI922" i="11"/>
  <c r="AK954" i="11"/>
  <c r="AF986" i="11"/>
  <c r="AK986" i="11"/>
  <c r="AK1018" i="11"/>
  <c r="AI1050" i="11"/>
  <c r="AE1074" i="11"/>
  <c r="AI1074" i="11"/>
  <c r="AE1114" i="11"/>
  <c r="AI1114" i="11"/>
  <c r="AE1146" i="11"/>
  <c r="AI1146" i="11"/>
  <c r="AI1178" i="11"/>
  <c r="AI1210" i="11"/>
  <c r="AK1274" i="11"/>
  <c r="AK1306" i="11"/>
  <c r="AF1338" i="11"/>
  <c r="AK1338" i="11"/>
  <c r="AK1394" i="11"/>
  <c r="AE1426" i="11"/>
  <c r="AI1426" i="11"/>
  <c r="AE1458" i="11"/>
  <c r="AI1458" i="11"/>
  <c r="AE1490" i="11"/>
  <c r="AI1490" i="11"/>
  <c r="AF1522" i="11"/>
  <c r="AK1522" i="11"/>
  <c r="AF1554" i="11"/>
  <c r="AK1554" i="11"/>
  <c r="AK1586" i="11"/>
  <c r="AK1618" i="11"/>
  <c r="AK1650" i="11"/>
  <c r="AF1682" i="11"/>
  <c r="AK1682" i="11"/>
  <c r="AI1706" i="11"/>
  <c r="AI1738" i="11"/>
  <c r="AI1770" i="11"/>
  <c r="AK1802" i="11"/>
  <c r="AI1834" i="11"/>
  <c r="AI1898" i="11"/>
  <c r="AK1930" i="11"/>
  <c r="AI1962" i="11"/>
  <c r="AE1994" i="11"/>
  <c r="AI1994" i="11"/>
  <c r="AE2030" i="11"/>
  <c r="AI2030" i="11"/>
  <c r="AI2070" i="11"/>
  <c r="AI2102" i="11"/>
  <c r="AI2134" i="11"/>
  <c r="AI2174" i="11"/>
  <c r="AE2214" i="11"/>
  <c r="AI2214" i="11"/>
  <c r="AE2278" i="11"/>
  <c r="AI2278" i="11"/>
  <c r="AF2334" i="11"/>
  <c r="AK2334" i="11"/>
  <c r="AK2398" i="11"/>
  <c r="AF2502" i="11"/>
  <c r="AK2502" i="11"/>
  <c r="AE2526" i="11"/>
  <c r="AI2526" i="11"/>
  <c r="AI2558" i="11"/>
  <c r="AF2590" i="11"/>
  <c r="AK2590" i="11"/>
  <c r="AI2622" i="11"/>
  <c r="AE2718" i="11"/>
  <c r="AI2718" i="11"/>
  <c r="AE2742" i="11"/>
  <c r="AI2742" i="11"/>
  <c r="AE2774" i="11"/>
  <c r="AI2774" i="11"/>
  <c r="AI2806" i="11"/>
  <c r="AE2846" i="11"/>
  <c r="AI2846" i="11"/>
  <c r="AK2878" i="11"/>
  <c r="AF2942" i="11"/>
  <c r="AK2942" i="11"/>
  <c r="AK2998" i="11"/>
  <c r="AF3030" i="11"/>
  <c r="AK3030" i="11"/>
  <c r="AF3094" i="11"/>
  <c r="AK3094" i="11"/>
  <c r="AF3166" i="11"/>
  <c r="AK3166" i="11"/>
  <c r="AI3198" i="11"/>
  <c r="AK3230" i="11"/>
  <c r="AF3310" i="11"/>
  <c r="AK3310" i="11"/>
  <c r="AF3358" i="11"/>
  <c r="AK3358" i="11"/>
  <c r="AE3398" i="11"/>
  <c r="AI3398" i="11"/>
  <c r="AE3454" i="11"/>
  <c r="AI3454" i="11"/>
  <c r="AF3486" i="11"/>
  <c r="AK3486" i="11"/>
  <c r="AF3526" i="11"/>
  <c r="AK3526" i="11"/>
  <c r="AE3590" i="11"/>
  <c r="AI3590" i="11"/>
  <c r="AF3630" i="11"/>
  <c r="AK3630" i="11"/>
  <c r="AI3670" i="11"/>
  <c r="AK3710" i="11"/>
  <c r="AI3790" i="11"/>
  <c r="AF3838" i="11"/>
  <c r="AK3838" i="11"/>
  <c r="AF133" i="11"/>
  <c r="AK133" i="11"/>
  <c r="AF165" i="11"/>
  <c r="AK165" i="11"/>
  <c r="AE205" i="11"/>
  <c r="AI205" i="11"/>
  <c r="AF261" i="11"/>
  <c r="AK261" i="11"/>
  <c r="AF317" i="11"/>
  <c r="AK317" i="11"/>
  <c r="AF365" i="11"/>
  <c r="AK365" i="11"/>
  <c r="AF492" i="11"/>
  <c r="AK492" i="11"/>
  <c r="AF580" i="11"/>
  <c r="AK580" i="11"/>
  <c r="AF388" i="11"/>
  <c r="AK388" i="11"/>
  <c r="AF1393" i="11"/>
  <c r="AK1393" i="11"/>
  <c r="AE427" i="11"/>
  <c r="AI427" i="11"/>
  <c r="AE467" i="11"/>
  <c r="AI467" i="11"/>
  <c r="AE579" i="11"/>
  <c r="AI579" i="11"/>
  <c r="AE635" i="11"/>
  <c r="AI635" i="11"/>
  <c r="AE691" i="11"/>
  <c r="AI691" i="11"/>
  <c r="AE763" i="11"/>
  <c r="AI763" i="11"/>
  <c r="AE851" i="11"/>
  <c r="AI851" i="11"/>
  <c r="AE939" i="11"/>
  <c r="AI939" i="11"/>
  <c r="AE987" i="11"/>
  <c r="AI987" i="11"/>
  <c r="AE1091" i="11"/>
  <c r="AI1091" i="11"/>
  <c r="AE1163" i="11"/>
  <c r="AI1163" i="11"/>
  <c r="AE1283" i="11"/>
  <c r="AI1283" i="11"/>
  <c r="AE1315" i="11"/>
  <c r="AI1315" i="11"/>
  <c r="AE1363" i="11"/>
  <c r="AI1363" i="11"/>
  <c r="AE1427" i="11"/>
  <c r="AI1427" i="11"/>
  <c r="AE1611" i="11"/>
  <c r="AI1611" i="11"/>
  <c r="AE1723" i="11"/>
  <c r="AI1723" i="11"/>
  <c r="AF1803" i="11"/>
  <c r="AK1803" i="11"/>
  <c r="AF1891" i="11"/>
  <c r="AK1891" i="11"/>
  <c r="AF1939" i="11"/>
  <c r="AK1939" i="11"/>
  <c r="AF2071" i="11"/>
  <c r="AF2327" i="11"/>
  <c r="AK2327" i="11"/>
  <c r="AF2383" i="11"/>
  <c r="AK2383" i="11"/>
  <c r="AF2503" i="11"/>
  <c r="AK2503" i="11"/>
  <c r="AF2583" i="11"/>
  <c r="AK2583" i="11"/>
  <c r="AF2783" i="11"/>
  <c r="AK2783" i="11"/>
  <c r="AF3063" i="11"/>
  <c r="AK3063" i="11"/>
  <c r="AF3279" i="11"/>
  <c r="AF3463" i="11"/>
  <c r="AK3463" i="11"/>
  <c r="AF2389" i="11"/>
  <c r="AK2389" i="11"/>
  <c r="AF1129" i="11"/>
  <c r="AK1129" i="11"/>
  <c r="AE2621" i="11"/>
  <c r="AI2621" i="11"/>
  <c r="AF620" i="11"/>
  <c r="AK620" i="11"/>
  <c r="AF652" i="11"/>
  <c r="AK652" i="11"/>
  <c r="AF692" i="11"/>
  <c r="AK692" i="11"/>
  <c r="AF724" i="11"/>
  <c r="AK724" i="11"/>
  <c r="AE748" i="11"/>
  <c r="AI748" i="11"/>
  <c r="AE780" i="11"/>
  <c r="AI780" i="11"/>
  <c r="AF820" i="11"/>
  <c r="AK820" i="11"/>
  <c r="AE860" i="11"/>
  <c r="AI860" i="11"/>
  <c r="AE916" i="11"/>
  <c r="AI916" i="11"/>
  <c r="AE988" i="11"/>
  <c r="AI988" i="11"/>
  <c r="AE1020" i="11"/>
  <c r="AE1060" i="11"/>
  <c r="AI1060" i="11"/>
  <c r="AE1092" i="11"/>
  <c r="AI1092" i="11"/>
  <c r="AF1156" i="11"/>
  <c r="AK1156" i="11"/>
  <c r="AF1204" i="11"/>
  <c r="AK1204" i="11"/>
  <c r="AF1324" i="11"/>
  <c r="AK1324" i="11"/>
  <c r="AF1372" i="11"/>
  <c r="AK1372" i="11"/>
  <c r="AF1404" i="11"/>
  <c r="AK1404" i="11"/>
  <c r="AE1460" i="11"/>
  <c r="AI1460" i="11"/>
  <c r="AE1484" i="11"/>
  <c r="AI1484" i="11"/>
  <c r="AE1524" i="11"/>
  <c r="AI1524" i="11"/>
  <c r="AF1556" i="11"/>
  <c r="AF1588" i="11"/>
  <c r="AF1620" i="11"/>
  <c r="AK1620" i="11"/>
  <c r="AF1652" i="11"/>
  <c r="AK1652" i="11"/>
  <c r="AF1684" i="11"/>
  <c r="AK1684" i="11"/>
  <c r="AE1708" i="11"/>
  <c r="AF1740" i="11"/>
  <c r="AK1740" i="11"/>
  <c r="AE1772" i="11"/>
  <c r="AI1772" i="11"/>
  <c r="AE1804" i="11"/>
  <c r="AI1804" i="11"/>
  <c r="AF1980" i="11"/>
  <c r="AK1980" i="11"/>
  <c r="AE2080" i="11"/>
  <c r="AI2080" i="11"/>
  <c r="AF2112" i="11"/>
  <c r="AK2112" i="11"/>
  <c r="AF2160" i="11"/>
  <c r="AK2160" i="11"/>
  <c r="AF2272" i="11"/>
  <c r="AK2272" i="11"/>
  <c r="AF2312" i="11"/>
  <c r="AK2312" i="11"/>
  <c r="AE2344" i="11"/>
  <c r="AI2344" i="11"/>
  <c r="AE2376" i="11"/>
  <c r="AI2376" i="11"/>
  <c r="AF2408" i="11"/>
  <c r="AK2408" i="11"/>
  <c r="AF2440" i="11"/>
  <c r="AK2440" i="11"/>
  <c r="AF2472" i="11"/>
  <c r="AK2472" i="11"/>
  <c r="AF2504" i="11"/>
  <c r="AF2576" i="11"/>
  <c r="AK2576" i="11"/>
  <c r="AE2616" i="11"/>
  <c r="AI2616" i="11"/>
  <c r="AE2648" i="11"/>
  <c r="AI2648" i="11"/>
  <c r="AF2688" i="11"/>
  <c r="AK2688" i="11"/>
  <c r="AF2720" i="11"/>
  <c r="AK2720" i="11"/>
  <c r="AE2784" i="11"/>
  <c r="AI2784" i="11"/>
  <c r="AF2816" i="11"/>
  <c r="AF2848" i="11"/>
  <c r="AK2848" i="11"/>
  <c r="AF2888" i="11"/>
  <c r="AK2888" i="11"/>
  <c r="AE2920" i="11"/>
  <c r="AI2920" i="11"/>
  <c r="AF2952" i="11"/>
  <c r="AF2992" i="11"/>
  <c r="AK2992" i="11"/>
  <c r="AK3024" i="11"/>
  <c r="AF3120" i="11"/>
  <c r="AK3120" i="11"/>
  <c r="AE3184" i="11"/>
  <c r="AI3184" i="11"/>
  <c r="AE3352" i="11"/>
  <c r="AI3352" i="11"/>
  <c r="AF3424" i="11"/>
  <c r="AK3424" i="11"/>
  <c r="AE3472" i="11"/>
  <c r="AI3472" i="11"/>
  <c r="AE3512" i="11"/>
  <c r="AI3512" i="11"/>
  <c r="AE3544" i="11"/>
  <c r="AI3544" i="11"/>
  <c r="AF3576" i="11"/>
  <c r="AK3576" i="11"/>
  <c r="AF3616" i="11"/>
  <c r="AK3616" i="11"/>
  <c r="AF1436" i="11"/>
  <c r="AK1436" i="11"/>
  <c r="AE836" i="11"/>
  <c r="AI836" i="11"/>
  <c r="AF3824" i="11"/>
  <c r="AF111" i="11"/>
  <c r="AK111" i="11"/>
  <c r="AF151" i="11"/>
  <c r="AK151" i="11"/>
  <c r="AF191" i="11"/>
  <c r="AK191" i="11"/>
  <c r="AF319" i="11"/>
  <c r="AK319" i="11"/>
  <c r="AK399" i="11"/>
  <c r="AK655" i="11"/>
  <c r="AF959" i="11"/>
  <c r="AK959" i="11"/>
  <c r="AK1055" i="11"/>
  <c r="AK1119" i="11"/>
  <c r="AF1191" i="11"/>
  <c r="AK1191" i="11"/>
  <c r="AF1255" i="11"/>
  <c r="AK1255" i="11"/>
  <c r="AF1311" i="11"/>
  <c r="AK1311" i="11"/>
  <c r="AK1415" i="11"/>
  <c r="AF1471" i="11"/>
  <c r="AK1471" i="11"/>
  <c r="AK1519" i="11"/>
  <c r="AK1551" i="11"/>
  <c r="AK1583" i="11"/>
  <c r="AF1639" i="11"/>
  <c r="AK1639" i="11"/>
  <c r="AF1687" i="11"/>
  <c r="AK1687" i="11"/>
  <c r="AF1767" i="11"/>
  <c r="AK1767" i="11"/>
  <c r="AF1879" i="11"/>
  <c r="AK1879" i="11"/>
  <c r="AF1951" i="11"/>
  <c r="AK1951" i="11"/>
  <c r="AF1991" i="11"/>
  <c r="AK1991" i="11"/>
  <c r="AF2043" i="11"/>
  <c r="AK2043" i="11"/>
  <c r="AK2147" i="11"/>
  <c r="AK2323" i="11"/>
  <c r="AF2491" i="11"/>
  <c r="AK2491" i="11"/>
  <c r="AF2659" i="11"/>
  <c r="AK2659" i="11"/>
  <c r="AF2779" i="11"/>
  <c r="AK2779" i="11"/>
  <c r="AF2819" i="11"/>
  <c r="AK2819" i="11"/>
  <c r="AF2851" i="11"/>
  <c r="AK2851" i="11"/>
  <c r="AF2947" i="11"/>
  <c r="AK2947" i="11"/>
  <c r="AF2987" i="11"/>
  <c r="AK2987" i="11"/>
  <c r="AF3035" i="11"/>
  <c r="AK3035" i="11"/>
  <c r="AK3203" i="11"/>
  <c r="AF3267" i="11"/>
  <c r="AK3267" i="11"/>
  <c r="AF3299" i="11"/>
  <c r="AK3299" i="11"/>
  <c r="AF3339" i="11"/>
  <c r="AK3339" i="11"/>
  <c r="AF3379" i="11"/>
  <c r="AK3379" i="11"/>
  <c r="AF3419" i="11"/>
  <c r="AK3419" i="11"/>
  <c r="AF3467" i="11"/>
  <c r="AK3467" i="11"/>
  <c r="AF3515" i="11"/>
  <c r="AK3515" i="11"/>
  <c r="AF3547" i="11"/>
  <c r="AK3547" i="11"/>
  <c r="AF3595" i="11"/>
  <c r="AK3595" i="11"/>
  <c r="AF3659" i="11"/>
  <c r="AK3659" i="11"/>
  <c r="AF3699" i="11"/>
  <c r="AK3699" i="11"/>
  <c r="AF3739" i="11"/>
  <c r="AK3739" i="11"/>
  <c r="AF3771" i="11"/>
  <c r="AK3771" i="11"/>
  <c r="AF3859" i="11"/>
  <c r="AK3859" i="11"/>
  <c r="AF1390" i="11"/>
  <c r="AK1390" i="11"/>
  <c r="AK742" i="11"/>
  <c r="AF1238" i="11"/>
  <c r="AK1238" i="11"/>
  <c r="AF1454" i="11"/>
  <c r="AK1454" i="11"/>
  <c r="AF510" i="11"/>
  <c r="AK510" i="11"/>
  <c r="AF1926" i="11"/>
  <c r="AK1926" i="11"/>
  <c r="AF1270" i="11"/>
  <c r="AK1270" i="11"/>
  <c r="AF278" i="11"/>
  <c r="AK278" i="11"/>
  <c r="AF1662" i="11"/>
  <c r="AF2730" i="11"/>
  <c r="AK2730" i="11"/>
  <c r="AF1550" i="11"/>
  <c r="AK1550" i="11"/>
  <c r="AF622" i="11"/>
  <c r="AK622" i="11"/>
  <c r="AF1086" i="11"/>
  <c r="AK1086" i="11"/>
  <c r="AF2666" i="11"/>
  <c r="AK2666" i="11"/>
  <c r="AF2714" i="11"/>
  <c r="AK2714" i="11"/>
  <c r="AF2058" i="11"/>
  <c r="AK2058" i="11"/>
  <c r="AF486" i="11"/>
  <c r="AK486" i="11"/>
  <c r="AF662" i="11"/>
  <c r="AK662" i="11"/>
  <c r="AF1430" i="11"/>
  <c r="AK1430" i="11"/>
  <c r="AF878" i="11"/>
  <c r="AK878" i="11"/>
  <c r="AF1350" i="11"/>
  <c r="AK1350" i="11"/>
  <c r="AF2170" i="11"/>
  <c r="AK2170" i="11"/>
  <c r="AF830" i="11"/>
  <c r="AK830" i="11"/>
  <c r="AF2786" i="11"/>
  <c r="AK2786" i="11"/>
  <c r="AF2874" i="11"/>
  <c r="AK2874" i="11"/>
  <c r="AF2986" i="11"/>
  <c r="AK2986" i="11"/>
  <c r="AF3066" i="11"/>
  <c r="AK3066" i="11"/>
  <c r="AF3234" i="11"/>
  <c r="AK3234" i="11"/>
  <c r="AF3290" i="11"/>
  <c r="AK3290" i="11"/>
  <c r="AF3330" i="11"/>
  <c r="AK3330" i="11"/>
  <c r="AF3666" i="11"/>
  <c r="AK3666" i="11"/>
  <c r="AF517" i="11"/>
  <c r="AK517" i="11"/>
  <c r="AF3446" i="11"/>
  <c r="AK3446" i="11"/>
  <c r="AK541" i="11"/>
  <c r="AE613" i="11"/>
  <c r="AI613" i="11"/>
  <c r="AE717" i="11"/>
  <c r="AI717" i="11"/>
  <c r="AE781" i="11"/>
  <c r="AI781" i="11"/>
  <c r="AE813" i="11"/>
  <c r="AI813" i="11"/>
  <c r="AE869" i="11"/>
  <c r="AI869" i="11"/>
  <c r="AE957" i="11"/>
  <c r="AI957" i="11"/>
  <c r="AE1021" i="11"/>
  <c r="AI1021" i="11"/>
  <c r="AE1061" i="11"/>
  <c r="AI1061" i="11"/>
  <c r="AE1165" i="11"/>
  <c r="AE1253" i="11"/>
  <c r="AI1253" i="11"/>
  <c r="AE1301" i="11"/>
  <c r="AI1301" i="11"/>
  <c r="AI1357" i="11"/>
  <c r="AE1429" i="11"/>
  <c r="AI1429" i="11"/>
  <c r="AE1509" i="11"/>
  <c r="AI1509" i="11"/>
  <c r="AI1557" i="11"/>
  <c r="AE1621" i="11"/>
  <c r="AI1621" i="11"/>
  <c r="AE1733" i="11"/>
  <c r="AI1733" i="11"/>
  <c r="AE2297" i="11"/>
  <c r="AI2297" i="11"/>
  <c r="AE2449" i="11"/>
  <c r="AI2449" i="11"/>
  <c r="AF2577" i="11"/>
  <c r="AK2577" i="11"/>
  <c r="AE2641" i="11"/>
  <c r="AI2641" i="11"/>
  <c r="AE2785" i="11"/>
  <c r="AI2785" i="11"/>
  <c r="AF2857" i="11"/>
  <c r="AK2857" i="11"/>
  <c r="AF2913" i="11"/>
  <c r="AK2913" i="11"/>
  <c r="AF2985" i="11"/>
  <c r="AK2985" i="11"/>
  <c r="AE3169" i="11"/>
  <c r="AI3169" i="11"/>
  <c r="AE3249" i="11"/>
  <c r="AI3249" i="11"/>
  <c r="AE3305" i="11"/>
  <c r="AI3305" i="11"/>
  <c r="AE3369" i="11"/>
  <c r="AI3369" i="11"/>
  <c r="AE3449" i="11"/>
  <c r="AI3449" i="11"/>
  <c r="AE3569" i="11"/>
  <c r="AI3569" i="11"/>
  <c r="AF3641" i="11"/>
  <c r="AK3641" i="11"/>
  <c r="AF3761" i="11"/>
  <c r="AK3761" i="11"/>
  <c r="AE120" i="11"/>
  <c r="AI120" i="11"/>
  <c r="AE312" i="11"/>
  <c r="AI312" i="11"/>
  <c r="AE464" i="11"/>
  <c r="AI464" i="11"/>
  <c r="AE536" i="11"/>
  <c r="AI536" i="11"/>
  <c r="AE576" i="11"/>
  <c r="AI576" i="11"/>
  <c r="AE656" i="11"/>
  <c r="AI656" i="11"/>
  <c r="AE792" i="11"/>
  <c r="AI792" i="11"/>
  <c r="AE920" i="11"/>
  <c r="AI920" i="11"/>
  <c r="AE984" i="11"/>
  <c r="AI984" i="11"/>
  <c r="AE1032" i="11"/>
  <c r="AI1032" i="11"/>
  <c r="AI1072" i="11"/>
  <c r="AE1128" i="11"/>
  <c r="AI1128" i="11"/>
  <c r="AE1192" i="11"/>
  <c r="AI1192" i="11"/>
  <c r="AE1248" i="11"/>
  <c r="AI1248" i="11"/>
  <c r="AE1288" i="11"/>
  <c r="AI1288" i="11"/>
  <c r="AE1360" i="11"/>
  <c r="AI1360" i="11"/>
  <c r="AE1424" i="11"/>
  <c r="AI1424" i="11"/>
  <c r="AE1464" i="11"/>
  <c r="AI1464" i="11"/>
  <c r="AE1520" i="11"/>
  <c r="AI1520" i="11"/>
  <c r="AE1560" i="11"/>
  <c r="AI1560" i="11"/>
  <c r="AE1624" i="11"/>
  <c r="AI1624" i="11"/>
  <c r="AE1680" i="11"/>
  <c r="AI1680" i="11"/>
  <c r="AE1792" i="11"/>
  <c r="AI1792" i="11"/>
  <c r="AE1848" i="11"/>
  <c r="AI1848" i="11"/>
  <c r="AE1896" i="11"/>
  <c r="AI1896" i="11"/>
  <c r="AE1944" i="11"/>
  <c r="AI1944" i="11"/>
  <c r="AE2028" i="11"/>
  <c r="AI2028" i="11"/>
  <c r="AE2068" i="11"/>
  <c r="AI2068" i="11"/>
  <c r="AE2148" i="11"/>
  <c r="AI2148" i="11"/>
  <c r="AE168" i="11"/>
  <c r="AI168" i="11"/>
  <c r="AK390" i="11"/>
  <c r="AI444" i="11"/>
  <c r="AF1900" i="11"/>
  <c r="AK1900" i="11"/>
  <c r="AF2465" i="11"/>
  <c r="AK2465" i="11"/>
  <c r="AE475" i="11"/>
  <c r="AI475" i="11"/>
  <c r="AI2473" i="11"/>
  <c r="AF199" i="11"/>
  <c r="AK199" i="11"/>
  <c r="AE2489" i="11"/>
  <c r="AI2489" i="11"/>
  <c r="AK1134" i="11"/>
  <c r="AF539" i="11"/>
  <c r="AK539" i="11"/>
  <c r="AF3664" i="11"/>
  <c r="AK3664" i="11"/>
  <c r="AF3618" i="11"/>
  <c r="AK3618" i="11"/>
  <c r="AK3060" i="11"/>
  <c r="AF901" i="11"/>
  <c r="AK901" i="11"/>
  <c r="AF2674" i="11"/>
  <c r="AK2674" i="11"/>
  <c r="AE3242" i="11"/>
  <c r="AI3242" i="11"/>
  <c r="AE3856" i="11"/>
  <c r="AI3856" i="11"/>
  <c r="AF3075" i="11"/>
  <c r="AK3075" i="11"/>
  <c r="AF3123" i="11"/>
  <c r="AK3123" i="11"/>
  <c r="AE1900" i="11"/>
  <c r="AI1900" i="11"/>
  <c r="AE2465" i="11"/>
  <c r="AI2465" i="11"/>
  <c r="AE3612" i="11"/>
  <c r="AI3612" i="11"/>
  <c r="AE3762" i="11"/>
  <c r="AI3762" i="11"/>
  <c r="AE2062" i="11"/>
  <c r="AI2062" i="11"/>
  <c r="AE181" i="11"/>
  <c r="AI181" i="11"/>
  <c r="AE3464" i="11"/>
  <c r="AI3464" i="11"/>
  <c r="AF3434" i="11"/>
  <c r="AK3434" i="11"/>
  <c r="AE3664" i="11"/>
  <c r="AI3664" i="11"/>
  <c r="AE3618" i="11"/>
  <c r="AI3618" i="11"/>
  <c r="AE3060" i="11"/>
  <c r="AI3060" i="11"/>
  <c r="AE227" i="11"/>
  <c r="AI227" i="11"/>
  <c r="AE901" i="11"/>
  <c r="AI901" i="11"/>
  <c r="AE2674" i="11"/>
  <c r="AI2674" i="11"/>
  <c r="AF1215" i="11"/>
  <c r="AK1215" i="11"/>
  <c r="AE1375" i="11"/>
  <c r="AI1375" i="11"/>
  <c r="AE3075" i="11"/>
  <c r="AI3075" i="11"/>
  <c r="AE3123" i="11"/>
  <c r="AI3123" i="11"/>
  <c r="AE3163" i="11"/>
  <c r="AI3163" i="11"/>
  <c r="AE1131" i="11"/>
  <c r="AI1131" i="11"/>
  <c r="AF870" i="11"/>
  <c r="AK870" i="11"/>
  <c r="AK2599" i="11"/>
  <c r="AF2639" i="11"/>
  <c r="AK2639" i="11"/>
  <c r="AF3098" i="11"/>
  <c r="AK3098" i="11"/>
  <c r="AI483" i="11"/>
  <c r="AI671" i="11"/>
  <c r="AE719" i="11"/>
  <c r="AI719" i="11"/>
  <c r="AE767" i="11"/>
  <c r="AI767" i="11"/>
  <c r="AE815" i="11"/>
  <c r="AI815" i="11"/>
  <c r="AE855" i="11"/>
  <c r="AI855" i="11"/>
  <c r="AI1995" i="11"/>
  <c r="AE1768" i="11"/>
  <c r="AI1768" i="11"/>
  <c r="AE2303" i="11"/>
  <c r="AI2303" i="11"/>
  <c r="AE1782" i="11"/>
  <c r="AI1782" i="11"/>
  <c r="AE2418" i="11"/>
  <c r="AI2418" i="11"/>
  <c r="AF2000" i="11"/>
  <c r="AK2000" i="11"/>
  <c r="AE192" i="11"/>
  <c r="AI192" i="11"/>
  <c r="AF302" i="11"/>
  <c r="AK302" i="11"/>
  <c r="AE2493" i="11"/>
  <c r="AI2493" i="11"/>
  <c r="AF1805" i="11"/>
  <c r="AK1805" i="11"/>
  <c r="AF1940" i="11"/>
  <c r="AK1940" i="11"/>
  <c r="AF2481" i="11"/>
  <c r="AK2481" i="11"/>
  <c r="AF3858" i="11"/>
  <c r="AK3858" i="11"/>
  <c r="AE160" i="11"/>
  <c r="AI160" i="11"/>
  <c r="AI279" i="11"/>
  <c r="AE382" i="11"/>
  <c r="AI382" i="11"/>
  <c r="AF1111" i="11"/>
  <c r="AK1111" i="11"/>
  <c r="AI1813" i="11"/>
  <c r="AF1972" i="11"/>
  <c r="AK1972" i="11"/>
  <c r="AE3068" i="11"/>
  <c r="AI3068" i="11"/>
  <c r="AF129" i="11"/>
  <c r="AK129" i="11"/>
  <c r="AF223" i="11"/>
  <c r="AK223" i="11"/>
  <c r="AE310" i="11"/>
  <c r="AI310" i="11"/>
  <c r="AE428" i="11"/>
  <c r="AI428" i="11"/>
  <c r="AE1797" i="11"/>
  <c r="AI1797" i="11"/>
  <c r="AF1892" i="11"/>
  <c r="AK1892" i="11"/>
  <c r="AF1987" i="11"/>
  <c r="AK1987" i="11"/>
  <c r="AF3627" i="11"/>
  <c r="AK3627" i="11"/>
  <c r="AF1629" i="11"/>
  <c r="AK1629" i="11"/>
  <c r="AF1741" i="11"/>
  <c r="AK1741" i="11"/>
  <c r="AE1606" i="11"/>
  <c r="AI1606" i="11"/>
  <c r="AE1646" i="11"/>
  <c r="AI1646" i="11"/>
  <c r="AE1686" i="11"/>
  <c r="AI1686" i="11"/>
  <c r="AE1750" i="11"/>
  <c r="AI1750" i="11"/>
  <c r="AE3202" i="11"/>
  <c r="AI3202" i="11"/>
  <c r="AK2095" i="11"/>
  <c r="AF2222" i="11"/>
  <c r="AK2222" i="11"/>
  <c r="AI3254" i="11"/>
  <c r="AI3294" i="11"/>
  <c r="AE3406" i="11"/>
  <c r="AI3406" i="11"/>
  <c r="AE3542" i="11"/>
  <c r="AI3542" i="11"/>
  <c r="AE3646" i="11"/>
  <c r="AI3646" i="11"/>
  <c r="AI3750" i="11"/>
  <c r="AI3806" i="11"/>
  <c r="AE694" i="11"/>
  <c r="AI694" i="11"/>
  <c r="AF2322" i="11"/>
  <c r="AK2322" i="11"/>
  <c r="AF2378" i="11"/>
  <c r="AK2378" i="11"/>
  <c r="AF1213" i="11"/>
  <c r="AK1213" i="11"/>
  <c r="AF1244" i="11"/>
  <c r="AK1244" i="11"/>
  <c r="AE1292" i="11"/>
  <c r="AI1292" i="11"/>
  <c r="AF2466" i="11"/>
  <c r="AK2466" i="11"/>
  <c r="AF3354" i="11"/>
  <c r="AK3354" i="11"/>
  <c r="AF3394" i="11"/>
  <c r="AK3394" i="11"/>
  <c r="AF3458" i="11"/>
  <c r="AK3458" i="11"/>
  <c r="AF3489" i="11"/>
  <c r="AK3489" i="11"/>
  <c r="AE1574" i="11"/>
  <c r="AF2746" i="11"/>
  <c r="AK2746" i="11"/>
  <c r="AF908" i="11"/>
  <c r="AK908" i="11"/>
  <c r="AF1188" i="11"/>
  <c r="AK1188" i="11"/>
  <c r="AF1500" i="11"/>
  <c r="AE2679" i="11"/>
  <c r="AI2679" i="11"/>
  <c r="AE2775" i="11"/>
  <c r="AI2775" i="11"/>
  <c r="AE2935" i="11"/>
  <c r="AI2935" i="11"/>
  <c r="AE3071" i="11"/>
  <c r="AI3071" i="11"/>
  <c r="AE3167" i="11"/>
  <c r="AI3167" i="11"/>
  <c r="AI3207" i="11"/>
  <c r="AE3327" i="11"/>
  <c r="AI3327" i="11"/>
  <c r="AE3431" i="11"/>
  <c r="AI3431" i="11"/>
  <c r="AE3511" i="11"/>
  <c r="AI3511" i="11"/>
  <c r="AE3655" i="11"/>
  <c r="AI3655" i="11"/>
  <c r="AE3695" i="11"/>
  <c r="AI3695" i="11"/>
  <c r="AE3727" i="11"/>
  <c r="AI3727" i="11"/>
  <c r="AE3775" i="11"/>
  <c r="AI3775" i="11"/>
  <c r="AE3823" i="11"/>
  <c r="AI3823" i="11"/>
  <c r="AE166" i="11"/>
  <c r="AI166" i="11"/>
  <c r="AE198" i="11"/>
  <c r="AI198" i="11"/>
  <c r="AE293" i="11"/>
  <c r="AI293" i="11"/>
  <c r="AE348" i="11"/>
  <c r="AI348" i="11"/>
  <c r="AF535" i="11"/>
  <c r="AK535" i="11"/>
  <c r="AF583" i="11"/>
  <c r="AK583" i="11"/>
  <c r="AK615" i="11"/>
  <c r="AK695" i="11"/>
  <c r="AF831" i="11"/>
  <c r="AK831" i="11"/>
  <c r="AF911" i="11"/>
  <c r="AK911" i="11"/>
  <c r="AF1007" i="11"/>
  <c r="AK1007" i="11"/>
  <c r="AF1039" i="11"/>
  <c r="AK1039" i="11"/>
  <c r="AE2546" i="11"/>
  <c r="AI2546" i="11"/>
  <c r="AE2594" i="11"/>
  <c r="AI2594" i="11"/>
  <c r="AE2634" i="11"/>
  <c r="AI2634" i="11"/>
  <c r="AF153" i="11"/>
  <c r="AK153" i="11"/>
  <c r="AF397" i="11"/>
  <c r="AK397" i="11"/>
  <c r="AF572" i="11"/>
  <c r="AK572" i="11"/>
  <c r="AE2099" i="11"/>
  <c r="AI2099" i="11"/>
  <c r="AE2131" i="11"/>
  <c r="AI2131" i="11"/>
  <c r="AE2187" i="11"/>
  <c r="AI2187" i="11"/>
  <c r="AE2235" i="11"/>
  <c r="AI2235" i="11"/>
  <c r="AE2267" i="11"/>
  <c r="AI2267" i="11"/>
  <c r="AI2307" i="11"/>
  <c r="AE2379" i="11"/>
  <c r="AI2379" i="11"/>
  <c r="AE2427" i="11"/>
  <c r="AI2427" i="11"/>
  <c r="AE2459" i="11"/>
  <c r="AI2459" i="11"/>
  <c r="AE2531" i="11"/>
  <c r="AI2531" i="11"/>
  <c r="AE3522" i="11"/>
  <c r="AI3522" i="11"/>
  <c r="AE3586" i="11"/>
  <c r="AI3586" i="11"/>
  <c r="AE3729" i="11"/>
  <c r="AI3729" i="11"/>
  <c r="AF193" i="11"/>
  <c r="AK193" i="11"/>
  <c r="AF225" i="11"/>
  <c r="AK225" i="11"/>
  <c r="AF257" i="11"/>
  <c r="AK257" i="11"/>
  <c r="AF289" i="11"/>
  <c r="AK289" i="11"/>
  <c r="AF321" i="11"/>
  <c r="AK321" i="11"/>
  <c r="AF361" i="11"/>
  <c r="AK361" i="11"/>
  <c r="AF393" i="11"/>
  <c r="AK393" i="11"/>
  <c r="AF425" i="11"/>
  <c r="AK425" i="11"/>
  <c r="AF457" i="11"/>
  <c r="AK457" i="11"/>
  <c r="AF489" i="11"/>
  <c r="AK489" i="11"/>
  <c r="AF521" i="11"/>
  <c r="AK521" i="11"/>
  <c r="AE545" i="11"/>
  <c r="AI545" i="11"/>
  <c r="AE577" i="11"/>
  <c r="AI577" i="11"/>
  <c r="AE609" i="11"/>
  <c r="AI609" i="11"/>
  <c r="AE641" i="11"/>
  <c r="AI641" i="11"/>
  <c r="AE673" i="11"/>
  <c r="AI673" i="11"/>
  <c r="AE713" i="11"/>
  <c r="AI713" i="11"/>
  <c r="AE881" i="11"/>
  <c r="AI881" i="11"/>
  <c r="AE913" i="11"/>
  <c r="AI913" i="11"/>
  <c r="AI953" i="11"/>
  <c r="AE985" i="11"/>
  <c r="AI985" i="11"/>
  <c r="AI1025" i="11"/>
  <c r="AE1057" i="11"/>
  <c r="AI1057" i="11"/>
  <c r="AE2660" i="11"/>
  <c r="AI2660" i="11"/>
  <c r="AE1799" i="11"/>
  <c r="AI1799" i="11"/>
  <c r="AE3658" i="11"/>
  <c r="AI3658" i="11"/>
  <c r="AE2012" i="11"/>
  <c r="AI2012" i="11"/>
  <c r="AE2220" i="11"/>
  <c r="AI2220" i="11"/>
  <c r="AE2836" i="11"/>
  <c r="AI2836" i="11"/>
  <c r="AE3100" i="11"/>
  <c r="AI3100" i="11"/>
  <c r="AE3412" i="11"/>
  <c r="AI3412" i="11"/>
  <c r="AE3556" i="11"/>
  <c r="AI3556" i="11"/>
  <c r="AE3868" i="11"/>
  <c r="AI3868" i="11"/>
  <c r="AE331" i="11"/>
  <c r="AI331" i="11"/>
  <c r="AE345" i="11"/>
  <c r="AI345" i="11"/>
  <c r="AE921" i="11"/>
  <c r="AI921" i="11"/>
  <c r="AF1097" i="11"/>
  <c r="AK1097" i="11"/>
  <c r="AF1137" i="11"/>
  <c r="AK1137" i="11"/>
  <c r="AE1169" i="11"/>
  <c r="AI1169" i="11"/>
  <c r="AF1201" i="11"/>
  <c r="AK1201" i="11"/>
  <c r="AE1241" i="11"/>
  <c r="AI1241" i="11"/>
  <c r="AE1265" i="11"/>
  <c r="AI1265" i="11"/>
  <c r="AE1297" i="11"/>
  <c r="AI1297" i="11"/>
  <c r="AE1369" i="11"/>
  <c r="AI1369" i="11"/>
  <c r="AE1409" i="11"/>
  <c r="AI1409" i="11"/>
  <c r="AE1441" i="11"/>
  <c r="AI1441" i="11"/>
  <c r="AE1505" i="11"/>
  <c r="AI1505" i="11"/>
  <c r="AE1601" i="11"/>
  <c r="AI1601" i="11"/>
  <c r="AE1665" i="11"/>
  <c r="AI1665" i="11"/>
  <c r="AE1729" i="11"/>
  <c r="AI1729" i="11"/>
  <c r="AE1761" i="11"/>
  <c r="AI1761" i="11"/>
  <c r="AE1809" i="11"/>
  <c r="AI1809" i="11"/>
  <c r="AE1857" i="11"/>
  <c r="AI1857" i="11"/>
  <c r="AE1889" i="11"/>
  <c r="AI1889" i="11"/>
  <c r="AF1929" i="11"/>
  <c r="AK1929" i="11"/>
  <c r="AE1993" i="11"/>
  <c r="AI1993" i="11"/>
  <c r="AE2101" i="11"/>
  <c r="AI2101" i="11"/>
  <c r="AF2133" i="11"/>
  <c r="AK2133" i="11"/>
  <c r="AF2173" i="11"/>
  <c r="AK2173" i="11"/>
  <c r="AI2229" i="11"/>
  <c r="AE2269" i="11"/>
  <c r="AI2269" i="11"/>
  <c r="AE2445" i="11"/>
  <c r="AI2445" i="11"/>
  <c r="AE2517" i="11"/>
  <c r="AI2517" i="11"/>
  <c r="AE2549" i="11"/>
  <c r="AI2549" i="11"/>
  <c r="AE2581" i="11"/>
  <c r="AI2581" i="11"/>
  <c r="AF2685" i="11"/>
  <c r="AK2685" i="11"/>
  <c r="AF2717" i="11"/>
  <c r="AK2717" i="11"/>
  <c r="AF2789" i="11"/>
  <c r="AK2789" i="11"/>
  <c r="AF2877" i="11"/>
  <c r="AK2877" i="11"/>
  <c r="AF2949" i="11"/>
  <c r="AK2949" i="11"/>
  <c r="AF2981" i="11"/>
  <c r="AK2981" i="11"/>
  <c r="AF3013" i="11"/>
  <c r="AK3013" i="11"/>
  <c r="AE3053" i="11"/>
  <c r="AI3053" i="11"/>
  <c r="AF3085" i="11"/>
  <c r="AK3085" i="11"/>
  <c r="AE3253" i="11"/>
  <c r="AI3253" i="11"/>
  <c r="AE332" i="11"/>
  <c r="AI332" i="11"/>
  <c r="AF3453" i="11"/>
  <c r="AK3453" i="11"/>
  <c r="AE3549" i="11"/>
  <c r="AI3549" i="11"/>
  <c r="AI3757" i="11"/>
  <c r="AE204" i="11"/>
  <c r="AI204" i="11"/>
  <c r="AF316" i="11"/>
  <c r="AK316" i="11"/>
  <c r="AF3445" i="11"/>
  <c r="AK3445" i="11"/>
  <c r="AF3541" i="11"/>
  <c r="AK3541" i="11"/>
  <c r="AK3741" i="11"/>
  <c r="AI3813" i="11"/>
  <c r="AF2003" i="11"/>
  <c r="AK2003" i="11"/>
  <c r="AE236" i="11"/>
  <c r="AI236" i="11"/>
  <c r="AE308" i="11"/>
  <c r="AI308" i="11"/>
  <c r="AE3373" i="11"/>
  <c r="AI3373" i="11"/>
  <c r="AE3485" i="11"/>
  <c r="AI3485" i="11"/>
  <c r="AE3589" i="11"/>
  <c r="AI3589" i="11"/>
  <c r="AE3669" i="11"/>
  <c r="AI3669" i="11"/>
  <c r="AI3797" i="11"/>
  <c r="AF180" i="11"/>
  <c r="AK180" i="11"/>
  <c r="AE300" i="11"/>
  <c r="AI300" i="11"/>
  <c r="AF526" i="11"/>
  <c r="AK526" i="11"/>
  <c r="AE186" i="11"/>
  <c r="AI186" i="11"/>
  <c r="AI386" i="11"/>
  <c r="AE570" i="11"/>
  <c r="AI570" i="11"/>
  <c r="AI306" i="11"/>
  <c r="AI794" i="11"/>
  <c r="AK370" i="11"/>
  <c r="AK298" i="11"/>
  <c r="AI490" i="11"/>
  <c r="AK674" i="11"/>
  <c r="AI266" i="11"/>
  <c r="AI378" i="11"/>
  <c r="AI394" i="11"/>
  <c r="AF642" i="11"/>
  <c r="AK642" i="11"/>
  <c r="AF834" i="11"/>
  <c r="AK834" i="11"/>
  <c r="AI858" i="11"/>
  <c r="AI890" i="11"/>
  <c r="AK922" i="11"/>
  <c r="AI954" i="11"/>
  <c r="AE986" i="11"/>
  <c r="AI986" i="11"/>
  <c r="AI1018" i="11"/>
  <c r="AK1050" i="11"/>
  <c r="AK1082" i="11"/>
  <c r="AI1122" i="11"/>
  <c r="AF1154" i="11"/>
  <c r="AK1154" i="11"/>
  <c r="AK1178" i="11"/>
  <c r="AK1210" i="11"/>
  <c r="AI1274" i="11"/>
  <c r="AI1306" i="11"/>
  <c r="AE1338" i="11"/>
  <c r="AI1338" i="11"/>
  <c r="AK1370" i="11"/>
  <c r="AE1402" i="11"/>
  <c r="AI1402" i="11"/>
  <c r="AE1434" i="11"/>
  <c r="AI1434" i="11"/>
  <c r="AK1466" i="11"/>
  <c r="AK1498" i="11"/>
  <c r="AF1530" i="11"/>
  <c r="AK1530" i="11"/>
  <c r="AK1562" i="11"/>
  <c r="AI1586" i="11"/>
  <c r="AI1618" i="11"/>
  <c r="AI1650" i="11"/>
  <c r="AE1682" i="11"/>
  <c r="AI1682" i="11"/>
  <c r="AF1714" i="11"/>
  <c r="AK1714" i="11"/>
  <c r="AK1746" i="11"/>
  <c r="AK1778" i="11"/>
  <c r="AI1810" i="11"/>
  <c r="AI1842" i="11"/>
  <c r="AK1874" i="11"/>
  <c r="AF1906" i="11"/>
  <c r="AK1906" i="11"/>
  <c r="AK1938" i="11"/>
  <c r="AK1970" i="11"/>
  <c r="AK2006" i="11"/>
  <c r="AK2038" i="11"/>
  <c r="AI2078" i="11"/>
  <c r="AK2110" i="11"/>
  <c r="AK2150" i="11"/>
  <c r="AK2182" i="11"/>
  <c r="AF2278" i="11"/>
  <c r="AK2278" i="11"/>
  <c r="AE2334" i="11"/>
  <c r="AI2334" i="11"/>
  <c r="AI2398" i="11"/>
  <c r="AE2502" i="11"/>
  <c r="AI2502" i="11"/>
  <c r="AF2534" i="11"/>
  <c r="AK2534" i="11"/>
  <c r="AF2566" i="11"/>
  <c r="AK2566" i="11"/>
  <c r="AK2598" i="11"/>
  <c r="AE2694" i="11"/>
  <c r="AI2694" i="11"/>
  <c r="AK2726" i="11"/>
  <c r="AK2750" i="11"/>
  <c r="AK2782" i="11"/>
  <c r="AF2814" i="11"/>
  <c r="AK2814" i="11"/>
  <c r="AF2846" i="11"/>
  <c r="AK2846" i="11"/>
  <c r="AI2878" i="11"/>
  <c r="AE2942" i="11"/>
  <c r="AI2942" i="11"/>
  <c r="AI2998" i="11"/>
  <c r="AE3030" i="11"/>
  <c r="AI3030" i="11"/>
  <c r="AE3094" i="11"/>
  <c r="AI3094" i="11"/>
  <c r="AE3166" i="11"/>
  <c r="AI3166" i="11"/>
  <c r="AK3198" i="11"/>
  <c r="AE3230" i="11"/>
  <c r="AI3230" i="11"/>
  <c r="AE3310" i="11"/>
  <c r="AI3310" i="11"/>
  <c r="AE3358" i="11"/>
  <c r="AI3358" i="11"/>
  <c r="AF3398" i="11"/>
  <c r="AK3398" i="11"/>
  <c r="AF3454" i="11"/>
  <c r="AK3454" i="11"/>
  <c r="AE3486" i="11"/>
  <c r="AI3486" i="11"/>
  <c r="AE3526" i="11"/>
  <c r="AI3526" i="11"/>
  <c r="AF3590" i="11"/>
  <c r="AK3590" i="11"/>
  <c r="AE3630" i="11"/>
  <c r="AI3630" i="11"/>
  <c r="AK3670" i="11"/>
  <c r="AI3710" i="11"/>
  <c r="AK3790" i="11"/>
  <c r="AE3838" i="11"/>
  <c r="AI3838" i="11"/>
  <c r="AE133" i="11"/>
  <c r="AI133" i="11"/>
  <c r="AE165" i="11"/>
  <c r="AI165" i="11"/>
  <c r="AF205" i="11"/>
  <c r="AK205" i="11"/>
  <c r="AE261" i="11"/>
  <c r="AI261" i="11"/>
  <c r="AE317" i="11"/>
  <c r="AI317" i="11"/>
  <c r="AE365" i="11"/>
  <c r="AI365" i="11"/>
  <c r="AE492" i="11"/>
  <c r="AI492" i="11"/>
  <c r="AE580" i="11"/>
  <c r="AI580" i="11"/>
  <c r="AF1777" i="11"/>
  <c r="AK1777" i="11"/>
  <c r="AF1833" i="11"/>
  <c r="AK1833" i="11"/>
  <c r="AE3029" i="11"/>
  <c r="AI3029" i="11"/>
  <c r="AF435" i="11"/>
  <c r="AK435" i="11"/>
  <c r="AF587" i="11"/>
  <c r="AK587" i="11"/>
  <c r="AF659" i="11"/>
  <c r="AF715" i="11"/>
  <c r="AK715" i="11"/>
  <c r="AF779" i="11"/>
  <c r="AK779" i="11"/>
  <c r="AF859" i="11"/>
  <c r="AK859" i="11"/>
  <c r="AF947" i="11"/>
  <c r="AF1011" i="11"/>
  <c r="AK1011" i="11"/>
  <c r="AF1099" i="11"/>
  <c r="AK1099" i="11"/>
  <c r="AE1179" i="11"/>
  <c r="AI1179" i="11"/>
  <c r="AF1291" i="11"/>
  <c r="AK1291" i="11"/>
  <c r="AF1323" i="11"/>
  <c r="AK1323" i="11"/>
  <c r="AF1379" i="11"/>
  <c r="AK1379" i="11"/>
  <c r="AF1459" i="11"/>
  <c r="AK1459" i="11"/>
  <c r="AF1619" i="11"/>
  <c r="AK1619" i="11"/>
  <c r="AF1731" i="11"/>
  <c r="AK1731" i="11"/>
  <c r="AE1803" i="11"/>
  <c r="AI1803" i="11"/>
  <c r="AE1891" i="11"/>
  <c r="AI1891" i="11"/>
  <c r="AE1939" i="11"/>
  <c r="AI1939" i="11"/>
  <c r="AE2071" i="11"/>
  <c r="AI2071" i="11"/>
  <c r="AE2183" i="11"/>
  <c r="AI2183" i="11"/>
  <c r="AE2327" i="11"/>
  <c r="AI2327" i="11"/>
  <c r="AE2383" i="11"/>
  <c r="AI2383" i="11"/>
  <c r="AE2503" i="11"/>
  <c r="AI2503" i="11"/>
  <c r="AE2583" i="11"/>
  <c r="AI2583" i="11"/>
  <c r="AE2783" i="11"/>
  <c r="AI2783" i="11"/>
  <c r="AE3063" i="11"/>
  <c r="AI3063" i="11"/>
  <c r="AE3279" i="11"/>
  <c r="AI3279" i="11"/>
  <c r="AE3463" i="11"/>
  <c r="AI3463" i="11"/>
  <c r="AE2925" i="11"/>
  <c r="AI2925" i="11"/>
  <c r="AF1321" i="11"/>
  <c r="AK1321" i="11"/>
  <c r="AE620" i="11"/>
  <c r="AI620" i="11"/>
  <c r="AE652" i="11"/>
  <c r="AI652" i="11"/>
  <c r="AE692" i="11"/>
  <c r="AI692" i="11"/>
  <c r="AE724" i="11"/>
  <c r="AI724" i="11"/>
  <c r="AE756" i="11"/>
  <c r="AI756" i="11"/>
  <c r="AE788" i="11"/>
  <c r="AI788" i="11"/>
  <c r="AF828" i="11"/>
  <c r="AK828" i="11"/>
  <c r="AF868" i="11"/>
  <c r="AK868" i="11"/>
  <c r="AF924" i="11"/>
  <c r="AK924" i="11"/>
  <c r="AE956" i="11"/>
  <c r="AI956" i="11"/>
  <c r="AF988" i="11"/>
  <c r="AK988" i="11"/>
  <c r="AF1020" i="11"/>
  <c r="AF1060" i="11"/>
  <c r="AK1060" i="11"/>
  <c r="AF1092" i="11"/>
  <c r="AK1092" i="11"/>
  <c r="AE1156" i="11"/>
  <c r="AI1156" i="11"/>
  <c r="AE1204" i="11"/>
  <c r="AI1204" i="11"/>
  <c r="AE1324" i="11"/>
  <c r="AI1324" i="11"/>
  <c r="AE1372" i="11"/>
  <c r="AI1372" i="11"/>
  <c r="AE1404" i="11"/>
  <c r="AI1404" i="11"/>
  <c r="AF1460" i="11"/>
  <c r="AK1460" i="11"/>
  <c r="AE1492" i="11"/>
  <c r="AI1492" i="11"/>
  <c r="AF1532" i="11"/>
  <c r="AK1532" i="11"/>
  <c r="AE1564" i="11"/>
  <c r="AI1564" i="11"/>
  <c r="AE1588" i="11"/>
  <c r="AE1620" i="11"/>
  <c r="AI1620" i="11"/>
  <c r="AE1652" i="11"/>
  <c r="AI1652" i="11"/>
  <c r="AE1684" i="11"/>
  <c r="AI1684" i="11"/>
  <c r="AF1716" i="11"/>
  <c r="AF1748" i="11"/>
  <c r="AK1748" i="11"/>
  <c r="AE1780" i="11"/>
  <c r="AI1780" i="11"/>
  <c r="AF1812" i="11"/>
  <c r="AK1812" i="11"/>
  <c r="AF1988" i="11"/>
  <c r="AE2056" i="11"/>
  <c r="AI2056" i="11"/>
  <c r="AE2088" i="11"/>
  <c r="AI2088" i="11"/>
  <c r="AF2128" i="11"/>
  <c r="AK2128" i="11"/>
  <c r="AE2168" i="11"/>
  <c r="AI2168" i="11"/>
  <c r="AE2272" i="11"/>
  <c r="AI2272" i="11"/>
  <c r="AE2312" i="11"/>
  <c r="AI2312" i="11"/>
  <c r="AF2344" i="11"/>
  <c r="AK2344" i="11"/>
  <c r="AF2376" i="11"/>
  <c r="AK2376" i="11"/>
  <c r="AE2408" i="11"/>
  <c r="AI2408" i="11"/>
  <c r="AE2440" i="11"/>
  <c r="AI2440" i="11"/>
  <c r="AE2472" i="11"/>
  <c r="AI2472" i="11"/>
  <c r="AE2504" i="11"/>
  <c r="AI2504" i="11"/>
  <c r="AF2544" i="11"/>
  <c r="AK2544" i="11"/>
  <c r="AF2584" i="11"/>
  <c r="AK2584" i="11"/>
  <c r="AE2624" i="11"/>
  <c r="AI2624" i="11"/>
  <c r="AF2664" i="11"/>
  <c r="AK2664" i="11"/>
  <c r="AK2696" i="11"/>
  <c r="AF2728" i="11"/>
  <c r="AK2728" i="11"/>
  <c r="AE2760" i="11"/>
  <c r="AI2760" i="11"/>
  <c r="AF2792" i="11"/>
  <c r="AF2824" i="11"/>
  <c r="AK2824" i="11"/>
  <c r="AE2848" i="11"/>
  <c r="AI2848" i="11"/>
  <c r="AE2888" i="11"/>
  <c r="AI2888" i="11"/>
  <c r="AF2920" i="11"/>
  <c r="AE2952" i="11"/>
  <c r="AI2952" i="11"/>
  <c r="AE2992" i="11"/>
  <c r="AI2992" i="11"/>
  <c r="AE3024" i="11"/>
  <c r="AI3024" i="11"/>
  <c r="AE3120" i="11"/>
  <c r="AI3120" i="11"/>
  <c r="AE3192" i="11"/>
  <c r="AI3192" i="11"/>
  <c r="AF3224" i="11"/>
  <c r="AK3224" i="11"/>
  <c r="AF3296" i="11"/>
  <c r="AK3296" i="11"/>
  <c r="AE3328" i="11"/>
  <c r="AI3328" i="11"/>
  <c r="AF3360" i="11"/>
  <c r="AK3360" i="11"/>
  <c r="AE3424" i="11"/>
  <c r="AI3424" i="11"/>
  <c r="AF3472" i="11"/>
  <c r="AK3472" i="11"/>
  <c r="AF3512" i="11"/>
  <c r="AK3512" i="11"/>
  <c r="AF3544" i="11"/>
  <c r="AK3544" i="11"/>
  <c r="AE3576" i="11"/>
  <c r="AI3576" i="11"/>
  <c r="AE3616" i="11"/>
  <c r="AI3616" i="11"/>
  <c r="AF3880" i="11"/>
  <c r="AK3880" i="11"/>
  <c r="AF3760" i="11"/>
  <c r="AK3760" i="11"/>
  <c r="AE111" i="11"/>
  <c r="AI111" i="11"/>
  <c r="AE151" i="11"/>
  <c r="AI151" i="11"/>
  <c r="AE191" i="11"/>
  <c r="AI191" i="11"/>
  <c r="AE319" i="11"/>
  <c r="AI319" i="11"/>
  <c r="AI399" i="11"/>
  <c r="AE455" i="11"/>
  <c r="AI455" i="11"/>
  <c r="AI655" i="11"/>
  <c r="AE959" i="11"/>
  <c r="AI959" i="11"/>
  <c r="AI1055" i="11"/>
  <c r="AI1119" i="11"/>
  <c r="AE1191" i="11"/>
  <c r="AI1191" i="11"/>
  <c r="AE1255" i="11"/>
  <c r="AI1255" i="11"/>
  <c r="AE1311" i="11"/>
  <c r="AI1311" i="11"/>
  <c r="AI1415" i="11"/>
  <c r="AE1471" i="11"/>
  <c r="AI1471" i="11"/>
  <c r="AI1519" i="11"/>
  <c r="AI1551" i="11"/>
  <c r="AI1583" i="11"/>
  <c r="AE1639" i="11"/>
  <c r="AI1639" i="11"/>
  <c r="AE1687" i="11"/>
  <c r="AI1687" i="11"/>
  <c r="AE1767" i="11"/>
  <c r="AI1767" i="11"/>
  <c r="AE1879" i="11"/>
  <c r="AI1879" i="11"/>
  <c r="AE1951" i="11"/>
  <c r="AI1951" i="11"/>
  <c r="AE1991" i="11"/>
  <c r="AI1991" i="11"/>
  <c r="AE2043" i="11"/>
  <c r="AI2043" i="11"/>
  <c r="AI2147" i="11"/>
  <c r="AI2323" i="11"/>
  <c r="AE2491" i="11"/>
  <c r="AI2491" i="11"/>
  <c r="AE2603" i="11"/>
  <c r="AI2603" i="11"/>
  <c r="AE2659" i="11"/>
  <c r="AI2659" i="11"/>
  <c r="AE2739" i="11"/>
  <c r="AI2739" i="11"/>
  <c r="AE2779" i="11"/>
  <c r="AI2779" i="11"/>
  <c r="AE2819" i="11"/>
  <c r="AI2819" i="11"/>
  <c r="AE2851" i="11"/>
  <c r="AI2851" i="11"/>
  <c r="AE2883" i="11"/>
  <c r="AI2883" i="11"/>
  <c r="AE2915" i="11"/>
  <c r="AI2915" i="11"/>
  <c r="AE2947" i="11"/>
  <c r="AI2947" i="11"/>
  <c r="AE2987" i="11"/>
  <c r="AI2987" i="11"/>
  <c r="AE3035" i="11"/>
  <c r="AI3035" i="11"/>
  <c r="AI3203" i="11"/>
  <c r="AE3267" i="11"/>
  <c r="AI3267" i="11"/>
  <c r="AE3299" i="11"/>
  <c r="AI3299" i="11"/>
  <c r="AE3339" i="11"/>
  <c r="AI3339" i="11"/>
  <c r="AE3379" i="11"/>
  <c r="AI3379" i="11"/>
  <c r="AE3419" i="11"/>
  <c r="AI3419" i="11"/>
  <c r="AE3467" i="11"/>
  <c r="AI3467" i="11"/>
  <c r="AE3515" i="11"/>
  <c r="AI3515" i="11"/>
  <c r="AE3547" i="11"/>
  <c r="AI3547" i="11"/>
  <c r="AE3595" i="11"/>
  <c r="AI3595" i="11"/>
  <c r="AE3659" i="11"/>
  <c r="AI3659" i="11"/>
  <c r="AE3699" i="11"/>
  <c r="AI3699" i="11"/>
  <c r="AE3739" i="11"/>
  <c r="AI3739" i="11"/>
  <c r="AE3771" i="11"/>
  <c r="AI3771" i="11"/>
  <c r="AE3819" i="11"/>
  <c r="AI3819" i="11"/>
  <c r="AE3859" i="11"/>
  <c r="AI3859" i="11"/>
  <c r="AK886" i="11"/>
  <c r="AF1158" i="11"/>
  <c r="AK1158" i="11"/>
  <c r="AF1894" i="11"/>
  <c r="AF2034" i="11"/>
  <c r="AK2034" i="11"/>
  <c r="AF2274" i="11"/>
  <c r="AK2274" i="11"/>
  <c r="AF934" i="11"/>
  <c r="AK934" i="11"/>
  <c r="AF566" i="11"/>
  <c r="AK566" i="11"/>
  <c r="AF1846" i="11"/>
  <c r="AK1846" i="11"/>
  <c r="AF782" i="11"/>
  <c r="AK782" i="11"/>
  <c r="AF1558" i="11"/>
  <c r="AK1558" i="11"/>
  <c r="AF806" i="11"/>
  <c r="AK806" i="11"/>
  <c r="AF966" i="11"/>
  <c r="AK966" i="11"/>
  <c r="AK2282" i="11"/>
  <c r="AF2682" i="11"/>
  <c r="AK2682" i="11"/>
  <c r="AF1902" i="11"/>
  <c r="AK1902" i="11"/>
  <c r="AF2530" i="11"/>
  <c r="AK2530" i="11"/>
  <c r="AF1870" i="11"/>
  <c r="AK1870" i="11"/>
  <c r="AF2258" i="11"/>
  <c r="AK2258" i="11"/>
  <c r="AF894" i="11"/>
  <c r="AK894" i="11"/>
  <c r="AK1094" i="11"/>
  <c r="AE2786" i="11"/>
  <c r="AI2786" i="11"/>
  <c r="AE2874" i="11"/>
  <c r="AI2874" i="11"/>
  <c r="AE2986" i="11"/>
  <c r="AI2986" i="11"/>
  <c r="AE3066" i="11"/>
  <c r="AI3066" i="11"/>
  <c r="AE3234" i="11"/>
  <c r="AI3234" i="11"/>
  <c r="AE3290" i="11"/>
  <c r="AI3290" i="11"/>
  <c r="AE3330" i="11"/>
  <c r="AI3330" i="11"/>
  <c r="AI3666" i="11"/>
  <c r="AF461" i="11"/>
  <c r="AK461" i="11"/>
  <c r="AF629" i="11"/>
  <c r="AK629" i="11"/>
  <c r="AE725" i="11"/>
  <c r="AI725" i="11"/>
  <c r="AF789" i="11"/>
  <c r="AK789" i="11"/>
  <c r="AF821" i="11"/>
  <c r="AK821" i="11"/>
  <c r="AF877" i="11"/>
  <c r="AK877" i="11"/>
  <c r="AF1029" i="11"/>
  <c r="AK1029" i="11"/>
  <c r="AF1077" i="11"/>
  <c r="AK1077" i="11"/>
  <c r="AF1221" i="11"/>
  <c r="AK1221" i="11"/>
  <c r="AF1261" i="11"/>
  <c r="AK1261" i="11"/>
  <c r="AK1325" i="11"/>
  <c r="AF1373" i="11"/>
  <c r="AK1373" i="11"/>
  <c r="AF1437" i="11"/>
  <c r="AK1437" i="11"/>
  <c r="AF1517" i="11"/>
  <c r="AK1517" i="11"/>
  <c r="AF1573" i="11"/>
  <c r="AK1573" i="11"/>
  <c r="AF1645" i="11"/>
  <c r="AK1645" i="11"/>
  <c r="AF1749" i="11"/>
  <c r="AK1749" i="11"/>
  <c r="AF2401" i="11"/>
  <c r="AK2401" i="11"/>
  <c r="AK2529" i="11"/>
  <c r="AF2585" i="11"/>
  <c r="AK2585" i="11"/>
  <c r="AF2657" i="11"/>
  <c r="AK2657" i="11"/>
  <c r="AF2729" i="11"/>
  <c r="AK2729" i="11"/>
  <c r="AI2857" i="11"/>
  <c r="AE2913" i="11"/>
  <c r="AI2913" i="11"/>
  <c r="AE2985" i="11"/>
  <c r="AI2985" i="11"/>
  <c r="AF3113" i="11"/>
  <c r="AK3113" i="11"/>
  <c r="AF3201" i="11"/>
  <c r="AK3201" i="11"/>
  <c r="AF3265" i="11"/>
  <c r="AK3265" i="11"/>
  <c r="AF3321" i="11"/>
  <c r="AK3321" i="11"/>
  <c r="AF3393" i="11"/>
  <c r="AK3393" i="11"/>
  <c r="AF3513" i="11"/>
  <c r="AK3513" i="11"/>
  <c r="AF3593" i="11"/>
  <c r="AK3593" i="11"/>
  <c r="AE3641" i="11"/>
  <c r="AI3641" i="11"/>
  <c r="AE3761" i="11"/>
  <c r="AI3761" i="11"/>
  <c r="AF3849" i="11"/>
  <c r="AK3849" i="11"/>
  <c r="AF208" i="11"/>
  <c r="AK208" i="11"/>
  <c r="AF360" i="11"/>
  <c r="AK360" i="11"/>
  <c r="AF472" i="11"/>
  <c r="AK472" i="11"/>
  <c r="AF544" i="11"/>
  <c r="AK544" i="11"/>
  <c r="AF592" i="11"/>
  <c r="AK592" i="11"/>
  <c r="AF664" i="11"/>
  <c r="AK664" i="11"/>
  <c r="AF808" i="11"/>
  <c r="AK808" i="11"/>
  <c r="AF928" i="11"/>
  <c r="AK928" i="11"/>
  <c r="AF1000" i="11"/>
  <c r="AK1000" i="11"/>
  <c r="AF1040" i="11"/>
  <c r="AK1040" i="11"/>
  <c r="AF1088" i="11"/>
  <c r="AK1088" i="11"/>
  <c r="AF1144" i="11"/>
  <c r="AK1144" i="11"/>
  <c r="AF1200" i="11"/>
  <c r="AK1200" i="11"/>
  <c r="AF1256" i="11"/>
  <c r="AK1256" i="11"/>
  <c r="AF1296" i="11"/>
  <c r="AK1296" i="11"/>
  <c r="AF1384" i="11"/>
  <c r="AK1384" i="11"/>
  <c r="AF1440" i="11"/>
  <c r="AK1440" i="11"/>
  <c r="AF1488" i="11"/>
  <c r="AK1488" i="11"/>
  <c r="AF1528" i="11"/>
  <c r="AK1528" i="11"/>
  <c r="AF1568" i="11"/>
  <c r="AK1568" i="11"/>
  <c r="AF1640" i="11"/>
  <c r="AK1640" i="11"/>
  <c r="AF1704" i="11"/>
  <c r="AK1704" i="11"/>
  <c r="AF1808" i="11"/>
  <c r="AK1808" i="11"/>
  <c r="AF1864" i="11"/>
  <c r="AK1864" i="11"/>
  <c r="AF1912" i="11"/>
  <c r="AK1912" i="11"/>
  <c r="AF1960" i="11"/>
  <c r="AK1960" i="11"/>
  <c r="AF2044" i="11"/>
  <c r="AK2044" i="11"/>
  <c r="AF2100" i="11"/>
  <c r="AK2100" i="11"/>
  <c r="AF2172" i="11"/>
  <c r="AK2172" i="11"/>
  <c r="AF2236" i="11"/>
  <c r="AK2236" i="11"/>
  <c r="AE302" i="11"/>
  <c r="AI302" i="11"/>
  <c r="AE437" i="11"/>
  <c r="AI437" i="11"/>
  <c r="AF207" i="11"/>
  <c r="AK207" i="11"/>
  <c r="AF318" i="11"/>
  <c r="AK318" i="11"/>
  <c r="AF1292" i="11"/>
  <c r="AK1292" i="11"/>
  <c r="AI2466" i="11"/>
  <c r="AE3354" i="11"/>
  <c r="AI3354" i="11"/>
  <c r="AE3394" i="11"/>
  <c r="AI3394" i="11"/>
  <c r="AE3458" i="11"/>
  <c r="AI3458" i="11"/>
  <c r="AE3489" i="11"/>
  <c r="AI3489" i="11"/>
  <c r="AE3186" i="11"/>
  <c r="AI3186" i="11"/>
  <c r="AF3154" i="11"/>
  <c r="AK3154" i="11"/>
  <c r="AF2834" i="11"/>
  <c r="AK2834" i="11"/>
  <c r="AI908" i="11"/>
  <c r="AE1188" i="11"/>
  <c r="AI1188" i="11"/>
  <c r="AE1500" i="11"/>
  <c r="AI1500" i="11"/>
  <c r="AF2847" i="11"/>
  <c r="AK2847" i="11"/>
  <c r="AF3135" i="11"/>
  <c r="AK3135" i="11"/>
  <c r="AF3303" i="11"/>
  <c r="AK3303" i="11"/>
  <c r="AF3343" i="11"/>
  <c r="AK3343" i="11"/>
  <c r="AF3671" i="11"/>
  <c r="AK3671" i="11"/>
  <c r="AF3735" i="11"/>
  <c r="AK3735" i="11"/>
  <c r="AF142" i="11"/>
  <c r="AF174" i="11"/>
  <c r="AK174" i="11"/>
  <c r="AF213" i="11"/>
  <c r="AK213" i="11"/>
  <c r="AF301" i="11"/>
  <c r="AK301" i="11"/>
  <c r="AE535" i="11"/>
  <c r="AI535" i="11"/>
  <c r="AE583" i="11"/>
  <c r="AI583" i="11"/>
  <c r="AI695" i="11"/>
  <c r="AE831" i="11"/>
  <c r="AI831" i="11"/>
  <c r="AE911" i="11"/>
  <c r="AI911" i="11"/>
  <c r="AE1007" i="11"/>
  <c r="AI1007" i="11"/>
  <c r="AE1039" i="11"/>
  <c r="AI1039" i="11"/>
  <c r="AF2562" i="11"/>
  <c r="AK2562" i="11"/>
  <c r="AF2602" i="11"/>
  <c r="AK2602" i="11"/>
  <c r="AE2650" i="11"/>
  <c r="AI2650" i="11"/>
  <c r="AE153" i="11"/>
  <c r="AI153" i="11"/>
  <c r="AE397" i="11"/>
  <c r="AI572" i="11"/>
  <c r="AF2107" i="11"/>
  <c r="AK2107" i="11"/>
  <c r="AF2139" i="11"/>
  <c r="AK2139" i="11"/>
  <c r="AF2211" i="11"/>
  <c r="AK2211" i="11"/>
  <c r="AF2243" i="11"/>
  <c r="AK2243" i="11"/>
  <c r="AF2435" i="11"/>
  <c r="AK2435" i="11"/>
  <c r="AF2467" i="11"/>
  <c r="AK2467" i="11"/>
  <c r="AF1480" i="11"/>
  <c r="AK1480" i="11"/>
  <c r="AF3538" i="11"/>
  <c r="AK3538" i="11"/>
  <c r="AF3602" i="11"/>
  <c r="AK3602" i="11"/>
  <c r="AE193" i="11"/>
  <c r="AI193" i="11"/>
  <c r="AE225" i="11"/>
  <c r="AI225" i="11"/>
  <c r="AE257" i="11"/>
  <c r="AI257" i="11"/>
  <c r="AE289" i="11"/>
  <c r="AI289" i="11"/>
  <c r="AE321" i="11"/>
  <c r="AI321" i="11"/>
  <c r="AE361" i="11"/>
  <c r="AI361" i="11"/>
  <c r="AE393" i="11"/>
  <c r="AI393" i="11"/>
  <c r="AE425" i="11"/>
  <c r="AI425" i="11"/>
  <c r="AE457" i="11"/>
  <c r="AI457" i="11"/>
  <c r="AE489" i="11"/>
  <c r="AI489" i="11"/>
  <c r="AE521" i="11"/>
  <c r="AI521" i="11"/>
  <c r="AF553" i="11"/>
  <c r="AK553" i="11"/>
  <c r="AF585" i="11"/>
  <c r="AK585" i="11"/>
  <c r="AF617" i="11"/>
  <c r="AK617" i="11"/>
  <c r="AF649" i="11"/>
  <c r="AK649" i="11"/>
  <c r="AF681" i="11"/>
  <c r="AK681" i="11"/>
  <c r="AF721" i="11"/>
  <c r="AK721" i="11"/>
  <c r="AF857" i="11"/>
  <c r="AK857" i="11"/>
  <c r="AF889" i="11"/>
  <c r="AK889" i="11"/>
  <c r="AF929" i="11"/>
  <c r="AK929" i="11"/>
  <c r="AF1033" i="11"/>
  <c r="AK1033" i="11"/>
  <c r="AF1073" i="11"/>
  <c r="AK1073" i="11"/>
  <c r="AF2676" i="11"/>
  <c r="AK2676" i="11"/>
  <c r="AF1872" i="11"/>
  <c r="AK1872" i="11"/>
  <c r="AF3698" i="11"/>
  <c r="AK3698" i="11"/>
  <c r="AF2108" i="11"/>
  <c r="AK2108" i="11"/>
  <c r="AF2260" i="11"/>
  <c r="AK2260" i="11"/>
  <c r="AF2516" i="11"/>
  <c r="AK2516" i="11"/>
  <c r="AF2940" i="11"/>
  <c r="AK2940" i="11"/>
  <c r="AF187" i="11"/>
  <c r="AK187" i="11"/>
  <c r="AF921" i="11"/>
  <c r="AK921" i="11"/>
  <c r="AE1137" i="11"/>
  <c r="AI1137" i="11"/>
  <c r="AF1345" i="11"/>
  <c r="AK1345" i="11"/>
  <c r="AE1537" i="11"/>
  <c r="AI1537" i="11"/>
  <c r="AE1577" i="11"/>
  <c r="AI1577" i="11"/>
  <c r="AF1673" i="11"/>
  <c r="AK1673" i="11"/>
  <c r="AE1737" i="11"/>
  <c r="AI1737" i="11"/>
  <c r="AF1785" i="11"/>
  <c r="AK1785" i="11"/>
  <c r="AF1817" i="11"/>
  <c r="AK1817" i="11"/>
  <c r="AF1905" i="11"/>
  <c r="AK1905" i="11"/>
  <c r="AF1969" i="11"/>
  <c r="AK1969" i="11"/>
  <c r="AE2173" i="11"/>
  <c r="AI2173" i="11"/>
  <c r="AF2205" i="11"/>
  <c r="AK2205" i="11"/>
  <c r="AE2277" i="11"/>
  <c r="AI2277" i="11"/>
  <c r="AF2341" i="11"/>
  <c r="AK2341" i="11"/>
  <c r="AF2397" i="11"/>
  <c r="AK2397" i="11"/>
  <c r="AF2557" i="11"/>
  <c r="AK2557" i="11"/>
  <c r="AF2629" i="11"/>
  <c r="AK2629" i="11"/>
  <c r="AE2685" i="11"/>
  <c r="AI2685" i="11"/>
  <c r="AE2749" i="11"/>
  <c r="AI2749" i="11"/>
  <c r="AE2789" i="11"/>
  <c r="AI2789" i="11"/>
  <c r="AE2853" i="11"/>
  <c r="AI2853" i="11"/>
  <c r="AF2917" i="11"/>
  <c r="AK2917" i="11"/>
  <c r="AE2949" i="11"/>
  <c r="AI2949" i="11"/>
  <c r="AF3061" i="11"/>
  <c r="AK3061" i="11"/>
  <c r="AF3093" i="11"/>
  <c r="AK3093" i="11"/>
  <c r="AF3157" i="11"/>
  <c r="AK3157" i="11"/>
  <c r="AE3197" i="11"/>
  <c r="AI3197" i="11"/>
  <c r="AF3229" i="11"/>
  <c r="AK3229" i="11"/>
  <c r="AF3261" i="11"/>
  <c r="AK3261" i="11"/>
  <c r="AE3389" i="11"/>
  <c r="AI3389" i="11"/>
  <c r="AF3477" i="11"/>
  <c r="AK3477" i="11"/>
  <c r="AF124" i="11"/>
  <c r="AK124" i="11"/>
  <c r="AF228" i="11"/>
  <c r="AK228" i="11"/>
  <c r="AE3445" i="11"/>
  <c r="AI3445" i="11"/>
  <c r="AE3653" i="11"/>
  <c r="AI3653" i="11"/>
  <c r="AI3741" i="11"/>
  <c r="AF3837" i="11"/>
  <c r="AK3837" i="11"/>
  <c r="AF260" i="11"/>
  <c r="AK260" i="11"/>
  <c r="AI3821" i="11"/>
  <c r="AF3509" i="11"/>
  <c r="AK3509" i="11"/>
  <c r="AF3693" i="11"/>
  <c r="AK3693" i="11"/>
  <c r="AK3829" i="11"/>
  <c r="AF324" i="11"/>
  <c r="AK324" i="11"/>
  <c r="AF406" i="11"/>
  <c r="AK406" i="11"/>
  <c r="AK234" i="11"/>
  <c r="AK362" i="11"/>
  <c r="AI370" i="11"/>
  <c r="AF722" i="11"/>
  <c r="AK722" i="11"/>
  <c r="AK354" i="11"/>
  <c r="AI314" i="11"/>
  <c r="AF138" i="11"/>
  <c r="AK138" i="11"/>
  <c r="AI714" i="11"/>
  <c r="AI242" i="11"/>
  <c r="AK394" i="11"/>
  <c r="AE642" i="11"/>
  <c r="AI642" i="11"/>
  <c r="AE834" i="11"/>
  <c r="AI834" i="11"/>
  <c r="AF866" i="11"/>
  <c r="AK866" i="11"/>
  <c r="AK898" i="11"/>
  <c r="AK930" i="11"/>
  <c r="AF994" i="11"/>
  <c r="AK994" i="11"/>
  <c r="AK1026" i="11"/>
  <c r="AK1122" i="11"/>
  <c r="AE1154" i="11"/>
  <c r="AI1154" i="11"/>
  <c r="AE1186" i="11"/>
  <c r="AI1186" i="11"/>
  <c r="AK1218" i="11"/>
  <c r="AF1250" i="11"/>
  <c r="AK1250" i="11"/>
  <c r="AK1282" i="11"/>
  <c r="AK1314" i="11"/>
  <c r="AK1346" i="11"/>
  <c r="AI1370" i="11"/>
  <c r="AK1402" i="11"/>
  <c r="AF1434" i="11"/>
  <c r="AK1434" i="11"/>
  <c r="AI1466" i="11"/>
  <c r="AE1530" i="11"/>
  <c r="AI1530" i="11"/>
  <c r="AE1562" i="11"/>
  <c r="AI1562" i="11"/>
  <c r="AI1594" i="11"/>
  <c r="AK1626" i="11"/>
  <c r="AI1658" i="11"/>
  <c r="AE1714" i="11"/>
  <c r="AI1714" i="11"/>
  <c r="AI1746" i="11"/>
  <c r="AI1778" i="11"/>
  <c r="AK1810" i="11"/>
  <c r="AK1842" i="11"/>
  <c r="AI1874" i="11"/>
  <c r="AE1906" i="11"/>
  <c r="AI1906" i="11"/>
  <c r="AI1938" i="11"/>
  <c r="AI1970" i="11"/>
  <c r="AI2006" i="11"/>
  <c r="AI2038" i="11"/>
  <c r="AK2078" i="11"/>
  <c r="AI2110" i="11"/>
  <c r="AI2150" i="11"/>
  <c r="AI2182" i="11"/>
  <c r="AF2238" i="11"/>
  <c r="AK2238" i="11"/>
  <c r="AF2286" i="11"/>
  <c r="AK2286" i="11"/>
  <c r="AF2374" i="11"/>
  <c r="AK2374" i="11"/>
  <c r="AF2406" i="11"/>
  <c r="AK2406" i="11"/>
  <c r="AF2470" i="11"/>
  <c r="AK2470" i="11"/>
  <c r="AE2534" i="11"/>
  <c r="AI2534" i="11"/>
  <c r="AE2566" i="11"/>
  <c r="AI2566" i="11"/>
  <c r="AI2598" i="11"/>
  <c r="AF2694" i="11"/>
  <c r="AK2694" i="11"/>
  <c r="AE2726" i="11"/>
  <c r="AI2726" i="11"/>
  <c r="AI2750" i="11"/>
  <c r="AI2782" i="11"/>
  <c r="AE2814" i="11"/>
  <c r="AI2814" i="11"/>
  <c r="AK2854" i="11"/>
  <c r="AK2886" i="11"/>
  <c r="AK2918" i="11"/>
  <c r="AE3102" i="11"/>
  <c r="AI3102" i="11"/>
  <c r="AK3206" i="11"/>
  <c r="AK3246" i="11"/>
  <c r="AF3374" i="11"/>
  <c r="AK3374" i="11"/>
  <c r="AF3414" i="11"/>
  <c r="AK3414" i="11"/>
  <c r="AE3462" i="11"/>
  <c r="AI3462" i="11"/>
  <c r="AF3558" i="11"/>
  <c r="AK3558" i="11"/>
  <c r="AF3598" i="11"/>
  <c r="AK3598" i="11"/>
  <c r="AF3638" i="11"/>
  <c r="AK3638" i="11"/>
  <c r="AF3678" i="11"/>
  <c r="AK3678" i="11"/>
  <c r="AF3718" i="11"/>
  <c r="AK3718" i="11"/>
  <c r="AI3798" i="11"/>
  <c r="AK3846" i="11"/>
  <c r="AF141" i="11"/>
  <c r="AK141" i="11"/>
  <c r="AF173" i="11"/>
  <c r="AK173" i="11"/>
  <c r="AE237" i="11"/>
  <c r="AI237" i="11"/>
  <c r="AE269" i="11"/>
  <c r="AI269" i="11"/>
  <c r="AF341" i="11"/>
  <c r="AK341" i="11"/>
  <c r="AF373" i="11"/>
  <c r="AK373" i="11"/>
  <c r="AE548" i="11"/>
  <c r="AF588" i="11"/>
  <c r="AK588" i="11"/>
  <c r="AE2773" i="11"/>
  <c r="AI2773" i="11"/>
  <c r="AE1553" i="11"/>
  <c r="AI1553" i="11"/>
  <c r="AE2037" i="11"/>
  <c r="AI2037" i="11"/>
  <c r="AF3029" i="11"/>
  <c r="AK3029" i="11"/>
  <c r="AE435" i="11"/>
  <c r="AI435" i="11"/>
  <c r="AE587" i="11"/>
  <c r="AI587" i="11"/>
  <c r="AE659" i="11"/>
  <c r="AE715" i="11"/>
  <c r="AI715" i="11"/>
  <c r="AE779" i="11"/>
  <c r="AI779" i="11"/>
  <c r="AE859" i="11"/>
  <c r="AI859" i="11"/>
  <c r="AE947" i="11"/>
  <c r="AE1011" i="11"/>
  <c r="AI1011" i="11"/>
  <c r="AE1099" i="11"/>
  <c r="AI1099" i="11"/>
  <c r="AF1179" i="11"/>
  <c r="AK1179" i="11"/>
  <c r="AE1291" i="11"/>
  <c r="AE1323" i="11"/>
  <c r="AI1323" i="11"/>
  <c r="AE1379" i="11"/>
  <c r="AI1379" i="11"/>
  <c r="AE1459" i="11"/>
  <c r="AI1459" i="11"/>
  <c r="AE1619" i="11"/>
  <c r="AI1619" i="11"/>
  <c r="AE1731" i="11"/>
  <c r="AI1731" i="11"/>
  <c r="AF1851" i="11"/>
  <c r="AK1851" i="11"/>
  <c r="AF1899" i="11"/>
  <c r="AK1899" i="11"/>
  <c r="AF1947" i="11"/>
  <c r="AK1947" i="11"/>
  <c r="AF2151" i="11"/>
  <c r="AK2151" i="11"/>
  <c r="AF2207" i="11"/>
  <c r="AK2207" i="11"/>
  <c r="AF2343" i="11"/>
  <c r="AK2343" i="11"/>
  <c r="AF2391" i="11"/>
  <c r="AK2391" i="11"/>
  <c r="AF2471" i="11"/>
  <c r="AK2471" i="11"/>
  <c r="AF2511" i="11"/>
  <c r="AK2511" i="11"/>
  <c r="AF2799" i="11"/>
  <c r="AK2799" i="11"/>
  <c r="AF3335" i="11"/>
  <c r="AK3335" i="11"/>
  <c r="AF3495" i="11"/>
  <c r="AK3495" i="11"/>
  <c r="AF3583" i="11"/>
  <c r="AK3583" i="11"/>
  <c r="AF2925" i="11"/>
  <c r="AK2925" i="11"/>
  <c r="AE628" i="11"/>
  <c r="AI628" i="11"/>
  <c r="AF668" i="11"/>
  <c r="AK668" i="11"/>
  <c r="AF732" i="11"/>
  <c r="AK732" i="11"/>
  <c r="AF756" i="11"/>
  <c r="AF788" i="11"/>
  <c r="AK788" i="11"/>
  <c r="AE828" i="11"/>
  <c r="AI828" i="11"/>
  <c r="AE868" i="11"/>
  <c r="AI868" i="11"/>
  <c r="AE924" i="11"/>
  <c r="AI924" i="11"/>
  <c r="AF964" i="11"/>
  <c r="AK964" i="11"/>
  <c r="AF996" i="11"/>
  <c r="AK996" i="11"/>
  <c r="AF1028" i="11"/>
  <c r="AK1028" i="11"/>
  <c r="AF1068" i="11"/>
  <c r="AK1068" i="11"/>
  <c r="AF1100" i="11"/>
  <c r="AK1100" i="11"/>
  <c r="AF1132" i="11"/>
  <c r="AK1132" i="11"/>
  <c r="AE1164" i="11"/>
  <c r="AI1164" i="11"/>
  <c r="AE1212" i="11"/>
  <c r="AI1212" i="11"/>
  <c r="AF1332" i="11"/>
  <c r="AK1332" i="11"/>
  <c r="AF1380" i="11"/>
  <c r="AK1380" i="11"/>
  <c r="AE1468" i="11"/>
  <c r="AF1492" i="11"/>
  <c r="AK1492" i="11"/>
  <c r="AE1532" i="11"/>
  <c r="AI1532" i="11"/>
  <c r="AF1564" i="11"/>
  <c r="AK1564" i="11"/>
  <c r="AF1628" i="11"/>
  <c r="AK1628" i="11"/>
  <c r="AF1660" i="11"/>
  <c r="AK1660" i="11"/>
  <c r="AE1716" i="11"/>
  <c r="AI1716" i="11"/>
  <c r="AE1748" i="11"/>
  <c r="AF1780" i="11"/>
  <c r="AK1780" i="11"/>
  <c r="AE1812" i="11"/>
  <c r="AI1812" i="11"/>
  <c r="AE1988" i="11"/>
  <c r="AI1988" i="11"/>
  <c r="AF2056" i="11"/>
  <c r="AK2056" i="11"/>
  <c r="AF2088" i="11"/>
  <c r="AK2088" i="11"/>
  <c r="AE2128" i="11"/>
  <c r="AI2128" i="11"/>
  <c r="AF2168" i="11"/>
  <c r="AK2168" i="11"/>
  <c r="AF2352" i="11"/>
  <c r="AF2384" i="11"/>
  <c r="AK2384" i="11"/>
  <c r="AF2512" i="11"/>
  <c r="AK2512" i="11"/>
  <c r="AE2544" i="11"/>
  <c r="AI2544" i="11"/>
  <c r="AE2584" i="11"/>
  <c r="AI2584" i="11"/>
  <c r="AF2624" i="11"/>
  <c r="AK2624" i="11"/>
  <c r="AE2664" i="11"/>
  <c r="AI2664" i="11"/>
  <c r="AE2696" i="11"/>
  <c r="AE2728" i="11"/>
  <c r="AI2728" i="11"/>
  <c r="AF2760" i="11"/>
  <c r="AK2760" i="11"/>
  <c r="AE2792" i="11"/>
  <c r="AI2792" i="11"/>
  <c r="AE2824" i="11"/>
  <c r="AI2824" i="11"/>
  <c r="AF2856" i="11"/>
  <c r="AK2856" i="11"/>
  <c r="AF2896" i="11"/>
  <c r="AK2896" i="11"/>
  <c r="AF2928" i="11"/>
  <c r="AK2928" i="11"/>
  <c r="AE2960" i="11"/>
  <c r="AI2960" i="11"/>
  <c r="AF3000" i="11"/>
  <c r="AK3000" i="11"/>
  <c r="AF3032" i="11"/>
  <c r="AK3032" i="11"/>
  <c r="AF3192" i="11"/>
  <c r="AK3192" i="11"/>
  <c r="AE3224" i="11"/>
  <c r="AI3224" i="11"/>
  <c r="AE3296" i="11"/>
  <c r="AI3296" i="11"/>
  <c r="AF3328" i="11"/>
  <c r="AK3328" i="11"/>
  <c r="AE3360" i="11"/>
  <c r="AI3360" i="11"/>
  <c r="AF3392" i="11"/>
  <c r="AK3392" i="11"/>
  <c r="AF3432" i="11"/>
  <c r="AF3520" i="11"/>
  <c r="AK3520" i="11"/>
  <c r="AF3552" i="11"/>
  <c r="AK3552" i="11"/>
  <c r="AF3584" i="11"/>
  <c r="AF3768" i="11"/>
  <c r="AK3768" i="11"/>
  <c r="AF3696" i="11"/>
  <c r="AK3696" i="11"/>
  <c r="AF119" i="11"/>
  <c r="AK119" i="11"/>
  <c r="AF159" i="11"/>
  <c r="AK159" i="11"/>
  <c r="AF287" i="11"/>
  <c r="AK287" i="11"/>
  <c r="AF327" i="11"/>
  <c r="AK327" i="11"/>
  <c r="AF407" i="11"/>
  <c r="AK407" i="11"/>
  <c r="AF471" i="11"/>
  <c r="AK471" i="11"/>
  <c r="AK663" i="11"/>
  <c r="AF967" i="11"/>
  <c r="AK967" i="11"/>
  <c r="AF1063" i="11"/>
  <c r="AK1063" i="11"/>
  <c r="AF1127" i="11"/>
  <c r="AK1127" i="11"/>
  <c r="AF1199" i="11"/>
  <c r="AK1199" i="11"/>
  <c r="AF1263" i="11"/>
  <c r="AK1263" i="11"/>
  <c r="AK1327" i="11"/>
  <c r="AF1423" i="11"/>
  <c r="AK1423" i="11"/>
  <c r="AK1479" i="11"/>
  <c r="AK1527" i="11"/>
  <c r="AF1559" i="11"/>
  <c r="AK1559" i="11"/>
  <c r="AF1591" i="11"/>
  <c r="AK1591" i="11"/>
  <c r="AF1655" i="11"/>
  <c r="AK1655" i="11"/>
  <c r="AF1719" i="11"/>
  <c r="AK1719" i="11"/>
  <c r="AF1775" i="11"/>
  <c r="AK1775" i="11"/>
  <c r="AF1895" i="11"/>
  <c r="AK1895" i="11"/>
  <c r="AF1959" i="11"/>
  <c r="AK1959" i="11"/>
  <c r="AF2011" i="11"/>
  <c r="AK2011" i="11"/>
  <c r="AF2051" i="11"/>
  <c r="AK2051" i="11"/>
  <c r="AF2195" i="11"/>
  <c r="AK2195" i="11"/>
  <c r="AK2339" i="11"/>
  <c r="AF2523" i="11"/>
  <c r="AK2523" i="11"/>
  <c r="AK2611" i="11"/>
  <c r="AF2683" i="11"/>
  <c r="AK2683" i="11"/>
  <c r="AF2747" i="11"/>
  <c r="AK2747" i="11"/>
  <c r="AF2787" i="11"/>
  <c r="AK2787" i="11"/>
  <c r="AF2827" i="11"/>
  <c r="AK2827" i="11"/>
  <c r="AF2859" i="11"/>
  <c r="AK2859" i="11"/>
  <c r="AF2891" i="11"/>
  <c r="AK2891" i="11"/>
  <c r="AF2923" i="11"/>
  <c r="AK2923" i="11"/>
  <c r="AF2955" i="11"/>
  <c r="AK2955" i="11"/>
  <c r="AF2995" i="11"/>
  <c r="AK2995" i="11"/>
  <c r="AF3155" i="11"/>
  <c r="AK3155" i="11"/>
  <c r="AF3219" i="11"/>
  <c r="AK3219" i="11"/>
  <c r="AF3275" i="11"/>
  <c r="AK3275" i="11"/>
  <c r="AF3307" i="11"/>
  <c r="AK3307" i="11"/>
  <c r="AK3347" i="11"/>
  <c r="AF3387" i="11"/>
  <c r="AK3387" i="11"/>
  <c r="AF3427" i="11"/>
  <c r="AK3427" i="11"/>
  <c r="AF3475" i="11"/>
  <c r="AK3475" i="11"/>
  <c r="AF3523" i="11"/>
  <c r="AK3523" i="11"/>
  <c r="AF3563" i="11"/>
  <c r="AK3563" i="11"/>
  <c r="AF3611" i="11"/>
  <c r="AK3611" i="11"/>
  <c r="AF3667" i="11"/>
  <c r="AK3667" i="11"/>
  <c r="AF3707" i="11"/>
  <c r="AK3707" i="11"/>
  <c r="AK3747" i="11"/>
  <c r="AF3779" i="11"/>
  <c r="AK3779" i="11"/>
  <c r="AF3827" i="11"/>
  <c r="AK3827" i="11"/>
  <c r="AF3867" i="11"/>
  <c r="AK3867" i="11"/>
  <c r="AE466" i="11"/>
  <c r="AI466" i="11"/>
  <c r="AF1254" i="11"/>
  <c r="AK1254" i="11"/>
  <c r="AF942" i="11"/>
  <c r="AF1974" i="11"/>
  <c r="AK1974" i="11"/>
  <c r="AF590" i="11"/>
  <c r="AK590" i="11"/>
  <c r="AF270" i="11"/>
  <c r="AK270" i="11"/>
  <c r="AF2210" i="11"/>
  <c r="AK2210" i="11"/>
  <c r="AF542" i="11"/>
  <c r="AK542" i="11"/>
  <c r="AF1246" i="11"/>
  <c r="AK1246" i="11"/>
  <c r="AF1054" i="11"/>
  <c r="AK1054" i="11"/>
  <c r="AF974" i="11"/>
  <c r="AF1998" i="11"/>
  <c r="AK1998" i="11"/>
  <c r="AF2050" i="11"/>
  <c r="AK2050" i="11"/>
  <c r="AF126" i="11"/>
  <c r="AK126" i="11"/>
  <c r="AF1062" i="11"/>
  <c r="AF1102" i="11"/>
  <c r="AK1102" i="11"/>
  <c r="AF2554" i="11"/>
  <c r="AK2554" i="11"/>
  <c r="AF494" i="11"/>
  <c r="AK494" i="11"/>
  <c r="AF1542" i="11"/>
  <c r="AK1542" i="11"/>
  <c r="AF2226" i="11"/>
  <c r="AK2226" i="11"/>
  <c r="AF2887" i="11"/>
  <c r="AK2887" i="11"/>
  <c r="AF1366" i="11"/>
  <c r="AK1366" i="11"/>
  <c r="AF1222" i="11"/>
  <c r="AK1222" i="11"/>
  <c r="AF750" i="11"/>
  <c r="AK750" i="11"/>
  <c r="AF2794" i="11"/>
  <c r="AK2794" i="11"/>
  <c r="AF2914" i="11"/>
  <c r="AK2914" i="11"/>
  <c r="AF3034" i="11"/>
  <c r="AK3034" i="11"/>
  <c r="AF3074" i="11"/>
  <c r="AK3074" i="11"/>
  <c r="AF3258" i="11"/>
  <c r="AK3258" i="11"/>
  <c r="AF3306" i="11"/>
  <c r="AK3306" i="11"/>
  <c r="AF3338" i="11"/>
  <c r="AK3338" i="11"/>
  <c r="AF3690" i="11"/>
  <c r="AK3690" i="11"/>
  <c r="AE629" i="11"/>
  <c r="AI629" i="11"/>
  <c r="AF725" i="11"/>
  <c r="AK725" i="11"/>
  <c r="AE789" i="11"/>
  <c r="AI789" i="11"/>
  <c r="AE821" i="11"/>
  <c r="AI821" i="11"/>
  <c r="AE877" i="11"/>
  <c r="AI877" i="11"/>
  <c r="AE1029" i="11"/>
  <c r="AE1077" i="11"/>
  <c r="AI1077" i="11"/>
  <c r="AE1221" i="11"/>
  <c r="AI1221" i="11"/>
  <c r="AE1261" i="11"/>
  <c r="AI1261" i="11"/>
  <c r="AE1325" i="11"/>
  <c r="AI1325" i="11"/>
  <c r="AE1373" i="11"/>
  <c r="AE1437" i="11"/>
  <c r="AI1437" i="11"/>
  <c r="AE1517" i="11"/>
  <c r="AI1517" i="11"/>
  <c r="AE1573" i="11"/>
  <c r="AI1573" i="11"/>
  <c r="AE1645" i="11"/>
  <c r="AI1645" i="11"/>
  <c r="AE1749" i="11"/>
  <c r="AI1749" i="11"/>
  <c r="AE2401" i="11"/>
  <c r="AI2401" i="11"/>
  <c r="AE2529" i="11"/>
  <c r="AE2585" i="11"/>
  <c r="AI2585" i="11"/>
  <c r="AE2657" i="11"/>
  <c r="AI2657" i="11"/>
  <c r="AE2729" i="11"/>
  <c r="AI2729" i="11"/>
  <c r="AF2865" i="11"/>
  <c r="AK2865" i="11"/>
  <c r="AF2937" i="11"/>
  <c r="AK2937" i="11"/>
  <c r="AF3001" i="11"/>
  <c r="AK3001" i="11"/>
  <c r="AE3113" i="11"/>
  <c r="AI3113" i="11"/>
  <c r="AE3201" i="11"/>
  <c r="AI3201" i="11"/>
  <c r="AE3265" i="11"/>
  <c r="AI3265" i="11"/>
  <c r="AE3321" i="11"/>
  <c r="AI3321" i="11"/>
  <c r="AE3393" i="11"/>
  <c r="AI3393" i="11"/>
  <c r="AE3513" i="11"/>
  <c r="AI3513" i="11"/>
  <c r="AE3593" i="11"/>
  <c r="AI3593" i="11"/>
  <c r="AF3665" i="11"/>
  <c r="AK3665" i="11"/>
  <c r="AF3785" i="11"/>
  <c r="AK3785" i="11"/>
  <c r="AE3849" i="11"/>
  <c r="AI3849" i="11"/>
  <c r="AE208" i="11"/>
  <c r="AI208" i="11"/>
  <c r="AE360" i="11"/>
  <c r="AI360" i="11"/>
  <c r="AE472" i="11"/>
  <c r="AI472" i="11"/>
  <c r="AE544" i="11"/>
  <c r="AI544" i="11"/>
  <c r="AE592" i="11"/>
  <c r="AI592" i="11"/>
  <c r="AE664" i="11"/>
  <c r="AI664" i="11"/>
  <c r="AE808" i="11"/>
  <c r="AI808" i="11"/>
  <c r="AE928" i="11"/>
  <c r="AI928" i="11"/>
  <c r="AE1000" i="11"/>
  <c r="AI1000" i="11"/>
  <c r="AE1040" i="11"/>
  <c r="AI1040" i="11"/>
  <c r="AE1088" i="11"/>
  <c r="AI1088" i="11"/>
  <c r="AE1144" i="11"/>
  <c r="AI1144" i="11"/>
  <c r="AE1200" i="11"/>
  <c r="AI1200" i="11"/>
  <c r="AE1256" i="11"/>
  <c r="AI1256" i="11"/>
  <c r="AE1296" i="11"/>
  <c r="AI1296" i="11"/>
  <c r="AE1384" i="11"/>
  <c r="AI1384" i="11"/>
  <c r="AE1440" i="11"/>
  <c r="AI1440" i="11"/>
  <c r="AE1488" i="11"/>
  <c r="AI1488" i="11"/>
  <c r="AE1528" i="11"/>
  <c r="AI1528" i="11"/>
  <c r="AE1568" i="11"/>
  <c r="AI1568" i="11"/>
  <c r="AE1640" i="11"/>
  <c r="AI1640" i="11"/>
  <c r="AE1704" i="11"/>
  <c r="AI1704" i="11"/>
  <c r="AE1808" i="11"/>
  <c r="AI1808" i="11"/>
  <c r="AE1864" i="11"/>
  <c r="AI1864" i="11"/>
  <c r="AE1912" i="11"/>
  <c r="AI1912" i="11"/>
  <c r="AE1960" i="11"/>
  <c r="AI1960" i="11"/>
  <c r="AE2044" i="11"/>
  <c r="AI2044" i="11"/>
  <c r="AE2100" i="11"/>
  <c r="AI2100" i="11"/>
  <c r="AE2172" i="11"/>
  <c r="AI2172" i="11"/>
  <c r="AF1080" i="11"/>
  <c r="AK1080" i="11"/>
  <c r="AE1805" i="11"/>
  <c r="AI1805" i="11"/>
  <c r="AE1940" i="11"/>
  <c r="AI1940" i="11"/>
  <c r="AE2481" i="11"/>
  <c r="AI2481" i="11"/>
  <c r="AE3858" i="11"/>
  <c r="AI3858" i="11"/>
  <c r="AE1111" i="11"/>
  <c r="AI1111" i="11"/>
  <c r="AF1852" i="11"/>
  <c r="AE129" i="11"/>
  <c r="AI129" i="11"/>
  <c r="AE223" i="11"/>
  <c r="AI223" i="11"/>
  <c r="AE405" i="11"/>
  <c r="AI405" i="11"/>
  <c r="AE1892" i="11"/>
  <c r="AI1892" i="11"/>
  <c r="AE1987" i="11"/>
  <c r="AI1987" i="11"/>
  <c r="AE3627" i="11"/>
  <c r="AI3627" i="11"/>
  <c r="AF1703" i="11"/>
  <c r="AK1703" i="11"/>
  <c r="AE1629" i="11"/>
  <c r="AI1629" i="11"/>
  <c r="AE1741" i="11"/>
  <c r="AI1741" i="11"/>
  <c r="AK1582" i="11"/>
  <c r="AF1654" i="11"/>
  <c r="AK1654" i="11"/>
  <c r="AF1702" i="11"/>
  <c r="AK1702" i="11"/>
  <c r="AF1774" i="11"/>
  <c r="AK1774" i="11"/>
  <c r="AF3210" i="11"/>
  <c r="AK3210" i="11"/>
  <c r="AE2357" i="11"/>
  <c r="AI2357" i="11"/>
  <c r="AE2437" i="11"/>
  <c r="AI2437" i="11"/>
  <c r="AE258" i="11"/>
  <c r="AI258" i="11"/>
  <c r="AI2095" i="11"/>
  <c r="AE2222" i="11"/>
  <c r="AI2222" i="11"/>
  <c r="AF3334" i="11"/>
  <c r="AK3334" i="11"/>
  <c r="AF3430" i="11"/>
  <c r="AK3430" i="11"/>
  <c r="AF3550" i="11"/>
  <c r="AK3550" i="11"/>
  <c r="AK3758" i="11"/>
  <c r="AK3822" i="11"/>
  <c r="AF702" i="11"/>
  <c r="AK702" i="11"/>
  <c r="AE2322" i="11"/>
  <c r="AI2322" i="11"/>
  <c r="AE2378" i="11"/>
  <c r="AI2378" i="11"/>
  <c r="AE1213" i="11"/>
  <c r="AI1213" i="11"/>
  <c r="AF3284" i="11"/>
  <c r="AK3284" i="11"/>
  <c r="AF1169" i="11"/>
  <c r="AK1169" i="11"/>
  <c r="AE1201" i="11"/>
  <c r="AI1201" i="11"/>
  <c r="AE1305" i="11"/>
  <c r="AI1305" i="11"/>
  <c r="AF1409" i="11"/>
  <c r="AK1409" i="11"/>
  <c r="AF1441" i="11"/>
  <c r="AK1441" i="11"/>
  <c r="AE2077" i="11"/>
  <c r="AI2077" i="11"/>
  <c r="AF1358" i="11"/>
  <c r="AK1358" i="11"/>
  <c r="AE3802" i="11"/>
  <c r="AI3802" i="11"/>
  <c r="AE927" i="11"/>
  <c r="AI927" i="11"/>
  <c r="AE3507" i="11"/>
  <c r="AI3507" i="11"/>
  <c r="AF3570" i="11"/>
  <c r="AK3570" i="11"/>
  <c r="AE1399" i="11"/>
  <c r="AI1399" i="11"/>
  <c r="AE3021" i="11"/>
  <c r="AI3021" i="11"/>
  <c r="AE364" i="11"/>
  <c r="AI364" i="11"/>
  <c r="AI1798" i="11"/>
  <c r="AE2498" i="11"/>
  <c r="AI2498" i="11"/>
  <c r="AF3640" i="11"/>
  <c r="AK3640" i="11"/>
  <c r="AE1515" i="11"/>
  <c r="AI1515" i="11"/>
  <c r="AE3091" i="11"/>
  <c r="AI3091" i="11"/>
  <c r="AE3131" i="11"/>
  <c r="AI3131" i="11"/>
  <c r="AE3171" i="11"/>
  <c r="AI3171" i="11"/>
  <c r="AF2171" i="11"/>
  <c r="AK2171" i="11"/>
  <c r="AF1326" i="11"/>
  <c r="AK1326" i="11"/>
  <c r="AF2647" i="11"/>
  <c r="AK2647" i="11"/>
  <c r="AE3106" i="11"/>
  <c r="AI3106" i="11"/>
  <c r="AE531" i="11"/>
  <c r="AI531" i="11"/>
  <c r="AE823" i="11"/>
  <c r="AI823" i="11"/>
  <c r="AE871" i="11"/>
  <c r="AI871" i="11"/>
  <c r="AE1510" i="11"/>
  <c r="AI1510" i="11"/>
  <c r="AE1855" i="11"/>
  <c r="AI1855" i="11"/>
  <c r="AK1790" i="11"/>
  <c r="AE2426" i="11"/>
  <c r="AI2426" i="11"/>
  <c r="AE113" i="11"/>
  <c r="AI113" i="11"/>
  <c r="AF215" i="11"/>
  <c r="AK215" i="11"/>
  <c r="AE326" i="11"/>
  <c r="AI326" i="11"/>
  <c r="AF953" i="11"/>
  <c r="AK953" i="11"/>
  <c r="AF1836" i="11"/>
  <c r="AK1836" i="11"/>
  <c r="AF1979" i="11"/>
  <c r="AK1979" i="11"/>
  <c r="AK2497" i="11"/>
  <c r="AE207" i="11"/>
  <c r="AI207" i="11"/>
  <c r="AE318" i="11"/>
  <c r="AI318" i="11"/>
  <c r="AF420" i="11"/>
  <c r="AK420" i="11"/>
  <c r="AI1852" i="11"/>
  <c r="AF152" i="11"/>
  <c r="AK152" i="11"/>
  <c r="AF239" i="11"/>
  <c r="AK239" i="11"/>
  <c r="AF334" i="11"/>
  <c r="AK334" i="11"/>
  <c r="AE1821" i="11"/>
  <c r="AI1821" i="11"/>
  <c r="AE1916" i="11"/>
  <c r="AI1916" i="11"/>
  <c r="AF1839" i="11"/>
  <c r="AK1839" i="11"/>
  <c r="AF1679" i="11"/>
  <c r="AK1679" i="11"/>
  <c r="AF2555" i="11"/>
  <c r="AK2555" i="11"/>
  <c r="AF1581" i="11"/>
  <c r="AK1581" i="11"/>
  <c r="AF1661" i="11"/>
  <c r="AK1661" i="11"/>
  <c r="AI1582" i="11"/>
  <c r="AE1614" i="11"/>
  <c r="AI1614" i="11"/>
  <c r="AE1654" i="11"/>
  <c r="AI1654" i="11"/>
  <c r="AE1702" i="11"/>
  <c r="AI1702" i="11"/>
  <c r="AE1774" i="11"/>
  <c r="AI1774" i="11"/>
  <c r="AE3210" i="11"/>
  <c r="AI3210" i="11"/>
  <c r="AF2453" i="11"/>
  <c r="AK2453" i="11"/>
  <c r="AF314" i="11"/>
  <c r="AK314" i="11"/>
  <c r="AK2103" i="11"/>
  <c r="AI3262" i="11"/>
  <c r="AE3334" i="11"/>
  <c r="AI3334" i="11"/>
  <c r="AE3430" i="11"/>
  <c r="AI3430" i="11"/>
  <c r="AE3550" i="11"/>
  <c r="AI3550" i="11"/>
  <c r="AE3694" i="11"/>
  <c r="AI3694" i="11"/>
  <c r="AI3758" i="11"/>
  <c r="AI3822" i="11"/>
  <c r="AE702" i="11"/>
  <c r="AI702" i="11"/>
  <c r="AF2338" i="11"/>
  <c r="AK2338" i="11"/>
  <c r="AE616" i="11"/>
  <c r="AI616" i="11"/>
  <c r="AF1228" i="11"/>
  <c r="AK1228" i="11"/>
  <c r="AE3223" i="11"/>
  <c r="AI3223" i="11"/>
  <c r="AE1268" i="11"/>
  <c r="AI1268" i="11"/>
  <c r="AF1300" i="11"/>
  <c r="AK1300" i="11"/>
  <c r="AF2474" i="11"/>
  <c r="AK2474" i="11"/>
  <c r="AF3362" i="11"/>
  <c r="AK3362" i="11"/>
  <c r="AF3402" i="11"/>
  <c r="AK3402" i="11"/>
  <c r="AF3465" i="11"/>
  <c r="AK3465" i="11"/>
  <c r="AE3497" i="11"/>
  <c r="AI3497" i="11"/>
  <c r="AF3821" i="11"/>
  <c r="AK3821" i="11"/>
  <c r="AF2930" i="11"/>
  <c r="AK2930" i="11"/>
  <c r="AF2906" i="11"/>
  <c r="AK2906" i="11"/>
  <c r="AF2898" i="11"/>
  <c r="AK2898" i="11"/>
  <c r="AF812" i="11"/>
  <c r="AK812" i="11"/>
  <c r="AF940" i="11"/>
  <c r="AK940" i="11"/>
  <c r="AK1356" i="11"/>
  <c r="AE2248" i="11"/>
  <c r="AI2248" i="11"/>
  <c r="AE2615" i="11"/>
  <c r="AI2615" i="11"/>
  <c r="AE3255" i="11"/>
  <c r="AI3255" i="11"/>
  <c r="AE3303" i="11"/>
  <c r="AI3303" i="11"/>
  <c r="AE3375" i="11"/>
  <c r="AI3375" i="11"/>
  <c r="AE3407" i="11"/>
  <c r="AI3407" i="11"/>
  <c r="AE3671" i="11"/>
  <c r="AI3671" i="11"/>
  <c r="AE3791" i="11"/>
  <c r="AI3791" i="11"/>
  <c r="AE3839" i="11"/>
  <c r="AI3839" i="11"/>
  <c r="AE142" i="11"/>
  <c r="AI142" i="11"/>
  <c r="AE174" i="11"/>
  <c r="AI174" i="11"/>
  <c r="AE213" i="11"/>
  <c r="AI213" i="11"/>
  <c r="AE301" i="11"/>
  <c r="AI301" i="11"/>
  <c r="AF479" i="11"/>
  <c r="AK479" i="11"/>
  <c r="AF543" i="11"/>
  <c r="AK543" i="11"/>
  <c r="AF591" i="11"/>
  <c r="AK591" i="11"/>
  <c r="AF623" i="11"/>
  <c r="AK623" i="11"/>
  <c r="AK703" i="11"/>
  <c r="AK863" i="11"/>
  <c r="AF975" i="11"/>
  <c r="AK975" i="11"/>
  <c r="AF1015" i="11"/>
  <c r="AK1015" i="11"/>
  <c r="AF2121" i="11"/>
  <c r="AK2121" i="11"/>
  <c r="AE2562" i="11"/>
  <c r="AI2562" i="11"/>
  <c r="AE2602" i="11"/>
  <c r="AI2602" i="11"/>
  <c r="AF2650" i="11"/>
  <c r="AK2650" i="11"/>
  <c r="AF161" i="11"/>
  <c r="AK161" i="11"/>
  <c r="AE690" i="11"/>
  <c r="AI690" i="11"/>
  <c r="AF484" i="11"/>
  <c r="AK484" i="11"/>
  <c r="AE2107" i="11"/>
  <c r="AI2107" i="11"/>
  <c r="AE2139" i="11"/>
  <c r="AI2139" i="11"/>
  <c r="AE2211" i="11"/>
  <c r="AI2211" i="11"/>
  <c r="AE2243" i="11"/>
  <c r="AI2243" i="11"/>
  <c r="AI2275" i="11"/>
  <c r="AI2315" i="11"/>
  <c r="AI2387" i="11"/>
  <c r="AE2435" i="11"/>
  <c r="AI2435" i="11"/>
  <c r="AE2467" i="11"/>
  <c r="AI2467" i="11"/>
  <c r="AI2539" i="11"/>
  <c r="AE1480" i="11"/>
  <c r="AI1480" i="11"/>
  <c r="AE3538" i="11"/>
  <c r="AI3538" i="11"/>
  <c r="AE3602" i="11"/>
  <c r="AI3602" i="11"/>
  <c r="AF201" i="11"/>
  <c r="AK201" i="11"/>
  <c r="AF233" i="11"/>
  <c r="AK233" i="11"/>
  <c r="AF265" i="11"/>
  <c r="AK265" i="11"/>
  <c r="AF297" i="11"/>
  <c r="AK297" i="11"/>
  <c r="AF329" i="11"/>
  <c r="AK329" i="11"/>
  <c r="AF369" i="11"/>
  <c r="AK369" i="11"/>
  <c r="AF401" i="11"/>
  <c r="AK401" i="11"/>
  <c r="AF433" i="11"/>
  <c r="AK433" i="11"/>
  <c r="AF465" i="11"/>
  <c r="AK465" i="11"/>
  <c r="AF497" i="11"/>
  <c r="AK497" i="11"/>
  <c r="AF529" i="11"/>
  <c r="AK529" i="11"/>
  <c r="AE553" i="11"/>
  <c r="AI553" i="11"/>
  <c r="AI585" i="11"/>
  <c r="AE617" i="11"/>
  <c r="AI617" i="11"/>
  <c r="AE649" i="11"/>
  <c r="AI649" i="11"/>
  <c r="AE681" i="11"/>
  <c r="AI681" i="11"/>
  <c r="AE721" i="11"/>
  <c r="AI721" i="11"/>
  <c r="AF761" i="11"/>
  <c r="AK761" i="11"/>
  <c r="AF793" i="11"/>
  <c r="AK793" i="11"/>
  <c r="AF833" i="11"/>
  <c r="AK833" i="11"/>
  <c r="AE857" i="11"/>
  <c r="AI857" i="11"/>
  <c r="AE889" i="11"/>
  <c r="AI889" i="11"/>
  <c r="AE929" i="11"/>
  <c r="AI929" i="11"/>
  <c r="AE961" i="11"/>
  <c r="AI961" i="11"/>
  <c r="AI993" i="11"/>
  <c r="AI1033" i="11"/>
  <c r="AE1073" i="11"/>
  <c r="AI1073" i="11"/>
  <c r="AE2676" i="11"/>
  <c r="AI2676" i="11"/>
  <c r="AE2796" i="11"/>
  <c r="AI2796" i="11"/>
  <c r="AE3140" i="11"/>
  <c r="AI3140" i="11"/>
  <c r="AF1696" i="11"/>
  <c r="AK1696" i="11"/>
  <c r="AE3698" i="11"/>
  <c r="AI3698" i="11"/>
  <c r="AE2108" i="11"/>
  <c r="AI2108" i="11"/>
  <c r="AE2260" i="11"/>
  <c r="AI2260" i="11"/>
  <c r="AE2516" i="11"/>
  <c r="AI2516" i="11"/>
  <c r="AI3116" i="11"/>
  <c r="AE3428" i="11"/>
  <c r="AI3428" i="11"/>
  <c r="AE3644" i="11"/>
  <c r="AI3644" i="11"/>
  <c r="AE187" i="11"/>
  <c r="AI187" i="11"/>
  <c r="AE689" i="11"/>
  <c r="AI689" i="11"/>
  <c r="AE1065" i="11"/>
  <c r="AI1065" i="11"/>
  <c r="AE1105" i="11"/>
  <c r="AI1105" i="11"/>
  <c r="AF1145" i="11"/>
  <c r="AK1145" i="11"/>
  <c r="AF1177" i="11"/>
  <c r="AK1177" i="11"/>
  <c r="AE1209" i="11"/>
  <c r="AI1209" i="11"/>
  <c r="AF1249" i="11"/>
  <c r="AK1249" i="11"/>
  <c r="AF1273" i="11"/>
  <c r="AK1273" i="11"/>
  <c r="AE1345" i="11"/>
  <c r="AI1345" i="11"/>
  <c r="AF1457" i="11"/>
  <c r="AK1457" i="11"/>
  <c r="AF1481" i="11"/>
  <c r="AK1481" i="11"/>
  <c r="AF1513" i="11"/>
  <c r="AK1513" i="11"/>
  <c r="AF1545" i="11"/>
  <c r="AK1545" i="11"/>
  <c r="AE1585" i="11"/>
  <c r="AI1585" i="11"/>
  <c r="AE1609" i="11"/>
  <c r="AI1609" i="11"/>
  <c r="AE1641" i="11"/>
  <c r="AI1641" i="11"/>
  <c r="AE1673" i="11"/>
  <c r="AI1673" i="11"/>
  <c r="AF1737" i="11"/>
  <c r="AK1737" i="11"/>
  <c r="AE1785" i="11"/>
  <c r="AI1785" i="11"/>
  <c r="AE1817" i="11"/>
  <c r="AI1817" i="11"/>
  <c r="AE1865" i="11"/>
  <c r="AI1865" i="11"/>
  <c r="AE1905" i="11"/>
  <c r="AI1905" i="11"/>
  <c r="AE1937" i="11"/>
  <c r="AI1937" i="11"/>
  <c r="AE1969" i="11"/>
  <c r="AI1969" i="11"/>
  <c r="AE2005" i="11"/>
  <c r="AI2005" i="11"/>
  <c r="AF2077" i="11"/>
  <c r="AK2077" i="11"/>
  <c r="AK2213" i="11"/>
  <c r="AI2245" i="11"/>
  <c r="AF2277" i="11"/>
  <c r="AK2277" i="11"/>
  <c r="AE2341" i="11"/>
  <c r="AI2341" i="11"/>
  <c r="AF2525" i="11"/>
  <c r="AK2525" i="11"/>
  <c r="AE2557" i="11"/>
  <c r="AI2557" i="11"/>
  <c r="AF2589" i="11"/>
  <c r="AK2589" i="11"/>
  <c r="AE2629" i="11"/>
  <c r="AI2629" i="11"/>
  <c r="AF2693" i="11"/>
  <c r="AK2693" i="11"/>
  <c r="AE2757" i="11"/>
  <c r="AI2757" i="11"/>
  <c r="AF2797" i="11"/>
  <c r="AK2797" i="11"/>
  <c r="AF2853" i="11"/>
  <c r="AK2853" i="11"/>
  <c r="AF2957" i="11"/>
  <c r="AK2957" i="11"/>
  <c r="AF3037" i="11"/>
  <c r="AK3037" i="11"/>
  <c r="AE3061" i="11"/>
  <c r="AI3061" i="11"/>
  <c r="AE3125" i="11"/>
  <c r="AI3125" i="11"/>
  <c r="AE3157" i="11"/>
  <c r="AI3157" i="11"/>
  <c r="AF3197" i="11"/>
  <c r="AK3197" i="11"/>
  <c r="AF3349" i="11"/>
  <c r="AK3349" i="11"/>
  <c r="AE3325" i="11"/>
  <c r="AI3325" i="11"/>
  <c r="AE3477" i="11"/>
  <c r="AI3477" i="11"/>
  <c r="AE3581" i="11"/>
  <c r="AI3581" i="11"/>
  <c r="AF3685" i="11"/>
  <c r="AK3685" i="11"/>
  <c r="AI3781" i="11"/>
  <c r="AE124" i="11"/>
  <c r="AI124" i="11"/>
  <c r="AE228" i="11"/>
  <c r="AI228" i="11"/>
  <c r="AF116" i="11"/>
  <c r="AK116" i="11"/>
  <c r="AF3381" i="11"/>
  <c r="AK3381" i="11"/>
  <c r="AE3469" i="11"/>
  <c r="AI3469" i="11"/>
  <c r="AF3557" i="11"/>
  <c r="AK3557" i="11"/>
  <c r="AF3677" i="11"/>
  <c r="AK3677" i="11"/>
  <c r="AI3765" i="11"/>
  <c r="AI3837" i="11"/>
  <c r="AE260" i="11"/>
  <c r="AI260" i="11"/>
  <c r="AE3413" i="11"/>
  <c r="AI3413" i="11"/>
  <c r="AE3509" i="11"/>
  <c r="AI3509" i="11"/>
  <c r="AE3693" i="11"/>
  <c r="AI3693" i="11"/>
  <c r="AI3829" i="11"/>
  <c r="AE324" i="11"/>
  <c r="AI324" i="11"/>
  <c r="AI234" i="11"/>
  <c r="AI682" i="11"/>
  <c r="AI362" i="11"/>
  <c r="AK226" i="11"/>
  <c r="AF754" i="11"/>
  <c r="AK754" i="11"/>
  <c r="AI346" i="11"/>
  <c r="AE722" i="11"/>
  <c r="AI722" i="11"/>
  <c r="AE354" i="11"/>
  <c r="AI354" i="11"/>
  <c r="AE618" i="11"/>
  <c r="AI618" i="11"/>
  <c r="AE138" i="11"/>
  <c r="AI138" i="11"/>
  <c r="AE498" i="11"/>
  <c r="AI498" i="11"/>
  <c r="AK714" i="11"/>
  <c r="AK506" i="11"/>
  <c r="AI698" i="11"/>
  <c r="AK842" i="11"/>
  <c r="AE866" i="11"/>
  <c r="AI866" i="11"/>
  <c r="AI898" i="11"/>
  <c r="AI930" i="11"/>
  <c r="AE994" i="11"/>
  <c r="AI994" i="11"/>
  <c r="AI1026" i="11"/>
  <c r="AF1058" i="11"/>
  <c r="AK1058" i="11"/>
  <c r="AK1090" i="11"/>
  <c r="AE1130" i="11"/>
  <c r="AI1130" i="11"/>
  <c r="AF1186" i="11"/>
  <c r="AK1186" i="11"/>
  <c r="AI1218" i="11"/>
  <c r="AE1250" i="11"/>
  <c r="AI1250" i="11"/>
  <c r="AI1282" i="11"/>
  <c r="AE1314" i="11"/>
  <c r="AI1314" i="11"/>
  <c r="AI1346" i="11"/>
  <c r="AK1378" i="11"/>
  <c r="AF1410" i="11"/>
  <c r="AK1410" i="11"/>
  <c r="AF1442" i="11"/>
  <c r="AK1442" i="11"/>
  <c r="AF1474" i="11"/>
  <c r="AK1474" i="11"/>
  <c r="AK1506" i="11"/>
  <c r="AK1538" i="11"/>
  <c r="AK1594" i="11"/>
  <c r="AI1626" i="11"/>
  <c r="AK1658" i="11"/>
  <c r="AF1690" i="11"/>
  <c r="AK1690" i="11"/>
  <c r="AI1722" i="11"/>
  <c r="AK1754" i="11"/>
  <c r="AI1786" i="11"/>
  <c r="AK1818" i="11"/>
  <c r="AI1850" i="11"/>
  <c r="AE1882" i="11"/>
  <c r="AI1882" i="11"/>
  <c r="AK1914" i="11"/>
  <c r="AK1946" i="11"/>
  <c r="AI1978" i="11"/>
  <c r="AF2014" i="11"/>
  <c r="AK2014" i="11"/>
  <c r="AK2046" i="11"/>
  <c r="AK2086" i="11"/>
  <c r="AK2118" i="11"/>
  <c r="AI2158" i="11"/>
  <c r="AF2190" i="11"/>
  <c r="AK2190" i="11"/>
  <c r="AE2238" i="11"/>
  <c r="AI2238" i="11"/>
  <c r="AE2286" i="11"/>
  <c r="AI2286" i="11"/>
  <c r="AE2374" i="11"/>
  <c r="AI2374" i="11"/>
  <c r="AE2406" i="11"/>
  <c r="AI2406" i="11"/>
  <c r="AE2470" i="11"/>
  <c r="AI2470" i="11"/>
  <c r="AF2542" i="11"/>
  <c r="AK2542" i="11"/>
  <c r="AE2574" i="11"/>
  <c r="AI2574" i="11"/>
  <c r="AF2606" i="11"/>
  <c r="AK2606" i="11"/>
  <c r="AF2670" i="11"/>
  <c r="AK2670" i="11"/>
  <c r="AE2702" i="11"/>
  <c r="AI2702" i="11"/>
  <c r="AF2734" i="11"/>
  <c r="AK2734" i="11"/>
  <c r="AI2790" i="11"/>
  <c r="AI2822" i="11"/>
  <c r="AI2854" i="11"/>
  <c r="AI2886" i="11"/>
  <c r="AI2918" i="11"/>
  <c r="AE3006" i="11"/>
  <c r="AI3006" i="11"/>
  <c r="AE3070" i="11"/>
  <c r="AI3070" i="11"/>
  <c r="AF3102" i="11"/>
  <c r="AK3102" i="11"/>
  <c r="AI3206" i="11"/>
  <c r="AE3246" i="11"/>
  <c r="AI3246" i="11"/>
  <c r="AF3318" i="11"/>
  <c r="AK3318" i="11"/>
  <c r="AE3374" i="11"/>
  <c r="AI3374" i="11"/>
  <c r="AE3414" i="11"/>
  <c r="AI3414" i="11"/>
  <c r="AF3462" i="11"/>
  <c r="AK3462" i="11"/>
  <c r="AE3558" i="11"/>
  <c r="AI3558" i="11"/>
  <c r="AE3598" i="11"/>
  <c r="AI3598" i="11"/>
  <c r="AE3638" i="11"/>
  <c r="AI3638" i="11"/>
  <c r="AE3678" i="11"/>
  <c r="AI3678" i="11"/>
  <c r="AE3718" i="11"/>
  <c r="AI3718" i="11"/>
  <c r="AK3798" i="11"/>
  <c r="AI3846" i="11"/>
  <c r="AE141" i="11"/>
  <c r="AI141" i="11"/>
  <c r="AE173" i="11"/>
  <c r="AI173" i="11"/>
  <c r="AF237" i="11"/>
  <c r="AK237" i="11"/>
  <c r="AF269" i="11"/>
  <c r="AK269" i="11"/>
  <c r="AE341" i="11"/>
  <c r="AI341" i="11"/>
  <c r="AE373" i="11"/>
  <c r="AI373" i="11"/>
  <c r="AF548" i="11"/>
  <c r="AK548" i="11"/>
  <c r="AE588" i="11"/>
  <c r="AI588" i="11"/>
  <c r="AF2773" i="11"/>
  <c r="AK2773" i="11"/>
  <c r="AF2037" i="11"/>
  <c r="AK2037" i="11"/>
  <c r="AE3285" i="11"/>
  <c r="AI3285" i="11"/>
  <c r="AF451" i="11"/>
  <c r="AK451" i="11"/>
  <c r="AF547" i="11"/>
  <c r="AK547" i="11"/>
  <c r="AK611" i="11"/>
  <c r="AF667" i="11"/>
  <c r="AK667" i="11"/>
  <c r="AF731" i="11"/>
  <c r="AK731" i="11"/>
  <c r="AF811" i="11"/>
  <c r="AK811" i="11"/>
  <c r="AF867" i="11"/>
  <c r="AK867" i="11"/>
  <c r="AF955" i="11"/>
  <c r="AK955" i="11"/>
  <c r="AF1027" i="11"/>
  <c r="AK1027" i="11"/>
  <c r="AF1107" i="11"/>
  <c r="AK1107" i="11"/>
  <c r="AF1195" i="11"/>
  <c r="AK1195" i="11"/>
  <c r="AF1299" i="11"/>
  <c r="AK1299" i="11"/>
  <c r="AF1339" i="11"/>
  <c r="AK1339" i="11"/>
  <c r="AF1387" i="11"/>
  <c r="AK1387" i="11"/>
  <c r="AF1467" i="11"/>
  <c r="AK1467" i="11"/>
  <c r="AF1595" i="11"/>
  <c r="AK1595" i="11"/>
  <c r="AF1627" i="11"/>
  <c r="AK1627" i="11"/>
  <c r="AF1739" i="11"/>
  <c r="AK1739" i="11"/>
  <c r="AE1851" i="11"/>
  <c r="AI1851" i="11"/>
  <c r="AE1899" i="11"/>
  <c r="AI1899" i="11"/>
  <c r="AE1947" i="11"/>
  <c r="AI1947" i="11"/>
  <c r="AE2151" i="11"/>
  <c r="AI2151" i="11"/>
  <c r="AI2207" i="11"/>
  <c r="AE2343" i="11"/>
  <c r="AI2343" i="11"/>
  <c r="AE2391" i="11"/>
  <c r="AI2391" i="11"/>
  <c r="AE2471" i="11"/>
  <c r="AI2471" i="11"/>
  <c r="AI2511" i="11"/>
  <c r="AE2799" i="11"/>
  <c r="AI2799" i="11"/>
  <c r="AE3287" i="11"/>
  <c r="AI3287" i="11"/>
  <c r="AE3335" i="11"/>
  <c r="AI3335" i="11"/>
  <c r="AE3495" i="11"/>
  <c r="AI3495" i="11"/>
  <c r="AE3583" i="11"/>
  <c r="AI3583" i="11"/>
  <c r="AE3165" i="11"/>
  <c r="AI3165" i="11"/>
  <c r="AF3815" i="11"/>
  <c r="AK3815" i="11"/>
  <c r="AF628" i="11"/>
  <c r="AK628" i="11"/>
  <c r="AE668" i="11"/>
  <c r="AI668" i="11"/>
  <c r="AE732" i="11"/>
  <c r="AI732" i="11"/>
  <c r="AF764" i="11"/>
  <c r="AK764" i="11"/>
  <c r="AF796" i="11"/>
  <c r="AK796" i="11"/>
  <c r="AE844" i="11"/>
  <c r="AI844" i="11"/>
  <c r="AE884" i="11"/>
  <c r="AI884" i="11"/>
  <c r="AI932" i="11"/>
  <c r="AE964" i="11"/>
  <c r="AI964" i="11"/>
  <c r="AE996" i="11"/>
  <c r="AI996" i="11"/>
  <c r="AE1028" i="11"/>
  <c r="AI1028" i="11"/>
  <c r="AE1068" i="11"/>
  <c r="AI1068" i="11"/>
  <c r="AE1100" i="11"/>
  <c r="AI1100" i="11"/>
  <c r="AE1132" i="11"/>
  <c r="AI1132" i="11"/>
  <c r="AF1164" i="11"/>
  <c r="AK1164" i="11"/>
  <c r="AK1212" i="11"/>
  <c r="AE1332" i="11"/>
  <c r="AI1332" i="11"/>
  <c r="AE1380" i="11"/>
  <c r="AI1380" i="11"/>
  <c r="AE1412" i="11"/>
  <c r="AI1412" i="11"/>
  <c r="AK1468" i="11"/>
  <c r="AE1508" i="11"/>
  <c r="AI1508" i="11"/>
  <c r="AF1540" i="11"/>
  <c r="AK1540" i="11"/>
  <c r="AE1628" i="11"/>
  <c r="AI1628" i="11"/>
  <c r="AE1660" i="11"/>
  <c r="AI1660" i="11"/>
  <c r="AF1692" i="11"/>
  <c r="AK1692" i="11"/>
  <c r="AF1724" i="11"/>
  <c r="AK1724" i="11"/>
  <c r="AF1756" i="11"/>
  <c r="AK1756" i="11"/>
  <c r="AE1788" i="11"/>
  <c r="AI1788" i="11"/>
  <c r="AF1820" i="11"/>
  <c r="AK1820" i="11"/>
  <c r="AF2024" i="11"/>
  <c r="AK2024" i="11"/>
  <c r="AK2096" i="11"/>
  <c r="AF2176" i="11"/>
  <c r="AK2176" i="11"/>
  <c r="AE2352" i="11"/>
  <c r="AI2352" i="11"/>
  <c r="AE2384" i="11"/>
  <c r="AI2384" i="11"/>
  <c r="AE2512" i="11"/>
  <c r="AI2512" i="11"/>
  <c r="AF2552" i="11"/>
  <c r="AK2552" i="11"/>
  <c r="AF2592" i="11"/>
  <c r="AK2592" i="11"/>
  <c r="AF2632" i="11"/>
  <c r="AK2632" i="11"/>
  <c r="AF2672" i="11"/>
  <c r="AK2672" i="11"/>
  <c r="AF2704" i="11"/>
  <c r="AK2704" i="11"/>
  <c r="AE2736" i="11"/>
  <c r="AI2736" i="11"/>
  <c r="AF2768" i="11"/>
  <c r="AK2768" i="11"/>
  <c r="AF2800" i="11"/>
  <c r="AK2800" i="11"/>
  <c r="AF2832" i="11"/>
  <c r="AK2832" i="11"/>
  <c r="AE2856" i="11"/>
  <c r="AI2856" i="11"/>
  <c r="AI2896" i="11"/>
  <c r="AE2928" i="11"/>
  <c r="AI2928" i="11"/>
  <c r="AF2960" i="11"/>
  <c r="AK2960" i="11"/>
  <c r="AE3000" i="11"/>
  <c r="AI3000" i="11"/>
  <c r="AE3032" i="11"/>
  <c r="AI3032" i="11"/>
  <c r="AF3160" i="11"/>
  <c r="AK3160" i="11"/>
  <c r="AE3232" i="11"/>
  <c r="AI3232" i="11"/>
  <c r="AF3336" i="11"/>
  <c r="AK3336" i="11"/>
  <c r="AI3392" i="11"/>
  <c r="AE3432" i="11"/>
  <c r="AI3432" i="11"/>
  <c r="AE3520" i="11"/>
  <c r="AI3520" i="11"/>
  <c r="AE3552" i="11"/>
  <c r="AI3552" i="11"/>
  <c r="AE3584" i="11"/>
  <c r="AI3584" i="11"/>
  <c r="AF3840" i="11"/>
  <c r="AK3840" i="11"/>
  <c r="AF3888" i="11"/>
  <c r="AK3888" i="11"/>
  <c r="AK3656" i="11"/>
  <c r="AE119" i="11"/>
  <c r="AI119" i="11"/>
  <c r="AE159" i="11"/>
  <c r="AI159" i="11"/>
  <c r="AE287" i="11"/>
  <c r="AI287" i="11"/>
  <c r="AE327" i="11"/>
  <c r="AI327" i="11"/>
  <c r="AE407" i="11"/>
  <c r="AI407" i="11"/>
  <c r="AE471" i="11"/>
  <c r="AI471" i="11"/>
  <c r="AI663" i="11"/>
  <c r="AE967" i="11"/>
  <c r="AI967" i="11"/>
  <c r="AE1063" i="11"/>
  <c r="AI1063" i="11"/>
  <c r="AE1127" i="11"/>
  <c r="AI1127" i="11"/>
  <c r="AE1199" i="11"/>
  <c r="AI1199" i="11"/>
  <c r="AE1263" i="11"/>
  <c r="AI1263" i="11"/>
  <c r="AI1327" i="11"/>
  <c r="AE1423" i="11"/>
  <c r="AI1423" i="11"/>
  <c r="AI1479" i="11"/>
  <c r="AI1527" i="11"/>
  <c r="AE1559" i="11"/>
  <c r="AI1559" i="11"/>
  <c r="AE1591" i="11"/>
  <c r="AI1591" i="11"/>
  <c r="AE1655" i="11"/>
  <c r="AI1655" i="11"/>
  <c r="AE1719" i="11"/>
  <c r="AI1719" i="11"/>
  <c r="AE1775" i="11"/>
  <c r="AI1775" i="11"/>
  <c r="AE1895" i="11"/>
  <c r="AI1895" i="11"/>
  <c r="AE1959" i="11"/>
  <c r="AI1959" i="11"/>
  <c r="AE2011" i="11"/>
  <c r="AI2011" i="11"/>
  <c r="AE2051" i="11"/>
  <c r="AI2051" i="11"/>
  <c r="AE2195" i="11"/>
  <c r="AI2195" i="11"/>
  <c r="AI2339" i="11"/>
  <c r="AE2523" i="11"/>
  <c r="AI2523" i="11"/>
  <c r="AI2611" i="11"/>
  <c r="AE2683" i="11"/>
  <c r="AI2683" i="11"/>
  <c r="AE2747" i="11"/>
  <c r="AI2747" i="11"/>
  <c r="AE2787" i="11"/>
  <c r="AI2787" i="11"/>
  <c r="AE2827" i="11"/>
  <c r="AI2827" i="11"/>
  <c r="AE2859" i="11"/>
  <c r="AI2859" i="11"/>
  <c r="AE2891" i="11"/>
  <c r="AI2891" i="11"/>
  <c r="AE2923" i="11"/>
  <c r="AI2923" i="11"/>
  <c r="AE2955" i="11"/>
  <c r="AI2955" i="11"/>
  <c r="AE2995" i="11"/>
  <c r="AI2995" i="11"/>
  <c r="AE3155" i="11"/>
  <c r="AI3155" i="11"/>
  <c r="AE3219" i="11"/>
  <c r="AI3219" i="11"/>
  <c r="AE3275" i="11"/>
  <c r="AI3275" i="11"/>
  <c r="AE3307" i="11"/>
  <c r="AI3307" i="11"/>
  <c r="AI3347" i="11"/>
  <c r="AE3387" i="11"/>
  <c r="AI3387" i="11"/>
  <c r="AE3427" i="11"/>
  <c r="AI3427" i="11"/>
  <c r="AE3475" i="11"/>
  <c r="AI3475" i="11"/>
  <c r="AE3523" i="11"/>
  <c r="AI3523" i="11"/>
  <c r="AE3563" i="11"/>
  <c r="AI3563" i="11"/>
  <c r="AE3611" i="11"/>
  <c r="AI3611" i="11"/>
  <c r="AE3667" i="11"/>
  <c r="AI3667" i="11"/>
  <c r="AI3707" i="11"/>
  <c r="AI3747" i="11"/>
  <c r="AE3779" i="11"/>
  <c r="AI3779" i="11"/>
  <c r="AE3827" i="11"/>
  <c r="AI3827" i="11"/>
  <c r="AE3867" i="11"/>
  <c r="AI3867" i="11"/>
  <c r="AE250" i="11"/>
  <c r="AI250" i="11"/>
  <c r="AF1174" i="11"/>
  <c r="AK1174" i="11"/>
  <c r="AF2186" i="11"/>
  <c r="AK2186" i="11"/>
  <c r="AF1206" i="11"/>
  <c r="AK1206" i="11"/>
  <c r="AF2386" i="11"/>
  <c r="AF1022" i="11"/>
  <c r="AK1022" i="11"/>
  <c r="AF1166" i="11"/>
  <c r="AK1166" i="11"/>
  <c r="AF1118" i="11"/>
  <c r="AK1118" i="11"/>
  <c r="AF1838" i="11"/>
  <c r="AF990" i="11"/>
  <c r="AK990" i="11"/>
  <c r="AF2314" i="11"/>
  <c r="AK2314" i="11"/>
  <c r="AF1374" i="11"/>
  <c r="AK1374" i="11"/>
  <c r="AF758" i="11"/>
  <c r="AK758" i="11"/>
  <c r="AF2082" i="11"/>
  <c r="AK2082" i="11"/>
  <c r="AF1502" i="11"/>
  <c r="AK1502" i="11"/>
  <c r="AF1566" i="11"/>
  <c r="AK1566" i="11"/>
  <c r="AF822" i="11"/>
  <c r="AF254" i="11"/>
  <c r="AK254" i="11"/>
  <c r="AF982" i="11"/>
  <c r="AK982" i="11"/>
  <c r="AF1190" i="11"/>
  <c r="AK1190" i="11"/>
  <c r="AF2074" i="11"/>
  <c r="AE2794" i="11"/>
  <c r="AI2794" i="11"/>
  <c r="AE2914" i="11"/>
  <c r="AI2914" i="11"/>
  <c r="AE3034" i="11"/>
  <c r="AI3034" i="11"/>
  <c r="AE3074" i="11"/>
  <c r="AI3074" i="11"/>
  <c r="AE3258" i="11"/>
  <c r="AI3258" i="11"/>
  <c r="AE3306" i="11"/>
  <c r="AI3306" i="11"/>
  <c r="AE3338" i="11"/>
  <c r="AI3338" i="11"/>
  <c r="AE3690" i="11"/>
  <c r="AI3690" i="11"/>
  <c r="AF445" i="11"/>
  <c r="AK445" i="11"/>
  <c r="AF573" i="11"/>
  <c r="AK573" i="11"/>
  <c r="AF637" i="11"/>
  <c r="AK637" i="11"/>
  <c r="AF741" i="11"/>
  <c r="AF797" i="11"/>
  <c r="AK797" i="11"/>
  <c r="AF845" i="11"/>
  <c r="AK845" i="11"/>
  <c r="AF909" i="11"/>
  <c r="AK909" i="11"/>
  <c r="AF981" i="11"/>
  <c r="AF1037" i="11"/>
  <c r="AK1037" i="11"/>
  <c r="AF1109" i="11"/>
  <c r="AK1109" i="11"/>
  <c r="AF1237" i="11"/>
  <c r="AK1237" i="11"/>
  <c r="AF1277" i="11"/>
  <c r="AK1277" i="11"/>
  <c r="AF1341" i="11"/>
  <c r="AK1341" i="11"/>
  <c r="AF1381" i="11"/>
  <c r="AK1381" i="11"/>
  <c r="AF1445" i="11"/>
  <c r="AK1445" i="11"/>
  <c r="AF1533" i="11"/>
  <c r="AF1589" i="11"/>
  <c r="AK1589" i="11"/>
  <c r="AE1669" i="11"/>
  <c r="AI1669" i="11"/>
  <c r="AF2033" i="11"/>
  <c r="AK2033" i="11"/>
  <c r="AF2425" i="11"/>
  <c r="AK2425" i="11"/>
  <c r="AF2545" i="11"/>
  <c r="AK2545" i="11"/>
  <c r="AF2601" i="11"/>
  <c r="AK2601" i="11"/>
  <c r="AF2745" i="11"/>
  <c r="AK2745" i="11"/>
  <c r="AF2817" i="11"/>
  <c r="AK2817" i="11"/>
  <c r="AE2865" i="11"/>
  <c r="AI2865" i="11"/>
  <c r="AE2937" i="11"/>
  <c r="AI2937" i="11"/>
  <c r="AE3001" i="11"/>
  <c r="AI3001" i="11"/>
  <c r="AF3129" i="11"/>
  <c r="AK3129" i="11"/>
  <c r="AF3217" i="11"/>
  <c r="AK3217" i="11"/>
  <c r="AF3281" i="11"/>
  <c r="AK3281" i="11"/>
  <c r="AF3337" i="11"/>
  <c r="AK3337" i="11"/>
  <c r="AF3417" i="11"/>
  <c r="AF3529" i="11"/>
  <c r="AK3529" i="11"/>
  <c r="AE3665" i="11"/>
  <c r="AI3665" i="11"/>
  <c r="AE3785" i="11"/>
  <c r="AI3785" i="11"/>
  <c r="AF3881" i="11"/>
  <c r="AK3881" i="11"/>
  <c r="AF232" i="11"/>
  <c r="AK232" i="11"/>
  <c r="AF384" i="11"/>
  <c r="AK384" i="11"/>
  <c r="AF480" i="11"/>
  <c r="AK480" i="11"/>
  <c r="AF560" i="11"/>
  <c r="AK560" i="11"/>
  <c r="AK632" i="11"/>
  <c r="AF672" i="11"/>
  <c r="AK672" i="11"/>
  <c r="AF816" i="11"/>
  <c r="AK816" i="11"/>
  <c r="AF936" i="11"/>
  <c r="AK936" i="11"/>
  <c r="AF1008" i="11"/>
  <c r="AK1008" i="11"/>
  <c r="AK1048" i="11"/>
  <c r="AF1096" i="11"/>
  <c r="AK1096" i="11"/>
  <c r="AF1152" i="11"/>
  <c r="AK1152" i="11"/>
  <c r="AF1216" i="11"/>
  <c r="AK1216" i="11"/>
  <c r="AF1272" i="11"/>
  <c r="AK1272" i="11"/>
  <c r="AF1328" i="11"/>
  <c r="AK1328" i="11"/>
  <c r="AF1400" i="11"/>
  <c r="AK1400" i="11"/>
  <c r="AF1448" i="11"/>
  <c r="AK1448" i="11"/>
  <c r="AF1496" i="11"/>
  <c r="AK1496" i="11"/>
  <c r="AF1536" i="11"/>
  <c r="AK1536" i="11"/>
  <c r="AF1592" i="11"/>
  <c r="AK1592" i="11"/>
  <c r="AF1656" i="11"/>
  <c r="AK1656" i="11"/>
  <c r="AF1824" i="11"/>
  <c r="AK1824" i="11"/>
  <c r="AF1880" i="11"/>
  <c r="AK1880" i="11"/>
  <c r="AF1928" i="11"/>
  <c r="AK1928" i="11"/>
  <c r="AF1992" i="11"/>
  <c r="AK1992" i="11"/>
  <c r="AF2052" i="11"/>
  <c r="AK2052" i="11"/>
  <c r="AF2116" i="11"/>
  <c r="AK2116" i="11"/>
  <c r="AF2180" i="11"/>
  <c r="AK2180" i="11"/>
  <c r="AF137" i="11"/>
  <c r="AK137" i="11"/>
  <c r="AE215" i="11"/>
  <c r="AI215" i="11"/>
  <c r="AF1901" i="11"/>
  <c r="AK1901" i="11"/>
  <c r="AF242" i="11"/>
  <c r="AK242" i="11"/>
  <c r="AE1836" i="11"/>
  <c r="AI1836" i="11"/>
  <c r="AE1979" i="11"/>
  <c r="AI1979" i="11"/>
  <c r="AE2497" i="11"/>
  <c r="AI2497" i="11"/>
  <c r="AF1948" i="11"/>
  <c r="AK1948" i="11"/>
  <c r="AF121" i="11"/>
  <c r="AK121" i="11"/>
  <c r="AF231" i="11"/>
  <c r="AK231" i="11"/>
  <c r="AE429" i="11"/>
  <c r="AI429" i="11"/>
  <c r="AE420" i="11"/>
  <c r="AI420" i="11"/>
  <c r="AF1252" i="11"/>
  <c r="AK1252" i="11"/>
  <c r="AF1884" i="11"/>
  <c r="AK1884" i="11"/>
  <c r="AF2023" i="11"/>
  <c r="AK2023" i="11"/>
  <c r="AF3865" i="11"/>
  <c r="AK3865" i="11"/>
  <c r="AE152" i="11"/>
  <c r="AI152" i="11"/>
  <c r="AE239" i="11"/>
  <c r="AI239" i="11"/>
  <c r="AE334" i="11"/>
  <c r="AI334" i="11"/>
  <c r="AE1893" i="11"/>
  <c r="AI1893" i="11"/>
  <c r="AF2500" i="11"/>
  <c r="AK2500" i="11"/>
  <c r="AK1103" i="11"/>
  <c r="AF1821" i="11"/>
  <c r="AK1821" i="11"/>
  <c r="AF1916" i="11"/>
  <c r="AK1916" i="11"/>
  <c r="AF1807" i="11"/>
  <c r="AK1807" i="11"/>
  <c r="AE2555" i="11"/>
  <c r="AI2555" i="11"/>
  <c r="AE1581" i="11"/>
  <c r="AE1661" i="11"/>
  <c r="AI1661" i="11"/>
  <c r="AF1590" i="11"/>
  <c r="AK1590" i="11"/>
  <c r="AF1622" i="11"/>
  <c r="AK1622" i="11"/>
  <c r="AF1670" i="11"/>
  <c r="AK1670" i="11"/>
  <c r="AF1726" i="11"/>
  <c r="AK1726" i="11"/>
  <c r="AF1822" i="11"/>
  <c r="AK1822" i="11"/>
  <c r="AF3218" i="11"/>
  <c r="AK3218" i="11"/>
  <c r="AE2365" i="11"/>
  <c r="AI2365" i="11"/>
  <c r="AE2453" i="11"/>
  <c r="AI2453" i="11"/>
  <c r="AI2103" i="11"/>
  <c r="AK3278" i="11"/>
  <c r="AF3342" i="11"/>
  <c r="AK3342" i="11"/>
  <c r="AF3494" i="11"/>
  <c r="AK3494" i="11"/>
  <c r="AF3566" i="11"/>
  <c r="AK3566" i="11"/>
  <c r="AK3734" i="11"/>
  <c r="AE2338" i="11"/>
  <c r="AI2338" i="11"/>
  <c r="AE2490" i="11"/>
  <c r="AI2490" i="11"/>
  <c r="AE3231" i="11"/>
  <c r="AI3231" i="11"/>
  <c r="AF1268" i="11"/>
  <c r="AK1268" i="11"/>
  <c r="AE1300" i="11"/>
  <c r="AI1300" i="11"/>
  <c r="AE2474" i="11"/>
  <c r="AI2474" i="11"/>
  <c r="AE3362" i="11"/>
  <c r="AI3362" i="11"/>
  <c r="AE3402" i="11"/>
  <c r="AI3402" i="11"/>
  <c r="AE3465" i="11"/>
  <c r="AI3465" i="11"/>
  <c r="AF3497" i="11"/>
  <c r="AK3497" i="11"/>
  <c r="AF2706" i="11"/>
  <c r="AK2706" i="11"/>
  <c r="AF3490" i="11"/>
  <c r="AK3490" i="11"/>
  <c r="AE812" i="11"/>
  <c r="AI812" i="11"/>
  <c r="AE940" i="11"/>
  <c r="AI940" i="11"/>
  <c r="AE1356" i="11"/>
  <c r="AI1356" i="11"/>
  <c r="AF2903" i="11"/>
  <c r="AK2903" i="11"/>
  <c r="AF3535" i="11"/>
  <c r="AK3535" i="11"/>
  <c r="AF3711" i="11"/>
  <c r="AK3711" i="11"/>
  <c r="AF3751" i="11"/>
  <c r="AK3751" i="11"/>
  <c r="AF3847" i="11"/>
  <c r="AK3847" i="11"/>
  <c r="AF150" i="11"/>
  <c r="AK150" i="11"/>
  <c r="AF182" i="11"/>
  <c r="AK182" i="11"/>
  <c r="AF229" i="11"/>
  <c r="AK229" i="11"/>
  <c r="AF325" i="11"/>
  <c r="AK325" i="11"/>
  <c r="AE479" i="11"/>
  <c r="AI479" i="11"/>
  <c r="AE543" i="11"/>
  <c r="AI543" i="11"/>
  <c r="AE591" i="11"/>
  <c r="AI591" i="11"/>
  <c r="AE623" i="11"/>
  <c r="AI623" i="11"/>
  <c r="AI703" i="11"/>
  <c r="AI863" i="11"/>
  <c r="AE975" i="11"/>
  <c r="AI975" i="11"/>
  <c r="AE1015" i="11"/>
  <c r="AI1015" i="11"/>
  <c r="AF2570" i="11"/>
  <c r="AK2570" i="11"/>
  <c r="AF2610" i="11"/>
  <c r="AK2610" i="11"/>
  <c r="AE161" i="11"/>
  <c r="AI161" i="11"/>
  <c r="AE2394" i="11"/>
  <c r="AI2394" i="11"/>
  <c r="AE484" i="11"/>
  <c r="AI484" i="11"/>
  <c r="AF2115" i="11"/>
  <c r="AK2115" i="11"/>
  <c r="AF2155" i="11"/>
  <c r="AK2155" i="11"/>
  <c r="AF2219" i="11"/>
  <c r="AK2219" i="11"/>
  <c r="AF2251" i="11"/>
  <c r="AK2251" i="11"/>
  <c r="AF2395" i="11"/>
  <c r="AK2395" i="11"/>
  <c r="AF2443" i="11"/>
  <c r="AK2443" i="11"/>
  <c r="AF2475" i="11"/>
  <c r="AK2475" i="11"/>
  <c r="AF2547" i="11"/>
  <c r="AK2547" i="11"/>
  <c r="AE2076" i="11"/>
  <c r="AI2076" i="11"/>
  <c r="AF3554" i="11"/>
  <c r="AK3554" i="11"/>
  <c r="AF3610" i="11"/>
  <c r="AK3610" i="11"/>
  <c r="AE201" i="11"/>
  <c r="AI201" i="11"/>
  <c r="AE233" i="11"/>
  <c r="AI233" i="11"/>
  <c r="AE265" i="11"/>
  <c r="AI265" i="11"/>
  <c r="AE297" i="11"/>
  <c r="AI297" i="11"/>
  <c r="AE329" i="11"/>
  <c r="AI329" i="11"/>
  <c r="AE369" i="11"/>
  <c r="AI369" i="11"/>
  <c r="AE401" i="11"/>
  <c r="AI401" i="11"/>
  <c r="AE433" i="11"/>
  <c r="AI433" i="11"/>
  <c r="AE465" i="11"/>
  <c r="AI465" i="11"/>
  <c r="AE497" i="11"/>
  <c r="AI497" i="11"/>
  <c r="AE529" i="11"/>
  <c r="AI529" i="11"/>
  <c r="AF561" i="11"/>
  <c r="AK561" i="11"/>
  <c r="AK593" i="11"/>
  <c r="AF625" i="11"/>
  <c r="AK625" i="11"/>
  <c r="AF657" i="11"/>
  <c r="AK657" i="11"/>
  <c r="AF697" i="11"/>
  <c r="AK697" i="11"/>
  <c r="AF729" i="11"/>
  <c r="AK729" i="11"/>
  <c r="AE761" i="11"/>
  <c r="AI761" i="11"/>
  <c r="AE793" i="11"/>
  <c r="AI793" i="11"/>
  <c r="AE833" i="11"/>
  <c r="AI833" i="11"/>
  <c r="AF865" i="11"/>
  <c r="AK865" i="11"/>
  <c r="AF897" i="11"/>
  <c r="AK897" i="11"/>
  <c r="AF937" i="11"/>
  <c r="AK937" i="11"/>
  <c r="AF1001" i="11"/>
  <c r="AK1001" i="11"/>
  <c r="AF1041" i="11"/>
  <c r="AK1041" i="11"/>
  <c r="AF864" i="11"/>
  <c r="AK864" i="11"/>
  <c r="AF1431" i="11"/>
  <c r="AK1431" i="11"/>
  <c r="AF2707" i="11"/>
  <c r="AK2707" i="11"/>
  <c r="AF3689" i="11"/>
  <c r="AK3689" i="11"/>
  <c r="AF3706" i="11"/>
  <c r="AK3706" i="11"/>
  <c r="AF2292" i="11"/>
  <c r="AK2292" i="11"/>
  <c r="AK2732" i="11"/>
  <c r="AF3028" i="11"/>
  <c r="AK3028" i="11"/>
  <c r="AF3172" i="11"/>
  <c r="AK3172" i="11"/>
  <c r="AF3492" i="11"/>
  <c r="AK3492" i="11"/>
  <c r="AF3812" i="11"/>
  <c r="AK3812" i="11"/>
  <c r="AK243" i="11"/>
  <c r="AF689" i="11"/>
  <c r="AK689" i="11"/>
  <c r="AF1065" i="11"/>
  <c r="AK1065" i="11"/>
  <c r="AF1105" i="11"/>
  <c r="AK1105" i="11"/>
  <c r="AE1145" i="11"/>
  <c r="AI1145" i="11"/>
  <c r="AE1177" i="11"/>
  <c r="AI1177" i="11"/>
  <c r="AF1209" i="11"/>
  <c r="AK1209" i="11"/>
  <c r="AE1249" i="11"/>
  <c r="AI1249" i="11"/>
  <c r="AE1377" i="11"/>
  <c r="AI1377" i="11"/>
  <c r="AE1417" i="11"/>
  <c r="AI1417" i="11"/>
  <c r="AE1457" i="11"/>
  <c r="AI1457" i="11"/>
  <c r="AE1513" i="11"/>
  <c r="AI1513" i="11"/>
  <c r="AE1545" i="11"/>
  <c r="AI1545" i="11"/>
  <c r="AE1617" i="11"/>
  <c r="AI1617" i="11"/>
  <c r="AF1681" i="11"/>
  <c r="AK1681" i="11"/>
  <c r="AF1713" i="11"/>
  <c r="AK1713" i="11"/>
  <c r="AF1913" i="11"/>
  <c r="AK1913" i="11"/>
  <c r="AF1945" i="11"/>
  <c r="AK1945" i="11"/>
  <c r="AE1977" i="11"/>
  <c r="AI1977" i="11"/>
  <c r="AE2013" i="11"/>
  <c r="AI2013" i="11"/>
  <c r="AF2053" i="11"/>
  <c r="AK2053" i="11"/>
  <c r="AF2085" i="11"/>
  <c r="AK2085" i="11"/>
  <c r="AE2109" i="11"/>
  <c r="AI2109" i="11"/>
  <c r="AE2149" i="11"/>
  <c r="AI2149" i="11"/>
  <c r="AK2253" i="11"/>
  <c r="AF2285" i="11"/>
  <c r="AK2285" i="11"/>
  <c r="AF2317" i="11"/>
  <c r="AK2317" i="11"/>
  <c r="AF2501" i="11"/>
  <c r="AK2501" i="11"/>
  <c r="AF2533" i="11"/>
  <c r="AK2533" i="11"/>
  <c r="AF2565" i="11"/>
  <c r="AK2565" i="11"/>
  <c r="AF2597" i="11"/>
  <c r="AK2597" i="11"/>
  <c r="AE2693" i="11"/>
  <c r="AI2693" i="11"/>
  <c r="AE2725" i="11"/>
  <c r="AI2725" i="11"/>
  <c r="AF2757" i="11"/>
  <c r="AK2757" i="11"/>
  <c r="AE2797" i="11"/>
  <c r="AI2797" i="11"/>
  <c r="AE2829" i="11"/>
  <c r="AI2829" i="11"/>
  <c r="AF2861" i="11"/>
  <c r="AK2861" i="11"/>
  <c r="AF2933" i="11"/>
  <c r="AK2933" i="11"/>
  <c r="AE2957" i="11"/>
  <c r="AI2957" i="11"/>
  <c r="AE2989" i="11"/>
  <c r="AI2989" i="11"/>
  <c r="AE3037" i="11"/>
  <c r="AI3037" i="11"/>
  <c r="AE3069" i="11"/>
  <c r="AI3069" i="11"/>
  <c r="AF3101" i="11"/>
  <c r="AK3101" i="11"/>
  <c r="AF3173" i="11"/>
  <c r="AK3173" i="11"/>
  <c r="AE3237" i="11"/>
  <c r="AI3237" i="11"/>
  <c r="AE3341" i="11"/>
  <c r="AI3341" i="11"/>
  <c r="AE3349" i="11"/>
  <c r="AI3349" i="11"/>
  <c r="AF3501" i="11"/>
  <c r="AK3501" i="11"/>
  <c r="AF3613" i="11"/>
  <c r="AK3613" i="11"/>
  <c r="AI3805" i="11"/>
  <c r="AF252" i="11"/>
  <c r="AK252" i="11"/>
  <c r="AE3381" i="11"/>
  <c r="AI3381" i="11"/>
  <c r="AF3469" i="11"/>
  <c r="AK3469" i="11"/>
  <c r="AE3557" i="11"/>
  <c r="AI3557" i="11"/>
  <c r="AE3677" i="11"/>
  <c r="AI3677" i="11"/>
  <c r="AK3765" i="11"/>
  <c r="AE3853" i="11"/>
  <c r="AI3853" i="11"/>
  <c r="AF148" i="11"/>
  <c r="AK148" i="11"/>
  <c r="AF3437" i="11"/>
  <c r="AK3437" i="11"/>
  <c r="AF3533" i="11"/>
  <c r="AK3533" i="11"/>
  <c r="AF3621" i="11"/>
  <c r="AK3621" i="11"/>
  <c r="AI3749" i="11"/>
  <c r="AF3845" i="11"/>
  <c r="AK3845" i="11"/>
  <c r="AI132" i="11"/>
  <c r="AE244" i="11"/>
  <c r="AI244" i="11"/>
  <c r="AE3301" i="11"/>
  <c r="AI3301" i="11"/>
  <c r="AK290" i="11"/>
  <c r="AK730" i="11"/>
  <c r="AF154" i="11"/>
  <c r="AK154" i="11"/>
  <c r="AF706" i="11"/>
  <c r="AK706" i="11"/>
  <c r="AE226" i="11"/>
  <c r="AI226" i="11"/>
  <c r="AE418" i="11"/>
  <c r="AI418" i="11"/>
  <c r="AE754" i="11"/>
  <c r="AI754" i="11"/>
  <c r="AF778" i="11"/>
  <c r="AK778" i="11"/>
  <c r="AE458" i="11"/>
  <c r="AI458" i="11"/>
  <c r="AE202" i="11"/>
  <c r="AI202" i="11"/>
  <c r="AK546" i="11"/>
  <c r="AK762" i="11"/>
  <c r="AI506" i="11"/>
  <c r="AK698" i="11"/>
  <c r="AI842" i="11"/>
  <c r="AF874" i="11"/>
  <c r="AK874" i="11"/>
  <c r="AK906" i="11"/>
  <c r="AK938" i="11"/>
  <c r="AE1058" i="11"/>
  <c r="AI1058" i="11"/>
  <c r="AI1090" i="11"/>
  <c r="AF1130" i="11"/>
  <c r="AK1130" i="11"/>
  <c r="AF1162" i="11"/>
  <c r="AK1162" i="11"/>
  <c r="AK1194" i="11"/>
  <c r="AK1226" i="11"/>
  <c r="AK1290" i="11"/>
  <c r="AI1322" i="11"/>
  <c r="AK1354" i="11"/>
  <c r="AI1378" i="11"/>
  <c r="AE1410" i="11"/>
  <c r="AI1410" i="11"/>
  <c r="AE1442" i="11"/>
  <c r="AI1442" i="11"/>
  <c r="AE1474" i="11"/>
  <c r="AI1474" i="11"/>
  <c r="AI1506" i="11"/>
  <c r="AI1538" i="11"/>
  <c r="AK1602" i="11"/>
  <c r="AE1690" i="11"/>
  <c r="AI1690" i="11"/>
  <c r="AK1722" i="11"/>
  <c r="AI1754" i="11"/>
  <c r="AK1786" i="11"/>
  <c r="AI1818" i="11"/>
  <c r="AK1850" i="11"/>
  <c r="AF1882" i="11"/>
  <c r="AK1882" i="11"/>
  <c r="AI1914" i="11"/>
  <c r="AI1946" i="11"/>
  <c r="AE2014" i="11"/>
  <c r="AI2014" i="11"/>
  <c r="AE2046" i="11"/>
  <c r="AI2046" i="11"/>
  <c r="AI2086" i="11"/>
  <c r="AI2118" i="11"/>
  <c r="AK2158" i="11"/>
  <c r="AE2190" i="11"/>
  <c r="AI2190" i="11"/>
  <c r="AF2254" i="11"/>
  <c r="AK2254" i="11"/>
  <c r="AK2302" i="11"/>
  <c r="AF2350" i="11"/>
  <c r="AK2350" i="11"/>
  <c r="AK2382" i="11"/>
  <c r="AF2414" i="11"/>
  <c r="AK2414" i="11"/>
  <c r="AF2478" i="11"/>
  <c r="AK2478" i="11"/>
  <c r="AF2518" i="11"/>
  <c r="AK2518" i="11"/>
  <c r="AE2542" i="11"/>
  <c r="AI2542" i="11"/>
  <c r="AF2574" i="11"/>
  <c r="AK2574" i="11"/>
  <c r="AE2606" i="11"/>
  <c r="AI2606" i="11"/>
  <c r="AE2670" i="11"/>
  <c r="AI2670" i="11"/>
  <c r="AF2702" i="11"/>
  <c r="AK2702" i="11"/>
  <c r="AE2734" i="11"/>
  <c r="AI2734" i="11"/>
  <c r="AE2758" i="11"/>
  <c r="AI2758" i="11"/>
  <c r="AK2790" i="11"/>
  <c r="AK2822" i="11"/>
  <c r="AK2862" i="11"/>
  <c r="AK2894" i="11"/>
  <c r="AK2926" i="11"/>
  <c r="AF2982" i="11"/>
  <c r="AK2982" i="11"/>
  <c r="AK3014" i="11"/>
  <c r="AE3046" i="11"/>
  <c r="AI3046" i="11"/>
  <c r="AF3078" i="11"/>
  <c r="AK3078" i="11"/>
  <c r="AF3110" i="11"/>
  <c r="AK3110" i="11"/>
  <c r="AK3142" i="11"/>
  <c r="AE3182" i="11"/>
  <c r="AI3182" i="11"/>
  <c r="AK3270" i="11"/>
  <c r="AF3382" i="11"/>
  <c r="AK3382" i="11"/>
  <c r="AF3422" i="11"/>
  <c r="AK3422" i="11"/>
  <c r="AF3510" i="11"/>
  <c r="AK3510" i="11"/>
  <c r="AF3574" i="11"/>
  <c r="AK3574" i="11"/>
  <c r="AE3654" i="11"/>
  <c r="AI3654" i="11"/>
  <c r="AF3686" i="11"/>
  <c r="AK3686" i="11"/>
  <c r="AK3726" i="11"/>
  <c r="AF3862" i="11"/>
  <c r="AK3862" i="11"/>
  <c r="AF117" i="11"/>
  <c r="AK117" i="11"/>
  <c r="AF149" i="11"/>
  <c r="AK149" i="11"/>
  <c r="AF189" i="11"/>
  <c r="AK189" i="11"/>
  <c r="AE245" i="11"/>
  <c r="AI245" i="11"/>
  <c r="AF285" i="11"/>
  <c r="AK285" i="11"/>
  <c r="AF349" i="11"/>
  <c r="AK349" i="11"/>
  <c r="AF389" i="11"/>
  <c r="AK389" i="11"/>
  <c r="AF508" i="11"/>
  <c r="AK508" i="11"/>
  <c r="AF596" i="11"/>
  <c r="AK596" i="11"/>
  <c r="AE1017" i="11"/>
  <c r="AI1017" i="11"/>
  <c r="AI3717" i="11"/>
  <c r="AE1897" i="11"/>
  <c r="AI1897" i="11"/>
  <c r="AF3285" i="11"/>
  <c r="AK3285" i="11"/>
  <c r="AE451" i="11"/>
  <c r="AI451" i="11"/>
  <c r="AE547" i="11"/>
  <c r="AI547" i="11"/>
  <c r="AI611" i="11"/>
  <c r="AE667" i="11"/>
  <c r="AI667" i="11"/>
  <c r="AE731" i="11"/>
  <c r="AI731" i="11"/>
  <c r="AE811" i="11"/>
  <c r="AI811" i="11"/>
  <c r="AE867" i="11"/>
  <c r="AI867" i="11"/>
  <c r="AE955" i="11"/>
  <c r="AI955" i="11"/>
  <c r="AE1027" i="11"/>
  <c r="AI1027" i="11"/>
  <c r="AE1107" i="11"/>
  <c r="AI1107" i="11"/>
  <c r="AE1195" i="11"/>
  <c r="AI1195" i="11"/>
  <c r="AE1299" i="11"/>
  <c r="AI1299" i="11"/>
  <c r="AE1339" i="11"/>
  <c r="AI1339" i="11"/>
  <c r="AE1387" i="11"/>
  <c r="AI1387" i="11"/>
  <c r="AE1467" i="11"/>
  <c r="AI1467" i="11"/>
  <c r="AE1595" i="11"/>
  <c r="AI1595" i="11"/>
  <c r="AE1627" i="11"/>
  <c r="AI1627" i="11"/>
  <c r="AE1739" i="11"/>
  <c r="AI1739" i="11"/>
  <c r="AK1859" i="11"/>
  <c r="AF1915" i="11"/>
  <c r="AK1915" i="11"/>
  <c r="AE2031" i="11"/>
  <c r="AI2031" i="11"/>
  <c r="AF2215" i="11"/>
  <c r="AK2215" i="11"/>
  <c r="AF2359" i="11"/>
  <c r="AK2359" i="11"/>
  <c r="AF2407" i="11"/>
  <c r="AK2407" i="11"/>
  <c r="AF2479" i="11"/>
  <c r="AK2479" i="11"/>
  <c r="AF2559" i="11"/>
  <c r="AK2559" i="11"/>
  <c r="AK2975" i="11"/>
  <c r="AF3239" i="11"/>
  <c r="AK3239" i="11"/>
  <c r="AF3503" i="11"/>
  <c r="AK3503" i="11"/>
  <c r="AF340" i="11"/>
  <c r="AK340" i="11"/>
  <c r="AF3165" i="11"/>
  <c r="AK3165" i="11"/>
  <c r="AE3815" i="11"/>
  <c r="AI3815" i="11"/>
  <c r="AF636" i="11"/>
  <c r="AK636" i="11"/>
  <c r="AF676" i="11"/>
  <c r="AK676" i="11"/>
  <c r="AF708" i="11"/>
  <c r="AK708" i="11"/>
  <c r="AE764" i="11"/>
  <c r="AI764" i="11"/>
  <c r="AE796" i="11"/>
  <c r="AI796" i="11"/>
  <c r="AF844" i="11"/>
  <c r="AK844" i="11"/>
  <c r="AK884" i="11"/>
  <c r="AK932" i="11"/>
  <c r="AF972" i="11"/>
  <c r="AK972" i="11"/>
  <c r="AF1004" i="11"/>
  <c r="AK1004" i="11"/>
  <c r="AF1036" i="11"/>
  <c r="AK1036" i="11"/>
  <c r="AF1076" i="11"/>
  <c r="AK1076" i="11"/>
  <c r="AE1140" i="11"/>
  <c r="AI1140" i="11"/>
  <c r="AE1180" i="11"/>
  <c r="AI1180" i="11"/>
  <c r="AF1220" i="11"/>
  <c r="AK1220" i="11"/>
  <c r="AF1340" i="11"/>
  <c r="AK1340" i="11"/>
  <c r="AE1388" i="11"/>
  <c r="AI1388" i="11"/>
  <c r="AF1428" i="11"/>
  <c r="AK1428" i="11"/>
  <c r="AK1476" i="11"/>
  <c r="AF1508" i="11"/>
  <c r="AK1508" i="11"/>
  <c r="AE1540" i="11"/>
  <c r="AI1540" i="11"/>
  <c r="AE1604" i="11"/>
  <c r="AI1604" i="11"/>
  <c r="AI1636" i="11"/>
  <c r="AE1668" i="11"/>
  <c r="AI1668" i="11"/>
  <c r="AE1692" i="11"/>
  <c r="AI1692" i="11"/>
  <c r="AE1724" i="11"/>
  <c r="AI1724" i="11"/>
  <c r="AE1756" i="11"/>
  <c r="AI1756" i="11"/>
  <c r="AF1788" i="11"/>
  <c r="AK1788" i="11"/>
  <c r="AE1820" i="11"/>
  <c r="AI1820" i="11"/>
  <c r="AE2024" i="11"/>
  <c r="AI2024" i="11"/>
  <c r="AE2096" i="11"/>
  <c r="AI2096" i="11"/>
  <c r="AE2176" i="11"/>
  <c r="AI2176" i="11"/>
  <c r="AE2256" i="11"/>
  <c r="AI2256" i="11"/>
  <c r="AE2296" i="11"/>
  <c r="AI2296" i="11"/>
  <c r="AF2328" i="11"/>
  <c r="AK2328" i="11"/>
  <c r="AF2360" i="11"/>
  <c r="AK2360" i="11"/>
  <c r="AF2424" i="11"/>
  <c r="AK2424" i="11"/>
  <c r="AF2456" i="11"/>
  <c r="AK2456" i="11"/>
  <c r="AE2488" i="11"/>
  <c r="AI2488" i="11"/>
  <c r="AE2552" i="11"/>
  <c r="AI2552" i="11"/>
  <c r="AI2592" i="11"/>
  <c r="AE2632" i="11"/>
  <c r="AI2632" i="11"/>
  <c r="AE2672" i="11"/>
  <c r="AI2672" i="11"/>
  <c r="AE2704" i="11"/>
  <c r="AI2704" i="11"/>
  <c r="AE2768" i="11"/>
  <c r="AI2768" i="11"/>
  <c r="AE2800" i="11"/>
  <c r="AI2800" i="11"/>
  <c r="AE2832" i="11"/>
  <c r="AI2832" i="11"/>
  <c r="AF2864" i="11"/>
  <c r="AK2864" i="11"/>
  <c r="AF2904" i="11"/>
  <c r="AK2904" i="11"/>
  <c r="AF2936" i="11"/>
  <c r="AK2936" i="11"/>
  <c r="AF2976" i="11"/>
  <c r="AK2976" i="11"/>
  <c r="AF3008" i="11"/>
  <c r="AK3008" i="11"/>
  <c r="AF3072" i="11"/>
  <c r="AK3072" i="11"/>
  <c r="AF3104" i="11"/>
  <c r="AK3104" i="11"/>
  <c r="AE3160" i="11"/>
  <c r="AI3160" i="11"/>
  <c r="AF3232" i="11"/>
  <c r="AK3232" i="11"/>
  <c r="AI3336" i="11"/>
  <c r="AE3368" i="11"/>
  <c r="AI3368" i="11"/>
  <c r="AF3448" i="11"/>
  <c r="AK3448" i="11"/>
  <c r="AF3488" i="11"/>
  <c r="AK3488" i="11"/>
  <c r="AF3528" i="11"/>
  <c r="AK3528" i="11"/>
  <c r="AF3560" i="11"/>
  <c r="AK3560" i="11"/>
  <c r="AE3592" i="11"/>
  <c r="AI3592" i="11"/>
  <c r="AF3800" i="11"/>
  <c r="AK3800" i="11"/>
  <c r="AF3712" i="11"/>
  <c r="AK3712" i="11"/>
  <c r="AF3832" i="11"/>
  <c r="AK3832" i="11"/>
  <c r="AF3784" i="11"/>
  <c r="AK3784" i="11"/>
  <c r="AF127" i="11"/>
  <c r="AK127" i="11"/>
  <c r="AF167" i="11"/>
  <c r="AK167" i="11"/>
  <c r="AF295" i="11"/>
  <c r="AK295" i="11"/>
  <c r="AF335" i="11"/>
  <c r="AK335" i="11"/>
  <c r="AF415" i="11"/>
  <c r="AK415" i="11"/>
  <c r="AF503" i="11"/>
  <c r="AK503" i="11"/>
  <c r="AK783" i="11"/>
  <c r="AK999" i="11"/>
  <c r="AF1071" i="11"/>
  <c r="AK1071" i="11"/>
  <c r="AK1151" i="11"/>
  <c r="AF1223" i="11"/>
  <c r="AK1223" i="11"/>
  <c r="AK1271" i="11"/>
  <c r="AF1383" i="11"/>
  <c r="AK1383" i="11"/>
  <c r="AK1439" i="11"/>
  <c r="AF1487" i="11"/>
  <c r="AK1487" i="11"/>
  <c r="AK1535" i="11"/>
  <c r="AF1567" i="11"/>
  <c r="AK1567" i="11"/>
  <c r="AF1599" i="11"/>
  <c r="AK1599" i="11"/>
  <c r="AF1663" i="11"/>
  <c r="AK1663" i="11"/>
  <c r="AF1735" i="11"/>
  <c r="AK1735" i="11"/>
  <c r="AF1791" i="11"/>
  <c r="AK1791" i="11"/>
  <c r="AF1903" i="11"/>
  <c r="AK1903" i="11"/>
  <c r="AF1967" i="11"/>
  <c r="AK1967" i="11"/>
  <c r="AF2019" i="11"/>
  <c r="AK2019" i="11"/>
  <c r="AF2059" i="11"/>
  <c r="AK2059" i="11"/>
  <c r="AF2203" i="11"/>
  <c r="AK2203" i="11"/>
  <c r="AK2347" i="11"/>
  <c r="AF2571" i="11"/>
  <c r="AK2571" i="11"/>
  <c r="AF2635" i="11"/>
  <c r="AK2635" i="11"/>
  <c r="AK2699" i="11"/>
  <c r="AF2763" i="11"/>
  <c r="AK2763" i="11"/>
  <c r="AK2795" i="11"/>
  <c r="AF2835" i="11"/>
  <c r="AK2835" i="11"/>
  <c r="AF2867" i="11"/>
  <c r="AK2867" i="11"/>
  <c r="AF2899" i="11"/>
  <c r="AK2899" i="11"/>
  <c r="AF2931" i="11"/>
  <c r="AK2931" i="11"/>
  <c r="AF2971" i="11"/>
  <c r="AK2971" i="11"/>
  <c r="AF3019" i="11"/>
  <c r="AK3019" i="11"/>
  <c r="AF3179" i="11"/>
  <c r="AK3179" i="11"/>
  <c r="AF3243" i="11"/>
  <c r="AK3243" i="11"/>
  <c r="AF3283" i="11"/>
  <c r="AK3283" i="11"/>
  <c r="AF3315" i="11"/>
  <c r="AK3315" i="11"/>
  <c r="AF3355" i="11"/>
  <c r="AK3355" i="11"/>
  <c r="AF3395" i="11"/>
  <c r="AK3395" i="11"/>
  <c r="AF3443" i="11"/>
  <c r="AK3443" i="11"/>
  <c r="AF3491" i="11"/>
  <c r="AK3491" i="11"/>
  <c r="AF3531" i="11"/>
  <c r="AK3531" i="11"/>
  <c r="AF3571" i="11"/>
  <c r="AK3571" i="11"/>
  <c r="AK3635" i="11"/>
  <c r="AF3675" i="11"/>
  <c r="AK3675" i="11"/>
  <c r="AF3715" i="11"/>
  <c r="AK3715" i="11"/>
  <c r="AF3755" i="11"/>
  <c r="AK3755" i="11"/>
  <c r="AF3795" i="11"/>
  <c r="AK3795" i="11"/>
  <c r="AF3843" i="11"/>
  <c r="AK3843" i="11"/>
  <c r="AF3875" i="11"/>
  <c r="AK3875" i="11"/>
  <c r="AE434" i="11"/>
  <c r="AI434" i="11"/>
  <c r="AF1310" i="11"/>
  <c r="AK1310" i="11"/>
  <c r="AF1718" i="11"/>
  <c r="AK1718" i="11"/>
  <c r="AF430" i="11"/>
  <c r="AK430" i="11"/>
  <c r="AF1462" i="11"/>
  <c r="AK1462" i="11"/>
  <c r="AF1182" i="11"/>
  <c r="AK1182" i="11"/>
  <c r="AK1990" i="11"/>
  <c r="AF614" i="11"/>
  <c r="AK614" i="11"/>
  <c r="AF222" i="11"/>
  <c r="AK222" i="11"/>
  <c r="AF558" i="11"/>
  <c r="AK558" i="11"/>
  <c r="AK518" i="11"/>
  <c r="AF950" i="11"/>
  <c r="AK950" i="11"/>
  <c r="AF2154" i="11"/>
  <c r="AK2154" i="11"/>
  <c r="AF1422" i="11"/>
  <c r="AK1422" i="11"/>
  <c r="AK550" i="11"/>
  <c r="AF2162" i="11"/>
  <c r="AK2162" i="11"/>
  <c r="AF1918" i="11"/>
  <c r="AK1382" i="11"/>
  <c r="AF998" i="11"/>
  <c r="AK998" i="11"/>
  <c r="AF1934" i="11"/>
  <c r="AK1934" i="11"/>
  <c r="AF2850" i="11"/>
  <c r="AK2850" i="11"/>
  <c r="AF2938" i="11"/>
  <c r="AK2938" i="11"/>
  <c r="AF3050" i="11"/>
  <c r="AK3050" i="11"/>
  <c r="AF3114" i="11"/>
  <c r="AK3114" i="11"/>
  <c r="AF3266" i="11"/>
  <c r="AK3266" i="11"/>
  <c r="AF3314" i="11"/>
  <c r="AK3314" i="11"/>
  <c r="AF3346" i="11"/>
  <c r="AK3346" i="11"/>
  <c r="AF3714" i="11"/>
  <c r="AK3714" i="11"/>
  <c r="AF509" i="11"/>
  <c r="AK509" i="11"/>
  <c r="AE573" i="11"/>
  <c r="AI573" i="11"/>
  <c r="AE637" i="11"/>
  <c r="AI637" i="11"/>
  <c r="AE741" i="11"/>
  <c r="AI741" i="11"/>
  <c r="AE797" i="11"/>
  <c r="AI797" i="11"/>
  <c r="AE845" i="11"/>
  <c r="AI845" i="11"/>
  <c r="AE909" i="11"/>
  <c r="AI909" i="11"/>
  <c r="AE981" i="11"/>
  <c r="AI981" i="11"/>
  <c r="AE1037" i="11"/>
  <c r="AI1037" i="11"/>
  <c r="AE1109" i="11"/>
  <c r="AI1109" i="11"/>
  <c r="AE1237" i="11"/>
  <c r="AI1237" i="11"/>
  <c r="AE1277" i="11"/>
  <c r="AI1277" i="11"/>
  <c r="AE1341" i="11"/>
  <c r="AI1341" i="11"/>
  <c r="AI1381" i="11"/>
  <c r="AE1445" i="11"/>
  <c r="AI1445" i="11"/>
  <c r="AE1533" i="11"/>
  <c r="AI1533" i="11"/>
  <c r="AE1589" i="11"/>
  <c r="AI1589" i="11"/>
  <c r="AF1669" i="11"/>
  <c r="AK1669" i="11"/>
  <c r="AE2033" i="11"/>
  <c r="AI2033" i="11"/>
  <c r="AE2425" i="11"/>
  <c r="AI2425" i="11"/>
  <c r="AE2545" i="11"/>
  <c r="AI2545" i="11"/>
  <c r="AE2601" i="11"/>
  <c r="AI2601" i="11"/>
  <c r="AF2673" i="11"/>
  <c r="AK2673" i="11"/>
  <c r="AE2745" i="11"/>
  <c r="AI2745" i="11"/>
  <c r="AE2817" i="11"/>
  <c r="AI2817" i="11"/>
  <c r="AF2881" i="11"/>
  <c r="AK2881" i="11"/>
  <c r="AF2953" i="11"/>
  <c r="AK2953" i="11"/>
  <c r="AF3025" i="11"/>
  <c r="AK3025" i="11"/>
  <c r="AE3129" i="11"/>
  <c r="AI3129" i="11"/>
  <c r="AE3217" i="11"/>
  <c r="AI3217" i="11"/>
  <c r="AE3281" i="11"/>
  <c r="AI3281" i="11"/>
  <c r="AE3337" i="11"/>
  <c r="AI3337" i="11"/>
  <c r="AE3417" i="11"/>
  <c r="AI3417" i="11"/>
  <c r="AE3529" i="11"/>
  <c r="AI3529" i="11"/>
  <c r="AF3609" i="11"/>
  <c r="AK3609" i="11"/>
  <c r="AF3681" i="11"/>
  <c r="AK3681" i="11"/>
  <c r="AF3809" i="11"/>
  <c r="AK3809" i="11"/>
  <c r="AE3881" i="11"/>
  <c r="AI3881" i="11"/>
  <c r="AE232" i="11"/>
  <c r="AI232" i="11"/>
  <c r="AE384" i="11"/>
  <c r="AI384" i="11"/>
  <c r="AE480" i="11"/>
  <c r="AI480" i="11"/>
  <c r="AE560" i="11"/>
  <c r="AI560" i="11"/>
  <c r="AI632" i="11"/>
  <c r="AE672" i="11"/>
  <c r="AI672" i="11"/>
  <c r="AE816" i="11"/>
  <c r="AI816" i="11"/>
  <c r="AE936" i="11"/>
  <c r="AI936" i="11"/>
  <c r="AE1008" i="11"/>
  <c r="AI1008" i="11"/>
  <c r="AE1048" i="11"/>
  <c r="AI1048" i="11"/>
  <c r="AE1096" i="11"/>
  <c r="AI1096" i="11"/>
  <c r="AE1152" i="11"/>
  <c r="AI1152" i="11"/>
  <c r="AE1216" i="11"/>
  <c r="AI1216" i="11"/>
  <c r="AE1272" i="11"/>
  <c r="AI1272" i="11"/>
  <c r="AE1328" i="11"/>
  <c r="AI1328" i="11"/>
  <c r="AE1400" i="11"/>
  <c r="AI1400" i="11"/>
  <c r="AE1448" i="11"/>
  <c r="AI1448" i="11"/>
  <c r="AE1496" i="11"/>
  <c r="AI1496" i="11"/>
  <c r="AE1536" i="11"/>
  <c r="AI1536" i="11"/>
  <c r="AE1592" i="11"/>
  <c r="AI1592" i="11"/>
  <c r="AE1656" i="11"/>
  <c r="AI1656" i="11"/>
  <c r="AE1720" i="11"/>
  <c r="AI1720" i="11"/>
  <c r="AE1824" i="11"/>
  <c r="AI1824" i="11"/>
  <c r="AE1880" i="11"/>
  <c r="AI1880" i="11"/>
  <c r="AE1928" i="11"/>
  <c r="AI1928" i="11"/>
  <c r="AE1992" i="11"/>
  <c r="AI1992" i="11"/>
  <c r="AE2052" i="11"/>
  <c r="AI2052" i="11"/>
  <c r="AE2116" i="11"/>
  <c r="AI2116" i="11"/>
  <c r="AE2180" i="11"/>
  <c r="AI2180" i="11"/>
  <c r="AE3776" i="11"/>
  <c r="AI3776" i="11"/>
  <c r="AE3872" i="11"/>
  <c r="AI3872" i="11"/>
  <c r="AE1215" i="11"/>
  <c r="AI1215" i="11"/>
  <c r="AF1563" i="11"/>
  <c r="AK1563" i="11"/>
  <c r="AF3091" i="11"/>
  <c r="AK3091" i="11"/>
  <c r="AF3131" i="11"/>
  <c r="AK3131" i="11"/>
  <c r="AF3171" i="11"/>
  <c r="AK3171" i="11"/>
  <c r="AE870" i="11"/>
  <c r="AI870" i="11"/>
  <c r="AE3098" i="11"/>
  <c r="AI3098" i="11"/>
  <c r="AF823" i="11"/>
  <c r="AK823" i="11"/>
  <c r="AF871" i="11"/>
  <c r="AK871" i="11"/>
  <c r="AK1510" i="11"/>
  <c r="AF1855" i="11"/>
  <c r="AK1855" i="11"/>
  <c r="AE1790" i="11"/>
  <c r="AI1790" i="11"/>
  <c r="AF2426" i="11"/>
  <c r="AK2426" i="11"/>
  <c r="AF2770" i="11"/>
  <c r="AK2770" i="11"/>
  <c r="AF3594" i="11"/>
  <c r="AK3594" i="11"/>
  <c r="AF3150" i="11"/>
  <c r="AK3150" i="11"/>
  <c r="AE3626" i="11"/>
  <c r="AI3626" i="11"/>
  <c r="AF1999" i="11"/>
  <c r="AK1999" i="11"/>
  <c r="AF2001" i="11"/>
  <c r="AK2001" i="11"/>
  <c r="AF631" i="11"/>
  <c r="AK631" i="11"/>
  <c r="AF935" i="11"/>
  <c r="AK935" i="11"/>
  <c r="AF1931" i="11"/>
  <c r="AK1931" i="11"/>
  <c r="AF3555" i="11"/>
  <c r="AK3555" i="11"/>
  <c r="AF462" i="11"/>
  <c r="AK462" i="11"/>
  <c r="AE3882" i="11"/>
  <c r="AI3882" i="11"/>
  <c r="AE3570" i="11"/>
  <c r="AI3570" i="11"/>
  <c r="AF3793" i="11"/>
  <c r="AK3793" i="11"/>
  <c r="AF1319" i="11"/>
  <c r="AK1319" i="11"/>
  <c r="AF3447" i="11"/>
  <c r="AK3447" i="11"/>
  <c r="AF1486" i="11"/>
  <c r="AK1486" i="11"/>
  <c r="AE3640" i="11"/>
  <c r="AI3640" i="11"/>
  <c r="AE3792" i="11"/>
  <c r="AI3792" i="11"/>
  <c r="AF1343" i="11"/>
  <c r="AK1343" i="11"/>
  <c r="AF1523" i="11"/>
  <c r="AK1523" i="11"/>
  <c r="AF1571" i="11"/>
  <c r="AK1571" i="11"/>
  <c r="AF3059" i="11"/>
  <c r="AK3059" i="11"/>
  <c r="AF3099" i="11"/>
  <c r="AK3099" i="11"/>
  <c r="AF3139" i="11"/>
  <c r="AK3139" i="11"/>
  <c r="AF2658" i="11"/>
  <c r="AK2658" i="11"/>
  <c r="AE2171" i="11"/>
  <c r="AI2171" i="11"/>
  <c r="AE1326" i="11"/>
  <c r="AF3106" i="11"/>
  <c r="AK3106" i="11"/>
  <c r="AF571" i="11"/>
  <c r="AK571" i="11"/>
  <c r="AF751" i="11"/>
  <c r="AK751" i="11"/>
  <c r="AF799" i="11"/>
  <c r="AK799" i="11"/>
  <c r="AF839" i="11"/>
  <c r="AK839" i="11"/>
  <c r="AF887" i="11"/>
  <c r="AK887" i="11"/>
  <c r="AF2507" i="11"/>
  <c r="AK2507" i="11"/>
  <c r="AF1526" i="11"/>
  <c r="AK1526" i="11"/>
  <c r="AF1863" i="11"/>
  <c r="AK1863" i="11"/>
  <c r="AF2402" i="11"/>
  <c r="AK2402" i="11"/>
  <c r="AF2442" i="11"/>
  <c r="AK2442" i="11"/>
  <c r="AF184" i="11"/>
  <c r="AK184" i="11"/>
  <c r="AF3794" i="11"/>
  <c r="AK3794" i="11"/>
  <c r="AF2266" i="11"/>
  <c r="AK2266" i="11"/>
  <c r="AE1999" i="11"/>
  <c r="AI1999" i="11"/>
  <c r="AE631" i="11"/>
  <c r="AI631" i="11"/>
  <c r="AE935" i="11"/>
  <c r="AI935" i="11"/>
  <c r="AE3555" i="11"/>
  <c r="AI3555" i="11"/>
  <c r="AF3882" i="11"/>
  <c r="AK3882" i="11"/>
  <c r="AF3418" i="11"/>
  <c r="AI2494" i="11"/>
  <c r="AE1319" i="11"/>
  <c r="AI1319" i="11"/>
  <c r="AE3447" i="11"/>
  <c r="AI3447" i="11"/>
  <c r="AE3228" i="11"/>
  <c r="AI3228" i="11"/>
  <c r="AE2280" i="11"/>
  <c r="AI2280" i="11"/>
  <c r="AF3648" i="11"/>
  <c r="AK3648" i="11"/>
  <c r="AE1343" i="11"/>
  <c r="AI1343" i="11"/>
  <c r="AE1523" i="11"/>
  <c r="AI1523" i="11"/>
  <c r="AE3059" i="11"/>
  <c r="AI3059" i="11"/>
  <c r="AE3099" i="11"/>
  <c r="AI3099" i="11"/>
  <c r="AE3139" i="11"/>
  <c r="AI3139" i="11"/>
  <c r="AE2658" i="11"/>
  <c r="AI2658" i="11"/>
  <c r="AI1334" i="11"/>
  <c r="AF2623" i="11"/>
  <c r="AK2623" i="11"/>
  <c r="AF574" i="11"/>
  <c r="AK574" i="11"/>
  <c r="AF2890" i="11"/>
  <c r="AK2890" i="11"/>
  <c r="AK3730" i="11"/>
  <c r="AF3440" i="11"/>
  <c r="AK3440" i="11"/>
  <c r="AE571" i="11"/>
  <c r="AI571" i="11"/>
  <c r="AE751" i="11"/>
  <c r="AI751" i="11"/>
  <c r="AE799" i="11"/>
  <c r="AI799" i="11"/>
  <c r="AE839" i="11"/>
  <c r="AI839" i="11"/>
  <c r="AE887" i="11"/>
  <c r="AI887" i="11"/>
  <c r="AE2507" i="11"/>
  <c r="AI2507" i="11"/>
  <c r="AI1526" i="11"/>
  <c r="AE1863" i="11"/>
  <c r="AI1863" i="11"/>
  <c r="AE2402" i="11"/>
  <c r="AI2402" i="11"/>
  <c r="AE2442" i="11"/>
  <c r="AI2442" i="11"/>
  <c r="AE2457" i="11"/>
  <c r="AI2457" i="11"/>
  <c r="AF421" i="11"/>
  <c r="AK421" i="11"/>
  <c r="AE137" i="11"/>
  <c r="AI137" i="11"/>
  <c r="AF247" i="11"/>
  <c r="AK247" i="11"/>
  <c r="AE1901" i="11"/>
  <c r="AI1901" i="11"/>
  <c r="AE1868" i="11"/>
  <c r="AI1868" i="11"/>
  <c r="AF2015" i="11"/>
  <c r="AK2015" i="11"/>
  <c r="AF2505" i="11"/>
  <c r="AK2505" i="11"/>
  <c r="AK1876" i="11"/>
  <c r="AE121" i="11"/>
  <c r="AI121" i="11"/>
  <c r="AE231" i="11"/>
  <c r="AI231" i="11"/>
  <c r="AE342" i="11"/>
  <c r="AI342" i="11"/>
  <c r="AF1885" i="11"/>
  <c r="AK1885" i="11"/>
  <c r="AF2485" i="11"/>
  <c r="AK2485" i="11"/>
  <c r="AE1252" i="11"/>
  <c r="AI1252" i="11"/>
  <c r="AE1884" i="11"/>
  <c r="AI1884" i="11"/>
  <c r="AI2023" i="11"/>
  <c r="AE3865" i="11"/>
  <c r="AI3865" i="11"/>
  <c r="AE176" i="11"/>
  <c r="AI176" i="11"/>
  <c r="AK263" i="11"/>
  <c r="AF350" i="11"/>
  <c r="AK350" i="11"/>
  <c r="AE2500" i="11"/>
  <c r="AI2500" i="11"/>
  <c r="AE1103" i="11"/>
  <c r="AI1103" i="11"/>
  <c r="AF1844" i="11"/>
  <c r="AK1844" i="11"/>
  <c r="AF1727" i="11"/>
  <c r="AK1727" i="11"/>
  <c r="AF2563" i="11"/>
  <c r="AK2563" i="11"/>
  <c r="AF1597" i="11"/>
  <c r="AK1597" i="11"/>
  <c r="AF1685" i="11"/>
  <c r="AK1685" i="11"/>
  <c r="AF3240" i="11"/>
  <c r="AK3240" i="11"/>
  <c r="AE1590" i="11"/>
  <c r="AE1622" i="11"/>
  <c r="AI1622" i="11"/>
  <c r="AE1670" i="11"/>
  <c r="AI1670" i="11"/>
  <c r="AE1726" i="11"/>
  <c r="AI1726" i="11"/>
  <c r="AE1822" i="11"/>
  <c r="AI1822" i="11"/>
  <c r="AE3218" i="11"/>
  <c r="AI3218" i="11"/>
  <c r="AF2405" i="11"/>
  <c r="AK2405" i="11"/>
  <c r="AF2461" i="11"/>
  <c r="AK2461" i="11"/>
  <c r="AF2111" i="11"/>
  <c r="AK2111" i="11"/>
  <c r="AF2167" i="11"/>
  <c r="AK2167" i="11"/>
  <c r="AF2520" i="11"/>
  <c r="AK2520" i="11"/>
  <c r="AE1949" i="11"/>
  <c r="AI1949" i="11"/>
  <c r="AI3278" i="11"/>
  <c r="AE3342" i="11"/>
  <c r="AI3342" i="11"/>
  <c r="AE3494" i="11"/>
  <c r="AI3494" i="11"/>
  <c r="AE3566" i="11"/>
  <c r="AI3566" i="11"/>
  <c r="AI3734" i="11"/>
  <c r="AI3774" i="11"/>
  <c r="AK2290" i="11"/>
  <c r="AF2346" i="11"/>
  <c r="AK2346" i="11"/>
  <c r="AE3292" i="11"/>
  <c r="AI3292" i="11"/>
  <c r="AF1276" i="11"/>
  <c r="AK1276" i="11"/>
  <c r="AK1308" i="11"/>
  <c r="AF2434" i="11"/>
  <c r="AK2434" i="11"/>
  <c r="AF2506" i="11"/>
  <c r="AK2506" i="11"/>
  <c r="AF3370" i="11"/>
  <c r="AK3370" i="11"/>
  <c r="AF3410" i="11"/>
  <c r="AK3410" i="11"/>
  <c r="AF3473" i="11"/>
  <c r="AK3473" i="11"/>
  <c r="AF3138" i="11"/>
  <c r="AK3138" i="11"/>
  <c r="AF876" i="11"/>
  <c r="AK876" i="11"/>
  <c r="AK1052" i="11"/>
  <c r="AF1420" i="11"/>
  <c r="AK1420" i="11"/>
  <c r="AE2903" i="11"/>
  <c r="AI2903" i="11"/>
  <c r="AE3351" i="11"/>
  <c r="AI3351" i="11"/>
  <c r="AE3535" i="11"/>
  <c r="AI3535" i="11"/>
  <c r="AE3631" i="11"/>
  <c r="AI3631" i="11"/>
  <c r="AE3679" i="11"/>
  <c r="AI3679" i="11"/>
  <c r="AE3711" i="11"/>
  <c r="AI3711" i="11"/>
  <c r="AE3751" i="11"/>
  <c r="AI3751" i="11"/>
  <c r="AE3847" i="11"/>
  <c r="AI3847" i="11"/>
  <c r="AE150" i="11"/>
  <c r="AI150" i="11"/>
  <c r="AE182" i="11"/>
  <c r="AI182" i="11"/>
  <c r="AE229" i="11"/>
  <c r="AI229" i="11"/>
  <c r="AE325" i="11"/>
  <c r="AI325" i="11"/>
  <c r="AF487" i="11"/>
  <c r="AK487" i="11"/>
  <c r="AF559" i="11"/>
  <c r="AK559" i="11"/>
  <c r="AF599" i="11"/>
  <c r="AK599" i="11"/>
  <c r="AK639" i="11"/>
  <c r="AF735" i="11"/>
  <c r="AK735" i="11"/>
  <c r="AF879" i="11"/>
  <c r="AK879" i="11"/>
  <c r="AF983" i="11"/>
  <c r="AK983" i="11"/>
  <c r="AF1023" i="11"/>
  <c r="AK1023" i="11"/>
  <c r="AE2570" i="11"/>
  <c r="AI2570" i="11"/>
  <c r="AE2610" i="11"/>
  <c r="AI2610" i="11"/>
  <c r="AF3600" i="11"/>
  <c r="AK3600" i="11"/>
  <c r="AF177" i="11"/>
  <c r="AK177" i="11"/>
  <c r="AF3682" i="11"/>
  <c r="AK3682" i="11"/>
  <c r="AF3810" i="11"/>
  <c r="AK3810" i="11"/>
  <c r="AF524" i="11"/>
  <c r="AK524" i="11"/>
  <c r="AE2115" i="11"/>
  <c r="AI2115" i="11"/>
  <c r="AE2155" i="11"/>
  <c r="AI2155" i="11"/>
  <c r="AE2219" i="11"/>
  <c r="AI2219" i="11"/>
  <c r="AE2251" i="11"/>
  <c r="AI2251" i="11"/>
  <c r="AI2283" i="11"/>
  <c r="AI2331" i="11"/>
  <c r="AE2395" i="11"/>
  <c r="AI2395" i="11"/>
  <c r="AE2443" i="11"/>
  <c r="AI2443" i="11"/>
  <c r="AE2475" i="11"/>
  <c r="AI2475" i="11"/>
  <c r="AE2547" i="11"/>
  <c r="AI2547" i="11"/>
  <c r="AF2076" i="11"/>
  <c r="AK2076" i="11"/>
  <c r="AE3554" i="11"/>
  <c r="AI3554" i="11"/>
  <c r="AE3610" i="11"/>
  <c r="AF209" i="11"/>
  <c r="AK209" i="11"/>
  <c r="AF241" i="11"/>
  <c r="AK241" i="11"/>
  <c r="AF273" i="11"/>
  <c r="AK273" i="11"/>
  <c r="AF305" i="11"/>
  <c r="AK305" i="11"/>
  <c r="AF337" i="11"/>
  <c r="AK337" i="11"/>
  <c r="AF377" i="11"/>
  <c r="AK377" i="11"/>
  <c r="AF409" i="11"/>
  <c r="AK409" i="11"/>
  <c r="AF441" i="11"/>
  <c r="AK441" i="11"/>
  <c r="AF473" i="11"/>
  <c r="AK473" i="11"/>
  <c r="AF505" i="11"/>
  <c r="AK505" i="11"/>
  <c r="AE561" i="11"/>
  <c r="AI561" i="11"/>
  <c r="AI593" i="11"/>
  <c r="AE625" i="11"/>
  <c r="AI625" i="11"/>
  <c r="AE657" i="11"/>
  <c r="AI657" i="11"/>
  <c r="AE697" i="11"/>
  <c r="AI697" i="11"/>
  <c r="AE729" i="11"/>
  <c r="AI729" i="11"/>
  <c r="AF769" i="11"/>
  <c r="AK769" i="11"/>
  <c r="AF801" i="11"/>
  <c r="AK801" i="11"/>
  <c r="AF841" i="11"/>
  <c r="AK841" i="11"/>
  <c r="AE865" i="11"/>
  <c r="AI865" i="11"/>
  <c r="AE897" i="11"/>
  <c r="AI897" i="11"/>
  <c r="AE937" i="11"/>
  <c r="AI937" i="11"/>
  <c r="AI969" i="11"/>
  <c r="AI1001" i="11"/>
  <c r="AE2404" i="11"/>
  <c r="AI2404" i="11"/>
  <c r="AE2612" i="11"/>
  <c r="AI2612" i="11"/>
  <c r="AF1752" i="11"/>
  <c r="AK1752" i="11"/>
  <c r="AE1431" i="11"/>
  <c r="AI1431" i="11"/>
  <c r="AE2707" i="11"/>
  <c r="AI2707" i="11"/>
  <c r="AI3689" i="11"/>
  <c r="AE3706" i="11"/>
  <c r="AI3706" i="11"/>
  <c r="AE2204" i="11"/>
  <c r="AI2204" i="11"/>
  <c r="AE2292" i="11"/>
  <c r="AI2292" i="11"/>
  <c r="AI2732" i="11"/>
  <c r="AE3492" i="11"/>
  <c r="AI3492" i="11"/>
  <c r="AE3812" i="11"/>
  <c r="AI3812" i="11"/>
  <c r="AE243" i="11"/>
  <c r="AI243" i="11"/>
  <c r="AE753" i="11"/>
  <c r="AI753" i="11"/>
  <c r="AE1081" i="11"/>
  <c r="AI1081" i="11"/>
  <c r="AF1113" i="11"/>
  <c r="AK1113" i="11"/>
  <c r="AF1153" i="11"/>
  <c r="AK1153" i="11"/>
  <c r="AF1185" i="11"/>
  <c r="AK1185" i="11"/>
  <c r="AF1217" i="11"/>
  <c r="AK1217" i="11"/>
  <c r="AF1257" i="11"/>
  <c r="AK1257" i="11"/>
  <c r="AE1281" i="11"/>
  <c r="AI1281" i="11"/>
  <c r="AE1313" i="11"/>
  <c r="AI1313" i="11"/>
  <c r="AF1353" i="11"/>
  <c r="AK1353" i="11"/>
  <c r="AF1385" i="11"/>
  <c r="AK1385" i="11"/>
  <c r="AK1425" i="11"/>
  <c r="AE1465" i="11"/>
  <c r="AI1465" i="11"/>
  <c r="AF1561" i="11"/>
  <c r="AK1561" i="11"/>
  <c r="AF1585" i="11"/>
  <c r="AK1585" i="11"/>
  <c r="AE1681" i="11"/>
  <c r="AI1681" i="11"/>
  <c r="AE1713" i="11"/>
  <c r="AI1713" i="11"/>
  <c r="AE1745" i="11"/>
  <c r="AI1745" i="11"/>
  <c r="AF1793" i="11"/>
  <c r="AK1793" i="11"/>
  <c r="AE1873" i="11"/>
  <c r="AI1873" i="11"/>
  <c r="AE1913" i="11"/>
  <c r="AI1913" i="11"/>
  <c r="AF1977" i="11"/>
  <c r="AK1977" i="11"/>
  <c r="AF2013" i="11"/>
  <c r="AK2013" i="11"/>
  <c r="AE2053" i="11"/>
  <c r="AI2053" i="11"/>
  <c r="AF2117" i="11"/>
  <c r="AK2117" i="11"/>
  <c r="AE2157" i="11"/>
  <c r="AI2157" i="11"/>
  <c r="AE2285" i="11"/>
  <c r="AI2285" i="11"/>
  <c r="AE2317" i="11"/>
  <c r="AI2317" i="11"/>
  <c r="AE2349" i="11"/>
  <c r="AI2349" i="11"/>
  <c r="AE2501" i="11"/>
  <c r="AI2501" i="11"/>
  <c r="AE2533" i="11"/>
  <c r="AI2533" i="11"/>
  <c r="AE2565" i="11"/>
  <c r="AI2565" i="11"/>
  <c r="AF2637" i="11"/>
  <c r="AK2637" i="11"/>
  <c r="AF2701" i="11"/>
  <c r="AK2701" i="11"/>
  <c r="AF2733" i="11"/>
  <c r="AK2733" i="11"/>
  <c r="AF2805" i="11"/>
  <c r="AK2805" i="11"/>
  <c r="AE2861" i="11"/>
  <c r="AI2861" i="11"/>
  <c r="AE2933" i="11"/>
  <c r="AI2933" i="11"/>
  <c r="AE2965" i="11"/>
  <c r="AI2965" i="11"/>
  <c r="AF3069" i="11"/>
  <c r="AK3069" i="11"/>
  <c r="AE3205" i="11"/>
  <c r="AI3205" i="11"/>
  <c r="AE212" i="11"/>
  <c r="AI212" i="11"/>
  <c r="AE3397" i="11"/>
  <c r="AI3397" i="11"/>
  <c r="AE3501" i="11"/>
  <c r="AI3501" i="11"/>
  <c r="AE3709" i="11"/>
  <c r="AI3709" i="11"/>
  <c r="AE252" i="11"/>
  <c r="AI252" i="11"/>
  <c r="AF3405" i="11"/>
  <c r="AK3405" i="11"/>
  <c r="AE3597" i="11"/>
  <c r="AI3597" i="11"/>
  <c r="AF3853" i="11"/>
  <c r="AK3853" i="11"/>
  <c r="AE148" i="11"/>
  <c r="AI148" i="11"/>
  <c r="AE3437" i="11"/>
  <c r="AI3437" i="11"/>
  <c r="AE3621" i="11"/>
  <c r="AI3621" i="11"/>
  <c r="AF3749" i="11"/>
  <c r="AK3749" i="11"/>
  <c r="AF132" i="11"/>
  <c r="AK132" i="11"/>
  <c r="AF244" i="11"/>
  <c r="AK244" i="11"/>
  <c r="AI290" i="11"/>
  <c r="AI730" i="11"/>
  <c r="AE706" i="11"/>
  <c r="AI706" i="11"/>
  <c r="AF274" i="11"/>
  <c r="AK274" i="11"/>
  <c r="AK530" i="11"/>
  <c r="AK818" i="11"/>
  <c r="AE778" i="11"/>
  <c r="AI778" i="11"/>
  <c r="AF202" i="11"/>
  <c r="AK202" i="11"/>
  <c r="AI546" i="11"/>
  <c r="AI762" i="11"/>
  <c r="AK218" i="11"/>
  <c r="AK554" i="11"/>
  <c r="AF802" i="11"/>
  <c r="AK802" i="11"/>
  <c r="AE874" i="11"/>
  <c r="AI874" i="11"/>
  <c r="AI906" i="11"/>
  <c r="AI938" i="11"/>
  <c r="AK1034" i="11"/>
  <c r="AK1066" i="11"/>
  <c r="AF1106" i="11"/>
  <c r="AK1106" i="11"/>
  <c r="AF1138" i="11"/>
  <c r="AK1138" i="11"/>
  <c r="AE1162" i="11"/>
  <c r="AI1162" i="11"/>
  <c r="AI1194" i="11"/>
  <c r="AI1226" i="11"/>
  <c r="AI1290" i="11"/>
  <c r="AK1322" i="11"/>
  <c r="AI1354" i="11"/>
  <c r="AF1386" i="11"/>
  <c r="AK1386" i="11"/>
  <c r="AK1418" i="11"/>
  <c r="AK1450" i="11"/>
  <c r="AK1514" i="11"/>
  <c r="AF1546" i="11"/>
  <c r="AK1546" i="11"/>
  <c r="AF1578" i="11"/>
  <c r="AK1578" i="11"/>
  <c r="AI1602" i="11"/>
  <c r="AI1666" i="11"/>
  <c r="AK1698" i="11"/>
  <c r="AI1730" i="11"/>
  <c r="AK1762" i="11"/>
  <c r="AK1794" i="11"/>
  <c r="AF1826" i="11"/>
  <c r="AK1826" i="11"/>
  <c r="AI1858" i="11"/>
  <c r="AF1890" i="11"/>
  <c r="AK1890" i="11"/>
  <c r="AE1922" i="11"/>
  <c r="AI1922" i="11"/>
  <c r="AK1954" i="11"/>
  <c r="AK1986" i="11"/>
  <c r="AI2022" i="11"/>
  <c r="AK2054" i="11"/>
  <c r="AK2094" i="11"/>
  <c r="AK2126" i="11"/>
  <c r="AK2166" i="11"/>
  <c r="AK2206" i="11"/>
  <c r="AE2254" i="11"/>
  <c r="AI2254" i="11"/>
  <c r="AI2302" i="11"/>
  <c r="AE2350" i="11"/>
  <c r="AI2350" i="11"/>
  <c r="AE2382" i="11"/>
  <c r="AI2382" i="11"/>
  <c r="AE2414" i="11"/>
  <c r="AI2414" i="11"/>
  <c r="AE2478" i="11"/>
  <c r="AI2478" i="11"/>
  <c r="AE2518" i="11"/>
  <c r="AI2518" i="11"/>
  <c r="AI2550" i="11"/>
  <c r="AF2582" i="11"/>
  <c r="AK2582" i="11"/>
  <c r="AF2614" i="11"/>
  <c r="AK2614" i="11"/>
  <c r="AE2646" i="11"/>
  <c r="AI2646" i="11"/>
  <c r="AF2678" i="11"/>
  <c r="AK2678" i="11"/>
  <c r="AK2766" i="11"/>
  <c r="AI2798" i="11"/>
  <c r="AI2830" i="11"/>
  <c r="AI2862" i="11"/>
  <c r="AI2894" i="11"/>
  <c r="AI2926" i="11"/>
  <c r="AF2958" i="11"/>
  <c r="AK2958" i="11"/>
  <c r="AE2982" i="11"/>
  <c r="AI2982" i="11"/>
  <c r="AE3014" i="11"/>
  <c r="AI3014" i="11"/>
  <c r="AF3046" i="11"/>
  <c r="AK3046" i="11"/>
  <c r="AE3078" i="11"/>
  <c r="AI3078" i="11"/>
  <c r="AE3110" i="11"/>
  <c r="AI3110" i="11"/>
  <c r="AI3142" i="11"/>
  <c r="AF3182" i="11"/>
  <c r="AK3182" i="11"/>
  <c r="AI3270" i="11"/>
  <c r="AE3382" i="11"/>
  <c r="AI3382" i="11"/>
  <c r="AE3422" i="11"/>
  <c r="AI3422" i="11"/>
  <c r="AF3470" i="11"/>
  <c r="AK3470" i="11"/>
  <c r="AE3510" i="11"/>
  <c r="AI3510" i="11"/>
  <c r="AE3574" i="11"/>
  <c r="AI3574" i="11"/>
  <c r="AF3654" i="11"/>
  <c r="AK3654" i="11"/>
  <c r="AE3686" i="11"/>
  <c r="AI3686" i="11"/>
  <c r="AI3726" i="11"/>
  <c r="AE3862" i="11"/>
  <c r="AI3862" i="11"/>
  <c r="AE117" i="11"/>
  <c r="AI117" i="11"/>
  <c r="AE149" i="11"/>
  <c r="AI149" i="11"/>
  <c r="AE189" i="11"/>
  <c r="AI189" i="11"/>
  <c r="AF245" i="11"/>
  <c r="AK245" i="11"/>
  <c r="AE285" i="11"/>
  <c r="AI285" i="11"/>
  <c r="AE349" i="11"/>
  <c r="AI349" i="11"/>
  <c r="AE389" i="11"/>
  <c r="AI389" i="11"/>
  <c r="AE508" i="11"/>
  <c r="AI508" i="11"/>
  <c r="AE596" i="11"/>
  <c r="AI596" i="11"/>
  <c r="AF1017" i="11"/>
  <c r="AK1017" i="11"/>
  <c r="AK3717" i="11"/>
  <c r="AF1897" i="11"/>
  <c r="AK1897" i="11"/>
  <c r="AF2141" i="11"/>
  <c r="AK2141" i="11"/>
  <c r="AE404" i="11"/>
  <c r="AI404" i="11"/>
  <c r="AF411" i="11"/>
  <c r="AK411" i="11"/>
  <c r="AF459" i="11"/>
  <c r="AK459" i="11"/>
  <c r="AF627" i="11"/>
  <c r="AK627" i="11"/>
  <c r="AF675" i="11"/>
  <c r="AK675" i="11"/>
  <c r="AF755" i="11"/>
  <c r="AK755" i="11"/>
  <c r="AF827" i="11"/>
  <c r="AK827" i="11"/>
  <c r="AF907" i="11"/>
  <c r="AK907" i="11"/>
  <c r="AF963" i="11"/>
  <c r="AK963" i="11"/>
  <c r="AF1043" i="11"/>
  <c r="AK1043" i="11"/>
  <c r="AF1123" i="11"/>
  <c r="AK1123" i="11"/>
  <c r="AF1235" i="11"/>
  <c r="AK1235" i="11"/>
  <c r="AF1307" i="11"/>
  <c r="AK1307" i="11"/>
  <c r="AF1347" i="11"/>
  <c r="AK1347" i="11"/>
  <c r="AF1531" i="11"/>
  <c r="AK1531" i="11"/>
  <c r="AF1603" i="11"/>
  <c r="AK1603" i="11"/>
  <c r="AF1659" i="11"/>
  <c r="AK1659" i="11"/>
  <c r="AE1859" i="11"/>
  <c r="AI1859" i="11"/>
  <c r="AE1915" i="11"/>
  <c r="AI1915" i="11"/>
  <c r="AF2031" i="11"/>
  <c r="AK2031" i="11"/>
  <c r="AE2215" i="11"/>
  <c r="AI2215" i="11"/>
  <c r="AE2359" i="11"/>
  <c r="AI2359" i="11"/>
  <c r="AE2407" i="11"/>
  <c r="AI2407" i="11"/>
  <c r="AE2479" i="11"/>
  <c r="AI2479" i="11"/>
  <c r="AE2559" i="11"/>
  <c r="AI2559" i="11"/>
  <c r="AI2975" i="11"/>
  <c r="AE3239" i="11"/>
  <c r="AI3239" i="11"/>
  <c r="AE3503" i="11"/>
  <c r="AI3503" i="11"/>
  <c r="AF380" i="11"/>
  <c r="AK380" i="11"/>
  <c r="AF3767" i="11"/>
  <c r="AK3767" i="11"/>
  <c r="AE636" i="11"/>
  <c r="AI636" i="11"/>
  <c r="AE676" i="11"/>
  <c r="AI676" i="11"/>
  <c r="AE708" i="11"/>
  <c r="AI708" i="11"/>
  <c r="AE740" i="11"/>
  <c r="AI740" i="11"/>
  <c r="AF772" i="11"/>
  <c r="AK772" i="11"/>
  <c r="AF804" i="11"/>
  <c r="AK804" i="11"/>
  <c r="AE852" i="11"/>
  <c r="AI852" i="11"/>
  <c r="AE892" i="11"/>
  <c r="AI892" i="11"/>
  <c r="AE948" i="11"/>
  <c r="AI948" i="11"/>
  <c r="AE972" i="11"/>
  <c r="AI972" i="11"/>
  <c r="AE1004" i="11"/>
  <c r="AI1004" i="11"/>
  <c r="AE1036" i="11"/>
  <c r="AI1036" i="11"/>
  <c r="AE1076" i="11"/>
  <c r="AI1076" i="11"/>
  <c r="AF1140" i="11"/>
  <c r="AK1140" i="11"/>
  <c r="AF1180" i="11"/>
  <c r="AK1180" i="11"/>
  <c r="AE1220" i="11"/>
  <c r="AI1220" i="11"/>
  <c r="AE1340" i="11"/>
  <c r="AI1340" i="11"/>
  <c r="AF1388" i="11"/>
  <c r="AK1388" i="11"/>
  <c r="AE1428" i="11"/>
  <c r="AI1428" i="11"/>
  <c r="AK1516" i="11"/>
  <c r="AF1548" i="11"/>
  <c r="AK1548" i="11"/>
  <c r="AF1604" i="11"/>
  <c r="AK1604" i="11"/>
  <c r="AF1636" i="11"/>
  <c r="AK1636" i="11"/>
  <c r="AF1668" i="11"/>
  <c r="AK1668" i="11"/>
  <c r="AE1700" i="11"/>
  <c r="AI1700" i="11"/>
  <c r="AF1732" i="11"/>
  <c r="AK1732" i="11"/>
  <c r="AF1764" i="11"/>
  <c r="AK1764" i="11"/>
  <c r="AK1796" i="11"/>
  <c r="AE1828" i="11"/>
  <c r="AI1828" i="11"/>
  <c r="AF2072" i="11"/>
  <c r="AK2072" i="11"/>
  <c r="AE2104" i="11"/>
  <c r="AI2104" i="11"/>
  <c r="AF2144" i="11"/>
  <c r="AK2144" i="11"/>
  <c r="AF2256" i="11"/>
  <c r="AK2256" i="11"/>
  <c r="AF2296" i="11"/>
  <c r="AK2296" i="11"/>
  <c r="AE2328" i="11"/>
  <c r="AI2328" i="11"/>
  <c r="AE2360" i="11"/>
  <c r="AI2360" i="11"/>
  <c r="AE2424" i="11"/>
  <c r="AI2424" i="11"/>
  <c r="AE2456" i="11"/>
  <c r="AI2456" i="11"/>
  <c r="AF2488" i="11"/>
  <c r="AK2488" i="11"/>
  <c r="AF2560" i="11"/>
  <c r="AK2560" i="11"/>
  <c r="AF2600" i="11"/>
  <c r="AK2600" i="11"/>
  <c r="AF2640" i="11"/>
  <c r="AK2640" i="11"/>
  <c r="AF2680" i="11"/>
  <c r="AK2680" i="11"/>
  <c r="AF2712" i="11"/>
  <c r="AK2712" i="11"/>
  <c r="AF2744" i="11"/>
  <c r="AK2744" i="11"/>
  <c r="AF2776" i="11"/>
  <c r="AK2776" i="11"/>
  <c r="AK2808" i="11"/>
  <c r="AE2864" i="11"/>
  <c r="AI2864" i="11"/>
  <c r="AE2904" i="11"/>
  <c r="AI2904" i="11"/>
  <c r="AE2936" i="11"/>
  <c r="AI2936" i="11"/>
  <c r="AI2976" i="11"/>
  <c r="AE3008" i="11"/>
  <c r="AI3008" i="11"/>
  <c r="AE3072" i="11"/>
  <c r="AI3072" i="11"/>
  <c r="AE3104" i="11"/>
  <c r="AI3104" i="11"/>
  <c r="AF3248" i="11"/>
  <c r="AK3248" i="11"/>
  <c r="AF3312" i="11"/>
  <c r="AK3312" i="11"/>
  <c r="AF3344" i="11"/>
  <c r="AK3344" i="11"/>
  <c r="AF3368" i="11"/>
  <c r="AK3368" i="11"/>
  <c r="AE3448" i="11"/>
  <c r="AI3448" i="11"/>
  <c r="AE3488" i="11"/>
  <c r="AI3488" i="11"/>
  <c r="AE3528" i="11"/>
  <c r="AI3528" i="11"/>
  <c r="AE3560" i="11"/>
  <c r="AI3560" i="11"/>
  <c r="AF3592" i="11"/>
  <c r="AK3592" i="11"/>
  <c r="AF3744" i="11"/>
  <c r="AK3744" i="11"/>
  <c r="AE3400" i="11"/>
  <c r="AI3400" i="11"/>
  <c r="AF3864" i="11"/>
  <c r="AK3864" i="11"/>
  <c r="AK2152" i="11"/>
  <c r="AE127" i="11"/>
  <c r="AI127" i="11"/>
  <c r="AE167" i="11"/>
  <c r="AI167" i="11"/>
  <c r="AE295" i="11"/>
  <c r="AI295" i="11"/>
  <c r="AE335" i="11"/>
  <c r="AI335" i="11"/>
  <c r="AE415" i="11"/>
  <c r="AI415" i="11"/>
  <c r="AE503" i="11"/>
  <c r="AI503" i="11"/>
  <c r="AI783" i="11"/>
  <c r="AI999" i="11"/>
  <c r="AE1071" i="11"/>
  <c r="AI1071" i="11"/>
  <c r="AI1151" i="11"/>
  <c r="AE1223" i="11"/>
  <c r="AI1223" i="11"/>
  <c r="AE1271" i="11"/>
  <c r="AI1271" i="11"/>
  <c r="AE1383" i="11"/>
  <c r="AI1383" i="11"/>
  <c r="AI1439" i="11"/>
  <c r="AE1487" i="11"/>
  <c r="AI1487" i="11"/>
  <c r="AI1535" i="11"/>
  <c r="AI1567" i="11"/>
  <c r="AE1599" i="11"/>
  <c r="AI1599" i="11"/>
  <c r="AE1663" i="11"/>
  <c r="AI1663" i="11"/>
  <c r="AE1735" i="11"/>
  <c r="AI1735" i="11"/>
  <c r="AE1791" i="11"/>
  <c r="AI1791" i="11"/>
  <c r="AE1903" i="11"/>
  <c r="AI1903" i="11"/>
  <c r="AE1967" i="11"/>
  <c r="AI1967" i="11"/>
  <c r="AE2019" i="11"/>
  <c r="AI2019" i="11"/>
  <c r="AE2059" i="11"/>
  <c r="AI2059" i="11"/>
  <c r="AE2203" i="11"/>
  <c r="AI2203" i="11"/>
  <c r="AI2347" i="11"/>
  <c r="AE2571" i="11"/>
  <c r="AI2571" i="11"/>
  <c r="AE2635" i="11"/>
  <c r="AI2635" i="11"/>
  <c r="AI2699" i="11"/>
  <c r="AE2763" i="11"/>
  <c r="AI2763" i="11"/>
  <c r="AI2795" i="11"/>
  <c r="AE2835" i="11"/>
  <c r="AI2835" i="11"/>
  <c r="AE2867" i="11"/>
  <c r="AI2867" i="11"/>
  <c r="AE2899" i="11"/>
  <c r="AI2899" i="11"/>
  <c r="AE2931" i="11"/>
  <c r="AI2931" i="11"/>
  <c r="AE2971" i="11"/>
  <c r="AI2971" i="11"/>
  <c r="AE3019" i="11"/>
  <c r="AI3019" i="11"/>
  <c r="AE3179" i="11"/>
  <c r="AI3179" i="11"/>
  <c r="AE3243" i="11"/>
  <c r="AI3243" i="11"/>
  <c r="AE3283" i="11"/>
  <c r="AI3283" i="11"/>
  <c r="AE3315" i="11"/>
  <c r="AI3315" i="11"/>
  <c r="AE3355" i="11"/>
  <c r="AI3355" i="11"/>
  <c r="AE3395" i="11"/>
  <c r="AI3395" i="11"/>
  <c r="AE3443" i="11"/>
  <c r="AI3443" i="11"/>
  <c r="AE3491" i="11"/>
  <c r="AI3491" i="11"/>
  <c r="AE3531" i="11"/>
  <c r="AI3531" i="11"/>
  <c r="AE3571" i="11"/>
  <c r="AI3571" i="11"/>
  <c r="AI3635" i="11"/>
  <c r="AE3675" i="11"/>
  <c r="AI3675" i="11"/>
  <c r="AE3715" i="11"/>
  <c r="AI3715" i="11"/>
  <c r="AE3755" i="11"/>
  <c r="AI3755" i="11"/>
  <c r="AE3795" i="11"/>
  <c r="AI3795" i="11"/>
  <c r="AE3843" i="11"/>
  <c r="AI3843" i="11"/>
  <c r="AE3875" i="11"/>
  <c r="AI3875" i="11"/>
  <c r="AF482" i="11"/>
  <c r="AK482" i="11"/>
  <c r="AK398" i="11"/>
  <c r="AF718" i="11"/>
  <c r="AK718" i="11"/>
  <c r="AF2098" i="11"/>
  <c r="AK2098" i="11"/>
  <c r="AK598" i="11"/>
  <c r="AF2042" i="11"/>
  <c r="AK2042" i="11"/>
  <c r="AF2202" i="11"/>
  <c r="AK2202" i="11"/>
  <c r="AF798" i="11"/>
  <c r="AK798" i="11"/>
  <c r="AF1414" i="11"/>
  <c r="AK1414" i="11"/>
  <c r="AF2106" i="11"/>
  <c r="AK2106" i="11"/>
  <c r="AF414" i="11"/>
  <c r="AK414" i="11"/>
  <c r="AF1862" i="11"/>
  <c r="AK1862" i="11"/>
  <c r="AK1406" i="11"/>
  <c r="AF902" i="11"/>
  <c r="AK902" i="11"/>
  <c r="AF2618" i="11"/>
  <c r="AK2618" i="11"/>
  <c r="AF734" i="11"/>
  <c r="AK734" i="11"/>
  <c r="AK478" i="11"/>
  <c r="AF2234" i="11"/>
  <c r="AK2234" i="11"/>
  <c r="AF1438" i="11"/>
  <c r="AK1438" i="11"/>
  <c r="AE2850" i="11"/>
  <c r="AI2850" i="11"/>
  <c r="AE2938" i="11"/>
  <c r="AI2938" i="11"/>
  <c r="AE3050" i="11"/>
  <c r="AI3050" i="11"/>
  <c r="AE3114" i="11"/>
  <c r="AI3114" i="11"/>
  <c r="AE3266" i="11"/>
  <c r="AI3266" i="11"/>
  <c r="AE3314" i="11"/>
  <c r="AI3314" i="11"/>
  <c r="AE3346" i="11"/>
  <c r="AI3346" i="11"/>
  <c r="AE3714" i="11"/>
  <c r="AI3714" i="11"/>
  <c r="AF493" i="11"/>
  <c r="AK493" i="11"/>
  <c r="AF533" i="11"/>
  <c r="AK533" i="11"/>
  <c r="AF597" i="11"/>
  <c r="AK597" i="11"/>
  <c r="AF773" i="11"/>
  <c r="AK773" i="11"/>
  <c r="AF805" i="11"/>
  <c r="AK805" i="11"/>
  <c r="AF861" i="11"/>
  <c r="AK861" i="11"/>
  <c r="AF941" i="11"/>
  <c r="AK941" i="11"/>
  <c r="AF997" i="11"/>
  <c r="AK997" i="11"/>
  <c r="AF1053" i="11"/>
  <c r="AK1053" i="11"/>
  <c r="AF1133" i="11"/>
  <c r="AK1133" i="11"/>
  <c r="AF1245" i="11"/>
  <c r="AK1245" i="11"/>
  <c r="AF1285" i="11"/>
  <c r="AK1285" i="11"/>
  <c r="AF1349" i="11"/>
  <c r="AK1349" i="11"/>
  <c r="AF1397" i="11"/>
  <c r="AK1397" i="11"/>
  <c r="AF1469" i="11"/>
  <c r="AK1469" i="11"/>
  <c r="AF1549" i="11"/>
  <c r="AK1549" i="11"/>
  <c r="AF1605" i="11"/>
  <c r="AK1605" i="11"/>
  <c r="AE1677" i="11"/>
  <c r="AI1677" i="11"/>
  <c r="AF2217" i="11"/>
  <c r="AK2217" i="11"/>
  <c r="AF2433" i="11"/>
  <c r="AK2433" i="11"/>
  <c r="AF2561" i="11"/>
  <c r="AK2561" i="11"/>
  <c r="AF2617" i="11"/>
  <c r="AK2617" i="11"/>
  <c r="AE2673" i="11"/>
  <c r="AI2673" i="11"/>
  <c r="AF2769" i="11"/>
  <c r="AK2769" i="11"/>
  <c r="AE2881" i="11"/>
  <c r="AI2881" i="11"/>
  <c r="AE2953" i="11"/>
  <c r="AI2953" i="11"/>
  <c r="AE3025" i="11"/>
  <c r="AI3025" i="11"/>
  <c r="AF3153" i="11"/>
  <c r="AK3153" i="11"/>
  <c r="AF3233" i="11"/>
  <c r="AK3233" i="11"/>
  <c r="AK3297" i="11"/>
  <c r="AF3353" i="11"/>
  <c r="AK3353" i="11"/>
  <c r="AF3433" i="11"/>
  <c r="AK3433" i="11"/>
  <c r="AF3545" i="11"/>
  <c r="AK3545" i="11"/>
  <c r="AE3609" i="11"/>
  <c r="AI3609" i="11"/>
  <c r="AE3681" i="11"/>
  <c r="AI3681" i="11"/>
  <c r="AE3809" i="11"/>
  <c r="AI3809" i="11"/>
  <c r="AF112" i="11"/>
  <c r="AK112" i="11"/>
  <c r="AF256" i="11"/>
  <c r="AK256" i="11"/>
  <c r="AF416" i="11"/>
  <c r="AK416" i="11"/>
  <c r="AF488" i="11"/>
  <c r="AK488" i="11"/>
  <c r="AF568" i="11"/>
  <c r="AK568" i="11"/>
  <c r="AF736" i="11"/>
  <c r="AK736" i="11"/>
  <c r="AF896" i="11"/>
  <c r="AK896" i="11"/>
  <c r="AF960" i="11"/>
  <c r="AK960" i="11"/>
  <c r="AF1016" i="11"/>
  <c r="AK1016" i="11"/>
  <c r="AK1064" i="11"/>
  <c r="AF1120" i="11"/>
  <c r="AK1120" i="11"/>
  <c r="AF1184" i="11"/>
  <c r="AK1184" i="11"/>
  <c r="AF1240" i="11"/>
  <c r="AK1240" i="11"/>
  <c r="AF1280" i="11"/>
  <c r="AK1280" i="11"/>
  <c r="AF1336" i="11"/>
  <c r="AK1336" i="11"/>
  <c r="AF1416" i="11"/>
  <c r="AK1416" i="11"/>
  <c r="AF1456" i="11"/>
  <c r="AK1456" i="11"/>
  <c r="AF1504" i="11"/>
  <c r="AK1504" i="11"/>
  <c r="AF1552" i="11"/>
  <c r="AK1552" i="11"/>
  <c r="AF1616" i="11"/>
  <c r="AK1616" i="11"/>
  <c r="AF1664" i="11"/>
  <c r="AK1664" i="11"/>
  <c r="AF1744" i="11"/>
  <c r="AK1744" i="11"/>
  <c r="AF1840" i="11"/>
  <c r="AK1840" i="11"/>
  <c r="AF1888" i="11"/>
  <c r="AK1888" i="11"/>
  <c r="AF1936" i="11"/>
  <c r="AK1936" i="11"/>
  <c r="AF2020" i="11"/>
  <c r="AK2020" i="11"/>
  <c r="AF2060" i="11"/>
  <c r="AK2060" i="11"/>
  <c r="AF2124" i="11"/>
  <c r="AK2124" i="11"/>
  <c r="AE2244" i="11"/>
  <c r="AI2244" i="11"/>
  <c r="AE2324" i="11"/>
  <c r="AI2324" i="11"/>
  <c r="AI2412" i="11"/>
  <c r="AE2460" i="11"/>
  <c r="AI2460" i="11"/>
  <c r="AI2532" i="11"/>
  <c r="AI2580" i="11"/>
  <c r="AE2636" i="11"/>
  <c r="AI2636" i="11"/>
  <c r="AI2708" i="11"/>
  <c r="AE2756" i="11"/>
  <c r="AI2756" i="11"/>
  <c r="AI2852" i="11"/>
  <c r="AE2948" i="11"/>
  <c r="AI2948" i="11"/>
  <c r="AE3020" i="11"/>
  <c r="AI3020" i="11"/>
  <c r="AI3124" i="11"/>
  <c r="AE3188" i="11"/>
  <c r="AI3188" i="11"/>
  <c r="AE3252" i="11"/>
  <c r="AI3252" i="11"/>
  <c r="AE3380" i="11"/>
  <c r="AI3380" i="11"/>
  <c r="AE3436" i="11"/>
  <c r="AI3436" i="11"/>
  <c r="AE3468" i="11"/>
  <c r="AI3468" i="11"/>
  <c r="AF3532" i="11"/>
  <c r="AK3532" i="11"/>
  <c r="AE3628" i="11"/>
  <c r="AI3628" i="11"/>
  <c r="AE3716" i="11"/>
  <c r="AI3716" i="11"/>
  <c r="AE3788" i="11"/>
  <c r="AI3788" i="11"/>
  <c r="AF3884" i="11"/>
  <c r="AK3884" i="11"/>
  <c r="AF3292" i="11"/>
  <c r="AK3292" i="11"/>
  <c r="AK1098" i="11"/>
  <c r="AF3012" i="11"/>
  <c r="AK3012" i="11"/>
  <c r="AF840" i="11"/>
  <c r="AK840" i="11"/>
  <c r="AK3228" i="11"/>
  <c r="AF1784" i="11"/>
  <c r="AK1784" i="11"/>
  <c r="AK1056" i="11"/>
  <c r="AF2804" i="11"/>
  <c r="AK2804" i="11"/>
  <c r="AK2404" i="11"/>
  <c r="AF704" i="11"/>
  <c r="AK704" i="11"/>
  <c r="AF2932" i="11"/>
  <c r="AK2932" i="11"/>
  <c r="AF1584" i="11"/>
  <c r="AK1584" i="11"/>
  <c r="AF1224" i="11"/>
  <c r="AK1224" i="11"/>
  <c r="AF552" i="11"/>
  <c r="AK552" i="11"/>
  <c r="AF136" i="11"/>
  <c r="AK136" i="11"/>
  <c r="AK2660" i="11"/>
  <c r="AF1320" i="11"/>
  <c r="AK1320" i="11"/>
  <c r="AE2578" i="11"/>
  <c r="AI2578" i="11"/>
  <c r="AI171" i="11"/>
  <c r="AI235" i="11"/>
  <c r="AI299" i="11"/>
  <c r="AI363" i="11"/>
  <c r="AI699" i="11"/>
  <c r="AI891" i="11"/>
  <c r="AI1083" i="11"/>
  <c r="AI1155" i="11"/>
  <c r="AI1411" i="11"/>
  <c r="AI2279" i="11"/>
  <c r="AI2367" i="11"/>
  <c r="AK371" i="11"/>
  <c r="AK2855" i="11"/>
  <c r="AK1275" i="11"/>
  <c r="AK443" i="11"/>
  <c r="AI693" i="11"/>
  <c r="AI1333" i="11"/>
  <c r="AI1541" i="11"/>
  <c r="AI2153" i="11"/>
  <c r="AI3329" i="11"/>
  <c r="AI3601" i="11"/>
  <c r="AI3673" i="11"/>
  <c r="AI3753" i="11"/>
  <c r="AK835" i="11"/>
  <c r="AI3848" i="11"/>
  <c r="AK1643" i="11"/>
  <c r="AK3543" i="11"/>
  <c r="AK115" i="11"/>
  <c r="AK315" i="11"/>
  <c r="AK1251" i="11"/>
  <c r="AK379" i="11"/>
  <c r="AK1067" i="11"/>
  <c r="AK1973" i="11"/>
  <c r="AK661" i="11"/>
  <c r="AK1189" i="11"/>
  <c r="AK3713" i="11"/>
  <c r="AK645" i="11"/>
  <c r="AI1085" i="11"/>
  <c r="AK2889" i="11"/>
  <c r="AK3209" i="11"/>
  <c r="AK3425" i="11"/>
  <c r="AK709" i="11"/>
  <c r="AK2777" i="11"/>
  <c r="AK2105" i="11"/>
  <c r="AK1013" i="11"/>
  <c r="AK1957" i="11"/>
  <c r="AK1637" i="11"/>
  <c r="AK3769" i="11"/>
  <c r="AK3137" i="11"/>
  <c r="AK1453" i="11"/>
  <c r="AK2345" i="11"/>
  <c r="AK2025" i="11"/>
  <c r="AK933" i="11"/>
  <c r="AK1869" i="11"/>
  <c r="AK979" i="11"/>
  <c r="AK523" i="11"/>
  <c r="AK923" i="11"/>
  <c r="AF2188" i="11"/>
  <c r="AK2188" i="11"/>
  <c r="AF2252" i="11"/>
  <c r="AK2252" i="11"/>
  <c r="AF2372" i="11"/>
  <c r="AK2372" i="11"/>
  <c r="AK2420" i="11"/>
  <c r="AF2476" i="11"/>
  <c r="AK2476" i="11"/>
  <c r="AK2540" i="11"/>
  <c r="AK2588" i="11"/>
  <c r="AF2668" i="11"/>
  <c r="AK2668" i="11"/>
  <c r="AF2716" i="11"/>
  <c r="AK2716" i="11"/>
  <c r="AF2764" i="11"/>
  <c r="AK2764" i="11"/>
  <c r="AK2876" i="11"/>
  <c r="AK2964" i="11"/>
  <c r="AF3084" i="11"/>
  <c r="AK3084" i="11"/>
  <c r="AK3148" i="11"/>
  <c r="AF3268" i="11"/>
  <c r="AK3268" i="11"/>
  <c r="AK3316" i="11"/>
  <c r="AF3388" i="11"/>
  <c r="AK3388" i="11"/>
  <c r="AE3444" i="11"/>
  <c r="AI3444" i="11"/>
  <c r="AE3476" i="11"/>
  <c r="AI3476" i="11"/>
  <c r="AF3548" i="11"/>
  <c r="AK3548" i="11"/>
  <c r="AF3636" i="11"/>
  <c r="AK3636" i="11"/>
  <c r="AE3676" i="11"/>
  <c r="AI3676" i="11"/>
  <c r="AF3732" i="11"/>
  <c r="AK3732" i="11"/>
  <c r="AF3804" i="11"/>
  <c r="AK3804" i="11"/>
  <c r="AF2564" i="11"/>
  <c r="AK2564" i="11"/>
  <c r="AF968" i="11"/>
  <c r="AK968" i="11"/>
  <c r="AF784" i="11"/>
  <c r="AK784" i="11"/>
  <c r="AF392" i="11"/>
  <c r="AK392" i="11"/>
  <c r="AK3044" i="11"/>
  <c r="AF1688" i="11"/>
  <c r="AK1688" i="11"/>
  <c r="AF1856" i="11"/>
  <c r="AK1856" i="11"/>
  <c r="AF640" i="11"/>
  <c r="AK640" i="11"/>
  <c r="AF264" i="11"/>
  <c r="AK264" i="11"/>
  <c r="AF3796" i="11"/>
  <c r="AK3796" i="11"/>
  <c r="AF2820" i="11"/>
  <c r="AK2820" i="11"/>
  <c r="AK3844" i="11"/>
  <c r="AF2132" i="11"/>
  <c r="AK2132" i="11"/>
  <c r="AF3684" i="11"/>
  <c r="AK3684" i="11"/>
  <c r="AF2548" i="11"/>
  <c r="AK2548" i="11"/>
  <c r="AF1176" i="11"/>
  <c r="AK1176" i="11"/>
  <c r="AE2812" i="11"/>
  <c r="AI2812" i="11"/>
  <c r="AI115" i="11"/>
  <c r="AI371" i="11"/>
  <c r="AI643" i="11"/>
  <c r="AI707" i="11"/>
  <c r="AI835" i="11"/>
  <c r="AI1227" i="11"/>
  <c r="AI1355" i="11"/>
  <c r="AI1419" i="11"/>
  <c r="AI1483" i="11"/>
  <c r="AI1867" i="11"/>
  <c r="AI2295" i="11"/>
  <c r="AI2439" i="11"/>
  <c r="AI2519" i="11"/>
  <c r="AI3159" i="11"/>
  <c r="AI3663" i="11"/>
  <c r="AK1147" i="11"/>
  <c r="AK179" i="11"/>
  <c r="AK3599" i="11"/>
  <c r="AK163" i="11"/>
  <c r="AI221" i="11"/>
  <c r="AI765" i="11"/>
  <c r="AI925" i="11"/>
  <c r="AI989" i="11"/>
  <c r="AI1461" i="11"/>
  <c r="AI2161" i="11"/>
  <c r="AI2313" i="11"/>
  <c r="AI2385" i="11"/>
  <c r="AI2633" i="11"/>
  <c r="AI3257" i="11"/>
  <c r="AI3441" i="11"/>
  <c r="AK1779" i="11"/>
  <c r="AK2527" i="11"/>
  <c r="AK2759" i="11"/>
  <c r="AK1883" i="11"/>
  <c r="AK1267" i="11"/>
  <c r="AK2255" i="11"/>
  <c r="AK2791" i="11"/>
  <c r="AK235" i="11"/>
  <c r="AK3551" i="11"/>
  <c r="AK2519" i="11"/>
  <c r="AK2233" i="11"/>
  <c r="AK3841" i="11"/>
  <c r="AK1205" i="11"/>
  <c r="AK917" i="11"/>
  <c r="AK3033" i="11"/>
  <c r="AK885" i="11"/>
  <c r="AK1005" i="11"/>
  <c r="AK1989" i="11"/>
  <c r="AI2193" i="11"/>
  <c r="AK3721" i="11"/>
  <c r="AK621" i="11"/>
  <c r="AK2961" i="11"/>
  <c r="AK469" i="11"/>
  <c r="AK2753" i="11"/>
  <c r="AK1653" i="11"/>
  <c r="AI3833" i="11"/>
  <c r="AK2113" i="11"/>
  <c r="AK3081" i="11"/>
  <c r="AK2265" i="11"/>
  <c r="AI3553" i="11"/>
  <c r="AK1787" i="11"/>
  <c r="AK1075" i="11"/>
  <c r="AE2188" i="11"/>
  <c r="AI2188" i="11"/>
  <c r="AE2252" i="11"/>
  <c r="AI2252" i="11"/>
  <c r="AE2372" i="11"/>
  <c r="AI2372" i="11"/>
  <c r="AI2420" i="11"/>
  <c r="AE2476" i="11"/>
  <c r="AI2476" i="11"/>
  <c r="AI2540" i="11"/>
  <c r="AI2588" i="11"/>
  <c r="AE2668" i="11"/>
  <c r="AI2668" i="11"/>
  <c r="AE2716" i="11"/>
  <c r="AI2716" i="11"/>
  <c r="AE2764" i="11"/>
  <c r="AI2764" i="11"/>
  <c r="AI2876" i="11"/>
  <c r="AI2964" i="11"/>
  <c r="AI3148" i="11"/>
  <c r="AE3204" i="11"/>
  <c r="AI3204" i="11"/>
  <c r="AI3268" i="11"/>
  <c r="AE3316" i="11"/>
  <c r="AI3316" i="11"/>
  <c r="AE3388" i="11"/>
  <c r="AI3388" i="11"/>
  <c r="AF3444" i="11"/>
  <c r="AK3444" i="11"/>
  <c r="AE3548" i="11"/>
  <c r="AI3548" i="11"/>
  <c r="AE3636" i="11"/>
  <c r="AI3636" i="11"/>
  <c r="AF3676" i="11"/>
  <c r="AK3676" i="11"/>
  <c r="AE3732" i="11"/>
  <c r="AI3732" i="11"/>
  <c r="AE3804" i="11"/>
  <c r="AI3804" i="11"/>
  <c r="AF442" i="11"/>
  <c r="AK442" i="11"/>
  <c r="AF2036" i="11"/>
  <c r="AK2036" i="11"/>
  <c r="AF2924" i="11"/>
  <c r="AK2924" i="11"/>
  <c r="AF752" i="11"/>
  <c r="AK752" i="11"/>
  <c r="AF344" i="11"/>
  <c r="AK344" i="11"/>
  <c r="AF2956" i="11"/>
  <c r="AK2956" i="11"/>
  <c r="AF1600" i="11"/>
  <c r="AK1600" i="11"/>
  <c r="AF2900" i="11"/>
  <c r="AK2900" i="11"/>
  <c r="AF2308" i="11"/>
  <c r="AK2308" i="11"/>
  <c r="AF1432" i="11"/>
  <c r="AK1432" i="11"/>
  <c r="AF600" i="11"/>
  <c r="AK600" i="11"/>
  <c r="AF200" i="11"/>
  <c r="AK200" i="11"/>
  <c r="AK2612" i="11"/>
  <c r="AF1232" i="11"/>
  <c r="AK1232" i="11"/>
  <c r="AK2740" i="11"/>
  <c r="AK2796" i="11"/>
  <c r="AK3196" i="11"/>
  <c r="AE3484" i="11"/>
  <c r="AI3484" i="11"/>
  <c r="AF976" i="11"/>
  <c r="AK976" i="11"/>
  <c r="AE3778" i="11"/>
  <c r="AI3778" i="11"/>
  <c r="AK3332" i="11"/>
  <c r="AI123" i="11"/>
  <c r="AI315" i="11"/>
  <c r="AI443" i="11"/>
  <c r="AI651" i="11"/>
  <c r="AI971" i="11"/>
  <c r="AI1035" i="11"/>
  <c r="AI1491" i="11"/>
  <c r="AI1747" i="11"/>
  <c r="AI1811" i="11"/>
  <c r="AI2319" i="11"/>
  <c r="AI3023" i="11"/>
  <c r="AI3183" i="11"/>
  <c r="AK875" i="11"/>
  <c r="AK3159" i="11"/>
  <c r="AK2351" i="11"/>
  <c r="AI477" i="11"/>
  <c r="AI1997" i="11"/>
  <c r="AI2081" i="11"/>
  <c r="AI2321" i="11"/>
  <c r="AI2553" i="11"/>
  <c r="AI2945" i="11"/>
  <c r="AI3017" i="11"/>
  <c r="AI3889" i="11"/>
  <c r="AK2399" i="11"/>
  <c r="AK1083" i="11"/>
  <c r="AK643" i="11"/>
  <c r="AK619" i="11"/>
  <c r="AK2002" i="11"/>
  <c r="AK1491" i="11"/>
  <c r="AK795" i="11"/>
  <c r="AI2908" i="11"/>
  <c r="AK2687" i="11"/>
  <c r="AK1835" i="11"/>
  <c r="AK3007" i="11"/>
  <c r="AK3241" i="11"/>
  <c r="AK3617" i="11"/>
  <c r="AK3537" i="11"/>
  <c r="AK3705" i="11"/>
  <c r="AI3521" i="11"/>
  <c r="AI1293" i="11"/>
  <c r="AK3345" i="11"/>
  <c r="AK3697" i="11"/>
  <c r="AK3009" i="11"/>
  <c r="AK525" i="11"/>
  <c r="AK2017" i="11"/>
  <c r="AK3873" i="11"/>
  <c r="AK2537" i="11"/>
  <c r="AK2649" i="11"/>
  <c r="AI3777" i="11"/>
  <c r="AI485" i="11"/>
  <c r="AK549" i="11"/>
  <c r="AK1451" i="11"/>
  <c r="AK1475" i="11"/>
  <c r="AK1371" i="11"/>
  <c r="AK2268" i="11"/>
  <c r="AF2388" i="11"/>
  <c r="AK2388" i="11"/>
  <c r="AF2428" i="11"/>
  <c r="AK2428" i="11"/>
  <c r="AF2492" i="11"/>
  <c r="AK2492" i="11"/>
  <c r="AF2556" i="11"/>
  <c r="AK2556" i="11"/>
  <c r="AF2620" i="11"/>
  <c r="AK2620" i="11"/>
  <c r="AK2724" i="11"/>
  <c r="AF2828" i="11"/>
  <c r="AK2828" i="11"/>
  <c r="AK2892" i="11"/>
  <c r="AF2980" i="11"/>
  <c r="AK2980" i="11"/>
  <c r="AK3092" i="11"/>
  <c r="AF3164" i="11"/>
  <c r="AK3164" i="11"/>
  <c r="AF3212" i="11"/>
  <c r="AK3212" i="11"/>
  <c r="AK3276" i="11"/>
  <c r="AF3356" i="11"/>
  <c r="AK3356" i="11"/>
  <c r="AF3404" i="11"/>
  <c r="AK3404" i="11"/>
  <c r="AF3500" i="11"/>
  <c r="AK3500" i="11"/>
  <c r="AE3572" i="11"/>
  <c r="AI3572" i="11"/>
  <c r="AF3652" i="11"/>
  <c r="AK3652" i="11"/>
  <c r="AF3740" i="11"/>
  <c r="AK3740" i="11"/>
  <c r="AF3244" i="11"/>
  <c r="AK3244" i="11"/>
  <c r="AF1544" i="11"/>
  <c r="AK1544" i="11"/>
  <c r="AF712" i="11"/>
  <c r="AK712" i="11"/>
  <c r="AF304" i="11"/>
  <c r="AK304" i="11"/>
  <c r="AK3612" i="11"/>
  <c r="AK2644" i="11"/>
  <c r="AK3826" i="11"/>
  <c r="AI131" i="11"/>
  <c r="AI323" i="11"/>
  <c r="AI387" i="11"/>
  <c r="AI915" i="11"/>
  <c r="AI979" i="11"/>
  <c r="AI1435" i="11"/>
  <c r="AI1499" i="11"/>
  <c r="AI1691" i="11"/>
  <c r="AI1955" i="11"/>
  <c r="AI2039" i="11"/>
  <c r="AI2239" i="11"/>
  <c r="AI2911" i="11"/>
  <c r="AK2239" i="11"/>
  <c r="AK2223" i="11"/>
  <c r="AK171" i="11"/>
  <c r="AK339" i="11"/>
  <c r="AI2089" i="11"/>
  <c r="AI3105" i="11"/>
  <c r="AI3361" i="11"/>
  <c r="AI3633" i="11"/>
  <c r="AK707" i="11"/>
  <c r="AK931" i="11"/>
  <c r="AK1507" i="11"/>
  <c r="AK1963" i="11"/>
  <c r="AK1331" i="11"/>
  <c r="AK1139" i="11"/>
  <c r="AK3728" i="11"/>
  <c r="AK355" i="11"/>
  <c r="AK2295" i="11"/>
  <c r="AK2279" i="11"/>
  <c r="AK1019" i="11"/>
  <c r="AI3260" i="11"/>
  <c r="AK3484" i="11"/>
  <c r="AK195" i="11"/>
  <c r="AK843" i="11"/>
  <c r="AK1707" i="11"/>
  <c r="AK363" i="11"/>
  <c r="AK2367" i="11"/>
  <c r="AK3585" i="11"/>
  <c r="AK3049" i="11"/>
  <c r="AK3073" i="11"/>
  <c r="AK1405" i="11"/>
  <c r="AK1117" i="11"/>
  <c r="AI3409" i="11"/>
  <c r="AK3505" i="11"/>
  <c r="AK2993" i="11"/>
  <c r="AK2177" i="11"/>
  <c r="AK2809" i="11"/>
  <c r="AK2849" i="11"/>
  <c r="AK2185" i="11"/>
  <c r="AK3801" i="11"/>
  <c r="AK2337" i="11"/>
  <c r="AK1125" i="11"/>
  <c r="AK2041" i="11"/>
  <c r="AK2073" i="11"/>
  <c r="AK1693" i="11"/>
  <c r="AK3561" i="11"/>
  <c r="AK723" i="11"/>
  <c r="AK3095" i="11"/>
  <c r="AK915" i="11"/>
  <c r="AE2196" i="11"/>
  <c r="AI2196" i="11"/>
  <c r="AE2268" i="11"/>
  <c r="AI2268" i="11"/>
  <c r="AE2388" i="11"/>
  <c r="AI2388" i="11"/>
  <c r="AE2428" i="11"/>
  <c r="AI2428" i="11"/>
  <c r="AE2492" i="11"/>
  <c r="AI2492" i="11"/>
  <c r="AE2556" i="11"/>
  <c r="AI2556" i="11"/>
  <c r="AE2620" i="11"/>
  <c r="AI2620" i="11"/>
  <c r="AE2684" i="11"/>
  <c r="AI2684" i="11"/>
  <c r="AI2724" i="11"/>
  <c r="AE2828" i="11"/>
  <c r="AI2828" i="11"/>
  <c r="AI2892" i="11"/>
  <c r="AE2980" i="11"/>
  <c r="AI2980" i="11"/>
  <c r="AI3092" i="11"/>
  <c r="AE3164" i="11"/>
  <c r="AI3164" i="11"/>
  <c r="AE3212" i="11"/>
  <c r="AI3212" i="11"/>
  <c r="AI3276" i="11"/>
  <c r="AE3356" i="11"/>
  <c r="AI3356" i="11"/>
  <c r="AE3404" i="11"/>
  <c r="AI3404" i="11"/>
  <c r="AE3452" i="11"/>
  <c r="AI3452" i="11"/>
  <c r="AE3500" i="11"/>
  <c r="AI3500" i="11"/>
  <c r="AF3572" i="11"/>
  <c r="AK3572" i="11"/>
  <c r="AE3652" i="11"/>
  <c r="AI3652" i="11"/>
  <c r="AE3692" i="11"/>
  <c r="AI3692" i="11"/>
  <c r="AE3740" i="11"/>
  <c r="AI3740" i="11"/>
  <c r="AE3860" i="11"/>
  <c r="AI3860" i="11"/>
  <c r="AF1168" i="11"/>
  <c r="AK1168" i="11"/>
  <c r="AF680" i="11"/>
  <c r="AK680" i="11"/>
  <c r="AF1304" i="11"/>
  <c r="AK1304" i="11"/>
  <c r="AK2868" i="11"/>
  <c r="AF872" i="11"/>
  <c r="AK872" i="11"/>
  <c r="AF1800" i="11"/>
  <c r="AK1800" i="11"/>
  <c r="AF1776" i="11"/>
  <c r="AK1776" i="11"/>
  <c r="AF2140" i="11"/>
  <c r="AK2140" i="11"/>
  <c r="AF944" i="11"/>
  <c r="AK944" i="11"/>
  <c r="AK3140" i="11"/>
  <c r="AF760" i="11"/>
  <c r="AK760" i="11"/>
  <c r="AF352" i="11"/>
  <c r="AK352" i="11"/>
  <c r="AF3260" i="11"/>
  <c r="AK3260" i="11"/>
  <c r="AF1816" i="11"/>
  <c r="AK1816" i="11"/>
  <c r="AI3826" i="11"/>
  <c r="AI139" i="11"/>
  <c r="AI795" i="11"/>
  <c r="AI923" i="11"/>
  <c r="AI1115" i="11"/>
  <c r="AI1187" i="11"/>
  <c r="AI1507" i="11"/>
  <c r="AI1699" i="11"/>
  <c r="AI1763" i="11"/>
  <c r="AI2047" i="11"/>
  <c r="AI2399" i="11"/>
  <c r="AI2543" i="11"/>
  <c r="AI2719" i="11"/>
  <c r="AI2919" i="11"/>
  <c r="AI3047" i="11"/>
  <c r="AI3487" i="11"/>
  <c r="AK3487" i="11"/>
  <c r="AK1219" i="11"/>
  <c r="AK1059" i="11"/>
  <c r="AI3688" i="11"/>
  <c r="AI581" i="11"/>
  <c r="AI1493" i="11"/>
  <c r="AI1701" i="11"/>
  <c r="AI1781" i="11"/>
  <c r="AI2273" i="11"/>
  <c r="AI2593" i="11"/>
  <c r="AI3289" i="11"/>
  <c r="AK3879" i="11"/>
  <c r="AK323" i="11"/>
  <c r="AK139" i="11"/>
  <c r="AK3183" i="11"/>
  <c r="AK3215" i="11"/>
  <c r="AK147" i="11"/>
  <c r="AK395" i="11"/>
  <c r="AK2681" i="11"/>
  <c r="AK2009" i="11"/>
  <c r="AK2721" i="11"/>
  <c r="AK1709" i="11"/>
  <c r="AK1773" i="11"/>
  <c r="AK2257" i="11"/>
  <c r="AK3161" i="11"/>
  <c r="AK1565" i="11"/>
  <c r="AK3657" i="11"/>
  <c r="AK3057" i="11"/>
  <c r="AI2977" i="11"/>
  <c r="AK2169" i="11"/>
  <c r="AK1069" i="11"/>
  <c r="AK2097" i="11"/>
  <c r="AK3313" i="11"/>
  <c r="AK2361" i="11"/>
  <c r="AF2396" i="11"/>
  <c r="AK2396" i="11"/>
  <c r="AF2452" i="11"/>
  <c r="AK2452" i="11"/>
  <c r="AF2524" i="11"/>
  <c r="AK2524" i="11"/>
  <c r="AF2572" i="11"/>
  <c r="AK2572" i="11"/>
  <c r="AF2628" i="11"/>
  <c r="AK2628" i="11"/>
  <c r="AK2692" i="11"/>
  <c r="AF2748" i="11"/>
  <c r="AK2748" i="11"/>
  <c r="AF2844" i="11"/>
  <c r="AK2844" i="11"/>
  <c r="AK2988" i="11"/>
  <c r="AK3108" i="11"/>
  <c r="AF3236" i="11"/>
  <c r="AK3236" i="11"/>
  <c r="AK3300" i="11"/>
  <c r="AF3372" i="11"/>
  <c r="AK3372" i="11"/>
  <c r="AF3420" i="11"/>
  <c r="AK3420" i="11"/>
  <c r="AE3460" i="11"/>
  <c r="AI3460" i="11"/>
  <c r="AF3508" i="11"/>
  <c r="AK3508" i="11"/>
  <c r="AF3580" i="11"/>
  <c r="AK3580" i="11"/>
  <c r="AF3660" i="11"/>
  <c r="AK3660" i="11"/>
  <c r="AF3700" i="11"/>
  <c r="AK3700" i="11"/>
  <c r="AF3876" i="11"/>
  <c r="AK3876" i="11"/>
  <c r="AF3724" i="11"/>
  <c r="AK3724" i="11"/>
  <c r="AF3828" i="11"/>
  <c r="AK3828" i="11"/>
  <c r="AK3324" i="11"/>
  <c r="AI2142" i="11"/>
  <c r="AF1512" i="11"/>
  <c r="AK1512" i="11"/>
  <c r="AK608" i="11"/>
  <c r="AF216" i="11"/>
  <c r="AK216" i="11"/>
  <c r="AF3620" i="11"/>
  <c r="AK3620" i="11"/>
  <c r="AF2484" i="11"/>
  <c r="AK2484" i="11"/>
  <c r="AF1136" i="11"/>
  <c r="AK1136" i="11"/>
  <c r="AF2436" i="11"/>
  <c r="AK2436" i="11"/>
  <c r="AF992" i="11"/>
  <c r="AK992" i="11"/>
  <c r="AF832" i="11"/>
  <c r="AK832" i="11"/>
  <c r="AF424" i="11"/>
  <c r="AK424" i="11"/>
  <c r="AF3348" i="11"/>
  <c r="AK3348" i="11"/>
  <c r="AF1920" i="11"/>
  <c r="AK1920" i="11"/>
  <c r="AF1376" i="11"/>
  <c r="AK1376" i="11"/>
  <c r="AF1648" i="11"/>
  <c r="AK1648" i="11"/>
  <c r="AF2604" i="11"/>
  <c r="AK2604" i="11"/>
  <c r="AF720" i="11"/>
  <c r="AK720" i="11"/>
  <c r="AF3132" i="11"/>
  <c r="AK3132" i="11"/>
  <c r="AF1728" i="11"/>
  <c r="AK1728" i="11"/>
  <c r="AF1769" i="11"/>
  <c r="AK1769" i="11"/>
  <c r="AK2370" i="11"/>
  <c r="AF3156" i="11"/>
  <c r="AK3156" i="11"/>
  <c r="AI147" i="11"/>
  <c r="AI339" i="11"/>
  <c r="AI931" i="11"/>
  <c r="AI1059" i="11"/>
  <c r="AI1259" i="11"/>
  <c r="AI1451" i="11"/>
  <c r="AI1771" i="11"/>
  <c r="AI1835" i="11"/>
  <c r="AI1971" i="11"/>
  <c r="AI2055" i="11"/>
  <c r="AI2943" i="11"/>
  <c r="AI3247" i="11"/>
  <c r="AK1763" i="11"/>
  <c r="AK595" i="11"/>
  <c r="AI3752" i="11"/>
  <c r="AK2551" i="11"/>
  <c r="AK3871" i="11"/>
  <c r="AK2055" i="11"/>
  <c r="AK2191" i="11"/>
  <c r="AI733" i="11"/>
  <c r="AI1421" i="11"/>
  <c r="AI1501" i="11"/>
  <c r="AI2201" i="11"/>
  <c r="AI2353" i="11"/>
  <c r="AI2441" i="11"/>
  <c r="AI2665" i="11"/>
  <c r="AI2825" i="11"/>
  <c r="AI3385" i="11"/>
  <c r="AI3577" i="11"/>
  <c r="AK1155" i="11"/>
  <c r="AK2439" i="11"/>
  <c r="AK1419" i="11"/>
  <c r="AK1715" i="11"/>
  <c r="AK3031" i="11"/>
  <c r="AK2127" i="11"/>
  <c r="AK2495" i="11"/>
  <c r="AK2447" i="11"/>
  <c r="AK131" i="11"/>
  <c r="AK2231" i="11"/>
  <c r="AK771" i="11"/>
  <c r="AK2919" i="11"/>
  <c r="AK2305" i="11"/>
  <c r="AK2409" i="11"/>
  <c r="AK2689" i="11"/>
  <c r="AK2921" i="11"/>
  <c r="AI2793" i="11"/>
  <c r="AK2713" i="11"/>
  <c r="AK3041" i="11"/>
  <c r="AK1477" i="11"/>
  <c r="AK1365" i="11"/>
  <c r="AK2225" i="11"/>
  <c r="AK1845" i="11"/>
  <c r="AK1485" i="11"/>
  <c r="AK589" i="11"/>
  <c r="AK3745" i="11"/>
  <c r="AK3857" i="11"/>
  <c r="AK3591" i="11"/>
  <c r="AK3089" i="11"/>
  <c r="AK2377" i="11"/>
  <c r="AI3225" i="11"/>
  <c r="AK2929" i="11"/>
  <c r="AK1765" i="11"/>
  <c r="AK3185" i="11"/>
  <c r="AK1795" i="11"/>
  <c r="AK3519" i="11"/>
  <c r="AK739" i="11"/>
  <c r="AK1395" i="11"/>
  <c r="AK1827" i="11"/>
  <c r="AE2236" i="11"/>
  <c r="AI2236" i="11"/>
  <c r="AE2316" i="11"/>
  <c r="AI2316" i="11"/>
  <c r="AE2396" i="11"/>
  <c r="AI2396" i="11"/>
  <c r="AE2452" i="11"/>
  <c r="AI2452" i="11"/>
  <c r="AE2524" i="11"/>
  <c r="AI2524" i="11"/>
  <c r="AE2572" i="11"/>
  <c r="AI2572" i="11"/>
  <c r="AE2628" i="11"/>
  <c r="AI2628" i="11"/>
  <c r="AI2692" i="11"/>
  <c r="AE2748" i="11"/>
  <c r="AI2748" i="11"/>
  <c r="AE2844" i="11"/>
  <c r="AI2844" i="11"/>
  <c r="AE2916" i="11"/>
  <c r="AI2916" i="11"/>
  <c r="AI2988" i="11"/>
  <c r="AI3108" i="11"/>
  <c r="AE3180" i="11"/>
  <c r="AI3180" i="11"/>
  <c r="AE3236" i="11"/>
  <c r="AI3236" i="11"/>
  <c r="AI3300" i="11"/>
  <c r="AE3372" i="11"/>
  <c r="AI3372" i="11"/>
  <c r="AE3420" i="11"/>
  <c r="AI3420" i="11"/>
  <c r="AF3460" i="11"/>
  <c r="AK3460" i="11"/>
  <c r="AE3508" i="11"/>
  <c r="AI3508" i="11"/>
  <c r="AE3580" i="11"/>
  <c r="AI3580" i="11"/>
  <c r="AE3660" i="11"/>
  <c r="AI3660" i="11"/>
  <c r="AE3700" i="11"/>
  <c r="AI3700" i="11"/>
  <c r="AE3756" i="11"/>
  <c r="AI3756" i="11"/>
  <c r="AE3876" i="11"/>
  <c r="AI3876" i="11"/>
  <c r="AI3150" i="11"/>
  <c r="AF1104" i="11"/>
  <c r="AK1104" i="11"/>
  <c r="AF128" i="11"/>
  <c r="AK128" i="11"/>
  <c r="AF2164" i="11"/>
  <c r="AK2164" i="11"/>
  <c r="AF1904" i="11"/>
  <c r="AK1904" i="11"/>
  <c r="AF776" i="11"/>
  <c r="AK776" i="11"/>
  <c r="AF376" i="11"/>
  <c r="AK376" i="11"/>
  <c r="AK3220" i="11"/>
  <c r="AF1760" i="11"/>
  <c r="AK1760" i="11"/>
  <c r="AF952" i="11"/>
  <c r="AK952" i="11"/>
  <c r="AF1264" i="11"/>
  <c r="AK1264" i="11"/>
  <c r="AF2084" i="11"/>
  <c r="AK2084" i="11"/>
  <c r="AF688" i="11"/>
  <c r="AK688" i="11"/>
  <c r="AF280" i="11"/>
  <c r="AK280" i="11"/>
  <c r="AF2972" i="11"/>
  <c r="AK2972" i="11"/>
  <c r="AF1608" i="11"/>
  <c r="AK1608" i="11"/>
  <c r="AI2370" i="11"/>
  <c r="AI347" i="11"/>
  <c r="AI619" i="11"/>
  <c r="AI683" i="11"/>
  <c r="AI747" i="11"/>
  <c r="AI875" i="11"/>
  <c r="AI1067" i="11"/>
  <c r="AI1267" i="11"/>
  <c r="AI1331" i="11"/>
  <c r="AI1395" i="11"/>
  <c r="AI1547" i="11"/>
  <c r="AI1651" i="11"/>
  <c r="AI1715" i="11"/>
  <c r="AI1779" i="11"/>
  <c r="AI1843" i="11"/>
  <c r="AI2263" i="11"/>
  <c r="AI2415" i="11"/>
  <c r="AI2495" i="11"/>
  <c r="AI3599" i="11"/>
  <c r="AI3855" i="11"/>
  <c r="AK1547" i="11"/>
  <c r="AI1149" i="11"/>
  <c r="AI1317" i="11"/>
  <c r="AI2513" i="11"/>
  <c r="AI2905" i="11"/>
  <c r="AI3145" i="11"/>
  <c r="AK2271" i="11"/>
  <c r="AK1171" i="11"/>
  <c r="AK2247" i="11"/>
  <c r="AK419" i="11"/>
  <c r="AK251" i="11"/>
  <c r="AK1355" i="11"/>
  <c r="AK1003" i="11"/>
  <c r="AK2039" i="11"/>
  <c r="AK3023" i="11"/>
  <c r="AI2972" i="11"/>
  <c r="AK3623" i="11"/>
  <c r="AK563" i="11"/>
  <c r="AK1389" i="11"/>
  <c r="AK1197" i="11"/>
  <c r="AK2289" i="11"/>
  <c r="AK3273" i="11"/>
  <c r="AK3377" i="11"/>
  <c r="AK1861" i="11"/>
  <c r="AK3177" i="11"/>
  <c r="AK2281" i="11"/>
  <c r="AK2209" i="11"/>
  <c r="AK1757" i="11"/>
  <c r="AK2417" i="11"/>
  <c r="AK1141" i="11"/>
  <c r="AI1853" i="11"/>
  <c r="AI2873" i="11"/>
  <c r="AK2369" i="11"/>
  <c r="AK1045" i="11"/>
  <c r="AK1725" i="11"/>
  <c r="AK1837" i="11"/>
  <c r="AK1877" i="11"/>
  <c r="AK1413" i="11"/>
  <c r="AK2567" i="11"/>
  <c r="AF2244" i="11"/>
  <c r="AK2244" i="11"/>
  <c r="AF2324" i="11"/>
  <c r="AK2324" i="11"/>
  <c r="AK2412" i="11"/>
  <c r="AF2460" i="11"/>
  <c r="AK2460" i="11"/>
  <c r="AK2532" i="11"/>
  <c r="AK2580" i="11"/>
  <c r="AF2636" i="11"/>
  <c r="AK2636" i="11"/>
  <c r="AK2708" i="11"/>
  <c r="AF2756" i="11"/>
  <c r="AK2756" i="11"/>
  <c r="AK2852" i="11"/>
  <c r="AF3020" i="11"/>
  <c r="AK3020" i="11"/>
  <c r="AK3124" i="11"/>
  <c r="AF3308" i="11"/>
  <c r="AK3308" i="11"/>
  <c r="AF3468" i="11"/>
  <c r="AK3468" i="11"/>
  <c r="AE3532" i="11"/>
  <c r="AI3532" i="11"/>
  <c r="AF3628" i="11"/>
  <c r="AK3628" i="11"/>
  <c r="AE3668" i="11"/>
  <c r="AI3668" i="11"/>
  <c r="AF3716" i="11"/>
  <c r="AK3716" i="11"/>
  <c r="AE3884" i="11"/>
  <c r="AI3884" i="11"/>
  <c r="AF880" i="11"/>
  <c r="AK880" i="11"/>
  <c r="AF496" i="11"/>
  <c r="AK496" i="11"/>
  <c r="AF1952" i="11"/>
  <c r="AK1952" i="11"/>
  <c r="AF1472" i="11"/>
  <c r="AK1472" i="11"/>
  <c r="AF2772" i="11"/>
  <c r="AK2772" i="11"/>
  <c r="AF744" i="11"/>
  <c r="AK744" i="11"/>
  <c r="AF336" i="11"/>
  <c r="AK336" i="11"/>
  <c r="AF1672" i="11"/>
  <c r="AK1672" i="11"/>
  <c r="AK3068" i="11"/>
  <c r="AF904" i="11"/>
  <c r="AK904" i="11"/>
  <c r="AF1576" i="11"/>
  <c r="AK1576" i="11"/>
  <c r="AF616" i="11"/>
  <c r="AK616" i="11"/>
  <c r="AF224" i="11"/>
  <c r="AK224" i="11"/>
  <c r="AF2884" i="11"/>
  <c r="AK2884" i="11"/>
  <c r="AF1392" i="11"/>
  <c r="AK1392" i="11"/>
  <c r="AK2578" i="11"/>
  <c r="AI355" i="11"/>
  <c r="AI419" i="11"/>
  <c r="AI523" i="11"/>
  <c r="AI1075" i="11"/>
  <c r="AI1147" i="11"/>
  <c r="AI1275" i="11"/>
  <c r="AI1587" i="11"/>
  <c r="AI1787" i="11"/>
  <c r="AI2423" i="11"/>
  <c r="AI2567" i="11"/>
  <c r="AI3095" i="11"/>
  <c r="AK1843" i="11"/>
  <c r="AK291" i="11"/>
  <c r="AI3808" i="11"/>
  <c r="AK747" i="11"/>
  <c r="AI749" i="11"/>
  <c r="AI837" i="11"/>
  <c r="AI1157" i="11"/>
  <c r="AI1229" i="11"/>
  <c r="AI1965" i="11"/>
  <c r="AI2521" i="11"/>
  <c r="AI2761" i="11"/>
  <c r="AK1667" i="11"/>
  <c r="AK1051" i="11"/>
  <c r="AK1907" i="11"/>
  <c r="AK1683" i="11"/>
  <c r="AK683" i="11"/>
  <c r="AK1499" i="11"/>
  <c r="AK1443" i="11"/>
  <c r="AK2703" i="11"/>
  <c r="AK699" i="11"/>
  <c r="AK701" i="11"/>
  <c r="AI2996" i="11"/>
  <c r="AK1203" i="11"/>
  <c r="AI1833" i="11"/>
  <c r="AK275" i="11"/>
  <c r="AK155" i="11"/>
  <c r="AK259" i="11"/>
  <c r="AK1093" i="11"/>
  <c r="AK1789" i="11"/>
  <c r="AK1981" i="11"/>
  <c r="AK2145" i="11"/>
  <c r="AI3193" i="11"/>
  <c r="AK2393" i="11"/>
  <c r="AK1181" i="11"/>
  <c r="AK3401" i="11"/>
  <c r="AK677" i="11"/>
  <c r="AK2329" i="11"/>
  <c r="AK2625" i="11"/>
  <c r="AK2065" i="11"/>
  <c r="AI2705" i="11"/>
  <c r="AK2137" i="11"/>
  <c r="AK2057" i="11"/>
  <c r="AK2249" i="11"/>
  <c r="AK853" i="11"/>
  <c r="AK2423" i="11"/>
  <c r="AI100" i="11"/>
  <c r="AF3783" i="11"/>
  <c r="AE1489" i="11"/>
  <c r="AF1617" i="11"/>
  <c r="AE2893" i="11"/>
  <c r="AE2997" i="11"/>
  <c r="AF3341" i="11"/>
  <c r="AF3493" i="11"/>
  <c r="AF3301" i="11"/>
  <c r="AE1521" i="11"/>
  <c r="AE2901" i="11"/>
  <c r="AF3245" i="11"/>
  <c r="AF3429" i="11"/>
  <c r="AE3525" i="11"/>
  <c r="AF3861" i="11"/>
  <c r="AK82" i="11"/>
  <c r="AK101" i="11"/>
  <c r="AK108" i="11"/>
  <c r="AF2813" i="11"/>
  <c r="AK18" i="11"/>
  <c r="AE2389" i="11"/>
  <c r="AK109" i="11"/>
  <c r="AF2660" i="11"/>
  <c r="AE1473" i="11"/>
  <c r="AF1761" i="11"/>
  <c r="AF1809" i="11"/>
  <c r="AF3373" i="11"/>
  <c r="AF3485" i="11"/>
  <c r="AE1777" i="11"/>
  <c r="AI21" i="11"/>
  <c r="AK52" i="11"/>
  <c r="AE2639" i="11"/>
  <c r="AF2437" i="11"/>
  <c r="AE2205" i="11"/>
  <c r="AF2749" i="11"/>
  <c r="AE2909" i="11"/>
  <c r="AF3117" i="11"/>
  <c r="AF3756" i="11"/>
  <c r="AI101" i="11"/>
  <c r="AF1241" i="11"/>
  <c r="AF1641" i="11"/>
  <c r="AF1865" i="11"/>
  <c r="AF1937" i="11"/>
  <c r="AE2981" i="11"/>
  <c r="AE3685" i="11"/>
  <c r="AF3413" i="11"/>
  <c r="AK50" i="11"/>
  <c r="AK12" i="11"/>
  <c r="AE745" i="11"/>
  <c r="AE2469" i="11"/>
  <c r="AF1417" i="11"/>
  <c r="AE2045" i="11"/>
  <c r="AF2109" i="11"/>
  <c r="AF2725" i="11"/>
  <c r="AF2989" i="11"/>
  <c r="AE3093" i="11"/>
  <c r="AF3788" i="11"/>
  <c r="AI52" i="11"/>
  <c r="AE79" i="11"/>
  <c r="AI79" i="11"/>
  <c r="AE1571" i="11"/>
  <c r="AE41" i="11"/>
  <c r="AI41" i="11"/>
  <c r="AE57" i="11"/>
  <c r="AI57" i="11"/>
  <c r="AF34" i="11"/>
  <c r="AK34" i="11"/>
  <c r="AF15" i="11"/>
  <c r="AK15" i="11"/>
  <c r="AF55" i="11"/>
  <c r="AK55" i="11"/>
  <c r="AF87" i="11"/>
  <c r="AK87" i="11"/>
  <c r="AE104" i="11"/>
  <c r="AI104" i="11"/>
  <c r="AF24" i="11"/>
  <c r="AK24" i="11"/>
  <c r="AI27" i="11"/>
  <c r="AK29" i="11"/>
  <c r="AI37" i="11"/>
  <c r="AI29" i="11"/>
  <c r="AI109" i="11"/>
  <c r="AI38" i="11"/>
  <c r="AK68" i="11"/>
  <c r="AI60" i="11"/>
  <c r="AK45" i="11"/>
  <c r="AK13" i="11"/>
  <c r="AE39" i="11"/>
  <c r="AI39" i="11"/>
  <c r="AF104" i="11"/>
  <c r="AK104" i="11"/>
  <c r="AF65" i="11"/>
  <c r="AK65" i="11"/>
  <c r="AF81" i="11"/>
  <c r="AK81" i="11"/>
  <c r="AE15" i="11"/>
  <c r="AI15" i="11"/>
  <c r="AE55" i="11"/>
  <c r="AI55" i="11"/>
  <c r="AE87" i="11"/>
  <c r="AI87" i="11"/>
  <c r="AF8" i="11"/>
  <c r="AK8" i="11"/>
  <c r="AI26" i="11"/>
  <c r="AF72" i="11"/>
  <c r="AK72" i="11"/>
  <c r="AI99" i="11"/>
  <c r="AK53" i="11"/>
  <c r="AI92" i="11"/>
  <c r="AK62" i="11"/>
  <c r="AI45" i="11"/>
  <c r="AK43" i="11"/>
  <c r="AI12" i="11"/>
  <c r="AK75" i="11"/>
  <c r="AK85" i="11"/>
  <c r="AK69" i="11"/>
  <c r="AF33" i="11"/>
  <c r="AK33" i="11"/>
  <c r="AE81" i="11"/>
  <c r="AI81" i="11"/>
  <c r="AF73" i="11"/>
  <c r="AK73" i="11"/>
  <c r="AI42" i="11"/>
  <c r="AF63" i="11"/>
  <c r="AK63" i="11"/>
  <c r="AF95" i="11"/>
  <c r="AK95" i="11"/>
  <c r="AE8" i="11"/>
  <c r="AI8" i="11"/>
  <c r="AE90" i="11"/>
  <c r="AI90" i="11"/>
  <c r="AI43" i="11"/>
  <c r="AI107" i="11"/>
  <c r="AK21" i="11"/>
  <c r="AK67" i="11"/>
  <c r="AK86" i="11"/>
  <c r="AI53" i="11"/>
  <c r="AK51" i="11"/>
  <c r="AK102" i="11"/>
  <c r="AK61" i="11"/>
  <c r="AK36" i="11"/>
  <c r="AK70" i="11"/>
  <c r="AI54" i="11"/>
  <c r="AF41" i="11"/>
  <c r="AK41" i="11"/>
  <c r="AE7" i="11"/>
  <c r="AI7" i="11"/>
  <c r="AF89" i="11"/>
  <c r="AK89" i="11"/>
  <c r="AE33" i="11"/>
  <c r="AI33" i="11"/>
  <c r="AF17" i="11"/>
  <c r="AK17" i="11"/>
  <c r="AF105" i="11"/>
  <c r="AK105" i="11"/>
  <c r="AF66" i="11"/>
  <c r="AK66" i="11"/>
  <c r="AE23" i="11"/>
  <c r="AI23" i="11"/>
  <c r="AE63" i="11"/>
  <c r="AI63" i="11"/>
  <c r="AE95" i="11"/>
  <c r="AI95" i="11"/>
  <c r="AF64" i="11"/>
  <c r="AK64" i="11"/>
  <c r="AI51" i="11"/>
  <c r="AK19" i="11"/>
  <c r="AK77" i="11"/>
  <c r="AK11" i="11"/>
  <c r="AK46" i="11"/>
  <c r="AI61" i="11"/>
  <c r="AI108" i="11"/>
  <c r="AI62" i="11"/>
  <c r="AK78" i="11"/>
  <c r="AK92" i="11"/>
  <c r="AI70" i="11"/>
  <c r="AK107" i="11"/>
  <c r="AK54" i="11"/>
  <c r="AE97" i="11"/>
  <c r="AI97" i="11"/>
  <c r="AI83" i="11"/>
  <c r="AI36" i="11"/>
  <c r="AF49" i="11"/>
  <c r="AK49" i="11"/>
  <c r="AE17" i="11"/>
  <c r="AI17" i="11"/>
  <c r="AE105" i="11"/>
  <c r="AI105" i="11"/>
  <c r="AF71" i="11"/>
  <c r="AK71" i="11"/>
  <c r="AE64" i="11"/>
  <c r="AI64" i="11"/>
  <c r="AI59" i="11"/>
  <c r="AI86" i="11"/>
  <c r="AK99" i="11"/>
  <c r="AK14" i="11"/>
  <c r="AI69" i="11"/>
  <c r="AI68" i="11"/>
  <c r="AK38" i="11"/>
  <c r="AK59" i="11"/>
  <c r="AI30" i="11"/>
  <c r="AI77" i="11"/>
  <c r="AF57" i="11"/>
  <c r="AK57" i="11"/>
  <c r="AF56" i="11"/>
  <c r="AK56" i="11"/>
  <c r="AE65" i="11"/>
  <c r="AI65" i="11"/>
  <c r="AE89" i="11"/>
  <c r="AI89" i="11"/>
  <c r="AE49" i="11"/>
  <c r="AI49" i="11"/>
  <c r="AF25" i="11"/>
  <c r="AK25" i="11"/>
  <c r="AI74" i="11"/>
  <c r="AE31" i="11"/>
  <c r="AI31" i="11"/>
  <c r="AE71" i="11"/>
  <c r="AI71" i="11"/>
  <c r="AF96" i="11"/>
  <c r="AK96" i="11"/>
  <c r="AF16" i="11"/>
  <c r="AK16" i="11"/>
  <c r="AI67" i="11"/>
  <c r="AI76" i="11"/>
  <c r="AI46" i="11"/>
  <c r="AK76" i="11"/>
  <c r="AK22" i="11"/>
  <c r="AI85" i="11"/>
  <c r="AI102" i="11"/>
  <c r="AK35" i="11"/>
  <c r="AK100" i="11"/>
  <c r="AK91" i="11"/>
  <c r="AK26" i="11"/>
  <c r="AF97" i="11"/>
  <c r="AK97" i="11"/>
  <c r="AF294" i="11"/>
  <c r="AE25" i="11"/>
  <c r="AI25" i="11"/>
  <c r="AF310" i="11"/>
  <c r="AF106" i="11"/>
  <c r="AK106" i="11"/>
  <c r="AF7" i="11"/>
  <c r="AK7" i="11"/>
  <c r="AF39" i="11"/>
  <c r="AK39" i="11"/>
  <c r="AF79" i="11"/>
  <c r="AK79" i="11"/>
  <c r="AE96" i="11"/>
  <c r="AI96" i="11"/>
  <c r="AI75" i="11"/>
  <c r="AI28" i="11"/>
  <c r="AI14" i="11"/>
  <c r="AK28" i="11"/>
  <c r="AI13" i="11"/>
  <c r="AK37" i="11"/>
  <c r="AK27" i="11"/>
  <c r="AK30" i="11"/>
  <c r="AK60" i="11"/>
  <c r="AI84" i="11"/>
  <c r="AF1313" i="11"/>
  <c r="AE2366" i="11"/>
  <c r="AE2910" i="11"/>
  <c r="AF3231" i="11"/>
  <c r="AF3071" i="11"/>
  <c r="AF3823" i="11"/>
  <c r="AF1305" i="11"/>
  <c r="AF2661" i="11"/>
  <c r="AE2885" i="11"/>
  <c r="AE1449" i="11"/>
  <c r="AE2181" i="11"/>
  <c r="AF3133" i="11"/>
  <c r="AF3709" i="11"/>
  <c r="AF2413" i="11"/>
  <c r="AE3613" i="11"/>
  <c r="AE569" i="11"/>
  <c r="AE2701" i="11"/>
  <c r="AF3645" i="11"/>
  <c r="AE2477" i="11"/>
  <c r="AE2370" i="11"/>
  <c r="AF1529" i="11"/>
  <c r="AE1625" i="11"/>
  <c r="AF1689" i="11"/>
  <c r="AE1953" i="11"/>
  <c r="AF2941" i="11"/>
  <c r="AE3309" i="11"/>
  <c r="AF1961" i="11"/>
  <c r="AF3293" i="11"/>
  <c r="AF1537" i="11"/>
  <c r="AF1577" i="11"/>
  <c r="AF2821" i="11"/>
  <c r="AE2845" i="11"/>
  <c r="AE3189" i="11"/>
  <c r="AF3653" i="11"/>
  <c r="AF3588" i="11"/>
  <c r="AE1124" i="11"/>
  <c r="AF2303" i="11"/>
  <c r="AE3384" i="11"/>
  <c r="AF1281" i="11"/>
  <c r="AE1481" i="11"/>
  <c r="AF3423" i="11"/>
  <c r="AF3004" i="11"/>
  <c r="AF2655" i="11"/>
  <c r="AF2692" i="11"/>
  <c r="AE2863" i="11"/>
  <c r="AE58" i="11"/>
  <c r="AE146" i="11"/>
  <c r="AE98" i="11"/>
  <c r="AF3191" i="11"/>
  <c r="AE1447" i="11"/>
  <c r="AF1594" i="11"/>
  <c r="AE3206" i="11"/>
  <c r="AE930" i="11"/>
  <c r="AE1543" i="11"/>
  <c r="AE194" i="11"/>
  <c r="AE1575" i="11"/>
  <c r="AE3851" i="11"/>
  <c r="AF226" i="11"/>
  <c r="AE2927" i="11"/>
  <c r="AF3855" i="11"/>
  <c r="AE3846" i="11"/>
  <c r="AF3205" i="11"/>
  <c r="AF3397" i="11"/>
  <c r="AK5" i="11"/>
  <c r="AE3318" i="11"/>
  <c r="AE2638" i="11"/>
  <c r="AE1697" i="11"/>
  <c r="AE2381" i="11"/>
  <c r="AE2613" i="11"/>
  <c r="AE3885" i="11"/>
  <c r="AF1225" i="11"/>
  <c r="AF3188" i="11"/>
  <c r="AF3252" i="11"/>
  <c r="AF3436" i="11"/>
  <c r="AE655" i="11"/>
  <c r="AE1097" i="11"/>
  <c r="AE1273" i="11"/>
  <c r="AF1609" i="11"/>
  <c r="AF2653" i="11"/>
  <c r="AE3365" i="11"/>
  <c r="AF3605" i="11"/>
  <c r="AF2357" i="11"/>
  <c r="AF2309" i="11"/>
  <c r="AE555" i="11"/>
  <c r="AF2365" i="11"/>
  <c r="AE1353" i="11"/>
  <c r="AF1649" i="11"/>
  <c r="AF3269" i="11"/>
  <c r="AE1321" i="11"/>
  <c r="AE1945" i="11"/>
  <c r="AE2085" i="11"/>
  <c r="AF3045" i="11"/>
  <c r="AE3845" i="11"/>
  <c r="AE3826" i="11"/>
  <c r="AF2311" i="11"/>
  <c r="AE1257" i="11"/>
  <c r="AE2325" i="11"/>
  <c r="AF3597" i="11"/>
  <c r="AF1361" i="11"/>
  <c r="AF1881" i="11"/>
  <c r="AF2781" i="11"/>
  <c r="AE3077" i="11"/>
  <c r="AE3877" i="11"/>
  <c r="AF2143" i="11"/>
  <c r="AE1649" i="11"/>
  <c r="AF2837" i="11"/>
  <c r="AE3269" i="11"/>
  <c r="AE3533" i="11"/>
  <c r="AE1361" i="11"/>
  <c r="AE1881" i="11"/>
  <c r="AF1953" i="11"/>
  <c r="AE3045" i="11"/>
  <c r="AF3309" i="11"/>
  <c r="AF2404" i="11"/>
  <c r="AF2964" i="11"/>
  <c r="AF3148" i="11"/>
  <c r="AE2061" i="11"/>
  <c r="AF2573" i="11"/>
  <c r="AE3181" i="11"/>
  <c r="AF3399" i="11"/>
  <c r="AE1497" i="11"/>
  <c r="AF1601" i="11"/>
  <c r="AF1993" i="11"/>
  <c r="AE2165" i="11"/>
  <c r="AE2781" i="11"/>
  <c r="AE3333" i="11"/>
  <c r="AF569" i="11"/>
  <c r="AF1337" i="11"/>
  <c r="AE2029" i="11"/>
  <c r="AE2301" i="11"/>
  <c r="AE2653" i="11"/>
  <c r="AF3221" i="11"/>
  <c r="AI5" i="11"/>
  <c r="AF3375" i="11"/>
  <c r="AF3791" i="11"/>
  <c r="AE2940" i="11"/>
  <c r="AE2309" i="11"/>
  <c r="AF2885" i="11"/>
  <c r="AE3541" i="11"/>
  <c r="AF2370" i="11"/>
  <c r="AE2695" i="11"/>
  <c r="AF2204" i="11"/>
  <c r="AF2181" i="11"/>
  <c r="AE3605" i="11"/>
  <c r="AF2863" i="11"/>
  <c r="AE2509" i="11"/>
  <c r="AE2141" i="11"/>
  <c r="AF3764" i="11"/>
  <c r="AE3191" i="11"/>
  <c r="AE3565" i="11"/>
  <c r="AE2142" i="11"/>
  <c r="AF2927" i="11"/>
  <c r="AF2269" i="11"/>
  <c r="AF2549" i="11"/>
  <c r="AF3053" i="11"/>
  <c r="AE3421" i="11"/>
  <c r="AF2493" i="11"/>
  <c r="AE506" i="11"/>
  <c r="AF3559" i="11"/>
  <c r="AF2159" i="11"/>
  <c r="AE3423" i="11"/>
  <c r="AE1633" i="11"/>
  <c r="AE2069" i="11"/>
  <c r="AE3149" i="11"/>
  <c r="AE3661" i="11"/>
  <c r="AF1866" i="11"/>
  <c r="AF3222" i="11"/>
  <c r="AF3204" i="11"/>
  <c r="AF1949" i="11"/>
  <c r="AF3695" i="11"/>
  <c r="AF3140" i="11"/>
  <c r="AE3172" i="11"/>
  <c r="AF1505" i="11"/>
  <c r="AF2005" i="11"/>
  <c r="AE3013" i="11"/>
  <c r="AF3581" i="11"/>
  <c r="AF3476" i="11"/>
  <c r="AF3223" i="11"/>
  <c r="AF3516" i="11"/>
  <c r="AF1377" i="11"/>
  <c r="AE2917" i="11"/>
  <c r="AE3229" i="11"/>
  <c r="AE2647" i="11"/>
  <c r="AF3021" i="11"/>
  <c r="AF1745" i="11"/>
  <c r="AE1793" i="11"/>
  <c r="AF1873" i="11"/>
  <c r="AF2349" i="11"/>
  <c r="AE3150" i="11"/>
  <c r="AF1602" i="11"/>
  <c r="AF2421" i="11"/>
  <c r="AF608" i="11"/>
  <c r="AE2847" i="11"/>
  <c r="AE3343" i="11"/>
  <c r="AE1041" i="11"/>
  <c r="AF2836" i="11"/>
  <c r="AF2189" i="11"/>
  <c r="AE2597" i="11"/>
  <c r="AF2669" i="11"/>
  <c r="AF2765" i="11"/>
  <c r="AE3101" i="11"/>
  <c r="AF3237" i="11"/>
  <c r="AF3701" i="11"/>
  <c r="AF3748" i="11"/>
  <c r="AF3264" i="11"/>
  <c r="AF3851" i="11"/>
  <c r="AF2578" i="11"/>
  <c r="AE2541" i="11"/>
  <c r="AE3277" i="11"/>
  <c r="AF3525" i="11"/>
  <c r="AF3844" i="11"/>
  <c r="AF3596" i="11"/>
  <c r="AF2230" i="11"/>
  <c r="AF3631" i="11"/>
  <c r="AE1529" i="11"/>
  <c r="AF1665" i="11"/>
  <c r="AF3357" i="11"/>
  <c r="AF3629" i="11"/>
  <c r="AE1961" i="11"/>
  <c r="AE2333" i="11"/>
  <c r="AE3293" i="11"/>
  <c r="AF514" i="11"/>
  <c r="AF2767" i="11"/>
  <c r="AF3471" i="11"/>
  <c r="AF745" i="11"/>
  <c r="AF2045" i="11"/>
  <c r="AE2133" i="11"/>
  <c r="AE2589" i="11"/>
  <c r="AE2717" i="11"/>
  <c r="AE2821" i="11"/>
  <c r="AF3125" i="11"/>
  <c r="AF3325" i="11"/>
  <c r="AF1242" i="11"/>
  <c r="AF2430" i="11"/>
  <c r="AF2462" i="11"/>
  <c r="AE2167" i="11"/>
  <c r="AF3276" i="11"/>
  <c r="AE3759" i="11"/>
  <c r="AF2149" i="11"/>
  <c r="AE2397" i="11"/>
  <c r="AF2469" i="11"/>
  <c r="AF2829" i="11"/>
  <c r="AE3261" i="11"/>
  <c r="AF2268" i="11"/>
  <c r="AE2413" i="11"/>
  <c r="AE2661" i="11"/>
  <c r="AF2893" i="11"/>
  <c r="AF426" i="11"/>
  <c r="AF466" i="11"/>
  <c r="AE3308" i="11"/>
  <c r="AF2326" i="11"/>
  <c r="AF2724" i="11"/>
  <c r="AF3428" i="11"/>
  <c r="AF3644" i="11"/>
  <c r="AF1521" i="11"/>
  <c r="AE3133" i="11"/>
  <c r="AE3173" i="11"/>
  <c r="AE507" i="11"/>
  <c r="AE603" i="11"/>
  <c r="AF2612" i="11"/>
  <c r="AF2892" i="11"/>
  <c r="AF3092" i="11"/>
  <c r="AF1465" i="11"/>
  <c r="AE1753" i="11"/>
  <c r="AF1801" i="11"/>
  <c r="AF3637" i="11"/>
  <c r="AF594" i="11"/>
  <c r="AF3836" i="11"/>
  <c r="AF2684" i="11"/>
  <c r="AF2662" i="11"/>
  <c r="AF3174" i="11"/>
  <c r="AF3452" i="11"/>
  <c r="AF962" i="11"/>
  <c r="AF1570" i="11"/>
  <c r="AF2950" i="11"/>
  <c r="AF3326" i="11"/>
  <c r="AF2916" i="11"/>
  <c r="AF626" i="11"/>
  <c r="AF3054" i="11"/>
  <c r="AF2948" i="11"/>
  <c r="AF1449" i="11"/>
  <c r="AF3668" i="11"/>
  <c r="AE2588" i="11"/>
  <c r="AE2876" i="11"/>
  <c r="AE1064" i="11"/>
  <c r="AF3044" i="11"/>
  <c r="AE1602" i="11"/>
  <c r="AF3632" i="11"/>
  <c r="AF3036" i="11"/>
  <c r="AE3268" i="11"/>
  <c r="AF1515" i="11"/>
  <c r="AF491" i="11"/>
  <c r="AE1563" i="11"/>
  <c r="AF366" i="11"/>
  <c r="AF3655" i="11"/>
  <c r="AE2540" i="11"/>
  <c r="AE2964" i="11"/>
  <c r="AE3148" i="11"/>
  <c r="AF3407" i="11"/>
  <c r="AF3692" i="11"/>
  <c r="AF3180" i="11"/>
  <c r="AE3213" i="11"/>
  <c r="AF1095" i="11"/>
  <c r="AF3364" i="11"/>
  <c r="AF3772" i="11"/>
  <c r="AA227" i="54"/>
  <c r="AD227" i="54" s="1"/>
  <c r="AE3084" i="11"/>
  <c r="O227" i="54"/>
  <c r="O8" i="54" s="1"/>
  <c r="AF2630" i="11"/>
  <c r="H227" i="54"/>
  <c r="AF666" i="11"/>
  <c r="AF3126" i="11"/>
  <c r="AF2806" i="11"/>
  <c r="AF2135" i="11"/>
  <c r="AF2580" i="11"/>
  <c r="AE2630" i="11"/>
  <c r="AF2974" i="11"/>
  <c r="AE2179" i="11"/>
  <c r="AF2558" i="11"/>
  <c r="AE746" i="11"/>
  <c r="AF2708" i="11"/>
  <c r="AF3860" i="11"/>
  <c r="U227" i="54"/>
  <c r="AF1579" i="11"/>
  <c r="AF2622" i="11"/>
  <c r="AE2241" i="11"/>
  <c r="AF2102" i="11"/>
  <c r="AF1048" i="11"/>
  <c r="AF2902" i="11"/>
  <c r="AF2294" i="11"/>
  <c r="AE3168" i="11"/>
  <c r="AF410" i="11"/>
  <c r="AF578" i="11"/>
  <c r="AF2446" i="11"/>
  <c r="AF3280" i="11"/>
  <c r="AE1266" i="11"/>
  <c r="AF1909" i="11"/>
  <c r="AE3022" i="11"/>
  <c r="AE687" i="11"/>
  <c r="AF2134" i="11"/>
  <c r="AF1002" i="11"/>
  <c r="AF2710" i="11"/>
  <c r="AF1131" i="11"/>
  <c r="AF413" i="11"/>
  <c r="AF2532" i="11"/>
  <c r="AE3203" i="11"/>
  <c r="AF450" i="11"/>
  <c r="AF610" i="11"/>
  <c r="AF1482" i="11"/>
  <c r="AF2358" i="11"/>
  <c r="AF437" i="11"/>
  <c r="AE679" i="11"/>
  <c r="AE3038" i="11"/>
  <c r="AE3134" i="11"/>
  <c r="AE1555" i="11"/>
  <c r="AF3792" i="11"/>
  <c r="AF746" i="11"/>
  <c r="AE3608" i="11"/>
  <c r="V92" i="54"/>
  <c r="AF3775" i="11"/>
  <c r="AF914" i="11"/>
  <c r="AF3396" i="11"/>
  <c r="AE2926" i="11"/>
  <c r="AF3868" i="11"/>
  <c r="AF82" i="11"/>
  <c r="AF2318" i="11"/>
  <c r="AF2615" i="11"/>
  <c r="AF429" i="11"/>
  <c r="AE3735" i="11"/>
  <c r="AF282" i="11"/>
  <c r="AF342" i="11"/>
  <c r="AE2412" i="11"/>
  <c r="AF2316" i="11"/>
  <c r="AF999" i="11"/>
  <c r="AF2795" i="11"/>
  <c r="AE3028" i="11"/>
  <c r="F42" i="21"/>
  <c r="G42" i="21" s="1"/>
  <c r="AF2607" i="11"/>
  <c r="AF3039" i="11"/>
  <c r="AF3103" i="11"/>
  <c r="AF2415" i="11"/>
  <c r="AF2871" i="11"/>
  <c r="AF3359" i="11"/>
  <c r="AE34" i="11"/>
  <c r="AE210" i="11"/>
  <c r="AF3380" i="11"/>
  <c r="AF2735" i="11"/>
  <c r="AF3295" i="11"/>
  <c r="AF3607" i="11"/>
  <c r="AE3726" i="11"/>
  <c r="AE1583" i="11"/>
  <c r="AE1925" i="11"/>
  <c r="AF1056" i="11"/>
  <c r="AF2054" i="11"/>
  <c r="AE1119" i="11"/>
  <c r="AF2126" i="11"/>
  <c r="AE3142" i="11"/>
  <c r="AE2798" i="11"/>
  <c r="AF1418" i="11"/>
  <c r="AF3068" i="11"/>
  <c r="AF3286" i="11"/>
  <c r="AF3228" i="11"/>
  <c r="AF531" i="11"/>
  <c r="AF3408" i="11"/>
  <c r="AF1539" i="11"/>
  <c r="AE2311" i="11"/>
  <c r="AF507" i="11"/>
  <c r="AF603" i="11"/>
  <c r="AE3079" i="11"/>
  <c r="AE3703" i="11"/>
  <c r="AE2830" i="11"/>
  <c r="AE2302" i="11"/>
  <c r="AE2550" i="11"/>
  <c r="AF2094" i="11"/>
  <c r="AF1427" i="11"/>
  <c r="AF1322" i="11"/>
  <c r="AE2663" i="11"/>
  <c r="AE3263" i="11"/>
  <c r="AE3311" i="11"/>
  <c r="AE3455" i="11"/>
  <c r="AE1730" i="11"/>
  <c r="AF1706" i="11"/>
  <c r="AF1898" i="11"/>
  <c r="AF1066" i="11"/>
  <c r="AE26" i="11"/>
  <c r="AE2894" i="11"/>
  <c r="AF554" i="11"/>
  <c r="AF3887" i="11"/>
  <c r="AF1698" i="11"/>
  <c r="AF1954" i="11"/>
  <c r="AF3124" i="11"/>
  <c r="AF632" i="11"/>
  <c r="AE1858" i="11"/>
  <c r="AE2022" i="11"/>
  <c r="AE2862" i="11"/>
  <c r="AE938" i="11"/>
  <c r="AE1194" i="11"/>
  <c r="AE1226" i="11"/>
  <c r="AE1290" i="11"/>
  <c r="AF218" i="11"/>
  <c r="AF2766" i="11"/>
  <c r="AE3128" i="11"/>
  <c r="AE906" i="11"/>
  <c r="AE1354" i="11"/>
  <c r="AF2166" i="11"/>
  <c r="AF2206" i="11"/>
  <c r="AE2237" i="11"/>
  <c r="AF1794" i="11"/>
  <c r="AF2412" i="11"/>
  <c r="AF2852" i="11"/>
  <c r="AF2070" i="11"/>
  <c r="AF3415" i="11"/>
  <c r="AF1938" i="11"/>
  <c r="AE695" i="11"/>
  <c r="AF3324" i="11"/>
  <c r="AF1435" i="11"/>
  <c r="AE2751" i="11"/>
  <c r="AE2692" i="11"/>
  <c r="AE2623" i="11"/>
  <c r="AF3773" i="11"/>
  <c r="AF2320" i="11"/>
  <c r="AF2416" i="11"/>
  <c r="AF3647" i="11"/>
  <c r="AF3719" i="11"/>
  <c r="AE2801" i="11"/>
  <c r="AE3635" i="11"/>
  <c r="AE2988" i="11"/>
  <c r="AF3624" i="11"/>
  <c r="AF2448" i="11"/>
  <c r="AF3128" i="11"/>
  <c r="AE3300" i="11"/>
  <c r="AE2839" i="11"/>
  <c r="AF1098" i="11"/>
  <c r="AF3213" i="11"/>
  <c r="AF3816" i="11"/>
  <c r="AE515" i="11"/>
  <c r="AE2455" i="11"/>
  <c r="AF2480" i="11"/>
  <c r="AF3220" i="11"/>
  <c r="AE3278" i="11"/>
  <c r="V93" i="54"/>
  <c r="AF146" i="11"/>
  <c r="AE2879" i="11"/>
  <c r="AF194" i="11"/>
  <c r="AE3717" i="11"/>
  <c r="AF3799" i="11"/>
  <c r="AF405" i="11"/>
  <c r="AF306" i="11"/>
  <c r="AF3831" i="11"/>
  <c r="AE3367" i="11"/>
  <c r="AF586" i="11"/>
  <c r="AF1146" i="11"/>
  <c r="AF1490" i="11"/>
  <c r="AF234" i="11"/>
  <c r="AF1034" i="11"/>
  <c r="AE626" i="11"/>
  <c r="AF2079" i="11"/>
  <c r="AF3015" i="11"/>
  <c r="AF1786" i="11"/>
  <c r="AF2420" i="11"/>
  <c r="AF3136" i="11"/>
  <c r="AF3287" i="11"/>
  <c r="AF1555" i="11"/>
  <c r="AF1064" i="11"/>
  <c r="AF2588" i="11"/>
  <c r="AE491" i="11"/>
  <c r="AE3408" i="11"/>
  <c r="AE1579" i="11"/>
  <c r="AF1108" i="11"/>
  <c r="AF762" i="11"/>
  <c r="AE3304" i="11"/>
  <c r="V85" i="54"/>
  <c r="AF546" i="11"/>
  <c r="AF3726" i="11"/>
  <c r="AE3143" i="11"/>
  <c r="AE2121" i="11"/>
  <c r="AF2876" i="11"/>
  <c r="AF3014" i="11"/>
  <c r="AF3142" i="11"/>
  <c r="AF2591" i="11"/>
  <c r="AF3316" i="11"/>
  <c r="AF2671" i="11"/>
  <c r="AF2727" i="11"/>
  <c r="AF2831" i="11"/>
  <c r="AF3271" i="11"/>
  <c r="AF3391" i="11"/>
  <c r="AF10" i="11"/>
  <c r="AF3727" i="11"/>
  <c r="AF2540" i="11"/>
  <c r="AF354" i="11"/>
  <c r="AF3168" i="11"/>
  <c r="AF3108" i="11"/>
  <c r="AE2974" i="11"/>
  <c r="AE3108" i="11"/>
  <c r="AE1002" i="11"/>
  <c r="AE1108" i="11"/>
  <c r="AF2801" i="11"/>
  <c r="AF2988" i="11"/>
  <c r="AE410" i="11"/>
  <c r="AE578" i="11"/>
  <c r="AE1482" i="11"/>
  <c r="AE2446" i="11"/>
  <c r="AE727" i="11"/>
  <c r="AF1403" i="11"/>
  <c r="AF3300" i="11"/>
  <c r="AF3079" i="11"/>
  <c r="AF3703" i="11"/>
  <c r="AF946" i="11"/>
  <c r="AE2710" i="11"/>
  <c r="AE3222" i="11"/>
  <c r="AE1938" i="11"/>
  <c r="AE2110" i="11"/>
  <c r="AF1893" i="11"/>
  <c r="AE450" i="11"/>
  <c r="AE610" i="11"/>
  <c r="AE2358" i="11"/>
  <c r="AF3199" i="11"/>
  <c r="AF515" i="11"/>
  <c r="AF2751" i="11"/>
  <c r="AF3351" i="11"/>
  <c r="AE1866" i="11"/>
  <c r="AE2294" i="11"/>
  <c r="AF3208" i="11"/>
  <c r="AE2392" i="11"/>
  <c r="AE3415" i="11"/>
  <c r="AE666" i="11"/>
  <c r="AE482" i="11"/>
  <c r="AF2214" i="11"/>
  <c r="AE3126" i="11"/>
  <c r="AE2998" i="11"/>
  <c r="AE1618" i="11"/>
  <c r="AF2032" i="11"/>
  <c r="AE2528" i="11"/>
  <c r="AE3111" i="11"/>
  <c r="AE1885" i="11"/>
  <c r="AE1025" i="11"/>
  <c r="AF2038" i="11"/>
  <c r="AE2143" i="11"/>
  <c r="AE3040" i="11"/>
  <c r="AF2192" i="11"/>
  <c r="AF3511" i="11"/>
  <c r="AE954" i="11"/>
  <c r="AE1306" i="11"/>
  <c r="V79" i="54"/>
  <c r="AF3047" i="11"/>
  <c r="AF1941" i="11"/>
  <c r="AE3399" i="11"/>
  <c r="AE3136" i="11"/>
  <c r="AF2695" i="11"/>
  <c r="AF3255" i="11"/>
  <c r="V84" i="54"/>
  <c r="AF3747" i="11"/>
  <c r="AF3670" i="11"/>
  <c r="AE3632" i="11"/>
  <c r="AE1072" i="11"/>
  <c r="AF3679" i="11"/>
  <c r="AE3052" i="11"/>
  <c r="AF727" i="11"/>
  <c r="AF1426" i="11"/>
  <c r="AE3734" i="11"/>
  <c r="AF969" i="11"/>
  <c r="AE2079" i="11"/>
  <c r="AE3807" i="11"/>
  <c r="AE1610" i="11"/>
  <c r="AF2654" i="11"/>
  <c r="AE2854" i="11"/>
  <c r="AF3327" i="11"/>
  <c r="AE3152" i="11"/>
  <c r="AF3006" i="11"/>
  <c r="AE3135" i="11"/>
  <c r="AE3276" i="11"/>
  <c r="AF1770" i="11"/>
  <c r="AE2724" i="11"/>
  <c r="AE2208" i="11"/>
  <c r="AE2892" i="11"/>
  <c r="AE3092" i="11"/>
  <c r="AE775" i="11"/>
  <c r="AE826" i="11"/>
  <c r="AE2743" i="11"/>
  <c r="AE2815" i="11"/>
  <c r="AE2895" i="11"/>
  <c r="AE3527" i="11"/>
  <c r="AE3615" i="11"/>
  <c r="AF1450" i="11"/>
  <c r="AF1514" i="11"/>
  <c r="AF985" i="11"/>
  <c r="AF2261" i="11"/>
  <c r="AF2095" i="11"/>
  <c r="AF1018" i="11"/>
  <c r="AF1306" i="11"/>
  <c r="AE3256" i="11"/>
  <c r="AE3288" i="11"/>
  <c r="AF1124" i="11"/>
  <c r="AF3839" i="11"/>
  <c r="AE2070" i="11"/>
  <c r="AE2852" i="11"/>
  <c r="AF362" i="11"/>
  <c r="AF3152" i="11"/>
  <c r="AE632" i="11"/>
  <c r="AF3143" i="11"/>
  <c r="AE2580" i="11"/>
  <c r="AF674" i="11"/>
  <c r="AE3320" i="11"/>
  <c r="AE490" i="11"/>
  <c r="AF3863" i="11"/>
  <c r="AE2708" i="11"/>
  <c r="AE3790" i="11"/>
  <c r="AF2237" i="11"/>
  <c r="AE2671" i="11"/>
  <c r="AE3271" i="11"/>
  <c r="AE3124" i="11"/>
  <c r="AF378" i="11"/>
  <c r="AE3207" i="11"/>
  <c r="AE2607" i="11"/>
  <c r="AE3670" i="11"/>
  <c r="AF298" i="11"/>
  <c r="AF2536" i="11"/>
  <c r="AF2879" i="11"/>
  <c r="AE1706" i="11"/>
  <c r="AE1898" i="11"/>
  <c r="AE2532" i="11"/>
  <c r="AF3158" i="11"/>
  <c r="AE882" i="11"/>
  <c r="AE1362" i="11"/>
  <c r="AF1858" i="11"/>
  <c r="AF3766" i="11"/>
  <c r="AF42" i="11"/>
  <c r="AF250" i="11"/>
  <c r="AE2054" i="11"/>
  <c r="AF3200" i="11"/>
  <c r="AF3347" i="11"/>
  <c r="AF74" i="11"/>
  <c r="AE2126" i="11"/>
  <c r="AF2288" i="11"/>
  <c r="AF490" i="11"/>
  <c r="AE2902" i="11"/>
  <c r="AF663" i="11"/>
  <c r="AF3702" i="11"/>
  <c r="AE2320" i="11"/>
  <c r="AE2416" i="11"/>
  <c r="AF3062" i="11"/>
  <c r="AF3886" i="11"/>
  <c r="AF1527" i="11"/>
  <c r="AF2830" i="11"/>
  <c r="AF3064" i="11"/>
  <c r="AF2240" i="11"/>
  <c r="AF114" i="11"/>
  <c r="AE2591" i="11"/>
  <c r="AF3304" i="11"/>
  <c r="AF3022" i="11"/>
  <c r="AF1479" i="11"/>
  <c r="AF322" i="11"/>
  <c r="AE2766" i="11"/>
  <c r="AE218" i="11"/>
  <c r="AE2448" i="11"/>
  <c r="AF2550" i="11"/>
  <c r="AE2064" i="11"/>
  <c r="AF2339" i="11"/>
  <c r="AF162" i="11"/>
  <c r="AF1266" i="11"/>
  <c r="AF358" i="11"/>
  <c r="AF2246" i="11"/>
  <c r="AF882" i="11"/>
  <c r="AF1362" i="11"/>
  <c r="AE3096" i="11"/>
  <c r="AE2480" i="11"/>
  <c r="AE3015" i="11"/>
  <c r="AF1572" i="11"/>
  <c r="AF2087" i="11"/>
  <c r="AF2798" i="11"/>
  <c r="AE3272" i="11"/>
  <c r="AE3624" i="11"/>
  <c r="AE3190" i="11"/>
  <c r="AF1327" i="11"/>
  <c r="AE298" i="11"/>
  <c r="AF2454" i="11"/>
  <c r="AF2366" i="11"/>
  <c r="AF2910" i="11"/>
  <c r="AF418" i="11"/>
  <c r="AF498" i="11"/>
  <c r="AF1610" i="11"/>
  <c r="AF3038" i="11"/>
  <c r="AF3070" i="11"/>
  <c r="AF3134" i="11"/>
  <c r="AF2638" i="11"/>
  <c r="AF1202" i="11"/>
  <c r="AF458" i="11"/>
  <c r="AE1330" i="11"/>
  <c r="AE1202" i="11"/>
  <c r="AF3805" i="11"/>
  <c r="AF3814" i="11"/>
  <c r="AE3822" i="11"/>
  <c r="AF3798" i="11"/>
  <c r="AE1026" i="11"/>
  <c r="AE399" i="11"/>
  <c r="AE2326" i="11"/>
  <c r="AE3837" i="11"/>
  <c r="AF474" i="11"/>
  <c r="AF602" i="11"/>
  <c r="AF970" i="11"/>
  <c r="AF1258" i="11"/>
  <c r="AF2686" i="11"/>
  <c r="AF3214" i="11"/>
  <c r="AE2230" i="11"/>
  <c r="AE3870" i="11"/>
  <c r="AE2959" i="11"/>
  <c r="AE42" i="11"/>
  <c r="AE3216" i="11"/>
  <c r="AE1055" i="11"/>
  <c r="AE1415" i="11"/>
  <c r="AE2147" i="11"/>
  <c r="AE154" i="11"/>
  <c r="AE2727" i="11"/>
  <c r="AE2831" i="11"/>
  <c r="AE3391" i="11"/>
  <c r="AE106" i="11"/>
  <c r="AF186" i="11"/>
  <c r="AE66" i="11"/>
  <c r="AE1519" i="11"/>
  <c r="AE1551" i="11"/>
  <c r="AE1842" i="11"/>
  <c r="AF2150" i="11"/>
  <c r="AE2323" i="11"/>
  <c r="AF2200" i="11"/>
  <c r="AE962" i="11"/>
  <c r="AF2726" i="11"/>
  <c r="AE306" i="11"/>
  <c r="AE2806" i="11"/>
  <c r="AF890" i="11"/>
  <c r="AF1370" i="11"/>
  <c r="AF2347" i="11"/>
  <c r="AE3799" i="11"/>
  <c r="AE1738" i="11"/>
  <c r="AF1050" i="11"/>
  <c r="AF1210" i="11"/>
  <c r="AF1874" i="11"/>
  <c r="AF2699" i="11"/>
  <c r="AE10" i="11"/>
  <c r="AE114" i="11"/>
  <c r="AF2342" i="11"/>
  <c r="AF2438" i="11"/>
  <c r="AE2510" i="11"/>
  <c r="AE1527" i="11"/>
  <c r="AF2750" i="11"/>
  <c r="AE890" i="11"/>
  <c r="AF3319" i="11"/>
  <c r="AF3575" i="11"/>
  <c r="AF3807" i="11"/>
  <c r="AF1802" i="11"/>
  <c r="AF1930" i="11"/>
  <c r="AE714" i="11"/>
  <c r="AE1514" i="11"/>
  <c r="AF130" i="11"/>
  <c r="AF178" i="11"/>
  <c r="AF634" i="11"/>
  <c r="AF434" i="11"/>
  <c r="AF2510" i="11"/>
  <c r="AF2758" i="11"/>
  <c r="AE2558" i="11"/>
  <c r="AE3747" i="11"/>
  <c r="AF3320" i="11"/>
  <c r="AF3856" i="11"/>
  <c r="AE1539" i="11"/>
  <c r="AF1178" i="11"/>
  <c r="AF2598" i="11"/>
  <c r="AE1178" i="11"/>
  <c r="AF2398" i="11"/>
  <c r="AF2463" i="11"/>
  <c r="AF3776" i="11"/>
  <c r="AF3872" i="11"/>
  <c r="AF1586" i="11"/>
  <c r="AF3198" i="11"/>
  <c r="AE2078" i="11"/>
  <c r="AE234" i="11"/>
  <c r="AF2110" i="11"/>
  <c r="AF3635" i="11"/>
  <c r="AF1535" i="11"/>
  <c r="AE266" i="11"/>
  <c r="AE314" i="11"/>
  <c r="AF826" i="11"/>
  <c r="AE1642" i="11"/>
  <c r="AE1674" i="11"/>
  <c r="AE1802" i="11"/>
  <c r="AE1930" i="11"/>
  <c r="AF1151" i="11"/>
  <c r="AE162" i="11"/>
  <c r="AF1634" i="11"/>
  <c r="V72" i="54"/>
  <c r="AF2966" i="11"/>
  <c r="AE2398" i="11"/>
  <c r="AE3710" i="11"/>
  <c r="AE2463" i="11"/>
  <c r="AE3280" i="11"/>
  <c r="AF1335" i="11"/>
  <c r="AE1586" i="11"/>
  <c r="AF290" i="11"/>
  <c r="AF2878" i="11"/>
  <c r="AE2032" i="11"/>
  <c r="AE2174" i="11"/>
  <c r="AE3347" i="11"/>
  <c r="AF2336" i="11"/>
  <c r="AF2999" i="11"/>
  <c r="AF3127" i="11"/>
  <c r="AF1650" i="11"/>
  <c r="AE1018" i="11"/>
  <c r="AE1122" i="11"/>
  <c r="AF18" i="11"/>
  <c r="AE2339" i="11"/>
  <c r="AF2304" i="11"/>
  <c r="AF2496" i="11"/>
  <c r="AF2711" i="11"/>
  <c r="AF2823" i="11"/>
  <c r="AF3383" i="11"/>
  <c r="AE1834" i="11"/>
  <c r="AE3707" i="11"/>
  <c r="AF3256" i="11"/>
  <c r="AF3288" i="11"/>
  <c r="AF2998" i="11"/>
  <c r="AF671" i="11"/>
  <c r="AF922" i="11"/>
  <c r="AF326" i="11"/>
  <c r="AE2102" i="11"/>
  <c r="AE322" i="11"/>
  <c r="AE2878" i="11"/>
  <c r="AF1394" i="11"/>
  <c r="AE663" i="11"/>
  <c r="AE2192" i="11"/>
  <c r="AE2432" i="11"/>
  <c r="AE2999" i="11"/>
  <c r="AE3127" i="11"/>
  <c r="AE3887" i="11"/>
  <c r="AE1650" i="11"/>
  <c r="AE1770" i="11"/>
  <c r="AE1810" i="11"/>
  <c r="AF1498" i="11"/>
  <c r="AF1778" i="11"/>
  <c r="AF783" i="11"/>
  <c r="AF1439" i="11"/>
  <c r="AF522" i="11"/>
  <c r="AF3119" i="11"/>
  <c r="AF2872" i="11"/>
  <c r="AE1327" i="11"/>
  <c r="AE2622" i="11"/>
  <c r="AE1084" i="11"/>
  <c r="AE1479" i="11"/>
  <c r="AE922" i="11"/>
  <c r="AE242" i="11"/>
  <c r="AE2134" i="11"/>
  <c r="AF2782" i="11"/>
  <c r="AF3216" i="11"/>
  <c r="AF2368" i="11"/>
  <c r="AF2951" i="11"/>
  <c r="AF1618" i="11"/>
  <c r="AF1970" i="11"/>
  <c r="AE1962" i="11"/>
  <c r="AF50" i="11"/>
  <c r="AE74" i="11"/>
  <c r="AE2206" i="11"/>
  <c r="AE3797" i="11"/>
  <c r="AF858" i="11"/>
  <c r="AF1274" i="11"/>
  <c r="AE2608" i="11"/>
  <c r="AF370" i="11"/>
  <c r="AE3814" i="11"/>
  <c r="AF3272" i="11"/>
  <c r="AF775" i="11"/>
  <c r="AF930" i="11"/>
  <c r="AE3200" i="11"/>
  <c r="AE2347" i="11"/>
  <c r="AE1151" i="11"/>
  <c r="AE178" i="11"/>
  <c r="AE634" i="11"/>
  <c r="AE18" i="11"/>
  <c r="AE2342" i="11"/>
  <c r="AE2438" i="11"/>
  <c r="AE1535" i="11"/>
  <c r="AE2951" i="11"/>
  <c r="AE970" i="11"/>
  <c r="AF2064" i="11"/>
  <c r="AF2392" i="11"/>
  <c r="AE783" i="11"/>
  <c r="AE1439" i="11"/>
  <c r="AE1258" i="11"/>
  <c r="AE1634" i="11"/>
  <c r="AE3214" i="11"/>
  <c r="AF2179" i="11"/>
  <c r="AE762" i="11"/>
  <c r="AE1567" i="11"/>
  <c r="AE2711" i="11"/>
  <c r="AE2823" i="11"/>
  <c r="AE82" i="11"/>
  <c r="AE522" i="11"/>
  <c r="AE3741" i="11"/>
  <c r="AF2528" i="11"/>
  <c r="AE999" i="11"/>
  <c r="AE2795" i="11"/>
  <c r="AE474" i="11"/>
  <c r="AE50" i="11"/>
  <c r="AE282" i="11"/>
  <c r="AE2246" i="11"/>
  <c r="AF3040" i="11"/>
  <c r="AE3319" i="11"/>
  <c r="AE3575" i="11"/>
  <c r="AE602" i="11"/>
  <c r="AE2686" i="11"/>
  <c r="AE2966" i="11"/>
  <c r="AE2699" i="11"/>
  <c r="AE130" i="11"/>
  <c r="AE3062" i="11"/>
  <c r="AE3886" i="11"/>
  <c r="AE2000" i="11"/>
  <c r="AF3278" i="11"/>
  <c r="AF863" i="11"/>
  <c r="AF679" i="11"/>
  <c r="AF2007" i="11"/>
  <c r="AF2198" i="11"/>
  <c r="AF1330" i="11"/>
  <c r="AE2229" i="11"/>
  <c r="AE3821" i="11"/>
  <c r="AE730" i="11"/>
  <c r="AE1218" i="11"/>
  <c r="AE1282" i="11"/>
  <c r="AE682" i="11"/>
  <c r="AF1433" i="11"/>
  <c r="AE546" i="11"/>
  <c r="AE1666" i="11"/>
  <c r="AE1794" i="11"/>
  <c r="AE786" i="11"/>
  <c r="AE3806" i="11"/>
  <c r="AE2283" i="11"/>
  <c r="AE3758" i="11"/>
  <c r="AE2150" i="11"/>
  <c r="AF1025" i="11"/>
  <c r="V81" i="54"/>
  <c r="AE3749" i="11"/>
  <c r="AF3439" i="11"/>
  <c r="AF1746" i="11"/>
  <c r="AF2006" i="11"/>
  <c r="AE858" i="11"/>
  <c r="AE1050" i="11"/>
  <c r="AE1210" i="11"/>
  <c r="AE1274" i="11"/>
  <c r="AE1009" i="11"/>
  <c r="AF2182" i="11"/>
  <c r="AF1466" i="11"/>
  <c r="AE394" i="11"/>
  <c r="AF3694" i="11"/>
  <c r="AF1082" i="11"/>
  <c r="AE1242" i="11"/>
  <c r="V83" i="54"/>
  <c r="AE993" i="11"/>
  <c r="AF818" i="11"/>
  <c r="AF3096" i="11"/>
  <c r="AF3765" i="11"/>
  <c r="AE2240" i="11"/>
  <c r="AF682" i="11"/>
  <c r="AF1447" i="11"/>
  <c r="AF58" i="11"/>
  <c r="AE2430" i="11"/>
  <c r="AE2462" i="11"/>
  <c r="AE2662" i="11"/>
  <c r="AE3054" i="11"/>
  <c r="AE3198" i="11"/>
  <c r="AE1033" i="11"/>
  <c r="AF1543" i="11"/>
  <c r="AF898" i="11"/>
  <c r="AF1346" i="11"/>
  <c r="AF530" i="11"/>
  <c r="AE3805" i="11"/>
  <c r="AF1642" i="11"/>
  <c r="AF1575" i="11"/>
  <c r="AE514" i="11"/>
  <c r="AF1090" i="11"/>
  <c r="AE1626" i="11"/>
  <c r="AF2086" i="11"/>
  <c r="AF3725" i="11"/>
  <c r="AE3733" i="11"/>
  <c r="AF2208" i="11"/>
  <c r="AF2959" i="11"/>
  <c r="AE594" i="11"/>
  <c r="AE1570" i="11"/>
  <c r="AE2950" i="11"/>
  <c r="AF3060" i="11"/>
  <c r="AE290" i="11"/>
  <c r="AF2299" i="11"/>
  <c r="AF2022" i="11"/>
  <c r="AE370" i="11"/>
  <c r="AE3174" i="11"/>
  <c r="AF98" i="11"/>
  <c r="AE1433" i="11"/>
  <c r="AF3870" i="11"/>
  <c r="AF3230" i="11"/>
  <c r="AE3863" i="11"/>
  <c r="AF714" i="11"/>
  <c r="AE3326" i="11"/>
  <c r="AE3064" i="11"/>
  <c r="AE3208" i="11"/>
  <c r="AE3789" i="11"/>
  <c r="AE426" i="11"/>
  <c r="AF346" i="11"/>
  <c r="AF2118" i="11"/>
  <c r="AF3759" i="11"/>
  <c r="AE1850" i="11"/>
  <c r="AF1538" i="11"/>
  <c r="AF1754" i="11"/>
  <c r="AF1946" i="11"/>
  <c r="AE2539" i="11"/>
  <c r="AF374" i="11"/>
  <c r="AF2432" i="11"/>
  <c r="AF3367" i="11"/>
  <c r="AF690" i="11"/>
  <c r="V78" i="54"/>
  <c r="AE2822" i="11"/>
  <c r="AF1378" i="11"/>
  <c r="AE2221" i="11"/>
  <c r="AE2336" i="11"/>
  <c r="AE2536" i="11"/>
  <c r="AE615" i="11"/>
  <c r="AF1658" i="11"/>
  <c r="AF1818" i="11"/>
  <c r="AF506" i="11"/>
  <c r="AF1084" i="11"/>
  <c r="V87" i="54"/>
  <c r="AE898" i="11"/>
  <c r="AE1346" i="11"/>
  <c r="AE3766" i="11"/>
  <c r="AF3852" i="11"/>
  <c r="AF2248" i="11"/>
  <c r="AF2743" i="11"/>
  <c r="AF2815" i="11"/>
  <c r="AF2895" i="11"/>
  <c r="AF3527" i="11"/>
  <c r="AF3615" i="11"/>
  <c r="AF386" i="11"/>
  <c r="AE1786" i="11"/>
  <c r="AF1506" i="11"/>
  <c r="AE2918" i="11"/>
  <c r="AF842" i="11"/>
  <c r="AE2158" i="11"/>
  <c r="AE2200" i="11"/>
  <c r="AE2368" i="11"/>
  <c r="AF1914" i="11"/>
  <c r="AE698" i="11"/>
  <c r="AE1722" i="11"/>
  <c r="AF2431" i="11"/>
  <c r="AE3199" i="11"/>
  <c r="AF2046" i="11"/>
  <c r="AF3662" i="11"/>
  <c r="AF2663" i="11"/>
  <c r="AF3263" i="11"/>
  <c r="AF3311" i="11"/>
  <c r="AF3455" i="11"/>
  <c r="AE1978" i="11"/>
  <c r="AE538" i="11"/>
  <c r="AF2280" i="11"/>
  <c r="AE2355" i="11"/>
  <c r="AE953" i="11"/>
  <c r="AE330" i="11"/>
  <c r="AE2886" i="11"/>
  <c r="AF593" i="11"/>
  <c r="AE2304" i="11"/>
  <c r="AE2496" i="11"/>
  <c r="AF993" i="11"/>
  <c r="AF961" i="11"/>
  <c r="AF2494" i="11"/>
  <c r="AF3176" i="11"/>
  <c r="AE794" i="11"/>
  <c r="AE1042" i="11"/>
  <c r="AE1234" i="11"/>
  <c r="AF2539" i="11"/>
  <c r="AE1986" i="11"/>
  <c r="AF2174" i="11"/>
  <c r="AF2291" i="11"/>
  <c r="AF703" i="11"/>
  <c r="AE1010" i="11"/>
  <c r="AF258" i="11"/>
  <c r="AE674" i="11"/>
  <c r="AF2245" i="11"/>
  <c r="AF730" i="11"/>
  <c r="AF2253" i="11"/>
  <c r="AF2838" i="11"/>
  <c r="AF2103" i="11"/>
  <c r="AE3781" i="11"/>
  <c r="AF1674" i="11"/>
  <c r="AF1962" i="11"/>
  <c r="AE2363" i="11"/>
  <c r="AF687" i="11"/>
  <c r="AE1933" i="11"/>
  <c r="AE1082" i="11"/>
  <c r="AE1498" i="11"/>
  <c r="AE1538" i="11"/>
  <c r="AE1754" i="11"/>
  <c r="AE1946" i="11"/>
  <c r="AF1978" i="11"/>
  <c r="AE2118" i="11"/>
  <c r="AF2926" i="11"/>
  <c r="AE3286" i="11"/>
  <c r="AF3206" i="11"/>
  <c r="AF2822" i="11"/>
  <c r="AF2862" i="11"/>
  <c r="AE810" i="11"/>
  <c r="AE1322" i="11"/>
  <c r="AF3238" i="11"/>
  <c r="AF647" i="11"/>
  <c r="AF3717" i="11"/>
  <c r="AF3797" i="11"/>
  <c r="AE3039" i="11"/>
  <c r="AE3103" i="11"/>
  <c r="AF639" i="11"/>
  <c r="AF1010" i="11"/>
  <c r="AF1730" i="11"/>
  <c r="AE378" i="11"/>
  <c r="AE3359" i="11"/>
  <c r="AE818" i="11"/>
  <c r="AE593" i="11"/>
  <c r="AE3773" i="11"/>
  <c r="AE2871" i="11"/>
  <c r="AE1818" i="11"/>
  <c r="AF2790" i="11"/>
  <c r="AF2355" i="11"/>
  <c r="AF1425" i="11"/>
  <c r="AE1001" i="11"/>
  <c r="AE374" i="11"/>
  <c r="AF330" i="11"/>
  <c r="AE2213" i="11"/>
  <c r="AF1666" i="11"/>
  <c r="AF2732" i="11"/>
  <c r="AF1042" i="11"/>
  <c r="AE1066" i="11"/>
  <c r="AF3846" i="11"/>
  <c r="AF555" i="11"/>
  <c r="AE3798" i="11"/>
  <c r="AE711" i="11"/>
  <c r="AE1378" i="11"/>
  <c r="AE2735" i="11"/>
  <c r="AE3295" i="11"/>
  <c r="AE3607" i="11"/>
  <c r="AE1914" i="11"/>
  <c r="AF938" i="11"/>
  <c r="AF1194" i="11"/>
  <c r="AF1226" i="11"/>
  <c r="AF1290" i="11"/>
  <c r="AE2331" i="11"/>
  <c r="AE3813" i="11"/>
  <c r="AF1850" i="11"/>
  <c r="AE1034" i="11"/>
  <c r="AE362" i="11"/>
  <c r="AE3750" i="11"/>
  <c r="AE2159" i="11"/>
  <c r="AF906" i="11"/>
  <c r="AF1354" i="11"/>
  <c r="AE530" i="11"/>
  <c r="AF3734" i="11"/>
  <c r="AF3822" i="11"/>
  <c r="AF3758" i="11"/>
  <c r="AE3036" i="11"/>
  <c r="AE2087" i="11"/>
  <c r="AE671" i="11"/>
  <c r="L151" i="54"/>
  <c r="N151" i="54" s="1"/>
  <c r="AF2894" i="11"/>
  <c r="AE842" i="11"/>
  <c r="AE1394" i="11"/>
  <c r="AF2158" i="11"/>
  <c r="AF3757" i="11"/>
  <c r="AF3246" i="11"/>
  <c r="AE3439" i="11"/>
  <c r="AE386" i="11"/>
  <c r="AF698" i="11"/>
  <c r="AF1722" i="11"/>
  <c r="AE2086" i="11"/>
  <c r="AF390" i="11"/>
  <c r="AE2675" i="11"/>
  <c r="AF2302" i="11"/>
  <c r="AE969" i="11"/>
  <c r="AF266" i="11"/>
  <c r="AF810" i="11"/>
  <c r="AE3757" i="11"/>
  <c r="AE1090" i="11"/>
  <c r="AE1506" i="11"/>
  <c r="AE2444" i="11"/>
  <c r="AE1466" i="11"/>
  <c r="AE1778" i="11"/>
  <c r="AE2038" i="11"/>
  <c r="AF1314" i="11"/>
  <c r="AF2886" i="11"/>
  <c r="AE2782" i="11"/>
  <c r="AE2291" i="11"/>
  <c r="AF1009" i="11"/>
  <c r="AF2608" i="11"/>
  <c r="AF711" i="11"/>
  <c r="AF2854" i="11"/>
  <c r="AF538" i="11"/>
  <c r="AE1746" i="11"/>
  <c r="AE2006" i="11"/>
  <c r="AE2182" i="11"/>
  <c r="AE703" i="11"/>
  <c r="AF1810" i="11"/>
  <c r="AE1874" i="11"/>
  <c r="AF2444" i="11"/>
  <c r="AE346" i="11"/>
  <c r="AE1450" i="11"/>
  <c r="AF1995" i="11"/>
  <c r="AF3789" i="11"/>
  <c r="AF1122" i="11"/>
  <c r="AF1218" i="11"/>
  <c r="AF1282" i="11"/>
  <c r="AE2095" i="11"/>
  <c r="AE1594" i="11"/>
  <c r="AE2598" i="11"/>
  <c r="AE1995" i="11"/>
  <c r="AF2078" i="11"/>
  <c r="AE2750" i="11"/>
  <c r="AE647" i="11"/>
  <c r="AF2918" i="11"/>
  <c r="AE1370" i="11"/>
  <c r="AE1658" i="11"/>
  <c r="AE1970" i="11"/>
  <c r="AF786" i="11"/>
  <c r="AE2166" i="11"/>
  <c r="AE3765" i="11"/>
  <c r="AF3829" i="11"/>
  <c r="AE639" i="11"/>
  <c r="AE1698" i="11"/>
  <c r="AE1954" i="11"/>
  <c r="AE914" i="11"/>
  <c r="AE3254" i="11"/>
  <c r="AE554" i="11"/>
  <c r="AF3790" i="11"/>
  <c r="AF2221" i="11"/>
  <c r="AE2253" i="11"/>
  <c r="AF2363" i="11"/>
  <c r="AF3741" i="11"/>
  <c r="AF3781" i="11"/>
  <c r="AF3813" i="11"/>
  <c r="AE585" i="11"/>
  <c r="AF615" i="11"/>
  <c r="AF1626" i="11"/>
  <c r="AF1738" i="11"/>
  <c r="AF1842" i="11"/>
  <c r="AF794" i="11"/>
  <c r="AF954" i="11"/>
  <c r="AF1234" i="11"/>
  <c r="AF1834" i="11"/>
  <c r="AF1986" i="11"/>
  <c r="AE2780" i="11"/>
  <c r="AF394" i="11"/>
  <c r="AE2732" i="11"/>
  <c r="AF3340" i="11"/>
  <c r="AF2229" i="11"/>
  <c r="AE2494" i="11"/>
  <c r="AE2275" i="11"/>
  <c r="AE2387" i="11"/>
  <c r="AF3116" i="11"/>
  <c r="L164" i="54"/>
  <c r="T164" i="54" s="1"/>
  <c r="AE945" i="11"/>
  <c r="AF1799" i="11"/>
  <c r="AF2283" i="11"/>
  <c r="AF2315" i="11"/>
  <c r="AE3829" i="11"/>
  <c r="AF2780" i="11"/>
  <c r="AE3116" i="11"/>
  <c r="AE2315" i="11"/>
  <c r="AF2213" i="11"/>
  <c r="AE2245" i="11"/>
  <c r="AF3733" i="11"/>
  <c r="AE3782" i="11"/>
  <c r="AF3207" i="11"/>
  <c r="AF977" i="11"/>
  <c r="AF601" i="11"/>
  <c r="L158" i="54"/>
  <c r="N158" i="54" s="1"/>
  <c r="AF3294" i="11"/>
  <c r="AE3736" i="11"/>
  <c r="AF1933" i="11"/>
  <c r="AE601" i="11"/>
  <c r="AF2331" i="11"/>
  <c r="AF945" i="11"/>
  <c r="L133" i="54"/>
  <c r="N133" i="54" s="1"/>
  <c r="AE3774" i="11"/>
  <c r="AF2275" i="11"/>
  <c r="AF2307" i="11"/>
  <c r="AF2387" i="11"/>
  <c r="M127" i="54"/>
  <c r="O127" i="54" s="1"/>
  <c r="M186" i="54"/>
  <c r="U186" i="54" s="1"/>
  <c r="AE483" i="11"/>
  <c r="AE2307" i="11"/>
  <c r="AE2103" i="11"/>
  <c r="L159" i="54"/>
  <c r="N159" i="54" s="1"/>
  <c r="M121" i="54"/>
  <c r="U121" i="54" s="1"/>
  <c r="M164" i="54"/>
  <c r="O164" i="54" s="1"/>
  <c r="AE3294" i="11"/>
  <c r="AE863" i="11"/>
  <c r="L168" i="54"/>
  <c r="T168" i="54" s="1"/>
  <c r="M181" i="54"/>
  <c r="O181" i="54" s="1"/>
  <c r="M178" i="54"/>
  <c r="O178" i="54" s="1"/>
  <c r="M179" i="54"/>
  <c r="AF3750" i="11"/>
  <c r="L179" i="54"/>
  <c r="N179" i="54" s="1"/>
  <c r="M133" i="54"/>
  <c r="U133" i="54" s="1"/>
  <c r="AB133" i="54" s="1"/>
  <c r="AE133" i="54" s="1"/>
  <c r="L181" i="54"/>
  <c r="T181" i="54" s="1"/>
  <c r="M154" i="54"/>
  <c r="O154" i="54" s="1"/>
  <c r="AE3383" i="11"/>
  <c r="AF3262" i="11"/>
  <c r="AE3176" i="11"/>
  <c r="AF3806" i="11"/>
  <c r="AF2062" i="11"/>
  <c r="AE2838" i="11"/>
  <c r="L119" i="54"/>
  <c r="T119" i="54" s="1"/>
  <c r="AA119" i="54" s="1"/>
  <c r="AD119" i="54" s="1"/>
  <c r="L123" i="54"/>
  <c r="T123" i="54" s="1"/>
  <c r="AA123" i="54" s="1"/>
  <c r="AD123" i="54" s="1"/>
  <c r="L156" i="54"/>
  <c r="T156" i="54" s="1"/>
  <c r="AA156" i="54" s="1"/>
  <c r="AD156" i="54" s="1"/>
  <c r="M183" i="54"/>
  <c r="U183" i="54" s="1"/>
  <c r="AB183" i="54" s="1"/>
  <c r="AE183" i="54" s="1"/>
  <c r="L186" i="54"/>
  <c r="M125" i="54"/>
  <c r="O125" i="54" s="1"/>
  <c r="L183" i="54"/>
  <c r="N183" i="54" s="1"/>
  <c r="L171" i="54"/>
  <c r="N171" i="54" s="1"/>
  <c r="M151" i="54"/>
  <c r="O151" i="54" s="1"/>
  <c r="M175" i="54"/>
  <c r="O175" i="54" s="1"/>
  <c r="AF2599" i="11"/>
  <c r="AF1996" i="11"/>
  <c r="L177" i="54"/>
  <c r="T177" i="54" s="1"/>
  <c r="AE3262" i="11"/>
  <c r="AE1996" i="11"/>
  <c r="V187" i="54"/>
  <c r="AF807" i="11"/>
  <c r="AF3774" i="11"/>
  <c r="AE2198" i="11"/>
  <c r="M159" i="54"/>
  <c r="U159" i="54" s="1"/>
  <c r="AB159" i="54" s="1"/>
  <c r="AE159" i="54" s="1"/>
  <c r="AF483" i="11"/>
  <c r="V86" i="54"/>
  <c r="AF3742" i="11"/>
  <c r="AF3782" i="11"/>
  <c r="M119" i="54"/>
  <c r="O119" i="54" s="1"/>
  <c r="L178" i="54"/>
  <c r="T178" i="54" s="1"/>
  <c r="AA178" i="54" s="1"/>
  <c r="AD178" i="54" s="1"/>
  <c r="M177" i="54"/>
  <c r="O177" i="54" s="1"/>
  <c r="AF271" i="11"/>
  <c r="AE3742" i="11"/>
  <c r="M123" i="54"/>
  <c r="U123" i="54" s="1"/>
  <c r="L166" i="54"/>
  <c r="T166" i="54" s="1"/>
  <c r="AA166" i="54" s="1"/>
  <c r="AD166" i="54" s="1"/>
  <c r="AF1026" i="11"/>
  <c r="AF3384" i="11"/>
  <c r="AE807" i="11"/>
  <c r="AE847" i="11"/>
  <c r="AE2318" i="11"/>
  <c r="L127" i="54"/>
  <c r="AE2007" i="11"/>
  <c r="M166" i="54"/>
  <c r="U166" i="54" s="1"/>
  <c r="AB166" i="54" s="1"/>
  <c r="AE166" i="54" s="1"/>
  <c r="M124" i="54"/>
  <c r="O124" i="54" s="1"/>
  <c r="L126" i="54"/>
  <c r="L125" i="54"/>
  <c r="AE2599" i="11"/>
  <c r="AE271" i="11"/>
  <c r="AF9" i="11"/>
  <c r="AF263" i="11"/>
  <c r="M163" i="54"/>
  <c r="U163" i="54" s="1"/>
  <c r="AB163" i="54" s="1"/>
  <c r="AE163" i="54" s="1"/>
  <c r="M112" i="54"/>
  <c r="U112" i="54" s="1"/>
  <c r="M162" i="54"/>
  <c r="L167" i="54"/>
  <c r="T167" i="54" s="1"/>
  <c r="L182" i="54"/>
  <c r="AE1841" i="11"/>
  <c r="AF3736" i="11"/>
  <c r="AF695" i="11"/>
  <c r="AE263" i="11"/>
  <c r="AF113" i="11"/>
  <c r="AF286" i="11"/>
  <c r="L169" i="54"/>
  <c r="N169" i="54" s="1"/>
  <c r="L160" i="54"/>
  <c r="T160" i="54" s="1"/>
  <c r="AA160" i="54" s="1"/>
  <c r="AD160" i="54" s="1"/>
  <c r="AE2790" i="11"/>
  <c r="AF3608" i="11"/>
  <c r="L150" i="54"/>
  <c r="AE3793" i="11"/>
  <c r="L132" i="54"/>
  <c r="AE3264" i="11"/>
  <c r="AE1418" i="11"/>
  <c r="AE286" i="11"/>
  <c r="AE9" i="11"/>
  <c r="L154" i="54"/>
  <c r="AF2870" i="11"/>
  <c r="AF279" i="11"/>
  <c r="AF605" i="11"/>
  <c r="AE1335" i="11"/>
  <c r="L121" i="54"/>
  <c r="AF847" i="11"/>
  <c r="AE279" i="11"/>
  <c r="L163" i="54"/>
  <c r="AE2288" i="11"/>
  <c r="AE3211" i="11"/>
  <c r="AF383" i="11"/>
  <c r="M165" i="54"/>
  <c r="AF1562" i="11"/>
  <c r="AE700" i="11"/>
  <c r="L161" i="54"/>
  <c r="T161" i="54" s="1"/>
  <c r="AE1572" i="11"/>
  <c r="L124" i="54"/>
  <c r="AE605" i="11"/>
  <c r="L175" i="54"/>
  <c r="M126" i="54"/>
  <c r="M132" i="54"/>
  <c r="O132" i="54" s="1"/>
  <c r="AE3227" i="11"/>
  <c r="L170" i="54"/>
  <c r="T170" i="54" s="1"/>
  <c r="M168" i="54"/>
  <c r="AF3626" i="11"/>
  <c r="AF1841" i="11"/>
  <c r="AE1170" i="11"/>
  <c r="L173" i="54"/>
  <c r="N173" i="54" s="1"/>
  <c r="AE1931" i="11"/>
  <c r="M157" i="54"/>
  <c r="O157" i="54" s="1"/>
  <c r="M150" i="54"/>
  <c r="AF2382" i="11"/>
  <c r="M167" i="54"/>
  <c r="AF3270" i="11"/>
  <c r="M172" i="54"/>
  <c r="AF1762" i="11"/>
  <c r="AE2259" i="11"/>
  <c r="L153" i="54"/>
  <c r="AF2611" i="11"/>
  <c r="M152" i="54"/>
  <c r="M174" i="54"/>
  <c r="L180" i="54"/>
  <c r="N180" i="54" s="1"/>
  <c r="AF1935" i="11"/>
  <c r="M170" i="54"/>
  <c r="AF1116" i="11"/>
  <c r="AE3270" i="11"/>
  <c r="L172" i="54"/>
  <c r="AE2611" i="11"/>
  <c r="L152" i="54"/>
  <c r="AE383" i="11"/>
  <c r="AE1116" i="11"/>
  <c r="AE2807" i="11"/>
  <c r="AF2807" i="11"/>
  <c r="AE2872" i="11"/>
  <c r="AE3594" i="11"/>
  <c r="L162" i="54"/>
  <c r="AE539" i="11"/>
  <c r="AF2691" i="11"/>
  <c r="M155" i="54"/>
  <c r="AF1455" i="11"/>
  <c r="M118" i="54"/>
  <c r="AF181" i="11"/>
  <c r="M180" i="54"/>
  <c r="M184" i="54"/>
  <c r="AF949" i="11"/>
  <c r="AE3783" i="11"/>
  <c r="AE3474" i="11"/>
  <c r="AE919" i="11"/>
  <c r="AE1455" i="11"/>
  <c r="L118" i="54"/>
  <c r="AE949" i="11"/>
  <c r="L184" i="54"/>
  <c r="M158" i="54"/>
  <c r="AF1402" i="11"/>
  <c r="AF3227" i="11"/>
  <c r="M171" i="54"/>
  <c r="AF3710" i="11"/>
  <c r="M176" i="54"/>
  <c r="AF3507" i="11"/>
  <c r="M182" i="54"/>
  <c r="AF1101" i="11"/>
  <c r="M185" i="54"/>
  <c r="AF700" i="11"/>
  <c r="L165" i="54"/>
  <c r="L176" i="54"/>
  <c r="AE1647" i="11"/>
  <c r="AE1101" i="11"/>
  <c r="L185" i="54"/>
  <c r="M156" i="54"/>
  <c r="AF2675" i="11"/>
  <c r="AF1170" i="11"/>
  <c r="M160" i="54"/>
  <c r="AF1830" i="11"/>
  <c r="AE3794" i="11"/>
  <c r="L155" i="54"/>
  <c r="AF1271" i="11"/>
  <c r="M161" i="54"/>
  <c r="M169" i="54"/>
  <c r="AF3474" i="11"/>
  <c r="AF3378" i="11"/>
  <c r="M173" i="54"/>
  <c r="AF2259" i="11"/>
  <c r="M153" i="54"/>
  <c r="AE2001" i="11"/>
  <c r="AE462" i="11"/>
  <c r="L174" i="54"/>
  <c r="AF2754" i="11"/>
  <c r="L112" i="54"/>
  <c r="AE3378" i="11"/>
  <c r="AE2882" i="11"/>
  <c r="U127" i="54"/>
  <c r="AE3118" i="11"/>
  <c r="L157" i="54"/>
  <c r="AE1143" i="11" l="1"/>
  <c r="AI1143" i="11"/>
  <c r="AK1518" i="11"/>
  <c r="AF1518" i="11"/>
  <c r="AK1446" i="11"/>
  <c r="AF1446" i="11"/>
  <c r="AI525" i="11"/>
  <c r="AE525" i="11"/>
  <c r="AE1502" i="11"/>
  <c r="AI1502" i="11"/>
  <c r="AE1198" i="11"/>
  <c r="AI1198" i="11"/>
  <c r="AE1446" i="11"/>
  <c r="AI1446" i="11"/>
  <c r="AE1823" i="11"/>
  <c r="AI1823" i="11"/>
  <c r="AE1662" i="11"/>
  <c r="AI1662" i="11"/>
  <c r="AE3656" i="11"/>
  <c r="AI3656" i="11"/>
  <c r="AK1867" i="11"/>
  <c r="AF1867" i="11"/>
  <c r="AE3705" i="11"/>
  <c r="AI3705" i="11"/>
  <c r="AE1302" i="11"/>
  <c r="AI1302" i="11"/>
  <c r="AK1503" i="11"/>
  <c r="AF1503" i="11"/>
  <c r="AE1094" i="11"/>
  <c r="AI1094" i="11"/>
  <c r="AK1110" i="11"/>
  <c r="AF1110" i="11"/>
  <c r="AF2183" i="11"/>
  <c r="AE1958" i="11"/>
  <c r="AI1958" i="11"/>
  <c r="AE595" i="11"/>
  <c r="AI595" i="11"/>
  <c r="AK2945" i="11"/>
  <c r="AF2945" i="11"/>
  <c r="AE1734" i="11"/>
  <c r="AI1734" i="11"/>
  <c r="AK3247" i="11"/>
  <c r="AF3247" i="11"/>
  <c r="AK446" i="11"/>
  <c r="AF446" i="11"/>
  <c r="AE1382" i="11"/>
  <c r="AI1382" i="11"/>
  <c r="AK1463" i="11"/>
  <c r="AF1463" i="11"/>
  <c r="AF606" i="11"/>
  <c r="AK606" i="11"/>
  <c r="AK1412" i="11"/>
  <c r="AF1143" i="11"/>
  <c r="AK1143" i="11"/>
  <c r="AI47" i="11"/>
  <c r="AE47" i="11"/>
  <c r="AK1614" i="11"/>
  <c r="AF1614" i="11"/>
  <c r="AK1815" i="11"/>
  <c r="AF1815" i="11"/>
  <c r="AI886" i="11"/>
  <c r="AE886" i="11"/>
  <c r="AE303" i="11"/>
  <c r="AI303" i="11"/>
  <c r="AF1159" i="11"/>
  <c r="AK1159" i="11"/>
  <c r="AI1365" i="11"/>
  <c r="AE1365" i="11"/>
  <c r="AE291" i="11"/>
  <c r="AI291" i="11"/>
  <c r="AE206" i="11"/>
  <c r="AI206" i="11"/>
  <c r="AE359" i="11"/>
  <c r="AI359" i="11"/>
  <c r="AE1638" i="11"/>
  <c r="AI1638" i="11"/>
  <c r="AE1847" i="11"/>
  <c r="AI1847" i="11"/>
  <c r="AE1470" i="11"/>
  <c r="AI1470" i="11"/>
  <c r="AE1183" i="11"/>
  <c r="AI1183" i="11"/>
  <c r="AF431" i="11"/>
  <c r="AK431" i="11"/>
  <c r="AE1831" i="11"/>
  <c r="AI1831" i="11"/>
  <c r="AE822" i="11"/>
  <c r="AI822" i="11"/>
  <c r="AK143" i="11"/>
  <c r="AF143" i="11"/>
  <c r="AI1883" i="11"/>
  <c r="AE1883" i="11"/>
  <c r="AF3371" i="11"/>
  <c r="AK3371" i="11"/>
  <c r="AI2483" i="11"/>
  <c r="AE2483" i="11"/>
  <c r="AI1436" i="11"/>
  <c r="AE1436" i="11"/>
  <c r="AE2737" i="11"/>
  <c r="AI2737" i="11"/>
  <c r="AK183" i="11"/>
  <c r="AF183" i="11"/>
  <c r="AK1943" i="11"/>
  <c r="AF1943" i="11"/>
  <c r="AE1718" i="11"/>
  <c r="AI1718" i="11"/>
  <c r="AI2753" i="11"/>
  <c r="AE2753" i="11"/>
  <c r="AK3435" i="11"/>
  <c r="AF3435" i="11"/>
  <c r="Y18" i="58"/>
  <c r="Y44" i="58" s="1"/>
  <c r="I76" i="58" s="1"/>
  <c r="X44" i="58"/>
  <c r="AK791" i="11"/>
  <c r="AF791" i="11"/>
  <c r="AK262" i="11"/>
  <c r="AF262" i="11"/>
  <c r="AI3514" i="11"/>
  <c r="AE3514" i="11"/>
  <c r="AE22" i="11"/>
  <c r="AI22" i="11"/>
  <c r="AK910" i="11"/>
  <c r="AF910" i="11"/>
  <c r="AF3770" i="11"/>
  <c r="AK3770" i="11"/>
  <c r="J11" i="33"/>
  <c r="AE12" i="35"/>
  <c r="AF2994" i="11"/>
  <c r="AK2994" i="11"/>
  <c r="AE1478" i="11"/>
  <c r="AI1478" i="11"/>
  <c r="AI430" i="11"/>
  <c r="AE430" i="11"/>
  <c r="AE1398" i="11"/>
  <c r="AI1398" i="11"/>
  <c r="AE1246" i="11"/>
  <c r="AI1246" i="11"/>
  <c r="AE1830" i="11"/>
  <c r="AI1830" i="11"/>
  <c r="AE1214" i="11"/>
  <c r="AI1214" i="11"/>
  <c r="AE2034" i="11"/>
  <c r="AI2034" i="11"/>
  <c r="AE343" i="11"/>
  <c r="AI343" i="11"/>
  <c r="AI3007" i="11"/>
  <c r="AE3007" i="11"/>
  <c r="AE2447" i="11"/>
  <c r="AI2447" i="11"/>
  <c r="AE78" i="11"/>
  <c r="AI78" i="11"/>
  <c r="AE3704" i="11"/>
  <c r="AI3704" i="11"/>
  <c r="AK1160" i="11"/>
  <c r="AF1160" i="11"/>
  <c r="AE950" i="11"/>
  <c r="AI950" i="11"/>
  <c r="AE3185" i="11"/>
  <c r="AI3185" i="11"/>
  <c r="AE2017" i="11"/>
  <c r="AI2017" i="11"/>
  <c r="AK2596" i="11"/>
  <c r="AF2596" i="11"/>
  <c r="AI1973" i="11"/>
  <c r="AE1973" i="11"/>
  <c r="AE2527" i="11"/>
  <c r="AI2527" i="11"/>
  <c r="AE998" i="11"/>
  <c r="AI998" i="11"/>
  <c r="AK2362" i="11"/>
  <c r="AF2362" i="11"/>
  <c r="AE1159" i="11"/>
  <c r="AI1159" i="11"/>
  <c r="AE222" i="11"/>
  <c r="AI222" i="11"/>
  <c r="AI1158" i="11"/>
  <c r="AE1158" i="11"/>
  <c r="AF1759" i="11"/>
  <c r="AK1759" i="11"/>
  <c r="AK1287" i="11"/>
  <c r="AF1287" i="11"/>
  <c r="AK1623" i="11"/>
  <c r="AF1623" i="11"/>
  <c r="AE3177" i="11"/>
  <c r="AI3177" i="11"/>
  <c r="AF899" i="11"/>
  <c r="AK899" i="11"/>
  <c r="AE431" i="11"/>
  <c r="AI431" i="11"/>
  <c r="AK1494" i="11"/>
  <c r="AF1494" i="11"/>
  <c r="AE143" i="11"/>
  <c r="AI143" i="11"/>
  <c r="AI3371" i="11"/>
  <c r="AE3371" i="11"/>
  <c r="AE990" i="11"/>
  <c r="AI990" i="11"/>
  <c r="AE1542" i="11"/>
  <c r="AI1542" i="11"/>
  <c r="AE558" i="11"/>
  <c r="AI558" i="11"/>
  <c r="AE1943" i="11"/>
  <c r="AI1943" i="11"/>
  <c r="AI894" i="11"/>
  <c r="AE894" i="11"/>
  <c r="AK918" i="11"/>
  <c r="AF918" i="11"/>
  <c r="AI3435" i="11"/>
  <c r="AE3435" i="11"/>
  <c r="AK3651" i="11"/>
  <c r="AF3651" i="11"/>
  <c r="AI493" i="11"/>
  <c r="AE493" i="11"/>
  <c r="K30" i="33"/>
  <c r="M30" i="33"/>
  <c r="V256" i="54" s="1"/>
  <c r="AK2153" i="11"/>
  <c r="AF2153" i="11"/>
  <c r="AE590" i="11"/>
  <c r="AI590" i="11"/>
  <c r="AE910" i="11"/>
  <c r="AI910" i="11"/>
  <c r="AK3411" i="11"/>
  <c r="AF3411" i="11"/>
  <c r="AE1736" i="11"/>
  <c r="AI1736" i="11"/>
  <c r="AI422" i="11"/>
  <c r="AE422" i="11"/>
  <c r="AI2314" i="11"/>
  <c r="AE2314" i="11"/>
  <c r="AE1422" i="11"/>
  <c r="AI1422" i="11"/>
  <c r="AE486" i="11"/>
  <c r="AI486" i="11"/>
  <c r="AE1683" i="11"/>
  <c r="AI1683" i="11"/>
  <c r="AE1359" i="11"/>
  <c r="AI1359" i="11"/>
  <c r="AE3810" i="11"/>
  <c r="AI3810" i="11"/>
  <c r="AE1269" i="11"/>
  <c r="AI1269" i="11"/>
  <c r="AI2777" i="11"/>
  <c r="AE2777" i="11"/>
  <c r="AE782" i="11"/>
  <c r="AI782" i="11"/>
  <c r="AK670" i="11"/>
  <c r="AF670" i="11"/>
  <c r="AI510" i="11"/>
  <c r="AE510" i="11"/>
  <c r="AE379" i="11"/>
  <c r="AI379" i="11"/>
  <c r="AK3361" i="11"/>
  <c r="AF3361" i="11"/>
  <c r="AE1827" i="11"/>
  <c r="AI1827" i="11"/>
  <c r="AE3888" i="11"/>
  <c r="AI3888" i="11"/>
  <c r="AI533" i="11"/>
  <c r="AE533" i="11"/>
  <c r="AE2921" i="11"/>
  <c r="AI2921" i="11"/>
  <c r="AF3680" i="11"/>
  <c r="AE1318" i="11"/>
  <c r="AI1318" i="11"/>
  <c r="AE1070" i="11"/>
  <c r="AI1070" i="11"/>
  <c r="AE1518" i="11"/>
  <c r="AI1518" i="11"/>
  <c r="AK2263" i="11"/>
  <c r="AF2263" i="11"/>
  <c r="AE1894" i="11"/>
  <c r="AI1894" i="11"/>
  <c r="AE974" i="11"/>
  <c r="AI974" i="11"/>
  <c r="AI2362" i="11"/>
  <c r="AE2362" i="11"/>
  <c r="I28" i="33"/>
  <c r="AE278" i="11"/>
  <c r="AI278" i="11"/>
  <c r="AI1759" i="11"/>
  <c r="AE1759" i="11"/>
  <c r="AE1287" i="11"/>
  <c r="AI1287" i="11"/>
  <c r="AE1623" i="11"/>
  <c r="AI1623" i="11"/>
  <c r="AE1974" i="11"/>
  <c r="AI1974" i="11"/>
  <c r="AI3313" i="11"/>
  <c r="AE3313" i="11"/>
  <c r="AE1934" i="11"/>
  <c r="AI1934" i="11"/>
  <c r="AI899" i="11"/>
  <c r="AE899" i="11"/>
  <c r="H9" i="33"/>
  <c r="H21" i="33"/>
  <c r="H29" i="33"/>
  <c r="H37" i="33"/>
  <c r="H10" i="33"/>
  <c r="H14" i="33"/>
  <c r="H22" i="33"/>
  <c r="H30" i="33"/>
  <c r="H38" i="33"/>
  <c r="H4" i="33"/>
  <c r="H11" i="33"/>
  <c r="H15" i="33"/>
  <c r="G15" i="33" s="1"/>
  <c r="M241" i="54" s="1"/>
  <c r="H23" i="33"/>
  <c r="G23" i="33" s="1"/>
  <c r="M249" i="54" s="1"/>
  <c r="H31" i="33"/>
  <c r="H39" i="33"/>
  <c r="H12" i="33"/>
  <c r="H16" i="33"/>
  <c r="H24" i="33"/>
  <c r="H32" i="33"/>
  <c r="H40" i="33"/>
  <c r="H5" i="33"/>
  <c r="H17" i="33"/>
  <c r="H25" i="33"/>
  <c r="H33" i="33"/>
  <c r="G33" i="33" s="1"/>
  <c r="M259" i="54" s="1"/>
  <c r="H6" i="33"/>
  <c r="H18" i="33"/>
  <c r="H26" i="33"/>
  <c r="G26" i="33" s="1"/>
  <c r="M252" i="54" s="1"/>
  <c r="H34" i="33"/>
  <c r="H7" i="33"/>
  <c r="H13" i="33"/>
  <c r="H19" i="33"/>
  <c r="H27" i="33"/>
  <c r="H35" i="33"/>
  <c r="H20" i="33"/>
  <c r="H28" i="33"/>
  <c r="G28" i="33" s="1"/>
  <c r="M254" i="54" s="1"/>
  <c r="H8" i="33"/>
  <c r="H36" i="33"/>
  <c r="H72" i="33"/>
  <c r="H51" i="33"/>
  <c r="H70" i="33"/>
  <c r="H44" i="33"/>
  <c r="H48" i="33"/>
  <c r="G48" i="33" s="1"/>
  <c r="M273" i="54" s="1"/>
  <c r="H47" i="33"/>
  <c r="G47" i="33" s="1"/>
  <c r="M272" i="54" s="1"/>
  <c r="H69" i="33"/>
  <c r="H73" i="33"/>
  <c r="H74" i="33"/>
  <c r="H45" i="33"/>
  <c r="H75" i="33"/>
  <c r="H71" i="33"/>
  <c r="H46" i="33"/>
  <c r="H50" i="33"/>
  <c r="H43" i="33"/>
  <c r="H49" i="33"/>
  <c r="AE2271" i="11"/>
  <c r="AI2271" i="11"/>
  <c r="AK1950" i="11"/>
  <c r="AF1950" i="11"/>
  <c r="AK1175" i="11"/>
  <c r="AF1175" i="11"/>
  <c r="AE1190" i="11"/>
  <c r="AI1190" i="11"/>
  <c r="AK1344" i="11"/>
  <c r="AF1344" i="11"/>
  <c r="AE2687" i="11"/>
  <c r="AI2687" i="11"/>
  <c r="AI3651" i="11"/>
  <c r="AE3651" i="11"/>
  <c r="AE1406" i="11"/>
  <c r="AI1406" i="11"/>
  <c r="AK2313" i="11"/>
  <c r="AF2313" i="11"/>
  <c r="J7" i="33"/>
  <c r="AE8" i="35"/>
  <c r="AE1878" i="11"/>
  <c r="AI1878" i="11"/>
  <c r="AK1317" i="11"/>
  <c r="AF1317" i="11"/>
  <c r="AF3639" i="11"/>
  <c r="AK3639" i="11"/>
  <c r="AE219" i="11"/>
  <c r="AI219" i="11"/>
  <c r="AE2058" i="11"/>
  <c r="AI2058" i="11"/>
  <c r="AE1710" i="11"/>
  <c r="AI1710" i="11"/>
  <c r="AI3504" i="11"/>
  <c r="AE3504" i="11"/>
  <c r="AI3411" i="11"/>
  <c r="AE3411" i="11"/>
  <c r="K45" i="33"/>
  <c r="M45" i="33"/>
  <c r="V270" i="54" s="1"/>
  <c r="AE259" i="11"/>
  <c r="AI259" i="11"/>
  <c r="AE541" i="11"/>
  <c r="AI541" i="11"/>
  <c r="AK94" i="11"/>
  <c r="AF94" i="11"/>
  <c r="AE254" i="11"/>
  <c r="AI254" i="11"/>
  <c r="F57" i="54"/>
  <c r="F6" i="54"/>
  <c r="F9" i="54" s="1"/>
  <c r="F13" i="54" s="1"/>
  <c r="AI2642" i="11"/>
  <c r="AE2642" i="11"/>
  <c r="AK3754" i="11"/>
  <c r="AF3754" i="11"/>
  <c r="AE2242" i="11"/>
  <c r="AI2242" i="11"/>
  <c r="AE2841" i="11"/>
  <c r="AI2841" i="11"/>
  <c r="AI563" i="11"/>
  <c r="AE563" i="11"/>
  <c r="AE3786" i="11"/>
  <c r="AI3786" i="11"/>
  <c r="AF1911" i="11"/>
  <c r="AK1911" i="11"/>
  <c r="AK110" i="11"/>
  <c r="AF110" i="11"/>
  <c r="AK3601" i="11"/>
  <c r="AF3601" i="11"/>
  <c r="AE2210" i="11"/>
  <c r="AI2210" i="11"/>
  <c r="AE1222" i="11"/>
  <c r="AI1222" i="11"/>
  <c r="AE3857" i="11"/>
  <c r="AI3857" i="11"/>
  <c r="AE1238" i="11"/>
  <c r="AI1238" i="11"/>
  <c r="AI2223" i="11"/>
  <c r="AE2223" i="11"/>
  <c r="AK2047" i="11"/>
  <c r="AF2047" i="11"/>
  <c r="AE1486" i="11"/>
  <c r="AI1486" i="11"/>
  <c r="AI1069" i="11"/>
  <c r="AE1069" i="11"/>
  <c r="AE3745" i="11"/>
  <c r="AI3745" i="11"/>
  <c r="AE1038" i="11"/>
  <c r="AI1038" i="11"/>
  <c r="AE2184" i="11"/>
  <c r="AI2184" i="11"/>
  <c r="AI1927" i="11"/>
  <c r="AE1927" i="11"/>
  <c r="E6" i="33"/>
  <c r="E18" i="33"/>
  <c r="E26" i="33"/>
  <c r="D26" i="33" s="1"/>
  <c r="E34" i="33"/>
  <c r="E7" i="33"/>
  <c r="E19" i="33"/>
  <c r="E27" i="33"/>
  <c r="E35" i="33"/>
  <c r="E4" i="33"/>
  <c r="E8" i="33"/>
  <c r="E20" i="33"/>
  <c r="E28" i="33"/>
  <c r="D28" i="33" s="1"/>
  <c r="E36" i="33"/>
  <c r="E9" i="33"/>
  <c r="E21" i="33"/>
  <c r="E29" i="33"/>
  <c r="E37" i="33"/>
  <c r="E10" i="33"/>
  <c r="E14" i="33"/>
  <c r="E22" i="33"/>
  <c r="E30" i="33"/>
  <c r="E38" i="33"/>
  <c r="E11" i="33"/>
  <c r="E15" i="33"/>
  <c r="D15" i="33" s="1"/>
  <c r="E23" i="33"/>
  <c r="D23" i="33" s="1"/>
  <c r="E31" i="33"/>
  <c r="E39" i="33"/>
  <c r="E12" i="33"/>
  <c r="E16" i="33"/>
  <c r="E24" i="33"/>
  <c r="E32" i="33"/>
  <c r="E40" i="33"/>
  <c r="E17" i="33"/>
  <c r="E25" i="33"/>
  <c r="E5" i="33"/>
  <c r="E33" i="33"/>
  <c r="D33" i="33" s="1"/>
  <c r="E13" i="33"/>
  <c r="E50" i="33"/>
  <c r="E45" i="33"/>
  <c r="E75" i="33"/>
  <c r="E51" i="33"/>
  <c r="E70" i="33"/>
  <c r="E47" i="33"/>
  <c r="D47" i="33" s="1"/>
  <c r="E72" i="33"/>
  <c r="E69" i="33"/>
  <c r="E71" i="33"/>
  <c r="E46" i="33"/>
  <c r="E73" i="33"/>
  <c r="E44" i="33"/>
  <c r="E43" i="33"/>
  <c r="E49" i="33"/>
  <c r="E74" i="33"/>
  <c r="E48" i="33"/>
  <c r="D48" i="33" s="1"/>
  <c r="AE388" i="11"/>
  <c r="AI388" i="11"/>
  <c r="AK6" i="11"/>
  <c r="AF6" i="11"/>
  <c r="AE1351" i="11"/>
  <c r="AI1351" i="11"/>
  <c r="AE1950" i="11"/>
  <c r="AI1950" i="11"/>
  <c r="AE1175" i="11"/>
  <c r="AI1175" i="11"/>
  <c r="AE966" i="11"/>
  <c r="AI966" i="11"/>
  <c r="AE1344" i="11"/>
  <c r="AI1344" i="11"/>
  <c r="AK3688" i="11"/>
  <c r="AF3688" i="11"/>
  <c r="AI2120" i="11"/>
  <c r="AE2120" i="11"/>
  <c r="AE1310" i="11"/>
  <c r="AI1310" i="11"/>
  <c r="AK1247" i="11"/>
  <c r="AF1247" i="11"/>
  <c r="AI2329" i="11"/>
  <c r="AE2329" i="11"/>
  <c r="AE630" i="11"/>
  <c r="AI630" i="11"/>
  <c r="J22" i="33"/>
  <c r="AE23" i="35"/>
  <c r="AE501" i="11"/>
  <c r="AI501" i="11"/>
  <c r="AE3585" i="11"/>
  <c r="AI3585" i="11"/>
  <c r="AE1838" i="11"/>
  <c r="AI1838" i="11"/>
  <c r="AK2090" i="11"/>
  <c r="AF2090" i="11"/>
  <c r="AK3441" i="11"/>
  <c r="AF3441" i="11"/>
  <c r="AK3298" i="11"/>
  <c r="AF3298" i="11"/>
  <c r="AE19" i="11"/>
  <c r="AI19" i="11"/>
  <c r="AE1783" i="11"/>
  <c r="AI1783" i="11"/>
  <c r="AF856" i="11"/>
  <c r="AK856" i="11"/>
  <c r="AE838" i="11"/>
  <c r="AI838" i="11"/>
  <c r="AE3401" i="11"/>
  <c r="AI3401" i="11"/>
  <c r="AK912" i="11"/>
  <c r="AF912" i="11"/>
  <c r="M51" i="33"/>
  <c r="V276" i="54" s="1"/>
  <c r="K51" i="33"/>
  <c r="AF685" i="11"/>
  <c r="AK685" i="11"/>
  <c r="AI1712" i="11"/>
  <c r="AE1712" i="11"/>
  <c r="AK1615" i="11"/>
  <c r="AF1615" i="11"/>
  <c r="AE2834" i="11"/>
  <c r="AI2834" i="11"/>
  <c r="AK1006" i="11"/>
  <c r="AF1006" i="11"/>
  <c r="AE6" i="11"/>
  <c r="AI6" i="11"/>
  <c r="AK1333" i="11"/>
  <c r="AF1333" i="11"/>
  <c r="AF1695" i="11"/>
  <c r="AK1695" i="11"/>
  <c r="AK1046" i="11"/>
  <c r="AF1046" i="11"/>
  <c r="AE1342" i="11"/>
  <c r="AI1342" i="11"/>
  <c r="AK2199" i="11"/>
  <c r="AF2199" i="11"/>
  <c r="AK447" i="11"/>
  <c r="AF447" i="11"/>
  <c r="AI509" i="11"/>
  <c r="AE509" i="11"/>
  <c r="AE470" i="11"/>
  <c r="AI470" i="11"/>
  <c r="AK768" i="11"/>
  <c r="AF768" i="11"/>
  <c r="AE1174" i="11"/>
  <c r="AI1174" i="11"/>
  <c r="F107" i="54"/>
  <c r="AK3483" i="11"/>
  <c r="AF3483" i="11"/>
  <c r="AE45" i="35"/>
  <c r="J46" i="33"/>
  <c r="AI3787" i="11"/>
  <c r="AE3787" i="11"/>
  <c r="AI251" i="11"/>
  <c r="AE251" i="11"/>
  <c r="AK995" i="11"/>
  <c r="AF995" i="11"/>
  <c r="AE2703" i="11"/>
  <c r="AI2703" i="11"/>
  <c r="AF1766" i="11"/>
  <c r="AK1766" i="11"/>
  <c r="AE771" i="11"/>
  <c r="AI771" i="11"/>
  <c r="AK1711" i="11"/>
  <c r="AF1711" i="11"/>
  <c r="AF3065" i="11"/>
  <c r="AK3065" i="11"/>
  <c r="AE1503" i="11"/>
  <c r="AI1503" i="11"/>
  <c r="AE1918" i="11"/>
  <c r="AI1918" i="11"/>
  <c r="AK1823" i="11"/>
  <c r="AF1823" i="11"/>
  <c r="AK1035" i="11"/>
  <c r="AF1035" i="11"/>
  <c r="AE1054" i="11"/>
  <c r="AI1054" i="11"/>
  <c r="AF1087" i="11"/>
  <c r="AK1087" i="11"/>
  <c r="AE1110" i="11"/>
  <c r="AI1110" i="11"/>
  <c r="AF551" i="11"/>
  <c r="AK551" i="11"/>
  <c r="AE446" i="11"/>
  <c r="AI446" i="11"/>
  <c r="AE1942" i="11"/>
  <c r="AI1942" i="11"/>
  <c r="AK2946" i="11"/>
  <c r="AF2946" i="11"/>
  <c r="AE1463" i="11"/>
  <c r="AI1463" i="11"/>
  <c r="AK749" i="11"/>
  <c r="AF749" i="11"/>
  <c r="AI1279" i="11"/>
  <c r="AE1279" i="11"/>
  <c r="K19" i="33"/>
  <c r="M19" i="33"/>
  <c r="V245" i="54" s="1"/>
  <c r="AF846" i="11"/>
  <c r="AK846" i="11"/>
  <c r="AE1182" i="11"/>
  <c r="AI1182" i="11"/>
  <c r="AE1230" i="11"/>
  <c r="AI1230" i="11"/>
  <c r="AE606" i="11"/>
  <c r="AI606" i="11"/>
  <c r="AK2543" i="11"/>
  <c r="AF2543" i="11"/>
  <c r="AI2152" i="11"/>
  <c r="AE2152" i="11"/>
  <c r="AE1615" i="11"/>
  <c r="AI1615" i="11"/>
  <c r="AE854" i="11"/>
  <c r="AI854" i="11"/>
  <c r="AI2249" i="11"/>
  <c r="AE2249" i="11"/>
  <c r="AK423" i="11"/>
  <c r="AF423" i="11"/>
  <c r="AE3425" i="11"/>
  <c r="AI3425" i="11"/>
  <c r="AE1014" i="11"/>
  <c r="AI1014" i="11"/>
  <c r="AK1408" i="11"/>
  <c r="AF1408" i="11"/>
  <c r="AF375" i="11"/>
  <c r="AK375" i="11"/>
  <c r="AE126" i="11"/>
  <c r="AI126" i="11"/>
  <c r="AE1695" i="11"/>
  <c r="AI1695" i="11"/>
  <c r="AK1814" i="11"/>
  <c r="AF1814" i="11"/>
  <c r="AE1046" i="11"/>
  <c r="AI1046" i="11"/>
  <c r="AE2922" i="11"/>
  <c r="AI2922" i="11"/>
  <c r="AE11" i="11"/>
  <c r="AI11" i="11"/>
  <c r="AI2199" i="11"/>
  <c r="AE2199" i="11"/>
  <c r="AI447" i="11"/>
  <c r="AE447" i="11"/>
  <c r="AF1819" i="11"/>
  <c r="AK1819" i="11"/>
  <c r="AI1405" i="11"/>
  <c r="AE1405" i="11"/>
  <c r="AE758" i="11"/>
  <c r="AI758" i="11"/>
  <c r="K36" i="33"/>
  <c r="M36" i="33"/>
  <c r="V262" i="54" s="1"/>
  <c r="AF3567" i="11"/>
  <c r="AK3567" i="11"/>
  <c r="AE2231" i="11"/>
  <c r="AI2231" i="11"/>
  <c r="AI3483" i="11"/>
  <c r="AE3483" i="11"/>
  <c r="AK2330" i="11"/>
  <c r="AF2330" i="11"/>
  <c r="AE238" i="11"/>
  <c r="AI238" i="11"/>
  <c r="AI995" i="11"/>
  <c r="AE995" i="11"/>
  <c r="J4" i="33"/>
  <c r="AE5" i="35"/>
  <c r="AK1312" i="11"/>
  <c r="AF1312" i="11"/>
  <c r="AK1078" i="11"/>
  <c r="AF1078" i="11"/>
  <c r="AE1711" i="11"/>
  <c r="AI1711" i="11"/>
  <c r="AE91" i="11"/>
  <c r="AI91" i="11"/>
  <c r="AE926" i="11"/>
  <c r="AI926" i="11"/>
  <c r="AK485" i="11"/>
  <c r="AF485" i="11"/>
  <c r="AE195" i="11"/>
  <c r="AI195" i="11"/>
  <c r="AI517" i="11"/>
  <c r="AE517" i="11"/>
  <c r="AF1309" i="11"/>
  <c r="AK1309" i="11"/>
  <c r="AF299" i="11"/>
  <c r="AK299" i="11"/>
  <c r="AF3457" i="11"/>
  <c r="AK3457" i="11"/>
  <c r="AE1358" i="11"/>
  <c r="AI1358" i="11"/>
  <c r="AI495" i="11"/>
  <c r="AE495" i="11"/>
  <c r="AK1227" i="11"/>
  <c r="AF1227" i="11"/>
  <c r="AI2554" i="11"/>
  <c r="AE2554" i="11"/>
  <c r="AK2273" i="11"/>
  <c r="AF2273" i="11"/>
  <c r="AE502" i="11"/>
  <c r="AI502" i="11"/>
  <c r="AE2298" i="11"/>
  <c r="AI2298" i="11"/>
  <c r="J8" i="33"/>
  <c r="AE9" i="35"/>
  <c r="AE3010" i="11"/>
  <c r="AI3010" i="11"/>
  <c r="AI2361" i="11"/>
  <c r="AE2361" i="11"/>
  <c r="AE2970" i="11"/>
  <c r="AI2970" i="11"/>
  <c r="AE2114" i="11"/>
  <c r="AI2114" i="11"/>
  <c r="AE1087" i="11"/>
  <c r="AI1087" i="11"/>
  <c r="AI551" i="11"/>
  <c r="AE551" i="11"/>
  <c r="AF1286" i="11"/>
  <c r="AK1286" i="11"/>
  <c r="AE246" i="11"/>
  <c r="AI246" i="11"/>
  <c r="AF1574" i="11"/>
  <c r="AK1574" i="11"/>
  <c r="AK1294" i="11"/>
  <c r="AF1294" i="11"/>
  <c r="AE846" i="11"/>
  <c r="AI846" i="11"/>
  <c r="AE1270" i="11"/>
  <c r="AI1270" i="11"/>
  <c r="AK1886" i="11"/>
  <c r="AF1886" i="11"/>
  <c r="AF527" i="11"/>
  <c r="AK527" i="11"/>
  <c r="AE1454" i="11"/>
  <c r="AI1454" i="11"/>
  <c r="AE774" i="11"/>
  <c r="AI774" i="11"/>
  <c r="AE3874" i="11"/>
  <c r="AI3874" i="11"/>
  <c r="AE423" i="11"/>
  <c r="AI423" i="11"/>
  <c r="AE982" i="11"/>
  <c r="AI982" i="11"/>
  <c r="AF2535" i="11"/>
  <c r="AK2535" i="11"/>
  <c r="AI1870" i="11"/>
  <c r="AE1870" i="11"/>
  <c r="AI1408" i="11"/>
  <c r="AE1408" i="11"/>
  <c r="AE375" i="11"/>
  <c r="AI375" i="11"/>
  <c r="AE2255" i="11"/>
  <c r="AI2255" i="11"/>
  <c r="AE2538" i="11"/>
  <c r="AI2538" i="11"/>
  <c r="AI3723" i="11"/>
  <c r="AE3723" i="11"/>
  <c r="AF2119" i="11"/>
  <c r="AK2119" i="11"/>
  <c r="AE3721" i="11"/>
  <c r="AI3721" i="11"/>
  <c r="AI3345" i="11"/>
  <c r="AE3345" i="11"/>
  <c r="AE1819" i="11"/>
  <c r="AI1819" i="11"/>
  <c r="AK1229" i="11"/>
  <c r="AF1229" i="11"/>
  <c r="AE2127" i="11"/>
  <c r="AI2127" i="11"/>
  <c r="AE518" i="11"/>
  <c r="AI518" i="11"/>
  <c r="AE3567" i="11"/>
  <c r="AI3567" i="11"/>
  <c r="AE1566" i="11"/>
  <c r="AI1566" i="11"/>
  <c r="AE2330" i="11"/>
  <c r="AI2330" i="11"/>
  <c r="AI2305" i="11"/>
  <c r="AE2305" i="11"/>
  <c r="AE1134" i="11"/>
  <c r="AI1134" i="11"/>
  <c r="AE1022" i="11"/>
  <c r="AI1022" i="11"/>
  <c r="AI1080" i="11"/>
  <c r="AE1080" i="11"/>
  <c r="AI454" i="11"/>
  <c r="AE454" i="11"/>
  <c r="AE1312" i="11"/>
  <c r="AI1312" i="11"/>
  <c r="AE2810" i="11"/>
  <c r="AI2810" i="11"/>
  <c r="AE1078" i="11"/>
  <c r="AI1078" i="11"/>
  <c r="AK678" i="11"/>
  <c r="AF678" i="11"/>
  <c r="AI902" i="11"/>
  <c r="AE902" i="11"/>
  <c r="AE1862" i="11"/>
  <c r="AI1862" i="11"/>
  <c r="AI2609" i="11"/>
  <c r="AE2609" i="11"/>
  <c r="J25" i="33"/>
  <c r="AE26" i="35"/>
  <c r="AK766" i="11"/>
  <c r="AF766" i="11"/>
  <c r="AE3081" i="11"/>
  <c r="AI3081" i="11"/>
  <c r="AI1219" i="11"/>
  <c r="AE1219" i="11"/>
  <c r="AI2009" i="11"/>
  <c r="AE2009" i="11"/>
  <c r="AK3633" i="11"/>
  <c r="AF3633" i="11"/>
  <c r="AE3498" i="11"/>
  <c r="AI3498" i="11"/>
  <c r="AI2264" i="11"/>
  <c r="AF47" i="11"/>
  <c r="AK47" i="11"/>
  <c r="AK1887" i="11"/>
  <c r="AF1887" i="11"/>
  <c r="AE1286" i="11"/>
  <c r="AI1286" i="11"/>
  <c r="AE1910" i="11"/>
  <c r="AI1910" i="11"/>
  <c r="AE3680" i="11"/>
  <c r="AI3680" i="11"/>
  <c r="AE1294" i="11"/>
  <c r="AI1294" i="11"/>
  <c r="AE862" i="11"/>
  <c r="AI862" i="11"/>
  <c r="AK303" i="11"/>
  <c r="AF303" i="11"/>
  <c r="AE1886" i="11"/>
  <c r="AI1886" i="11"/>
  <c r="AI1653" i="11"/>
  <c r="AE1653" i="11"/>
  <c r="AE798" i="11"/>
  <c r="AI798" i="11"/>
  <c r="AE527" i="11"/>
  <c r="AI527" i="11"/>
  <c r="AE566" i="11"/>
  <c r="AI566" i="11"/>
  <c r="AK206" i="11"/>
  <c r="AF206" i="11"/>
  <c r="AE550" i="11"/>
  <c r="AI550" i="11"/>
  <c r="AK359" i="11"/>
  <c r="AF359" i="11"/>
  <c r="AK1638" i="11"/>
  <c r="AF1638" i="11"/>
  <c r="AK2761" i="11"/>
  <c r="AF2761" i="11"/>
  <c r="AE1558" i="11"/>
  <c r="AI1558" i="11"/>
  <c r="AK1847" i="11"/>
  <c r="AF1847" i="11"/>
  <c r="AK1470" i="11"/>
  <c r="AF1470" i="11"/>
  <c r="AF1183" i="11"/>
  <c r="AK1183" i="11"/>
  <c r="AK1831" i="11"/>
  <c r="AF1831" i="11"/>
  <c r="AE1966" i="11"/>
  <c r="AI1966" i="11"/>
  <c r="AK2483" i="11"/>
  <c r="AF2483" i="11"/>
  <c r="AF2737" i="11"/>
  <c r="AK2737" i="11"/>
  <c r="AE742" i="11"/>
  <c r="AI742" i="11"/>
  <c r="AK2538" i="11"/>
  <c r="AF2538" i="11"/>
  <c r="AE2119" i="11"/>
  <c r="AI2119" i="11"/>
  <c r="AI1102" i="11"/>
  <c r="AE1102" i="11"/>
  <c r="AE942" i="11"/>
  <c r="AI942" i="11"/>
  <c r="AK3400" i="11"/>
  <c r="AF3400" i="11"/>
  <c r="AI262" i="11"/>
  <c r="AE262" i="11"/>
  <c r="AF3514" i="11"/>
  <c r="AK3514" i="11"/>
  <c r="AI3770" i="11"/>
  <c r="AE3770" i="11"/>
  <c r="AE622" i="11"/>
  <c r="AI622" i="11"/>
  <c r="AE1118" i="11"/>
  <c r="AI1118" i="11"/>
  <c r="AI2994" i="11"/>
  <c r="AE2994" i="11"/>
  <c r="AK3720" i="11"/>
  <c r="AF3720" i="11"/>
  <c r="AF1478" i="11"/>
  <c r="AK1478" i="11"/>
  <c r="AE1694" i="11"/>
  <c r="AI1694" i="11"/>
  <c r="AI3657" i="11"/>
  <c r="AE3657" i="11"/>
  <c r="AK1259" i="11"/>
  <c r="AF1259" i="11"/>
  <c r="AK1421" i="11"/>
  <c r="AF1421" i="11"/>
  <c r="AI134" i="11"/>
  <c r="AE134" i="11"/>
  <c r="AE2667" i="11"/>
  <c r="AI2667" i="11"/>
  <c r="AI824" i="11"/>
  <c r="AE824" i="11"/>
  <c r="AI2337" i="11"/>
  <c r="AE2337" i="11"/>
  <c r="AK2081" i="11"/>
  <c r="AF2081" i="11"/>
  <c r="K20" i="33"/>
  <c r="M20" i="33"/>
  <c r="V246" i="54" s="1"/>
  <c r="AI3187" i="11"/>
  <c r="AE3187" i="11"/>
  <c r="Z403" i="11"/>
  <c r="AC403" i="11"/>
  <c r="AE2978" i="11"/>
  <c r="AI2978" i="11"/>
  <c r="AF240" i="11"/>
  <c r="AK240" i="11"/>
  <c r="AK696" i="11"/>
  <c r="AF696" i="11"/>
  <c r="K12" i="33"/>
  <c r="M12" i="33"/>
  <c r="V238" i="54" s="1"/>
  <c r="J71" i="33"/>
  <c r="K71" i="33" s="1"/>
  <c r="J73" i="33"/>
  <c r="K73" i="33" s="1"/>
  <c r="J75" i="33"/>
  <c r="K75" i="33" s="1"/>
  <c r="J72" i="33"/>
  <c r="K72" i="33" s="1"/>
  <c r="J69" i="33"/>
  <c r="K69" i="33" s="1"/>
  <c r="J74" i="33"/>
  <c r="K74" i="33" s="1"/>
  <c r="J70" i="33"/>
  <c r="K70" i="33" s="1"/>
  <c r="AE2730" i="11"/>
  <c r="AI2730" i="11"/>
  <c r="AK726" i="11"/>
  <c r="AF726" i="11"/>
  <c r="AK803" i="11"/>
  <c r="AF803" i="11"/>
  <c r="AI917" i="11"/>
  <c r="AE917" i="11"/>
  <c r="AK1587" i="11"/>
  <c r="AF1587" i="11"/>
  <c r="AI2177" i="11"/>
  <c r="AE2177" i="11"/>
  <c r="AE3841" i="11"/>
  <c r="AI3841" i="11"/>
  <c r="AE2250" i="11"/>
  <c r="AI2250" i="11"/>
  <c r="AI3768" i="11"/>
  <c r="AE3768" i="11"/>
  <c r="AK3011" i="11"/>
  <c r="AF3011" i="11"/>
  <c r="AE3835" i="11"/>
  <c r="AI3835" i="11"/>
  <c r="AI2129" i="11"/>
  <c r="AE2129" i="11"/>
  <c r="AK2788" i="11"/>
  <c r="AF2788" i="11"/>
  <c r="M50" i="33"/>
  <c r="V275" i="54" s="1"/>
  <c r="K50" i="33"/>
  <c r="AK1651" i="11"/>
  <c r="AF1651" i="11"/>
  <c r="AK2587" i="11"/>
  <c r="AF2587" i="11"/>
  <c r="AK2049" i="11"/>
  <c r="AF2049" i="11"/>
  <c r="AI3691" i="11"/>
  <c r="AE3691" i="11"/>
  <c r="AE1963" i="11"/>
  <c r="AI1963" i="11"/>
  <c r="AK2146" i="11"/>
  <c r="AF2146" i="11"/>
  <c r="AK2943" i="11"/>
  <c r="AF2943" i="11"/>
  <c r="AE2618" i="11"/>
  <c r="AI2618" i="11"/>
  <c r="AF2803" i="11"/>
  <c r="AK2803" i="11"/>
  <c r="AE3850" i="11"/>
  <c r="AI3850" i="11"/>
  <c r="AK391" i="11"/>
  <c r="AF391" i="11"/>
  <c r="AE2690" i="11"/>
  <c r="AI2690" i="11"/>
  <c r="AE2075" i="11"/>
  <c r="AI2075" i="11"/>
  <c r="AI1139" i="11"/>
  <c r="AE1139" i="11"/>
  <c r="AE3562" i="11"/>
  <c r="AI3562" i="11"/>
  <c r="AI3043" i="11"/>
  <c r="AE3043" i="11"/>
  <c r="Z893" i="11"/>
  <c r="AC893" i="11"/>
  <c r="AK1208" i="11"/>
  <c r="AF1208" i="11"/>
  <c r="AK2048" i="11"/>
  <c r="AF2048" i="11"/>
  <c r="AI1877" i="11"/>
  <c r="AE1877" i="11"/>
  <c r="AE2963" i="11"/>
  <c r="AI2963" i="11"/>
  <c r="AI2625" i="11"/>
  <c r="AE2625" i="11"/>
  <c r="AI3682" i="11"/>
  <c r="AE3682" i="11"/>
  <c r="AI1956" i="11"/>
  <c r="AE1956" i="11"/>
  <c r="AI2651" i="11"/>
  <c r="AE2651" i="11"/>
  <c r="AI3121" i="11"/>
  <c r="AE3121" i="11"/>
  <c r="AE512" i="11"/>
  <c r="AI512" i="11"/>
  <c r="AK1971" i="11"/>
  <c r="AF1971" i="11"/>
  <c r="Z448" i="11"/>
  <c r="AC448" i="11"/>
  <c r="AK1747" i="11"/>
  <c r="AF1747" i="11"/>
  <c r="AI2689" i="11"/>
  <c r="AE2689" i="11"/>
  <c r="AE3122" i="11"/>
  <c r="AI3122" i="11"/>
  <c r="AK2691" i="11"/>
  <c r="AK477" i="11"/>
  <c r="AF477" i="11"/>
  <c r="AE3639" i="11"/>
  <c r="AI3639" i="11"/>
  <c r="AF219" i="11"/>
  <c r="AK219" i="11"/>
  <c r="AE1247" i="11"/>
  <c r="AI1247" i="11"/>
  <c r="AE2218" i="11"/>
  <c r="AI2218" i="11"/>
  <c r="AE1475" i="11"/>
  <c r="AI1475" i="11"/>
  <c r="AE768" i="11"/>
  <c r="AI768" i="11"/>
  <c r="AE94" i="11"/>
  <c r="AI94" i="11"/>
  <c r="AK1736" i="11"/>
  <c r="AF1736" i="11"/>
  <c r="AK3225" i="11"/>
  <c r="AF3225" i="11"/>
  <c r="AK1694" i="11"/>
  <c r="AF1694" i="11"/>
  <c r="AE1206" i="11"/>
  <c r="AI1206" i="11"/>
  <c r="AE1707" i="11"/>
  <c r="AI1707" i="11"/>
  <c r="AK2319" i="11"/>
  <c r="AF2319" i="11"/>
  <c r="AK1085" i="11"/>
  <c r="AF1085" i="11"/>
  <c r="AK3577" i="11"/>
  <c r="AF3577" i="11"/>
  <c r="AE2530" i="11"/>
  <c r="AI2530" i="11"/>
  <c r="AE830" i="11"/>
  <c r="AI830" i="11"/>
  <c r="AI1908" i="11"/>
  <c r="AE1908" i="11"/>
  <c r="AE1438" i="11"/>
  <c r="AI1438" i="11"/>
  <c r="AI1709" i="11"/>
  <c r="AE1709" i="11"/>
  <c r="AK454" i="11"/>
  <c r="AF454" i="11"/>
  <c r="AE3273" i="11"/>
  <c r="AI3273" i="11"/>
  <c r="AE478" i="11"/>
  <c r="AI478" i="11"/>
  <c r="AK3385" i="11"/>
  <c r="AF3385" i="11"/>
  <c r="AK943" i="11"/>
  <c r="AF943" i="11"/>
  <c r="AE1051" i="11"/>
  <c r="AI1051" i="11"/>
  <c r="AK1632" i="11"/>
  <c r="AF1632" i="11"/>
  <c r="AI3457" i="11"/>
  <c r="AE3457" i="11"/>
  <c r="AI1390" i="11"/>
  <c r="AE1390" i="11"/>
  <c r="J9" i="33"/>
  <c r="AE10" i="35"/>
  <c r="AK3451" i="11"/>
  <c r="AF3451" i="11"/>
  <c r="AF1525" i="11"/>
  <c r="AK1525" i="11"/>
  <c r="AK3752" i="11"/>
  <c r="AF3752" i="11"/>
  <c r="AI1876" i="11"/>
  <c r="AE1876" i="11"/>
  <c r="AK2321" i="11"/>
  <c r="AF2321" i="11"/>
  <c r="AI398" i="11"/>
  <c r="AE398" i="11"/>
  <c r="AE670" i="11"/>
  <c r="AI670" i="11"/>
  <c r="AI2377" i="11"/>
  <c r="AE2377" i="11"/>
  <c r="AE2282" i="11"/>
  <c r="AI2282" i="11"/>
  <c r="AI933" i="11"/>
  <c r="AE933" i="11"/>
  <c r="AE2596" i="11"/>
  <c r="AI2596" i="11"/>
  <c r="AE395" i="11"/>
  <c r="AI395" i="11"/>
  <c r="AE2130" i="11"/>
  <c r="AI2130" i="11"/>
  <c r="Z400" i="11"/>
  <c r="AC400" i="11"/>
  <c r="AK387" i="11"/>
  <c r="AF387" i="11"/>
  <c r="AK3193" i="11"/>
  <c r="AF3193" i="11"/>
  <c r="AE718" i="11"/>
  <c r="AI718" i="11"/>
  <c r="AE240" i="11"/>
  <c r="AI240" i="11"/>
  <c r="AI696" i="11"/>
  <c r="AE696" i="11"/>
  <c r="K16" i="33"/>
  <c r="M16" i="33"/>
  <c r="V242" i="54" s="1"/>
  <c r="AE2170" i="11"/>
  <c r="AI2170" i="11"/>
  <c r="AK3186" i="11"/>
  <c r="AF3186" i="11"/>
  <c r="AI726" i="11"/>
  <c r="AE726" i="11"/>
  <c r="AE1462" i="11"/>
  <c r="AI1462" i="11"/>
  <c r="AI803" i="11"/>
  <c r="AE803" i="11"/>
  <c r="AC412" i="11"/>
  <c r="Z412" i="11"/>
  <c r="AI2137" i="11"/>
  <c r="AE2137" i="11"/>
  <c r="AF2818" i="11"/>
  <c r="AK2818" i="11"/>
  <c r="AF3146" i="11"/>
  <c r="AK3146" i="11"/>
  <c r="K13" i="33"/>
  <c r="M13" i="33"/>
  <c r="V239" i="54" s="1"/>
  <c r="AK2089" i="11"/>
  <c r="AF2089" i="11"/>
  <c r="AK3115" i="11"/>
  <c r="AF3115" i="11"/>
  <c r="AI2537" i="11"/>
  <c r="AE2537" i="11"/>
  <c r="Z499" i="11"/>
  <c r="AC499" i="11"/>
  <c r="AI3011" i="11"/>
  <c r="AE3011" i="11"/>
  <c r="AF3331" i="11"/>
  <c r="AK3331" i="11"/>
  <c r="K29" i="33"/>
  <c r="M29" i="33"/>
  <c r="V255" i="54" s="1"/>
  <c r="AI2587" i="11"/>
  <c r="AE2587" i="11"/>
  <c r="AE2194" i="11"/>
  <c r="AI2194" i="11"/>
  <c r="AE2049" i="11"/>
  <c r="AI2049" i="11"/>
  <c r="AK2018" i="11"/>
  <c r="AF2018" i="11"/>
  <c r="AK214" i="11"/>
  <c r="AF214" i="11"/>
  <c r="AI1957" i="11"/>
  <c r="AE1957" i="11"/>
  <c r="AK3833" i="11"/>
  <c r="AF3833" i="11"/>
  <c r="AK3235" i="11"/>
  <c r="AF3235" i="11"/>
  <c r="AI2803" i="11"/>
  <c r="AE2803" i="11"/>
  <c r="AI2369" i="11"/>
  <c r="AE2369" i="11"/>
  <c r="AK2026" i="11"/>
  <c r="AF2026" i="11"/>
  <c r="AI3041" i="11"/>
  <c r="AE3041" i="11"/>
  <c r="AK3850" i="11"/>
  <c r="AF3850" i="11"/>
  <c r="AI2002" i="11"/>
  <c r="AE2002" i="11"/>
  <c r="AE391" i="11"/>
  <c r="AI391" i="11"/>
  <c r="AE3057" i="11"/>
  <c r="AI3057" i="11"/>
  <c r="Z296" i="11"/>
  <c r="AC296" i="11"/>
  <c r="AK1965" i="11"/>
  <c r="AF1965" i="11"/>
  <c r="AI1208" i="11"/>
  <c r="AE1208" i="11"/>
  <c r="AC650" i="11"/>
  <c r="Z650" i="11"/>
  <c r="AE1371" i="11"/>
  <c r="AI1371" i="11"/>
  <c r="AE179" i="11"/>
  <c r="AI179" i="11"/>
  <c r="AE2666" i="11"/>
  <c r="AI2666" i="11"/>
  <c r="Z2136" i="11"/>
  <c r="AC2136" i="11"/>
  <c r="Y6" i="21"/>
  <c r="Z6" i="21" s="1"/>
  <c r="AA6" i="21" s="1"/>
  <c r="V111" i="54"/>
  <c r="V71" i="54" s="1"/>
  <c r="AE2722" i="11"/>
  <c r="AI2722" i="11"/>
  <c r="AF3866" i="11"/>
  <c r="AK3866" i="11"/>
  <c r="AI2393" i="11"/>
  <c r="AE2393" i="11"/>
  <c r="Z307" i="11"/>
  <c r="AC307" i="11"/>
  <c r="AF3121" i="11"/>
  <c r="AK3121" i="11"/>
  <c r="AF2882" i="11"/>
  <c r="AK2882" i="11"/>
  <c r="Z973" i="11"/>
  <c r="AC973" i="11"/>
  <c r="AI3009" i="11"/>
  <c r="AE3009" i="11"/>
  <c r="AI3002" i="11"/>
  <c r="AE3002" i="11"/>
  <c r="AK581" i="11"/>
  <c r="AF581" i="11"/>
  <c r="AI2962" i="11"/>
  <c r="AE2962" i="11"/>
  <c r="AK1398" i="11"/>
  <c r="AF1398" i="11"/>
  <c r="AK1115" i="11"/>
  <c r="AF1115" i="11"/>
  <c r="AK3787" i="11"/>
  <c r="AF3787" i="11"/>
  <c r="AE662" i="11"/>
  <c r="AI662" i="11"/>
  <c r="AK2793" i="11"/>
  <c r="AF2793" i="11"/>
  <c r="AK2719" i="11"/>
  <c r="AF2719" i="11"/>
  <c r="AI2257" i="11"/>
  <c r="AE2257" i="11"/>
  <c r="AK238" i="11"/>
  <c r="AF238" i="11"/>
  <c r="AK2490" i="11"/>
  <c r="AF2490" i="11"/>
  <c r="AF2841" i="11"/>
  <c r="AK2841" i="11"/>
  <c r="AE1982" i="11"/>
  <c r="AI1982" i="11"/>
  <c r="AK1359" i="11"/>
  <c r="AF1359" i="11"/>
  <c r="K21" i="33"/>
  <c r="M21" i="33"/>
  <c r="V247" i="54" s="1"/>
  <c r="AI943" i="11"/>
  <c r="AE943" i="11"/>
  <c r="AK1701" i="11"/>
  <c r="AF1701" i="11"/>
  <c r="AI2289" i="11"/>
  <c r="AE2289" i="11"/>
  <c r="AE1632" i="11"/>
  <c r="AI1632" i="11"/>
  <c r="AK495" i="11"/>
  <c r="AF495" i="11"/>
  <c r="AE3451" i="11"/>
  <c r="AI3451" i="11"/>
  <c r="AI1525" i="11"/>
  <c r="AE1525" i="11"/>
  <c r="AK502" i="11"/>
  <c r="AF502" i="11"/>
  <c r="AE1926" i="11"/>
  <c r="AI1926" i="11"/>
  <c r="AE3490" i="11"/>
  <c r="AI3490" i="11"/>
  <c r="J32" i="33"/>
  <c r="AE33" i="35"/>
  <c r="AI739" i="11"/>
  <c r="AE739" i="11"/>
  <c r="AF2667" i="11"/>
  <c r="AK2667" i="11"/>
  <c r="AF3498" i="11"/>
  <c r="AK3498" i="11"/>
  <c r="K35" i="33"/>
  <c r="M35" i="33"/>
  <c r="V261" i="54" s="1"/>
  <c r="AK1771" i="11"/>
  <c r="AF1771" i="11"/>
  <c r="Z320" i="11"/>
  <c r="Y37" i="21"/>
  <c r="Z37" i="21" s="1"/>
  <c r="AA37" i="21" s="1"/>
  <c r="V142" i="54"/>
  <c r="V102" i="54" s="1"/>
  <c r="AC320" i="11"/>
  <c r="AK1997" i="11"/>
  <c r="AF1997" i="11"/>
  <c r="AE3154" i="11"/>
  <c r="AI3154" i="11"/>
  <c r="AI2106" i="11"/>
  <c r="AE2106" i="11"/>
  <c r="AF3738" i="11"/>
  <c r="AK3738" i="11"/>
  <c r="AI3879" i="11"/>
  <c r="AE3879" i="11"/>
  <c r="AK3673" i="11"/>
  <c r="AF3673" i="11"/>
  <c r="AI1725" i="11"/>
  <c r="AE1725" i="11"/>
  <c r="AI164" i="11"/>
  <c r="AE164" i="11"/>
  <c r="AE2818" i="11"/>
  <c r="AI2818" i="11"/>
  <c r="AK2513" i="11"/>
  <c r="AF2513" i="11"/>
  <c r="AI3146" i="11"/>
  <c r="AE3146" i="11"/>
  <c r="AK3663" i="11"/>
  <c r="AF3663" i="11"/>
  <c r="K49" i="33"/>
  <c r="M49" i="33"/>
  <c r="V274" i="54" s="1"/>
  <c r="AE1366" i="11"/>
  <c r="AI1366" i="11"/>
  <c r="AI614" i="11"/>
  <c r="AE614" i="11"/>
  <c r="AE3115" i="11"/>
  <c r="AI3115" i="11"/>
  <c r="AE3331" i="11"/>
  <c r="AI3331" i="11"/>
  <c r="AI3073" i="11"/>
  <c r="AE3073" i="11"/>
  <c r="AF728" i="11"/>
  <c r="AK728" i="11"/>
  <c r="AF1278" i="11"/>
  <c r="AK1278" i="11"/>
  <c r="AK836" i="11"/>
  <c r="AF836" i="11"/>
  <c r="AE2018" i="11"/>
  <c r="AI2018" i="11"/>
  <c r="AI3696" i="11"/>
  <c r="AE3696" i="11"/>
  <c r="AI214" i="11"/>
  <c r="AE214" i="11"/>
  <c r="AK1832" i="11"/>
  <c r="AF1832" i="11"/>
  <c r="AF1243" i="11"/>
  <c r="AK1243" i="11"/>
  <c r="AE3235" i="11"/>
  <c r="AI3235" i="11"/>
  <c r="AK2619" i="11"/>
  <c r="AF2619" i="11"/>
  <c r="AE2026" i="11"/>
  <c r="AI2026" i="11"/>
  <c r="AK925" i="11"/>
  <c r="AF925" i="11"/>
  <c r="AI3543" i="11"/>
  <c r="AE3543" i="11"/>
  <c r="AK2521" i="11"/>
  <c r="AF2521" i="11"/>
  <c r="AE2073" i="11"/>
  <c r="AI2073" i="11"/>
  <c r="AF3834" i="11"/>
  <c r="AK3834" i="11"/>
  <c r="Z624" i="11"/>
  <c r="AC624" i="11"/>
  <c r="AK2723" i="11"/>
  <c r="AF2723" i="11"/>
  <c r="AE3871" i="11"/>
  <c r="AI3871" i="11"/>
  <c r="Z1825" i="11"/>
  <c r="AC1825" i="11"/>
  <c r="AK2977" i="11"/>
  <c r="AF2977" i="11"/>
  <c r="AI1125" i="11"/>
  <c r="AE1125" i="11"/>
  <c r="AI3866" i="11"/>
  <c r="AE3866" i="11"/>
  <c r="AK3650" i="11"/>
  <c r="AF3650" i="11"/>
  <c r="AB319" i="54"/>
  <c r="U328" i="54"/>
  <c r="U16" i="54" s="1"/>
  <c r="AK958" i="11"/>
  <c r="AF958" i="11"/>
  <c r="AE701" i="11"/>
  <c r="AI701" i="11"/>
  <c r="AF2962" i="11"/>
  <c r="AK2962" i="11"/>
  <c r="AK605" i="11"/>
  <c r="AE2098" i="11"/>
  <c r="AI2098" i="11"/>
  <c r="AE542" i="11"/>
  <c r="AI542" i="11"/>
  <c r="Z408" i="11"/>
  <c r="AC408" i="11"/>
  <c r="AI3738" i="11"/>
  <c r="AE3738" i="11"/>
  <c r="AK2482" i="11"/>
  <c r="AF2482" i="11"/>
  <c r="AE2162" i="11"/>
  <c r="AI2162" i="11"/>
  <c r="AI3537" i="11"/>
  <c r="AE3537" i="11"/>
  <c r="AI2041" i="11"/>
  <c r="AE2041" i="11"/>
  <c r="AE1907" i="11"/>
  <c r="AI1907" i="11"/>
  <c r="AI2351" i="11"/>
  <c r="AE2351" i="11"/>
  <c r="AE1693" i="11"/>
  <c r="AI1693" i="11"/>
  <c r="AI728" i="11"/>
  <c r="AE728" i="11"/>
  <c r="AE1278" i="11"/>
  <c r="AI1278" i="11"/>
  <c r="AE557" i="11"/>
  <c r="AI557" i="11"/>
  <c r="AK1955" i="11"/>
  <c r="AF1955" i="11"/>
  <c r="AI445" i="11"/>
  <c r="AE445" i="11"/>
  <c r="AI3209" i="11"/>
  <c r="AE3209" i="11"/>
  <c r="AI1832" i="11"/>
  <c r="AE1832" i="11"/>
  <c r="AI1243" i="11"/>
  <c r="AE1243" i="11"/>
  <c r="AI1765" i="11"/>
  <c r="AE1765" i="11"/>
  <c r="AI1141" i="11"/>
  <c r="AE1141" i="11"/>
  <c r="AK3018" i="11"/>
  <c r="AF3018" i="11"/>
  <c r="AI2619" i="11"/>
  <c r="AE2619" i="11"/>
  <c r="AI2097" i="11"/>
  <c r="AE2097" i="11"/>
  <c r="AI3672" i="11"/>
  <c r="AE3672" i="11"/>
  <c r="AI3551" i="11"/>
  <c r="AE3551" i="11"/>
  <c r="AE3834" i="11"/>
  <c r="AI3834" i="11"/>
  <c r="AE2723" i="11"/>
  <c r="AI2723" i="11"/>
  <c r="AI1205" i="11"/>
  <c r="AE1205" i="11"/>
  <c r="AK2905" i="11"/>
  <c r="AF2905" i="11"/>
  <c r="AA281" i="54"/>
  <c r="T318" i="54"/>
  <c r="T11" i="54" s="1"/>
  <c r="AK328" i="11"/>
  <c r="AF328" i="11"/>
  <c r="AK2138" i="11"/>
  <c r="AF2138" i="11"/>
  <c r="AK1541" i="11"/>
  <c r="AF1541" i="11"/>
  <c r="AK3226" i="11"/>
  <c r="AF3226" i="11"/>
  <c r="AI3650" i="11"/>
  <c r="AE3650" i="11"/>
  <c r="O328" i="54"/>
  <c r="O16" i="54" s="1"/>
  <c r="Z1829" i="11"/>
  <c r="AC1829" i="11"/>
  <c r="Z3479" i="11"/>
  <c r="AC3479" i="11"/>
  <c r="AE958" i="11"/>
  <c r="AI958" i="11"/>
  <c r="Z452" i="11"/>
  <c r="AC452" i="11"/>
  <c r="AK3546" i="11"/>
  <c r="AF3546" i="11"/>
  <c r="AI605" i="11"/>
  <c r="AK1783" i="11"/>
  <c r="AF1783" i="11"/>
  <c r="K37" i="33"/>
  <c r="M37" i="33"/>
  <c r="V263" i="54" s="1"/>
  <c r="AI1413" i="11"/>
  <c r="AE1413" i="11"/>
  <c r="AK2193" i="11"/>
  <c r="AF2193" i="11"/>
  <c r="AK971" i="11"/>
  <c r="AF971" i="11"/>
  <c r="AI661" i="11"/>
  <c r="AE661" i="11"/>
  <c r="AF2609" i="11"/>
  <c r="AK2609" i="11"/>
  <c r="AI912" i="11"/>
  <c r="AE912" i="11"/>
  <c r="AE1430" i="11"/>
  <c r="AI1430" i="11"/>
  <c r="AK134" i="11"/>
  <c r="AF134" i="11"/>
  <c r="AI1667" i="11"/>
  <c r="AE1667" i="11"/>
  <c r="AE766" i="11"/>
  <c r="AI766" i="11"/>
  <c r="AE494" i="11"/>
  <c r="AI494" i="11"/>
  <c r="AE1254" i="11"/>
  <c r="AI1254" i="11"/>
  <c r="AE110" i="11"/>
  <c r="AI110" i="11"/>
  <c r="AE1160" i="11"/>
  <c r="AI1160" i="11"/>
  <c r="Z396" i="11"/>
  <c r="AC396" i="11"/>
  <c r="AK3010" i="11"/>
  <c r="AF3010" i="11"/>
  <c r="AI3760" i="11"/>
  <c r="AE3760" i="11"/>
  <c r="AE3065" i="11"/>
  <c r="AI3065" i="11"/>
  <c r="AK2970" i="11"/>
  <c r="AF2970" i="11"/>
  <c r="AK1712" i="11"/>
  <c r="AF1712" i="11"/>
  <c r="AK824" i="11"/>
  <c r="AF824" i="11"/>
  <c r="AI1989" i="11"/>
  <c r="AE1989" i="11"/>
  <c r="AE3769" i="11"/>
  <c r="AI3769" i="11"/>
  <c r="AK2385" i="11"/>
  <c r="AF2385" i="11"/>
  <c r="AE116" i="11"/>
  <c r="AI116" i="11"/>
  <c r="AF584" i="11"/>
  <c r="AK584" i="11"/>
  <c r="AE2706" i="11"/>
  <c r="AI2706" i="11"/>
  <c r="AE2482" i="11"/>
  <c r="AI2482" i="11"/>
  <c r="AI2754" i="11"/>
  <c r="AE2754" i="11"/>
  <c r="AI3617" i="11"/>
  <c r="AE3617" i="11"/>
  <c r="AF1211" i="11"/>
  <c r="AK1211" i="11"/>
  <c r="AK2419" i="11"/>
  <c r="AF2419" i="11"/>
  <c r="AE723" i="11"/>
  <c r="AI723" i="11"/>
  <c r="AE2202" i="11"/>
  <c r="AI2202" i="11"/>
  <c r="AF3003" i="11"/>
  <c r="AK3003" i="11"/>
  <c r="AK221" i="11"/>
  <c r="AF221" i="11"/>
  <c r="AE3089" i="11"/>
  <c r="AI3089" i="11"/>
  <c r="AF653" i="11"/>
  <c r="AK653" i="11"/>
  <c r="AI1845" i="11"/>
  <c r="AE1845" i="11"/>
  <c r="AE1003" i="11"/>
  <c r="AI1003" i="11"/>
  <c r="M39" i="33"/>
  <c r="V265" i="54" s="1"/>
  <c r="K39" i="33"/>
  <c r="J40" i="33"/>
  <c r="AI3018" i="11"/>
  <c r="AE3018" i="11"/>
  <c r="AE3241" i="11"/>
  <c r="AI3241" i="11"/>
  <c r="AK2736" i="11"/>
  <c r="AF2736" i="11"/>
  <c r="AE2682" i="11"/>
  <c r="AI2682" i="11"/>
  <c r="AI2209" i="11"/>
  <c r="AE2209" i="11"/>
  <c r="K34" i="33"/>
  <c r="M34" i="33"/>
  <c r="V260" i="54" s="1"/>
  <c r="AE2234" i="11"/>
  <c r="AI2234" i="11"/>
  <c r="AK3579" i="11"/>
  <c r="AF3579" i="11"/>
  <c r="AI2721" i="11"/>
  <c r="AE2721" i="11"/>
  <c r="AK1187" i="11"/>
  <c r="AF1187" i="11"/>
  <c r="AE2809" i="11"/>
  <c r="AI2809" i="11"/>
  <c r="Z432" i="11"/>
  <c r="AC432" i="11"/>
  <c r="Y29" i="21"/>
  <c r="Z29" i="21" s="1"/>
  <c r="AA29" i="21" s="1"/>
  <c r="V134" i="54"/>
  <c r="V94" i="54" s="1"/>
  <c r="AE2713" i="11"/>
  <c r="AI2713" i="11"/>
  <c r="AE3519" i="11"/>
  <c r="AI3519" i="11"/>
  <c r="Z140" i="11"/>
  <c r="AC140" i="11"/>
  <c r="Y35" i="21"/>
  <c r="Z35" i="21" s="1"/>
  <c r="AA35" i="21" s="1"/>
  <c r="V140" i="54"/>
  <c r="V100" i="54" s="1"/>
  <c r="Z3088" i="11"/>
  <c r="AC3088" i="11"/>
  <c r="AI2906" i="11"/>
  <c r="AE2906" i="11"/>
  <c r="AK2633" i="11"/>
  <c r="AF2633" i="11"/>
  <c r="AK3017" i="11"/>
  <c r="AF3017" i="11"/>
  <c r="Z528" i="11"/>
  <c r="AC528" i="11"/>
  <c r="I281" i="54"/>
  <c r="H318" i="54"/>
  <c r="H11" i="54" s="1"/>
  <c r="I11" i="54" s="1"/>
  <c r="J11" i="54" s="1"/>
  <c r="AE328" i="11"/>
  <c r="AI328" i="11"/>
  <c r="AE3031" i="11"/>
  <c r="AI3031" i="11"/>
  <c r="AF288" i="11"/>
  <c r="AK288" i="11"/>
  <c r="AI3049" i="11"/>
  <c r="AE3049" i="11"/>
  <c r="AE2138" i="11"/>
  <c r="AI2138" i="11"/>
  <c r="AF3178" i="11"/>
  <c r="AK3178" i="11"/>
  <c r="AK80" i="11"/>
  <c r="AF80" i="11"/>
  <c r="AE3226" i="11"/>
  <c r="AI3226" i="11"/>
  <c r="AI3713" i="11"/>
  <c r="AE3713" i="11"/>
  <c r="AI3744" i="11"/>
  <c r="AE3744" i="11"/>
  <c r="AE2759" i="11"/>
  <c r="AI2759" i="11"/>
  <c r="AI3546" i="11"/>
  <c r="AE3546" i="11"/>
  <c r="AK1493" i="11"/>
  <c r="AF1493" i="11"/>
  <c r="AI2169" i="11"/>
  <c r="AE2169" i="11"/>
  <c r="AK3250" i="11"/>
  <c r="AF3250" i="11"/>
  <c r="Z356" i="11"/>
  <c r="AC356" i="11"/>
  <c r="AI3130" i="11"/>
  <c r="AE3130" i="11"/>
  <c r="AI2802" i="11"/>
  <c r="AE2802" i="11"/>
  <c r="AE35" i="11"/>
  <c r="AI35" i="11"/>
  <c r="AI584" i="11"/>
  <c r="AE584" i="11"/>
  <c r="AF267" i="11"/>
  <c r="AK267" i="11"/>
  <c r="AE1350" i="11"/>
  <c r="AI1350" i="11"/>
  <c r="AE1203" i="11"/>
  <c r="AI1203" i="11"/>
  <c r="Z819" i="11"/>
  <c r="AC819" i="11"/>
  <c r="AI1005" i="11"/>
  <c r="AE1005" i="11"/>
  <c r="AI1211" i="11"/>
  <c r="AE1211" i="11"/>
  <c r="AE2419" i="11"/>
  <c r="AI2419" i="11"/>
  <c r="AF3506" i="11"/>
  <c r="AK3506" i="11"/>
  <c r="AE1837" i="11"/>
  <c r="AI1837" i="11"/>
  <c r="K27" i="33"/>
  <c r="M27" i="33"/>
  <c r="V253" i="54" s="1"/>
  <c r="AK3521" i="11"/>
  <c r="AF3521" i="11"/>
  <c r="AK3603" i="11"/>
  <c r="AF3603" i="11"/>
  <c r="AE2778" i="11"/>
  <c r="AI2778" i="11"/>
  <c r="AE3082" i="11"/>
  <c r="AI3082" i="11"/>
  <c r="AI3003" i="11"/>
  <c r="AE3003" i="11"/>
  <c r="AK1079" i="11"/>
  <c r="AF1079" i="11"/>
  <c r="AK368" i="11"/>
  <c r="AF368" i="11"/>
  <c r="AI653" i="11"/>
  <c r="AE653" i="11"/>
  <c r="AI2065" i="11"/>
  <c r="AE2065" i="11"/>
  <c r="AK3530" i="11"/>
  <c r="AF3530" i="11"/>
  <c r="AK2826" i="11"/>
  <c r="AF2826" i="11"/>
  <c r="AK83" i="11"/>
  <c r="AF83" i="11"/>
  <c r="AC849" i="11"/>
  <c r="Y39" i="21"/>
  <c r="Z39" i="21" s="1"/>
  <c r="AA39" i="21" s="1"/>
  <c r="Z849" i="11"/>
  <c r="V144" i="54"/>
  <c r="V104" i="54" s="1"/>
  <c r="AI2265" i="11"/>
  <c r="AE2265" i="11"/>
  <c r="AI3579" i="11"/>
  <c r="AE3579" i="11"/>
  <c r="AK2842" i="11"/>
  <c r="AF2842" i="11"/>
  <c r="AI3033" i="11"/>
  <c r="AE3033" i="11"/>
  <c r="AE2233" i="11"/>
  <c r="AI2233" i="11"/>
  <c r="AK3145" i="11"/>
  <c r="AF3145" i="11"/>
  <c r="AI3801" i="11"/>
  <c r="AE3801" i="11"/>
  <c r="AI2057" i="11"/>
  <c r="AE2057" i="11"/>
  <c r="AK693" i="11"/>
  <c r="AF693" i="11"/>
  <c r="AB281" i="54"/>
  <c r="U318" i="54"/>
  <c r="U11" i="54" s="1"/>
  <c r="AI1197" i="11"/>
  <c r="AE1197" i="11"/>
  <c r="AF93" i="11"/>
  <c r="AK93" i="11"/>
  <c r="Z196" i="11"/>
  <c r="AC196" i="11"/>
  <c r="AE288" i="11"/>
  <c r="AI288" i="11"/>
  <c r="AK2353" i="11"/>
  <c r="AF2353" i="11"/>
  <c r="AK84" i="11"/>
  <c r="AF84" i="11"/>
  <c r="AE3178" i="11"/>
  <c r="AI3178" i="11"/>
  <c r="AE80" i="11"/>
  <c r="AI80" i="11"/>
  <c r="AK2161" i="11"/>
  <c r="AF2161" i="11"/>
  <c r="AE3250" i="11"/>
  <c r="AI3250" i="11"/>
  <c r="AK2553" i="11"/>
  <c r="AF2553" i="11"/>
  <c r="AK1318" i="11"/>
  <c r="AF1318" i="11"/>
  <c r="AE1887" i="11"/>
  <c r="AI1887" i="11"/>
  <c r="AI3824" i="11"/>
  <c r="AE3824" i="11"/>
  <c r="AI1485" i="11"/>
  <c r="AE1485" i="11"/>
  <c r="AE2946" i="11"/>
  <c r="AI2946" i="11"/>
  <c r="AK1364" i="11"/>
  <c r="AF1364" i="11"/>
  <c r="AK1279" i="11"/>
  <c r="AF1279" i="11"/>
  <c r="AE1815" i="11"/>
  <c r="AI1815" i="11"/>
  <c r="AF1230" i="11"/>
  <c r="AK1230" i="11"/>
  <c r="AE2386" i="11"/>
  <c r="AI2386" i="11"/>
  <c r="AE790" i="11"/>
  <c r="AI790" i="11"/>
  <c r="AF1038" i="11"/>
  <c r="AK1038" i="11"/>
  <c r="AI1935" i="11"/>
  <c r="AE1935" i="11"/>
  <c r="AE1990" i="11"/>
  <c r="AI1990" i="11"/>
  <c r="AI750" i="11"/>
  <c r="AE750" i="11"/>
  <c r="AK1927" i="11"/>
  <c r="AF1927" i="11"/>
  <c r="AE1494" i="11"/>
  <c r="AI1494" i="11"/>
  <c r="AE406" i="11"/>
  <c r="AI406" i="11"/>
  <c r="AE2535" i="11"/>
  <c r="AI2535" i="11"/>
  <c r="AE1006" i="11"/>
  <c r="AI1006" i="11"/>
  <c r="AE183" i="11"/>
  <c r="AI183" i="11"/>
  <c r="AF103" i="11"/>
  <c r="AK103" i="11"/>
  <c r="AE1030" i="11"/>
  <c r="AI1030" i="11"/>
  <c r="AK1135" i="11"/>
  <c r="AF1135" i="11"/>
  <c r="AK3409" i="11"/>
  <c r="AF3409" i="11"/>
  <c r="AK2593" i="11"/>
  <c r="AF2593" i="11"/>
  <c r="AE1814" i="11"/>
  <c r="AI1814" i="11"/>
  <c r="AE918" i="11"/>
  <c r="AI918" i="11"/>
  <c r="AK2627" i="11"/>
  <c r="AF2627" i="11"/>
  <c r="AK332" i="11"/>
  <c r="AF332" i="11"/>
  <c r="AF519" i="11"/>
  <c r="AK519" i="11"/>
  <c r="AI163" i="11"/>
  <c r="AE163" i="11"/>
  <c r="AI598" i="11"/>
  <c r="AE598" i="11"/>
  <c r="AK1262" i="11"/>
  <c r="AF1262" i="11"/>
  <c r="AE791" i="11"/>
  <c r="AI791" i="11"/>
  <c r="AK891" i="11"/>
  <c r="AF891" i="11"/>
  <c r="AE270" i="11"/>
  <c r="AI270" i="11"/>
  <c r="AI2186" i="11"/>
  <c r="AE2186" i="11"/>
  <c r="AI275" i="11"/>
  <c r="AE275" i="11"/>
  <c r="AE638" i="11"/>
  <c r="AI638" i="11"/>
  <c r="AF1407" i="11"/>
  <c r="AK1407" i="11"/>
  <c r="AK470" i="11"/>
  <c r="AF470" i="11"/>
  <c r="AF2035" i="11"/>
  <c r="AK2035" i="11"/>
  <c r="AE1550" i="11"/>
  <c r="AI1550" i="11"/>
  <c r="AK463" i="11"/>
  <c r="AF463" i="11"/>
  <c r="AK1501" i="11"/>
  <c r="AF1501" i="11"/>
  <c r="AK2403" i="11"/>
  <c r="AF2403" i="11"/>
  <c r="AE1062" i="11"/>
  <c r="AI1062" i="11"/>
  <c r="J44" i="33"/>
  <c r="AE43" i="35"/>
  <c r="AI2340" i="11"/>
  <c r="AE2340" i="11"/>
  <c r="AE3754" i="11"/>
  <c r="AI3754" i="11"/>
  <c r="AK1239" i="11"/>
  <c r="AF1239" i="11"/>
  <c r="AI526" i="11"/>
  <c r="AE526" i="11"/>
  <c r="AI2082" i="11"/>
  <c r="AE2082" i="11"/>
  <c r="AK1411" i="11"/>
  <c r="AF1411" i="11"/>
  <c r="AE2074" i="11"/>
  <c r="AI2074" i="11"/>
  <c r="AE1766" i="11"/>
  <c r="AI1766" i="11"/>
  <c r="AF347" i="11"/>
  <c r="AK347" i="11"/>
  <c r="AI2929" i="11"/>
  <c r="AE2929" i="11"/>
  <c r="AE3298" i="11"/>
  <c r="AI3298" i="11"/>
  <c r="AE1086" i="11"/>
  <c r="AI1086" i="11"/>
  <c r="AE856" i="11"/>
  <c r="AI856" i="11"/>
  <c r="AE814" i="11"/>
  <c r="AI814" i="11"/>
  <c r="AE678" i="11"/>
  <c r="AI678" i="11"/>
  <c r="AE1309" i="11"/>
  <c r="AI1309" i="11"/>
  <c r="AE1166" i="11"/>
  <c r="AI1166" i="11"/>
  <c r="AF3786" i="11"/>
  <c r="AK3786" i="11"/>
  <c r="AE1389" i="11"/>
  <c r="AI1389" i="11"/>
  <c r="AE1911" i="11"/>
  <c r="AI1911" i="11"/>
  <c r="AE1443" i="11"/>
  <c r="AI1443" i="11"/>
  <c r="AI2930" i="11"/>
  <c r="AE2930" i="11"/>
  <c r="AK1483" i="11"/>
  <c r="AF1483" i="11"/>
  <c r="M31" i="33"/>
  <c r="V257" i="54" s="1"/>
  <c r="K31" i="33"/>
  <c r="AI565" i="11"/>
  <c r="AE565" i="11"/>
  <c r="AK3051" i="11"/>
  <c r="AF3051" i="11"/>
  <c r="AF3540" i="11"/>
  <c r="AK3540" i="11"/>
  <c r="AF651" i="11"/>
  <c r="AK651" i="11"/>
  <c r="K14" i="33"/>
  <c r="M14" i="33"/>
  <c r="V240" i="54" s="1"/>
  <c r="AI645" i="11"/>
  <c r="AE645" i="11"/>
  <c r="AK3130" i="11"/>
  <c r="AF3130" i="11"/>
  <c r="AF2967" i="11"/>
  <c r="AK2967" i="11"/>
  <c r="AI3840" i="11"/>
  <c r="AE3840" i="11"/>
  <c r="AE843" i="11"/>
  <c r="AI843" i="11"/>
  <c r="AI267" i="11"/>
  <c r="AE267" i="11"/>
  <c r="AE2770" i="11"/>
  <c r="AI2770" i="11"/>
  <c r="AE3506" i="11"/>
  <c r="AI3506" i="11"/>
  <c r="AE2274" i="11"/>
  <c r="AI2274" i="11"/>
  <c r="AE1981" i="11"/>
  <c r="AI1981" i="11"/>
  <c r="AE589" i="11"/>
  <c r="AI589" i="11"/>
  <c r="AK2441" i="11"/>
  <c r="AF2441" i="11"/>
  <c r="AI3603" i="11"/>
  <c r="AE3603" i="11"/>
  <c r="AK144" i="11"/>
  <c r="AF144" i="11"/>
  <c r="AK2178" i="11"/>
  <c r="AF2178" i="11"/>
  <c r="AE2010" i="11"/>
  <c r="AI2010" i="11"/>
  <c r="AE2791" i="11"/>
  <c r="AI2791" i="11"/>
  <c r="AE1079" i="11"/>
  <c r="AI1079" i="11"/>
  <c r="AE1643" i="11"/>
  <c r="AI1643" i="11"/>
  <c r="AF3642" i="11"/>
  <c r="AK3642" i="11"/>
  <c r="AE368" i="11"/>
  <c r="AI368" i="11"/>
  <c r="AK3090" i="11"/>
  <c r="AF3090" i="11"/>
  <c r="AE3530" i="11"/>
  <c r="AI3530" i="11"/>
  <c r="AE1142" i="11"/>
  <c r="AI1142" i="11"/>
  <c r="AK3848" i="11"/>
  <c r="AF3848" i="11"/>
  <c r="AI2826" i="11"/>
  <c r="AE2826" i="11"/>
  <c r="AE2842" i="11"/>
  <c r="AI2842" i="11"/>
  <c r="AI3137" i="11"/>
  <c r="AE3137" i="11"/>
  <c r="AK3803" i="11"/>
  <c r="AF3803" i="11"/>
  <c r="Z757" i="11"/>
  <c r="AC757" i="11"/>
  <c r="Y38" i="21"/>
  <c r="Z38" i="21" s="1"/>
  <c r="AA38" i="21" s="1"/>
  <c r="V143" i="54"/>
  <c r="V103" i="54" s="1"/>
  <c r="AK1699" i="11"/>
  <c r="AF1699" i="11"/>
  <c r="AE453" i="11"/>
  <c r="AI453" i="11"/>
  <c r="AK3083" i="11"/>
  <c r="AF3083" i="11"/>
  <c r="O318" i="54"/>
  <c r="O11" i="54" s="1"/>
  <c r="Z2752" i="11"/>
  <c r="AC2752" i="11"/>
  <c r="Y11" i="21"/>
  <c r="Z11" i="21" s="1"/>
  <c r="AA11" i="21" s="1"/>
  <c r="V116" i="54"/>
  <c r="V76" i="54" s="1"/>
  <c r="AI1757" i="11"/>
  <c r="AE1757" i="11"/>
  <c r="Z825" i="11"/>
  <c r="AC825" i="11"/>
  <c r="AK989" i="11"/>
  <c r="AF989" i="11"/>
  <c r="N318" i="54"/>
  <c r="N11" i="54" s="1"/>
  <c r="AI677" i="11"/>
  <c r="AE677" i="11"/>
  <c r="AK3274" i="11"/>
  <c r="AF3274" i="11"/>
  <c r="AF2394" i="11"/>
  <c r="AK2394" i="11"/>
  <c r="AE93" i="11"/>
  <c r="AI93" i="11"/>
  <c r="AE709" i="11"/>
  <c r="AI709" i="11"/>
  <c r="AK1691" i="11"/>
  <c r="AF1691" i="11"/>
  <c r="V115" i="54"/>
  <c r="V75" i="54" s="1"/>
  <c r="Z2631" i="11"/>
  <c r="Y10" i="21"/>
  <c r="Z10" i="21" s="1"/>
  <c r="AA10" i="21" s="1"/>
  <c r="AC2631" i="11"/>
  <c r="AI3864" i="11"/>
  <c r="AE3864" i="11"/>
  <c r="AE2746" i="11"/>
  <c r="AI2746" i="11"/>
  <c r="AK1966" i="11"/>
  <c r="AF1966" i="11"/>
  <c r="AE1846" i="11"/>
  <c r="AI1846" i="11"/>
  <c r="AK1351" i="11"/>
  <c r="AF1351" i="11"/>
  <c r="AI103" i="11"/>
  <c r="AE103" i="11"/>
  <c r="AE1135" i="11"/>
  <c r="AI1135" i="11"/>
  <c r="AE934" i="11"/>
  <c r="AI934" i="11"/>
  <c r="AE2066" i="11"/>
  <c r="AI2066" i="11"/>
  <c r="AK3723" i="11"/>
  <c r="AF3723" i="11"/>
  <c r="AI2247" i="11"/>
  <c r="AE2247" i="11"/>
  <c r="AI2627" i="11"/>
  <c r="AE2627" i="11"/>
  <c r="AE2649" i="11"/>
  <c r="AI2649" i="11"/>
  <c r="AE519" i="11"/>
  <c r="AI519" i="11"/>
  <c r="AI2226" i="11"/>
  <c r="AE2226" i="11"/>
  <c r="AK123" i="11"/>
  <c r="AF123" i="11"/>
  <c r="AE1262" i="11"/>
  <c r="AI1262" i="11"/>
  <c r="AI3728" i="11"/>
  <c r="AE3728" i="11"/>
  <c r="AI3161" i="11"/>
  <c r="AE3161" i="11"/>
  <c r="AE2050" i="11"/>
  <c r="AI2050" i="11"/>
  <c r="AE1407" i="11"/>
  <c r="AI1407" i="11"/>
  <c r="K6" i="33"/>
  <c r="M6" i="33"/>
  <c r="V232" i="54" s="1"/>
  <c r="AI2145" i="11"/>
  <c r="AE2145" i="11"/>
  <c r="AI469" i="11"/>
  <c r="AE469" i="11"/>
  <c r="AI2035" i="11"/>
  <c r="AE2035" i="11"/>
  <c r="AE463" i="11"/>
  <c r="AI463" i="11"/>
  <c r="AE438" i="11"/>
  <c r="AI438" i="11"/>
  <c r="AI2403" i="11"/>
  <c r="AE2403" i="11"/>
  <c r="AE2042" i="11"/>
  <c r="AI2042" i="11"/>
  <c r="AK2642" i="11"/>
  <c r="AF2642" i="11"/>
  <c r="AI3284" i="11"/>
  <c r="AE3284" i="11"/>
  <c r="AK2340" i="11"/>
  <c r="AF2340" i="11"/>
  <c r="AE1239" i="11"/>
  <c r="AI1239" i="11"/>
  <c r="AK501" i="11"/>
  <c r="AF501" i="11"/>
  <c r="AI1453" i="11"/>
  <c r="AE1453" i="11"/>
  <c r="AE3215" i="11"/>
  <c r="AI3215" i="11"/>
  <c r="AI2185" i="11"/>
  <c r="AE2185" i="11"/>
  <c r="AI2090" i="11"/>
  <c r="AE2090" i="11"/>
  <c r="AE878" i="11"/>
  <c r="AI878" i="11"/>
  <c r="AE534" i="11"/>
  <c r="AI534" i="11"/>
  <c r="AI2191" i="11"/>
  <c r="AE2191" i="11"/>
  <c r="AK765" i="11"/>
  <c r="AF765" i="11"/>
  <c r="AK838" i="11"/>
  <c r="AF838" i="11"/>
  <c r="AK343" i="11"/>
  <c r="AF343" i="11"/>
  <c r="AE2855" i="11"/>
  <c r="AI2855" i="11"/>
  <c r="AK1269" i="11"/>
  <c r="AF1269" i="11"/>
  <c r="AI1414" i="11"/>
  <c r="AE1414" i="11"/>
  <c r="K5" i="33"/>
  <c r="M5" i="33"/>
  <c r="V231" i="54" s="1"/>
  <c r="AE340" i="11"/>
  <c r="AI340" i="11"/>
  <c r="J17" i="33"/>
  <c r="AE18" i="35"/>
  <c r="AE2714" i="11"/>
  <c r="AI2714" i="11"/>
  <c r="AE414" i="11"/>
  <c r="AI414" i="11"/>
  <c r="AE2354" i="11"/>
  <c r="AI2354" i="11"/>
  <c r="AE1854" i="11"/>
  <c r="AI1854" i="11"/>
  <c r="AI1477" i="11"/>
  <c r="AE1477" i="11"/>
  <c r="K18" i="33"/>
  <c r="M18" i="33"/>
  <c r="V244" i="54" s="1"/>
  <c r="AE3051" i="11"/>
  <c r="AI3051" i="11"/>
  <c r="AK1811" i="11"/>
  <c r="AF1811" i="11"/>
  <c r="AE3540" i="11"/>
  <c r="AI3540" i="11"/>
  <c r="AE806" i="11"/>
  <c r="AI806" i="11"/>
  <c r="AK1149" i="11"/>
  <c r="AF1149" i="11"/>
  <c r="AE1171" i="11"/>
  <c r="AI1171" i="11"/>
  <c r="AE2113" i="11"/>
  <c r="AI2113" i="11"/>
  <c r="AI2551" i="11"/>
  <c r="AE2551" i="11"/>
  <c r="AE2225" i="11"/>
  <c r="AI2225" i="11"/>
  <c r="AF3187" i="11"/>
  <c r="AK3187" i="11"/>
  <c r="Z436" i="11"/>
  <c r="AC436" i="11"/>
  <c r="AE1045" i="11"/>
  <c r="AI1045" i="11"/>
  <c r="AE2258" i="11"/>
  <c r="AI2258" i="11"/>
  <c r="AE2967" i="11"/>
  <c r="AI2967" i="11"/>
  <c r="AK2978" i="11"/>
  <c r="AF2978" i="11"/>
  <c r="AK3808" i="11"/>
  <c r="AF3808" i="11"/>
  <c r="AK3289" i="11"/>
  <c r="AF3289" i="11"/>
  <c r="M10" i="33"/>
  <c r="V236" i="54" s="1"/>
  <c r="K10" i="33"/>
  <c r="AE1228" i="11"/>
  <c r="AI1228" i="11"/>
  <c r="AK3105" i="11"/>
  <c r="AF3105" i="11"/>
  <c r="AF2250" i="11"/>
  <c r="AK2250" i="11"/>
  <c r="AE144" i="11"/>
  <c r="AI144" i="11"/>
  <c r="AE2178" i="11"/>
  <c r="AI2178" i="11"/>
  <c r="AK3835" i="11"/>
  <c r="AF3835" i="11"/>
  <c r="AK1781" i="11"/>
  <c r="AF1781" i="11"/>
  <c r="AF2129" i="11"/>
  <c r="AK2129" i="11"/>
  <c r="AI2788" i="11"/>
  <c r="AE2788" i="11"/>
  <c r="AK1461" i="11"/>
  <c r="AF1461" i="11"/>
  <c r="AI3642" i="11"/>
  <c r="AE3642" i="11"/>
  <c r="AE3090" i="11"/>
  <c r="AI3090" i="11"/>
  <c r="AE2993" i="11"/>
  <c r="AI2993" i="11"/>
  <c r="AK3691" i="11"/>
  <c r="AF3691" i="11"/>
  <c r="AI2146" i="11"/>
  <c r="AE2146" i="11"/>
  <c r="AE2889" i="11"/>
  <c r="AI2889" i="11"/>
  <c r="AI3832" i="11"/>
  <c r="AE3832" i="11"/>
  <c r="AE3505" i="11"/>
  <c r="AI3505" i="11"/>
  <c r="AF2690" i="11"/>
  <c r="AK2690" i="11"/>
  <c r="AK2075" i="11"/>
  <c r="AF2075" i="11"/>
  <c r="AI3803" i="11"/>
  <c r="AE3803" i="11"/>
  <c r="K24" i="33"/>
  <c r="M24" i="33"/>
  <c r="V250" i="54" s="1"/>
  <c r="AI155" i="11"/>
  <c r="AE155" i="11"/>
  <c r="AK3562" i="11"/>
  <c r="AF3562" i="11"/>
  <c r="AC230" i="11"/>
  <c r="Z230" i="11"/>
  <c r="AK3043" i="11"/>
  <c r="AF3043" i="11"/>
  <c r="AK2873" i="11"/>
  <c r="AF2873" i="11"/>
  <c r="AI3083" i="11"/>
  <c r="AE3083" i="11"/>
  <c r="AC2008" i="11"/>
  <c r="Z2008" i="11"/>
  <c r="Y5" i="21"/>
  <c r="V110" i="54"/>
  <c r="AK2201" i="11"/>
  <c r="AF2201" i="11"/>
  <c r="AI3561" i="11"/>
  <c r="AE3561" i="11"/>
  <c r="Z268" i="11"/>
  <c r="AC268" i="11"/>
  <c r="AE3274" i="11"/>
  <c r="AI3274" i="11"/>
  <c r="AK2963" i="11"/>
  <c r="AF2963" i="11"/>
  <c r="AI3873" i="11"/>
  <c r="AE3873" i="11"/>
  <c r="AE1998" i="11"/>
  <c r="AI1998" i="11"/>
  <c r="Z468" i="11"/>
  <c r="AC468" i="11"/>
  <c r="Z500" i="11"/>
  <c r="AC500" i="11"/>
  <c r="AF2651" i="11"/>
  <c r="AK2651" i="11"/>
  <c r="AE1251" i="11"/>
  <c r="AI1251" i="11"/>
  <c r="AK512" i="11"/>
  <c r="AF512" i="11"/>
  <c r="AI2281" i="11"/>
  <c r="AE2281" i="11"/>
  <c r="AE118" i="11"/>
  <c r="AI118" i="11"/>
  <c r="AE3623" i="11"/>
  <c r="AI3623" i="11"/>
  <c r="AE1093" i="11"/>
  <c r="AI1093" i="11"/>
  <c r="AK3026" i="11"/>
  <c r="AF3026" i="11"/>
  <c r="AK3889" i="11"/>
  <c r="AF3889" i="11"/>
  <c r="AI829" i="11"/>
  <c r="AE829" i="11"/>
  <c r="AK2755" i="11"/>
  <c r="AF2755" i="11"/>
  <c r="AE2858" i="11"/>
  <c r="AI2858" i="11"/>
  <c r="AE3251" i="11"/>
  <c r="AI3251" i="11"/>
  <c r="AE2122" i="11"/>
  <c r="AI2122" i="11"/>
  <c r="Z648" i="11"/>
  <c r="AC648" i="11"/>
  <c r="Z3087" i="11"/>
  <c r="AC3087" i="11"/>
  <c r="AI3800" i="11"/>
  <c r="AE3800" i="11"/>
  <c r="AE552" i="11"/>
  <c r="AI552" i="11"/>
  <c r="AC556" i="11"/>
  <c r="Z556" i="11"/>
  <c r="AK829" i="11"/>
  <c r="AE2228" i="11"/>
  <c r="AI2228" i="11"/>
  <c r="Z3056" i="11"/>
  <c r="AC3056" i="11"/>
  <c r="Z965" i="11"/>
  <c r="AC965" i="11"/>
  <c r="Y32" i="21"/>
  <c r="Z32" i="21" s="1"/>
  <c r="AA32" i="21" s="1"/>
  <c r="V137" i="54"/>
  <c r="V97" i="54" s="1"/>
  <c r="AA319" i="54"/>
  <c r="T328" i="54"/>
  <c r="T16" i="54" s="1"/>
  <c r="AK3329" i="11"/>
  <c r="AF3329" i="11"/>
  <c r="AK118" i="11"/>
  <c r="AF118" i="11"/>
  <c r="AK2656" i="11"/>
  <c r="AF2656" i="11"/>
  <c r="AC3687" i="11"/>
  <c r="V136" i="54"/>
  <c r="V96" i="54" s="1"/>
  <c r="Y31" i="21"/>
  <c r="Z31" i="21" s="1"/>
  <c r="AA31" i="21" s="1"/>
  <c r="Z3687" i="11"/>
  <c r="Z2224" i="11"/>
  <c r="AC2224" i="11"/>
  <c r="AI3026" i="11"/>
  <c r="AE3026" i="11"/>
  <c r="Z402" i="11"/>
  <c r="AC402" i="11"/>
  <c r="AE3138" i="11"/>
  <c r="AI3138" i="11"/>
  <c r="AE2755" i="11"/>
  <c r="AI2755" i="11"/>
  <c r="AK1853" i="11"/>
  <c r="AF1853" i="11"/>
  <c r="AC658" i="11"/>
  <c r="Z658" i="11"/>
  <c r="Z1917" i="11"/>
  <c r="AC1917" i="11"/>
  <c r="A28" i="58"/>
  <c r="M27" i="58"/>
  <c r="M30" i="58" s="1"/>
  <c r="I27" i="58"/>
  <c r="P27" i="58"/>
  <c r="Z40" i="11"/>
  <c r="AC40" i="11"/>
  <c r="AI1189" i="11"/>
  <c r="AE1189" i="11"/>
  <c r="AI1565" i="11"/>
  <c r="AE1565" i="11"/>
  <c r="AK2705" i="11"/>
  <c r="AF2705" i="11"/>
  <c r="AK2067" i="11"/>
  <c r="AF2067" i="11"/>
  <c r="AI1181" i="11"/>
  <c r="AE1181" i="11"/>
  <c r="AK3002" i="11"/>
  <c r="AF3002" i="11"/>
  <c r="AI2738" i="11"/>
  <c r="AE2738" i="11"/>
  <c r="AC220" i="11"/>
  <c r="Z220" i="11"/>
  <c r="Y23" i="21"/>
  <c r="Z23" i="21" s="1"/>
  <c r="AA23" i="21" s="1"/>
  <c r="V128" i="54"/>
  <c r="V88" i="54" s="1"/>
  <c r="AI885" i="11"/>
  <c r="AE885" i="11"/>
  <c r="AK3170" i="11"/>
  <c r="AF3170" i="11"/>
  <c r="AK212" i="11"/>
  <c r="AF212" i="11"/>
  <c r="AK1157" i="11"/>
  <c r="AF1157" i="11"/>
  <c r="AE2335" i="11"/>
  <c r="AI2335" i="11"/>
  <c r="AE2849" i="11"/>
  <c r="AI2849" i="11"/>
  <c r="AK837" i="11"/>
  <c r="AF837" i="11"/>
  <c r="AE734" i="11"/>
  <c r="AI734" i="11"/>
  <c r="AK733" i="11"/>
  <c r="AF733" i="11"/>
  <c r="AI3817" i="11"/>
  <c r="AE3817" i="11"/>
  <c r="Z1932" i="11"/>
  <c r="AC1932" i="11"/>
  <c r="AK2911" i="11"/>
  <c r="AI1948" i="11"/>
  <c r="AE1948" i="11"/>
  <c r="AI2067" i="11"/>
  <c r="AE2067" i="11"/>
  <c r="Z3502" i="11"/>
  <c r="AC3502" i="11"/>
  <c r="AK3817" i="11"/>
  <c r="Z1596" i="11"/>
  <c r="AC1596" i="11"/>
  <c r="V138" i="54"/>
  <c r="V98" i="54" s="1"/>
  <c r="Y33" i="21"/>
  <c r="Z33" i="21" s="1"/>
  <c r="AA33" i="21" s="1"/>
  <c r="Z3478" i="11"/>
  <c r="Y24" i="21"/>
  <c r="Z24" i="21" s="1"/>
  <c r="AA24" i="21" s="1"/>
  <c r="V129" i="54"/>
  <c r="V89" i="54" s="1"/>
  <c r="AC3478" i="11"/>
  <c r="Z540" i="11"/>
  <c r="AC540" i="11"/>
  <c r="Y30" i="21"/>
  <c r="Z30" i="21" s="1"/>
  <c r="AA30" i="21" s="1"/>
  <c r="V135" i="54"/>
  <c r="V95" i="54" s="1"/>
  <c r="AE3170" i="11"/>
  <c r="AI3170" i="11"/>
  <c r="AE2961" i="11"/>
  <c r="AI2961" i="11"/>
  <c r="Z1806" i="11"/>
  <c r="AC1806" i="11"/>
  <c r="Y36" i="21"/>
  <c r="Z36" i="21" s="1"/>
  <c r="AA36" i="21" s="1"/>
  <c r="V141" i="54"/>
  <c r="V101" i="54" s="1"/>
  <c r="Z44" i="11"/>
  <c r="AC44" i="11"/>
  <c r="AK3842" i="11"/>
  <c r="AF3842" i="11"/>
  <c r="AK2489" i="11"/>
  <c r="AF2489" i="11"/>
  <c r="AK2665" i="11"/>
  <c r="AF2665" i="11"/>
  <c r="AE2681" i="11"/>
  <c r="AI2681" i="11"/>
  <c r="AK2092" i="11"/>
  <c r="AF2092" i="11"/>
  <c r="AK1293" i="11"/>
  <c r="AF1293" i="11"/>
  <c r="AI2036" i="11"/>
  <c r="AE2036" i="11"/>
  <c r="AC654" i="11"/>
  <c r="Z654" i="11"/>
  <c r="Z883" i="11"/>
  <c r="AC883" i="11"/>
  <c r="AC2232" i="11"/>
  <c r="Z2232" i="11"/>
  <c r="AK3753" i="11"/>
  <c r="AF3753" i="11"/>
  <c r="AK787" i="11"/>
  <c r="AI2417" i="11"/>
  <c r="AE2417" i="11"/>
  <c r="AK3257" i="11"/>
  <c r="AF3257" i="11"/>
  <c r="AE2154" i="11"/>
  <c r="AI2154" i="11"/>
  <c r="AE2898" i="11"/>
  <c r="AI2898" i="11"/>
  <c r="AI1789" i="11"/>
  <c r="AE1789" i="11"/>
  <c r="AI3591" i="11"/>
  <c r="AE3591" i="11"/>
  <c r="AE3842" i="11"/>
  <c r="AI3842" i="11"/>
  <c r="AE1675" i="11"/>
  <c r="AI1675" i="11"/>
  <c r="AI3697" i="11"/>
  <c r="AE3697" i="11"/>
  <c r="AI2092" i="11"/>
  <c r="AE2092" i="11"/>
  <c r="V139" i="54"/>
  <c r="V99" i="54" s="1"/>
  <c r="AC1705" i="11"/>
  <c r="Y34" i="21"/>
  <c r="Z34" i="21" s="1"/>
  <c r="AA34" i="21" s="1"/>
  <c r="Z1705" i="11"/>
  <c r="AF3619" i="11"/>
  <c r="AK3619" i="11"/>
  <c r="Z20" i="11"/>
  <c r="AC20" i="11"/>
  <c r="V146" i="54"/>
  <c r="V106" i="54" s="1"/>
  <c r="Y3890" i="11"/>
  <c r="AA3891" i="11" s="1"/>
  <c r="Y41" i="21"/>
  <c r="Z41" i="21" s="1"/>
  <c r="AA41" i="21" s="1"/>
  <c r="AI1861" i="11"/>
  <c r="AE1861" i="11"/>
  <c r="AK1675" i="11"/>
  <c r="Z3480" i="11"/>
  <c r="AC3480" i="11"/>
  <c r="AK2698" i="11"/>
  <c r="AF2698" i="11"/>
  <c r="AI1374" i="11"/>
  <c r="AE1374" i="11"/>
  <c r="K38" i="33"/>
  <c r="M38" i="33"/>
  <c r="V264" i="54" s="1"/>
  <c r="AI2409" i="11"/>
  <c r="AE2409" i="11"/>
  <c r="AI787" i="11"/>
  <c r="AE787" i="11"/>
  <c r="AI1117" i="11"/>
  <c r="AE1117" i="11"/>
  <c r="AK2457" i="11"/>
  <c r="AF2457" i="11"/>
  <c r="AE3619" i="11"/>
  <c r="AI3619" i="11"/>
  <c r="AI660" i="11"/>
  <c r="AE660" i="11"/>
  <c r="Z32" i="11"/>
  <c r="AC32" i="11"/>
  <c r="AK2300" i="11"/>
  <c r="AF2300" i="11"/>
  <c r="AE1902" i="11"/>
  <c r="AI1902" i="11"/>
  <c r="AC646" i="11"/>
  <c r="Z646" i="11"/>
  <c r="Y9" i="21"/>
  <c r="Z9" i="21" s="1"/>
  <c r="AA9" i="21" s="1"/>
  <c r="Z460" i="11"/>
  <c r="AC460" i="11"/>
  <c r="AE3377" i="11"/>
  <c r="AI3377" i="11"/>
  <c r="AE1773" i="11"/>
  <c r="AI1773" i="11"/>
  <c r="Z785" i="11"/>
  <c r="AC785" i="11"/>
  <c r="AE3042" i="11"/>
  <c r="AI3042" i="11"/>
  <c r="AE2345" i="11"/>
  <c r="AI2345" i="11"/>
  <c r="AI3880" i="11"/>
  <c r="AE3880" i="11"/>
  <c r="AE549" i="11"/>
  <c r="AI549" i="11"/>
  <c r="AE2698" i="11"/>
  <c r="AI2698" i="11"/>
  <c r="AI3784" i="11"/>
  <c r="AE3784" i="11"/>
  <c r="AK3553" i="11"/>
  <c r="AF3553" i="11"/>
  <c r="Z1089" i="11"/>
  <c r="V145" i="54"/>
  <c r="V105" i="54" s="1"/>
  <c r="Y40" i="21"/>
  <c r="Z40" i="21" s="1"/>
  <c r="AA40" i="21" s="1"/>
  <c r="AC1089" i="11"/>
  <c r="AC3055" i="11"/>
  <c r="Y12" i="21"/>
  <c r="Z12" i="21" s="1"/>
  <c r="AA12" i="21" s="1"/>
  <c r="V117" i="54"/>
  <c r="V77" i="54" s="1"/>
  <c r="Z3055" i="11"/>
  <c r="AE461" i="11"/>
  <c r="AI461" i="11"/>
  <c r="AE372" i="11"/>
  <c r="AI372" i="11"/>
  <c r="AI3722" i="11"/>
  <c r="AE3722" i="11"/>
  <c r="Z1173" i="11"/>
  <c r="AC1173" i="11"/>
  <c r="V120" i="54"/>
  <c r="V80" i="54" s="1"/>
  <c r="Y15" i="21"/>
  <c r="Z15" i="21" s="1"/>
  <c r="AA15" i="21" s="1"/>
  <c r="AE1019" i="11"/>
  <c r="AI1019" i="11"/>
  <c r="AF3604" i="11"/>
  <c r="AK3604" i="11"/>
  <c r="AI621" i="11"/>
  <c r="AE621" i="11"/>
  <c r="Z888" i="11"/>
  <c r="AC888" i="11"/>
  <c r="AI1637" i="11"/>
  <c r="AE1637" i="11"/>
  <c r="AK2908" i="11"/>
  <c r="AF2908" i="11"/>
  <c r="AI2300" i="11"/>
  <c r="AE2300" i="11"/>
  <c r="Y17" i="21"/>
  <c r="Z17" i="21" s="1"/>
  <c r="AA17" i="21" s="1"/>
  <c r="Z3606" i="11"/>
  <c r="AC3606" i="11"/>
  <c r="V122" i="54"/>
  <c r="V82" i="54" s="1"/>
  <c r="V130" i="54"/>
  <c r="V90" i="54" s="1"/>
  <c r="P29" i="58"/>
  <c r="P30" i="58" s="1"/>
  <c r="AI853" i="11"/>
  <c r="AE853" i="11"/>
  <c r="AC2040" i="11"/>
  <c r="Z2040" i="11"/>
  <c r="Z2216" i="11"/>
  <c r="AC2216" i="11"/>
  <c r="V113" i="54"/>
  <c r="V73" i="54" s="1"/>
  <c r="Y8" i="21"/>
  <c r="Z8" i="21" s="1"/>
  <c r="AA8" i="21" s="1"/>
  <c r="AI3712" i="11"/>
  <c r="AE3712" i="11"/>
  <c r="AK2825" i="11"/>
  <c r="AF2825" i="11"/>
  <c r="AK2335" i="11"/>
  <c r="H328" i="54"/>
  <c r="I319" i="54"/>
  <c r="J319" i="54" s="1"/>
  <c r="Z669" i="11"/>
  <c r="AC669" i="11"/>
  <c r="AE1795" i="11"/>
  <c r="AI1795" i="11"/>
  <c r="AI1013" i="11"/>
  <c r="AE1013" i="11"/>
  <c r="AK3722" i="11"/>
  <c r="AF3722" i="11"/>
  <c r="AK2858" i="11"/>
  <c r="AF2858" i="11"/>
  <c r="AF3251" i="11"/>
  <c r="AK3251" i="11"/>
  <c r="AK2996" i="11"/>
  <c r="AF2996" i="11"/>
  <c r="AI3604" i="11"/>
  <c r="AE3604" i="11"/>
  <c r="AI2025" i="11"/>
  <c r="AE2025" i="11"/>
  <c r="AI2105" i="11"/>
  <c r="AE2105" i="11"/>
  <c r="AF2122" i="11"/>
  <c r="AK2122" i="11"/>
  <c r="Z3175" i="11"/>
  <c r="AC3175" i="11"/>
  <c r="V131" i="54"/>
  <c r="V91" i="54" s="1"/>
  <c r="Y26" i="21"/>
  <c r="Z26" i="21" s="1"/>
  <c r="AA26" i="21" s="1"/>
  <c r="V114" i="54"/>
  <c r="V74" i="54" s="1"/>
  <c r="AK3777" i="11"/>
  <c r="AF3777" i="11"/>
  <c r="AI1869" i="11"/>
  <c r="AE1869" i="11"/>
  <c r="AF2228" i="11"/>
  <c r="AK2228" i="11"/>
  <c r="N164" i="54"/>
  <c r="AB227" i="54"/>
  <c r="AE227" i="54" s="1"/>
  <c r="U8" i="54"/>
  <c r="H8" i="54"/>
  <c r="I8" i="54" s="1"/>
  <c r="J8" i="54" s="1"/>
  <c r="I227" i="54"/>
  <c r="J227" i="54" s="1"/>
  <c r="U164" i="54"/>
  <c r="AB164" i="54" s="1"/>
  <c r="AE164" i="54" s="1"/>
  <c r="T133" i="54"/>
  <c r="AA133" i="54" s="1"/>
  <c r="AD133" i="54" s="1"/>
  <c r="O166" i="54"/>
  <c r="O112" i="54"/>
  <c r="N167" i="54"/>
  <c r="U181" i="54"/>
  <c r="H133" i="54"/>
  <c r="I133" i="54" s="1"/>
  <c r="J133" i="54" s="1"/>
  <c r="H112" i="54"/>
  <c r="I112" i="54" s="1"/>
  <c r="J112" i="54" s="1"/>
  <c r="T183" i="54"/>
  <c r="AA183" i="54" s="1"/>
  <c r="AD183" i="54" s="1"/>
  <c r="T179" i="54"/>
  <c r="AA179" i="54" s="1"/>
  <c r="AD179" i="54" s="1"/>
  <c r="O186" i="54"/>
  <c r="N119" i="54"/>
  <c r="N79" i="54" s="1"/>
  <c r="M72" i="54"/>
  <c r="H127" i="54"/>
  <c r="I127" i="54" s="1"/>
  <c r="J127" i="54" s="1"/>
  <c r="M84" i="54"/>
  <c r="U125" i="54"/>
  <c r="AB125" i="54" s="1"/>
  <c r="AE125" i="54" s="1"/>
  <c r="O121" i="54"/>
  <c r="H164" i="54"/>
  <c r="I164" i="54" s="1"/>
  <c r="J164" i="54" s="1"/>
  <c r="H179" i="54"/>
  <c r="I179" i="54" s="1"/>
  <c r="J179" i="54" s="1"/>
  <c r="T159" i="54"/>
  <c r="T79" i="54" s="1"/>
  <c r="N186" i="54"/>
  <c r="U179" i="54"/>
  <c r="AB179" i="54" s="1"/>
  <c r="AE179" i="54" s="1"/>
  <c r="T186" i="54"/>
  <c r="AA186" i="54" s="1"/>
  <c r="AD186" i="54" s="1"/>
  <c r="H125" i="54"/>
  <c r="I125" i="54" s="1"/>
  <c r="J125" i="54" s="1"/>
  <c r="U162" i="54"/>
  <c r="H178" i="54"/>
  <c r="I178" i="54" s="1"/>
  <c r="J178" i="54" s="1"/>
  <c r="U178" i="54"/>
  <c r="AB178" i="54" s="1"/>
  <c r="AE178" i="54" s="1"/>
  <c r="O162" i="54"/>
  <c r="H123" i="54"/>
  <c r="I123" i="54" s="1"/>
  <c r="J123" i="54" s="1"/>
  <c r="N123" i="54"/>
  <c r="U151" i="54"/>
  <c r="AB151" i="54" s="1"/>
  <c r="AE151" i="54" s="1"/>
  <c r="N163" i="54"/>
  <c r="L87" i="54"/>
  <c r="N168" i="54"/>
  <c r="L79" i="54"/>
  <c r="L86" i="54"/>
  <c r="N170" i="54"/>
  <c r="O179" i="54"/>
  <c r="H151" i="54"/>
  <c r="I151" i="54" s="1"/>
  <c r="J151" i="54" s="1"/>
  <c r="H183" i="54"/>
  <c r="I183" i="54" s="1"/>
  <c r="J183" i="54" s="1"/>
  <c r="H181" i="54"/>
  <c r="I181" i="54" s="1"/>
  <c r="J181" i="54" s="1"/>
  <c r="T151" i="54"/>
  <c r="N181" i="54"/>
  <c r="U119" i="54"/>
  <c r="AB119" i="54" s="1"/>
  <c r="AE119" i="54" s="1"/>
  <c r="U124" i="54"/>
  <c r="H124" i="54"/>
  <c r="H126" i="54"/>
  <c r="I126" i="54" s="1"/>
  <c r="J126" i="54" s="1"/>
  <c r="U154" i="54"/>
  <c r="AB154" i="54" s="1"/>
  <c r="AE154" i="54" s="1"/>
  <c r="O174" i="54"/>
  <c r="U132" i="54"/>
  <c r="AB132" i="54" s="1"/>
  <c r="AE132" i="54" s="1"/>
  <c r="H166" i="54"/>
  <c r="I166" i="54" s="1"/>
  <c r="J166" i="54" s="1"/>
  <c r="H132" i="54"/>
  <c r="I132" i="54" s="1"/>
  <c r="J132" i="54" s="1"/>
  <c r="N166" i="54"/>
  <c r="N178" i="54"/>
  <c r="O123" i="54"/>
  <c r="H186" i="54"/>
  <c r="I186" i="54" s="1"/>
  <c r="J186" i="54" s="1"/>
  <c r="O133" i="54"/>
  <c r="T171" i="54"/>
  <c r="AA171" i="54" s="1"/>
  <c r="AD171" i="54" s="1"/>
  <c r="H163" i="54"/>
  <c r="I163" i="54" s="1"/>
  <c r="J163" i="54" s="1"/>
  <c r="T158" i="54"/>
  <c r="AA158" i="54" s="1"/>
  <c r="AD158" i="54" s="1"/>
  <c r="N161" i="54"/>
  <c r="H168" i="54"/>
  <c r="I168" i="54" s="1"/>
  <c r="J168" i="54" s="1"/>
  <c r="M79" i="54"/>
  <c r="N156" i="54"/>
  <c r="L81" i="54"/>
  <c r="U175" i="54"/>
  <c r="AB175" i="54" s="1"/>
  <c r="AE175" i="54" s="1"/>
  <c r="M83" i="54"/>
  <c r="H159" i="54"/>
  <c r="I159" i="54" s="1"/>
  <c r="J159" i="54" s="1"/>
  <c r="H119" i="54"/>
  <c r="M31" i="54"/>
  <c r="O163" i="54"/>
  <c r="U168" i="54"/>
  <c r="AB168" i="54" s="1"/>
  <c r="AE168" i="54" s="1"/>
  <c r="H121" i="54"/>
  <c r="I121" i="54" s="1"/>
  <c r="J121" i="54" s="1"/>
  <c r="O168" i="54"/>
  <c r="H169" i="54"/>
  <c r="I169" i="54" s="1"/>
  <c r="J169" i="54" s="1"/>
  <c r="O159" i="54"/>
  <c r="U177" i="54"/>
  <c r="AB177" i="54" s="1"/>
  <c r="AE177" i="54" s="1"/>
  <c r="M85" i="54"/>
  <c r="O165" i="54"/>
  <c r="O85" i="54" s="1"/>
  <c r="H177" i="54"/>
  <c r="I177" i="54" s="1"/>
  <c r="J177" i="54" s="1"/>
  <c r="U165" i="54"/>
  <c r="AB165" i="54" s="1"/>
  <c r="AE165" i="54" s="1"/>
  <c r="T169" i="54"/>
  <c r="AA169" i="54" s="1"/>
  <c r="AD169" i="54" s="1"/>
  <c r="L84" i="54"/>
  <c r="O126" i="54"/>
  <c r="O183" i="54"/>
  <c r="N160" i="54"/>
  <c r="L93" i="54"/>
  <c r="N177" i="54"/>
  <c r="M87" i="54"/>
  <c r="M92" i="54"/>
  <c r="H170" i="54"/>
  <c r="U126" i="54"/>
  <c r="AB126" i="54" s="1"/>
  <c r="AE126" i="54" s="1"/>
  <c r="T173" i="54"/>
  <c r="AA173" i="54" s="1"/>
  <c r="AD173" i="54" s="1"/>
  <c r="N125" i="54"/>
  <c r="T125" i="54"/>
  <c r="AA125" i="54" s="1"/>
  <c r="AD125" i="54" s="1"/>
  <c r="T154" i="54"/>
  <c r="AA154" i="54" s="1"/>
  <c r="AD154" i="54" s="1"/>
  <c r="N154" i="54"/>
  <c r="H154" i="54"/>
  <c r="I154" i="54" s="1"/>
  <c r="J154" i="54" s="1"/>
  <c r="N150" i="54"/>
  <c r="T150" i="54"/>
  <c r="AA150" i="54" s="1"/>
  <c r="AD150" i="54" s="1"/>
  <c r="N126" i="54"/>
  <c r="T126" i="54"/>
  <c r="N182" i="54"/>
  <c r="T182" i="54"/>
  <c r="AA182" i="54" s="1"/>
  <c r="AD182" i="54" s="1"/>
  <c r="M86" i="54"/>
  <c r="U157" i="54"/>
  <c r="AB157" i="54" s="1"/>
  <c r="AE157" i="54" s="1"/>
  <c r="T132" i="54"/>
  <c r="AA132" i="54" s="1"/>
  <c r="AD132" i="54" s="1"/>
  <c r="N132" i="54"/>
  <c r="T127" i="54"/>
  <c r="AA127" i="54" s="1"/>
  <c r="AD127" i="54" s="1"/>
  <c r="N127" i="54"/>
  <c r="T121" i="54"/>
  <c r="AA121" i="54" s="1"/>
  <c r="AD121" i="54" s="1"/>
  <c r="N121" i="54"/>
  <c r="O150" i="54"/>
  <c r="U150" i="54"/>
  <c r="AB150" i="54" s="1"/>
  <c r="AE150" i="54" s="1"/>
  <c r="H150" i="54"/>
  <c r="I150" i="54" s="1"/>
  <c r="J150" i="54" s="1"/>
  <c r="L83" i="54"/>
  <c r="AA177" i="54"/>
  <c r="AD177" i="54" s="1"/>
  <c r="T163" i="54"/>
  <c r="AA163" i="54" s="1"/>
  <c r="AD163" i="54" s="1"/>
  <c r="H175" i="54"/>
  <c r="I175" i="54" s="1"/>
  <c r="J175" i="54" s="1"/>
  <c r="T175" i="54"/>
  <c r="AA175" i="54" s="1"/>
  <c r="AD175" i="54" s="1"/>
  <c r="N175" i="54"/>
  <c r="U174" i="54"/>
  <c r="M187" i="54"/>
  <c r="M7" i="54" s="1"/>
  <c r="N124" i="54"/>
  <c r="T124" i="54"/>
  <c r="AA124" i="54" s="1"/>
  <c r="AD124" i="54" s="1"/>
  <c r="H185" i="54"/>
  <c r="T185" i="54"/>
  <c r="AA185" i="54" s="1"/>
  <c r="AD185" i="54" s="1"/>
  <c r="N185" i="54"/>
  <c r="AA167" i="54"/>
  <c r="AD167" i="54" s="1"/>
  <c r="U173" i="54"/>
  <c r="M93" i="54"/>
  <c r="O173" i="54"/>
  <c r="U160" i="54"/>
  <c r="H160" i="54"/>
  <c r="O160" i="54"/>
  <c r="U176" i="54"/>
  <c r="AB176" i="54" s="1"/>
  <c r="AE176" i="54" s="1"/>
  <c r="O176" i="54"/>
  <c r="U184" i="54"/>
  <c r="AB184" i="54" s="1"/>
  <c r="AE184" i="54" s="1"/>
  <c r="O184" i="54"/>
  <c r="O170" i="54"/>
  <c r="U170" i="54"/>
  <c r="AB170" i="54" s="1"/>
  <c r="AE170" i="54" s="1"/>
  <c r="N162" i="54"/>
  <c r="T162" i="54"/>
  <c r="AA162" i="54" s="1"/>
  <c r="AD162" i="54" s="1"/>
  <c r="N174" i="54"/>
  <c r="T174" i="54"/>
  <c r="N165" i="54"/>
  <c r="T165" i="54"/>
  <c r="H165" i="54"/>
  <c r="I165" i="54" s="1"/>
  <c r="J165" i="54" s="1"/>
  <c r="L85" i="54"/>
  <c r="U185" i="54"/>
  <c r="AB185" i="54" s="1"/>
  <c r="AE185" i="54" s="1"/>
  <c r="O185" i="54"/>
  <c r="U118" i="54"/>
  <c r="O118" i="54"/>
  <c r="M78" i="54"/>
  <c r="N152" i="54"/>
  <c r="T152" i="54"/>
  <c r="AA152" i="54" s="1"/>
  <c r="AD152" i="54" s="1"/>
  <c r="H152" i="54"/>
  <c r="I152" i="54" s="1"/>
  <c r="J152" i="54" s="1"/>
  <c r="H173" i="54"/>
  <c r="I173" i="54" s="1"/>
  <c r="J173" i="54" s="1"/>
  <c r="O180" i="54"/>
  <c r="U180" i="54"/>
  <c r="T180" i="54"/>
  <c r="M42" i="54"/>
  <c r="O161" i="54"/>
  <c r="U161" i="54"/>
  <c r="AB161" i="54" s="1"/>
  <c r="AE161" i="54" s="1"/>
  <c r="U152" i="54"/>
  <c r="AB152" i="54" s="1"/>
  <c r="AE152" i="54" s="1"/>
  <c r="O152" i="54"/>
  <c r="U171" i="54"/>
  <c r="AB171" i="54" s="1"/>
  <c r="AE171" i="54" s="1"/>
  <c r="O171" i="54"/>
  <c r="O182" i="54"/>
  <c r="U182" i="54"/>
  <c r="H182" i="54"/>
  <c r="I182" i="54" s="1"/>
  <c r="J182" i="54" s="1"/>
  <c r="O158" i="54"/>
  <c r="U158" i="54"/>
  <c r="H158" i="54"/>
  <c r="I158" i="54" s="1"/>
  <c r="J158" i="54" s="1"/>
  <c r="H118" i="54"/>
  <c r="T118" i="54"/>
  <c r="N118" i="54"/>
  <c r="L78" i="54"/>
  <c r="N172" i="54"/>
  <c r="T172" i="54"/>
  <c r="H172" i="54"/>
  <c r="I172" i="54" s="1"/>
  <c r="J172" i="54" s="1"/>
  <c r="L92" i="54"/>
  <c r="T184" i="54"/>
  <c r="AA184" i="54" s="1"/>
  <c r="AD184" i="54" s="1"/>
  <c r="N184" i="54"/>
  <c r="H184" i="54"/>
  <c r="I184" i="54" s="1"/>
  <c r="J184" i="54" s="1"/>
  <c r="U169" i="54"/>
  <c r="AB169" i="54" s="1"/>
  <c r="AE169" i="54" s="1"/>
  <c r="O169" i="54"/>
  <c r="H162" i="54"/>
  <c r="I162" i="54" s="1"/>
  <c r="J162" i="54" s="1"/>
  <c r="H180" i="54"/>
  <c r="I180" i="54" s="1"/>
  <c r="J180" i="54" s="1"/>
  <c r="H176" i="54"/>
  <c r="I176" i="54" s="1"/>
  <c r="J176" i="54" s="1"/>
  <c r="T176" i="54"/>
  <c r="N176" i="54"/>
  <c r="AA161" i="54"/>
  <c r="AD161" i="54" s="1"/>
  <c r="M81" i="54"/>
  <c r="O153" i="54"/>
  <c r="U153" i="54"/>
  <c r="N153" i="54"/>
  <c r="T153" i="54"/>
  <c r="H153" i="54"/>
  <c r="O167" i="54"/>
  <c r="O87" i="54" s="1"/>
  <c r="U167" i="54"/>
  <c r="AB167" i="54" s="1"/>
  <c r="AE167" i="54" s="1"/>
  <c r="H167" i="54"/>
  <c r="I167" i="54" s="1"/>
  <c r="J167" i="54" s="1"/>
  <c r="N155" i="54"/>
  <c r="T155" i="54"/>
  <c r="AA155" i="54" s="1"/>
  <c r="AD155" i="54" s="1"/>
  <c r="H155" i="54"/>
  <c r="I155" i="54" s="1"/>
  <c r="J155" i="54" s="1"/>
  <c r="AA181" i="54"/>
  <c r="AD181" i="54" s="1"/>
  <c r="U172" i="54"/>
  <c r="AB172" i="54" s="1"/>
  <c r="AE172" i="54" s="1"/>
  <c r="O172" i="54"/>
  <c r="H174" i="54"/>
  <c r="H171" i="54"/>
  <c r="I171" i="54" s="1"/>
  <c r="J171" i="54" s="1"/>
  <c r="N112" i="54"/>
  <c r="T112" i="54"/>
  <c r="L72" i="54"/>
  <c r="H161" i="54"/>
  <c r="I161" i="54" s="1"/>
  <c r="J161" i="54" s="1"/>
  <c r="U155" i="54"/>
  <c r="AB155" i="54" s="1"/>
  <c r="AE155" i="54" s="1"/>
  <c r="O155" i="54"/>
  <c r="O156" i="54"/>
  <c r="H156" i="54"/>
  <c r="U156" i="54"/>
  <c r="AB156" i="54" s="1"/>
  <c r="AE156" i="54" s="1"/>
  <c r="AB121" i="54"/>
  <c r="AE121" i="54" s="1"/>
  <c r="AA164" i="54"/>
  <c r="AD164" i="54" s="1"/>
  <c r="AB112" i="54"/>
  <c r="AE112" i="54" s="1"/>
  <c r="N93" i="54"/>
  <c r="AA170" i="54"/>
  <c r="AD170" i="54" s="1"/>
  <c r="H157" i="54"/>
  <c r="N157" i="54"/>
  <c r="T157" i="54"/>
  <c r="L187" i="54"/>
  <c r="L7" i="54" s="1"/>
  <c r="AB186" i="54"/>
  <c r="AE186" i="54" s="1"/>
  <c r="U83" i="54"/>
  <c r="AB123" i="54"/>
  <c r="AE123" i="54" s="1"/>
  <c r="AB127" i="54"/>
  <c r="AE127" i="54" s="1"/>
  <c r="AA168" i="54"/>
  <c r="AD168" i="54" s="1"/>
  <c r="O84" i="54"/>
  <c r="AK669" i="11" l="1"/>
  <c r="AF669" i="11"/>
  <c r="AE2216" i="11"/>
  <c r="L113" i="54"/>
  <c r="AI2216" i="11"/>
  <c r="AE2040" i="11"/>
  <c r="AI2040" i="11"/>
  <c r="L120" i="54"/>
  <c r="AE1173" i="11"/>
  <c r="AI1173" i="11"/>
  <c r="L145" i="54"/>
  <c r="AE1089" i="11"/>
  <c r="AI1089" i="11"/>
  <c r="AI785" i="11"/>
  <c r="AE785" i="11"/>
  <c r="AF646" i="11"/>
  <c r="AK646" i="11"/>
  <c r="M114" i="54"/>
  <c r="AK32" i="11"/>
  <c r="AF32" i="11"/>
  <c r="L135" i="54"/>
  <c r="AE540" i="11"/>
  <c r="AI540" i="11"/>
  <c r="AK3687" i="11"/>
  <c r="M136" i="54"/>
  <c r="AF3687" i="11"/>
  <c r="AK3056" i="11"/>
  <c r="AF3056" i="11"/>
  <c r="AE669" i="11"/>
  <c r="AI669" i="11"/>
  <c r="AK2040" i="11"/>
  <c r="AF2040" i="11"/>
  <c r="AK888" i="11"/>
  <c r="AF888" i="11"/>
  <c r="AK3055" i="11"/>
  <c r="M117" i="54"/>
  <c r="AF3055" i="11"/>
  <c r="AE32" i="11"/>
  <c r="AI32" i="11"/>
  <c r="AF20" i="11"/>
  <c r="AK20" i="11"/>
  <c r="M146" i="54"/>
  <c r="AF883" i="11"/>
  <c r="AK883" i="11"/>
  <c r="AI654" i="11"/>
  <c r="AE654" i="11"/>
  <c r="AK3478" i="11"/>
  <c r="AF3478" i="11"/>
  <c r="M129" i="54"/>
  <c r="AF1596" i="11"/>
  <c r="AK1596" i="11"/>
  <c r="M138" i="54"/>
  <c r="AK3502" i="11"/>
  <c r="AF3502" i="11"/>
  <c r="AK1932" i="11"/>
  <c r="AF1932" i="11"/>
  <c r="AI888" i="11"/>
  <c r="AE888" i="11"/>
  <c r="AE20" i="11"/>
  <c r="L146" i="54"/>
  <c r="AI20" i="11"/>
  <c r="AE883" i="11"/>
  <c r="AI883" i="11"/>
  <c r="AF654" i="11"/>
  <c r="AK654" i="11"/>
  <c r="AI1596" i="11"/>
  <c r="AE1596" i="11"/>
  <c r="L138" i="54"/>
  <c r="AI3502" i="11"/>
  <c r="AE3502" i="11"/>
  <c r="AE1932" i="11"/>
  <c r="AI1932" i="11"/>
  <c r="AK3175" i="11"/>
  <c r="AF3175" i="11"/>
  <c r="M131" i="54"/>
  <c r="F38" i="33"/>
  <c r="I38" i="33"/>
  <c r="AI2232" i="11"/>
  <c r="AE2232" i="11"/>
  <c r="AF44" i="11"/>
  <c r="AK44" i="11"/>
  <c r="AE658" i="11"/>
  <c r="AI658" i="11"/>
  <c r="AE2224" i="11"/>
  <c r="AI2224" i="11"/>
  <c r="AI3175" i="11"/>
  <c r="AE3175" i="11"/>
  <c r="L131" i="54"/>
  <c r="AF3606" i="11"/>
  <c r="AK3606" i="11"/>
  <c r="M122" i="54"/>
  <c r="AK460" i="11"/>
  <c r="AF460" i="11"/>
  <c r="AI1705" i="11"/>
  <c r="AE1705" i="11"/>
  <c r="L139" i="54"/>
  <c r="AK2232" i="11"/>
  <c r="AF2232" i="11"/>
  <c r="AE44" i="11"/>
  <c r="AI44" i="11"/>
  <c r="AE3478" i="11"/>
  <c r="AI3478" i="11"/>
  <c r="L129" i="54"/>
  <c r="J29" i="58"/>
  <c r="D33" i="58" s="1"/>
  <c r="J27" i="58"/>
  <c r="AI3606" i="11"/>
  <c r="L122" i="54"/>
  <c r="AE3606" i="11"/>
  <c r="AK1089" i="11"/>
  <c r="AF1089" i="11"/>
  <c r="M145" i="54"/>
  <c r="AE460" i="11"/>
  <c r="AI460" i="11"/>
  <c r="AK3480" i="11"/>
  <c r="AF3480" i="11"/>
  <c r="AF1806" i="11"/>
  <c r="M141" i="54"/>
  <c r="AK1806" i="11"/>
  <c r="AE220" i="11"/>
  <c r="AI220" i="11"/>
  <c r="L128" i="54"/>
  <c r="AI402" i="11"/>
  <c r="AE402" i="11"/>
  <c r="AF556" i="11"/>
  <c r="AK556" i="11"/>
  <c r="AI3055" i="11"/>
  <c r="L117" i="54"/>
  <c r="AE3055" i="11"/>
  <c r="AE3480" i="11"/>
  <c r="AI3480" i="11"/>
  <c r="AK1705" i="11"/>
  <c r="M139" i="54"/>
  <c r="AF1705" i="11"/>
  <c r="AE1806" i="11"/>
  <c r="AI1806" i="11"/>
  <c r="L141" i="54"/>
  <c r="AF220" i="11"/>
  <c r="AK220" i="11"/>
  <c r="M128" i="54"/>
  <c r="I328" i="54"/>
  <c r="J328" i="54" s="1"/>
  <c r="H16" i="54"/>
  <c r="I16" i="54" s="1"/>
  <c r="J16" i="54" s="1"/>
  <c r="AF2216" i="11"/>
  <c r="AK2216" i="11"/>
  <c r="M113" i="54"/>
  <c r="AF1173" i="11"/>
  <c r="AK1173" i="11"/>
  <c r="M120" i="54"/>
  <c r="AF785" i="11"/>
  <c r="AK785" i="11"/>
  <c r="AE646" i="11"/>
  <c r="AI646" i="11"/>
  <c r="L114" i="54"/>
  <c r="AK540" i="11"/>
  <c r="AF540" i="11"/>
  <c r="M135" i="54"/>
  <c r="AK1917" i="11"/>
  <c r="M130" i="54"/>
  <c r="AF1917" i="11"/>
  <c r="AF40" i="11"/>
  <c r="AK40" i="11"/>
  <c r="AE1917" i="11"/>
  <c r="AI1917" i="11"/>
  <c r="L130" i="54"/>
  <c r="AF965" i="11"/>
  <c r="M137" i="54"/>
  <c r="AK965" i="11"/>
  <c r="AK230" i="11"/>
  <c r="AF230" i="11"/>
  <c r="K17" i="33"/>
  <c r="M17" i="33"/>
  <c r="V243" i="54" s="1"/>
  <c r="F6" i="33"/>
  <c r="I6" i="33"/>
  <c r="AF825" i="11"/>
  <c r="AK825" i="11"/>
  <c r="I14" i="33"/>
  <c r="F14" i="33"/>
  <c r="AE849" i="11"/>
  <c r="AI849" i="11"/>
  <c r="L144" i="54"/>
  <c r="AK432" i="11"/>
  <c r="M134" i="54"/>
  <c r="AF432" i="11"/>
  <c r="I37" i="33"/>
  <c r="F37" i="33"/>
  <c r="AF452" i="11"/>
  <c r="AK452" i="11"/>
  <c r="AK1829" i="11"/>
  <c r="AF1829" i="11"/>
  <c r="AI320" i="11"/>
  <c r="AE320" i="11"/>
  <c r="L142" i="54"/>
  <c r="AF307" i="11"/>
  <c r="AK307" i="11"/>
  <c r="M9" i="33"/>
  <c r="V235" i="54" s="1"/>
  <c r="K9" i="33"/>
  <c r="F72" i="33"/>
  <c r="I72" i="33"/>
  <c r="AE40" i="11"/>
  <c r="AI40" i="11"/>
  <c r="AE3687" i="11"/>
  <c r="AI3687" i="11"/>
  <c r="L136" i="54"/>
  <c r="AI965" i="11"/>
  <c r="AE965" i="11"/>
  <c r="L137" i="54"/>
  <c r="AK268" i="11"/>
  <c r="AF268" i="11"/>
  <c r="F24" i="33"/>
  <c r="I24" i="33"/>
  <c r="G24" i="33" s="1"/>
  <c r="M250" i="54" s="1"/>
  <c r="F18" i="33"/>
  <c r="I18" i="33"/>
  <c r="AI825" i="11"/>
  <c r="AE825" i="11"/>
  <c r="AB318" i="54"/>
  <c r="AE318" i="54" s="1"/>
  <c r="AE281" i="54"/>
  <c r="AF819" i="11"/>
  <c r="AK819" i="11"/>
  <c r="AK3088" i="11"/>
  <c r="AF3088" i="11"/>
  <c r="AI432" i="11"/>
  <c r="AE432" i="11"/>
  <c r="L134" i="54"/>
  <c r="AK396" i="11"/>
  <c r="AF396" i="11"/>
  <c r="AE452" i="11"/>
  <c r="AI452" i="11"/>
  <c r="AE1829" i="11"/>
  <c r="AI1829" i="11"/>
  <c r="AF1825" i="11"/>
  <c r="AK1825" i="11"/>
  <c r="K32" i="33"/>
  <c r="M32" i="33"/>
  <c r="V258" i="54" s="1"/>
  <c r="AE307" i="11"/>
  <c r="AI307" i="11"/>
  <c r="AF2136" i="11"/>
  <c r="AK2136" i="11"/>
  <c r="M111" i="54"/>
  <c r="F75" i="33"/>
  <c r="I75" i="33"/>
  <c r="AK402" i="11"/>
  <c r="AF402" i="11"/>
  <c r="AD319" i="54"/>
  <c r="AA328" i="54"/>
  <c r="AD328" i="54" s="1"/>
  <c r="M29" i="58"/>
  <c r="AE268" i="11"/>
  <c r="AI268" i="11"/>
  <c r="AF196" i="11"/>
  <c r="AK196" i="11"/>
  <c r="AK849" i="11"/>
  <c r="M144" i="54"/>
  <c r="AF849" i="11"/>
  <c r="AI819" i="11"/>
  <c r="AE819" i="11"/>
  <c r="J281" i="54"/>
  <c r="I318" i="54"/>
  <c r="J318" i="54" s="1"/>
  <c r="AI3088" i="11"/>
  <c r="AE3088" i="11"/>
  <c r="AE396" i="11"/>
  <c r="AI396" i="11"/>
  <c r="AI1825" i="11"/>
  <c r="AE1825" i="11"/>
  <c r="F49" i="33"/>
  <c r="I49" i="33"/>
  <c r="AK973" i="11"/>
  <c r="AF973" i="11"/>
  <c r="AE2136" i="11"/>
  <c r="L111" i="54"/>
  <c r="AI2136" i="11"/>
  <c r="AE650" i="11"/>
  <c r="AI650" i="11"/>
  <c r="I73" i="33"/>
  <c r="G73" i="33" s="1"/>
  <c r="F73" i="33"/>
  <c r="V70" i="54"/>
  <c r="V107" i="54" s="1"/>
  <c r="V147" i="54"/>
  <c r="M115" i="54"/>
  <c r="AF2631" i="11"/>
  <c r="AK2631" i="11"/>
  <c r="AE196" i="11"/>
  <c r="AI196" i="11"/>
  <c r="AF140" i="11"/>
  <c r="M140" i="54"/>
  <c r="AK140" i="11"/>
  <c r="AF408" i="11"/>
  <c r="AK408" i="11"/>
  <c r="AE973" i="11"/>
  <c r="AI973" i="11"/>
  <c r="AK650" i="11"/>
  <c r="AF650" i="11"/>
  <c r="AK893" i="11"/>
  <c r="AF893" i="11"/>
  <c r="I51" i="33"/>
  <c r="F51" i="33"/>
  <c r="AI3056" i="11"/>
  <c r="AE3056" i="11"/>
  <c r="AF468" i="11"/>
  <c r="AK468" i="11"/>
  <c r="Z5" i="21"/>
  <c r="Y42" i="21"/>
  <c r="F10" i="33"/>
  <c r="I10" i="33"/>
  <c r="I5" i="33"/>
  <c r="F5" i="33"/>
  <c r="AF2752" i="11"/>
  <c r="AK2752" i="11"/>
  <c r="M116" i="54"/>
  <c r="I27" i="33"/>
  <c r="F27" i="33"/>
  <c r="AK528" i="11"/>
  <c r="AF528" i="11"/>
  <c r="AE140" i="11"/>
  <c r="AI140" i="11"/>
  <c r="L140" i="54"/>
  <c r="K40" i="33"/>
  <c r="M40" i="33"/>
  <c r="V266" i="54" s="1"/>
  <c r="AI408" i="11"/>
  <c r="AE408" i="11"/>
  <c r="AK624" i="11"/>
  <c r="AF624" i="11"/>
  <c r="AK499" i="11"/>
  <c r="AF499" i="11"/>
  <c r="F16" i="33"/>
  <c r="I16" i="33"/>
  <c r="AE893" i="11"/>
  <c r="AI893" i="11"/>
  <c r="M71" i="58"/>
  <c r="E33" i="58"/>
  <c r="M55" i="58"/>
  <c r="AK658" i="11"/>
  <c r="AF658" i="11"/>
  <c r="AK3087" i="11"/>
  <c r="AF3087" i="11"/>
  <c r="AF648" i="11"/>
  <c r="AK648" i="11"/>
  <c r="AI468" i="11"/>
  <c r="AE468" i="11"/>
  <c r="AE2008" i="11"/>
  <c r="AI2008" i="11"/>
  <c r="L110" i="54"/>
  <c r="AK436" i="11"/>
  <c r="AF436" i="11"/>
  <c r="AE2631" i="11"/>
  <c r="L115" i="54"/>
  <c r="AI2631" i="11"/>
  <c r="AI2752" i="11"/>
  <c r="L116" i="54"/>
  <c r="AE2752" i="11"/>
  <c r="I31" i="33"/>
  <c r="G31" i="33" s="1"/>
  <c r="M257" i="54" s="1"/>
  <c r="F31" i="33"/>
  <c r="D31" i="33" s="1"/>
  <c r="AK356" i="11"/>
  <c r="AF356" i="11"/>
  <c r="AI528" i="11"/>
  <c r="AE528" i="11"/>
  <c r="F39" i="33"/>
  <c r="D39" i="33" s="1"/>
  <c r="I39" i="33"/>
  <c r="AI624" i="11"/>
  <c r="AE624" i="11"/>
  <c r="AF320" i="11"/>
  <c r="M142" i="54"/>
  <c r="AK320" i="11"/>
  <c r="AI499" i="11"/>
  <c r="AE499" i="11"/>
  <c r="I13" i="33"/>
  <c r="F13" i="33"/>
  <c r="AI412" i="11"/>
  <c r="AE412" i="11"/>
  <c r="AK400" i="11"/>
  <c r="AF400" i="11"/>
  <c r="AF448" i="11"/>
  <c r="AK448" i="11"/>
  <c r="D43" i="33"/>
  <c r="E52" i="33"/>
  <c r="D10" i="33"/>
  <c r="D18" i="33"/>
  <c r="B28" i="58"/>
  <c r="C28" i="58" s="1"/>
  <c r="D28" i="58" s="1"/>
  <c r="E28" i="58" s="1"/>
  <c r="I28" i="58"/>
  <c r="J28" i="58" s="1"/>
  <c r="AK2224" i="11"/>
  <c r="AF2224" i="11"/>
  <c r="AE556" i="11"/>
  <c r="AI556" i="11"/>
  <c r="AE3087" i="11"/>
  <c r="AI3087" i="11"/>
  <c r="AI648" i="11"/>
  <c r="AE648" i="11"/>
  <c r="AF500" i="11"/>
  <c r="AK500" i="11"/>
  <c r="AF2008" i="11"/>
  <c r="M110" i="54"/>
  <c r="AK2008" i="11"/>
  <c r="AI436" i="11"/>
  <c r="AE436" i="11"/>
  <c r="AK757" i="11"/>
  <c r="AF757" i="11"/>
  <c r="M143" i="54"/>
  <c r="M44" i="33"/>
  <c r="K44" i="33"/>
  <c r="AE356" i="11"/>
  <c r="AI356" i="11"/>
  <c r="AF3479" i="11"/>
  <c r="AK3479" i="11"/>
  <c r="AD281" i="54"/>
  <c r="AA318" i="54"/>
  <c r="AD318" i="54" s="1"/>
  <c r="AB328" i="54"/>
  <c r="AE328" i="54" s="1"/>
  <c r="AE319" i="54"/>
  <c r="AK296" i="11"/>
  <c r="AF296" i="11"/>
  <c r="I29" i="33"/>
  <c r="F29" i="33"/>
  <c r="AK412" i="11"/>
  <c r="AF412" i="11"/>
  <c r="AI400" i="11"/>
  <c r="AE400" i="11"/>
  <c r="AI448" i="11"/>
  <c r="AE448" i="11"/>
  <c r="O272" i="54"/>
  <c r="O62" i="54" s="1"/>
  <c r="M62" i="54"/>
  <c r="U272" i="54"/>
  <c r="O254" i="54"/>
  <c r="U254" i="54"/>
  <c r="AB254" i="54" s="1"/>
  <c r="AE254" i="54" s="1"/>
  <c r="O252" i="54"/>
  <c r="O42" i="54" s="1"/>
  <c r="U252" i="54"/>
  <c r="AB252" i="54" s="1"/>
  <c r="AE252" i="54" s="1"/>
  <c r="G29" i="33"/>
  <c r="M255" i="54" s="1"/>
  <c r="AE500" i="11"/>
  <c r="AI500" i="11"/>
  <c r="AI230" i="11"/>
  <c r="AE230" i="11"/>
  <c r="AE757" i="11"/>
  <c r="AI757" i="11"/>
  <c r="L143" i="54"/>
  <c r="I34" i="33"/>
  <c r="F34" i="33"/>
  <c r="AE3479" i="11"/>
  <c r="AI3479" i="11"/>
  <c r="F35" i="33"/>
  <c r="I35" i="33"/>
  <c r="I21" i="33"/>
  <c r="G21" i="33" s="1"/>
  <c r="M247" i="54" s="1"/>
  <c r="F21" i="33"/>
  <c r="AI296" i="11"/>
  <c r="AE296" i="11"/>
  <c r="I91" i="58"/>
  <c r="I77" i="58"/>
  <c r="I78" i="58" s="1"/>
  <c r="K25" i="33"/>
  <c r="M25" i="33"/>
  <c r="V251" i="54" s="1"/>
  <c r="K22" i="33"/>
  <c r="M22" i="33"/>
  <c r="V248" i="54" s="1"/>
  <c r="D49" i="33"/>
  <c r="L272" i="54"/>
  <c r="C47" i="33"/>
  <c r="D5" i="33"/>
  <c r="D14" i="33"/>
  <c r="C26" i="33"/>
  <c r="L252" i="54"/>
  <c r="F45" i="33"/>
  <c r="D45" i="33" s="1"/>
  <c r="I45" i="33"/>
  <c r="H52" i="33"/>
  <c r="G43" i="33"/>
  <c r="H76" i="33"/>
  <c r="G34" i="33"/>
  <c r="M260" i="54" s="1"/>
  <c r="O241" i="54"/>
  <c r="U241" i="54"/>
  <c r="AB241" i="54" s="1"/>
  <c r="AE241" i="54" s="1"/>
  <c r="G37" i="33"/>
  <c r="M263" i="54" s="1"/>
  <c r="D51" i="33"/>
  <c r="C23" i="33"/>
  <c r="L249" i="54"/>
  <c r="D37" i="33"/>
  <c r="E42" i="33"/>
  <c r="D6" i="33"/>
  <c r="O273" i="54"/>
  <c r="O63" i="54" s="1"/>
  <c r="U273" i="54"/>
  <c r="M63" i="54"/>
  <c r="G18" i="33"/>
  <c r="M244" i="54" s="1"/>
  <c r="H42" i="33"/>
  <c r="M11" i="33"/>
  <c r="V237" i="54" s="1"/>
  <c r="K11" i="33"/>
  <c r="I71" i="33"/>
  <c r="F71" i="33"/>
  <c r="D71" i="33" s="1"/>
  <c r="C71" i="33" s="1"/>
  <c r="D73" i="33"/>
  <c r="D75" i="33"/>
  <c r="C75" i="33" s="1"/>
  <c r="C15" i="33"/>
  <c r="L241" i="54"/>
  <c r="D29" i="33"/>
  <c r="D35" i="33"/>
  <c r="K7" i="33"/>
  <c r="M7" i="33"/>
  <c r="V233" i="54" s="1"/>
  <c r="G71" i="33"/>
  <c r="G35" i="33"/>
  <c r="M261" i="54" s="1"/>
  <c r="G6" i="33"/>
  <c r="M232" i="54" s="1"/>
  <c r="G16" i="33"/>
  <c r="M242" i="54" s="1"/>
  <c r="G38" i="33"/>
  <c r="M264" i="54" s="1"/>
  <c r="M4" i="33"/>
  <c r="K4" i="33"/>
  <c r="I36" i="33"/>
  <c r="F36" i="33"/>
  <c r="M46" i="33"/>
  <c r="V271" i="54" s="1"/>
  <c r="K46" i="33"/>
  <c r="D21" i="33"/>
  <c r="D27" i="33"/>
  <c r="G75" i="33"/>
  <c r="G27" i="33"/>
  <c r="M253" i="54" s="1"/>
  <c r="O259" i="54"/>
  <c r="U259" i="54"/>
  <c r="AB259" i="54" s="1"/>
  <c r="AE259" i="54" s="1"/>
  <c r="I50" i="33"/>
  <c r="G50" i="33" s="1"/>
  <c r="M275" i="54" s="1"/>
  <c r="F50" i="33"/>
  <c r="I70" i="33"/>
  <c r="G70" i="33" s="1"/>
  <c r="F70" i="33"/>
  <c r="D70" i="33" s="1"/>
  <c r="C70" i="33" s="1"/>
  <c r="F12" i="33"/>
  <c r="I12" i="33"/>
  <c r="G12" i="33" s="1"/>
  <c r="M238" i="54" s="1"/>
  <c r="M8" i="33"/>
  <c r="V234" i="54" s="1"/>
  <c r="K8" i="33"/>
  <c r="D50" i="33"/>
  <c r="D24" i="33"/>
  <c r="D38" i="33"/>
  <c r="D19" i="33"/>
  <c r="G45" i="33"/>
  <c r="M270" i="54" s="1"/>
  <c r="G51" i="33"/>
  <c r="M276" i="54" s="1"/>
  <c r="G39" i="33"/>
  <c r="M265" i="54" s="1"/>
  <c r="I74" i="33"/>
  <c r="G74" i="33" s="1"/>
  <c r="F74" i="33"/>
  <c r="AF403" i="11"/>
  <c r="AK403" i="11"/>
  <c r="F19" i="33"/>
  <c r="I19" i="33"/>
  <c r="G19" i="33" s="1"/>
  <c r="M245" i="54" s="1"/>
  <c r="C48" i="33"/>
  <c r="L273" i="54"/>
  <c r="E76" i="33"/>
  <c r="D13" i="33"/>
  <c r="D16" i="33"/>
  <c r="D30" i="33"/>
  <c r="D36" i="33"/>
  <c r="G72" i="33"/>
  <c r="G13" i="33"/>
  <c r="M239" i="54" s="1"/>
  <c r="G14" i="33"/>
  <c r="M240" i="54" s="1"/>
  <c r="K76" i="33"/>
  <c r="I69" i="33"/>
  <c r="I76" i="33" s="1"/>
  <c r="F69" i="33"/>
  <c r="AE403" i="11"/>
  <c r="AI403" i="11"/>
  <c r="F20" i="33"/>
  <c r="D20" i="33" s="1"/>
  <c r="I20" i="33"/>
  <c r="G20" i="33" s="1"/>
  <c r="M246" i="54" s="1"/>
  <c r="D74" i="33"/>
  <c r="D72" i="33"/>
  <c r="C33" i="33"/>
  <c r="L259" i="54"/>
  <c r="D12" i="33"/>
  <c r="C28" i="33"/>
  <c r="L254" i="54"/>
  <c r="D34" i="33"/>
  <c r="G49" i="33"/>
  <c r="M274" i="54" s="1"/>
  <c r="G36" i="33"/>
  <c r="M262" i="54" s="1"/>
  <c r="G5" i="33"/>
  <c r="M231" i="54" s="1"/>
  <c r="O249" i="54"/>
  <c r="U249" i="54"/>
  <c r="AB249" i="54" s="1"/>
  <c r="AE249" i="54" s="1"/>
  <c r="G10" i="33"/>
  <c r="M236" i="54" s="1"/>
  <c r="F30" i="33"/>
  <c r="I30" i="33"/>
  <c r="G30" i="33" s="1"/>
  <c r="M256" i="54" s="1"/>
  <c r="N84" i="54"/>
  <c r="O86" i="54"/>
  <c r="AB162" i="54"/>
  <c r="AE162" i="54" s="1"/>
  <c r="N87" i="54"/>
  <c r="U79" i="54"/>
  <c r="O72" i="54"/>
  <c r="AB181" i="54"/>
  <c r="AE181" i="54" s="1"/>
  <c r="U84" i="54"/>
  <c r="AB124" i="54"/>
  <c r="AE124" i="54" s="1"/>
  <c r="O81" i="54"/>
  <c r="AA159" i="54"/>
  <c r="AD159" i="54" s="1"/>
  <c r="N83" i="54"/>
  <c r="I124" i="54"/>
  <c r="J124" i="54" s="1"/>
  <c r="O79" i="54"/>
  <c r="H83" i="54"/>
  <c r="I83" i="54" s="1"/>
  <c r="J83" i="54" s="1"/>
  <c r="H84" i="54"/>
  <c r="I84" i="54" s="1"/>
  <c r="J84" i="54" s="1"/>
  <c r="H92" i="54"/>
  <c r="I92" i="54" s="1"/>
  <c r="J92" i="54" s="1"/>
  <c r="U86" i="54"/>
  <c r="AA151" i="54"/>
  <c r="AD151" i="54" s="1"/>
  <c r="T93" i="54"/>
  <c r="H86" i="54"/>
  <c r="I86" i="54" s="1"/>
  <c r="J86" i="54" s="1"/>
  <c r="H72" i="54"/>
  <c r="I72" i="54" s="1"/>
  <c r="J72" i="54" s="1"/>
  <c r="N86" i="54"/>
  <c r="H85" i="54"/>
  <c r="I85" i="54" s="1"/>
  <c r="J85" i="54" s="1"/>
  <c r="U42" i="54"/>
  <c r="AB42" i="54" s="1"/>
  <c r="AE42" i="54" s="1"/>
  <c r="U87" i="54"/>
  <c r="T83" i="54"/>
  <c r="AB174" i="54"/>
  <c r="AE174" i="54" s="1"/>
  <c r="U85" i="54"/>
  <c r="H79" i="54"/>
  <c r="I79" i="54" s="1"/>
  <c r="J79" i="54" s="1"/>
  <c r="I174" i="54"/>
  <c r="J174" i="54" s="1"/>
  <c r="I119" i="54"/>
  <c r="J119" i="54" s="1"/>
  <c r="T81" i="54"/>
  <c r="I170" i="54"/>
  <c r="J170" i="54" s="1"/>
  <c r="O83" i="54"/>
  <c r="U187" i="54"/>
  <c r="U7" i="54" s="1"/>
  <c r="O31" i="54"/>
  <c r="N81" i="54"/>
  <c r="T84" i="54"/>
  <c r="H93" i="54"/>
  <c r="I93" i="54" s="1"/>
  <c r="J93" i="54" s="1"/>
  <c r="H81" i="54"/>
  <c r="I81" i="54" s="1"/>
  <c r="J81" i="54" s="1"/>
  <c r="U31" i="54"/>
  <c r="AB31" i="54" s="1"/>
  <c r="AE31" i="54" s="1"/>
  <c r="T87" i="54"/>
  <c r="AA126" i="54"/>
  <c r="AD126" i="54" s="1"/>
  <c r="T86" i="54"/>
  <c r="H87" i="54"/>
  <c r="I87" i="54" s="1"/>
  <c r="J87" i="54" s="1"/>
  <c r="U72" i="54"/>
  <c r="U81" i="54"/>
  <c r="O92" i="54"/>
  <c r="U92" i="54"/>
  <c r="AB153" i="54"/>
  <c r="AE153" i="54" s="1"/>
  <c r="I160" i="54"/>
  <c r="J160" i="54" s="1"/>
  <c r="AA112" i="54"/>
  <c r="AD112" i="54" s="1"/>
  <c r="T72" i="54"/>
  <c r="AB182" i="54"/>
  <c r="AE182" i="54" s="1"/>
  <c r="AA165" i="54"/>
  <c r="AD165" i="54" s="1"/>
  <c r="T85" i="54"/>
  <c r="AB160" i="54"/>
  <c r="AE160" i="54" s="1"/>
  <c r="I156" i="54"/>
  <c r="J156" i="54" s="1"/>
  <c r="N72" i="54"/>
  <c r="AA176" i="54"/>
  <c r="AD176" i="54" s="1"/>
  <c r="AA172" i="54"/>
  <c r="AD172" i="54" s="1"/>
  <c r="T92" i="54"/>
  <c r="N78" i="54"/>
  <c r="N85" i="54"/>
  <c r="O93" i="54"/>
  <c r="I153" i="54"/>
  <c r="J153" i="54" s="1"/>
  <c r="N92" i="54"/>
  <c r="T78" i="54"/>
  <c r="AA118" i="54"/>
  <c r="AD118" i="54" s="1"/>
  <c r="AA180" i="54"/>
  <c r="AD180" i="54" s="1"/>
  <c r="O78" i="54"/>
  <c r="O187" i="54"/>
  <c r="O7" i="54" s="1"/>
  <c r="AA153" i="54"/>
  <c r="AD153" i="54" s="1"/>
  <c r="I118" i="54"/>
  <c r="J118" i="54" s="1"/>
  <c r="H78" i="54"/>
  <c r="I78" i="54" s="1"/>
  <c r="J78" i="54" s="1"/>
  <c r="AB118" i="54"/>
  <c r="AE118" i="54" s="1"/>
  <c r="U78" i="54"/>
  <c r="AA174" i="54"/>
  <c r="AD174" i="54" s="1"/>
  <c r="I185" i="54"/>
  <c r="J185" i="54" s="1"/>
  <c r="AB173" i="54"/>
  <c r="AE173" i="54" s="1"/>
  <c r="U93" i="54"/>
  <c r="AB158" i="54"/>
  <c r="AE158" i="54" s="1"/>
  <c r="AB180" i="54"/>
  <c r="AE180" i="54" s="1"/>
  <c r="AA157" i="54"/>
  <c r="AD157" i="54" s="1"/>
  <c r="T187" i="54"/>
  <c r="N187" i="54"/>
  <c r="N7" i="54" s="1"/>
  <c r="I157" i="54"/>
  <c r="J157" i="54" s="1"/>
  <c r="H187" i="54"/>
  <c r="U275" i="54" l="1"/>
  <c r="M65" i="54"/>
  <c r="O275" i="54"/>
  <c r="O65" i="54" s="1"/>
  <c r="L270" i="54"/>
  <c r="C45" i="33"/>
  <c r="C31" i="33"/>
  <c r="L257" i="54"/>
  <c r="U247" i="54"/>
  <c r="O247" i="54"/>
  <c r="O37" i="54" s="1"/>
  <c r="M37" i="54"/>
  <c r="U257" i="54"/>
  <c r="AB257" i="54" s="1"/>
  <c r="AE257" i="54" s="1"/>
  <c r="O257" i="54"/>
  <c r="O256" i="54"/>
  <c r="U256" i="54"/>
  <c r="AB256" i="54" s="1"/>
  <c r="AE256" i="54" s="1"/>
  <c r="O246" i="54"/>
  <c r="O36" i="54" s="1"/>
  <c r="U246" i="54"/>
  <c r="M36" i="54"/>
  <c r="O238" i="54"/>
  <c r="O28" i="54" s="1"/>
  <c r="U238" i="54"/>
  <c r="M28" i="54"/>
  <c r="C20" i="33"/>
  <c r="L246" i="54"/>
  <c r="O245" i="54"/>
  <c r="O35" i="54" s="1"/>
  <c r="U245" i="54"/>
  <c r="M35" i="54"/>
  <c r="C39" i="33"/>
  <c r="L265" i="54"/>
  <c r="O250" i="54"/>
  <c r="U250" i="54"/>
  <c r="AB250" i="54" s="1"/>
  <c r="AE250" i="54" s="1"/>
  <c r="N134" i="54"/>
  <c r="L94" i="54"/>
  <c r="L44" i="54"/>
  <c r="T134" i="54"/>
  <c r="H134" i="54"/>
  <c r="U236" i="54"/>
  <c r="AB236" i="54" s="1"/>
  <c r="AE236" i="54" s="1"/>
  <c r="O236" i="54"/>
  <c r="H254" i="54"/>
  <c r="I254" i="54" s="1"/>
  <c r="J254" i="54" s="1"/>
  <c r="T254" i="54"/>
  <c r="AA254" i="54" s="1"/>
  <c r="AD254" i="54" s="1"/>
  <c r="N254" i="54"/>
  <c r="AP512" i="11"/>
  <c r="AS512" i="11" s="1"/>
  <c r="AN433" i="11"/>
  <c r="AR433" i="11" s="1"/>
  <c r="AP452" i="11"/>
  <c r="AN448" i="11"/>
  <c r="AP448" i="11"/>
  <c r="AN500" i="11"/>
  <c r="AN528" i="11"/>
  <c r="AN518" i="11"/>
  <c r="AR518" i="11" s="1"/>
  <c r="AP436" i="11"/>
  <c r="AN445" i="11"/>
  <c r="AR445" i="11" s="1"/>
  <c r="AP485" i="11"/>
  <c r="AS485" i="11" s="1"/>
  <c r="AP528" i="11"/>
  <c r="AN499" i="11"/>
  <c r="AP507" i="11"/>
  <c r="AS507" i="11" s="1"/>
  <c r="AP499" i="11"/>
  <c r="AP437" i="11"/>
  <c r="AS437" i="11" s="1"/>
  <c r="AN447" i="11"/>
  <c r="AR447" i="11" s="1"/>
  <c r="AP486" i="11"/>
  <c r="AS486" i="11" s="1"/>
  <c r="AN490" i="11"/>
  <c r="AR490" i="11" s="1"/>
  <c r="AP439" i="11"/>
  <c r="AS439" i="11" s="1"/>
  <c r="AP504" i="11"/>
  <c r="AS504" i="11" s="1"/>
  <c r="AP473" i="11"/>
  <c r="AS473" i="11" s="1"/>
  <c r="AN523" i="11"/>
  <c r="AR523" i="11" s="1"/>
  <c r="AN438" i="11"/>
  <c r="AR438" i="11" s="1"/>
  <c r="AN493" i="11"/>
  <c r="AR493" i="11" s="1"/>
  <c r="AN511" i="11"/>
  <c r="AR511" i="11" s="1"/>
  <c r="AP457" i="11"/>
  <c r="AS457" i="11" s="1"/>
  <c r="AP443" i="11"/>
  <c r="AS443" i="11" s="1"/>
  <c r="AN504" i="11"/>
  <c r="AR504" i="11" s="1"/>
  <c r="AP470" i="11"/>
  <c r="AS470" i="11" s="1"/>
  <c r="AP467" i="11"/>
  <c r="AS467" i="11" s="1"/>
  <c r="AP455" i="11"/>
  <c r="AS455" i="11" s="1"/>
  <c r="AN429" i="11"/>
  <c r="AR429" i="11" s="1"/>
  <c r="AP490" i="11"/>
  <c r="AS490" i="11" s="1"/>
  <c r="AP503" i="11"/>
  <c r="AS503" i="11" s="1"/>
  <c r="AN474" i="11"/>
  <c r="AR474" i="11" s="1"/>
  <c r="AP466" i="11"/>
  <c r="AS466" i="11" s="1"/>
  <c r="AN453" i="11"/>
  <c r="AR453" i="11" s="1"/>
  <c r="AP508" i="11"/>
  <c r="AS508" i="11" s="1"/>
  <c r="AP526" i="11"/>
  <c r="AS526" i="11" s="1"/>
  <c r="AN439" i="11"/>
  <c r="AR439" i="11" s="1"/>
  <c r="AP462" i="11"/>
  <c r="AS462" i="11" s="1"/>
  <c r="AN473" i="11"/>
  <c r="AR473" i="11" s="1"/>
  <c r="AP483" i="11"/>
  <c r="AS483" i="11" s="1"/>
  <c r="AN519" i="11"/>
  <c r="AR519" i="11" s="1"/>
  <c r="AN458" i="11"/>
  <c r="AR458" i="11" s="1"/>
  <c r="AN425" i="11"/>
  <c r="AR425" i="11" s="1"/>
  <c r="AN469" i="11"/>
  <c r="AR469" i="11" s="1"/>
  <c r="AP440" i="11"/>
  <c r="AS440" i="11" s="1"/>
  <c r="AP449" i="11"/>
  <c r="AS449" i="11" s="1"/>
  <c r="AN510" i="11"/>
  <c r="AR510" i="11" s="1"/>
  <c r="AN463" i="11"/>
  <c r="AR463" i="11" s="1"/>
  <c r="AN515" i="11"/>
  <c r="AR515" i="11" s="1"/>
  <c r="AN479" i="11"/>
  <c r="AR479" i="11" s="1"/>
  <c r="AP506" i="11"/>
  <c r="AS506" i="11" s="1"/>
  <c r="AP522" i="11"/>
  <c r="AS522" i="11" s="1"/>
  <c r="AP502" i="11"/>
  <c r="AS502" i="11" s="1"/>
  <c r="AN503" i="11"/>
  <c r="AR503" i="11" s="1"/>
  <c r="AN459" i="11"/>
  <c r="AR459" i="11" s="1"/>
  <c r="AP523" i="11"/>
  <c r="AS523" i="11" s="1"/>
  <c r="AP454" i="11"/>
  <c r="AS454" i="11" s="1"/>
  <c r="AP431" i="11"/>
  <c r="AS431" i="11" s="1"/>
  <c r="AP468" i="11"/>
  <c r="AP461" i="11"/>
  <c r="AS461" i="11" s="1"/>
  <c r="AN484" i="11"/>
  <c r="AR484" i="11" s="1"/>
  <c r="AN435" i="11"/>
  <c r="AR435" i="11" s="1"/>
  <c r="AN501" i="11"/>
  <c r="AR501" i="11" s="1"/>
  <c r="AN491" i="11"/>
  <c r="AR491" i="11" s="1"/>
  <c r="AP456" i="11"/>
  <c r="AS456" i="11" s="1"/>
  <c r="AN449" i="11"/>
  <c r="AR449" i="11" s="1"/>
  <c r="AN507" i="11"/>
  <c r="AR507" i="11" s="1"/>
  <c r="AN462" i="11"/>
  <c r="AR462" i="11" s="1"/>
  <c r="AP474" i="11"/>
  <c r="AS474" i="11" s="1"/>
  <c r="AN496" i="11"/>
  <c r="AR496" i="11" s="1"/>
  <c r="AN506" i="11"/>
  <c r="AR506" i="11" s="1"/>
  <c r="AP509" i="11"/>
  <c r="AS509" i="11" s="1"/>
  <c r="AP480" i="11"/>
  <c r="AS480" i="11" s="1"/>
  <c r="AP475" i="11"/>
  <c r="AS475" i="11" s="1"/>
  <c r="AP481" i="11"/>
  <c r="AS481" i="11" s="1"/>
  <c r="AP521" i="11"/>
  <c r="AS521" i="11" s="1"/>
  <c r="AP478" i="11"/>
  <c r="AS478" i="11" s="1"/>
  <c r="AP527" i="11"/>
  <c r="AS527" i="11" s="1"/>
  <c r="AN502" i="11"/>
  <c r="AR502" i="11" s="1"/>
  <c r="AN487" i="11"/>
  <c r="AR487" i="11" s="1"/>
  <c r="AP484" i="11"/>
  <c r="AS484" i="11" s="1"/>
  <c r="AP434" i="11"/>
  <c r="AS434" i="11" s="1"/>
  <c r="AP498" i="11"/>
  <c r="AS498" i="11" s="1"/>
  <c r="AP479" i="11"/>
  <c r="AS479" i="11" s="1"/>
  <c r="AP487" i="11"/>
  <c r="AS487" i="11" s="1"/>
  <c r="AN489" i="11"/>
  <c r="AR489" i="11" s="1"/>
  <c r="AP430" i="11"/>
  <c r="AS430" i="11" s="1"/>
  <c r="AN482" i="11"/>
  <c r="AR482" i="11" s="1"/>
  <c r="AP425" i="11"/>
  <c r="AS425" i="11" s="1"/>
  <c r="AN522" i="11"/>
  <c r="AR522" i="11" s="1"/>
  <c r="AN455" i="11"/>
  <c r="AR455" i="11" s="1"/>
  <c r="AN486" i="11"/>
  <c r="AR486" i="11" s="1"/>
  <c r="AN509" i="11"/>
  <c r="AR509" i="11" s="1"/>
  <c r="AN456" i="11"/>
  <c r="AR456" i="11" s="1"/>
  <c r="AP477" i="11"/>
  <c r="AS477" i="11" s="1"/>
  <c r="AP464" i="11"/>
  <c r="AS464" i="11" s="1"/>
  <c r="AP471" i="11"/>
  <c r="AS471" i="11" s="1"/>
  <c r="AP491" i="11"/>
  <c r="AS491" i="11" s="1"/>
  <c r="AN529" i="11"/>
  <c r="AR529" i="11" s="1"/>
  <c r="AP432" i="11"/>
  <c r="AN492" i="11"/>
  <c r="AR492" i="11" s="1"/>
  <c r="AN513" i="11"/>
  <c r="AR513" i="11" s="1"/>
  <c r="AP444" i="11"/>
  <c r="AS444" i="11" s="1"/>
  <c r="AN436" i="11"/>
  <c r="AR436" i="11" s="1"/>
  <c r="AP469" i="11"/>
  <c r="AS469" i="11" s="1"/>
  <c r="AN472" i="11"/>
  <c r="AR472" i="11" s="1"/>
  <c r="AN431" i="11"/>
  <c r="AR431" i="11" s="1"/>
  <c r="AN498" i="11"/>
  <c r="AR498" i="11" s="1"/>
  <c r="AP438" i="11"/>
  <c r="AS438" i="11" s="1"/>
  <c r="AN476" i="11"/>
  <c r="AR476" i="11" s="1"/>
  <c r="AN477" i="11"/>
  <c r="AR477" i="11" s="1"/>
  <c r="AP505" i="11"/>
  <c r="AS505" i="11" s="1"/>
  <c r="AN512" i="11"/>
  <c r="AR512" i="11" s="1"/>
  <c r="AN437" i="11"/>
  <c r="AR437" i="11" s="1"/>
  <c r="AP433" i="11"/>
  <c r="AS433" i="11" s="1"/>
  <c r="AN451" i="11"/>
  <c r="AR451" i="11" s="1"/>
  <c r="AN481" i="11"/>
  <c r="AR481" i="11" s="1"/>
  <c r="AP482" i="11"/>
  <c r="AS482" i="11" s="1"/>
  <c r="AN527" i="11"/>
  <c r="AR527" i="11" s="1"/>
  <c r="AN457" i="11"/>
  <c r="AR457" i="11" s="1"/>
  <c r="AN485" i="11"/>
  <c r="AR485" i="11" s="1"/>
  <c r="AN471" i="11"/>
  <c r="AR471" i="11" s="1"/>
  <c r="AN440" i="11"/>
  <c r="AR440" i="11" s="1"/>
  <c r="AN452" i="11"/>
  <c r="AN475" i="11"/>
  <c r="AR475" i="11" s="1"/>
  <c r="AP510" i="11"/>
  <c r="AS510" i="11" s="1"/>
  <c r="AP453" i="11"/>
  <c r="AS453" i="11" s="1"/>
  <c r="AP514" i="11"/>
  <c r="AS514" i="11" s="1"/>
  <c r="AP446" i="11"/>
  <c r="AS446" i="11" s="1"/>
  <c r="AN468" i="11"/>
  <c r="AP517" i="11"/>
  <c r="AS517" i="11" s="1"/>
  <c r="AP489" i="11"/>
  <c r="AS489" i="11" s="1"/>
  <c r="AN466" i="11"/>
  <c r="AR466" i="11" s="1"/>
  <c r="AP500" i="11"/>
  <c r="AP429" i="11"/>
  <c r="AS429" i="11" s="1"/>
  <c r="AN526" i="11"/>
  <c r="AR526" i="11" s="1"/>
  <c r="AP524" i="11"/>
  <c r="AS524" i="11" s="1"/>
  <c r="AP451" i="11"/>
  <c r="AS451" i="11" s="1"/>
  <c r="AN517" i="11"/>
  <c r="AR517" i="11" s="1"/>
  <c r="AN426" i="11"/>
  <c r="AR426" i="11" s="1"/>
  <c r="AP463" i="11"/>
  <c r="AS463" i="11" s="1"/>
  <c r="AN446" i="11"/>
  <c r="AR446" i="11" s="1"/>
  <c r="AN428" i="11"/>
  <c r="AR428" i="11" s="1"/>
  <c r="AN427" i="11"/>
  <c r="AR427" i="11" s="1"/>
  <c r="AP442" i="11"/>
  <c r="AS442" i="11" s="1"/>
  <c r="AP427" i="11"/>
  <c r="AS427" i="11" s="1"/>
  <c r="AN464" i="11"/>
  <c r="AR464" i="11" s="1"/>
  <c r="AP458" i="11"/>
  <c r="AS458" i="11" s="1"/>
  <c r="AN508" i="11"/>
  <c r="AR508" i="11" s="1"/>
  <c r="AP447" i="11"/>
  <c r="AS447" i="11" s="1"/>
  <c r="AN478" i="11"/>
  <c r="AR478" i="11" s="1"/>
  <c r="AP460" i="11"/>
  <c r="AN443" i="11"/>
  <c r="AR443" i="11" s="1"/>
  <c r="AN514" i="11"/>
  <c r="AR514" i="11" s="1"/>
  <c r="AP495" i="11"/>
  <c r="AS495" i="11" s="1"/>
  <c r="AP525" i="11"/>
  <c r="AS525" i="11" s="1"/>
  <c r="AN495" i="11"/>
  <c r="AR495" i="11" s="1"/>
  <c r="AN434" i="11"/>
  <c r="AR434" i="11" s="1"/>
  <c r="AP459" i="11"/>
  <c r="AS459" i="11" s="1"/>
  <c r="AN467" i="11"/>
  <c r="AR467" i="11" s="1"/>
  <c r="AP501" i="11"/>
  <c r="AS501" i="11" s="1"/>
  <c r="AN497" i="11"/>
  <c r="AR497" i="11" s="1"/>
  <c r="AP529" i="11"/>
  <c r="AS529" i="11" s="1"/>
  <c r="AP450" i="11"/>
  <c r="AS450" i="11" s="1"/>
  <c r="AN480" i="11"/>
  <c r="AR480" i="11" s="1"/>
  <c r="AN524" i="11"/>
  <c r="AR524" i="11" s="1"/>
  <c r="AP494" i="11"/>
  <c r="AS494" i="11" s="1"/>
  <c r="AN430" i="11"/>
  <c r="AR430" i="11" s="1"/>
  <c r="AP426" i="11"/>
  <c r="AS426" i="11" s="1"/>
  <c r="AP493" i="11"/>
  <c r="AS493" i="11" s="1"/>
  <c r="AN450" i="11"/>
  <c r="AR450" i="11" s="1"/>
  <c r="AP428" i="11"/>
  <c r="AS428" i="11" s="1"/>
  <c r="AN454" i="11"/>
  <c r="AR454" i="11" s="1"/>
  <c r="AN432" i="11"/>
  <c r="AN470" i="11"/>
  <c r="AR470" i="11" s="1"/>
  <c r="AN442" i="11"/>
  <c r="AR442" i="11" s="1"/>
  <c r="AN483" i="11"/>
  <c r="AR483" i="11" s="1"/>
  <c r="AN521" i="11"/>
  <c r="AR521" i="11" s="1"/>
  <c r="AN525" i="11"/>
  <c r="AR525" i="11" s="1"/>
  <c r="AP445" i="11"/>
  <c r="AS445" i="11" s="1"/>
  <c r="AP515" i="11"/>
  <c r="AS515" i="11" s="1"/>
  <c r="AP511" i="11"/>
  <c r="AS511" i="11" s="1"/>
  <c r="AP513" i="11"/>
  <c r="AS513" i="11" s="1"/>
  <c r="AP518" i="11"/>
  <c r="AS518" i="11" s="1"/>
  <c r="AP519" i="11"/>
  <c r="AS519" i="11" s="1"/>
  <c r="AP435" i="11"/>
  <c r="AS435" i="11" s="1"/>
  <c r="AP476" i="11"/>
  <c r="AS476" i="11" s="1"/>
  <c r="AN505" i="11"/>
  <c r="AR505" i="11" s="1"/>
  <c r="AN494" i="11"/>
  <c r="AR494" i="11" s="1"/>
  <c r="AP472" i="11"/>
  <c r="AS472" i="11" s="1"/>
  <c r="AP497" i="11"/>
  <c r="AS497" i="11" s="1"/>
  <c r="AN444" i="11"/>
  <c r="AR444" i="11" s="1"/>
  <c r="AN516" i="11"/>
  <c r="AR516" i="11" s="1"/>
  <c r="AP520" i="11"/>
  <c r="AS520" i="11" s="1"/>
  <c r="AN520" i="11"/>
  <c r="AR520" i="11" s="1"/>
  <c r="AN488" i="11"/>
  <c r="AR488" i="11" s="1"/>
  <c r="AN460" i="11"/>
  <c r="AP492" i="11"/>
  <c r="AS492" i="11" s="1"/>
  <c r="AP488" i="11"/>
  <c r="AS488" i="11" s="1"/>
  <c r="AN441" i="11"/>
  <c r="AR441" i="11" s="1"/>
  <c r="AP465" i="11"/>
  <c r="AS465" i="11" s="1"/>
  <c r="AN461" i="11"/>
  <c r="AR461" i="11" s="1"/>
  <c r="AP496" i="11"/>
  <c r="AS496" i="11" s="1"/>
  <c r="AP516" i="11"/>
  <c r="AS516" i="11" s="1"/>
  <c r="AP441" i="11"/>
  <c r="AS441" i="11" s="1"/>
  <c r="AN465" i="11"/>
  <c r="AR465" i="11" s="1"/>
  <c r="F76" i="33"/>
  <c r="F8" i="33"/>
  <c r="D8" i="33" s="1"/>
  <c r="I8" i="33"/>
  <c r="G8" i="33" s="1"/>
  <c r="M234" i="54" s="1"/>
  <c r="M42" i="33"/>
  <c r="V230" i="54"/>
  <c r="V267" i="54" s="1"/>
  <c r="C73" i="33"/>
  <c r="C18" i="33"/>
  <c r="L244" i="54"/>
  <c r="AS448" i="11"/>
  <c r="AS499" i="11"/>
  <c r="AS432" i="11"/>
  <c r="M73" i="54"/>
  <c r="O113" i="54"/>
  <c r="U113" i="54"/>
  <c r="U141" i="54"/>
  <c r="O141" i="54"/>
  <c r="M101" i="54"/>
  <c r="M51" i="54"/>
  <c r="O145" i="54"/>
  <c r="M105" i="54"/>
  <c r="U145" i="54"/>
  <c r="M55" i="54"/>
  <c r="U131" i="54"/>
  <c r="M91" i="54"/>
  <c r="O131" i="54"/>
  <c r="O136" i="54"/>
  <c r="M46" i="54"/>
  <c r="M96" i="54"/>
  <c r="U136" i="54"/>
  <c r="L73" i="54"/>
  <c r="N113" i="54"/>
  <c r="H113" i="54"/>
  <c r="T113" i="54"/>
  <c r="C74" i="33"/>
  <c r="M60" i="54"/>
  <c r="O270" i="54"/>
  <c r="O60" i="54" s="1"/>
  <c r="U270" i="54"/>
  <c r="N143" i="54"/>
  <c r="L103" i="54"/>
  <c r="H143" i="54"/>
  <c r="T143" i="54"/>
  <c r="AR448" i="11"/>
  <c r="U115" i="54"/>
  <c r="M75" i="54"/>
  <c r="O115" i="54"/>
  <c r="AR432" i="11"/>
  <c r="N136" i="54"/>
  <c r="L96" i="54"/>
  <c r="T136" i="54"/>
  <c r="H136" i="54"/>
  <c r="N142" i="54"/>
  <c r="T142" i="54"/>
  <c r="H142" i="54"/>
  <c r="L102" i="54"/>
  <c r="I17" i="33"/>
  <c r="G17" i="33" s="1"/>
  <c r="M243" i="54" s="1"/>
  <c r="F17" i="33"/>
  <c r="D17" i="33" s="1"/>
  <c r="T139" i="54"/>
  <c r="L99" i="54"/>
  <c r="H139" i="54"/>
  <c r="N139" i="54"/>
  <c r="L49" i="54"/>
  <c r="U122" i="54"/>
  <c r="M32" i="54"/>
  <c r="M82" i="54"/>
  <c r="O122" i="54"/>
  <c r="O138" i="54"/>
  <c r="M98" i="54"/>
  <c r="U138" i="54"/>
  <c r="C34" i="33"/>
  <c r="L260" i="54"/>
  <c r="T273" i="54"/>
  <c r="L63" i="54"/>
  <c r="H273" i="54"/>
  <c r="N273" i="54"/>
  <c r="N63" i="54" s="1"/>
  <c r="O261" i="54"/>
  <c r="U261" i="54"/>
  <c r="AB261" i="54" s="1"/>
  <c r="AE261" i="54" s="1"/>
  <c r="N249" i="54"/>
  <c r="T249" i="54"/>
  <c r="AA249" i="54" s="1"/>
  <c r="AD249" i="54" s="1"/>
  <c r="H249" i="54"/>
  <c r="I249" i="54" s="1"/>
  <c r="J249" i="54" s="1"/>
  <c r="AN3478" i="11"/>
  <c r="AN3502" i="11"/>
  <c r="AP3564" i="11"/>
  <c r="AS3564" i="11" s="1"/>
  <c r="AN3479" i="11"/>
  <c r="AN3496" i="11"/>
  <c r="AR3496" i="11" s="1"/>
  <c r="AN3471" i="11"/>
  <c r="AR3471" i="11" s="1"/>
  <c r="AP3523" i="11"/>
  <c r="AS3523" i="11" s="1"/>
  <c r="AP3534" i="11"/>
  <c r="AS3534" i="11" s="1"/>
  <c r="AP3544" i="11"/>
  <c r="AS3544" i="11" s="1"/>
  <c r="AP3479" i="11"/>
  <c r="AP3539" i="11"/>
  <c r="AS3539" i="11" s="1"/>
  <c r="AP3556" i="11"/>
  <c r="AS3556" i="11" s="1"/>
  <c r="AN3547" i="11"/>
  <c r="AR3547" i="11" s="1"/>
  <c r="AP3529" i="11"/>
  <c r="AS3529" i="11" s="1"/>
  <c r="AP3474" i="11"/>
  <c r="AS3474" i="11" s="1"/>
  <c r="AN3559" i="11"/>
  <c r="AR3559" i="11" s="1"/>
  <c r="AN3510" i="11"/>
  <c r="AR3510" i="11" s="1"/>
  <c r="AN3566" i="11"/>
  <c r="AR3566" i="11" s="1"/>
  <c r="AN3528" i="11"/>
  <c r="AR3528" i="11" s="1"/>
  <c r="AP3536" i="11"/>
  <c r="AS3536" i="11" s="1"/>
  <c r="AN3497" i="11"/>
  <c r="AR3497" i="11" s="1"/>
  <c r="AP3535" i="11"/>
  <c r="AS3535" i="11" s="1"/>
  <c r="AP3574" i="11"/>
  <c r="AS3574" i="11" s="1"/>
  <c r="AP3540" i="11"/>
  <c r="AS3540" i="11" s="1"/>
  <c r="AP3498" i="11"/>
  <c r="AS3498" i="11" s="1"/>
  <c r="AN3560" i="11"/>
  <c r="AR3560" i="11" s="1"/>
  <c r="AN3485" i="11"/>
  <c r="AR3485" i="11" s="1"/>
  <c r="AP3522" i="11"/>
  <c r="AS3522" i="11" s="1"/>
  <c r="AP3541" i="11"/>
  <c r="AS3541" i="11" s="1"/>
  <c r="AN3480" i="11"/>
  <c r="AP3499" i="11"/>
  <c r="AS3499" i="11" s="1"/>
  <c r="AP3546" i="11"/>
  <c r="AS3546" i="11" s="1"/>
  <c r="AN3487" i="11"/>
  <c r="AR3487" i="11" s="1"/>
  <c r="AN3527" i="11"/>
  <c r="AR3527" i="11" s="1"/>
  <c r="AP3494" i="11"/>
  <c r="AS3494" i="11" s="1"/>
  <c r="AP3521" i="11"/>
  <c r="AS3521" i="11" s="1"/>
  <c r="AP3518" i="11"/>
  <c r="AS3518" i="11" s="1"/>
  <c r="AP3566" i="11"/>
  <c r="AS3566" i="11" s="1"/>
  <c r="AP3552" i="11"/>
  <c r="AS3552" i="11" s="1"/>
  <c r="AN3512" i="11"/>
  <c r="AR3512" i="11" s="1"/>
  <c r="AP3531" i="11"/>
  <c r="AS3531" i="11" s="1"/>
  <c r="AP3528" i="11"/>
  <c r="AS3528" i="11" s="1"/>
  <c r="AP3559" i="11"/>
  <c r="AS3559" i="11" s="1"/>
  <c r="AN3482" i="11"/>
  <c r="AR3482" i="11" s="1"/>
  <c r="AN3523" i="11"/>
  <c r="AR3523" i="11" s="1"/>
  <c r="AN3546" i="11"/>
  <c r="AR3546" i="11" s="1"/>
  <c r="AP3565" i="11"/>
  <c r="AS3565" i="11" s="1"/>
  <c r="AP3542" i="11"/>
  <c r="AS3542" i="11" s="1"/>
  <c r="AP3478" i="11"/>
  <c r="AP3532" i="11"/>
  <c r="AS3532" i="11" s="1"/>
  <c r="AP3553" i="11"/>
  <c r="AS3553" i="11" s="1"/>
  <c r="AN3539" i="11"/>
  <c r="AR3539" i="11" s="1"/>
  <c r="AN3498" i="11"/>
  <c r="AR3498" i="11" s="1"/>
  <c r="AP3506" i="11"/>
  <c r="AS3506" i="11" s="1"/>
  <c r="AN3488" i="11"/>
  <c r="AR3488" i="11" s="1"/>
  <c r="AN3572" i="11"/>
  <c r="AR3572" i="11" s="1"/>
  <c r="AN3562" i="11"/>
  <c r="AR3562" i="11" s="1"/>
  <c r="AP3485" i="11"/>
  <c r="AS3485" i="11" s="1"/>
  <c r="AP3572" i="11"/>
  <c r="AS3572" i="11" s="1"/>
  <c r="AN3513" i="11"/>
  <c r="AR3513" i="11" s="1"/>
  <c r="AP3568" i="11"/>
  <c r="AS3568" i="11" s="1"/>
  <c r="AP3496" i="11"/>
  <c r="AS3496" i="11" s="1"/>
  <c r="AN3542" i="11"/>
  <c r="AR3542" i="11" s="1"/>
  <c r="AN3549" i="11"/>
  <c r="AR3549" i="11" s="1"/>
  <c r="AP3472" i="11"/>
  <c r="AS3472" i="11" s="1"/>
  <c r="AP3557" i="11"/>
  <c r="AS3557" i="11" s="1"/>
  <c r="AN3543" i="11"/>
  <c r="AR3543" i="11" s="1"/>
  <c r="AP3520" i="11"/>
  <c r="AS3520" i="11" s="1"/>
  <c r="AN3535" i="11"/>
  <c r="AR3535" i="11" s="1"/>
  <c r="AN3536" i="11"/>
  <c r="AR3536" i="11" s="1"/>
  <c r="AP3495" i="11"/>
  <c r="AS3495" i="11" s="1"/>
  <c r="AN3534" i="11"/>
  <c r="AR3534" i="11" s="1"/>
  <c r="AP3501" i="11"/>
  <c r="AS3501" i="11" s="1"/>
  <c r="AP3511" i="11"/>
  <c r="AS3511" i="11" s="1"/>
  <c r="AN3517" i="11"/>
  <c r="AR3517" i="11" s="1"/>
  <c r="AP3504" i="11"/>
  <c r="AS3504" i="11" s="1"/>
  <c r="AP3497" i="11"/>
  <c r="AS3497" i="11" s="1"/>
  <c r="AP3525" i="11"/>
  <c r="AS3525" i="11" s="1"/>
  <c r="AP3490" i="11"/>
  <c r="AS3490" i="11" s="1"/>
  <c r="AN3533" i="11"/>
  <c r="AR3533" i="11" s="1"/>
  <c r="AP3481" i="11"/>
  <c r="AS3481" i="11" s="1"/>
  <c r="AN3548" i="11"/>
  <c r="AR3548" i="11" s="1"/>
  <c r="AN3530" i="11"/>
  <c r="AR3530" i="11" s="1"/>
  <c r="AN3484" i="11"/>
  <c r="AR3484" i="11" s="1"/>
  <c r="AP3527" i="11"/>
  <c r="AS3527" i="11" s="1"/>
  <c r="AP3545" i="11"/>
  <c r="AS3545" i="11" s="1"/>
  <c r="AP3491" i="11"/>
  <c r="AS3491" i="11" s="1"/>
  <c r="AP3502" i="11"/>
  <c r="AS3502" i="11" s="1"/>
  <c r="AP3517" i="11"/>
  <c r="AS3517" i="11" s="1"/>
  <c r="AN3486" i="11"/>
  <c r="AR3486" i="11" s="1"/>
  <c r="AP3549" i="11"/>
  <c r="AS3549" i="11" s="1"/>
  <c r="AN3561" i="11"/>
  <c r="AR3561" i="11" s="1"/>
  <c r="AP3470" i="11"/>
  <c r="AS3470" i="11" s="1"/>
  <c r="AN3477" i="11"/>
  <c r="AR3477" i="11" s="1"/>
  <c r="AP3547" i="11"/>
  <c r="AS3547" i="11" s="1"/>
  <c r="AN3544" i="11"/>
  <c r="AR3544" i="11" s="1"/>
  <c r="AN3474" i="11"/>
  <c r="AR3474" i="11" s="1"/>
  <c r="AP3526" i="11"/>
  <c r="AS3526" i="11" s="1"/>
  <c r="AP3476" i="11"/>
  <c r="AS3476" i="11" s="1"/>
  <c r="AP3533" i="11"/>
  <c r="AS3533" i="11" s="1"/>
  <c r="AN3516" i="11"/>
  <c r="AR3516" i="11" s="1"/>
  <c r="AP3483" i="11"/>
  <c r="AS3483" i="11" s="1"/>
  <c r="AN3557" i="11"/>
  <c r="AR3557" i="11" s="1"/>
  <c r="AN3563" i="11"/>
  <c r="AR3563" i="11" s="1"/>
  <c r="AN3490" i="11"/>
  <c r="AR3490" i="11" s="1"/>
  <c r="AN3507" i="11"/>
  <c r="AR3507" i="11" s="1"/>
  <c r="AN3501" i="11"/>
  <c r="AR3501" i="11" s="1"/>
  <c r="AN3565" i="11"/>
  <c r="AR3565" i="11" s="1"/>
  <c r="AP3480" i="11"/>
  <c r="AN3570" i="11"/>
  <c r="AR3570" i="11" s="1"/>
  <c r="AN3555" i="11"/>
  <c r="AR3555" i="11" s="1"/>
  <c r="AN3508" i="11"/>
  <c r="AR3508" i="11" s="1"/>
  <c r="AP3524" i="11"/>
  <c r="AS3524" i="11" s="1"/>
  <c r="AP3515" i="11"/>
  <c r="AS3515" i="11" s="1"/>
  <c r="AN3519" i="11"/>
  <c r="AR3519" i="11" s="1"/>
  <c r="AP3516" i="11"/>
  <c r="AS3516" i="11" s="1"/>
  <c r="AN3476" i="11"/>
  <c r="AR3476" i="11" s="1"/>
  <c r="AP3489" i="11"/>
  <c r="AS3489" i="11" s="1"/>
  <c r="AP3561" i="11"/>
  <c r="AS3561" i="11" s="1"/>
  <c r="AP3554" i="11"/>
  <c r="AS3554" i="11" s="1"/>
  <c r="AN3491" i="11"/>
  <c r="AR3491" i="11" s="1"/>
  <c r="AN3573" i="11"/>
  <c r="AR3573" i="11" s="1"/>
  <c r="AN3538" i="11"/>
  <c r="AR3538" i="11" s="1"/>
  <c r="AN3567" i="11"/>
  <c r="AR3567" i="11" s="1"/>
  <c r="AP3513" i="11"/>
  <c r="AS3513" i="11" s="1"/>
  <c r="AP3510" i="11"/>
  <c r="AS3510" i="11" s="1"/>
  <c r="AN3525" i="11"/>
  <c r="AR3525" i="11" s="1"/>
  <c r="AN3494" i="11"/>
  <c r="AR3494" i="11" s="1"/>
  <c r="AP3558" i="11"/>
  <c r="AS3558" i="11" s="1"/>
  <c r="AN3532" i="11"/>
  <c r="AR3532" i="11" s="1"/>
  <c r="AP3550" i="11"/>
  <c r="AS3550" i="11" s="1"/>
  <c r="AP3486" i="11"/>
  <c r="AS3486" i="11" s="1"/>
  <c r="AN3518" i="11"/>
  <c r="AR3518" i="11" s="1"/>
  <c r="AN3504" i="11"/>
  <c r="AR3504" i="11" s="1"/>
  <c r="AN3499" i="11"/>
  <c r="AR3499" i="11" s="1"/>
  <c r="AN3568" i="11"/>
  <c r="AR3568" i="11" s="1"/>
  <c r="AP3509" i="11"/>
  <c r="AS3509" i="11" s="1"/>
  <c r="AN3522" i="11"/>
  <c r="AR3522" i="11" s="1"/>
  <c r="AN3529" i="11"/>
  <c r="AR3529" i="11" s="1"/>
  <c r="AP3482" i="11"/>
  <c r="AS3482" i="11" s="1"/>
  <c r="AP3571" i="11"/>
  <c r="AS3571" i="11" s="1"/>
  <c r="AP3484" i="11"/>
  <c r="AS3484" i="11" s="1"/>
  <c r="AN3556" i="11"/>
  <c r="AR3556" i="11" s="1"/>
  <c r="AN3545" i="11"/>
  <c r="AR3545" i="11" s="1"/>
  <c r="AP3493" i="11"/>
  <c r="AS3493" i="11" s="1"/>
  <c r="AN3495" i="11"/>
  <c r="AR3495" i="11" s="1"/>
  <c r="AP3519" i="11"/>
  <c r="AS3519" i="11" s="1"/>
  <c r="AN3553" i="11"/>
  <c r="AR3553" i="11" s="1"/>
  <c r="AN3541" i="11"/>
  <c r="AR3541" i="11" s="1"/>
  <c r="AP3514" i="11"/>
  <c r="AS3514" i="11" s="1"/>
  <c r="AP3487" i="11"/>
  <c r="AS3487" i="11" s="1"/>
  <c r="AN3514" i="11"/>
  <c r="AR3514" i="11" s="1"/>
  <c r="AN3540" i="11"/>
  <c r="AR3540" i="11" s="1"/>
  <c r="AN3558" i="11"/>
  <c r="AR3558" i="11" s="1"/>
  <c r="AP3548" i="11"/>
  <c r="AS3548" i="11" s="1"/>
  <c r="AP3505" i="11"/>
  <c r="AS3505" i="11" s="1"/>
  <c r="AP3475" i="11"/>
  <c r="AS3475" i="11" s="1"/>
  <c r="AN3552" i="11"/>
  <c r="AR3552" i="11" s="1"/>
  <c r="AN3564" i="11"/>
  <c r="AR3564" i="11" s="1"/>
  <c r="AP3563" i="11"/>
  <c r="AS3563" i="11" s="1"/>
  <c r="AN3537" i="11"/>
  <c r="AR3537" i="11" s="1"/>
  <c r="AP3503" i="11"/>
  <c r="AS3503" i="11" s="1"/>
  <c r="AN3472" i="11"/>
  <c r="AR3472" i="11" s="1"/>
  <c r="AN3550" i="11"/>
  <c r="AR3550" i="11" s="1"/>
  <c r="AN3503" i="11"/>
  <c r="AR3503" i="11" s="1"/>
  <c r="AP3562" i="11"/>
  <c r="AS3562" i="11" s="1"/>
  <c r="AP3530" i="11"/>
  <c r="AS3530" i="11" s="1"/>
  <c r="AP3473" i="11"/>
  <c r="AS3473" i="11" s="1"/>
  <c r="AN3483" i="11"/>
  <c r="AR3483" i="11" s="1"/>
  <c r="AP3507" i="11"/>
  <c r="AS3507" i="11" s="1"/>
  <c r="AN3492" i="11"/>
  <c r="AR3492" i="11" s="1"/>
  <c r="AP3537" i="11"/>
  <c r="AS3537" i="11" s="1"/>
  <c r="AN3520" i="11"/>
  <c r="AR3520" i="11" s="1"/>
  <c r="AN3511" i="11"/>
  <c r="AR3511" i="11" s="1"/>
  <c r="AN3571" i="11"/>
  <c r="AR3571" i="11" s="1"/>
  <c r="AN3470" i="11"/>
  <c r="AR3470" i="11" s="1"/>
  <c r="AP3492" i="11"/>
  <c r="AS3492" i="11" s="1"/>
  <c r="AN3526" i="11"/>
  <c r="AR3526" i="11" s="1"/>
  <c r="AN3493" i="11"/>
  <c r="AR3493" i="11" s="1"/>
  <c r="AN3515" i="11"/>
  <c r="AR3515" i="11" s="1"/>
  <c r="AP3508" i="11"/>
  <c r="AS3508" i="11" s="1"/>
  <c r="AP3471" i="11"/>
  <c r="AS3471" i="11" s="1"/>
  <c r="AP3512" i="11"/>
  <c r="AS3512" i="11" s="1"/>
  <c r="AP3551" i="11"/>
  <c r="AS3551" i="11" s="1"/>
  <c r="AN3475" i="11"/>
  <c r="AR3475" i="11" s="1"/>
  <c r="AP3555" i="11"/>
  <c r="AS3555" i="11" s="1"/>
  <c r="AP3567" i="11"/>
  <c r="AS3567" i="11" s="1"/>
  <c r="AN3506" i="11"/>
  <c r="AR3506" i="11" s="1"/>
  <c r="AP3500" i="11"/>
  <c r="AS3500" i="11" s="1"/>
  <c r="AN3551" i="11"/>
  <c r="AR3551" i="11" s="1"/>
  <c r="AN3569" i="11"/>
  <c r="AR3569" i="11" s="1"/>
  <c r="AP3569" i="11"/>
  <c r="AS3569" i="11" s="1"/>
  <c r="AN3509" i="11"/>
  <c r="AR3509" i="11" s="1"/>
  <c r="AN3554" i="11"/>
  <c r="AR3554" i="11" s="1"/>
  <c r="AP3488" i="11"/>
  <c r="AS3488" i="11" s="1"/>
  <c r="AP3573" i="11"/>
  <c r="AS3573" i="11" s="1"/>
  <c r="AP3560" i="11"/>
  <c r="AS3560" i="11" s="1"/>
  <c r="AN3521" i="11"/>
  <c r="AR3521" i="11" s="1"/>
  <c r="AN3574" i="11"/>
  <c r="AR3574" i="11" s="1"/>
  <c r="AN3481" i="11"/>
  <c r="AR3481" i="11" s="1"/>
  <c r="AN3531" i="11"/>
  <c r="AR3531" i="11" s="1"/>
  <c r="AN3524" i="11"/>
  <c r="AR3524" i="11" s="1"/>
  <c r="AN3489" i="11"/>
  <c r="AR3489" i="11" s="1"/>
  <c r="AP3477" i="11"/>
  <c r="AS3477" i="11" s="1"/>
  <c r="AP3543" i="11"/>
  <c r="AS3543" i="11" s="1"/>
  <c r="AN3500" i="11"/>
  <c r="AR3500" i="11" s="1"/>
  <c r="AN3473" i="11"/>
  <c r="AR3473" i="11" s="1"/>
  <c r="AP3570" i="11"/>
  <c r="AS3570" i="11" s="1"/>
  <c r="AP3538" i="11"/>
  <c r="AS3538" i="11" s="1"/>
  <c r="AN3505" i="11"/>
  <c r="AR3505" i="11" s="1"/>
  <c r="U260" i="54"/>
  <c r="AB260" i="54" s="1"/>
  <c r="AE260" i="54" s="1"/>
  <c r="O260" i="54"/>
  <c r="AS3479" i="11"/>
  <c r="C43" i="33"/>
  <c r="L268" i="54"/>
  <c r="AS436" i="11"/>
  <c r="AR3479" i="11"/>
  <c r="O239" i="54"/>
  <c r="O29" i="54" s="1"/>
  <c r="U239" i="54"/>
  <c r="M29" i="54"/>
  <c r="C30" i="33"/>
  <c r="L256" i="54"/>
  <c r="L46" i="54" s="1"/>
  <c r="C24" i="33"/>
  <c r="L250" i="54"/>
  <c r="U253" i="54"/>
  <c r="O253" i="54"/>
  <c r="O43" i="54" s="1"/>
  <c r="M43" i="54"/>
  <c r="C21" i="33"/>
  <c r="L247" i="54"/>
  <c r="C35" i="33"/>
  <c r="L261" i="54"/>
  <c r="AB273" i="54"/>
  <c r="AE273" i="54" s="1"/>
  <c r="U63" i="54"/>
  <c r="AB63" i="54" s="1"/>
  <c r="AE63" i="54" s="1"/>
  <c r="C51" i="33"/>
  <c r="L276" i="54"/>
  <c r="G69" i="33"/>
  <c r="G76" i="33" s="1"/>
  <c r="N252" i="54"/>
  <c r="N42" i="54" s="1"/>
  <c r="T252" i="54"/>
  <c r="H252" i="54"/>
  <c r="AN3294" i="11"/>
  <c r="AR3294" i="11" s="1"/>
  <c r="AN3267" i="11"/>
  <c r="AR3267" i="11" s="1"/>
  <c r="AP3315" i="11"/>
  <c r="AS3315" i="11" s="1"/>
  <c r="AP3286" i="11"/>
  <c r="AS3286" i="11" s="1"/>
  <c r="AP3339" i="11"/>
  <c r="AS3339" i="11" s="1"/>
  <c r="AN3324" i="11"/>
  <c r="AR3324" i="11" s="1"/>
  <c r="AN3342" i="11"/>
  <c r="AR3342" i="11" s="1"/>
  <c r="AP3291" i="11"/>
  <c r="AS3291" i="11" s="1"/>
  <c r="AN3322" i="11"/>
  <c r="AR3322" i="11" s="1"/>
  <c r="AN3278" i="11"/>
  <c r="AR3278" i="11" s="1"/>
  <c r="AP3302" i="11"/>
  <c r="AS3302" i="11" s="1"/>
  <c r="AN3264" i="11"/>
  <c r="AR3264" i="11" s="1"/>
  <c r="AN3300" i="11"/>
  <c r="AR3300" i="11" s="1"/>
  <c r="AN3260" i="11"/>
  <c r="AR3260" i="11" s="1"/>
  <c r="AP3281" i="11"/>
  <c r="AS3281" i="11" s="1"/>
  <c r="AP3341" i="11"/>
  <c r="AS3341" i="11" s="1"/>
  <c r="AN3299" i="11"/>
  <c r="AR3299" i="11" s="1"/>
  <c r="AP3345" i="11"/>
  <c r="AS3345" i="11" s="1"/>
  <c r="AN3360" i="11"/>
  <c r="AR3360" i="11" s="1"/>
  <c r="AP3266" i="11"/>
  <c r="AS3266" i="11" s="1"/>
  <c r="AP3355" i="11"/>
  <c r="AS3355" i="11" s="1"/>
  <c r="AP3307" i="11"/>
  <c r="AS3307" i="11" s="1"/>
  <c r="AP3323" i="11"/>
  <c r="AS3323" i="11" s="1"/>
  <c r="AN3332" i="11"/>
  <c r="AR3332" i="11" s="1"/>
  <c r="AN3364" i="11"/>
  <c r="AR3364" i="11" s="1"/>
  <c r="AN3275" i="11"/>
  <c r="AR3275" i="11" s="1"/>
  <c r="AP3358" i="11"/>
  <c r="AS3358" i="11" s="1"/>
  <c r="AN3283" i="11"/>
  <c r="AR3283" i="11" s="1"/>
  <c r="AP3334" i="11"/>
  <c r="AS3334" i="11" s="1"/>
  <c r="AN3356" i="11"/>
  <c r="AR3356" i="11" s="1"/>
  <c r="AP3354" i="11"/>
  <c r="AS3354" i="11" s="1"/>
  <c r="AN3307" i="11"/>
  <c r="AR3307" i="11" s="1"/>
  <c r="AP3361" i="11"/>
  <c r="AS3361" i="11" s="1"/>
  <c r="AP3290" i="11"/>
  <c r="AS3290" i="11" s="1"/>
  <c r="AN3310" i="11"/>
  <c r="AR3310" i="11" s="1"/>
  <c r="AN3314" i="11"/>
  <c r="AR3314" i="11" s="1"/>
  <c r="AN3311" i="11"/>
  <c r="AR3311" i="11" s="1"/>
  <c r="AN3296" i="11"/>
  <c r="AR3296" i="11" s="1"/>
  <c r="AP3326" i="11"/>
  <c r="AS3326" i="11" s="1"/>
  <c r="AP3319" i="11"/>
  <c r="AS3319" i="11" s="1"/>
  <c r="AP3311" i="11"/>
  <c r="AS3311" i="11" s="1"/>
  <c r="AP3350" i="11"/>
  <c r="AS3350" i="11" s="1"/>
  <c r="AN3304" i="11"/>
  <c r="AR3304" i="11" s="1"/>
  <c r="AP3343" i="11"/>
  <c r="AS3343" i="11" s="1"/>
  <c r="AN3262" i="11"/>
  <c r="AR3262" i="11" s="1"/>
  <c r="AP3270" i="11"/>
  <c r="AS3270" i="11" s="1"/>
  <c r="AN3350" i="11"/>
  <c r="AR3350" i="11" s="1"/>
  <c r="AP3327" i="11"/>
  <c r="AS3327" i="11" s="1"/>
  <c r="AN3306" i="11"/>
  <c r="AR3306" i="11" s="1"/>
  <c r="AP3344" i="11"/>
  <c r="AS3344" i="11" s="1"/>
  <c r="AP3262" i="11"/>
  <c r="AS3262" i="11" s="1"/>
  <c r="AP3351" i="11"/>
  <c r="AS3351" i="11" s="1"/>
  <c r="AP3304" i="11"/>
  <c r="AS3304" i="11" s="1"/>
  <c r="AP3306" i="11"/>
  <c r="AS3306" i="11" s="1"/>
  <c r="AN3326" i="11"/>
  <c r="AR3326" i="11" s="1"/>
  <c r="AN3272" i="11"/>
  <c r="AR3272" i="11" s="1"/>
  <c r="AP3316" i="11"/>
  <c r="AS3316" i="11" s="1"/>
  <c r="AN3343" i="11"/>
  <c r="AR3343" i="11" s="1"/>
  <c r="AN3335" i="11"/>
  <c r="AR3335" i="11" s="1"/>
  <c r="AN3270" i="11"/>
  <c r="AR3270" i="11" s="1"/>
  <c r="AN3290" i="11"/>
  <c r="AR3290" i="11" s="1"/>
  <c r="AN3316" i="11"/>
  <c r="AR3316" i="11" s="1"/>
  <c r="AN3327" i="11"/>
  <c r="AR3327" i="11" s="1"/>
  <c r="AN3358" i="11"/>
  <c r="AR3358" i="11" s="1"/>
  <c r="AN3354" i="11"/>
  <c r="AR3354" i="11" s="1"/>
  <c r="AP3348" i="11"/>
  <c r="AS3348" i="11" s="1"/>
  <c r="AN3351" i="11"/>
  <c r="AR3351" i="11" s="1"/>
  <c r="AN3361" i="11"/>
  <c r="AR3361" i="11" s="1"/>
  <c r="AN3323" i="11"/>
  <c r="AR3323" i="11" s="1"/>
  <c r="AN3279" i="11"/>
  <c r="AR3279" i="11" s="1"/>
  <c r="AN3285" i="11"/>
  <c r="AR3285" i="11" s="1"/>
  <c r="AP3363" i="11"/>
  <c r="AS3363" i="11" s="1"/>
  <c r="AP3301" i="11"/>
  <c r="AS3301" i="11" s="1"/>
  <c r="AP3294" i="11"/>
  <c r="AS3294" i="11" s="1"/>
  <c r="AN3313" i="11"/>
  <c r="AR3313" i="11" s="1"/>
  <c r="AN3298" i="11"/>
  <c r="AR3298" i="11" s="1"/>
  <c r="AP3284" i="11"/>
  <c r="AS3284" i="11" s="1"/>
  <c r="AP3360" i="11"/>
  <c r="AS3360" i="11" s="1"/>
  <c r="AP3297" i="11"/>
  <c r="AS3297" i="11" s="1"/>
  <c r="AN3263" i="11"/>
  <c r="AR3263" i="11" s="1"/>
  <c r="AP3321" i="11"/>
  <c r="AS3321" i="11" s="1"/>
  <c r="AP3296" i="11"/>
  <c r="AS3296" i="11" s="1"/>
  <c r="AP3283" i="11"/>
  <c r="AS3283" i="11" s="1"/>
  <c r="AN3321" i="11"/>
  <c r="AR3321" i="11" s="1"/>
  <c r="AN3329" i="11"/>
  <c r="AR3329" i="11" s="1"/>
  <c r="AP3335" i="11"/>
  <c r="AS3335" i="11" s="1"/>
  <c r="AP3295" i="11"/>
  <c r="AS3295" i="11" s="1"/>
  <c r="AP3322" i="11"/>
  <c r="AS3322" i="11" s="1"/>
  <c r="AP3349" i="11"/>
  <c r="AS3349" i="11" s="1"/>
  <c r="AP3308" i="11"/>
  <c r="AS3308" i="11" s="1"/>
  <c r="AP3273" i="11"/>
  <c r="AS3273" i="11" s="1"/>
  <c r="AN3318" i="11"/>
  <c r="AR3318" i="11" s="1"/>
  <c r="AN3289" i="11"/>
  <c r="AR3289" i="11" s="1"/>
  <c r="AN3277" i="11"/>
  <c r="AR3277" i="11" s="1"/>
  <c r="AP3268" i="11"/>
  <c r="AS3268" i="11" s="1"/>
  <c r="AP3287" i="11"/>
  <c r="AS3287" i="11" s="1"/>
  <c r="AN3261" i="11"/>
  <c r="AR3261" i="11" s="1"/>
  <c r="AP3299" i="11"/>
  <c r="AS3299" i="11" s="1"/>
  <c r="AN3287" i="11"/>
  <c r="AR3287" i="11" s="1"/>
  <c r="AP3333" i="11"/>
  <c r="AS3333" i="11" s="1"/>
  <c r="AP3292" i="11"/>
  <c r="AS3292" i="11" s="1"/>
  <c r="AN3303" i="11"/>
  <c r="AR3303" i="11" s="1"/>
  <c r="AN3295" i="11"/>
  <c r="AR3295" i="11" s="1"/>
  <c r="AN3352" i="11"/>
  <c r="AR3352" i="11" s="1"/>
  <c r="AP3277" i="11"/>
  <c r="AS3277" i="11" s="1"/>
  <c r="AN3319" i="11"/>
  <c r="AR3319" i="11" s="1"/>
  <c r="AP3331" i="11"/>
  <c r="AS3331" i="11" s="1"/>
  <c r="AP3305" i="11"/>
  <c r="AS3305" i="11" s="1"/>
  <c r="AN3328" i="11"/>
  <c r="AR3328" i="11" s="1"/>
  <c r="AP3325" i="11"/>
  <c r="AS3325" i="11" s="1"/>
  <c r="AP3272" i="11"/>
  <c r="AS3272" i="11" s="1"/>
  <c r="AN3320" i="11"/>
  <c r="AR3320" i="11" s="1"/>
  <c r="AP3279" i="11"/>
  <c r="AS3279" i="11" s="1"/>
  <c r="AN3288" i="11"/>
  <c r="AR3288" i="11" s="1"/>
  <c r="AP3285" i="11"/>
  <c r="AS3285" i="11" s="1"/>
  <c r="AN3330" i="11"/>
  <c r="AR3330" i="11" s="1"/>
  <c r="AP3280" i="11"/>
  <c r="AS3280" i="11" s="1"/>
  <c r="AN3345" i="11"/>
  <c r="AR3345" i="11" s="1"/>
  <c r="AN3344" i="11"/>
  <c r="AR3344" i="11" s="1"/>
  <c r="AP3314" i="11"/>
  <c r="AS3314" i="11" s="1"/>
  <c r="AP3310" i="11"/>
  <c r="AS3310" i="11" s="1"/>
  <c r="AN3331" i="11"/>
  <c r="AR3331" i="11" s="1"/>
  <c r="AN3274" i="11"/>
  <c r="AR3274" i="11" s="1"/>
  <c r="AP3347" i="11"/>
  <c r="AS3347" i="11" s="1"/>
  <c r="AN3347" i="11"/>
  <c r="AR3347" i="11" s="1"/>
  <c r="AN3308" i="11"/>
  <c r="AR3308" i="11" s="1"/>
  <c r="AP3317" i="11"/>
  <c r="AS3317" i="11" s="1"/>
  <c r="AN3363" i="11"/>
  <c r="AR3363" i="11" s="1"/>
  <c r="AN3348" i="11"/>
  <c r="AR3348" i="11" s="1"/>
  <c r="AN3292" i="11"/>
  <c r="AR3292" i="11" s="1"/>
  <c r="AN3325" i="11"/>
  <c r="AR3325" i="11" s="1"/>
  <c r="AN3336" i="11"/>
  <c r="AR3336" i="11" s="1"/>
  <c r="AN3355" i="11"/>
  <c r="AR3355" i="11" s="1"/>
  <c r="AP3337" i="11"/>
  <c r="AS3337" i="11" s="1"/>
  <c r="AP3364" i="11"/>
  <c r="AS3364" i="11" s="1"/>
  <c r="AP3289" i="11"/>
  <c r="AS3289" i="11" s="1"/>
  <c r="AN3339" i="11"/>
  <c r="AR3339" i="11" s="1"/>
  <c r="AP3353" i="11"/>
  <c r="AS3353" i="11" s="1"/>
  <c r="AN3302" i="11"/>
  <c r="AR3302" i="11" s="1"/>
  <c r="AN3353" i="11"/>
  <c r="AR3353" i="11" s="1"/>
  <c r="AP3264" i="11"/>
  <c r="AS3264" i="11" s="1"/>
  <c r="AN3315" i="11"/>
  <c r="AR3315" i="11" s="1"/>
  <c r="AP3329" i="11"/>
  <c r="AS3329" i="11" s="1"/>
  <c r="AN3346" i="11"/>
  <c r="AR3346" i="11" s="1"/>
  <c r="AP3362" i="11"/>
  <c r="AS3362" i="11" s="1"/>
  <c r="AN3265" i="11"/>
  <c r="AR3265" i="11" s="1"/>
  <c r="AN3268" i="11"/>
  <c r="AR3268" i="11" s="1"/>
  <c r="AP3313" i="11"/>
  <c r="AS3313" i="11" s="1"/>
  <c r="AP3274" i="11"/>
  <c r="AS3274" i="11" s="1"/>
  <c r="AP3356" i="11"/>
  <c r="AS3356" i="11" s="1"/>
  <c r="AP3318" i="11"/>
  <c r="AS3318" i="11" s="1"/>
  <c r="AN3333" i="11"/>
  <c r="AR3333" i="11" s="1"/>
  <c r="AP3330" i="11"/>
  <c r="AS3330" i="11" s="1"/>
  <c r="AP3275" i="11"/>
  <c r="AS3275" i="11" s="1"/>
  <c r="AP3269" i="11"/>
  <c r="AS3269" i="11" s="1"/>
  <c r="AP3332" i="11"/>
  <c r="AS3332" i="11" s="1"/>
  <c r="AP3346" i="11"/>
  <c r="AS3346" i="11" s="1"/>
  <c r="AP3303" i="11"/>
  <c r="AS3303" i="11" s="1"/>
  <c r="AP3282" i="11"/>
  <c r="AS3282" i="11" s="1"/>
  <c r="AP3288" i="11"/>
  <c r="AS3288" i="11" s="1"/>
  <c r="AP3352" i="11"/>
  <c r="AS3352" i="11" s="1"/>
  <c r="AP3276" i="11"/>
  <c r="AS3276" i="11" s="1"/>
  <c r="AP3309" i="11"/>
  <c r="AS3309" i="11" s="1"/>
  <c r="AP3298" i="11"/>
  <c r="AS3298" i="11" s="1"/>
  <c r="AN3349" i="11"/>
  <c r="AR3349" i="11" s="1"/>
  <c r="AN3309" i="11"/>
  <c r="AR3309" i="11" s="1"/>
  <c r="AN3362" i="11"/>
  <c r="AR3362" i="11" s="1"/>
  <c r="AN3312" i="11"/>
  <c r="AR3312" i="11" s="1"/>
  <c r="AP3320" i="11"/>
  <c r="AS3320" i="11" s="1"/>
  <c r="AN3341" i="11"/>
  <c r="AR3341" i="11" s="1"/>
  <c r="AN3334" i="11"/>
  <c r="AR3334" i="11" s="1"/>
  <c r="AP3342" i="11"/>
  <c r="AS3342" i="11" s="1"/>
  <c r="AP3324" i="11"/>
  <c r="AS3324" i="11" s="1"/>
  <c r="AN3286" i="11"/>
  <c r="AR3286" i="11" s="1"/>
  <c r="AN3338" i="11"/>
  <c r="AR3338" i="11" s="1"/>
  <c r="AN3284" i="11"/>
  <c r="AR3284" i="11" s="1"/>
  <c r="AN3301" i="11"/>
  <c r="AR3301" i="11" s="1"/>
  <c r="AN3305" i="11"/>
  <c r="AR3305" i="11" s="1"/>
  <c r="AN3282" i="11"/>
  <c r="AR3282" i="11" s="1"/>
  <c r="AN3273" i="11"/>
  <c r="AR3273" i="11" s="1"/>
  <c r="AP3338" i="11"/>
  <c r="AS3338" i="11" s="1"/>
  <c r="AP3336" i="11"/>
  <c r="AS3336" i="11" s="1"/>
  <c r="AN3276" i="11"/>
  <c r="AR3276" i="11" s="1"/>
  <c r="AP3328" i="11"/>
  <c r="AS3328" i="11" s="1"/>
  <c r="AP3340" i="11"/>
  <c r="AS3340" i="11" s="1"/>
  <c r="AN3297" i="11"/>
  <c r="AR3297" i="11" s="1"/>
  <c r="AP3265" i="11"/>
  <c r="AS3265" i="11" s="1"/>
  <c r="AP3312" i="11"/>
  <c r="AS3312" i="11" s="1"/>
  <c r="AN3269" i="11"/>
  <c r="AR3269" i="11" s="1"/>
  <c r="AN3293" i="11"/>
  <c r="AR3293" i="11" s="1"/>
  <c r="AN3266" i="11"/>
  <c r="AR3266" i="11" s="1"/>
  <c r="AN3281" i="11"/>
  <c r="AR3281" i="11" s="1"/>
  <c r="AP3359" i="11"/>
  <c r="AS3359" i="11" s="1"/>
  <c r="AP3267" i="11"/>
  <c r="AS3267" i="11" s="1"/>
  <c r="AN3317" i="11"/>
  <c r="AR3317" i="11" s="1"/>
  <c r="AN3337" i="11"/>
  <c r="AR3337" i="11" s="1"/>
  <c r="AP3263" i="11"/>
  <c r="AS3263" i="11" s="1"/>
  <c r="AP3278" i="11"/>
  <c r="AS3278" i="11" s="1"/>
  <c r="AP3357" i="11"/>
  <c r="AS3357" i="11" s="1"/>
  <c r="AP3300" i="11"/>
  <c r="AS3300" i="11" s="1"/>
  <c r="AP3293" i="11"/>
  <c r="AS3293" i="11" s="1"/>
  <c r="AP3261" i="11"/>
  <c r="AS3261" i="11" s="1"/>
  <c r="AP3260" i="11"/>
  <c r="AS3260" i="11" s="1"/>
  <c r="AN3291" i="11"/>
  <c r="AR3291" i="11" s="1"/>
  <c r="AN3359" i="11"/>
  <c r="AR3359" i="11" s="1"/>
  <c r="AN3357" i="11"/>
  <c r="AR3357" i="11" s="1"/>
  <c r="AN3280" i="11"/>
  <c r="AR3280" i="11" s="1"/>
  <c r="AN3271" i="11"/>
  <c r="AR3271" i="11" s="1"/>
  <c r="AN3340" i="11"/>
  <c r="AR3340" i="11" s="1"/>
  <c r="AP3271" i="11"/>
  <c r="AS3271" i="11" s="1"/>
  <c r="L42" i="54"/>
  <c r="C49" i="33"/>
  <c r="L274" i="54"/>
  <c r="C10" i="33"/>
  <c r="L236" i="54"/>
  <c r="AR468" i="11"/>
  <c r="H140" i="54"/>
  <c r="L50" i="54"/>
  <c r="T140" i="54"/>
  <c r="N140" i="54"/>
  <c r="L100" i="54"/>
  <c r="AA5" i="21"/>
  <c r="Z42" i="21"/>
  <c r="AA42" i="21" s="1"/>
  <c r="AR452" i="11"/>
  <c r="U135" i="54"/>
  <c r="O135" i="54"/>
  <c r="M45" i="54"/>
  <c r="M95" i="54"/>
  <c r="U120" i="54"/>
  <c r="M80" i="54"/>
  <c r="M30" i="54"/>
  <c r="O120" i="54"/>
  <c r="O128" i="54"/>
  <c r="U128" i="54"/>
  <c r="M88" i="54"/>
  <c r="N146" i="54"/>
  <c r="T146" i="54"/>
  <c r="H146" i="54"/>
  <c r="L106" i="54"/>
  <c r="H120" i="54"/>
  <c r="T120" i="54"/>
  <c r="N120" i="54"/>
  <c r="L80" i="54"/>
  <c r="U274" i="54"/>
  <c r="M64" i="54"/>
  <c r="O274" i="54"/>
  <c r="O64" i="54" s="1"/>
  <c r="C5" i="33"/>
  <c r="L231" i="54"/>
  <c r="AR499" i="11"/>
  <c r="I40" i="33"/>
  <c r="G40" i="33" s="1"/>
  <c r="M266" i="54" s="1"/>
  <c r="F40" i="33"/>
  <c r="D40" i="33" s="1"/>
  <c r="O110" i="54"/>
  <c r="M70" i="54"/>
  <c r="U110" i="54"/>
  <c r="M147" i="54"/>
  <c r="M6" i="54" s="1"/>
  <c r="M9" i="54" s="1"/>
  <c r="U111" i="54"/>
  <c r="M71" i="54"/>
  <c r="O111" i="54"/>
  <c r="M21" i="54"/>
  <c r="AS452" i="11"/>
  <c r="O137" i="54"/>
  <c r="M47" i="54"/>
  <c r="U137" i="54"/>
  <c r="M97" i="54"/>
  <c r="N114" i="54"/>
  <c r="H114" i="54"/>
  <c r="T114" i="54"/>
  <c r="L74" i="54"/>
  <c r="H117" i="54"/>
  <c r="L77" i="54"/>
  <c r="N117" i="54"/>
  <c r="T117" i="54"/>
  <c r="N128" i="54"/>
  <c r="L88" i="54"/>
  <c r="T128" i="54"/>
  <c r="H128" i="54"/>
  <c r="I66" i="58"/>
  <c r="J72" i="58"/>
  <c r="I67" i="58"/>
  <c r="M50" i="54"/>
  <c r="U140" i="54"/>
  <c r="M100" i="54"/>
  <c r="O140" i="54"/>
  <c r="O143" i="54"/>
  <c r="M103" i="54"/>
  <c r="U143" i="54"/>
  <c r="M53" i="54"/>
  <c r="N259" i="54"/>
  <c r="T259" i="54"/>
  <c r="AA259" i="54" s="1"/>
  <c r="AD259" i="54" s="1"/>
  <c r="H259" i="54"/>
  <c r="I259" i="54" s="1"/>
  <c r="J259" i="54" s="1"/>
  <c r="AN1753" i="11"/>
  <c r="AR1753" i="11" s="1"/>
  <c r="AN1773" i="11"/>
  <c r="AR1773" i="11" s="1"/>
  <c r="AP1779" i="11"/>
  <c r="AS1779" i="11" s="1"/>
  <c r="AN1777" i="11"/>
  <c r="AR1777" i="11" s="1"/>
  <c r="AN1745" i="11"/>
  <c r="AR1745" i="11" s="1"/>
  <c r="AP1745" i="11"/>
  <c r="AS1745" i="11" s="1"/>
  <c r="AP1691" i="11"/>
  <c r="AS1691" i="11" s="1"/>
  <c r="AN1761" i="11"/>
  <c r="AR1761" i="11" s="1"/>
  <c r="AN1769" i="11"/>
  <c r="AR1769" i="11" s="1"/>
  <c r="AP1761" i="11"/>
  <c r="AS1761" i="11" s="1"/>
  <c r="AN1789" i="11"/>
  <c r="AR1789" i="11" s="1"/>
  <c r="AP1773" i="11"/>
  <c r="AS1773" i="11" s="1"/>
  <c r="AP1769" i="11"/>
  <c r="AS1769" i="11" s="1"/>
  <c r="AP1777" i="11"/>
  <c r="AS1777" i="11" s="1"/>
  <c r="AP1753" i="11"/>
  <c r="AS1753" i="11" s="1"/>
  <c r="AP1712" i="11"/>
  <c r="AS1712" i="11" s="1"/>
  <c r="AN1757" i="11"/>
  <c r="AR1757" i="11" s="1"/>
  <c r="AP1738" i="11"/>
  <c r="AS1738" i="11" s="1"/>
  <c r="AP1755" i="11"/>
  <c r="AS1755" i="11" s="1"/>
  <c r="AP1751" i="11"/>
  <c r="AS1751" i="11" s="1"/>
  <c r="AN1708" i="11"/>
  <c r="AR1708" i="11" s="1"/>
  <c r="AN1788" i="11"/>
  <c r="AR1788" i="11" s="1"/>
  <c r="AP1767" i="11"/>
  <c r="AS1767" i="11" s="1"/>
  <c r="AN1786" i="11"/>
  <c r="AR1786" i="11" s="1"/>
  <c r="AN1770" i="11"/>
  <c r="AR1770" i="11" s="1"/>
  <c r="AN1785" i="11"/>
  <c r="AR1785" i="11" s="1"/>
  <c r="AN1762" i="11"/>
  <c r="AR1762" i="11" s="1"/>
  <c r="AP1763" i="11"/>
  <c r="AS1763" i="11" s="1"/>
  <c r="AN1704" i="11"/>
  <c r="AR1704" i="11" s="1"/>
  <c r="AN1758" i="11"/>
  <c r="AR1758" i="11" s="1"/>
  <c r="AN1688" i="11"/>
  <c r="AR1688" i="11" s="1"/>
  <c r="AN1780" i="11"/>
  <c r="AR1780" i="11" s="1"/>
  <c r="AN1737" i="11"/>
  <c r="AR1737" i="11" s="1"/>
  <c r="AN1779" i="11"/>
  <c r="AR1779" i="11" s="1"/>
  <c r="AN1691" i="11"/>
  <c r="AR1691" i="11" s="1"/>
  <c r="AN1756" i="11"/>
  <c r="AR1756" i="11" s="1"/>
  <c r="AP1720" i="11"/>
  <c r="AS1720" i="11" s="1"/>
  <c r="AP1695" i="11"/>
  <c r="AS1695" i="11" s="1"/>
  <c r="AP1714" i="11"/>
  <c r="AS1714" i="11" s="1"/>
  <c r="AN1723" i="11"/>
  <c r="AR1723" i="11" s="1"/>
  <c r="AP1770" i="11"/>
  <c r="AS1770" i="11" s="1"/>
  <c r="AP1762" i="11"/>
  <c r="AS1762" i="11" s="1"/>
  <c r="AN1787" i="11"/>
  <c r="AR1787" i="11" s="1"/>
  <c r="AN1764" i="11"/>
  <c r="AR1764" i="11" s="1"/>
  <c r="AP1706" i="11"/>
  <c r="AS1706" i="11" s="1"/>
  <c r="AN1700" i="11"/>
  <c r="AR1700" i="11" s="1"/>
  <c r="AP1725" i="11"/>
  <c r="AS1725" i="11" s="1"/>
  <c r="AP1703" i="11"/>
  <c r="AS1703" i="11" s="1"/>
  <c r="AP1756" i="11"/>
  <c r="AS1756" i="11" s="1"/>
  <c r="AP1721" i="11"/>
  <c r="AS1721" i="11" s="1"/>
  <c r="AP1709" i="11"/>
  <c r="AS1709" i="11" s="1"/>
  <c r="AP1759" i="11"/>
  <c r="AS1759" i="11" s="1"/>
  <c r="AN1701" i="11"/>
  <c r="AR1701" i="11" s="1"/>
  <c r="AP1780" i="11"/>
  <c r="AS1780" i="11" s="1"/>
  <c r="AP1768" i="11"/>
  <c r="AS1768" i="11" s="1"/>
  <c r="AP1735" i="11"/>
  <c r="AS1735" i="11" s="1"/>
  <c r="AN1747" i="11"/>
  <c r="AR1747" i="11" s="1"/>
  <c r="AN1707" i="11"/>
  <c r="AR1707" i="11" s="1"/>
  <c r="AN1732" i="11"/>
  <c r="AR1732" i="11" s="1"/>
  <c r="AN1772" i="11"/>
  <c r="AR1772" i="11" s="1"/>
  <c r="AP1789" i="11"/>
  <c r="AS1789" i="11" s="1"/>
  <c r="AP1782" i="11"/>
  <c r="AS1782" i="11" s="1"/>
  <c r="AP1743" i="11"/>
  <c r="AS1743" i="11" s="1"/>
  <c r="AP1728" i="11"/>
  <c r="AS1728" i="11" s="1"/>
  <c r="AP1732" i="11"/>
  <c r="AS1732" i="11" s="1"/>
  <c r="AN1722" i="11"/>
  <c r="AR1722" i="11" s="1"/>
  <c r="AN1739" i="11"/>
  <c r="AR1739" i="11" s="1"/>
  <c r="AN1759" i="11"/>
  <c r="AR1759" i="11" s="1"/>
  <c r="AN1726" i="11"/>
  <c r="AR1726" i="11" s="1"/>
  <c r="AN1751" i="11"/>
  <c r="AR1751" i="11" s="1"/>
  <c r="AP1786" i="11"/>
  <c r="AS1786" i="11" s="1"/>
  <c r="AP1687" i="11"/>
  <c r="AS1687" i="11" s="1"/>
  <c r="AN1717" i="11"/>
  <c r="AR1717" i="11" s="1"/>
  <c r="AN1685" i="11"/>
  <c r="AR1685" i="11" s="1"/>
  <c r="AN1763" i="11"/>
  <c r="AR1763" i="11" s="1"/>
  <c r="AP1766" i="11"/>
  <c r="AS1766" i="11" s="1"/>
  <c r="AP1723" i="11"/>
  <c r="AS1723" i="11" s="1"/>
  <c r="AP1787" i="11"/>
  <c r="AS1787" i="11" s="1"/>
  <c r="AN1711" i="11"/>
  <c r="AR1711" i="11" s="1"/>
  <c r="AP1757" i="11"/>
  <c r="AS1757" i="11" s="1"/>
  <c r="AP1771" i="11"/>
  <c r="AS1771" i="11" s="1"/>
  <c r="AP1708" i="11"/>
  <c r="AS1708" i="11" s="1"/>
  <c r="AP1719" i="11"/>
  <c r="AS1719" i="11" s="1"/>
  <c r="AP1740" i="11"/>
  <c r="AS1740" i="11" s="1"/>
  <c r="AN1736" i="11"/>
  <c r="AR1736" i="11" s="1"/>
  <c r="AN1724" i="11"/>
  <c r="AR1724" i="11" s="1"/>
  <c r="AN1774" i="11"/>
  <c r="AR1774" i="11" s="1"/>
  <c r="AN1719" i="11"/>
  <c r="AR1719" i="11" s="1"/>
  <c r="AP1748" i="11"/>
  <c r="AS1748" i="11" s="1"/>
  <c r="AP1765" i="11"/>
  <c r="AS1765" i="11" s="1"/>
  <c r="AN1715" i="11"/>
  <c r="AR1715" i="11" s="1"/>
  <c r="AP1772" i="11"/>
  <c r="AS1772" i="11" s="1"/>
  <c r="AP1733" i="11"/>
  <c r="AS1733" i="11" s="1"/>
  <c r="AP1736" i="11"/>
  <c r="AS1736" i="11" s="1"/>
  <c r="AN1699" i="11"/>
  <c r="AR1699" i="11" s="1"/>
  <c r="AN1733" i="11"/>
  <c r="AR1733" i="11" s="1"/>
  <c r="AN1752" i="11"/>
  <c r="AR1752" i="11" s="1"/>
  <c r="AN1776" i="11"/>
  <c r="AR1776" i="11" s="1"/>
  <c r="AP1784" i="11"/>
  <c r="AS1784" i="11" s="1"/>
  <c r="AN1716" i="11"/>
  <c r="AR1716" i="11" s="1"/>
  <c r="AN1765" i="11"/>
  <c r="AR1765" i="11" s="1"/>
  <c r="AP1737" i="11"/>
  <c r="AS1737" i="11" s="1"/>
  <c r="AN1721" i="11"/>
  <c r="AR1721" i="11" s="1"/>
  <c r="AN1697" i="11"/>
  <c r="AR1697" i="11" s="1"/>
  <c r="AP1785" i="11"/>
  <c r="AS1785" i="11" s="1"/>
  <c r="AN1754" i="11"/>
  <c r="AR1754" i="11" s="1"/>
  <c r="AP1752" i="11"/>
  <c r="AS1752" i="11" s="1"/>
  <c r="AN1705" i="11"/>
  <c r="AR1705" i="11" s="1"/>
  <c r="AP1685" i="11"/>
  <c r="AS1685" i="11" s="1"/>
  <c r="AN1686" i="11"/>
  <c r="AR1686" i="11" s="1"/>
  <c r="AP1754" i="11"/>
  <c r="AS1754" i="11" s="1"/>
  <c r="AN1702" i="11"/>
  <c r="AR1702" i="11" s="1"/>
  <c r="AN1738" i="11"/>
  <c r="AR1738" i="11" s="1"/>
  <c r="AP1747" i="11"/>
  <c r="AS1747" i="11" s="1"/>
  <c r="AP1760" i="11"/>
  <c r="AS1760" i="11" s="1"/>
  <c r="AP1729" i="11"/>
  <c r="AS1729" i="11" s="1"/>
  <c r="AP1704" i="11"/>
  <c r="AS1704" i="11" s="1"/>
  <c r="AN1693" i="11"/>
  <c r="AR1693" i="11" s="1"/>
  <c r="AN1750" i="11"/>
  <c r="AR1750" i="11" s="1"/>
  <c r="AP1705" i="11"/>
  <c r="AP1715" i="11"/>
  <c r="AS1715" i="11" s="1"/>
  <c r="AP1699" i="11"/>
  <c r="AS1699" i="11" s="1"/>
  <c r="AN1766" i="11"/>
  <c r="AR1766" i="11" s="1"/>
  <c r="AP1701" i="11"/>
  <c r="AS1701" i="11" s="1"/>
  <c r="AP1698" i="11"/>
  <c r="AS1698" i="11" s="1"/>
  <c r="AN1695" i="11"/>
  <c r="AR1695" i="11" s="1"/>
  <c r="AP1717" i="11"/>
  <c r="AS1717" i="11" s="1"/>
  <c r="AN1696" i="11"/>
  <c r="AR1696" i="11" s="1"/>
  <c r="AP1724" i="11"/>
  <c r="AS1724" i="11" s="1"/>
  <c r="AP1702" i="11"/>
  <c r="AS1702" i="11" s="1"/>
  <c r="AP1742" i="11"/>
  <c r="AS1742" i="11" s="1"/>
  <c r="AN1729" i="11"/>
  <c r="AR1729" i="11" s="1"/>
  <c r="AN1728" i="11"/>
  <c r="AR1728" i="11" s="1"/>
  <c r="AN1748" i="11"/>
  <c r="AR1748" i="11" s="1"/>
  <c r="AP1764" i="11"/>
  <c r="AS1764" i="11" s="1"/>
  <c r="AP1690" i="11"/>
  <c r="AS1690" i="11" s="1"/>
  <c r="AN1725" i="11"/>
  <c r="AR1725" i="11" s="1"/>
  <c r="AP1750" i="11"/>
  <c r="AS1750" i="11" s="1"/>
  <c r="AN1755" i="11"/>
  <c r="AR1755" i="11" s="1"/>
  <c r="AN1749" i="11"/>
  <c r="AR1749" i="11" s="1"/>
  <c r="AN1694" i="11"/>
  <c r="AR1694" i="11" s="1"/>
  <c r="AP1726" i="11"/>
  <c r="AS1726" i="11" s="1"/>
  <c r="AN1768" i="11"/>
  <c r="AR1768" i="11" s="1"/>
  <c r="AP1788" i="11"/>
  <c r="AS1788" i="11" s="1"/>
  <c r="AP1731" i="11"/>
  <c r="AS1731" i="11" s="1"/>
  <c r="AP1694" i="11"/>
  <c r="AS1694" i="11" s="1"/>
  <c r="AP1744" i="11"/>
  <c r="AS1744" i="11" s="1"/>
  <c r="AP1710" i="11"/>
  <c r="AS1710" i="11" s="1"/>
  <c r="AN1740" i="11"/>
  <c r="AR1740" i="11" s="1"/>
  <c r="AP1696" i="11"/>
  <c r="AS1696" i="11" s="1"/>
  <c r="AP1775" i="11"/>
  <c r="AS1775" i="11" s="1"/>
  <c r="AN1714" i="11"/>
  <c r="AR1714" i="11" s="1"/>
  <c r="AN1760" i="11"/>
  <c r="AR1760" i="11" s="1"/>
  <c r="AP1749" i="11"/>
  <c r="AS1749" i="11" s="1"/>
  <c r="AN1771" i="11"/>
  <c r="AR1771" i="11" s="1"/>
  <c r="AN1718" i="11"/>
  <c r="AR1718" i="11" s="1"/>
  <c r="AN1712" i="11"/>
  <c r="AR1712" i="11" s="1"/>
  <c r="AP1746" i="11"/>
  <c r="AS1746" i="11" s="1"/>
  <c r="AN1710" i="11"/>
  <c r="AR1710" i="11" s="1"/>
  <c r="AP1727" i="11"/>
  <c r="AS1727" i="11" s="1"/>
  <c r="AP1689" i="11"/>
  <c r="AS1689" i="11" s="1"/>
  <c r="AP1778" i="11"/>
  <c r="AS1778" i="11" s="1"/>
  <c r="AP1692" i="11"/>
  <c r="AS1692" i="11" s="1"/>
  <c r="AP1783" i="11"/>
  <c r="AS1783" i="11" s="1"/>
  <c r="AN1784" i="11"/>
  <c r="AR1784" i="11" s="1"/>
  <c r="AP1711" i="11"/>
  <c r="AS1711" i="11" s="1"/>
  <c r="AN1744" i="11"/>
  <c r="AR1744" i="11" s="1"/>
  <c r="AN1775" i="11"/>
  <c r="AR1775" i="11" s="1"/>
  <c r="AP1722" i="11"/>
  <c r="AS1722" i="11" s="1"/>
  <c r="AN1781" i="11"/>
  <c r="AR1781" i="11" s="1"/>
  <c r="AN1767" i="11"/>
  <c r="AR1767" i="11" s="1"/>
  <c r="AN1746" i="11"/>
  <c r="AR1746" i="11" s="1"/>
  <c r="AN1782" i="11"/>
  <c r="AR1782" i="11" s="1"/>
  <c r="AP1734" i="11"/>
  <c r="AS1734" i="11" s="1"/>
  <c r="AP1707" i="11"/>
  <c r="AS1707" i="11" s="1"/>
  <c r="AN1703" i="11"/>
  <c r="AR1703" i="11" s="1"/>
  <c r="AP1693" i="11"/>
  <c r="AS1693" i="11" s="1"/>
  <c r="AN1778" i="11"/>
  <c r="AR1778" i="11" s="1"/>
  <c r="AN1727" i="11"/>
  <c r="AR1727" i="11" s="1"/>
  <c r="AP1688" i="11"/>
  <c r="AS1688" i="11" s="1"/>
  <c r="AP1716" i="11"/>
  <c r="AS1716" i="11" s="1"/>
  <c r="AN1741" i="11"/>
  <c r="AR1741" i="11" s="1"/>
  <c r="AN1743" i="11"/>
  <c r="AR1743" i="11" s="1"/>
  <c r="AN1742" i="11"/>
  <c r="AR1742" i="11" s="1"/>
  <c r="AN1706" i="11"/>
  <c r="AR1706" i="11" s="1"/>
  <c r="AP1730" i="11"/>
  <c r="AS1730" i="11" s="1"/>
  <c r="AN1709" i="11"/>
  <c r="AR1709" i="11" s="1"/>
  <c r="AP1781" i="11"/>
  <c r="AS1781" i="11" s="1"/>
  <c r="AP1739" i="11"/>
  <c r="AS1739" i="11" s="1"/>
  <c r="AN1713" i="11"/>
  <c r="AR1713" i="11" s="1"/>
  <c r="AP1741" i="11"/>
  <c r="AS1741" i="11" s="1"/>
  <c r="AP1776" i="11"/>
  <c r="AS1776" i="11" s="1"/>
  <c r="AN1734" i="11"/>
  <c r="AR1734" i="11" s="1"/>
  <c r="AN1731" i="11"/>
  <c r="AR1731" i="11" s="1"/>
  <c r="AN1698" i="11"/>
  <c r="AR1698" i="11" s="1"/>
  <c r="AN1692" i="11"/>
  <c r="AR1692" i="11" s="1"/>
  <c r="AP1686" i="11"/>
  <c r="AS1686" i="11" s="1"/>
  <c r="AN1720" i="11"/>
  <c r="AR1720" i="11" s="1"/>
  <c r="AP1700" i="11"/>
  <c r="AS1700" i="11" s="1"/>
  <c r="AN1783" i="11"/>
  <c r="AR1783" i="11" s="1"/>
  <c r="AP1758" i="11"/>
  <c r="AS1758" i="11" s="1"/>
  <c r="AN1730" i="11"/>
  <c r="AR1730" i="11" s="1"/>
  <c r="AN1687" i="11"/>
  <c r="AR1687" i="11" s="1"/>
  <c r="AP1718" i="11"/>
  <c r="AS1718" i="11" s="1"/>
  <c r="AN1689" i="11"/>
  <c r="AR1689" i="11" s="1"/>
  <c r="AP1774" i="11"/>
  <c r="AS1774" i="11" s="1"/>
  <c r="AP1713" i="11"/>
  <c r="AS1713" i="11" s="1"/>
  <c r="AN1690" i="11"/>
  <c r="AR1690" i="11" s="1"/>
  <c r="AP1697" i="11"/>
  <c r="AS1697" i="11" s="1"/>
  <c r="AN1735" i="11"/>
  <c r="AR1735" i="11" s="1"/>
  <c r="C13" i="33"/>
  <c r="L239" i="54"/>
  <c r="O264" i="54"/>
  <c r="U264" i="54"/>
  <c r="AB264" i="54" s="1"/>
  <c r="AE264" i="54" s="1"/>
  <c r="I7" i="33"/>
  <c r="G7" i="33" s="1"/>
  <c r="M233" i="54" s="1"/>
  <c r="F7" i="33"/>
  <c r="D7" i="33" s="1"/>
  <c r="T241" i="54"/>
  <c r="N241" i="54"/>
  <c r="N31" i="54" s="1"/>
  <c r="H241" i="54"/>
  <c r="AN1279" i="11"/>
  <c r="AR1279" i="11" s="1"/>
  <c r="AP1302" i="11"/>
  <c r="AS1302" i="11" s="1"/>
  <c r="AP1365" i="11"/>
  <c r="AS1365" i="11" s="1"/>
  <c r="AP1351" i="11"/>
  <c r="AS1351" i="11" s="1"/>
  <c r="AN1286" i="11"/>
  <c r="AR1286" i="11" s="1"/>
  <c r="AN1325" i="11"/>
  <c r="AR1325" i="11" s="1"/>
  <c r="AN1360" i="11"/>
  <c r="AR1360" i="11" s="1"/>
  <c r="AP1348" i="11"/>
  <c r="AS1348" i="11" s="1"/>
  <c r="AN1269" i="11"/>
  <c r="AR1269" i="11" s="1"/>
  <c r="AP1273" i="11"/>
  <c r="AS1273" i="11" s="1"/>
  <c r="AN1368" i="11"/>
  <c r="AR1368" i="11" s="1"/>
  <c r="AN1275" i="11"/>
  <c r="AR1275" i="11" s="1"/>
  <c r="AP1316" i="11"/>
  <c r="AS1316" i="11" s="1"/>
  <c r="AN1314" i="11"/>
  <c r="AR1314" i="11" s="1"/>
  <c r="AP1309" i="11"/>
  <c r="AS1309" i="11" s="1"/>
  <c r="AN1265" i="11"/>
  <c r="AR1265" i="11" s="1"/>
  <c r="AP1288" i="11"/>
  <c r="AS1288" i="11" s="1"/>
  <c r="AP1313" i="11"/>
  <c r="AS1313" i="11" s="1"/>
  <c r="AP1337" i="11"/>
  <c r="AS1337" i="11" s="1"/>
  <c r="AN1329" i="11"/>
  <c r="AR1329" i="11" s="1"/>
  <c r="AP1301" i="11"/>
  <c r="AS1301" i="11" s="1"/>
  <c r="AP1292" i="11"/>
  <c r="AS1292" i="11" s="1"/>
  <c r="AN1342" i="11"/>
  <c r="AR1342" i="11" s="1"/>
  <c r="AN1349" i="11"/>
  <c r="AR1349" i="11" s="1"/>
  <c r="AN1290" i="11"/>
  <c r="AR1290" i="11" s="1"/>
  <c r="AP1347" i="11"/>
  <c r="AS1347" i="11" s="1"/>
  <c r="AP1305" i="11"/>
  <c r="AS1305" i="11" s="1"/>
  <c r="AP1336" i="11"/>
  <c r="AS1336" i="11" s="1"/>
  <c r="AP1280" i="11"/>
  <c r="AS1280" i="11" s="1"/>
  <c r="AP1330" i="11"/>
  <c r="AS1330" i="11" s="1"/>
  <c r="AP1266" i="11"/>
  <c r="AS1266" i="11" s="1"/>
  <c r="AN1340" i="11"/>
  <c r="AR1340" i="11" s="1"/>
  <c r="AN1282" i="11"/>
  <c r="AR1282" i="11" s="1"/>
  <c r="AP1322" i="11"/>
  <c r="AS1322" i="11" s="1"/>
  <c r="AN1336" i="11"/>
  <c r="AR1336" i="11" s="1"/>
  <c r="AP1298" i="11"/>
  <c r="AS1298" i="11" s="1"/>
  <c r="AN1315" i="11"/>
  <c r="AR1315" i="11" s="1"/>
  <c r="AN1293" i="11"/>
  <c r="AR1293" i="11" s="1"/>
  <c r="AN1346" i="11"/>
  <c r="AR1346" i="11" s="1"/>
  <c r="AN1285" i="11"/>
  <c r="AR1285" i="11" s="1"/>
  <c r="AP1320" i="11"/>
  <c r="AS1320" i="11" s="1"/>
  <c r="AP1293" i="11"/>
  <c r="AS1293" i="11" s="1"/>
  <c r="AN1307" i="11"/>
  <c r="AR1307" i="11" s="1"/>
  <c r="AN1306" i="11"/>
  <c r="AR1306" i="11" s="1"/>
  <c r="AN1267" i="11"/>
  <c r="AR1267" i="11" s="1"/>
  <c r="AP1306" i="11"/>
  <c r="AS1306" i="11" s="1"/>
  <c r="AP1307" i="11"/>
  <c r="AS1307" i="11" s="1"/>
  <c r="AN1298" i="11"/>
  <c r="AR1298" i="11" s="1"/>
  <c r="AN1338" i="11"/>
  <c r="AR1338" i="11" s="1"/>
  <c r="AP1282" i="11"/>
  <c r="AS1282" i="11" s="1"/>
  <c r="AP1290" i="11"/>
  <c r="AS1290" i="11" s="1"/>
  <c r="AN1330" i="11"/>
  <c r="AR1330" i="11" s="1"/>
  <c r="AN1366" i="11"/>
  <c r="AR1366" i="11" s="1"/>
  <c r="AP1342" i="11"/>
  <c r="AS1342" i="11" s="1"/>
  <c r="AP1304" i="11"/>
  <c r="AS1304" i="11" s="1"/>
  <c r="AN1354" i="11"/>
  <c r="AR1354" i="11" s="1"/>
  <c r="AN1304" i="11"/>
  <c r="AR1304" i="11" s="1"/>
  <c r="AN1319" i="11"/>
  <c r="AR1319" i="11" s="1"/>
  <c r="AP1357" i="11"/>
  <c r="AS1357" i="11" s="1"/>
  <c r="AP1332" i="11"/>
  <c r="AS1332" i="11" s="1"/>
  <c r="AP1329" i="11"/>
  <c r="AS1329" i="11" s="1"/>
  <c r="AP1278" i="11"/>
  <c r="AS1278" i="11" s="1"/>
  <c r="AN1363" i="11"/>
  <c r="AR1363" i="11" s="1"/>
  <c r="AP1325" i="11"/>
  <c r="AS1325" i="11" s="1"/>
  <c r="AP1286" i="11"/>
  <c r="AS1286" i="11" s="1"/>
  <c r="AP1315" i="11"/>
  <c r="AS1315" i="11" s="1"/>
  <c r="AP1285" i="11"/>
  <c r="AS1285" i="11" s="1"/>
  <c r="AP1275" i="11"/>
  <c r="AS1275" i="11" s="1"/>
  <c r="AP1308" i="11"/>
  <c r="AS1308" i="11" s="1"/>
  <c r="AP1277" i="11"/>
  <c r="AS1277" i="11" s="1"/>
  <c r="AP1323" i="11"/>
  <c r="AS1323" i="11" s="1"/>
  <c r="AN1295" i="11"/>
  <c r="AR1295" i="11" s="1"/>
  <c r="AP1359" i="11"/>
  <c r="AS1359" i="11" s="1"/>
  <c r="AN1350" i="11"/>
  <c r="AR1350" i="11" s="1"/>
  <c r="AN1339" i="11"/>
  <c r="AR1339" i="11" s="1"/>
  <c r="AP1294" i="11"/>
  <c r="AS1294" i="11" s="1"/>
  <c r="AN1348" i="11"/>
  <c r="AR1348" i="11" s="1"/>
  <c r="AN1344" i="11"/>
  <c r="AR1344" i="11" s="1"/>
  <c r="AP1270" i="11"/>
  <c r="AS1270" i="11" s="1"/>
  <c r="AP1366" i="11"/>
  <c r="AS1366" i="11" s="1"/>
  <c r="AN1313" i="11"/>
  <c r="AR1313" i="11" s="1"/>
  <c r="AP1333" i="11"/>
  <c r="AS1333" i="11" s="1"/>
  <c r="AP1272" i="11"/>
  <c r="AS1272" i="11" s="1"/>
  <c r="AP1345" i="11"/>
  <c r="AS1345" i="11" s="1"/>
  <c r="AN1288" i="11"/>
  <c r="AR1288" i="11" s="1"/>
  <c r="AP1367" i="11"/>
  <c r="AS1367" i="11" s="1"/>
  <c r="AP1335" i="11"/>
  <c r="AS1335" i="11" s="1"/>
  <c r="AN1287" i="11"/>
  <c r="AR1287" i="11" s="1"/>
  <c r="AP1281" i="11"/>
  <c r="AS1281" i="11" s="1"/>
  <c r="AN1283" i="11"/>
  <c r="AR1283" i="11" s="1"/>
  <c r="AN1266" i="11"/>
  <c r="AR1266" i="11" s="1"/>
  <c r="AN1359" i="11"/>
  <c r="AR1359" i="11" s="1"/>
  <c r="AN1362" i="11"/>
  <c r="AR1362" i="11" s="1"/>
  <c r="AP1340" i="11"/>
  <c r="AS1340" i="11" s="1"/>
  <c r="AP1267" i="11"/>
  <c r="AS1267" i="11" s="1"/>
  <c r="AN1273" i="11"/>
  <c r="AR1273" i="11" s="1"/>
  <c r="AP1338" i="11"/>
  <c r="AS1338" i="11" s="1"/>
  <c r="AP1353" i="11"/>
  <c r="AS1353" i="11" s="1"/>
  <c r="AP1368" i="11"/>
  <c r="AS1368" i="11" s="1"/>
  <c r="AP1312" i="11"/>
  <c r="AS1312" i="11" s="1"/>
  <c r="AP1311" i="11"/>
  <c r="AS1311" i="11" s="1"/>
  <c r="AN1291" i="11"/>
  <c r="AR1291" i="11" s="1"/>
  <c r="AN1337" i="11"/>
  <c r="AR1337" i="11" s="1"/>
  <c r="AP1291" i="11"/>
  <c r="AS1291" i="11" s="1"/>
  <c r="AN1322" i="11"/>
  <c r="AR1322" i="11" s="1"/>
  <c r="AN1331" i="11"/>
  <c r="AR1331" i="11" s="1"/>
  <c r="AP1314" i="11"/>
  <c r="AS1314" i="11" s="1"/>
  <c r="AP1362" i="11"/>
  <c r="AS1362" i="11" s="1"/>
  <c r="AP1355" i="11"/>
  <c r="AS1355" i="11" s="1"/>
  <c r="AN1281" i="11"/>
  <c r="AR1281" i="11" s="1"/>
  <c r="AP1369" i="11"/>
  <c r="AS1369" i="11" s="1"/>
  <c r="AP1297" i="11"/>
  <c r="AS1297" i="11" s="1"/>
  <c r="AN1328" i="11"/>
  <c r="AR1328" i="11" s="1"/>
  <c r="AN1320" i="11"/>
  <c r="AR1320" i="11" s="1"/>
  <c r="AN1353" i="11"/>
  <c r="AR1353" i="11" s="1"/>
  <c r="AP1310" i="11"/>
  <c r="AS1310" i="11" s="1"/>
  <c r="AN1310" i="11"/>
  <c r="AR1310" i="11" s="1"/>
  <c r="AP1363" i="11"/>
  <c r="AS1363" i="11" s="1"/>
  <c r="AP1300" i="11"/>
  <c r="AS1300" i="11" s="1"/>
  <c r="AN1284" i="11"/>
  <c r="AR1284" i="11" s="1"/>
  <c r="AN1294" i="11"/>
  <c r="AR1294" i="11" s="1"/>
  <c r="AP1265" i="11"/>
  <c r="AS1265" i="11" s="1"/>
  <c r="AN1276" i="11"/>
  <c r="AR1276" i="11" s="1"/>
  <c r="AP1331" i="11"/>
  <c r="AS1331" i="11" s="1"/>
  <c r="AN1301" i="11"/>
  <c r="AR1301" i="11" s="1"/>
  <c r="AN1280" i="11"/>
  <c r="AR1280" i="11" s="1"/>
  <c r="AP1283" i="11"/>
  <c r="AS1283" i="11" s="1"/>
  <c r="AN1323" i="11"/>
  <c r="AR1323" i="11" s="1"/>
  <c r="AP1324" i="11"/>
  <c r="AS1324" i="11" s="1"/>
  <c r="AP1361" i="11"/>
  <c r="AS1361" i="11" s="1"/>
  <c r="AN1352" i="11"/>
  <c r="AR1352" i="11" s="1"/>
  <c r="AN1271" i="11"/>
  <c r="AR1271" i="11" s="1"/>
  <c r="AN1358" i="11"/>
  <c r="AR1358" i="11" s="1"/>
  <c r="AP1352" i="11"/>
  <c r="AS1352" i="11" s="1"/>
  <c r="AP1319" i="11"/>
  <c r="AS1319" i="11" s="1"/>
  <c r="AN1324" i="11"/>
  <c r="AR1324" i="11" s="1"/>
  <c r="AP1276" i="11"/>
  <c r="AS1276" i="11" s="1"/>
  <c r="AP1350" i="11"/>
  <c r="AS1350" i="11" s="1"/>
  <c r="AN1312" i="11"/>
  <c r="AR1312" i="11" s="1"/>
  <c r="AN1364" i="11"/>
  <c r="AR1364" i="11" s="1"/>
  <c r="AP1356" i="11"/>
  <c r="AS1356" i="11" s="1"/>
  <c r="AP1346" i="11"/>
  <c r="AS1346" i="11" s="1"/>
  <c r="AN1317" i="11"/>
  <c r="AR1317" i="11" s="1"/>
  <c r="AN1303" i="11"/>
  <c r="AR1303" i="11" s="1"/>
  <c r="AP1284" i="11"/>
  <c r="AS1284" i="11" s="1"/>
  <c r="AN1369" i="11"/>
  <c r="AR1369" i="11" s="1"/>
  <c r="AP1269" i="11"/>
  <c r="AS1269" i="11" s="1"/>
  <c r="AN1311" i="11"/>
  <c r="AR1311" i="11" s="1"/>
  <c r="AN1361" i="11"/>
  <c r="AR1361" i="11" s="1"/>
  <c r="AP1317" i="11"/>
  <c r="AS1317" i="11" s="1"/>
  <c r="AN1357" i="11"/>
  <c r="AR1357" i="11" s="1"/>
  <c r="AP1289" i="11"/>
  <c r="AS1289" i="11" s="1"/>
  <c r="AP1296" i="11"/>
  <c r="AS1296" i="11" s="1"/>
  <c r="AN1343" i="11"/>
  <c r="AR1343" i="11" s="1"/>
  <c r="AP1271" i="11"/>
  <c r="AS1271" i="11" s="1"/>
  <c r="AP1268" i="11"/>
  <c r="AS1268" i="11" s="1"/>
  <c r="AP1274" i="11"/>
  <c r="AS1274" i="11" s="1"/>
  <c r="AN1292" i="11"/>
  <c r="AR1292" i="11" s="1"/>
  <c r="AN1316" i="11"/>
  <c r="AR1316" i="11" s="1"/>
  <c r="AN1302" i="11"/>
  <c r="AR1302" i="11" s="1"/>
  <c r="AN1333" i="11"/>
  <c r="AR1333" i="11" s="1"/>
  <c r="AP1321" i="11"/>
  <c r="AS1321" i="11" s="1"/>
  <c r="AP1303" i="11"/>
  <c r="AS1303" i="11" s="1"/>
  <c r="AP1328" i="11"/>
  <c r="AS1328" i="11" s="1"/>
  <c r="AN1351" i="11"/>
  <c r="AR1351" i="11" s="1"/>
  <c r="AP1334" i="11"/>
  <c r="AS1334" i="11" s="1"/>
  <c r="AP1279" i="11"/>
  <c r="AS1279" i="11" s="1"/>
  <c r="AN1318" i="11"/>
  <c r="AR1318" i="11" s="1"/>
  <c r="AN1277" i="11"/>
  <c r="AR1277" i="11" s="1"/>
  <c r="AN1268" i="11"/>
  <c r="AR1268" i="11" s="1"/>
  <c r="AN1272" i="11"/>
  <c r="AR1272" i="11" s="1"/>
  <c r="AN1289" i="11"/>
  <c r="AR1289" i="11" s="1"/>
  <c r="AP1343" i="11"/>
  <c r="AS1343" i="11" s="1"/>
  <c r="AN1365" i="11"/>
  <c r="AR1365" i="11" s="1"/>
  <c r="AP1354" i="11"/>
  <c r="AS1354" i="11" s="1"/>
  <c r="AN1309" i="11"/>
  <c r="AR1309" i="11" s="1"/>
  <c r="AP1295" i="11"/>
  <c r="AS1295" i="11" s="1"/>
  <c r="AN1278" i="11"/>
  <c r="AR1278" i="11" s="1"/>
  <c r="AP1349" i="11"/>
  <c r="AS1349" i="11" s="1"/>
  <c r="AN1326" i="11"/>
  <c r="AR1326" i="11" s="1"/>
  <c r="AN1297" i="11"/>
  <c r="AR1297" i="11" s="1"/>
  <c r="AN1300" i="11"/>
  <c r="AR1300" i="11" s="1"/>
  <c r="AN1308" i="11"/>
  <c r="AR1308" i="11" s="1"/>
  <c r="AN1332" i="11"/>
  <c r="AR1332" i="11" s="1"/>
  <c r="AP1344" i="11"/>
  <c r="AS1344" i="11" s="1"/>
  <c r="AP1358" i="11"/>
  <c r="AS1358" i="11" s="1"/>
  <c r="AN1355" i="11"/>
  <c r="AR1355" i="11" s="1"/>
  <c r="AN1356" i="11"/>
  <c r="AR1356" i="11" s="1"/>
  <c r="AP1341" i="11"/>
  <c r="AS1341" i="11" s="1"/>
  <c r="AN1367" i="11"/>
  <c r="AR1367" i="11" s="1"/>
  <c r="AP1287" i="11"/>
  <c r="AS1287" i="11" s="1"/>
  <c r="AN1327" i="11"/>
  <c r="AR1327" i="11" s="1"/>
  <c r="AN1270" i="11"/>
  <c r="AR1270" i="11" s="1"/>
  <c r="AN1334" i="11"/>
  <c r="AR1334" i="11" s="1"/>
  <c r="AP1339" i="11"/>
  <c r="AS1339" i="11" s="1"/>
  <c r="AP1326" i="11"/>
  <c r="AS1326" i="11" s="1"/>
  <c r="AN1321" i="11"/>
  <c r="AR1321" i="11" s="1"/>
  <c r="AP1360" i="11"/>
  <c r="AS1360" i="11" s="1"/>
  <c r="AN1296" i="11"/>
  <c r="AR1296" i="11" s="1"/>
  <c r="AN1347" i="11"/>
  <c r="AR1347" i="11" s="1"/>
  <c r="AN1345" i="11"/>
  <c r="AR1345" i="11" s="1"/>
  <c r="AP1364" i="11"/>
  <c r="AS1364" i="11" s="1"/>
  <c r="AP1318" i="11"/>
  <c r="AS1318" i="11" s="1"/>
  <c r="AP1299" i="11"/>
  <c r="AS1299" i="11" s="1"/>
  <c r="AP1327" i="11"/>
  <c r="AS1327" i="11" s="1"/>
  <c r="AN1299" i="11"/>
  <c r="AR1299" i="11" s="1"/>
  <c r="AN1305" i="11"/>
  <c r="AR1305" i="11" s="1"/>
  <c r="AN1274" i="11"/>
  <c r="AR1274" i="11" s="1"/>
  <c r="AN1341" i="11"/>
  <c r="AR1341" i="11" s="1"/>
  <c r="AN1335" i="11"/>
  <c r="AR1335" i="11" s="1"/>
  <c r="L31" i="54"/>
  <c r="H53" i="33"/>
  <c r="F25" i="33"/>
  <c r="D25" i="33" s="1"/>
  <c r="I25" i="33"/>
  <c r="G25" i="33" s="1"/>
  <c r="M251" i="54" s="1"/>
  <c r="M41" i="54" s="1"/>
  <c r="I44" i="33"/>
  <c r="F44" i="33"/>
  <c r="K52" i="33"/>
  <c r="K53" i="33" s="1"/>
  <c r="L147" i="54"/>
  <c r="L6" i="54" s="1"/>
  <c r="L9" i="54" s="1"/>
  <c r="L70" i="54"/>
  <c r="N110" i="54"/>
  <c r="H110" i="54"/>
  <c r="T110" i="54"/>
  <c r="AS468" i="11"/>
  <c r="U144" i="54"/>
  <c r="M104" i="54"/>
  <c r="O144" i="54"/>
  <c r="M54" i="54"/>
  <c r="I32" i="33"/>
  <c r="G32" i="33" s="1"/>
  <c r="M258" i="54" s="1"/>
  <c r="F32" i="33"/>
  <c r="D32" i="33" s="1"/>
  <c r="M49" i="54"/>
  <c r="U139" i="54"/>
  <c r="M99" i="54"/>
  <c r="O139" i="54"/>
  <c r="AR3502" i="11"/>
  <c r="U129" i="54"/>
  <c r="O129" i="54"/>
  <c r="M89" i="54"/>
  <c r="M39" i="54"/>
  <c r="O240" i="54"/>
  <c r="U240" i="54"/>
  <c r="AB240" i="54" s="1"/>
  <c r="AE240" i="54" s="1"/>
  <c r="C19" i="33"/>
  <c r="L245" i="54"/>
  <c r="K42" i="33"/>
  <c r="I4" i="33"/>
  <c r="F4" i="33"/>
  <c r="O244" i="54"/>
  <c r="O34" i="54" s="1"/>
  <c r="U244" i="54"/>
  <c r="M34" i="54"/>
  <c r="U255" i="54"/>
  <c r="AB255" i="54" s="1"/>
  <c r="AE255" i="54" s="1"/>
  <c r="O255" i="54"/>
  <c r="C36" i="33"/>
  <c r="L262" i="54"/>
  <c r="C27" i="33"/>
  <c r="L253" i="54"/>
  <c r="U231" i="54"/>
  <c r="AB231" i="54" s="1"/>
  <c r="AE231" i="54" s="1"/>
  <c r="O231" i="54"/>
  <c r="C12" i="33"/>
  <c r="L238" i="54"/>
  <c r="C16" i="33"/>
  <c r="L242" i="54"/>
  <c r="O265" i="54"/>
  <c r="U265" i="54"/>
  <c r="AB265" i="54" s="1"/>
  <c r="AE265" i="54" s="1"/>
  <c r="L275" i="54"/>
  <c r="C50" i="33"/>
  <c r="C29" i="33"/>
  <c r="L255" i="54"/>
  <c r="C6" i="33"/>
  <c r="L232" i="54"/>
  <c r="O263" i="54"/>
  <c r="U263" i="54"/>
  <c r="AB263" i="54" s="1"/>
  <c r="AE263" i="54" s="1"/>
  <c r="M268" i="54"/>
  <c r="U262" i="54"/>
  <c r="AB262" i="54" s="1"/>
  <c r="AE262" i="54" s="1"/>
  <c r="O262" i="54"/>
  <c r="U242" i="54"/>
  <c r="AB242" i="54" s="1"/>
  <c r="AE242" i="54" s="1"/>
  <c r="O242" i="54"/>
  <c r="F11" i="33"/>
  <c r="D11" i="33" s="1"/>
  <c r="I11" i="33"/>
  <c r="G11" i="33" s="1"/>
  <c r="M237" i="54" s="1"/>
  <c r="M27" i="54" s="1"/>
  <c r="C14" i="33"/>
  <c r="L240" i="54"/>
  <c r="I22" i="33"/>
  <c r="G22" i="33" s="1"/>
  <c r="M248" i="54" s="1"/>
  <c r="F22" i="33"/>
  <c r="D22" i="33" s="1"/>
  <c r="V269" i="54"/>
  <c r="V277" i="54" s="1"/>
  <c r="M52" i="33"/>
  <c r="M53" i="33" s="1"/>
  <c r="AS500" i="11"/>
  <c r="N137" i="54"/>
  <c r="L47" i="54"/>
  <c r="L97" i="54"/>
  <c r="T137" i="54"/>
  <c r="H137" i="54"/>
  <c r="F9" i="33"/>
  <c r="D9" i="33" s="1"/>
  <c r="I9" i="33"/>
  <c r="G9" i="33" s="1"/>
  <c r="M235" i="54" s="1"/>
  <c r="M25" i="54" s="1"/>
  <c r="O130" i="54"/>
  <c r="M40" i="54"/>
  <c r="U130" i="54"/>
  <c r="M90" i="54"/>
  <c r="AS1705" i="11"/>
  <c r="AS3480" i="11"/>
  <c r="N129" i="54"/>
  <c r="H129" i="54"/>
  <c r="L39" i="54"/>
  <c r="T129" i="54"/>
  <c r="L89" i="54"/>
  <c r="H138" i="54"/>
  <c r="T138" i="54"/>
  <c r="L98" i="54"/>
  <c r="N138" i="54"/>
  <c r="O146" i="54"/>
  <c r="M106" i="54"/>
  <c r="U146" i="54"/>
  <c r="M56" i="54"/>
  <c r="U117" i="54"/>
  <c r="O117" i="54"/>
  <c r="M77" i="54"/>
  <c r="L26" i="54"/>
  <c r="T116" i="54"/>
  <c r="L76" i="54"/>
  <c r="H116" i="54"/>
  <c r="N116" i="54"/>
  <c r="J62" i="58"/>
  <c r="M80" i="58"/>
  <c r="I62" i="58"/>
  <c r="I63" i="58" s="1"/>
  <c r="J47" i="58"/>
  <c r="I47" i="58"/>
  <c r="I48" i="58" s="1"/>
  <c r="I55" i="58" s="1"/>
  <c r="C38" i="33"/>
  <c r="L264" i="54"/>
  <c r="T272" i="54"/>
  <c r="N272" i="54"/>
  <c r="N62" i="54" s="1"/>
  <c r="L62" i="54"/>
  <c r="H272" i="54"/>
  <c r="N115" i="54"/>
  <c r="T115" i="54"/>
  <c r="H115" i="54"/>
  <c r="L75" i="54"/>
  <c r="C72" i="33"/>
  <c r="D69" i="33"/>
  <c r="O276" i="54"/>
  <c r="O66" i="54" s="1"/>
  <c r="U276" i="54"/>
  <c r="M66" i="54"/>
  <c r="I46" i="33"/>
  <c r="G46" i="33" s="1"/>
  <c r="M271" i="54" s="1"/>
  <c r="F46" i="33"/>
  <c r="D46" i="33" s="1"/>
  <c r="O232" i="54"/>
  <c r="O22" i="54" s="1"/>
  <c r="U232" i="54"/>
  <c r="M22" i="54"/>
  <c r="C37" i="33"/>
  <c r="L263" i="54"/>
  <c r="L53" i="54" s="1"/>
  <c r="AR500" i="11"/>
  <c r="U62" i="54"/>
  <c r="AB62" i="54" s="1"/>
  <c r="AE62" i="54" s="1"/>
  <c r="AB272" i="54"/>
  <c r="AE272" i="54" s="1"/>
  <c r="E53" i="33"/>
  <c r="O142" i="54"/>
  <c r="U142" i="54"/>
  <c r="M52" i="54"/>
  <c r="M102" i="54"/>
  <c r="AR528" i="11"/>
  <c r="AS528" i="11"/>
  <c r="O116" i="54"/>
  <c r="M76" i="54"/>
  <c r="M26" i="54"/>
  <c r="U116" i="54"/>
  <c r="N130" i="54"/>
  <c r="L90" i="54"/>
  <c r="L40" i="54"/>
  <c r="T130" i="54"/>
  <c r="H130" i="54"/>
  <c r="AR3480" i="11"/>
  <c r="AR460" i="11"/>
  <c r="N122" i="54"/>
  <c r="L82" i="54"/>
  <c r="H122" i="54"/>
  <c r="T122" i="54"/>
  <c r="L32" i="54"/>
  <c r="AR3478" i="11"/>
  <c r="AS3478" i="11"/>
  <c r="U114" i="54"/>
  <c r="M24" i="54"/>
  <c r="M74" i="54"/>
  <c r="O114" i="54"/>
  <c r="N111" i="54"/>
  <c r="T111" i="54"/>
  <c r="H111" i="54"/>
  <c r="L71" i="54"/>
  <c r="L21" i="54"/>
  <c r="O134" i="54"/>
  <c r="M94" i="54"/>
  <c r="U134" i="54"/>
  <c r="M44" i="54"/>
  <c r="L104" i="54"/>
  <c r="H144" i="54"/>
  <c r="T144" i="54"/>
  <c r="N144" i="54"/>
  <c r="T141" i="54"/>
  <c r="L101" i="54"/>
  <c r="L51" i="54"/>
  <c r="N141" i="54"/>
  <c r="H141" i="54"/>
  <c r="AS460" i="11"/>
  <c r="N131" i="54"/>
  <c r="H131" i="54"/>
  <c r="T131" i="54"/>
  <c r="L91" i="54"/>
  <c r="L45" i="54"/>
  <c r="T135" i="54"/>
  <c r="L95" i="54"/>
  <c r="N135" i="54"/>
  <c r="H135" i="54"/>
  <c r="N145" i="54"/>
  <c r="L105" i="54"/>
  <c r="L55" i="54"/>
  <c r="H145" i="54"/>
  <c r="T145" i="54"/>
  <c r="AB187" i="54"/>
  <c r="AE187" i="54" s="1"/>
  <c r="H7" i="54"/>
  <c r="I7" i="54" s="1"/>
  <c r="J7" i="54" s="1"/>
  <c r="I187" i="54"/>
  <c r="J187" i="54" s="1"/>
  <c r="T7" i="54"/>
  <c r="AA187" i="54"/>
  <c r="AD187" i="54" s="1"/>
  <c r="I145" i="54" l="1"/>
  <c r="J145" i="54" s="1"/>
  <c r="H105" i="54"/>
  <c r="I105" i="54" s="1"/>
  <c r="J105" i="54" s="1"/>
  <c r="AA135" i="54"/>
  <c r="AD135" i="54" s="1"/>
  <c r="T95" i="54"/>
  <c r="N91" i="54"/>
  <c r="I111" i="54"/>
  <c r="J111" i="54" s="1"/>
  <c r="H71" i="54"/>
  <c r="I71" i="54" s="1"/>
  <c r="J71" i="54" s="1"/>
  <c r="I122" i="54"/>
  <c r="J122" i="54" s="1"/>
  <c r="H82" i="54"/>
  <c r="I82" i="54" s="1"/>
  <c r="J82" i="54" s="1"/>
  <c r="K47" i="58"/>
  <c r="M46" i="58"/>
  <c r="N57" i="58" s="1"/>
  <c r="O77" i="54"/>
  <c r="C11" i="33"/>
  <c r="L237" i="54"/>
  <c r="U268" i="54"/>
  <c r="O268" i="54"/>
  <c r="M58" i="54"/>
  <c r="L65" i="54"/>
  <c r="N275" i="54"/>
  <c r="N65" i="54" s="1"/>
  <c r="T275" i="54"/>
  <c r="H275" i="54"/>
  <c r="AB139" i="54"/>
  <c r="AE139" i="54" s="1"/>
  <c r="U99" i="54"/>
  <c r="U49" i="54"/>
  <c r="AB49" i="54" s="1"/>
  <c r="AE49" i="54" s="1"/>
  <c r="C25" i="33"/>
  <c r="L251" i="54"/>
  <c r="C7" i="33"/>
  <c r="L233" i="54"/>
  <c r="I114" i="54"/>
  <c r="J114" i="54" s="1"/>
  <c r="H74" i="54"/>
  <c r="I74" i="54" s="1"/>
  <c r="J74" i="54" s="1"/>
  <c r="M107" i="54"/>
  <c r="O30" i="54"/>
  <c r="O80" i="54"/>
  <c r="I252" i="54"/>
  <c r="J252" i="54" s="1"/>
  <c r="H42" i="54"/>
  <c r="I42" i="54" s="1"/>
  <c r="J42" i="54" s="1"/>
  <c r="T261" i="54"/>
  <c r="AA261" i="54" s="1"/>
  <c r="AD261" i="54" s="1"/>
  <c r="N261" i="54"/>
  <c r="H261" i="54"/>
  <c r="I261" i="54" s="1"/>
  <c r="J261" i="54" s="1"/>
  <c r="AP1805" i="11"/>
  <c r="AS1805" i="11" s="1"/>
  <c r="AN1869" i="11"/>
  <c r="AR1869" i="11" s="1"/>
  <c r="AN1793" i="11"/>
  <c r="AR1793" i="11" s="1"/>
  <c r="AP1874" i="11"/>
  <c r="AS1874" i="11" s="1"/>
  <c r="AN1853" i="11"/>
  <c r="AR1853" i="11" s="1"/>
  <c r="AP1884" i="11"/>
  <c r="AS1884" i="11" s="1"/>
  <c r="AN1805" i="11"/>
  <c r="AR1805" i="11" s="1"/>
  <c r="AP1890" i="11"/>
  <c r="AS1890" i="11" s="1"/>
  <c r="AP1793" i="11"/>
  <c r="AS1793" i="11" s="1"/>
  <c r="AP1869" i="11"/>
  <c r="AS1869" i="11" s="1"/>
  <c r="AP1889" i="11"/>
  <c r="AS1889" i="11" s="1"/>
  <c r="AN1889" i="11"/>
  <c r="AR1889" i="11" s="1"/>
  <c r="AN1795" i="11"/>
  <c r="AR1795" i="11" s="1"/>
  <c r="AP1853" i="11"/>
  <c r="AS1853" i="11" s="1"/>
  <c r="AN1877" i="11"/>
  <c r="AR1877" i="11" s="1"/>
  <c r="AN1850" i="11"/>
  <c r="AR1850" i="11" s="1"/>
  <c r="AP1829" i="11"/>
  <c r="AS1829" i="11" s="1"/>
  <c r="AN1864" i="11"/>
  <c r="AR1864" i="11" s="1"/>
  <c r="AN1852" i="11"/>
  <c r="AR1852" i="11" s="1"/>
  <c r="AP1886" i="11"/>
  <c r="AS1886" i="11" s="1"/>
  <c r="AN1872" i="11"/>
  <c r="AR1872" i="11" s="1"/>
  <c r="AN1851" i="11"/>
  <c r="AR1851" i="11" s="1"/>
  <c r="AN1813" i="11"/>
  <c r="AR1813" i="11" s="1"/>
  <c r="AN1873" i="11"/>
  <c r="AR1873" i="11" s="1"/>
  <c r="AP1891" i="11"/>
  <c r="AS1891" i="11" s="1"/>
  <c r="AP1816" i="11"/>
  <c r="AS1816" i="11" s="1"/>
  <c r="AP1887" i="11"/>
  <c r="AS1887" i="11" s="1"/>
  <c r="AP1892" i="11"/>
  <c r="AS1892" i="11" s="1"/>
  <c r="AP1804" i="11"/>
  <c r="AS1804" i="11" s="1"/>
  <c r="AN1839" i="11"/>
  <c r="AR1839" i="11" s="1"/>
  <c r="AN1840" i="11"/>
  <c r="AR1840" i="11" s="1"/>
  <c r="AP1885" i="11"/>
  <c r="AS1885" i="11" s="1"/>
  <c r="AP1865" i="11"/>
  <c r="AS1865" i="11" s="1"/>
  <c r="AN1829" i="11"/>
  <c r="AR1829" i="11" s="1"/>
  <c r="AP1850" i="11"/>
  <c r="AS1850" i="11" s="1"/>
  <c r="AP1878" i="11"/>
  <c r="AS1878" i="11" s="1"/>
  <c r="AN1836" i="11"/>
  <c r="AR1836" i="11" s="1"/>
  <c r="AP1813" i="11"/>
  <c r="AS1813" i="11" s="1"/>
  <c r="AN1865" i="11"/>
  <c r="AR1865" i="11" s="1"/>
  <c r="AP1795" i="11"/>
  <c r="AS1795" i="11" s="1"/>
  <c r="AN1811" i="11"/>
  <c r="AR1811" i="11" s="1"/>
  <c r="AN1861" i="11"/>
  <c r="AR1861" i="11" s="1"/>
  <c r="AN1884" i="11"/>
  <c r="AR1884" i="11" s="1"/>
  <c r="AN1892" i="11"/>
  <c r="AR1892" i="11" s="1"/>
  <c r="AP1888" i="11"/>
  <c r="AS1888" i="11" s="1"/>
  <c r="AP1832" i="11"/>
  <c r="AS1832" i="11" s="1"/>
  <c r="AN1826" i="11"/>
  <c r="AR1826" i="11" s="1"/>
  <c r="AP1834" i="11"/>
  <c r="AS1834" i="11" s="1"/>
  <c r="AN1796" i="11"/>
  <c r="AR1796" i="11" s="1"/>
  <c r="AP1820" i="11"/>
  <c r="AS1820" i="11" s="1"/>
  <c r="AP1849" i="11"/>
  <c r="AS1849" i="11" s="1"/>
  <c r="AP1836" i="11"/>
  <c r="AS1836" i="11" s="1"/>
  <c r="AP1831" i="11"/>
  <c r="AS1831" i="11" s="1"/>
  <c r="AN1825" i="11"/>
  <c r="AR1825" i="11" s="1"/>
  <c r="AN1834" i="11"/>
  <c r="AR1834" i="11" s="1"/>
  <c r="AP1794" i="11"/>
  <c r="AS1794" i="11" s="1"/>
  <c r="AN1860" i="11"/>
  <c r="AR1860" i="11" s="1"/>
  <c r="AP1790" i="11"/>
  <c r="AS1790" i="11" s="1"/>
  <c r="AP1808" i="11"/>
  <c r="AS1808" i="11" s="1"/>
  <c r="AP1861" i="11"/>
  <c r="AS1861" i="11" s="1"/>
  <c r="AP1825" i="11"/>
  <c r="AS1825" i="11" s="1"/>
  <c r="AN1881" i="11"/>
  <c r="AR1881" i="11" s="1"/>
  <c r="AP1856" i="11"/>
  <c r="AS1856" i="11" s="1"/>
  <c r="AN1800" i="11"/>
  <c r="AR1800" i="11" s="1"/>
  <c r="AP1847" i="11"/>
  <c r="AS1847" i="11" s="1"/>
  <c r="AN1827" i="11"/>
  <c r="AR1827" i="11" s="1"/>
  <c r="AN1844" i="11"/>
  <c r="AR1844" i="11" s="1"/>
  <c r="AP1815" i="11"/>
  <c r="AS1815" i="11" s="1"/>
  <c r="AP1894" i="11"/>
  <c r="AS1894" i="11" s="1"/>
  <c r="AP1877" i="11"/>
  <c r="AS1877" i="11" s="1"/>
  <c r="AN1814" i="11"/>
  <c r="AR1814" i="11" s="1"/>
  <c r="AP1826" i="11"/>
  <c r="AS1826" i="11" s="1"/>
  <c r="AN1804" i="11"/>
  <c r="AR1804" i="11" s="1"/>
  <c r="AP1810" i="11"/>
  <c r="AS1810" i="11" s="1"/>
  <c r="AN1856" i="11"/>
  <c r="AR1856" i="11" s="1"/>
  <c r="AN1803" i="11"/>
  <c r="AR1803" i="11" s="1"/>
  <c r="AN1871" i="11"/>
  <c r="AR1871" i="11" s="1"/>
  <c r="AN1880" i="11"/>
  <c r="AR1880" i="11" s="1"/>
  <c r="AN1893" i="11"/>
  <c r="AR1893" i="11" s="1"/>
  <c r="AN1831" i="11"/>
  <c r="AR1831" i="11" s="1"/>
  <c r="AP1852" i="11"/>
  <c r="AS1852" i="11" s="1"/>
  <c r="AN1887" i="11"/>
  <c r="AR1887" i="11" s="1"/>
  <c r="AN1794" i="11"/>
  <c r="AR1794" i="11" s="1"/>
  <c r="AP1812" i="11"/>
  <c r="AS1812" i="11" s="1"/>
  <c r="AP1807" i="11"/>
  <c r="AS1807" i="11" s="1"/>
  <c r="AP1859" i="11"/>
  <c r="AS1859" i="11" s="1"/>
  <c r="AN1837" i="11"/>
  <c r="AR1837" i="11" s="1"/>
  <c r="AN1808" i="11"/>
  <c r="AR1808" i="11" s="1"/>
  <c r="AP1835" i="11"/>
  <c r="AS1835" i="11" s="1"/>
  <c r="AN1820" i="11"/>
  <c r="AR1820" i="11" s="1"/>
  <c r="AN1867" i="11"/>
  <c r="AR1867" i="11" s="1"/>
  <c r="AN1894" i="11"/>
  <c r="AR1894" i="11" s="1"/>
  <c r="AP1821" i="11"/>
  <c r="AS1821" i="11" s="1"/>
  <c r="AN1792" i="11"/>
  <c r="AR1792" i="11" s="1"/>
  <c r="AN1866" i="11"/>
  <c r="AR1866" i="11" s="1"/>
  <c r="AP1800" i="11"/>
  <c r="AS1800" i="11" s="1"/>
  <c r="AP1819" i="11"/>
  <c r="AS1819" i="11" s="1"/>
  <c r="AN1822" i="11"/>
  <c r="AR1822" i="11" s="1"/>
  <c r="AN1882" i="11"/>
  <c r="AR1882" i="11" s="1"/>
  <c r="AP1864" i="11"/>
  <c r="AS1864" i="11" s="1"/>
  <c r="AN1886" i="11"/>
  <c r="AR1886" i="11" s="1"/>
  <c r="AP1828" i="11"/>
  <c r="AS1828" i="11" s="1"/>
  <c r="AP1876" i="11"/>
  <c r="AS1876" i="11" s="1"/>
  <c r="AP1883" i="11"/>
  <c r="AS1883" i="11" s="1"/>
  <c r="AN1885" i="11"/>
  <c r="AR1885" i="11" s="1"/>
  <c r="AN1824" i="11"/>
  <c r="AR1824" i="11" s="1"/>
  <c r="AN1790" i="11"/>
  <c r="AR1790" i="11" s="1"/>
  <c r="AP1814" i="11"/>
  <c r="AS1814" i="11" s="1"/>
  <c r="AN1874" i="11"/>
  <c r="AR1874" i="11" s="1"/>
  <c r="AN1830" i="11"/>
  <c r="AR1830" i="11" s="1"/>
  <c r="AP1872" i="11"/>
  <c r="AS1872" i="11" s="1"/>
  <c r="AN1878" i="11"/>
  <c r="AR1878" i="11" s="1"/>
  <c r="AP1875" i="11"/>
  <c r="AS1875" i="11" s="1"/>
  <c r="AP1827" i="11"/>
  <c r="AS1827" i="11" s="1"/>
  <c r="AN1888" i="11"/>
  <c r="AR1888" i="11" s="1"/>
  <c r="AP1823" i="11"/>
  <c r="AS1823" i="11" s="1"/>
  <c r="AN1802" i="11"/>
  <c r="AR1802" i="11" s="1"/>
  <c r="AP1868" i="11"/>
  <c r="AS1868" i="11" s="1"/>
  <c r="AN1806" i="11"/>
  <c r="AR1806" i="11" s="1"/>
  <c r="AN1821" i="11"/>
  <c r="AR1821" i="11" s="1"/>
  <c r="AP1851" i="11"/>
  <c r="AS1851" i="11" s="1"/>
  <c r="AN1797" i="11"/>
  <c r="AR1797" i="11" s="1"/>
  <c r="AN1817" i="11"/>
  <c r="AR1817" i="11" s="1"/>
  <c r="AP1844" i="11"/>
  <c r="AS1844" i="11" s="1"/>
  <c r="AN1809" i="11"/>
  <c r="AR1809" i="11" s="1"/>
  <c r="AN1810" i="11"/>
  <c r="AR1810" i="11" s="1"/>
  <c r="AN1870" i="11"/>
  <c r="AR1870" i="11" s="1"/>
  <c r="AP1873" i="11"/>
  <c r="AS1873" i="11" s="1"/>
  <c r="AP1796" i="11"/>
  <c r="AS1796" i="11" s="1"/>
  <c r="AP1791" i="11"/>
  <c r="AS1791" i="11" s="1"/>
  <c r="AP1817" i="11"/>
  <c r="AS1817" i="11" s="1"/>
  <c r="AN1868" i="11"/>
  <c r="AR1868" i="11" s="1"/>
  <c r="AN1819" i="11"/>
  <c r="AR1819" i="11" s="1"/>
  <c r="AN1801" i="11"/>
  <c r="AR1801" i="11" s="1"/>
  <c r="AP1862" i="11"/>
  <c r="AS1862" i="11" s="1"/>
  <c r="AP1822" i="11"/>
  <c r="AS1822" i="11" s="1"/>
  <c r="AN1841" i="11"/>
  <c r="AR1841" i="11" s="1"/>
  <c r="AP1871" i="11"/>
  <c r="AS1871" i="11" s="1"/>
  <c r="AP1845" i="11"/>
  <c r="AS1845" i="11" s="1"/>
  <c r="AP1863" i="11"/>
  <c r="AS1863" i="11" s="1"/>
  <c r="AN1835" i="11"/>
  <c r="AR1835" i="11" s="1"/>
  <c r="AP1801" i="11"/>
  <c r="AS1801" i="11" s="1"/>
  <c r="AP1854" i="11"/>
  <c r="AS1854" i="11" s="1"/>
  <c r="AN1863" i="11"/>
  <c r="AR1863" i="11" s="1"/>
  <c r="AP1824" i="11"/>
  <c r="AS1824" i="11" s="1"/>
  <c r="AN1846" i="11"/>
  <c r="AR1846" i="11" s="1"/>
  <c r="AP1881" i="11"/>
  <c r="AS1881" i="11" s="1"/>
  <c r="AP1882" i="11"/>
  <c r="AS1882" i="11" s="1"/>
  <c r="AN1875" i="11"/>
  <c r="AR1875" i="11" s="1"/>
  <c r="AN1849" i="11"/>
  <c r="AR1849" i="11" s="1"/>
  <c r="AN1855" i="11"/>
  <c r="AR1855" i="11" s="1"/>
  <c r="AP1870" i="11"/>
  <c r="AS1870" i="11" s="1"/>
  <c r="AP1802" i="11"/>
  <c r="AS1802" i="11" s="1"/>
  <c r="AN1879" i="11"/>
  <c r="AR1879" i="11" s="1"/>
  <c r="AP1858" i="11"/>
  <c r="AS1858" i="11" s="1"/>
  <c r="AN1876" i="11"/>
  <c r="AR1876" i="11" s="1"/>
  <c r="AN1859" i="11"/>
  <c r="AR1859" i="11" s="1"/>
  <c r="AN1891" i="11"/>
  <c r="AR1891" i="11" s="1"/>
  <c r="AN1854" i="11"/>
  <c r="AR1854" i="11" s="1"/>
  <c r="AP1857" i="11"/>
  <c r="AS1857" i="11" s="1"/>
  <c r="AN1833" i="11"/>
  <c r="AR1833" i="11" s="1"/>
  <c r="AP1860" i="11"/>
  <c r="AS1860" i="11" s="1"/>
  <c r="AP1797" i="11"/>
  <c r="AS1797" i="11" s="1"/>
  <c r="AP1833" i="11"/>
  <c r="AS1833" i="11" s="1"/>
  <c r="AP1809" i="11"/>
  <c r="AS1809" i="11" s="1"/>
  <c r="AP1818" i="11"/>
  <c r="AS1818" i="11" s="1"/>
  <c r="AN1828" i="11"/>
  <c r="AR1828" i="11" s="1"/>
  <c r="AP1846" i="11"/>
  <c r="AS1846" i="11" s="1"/>
  <c r="AP1880" i="11"/>
  <c r="AS1880" i="11" s="1"/>
  <c r="AN1791" i="11"/>
  <c r="AR1791" i="11" s="1"/>
  <c r="AP1842" i="11"/>
  <c r="AS1842" i="11" s="1"/>
  <c r="AP1792" i="11"/>
  <c r="AS1792" i="11" s="1"/>
  <c r="AN1812" i="11"/>
  <c r="AR1812" i="11" s="1"/>
  <c r="AP1866" i="11"/>
  <c r="AS1866" i="11" s="1"/>
  <c r="AP1840" i="11"/>
  <c r="AS1840" i="11" s="1"/>
  <c r="AN1843" i="11"/>
  <c r="AR1843" i="11" s="1"/>
  <c r="AN1832" i="11"/>
  <c r="AR1832" i="11" s="1"/>
  <c r="AP1848" i="11"/>
  <c r="AS1848" i="11" s="1"/>
  <c r="AN1883" i="11"/>
  <c r="AR1883" i="11" s="1"/>
  <c r="AN1842" i="11"/>
  <c r="AR1842" i="11" s="1"/>
  <c r="AN1838" i="11"/>
  <c r="AR1838" i="11" s="1"/>
  <c r="AN1847" i="11"/>
  <c r="AR1847" i="11" s="1"/>
  <c r="AN1890" i="11"/>
  <c r="AR1890" i="11" s="1"/>
  <c r="AN1818" i="11"/>
  <c r="AR1818" i="11" s="1"/>
  <c r="AN1816" i="11"/>
  <c r="AR1816" i="11" s="1"/>
  <c r="AP1867" i="11"/>
  <c r="AS1867" i="11" s="1"/>
  <c r="AP1798" i="11"/>
  <c r="AS1798" i="11" s="1"/>
  <c r="AN1823" i="11"/>
  <c r="AR1823" i="11" s="1"/>
  <c r="AN1858" i="11"/>
  <c r="AR1858" i="11" s="1"/>
  <c r="AN1862" i="11"/>
  <c r="AR1862" i="11" s="1"/>
  <c r="AN1845" i="11"/>
  <c r="AR1845" i="11" s="1"/>
  <c r="AP1830" i="11"/>
  <c r="AS1830" i="11" s="1"/>
  <c r="AN1857" i="11"/>
  <c r="AR1857" i="11" s="1"/>
  <c r="AN1798" i="11"/>
  <c r="AR1798" i="11" s="1"/>
  <c r="AN1815" i="11"/>
  <c r="AR1815" i="11" s="1"/>
  <c r="AP1841" i="11"/>
  <c r="AS1841" i="11" s="1"/>
  <c r="AN1848" i="11"/>
  <c r="AR1848" i="11" s="1"/>
  <c r="AP1799" i="11"/>
  <c r="AS1799" i="11" s="1"/>
  <c r="AP1837" i="11"/>
  <c r="AS1837" i="11" s="1"/>
  <c r="AP1893" i="11"/>
  <c r="AS1893" i="11" s="1"/>
  <c r="AN1799" i="11"/>
  <c r="AR1799" i="11" s="1"/>
  <c r="AN1807" i="11"/>
  <c r="AR1807" i="11" s="1"/>
  <c r="AP1839" i="11"/>
  <c r="AS1839" i="11" s="1"/>
  <c r="AP1806" i="11"/>
  <c r="AS1806" i="11" s="1"/>
  <c r="AP1811" i="11"/>
  <c r="AS1811" i="11" s="1"/>
  <c r="AP1879" i="11"/>
  <c r="AS1879" i="11" s="1"/>
  <c r="AP1843" i="11"/>
  <c r="AS1843" i="11" s="1"/>
  <c r="AP1838" i="11"/>
  <c r="AS1838" i="11" s="1"/>
  <c r="AP1803" i="11"/>
  <c r="AS1803" i="11" s="1"/>
  <c r="AP1855" i="11"/>
  <c r="AS1855" i="11" s="1"/>
  <c r="AB122" i="54"/>
  <c r="AE122" i="54" s="1"/>
  <c r="U32" i="54"/>
  <c r="AB32" i="54" s="1"/>
  <c r="AE32" i="54" s="1"/>
  <c r="U82" i="54"/>
  <c r="C17" i="33"/>
  <c r="L243" i="54"/>
  <c r="AA143" i="54"/>
  <c r="AD143" i="54" s="1"/>
  <c r="T103" i="54"/>
  <c r="AB136" i="54"/>
  <c r="AE136" i="54" s="1"/>
  <c r="U46" i="54"/>
  <c r="AB46" i="54" s="1"/>
  <c r="AE46" i="54" s="1"/>
  <c r="U96" i="54"/>
  <c r="AB245" i="54"/>
  <c r="AE245" i="54" s="1"/>
  <c r="U35" i="54"/>
  <c r="AB35" i="54" s="1"/>
  <c r="AE35" i="54" s="1"/>
  <c r="AB246" i="54"/>
  <c r="AE246" i="54" s="1"/>
  <c r="U36" i="54"/>
  <c r="AB36" i="54" s="1"/>
  <c r="AE36" i="54" s="1"/>
  <c r="AB247" i="54"/>
  <c r="AE247" i="54" s="1"/>
  <c r="U37" i="54"/>
  <c r="AB37" i="54" s="1"/>
  <c r="AE37" i="54" s="1"/>
  <c r="AB140" i="54"/>
  <c r="AE140" i="54" s="1"/>
  <c r="U50" i="54"/>
  <c r="AB50" i="54" s="1"/>
  <c r="AE50" i="54" s="1"/>
  <c r="U100" i="54"/>
  <c r="I128" i="54"/>
  <c r="J128" i="54" s="1"/>
  <c r="H88" i="54"/>
  <c r="I88" i="54" s="1"/>
  <c r="J88" i="54" s="1"/>
  <c r="N74" i="54"/>
  <c r="O70" i="54"/>
  <c r="O147" i="54"/>
  <c r="O6" i="54" s="1"/>
  <c r="O9" i="54" s="1"/>
  <c r="U64" i="54"/>
  <c r="AB64" i="54" s="1"/>
  <c r="AE64" i="54" s="1"/>
  <c r="AB274" i="54"/>
  <c r="AE274" i="54" s="1"/>
  <c r="AA252" i="54"/>
  <c r="AD252" i="54" s="1"/>
  <c r="T42" i="54"/>
  <c r="AA42" i="54" s="1"/>
  <c r="AD42" i="54" s="1"/>
  <c r="N256" i="54"/>
  <c r="T256" i="54"/>
  <c r="AA256" i="54" s="1"/>
  <c r="AD256" i="54" s="1"/>
  <c r="H256" i="54"/>
  <c r="I256" i="54" s="1"/>
  <c r="J256" i="54" s="1"/>
  <c r="AP3748" i="11"/>
  <c r="AS3748" i="11" s="1"/>
  <c r="AN3736" i="11"/>
  <c r="AR3736" i="11" s="1"/>
  <c r="AN3744" i="11"/>
  <c r="AR3744" i="11" s="1"/>
  <c r="AN3712" i="11"/>
  <c r="AR3712" i="11" s="1"/>
  <c r="AN3731" i="11"/>
  <c r="AR3731" i="11" s="1"/>
  <c r="AN3748" i="11"/>
  <c r="AR3748" i="11" s="1"/>
  <c r="AN3714" i="11"/>
  <c r="AR3714" i="11" s="1"/>
  <c r="AP3762" i="11"/>
  <c r="AS3762" i="11" s="1"/>
  <c r="AN3735" i="11"/>
  <c r="AR3735" i="11" s="1"/>
  <c r="AN3777" i="11"/>
  <c r="AR3777" i="11" s="1"/>
  <c r="AP3735" i="11"/>
  <c r="AS3735" i="11" s="1"/>
  <c r="AP3714" i="11"/>
  <c r="AS3714" i="11" s="1"/>
  <c r="AP3741" i="11"/>
  <c r="AS3741" i="11" s="1"/>
  <c r="AP3757" i="11"/>
  <c r="AS3757" i="11" s="1"/>
  <c r="AN3774" i="11"/>
  <c r="AR3774" i="11" s="1"/>
  <c r="AP3713" i="11"/>
  <c r="AS3713" i="11" s="1"/>
  <c r="AP3709" i="11"/>
  <c r="AS3709" i="11" s="1"/>
  <c r="AN3741" i="11"/>
  <c r="AR3741" i="11" s="1"/>
  <c r="AP3683" i="11"/>
  <c r="AS3683" i="11" s="1"/>
  <c r="AN3690" i="11"/>
  <c r="AR3690" i="11" s="1"/>
  <c r="AN3684" i="11"/>
  <c r="AR3684" i="11" s="1"/>
  <c r="AN3751" i="11"/>
  <c r="AR3751" i="11" s="1"/>
  <c r="AN3758" i="11"/>
  <c r="AR3758" i="11" s="1"/>
  <c r="AN3697" i="11"/>
  <c r="AR3697" i="11" s="1"/>
  <c r="AN3722" i="11"/>
  <c r="AR3722" i="11" s="1"/>
  <c r="AP3779" i="11"/>
  <c r="AS3779" i="11" s="1"/>
  <c r="AP3780" i="11"/>
  <c r="AS3780" i="11" s="1"/>
  <c r="AP3716" i="11"/>
  <c r="AS3716" i="11" s="1"/>
  <c r="AN3683" i="11"/>
  <c r="AR3683" i="11" s="1"/>
  <c r="AN3746" i="11"/>
  <c r="AR3746" i="11" s="1"/>
  <c r="AP3710" i="11"/>
  <c r="AS3710" i="11" s="1"/>
  <c r="AN3710" i="11"/>
  <c r="AR3710" i="11" s="1"/>
  <c r="AP3781" i="11"/>
  <c r="AS3781" i="11" s="1"/>
  <c r="AP3729" i="11"/>
  <c r="AS3729" i="11" s="1"/>
  <c r="AN3695" i="11"/>
  <c r="AR3695" i="11" s="1"/>
  <c r="AP3753" i="11"/>
  <c r="AS3753" i="11" s="1"/>
  <c r="AP3734" i="11"/>
  <c r="AS3734" i="11" s="1"/>
  <c r="AN3762" i="11"/>
  <c r="AR3762" i="11" s="1"/>
  <c r="AP3682" i="11"/>
  <c r="AS3682" i="11" s="1"/>
  <c r="AN3784" i="11"/>
  <c r="AR3784" i="11" s="1"/>
  <c r="AP3777" i="11"/>
  <c r="AS3777" i="11" s="1"/>
  <c r="AP3736" i="11"/>
  <c r="AS3736" i="11" s="1"/>
  <c r="AN3696" i="11"/>
  <c r="AR3696" i="11" s="1"/>
  <c r="AP3737" i="11"/>
  <c r="AS3737" i="11" s="1"/>
  <c r="AP3739" i="11"/>
  <c r="AS3739" i="11" s="1"/>
  <c r="AP3688" i="11"/>
  <c r="AS3688" i="11" s="1"/>
  <c r="AN3718" i="11"/>
  <c r="AR3718" i="11" s="1"/>
  <c r="AP3684" i="11"/>
  <c r="AS3684" i="11" s="1"/>
  <c r="AP3771" i="11"/>
  <c r="AS3771" i="11" s="1"/>
  <c r="AN3715" i="11"/>
  <c r="AR3715" i="11" s="1"/>
  <c r="AN3766" i="11"/>
  <c r="AR3766" i="11" s="1"/>
  <c r="AN3755" i="11"/>
  <c r="AR3755" i="11" s="1"/>
  <c r="AP3783" i="11"/>
  <c r="AS3783" i="11" s="1"/>
  <c r="AN3709" i="11"/>
  <c r="AR3709" i="11" s="1"/>
  <c r="AN3682" i="11"/>
  <c r="AR3682" i="11" s="1"/>
  <c r="AN3768" i="11"/>
  <c r="AR3768" i="11" s="1"/>
  <c r="AN3681" i="11"/>
  <c r="AR3681" i="11" s="1"/>
  <c r="AN3775" i="11"/>
  <c r="AR3775" i="11" s="1"/>
  <c r="AP3775" i="11"/>
  <c r="AS3775" i="11" s="1"/>
  <c r="AP3740" i="11"/>
  <c r="AS3740" i="11" s="1"/>
  <c r="AP3784" i="11"/>
  <c r="AS3784" i="11" s="1"/>
  <c r="AN3724" i="11"/>
  <c r="AR3724" i="11" s="1"/>
  <c r="AP3732" i="11"/>
  <c r="AS3732" i="11" s="1"/>
  <c r="AP3761" i="11"/>
  <c r="AS3761" i="11" s="1"/>
  <c r="AN3732" i="11"/>
  <c r="AR3732" i="11" s="1"/>
  <c r="AN3706" i="11"/>
  <c r="AR3706" i="11" s="1"/>
  <c r="AP3751" i="11"/>
  <c r="AS3751" i="11" s="1"/>
  <c r="AN3780" i="11"/>
  <c r="AR3780" i="11" s="1"/>
  <c r="AN3771" i="11"/>
  <c r="AR3771" i="11" s="1"/>
  <c r="AN3694" i="11"/>
  <c r="AR3694" i="11" s="1"/>
  <c r="AP3689" i="11"/>
  <c r="AS3689" i="11" s="1"/>
  <c r="AN3723" i="11"/>
  <c r="AR3723" i="11" s="1"/>
  <c r="AP3707" i="11"/>
  <c r="AS3707" i="11" s="1"/>
  <c r="AN3713" i="11"/>
  <c r="AR3713" i="11" s="1"/>
  <c r="AP3731" i="11"/>
  <c r="AS3731" i="11" s="1"/>
  <c r="AN3759" i="11"/>
  <c r="AR3759" i="11" s="1"/>
  <c r="AP3767" i="11"/>
  <c r="AS3767" i="11" s="1"/>
  <c r="AP3770" i="11"/>
  <c r="AS3770" i="11" s="1"/>
  <c r="AN3745" i="11"/>
  <c r="AR3745" i="11" s="1"/>
  <c r="AP3693" i="11"/>
  <c r="AS3693" i="11" s="1"/>
  <c r="AN3708" i="11"/>
  <c r="AR3708" i="11" s="1"/>
  <c r="AP3708" i="11"/>
  <c r="AS3708" i="11" s="1"/>
  <c r="AN3686" i="11"/>
  <c r="AR3686" i="11" s="1"/>
  <c r="AP3726" i="11"/>
  <c r="AS3726" i="11" s="1"/>
  <c r="AP3733" i="11"/>
  <c r="AS3733" i="11" s="1"/>
  <c r="AP3680" i="11"/>
  <c r="AS3680" i="11" s="1"/>
  <c r="AP3759" i="11"/>
  <c r="AS3759" i="11" s="1"/>
  <c r="AP3698" i="11"/>
  <c r="AS3698" i="11" s="1"/>
  <c r="AN3749" i="11"/>
  <c r="AR3749" i="11" s="1"/>
  <c r="AP3727" i="11"/>
  <c r="AS3727" i="11" s="1"/>
  <c r="AN3781" i="11"/>
  <c r="AR3781" i="11" s="1"/>
  <c r="AP3685" i="11"/>
  <c r="AS3685" i="11" s="1"/>
  <c r="AP3773" i="11"/>
  <c r="AS3773" i="11" s="1"/>
  <c r="AP3738" i="11"/>
  <c r="AS3738" i="11" s="1"/>
  <c r="AN3693" i="11"/>
  <c r="AR3693" i="11" s="1"/>
  <c r="AN3743" i="11"/>
  <c r="AR3743" i="11" s="1"/>
  <c r="AN3721" i="11"/>
  <c r="AR3721" i="11" s="1"/>
  <c r="AN3782" i="11"/>
  <c r="AR3782" i="11" s="1"/>
  <c r="AN3701" i="11"/>
  <c r="AR3701" i="11" s="1"/>
  <c r="AP3711" i="11"/>
  <c r="AS3711" i="11" s="1"/>
  <c r="AN3687" i="11"/>
  <c r="AR3687" i="11" s="1"/>
  <c r="AN3720" i="11"/>
  <c r="AR3720" i="11" s="1"/>
  <c r="AP3718" i="11"/>
  <c r="AS3718" i="11" s="1"/>
  <c r="AP3728" i="11"/>
  <c r="AS3728" i="11" s="1"/>
  <c r="AN3685" i="11"/>
  <c r="AR3685" i="11" s="1"/>
  <c r="AN3700" i="11"/>
  <c r="AR3700" i="11" s="1"/>
  <c r="AN3737" i="11"/>
  <c r="AR3737" i="11" s="1"/>
  <c r="AN3680" i="11"/>
  <c r="AR3680" i="11" s="1"/>
  <c r="AP3691" i="11"/>
  <c r="AS3691" i="11" s="1"/>
  <c r="AN3738" i="11"/>
  <c r="AR3738" i="11" s="1"/>
  <c r="AP3776" i="11"/>
  <c r="AS3776" i="11" s="1"/>
  <c r="AP3696" i="11"/>
  <c r="AS3696" i="11" s="1"/>
  <c r="AN3689" i="11"/>
  <c r="AR3689" i="11" s="1"/>
  <c r="AN3761" i="11"/>
  <c r="AR3761" i="11" s="1"/>
  <c r="AP3749" i="11"/>
  <c r="AS3749" i="11" s="1"/>
  <c r="AN3711" i="11"/>
  <c r="AR3711" i="11" s="1"/>
  <c r="AP3722" i="11"/>
  <c r="AS3722" i="11" s="1"/>
  <c r="AN3739" i="11"/>
  <c r="AR3739" i="11" s="1"/>
  <c r="AN3767" i="11"/>
  <c r="AR3767" i="11" s="1"/>
  <c r="AN3704" i="11"/>
  <c r="AR3704" i="11" s="1"/>
  <c r="AN3752" i="11"/>
  <c r="AR3752" i="11" s="1"/>
  <c r="AP3715" i="11"/>
  <c r="AS3715" i="11" s="1"/>
  <c r="AP3752" i="11"/>
  <c r="AS3752" i="11" s="1"/>
  <c r="AN3698" i="11"/>
  <c r="AR3698" i="11" s="1"/>
  <c r="AN3760" i="11"/>
  <c r="AR3760" i="11" s="1"/>
  <c r="AP3742" i="11"/>
  <c r="AS3742" i="11" s="1"/>
  <c r="AP3686" i="11"/>
  <c r="AS3686" i="11" s="1"/>
  <c r="AP3695" i="11"/>
  <c r="AS3695" i="11" s="1"/>
  <c r="AP3746" i="11"/>
  <c r="AS3746" i="11" s="1"/>
  <c r="AP3706" i="11"/>
  <c r="AS3706" i="11" s="1"/>
  <c r="AP3769" i="11"/>
  <c r="AS3769" i="11" s="1"/>
  <c r="AP3768" i="11"/>
  <c r="AS3768" i="11" s="1"/>
  <c r="AP3681" i="11"/>
  <c r="AS3681" i="11" s="1"/>
  <c r="AP3758" i="11"/>
  <c r="AS3758" i="11" s="1"/>
  <c r="AP3704" i="11"/>
  <c r="AS3704" i="11" s="1"/>
  <c r="AN3717" i="11"/>
  <c r="AR3717" i="11" s="1"/>
  <c r="AP3760" i="11"/>
  <c r="AS3760" i="11" s="1"/>
  <c r="AN3772" i="11"/>
  <c r="AR3772" i="11" s="1"/>
  <c r="AN3691" i="11"/>
  <c r="AR3691" i="11" s="1"/>
  <c r="AP3719" i="11"/>
  <c r="AS3719" i="11" s="1"/>
  <c r="AP3744" i="11"/>
  <c r="AS3744" i="11" s="1"/>
  <c r="AP3712" i="11"/>
  <c r="AS3712" i="11" s="1"/>
  <c r="AN3726" i="11"/>
  <c r="AR3726" i="11" s="1"/>
  <c r="AN3719" i="11"/>
  <c r="AR3719" i="11" s="1"/>
  <c r="AP3687" i="11"/>
  <c r="AS3687" i="11" s="1"/>
  <c r="AN3740" i="11"/>
  <c r="AR3740" i="11" s="1"/>
  <c r="AN3750" i="11"/>
  <c r="AR3750" i="11" s="1"/>
  <c r="AN3702" i="11"/>
  <c r="AR3702" i="11" s="1"/>
  <c r="AP3763" i="11"/>
  <c r="AS3763" i="11" s="1"/>
  <c r="AN3692" i="11"/>
  <c r="AR3692" i="11" s="1"/>
  <c r="AP3721" i="11"/>
  <c r="AS3721" i="11" s="1"/>
  <c r="AN3734" i="11"/>
  <c r="AR3734" i="11" s="1"/>
  <c r="AN3753" i="11"/>
  <c r="AR3753" i="11" s="1"/>
  <c r="AN3756" i="11"/>
  <c r="AR3756" i="11" s="1"/>
  <c r="AP3720" i="11"/>
  <c r="AS3720" i="11" s="1"/>
  <c r="AN3716" i="11"/>
  <c r="AR3716" i="11" s="1"/>
  <c r="AN3773" i="11"/>
  <c r="AR3773" i="11" s="1"/>
  <c r="AP3694" i="11"/>
  <c r="AS3694" i="11" s="1"/>
  <c r="AN3763" i="11"/>
  <c r="AR3763" i="11" s="1"/>
  <c r="AP3764" i="11"/>
  <c r="AS3764" i="11" s="1"/>
  <c r="AN3703" i="11"/>
  <c r="AR3703" i="11" s="1"/>
  <c r="AN3727" i="11"/>
  <c r="AR3727" i="11" s="1"/>
  <c r="AP3702" i="11"/>
  <c r="AS3702" i="11" s="1"/>
  <c r="AP3774" i="11"/>
  <c r="AS3774" i="11" s="1"/>
  <c r="AP3724" i="11"/>
  <c r="AS3724" i="11" s="1"/>
  <c r="AN3765" i="11"/>
  <c r="AR3765" i="11" s="1"/>
  <c r="AP3703" i="11"/>
  <c r="AS3703" i="11" s="1"/>
  <c r="AP3699" i="11"/>
  <c r="AS3699" i="11" s="1"/>
  <c r="AP3755" i="11"/>
  <c r="AS3755" i="11" s="1"/>
  <c r="AN3779" i="11"/>
  <c r="AR3779" i="11" s="1"/>
  <c r="AP3701" i="11"/>
  <c r="AS3701" i="11" s="1"/>
  <c r="AP3730" i="11"/>
  <c r="AS3730" i="11" s="1"/>
  <c r="AP3697" i="11"/>
  <c r="AS3697" i="11" s="1"/>
  <c r="AP3690" i="11"/>
  <c r="AS3690" i="11" s="1"/>
  <c r="AN3778" i="11"/>
  <c r="AR3778" i="11" s="1"/>
  <c r="AN3725" i="11"/>
  <c r="AR3725" i="11" s="1"/>
  <c r="AP3782" i="11"/>
  <c r="AS3782" i="11" s="1"/>
  <c r="AP3750" i="11"/>
  <c r="AS3750" i="11" s="1"/>
  <c r="AN3705" i="11"/>
  <c r="AR3705" i="11" s="1"/>
  <c r="AP3772" i="11"/>
  <c r="AS3772" i="11" s="1"/>
  <c r="AN3742" i="11"/>
  <c r="AR3742" i="11" s="1"/>
  <c r="AP3756" i="11"/>
  <c r="AS3756" i="11" s="1"/>
  <c r="AP3754" i="11"/>
  <c r="AS3754" i="11" s="1"/>
  <c r="AN3757" i="11"/>
  <c r="AR3757" i="11" s="1"/>
  <c r="AN3747" i="11"/>
  <c r="AR3747" i="11" s="1"/>
  <c r="AP3717" i="11"/>
  <c r="AS3717" i="11" s="1"/>
  <c r="AN3764" i="11"/>
  <c r="AR3764" i="11" s="1"/>
  <c r="AN3754" i="11"/>
  <c r="AR3754" i="11" s="1"/>
  <c r="AN3729" i="11"/>
  <c r="AR3729" i="11" s="1"/>
  <c r="AN3688" i="11"/>
  <c r="AR3688" i="11" s="1"/>
  <c r="AN3699" i="11"/>
  <c r="AR3699" i="11" s="1"/>
  <c r="AP3745" i="11"/>
  <c r="AS3745" i="11" s="1"/>
  <c r="AN3776" i="11"/>
  <c r="AR3776" i="11" s="1"/>
  <c r="AN3783" i="11"/>
  <c r="AR3783" i="11" s="1"/>
  <c r="AP3747" i="11"/>
  <c r="AS3747" i="11" s="1"/>
  <c r="AP3725" i="11"/>
  <c r="AS3725" i="11" s="1"/>
  <c r="AN3769" i="11"/>
  <c r="AR3769" i="11" s="1"/>
  <c r="AN3733" i="11"/>
  <c r="AR3733" i="11" s="1"/>
  <c r="AP3692" i="11"/>
  <c r="AS3692" i="11" s="1"/>
  <c r="AP3705" i="11"/>
  <c r="AS3705" i="11" s="1"/>
  <c r="AP3765" i="11"/>
  <c r="AS3765" i="11" s="1"/>
  <c r="AN3707" i="11"/>
  <c r="AR3707" i="11" s="1"/>
  <c r="AP3700" i="11"/>
  <c r="AS3700" i="11" s="1"/>
  <c r="AP3723" i="11"/>
  <c r="AS3723" i="11" s="1"/>
  <c r="AP3743" i="11"/>
  <c r="AS3743" i="11" s="1"/>
  <c r="AN3728" i="11"/>
  <c r="AR3728" i="11" s="1"/>
  <c r="AN3770" i="11"/>
  <c r="AR3770" i="11" s="1"/>
  <c r="AP3778" i="11"/>
  <c r="AS3778" i="11" s="1"/>
  <c r="AP3766" i="11"/>
  <c r="AS3766" i="11" s="1"/>
  <c r="AN3730" i="11"/>
  <c r="AR3730" i="11" s="1"/>
  <c r="N268" i="54"/>
  <c r="T268" i="54"/>
  <c r="L58" i="54"/>
  <c r="H268" i="54"/>
  <c r="T63" i="54"/>
  <c r="AA63" i="54" s="1"/>
  <c r="AD63" i="54" s="1"/>
  <c r="AA273" i="54"/>
  <c r="AD273" i="54" s="1"/>
  <c r="O98" i="54"/>
  <c r="U243" i="54"/>
  <c r="O243" i="54"/>
  <c r="O33" i="54" s="1"/>
  <c r="M33" i="54"/>
  <c r="I136" i="54"/>
  <c r="J136" i="54" s="1"/>
  <c r="H96" i="54"/>
  <c r="I96" i="54" s="1"/>
  <c r="J96" i="54" s="1"/>
  <c r="H46" i="54"/>
  <c r="I46" i="54" s="1"/>
  <c r="J46" i="54" s="1"/>
  <c r="U75" i="54"/>
  <c r="AB115" i="54"/>
  <c r="AE115" i="54" s="1"/>
  <c r="I143" i="54"/>
  <c r="J143" i="54" s="1"/>
  <c r="H103" i="54"/>
  <c r="I103" i="54" s="1"/>
  <c r="J103" i="54" s="1"/>
  <c r="AB131" i="54"/>
  <c r="AE131" i="54" s="1"/>
  <c r="U91" i="54"/>
  <c r="N257" i="54"/>
  <c r="T257" i="54"/>
  <c r="AA257" i="54" s="1"/>
  <c r="AD257" i="54" s="1"/>
  <c r="H257" i="54"/>
  <c r="I257" i="54" s="1"/>
  <c r="J257" i="54" s="1"/>
  <c r="AP1021" i="11"/>
  <c r="AS1021" i="11" s="1"/>
  <c r="AN997" i="11"/>
  <c r="AR997" i="11" s="1"/>
  <c r="AN958" i="11"/>
  <c r="AR958" i="11" s="1"/>
  <c r="AN1021" i="11"/>
  <c r="AR1021" i="11" s="1"/>
  <c r="AN1013" i="11"/>
  <c r="AR1013" i="11" s="1"/>
  <c r="AP1044" i="11"/>
  <c r="AS1044" i="11" s="1"/>
  <c r="AP958" i="11"/>
  <c r="AS958" i="11" s="1"/>
  <c r="AP1033" i="11"/>
  <c r="AS1033" i="11" s="1"/>
  <c r="AN1033" i="11"/>
  <c r="AR1033" i="11" s="1"/>
  <c r="AN973" i="11"/>
  <c r="AR973" i="11" s="1"/>
  <c r="AP986" i="11"/>
  <c r="AS986" i="11" s="1"/>
  <c r="AN1026" i="11"/>
  <c r="AR1026" i="11" s="1"/>
  <c r="AN976" i="11"/>
  <c r="AR976" i="11" s="1"/>
  <c r="AN1016" i="11"/>
  <c r="AR1016" i="11" s="1"/>
  <c r="AP1027" i="11"/>
  <c r="AS1027" i="11" s="1"/>
  <c r="AN953" i="11"/>
  <c r="AR953" i="11" s="1"/>
  <c r="AN978" i="11"/>
  <c r="AR978" i="11" s="1"/>
  <c r="AP1005" i="11"/>
  <c r="AS1005" i="11" s="1"/>
  <c r="AN1045" i="11"/>
  <c r="AR1045" i="11" s="1"/>
  <c r="AP1030" i="11"/>
  <c r="AS1030" i="11" s="1"/>
  <c r="AN957" i="11"/>
  <c r="AR957" i="11" s="1"/>
  <c r="AP1013" i="11"/>
  <c r="AS1013" i="11" s="1"/>
  <c r="AN994" i="11"/>
  <c r="AR994" i="11" s="1"/>
  <c r="AN1041" i="11"/>
  <c r="AR1041" i="11" s="1"/>
  <c r="AP1046" i="11"/>
  <c r="AS1046" i="11" s="1"/>
  <c r="AP978" i="11"/>
  <c r="AS978" i="11" s="1"/>
  <c r="AP970" i="11"/>
  <c r="AS970" i="11" s="1"/>
  <c r="AN956" i="11"/>
  <c r="AR956" i="11" s="1"/>
  <c r="AP966" i="11"/>
  <c r="AS966" i="11" s="1"/>
  <c r="AP965" i="11"/>
  <c r="AS965" i="11" s="1"/>
  <c r="AN970" i="11"/>
  <c r="AR970" i="11" s="1"/>
  <c r="AN979" i="11"/>
  <c r="AR979" i="11" s="1"/>
  <c r="AP997" i="11"/>
  <c r="AS997" i="11" s="1"/>
  <c r="AP979" i="11"/>
  <c r="AS979" i="11" s="1"/>
  <c r="AP987" i="11"/>
  <c r="AS987" i="11" s="1"/>
  <c r="AP1003" i="11"/>
  <c r="AS1003" i="11" s="1"/>
  <c r="AP1020" i="11"/>
  <c r="AS1020" i="11" s="1"/>
  <c r="AP990" i="11"/>
  <c r="AS990" i="11" s="1"/>
  <c r="AN1024" i="11"/>
  <c r="AR1024" i="11" s="1"/>
  <c r="AP976" i="11"/>
  <c r="AS976" i="11" s="1"/>
  <c r="AP1000" i="11"/>
  <c r="AS1000" i="11" s="1"/>
  <c r="AN985" i="11"/>
  <c r="AR985" i="11" s="1"/>
  <c r="AP1011" i="11"/>
  <c r="AS1011" i="11" s="1"/>
  <c r="AN1006" i="11"/>
  <c r="AR1006" i="11" s="1"/>
  <c r="AP985" i="11"/>
  <c r="AS985" i="11" s="1"/>
  <c r="AN1025" i="11"/>
  <c r="AR1025" i="11" s="1"/>
  <c r="AN964" i="11"/>
  <c r="AR964" i="11" s="1"/>
  <c r="AP967" i="11"/>
  <c r="AS967" i="11" s="1"/>
  <c r="AN1030" i="11"/>
  <c r="AR1030" i="11" s="1"/>
  <c r="AN955" i="11"/>
  <c r="AR955" i="11" s="1"/>
  <c r="AP1037" i="11"/>
  <c r="AS1037" i="11" s="1"/>
  <c r="AP973" i="11"/>
  <c r="AS973" i="11" s="1"/>
  <c r="AN1029" i="11"/>
  <c r="AR1029" i="11" s="1"/>
  <c r="AN1035" i="11"/>
  <c r="AR1035" i="11" s="1"/>
  <c r="AN1000" i="11"/>
  <c r="AR1000" i="11" s="1"/>
  <c r="AN987" i="11"/>
  <c r="AR987" i="11" s="1"/>
  <c r="AN1004" i="11"/>
  <c r="AR1004" i="11" s="1"/>
  <c r="AP1023" i="11"/>
  <c r="AS1023" i="11" s="1"/>
  <c r="AN1027" i="11"/>
  <c r="AR1027" i="11" s="1"/>
  <c r="AN1022" i="11"/>
  <c r="AR1022" i="11" s="1"/>
  <c r="AP969" i="11"/>
  <c r="AS969" i="11" s="1"/>
  <c r="AP999" i="11"/>
  <c r="AS999" i="11" s="1"/>
  <c r="AN990" i="11"/>
  <c r="AR990" i="11" s="1"/>
  <c r="AN977" i="11"/>
  <c r="AR977" i="11" s="1"/>
  <c r="AN1018" i="11"/>
  <c r="AR1018" i="11" s="1"/>
  <c r="AP964" i="11"/>
  <c r="AS964" i="11" s="1"/>
  <c r="AP1043" i="11"/>
  <c r="AS1043" i="11" s="1"/>
  <c r="AP977" i="11"/>
  <c r="AS977" i="11" s="1"/>
  <c r="AP1045" i="11"/>
  <c r="AS1045" i="11" s="1"/>
  <c r="AN1039" i="11"/>
  <c r="AR1039" i="11" s="1"/>
  <c r="AN988" i="11"/>
  <c r="AR988" i="11" s="1"/>
  <c r="AP1006" i="11"/>
  <c r="AS1006" i="11" s="1"/>
  <c r="AN1040" i="11"/>
  <c r="AR1040" i="11" s="1"/>
  <c r="AP989" i="11"/>
  <c r="AS989" i="11" s="1"/>
  <c r="AP1036" i="11"/>
  <c r="AS1036" i="11" s="1"/>
  <c r="AN1003" i="11"/>
  <c r="AR1003" i="11" s="1"/>
  <c r="AN969" i="11"/>
  <c r="AR969" i="11" s="1"/>
  <c r="AN1044" i="11"/>
  <c r="AR1044" i="11" s="1"/>
  <c r="AP1004" i="11"/>
  <c r="AS1004" i="11" s="1"/>
  <c r="AP953" i="11"/>
  <c r="AS953" i="11" s="1"/>
  <c r="AP1034" i="11"/>
  <c r="AS1034" i="11" s="1"/>
  <c r="AP1017" i="11"/>
  <c r="AS1017" i="11" s="1"/>
  <c r="AP1049" i="11"/>
  <c r="AS1049" i="11" s="1"/>
  <c r="AN1010" i="11"/>
  <c r="AR1010" i="11" s="1"/>
  <c r="AP963" i="11"/>
  <c r="AS963" i="11" s="1"/>
  <c r="AN952" i="11"/>
  <c r="AR952" i="11" s="1"/>
  <c r="AN1023" i="11"/>
  <c r="AR1023" i="11" s="1"/>
  <c r="AP1029" i="11"/>
  <c r="AS1029" i="11" s="1"/>
  <c r="AN993" i="11"/>
  <c r="AR993" i="11" s="1"/>
  <c r="AN1036" i="11"/>
  <c r="AR1036" i="11" s="1"/>
  <c r="AP950" i="11"/>
  <c r="AS950" i="11" s="1"/>
  <c r="AP972" i="11"/>
  <c r="AS972" i="11" s="1"/>
  <c r="AN974" i="11"/>
  <c r="AR974" i="11" s="1"/>
  <c r="AN986" i="11"/>
  <c r="AR986" i="11" s="1"/>
  <c r="AP1018" i="11"/>
  <c r="AS1018" i="11" s="1"/>
  <c r="AP1009" i="11"/>
  <c r="AS1009" i="11" s="1"/>
  <c r="AP957" i="11"/>
  <c r="AS957" i="11" s="1"/>
  <c r="AN1002" i="11"/>
  <c r="AR1002" i="11" s="1"/>
  <c r="AP1012" i="11"/>
  <c r="AS1012" i="11" s="1"/>
  <c r="AN975" i="11"/>
  <c r="AR975" i="11" s="1"/>
  <c r="AN1038" i="11"/>
  <c r="AR1038" i="11" s="1"/>
  <c r="AP1042" i="11"/>
  <c r="AS1042" i="11" s="1"/>
  <c r="AN962" i="11"/>
  <c r="AR962" i="11" s="1"/>
  <c r="AP996" i="11"/>
  <c r="AS996" i="11" s="1"/>
  <c r="AP1047" i="11"/>
  <c r="AS1047" i="11" s="1"/>
  <c r="AP1002" i="11"/>
  <c r="AS1002" i="11" s="1"/>
  <c r="AN996" i="11"/>
  <c r="AR996" i="11" s="1"/>
  <c r="AP982" i="11"/>
  <c r="AS982" i="11" s="1"/>
  <c r="AN1017" i="11"/>
  <c r="AR1017" i="11" s="1"/>
  <c r="AN1032" i="11"/>
  <c r="AR1032" i="11" s="1"/>
  <c r="AN961" i="11"/>
  <c r="AR961" i="11" s="1"/>
  <c r="AP954" i="11"/>
  <c r="AS954" i="11" s="1"/>
  <c r="AP955" i="11"/>
  <c r="AS955" i="11" s="1"/>
  <c r="AP1051" i="11"/>
  <c r="AS1051" i="11" s="1"/>
  <c r="AP998" i="11"/>
  <c r="AS998" i="11" s="1"/>
  <c r="AP981" i="11"/>
  <c r="AS981" i="11" s="1"/>
  <c r="AN992" i="11"/>
  <c r="AR992" i="11" s="1"/>
  <c r="AN950" i="11"/>
  <c r="AR950" i="11" s="1"/>
  <c r="AN1052" i="11"/>
  <c r="AR1052" i="11" s="1"/>
  <c r="AP956" i="11"/>
  <c r="AS956" i="11" s="1"/>
  <c r="AP960" i="11"/>
  <c r="AS960" i="11" s="1"/>
  <c r="AP1054" i="11"/>
  <c r="AS1054" i="11" s="1"/>
  <c r="AP1032" i="11"/>
  <c r="AS1032" i="11" s="1"/>
  <c r="AN1053" i="11"/>
  <c r="AR1053" i="11" s="1"/>
  <c r="AN954" i="11"/>
  <c r="AR954" i="11" s="1"/>
  <c r="AN982" i="11"/>
  <c r="AR982" i="11" s="1"/>
  <c r="AP1015" i="11"/>
  <c r="AS1015" i="11" s="1"/>
  <c r="AN989" i="11"/>
  <c r="AR989" i="11" s="1"/>
  <c r="AP984" i="11"/>
  <c r="AS984" i="11" s="1"/>
  <c r="AN1014" i="11"/>
  <c r="AR1014" i="11" s="1"/>
  <c r="AP1026" i="11"/>
  <c r="AS1026" i="11" s="1"/>
  <c r="AP1039" i="11"/>
  <c r="AS1039" i="11" s="1"/>
  <c r="AN1011" i="11"/>
  <c r="AR1011" i="11" s="1"/>
  <c r="AN1042" i="11"/>
  <c r="AR1042" i="11" s="1"/>
  <c r="AN999" i="11"/>
  <c r="AR999" i="11" s="1"/>
  <c r="AP962" i="11"/>
  <c r="AS962" i="11" s="1"/>
  <c r="AN1008" i="11"/>
  <c r="AR1008" i="11" s="1"/>
  <c r="AN959" i="11"/>
  <c r="AR959" i="11" s="1"/>
  <c r="AP961" i="11"/>
  <c r="AS961" i="11" s="1"/>
  <c r="AN981" i="11"/>
  <c r="AR981" i="11" s="1"/>
  <c r="AP1041" i="11"/>
  <c r="AS1041" i="11" s="1"/>
  <c r="AP1028" i="11"/>
  <c r="AS1028" i="11" s="1"/>
  <c r="AN998" i="11"/>
  <c r="AR998" i="11" s="1"/>
  <c r="AN968" i="11"/>
  <c r="AR968" i="11" s="1"/>
  <c r="AP1022" i="11"/>
  <c r="AS1022" i="11" s="1"/>
  <c r="AN972" i="11"/>
  <c r="AR972" i="11" s="1"/>
  <c r="AN1043" i="11"/>
  <c r="AR1043" i="11" s="1"/>
  <c r="AN1001" i="11"/>
  <c r="AR1001" i="11" s="1"/>
  <c r="AN1049" i="11"/>
  <c r="AR1049" i="11" s="1"/>
  <c r="AP1052" i="11"/>
  <c r="AS1052" i="11" s="1"/>
  <c r="AN1015" i="11"/>
  <c r="AR1015" i="11" s="1"/>
  <c r="AP995" i="11"/>
  <c r="AS995" i="11" s="1"/>
  <c r="AP993" i="11"/>
  <c r="AS993" i="11" s="1"/>
  <c r="AP1025" i="11"/>
  <c r="AS1025" i="11" s="1"/>
  <c r="AP1048" i="11"/>
  <c r="AS1048" i="11" s="1"/>
  <c r="AN1037" i="11"/>
  <c r="AR1037" i="11" s="1"/>
  <c r="AP992" i="11"/>
  <c r="AS992" i="11" s="1"/>
  <c r="AN1031" i="11"/>
  <c r="AR1031" i="11" s="1"/>
  <c r="AP974" i="11"/>
  <c r="AS974" i="11" s="1"/>
  <c r="AP1024" i="11"/>
  <c r="AS1024" i="11" s="1"/>
  <c r="AN966" i="11"/>
  <c r="AR966" i="11" s="1"/>
  <c r="AP1010" i="11"/>
  <c r="AS1010" i="11" s="1"/>
  <c r="AN995" i="11"/>
  <c r="AR995" i="11" s="1"/>
  <c r="AP1008" i="11"/>
  <c r="AS1008" i="11" s="1"/>
  <c r="AP994" i="11"/>
  <c r="AS994" i="11" s="1"/>
  <c r="AP1031" i="11"/>
  <c r="AS1031" i="11" s="1"/>
  <c r="AN965" i="11"/>
  <c r="AR965" i="11" s="1"/>
  <c r="AP1050" i="11"/>
  <c r="AS1050" i="11" s="1"/>
  <c r="AP1014" i="11"/>
  <c r="AS1014" i="11" s="1"/>
  <c r="AP980" i="11"/>
  <c r="AS980" i="11" s="1"/>
  <c r="AN951" i="11"/>
  <c r="AR951" i="11" s="1"/>
  <c r="AP1040" i="11"/>
  <c r="AS1040" i="11" s="1"/>
  <c r="AP968" i="11"/>
  <c r="AS968" i="11" s="1"/>
  <c r="AN1012" i="11"/>
  <c r="AR1012" i="11" s="1"/>
  <c r="AN1005" i="11"/>
  <c r="AR1005" i="11" s="1"/>
  <c r="AN991" i="11"/>
  <c r="AR991" i="11" s="1"/>
  <c r="AN1048" i="11"/>
  <c r="AR1048" i="11" s="1"/>
  <c r="AN1051" i="11"/>
  <c r="AR1051" i="11" s="1"/>
  <c r="AP1038" i="11"/>
  <c r="AS1038" i="11" s="1"/>
  <c r="AN960" i="11"/>
  <c r="AR960" i="11" s="1"/>
  <c r="AP1007" i="11"/>
  <c r="AS1007" i="11" s="1"/>
  <c r="AP1053" i="11"/>
  <c r="AS1053" i="11" s="1"/>
  <c r="AP983" i="11"/>
  <c r="AS983" i="11" s="1"/>
  <c r="AN1019" i="11"/>
  <c r="AR1019" i="11" s="1"/>
  <c r="AN984" i="11"/>
  <c r="AR984" i="11" s="1"/>
  <c r="AN983" i="11"/>
  <c r="AR983" i="11" s="1"/>
  <c r="AP959" i="11"/>
  <c r="AS959" i="11" s="1"/>
  <c r="AN1050" i="11"/>
  <c r="AR1050" i="11" s="1"/>
  <c r="AP988" i="11"/>
  <c r="AS988" i="11" s="1"/>
  <c r="AP975" i="11"/>
  <c r="AS975" i="11" s="1"/>
  <c r="AP1019" i="11"/>
  <c r="AS1019" i="11" s="1"/>
  <c r="AN980" i="11"/>
  <c r="AR980" i="11" s="1"/>
  <c r="AN1007" i="11"/>
  <c r="AR1007" i="11" s="1"/>
  <c r="AN1047" i="11"/>
  <c r="AR1047" i="11" s="1"/>
  <c r="AP1001" i="11"/>
  <c r="AS1001" i="11" s="1"/>
  <c r="AN1034" i="11"/>
  <c r="AR1034" i="11" s="1"/>
  <c r="AN1009" i="11"/>
  <c r="AR1009" i="11" s="1"/>
  <c r="AP1035" i="11"/>
  <c r="AS1035" i="11" s="1"/>
  <c r="AP971" i="11"/>
  <c r="AS971" i="11" s="1"/>
  <c r="AN967" i="11"/>
  <c r="AR967" i="11" s="1"/>
  <c r="AN1054" i="11"/>
  <c r="AR1054" i="11" s="1"/>
  <c r="AN1020" i="11"/>
  <c r="AR1020" i="11" s="1"/>
  <c r="AP1016" i="11"/>
  <c r="AS1016" i="11" s="1"/>
  <c r="AN963" i="11"/>
  <c r="AR963" i="11" s="1"/>
  <c r="AP951" i="11"/>
  <c r="AS951" i="11" s="1"/>
  <c r="AN1046" i="11"/>
  <c r="AR1046" i="11" s="1"/>
  <c r="AP952" i="11"/>
  <c r="AS952" i="11" s="1"/>
  <c r="AP991" i="11"/>
  <c r="AS991" i="11" s="1"/>
  <c r="AN971" i="11"/>
  <c r="AR971" i="11" s="1"/>
  <c r="AN1028" i="11"/>
  <c r="AR1028" i="11" s="1"/>
  <c r="AB134" i="54"/>
  <c r="AE134" i="54" s="1"/>
  <c r="U94" i="54"/>
  <c r="U44" i="54"/>
  <c r="AB44" i="54" s="1"/>
  <c r="AE44" i="54" s="1"/>
  <c r="N71" i="54"/>
  <c r="N82" i="54"/>
  <c r="N90" i="54"/>
  <c r="AB142" i="54"/>
  <c r="AE142" i="54" s="1"/>
  <c r="U102" i="54"/>
  <c r="U52" i="54"/>
  <c r="AB52" i="54" s="1"/>
  <c r="AE52" i="54" s="1"/>
  <c r="AA272" i="54"/>
  <c r="AD272" i="54" s="1"/>
  <c r="T62" i="54"/>
  <c r="AA62" i="54" s="1"/>
  <c r="AD62" i="54" s="1"/>
  <c r="H98" i="54"/>
  <c r="I98" i="54" s="1"/>
  <c r="J98" i="54" s="1"/>
  <c r="I138" i="54"/>
  <c r="J138" i="54" s="1"/>
  <c r="AA137" i="54"/>
  <c r="AD137" i="54" s="1"/>
  <c r="T97" i="54"/>
  <c r="T47" i="54"/>
  <c r="AA47" i="54" s="1"/>
  <c r="AD47" i="54" s="1"/>
  <c r="O104" i="54"/>
  <c r="O54" i="54"/>
  <c r="T70" i="54"/>
  <c r="T147" i="54"/>
  <c r="AA110" i="54"/>
  <c r="AD110" i="54" s="1"/>
  <c r="F52" i="33"/>
  <c r="D44" i="33"/>
  <c r="AA128" i="54"/>
  <c r="AD128" i="54" s="1"/>
  <c r="T88" i="54"/>
  <c r="I117" i="54"/>
  <c r="J117" i="54" s="1"/>
  <c r="H77" i="54"/>
  <c r="I77" i="54" s="1"/>
  <c r="J77" i="54" s="1"/>
  <c r="C40" i="33"/>
  <c r="L266" i="54"/>
  <c r="N100" i="54"/>
  <c r="N247" i="54"/>
  <c r="N37" i="54" s="1"/>
  <c r="H247" i="54"/>
  <c r="T247" i="54"/>
  <c r="AP2362" i="11"/>
  <c r="AS2362" i="11" s="1"/>
  <c r="AP2319" i="11"/>
  <c r="AS2319" i="11" s="1"/>
  <c r="AN2396" i="11"/>
  <c r="AR2396" i="11" s="1"/>
  <c r="AN2403" i="11"/>
  <c r="AR2403" i="11" s="1"/>
  <c r="AN2407" i="11"/>
  <c r="AR2407" i="11" s="1"/>
  <c r="AP2383" i="11"/>
  <c r="AS2383" i="11" s="1"/>
  <c r="AN2343" i="11"/>
  <c r="AR2343" i="11" s="1"/>
  <c r="AP2404" i="11"/>
  <c r="AS2404" i="11" s="1"/>
  <c r="AP2358" i="11"/>
  <c r="AS2358" i="11" s="1"/>
  <c r="AP2411" i="11"/>
  <c r="AS2411" i="11" s="1"/>
  <c r="AN2381" i="11"/>
  <c r="AR2381" i="11" s="1"/>
  <c r="AN2417" i="11"/>
  <c r="AR2417" i="11" s="1"/>
  <c r="AP2394" i="11"/>
  <c r="AS2394" i="11" s="1"/>
  <c r="AN2328" i="11"/>
  <c r="AR2328" i="11" s="1"/>
  <c r="AN2317" i="11"/>
  <c r="AR2317" i="11" s="1"/>
  <c r="AP2390" i="11"/>
  <c r="AS2390" i="11" s="1"/>
  <c r="AP2336" i="11"/>
  <c r="AS2336" i="11" s="1"/>
  <c r="AN2353" i="11"/>
  <c r="AR2353" i="11" s="1"/>
  <c r="AN2371" i="11"/>
  <c r="AR2371" i="11" s="1"/>
  <c r="AN2364" i="11"/>
  <c r="AR2364" i="11" s="1"/>
  <c r="AN2360" i="11"/>
  <c r="AR2360" i="11" s="1"/>
  <c r="AN2332" i="11"/>
  <c r="AR2332" i="11" s="1"/>
  <c r="AN2390" i="11"/>
  <c r="AR2390" i="11" s="1"/>
  <c r="AP2365" i="11"/>
  <c r="AS2365" i="11" s="1"/>
  <c r="AN2341" i="11"/>
  <c r="AR2341" i="11" s="1"/>
  <c r="AP2334" i="11"/>
  <c r="AS2334" i="11" s="1"/>
  <c r="AN2365" i="11"/>
  <c r="AR2365" i="11" s="1"/>
  <c r="AP2317" i="11"/>
  <c r="AS2317" i="11" s="1"/>
  <c r="AP2379" i="11"/>
  <c r="AS2379" i="11" s="1"/>
  <c r="AN2375" i="11"/>
  <c r="AR2375" i="11" s="1"/>
  <c r="AP2371" i="11"/>
  <c r="AS2371" i="11" s="1"/>
  <c r="AN2393" i="11"/>
  <c r="AR2393" i="11" s="1"/>
  <c r="AN2336" i="11"/>
  <c r="AR2336" i="11" s="1"/>
  <c r="AP2368" i="11"/>
  <c r="AS2368" i="11" s="1"/>
  <c r="AP2380" i="11"/>
  <c r="AS2380" i="11" s="1"/>
  <c r="AN2380" i="11"/>
  <c r="AR2380" i="11" s="1"/>
  <c r="AP2326" i="11"/>
  <c r="AS2326" i="11" s="1"/>
  <c r="AN2326" i="11"/>
  <c r="AR2326" i="11" s="1"/>
  <c r="AP2367" i="11"/>
  <c r="AS2367" i="11" s="1"/>
  <c r="AP2409" i="11"/>
  <c r="AS2409" i="11" s="1"/>
  <c r="AP2331" i="11"/>
  <c r="AS2331" i="11" s="1"/>
  <c r="AP2353" i="11"/>
  <c r="AS2353" i="11" s="1"/>
  <c r="AN2349" i="11"/>
  <c r="AR2349" i="11" s="1"/>
  <c r="AP2364" i="11"/>
  <c r="AS2364" i="11" s="1"/>
  <c r="AN2394" i="11"/>
  <c r="AR2394" i="11" s="1"/>
  <c r="AP2415" i="11"/>
  <c r="AS2415" i="11" s="1"/>
  <c r="AP2341" i="11"/>
  <c r="AS2341" i="11" s="1"/>
  <c r="AN2399" i="11"/>
  <c r="AR2399" i="11" s="1"/>
  <c r="AN2331" i="11"/>
  <c r="AR2331" i="11" s="1"/>
  <c r="AN2324" i="11"/>
  <c r="AR2324" i="11" s="1"/>
  <c r="AP2407" i="11"/>
  <c r="AS2407" i="11" s="1"/>
  <c r="AP2395" i="11"/>
  <c r="AS2395" i="11" s="1"/>
  <c r="AP2377" i="11"/>
  <c r="AS2377" i="11" s="1"/>
  <c r="AN2339" i="11"/>
  <c r="AR2339" i="11" s="1"/>
  <c r="AN2327" i="11"/>
  <c r="AR2327" i="11" s="1"/>
  <c r="AN2405" i="11"/>
  <c r="AR2405" i="11" s="1"/>
  <c r="AN2415" i="11"/>
  <c r="AR2415" i="11" s="1"/>
  <c r="AN2376" i="11"/>
  <c r="AR2376" i="11" s="1"/>
  <c r="AN2367" i="11"/>
  <c r="AR2367" i="11" s="1"/>
  <c r="AP2340" i="11"/>
  <c r="AS2340" i="11" s="1"/>
  <c r="AN2388" i="11"/>
  <c r="AR2388" i="11" s="1"/>
  <c r="AP2355" i="11"/>
  <c r="AS2355" i="11" s="1"/>
  <c r="AP2322" i="11"/>
  <c r="AS2322" i="11" s="1"/>
  <c r="AP2338" i="11"/>
  <c r="AS2338" i="11" s="1"/>
  <c r="AP2346" i="11"/>
  <c r="AS2346" i="11" s="1"/>
  <c r="AN2392" i="11"/>
  <c r="AR2392" i="11" s="1"/>
  <c r="AN2401" i="11"/>
  <c r="AR2401" i="11" s="1"/>
  <c r="AP2374" i="11"/>
  <c r="AS2374" i="11" s="1"/>
  <c r="AN2383" i="11"/>
  <c r="AR2383" i="11" s="1"/>
  <c r="AN2419" i="11"/>
  <c r="AR2419" i="11" s="1"/>
  <c r="AN2337" i="11"/>
  <c r="AR2337" i="11" s="1"/>
  <c r="AN2315" i="11"/>
  <c r="AR2315" i="11" s="1"/>
  <c r="AN2355" i="11"/>
  <c r="AR2355" i="11" s="1"/>
  <c r="AN2348" i="11"/>
  <c r="AR2348" i="11" s="1"/>
  <c r="AN2418" i="11"/>
  <c r="AR2418" i="11" s="1"/>
  <c r="AP2414" i="11"/>
  <c r="AS2414" i="11" s="1"/>
  <c r="AN2351" i="11"/>
  <c r="AR2351" i="11" s="1"/>
  <c r="AP2418" i="11"/>
  <c r="AS2418" i="11" s="1"/>
  <c r="AN2333" i="11"/>
  <c r="AR2333" i="11" s="1"/>
  <c r="AN2366" i="11"/>
  <c r="AR2366" i="11" s="1"/>
  <c r="AP2321" i="11"/>
  <c r="AS2321" i="11" s="1"/>
  <c r="AP2329" i="11"/>
  <c r="AS2329" i="11" s="1"/>
  <c r="AN2338" i="11"/>
  <c r="AR2338" i="11" s="1"/>
  <c r="AP2386" i="11"/>
  <c r="AS2386" i="11" s="1"/>
  <c r="AP2401" i="11"/>
  <c r="AS2401" i="11" s="1"/>
  <c r="AP2349" i="11"/>
  <c r="AS2349" i="11" s="1"/>
  <c r="AN2334" i="11"/>
  <c r="AR2334" i="11" s="1"/>
  <c r="AP2351" i="11"/>
  <c r="AS2351" i="11" s="1"/>
  <c r="AN2391" i="11"/>
  <c r="AR2391" i="11" s="1"/>
  <c r="AN2363" i="11"/>
  <c r="AR2363" i="11" s="1"/>
  <c r="AN2413" i="11"/>
  <c r="AR2413" i="11" s="1"/>
  <c r="AP2398" i="11"/>
  <c r="AS2398" i="11" s="1"/>
  <c r="AN2404" i="11"/>
  <c r="AR2404" i="11" s="1"/>
  <c r="AP2327" i="11"/>
  <c r="AS2327" i="11" s="1"/>
  <c r="AP2405" i="11"/>
  <c r="AS2405" i="11" s="1"/>
  <c r="AN2397" i="11"/>
  <c r="AR2397" i="11" s="1"/>
  <c r="AP2416" i="11"/>
  <c r="AS2416" i="11" s="1"/>
  <c r="AN2345" i="11"/>
  <c r="AR2345" i="11" s="1"/>
  <c r="AP2375" i="11"/>
  <c r="AS2375" i="11" s="1"/>
  <c r="AP2335" i="11"/>
  <c r="AS2335" i="11" s="1"/>
  <c r="AP2345" i="11"/>
  <c r="AS2345" i="11" s="1"/>
  <c r="AP2324" i="11"/>
  <c r="AS2324" i="11" s="1"/>
  <c r="AN2379" i="11"/>
  <c r="AR2379" i="11" s="1"/>
  <c r="AP2360" i="11"/>
  <c r="AS2360" i="11" s="1"/>
  <c r="AP2376" i="11"/>
  <c r="AS2376" i="11" s="1"/>
  <c r="AP2408" i="11"/>
  <c r="AS2408" i="11" s="1"/>
  <c r="AN2408" i="11"/>
  <c r="AR2408" i="11" s="1"/>
  <c r="AP2347" i="11"/>
  <c r="AS2347" i="11" s="1"/>
  <c r="AN2410" i="11"/>
  <c r="AR2410" i="11" s="1"/>
  <c r="AP2388" i="11"/>
  <c r="AS2388" i="11" s="1"/>
  <c r="AP2348" i="11"/>
  <c r="AS2348" i="11" s="1"/>
  <c r="AP2384" i="11"/>
  <c r="AS2384" i="11" s="1"/>
  <c r="AN2395" i="11"/>
  <c r="AR2395" i="11" s="1"/>
  <c r="AP2320" i="11"/>
  <c r="AS2320" i="11" s="1"/>
  <c r="AP2385" i="11"/>
  <c r="AS2385" i="11" s="1"/>
  <c r="AP2419" i="11"/>
  <c r="AS2419" i="11" s="1"/>
  <c r="AP2400" i="11"/>
  <c r="AS2400" i="11" s="1"/>
  <c r="AN2346" i="11"/>
  <c r="AR2346" i="11" s="1"/>
  <c r="AP2372" i="11"/>
  <c r="AS2372" i="11" s="1"/>
  <c r="AP2354" i="11"/>
  <c r="AS2354" i="11" s="1"/>
  <c r="AP2328" i="11"/>
  <c r="AS2328" i="11" s="1"/>
  <c r="AP2332" i="11"/>
  <c r="AS2332" i="11" s="1"/>
  <c r="AP2393" i="11"/>
  <c r="AS2393" i="11" s="1"/>
  <c r="AP2361" i="11"/>
  <c r="AS2361" i="11" s="1"/>
  <c r="AP2315" i="11"/>
  <c r="AS2315" i="11" s="1"/>
  <c r="AN2384" i="11"/>
  <c r="AR2384" i="11" s="1"/>
  <c r="AP2330" i="11"/>
  <c r="AS2330" i="11" s="1"/>
  <c r="AP2397" i="11"/>
  <c r="AS2397" i="11" s="1"/>
  <c r="AP2402" i="11"/>
  <c r="AS2402" i="11" s="1"/>
  <c r="AN2402" i="11"/>
  <c r="AR2402" i="11" s="1"/>
  <c r="AN2335" i="11"/>
  <c r="AR2335" i="11" s="1"/>
  <c r="AP2325" i="11"/>
  <c r="AS2325" i="11" s="1"/>
  <c r="AP2410" i="11"/>
  <c r="AS2410" i="11" s="1"/>
  <c r="AN2377" i="11"/>
  <c r="AR2377" i="11" s="1"/>
  <c r="AP2357" i="11"/>
  <c r="AS2357" i="11" s="1"/>
  <c r="AP2366" i="11"/>
  <c r="AS2366" i="11" s="1"/>
  <c r="AN2370" i="11"/>
  <c r="AR2370" i="11" s="1"/>
  <c r="AP2399" i="11"/>
  <c r="AS2399" i="11" s="1"/>
  <c r="AN2359" i="11"/>
  <c r="AR2359" i="11" s="1"/>
  <c r="AN2325" i="11"/>
  <c r="AR2325" i="11" s="1"/>
  <c r="AN2411" i="11"/>
  <c r="AR2411" i="11" s="1"/>
  <c r="AN2398" i="11"/>
  <c r="AR2398" i="11" s="1"/>
  <c r="AP2337" i="11"/>
  <c r="AS2337" i="11" s="1"/>
  <c r="AP2417" i="11"/>
  <c r="AS2417" i="11" s="1"/>
  <c r="AN2321" i="11"/>
  <c r="AR2321" i="11" s="1"/>
  <c r="AP2369" i="11"/>
  <c r="AS2369" i="11" s="1"/>
  <c r="AN2369" i="11"/>
  <c r="AR2369" i="11" s="1"/>
  <c r="AN2330" i="11"/>
  <c r="AR2330" i="11" s="1"/>
  <c r="AN2356" i="11"/>
  <c r="AR2356" i="11" s="1"/>
  <c r="AN2414" i="11"/>
  <c r="AR2414" i="11" s="1"/>
  <c r="AN2400" i="11"/>
  <c r="AR2400" i="11" s="1"/>
  <c r="AP2413" i="11"/>
  <c r="AS2413" i="11" s="1"/>
  <c r="AN2323" i="11"/>
  <c r="AR2323" i="11" s="1"/>
  <c r="AP2359" i="11"/>
  <c r="AS2359" i="11" s="1"/>
  <c r="AN2358" i="11"/>
  <c r="AR2358" i="11" s="1"/>
  <c r="AN2361" i="11"/>
  <c r="AR2361" i="11" s="1"/>
  <c r="AN2320" i="11"/>
  <c r="AR2320" i="11" s="1"/>
  <c r="AN2374" i="11"/>
  <c r="AR2374" i="11" s="1"/>
  <c r="AP2412" i="11"/>
  <c r="AS2412" i="11" s="1"/>
  <c r="AN2412" i="11"/>
  <c r="AR2412" i="11" s="1"/>
  <c r="AN2368" i="11"/>
  <c r="AR2368" i="11" s="1"/>
  <c r="AP2356" i="11"/>
  <c r="AS2356" i="11" s="1"/>
  <c r="AN2389" i="11"/>
  <c r="AR2389" i="11" s="1"/>
  <c r="AN2318" i="11"/>
  <c r="AR2318" i="11" s="1"/>
  <c r="AN2362" i="11"/>
  <c r="AR2362" i="11" s="1"/>
  <c r="AP2343" i="11"/>
  <c r="AS2343" i="11" s="1"/>
  <c r="AP2389" i="11"/>
  <c r="AS2389" i="11" s="1"/>
  <c r="AP2333" i="11"/>
  <c r="AS2333" i="11" s="1"/>
  <c r="AP2370" i="11"/>
  <c r="AS2370" i="11" s="1"/>
  <c r="AP2396" i="11"/>
  <c r="AS2396" i="11" s="1"/>
  <c r="AP2318" i="11"/>
  <c r="AS2318" i="11" s="1"/>
  <c r="AP2344" i="11"/>
  <c r="AS2344" i="11" s="1"/>
  <c r="AN2385" i="11"/>
  <c r="AR2385" i="11" s="1"/>
  <c r="AP2339" i="11"/>
  <c r="AS2339" i="11" s="1"/>
  <c r="AP2403" i="11"/>
  <c r="AS2403" i="11" s="1"/>
  <c r="AN2386" i="11"/>
  <c r="AR2386" i="11" s="1"/>
  <c r="AN2372" i="11"/>
  <c r="AR2372" i="11" s="1"/>
  <c r="AN2409" i="11"/>
  <c r="AR2409" i="11" s="1"/>
  <c r="AN2354" i="11"/>
  <c r="AR2354" i="11" s="1"/>
  <c r="AN2347" i="11"/>
  <c r="AR2347" i="11" s="1"/>
  <c r="AN2322" i="11"/>
  <c r="AR2322" i="11" s="1"/>
  <c r="AN2357" i="11"/>
  <c r="AR2357" i="11" s="1"/>
  <c r="AN2373" i="11"/>
  <c r="AR2373" i="11" s="1"/>
  <c r="AP2342" i="11"/>
  <c r="AS2342" i="11" s="1"/>
  <c r="AN2342" i="11"/>
  <c r="AR2342" i="11" s="1"/>
  <c r="AN2344" i="11"/>
  <c r="AR2344" i="11" s="1"/>
  <c r="AN2416" i="11"/>
  <c r="AR2416" i="11" s="1"/>
  <c r="AP2391" i="11"/>
  <c r="AS2391" i="11" s="1"/>
  <c r="AP2387" i="11"/>
  <c r="AS2387" i="11" s="1"/>
  <c r="AP2316" i="11"/>
  <c r="AS2316" i="11" s="1"/>
  <c r="AP2382" i="11"/>
  <c r="AS2382" i="11" s="1"/>
  <c r="AP2378" i="11"/>
  <c r="AS2378" i="11" s="1"/>
  <c r="AN2329" i="11"/>
  <c r="AR2329" i="11" s="1"/>
  <c r="AP2381" i="11"/>
  <c r="AS2381" i="11" s="1"/>
  <c r="AP2352" i="11"/>
  <c r="AS2352" i="11" s="1"/>
  <c r="AN2387" i="11"/>
  <c r="AR2387" i="11" s="1"/>
  <c r="AN2378" i="11"/>
  <c r="AR2378" i="11" s="1"/>
  <c r="AP2363" i="11"/>
  <c r="AS2363" i="11" s="1"/>
  <c r="AP2373" i="11"/>
  <c r="AS2373" i="11" s="1"/>
  <c r="AP2323" i="11"/>
  <c r="AS2323" i="11" s="1"/>
  <c r="AN2340" i="11"/>
  <c r="AR2340" i="11" s="1"/>
  <c r="AN2319" i="11"/>
  <c r="AR2319" i="11" s="1"/>
  <c r="AP2406" i="11"/>
  <c r="AS2406" i="11" s="1"/>
  <c r="AN2382" i="11"/>
  <c r="AR2382" i="11" s="1"/>
  <c r="AN2352" i="11"/>
  <c r="AR2352" i="11" s="1"/>
  <c r="AP2350" i="11"/>
  <c r="AS2350" i="11" s="1"/>
  <c r="AN2350" i="11"/>
  <c r="AR2350" i="11" s="1"/>
  <c r="AN2406" i="11"/>
  <c r="AR2406" i="11" s="1"/>
  <c r="AP2392" i="11"/>
  <c r="AS2392" i="11" s="1"/>
  <c r="AN2316" i="11"/>
  <c r="AR2316" i="11" s="1"/>
  <c r="L37" i="54"/>
  <c r="H260" i="54"/>
  <c r="I260" i="54" s="1"/>
  <c r="J260" i="54" s="1"/>
  <c r="N260" i="54"/>
  <c r="N50" i="54" s="1"/>
  <c r="T260" i="54"/>
  <c r="AA260" i="54" s="1"/>
  <c r="AD260" i="54" s="1"/>
  <c r="AP194" i="11"/>
  <c r="AS194" i="11" s="1"/>
  <c r="AN148" i="11"/>
  <c r="AR148" i="11" s="1"/>
  <c r="AN194" i="11"/>
  <c r="AR194" i="11" s="1"/>
  <c r="AP148" i="11"/>
  <c r="AS148" i="11" s="1"/>
  <c r="AP152" i="11"/>
  <c r="AS152" i="11" s="1"/>
  <c r="AN141" i="11"/>
  <c r="AR141" i="11" s="1"/>
  <c r="AP178" i="11"/>
  <c r="AS178" i="11" s="1"/>
  <c r="AN196" i="11"/>
  <c r="AR196" i="11" s="1"/>
  <c r="AN147" i="11"/>
  <c r="AR147" i="11" s="1"/>
  <c r="AN169" i="11"/>
  <c r="AR169" i="11" s="1"/>
  <c r="AN119" i="11"/>
  <c r="AR119" i="11" s="1"/>
  <c r="AN209" i="11"/>
  <c r="AR209" i="11" s="1"/>
  <c r="AN124" i="11"/>
  <c r="AR124" i="11" s="1"/>
  <c r="AP195" i="11"/>
  <c r="AS195" i="11" s="1"/>
  <c r="AN201" i="11"/>
  <c r="AR201" i="11" s="1"/>
  <c r="AN181" i="11"/>
  <c r="AR181" i="11" s="1"/>
  <c r="AP131" i="11"/>
  <c r="AS131" i="11" s="1"/>
  <c r="AN173" i="11"/>
  <c r="AR173" i="11" s="1"/>
  <c r="AN137" i="11"/>
  <c r="AR137" i="11" s="1"/>
  <c r="AP166" i="11"/>
  <c r="AS166" i="11" s="1"/>
  <c r="AP162" i="11"/>
  <c r="AS162" i="11" s="1"/>
  <c r="AP149" i="11"/>
  <c r="AS149" i="11" s="1"/>
  <c r="AP175" i="11"/>
  <c r="AS175" i="11" s="1"/>
  <c r="AP188" i="11"/>
  <c r="AS188" i="11" s="1"/>
  <c r="AN110" i="11"/>
  <c r="AR110" i="11" s="1"/>
  <c r="AN135" i="11"/>
  <c r="AR135" i="11" s="1"/>
  <c r="AN118" i="11"/>
  <c r="AR118" i="11" s="1"/>
  <c r="AN210" i="11"/>
  <c r="AR210" i="11" s="1"/>
  <c r="AN165" i="11"/>
  <c r="AR165" i="11" s="1"/>
  <c r="AP181" i="11"/>
  <c r="AS181" i="11" s="1"/>
  <c r="AP140" i="11"/>
  <c r="AS140" i="11" s="1"/>
  <c r="AP160" i="11"/>
  <c r="AS160" i="11" s="1"/>
  <c r="AP128" i="11"/>
  <c r="AS128" i="11" s="1"/>
  <c r="AP180" i="11"/>
  <c r="AS180" i="11" s="1"/>
  <c r="AN207" i="11"/>
  <c r="AR207" i="11" s="1"/>
  <c r="AP197" i="11"/>
  <c r="AS197" i="11" s="1"/>
  <c r="AN187" i="11"/>
  <c r="AR187" i="11" s="1"/>
  <c r="AN120" i="11"/>
  <c r="AR120" i="11" s="1"/>
  <c r="AN125" i="11"/>
  <c r="AR125" i="11" s="1"/>
  <c r="AP139" i="11"/>
  <c r="AS139" i="11" s="1"/>
  <c r="AP164" i="11"/>
  <c r="AS164" i="11" s="1"/>
  <c r="AN142" i="11"/>
  <c r="AR142" i="11" s="1"/>
  <c r="AP118" i="11"/>
  <c r="AS118" i="11" s="1"/>
  <c r="AN182" i="11"/>
  <c r="AR182" i="11" s="1"/>
  <c r="AN186" i="11"/>
  <c r="AR186" i="11" s="1"/>
  <c r="AN198" i="11"/>
  <c r="AR198" i="11" s="1"/>
  <c r="AN138" i="11"/>
  <c r="AR138" i="11" s="1"/>
  <c r="AN144" i="11"/>
  <c r="AR144" i="11" s="1"/>
  <c r="AN158" i="11"/>
  <c r="AR158" i="11" s="1"/>
  <c r="AN130" i="11"/>
  <c r="AR130" i="11" s="1"/>
  <c r="AP117" i="11"/>
  <c r="AS117" i="11" s="1"/>
  <c r="AN113" i="11"/>
  <c r="AR113" i="11" s="1"/>
  <c r="AP184" i="11"/>
  <c r="AS184" i="11" s="1"/>
  <c r="AN163" i="11"/>
  <c r="AR163" i="11" s="1"/>
  <c r="AP111" i="11"/>
  <c r="AS111" i="11" s="1"/>
  <c r="AP146" i="11"/>
  <c r="AS146" i="11" s="1"/>
  <c r="AN136" i="11"/>
  <c r="AR136" i="11" s="1"/>
  <c r="AP214" i="11"/>
  <c r="AS214" i="11" s="1"/>
  <c r="AP167" i="11"/>
  <c r="AS167" i="11" s="1"/>
  <c r="AP169" i="11"/>
  <c r="AS169" i="11" s="1"/>
  <c r="AN185" i="11"/>
  <c r="AR185" i="11" s="1"/>
  <c r="AN117" i="11"/>
  <c r="AR117" i="11" s="1"/>
  <c r="AN128" i="11"/>
  <c r="AR128" i="11" s="1"/>
  <c r="AN126" i="11"/>
  <c r="AR126" i="11" s="1"/>
  <c r="AN204" i="11"/>
  <c r="AR204" i="11" s="1"/>
  <c r="AP165" i="11"/>
  <c r="AS165" i="11" s="1"/>
  <c r="AP209" i="11"/>
  <c r="AS209" i="11" s="1"/>
  <c r="AP159" i="11"/>
  <c r="AS159" i="11" s="1"/>
  <c r="AP153" i="11"/>
  <c r="AS153" i="11" s="1"/>
  <c r="AP177" i="11"/>
  <c r="AS177" i="11" s="1"/>
  <c r="AP112" i="11"/>
  <c r="AS112" i="11" s="1"/>
  <c r="AP202" i="11"/>
  <c r="AS202" i="11" s="1"/>
  <c r="AN202" i="11"/>
  <c r="AR202" i="11" s="1"/>
  <c r="AP137" i="11"/>
  <c r="AS137" i="11" s="1"/>
  <c r="AP168" i="11"/>
  <c r="AS168" i="11" s="1"/>
  <c r="AN164" i="11"/>
  <c r="AR164" i="11" s="1"/>
  <c r="AP193" i="11"/>
  <c r="AS193" i="11" s="1"/>
  <c r="AN211" i="11"/>
  <c r="AR211" i="11" s="1"/>
  <c r="AP124" i="11"/>
  <c r="AS124" i="11" s="1"/>
  <c r="AP211" i="11"/>
  <c r="AS211" i="11" s="1"/>
  <c r="AN168" i="11"/>
  <c r="AR168" i="11" s="1"/>
  <c r="AP204" i="11"/>
  <c r="AS204" i="11" s="1"/>
  <c r="AP156" i="11"/>
  <c r="AS156" i="11" s="1"/>
  <c r="AP143" i="11"/>
  <c r="AS143" i="11" s="1"/>
  <c r="AP170" i="11"/>
  <c r="AS170" i="11" s="1"/>
  <c r="AN178" i="11"/>
  <c r="AR178" i="11" s="1"/>
  <c r="AP116" i="11"/>
  <c r="AS116" i="11" s="1"/>
  <c r="AP126" i="11"/>
  <c r="AS126" i="11" s="1"/>
  <c r="AN149" i="11"/>
  <c r="AR149" i="11" s="1"/>
  <c r="AP182" i="11"/>
  <c r="AS182" i="11" s="1"/>
  <c r="AP127" i="11"/>
  <c r="AS127" i="11" s="1"/>
  <c r="AN174" i="11"/>
  <c r="AR174" i="11" s="1"/>
  <c r="AP133" i="11"/>
  <c r="AS133" i="11" s="1"/>
  <c r="AP135" i="11"/>
  <c r="AS135" i="11" s="1"/>
  <c r="AN162" i="11"/>
  <c r="AR162" i="11" s="1"/>
  <c r="AP171" i="11"/>
  <c r="AS171" i="11" s="1"/>
  <c r="AP154" i="11"/>
  <c r="AS154" i="11" s="1"/>
  <c r="AP203" i="11"/>
  <c r="AS203" i="11" s="1"/>
  <c r="AP122" i="11"/>
  <c r="AS122" i="11" s="1"/>
  <c r="AN145" i="11"/>
  <c r="AR145" i="11" s="1"/>
  <c r="AN177" i="11"/>
  <c r="AR177" i="11" s="1"/>
  <c r="AN127" i="11"/>
  <c r="AR127" i="11" s="1"/>
  <c r="AP176" i="11"/>
  <c r="AS176" i="11" s="1"/>
  <c r="AN159" i="11"/>
  <c r="AR159" i="11" s="1"/>
  <c r="AN183" i="11"/>
  <c r="AR183" i="11" s="1"/>
  <c r="AN153" i="11"/>
  <c r="AR153" i="11" s="1"/>
  <c r="AN123" i="11"/>
  <c r="AR123" i="11" s="1"/>
  <c r="AN166" i="11"/>
  <c r="AR166" i="11" s="1"/>
  <c r="AP157" i="11"/>
  <c r="AS157" i="11" s="1"/>
  <c r="AN175" i="11"/>
  <c r="AR175" i="11" s="1"/>
  <c r="AN188" i="11"/>
  <c r="AR188" i="11" s="1"/>
  <c r="AP198" i="11"/>
  <c r="AS198" i="11" s="1"/>
  <c r="AN156" i="11"/>
  <c r="AR156" i="11" s="1"/>
  <c r="AN208" i="11"/>
  <c r="AR208" i="11" s="1"/>
  <c r="AP199" i="11"/>
  <c r="AS199" i="11" s="1"/>
  <c r="AN184" i="11"/>
  <c r="AR184" i="11" s="1"/>
  <c r="AP208" i="11"/>
  <c r="AS208" i="11" s="1"/>
  <c r="AN111" i="11"/>
  <c r="AR111" i="11" s="1"/>
  <c r="AP155" i="11"/>
  <c r="AS155" i="11" s="1"/>
  <c r="AP114" i="11"/>
  <c r="AS114" i="11" s="1"/>
  <c r="AP185" i="11"/>
  <c r="AS185" i="11" s="1"/>
  <c r="AP141" i="11"/>
  <c r="AS141" i="11" s="1"/>
  <c r="AP207" i="11"/>
  <c r="AS207" i="11" s="1"/>
  <c r="AP206" i="11"/>
  <c r="AS206" i="11" s="1"/>
  <c r="AN176" i="11"/>
  <c r="AR176" i="11" s="1"/>
  <c r="AN133" i="11"/>
  <c r="AR133" i="11" s="1"/>
  <c r="AP191" i="11"/>
  <c r="AS191" i="11" s="1"/>
  <c r="AN154" i="11"/>
  <c r="AR154" i="11" s="1"/>
  <c r="AN167" i="11"/>
  <c r="AR167" i="11" s="1"/>
  <c r="AN206" i="11"/>
  <c r="AR206" i="11" s="1"/>
  <c r="AP212" i="11"/>
  <c r="AS212" i="11" s="1"/>
  <c r="AN116" i="11"/>
  <c r="AR116" i="11" s="1"/>
  <c r="AN151" i="11"/>
  <c r="AR151" i="11" s="1"/>
  <c r="AP201" i="11"/>
  <c r="AS201" i="11" s="1"/>
  <c r="AN172" i="11"/>
  <c r="AR172" i="11" s="1"/>
  <c r="AP190" i="11"/>
  <c r="AS190" i="11" s="1"/>
  <c r="AN195" i="11"/>
  <c r="AR195" i="11" s="1"/>
  <c r="AN139" i="11"/>
  <c r="AR139" i="11" s="1"/>
  <c r="AP110" i="11"/>
  <c r="AS110" i="11" s="1"/>
  <c r="AN199" i="11"/>
  <c r="AR199" i="11" s="1"/>
  <c r="AP173" i="11"/>
  <c r="AS173" i="11" s="1"/>
  <c r="AP121" i="11"/>
  <c r="AS121" i="11" s="1"/>
  <c r="AN146" i="11"/>
  <c r="AR146" i="11" s="1"/>
  <c r="AN193" i="11"/>
  <c r="AR193" i="11" s="1"/>
  <c r="AN150" i="11"/>
  <c r="AR150" i="11" s="1"/>
  <c r="AN197" i="11"/>
  <c r="AR197" i="11" s="1"/>
  <c r="AN160" i="11"/>
  <c r="AR160" i="11" s="1"/>
  <c r="AN115" i="11"/>
  <c r="AR115" i="11" s="1"/>
  <c r="AP151" i="11"/>
  <c r="AS151" i="11" s="1"/>
  <c r="AP172" i="11"/>
  <c r="AS172" i="11" s="1"/>
  <c r="AP174" i="11"/>
  <c r="AS174" i="11" s="1"/>
  <c r="AN140" i="11"/>
  <c r="AR140" i="11" s="1"/>
  <c r="AN212" i="11"/>
  <c r="AR212" i="11" s="1"/>
  <c r="AP189" i="11"/>
  <c r="AS189" i="11" s="1"/>
  <c r="AP163" i="11"/>
  <c r="AS163" i="11" s="1"/>
  <c r="AN190" i="11"/>
  <c r="AR190" i="11" s="1"/>
  <c r="AN180" i="11"/>
  <c r="AR180" i="11" s="1"/>
  <c r="AP150" i="11"/>
  <c r="AS150" i="11" s="1"/>
  <c r="AP183" i="11"/>
  <c r="AS183" i="11" s="1"/>
  <c r="AN121" i="11"/>
  <c r="AR121" i="11" s="1"/>
  <c r="AP119" i="11"/>
  <c r="AS119" i="11" s="1"/>
  <c r="AP115" i="11"/>
  <c r="AS115" i="11" s="1"/>
  <c r="AN214" i="11"/>
  <c r="AR214" i="11" s="1"/>
  <c r="AP120" i="11"/>
  <c r="AS120" i="11" s="1"/>
  <c r="AP158" i="11"/>
  <c r="AS158" i="11" s="1"/>
  <c r="AP144" i="11"/>
  <c r="AS144" i="11" s="1"/>
  <c r="AN114" i="11"/>
  <c r="AR114" i="11" s="1"/>
  <c r="AN112" i="11"/>
  <c r="AR112" i="11" s="1"/>
  <c r="AN155" i="11"/>
  <c r="AR155" i="11" s="1"/>
  <c r="AP134" i="11"/>
  <c r="AS134" i="11" s="1"/>
  <c r="AP196" i="11"/>
  <c r="AS196" i="11" s="1"/>
  <c r="AN179" i="11"/>
  <c r="AR179" i="11" s="1"/>
  <c r="AN170" i="11"/>
  <c r="AR170" i="11" s="1"/>
  <c r="AN134" i="11"/>
  <c r="AR134" i="11" s="1"/>
  <c r="AP213" i="11"/>
  <c r="AS213" i="11" s="1"/>
  <c r="AN131" i="11"/>
  <c r="AR131" i="11" s="1"/>
  <c r="AP186" i="11"/>
  <c r="AS186" i="11" s="1"/>
  <c r="AP113" i="11"/>
  <c r="AS113" i="11" s="1"/>
  <c r="AN132" i="11"/>
  <c r="AR132" i="11" s="1"/>
  <c r="AP136" i="11"/>
  <c r="AS136" i="11" s="1"/>
  <c r="AN143" i="11"/>
  <c r="AR143" i="11" s="1"/>
  <c r="AN122" i="11"/>
  <c r="AR122" i="11" s="1"/>
  <c r="AP192" i="11"/>
  <c r="AS192" i="11" s="1"/>
  <c r="AP142" i="11"/>
  <c r="AS142" i="11" s="1"/>
  <c r="AP129" i="11"/>
  <c r="AS129" i="11" s="1"/>
  <c r="AP123" i="11"/>
  <c r="AS123" i="11" s="1"/>
  <c r="AN171" i="11"/>
  <c r="AR171" i="11" s="1"/>
  <c r="AN203" i="11"/>
  <c r="AR203" i="11" s="1"/>
  <c r="AN191" i="11"/>
  <c r="AR191" i="11" s="1"/>
  <c r="AP187" i="11"/>
  <c r="AS187" i="11" s="1"/>
  <c r="AP132" i="11"/>
  <c r="AS132" i="11" s="1"/>
  <c r="AP130" i="11"/>
  <c r="AS130" i="11" s="1"/>
  <c r="AN152" i="11"/>
  <c r="AR152" i="11" s="1"/>
  <c r="AP161" i="11"/>
  <c r="AS161" i="11" s="1"/>
  <c r="AN200" i="11"/>
  <c r="AR200" i="11" s="1"/>
  <c r="AN189" i="11"/>
  <c r="AR189" i="11" s="1"/>
  <c r="AP145" i="11"/>
  <c r="AS145" i="11" s="1"/>
  <c r="AP179" i="11"/>
  <c r="AS179" i="11" s="1"/>
  <c r="AN157" i="11"/>
  <c r="AR157" i="11" s="1"/>
  <c r="AN213" i="11"/>
  <c r="AR213" i="11" s="1"/>
  <c r="AP205" i="11"/>
  <c r="AS205" i="11" s="1"/>
  <c r="AP200" i="11"/>
  <c r="AS200" i="11" s="1"/>
  <c r="AP147" i="11"/>
  <c r="AS147" i="11" s="1"/>
  <c r="AN192" i="11"/>
  <c r="AR192" i="11" s="1"/>
  <c r="AP125" i="11"/>
  <c r="AS125" i="11" s="1"/>
  <c r="AN205" i="11"/>
  <c r="AR205" i="11" s="1"/>
  <c r="AP210" i="11"/>
  <c r="AS210" i="11" s="1"/>
  <c r="AP138" i="11"/>
  <c r="AS138" i="11" s="1"/>
  <c r="AN129" i="11"/>
  <c r="AR129" i="11" s="1"/>
  <c r="AN161" i="11"/>
  <c r="AR161" i="11" s="1"/>
  <c r="N99" i="54"/>
  <c r="N49" i="54"/>
  <c r="AA136" i="54"/>
  <c r="AD136" i="54" s="1"/>
  <c r="T46" i="54"/>
  <c r="AA46" i="54" s="1"/>
  <c r="AD46" i="54" s="1"/>
  <c r="T96" i="54"/>
  <c r="AA113" i="54"/>
  <c r="AD113" i="54" s="1"/>
  <c r="T73" i="54"/>
  <c r="O101" i="54"/>
  <c r="O51" i="54"/>
  <c r="U234" i="54"/>
  <c r="AB234" i="54" s="1"/>
  <c r="AE234" i="54" s="1"/>
  <c r="O234" i="54"/>
  <c r="N94" i="54"/>
  <c r="N44" i="54"/>
  <c r="T246" i="54"/>
  <c r="H246" i="54"/>
  <c r="N246" i="54"/>
  <c r="N36" i="54" s="1"/>
  <c r="AP2515" i="11"/>
  <c r="AS2515" i="11" s="1"/>
  <c r="AN2445" i="11"/>
  <c r="AR2445" i="11" s="1"/>
  <c r="AN2443" i="11"/>
  <c r="AR2443" i="11" s="1"/>
  <c r="AN2485" i="11"/>
  <c r="AR2485" i="11" s="1"/>
  <c r="AP2447" i="11"/>
  <c r="AS2447" i="11" s="1"/>
  <c r="AP2506" i="11"/>
  <c r="AS2506" i="11" s="1"/>
  <c r="AN2465" i="11"/>
  <c r="AR2465" i="11" s="1"/>
  <c r="AN2460" i="11"/>
  <c r="AR2460" i="11" s="1"/>
  <c r="AP2522" i="11"/>
  <c r="AS2522" i="11" s="1"/>
  <c r="AP2516" i="11"/>
  <c r="AS2516" i="11" s="1"/>
  <c r="AN2481" i="11"/>
  <c r="AR2481" i="11" s="1"/>
  <c r="AN2475" i="11"/>
  <c r="AR2475" i="11" s="1"/>
  <c r="AP2479" i="11"/>
  <c r="AS2479" i="11" s="1"/>
  <c r="AP2484" i="11"/>
  <c r="AS2484" i="11" s="1"/>
  <c r="AP2462" i="11"/>
  <c r="AS2462" i="11" s="1"/>
  <c r="AN2524" i="11"/>
  <c r="AR2524" i="11" s="1"/>
  <c r="AN2444" i="11"/>
  <c r="AR2444" i="11" s="1"/>
  <c r="AN2428" i="11"/>
  <c r="AR2428" i="11" s="1"/>
  <c r="AP2490" i="11"/>
  <c r="AS2490" i="11" s="1"/>
  <c r="AN2456" i="11"/>
  <c r="AR2456" i="11" s="1"/>
  <c r="AN2441" i="11"/>
  <c r="AR2441" i="11" s="1"/>
  <c r="AP2426" i="11"/>
  <c r="AS2426" i="11" s="1"/>
  <c r="AP2468" i="11"/>
  <c r="AS2468" i="11" s="1"/>
  <c r="AN2496" i="11"/>
  <c r="AR2496" i="11" s="1"/>
  <c r="AN2464" i="11"/>
  <c r="AR2464" i="11" s="1"/>
  <c r="AP2504" i="11"/>
  <c r="AS2504" i="11" s="1"/>
  <c r="AN2424" i="11"/>
  <c r="AR2424" i="11" s="1"/>
  <c r="AP2422" i="11"/>
  <c r="AS2422" i="11" s="1"/>
  <c r="AP2452" i="11"/>
  <c r="AS2452" i="11" s="1"/>
  <c r="AN2471" i="11"/>
  <c r="AR2471" i="11" s="1"/>
  <c r="AN2503" i="11"/>
  <c r="AR2503" i="11" s="1"/>
  <c r="AN2435" i="11"/>
  <c r="AR2435" i="11" s="1"/>
  <c r="AN2508" i="11"/>
  <c r="AR2508" i="11" s="1"/>
  <c r="AN2440" i="11"/>
  <c r="AR2440" i="11" s="1"/>
  <c r="AN2449" i="11"/>
  <c r="AR2449" i="11" s="1"/>
  <c r="AP2463" i="11"/>
  <c r="AS2463" i="11" s="1"/>
  <c r="AN2507" i="11"/>
  <c r="AR2507" i="11" s="1"/>
  <c r="AP2438" i="11"/>
  <c r="AS2438" i="11" s="1"/>
  <c r="AP2464" i="11"/>
  <c r="AS2464" i="11" s="1"/>
  <c r="AN2463" i="11"/>
  <c r="AR2463" i="11" s="1"/>
  <c r="AP2491" i="11"/>
  <c r="AS2491" i="11" s="1"/>
  <c r="AP2434" i="11"/>
  <c r="AS2434" i="11" s="1"/>
  <c r="AN2476" i="11"/>
  <c r="AR2476" i="11" s="1"/>
  <c r="AP2476" i="11"/>
  <c r="AS2476" i="11" s="1"/>
  <c r="AN2517" i="11"/>
  <c r="AR2517" i="11" s="1"/>
  <c r="AN2491" i="11"/>
  <c r="AR2491" i="11" s="1"/>
  <c r="AP2425" i="11"/>
  <c r="AS2425" i="11" s="1"/>
  <c r="AP2436" i="11"/>
  <c r="AS2436" i="11" s="1"/>
  <c r="AN2429" i="11"/>
  <c r="AR2429" i="11" s="1"/>
  <c r="AP2507" i="11"/>
  <c r="AS2507" i="11" s="1"/>
  <c r="AN2523" i="11"/>
  <c r="AR2523" i="11" s="1"/>
  <c r="AP2435" i="11"/>
  <c r="AS2435" i="11" s="1"/>
  <c r="AN2487" i="11"/>
  <c r="AR2487" i="11" s="1"/>
  <c r="AP2488" i="11"/>
  <c r="AS2488" i="11" s="1"/>
  <c r="AP2523" i="11"/>
  <c r="AS2523" i="11" s="1"/>
  <c r="AN2459" i="11"/>
  <c r="AR2459" i="11" s="1"/>
  <c r="AN2521" i="11"/>
  <c r="AR2521" i="11" s="1"/>
  <c r="AN2439" i="11"/>
  <c r="AR2439" i="11" s="1"/>
  <c r="AP2428" i="11"/>
  <c r="AS2428" i="11" s="1"/>
  <c r="AN2497" i="11"/>
  <c r="AR2497" i="11" s="1"/>
  <c r="AP2423" i="11"/>
  <c r="AS2423" i="11" s="1"/>
  <c r="AN2501" i="11"/>
  <c r="AR2501" i="11" s="1"/>
  <c r="AP2459" i="11"/>
  <c r="AS2459" i="11" s="1"/>
  <c r="AP2424" i="11"/>
  <c r="AS2424" i="11" s="1"/>
  <c r="AP2437" i="11"/>
  <c r="AS2437" i="11" s="1"/>
  <c r="AN2511" i="11"/>
  <c r="AR2511" i="11" s="1"/>
  <c r="AP2473" i="11"/>
  <c r="AS2473" i="11" s="1"/>
  <c r="AP2446" i="11"/>
  <c r="AS2446" i="11" s="1"/>
  <c r="AN2486" i="11"/>
  <c r="AR2486" i="11" s="1"/>
  <c r="AP2443" i="11"/>
  <c r="AS2443" i="11" s="1"/>
  <c r="AN2421" i="11"/>
  <c r="AR2421" i="11" s="1"/>
  <c r="AN2480" i="11"/>
  <c r="AR2480" i="11" s="1"/>
  <c r="AN2420" i="11"/>
  <c r="AR2420" i="11" s="1"/>
  <c r="AN2510" i="11"/>
  <c r="AR2510" i="11" s="1"/>
  <c r="AN2468" i="11"/>
  <c r="AR2468" i="11" s="1"/>
  <c r="AP2432" i="11"/>
  <c r="AS2432" i="11" s="1"/>
  <c r="AN2505" i="11"/>
  <c r="AR2505" i="11" s="1"/>
  <c r="AP2494" i="11"/>
  <c r="AS2494" i="11" s="1"/>
  <c r="AN2452" i="11"/>
  <c r="AR2452" i="11" s="1"/>
  <c r="AN2498" i="11"/>
  <c r="AR2498" i="11" s="1"/>
  <c r="AN2434" i="11"/>
  <c r="AR2434" i="11" s="1"/>
  <c r="AP2440" i="11"/>
  <c r="AS2440" i="11" s="1"/>
  <c r="AN2433" i="11"/>
  <c r="AR2433" i="11" s="1"/>
  <c r="AN2466" i="11"/>
  <c r="AR2466" i="11" s="1"/>
  <c r="AN2458" i="11"/>
  <c r="AR2458" i="11" s="1"/>
  <c r="AP2493" i="11"/>
  <c r="AS2493" i="11" s="1"/>
  <c r="AP2498" i="11"/>
  <c r="AS2498" i="11" s="1"/>
  <c r="AN2426" i="11"/>
  <c r="AR2426" i="11" s="1"/>
  <c r="AN2446" i="11"/>
  <c r="AR2446" i="11" s="1"/>
  <c r="AP2450" i="11"/>
  <c r="AS2450" i="11" s="1"/>
  <c r="AP2460" i="11"/>
  <c r="AS2460" i="11" s="1"/>
  <c r="AN2488" i="11"/>
  <c r="AR2488" i="11" s="1"/>
  <c r="AP2421" i="11"/>
  <c r="AS2421" i="11" s="1"/>
  <c r="AP2508" i="11"/>
  <c r="AS2508" i="11" s="1"/>
  <c r="AP2520" i="11"/>
  <c r="AS2520" i="11" s="1"/>
  <c r="AN2462" i="11"/>
  <c r="AR2462" i="11" s="1"/>
  <c r="AP2420" i="11"/>
  <c r="AS2420" i="11" s="1"/>
  <c r="AP2496" i="11"/>
  <c r="AS2496" i="11" s="1"/>
  <c r="AP2485" i="11"/>
  <c r="AS2485" i="11" s="1"/>
  <c r="AP2433" i="11"/>
  <c r="AS2433" i="11" s="1"/>
  <c r="AN2436" i="11"/>
  <c r="AR2436" i="11" s="1"/>
  <c r="AN2455" i="11"/>
  <c r="AR2455" i="11" s="1"/>
  <c r="AP2449" i="11"/>
  <c r="AS2449" i="11" s="1"/>
  <c r="AP2429" i="11"/>
  <c r="AS2429" i="11" s="1"/>
  <c r="AN2520" i="11"/>
  <c r="AR2520" i="11" s="1"/>
  <c r="AP2495" i="11"/>
  <c r="AS2495" i="11" s="1"/>
  <c r="AN2518" i="11"/>
  <c r="AR2518" i="11" s="1"/>
  <c r="AP2439" i="11"/>
  <c r="AS2439" i="11" s="1"/>
  <c r="AP2487" i="11"/>
  <c r="AS2487" i="11" s="1"/>
  <c r="AP2503" i="11"/>
  <c r="AS2503" i="11" s="1"/>
  <c r="AN2457" i="11"/>
  <c r="AR2457" i="11" s="1"/>
  <c r="AP2442" i="11"/>
  <c r="AS2442" i="11" s="1"/>
  <c r="AP2505" i="11"/>
  <c r="AS2505" i="11" s="1"/>
  <c r="AN2506" i="11"/>
  <c r="AR2506" i="11" s="1"/>
  <c r="AP2489" i="11"/>
  <c r="AS2489" i="11" s="1"/>
  <c r="AN2519" i="11"/>
  <c r="AR2519" i="11" s="1"/>
  <c r="AN2425" i="11"/>
  <c r="AR2425" i="11" s="1"/>
  <c r="AP2480" i="11"/>
  <c r="AS2480" i="11" s="1"/>
  <c r="AN2502" i="11"/>
  <c r="AR2502" i="11" s="1"/>
  <c r="AN2512" i="11"/>
  <c r="AR2512" i="11" s="1"/>
  <c r="AN2504" i="11"/>
  <c r="AR2504" i="11" s="1"/>
  <c r="AP2470" i="11"/>
  <c r="AS2470" i="11" s="1"/>
  <c r="AP2500" i="11"/>
  <c r="AS2500" i="11" s="1"/>
  <c r="AN2438" i="11"/>
  <c r="AR2438" i="11" s="1"/>
  <c r="AP2441" i="11"/>
  <c r="AS2441" i="11" s="1"/>
  <c r="AN2492" i="11"/>
  <c r="AR2492" i="11" s="1"/>
  <c r="AP2511" i="11"/>
  <c r="AS2511" i="11" s="1"/>
  <c r="AP2512" i="11"/>
  <c r="AS2512" i="11" s="1"/>
  <c r="AN2453" i="11"/>
  <c r="AR2453" i="11" s="1"/>
  <c r="AP2472" i="11"/>
  <c r="AS2472" i="11" s="1"/>
  <c r="AN2467" i="11"/>
  <c r="AR2467" i="11" s="1"/>
  <c r="AP2509" i="11"/>
  <c r="AS2509" i="11" s="1"/>
  <c r="AP2456" i="11"/>
  <c r="AS2456" i="11" s="1"/>
  <c r="AP2457" i="11"/>
  <c r="AS2457" i="11" s="1"/>
  <c r="AP2521" i="11"/>
  <c r="AS2521" i="11" s="1"/>
  <c r="AP2471" i="11"/>
  <c r="AS2471" i="11" s="1"/>
  <c r="AN2423" i="11"/>
  <c r="AR2423" i="11" s="1"/>
  <c r="AN2477" i="11"/>
  <c r="AR2477" i="11" s="1"/>
  <c r="AP2455" i="11"/>
  <c r="AS2455" i="11" s="1"/>
  <c r="AN2430" i="11"/>
  <c r="AR2430" i="11" s="1"/>
  <c r="AP2518" i="11"/>
  <c r="AS2518" i="11" s="1"/>
  <c r="AN2489" i="11"/>
  <c r="AR2489" i="11" s="1"/>
  <c r="AP2486" i="11"/>
  <c r="AS2486" i="11" s="1"/>
  <c r="AP2502" i="11"/>
  <c r="AS2502" i="11" s="1"/>
  <c r="AP2458" i="11"/>
  <c r="AS2458" i="11" s="1"/>
  <c r="AP2465" i="11"/>
  <c r="AS2465" i="11" s="1"/>
  <c r="AP2497" i="11"/>
  <c r="AS2497" i="11" s="1"/>
  <c r="AN2473" i="11"/>
  <c r="AR2473" i="11" s="1"/>
  <c r="AN2437" i="11"/>
  <c r="AR2437" i="11" s="1"/>
  <c r="AN2494" i="11"/>
  <c r="AR2494" i="11" s="1"/>
  <c r="AN2500" i="11"/>
  <c r="AR2500" i="11" s="1"/>
  <c r="AP2517" i="11"/>
  <c r="AS2517" i="11" s="1"/>
  <c r="AN2513" i="11"/>
  <c r="AR2513" i="11" s="1"/>
  <c r="AP2430" i="11"/>
  <c r="AS2430" i="11" s="1"/>
  <c r="AP2510" i="11"/>
  <c r="AS2510" i="11" s="1"/>
  <c r="AP2513" i="11"/>
  <c r="AS2513" i="11" s="1"/>
  <c r="AN2427" i="11"/>
  <c r="AR2427" i="11" s="1"/>
  <c r="AP2499" i="11"/>
  <c r="AS2499" i="11" s="1"/>
  <c r="AN2484" i="11"/>
  <c r="AR2484" i="11" s="1"/>
  <c r="AP2451" i="11"/>
  <c r="AS2451" i="11" s="1"/>
  <c r="AP2461" i="11"/>
  <c r="AS2461" i="11" s="1"/>
  <c r="AN2482" i="11"/>
  <c r="AR2482" i="11" s="1"/>
  <c r="AN2499" i="11"/>
  <c r="AR2499" i="11" s="1"/>
  <c r="AN2470" i="11"/>
  <c r="AR2470" i="11" s="1"/>
  <c r="AN2431" i="11"/>
  <c r="AR2431" i="11" s="1"/>
  <c r="AN2450" i="11"/>
  <c r="AR2450" i="11" s="1"/>
  <c r="AN2454" i="11"/>
  <c r="AR2454" i="11" s="1"/>
  <c r="AN2474" i="11"/>
  <c r="AR2474" i="11" s="1"/>
  <c r="AN2479" i="11"/>
  <c r="AR2479" i="11" s="1"/>
  <c r="AP2475" i="11"/>
  <c r="AS2475" i="11" s="1"/>
  <c r="AN2447" i="11"/>
  <c r="AR2447" i="11" s="1"/>
  <c r="AN2514" i="11"/>
  <c r="AR2514" i="11" s="1"/>
  <c r="AP2427" i="11"/>
  <c r="AS2427" i="11" s="1"/>
  <c r="AP2431" i="11"/>
  <c r="AS2431" i="11" s="1"/>
  <c r="AN2448" i="11"/>
  <c r="AR2448" i="11" s="1"/>
  <c r="AP2454" i="11"/>
  <c r="AS2454" i="11" s="1"/>
  <c r="AN2432" i="11"/>
  <c r="AR2432" i="11" s="1"/>
  <c r="AP2466" i="11"/>
  <c r="AS2466" i="11" s="1"/>
  <c r="AP2448" i="11"/>
  <c r="AS2448" i="11" s="1"/>
  <c r="AP2492" i="11"/>
  <c r="AS2492" i="11" s="1"/>
  <c r="AP2482" i="11"/>
  <c r="AS2482" i="11" s="1"/>
  <c r="AN2516" i="11"/>
  <c r="AR2516" i="11" s="1"/>
  <c r="AN2522" i="11"/>
  <c r="AR2522" i="11" s="1"/>
  <c r="AP2501" i="11"/>
  <c r="AS2501" i="11" s="1"/>
  <c r="AN2451" i="11"/>
  <c r="AR2451" i="11" s="1"/>
  <c r="AP2477" i="11"/>
  <c r="AS2477" i="11" s="1"/>
  <c r="AN2478" i="11"/>
  <c r="AR2478" i="11" s="1"/>
  <c r="AP2445" i="11"/>
  <c r="AS2445" i="11" s="1"/>
  <c r="AP2453" i="11"/>
  <c r="AS2453" i="11" s="1"/>
  <c r="AN2490" i="11"/>
  <c r="AR2490" i="11" s="1"/>
  <c r="AN2442" i="11"/>
  <c r="AR2442" i="11" s="1"/>
  <c r="AP2483" i="11"/>
  <c r="AS2483" i="11" s="1"/>
  <c r="AN2483" i="11"/>
  <c r="AR2483" i="11" s="1"/>
  <c r="AP2469" i="11"/>
  <c r="AS2469" i="11" s="1"/>
  <c r="AN2469" i="11"/>
  <c r="AR2469" i="11" s="1"/>
  <c r="AN2509" i="11"/>
  <c r="AR2509" i="11" s="1"/>
  <c r="AN2422" i="11"/>
  <c r="AR2422" i="11" s="1"/>
  <c r="AP2519" i="11"/>
  <c r="AS2519" i="11" s="1"/>
  <c r="AP2481" i="11"/>
  <c r="AS2481" i="11" s="1"/>
  <c r="AP2478" i="11"/>
  <c r="AS2478" i="11" s="1"/>
  <c r="AN2472" i="11"/>
  <c r="AR2472" i="11" s="1"/>
  <c r="AN2461" i="11"/>
  <c r="AR2461" i="11" s="1"/>
  <c r="AP2514" i="11"/>
  <c r="AS2514" i="11" s="1"/>
  <c r="AN2515" i="11"/>
  <c r="AR2515" i="11" s="1"/>
  <c r="AP2524" i="11"/>
  <c r="AS2524" i="11" s="1"/>
  <c r="AN2493" i="11"/>
  <c r="AR2493" i="11" s="1"/>
  <c r="AN2495" i="11"/>
  <c r="AR2495" i="11" s="1"/>
  <c r="AP2444" i="11"/>
  <c r="AS2444" i="11" s="1"/>
  <c r="AP2474" i="11"/>
  <c r="AS2474" i="11" s="1"/>
  <c r="AP2467" i="11"/>
  <c r="AS2467" i="11" s="1"/>
  <c r="L36" i="54"/>
  <c r="U233" i="54"/>
  <c r="AB233" i="54" s="1"/>
  <c r="AE233" i="54" s="1"/>
  <c r="O233" i="54"/>
  <c r="N105" i="54"/>
  <c r="O74" i="54"/>
  <c r="O24" i="54"/>
  <c r="O102" i="54"/>
  <c r="O52" i="54"/>
  <c r="C69" i="33"/>
  <c r="C76" i="33" s="1"/>
  <c r="D76" i="33"/>
  <c r="I115" i="54"/>
  <c r="J115" i="54" s="1"/>
  <c r="H75" i="54"/>
  <c r="I75" i="54" s="1"/>
  <c r="J75" i="54" s="1"/>
  <c r="T264" i="54"/>
  <c r="AA264" i="54" s="1"/>
  <c r="AD264" i="54" s="1"/>
  <c r="H264" i="54"/>
  <c r="I264" i="54" s="1"/>
  <c r="J264" i="54" s="1"/>
  <c r="N264" i="54"/>
  <c r="AN900" i="11"/>
  <c r="AR900" i="11" s="1"/>
  <c r="AP893" i="11"/>
  <c r="AS893" i="11" s="1"/>
  <c r="AN939" i="11"/>
  <c r="AR939" i="11" s="1"/>
  <c r="AP879" i="11"/>
  <c r="AS879" i="11" s="1"/>
  <c r="AP944" i="11"/>
  <c r="AS944" i="11" s="1"/>
  <c r="AN895" i="11"/>
  <c r="AR895" i="11" s="1"/>
  <c r="AP936" i="11"/>
  <c r="AS936" i="11" s="1"/>
  <c r="AP934" i="11"/>
  <c r="AS934" i="11" s="1"/>
  <c r="AN896" i="11"/>
  <c r="AR896" i="11" s="1"/>
  <c r="AP849" i="11"/>
  <c r="AS849" i="11" s="1"/>
  <c r="AP935" i="11"/>
  <c r="AS935" i="11" s="1"/>
  <c r="AN865" i="11"/>
  <c r="AR865" i="11" s="1"/>
  <c r="AP892" i="11"/>
  <c r="AS892" i="11" s="1"/>
  <c r="AN890" i="11"/>
  <c r="AR890" i="11" s="1"/>
  <c r="AN946" i="11"/>
  <c r="AR946" i="11" s="1"/>
  <c r="AP946" i="11"/>
  <c r="AS946" i="11" s="1"/>
  <c r="AN879" i="11"/>
  <c r="AR879" i="11" s="1"/>
  <c r="AP866" i="11"/>
  <c r="AS866" i="11" s="1"/>
  <c r="AP876" i="11"/>
  <c r="AS876" i="11" s="1"/>
  <c r="AN926" i="11"/>
  <c r="AR926" i="11" s="1"/>
  <c r="AP887" i="11"/>
  <c r="AS887" i="11" s="1"/>
  <c r="AP922" i="11"/>
  <c r="AS922" i="11" s="1"/>
  <c r="AP912" i="11"/>
  <c r="AS912" i="11" s="1"/>
  <c r="AN856" i="11"/>
  <c r="AR856" i="11" s="1"/>
  <c r="AN894" i="11"/>
  <c r="AR894" i="11" s="1"/>
  <c r="AN944" i="11"/>
  <c r="AR944" i="11" s="1"/>
  <c r="AP942" i="11"/>
  <c r="AS942" i="11" s="1"/>
  <c r="AN878" i="11"/>
  <c r="AR878" i="11" s="1"/>
  <c r="AP907" i="11"/>
  <c r="AS907" i="11" s="1"/>
  <c r="AP863" i="11"/>
  <c r="AS863" i="11" s="1"/>
  <c r="AN876" i="11"/>
  <c r="AR876" i="11" s="1"/>
  <c r="AN915" i="11"/>
  <c r="AR915" i="11" s="1"/>
  <c r="AN898" i="11"/>
  <c r="AR898" i="11" s="1"/>
  <c r="AP911" i="11"/>
  <c r="AS911" i="11" s="1"/>
  <c r="AN875" i="11"/>
  <c r="AR875" i="11" s="1"/>
  <c r="AP854" i="11"/>
  <c r="AS854" i="11" s="1"/>
  <c r="AN912" i="11"/>
  <c r="AR912" i="11" s="1"/>
  <c r="AP930" i="11"/>
  <c r="AS930" i="11" s="1"/>
  <c r="AP898" i="11"/>
  <c r="AS898" i="11" s="1"/>
  <c r="AN936" i="11"/>
  <c r="AR936" i="11" s="1"/>
  <c r="AP910" i="11"/>
  <c r="AS910" i="11" s="1"/>
  <c r="AN857" i="11"/>
  <c r="AR857" i="11" s="1"/>
  <c r="AP945" i="11"/>
  <c r="AS945" i="11" s="1"/>
  <c r="AN880" i="11"/>
  <c r="AR880" i="11" s="1"/>
  <c r="AN906" i="11"/>
  <c r="AR906" i="11" s="1"/>
  <c r="AN852" i="11"/>
  <c r="AR852" i="11" s="1"/>
  <c r="AN902" i="11"/>
  <c r="AR902" i="11" s="1"/>
  <c r="AP865" i="11"/>
  <c r="AS865" i="11" s="1"/>
  <c r="AN932" i="11"/>
  <c r="AR932" i="11" s="1"/>
  <c r="AP870" i="11"/>
  <c r="AS870" i="11" s="1"/>
  <c r="AP926" i="11"/>
  <c r="AS926" i="11" s="1"/>
  <c r="AP862" i="11"/>
  <c r="AS862" i="11" s="1"/>
  <c r="AN855" i="11"/>
  <c r="AR855" i="11" s="1"/>
  <c r="AN907" i="11"/>
  <c r="AR907" i="11" s="1"/>
  <c r="AP939" i="11"/>
  <c r="AS939" i="11" s="1"/>
  <c r="AN918" i="11"/>
  <c r="AR918" i="11" s="1"/>
  <c r="AP931" i="11"/>
  <c r="AS931" i="11" s="1"/>
  <c r="AP894" i="11"/>
  <c r="AS894" i="11" s="1"/>
  <c r="AP867" i="11"/>
  <c r="AS867" i="11" s="1"/>
  <c r="AN846" i="11"/>
  <c r="AR846" i="11" s="1"/>
  <c r="AP845" i="11"/>
  <c r="AS845" i="11" s="1"/>
  <c r="AP851" i="11"/>
  <c r="AS851" i="11" s="1"/>
  <c r="AN884" i="11"/>
  <c r="AR884" i="11" s="1"/>
  <c r="AP890" i="11"/>
  <c r="AS890" i="11" s="1"/>
  <c r="AN860" i="11"/>
  <c r="AR860" i="11" s="1"/>
  <c r="AN872" i="11"/>
  <c r="AR872" i="11" s="1"/>
  <c r="AP899" i="11"/>
  <c r="AS899" i="11" s="1"/>
  <c r="AN862" i="11"/>
  <c r="AR862" i="11" s="1"/>
  <c r="AP860" i="11"/>
  <c r="AS860" i="11" s="1"/>
  <c r="AP915" i="11"/>
  <c r="AS915" i="11" s="1"/>
  <c r="AP948" i="11"/>
  <c r="AS948" i="11" s="1"/>
  <c r="AN899" i="11"/>
  <c r="AR899" i="11" s="1"/>
  <c r="AP864" i="11"/>
  <c r="AS864" i="11" s="1"/>
  <c r="AP918" i="11"/>
  <c r="AS918" i="11" s="1"/>
  <c r="AP903" i="11"/>
  <c r="AS903" i="11" s="1"/>
  <c r="AP916" i="11"/>
  <c r="AS916" i="11" s="1"/>
  <c r="AN948" i="11"/>
  <c r="AR948" i="11" s="1"/>
  <c r="AN873" i="11"/>
  <c r="AR873" i="11" s="1"/>
  <c r="AN919" i="11"/>
  <c r="AR919" i="11" s="1"/>
  <c r="AP923" i="11"/>
  <c r="AS923" i="11" s="1"/>
  <c r="AN947" i="11"/>
  <c r="AR947" i="11" s="1"/>
  <c r="AP949" i="11"/>
  <c r="AS949" i="11" s="1"/>
  <c r="AN888" i="11"/>
  <c r="AR888" i="11" s="1"/>
  <c r="AN891" i="11"/>
  <c r="AR891" i="11" s="1"/>
  <c r="AN914" i="11"/>
  <c r="AR914" i="11" s="1"/>
  <c r="AP940" i="11"/>
  <c r="AS940" i="11" s="1"/>
  <c r="AN911" i="11"/>
  <c r="AR911" i="11" s="1"/>
  <c r="AN931" i="11"/>
  <c r="AR931" i="11" s="1"/>
  <c r="AN847" i="11"/>
  <c r="AR847" i="11" s="1"/>
  <c r="AP868" i="11"/>
  <c r="AS868" i="11" s="1"/>
  <c r="AP938" i="11"/>
  <c r="AS938" i="11" s="1"/>
  <c r="AP847" i="11"/>
  <c r="AS847" i="11" s="1"/>
  <c r="AN922" i="11"/>
  <c r="AR922" i="11" s="1"/>
  <c r="AN887" i="11"/>
  <c r="AR887" i="11" s="1"/>
  <c r="AN938" i="11"/>
  <c r="AR938" i="11" s="1"/>
  <c r="AP932" i="11"/>
  <c r="AS932" i="11" s="1"/>
  <c r="AP896" i="11"/>
  <c r="AS896" i="11" s="1"/>
  <c r="AN935" i="11"/>
  <c r="AR935" i="11" s="1"/>
  <c r="AP927" i="11"/>
  <c r="AS927" i="11" s="1"/>
  <c r="AN886" i="11"/>
  <c r="AR886" i="11" s="1"/>
  <c r="AP921" i="11"/>
  <c r="AS921" i="11" s="1"/>
  <c r="AN892" i="11"/>
  <c r="AR892" i="11" s="1"/>
  <c r="AP859" i="11"/>
  <c r="AS859" i="11" s="1"/>
  <c r="AP888" i="11"/>
  <c r="AS888" i="11" s="1"/>
  <c r="AP884" i="11"/>
  <c r="AS884" i="11" s="1"/>
  <c r="AN934" i="11"/>
  <c r="AR934" i="11" s="1"/>
  <c r="AP875" i="11"/>
  <c r="AS875" i="11" s="1"/>
  <c r="AN923" i="11"/>
  <c r="AR923" i="11" s="1"/>
  <c r="AP856" i="11"/>
  <c r="AS856" i="11" s="1"/>
  <c r="AN921" i="11"/>
  <c r="AR921" i="11" s="1"/>
  <c r="AP878" i="11"/>
  <c r="AS878" i="11" s="1"/>
  <c r="AN904" i="11"/>
  <c r="AR904" i="11" s="1"/>
  <c r="AP880" i="11"/>
  <c r="AS880" i="11" s="1"/>
  <c r="AN942" i="11"/>
  <c r="AR942" i="11" s="1"/>
  <c r="AN848" i="11"/>
  <c r="AR848" i="11" s="1"/>
  <c r="AN853" i="11"/>
  <c r="AR853" i="11" s="1"/>
  <c r="AP853" i="11"/>
  <c r="AS853" i="11" s="1"/>
  <c r="AN916" i="11"/>
  <c r="AR916" i="11" s="1"/>
  <c r="AP908" i="11"/>
  <c r="AS908" i="11" s="1"/>
  <c r="AP874" i="11"/>
  <c r="AS874" i="11" s="1"/>
  <c r="AP855" i="11"/>
  <c r="AS855" i="11" s="1"/>
  <c r="AN866" i="11"/>
  <c r="AR866" i="11" s="1"/>
  <c r="AN854" i="11"/>
  <c r="AR854" i="11" s="1"/>
  <c r="AN943" i="11"/>
  <c r="AR943" i="11" s="1"/>
  <c r="AN927" i="11"/>
  <c r="AR927" i="11" s="1"/>
  <c r="AP906" i="11"/>
  <c r="AS906" i="11" s="1"/>
  <c r="AP947" i="11"/>
  <c r="AS947" i="11" s="1"/>
  <c r="AN868" i="11"/>
  <c r="AR868" i="11" s="1"/>
  <c r="AN930" i="11"/>
  <c r="AR930" i="11" s="1"/>
  <c r="AP895" i="11"/>
  <c r="AS895" i="11" s="1"/>
  <c r="AP848" i="11"/>
  <c r="AS848" i="11" s="1"/>
  <c r="AP883" i="11"/>
  <c r="AS883" i="11" s="1"/>
  <c r="AN910" i="11"/>
  <c r="AR910" i="11" s="1"/>
  <c r="AN940" i="11"/>
  <c r="AR940" i="11" s="1"/>
  <c r="AP886" i="11"/>
  <c r="AS886" i="11" s="1"/>
  <c r="AP902" i="11"/>
  <c r="AS902" i="11" s="1"/>
  <c r="AN863" i="11"/>
  <c r="AR863" i="11" s="1"/>
  <c r="AN889" i="11"/>
  <c r="AR889" i="11" s="1"/>
  <c r="AP846" i="11"/>
  <c r="AS846" i="11" s="1"/>
  <c r="AN903" i="11"/>
  <c r="AR903" i="11" s="1"/>
  <c r="AN864" i="11"/>
  <c r="AR864" i="11" s="1"/>
  <c r="AP919" i="11"/>
  <c r="AS919" i="11" s="1"/>
  <c r="AN870" i="11"/>
  <c r="AR870" i="11" s="1"/>
  <c r="AN949" i="11"/>
  <c r="AR949" i="11" s="1"/>
  <c r="AP943" i="11"/>
  <c r="AS943" i="11" s="1"/>
  <c r="AN871" i="11"/>
  <c r="AR871" i="11" s="1"/>
  <c r="AP873" i="11"/>
  <c r="AS873" i="11" s="1"/>
  <c r="AN893" i="11"/>
  <c r="AR893" i="11" s="1"/>
  <c r="AN867" i="11"/>
  <c r="AR867" i="11" s="1"/>
  <c r="AP852" i="11"/>
  <c r="AS852" i="11" s="1"/>
  <c r="AP904" i="11"/>
  <c r="AS904" i="11" s="1"/>
  <c r="AP914" i="11"/>
  <c r="AS914" i="11" s="1"/>
  <c r="AN859" i="11"/>
  <c r="AR859" i="11" s="1"/>
  <c r="AN908" i="11"/>
  <c r="AR908" i="11" s="1"/>
  <c r="AP871" i="11"/>
  <c r="AS871" i="11" s="1"/>
  <c r="AN849" i="11"/>
  <c r="AR849" i="11" s="1"/>
  <c r="AP891" i="11"/>
  <c r="AS891" i="11" s="1"/>
  <c r="AP872" i="11"/>
  <c r="AS872" i="11" s="1"/>
  <c r="AN874" i="11"/>
  <c r="AR874" i="11" s="1"/>
  <c r="AN901" i="11"/>
  <c r="AR901" i="11" s="1"/>
  <c r="AN928" i="11"/>
  <c r="AR928" i="11" s="1"/>
  <c r="AN845" i="11"/>
  <c r="AR845" i="11" s="1"/>
  <c r="AP858" i="11"/>
  <c r="AS858" i="11" s="1"/>
  <c r="AP937" i="11"/>
  <c r="AS937" i="11" s="1"/>
  <c r="AP941" i="11"/>
  <c r="AS941" i="11" s="1"/>
  <c r="AP928" i="11"/>
  <c r="AS928" i="11" s="1"/>
  <c r="AP901" i="11"/>
  <c r="AS901" i="11" s="1"/>
  <c r="AP897" i="11"/>
  <c r="AS897" i="11" s="1"/>
  <c r="AN917" i="11"/>
  <c r="AR917" i="11" s="1"/>
  <c r="AN858" i="11"/>
  <c r="AR858" i="11" s="1"/>
  <c r="AN924" i="11"/>
  <c r="AR924" i="11" s="1"/>
  <c r="AP850" i="11"/>
  <c r="AS850" i="11" s="1"/>
  <c r="AN882" i="11"/>
  <c r="AR882" i="11" s="1"/>
  <c r="AN883" i="11"/>
  <c r="AR883" i="11" s="1"/>
  <c r="AN869" i="11"/>
  <c r="AR869" i="11" s="1"/>
  <c r="AN877" i="11"/>
  <c r="AR877" i="11" s="1"/>
  <c r="AP913" i="11"/>
  <c r="AS913" i="11" s="1"/>
  <c r="AP882" i="11"/>
  <c r="AS882" i="11" s="1"/>
  <c r="AN941" i="11"/>
  <c r="AR941" i="11" s="1"/>
  <c r="AN929" i="11"/>
  <c r="AR929" i="11" s="1"/>
  <c r="AP925" i="11"/>
  <c r="AS925" i="11" s="1"/>
  <c r="AN881" i="11"/>
  <c r="AR881" i="11" s="1"/>
  <c r="AP900" i="11"/>
  <c r="AS900" i="11" s="1"/>
  <c r="AP929" i="11"/>
  <c r="AS929" i="11" s="1"/>
  <c r="AP905" i="11"/>
  <c r="AS905" i="11" s="1"/>
  <c r="AP924" i="11"/>
  <c r="AS924" i="11" s="1"/>
  <c r="AN905" i="11"/>
  <c r="AR905" i="11" s="1"/>
  <c r="AP889" i="11"/>
  <c r="AS889" i="11" s="1"/>
  <c r="AN920" i="11"/>
  <c r="AR920" i="11" s="1"/>
  <c r="AN861" i="11"/>
  <c r="AR861" i="11" s="1"/>
  <c r="AN885" i="11"/>
  <c r="AR885" i="11" s="1"/>
  <c r="AN925" i="11"/>
  <c r="AR925" i="11" s="1"/>
  <c r="AP885" i="11"/>
  <c r="AS885" i="11" s="1"/>
  <c r="AN937" i="11"/>
  <c r="AR937" i="11" s="1"/>
  <c r="AP933" i="11"/>
  <c r="AS933" i="11" s="1"/>
  <c r="AP917" i="11"/>
  <c r="AS917" i="11" s="1"/>
  <c r="AN851" i="11"/>
  <c r="AR851" i="11" s="1"/>
  <c r="AP877" i="11"/>
  <c r="AS877" i="11" s="1"/>
  <c r="AP920" i="11"/>
  <c r="AS920" i="11" s="1"/>
  <c r="AP909" i="11"/>
  <c r="AS909" i="11" s="1"/>
  <c r="AN933" i="11"/>
  <c r="AR933" i="11" s="1"/>
  <c r="AN897" i="11"/>
  <c r="AR897" i="11" s="1"/>
  <c r="AN850" i="11"/>
  <c r="AR850" i="11" s="1"/>
  <c r="AN909" i="11"/>
  <c r="AR909" i="11" s="1"/>
  <c r="AP869" i="11"/>
  <c r="AS869" i="11" s="1"/>
  <c r="AN945" i="11"/>
  <c r="AR945" i="11" s="1"/>
  <c r="AP861" i="11"/>
  <c r="AS861" i="11" s="1"/>
  <c r="AP881" i="11"/>
  <c r="AS881" i="11" s="1"/>
  <c r="AN913" i="11"/>
  <c r="AR913" i="11" s="1"/>
  <c r="AP857" i="11"/>
  <c r="AS857" i="11" s="1"/>
  <c r="K62" i="58"/>
  <c r="M61" i="58"/>
  <c r="N73" i="58" s="1"/>
  <c r="AB146" i="54"/>
  <c r="AE146" i="54" s="1"/>
  <c r="U106" i="54"/>
  <c r="U40" i="54"/>
  <c r="AB40" i="54" s="1"/>
  <c r="AE40" i="54" s="1"/>
  <c r="U90" i="54"/>
  <c r="AB130" i="54"/>
  <c r="AE130" i="54" s="1"/>
  <c r="C22" i="33"/>
  <c r="L248" i="54"/>
  <c r="T232" i="54"/>
  <c r="H232" i="54"/>
  <c r="N232" i="54"/>
  <c r="N22" i="54" s="1"/>
  <c r="AN2615" i="11"/>
  <c r="AR2615" i="11" s="1"/>
  <c r="AN2540" i="11"/>
  <c r="AR2540" i="11" s="1"/>
  <c r="AP2554" i="11"/>
  <c r="AS2554" i="11" s="1"/>
  <c r="AN2573" i="11"/>
  <c r="AR2573" i="11" s="1"/>
  <c r="AN2529" i="11"/>
  <c r="AR2529" i="11" s="1"/>
  <c r="AN2610" i="11"/>
  <c r="AR2610" i="11" s="1"/>
  <c r="AP2558" i="11"/>
  <c r="AS2558" i="11" s="1"/>
  <c r="AP2626" i="11"/>
  <c r="AS2626" i="11" s="1"/>
  <c r="AP2547" i="11"/>
  <c r="AS2547" i="11" s="1"/>
  <c r="AP2594" i="11"/>
  <c r="AS2594" i="11" s="1"/>
  <c r="AP2571" i="11"/>
  <c r="AS2571" i="11" s="1"/>
  <c r="AN2612" i="11"/>
  <c r="AR2612" i="11" s="1"/>
  <c r="AN2604" i="11"/>
  <c r="AR2604" i="11" s="1"/>
  <c r="AP2564" i="11"/>
  <c r="AS2564" i="11" s="1"/>
  <c r="AN2594" i="11"/>
  <c r="AR2594" i="11" s="1"/>
  <c r="AP2621" i="11"/>
  <c r="AS2621" i="11" s="1"/>
  <c r="AN2607" i="11"/>
  <c r="AR2607" i="11" s="1"/>
  <c r="AP2526" i="11"/>
  <c r="AS2526" i="11" s="1"/>
  <c r="AP2618" i="11"/>
  <c r="AS2618" i="11" s="1"/>
  <c r="AN2584" i="11"/>
  <c r="AR2584" i="11" s="1"/>
  <c r="AN2585" i="11"/>
  <c r="AR2585" i="11" s="1"/>
  <c r="AP2587" i="11"/>
  <c r="AS2587" i="11" s="1"/>
  <c r="AN2539" i="11"/>
  <c r="AR2539" i="11" s="1"/>
  <c r="AN2596" i="11"/>
  <c r="AR2596" i="11" s="1"/>
  <c r="AP2607" i="11"/>
  <c r="AS2607" i="11" s="1"/>
  <c r="AP2602" i="11"/>
  <c r="AS2602" i="11" s="1"/>
  <c r="AP2575" i="11"/>
  <c r="AS2575" i="11" s="1"/>
  <c r="AP2580" i="11"/>
  <c r="AS2580" i="11" s="1"/>
  <c r="AP2532" i="11"/>
  <c r="AS2532" i="11" s="1"/>
  <c r="AN2556" i="11"/>
  <c r="AR2556" i="11" s="1"/>
  <c r="AN2623" i="11"/>
  <c r="AR2623" i="11" s="1"/>
  <c r="AP2605" i="11"/>
  <c r="AS2605" i="11" s="1"/>
  <c r="AN2588" i="11"/>
  <c r="AR2588" i="11" s="1"/>
  <c r="AN2580" i="11"/>
  <c r="AR2580" i="11" s="1"/>
  <c r="AP2565" i="11"/>
  <c r="AS2565" i="11" s="1"/>
  <c r="AN2618" i="11"/>
  <c r="AR2618" i="11" s="1"/>
  <c r="AN2553" i="11"/>
  <c r="AR2553" i="11" s="1"/>
  <c r="AP2548" i="11"/>
  <c r="AS2548" i="11" s="1"/>
  <c r="AP2614" i="11"/>
  <c r="AS2614" i="11" s="1"/>
  <c r="AP2570" i="11"/>
  <c r="AS2570" i="11" s="1"/>
  <c r="AN2602" i="11"/>
  <c r="AR2602" i="11" s="1"/>
  <c r="AN2587" i="11"/>
  <c r="AR2587" i="11" s="1"/>
  <c r="AP2623" i="11"/>
  <c r="AS2623" i="11" s="1"/>
  <c r="AN2581" i="11"/>
  <c r="AR2581" i="11" s="1"/>
  <c r="AP2625" i="11"/>
  <c r="AS2625" i="11" s="1"/>
  <c r="AP2556" i="11"/>
  <c r="AS2556" i="11" s="1"/>
  <c r="AP2617" i="11"/>
  <c r="AS2617" i="11" s="1"/>
  <c r="AN2576" i="11"/>
  <c r="AR2576" i="11" s="1"/>
  <c r="AN2561" i="11"/>
  <c r="AR2561" i="11" s="1"/>
  <c r="AP2589" i="11"/>
  <c r="AS2589" i="11" s="1"/>
  <c r="AP2553" i="11"/>
  <c r="AS2553" i="11" s="1"/>
  <c r="AN2620" i="11"/>
  <c r="AR2620" i="11" s="1"/>
  <c r="AN2625" i="11"/>
  <c r="AR2625" i="11" s="1"/>
  <c r="AN2572" i="11"/>
  <c r="AR2572" i="11" s="1"/>
  <c r="AP2536" i="11"/>
  <c r="AS2536" i="11" s="1"/>
  <c r="AP2629" i="11"/>
  <c r="AS2629" i="11" s="1"/>
  <c r="AP2531" i="11"/>
  <c r="AS2531" i="11" s="1"/>
  <c r="AP2591" i="11"/>
  <c r="AS2591" i="11" s="1"/>
  <c r="AP2579" i="11"/>
  <c r="AS2579" i="11" s="1"/>
  <c r="AP2539" i="11"/>
  <c r="AS2539" i="11" s="1"/>
  <c r="AP2525" i="11"/>
  <c r="AS2525" i="11" s="1"/>
  <c r="AN2570" i="11"/>
  <c r="AR2570" i="11" s="1"/>
  <c r="AN2525" i="11"/>
  <c r="AR2525" i="11" s="1"/>
  <c r="AN2629" i="11"/>
  <c r="AR2629" i="11" s="1"/>
  <c r="AN2616" i="11"/>
  <c r="AR2616" i="11" s="1"/>
  <c r="AN2621" i="11"/>
  <c r="AR2621" i="11" s="1"/>
  <c r="AP2600" i="11"/>
  <c r="AS2600" i="11" s="1"/>
  <c r="AN2622" i="11"/>
  <c r="AR2622" i="11" s="1"/>
  <c r="AN2609" i="11"/>
  <c r="AR2609" i="11" s="1"/>
  <c r="AP2563" i="11"/>
  <c r="AS2563" i="11" s="1"/>
  <c r="AP2538" i="11"/>
  <c r="AS2538" i="11" s="1"/>
  <c r="AP2624" i="11"/>
  <c r="AS2624" i="11" s="1"/>
  <c r="AN2614" i="11"/>
  <c r="AR2614" i="11" s="1"/>
  <c r="AN2544" i="11"/>
  <c r="AR2544" i="11" s="1"/>
  <c r="AP2561" i="11"/>
  <c r="AS2561" i="11" s="1"/>
  <c r="AP2546" i="11"/>
  <c r="AS2546" i="11" s="1"/>
  <c r="AN2545" i="11"/>
  <c r="AR2545" i="11" s="1"/>
  <c r="AP2616" i="11"/>
  <c r="AS2616" i="11" s="1"/>
  <c r="AP2533" i="11"/>
  <c r="AS2533" i="11" s="1"/>
  <c r="AN2555" i="11"/>
  <c r="AR2555" i="11" s="1"/>
  <c r="AP2529" i="11"/>
  <c r="AS2529" i="11" s="1"/>
  <c r="AP2615" i="11"/>
  <c r="AS2615" i="11" s="1"/>
  <c r="AP2593" i="11"/>
  <c r="AS2593" i="11" s="1"/>
  <c r="AP2542" i="11"/>
  <c r="AS2542" i="11" s="1"/>
  <c r="AP2540" i="11"/>
  <c r="AS2540" i="11" s="1"/>
  <c r="AN2590" i="11"/>
  <c r="AR2590" i="11" s="1"/>
  <c r="AN2548" i="11"/>
  <c r="AR2548" i="11" s="1"/>
  <c r="AP2588" i="11"/>
  <c r="AS2588" i="11" s="1"/>
  <c r="AP2586" i="11"/>
  <c r="AS2586" i="11" s="1"/>
  <c r="AN2626" i="11"/>
  <c r="AR2626" i="11" s="1"/>
  <c r="AN2579" i="11"/>
  <c r="AR2579" i="11" s="1"/>
  <c r="AP2576" i="11"/>
  <c r="AS2576" i="11" s="1"/>
  <c r="AN2532" i="11"/>
  <c r="AR2532" i="11" s="1"/>
  <c r="AN2589" i="11"/>
  <c r="AR2589" i="11" s="1"/>
  <c r="AN2528" i="11"/>
  <c r="AR2528" i="11" s="1"/>
  <c r="AN2605" i="11"/>
  <c r="AR2605" i="11" s="1"/>
  <c r="AP2567" i="11"/>
  <c r="AS2567" i="11" s="1"/>
  <c r="AP2598" i="11"/>
  <c r="AS2598" i="11" s="1"/>
  <c r="AN2560" i="11"/>
  <c r="AR2560" i="11" s="1"/>
  <c r="AN2595" i="11"/>
  <c r="AR2595" i="11" s="1"/>
  <c r="AN2591" i="11"/>
  <c r="AR2591" i="11" s="1"/>
  <c r="AN2606" i="11"/>
  <c r="AR2606" i="11" s="1"/>
  <c r="AN2552" i="11"/>
  <c r="AR2552" i="11" s="1"/>
  <c r="AP2574" i="11"/>
  <c r="AS2574" i="11" s="1"/>
  <c r="AP2582" i="11"/>
  <c r="AS2582" i="11" s="1"/>
  <c r="AN2535" i="11"/>
  <c r="AR2535" i="11" s="1"/>
  <c r="AP2577" i="11"/>
  <c r="AS2577" i="11" s="1"/>
  <c r="AN2577" i="11"/>
  <c r="AR2577" i="11" s="1"/>
  <c r="AN2568" i="11"/>
  <c r="AR2568" i="11" s="1"/>
  <c r="AN2526" i="11"/>
  <c r="AR2526" i="11" s="1"/>
  <c r="AP2611" i="11"/>
  <c r="AS2611" i="11" s="1"/>
  <c r="AP2555" i="11"/>
  <c r="AS2555" i="11" s="1"/>
  <c r="AN2533" i="11"/>
  <c r="AR2533" i="11" s="1"/>
  <c r="AN2565" i="11"/>
  <c r="AR2565" i="11" s="1"/>
  <c r="AN2603" i="11"/>
  <c r="AR2603" i="11" s="1"/>
  <c r="AP2568" i="11"/>
  <c r="AS2568" i="11" s="1"/>
  <c r="AP2528" i="11"/>
  <c r="AS2528" i="11" s="1"/>
  <c r="AP2599" i="11"/>
  <c r="AS2599" i="11" s="1"/>
  <c r="AN2619" i="11"/>
  <c r="AR2619" i="11" s="1"/>
  <c r="AP2595" i="11"/>
  <c r="AS2595" i="11" s="1"/>
  <c r="AN2567" i="11"/>
  <c r="AR2567" i="11" s="1"/>
  <c r="AP2572" i="11"/>
  <c r="AS2572" i="11" s="1"/>
  <c r="AN2551" i="11"/>
  <c r="AR2551" i="11" s="1"/>
  <c r="AP2620" i="11"/>
  <c r="AS2620" i="11" s="1"/>
  <c r="AN2571" i="11"/>
  <c r="AR2571" i="11" s="1"/>
  <c r="AP2583" i="11"/>
  <c r="AS2583" i="11" s="1"/>
  <c r="AP2585" i="11"/>
  <c r="AS2585" i="11" s="1"/>
  <c r="AN2537" i="11"/>
  <c r="AR2537" i="11" s="1"/>
  <c r="AP2603" i="11"/>
  <c r="AS2603" i="11" s="1"/>
  <c r="AP2612" i="11"/>
  <c r="AS2612" i="11" s="1"/>
  <c r="AN2613" i="11"/>
  <c r="AR2613" i="11" s="1"/>
  <c r="AN2547" i="11"/>
  <c r="AR2547" i="11" s="1"/>
  <c r="AP2609" i="11"/>
  <c r="AS2609" i="11" s="1"/>
  <c r="AN2564" i="11"/>
  <c r="AR2564" i="11" s="1"/>
  <c r="AP2550" i="11"/>
  <c r="AS2550" i="11" s="1"/>
  <c r="AP2581" i="11"/>
  <c r="AS2581" i="11" s="1"/>
  <c r="AN2586" i="11"/>
  <c r="AR2586" i="11" s="1"/>
  <c r="AP2619" i="11"/>
  <c r="AS2619" i="11" s="1"/>
  <c r="AN2546" i="11"/>
  <c r="AR2546" i="11" s="1"/>
  <c r="AP2544" i="11"/>
  <c r="AS2544" i="11" s="1"/>
  <c r="AN2527" i="11"/>
  <c r="AR2527" i="11" s="1"/>
  <c r="AP2551" i="11"/>
  <c r="AS2551" i="11" s="1"/>
  <c r="AN2531" i="11"/>
  <c r="AR2531" i="11" s="1"/>
  <c r="AN2574" i="11"/>
  <c r="AR2574" i="11" s="1"/>
  <c r="AP2552" i="11"/>
  <c r="AS2552" i="11" s="1"/>
  <c r="AP2597" i="11"/>
  <c r="AS2597" i="11" s="1"/>
  <c r="AN2583" i="11"/>
  <c r="AR2583" i="11" s="1"/>
  <c r="AP2608" i="11"/>
  <c r="AS2608" i="11" s="1"/>
  <c r="AP2584" i="11"/>
  <c r="AS2584" i="11" s="1"/>
  <c r="AN2617" i="11"/>
  <c r="AR2617" i="11" s="1"/>
  <c r="AN2575" i="11"/>
  <c r="AR2575" i="11" s="1"/>
  <c r="AP2527" i="11"/>
  <c r="AS2527" i="11" s="1"/>
  <c r="AN2536" i="11"/>
  <c r="AR2536" i="11" s="1"/>
  <c r="AP2596" i="11"/>
  <c r="AS2596" i="11" s="1"/>
  <c r="AP2537" i="11"/>
  <c r="AS2537" i="11" s="1"/>
  <c r="AN2549" i="11"/>
  <c r="AR2549" i="11" s="1"/>
  <c r="AN2599" i="11"/>
  <c r="AR2599" i="11" s="1"/>
  <c r="AN2530" i="11"/>
  <c r="AR2530" i="11" s="1"/>
  <c r="AP2578" i="11"/>
  <c r="AS2578" i="11" s="1"/>
  <c r="AP2606" i="11"/>
  <c r="AS2606" i="11" s="1"/>
  <c r="AN2538" i="11"/>
  <c r="AR2538" i="11" s="1"/>
  <c r="AP2535" i="11"/>
  <c r="AS2535" i="11" s="1"/>
  <c r="AN2601" i="11"/>
  <c r="AR2601" i="11" s="1"/>
  <c r="AN2542" i="11"/>
  <c r="AR2542" i="11" s="1"/>
  <c r="AN2582" i="11"/>
  <c r="AR2582" i="11" s="1"/>
  <c r="AN2628" i="11"/>
  <c r="AR2628" i="11" s="1"/>
  <c r="AN2592" i="11"/>
  <c r="AR2592" i="11" s="1"/>
  <c r="AN2578" i="11"/>
  <c r="AR2578" i="11" s="1"/>
  <c r="AN2593" i="11"/>
  <c r="AR2593" i="11" s="1"/>
  <c r="AP2590" i="11"/>
  <c r="AS2590" i="11" s="1"/>
  <c r="AP2530" i="11"/>
  <c r="AS2530" i="11" s="1"/>
  <c r="AP2560" i="11"/>
  <c r="AS2560" i="11" s="1"/>
  <c r="AN2558" i="11"/>
  <c r="AR2558" i="11" s="1"/>
  <c r="AN2608" i="11"/>
  <c r="AR2608" i="11" s="1"/>
  <c r="AN2543" i="11"/>
  <c r="AR2543" i="11" s="1"/>
  <c r="AP2601" i="11"/>
  <c r="AS2601" i="11" s="1"/>
  <c r="AP2559" i="11"/>
  <c r="AS2559" i="11" s="1"/>
  <c r="AP2613" i="11"/>
  <c r="AS2613" i="11" s="1"/>
  <c r="AN2559" i="11"/>
  <c r="AR2559" i="11" s="1"/>
  <c r="AP2610" i="11"/>
  <c r="AS2610" i="11" s="1"/>
  <c r="AN2562" i="11"/>
  <c r="AR2562" i="11" s="1"/>
  <c r="AN2569" i="11"/>
  <c r="AR2569" i="11" s="1"/>
  <c r="AP2566" i="11"/>
  <c r="AS2566" i="11" s="1"/>
  <c r="AN2624" i="11"/>
  <c r="AR2624" i="11" s="1"/>
  <c r="AP2627" i="11"/>
  <c r="AS2627" i="11" s="1"/>
  <c r="AN2557" i="11"/>
  <c r="AR2557" i="11" s="1"/>
  <c r="AP2628" i="11"/>
  <c r="AS2628" i="11" s="1"/>
  <c r="AN2611" i="11"/>
  <c r="AR2611" i="11" s="1"/>
  <c r="AN2627" i="11"/>
  <c r="AR2627" i="11" s="1"/>
  <c r="AP2573" i="11"/>
  <c r="AS2573" i="11" s="1"/>
  <c r="AP2604" i="11"/>
  <c r="AS2604" i="11" s="1"/>
  <c r="AN2566" i="11"/>
  <c r="AR2566" i="11" s="1"/>
  <c r="AP2534" i="11"/>
  <c r="AS2534" i="11" s="1"/>
  <c r="AN2541" i="11"/>
  <c r="AR2541" i="11" s="1"/>
  <c r="AP2549" i="11"/>
  <c r="AS2549" i="11" s="1"/>
  <c r="AP2592" i="11"/>
  <c r="AS2592" i="11" s="1"/>
  <c r="AN2598" i="11"/>
  <c r="AR2598" i="11" s="1"/>
  <c r="AN2600" i="11"/>
  <c r="AR2600" i="11" s="1"/>
  <c r="AP2622" i="11"/>
  <c r="AS2622" i="11" s="1"/>
  <c r="AN2550" i="11"/>
  <c r="AR2550" i="11" s="1"/>
  <c r="AN2563" i="11"/>
  <c r="AR2563" i="11" s="1"/>
  <c r="AP2569" i="11"/>
  <c r="AS2569" i="11" s="1"/>
  <c r="AN2554" i="11"/>
  <c r="AR2554" i="11" s="1"/>
  <c r="AP2541" i="11"/>
  <c r="AS2541" i="11" s="1"/>
  <c r="AP2545" i="11"/>
  <c r="AS2545" i="11" s="1"/>
  <c r="AP2562" i="11"/>
  <c r="AS2562" i="11" s="1"/>
  <c r="AP2543" i="11"/>
  <c r="AS2543" i="11" s="1"/>
  <c r="AN2534" i="11"/>
  <c r="AR2534" i="11" s="1"/>
  <c r="AP2557" i="11"/>
  <c r="AS2557" i="11" s="1"/>
  <c r="AN2597" i="11"/>
  <c r="AR2597" i="11" s="1"/>
  <c r="L22" i="54"/>
  <c r="N242" i="54"/>
  <c r="N32" i="54" s="1"/>
  <c r="T242" i="54"/>
  <c r="AA242" i="54" s="1"/>
  <c r="AD242" i="54" s="1"/>
  <c r="H242" i="54"/>
  <c r="I242" i="54" s="1"/>
  <c r="J242" i="54" s="1"/>
  <c r="AN3623" i="11"/>
  <c r="AR3623" i="11" s="1"/>
  <c r="AN3591" i="11"/>
  <c r="AR3591" i="11" s="1"/>
  <c r="AN3606" i="11"/>
  <c r="AR3606" i="11" s="1"/>
  <c r="AP3606" i="11"/>
  <c r="AS3606" i="11" s="1"/>
  <c r="AP3604" i="11"/>
  <c r="AS3604" i="11" s="1"/>
  <c r="AP3590" i="11"/>
  <c r="AS3590" i="11" s="1"/>
  <c r="AN3597" i="11"/>
  <c r="AR3597" i="11" s="1"/>
  <c r="AP3675" i="11"/>
  <c r="AS3675" i="11" s="1"/>
  <c r="AN3673" i="11"/>
  <c r="AR3673" i="11" s="1"/>
  <c r="AN3667" i="11"/>
  <c r="AR3667" i="11" s="1"/>
  <c r="AN3642" i="11"/>
  <c r="AR3642" i="11" s="1"/>
  <c r="AP3653" i="11"/>
  <c r="AS3653" i="11" s="1"/>
  <c r="AP3637" i="11"/>
  <c r="AS3637" i="11" s="1"/>
  <c r="AN3602" i="11"/>
  <c r="AR3602" i="11" s="1"/>
  <c r="AN3600" i="11"/>
  <c r="AR3600" i="11" s="1"/>
  <c r="AN3635" i="11"/>
  <c r="AR3635" i="11" s="1"/>
  <c r="AP3663" i="11"/>
  <c r="AS3663" i="11" s="1"/>
  <c r="AP3612" i="11"/>
  <c r="AS3612" i="11" s="1"/>
  <c r="AP3650" i="11"/>
  <c r="AS3650" i="11" s="1"/>
  <c r="AN3634" i="11"/>
  <c r="AR3634" i="11" s="1"/>
  <c r="AN3614" i="11"/>
  <c r="AR3614" i="11" s="1"/>
  <c r="AN3649" i="11"/>
  <c r="AR3649" i="11" s="1"/>
  <c r="AP3596" i="11"/>
  <c r="AS3596" i="11" s="1"/>
  <c r="AN3653" i="11"/>
  <c r="AR3653" i="11" s="1"/>
  <c r="AP3669" i="11"/>
  <c r="AS3669" i="11" s="1"/>
  <c r="AP3623" i="11"/>
  <c r="AS3623" i="11" s="1"/>
  <c r="AP3672" i="11"/>
  <c r="AS3672" i="11" s="1"/>
  <c r="AP3668" i="11"/>
  <c r="AS3668" i="11" s="1"/>
  <c r="AP3656" i="11"/>
  <c r="AS3656" i="11" s="1"/>
  <c r="AP3670" i="11"/>
  <c r="AS3670" i="11" s="1"/>
  <c r="AP3619" i="11"/>
  <c r="AS3619" i="11" s="1"/>
  <c r="AP3628" i="11"/>
  <c r="AS3628" i="11" s="1"/>
  <c r="AN3617" i="11"/>
  <c r="AR3617" i="11" s="1"/>
  <c r="AN3669" i="11"/>
  <c r="AR3669" i="11" s="1"/>
  <c r="AN3608" i="11"/>
  <c r="AR3608" i="11" s="1"/>
  <c r="AP3662" i="11"/>
  <c r="AS3662" i="11" s="1"/>
  <c r="AN3595" i="11"/>
  <c r="AR3595" i="11" s="1"/>
  <c r="AN3598" i="11"/>
  <c r="AR3598" i="11" s="1"/>
  <c r="AN3665" i="11"/>
  <c r="AR3665" i="11" s="1"/>
  <c r="AP3666" i="11"/>
  <c r="AS3666" i="11" s="1"/>
  <c r="AN3609" i="11"/>
  <c r="AR3609" i="11" s="1"/>
  <c r="AN3656" i="11"/>
  <c r="AR3656" i="11" s="1"/>
  <c r="AP3643" i="11"/>
  <c r="AS3643" i="11" s="1"/>
  <c r="AP3647" i="11"/>
  <c r="AS3647" i="11" s="1"/>
  <c r="AP3635" i="11"/>
  <c r="AS3635" i="11" s="1"/>
  <c r="AN3659" i="11"/>
  <c r="AR3659" i="11" s="1"/>
  <c r="AP3676" i="11"/>
  <c r="AS3676" i="11" s="1"/>
  <c r="AP3678" i="11"/>
  <c r="AS3678" i="11" s="1"/>
  <c r="AN3590" i="11"/>
  <c r="AR3590" i="11" s="1"/>
  <c r="AP3661" i="11"/>
  <c r="AS3661" i="11" s="1"/>
  <c r="AN3664" i="11"/>
  <c r="AR3664" i="11" s="1"/>
  <c r="AN3633" i="11"/>
  <c r="AR3633" i="11" s="1"/>
  <c r="AP3641" i="11"/>
  <c r="AS3641" i="11" s="1"/>
  <c r="AN3624" i="11"/>
  <c r="AR3624" i="11" s="1"/>
  <c r="AN3643" i="11"/>
  <c r="AR3643" i="11" s="1"/>
  <c r="AN3677" i="11"/>
  <c r="AR3677" i="11" s="1"/>
  <c r="AN3679" i="11"/>
  <c r="AR3679" i="11" s="1"/>
  <c r="AN3578" i="11"/>
  <c r="AR3578" i="11" s="1"/>
  <c r="AN3641" i="11"/>
  <c r="AR3641" i="11" s="1"/>
  <c r="AN3580" i="11"/>
  <c r="AR3580" i="11" s="1"/>
  <c r="AN3647" i="11"/>
  <c r="AR3647" i="11" s="1"/>
  <c r="AP3633" i="11"/>
  <c r="AS3633" i="11" s="1"/>
  <c r="AN3581" i="11"/>
  <c r="AR3581" i="11" s="1"/>
  <c r="AP3591" i="11"/>
  <c r="AS3591" i="11" s="1"/>
  <c r="AN3672" i="11"/>
  <c r="AR3672" i="11" s="1"/>
  <c r="AP3588" i="11"/>
  <c r="AS3588" i="11" s="1"/>
  <c r="AN3579" i="11"/>
  <c r="AR3579" i="11" s="1"/>
  <c r="AN3663" i="11"/>
  <c r="AR3663" i="11" s="1"/>
  <c r="AP3585" i="11"/>
  <c r="AS3585" i="11" s="1"/>
  <c r="AN3604" i="11"/>
  <c r="AR3604" i="11" s="1"/>
  <c r="AN3632" i="11"/>
  <c r="AR3632" i="11" s="1"/>
  <c r="AP3652" i="11"/>
  <c r="AS3652" i="11" s="1"/>
  <c r="AP3632" i="11"/>
  <c r="AS3632" i="11" s="1"/>
  <c r="AN3676" i="11"/>
  <c r="AR3676" i="11" s="1"/>
  <c r="AP3620" i="11"/>
  <c r="AS3620" i="11" s="1"/>
  <c r="AP3640" i="11"/>
  <c r="AS3640" i="11" s="1"/>
  <c r="AN3651" i="11"/>
  <c r="AR3651" i="11" s="1"/>
  <c r="AP3598" i="11"/>
  <c r="AS3598" i="11" s="1"/>
  <c r="AP3605" i="11"/>
  <c r="AS3605" i="11" s="1"/>
  <c r="AN3658" i="11"/>
  <c r="AR3658" i="11" s="1"/>
  <c r="AP3679" i="11"/>
  <c r="AS3679" i="11" s="1"/>
  <c r="AN3678" i="11"/>
  <c r="AR3678" i="11" s="1"/>
  <c r="AN3638" i="11"/>
  <c r="AR3638" i="11" s="1"/>
  <c r="AN3629" i="11"/>
  <c r="AR3629" i="11" s="1"/>
  <c r="AN3628" i="11"/>
  <c r="AR3628" i="11" s="1"/>
  <c r="AP3597" i="11"/>
  <c r="AS3597" i="11" s="1"/>
  <c r="AN3637" i="11"/>
  <c r="AR3637" i="11" s="1"/>
  <c r="AN3671" i="11"/>
  <c r="AR3671" i="11" s="1"/>
  <c r="AP3660" i="11"/>
  <c r="AS3660" i="11" s="1"/>
  <c r="AP3629" i="11"/>
  <c r="AS3629" i="11" s="1"/>
  <c r="AN3668" i="11"/>
  <c r="AR3668" i="11" s="1"/>
  <c r="AP3658" i="11"/>
  <c r="AS3658" i="11" s="1"/>
  <c r="AN3601" i="11"/>
  <c r="AR3601" i="11" s="1"/>
  <c r="AN3644" i="11"/>
  <c r="AR3644" i="11" s="1"/>
  <c r="AP3645" i="11"/>
  <c r="AS3645" i="11" s="1"/>
  <c r="AP3599" i="11"/>
  <c r="AS3599" i="11" s="1"/>
  <c r="AP3610" i="11"/>
  <c r="AS3610" i="11" s="1"/>
  <c r="AN3645" i="11"/>
  <c r="AR3645" i="11" s="1"/>
  <c r="AP3618" i="11"/>
  <c r="AS3618" i="11" s="1"/>
  <c r="AP3673" i="11"/>
  <c r="AS3673" i="11" s="1"/>
  <c r="AP3602" i="11"/>
  <c r="AS3602" i="11" s="1"/>
  <c r="AP3616" i="11"/>
  <c r="AS3616" i="11" s="1"/>
  <c r="AN3625" i="11"/>
  <c r="AR3625" i="11" s="1"/>
  <c r="AN3660" i="11"/>
  <c r="AR3660" i="11" s="1"/>
  <c r="AN3620" i="11"/>
  <c r="AR3620" i="11" s="1"/>
  <c r="AP3625" i="11"/>
  <c r="AS3625" i="11" s="1"/>
  <c r="AN3610" i="11"/>
  <c r="AR3610" i="11" s="1"/>
  <c r="AN3612" i="11"/>
  <c r="AR3612" i="11" s="1"/>
  <c r="AN3616" i="11"/>
  <c r="AR3616" i="11" s="1"/>
  <c r="AP3594" i="11"/>
  <c r="AS3594" i="11" s="1"/>
  <c r="AN3648" i="11"/>
  <c r="AR3648" i="11" s="1"/>
  <c r="AP3638" i="11"/>
  <c r="AS3638" i="11" s="1"/>
  <c r="AN3622" i="11"/>
  <c r="AR3622" i="11" s="1"/>
  <c r="AN3661" i="11"/>
  <c r="AR3661" i="11" s="1"/>
  <c r="AP3649" i="11"/>
  <c r="AS3649" i="11" s="1"/>
  <c r="AP3603" i="11"/>
  <c r="AS3603" i="11" s="1"/>
  <c r="AP3657" i="11"/>
  <c r="AS3657" i="11" s="1"/>
  <c r="AP3654" i="11"/>
  <c r="AS3654" i="11" s="1"/>
  <c r="AP3614" i="11"/>
  <c r="AS3614" i="11" s="1"/>
  <c r="AP3651" i="11"/>
  <c r="AS3651" i="11" s="1"/>
  <c r="AP3576" i="11"/>
  <c r="AS3576" i="11" s="1"/>
  <c r="AN3670" i="11"/>
  <c r="AR3670" i="11" s="1"/>
  <c r="AP3615" i="11"/>
  <c r="AS3615" i="11" s="1"/>
  <c r="AN3618" i="11"/>
  <c r="AR3618" i="11" s="1"/>
  <c r="AP3600" i="11"/>
  <c r="AS3600" i="11" s="1"/>
  <c r="AN3594" i="11"/>
  <c r="AR3594" i="11" s="1"/>
  <c r="AN3611" i="11"/>
  <c r="AR3611" i="11" s="1"/>
  <c r="AN3584" i="11"/>
  <c r="AR3584" i="11" s="1"/>
  <c r="AP3577" i="11"/>
  <c r="AS3577" i="11" s="1"/>
  <c r="AN3587" i="11"/>
  <c r="AR3587" i="11" s="1"/>
  <c r="AN3652" i="11"/>
  <c r="AR3652" i="11" s="1"/>
  <c r="AP3613" i="11"/>
  <c r="AS3613" i="11" s="1"/>
  <c r="AP3634" i="11"/>
  <c r="AS3634" i="11" s="1"/>
  <c r="AN3626" i="11"/>
  <c r="AR3626" i="11" s="1"/>
  <c r="AP3586" i="11"/>
  <c r="AS3586" i="11" s="1"/>
  <c r="AN3615" i="11"/>
  <c r="AR3615" i="11" s="1"/>
  <c r="AN3640" i="11"/>
  <c r="AR3640" i="11" s="1"/>
  <c r="AN3577" i="11"/>
  <c r="AR3577" i="11" s="1"/>
  <c r="AN3630" i="11"/>
  <c r="AR3630" i="11" s="1"/>
  <c r="AP3626" i="11"/>
  <c r="AS3626" i="11" s="1"/>
  <c r="AP3607" i="11"/>
  <c r="AS3607" i="11" s="1"/>
  <c r="AN3576" i="11"/>
  <c r="AR3576" i="11" s="1"/>
  <c r="AN3592" i="11"/>
  <c r="AR3592" i="11" s="1"/>
  <c r="AN3654" i="11"/>
  <c r="AR3654" i="11" s="1"/>
  <c r="AP3611" i="11"/>
  <c r="AS3611" i="11" s="1"/>
  <c r="AP3655" i="11"/>
  <c r="AS3655" i="11" s="1"/>
  <c r="AN3621" i="11"/>
  <c r="AR3621" i="11" s="1"/>
  <c r="AN3593" i="11"/>
  <c r="AR3593" i="11" s="1"/>
  <c r="AN3657" i="11"/>
  <c r="AR3657" i="11" s="1"/>
  <c r="AN3582" i="11"/>
  <c r="AR3582" i="11" s="1"/>
  <c r="AP3579" i="11"/>
  <c r="AS3579" i="11" s="1"/>
  <c r="AP3580" i="11"/>
  <c r="AS3580" i="11" s="1"/>
  <c r="AN3589" i="11"/>
  <c r="AR3589" i="11" s="1"/>
  <c r="AP3665" i="11"/>
  <c r="AS3665" i="11" s="1"/>
  <c r="AP3609" i="11"/>
  <c r="AS3609" i="11" s="1"/>
  <c r="AP3671" i="11"/>
  <c r="AS3671" i="11" s="1"/>
  <c r="AP3617" i="11"/>
  <c r="AS3617" i="11" s="1"/>
  <c r="AP3589" i="11"/>
  <c r="AS3589" i="11" s="1"/>
  <c r="AN3631" i="11"/>
  <c r="AR3631" i="11" s="1"/>
  <c r="AP3639" i="11"/>
  <c r="AS3639" i="11" s="1"/>
  <c r="AP3674" i="11"/>
  <c r="AS3674" i="11" s="1"/>
  <c r="AP3622" i="11"/>
  <c r="AS3622" i="11" s="1"/>
  <c r="AN3662" i="11"/>
  <c r="AR3662" i="11" s="1"/>
  <c r="AP3659" i="11"/>
  <c r="AS3659" i="11" s="1"/>
  <c r="AN3575" i="11"/>
  <c r="AR3575" i="11" s="1"/>
  <c r="AN3583" i="11"/>
  <c r="AR3583" i="11" s="1"/>
  <c r="AP3627" i="11"/>
  <c r="AS3627" i="11" s="1"/>
  <c r="AP3593" i="11"/>
  <c r="AS3593" i="11" s="1"/>
  <c r="AP3631" i="11"/>
  <c r="AS3631" i="11" s="1"/>
  <c r="AN3588" i="11"/>
  <c r="AR3588" i="11" s="1"/>
  <c r="AP3646" i="11"/>
  <c r="AS3646" i="11" s="1"/>
  <c r="AP3587" i="11"/>
  <c r="AS3587" i="11" s="1"/>
  <c r="AP3583" i="11"/>
  <c r="AS3583" i="11" s="1"/>
  <c r="AN3650" i="11"/>
  <c r="AR3650" i="11" s="1"/>
  <c r="AP3677" i="11"/>
  <c r="AS3677" i="11" s="1"/>
  <c r="AP3575" i="11"/>
  <c r="AS3575" i="11" s="1"/>
  <c r="AN3585" i="11"/>
  <c r="AR3585" i="11" s="1"/>
  <c r="AP3621" i="11"/>
  <c r="AS3621" i="11" s="1"/>
  <c r="AN3607" i="11"/>
  <c r="AR3607" i="11" s="1"/>
  <c r="AN3639" i="11"/>
  <c r="AR3639" i="11" s="1"/>
  <c r="AP3664" i="11"/>
  <c r="AS3664" i="11" s="1"/>
  <c r="AN3613" i="11"/>
  <c r="AR3613" i="11" s="1"/>
  <c r="AP3630" i="11"/>
  <c r="AS3630" i="11" s="1"/>
  <c r="AN3655" i="11"/>
  <c r="AR3655" i="11" s="1"/>
  <c r="AP3624" i="11"/>
  <c r="AS3624" i="11" s="1"/>
  <c r="AP3581" i="11"/>
  <c r="AS3581" i="11" s="1"/>
  <c r="AN3586" i="11"/>
  <c r="AR3586" i="11" s="1"/>
  <c r="AP3644" i="11"/>
  <c r="AS3644" i="11" s="1"/>
  <c r="AP3636" i="11"/>
  <c r="AS3636" i="11" s="1"/>
  <c r="AP3608" i="11"/>
  <c r="AS3608" i="11" s="1"/>
  <c r="AP3578" i="11"/>
  <c r="AS3578" i="11" s="1"/>
  <c r="AN3619" i="11"/>
  <c r="AR3619" i="11" s="1"/>
  <c r="AP3595" i="11"/>
  <c r="AS3595" i="11" s="1"/>
  <c r="AP3584" i="11"/>
  <c r="AS3584" i="11" s="1"/>
  <c r="AN3636" i="11"/>
  <c r="AR3636" i="11" s="1"/>
  <c r="AN3596" i="11"/>
  <c r="AR3596" i="11" s="1"/>
  <c r="AN3603" i="11"/>
  <c r="AR3603" i="11" s="1"/>
  <c r="AN3675" i="11"/>
  <c r="AR3675" i="11" s="1"/>
  <c r="AP3667" i="11"/>
  <c r="AS3667" i="11" s="1"/>
  <c r="AN3666" i="11"/>
  <c r="AR3666" i="11" s="1"/>
  <c r="AN3627" i="11"/>
  <c r="AR3627" i="11" s="1"/>
  <c r="AN3674" i="11"/>
  <c r="AR3674" i="11" s="1"/>
  <c r="AP3642" i="11"/>
  <c r="AS3642" i="11" s="1"/>
  <c r="AP3601" i="11"/>
  <c r="AS3601" i="11" s="1"/>
  <c r="AP3592" i="11"/>
  <c r="AS3592" i="11" s="1"/>
  <c r="AN3599" i="11"/>
  <c r="AR3599" i="11" s="1"/>
  <c r="AP3648" i="11"/>
  <c r="AS3648" i="11" s="1"/>
  <c r="AN3646" i="11"/>
  <c r="AR3646" i="11" s="1"/>
  <c r="AP3582" i="11"/>
  <c r="AS3582" i="11" s="1"/>
  <c r="AN3605" i="11"/>
  <c r="AR3605" i="11" s="1"/>
  <c r="N262" i="54"/>
  <c r="H262" i="54"/>
  <c r="I262" i="54" s="1"/>
  <c r="J262" i="54" s="1"/>
  <c r="T262" i="54"/>
  <c r="AA262" i="54" s="1"/>
  <c r="AD262" i="54" s="1"/>
  <c r="AN369" i="11"/>
  <c r="AR369" i="11" s="1"/>
  <c r="AP357" i="11"/>
  <c r="AS357" i="11" s="1"/>
  <c r="AP418" i="11"/>
  <c r="AS418" i="11" s="1"/>
  <c r="AN325" i="11"/>
  <c r="AR325" i="11" s="1"/>
  <c r="AP420" i="11"/>
  <c r="AS420" i="11" s="1"/>
  <c r="AN376" i="11"/>
  <c r="AR376" i="11" s="1"/>
  <c r="AN384" i="11"/>
  <c r="AR384" i="11" s="1"/>
  <c r="AN360" i="11"/>
  <c r="AR360" i="11" s="1"/>
  <c r="AP329" i="11"/>
  <c r="AS329" i="11" s="1"/>
  <c r="AN370" i="11"/>
  <c r="AR370" i="11" s="1"/>
  <c r="AN352" i="11"/>
  <c r="AR352" i="11" s="1"/>
  <c r="AN324" i="11"/>
  <c r="AR324" i="11" s="1"/>
  <c r="AP416" i="11"/>
  <c r="AS416" i="11" s="1"/>
  <c r="AN416" i="11"/>
  <c r="AR416" i="11" s="1"/>
  <c r="AP325" i="11"/>
  <c r="AS325" i="11" s="1"/>
  <c r="AP370" i="11"/>
  <c r="AS370" i="11" s="1"/>
  <c r="AN420" i="11"/>
  <c r="AR420" i="11" s="1"/>
  <c r="AP344" i="11"/>
  <c r="AS344" i="11" s="1"/>
  <c r="AP324" i="11"/>
  <c r="AS324" i="11" s="1"/>
  <c r="AN329" i="11"/>
  <c r="AR329" i="11" s="1"/>
  <c r="AP417" i="11"/>
  <c r="AS417" i="11" s="1"/>
  <c r="AN418" i="11"/>
  <c r="AR418" i="11" s="1"/>
  <c r="AP384" i="11"/>
  <c r="AS384" i="11" s="1"/>
  <c r="AN372" i="11"/>
  <c r="AR372" i="11" s="1"/>
  <c r="AP372" i="11"/>
  <c r="AS372" i="11" s="1"/>
  <c r="AN412" i="11"/>
  <c r="AR412" i="11" s="1"/>
  <c r="AP369" i="11"/>
  <c r="AS369" i="11" s="1"/>
  <c r="AP337" i="11"/>
  <c r="AS337" i="11" s="1"/>
  <c r="AN357" i="11"/>
  <c r="AR357" i="11" s="1"/>
  <c r="AN337" i="11"/>
  <c r="AR337" i="11" s="1"/>
  <c r="AN417" i="11"/>
  <c r="AR417" i="11" s="1"/>
  <c r="AN408" i="11"/>
  <c r="AR408" i="11" s="1"/>
  <c r="AP394" i="11"/>
  <c r="AS394" i="11" s="1"/>
  <c r="AN398" i="11"/>
  <c r="AR398" i="11" s="1"/>
  <c r="AN413" i="11"/>
  <c r="AR413" i="11" s="1"/>
  <c r="AP419" i="11"/>
  <c r="AS419" i="11" s="1"/>
  <c r="AP401" i="11"/>
  <c r="AS401" i="11" s="1"/>
  <c r="AP403" i="11"/>
  <c r="AS403" i="11" s="1"/>
  <c r="AP415" i="11"/>
  <c r="AS415" i="11" s="1"/>
  <c r="AN346" i="11"/>
  <c r="AR346" i="11" s="1"/>
  <c r="AN400" i="11"/>
  <c r="AR400" i="11" s="1"/>
  <c r="AN419" i="11"/>
  <c r="AR419" i="11" s="1"/>
  <c r="AP391" i="11"/>
  <c r="AS391" i="11" s="1"/>
  <c r="AN391" i="11"/>
  <c r="AR391" i="11" s="1"/>
  <c r="AN341" i="11"/>
  <c r="AR341" i="11" s="1"/>
  <c r="AN392" i="11"/>
  <c r="AR392" i="11" s="1"/>
  <c r="AN383" i="11"/>
  <c r="AR383" i="11" s="1"/>
  <c r="AP396" i="11"/>
  <c r="AS396" i="11" s="1"/>
  <c r="AN322" i="11"/>
  <c r="AR322" i="11" s="1"/>
  <c r="AN399" i="11"/>
  <c r="AR399" i="11" s="1"/>
  <c r="AP409" i="11"/>
  <c r="AS409" i="11" s="1"/>
  <c r="AN342" i="11"/>
  <c r="AR342" i="11" s="1"/>
  <c r="AP340" i="11"/>
  <c r="AS340" i="11" s="1"/>
  <c r="AP412" i="11"/>
  <c r="AS412" i="11" s="1"/>
  <c r="AP413" i="11"/>
  <c r="AS413" i="11" s="1"/>
  <c r="AN355" i="11"/>
  <c r="AR355" i="11" s="1"/>
  <c r="AN404" i="11"/>
  <c r="AR404" i="11" s="1"/>
  <c r="AP331" i="11"/>
  <c r="AS331" i="11" s="1"/>
  <c r="AP342" i="11"/>
  <c r="AS342" i="11" s="1"/>
  <c r="AP365" i="11"/>
  <c r="AS365" i="11" s="1"/>
  <c r="AN390" i="11"/>
  <c r="AR390" i="11" s="1"/>
  <c r="AP321" i="11"/>
  <c r="AS321" i="11" s="1"/>
  <c r="AP345" i="11"/>
  <c r="AS345" i="11" s="1"/>
  <c r="AP397" i="11"/>
  <c r="AS397" i="11" s="1"/>
  <c r="AP421" i="11"/>
  <c r="AS421" i="11" s="1"/>
  <c r="AN332" i="11"/>
  <c r="AR332" i="11" s="1"/>
  <c r="AP362" i="11"/>
  <c r="AS362" i="11" s="1"/>
  <c r="AP338" i="11"/>
  <c r="AS338" i="11" s="1"/>
  <c r="AP399" i="11"/>
  <c r="AS399" i="11" s="1"/>
  <c r="AP393" i="11"/>
  <c r="AS393" i="11" s="1"/>
  <c r="AN351" i="11"/>
  <c r="AR351" i="11" s="1"/>
  <c r="AN350" i="11"/>
  <c r="AR350" i="11" s="1"/>
  <c r="AP366" i="11"/>
  <c r="AS366" i="11" s="1"/>
  <c r="AP388" i="11"/>
  <c r="AS388" i="11" s="1"/>
  <c r="AP424" i="11"/>
  <c r="AS424" i="11" s="1"/>
  <c r="AP407" i="11"/>
  <c r="AS407" i="11" s="1"/>
  <c r="AN397" i="11"/>
  <c r="AR397" i="11" s="1"/>
  <c r="AP406" i="11"/>
  <c r="AS406" i="11" s="1"/>
  <c r="AN381" i="11"/>
  <c r="AR381" i="11" s="1"/>
  <c r="AP386" i="11"/>
  <c r="AS386" i="11" s="1"/>
  <c r="AP343" i="11"/>
  <c r="AS343" i="11" s="1"/>
  <c r="AN326" i="11"/>
  <c r="AR326" i="11" s="1"/>
  <c r="AP347" i="11"/>
  <c r="AS347" i="11" s="1"/>
  <c r="AP328" i="11"/>
  <c r="AS328" i="11" s="1"/>
  <c r="AP387" i="11"/>
  <c r="AS387" i="11" s="1"/>
  <c r="AP348" i="11"/>
  <c r="AS348" i="11" s="1"/>
  <c r="AN343" i="11"/>
  <c r="AR343" i="11" s="1"/>
  <c r="AP354" i="11"/>
  <c r="AS354" i="11" s="1"/>
  <c r="AN331" i="11"/>
  <c r="AR331" i="11" s="1"/>
  <c r="AN388" i="11"/>
  <c r="AR388" i="11" s="1"/>
  <c r="AP423" i="11"/>
  <c r="AS423" i="11" s="1"/>
  <c r="AP333" i="11"/>
  <c r="AS333" i="11" s="1"/>
  <c r="AN406" i="11"/>
  <c r="AR406" i="11" s="1"/>
  <c r="AP411" i="11"/>
  <c r="AS411" i="11" s="1"/>
  <c r="AN375" i="11"/>
  <c r="AR375" i="11" s="1"/>
  <c r="AN373" i="11"/>
  <c r="AR373" i="11" s="1"/>
  <c r="AP326" i="11"/>
  <c r="AS326" i="11" s="1"/>
  <c r="AN364" i="11"/>
  <c r="AR364" i="11" s="1"/>
  <c r="AN330" i="11"/>
  <c r="AR330" i="11" s="1"/>
  <c r="AN414" i="11"/>
  <c r="AR414" i="11" s="1"/>
  <c r="AN338" i="11"/>
  <c r="AR338" i="11" s="1"/>
  <c r="AN387" i="11"/>
  <c r="AR387" i="11" s="1"/>
  <c r="AP360" i="11"/>
  <c r="AS360" i="11" s="1"/>
  <c r="AP422" i="11"/>
  <c r="AS422" i="11" s="1"/>
  <c r="AN403" i="11"/>
  <c r="AR403" i="11" s="1"/>
  <c r="AN321" i="11"/>
  <c r="AR321" i="11" s="1"/>
  <c r="AP410" i="11"/>
  <c r="AS410" i="11" s="1"/>
  <c r="AP385" i="11"/>
  <c r="AS385" i="11" s="1"/>
  <c r="AP327" i="11"/>
  <c r="AS327" i="11" s="1"/>
  <c r="AN424" i="11"/>
  <c r="AR424" i="11" s="1"/>
  <c r="AP320" i="11"/>
  <c r="AS320" i="11" s="1"/>
  <c r="AP358" i="11"/>
  <c r="AS358" i="11" s="1"/>
  <c r="AP377" i="11"/>
  <c r="AS377" i="11" s="1"/>
  <c r="AP383" i="11"/>
  <c r="AS383" i="11" s="1"/>
  <c r="AP375" i="11"/>
  <c r="AS375" i="11" s="1"/>
  <c r="AP335" i="11"/>
  <c r="AS335" i="11" s="1"/>
  <c r="AP379" i="11"/>
  <c r="AS379" i="11" s="1"/>
  <c r="AP356" i="11"/>
  <c r="AS356" i="11" s="1"/>
  <c r="AP368" i="11"/>
  <c r="AS368" i="11" s="1"/>
  <c r="AP322" i="11"/>
  <c r="AS322" i="11" s="1"/>
  <c r="AN393" i="11"/>
  <c r="AR393" i="11" s="1"/>
  <c r="AN386" i="11"/>
  <c r="AR386" i="11" s="1"/>
  <c r="AN345" i="11"/>
  <c r="AR345" i="11" s="1"/>
  <c r="AP364" i="11"/>
  <c r="AS364" i="11" s="1"/>
  <c r="AN365" i="11"/>
  <c r="AR365" i="11" s="1"/>
  <c r="AP380" i="11"/>
  <c r="AS380" i="11" s="1"/>
  <c r="AP400" i="11"/>
  <c r="AS400" i="11" s="1"/>
  <c r="AP334" i="11"/>
  <c r="AS334" i="11" s="1"/>
  <c r="AN336" i="11"/>
  <c r="AR336" i="11" s="1"/>
  <c r="AN411" i="11"/>
  <c r="AR411" i="11" s="1"/>
  <c r="AP405" i="11"/>
  <c r="AS405" i="11" s="1"/>
  <c r="AP390" i="11"/>
  <c r="AS390" i="11" s="1"/>
  <c r="AP355" i="11"/>
  <c r="AS355" i="11" s="1"/>
  <c r="AN377" i="11"/>
  <c r="AR377" i="11" s="1"/>
  <c r="AP374" i="11"/>
  <c r="AS374" i="11" s="1"/>
  <c r="AN359" i="11"/>
  <c r="AR359" i="11" s="1"/>
  <c r="AN353" i="11"/>
  <c r="AR353" i="11" s="1"/>
  <c r="AN409" i="11"/>
  <c r="AR409" i="11" s="1"/>
  <c r="AN327" i="11"/>
  <c r="AR327" i="11" s="1"/>
  <c r="AN361" i="11"/>
  <c r="AR361" i="11" s="1"/>
  <c r="AN410" i="11"/>
  <c r="AR410" i="11" s="1"/>
  <c r="AN396" i="11"/>
  <c r="AR396" i="11" s="1"/>
  <c r="AN407" i="11"/>
  <c r="AR407" i="11" s="1"/>
  <c r="AP392" i="11"/>
  <c r="AS392" i="11" s="1"/>
  <c r="AP389" i="11"/>
  <c r="AS389" i="11" s="1"/>
  <c r="AN378" i="11"/>
  <c r="AR378" i="11" s="1"/>
  <c r="AN422" i="11"/>
  <c r="AR422" i="11" s="1"/>
  <c r="AP378" i="11"/>
  <c r="AS378" i="11" s="1"/>
  <c r="AN368" i="11"/>
  <c r="AR368" i="11" s="1"/>
  <c r="AP349" i="11"/>
  <c r="AS349" i="11" s="1"/>
  <c r="AP363" i="11"/>
  <c r="AS363" i="11" s="1"/>
  <c r="AN358" i="11"/>
  <c r="AR358" i="11" s="1"/>
  <c r="AN334" i="11"/>
  <c r="AR334" i="11" s="1"/>
  <c r="AN405" i="11"/>
  <c r="AR405" i="11" s="1"/>
  <c r="AN349" i="11"/>
  <c r="AR349" i="11" s="1"/>
  <c r="AN320" i="11"/>
  <c r="AR320" i="11" s="1"/>
  <c r="AN395" i="11"/>
  <c r="AR395" i="11" s="1"/>
  <c r="AP381" i="11"/>
  <c r="AS381" i="11" s="1"/>
  <c r="AN335" i="11"/>
  <c r="AR335" i="11" s="1"/>
  <c r="AP382" i="11"/>
  <c r="AS382" i="11" s="1"/>
  <c r="AP323" i="11"/>
  <c r="AS323" i="11" s="1"/>
  <c r="AN367" i="11"/>
  <c r="AR367" i="11" s="1"/>
  <c r="AP408" i="11"/>
  <c r="AS408" i="11" s="1"/>
  <c r="AP398" i="11"/>
  <c r="AS398" i="11" s="1"/>
  <c r="AN423" i="11"/>
  <c r="AR423" i="11" s="1"/>
  <c r="AN339" i="11"/>
  <c r="AR339" i="11" s="1"/>
  <c r="AN366" i="11"/>
  <c r="AR366" i="11" s="1"/>
  <c r="AN354" i="11"/>
  <c r="AR354" i="11" s="1"/>
  <c r="AN382" i="11"/>
  <c r="AR382" i="11" s="1"/>
  <c r="AP336" i="11"/>
  <c r="AS336" i="11" s="1"/>
  <c r="AP339" i="11"/>
  <c r="AS339" i="11" s="1"/>
  <c r="AP376" i="11"/>
  <c r="AS376" i="11" s="1"/>
  <c r="AP350" i="11"/>
  <c r="AS350" i="11" s="1"/>
  <c r="AN340" i="11"/>
  <c r="AR340" i="11" s="1"/>
  <c r="AP353" i="11"/>
  <c r="AS353" i="11" s="1"/>
  <c r="AP341" i="11"/>
  <c r="AS341" i="11" s="1"/>
  <c r="AN394" i="11"/>
  <c r="AR394" i="11" s="1"/>
  <c r="AN371" i="11"/>
  <c r="AR371" i="11" s="1"/>
  <c r="AP367" i="11"/>
  <c r="AS367" i="11" s="1"/>
  <c r="AP361" i="11"/>
  <c r="AS361" i="11" s="1"/>
  <c r="AP352" i="11"/>
  <c r="AS352" i="11" s="1"/>
  <c r="AN363" i="11"/>
  <c r="AR363" i="11" s="1"/>
  <c r="AP359" i="11"/>
  <c r="AS359" i="11" s="1"/>
  <c r="AP371" i="11"/>
  <c r="AS371" i="11" s="1"/>
  <c r="AN415" i="11"/>
  <c r="AR415" i="11" s="1"/>
  <c r="AN401" i="11"/>
  <c r="AR401" i="11" s="1"/>
  <c r="AP414" i="11"/>
  <c r="AS414" i="11" s="1"/>
  <c r="AP346" i="11"/>
  <c r="AS346" i="11" s="1"/>
  <c r="AN333" i="11"/>
  <c r="AR333" i="11" s="1"/>
  <c r="AN362" i="11"/>
  <c r="AR362" i="11" s="1"/>
  <c r="AP332" i="11"/>
  <c r="AS332" i="11" s="1"/>
  <c r="AN348" i="11"/>
  <c r="AR348" i="11" s="1"/>
  <c r="AN379" i="11"/>
  <c r="AR379" i="11" s="1"/>
  <c r="AP404" i="11"/>
  <c r="AS404" i="11" s="1"/>
  <c r="AN344" i="11"/>
  <c r="AR344" i="11" s="1"/>
  <c r="AN347" i="11"/>
  <c r="AR347" i="11" s="1"/>
  <c r="AN389" i="11"/>
  <c r="AR389" i="11" s="1"/>
  <c r="AN380" i="11"/>
  <c r="AR380" i="11" s="1"/>
  <c r="AP330" i="11"/>
  <c r="AS330" i="11" s="1"/>
  <c r="AN374" i="11"/>
  <c r="AR374" i="11" s="1"/>
  <c r="AP351" i="11"/>
  <c r="AS351" i="11" s="1"/>
  <c r="AP395" i="11"/>
  <c r="AS395" i="11" s="1"/>
  <c r="AP402" i="11"/>
  <c r="AS402" i="11" s="1"/>
  <c r="AN421" i="11"/>
  <c r="AR421" i="11" s="1"/>
  <c r="AN323" i="11"/>
  <c r="AR323" i="11" s="1"/>
  <c r="AP373" i="11"/>
  <c r="AS373" i="11" s="1"/>
  <c r="AN402" i="11"/>
  <c r="AR402" i="11" s="1"/>
  <c r="AN356" i="11"/>
  <c r="AR356" i="11" s="1"/>
  <c r="AN385" i="11"/>
  <c r="AR385" i="11" s="1"/>
  <c r="AN328" i="11"/>
  <c r="AR328" i="11" s="1"/>
  <c r="F42" i="33"/>
  <c r="D4" i="33"/>
  <c r="I110" i="54"/>
  <c r="J110" i="54" s="1"/>
  <c r="H147" i="54"/>
  <c r="H70" i="54"/>
  <c r="I52" i="33"/>
  <c r="G44" i="33"/>
  <c r="AB137" i="54"/>
  <c r="AE137" i="54" s="1"/>
  <c r="U97" i="54"/>
  <c r="U47" i="54"/>
  <c r="AB47" i="54" s="1"/>
  <c r="AE47" i="54" s="1"/>
  <c r="O21" i="54"/>
  <c r="O71" i="54"/>
  <c r="U266" i="54"/>
  <c r="AB266" i="54" s="1"/>
  <c r="AE266" i="54" s="1"/>
  <c r="O266" i="54"/>
  <c r="N80" i="54"/>
  <c r="I146" i="54"/>
  <c r="J146" i="54" s="1"/>
  <c r="H106" i="54"/>
  <c r="I106" i="54" s="1"/>
  <c r="J106" i="54" s="1"/>
  <c r="AB120" i="54"/>
  <c r="AE120" i="54" s="1"/>
  <c r="U30" i="54"/>
  <c r="AB30" i="54" s="1"/>
  <c r="AE30" i="54" s="1"/>
  <c r="U80" i="54"/>
  <c r="AA140" i="54"/>
  <c r="AD140" i="54" s="1"/>
  <c r="T50" i="54"/>
  <c r="AA50" i="54" s="1"/>
  <c r="AD50" i="54" s="1"/>
  <c r="T100" i="54"/>
  <c r="L64" i="54"/>
  <c r="H274" i="54"/>
  <c r="N274" i="54"/>
  <c r="N64" i="54" s="1"/>
  <c r="T274" i="54"/>
  <c r="H49" i="54"/>
  <c r="I49" i="54" s="1"/>
  <c r="J49" i="54" s="1"/>
  <c r="I139" i="54"/>
  <c r="J139" i="54" s="1"/>
  <c r="H99" i="54"/>
  <c r="I99" i="54" s="1"/>
  <c r="J99" i="54" s="1"/>
  <c r="I113" i="54"/>
  <c r="J113" i="54" s="1"/>
  <c r="H73" i="54"/>
  <c r="I73" i="54" s="1"/>
  <c r="J73" i="54" s="1"/>
  <c r="O96" i="54"/>
  <c r="O46" i="54"/>
  <c r="AB141" i="54"/>
  <c r="AE141" i="54" s="1"/>
  <c r="U101" i="54"/>
  <c r="U51" i="54"/>
  <c r="AB51" i="54" s="1"/>
  <c r="AE51" i="54" s="1"/>
  <c r="C8" i="33"/>
  <c r="L234" i="54"/>
  <c r="AB143" i="54"/>
  <c r="AE143" i="54" s="1"/>
  <c r="U53" i="54"/>
  <c r="AB53" i="54" s="1"/>
  <c r="AE53" i="54" s="1"/>
  <c r="U103" i="54"/>
  <c r="N88" i="54"/>
  <c r="T80" i="54"/>
  <c r="AA120" i="54"/>
  <c r="AD120" i="54" s="1"/>
  <c r="AA146" i="54"/>
  <c r="AD146" i="54" s="1"/>
  <c r="T106" i="54"/>
  <c r="L66" i="54"/>
  <c r="N276" i="54"/>
  <c r="N66" i="54" s="1"/>
  <c r="H276" i="54"/>
  <c r="T276" i="54"/>
  <c r="AB239" i="54"/>
  <c r="AE239" i="54" s="1"/>
  <c r="U29" i="54"/>
  <c r="AB29" i="54" s="1"/>
  <c r="AE29" i="54" s="1"/>
  <c r="H102" i="54"/>
  <c r="I102" i="54" s="1"/>
  <c r="J102" i="54" s="1"/>
  <c r="I142" i="54"/>
  <c r="J142" i="54" s="1"/>
  <c r="N96" i="54"/>
  <c r="N46" i="54"/>
  <c r="N103" i="54"/>
  <c r="N73" i="54"/>
  <c r="T244" i="54"/>
  <c r="H244" i="54"/>
  <c r="N244" i="54"/>
  <c r="N34" i="54" s="1"/>
  <c r="AP1485" i="11"/>
  <c r="AS1485" i="11" s="1"/>
  <c r="AP1476" i="11"/>
  <c r="AS1476" i="11" s="1"/>
  <c r="AN1485" i="11"/>
  <c r="AR1485" i="11" s="1"/>
  <c r="AN1521" i="11"/>
  <c r="AR1521" i="11" s="1"/>
  <c r="AN1528" i="11"/>
  <c r="AR1528" i="11" s="1"/>
  <c r="AP1515" i="11"/>
  <c r="AS1515" i="11" s="1"/>
  <c r="AN1513" i="11"/>
  <c r="AR1513" i="11" s="1"/>
  <c r="AP1511" i="11"/>
  <c r="AS1511" i="11" s="1"/>
  <c r="AP1536" i="11"/>
  <c r="AS1536" i="11" s="1"/>
  <c r="AN1502" i="11"/>
  <c r="AR1502" i="11" s="1"/>
  <c r="AN1574" i="11"/>
  <c r="AR1574" i="11" s="1"/>
  <c r="AN1530" i="11"/>
  <c r="AR1530" i="11" s="1"/>
  <c r="AP1507" i="11"/>
  <c r="AS1507" i="11" s="1"/>
  <c r="AP1479" i="11"/>
  <c r="AS1479" i="11" s="1"/>
  <c r="AP1560" i="11"/>
  <c r="AS1560" i="11" s="1"/>
  <c r="AN1573" i="11"/>
  <c r="AR1573" i="11" s="1"/>
  <c r="AP1496" i="11"/>
  <c r="AS1496" i="11" s="1"/>
  <c r="AP1529" i="11"/>
  <c r="AS1529" i="11" s="1"/>
  <c r="AP1547" i="11"/>
  <c r="AS1547" i="11" s="1"/>
  <c r="AP1564" i="11"/>
  <c r="AS1564" i="11" s="1"/>
  <c r="AN1562" i="11"/>
  <c r="AR1562" i="11" s="1"/>
  <c r="AP1532" i="11"/>
  <c r="AS1532" i="11" s="1"/>
  <c r="AN1552" i="11"/>
  <c r="AR1552" i="11" s="1"/>
  <c r="AP1557" i="11"/>
  <c r="AS1557" i="11" s="1"/>
  <c r="AN1492" i="11"/>
  <c r="AR1492" i="11" s="1"/>
  <c r="AP1571" i="11"/>
  <c r="AS1571" i="11" s="1"/>
  <c r="AP1508" i="11"/>
  <c r="AS1508" i="11" s="1"/>
  <c r="AP1475" i="11"/>
  <c r="AS1475" i="11" s="1"/>
  <c r="AN1506" i="11"/>
  <c r="AR1506" i="11" s="1"/>
  <c r="AN1538" i="11"/>
  <c r="AR1538" i="11" s="1"/>
  <c r="AN1577" i="11"/>
  <c r="AR1577" i="11" s="1"/>
  <c r="AP1489" i="11"/>
  <c r="AS1489" i="11" s="1"/>
  <c r="AP1553" i="11"/>
  <c r="AS1553" i="11" s="1"/>
  <c r="AP1517" i="11"/>
  <c r="AS1517" i="11" s="1"/>
  <c r="AN1553" i="11"/>
  <c r="AR1553" i="11" s="1"/>
  <c r="AP1497" i="11"/>
  <c r="AS1497" i="11" s="1"/>
  <c r="AN1489" i="11"/>
  <c r="AR1489" i="11" s="1"/>
  <c r="AN1541" i="11"/>
  <c r="AR1541" i="11" s="1"/>
  <c r="AP1549" i="11"/>
  <c r="AS1549" i="11" s="1"/>
  <c r="AN1545" i="11"/>
  <c r="AR1545" i="11" s="1"/>
  <c r="AN1522" i="11"/>
  <c r="AR1522" i="11" s="1"/>
  <c r="AN1481" i="11"/>
  <c r="AR1481" i="11" s="1"/>
  <c r="AN1517" i="11"/>
  <c r="AR1517" i="11" s="1"/>
  <c r="AP1522" i="11"/>
  <c r="AS1522" i="11" s="1"/>
  <c r="AP1493" i="11"/>
  <c r="AS1493" i="11" s="1"/>
  <c r="AP1565" i="11"/>
  <c r="AS1565" i="11" s="1"/>
  <c r="AN1498" i="11"/>
  <c r="AR1498" i="11" s="1"/>
  <c r="AN1497" i="11"/>
  <c r="AR1497" i="11" s="1"/>
  <c r="AN1549" i="11"/>
  <c r="AR1549" i="11" s="1"/>
  <c r="AP1545" i="11"/>
  <c r="AS1545" i="11" s="1"/>
  <c r="AN1546" i="11"/>
  <c r="AR1546" i="11" s="1"/>
  <c r="AN1537" i="11"/>
  <c r="AR1537" i="11" s="1"/>
  <c r="AP1490" i="11"/>
  <c r="AS1490" i="11" s="1"/>
  <c r="AN1570" i="11"/>
  <c r="AR1570" i="11" s="1"/>
  <c r="AN1565" i="11"/>
  <c r="AR1565" i="11" s="1"/>
  <c r="AP1577" i="11"/>
  <c r="AS1577" i="11" s="1"/>
  <c r="AP1499" i="11"/>
  <c r="AS1499" i="11" s="1"/>
  <c r="AN1514" i="11"/>
  <c r="AR1514" i="11" s="1"/>
  <c r="AP1482" i="11"/>
  <c r="AS1482" i="11" s="1"/>
  <c r="AP1578" i="11"/>
  <c r="AS1578" i="11" s="1"/>
  <c r="AP1488" i="11"/>
  <c r="AS1488" i="11" s="1"/>
  <c r="AP1559" i="11"/>
  <c r="AS1559" i="11" s="1"/>
  <c r="AP1539" i="11"/>
  <c r="AS1539" i="11" s="1"/>
  <c r="AN1531" i="11"/>
  <c r="AR1531" i="11" s="1"/>
  <c r="AN1571" i="11"/>
  <c r="AR1571" i="11" s="1"/>
  <c r="AP1523" i="11"/>
  <c r="AS1523" i="11" s="1"/>
  <c r="AP1575" i="11"/>
  <c r="AS1575" i="11" s="1"/>
  <c r="AP1509" i="11"/>
  <c r="AS1509" i="11" s="1"/>
  <c r="AN1475" i="11"/>
  <c r="AR1475" i="11" s="1"/>
  <c r="AP1492" i="11"/>
  <c r="AS1492" i="11" s="1"/>
  <c r="AP1495" i="11"/>
  <c r="AS1495" i="11" s="1"/>
  <c r="AP1537" i="11"/>
  <c r="AS1537" i="11" s="1"/>
  <c r="AP1483" i="11"/>
  <c r="AS1483" i="11" s="1"/>
  <c r="AN1500" i="11"/>
  <c r="AR1500" i="11" s="1"/>
  <c r="AN1578" i="11"/>
  <c r="AR1578" i="11" s="1"/>
  <c r="AN1564" i="11"/>
  <c r="AR1564" i="11" s="1"/>
  <c r="AP1525" i="11"/>
  <c r="AS1525" i="11" s="1"/>
  <c r="AP1554" i="11"/>
  <c r="AS1554" i="11" s="1"/>
  <c r="AN1508" i="11"/>
  <c r="AR1508" i="11" s="1"/>
  <c r="AP1531" i="11"/>
  <c r="AS1531" i="11" s="1"/>
  <c r="AP1516" i="11"/>
  <c r="AS1516" i="11" s="1"/>
  <c r="AN1526" i="11"/>
  <c r="AR1526" i="11" s="1"/>
  <c r="AN1479" i="11"/>
  <c r="AR1479" i="11" s="1"/>
  <c r="AP1562" i="11"/>
  <c r="AS1562" i="11" s="1"/>
  <c r="AN1555" i="11"/>
  <c r="AR1555" i="11" s="1"/>
  <c r="AN1557" i="11"/>
  <c r="AR1557" i="11" s="1"/>
  <c r="AP1533" i="11"/>
  <c r="AS1533" i="11" s="1"/>
  <c r="AP1510" i="11"/>
  <c r="AS1510" i="11" s="1"/>
  <c r="AN1533" i="11"/>
  <c r="AR1533" i="11" s="1"/>
  <c r="AN1560" i="11"/>
  <c r="AR1560" i="11" s="1"/>
  <c r="AP1538" i="11"/>
  <c r="AS1538" i="11" s="1"/>
  <c r="AP1570" i="11"/>
  <c r="AS1570" i="11" s="1"/>
  <c r="AN1477" i="11"/>
  <c r="AR1477" i="11" s="1"/>
  <c r="AN1478" i="11"/>
  <c r="AR1478" i="11" s="1"/>
  <c r="AP1506" i="11"/>
  <c r="AS1506" i="11" s="1"/>
  <c r="AN1482" i="11"/>
  <c r="AR1482" i="11" s="1"/>
  <c r="AP1498" i="11"/>
  <c r="AS1498" i="11" s="1"/>
  <c r="AN1488" i="11"/>
  <c r="AR1488" i="11" s="1"/>
  <c r="AN1496" i="11"/>
  <c r="AR1496" i="11" s="1"/>
  <c r="AN1516" i="11"/>
  <c r="AR1516" i="11" s="1"/>
  <c r="AP1505" i="11"/>
  <c r="AS1505" i="11" s="1"/>
  <c r="AP1541" i="11"/>
  <c r="AS1541" i="11" s="1"/>
  <c r="AP1514" i="11"/>
  <c r="AS1514" i="11" s="1"/>
  <c r="AP1540" i="11"/>
  <c r="AS1540" i="11" s="1"/>
  <c r="AP1477" i="11"/>
  <c r="AS1477" i="11" s="1"/>
  <c r="AN1505" i="11"/>
  <c r="AR1505" i="11" s="1"/>
  <c r="AN1509" i="11"/>
  <c r="AR1509" i="11" s="1"/>
  <c r="AP1491" i="11"/>
  <c r="AS1491" i="11" s="1"/>
  <c r="AN1491" i="11"/>
  <c r="AR1491" i="11" s="1"/>
  <c r="AP1521" i="11"/>
  <c r="AS1521" i="11" s="1"/>
  <c r="AN1539" i="11"/>
  <c r="AR1539" i="11" s="1"/>
  <c r="AP1524" i="11"/>
  <c r="AS1524" i="11" s="1"/>
  <c r="AP1487" i="11"/>
  <c r="AS1487" i="11" s="1"/>
  <c r="AN1556" i="11"/>
  <c r="AR1556" i="11" s="1"/>
  <c r="AN1493" i="11"/>
  <c r="AR1493" i="11" s="1"/>
  <c r="AP1546" i="11"/>
  <c r="AS1546" i="11" s="1"/>
  <c r="AP1500" i="11"/>
  <c r="AS1500" i="11" s="1"/>
  <c r="AP1579" i="11"/>
  <c r="AS1579" i="11" s="1"/>
  <c r="AN1566" i="11"/>
  <c r="AR1566" i="11" s="1"/>
  <c r="AP1512" i="11"/>
  <c r="AS1512" i="11" s="1"/>
  <c r="AN1554" i="11"/>
  <c r="AR1554" i="11" s="1"/>
  <c r="AP1504" i="11"/>
  <c r="AS1504" i="11" s="1"/>
  <c r="AN1480" i="11"/>
  <c r="AR1480" i="11" s="1"/>
  <c r="AN1559" i="11"/>
  <c r="AR1559" i="11" s="1"/>
  <c r="AP1526" i="11"/>
  <c r="AS1526" i="11" s="1"/>
  <c r="AN1483" i="11"/>
  <c r="AR1483" i="11" s="1"/>
  <c r="AN1542" i="11"/>
  <c r="AR1542" i="11" s="1"/>
  <c r="AN1561" i="11"/>
  <c r="AR1561" i="11" s="1"/>
  <c r="AN1504" i="11"/>
  <c r="AR1504" i="11" s="1"/>
  <c r="AN1579" i="11"/>
  <c r="AR1579" i="11" s="1"/>
  <c r="AN1490" i="11"/>
  <c r="AR1490" i="11" s="1"/>
  <c r="AP1480" i="11"/>
  <c r="AS1480" i="11" s="1"/>
  <c r="AN1499" i="11"/>
  <c r="AR1499" i="11" s="1"/>
  <c r="AN1512" i="11"/>
  <c r="AR1512" i="11" s="1"/>
  <c r="AP1569" i="11"/>
  <c r="AS1569" i="11" s="1"/>
  <c r="AN1510" i="11"/>
  <c r="AR1510" i="11" s="1"/>
  <c r="AP1519" i="11"/>
  <c r="AS1519" i="11" s="1"/>
  <c r="AN1494" i="11"/>
  <c r="AR1494" i="11" s="1"/>
  <c r="AN1515" i="11"/>
  <c r="AR1515" i="11" s="1"/>
  <c r="AN1576" i="11"/>
  <c r="AR1576" i="11" s="1"/>
  <c r="AP1544" i="11"/>
  <c r="AS1544" i="11" s="1"/>
  <c r="AP1568" i="11"/>
  <c r="AS1568" i="11" s="1"/>
  <c r="AN1532" i="11"/>
  <c r="AR1532" i="11" s="1"/>
  <c r="AP1530" i="11"/>
  <c r="AS1530" i="11" s="1"/>
  <c r="AN1520" i="11"/>
  <c r="AR1520" i="11" s="1"/>
  <c r="AP1478" i="11"/>
  <c r="AS1478" i="11" s="1"/>
  <c r="AN1575" i="11"/>
  <c r="AR1575" i="11" s="1"/>
  <c r="AP1542" i="11"/>
  <c r="AS1542" i="11" s="1"/>
  <c r="AN1551" i="11"/>
  <c r="AR1551" i="11" s="1"/>
  <c r="AP1535" i="11"/>
  <c r="AS1535" i="11" s="1"/>
  <c r="AN1527" i="11"/>
  <c r="AR1527" i="11" s="1"/>
  <c r="AN1487" i="11"/>
  <c r="AR1487" i="11" s="1"/>
  <c r="AN1547" i="11"/>
  <c r="AR1547" i="11" s="1"/>
  <c r="AP1551" i="11"/>
  <c r="AS1551" i="11" s="1"/>
  <c r="AP1518" i="11"/>
  <c r="AS1518" i="11" s="1"/>
  <c r="AN1503" i="11"/>
  <c r="AR1503" i="11" s="1"/>
  <c r="AN1518" i="11"/>
  <c r="AR1518" i="11" s="1"/>
  <c r="AP1534" i="11"/>
  <c r="AS1534" i="11" s="1"/>
  <c r="AN1511" i="11"/>
  <c r="AR1511" i="11" s="1"/>
  <c r="AN1558" i="11"/>
  <c r="AR1558" i="11" s="1"/>
  <c r="AN1519" i="11"/>
  <c r="AR1519" i="11" s="1"/>
  <c r="AP1563" i="11"/>
  <c r="AS1563" i="11" s="1"/>
  <c r="AN1550" i="11"/>
  <c r="AR1550" i="11" s="1"/>
  <c r="AN1507" i="11"/>
  <c r="AR1507" i="11" s="1"/>
  <c r="AN1523" i="11"/>
  <c r="AR1523" i="11" s="1"/>
  <c r="AN1524" i="11"/>
  <c r="AR1524" i="11" s="1"/>
  <c r="AP1501" i="11"/>
  <c r="AS1501" i="11" s="1"/>
  <c r="AN1486" i="11"/>
  <c r="AR1486" i="11" s="1"/>
  <c r="AP1556" i="11"/>
  <c r="AS1556" i="11" s="1"/>
  <c r="AP1513" i="11"/>
  <c r="AS1513" i="11" s="1"/>
  <c r="AP1481" i="11"/>
  <c r="AS1481" i="11" s="1"/>
  <c r="AN1548" i="11"/>
  <c r="AR1548" i="11" s="1"/>
  <c r="AN1525" i="11"/>
  <c r="AR1525" i="11" s="1"/>
  <c r="AP1543" i="11"/>
  <c r="AS1543" i="11" s="1"/>
  <c r="AN1484" i="11"/>
  <c r="AR1484" i="11" s="1"/>
  <c r="AN1529" i="11"/>
  <c r="AR1529" i="11" s="1"/>
  <c r="AP1550" i="11"/>
  <c r="AS1550" i="11" s="1"/>
  <c r="AP1484" i="11"/>
  <c r="AS1484" i="11" s="1"/>
  <c r="AP1561" i="11"/>
  <c r="AS1561" i="11" s="1"/>
  <c r="AN1534" i="11"/>
  <c r="AR1534" i="11" s="1"/>
  <c r="AN1536" i="11"/>
  <c r="AR1536" i="11" s="1"/>
  <c r="AP1494" i="11"/>
  <c r="AS1494" i="11" s="1"/>
  <c r="AN1501" i="11"/>
  <c r="AR1501" i="11" s="1"/>
  <c r="AN1569" i="11"/>
  <c r="AR1569" i="11" s="1"/>
  <c r="AP1528" i="11"/>
  <c r="AS1528" i="11" s="1"/>
  <c r="AP1573" i="11"/>
  <c r="AS1573" i="11" s="1"/>
  <c r="AP1552" i="11"/>
  <c r="AS1552" i="11" s="1"/>
  <c r="AP1574" i="11"/>
  <c r="AS1574" i="11" s="1"/>
  <c r="AP1503" i="11"/>
  <c r="AS1503" i="11" s="1"/>
  <c r="AN1476" i="11"/>
  <c r="AR1476" i="11" s="1"/>
  <c r="AN1495" i="11"/>
  <c r="AR1495" i="11" s="1"/>
  <c r="AP1558" i="11"/>
  <c r="AS1558" i="11" s="1"/>
  <c r="AP1576" i="11"/>
  <c r="AS1576" i="11" s="1"/>
  <c r="AP1527" i="11"/>
  <c r="AS1527" i="11" s="1"/>
  <c r="AN1540" i="11"/>
  <c r="AR1540" i="11" s="1"/>
  <c r="AN1563" i="11"/>
  <c r="AR1563" i="11" s="1"/>
  <c r="AP1555" i="11"/>
  <c r="AS1555" i="11" s="1"/>
  <c r="AP1566" i="11"/>
  <c r="AS1566" i="11" s="1"/>
  <c r="AP1572" i="11"/>
  <c r="AS1572" i="11" s="1"/>
  <c r="AP1548" i="11"/>
  <c r="AS1548" i="11" s="1"/>
  <c r="AN1568" i="11"/>
  <c r="AR1568" i="11" s="1"/>
  <c r="AN1572" i="11"/>
  <c r="AR1572" i="11" s="1"/>
  <c r="AN1544" i="11"/>
  <c r="AR1544" i="11" s="1"/>
  <c r="AP1567" i="11"/>
  <c r="AS1567" i="11" s="1"/>
  <c r="AN1567" i="11"/>
  <c r="AR1567" i="11" s="1"/>
  <c r="AN1535" i="11"/>
  <c r="AR1535" i="11" s="1"/>
  <c r="AP1486" i="11"/>
  <c r="AS1486" i="11" s="1"/>
  <c r="AP1520" i="11"/>
  <c r="AS1520" i="11" s="1"/>
  <c r="AP1502" i="11"/>
  <c r="AS1502" i="11" s="1"/>
  <c r="AN1543" i="11"/>
  <c r="AR1543" i="11" s="1"/>
  <c r="L34" i="54"/>
  <c r="N270" i="54"/>
  <c r="N60" i="54" s="1"/>
  <c r="L60" i="54"/>
  <c r="H270" i="54"/>
  <c r="T270" i="54"/>
  <c r="AA141" i="54"/>
  <c r="AD141" i="54" s="1"/>
  <c r="T101" i="54"/>
  <c r="T51" i="54"/>
  <c r="AA51" i="54" s="1"/>
  <c r="AD51" i="54" s="1"/>
  <c r="AA111" i="54"/>
  <c r="AD111" i="54" s="1"/>
  <c r="T71" i="54"/>
  <c r="AB116" i="54"/>
  <c r="AE116" i="54" s="1"/>
  <c r="U76" i="54"/>
  <c r="U26" i="54"/>
  <c r="AB26" i="54" s="1"/>
  <c r="AE26" i="54" s="1"/>
  <c r="H263" i="54"/>
  <c r="I263" i="54" s="1"/>
  <c r="J263" i="54" s="1"/>
  <c r="N263" i="54"/>
  <c r="N53" i="54" s="1"/>
  <c r="T263" i="54"/>
  <c r="AA263" i="54" s="1"/>
  <c r="AD263" i="54" s="1"/>
  <c r="AN761" i="11"/>
  <c r="AR761" i="11" s="1"/>
  <c r="AP789" i="11"/>
  <c r="AS789" i="11" s="1"/>
  <c r="AN797" i="11"/>
  <c r="AR797" i="11" s="1"/>
  <c r="AP833" i="11"/>
  <c r="AS833" i="11" s="1"/>
  <c r="AP801" i="11"/>
  <c r="AS801" i="11" s="1"/>
  <c r="AN801" i="11"/>
  <c r="AR801" i="11" s="1"/>
  <c r="AP844" i="11"/>
  <c r="AS844" i="11" s="1"/>
  <c r="AN773" i="11"/>
  <c r="AR773" i="11" s="1"/>
  <c r="AN833" i="11"/>
  <c r="AR833" i="11" s="1"/>
  <c r="AP829" i="11"/>
  <c r="AS829" i="11" s="1"/>
  <c r="AP793" i="11"/>
  <c r="AS793" i="11" s="1"/>
  <c r="AN769" i="11"/>
  <c r="AR769" i="11" s="1"/>
  <c r="AP837" i="11"/>
  <c r="AS837" i="11" s="1"/>
  <c r="AP773" i="11"/>
  <c r="AS773" i="11" s="1"/>
  <c r="AP769" i="11"/>
  <c r="AS769" i="11" s="1"/>
  <c r="AP821" i="11"/>
  <c r="AS821" i="11" s="1"/>
  <c r="AN844" i="11"/>
  <c r="AR844" i="11" s="1"/>
  <c r="AP817" i="11"/>
  <c r="AS817" i="11" s="1"/>
  <c r="AP761" i="11"/>
  <c r="AS761" i="11" s="1"/>
  <c r="AP797" i="11"/>
  <c r="AS797" i="11" s="1"/>
  <c r="AN817" i="11"/>
  <c r="AR817" i="11" s="1"/>
  <c r="AP819" i="11"/>
  <c r="AS819" i="11" s="1"/>
  <c r="AN837" i="11"/>
  <c r="AR837" i="11" s="1"/>
  <c r="AN825" i="11"/>
  <c r="AR825" i="11" s="1"/>
  <c r="AN757" i="11"/>
  <c r="AR757" i="11" s="1"/>
  <c r="AN821" i="11"/>
  <c r="AR821" i="11" s="1"/>
  <c r="AN803" i="11"/>
  <c r="AR803" i="11" s="1"/>
  <c r="AN756" i="11"/>
  <c r="AR756" i="11" s="1"/>
  <c r="AN748" i="11"/>
  <c r="AR748" i="11" s="1"/>
  <c r="AN810" i="11"/>
  <c r="AR810" i="11" s="1"/>
  <c r="AN824" i="11"/>
  <c r="AR824" i="11" s="1"/>
  <c r="AP841" i="11"/>
  <c r="AS841" i="11" s="1"/>
  <c r="AP766" i="11"/>
  <c r="AS766" i="11" s="1"/>
  <c r="AP778" i="11"/>
  <c r="AS778" i="11" s="1"/>
  <c r="AP740" i="11"/>
  <c r="AS740" i="11" s="1"/>
  <c r="AP811" i="11"/>
  <c r="AS811" i="11" s="1"/>
  <c r="AN782" i="11"/>
  <c r="AR782" i="11" s="1"/>
  <c r="AP760" i="11"/>
  <c r="AS760" i="11" s="1"/>
  <c r="AP810" i="11"/>
  <c r="AS810" i="11" s="1"/>
  <c r="AP744" i="11"/>
  <c r="AS744" i="11" s="1"/>
  <c r="AP823" i="11"/>
  <c r="AS823" i="11" s="1"/>
  <c r="AP748" i="11"/>
  <c r="AS748" i="11" s="1"/>
  <c r="AN751" i="11"/>
  <c r="AR751" i="11" s="1"/>
  <c r="AN828" i="11"/>
  <c r="AR828" i="11" s="1"/>
  <c r="AN796" i="11"/>
  <c r="AR796" i="11" s="1"/>
  <c r="AP741" i="11"/>
  <c r="AS741" i="11" s="1"/>
  <c r="AN768" i="11"/>
  <c r="AR768" i="11" s="1"/>
  <c r="AN767" i="11"/>
  <c r="AR767" i="11" s="1"/>
  <c r="AN813" i="11"/>
  <c r="AR813" i="11" s="1"/>
  <c r="AP835" i="11"/>
  <c r="AS835" i="11" s="1"/>
  <c r="AP798" i="11"/>
  <c r="AS798" i="11" s="1"/>
  <c r="AN836" i="11"/>
  <c r="AR836" i="11" s="1"/>
  <c r="AN780" i="11"/>
  <c r="AR780" i="11" s="1"/>
  <c r="AP742" i="11"/>
  <c r="AS742" i="11" s="1"/>
  <c r="AP813" i="11"/>
  <c r="AS813" i="11" s="1"/>
  <c r="AN806" i="11"/>
  <c r="AR806" i="11" s="1"/>
  <c r="AP836" i="11"/>
  <c r="AS836" i="11" s="1"/>
  <c r="AP750" i="11"/>
  <c r="AS750" i="11" s="1"/>
  <c r="AN741" i="11"/>
  <c r="AR741" i="11" s="1"/>
  <c r="AN841" i="11"/>
  <c r="AR841" i="11" s="1"/>
  <c r="AP754" i="11"/>
  <c r="AS754" i="11" s="1"/>
  <c r="AN764" i="11"/>
  <c r="AR764" i="11" s="1"/>
  <c r="AP753" i="11"/>
  <c r="AS753" i="11" s="1"/>
  <c r="AN818" i="11"/>
  <c r="AR818" i="11" s="1"/>
  <c r="AP747" i="11"/>
  <c r="AS747" i="11" s="1"/>
  <c r="AP826" i="11"/>
  <c r="AS826" i="11" s="1"/>
  <c r="AP780" i="11"/>
  <c r="AS780" i="11" s="1"/>
  <c r="AP751" i="11"/>
  <c r="AS751" i="11" s="1"/>
  <c r="AP818" i="11"/>
  <c r="AS818" i="11" s="1"/>
  <c r="AP840" i="11"/>
  <c r="AS840" i="11" s="1"/>
  <c r="AP804" i="11"/>
  <c r="AS804" i="11" s="1"/>
  <c r="AN786" i="11"/>
  <c r="AR786" i="11" s="1"/>
  <c r="AP788" i="11"/>
  <c r="AS788" i="11" s="1"/>
  <c r="AP759" i="11"/>
  <c r="AS759" i="11" s="1"/>
  <c r="AN787" i="11"/>
  <c r="AR787" i="11" s="1"/>
  <c r="AN811" i="11"/>
  <c r="AR811" i="11" s="1"/>
  <c r="AN804" i="11"/>
  <c r="AR804" i="11" s="1"/>
  <c r="AP757" i="11"/>
  <c r="AS757" i="11" s="1"/>
  <c r="AN805" i="11"/>
  <c r="AR805" i="11" s="1"/>
  <c r="AP770" i="11"/>
  <c r="AS770" i="11" s="1"/>
  <c r="AN766" i="11"/>
  <c r="AR766" i="11" s="1"/>
  <c r="AP774" i="11"/>
  <c r="AS774" i="11" s="1"/>
  <c r="AP746" i="11"/>
  <c r="AS746" i="11" s="1"/>
  <c r="AP764" i="11"/>
  <c r="AS764" i="11" s="1"/>
  <c r="AP827" i="11"/>
  <c r="AS827" i="11" s="1"/>
  <c r="AP779" i="11"/>
  <c r="AS779" i="11" s="1"/>
  <c r="AP816" i="11"/>
  <c r="AS816" i="11" s="1"/>
  <c r="AN838" i="11"/>
  <c r="AR838" i="11" s="1"/>
  <c r="AN760" i="11"/>
  <c r="AR760" i="11" s="1"/>
  <c r="AP785" i="11"/>
  <c r="AS785" i="11" s="1"/>
  <c r="AP765" i="11"/>
  <c r="AS765" i="11" s="1"/>
  <c r="AP792" i="11"/>
  <c r="AS792" i="11" s="1"/>
  <c r="AN745" i="11"/>
  <c r="AR745" i="11" s="1"/>
  <c r="AN812" i="11"/>
  <c r="AR812" i="11" s="1"/>
  <c r="AP782" i="11"/>
  <c r="AS782" i="11" s="1"/>
  <c r="AN750" i="11"/>
  <c r="AR750" i="11" s="1"/>
  <c r="AP781" i="11"/>
  <c r="AS781" i="11" s="1"/>
  <c r="AP767" i="11"/>
  <c r="AS767" i="11" s="1"/>
  <c r="AN774" i="11"/>
  <c r="AR774" i="11" s="1"/>
  <c r="AP834" i="11"/>
  <c r="AS834" i="11" s="1"/>
  <c r="AN765" i="11"/>
  <c r="AR765" i="11" s="1"/>
  <c r="AN823" i="11"/>
  <c r="AR823" i="11" s="1"/>
  <c r="AP824" i="11"/>
  <c r="AS824" i="11" s="1"/>
  <c r="AP831" i="11"/>
  <c r="AS831" i="11" s="1"/>
  <c r="AP825" i="11"/>
  <c r="AS825" i="11" s="1"/>
  <c r="AP842" i="11"/>
  <c r="AS842" i="11" s="1"/>
  <c r="AN770" i="11"/>
  <c r="AR770" i="11" s="1"/>
  <c r="AN747" i="11"/>
  <c r="AR747" i="11" s="1"/>
  <c r="AN792" i="11"/>
  <c r="AR792" i="11" s="1"/>
  <c r="AN791" i="11"/>
  <c r="AR791" i="11" s="1"/>
  <c r="AP815" i="11"/>
  <c r="AS815" i="11" s="1"/>
  <c r="AN789" i="11"/>
  <c r="AR789" i="11" s="1"/>
  <c r="AN785" i="11"/>
  <c r="AR785" i="11" s="1"/>
  <c r="AP803" i="11"/>
  <c r="AS803" i="11" s="1"/>
  <c r="AN840" i="11"/>
  <c r="AR840" i="11" s="1"/>
  <c r="AN775" i="11"/>
  <c r="AR775" i="11" s="1"/>
  <c r="AP832" i="11"/>
  <c r="AS832" i="11" s="1"/>
  <c r="AP771" i="11"/>
  <c r="AS771" i="11" s="1"/>
  <c r="AN759" i="11"/>
  <c r="AR759" i="11" s="1"/>
  <c r="AP777" i="11"/>
  <c r="AS777" i="11" s="1"/>
  <c r="AN783" i="11"/>
  <c r="AR783" i="11" s="1"/>
  <c r="AN754" i="11"/>
  <c r="AR754" i="11" s="1"/>
  <c r="AN743" i="11"/>
  <c r="AR743" i="11" s="1"/>
  <c r="AP791" i="11"/>
  <c r="AS791" i="11" s="1"/>
  <c r="AN771" i="11"/>
  <c r="AR771" i="11" s="1"/>
  <c r="AN742" i="11"/>
  <c r="AR742" i="11" s="1"/>
  <c r="AP784" i="11"/>
  <c r="AS784" i="11" s="1"/>
  <c r="AP772" i="11"/>
  <c r="AS772" i="11" s="1"/>
  <c r="AN831" i="11"/>
  <c r="AR831" i="11" s="1"/>
  <c r="AN778" i="11"/>
  <c r="AR778" i="11" s="1"/>
  <c r="AP839" i="11"/>
  <c r="AS839" i="11" s="1"/>
  <c r="AP755" i="11"/>
  <c r="AS755" i="11" s="1"/>
  <c r="AN753" i="11"/>
  <c r="AR753" i="11" s="1"/>
  <c r="AN752" i="11"/>
  <c r="AR752" i="11" s="1"/>
  <c r="AN798" i="11"/>
  <c r="AR798" i="11" s="1"/>
  <c r="AN802" i="11"/>
  <c r="AR802" i="11" s="1"/>
  <c r="AN820" i="11"/>
  <c r="AR820" i="11" s="1"/>
  <c r="AN808" i="11"/>
  <c r="AR808" i="11" s="1"/>
  <c r="AP822" i="11"/>
  <c r="AS822" i="11" s="1"/>
  <c r="AP805" i="11"/>
  <c r="AS805" i="11" s="1"/>
  <c r="AN777" i="11"/>
  <c r="AR777" i="11" s="1"/>
  <c r="AN790" i="11"/>
  <c r="AR790" i="11" s="1"/>
  <c r="AN843" i="11"/>
  <c r="AR843" i="11" s="1"/>
  <c r="AN795" i="11"/>
  <c r="AR795" i="11" s="1"/>
  <c r="AN763" i="11"/>
  <c r="AR763" i="11" s="1"/>
  <c r="AN830" i="11"/>
  <c r="AR830" i="11" s="1"/>
  <c r="AN807" i="11"/>
  <c r="AR807" i="11" s="1"/>
  <c r="AN788" i="11"/>
  <c r="AR788" i="11" s="1"/>
  <c r="AN829" i="11"/>
  <c r="AR829" i="11" s="1"/>
  <c r="AP809" i="11"/>
  <c r="AS809" i="11" s="1"/>
  <c r="AN814" i="11"/>
  <c r="AR814" i="11" s="1"/>
  <c r="AP812" i="11"/>
  <c r="AS812" i="11" s="1"/>
  <c r="AN776" i="11"/>
  <c r="AR776" i="11" s="1"/>
  <c r="AP795" i="11"/>
  <c r="AS795" i="11" s="1"/>
  <c r="AP806" i="11"/>
  <c r="AS806" i="11" s="1"/>
  <c r="AP763" i="11"/>
  <c r="AS763" i="11" s="1"/>
  <c r="AN772" i="11"/>
  <c r="AR772" i="11" s="1"/>
  <c r="AN827" i="11"/>
  <c r="AR827" i="11" s="1"/>
  <c r="AN744" i="11"/>
  <c r="AR744" i="11" s="1"/>
  <c r="AP814" i="11"/>
  <c r="AS814" i="11" s="1"/>
  <c r="AN740" i="11"/>
  <c r="AR740" i="11" s="1"/>
  <c r="AN832" i="11"/>
  <c r="AR832" i="11" s="1"/>
  <c r="AP807" i="11"/>
  <c r="AS807" i="11" s="1"/>
  <c r="AN800" i="11"/>
  <c r="AR800" i="11" s="1"/>
  <c r="AP799" i="11"/>
  <c r="AS799" i="11" s="1"/>
  <c r="AN793" i="11"/>
  <c r="AR793" i="11" s="1"/>
  <c r="AN834" i="11"/>
  <c r="AR834" i="11" s="1"/>
  <c r="AN839" i="11"/>
  <c r="AR839" i="11" s="1"/>
  <c r="AP820" i="11"/>
  <c r="AS820" i="11" s="1"/>
  <c r="AN822" i="11"/>
  <c r="AR822" i="11" s="1"/>
  <c r="AN784" i="11"/>
  <c r="AR784" i="11" s="1"/>
  <c r="AN815" i="11"/>
  <c r="AR815" i="11" s="1"/>
  <c r="AP828" i="11"/>
  <c r="AS828" i="11" s="1"/>
  <c r="AP796" i="11"/>
  <c r="AS796" i="11" s="1"/>
  <c r="AP749" i="11"/>
  <c r="AS749" i="11" s="1"/>
  <c r="AP843" i="11"/>
  <c r="AS843" i="11" s="1"/>
  <c r="AN826" i="11"/>
  <c r="AR826" i="11" s="1"/>
  <c r="AP758" i="11"/>
  <c r="AS758" i="11" s="1"/>
  <c r="AP800" i="11"/>
  <c r="AS800" i="11" s="1"/>
  <c r="AP838" i="11"/>
  <c r="AS838" i="11" s="1"/>
  <c r="AN755" i="11"/>
  <c r="AR755" i="11" s="1"/>
  <c r="AP775" i="11"/>
  <c r="AS775" i="11" s="1"/>
  <c r="AP830" i="11"/>
  <c r="AS830" i="11" s="1"/>
  <c r="AP745" i="11"/>
  <c r="AS745" i="11" s="1"/>
  <c r="AN819" i="11"/>
  <c r="AR819" i="11" s="1"/>
  <c r="AP808" i="11"/>
  <c r="AS808" i="11" s="1"/>
  <c r="AN758" i="11"/>
  <c r="AR758" i="11" s="1"/>
  <c r="AN746" i="11"/>
  <c r="AR746" i="11" s="1"/>
  <c r="AN799" i="11"/>
  <c r="AR799" i="11" s="1"/>
  <c r="AP776" i="11"/>
  <c r="AS776" i="11" s="1"/>
  <c r="AN794" i="11"/>
  <c r="AR794" i="11" s="1"/>
  <c r="AP743" i="11"/>
  <c r="AS743" i="11" s="1"/>
  <c r="AP783" i="11"/>
  <c r="AS783" i="11" s="1"/>
  <c r="AP786" i="11"/>
  <c r="AS786" i="11" s="1"/>
  <c r="AN842" i="11"/>
  <c r="AR842" i="11" s="1"/>
  <c r="AN749" i="11"/>
  <c r="AR749" i="11" s="1"/>
  <c r="AP756" i="11"/>
  <c r="AS756" i="11" s="1"/>
  <c r="AN809" i="11"/>
  <c r="AR809" i="11" s="1"/>
  <c r="AN816" i="11"/>
  <c r="AR816" i="11" s="1"/>
  <c r="AN835" i="11"/>
  <c r="AR835" i="11" s="1"/>
  <c r="AP768" i="11"/>
  <c r="AS768" i="11" s="1"/>
  <c r="AP752" i="11"/>
  <c r="AS752" i="11" s="1"/>
  <c r="AP790" i="11"/>
  <c r="AS790" i="11" s="1"/>
  <c r="AP794" i="11"/>
  <c r="AS794" i="11" s="1"/>
  <c r="AN781" i="11"/>
  <c r="AR781" i="11" s="1"/>
  <c r="AP787" i="11"/>
  <c r="AS787" i="11" s="1"/>
  <c r="AP802" i="11"/>
  <c r="AS802" i="11" s="1"/>
  <c r="AN762" i="11"/>
  <c r="AR762" i="11" s="1"/>
  <c r="AN779" i="11"/>
  <c r="AR779" i="11" s="1"/>
  <c r="AP762" i="11"/>
  <c r="AS762" i="11" s="1"/>
  <c r="U66" i="54"/>
  <c r="AB66" i="54" s="1"/>
  <c r="AE66" i="54" s="1"/>
  <c r="AB276" i="54"/>
  <c r="AE276" i="54" s="1"/>
  <c r="AB117" i="54"/>
  <c r="AE117" i="54" s="1"/>
  <c r="U77" i="54"/>
  <c r="AA138" i="54"/>
  <c r="AD138" i="54" s="1"/>
  <c r="T98" i="54"/>
  <c r="I137" i="54"/>
  <c r="J137" i="54" s="1"/>
  <c r="H47" i="54"/>
  <c r="I47" i="54" s="1"/>
  <c r="J47" i="54" s="1"/>
  <c r="H97" i="54"/>
  <c r="I97" i="54" s="1"/>
  <c r="J97" i="54" s="1"/>
  <c r="T253" i="54"/>
  <c r="N253" i="54"/>
  <c r="N43" i="54" s="1"/>
  <c r="H253" i="54"/>
  <c r="AN3460" i="11"/>
  <c r="AR3460" i="11" s="1"/>
  <c r="AN3414" i="11"/>
  <c r="AR3414" i="11" s="1"/>
  <c r="AP3373" i="11"/>
  <c r="AS3373" i="11" s="1"/>
  <c r="AN3439" i="11"/>
  <c r="AR3439" i="11" s="1"/>
  <c r="AN3374" i="11"/>
  <c r="AR3374" i="11" s="1"/>
  <c r="AP3418" i="11"/>
  <c r="AS3418" i="11" s="1"/>
  <c r="AN3403" i="11"/>
  <c r="AR3403" i="11" s="1"/>
  <c r="AN3443" i="11"/>
  <c r="AR3443" i="11" s="1"/>
  <c r="AP3461" i="11"/>
  <c r="AS3461" i="11" s="1"/>
  <c r="AN3422" i="11"/>
  <c r="AR3422" i="11" s="1"/>
  <c r="AN3368" i="11"/>
  <c r="AR3368" i="11" s="1"/>
  <c r="AN3379" i="11"/>
  <c r="AR3379" i="11" s="1"/>
  <c r="AP3465" i="11"/>
  <c r="AS3465" i="11" s="1"/>
  <c r="AP3405" i="11"/>
  <c r="AS3405" i="11" s="1"/>
  <c r="AP3435" i="11"/>
  <c r="AS3435" i="11" s="1"/>
  <c r="AN3410" i="11"/>
  <c r="AR3410" i="11" s="1"/>
  <c r="AP3433" i="11"/>
  <c r="AS3433" i="11" s="1"/>
  <c r="AP3386" i="11"/>
  <c r="AS3386" i="11" s="1"/>
  <c r="AN3388" i="11"/>
  <c r="AR3388" i="11" s="1"/>
  <c r="AN3435" i="11"/>
  <c r="AR3435" i="11" s="1"/>
  <c r="AN3390" i="11"/>
  <c r="AR3390" i="11" s="1"/>
  <c r="AN3459" i="11"/>
  <c r="AR3459" i="11" s="1"/>
  <c r="AP3467" i="11"/>
  <c r="AS3467" i="11" s="1"/>
  <c r="AP3393" i="11"/>
  <c r="AS3393" i="11" s="1"/>
  <c r="AN3392" i="11"/>
  <c r="AR3392" i="11" s="1"/>
  <c r="AN3384" i="11"/>
  <c r="AR3384" i="11" s="1"/>
  <c r="AP3382" i="11"/>
  <c r="AS3382" i="11" s="1"/>
  <c r="AP3450" i="11"/>
  <c r="AS3450" i="11" s="1"/>
  <c r="AN3431" i="11"/>
  <c r="AR3431" i="11" s="1"/>
  <c r="AN3416" i="11"/>
  <c r="AR3416" i="11" s="1"/>
  <c r="AP3407" i="11"/>
  <c r="AS3407" i="11" s="1"/>
  <c r="AP3441" i="11"/>
  <c r="AS3441" i="11" s="1"/>
  <c r="AN3382" i="11"/>
  <c r="AR3382" i="11" s="1"/>
  <c r="AN3438" i="11"/>
  <c r="AR3438" i="11" s="1"/>
  <c r="AP3446" i="11"/>
  <c r="AS3446" i="11" s="1"/>
  <c r="AN3424" i="11"/>
  <c r="AR3424" i="11" s="1"/>
  <c r="AP3377" i="11"/>
  <c r="AS3377" i="11" s="1"/>
  <c r="AN3406" i="11"/>
  <c r="AR3406" i="11" s="1"/>
  <c r="AP3424" i="11"/>
  <c r="AS3424" i="11" s="1"/>
  <c r="AN3454" i="11"/>
  <c r="AR3454" i="11" s="1"/>
  <c r="AN3445" i="11"/>
  <c r="AR3445" i="11" s="1"/>
  <c r="AN3463" i="11"/>
  <c r="AR3463" i="11" s="1"/>
  <c r="AP3469" i="11"/>
  <c r="AS3469" i="11" s="1"/>
  <c r="AP3406" i="11"/>
  <c r="AS3406" i="11" s="1"/>
  <c r="AP3440" i="11"/>
  <c r="AS3440" i="11" s="1"/>
  <c r="AP3454" i="11"/>
  <c r="AS3454" i="11" s="1"/>
  <c r="AN3377" i="11"/>
  <c r="AR3377" i="11" s="1"/>
  <c r="AN3440" i="11"/>
  <c r="AR3440" i="11" s="1"/>
  <c r="AN3446" i="11"/>
  <c r="AR3446" i="11" s="1"/>
  <c r="AP3462" i="11"/>
  <c r="AS3462" i="11" s="1"/>
  <c r="AP3453" i="11"/>
  <c r="AS3453" i="11" s="1"/>
  <c r="AN3464" i="11"/>
  <c r="AR3464" i="11" s="1"/>
  <c r="AP3376" i="11"/>
  <c r="AS3376" i="11" s="1"/>
  <c r="AP3400" i="11"/>
  <c r="AS3400" i="11" s="1"/>
  <c r="AP3447" i="11"/>
  <c r="AS3447" i="11" s="1"/>
  <c r="AN3386" i="11"/>
  <c r="AR3386" i="11" s="1"/>
  <c r="AN3423" i="11"/>
  <c r="AR3423" i="11" s="1"/>
  <c r="AP3457" i="11"/>
  <c r="AS3457" i="11" s="1"/>
  <c r="AP3426" i="11"/>
  <c r="AS3426" i="11" s="1"/>
  <c r="AN3429" i="11"/>
  <c r="AR3429" i="11" s="1"/>
  <c r="AP3366" i="11"/>
  <c r="AS3366" i="11" s="1"/>
  <c r="AP3403" i="11"/>
  <c r="AS3403" i="11" s="1"/>
  <c r="AP3445" i="11"/>
  <c r="AS3445" i="11" s="1"/>
  <c r="AN3383" i="11"/>
  <c r="AR3383" i="11" s="1"/>
  <c r="AN3417" i="11"/>
  <c r="AR3417" i="11" s="1"/>
  <c r="AN3404" i="11"/>
  <c r="AR3404" i="11" s="1"/>
  <c r="AP3449" i="11"/>
  <c r="AS3449" i="11" s="1"/>
  <c r="AN3451" i="11"/>
  <c r="AR3451" i="11" s="1"/>
  <c r="AP3444" i="11"/>
  <c r="AS3444" i="11" s="1"/>
  <c r="AP3410" i="11"/>
  <c r="AS3410" i="11" s="1"/>
  <c r="AN3444" i="11"/>
  <c r="AR3444" i="11" s="1"/>
  <c r="AN3372" i="11"/>
  <c r="AR3372" i="11" s="1"/>
  <c r="AP3396" i="11"/>
  <c r="AS3396" i="11" s="1"/>
  <c r="AN3465" i="11"/>
  <c r="AR3465" i="11" s="1"/>
  <c r="AN3448" i="11"/>
  <c r="AR3448" i="11" s="1"/>
  <c r="AN3453" i="11"/>
  <c r="AR3453" i="11" s="1"/>
  <c r="AP3464" i="11"/>
  <c r="AS3464" i="11" s="1"/>
  <c r="AP3411" i="11"/>
  <c r="AS3411" i="11" s="1"/>
  <c r="AN3420" i="11"/>
  <c r="AR3420" i="11" s="1"/>
  <c r="AP3401" i="11"/>
  <c r="AS3401" i="11" s="1"/>
  <c r="AP3429" i="11"/>
  <c r="AS3429" i="11" s="1"/>
  <c r="AP3383" i="11"/>
  <c r="AS3383" i="11" s="1"/>
  <c r="AN3455" i="11"/>
  <c r="AR3455" i="11" s="1"/>
  <c r="AN3452" i="11"/>
  <c r="AR3452" i="11" s="1"/>
  <c r="AN3442" i="11"/>
  <c r="AR3442" i="11" s="1"/>
  <c r="AP3439" i="11"/>
  <c r="AS3439" i="11" s="1"/>
  <c r="AP3466" i="11"/>
  <c r="AS3466" i="11" s="1"/>
  <c r="AP3420" i="11"/>
  <c r="AS3420" i="11" s="1"/>
  <c r="AN3466" i="11"/>
  <c r="AR3466" i="11" s="1"/>
  <c r="AN3415" i="11"/>
  <c r="AR3415" i="11" s="1"/>
  <c r="AN3458" i="11"/>
  <c r="AR3458" i="11" s="1"/>
  <c r="AN3387" i="11"/>
  <c r="AR3387" i="11" s="1"/>
  <c r="AP3412" i="11"/>
  <c r="AS3412" i="11" s="1"/>
  <c r="AP3442" i="11"/>
  <c r="AS3442" i="11" s="1"/>
  <c r="AN3397" i="11"/>
  <c r="AR3397" i="11" s="1"/>
  <c r="AP3399" i="11"/>
  <c r="AS3399" i="11" s="1"/>
  <c r="AN3385" i="11"/>
  <c r="AR3385" i="11" s="1"/>
  <c r="AP3425" i="11"/>
  <c r="AS3425" i="11" s="1"/>
  <c r="AP3378" i="11"/>
  <c r="AS3378" i="11" s="1"/>
  <c r="AN3373" i="11"/>
  <c r="AR3373" i="11" s="1"/>
  <c r="AN3398" i="11"/>
  <c r="AR3398" i="11" s="1"/>
  <c r="AN3427" i="11"/>
  <c r="AR3427" i="11" s="1"/>
  <c r="AN3367" i="11"/>
  <c r="AR3367" i="11" s="1"/>
  <c r="AP3463" i="11"/>
  <c r="AS3463" i="11" s="1"/>
  <c r="AN3396" i="11"/>
  <c r="AR3396" i="11" s="1"/>
  <c r="AN3462" i="11"/>
  <c r="AR3462" i="11" s="1"/>
  <c r="AP3365" i="11"/>
  <c r="AS3365" i="11" s="1"/>
  <c r="AP3455" i="11"/>
  <c r="AS3455" i="11" s="1"/>
  <c r="AP3415" i="11"/>
  <c r="AS3415" i="11" s="1"/>
  <c r="AN3366" i="11"/>
  <c r="AR3366" i="11" s="1"/>
  <c r="AP3430" i="11"/>
  <c r="AS3430" i="11" s="1"/>
  <c r="AN3456" i="11"/>
  <c r="AR3456" i="11" s="1"/>
  <c r="AP3456" i="11"/>
  <c r="AS3456" i="11" s="1"/>
  <c r="AP3421" i="11"/>
  <c r="AS3421" i="11" s="1"/>
  <c r="AP3397" i="11"/>
  <c r="AS3397" i="11" s="1"/>
  <c r="AP3451" i="11"/>
  <c r="AS3451" i="11" s="1"/>
  <c r="AP3443" i="11"/>
  <c r="AS3443" i="11" s="1"/>
  <c r="AP3404" i="11"/>
  <c r="AS3404" i="11" s="1"/>
  <c r="AP3432" i="11"/>
  <c r="AS3432" i="11" s="1"/>
  <c r="AN3407" i="11"/>
  <c r="AR3407" i="11" s="1"/>
  <c r="AN3408" i="11"/>
  <c r="AR3408" i="11" s="1"/>
  <c r="AP3387" i="11"/>
  <c r="AS3387" i="11" s="1"/>
  <c r="AN3394" i="11"/>
  <c r="AR3394" i="11" s="1"/>
  <c r="AN3421" i="11"/>
  <c r="AR3421" i="11" s="1"/>
  <c r="AN3428" i="11"/>
  <c r="AR3428" i="11" s="1"/>
  <c r="AN3467" i="11"/>
  <c r="AR3467" i="11" s="1"/>
  <c r="AN3437" i="11"/>
  <c r="AR3437" i="11" s="1"/>
  <c r="AN3376" i="11"/>
  <c r="AR3376" i="11" s="1"/>
  <c r="AN3400" i="11"/>
  <c r="AR3400" i="11" s="1"/>
  <c r="AP3416" i="11"/>
  <c r="AS3416" i="11" s="1"/>
  <c r="AN3426" i="11"/>
  <c r="AR3426" i="11" s="1"/>
  <c r="AN3418" i="11"/>
  <c r="AR3418" i="11" s="1"/>
  <c r="AP3413" i="11"/>
  <c r="AS3413" i="11" s="1"/>
  <c r="AP3372" i="11"/>
  <c r="AS3372" i="11" s="1"/>
  <c r="AN3413" i="11"/>
  <c r="AR3413" i="11" s="1"/>
  <c r="AP3438" i="11"/>
  <c r="AS3438" i="11" s="1"/>
  <c r="AP3436" i="11"/>
  <c r="AS3436" i="11" s="1"/>
  <c r="AN3457" i="11"/>
  <c r="AR3457" i="11" s="1"/>
  <c r="AP3437" i="11"/>
  <c r="AS3437" i="11" s="1"/>
  <c r="AN3411" i="11"/>
  <c r="AR3411" i="11" s="1"/>
  <c r="AP3431" i="11"/>
  <c r="AS3431" i="11" s="1"/>
  <c r="AN3395" i="11"/>
  <c r="AR3395" i="11" s="1"/>
  <c r="AP3408" i="11"/>
  <c r="AS3408" i="11" s="1"/>
  <c r="AP3379" i="11"/>
  <c r="AS3379" i="11" s="1"/>
  <c r="AP3417" i="11"/>
  <c r="AS3417" i="11" s="1"/>
  <c r="AN3436" i="11"/>
  <c r="AR3436" i="11" s="1"/>
  <c r="AN3391" i="11"/>
  <c r="AR3391" i="11" s="1"/>
  <c r="AP3388" i="11"/>
  <c r="AS3388" i="11" s="1"/>
  <c r="AP3371" i="11"/>
  <c r="AS3371" i="11" s="1"/>
  <c r="AN3378" i="11"/>
  <c r="AR3378" i="11" s="1"/>
  <c r="AN3375" i="11"/>
  <c r="AR3375" i="11" s="1"/>
  <c r="AP3468" i="11"/>
  <c r="AS3468" i="11" s="1"/>
  <c r="AP3375" i="11"/>
  <c r="AS3375" i="11" s="1"/>
  <c r="AN3469" i="11"/>
  <c r="AR3469" i="11" s="1"/>
  <c r="AP3458" i="11"/>
  <c r="AS3458" i="11" s="1"/>
  <c r="AP3423" i="11"/>
  <c r="AS3423" i="11" s="1"/>
  <c r="AP3422" i="11"/>
  <c r="AS3422" i="11" s="1"/>
  <c r="AP3394" i="11"/>
  <c r="AS3394" i="11" s="1"/>
  <c r="AN3399" i="11"/>
  <c r="AR3399" i="11" s="1"/>
  <c r="AN3450" i="11"/>
  <c r="AR3450" i="11" s="1"/>
  <c r="AP3367" i="11"/>
  <c r="AS3367" i="11" s="1"/>
  <c r="AN3449" i="11"/>
  <c r="AR3449" i="11" s="1"/>
  <c r="AN3430" i="11"/>
  <c r="AR3430" i="11" s="1"/>
  <c r="AN3468" i="11"/>
  <c r="AR3468" i="11" s="1"/>
  <c r="AP3402" i="11"/>
  <c r="AS3402" i="11" s="1"/>
  <c r="AN3405" i="11"/>
  <c r="AR3405" i="11" s="1"/>
  <c r="AP3389" i="11"/>
  <c r="AS3389" i="11" s="1"/>
  <c r="AN3370" i="11"/>
  <c r="AR3370" i="11" s="1"/>
  <c r="AN3369" i="11"/>
  <c r="AR3369" i="11" s="1"/>
  <c r="AP3434" i="11"/>
  <c r="AS3434" i="11" s="1"/>
  <c r="AP3390" i="11"/>
  <c r="AS3390" i="11" s="1"/>
  <c r="AP3391" i="11"/>
  <c r="AS3391" i="11" s="1"/>
  <c r="AN3461" i="11"/>
  <c r="AR3461" i="11" s="1"/>
  <c r="AP3409" i="11"/>
  <c r="AS3409" i="11" s="1"/>
  <c r="AN3371" i="11"/>
  <c r="AR3371" i="11" s="1"/>
  <c r="AP3427" i="11"/>
  <c r="AS3427" i="11" s="1"/>
  <c r="AP3380" i="11"/>
  <c r="AS3380" i="11" s="1"/>
  <c r="AP3374" i="11"/>
  <c r="AS3374" i="11" s="1"/>
  <c r="AN3389" i="11"/>
  <c r="AR3389" i="11" s="1"/>
  <c r="AN3409" i="11"/>
  <c r="AR3409" i="11" s="1"/>
  <c r="AN3432" i="11"/>
  <c r="AR3432" i="11" s="1"/>
  <c r="AP3452" i="11"/>
  <c r="AS3452" i="11" s="1"/>
  <c r="AN3401" i="11"/>
  <c r="AR3401" i="11" s="1"/>
  <c r="AN3365" i="11"/>
  <c r="AR3365" i="11" s="1"/>
  <c r="AP3419" i="11"/>
  <c r="AS3419" i="11" s="1"/>
  <c r="AN3447" i="11"/>
  <c r="AR3447" i="11" s="1"/>
  <c r="AP3385" i="11"/>
  <c r="AS3385" i="11" s="1"/>
  <c r="AN3412" i="11"/>
  <c r="AR3412" i="11" s="1"/>
  <c r="AP3369" i="11"/>
  <c r="AS3369" i="11" s="1"/>
  <c r="AN3434" i="11"/>
  <c r="AR3434" i="11" s="1"/>
  <c r="AP3460" i="11"/>
  <c r="AS3460" i="11" s="1"/>
  <c r="AP3368" i="11"/>
  <c r="AS3368" i="11" s="1"/>
  <c r="AN3425" i="11"/>
  <c r="AR3425" i="11" s="1"/>
  <c r="AP3428" i="11"/>
  <c r="AS3428" i="11" s="1"/>
  <c r="AP3414" i="11"/>
  <c r="AS3414" i="11" s="1"/>
  <c r="AN3380" i="11"/>
  <c r="AR3380" i="11" s="1"/>
  <c r="AP3448" i="11"/>
  <c r="AS3448" i="11" s="1"/>
  <c r="AN3402" i="11"/>
  <c r="AR3402" i="11" s="1"/>
  <c r="AP3381" i="11"/>
  <c r="AS3381" i="11" s="1"/>
  <c r="AN3433" i="11"/>
  <c r="AR3433" i="11" s="1"/>
  <c r="AP3384" i="11"/>
  <c r="AS3384" i="11" s="1"/>
  <c r="AP3398" i="11"/>
  <c r="AS3398" i="11" s="1"/>
  <c r="AP3395" i="11"/>
  <c r="AS3395" i="11" s="1"/>
  <c r="AN3381" i="11"/>
  <c r="AR3381" i="11" s="1"/>
  <c r="AP3392" i="11"/>
  <c r="AS3392" i="11" s="1"/>
  <c r="AN3393" i="11"/>
  <c r="AR3393" i="11" s="1"/>
  <c r="AN3441" i="11"/>
  <c r="AR3441" i="11" s="1"/>
  <c r="AP3459" i="11"/>
  <c r="AS3459" i="11" s="1"/>
  <c r="AP3370" i="11"/>
  <c r="AS3370" i="11" s="1"/>
  <c r="AN3419" i="11"/>
  <c r="AR3419" i="11" s="1"/>
  <c r="L43" i="54"/>
  <c r="AB244" i="54"/>
  <c r="AE244" i="54" s="1"/>
  <c r="U34" i="54"/>
  <c r="AB34" i="54" s="1"/>
  <c r="AE34" i="54" s="1"/>
  <c r="N239" i="54"/>
  <c r="N29" i="54" s="1"/>
  <c r="H239" i="54"/>
  <c r="T239" i="54"/>
  <c r="AP2917" i="11"/>
  <c r="AS2917" i="11" s="1"/>
  <c r="AP2930" i="11"/>
  <c r="AS2930" i="11" s="1"/>
  <c r="AN2895" i="11"/>
  <c r="AR2895" i="11" s="1"/>
  <c r="AN2855" i="11"/>
  <c r="AR2855" i="11" s="1"/>
  <c r="AP2922" i="11"/>
  <c r="AS2922" i="11" s="1"/>
  <c r="AP2869" i="11"/>
  <c r="AS2869" i="11" s="1"/>
  <c r="AP2874" i="11"/>
  <c r="AS2874" i="11" s="1"/>
  <c r="AN2943" i="11"/>
  <c r="AR2943" i="11" s="1"/>
  <c r="AP2925" i="11"/>
  <c r="AS2925" i="11" s="1"/>
  <c r="AP2914" i="11"/>
  <c r="AS2914" i="11" s="1"/>
  <c r="AN2850" i="11"/>
  <c r="AR2850" i="11" s="1"/>
  <c r="AP2943" i="11"/>
  <c r="AS2943" i="11" s="1"/>
  <c r="AN2919" i="11"/>
  <c r="AR2919" i="11" s="1"/>
  <c r="AN2860" i="11"/>
  <c r="AR2860" i="11" s="1"/>
  <c r="AP2861" i="11"/>
  <c r="AS2861" i="11" s="1"/>
  <c r="AP2871" i="11"/>
  <c r="AS2871" i="11" s="1"/>
  <c r="AP2863" i="11"/>
  <c r="AS2863" i="11" s="1"/>
  <c r="AP2941" i="11"/>
  <c r="AS2941" i="11" s="1"/>
  <c r="AP2927" i="11"/>
  <c r="AS2927" i="11" s="1"/>
  <c r="AN2914" i="11"/>
  <c r="AR2914" i="11" s="1"/>
  <c r="AN2903" i="11"/>
  <c r="AR2903" i="11" s="1"/>
  <c r="AN2938" i="11"/>
  <c r="AR2938" i="11" s="1"/>
  <c r="AN2892" i="11"/>
  <c r="AR2892" i="11" s="1"/>
  <c r="AN2882" i="11"/>
  <c r="AR2882" i="11" s="1"/>
  <c r="AP2903" i="11"/>
  <c r="AS2903" i="11" s="1"/>
  <c r="AN2916" i="11"/>
  <c r="AR2916" i="11" s="1"/>
  <c r="AN2927" i="11"/>
  <c r="AR2927" i="11" s="1"/>
  <c r="AN2879" i="11"/>
  <c r="AR2879" i="11" s="1"/>
  <c r="AN2908" i="11"/>
  <c r="AR2908" i="11" s="1"/>
  <c r="AP2911" i="11"/>
  <c r="AS2911" i="11" s="1"/>
  <c r="AP2893" i="11"/>
  <c r="AS2893" i="11" s="1"/>
  <c r="AN2898" i="11"/>
  <c r="AR2898" i="11" s="1"/>
  <c r="AN2844" i="11"/>
  <c r="AR2844" i="11" s="1"/>
  <c r="AP2879" i="11"/>
  <c r="AS2879" i="11" s="1"/>
  <c r="AP2887" i="11"/>
  <c r="AS2887" i="11" s="1"/>
  <c r="AN2866" i="11"/>
  <c r="AR2866" i="11" s="1"/>
  <c r="AN2909" i="11"/>
  <c r="AR2909" i="11" s="1"/>
  <c r="AN2905" i="11"/>
  <c r="AR2905" i="11" s="1"/>
  <c r="AN2873" i="11"/>
  <c r="AR2873" i="11" s="1"/>
  <c r="AN2913" i="11"/>
  <c r="AR2913" i="11" s="1"/>
  <c r="AN2944" i="11"/>
  <c r="AR2944" i="11" s="1"/>
  <c r="AN2863" i="11"/>
  <c r="AR2863" i="11" s="1"/>
  <c r="AN2849" i="11"/>
  <c r="AR2849" i="11" s="1"/>
  <c r="AN2893" i="11"/>
  <c r="AR2893" i="11" s="1"/>
  <c r="AN2887" i="11"/>
  <c r="AR2887" i="11" s="1"/>
  <c r="AN2847" i="11"/>
  <c r="AR2847" i="11" s="1"/>
  <c r="AN2890" i="11"/>
  <c r="AR2890" i="11" s="1"/>
  <c r="AP2898" i="11"/>
  <c r="AS2898" i="11" s="1"/>
  <c r="AP2847" i="11"/>
  <c r="AS2847" i="11" s="1"/>
  <c r="AP2901" i="11"/>
  <c r="AS2901" i="11" s="1"/>
  <c r="AP2881" i="11"/>
  <c r="AS2881" i="11" s="1"/>
  <c r="AP2944" i="11"/>
  <c r="AS2944" i="11" s="1"/>
  <c r="AN2939" i="11"/>
  <c r="AR2939" i="11" s="1"/>
  <c r="AN2871" i="11"/>
  <c r="AR2871" i="11" s="1"/>
  <c r="AP2897" i="11"/>
  <c r="AS2897" i="11" s="1"/>
  <c r="AN2852" i="11"/>
  <c r="AR2852" i="11" s="1"/>
  <c r="AP2916" i="11"/>
  <c r="AS2916" i="11" s="1"/>
  <c r="AN2901" i="11"/>
  <c r="AR2901" i="11" s="1"/>
  <c r="AP2858" i="11"/>
  <c r="AS2858" i="11" s="1"/>
  <c r="AN2910" i="11"/>
  <c r="AR2910" i="11" s="1"/>
  <c r="AP2942" i="11"/>
  <c r="AS2942" i="11" s="1"/>
  <c r="AP2938" i="11"/>
  <c r="AS2938" i="11" s="1"/>
  <c r="AP2909" i="11"/>
  <c r="AS2909" i="11" s="1"/>
  <c r="AP2908" i="11"/>
  <c r="AS2908" i="11" s="1"/>
  <c r="AP2873" i="11"/>
  <c r="AS2873" i="11" s="1"/>
  <c r="AP2933" i="11"/>
  <c r="AS2933" i="11" s="1"/>
  <c r="AP2890" i="11"/>
  <c r="AS2890" i="11" s="1"/>
  <c r="AP2882" i="11"/>
  <c r="AS2882" i="11" s="1"/>
  <c r="AN2911" i="11"/>
  <c r="AR2911" i="11" s="1"/>
  <c r="AP2906" i="11"/>
  <c r="AS2906" i="11" s="1"/>
  <c r="AP2939" i="11"/>
  <c r="AS2939" i="11" s="1"/>
  <c r="AP2854" i="11"/>
  <c r="AS2854" i="11" s="1"/>
  <c r="AP2935" i="11"/>
  <c r="AS2935" i="11" s="1"/>
  <c r="AP2843" i="11"/>
  <c r="AS2843" i="11" s="1"/>
  <c r="AP2866" i="11"/>
  <c r="AS2866" i="11" s="1"/>
  <c r="AN2906" i="11"/>
  <c r="AR2906" i="11" s="1"/>
  <c r="AN2912" i="11"/>
  <c r="AR2912" i="11" s="1"/>
  <c r="AP2905" i="11"/>
  <c r="AS2905" i="11" s="1"/>
  <c r="AP2919" i="11"/>
  <c r="AS2919" i="11" s="1"/>
  <c r="AN2942" i="11"/>
  <c r="AR2942" i="11" s="1"/>
  <c r="AP2892" i="11"/>
  <c r="AS2892" i="11" s="1"/>
  <c r="AP2891" i="11"/>
  <c r="AS2891" i="11" s="1"/>
  <c r="AN2926" i="11"/>
  <c r="AR2926" i="11" s="1"/>
  <c r="AP2921" i="11"/>
  <c r="AS2921" i="11" s="1"/>
  <c r="AN2921" i="11"/>
  <c r="AR2921" i="11" s="1"/>
  <c r="AP2880" i="11"/>
  <c r="AS2880" i="11" s="1"/>
  <c r="AP2902" i="11"/>
  <c r="AS2902" i="11" s="1"/>
  <c r="AP2877" i="11"/>
  <c r="AS2877" i="11" s="1"/>
  <c r="AP2855" i="11"/>
  <c r="AS2855" i="11" s="1"/>
  <c r="AP2900" i="11"/>
  <c r="AS2900" i="11" s="1"/>
  <c r="AP2923" i="11"/>
  <c r="AS2923" i="11" s="1"/>
  <c r="AP2876" i="11"/>
  <c r="AS2876" i="11" s="1"/>
  <c r="AP2870" i="11"/>
  <c r="AS2870" i="11" s="1"/>
  <c r="AN2883" i="11"/>
  <c r="AR2883" i="11" s="1"/>
  <c r="AP2894" i="11"/>
  <c r="AS2894" i="11" s="1"/>
  <c r="AP2852" i="11"/>
  <c r="AS2852" i="11" s="1"/>
  <c r="AN2935" i="11"/>
  <c r="AR2935" i="11" s="1"/>
  <c r="AN2915" i="11"/>
  <c r="AR2915" i="11" s="1"/>
  <c r="AN2923" i="11"/>
  <c r="AR2923" i="11" s="1"/>
  <c r="AP2926" i="11"/>
  <c r="AS2926" i="11" s="1"/>
  <c r="AN2848" i="11"/>
  <c r="AR2848" i="11" s="1"/>
  <c r="AN2922" i="11"/>
  <c r="AR2922" i="11" s="1"/>
  <c r="AP2886" i="11"/>
  <c r="AS2886" i="11" s="1"/>
  <c r="AN2920" i="11"/>
  <c r="AR2920" i="11" s="1"/>
  <c r="AN2853" i="11"/>
  <c r="AR2853" i="11" s="1"/>
  <c r="AN2869" i="11"/>
  <c r="AR2869" i="11" s="1"/>
  <c r="AN2841" i="11"/>
  <c r="AR2841" i="11" s="1"/>
  <c r="AN2858" i="11"/>
  <c r="AR2858" i="11" s="1"/>
  <c r="AP2910" i="11"/>
  <c r="AS2910" i="11" s="1"/>
  <c r="AN2891" i="11"/>
  <c r="AR2891" i="11" s="1"/>
  <c r="AP2912" i="11"/>
  <c r="AS2912" i="11" s="1"/>
  <c r="AN2904" i="11"/>
  <c r="AR2904" i="11" s="1"/>
  <c r="AN2918" i="11"/>
  <c r="AR2918" i="11" s="1"/>
  <c r="AP2899" i="11"/>
  <c r="AS2899" i="11" s="1"/>
  <c r="AP2915" i="11"/>
  <c r="AS2915" i="11" s="1"/>
  <c r="AN2851" i="11"/>
  <c r="AR2851" i="11" s="1"/>
  <c r="AN2870" i="11"/>
  <c r="AR2870" i="11" s="1"/>
  <c r="AP2940" i="11"/>
  <c r="AS2940" i="11" s="1"/>
  <c r="AP2934" i="11"/>
  <c r="AS2934" i="11" s="1"/>
  <c r="AN2867" i="11"/>
  <c r="AR2867" i="11" s="1"/>
  <c r="AN2897" i="11"/>
  <c r="AR2897" i="11" s="1"/>
  <c r="AP2842" i="11"/>
  <c r="AS2842" i="11" s="1"/>
  <c r="AN2900" i="11"/>
  <c r="AR2900" i="11" s="1"/>
  <c r="AN2842" i="11"/>
  <c r="AR2842" i="11" s="1"/>
  <c r="AN2941" i="11"/>
  <c r="AR2941" i="11" s="1"/>
  <c r="AN2880" i="11"/>
  <c r="AR2880" i="11" s="1"/>
  <c r="AN2930" i="11"/>
  <c r="AR2930" i="11" s="1"/>
  <c r="AN2907" i="11"/>
  <c r="AR2907" i="11" s="1"/>
  <c r="AP2889" i="11"/>
  <c r="AS2889" i="11" s="1"/>
  <c r="AP2851" i="11"/>
  <c r="AS2851" i="11" s="1"/>
  <c r="AP2860" i="11"/>
  <c r="AS2860" i="11" s="1"/>
  <c r="AN2861" i="11"/>
  <c r="AR2861" i="11" s="1"/>
  <c r="AN2931" i="11"/>
  <c r="AR2931" i="11" s="1"/>
  <c r="AN2928" i="11"/>
  <c r="AR2928" i="11" s="1"/>
  <c r="AN2843" i="11"/>
  <c r="AR2843" i="11" s="1"/>
  <c r="AN2864" i="11"/>
  <c r="AR2864" i="11" s="1"/>
  <c r="AP2850" i="11"/>
  <c r="AS2850" i="11" s="1"/>
  <c r="AN2865" i="11"/>
  <c r="AR2865" i="11" s="1"/>
  <c r="AP2844" i="11"/>
  <c r="AS2844" i="11" s="1"/>
  <c r="AN2933" i="11"/>
  <c r="AR2933" i="11" s="1"/>
  <c r="AP2853" i="11"/>
  <c r="AS2853" i="11" s="1"/>
  <c r="AP2907" i="11"/>
  <c r="AS2907" i="11" s="1"/>
  <c r="AN2937" i="11"/>
  <c r="AR2937" i="11" s="1"/>
  <c r="AP2918" i="11"/>
  <c r="AS2918" i="11" s="1"/>
  <c r="AP2867" i="11"/>
  <c r="AS2867" i="11" s="1"/>
  <c r="AP2931" i="11"/>
  <c r="AS2931" i="11" s="1"/>
  <c r="AP2924" i="11"/>
  <c r="AS2924" i="11" s="1"/>
  <c r="AN2856" i="11"/>
  <c r="AR2856" i="11" s="1"/>
  <c r="AP2932" i="11"/>
  <c r="AS2932" i="11" s="1"/>
  <c r="AP2865" i="11"/>
  <c r="AS2865" i="11" s="1"/>
  <c r="AN2932" i="11"/>
  <c r="AR2932" i="11" s="1"/>
  <c r="AP2913" i="11"/>
  <c r="AS2913" i="11" s="1"/>
  <c r="AN2884" i="11"/>
  <c r="AR2884" i="11" s="1"/>
  <c r="AN2902" i="11"/>
  <c r="AR2902" i="11" s="1"/>
  <c r="AN2868" i="11"/>
  <c r="AR2868" i="11" s="1"/>
  <c r="AP2868" i="11"/>
  <c r="AS2868" i="11" s="1"/>
  <c r="AN2846" i="11"/>
  <c r="AR2846" i="11" s="1"/>
  <c r="AN2862" i="11"/>
  <c r="AR2862" i="11" s="1"/>
  <c r="AN2845" i="11"/>
  <c r="AR2845" i="11" s="1"/>
  <c r="AP2841" i="11"/>
  <c r="AS2841" i="11" s="1"/>
  <c r="AP2849" i="11"/>
  <c r="AS2849" i="11" s="1"/>
  <c r="AN2874" i="11"/>
  <c r="AR2874" i="11" s="1"/>
  <c r="AN2854" i="11"/>
  <c r="AR2854" i="11" s="1"/>
  <c r="AN2875" i="11"/>
  <c r="AR2875" i="11" s="1"/>
  <c r="AN2940" i="11"/>
  <c r="AR2940" i="11" s="1"/>
  <c r="AN2876" i="11"/>
  <c r="AR2876" i="11" s="1"/>
  <c r="AP2895" i="11"/>
  <c r="AS2895" i="11" s="1"/>
  <c r="AN2934" i="11"/>
  <c r="AR2934" i="11" s="1"/>
  <c r="AP2920" i="11"/>
  <c r="AS2920" i="11" s="1"/>
  <c r="AP2859" i="11"/>
  <c r="AS2859" i="11" s="1"/>
  <c r="AP2857" i="11"/>
  <c r="AS2857" i="11" s="1"/>
  <c r="AP2856" i="11"/>
  <c r="AS2856" i="11" s="1"/>
  <c r="AN2881" i="11"/>
  <c r="AR2881" i="11" s="1"/>
  <c r="AN2899" i="11"/>
  <c r="AR2899" i="11" s="1"/>
  <c r="AP2864" i="11"/>
  <c r="AS2864" i="11" s="1"/>
  <c r="AN2924" i="11"/>
  <c r="AR2924" i="11" s="1"/>
  <c r="AP2937" i="11"/>
  <c r="AS2937" i="11" s="1"/>
  <c r="AN2889" i="11"/>
  <c r="AR2889" i="11" s="1"/>
  <c r="AN2894" i="11"/>
  <c r="AR2894" i="11" s="1"/>
  <c r="AN2925" i="11"/>
  <c r="AR2925" i="11" s="1"/>
  <c r="AN2878" i="11"/>
  <c r="AR2878" i="11" s="1"/>
  <c r="AN2929" i="11"/>
  <c r="AR2929" i="11" s="1"/>
  <c r="AP2883" i="11"/>
  <c r="AS2883" i="11" s="1"/>
  <c r="AN2872" i="11"/>
  <c r="AR2872" i="11" s="1"/>
  <c r="AP2884" i="11"/>
  <c r="AS2884" i="11" s="1"/>
  <c r="AN2859" i="11"/>
  <c r="AR2859" i="11" s="1"/>
  <c r="AP2929" i="11"/>
  <c r="AS2929" i="11" s="1"/>
  <c r="AP2878" i="11"/>
  <c r="AS2878" i="11" s="1"/>
  <c r="AN2917" i="11"/>
  <c r="AR2917" i="11" s="1"/>
  <c r="AP2862" i="11"/>
  <c r="AS2862" i="11" s="1"/>
  <c r="AN2877" i="11"/>
  <c r="AR2877" i="11" s="1"/>
  <c r="AN2857" i="11"/>
  <c r="AR2857" i="11" s="1"/>
  <c r="AP2896" i="11"/>
  <c r="AS2896" i="11" s="1"/>
  <c r="AP2904" i="11"/>
  <c r="AS2904" i="11" s="1"/>
  <c r="AP2846" i="11"/>
  <c r="AS2846" i="11" s="1"/>
  <c r="AN2896" i="11"/>
  <c r="AR2896" i="11" s="1"/>
  <c r="AP2928" i="11"/>
  <c r="AS2928" i="11" s="1"/>
  <c r="AP2845" i="11"/>
  <c r="AS2845" i="11" s="1"/>
  <c r="AN2885" i="11"/>
  <c r="AR2885" i="11" s="1"/>
  <c r="AN2840" i="11"/>
  <c r="AR2840" i="11" s="1"/>
  <c r="AP2875" i="11"/>
  <c r="AS2875" i="11" s="1"/>
  <c r="AP2885" i="11"/>
  <c r="AS2885" i="11" s="1"/>
  <c r="AN2886" i="11"/>
  <c r="AR2886" i="11" s="1"/>
  <c r="AP2848" i="11"/>
  <c r="AS2848" i="11" s="1"/>
  <c r="AP2936" i="11"/>
  <c r="AS2936" i="11" s="1"/>
  <c r="AN2936" i="11"/>
  <c r="AR2936" i="11" s="1"/>
  <c r="AP2872" i="11"/>
  <c r="AS2872" i="11" s="1"/>
  <c r="AP2840" i="11"/>
  <c r="AS2840" i="11" s="1"/>
  <c r="AP2888" i="11"/>
  <c r="AS2888" i="11" s="1"/>
  <c r="AN2888" i="11"/>
  <c r="AR2888" i="11" s="1"/>
  <c r="L29" i="54"/>
  <c r="I135" i="54"/>
  <c r="J135" i="54" s="1"/>
  <c r="H95" i="54"/>
  <c r="I95" i="54" s="1"/>
  <c r="J95" i="54" s="1"/>
  <c r="H51" i="54"/>
  <c r="I51" i="54" s="1"/>
  <c r="J51" i="54" s="1"/>
  <c r="I141" i="54"/>
  <c r="J141" i="54" s="1"/>
  <c r="H101" i="54"/>
  <c r="I101" i="54" s="1"/>
  <c r="J101" i="54" s="1"/>
  <c r="L54" i="54"/>
  <c r="AA115" i="54"/>
  <c r="AD115" i="54" s="1"/>
  <c r="T75" i="54"/>
  <c r="I116" i="54"/>
  <c r="J116" i="54" s="1"/>
  <c r="H76" i="54"/>
  <c r="I76" i="54" s="1"/>
  <c r="J76" i="54" s="1"/>
  <c r="O106" i="54"/>
  <c r="O56" i="54"/>
  <c r="O40" i="54"/>
  <c r="O90" i="54"/>
  <c r="N97" i="54"/>
  <c r="N47" i="54"/>
  <c r="N240" i="54"/>
  <c r="N30" i="54" s="1"/>
  <c r="T240" i="54"/>
  <c r="AA240" i="54" s="1"/>
  <c r="AD240" i="54" s="1"/>
  <c r="H240" i="54"/>
  <c r="I240" i="54" s="1"/>
  <c r="J240" i="54" s="1"/>
  <c r="AP1256" i="11"/>
  <c r="AS1256" i="11" s="1"/>
  <c r="AN1256" i="11"/>
  <c r="AR1256" i="11" s="1"/>
  <c r="AP1181" i="11"/>
  <c r="AS1181" i="11" s="1"/>
  <c r="AN1248" i="11"/>
  <c r="AR1248" i="11" s="1"/>
  <c r="AN1193" i="11"/>
  <c r="AR1193" i="11" s="1"/>
  <c r="AN1220" i="11"/>
  <c r="AR1220" i="11" s="1"/>
  <c r="AN1189" i="11"/>
  <c r="AR1189" i="11" s="1"/>
  <c r="AN1197" i="11"/>
  <c r="AR1197" i="11" s="1"/>
  <c r="AP1189" i="11"/>
  <c r="AS1189" i="11" s="1"/>
  <c r="AN1181" i="11"/>
  <c r="AR1181" i="11" s="1"/>
  <c r="AP1173" i="11"/>
  <c r="AS1173" i="11" s="1"/>
  <c r="AP1177" i="11"/>
  <c r="AS1177" i="11" s="1"/>
  <c r="AP1197" i="11"/>
  <c r="AS1197" i="11" s="1"/>
  <c r="AP1251" i="11"/>
  <c r="AS1251" i="11" s="1"/>
  <c r="AN1177" i="11"/>
  <c r="AR1177" i="11" s="1"/>
  <c r="AN1235" i="11"/>
  <c r="AR1235" i="11" s="1"/>
  <c r="AP1163" i="11"/>
  <c r="AS1163" i="11" s="1"/>
  <c r="AP1213" i="11"/>
  <c r="AS1213" i="11" s="1"/>
  <c r="AP1225" i="11"/>
  <c r="AS1225" i="11" s="1"/>
  <c r="AP1237" i="11"/>
  <c r="AS1237" i="11" s="1"/>
  <c r="AP1241" i="11"/>
  <c r="AS1241" i="11" s="1"/>
  <c r="AN1253" i="11"/>
  <c r="AR1253" i="11" s="1"/>
  <c r="AN1258" i="11"/>
  <c r="AR1258" i="11" s="1"/>
  <c r="AP1242" i="11"/>
  <c r="AS1242" i="11" s="1"/>
  <c r="AN1169" i="11"/>
  <c r="AR1169" i="11" s="1"/>
  <c r="AN1261" i="11"/>
  <c r="AR1261" i="11" s="1"/>
  <c r="AP1229" i="11"/>
  <c r="AS1229" i="11" s="1"/>
  <c r="AN1224" i="11"/>
  <c r="AR1224" i="11" s="1"/>
  <c r="AP1218" i="11"/>
  <c r="AS1218" i="11" s="1"/>
  <c r="AP1249" i="11"/>
  <c r="AS1249" i="11" s="1"/>
  <c r="AP1245" i="11"/>
  <c r="AS1245" i="11" s="1"/>
  <c r="AP1204" i="11"/>
  <c r="AS1204" i="11" s="1"/>
  <c r="AP1170" i="11"/>
  <c r="AS1170" i="11" s="1"/>
  <c r="AP1188" i="11"/>
  <c r="AS1188" i="11" s="1"/>
  <c r="AN1174" i="11"/>
  <c r="AR1174" i="11" s="1"/>
  <c r="AN1249" i="11"/>
  <c r="AR1249" i="11" s="1"/>
  <c r="AN1254" i="11"/>
  <c r="AR1254" i="11" s="1"/>
  <c r="AP1254" i="11"/>
  <c r="AS1254" i="11" s="1"/>
  <c r="AN1234" i="11"/>
  <c r="AR1234" i="11" s="1"/>
  <c r="AP1258" i="11"/>
  <c r="AS1258" i="11" s="1"/>
  <c r="AP1178" i="11"/>
  <c r="AS1178" i="11" s="1"/>
  <c r="AP1257" i="11"/>
  <c r="AS1257" i="11" s="1"/>
  <c r="AN1210" i="11"/>
  <c r="AR1210" i="11" s="1"/>
  <c r="AN1186" i="11"/>
  <c r="AR1186" i="11" s="1"/>
  <c r="AP1175" i="11"/>
  <c r="AS1175" i="11" s="1"/>
  <c r="AN1208" i="11"/>
  <c r="AR1208" i="11" s="1"/>
  <c r="AN1225" i="11"/>
  <c r="AR1225" i="11" s="1"/>
  <c r="AP1224" i="11"/>
  <c r="AS1224" i="11" s="1"/>
  <c r="AP1194" i="11"/>
  <c r="AS1194" i="11" s="1"/>
  <c r="AN1233" i="11"/>
  <c r="AR1233" i="11" s="1"/>
  <c r="AN1213" i="11"/>
  <c r="AR1213" i="11" s="1"/>
  <c r="AN1250" i="11"/>
  <c r="AR1250" i="11" s="1"/>
  <c r="AP1192" i="11"/>
  <c r="AS1192" i="11" s="1"/>
  <c r="AP1183" i="11"/>
  <c r="AS1183" i="11" s="1"/>
  <c r="AN1178" i="11"/>
  <c r="AR1178" i="11" s="1"/>
  <c r="AN1257" i="11"/>
  <c r="AR1257" i="11" s="1"/>
  <c r="AP1243" i="11"/>
  <c r="AS1243" i="11" s="1"/>
  <c r="AP1195" i="11"/>
  <c r="AS1195" i="11" s="1"/>
  <c r="AP1162" i="11"/>
  <c r="AS1162" i="11" s="1"/>
  <c r="AP1196" i="11"/>
  <c r="AS1196" i="11" s="1"/>
  <c r="AN1223" i="11"/>
  <c r="AR1223" i="11" s="1"/>
  <c r="AP1210" i="11"/>
  <c r="AS1210" i="11" s="1"/>
  <c r="AP1160" i="11"/>
  <c r="AS1160" i="11" s="1"/>
  <c r="AN1190" i="11"/>
  <c r="AR1190" i="11" s="1"/>
  <c r="AN1209" i="11"/>
  <c r="AR1209" i="11" s="1"/>
  <c r="AN1241" i="11"/>
  <c r="AR1241" i="11" s="1"/>
  <c r="AN1242" i="11"/>
  <c r="AR1242" i="11" s="1"/>
  <c r="AN1226" i="11"/>
  <c r="AR1226" i="11" s="1"/>
  <c r="AN1259" i="11"/>
  <c r="AR1259" i="11" s="1"/>
  <c r="AP1165" i="11"/>
  <c r="AS1165" i="11" s="1"/>
  <c r="AN1212" i="11"/>
  <c r="AR1212" i="11" s="1"/>
  <c r="AP1167" i="11"/>
  <c r="AS1167" i="11" s="1"/>
  <c r="AN1191" i="11"/>
  <c r="AR1191" i="11" s="1"/>
  <c r="AN1251" i="11"/>
  <c r="AR1251" i="11" s="1"/>
  <c r="AP1235" i="11"/>
  <c r="AS1235" i="11" s="1"/>
  <c r="AN1201" i="11"/>
  <c r="AR1201" i="11" s="1"/>
  <c r="AP1201" i="11"/>
  <c r="AS1201" i="11" s="1"/>
  <c r="AP1239" i="11"/>
  <c r="AS1239" i="11" s="1"/>
  <c r="AP1207" i="11"/>
  <c r="AS1207" i="11" s="1"/>
  <c r="AN1194" i="11"/>
  <c r="AR1194" i="11" s="1"/>
  <c r="AP1247" i="11"/>
  <c r="AS1247" i="11" s="1"/>
  <c r="AN1214" i="11"/>
  <c r="AR1214" i="11" s="1"/>
  <c r="AN1230" i="11"/>
  <c r="AR1230" i="11" s="1"/>
  <c r="AN1205" i="11"/>
  <c r="AR1205" i="11" s="1"/>
  <c r="AP1161" i="11"/>
  <c r="AS1161" i="11" s="1"/>
  <c r="AN1166" i="11"/>
  <c r="AR1166" i="11" s="1"/>
  <c r="AP1263" i="11"/>
  <c r="AS1263" i="11" s="1"/>
  <c r="AN1163" i="11"/>
  <c r="AR1163" i="11" s="1"/>
  <c r="AP1219" i="11"/>
  <c r="AS1219" i="11" s="1"/>
  <c r="AN1199" i="11"/>
  <c r="AR1199" i="11" s="1"/>
  <c r="AP1250" i="11"/>
  <c r="AS1250" i="11" s="1"/>
  <c r="AP1223" i="11"/>
  <c r="AS1223" i="11" s="1"/>
  <c r="AP1193" i="11"/>
  <c r="AS1193" i="11" s="1"/>
  <c r="AP1236" i="11"/>
  <c r="AS1236" i="11" s="1"/>
  <c r="AN1195" i="11"/>
  <c r="AR1195" i="11" s="1"/>
  <c r="AP1226" i="11"/>
  <c r="AS1226" i="11" s="1"/>
  <c r="AN1227" i="11"/>
  <c r="AR1227" i="11" s="1"/>
  <c r="AP1203" i="11"/>
  <c r="AS1203" i="11" s="1"/>
  <c r="AP1211" i="11"/>
  <c r="AS1211" i="11" s="1"/>
  <c r="AN1180" i="11"/>
  <c r="AR1180" i="11" s="1"/>
  <c r="AP1198" i="11"/>
  <c r="AS1198" i="11" s="1"/>
  <c r="AP1220" i="11"/>
  <c r="AS1220" i="11" s="1"/>
  <c r="AN1203" i="11"/>
  <c r="AR1203" i="11" s="1"/>
  <c r="AN1232" i="11"/>
  <c r="AR1232" i="11" s="1"/>
  <c r="AP1199" i="11"/>
  <c r="AS1199" i="11" s="1"/>
  <c r="AP1248" i="11"/>
  <c r="AS1248" i="11" s="1"/>
  <c r="AP1202" i="11"/>
  <c r="AS1202" i="11" s="1"/>
  <c r="AP1185" i="11"/>
  <c r="AS1185" i="11" s="1"/>
  <c r="AP1209" i="11"/>
  <c r="AS1209" i="11" s="1"/>
  <c r="AN1211" i="11"/>
  <c r="AR1211" i="11" s="1"/>
  <c r="AN1185" i="11"/>
  <c r="AR1185" i="11" s="1"/>
  <c r="AN1171" i="11"/>
  <c r="AR1171" i="11" s="1"/>
  <c r="AP1238" i="11"/>
  <c r="AS1238" i="11" s="1"/>
  <c r="AP1253" i="11"/>
  <c r="AS1253" i="11" s="1"/>
  <c r="AN1228" i="11"/>
  <c r="AR1228" i="11" s="1"/>
  <c r="AP1215" i="11"/>
  <c r="AS1215" i="11" s="1"/>
  <c r="AN1204" i="11"/>
  <c r="AR1204" i="11" s="1"/>
  <c r="AN1179" i="11"/>
  <c r="AR1179" i="11" s="1"/>
  <c r="AN1170" i="11"/>
  <c r="AR1170" i="11" s="1"/>
  <c r="AN1264" i="11"/>
  <c r="AR1264" i="11" s="1"/>
  <c r="AP1234" i="11"/>
  <c r="AS1234" i="11" s="1"/>
  <c r="AP1240" i="11"/>
  <c r="AS1240" i="11" s="1"/>
  <c r="AN1172" i="11"/>
  <c r="AR1172" i="11" s="1"/>
  <c r="AP1255" i="11"/>
  <c r="AS1255" i="11" s="1"/>
  <c r="AP1174" i="11"/>
  <c r="AS1174" i="11" s="1"/>
  <c r="AP1169" i="11"/>
  <c r="AS1169" i="11" s="1"/>
  <c r="AP1232" i="11"/>
  <c r="AS1232" i="11" s="1"/>
  <c r="AP1261" i="11"/>
  <c r="AS1261" i="11" s="1"/>
  <c r="AN1206" i="11"/>
  <c r="AR1206" i="11" s="1"/>
  <c r="AN1176" i="11"/>
  <c r="AR1176" i="11" s="1"/>
  <c r="AP1233" i="11"/>
  <c r="AS1233" i="11" s="1"/>
  <c r="AN1260" i="11"/>
  <c r="AR1260" i="11" s="1"/>
  <c r="AN1161" i="11"/>
  <c r="AR1161" i="11" s="1"/>
  <c r="AN1238" i="11"/>
  <c r="AR1238" i="11" s="1"/>
  <c r="AP1179" i="11"/>
  <c r="AS1179" i="11" s="1"/>
  <c r="AN1216" i="11"/>
  <c r="AR1216" i="11" s="1"/>
  <c r="AN1183" i="11"/>
  <c r="AR1183" i="11" s="1"/>
  <c r="AP1205" i="11"/>
  <c r="AS1205" i="11" s="1"/>
  <c r="AN1229" i="11"/>
  <c r="AR1229" i="11" s="1"/>
  <c r="AP1200" i="11"/>
  <c r="AS1200" i="11" s="1"/>
  <c r="AN1165" i="11"/>
  <c r="AR1165" i="11" s="1"/>
  <c r="AP1217" i="11"/>
  <c r="AS1217" i="11" s="1"/>
  <c r="AP1164" i="11"/>
  <c r="AS1164" i="11" s="1"/>
  <c r="AP1252" i="11"/>
  <c r="AS1252" i="11" s="1"/>
  <c r="AN1192" i="11"/>
  <c r="AR1192" i="11" s="1"/>
  <c r="AP1259" i="11"/>
  <c r="AS1259" i="11" s="1"/>
  <c r="AN1244" i="11"/>
  <c r="AR1244" i="11" s="1"/>
  <c r="AN1162" i="11"/>
  <c r="AR1162" i="11" s="1"/>
  <c r="AN1196" i="11"/>
  <c r="AR1196" i="11" s="1"/>
  <c r="AP1228" i="11"/>
  <c r="AS1228" i="11" s="1"/>
  <c r="AP1180" i="11"/>
  <c r="AS1180" i="11" s="1"/>
  <c r="AP1230" i="11"/>
  <c r="AS1230" i="11" s="1"/>
  <c r="AN1184" i="11"/>
  <c r="AR1184" i="11" s="1"/>
  <c r="AP1262" i="11"/>
  <c r="AS1262" i="11" s="1"/>
  <c r="AN1263" i="11"/>
  <c r="AR1263" i="11" s="1"/>
  <c r="AN1237" i="11"/>
  <c r="AR1237" i="11" s="1"/>
  <c r="AP1212" i="11"/>
  <c r="AS1212" i="11" s="1"/>
  <c r="AN1168" i="11"/>
  <c r="AR1168" i="11" s="1"/>
  <c r="AN1221" i="11"/>
  <c r="AR1221" i="11" s="1"/>
  <c r="AP1216" i="11"/>
  <c r="AS1216" i="11" s="1"/>
  <c r="AN1198" i="11"/>
  <c r="AR1198" i="11" s="1"/>
  <c r="AN1252" i="11"/>
  <c r="AR1252" i="11" s="1"/>
  <c r="AP1168" i="11"/>
  <c r="AS1168" i="11" s="1"/>
  <c r="AN1187" i="11"/>
  <c r="AR1187" i="11" s="1"/>
  <c r="AP1260" i="11"/>
  <c r="AS1260" i="11" s="1"/>
  <c r="AN1200" i="11"/>
  <c r="AR1200" i="11" s="1"/>
  <c r="AP1206" i="11"/>
  <c r="AS1206" i="11" s="1"/>
  <c r="AP1264" i="11"/>
  <c r="AS1264" i="11" s="1"/>
  <c r="AP1191" i="11"/>
  <c r="AS1191" i="11" s="1"/>
  <c r="AN1247" i="11"/>
  <c r="AR1247" i="11" s="1"/>
  <c r="AN1218" i="11"/>
  <c r="AR1218" i="11" s="1"/>
  <c r="AN1245" i="11"/>
  <c r="AR1245" i="11" s="1"/>
  <c r="AN1167" i="11"/>
  <c r="AR1167" i="11" s="1"/>
  <c r="AN1175" i="11"/>
  <c r="AR1175" i="11" s="1"/>
  <c r="AN1219" i="11"/>
  <c r="AR1219" i="11" s="1"/>
  <c r="AP1231" i="11"/>
  <c r="AS1231" i="11" s="1"/>
  <c r="AN1222" i="11"/>
  <c r="AR1222" i="11" s="1"/>
  <c r="AP1186" i="11"/>
  <c r="AS1186" i="11" s="1"/>
  <c r="AN1182" i="11"/>
  <c r="AR1182" i="11" s="1"/>
  <c r="AN1246" i="11"/>
  <c r="AR1246" i="11" s="1"/>
  <c r="AN1231" i="11"/>
  <c r="AR1231" i="11" s="1"/>
  <c r="AP1221" i="11"/>
  <c r="AS1221" i="11" s="1"/>
  <c r="AP1171" i="11"/>
  <c r="AS1171" i="11" s="1"/>
  <c r="AN1160" i="11"/>
  <c r="AR1160" i="11" s="1"/>
  <c r="AN1188" i="11"/>
  <c r="AR1188" i="11" s="1"/>
  <c r="AN1217" i="11"/>
  <c r="AR1217" i="11" s="1"/>
  <c r="AN1239" i="11"/>
  <c r="AR1239" i="11" s="1"/>
  <c r="AN1164" i="11"/>
  <c r="AR1164" i="11" s="1"/>
  <c r="AP1187" i="11"/>
  <c r="AS1187" i="11" s="1"/>
  <c r="AN1236" i="11"/>
  <c r="AR1236" i="11" s="1"/>
  <c r="AN1262" i="11"/>
  <c r="AR1262" i="11" s="1"/>
  <c r="AP1182" i="11"/>
  <c r="AS1182" i="11" s="1"/>
  <c r="AN1240" i="11"/>
  <c r="AR1240" i="11" s="1"/>
  <c r="AP1214" i="11"/>
  <c r="AS1214" i="11" s="1"/>
  <c r="AP1190" i="11"/>
  <c r="AS1190" i="11" s="1"/>
  <c r="AN1255" i="11"/>
  <c r="AR1255" i="11" s="1"/>
  <c r="AP1208" i="11"/>
  <c r="AS1208" i="11" s="1"/>
  <c r="AP1227" i="11"/>
  <c r="AS1227" i="11" s="1"/>
  <c r="AP1184" i="11"/>
  <c r="AS1184" i="11" s="1"/>
  <c r="AP1244" i="11"/>
  <c r="AS1244" i="11" s="1"/>
  <c r="AP1172" i="11"/>
  <c r="AS1172" i="11" s="1"/>
  <c r="AP1246" i="11"/>
  <c r="AS1246" i="11" s="1"/>
  <c r="AN1243" i="11"/>
  <c r="AR1243" i="11" s="1"/>
  <c r="AN1207" i="11"/>
  <c r="AR1207" i="11" s="1"/>
  <c r="AP1222" i="11"/>
  <c r="AS1222" i="11" s="1"/>
  <c r="AP1176" i="11"/>
  <c r="AS1176" i="11" s="1"/>
  <c r="AN1215" i="11"/>
  <c r="AR1215" i="11" s="1"/>
  <c r="AN1202" i="11"/>
  <c r="AR1202" i="11" s="1"/>
  <c r="AP1166" i="11"/>
  <c r="AS1166" i="11" s="1"/>
  <c r="AN1173" i="11"/>
  <c r="AR1173" i="11" s="1"/>
  <c r="T255" i="54"/>
  <c r="AA255" i="54" s="1"/>
  <c r="AD255" i="54" s="1"/>
  <c r="N255" i="54"/>
  <c r="H255" i="54"/>
  <c r="I255" i="54" s="1"/>
  <c r="J255" i="54" s="1"/>
  <c r="AN620" i="11"/>
  <c r="AR620" i="11" s="1"/>
  <c r="AP620" i="11"/>
  <c r="AS620" i="11" s="1"/>
  <c r="AN624" i="11"/>
  <c r="AR624" i="11" s="1"/>
  <c r="AN581" i="11"/>
  <c r="AR581" i="11" s="1"/>
  <c r="AP601" i="11"/>
  <c r="AS601" i="11" s="1"/>
  <c r="AN608" i="11"/>
  <c r="AR608" i="11" s="1"/>
  <c r="AP633" i="11"/>
  <c r="AS633" i="11" s="1"/>
  <c r="AN593" i="11"/>
  <c r="AR593" i="11" s="1"/>
  <c r="AP581" i="11"/>
  <c r="AS581" i="11" s="1"/>
  <c r="AP576" i="11"/>
  <c r="AS576" i="11" s="1"/>
  <c r="AP551" i="11"/>
  <c r="AS551" i="11" s="1"/>
  <c r="AP632" i="11"/>
  <c r="AS632" i="11" s="1"/>
  <c r="AN589" i="11"/>
  <c r="AR589" i="11" s="1"/>
  <c r="AP619" i="11"/>
  <c r="AS619" i="11" s="1"/>
  <c r="AP566" i="11"/>
  <c r="AS566" i="11" s="1"/>
  <c r="AP621" i="11"/>
  <c r="AS621" i="11" s="1"/>
  <c r="AN573" i="11"/>
  <c r="AR573" i="11" s="1"/>
  <c r="AN618" i="11"/>
  <c r="AR618" i="11" s="1"/>
  <c r="AP617" i="11"/>
  <c r="AS617" i="11" s="1"/>
  <c r="AN539" i="11"/>
  <c r="AR539" i="11" s="1"/>
  <c r="AP548" i="11"/>
  <c r="AS548" i="11" s="1"/>
  <c r="AN569" i="11"/>
  <c r="AR569" i="11" s="1"/>
  <c r="AP574" i="11"/>
  <c r="AS574" i="11" s="1"/>
  <c r="AP550" i="11"/>
  <c r="AS550" i="11" s="1"/>
  <c r="AP628" i="11"/>
  <c r="AS628" i="11" s="1"/>
  <c r="AP570" i="11"/>
  <c r="AS570" i="11" s="1"/>
  <c r="AN621" i="11"/>
  <c r="AR621" i="11" s="1"/>
  <c r="AP532" i="11"/>
  <c r="AS532" i="11" s="1"/>
  <c r="AP556" i="11"/>
  <c r="AS556" i="11" s="1"/>
  <c r="AN629" i="11"/>
  <c r="AR629" i="11" s="1"/>
  <c r="AN530" i="11"/>
  <c r="AR530" i="11" s="1"/>
  <c r="AP597" i="11"/>
  <c r="AS597" i="11" s="1"/>
  <c r="AN613" i="11"/>
  <c r="AR613" i="11" s="1"/>
  <c r="AN625" i="11"/>
  <c r="AR625" i="11" s="1"/>
  <c r="AP540" i="11"/>
  <c r="AS540" i="11" s="1"/>
  <c r="AN605" i="11"/>
  <c r="AR605" i="11" s="1"/>
  <c r="AN568" i="11"/>
  <c r="AR568" i="11" s="1"/>
  <c r="AN631" i="11"/>
  <c r="AR631" i="11" s="1"/>
  <c r="AP625" i="11"/>
  <c r="AS625" i="11" s="1"/>
  <c r="AN560" i="11"/>
  <c r="AR560" i="11" s="1"/>
  <c r="AN559" i="11"/>
  <c r="AR559" i="11" s="1"/>
  <c r="AN548" i="11"/>
  <c r="AR548" i="11" s="1"/>
  <c r="AP598" i="11"/>
  <c r="AS598" i="11" s="1"/>
  <c r="AN543" i="11"/>
  <c r="AR543" i="11" s="1"/>
  <c r="AN609" i="11"/>
  <c r="AR609" i="11" s="1"/>
  <c r="AP624" i="11"/>
  <c r="AS624" i="11" s="1"/>
  <c r="AN603" i="11"/>
  <c r="AR603" i="11" s="1"/>
  <c r="AP530" i="11"/>
  <c r="AS530" i="11" s="1"/>
  <c r="AP557" i="11"/>
  <c r="AS557" i="11" s="1"/>
  <c r="AP627" i="11"/>
  <c r="AS627" i="11" s="1"/>
  <c r="AP558" i="11"/>
  <c r="AS558" i="11" s="1"/>
  <c r="AP605" i="11"/>
  <c r="AS605" i="11" s="1"/>
  <c r="AP609" i="11"/>
  <c r="AS609" i="11" s="1"/>
  <c r="AP583" i="11"/>
  <c r="AS583" i="11" s="1"/>
  <c r="AN550" i="11"/>
  <c r="AR550" i="11" s="1"/>
  <c r="AN612" i="11"/>
  <c r="AR612" i="11" s="1"/>
  <c r="AP539" i="11"/>
  <c r="AS539" i="11" s="1"/>
  <c r="AN572" i="11"/>
  <c r="AR572" i="11" s="1"/>
  <c r="AN588" i="11"/>
  <c r="AR588" i="11" s="1"/>
  <c r="AP592" i="11"/>
  <c r="AS592" i="11" s="1"/>
  <c r="AP575" i="11"/>
  <c r="AS575" i="11" s="1"/>
  <c r="AP618" i="11"/>
  <c r="AS618" i="11" s="1"/>
  <c r="AN604" i="11"/>
  <c r="AR604" i="11" s="1"/>
  <c r="AN626" i="11"/>
  <c r="AR626" i="11" s="1"/>
  <c r="AN619" i="11"/>
  <c r="AR619" i="11" s="1"/>
  <c r="AP580" i="11"/>
  <c r="AS580" i="11" s="1"/>
  <c r="AP590" i="11"/>
  <c r="AS590" i="11" s="1"/>
  <c r="AN534" i="11"/>
  <c r="AR534" i="11" s="1"/>
  <c r="AN576" i="11"/>
  <c r="AR576" i="11" s="1"/>
  <c r="AP546" i="11"/>
  <c r="AS546" i="11" s="1"/>
  <c r="AP615" i="11"/>
  <c r="AS615" i="11" s="1"/>
  <c r="AP612" i="11"/>
  <c r="AS612" i="11" s="1"/>
  <c r="AP591" i="11"/>
  <c r="AS591" i="11" s="1"/>
  <c r="AN584" i="11"/>
  <c r="AR584" i="11" s="1"/>
  <c r="AP562" i="11"/>
  <c r="AS562" i="11" s="1"/>
  <c r="AP587" i="11"/>
  <c r="AS587" i="11" s="1"/>
  <c r="AN632" i="11"/>
  <c r="AR632" i="11" s="1"/>
  <c r="AN547" i="11"/>
  <c r="AR547" i="11" s="1"/>
  <c r="AP606" i="11"/>
  <c r="AS606" i="11" s="1"/>
  <c r="AN570" i="11"/>
  <c r="AR570" i="11" s="1"/>
  <c r="AN537" i="11"/>
  <c r="AR537" i="11" s="1"/>
  <c r="AP594" i="11"/>
  <c r="AS594" i="11" s="1"/>
  <c r="AN561" i="11"/>
  <c r="AR561" i="11" s="1"/>
  <c r="AN628" i="11"/>
  <c r="AR628" i="11" s="1"/>
  <c r="AN592" i="11"/>
  <c r="AR592" i="11" s="1"/>
  <c r="AN546" i="11"/>
  <c r="AR546" i="11" s="1"/>
  <c r="AP537" i="11"/>
  <c r="AS537" i="11" s="1"/>
  <c r="AP600" i="11"/>
  <c r="AS600" i="11" s="1"/>
  <c r="AP626" i="11"/>
  <c r="AS626" i="11" s="1"/>
  <c r="AP589" i="11"/>
  <c r="AS589" i="11" s="1"/>
  <c r="AP555" i="11"/>
  <c r="AS555" i="11" s="1"/>
  <c r="AP631" i="11"/>
  <c r="AS631" i="11" s="1"/>
  <c r="AP588" i="11"/>
  <c r="AS588" i="11" s="1"/>
  <c r="AN597" i="11"/>
  <c r="AR597" i="11" s="1"/>
  <c r="AN531" i="11"/>
  <c r="AR531" i="11" s="1"/>
  <c r="AN551" i="11"/>
  <c r="AR551" i="11" s="1"/>
  <c r="AP608" i="11"/>
  <c r="AS608" i="11" s="1"/>
  <c r="AP603" i="11"/>
  <c r="AS603" i="11" s="1"/>
  <c r="AN606" i="11"/>
  <c r="AR606" i="11" s="1"/>
  <c r="AP602" i="11"/>
  <c r="AS602" i="11" s="1"/>
  <c r="AP533" i="11"/>
  <c r="AS533" i="11" s="1"/>
  <c r="AP616" i="11"/>
  <c r="AS616" i="11" s="1"/>
  <c r="AN578" i="11"/>
  <c r="AR578" i="11" s="1"/>
  <c r="AN577" i="11"/>
  <c r="AR577" i="11" s="1"/>
  <c r="AN594" i="11"/>
  <c r="AR594" i="11" s="1"/>
  <c r="AP542" i="11"/>
  <c r="AS542" i="11" s="1"/>
  <c r="AN634" i="11"/>
  <c r="AR634" i="11" s="1"/>
  <c r="AP584" i="11"/>
  <c r="AS584" i="11" s="1"/>
  <c r="AN616" i="11"/>
  <c r="AR616" i="11" s="1"/>
  <c r="AP560" i="11"/>
  <c r="AS560" i="11" s="1"/>
  <c r="AN533" i="11"/>
  <c r="AR533" i="11" s="1"/>
  <c r="AP563" i="11"/>
  <c r="AS563" i="11" s="1"/>
  <c r="AP559" i="11"/>
  <c r="AS559" i="11" s="1"/>
  <c r="AN554" i="11"/>
  <c r="AR554" i="11" s="1"/>
  <c r="AN545" i="11"/>
  <c r="AR545" i="11" s="1"/>
  <c r="AN615" i="11"/>
  <c r="AR615" i="11" s="1"/>
  <c r="AP573" i="11"/>
  <c r="AS573" i="11" s="1"/>
  <c r="AP596" i="11"/>
  <c r="AS596" i="11" s="1"/>
  <c r="AN563" i="11"/>
  <c r="AR563" i="11" s="1"/>
  <c r="AP538" i="11"/>
  <c r="AS538" i="11" s="1"/>
  <c r="AN571" i="11"/>
  <c r="AR571" i="11" s="1"/>
  <c r="AP611" i="11"/>
  <c r="AS611" i="11" s="1"/>
  <c r="AP564" i="11"/>
  <c r="AS564" i="11" s="1"/>
  <c r="AP623" i="11"/>
  <c r="AS623" i="11" s="1"/>
  <c r="AP582" i="11"/>
  <c r="AS582" i="11" s="1"/>
  <c r="AN595" i="11"/>
  <c r="AR595" i="11" s="1"/>
  <c r="AP541" i="11"/>
  <c r="AS541" i="11" s="1"/>
  <c r="AN630" i="11"/>
  <c r="AR630" i="11" s="1"/>
  <c r="AP630" i="11"/>
  <c r="AS630" i="11" s="1"/>
  <c r="AN617" i="11"/>
  <c r="AR617" i="11" s="1"/>
  <c r="AP614" i="11"/>
  <c r="AS614" i="11" s="1"/>
  <c r="AN566" i="11"/>
  <c r="AR566" i="11" s="1"/>
  <c r="AP545" i="11"/>
  <c r="AS545" i="11" s="1"/>
  <c r="AN600" i="11"/>
  <c r="AR600" i="11" s="1"/>
  <c r="AN562" i="11"/>
  <c r="AR562" i="11" s="1"/>
  <c r="AP552" i="11"/>
  <c r="AS552" i="11" s="1"/>
  <c r="AP599" i="11"/>
  <c r="AS599" i="11" s="1"/>
  <c r="AN538" i="11"/>
  <c r="AR538" i="11" s="1"/>
  <c r="AN598" i="11"/>
  <c r="AR598" i="11" s="1"/>
  <c r="AP571" i="11"/>
  <c r="AS571" i="11" s="1"/>
  <c r="AN602" i="11"/>
  <c r="AR602" i="11" s="1"/>
  <c r="AP534" i="11"/>
  <c r="AS534" i="11" s="1"/>
  <c r="AP536" i="11"/>
  <c r="AS536" i="11" s="1"/>
  <c r="AP554" i="11"/>
  <c r="AS554" i="11" s="1"/>
  <c r="AN623" i="11"/>
  <c r="AR623" i="11" s="1"/>
  <c r="AP572" i="11"/>
  <c r="AS572" i="11" s="1"/>
  <c r="AN633" i="11"/>
  <c r="AR633" i="11" s="1"/>
  <c r="AP531" i="11"/>
  <c r="AS531" i="11" s="1"/>
  <c r="AP604" i="11"/>
  <c r="AS604" i="11" s="1"/>
  <c r="AP547" i="11"/>
  <c r="AS547" i="11" s="1"/>
  <c r="AN587" i="11"/>
  <c r="AR587" i="11" s="1"/>
  <c r="AN601" i="11"/>
  <c r="AR601" i="11" s="1"/>
  <c r="AN585" i="11"/>
  <c r="AR585" i="11" s="1"/>
  <c r="AP578" i="11"/>
  <c r="AS578" i="11" s="1"/>
  <c r="AN541" i="11"/>
  <c r="AR541" i="11" s="1"/>
  <c r="AP535" i="11"/>
  <c r="AS535" i="11" s="1"/>
  <c r="AP593" i="11"/>
  <c r="AS593" i="11" s="1"/>
  <c r="AN583" i="11"/>
  <c r="AR583" i="11" s="1"/>
  <c r="AN590" i="11"/>
  <c r="AR590" i="11" s="1"/>
  <c r="AP565" i="11"/>
  <c r="AS565" i="11" s="1"/>
  <c r="AN586" i="11"/>
  <c r="AR586" i="11" s="1"/>
  <c r="AP579" i="11"/>
  <c r="AS579" i="11" s="1"/>
  <c r="AP607" i="11"/>
  <c r="AS607" i="11" s="1"/>
  <c r="AP553" i="11"/>
  <c r="AS553" i="11" s="1"/>
  <c r="AN627" i="11"/>
  <c r="AR627" i="11" s="1"/>
  <c r="AP595" i="11"/>
  <c r="AS595" i="11" s="1"/>
  <c r="AN557" i="11"/>
  <c r="AR557" i="11" s="1"/>
  <c r="AP634" i="11"/>
  <c r="AS634" i="11" s="1"/>
  <c r="AP549" i="11"/>
  <c r="AS549" i="11" s="1"/>
  <c r="AN555" i="11"/>
  <c r="AR555" i="11" s="1"/>
  <c r="AN591" i="11"/>
  <c r="AR591" i="11" s="1"/>
  <c r="AP568" i="11"/>
  <c r="AS568" i="11" s="1"/>
  <c r="AP561" i="11"/>
  <c r="AS561" i="11" s="1"/>
  <c r="AN575" i="11"/>
  <c r="AR575" i="11" s="1"/>
  <c r="AN614" i="11"/>
  <c r="AR614" i="11" s="1"/>
  <c r="AN556" i="11"/>
  <c r="AR556" i="11" s="1"/>
  <c r="AP629" i="11"/>
  <c r="AS629" i="11" s="1"/>
  <c r="AN574" i="11"/>
  <c r="AR574" i="11" s="1"/>
  <c r="AP569" i="11"/>
  <c r="AS569" i="11" s="1"/>
  <c r="AN553" i="11"/>
  <c r="AR553" i="11" s="1"/>
  <c r="AP567" i="11"/>
  <c r="AS567" i="11" s="1"/>
  <c r="AN607" i="11"/>
  <c r="AR607" i="11" s="1"/>
  <c r="AP544" i="11"/>
  <c r="AS544" i="11" s="1"/>
  <c r="AN540" i="11"/>
  <c r="AR540" i="11" s="1"/>
  <c r="AP613" i="11"/>
  <c r="AS613" i="11" s="1"/>
  <c r="AN579" i="11"/>
  <c r="AR579" i="11" s="1"/>
  <c r="AN564" i="11"/>
  <c r="AR564" i="11" s="1"/>
  <c r="AN542" i="11"/>
  <c r="AR542" i="11" s="1"/>
  <c r="AN536" i="11"/>
  <c r="AR536" i="11" s="1"/>
  <c r="AN549" i="11"/>
  <c r="AR549" i="11" s="1"/>
  <c r="AN558" i="11"/>
  <c r="AR558" i="11" s="1"/>
  <c r="AP586" i="11"/>
  <c r="AS586" i="11" s="1"/>
  <c r="AP585" i="11"/>
  <c r="AS585" i="11" s="1"/>
  <c r="AN610" i="11"/>
  <c r="AR610" i="11" s="1"/>
  <c r="AN567" i="11"/>
  <c r="AR567" i="11" s="1"/>
  <c r="AN565" i="11"/>
  <c r="AR565" i="11" s="1"/>
  <c r="AN596" i="11"/>
  <c r="AR596" i="11" s="1"/>
  <c r="AP577" i="11"/>
  <c r="AS577" i="11" s="1"/>
  <c r="AP543" i="11"/>
  <c r="AS543" i="11" s="1"/>
  <c r="AN580" i="11"/>
  <c r="AR580" i="11" s="1"/>
  <c r="AN544" i="11"/>
  <c r="AR544" i="11" s="1"/>
  <c r="AN532" i="11"/>
  <c r="AR532" i="11" s="1"/>
  <c r="AN535" i="11"/>
  <c r="AR535" i="11" s="1"/>
  <c r="AP622" i="11"/>
  <c r="AS622" i="11" s="1"/>
  <c r="AN552" i="11"/>
  <c r="AR552" i="11" s="1"/>
  <c r="AN582" i="11"/>
  <c r="AR582" i="11" s="1"/>
  <c r="AN611" i="11"/>
  <c r="AR611" i="11" s="1"/>
  <c r="AP610" i="11"/>
  <c r="AS610" i="11" s="1"/>
  <c r="AN622" i="11"/>
  <c r="AR622" i="11" s="1"/>
  <c r="AN599" i="11"/>
  <c r="AR599" i="11" s="1"/>
  <c r="T238" i="54"/>
  <c r="H238" i="54"/>
  <c r="N238" i="54"/>
  <c r="N28" i="54" s="1"/>
  <c r="AP1447" i="11"/>
  <c r="AS1447" i="11" s="1"/>
  <c r="AP1391" i="11"/>
  <c r="AS1391" i="11" s="1"/>
  <c r="AP1455" i="11"/>
  <c r="AS1455" i="11" s="1"/>
  <c r="AP1436" i="11"/>
  <c r="AS1436" i="11" s="1"/>
  <c r="AP1412" i="11"/>
  <c r="AS1412" i="11" s="1"/>
  <c r="AP1383" i="11"/>
  <c r="AS1383" i="11" s="1"/>
  <c r="AN1457" i="11"/>
  <c r="AR1457" i="11" s="1"/>
  <c r="AP1453" i="11"/>
  <c r="AS1453" i="11" s="1"/>
  <c r="AN1396" i="11"/>
  <c r="AR1396" i="11" s="1"/>
  <c r="AN1389" i="11"/>
  <c r="AR1389" i="11" s="1"/>
  <c r="AP1461" i="11"/>
  <c r="AS1461" i="11" s="1"/>
  <c r="AN1382" i="11"/>
  <c r="AR1382" i="11" s="1"/>
  <c r="AP1379" i="11"/>
  <c r="AS1379" i="11" s="1"/>
  <c r="AN1453" i="11"/>
  <c r="AR1453" i="11" s="1"/>
  <c r="AP1421" i="11"/>
  <c r="AS1421" i="11" s="1"/>
  <c r="AP1411" i="11"/>
  <c r="AS1411" i="11" s="1"/>
  <c r="AP1468" i="11"/>
  <c r="AS1468" i="11" s="1"/>
  <c r="AN1421" i="11"/>
  <c r="AR1421" i="11" s="1"/>
  <c r="AN1468" i="11"/>
  <c r="AR1468" i="11" s="1"/>
  <c r="AP1415" i="11"/>
  <c r="AS1415" i="11" s="1"/>
  <c r="AN1428" i="11"/>
  <c r="AR1428" i="11" s="1"/>
  <c r="AN1417" i="11"/>
  <c r="AR1417" i="11" s="1"/>
  <c r="AN1466" i="11"/>
  <c r="AR1466" i="11" s="1"/>
  <c r="AN1414" i="11"/>
  <c r="AR1414" i="11" s="1"/>
  <c r="AN1393" i="11"/>
  <c r="AR1393" i="11" s="1"/>
  <c r="AN1442" i="11"/>
  <c r="AR1442" i="11" s="1"/>
  <c r="AP1433" i="11"/>
  <c r="AS1433" i="11" s="1"/>
  <c r="AN1432" i="11"/>
  <c r="AR1432" i="11" s="1"/>
  <c r="AP1465" i="11"/>
  <c r="AS1465" i="11" s="1"/>
  <c r="AN1434" i="11"/>
  <c r="AR1434" i="11" s="1"/>
  <c r="AP1401" i="11"/>
  <c r="AS1401" i="11" s="1"/>
  <c r="AP1372" i="11"/>
  <c r="AS1372" i="11" s="1"/>
  <c r="AN1392" i="11"/>
  <c r="AR1392" i="11" s="1"/>
  <c r="AP1376" i="11"/>
  <c r="AS1376" i="11" s="1"/>
  <c r="AN1374" i="11"/>
  <c r="AR1374" i="11" s="1"/>
  <c r="AN1425" i="11"/>
  <c r="AR1425" i="11" s="1"/>
  <c r="AP1464" i="11"/>
  <c r="AS1464" i="11" s="1"/>
  <c r="AN1469" i="11"/>
  <c r="AR1469" i="11" s="1"/>
  <c r="AN1402" i="11"/>
  <c r="AR1402" i="11" s="1"/>
  <c r="AN1371" i="11"/>
  <c r="AR1371" i="11" s="1"/>
  <c r="AN1449" i="11"/>
  <c r="AR1449" i="11" s="1"/>
  <c r="AP1474" i="11"/>
  <c r="AS1474" i="11" s="1"/>
  <c r="AP1449" i="11"/>
  <c r="AS1449" i="11" s="1"/>
  <c r="AP1374" i="11"/>
  <c r="AS1374" i="11" s="1"/>
  <c r="AP1440" i="11"/>
  <c r="AS1440" i="11" s="1"/>
  <c r="AN1370" i="11"/>
  <c r="AR1370" i="11" s="1"/>
  <c r="AN1464" i="11"/>
  <c r="AR1464" i="11" s="1"/>
  <c r="AN1410" i="11"/>
  <c r="AR1410" i="11" s="1"/>
  <c r="AN1474" i="11"/>
  <c r="AR1474" i="11" s="1"/>
  <c r="AP1469" i="11"/>
  <c r="AS1469" i="11" s="1"/>
  <c r="AN1445" i="11"/>
  <c r="AR1445" i="11" s="1"/>
  <c r="AP1425" i="11"/>
  <c r="AS1425" i="11" s="1"/>
  <c r="AP1371" i="11"/>
  <c r="AS1371" i="11" s="1"/>
  <c r="AP1410" i="11"/>
  <c r="AS1410" i="11" s="1"/>
  <c r="AN1426" i="11"/>
  <c r="AR1426" i="11" s="1"/>
  <c r="AP1402" i="11"/>
  <c r="AS1402" i="11" s="1"/>
  <c r="AN1416" i="11"/>
  <c r="AR1416" i="11" s="1"/>
  <c r="AN1395" i="11"/>
  <c r="AR1395" i="11" s="1"/>
  <c r="AP1417" i="11"/>
  <c r="AS1417" i="11" s="1"/>
  <c r="AN1438" i="11"/>
  <c r="AR1438" i="11" s="1"/>
  <c r="AP1444" i="11"/>
  <c r="AS1444" i="11" s="1"/>
  <c r="AP1407" i="11"/>
  <c r="AS1407" i="11" s="1"/>
  <c r="AN1390" i="11"/>
  <c r="AR1390" i="11" s="1"/>
  <c r="AP1428" i="11"/>
  <c r="AS1428" i="11" s="1"/>
  <c r="AN1388" i="11"/>
  <c r="AR1388" i="11" s="1"/>
  <c r="AN1415" i="11"/>
  <c r="AR1415" i="11" s="1"/>
  <c r="AP1373" i="11"/>
  <c r="AS1373" i="11" s="1"/>
  <c r="AN1447" i="11"/>
  <c r="AR1447" i="11" s="1"/>
  <c r="AP1426" i="11"/>
  <c r="AS1426" i="11" s="1"/>
  <c r="AP1472" i="11"/>
  <c r="AS1472" i="11" s="1"/>
  <c r="AP1393" i="11"/>
  <c r="AS1393" i="11" s="1"/>
  <c r="AN1397" i="11"/>
  <c r="AR1397" i="11" s="1"/>
  <c r="AP1432" i="11"/>
  <c r="AS1432" i="11" s="1"/>
  <c r="AP1466" i="11"/>
  <c r="AS1466" i="11" s="1"/>
  <c r="AP1395" i="11"/>
  <c r="AS1395" i="11" s="1"/>
  <c r="AP1404" i="11"/>
  <c r="AS1404" i="11" s="1"/>
  <c r="AN1437" i="11"/>
  <c r="AR1437" i="11" s="1"/>
  <c r="AP1403" i="11"/>
  <c r="AS1403" i="11" s="1"/>
  <c r="AN1403" i="11"/>
  <c r="AR1403" i="11" s="1"/>
  <c r="AN1380" i="11"/>
  <c r="AR1380" i="11" s="1"/>
  <c r="AN1444" i="11"/>
  <c r="AR1444" i="11" s="1"/>
  <c r="AP1438" i="11"/>
  <c r="AS1438" i="11" s="1"/>
  <c r="AN1411" i="11"/>
  <c r="AR1411" i="11" s="1"/>
  <c r="AP1452" i="11"/>
  <c r="AS1452" i="11" s="1"/>
  <c r="AP1396" i="11"/>
  <c r="AS1396" i="11" s="1"/>
  <c r="AP1429" i="11"/>
  <c r="AS1429" i="11" s="1"/>
  <c r="AP1446" i="11"/>
  <c r="AS1446" i="11" s="1"/>
  <c r="AP1399" i="11"/>
  <c r="AS1399" i="11" s="1"/>
  <c r="AP1470" i="11"/>
  <c r="AS1470" i="11" s="1"/>
  <c r="AP1385" i="11"/>
  <c r="AS1385" i="11" s="1"/>
  <c r="AN1387" i="11"/>
  <c r="AR1387" i="11" s="1"/>
  <c r="AN1454" i="11"/>
  <c r="AR1454" i="11" s="1"/>
  <c r="AP1397" i="11"/>
  <c r="AS1397" i="11" s="1"/>
  <c r="AP1419" i="11"/>
  <c r="AS1419" i="11" s="1"/>
  <c r="AP1389" i="11"/>
  <c r="AS1389" i="11" s="1"/>
  <c r="AN1400" i="11"/>
  <c r="AR1400" i="11" s="1"/>
  <c r="AP1450" i="11"/>
  <c r="AS1450" i="11" s="1"/>
  <c r="AN1418" i="11"/>
  <c r="AR1418" i="11" s="1"/>
  <c r="AP1462" i="11"/>
  <c r="AS1462" i="11" s="1"/>
  <c r="AP1423" i="11"/>
  <c r="AS1423" i="11" s="1"/>
  <c r="AN1472" i="11"/>
  <c r="AR1472" i="11" s="1"/>
  <c r="AN1423" i="11"/>
  <c r="AR1423" i="11" s="1"/>
  <c r="AP1386" i="11"/>
  <c r="AS1386" i="11" s="1"/>
  <c r="AN1394" i="11"/>
  <c r="AR1394" i="11" s="1"/>
  <c r="AP1398" i="11"/>
  <c r="AS1398" i="11" s="1"/>
  <c r="AP1418" i="11"/>
  <c r="AS1418" i="11" s="1"/>
  <c r="AN1398" i="11"/>
  <c r="AR1398" i="11" s="1"/>
  <c r="AP1460" i="11"/>
  <c r="AS1460" i="11" s="1"/>
  <c r="AP1458" i="11"/>
  <c r="AS1458" i="11" s="1"/>
  <c r="AN1404" i="11"/>
  <c r="AR1404" i="11" s="1"/>
  <c r="AP1451" i="11"/>
  <c r="AS1451" i="11" s="1"/>
  <c r="AP1378" i="11"/>
  <c r="AS1378" i="11" s="1"/>
  <c r="AP1467" i="11"/>
  <c r="AS1467" i="11" s="1"/>
  <c r="AP1457" i="11"/>
  <c r="AS1457" i="11" s="1"/>
  <c r="AN1440" i="11"/>
  <c r="AR1440" i="11" s="1"/>
  <c r="AP1441" i="11"/>
  <c r="AS1441" i="11" s="1"/>
  <c r="AN1458" i="11"/>
  <c r="AR1458" i="11" s="1"/>
  <c r="AN1441" i="11"/>
  <c r="AR1441" i="11" s="1"/>
  <c r="AN1456" i="11"/>
  <c r="AR1456" i="11" s="1"/>
  <c r="AP1443" i="11"/>
  <c r="AS1443" i="11" s="1"/>
  <c r="AN1467" i="11"/>
  <c r="AR1467" i="11" s="1"/>
  <c r="AN1401" i="11"/>
  <c r="AR1401" i="11" s="1"/>
  <c r="AP1434" i="11"/>
  <c r="AS1434" i="11" s="1"/>
  <c r="AN1460" i="11"/>
  <c r="AR1460" i="11" s="1"/>
  <c r="AN1419" i="11"/>
  <c r="AR1419" i="11" s="1"/>
  <c r="AP1442" i="11"/>
  <c r="AS1442" i="11" s="1"/>
  <c r="AP1471" i="11"/>
  <c r="AS1471" i="11" s="1"/>
  <c r="AN1448" i="11"/>
  <c r="AR1448" i="11" s="1"/>
  <c r="AN1446" i="11"/>
  <c r="AR1446" i="11" s="1"/>
  <c r="AP1422" i="11"/>
  <c r="AS1422" i="11" s="1"/>
  <c r="AN1433" i="11"/>
  <c r="AR1433" i="11" s="1"/>
  <c r="AN1413" i="11"/>
  <c r="AR1413" i="11" s="1"/>
  <c r="AP1370" i="11"/>
  <c r="AS1370" i="11" s="1"/>
  <c r="AN1406" i="11"/>
  <c r="AR1406" i="11" s="1"/>
  <c r="AN1435" i="11"/>
  <c r="AR1435" i="11" s="1"/>
  <c r="AP1408" i="11"/>
  <c r="AS1408" i="11" s="1"/>
  <c r="AN1471" i="11"/>
  <c r="AR1471" i="11" s="1"/>
  <c r="AN1407" i="11"/>
  <c r="AR1407" i="11" s="1"/>
  <c r="AP1405" i="11"/>
  <c r="AS1405" i="11" s="1"/>
  <c r="AP1406" i="11"/>
  <c r="AS1406" i="11" s="1"/>
  <c r="AP1473" i="11"/>
  <c r="AS1473" i="11" s="1"/>
  <c r="AN1452" i="11"/>
  <c r="AR1452" i="11" s="1"/>
  <c r="AP1459" i="11"/>
  <c r="AS1459" i="11" s="1"/>
  <c r="AP1430" i="11"/>
  <c r="AS1430" i="11" s="1"/>
  <c r="AP1456" i="11"/>
  <c r="AS1456" i="11" s="1"/>
  <c r="AP1392" i="11"/>
  <c r="AS1392" i="11" s="1"/>
  <c r="AN1378" i="11"/>
  <c r="AR1378" i="11" s="1"/>
  <c r="AP1400" i="11"/>
  <c r="AS1400" i="11" s="1"/>
  <c r="AN1386" i="11"/>
  <c r="AR1386" i="11" s="1"/>
  <c r="AP1380" i="11"/>
  <c r="AS1380" i="11" s="1"/>
  <c r="AN1462" i="11"/>
  <c r="AR1462" i="11" s="1"/>
  <c r="AN1372" i="11"/>
  <c r="AR1372" i="11" s="1"/>
  <c r="AN1427" i="11"/>
  <c r="AR1427" i="11" s="1"/>
  <c r="AN1465" i="11"/>
  <c r="AR1465" i="11" s="1"/>
  <c r="AP1445" i="11"/>
  <c r="AS1445" i="11" s="1"/>
  <c r="AN1381" i="11"/>
  <c r="AR1381" i="11" s="1"/>
  <c r="AP1448" i="11"/>
  <c r="AS1448" i="11" s="1"/>
  <c r="AN1405" i="11"/>
  <c r="AR1405" i="11" s="1"/>
  <c r="AP1437" i="11"/>
  <c r="AS1437" i="11" s="1"/>
  <c r="AP1387" i="11"/>
  <c r="AS1387" i="11" s="1"/>
  <c r="AN1383" i="11"/>
  <c r="AR1383" i="11" s="1"/>
  <c r="AN1384" i="11"/>
  <c r="AR1384" i="11" s="1"/>
  <c r="AP1414" i="11"/>
  <c r="AS1414" i="11" s="1"/>
  <c r="AN1473" i="11"/>
  <c r="AR1473" i="11" s="1"/>
  <c r="AP1388" i="11"/>
  <c r="AS1388" i="11" s="1"/>
  <c r="AN1399" i="11"/>
  <c r="AR1399" i="11" s="1"/>
  <c r="AN1461" i="11"/>
  <c r="AR1461" i="11" s="1"/>
  <c r="AP1420" i="11"/>
  <c r="AS1420" i="11" s="1"/>
  <c r="AN1385" i="11"/>
  <c r="AR1385" i="11" s="1"/>
  <c r="AN1412" i="11"/>
  <c r="AR1412" i="11" s="1"/>
  <c r="AN1409" i="11"/>
  <c r="AR1409" i="11" s="1"/>
  <c r="AP1463" i="11"/>
  <c r="AS1463" i="11" s="1"/>
  <c r="AP1416" i="11"/>
  <c r="AS1416" i="11" s="1"/>
  <c r="AP1427" i="11"/>
  <c r="AS1427" i="11" s="1"/>
  <c r="AP1439" i="11"/>
  <c r="AS1439" i="11" s="1"/>
  <c r="AN1436" i="11"/>
  <c r="AR1436" i="11" s="1"/>
  <c r="AP1390" i="11"/>
  <c r="AS1390" i="11" s="1"/>
  <c r="AN1470" i="11"/>
  <c r="AR1470" i="11" s="1"/>
  <c r="AN1450" i="11"/>
  <c r="AR1450" i="11" s="1"/>
  <c r="AN1443" i="11"/>
  <c r="AR1443" i="11" s="1"/>
  <c r="AP1377" i="11"/>
  <c r="AS1377" i="11" s="1"/>
  <c r="AN1424" i="11"/>
  <c r="AR1424" i="11" s="1"/>
  <c r="AP1424" i="11"/>
  <c r="AS1424" i="11" s="1"/>
  <c r="AP1431" i="11"/>
  <c r="AS1431" i="11" s="1"/>
  <c r="AN1408" i="11"/>
  <c r="AR1408" i="11" s="1"/>
  <c r="AP1409" i="11"/>
  <c r="AS1409" i="11" s="1"/>
  <c r="AN1420" i="11"/>
  <c r="AR1420" i="11" s="1"/>
  <c r="AP1435" i="11"/>
  <c r="AS1435" i="11" s="1"/>
  <c r="AN1459" i="11"/>
  <c r="AR1459" i="11" s="1"/>
  <c r="AP1382" i="11"/>
  <c r="AS1382" i="11" s="1"/>
  <c r="AN1377" i="11"/>
  <c r="AR1377" i="11" s="1"/>
  <c r="AN1373" i="11"/>
  <c r="AR1373" i="11" s="1"/>
  <c r="AN1376" i="11"/>
  <c r="AR1376" i="11" s="1"/>
  <c r="AP1381" i="11"/>
  <c r="AS1381" i="11" s="1"/>
  <c r="AP1384" i="11"/>
  <c r="AS1384" i="11" s="1"/>
  <c r="AN1431" i="11"/>
  <c r="AR1431" i="11" s="1"/>
  <c r="AN1451" i="11"/>
  <c r="AR1451" i="11" s="1"/>
  <c r="AN1430" i="11"/>
  <c r="AR1430" i="11" s="1"/>
  <c r="AP1394" i="11"/>
  <c r="AS1394" i="11" s="1"/>
  <c r="AP1413" i="11"/>
  <c r="AS1413" i="11" s="1"/>
  <c r="AN1379" i="11"/>
  <c r="AR1379" i="11" s="1"/>
  <c r="AN1422" i="11"/>
  <c r="AR1422" i="11" s="1"/>
  <c r="AN1439" i="11"/>
  <c r="AR1439" i="11" s="1"/>
  <c r="AN1455" i="11"/>
  <c r="AR1455" i="11" s="1"/>
  <c r="AN1391" i="11"/>
  <c r="AR1391" i="11" s="1"/>
  <c r="AP1454" i="11"/>
  <c r="AS1454" i="11" s="1"/>
  <c r="AN1375" i="11"/>
  <c r="AR1375" i="11" s="1"/>
  <c r="AN1429" i="11"/>
  <c r="AR1429" i="11" s="1"/>
  <c r="AP1375" i="11"/>
  <c r="AS1375" i="11" s="1"/>
  <c r="AN1463" i="11"/>
  <c r="AR1463" i="11" s="1"/>
  <c r="L28" i="54"/>
  <c r="C32" i="33"/>
  <c r="L258" i="54"/>
  <c r="L107" i="54"/>
  <c r="I241" i="54"/>
  <c r="J241" i="54" s="1"/>
  <c r="H31" i="54"/>
  <c r="I31" i="54" s="1"/>
  <c r="J31" i="54" s="1"/>
  <c r="O47" i="54"/>
  <c r="O97" i="54"/>
  <c r="AB111" i="54"/>
  <c r="AE111" i="54" s="1"/>
  <c r="U71" i="54"/>
  <c r="U21" i="54"/>
  <c r="AB21" i="54" s="1"/>
  <c r="AE21" i="54" s="1"/>
  <c r="N231" i="54"/>
  <c r="N21" i="54" s="1"/>
  <c r="T231" i="54"/>
  <c r="AA231" i="54" s="1"/>
  <c r="AD231" i="54" s="1"/>
  <c r="H231" i="54"/>
  <c r="I231" i="54" s="1"/>
  <c r="J231" i="54" s="1"/>
  <c r="AP2112" i="11"/>
  <c r="AS2112" i="11" s="1"/>
  <c r="AP2134" i="11"/>
  <c r="AS2134" i="11" s="1"/>
  <c r="AP2164" i="11"/>
  <c r="AS2164" i="11" s="1"/>
  <c r="AN2112" i="11"/>
  <c r="AR2112" i="11" s="1"/>
  <c r="AN2124" i="11"/>
  <c r="AR2124" i="11" s="1"/>
  <c r="AN2144" i="11"/>
  <c r="AR2144" i="11" s="1"/>
  <c r="AN2134" i="11"/>
  <c r="AR2134" i="11" s="1"/>
  <c r="AN2136" i="11"/>
  <c r="AR2136" i="11" s="1"/>
  <c r="AP2202" i="11"/>
  <c r="AS2202" i="11" s="1"/>
  <c r="AP2157" i="11"/>
  <c r="AS2157" i="11" s="1"/>
  <c r="AN2147" i="11"/>
  <c r="AR2147" i="11" s="1"/>
  <c r="AN2165" i="11"/>
  <c r="AR2165" i="11" s="1"/>
  <c r="AP2170" i="11"/>
  <c r="AS2170" i="11" s="1"/>
  <c r="AN2135" i="11"/>
  <c r="AR2135" i="11" s="1"/>
  <c r="AN2109" i="11"/>
  <c r="AR2109" i="11" s="1"/>
  <c r="AP2177" i="11"/>
  <c r="AS2177" i="11" s="1"/>
  <c r="AN2193" i="11"/>
  <c r="AR2193" i="11" s="1"/>
  <c r="AN2151" i="11"/>
  <c r="AR2151" i="11" s="1"/>
  <c r="AP2161" i="11"/>
  <c r="AS2161" i="11" s="1"/>
  <c r="AN2106" i="11"/>
  <c r="AR2106" i="11" s="1"/>
  <c r="AN2177" i="11"/>
  <c r="AR2177" i="11" s="1"/>
  <c r="AP2174" i="11"/>
  <c r="AS2174" i="11" s="1"/>
  <c r="AN2172" i="11"/>
  <c r="AR2172" i="11" s="1"/>
  <c r="AP2201" i="11"/>
  <c r="AS2201" i="11" s="1"/>
  <c r="AN2160" i="11"/>
  <c r="AR2160" i="11" s="1"/>
  <c r="AP2127" i="11"/>
  <c r="AS2127" i="11" s="1"/>
  <c r="AP2131" i="11"/>
  <c r="AS2131" i="11" s="1"/>
  <c r="AP2128" i="11"/>
  <c r="AS2128" i="11" s="1"/>
  <c r="AP2106" i="11"/>
  <c r="AS2106" i="11" s="1"/>
  <c r="AP2167" i="11"/>
  <c r="AS2167" i="11" s="1"/>
  <c r="AN2207" i="11"/>
  <c r="AR2207" i="11" s="1"/>
  <c r="AP2130" i="11"/>
  <c r="AS2130" i="11" s="1"/>
  <c r="AN2115" i="11"/>
  <c r="AR2115" i="11" s="1"/>
  <c r="AN2190" i="11"/>
  <c r="AR2190" i="11" s="1"/>
  <c r="AP2183" i="11"/>
  <c r="AS2183" i="11" s="1"/>
  <c r="AN2202" i="11"/>
  <c r="AR2202" i="11" s="1"/>
  <c r="AN2191" i="11"/>
  <c r="AR2191" i="11" s="1"/>
  <c r="AP2207" i="11"/>
  <c r="AS2207" i="11" s="1"/>
  <c r="AN2178" i="11"/>
  <c r="AR2178" i="11" s="1"/>
  <c r="AP2165" i="11"/>
  <c r="AS2165" i="11" s="1"/>
  <c r="AP2141" i="11"/>
  <c r="AS2141" i="11" s="1"/>
  <c r="AN2194" i="11"/>
  <c r="AR2194" i="11" s="1"/>
  <c r="AP2115" i="11"/>
  <c r="AS2115" i="11" s="1"/>
  <c r="AN2175" i="11"/>
  <c r="AR2175" i="11" s="1"/>
  <c r="AN2114" i="11"/>
  <c r="AR2114" i="11" s="1"/>
  <c r="AP2153" i="11"/>
  <c r="AS2153" i="11" s="1"/>
  <c r="AN2173" i="11"/>
  <c r="AR2173" i="11" s="1"/>
  <c r="AP2186" i="11"/>
  <c r="AS2186" i="11" s="1"/>
  <c r="AP2118" i="11"/>
  <c r="AS2118" i="11" s="1"/>
  <c r="AP2150" i="11"/>
  <c r="AS2150" i="11" s="1"/>
  <c r="AN2158" i="11"/>
  <c r="AR2158" i="11" s="1"/>
  <c r="AN2187" i="11"/>
  <c r="AR2187" i="11" s="1"/>
  <c r="AN2142" i="11"/>
  <c r="AR2142" i="11" s="1"/>
  <c r="AN2132" i="11"/>
  <c r="AR2132" i="11" s="1"/>
  <c r="AN2145" i="11"/>
  <c r="AR2145" i="11" s="1"/>
  <c r="AN2166" i="11"/>
  <c r="AR2166" i="11" s="1"/>
  <c r="AN2156" i="11"/>
  <c r="AR2156" i="11" s="1"/>
  <c r="AN2146" i="11"/>
  <c r="AR2146" i="11" s="1"/>
  <c r="AP2132" i="11"/>
  <c r="AS2132" i="11" s="1"/>
  <c r="AP2172" i="11"/>
  <c r="AS2172" i="11" s="1"/>
  <c r="AP2193" i="11"/>
  <c r="AS2193" i="11" s="1"/>
  <c r="AP2158" i="11"/>
  <c r="AS2158" i="11" s="1"/>
  <c r="AP2109" i="11"/>
  <c r="AS2109" i="11" s="1"/>
  <c r="AN2118" i="11"/>
  <c r="AR2118" i="11" s="1"/>
  <c r="AP2136" i="11"/>
  <c r="AS2136" i="11" s="1"/>
  <c r="AP2110" i="11"/>
  <c r="AS2110" i="11" s="1"/>
  <c r="AN2204" i="11"/>
  <c r="AR2204" i="11" s="1"/>
  <c r="AP2173" i="11"/>
  <c r="AS2173" i="11" s="1"/>
  <c r="AP2188" i="11"/>
  <c r="AS2188" i="11" s="1"/>
  <c r="AP2198" i="11"/>
  <c r="AS2198" i="11" s="1"/>
  <c r="AN2154" i="11"/>
  <c r="AR2154" i="11" s="1"/>
  <c r="AN2198" i="11"/>
  <c r="AR2198" i="11" s="1"/>
  <c r="AP2107" i="11"/>
  <c r="AS2107" i="11" s="1"/>
  <c r="AN2203" i="11"/>
  <c r="AR2203" i="11" s="1"/>
  <c r="AN2143" i="11"/>
  <c r="AR2143" i="11" s="1"/>
  <c r="AN2113" i="11"/>
  <c r="AR2113" i="11" s="1"/>
  <c r="AP2125" i="11"/>
  <c r="AS2125" i="11" s="1"/>
  <c r="AP2119" i="11"/>
  <c r="AS2119" i="11" s="1"/>
  <c r="AN2174" i="11"/>
  <c r="AR2174" i="11" s="1"/>
  <c r="AP2185" i="11"/>
  <c r="AS2185" i="11" s="1"/>
  <c r="AN2184" i="11"/>
  <c r="AR2184" i="11" s="1"/>
  <c r="AN2169" i="11"/>
  <c r="AR2169" i="11" s="1"/>
  <c r="AN2127" i="11"/>
  <c r="AR2127" i="11" s="1"/>
  <c r="AN2163" i="11"/>
  <c r="AR2163" i="11" s="1"/>
  <c r="AN2155" i="11"/>
  <c r="AR2155" i="11" s="1"/>
  <c r="AN2152" i="11"/>
  <c r="AR2152" i="11" s="1"/>
  <c r="AP2187" i="11"/>
  <c r="AS2187" i="11" s="1"/>
  <c r="AP2190" i="11"/>
  <c r="AS2190" i="11" s="1"/>
  <c r="AN2180" i="11"/>
  <c r="AR2180" i="11" s="1"/>
  <c r="AP2123" i="11"/>
  <c r="AS2123" i="11" s="1"/>
  <c r="AN2159" i="11"/>
  <c r="AR2159" i="11" s="1"/>
  <c r="AN2205" i="11"/>
  <c r="AR2205" i="11" s="1"/>
  <c r="AN2153" i="11"/>
  <c r="AR2153" i="11" s="1"/>
  <c r="AN2121" i="11"/>
  <c r="AR2121" i="11" s="1"/>
  <c r="AN2126" i="11"/>
  <c r="AR2126" i="11" s="1"/>
  <c r="AP2208" i="11"/>
  <c r="AS2208" i="11" s="1"/>
  <c r="AN2130" i="11"/>
  <c r="AR2130" i="11" s="1"/>
  <c r="AN2123" i="11"/>
  <c r="AR2123" i="11" s="1"/>
  <c r="AP2152" i="11"/>
  <c r="AS2152" i="11" s="1"/>
  <c r="AP2199" i="11"/>
  <c r="AS2199" i="11" s="1"/>
  <c r="AP2203" i="11"/>
  <c r="AS2203" i="11" s="1"/>
  <c r="AP2133" i="11"/>
  <c r="AS2133" i="11" s="1"/>
  <c r="AP2138" i="11"/>
  <c r="AS2138" i="11" s="1"/>
  <c r="AN2111" i="11"/>
  <c r="AR2111" i="11" s="1"/>
  <c r="AN2181" i="11"/>
  <c r="AR2181" i="11" s="1"/>
  <c r="AP2176" i="11"/>
  <c r="AS2176" i="11" s="1"/>
  <c r="AP2200" i="11"/>
  <c r="AS2200" i="11" s="1"/>
  <c r="AN2188" i="11"/>
  <c r="AR2188" i="11" s="1"/>
  <c r="AP2121" i="11"/>
  <c r="AS2121" i="11" s="1"/>
  <c r="AP2181" i="11"/>
  <c r="AS2181" i="11" s="1"/>
  <c r="AN2157" i="11"/>
  <c r="AR2157" i="11" s="1"/>
  <c r="AN2195" i="11"/>
  <c r="AR2195" i="11" s="1"/>
  <c r="AP2142" i="11"/>
  <c r="AS2142" i="11" s="1"/>
  <c r="AN2139" i="11"/>
  <c r="AR2139" i="11" s="1"/>
  <c r="AP2175" i="11"/>
  <c r="AS2175" i="11" s="1"/>
  <c r="AN2162" i="11"/>
  <c r="AR2162" i="11" s="1"/>
  <c r="AP2192" i="11"/>
  <c r="AS2192" i="11" s="1"/>
  <c r="AN2183" i="11"/>
  <c r="AR2183" i="11" s="1"/>
  <c r="AP2209" i="11"/>
  <c r="AS2209" i="11" s="1"/>
  <c r="AN2150" i="11"/>
  <c r="AR2150" i="11" s="1"/>
  <c r="AN2110" i="11"/>
  <c r="AR2110" i="11" s="1"/>
  <c r="AP2159" i="11"/>
  <c r="AS2159" i="11" s="1"/>
  <c r="AN2179" i="11"/>
  <c r="AR2179" i="11" s="1"/>
  <c r="AN2192" i="11"/>
  <c r="AR2192" i="11" s="1"/>
  <c r="AP2149" i="11"/>
  <c r="AS2149" i="11" s="1"/>
  <c r="AP2111" i="11"/>
  <c r="AS2111" i="11" s="1"/>
  <c r="AP2135" i="11"/>
  <c r="AS2135" i="11" s="1"/>
  <c r="AN2176" i="11"/>
  <c r="AR2176" i="11" s="1"/>
  <c r="AP2129" i="11"/>
  <c r="AS2129" i="11" s="1"/>
  <c r="AP2139" i="11"/>
  <c r="AS2139" i="11" s="1"/>
  <c r="AP2143" i="11"/>
  <c r="AS2143" i="11" s="1"/>
  <c r="AN2117" i="11"/>
  <c r="AR2117" i="11" s="1"/>
  <c r="AN2129" i="11"/>
  <c r="AR2129" i="11" s="1"/>
  <c r="AN2206" i="11"/>
  <c r="AR2206" i="11" s="1"/>
  <c r="AN2140" i="11"/>
  <c r="AR2140" i="11" s="1"/>
  <c r="AP2189" i="11"/>
  <c r="AS2189" i="11" s="1"/>
  <c r="AN2199" i="11"/>
  <c r="AR2199" i="11" s="1"/>
  <c r="AP2204" i="11"/>
  <c r="AS2204" i="11" s="1"/>
  <c r="AP2195" i="11"/>
  <c r="AS2195" i="11" s="1"/>
  <c r="AN2186" i="11"/>
  <c r="AR2186" i="11" s="1"/>
  <c r="AP2154" i="11"/>
  <c r="AS2154" i="11" s="1"/>
  <c r="AN2189" i="11"/>
  <c r="AR2189" i="11" s="1"/>
  <c r="AN2120" i="11"/>
  <c r="AR2120" i="11" s="1"/>
  <c r="AN2116" i="11"/>
  <c r="AR2116" i="11" s="1"/>
  <c r="AN2125" i="11"/>
  <c r="AR2125" i="11" s="1"/>
  <c r="AN2108" i="11"/>
  <c r="AR2108" i="11" s="1"/>
  <c r="AP2114" i="11"/>
  <c r="AS2114" i="11" s="1"/>
  <c r="AN2164" i="11"/>
  <c r="AR2164" i="11" s="1"/>
  <c r="AN2168" i="11"/>
  <c r="AR2168" i="11" s="1"/>
  <c r="AN2148" i="11"/>
  <c r="AR2148" i="11" s="1"/>
  <c r="AN2209" i="11"/>
  <c r="AR2209" i="11" s="1"/>
  <c r="AP2162" i="11"/>
  <c r="AS2162" i="11" s="1"/>
  <c r="AP2148" i="11"/>
  <c r="AS2148" i="11" s="1"/>
  <c r="AP2137" i="11"/>
  <c r="AS2137" i="11" s="1"/>
  <c r="AP2184" i="11"/>
  <c r="AS2184" i="11" s="1"/>
  <c r="AP2205" i="11"/>
  <c r="AS2205" i="11" s="1"/>
  <c r="AP2169" i="11"/>
  <c r="AS2169" i="11" s="1"/>
  <c r="AN2171" i="11"/>
  <c r="AR2171" i="11" s="1"/>
  <c r="AP2151" i="11"/>
  <c r="AS2151" i="11" s="1"/>
  <c r="AP2179" i="11"/>
  <c r="AS2179" i="11" s="1"/>
  <c r="AP2163" i="11"/>
  <c r="AS2163" i="11" s="1"/>
  <c r="AP2146" i="11"/>
  <c r="AS2146" i="11" s="1"/>
  <c r="AN2197" i="11"/>
  <c r="AR2197" i="11" s="1"/>
  <c r="AP2120" i="11"/>
  <c r="AS2120" i="11" s="1"/>
  <c r="AN2141" i="11"/>
  <c r="AR2141" i="11" s="1"/>
  <c r="AN2170" i="11"/>
  <c r="AR2170" i="11" s="1"/>
  <c r="AP2145" i="11"/>
  <c r="AS2145" i="11" s="1"/>
  <c r="AN2119" i="11"/>
  <c r="AR2119" i="11" s="1"/>
  <c r="AP2105" i="11"/>
  <c r="AS2105" i="11" s="1"/>
  <c r="AP2171" i="11"/>
  <c r="AS2171" i="11" s="1"/>
  <c r="AP2147" i="11"/>
  <c r="AS2147" i="11" s="1"/>
  <c r="AP2178" i="11"/>
  <c r="AS2178" i="11" s="1"/>
  <c r="AP2191" i="11"/>
  <c r="AS2191" i="11" s="1"/>
  <c r="AP2182" i="11"/>
  <c r="AS2182" i="11" s="1"/>
  <c r="AP2140" i="11"/>
  <c r="AS2140" i="11" s="1"/>
  <c r="AP2194" i="11"/>
  <c r="AS2194" i="11" s="1"/>
  <c r="AN2185" i="11"/>
  <c r="AR2185" i="11" s="1"/>
  <c r="AN2200" i="11"/>
  <c r="AR2200" i="11" s="1"/>
  <c r="AP2206" i="11"/>
  <c r="AS2206" i="11" s="1"/>
  <c r="AN2128" i="11"/>
  <c r="AR2128" i="11" s="1"/>
  <c r="AP2180" i="11"/>
  <c r="AS2180" i="11" s="1"/>
  <c r="AP2160" i="11"/>
  <c r="AS2160" i="11" s="1"/>
  <c r="AN2167" i="11"/>
  <c r="AR2167" i="11" s="1"/>
  <c r="AP2166" i="11"/>
  <c r="AS2166" i="11" s="1"/>
  <c r="AN2137" i="11"/>
  <c r="AR2137" i="11" s="1"/>
  <c r="AN2131" i="11"/>
  <c r="AR2131" i="11" s="1"/>
  <c r="AP2126" i="11"/>
  <c r="AS2126" i="11" s="1"/>
  <c r="AN2161" i="11"/>
  <c r="AR2161" i="11" s="1"/>
  <c r="AN2149" i="11"/>
  <c r="AR2149" i="11" s="1"/>
  <c r="AP2197" i="11"/>
  <c r="AS2197" i="11" s="1"/>
  <c r="AP2108" i="11"/>
  <c r="AS2108" i="11" s="1"/>
  <c r="AP2124" i="11"/>
  <c r="AS2124" i="11" s="1"/>
  <c r="AP2113" i="11"/>
  <c r="AS2113" i="11" s="1"/>
  <c r="AN2107" i="11"/>
  <c r="AR2107" i="11" s="1"/>
  <c r="AN2182" i="11"/>
  <c r="AR2182" i="11" s="1"/>
  <c r="AP2155" i="11"/>
  <c r="AS2155" i="11" s="1"/>
  <c r="AP2144" i="11"/>
  <c r="AS2144" i="11" s="1"/>
  <c r="AP2168" i="11"/>
  <c r="AS2168" i="11" s="1"/>
  <c r="AP2117" i="11"/>
  <c r="AS2117" i="11" s="1"/>
  <c r="AP2196" i="11"/>
  <c r="AS2196" i="11" s="1"/>
  <c r="AN2208" i="11"/>
  <c r="AR2208" i="11" s="1"/>
  <c r="AP2156" i="11"/>
  <c r="AS2156" i="11" s="1"/>
  <c r="AP2116" i="11"/>
  <c r="AS2116" i="11" s="1"/>
  <c r="AN2196" i="11"/>
  <c r="AR2196" i="11" s="1"/>
  <c r="AN2201" i="11"/>
  <c r="AR2201" i="11" s="1"/>
  <c r="AP2122" i="11"/>
  <c r="AS2122" i="11" s="1"/>
  <c r="AN2105" i="11"/>
  <c r="AR2105" i="11" s="1"/>
  <c r="AN2138" i="11"/>
  <c r="AR2138" i="11" s="1"/>
  <c r="AN2133" i="11"/>
  <c r="AR2133" i="11" s="1"/>
  <c r="AN2122" i="11"/>
  <c r="AR2122" i="11" s="1"/>
  <c r="L30" i="54"/>
  <c r="N106" i="54"/>
  <c r="AB128" i="54"/>
  <c r="AE128" i="54" s="1"/>
  <c r="U88" i="54"/>
  <c r="I140" i="54"/>
  <c r="J140" i="54" s="1"/>
  <c r="H100" i="54"/>
  <c r="I100" i="54" s="1"/>
  <c r="J100" i="54" s="1"/>
  <c r="H50" i="54"/>
  <c r="I50" i="54" s="1"/>
  <c r="J50" i="54" s="1"/>
  <c r="O32" i="54"/>
  <c r="O82" i="54"/>
  <c r="AA139" i="54"/>
  <c r="AD139" i="54" s="1"/>
  <c r="T49" i="54"/>
  <c r="AA49" i="54" s="1"/>
  <c r="AD49" i="54" s="1"/>
  <c r="T99" i="54"/>
  <c r="L52" i="54"/>
  <c r="AB145" i="54"/>
  <c r="AE145" i="54" s="1"/>
  <c r="U105" i="54"/>
  <c r="U55" i="54"/>
  <c r="AB55" i="54" s="1"/>
  <c r="AE55" i="54" s="1"/>
  <c r="AB113" i="54"/>
  <c r="AE113" i="54" s="1"/>
  <c r="U23" i="54"/>
  <c r="AB23" i="54" s="1"/>
  <c r="AE23" i="54" s="1"/>
  <c r="U73" i="54"/>
  <c r="N265" i="54"/>
  <c r="N55" i="54" s="1"/>
  <c r="H265" i="54"/>
  <c r="I265" i="54" s="1"/>
  <c r="J265" i="54" s="1"/>
  <c r="T265" i="54"/>
  <c r="AA265" i="54" s="1"/>
  <c r="AD265" i="54" s="1"/>
  <c r="AN1113" i="11"/>
  <c r="AR1113" i="11" s="1"/>
  <c r="AP1157" i="11"/>
  <c r="AS1157" i="11" s="1"/>
  <c r="AN1129" i="11"/>
  <c r="AR1129" i="11" s="1"/>
  <c r="AN1140" i="11"/>
  <c r="AR1140" i="11" s="1"/>
  <c r="AN1157" i="11"/>
  <c r="AR1157" i="11" s="1"/>
  <c r="AN1137" i="11"/>
  <c r="AR1137" i="11" s="1"/>
  <c r="AN1093" i="11"/>
  <c r="AR1093" i="11" s="1"/>
  <c r="AN1097" i="11"/>
  <c r="AR1097" i="11" s="1"/>
  <c r="AP1105" i="11"/>
  <c r="AS1105" i="11" s="1"/>
  <c r="AN1077" i="11"/>
  <c r="AR1077" i="11" s="1"/>
  <c r="AN1147" i="11"/>
  <c r="AR1147" i="11" s="1"/>
  <c r="AN1125" i="11"/>
  <c r="AR1125" i="11" s="1"/>
  <c r="AP1133" i="11"/>
  <c r="AS1133" i="11" s="1"/>
  <c r="AP1077" i="11"/>
  <c r="AS1077" i="11" s="1"/>
  <c r="AP1099" i="11"/>
  <c r="AS1099" i="11" s="1"/>
  <c r="AP1131" i="11"/>
  <c r="AS1131" i="11" s="1"/>
  <c r="AN1116" i="11"/>
  <c r="AR1116" i="11" s="1"/>
  <c r="AP1143" i="11"/>
  <c r="AS1143" i="11" s="1"/>
  <c r="AN1064" i="11"/>
  <c r="AR1064" i="11" s="1"/>
  <c r="AN1126" i="11"/>
  <c r="AR1126" i="11" s="1"/>
  <c r="AP1144" i="11"/>
  <c r="AS1144" i="11" s="1"/>
  <c r="AN1075" i="11"/>
  <c r="AR1075" i="11" s="1"/>
  <c r="AN1101" i="11"/>
  <c r="AR1101" i="11" s="1"/>
  <c r="AP1139" i="11"/>
  <c r="AS1139" i="11" s="1"/>
  <c r="AP1100" i="11"/>
  <c r="AS1100" i="11" s="1"/>
  <c r="AN1135" i="11"/>
  <c r="AR1135" i="11" s="1"/>
  <c r="AN1133" i="11"/>
  <c r="AR1133" i="11" s="1"/>
  <c r="AP1153" i="11"/>
  <c r="AS1153" i="11" s="1"/>
  <c r="AN1079" i="11"/>
  <c r="AR1079" i="11" s="1"/>
  <c r="AP1154" i="11"/>
  <c r="AS1154" i="11" s="1"/>
  <c r="AP1123" i="11"/>
  <c r="AS1123" i="11" s="1"/>
  <c r="AN1112" i="11"/>
  <c r="AR1112" i="11" s="1"/>
  <c r="AN1099" i="11"/>
  <c r="AR1099" i="11" s="1"/>
  <c r="AP1117" i="11"/>
  <c r="AS1117" i="11" s="1"/>
  <c r="AP1086" i="11"/>
  <c r="AS1086" i="11" s="1"/>
  <c r="AN1056" i="11"/>
  <c r="AR1056" i="11" s="1"/>
  <c r="AN1069" i="11"/>
  <c r="AR1069" i="11" s="1"/>
  <c r="AP1121" i="11"/>
  <c r="AS1121" i="11" s="1"/>
  <c r="AN1117" i="11"/>
  <c r="AR1117" i="11" s="1"/>
  <c r="AP1147" i="11"/>
  <c r="AS1147" i="11" s="1"/>
  <c r="AN1090" i="11"/>
  <c r="AR1090" i="11" s="1"/>
  <c r="AP1081" i="11"/>
  <c r="AS1081" i="11" s="1"/>
  <c r="AN1105" i="11"/>
  <c r="AR1105" i="11" s="1"/>
  <c r="AP1156" i="11"/>
  <c r="AS1156" i="11" s="1"/>
  <c r="AP1062" i="11"/>
  <c r="AS1062" i="11" s="1"/>
  <c r="AN1059" i="11"/>
  <c r="AR1059" i="11" s="1"/>
  <c r="AP1097" i="11"/>
  <c r="AS1097" i="11" s="1"/>
  <c r="AN1121" i="11"/>
  <c r="AR1121" i="11" s="1"/>
  <c r="AP1137" i="11"/>
  <c r="AS1137" i="11" s="1"/>
  <c r="AN1062" i="11"/>
  <c r="AR1062" i="11" s="1"/>
  <c r="AP1070" i="11"/>
  <c r="AS1070" i="11" s="1"/>
  <c r="AP1113" i="11"/>
  <c r="AS1113" i="11" s="1"/>
  <c r="AN1083" i="11"/>
  <c r="AR1083" i="11" s="1"/>
  <c r="AP1116" i="11"/>
  <c r="AS1116" i="11" s="1"/>
  <c r="AN1098" i="11"/>
  <c r="AR1098" i="11" s="1"/>
  <c r="AP1093" i="11"/>
  <c r="AS1093" i="11" s="1"/>
  <c r="AN1123" i="11"/>
  <c r="AR1123" i="11" s="1"/>
  <c r="AP1109" i="11"/>
  <c r="AS1109" i="11" s="1"/>
  <c r="AP1101" i="11"/>
  <c r="AS1101" i="11" s="1"/>
  <c r="AN1146" i="11"/>
  <c r="AR1146" i="11" s="1"/>
  <c r="AP1108" i="11"/>
  <c r="AS1108" i="11" s="1"/>
  <c r="AN1149" i="11"/>
  <c r="AR1149" i="11" s="1"/>
  <c r="AN1159" i="11"/>
  <c r="AR1159" i="11" s="1"/>
  <c r="AN1130" i="11"/>
  <c r="AR1130" i="11" s="1"/>
  <c r="AN1139" i="11"/>
  <c r="AR1139" i="11" s="1"/>
  <c r="AP1089" i="11"/>
  <c r="AS1089" i="11" s="1"/>
  <c r="AP1115" i="11"/>
  <c r="AS1115" i="11" s="1"/>
  <c r="AP1084" i="11"/>
  <c r="AS1084" i="11" s="1"/>
  <c r="AP1059" i="11"/>
  <c r="AS1059" i="11" s="1"/>
  <c r="AN1076" i="11"/>
  <c r="AR1076" i="11" s="1"/>
  <c r="AN1138" i="11"/>
  <c r="AR1138" i="11" s="1"/>
  <c r="AP1090" i="11"/>
  <c r="AS1090" i="11" s="1"/>
  <c r="AP1134" i="11"/>
  <c r="AS1134" i="11" s="1"/>
  <c r="AN1065" i="11"/>
  <c r="AR1065" i="11" s="1"/>
  <c r="AN1102" i="11"/>
  <c r="AR1102" i="11" s="1"/>
  <c r="AP1096" i="11"/>
  <c r="AS1096" i="11" s="1"/>
  <c r="AP1124" i="11"/>
  <c r="AS1124" i="11" s="1"/>
  <c r="AP1073" i="11"/>
  <c r="AS1073" i="11" s="1"/>
  <c r="AN1109" i="11"/>
  <c r="AR1109" i="11" s="1"/>
  <c r="AP1112" i="11"/>
  <c r="AS1112" i="11" s="1"/>
  <c r="AP1155" i="11"/>
  <c r="AS1155" i="11" s="1"/>
  <c r="AP1078" i="11"/>
  <c r="AS1078" i="11" s="1"/>
  <c r="AP1055" i="11"/>
  <c r="AS1055" i="11" s="1"/>
  <c r="AN1145" i="11"/>
  <c r="AR1145" i="11" s="1"/>
  <c r="AN1153" i="11"/>
  <c r="AR1153" i="11" s="1"/>
  <c r="AP1127" i="11"/>
  <c r="AS1127" i="11" s="1"/>
  <c r="AN1106" i="11"/>
  <c r="AR1106" i="11" s="1"/>
  <c r="AP1068" i="11"/>
  <c r="AS1068" i="11" s="1"/>
  <c r="AP1087" i="11"/>
  <c r="AS1087" i="11" s="1"/>
  <c r="AP1057" i="11"/>
  <c r="AS1057" i="11" s="1"/>
  <c r="AP1095" i="11"/>
  <c r="AS1095" i="11" s="1"/>
  <c r="AP1075" i="11"/>
  <c r="AS1075" i="11" s="1"/>
  <c r="AN1127" i="11"/>
  <c r="AR1127" i="11" s="1"/>
  <c r="AP1094" i="11"/>
  <c r="AS1094" i="11" s="1"/>
  <c r="AN1156" i="11"/>
  <c r="AR1156" i="11" s="1"/>
  <c r="AN1151" i="11"/>
  <c r="AR1151" i="11" s="1"/>
  <c r="AP1140" i="11"/>
  <c r="AS1140" i="11" s="1"/>
  <c r="AN1067" i="11"/>
  <c r="AR1067" i="11" s="1"/>
  <c r="AP1159" i="11"/>
  <c r="AS1159" i="11" s="1"/>
  <c r="AN1124" i="11"/>
  <c r="AR1124" i="11" s="1"/>
  <c r="AN1131" i="11"/>
  <c r="AR1131" i="11" s="1"/>
  <c r="AP1138" i="11"/>
  <c r="AS1138" i="11" s="1"/>
  <c r="AN1114" i="11"/>
  <c r="AR1114" i="11" s="1"/>
  <c r="AP1149" i="11"/>
  <c r="AS1149" i="11" s="1"/>
  <c r="AN1080" i="11"/>
  <c r="AR1080" i="11" s="1"/>
  <c r="AP1130" i="11"/>
  <c r="AS1130" i="11" s="1"/>
  <c r="AP1056" i="11"/>
  <c r="AS1056" i="11" s="1"/>
  <c r="AN1066" i="11"/>
  <c r="AR1066" i="11" s="1"/>
  <c r="AP1074" i="11"/>
  <c r="AS1074" i="11" s="1"/>
  <c r="AP1111" i="11"/>
  <c r="AS1111" i="11" s="1"/>
  <c r="AP1067" i="11"/>
  <c r="AS1067" i="11" s="1"/>
  <c r="AP1142" i="11"/>
  <c r="AS1142" i="11" s="1"/>
  <c r="AP1119" i="11"/>
  <c r="AS1119" i="11" s="1"/>
  <c r="AN1055" i="11"/>
  <c r="AR1055" i="11" s="1"/>
  <c r="AP1092" i="11"/>
  <c r="AS1092" i="11" s="1"/>
  <c r="AN1103" i="11"/>
  <c r="AR1103" i="11" s="1"/>
  <c r="AN1087" i="11"/>
  <c r="AR1087" i="11" s="1"/>
  <c r="AP1072" i="11"/>
  <c r="AS1072" i="11" s="1"/>
  <c r="AP1088" i="11"/>
  <c r="AS1088" i="11" s="1"/>
  <c r="AP1064" i="11"/>
  <c r="AS1064" i="11" s="1"/>
  <c r="AN1096" i="11"/>
  <c r="AR1096" i="11" s="1"/>
  <c r="AN1081" i="11"/>
  <c r="AR1081" i="11" s="1"/>
  <c r="AN1100" i="11"/>
  <c r="AR1100" i="11" s="1"/>
  <c r="AN1063" i="11"/>
  <c r="AR1063" i="11" s="1"/>
  <c r="AN1091" i="11"/>
  <c r="AR1091" i="11" s="1"/>
  <c r="AN1119" i="11"/>
  <c r="AR1119" i="11" s="1"/>
  <c r="AP1065" i="11"/>
  <c r="AS1065" i="11" s="1"/>
  <c r="AN1111" i="11"/>
  <c r="AR1111" i="11" s="1"/>
  <c r="AP1063" i="11"/>
  <c r="AS1063" i="11" s="1"/>
  <c r="AP1141" i="11"/>
  <c r="AS1141" i="11" s="1"/>
  <c r="AN1084" i="11"/>
  <c r="AR1084" i="11" s="1"/>
  <c r="AP1148" i="11"/>
  <c r="AS1148" i="11" s="1"/>
  <c r="AN1058" i="11"/>
  <c r="AR1058" i="11" s="1"/>
  <c r="AN1094" i="11"/>
  <c r="AR1094" i="11" s="1"/>
  <c r="AN1089" i="11"/>
  <c r="AR1089" i="11" s="1"/>
  <c r="AP1060" i="11"/>
  <c r="AS1060" i="11" s="1"/>
  <c r="AN1136" i="11"/>
  <c r="AR1136" i="11" s="1"/>
  <c r="AN1142" i="11"/>
  <c r="AR1142" i="11" s="1"/>
  <c r="AP1135" i="11"/>
  <c r="AS1135" i="11" s="1"/>
  <c r="AN1120" i="11"/>
  <c r="AR1120" i="11" s="1"/>
  <c r="AN1158" i="11"/>
  <c r="AR1158" i="11" s="1"/>
  <c r="AP1150" i="11"/>
  <c r="AS1150" i="11" s="1"/>
  <c r="AN1118" i="11"/>
  <c r="AR1118" i="11" s="1"/>
  <c r="AN1107" i="11"/>
  <c r="AR1107" i="11" s="1"/>
  <c r="AN1095" i="11"/>
  <c r="AR1095" i="11" s="1"/>
  <c r="AP1125" i="11"/>
  <c r="AS1125" i="11" s="1"/>
  <c r="AN1057" i="11"/>
  <c r="AR1057" i="11" s="1"/>
  <c r="AP1107" i="11"/>
  <c r="AS1107" i="11" s="1"/>
  <c r="AN1061" i="11"/>
  <c r="AR1061" i="11" s="1"/>
  <c r="AN1072" i="11"/>
  <c r="AR1072" i="11" s="1"/>
  <c r="AP1066" i="11"/>
  <c r="AS1066" i="11" s="1"/>
  <c r="AN1104" i="11"/>
  <c r="AR1104" i="11" s="1"/>
  <c r="AP1079" i="11"/>
  <c r="AS1079" i="11" s="1"/>
  <c r="AN1110" i="11"/>
  <c r="AR1110" i="11" s="1"/>
  <c r="AP1129" i="11"/>
  <c r="AS1129" i="11" s="1"/>
  <c r="AN1143" i="11"/>
  <c r="AR1143" i="11" s="1"/>
  <c r="AN1082" i="11"/>
  <c r="AR1082" i="11" s="1"/>
  <c r="AN1144" i="11"/>
  <c r="AR1144" i="11" s="1"/>
  <c r="AP1085" i="11"/>
  <c r="AS1085" i="11" s="1"/>
  <c r="AP1114" i="11"/>
  <c r="AS1114" i="11" s="1"/>
  <c r="AN1141" i="11"/>
  <c r="AR1141" i="11" s="1"/>
  <c r="AN1154" i="11"/>
  <c r="AR1154" i="11" s="1"/>
  <c r="AP1122" i="11"/>
  <c r="AS1122" i="11" s="1"/>
  <c r="AN1074" i="11"/>
  <c r="AR1074" i="11" s="1"/>
  <c r="AP1152" i="11"/>
  <c r="AS1152" i="11" s="1"/>
  <c r="AN1068" i="11"/>
  <c r="AR1068" i="11" s="1"/>
  <c r="AN1148" i="11"/>
  <c r="AR1148" i="11" s="1"/>
  <c r="AP1061" i="11"/>
  <c r="AS1061" i="11" s="1"/>
  <c r="AN1155" i="11"/>
  <c r="AR1155" i="11" s="1"/>
  <c r="AP1080" i="11"/>
  <c r="AS1080" i="11" s="1"/>
  <c r="AN1132" i="11"/>
  <c r="AR1132" i="11" s="1"/>
  <c r="AN1070" i="11"/>
  <c r="AR1070" i="11" s="1"/>
  <c r="AP1128" i="11"/>
  <c r="AS1128" i="11" s="1"/>
  <c r="AP1103" i="11"/>
  <c r="AS1103" i="11" s="1"/>
  <c r="AP1076" i="11"/>
  <c r="AS1076" i="11" s="1"/>
  <c r="AN1071" i="11"/>
  <c r="AR1071" i="11" s="1"/>
  <c r="AN1152" i="11"/>
  <c r="AR1152" i="11" s="1"/>
  <c r="AN1115" i="11"/>
  <c r="AR1115" i="11" s="1"/>
  <c r="AP1151" i="11"/>
  <c r="AS1151" i="11" s="1"/>
  <c r="AP1136" i="11"/>
  <c r="AS1136" i="11" s="1"/>
  <c r="AP1069" i="11"/>
  <c r="AS1069" i="11" s="1"/>
  <c r="AP1120" i="11"/>
  <c r="AS1120" i="11" s="1"/>
  <c r="AP1118" i="11"/>
  <c r="AS1118" i="11" s="1"/>
  <c r="AN1122" i="11"/>
  <c r="AR1122" i="11" s="1"/>
  <c r="AN1060" i="11"/>
  <c r="AR1060" i="11" s="1"/>
  <c r="AN1128" i="11"/>
  <c r="AR1128" i="11" s="1"/>
  <c r="AP1058" i="11"/>
  <c r="AS1058" i="11" s="1"/>
  <c r="AN1078" i="11"/>
  <c r="AR1078" i="11" s="1"/>
  <c r="AP1126" i="11"/>
  <c r="AS1126" i="11" s="1"/>
  <c r="AP1104" i="11"/>
  <c r="AS1104" i="11" s="1"/>
  <c r="AP1102" i="11"/>
  <c r="AS1102" i="11" s="1"/>
  <c r="AN1150" i="11"/>
  <c r="AR1150" i="11" s="1"/>
  <c r="AN1134" i="11"/>
  <c r="AR1134" i="11" s="1"/>
  <c r="AP1146" i="11"/>
  <c r="AS1146" i="11" s="1"/>
  <c r="AP1145" i="11"/>
  <c r="AS1145" i="11" s="1"/>
  <c r="AN1086" i="11"/>
  <c r="AR1086" i="11" s="1"/>
  <c r="AP1106" i="11"/>
  <c r="AS1106" i="11" s="1"/>
  <c r="AN1073" i="11"/>
  <c r="AR1073" i="11" s="1"/>
  <c r="AP1110" i="11"/>
  <c r="AS1110" i="11" s="1"/>
  <c r="AP1082" i="11"/>
  <c r="AS1082" i="11" s="1"/>
  <c r="AN1085" i="11"/>
  <c r="AR1085" i="11" s="1"/>
  <c r="AP1071" i="11"/>
  <c r="AS1071" i="11" s="1"/>
  <c r="AP1091" i="11"/>
  <c r="AS1091" i="11" s="1"/>
  <c r="AP1098" i="11"/>
  <c r="AS1098" i="11" s="1"/>
  <c r="AP1083" i="11"/>
  <c r="AS1083" i="11" s="1"/>
  <c r="AN1092" i="11"/>
  <c r="AR1092" i="11" s="1"/>
  <c r="AN1108" i="11"/>
  <c r="AR1108" i="11" s="1"/>
  <c r="AN1088" i="11"/>
  <c r="AR1088" i="11" s="1"/>
  <c r="AP1132" i="11"/>
  <c r="AS1132" i="11" s="1"/>
  <c r="AP1158" i="11"/>
  <c r="AS1158" i="11" s="1"/>
  <c r="AB238" i="54"/>
  <c r="AE238" i="54" s="1"/>
  <c r="U28" i="54"/>
  <c r="AB28" i="54" s="1"/>
  <c r="AE28" i="54" s="1"/>
  <c r="N104" i="54"/>
  <c r="N54" i="54"/>
  <c r="O94" i="54"/>
  <c r="O44" i="54"/>
  <c r="O26" i="54"/>
  <c r="O76" i="54"/>
  <c r="AB232" i="54"/>
  <c r="AE232" i="54" s="1"/>
  <c r="U22" i="54"/>
  <c r="AB22" i="54" s="1"/>
  <c r="AE22" i="54" s="1"/>
  <c r="N76" i="54"/>
  <c r="AA129" i="54"/>
  <c r="AD129" i="54" s="1"/>
  <c r="T39" i="54"/>
  <c r="AA39" i="54" s="1"/>
  <c r="AD39" i="54" s="1"/>
  <c r="T89" i="54"/>
  <c r="O248" i="54"/>
  <c r="U248" i="54"/>
  <c r="AB248" i="54" s="1"/>
  <c r="AE248" i="54" s="1"/>
  <c r="I42" i="33"/>
  <c r="G4" i="33"/>
  <c r="AB144" i="54"/>
  <c r="AE144" i="54" s="1"/>
  <c r="U54" i="54"/>
  <c r="AB54" i="54" s="1"/>
  <c r="AE54" i="54" s="1"/>
  <c r="U104" i="54"/>
  <c r="N70" i="54"/>
  <c r="N147" i="54"/>
  <c r="N6" i="54" s="1"/>
  <c r="N9" i="54" s="1"/>
  <c r="N95" i="54"/>
  <c r="N45" i="54"/>
  <c r="AA131" i="54"/>
  <c r="AD131" i="54" s="1"/>
  <c r="T91" i="54"/>
  <c r="N51" i="54"/>
  <c r="N101" i="54"/>
  <c r="AA144" i="54"/>
  <c r="AD144" i="54" s="1"/>
  <c r="T54" i="54"/>
  <c r="AA54" i="54" s="1"/>
  <c r="AD54" i="54" s="1"/>
  <c r="T104" i="54"/>
  <c r="AB114" i="54"/>
  <c r="AE114" i="54" s="1"/>
  <c r="U24" i="54"/>
  <c r="AB24" i="54" s="1"/>
  <c r="AE24" i="54" s="1"/>
  <c r="U74" i="54"/>
  <c r="I130" i="54"/>
  <c r="J130" i="54" s="1"/>
  <c r="H90" i="54"/>
  <c r="I90" i="54" s="1"/>
  <c r="J90" i="54" s="1"/>
  <c r="C46" i="33"/>
  <c r="L271" i="54"/>
  <c r="N75" i="54"/>
  <c r="N98" i="54"/>
  <c r="I129" i="54"/>
  <c r="J129" i="54" s="1"/>
  <c r="H89" i="54"/>
  <c r="I89" i="54" s="1"/>
  <c r="J89" i="54" s="1"/>
  <c r="H39" i="54"/>
  <c r="I39" i="54" s="1"/>
  <c r="J39" i="54" s="1"/>
  <c r="O235" i="54"/>
  <c r="U235" i="54"/>
  <c r="AB235" i="54" s="1"/>
  <c r="AE235" i="54" s="1"/>
  <c r="H245" i="54"/>
  <c r="N245" i="54"/>
  <c r="N35" i="54" s="1"/>
  <c r="T245" i="54"/>
  <c r="AN3878" i="11"/>
  <c r="AR3878" i="11" s="1"/>
  <c r="AN3818" i="11"/>
  <c r="AR3818" i="11" s="1"/>
  <c r="AN3792" i="11"/>
  <c r="AR3792" i="11" s="1"/>
  <c r="AP3811" i="11"/>
  <c r="AS3811" i="11" s="1"/>
  <c r="AP3812" i="11"/>
  <c r="AS3812" i="11" s="1"/>
  <c r="AP3789" i="11"/>
  <c r="AS3789" i="11" s="1"/>
  <c r="AN3840" i="11"/>
  <c r="AR3840" i="11" s="1"/>
  <c r="AN3856" i="11"/>
  <c r="AR3856" i="11" s="1"/>
  <c r="AP3843" i="11"/>
  <c r="AS3843" i="11" s="1"/>
  <c r="AN3793" i="11"/>
  <c r="AR3793" i="11" s="1"/>
  <c r="AN3868" i="11"/>
  <c r="AR3868" i="11" s="1"/>
  <c r="AP3791" i="11"/>
  <c r="AS3791" i="11" s="1"/>
  <c r="AP3875" i="11"/>
  <c r="AS3875" i="11" s="1"/>
  <c r="AN3857" i="11"/>
  <c r="AR3857" i="11" s="1"/>
  <c r="AP3869" i="11"/>
  <c r="AS3869" i="11" s="1"/>
  <c r="AP3844" i="11"/>
  <c r="AS3844" i="11" s="1"/>
  <c r="AN3836" i="11"/>
  <c r="AR3836" i="11" s="1"/>
  <c r="AP3853" i="11"/>
  <c r="AS3853" i="11" s="1"/>
  <c r="AN3825" i="11"/>
  <c r="AR3825" i="11" s="1"/>
  <c r="AN3882" i="11"/>
  <c r="AR3882" i="11" s="1"/>
  <c r="AP3865" i="11"/>
  <c r="AS3865" i="11" s="1"/>
  <c r="AP3885" i="11"/>
  <c r="AS3885" i="11" s="1"/>
  <c r="AN3889" i="11"/>
  <c r="AR3889" i="11" s="1"/>
  <c r="AN3797" i="11"/>
  <c r="AR3797" i="11" s="1"/>
  <c r="AN3872" i="11"/>
  <c r="AR3872" i="11" s="1"/>
  <c r="AN3850" i="11"/>
  <c r="AR3850" i="11" s="1"/>
  <c r="AN3888" i="11"/>
  <c r="AR3888" i="11" s="1"/>
  <c r="AN3829" i="11"/>
  <c r="AR3829" i="11" s="1"/>
  <c r="AP3827" i="11"/>
  <c r="AS3827" i="11" s="1"/>
  <c r="AN3871" i="11"/>
  <c r="AR3871" i="11" s="1"/>
  <c r="AN3801" i="11"/>
  <c r="AR3801" i="11" s="1"/>
  <c r="AP3886" i="11"/>
  <c r="AS3886" i="11" s="1"/>
  <c r="AP3800" i="11"/>
  <c r="AS3800" i="11" s="1"/>
  <c r="AN3800" i="11"/>
  <c r="AR3800" i="11" s="1"/>
  <c r="AN3858" i="11"/>
  <c r="AR3858" i="11" s="1"/>
  <c r="AP3882" i="11"/>
  <c r="AS3882" i="11" s="1"/>
  <c r="AP3867" i="11"/>
  <c r="AS3867" i="11" s="1"/>
  <c r="AN3819" i="11"/>
  <c r="AR3819" i="11" s="1"/>
  <c r="AP3795" i="11"/>
  <c r="AS3795" i="11" s="1"/>
  <c r="AP3842" i="11"/>
  <c r="AS3842" i="11" s="1"/>
  <c r="AP3871" i="11"/>
  <c r="AS3871" i="11" s="1"/>
  <c r="AP3805" i="11"/>
  <c r="AS3805" i="11" s="1"/>
  <c r="AP3837" i="11"/>
  <c r="AS3837" i="11" s="1"/>
  <c r="AP3817" i="11"/>
  <c r="AS3817" i="11" s="1"/>
  <c r="AN3802" i="11"/>
  <c r="AR3802" i="11" s="1"/>
  <c r="AP3858" i="11"/>
  <c r="AS3858" i="11" s="1"/>
  <c r="AN3817" i="11"/>
  <c r="AR3817" i="11" s="1"/>
  <c r="AP3801" i="11"/>
  <c r="AS3801" i="11" s="1"/>
  <c r="AN3846" i="11"/>
  <c r="AR3846" i="11" s="1"/>
  <c r="AP3797" i="11"/>
  <c r="AS3797" i="11" s="1"/>
  <c r="AP3832" i="11"/>
  <c r="AS3832" i="11" s="1"/>
  <c r="AN3866" i="11"/>
  <c r="AR3866" i="11" s="1"/>
  <c r="AP3823" i="11"/>
  <c r="AS3823" i="11" s="1"/>
  <c r="AN3843" i="11"/>
  <c r="AR3843" i="11" s="1"/>
  <c r="AN3827" i="11"/>
  <c r="AR3827" i="11" s="1"/>
  <c r="AN3860" i="11"/>
  <c r="AR3860" i="11" s="1"/>
  <c r="AP3864" i="11"/>
  <c r="AS3864" i="11" s="1"/>
  <c r="AP3855" i="11"/>
  <c r="AS3855" i="11" s="1"/>
  <c r="AN3861" i="11"/>
  <c r="AR3861" i="11" s="1"/>
  <c r="AP3821" i="11"/>
  <c r="AS3821" i="11" s="1"/>
  <c r="AP3848" i="11"/>
  <c r="AS3848" i="11" s="1"/>
  <c r="AN3867" i="11"/>
  <c r="AR3867" i="11" s="1"/>
  <c r="AN3842" i="11"/>
  <c r="AR3842" i="11" s="1"/>
  <c r="AN3830" i="11"/>
  <c r="AR3830" i="11" s="1"/>
  <c r="AP3880" i="11"/>
  <c r="AS3880" i="11" s="1"/>
  <c r="AN3864" i="11"/>
  <c r="AR3864" i="11" s="1"/>
  <c r="AP3807" i="11"/>
  <c r="AS3807" i="11" s="1"/>
  <c r="AP3860" i="11"/>
  <c r="AS3860" i="11" s="1"/>
  <c r="AN3884" i="11"/>
  <c r="AR3884" i="11" s="1"/>
  <c r="AP3887" i="11"/>
  <c r="AS3887" i="11" s="1"/>
  <c r="AP3872" i="11"/>
  <c r="AS3872" i="11" s="1"/>
  <c r="AP3873" i="11"/>
  <c r="AS3873" i="11" s="1"/>
  <c r="AN3805" i="11"/>
  <c r="AR3805" i="11" s="1"/>
  <c r="AP3825" i="11"/>
  <c r="AS3825" i="11" s="1"/>
  <c r="AP3870" i="11"/>
  <c r="AS3870" i="11" s="1"/>
  <c r="AN3886" i="11"/>
  <c r="AR3886" i="11" s="1"/>
  <c r="AN3795" i="11"/>
  <c r="AR3795" i="11" s="1"/>
  <c r="AN3875" i="11"/>
  <c r="AR3875" i="11" s="1"/>
  <c r="AN3853" i="11"/>
  <c r="AR3853" i="11" s="1"/>
  <c r="AP3792" i="11"/>
  <c r="AS3792" i="11" s="1"/>
  <c r="AP3810" i="11"/>
  <c r="AS3810" i="11" s="1"/>
  <c r="AP3859" i="11"/>
  <c r="AS3859" i="11" s="1"/>
  <c r="AN3845" i="11"/>
  <c r="AR3845" i="11" s="1"/>
  <c r="AP3861" i="11"/>
  <c r="AS3861" i="11" s="1"/>
  <c r="AN3880" i="11"/>
  <c r="AR3880" i="11" s="1"/>
  <c r="AP3866" i="11"/>
  <c r="AS3866" i="11" s="1"/>
  <c r="AP3849" i="11"/>
  <c r="AS3849" i="11" s="1"/>
  <c r="AP3854" i="11"/>
  <c r="AS3854" i="11" s="1"/>
  <c r="AN3887" i="11"/>
  <c r="AR3887" i="11" s="1"/>
  <c r="AN3828" i="11"/>
  <c r="AR3828" i="11" s="1"/>
  <c r="AN3786" i="11"/>
  <c r="AR3786" i="11" s="1"/>
  <c r="AN3835" i="11"/>
  <c r="AR3835" i="11" s="1"/>
  <c r="AP3796" i="11"/>
  <c r="AS3796" i="11" s="1"/>
  <c r="AP3798" i="11"/>
  <c r="AS3798" i="11" s="1"/>
  <c r="AN3811" i="11"/>
  <c r="AR3811" i="11" s="1"/>
  <c r="AN3824" i="11"/>
  <c r="AR3824" i="11" s="1"/>
  <c r="AN3788" i="11"/>
  <c r="AR3788" i="11" s="1"/>
  <c r="AP3806" i="11"/>
  <c r="AS3806" i="11" s="1"/>
  <c r="AN3785" i="11"/>
  <c r="AR3785" i="11" s="1"/>
  <c r="AP3884" i="11"/>
  <c r="AS3884" i="11" s="1"/>
  <c r="AP3857" i="11"/>
  <c r="AS3857" i="11" s="1"/>
  <c r="AP3831" i="11"/>
  <c r="AS3831" i="11" s="1"/>
  <c r="AN3873" i="11"/>
  <c r="AR3873" i="11" s="1"/>
  <c r="AP3863" i="11"/>
  <c r="AS3863" i="11" s="1"/>
  <c r="AP3834" i="11"/>
  <c r="AS3834" i="11" s="1"/>
  <c r="AN3854" i="11"/>
  <c r="AR3854" i="11" s="1"/>
  <c r="AN3803" i="11"/>
  <c r="AR3803" i="11" s="1"/>
  <c r="AN3809" i="11"/>
  <c r="AR3809" i="11" s="1"/>
  <c r="AP3846" i="11"/>
  <c r="AS3846" i="11" s="1"/>
  <c r="AN3848" i="11"/>
  <c r="AR3848" i="11" s="1"/>
  <c r="AP3828" i="11"/>
  <c r="AS3828" i="11" s="1"/>
  <c r="AN3820" i="11"/>
  <c r="AR3820" i="11" s="1"/>
  <c r="AP3889" i="11"/>
  <c r="AS3889" i="11" s="1"/>
  <c r="AN3865" i="11"/>
  <c r="AR3865" i="11" s="1"/>
  <c r="AP3833" i="11"/>
  <c r="AS3833" i="11" s="1"/>
  <c r="AN3847" i="11"/>
  <c r="AR3847" i="11" s="1"/>
  <c r="AP3856" i="11"/>
  <c r="AS3856" i="11" s="1"/>
  <c r="AP3799" i="11"/>
  <c r="AS3799" i="11" s="1"/>
  <c r="AP3868" i="11"/>
  <c r="AS3868" i="11" s="1"/>
  <c r="AN3823" i="11"/>
  <c r="AR3823" i="11" s="1"/>
  <c r="AN3885" i="11"/>
  <c r="AR3885" i="11" s="1"/>
  <c r="AN3849" i="11"/>
  <c r="AR3849" i="11" s="1"/>
  <c r="AN3821" i="11"/>
  <c r="AR3821" i="11" s="1"/>
  <c r="AN3813" i="11"/>
  <c r="AR3813" i="11" s="1"/>
  <c r="AP3838" i="11"/>
  <c r="AS3838" i="11" s="1"/>
  <c r="AN3808" i="11"/>
  <c r="AR3808" i="11" s="1"/>
  <c r="AP3862" i="11"/>
  <c r="AS3862" i="11" s="1"/>
  <c r="AN3831" i="11"/>
  <c r="AR3831" i="11" s="1"/>
  <c r="AN3859" i="11"/>
  <c r="AR3859" i="11" s="1"/>
  <c r="AP3879" i="11"/>
  <c r="AS3879" i="11" s="1"/>
  <c r="AP3850" i="11"/>
  <c r="AS3850" i="11" s="1"/>
  <c r="AP3793" i="11"/>
  <c r="AS3793" i="11" s="1"/>
  <c r="AP3809" i="11"/>
  <c r="AS3809" i="11" s="1"/>
  <c r="AN3869" i="11"/>
  <c r="AR3869" i="11" s="1"/>
  <c r="AP3877" i="11"/>
  <c r="AS3877" i="11" s="1"/>
  <c r="AN3839" i="11"/>
  <c r="AR3839" i="11" s="1"/>
  <c r="AP3830" i="11"/>
  <c r="AS3830" i="11" s="1"/>
  <c r="AP3883" i="11"/>
  <c r="AS3883" i="11" s="1"/>
  <c r="AP3841" i="11"/>
  <c r="AS3841" i="11" s="1"/>
  <c r="AP3808" i="11"/>
  <c r="AS3808" i="11" s="1"/>
  <c r="AP3820" i="11"/>
  <c r="AS3820" i="11" s="1"/>
  <c r="AP3794" i="11"/>
  <c r="AS3794" i="11" s="1"/>
  <c r="AP3826" i="11"/>
  <c r="AS3826" i="11" s="1"/>
  <c r="AN3837" i="11"/>
  <c r="AR3837" i="11" s="1"/>
  <c r="AN3807" i="11"/>
  <c r="AR3807" i="11" s="1"/>
  <c r="AN3877" i="11"/>
  <c r="AR3877" i="11" s="1"/>
  <c r="AP3840" i="11"/>
  <c r="AS3840" i="11" s="1"/>
  <c r="AN3851" i="11"/>
  <c r="AR3851" i="11" s="1"/>
  <c r="AP3803" i="11"/>
  <c r="AS3803" i="11" s="1"/>
  <c r="AN3838" i="11"/>
  <c r="AR3838" i="11" s="1"/>
  <c r="AN3794" i="11"/>
  <c r="AR3794" i="11" s="1"/>
  <c r="AP3839" i="11"/>
  <c r="AS3839" i="11" s="1"/>
  <c r="AP3881" i="11"/>
  <c r="AS3881" i="11" s="1"/>
  <c r="AN3815" i="11"/>
  <c r="AR3815" i="11" s="1"/>
  <c r="AN3881" i="11"/>
  <c r="AR3881" i="11" s="1"/>
  <c r="AN3832" i="11"/>
  <c r="AR3832" i="11" s="1"/>
  <c r="AN3879" i="11"/>
  <c r="AR3879" i="11" s="1"/>
  <c r="AP3819" i="11"/>
  <c r="AS3819" i="11" s="1"/>
  <c r="AN3841" i="11"/>
  <c r="AR3841" i="11" s="1"/>
  <c r="AN3804" i="11"/>
  <c r="AR3804" i="11" s="1"/>
  <c r="AP3822" i="11"/>
  <c r="AS3822" i="11" s="1"/>
  <c r="AN3812" i="11"/>
  <c r="AR3812" i="11" s="1"/>
  <c r="AP3818" i="11"/>
  <c r="AS3818" i="11" s="1"/>
  <c r="AN3826" i="11"/>
  <c r="AR3826" i="11" s="1"/>
  <c r="AN3855" i="11"/>
  <c r="AR3855" i="11" s="1"/>
  <c r="AP3815" i="11"/>
  <c r="AS3815" i="11" s="1"/>
  <c r="AN3870" i="11"/>
  <c r="AR3870" i="11" s="1"/>
  <c r="AN3799" i="11"/>
  <c r="AR3799" i="11" s="1"/>
  <c r="AP3847" i="11"/>
  <c r="AS3847" i="11" s="1"/>
  <c r="AN3834" i="11"/>
  <c r="AR3834" i="11" s="1"/>
  <c r="AN3862" i="11"/>
  <c r="AR3862" i="11" s="1"/>
  <c r="AP3829" i="11"/>
  <c r="AS3829" i="11" s="1"/>
  <c r="AN3863" i="11"/>
  <c r="AR3863" i="11" s="1"/>
  <c r="AN3789" i="11"/>
  <c r="AR3789" i="11" s="1"/>
  <c r="AP3802" i="11"/>
  <c r="AS3802" i="11" s="1"/>
  <c r="AP3888" i="11"/>
  <c r="AS3888" i="11" s="1"/>
  <c r="AP3851" i="11"/>
  <c r="AS3851" i="11" s="1"/>
  <c r="AN3791" i="11"/>
  <c r="AR3791" i="11" s="1"/>
  <c r="AP3813" i="11"/>
  <c r="AS3813" i="11" s="1"/>
  <c r="AP3835" i="11"/>
  <c r="AS3835" i="11" s="1"/>
  <c r="AN3833" i="11"/>
  <c r="AR3833" i="11" s="1"/>
  <c r="AP3788" i="11"/>
  <c r="AS3788" i="11" s="1"/>
  <c r="AN3844" i="11"/>
  <c r="AR3844" i="11" s="1"/>
  <c r="AN3814" i="11"/>
  <c r="AR3814" i="11" s="1"/>
  <c r="AN3798" i="11"/>
  <c r="AR3798" i="11" s="1"/>
  <c r="AN3876" i="11"/>
  <c r="AR3876" i="11" s="1"/>
  <c r="AP3816" i="11"/>
  <c r="AS3816" i="11" s="1"/>
  <c r="AN3787" i="11"/>
  <c r="AR3787" i="11" s="1"/>
  <c r="AN3822" i="11"/>
  <c r="AR3822" i="11" s="1"/>
  <c r="AP3852" i="11"/>
  <c r="AS3852" i="11" s="1"/>
  <c r="AN3810" i="11"/>
  <c r="AR3810" i="11" s="1"/>
  <c r="AP3785" i="11"/>
  <c r="AS3785" i="11" s="1"/>
  <c r="AP3804" i="11"/>
  <c r="AS3804" i="11" s="1"/>
  <c r="AP3814" i="11"/>
  <c r="AS3814" i="11" s="1"/>
  <c r="AP3876" i="11"/>
  <c r="AS3876" i="11" s="1"/>
  <c r="AP3836" i="11"/>
  <c r="AS3836" i="11" s="1"/>
  <c r="AP3787" i="11"/>
  <c r="AS3787" i="11" s="1"/>
  <c r="AN3883" i="11"/>
  <c r="AR3883" i="11" s="1"/>
  <c r="AN3796" i="11"/>
  <c r="AR3796" i="11" s="1"/>
  <c r="AN3790" i="11"/>
  <c r="AR3790" i="11" s="1"/>
  <c r="AP3824" i="11"/>
  <c r="AS3824" i="11" s="1"/>
  <c r="AP3874" i="11"/>
  <c r="AS3874" i="11" s="1"/>
  <c r="AN3816" i="11"/>
  <c r="AR3816" i="11" s="1"/>
  <c r="AP3786" i="11"/>
  <c r="AS3786" i="11" s="1"/>
  <c r="AP3790" i="11"/>
  <c r="AS3790" i="11" s="1"/>
  <c r="AN3852" i="11"/>
  <c r="AR3852" i="11" s="1"/>
  <c r="AP3845" i="11"/>
  <c r="AS3845" i="11" s="1"/>
  <c r="AP3878" i="11"/>
  <c r="AS3878" i="11" s="1"/>
  <c r="AN3874" i="11"/>
  <c r="AR3874" i="11" s="1"/>
  <c r="AN3806" i="11"/>
  <c r="AR3806" i="11" s="1"/>
  <c r="L35" i="54"/>
  <c r="O39" i="54"/>
  <c r="O89" i="54"/>
  <c r="O99" i="54"/>
  <c r="O49" i="54"/>
  <c r="U258" i="54"/>
  <c r="AB258" i="54" s="1"/>
  <c r="AE258" i="54" s="1"/>
  <c r="O258" i="54"/>
  <c r="O48" i="54" s="1"/>
  <c r="O103" i="54"/>
  <c r="O53" i="54"/>
  <c r="I70" i="58"/>
  <c r="AA117" i="54"/>
  <c r="AD117" i="54" s="1"/>
  <c r="T77" i="54"/>
  <c r="I120" i="54"/>
  <c r="J120" i="54" s="1"/>
  <c r="H80" i="54"/>
  <c r="I80" i="54" s="1"/>
  <c r="J80" i="54" s="1"/>
  <c r="H30" i="54"/>
  <c r="I30" i="54" s="1"/>
  <c r="J30" i="54" s="1"/>
  <c r="O38" i="54"/>
  <c r="O88" i="54"/>
  <c r="O45" i="54"/>
  <c r="O95" i="54"/>
  <c r="AB253" i="54"/>
  <c r="AE253" i="54" s="1"/>
  <c r="U43" i="54"/>
  <c r="AB43" i="54" s="1"/>
  <c r="AE43" i="54" s="1"/>
  <c r="AB138" i="54"/>
  <c r="AE138" i="54" s="1"/>
  <c r="U98" i="54"/>
  <c r="T52" i="54"/>
  <c r="AA52" i="54" s="1"/>
  <c r="AD52" i="54" s="1"/>
  <c r="T102" i="54"/>
  <c r="AA142" i="54"/>
  <c r="AD142" i="54" s="1"/>
  <c r="U60" i="54"/>
  <c r="AB60" i="54" s="1"/>
  <c r="AE60" i="54" s="1"/>
  <c r="AB270" i="54"/>
  <c r="AE270" i="54" s="1"/>
  <c r="O73" i="54"/>
  <c r="O23" i="54"/>
  <c r="I134" i="54"/>
  <c r="J134" i="54" s="1"/>
  <c r="H94" i="54"/>
  <c r="I94" i="54" s="1"/>
  <c r="J94" i="54" s="1"/>
  <c r="H44" i="54"/>
  <c r="I44" i="54" s="1"/>
  <c r="J44" i="54" s="1"/>
  <c r="AA145" i="54"/>
  <c r="AD145" i="54" s="1"/>
  <c r="T105" i="54"/>
  <c r="T55" i="54"/>
  <c r="AA55" i="54" s="1"/>
  <c r="AD55" i="54" s="1"/>
  <c r="I131" i="54"/>
  <c r="J131" i="54" s="1"/>
  <c r="H91" i="54"/>
  <c r="I91" i="54" s="1"/>
  <c r="J91" i="54" s="1"/>
  <c r="I144" i="54"/>
  <c r="J144" i="54" s="1"/>
  <c r="H54" i="54"/>
  <c r="I54" i="54" s="1"/>
  <c r="J54" i="54" s="1"/>
  <c r="H104" i="54"/>
  <c r="I104" i="54" s="1"/>
  <c r="J104" i="54" s="1"/>
  <c r="AA122" i="54"/>
  <c r="AD122" i="54" s="1"/>
  <c r="T32" i="54"/>
  <c r="AA32" i="54" s="1"/>
  <c r="AD32" i="54" s="1"/>
  <c r="T82" i="54"/>
  <c r="AA130" i="54"/>
  <c r="AD130" i="54" s="1"/>
  <c r="T90" i="54"/>
  <c r="U271" i="54"/>
  <c r="O271" i="54"/>
  <c r="O61" i="54" s="1"/>
  <c r="M61" i="54"/>
  <c r="I272" i="54"/>
  <c r="J272" i="54" s="1"/>
  <c r="H62" i="54"/>
  <c r="I62" i="54" s="1"/>
  <c r="J62" i="54" s="1"/>
  <c r="I56" i="58"/>
  <c r="I57" i="58" s="1"/>
  <c r="I88" i="58"/>
  <c r="T76" i="54"/>
  <c r="AA116" i="54"/>
  <c r="AD116" i="54" s="1"/>
  <c r="N89" i="54"/>
  <c r="N39" i="54"/>
  <c r="C9" i="33"/>
  <c r="L235" i="54"/>
  <c r="O237" i="54"/>
  <c r="O27" i="54" s="1"/>
  <c r="U237" i="54"/>
  <c r="AB237" i="54" s="1"/>
  <c r="AE237" i="54" s="1"/>
  <c r="AB129" i="54"/>
  <c r="AE129" i="54" s="1"/>
  <c r="U39" i="54"/>
  <c r="AB39" i="54" s="1"/>
  <c r="AE39" i="54" s="1"/>
  <c r="U89" i="54"/>
  <c r="U251" i="54"/>
  <c r="AB251" i="54" s="1"/>
  <c r="AE251" i="54" s="1"/>
  <c r="O251" i="54"/>
  <c r="AA241" i="54"/>
  <c r="AD241" i="54" s="1"/>
  <c r="T31" i="54"/>
  <c r="AA31" i="54" s="1"/>
  <c r="AD31" i="54" s="1"/>
  <c r="O50" i="54"/>
  <c r="O100" i="54"/>
  <c r="R71" i="58"/>
  <c r="K72" i="58"/>
  <c r="N77" i="54"/>
  <c r="AA114" i="54"/>
  <c r="AD114" i="54" s="1"/>
  <c r="T74" i="54"/>
  <c r="AB110" i="54"/>
  <c r="AE110" i="54" s="1"/>
  <c r="U147" i="54"/>
  <c r="U70" i="54"/>
  <c r="U107" i="54" s="1"/>
  <c r="M38" i="54"/>
  <c r="U95" i="54"/>
  <c r="AB135" i="54"/>
  <c r="AE135" i="54" s="1"/>
  <c r="U45" i="54"/>
  <c r="AB45" i="54" s="1"/>
  <c r="AE45" i="54" s="1"/>
  <c r="N236" i="54"/>
  <c r="N26" i="54" s="1"/>
  <c r="T236" i="54"/>
  <c r="AA236" i="54" s="1"/>
  <c r="AD236" i="54" s="1"/>
  <c r="H236" i="54"/>
  <c r="I236" i="54" s="1"/>
  <c r="J236" i="54" s="1"/>
  <c r="AN2825" i="11"/>
  <c r="AR2825" i="11" s="1"/>
  <c r="AP2816" i="11"/>
  <c r="AS2816" i="11" s="1"/>
  <c r="AN2836" i="11"/>
  <c r="AR2836" i="11" s="1"/>
  <c r="AP2784" i="11"/>
  <c r="AS2784" i="11" s="1"/>
  <c r="AP2812" i="11"/>
  <c r="AS2812" i="11" s="1"/>
  <c r="AN2769" i="11"/>
  <c r="AR2769" i="11" s="1"/>
  <c r="AP2769" i="11"/>
  <c r="AS2769" i="11" s="1"/>
  <c r="AN2750" i="11"/>
  <c r="AR2750" i="11" s="1"/>
  <c r="AN2741" i="11"/>
  <c r="AR2741" i="11" s="1"/>
  <c r="AP2835" i="11"/>
  <c r="AS2835" i="11" s="1"/>
  <c r="AN2753" i="11"/>
  <c r="AR2753" i="11" s="1"/>
  <c r="AP2763" i="11"/>
  <c r="AS2763" i="11" s="1"/>
  <c r="AP2829" i="11"/>
  <c r="AS2829" i="11" s="1"/>
  <c r="AP2762" i="11"/>
  <c r="AS2762" i="11" s="1"/>
  <c r="AN2791" i="11"/>
  <c r="AR2791" i="11" s="1"/>
  <c r="AN2770" i="11"/>
  <c r="AR2770" i="11" s="1"/>
  <c r="AN2778" i="11"/>
  <c r="AR2778" i="11" s="1"/>
  <c r="AP2766" i="11"/>
  <c r="AS2766" i="11" s="1"/>
  <c r="AP2756" i="11"/>
  <c r="AS2756" i="11" s="1"/>
  <c r="AN2777" i="11"/>
  <c r="AR2777" i="11" s="1"/>
  <c r="AN2834" i="11"/>
  <c r="AR2834" i="11" s="1"/>
  <c r="AP2791" i="11"/>
  <c r="AS2791" i="11" s="1"/>
  <c r="AP2761" i="11"/>
  <c r="AS2761" i="11" s="1"/>
  <c r="AP2790" i="11"/>
  <c r="AS2790" i="11" s="1"/>
  <c r="AN2781" i="11"/>
  <c r="AR2781" i="11" s="1"/>
  <c r="AN2776" i="11"/>
  <c r="AR2776" i="11" s="1"/>
  <c r="AP2780" i="11"/>
  <c r="AS2780" i="11" s="1"/>
  <c r="AN2811" i="11"/>
  <c r="AR2811" i="11" s="1"/>
  <c r="AN2772" i="11"/>
  <c r="AR2772" i="11" s="1"/>
  <c r="AN2821" i="11"/>
  <c r="AR2821" i="11" s="1"/>
  <c r="AP2786" i="11"/>
  <c r="AS2786" i="11" s="1"/>
  <c r="AP2799" i="11"/>
  <c r="AS2799" i="11" s="1"/>
  <c r="AN2820" i="11"/>
  <c r="AR2820" i="11" s="1"/>
  <c r="AP2749" i="11"/>
  <c r="AS2749" i="11" s="1"/>
  <c r="AP2815" i="11"/>
  <c r="AS2815" i="11" s="1"/>
  <c r="AN2801" i="11"/>
  <c r="AR2801" i="11" s="1"/>
  <c r="AP2806" i="11"/>
  <c r="AS2806" i="11" s="1"/>
  <c r="AP2765" i="11"/>
  <c r="AS2765" i="11" s="1"/>
  <c r="AP2823" i="11"/>
  <c r="AS2823" i="11" s="1"/>
  <c r="AN2767" i="11"/>
  <c r="AR2767" i="11" s="1"/>
  <c r="AP2831" i="11"/>
  <c r="AS2831" i="11" s="1"/>
  <c r="AN2807" i="11"/>
  <c r="AR2807" i="11" s="1"/>
  <c r="AP2804" i="11"/>
  <c r="AS2804" i="11" s="1"/>
  <c r="AP2805" i="11"/>
  <c r="AS2805" i="11" s="1"/>
  <c r="AP2772" i="11"/>
  <c r="AS2772" i="11" s="1"/>
  <c r="AP2801" i="11"/>
  <c r="AS2801" i="11" s="1"/>
  <c r="AP2838" i="11"/>
  <c r="AS2838" i="11" s="1"/>
  <c r="AP2754" i="11"/>
  <c r="AS2754" i="11" s="1"/>
  <c r="AP2830" i="11"/>
  <c r="AS2830" i="11" s="1"/>
  <c r="AN2798" i="11"/>
  <c r="AR2798" i="11" s="1"/>
  <c r="AN2815" i="11"/>
  <c r="AR2815" i="11" s="1"/>
  <c r="AN2828" i="11"/>
  <c r="AR2828" i="11" s="1"/>
  <c r="AP2793" i="11"/>
  <c r="AS2793" i="11" s="1"/>
  <c r="AP2803" i="11"/>
  <c r="AS2803" i="11" s="1"/>
  <c r="AP2811" i="11"/>
  <c r="AS2811" i="11" s="1"/>
  <c r="AN2785" i="11"/>
  <c r="AR2785" i="11" s="1"/>
  <c r="AN2792" i="11"/>
  <c r="AR2792" i="11" s="1"/>
  <c r="AP2773" i="11"/>
  <c r="AS2773" i="11" s="1"/>
  <c r="AP2783" i="11"/>
  <c r="AS2783" i="11" s="1"/>
  <c r="AN2735" i="11"/>
  <c r="AR2735" i="11" s="1"/>
  <c r="AN2816" i="11"/>
  <c r="AR2816" i="11" s="1"/>
  <c r="AP2826" i="11"/>
  <c r="AS2826" i="11" s="1"/>
  <c r="AP2797" i="11"/>
  <c r="AS2797" i="11" s="1"/>
  <c r="AP2771" i="11"/>
  <c r="AS2771" i="11" s="1"/>
  <c r="AN2759" i="11"/>
  <c r="AR2759" i="11" s="1"/>
  <c r="AN2752" i="11"/>
  <c r="AR2752" i="11" s="1"/>
  <c r="AP2750" i="11"/>
  <c r="AS2750" i="11" s="1"/>
  <c r="AP2767" i="11"/>
  <c r="AS2767" i="11" s="1"/>
  <c r="AP2837" i="11"/>
  <c r="AS2837" i="11" s="1"/>
  <c r="AN2736" i="11"/>
  <c r="AR2736" i="11" s="1"/>
  <c r="AN2751" i="11"/>
  <c r="AR2751" i="11" s="1"/>
  <c r="AP2758" i="11"/>
  <c r="AS2758" i="11" s="1"/>
  <c r="AP2807" i="11"/>
  <c r="AS2807" i="11" s="1"/>
  <c r="AP2828" i="11"/>
  <c r="AS2828" i="11" s="1"/>
  <c r="AP2785" i="11"/>
  <c r="AS2785" i="11" s="1"/>
  <c r="AP2825" i="11"/>
  <c r="AS2825" i="11" s="1"/>
  <c r="AN2747" i="11"/>
  <c r="AR2747" i="11" s="1"/>
  <c r="AP2742" i="11"/>
  <c r="AS2742" i="11" s="1"/>
  <c r="AN2799" i="11"/>
  <c r="AR2799" i="11" s="1"/>
  <c r="AN2743" i="11"/>
  <c r="AR2743" i="11" s="1"/>
  <c r="AP2787" i="11"/>
  <c r="AS2787" i="11" s="1"/>
  <c r="AN2790" i="11"/>
  <c r="AR2790" i="11" s="1"/>
  <c r="AP2746" i="11"/>
  <c r="AS2746" i="11" s="1"/>
  <c r="AP2757" i="11"/>
  <c r="AS2757" i="11" s="1"/>
  <c r="AP2736" i="11"/>
  <c r="AS2736" i="11" s="1"/>
  <c r="AN2797" i="11"/>
  <c r="AR2797" i="11" s="1"/>
  <c r="AP2752" i="11"/>
  <c r="AS2752" i="11" s="1"/>
  <c r="AN2817" i="11"/>
  <c r="AR2817" i="11" s="1"/>
  <c r="AN2789" i="11"/>
  <c r="AR2789" i="11" s="1"/>
  <c r="AP2798" i="11"/>
  <c r="AS2798" i="11" s="1"/>
  <c r="AN2748" i="11"/>
  <c r="AR2748" i="11" s="1"/>
  <c r="AN2838" i="11"/>
  <c r="AR2838" i="11" s="1"/>
  <c r="AN2793" i="11"/>
  <c r="AR2793" i="11" s="1"/>
  <c r="AN2827" i="11"/>
  <c r="AR2827" i="11" s="1"/>
  <c r="AP2777" i="11"/>
  <c r="AS2777" i="11" s="1"/>
  <c r="AN2771" i="11"/>
  <c r="AR2771" i="11" s="1"/>
  <c r="AN2738" i="11"/>
  <c r="AR2738" i="11" s="1"/>
  <c r="AP2747" i="11"/>
  <c r="AS2747" i="11" s="1"/>
  <c r="AP2788" i="11"/>
  <c r="AS2788" i="11" s="1"/>
  <c r="AP2760" i="11"/>
  <c r="AS2760" i="11" s="1"/>
  <c r="AN2822" i="11"/>
  <c r="AR2822" i="11" s="1"/>
  <c r="AP2778" i="11"/>
  <c r="AS2778" i="11" s="1"/>
  <c r="AN2749" i="11"/>
  <c r="AR2749" i="11" s="1"/>
  <c r="AN2812" i="11"/>
  <c r="AR2812" i="11" s="1"/>
  <c r="AP2748" i="11"/>
  <c r="AS2748" i="11" s="1"/>
  <c r="AP2834" i="11"/>
  <c r="AS2834" i="11" s="1"/>
  <c r="AP2781" i="11"/>
  <c r="AS2781" i="11" s="1"/>
  <c r="AN2800" i="11"/>
  <c r="AR2800" i="11" s="1"/>
  <c r="AN2773" i="11"/>
  <c r="AR2773" i="11" s="1"/>
  <c r="AN2784" i="11"/>
  <c r="AR2784" i="11" s="1"/>
  <c r="AN2835" i="11"/>
  <c r="AR2835" i="11" s="1"/>
  <c r="AN2839" i="11"/>
  <c r="AR2839" i="11" s="1"/>
  <c r="AP2759" i="11"/>
  <c r="AS2759" i="11" s="1"/>
  <c r="AN2786" i="11"/>
  <c r="AR2786" i="11" s="1"/>
  <c r="AP2776" i="11"/>
  <c r="AS2776" i="11" s="1"/>
  <c r="AP2827" i="11"/>
  <c r="AS2827" i="11" s="1"/>
  <c r="AN2796" i="11"/>
  <c r="AR2796" i="11" s="1"/>
  <c r="AP2741" i="11"/>
  <c r="AS2741" i="11" s="1"/>
  <c r="AP2836" i="11"/>
  <c r="AS2836" i="11" s="1"/>
  <c r="AP2800" i="11"/>
  <c r="AS2800" i="11" s="1"/>
  <c r="AP2739" i="11"/>
  <c r="AS2739" i="11" s="1"/>
  <c r="AP2753" i="11"/>
  <c r="AS2753" i="11" s="1"/>
  <c r="AN2833" i="11"/>
  <c r="AR2833" i="11" s="1"/>
  <c r="AN2808" i="11"/>
  <c r="AR2808" i="11" s="1"/>
  <c r="AN2742" i="11"/>
  <c r="AR2742" i="11" s="1"/>
  <c r="AP2796" i="11"/>
  <c r="AS2796" i="11" s="1"/>
  <c r="AP2745" i="11"/>
  <c r="AS2745" i="11" s="1"/>
  <c r="AN2766" i="11"/>
  <c r="AR2766" i="11" s="1"/>
  <c r="AP2822" i="11"/>
  <c r="AS2822" i="11" s="1"/>
  <c r="AP2820" i="11"/>
  <c r="AS2820" i="11" s="1"/>
  <c r="AP2819" i="11"/>
  <c r="AS2819" i="11" s="1"/>
  <c r="AN2757" i="11"/>
  <c r="AR2757" i="11" s="1"/>
  <c r="AN2819" i="11"/>
  <c r="AR2819" i="11" s="1"/>
  <c r="AN2761" i="11"/>
  <c r="AR2761" i="11" s="1"/>
  <c r="AP2821" i="11"/>
  <c r="AS2821" i="11" s="1"/>
  <c r="AP2808" i="11"/>
  <c r="AS2808" i="11" s="1"/>
  <c r="AN2810" i="11"/>
  <c r="AR2810" i="11" s="1"/>
  <c r="AN2818" i="11"/>
  <c r="AR2818" i="11" s="1"/>
  <c r="AN2802" i="11"/>
  <c r="AR2802" i="11" s="1"/>
  <c r="AP2751" i="11"/>
  <c r="AS2751" i="11" s="1"/>
  <c r="AN2824" i="11"/>
  <c r="AR2824" i="11" s="1"/>
  <c r="AN2775" i="11"/>
  <c r="AR2775" i="11" s="1"/>
  <c r="AN2739" i="11"/>
  <c r="AR2739" i="11" s="1"/>
  <c r="AN2829" i="11"/>
  <c r="AR2829" i="11" s="1"/>
  <c r="AN2788" i="11"/>
  <c r="AR2788" i="11" s="1"/>
  <c r="AP2775" i="11"/>
  <c r="AS2775" i="11" s="1"/>
  <c r="AN2746" i="11"/>
  <c r="AR2746" i="11" s="1"/>
  <c r="AP2764" i="11"/>
  <c r="AS2764" i="11" s="1"/>
  <c r="AN2763" i="11"/>
  <c r="AR2763" i="11" s="1"/>
  <c r="AN2806" i="11"/>
  <c r="AR2806" i="11" s="1"/>
  <c r="AN2794" i="11"/>
  <c r="AR2794" i="11" s="1"/>
  <c r="AN2774" i="11"/>
  <c r="AR2774" i="11" s="1"/>
  <c r="AN2765" i="11"/>
  <c r="AR2765" i="11" s="1"/>
  <c r="AN2764" i="11"/>
  <c r="AR2764" i="11" s="1"/>
  <c r="AP2735" i="11"/>
  <c r="AS2735" i="11" s="1"/>
  <c r="AN2783" i="11"/>
  <c r="AR2783" i="11" s="1"/>
  <c r="AP2755" i="11"/>
  <c r="AS2755" i="11" s="1"/>
  <c r="AN2754" i="11"/>
  <c r="AR2754" i="11" s="1"/>
  <c r="AN2804" i="11"/>
  <c r="AR2804" i="11" s="1"/>
  <c r="AN2755" i="11"/>
  <c r="AR2755" i="11" s="1"/>
  <c r="AN2803" i="11"/>
  <c r="AR2803" i="11" s="1"/>
  <c r="AN2814" i="11"/>
  <c r="AR2814" i="11" s="1"/>
  <c r="AN2756" i="11"/>
  <c r="AR2756" i="11" s="1"/>
  <c r="AN2745" i="11"/>
  <c r="AR2745" i="11" s="1"/>
  <c r="AN2760" i="11"/>
  <c r="AR2760" i="11" s="1"/>
  <c r="AP2839" i="11"/>
  <c r="AS2839" i="11" s="1"/>
  <c r="AP2738" i="11"/>
  <c r="AS2738" i="11" s="1"/>
  <c r="AN2744" i="11"/>
  <c r="AR2744" i="11" s="1"/>
  <c r="AN2809" i="11"/>
  <c r="AR2809" i="11" s="1"/>
  <c r="AP2770" i="11"/>
  <c r="AS2770" i="11" s="1"/>
  <c r="AN2831" i="11"/>
  <c r="AR2831" i="11" s="1"/>
  <c r="AP2814" i="11"/>
  <c r="AS2814" i="11" s="1"/>
  <c r="AP2740" i="11"/>
  <c r="AS2740" i="11" s="1"/>
  <c r="AP2818" i="11"/>
  <c r="AS2818" i="11" s="1"/>
  <c r="AP2810" i="11"/>
  <c r="AS2810" i="11" s="1"/>
  <c r="AN2830" i="11"/>
  <c r="AR2830" i="11" s="1"/>
  <c r="AP2792" i="11"/>
  <c r="AS2792" i="11" s="1"/>
  <c r="AP2813" i="11"/>
  <c r="AS2813" i="11" s="1"/>
  <c r="AN2780" i="11"/>
  <c r="AR2780" i="11" s="1"/>
  <c r="AN2826" i="11"/>
  <c r="AR2826" i="11" s="1"/>
  <c r="AN2832" i="11"/>
  <c r="AR2832" i="11" s="1"/>
  <c r="AP2833" i="11"/>
  <c r="AS2833" i="11" s="1"/>
  <c r="AN2805" i="11"/>
  <c r="AR2805" i="11" s="1"/>
  <c r="AN2813" i="11"/>
  <c r="AR2813" i="11" s="1"/>
  <c r="AN2758" i="11"/>
  <c r="AR2758" i="11" s="1"/>
  <c r="AN2737" i="11"/>
  <c r="AR2737" i="11" s="1"/>
  <c r="AP2768" i="11"/>
  <c r="AS2768" i="11" s="1"/>
  <c r="AP2809" i="11"/>
  <c r="AS2809" i="11" s="1"/>
  <c r="AP2774" i="11"/>
  <c r="AS2774" i="11" s="1"/>
  <c r="AP2737" i="11"/>
  <c r="AS2737" i="11" s="1"/>
  <c r="AP2824" i="11"/>
  <c r="AS2824" i="11" s="1"/>
  <c r="AP2779" i="11"/>
  <c r="AS2779" i="11" s="1"/>
  <c r="AN2837" i="11"/>
  <c r="AR2837" i="11" s="1"/>
  <c r="AP2817" i="11"/>
  <c r="AS2817" i="11" s="1"/>
  <c r="AP2743" i="11"/>
  <c r="AS2743" i="11" s="1"/>
  <c r="AP2789" i="11"/>
  <c r="AS2789" i="11" s="1"/>
  <c r="AN2823" i="11"/>
  <c r="AR2823" i="11" s="1"/>
  <c r="AN2762" i="11"/>
  <c r="AR2762" i="11" s="1"/>
  <c r="AP2802" i="11"/>
  <c r="AS2802" i="11" s="1"/>
  <c r="AP2782" i="11"/>
  <c r="AS2782" i="11" s="1"/>
  <c r="AN2740" i="11"/>
  <c r="AR2740" i="11" s="1"/>
  <c r="AN2782" i="11"/>
  <c r="AR2782" i="11" s="1"/>
  <c r="AP2744" i="11"/>
  <c r="AS2744" i="11" s="1"/>
  <c r="AP2795" i="11"/>
  <c r="AS2795" i="11" s="1"/>
  <c r="AN2779" i="11"/>
  <c r="AR2779" i="11" s="1"/>
  <c r="AP2794" i="11"/>
  <c r="AS2794" i="11" s="1"/>
  <c r="AN2795" i="11"/>
  <c r="AR2795" i="11" s="1"/>
  <c r="AN2787" i="11"/>
  <c r="AR2787" i="11" s="1"/>
  <c r="AN2768" i="11"/>
  <c r="AR2768" i="11" s="1"/>
  <c r="AP2832" i="11"/>
  <c r="AS2832" i="11" s="1"/>
  <c r="H250" i="54"/>
  <c r="I250" i="54" s="1"/>
  <c r="J250" i="54" s="1"/>
  <c r="T250" i="54"/>
  <c r="AA250" i="54" s="1"/>
  <c r="AD250" i="54" s="1"/>
  <c r="N250" i="54"/>
  <c r="N40" i="54" s="1"/>
  <c r="AN1897" i="11"/>
  <c r="AR1897" i="11" s="1"/>
  <c r="AP1971" i="11"/>
  <c r="AS1971" i="11" s="1"/>
  <c r="AN1940" i="11"/>
  <c r="AR1940" i="11" s="1"/>
  <c r="AP1940" i="11"/>
  <c r="AS1940" i="11" s="1"/>
  <c r="AN1980" i="11"/>
  <c r="AR1980" i="11" s="1"/>
  <c r="AP1897" i="11"/>
  <c r="AS1897" i="11" s="1"/>
  <c r="AP1980" i="11"/>
  <c r="AS1980" i="11" s="1"/>
  <c r="AP1902" i="11"/>
  <c r="AS1902" i="11" s="1"/>
  <c r="AP1932" i="11"/>
  <c r="AS1932" i="11" s="1"/>
  <c r="AN1916" i="11"/>
  <c r="AR1916" i="11" s="1"/>
  <c r="AN1900" i="11"/>
  <c r="AR1900" i="11" s="1"/>
  <c r="AN1991" i="11"/>
  <c r="AR1991" i="11" s="1"/>
  <c r="AN1929" i="11"/>
  <c r="AR1929" i="11" s="1"/>
  <c r="AN1992" i="11"/>
  <c r="AR1992" i="11" s="1"/>
  <c r="AN1903" i="11"/>
  <c r="AR1903" i="11" s="1"/>
  <c r="AN1913" i="11"/>
  <c r="AR1913" i="11" s="1"/>
  <c r="AN1981" i="11"/>
  <c r="AR1981" i="11" s="1"/>
  <c r="AP1958" i="11"/>
  <c r="AS1958" i="11" s="1"/>
  <c r="AN1998" i="11"/>
  <c r="AR1998" i="11" s="1"/>
  <c r="AP1916" i="11"/>
  <c r="AS1916" i="11" s="1"/>
  <c r="AN1943" i="11"/>
  <c r="AR1943" i="11" s="1"/>
  <c r="AP1998" i="11"/>
  <c r="AS1998" i="11" s="1"/>
  <c r="AN1964" i="11"/>
  <c r="AR1964" i="11" s="1"/>
  <c r="AN1958" i="11"/>
  <c r="AR1958" i="11" s="1"/>
  <c r="AN1956" i="11"/>
  <c r="AR1956" i="11" s="1"/>
  <c r="AP1908" i="11"/>
  <c r="AS1908" i="11" s="1"/>
  <c r="AN1905" i="11"/>
  <c r="AR1905" i="11" s="1"/>
  <c r="AN1906" i="11"/>
  <c r="AR1906" i="11" s="1"/>
  <c r="AN1922" i="11"/>
  <c r="AR1922" i="11" s="1"/>
  <c r="AP1926" i="11"/>
  <c r="AS1926" i="11" s="1"/>
  <c r="AP1943" i="11"/>
  <c r="AS1943" i="11" s="1"/>
  <c r="AN1976" i="11"/>
  <c r="AR1976" i="11" s="1"/>
  <c r="AN1949" i="11"/>
  <c r="AR1949" i="11" s="1"/>
  <c r="AN1926" i="11"/>
  <c r="AR1926" i="11" s="1"/>
  <c r="AP1944" i="11"/>
  <c r="AS1944" i="11" s="1"/>
  <c r="AP1949" i="11"/>
  <c r="AS1949" i="11" s="1"/>
  <c r="AP1938" i="11"/>
  <c r="AS1938" i="11" s="1"/>
  <c r="AN1959" i="11"/>
  <c r="AR1959" i="11" s="1"/>
  <c r="AN1915" i="11"/>
  <c r="AR1915" i="11" s="1"/>
  <c r="AN1946" i="11"/>
  <c r="AR1946" i="11" s="1"/>
  <c r="AN1928" i="11"/>
  <c r="AR1928" i="11" s="1"/>
  <c r="AP1976" i="11"/>
  <c r="AS1976" i="11" s="1"/>
  <c r="AP1953" i="11"/>
  <c r="AS1953" i="11" s="1"/>
  <c r="AP1992" i="11"/>
  <c r="AS1992" i="11" s="1"/>
  <c r="AP1921" i="11"/>
  <c r="AS1921" i="11" s="1"/>
  <c r="AP1901" i="11"/>
  <c r="AS1901" i="11" s="1"/>
  <c r="AP1993" i="11"/>
  <c r="AS1993" i="11" s="1"/>
  <c r="AN1931" i="11"/>
  <c r="AR1931" i="11" s="1"/>
  <c r="AN1990" i="11"/>
  <c r="AR1990" i="11" s="1"/>
  <c r="AP1941" i="11"/>
  <c r="AS1941" i="11" s="1"/>
  <c r="AN1930" i="11"/>
  <c r="AR1930" i="11" s="1"/>
  <c r="AP1984" i="11"/>
  <c r="AS1984" i="11" s="1"/>
  <c r="AN1910" i="11"/>
  <c r="AR1910" i="11" s="1"/>
  <c r="AN1952" i="11"/>
  <c r="AR1952" i="11" s="1"/>
  <c r="AP1962" i="11"/>
  <c r="AS1962" i="11" s="1"/>
  <c r="AP1987" i="11"/>
  <c r="AS1987" i="11" s="1"/>
  <c r="AN1917" i="11"/>
  <c r="AR1917" i="11" s="1"/>
  <c r="AN1973" i="11"/>
  <c r="AR1973" i="11" s="1"/>
  <c r="AP1989" i="11"/>
  <c r="AS1989" i="11" s="1"/>
  <c r="AP1911" i="11"/>
  <c r="AS1911" i="11" s="1"/>
  <c r="AP1923" i="11"/>
  <c r="AS1923" i="11" s="1"/>
  <c r="AN1942" i="11"/>
  <c r="AR1942" i="11" s="1"/>
  <c r="AN1961" i="11"/>
  <c r="AR1961" i="11" s="1"/>
  <c r="AP1957" i="11"/>
  <c r="AS1957" i="11" s="1"/>
  <c r="AP1929" i="11"/>
  <c r="AS1929" i="11" s="1"/>
  <c r="AN1920" i="11"/>
  <c r="AR1920" i="11" s="1"/>
  <c r="AN1967" i="11"/>
  <c r="AR1967" i="11" s="1"/>
  <c r="AP1968" i="11"/>
  <c r="AS1968" i="11" s="1"/>
  <c r="AN1994" i="11"/>
  <c r="AR1994" i="11" s="1"/>
  <c r="AP1917" i="11"/>
  <c r="AS1917" i="11" s="1"/>
  <c r="AN1902" i="11"/>
  <c r="AR1902" i="11" s="1"/>
  <c r="AN1987" i="11"/>
  <c r="AR1987" i="11" s="1"/>
  <c r="AN1938" i="11"/>
  <c r="AR1938" i="11" s="1"/>
  <c r="AN1985" i="11"/>
  <c r="AR1985" i="11" s="1"/>
  <c r="AN1924" i="11"/>
  <c r="AR1924" i="11" s="1"/>
  <c r="AN1918" i="11"/>
  <c r="AR1918" i="11" s="1"/>
  <c r="AN1969" i="11"/>
  <c r="AR1969" i="11" s="1"/>
  <c r="AN1983" i="11"/>
  <c r="AR1983" i="11" s="1"/>
  <c r="AN1939" i="11"/>
  <c r="AR1939" i="11" s="1"/>
  <c r="AN1909" i="11"/>
  <c r="AR1909" i="11" s="1"/>
  <c r="AP1964" i="11"/>
  <c r="AS1964" i="11" s="1"/>
  <c r="AP1956" i="11"/>
  <c r="AS1956" i="11" s="1"/>
  <c r="AP1900" i="11"/>
  <c r="AS1900" i="11" s="1"/>
  <c r="AP1935" i="11"/>
  <c r="AS1935" i="11" s="1"/>
  <c r="AN1968" i="11"/>
  <c r="AR1968" i="11" s="1"/>
  <c r="AP1946" i="11"/>
  <c r="AS1946" i="11" s="1"/>
  <c r="AN1899" i="11"/>
  <c r="AR1899" i="11" s="1"/>
  <c r="AN1914" i="11"/>
  <c r="AR1914" i="11" s="1"/>
  <c r="AP1988" i="11"/>
  <c r="AS1988" i="11" s="1"/>
  <c r="AP1918" i="11"/>
  <c r="AS1918" i="11" s="1"/>
  <c r="AN1978" i="11"/>
  <c r="AR1978" i="11" s="1"/>
  <c r="AN1989" i="11"/>
  <c r="AR1989" i="11" s="1"/>
  <c r="AP1924" i="11"/>
  <c r="AS1924" i="11" s="1"/>
  <c r="AP1967" i="11"/>
  <c r="AS1967" i="11" s="1"/>
  <c r="AN1901" i="11"/>
  <c r="AR1901" i="11" s="1"/>
  <c r="AP1910" i="11"/>
  <c r="AS1910" i="11" s="1"/>
  <c r="AP1960" i="11"/>
  <c r="AS1960" i="11" s="1"/>
  <c r="AP1961" i="11"/>
  <c r="AS1961" i="11" s="1"/>
  <c r="AP1977" i="11"/>
  <c r="AS1977" i="11" s="1"/>
  <c r="AP1895" i="11"/>
  <c r="AS1895" i="11" s="1"/>
  <c r="AN1898" i="11"/>
  <c r="AR1898" i="11" s="1"/>
  <c r="AP1922" i="11"/>
  <c r="AS1922" i="11" s="1"/>
  <c r="AN1984" i="11"/>
  <c r="AR1984" i="11" s="1"/>
  <c r="AP1928" i="11"/>
  <c r="AS1928" i="11" s="1"/>
  <c r="AN1927" i="11"/>
  <c r="AR1927" i="11" s="1"/>
  <c r="AP1933" i="11"/>
  <c r="AS1933" i="11" s="1"/>
  <c r="AP1985" i="11"/>
  <c r="AS1985" i="11" s="1"/>
  <c r="AP1982" i="11"/>
  <c r="AS1982" i="11" s="1"/>
  <c r="AP1906" i="11"/>
  <c r="AS1906" i="11" s="1"/>
  <c r="AN1988" i="11"/>
  <c r="AR1988" i="11" s="1"/>
  <c r="AP1950" i="11"/>
  <c r="AS1950" i="11" s="1"/>
  <c r="AP1937" i="11"/>
  <c r="AS1937" i="11" s="1"/>
  <c r="AN1963" i="11"/>
  <c r="AR1963" i="11" s="1"/>
  <c r="AP1912" i="11"/>
  <c r="AS1912" i="11" s="1"/>
  <c r="AN1950" i="11"/>
  <c r="AR1950" i="11" s="1"/>
  <c r="AN1953" i="11"/>
  <c r="AR1953" i="11" s="1"/>
  <c r="AP1999" i="11"/>
  <c r="AS1999" i="11" s="1"/>
  <c r="AN1960" i="11"/>
  <c r="AR1960" i="11" s="1"/>
  <c r="AP1978" i="11"/>
  <c r="AS1978" i="11" s="1"/>
  <c r="AP1920" i="11"/>
  <c r="AS1920" i="11" s="1"/>
  <c r="AN1935" i="11"/>
  <c r="AR1935" i="11" s="1"/>
  <c r="AN1921" i="11"/>
  <c r="AR1921" i="11" s="1"/>
  <c r="AN1996" i="11"/>
  <c r="AR1996" i="11" s="1"/>
  <c r="AP1991" i="11"/>
  <c r="AS1991" i="11" s="1"/>
  <c r="AN1970" i="11"/>
  <c r="AR1970" i="11" s="1"/>
  <c r="AN1908" i="11"/>
  <c r="AR1908" i="11" s="1"/>
  <c r="AN1932" i="11"/>
  <c r="AR1932" i="11" s="1"/>
  <c r="AN1948" i="11"/>
  <c r="AR1948" i="11" s="1"/>
  <c r="AP1952" i="11"/>
  <c r="AS1952" i="11" s="1"/>
  <c r="AP1994" i="11"/>
  <c r="AS1994" i="11" s="1"/>
  <c r="AN1919" i="11"/>
  <c r="AR1919" i="11" s="1"/>
  <c r="AN1962" i="11"/>
  <c r="AR1962" i="11" s="1"/>
  <c r="AP1942" i="11"/>
  <c r="AS1942" i="11" s="1"/>
  <c r="AN1966" i="11"/>
  <c r="AR1966" i="11" s="1"/>
  <c r="AP1947" i="11"/>
  <c r="AS1947" i="11" s="1"/>
  <c r="AP1925" i="11"/>
  <c r="AS1925" i="11" s="1"/>
  <c r="AP1951" i="11"/>
  <c r="AS1951" i="11" s="1"/>
  <c r="AP1959" i="11"/>
  <c r="AS1959" i="11" s="1"/>
  <c r="AN1986" i="11"/>
  <c r="AR1986" i="11" s="1"/>
  <c r="AP1970" i="11"/>
  <c r="AS1970" i="11" s="1"/>
  <c r="AN1999" i="11"/>
  <c r="AR1999" i="11" s="1"/>
  <c r="AP1969" i="11"/>
  <c r="AS1969" i="11" s="1"/>
  <c r="AP1898" i="11"/>
  <c r="AS1898" i="11" s="1"/>
  <c r="AP1905" i="11"/>
  <c r="AS1905" i="11" s="1"/>
  <c r="AP1974" i="11"/>
  <c r="AS1974" i="11" s="1"/>
  <c r="AP1913" i="11"/>
  <c r="AS1913" i="11" s="1"/>
  <c r="AP1990" i="11"/>
  <c r="AS1990" i="11" s="1"/>
  <c r="AP1996" i="11"/>
  <c r="AS1996" i="11" s="1"/>
  <c r="AP1899" i="11"/>
  <c r="AS1899" i="11" s="1"/>
  <c r="AN1911" i="11"/>
  <c r="AR1911" i="11" s="1"/>
  <c r="AN1937" i="11"/>
  <c r="AR1937" i="11" s="1"/>
  <c r="AN1997" i="11"/>
  <c r="AR1997" i="11" s="1"/>
  <c r="AN1896" i="11"/>
  <c r="AR1896" i="11" s="1"/>
  <c r="AN1972" i="11"/>
  <c r="AR1972" i="11" s="1"/>
  <c r="AP1907" i="11"/>
  <c r="AS1907" i="11" s="1"/>
  <c r="AP1975" i="11"/>
  <c r="AS1975" i="11" s="1"/>
  <c r="AP1930" i="11"/>
  <c r="AS1930" i="11" s="1"/>
  <c r="AP1904" i="11"/>
  <c r="AS1904" i="11" s="1"/>
  <c r="AN1895" i="11"/>
  <c r="AR1895" i="11" s="1"/>
  <c r="AN1965" i="11"/>
  <c r="AR1965" i="11" s="1"/>
  <c r="AP1955" i="11"/>
  <c r="AS1955" i="11" s="1"/>
  <c r="AN1974" i="11"/>
  <c r="AR1974" i="11" s="1"/>
  <c r="AN1975" i="11"/>
  <c r="AR1975" i="11" s="1"/>
  <c r="AN1947" i="11"/>
  <c r="AR1947" i="11" s="1"/>
  <c r="AN1945" i="11"/>
  <c r="AR1945" i="11" s="1"/>
  <c r="AP1983" i="11"/>
  <c r="AS1983" i="11" s="1"/>
  <c r="AP1965" i="11"/>
  <c r="AS1965" i="11" s="1"/>
  <c r="AN1923" i="11"/>
  <c r="AR1923" i="11" s="1"/>
  <c r="AP1979" i="11"/>
  <c r="AS1979" i="11" s="1"/>
  <c r="AP1931" i="11"/>
  <c r="AS1931" i="11" s="1"/>
  <c r="AP1966" i="11"/>
  <c r="AS1966" i="11" s="1"/>
  <c r="AN1954" i="11"/>
  <c r="AR1954" i="11" s="1"/>
  <c r="AP1936" i="11"/>
  <c r="AS1936" i="11" s="1"/>
  <c r="AP1973" i="11"/>
  <c r="AS1973" i="11" s="1"/>
  <c r="AP1954" i="11"/>
  <c r="AS1954" i="11" s="1"/>
  <c r="AN1907" i="11"/>
  <c r="AR1907" i="11" s="1"/>
  <c r="AN1912" i="11"/>
  <c r="AR1912" i="11" s="1"/>
  <c r="AP1948" i="11"/>
  <c r="AS1948" i="11" s="1"/>
  <c r="AN1925" i="11"/>
  <c r="AR1925" i="11" s="1"/>
  <c r="AP1903" i="11"/>
  <c r="AS1903" i="11" s="1"/>
  <c r="AP1934" i="11"/>
  <c r="AS1934" i="11" s="1"/>
  <c r="AP1981" i="11"/>
  <c r="AS1981" i="11" s="1"/>
  <c r="AN1951" i="11"/>
  <c r="AR1951" i="11" s="1"/>
  <c r="AP1939" i="11"/>
  <c r="AS1939" i="11" s="1"/>
  <c r="AP1995" i="11"/>
  <c r="AS1995" i="11" s="1"/>
  <c r="AP1972" i="11"/>
  <c r="AS1972" i="11" s="1"/>
  <c r="AN1955" i="11"/>
  <c r="AR1955" i="11" s="1"/>
  <c r="AN1904" i="11"/>
  <c r="AR1904" i="11" s="1"/>
  <c r="AP1896" i="11"/>
  <c r="AS1896" i="11" s="1"/>
  <c r="AN1936" i="11"/>
  <c r="AR1936" i="11" s="1"/>
  <c r="AN1941" i="11"/>
  <c r="AR1941" i="11" s="1"/>
  <c r="AN1993" i="11"/>
  <c r="AR1993" i="11" s="1"/>
  <c r="AP1945" i="11"/>
  <c r="AS1945" i="11" s="1"/>
  <c r="AP1919" i="11"/>
  <c r="AS1919" i="11" s="1"/>
  <c r="AP1915" i="11"/>
  <c r="AS1915" i="11" s="1"/>
  <c r="AP1997" i="11"/>
  <c r="AS1997" i="11" s="1"/>
  <c r="AP1927" i="11"/>
  <c r="AS1927" i="11" s="1"/>
  <c r="AP1909" i="11"/>
  <c r="AS1909" i="11" s="1"/>
  <c r="AN1944" i="11"/>
  <c r="AR1944" i="11" s="1"/>
  <c r="AN1934" i="11"/>
  <c r="AR1934" i="11" s="1"/>
  <c r="AN1971" i="11"/>
  <c r="AR1971" i="11" s="1"/>
  <c r="AN1933" i="11"/>
  <c r="AR1933" i="11" s="1"/>
  <c r="AN1982" i="11"/>
  <c r="AR1982" i="11" s="1"/>
  <c r="AP1914" i="11"/>
  <c r="AS1914" i="11" s="1"/>
  <c r="AN1995" i="11"/>
  <c r="AR1995" i="11" s="1"/>
  <c r="AP1986" i="11"/>
  <c r="AS1986" i="11" s="1"/>
  <c r="AN1977" i="11"/>
  <c r="AR1977" i="11" s="1"/>
  <c r="AP1963" i="11"/>
  <c r="AS1963" i="11" s="1"/>
  <c r="AN1957" i="11"/>
  <c r="AR1957" i="11" s="1"/>
  <c r="AN1979" i="11"/>
  <c r="AR1979" i="11" s="1"/>
  <c r="I273" i="54"/>
  <c r="J273" i="54" s="1"/>
  <c r="H63" i="54"/>
  <c r="I63" i="54" s="1"/>
  <c r="J63" i="54" s="1"/>
  <c r="M48" i="54"/>
  <c r="N102" i="54"/>
  <c r="N52" i="54"/>
  <c r="O75" i="54"/>
  <c r="O25" i="54"/>
  <c r="O91" i="54"/>
  <c r="O41" i="54"/>
  <c r="O105" i="54"/>
  <c r="O55" i="54"/>
  <c r="M23" i="54"/>
  <c r="AA134" i="54"/>
  <c r="AD134" i="54" s="1"/>
  <c r="T44" i="54"/>
  <c r="AA44" i="54" s="1"/>
  <c r="AD44" i="54" s="1"/>
  <c r="T94" i="54"/>
  <c r="AB275" i="54"/>
  <c r="AE275" i="54" s="1"/>
  <c r="U65" i="54"/>
  <c r="AB65" i="54" s="1"/>
  <c r="AE65" i="54" s="1"/>
  <c r="H40" i="54" l="1"/>
  <c r="I40" i="54" s="1"/>
  <c r="J40" i="54" s="1"/>
  <c r="N258" i="54"/>
  <c r="N48" i="54" s="1"/>
  <c r="T258" i="54"/>
  <c r="H258" i="54"/>
  <c r="AP1601" i="11"/>
  <c r="AS1601" i="11" s="1"/>
  <c r="AN1629" i="11"/>
  <c r="AR1629" i="11" s="1"/>
  <c r="AP1629" i="11"/>
  <c r="AS1629" i="11" s="1"/>
  <c r="AP1633" i="11"/>
  <c r="AS1633" i="11" s="1"/>
  <c r="AN1628" i="11"/>
  <c r="AR1628" i="11" s="1"/>
  <c r="AN1660" i="11"/>
  <c r="AR1660" i="11" s="1"/>
  <c r="AP1628" i="11"/>
  <c r="AS1628" i="11" s="1"/>
  <c r="AN1601" i="11"/>
  <c r="AR1601" i="11" s="1"/>
  <c r="AN1633" i="11"/>
  <c r="AR1633" i="11" s="1"/>
  <c r="AN1609" i="11"/>
  <c r="AR1609" i="11" s="1"/>
  <c r="AP1609" i="11"/>
  <c r="AS1609" i="11" s="1"/>
  <c r="AP1660" i="11"/>
  <c r="AS1660" i="11" s="1"/>
  <c r="AP1661" i="11"/>
  <c r="AS1661" i="11" s="1"/>
  <c r="AP1657" i="11"/>
  <c r="AS1657" i="11" s="1"/>
  <c r="AP1635" i="11"/>
  <c r="AS1635" i="11" s="1"/>
  <c r="AN1658" i="11"/>
  <c r="AR1658" i="11" s="1"/>
  <c r="AP1592" i="11"/>
  <c r="AS1592" i="11" s="1"/>
  <c r="AN1652" i="11"/>
  <c r="AR1652" i="11" s="1"/>
  <c r="AP1671" i="11"/>
  <c r="AS1671" i="11" s="1"/>
  <c r="AP1624" i="11"/>
  <c r="AS1624" i="11" s="1"/>
  <c r="AP1659" i="11"/>
  <c r="AS1659" i="11" s="1"/>
  <c r="AN1622" i="11"/>
  <c r="AR1622" i="11" s="1"/>
  <c r="AN1657" i="11"/>
  <c r="AR1657" i="11" s="1"/>
  <c r="AP1627" i="11"/>
  <c r="AS1627" i="11" s="1"/>
  <c r="AN1655" i="11"/>
  <c r="AR1655" i="11" s="1"/>
  <c r="AP1623" i="11"/>
  <c r="AS1623" i="11" s="1"/>
  <c r="AP1675" i="11"/>
  <c r="AS1675" i="11" s="1"/>
  <c r="AP1683" i="11"/>
  <c r="AS1683" i="11" s="1"/>
  <c r="AP1641" i="11"/>
  <c r="AS1641" i="11" s="1"/>
  <c r="AN1668" i="11"/>
  <c r="AR1668" i="11" s="1"/>
  <c r="AN1669" i="11"/>
  <c r="AR1669" i="11" s="1"/>
  <c r="AN1618" i="11"/>
  <c r="AR1618" i="11" s="1"/>
  <c r="AP1625" i="11"/>
  <c r="AS1625" i="11" s="1"/>
  <c r="AN1627" i="11"/>
  <c r="AR1627" i="11" s="1"/>
  <c r="AN1639" i="11"/>
  <c r="AR1639" i="11" s="1"/>
  <c r="AN1648" i="11"/>
  <c r="AR1648" i="11" s="1"/>
  <c r="AN1677" i="11"/>
  <c r="AR1677" i="11" s="1"/>
  <c r="AN1599" i="11"/>
  <c r="AR1599" i="11" s="1"/>
  <c r="AP1582" i="11"/>
  <c r="AS1582" i="11" s="1"/>
  <c r="AP1665" i="11"/>
  <c r="AS1665" i="11" s="1"/>
  <c r="AP1668" i="11"/>
  <c r="AS1668" i="11" s="1"/>
  <c r="AP1666" i="11"/>
  <c r="AS1666" i="11" s="1"/>
  <c r="AN1624" i="11"/>
  <c r="AR1624" i="11" s="1"/>
  <c r="AN1608" i="11"/>
  <c r="AR1608" i="11" s="1"/>
  <c r="AN1684" i="11"/>
  <c r="AR1684" i="11" s="1"/>
  <c r="AP1638" i="11"/>
  <c r="AS1638" i="11" s="1"/>
  <c r="AN1637" i="11"/>
  <c r="AR1637" i="11" s="1"/>
  <c r="AP1596" i="11"/>
  <c r="AS1596" i="11" s="1"/>
  <c r="AN1661" i="11"/>
  <c r="AR1661" i="11" s="1"/>
  <c r="AP1674" i="11"/>
  <c r="AS1674" i="11" s="1"/>
  <c r="AN1619" i="11"/>
  <c r="AR1619" i="11" s="1"/>
  <c r="AP1595" i="11"/>
  <c r="AS1595" i="11" s="1"/>
  <c r="AN1654" i="11"/>
  <c r="AR1654" i="11" s="1"/>
  <c r="AP1581" i="11"/>
  <c r="AS1581" i="11" s="1"/>
  <c r="AP1662" i="11"/>
  <c r="AS1662" i="11" s="1"/>
  <c r="AP1670" i="11"/>
  <c r="AS1670" i="11" s="1"/>
  <c r="AP1639" i="11"/>
  <c r="AS1639" i="11" s="1"/>
  <c r="AN1646" i="11"/>
  <c r="AR1646" i="11" s="1"/>
  <c r="AP1621" i="11"/>
  <c r="AS1621" i="11" s="1"/>
  <c r="AN1605" i="11"/>
  <c r="AR1605" i="11" s="1"/>
  <c r="AP1656" i="11"/>
  <c r="AS1656" i="11" s="1"/>
  <c r="AN1636" i="11"/>
  <c r="AR1636" i="11" s="1"/>
  <c r="AP1610" i="11"/>
  <c r="AS1610" i="11" s="1"/>
  <c r="AN1649" i="11"/>
  <c r="AR1649" i="11" s="1"/>
  <c r="AN1682" i="11"/>
  <c r="AR1682" i="11" s="1"/>
  <c r="AP1598" i="11"/>
  <c r="AS1598" i="11" s="1"/>
  <c r="AP1645" i="11"/>
  <c r="AS1645" i="11" s="1"/>
  <c r="AP1682" i="11"/>
  <c r="AS1682" i="11" s="1"/>
  <c r="AN1641" i="11"/>
  <c r="AR1641" i="11" s="1"/>
  <c r="AN1642" i="11"/>
  <c r="AR1642" i="11" s="1"/>
  <c r="AP1632" i="11"/>
  <c r="AS1632" i="11" s="1"/>
  <c r="AP1647" i="11"/>
  <c r="AS1647" i="11" s="1"/>
  <c r="AN1602" i="11"/>
  <c r="AR1602" i="11" s="1"/>
  <c r="AN1600" i="11"/>
  <c r="AR1600" i="11" s="1"/>
  <c r="AN1647" i="11"/>
  <c r="AR1647" i="11" s="1"/>
  <c r="AN1611" i="11"/>
  <c r="AR1611" i="11" s="1"/>
  <c r="AN1585" i="11"/>
  <c r="AR1585" i="11" s="1"/>
  <c r="AP1600" i="11"/>
  <c r="AS1600" i="11" s="1"/>
  <c r="AN1643" i="11"/>
  <c r="AR1643" i="11" s="1"/>
  <c r="AP1640" i="11"/>
  <c r="AS1640" i="11" s="1"/>
  <c r="AN1673" i="11"/>
  <c r="AR1673" i="11" s="1"/>
  <c r="AN1581" i="11"/>
  <c r="AR1581" i="11" s="1"/>
  <c r="AN1586" i="11"/>
  <c r="AR1586" i="11" s="1"/>
  <c r="AN1612" i="11"/>
  <c r="AR1612" i="11" s="1"/>
  <c r="AN1583" i="11"/>
  <c r="AR1583" i="11" s="1"/>
  <c r="AN1635" i="11"/>
  <c r="AR1635" i="11" s="1"/>
  <c r="AP1650" i="11"/>
  <c r="AS1650" i="11" s="1"/>
  <c r="AN1615" i="11"/>
  <c r="AR1615" i="11" s="1"/>
  <c r="AN1590" i="11"/>
  <c r="AR1590" i="11" s="1"/>
  <c r="AN1580" i="11"/>
  <c r="AR1580" i="11" s="1"/>
  <c r="AN1593" i="11"/>
  <c r="AR1593" i="11" s="1"/>
  <c r="AN1678" i="11"/>
  <c r="AR1678" i="11" s="1"/>
  <c r="AN1614" i="11"/>
  <c r="AR1614" i="11" s="1"/>
  <c r="AP1606" i="11"/>
  <c r="AS1606" i="11" s="1"/>
  <c r="AN1610" i="11"/>
  <c r="AR1610" i="11" s="1"/>
  <c r="AN1603" i="11"/>
  <c r="AR1603" i="11" s="1"/>
  <c r="AP1655" i="11"/>
  <c r="AS1655" i="11" s="1"/>
  <c r="AN1606" i="11"/>
  <c r="AR1606" i="11" s="1"/>
  <c r="AP1612" i="11"/>
  <c r="AS1612" i="11" s="1"/>
  <c r="AP1593" i="11"/>
  <c r="AS1593" i="11" s="1"/>
  <c r="AP1580" i="11"/>
  <c r="AS1580" i="11" s="1"/>
  <c r="AN1671" i="11"/>
  <c r="AR1671" i="11" s="1"/>
  <c r="AP1626" i="11"/>
  <c r="AS1626" i="11" s="1"/>
  <c r="AP1684" i="11"/>
  <c r="AS1684" i="11" s="1"/>
  <c r="AN1631" i="11"/>
  <c r="AR1631" i="11" s="1"/>
  <c r="AP1615" i="11"/>
  <c r="AS1615" i="11" s="1"/>
  <c r="AP1664" i="11"/>
  <c r="AS1664" i="11" s="1"/>
  <c r="AP1599" i="11"/>
  <c r="AS1599" i="11" s="1"/>
  <c r="AN1626" i="11"/>
  <c r="AR1626" i="11" s="1"/>
  <c r="AP1617" i="11"/>
  <c r="AS1617" i="11" s="1"/>
  <c r="AP1678" i="11"/>
  <c r="AS1678" i="11" s="1"/>
  <c r="AN1645" i="11"/>
  <c r="AR1645" i="11" s="1"/>
  <c r="AP1680" i="11"/>
  <c r="AS1680" i="11" s="1"/>
  <c r="AP1654" i="11"/>
  <c r="AS1654" i="11" s="1"/>
  <c r="AP1590" i="11"/>
  <c r="AS1590" i="11" s="1"/>
  <c r="AN1587" i="11"/>
  <c r="AR1587" i="11" s="1"/>
  <c r="AP1620" i="11"/>
  <c r="AS1620" i="11" s="1"/>
  <c r="AP1631" i="11"/>
  <c r="AS1631" i="11" s="1"/>
  <c r="AP1652" i="11"/>
  <c r="AS1652" i="11" s="1"/>
  <c r="AP1616" i="11"/>
  <c r="AS1616" i="11" s="1"/>
  <c r="AN1653" i="11"/>
  <c r="AR1653" i="11" s="1"/>
  <c r="AN1644" i="11"/>
  <c r="AR1644" i="11" s="1"/>
  <c r="AN1638" i="11"/>
  <c r="AR1638" i="11" s="1"/>
  <c r="AN1591" i="11"/>
  <c r="AR1591" i="11" s="1"/>
  <c r="AN1675" i="11"/>
  <c r="AR1675" i="11" s="1"/>
  <c r="AN1676" i="11"/>
  <c r="AR1676" i="11" s="1"/>
  <c r="AN1665" i="11"/>
  <c r="AR1665" i="11" s="1"/>
  <c r="AP1608" i="11"/>
  <c r="AS1608" i="11" s="1"/>
  <c r="AN1650" i="11"/>
  <c r="AR1650" i="11" s="1"/>
  <c r="AP1586" i="11"/>
  <c r="AS1586" i="11" s="1"/>
  <c r="AN1666" i="11"/>
  <c r="AR1666" i="11" s="1"/>
  <c r="AN1634" i="11"/>
  <c r="AR1634" i="11" s="1"/>
  <c r="AN1667" i="11"/>
  <c r="AR1667" i="11" s="1"/>
  <c r="AP1679" i="11"/>
  <c r="AS1679" i="11" s="1"/>
  <c r="AP1602" i="11"/>
  <c r="AS1602" i="11" s="1"/>
  <c r="AN1683" i="11"/>
  <c r="AR1683" i="11" s="1"/>
  <c r="AN1630" i="11"/>
  <c r="AR1630" i="11" s="1"/>
  <c r="AP1642" i="11"/>
  <c r="AS1642" i="11" s="1"/>
  <c r="AP1607" i="11"/>
  <c r="AS1607" i="11" s="1"/>
  <c r="AN1604" i="11"/>
  <c r="AR1604" i="11" s="1"/>
  <c r="AP1597" i="11"/>
  <c r="AS1597" i="11" s="1"/>
  <c r="AP1673" i="11"/>
  <c r="AS1673" i="11" s="1"/>
  <c r="AN1595" i="11"/>
  <c r="AR1595" i="11" s="1"/>
  <c r="AN1584" i="11"/>
  <c r="AR1584" i="11" s="1"/>
  <c r="AN1670" i="11"/>
  <c r="AR1670" i="11" s="1"/>
  <c r="AP1588" i="11"/>
  <c r="AS1588" i="11" s="1"/>
  <c r="AP1669" i="11"/>
  <c r="AS1669" i="11" s="1"/>
  <c r="AN1651" i="11"/>
  <c r="AR1651" i="11" s="1"/>
  <c r="AN1640" i="11"/>
  <c r="AR1640" i="11" s="1"/>
  <c r="AN1679" i="11"/>
  <c r="AR1679" i="11" s="1"/>
  <c r="AN1597" i="11"/>
  <c r="AR1597" i="11" s="1"/>
  <c r="AN1616" i="11"/>
  <c r="AR1616" i="11" s="1"/>
  <c r="AN1623" i="11"/>
  <c r="AR1623" i="11" s="1"/>
  <c r="AN1680" i="11"/>
  <c r="AR1680" i="11" s="1"/>
  <c r="AP1644" i="11"/>
  <c r="AS1644" i="11" s="1"/>
  <c r="AP1672" i="11"/>
  <c r="AS1672" i="11" s="1"/>
  <c r="AP1611" i="11"/>
  <c r="AS1611" i="11" s="1"/>
  <c r="AP1643" i="11"/>
  <c r="AS1643" i="11" s="1"/>
  <c r="AN1620" i="11"/>
  <c r="AR1620" i="11" s="1"/>
  <c r="AN1672" i="11"/>
  <c r="AR1672" i="11" s="1"/>
  <c r="AP1619" i="11"/>
  <c r="AS1619" i="11" s="1"/>
  <c r="AP1584" i="11"/>
  <c r="AS1584" i="11" s="1"/>
  <c r="AP1676" i="11"/>
  <c r="AS1676" i="11" s="1"/>
  <c r="AP1618" i="11"/>
  <c r="AS1618" i="11" s="1"/>
  <c r="AP1589" i="11"/>
  <c r="AS1589" i="11" s="1"/>
  <c r="AN1632" i="11"/>
  <c r="AR1632" i="11" s="1"/>
  <c r="AN1674" i="11"/>
  <c r="AR1674" i="11" s="1"/>
  <c r="AP1681" i="11"/>
  <c r="AS1681" i="11" s="1"/>
  <c r="AN1596" i="11"/>
  <c r="AR1596" i="11" s="1"/>
  <c r="AN1592" i="11"/>
  <c r="AR1592" i="11" s="1"/>
  <c r="AN1588" i="11"/>
  <c r="AR1588" i="11" s="1"/>
  <c r="AP1614" i="11"/>
  <c r="AS1614" i="11" s="1"/>
  <c r="AP1651" i="11"/>
  <c r="AS1651" i="11" s="1"/>
  <c r="AP1585" i="11"/>
  <c r="AS1585" i="11" s="1"/>
  <c r="AP1637" i="11"/>
  <c r="AS1637" i="11" s="1"/>
  <c r="AN1621" i="11"/>
  <c r="AR1621" i="11" s="1"/>
  <c r="AN1659" i="11"/>
  <c r="AR1659" i="11" s="1"/>
  <c r="AP1605" i="11"/>
  <c r="AS1605" i="11" s="1"/>
  <c r="AP1591" i="11"/>
  <c r="AS1591" i="11" s="1"/>
  <c r="AP1658" i="11"/>
  <c r="AS1658" i="11" s="1"/>
  <c r="AP1646" i="11"/>
  <c r="AS1646" i="11" s="1"/>
  <c r="AN1589" i="11"/>
  <c r="AR1589" i="11" s="1"/>
  <c r="AP1649" i="11"/>
  <c r="AS1649" i="11" s="1"/>
  <c r="AN1594" i="11"/>
  <c r="AR1594" i="11" s="1"/>
  <c r="AN1613" i="11"/>
  <c r="AR1613" i="11" s="1"/>
  <c r="AN1662" i="11"/>
  <c r="AR1662" i="11" s="1"/>
  <c r="AN1625" i="11"/>
  <c r="AR1625" i="11" s="1"/>
  <c r="AP1613" i="11"/>
  <c r="AS1613" i="11" s="1"/>
  <c r="AP1604" i="11"/>
  <c r="AS1604" i="11" s="1"/>
  <c r="AP1622" i="11"/>
  <c r="AS1622" i="11" s="1"/>
  <c r="AN1617" i="11"/>
  <c r="AR1617" i="11" s="1"/>
  <c r="AP1663" i="11"/>
  <c r="AS1663" i="11" s="1"/>
  <c r="AN1656" i="11"/>
  <c r="AR1656" i="11" s="1"/>
  <c r="AP1594" i="11"/>
  <c r="AS1594" i="11" s="1"/>
  <c r="AP1677" i="11"/>
  <c r="AS1677" i="11" s="1"/>
  <c r="AN1607" i="11"/>
  <c r="AR1607" i="11" s="1"/>
  <c r="AP1630" i="11"/>
  <c r="AS1630" i="11" s="1"/>
  <c r="AP1634" i="11"/>
  <c r="AS1634" i="11" s="1"/>
  <c r="AP1648" i="11"/>
  <c r="AS1648" i="11" s="1"/>
  <c r="AN1681" i="11"/>
  <c r="AR1681" i="11" s="1"/>
  <c r="AN1663" i="11"/>
  <c r="AR1663" i="11" s="1"/>
  <c r="AP1583" i="11"/>
  <c r="AS1583" i="11" s="1"/>
  <c r="AN1598" i="11"/>
  <c r="AR1598" i="11" s="1"/>
  <c r="AP1603" i="11"/>
  <c r="AS1603" i="11" s="1"/>
  <c r="AP1667" i="11"/>
  <c r="AS1667" i="11" s="1"/>
  <c r="AP1653" i="11"/>
  <c r="AS1653" i="11" s="1"/>
  <c r="AP1587" i="11"/>
  <c r="AS1587" i="11" s="1"/>
  <c r="AP1636" i="11"/>
  <c r="AS1636" i="11" s="1"/>
  <c r="AN1664" i="11"/>
  <c r="AR1664" i="11" s="1"/>
  <c r="AN1582" i="11"/>
  <c r="AR1582" i="11" s="1"/>
  <c r="L48" i="54"/>
  <c r="AA239" i="54"/>
  <c r="AD239" i="54" s="1"/>
  <c r="T29" i="54"/>
  <c r="AA29" i="54" s="1"/>
  <c r="AD29" i="54" s="1"/>
  <c r="I253" i="54"/>
  <c r="J253" i="54" s="1"/>
  <c r="H43" i="54"/>
  <c r="I43" i="54" s="1"/>
  <c r="J43" i="54" s="1"/>
  <c r="T234" i="54"/>
  <c r="H234" i="54"/>
  <c r="N234" i="54"/>
  <c r="N24" i="54" s="1"/>
  <c r="AP658" i="11"/>
  <c r="AS658" i="11" s="1"/>
  <c r="AP705" i="11"/>
  <c r="AS705" i="11" s="1"/>
  <c r="AP654" i="11"/>
  <c r="AS654" i="11" s="1"/>
  <c r="AP697" i="11"/>
  <c r="AS697" i="11" s="1"/>
  <c r="AN705" i="11"/>
  <c r="AR705" i="11" s="1"/>
  <c r="AP648" i="11"/>
  <c r="AS648" i="11" s="1"/>
  <c r="AN650" i="11"/>
  <c r="AR650" i="11" s="1"/>
  <c r="AP650" i="11"/>
  <c r="AS650" i="11" s="1"/>
  <c r="AN714" i="11"/>
  <c r="AR714" i="11" s="1"/>
  <c r="AN645" i="11"/>
  <c r="AR645" i="11" s="1"/>
  <c r="AN644" i="11"/>
  <c r="AR644" i="11" s="1"/>
  <c r="AP702" i="11"/>
  <c r="AS702" i="11" s="1"/>
  <c r="AN698" i="11"/>
  <c r="AR698" i="11" s="1"/>
  <c r="AN635" i="11"/>
  <c r="AR635" i="11" s="1"/>
  <c r="AP693" i="11"/>
  <c r="AS693" i="11" s="1"/>
  <c r="AP642" i="11"/>
  <c r="AS642" i="11" s="1"/>
  <c r="AP638" i="11"/>
  <c r="AS638" i="11" s="1"/>
  <c r="AN712" i="11"/>
  <c r="AR712" i="11" s="1"/>
  <c r="AN732" i="11"/>
  <c r="AR732" i="11" s="1"/>
  <c r="AN692" i="11"/>
  <c r="AR692" i="11" s="1"/>
  <c r="AP730" i="11"/>
  <c r="AS730" i="11" s="1"/>
  <c r="AP663" i="11"/>
  <c r="AS663" i="11" s="1"/>
  <c r="AP669" i="11"/>
  <c r="AS669" i="11" s="1"/>
  <c r="AN708" i="11"/>
  <c r="AR708" i="11" s="1"/>
  <c r="AN720" i="11"/>
  <c r="AR720" i="11" s="1"/>
  <c r="AN683" i="11"/>
  <c r="AR683" i="11" s="1"/>
  <c r="AP679" i="11"/>
  <c r="AS679" i="11" s="1"/>
  <c r="AP672" i="11"/>
  <c r="AS672" i="11" s="1"/>
  <c r="AP700" i="11"/>
  <c r="AS700" i="11" s="1"/>
  <c r="AN663" i="11"/>
  <c r="AR663" i="11" s="1"/>
  <c r="AP707" i="11"/>
  <c r="AS707" i="11" s="1"/>
  <c r="AN718" i="11"/>
  <c r="AR718" i="11" s="1"/>
  <c r="AP691" i="11"/>
  <c r="AS691" i="11" s="1"/>
  <c r="AN699" i="11"/>
  <c r="AR699" i="11" s="1"/>
  <c r="AN676" i="11"/>
  <c r="AR676" i="11" s="1"/>
  <c r="AN729" i="11"/>
  <c r="AR729" i="11" s="1"/>
  <c r="AP728" i="11"/>
  <c r="AS728" i="11" s="1"/>
  <c r="AP709" i="11"/>
  <c r="AS709" i="11" s="1"/>
  <c r="AN721" i="11"/>
  <c r="AR721" i="11" s="1"/>
  <c r="AP675" i="11"/>
  <c r="AS675" i="11" s="1"/>
  <c r="AN673" i="11"/>
  <c r="AR673" i="11" s="1"/>
  <c r="AP670" i="11"/>
  <c r="AS670" i="11" s="1"/>
  <c r="AP643" i="11"/>
  <c r="AS643" i="11" s="1"/>
  <c r="AN661" i="11"/>
  <c r="AR661" i="11" s="1"/>
  <c r="AP713" i="11"/>
  <c r="AS713" i="11" s="1"/>
  <c r="AN723" i="11"/>
  <c r="AR723" i="11" s="1"/>
  <c r="AN711" i="11"/>
  <c r="AR711" i="11" s="1"/>
  <c r="AP701" i="11"/>
  <c r="AS701" i="11" s="1"/>
  <c r="AN687" i="11"/>
  <c r="AR687" i="11" s="1"/>
  <c r="AP640" i="11"/>
  <c r="AS640" i="11" s="1"/>
  <c r="AN689" i="11"/>
  <c r="AR689" i="11" s="1"/>
  <c r="AN730" i="11"/>
  <c r="AR730" i="11" s="1"/>
  <c r="AN671" i="11"/>
  <c r="AR671" i="11" s="1"/>
  <c r="AP722" i="11"/>
  <c r="AS722" i="11" s="1"/>
  <c r="AP715" i="11"/>
  <c r="AS715" i="11" s="1"/>
  <c r="AN701" i="11"/>
  <c r="AR701" i="11" s="1"/>
  <c r="AP668" i="11"/>
  <c r="AS668" i="11" s="1"/>
  <c r="AP703" i="11"/>
  <c r="AS703" i="11" s="1"/>
  <c r="AP678" i="11"/>
  <c r="AS678" i="11" s="1"/>
  <c r="AN664" i="11"/>
  <c r="AR664" i="11" s="1"/>
  <c r="AP719" i="11"/>
  <c r="AS719" i="11" s="1"/>
  <c r="AN669" i="11"/>
  <c r="AR669" i="11" s="1"/>
  <c r="AP695" i="11"/>
  <c r="AS695" i="11" s="1"/>
  <c r="AN697" i="11"/>
  <c r="AR697" i="11" s="1"/>
  <c r="AP704" i="11"/>
  <c r="AS704" i="11" s="1"/>
  <c r="AP720" i="11"/>
  <c r="AS720" i="11" s="1"/>
  <c r="AP659" i="11"/>
  <c r="AS659" i="11" s="1"/>
  <c r="AP649" i="11"/>
  <c r="AS649" i="11" s="1"/>
  <c r="AN666" i="11"/>
  <c r="AR666" i="11" s="1"/>
  <c r="AN655" i="11"/>
  <c r="AR655" i="11" s="1"/>
  <c r="AN726" i="11"/>
  <c r="AR726" i="11" s="1"/>
  <c r="AP653" i="11"/>
  <c r="AS653" i="11" s="1"/>
  <c r="AN706" i="11"/>
  <c r="AR706" i="11" s="1"/>
  <c r="AN704" i="11"/>
  <c r="AR704" i="11" s="1"/>
  <c r="AP698" i="11"/>
  <c r="AS698" i="11" s="1"/>
  <c r="AN737" i="11"/>
  <c r="AR737" i="11" s="1"/>
  <c r="AN668" i="11"/>
  <c r="AR668" i="11" s="1"/>
  <c r="AP712" i="11"/>
  <c r="AS712" i="11" s="1"/>
  <c r="AP641" i="11"/>
  <c r="AS641" i="11" s="1"/>
  <c r="AP724" i="11"/>
  <c r="AS724" i="11" s="1"/>
  <c r="AN722" i="11"/>
  <c r="AR722" i="11" s="1"/>
  <c r="AN707" i="11"/>
  <c r="AR707" i="11" s="1"/>
  <c r="AN678" i="11"/>
  <c r="AR678" i="11" s="1"/>
  <c r="AP683" i="11"/>
  <c r="AS683" i="11" s="1"/>
  <c r="AN648" i="11"/>
  <c r="AR648" i="11" s="1"/>
  <c r="AN724" i="11"/>
  <c r="AR724" i="11" s="1"/>
  <c r="AP686" i="11"/>
  <c r="AS686" i="11" s="1"/>
  <c r="AP711" i="11"/>
  <c r="AS711" i="11" s="1"/>
  <c r="AP688" i="11"/>
  <c r="AS688" i="11" s="1"/>
  <c r="AN734" i="11"/>
  <c r="AR734" i="11" s="1"/>
  <c r="AP680" i="11"/>
  <c r="AS680" i="11" s="1"/>
  <c r="AP662" i="11"/>
  <c r="AS662" i="11" s="1"/>
  <c r="AN637" i="11"/>
  <c r="AR637" i="11" s="1"/>
  <c r="AP652" i="11"/>
  <c r="AS652" i="11" s="1"/>
  <c r="AP731" i="11"/>
  <c r="AS731" i="11" s="1"/>
  <c r="AN682" i="11"/>
  <c r="AR682" i="11" s="1"/>
  <c r="AN643" i="11"/>
  <c r="AR643" i="11" s="1"/>
  <c r="AP639" i="11"/>
  <c r="AS639" i="11" s="1"/>
  <c r="AN680" i="11"/>
  <c r="AR680" i="11" s="1"/>
  <c r="AP710" i="11"/>
  <c r="AS710" i="11" s="1"/>
  <c r="AP665" i="11"/>
  <c r="AS665" i="11" s="1"/>
  <c r="AN715" i="11"/>
  <c r="AR715" i="11" s="1"/>
  <c r="AP664" i="11"/>
  <c r="AS664" i="11" s="1"/>
  <c r="AP717" i="11"/>
  <c r="AS717" i="11" s="1"/>
  <c r="AN702" i="11"/>
  <c r="AR702" i="11" s="1"/>
  <c r="AP682" i="11"/>
  <c r="AS682" i="11" s="1"/>
  <c r="AN658" i="11"/>
  <c r="AR658" i="11" s="1"/>
  <c r="AP684" i="11"/>
  <c r="AS684" i="11" s="1"/>
  <c r="AN709" i="11"/>
  <c r="AR709" i="11" s="1"/>
  <c r="AP676" i="11"/>
  <c r="AS676" i="11" s="1"/>
  <c r="AN735" i="11"/>
  <c r="AR735" i="11" s="1"/>
  <c r="AN672" i="11"/>
  <c r="AR672" i="11" s="1"/>
  <c r="AP655" i="11"/>
  <c r="AS655" i="11" s="1"/>
  <c r="AP690" i="11"/>
  <c r="AS690" i="11" s="1"/>
  <c r="AP718" i="11"/>
  <c r="AS718" i="11" s="1"/>
  <c r="AP657" i="11"/>
  <c r="AS657" i="11" s="1"/>
  <c r="AP677" i="11"/>
  <c r="AS677" i="11" s="1"/>
  <c r="AP661" i="11"/>
  <c r="AS661" i="11" s="1"/>
  <c r="AN647" i="11"/>
  <c r="AR647" i="11" s="1"/>
  <c r="AP673" i="11"/>
  <c r="AS673" i="11" s="1"/>
  <c r="AN653" i="11"/>
  <c r="AR653" i="11" s="1"/>
  <c r="AP656" i="11"/>
  <c r="AS656" i="11" s="1"/>
  <c r="AP667" i="11"/>
  <c r="AS667" i="11" s="1"/>
  <c r="AP671" i="11"/>
  <c r="AS671" i="11" s="1"/>
  <c r="AN716" i="11"/>
  <c r="AR716" i="11" s="1"/>
  <c r="AP637" i="11"/>
  <c r="AS637" i="11" s="1"/>
  <c r="AP733" i="11"/>
  <c r="AS733" i="11" s="1"/>
  <c r="AN681" i="11"/>
  <c r="AR681" i="11" s="1"/>
  <c r="AN657" i="11"/>
  <c r="AR657" i="11" s="1"/>
  <c r="AP636" i="11"/>
  <c r="AS636" i="11" s="1"/>
  <c r="AP685" i="11"/>
  <c r="AS685" i="11" s="1"/>
  <c r="AP635" i="11"/>
  <c r="AS635" i="11" s="1"/>
  <c r="AN719" i="11"/>
  <c r="AR719" i="11" s="1"/>
  <c r="AP706" i="11"/>
  <c r="AS706" i="11" s="1"/>
  <c r="AP647" i="11"/>
  <c r="AS647" i="11" s="1"/>
  <c r="AN652" i="11"/>
  <c r="AR652" i="11" s="1"/>
  <c r="AN641" i="11"/>
  <c r="AR641" i="11" s="1"/>
  <c r="AN656" i="11"/>
  <c r="AR656" i="11" s="1"/>
  <c r="AN670" i="11"/>
  <c r="AR670" i="11" s="1"/>
  <c r="AN727" i="11"/>
  <c r="AR727" i="11" s="1"/>
  <c r="AP729" i="11"/>
  <c r="AS729" i="11" s="1"/>
  <c r="AN691" i="11"/>
  <c r="AR691" i="11" s="1"/>
  <c r="AP738" i="11"/>
  <c r="AS738" i="11" s="1"/>
  <c r="AN662" i="11"/>
  <c r="AR662" i="11" s="1"/>
  <c r="AN649" i="11"/>
  <c r="AR649" i="11" s="1"/>
  <c r="AP723" i="11"/>
  <c r="AS723" i="11" s="1"/>
  <c r="AN667" i="11"/>
  <c r="AR667" i="11" s="1"/>
  <c r="AN717" i="11"/>
  <c r="AR717" i="11" s="1"/>
  <c r="AN731" i="11"/>
  <c r="AR731" i="11" s="1"/>
  <c r="AN713" i="11"/>
  <c r="AR713" i="11" s="1"/>
  <c r="AN736" i="11"/>
  <c r="AR736" i="11" s="1"/>
  <c r="AP694" i="11"/>
  <c r="AS694" i="11" s="1"/>
  <c r="AP644" i="11"/>
  <c r="AS644" i="11" s="1"/>
  <c r="AP721" i="11"/>
  <c r="AS721" i="11" s="1"/>
  <c r="AP735" i="11"/>
  <c r="AS735" i="11" s="1"/>
  <c r="AP660" i="11"/>
  <c r="AS660" i="11" s="1"/>
  <c r="AN640" i="11"/>
  <c r="AR640" i="11" s="1"/>
  <c r="AP716" i="11"/>
  <c r="AS716" i="11" s="1"/>
  <c r="AP645" i="11"/>
  <c r="AS645" i="11" s="1"/>
  <c r="AN695" i="11"/>
  <c r="AR695" i="11" s="1"/>
  <c r="AN654" i="11"/>
  <c r="AR654" i="11" s="1"/>
  <c r="AP689" i="11"/>
  <c r="AS689" i="11" s="1"/>
  <c r="AN685" i="11"/>
  <c r="AR685" i="11" s="1"/>
  <c r="AP674" i="11"/>
  <c r="AS674" i="11" s="1"/>
  <c r="AP646" i="11"/>
  <c r="AS646" i="11" s="1"/>
  <c r="AP681" i="11"/>
  <c r="AS681" i="11" s="1"/>
  <c r="AP732" i="11"/>
  <c r="AS732" i="11" s="1"/>
  <c r="AN700" i="11"/>
  <c r="AR700" i="11" s="1"/>
  <c r="AN690" i="11"/>
  <c r="AR690" i="11" s="1"/>
  <c r="AN688" i="11"/>
  <c r="AR688" i="11" s="1"/>
  <c r="AN710" i="11"/>
  <c r="AR710" i="11" s="1"/>
  <c r="AN694" i="11"/>
  <c r="AR694" i="11" s="1"/>
  <c r="AP708" i="11"/>
  <c r="AS708" i="11" s="1"/>
  <c r="AN728" i="11"/>
  <c r="AR728" i="11" s="1"/>
  <c r="AN703" i="11"/>
  <c r="AR703" i="11" s="1"/>
  <c r="AP651" i="11"/>
  <c r="AS651" i="11" s="1"/>
  <c r="AN659" i="11"/>
  <c r="AR659" i="11" s="1"/>
  <c r="AP714" i="11"/>
  <c r="AS714" i="11" s="1"/>
  <c r="AN725" i="11"/>
  <c r="AR725" i="11" s="1"/>
  <c r="AP727" i="11"/>
  <c r="AS727" i="11" s="1"/>
  <c r="AP692" i="11"/>
  <c r="AS692" i="11" s="1"/>
  <c r="AP699" i="11"/>
  <c r="AS699" i="11" s="1"/>
  <c r="AP736" i="11"/>
  <c r="AS736" i="11" s="1"/>
  <c r="AN693" i="11"/>
  <c r="AR693" i="11" s="1"/>
  <c r="AP725" i="11"/>
  <c r="AS725" i="11" s="1"/>
  <c r="AN738" i="11"/>
  <c r="AR738" i="11" s="1"/>
  <c r="AN679" i="11"/>
  <c r="AR679" i="11" s="1"/>
  <c r="AN636" i="11"/>
  <c r="AR636" i="11" s="1"/>
  <c r="AN639" i="11"/>
  <c r="AR639" i="11" s="1"/>
  <c r="AN696" i="11"/>
  <c r="AR696" i="11" s="1"/>
  <c r="AN651" i="11"/>
  <c r="AR651" i="11" s="1"/>
  <c r="AN638" i="11"/>
  <c r="AR638" i="11" s="1"/>
  <c r="AP696" i="11"/>
  <c r="AS696" i="11" s="1"/>
  <c r="AN684" i="11"/>
  <c r="AR684" i="11" s="1"/>
  <c r="AN642" i="11"/>
  <c r="AR642" i="11" s="1"/>
  <c r="AN665" i="11"/>
  <c r="AR665" i="11" s="1"/>
  <c r="AP734" i="11"/>
  <c r="AS734" i="11" s="1"/>
  <c r="AN739" i="11"/>
  <c r="AR739" i="11" s="1"/>
  <c r="AN675" i="11"/>
  <c r="AR675" i="11" s="1"/>
  <c r="AP737" i="11"/>
  <c r="AS737" i="11" s="1"/>
  <c r="AP687" i="11"/>
  <c r="AS687" i="11" s="1"/>
  <c r="AN660" i="11"/>
  <c r="AR660" i="11" s="1"/>
  <c r="AN677" i="11"/>
  <c r="AR677" i="11" s="1"/>
  <c r="AP739" i="11"/>
  <c r="AS739" i="11" s="1"/>
  <c r="AN686" i="11"/>
  <c r="AR686" i="11" s="1"/>
  <c r="AN674" i="11"/>
  <c r="AR674" i="11" s="1"/>
  <c r="AP726" i="11"/>
  <c r="AS726" i="11" s="1"/>
  <c r="AP666" i="11"/>
  <c r="AS666" i="11" s="1"/>
  <c r="AN733" i="11"/>
  <c r="AR733" i="11" s="1"/>
  <c r="AN646" i="11"/>
  <c r="AR646" i="11" s="1"/>
  <c r="L24" i="54"/>
  <c r="I274" i="54"/>
  <c r="J274" i="54" s="1"/>
  <c r="H64" i="54"/>
  <c r="I64" i="54" s="1"/>
  <c r="J64" i="54" s="1"/>
  <c r="I147" i="54"/>
  <c r="J147" i="54" s="1"/>
  <c r="H6" i="54"/>
  <c r="U25" i="54"/>
  <c r="AB25" i="54" s="1"/>
  <c r="AE25" i="54" s="1"/>
  <c r="AB243" i="54"/>
  <c r="AE243" i="54" s="1"/>
  <c r="U33" i="54"/>
  <c r="AB33" i="54" s="1"/>
  <c r="AE33" i="54" s="1"/>
  <c r="AA268" i="54"/>
  <c r="AD268" i="54" s="1"/>
  <c r="T58" i="54"/>
  <c r="T53" i="54"/>
  <c r="AA53" i="54" s="1"/>
  <c r="AD53" i="54" s="1"/>
  <c r="O58" i="54"/>
  <c r="U6" i="54"/>
  <c r="U9" i="54" s="1"/>
  <c r="AB147" i="54"/>
  <c r="AE147" i="54" s="1"/>
  <c r="AA245" i="54"/>
  <c r="AD245" i="54" s="1"/>
  <c r="T35" i="54"/>
  <c r="AA35" i="54" s="1"/>
  <c r="AD35" i="54" s="1"/>
  <c r="N107" i="54"/>
  <c r="H26" i="54"/>
  <c r="I26" i="54" s="1"/>
  <c r="J26" i="54" s="1"/>
  <c r="I239" i="54"/>
  <c r="J239" i="54" s="1"/>
  <c r="H29" i="54"/>
  <c r="I29" i="54" s="1"/>
  <c r="J29" i="54" s="1"/>
  <c r="AA276" i="54"/>
  <c r="AD276" i="54" s="1"/>
  <c r="T66" i="54"/>
  <c r="AA66" i="54" s="1"/>
  <c r="AD66" i="54" s="1"/>
  <c r="T30" i="54"/>
  <c r="AA30" i="54" s="1"/>
  <c r="AD30" i="54" s="1"/>
  <c r="U56" i="54"/>
  <c r="AB56" i="54" s="1"/>
  <c r="AE56" i="54" s="1"/>
  <c r="T266" i="54"/>
  <c r="H266" i="54"/>
  <c r="N266" i="54"/>
  <c r="N56" i="54" s="1"/>
  <c r="AN100" i="11"/>
  <c r="AR100" i="11" s="1"/>
  <c r="AP77" i="11"/>
  <c r="AS77" i="11" s="1"/>
  <c r="AP80" i="11"/>
  <c r="AS80" i="11" s="1"/>
  <c r="AN80" i="11"/>
  <c r="AR80" i="11" s="1"/>
  <c r="AP70" i="11"/>
  <c r="AS70" i="11" s="1"/>
  <c r="AP104" i="11"/>
  <c r="AS104" i="11" s="1"/>
  <c r="AP76" i="11"/>
  <c r="AS76" i="11" s="1"/>
  <c r="AP97" i="11"/>
  <c r="AS97" i="11" s="1"/>
  <c r="AN67" i="11"/>
  <c r="AR67" i="11" s="1"/>
  <c r="AN60" i="11"/>
  <c r="AR60" i="11" s="1"/>
  <c r="AN81" i="11"/>
  <c r="AR81" i="11" s="1"/>
  <c r="AN53" i="11"/>
  <c r="AR53" i="11" s="1"/>
  <c r="AP14" i="11"/>
  <c r="AS14" i="11" s="1"/>
  <c r="AN89" i="11"/>
  <c r="AR89" i="11" s="1"/>
  <c r="AN18" i="11"/>
  <c r="AR18" i="11" s="1"/>
  <c r="AN9" i="11"/>
  <c r="AR9" i="11" s="1"/>
  <c r="AP88" i="11"/>
  <c r="AS88" i="11" s="1"/>
  <c r="AN70" i="11"/>
  <c r="AR70" i="11" s="1"/>
  <c r="AN73" i="11"/>
  <c r="AR73" i="11" s="1"/>
  <c r="AN68" i="11"/>
  <c r="AR68" i="11" s="1"/>
  <c r="AP16" i="11"/>
  <c r="AS16" i="11" s="1"/>
  <c r="AN23" i="11"/>
  <c r="AR23" i="11" s="1"/>
  <c r="AP26" i="11"/>
  <c r="AS26" i="11" s="1"/>
  <c r="AP17" i="11"/>
  <c r="AS17" i="11" s="1"/>
  <c r="AN52" i="11"/>
  <c r="AR52" i="11" s="1"/>
  <c r="AP84" i="11"/>
  <c r="AS84" i="11" s="1"/>
  <c r="AN48" i="11"/>
  <c r="AR48" i="11" s="1"/>
  <c r="AP93" i="11"/>
  <c r="AS93" i="11" s="1"/>
  <c r="AN42" i="11"/>
  <c r="AR42" i="11" s="1"/>
  <c r="AN50" i="11"/>
  <c r="AR50" i="11" s="1"/>
  <c r="AN93" i="11"/>
  <c r="AR93" i="11" s="1"/>
  <c r="AP98" i="11"/>
  <c r="AS98" i="11" s="1"/>
  <c r="AN92" i="11"/>
  <c r="AR92" i="11" s="1"/>
  <c r="AP72" i="11"/>
  <c r="AS72" i="11" s="1"/>
  <c r="AN51" i="11"/>
  <c r="AR51" i="11" s="1"/>
  <c r="AP68" i="11"/>
  <c r="AS68" i="11" s="1"/>
  <c r="AP75" i="11"/>
  <c r="AS75" i="11" s="1"/>
  <c r="AN90" i="11"/>
  <c r="AR90" i="11" s="1"/>
  <c r="AP30" i="11"/>
  <c r="AS30" i="11" s="1"/>
  <c r="AN19" i="11"/>
  <c r="AR19" i="11" s="1"/>
  <c r="AN101" i="11"/>
  <c r="AR101" i="11" s="1"/>
  <c r="AN34" i="11"/>
  <c r="AR34" i="11" s="1"/>
  <c r="AP95" i="11"/>
  <c r="AS95" i="11" s="1"/>
  <c r="AN104" i="11"/>
  <c r="AR104" i="11" s="1"/>
  <c r="AN97" i="11"/>
  <c r="AR97" i="11" s="1"/>
  <c r="AN76" i="11"/>
  <c r="AR76" i="11" s="1"/>
  <c r="AN75" i="11"/>
  <c r="AR75" i="11" s="1"/>
  <c r="AN65" i="11"/>
  <c r="AR65" i="11" s="1"/>
  <c r="AP56" i="11"/>
  <c r="AS56" i="11" s="1"/>
  <c r="AN37" i="11"/>
  <c r="AR37" i="11" s="1"/>
  <c r="AN98" i="11"/>
  <c r="AR98" i="11" s="1"/>
  <c r="AP5" i="11"/>
  <c r="AS5" i="11" s="1"/>
  <c r="AP42" i="11"/>
  <c r="AS42" i="11" s="1"/>
  <c r="AP100" i="11"/>
  <c r="AS100" i="11" s="1"/>
  <c r="AP67" i="11"/>
  <c r="AS67" i="11" s="1"/>
  <c r="AN99" i="11"/>
  <c r="AR99" i="11" s="1"/>
  <c r="AN28" i="11"/>
  <c r="AR28" i="11" s="1"/>
  <c r="AN21" i="11"/>
  <c r="AR21" i="11" s="1"/>
  <c r="AP53" i="11"/>
  <c r="AS53" i="11" s="1"/>
  <c r="AN91" i="11"/>
  <c r="AR91" i="11" s="1"/>
  <c r="AN108" i="11"/>
  <c r="AR108" i="11" s="1"/>
  <c r="AP78" i="11"/>
  <c r="AS78" i="11" s="1"/>
  <c r="AN57" i="11"/>
  <c r="AR57" i="11" s="1"/>
  <c r="AN105" i="11"/>
  <c r="AR105" i="11" s="1"/>
  <c r="AN27" i="11"/>
  <c r="AR27" i="11" s="1"/>
  <c r="AP9" i="11"/>
  <c r="AS9" i="11" s="1"/>
  <c r="AN54" i="11"/>
  <c r="AR54" i="11" s="1"/>
  <c r="AP66" i="11"/>
  <c r="AS66" i="11" s="1"/>
  <c r="AP46" i="11"/>
  <c r="AS46" i="11" s="1"/>
  <c r="AP6" i="11"/>
  <c r="AS6" i="11" s="1"/>
  <c r="AN26" i="11"/>
  <c r="AR26" i="11" s="1"/>
  <c r="AP25" i="11"/>
  <c r="AS25" i="11" s="1"/>
  <c r="AP71" i="11"/>
  <c r="AS71" i="11" s="1"/>
  <c r="AN74" i="11"/>
  <c r="AR74" i="11" s="1"/>
  <c r="AP12" i="11"/>
  <c r="AS12" i="11" s="1"/>
  <c r="AP43" i="11"/>
  <c r="AS43" i="11" s="1"/>
  <c r="AP27" i="11"/>
  <c r="AS27" i="11" s="1"/>
  <c r="AN88" i="11"/>
  <c r="AR88" i="11" s="1"/>
  <c r="AN17" i="11"/>
  <c r="AR17" i="11" s="1"/>
  <c r="AP74" i="11"/>
  <c r="AS74" i="11" s="1"/>
  <c r="AN36" i="11"/>
  <c r="AR36" i="11" s="1"/>
  <c r="AN79" i="11"/>
  <c r="AR79" i="11" s="1"/>
  <c r="AN39" i="11"/>
  <c r="AR39" i="11" s="1"/>
  <c r="AP58" i="11"/>
  <c r="AS58" i="11" s="1"/>
  <c r="AN62" i="11"/>
  <c r="AR62" i="11" s="1"/>
  <c r="AP8" i="11"/>
  <c r="AS8" i="11" s="1"/>
  <c r="AN44" i="11"/>
  <c r="AR44" i="11" s="1"/>
  <c r="AN86" i="11"/>
  <c r="AR86" i="11" s="1"/>
  <c r="AP47" i="11"/>
  <c r="AS47" i="11" s="1"/>
  <c r="AN31" i="11"/>
  <c r="AR31" i="11" s="1"/>
  <c r="AN29" i="11"/>
  <c r="AR29" i="11" s="1"/>
  <c r="AP32" i="11"/>
  <c r="AS32" i="11" s="1"/>
  <c r="AP60" i="11"/>
  <c r="AS60" i="11" s="1"/>
  <c r="AP22" i="11"/>
  <c r="AS22" i="11" s="1"/>
  <c r="AN22" i="11"/>
  <c r="AR22" i="11" s="1"/>
  <c r="AN35" i="11"/>
  <c r="AR35" i="11" s="1"/>
  <c r="AP29" i="11"/>
  <c r="AS29" i="11" s="1"/>
  <c r="AP52" i="11"/>
  <c r="AS52" i="11" s="1"/>
  <c r="AN82" i="11"/>
  <c r="AR82" i="11" s="1"/>
  <c r="AN11" i="11"/>
  <c r="AR11" i="11" s="1"/>
  <c r="AP24" i="11"/>
  <c r="AS24" i="11" s="1"/>
  <c r="AP23" i="11"/>
  <c r="AS23" i="11" s="1"/>
  <c r="AN95" i="11"/>
  <c r="AR95" i="11" s="1"/>
  <c r="AP83" i="11"/>
  <c r="AS83" i="11" s="1"/>
  <c r="AP19" i="11"/>
  <c r="AS19" i="11" s="1"/>
  <c r="AN8" i="11"/>
  <c r="AR8" i="11" s="1"/>
  <c r="AN72" i="11"/>
  <c r="AR72" i="11" s="1"/>
  <c r="AN85" i="11"/>
  <c r="AR85" i="11" s="1"/>
  <c r="AP34" i="11"/>
  <c r="AS34" i="11" s="1"/>
  <c r="AN55" i="11"/>
  <c r="AR55" i="11" s="1"/>
  <c r="AN109" i="11"/>
  <c r="AR109" i="11" s="1"/>
  <c r="AP28" i="11"/>
  <c r="AS28" i="11" s="1"/>
  <c r="AP41" i="11"/>
  <c r="AS41" i="11" s="1"/>
  <c r="AN33" i="11"/>
  <c r="AR33" i="11" s="1"/>
  <c r="AN38" i="11"/>
  <c r="AR38" i="11" s="1"/>
  <c r="AP87" i="11"/>
  <c r="AS87" i="11" s="1"/>
  <c r="AP103" i="11"/>
  <c r="AS103" i="11" s="1"/>
  <c r="AN7" i="11"/>
  <c r="AR7" i="11" s="1"/>
  <c r="AP96" i="11"/>
  <c r="AS96" i="11" s="1"/>
  <c r="AP38" i="11"/>
  <c r="AS38" i="11" s="1"/>
  <c r="AP18" i="11"/>
  <c r="AS18" i="11" s="1"/>
  <c r="AN84" i="11"/>
  <c r="AR84" i="11" s="1"/>
  <c r="AN24" i="11"/>
  <c r="AR24" i="11" s="1"/>
  <c r="AN12" i="11"/>
  <c r="AR12" i="11" s="1"/>
  <c r="AN87" i="11"/>
  <c r="AR87" i="11" s="1"/>
  <c r="AN40" i="11"/>
  <c r="AR40" i="11" s="1"/>
  <c r="AN77" i="11"/>
  <c r="AR77" i="11" s="1"/>
  <c r="AN83" i="11"/>
  <c r="AR83" i="11" s="1"/>
  <c r="AP91" i="11"/>
  <c r="AS91" i="11" s="1"/>
  <c r="AP39" i="11"/>
  <c r="AS39" i="11" s="1"/>
  <c r="AP102" i="11"/>
  <c r="AS102" i="11" s="1"/>
  <c r="AP20" i="11"/>
  <c r="AS20" i="11" s="1"/>
  <c r="AP51" i="11"/>
  <c r="AS51" i="11" s="1"/>
  <c r="AP101" i="11"/>
  <c r="AS101" i="11" s="1"/>
  <c r="AN13" i="11"/>
  <c r="AR13" i="11" s="1"/>
  <c r="AP94" i="11"/>
  <c r="AS94" i="11" s="1"/>
  <c r="AN66" i="11"/>
  <c r="AR66" i="11" s="1"/>
  <c r="AP15" i="11"/>
  <c r="AS15" i="11" s="1"/>
  <c r="AN94" i="11"/>
  <c r="AR94" i="11" s="1"/>
  <c r="AP54" i="11"/>
  <c r="AS54" i="11" s="1"/>
  <c r="AP107" i="11"/>
  <c r="AS107" i="11" s="1"/>
  <c r="AP21" i="11"/>
  <c r="AS21" i="11" s="1"/>
  <c r="AP90" i="11"/>
  <c r="AS90" i="11" s="1"/>
  <c r="AP36" i="11"/>
  <c r="AS36" i="11" s="1"/>
  <c r="AP44" i="11"/>
  <c r="AS44" i="11" s="1"/>
  <c r="AP108" i="11"/>
  <c r="AS108" i="11" s="1"/>
  <c r="AP37" i="11"/>
  <c r="AS37" i="11" s="1"/>
  <c r="AP64" i="11"/>
  <c r="AS64" i="11" s="1"/>
  <c r="AN107" i="11"/>
  <c r="AR107" i="11" s="1"/>
  <c r="AN69" i="11"/>
  <c r="AR69" i="11" s="1"/>
  <c r="AN41" i="11"/>
  <c r="AR41" i="11" s="1"/>
  <c r="AP63" i="11"/>
  <c r="AS63" i="11" s="1"/>
  <c r="AN47" i="11"/>
  <c r="AR47" i="11" s="1"/>
  <c r="AN58" i="11"/>
  <c r="AR58" i="11" s="1"/>
  <c r="AN30" i="11"/>
  <c r="AR30" i="11" s="1"/>
  <c r="AP79" i="11"/>
  <c r="AS79" i="11" s="1"/>
  <c r="AN43" i="11"/>
  <c r="AR43" i="11" s="1"/>
  <c r="AP99" i="11"/>
  <c r="AS99" i="11" s="1"/>
  <c r="AP7" i="11"/>
  <c r="AS7" i="11" s="1"/>
  <c r="AP40" i="11"/>
  <c r="AS40" i="11" s="1"/>
  <c r="AN5" i="11"/>
  <c r="AR5" i="11" s="1"/>
  <c r="AN78" i="11"/>
  <c r="AR78" i="11" s="1"/>
  <c r="AP81" i="11"/>
  <c r="AS81" i="11" s="1"/>
  <c r="AN61" i="11"/>
  <c r="AR61" i="11" s="1"/>
  <c r="AN96" i="11"/>
  <c r="AR96" i="11" s="1"/>
  <c r="AP65" i="11"/>
  <c r="AS65" i="11" s="1"/>
  <c r="AN15" i="11"/>
  <c r="AR15" i="11" s="1"/>
  <c r="AN45" i="11"/>
  <c r="AR45" i="11" s="1"/>
  <c r="AN49" i="11"/>
  <c r="AR49" i="11" s="1"/>
  <c r="AN6" i="11"/>
  <c r="AR6" i="11" s="1"/>
  <c r="AP57" i="11"/>
  <c r="AS57" i="11" s="1"/>
  <c r="AP82" i="11"/>
  <c r="AS82" i="11" s="1"/>
  <c r="AP11" i="11"/>
  <c r="AS11" i="11" s="1"/>
  <c r="AN103" i="11"/>
  <c r="AR103" i="11" s="1"/>
  <c r="AP86" i="11"/>
  <c r="AS86" i="11" s="1"/>
  <c r="AN32" i="11"/>
  <c r="AR32" i="11" s="1"/>
  <c r="AP50" i="11"/>
  <c r="AS50" i="11" s="1"/>
  <c r="AP10" i="11"/>
  <c r="AS10" i="11" s="1"/>
  <c r="AP49" i="11"/>
  <c r="AS49" i="11" s="1"/>
  <c r="AP85" i="11"/>
  <c r="AS85" i="11" s="1"/>
  <c r="AP61" i="11"/>
  <c r="AS61" i="11" s="1"/>
  <c r="AP89" i="11"/>
  <c r="AS89" i="11" s="1"/>
  <c r="AP31" i="11"/>
  <c r="AS31" i="11" s="1"/>
  <c r="AP35" i="11"/>
  <c r="AS35" i="11" s="1"/>
  <c r="AP59" i="11"/>
  <c r="AS59" i="11" s="1"/>
  <c r="AP45" i="11"/>
  <c r="AS45" i="11" s="1"/>
  <c r="AN102" i="11"/>
  <c r="AR102" i="11" s="1"/>
  <c r="AN20" i="11"/>
  <c r="AR20" i="11" s="1"/>
  <c r="AP69" i="11"/>
  <c r="AS69" i="11" s="1"/>
  <c r="AP73" i="11"/>
  <c r="AS73" i="11" s="1"/>
  <c r="AP105" i="11"/>
  <c r="AS105" i="11" s="1"/>
  <c r="AN71" i="11"/>
  <c r="AR71" i="11" s="1"/>
  <c r="AP55" i="11"/>
  <c r="AS55" i="11" s="1"/>
  <c r="AP106" i="11"/>
  <c r="AS106" i="11" s="1"/>
  <c r="AP109" i="11"/>
  <c r="AS109" i="11" s="1"/>
  <c r="AN10" i="11"/>
  <c r="AR10" i="11" s="1"/>
  <c r="AN14" i="11"/>
  <c r="AR14" i="11" s="1"/>
  <c r="AP48" i="11"/>
  <c r="AS48" i="11" s="1"/>
  <c r="AN59" i="11"/>
  <c r="AR59" i="11" s="1"/>
  <c r="AN106" i="11"/>
  <c r="AR106" i="11" s="1"/>
  <c r="AP33" i="11"/>
  <c r="AS33" i="11" s="1"/>
  <c r="AN25" i="11"/>
  <c r="AR25" i="11" s="1"/>
  <c r="AP92" i="11"/>
  <c r="AS92" i="11" s="1"/>
  <c r="AN16" i="11"/>
  <c r="AR16" i="11" s="1"/>
  <c r="AN56" i="11"/>
  <c r="AR56" i="11" s="1"/>
  <c r="AN46" i="11"/>
  <c r="AR46" i="11" s="1"/>
  <c r="AP13" i="11"/>
  <c r="AS13" i="11" s="1"/>
  <c r="AP62" i="11"/>
  <c r="AS62" i="11" s="1"/>
  <c r="AN63" i="11"/>
  <c r="AR63" i="11" s="1"/>
  <c r="AN64" i="11"/>
  <c r="AR64" i="11" s="1"/>
  <c r="L56" i="54"/>
  <c r="C44" i="33"/>
  <c r="C52" i="33" s="1"/>
  <c r="L269" i="54"/>
  <c r="D52" i="33"/>
  <c r="N58" i="54"/>
  <c r="U58" i="54"/>
  <c r="AB268" i="54"/>
  <c r="AE268" i="54" s="1"/>
  <c r="H32" i="54"/>
  <c r="I32" i="54" s="1"/>
  <c r="J32" i="54" s="1"/>
  <c r="AA253" i="54"/>
  <c r="AD253" i="54" s="1"/>
  <c r="T43" i="54"/>
  <c r="AA43" i="54" s="1"/>
  <c r="AD43" i="54" s="1"/>
  <c r="U27" i="54"/>
  <c r="AB27" i="54" s="1"/>
  <c r="AE27" i="54" s="1"/>
  <c r="I276" i="54"/>
  <c r="J276" i="54" s="1"/>
  <c r="H66" i="54"/>
  <c r="I66" i="54" s="1"/>
  <c r="J66" i="54" s="1"/>
  <c r="C4" i="33"/>
  <c r="C42" i="33" s="1"/>
  <c r="D42" i="33"/>
  <c r="L230" i="54"/>
  <c r="I232" i="54"/>
  <c r="J232" i="54" s="1"/>
  <c r="H22" i="54"/>
  <c r="I22" i="54" s="1"/>
  <c r="J22" i="54" s="1"/>
  <c r="F53" i="33"/>
  <c r="U41" i="54"/>
  <c r="AB41" i="54" s="1"/>
  <c r="AE41" i="54" s="1"/>
  <c r="N243" i="54"/>
  <c r="N33" i="54" s="1"/>
  <c r="H243" i="54"/>
  <c r="T243" i="54"/>
  <c r="AP2951" i="11"/>
  <c r="AS2951" i="11" s="1"/>
  <c r="AP2946" i="11"/>
  <c r="AS2946" i="11" s="1"/>
  <c r="AN3028" i="11"/>
  <c r="AR3028" i="11" s="1"/>
  <c r="AN2951" i="11"/>
  <c r="AR2951" i="11" s="1"/>
  <c r="AN2954" i="11"/>
  <c r="AR2954" i="11" s="1"/>
  <c r="AP2975" i="11"/>
  <c r="AS2975" i="11" s="1"/>
  <c r="AP2965" i="11"/>
  <c r="AS2965" i="11" s="1"/>
  <c r="AN3023" i="11"/>
  <c r="AR3023" i="11" s="1"/>
  <c r="AP3037" i="11"/>
  <c r="AS3037" i="11" s="1"/>
  <c r="AN2991" i="11"/>
  <c r="AR2991" i="11" s="1"/>
  <c r="AN3007" i="11"/>
  <c r="AR3007" i="11" s="1"/>
  <c r="AP3023" i="11"/>
  <c r="AS3023" i="11" s="1"/>
  <c r="AP2997" i="11"/>
  <c r="AS2997" i="11" s="1"/>
  <c r="AP2957" i="11"/>
  <c r="AS2957" i="11" s="1"/>
  <c r="AN2972" i="11"/>
  <c r="AR2972" i="11" s="1"/>
  <c r="AP3015" i="11"/>
  <c r="AS3015" i="11" s="1"/>
  <c r="AN2964" i="11"/>
  <c r="AR2964" i="11" s="1"/>
  <c r="AP2999" i="11"/>
  <c r="AS2999" i="11" s="1"/>
  <c r="AN2975" i="11"/>
  <c r="AR2975" i="11" s="1"/>
  <c r="AN3018" i="11"/>
  <c r="AR3018" i="11" s="1"/>
  <c r="AP2983" i="11"/>
  <c r="AS2983" i="11" s="1"/>
  <c r="AP3018" i="11"/>
  <c r="AS3018" i="11" s="1"/>
  <c r="AP2973" i="11"/>
  <c r="AS2973" i="11" s="1"/>
  <c r="AN3010" i="11"/>
  <c r="AR3010" i="11" s="1"/>
  <c r="AP2967" i="11"/>
  <c r="AS2967" i="11" s="1"/>
  <c r="AP2994" i="11"/>
  <c r="AS2994" i="11" s="1"/>
  <c r="AP3010" i="11"/>
  <c r="AS3010" i="11" s="1"/>
  <c r="AN2959" i="11"/>
  <c r="AR2959" i="11" s="1"/>
  <c r="AN3004" i="11"/>
  <c r="AR3004" i="11" s="1"/>
  <c r="AN2978" i="11"/>
  <c r="AR2978" i="11" s="1"/>
  <c r="AP2986" i="11"/>
  <c r="AS2986" i="11" s="1"/>
  <c r="AP3002" i="11"/>
  <c r="AS3002" i="11" s="1"/>
  <c r="AN2962" i="11"/>
  <c r="AR2962" i="11" s="1"/>
  <c r="AP3042" i="11"/>
  <c r="AS3042" i="11" s="1"/>
  <c r="AP3047" i="11"/>
  <c r="AS3047" i="11" s="1"/>
  <c r="AP3031" i="11"/>
  <c r="AS3031" i="11" s="1"/>
  <c r="AP3029" i="11"/>
  <c r="AS3029" i="11" s="1"/>
  <c r="AP2970" i="11"/>
  <c r="AS2970" i="11" s="1"/>
  <c r="AN2956" i="11"/>
  <c r="AR2956" i="11" s="1"/>
  <c r="AN2988" i="11"/>
  <c r="AR2988" i="11" s="1"/>
  <c r="AP2962" i="11"/>
  <c r="AS2962" i="11" s="1"/>
  <c r="AN3044" i="11"/>
  <c r="AR3044" i="11" s="1"/>
  <c r="AP3045" i="11"/>
  <c r="AS3045" i="11" s="1"/>
  <c r="AN3020" i="11"/>
  <c r="AR3020" i="11" s="1"/>
  <c r="AN3047" i="11"/>
  <c r="AR3047" i="11" s="1"/>
  <c r="AN3026" i="11"/>
  <c r="AR3026" i="11" s="1"/>
  <c r="AP3048" i="11"/>
  <c r="AS3048" i="11" s="1"/>
  <c r="AP2978" i="11"/>
  <c r="AS2978" i="11" s="1"/>
  <c r="AN2969" i="11"/>
  <c r="AR2969" i="11" s="1"/>
  <c r="AN3035" i="11"/>
  <c r="AR3035" i="11" s="1"/>
  <c r="AN3042" i="11"/>
  <c r="AR3042" i="11" s="1"/>
  <c r="AP2989" i="11"/>
  <c r="AS2989" i="11" s="1"/>
  <c r="AP2987" i="11"/>
  <c r="AS2987" i="11" s="1"/>
  <c r="AP2969" i="11"/>
  <c r="AS2969" i="11" s="1"/>
  <c r="AP3039" i="11"/>
  <c r="AS3039" i="11" s="1"/>
  <c r="AP3021" i="11"/>
  <c r="AS3021" i="11" s="1"/>
  <c r="AN3039" i="11"/>
  <c r="AR3039" i="11" s="1"/>
  <c r="AN3012" i="11"/>
  <c r="AR3012" i="11" s="1"/>
  <c r="AN2979" i="11"/>
  <c r="AR2979" i="11" s="1"/>
  <c r="AP3035" i="11"/>
  <c r="AS3035" i="11" s="1"/>
  <c r="AP3019" i="11"/>
  <c r="AS3019" i="11" s="1"/>
  <c r="AN2970" i="11"/>
  <c r="AR2970" i="11" s="1"/>
  <c r="AP3026" i="11"/>
  <c r="AS3026" i="11" s="1"/>
  <c r="AN2986" i="11"/>
  <c r="AR2986" i="11" s="1"/>
  <c r="AN3017" i="11"/>
  <c r="AR3017" i="11" s="1"/>
  <c r="AP2995" i="11"/>
  <c r="AS2995" i="11" s="1"/>
  <c r="AN3019" i="11"/>
  <c r="AR3019" i="11" s="1"/>
  <c r="AN2996" i="11"/>
  <c r="AR2996" i="11" s="1"/>
  <c r="AP3043" i="11"/>
  <c r="AS3043" i="11" s="1"/>
  <c r="AP3049" i="11"/>
  <c r="AS3049" i="11" s="1"/>
  <c r="AN3045" i="11"/>
  <c r="AR3045" i="11" s="1"/>
  <c r="AN3049" i="11"/>
  <c r="AR3049" i="11" s="1"/>
  <c r="AN3033" i="11"/>
  <c r="AR3033" i="11" s="1"/>
  <c r="AN2993" i="11"/>
  <c r="AR2993" i="11" s="1"/>
  <c r="AP3003" i="11"/>
  <c r="AS3003" i="11" s="1"/>
  <c r="AN2957" i="11"/>
  <c r="AR2957" i="11" s="1"/>
  <c r="AN2976" i="11"/>
  <c r="AR2976" i="11" s="1"/>
  <c r="AN2948" i="11"/>
  <c r="AR2948" i="11" s="1"/>
  <c r="AP3040" i="11"/>
  <c r="AS3040" i="11" s="1"/>
  <c r="AP3014" i="11"/>
  <c r="AS3014" i="11" s="1"/>
  <c r="AN2946" i="11"/>
  <c r="AR2946" i="11" s="1"/>
  <c r="AN2955" i="11"/>
  <c r="AR2955" i="11" s="1"/>
  <c r="AN2990" i="11"/>
  <c r="AR2990" i="11" s="1"/>
  <c r="AN3022" i="11"/>
  <c r="AR3022" i="11" s="1"/>
  <c r="AP3020" i="11"/>
  <c r="AS3020" i="11" s="1"/>
  <c r="AN3002" i="11"/>
  <c r="AR3002" i="11" s="1"/>
  <c r="AP3044" i="11"/>
  <c r="AS3044" i="11" s="1"/>
  <c r="AP2993" i="11"/>
  <c r="AS2993" i="11" s="1"/>
  <c r="AN2967" i="11"/>
  <c r="AR2967" i="11" s="1"/>
  <c r="AN2965" i="11"/>
  <c r="AR2965" i="11" s="1"/>
  <c r="AP2992" i="11"/>
  <c r="AS2992" i="11" s="1"/>
  <c r="AN3000" i="11"/>
  <c r="AR3000" i="11" s="1"/>
  <c r="AP3024" i="11"/>
  <c r="AS3024" i="11" s="1"/>
  <c r="AN2981" i="11"/>
  <c r="AR2981" i="11" s="1"/>
  <c r="AP2961" i="11"/>
  <c r="AS2961" i="11" s="1"/>
  <c r="AP3030" i="11"/>
  <c r="AS3030" i="11" s="1"/>
  <c r="AN3015" i="11"/>
  <c r="AR3015" i="11" s="1"/>
  <c r="AP2968" i="11"/>
  <c r="AS2968" i="11" s="1"/>
  <c r="AN2995" i="11"/>
  <c r="AR2995" i="11" s="1"/>
  <c r="AP3012" i="11"/>
  <c r="AS3012" i="11" s="1"/>
  <c r="AN2961" i="11"/>
  <c r="AR2961" i="11" s="1"/>
  <c r="AN2983" i="11"/>
  <c r="AR2983" i="11" s="1"/>
  <c r="AN3021" i="11"/>
  <c r="AR3021" i="11" s="1"/>
  <c r="AN2963" i="11"/>
  <c r="AR2963" i="11" s="1"/>
  <c r="AP3025" i="11"/>
  <c r="AS3025" i="11" s="1"/>
  <c r="AP3041" i="11"/>
  <c r="AS3041" i="11" s="1"/>
  <c r="AP3004" i="11"/>
  <c r="AS3004" i="11" s="1"/>
  <c r="AN2989" i="11"/>
  <c r="AR2989" i="11" s="1"/>
  <c r="AN3032" i="11"/>
  <c r="AR3032" i="11" s="1"/>
  <c r="AN3003" i="11"/>
  <c r="AR3003" i="11" s="1"/>
  <c r="AP3011" i="11"/>
  <c r="AS3011" i="11" s="1"/>
  <c r="AP3007" i="11"/>
  <c r="AS3007" i="11" s="1"/>
  <c r="AP2991" i="11"/>
  <c r="AS2991" i="11" s="1"/>
  <c r="AP2948" i="11"/>
  <c r="AS2948" i="11" s="1"/>
  <c r="AN3008" i="11"/>
  <c r="AR3008" i="11" s="1"/>
  <c r="AN3036" i="11"/>
  <c r="AR3036" i="11" s="1"/>
  <c r="AP2996" i="11"/>
  <c r="AS2996" i="11" s="1"/>
  <c r="AN3029" i="11"/>
  <c r="AR3029" i="11" s="1"/>
  <c r="AN3048" i="11"/>
  <c r="AR3048" i="11" s="1"/>
  <c r="AN3041" i="11"/>
  <c r="AR3041" i="11" s="1"/>
  <c r="AN2994" i="11"/>
  <c r="AR2994" i="11" s="1"/>
  <c r="AN3030" i="11"/>
  <c r="AR3030" i="11" s="1"/>
  <c r="AP2985" i="11"/>
  <c r="AS2985" i="11" s="1"/>
  <c r="AP3034" i="11"/>
  <c r="AS3034" i="11" s="1"/>
  <c r="AN3009" i="11"/>
  <c r="AR3009" i="11" s="1"/>
  <c r="AP2959" i="11"/>
  <c r="AS2959" i="11" s="1"/>
  <c r="AN3034" i="11"/>
  <c r="AR3034" i="11" s="1"/>
  <c r="AP2963" i="11"/>
  <c r="AS2963" i="11" s="1"/>
  <c r="AP2988" i="11"/>
  <c r="AS2988" i="11" s="1"/>
  <c r="AP2956" i="11"/>
  <c r="AS2956" i="11" s="1"/>
  <c r="AN3031" i="11"/>
  <c r="AR3031" i="11" s="1"/>
  <c r="AN2999" i="11"/>
  <c r="AR2999" i="11" s="1"/>
  <c r="AP3009" i="11"/>
  <c r="AS3009" i="11" s="1"/>
  <c r="AP3032" i="11"/>
  <c r="AS3032" i="11" s="1"/>
  <c r="AP3016" i="11"/>
  <c r="AS3016" i="11" s="1"/>
  <c r="AN3011" i="11"/>
  <c r="AR3011" i="11" s="1"/>
  <c r="AN3040" i="11"/>
  <c r="AR3040" i="11" s="1"/>
  <c r="AP2977" i="11"/>
  <c r="AS2977" i="11" s="1"/>
  <c r="AP3046" i="11"/>
  <c r="AS3046" i="11" s="1"/>
  <c r="AP3008" i="11"/>
  <c r="AS3008" i="11" s="1"/>
  <c r="AN2992" i="11"/>
  <c r="AR2992" i="11" s="1"/>
  <c r="AP3006" i="11"/>
  <c r="AS3006" i="11" s="1"/>
  <c r="AN2947" i="11"/>
  <c r="AR2947" i="11" s="1"/>
  <c r="AN2949" i="11"/>
  <c r="AR2949" i="11" s="1"/>
  <c r="AP2979" i="11"/>
  <c r="AS2979" i="11" s="1"/>
  <c r="AN3016" i="11"/>
  <c r="AR3016" i="11" s="1"/>
  <c r="AN3025" i="11"/>
  <c r="AR3025" i="11" s="1"/>
  <c r="AN2985" i="11"/>
  <c r="AR2985" i="11" s="1"/>
  <c r="AP3027" i="11"/>
  <c r="AS3027" i="11" s="1"/>
  <c r="AN2977" i="11"/>
  <c r="AR2977" i="11" s="1"/>
  <c r="AN2974" i="11"/>
  <c r="AR2974" i="11" s="1"/>
  <c r="AN3027" i="11"/>
  <c r="AR3027" i="11" s="1"/>
  <c r="AN2968" i="11"/>
  <c r="AR2968" i="11" s="1"/>
  <c r="AP3033" i="11"/>
  <c r="AS3033" i="11" s="1"/>
  <c r="AP2949" i="11"/>
  <c r="AS2949" i="11" s="1"/>
  <c r="AP2981" i="11"/>
  <c r="AS2981" i="11" s="1"/>
  <c r="AP2998" i="11"/>
  <c r="AS2998" i="11" s="1"/>
  <c r="AP3013" i="11"/>
  <c r="AS3013" i="11" s="1"/>
  <c r="AP3001" i="11"/>
  <c r="AS3001" i="11" s="1"/>
  <c r="AP2974" i="11"/>
  <c r="AS2974" i="11" s="1"/>
  <c r="AP3017" i="11"/>
  <c r="AS3017" i="11" s="1"/>
  <c r="AN3001" i="11"/>
  <c r="AR3001" i="11" s="1"/>
  <c r="AP2984" i="11"/>
  <c r="AS2984" i="11" s="1"/>
  <c r="AN2984" i="11"/>
  <c r="AR2984" i="11" s="1"/>
  <c r="AN3043" i="11"/>
  <c r="AR3043" i="11" s="1"/>
  <c r="AN3046" i="11"/>
  <c r="AR3046" i="11" s="1"/>
  <c r="AP3005" i="11"/>
  <c r="AS3005" i="11" s="1"/>
  <c r="AN2998" i="11"/>
  <c r="AR2998" i="11" s="1"/>
  <c r="AP2976" i="11"/>
  <c r="AS2976" i="11" s="1"/>
  <c r="AN3024" i="11"/>
  <c r="AR3024" i="11" s="1"/>
  <c r="AN2950" i="11"/>
  <c r="AR2950" i="11" s="1"/>
  <c r="AP2971" i="11"/>
  <c r="AS2971" i="11" s="1"/>
  <c r="AP2954" i="11"/>
  <c r="AS2954" i="11" s="1"/>
  <c r="AN2952" i="11"/>
  <c r="AR2952" i="11" s="1"/>
  <c r="AP2960" i="11"/>
  <c r="AS2960" i="11" s="1"/>
  <c r="AN2997" i="11"/>
  <c r="AR2997" i="11" s="1"/>
  <c r="AP3000" i="11"/>
  <c r="AS3000" i="11" s="1"/>
  <c r="AP2982" i="11"/>
  <c r="AS2982" i="11" s="1"/>
  <c r="AP2966" i="11"/>
  <c r="AS2966" i="11" s="1"/>
  <c r="AP3022" i="11"/>
  <c r="AS3022" i="11" s="1"/>
  <c r="AP2953" i="11"/>
  <c r="AS2953" i="11" s="1"/>
  <c r="AP2945" i="11"/>
  <c r="AS2945" i="11" s="1"/>
  <c r="AP2958" i="11"/>
  <c r="AS2958" i="11" s="1"/>
  <c r="AN2982" i="11"/>
  <c r="AR2982" i="11" s="1"/>
  <c r="AP3038" i="11"/>
  <c r="AS3038" i="11" s="1"/>
  <c r="AN2958" i="11"/>
  <c r="AR2958" i="11" s="1"/>
  <c r="AN2973" i="11"/>
  <c r="AR2973" i="11" s="1"/>
  <c r="AN2966" i="11"/>
  <c r="AR2966" i="11" s="1"/>
  <c r="AN3013" i="11"/>
  <c r="AR3013" i="11" s="1"/>
  <c r="AN3005" i="11"/>
  <c r="AR3005" i="11" s="1"/>
  <c r="AN2980" i="11"/>
  <c r="AR2980" i="11" s="1"/>
  <c r="AP2990" i="11"/>
  <c r="AS2990" i="11" s="1"/>
  <c r="AP2980" i="11"/>
  <c r="AS2980" i="11" s="1"/>
  <c r="AP2964" i="11"/>
  <c r="AS2964" i="11" s="1"/>
  <c r="AN3006" i="11"/>
  <c r="AR3006" i="11" s="1"/>
  <c r="AP2952" i="11"/>
  <c r="AS2952" i="11" s="1"/>
  <c r="AP2972" i="11"/>
  <c r="AS2972" i="11" s="1"/>
  <c r="AP2947" i="11"/>
  <c r="AS2947" i="11" s="1"/>
  <c r="AP3036" i="11"/>
  <c r="AS3036" i="11" s="1"/>
  <c r="AN2987" i="11"/>
  <c r="AR2987" i="11" s="1"/>
  <c r="AN3014" i="11"/>
  <c r="AR3014" i="11" s="1"/>
  <c r="AP2955" i="11"/>
  <c r="AS2955" i="11" s="1"/>
  <c r="AN3037" i="11"/>
  <c r="AR3037" i="11" s="1"/>
  <c r="AP2950" i="11"/>
  <c r="AS2950" i="11" s="1"/>
  <c r="AN3038" i="11"/>
  <c r="AR3038" i="11" s="1"/>
  <c r="AN2953" i="11"/>
  <c r="AR2953" i="11" s="1"/>
  <c r="AN2971" i="11"/>
  <c r="AR2971" i="11" s="1"/>
  <c r="AN2960" i="11"/>
  <c r="AR2960" i="11" s="1"/>
  <c r="AN2945" i="11"/>
  <c r="AR2945" i="11" s="1"/>
  <c r="AP3028" i="11"/>
  <c r="AS3028" i="11" s="1"/>
  <c r="L33" i="54"/>
  <c r="T45" i="54"/>
  <c r="AA45" i="54" s="1"/>
  <c r="AD45" i="54" s="1"/>
  <c r="T26" i="54"/>
  <c r="AA26" i="54" s="1"/>
  <c r="AD26" i="54" s="1"/>
  <c r="U61" i="54"/>
  <c r="AB61" i="54" s="1"/>
  <c r="AE61" i="54" s="1"/>
  <c r="AB271" i="54"/>
  <c r="AE271" i="54" s="1"/>
  <c r="I245" i="54"/>
  <c r="J245" i="54" s="1"/>
  <c r="H35" i="54"/>
  <c r="I35" i="54" s="1"/>
  <c r="J35" i="54" s="1"/>
  <c r="AA232" i="54"/>
  <c r="AD232" i="54" s="1"/>
  <c r="T22" i="54"/>
  <c r="AA22" i="54" s="1"/>
  <c r="AD22" i="54" s="1"/>
  <c r="I275" i="54"/>
  <c r="J275" i="54" s="1"/>
  <c r="H65" i="54"/>
  <c r="I65" i="54" s="1"/>
  <c r="J65" i="54" s="1"/>
  <c r="N237" i="54"/>
  <c r="N27" i="54" s="1"/>
  <c r="H237" i="54"/>
  <c r="T237" i="54"/>
  <c r="AP3064" i="11"/>
  <c r="AS3064" i="11" s="1"/>
  <c r="AP3087" i="11"/>
  <c r="AS3087" i="11" s="1"/>
  <c r="AN3094" i="11"/>
  <c r="AR3094" i="11" s="1"/>
  <c r="AN3122" i="11"/>
  <c r="AR3122" i="11" s="1"/>
  <c r="AP3106" i="11"/>
  <c r="AS3106" i="11" s="1"/>
  <c r="AP3124" i="11"/>
  <c r="AS3124" i="11" s="1"/>
  <c r="AP3088" i="11"/>
  <c r="AS3088" i="11" s="1"/>
  <c r="AN3121" i="11"/>
  <c r="AR3121" i="11" s="1"/>
  <c r="AP3121" i="11"/>
  <c r="AS3121" i="11" s="1"/>
  <c r="AP3118" i="11"/>
  <c r="AS3118" i="11" s="1"/>
  <c r="AP3094" i="11"/>
  <c r="AS3094" i="11" s="1"/>
  <c r="AN3151" i="11"/>
  <c r="AR3151" i="11" s="1"/>
  <c r="AN3106" i="11"/>
  <c r="AR3106" i="11" s="1"/>
  <c r="AN3105" i="11"/>
  <c r="AR3105" i="11" s="1"/>
  <c r="AP3127" i="11"/>
  <c r="AS3127" i="11" s="1"/>
  <c r="AP3084" i="11"/>
  <c r="AS3084" i="11" s="1"/>
  <c r="AP3070" i="11"/>
  <c r="AS3070" i="11" s="1"/>
  <c r="AN3070" i="11"/>
  <c r="AR3070" i="11" s="1"/>
  <c r="AP3130" i="11"/>
  <c r="AS3130" i="11" s="1"/>
  <c r="AP3071" i="11"/>
  <c r="AS3071" i="11" s="1"/>
  <c r="AN3118" i="11"/>
  <c r="AR3118" i="11" s="1"/>
  <c r="AP3107" i="11"/>
  <c r="AS3107" i="11" s="1"/>
  <c r="AN3096" i="11"/>
  <c r="AR3096" i="11" s="1"/>
  <c r="AP3151" i="11"/>
  <c r="AS3151" i="11" s="1"/>
  <c r="AN3139" i="11"/>
  <c r="AR3139" i="11" s="1"/>
  <c r="AN3112" i="11"/>
  <c r="AR3112" i="11" s="1"/>
  <c r="AP3105" i="11"/>
  <c r="AS3105" i="11" s="1"/>
  <c r="AN3103" i="11"/>
  <c r="AR3103" i="11" s="1"/>
  <c r="AN3066" i="11"/>
  <c r="AR3066" i="11" s="1"/>
  <c r="AP3076" i="11"/>
  <c r="AS3076" i="11" s="1"/>
  <c r="AN3055" i="11"/>
  <c r="AR3055" i="11" s="1"/>
  <c r="AP3079" i="11"/>
  <c r="AS3079" i="11" s="1"/>
  <c r="AN3064" i="11"/>
  <c r="AR3064" i="11" s="1"/>
  <c r="AN3087" i="11"/>
  <c r="AR3087" i="11" s="1"/>
  <c r="AP3069" i="11"/>
  <c r="AS3069" i="11" s="1"/>
  <c r="AP3125" i="11"/>
  <c r="AS3125" i="11" s="1"/>
  <c r="AP3092" i="11"/>
  <c r="AS3092" i="11" s="1"/>
  <c r="AP3065" i="11"/>
  <c r="AS3065" i="11" s="1"/>
  <c r="AN3149" i="11"/>
  <c r="AR3149" i="11" s="1"/>
  <c r="AP3138" i="11"/>
  <c r="AS3138" i="11" s="1"/>
  <c r="AP3051" i="11"/>
  <c r="AS3051" i="11" s="1"/>
  <c r="AN3117" i="11"/>
  <c r="AR3117" i="11" s="1"/>
  <c r="AN3062" i="11"/>
  <c r="AR3062" i="11" s="1"/>
  <c r="AN3113" i="11"/>
  <c r="AR3113" i="11" s="1"/>
  <c r="AN3104" i="11"/>
  <c r="AR3104" i="11" s="1"/>
  <c r="AN3138" i="11"/>
  <c r="AR3138" i="11" s="1"/>
  <c r="AN3065" i="11"/>
  <c r="AR3065" i="11" s="1"/>
  <c r="AN3153" i="11"/>
  <c r="AR3153" i="11" s="1"/>
  <c r="AP3122" i="11"/>
  <c r="AS3122" i="11" s="1"/>
  <c r="AN3130" i="11"/>
  <c r="AR3130" i="11" s="1"/>
  <c r="AP3068" i="11"/>
  <c r="AS3068" i="11" s="1"/>
  <c r="AP3093" i="11"/>
  <c r="AS3093" i="11" s="1"/>
  <c r="AP3097" i="11"/>
  <c r="AS3097" i="11" s="1"/>
  <c r="AP3067" i="11"/>
  <c r="AS3067" i="11" s="1"/>
  <c r="AP3148" i="11"/>
  <c r="AS3148" i="11" s="1"/>
  <c r="AP3123" i="11"/>
  <c r="AS3123" i="11" s="1"/>
  <c r="AP3112" i="11"/>
  <c r="AS3112" i="11" s="1"/>
  <c r="AP3072" i="11"/>
  <c r="AS3072" i="11" s="1"/>
  <c r="AN3136" i="11"/>
  <c r="AR3136" i="11" s="1"/>
  <c r="AP3095" i="11"/>
  <c r="AS3095" i="11" s="1"/>
  <c r="AN3071" i="11"/>
  <c r="AR3071" i="11" s="1"/>
  <c r="AN3088" i="11"/>
  <c r="AR3088" i="11" s="1"/>
  <c r="AP3055" i="11"/>
  <c r="AS3055" i="11" s="1"/>
  <c r="AN3099" i="11"/>
  <c r="AR3099" i="11" s="1"/>
  <c r="AP3145" i="11"/>
  <c r="AS3145" i="11" s="1"/>
  <c r="AP3077" i="11"/>
  <c r="AS3077" i="11" s="1"/>
  <c r="AP3080" i="11"/>
  <c r="AS3080" i="11" s="1"/>
  <c r="AP3050" i="11"/>
  <c r="AS3050" i="11" s="1"/>
  <c r="AN3054" i="11"/>
  <c r="AR3054" i="11" s="1"/>
  <c r="AN3097" i="11"/>
  <c r="AR3097" i="11" s="1"/>
  <c r="AP3135" i="11"/>
  <c r="AS3135" i="11" s="1"/>
  <c r="AP3150" i="11"/>
  <c r="AS3150" i="11" s="1"/>
  <c r="AN3107" i="11"/>
  <c r="AR3107" i="11" s="1"/>
  <c r="AP3057" i="11"/>
  <c r="AS3057" i="11" s="1"/>
  <c r="AP3108" i="11"/>
  <c r="AS3108" i="11" s="1"/>
  <c r="AN3135" i="11"/>
  <c r="AR3135" i="11" s="1"/>
  <c r="AP3117" i="11"/>
  <c r="AS3117" i="11" s="1"/>
  <c r="AP3152" i="11"/>
  <c r="AS3152" i="11" s="1"/>
  <c r="AP3096" i="11"/>
  <c r="AS3096" i="11" s="1"/>
  <c r="AP3109" i="11"/>
  <c r="AS3109" i="11" s="1"/>
  <c r="AN3146" i="11"/>
  <c r="AR3146" i="11" s="1"/>
  <c r="AP3053" i="11"/>
  <c r="AS3053" i="11" s="1"/>
  <c r="AP3090" i="11"/>
  <c r="AS3090" i="11" s="1"/>
  <c r="AN3059" i="11"/>
  <c r="AR3059" i="11" s="1"/>
  <c r="AN3050" i="11"/>
  <c r="AR3050" i="11" s="1"/>
  <c r="AN3089" i="11"/>
  <c r="AR3089" i="11" s="1"/>
  <c r="AN3061" i="11"/>
  <c r="AR3061" i="11" s="1"/>
  <c r="AN3123" i="11"/>
  <c r="AR3123" i="11" s="1"/>
  <c r="AP3140" i="11"/>
  <c r="AS3140" i="11" s="1"/>
  <c r="AN3078" i="11"/>
  <c r="AR3078" i="11" s="1"/>
  <c r="AN3137" i="11"/>
  <c r="AR3137" i="11" s="1"/>
  <c r="AN3143" i="11"/>
  <c r="AR3143" i="11" s="1"/>
  <c r="AN3067" i="11"/>
  <c r="AR3067" i="11" s="1"/>
  <c r="AN3052" i="11"/>
  <c r="AR3052" i="11" s="1"/>
  <c r="AP3144" i="11"/>
  <c r="AS3144" i="11" s="1"/>
  <c r="AP3059" i="11"/>
  <c r="AS3059" i="11" s="1"/>
  <c r="AP3056" i="11"/>
  <c r="AS3056" i="11" s="1"/>
  <c r="AN3119" i="11"/>
  <c r="AR3119" i="11" s="1"/>
  <c r="AN3086" i="11"/>
  <c r="AR3086" i="11" s="1"/>
  <c r="AN3072" i="11"/>
  <c r="AR3072" i="11" s="1"/>
  <c r="AP3098" i="11"/>
  <c r="AS3098" i="11" s="1"/>
  <c r="AP3116" i="11"/>
  <c r="AS3116" i="11" s="1"/>
  <c r="AP3102" i="11"/>
  <c r="AS3102" i="11" s="1"/>
  <c r="AP3114" i="11"/>
  <c r="AS3114" i="11" s="1"/>
  <c r="AP3086" i="11"/>
  <c r="AS3086" i="11" s="1"/>
  <c r="AP3052" i="11"/>
  <c r="AS3052" i="11" s="1"/>
  <c r="AN3111" i="11"/>
  <c r="AR3111" i="11" s="1"/>
  <c r="AN3057" i="11"/>
  <c r="AR3057" i="11" s="1"/>
  <c r="AN3134" i="11"/>
  <c r="AR3134" i="11" s="1"/>
  <c r="AN3073" i="11"/>
  <c r="AR3073" i="11" s="1"/>
  <c r="AN3063" i="11"/>
  <c r="AR3063" i="11" s="1"/>
  <c r="AN3140" i="11"/>
  <c r="AR3140" i="11" s="1"/>
  <c r="AP3142" i="11"/>
  <c r="AS3142" i="11" s="1"/>
  <c r="AP3058" i="11"/>
  <c r="AS3058" i="11" s="1"/>
  <c r="AP3081" i="11"/>
  <c r="AS3081" i="11" s="1"/>
  <c r="AN3142" i="11"/>
  <c r="AR3142" i="11" s="1"/>
  <c r="AP3073" i="11"/>
  <c r="AS3073" i="11" s="1"/>
  <c r="AP3100" i="11"/>
  <c r="AS3100" i="11" s="1"/>
  <c r="AN3075" i="11"/>
  <c r="AR3075" i="11" s="1"/>
  <c r="AN3150" i="11"/>
  <c r="AR3150" i="11" s="1"/>
  <c r="AN3080" i="11"/>
  <c r="AR3080" i="11" s="1"/>
  <c r="AN3079" i="11"/>
  <c r="AR3079" i="11" s="1"/>
  <c r="AP3101" i="11"/>
  <c r="AS3101" i="11" s="1"/>
  <c r="AN3082" i="11"/>
  <c r="AR3082" i="11" s="1"/>
  <c r="AN3081" i="11"/>
  <c r="AR3081" i="11" s="1"/>
  <c r="AN3120" i="11"/>
  <c r="AR3120" i="11" s="1"/>
  <c r="AN3098" i="11"/>
  <c r="AR3098" i="11" s="1"/>
  <c r="AP3062" i="11"/>
  <c r="AS3062" i="11" s="1"/>
  <c r="AP3134" i="11"/>
  <c r="AS3134" i="11" s="1"/>
  <c r="AP3083" i="11"/>
  <c r="AS3083" i="11" s="1"/>
  <c r="AN3051" i="11"/>
  <c r="AR3051" i="11" s="1"/>
  <c r="AN3077" i="11"/>
  <c r="AR3077" i="11" s="1"/>
  <c r="AN3148" i="11"/>
  <c r="AR3148" i="11" s="1"/>
  <c r="AP3075" i="11"/>
  <c r="AS3075" i="11" s="1"/>
  <c r="AP3136" i="11"/>
  <c r="AS3136" i="11" s="1"/>
  <c r="AN3126" i="11"/>
  <c r="AR3126" i="11" s="1"/>
  <c r="AN3147" i="11"/>
  <c r="AR3147" i="11" s="1"/>
  <c r="AN3152" i="11"/>
  <c r="AR3152" i="11" s="1"/>
  <c r="AN3114" i="11"/>
  <c r="AR3114" i="11" s="1"/>
  <c r="AN3069" i="11"/>
  <c r="AR3069" i="11" s="1"/>
  <c r="AP3139" i="11"/>
  <c r="AS3139" i="11" s="1"/>
  <c r="AP3129" i="11"/>
  <c r="AS3129" i="11" s="1"/>
  <c r="AN3133" i="11"/>
  <c r="AR3133" i="11" s="1"/>
  <c r="AN3154" i="11"/>
  <c r="AR3154" i="11" s="1"/>
  <c r="AN3102" i="11"/>
  <c r="AR3102" i="11" s="1"/>
  <c r="AP3133" i="11"/>
  <c r="AS3133" i="11" s="1"/>
  <c r="AP3120" i="11"/>
  <c r="AS3120" i="11" s="1"/>
  <c r="AN3095" i="11"/>
  <c r="AR3095" i="11" s="1"/>
  <c r="AN3058" i="11"/>
  <c r="AR3058" i="11" s="1"/>
  <c r="AP3061" i="11"/>
  <c r="AS3061" i="11" s="1"/>
  <c r="AN3093" i="11"/>
  <c r="AR3093" i="11" s="1"/>
  <c r="AN3090" i="11"/>
  <c r="AR3090" i="11" s="1"/>
  <c r="AN3092" i="11"/>
  <c r="AR3092" i="11" s="1"/>
  <c r="AN3144" i="11"/>
  <c r="AR3144" i="11" s="1"/>
  <c r="AP3091" i="11"/>
  <c r="AS3091" i="11" s="1"/>
  <c r="AP3074" i="11"/>
  <c r="AS3074" i="11" s="1"/>
  <c r="AP3141" i="11"/>
  <c r="AS3141" i="11" s="1"/>
  <c r="AN3101" i="11"/>
  <c r="AR3101" i="11" s="1"/>
  <c r="AP3089" i="11"/>
  <c r="AS3089" i="11" s="1"/>
  <c r="AN3100" i="11"/>
  <c r="AR3100" i="11" s="1"/>
  <c r="AN3132" i="11"/>
  <c r="AR3132" i="11" s="1"/>
  <c r="AN3109" i="11"/>
  <c r="AR3109" i="11" s="1"/>
  <c r="AP3054" i="11"/>
  <c r="AS3054" i="11" s="1"/>
  <c r="AN3131" i="11"/>
  <c r="AR3131" i="11" s="1"/>
  <c r="AN3108" i="11"/>
  <c r="AR3108" i="11" s="1"/>
  <c r="AP3066" i="11"/>
  <c r="AS3066" i="11" s="1"/>
  <c r="AN3083" i="11"/>
  <c r="AR3083" i="11" s="1"/>
  <c r="AP3111" i="11"/>
  <c r="AS3111" i="11" s="1"/>
  <c r="AP3115" i="11"/>
  <c r="AS3115" i="11" s="1"/>
  <c r="AN3060" i="11"/>
  <c r="AR3060" i="11" s="1"/>
  <c r="AP3119" i="11"/>
  <c r="AS3119" i="11" s="1"/>
  <c r="AN3125" i="11"/>
  <c r="AR3125" i="11" s="1"/>
  <c r="AN3145" i="11"/>
  <c r="AR3145" i="11" s="1"/>
  <c r="AP3082" i="11"/>
  <c r="AS3082" i="11" s="1"/>
  <c r="AN3115" i="11"/>
  <c r="AR3115" i="11" s="1"/>
  <c r="AN3128" i="11"/>
  <c r="AR3128" i="11" s="1"/>
  <c r="AP3137" i="11"/>
  <c r="AS3137" i="11" s="1"/>
  <c r="AN3068" i="11"/>
  <c r="AR3068" i="11" s="1"/>
  <c r="AP3104" i="11"/>
  <c r="AS3104" i="11" s="1"/>
  <c r="AN3091" i="11"/>
  <c r="AR3091" i="11" s="1"/>
  <c r="AN3074" i="11"/>
  <c r="AR3074" i="11" s="1"/>
  <c r="AP3103" i="11"/>
  <c r="AS3103" i="11" s="1"/>
  <c r="AN3141" i="11"/>
  <c r="AR3141" i="11" s="1"/>
  <c r="AP3099" i="11"/>
  <c r="AS3099" i="11" s="1"/>
  <c r="AP3110" i="11"/>
  <c r="AS3110" i="11" s="1"/>
  <c r="AN3084" i="11"/>
  <c r="AR3084" i="11" s="1"/>
  <c r="AP3149" i="11"/>
  <c r="AS3149" i="11" s="1"/>
  <c r="AN3124" i="11"/>
  <c r="AR3124" i="11" s="1"/>
  <c r="AP3085" i="11"/>
  <c r="AS3085" i="11" s="1"/>
  <c r="AP3147" i="11"/>
  <c r="AS3147" i="11" s="1"/>
  <c r="AP3128" i="11"/>
  <c r="AS3128" i="11" s="1"/>
  <c r="AP3126" i="11"/>
  <c r="AS3126" i="11" s="1"/>
  <c r="AP3060" i="11"/>
  <c r="AS3060" i="11" s="1"/>
  <c r="AN3129" i="11"/>
  <c r="AR3129" i="11" s="1"/>
  <c r="AN3053" i="11"/>
  <c r="AR3053" i="11" s="1"/>
  <c r="AP3153" i="11"/>
  <c r="AS3153" i="11" s="1"/>
  <c r="AP3146" i="11"/>
  <c r="AS3146" i="11" s="1"/>
  <c r="AN3116" i="11"/>
  <c r="AR3116" i="11" s="1"/>
  <c r="AN3056" i="11"/>
  <c r="AR3056" i="11" s="1"/>
  <c r="AN3110" i="11"/>
  <c r="AR3110" i="11" s="1"/>
  <c r="AP3143" i="11"/>
  <c r="AS3143" i="11" s="1"/>
  <c r="AP3132" i="11"/>
  <c r="AS3132" i="11" s="1"/>
  <c r="AN3127" i="11"/>
  <c r="AR3127" i="11" s="1"/>
  <c r="AN3076" i="11"/>
  <c r="AR3076" i="11" s="1"/>
  <c r="AP3154" i="11"/>
  <c r="AS3154" i="11" s="1"/>
  <c r="AP3078" i="11"/>
  <c r="AS3078" i="11" s="1"/>
  <c r="AP3113" i="11"/>
  <c r="AS3113" i="11" s="1"/>
  <c r="AP3063" i="11"/>
  <c r="AS3063" i="11" s="1"/>
  <c r="AP3131" i="11"/>
  <c r="AS3131" i="11" s="1"/>
  <c r="AN3085" i="11"/>
  <c r="AR3085" i="11" s="1"/>
  <c r="L27" i="54"/>
  <c r="I90" i="58"/>
  <c r="I71" i="58"/>
  <c r="I72" i="58" s="1"/>
  <c r="U38" i="54"/>
  <c r="AB38" i="54" s="1"/>
  <c r="AE38" i="54" s="1"/>
  <c r="H45" i="54"/>
  <c r="I45" i="54" s="1"/>
  <c r="J45" i="54" s="1"/>
  <c r="AA270" i="54"/>
  <c r="AD270" i="54" s="1"/>
  <c r="T60" i="54"/>
  <c r="AA60" i="54" s="1"/>
  <c r="AD60" i="54" s="1"/>
  <c r="I244" i="54"/>
  <c r="J244" i="54" s="1"/>
  <c r="H34" i="54"/>
  <c r="I34" i="54" s="1"/>
  <c r="J34" i="54" s="1"/>
  <c r="M269" i="54"/>
  <c r="G52" i="33"/>
  <c r="N248" i="54"/>
  <c r="N38" i="54" s="1"/>
  <c r="T248" i="54"/>
  <c r="H248" i="54"/>
  <c r="AN274" i="11"/>
  <c r="AR274" i="11" s="1"/>
  <c r="AN282" i="11"/>
  <c r="AR282" i="11" s="1"/>
  <c r="AN285" i="11"/>
  <c r="AR285" i="11" s="1"/>
  <c r="AP268" i="11"/>
  <c r="AS268" i="11" s="1"/>
  <c r="AP296" i="11"/>
  <c r="AS296" i="11" s="1"/>
  <c r="AN283" i="11"/>
  <c r="AR283" i="11" s="1"/>
  <c r="AP293" i="11"/>
  <c r="AS293" i="11" s="1"/>
  <c r="AN296" i="11"/>
  <c r="AR296" i="11" s="1"/>
  <c r="AN220" i="11"/>
  <c r="AR220" i="11" s="1"/>
  <c r="AN307" i="11"/>
  <c r="AR307" i="11" s="1"/>
  <c r="AP285" i="11"/>
  <c r="AS285" i="11" s="1"/>
  <c r="AP284" i="11"/>
  <c r="AS284" i="11" s="1"/>
  <c r="AN277" i="11"/>
  <c r="AR277" i="11" s="1"/>
  <c r="AN313" i="11"/>
  <c r="AR313" i="11" s="1"/>
  <c r="AP273" i="11"/>
  <c r="AS273" i="11" s="1"/>
  <c r="AN288" i="11"/>
  <c r="AR288" i="11" s="1"/>
  <c r="AP309" i="11"/>
  <c r="AS309" i="11" s="1"/>
  <c r="AP274" i="11"/>
  <c r="AS274" i="11" s="1"/>
  <c r="AN300" i="11"/>
  <c r="AR300" i="11" s="1"/>
  <c r="AN262" i="11"/>
  <c r="AR262" i="11" s="1"/>
  <c r="AN236" i="11"/>
  <c r="AR236" i="11" s="1"/>
  <c r="AN229" i="11"/>
  <c r="AR229" i="11" s="1"/>
  <c r="AP308" i="11"/>
  <c r="AS308" i="11" s="1"/>
  <c r="AN226" i="11"/>
  <c r="AR226" i="11" s="1"/>
  <c r="AP241" i="11"/>
  <c r="AS241" i="11" s="1"/>
  <c r="AN312" i="11"/>
  <c r="AR312" i="11" s="1"/>
  <c r="AN317" i="11"/>
  <c r="AR317" i="11" s="1"/>
  <c r="AN284" i="11"/>
  <c r="AR284" i="11" s="1"/>
  <c r="AN260" i="11"/>
  <c r="AR260" i="11" s="1"/>
  <c r="AN215" i="11"/>
  <c r="AR215" i="11" s="1"/>
  <c r="AN272" i="11"/>
  <c r="AR272" i="11" s="1"/>
  <c r="AN289" i="11"/>
  <c r="AR289" i="11" s="1"/>
  <c r="AN254" i="11"/>
  <c r="AR254" i="11" s="1"/>
  <c r="AN309" i="11"/>
  <c r="AR309" i="11" s="1"/>
  <c r="AN241" i="11"/>
  <c r="AR241" i="11" s="1"/>
  <c r="AP257" i="11"/>
  <c r="AS257" i="11" s="1"/>
  <c r="AN250" i="11"/>
  <c r="AR250" i="11" s="1"/>
  <c r="AN253" i="11"/>
  <c r="AR253" i="11" s="1"/>
  <c r="AN287" i="11"/>
  <c r="AR287" i="11" s="1"/>
  <c r="AN297" i="11"/>
  <c r="AR297" i="11" s="1"/>
  <c r="AN266" i="11"/>
  <c r="AR266" i="11" s="1"/>
  <c r="AP248" i="11"/>
  <c r="AS248" i="11" s="1"/>
  <c r="AN267" i="11"/>
  <c r="AR267" i="11" s="1"/>
  <c r="AP307" i="11"/>
  <c r="AS307" i="11" s="1"/>
  <c r="AP237" i="11"/>
  <c r="AS237" i="11" s="1"/>
  <c r="AP239" i="11"/>
  <c r="AS239" i="11" s="1"/>
  <c r="AN219" i="11"/>
  <c r="AR219" i="11" s="1"/>
  <c r="AN271" i="11"/>
  <c r="AR271" i="11" s="1"/>
  <c r="AP290" i="11"/>
  <c r="AS290" i="11" s="1"/>
  <c r="AP313" i="11"/>
  <c r="AS313" i="11" s="1"/>
  <c r="AN286" i="11"/>
  <c r="AR286" i="11" s="1"/>
  <c r="AN261" i="11"/>
  <c r="AR261" i="11" s="1"/>
  <c r="AP261" i="11"/>
  <c r="AS261" i="11" s="1"/>
  <c r="AN223" i="11"/>
  <c r="AR223" i="11" s="1"/>
  <c r="AP286" i="11"/>
  <c r="AS286" i="11" s="1"/>
  <c r="AN268" i="11"/>
  <c r="AR268" i="11" s="1"/>
  <c r="AP230" i="11"/>
  <c r="AS230" i="11" s="1"/>
  <c r="AP301" i="11"/>
  <c r="AS301" i="11" s="1"/>
  <c r="AN257" i="11"/>
  <c r="AR257" i="11" s="1"/>
  <c r="AP316" i="11"/>
  <c r="AS316" i="11" s="1"/>
  <c r="AN232" i="11"/>
  <c r="AR232" i="11" s="1"/>
  <c r="AP232" i="11"/>
  <c r="AS232" i="11" s="1"/>
  <c r="AP299" i="11"/>
  <c r="AS299" i="11" s="1"/>
  <c r="AP303" i="11"/>
  <c r="AS303" i="11" s="1"/>
  <c r="AP289" i="11"/>
  <c r="AS289" i="11" s="1"/>
  <c r="AN230" i="11"/>
  <c r="AR230" i="11" s="1"/>
  <c r="AN280" i="11"/>
  <c r="AR280" i="11" s="1"/>
  <c r="AN237" i="11"/>
  <c r="AR237" i="11" s="1"/>
  <c r="AN293" i="11"/>
  <c r="AR293" i="11" s="1"/>
  <c r="AP264" i="11"/>
  <c r="AS264" i="11" s="1"/>
  <c r="AN290" i="11"/>
  <c r="AR290" i="11" s="1"/>
  <c r="AN239" i="11"/>
  <c r="AR239" i="11" s="1"/>
  <c r="AP269" i="11"/>
  <c r="AS269" i="11" s="1"/>
  <c r="AN221" i="11"/>
  <c r="AR221" i="11" s="1"/>
  <c r="AN295" i="11"/>
  <c r="AR295" i="11" s="1"/>
  <c r="AP266" i="11"/>
  <c r="AS266" i="11" s="1"/>
  <c r="AP294" i="11"/>
  <c r="AS294" i="11" s="1"/>
  <c r="AP311" i="11"/>
  <c r="AS311" i="11" s="1"/>
  <c r="AN276" i="11"/>
  <c r="AR276" i="11" s="1"/>
  <c r="AN259" i="11"/>
  <c r="AR259" i="11" s="1"/>
  <c r="AN222" i="11"/>
  <c r="AR222" i="11" s="1"/>
  <c r="AP280" i="11"/>
  <c r="AS280" i="11" s="1"/>
  <c r="AP246" i="11"/>
  <c r="AS246" i="11" s="1"/>
  <c r="AN225" i="11"/>
  <c r="AR225" i="11" s="1"/>
  <c r="AN275" i="11"/>
  <c r="AR275" i="11" s="1"/>
  <c r="AN235" i="11"/>
  <c r="AR235" i="11" s="1"/>
  <c r="AP314" i="11"/>
  <c r="AS314" i="11" s="1"/>
  <c r="AN304" i="11"/>
  <c r="AR304" i="11" s="1"/>
  <c r="AN270" i="11"/>
  <c r="AR270" i="11" s="1"/>
  <c r="AP231" i="11"/>
  <c r="AS231" i="11" s="1"/>
  <c r="AN234" i="11"/>
  <c r="AR234" i="11" s="1"/>
  <c r="AN249" i="11"/>
  <c r="AR249" i="11" s="1"/>
  <c r="AP253" i="11"/>
  <c r="AS253" i="11" s="1"/>
  <c r="AP279" i="11"/>
  <c r="AS279" i="11" s="1"/>
  <c r="AP282" i="11"/>
  <c r="AS282" i="11" s="1"/>
  <c r="AP318" i="11"/>
  <c r="AS318" i="11" s="1"/>
  <c r="AN265" i="11"/>
  <c r="AR265" i="11" s="1"/>
  <c r="AN299" i="11"/>
  <c r="AR299" i="11" s="1"/>
  <c r="AP302" i="11"/>
  <c r="AS302" i="11" s="1"/>
  <c r="AN311" i="11"/>
  <c r="AR311" i="11" s="1"/>
  <c r="AN298" i="11"/>
  <c r="AR298" i="11" s="1"/>
  <c r="AP262" i="11"/>
  <c r="AS262" i="11" s="1"/>
  <c r="AP287" i="11"/>
  <c r="AS287" i="11" s="1"/>
  <c r="AP288" i="11"/>
  <c r="AS288" i="11" s="1"/>
  <c r="AP267" i="11"/>
  <c r="AS267" i="11" s="1"/>
  <c r="AP255" i="11"/>
  <c r="AS255" i="11" s="1"/>
  <c r="AP250" i="11"/>
  <c r="AS250" i="11" s="1"/>
  <c r="AP218" i="11"/>
  <c r="AS218" i="11" s="1"/>
  <c r="AP234" i="11"/>
  <c r="AS234" i="11" s="1"/>
  <c r="AN258" i="11"/>
  <c r="AR258" i="11" s="1"/>
  <c r="AN318" i="11"/>
  <c r="AR318" i="11" s="1"/>
  <c r="AP216" i="11"/>
  <c r="AS216" i="11" s="1"/>
  <c r="AN251" i="11"/>
  <c r="AR251" i="11" s="1"/>
  <c r="AN244" i="11"/>
  <c r="AR244" i="11" s="1"/>
  <c r="AN291" i="11"/>
  <c r="AR291" i="11" s="1"/>
  <c r="AP281" i="11"/>
  <c r="AS281" i="11" s="1"/>
  <c r="AP227" i="11"/>
  <c r="AS227" i="11" s="1"/>
  <c r="AN308" i="11"/>
  <c r="AR308" i="11" s="1"/>
  <c r="AN217" i="11"/>
  <c r="AR217" i="11" s="1"/>
  <c r="AP295" i="11"/>
  <c r="AS295" i="11" s="1"/>
  <c r="AP225" i="11"/>
  <c r="AS225" i="11" s="1"/>
  <c r="AN218" i="11"/>
  <c r="AR218" i="11" s="1"/>
  <c r="AN224" i="11"/>
  <c r="AR224" i="11" s="1"/>
  <c r="AP251" i="11"/>
  <c r="AS251" i="11" s="1"/>
  <c r="AN278" i="11"/>
  <c r="AR278" i="11" s="1"/>
  <c r="AP224" i="11"/>
  <c r="AS224" i="11" s="1"/>
  <c r="AP306" i="11"/>
  <c r="AS306" i="11" s="1"/>
  <c r="AN238" i="11"/>
  <c r="AR238" i="11" s="1"/>
  <c r="AP272" i="11"/>
  <c r="AS272" i="11" s="1"/>
  <c r="AP259" i="11"/>
  <c r="AS259" i="11" s="1"/>
  <c r="AP291" i="11"/>
  <c r="AS291" i="11" s="1"/>
  <c r="AP247" i="11"/>
  <c r="AS247" i="11" s="1"/>
  <c r="AN243" i="11"/>
  <c r="AR243" i="11" s="1"/>
  <c r="AN301" i="11"/>
  <c r="AR301" i="11" s="1"/>
  <c r="AP265" i="11"/>
  <c r="AS265" i="11" s="1"/>
  <c r="AP277" i="11"/>
  <c r="AS277" i="11" s="1"/>
  <c r="AP219" i="11"/>
  <c r="AS219" i="11" s="1"/>
  <c r="AN228" i="11"/>
  <c r="AR228" i="11" s="1"/>
  <c r="AN255" i="11"/>
  <c r="AR255" i="11" s="1"/>
  <c r="AN316" i="11"/>
  <c r="AR316" i="11" s="1"/>
  <c r="AN310" i="11"/>
  <c r="AR310" i="11" s="1"/>
  <c r="AN306" i="11"/>
  <c r="AR306" i="11" s="1"/>
  <c r="AP258" i="11"/>
  <c r="AS258" i="11" s="1"/>
  <c r="AN231" i="11"/>
  <c r="AR231" i="11" s="1"/>
  <c r="AP297" i="11"/>
  <c r="AS297" i="11" s="1"/>
  <c r="AN302" i="11"/>
  <c r="AR302" i="11" s="1"/>
  <c r="AP215" i="11"/>
  <c r="AS215" i="11" s="1"/>
  <c r="AN292" i="11"/>
  <c r="AR292" i="11" s="1"/>
  <c r="AP221" i="11"/>
  <c r="AS221" i="11" s="1"/>
  <c r="AP240" i="11"/>
  <c r="AS240" i="11" s="1"/>
  <c r="AP254" i="11"/>
  <c r="AS254" i="11" s="1"/>
  <c r="AP249" i="11"/>
  <c r="AS249" i="11" s="1"/>
  <c r="AP223" i="11"/>
  <c r="AS223" i="11" s="1"/>
  <c r="AN303" i="11"/>
  <c r="AR303" i="11" s="1"/>
  <c r="AP245" i="11"/>
  <c r="AS245" i="11" s="1"/>
  <c r="AN256" i="11"/>
  <c r="AR256" i="11" s="1"/>
  <c r="AP244" i="11"/>
  <c r="AS244" i="11" s="1"/>
  <c r="AP270" i="11"/>
  <c r="AS270" i="11" s="1"/>
  <c r="AP310" i="11"/>
  <c r="AS310" i="11" s="1"/>
  <c r="AP312" i="11"/>
  <c r="AS312" i="11" s="1"/>
  <c r="AP263" i="11"/>
  <c r="AS263" i="11" s="1"/>
  <c r="AN273" i="11"/>
  <c r="AR273" i="11" s="1"/>
  <c r="AN264" i="11"/>
  <c r="AR264" i="11" s="1"/>
  <c r="AN242" i="11"/>
  <c r="AR242" i="11" s="1"/>
  <c r="AP220" i="11"/>
  <c r="AS220" i="11" s="1"/>
  <c r="AP298" i="11"/>
  <c r="AS298" i="11" s="1"/>
  <c r="AP292" i="11"/>
  <c r="AS292" i="11" s="1"/>
  <c r="AP271" i="11"/>
  <c r="AS271" i="11" s="1"/>
  <c r="AN216" i="11"/>
  <c r="AR216" i="11" s="1"/>
  <c r="AN247" i="11"/>
  <c r="AR247" i="11" s="1"/>
  <c r="AN248" i="11"/>
  <c r="AR248" i="11" s="1"/>
  <c r="AN245" i="11"/>
  <c r="AR245" i="11" s="1"/>
  <c r="AP256" i="11"/>
  <c r="AS256" i="11" s="1"/>
  <c r="AP243" i="11"/>
  <c r="AS243" i="11" s="1"/>
  <c r="AP300" i="11"/>
  <c r="AS300" i="11" s="1"/>
  <c r="AP260" i="11"/>
  <c r="AS260" i="11" s="1"/>
  <c r="AN233" i="11"/>
  <c r="AR233" i="11" s="1"/>
  <c r="AP305" i="11"/>
  <c r="AS305" i="11" s="1"/>
  <c r="AN263" i="11"/>
  <c r="AR263" i="11" s="1"/>
  <c r="AN281" i="11"/>
  <c r="AR281" i="11" s="1"/>
  <c r="AN227" i="11"/>
  <c r="AR227" i="11" s="1"/>
  <c r="AP317" i="11"/>
  <c r="AS317" i="11" s="1"/>
  <c r="AN252" i="11"/>
  <c r="AR252" i="11" s="1"/>
  <c r="AP278" i="11"/>
  <c r="AS278" i="11" s="1"/>
  <c r="AP304" i="11"/>
  <c r="AS304" i="11" s="1"/>
  <c r="AP242" i="11"/>
  <c r="AS242" i="11" s="1"/>
  <c r="AN279" i="11"/>
  <c r="AR279" i="11" s="1"/>
  <c r="AN269" i="11"/>
  <c r="AR269" i="11" s="1"/>
  <c r="AN246" i="11"/>
  <c r="AR246" i="11" s="1"/>
  <c r="AP252" i="11"/>
  <c r="AS252" i="11" s="1"/>
  <c r="AP226" i="11"/>
  <c r="AS226" i="11" s="1"/>
  <c r="AP315" i="11"/>
  <c r="AS315" i="11" s="1"/>
  <c r="AP238" i="11"/>
  <c r="AS238" i="11" s="1"/>
  <c r="AP229" i="11"/>
  <c r="AS229" i="11" s="1"/>
  <c r="AP233" i="11"/>
  <c r="AS233" i="11" s="1"/>
  <c r="AP222" i="11"/>
  <c r="AS222" i="11" s="1"/>
  <c r="AN305" i="11"/>
  <c r="AR305" i="11" s="1"/>
  <c r="AP236" i="11"/>
  <c r="AS236" i="11" s="1"/>
  <c r="AP283" i="11"/>
  <c r="AS283" i="11" s="1"/>
  <c r="AN240" i="11"/>
  <c r="AR240" i="11" s="1"/>
  <c r="AP319" i="11"/>
  <c r="AS319" i="11" s="1"/>
  <c r="AP228" i="11"/>
  <c r="AS228" i="11" s="1"/>
  <c r="AN315" i="11"/>
  <c r="AR315" i="11" s="1"/>
  <c r="AP235" i="11"/>
  <c r="AS235" i="11" s="1"/>
  <c r="AN314" i="11"/>
  <c r="AR314" i="11" s="1"/>
  <c r="AP276" i="11"/>
  <c r="AS276" i="11" s="1"/>
  <c r="AN294" i="11"/>
  <c r="AR294" i="11" s="1"/>
  <c r="AN319" i="11"/>
  <c r="AR319" i="11" s="1"/>
  <c r="AP217" i="11"/>
  <c r="AS217" i="11" s="1"/>
  <c r="AP275" i="11"/>
  <c r="AS275" i="11" s="1"/>
  <c r="L38" i="54"/>
  <c r="I246" i="54"/>
  <c r="J246" i="54" s="1"/>
  <c r="H36" i="54"/>
  <c r="I36" i="54" s="1"/>
  <c r="J36" i="54" s="1"/>
  <c r="AA247" i="54"/>
  <c r="AD247" i="54" s="1"/>
  <c r="T37" i="54"/>
  <c r="AA37" i="54" s="1"/>
  <c r="AD37" i="54" s="1"/>
  <c r="O107" i="54"/>
  <c r="T233" i="54"/>
  <c r="N233" i="54"/>
  <c r="N23" i="54" s="1"/>
  <c r="H233" i="54"/>
  <c r="AN2236" i="11"/>
  <c r="AR2236" i="11" s="1"/>
  <c r="AN2232" i="11"/>
  <c r="AR2232" i="11" s="1"/>
  <c r="AP2228" i="11"/>
  <c r="AS2228" i="11" s="1"/>
  <c r="AN2226" i="11"/>
  <c r="AR2226" i="11" s="1"/>
  <c r="AP2257" i="11"/>
  <c r="AS2257" i="11" s="1"/>
  <c r="AP2287" i="11"/>
  <c r="AS2287" i="11" s="1"/>
  <c r="AP2305" i="11"/>
  <c r="AS2305" i="11" s="1"/>
  <c r="AP2216" i="11"/>
  <c r="AS2216" i="11" s="1"/>
  <c r="AN2312" i="11"/>
  <c r="AR2312" i="11" s="1"/>
  <c r="AN2237" i="11"/>
  <c r="AR2237" i="11" s="1"/>
  <c r="AP2226" i="11"/>
  <c r="AS2226" i="11" s="1"/>
  <c r="AN2253" i="11"/>
  <c r="AR2253" i="11" s="1"/>
  <c r="AN2225" i="11"/>
  <c r="AR2225" i="11" s="1"/>
  <c r="AP2231" i="11"/>
  <c r="AS2231" i="11" s="1"/>
  <c r="AP2290" i="11"/>
  <c r="AS2290" i="11" s="1"/>
  <c r="AN2287" i="11"/>
  <c r="AR2287" i="11" s="1"/>
  <c r="AN2264" i="11"/>
  <c r="AR2264" i="11" s="1"/>
  <c r="AN2305" i="11"/>
  <c r="AR2305" i="11" s="1"/>
  <c r="AP2273" i="11"/>
  <c r="AS2273" i="11" s="1"/>
  <c r="AP2223" i="11"/>
  <c r="AS2223" i="11" s="1"/>
  <c r="AP2252" i="11"/>
  <c r="AS2252" i="11" s="1"/>
  <c r="AP2307" i="11"/>
  <c r="AS2307" i="11" s="1"/>
  <c r="AP2258" i="11"/>
  <c r="AS2258" i="11" s="1"/>
  <c r="AN2249" i="11"/>
  <c r="AR2249" i="11" s="1"/>
  <c r="AN2300" i="11"/>
  <c r="AR2300" i="11" s="1"/>
  <c r="AP2210" i="11"/>
  <c r="AS2210" i="11" s="1"/>
  <c r="AP2259" i="11"/>
  <c r="AS2259" i="11" s="1"/>
  <c r="AN2255" i="11"/>
  <c r="AR2255" i="11" s="1"/>
  <c r="AP2276" i="11"/>
  <c r="AS2276" i="11" s="1"/>
  <c r="AP2243" i="11"/>
  <c r="AS2243" i="11" s="1"/>
  <c r="AN2273" i="11"/>
  <c r="AR2273" i="11" s="1"/>
  <c r="AN2296" i="11"/>
  <c r="AR2296" i="11" s="1"/>
  <c r="AP2262" i="11"/>
  <c r="AS2262" i="11" s="1"/>
  <c r="AP2215" i="11"/>
  <c r="AS2215" i="11" s="1"/>
  <c r="AP2269" i="11"/>
  <c r="AS2269" i="11" s="1"/>
  <c r="AP2241" i="11"/>
  <c r="AS2241" i="11" s="1"/>
  <c r="AN2284" i="11"/>
  <c r="AR2284" i="11" s="1"/>
  <c r="AP2310" i="11"/>
  <c r="AS2310" i="11" s="1"/>
  <c r="AP2230" i="11"/>
  <c r="AS2230" i="11" s="1"/>
  <c r="AP2234" i="11"/>
  <c r="AS2234" i="11" s="1"/>
  <c r="AP2235" i="11"/>
  <c r="AS2235" i="11" s="1"/>
  <c r="AP2239" i="11"/>
  <c r="AS2239" i="11" s="1"/>
  <c r="AP2232" i="11"/>
  <c r="AS2232" i="11" s="1"/>
  <c r="AN2270" i="11"/>
  <c r="AR2270" i="11" s="1"/>
  <c r="AP2297" i="11"/>
  <c r="AS2297" i="11" s="1"/>
  <c r="AP2220" i="11"/>
  <c r="AS2220" i="11" s="1"/>
  <c r="AN2288" i="11"/>
  <c r="AR2288" i="11" s="1"/>
  <c r="AN2314" i="11"/>
  <c r="AR2314" i="11" s="1"/>
  <c r="AP2211" i="11"/>
  <c r="AS2211" i="11" s="1"/>
  <c r="AP2236" i="11"/>
  <c r="AS2236" i="11" s="1"/>
  <c r="AP2260" i="11"/>
  <c r="AS2260" i="11" s="1"/>
  <c r="AP2292" i="11"/>
  <c r="AS2292" i="11" s="1"/>
  <c r="AN2291" i="11"/>
  <c r="AR2291" i="11" s="1"/>
  <c r="AP2242" i="11"/>
  <c r="AS2242" i="11" s="1"/>
  <c r="AP2286" i="11"/>
  <c r="AS2286" i="11" s="1"/>
  <c r="AN2231" i="11"/>
  <c r="AR2231" i="11" s="1"/>
  <c r="AP2224" i="11"/>
  <c r="AS2224" i="11" s="1"/>
  <c r="AN2258" i="11"/>
  <c r="AR2258" i="11" s="1"/>
  <c r="AN2310" i="11"/>
  <c r="AR2310" i="11" s="1"/>
  <c r="AP2247" i="11"/>
  <c r="AS2247" i="11" s="1"/>
  <c r="AN2280" i="11"/>
  <c r="AR2280" i="11" s="1"/>
  <c r="AN2235" i="11"/>
  <c r="AR2235" i="11" s="1"/>
  <c r="AN2303" i="11"/>
  <c r="AR2303" i="11" s="1"/>
  <c r="AP2274" i="11"/>
  <c r="AS2274" i="11" s="1"/>
  <c r="AN2265" i="11"/>
  <c r="AR2265" i="11" s="1"/>
  <c r="AP2255" i="11"/>
  <c r="AS2255" i="11" s="1"/>
  <c r="AP2261" i="11"/>
  <c r="AS2261" i="11" s="1"/>
  <c r="AP2251" i="11"/>
  <c r="AS2251" i="11" s="1"/>
  <c r="AN2311" i="11"/>
  <c r="AR2311" i="11" s="1"/>
  <c r="AP2293" i="11"/>
  <c r="AS2293" i="11" s="1"/>
  <c r="AN2213" i="11"/>
  <c r="AR2213" i="11" s="1"/>
  <c r="AN2223" i="11"/>
  <c r="AR2223" i="11" s="1"/>
  <c r="AN2230" i="11"/>
  <c r="AR2230" i="11" s="1"/>
  <c r="AP2229" i="11"/>
  <c r="AS2229" i="11" s="1"/>
  <c r="AN2295" i="11"/>
  <c r="AR2295" i="11" s="1"/>
  <c r="AP2271" i="11"/>
  <c r="AS2271" i="11" s="1"/>
  <c r="AN2217" i="11"/>
  <c r="AR2217" i="11" s="1"/>
  <c r="AP2313" i="11"/>
  <c r="AS2313" i="11" s="1"/>
  <c r="AN2304" i="11"/>
  <c r="AR2304" i="11" s="1"/>
  <c r="AN2252" i="11"/>
  <c r="AR2252" i="11" s="1"/>
  <c r="AN2294" i="11"/>
  <c r="AR2294" i="11" s="1"/>
  <c r="AN2313" i="11"/>
  <c r="AR2313" i="11" s="1"/>
  <c r="AN2222" i="11"/>
  <c r="AR2222" i="11" s="1"/>
  <c r="AP2265" i="11"/>
  <c r="AS2265" i="11" s="1"/>
  <c r="AP2253" i="11"/>
  <c r="AS2253" i="11" s="1"/>
  <c r="AP2278" i="11"/>
  <c r="AS2278" i="11" s="1"/>
  <c r="AP2221" i="11"/>
  <c r="AS2221" i="11" s="1"/>
  <c r="AP2298" i="11"/>
  <c r="AS2298" i="11" s="1"/>
  <c r="AN2263" i="11"/>
  <c r="AR2263" i="11" s="1"/>
  <c r="AP2304" i="11"/>
  <c r="AS2304" i="11" s="1"/>
  <c r="AP2250" i="11"/>
  <c r="AS2250" i="11" s="1"/>
  <c r="AN2290" i="11"/>
  <c r="AR2290" i="11" s="1"/>
  <c r="AP2306" i="11"/>
  <c r="AS2306" i="11" s="1"/>
  <c r="AP2267" i="11"/>
  <c r="AS2267" i="11" s="1"/>
  <c r="AP2222" i="11"/>
  <c r="AS2222" i="11" s="1"/>
  <c r="AP2288" i="11"/>
  <c r="AS2288" i="11" s="1"/>
  <c r="AN2246" i="11"/>
  <c r="AR2246" i="11" s="1"/>
  <c r="AN2286" i="11"/>
  <c r="AR2286" i="11" s="1"/>
  <c r="AN2228" i="11"/>
  <c r="AR2228" i="11" s="1"/>
  <c r="AP2296" i="11"/>
  <c r="AS2296" i="11" s="1"/>
  <c r="AP2245" i="11"/>
  <c r="AS2245" i="11" s="1"/>
  <c r="AP2248" i="11"/>
  <c r="AS2248" i="11" s="1"/>
  <c r="AP2218" i="11"/>
  <c r="AS2218" i="11" s="1"/>
  <c r="AN2242" i="11"/>
  <c r="AR2242" i="11" s="1"/>
  <c r="AP2311" i="11"/>
  <c r="AS2311" i="11" s="1"/>
  <c r="AN2268" i="11"/>
  <c r="AR2268" i="11" s="1"/>
  <c r="AN2229" i="11"/>
  <c r="AR2229" i="11" s="1"/>
  <c r="AN2227" i="11"/>
  <c r="AR2227" i="11" s="1"/>
  <c r="AN2285" i="11"/>
  <c r="AR2285" i="11" s="1"/>
  <c r="AP2270" i="11"/>
  <c r="AS2270" i="11" s="1"/>
  <c r="AN2306" i="11"/>
  <c r="AR2306" i="11" s="1"/>
  <c r="AP2303" i="11"/>
  <c r="AS2303" i="11" s="1"/>
  <c r="AP2244" i="11"/>
  <c r="AS2244" i="11" s="1"/>
  <c r="AN2233" i="11"/>
  <c r="AR2233" i="11" s="1"/>
  <c r="AP2294" i="11"/>
  <c r="AS2294" i="11" s="1"/>
  <c r="AP2213" i="11"/>
  <c r="AS2213" i="11" s="1"/>
  <c r="AP2299" i="11"/>
  <c r="AS2299" i="11" s="1"/>
  <c r="AP2309" i="11"/>
  <c r="AS2309" i="11" s="1"/>
  <c r="AN2292" i="11"/>
  <c r="AR2292" i="11" s="1"/>
  <c r="AN2248" i="11"/>
  <c r="AR2248" i="11" s="1"/>
  <c r="AN2283" i="11"/>
  <c r="AR2283" i="11" s="1"/>
  <c r="AN2250" i="11"/>
  <c r="AR2250" i="11" s="1"/>
  <c r="AP2249" i="11"/>
  <c r="AS2249" i="11" s="1"/>
  <c r="AN2241" i="11"/>
  <c r="AR2241" i="11" s="1"/>
  <c r="AP2219" i="11"/>
  <c r="AS2219" i="11" s="1"/>
  <c r="AP2301" i="11"/>
  <c r="AS2301" i="11" s="1"/>
  <c r="AP2212" i="11"/>
  <c r="AS2212" i="11" s="1"/>
  <c r="AN2281" i="11"/>
  <c r="AR2281" i="11" s="1"/>
  <c r="AN2267" i="11"/>
  <c r="AR2267" i="11" s="1"/>
  <c r="AN2239" i="11"/>
  <c r="AR2239" i="11" s="1"/>
  <c r="AP2254" i="11"/>
  <c r="AS2254" i="11" s="1"/>
  <c r="AN2243" i="11"/>
  <c r="AR2243" i="11" s="1"/>
  <c r="AN2214" i="11"/>
  <c r="AR2214" i="11" s="1"/>
  <c r="AP2295" i="11"/>
  <c r="AS2295" i="11" s="1"/>
  <c r="AP2272" i="11"/>
  <c r="AS2272" i="11" s="1"/>
  <c r="AN2309" i="11"/>
  <c r="AR2309" i="11" s="1"/>
  <c r="AN2277" i="11"/>
  <c r="AR2277" i="11" s="1"/>
  <c r="AN2275" i="11"/>
  <c r="AR2275" i="11" s="1"/>
  <c r="AN2298" i="11"/>
  <c r="AR2298" i="11" s="1"/>
  <c r="AP2282" i="11"/>
  <c r="AS2282" i="11" s="1"/>
  <c r="AN2293" i="11"/>
  <c r="AR2293" i="11" s="1"/>
  <c r="AN2212" i="11"/>
  <c r="AR2212" i="11" s="1"/>
  <c r="AP2237" i="11"/>
  <c r="AS2237" i="11" s="1"/>
  <c r="AP2246" i="11"/>
  <c r="AS2246" i="11" s="1"/>
  <c r="AN2266" i="11"/>
  <c r="AR2266" i="11" s="1"/>
  <c r="AP2238" i="11"/>
  <c r="AS2238" i="11" s="1"/>
  <c r="AN2224" i="11"/>
  <c r="AR2224" i="11" s="1"/>
  <c r="AP2281" i="11"/>
  <c r="AS2281" i="11" s="1"/>
  <c r="AP2314" i="11"/>
  <c r="AS2314" i="11" s="1"/>
  <c r="AN2215" i="11"/>
  <c r="AR2215" i="11" s="1"/>
  <c r="AN2276" i="11"/>
  <c r="AR2276" i="11" s="1"/>
  <c r="AP2233" i="11"/>
  <c r="AS2233" i="11" s="1"/>
  <c r="AN2211" i="11"/>
  <c r="AR2211" i="11" s="1"/>
  <c r="AP2266" i="11"/>
  <c r="AS2266" i="11" s="1"/>
  <c r="AN2299" i="11"/>
  <c r="AR2299" i="11" s="1"/>
  <c r="AP2279" i="11"/>
  <c r="AS2279" i="11" s="1"/>
  <c r="AN2257" i="11"/>
  <c r="AR2257" i="11" s="1"/>
  <c r="AN2302" i="11"/>
  <c r="AR2302" i="11" s="1"/>
  <c r="AP2280" i="11"/>
  <c r="AS2280" i="11" s="1"/>
  <c r="AN2301" i="11"/>
  <c r="AR2301" i="11" s="1"/>
  <c r="AN2271" i="11"/>
  <c r="AR2271" i="11" s="1"/>
  <c r="AN2269" i="11"/>
  <c r="AR2269" i="11" s="1"/>
  <c r="AN2260" i="11"/>
  <c r="AR2260" i="11" s="1"/>
  <c r="AN2221" i="11"/>
  <c r="AR2221" i="11" s="1"/>
  <c r="AN2220" i="11"/>
  <c r="AR2220" i="11" s="1"/>
  <c r="AP2285" i="11"/>
  <c r="AS2285" i="11" s="1"/>
  <c r="AN2240" i="11"/>
  <c r="AR2240" i="11" s="1"/>
  <c r="AN2216" i="11"/>
  <c r="AR2216" i="11" s="1"/>
  <c r="AP2268" i="11"/>
  <c r="AS2268" i="11" s="1"/>
  <c r="AN2274" i="11"/>
  <c r="AR2274" i="11" s="1"/>
  <c r="AN2251" i="11"/>
  <c r="AR2251" i="11" s="1"/>
  <c r="AN2254" i="11"/>
  <c r="AR2254" i="11" s="1"/>
  <c r="AP2225" i="11"/>
  <c r="AS2225" i="11" s="1"/>
  <c r="AN2245" i="11"/>
  <c r="AR2245" i="11" s="1"/>
  <c r="AP2240" i="11"/>
  <c r="AS2240" i="11" s="1"/>
  <c r="AN2210" i="11"/>
  <c r="AR2210" i="11" s="1"/>
  <c r="AN2297" i="11"/>
  <c r="AR2297" i="11" s="1"/>
  <c r="AN2247" i="11"/>
  <c r="AR2247" i="11" s="1"/>
  <c r="AN2234" i="11"/>
  <c r="AR2234" i="11" s="1"/>
  <c r="AP2289" i="11"/>
  <c r="AS2289" i="11" s="1"/>
  <c r="AN2238" i="11"/>
  <c r="AR2238" i="11" s="1"/>
  <c r="AP2291" i="11"/>
  <c r="AS2291" i="11" s="1"/>
  <c r="AN2219" i="11"/>
  <c r="AR2219" i="11" s="1"/>
  <c r="AN2278" i="11"/>
  <c r="AR2278" i="11" s="1"/>
  <c r="AP2227" i="11"/>
  <c r="AS2227" i="11" s="1"/>
  <c r="AP2300" i="11"/>
  <c r="AS2300" i="11" s="1"/>
  <c r="AN2307" i="11"/>
  <c r="AR2307" i="11" s="1"/>
  <c r="AN2289" i="11"/>
  <c r="AR2289" i="11" s="1"/>
  <c r="AN2308" i="11"/>
  <c r="AR2308" i="11" s="1"/>
  <c r="AP2302" i="11"/>
  <c r="AS2302" i="11" s="1"/>
  <c r="AN2282" i="11"/>
  <c r="AR2282" i="11" s="1"/>
  <c r="AN2259" i="11"/>
  <c r="AR2259" i="11" s="1"/>
  <c r="AP2277" i="11"/>
  <c r="AS2277" i="11" s="1"/>
  <c r="AP2283" i="11"/>
  <c r="AS2283" i="11" s="1"/>
  <c r="AN2279" i="11"/>
  <c r="AR2279" i="11" s="1"/>
  <c r="AP2275" i="11"/>
  <c r="AS2275" i="11" s="1"/>
  <c r="AP2264" i="11"/>
  <c r="AS2264" i="11" s="1"/>
  <c r="AP2284" i="11"/>
  <c r="AS2284" i="11" s="1"/>
  <c r="AN2218" i="11"/>
  <c r="AR2218" i="11" s="1"/>
  <c r="AN2244" i="11"/>
  <c r="AR2244" i="11" s="1"/>
  <c r="AN2272" i="11"/>
  <c r="AR2272" i="11" s="1"/>
  <c r="AN2256" i="11"/>
  <c r="AR2256" i="11" s="1"/>
  <c r="AP2256" i="11"/>
  <c r="AS2256" i="11" s="1"/>
  <c r="AP2217" i="11"/>
  <c r="AS2217" i="11" s="1"/>
  <c r="AN2262" i="11"/>
  <c r="AR2262" i="11" s="1"/>
  <c r="AP2312" i="11"/>
  <c r="AS2312" i="11" s="1"/>
  <c r="AP2214" i="11"/>
  <c r="AS2214" i="11" s="1"/>
  <c r="AN2261" i="11"/>
  <c r="AR2261" i="11" s="1"/>
  <c r="AP2263" i="11"/>
  <c r="AS2263" i="11" s="1"/>
  <c r="AP2308" i="11"/>
  <c r="AS2308" i="11" s="1"/>
  <c r="L23" i="54"/>
  <c r="AA275" i="54"/>
  <c r="AD275" i="54" s="1"/>
  <c r="T65" i="54"/>
  <c r="AA65" i="54" s="1"/>
  <c r="AD65" i="54" s="1"/>
  <c r="H21" i="54"/>
  <c r="I21" i="54" s="1"/>
  <c r="J21" i="54" s="1"/>
  <c r="N235" i="54"/>
  <c r="N25" i="54" s="1"/>
  <c r="H235" i="54"/>
  <c r="T235" i="54"/>
  <c r="AN2632" i="11"/>
  <c r="AR2632" i="11" s="1"/>
  <c r="AP2715" i="11"/>
  <c r="AS2715" i="11" s="1"/>
  <c r="AP2724" i="11"/>
  <c r="AS2724" i="11" s="1"/>
  <c r="AP2708" i="11"/>
  <c r="AS2708" i="11" s="1"/>
  <c r="AN2697" i="11"/>
  <c r="AR2697" i="11" s="1"/>
  <c r="AN2676" i="11"/>
  <c r="AR2676" i="11" s="1"/>
  <c r="AN2703" i="11"/>
  <c r="AR2703" i="11" s="1"/>
  <c r="AN2694" i="11"/>
  <c r="AR2694" i="11" s="1"/>
  <c r="AP2709" i="11"/>
  <c r="AS2709" i="11" s="1"/>
  <c r="AN2677" i="11"/>
  <c r="AR2677" i="11" s="1"/>
  <c r="AN2711" i="11"/>
  <c r="AR2711" i="11" s="1"/>
  <c r="AP2733" i="11"/>
  <c r="AS2733" i="11" s="1"/>
  <c r="AN2700" i="11"/>
  <c r="AR2700" i="11" s="1"/>
  <c r="AN2675" i="11"/>
  <c r="AR2675" i="11" s="1"/>
  <c r="AN2678" i="11"/>
  <c r="AR2678" i="11" s="1"/>
  <c r="AP2727" i="11"/>
  <c r="AS2727" i="11" s="1"/>
  <c r="AN2647" i="11"/>
  <c r="AR2647" i="11" s="1"/>
  <c r="AN2691" i="11"/>
  <c r="AR2691" i="11" s="1"/>
  <c r="AP2699" i="11"/>
  <c r="AS2699" i="11" s="1"/>
  <c r="AP2689" i="11"/>
  <c r="AS2689" i="11" s="1"/>
  <c r="AP2682" i="11"/>
  <c r="AS2682" i="11" s="1"/>
  <c r="AP2668" i="11"/>
  <c r="AS2668" i="11" s="1"/>
  <c r="AN2679" i="11"/>
  <c r="AR2679" i="11" s="1"/>
  <c r="AP2732" i="11"/>
  <c r="AS2732" i="11" s="1"/>
  <c r="AP2669" i="11"/>
  <c r="AS2669" i="11" s="1"/>
  <c r="AP2694" i="11"/>
  <c r="AS2694" i="11" s="1"/>
  <c r="AP2703" i="11"/>
  <c r="AS2703" i="11" s="1"/>
  <c r="AN2710" i="11"/>
  <c r="AR2710" i="11" s="1"/>
  <c r="AN2643" i="11"/>
  <c r="AR2643" i="11" s="1"/>
  <c r="AN2721" i="11"/>
  <c r="AR2721" i="11" s="1"/>
  <c r="AP2659" i="11"/>
  <c r="AS2659" i="11" s="1"/>
  <c r="AP2711" i="11"/>
  <c r="AS2711" i="11" s="1"/>
  <c r="AP2719" i="11"/>
  <c r="AS2719" i="11" s="1"/>
  <c r="AN2660" i="11"/>
  <c r="AR2660" i="11" s="1"/>
  <c r="AN2655" i="11"/>
  <c r="AR2655" i="11" s="1"/>
  <c r="AN2648" i="11"/>
  <c r="AR2648" i="11" s="1"/>
  <c r="AN2714" i="11"/>
  <c r="AR2714" i="11" s="1"/>
  <c r="AN2669" i="11"/>
  <c r="AR2669" i="11" s="1"/>
  <c r="AP2679" i="11"/>
  <c r="AS2679" i="11" s="1"/>
  <c r="AP2633" i="11"/>
  <c r="AS2633" i="11" s="1"/>
  <c r="AP2705" i="11"/>
  <c r="AS2705" i="11" s="1"/>
  <c r="AP2721" i="11"/>
  <c r="AS2721" i="11" s="1"/>
  <c r="AP2643" i="11"/>
  <c r="AS2643" i="11" s="1"/>
  <c r="AN2681" i="11"/>
  <c r="AR2681" i="11" s="1"/>
  <c r="AP2693" i="11"/>
  <c r="AS2693" i="11" s="1"/>
  <c r="AN2695" i="11"/>
  <c r="AR2695" i="11" s="1"/>
  <c r="AP2631" i="11"/>
  <c r="AS2631" i="11" s="1"/>
  <c r="AN2673" i="11"/>
  <c r="AR2673" i="11" s="1"/>
  <c r="AN2684" i="11"/>
  <c r="AR2684" i="11" s="1"/>
  <c r="AP2725" i="11"/>
  <c r="AS2725" i="11" s="1"/>
  <c r="AP2630" i="11"/>
  <c r="AS2630" i="11" s="1"/>
  <c r="AN2709" i="11"/>
  <c r="AR2709" i="11" s="1"/>
  <c r="AN2650" i="11"/>
  <c r="AR2650" i="11" s="1"/>
  <c r="AP2707" i="11"/>
  <c r="AS2707" i="11" s="1"/>
  <c r="AN2657" i="11"/>
  <c r="AR2657" i="11" s="1"/>
  <c r="AN2630" i="11"/>
  <c r="AR2630" i="11" s="1"/>
  <c r="AP2651" i="11"/>
  <c r="AS2651" i="11" s="1"/>
  <c r="AN2635" i="11"/>
  <c r="AR2635" i="11" s="1"/>
  <c r="AN2671" i="11"/>
  <c r="AR2671" i="11" s="1"/>
  <c r="AN2642" i="11"/>
  <c r="AR2642" i="11" s="1"/>
  <c r="AP2650" i="11"/>
  <c r="AS2650" i="11" s="1"/>
  <c r="AN2640" i="11"/>
  <c r="AR2640" i="11" s="1"/>
  <c r="AP2706" i="11"/>
  <c r="AS2706" i="11" s="1"/>
  <c r="AP2649" i="11"/>
  <c r="AS2649" i="11" s="1"/>
  <c r="AN2645" i="11"/>
  <c r="AR2645" i="11" s="1"/>
  <c r="AP2656" i="11"/>
  <c r="AS2656" i="11" s="1"/>
  <c r="AN2718" i="11"/>
  <c r="AR2718" i="11" s="1"/>
  <c r="AP2692" i="11"/>
  <c r="AS2692" i="11" s="1"/>
  <c r="AP2726" i="11"/>
  <c r="AS2726" i="11" s="1"/>
  <c r="AN2690" i="11"/>
  <c r="AR2690" i="11" s="1"/>
  <c r="AN2704" i="11"/>
  <c r="AR2704" i="11" s="1"/>
  <c r="AN2652" i="11"/>
  <c r="AR2652" i="11" s="1"/>
  <c r="AP2666" i="11"/>
  <c r="AS2666" i="11" s="1"/>
  <c r="AN2683" i="11"/>
  <c r="AR2683" i="11" s="1"/>
  <c r="AN2664" i="11"/>
  <c r="AR2664" i="11" s="1"/>
  <c r="AN2653" i="11"/>
  <c r="AR2653" i="11" s="1"/>
  <c r="AP2657" i="11"/>
  <c r="AS2657" i="11" s="1"/>
  <c r="AN2717" i="11"/>
  <c r="AR2717" i="11" s="1"/>
  <c r="AP2722" i="11"/>
  <c r="AS2722" i="11" s="1"/>
  <c r="AP2718" i="11"/>
  <c r="AS2718" i="11" s="1"/>
  <c r="AN2726" i="11"/>
  <c r="AR2726" i="11" s="1"/>
  <c r="AN2727" i="11"/>
  <c r="AR2727" i="11" s="1"/>
  <c r="AP2661" i="11"/>
  <c r="AS2661" i="11" s="1"/>
  <c r="AP2671" i="11"/>
  <c r="AS2671" i="11" s="1"/>
  <c r="AP2683" i="11"/>
  <c r="AS2683" i="11" s="1"/>
  <c r="AP2687" i="11"/>
  <c r="AS2687" i="11" s="1"/>
  <c r="AN2666" i="11"/>
  <c r="AR2666" i="11" s="1"/>
  <c r="AP2690" i="11"/>
  <c r="AS2690" i="11" s="1"/>
  <c r="AP2647" i="11"/>
  <c r="AS2647" i="11" s="1"/>
  <c r="AP2663" i="11"/>
  <c r="AS2663" i="11" s="1"/>
  <c r="AN2728" i="11"/>
  <c r="AR2728" i="11" s="1"/>
  <c r="AN2651" i="11"/>
  <c r="AR2651" i="11" s="1"/>
  <c r="AP2688" i="11"/>
  <c r="AS2688" i="11" s="1"/>
  <c r="AN2719" i="11"/>
  <c r="AR2719" i="11" s="1"/>
  <c r="AP2632" i="11"/>
  <c r="AS2632" i="11" s="1"/>
  <c r="AN2699" i="11"/>
  <c r="AR2699" i="11" s="1"/>
  <c r="AP2641" i="11"/>
  <c r="AS2641" i="11" s="1"/>
  <c r="AN2733" i="11"/>
  <c r="AR2733" i="11" s="1"/>
  <c r="AN2688" i="11"/>
  <c r="AR2688" i="11" s="1"/>
  <c r="AN2734" i="11"/>
  <c r="AR2734" i="11" s="1"/>
  <c r="AN2638" i="11"/>
  <c r="AR2638" i="11" s="1"/>
  <c r="AN2730" i="11"/>
  <c r="AR2730" i="11" s="1"/>
  <c r="AP2638" i="11"/>
  <c r="AS2638" i="11" s="1"/>
  <c r="AP2697" i="11"/>
  <c r="AS2697" i="11" s="1"/>
  <c r="AN2661" i="11"/>
  <c r="AR2661" i="11" s="1"/>
  <c r="AN2696" i="11"/>
  <c r="AR2696" i="11" s="1"/>
  <c r="AP2653" i="11"/>
  <c r="AS2653" i="11" s="1"/>
  <c r="AP2680" i="11"/>
  <c r="AS2680" i="11" s="1"/>
  <c r="AP2674" i="11"/>
  <c r="AS2674" i="11" s="1"/>
  <c r="AN2687" i="11"/>
  <c r="AR2687" i="11" s="1"/>
  <c r="AN2689" i="11"/>
  <c r="AR2689" i="11" s="1"/>
  <c r="AP2695" i="11"/>
  <c r="AS2695" i="11" s="1"/>
  <c r="AN2649" i="11"/>
  <c r="AR2649" i="11" s="1"/>
  <c r="AP2670" i="11"/>
  <c r="AS2670" i="11" s="1"/>
  <c r="AP2676" i="11"/>
  <c r="AS2676" i="11" s="1"/>
  <c r="AP2684" i="11"/>
  <c r="AS2684" i="11" s="1"/>
  <c r="AN2705" i="11"/>
  <c r="AR2705" i="11" s="1"/>
  <c r="AP2654" i="11"/>
  <c r="AS2654" i="11" s="1"/>
  <c r="AN2641" i="11"/>
  <c r="AR2641" i="11" s="1"/>
  <c r="AN2716" i="11"/>
  <c r="AR2716" i="11" s="1"/>
  <c r="AN2724" i="11"/>
  <c r="AR2724" i="11" s="1"/>
  <c r="AN2707" i="11"/>
  <c r="AR2707" i="11" s="1"/>
  <c r="AN2646" i="11"/>
  <c r="AR2646" i="11" s="1"/>
  <c r="AN2656" i="11"/>
  <c r="AR2656" i="11" s="1"/>
  <c r="AN2682" i="11"/>
  <c r="AR2682" i="11" s="1"/>
  <c r="AP2646" i="11"/>
  <c r="AS2646" i="11" s="1"/>
  <c r="AP2717" i="11"/>
  <c r="AS2717" i="11" s="1"/>
  <c r="AP2710" i="11"/>
  <c r="AS2710" i="11" s="1"/>
  <c r="AP2658" i="11"/>
  <c r="AS2658" i="11" s="1"/>
  <c r="AP2685" i="11"/>
  <c r="AS2685" i="11" s="1"/>
  <c r="AP2704" i="11"/>
  <c r="AS2704" i="11" s="1"/>
  <c r="AN2693" i="11"/>
  <c r="AR2693" i="11" s="1"/>
  <c r="AP2637" i="11"/>
  <c r="AS2637" i="11" s="1"/>
  <c r="AP2662" i="11"/>
  <c r="AS2662" i="11" s="1"/>
  <c r="AN2701" i="11"/>
  <c r="AR2701" i="11" s="1"/>
  <c r="AP2702" i="11"/>
  <c r="AS2702" i="11" s="1"/>
  <c r="AN2725" i="11"/>
  <c r="AR2725" i="11" s="1"/>
  <c r="AN2672" i="11"/>
  <c r="AR2672" i="11" s="1"/>
  <c r="AP2731" i="11"/>
  <c r="AS2731" i="11" s="1"/>
  <c r="AN2692" i="11"/>
  <c r="AR2692" i="11" s="1"/>
  <c r="AP2701" i="11"/>
  <c r="AS2701" i="11" s="1"/>
  <c r="AN2631" i="11"/>
  <c r="AR2631" i="11" s="1"/>
  <c r="AN2674" i="11"/>
  <c r="AR2674" i="11" s="1"/>
  <c r="AN2670" i="11"/>
  <c r="AR2670" i="11" s="1"/>
  <c r="AP2696" i="11"/>
  <c r="AS2696" i="11" s="1"/>
  <c r="AN2706" i="11"/>
  <c r="AR2706" i="11" s="1"/>
  <c r="AN2654" i="11"/>
  <c r="AR2654" i="11" s="1"/>
  <c r="AP2734" i="11"/>
  <c r="AS2734" i="11" s="1"/>
  <c r="AP2652" i="11"/>
  <c r="AS2652" i="11" s="1"/>
  <c r="AN2731" i="11"/>
  <c r="AR2731" i="11" s="1"/>
  <c r="AP2664" i="11"/>
  <c r="AS2664" i="11" s="1"/>
  <c r="AP2716" i="11"/>
  <c r="AS2716" i="11" s="1"/>
  <c r="AN2659" i="11"/>
  <c r="AR2659" i="11" s="1"/>
  <c r="AP2678" i="11"/>
  <c r="AS2678" i="11" s="1"/>
  <c r="AN2685" i="11"/>
  <c r="AR2685" i="11" s="1"/>
  <c r="AP2712" i="11"/>
  <c r="AS2712" i="11" s="1"/>
  <c r="AP2645" i="11"/>
  <c r="AS2645" i="11" s="1"/>
  <c r="AN2636" i="11"/>
  <c r="AR2636" i="11" s="1"/>
  <c r="AN2686" i="11"/>
  <c r="AR2686" i="11" s="1"/>
  <c r="AP2700" i="11"/>
  <c r="AS2700" i="11" s="1"/>
  <c r="AN2680" i="11"/>
  <c r="AR2680" i="11" s="1"/>
  <c r="AN2658" i="11"/>
  <c r="AR2658" i="11" s="1"/>
  <c r="AP2729" i="11"/>
  <c r="AS2729" i="11" s="1"/>
  <c r="AP2673" i="11"/>
  <c r="AS2673" i="11" s="1"/>
  <c r="AN2708" i="11"/>
  <c r="AR2708" i="11" s="1"/>
  <c r="AP2640" i="11"/>
  <c r="AS2640" i="11" s="1"/>
  <c r="AN2662" i="11"/>
  <c r="AR2662" i="11" s="1"/>
  <c r="AN2698" i="11"/>
  <c r="AR2698" i="11" s="1"/>
  <c r="AN2712" i="11"/>
  <c r="AR2712" i="11" s="1"/>
  <c r="AP2677" i="11"/>
  <c r="AS2677" i="11" s="1"/>
  <c r="AN2668" i="11"/>
  <c r="AR2668" i="11" s="1"/>
  <c r="AP2660" i="11"/>
  <c r="AS2660" i="11" s="1"/>
  <c r="AN2639" i="11"/>
  <c r="AR2639" i="11" s="1"/>
  <c r="AN2702" i="11"/>
  <c r="AR2702" i="11" s="1"/>
  <c r="AP2691" i="11"/>
  <c r="AS2691" i="11" s="1"/>
  <c r="AP2635" i="11"/>
  <c r="AS2635" i="11" s="1"/>
  <c r="AP2698" i="11"/>
  <c r="AS2698" i="11" s="1"/>
  <c r="AN2663" i="11"/>
  <c r="AR2663" i="11" s="1"/>
  <c r="AN2667" i="11"/>
  <c r="AR2667" i="11" s="1"/>
  <c r="AP2675" i="11"/>
  <c r="AS2675" i="11" s="1"/>
  <c r="AP2642" i="11"/>
  <c r="AS2642" i="11" s="1"/>
  <c r="AN2732" i="11"/>
  <c r="AR2732" i="11" s="1"/>
  <c r="AP2636" i="11"/>
  <c r="AS2636" i="11" s="1"/>
  <c r="AP2714" i="11"/>
  <c r="AS2714" i="11" s="1"/>
  <c r="AN2637" i="11"/>
  <c r="AR2637" i="11" s="1"/>
  <c r="AP2665" i="11"/>
  <c r="AS2665" i="11" s="1"/>
  <c r="AN2720" i="11"/>
  <c r="AR2720" i="11" s="1"/>
  <c r="AP2686" i="11"/>
  <c r="AS2686" i="11" s="1"/>
  <c r="AP2720" i="11"/>
  <c r="AS2720" i="11" s="1"/>
  <c r="AN2722" i="11"/>
  <c r="AR2722" i="11" s="1"/>
  <c r="AP2730" i="11"/>
  <c r="AS2730" i="11" s="1"/>
  <c r="AP2728" i="11"/>
  <c r="AS2728" i="11" s="1"/>
  <c r="AN2633" i="11"/>
  <c r="AR2633" i="11" s="1"/>
  <c r="AP2681" i="11"/>
  <c r="AS2681" i="11" s="1"/>
  <c r="AN2644" i="11"/>
  <c r="AR2644" i="11" s="1"/>
  <c r="AN2729" i="11"/>
  <c r="AR2729" i="11" s="1"/>
  <c r="AP2672" i="11"/>
  <c r="AS2672" i="11" s="1"/>
  <c r="AP2644" i="11"/>
  <c r="AS2644" i="11" s="1"/>
  <c r="AN2715" i="11"/>
  <c r="AR2715" i="11" s="1"/>
  <c r="AP2639" i="11"/>
  <c r="AS2639" i="11" s="1"/>
  <c r="AN2665" i="11"/>
  <c r="AR2665" i="11" s="1"/>
  <c r="AN2713" i="11"/>
  <c r="AR2713" i="11" s="1"/>
  <c r="AP2655" i="11"/>
  <c r="AS2655" i="11" s="1"/>
  <c r="AP2723" i="11"/>
  <c r="AS2723" i="11" s="1"/>
  <c r="AN2723" i="11"/>
  <c r="AR2723" i="11" s="1"/>
  <c r="AP2634" i="11"/>
  <c r="AS2634" i="11" s="1"/>
  <c r="AN2634" i="11"/>
  <c r="AR2634" i="11" s="1"/>
  <c r="AP2667" i="11"/>
  <c r="AS2667" i="11" s="1"/>
  <c r="AP2713" i="11"/>
  <c r="AS2713" i="11" s="1"/>
  <c r="AP2648" i="11"/>
  <c r="AS2648" i="11" s="1"/>
  <c r="L25" i="54"/>
  <c r="I92" i="58"/>
  <c r="I93" i="58" s="1"/>
  <c r="I94" i="58" s="1"/>
  <c r="T40" i="54"/>
  <c r="AA40" i="54" s="1"/>
  <c r="AD40" i="54" s="1"/>
  <c r="L61" i="54"/>
  <c r="H271" i="54"/>
  <c r="N271" i="54"/>
  <c r="N61" i="54" s="1"/>
  <c r="T271" i="54"/>
  <c r="M230" i="54"/>
  <c r="G42" i="33"/>
  <c r="H60" i="54"/>
  <c r="I60" i="54" s="1"/>
  <c r="J60" i="54" s="1"/>
  <c r="I270" i="54"/>
  <c r="J270" i="54" s="1"/>
  <c r="AA244" i="54"/>
  <c r="AD244" i="54" s="1"/>
  <c r="T34" i="54"/>
  <c r="AA34" i="54" s="1"/>
  <c r="AD34" i="54" s="1"/>
  <c r="H52" i="54"/>
  <c r="I52" i="54" s="1"/>
  <c r="J52" i="54" s="1"/>
  <c r="I53" i="33"/>
  <c r="AA246" i="54"/>
  <c r="AD246" i="54" s="1"/>
  <c r="T36" i="54"/>
  <c r="AA36" i="54" s="1"/>
  <c r="AD36" i="54" s="1"/>
  <c r="I247" i="54"/>
  <c r="J247" i="54" s="1"/>
  <c r="H37" i="54"/>
  <c r="I37" i="54" s="1"/>
  <c r="J37" i="54" s="1"/>
  <c r="T6" i="54"/>
  <c r="T9" i="54" s="1"/>
  <c r="AA147" i="54"/>
  <c r="AD147" i="54" s="1"/>
  <c r="H53" i="54"/>
  <c r="I53" i="54" s="1"/>
  <c r="J53" i="54" s="1"/>
  <c r="I268" i="54"/>
  <c r="J268" i="54" s="1"/>
  <c r="H58" i="54"/>
  <c r="I58" i="54" s="1"/>
  <c r="J58" i="54" s="1"/>
  <c r="H55" i="54"/>
  <c r="I55" i="54" s="1"/>
  <c r="J55" i="54" s="1"/>
  <c r="U48" i="54"/>
  <c r="AB48" i="54" s="1"/>
  <c r="AE48" i="54" s="1"/>
  <c r="I238" i="54"/>
  <c r="J238" i="54" s="1"/>
  <c r="H28" i="54"/>
  <c r="I28" i="54" s="1"/>
  <c r="J28" i="54" s="1"/>
  <c r="T64" i="54"/>
  <c r="AA64" i="54" s="1"/>
  <c r="AD64" i="54" s="1"/>
  <c r="AA274" i="54"/>
  <c r="AD274" i="54" s="1"/>
  <c r="I70" i="54"/>
  <c r="J70" i="54" s="1"/>
  <c r="H107" i="54"/>
  <c r="I107" i="54" s="1"/>
  <c r="J107" i="54" s="1"/>
  <c r="T107" i="54"/>
  <c r="T251" i="54"/>
  <c r="N251" i="54"/>
  <c r="N41" i="54" s="1"/>
  <c r="H251" i="54"/>
  <c r="AP3245" i="11"/>
  <c r="AS3245" i="11" s="1"/>
  <c r="AN3175" i="11"/>
  <c r="AR3175" i="11" s="1"/>
  <c r="AP3220" i="11"/>
  <c r="AS3220" i="11" s="1"/>
  <c r="AN3256" i="11"/>
  <c r="AR3256" i="11" s="1"/>
  <c r="AP3175" i="11"/>
  <c r="AS3175" i="11" s="1"/>
  <c r="AN3230" i="11"/>
  <c r="AR3230" i="11" s="1"/>
  <c r="AN3207" i="11"/>
  <c r="AR3207" i="11" s="1"/>
  <c r="AP3209" i="11"/>
  <c r="AS3209" i="11" s="1"/>
  <c r="AN3208" i="11"/>
  <c r="AR3208" i="11" s="1"/>
  <c r="AP3251" i="11"/>
  <c r="AS3251" i="11" s="1"/>
  <c r="AN3223" i="11"/>
  <c r="AR3223" i="11" s="1"/>
  <c r="AN3196" i="11"/>
  <c r="AR3196" i="11" s="1"/>
  <c r="AP3167" i="11"/>
  <c r="AS3167" i="11" s="1"/>
  <c r="AP3226" i="11"/>
  <c r="AS3226" i="11" s="1"/>
  <c r="AN3188" i="11"/>
  <c r="AR3188" i="11" s="1"/>
  <c r="AP3238" i="11"/>
  <c r="AS3238" i="11" s="1"/>
  <c r="AN3222" i="11"/>
  <c r="AR3222" i="11" s="1"/>
  <c r="AP3155" i="11"/>
  <c r="AS3155" i="11" s="1"/>
  <c r="AN3165" i="11"/>
  <c r="AR3165" i="11" s="1"/>
  <c r="AN3219" i="11"/>
  <c r="AR3219" i="11" s="1"/>
  <c r="AN3197" i="11"/>
  <c r="AR3197" i="11" s="1"/>
  <c r="AN3177" i="11"/>
  <c r="AR3177" i="11" s="1"/>
  <c r="AP3194" i="11"/>
  <c r="AS3194" i="11" s="1"/>
  <c r="AN3168" i="11"/>
  <c r="AR3168" i="11" s="1"/>
  <c r="AP3196" i="11"/>
  <c r="AS3196" i="11" s="1"/>
  <c r="AN3173" i="11"/>
  <c r="AR3173" i="11" s="1"/>
  <c r="AP3236" i="11"/>
  <c r="AS3236" i="11" s="1"/>
  <c r="AP3242" i="11"/>
  <c r="AS3242" i="11" s="1"/>
  <c r="AP3176" i="11"/>
  <c r="AS3176" i="11" s="1"/>
  <c r="AP3186" i="11"/>
  <c r="AS3186" i="11" s="1"/>
  <c r="AN3258" i="11"/>
  <c r="AR3258" i="11" s="1"/>
  <c r="AN3221" i="11"/>
  <c r="AR3221" i="11" s="1"/>
  <c r="AN3166" i="11"/>
  <c r="AR3166" i="11" s="1"/>
  <c r="AN3238" i="11"/>
  <c r="AR3238" i="11" s="1"/>
  <c r="AP3253" i="11"/>
  <c r="AS3253" i="11" s="1"/>
  <c r="AN3220" i="11"/>
  <c r="AR3220" i="11" s="1"/>
  <c r="AP3192" i="11"/>
  <c r="AS3192" i="11" s="1"/>
  <c r="AP3207" i="11"/>
  <c r="AS3207" i="11" s="1"/>
  <c r="AP3171" i="11"/>
  <c r="AS3171" i="11" s="1"/>
  <c r="AP3223" i="11"/>
  <c r="AS3223" i="11" s="1"/>
  <c r="AN3200" i="11"/>
  <c r="AR3200" i="11" s="1"/>
  <c r="AP3158" i="11"/>
  <c r="AS3158" i="11" s="1"/>
  <c r="AP3163" i="11"/>
  <c r="AS3163" i="11" s="1"/>
  <c r="AP3198" i="11"/>
  <c r="AS3198" i="11" s="1"/>
  <c r="AP3233" i="11"/>
  <c r="AS3233" i="11" s="1"/>
  <c r="AP3214" i="11"/>
  <c r="AS3214" i="11" s="1"/>
  <c r="AP3156" i="11"/>
  <c r="AS3156" i="11" s="1"/>
  <c r="AP3244" i="11"/>
  <c r="AS3244" i="11" s="1"/>
  <c r="AP3182" i="11"/>
  <c r="AS3182" i="11" s="1"/>
  <c r="AP3159" i="11"/>
  <c r="AS3159" i="11" s="1"/>
  <c r="AN3242" i="11"/>
  <c r="AR3242" i="11" s="1"/>
  <c r="AN3251" i="11"/>
  <c r="AR3251" i="11" s="1"/>
  <c r="AN3210" i="11"/>
  <c r="AR3210" i="11" s="1"/>
  <c r="AP3189" i="11"/>
  <c r="AS3189" i="11" s="1"/>
  <c r="AN3184" i="11"/>
  <c r="AR3184" i="11" s="1"/>
  <c r="AP3197" i="11"/>
  <c r="AS3197" i="11" s="1"/>
  <c r="AN3192" i="11"/>
  <c r="AR3192" i="11" s="1"/>
  <c r="AP3249" i="11"/>
  <c r="AS3249" i="11" s="1"/>
  <c r="AN3213" i="11"/>
  <c r="AR3213" i="11" s="1"/>
  <c r="AP3212" i="11"/>
  <c r="AS3212" i="11" s="1"/>
  <c r="AP3235" i="11"/>
  <c r="AS3235" i="11" s="1"/>
  <c r="AN3156" i="11"/>
  <c r="AR3156" i="11" s="1"/>
  <c r="AP3246" i="11"/>
  <c r="AS3246" i="11" s="1"/>
  <c r="AP3200" i="11"/>
  <c r="AS3200" i="11" s="1"/>
  <c r="AN3199" i="11"/>
  <c r="AR3199" i="11" s="1"/>
  <c r="AP3206" i="11"/>
  <c r="AS3206" i="11" s="1"/>
  <c r="AN3259" i="11"/>
  <c r="AR3259" i="11" s="1"/>
  <c r="AN3189" i="11"/>
  <c r="AR3189" i="11" s="1"/>
  <c r="AN3254" i="11"/>
  <c r="AR3254" i="11" s="1"/>
  <c r="AN3234" i="11"/>
  <c r="AR3234" i="11" s="1"/>
  <c r="AN3159" i="11"/>
  <c r="AR3159" i="11" s="1"/>
  <c r="AP3215" i="11"/>
  <c r="AS3215" i="11" s="1"/>
  <c r="AP3201" i="11"/>
  <c r="AS3201" i="11" s="1"/>
  <c r="AN3182" i="11"/>
  <c r="AR3182" i="11" s="1"/>
  <c r="AP3257" i="11"/>
  <c r="AS3257" i="11" s="1"/>
  <c r="AN3215" i="11"/>
  <c r="AR3215" i="11" s="1"/>
  <c r="AP3191" i="11"/>
  <c r="AS3191" i="11" s="1"/>
  <c r="AP3173" i="11"/>
  <c r="AS3173" i="11" s="1"/>
  <c r="AN3248" i="11"/>
  <c r="AR3248" i="11" s="1"/>
  <c r="AN3250" i="11"/>
  <c r="AR3250" i="11" s="1"/>
  <c r="AP3248" i="11"/>
  <c r="AS3248" i="11" s="1"/>
  <c r="AP3184" i="11"/>
  <c r="AS3184" i="11" s="1"/>
  <c r="AN3183" i="11"/>
  <c r="AR3183" i="11" s="1"/>
  <c r="AN3172" i="11"/>
  <c r="AR3172" i="11" s="1"/>
  <c r="AP3250" i="11"/>
  <c r="AS3250" i="11" s="1"/>
  <c r="AP3188" i="11"/>
  <c r="AS3188" i="11" s="1"/>
  <c r="AN3225" i="11"/>
  <c r="AR3225" i="11" s="1"/>
  <c r="AP3243" i="11"/>
  <c r="AS3243" i="11" s="1"/>
  <c r="AN3235" i="11"/>
  <c r="AR3235" i="11" s="1"/>
  <c r="AP3174" i="11"/>
  <c r="AS3174" i="11" s="1"/>
  <c r="AN3227" i="11"/>
  <c r="AR3227" i="11" s="1"/>
  <c r="AP3168" i="11"/>
  <c r="AS3168" i="11" s="1"/>
  <c r="AP3172" i="11"/>
  <c r="AS3172" i="11" s="1"/>
  <c r="AN3191" i="11"/>
  <c r="AR3191" i="11" s="1"/>
  <c r="AP3254" i="11"/>
  <c r="AS3254" i="11" s="1"/>
  <c r="AN3193" i="11"/>
  <c r="AR3193" i="11" s="1"/>
  <c r="AP3190" i="11"/>
  <c r="AS3190" i="11" s="1"/>
  <c r="AP3228" i="11"/>
  <c r="AS3228" i="11" s="1"/>
  <c r="AP3217" i="11"/>
  <c r="AS3217" i="11" s="1"/>
  <c r="AN3257" i="11"/>
  <c r="AR3257" i="11" s="1"/>
  <c r="AP3157" i="11"/>
  <c r="AS3157" i="11" s="1"/>
  <c r="AP3177" i="11"/>
  <c r="AS3177" i="11" s="1"/>
  <c r="AP3170" i="11"/>
  <c r="AS3170" i="11" s="1"/>
  <c r="AN3246" i="11"/>
  <c r="AR3246" i="11" s="1"/>
  <c r="AP3181" i="11"/>
  <c r="AS3181" i="11" s="1"/>
  <c r="AN3202" i="11"/>
  <c r="AR3202" i="11" s="1"/>
  <c r="AN3209" i="11"/>
  <c r="AR3209" i="11" s="1"/>
  <c r="AN3174" i="11"/>
  <c r="AR3174" i="11" s="1"/>
  <c r="AN3245" i="11"/>
  <c r="AR3245" i="11" s="1"/>
  <c r="AP3229" i="11"/>
  <c r="AS3229" i="11" s="1"/>
  <c r="AP3165" i="11"/>
  <c r="AS3165" i="11" s="1"/>
  <c r="AN3167" i="11"/>
  <c r="AR3167" i="11" s="1"/>
  <c r="AN3237" i="11"/>
  <c r="AR3237" i="11" s="1"/>
  <c r="AN3160" i="11"/>
  <c r="AR3160" i="11" s="1"/>
  <c r="AP3161" i="11"/>
  <c r="AS3161" i="11" s="1"/>
  <c r="AP3202" i="11"/>
  <c r="AS3202" i="11" s="1"/>
  <c r="AP3213" i="11"/>
  <c r="AS3213" i="11" s="1"/>
  <c r="AP3219" i="11"/>
  <c r="AS3219" i="11" s="1"/>
  <c r="AN3164" i="11"/>
  <c r="AR3164" i="11" s="1"/>
  <c r="AP3230" i="11"/>
  <c r="AS3230" i="11" s="1"/>
  <c r="AN3205" i="11"/>
  <c r="AR3205" i="11" s="1"/>
  <c r="AN3180" i="11"/>
  <c r="AR3180" i="11" s="1"/>
  <c r="AN3171" i="11"/>
  <c r="AR3171" i="11" s="1"/>
  <c r="AP3222" i="11"/>
  <c r="AS3222" i="11" s="1"/>
  <c r="AN3181" i="11"/>
  <c r="AR3181" i="11" s="1"/>
  <c r="AN3231" i="11"/>
  <c r="AR3231" i="11" s="1"/>
  <c r="AP3178" i="11"/>
  <c r="AS3178" i="11" s="1"/>
  <c r="AP3195" i="11"/>
  <c r="AS3195" i="11" s="1"/>
  <c r="AN3170" i="11"/>
  <c r="AR3170" i="11" s="1"/>
  <c r="AP3221" i="11"/>
  <c r="AS3221" i="11" s="1"/>
  <c r="AP3211" i="11"/>
  <c r="AS3211" i="11" s="1"/>
  <c r="AP3183" i="11"/>
  <c r="AS3183" i="11" s="1"/>
  <c r="AN3226" i="11"/>
  <c r="AR3226" i="11" s="1"/>
  <c r="AP3210" i="11"/>
  <c r="AS3210" i="11" s="1"/>
  <c r="AN3224" i="11"/>
  <c r="AR3224" i="11" s="1"/>
  <c r="AP3231" i="11"/>
  <c r="AS3231" i="11" s="1"/>
  <c r="AN3198" i="11"/>
  <c r="AR3198" i="11" s="1"/>
  <c r="AN3214" i="11"/>
  <c r="AR3214" i="11" s="1"/>
  <c r="AN3206" i="11"/>
  <c r="AR3206" i="11" s="1"/>
  <c r="AP3239" i="11"/>
  <c r="AS3239" i="11" s="1"/>
  <c r="AN3161" i="11"/>
  <c r="AR3161" i="11" s="1"/>
  <c r="AP3255" i="11"/>
  <c r="AS3255" i="11" s="1"/>
  <c r="AP3234" i="11"/>
  <c r="AS3234" i="11" s="1"/>
  <c r="AN3187" i="11"/>
  <c r="AR3187" i="11" s="1"/>
  <c r="AP3224" i="11"/>
  <c r="AS3224" i="11" s="1"/>
  <c r="AN3243" i="11"/>
  <c r="AR3243" i="11" s="1"/>
  <c r="AN3241" i="11"/>
  <c r="AR3241" i="11" s="1"/>
  <c r="AN3247" i="11"/>
  <c r="AR3247" i="11" s="1"/>
  <c r="AP3204" i="11"/>
  <c r="AS3204" i="11" s="1"/>
  <c r="AP3241" i="11"/>
  <c r="AS3241" i="11" s="1"/>
  <c r="AP3225" i="11"/>
  <c r="AS3225" i="11" s="1"/>
  <c r="AN3162" i="11"/>
  <c r="AR3162" i="11" s="1"/>
  <c r="AN3163" i="11"/>
  <c r="AR3163" i="11" s="1"/>
  <c r="AP3166" i="11"/>
  <c r="AS3166" i="11" s="1"/>
  <c r="AN3252" i="11"/>
  <c r="AR3252" i="11" s="1"/>
  <c r="AP3258" i="11"/>
  <c r="AS3258" i="11" s="1"/>
  <c r="AN3229" i="11"/>
  <c r="AR3229" i="11" s="1"/>
  <c r="AP3232" i="11"/>
  <c r="AS3232" i="11" s="1"/>
  <c r="AN3158" i="11"/>
  <c r="AR3158" i="11" s="1"/>
  <c r="AP3185" i="11"/>
  <c r="AS3185" i="11" s="1"/>
  <c r="AP3199" i="11"/>
  <c r="AS3199" i="11" s="1"/>
  <c r="AP3218" i="11"/>
  <c r="AS3218" i="11" s="1"/>
  <c r="AP3164" i="11"/>
  <c r="AS3164" i="11" s="1"/>
  <c r="AN3176" i="11"/>
  <c r="AR3176" i="11" s="1"/>
  <c r="AP3169" i="11"/>
  <c r="AS3169" i="11" s="1"/>
  <c r="AN3240" i="11"/>
  <c r="AR3240" i="11" s="1"/>
  <c r="AP3208" i="11"/>
  <c r="AS3208" i="11" s="1"/>
  <c r="AN3179" i="11"/>
  <c r="AR3179" i="11" s="1"/>
  <c r="AN3236" i="11"/>
  <c r="AR3236" i="11" s="1"/>
  <c r="AN3211" i="11"/>
  <c r="AR3211" i="11" s="1"/>
  <c r="AN3155" i="11"/>
  <c r="AR3155" i="11" s="1"/>
  <c r="AN3169" i="11"/>
  <c r="AR3169" i="11" s="1"/>
  <c r="AP3237" i="11"/>
  <c r="AS3237" i="11" s="1"/>
  <c r="AN3218" i="11"/>
  <c r="AR3218" i="11" s="1"/>
  <c r="AP3187" i="11"/>
  <c r="AS3187" i="11" s="1"/>
  <c r="AP3247" i="11"/>
  <c r="AS3247" i="11" s="1"/>
  <c r="AP3160" i="11"/>
  <c r="AS3160" i="11" s="1"/>
  <c r="AN3195" i="11"/>
  <c r="AR3195" i="11" s="1"/>
  <c r="AP3179" i="11"/>
  <c r="AS3179" i="11" s="1"/>
  <c r="AN3232" i="11"/>
  <c r="AR3232" i="11" s="1"/>
  <c r="AP3227" i="11"/>
  <c r="AS3227" i="11" s="1"/>
  <c r="AN3204" i="11"/>
  <c r="AR3204" i="11" s="1"/>
  <c r="AN3203" i="11"/>
  <c r="AR3203" i="11" s="1"/>
  <c r="AP3162" i="11"/>
  <c r="AS3162" i="11" s="1"/>
  <c r="AP3203" i="11"/>
  <c r="AS3203" i="11" s="1"/>
  <c r="AN3185" i="11"/>
  <c r="AR3185" i="11" s="1"/>
  <c r="AN3178" i="11"/>
  <c r="AR3178" i="11" s="1"/>
  <c r="AN3190" i="11"/>
  <c r="AR3190" i="11" s="1"/>
  <c r="AN3233" i="11"/>
  <c r="AR3233" i="11" s="1"/>
  <c r="AN3216" i="11"/>
  <c r="AR3216" i="11" s="1"/>
  <c r="AP3240" i="11"/>
  <c r="AS3240" i="11" s="1"/>
  <c r="AN3244" i="11"/>
  <c r="AR3244" i="11" s="1"/>
  <c r="AP3259" i="11"/>
  <c r="AS3259" i="11" s="1"/>
  <c r="AP3180" i="11"/>
  <c r="AS3180" i="11" s="1"/>
  <c r="AN3194" i="11"/>
  <c r="AR3194" i="11" s="1"/>
  <c r="AN3249" i="11"/>
  <c r="AR3249" i="11" s="1"/>
  <c r="AP3205" i="11"/>
  <c r="AS3205" i="11" s="1"/>
  <c r="AN3186" i="11"/>
  <c r="AR3186" i="11" s="1"/>
  <c r="AN3212" i="11"/>
  <c r="AR3212" i="11" s="1"/>
  <c r="AN3201" i="11"/>
  <c r="AR3201" i="11" s="1"/>
  <c r="AN3228" i="11"/>
  <c r="AR3228" i="11" s="1"/>
  <c r="AN3157" i="11"/>
  <c r="AR3157" i="11" s="1"/>
  <c r="AN3253" i="11"/>
  <c r="AR3253" i="11" s="1"/>
  <c r="AN3239" i="11"/>
  <c r="AR3239" i="11" s="1"/>
  <c r="AN3217" i="11"/>
  <c r="AR3217" i="11" s="1"/>
  <c r="AP3252" i="11"/>
  <c r="AS3252" i="11" s="1"/>
  <c r="AP3216" i="11"/>
  <c r="AS3216" i="11" s="1"/>
  <c r="AP3193" i="11"/>
  <c r="AS3193" i="11" s="1"/>
  <c r="AN3255" i="11"/>
  <c r="AR3255" i="11" s="1"/>
  <c r="AP3256" i="11"/>
  <c r="AS3256" i="11" s="1"/>
  <c r="L41" i="54"/>
  <c r="AA238" i="54"/>
  <c r="AD238" i="54" s="1"/>
  <c r="T28" i="54"/>
  <c r="AA28" i="54" s="1"/>
  <c r="AD28" i="54" s="1"/>
  <c r="T21" i="54"/>
  <c r="AA21" i="54" s="1"/>
  <c r="AD21" i="54" s="1"/>
  <c r="AA271" i="54" l="1"/>
  <c r="AD271" i="54" s="1"/>
  <c r="T61" i="54"/>
  <c r="AA61" i="54" s="1"/>
  <c r="AD61" i="54" s="1"/>
  <c r="U230" i="54"/>
  <c r="M267" i="54"/>
  <c r="M10" i="54" s="1"/>
  <c r="M12" i="54" s="1"/>
  <c r="M13" i="54" s="1"/>
  <c r="O230" i="54"/>
  <c r="M20" i="54"/>
  <c r="M57" i="54" s="1"/>
  <c r="AA235" i="54"/>
  <c r="AD235" i="54" s="1"/>
  <c r="T25" i="54"/>
  <c r="AA25" i="54" s="1"/>
  <c r="AD25" i="54" s="1"/>
  <c r="O269" i="54"/>
  <c r="M59" i="54"/>
  <c r="M67" i="54" s="1"/>
  <c r="U269" i="54"/>
  <c r="M277" i="54"/>
  <c r="M15" i="54" s="1"/>
  <c r="M17" i="54" s="1"/>
  <c r="I6" i="54"/>
  <c r="J6" i="54" s="1"/>
  <c r="H9" i="54"/>
  <c r="I251" i="54"/>
  <c r="J251" i="54" s="1"/>
  <c r="H41" i="54"/>
  <c r="I41" i="54" s="1"/>
  <c r="J41" i="54" s="1"/>
  <c r="H61" i="54"/>
  <c r="I61" i="54" s="1"/>
  <c r="J61" i="54" s="1"/>
  <c r="I271" i="54"/>
  <c r="J271" i="54" s="1"/>
  <c r="I235" i="54"/>
  <c r="J235" i="54" s="1"/>
  <c r="H25" i="54"/>
  <c r="I25" i="54" s="1"/>
  <c r="J25" i="54" s="1"/>
  <c r="I233" i="54"/>
  <c r="J233" i="54" s="1"/>
  <c r="H23" i="54"/>
  <c r="I23" i="54" s="1"/>
  <c r="J23" i="54" s="1"/>
  <c r="I266" i="54"/>
  <c r="J266" i="54" s="1"/>
  <c r="H56" i="54"/>
  <c r="I56" i="54" s="1"/>
  <c r="J56" i="54" s="1"/>
  <c r="I234" i="54"/>
  <c r="J234" i="54" s="1"/>
  <c r="H24" i="54"/>
  <c r="I24" i="54" s="1"/>
  <c r="J24" i="54" s="1"/>
  <c r="AA266" i="54"/>
  <c r="AD266" i="54" s="1"/>
  <c r="T56" i="54"/>
  <c r="AA56" i="54" s="1"/>
  <c r="AD56" i="54" s="1"/>
  <c r="AA58" i="54"/>
  <c r="AA234" i="54"/>
  <c r="AD234" i="54" s="1"/>
  <c r="T24" i="54"/>
  <c r="AA24" i="54" s="1"/>
  <c r="AD24" i="54" s="1"/>
  <c r="I258" i="54"/>
  <c r="J258" i="54" s="1"/>
  <c r="H48" i="54"/>
  <c r="I48" i="54" s="1"/>
  <c r="J48" i="54" s="1"/>
  <c r="AA251" i="54"/>
  <c r="AD251" i="54" s="1"/>
  <c r="T41" i="54"/>
  <c r="AA41" i="54" s="1"/>
  <c r="AD41" i="54" s="1"/>
  <c r="AA233" i="54"/>
  <c r="AD233" i="54" s="1"/>
  <c r="T23" i="54"/>
  <c r="AA23" i="54" s="1"/>
  <c r="AD23" i="54" s="1"/>
  <c r="H269" i="54"/>
  <c r="N269" i="54"/>
  <c r="T269" i="54"/>
  <c r="L59" i="54"/>
  <c r="L67" i="54" s="1"/>
  <c r="L277" i="54"/>
  <c r="L15" i="54" s="1"/>
  <c r="L17" i="54" s="1"/>
  <c r="AA258" i="54"/>
  <c r="AD258" i="54" s="1"/>
  <c r="T48" i="54"/>
  <c r="AA48" i="54" s="1"/>
  <c r="AD48" i="54" s="1"/>
  <c r="I248" i="54"/>
  <c r="J248" i="54" s="1"/>
  <c r="H38" i="54"/>
  <c r="I38" i="54" s="1"/>
  <c r="J38" i="54" s="1"/>
  <c r="AA237" i="54"/>
  <c r="AD237" i="54" s="1"/>
  <c r="T27" i="54"/>
  <c r="AA27" i="54" s="1"/>
  <c r="AD27" i="54" s="1"/>
  <c r="H230" i="54"/>
  <c r="N230" i="54"/>
  <c r="L267" i="54"/>
  <c r="L10" i="54" s="1"/>
  <c r="L12" i="54" s="1"/>
  <c r="L13" i="54" s="1"/>
  <c r="T230" i="54"/>
  <c r="AP2068" i="11"/>
  <c r="AS2068" i="11" s="1"/>
  <c r="AN2091" i="11"/>
  <c r="AR2091" i="11" s="1"/>
  <c r="AP2067" i="11"/>
  <c r="AS2067" i="11" s="1"/>
  <c r="AN2040" i="11"/>
  <c r="AR2040" i="11" s="1"/>
  <c r="AN2008" i="11"/>
  <c r="AR2008" i="11" s="1"/>
  <c r="AP2081" i="11"/>
  <c r="AS2081" i="11" s="1"/>
  <c r="AP2006" i="11"/>
  <c r="AS2006" i="11" s="1"/>
  <c r="AN2071" i="11"/>
  <c r="AR2071" i="11" s="1"/>
  <c r="AN2075" i="11"/>
  <c r="AR2075" i="11" s="1"/>
  <c r="AN2058" i="11"/>
  <c r="AR2058" i="11" s="1"/>
  <c r="AN2014" i="11"/>
  <c r="AR2014" i="11" s="1"/>
  <c r="AP2024" i="11"/>
  <c r="AS2024" i="11" s="1"/>
  <c r="AP2014" i="11"/>
  <c r="AS2014" i="11" s="1"/>
  <c r="AN2004" i="11"/>
  <c r="AR2004" i="11" s="1"/>
  <c r="AP2088" i="11"/>
  <c r="AS2088" i="11" s="1"/>
  <c r="AN2000" i="11"/>
  <c r="AR2000" i="11" s="1"/>
  <c r="AN2053" i="11"/>
  <c r="AR2053" i="11" s="1"/>
  <c r="AN2089" i="11"/>
  <c r="AR2089" i="11" s="1"/>
  <c r="AP2101" i="11"/>
  <c r="AS2101" i="11" s="1"/>
  <c r="AN2030" i="11"/>
  <c r="AR2030" i="11" s="1"/>
  <c r="AP2018" i="11"/>
  <c r="AS2018" i="11" s="1"/>
  <c r="AN2080" i="11"/>
  <c r="AR2080" i="11" s="1"/>
  <c r="AN2103" i="11"/>
  <c r="AR2103" i="11" s="1"/>
  <c r="AN2032" i="11"/>
  <c r="AR2032" i="11" s="1"/>
  <c r="AN2074" i="11"/>
  <c r="AR2074" i="11" s="1"/>
  <c r="AN2002" i="11"/>
  <c r="AR2002" i="11" s="1"/>
  <c r="AN2064" i="11"/>
  <c r="AR2064" i="11" s="1"/>
  <c r="AN2079" i="11"/>
  <c r="AR2079" i="11" s="1"/>
  <c r="AN2081" i="11"/>
  <c r="AR2081" i="11" s="1"/>
  <c r="AP2063" i="11"/>
  <c r="AS2063" i="11" s="1"/>
  <c r="AN2048" i="11"/>
  <c r="AR2048" i="11" s="1"/>
  <c r="AP2097" i="11"/>
  <c r="AS2097" i="11" s="1"/>
  <c r="AN2078" i="11"/>
  <c r="AR2078" i="11" s="1"/>
  <c r="AP2049" i="11"/>
  <c r="AS2049" i="11" s="1"/>
  <c r="AP2032" i="11"/>
  <c r="AS2032" i="11" s="1"/>
  <c r="AN2070" i="11"/>
  <c r="AR2070" i="11" s="1"/>
  <c r="AN2028" i="11"/>
  <c r="AR2028" i="11" s="1"/>
  <c r="AP2007" i="11"/>
  <c r="AS2007" i="11" s="1"/>
  <c r="AP2090" i="11"/>
  <c r="AS2090" i="11" s="1"/>
  <c r="AN2065" i="11"/>
  <c r="AR2065" i="11" s="1"/>
  <c r="AP2058" i="11"/>
  <c r="AS2058" i="11" s="1"/>
  <c r="AN2003" i="11"/>
  <c r="AR2003" i="11" s="1"/>
  <c r="AP2055" i="11"/>
  <c r="AS2055" i="11" s="1"/>
  <c r="AN2033" i="11"/>
  <c r="AR2033" i="11" s="1"/>
  <c r="AN2044" i="11"/>
  <c r="AR2044" i="11" s="1"/>
  <c r="AN2046" i="11"/>
  <c r="AR2046" i="11" s="1"/>
  <c r="AN2015" i="11"/>
  <c r="AR2015" i="11" s="1"/>
  <c r="AN2029" i="11"/>
  <c r="AR2029" i="11" s="1"/>
  <c r="AN2039" i="11"/>
  <c r="AR2039" i="11" s="1"/>
  <c r="AN2026" i="11"/>
  <c r="AR2026" i="11" s="1"/>
  <c r="AP2054" i="11"/>
  <c r="AS2054" i="11" s="1"/>
  <c r="AP2069" i="11"/>
  <c r="AS2069" i="11" s="1"/>
  <c r="AP2078" i="11"/>
  <c r="AS2078" i="11" s="1"/>
  <c r="AN2063" i="11"/>
  <c r="AR2063" i="11" s="1"/>
  <c r="AP2077" i="11"/>
  <c r="AS2077" i="11" s="1"/>
  <c r="AN2036" i="11"/>
  <c r="AR2036" i="11" s="1"/>
  <c r="AP2046" i="11"/>
  <c r="AS2046" i="11" s="1"/>
  <c r="AP2041" i="11"/>
  <c r="AS2041" i="11" s="1"/>
  <c r="AP2052" i="11"/>
  <c r="AS2052" i="11" s="1"/>
  <c r="AN2055" i="11"/>
  <c r="AR2055" i="11" s="1"/>
  <c r="AN2097" i="11"/>
  <c r="AR2097" i="11" s="1"/>
  <c r="AP2027" i="11"/>
  <c r="AS2027" i="11" s="1"/>
  <c r="AN2052" i="11"/>
  <c r="AR2052" i="11" s="1"/>
  <c r="AN2102" i="11"/>
  <c r="AR2102" i="11" s="1"/>
  <c r="AN2021" i="11"/>
  <c r="AR2021" i="11" s="1"/>
  <c r="AP2031" i="11"/>
  <c r="AS2031" i="11" s="1"/>
  <c r="AN2049" i="11"/>
  <c r="AR2049" i="11" s="1"/>
  <c r="AP2094" i="11"/>
  <c r="AS2094" i="11" s="1"/>
  <c r="AN2017" i="11"/>
  <c r="AR2017" i="11" s="1"/>
  <c r="AN2027" i="11"/>
  <c r="AR2027" i="11" s="1"/>
  <c r="AP2030" i="11"/>
  <c r="AS2030" i="11" s="1"/>
  <c r="AN2062" i="11"/>
  <c r="AR2062" i="11" s="1"/>
  <c r="AN2022" i="11"/>
  <c r="AR2022" i="11" s="1"/>
  <c r="AP2093" i="11"/>
  <c r="AS2093" i="11" s="1"/>
  <c r="AP2044" i="11"/>
  <c r="AS2044" i="11" s="1"/>
  <c r="AP2015" i="11"/>
  <c r="AS2015" i="11" s="1"/>
  <c r="AP2008" i="11"/>
  <c r="AS2008" i="11" s="1"/>
  <c r="AN2098" i="11"/>
  <c r="AR2098" i="11" s="1"/>
  <c r="AN2094" i="11"/>
  <c r="AR2094" i="11" s="1"/>
  <c r="AN2024" i="11"/>
  <c r="AR2024" i="11" s="1"/>
  <c r="AP2089" i="11"/>
  <c r="AS2089" i="11" s="1"/>
  <c r="AN2025" i="11"/>
  <c r="AR2025" i="11" s="1"/>
  <c r="AN2020" i="11"/>
  <c r="AR2020" i="11" s="1"/>
  <c r="AP2080" i="11"/>
  <c r="AS2080" i="11" s="1"/>
  <c r="AP2043" i="11"/>
  <c r="AS2043" i="11" s="1"/>
  <c r="AP2005" i="11"/>
  <c r="AS2005" i="11" s="1"/>
  <c r="AN2076" i="11"/>
  <c r="AR2076" i="11" s="1"/>
  <c r="AN2069" i="11"/>
  <c r="AR2069" i="11" s="1"/>
  <c r="AN2066" i="11"/>
  <c r="AR2066" i="11" s="1"/>
  <c r="AN2035" i="11"/>
  <c r="AR2035" i="11" s="1"/>
  <c r="AP2072" i="11"/>
  <c r="AS2072" i="11" s="1"/>
  <c r="AP2059" i="11"/>
  <c r="AS2059" i="11" s="1"/>
  <c r="AN2083" i="11"/>
  <c r="AR2083" i="11" s="1"/>
  <c r="AN2099" i="11"/>
  <c r="AR2099" i="11" s="1"/>
  <c r="AP2062" i="11"/>
  <c r="AS2062" i="11" s="1"/>
  <c r="AN2023" i="11"/>
  <c r="AR2023" i="11" s="1"/>
  <c r="AP2045" i="11"/>
  <c r="AS2045" i="11" s="1"/>
  <c r="AN2038" i="11"/>
  <c r="AR2038" i="11" s="1"/>
  <c r="AP2082" i="11"/>
  <c r="AS2082" i="11" s="1"/>
  <c r="AN2010" i="11"/>
  <c r="AR2010" i="11" s="1"/>
  <c r="AN2096" i="11"/>
  <c r="AR2096" i="11" s="1"/>
  <c r="AP2050" i="11"/>
  <c r="AS2050" i="11" s="1"/>
  <c r="AP2034" i="11"/>
  <c r="AS2034" i="11" s="1"/>
  <c r="AP2056" i="11"/>
  <c r="AS2056" i="11" s="1"/>
  <c r="AN2011" i="11"/>
  <c r="AR2011" i="11" s="1"/>
  <c r="AP2000" i="11"/>
  <c r="AS2000" i="11" s="1"/>
  <c r="AP2026" i="11"/>
  <c r="AS2026" i="11" s="1"/>
  <c r="AP2071" i="11"/>
  <c r="AS2071" i="11" s="1"/>
  <c r="AN2031" i="11"/>
  <c r="AR2031" i="11" s="1"/>
  <c r="AP2002" i="11"/>
  <c r="AS2002" i="11" s="1"/>
  <c r="AP2025" i="11"/>
  <c r="AS2025" i="11" s="1"/>
  <c r="AP2010" i="11"/>
  <c r="AS2010" i="11" s="1"/>
  <c r="AP2099" i="11"/>
  <c r="AS2099" i="11" s="1"/>
  <c r="AP2086" i="11"/>
  <c r="AS2086" i="11" s="1"/>
  <c r="AP2004" i="11"/>
  <c r="AS2004" i="11" s="1"/>
  <c r="AP2019" i="11"/>
  <c r="AS2019" i="11" s="1"/>
  <c r="AP2016" i="11"/>
  <c r="AS2016" i="11" s="1"/>
  <c r="AP2003" i="11"/>
  <c r="AS2003" i="11" s="1"/>
  <c r="AN2088" i="11"/>
  <c r="AR2088" i="11" s="1"/>
  <c r="AN2018" i="11"/>
  <c r="AR2018" i="11" s="1"/>
  <c r="AN2068" i="11"/>
  <c r="AR2068" i="11" s="1"/>
  <c r="AN2061" i="11"/>
  <c r="AR2061" i="11" s="1"/>
  <c r="AN2101" i="11"/>
  <c r="AR2101" i="11" s="1"/>
  <c r="AP2073" i="11"/>
  <c r="AS2073" i="11" s="1"/>
  <c r="AP2104" i="11"/>
  <c r="AS2104" i="11" s="1"/>
  <c r="AN2056" i="11"/>
  <c r="AR2056" i="11" s="1"/>
  <c r="AN2019" i="11"/>
  <c r="AR2019" i="11" s="1"/>
  <c r="AP2035" i="11"/>
  <c r="AS2035" i="11" s="1"/>
  <c r="AP2009" i="11"/>
  <c r="AS2009" i="11" s="1"/>
  <c r="AN2043" i="11"/>
  <c r="AR2043" i="11" s="1"/>
  <c r="AN2059" i="11"/>
  <c r="AR2059" i="11" s="1"/>
  <c r="AP2095" i="11"/>
  <c r="AS2095" i="11" s="1"/>
  <c r="AN2005" i="11"/>
  <c r="AR2005" i="11" s="1"/>
  <c r="AP2012" i="11"/>
  <c r="AS2012" i="11" s="1"/>
  <c r="AP2047" i="11"/>
  <c r="AS2047" i="11" s="1"/>
  <c r="AP2037" i="11"/>
  <c r="AS2037" i="11" s="1"/>
  <c r="AN2086" i="11"/>
  <c r="AR2086" i="11" s="1"/>
  <c r="AN2082" i="11"/>
  <c r="AR2082" i="11" s="1"/>
  <c r="AP2065" i="11"/>
  <c r="AS2065" i="11" s="1"/>
  <c r="AP2074" i="11"/>
  <c r="AS2074" i="11" s="1"/>
  <c r="AP2001" i="11"/>
  <c r="AS2001" i="11" s="1"/>
  <c r="AP2079" i="11"/>
  <c r="AS2079" i="11" s="1"/>
  <c r="AP2040" i="11"/>
  <c r="AS2040" i="11" s="1"/>
  <c r="AN2012" i="11"/>
  <c r="AR2012" i="11" s="1"/>
  <c r="AN2034" i="11"/>
  <c r="AR2034" i="11" s="1"/>
  <c r="AN2050" i="11"/>
  <c r="AR2050" i="11" s="1"/>
  <c r="AP2042" i="11"/>
  <c r="AS2042" i="11" s="1"/>
  <c r="AN2060" i="11"/>
  <c r="AR2060" i="11" s="1"/>
  <c r="AP2039" i="11"/>
  <c r="AS2039" i="11" s="1"/>
  <c r="AN2047" i="11"/>
  <c r="AR2047" i="11" s="1"/>
  <c r="AN2016" i="11"/>
  <c r="AR2016" i="11" s="1"/>
  <c r="AP2022" i="11"/>
  <c r="AS2022" i="11" s="1"/>
  <c r="AP2070" i="11"/>
  <c r="AS2070" i="11" s="1"/>
  <c r="AN2037" i="11"/>
  <c r="AR2037" i="11" s="1"/>
  <c r="AN2093" i="11"/>
  <c r="AR2093" i="11" s="1"/>
  <c r="AN2042" i="11"/>
  <c r="AR2042" i="11" s="1"/>
  <c r="AP2096" i="11"/>
  <c r="AS2096" i="11" s="1"/>
  <c r="AP2023" i="11"/>
  <c r="AS2023" i="11" s="1"/>
  <c r="AP2020" i="11"/>
  <c r="AS2020" i="11" s="1"/>
  <c r="AP2053" i="11"/>
  <c r="AS2053" i="11" s="1"/>
  <c r="AN2007" i="11"/>
  <c r="AR2007" i="11" s="1"/>
  <c r="AN2054" i="11"/>
  <c r="AR2054" i="11" s="1"/>
  <c r="AN2077" i="11"/>
  <c r="AR2077" i="11" s="1"/>
  <c r="AP2033" i="11"/>
  <c r="AS2033" i="11" s="1"/>
  <c r="AP2011" i="11"/>
  <c r="AS2011" i="11" s="1"/>
  <c r="AN2009" i="11"/>
  <c r="AR2009" i="11" s="1"/>
  <c r="AN2041" i="11"/>
  <c r="AR2041" i="11" s="1"/>
  <c r="AN2104" i="11"/>
  <c r="AR2104" i="11" s="1"/>
  <c r="AN2057" i="11"/>
  <c r="AR2057" i="11" s="1"/>
  <c r="AP2060" i="11"/>
  <c r="AS2060" i="11" s="1"/>
  <c r="AP2075" i="11"/>
  <c r="AS2075" i="11" s="1"/>
  <c r="AP2038" i="11"/>
  <c r="AS2038" i="11" s="1"/>
  <c r="AN2073" i="11"/>
  <c r="AR2073" i="11" s="1"/>
  <c r="AP2066" i="11"/>
  <c r="AS2066" i="11" s="1"/>
  <c r="AP2061" i="11"/>
  <c r="AS2061" i="11" s="1"/>
  <c r="AP2021" i="11"/>
  <c r="AS2021" i="11" s="1"/>
  <c r="AN2090" i="11"/>
  <c r="AR2090" i="11" s="1"/>
  <c r="AP2028" i="11"/>
  <c r="AS2028" i="11" s="1"/>
  <c r="AP2087" i="11"/>
  <c r="AS2087" i="11" s="1"/>
  <c r="AN2095" i="11"/>
  <c r="AR2095" i="11" s="1"/>
  <c r="AN2006" i="11"/>
  <c r="AR2006" i="11" s="1"/>
  <c r="AN2087" i="11"/>
  <c r="AR2087" i="11" s="1"/>
  <c r="AP2103" i="11"/>
  <c r="AS2103" i="11" s="1"/>
  <c r="AN2092" i="11"/>
  <c r="AR2092" i="11" s="1"/>
  <c r="AP2029" i="11"/>
  <c r="AS2029" i="11" s="1"/>
  <c r="AP2102" i="11"/>
  <c r="AS2102" i="11" s="1"/>
  <c r="AP2017" i="11"/>
  <c r="AS2017" i="11" s="1"/>
  <c r="AN2072" i="11"/>
  <c r="AR2072" i="11" s="1"/>
  <c r="AP2064" i="11"/>
  <c r="AS2064" i="11" s="1"/>
  <c r="AP2036" i="11"/>
  <c r="AS2036" i="11" s="1"/>
  <c r="AN2045" i="11"/>
  <c r="AR2045" i="11" s="1"/>
  <c r="AP2098" i="11"/>
  <c r="AS2098" i="11" s="1"/>
  <c r="AN2067" i="11"/>
  <c r="AR2067" i="11" s="1"/>
  <c r="AP2092" i="11"/>
  <c r="AS2092" i="11" s="1"/>
  <c r="AP2084" i="11"/>
  <c r="AS2084" i="11" s="1"/>
  <c r="AN2100" i="11"/>
  <c r="AR2100" i="11" s="1"/>
  <c r="AN2051" i="11"/>
  <c r="AR2051" i="11" s="1"/>
  <c r="AP2085" i="11"/>
  <c r="AS2085" i="11" s="1"/>
  <c r="AN2084" i="11"/>
  <c r="AR2084" i="11" s="1"/>
  <c r="AP2051" i="11"/>
  <c r="AS2051" i="11" s="1"/>
  <c r="AP2057" i="11"/>
  <c r="AS2057" i="11" s="1"/>
  <c r="AP2076" i="11"/>
  <c r="AS2076" i="11" s="1"/>
  <c r="AP2013" i="11"/>
  <c r="AS2013" i="11" s="1"/>
  <c r="AP2083" i="11"/>
  <c r="AS2083" i="11" s="1"/>
  <c r="AP2091" i="11"/>
  <c r="AS2091" i="11" s="1"/>
  <c r="AP2048" i="11"/>
  <c r="AS2048" i="11" s="1"/>
  <c r="AP2100" i="11"/>
  <c r="AS2100" i="11" s="1"/>
  <c r="AN2013" i="11"/>
  <c r="AR2013" i="11" s="1"/>
  <c r="AN2001" i="11"/>
  <c r="AR2001" i="11" s="1"/>
  <c r="AN2085" i="11"/>
  <c r="AR2085" i="11" s="1"/>
  <c r="L20" i="54"/>
  <c r="L57" i="54" s="1"/>
  <c r="AA248" i="54"/>
  <c r="AD248" i="54" s="1"/>
  <c r="T38" i="54"/>
  <c r="AA38" i="54" s="1"/>
  <c r="AD38" i="54" s="1"/>
  <c r="I237" i="54"/>
  <c r="J237" i="54" s="1"/>
  <c r="H27" i="54"/>
  <c r="I27" i="54" s="1"/>
  <c r="J27" i="54" s="1"/>
  <c r="AA243" i="54"/>
  <c r="AD243" i="54" s="1"/>
  <c r="T33" i="54"/>
  <c r="AA33" i="54" s="1"/>
  <c r="AD33" i="54" s="1"/>
  <c r="I243" i="54"/>
  <c r="J243" i="54" s="1"/>
  <c r="H33" i="54"/>
  <c r="I33" i="54" s="1"/>
  <c r="J33" i="54" s="1"/>
  <c r="B58" i="33"/>
  <c r="B59" i="33" s="1"/>
  <c r="B60" i="33" s="1"/>
  <c r="C53" i="33"/>
  <c r="AB58" i="54"/>
  <c r="T267" i="54" l="1"/>
  <c r="AA230" i="54"/>
  <c r="AD230" i="54" s="1"/>
  <c r="T20" i="54"/>
  <c r="AD58" i="54"/>
  <c r="I9" i="54"/>
  <c r="J9" i="54" s="1"/>
  <c r="N267" i="54"/>
  <c r="N10" i="54" s="1"/>
  <c r="N12" i="54" s="1"/>
  <c r="N13" i="54" s="1"/>
  <c r="N20" i="54"/>
  <c r="N57" i="54" s="1"/>
  <c r="O267" i="54"/>
  <c r="O10" i="54" s="1"/>
  <c r="O12" i="54" s="1"/>
  <c r="O13" i="54" s="1"/>
  <c r="O20" i="54"/>
  <c r="O57" i="54" s="1"/>
  <c r="L60" i="33"/>
  <c r="V10" i="54" s="1"/>
  <c r="V15" i="54" s="1"/>
  <c r="C56" i="33"/>
  <c r="M60" i="33"/>
  <c r="D53" i="33"/>
  <c r="G53" i="33"/>
  <c r="I230" i="54"/>
  <c r="J230" i="54" s="1"/>
  <c r="H267" i="54"/>
  <c r="H20" i="54"/>
  <c r="I20" i="54" s="1"/>
  <c r="J20" i="54" s="1"/>
  <c r="T59" i="54"/>
  <c r="AA269" i="54"/>
  <c r="AD269" i="54" s="1"/>
  <c r="T277" i="54"/>
  <c r="AB269" i="54"/>
  <c r="AE269" i="54" s="1"/>
  <c r="U59" i="54"/>
  <c r="U277" i="54"/>
  <c r="U267" i="54"/>
  <c r="AB230" i="54"/>
  <c r="AE230" i="54" s="1"/>
  <c r="U20" i="54"/>
  <c r="N59" i="54"/>
  <c r="N67" i="54" s="1"/>
  <c r="N277" i="54"/>
  <c r="N15" i="54" s="1"/>
  <c r="N17" i="54" s="1"/>
  <c r="I269" i="54"/>
  <c r="J269" i="54" s="1"/>
  <c r="H59" i="54"/>
  <c r="I59" i="54" s="1"/>
  <c r="J59" i="54" s="1"/>
  <c r="H277" i="54"/>
  <c r="O59" i="54"/>
  <c r="O67" i="54" s="1"/>
  <c r="O277" i="54"/>
  <c r="O15" i="54" s="1"/>
  <c r="O17" i="54" s="1"/>
  <c r="AE58" i="54"/>
  <c r="AB267" i="54" l="1"/>
  <c r="AE267" i="54" s="1"/>
  <c r="U10" i="54"/>
  <c r="U12" i="54" s="1"/>
  <c r="U13" i="54" s="1"/>
  <c r="AB277" i="54"/>
  <c r="AE277" i="54" s="1"/>
  <c r="U15" i="54"/>
  <c r="U17" i="54" s="1"/>
  <c r="H10" i="54"/>
  <c r="I267" i="54"/>
  <c r="J267" i="54" s="1"/>
  <c r="H57" i="54"/>
  <c r="I57" i="54" s="1"/>
  <c r="J57" i="54" s="1"/>
  <c r="T10" i="54"/>
  <c r="T12" i="54" s="1"/>
  <c r="T13" i="54" s="1"/>
  <c r="AA267" i="54"/>
  <c r="AD267" i="54" s="1"/>
  <c r="AB59" i="54"/>
  <c r="U67" i="54"/>
  <c r="T15" i="54"/>
  <c r="T17" i="54" s="1"/>
  <c r="AA277" i="54"/>
  <c r="AD277" i="54" s="1"/>
  <c r="H15" i="54"/>
  <c r="H67" i="54"/>
  <c r="I67" i="54" s="1"/>
  <c r="J67" i="54" s="1"/>
  <c r="I277" i="54"/>
  <c r="J277" i="54" s="1"/>
  <c r="AA20" i="54"/>
  <c r="T57" i="54"/>
  <c r="AB20" i="54"/>
  <c r="U57" i="54"/>
  <c r="AA59" i="54"/>
  <c r="T67" i="54"/>
  <c r="Q61" i="33"/>
  <c r="C58" i="33"/>
  <c r="I15" i="54" l="1"/>
  <c r="J15" i="54" s="1"/>
  <c r="H17" i="54"/>
  <c r="I17" i="54" s="1"/>
  <c r="J17" i="54" s="1"/>
  <c r="AD59" i="54"/>
  <c r="AA67" i="54"/>
  <c r="AD67" i="54" s="1"/>
  <c r="AE59" i="54"/>
  <c r="AB67" i="54"/>
  <c r="AE67" i="54" s="1"/>
  <c r="AB57" i="54"/>
  <c r="AE57" i="54" s="1"/>
  <c r="AE20" i="54"/>
  <c r="AD20" i="54"/>
  <c r="AA57" i="54"/>
  <c r="AD57" i="54" s="1"/>
  <c r="I10" i="54"/>
  <c r="J10" i="54" s="1"/>
  <c r="H12" i="54"/>
  <c r="I12" i="54" l="1"/>
  <c r="J12" i="54" s="1"/>
  <c r="J13" i="54" s="1"/>
  <c r="H13" i="54"/>
  <c r="I13" i="54" s="1"/>
</calcChain>
</file>

<file path=xl/sharedStrings.xml><?xml version="1.0" encoding="utf-8"?>
<sst xmlns="http://schemas.openxmlformats.org/spreadsheetml/2006/main" count="4731" uniqueCount="449">
  <si>
    <t>FICE</t>
  </si>
  <si>
    <t>TOTAL</t>
  </si>
  <si>
    <t>Total</t>
  </si>
  <si>
    <t>TAMU</t>
  </si>
  <si>
    <t>Liberal Arts</t>
  </si>
  <si>
    <t>Developmental Ed</t>
  </si>
  <si>
    <t>Science</t>
  </si>
  <si>
    <t>Fine Arts</t>
  </si>
  <si>
    <t>Teacher Ed</t>
  </si>
  <si>
    <t>Agriculture</t>
  </si>
  <si>
    <t>Engineering</t>
  </si>
  <si>
    <t>Home Economics</t>
  </si>
  <si>
    <t>Law</t>
  </si>
  <si>
    <t>Social Services</t>
  </si>
  <si>
    <t>Library Science</t>
  </si>
  <si>
    <t>Vocational Training</t>
  </si>
  <si>
    <t>Physical Training</t>
  </si>
  <si>
    <t>Health Services</t>
  </si>
  <si>
    <t>Pharmacy</t>
  </si>
  <si>
    <t>Business Admin</t>
  </si>
  <si>
    <t>Optometry</t>
  </si>
  <si>
    <t>Teacher Ed Practice</t>
  </si>
  <si>
    <t>Technology</t>
  </si>
  <si>
    <t>Nursing</t>
  </si>
  <si>
    <t>Veterinary Medicine</t>
  </si>
  <si>
    <t>Level</t>
  </si>
  <si>
    <t>Difference</t>
  </si>
  <si>
    <t>Institution</t>
  </si>
  <si>
    <t>Fiscal Year</t>
  </si>
  <si>
    <t>Discipline</t>
  </si>
  <si>
    <t>Relative Weights</t>
  </si>
  <si>
    <t>Fund</t>
  </si>
  <si>
    <t>Tarleton</t>
  </si>
  <si>
    <t>WTAMU</t>
  </si>
  <si>
    <t>Lamar</t>
  </si>
  <si>
    <t>PCT CHG</t>
  </si>
  <si>
    <t>Cost Study Relative Weights Matrix</t>
  </si>
  <si>
    <t>Attempted Semester Credit Hours by Institution, Level, Discipline, and Instructor Tenure (CBM004)</t>
  </si>
  <si>
    <t>FTSE Count</t>
  </si>
  <si>
    <t>Nonvet3</t>
  </si>
  <si>
    <t>NonVet2</t>
  </si>
  <si>
    <t>NonVet1</t>
  </si>
  <si>
    <t>ResVet3</t>
  </si>
  <si>
    <t>ResVet2</t>
  </si>
  <si>
    <t>ResVet1</t>
  </si>
  <si>
    <t>Source: IFRS database</t>
  </si>
  <si>
    <t>For Vet</t>
  </si>
  <si>
    <t>D + E Tuition Amount Furnished LBB (Statutory + BAT)</t>
  </si>
  <si>
    <t>D + E + F Total Tuition</t>
  </si>
  <si>
    <t>F Total Designated Tuition</t>
  </si>
  <si>
    <t>E Total Special (Board Authorized) Tuition</t>
  </si>
  <si>
    <t>D Total Statutory Tuition</t>
  </si>
  <si>
    <t>Designated Tuition for Resident Graduate Vet Tuition</t>
  </si>
  <si>
    <t>For Law</t>
  </si>
  <si>
    <t>ResLaw3</t>
  </si>
  <si>
    <t>NonLaw2</t>
  </si>
  <si>
    <t>NonLaw1</t>
  </si>
  <si>
    <t>ResLaw2</t>
  </si>
  <si>
    <t>ResLaw1</t>
  </si>
  <si>
    <t>A + B Tuition Amount Furnished LBB (Statutory + BAT)</t>
  </si>
  <si>
    <t>C Total Designated Tuition</t>
  </si>
  <si>
    <t>A Total Statutory Tuition</t>
  </si>
  <si>
    <t>Statutory Tuition for Non-Resident Graduate Law Tuition</t>
  </si>
  <si>
    <t>Designated Tuition for Resident Graduate Law Tuition</t>
  </si>
  <si>
    <t>Statutory Tuition for Resident Graduate Law Tuition</t>
  </si>
  <si>
    <t>Vet Med and Law Tuition</t>
  </si>
  <si>
    <t>Vet Med</t>
  </si>
  <si>
    <t>Full Time Student Equivalents</t>
  </si>
  <si>
    <t>Base Rate</t>
  </si>
  <si>
    <t xml:space="preserve">Teaching Experience Supplement for Tenure and Tenure Track </t>
  </si>
  <si>
    <t>University Total</t>
  </si>
  <si>
    <t>O&amp;M 
Funding</t>
  </si>
  <si>
    <t>Utility 
Funding</t>
  </si>
  <si>
    <t>Total Universities</t>
  </si>
  <si>
    <t>Texas A&amp;M at Galveston Marine and Maritime Academy Infrastructure Formula Funding</t>
  </si>
  <si>
    <t>Funding for Marine and Maritime Instruction, Ship Operation and Maintenance, and Marine Terminal Operation.</t>
  </si>
  <si>
    <t>Structure</t>
  </si>
  <si>
    <t>Small Boat Fleet</t>
  </si>
  <si>
    <t>Small Boat Basin</t>
  </si>
  <si>
    <t>Recreational Sailing Center</t>
  </si>
  <si>
    <t>Electricity</t>
  </si>
  <si>
    <t>Natural Gas</t>
  </si>
  <si>
    <t>Water</t>
  </si>
  <si>
    <t>Waste Water</t>
  </si>
  <si>
    <t>Thermal Energy</t>
  </si>
  <si>
    <t>Debt Service</t>
  </si>
  <si>
    <t>All Other Cost</t>
  </si>
  <si>
    <t>Small Institution Supplement</t>
  </si>
  <si>
    <t>UT-Arlington</t>
  </si>
  <si>
    <t>UT-Austin</t>
  </si>
  <si>
    <t>UT-Dallas</t>
  </si>
  <si>
    <t>UT-El Paso</t>
  </si>
  <si>
    <t>UT-Permian Basin</t>
  </si>
  <si>
    <t>UT-San Antonio</t>
  </si>
  <si>
    <t>UT-Tyler</t>
  </si>
  <si>
    <t>Prairie View</t>
  </si>
  <si>
    <t>TAMU-CC</t>
  </si>
  <si>
    <t>TAMU-Kingsville</t>
  </si>
  <si>
    <t>TAMI</t>
  </si>
  <si>
    <t>TAMU-Texarkana</t>
  </si>
  <si>
    <t>TAMU-Commerce</t>
  </si>
  <si>
    <t>UH</t>
  </si>
  <si>
    <t>UH-Clear Lake</t>
  </si>
  <si>
    <t>UH-Downtown</t>
  </si>
  <si>
    <t>UH-Victoria</t>
  </si>
  <si>
    <t>Midwestern</t>
  </si>
  <si>
    <t>UNT</t>
  </si>
  <si>
    <t>SFA</t>
  </si>
  <si>
    <t>TSU</t>
  </si>
  <si>
    <t>TTU</t>
  </si>
  <si>
    <t>Angelo</t>
  </si>
  <si>
    <t>TWU</t>
  </si>
  <si>
    <t>Sam Houston</t>
  </si>
  <si>
    <t>Sul Ross</t>
  </si>
  <si>
    <t>TSTC-Harlingen</t>
  </si>
  <si>
    <t>TSTC-Waco</t>
  </si>
  <si>
    <t>TSTC-Marshall</t>
  </si>
  <si>
    <t>Lamar-IOT</t>
  </si>
  <si>
    <t>Lamar-Orange</t>
  </si>
  <si>
    <t>TAMU-Central</t>
  </si>
  <si>
    <t>TAMU-San Antonio</t>
  </si>
  <si>
    <t>UNT-Dallas</t>
  </si>
  <si>
    <t>TAMU-Galveston</t>
  </si>
  <si>
    <t>Lamar-Port Arthur</t>
  </si>
  <si>
    <t>TAMU-CVM</t>
  </si>
  <si>
    <r>
      <t>Square Footage</t>
    </r>
    <r>
      <rPr>
        <b/>
        <vertAlign val="superscript"/>
        <sz val="11"/>
        <color indexed="9"/>
        <rFont val="Tahoma"/>
        <family val="2"/>
      </rPr>
      <t>1</t>
    </r>
  </si>
  <si>
    <r>
      <t>Reduction Factor</t>
    </r>
    <r>
      <rPr>
        <b/>
        <vertAlign val="superscript"/>
        <sz val="11"/>
        <color indexed="9"/>
        <rFont val="Tahoma"/>
        <family val="2"/>
      </rPr>
      <t>3</t>
    </r>
  </si>
  <si>
    <r>
      <t>Efficiency (NASF)</t>
    </r>
    <r>
      <rPr>
        <b/>
        <vertAlign val="superscript"/>
        <sz val="11"/>
        <color indexed="9"/>
        <rFont val="Tahoma"/>
        <family val="2"/>
      </rPr>
      <t>2</t>
    </r>
  </si>
  <si>
    <r>
      <t>HRI Rate</t>
    </r>
    <r>
      <rPr>
        <b/>
        <vertAlign val="superscript"/>
        <sz val="11"/>
        <color indexed="8"/>
        <rFont val="Tahoma"/>
        <family val="2"/>
      </rPr>
      <t>3</t>
    </r>
  </si>
  <si>
    <t>Cost</t>
  </si>
  <si>
    <t>MCF</t>
  </si>
  <si>
    <t>BTUs 
(MM)</t>
  </si>
  <si>
    <t>KWH</t>
  </si>
  <si>
    <t>Teaching Experience Supplement</t>
  </si>
  <si>
    <r>
      <t>Predicted
Square Feet</t>
    </r>
    <r>
      <rPr>
        <b/>
        <vertAlign val="superscript"/>
        <sz val="11"/>
        <color indexed="9"/>
        <rFont val="Tahoma"/>
        <family val="2"/>
      </rPr>
      <t>1</t>
    </r>
    <r>
      <rPr>
        <b/>
        <sz val="11"/>
        <color indexed="9"/>
        <rFont val="Tahoma"/>
        <family val="2"/>
      </rPr>
      <t xml:space="preserve"> </t>
    </r>
  </si>
  <si>
    <t>Total TSTC and Lamar</t>
  </si>
  <si>
    <t>Rate</t>
  </si>
  <si>
    <t>Weight</t>
  </si>
  <si>
    <t>Weighted Rate</t>
  </si>
  <si>
    <t>Total 
Cost</t>
  </si>
  <si>
    <t>1000 
Gallon
Units</t>
  </si>
  <si>
    <t>Annual Funding</t>
  </si>
  <si>
    <t>Law - 2007</t>
  </si>
  <si>
    <t>Law - 2005</t>
  </si>
  <si>
    <t>Law - 2009</t>
  </si>
  <si>
    <t>Designated Tuition for Non-Resident Graduate Vet Tuition</t>
  </si>
  <si>
    <t>2008-2009 
Biennium</t>
  </si>
  <si>
    <t>2010-2011 
Biennium</t>
  </si>
  <si>
    <t>2012-2013 
Biennium</t>
  </si>
  <si>
    <t>Formula</t>
  </si>
  <si>
    <t>Formula Funding - Summary</t>
  </si>
  <si>
    <t>I&amp;O Weighted 
SCH</t>
  </si>
  <si>
    <t>TS Weighted 
SCH</t>
  </si>
  <si>
    <t>Adjusted Utility Square Feet</t>
  </si>
  <si>
    <t>Utility Rate Adjustment</t>
  </si>
  <si>
    <t>2. THECB Rules Chapter 17</t>
  </si>
  <si>
    <t>3. THECB publication on TAMUG Maritime Funding Recommendation, April 2007</t>
  </si>
  <si>
    <t xml:space="preserve">  Total Gross Square Feet</t>
  </si>
  <si>
    <t>Adjusted Net Square Feet</t>
  </si>
  <si>
    <t>Rates</t>
  </si>
  <si>
    <r>
      <t>Percentages</t>
    </r>
    <r>
      <rPr>
        <b/>
        <vertAlign val="superscript"/>
        <sz val="11"/>
        <rFont val="Tahoma"/>
        <family val="2"/>
      </rPr>
      <t>2</t>
    </r>
  </si>
  <si>
    <t>Texas Engineering Experiment Station (TEES)</t>
  </si>
  <si>
    <t>Texas Engineering Extension Service (TEEX)</t>
  </si>
  <si>
    <t>Texas Transportation Institute (TTI)</t>
  </si>
  <si>
    <t>Texas Forest Service (TFS)</t>
  </si>
  <si>
    <r>
      <t>Texas Vet. Med. Diagnostic Lab. (TVMDL)</t>
    </r>
    <r>
      <rPr>
        <vertAlign val="superscript"/>
        <sz val="11"/>
        <color indexed="8"/>
        <rFont val="Tahoma"/>
        <family val="2"/>
      </rPr>
      <t>4</t>
    </r>
  </si>
  <si>
    <t>Semester Credit Hours (State Funded)</t>
  </si>
  <si>
    <t>Comparison - SCH and Headcount</t>
  </si>
  <si>
    <t>Formula Funding - Total by Institution</t>
  </si>
  <si>
    <t>Formula Total</t>
  </si>
  <si>
    <t>Small Institution Set-Aside</t>
  </si>
  <si>
    <t>TAMUG Set-Aside</t>
  </si>
  <si>
    <t>Total General Revenue Dedidcated</t>
  </si>
  <si>
    <t>General Revenue Dedidcated - Texas Public Education Grants</t>
  </si>
  <si>
    <t>General Revenue Dedidcated - Staff Group Insurance Premiums</t>
  </si>
  <si>
    <t>General Revenue Dedidcated - Organized Activities</t>
  </si>
  <si>
    <t>Weighted Semester Credit Hours</t>
  </si>
  <si>
    <t>2014-2015
Biennium</t>
  </si>
  <si>
    <t>Law - 2011</t>
  </si>
  <si>
    <t>2014-2015 
Biennium</t>
  </si>
  <si>
    <t>Fall Tenured 
On Track</t>
  </si>
  <si>
    <t>Fall Non-Tenured Bonus</t>
  </si>
  <si>
    <t>Fall Non-Tenured None</t>
  </si>
  <si>
    <t>Fall Doctoral Deduction</t>
  </si>
  <si>
    <t>Fall Total 
SCH</t>
  </si>
  <si>
    <t>Summer Tenured 
On Track</t>
  </si>
  <si>
    <t>Summer Non-Tenured Bonus</t>
  </si>
  <si>
    <t>Summer Non-Tenured None</t>
  </si>
  <si>
    <t>Summer Doctoral Deduction</t>
  </si>
  <si>
    <t>Summer Total 
SCH</t>
  </si>
  <si>
    <t>Spring Tenured 
On Track</t>
  </si>
  <si>
    <t>Spring Non-Tenured Bonus</t>
  </si>
  <si>
    <t>Spring Non-Tenured None</t>
  </si>
  <si>
    <t>Spring Doctoral Deduction</t>
  </si>
  <si>
    <t>Spring Total 
SCH</t>
  </si>
  <si>
    <t>Base Year Total 
SCH</t>
  </si>
  <si>
    <t>Base Year Doctoral Deduction</t>
  </si>
  <si>
    <t>Base Year Non-Tenured None</t>
  </si>
  <si>
    <t>Base Year Non-Tenured Bonus</t>
  </si>
  <si>
    <t>Base Year Tenured 
On Track</t>
  </si>
  <si>
    <t>Biennial Funding</t>
  </si>
  <si>
    <t>Headcount</t>
  </si>
  <si>
    <t>Undergraduate Lower-Level</t>
  </si>
  <si>
    <t>Undergraduate Upper-Level</t>
  </si>
  <si>
    <t>Master's</t>
  </si>
  <si>
    <t>Doctoral</t>
  </si>
  <si>
    <t>Professional Practice</t>
  </si>
  <si>
    <t>Special (Board Authorized) Tuition for Non-Resident Graduate Vet Tuition</t>
  </si>
  <si>
    <t>Special (Board Authorized) Tuition for Resident Graduate Law Tuition</t>
  </si>
  <si>
    <t>Special (Board Authorized) Tuition for Non-Resident Graduate Law Tuition</t>
  </si>
  <si>
    <t>B Total Special (Board Authorized) Tuition</t>
  </si>
  <si>
    <t>A + B + C Total Tuition</t>
  </si>
  <si>
    <t>Statutory Tuition for Resident Graduate Vet Tuition</t>
  </si>
  <si>
    <t>Special (Board Authorized) Tuition for Resident Graduate Vet Tuition</t>
  </si>
  <si>
    <t>Statutory Tuition for Non-Resident Graduate Vet Tuition</t>
  </si>
  <si>
    <t>Percent 
Change</t>
  </si>
  <si>
    <t>Total General Revenue Dedicated</t>
  </si>
  <si>
    <t>General Revenue Dedicated - Texas Public Education Grants</t>
  </si>
  <si>
    <t>General Revenue Dedicated - Staff Group Insurance Premiums</t>
  </si>
  <si>
    <t>General Revenue Dedicated - Organized Activities</t>
  </si>
  <si>
    <t>General Rudder</t>
  </si>
  <si>
    <t>4.  Includes formula supplement to TAMU Galveston as recommended by the Coordinating Board, April 2007.</t>
  </si>
  <si>
    <r>
      <t>Texas A&amp;M University Agencies - Inside Brazos County</t>
    </r>
    <r>
      <rPr>
        <sz val="11"/>
        <rFont val="Tahoma"/>
        <family val="2"/>
      </rPr>
      <t xml:space="preserve"> (In addition to total funding recommendation, which excludes outside Brazos County)</t>
    </r>
  </si>
  <si>
    <t>Texas AgriLife Extension Service (TALX)</t>
  </si>
  <si>
    <t>Texas AgriLife Research (TALR)</t>
  </si>
  <si>
    <t>Percent</t>
  </si>
  <si>
    <t>Total Non-Utility Cost</t>
  </si>
  <si>
    <t>Added to TAMUG's annual funding amounts above.</t>
  </si>
  <si>
    <t>Not included in table above</t>
  </si>
  <si>
    <t>Predicted Square Feet</t>
  </si>
  <si>
    <r>
      <t>Predicted
Square Feet</t>
    </r>
    <r>
      <rPr>
        <b/>
        <vertAlign val="superscript"/>
        <sz val="11"/>
        <color indexed="9"/>
        <rFont val="Tahoma"/>
        <family val="2"/>
      </rPr>
      <t>1</t>
    </r>
  </si>
  <si>
    <t>Headcounts</t>
  </si>
  <si>
    <t>2016-2017
Biennium</t>
  </si>
  <si>
    <t>2016-2017 
Biennium</t>
  </si>
  <si>
    <t>Law - 2013</t>
  </si>
  <si>
    <t>TXST</t>
  </si>
  <si>
    <t>Source: SCH and FTSE - CBM004 and Headcount - CBM001.</t>
  </si>
  <si>
    <t>TSTC-West Tx</t>
  </si>
  <si>
    <t>Sul Ross-Rio Grande</t>
  </si>
  <si>
    <t>Allocation Summary</t>
  </si>
  <si>
    <t>Ratio of Utility to Total OMP</t>
  </si>
  <si>
    <t>Rate Differential</t>
  </si>
  <si>
    <t>Operations Support and Teaching Experience Supplement</t>
  </si>
  <si>
    <t>Operations Support</t>
  </si>
  <si>
    <t>Educational and General Space Support</t>
  </si>
  <si>
    <t>Space Support Subtotal</t>
  </si>
  <si>
    <t>Technical and State Colleges</t>
  </si>
  <si>
    <t>Technical and State Colleges Total</t>
  </si>
  <si>
    <t>Operations Support Subtotal</t>
  </si>
  <si>
    <t>General Academics Total</t>
  </si>
  <si>
    <t>General Academics Institutions</t>
  </si>
  <si>
    <t>UT-Rio Grande Valley</t>
  </si>
  <si>
    <t>3.  TAMU College of Veterinary Medicine is funded at the HRI Infrastructure rate.</t>
  </si>
  <si>
    <t>At-Risk Degrees</t>
  </si>
  <si>
    <t>Graduation Bonus Points</t>
  </si>
  <si>
    <t>Three-Year Average</t>
  </si>
  <si>
    <t>Graduation Bonus</t>
  </si>
  <si>
    <t>Biennial Graduation Bonus (GB)</t>
  </si>
  <si>
    <r>
      <t>Adjusted Predicted
Square Feet</t>
    </r>
    <r>
      <rPr>
        <b/>
        <vertAlign val="superscript"/>
        <sz val="11"/>
        <color indexed="9"/>
        <rFont val="Tahoma"/>
        <family val="2"/>
      </rPr>
      <t>1</t>
    </r>
  </si>
  <si>
    <t>janetg@uta.edu</t>
  </si>
  <si>
    <t>mlowther@austin.utexas.edu</t>
  </si>
  <si>
    <t>cxm133830@utdallas.edu</t>
  </si>
  <si>
    <t>aturrietta@utep.edu</t>
  </si>
  <si>
    <t>franco_c@utpb</t>
  </si>
  <si>
    <t>sheri.hardison@utsa.edu</t>
  </si>
  <si>
    <t>eburnett@uttyler.edu</t>
  </si>
  <si>
    <t>mpoehl@tamus.edu</t>
  </si>
  <si>
    <t>DELLIS@UH.EDU</t>
  </si>
  <si>
    <t>Kegresse@uhcl.edu</t>
  </si>
  <si>
    <t>murrayd@uhd.edu</t>
  </si>
  <si>
    <t>nelsonj@uhv.edu</t>
  </si>
  <si>
    <t>cynthia.brown@lamar.edu</t>
  </si>
  <si>
    <t>charvell@shsu.edu</t>
  </si>
  <si>
    <t>lb22@txstate.edu</t>
  </si>
  <si>
    <t>jyoung@sulross.edu</t>
  </si>
  <si>
    <t>shelby.jackson@ttu.edu</t>
  </si>
  <si>
    <t>janet.coleman@angelo.edu</t>
  </si>
  <si>
    <t>sheryl.overturf@untsystem.edu</t>
  </si>
  <si>
    <t>elaina.blount@untsystem.edu</t>
  </si>
  <si>
    <t>chris.stovall@mwsu.edu</t>
  </si>
  <si>
    <t>salesdl@sfasu.edu</t>
  </si>
  <si>
    <t>hornlm@tsu.edu</t>
  </si>
  <si>
    <t>RLane2@twu.edu</t>
  </si>
  <si>
    <t>bsalbright@lit.edu</t>
  </si>
  <si>
    <t>Dana.Rogers@lsco.edu</t>
  </si>
  <si>
    <t>larsonjs@lamarpa.edu</t>
  </si>
  <si>
    <t>albert.srubar@systems.tstc.edu</t>
  </si>
  <si>
    <t>Called 432 552 2716 and emailed 4/21</t>
  </si>
  <si>
    <t>Why all other expenses went down $1.1M?</t>
  </si>
  <si>
    <t>2018-2019 Biennium</t>
  </si>
  <si>
    <t>Law - 2015</t>
  </si>
  <si>
    <t>2018-2019 
Biennium</t>
  </si>
  <si>
    <t>2018-2019
Biennium</t>
  </si>
  <si>
    <t>2014 gas value was incorrectly low</t>
  </si>
  <si>
    <t>In prior years, the university reported only rated charges related to utilities, they excluded additional fees.</t>
  </si>
  <si>
    <t xml:space="preserve">Non At-Risk Degrees </t>
  </si>
  <si>
    <t>TSTC-Fort Bend</t>
  </si>
  <si>
    <t>TSTC-North Texas</t>
  </si>
  <si>
    <t>Utilities Expenditures FY 2014</t>
  </si>
  <si>
    <t>Includes TAMU-College of Veterinary Medicine space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</si>
  <si>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</si>
  <si>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</si>
  <si>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</si>
  <si>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</si>
  <si>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</si>
  <si>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</si>
  <si>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</si>
  <si>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</si>
  <si>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</si>
  <si>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</si>
  <si>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</si>
  <si>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</si>
  <si>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</si>
  <si>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</si>
  <si>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</si>
  <si>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</si>
  <si>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</si>
  <si>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</si>
  <si>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</si>
  <si>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</si>
  <si>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</si>
  <si>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FY 2016</t>
  </si>
  <si>
    <t>Avg Rate on Adjst. Pred. SF</t>
  </si>
  <si>
    <t>Avg Rate on Predicted SF</t>
  </si>
  <si>
    <t>LBB Funding Rate</t>
  </si>
  <si>
    <t>Source: CBM009, CBM00N, CBM00B, FAD</t>
  </si>
  <si>
    <t>At-risk total only counts students once in any of the 3 categories for an unduplicated total.</t>
  </si>
  <si>
    <t>FY 2017</t>
  </si>
  <si>
    <t>Fall 2016</t>
  </si>
  <si>
    <t>Adjusted Predicted SF</t>
  </si>
  <si>
    <t>Total Weighted SCH</t>
  </si>
  <si>
    <t>I&amp;O Weighted SCH</t>
  </si>
  <si>
    <t>Metrics &amp; Rates</t>
  </si>
  <si>
    <t>$500/grad,    $1000/at-risk grad</t>
  </si>
  <si>
    <t>Teaching Experience WSCH</t>
  </si>
  <si>
    <r>
      <rPr>
        <vertAlign val="superscript"/>
        <sz val="11"/>
        <rFont val="Tahoma"/>
        <family val="2"/>
      </rPr>
      <t>2</t>
    </r>
    <r>
      <rPr>
        <sz val="11"/>
        <rFont val="Tahoma"/>
        <family val="2"/>
      </rPr>
      <t>The utilities for TSTC North Texas are provided by the Red Oak ISD, so TSTC North Texas incurs no costs for electricity, natural gas and water/waste water.</t>
    </r>
  </si>
  <si>
    <t>Fall 2017</t>
  </si>
  <si>
    <t>2020-2021 Biennium</t>
  </si>
  <si>
    <t>2020-2021
Biennium</t>
  </si>
  <si>
    <t>Law - 2017</t>
  </si>
  <si>
    <t>2020-2021 
Biennium</t>
  </si>
  <si>
    <t>Difference Fall 2016-Fall 2018</t>
  </si>
  <si>
    <r>
      <t>TSTC-North Texas</t>
    </r>
    <r>
      <rPr>
        <vertAlign val="superscript"/>
        <sz val="11"/>
        <color indexed="8"/>
        <rFont val="Tahoma"/>
        <family val="2"/>
      </rPr>
      <t>2</t>
    </r>
  </si>
  <si>
    <t xml:space="preserve">1. Susan Lee confirmed square footage 9/21/2018. TAMUG recently purchased dock space that added 34,544 sqft to its small boat fleet. These facilities support a multi-mission fleet of research, academic, and training vessels that are in service to provide for high impact waterborne experiential learning.  </t>
  </si>
  <si>
    <t>Rate Adjustment</t>
  </si>
  <si>
    <t>FY 2020 - FY 2021 Total</t>
  </si>
  <si>
    <t>FY 2020</t>
  </si>
  <si>
    <t>FY 2021</t>
  </si>
  <si>
    <t>FY 2020-2021 Funding</t>
  </si>
  <si>
    <t>Texas Higher Education Coordinating Board - Formula Funding - 2020-2021</t>
  </si>
  <si>
    <t>Public General Academic Institution Projections</t>
  </si>
  <si>
    <t>Operations Support Growth Rate</t>
  </si>
  <si>
    <t>Space Support Growth Rate</t>
  </si>
  <si>
    <t>Inflation Rate</t>
  </si>
  <si>
    <t>(Informational Only - Do Not Include)</t>
  </si>
  <si>
    <t>Fall</t>
  </si>
  <si>
    <r>
      <t>Fall Headcount</t>
    </r>
    <r>
      <rPr>
        <b/>
        <vertAlign val="superscript"/>
        <sz val="10"/>
        <color theme="0"/>
        <rFont val="Tahoma"/>
        <family val="2"/>
      </rPr>
      <t>1</t>
    </r>
  </si>
  <si>
    <t>Annual Percent Change</t>
  </si>
  <si>
    <r>
      <t>Fall Full-Time Student Equivalents (FSTE)</t>
    </r>
    <r>
      <rPr>
        <b/>
        <vertAlign val="superscript"/>
        <sz val="10"/>
        <color theme="0"/>
        <rFont val="Tahoma"/>
        <family val="2"/>
      </rPr>
      <t>2,3</t>
    </r>
  </si>
  <si>
    <t>Fall Predicted Square Feet (PSF) (Millions)</t>
  </si>
  <si>
    <t>Year</t>
  </si>
  <si>
    <r>
      <t>Annual Average CPI-U</t>
    </r>
    <r>
      <rPr>
        <b/>
        <vertAlign val="superscript"/>
        <sz val="10"/>
        <color theme="0"/>
        <rFont val="Tahoma"/>
        <family val="2"/>
      </rPr>
      <t>6</t>
    </r>
  </si>
  <si>
    <t>Avg Higher Ed Price Index (HEPI)</t>
  </si>
  <si>
    <t>Biennial Projected Average CPI-U</t>
  </si>
  <si>
    <t>Biennial Projected Change in Average CPI-U</t>
  </si>
  <si>
    <t>Projected FTSE Growth</t>
  </si>
  <si>
    <t>Projected Space Growth</t>
  </si>
  <si>
    <t>Inflation</t>
  </si>
  <si>
    <t>Committee Rates</t>
  </si>
  <si>
    <t>Notes:</t>
  </si>
  <si>
    <t>3.  Projected FTSE based on percent change in projected headcount from previous year.</t>
  </si>
  <si>
    <t>4.  Space Projection Model. Projected on a five-year linear regression.</t>
  </si>
  <si>
    <r>
      <t xml:space="preserve">General Academic Institution Formula Funding Level Recommendation                 </t>
    </r>
    <r>
      <rPr>
        <b/>
        <sz val="10"/>
        <color theme="0"/>
        <rFont val="Tahoma"/>
        <family val="2"/>
      </rPr>
      <t xml:space="preserve"> (does not include Texas State Technical College or Lamar State College Space Support)</t>
    </r>
  </si>
  <si>
    <t>Operations Support and Teaching Experience Supplement (in millions)</t>
  </si>
  <si>
    <t xml:space="preserve">   Inflation</t>
  </si>
  <si>
    <t>Inflated Rate</t>
  </si>
  <si>
    <t>Increase w/Inflation &amp; Growth</t>
  </si>
  <si>
    <t>Anticipated Inflation Rate</t>
  </si>
  <si>
    <t>Recommended Funding Rate (with inflation)</t>
  </si>
  <si>
    <t>Growth</t>
  </si>
  <si>
    <t>Anticipated Growth Rate</t>
  </si>
  <si>
    <t>Growth w/o Inf</t>
  </si>
  <si>
    <t>Isolated Increase Due to Inflation</t>
  </si>
  <si>
    <t>Isolated Increase due to Growth</t>
  </si>
  <si>
    <t>Recommended Increase</t>
  </si>
  <si>
    <t>Percent Increase</t>
  </si>
  <si>
    <t>Space Support (in millions)</t>
  </si>
  <si>
    <t>Small Institution Supplement (in millions)</t>
  </si>
  <si>
    <t>Total Formula Funding (in millions)</t>
  </si>
  <si>
    <t>Operations Support with Teaching Experience Supplement</t>
  </si>
  <si>
    <t>Space Support</t>
  </si>
  <si>
    <t>2020-2021</t>
  </si>
  <si>
    <t xml:space="preserve">Note: For the purpose of simplification in projections only, the TAMU-CVM is included in the Predicted SF and is shown as funded at the O&amp;M rate. When real data is available for the upcoming biennium, the HRI rate*Predicted SF is used. </t>
  </si>
  <si>
    <t>*matches unduplicated baccalaureate graduates to FAD and CBM00B for prior 10 years.</t>
  </si>
  <si>
    <t xml:space="preserve">students whose SAT/ACT score was below the national average at any time in the prior 10 years. </t>
  </si>
  <si>
    <t>Students flagged as receiving Pell; students who did not receive Pell but had a EFC less than the Pell threshold; or</t>
  </si>
  <si>
    <r>
      <t>Utilities Expenditures FY 2018</t>
    </r>
    <r>
      <rPr>
        <b/>
        <vertAlign val="superscript"/>
        <sz val="11"/>
        <rFont val="Tahoma"/>
        <family val="2"/>
      </rPr>
      <t>1</t>
    </r>
  </si>
  <si>
    <r>
      <rPr>
        <vertAlign val="superscript"/>
        <sz val="11"/>
        <rFont val="Tahoma"/>
        <family val="2"/>
      </rPr>
      <t>1</t>
    </r>
    <r>
      <rPr>
        <sz val="11"/>
        <rFont val="Tahoma"/>
        <family val="2"/>
      </rPr>
      <t>Source: Sources and Uses Survey, FY 2018</t>
    </r>
  </si>
  <si>
    <t>Source: Educational Data Center - Attempted BY 2019 (2/21/2019) - Summer and Fall 2018 (certified) and Spring 2019 (preliminary)</t>
  </si>
  <si>
    <t>Fall 2018 (Certified)</t>
  </si>
  <si>
    <t>Fall 2018</t>
  </si>
  <si>
    <r>
      <rPr>
        <b/>
        <sz val="10"/>
        <rFont val="Tahoma"/>
        <family val="2"/>
      </rPr>
      <t>60x30TX Graduation Supplement</t>
    </r>
    <r>
      <rPr>
        <sz val="10"/>
        <rFont val="Tahoma"/>
        <family val="2"/>
      </rPr>
      <t xml:space="preserve"> - Three-year average (2016 through 2018) of undergraduate degrees and undergraduate degrees of at-risk students (Pell eligible or below national average SAT/ACT)</t>
    </r>
  </si>
  <si>
    <t>FY 2018</t>
  </si>
  <si>
    <t>Cost Study - FY 2016, FY 2017, and FY 2018</t>
  </si>
  <si>
    <t xml:space="preserve">1. Fall 2018 Space Projection Model, Published Feb 2019. </t>
  </si>
  <si>
    <t>2.  Sources and Uses Fiscal Year 2018 Utility Study.</t>
  </si>
  <si>
    <t>Appropriated E&amp;G</t>
  </si>
  <si>
    <t>GAI</t>
  </si>
  <si>
    <t>Technical</t>
  </si>
  <si>
    <t>Lamar Total</t>
  </si>
  <si>
    <t>TSTC Total</t>
  </si>
  <si>
    <t>Grand Total</t>
  </si>
  <si>
    <t>Fall 2020 Headcount Projections</t>
  </si>
  <si>
    <t>6.  Calendar Year Annual Average Consumer Price Index data from Series Id: CUUR0000SA0, Non-Seasonally Adjusted U.S. City Average, All items, Base Period:  1982-84=100 https://data.bls.gov/cgi-bin/surveymost Last Updated:  2019-07-01</t>
  </si>
  <si>
    <t>2020-2021 Appropriated Rate</t>
  </si>
  <si>
    <t>5.  Fiscal Year (FY) 2019 &amp; Fall 2018 values and earlier are actual values. Later values are projected as indicated.</t>
  </si>
  <si>
    <t>2.  Accountability System - Statewide Full Time Student Equivalent by Fall (All Hours).</t>
  </si>
  <si>
    <t>1.  Projected Headcount for future years is based on Enrollment Forecast Report.</t>
  </si>
  <si>
    <t>FTSE Projected Biennial Percent Change: Fall 2018 to 2020</t>
  </si>
  <si>
    <t>PSF Projected Biennial Percent Chg: Fall 2018 to 2020</t>
  </si>
  <si>
    <t>2020-2021 Weighted Semester Credit Hours</t>
  </si>
  <si>
    <t>2022-2023 Projected Growth in Weighted Semester Credit Hours</t>
  </si>
  <si>
    <t>2020-2021 Appropriation</t>
  </si>
  <si>
    <t>2022-2023 Recommendation with Inflation and Growth</t>
  </si>
  <si>
    <t>2020-2021 Adjusted Predicted Square Feet</t>
  </si>
  <si>
    <t>2022-2023 Projected Adjusted Predicted Square Feet</t>
  </si>
  <si>
    <t>2020-2021 Small Institution Supplement</t>
  </si>
  <si>
    <t>2022-2023 Recommendation with 2.6% Headcount Growth</t>
  </si>
  <si>
    <t>2022-2023</t>
  </si>
  <si>
    <t>Additional Appropriated $18.5 Million for FY20-21</t>
  </si>
  <si>
    <t xml:space="preserve">Note:  Institutions with a headcount of less than 5,000 receive an annual small institution supplement (Universities &amp; Lamars - up to $750K, TSTC's - $375K). Institutions with a headcount of less than 10,000 and more than 5,000 receive a portion of the supplement equal to the inverse percentage of the range. [(1-(5,000 - Head Count)/(10,000 - 5,000)) X Small Institution Supplement] </t>
  </si>
  <si>
    <t>FY 2020     Actual SIS GAA Funding</t>
  </si>
  <si>
    <t>FY 2021     Actual SIS GAA Funding</t>
  </si>
  <si>
    <t>Actual GAA SIS Appropriation       FY 2020-21</t>
  </si>
  <si>
    <t xml:space="preserve">Appropriated SIS </t>
  </si>
  <si>
    <t>E&amp;G Appropriations for TSTC-Fort Bend and TSTC-North Texas were split between E&amp;G Support and Instruction &amp; Administration in the LBB's Method of Finance file, but they are grouped together under E&amp;G Support in the General Appropriations Act, hence the appearance of a large variance.</t>
  </si>
  <si>
    <t>Actual GAA Appropriation    FY 2020</t>
  </si>
  <si>
    <t>Actual GAA Appropriation    FY 2021</t>
  </si>
  <si>
    <t>Fund Code</t>
  </si>
  <si>
    <t>2020 I&amp;O GR-Dedicated</t>
  </si>
  <si>
    <t>2020 I&amp;O GR</t>
  </si>
  <si>
    <t>2021 I&amp;O GR-Dedicated</t>
  </si>
  <si>
    <t>2021 I&amp;O GR</t>
  </si>
  <si>
    <t>2020 Space Support GR-Dedicated</t>
  </si>
  <si>
    <t>2020 Space Support GR</t>
  </si>
  <si>
    <t>2021 Space Support GR-Dedicated</t>
  </si>
  <si>
    <t>2021 Space Support GR</t>
  </si>
  <si>
    <t>2020 Total GR</t>
  </si>
  <si>
    <t>2021 Total 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</si>
</sst>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"/>
    <numFmt numFmtId="165" formatCode="00"/>
    <numFmt numFmtId="166" formatCode="###,###,##0"/>
    <numFmt numFmtId="167" formatCode="0.0%"/>
    <numFmt numFmtId="168" formatCode="#,##0.0%_);[Red]\(#,##0.0%\)"/>
    <numFmt numFmtId="169" formatCode="_(* #,##0_);_(* \(#,##0\);_(* &quot;-&quot;??_);_(@_)"/>
    <numFmt numFmtId="170" formatCode="_(&quot;$&quot;* #,##0_);_(&quot;$&quot;* \(#,##0\);_(&quot;$&quot;* &quot;-&quot;??_);_(@_)"/>
    <numFmt numFmtId="171" formatCode="_(* #,##0.0000000_);_(* \(#,##0.0000000\);_(* &quot;-&quot;??_);_(@_)"/>
    <numFmt numFmtId="172" formatCode="&quot;$&quot;#,##0.000000_);\(&quot;$&quot;#,##0.000000\)"/>
    <numFmt numFmtId="173" formatCode="_(&quot;$&quot;* #,##0.000000_);_(&quot;$&quot;* \(#,##0.000000\);_(&quot;$&quot;* &quot;-&quot;??_);_(@_)"/>
    <numFmt numFmtId="174" formatCode="_(&quot;$&quot;* #,##0.00000_);_(&quot;$&quot;* \(#,##0.00000\);_(&quot;$&quot;* &quot;-&quot;??_);_(@_)"/>
    <numFmt numFmtId="175" formatCode="&quot;$&quot;#,##0.000_);\(&quot;$&quot;#,##0.000\)"/>
    <numFmt numFmtId="176" formatCode="#,##0.000_);\(#,##0.000\)"/>
    <numFmt numFmtId="177" formatCode="&quot;$&quot;#,##0\ ;\(&quot;$&quot;#,##0\)"/>
    <numFmt numFmtId="178" formatCode="_(&quot;$&quot;* #,##0.0000000_);_(&quot;$&quot;* \(#,##0.0000000\);_(&quot;$&quot;* &quot;-&quot;??_);_(@_)"/>
    <numFmt numFmtId="179" formatCode="&quot;$&quot;#,##0.0000000000_);\(&quot;$&quot;#,##0.0000000000\)"/>
    <numFmt numFmtId="180" formatCode="&quot;$&quot;#,##0;\(&quot;$&quot;#,##0\)"/>
    <numFmt numFmtId="181" formatCode="#,##0.000_);[Red]\(#,##0.000\)"/>
    <numFmt numFmtId="182" formatCode="#,##0.0_);[Red]\(#,##0.0\)"/>
    <numFmt numFmtId="183" formatCode="_(&quot;$&quot;* #,##0.0_);_(&quot;$&quot;* \(#,##0.0\);_(&quot;$&quot;* &quot;-&quot;??_);_(@_)"/>
    <numFmt numFmtId="184" formatCode="_(&quot;$&quot;* #,##0.00000000_);_(&quot;$&quot;* \(#,##0.00000000\);_(&quot;$&quot;* &quot;-&quot;??_);_(@_)"/>
  </numFmts>
  <fonts count="8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name val="Tahoma"/>
      <family val="2"/>
    </font>
    <font>
      <b/>
      <sz val="11"/>
      <name val="Tahoma"/>
      <family val="2"/>
    </font>
    <font>
      <b/>
      <vertAlign val="superscript"/>
      <sz val="11"/>
      <name val="Tahoma"/>
      <family val="2"/>
    </font>
    <font>
      <strike/>
      <sz val="11"/>
      <name val="Tahoma"/>
      <family val="2"/>
    </font>
    <font>
      <strike/>
      <sz val="11"/>
      <color indexed="10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vertAlign val="superscript"/>
      <sz val="11"/>
      <color indexed="8"/>
      <name val="Tahoma"/>
      <family val="2"/>
    </font>
    <font>
      <sz val="11"/>
      <color indexed="12"/>
      <name val="Tahoma"/>
      <family val="2"/>
    </font>
    <font>
      <sz val="11"/>
      <color indexed="10"/>
      <name val="Tahoma"/>
      <family val="2"/>
    </font>
    <font>
      <b/>
      <sz val="11"/>
      <color indexed="9"/>
      <name val="Tahoma"/>
      <family val="2"/>
    </font>
    <font>
      <b/>
      <vertAlign val="superscript"/>
      <sz val="11"/>
      <color indexed="9"/>
      <name val="Tahoma"/>
      <family val="2"/>
    </font>
    <font>
      <sz val="10"/>
      <name val="Arial"/>
      <family val="2"/>
    </font>
    <font>
      <vertAlign val="superscript"/>
      <sz val="11"/>
      <color indexed="8"/>
      <name val="Tahoma"/>
      <family val="2"/>
    </font>
    <font>
      <sz val="10"/>
      <name val="System"/>
      <family val="2"/>
    </font>
    <font>
      <i/>
      <sz val="10"/>
      <name val="System"/>
      <family val="2"/>
    </font>
    <font>
      <sz val="10"/>
      <name val="Tahoma"/>
      <family val="2"/>
    </font>
    <font>
      <b/>
      <sz val="10"/>
      <name val="Tahom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color indexed="24"/>
      <name val="Arial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vertAlign val="superscript"/>
      <sz val="1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11"/>
      <color rgb="FFFF0000"/>
      <name val="Tahoma"/>
      <family val="2"/>
    </font>
    <font>
      <sz val="12"/>
      <color theme="1"/>
      <name val="Tahoma"/>
      <family val="2"/>
    </font>
    <font>
      <b/>
      <sz val="11"/>
      <color theme="0"/>
      <name val="Tahoma"/>
      <family val="2"/>
    </font>
    <font>
      <b/>
      <sz val="10"/>
      <color theme="0"/>
      <name val="Tahoma"/>
      <family val="2"/>
    </font>
    <font>
      <sz val="10"/>
      <color theme="0"/>
      <name val="Tahoma"/>
      <family val="2"/>
    </font>
    <font>
      <sz val="11"/>
      <color rgb="FF000000"/>
      <name val="Tahoma"/>
      <family val="2"/>
    </font>
    <font>
      <b/>
      <u/>
      <sz val="11"/>
      <color theme="0"/>
      <name val="Tahoma"/>
      <family val="2"/>
    </font>
    <font>
      <sz val="10"/>
      <color indexed="8"/>
      <name val="Arial"/>
      <family val="2"/>
    </font>
    <font>
      <b/>
      <vertAlign val="superscript"/>
      <sz val="10"/>
      <color theme="0"/>
      <name val="Tahoma"/>
      <family val="2"/>
    </font>
    <font>
      <sz val="11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Verdana"/>
      <family val="2"/>
    </font>
    <font>
      <u/>
      <sz val="10"/>
      <color theme="10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color rgb="FF000000"/>
      <name val="Arial"/>
      <family val="2"/>
    </font>
    <font>
      <u/>
      <sz val="10"/>
      <color rgb="FF0000FF"/>
      <name val="Arial"/>
      <family val="2"/>
    </font>
    <font>
      <u/>
      <sz val="10"/>
      <color rgb="FF800080"/>
      <name val="Arial"/>
      <family val="2"/>
    </font>
  </fonts>
  <fills count="6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medium">
        <color indexed="64"/>
      </right>
      <top style="thin">
        <color theme="0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medium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indexed="64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/>
      <top style="medium">
        <color theme="0"/>
      </top>
      <bottom style="medium">
        <color indexed="64"/>
      </bottom>
      <diagonal/>
    </border>
    <border>
      <left/>
      <right/>
      <top style="medium">
        <color theme="0"/>
      </top>
      <bottom style="medium">
        <color indexed="64"/>
      </bottom>
      <diagonal/>
    </border>
    <border>
      <left/>
      <right style="medium">
        <color indexed="64"/>
      </right>
      <top style="medium">
        <color theme="0"/>
      </top>
      <bottom style="medium">
        <color indexed="64"/>
      </bottom>
      <diagonal/>
    </border>
    <border>
      <left style="medium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medium">
        <color indexed="64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thin">
        <color theme="0"/>
      </bottom>
      <diagonal/>
    </border>
    <border>
      <left style="thin">
        <color theme="0"/>
      </left>
      <right style="medium">
        <color indexed="64"/>
      </right>
      <top style="medium">
        <color indexed="64"/>
      </top>
      <bottom style="thin">
        <color theme="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05">
    <xf numFmtId="0" fontId="0" fillId="0" borderId="0"/>
    <xf numFmtId="0" fontId="27" fillId="2" borderId="0" applyNumberFormat="0" applyBorder="0" applyAlignment="0" applyProtection="0"/>
    <xf numFmtId="0" fontId="27" fillId="3" borderId="0" applyNumberFormat="0" applyBorder="0" applyAlignment="0" applyProtection="0"/>
    <xf numFmtId="0" fontId="27" fillId="4" borderId="0" applyNumberFormat="0" applyBorder="0" applyAlignment="0" applyProtection="0"/>
    <xf numFmtId="0" fontId="27" fillId="5" borderId="0" applyNumberFormat="0" applyBorder="0" applyAlignment="0" applyProtection="0"/>
    <xf numFmtId="0" fontId="27" fillId="6" borderId="0" applyNumberFormat="0" applyBorder="0" applyAlignment="0" applyProtection="0"/>
    <xf numFmtId="0" fontId="27" fillId="7" borderId="0" applyNumberFormat="0" applyBorder="0" applyAlignment="0" applyProtection="0"/>
    <xf numFmtId="0" fontId="27" fillId="8" borderId="0" applyNumberFormat="0" applyBorder="0" applyAlignment="0" applyProtection="0"/>
    <xf numFmtId="0" fontId="27" fillId="9" borderId="0" applyNumberFormat="0" applyBorder="0" applyAlignment="0" applyProtection="0"/>
    <xf numFmtId="0" fontId="27" fillId="10" borderId="0" applyNumberFormat="0" applyBorder="0" applyAlignment="0" applyProtection="0"/>
    <xf numFmtId="0" fontId="27" fillId="5" borderId="0" applyNumberFormat="0" applyBorder="0" applyAlignment="0" applyProtection="0"/>
    <xf numFmtId="0" fontId="27" fillId="8" borderId="0" applyNumberFormat="0" applyBorder="0" applyAlignment="0" applyProtection="0"/>
    <xf numFmtId="0" fontId="27" fillId="11" borderId="0" applyNumberFormat="0" applyBorder="0" applyAlignment="0" applyProtection="0"/>
    <xf numFmtId="0" fontId="28" fillId="12" borderId="0" applyNumberFormat="0" applyBorder="0" applyAlignment="0" applyProtection="0"/>
    <xf numFmtId="0" fontId="28" fillId="9" borderId="0" applyNumberFormat="0" applyBorder="0" applyAlignment="0" applyProtection="0"/>
    <xf numFmtId="0" fontId="28" fillId="10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28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9" borderId="0" applyNumberFormat="0" applyBorder="0" applyAlignment="0" applyProtection="0"/>
    <xf numFmtId="0" fontId="29" fillId="3" borderId="0" applyNumberFormat="0" applyBorder="0" applyAlignment="0" applyProtection="0"/>
    <xf numFmtId="0" fontId="30" fillId="20" borderId="1" applyNumberFormat="0" applyAlignment="0" applyProtection="0"/>
    <xf numFmtId="0" fontId="31" fillId="21" borderId="2" applyNumberFormat="0" applyAlignment="0" applyProtection="0"/>
    <xf numFmtId="43" fontId="2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5" fillId="0" borderId="0" applyFont="0" applyFill="0" applyBorder="0" applyAlignment="0" applyProtection="0"/>
    <xf numFmtId="3" fontId="5" fillId="0" borderId="0"/>
    <xf numFmtId="3" fontId="2" fillId="0" borderId="0"/>
    <xf numFmtId="3" fontId="32" fillId="0" borderId="0" applyFont="0" applyFill="0" applyBorder="0" applyAlignment="0" applyProtection="0"/>
    <xf numFmtId="3" fontId="32" fillId="0" borderId="0" applyFont="0" applyFill="0" applyBorder="0" applyAlignment="0" applyProtection="0"/>
    <xf numFmtId="3" fontId="3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3" fillId="0" borderId="0" applyFont="0" applyFill="0" applyBorder="0" applyAlignment="0" applyProtection="0"/>
    <xf numFmtId="44" fontId="47" fillId="0" borderId="0" applyFont="0" applyFill="0" applyBorder="0" applyAlignment="0" applyProtection="0"/>
    <xf numFmtId="44" fontId="23" fillId="0" borderId="0" applyFont="0" applyFill="0" applyBorder="0" applyAlignment="0" applyProtection="0"/>
    <xf numFmtId="44" fontId="46" fillId="0" borderId="0" applyFont="0" applyFill="0" applyBorder="0" applyAlignment="0" applyProtection="0"/>
    <xf numFmtId="44" fontId="45" fillId="0" borderId="0" applyFont="0" applyFill="0" applyBorder="0" applyAlignment="0" applyProtection="0"/>
    <xf numFmtId="177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177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0" fontId="33" fillId="0" borderId="0" applyNumberFormat="0" applyFill="0" applyBorder="0" applyAlignment="0" applyProtection="0"/>
    <xf numFmtId="2" fontId="32" fillId="0" borderId="0" applyFont="0" applyFill="0" applyBorder="0" applyAlignment="0" applyProtection="0"/>
    <xf numFmtId="2" fontId="32" fillId="0" borderId="0" applyFont="0" applyFill="0" applyBorder="0" applyAlignment="0" applyProtection="0"/>
    <xf numFmtId="2" fontId="32" fillId="0" borderId="0" applyFont="0" applyFill="0" applyBorder="0" applyAlignment="0" applyProtection="0"/>
    <xf numFmtId="0" fontId="34" fillId="4" borderId="0" applyNumberFormat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7" borderId="1" applyNumberFormat="0" applyAlignment="0" applyProtection="0"/>
    <xf numFmtId="0" fontId="39" fillId="0" borderId="4" applyNumberFormat="0" applyFill="0" applyAlignment="0" applyProtection="0"/>
    <xf numFmtId="0" fontId="40" fillId="22" borderId="0" applyNumberFormat="0" applyBorder="0" applyAlignment="0" applyProtection="0"/>
    <xf numFmtId="0" fontId="2" fillId="0" borderId="0"/>
    <xf numFmtId="0" fontId="2" fillId="0" borderId="0"/>
    <xf numFmtId="0" fontId="23" fillId="0" borderId="0"/>
    <xf numFmtId="0" fontId="45" fillId="0" borderId="0"/>
    <xf numFmtId="0" fontId="45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2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3" fillId="0" borderId="0"/>
    <xf numFmtId="0" fontId="47" fillId="0" borderId="0"/>
    <xf numFmtId="0" fontId="13" fillId="0" borderId="0"/>
    <xf numFmtId="0" fontId="2" fillId="0" borderId="0"/>
    <xf numFmtId="0" fontId="2" fillId="0" borderId="0"/>
    <xf numFmtId="0" fontId="15" fillId="0" borderId="0"/>
    <xf numFmtId="0" fontId="1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45" fillId="0" borderId="0"/>
    <xf numFmtId="0" fontId="47" fillId="0" borderId="0"/>
    <xf numFmtId="0" fontId="3" fillId="0" borderId="0"/>
    <xf numFmtId="0" fontId="3" fillId="0" borderId="0"/>
    <xf numFmtId="0" fontId="2" fillId="23" borderId="5" applyNumberFormat="0" applyFont="0" applyAlignment="0" applyProtection="0"/>
    <xf numFmtId="0" fontId="41" fillId="20" borderId="6" applyNumberFormat="0" applyAlignment="0" applyProtection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2" fillId="0" borderId="0" applyNumberFormat="0" applyFill="0" applyBorder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43" fillId="0" borderId="0" applyNumberFormat="0" applyFill="0" applyBorder="0" applyAlignment="0" applyProtection="0"/>
    <xf numFmtId="0" fontId="56" fillId="0" borderId="0"/>
    <xf numFmtId="0" fontId="3" fillId="0" borderId="0"/>
    <xf numFmtId="0" fontId="56" fillId="0" borderId="0"/>
    <xf numFmtId="0" fontId="1" fillId="0" borderId="0"/>
    <xf numFmtId="0" fontId="59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9" fontId="2" fillId="0" borderId="0" applyFont="0" applyFill="0" applyBorder="0" applyAlignment="0" applyProtection="0"/>
    <xf numFmtId="0" fontId="32" fillId="0" borderId="7" applyNumberFormat="0" applyFont="0" applyFill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0" fontId="74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74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32" fillId="0" borderId="7" applyNumberFormat="0" applyFont="0" applyFill="0" applyAlignment="0" applyProtection="0"/>
    <xf numFmtId="0" fontId="1" fillId="0" borderId="0"/>
    <xf numFmtId="0" fontId="76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60" fillId="0" borderId="96" applyNumberFormat="0" applyFill="0" applyAlignment="0" applyProtection="0"/>
    <xf numFmtId="0" fontId="61" fillId="0" borderId="97" applyNumberFormat="0" applyFill="0" applyAlignment="0" applyProtection="0"/>
    <xf numFmtId="0" fontId="62" fillId="0" borderId="98" applyNumberFormat="0" applyFill="0" applyAlignment="0" applyProtection="0"/>
    <xf numFmtId="0" fontId="62" fillId="0" borderId="0" applyNumberFormat="0" applyFill="0" applyBorder="0" applyAlignment="0" applyProtection="0"/>
    <xf numFmtId="0" fontId="63" fillId="37" borderId="0" applyNumberFormat="0" applyBorder="0" applyAlignment="0" applyProtection="0"/>
    <xf numFmtId="0" fontId="64" fillId="38" borderId="0" applyNumberFormat="0" applyBorder="0" applyAlignment="0" applyProtection="0"/>
    <xf numFmtId="0" fontId="78" fillId="39" borderId="0" applyNumberFormat="0" applyBorder="0" applyAlignment="0" applyProtection="0"/>
    <xf numFmtId="0" fontId="65" fillId="40" borderId="99" applyNumberFormat="0" applyAlignment="0" applyProtection="0"/>
    <xf numFmtId="0" fontId="66" fillId="41" borderId="100" applyNumberFormat="0" applyAlignment="0" applyProtection="0"/>
    <xf numFmtId="0" fontId="67" fillId="41" borderId="99" applyNumberFormat="0" applyAlignment="0" applyProtection="0"/>
    <xf numFmtId="0" fontId="68" fillId="0" borderId="101" applyNumberFormat="0" applyFill="0" applyAlignment="0" applyProtection="0"/>
    <xf numFmtId="0" fontId="69" fillId="42" borderId="102" applyNumberFormat="0" applyAlignment="0" applyProtection="0"/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104" applyNumberFormat="0" applyFill="0" applyAlignment="0" applyProtection="0"/>
    <xf numFmtId="0" fontId="73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73" fillId="47" borderId="0" applyNumberFormat="0" applyBorder="0" applyAlignment="0" applyProtection="0"/>
    <xf numFmtId="0" fontId="73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73" fillId="51" borderId="0" applyNumberFormat="0" applyBorder="0" applyAlignment="0" applyProtection="0"/>
    <xf numFmtId="0" fontId="73" fillId="52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73" fillId="55" borderId="0" applyNumberFormat="0" applyBorder="0" applyAlignment="0" applyProtection="0"/>
    <xf numFmtId="0" fontId="73" fillId="56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73" fillId="59" borderId="0" applyNumberFormat="0" applyBorder="0" applyAlignment="0" applyProtection="0"/>
    <xf numFmtId="0" fontId="73" fillId="60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73" fillId="63" borderId="0" applyNumberFormat="0" applyBorder="0" applyAlignment="0" applyProtection="0"/>
    <xf numFmtId="0" fontId="73" fillId="64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73" fillId="67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80" fillId="0" borderId="0"/>
    <xf numFmtId="0" fontId="1" fillId="0" borderId="0"/>
    <xf numFmtId="0" fontId="2" fillId="0" borderId="0"/>
    <xf numFmtId="0" fontId="1" fillId="43" borderId="103" applyNumberFormat="0" applyFont="0" applyAlignment="0" applyProtection="0"/>
    <xf numFmtId="9" fontId="2" fillId="0" borderId="0" applyFont="0" applyFill="0" applyBorder="0" applyAlignment="0" applyProtection="0"/>
    <xf numFmtId="0" fontId="1" fillId="0" borderId="0"/>
    <xf numFmtId="43" fontId="80" fillId="0" borderId="0" applyFont="0" applyFill="0" applyBorder="0" applyAlignment="0" applyProtection="0"/>
    <xf numFmtId="0" fontId="1" fillId="0" borderId="0"/>
    <xf numFmtId="0" fontId="1" fillId="0" borderId="0"/>
    <xf numFmtId="0" fontId="1" fillId="43" borderId="103" applyNumberFormat="0" applyFont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1" fillId="0" borderId="0"/>
    <xf numFmtId="0" fontId="80" fillId="0" borderId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43" borderId="103" applyNumberFormat="0" applyFont="0" applyAlignment="0" applyProtection="0"/>
    <xf numFmtId="0" fontId="1" fillId="0" borderId="0"/>
    <xf numFmtId="0" fontId="1" fillId="0" borderId="0"/>
    <xf numFmtId="0" fontId="75" fillId="0" borderId="0" applyNumberFormat="0" applyFill="0" applyBorder="0" applyAlignment="0" applyProtection="0"/>
    <xf numFmtId="0" fontId="59" fillId="0" borderId="0"/>
    <xf numFmtId="0" fontId="77" fillId="0" borderId="0" applyNumberForma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0" borderId="0"/>
    <xf numFmtId="0" fontId="1" fillId="0" borderId="0"/>
    <xf numFmtId="0" fontId="1" fillId="43" borderId="10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43" borderId="10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43" borderId="103" applyNumberFormat="0" applyFont="0" applyAlignment="0" applyProtection="0"/>
    <xf numFmtId="0" fontId="1" fillId="0" borderId="0"/>
    <xf numFmtId="0" fontId="1" fillId="0" borderId="0"/>
    <xf numFmtId="0" fontId="80" fillId="0" borderId="0"/>
    <xf numFmtId="0" fontId="80" fillId="0" borderId="0"/>
    <xf numFmtId="0" fontId="80" fillId="0" borderId="0"/>
    <xf numFmtId="0" fontId="2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  <xf numFmtId="0" fontId="1" fillId="53" borderId="0" applyNumberFormat="0" applyBorder="0" applyAlignment="0" applyProtection="0"/>
    <xf numFmtId="0" fontId="1" fillId="54" borderId="0" applyNumberFormat="0" applyBorder="0" applyAlignment="0" applyProtection="0"/>
    <xf numFmtId="0" fontId="1" fillId="57" borderId="0" applyNumberFormat="0" applyBorder="0" applyAlignment="0" applyProtection="0"/>
    <xf numFmtId="0" fontId="1" fillId="58" borderId="0" applyNumberFormat="0" applyBorder="0" applyAlignment="0" applyProtection="0"/>
    <xf numFmtId="0" fontId="1" fillId="61" borderId="0" applyNumberFormat="0" applyBorder="0" applyAlignment="0" applyProtection="0"/>
    <xf numFmtId="0" fontId="1" fillId="62" borderId="0" applyNumberFormat="0" applyBorder="0" applyAlignment="0" applyProtection="0"/>
    <xf numFmtId="0" fontId="1" fillId="65" borderId="0" applyNumberFormat="0" applyBorder="0" applyAlignment="0" applyProtection="0"/>
    <xf numFmtId="0" fontId="1" fillId="66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3" borderId="103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43" borderId="103" applyNumberFormat="0" applyFont="0" applyAlignment="0" applyProtection="0"/>
    <xf numFmtId="0" fontId="1" fillId="0" borderId="0"/>
    <xf numFmtId="0" fontId="1" fillId="0" borderId="0"/>
  </cellStyleXfs>
  <cellXfs count="777">
    <xf numFmtId="0" fontId="0" fillId="0" borderId="0" xfId="0"/>
    <xf numFmtId="0" fontId="6" fillId="0" borderId="0" xfId="0" applyFont="1"/>
    <xf numFmtId="0" fontId="6" fillId="0" borderId="0" xfId="110" applyFont="1" applyProtection="1"/>
    <xf numFmtId="0" fontId="6" fillId="0" borderId="0" xfId="110" applyFont="1"/>
    <xf numFmtId="38" fontId="6" fillId="0" borderId="8" xfId="110" applyNumberFormat="1" applyFont="1" applyFill="1" applyBorder="1" applyProtection="1"/>
    <xf numFmtId="0" fontId="6" fillId="0" borderId="0" xfId="110" applyFont="1" applyFill="1" applyBorder="1"/>
    <xf numFmtId="0" fontId="7" fillId="0" borderId="0" xfId="110" applyFont="1" applyFill="1" applyBorder="1"/>
    <xf numFmtId="0" fontId="6" fillId="0" borderId="0" xfId="110" applyFont="1" applyFill="1" applyBorder="1" applyAlignment="1">
      <alignment vertical="top"/>
    </xf>
    <xf numFmtId="37" fontId="6" fillId="0" borderId="8" xfId="110" applyNumberFormat="1" applyFont="1" applyFill="1" applyBorder="1" applyProtection="1"/>
    <xf numFmtId="5" fontId="6" fillId="0" borderId="9" xfId="110" applyNumberFormat="1" applyFont="1" applyFill="1" applyBorder="1" applyProtection="1"/>
    <xf numFmtId="0" fontId="6" fillId="0" borderId="0" xfId="110" applyFont="1" applyAlignment="1" applyProtection="1">
      <alignment horizontal="left"/>
    </xf>
    <xf numFmtId="0" fontId="9" fillId="0" borderId="0" xfId="110" applyFont="1" applyProtection="1"/>
    <xf numFmtId="0" fontId="10" fillId="0" borderId="0" xfId="110" applyFont="1" applyProtection="1"/>
    <xf numFmtId="39" fontId="6" fillId="0" borderId="0" xfId="110" applyNumberFormat="1" applyFont="1" applyFill="1" applyProtection="1"/>
    <xf numFmtId="39" fontId="6" fillId="0" borderId="0" xfId="110" applyNumberFormat="1" applyFont="1"/>
    <xf numFmtId="0" fontId="7" fillId="0" borderId="0" xfId="0" applyFont="1"/>
    <xf numFmtId="165" fontId="6" fillId="0" borderId="0" xfId="0" applyNumberFormat="1" applyFont="1"/>
    <xf numFmtId="166" fontId="6" fillId="0" borderId="0" xfId="0" applyNumberFormat="1" applyFont="1"/>
    <xf numFmtId="0" fontId="9" fillId="0" borderId="0" xfId="110" applyFont="1" applyFill="1" applyBorder="1" applyProtection="1"/>
    <xf numFmtId="0" fontId="6" fillId="0" borderId="0" xfId="0" applyFont="1" applyBorder="1"/>
    <xf numFmtId="165" fontId="6" fillId="0" borderId="0" xfId="0" applyNumberFormat="1" applyFont="1" applyBorder="1"/>
    <xf numFmtId="166" fontId="6" fillId="0" borderId="0" xfId="0" applyNumberFormat="1" applyFont="1" applyBorder="1"/>
    <xf numFmtId="166" fontId="6" fillId="0" borderId="8" xfId="0" applyNumberFormat="1" applyFont="1" applyFill="1" applyBorder="1"/>
    <xf numFmtId="169" fontId="6" fillId="0" borderId="8" xfId="28" applyNumberFormat="1" applyFont="1" applyFill="1" applyBorder="1" applyProtection="1"/>
    <xf numFmtId="169" fontId="6" fillId="0" borderId="8" xfId="28" applyNumberFormat="1" applyFont="1" applyFill="1" applyBorder="1"/>
    <xf numFmtId="0" fontId="12" fillId="0" borderId="0" xfId="110" applyFont="1"/>
    <xf numFmtId="0" fontId="7" fillId="0" borderId="0" xfId="110" applyFont="1"/>
    <xf numFmtId="38" fontId="6" fillId="0" borderId="0" xfId="110" applyNumberFormat="1" applyFont="1"/>
    <xf numFmtId="38" fontId="6" fillId="0" borderId="8" xfId="110" applyNumberFormat="1" applyFont="1" applyBorder="1" applyProtection="1"/>
    <xf numFmtId="38" fontId="12" fillId="0" borderId="8" xfId="110" applyNumberFormat="1" applyFont="1" applyBorder="1" applyProtection="1"/>
    <xf numFmtId="38" fontId="12" fillId="0" borderId="8" xfId="110" applyNumberFormat="1" applyFont="1" applyFill="1" applyBorder="1" applyProtection="1"/>
    <xf numFmtId="164" fontId="12" fillId="0" borderId="11" xfId="110" applyNumberFormat="1" applyFont="1" applyBorder="1" applyProtection="1"/>
    <xf numFmtId="168" fontId="6" fillId="0" borderId="13" xfId="110" applyNumberFormat="1" applyFont="1" applyBorder="1" applyProtection="1"/>
    <xf numFmtId="168" fontId="6" fillId="0" borderId="13" xfId="110" applyNumberFormat="1" applyFont="1" applyFill="1" applyBorder="1" applyProtection="1"/>
    <xf numFmtId="0" fontId="12" fillId="0" borderId="12" xfId="110" applyFont="1" applyBorder="1"/>
    <xf numFmtId="0" fontId="6" fillId="0" borderId="14" xfId="110" applyFont="1" applyBorder="1"/>
    <xf numFmtId="0" fontId="6" fillId="0" borderId="14" xfId="110" applyFont="1" applyFill="1" applyBorder="1"/>
    <xf numFmtId="0" fontId="12" fillId="0" borderId="14" xfId="110" applyFont="1" applyBorder="1"/>
    <xf numFmtId="37" fontId="6" fillId="0" borderId="15" xfId="110" applyNumberFormat="1" applyFont="1" applyFill="1" applyBorder="1" applyProtection="1"/>
    <xf numFmtId="37" fontId="12" fillId="0" borderId="11" xfId="110" applyNumberFormat="1" applyFont="1" applyFill="1" applyBorder="1" applyProtection="1"/>
    <xf numFmtId="0" fontId="7" fillId="0" borderId="16" xfId="110" applyFont="1" applyBorder="1" applyAlignment="1">
      <alignment horizontal="right"/>
    </xf>
    <xf numFmtId="37" fontId="7" fillId="0" borderId="12" xfId="110" applyNumberFormat="1" applyFont="1" applyBorder="1" applyProtection="1"/>
    <xf numFmtId="168" fontId="7" fillId="0" borderId="17" xfId="110" applyNumberFormat="1" applyFont="1" applyBorder="1" applyProtection="1"/>
    <xf numFmtId="37" fontId="11" fillId="0" borderId="18" xfId="110" applyNumberFormat="1" applyFont="1" applyBorder="1" applyProtection="1"/>
    <xf numFmtId="37" fontId="11" fillId="0" borderId="19" xfId="110" applyNumberFormat="1" applyFont="1" applyBorder="1" applyProtection="1"/>
    <xf numFmtId="0" fontId="7" fillId="0" borderId="0" xfId="110" applyFont="1" applyProtection="1"/>
    <xf numFmtId="2" fontId="6" fillId="0" borderId="0" xfId="110" applyNumberFormat="1" applyFont="1"/>
    <xf numFmtId="37" fontId="6" fillId="0" borderId="9" xfId="110" applyNumberFormat="1" applyFont="1" applyFill="1" applyBorder="1" applyProtection="1"/>
    <xf numFmtId="0" fontId="6" fillId="0" borderId="0" xfId="110" applyFont="1" applyFill="1" applyBorder="1" applyAlignment="1">
      <alignment vertical="top" wrapText="1"/>
    </xf>
    <xf numFmtId="43" fontId="6" fillId="0" borderId="0" xfId="110" applyNumberFormat="1" applyFont="1"/>
    <xf numFmtId="0" fontId="48" fillId="0" borderId="0" xfId="110" applyFont="1"/>
    <xf numFmtId="43" fontId="6" fillId="0" borderId="0" xfId="0" applyNumberFormat="1" applyFont="1" applyBorder="1"/>
    <xf numFmtId="0" fontId="7" fillId="0" borderId="0" xfId="96" applyFont="1"/>
    <xf numFmtId="0" fontId="6" fillId="0" borderId="0" xfId="96" applyFont="1"/>
    <xf numFmtId="0" fontId="6" fillId="0" borderId="0" xfId="96" quotePrefix="1" applyNumberFormat="1" applyFont="1"/>
    <xf numFmtId="38" fontId="6" fillId="0" borderId="0" xfId="96" applyNumberFormat="1" applyFont="1" applyFill="1"/>
    <xf numFmtId="38" fontId="6" fillId="0" borderId="0" xfId="96" applyNumberFormat="1" applyFont="1"/>
    <xf numFmtId="0" fontId="6" fillId="0" borderId="0" xfId="100" applyFont="1"/>
    <xf numFmtId="0" fontId="6" fillId="0" borderId="0" xfId="100" applyFont="1" applyAlignment="1">
      <alignment vertical="top"/>
    </xf>
    <xf numFmtId="0" fontId="6" fillId="0" borderId="0" xfId="100" applyFont="1" applyAlignment="1">
      <alignment horizontal="center"/>
    </xf>
    <xf numFmtId="0" fontId="6" fillId="0" borderId="0" xfId="109" applyFont="1"/>
    <xf numFmtId="0" fontId="6" fillId="0" borderId="0" xfId="100" applyFont="1" applyBorder="1" applyProtection="1"/>
    <xf numFmtId="0" fontId="7" fillId="0" borderId="0" xfId="100" applyFont="1" applyBorder="1" applyProtection="1"/>
    <xf numFmtId="0" fontId="12" fillId="0" borderId="0" xfId="100" applyFont="1" applyFill="1" applyBorder="1" applyProtection="1"/>
    <xf numFmtId="0" fontId="12" fillId="0" borderId="0" xfId="100" applyFont="1" applyBorder="1" applyProtection="1"/>
    <xf numFmtId="5" fontId="12" fillId="0" borderId="0" xfId="100" applyNumberFormat="1" applyFont="1" applyFill="1" applyBorder="1" applyProtection="1"/>
    <xf numFmtId="0" fontId="6" fillId="0" borderId="0" xfId="100" applyFont="1" applyBorder="1" applyAlignment="1" applyProtection="1">
      <alignment horizontal="center" wrapText="1"/>
    </xf>
    <xf numFmtId="5" fontId="12" fillId="0" borderId="20" xfId="100" applyNumberFormat="1" applyFont="1" applyFill="1" applyBorder="1" applyProtection="1"/>
    <xf numFmtId="10" fontId="17" fillId="0" borderId="9" xfId="100" applyNumberFormat="1" applyFont="1" applyFill="1" applyBorder="1" applyProtection="1"/>
    <xf numFmtId="10" fontId="17" fillId="0" borderId="8" xfId="100" applyNumberFormat="1" applyFont="1" applyFill="1" applyBorder="1" applyProtection="1"/>
    <xf numFmtId="0" fontId="6" fillId="0" borderId="0" xfId="100" applyFont="1" applyFill="1" applyBorder="1" applyProtection="1"/>
    <xf numFmtId="10" fontId="17" fillId="0" borderId="19" xfId="100" applyNumberFormat="1" applyFont="1" applyFill="1" applyBorder="1" applyProtection="1"/>
    <xf numFmtId="0" fontId="11" fillId="0" borderId="0" xfId="100" applyFont="1" applyFill="1" applyBorder="1" applyAlignment="1" applyProtection="1">
      <alignment horizontal="right" wrapText="1"/>
    </xf>
    <xf numFmtId="10" fontId="17" fillId="0" borderId="0" xfId="100" applyNumberFormat="1" applyFont="1" applyFill="1" applyBorder="1" applyProtection="1"/>
    <xf numFmtId="37" fontId="12" fillId="0" borderId="0" xfId="100" applyNumberFormat="1" applyFont="1" applyFill="1" applyBorder="1" applyProtection="1"/>
    <xf numFmtId="5" fontId="6" fillId="0" borderId="0" xfId="100" applyNumberFormat="1" applyFont="1" applyBorder="1" applyProtection="1"/>
    <xf numFmtId="0" fontId="6" fillId="0" borderId="0" xfId="100" applyFont="1" applyFill="1" applyAlignment="1">
      <alignment vertical="top"/>
    </xf>
    <xf numFmtId="0" fontId="6" fillId="0" borderId="0" xfId="100" applyFont="1" applyFill="1" applyAlignment="1">
      <alignment horizontal="left" vertical="top"/>
    </xf>
    <xf numFmtId="0" fontId="6" fillId="0" borderId="0" xfId="100" applyFont="1" applyAlignment="1"/>
    <xf numFmtId="0" fontId="7" fillId="0" borderId="0" xfId="100" applyFont="1" applyAlignment="1">
      <alignment horizontal="right"/>
    </xf>
    <xf numFmtId="169" fontId="7" fillId="0" borderId="21" xfId="100" applyNumberFormat="1" applyFont="1" applyBorder="1"/>
    <xf numFmtId="169" fontId="6" fillId="0" borderId="22" xfId="100" applyNumberFormat="1" applyFont="1" applyBorder="1"/>
    <xf numFmtId="10" fontId="17" fillId="0" borderId="23" xfId="100" applyNumberFormat="1" applyFont="1" applyFill="1" applyBorder="1" applyProtection="1"/>
    <xf numFmtId="5" fontId="12" fillId="0" borderId="24" xfId="100" applyNumberFormat="1" applyFont="1" applyFill="1" applyBorder="1" applyProtection="1"/>
    <xf numFmtId="10" fontId="17" fillId="0" borderId="13" xfId="100" applyNumberFormat="1" applyFont="1" applyFill="1" applyBorder="1" applyProtection="1"/>
    <xf numFmtId="10" fontId="17" fillId="0" borderId="17" xfId="100" applyNumberFormat="1" applyFont="1" applyFill="1" applyBorder="1" applyProtection="1"/>
    <xf numFmtId="3" fontId="12" fillId="0" borderId="0" xfId="100" applyNumberFormat="1" applyFont="1" applyFill="1" applyBorder="1" applyProtection="1"/>
    <xf numFmtId="10" fontId="17" fillId="0" borderId="25" xfId="100" applyNumberFormat="1" applyFont="1" applyFill="1" applyBorder="1" applyProtection="1"/>
    <xf numFmtId="37" fontId="12" fillId="0" borderId="0" xfId="100" applyNumberFormat="1" applyFont="1" applyFill="1" applyBorder="1" applyProtection="1">
      <protection locked="0"/>
    </xf>
    <xf numFmtId="0" fontId="6" fillId="0" borderId="0" xfId="76" applyFont="1" applyBorder="1"/>
    <xf numFmtId="0" fontId="7" fillId="0" borderId="0" xfId="76" applyFont="1" applyBorder="1"/>
    <xf numFmtId="0" fontId="6" fillId="0" borderId="0" xfId="76" applyFont="1"/>
    <xf numFmtId="169" fontId="6" fillId="0" borderId="23" xfId="31" applyNumberFormat="1" applyFont="1" applyBorder="1"/>
    <xf numFmtId="169" fontId="6" fillId="0" borderId="13" xfId="31" applyNumberFormat="1" applyFont="1" applyBorder="1"/>
    <xf numFmtId="0" fontId="7" fillId="0" borderId="0" xfId="76" applyFont="1" applyAlignment="1">
      <alignment horizontal="right"/>
    </xf>
    <xf numFmtId="169" fontId="7" fillId="0" borderId="0" xfId="76" applyNumberFormat="1" applyFont="1"/>
    <xf numFmtId="7" fontId="12" fillId="0" borderId="26" xfId="100" applyNumberFormat="1" applyFont="1" applyFill="1" applyBorder="1" applyProtection="1"/>
    <xf numFmtId="7" fontId="12" fillId="0" borderId="0" xfId="100" applyNumberFormat="1" applyFont="1" applyFill="1" applyBorder="1" applyProtection="1"/>
    <xf numFmtId="164" fontId="6" fillId="0" borderId="28" xfId="110" applyNumberFormat="1" applyFont="1" applyFill="1" applyBorder="1" applyAlignment="1" applyProtection="1">
      <alignment shrinkToFit="1"/>
    </xf>
    <xf numFmtId="164" fontId="6" fillId="0" borderId="29" xfId="110" applyNumberFormat="1" applyFont="1" applyFill="1" applyBorder="1" applyAlignment="1" applyProtection="1">
      <alignment shrinkToFit="1"/>
    </xf>
    <xf numFmtId="164" fontId="6" fillId="0" borderId="30" xfId="110" applyNumberFormat="1" applyFont="1" applyFill="1" applyBorder="1" applyAlignment="1" applyProtection="1">
      <alignment shrinkToFit="1"/>
    </xf>
    <xf numFmtId="0" fontId="12" fillId="0" borderId="25" xfId="100" applyFont="1" applyFill="1" applyBorder="1" applyAlignment="1" applyProtection="1">
      <alignment horizontal="left" wrapText="1"/>
    </xf>
    <xf numFmtId="0" fontId="12" fillId="0" borderId="13" xfId="100" applyFont="1" applyFill="1" applyBorder="1" applyAlignment="1" applyProtection="1">
      <alignment horizontal="left" wrapText="1"/>
    </xf>
    <xf numFmtId="0" fontId="12" fillId="0" borderId="17" xfId="100" applyFont="1" applyFill="1" applyBorder="1" applyAlignment="1" applyProtection="1">
      <alignment horizontal="left" wrapText="1"/>
    </xf>
    <xf numFmtId="164" fontId="6" fillId="0" borderId="11" xfId="110" applyNumberFormat="1" applyFont="1" applyFill="1" applyBorder="1" applyAlignment="1" applyProtection="1">
      <alignment horizontal="right" indent="1" shrinkToFit="1"/>
    </xf>
    <xf numFmtId="164" fontId="6" fillId="0" borderId="12" xfId="110" applyNumberFormat="1" applyFont="1" applyFill="1" applyBorder="1" applyAlignment="1" applyProtection="1">
      <alignment horizontal="right" indent="1" shrinkToFit="1"/>
    </xf>
    <xf numFmtId="164" fontId="6" fillId="0" borderId="10" xfId="110" applyNumberFormat="1" applyFont="1" applyFill="1" applyBorder="1" applyAlignment="1" applyProtection="1">
      <alignment horizontal="right" indent="1" shrinkToFit="1"/>
    </xf>
    <xf numFmtId="0" fontId="7" fillId="0" borderId="0" xfId="100" applyFont="1" applyBorder="1" applyAlignment="1" applyProtection="1"/>
    <xf numFmtId="164" fontId="6" fillId="0" borderId="33" xfId="110" applyNumberFormat="1" applyFont="1" applyFill="1" applyBorder="1" applyAlignment="1" applyProtection="1">
      <alignment horizontal="right" indent="1" shrinkToFit="1"/>
    </xf>
    <xf numFmtId="0" fontId="12" fillId="0" borderId="23" xfId="100" applyFont="1" applyFill="1" applyBorder="1" applyAlignment="1" applyProtection="1">
      <alignment horizontal="left" wrapText="1"/>
    </xf>
    <xf numFmtId="0" fontId="6" fillId="0" borderId="17" xfId="100" applyFont="1" applyFill="1" applyBorder="1" applyAlignment="1">
      <alignment horizontal="left" vertical="center" wrapText="1"/>
    </xf>
    <xf numFmtId="10" fontId="17" fillId="0" borderId="34" xfId="100" applyNumberFormat="1" applyFont="1" applyFill="1" applyBorder="1" applyProtection="1"/>
    <xf numFmtId="10" fontId="17" fillId="0" borderId="35" xfId="100" applyNumberFormat="1" applyFont="1" applyFill="1" applyBorder="1" applyProtection="1"/>
    <xf numFmtId="10" fontId="17" fillId="0" borderId="36" xfId="100" applyNumberFormat="1" applyFont="1" applyFill="1" applyBorder="1" applyProtection="1"/>
    <xf numFmtId="10" fontId="17" fillId="0" borderId="20" xfId="100" applyNumberFormat="1" applyFont="1" applyFill="1" applyBorder="1" applyProtection="1"/>
    <xf numFmtId="0" fontId="11" fillId="0" borderId="0" xfId="100" applyFont="1" applyFill="1" applyBorder="1" applyAlignment="1" applyProtection="1">
      <alignment horizontal="right"/>
    </xf>
    <xf numFmtId="166" fontId="6" fillId="24" borderId="8" xfId="0" applyNumberFormat="1" applyFont="1" applyFill="1" applyBorder="1"/>
    <xf numFmtId="38" fontId="12" fillId="24" borderId="37" xfId="100" applyNumberFormat="1" applyFont="1" applyFill="1" applyBorder="1" applyProtection="1">
      <protection locked="0"/>
    </xf>
    <xf numFmtId="38" fontId="12" fillId="24" borderId="38" xfId="100" applyNumberFormat="1" applyFont="1" applyFill="1" applyBorder="1" applyProtection="1">
      <protection locked="0"/>
    </xf>
    <xf numFmtId="38" fontId="12" fillId="24" borderId="39" xfId="100" applyNumberFormat="1" applyFont="1" applyFill="1" applyBorder="1" applyProtection="1">
      <protection locked="0"/>
    </xf>
    <xf numFmtId="38" fontId="12" fillId="24" borderId="24" xfId="100" applyNumberFormat="1" applyFont="1" applyFill="1" applyBorder="1" applyProtection="1">
      <protection locked="0"/>
    </xf>
    <xf numFmtId="37" fontId="12" fillId="24" borderId="40" xfId="100" applyNumberFormat="1" applyFont="1" applyFill="1" applyBorder="1" applyProtection="1">
      <protection locked="0"/>
    </xf>
    <xf numFmtId="5" fontId="12" fillId="24" borderId="26" xfId="100" applyNumberFormat="1" applyFont="1" applyFill="1" applyBorder="1" applyProtection="1">
      <protection locked="0"/>
    </xf>
    <xf numFmtId="37" fontId="12" fillId="24" borderId="15" xfId="100" applyNumberFormat="1" applyFont="1" applyFill="1" applyBorder="1" applyProtection="1">
      <protection locked="0"/>
    </xf>
    <xf numFmtId="37" fontId="12" fillId="24" borderId="18" xfId="100" applyNumberFormat="1" applyFont="1" applyFill="1" applyBorder="1" applyProtection="1">
      <protection locked="0"/>
    </xf>
    <xf numFmtId="3" fontId="12" fillId="24" borderId="41" xfId="100" applyNumberFormat="1" applyFont="1" applyFill="1" applyBorder="1" applyProtection="1">
      <protection locked="0"/>
    </xf>
    <xf numFmtId="3" fontId="12" fillId="24" borderId="15" xfId="100" applyNumberFormat="1" applyFont="1" applyFill="1" applyBorder="1" applyProtection="1">
      <protection locked="0"/>
    </xf>
    <xf numFmtId="3" fontId="12" fillId="24" borderId="18" xfId="100" applyNumberFormat="1" applyFont="1" applyFill="1" applyBorder="1" applyProtection="1">
      <protection locked="0"/>
    </xf>
    <xf numFmtId="169" fontId="6" fillId="0" borderId="0" xfId="28" applyNumberFormat="1" applyFont="1"/>
    <xf numFmtId="0" fontId="6" fillId="0" borderId="19" xfId="110" applyFont="1" applyFill="1" applyBorder="1" applyProtection="1"/>
    <xf numFmtId="37" fontId="12" fillId="0" borderId="38" xfId="100" applyNumberFormat="1" applyFont="1" applyFill="1" applyBorder="1" applyProtection="1"/>
    <xf numFmtId="37" fontId="12" fillId="0" borderId="36" xfId="100" applyNumberFormat="1" applyFont="1" applyFill="1" applyBorder="1" applyProtection="1"/>
    <xf numFmtId="37" fontId="12" fillId="0" borderId="35" xfId="100" applyNumberFormat="1" applyFont="1" applyFill="1" applyBorder="1" applyProtection="1"/>
    <xf numFmtId="37" fontId="12" fillId="0" borderId="39" xfId="100" applyNumberFormat="1" applyFont="1" applyFill="1" applyBorder="1" applyProtection="1"/>
    <xf numFmtId="37" fontId="12" fillId="0" borderId="24" xfId="100" applyNumberFormat="1" applyFont="1" applyFill="1" applyBorder="1" applyProtection="1"/>
    <xf numFmtId="37" fontId="12" fillId="0" borderId="20" xfId="100" applyNumberFormat="1" applyFont="1" applyFill="1" applyBorder="1" applyProtection="1"/>
    <xf numFmtId="164" fontId="6" fillId="0" borderId="10" xfId="110" applyNumberFormat="1" applyFont="1" applyFill="1" applyBorder="1" applyAlignment="1" applyProtection="1">
      <alignment shrinkToFit="1"/>
    </xf>
    <xf numFmtId="164" fontId="6" fillId="0" borderId="11" xfId="110" applyNumberFormat="1" applyFont="1" applyFill="1" applyBorder="1" applyAlignment="1" applyProtection="1">
      <alignment shrinkToFit="1"/>
    </xf>
    <xf numFmtId="0" fontId="7" fillId="0" borderId="0" xfId="110" applyFont="1" applyFill="1" applyBorder="1" applyProtection="1"/>
    <xf numFmtId="0" fontId="7" fillId="0" borderId="0" xfId="110" quotePrefix="1" applyFont="1" applyFill="1" applyBorder="1" applyAlignment="1" applyProtection="1">
      <alignment horizontal="right"/>
    </xf>
    <xf numFmtId="169" fontId="6" fillId="0" borderId="0" xfId="28" applyNumberFormat="1" applyFont="1" applyFill="1" applyBorder="1" applyProtection="1"/>
    <xf numFmtId="167" fontId="6" fillId="0" borderId="0" xfId="113" applyNumberFormat="1" applyFont="1" applyFill="1" applyBorder="1" applyProtection="1"/>
    <xf numFmtId="0" fontId="6" fillId="0" borderId="8" xfId="110" applyFont="1" applyFill="1" applyBorder="1" applyProtection="1"/>
    <xf numFmtId="37" fontId="6" fillId="25" borderId="8" xfId="110" applyNumberFormat="1" applyFont="1" applyFill="1" applyBorder="1" applyProtection="1"/>
    <xf numFmtId="0" fontId="6" fillId="0" borderId="8" xfId="110" quotePrefix="1" applyFont="1" applyFill="1" applyBorder="1" applyAlignment="1" applyProtection="1">
      <alignment horizontal="left"/>
    </xf>
    <xf numFmtId="0" fontId="6" fillId="0" borderId="9" xfId="110" applyFont="1" applyFill="1" applyBorder="1" applyProtection="1"/>
    <xf numFmtId="37" fontId="6" fillId="25" borderId="9" xfId="110" applyNumberFormat="1" applyFont="1" applyFill="1" applyBorder="1" applyProtection="1"/>
    <xf numFmtId="167" fontId="6" fillId="0" borderId="25" xfId="113" applyNumberFormat="1" applyFont="1" applyFill="1" applyBorder="1" applyProtection="1"/>
    <xf numFmtId="167" fontId="6" fillId="0" borderId="13" xfId="113" applyNumberFormat="1" applyFont="1" applyFill="1" applyBorder="1" applyProtection="1"/>
    <xf numFmtId="164" fontId="6" fillId="0" borderId="12" xfId="110" applyNumberFormat="1" applyFont="1" applyFill="1" applyBorder="1" applyAlignment="1" applyProtection="1">
      <alignment shrinkToFit="1"/>
    </xf>
    <xf numFmtId="37" fontId="6" fillId="25" borderId="19" xfId="110" applyNumberFormat="1" applyFont="1" applyFill="1" applyBorder="1" applyProtection="1"/>
    <xf numFmtId="37" fontId="6" fillId="0" borderId="19" xfId="110" applyNumberFormat="1" applyFont="1" applyFill="1" applyBorder="1" applyProtection="1"/>
    <xf numFmtId="167" fontId="6" fillId="0" borderId="17" xfId="113" applyNumberFormat="1" applyFont="1" applyFill="1" applyBorder="1" applyProtection="1"/>
    <xf numFmtId="5" fontId="6" fillId="25" borderId="9" xfId="110" applyNumberFormat="1" applyFont="1" applyFill="1" applyBorder="1" applyProtection="1"/>
    <xf numFmtId="0" fontId="6" fillId="0" borderId="28" xfId="100" applyFont="1" applyBorder="1" applyAlignment="1">
      <alignment horizontal="left"/>
    </xf>
    <xf numFmtId="0" fontId="6" fillId="0" borderId="29" xfId="100" applyFont="1" applyBorder="1" applyAlignment="1">
      <alignment horizontal="left"/>
    </xf>
    <xf numFmtId="0" fontId="6" fillId="0" borderId="30" xfId="100" applyFont="1" applyBorder="1" applyAlignment="1">
      <alignment horizontal="left"/>
    </xf>
    <xf numFmtId="9" fontId="7" fillId="24" borderId="15" xfId="113" applyFont="1" applyFill="1" applyBorder="1"/>
    <xf numFmtId="0" fontId="11" fillId="0" borderId="0" xfId="100" applyFont="1" applyFill="1" applyBorder="1" applyAlignment="1" applyProtection="1">
      <alignment horizontal="center"/>
    </xf>
    <xf numFmtId="169" fontId="12" fillId="0" borderId="38" xfId="28" applyNumberFormat="1" applyFont="1" applyFill="1" applyBorder="1" applyAlignment="1" applyProtection="1">
      <alignment horizontal="left" wrapText="1"/>
    </xf>
    <xf numFmtId="169" fontId="6" fillId="0" borderId="39" xfId="28" applyNumberFormat="1" applyFont="1" applyFill="1" applyBorder="1" applyAlignment="1">
      <alignment horizontal="left" vertical="center" wrapText="1"/>
    </xf>
    <xf numFmtId="169" fontId="12" fillId="0" borderId="24" xfId="28" applyNumberFormat="1" applyFont="1" applyFill="1" applyBorder="1" applyAlignment="1" applyProtection="1">
      <alignment horizontal="left" wrapText="1"/>
    </xf>
    <xf numFmtId="169" fontId="12" fillId="0" borderId="39" xfId="28" applyNumberFormat="1" applyFont="1" applyFill="1" applyBorder="1" applyAlignment="1" applyProtection="1">
      <alignment horizontal="left" wrapText="1"/>
    </xf>
    <xf numFmtId="170" fontId="12" fillId="0" borderId="24" xfId="43" applyNumberFormat="1" applyFont="1" applyFill="1" applyBorder="1" applyAlignment="1" applyProtection="1">
      <alignment horizontal="left" wrapText="1"/>
    </xf>
    <xf numFmtId="5" fontId="12" fillId="25" borderId="42" xfId="100" applyNumberFormat="1" applyFont="1" applyFill="1" applyBorder="1" applyProtection="1"/>
    <xf numFmtId="5" fontId="12" fillId="25" borderId="43" xfId="100" applyNumberFormat="1" applyFont="1" applyFill="1" applyBorder="1" applyProtection="1"/>
    <xf numFmtId="37" fontId="12" fillId="25" borderId="44" xfId="100" applyNumberFormat="1" applyFont="1" applyFill="1" applyBorder="1" applyProtection="1"/>
    <xf numFmtId="37" fontId="12" fillId="25" borderId="14" xfId="100" applyNumberFormat="1" applyFont="1" applyFill="1" applyBorder="1" applyProtection="1"/>
    <xf numFmtId="37" fontId="12" fillId="25" borderId="45" xfId="100" applyNumberFormat="1" applyFont="1" applyFill="1" applyBorder="1" applyProtection="1"/>
    <xf numFmtId="37" fontId="12" fillId="25" borderId="16" xfId="100" applyNumberFormat="1" applyFont="1" applyFill="1" applyBorder="1" applyProtection="1"/>
    <xf numFmtId="5" fontId="12" fillId="25" borderId="45" xfId="100" applyNumberFormat="1" applyFont="1" applyFill="1" applyBorder="1" applyProtection="1"/>
    <xf numFmtId="5" fontId="12" fillId="25" borderId="16" xfId="100" applyNumberFormat="1" applyFont="1" applyFill="1" applyBorder="1" applyProtection="1"/>
    <xf numFmtId="37" fontId="12" fillId="25" borderId="46" xfId="100" applyNumberFormat="1" applyFont="1" applyFill="1" applyBorder="1" applyProtection="1"/>
    <xf numFmtId="37" fontId="12" fillId="25" borderId="47" xfId="100" applyNumberFormat="1" applyFont="1" applyFill="1" applyBorder="1" applyProtection="1"/>
    <xf numFmtId="0" fontId="6" fillId="0" borderId="0" xfId="100" applyFont="1" applyBorder="1" applyAlignment="1" applyProtection="1"/>
    <xf numFmtId="0" fontId="12" fillId="0" borderId="0" xfId="100" applyFont="1" applyFill="1" applyBorder="1" applyAlignment="1" applyProtection="1">
      <alignment horizontal="right"/>
    </xf>
    <xf numFmtId="37" fontId="12" fillId="24" borderId="8" xfId="100" applyNumberFormat="1" applyFont="1" applyFill="1" applyBorder="1" applyProtection="1">
      <protection locked="0"/>
    </xf>
    <xf numFmtId="37" fontId="12" fillId="24" borderId="19" xfId="100" applyNumberFormat="1" applyFont="1" applyFill="1" applyBorder="1" applyProtection="1">
      <protection locked="0"/>
    </xf>
    <xf numFmtId="37" fontId="12" fillId="24" borderId="9" xfId="100" applyNumberFormat="1" applyFont="1" applyFill="1" applyBorder="1" applyProtection="1">
      <protection locked="0"/>
    </xf>
    <xf numFmtId="37" fontId="12" fillId="24" borderId="11" xfId="100" applyNumberFormat="1" applyFont="1" applyFill="1" applyBorder="1" applyProtection="1">
      <protection locked="0"/>
    </xf>
    <xf numFmtId="37" fontId="12" fillId="24" borderId="12" xfId="100" applyNumberFormat="1" applyFont="1" applyFill="1" applyBorder="1" applyProtection="1">
      <protection locked="0"/>
    </xf>
    <xf numFmtId="37" fontId="12" fillId="24" borderId="41" xfId="100" applyNumberFormat="1" applyFont="1" applyFill="1" applyBorder="1" applyProtection="1">
      <protection locked="0"/>
    </xf>
    <xf numFmtId="37" fontId="12" fillId="24" borderId="10" xfId="100" applyNumberFormat="1" applyFont="1" applyFill="1" applyBorder="1" applyProtection="1">
      <protection locked="0"/>
    </xf>
    <xf numFmtId="167" fontId="18" fillId="0" borderId="0" xfId="100" applyNumberFormat="1" applyFont="1" applyFill="1" applyBorder="1" applyProtection="1"/>
    <xf numFmtId="39" fontId="12" fillId="0" borderId="8" xfId="100" applyNumberFormat="1" applyFont="1" applyFill="1" applyBorder="1" applyProtection="1"/>
    <xf numFmtId="39" fontId="12" fillId="0" borderId="19" xfId="100" applyNumberFormat="1" applyFont="1" applyFill="1" applyBorder="1" applyProtection="1"/>
    <xf numFmtId="39" fontId="12" fillId="0" borderId="0" xfId="100" applyNumberFormat="1" applyFont="1" applyFill="1" applyBorder="1" applyProtection="1"/>
    <xf numFmtId="39" fontId="12" fillId="0" borderId="9" xfId="100" applyNumberFormat="1" applyFont="1" applyFill="1" applyBorder="1" applyProtection="1"/>
    <xf numFmtId="167" fontId="18" fillId="0" borderId="23" xfId="100" applyNumberFormat="1" applyFont="1" applyFill="1" applyBorder="1" applyProtection="1"/>
    <xf numFmtId="167" fontId="18" fillId="0" borderId="13" xfId="100" applyNumberFormat="1" applyFont="1" applyFill="1" applyBorder="1" applyProtection="1"/>
    <xf numFmtId="167" fontId="18" fillId="0" borderId="17" xfId="100" applyNumberFormat="1" applyFont="1" applyFill="1" applyBorder="1" applyProtection="1"/>
    <xf numFmtId="167" fontId="18" fillId="0" borderId="25" xfId="100" applyNumberFormat="1" applyFont="1" applyFill="1" applyBorder="1" applyProtection="1"/>
    <xf numFmtId="0" fontId="7" fillId="0" borderId="0" xfId="96" applyFont="1" applyAlignment="1">
      <alignment horizontal="center"/>
    </xf>
    <xf numFmtId="3" fontId="12" fillId="24" borderId="12" xfId="100" applyNumberFormat="1" applyFont="1" applyFill="1" applyBorder="1" applyProtection="1">
      <protection locked="0"/>
    </xf>
    <xf numFmtId="9" fontId="6" fillId="0" borderId="0" xfId="113" applyFont="1"/>
    <xf numFmtId="169" fontId="12" fillId="0" borderId="0" xfId="28" applyNumberFormat="1" applyFont="1" applyFill="1" applyBorder="1" applyProtection="1"/>
    <xf numFmtId="169" fontId="12" fillId="0" borderId="31" xfId="100" applyNumberFormat="1" applyFont="1" applyFill="1" applyBorder="1" applyProtection="1"/>
    <xf numFmtId="5" fontId="12" fillId="0" borderId="26" xfId="100" applyNumberFormat="1" applyFont="1" applyFill="1" applyBorder="1" applyProtection="1"/>
    <xf numFmtId="169" fontId="12" fillId="0" borderId="8" xfId="28" applyNumberFormat="1" applyFont="1" applyFill="1" applyBorder="1" applyProtection="1"/>
    <xf numFmtId="7" fontId="12" fillId="0" borderId="19" xfId="100" applyNumberFormat="1" applyFont="1" applyFill="1" applyBorder="1" applyProtection="1"/>
    <xf numFmtId="169" fontId="12" fillId="0" borderId="9" xfId="28" applyNumberFormat="1" applyFont="1" applyFill="1" applyBorder="1" applyProtection="1"/>
    <xf numFmtId="169" fontId="12" fillId="0" borderId="19" xfId="28" applyNumberFormat="1" applyFont="1" applyFill="1" applyBorder="1" applyProtection="1"/>
    <xf numFmtId="169" fontId="6" fillId="0" borderId="0" xfId="100" applyNumberFormat="1" applyFont="1" applyFill="1" applyBorder="1" applyProtection="1"/>
    <xf numFmtId="172" fontId="12" fillId="0" borderId="9" xfId="100" applyNumberFormat="1" applyFont="1" applyFill="1" applyBorder="1" applyProtection="1">
      <protection locked="0"/>
    </xf>
    <xf numFmtId="37" fontId="12" fillId="24" borderId="33" xfId="100" applyNumberFormat="1" applyFont="1" applyFill="1" applyBorder="1" applyProtection="1">
      <protection locked="0"/>
    </xf>
    <xf numFmtId="3" fontId="12" fillId="24" borderId="10" xfId="100" applyNumberFormat="1" applyFont="1" applyFill="1" applyBorder="1" applyProtection="1">
      <protection locked="0"/>
    </xf>
    <xf numFmtId="3" fontId="12" fillId="24" borderId="11" xfId="100" applyNumberFormat="1" applyFont="1" applyFill="1" applyBorder="1" applyProtection="1">
      <protection locked="0"/>
    </xf>
    <xf numFmtId="0" fontId="49" fillId="0" borderId="0" xfId="110" applyFont="1"/>
    <xf numFmtId="0" fontId="48" fillId="0" borderId="0" xfId="110" applyFont="1" applyFill="1"/>
    <xf numFmtId="172" fontId="12" fillId="26" borderId="9" xfId="100" applyNumberFormat="1" applyFont="1" applyFill="1" applyBorder="1" applyProtection="1">
      <protection locked="0"/>
    </xf>
    <xf numFmtId="0" fontId="7" fillId="0" borderId="10" xfId="100" applyFont="1" applyBorder="1" applyProtection="1"/>
    <xf numFmtId="0" fontId="7" fillId="0" borderId="12" xfId="100" applyFont="1" applyBorder="1" applyProtection="1"/>
    <xf numFmtId="0" fontId="7" fillId="0" borderId="0" xfId="100" applyFont="1" applyAlignment="1"/>
    <xf numFmtId="0" fontId="6" fillId="0" borderId="0" xfId="110" applyFont="1" applyAlignment="1">
      <alignment horizontal="left"/>
    </xf>
    <xf numFmtId="0" fontId="7" fillId="0" borderId="0" xfId="110" applyFont="1" applyAlignment="1" applyProtection="1">
      <alignment horizontal="left"/>
    </xf>
    <xf numFmtId="38" fontId="6" fillId="0" borderId="0" xfId="100" applyNumberFormat="1" applyFont="1" applyBorder="1" applyProtection="1"/>
    <xf numFmtId="169" fontId="6" fillId="0" borderId="0" xfId="100" applyNumberFormat="1" applyFont="1" applyBorder="1" applyProtection="1"/>
    <xf numFmtId="0" fontId="6" fillId="0" borderId="0" xfId="100" applyFont="1" applyBorder="1" applyAlignment="1" applyProtection="1">
      <alignment horizontal="right"/>
    </xf>
    <xf numFmtId="169" fontId="6" fillId="0" borderId="0" xfId="110" applyNumberFormat="1" applyFont="1" applyFill="1" applyBorder="1"/>
    <xf numFmtId="37" fontId="6" fillId="0" borderId="0" xfId="110" applyNumberFormat="1" applyFont="1" applyFill="1" applyBorder="1"/>
    <xf numFmtId="169" fontId="6" fillId="0" borderId="0" xfId="28" applyNumberFormat="1" applyFont="1" applyFill="1" applyBorder="1"/>
    <xf numFmtId="164" fontId="12" fillId="0" borderId="33" xfId="110" applyNumberFormat="1" applyFont="1" applyBorder="1" applyProtection="1"/>
    <xf numFmtId="0" fontId="6" fillId="0" borderId="43" xfId="110" applyFont="1" applyBorder="1"/>
    <xf numFmtId="37" fontId="6" fillId="0" borderId="26" xfId="110" applyNumberFormat="1" applyFont="1" applyFill="1" applyBorder="1" applyProtection="1"/>
    <xf numFmtId="38" fontId="6" fillId="0" borderId="26" xfId="110" applyNumberFormat="1" applyFont="1" applyBorder="1" applyProtection="1"/>
    <xf numFmtId="168" fontId="6" fillId="0" borderId="23" xfId="110" applyNumberFormat="1" applyFont="1" applyBorder="1" applyProtection="1"/>
    <xf numFmtId="37" fontId="6" fillId="0" borderId="40" xfId="110" applyNumberFormat="1" applyFont="1" applyFill="1" applyBorder="1" applyProtection="1"/>
    <xf numFmtId="38" fontId="12" fillId="0" borderId="26" xfId="110" applyNumberFormat="1" applyFont="1" applyBorder="1" applyProtection="1"/>
    <xf numFmtId="37" fontId="11" fillId="0" borderId="12" xfId="110" applyNumberFormat="1" applyFont="1" applyBorder="1" applyProtection="1"/>
    <xf numFmtId="10" fontId="6" fillId="0" borderId="0" xfId="113" applyNumberFormat="1" applyFont="1" applyFill="1" applyBorder="1"/>
    <xf numFmtId="43" fontId="6" fillId="0" borderId="0" xfId="28" applyFont="1" applyFill="1" applyBorder="1"/>
    <xf numFmtId="167" fontId="6" fillId="0" borderId="0" xfId="113" applyNumberFormat="1" applyFont="1" applyAlignment="1"/>
    <xf numFmtId="7" fontId="6" fillId="0" borderId="0" xfId="100" applyNumberFormat="1" applyFont="1" applyBorder="1" applyProtection="1"/>
    <xf numFmtId="0" fontId="7" fillId="0" borderId="0" xfId="110" quotePrefix="1" applyFont="1" applyFill="1" applyBorder="1" applyAlignment="1">
      <alignment horizontal="left"/>
    </xf>
    <xf numFmtId="43" fontId="6" fillId="0" borderId="0" xfId="100" applyNumberFormat="1" applyFont="1"/>
    <xf numFmtId="170" fontId="6" fillId="0" borderId="0" xfId="43" applyNumberFormat="1" applyFont="1" applyBorder="1"/>
    <xf numFmtId="0" fontId="12" fillId="0" borderId="0" xfId="100" quotePrefix="1" applyFont="1" applyFill="1" applyBorder="1" applyAlignment="1" applyProtection="1">
      <alignment horizontal="right"/>
    </xf>
    <xf numFmtId="5" fontId="6" fillId="0" borderId="48" xfId="110" applyNumberFormat="1" applyFont="1" applyFill="1" applyBorder="1" applyProtection="1"/>
    <xf numFmtId="5" fontId="6" fillId="0" borderId="31" xfId="110" applyNumberFormat="1" applyFont="1" applyFill="1" applyBorder="1" applyProtection="1"/>
    <xf numFmtId="37" fontId="6" fillId="0" borderId="49" xfId="110" applyNumberFormat="1" applyFont="1" applyFill="1" applyBorder="1" applyProtection="1"/>
    <xf numFmtId="37" fontId="6" fillId="0" borderId="0" xfId="110" applyNumberFormat="1" applyFont="1" applyFill="1" applyBorder="1" applyProtection="1"/>
    <xf numFmtId="37" fontId="6" fillId="0" borderId="50" xfId="110" applyNumberFormat="1" applyFont="1" applyFill="1" applyBorder="1" applyProtection="1"/>
    <xf numFmtId="37" fontId="6" fillId="0" borderId="32" xfId="110" applyNumberFormat="1" applyFont="1" applyFill="1" applyBorder="1" applyProtection="1"/>
    <xf numFmtId="37" fontId="6" fillId="0" borderId="48" xfId="110" applyNumberFormat="1" applyFont="1" applyFill="1" applyBorder="1" applyProtection="1"/>
    <xf numFmtId="37" fontId="6" fillId="0" borderId="31" xfId="110" applyNumberFormat="1" applyFont="1" applyFill="1" applyBorder="1" applyProtection="1"/>
    <xf numFmtId="5" fontId="6" fillId="0" borderId="0" xfId="110" applyNumberFormat="1" applyFont="1" applyFill="1" applyBorder="1"/>
    <xf numFmtId="0" fontId="6" fillId="0" borderId="51" xfId="110" quotePrefix="1" applyFont="1" applyFill="1" applyBorder="1" applyAlignment="1">
      <alignment horizontal="left"/>
    </xf>
    <xf numFmtId="0" fontId="6" fillId="0" borderId="51" xfId="110" applyFont="1" applyFill="1" applyBorder="1" applyAlignment="1"/>
    <xf numFmtId="0" fontId="6" fillId="0" borderId="52" xfId="110" applyFont="1" applyFill="1" applyBorder="1" applyAlignment="1"/>
    <xf numFmtId="5" fontId="12" fillId="0" borderId="53" xfId="100" applyNumberFormat="1" applyFont="1" applyFill="1" applyBorder="1" applyProtection="1"/>
    <xf numFmtId="169" fontId="6" fillId="0" borderId="0" xfId="28" applyNumberFormat="1" applyFont="1" applyFill="1" applyBorder="1" applyAlignment="1">
      <alignment vertical="top" wrapText="1"/>
    </xf>
    <xf numFmtId="5" fontId="12" fillId="0" borderId="0" xfId="100" applyNumberFormat="1" applyFont="1" applyFill="1" applyBorder="1" applyAlignment="1" applyProtection="1">
      <alignment horizontal="right"/>
    </xf>
    <xf numFmtId="6" fontId="6" fillId="0" borderId="54" xfId="0" applyNumberFormat="1" applyFont="1" applyBorder="1"/>
    <xf numFmtId="0" fontId="7" fillId="0" borderId="0" xfId="97" applyFont="1"/>
    <xf numFmtId="0" fontId="6" fillId="0" borderId="0" xfId="97" applyFont="1"/>
    <xf numFmtId="0" fontId="6" fillId="0" borderId="0" xfId="97" applyFont="1" applyFill="1"/>
    <xf numFmtId="0" fontId="6" fillId="0" borderId="8" xfId="97" applyFont="1" applyFill="1" applyBorder="1" applyAlignment="1">
      <alignment horizontal="left" wrapText="1"/>
    </xf>
    <xf numFmtId="0" fontId="6" fillId="0" borderId="8" xfId="97" quotePrefix="1" applyNumberFormat="1" applyFont="1" applyBorder="1" applyAlignment="1">
      <alignment horizontal="left" wrapText="1"/>
    </xf>
    <xf numFmtId="38" fontId="6" fillId="0" borderId="8" xfId="97" applyNumberFormat="1" applyFont="1" applyBorder="1" applyAlignment="1"/>
    <xf numFmtId="0" fontId="6" fillId="0" borderId="8" xfId="97" quotePrefix="1" applyFont="1" applyFill="1" applyBorder="1" applyAlignment="1">
      <alignment horizontal="left" wrapText="1"/>
    </xf>
    <xf numFmtId="38" fontId="6" fillId="0" borderId="8" xfId="97" applyNumberFormat="1" applyFont="1" applyFill="1" applyBorder="1" applyAlignment="1"/>
    <xf numFmtId="0" fontId="6" fillId="0" borderId="0" xfId="97" applyNumberFormat="1" applyFont="1"/>
    <xf numFmtId="0" fontId="6" fillId="0" borderId="8" xfId="97" quotePrefix="1" applyNumberFormat="1" applyFont="1" applyFill="1" applyBorder="1" applyAlignment="1">
      <alignment horizontal="left" wrapText="1"/>
    </xf>
    <xf numFmtId="38" fontId="6" fillId="0" borderId="8" xfId="97" applyNumberFormat="1" applyFont="1" applyFill="1" applyBorder="1"/>
    <xf numFmtId="38" fontId="6" fillId="0" borderId="8" xfId="97" applyNumberFormat="1" applyFont="1" applyBorder="1"/>
    <xf numFmtId="169" fontId="6" fillId="0" borderId="31" xfId="28" applyNumberFormat="1" applyFont="1" applyFill="1" applyBorder="1" applyAlignment="1">
      <alignment horizontal="left" wrapText="1"/>
    </xf>
    <xf numFmtId="167" fontId="6" fillId="0" borderId="0" xfId="113" applyNumberFormat="1" applyFont="1" applyFill="1" applyBorder="1"/>
    <xf numFmtId="167" fontId="6" fillId="0" borderId="0" xfId="110" applyNumberFormat="1" applyFont="1" applyFill="1" applyBorder="1"/>
    <xf numFmtId="9" fontId="6" fillId="0" borderId="0" xfId="113" applyFont="1" applyFill="1" applyBorder="1"/>
    <xf numFmtId="10" fontId="50" fillId="0" borderId="0" xfId="113" applyNumberFormat="1" applyFont="1"/>
    <xf numFmtId="167" fontId="6" fillId="0" borderId="0" xfId="113" applyNumberFormat="1" applyFont="1" applyFill="1" applyBorder="1" applyAlignment="1">
      <alignment vertical="top" wrapText="1"/>
    </xf>
    <xf numFmtId="167" fontId="6" fillId="0" borderId="9" xfId="113" applyNumberFormat="1" applyFont="1" applyFill="1" applyBorder="1" applyProtection="1"/>
    <xf numFmtId="167" fontId="6" fillId="0" borderId="8" xfId="113" applyNumberFormat="1" applyFont="1" applyFill="1" applyBorder="1" applyProtection="1"/>
    <xf numFmtId="167" fontId="6" fillId="0" borderId="19" xfId="113" applyNumberFormat="1" applyFont="1" applyFill="1" applyBorder="1" applyProtection="1"/>
    <xf numFmtId="167" fontId="50" fillId="0" borderId="0" xfId="113" applyNumberFormat="1" applyFont="1"/>
    <xf numFmtId="0" fontId="7" fillId="0" borderId="59" xfId="100" applyFont="1" applyBorder="1" applyProtection="1"/>
    <xf numFmtId="10" fontId="12" fillId="0" borderId="60" xfId="100" applyNumberFormat="1" applyFont="1" applyFill="1" applyBorder="1" applyProtection="1"/>
    <xf numFmtId="10" fontId="12" fillId="24" borderId="60" xfId="100" applyNumberFormat="1" applyFont="1" applyFill="1" applyBorder="1" applyProtection="1"/>
    <xf numFmtId="10" fontId="6" fillId="0" borderId="60" xfId="100" applyNumberFormat="1" applyFont="1" applyBorder="1" applyProtection="1"/>
    <xf numFmtId="0" fontId="12" fillId="0" borderId="61" xfId="100" applyFont="1" applyBorder="1" applyProtection="1"/>
    <xf numFmtId="5" fontId="12" fillId="0" borderId="22" xfId="100" applyNumberFormat="1" applyFont="1" applyFill="1" applyBorder="1" applyProtection="1"/>
    <xf numFmtId="10" fontId="12" fillId="0" borderId="16" xfId="100" applyNumberFormat="1" applyFont="1" applyFill="1" applyBorder="1" applyProtection="1"/>
    <xf numFmtId="10" fontId="12" fillId="0" borderId="39" xfId="100" applyNumberFormat="1" applyFont="1" applyFill="1" applyBorder="1" applyProtection="1"/>
    <xf numFmtId="10" fontId="6" fillId="0" borderId="16" xfId="100" applyNumberFormat="1" applyFont="1" applyBorder="1" applyProtection="1"/>
    <xf numFmtId="10" fontId="6" fillId="0" borderId="53" xfId="100" applyNumberFormat="1" applyFont="1" applyBorder="1" applyProtection="1"/>
    <xf numFmtId="0" fontId="12" fillId="0" borderId="53" xfId="100" applyFont="1" applyBorder="1" applyProtection="1"/>
    <xf numFmtId="173" fontId="6" fillId="0" borderId="39" xfId="43" applyNumberFormat="1" applyFont="1" applyBorder="1" applyProtection="1"/>
    <xf numFmtId="0" fontId="12" fillId="0" borderId="47" xfId="100" applyFont="1" applyBorder="1" applyProtection="1"/>
    <xf numFmtId="0" fontId="6" fillId="0" borderId="24" xfId="100" applyFont="1" applyBorder="1" applyProtection="1"/>
    <xf numFmtId="169" fontId="6" fillId="0" borderId="0" xfId="28" applyNumberFormat="1" applyFont="1" applyBorder="1" applyAlignment="1" applyProtection="1"/>
    <xf numFmtId="37" fontId="6" fillId="0" borderId="0" xfId="100" applyNumberFormat="1" applyFont="1"/>
    <xf numFmtId="175" fontId="12" fillId="0" borderId="26" xfId="100" applyNumberFormat="1" applyFont="1" applyFill="1" applyBorder="1" applyProtection="1"/>
    <xf numFmtId="9" fontId="12" fillId="0" borderId="24" xfId="113" applyFont="1" applyFill="1" applyBorder="1" applyProtection="1"/>
    <xf numFmtId="176" fontId="12" fillId="0" borderId="8" xfId="100" applyNumberFormat="1" applyFont="1" applyFill="1" applyBorder="1" applyProtection="1"/>
    <xf numFmtId="9" fontId="12" fillId="0" borderId="38" xfId="113" applyFont="1" applyFill="1" applyBorder="1" applyProtection="1"/>
    <xf numFmtId="176" fontId="12" fillId="0" borderId="19" xfId="100" applyNumberFormat="1" applyFont="1" applyFill="1" applyBorder="1" applyProtection="1"/>
    <xf numFmtId="9" fontId="12" fillId="0" borderId="36" xfId="113" applyFont="1" applyFill="1" applyBorder="1" applyProtection="1"/>
    <xf numFmtId="176" fontId="12" fillId="0" borderId="0" xfId="100" applyNumberFormat="1" applyFont="1" applyFill="1" applyBorder="1" applyProtection="1"/>
    <xf numFmtId="9" fontId="12" fillId="0" borderId="0" xfId="113" applyFont="1" applyFill="1" applyBorder="1" applyProtection="1"/>
    <xf numFmtId="176" fontId="12" fillId="0" borderId="9" xfId="100" applyNumberFormat="1" applyFont="1" applyFill="1" applyBorder="1" applyProtection="1"/>
    <xf numFmtId="9" fontId="12" fillId="0" borderId="39" xfId="113" applyFont="1" applyFill="1" applyBorder="1" applyProtection="1"/>
    <xf numFmtId="167" fontId="12" fillId="0" borderId="0" xfId="113" applyNumberFormat="1" applyFont="1" applyFill="1" applyBorder="1" applyProtection="1"/>
    <xf numFmtId="173" fontId="6" fillId="0" borderId="36" xfId="43" applyNumberFormat="1" applyFont="1" applyBorder="1" applyProtection="1"/>
    <xf numFmtId="174" fontId="12" fillId="0" borderId="0" xfId="43" applyNumberFormat="1" applyFont="1" applyFill="1" applyBorder="1" applyProtection="1"/>
    <xf numFmtId="9" fontId="6" fillId="0" borderId="36" xfId="110" applyNumberFormat="1" applyFont="1" applyFill="1" applyBorder="1" applyProtection="1"/>
    <xf numFmtId="0" fontId="25" fillId="0" borderId="0" xfId="73" applyFont="1"/>
    <xf numFmtId="170" fontId="6" fillId="0" borderId="0" xfId="43" applyNumberFormat="1" applyFont="1"/>
    <xf numFmtId="2" fontId="25" fillId="0" borderId="0" xfId="110" applyNumberFormat="1" applyFont="1"/>
    <xf numFmtId="0" fontId="25" fillId="0" borderId="0" xfId="100" applyFont="1" applyFill="1" applyBorder="1" applyProtection="1"/>
    <xf numFmtId="0" fontId="6" fillId="0" borderId="0" xfId="110" quotePrefix="1" applyFont="1"/>
    <xf numFmtId="37" fontId="12" fillId="0" borderId="15" xfId="110" applyNumberFormat="1" applyFont="1" applyFill="1" applyBorder="1" applyProtection="1"/>
    <xf numFmtId="169" fontId="12" fillId="0" borderId="36" xfId="100" applyNumberFormat="1" applyFont="1" applyFill="1" applyBorder="1" applyProtection="1"/>
    <xf numFmtId="38" fontId="12" fillId="0" borderId="9" xfId="110" applyNumberFormat="1" applyFont="1" applyBorder="1" applyProtection="1"/>
    <xf numFmtId="168" fontId="6" fillId="0" borderId="25" xfId="110" applyNumberFormat="1" applyFont="1" applyBorder="1" applyProtection="1"/>
    <xf numFmtId="0" fontId="51" fillId="27" borderId="8" xfId="97" applyNumberFormat="1" applyFont="1" applyFill="1" applyBorder="1" applyAlignment="1">
      <alignment horizontal="center" wrapText="1"/>
    </xf>
    <xf numFmtId="0" fontId="51" fillId="27" borderId="8" xfId="97" quotePrefix="1" applyNumberFormat="1" applyFont="1" applyFill="1" applyBorder="1" applyAlignment="1">
      <alignment horizontal="center"/>
    </xf>
    <xf numFmtId="0" fontId="51" fillId="27" borderId="60" xfId="97" applyNumberFormat="1" applyFont="1" applyFill="1" applyBorder="1" applyAlignment="1"/>
    <xf numFmtId="0" fontId="51" fillId="27" borderId="60" xfId="97" quotePrefix="1" applyNumberFormat="1" applyFont="1" applyFill="1" applyBorder="1" applyAlignment="1">
      <alignment horizontal="center" wrapText="1"/>
    </xf>
    <xf numFmtId="0" fontId="51" fillId="27" borderId="60" xfId="97" applyNumberFormat="1" applyFont="1" applyFill="1" applyBorder="1" applyAlignment="1">
      <alignment horizontal="left"/>
    </xf>
    <xf numFmtId="0" fontId="51" fillId="27" borderId="74" xfId="110" applyFont="1" applyFill="1" applyBorder="1" applyAlignment="1">
      <alignment horizontal="center"/>
    </xf>
    <xf numFmtId="0" fontId="51" fillId="27" borderId="74" xfId="110" applyFont="1" applyFill="1" applyBorder="1" applyAlignment="1">
      <alignment horizontal="center" wrapText="1"/>
    </xf>
    <xf numFmtId="0" fontId="51" fillId="27" borderId="75" xfId="110" applyFont="1" applyFill="1" applyBorder="1" applyAlignment="1">
      <alignment horizontal="center"/>
    </xf>
    <xf numFmtId="0" fontId="51" fillId="27" borderId="76" xfId="110" applyFont="1" applyFill="1" applyBorder="1" applyAlignment="1">
      <alignment horizontal="center" wrapText="1"/>
    </xf>
    <xf numFmtId="0" fontId="51" fillId="27" borderId="52" xfId="76" applyFont="1" applyFill="1" applyBorder="1" applyAlignment="1">
      <alignment horizontal="center" wrapText="1"/>
    </xf>
    <xf numFmtId="0" fontId="51" fillId="27" borderId="28" xfId="100" applyFont="1" applyFill="1" applyBorder="1" applyAlignment="1">
      <alignment horizontal="center"/>
    </xf>
    <xf numFmtId="0" fontId="51" fillId="27" borderId="62" xfId="100" applyFont="1" applyFill="1" applyBorder="1" applyAlignment="1">
      <alignment horizontal="center" wrapText="1"/>
    </xf>
    <xf numFmtId="9" fontId="51" fillId="27" borderId="8" xfId="117" applyFont="1" applyFill="1" applyBorder="1" applyAlignment="1">
      <alignment horizontal="left" wrapText="1"/>
    </xf>
    <xf numFmtId="0" fontId="51" fillId="27" borderId="18" xfId="100" applyFont="1" applyFill="1" applyBorder="1" applyAlignment="1" applyProtection="1">
      <alignment horizontal="center" wrapText="1"/>
      <protection locked="0"/>
    </xf>
    <xf numFmtId="5" fontId="51" fillId="27" borderId="19" xfId="100" applyNumberFormat="1" applyFont="1" applyFill="1" applyBorder="1" applyAlignment="1" applyProtection="1">
      <alignment horizontal="center" wrapText="1"/>
      <protection locked="0"/>
    </xf>
    <xf numFmtId="0" fontId="51" fillId="27" borderId="19" xfId="100" applyFont="1" applyFill="1" applyBorder="1" applyAlignment="1" applyProtection="1">
      <alignment horizontal="center" wrapText="1"/>
    </xf>
    <xf numFmtId="0" fontId="51" fillId="27" borderId="17" xfId="100" applyFont="1" applyFill="1" applyBorder="1" applyAlignment="1" applyProtection="1">
      <alignment horizontal="center" wrapText="1"/>
    </xf>
    <xf numFmtId="0" fontId="51" fillId="27" borderId="12" xfId="100" applyFont="1" applyFill="1" applyBorder="1" applyAlignment="1" applyProtection="1">
      <alignment horizontal="center" wrapText="1"/>
      <protection locked="0"/>
    </xf>
    <xf numFmtId="5" fontId="51" fillId="27" borderId="12" xfId="100" applyNumberFormat="1" applyFont="1" applyFill="1" applyBorder="1" applyAlignment="1" applyProtection="1">
      <alignment horizontal="center" wrapText="1"/>
      <protection locked="0"/>
    </xf>
    <xf numFmtId="0" fontId="51" fillId="27" borderId="52" xfId="100" applyFont="1" applyFill="1" applyBorder="1" applyAlignment="1" applyProtection="1">
      <alignment horizontal="center" wrapText="1"/>
    </xf>
    <xf numFmtId="0" fontId="51" fillId="27" borderId="54" xfId="100" applyFont="1" applyFill="1" applyBorder="1" applyAlignment="1" applyProtection="1">
      <alignment horizontal="center" wrapText="1"/>
    </xf>
    <xf numFmtId="0" fontId="51" fillId="27" borderId="63" xfId="100" applyFont="1" applyFill="1" applyBorder="1" applyAlignment="1" applyProtection="1">
      <alignment horizontal="center" wrapText="1"/>
    </xf>
    <xf numFmtId="0" fontId="51" fillId="27" borderId="51" xfId="100" applyFont="1" applyFill="1" applyBorder="1" applyAlignment="1" applyProtection="1">
      <alignment horizontal="center" wrapText="1"/>
    </xf>
    <xf numFmtId="0" fontId="51" fillId="27" borderId="64" xfId="100" applyFont="1" applyFill="1" applyBorder="1" applyAlignment="1" applyProtection="1">
      <alignment horizontal="center" wrapText="1"/>
    </xf>
    <xf numFmtId="0" fontId="51" fillId="27" borderId="65" xfId="100" applyFont="1" applyFill="1" applyBorder="1" applyAlignment="1" applyProtection="1">
      <alignment horizontal="center" wrapText="1"/>
    </xf>
    <xf numFmtId="0" fontId="48" fillId="27" borderId="77" xfId="110" applyFont="1" applyFill="1" applyBorder="1" applyAlignment="1">
      <alignment horizontal="center" wrapText="1"/>
    </xf>
    <xf numFmtId="0" fontId="48" fillId="27" borderId="77" xfId="110" applyFont="1" applyFill="1" applyBorder="1" applyAlignment="1">
      <alignment horizontal="center"/>
    </xf>
    <xf numFmtId="0" fontId="48" fillId="27" borderId="78" xfId="110" applyFont="1" applyFill="1" applyBorder="1" applyAlignment="1">
      <alignment horizontal="center" wrapText="1"/>
    </xf>
    <xf numFmtId="0" fontId="48" fillId="27" borderId="77" xfId="110" quotePrefix="1" applyFont="1" applyFill="1" applyBorder="1" applyAlignment="1">
      <alignment horizontal="center" wrapText="1"/>
    </xf>
    <xf numFmtId="0" fontId="48" fillId="0" borderId="0" xfId="110" applyFont="1" applyFill="1" applyBorder="1"/>
    <xf numFmtId="37" fontId="6" fillId="0" borderId="0" xfId="110" applyNumberFormat="1" applyFont="1"/>
    <xf numFmtId="170" fontId="6" fillId="0" borderId="0" xfId="43" applyNumberFormat="1" applyFont="1" applyFill="1" applyBorder="1"/>
    <xf numFmtId="170" fontId="6" fillId="0" borderId="0" xfId="100" applyNumberFormat="1" applyFont="1"/>
    <xf numFmtId="2" fontId="6" fillId="24" borderId="19" xfId="77" applyNumberFormat="1" applyFont="1" applyFill="1" applyBorder="1" applyAlignment="1">
      <alignment horizontal="right"/>
    </xf>
    <xf numFmtId="174" fontId="12" fillId="0" borderId="18" xfId="43" applyNumberFormat="1" applyFont="1" applyFill="1" applyBorder="1" applyProtection="1"/>
    <xf numFmtId="169" fontId="6" fillId="24" borderId="25" xfId="32" applyNumberFormat="1" applyFont="1" applyFill="1" applyBorder="1"/>
    <xf numFmtId="169" fontId="6" fillId="24" borderId="13" xfId="32" applyNumberFormat="1" applyFont="1" applyFill="1" applyBorder="1"/>
    <xf numFmtId="169" fontId="6" fillId="24" borderId="17" xfId="32" applyNumberFormat="1" applyFont="1" applyFill="1" applyBorder="1"/>
    <xf numFmtId="0" fontId="51" fillId="27" borderId="51" xfId="77" applyFont="1" applyFill="1" applyBorder="1" applyAlignment="1">
      <alignment horizontal="center" wrapText="1"/>
    </xf>
    <xf numFmtId="169" fontId="6" fillId="24" borderId="26" xfId="32" applyNumberFormat="1" applyFont="1" applyFill="1" applyBorder="1"/>
    <xf numFmtId="169" fontId="7" fillId="0" borderId="0" xfId="32" applyNumberFormat="1" applyFont="1" applyBorder="1" applyProtection="1"/>
    <xf numFmtId="0" fontId="25" fillId="0" borderId="0" xfId="73" applyFont="1" applyAlignment="1">
      <alignment horizontal="center"/>
    </xf>
    <xf numFmtId="0" fontId="53" fillId="27" borderId="9" xfId="73" applyFont="1" applyFill="1" applyBorder="1" applyAlignment="1">
      <alignment horizontal="center" wrapText="1"/>
    </xf>
    <xf numFmtId="0" fontId="26" fillId="0" borderId="0" xfId="73" applyFont="1"/>
    <xf numFmtId="3" fontId="26" fillId="0" borderId="0" xfId="73" applyNumberFormat="1" applyFont="1"/>
    <xf numFmtId="0" fontId="25" fillId="0" borderId="45" xfId="73" applyFont="1" applyBorder="1"/>
    <xf numFmtId="164" fontId="25" fillId="0" borderId="44" xfId="73" applyNumberFormat="1" applyFont="1" applyBorder="1"/>
    <xf numFmtId="164" fontId="25" fillId="0" borderId="44" xfId="73" quotePrefix="1" applyNumberFormat="1" applyFont="1" applyBorder="1"/>
    <xf numFmtId="0" fontId="53" fillId="27" borderId="46" xfId="73" applyFont="1" applyFill="1" applyBorder="1" applyAlignment="1">
      <alignment horizontal="center" wrapText="1"/>
    </xf>
    <xf numFmtId="0" fontId="53" fillId="27" borderId="10" xfId="73" applyFont="1" applyFill="1" applyBorder="1" applyAlignment="1">
      <alignment horizontal="center" wrapText="1"/>
    </xf>
    <xf numFmtId="169" fontId="53" fillId="27" borderId="25" xfId="34" applyNumberFormat="1" applyFont="1" applyFill="1" applyBorder="1" applyAlignment="1">
      <alignment horizontal="center" wrapText="1"/>
    </xf>
    <xf numFmtId="169" fontId="25" fillId="0" borderId="14" xfId="34" applyNumberFormat="1" applyFont="1" applyBorder="1"/>
    <xf numFmtId="169" fontId="25" fillId="0" borderId="16" xfId="73" applyNumberFormat="1" applyFont="1" applyBorder="1"/>
    <xf numFmtId="0" fontId="53" fillId="27" borderId="47" xfId="73" applyFont="1" applyFill="1" applyBorder="1" applyAlignment="1">
      <alignment horizontal="center" wrapText="1"/>
    </xf>
    <xf numFmtId="0" fontId="25" fillId="0" borderId="14" xfId="73" applyFont="1" applyBorder="1"/>
    <xf numFmtId="0" fontId="25" fillId="0" borderId="16" xfId="73" applyFont="1" applyBorder="1" applyAlignment="1">
      <alignment horizontal="right"/>
    </xf>
    <xf numFmtId="169" fontId="25" fillId="0" borderId="15" xfId="34" applyNumberFormat="1" applyFont="1" applyBorder="1"/>
    <xf numFmtId="169" fontId="25" fillId="0" borderId="18" xfId="34" applyNumberFormat="1" applyFont="1" applyBorder="1"/>
    <xf numFmtId="0" fontId="53" fillId="27" borderId="20" xfId="73" applyFont="1" applyFill="1" applyBorder="1" applyAlignment="1">
      <alignment horizontal="center" wrapText="1"/>
    </xf>
    <xf numFmtId="169" fontId="25" fillId="0" borderId="35" xfId="34" applyNumberFormat="1" applyFont="1" applyBorder="1"/>
    <xf numFmtId="169" fontId="25" fillId="0" borderId="36" xfId="34" applyNumberFormat="1" applyFont="1" applyBorder="1"/>
    <xf numFmtId="164" fontId="51" fillId="27" borderId="8" xfId="0" applyNumberFormat="1" applyFont="1" applyFill="1" applyBorder="1" applyAlignment="1">
      <alignment horizontal="center" wrapText="1"/>
    </xf>
    <xf numFmtId="166" fontId="51" fillId="27" borderId="8" xfId="0" applyNumberFormat="1" applyFont="1" applyFill="1" applyBorder="1" applyAlignment="1">
      <alignment horizontal="center" wrapText="1"/>
    </xf>
    <xf numFmtId="170" fontId="6" fillId="0" borderId="8" xfId="43" applyNumberFormat="1" applyFont="1" applyFill="1" applyBorder="1" applyProtection="1"/>
    <xf numFmtId="38" fontId="12" fillId="0" borderId="38" xfId="100" applyNumberFormat="1" applyFont="1" applyFill="1" applyBorder="1" applyProtection="1">
      <protection locked="0"/>
    </xf>
    <xf numFmtId="38" fontId="12" fillId="0" borderId="39" xfId="100" applyNumberFormat="1" applyFont="1" applyFill="1" applyBorder="1" applyProtection="1">
      <protection locked="0"/>
    </xf>
    <xf numFmtId="38" fontId="12" fillId="0" borderId="24" xfId="100" applyNumberFormat="1" applyFont="1" applyFill="1" applyBorder="1" applyProtection="1">
      <protection locked="0"/>
    </xf>
    <xf numFmtId="170" fontId="6" fillId="0" borderId="8" xfId="43" applyNumberFormat="1" applyFont="1" applyFill="1" applyBorder="1"/>
    <xf numFmtId="169" fontId="25" fillId="0" borderId="0" xfId="73" applyNumberFormat="1" applyFont="1"/>
    <xf numFmtId="9" fontId="6" fillId="0" borderId="0" xfId="100" applyNumberFormat="1" applyFont="1"/>
    <xf numFmtId="170" fontId="25" fillId="0" borderId="35" xfId="45" applyNumberFormat="1" applyFont="1" applyBorder="1"/>
    <xf numFmtId="169" fontId="25" fillId="0" borderId="35" xfId="29" applyNumberFormat="1" applyFont="1" applyBorder="1"/>
    <xf numFmtId="170" fontId="25" fillId="0" borderId="36" xfId="45" applyNumberFormat="1" applyFont="1" applyBorder="1"/>
    <xf numFmtId="44" fontId="25" fillId="0" borderId="0" xfId="45" applyFont="1"/>
    <xf numFmtId="38" fontId="49" fillId="24" borderId="39" xfId="100" applyNumberFormat="1" applyFont="1" applyFill="1" applyBorder="1" applyProtection="1">
      <protection locked="0"/>
    </xf>
    <xf numFmtId="5" fontId="6" fillId="28" borderId="9" xfId="110" applyNumberFormat="1" applyFont="1" applyFill="1" applyBorder="1" applyProtection="1"/>
    <xf numFmtId="37" fontId="6" fillId="28" borderId="8" xfId="110" applyNumberFormat="1" applyFont="1" applyFill="1" applyBorder="1" applyProtection="1"/>
    <xf numFmtId="37" fontId="6" fillId="28" borderId="19" xfId="110" applyNumberFormat="1" applyFont="1" applyFill="1" applyBorder="1" applyProtection="1"/>
    <xf numFmtId="9" fontId="12" fillId="0" borderId="0" xfId="113" applyNumberFormat="1" applyFont="1" applyFill="1" applyBorder="1" applyProtection="1"/>
    <xf numFmtId="0" fontId="51" fillId="27" borderId="79" xfId="110" applyFont="1" applyFill="1" applyBorder="1" applyAlignment="1">
      <alignment horizontal="center" wrapText="1"/>
    </xf>
    <xf numFmtId="0" fontId="6" fillId="0" borderId="0" xfId="0" quotePrefix="1" applyFont="1" applyAlignment="1">
      <alignment horizontal="left"/>
    </xf>
    <xf numFmtId="0" fontId="6" fillId="0" borderId="0" xfId="100" applyFont="1" applyFill="1"/>
    <xf numFmtId="169" fontId="25" fillId="25" borderId="11" xfId="34" applyNumberFormat="1" applyFont="1" applyFill="1" applyBorder="1"/>
    <xf numFmtId="169" fontId="25" fillId="25" borderId="12" xfId="34" applyNumberFormat="1" applyFont="1" applyFill="1" applyBorder="1"/>
    <xf numFmtId="170" fontId="12" fillId="0" borderId="0" xfId="43" applyNumberFormat="1" applyFont="1" applyFill="1" applyBorder="1" applyAlignment="1" applyProtection="1">
      <alignment horizontal="right"/>
    </xf>
    <xf numFmtId="3" fontId="54" fillId="0" borderId="8" xfId="0" applyNumberFormat="1" applyFont="1" applyFill="1" applyBorder="1" applyAlignment="1" applyProtection="1">
      <alignment horizontal="right" vertical="center" wrapText="1"/>
    </xf>
    <xf numFmtId="37" fontId="12" fillId="0" borderId="33" xfId="110" applyNumberFormat="1" applyFont="1" applyFill="1" applyBorder="1" applyProtection="1"/>
    <xf numFmtId="37" fontId="12" fillId="0" borderId="40" xfId="110" applyNumberFormat="1" applyFont="1" applyFill="1" applyBorder="1" applyProtection="1"/>
    <xf numFmtId="37" fontId="6" fillId="29" borderId="15" xfId="110" applyNumberFormat="1" applyFont="1" applyFill="1" applyBorder="1" applyProtection="1"/>
    <xf numFmtId="0" fontId="6" fillId="29" borderId="0" xfId="110" quotePrefix="1" applyFont="1" applyFill="1" applyAlignment="1">
      <alignment horizontal="left"/>
    </xf>
    <xf numFmtId="0" fontId="6" fillId="29" borderId="0" xfId="110" applyFont="1" applyFill="1"/>
    <xf numFmtId="37" fontId="12" fillId="30" borderId="36" xfId="100" applyNumberFormat="1" applyFont="1" applyFill="1" applyBorder="1" applyProtection="1"/>
    <xf numFmtId="165" fontId="51" fillId="27" borderId="8" xfId="0" applyNumberFormat="1" applyFont="1" applyFill="1" applyBorder="1" applyAlignment="1">
      <alignment horizontal="center"/>
    </xf>
    <xf numFmtId="1" fontId="6" fillId="0" borderId="0" xfId="0" applyNumberFormat="1" applyFont="1" applyAlignment="1">
      <alignment horizontal="right"/>
    </xf>
    <xf numFmtId="1" fontId="51" fillId="27" borderId="8" xfId="0" applyNumberFormat="1" applyFont="1" applyFill="1" applyBorder="1" applyAlignment="1">
      <alignment horizontal="right"/>
    </xf>
    <xf numFmtId="1" fontId="7" fillId="0" borderId="0" xfId="0" applyNumberFormat="1" applyFont="1" applyFill="1"/>
    <xf numFmtId="1" fontId="7" fillId="0" borderId="0" xfId="0" applyNumberFormat="1" applyFont="1" applyBorder="1" applyAlignment="1">
      <alignment horizontal="left"/>
    </xf>
    <xf numFmtId="1" fontId="6" fillId="0" borderId="0" xfId="0" applyNumberFormat="1" applyFont="1" applyBorder="1" applyAlignment="1">
      <alignment horizontal="left"/>
    </xf>
    <xf numFmtId="1" fontId="51" fillId="27" borderId="8" xfId="0" applyNumberFormat="1" applyFont="1" applyFill="1" applyBorder="1" applyAlignment="1">
      <alignment horizontal="center"/>
    </xf>
    <xf numFmtId="1" fontId="6" fillId="0" borderId="0" xfId="0" applyNumberFormat="1" applyFont="1"/>
    <xf numFmtId="171" fontId="6" fillId="0" borderId="20" xfId="100" quotePrefix="1" applyNumberFormat="1" applyFont="1" applyBorder="1" applyAlignment="1" applyProtection="1">
      <alignment horizontal="center" wrapText="1"/>
    </xf>
    <xf numFmtId="37" fontId="6" fillId="26" borderId="19" xfId="110" applyNumberFormat="1" applyFont="1" applyFill="1" applyBorder="1" applyProtection="1"/>
    <xf numFmtId="0" fontId="48" fillId="27" borderId="0" xfId="110" applyFont="1" applyFill="1" applyBorder="1"/>
    <xf numFmtId="169" fontId="48" fillId="27" borderId="0" xfId="28" applyNumberFormat="1" applyFont="1" applyFill="1" applyBorder="1"/>
    <xf numFmtId="179" fontId="12" fillId="0" borderId="9" xfId="100" applyNumberFormat="1" applyFont="1" applyFill="1" applyBorder="1" applyProtection="1">
      <protection locked="0"/>
    </xf>
    <xf numFmtId="179" fontId="12" fillId="0" borderId="0" xfId="100" applyNumberFormat="1" applyFont="1" applyFill="1" applyBorder="1" applyProtection="1"/>
    <xf numFmtId="37" fontId="6" fillId="25" borderId="26" xfId="110" applyNumberFormat="1" applyFont="1" applyFill="1" applyBorder="1" applyProtection="1"/>
    <xf numFmtId="169" fontId="6" fillId="0" borderId="51" xfId="28" applyNumberFormat="1" applyFont="1" applyFill="1" applyBorder="1" applyProtection="1"/>
    <xf numFmtId="166" fontId="6" fillId="31" borderId="8" xfId="0" applyNumberFormat="1" applyFont="1" applyFill="1" applyBorder="1"/>
    <xf numFmtId="164" fontId="6" fillId="0" borderId="8" xfId="0" applyNumberFormat="1" applyFont="1" applyFill="1" applyBorder="1"/>
    <xf numFmtId="0" fontId="6" fillId="0" borderId="8" xfId="0" applyNumberFormat="1" applyFont="1" applyFill="1" applyBorder="1" applyAlignment="1">
      <alignment horizontal="right"/>
    </xf>
    <xf numFmtId="165" fontId="6" fillId="0" borderId="8" xfId="0" applyNumberFormat="1" applyFont="1" applyFill="1" applyBorder="1" applyAlignment="1">
      <alignment horizontal="right"/>
    </xf>
    <xf numFmtId="1" fontId="6" fillId="0" borderId="9" xfId="0" applyNumberFormat="1" applyFont="1" applyFill="1" applyBorder="1"/>
    <xf numFmtId="1" fontId="6" fillId="0" borderId="8" xfId="0" applyNumberFormat="1" applyFont="1" applyFill="1" applyBorder="1"/>
    <xf numFmtId="165" fontId="6" fillId="0" borderId="8" xfId="28" applyNumberFormat="1" applyFont="1" applyFill="1" applyBorder="1" applyAlignment="1">
      <alignment horizontal="right"/>
    </xf>
    <xf numFmtId="5" fontId="6" fillId="0" borderId="0" xfId="110" applyNumberFormat="1" applyFont="1" applyFill="1" applyBorder="1" applyProtection="1"/>
    <xf numFmtId="38" fontId="12" fillId="24" borderId="66" xfId="100" applyNumberFormat="1" applyFont="1" applyFill="1" applyBorder="1" applyProtection="1">
      <protection locked="0"/>
    </xf>
    <xf numFmtId="37" fontId="51" fillId="27" borderId="0" xfId="110" quotePrefix="1" applyNumberFormat="1" applyFont="1" applyFill="1" applyBorder="1" applyAlignment="1" applyProtection="1">
      <alignment horizontal="center" wrapText="1"/>
    </xf>
    <xf numFmtId="37" fontId="51" fillId="32" borderId="0" xfId="110" quotePrefix="1" applyNumberFormat="1" applyFont="1" applyFill="1" applyBorder="1" applyAlignment="1" applyProtection="1">
      <alignment horizontal="center"/>
    </xf>
    <xf numFmtId="37" fontId="51" fillId="32" borderId="0" xfId="110" quotePrefix="1" applyNumberFormat="1" applyFont="1" applyFill="1" applyBorder="1" applyAlignment="1" applyProtection="1">
      <alignment horizontal="center" wrapText="1"/>
    </xf>
    <xf numFmtId="0" fontId="51" fillId="32" borderId="0" xfId="110" quotePrefix="1" applyFont="1" applyFill="1" applyBorder="1" applyAlignment="1">
      <alignment horizontal="center" wrapText="1"/>
    </xf>
    <xf numFmtId="3" fontId="6" fillId="0" borderId="0" xfId="110" applyNumberFormat="1" applyFont="1" applyFill="1" applyBorder="1" applyProtection="1"/>
    <xf numFmtId="9" fontId="6" fillId="0" borderId="0" xfId="100" applyNumberFormat="1" applyFont="1" applyFill="1"/>
    <xf numFmtId="9" fontId="6" fillId="0" borderId="0" xfId="113" applyFont="1" applyFill="1"/>
    <xf numFmtId="0" fontId="6" fillId="0" borderId="0" xfId="100" quotePrefix="1" applyFont="1" applyFill="1" applyBorder="1" applyAlignment="1" applyProtection="1">
      <alignment horizontal="left"/>
    </xf>
    <xf numFmtId="0" fontId="6" fillId="0" borderId="0" xfId="100" applyFont="1" applyFill="1" applyBorder="1" applyAlignment="1" applyProtection="1"/>
    <xf numFmtId="170" fontId="6" fillId="0" borderId="8" xfId="43" applyNumberFormat="1" applyFont="1" applyBorder="1" applyAlignment="1"/>
    <xf numFmtId="180" fontId="12" fillId="0" borderId="8" xfId="126" applyNumberFormat="1" applyFont="1" applyFill="1" applyBorder="1" applyAlignment="1">
      <alignment horizontal="right" wrapText="1"/>
    </xf>
    <xf numFmtId="169" fontId="12" fillId="0" borderId="8" xfId="28" applyNumberFormat="1" applyFont="1" applyFill="1" applyBorder="1" applyAlignment="1">
      <alignment horizontal="right" wrapText="1"/>
    </xf>
    <xf numFmtId="176" fontId="12" fillId="0" borderId="9" xfId="101" applyNumberFormat="1" applyFont="1" applyFill="1" applyBorder="1" applyProtection="1"/>
    <xf numFmtId="176" fontId="12" fillId="0" borderId="8" xfId="101" applyNumberFormat="1" applyFont="1" applyFill="1" applyBorder="1" applyProtection="1"/>
    <xf numFmtId="176" fontId="12" fillId="0" borderId="19" xfId="101" applyNumberFormat="1" applyFont="1" applyFill="1" applyBorder="1" applyProtection="1"/>
    <xf numFmtId="37" fontId="6" fillId="0" borderId="41" xfId="110" applyNumberFormat="1" applyFont="1" applyFill="1" applyBorder="1" applyProtection="1"/>
    <xf numFmtId="44" fontId="6" fillId="0" borderId="0" xfId="43" applyNumberFormat="1" applyFont="1" applyFill="1"/>
    <xf numFmtId="44" fontId="6" fillId="0" borderId="0" xfId="43" applyFont="1" applyFill="1" applyBorder="1"/>
    <xf numFmtId="0" fontId="7" fillId="0" borderId="0" xfId="127" applyFont="1"/>
    <xf numFmtId="0" fontId="7" fillId="0" borderId="0" xfId="127" applyFont="1" applyFill="1"/>
    <xf numFmtId="0" fontId="6" fillId="0" borderId="0" xfId="127" applyFont="1"/>
    <xf numFmtId="0" fontId="6" fillId="0" borderId="0" xfId="71" applyFont="1"/>
    <xf numFmtId="0" fontId="6" fillId="0" borderId="0" xfId="127" applyFont="1" applyFill="1" applyBorder="1"/>
    <xf numFmtId="0" fontId="7" fillId="0" borderId="0" xfId="127" applyFont="1" applyAlignment="1">
      <alignment horizontal="left"/>
    </xf>
    <xf numFmtId="0" fontId="7" fillId="0" borderId="0" xfId="127" applyFont="1" applyFill="1" applyAlignment="1">
      <alignment horizontal="left"/>
    </xf>
    <xf numFmtId="0" fontId="6" fillId="0" borderId="0" xfId="127" applyFont="1" applyFill="1"/>
    <xf numFmtId="0" fontId="51" fillId="27" borderId="73" xfId="127" applyFont="1" applyFill="1" applyBorder="1" applyAlignment="1">
      <alignment horizontal="center"/>
    </xf>
    <xf numFmtId="0" fontId="52" fillId="27" borderId="9" xfId="127" applyFont="1" applyFill="1" applyBorder="1" applyAlignment="1">
      <alignment horizontal="center" wrapText="1"/>
    </xf>
    <xf numFmtId="0" fontId="52" fillId="27" borderId="91" xfId="127" applyFont="1" applyFill="1" applyBorder="1" applyAlignment="1">
      <alignment horizontal="center" wrapText="1"/>
    </xf>
    <xf numFmtId="0" fontId="52" fillId="27" borderId="10" xfId="127" applyFont="1" applyFill="1" applyBorder="1" applyAlignment="1">
      <alignment horizontal="center" wrapText="1"/>
    </xf>
    <xf numFmtId="0" fontId="52" fillId="27" borderId="25" xfId="127" applyFont="1" applyFill="1" applyBorder="1" applyAlignment="1">
      <alignment horizontal="center" wrapText="1"/>
    </xf>
    <xf numFmtId="0" fontId="51" fillId="0" borderId="0" xfId="127" applyFont="1" applyFill="1" applyBorder="1" applyAlignment="1">
      <alignment horizontal="center" wrapText="1"/>
    </xf>
    <xf numFmtId="0" fontId="52" fillId="27" borderId="10" xfId="127" applyFont="1" applyFill="1" applyBorder="1" applyAlignment="1">
      <alignment horizontal="center"/>
    </xf>
    <xf numFmtId="0" fontId="25" fillId="0" borderId="0" xfId="127" applyFont="1"/>
    <xf numFmtId="0" fontId="52" fillId="27" borderId="46" xfId="127" applyFont="1" applyFill="1" applyBorder="1" applyAlignment="1">
      <alignment horizontal="center" wrapText="1"/>
    </xf>
    <xf numFmtId="0" fontId="52" fillId="27" borderId="20" xfId="71" applyFont="1" applyFill="1" applyBorder="1" applyAlignment="1">
      <alignment horizontal="center" wrapText="1"/>
    </xf>
    <xf numFmtId="0" fontId="51" fillId="0" borderId="0" xfId="71" applyFont="1" applyFill="1" applyBorder="1" applyAlignment="1">
      <alignment horizontal="center" wrapText="1"/>
    </xf>
    <xf numFmtId="0" fontId="51" fillId="27" borderId="60" xfId="71" applyFont="1" applyFill="1" applyBorder="1" applyAlignment="1">
      <alignment horizontal="center" wrapText="1"/>
    </xf>
    <xf numFmtId="0" fontId="51" fillId="27" borderId="70" xfId="77" applyFont="1" applyFill="1" applyBorder="1" applyAlignment="1">
      <alignment horizontal="right"/>
    </xf>
    <xf numFmtId="0" fontId="51" fillId="27" borderId="52" xfId="77" applyFont="1" applyFill="1" applyBorder="1" applyAlignment="1">
      <alignment horizontal="center" wrapText="1"/>
    </xf>
    <xf numFmtId="0" fontId="51" fillId="27" borderId="28" xfId="77" applyFont="1" applyFill="1" applyBorder="1" applyAlignment="1">
      <alignment horizontal="center" wrapText="1"/>
    </xf>
    <xf numFmtId="0" fontId="6" fillId="0" borderId="8" xfId="127" applyFont="1" applyFill="1" applyBorder="1" applyAlignment="1">
      <alignment horizontal="center"/>
    </xf>
    <xf numFmtId="38" fontId="6" fillId="24" borderId="68" xfId="127" applyNumberFormat="1" applyFont="1" applyFill="1" applyBorder="1" applyAlignment="1">
      <alignment horizontal="right"/>
    </xf>
    <xf numFmtId="0" fontId="7" fillId="0" borderId="8" xfId="127" applyFont="1" applyFill="1" applyBorder="1" applyAlignment="1"/>
    <xf numFmtId="38" fontId="6" fillId="24" borderId="15" xfId="127" applyNumberFormat="1" applyFont="1" applyFill="1" applyBorder="1" applyAlignment="1">
      <alignment horizontal="right"/>
    </xf>
    <xf numFmtId="0" fontId="7" fillId="0" borderId="13" xfId="127" applyFont="1" applyFill="1" applyBorder="1" applyAlignment="1"/>
    <xf numFmtId="0" fontId="7" fillId="0" borderId="0" xfId="127" applyFont="1" applyFill="1" applyBorder="1" applyAlignment="1"/>
    <xf numFmtId="0" fontId="6" fillId="0" borderId="11" xfId="127" applyFont="1" applyFill="1" applyBorder="1" applyAlignment="1">
      <alignment horizontal="center"/>
    </xf>
    <xf numFmtId="40" fontId="6" fillId="24" borderId="8" xfId="127" applyNumberFormat="1" applyFont="1" applyFill="1" applyBorder="1" applyAlignment="1">
      <alignment horizontal="right"/>
    </xf>
    <xf numFmtId="0" fontId="7" fillId="0" borderId="13" xfId="127" applyFont="1" applyFill="1" applyBorder="1" applyAlignment="1">
      <alignment vertical="top"/>
    </xf>
    <xf numFmtId="0" fontId="6" fillId="0" borderId="44" xfId="127" applyFont="1" applyFill="1" applyBorder="1" applyAlignment="1">
      <alignment horizontal="center"/>
    </xf>
    <xf numFmtId="181" fontId="6" fillId="24" borderId="35" xfId="71" applyNumberFormat="1" applyFont="1" applyFill="1" applyBorder="1"/>
    <xf numFmtId="181" fontId="6" fillId="0" borderId="0" xfId="71" applyNumberFormat="1" applyFont="1" applyFill="1" applyBorder="1"/>
    <xf numFmtId="181" fontId="6" fillId="24" borderId="20" xfId="71" applyNumberFormat="1" applyFont="1" applyFill="1" applyBorder="1"/>
    <xf numFmtId="169" fontId="6" fillId="0" borderId="23" xfId="32" applyNumberFormat="1" applyFont="1" applyBorder="1"/>
    <xf numFmtId="169" fontId="6" fillId="0" borderId="13" xfId="32" applyNumberFormat="1" applyFont="1" applyBorder="1"/>
    <xf numFmtId="169" fontId="6" fillId="0" borderId="8" xfId="127" applyNumberFormat="1" applyFont="1" applyBorder="1"/>
    <xf numFmtId="10" fontId="6" fillId="0" borderId="8" xfId="127" applyNumberFormat="1" applyFont="1" applyFill="1" applyBorder="1" applyAlignment="1">
      <alignment horizontal="right"/>
    </xf>
    <xf numFmtId="10" fontId="6" fillId="0" borderId="13" xfId="127" applyNumberFormat="1" applyFont="1" applyFill="1" applyBorder="1" applyAlignment="1">
      <alignment horizontal="right"/>
    </xf>
    <xf numFmtId="10" fontId="6" fillId="0" borderId="0" xfId="127" applyNumberFormat="1" applyFont="1" applyFill="1" applyBorder="1" applyAlignment="1">
      <alignment horizontal="right"/>
    </xf>
    <xf numFmtId="0" fontId="6" fillId="0" borderId="8" xfId="127" quotePrefix="1" applyFont="1" applyFill="1" applyBorder="1" applyAlignment="1">
      <alignment horizontal="center"/>
    </xf>
    <xf numFmtId="0" fontId="6" fillId="0" borderId="11" xfId="127" quotePrefix="1" applyFont="1" applyFill="1" applyBorder="1" applyAlignment="1">
      <alignment horizontal="center"/>
    </xf>
    <xf numFmtId="0" fontId="6" fillId="0" borderId="44" xfId="127" quotePrefix="1" applyFont="1" applyFill="1" applyBorder="1" applyAlignment="1">
      <alignment horizontal="center"/>
    </xf>
    <xf numFmtId="181" fontId="6" fillId="0" borderId="35" xfId="71" applyNumberFormat="1" applyFont="1" applyFill="1" applyBorder="1"/>
    <xf numFmtId="10" fontId="6" fillId="0" borderId="26" xfId="127" applyNumberFormat="1" applyFont="1" applyFill="1" applyBorder="1" applyAlignment="1">
      <alignment horizontal="right"/>
    </xf>
    <xf numFmtId="10" fontId="6" fillId="0" borderId="17" xfId="127" applyNumberFormat="1" applyFont="1" applyFill="1" applyBorder="1" applyAlignment="1">
      <alignment horizontal="right"/>
    </xf>
    <xf numFmtId="40" fontId="6" fillId="0" borderId="19" xfId="127" applyNumberFormat="1" applyFont="1" applyFill="1" applyBorder="1" applyAlignment="1">
      <alignment horizontal="right"/>
    </xf>
    <xf numFmtId="181" fontId="6" fillId="0" borderId="36" xfId="71" applyNumberFormat="1" applyFont="1" applyFill="1" applyBorder="1"/>
    <xf numFmtId="38" fontId="6" fillId="0" borderId="9" xfId="127" applyNumberFormat="1" applyFont="1" applyFill="1" applyBorder="1" applyAlignment="1">
      <alignment horizontal="right"/>
    </xf>
    <xf numFmtId="10" fontId="6" fillId="0" borderId="93" xfId="127" applyNumberFormat="1" applyFont="1" applyFill="1" applyBorder="1" applyAlignment="1">
      <alignment horizontal="right"/>
    </xf>
    <xf numFmtId="38" fontId="6" fillId="0" borderId="93" xfId="127" applyNumberFormat="1" applyFont="1" applyFill="1" applyBorder="1" applyAlignment="1">
      <alignment horizontal="right"/>
    </xf>
    <xf numFmtId="10" fontId="6" fillId="0" borderId="23" xfId="127" applyNumberFormat="1" applyFont="1" applyFill="1" applyBorder="1" applyAlignment="1">
      <alignment horizontal="right"/>
    </xf>
    <xf numFmtId="40" fontId="6" fillId="0" borderId="26" xfId="127" applyNumberFormat="1" applyFont="1" applyFill="1" applyBorder="1" applyAlignment="1">
      <alignment horizontal="right"/>
    </xf>
    <xf numFmtId="181" fontId="6" fillId="0" borderId="34" xfId="71" applyNumberFormat="1" applyFont="1" applyFill="1" applyBorder="1"/>
    <xf numFmtId="38" fontId="6" fillId="0" borderId="19" xfId="127" applyNumberFormat="1" applyFont="1" applyFill="1" applyBorder="1" applyAlignment="1">
      <alignment horizontal="right"/>
    </xf>
    <xf numFmtId="10" fontId="6" fillId="0" borderId="19" xfId="127" applyNumberFormat="1" applyFont="1" applyFill="1" applyBorder="1" applyAlignment="1">
      <alignment horizontal="right"/>
    </xf>
    <xf numFmtId="0" fontId="6" fillId="0" borderId="45" xfId="127" quotePrefix="1" applyFont="1" applyFill="1" applyBorder="1" applyAlignment="1">
      <alignment horizontal="center"/>
    </xf>
    <xf numFmtId="0" fontId="6" fillId="0" borderId="29" xfId="127" quotePrefix="1" applyFont="1" applyFill="1" applyBorder="1" applyAlignment="1">
      <alignment horizontal="center"/>
    </xf>
    <xf numFmtId="181" fontId="6" fillId="0" borderId="94" xfId="71" applyNumberFormat="1" applyFont="1" applyFill="1" applyBorder="1"/>
    <xf numFmtId="0" fontId="6" fillId="0" borderId="30" xfId="127" applyFont="1" applyBorder="1"/>
    <xf numFmtId="167" fontId="7" fillId="0" borderId="58" xfId="113" applyNumberFormat="1" applyFont="1" applyBorder="1"/>
    <xf numFmtId="167" fontId="7" fillId="0" borderId="0" xfId="113" applyNumberFormat="1" applyFont="1" applyFill="1" applyBorder="1"/>
    <xf numFmtId="167" fontId="7" fillId="0" borderId="17" xfId="113" applyNumberFormat="1" applyFont="1" applyBorder="1"/>
    <xf numFmtId="0" fontId="6" fillId="0" borderId="20" xfId="127" applyFont="1" applyBorder="1" applyAlignment="1">
      <alignment horizontal="center" vertical="center" wrapText="1"/>
    </xf>
    <xf numFmtId="182" fontId="6" fillId="26" borderId="35" xfId="71" applyNumberFormat="1" applyFont="1" applyFill="1" applyBorder="1"/>
    <xf numFmtId="182" fontId="6" fillId="26" borderId="0" xfId="71" applyNumberFormat="1" applyFont="1" applyFill="1" applyBorder="1"/>
    <xf numFmtId="0" fontId="6" fillId="0" borderId="0" xfId="127" applyFont="1" applyBorder="1" applyAlignment="1">
      <alignment horizontal="center" vertical="top" wrapText="1"/>
    </xf>
    <xf numFmtId="0" fontId="6" fillId="0" borderId="0" xfId="127" applyFont="1" applyBorder="1" applyAlignment="1">
      <alignment vertical="top" wrapText="1"/>
    </xf>
    <xf numFmtId="0" fontId="25" fillId="0" borderId="0" xfId="127" applyFont="1" applyBorder="1" applyAlignment="1">
      <alignment horizontal="right" vertical="top"/>
    </xf>
    <xf numFmtId="0" fontId="0" fillId="0" borderId="0" xfId="0" applyBorder="1" applyAlignment="1">
      <alignment horizontal="center"/>
    </xf>
    <xf numFmtId="38" fontId="6" fillId="0" borderId="30" xfId="71" applyNumberFormat="1" applyFont="1" applyBorder="1" applyAlignment="1">
      <alignment horizontal="center" vertical="center" wrapText="1"/>
    </xf>
    <xf numFmtId="167" fontId="7" fillId="0" borderId="36" xfId="113" applyNumberFormat="1" applyFont="1" applyFill="1" applyBorder="1" applyAlignment="1"/>
    <xf numFmtId="167" fontId="6" fillId="0" borderId="0" xfId="113" applyNumberFormat="1" applyFont="1" applyFill="1" applyBorder="1" applyAlignment="1"/>
    <xf numFmtId="38" fontId="6" fillId="0" borderId="0" xfId="71" applyNumberFormat="1" applyFont="1" applyBorder="1" applyAlignment="1">
      <alignment horizontal="center" wrapText="1"/>
    </xf>
    <xf numFmtId="167" fontId="6" fillId="0" borderId="8" xfId="113" applyNumberFormat="1" applyFont="1" applyFill="1" applyBorder="1" applyAlignment="1"/>
    <xf numFmtId="0" fontId="6" fillId="0" borderId="0" xfId="127" applyFont="1" applyBorder="1"/>
    <xf numFmtId="38" fontId="25" fillId="0" borderId="0" xfId="71" applyNumberFormat="1" applyFont="1" applyBorder="1" applyAlignment="1">
      <alignment horizontal="right"/>
    </xf>
    <xf numFmtId="167" fontId="6" fillId="0" borderId="0" xfId="127" applyNumberFormat="1" applyFont="1" applyBorder="1"/>
    <xf numFmtId="167" fontId="6" fillId="0" borderId="0" xfId="127" applyNumberFormat="1" applyFont="1" applyFill="1" applyBorder="1"/>
    <xf numFmtId="0" fontId="6" fillId="0" borderId="0" xfId="127" applyFont="1" applyBorder="1" applyAlignment="1">
      <alignment horizontal="center" wrapText="1"/>
    </xf>
    <xf numFmtId="167" fontId="6" fillId="0" borderId="0" xfId="127" applyNumberFormat="1" applyFont="1" applyBorder="1" applyAlignment="1">
      <alignment horizontal="center"/>
    </xf>
    <xf numFmtId="167" fontId="6" fillId="0" borderId="0" xfId="127" applyNumberFormat="1" applyFont="1" applyFill="1" applyBorder="1" applyAlignment="1">
      <alignment horizontal="center"/>
    </xf>
    <xf numFmtId="0" fontId="26" fillId="0" borderId="0" xfId="127" applyFont="1" applyBorder="1" applyAlignment="1">
      <alignment horizontal="right"/>
    </xf>
    <xf numFmtId="167" fontId="6" fillId="0" borderId="8" xfId="127" applyNumberFormat="1" applyFont="1" applyFill="1" applyBorder="1"/>
    <xf numFmtId="167" fontId="6" fillId="0" borderId="8" xfId="127" applyNumberFormat="1" applyFont="1" applyBorder="1"/>
    <xf numFmtId="0" fontId="6" fillId="0" borderId="0" xfId="127" applyFont="1" applyAlignment="1"/>
    <xf numFmtId="0" fontId="12" fillId="33" borderId="0" xfId="71" quotePrefix="1" applyFont="1" applyFill="1" applyBorder="1" applyAlignment="1">
      <alignment horizontal="left" vertical="top" wrapText="1"/>
    </xf>
    <xf numFmtId="0" fontId="12" fillId="0" borderId="0" xfId="71" quotePrefix="1" applyFont="1" applyFill="1" applyBorder="1" applyAlignment="1">
      <alignment horizontal="left" vertical="top" wrapText="1"/>
    </xf>
    <xf numFmtId="0" fontId="7" fillId="0" borderId="61" xfId="127" applyFont="1" applyBorder="1"/>
    <xf numFmtId="38" fontId="6" fillId="0" borderId="22" xfId="71" applyNumberFormat="1" applyFont="1" applyBorder="1"/>
    <xf numFmtId="0" fontId="6" fillId="0" borderId="22" xfId="127" applyFont="1" applyBorder="1"/>
    <xf numFmtId="0" fontId="6" fillId="0" borderId="22" xfId="127" applyFont="1" applyFill="1" applyBorder="1"/>
    <xf numFmtId="0" fontId="6" fillId="0" borderId="67" xfId="127" applyFont="1" applyBorder="1"/>
    <xf numFmtId="44" fontId="6" fillId="0" borderId="27" xfId="127" applyNumberFormat="1" applyFont="1" applyBorder="1"/>
    <xf numFmtId="169" fontId="6" fillId="0" borderId="17" xfId="32" applyNumberFormat="1" applyFont="1" applyBorder="1"/>
    <xf numFmtId="0" fontId="7" fillId="0" borderId="49" xfId="127" applyFont="1" applyBorder="1" applyAlignment="1">
      <alignment horizontal="left"/>
    </xf>
    <xf numFmtId="38" fontId="6" fillId="0" borderId="0" xfId="71" applyNumberFormat="1" applyFont="1" applyBorder="1"/>
    <xf numFmtId="0" fontId="7" fillId="0" borderId="0" xfId="77" applyFont="1" applyBorder="1" applyAlignment="1">
      <alignment horizontal="right"/>
    </xf>
    <xf numFmtId="169" fontId="6" fillId="0" borderId="0" xfId="32" applyNumberFormat="1" applyFont="1" applyBorder="1" applyProtection="1"/>
    <xf numFmtId="0" fontId="6" fillId="0" borderId="49" xfId="127" applyFont="1" applyBorder="1" applyAlignment="1">
      <alignment horizontal="left" indent="1"/>
    </xf>
    <xf numFmtId="0" fontId="6" fillId="0" borderId="0" xfId="127" applyFont="1" applyBorder="1" applyAlignment="1">
      <alignment horizontal="left" indent="1"/>
    </xf>
    <xf numFmtId="0" fontId="6" fillId="0" borderId="0" xfId="127" applyFont="1" applyFill="1" applyBorder="1" applyAlignment="1">
      <alignment horizontal="left" indent="1"/>
    </xf>
    <xf numFmtId="167" fontId="6" fillId="0" borderId="27" xfId="127" applyNumberFormat="1" applyFont="1" applyBorder="1"/>
    <xf numFmtId="44" fontId="6" fillId="0" borderId="0" xfId="127" applyNumberFormat="1" applyFont="1"/>
    <xf numFmtId="169" fontId="6" fillId="34" borderId="0" xfId="28" applyNumberFormat="1" applyFont="1" applyFill="1"/>
    <xf numFmtId="0" fontId="7" fillId="0" borderId="49" xfId="127" applyFont="1" applyBorder="1" applyAlignment="1">
      <alignment horizontal="left" indent="1"/>
    </xf>
    <xf numFmtId="0" fontId="6" fillId="0" borderId="27" xfId="127" applyFont="1" applyBorder="1"/>
    <xf numFmtId="169" fontId="6" fillId="0" borderId="27" xfId="28" applyNumberFormat="1" applyFont="1" applyBorder="1"/>
    <xf numFmtId="167" fontId="6" fillId="0" borderId="27" xfId="113" applyNumberFormat="1" applyFont="1" applyBorder="1"/>
    <xf numFmtId="170" fontId="6" fillId="0" borderId="27" xfId="43" applyNumberFormat="1" applyFont="1" applyBorder="1"/>
    <xf numFmtId="167" fontId="6" fillId="0" borderId="0" xfId="113" applyNumberFormat="1" applyFont="1"/>
    <xf numFmtId="170" fontId="6" fillId="24" borderId="15" xfId="127" applyNumberFormat="1" applyFont="1" applyFill="1" applyBorder="1"/>
    <xf numFmtId="0" fontId="6" fillId="0" borderId="0" xfId="127" applyFont="1" applyAlignment="1">
      <alignment horizontal="right"/>
    </xf>
    <xf numFmtId="0" fontId="6" fillId="0" borderId="49" xfId="127" applyFont="1" applyBorder="1" applyAlignment="1">
      <alignment horizontal="left" indent="2"/>
    </xf>
    <xf numFmtId="170" fontId="6" fillId="0" borderId="27" xfId="127" applyNumberFormat="1" applyFont="1" applyBorder="1"/>
    <xf numFmtId="44" fontId="6" fillId="35" borderId="0" xfId="127" applyNumberFormat="1" applyFont="1" applyFill="1"/>
    <xf numFmtId="43" fontId="6" fillId="36" borderId="0" xfId="127" applyNumberFormat="1" applyFont="1" applyFill="1" applyBorder="1"/>
    <xf numFmtId="0" fontId="6" fillId="0" borderId="43" xfId="127" applyFont="1" applyBorder="1" applyAlignment="1">
      <alignment horizontal="left" indent="2"/>
    </xf>
    <xf numFmtId="0" fontId="6" fillId="0" borderId="66" xfId="127" applyFont="1" applyBorder="1"/>
    <xf numFmtId="0" fontId="6" fillId="0" borderId="66" xfId="127" applyFont="1" applyFill="1" applyBorder="1"/>
    <xf numFmtId="167" fontId="6" fillId="0" borderId="40" xfId="113" applyNumberFormat="1" applyFont="1" applyBorder="1"/>
    <xf numFmtId="0" fontId="6" fillId="0" borderId="68" xfId="127" applyFont="1" applyBorder="1"/>
    <xf numFmtId="0" fontId="7" fillId="0" borderId="49" xfId="127" applyFont="1" applyBorder="1"/>
    <xf numFmtId="44" fontId="6" fillId="0" borderId="27" xfId="45" applyFont="1" applyBorder="1"/>
    <xf numFmtId="44" fontId="6" fillId="0" borderId="27" xfId="43" applyFont="1" applyBorder="1"/>
    <xf numFmtId="183" fontId="6" fillId="0" borderId="27" xfId="127" applyNumberFormat="1" applyFont="1" applyBorder="1"/>
    <xf numFmtId="0" fontId="6" fillId="0" borderId="66" xfId="127" applyFont="1" applyBorder="1" applyAlignment="1">
      <alignment horizontal="left" indent="1"/>
    </xf>
    <xf numFmtId="0" fontId="6" fillId="0" borderId="66" xfId="127" applyFont="1" applyFill="1" applyBorder="1" applyAlignment="1">
      <alignment horizontal="left" indent="1"/>
    </xf>
    <xf numFmtId="170" fontId="6" fillId="0" borderId="67" xfId="43" applyNumberFormat="1" applyFont="1" applyBorder="1"/>
    <xf numFmtId="0" fontId="6" fillId="0" borderId="0" xfId="127" applyFont="1" applyFill="1" applyBorder="1" applyAlignment="1">
      <alignment horizontal="left" vertical="top" wrapText="1" indent="1"/>
    </xf>
    <xf numFmtId="183" fontId="6" fillId="0" borderId="27" xfId="43" applyNumberFormat="1" applyFont="1" applyBorder="1"/>
    <xf numFmtId="170" fontId="6" fillId="24" borderId="68" xfId="127" applyNumberFormat="1" applyFont="1" applyFill="1" applyBorder="1"/>
    <xf numFmtId="170" fontId="6" fillId="0" borderId="0" xfId="127" applyNumberFormat="1" applyFont="1"/>
    <xf numFmtId="183" fontId="6" fillId="0" borderId="49" xfId="127" applyNumberFormat="1" applyFont="1" applyBorder="1"/>
    <xf numFmtId="167" fontId="6" fillId="0" borderId="49" xfId="113" applyNumberFormat="1" applyFont="1" applyBorder="1"/>
    <xf numFmtId="0" fontId="6" fillId="0" borderId="0" xfId="71" applyFont="1" applyBorder="1"/>
    <xf numFmtId="0" fontId="7" fillId="24" borderId="14" xfId="127" applyFont="1" applyFill="1" applyBorder="1" applyAlignment="1">
      <alignment horizontal="left" indent="2"/>
    </xf>
    <xf numFmtId="0" fontId="6" fillId="24" borderId="68" xfId="127" applyFont="1" applyFill="1" applyBorder="1"/>
    <xf numFmtId="0" fontId="6" fillId="0" borderId="49" xfId="127" applyFont="1" applyBorder="1" applyAlignment="1">
      <alignment horizontal="left" indent="3"/>
    </xf>
    <xf numFmtId="0" fontId="6" fillId="0" borderId="43" xfId="127" applyFont="1" applyBorder="1" applyAlignment="1">
      <alignment horizontal="left" indent="3"/>
    </xf>
    <xf numFmtId="183" fontId="6" fillId="24" borderId="15" xfId="127" applyNumberFormat="1" applyFont="1" applyFill="1" applyBorder="1"/>
    <xf numFmtId="42" fontId="6" fillId="0" borderId="9" xfId="110" applyNumberFormat="1" applyFont="1" applyFill="1" applyBorder="1" applyProtection="1"/>
    <xf numFmtId="42" fontId="6" fillId="0" borderId="8" xfId="110" applyNumberFormat="1" applyFont="1" applyFill="1" applyBorder="1" applyProtection="1"/>
    <xf numFmtId="42" fontId="6" fillId="0" borderId="0" xfId="28" applyNumberFormat="1" applyFont="1" applyFill="1" applyBorder="1" applyProtection="1"/>
    <xf numFmtId="42" fontId="6" fillId="28" borderId="9" xfId="110" applyNumberFormat="1" applyFont="1" applyFill="1" applyBorder="1" applyProtection="1"/>
    <xf numFmtId="42" fontId="6" fillId="25" borderId="9" xfId="110" applyNumberFormat="1" applyFont="1" applyFill="1" applyBorder="1" applyProtection="1"/>
    <xf numFmtId="42" fontId="6" fillId="0" borderId="51" xfId="28" applyNumberFormat="1" applyFont="1" applyFill="1" applyBorder="1" applyProtection="1"/>
    <xf numFmtId="42" fontId="6" fillId="25" borderId="26" xfId="110" applyNumberFormat="1" applyFont="1" applyFill="1" applyBorder="1" applyProtection="1"/>
    <xf numFmtId="0" fontId="27" fillId="0" borderId="0" xfId="128" applyFont="1" applyFill="1" applyBorder="1" applyAlignment="1">
      <alignment horizontal="right" wrapText="1"/>
    </xf>
    <xf numFmtId="0" fontId="27" fillId="0" borderId="0" xfId="128" applyFont="1" applyFill="1" applyBorder="1" applyAlignment="1">
      <alignment horizontal="center"/>
    </xf>
    <xf numFmtId="3" fontId="12" fillId="30" borderId="41" xfId="100" applyNumberFormat="1" applyFont="1" applyFill="1" applyBorder="1" applyProtection="1">
      <protection locked="0"/>
    </xf>
    <xf numFmtId="37" fontId="12" fillId="30" borderId="9" xfId="100" applyNumberFormat="1" applyFont="1" applyFill="1" applyBorder="1" applyProtection="1">
      <protection locked="0"/>
    </xf>
    <xf numFmtId="37" fontId="12" fillId="30" borderId="40" xfId="100" applyNumberFormat="1" applyFont="1" applyFill="1" applyBorder="1" applyProtection="1">
      <protection locked="0"/>
    </xf>
    <xf numFmtId="3" fontId="12" fillId="30" borderId="10" xfId="100" applyNumberFormat="1" applyFont="1" applyFill="1" applyBorder="1" applyProtection="1">
      <protection locked="0"/>
    </xf>
    <xf numFmtId="37" fontId="12" fillId="30" borderId="41" xfId="100" applyNumberFormat="1" applyFont="1" applyFill="1" applyBorder="1" applyProtection="1">
      <protection locked="0"/>
    </xf>
    <xf numFmtId="37" fontId="12" fillId="30" borderId="10" xfId="100" applyNumberFormat="1" applyFont="1" applyFill="1" applyBorder="1" applyProtection="1">
      <protection locked="0"/>
    </xf>
    <xf numFmtId="37" fontId="12" fillId="30" borderId="24" xfId="100" applyNumberFormat="1" applyFont="1" applyFill="1" applyBorder="1" applyProtection="1"/>
    <xf numFmtId="0" fontId="26" fillId="0" borderId="0" xfId="73" applyFont="1" applyFill="1"/>
    <xf numFmtId="0" fontId="25" fillId="0" borderId="0" xfId="73" applyFont="1" applyFill="1"/>
    <xf numFmtId="0" fontId="6" fillId="0" borderId="0" xfId="110" applyFont="1" applyFill="1"/>
    <xf numFmtId="174" fontId="12" fillId="25" borderId="19" xfId="43" applyNumberFormat="1" applyFont="1" applyFill="1" applyBorder="1" applyProtection="1"/>
    <xf numFmtId="44" fontId="6" fillId="29" borderId="0" xfId="43" applyFont="1" applyFill="1" applyBorder="1" applyProtection="1"/>
    <xf numFmtId="9" fontId="6" fillId="29" borderId="0" xfId="113" applyFont="1" applyFill="1" applyBorder="1" applyProtection="1"/>
    <xf numFmtId="37" fontId="6" fillId="29" borderId="0" xfId="110" applyNumberFormat="1" applyFont="1" applyFill="1" applyBorder="1" applyAlignment="1" applyProtection="1">
      <alignment horizontal="center" wrapText="1"/>
    </xf>
    <xf numFmtId="37" fontId="6" fillId="29" borderId="0" xfId="110" applyNumberFormat="1" applyFont="1" applyFill="1" applyBorder="1" applyProtection="1"/>
    <xf numFmtId="0" fontId="6" fillId="29" borderId="0" xfId="110" applyFont="1" applyFill="1" applyBorder="1"/>
    <xf numFmtId="43" fontId="6" fillId="24" borderId="8" xfId="173" applyFont="1" applyFill="1" applyBorder="1" applyAlignment="1">
      <alignment horizontal="right"/>
    </xf>
    <xf numFmtId="170" fontId="6" fillId="0" borderId="0" xfId="100" applyNumberFormat="1" applyFont="1" applyBorder="1" applyProtection="1"/>
    <xf numFmtId="170" fontId="6" fillId="0" borderId="0" xfId="43" applyNumberFormat="1" applyFont="1" applyFill="1" applyBorder="1" applyProtection="1"/>
    <xf numFmtId="170" fontId="6" fillId="0" borderId="0" xfId="43" applyNumberFormat="1" applyFont="1" applyBorder="1" applyProtection="1"/>
    <xf numFmtId="173" fontId="6" fillId="29" borderId="36" xfId="43" applyNumberFormat="1" applyFont="1" applyFill="1" applyBorder="1" applyProtection="1"/>
    <xf numFmtId="178" fontId="6" fillId="29" borderId="0" xfId="43" applyNumberFormat="1" applyFont="1" applyFill="1"/>
    <xf numFmtId="0" fontId="6" fillId="0" borderId="0" xfId="76" applyFont="1" applyAlignment="1">
      <alignment horizontal="center" wrapText="1"/>
    </xf>
    <xf numFmtId="170" fontId="6" fillId="0" borderId="0" xfId="76" applyNumberFormat="1" applyFont="1"/>
    <xf numFmtId="170" fontId="7" fillId="0" borderId="0" xfId="43" applyNumberFormat="1" applyFont="1"/>
    <xf numFmtId="170" fontId="7" fillId="0" borderId="0" xfId="76" applyNumberFormat="1" applyFont="1"/>
    <xf numFmtId="44" fontId="6" fillId="0" borderId="0" xfId="76" applyNumberFormat="1" applyFont="1"/>
    <xf numFmtId="169" fontId="6" fillId="0" borderId="0" xfId="76" applyNumberFormat="1" applyFont="1"/>
    <xf numFmtId="169" fontId="7" fillId="0" borderId="8" xfId="32" applyNumberFormat="1" applyFont="1" applyBorder="1" applyProtection="1"/>
    <xf numFmtId="169" fontId="6" fillId="0" borderId="105" xfId="31" applyNumberFormat="1" applyFont="1" applyBorder="1"/>
    <xf numFmtId="169" fontId="6" fillId="0" borderId="92" xfId="31" applyNumberFormat="1" applyFont="1" applyBorder="1"/>
    <xf numFmtId="0" fontId="6" fillId="0" borderId="8" xfId="76" applyFont="1" applyBorder="1"/>
    <xf numFmtId="0" fontId="7" fillId="0" borderId="8" xfId="76" applyFont="1" applyBorder="1" applyAlignment="1">
      <alignment horizontal="right"/>
    </xf>
    <xf numFmtId="164" fontId="6" fillId="0" borderId="8" xfId="110" applyNumberFormat="1" applyFont="1" applyFill="1" applyBorder="1" applyAlignment="1" applyProtection="1">
      <alignment shrinkToFit="1"/>
    </xf>
    <xf numFmtId="0" fontId="12" fillId="0" borderId="8" xfId="76" applyFont="1" applyBorder="1" applyAlignment="1">
      <alignment wrapText="1"/>
    </xf>
    <xf numFmtId="169" fontId="6" fillId="24" borderId="8" xfId="32" applyNumberFormat="1" applyFont="1" applyFill="1" applyBorder="1" applyProtection="1"/>
    <xf numFmtId="169" fontId="6" fillId="24" borderId="8" xfId="32" applyNumberFormat="1" applyFont="1" applyFill="1" applyBorder="1"/>
    <xf numFmtId="169" fontId="6" fillId="24" borderId="40" xfId="32" applyNumberFormat="1" applyFont="1" applyFill="1" applyBorder="1"/>
    <xf numFmtId="169" fontId="6" fillId="24" borderId="67" xfId="32" applyNumberFormat="1" applyFont="1" applyFill="1" applyBorder="1"/>
    <xf numFmtId="0" fontId="6" fillId="0" borderId="26" xfId="76" applyFont="1" applyBorder="1"/>
    <xf numFmtId="0" fontId="7" fillId="0" borderId="26" xfId="76" applyFont="1" applyBorder="1" applyAlignment="1">
      <alignment horizontal="right"/>
    </xf>
    <xf numFmtId="164" fontId="6" fillId="0" borderId="73" xfId="110" applyNumberFormat="1" applyFont="1" applyFill="1" applyBorder="1" applyAlignment="1" applyProtection="1">
      <alignment shrinkToFit="1"/>
    </xf>
    <xf numFmtId="0" fontId="6" fillId="0" borderId="73" xfId="76" applyFont="1" applyBorder="1"/>
    <xf numFmtId="164" fontId="6" fillId="0" borderId="106" xfId="110" applyNumberFormat="1" applyFont="1" applyFill="1" applyBorder="1" applyAlignment="1" applyProtection="1">
      <alignment shrinkToFit="1"/>
    </xf>
    <xf numFmtId="0" fontId="6" fillId="0" borderId="106" xfId="76" applyFont="1" applyBorder="1"/>
    <xf numFmtId="164" fontId="6" fillId="0" borderId="55" xfId="110" applyNumberFormat="1" applyFont="1" applyFill="1" applyBorder="1" applyAlignment="1" applyProtection="1">
      <alignment shrinkToFit="1"/>
    </xf>
    <xf numFmtId="0" fontId="6" fillId="0" borderId="55" xfId="76" applyFont="1" applyBorder="1"/>
    <xf numFmtId="169" fontId="7" fillId="0" borderId="23" xfId="31" applyNumberFormat="1" applyFont="1" applyBorder="1"/>
    <xf numFmtId="169" fontId="7" fillId="0" borderId="13" xfId="31" applyNumberFormat="1" applyFont="1" applyBorder="1"/>
    <xf numFmtId="169" fontId="7" fillId="0" borderId="92" xfId="31" applyNumberFormat="1" applyFont="1" applyBorder="1"/>
    <xf numFmtId="169" fontId="7" fillId="0" borderId="0" xfId="28" applyNumberFormat="1" applyFont="1"/>
    <xf numFmtId="38" fontId="6" fillId="30" borderId="15" xfId="127" applyNumberFormat="1" applyFont="1" applyFill="1" applyBorder="1" applyAlignment="1">
      <alignment horizontal="right"/>
    </xf>
    <xf numFmtId="38" fontId="6" fillId="30" borderId="67" xfId="127" applyNumberFormat="1" applyFont="1" applyFill="1" applyBorder="1" applyAlignment="1">
      <alignment horizontal="right"/>
    </xf>
    <xf numFmtId="181" fontId="6" fillId="30" borderId="35" xfId="71" applyNumberFormat="1" applyFont="1" applyFill="1" applyBorder="1"/>
    <xf numFmtId="0" fontId="6" fillId="0" borderId="107" xfId="127" quotePrefix="1" applyFont="1" applyFill="1" applyBorder="1" applyAlignment="1">
      <alignment horizontal="center"/>
    </xf>
    <xf numFmtId="0" fontId="6" fillId="0" borderId="42" xfId="127" quotePrefix="1" applyFont="1" applyFill="1" applyBorder="1" applyAlignment="1">
      <alignment horizontal="center"/>
    </xf>
    <xf numFmtId="0" fontId="6" fillId="0" borderId="35" xfId="127" quotePrefix="1" applyFont="1" applyFill="1" applyBorder="1" applyAlignment="1">
      <alignment horizontal="center"/>
    </xf>
    <xf numFmtId="10" fontId="6" fillId="0" borderId="105" xfId="127" applyNumberFormat="1" applyFont="1" applyFill="1" applyBorder="1" applyAlignment="1">
      <alignment horizontal="right"/>
    </xf>
    <xf numFmtId="182" fontId="6" fillId="26" borderId="8" xfId="71" applyNumberFormat="1" applyFont="1" applyFill="1" applyBorder="1"/>
    <xf numFmtId="167" fontId="7" fillId="0" borderId="8" xfId="113" applyNumberFormat="1" applyFont="1" applyFill="1" applyBorder="1" applyAlignment="1"/>
    <xf numFmtId="0" fontId="6" fillId="0" borderId="68" xfId="127" applyFont="1" applyFill="1" applyBorder="1"/>
    <xf numFmtId="40" fontId="6" fillId="24" borderId="19" xfId="127" applyNumberFormat="1" applyFont="1" applyFill="1" applyBorder="1" applyAlignment="1">
      <alignment horizontal="right"/>
    </xf>
    <xf numFmtId="173" fontId="6" fillId="0" borderId="0" xfId="28" applyNumberFormat="1" applyFont="1" applyBorder="1" applyProtection="1"/>
    <xf numFmtId="184" fontId="6" fillId="0" borderId="0" xfId="100" applyNumberFormat="1" applyFont="1" applyBorder="1" applyProtection="1"/>
    <xf numFmtId="37" fontId="6" fillId="29" borderId="8" xfId="110" applyNumberFormat="1" applyFont="1" applyFill="1" applyBorder="1" applyProtection="1"/>
    <xf numFmtId="169" fontId="6" fillId="29" borderId="0" xfId="28" applyNumberFormat="1" applyFont="1" applyFill="1" applyBorder="1"/>
    <xf numFmtId="167" fontId="6" fillId="29" borderId="8" xfId="113" applyNumberFormat="1" applyFont="1" applyFill="1" applyBorder="1" applyProtection="1"/>
    <xf numFmtId="37" fontId="51" fillId="0" borderId="0" xfId="110" quotePrefix="1" applyNumberFormat="1" applyFont="1" applyFill="1" applyBorder="1" applyAlignment="1" applyProtection="1">
      <alignment horizontal="center" wrapText="1"/>
    </xf>
    <xf numFmtId="0" fontId="51" fillId="27" borderId="32" xfId="110" applyFont="1" applyFill="1" applyBorder="1" applyAlignment="1">
      <alignment horizontal="center" wrapText="1"/>
    </xf>
    <xf numFmtId="169" fontId="51" fillId="27" borderId="0" xfId="28" applyNumberFormat="1" applyFont="1" applyFill="1" applyBorder="1" applyAlignment="1">
      <alignment horizontal="center"/>
    </xf>
    <xf numFmtId="0" fontId="48" fillId="27" borderId="29" xfId="77" applyFont="1" applyFill="1" applyBorder="1" applyAlignment="1">
      <alignment horizontal="center" wrapText="1"/>
    </xf>
    <xf numFmtId="0" fontId="48" fillId="27" borderId="29" xfId="77" applyFont="1" applyFill="1" applyBorder="1" applyAlignment="1">
      <alignment horizontal="center"/>
    </xf>
    <xf numFmtId="2" fontId="48" fillId="27" borderId="0" xfId="77" applyNumberFormat="1" applyFont="1" applyFill="1" applyBorder="1" applyAlignment="1">
      <alignment horizontal="center" wrapText="1"/>
    </xf>
    <xf numFmtId="2" fontId="48" fillId="27" borderId="0" xfId="77" applyNumberFormat="1" applyFont="1" applyFill="1" applyBorder="1" applyAlignment="1">
      <alignment horizontal="center"/>
    </xf>
    <xf numFmtId="2" fontId="48" fillId="27" borderId="71" xfId="77" applyNumberFormat="1" applyFont="1" applyFill="1" applyBorder="1" applyAlignment="1">
      <alignment horizontal="center" wrapText="1"/>
    </xf>
    <xf numFmtId="0" fontId="9" fillId="27" borderId="30" xfId="110" applyFont="1" applyFill="1" applyBorder="1" applyProtection="1"/>
    <xf numFmtId="0" fontId="9" fillId="27" borderId="29" xfId="110" applyFont="1" applyFill="1" applyBorder="1" applyProtection="1"/>
    <xf numFmtId="0" fontId="10" fillId="0" borderId="32" xfId="110" applyFont="1" applyBorder="1" applyProtection="1"/>
    <xf numFmtId="169" fontId="6" fillId="0" borderId="41" xfId="28" applyNumberFormat="1" applyFont="1" applyFill="1" applyBorder="1"/>
    <xf numFmtId="169" fontId="6" fillId="0" borderId="15" xfId="28" applyNumberFormat="1" applyFont="1" applyFill="1" applyBorder="1"/>
    <xf numFmtId="169" fontId="6" fillId="0" borderId="18" xfId="28" applyNumberFormat="1" applyFont="1" applyFill="1" applyBorder="1"/>
    <xf numFmtId="165" fontId="6" fillId="0" borderId="8" xfId="0" applyNumberFormat="1" applyFont="1" applyBorder="1" applyAlignment="1">
      <alignment horizontal="center"/>
    </xf>
    <xf numFmtId="165" fontId="6" fillId="0" borderId="19" xfId="0" applyNumberFormat="1" applyFont="1" applyBorder="1" applyAlignment="1">
      <alignment horizontal="center"/>
    </xf>
    <xf numFmtId="2" fontId="6" fillId="24" borderId="16" xfId="77" applyNumberFormat="1" applyFont="1" applyFill="1" applyBorder="1" applyAlignment="1">
      <alignment horizontal="right"/>
    </xf>
    <xf numFmtId="43" fontId="6" fillId="24" borderId="60" xfId="173" applyFont="1" applyFill="1" applyBorder="1" applyAlignment="1">
      <alignment horizontal="right"/>
    </xf>
    <xf numFmtId="169" fontId="6" fillId="0" borderId="0" xfId="28" applyNumberFormat="1" applyFont="1" applyFill="1" applyBorder="1" applyAlignment="1">
      <alignment horizontal="left" wrapText="1"/>
    </xf>
    <xf numFmtId="164" fontId="51" fillId="0" borderId="8" xfId="0" applyNumberFormat="1" applyFont="1" applyFill="1" applyBorder="1" applyAlignment="1">
      <alignment horizontal="center" wrapText="1"/>
    </xf>
    <xf numFmtId="170" fontId="6" fillId="0" borderId="8" xfId="43" applyNumberFormat="1" applyFont="1" applyBorder="1"/>
    <xf numFmtId="170" fontId="6" fillId="0" borderId="8" xfId="0" applyNumberFormat="1" applyFont="1" applyBorder="1"/>
    <xf numFmtId="0" fontId="6" fillId="29" borderId="49" xfId="110" applyFont="1" applyFill="1" applyBorder="1" applyAlignment="1">
      <alignment wrapText="1"/>
    </xf>
    <xf numFmtId="0" fontId="0" fillId="29" borderId="0" xfId="0" applyFill="1" applyAlignment="1">
      <alignment wrapText="1"/>
    </xf>
    <xf numFmtId="0" fontId="0" fillId="29" borderId="49" xfId="0" applyFill="1" applyBorder="1" applyAlignment="1">
      <alignment wrapText="1"/>
    </xf>
    <xf numFmtId="0" fontId="0" fillId="0" borderId="49" xfId="0" applyBorder="1" applyAlignment="1">
      <alignment wrapText="1"/>
    </xf>
    <xf numFmtId="0" fontId="0" fillId="0" borderId="0" xfId="0" applyAlignment="1">
      <alignment wrapText="1"/>
    </xf>
    <xf numFmtId="0" fontId="51" fillId="27" borderId="32" xfId="110" applyFont="1" applyFill="1" applyBorder="1" applyAlignment="1">
      <alignment horizontal="center" wrapText="1"/>
    </xf>
    <xf numFmtId="0" fontId="7" fillId="0" borderId="32" xfId="110" applyFont="1" applyFill="1" applyBorder="1" applyAlignment="1">
      <alignment horizontal="center" wrapText="1"/>
    </xf>
    <xf numFmtId="37" fontId="51" fillId="27" borderId="32" xfId="110" quotePrefix="1" applyNumberFormat="1" applyFont="1" applyFill="1" applyBorder="1" applyAlignment="1" applyProtection="1">
      <alignment horizontal="center" wrapText="1"/>
    </xf>
    <xf numFmtId="164" fontId="7" fillId="0" borderId="44" xfId="110" applyNumberFormat="1" applyFont="1" applyFill="1" applyBorder="1" applyAlignment="1" applyProtection="1">
      <alignment horizontal="right" wrapText="1" shrinkToFit="1"/>
    </xf>
    <xf numFmtId="164" fontId="7" fillId="0" borderId="15" xfId="110" applyNumberFormat="1" applyFont="1" applyFill="1" applyBorder="1" applyAlignment="1" applyProtection="1">
      <alignment horizontal="right" wrapText="1" shrinkToFit="1"/>
    </xf>
    <xf numFmtId="164" fontId="6" fillId="0" borderId="44" xfId="110" applyNumberFormat="1" applyFont="1" applyFill="1" applyBorder="1" applyAlignment="1" applyProtection="1">
      <alignment horizontal="left" wrapText="1" shrinkToFit="1"/>
    </xf>
    <xf numFmtId="164" fontId="6" fillId="0" borderId="15" xfId="110" applyNumberFormat="1" applyFont="1" applyFill="1" applyBorder="1" applyAlignment="1" applyProtection="1">
      <alignment horizontal="left" wrapText="1" shrinkToFit="1"/>
    </xf>
    <xf numFmtId="37" fontId="51" fillId="27" borderId="80" xfId="110" applyNumberFormat="1" applyFont="1" applyFill="1" applyBorder="1" applyAlignment="1" applyProtection="1">
      <alignment horizontal="center"/>
    </xf>
    <xf numFmtId="37" fontId="51" fillId="27" borderId="81" xfId="110" applyNumberFormat="1" applyFont="1" applyFill="1" applyBorder="1" applyAlignment="1" applyProtection="1">
      <alignment horizontal="center"/>
    </xf>
    <xf numFmtId="37" fontId="51" fillId="27" borderId="32" xfId="110" quotePrefix="1" applyNumberFormat="1" applyFont="1" applyFill="1" applyBorder="1" applyAlignment="1" applyProtection="1">
      <alignment horizontal="center"/>
    </xf>
    <xf numFmtId="0" fontId="48" fillId="27" borderId="82" xfId="110" applyFont="1" applyFill="1" applyBorder="1" applyAlignment="1" applyProtection="1">
      <alignment horizontal="center"/>
    </xf>
    <xf numFmtId="0" fontId="48" fillId="27" borderId="77" xfId="110" applyFont="1" applyFill="1" applyBorder="1" applyAlignment="1" applyProtection="1">
      <alignment horizontal="center"/>
    </xf>
    <xf numFmtId="0" fontId="7" fillId="0" borderId="66" xfId="110" applyFont="1" applyFill="1" applyBorder="1" applyAlignment="1">
      <alignment horizontal="left" wrapText="1"/>
    </xf>
    <xf numFmtId="37" fontId="51" fillId="27" borderId="83" xfId="110" applyNumberFormat="1" applyFont="1" applyFill="1" applyBorder="1" applyAlignment="1" applyProtection="1">
      <alignment horizontal="center"/>
    </xf>
    <xf numFmtId="37" fontId="51" fillId="27" borderId="84" xfId="110" applyNumberFormat="1" applyFont="1" applyFill="1" applyBorder="1" applyAlignment="1" applyProtection="1">
      <alignment horizontal="center"/>
    </xf>
    <xf numFmtId="37" fontId="51" fillId="27" borderId="85" xfId="110" applyNumberFormat="1" applyFont="1" applyFill="1" applyBorder="1" applyAlignment="1" applyProtection="1">
      <alignment horizontal="center"/>
    </xf>
    <xf numFmtId="0" fontId="7" fillId="0" borderId="68" xfId="110" applyFont="1" applyFill="1" applyBorder="1" applyAlignment="1">
      <alignment horizontal="left" wrapText="1"/>
    </xf>
    <xf numFmtId="0" fontId="26" fillId="0" borderId="0" xfId="73" applyFont="1" applyAlignment="1"/>
    <xf numFmtId="0" fontId="0" fillId="0" borderId="0" xfId="0" applyAlignment="1"/>
    <xf numFmtId="0" fontId="25" fillId="0" borderId="0" xfId="73" applyFont="1" applyAlignment="1">
      <alignment horizontal="left" vertical="top" wrapText="1"/>
    </xf>
    <xf numFmtId="0" fontId="52" fillId="27" borderId="70" xfId="73" applyFont="1" applyFill="1" applyBorder="1" applyAlignment="1">
      <alignment horizontal="center"/>
    </xf>
    <xf numFmtId="0" fontId="52" fillId="27" borderId="52" xfId="73" applyFont="1" applyFill="1" applyBorder="1" applyAlignment="1">
      <alignment horizontal="center"/>
    </xf>
    <xf numFmtId="169" fontId="51" fillId="27" borderId="0" xfId="28" applyNumberFormat="1" applyFont="1" applyFill="1" applyBorder="1" applyAlignment="1">
      <alignment horizontal="center"/>
    </xf>
    <xf numFmtId="169" fontId="51" fillId="27" borderId="71" xfId="28" applyNumberFormat="1" applyFont="1" applyFill="1" applyBorder="1" applyAlignment="1">
      <alignment horizontal="center"/>
    </xf>
    <xf numFmtId="0" fontId="55" fillId="27" borderId="32" xfId="77" applyFont="1" applyFill="1" applyBorder="1" applyAlignment="1">
      <alignment horizontal="center"/>
    </xf>
    <xf numFmtId="0" fontId="55" fillId="27" borderId="69" xfId="77" applyFont="1" applyFill="1" applyBorder="1" applyAlignment="1">
      <alignment horizontal="center"/>
    </xf>
    <xf numFmtId="169" fontId="51" fillId="27" borderId="28" xfId="28" applyNumberFormat="1" applyFont="1" applyFill="1" applyBorder="1" applyAlignment="1">
      <alignment horizontal="center"/>
    </xf>
    <xf numFmtId="169" fontId="51" fillId="27" borderId="31" xfId="28" applyNumberFormat="1" applyFont="1" applyFill="1" applyBorder="1" applyAlignment="1">
      <alignment horizontal="center"/>
    </xf>
    <xf numFmtId="0" fontId="51" fillId="27" borderId="70" xfId="100" applyFont="1" applyFill="1" applyBorder="1" applyAlignment="1" applyProtection="1">
      <alignment horizontal="center" wrapText="1"/>
    </xf>
    <xf numFmtId="0" fontId="51" fillId="27" borderId="52" xfId="100" quotePrefix="1" applyFont="1" applyFill="1" applyBorder="1" applyAlignment="1" applyProtection="1">
      <alignment horizontal="center" wrapText="1"/>
    </xf>
    <xf numFmtId="5" fontId="51" fillId="27" borderId="46" xfId="100" applyNumberFormat="1" applyFont="1" applyFill="1" applyBorder="1" applyAlignment="1" applyProtection="1">
      <alignment horizontal="center" wrapText="1"/>
      <protection locked="0"/>
    </xf>
    <xf numFmtId="5" fontId="51" fillId="27" borderId="24" xfId="100" applyNumberFormat="1" applyFont="1" applyFill="1" applyBorder="1" applyAlignment="1" applyProtection="1">
      <alignment horizontal="center" wrapText="1"/>
      <protection locked="0"/>
    </xf>
    <xf numFmtId="0" fontId="51" fillId="27" borderId="46" xfId="100" applyFont="1" applyFill="1" applyBorder="1" applyAlignment="1" applyProtection="1">
      <alignment horizontal="center" wrapText="1"/>
    </xf>
    <xf numFmtId="0" fontId="51" fillId="27" borderId="72" xfId="100" applyFont="1" applyFill="1" applyBorder="1" applyAlignment="1" applyProtection="1">
      <alignment horizontal="center" wrapText="1"/>
    </xf>
    <xf numFmtId="0" fontId="51" fillId="27" borderId="24" xfId="100" applyFont="1" applyFill="1" applyBorder="1" applyAlignment="1" applyProtection="1">
      <alignment horizontal="center" wrapText="1"/>
    </xf>
    <xf numFmtId="0" fontId="51" fillId="27" borderId="28" xfId="100" applyFont="1" applyFill="1" applyBorder="1" applyAlignment="1" applyProtection="1">
      <alignment horizontal="center" wrapText="1"/>
    </xf>
    <xf numFmtId="0" fontId="51" fillId="27" borderId="62" xfId="100" applyFont="1" applyFill="1" applyBorder="1" applyAlignment="1" applyProtection="1">
      <alignment horizontal="center" wrapText="1"/>
    </xf>
    <xf numFmtId="0" fontId="51" fillId="27" borderId="30" xfId="100" applyFont="1" applyFill="1" applyBorder="1" applyAlignment="1" applyProtection="1">
      <alignment horizontal="center" wrapText="1"/>
    </xf>
    <xf numFmtId="0" fontId="51" fillId="27" borderId="69" xfId="100" applyFont="1" applyFill="1" applyBorder="1" applyAlignment="1" applyProtection="1">
      <alignment horizontal="center" wrapText="1"/>
    </xf>
    <xf numFmtId="0" fontId="51" fillId="27" borderId="41" xfId="100" applyFont="1" applyFill="1" applyBorder="1" applyAlignment="1" applyProtection="1">
      <alignment horizontal="center" wrapText="1"/>
    </xf>
    <xf numFmtId="0" fontId="51" fillId="27" borderId="9" xfId="100" applyFont="1" applyFill="1" applyBorder="1" applyAlignment="1" applyProtection="1">
      <alignment horizontal="center" wrapText="1"/>
    </xf>
    <xf numFmtId="0" fontId="51" fillId="27" borderId="25" xfId="100" applyFont="1" applyFill="1" applyBorder="1" applyAlignment="1" applyProtection="1">
      <alignment horizontal="center" wrapText="1"/>
    </xf>
    <xf numFmtId="0" fontId="51" fillId="27" borderId="10" xfId="100" applyFont="1" applyFill="1" applyBorder="1" applyAlignment="1" applyProtection="1">
      <alignment horizontal="center" wrapText="1"/>
    </xf>
    <xf numFmtId="5" fontId="51" fillId="27" borderId="73" xfId="100" applyNumberFormat="1" applyFont="1" applyFill="1" applyBorder="1" applyAlignment="1" applyProtection="1">
      <alignment horizontal="center" wrapText="1"/>
    </xf>
    <xf numFmtId="5" fontId="51" fillId="27" borderId="55" xfId="100" applyNumberFormat="1" applyFont="1" applyFill="1" applyBorder="1" applyAlignment="1" applyProtection="1">
      <alignment horizontal="center" wrapText="1"/>
    </xf>
    <xf numFmtId="0" fontId="51" fillId="27" borderId="73" xfId="100" applyFont="1" applyFill="1" applyBorder="1" applyAlignment="1" applyProtection="1">
      <alignment horizontal="center" wrapText="1"/>
    </xf>
    <xf numFmtId="0" fontId="51" fillId="27" borderId="55" xfId="100" applyFont="1" applyFill="1" applyBorder="1" applyAlignment="1" applyProtection="1">
      <alignment horizontal="center" wrapText="1"/>
    </xf>
    <xf numFmtId="5" fontId="51" fillId="27" borderId="70" xfId="100" applyNumberFormat="1" applyFont="1" applyFill="1" applyBorder="1" applyAlignment="1" applyProtection="1">
      <alignment horizontal="center" wrapText="1"/>
      <protection locked="0"/>
    </xf>
    <xf numFmtId="5" fontId="51" fillId="27" borderId="52" xfId="100" applyNumberFormat="1" applyFont="1" applyFill="1" applyBorder="1" applyAlignment="1" applyProtection="1">
      <alignment horizontal="center" wrapText="1"/>
      <protection locked="0"/>
    </xf>
    <xf numFmtId="0" fontId="7" fillId="0" borderId="0" xfId="100" applyFont="1" applyAlignment="1">
      <alignment horizontal="left" vertical="top" wrapText="1"/>
    </xf>
    <xf numFmtId="0" fontId="6" fillId="0" borderId="32" xfId="100" applyFont="1" applyBorder="1" applyAlignment="1">
      <alignment horizontal="left" vertical="top" wrapText="1"/>
    </xf>
    <xf numFmtId="0" fontId="6" fillId="0" borderId="0" xfId="100" applyFont="1" applyAlignment="1">
      <alignment wrapText="1"/>
    </xf>
    <xf numFmtId="0" fontId="51" fillId="27" borderId="70" xfId="76" applyFont="1" applyFill="1" applyBorder="1" applyAlignment="1">
      <alignment horizontal="right"/>
    </xf>
    <xf numFmtId="0" fontId="51" fillId="27" borderId="51" xfId="76" applyFont="1" applyFill="1" applyBorder="1" applyAlignment="1">
      <alignment horizontal="right"/>
    </xf>
    <xf numFmtId="0" fontId="6" fillId="0" borderId="0" xfId="76" applyFont="1" applyAlignment="1">
      <alignment horizontal="left" vertical="top" wrapText="1"/>
    </xf>
    <xf numFmtId="0" fontId="51" fillId="27" borderId="86" xfId="110" applyFont="1" applyFill="1" applyBorder="1" applyAlignment="1">
      <alignment horizontal="center"/>
    </xf>
    <xf numFmtId="0" fontId="51" fillId="27" borderId="87" xfId="110" applyFont="1" applyFill="1" applyBorder="1" applyAlignment="1">
      <alignment horizontal="center"/>
    </xf>
    <xf numFmtId="0" fontId="51" fillId="27" borderId="88" xfId="110" applyFont="1" applyFill="1" applyBorder="1" applyAlignment="1">
      <alignment horizontal="center"/>
    </xf>
    <xf numFmtId="0" fontId="51" fillId="27" borderId="74" xfId="110" applyFont="1" applyFill="1" applyBorder="1" applyAlignment="1">
      <alignment horizontal="center"/>
    </xf>
    <xf numFmtId="0" fontId="51" fillId="27" borderId="89" xfId="110" applyFont="1" applyFill="1" applyBorder="1" applyAlignment="1">
      <alignment horizontal="center"/>
    </xf>
    <xf numFmtId="0" fontId="51" fillId="27" borderId="90" xfId="110" applyFont="1" applyFill="1" applyBorder="1" applyAlignment="1">
      <alignment horizontal="center"/>
    </xf>
    <xf numFmtId="0" fontId="51" fillId="27" borderId="61" xfId="97" applyNumberFormat="1" applyFont="1" applyFill="1" applyBorder="1" applyAlignment="1">
      <alignment horizontal="left" vertical="top"/>
    </xf>
    <xf numFmtId="0" fontId="51" fillId="27" borderId="67" xfId="97" applyNumberFormat="1" applyFont="1" applyFill="1" applyBorder="1" applyAlignment="1">
      <alignment horizontal="left" vertical="top"/>
    </xf>
    <xf numFmtId="0" fontId="51" fillId="27" borderId="49" xfId="97" applyNumberFormat="1" applyFont="1" applyFill="1" applyBorder="1" applyAlignment="1">
      <alignment horizontal="left" vertical="top"/>
    </xf>
    <xf numFmtId="0" fontId="51" fillId="27" borderId="27" xfId="97" applyNumberFormat="1" applyFont="1" applyFill="1" applyBorder="1" applyAlignment="1">
      <alignment horizontal="left" vertical="top"/>
    </xf>
    <xf numFmtId="0" fontId="51" fillId="27" borderId="43" xfId="97" applyNumberFormat="1" applyFont="1" applyFill="1" applyBorder="1" applyAlignment="1">
      <alignment horizontal="left" vertical="top"/>
    </xf>
    <xf numFmtId="0" fontId="51" fillId="27" borderId="40" xfId="97" applyNumberFormat="1" applyFont="1" applyFill="1" applyBorder="1" applyAlignment="1">
      <alignment horizontal="left" vertical="top"/>
    </xf>
    <xf numFmtId="0" fontId="6" fillId="0" borderId="49" xfId="127" applyFont="1" applyBorder="1" applyAlignment="1">
      <alignment horizontal="left" vertical="top" wrapText="1" indent="1"/>
    </xf>
    <xf numFmtId="0" fontId="6" fillId="0" borderId="0" xfId="127" applyFont="1" applyBorder="1" applyAlignment="1">
      <alignment horizontal="left" vertical="top" wrapText="1" indent="1"/>
    </xf>
    <xf numFmtId="0" fontId="7" fillId="24" borderId="14" xfId="127" applyFont="1" applyFill="1" applyBorder="1" applyAlignment="1">
      <alignment horizontal="left" vertical="top" wrapText="1" indent="1"/>
    </xf>
    <xf numFmtId="0" fontId="7" fillId="24" borderId="68" xfId="127" applyFont="1" applyFill="1" applyBorder="1" applyAlignment="1">
      <alignment horizontal="left" vertical="top" wrapText="1" indent="1"/>
    </xf>
    <xf numFmtId="0" fontId="6" fillId="0" borderId="51" xfId="127" applyFont="1" applyBorder="1" applyAlignment="1">
      <alignment horizontal="center" vertical="center" wrapText="1"/>
    </xf>
    <xf numFmtId="0" fontId="0" fillId="0" borderId="51" xfId="0" applyBorder="1" applyAlignment="1"/>
    <xf numFmtId="0" fontId="0" fillId="0" borderId="95" xfId="0" applyBorder="1" applyAlignment="1"/>
    <xf numFmtId="0" fontId="6" fillId="0" borderId="56" xfId="127" applyFont="1" applyFill="1" applyBorder="1" applyAlignment="1">
      <alignment horizontal="center" wrapText="1"/>
    </xf>
    <xf numFmtId="0" fontId="58" fillId="0" borderId="57" xfId="0" applyFont="1" applyBorder="1" applyAlignment="1"/>
    <xf numFmtId="0" fontId="12" fillId="33" borderId="0" xfId="71" quotePrefix="1" applyFont="1" applyFill="1" applyBorder="1" applyAlignment="1">
      <alignment horizontal="left" vertical="top" wrapText="1"/>
    </xf>
    <xf numFmtId="0" fontId="51" fillId="27" borderId="0" xfId="71" quotePrefix="1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7" fillId="24" borderId="14" xfId="127" applyFont="1" applyFill="1" applyBorder="1" applyAlignment="1">
      <alignment horizontal="left" vertical="top" wrapText="1"/>
    </xf>
    <xf numFmtId="0" fontId="7" fillId="24" borderId="68" xfId="127" applyFont="1" applyFill="1" applyBorder="1" applyAlignment="1">
      <alignment horizontal="left" vertical="top" wrapText="1"/>
    </xf>
    <xf numFmtId="0" fontId="0" fillId="0" borderId="68" xfId="0" applyBorder="1" applyAlignment="1"/>
  </cellXfs>
  <cellStyles count="505">
    <cellStyle name="20% - Accent1 2" xfId="1" xr:uid="{00000000-0005-0000-0000-000000000000}"/>
    <cellStyle name="20% - Accent1 2 2" xfId="457" xr:uid="{00000000-0005-0000-0000-000000000000}"/>
    <cellStyle name="20% - Accent1 2 3" xfId="412" xr:uid="{00000000-0005-0000-0000-000000000000}"/>
    <cellStyle name="20% - Accent1 3" xfId="367" xr:uid="{00000000-0005-0000-0000-000001000000}"/>
    <cellStyle name="20% - Accent1 3 2" xfId="435" xr:uid="{00000000-0005-0000-0000-000001000000}"/>
    <cellStyle name="20% - Accent1 3 3" xfId="481" xr:uid="{00000000-0005-0000-0000-000001000000}"/>
    <cellStyle name="20% - Accent2 2" xfId="2" xr:uid="{00000000-0005-0000-0000-000001000000}"/>
    <cellStyle name="20% - Accent2 2 2" xfId="459" xr:uid="{00000000-0005-0000-0000-000002000000}"/>
    <cellStyle name="20% - Accent2 2 3" xfId="414" xr:uid="{00000000-0005-0000-0000-000002000000}"/>
    <cellStyle name="20% - Accent2 3" xfId="371" xr:uid="{00000000-0005-0000-0000-000003000000}"/>
    <cellStyle name="20% - Accent2 3 2" xfId="437" xr:uid="{00000000-0005-0000-0000-000003000000}"/>
    <cellStyle name="20% - Accent2 3 3" xfId="483" xr:uid="{00000000-0005-0000-0000-000003000000}"/>
    <cellStyle name="20% - Accent3 2" xfId="3" xr:uid="{00000000-0005-0000-0000-000002000000}"/>
    <cellStyle name="20% - Accent3 2 2" xfId="461" xr:uid="{00000000-0005-0000-0000-000004000000}"/>
    <cellStyle name="20% - Accent3 2 3" xfId="416" xr:uid="{00000000-0005-0000-0000-000004000000}"/>
    <cellStyle name="20% - Accent3 3" xfId="375" xr:uid="{00000000-0005-0000-0000-000005000000}"/>
    <cellStyle name="20% - Accent3 3 2" xfId="439" xr:uid="{00000000-0005-0000-0000-000005000000}"/>
    <cellStyle name="20% - Accent3 3 3" xfId="485" xr:uid="{00000000-0005-0000-0000-000005000000}"/>
    <cellStyle name="20% - Accent4 2" xfId="4" xr:uid="{00000000-0005-0000-0000-000003000000}"/>
    <cellStyle name="20% - Accent4 2 2" xfId="463" xr:uid="{00000000-0005-0000-0000-000006000000}"/>
    <cellStyle name="20% - Accent4 2 3" xfId="418" xr:uid="{00000000-0005-0000-0000-000006000000}"/>
    <cellStyle name="20% - Accent4 3" xfId="379" xr:uid="{00000000-0005-0000-0000-000007000000}"/>
    <cellStyle name="20% - Accent4 3 2" xfId="441" xr:uid="{00000000-0005-0000-0000-000007000000}"/>
    <cellStyle name="20% - Accent4 3 3" xfId="487" xr:uid="{00000000-0005-0000-0000-000007000000}"/>
    <cellStyle name="20% - Accent5 2" xfId="5" xr:uid="{00000000-0005-0000-0000-000004000000}"/>
    <cellStyle name="20% - Accent5 2 2" xfId="465" xr:uid="{00000000-0005-0000-0000-000008000000}"/>
    <cellStyle name="20% - Accent5 2 3" xfId="420" xr:uid="{00000000-0005-0000-0000-000008000000}"/>
    <cellStyle name="20% - Accent5 3" xfId="383" xr:uid="{00000000-0005-0000-0000-000009000000}"/>
    <cellStyle name="20% - Accent5 3 2" xfId="443" xr:uid="{00000000-0005-0000-0000-000009000000}"/>
    <cellStyle name="20% - Accent5 3 3" xfId="489" xr:uid="{00000000-0005-0000-0000-000009000000}"/>
    <cellStyle name="20% - Accent6 2" xfId="6" xr:uid="{00000000-0005-0000-0000-000005000000}"/>
    <cellStyle name="20% - Accent6 2 2" xfId="467" xr:uid="{00000000-0005-0000-0000-00000A000000}"/>
    <cellStyle name="20% - Accent6 2 3" xfId="422" xr:uid="{00000000-0005-0000-0000-00000A000000}"/>
    <cellStyle name="20% - Accent6 3" xfId="387" xr:uid="{00000000-0005-0000-0000-00000B000000}"/>
    <cellStyle name="20% - Accent6 3 2" xfId="445" xr:uid="{00000000-0005-0000-0000-00000B000000}"/>
    <cellStyle name="20% - Accent6 3 3" xfId="491" xr:uid="{00000000-0005-0000-0000-00000B000000}"/>
    <cellStyle name="40% - Accent1 2" xfId="7" xr:uid="{00000000-0005-0000-0000-000006000000}"/>
    <cellStyle name="40% - Accent1 2 2" xfId="458" xr:uid="{00000000-0005-0000-0000-00000C000000}"/>
    <cellStyle name="40% - Accent1 2 3" xfId="413" xr:uid="{00000000-0005-0000-0000-00000C000000}"/>
    <cellStyle name="40% - Accent1 3" xfId="368" xr:uid="{00000000-0005-0000-0000-00000D000000}"/>
    <cellStyle name="40% - Accent1 3 2" xfId="436" xr:uid="{00000000-0005-0000-0000-00000D000000}"/>
    <cellStyle name="40% - Accent1 3 3" xfId="482" xr:uid="{00000000-0005-0000-0000-00000D000000}"/>
    <cellStyle name="40% - Accent2 2" xfId="8" xr:uid="{00000000-0005-0000-0000-000007000000}"/>
    <cellStyle name="40% - Accent2 2 2" xfId="460" xr:uid="{00000000-0005-0000-0000-00000E000000}"/>
    <cellStyle name="40% - Accent2 2 3" xfId="415" xr:uid="{00000000-0005-0000-0000-00000E000000}"/>
    <cellStyle name="40% - Accent2 3" xfId="372" xr:uid="{00000000-0005-0000-0000-00000F000000}"/>
    <cellStyle name="40% - Accent2 3 2" xfId="438" xr:uid="{00000000-0005-0000-0000-00000F000000}"/>
    <cellStyle name="40% - Accent2 3 3" xfId="484" xr:uid="{00000000-0005-0000-0000-00000F000000}"/>
    <cellStyle name="40% - Accent3 2" xfId="9" xr:uid="{00000000-0005-0000-0000-000008000000}"/>
    <cellStyle name="40% - Accent3 2 2" xfId="462" xr:uid="{00000000-0005-0000-0000-000010000000}"/>
    <cellStyle name="40% - Accent3 2 3" xfId="417" xr:uid="{00000000-0005-0000-0000-000010000000}"/>
    <cellStyle name="40% - Accent3 3" xfId="376" xr:uid="{00000000-0005-0000-0000-000011000000}"/>
    <cellStyle name="40% - Accent3 3 2" xfId="440" xr:uid="{00000000-0005-0000-0000-000011000000}"/>
    <cellStyle name="40% - Accent3 3 3" xfId="486" xr:uid="{00000000-0005-0000-0000-000011000000}"/>
    <cellStyle name="40% - Accent4 2" xfId="10" xr:uid="{00000000-0005-0000-0000-000009000000}"/>
    <cellStyle name="40% - Accent4 2 2" xfId="464" xr:uid="{00000000-0005-0000-0000-000012000000}"/>
    <cellStyle name="40% - Accent4 2 3" xfId="419" xr:uid="{00000000-0005-0000-0000-000012000000}"/>
    <cellStyle name="40% - Accent4 3" xfId="380" xr:uid="{00000000-0005-0000-0000-000013000000}"/>
    <cellStyle name="40% - Accent4 3 2" xfId="442" xr:uid="{00000000-0005-0000-0000-000013000000}"/>
    <cellStyle name="40% - Accent4 3 3" xfId="488" xr:uid="{00000000-0005-0000-0000-000013000000}"/>
    <cellStyle name="40% - Accent5 2" xfId="11" xr:uid="{00000000-0005-0000-0000-00000A000000}"/>
    <cellStyle name="40% - Accent5 2 2" xfId="466" xr:uid="{00000000-0005-0000-0000-000014000000}"/>
    <cellStyle name="40% - Accent5 2 3" xfId="421" xr:uid="{00000000-0005-0000-0000-000014000000}"/>
    <cellStyle name="40% - Accent5 3" xfId="384" xr:uid="{00000000-0005-0000-0000-000015000000}"/>
    <cellStyle name="40% - Accent5 3 2" xfId="444" xr:uid="{00000000-0005-0000-0000-000015000000}"/>
    <cellStyle name="40% - Accent5 3 3" xfId="490" xr:uid="{00000000-0005-0000-0000-000015000000}"/>
    <cellStyle name="40% - Accent6 2" xfId="12" xr:uid="{00000000-0005-0000-0000-00000B000000}"/>
    <cellStyle name="40% - Accent6 2 2" xfId="468" xr:uid="{00000000-0005-0000-0000-000016000000}"/>
    <cellStyle name="40% - Accent6 2 3" xfId="423" xr:uid="{00000000-0005-0000-0000-000016000000}"/>
    <cellStyle name="40% - Accent6 3" xfId="388" xr:uid="{00000000-0005-0000-0000-000017000000}"/>
    <cellStyle name="40% - Accent6 3 2" xfId="446" xr:uid="{00000000-0005-0000-0000-000017000000}"/>
    <cellStyle name="40% - Accent6 3 3" xfId="492" xr:uid="{00000000-0005-0000-0000-000017000000}"/>
    <cellStyle name="60% - Accent1 2" xfId="13" xr:uid="{00000000-0005-0000-0000-00000C000000}"/>
    <cellStyle name="60% - Accent1 2 2" xfId="369" xr:uid="{00000000-0005-0000-0000-000018000000}"/>
    <cellStyle name="60% - Accent2 2" xfId="14" xr:uid="{00000000-0005-0000-0000-00000D000000}"/>
    <cellStyle name="60% - Accent2 2 2" xfId="373" xr:uid="{00000000-0005-0000-0000-000019000000}"/>
    <cellStyle name="60% - Accent3 2" xfId="15" xr:uid="{00000000-0005-0000-0000-00000E000000}"/>
    <cellStyle name="60% - Accent3 2 2" xfId="377" xr:uid="{00000000-0005-0000-0000-00001A000000}"/>
    <cellStyle name="60% - Accent4 2" xfId="16" xr:uid="{00000000-0005-0000-0000-00000F000000}"/>
    <cellStyle name="60% - Accent4 2 2" xfId="381" xr:uid="{00000000-0005-0000-0000-00001B000000}"/>
    <cellStyle name="60% - Accent5 2" xfId="17" xr:uid="{00000000-0005-0000-0000-000010000000}"/>
    <cellStyle name="60% - Accent5 2 2" xfId="385" xr:uid="{00000000-0005-0000-0000-00001C000000}"/>
    <cellStyle name="60% - Accent6 2" xfId="18" xr:uid="{00000000-0005-0000-0000-000011000000}"/>
    <cellStyle name="60% - Accent6 2 2" xfId="389" xr:uid="{00000000-0005-0000-0000-00001D000000}"/>
    <cellStyle name="Accent1 2" xfId="19" xr:uid="{00000000-0005-0000-0000-000012000000}"/>
    <cellStyle name="Accent1 2 2" xfId="366" xr:uid="{00000000-0005-0000-0000-00001E000000}"/>
    <cellStyle name="Accent2 2" xfId="20" xr:uid="{00000000-0005-0000-0000-000013000000}"/>
    <cellStyle name="Accent2 2 2" xfId="370" xr:uid="{00000000-0005-0000-0000-00001F000000}"/>
    <cellStyle name="Accent3 2" xfId="21" xr:uid="{00000000-0005-0000-0000-000014000000}"/>
    <cellStyle name="Accent3 2 2" xfId="374" xr:uid="{00000000-0005-0000-0000-000020000000}"/>
    <cellStyle name="Accent4 2" xfId="22" xr:uid="{00000000-0005-0000-0000-000015000000}"/>
    <cellStyle name="Accent4 2 2" xfId="378" xr:uid="{00000000-0005-0000-0000-000021000000}"/>
    <cellStyle name="Accent5 2" xfId="23" xr:uid="{00000000-0005-0000-0000-000016000000}"/>
    <cellStyle name="Accent5 2 2" xfId="382" xr:uid="{00000000-0005-0000-0000-000022000000}"/>
    <cellStyle name="Accent6 2" xfId="24" xr:uid="{00000000-0005-0000-0000-000017000000}"/>
    <cellStyle name="Accent6 2 2" xfId="386" xr:uid="{00000000-0005-0000-0000-000023000000}"/>
    <cellStyle name="Bad 2" xfId="25" xr:uid="{00000000-0005-0000-0000-000018000000}"/>
    <cellStyle name="Bad 2 2" xfId="356" xr:uid="{00000000-0005-0000-0000-000024000000}"/>
    <cellStyle name="Calculation 2" xfId="26" xr:uid="{00000000-0005-0000-0000-000019000000}"/>
    <cellStyle name="Calculation 2 2" xfId="360" xr:uid="{00000000-0005-0000-0000-000025000000}"/>
    <cellStyle name="Check Cell 2" xfId="27" xr:uid="{00000000-0005-0000-0000-00001A000000}"/>
    <cellStyle name="Check Cell 2 2" xfId="362" xr:uid="{00000000-0005-0000-0000-000026000000}"/>
    <cellStyle name="Comma" xfId="28" builtinId="3"/>
    <cellStyle name="Comma 10" xfId="173" xr:uid="{00000000-0005-0000-0000-000001000000}"/>
    <cellStyle name="Comma 11" xfId="174" xr:uid="{00000000-0005-0000-0000-000002000000}"/>
    <cellStyle name="Comma 12" xfId="175" xr:uid="{00000000-0005-0000-0000-000003000000}"/>
    <cellStyle name="Comma 13" xfId="176" xr:uid="{00000000-0005-0000-0000-000004000000}"/>
    <cellStyle name="Comma 14" xfId="177" xr:uid="{00000000-0005-0000-0000-000005000000}"/>
    <cellStyle name="Comma 15" xfId="178" xr:uid="{00000000-0005-0000-0000-000006000000}"/>
    <cellStyle name="Comma 16" xfId="179" xr:uid="{00000000-0005-0000-0000-000007000000}"/>
    <cellStyle name="Comma 17" xfId="180" xr:uid="{00000000-0005-0000-0000-000008000000}"/>
    <cellStyle name="Comma 18" xfId="181" xr:uid="{00000000-0005-0000-0000-000009000000}"/>
    <cellStyle name="Comma 19" xfId="182" xr:uid="{00000000-0005-0000-0000-00000A000000}"/>
    <cellStyle name="Comma 2" xfId="29" xr:uid="{00000000-0005-0000-0000-00001C000000}"/>
    <cellStyle name="Comma 2 10" xfId="183" xr:uid="{00000000-0005-0000-0000-00000C000000}"/>
    <cellStyle name="Comma 2 11" xfId="184" xr:uid="{00000000-0005-0000-0000-00000D000000}"/>
    <cellStyle name="Comma 2 12" xfId="185" xr:uid="{00000000-0005-0000-0000-00000E000000}"/>
    <cellStyle name="Comma 2 13" xfId="186" xr:uid="{00000000-0005-0000-0000-00000F000000}"/>
    <cellStyle name="Comma 2 14" xfId="187" xr:uid="{00000000-0005-0000-0000-000010000000}"/>
    <cellStyle name="Comma 2 15" xfId="188" xr:uid="{00000000-0005-0000-0000-000011000000}"/>
    <cellStyle name="Comma 2 16" xfId="189" xr:uid="{00000000-0005-0000-0000-000012000000}"/>
    <cellStyle name="Comma 2 17" xfId="190" xr:uid="{00000000-0005-0000-0000-000013000000}"/>
    <cellStyle name="Comma 2 18" xfId="191" xr:uid="{00000000-0005-0000-0000-000014000000}"/>
    <cellStyle name="Comma 2 19" xfId="192" xr:uid="{00000000-0005-0000-0000-000015000000}"/>
    <cellStyle name="Comma 2 2" xfId="30" xr:uid="{00000000-0005-0000-0000-00001D000000}"/>
    <cellStyle name="Comma 2 2 2" xfId="140" xr:uid="{00000000-0005-0000-0000-000016000000}"/>
    <cellStyle name="Comma 2 20" xfId="193" xr:uid="{00000000-0005-0000-0000-000017000000}"/>
    <cellStyle name="Comma 2 21" xfId="194" xr:uid="{00000000-0005-0000-0000-000018000000}"/>
    <cellStyle name="Comma 2 22" xfId="195" xr:uid="{00000000-0005-0000-0000-000019000000}"/>
    <cellStyle name="Comma 2 23" xfId="196" xr:uid="{00000000-0005-0000-0000-00001A000000}"/>
    <cellStyle name="Comma 2 24" xfId="197" xr:uid="{00000000-0005-0000-0000-00001B000000}"/>
    <cellStyle name="Comma 2 25" xfId="391" xr:uid="{00000000-0005-0000-0000-000043000000}"/>
    <cellStyle name="Comma 2 26" xfId="346" xr:uid="{00000000-0005-0000-0000-000032000000}"/>
    <cellStyle name="Comma 2 27" xfId="432" xr:uid="{00000000-0005-0000-0000-000032000000}"/>
    <cellStyle name="Comma 2 28" xfId="132" xr:uid="{00000000-0005-0000-0000-00000B000000}"/>
    <cellStyle name="Comma 2 28 2" xfId="478" xr:uid="{00000000-0005-0000-0000-000032000000}"/>
    <cellStyle name="Comma 2 3" xfId="138" xr:uid="{00000000-0005-0000-0000-00001C000000}"/>
    <cellStyle name="Comma 2 4" xfId="154" xr:uid="{00000000-0005-0000-0000-00001D000000}"/>
    <cellStyle name="Comma 2 5" xfId="160" xr:uid="{00000000-0005-0000-0000-00001E000000}"/>
    <cellStyle name="Comma 2 6" xfId="159" xr:uid="{00000000-0005-0000-0000-00001F000000}"/>
    <cellStyle name="Comma 2 7" xfId="164" xr:uid="{00000000-0005-0000-0000-000020000000}"/>
    <cellStyle name="Comma 2 8" xfId="198" xr:uid="{00000000-0005-0000-0000-000021000000}"/>
    <cellStyle name="Comma 2 9" xfId="199" xr:uid="{00000000-0005-0000-0000-000022000000}"/>
    <cellStyle name="Comma 20" xfId="200" xr:uid="{00000000-0005-0000-0000-000023000000}"/>
    <cellStyle name="Comma 21" xfId="345" xr:uid="{00000000-0005-0000-0000-00004C010000}"/>
    <cellStyle name="Comma 22" xfId="431" xr:uid="{00000000-0005-0000-0000-000094010000}"/>
    <cellStyle name="Comma 23" xfId="131" xr:uid="{00000000-0005-0000-0000-00006E000000}"/>
    <cellStyle name="Comma 23 2" xfId="477" xr:uid="{00000000-0005-0000-0000-0000C3010000}"/>
    <cellStyle name="Comma 3" xfId="31" xr:uid="{00000000-0005-0000-0000-00001E000000}"/>
    <cellStyle name="Comma 3 2" xfId="32" xr:uid="{00000000-0005-0000-0000-00001F000000}"/>
    <cellStyle name="Comma 3 3" xfId="141" xr:uid="{00000000-0005-0000-0000-000026000000}"/>
    <cellStyle name="Comma 3 4" xfId="155" xr:uid="{00000000-0005-0000-0000-000027000000}"/>
    <cellStyle name="Comma 3 5" xfId="161" xr:uid="{00000000-0005-0000-0000-000028000000}"/>
    <cellStyle name="Comma 3 6" xfId="162" xr:uid="{00000000-0005-0000-0000-000029000000}"/>
    <cellStyle name="Comma 3 7" xfId="158" xr:uid="{00000000-0005-0000-0000-00002A000000}"/>
    <cellStyle name="Comma 4" xfId="33" xr:uid="{00000000-0005-0000-0000-000020000000}"/>
    <cellStyle name="Comma 4 2" xfId="201" xr:uid="{00000000-0005-0000-0000-00002B000000}"/>
    <cellStyle name="Comma 5" xfId="34" xr:uid="{00000000-0005-0000-0000-000021000000}"/>
    <cellStyle name="Comma 5 2" xfId="202" xr:uid="{00000000-0005-0000-0000-00002C000000}"/>
    <cellStyle name="Comma 6" xfId="35" xr:uid="{00000000-0005-0000-0000-000022000000}"/>
    <cellStyle name="Comma 6 2" xfId="203" xr:uid="{00000000-0005-0000-0000-00002D000000}"/>
    <cellStyle name="Comma 7" xfId="36" xr:uid="{00000000-0005-0000-0000-000023000000}"/>
    <cellStyle name="Comma 7 2" xfId="392" xr:uid="{00000000-0005-0000-0000-000056000000}"/>
    <cellStyle name="Comma 8" xfId="37" xr:uid="{00000000-0005-0000-0000-000024000000}"/>
    <cellStyle name="Comma 8 2" xfId="402" xr:uid="{00000000-0005-0000-0000-000057000000}"/>
    <cellStyle name="Comma 9" xfId="204" xr:uid="{00000000-0005-0000-0000-00002E000000}"/>
    <cellStyle name="Comma0" xfId="38" xr:uid="{00000000-0005-0000-0000-000025000000}"/>
    <cellStyle name="Comma0 2" xfId="39" xr:uid="{00000000-0005-0000-0000-000026000000}"/>
    <cellStyle name="Comma0 2 2" xfId="40" xr:uid="{00000000-0005-0000-0000-000027000000}"/>
    <cellStyle name="Comma0 3" xfId="41" xr:uid="{00000000-0005-0000-0000-000028000000}"/>
    <cellStyle name="Comma0 4" xfId="42" xr:uid="{00000000-0005-0000-0000-000029000000}"/>
    <cellStyle name="Currency" xfId="43" builtinId="4"/>
    <cellStyle name="Currency 10" xfId="205" xr:uid="{00000000-0005-0000-0000-000031000000}"/>
    <cellStyle name="Currency 11" xfId="206" xr:uid="{00000000-0005-0000-0000-000032000000}"/>
    <cellStyle name="Currency 12" xfId="207" xr:uid="{00000000-0005-0000-0000-000033000000}"/>
    <cellStyle name="Currency 13" xfId="208" xr:uid="{00000000-0005-0000-0000-000034000000}"/>
    <cellStyle name="Currency 14" xfId="209" xr:uid="{00000000-0005-0000-0000-000035000000}"/>
    <cellStyle name="Currency 15" xfId="210" xr:uid="{00000000-0005-0000-0000-000036000000}"/>
    <cellStyle name="Currency 16" xfId="211" xr:uid="{00000000-0005-0000-0000-000037000000}"/>
    <cellStyle name="Currency 17" xfId="212" xr:uid="{00000000-0005-0000-0000-000038000000}"/>
    <cellStyle name="Currency 18" xfId="213" xr:uid="{00000000-0005-0000-0000-000039000000}"/>
    <cellStyle name="Currency 19" xfId="214" xr:uid="{00000000-0005-0000-0000-00003A000000}"/>
    <cellStyle name="Currency 2" xfId="44" xr:uid="{00000000-0005-0000-0000-00002B000000}"/>
    <cellStyle name="Currency 2 10" xfId="215" xr:uid="{00000000-0005-0000-0000-00003C000000}"/>
    <cellStyle name="Currency 2 11" xfId="216" xr:uid="{00000000-0005-0000-0000-00003D000000}"/>
    <cellStyle name="Currency 2 12" xfId="217" xr:uid="{00000000-0005-0000-0000-00003E000000}"/>
    <cellStyle name="Currency 2 13" xfId="218" xr:uid="{00000000-0005-0000-0000-00003F000000}"/>
    <cellStyle name="Currency 2 14" xfId="219" xr:uid="{00000000-0005-0000-0000-000040000000}"/>
    <cellStyle name="Currency 2 15" xfId="220" xr:uid="{00000000-0005-0000-0000-000041000000}"/>
    <cellStyle name="Currency 2 16" xfId="221" xr:uid="{00000000-0005-0000-0000-000042000000}"/>
    <cellStyle name="Currency 2 17" xfId="222" xr:uid="{00000000-0005-0000-0000-000043000000}"/>
    <cellStyle name="Currency 2 18" xfId="223" xr:uid="{00000000-0005-0000-0000-000044000000}"/>
    <cellStyle name="Currency 2 19" xfId="224" xr:uid="{00000000-0005-0000-0000-000045000000}"/>
    <cellStyle name="Currency 2 2" xfId="45" xr:uid="{00000000-0005-0000-0000-00002C000000}"/>
    <cellStyle name="Currency 2 20" xfId="225" xr:uid="{00000000-0005-0000-0000-000047000000}"/>
    <cellStyle name="Currency 2 21" xfId="226" xr:uid="{00000000-0005-0000-0000-000048000000}"/>
    <cellStyle name="Currency 2 22" xfId="227" xr:uid="{00000000-0005-0000-0000-000049000000}"/>
    <cellStyle name="Currency 2 23" xfId="228" xr:uid="{00000000-0005-0000-0000-00004A000000}"/>
    <cellStyle name="Currency 2 24" xfId="229" xr:uid="{00000000-0005-0000-0000-00004B000000}"/>
    <cellStyle name="Currency 2 3" xfId="150" xr:uid="{00000000-0005-0000-0000-00004C000000}"/>
    <cellStyle name="Currency 2 4" xfId="151" xr:uid="{00000000-0005-0000-0000-00004D000000}"/>
    <cellStyle name="Currency 2 5" xfId="163" xr:uid="{00000000-0005-0000-0000-00004E000000}"/>
    <cellStyle name="Currency 2 6" xfId="167" xr:uid="{00000000-0005-0000-0000-00004F000000}"/>
    <cellStyle name="Currency 2 7" xfId="170" xr:uid="{00000000-0005-0000-0000-000050000000}"/>
    <cellStyle name="Currency 2 8" xfId="230" xr:uid="{00000000-0005-0000-0000-000051000000}"/>
    <cellStyle name="Currency 2 9" xfId="231" xr:uid="{00000000-0005-0000-0000-000052000000}"/>
    <cellStyle name="Currency 3" xfId="46" xr:uid="{00000000-0005-0000-0000-00002D000000}"/>
    <cellStyle name="Currency 3 2" xfId="47" xr:uid="{00000000-0005-0000-0000-00002E000000}"/>
    <cellStyle name="Currency 4" xfId="48" xr:uid="{00000000-0005-0000-0000-00002F000000}"/>
    <cellStyle name="Currency 4 2" xfId="232" xr:uid="{00000000-0005-0000-0000-000054000000}"/>
    <cellStyle name="Currency 5" xfId="49" xr:uid="{00000000-0005-0000-0000-000030000000}"/>
    <cellStyle name="Currency 5 2" xfId="233" xr:uid="{00000000-0005-0000-0000-000055000000}"/>
    <cellStyle name="Currency 6" xfId="50" xr:uid="{00000000-0005-0000-0000-000031000000}"/>
    <cellStyle name="Currency 6 2" xfId="133" xr:uid="{00000000-0005-0000-0000-0000A5000000}"/>
    <cellStyle name="Currency 7" xfId="234" xr:uid="{00000000-0005-0000-0000-000056000000}"/>
    <cellStyle name="Currency 8" xfId="235" xr:uid="{00000000-0005-0000-0000-000057000000}"/>
    <cellStyle name="Currency 9" xfId="236" xr:uid="{00000000-0005-0000-0000-000058000000}"/>
    <cellStyle name="Currency0" xfId="51" xr:uid="{00000000-0005-0000-0000-000032000000}"/>
    <cellStyle name="Currency0 2" xfId="52" xr:uid="{00000000-0005-0000-0000-000033000000}"/>
    <cellStyle name="Currency0 3" xfId="53" xr:uid="{00000000-0005-0000-0000-000034000000}"/>
    <cellStyle name="Date" xfId="54" xr:uid="{00000000-0005-0000-0000-000035000000}"/>
    <cellStyle name="Date 2" xfId="55" xr:uid="{00000000-0005-0000-0000-000036000000}"/>
    <cellStyle name="Date 3" xfId="56" xr:uid="{00000000-0005-0000-0000-000037000000}"/>
    <cellStyle name="Explanatory Text 2" xfId="57" xr:uid="{00000000-0005-0000-0000-000038000000}"/>
    <cellStyle name="Explanatory Text 2 2" xfId="364" xr:uid="{00000000-0005-0000-0000-000084000000}"/>
    <cellStyle name="Fixed" xfId="58" xr:uid="{00000000-0005-0000-0000-000039000000}"/>
    <cellStyle name="Fixed 2" xfId="59" xr:uid="{00000000-0005-0000-0000-00003A000000}"/>
    <cellStyle name="Fixed 3" xfId="60" xr:uid="{00000000-0005-0000-0000-00003B000000}"/>
    <cellStyle name="Followed Hyperlink 2" xfId="407" xr:uid="{00000000-0005-0000-0000-000052010000}"/>
    <cellStyle name="Good 2" xfId="61" xr:uid="{00000000-0005-0000-0000-00003C000000}"/>
    <cellStyle name="Good 2 2" xfId="355" xr:uid="{00000000-0005-0000-0000-000087000000}"/>
    <cellStyle name="Heading 1 10" xfId="237" xr:uid="{00000000-0005-0000-0000-00005D000000}"/>
    <cellStyle name="Heading 1 11" xfId="238" xr:uid="{00000000-0005-0000-0000-00005E000000}"/>
    <cellStyle name="Heading 1 12" xfId="239" xr:uid="{00000000-0005-0000-0000-00005F000000}"/>
    <cellStyle name="Heading 1 13" xfId="240" xr:uid="{00000000-0005-0000-0000-000060000000}"/>
    <cellStyle name="Heading 1 14" xfId="241" xr:uid="{00000000-0005-0000-0000-000061000000}"/>
    <cellStyle name="Heading 1 15" xfId="242" xr:uid="{00000000-0005-0000-0000-000062000000}"/>
    <cellStyle name="Heading 1 16" xfId="243" xr:uid="{00000000-0005-0000-0000-000063000000}"/>
    <cellStyle name="Heading 1 17" xfId="244" xr:uid="{00000000-0005-0000-0000-000064000000}"/>
    <cellStyle name="Heading 1 18" xfId="245" xr:uid="{00000000-0005-0000-0000-000065000000}"/>
    <cellStyle name="Heading 1 19" xfId="246" xr:uid="{00000000-0005-0000-0000-000066000000}"/>
    <cellStyle name="Heading 1 2" xfId="62" xr:uid="{00000000-0005-0000-0000-00003D000000}"/>
    <cellStyle name="Heading 1 20" xfId="351" xr:uid="{00000000-0005-0000-0000-000093000000}"/>
    <cellStyle name="Heading 1 21" xfId="134" xr:uid="{00000000-0005-0000-0000-0000D4000000}"/>
    <cellStyle name="Heading 1 3" xfId="63" xr:uid="{00000000-0005-0000-0000-00003E000000}"/>
    <cellStyle name="Heading 1 4" xfId="247" xr:uid="{00000000-0005-0000-0000-000069000000}"/>
    <cellStyle name="Heading 1 5" xfId="248" xr:uid="{00000000-0005-0000-0000-00006A000000}"/>
    <cellStyle name="Heading 1 6" xfId="249" xr:uid="{00000000-0005-0000-0000-00006B000000}"/>
    <cellStyle name="Heading 1 7" xfId="250" xr:uid="{00000000-0005-0000-0000-00006C000000}"/>
    <cellStyle name="Heading 1 8" xfId="251" xr:uid="{00000000-0005-0000-0000-00006D000000}"/>
    <cellStyle name="Heading 1 9" xfId="252" xr:uid="{00000000-0005-0000-0000-00006E000000}"/>
    <cellStyle name="Heading 2 10" xfId="253" xr:uid="{00000000-0005-0000-0000-000070000000}"/>
    <cellStyle name="Heading 2 11" xfId="254" xr:uid="{00000000-0005-0000-0000-000071000000}"/>
    <cellStyle name="Heading 2 12" xfId="255" xr:uid="{00000000-0005-0000-0000-000072000000}"/>
    <cellStyle name="Heading 2 13" xfId="256" xr:uid="{00000000-0005-0000-0000-000073000000}"/>
    <cellStyle name="Heading 2 14" xfId="257" xr:uid="{00000000-0005-0000-0000-000074000000}"/>
    <cellStyle name="Heading 2 15" xfId="258" xr:uid="{00000000-0005-0000-0000-000075000000}"/>
    <cellStyle name="Heading 2 16" xfId="259" xr:uid="{00000000-0005-0000-0000-000076000000}"/>
    <cellStyle name="Heading 2 17" xfId="260" xr:uid="{00000000-0005-0000-0000-000077000000}"/>
    <cellStyle name="Heading 2 18" xfId="261" xr:uid="{00000000-0005-0000-0000-000078000000}"/>
    <cellStyle name="Heading 2 19" xfId="262" xr:uid="{00000000-0005-0000-0000-000079000000}"/>
    <cellStyle name="Heading 2 2" xfId="64" xr:uid="{00000000-0005-0000-0000-00003F000000}"/>
    <cellStyle name="Heading 2 20" xfId="352" xr:uid="{00000000-0005-0000-0000-0000A6000000}"/>
    <cellStyle name="Heading 2 21" xfId="135" xr:uid="{00000000-0005-0000-0000-0000E8000000}"/>
    <cellStyle name="Heading 2 3" xfId="65" xr:uid="{00000000-0005-0000-0000-000040000000}"/>
    <cellStyle name="Heading 2 4" xfId="263" xr:uid="{00000000-0005-0000-0000-00007C000000}"/>
    <cellStyle name="Heading 2 5" xfId="264" xr:uid="{00000000-0005-0000-0000-00007D000000}"/>
    <cellStyle name="Heading 2 6" xfId="265" xr:uid="{00000000-0005-0000-0000-00007E000000}"/>
    <cellStyle name="Heading 2 7" xfId="266" xr:uid="{00000000-0005-0000-0000-00007F000000}"/>
    <cellStyle name="Heading 2 8" xfId="267" xr:uid="{00000000-0005-0000-0000-000080000000}"/>
    <cellStyle name="Heading 2 9" xfId="268" xr:uid="{00000000-0005-0000-0000-000081000000}"/>
    <cellStyle name="Heading 3 2" xfId="66" xr:uid="{00000000-0005-0000-0000-000041000000}"/>
    <cellStyle name="Heading 3 2 2" xfId="353" xr:uid="{00000000-0005-0000-0000-0000AE000000}"/>
    <cellStyle name="Heading 4 2" xfId="67" xr:uid="{00000000-0005-0000-0000-000042000000}"/>
    <cellStyle name="Heading 4 2 2" xfId="354" xr:uid="{00000000-0005-0000-0000-0000AF000000}"/>
    <cellStyle name="Hyperlink 2" xfId="349" xr:uid="{00000000-0005-0000-0000-0000B0000000}"/>
    <cellStyle name="Hyperlink 3" xfId="406" xr:uid="{00000000-0005-0000-0000-0000B1000000}"/>
    <cellStyle name="Hyperlink 4" xfId="427" xr:uid="{00000000-0005-0000-0000-0000B2000000}"/>
    <cellStyle name="Hyperlink 5" xfId="429" xr:uid="{00000000-0005-0000-0000-000058010000}"/>
    <cellStyle name="Input 2" xfId="68" xr:uid="{00000000-0005-0000-0000-000043000000}"/>
    <cellStyle name="Input 2 2" xfId="358" xr:uid="{00000000-0005-0000-0000-0000B3000000}"/>
    <cellStyle name="Linked Cell 2" xfId="69" xr:uid="{00000000-0005-0000-0000-000044000000}"/>
    <cellStyle name="Linked Cell 2 2" xfId="361" xr:uid="{00000000-0005-0000-0000-0000B4000000}"/>
    <cellStyle name="Neutral 2" xfId="70" xr:uid="{00000000-0005-0000-0000-000045000000}"/>
    <cellStyle name="Neutral 2 2" xfId="357" xr:uid="{00000000-0005-0000-0000-0000B5000000}"/>
    <cellStyle name="Normal" xfId="0" builtinId="0"/>
    <cellStyle name="Normal 10" xfId="71" xr:uid="{00000000-0005-0000-0000-000047000000}"/>
    <cellStyle name="Normal 10 2" xfId="72" xr:uid="{00000000-0005-0000-0000-000048000000}"/>
    <cellStyle name="Normal 11" xfId="73" xr:uid="{00000000-0005-0000-0000-000049000000}"/>
    <cellStyle name="Normal 11 2" xfId="269" xr:uid="{00000000-0005-0000-0000-000085000000}"/>
    <cellStyle name="Normal 12" xfId="74" xr:uid="{00000000-0005-0000-0000-00004A000000}"/>
    <cellStyle name="Normal 12 2" xfId="270" xr:uid="{00000000-0005-0000-0000-000086000000}"/>
    <cellStyle name="Normal 13" xfId="75" xr:uid="{00000000-0005-0000-0000-00004B000000}"/>
    <cellStyle name="Normal 13 2" xfId="271" xr:uid="{00000000-0005-0000-0000-000087000000}"/>
    <cellStyle name="Normal 14" xfId="272" xr:uid="{00000000-0005-0000-0000-000088000000}"/>
    <cellStyle name="Normal 15" xfId="273" xr:uid="{00000000-0005-0000-0000-000089000000}"/>
    <cellStyle name="Normal 16" xfId="274" xr:uid="{00000000-0005-0000-0000-00008A000000}"/>
    <cellStyle name="Normal 17" xfId="275" xr:uid="{00000000-0005-0000-0000-00008B000000}"/>
    <cellStyle name="Normal 18" xfId="276" xr:uid="{00000000-0005-0000-0000-00008C000000}"/>
    <cellStyle name="Normal 19" xfId="277" xr:uid="{00000000-0005-0000-0000-00008D000000}"/>
    <cellStyle name="Normal 2" xfId="76" xr:uid="{00000000-0005-0000-0000-00004C000000}"/>
    <cellStyle name="Normal 2 10" xfId="77" xr:uid="{00000000-0005-0000-0000-00004D000000}"/>
    <cellStyle name="Normal 2 11" xfId="78" xr:uid="{00000000-0005-0000-0000-00004E000000}"/>
    <cellStyle name="Normal 2 12" xfId="79" xr:uid="{00000000-0005-0000-0000-00004F000000}"/>
    <cellStyle name="Normal 2 13" xfId="80" xr:uid="{00000000-0005-0000-0000-000050000000}"/>
    <cellStyle name="Normal 2 14" xfId="278" xr:uid="{00000000-0005-0000-0000-000093000000}"/>
    <cellStyle name="Normal 2 15" xfId="279" xr:uid="{00000000-0005-0000-0000-000094000000}"/>
    <cellStyle name="Normal 2 16" xfId="280" xr:uid="{00000000-0005-0000-0000-000095000000}"/>
    <cellStyle name="Normal 2 17" xfId="281" xr:uid="{00000000-0005-0000-0000-000096000000}"/>
    <cellStyle name="Normal 2 18" xfId="282" xr:uid="{00000000-0005-0000-0000-000097000000}"/>
    <cellStyle name="Normal 2 19" xfId="283" xr:uid="{00000000-0005-0000-0000-000098000000}"/>
    <cellStyle name="Normal 2 2" xfId="81" xr:uid="{00000000-0005-0000-0000-000051000000}"/>
    <cellStyle name="Normal 2 2 2" xfId="82" xr:uid="{00000000-0005-0000-0000-000052000000}"/>
    <cellStyle name="Normal 2 2 2 2" xfId="144" xr:uid="{00000000-0005-0000-0000-00009A000000}"/>
    <cellStyle name="Normal 2 2 3" xfId="153" xr:uid="{00000000-0005-0000-0000-00009B000000}"/>
    <cellStyle name="Normal 2 2 4" xfId="157" xr:uid="{00000000-0005-0000-0000-00009C000000}"/>
    <cellStyle name="Normal 2 2 5" xfId="393" xr:uid="{00000000-0005-0000-0000-0000D0000000}"/>
    <cellStyle name="Normal 2 2 6" xfId="347" xr:uid="{00000000-0005-0000-0000-0000CC000000}"/>
    <cellStyle name="Normal 2 2 7" xfId="433" xr:uid="{00000000-0005-0000-0000-0000CC000000}"/>
    <cellStyle name="Normal 2 2 8" xfId="479" xr:uid="{00000000-0005-0000-0000-0000CC000000}"/>
    <cellStyle name="Normal 2 20" xfId="284" xr:uid="{00000000-0005-0000-0000-00009D000000}"/>
    <cellStyle name="Normal 2 21" xfId="285" xr:uid="{00000000-0005-0000-0000-00009E000000}"/>
    <cellStyle name="Normal 2 22" xfId="286" xr:uid="{00000000-0005-0000-0000-00009F000000}"/>
    <cellStyle name="Normal 2 23" xfId="287" xr:uid="{00000000-0005-0000-0000-0000A0000000}"/>
    <cellStyle name="Normal 2 24" xfId="288" xr:uid="{00000000-0005-0000-0000-0000A1000000}"/>
    <cellStyle name="Normal 2 25" xfId="289" xr:uid="{00000000-0005-0000-0000-0000A2000000}"/>
    <cellStyle name="Normal 2 26" xfId="290" xr:uid="{00000000-0005-0000-0000-0000A3000000}"/>
    <cellStyle name="Normal 2 27" xfId="343" xr:uid="{00000000-0005-0000-0000-0000A4000000}"/>
    <cellStyle name="Normal 2 27 2" xfId="408" xr:uid="{00000000-0005-0000-0000-0000D9000000}"/>
    <cellStyle name="Normal 2 27 2 2" xfId="454" xr:uid="{00000000-0005-0000-0000-0000D9000000}"/>
    <cellStyle name="Normal 2 27 2 3" xfId="499" xr:uid="{00000000-0005-0000-0000-0000D9000000}"/>
    <cellStyle name="Normal 2 27 3" xfId="425" xr:uid="{00000000-0005-0000-0000-0000DA000000}"/>
    <cellStyle name="Normal 2 27 3 2" xfId="470" xr:uid="{00000000-0005-0000-0000-0000DA000000}"/>
    <cellStyle name="Normal 2 27 3 3" xfId="503" xr:uid="{00000000-0005-0000-0000-0000DA000000}"/>
    <cellStyle name="Normal 2 27 4" xfId="394" xr:uid="{00000000-0005-0000-0000-0000D8000000}"/>
    <cellStyle name="Normal 2 27 5" xfId="447" xr:uid="{00000000-0005-0000-0000-0000D8000000}"/>
    <cellStyle name="Normal 2 27 6" xfId="493" xr:uid="{00000000-0005-0000-0000-0000D8000000}"/>
    <cellStyle name="Normal 2 3" xfId="83" xr:uid="{00000000-0005-0000-0000-000053000000}"/>
    <cellStyle name="Normal 2 3 2" xfId="84" xr:uid="{00000000-0005-0000-0000-000054000000}"/>
    <cellStyle name="Normal 2 3 3" xfId="146" xr:uid="{00000000-0005-0000-0000-0000A5000000}"/>
    <cellStyle name="Normal 2 4" xfId="85" xr:uid="{00000000-0005-0000-0000-000055000000}"/>
    <cellStyle name="Normal 2 4 2" xfId="148" xr:uid="{00000000-0005-0000-0000-0000A6000000}"/>
    <cellStyle name="Normal 2 5" xfId="86" xr:uid="{00000000-0005-0000-0000-000056000000}"/>
    <cellStyle name="Normal 2 6" xfId="87" xr:uid="{00000000-0005-0000-0000-000057000000}"/>
    <cellStyle name="Normal 2 7" xfId="88" xr:uid="{00000000-0005-0000-0000-000058000000}"/>
    <cellStyle name="Normal 2 8" xfId="89" xr:uid="{00000000-0005-0000-0000-000059000000}"/>
    <cellStyle name="Normal 2 9" xfId="90" xr:uid="{00000000-0005-0000-0000-00005A000000}"/>
    <cellStyle name="Normal 20" xfId="291" xr:uid="{00000000-0005-0000-0000-0000AC000000}"/>
    <cellStyle name="Normal 21" xfId="395" xr:uid="{00000000-0005-0000-0000-0000E3000000}"/>
    <cellStyle name="Normal 22" xfId="396" xr:uid="{00000000-0005-0000-0000-0000E4000000}"/>
    <cellStyle name="Normal 22 2" xfId="409" xr:uid="{00000000-0005-0000-0000-0000E5000000}"/>
    <cellStyle name="Normal 22 3" xfId="475" xr:uid="{00000000-0005-0000-0000-000006000000}"/>
    <cellStyle name="Normal 23" xfId="397" xr:uid="{00000000-0005-0000-0000-0000E6000000}"/>
    <cellStyle name="Normal 23 2" xfId="410" xr:uid="{00000000-0005-0000-0000-0000E7000000}"/>
    <cellStyle name="Normal 23 2 2" xfId="455" xr:uid="{00000000-0005-0000-0000-0000E7000000}"/>
    <cellStyle name="Normal 23 2 3" xfId="500" xr:uid="{00000000-0005-0000-0000-0000E7000000}"/>
    <cellStyle name="Normal 23 3" xfId="426" xr:uid="{00000000-0005-0000-0000-0000E8000000}"/>
    <cellStyle name="Normal 23 3 2" xfId="471" xr:uid="{00000000-0005-0000-0000-0000E8000000}"/>
    <cellStyle name="Normal 23 3 3" xfId="504" xr:uid="{00000000-0005-0000-0000-0000E8000000}"/>
    <cellStyle name="Normal 23 4" xfId="448" xr:uid="{00000000-0005-0000-0000-0000E6000000}"/>
    <cellStyle name="Normal 23 5" xfId="474" xr:uid="{00000000-0005-0000-0000-000007000000}"/>
    <cellStyle name="Normal 23 6" xfId="494" xr:uid="{00000000-0005-0000-0000-0000E6000000}"/>
    <cellStyle name="Normal 24" xfId="401" xr:uid="{00000000-0005-0000-0000-0000E9000000}"/>
    <cellStyle name="Normal 24 2" xfId="450" xr:uid="{00000000-0005-0000-0000-0000E9000000}"/>
    <cellStyle name="Normal 24 3" xfId="495" xr:uid="{00000000-0005-0000-0000-0000E9000000}"/>
    <cellStyle name="Normal 25" xfId="403" xr:uid="{00000000-0005-0000-0000-0000EA000000}"/>
    <cellStyle name="Normal 25 2" xfId="451" xr:uid="{00000000-0005-0000-0000-0000EA000000}"/>
    <cellStyle name="Normal 25 3" xfId="496" xr:uid="{00000000-0005-0000-0000-0000EA000000}"/>
    <cellStyle name="Normal 26" xfId="404" xr:uid="{00000000-0005-0000-0000-0000EB000000}"/>
    <cellStyle name="Normal 26 2" xfId="452" xr:uid="{00000000-0005-0000-0000-0000EB000000}"/>
    <cellStyle name="Normal 26 3" xfId="497" xr:uid="{00000000-0005-0000-0000-0000EB000000}"/>
    <cellStyle name="Normal 27" xfId="411" xr:uid="{00000000-0005-0000-0000-0000EC000000}"/>
    <cellStyle name="Normal 27 2" xfId="456" xr:uid="{00000000-0005-0000-0000-0000EC000000}"/>
    <cellStyle name="Normal 27 3" xfId="501" xr:uid="{00000000-0005-0000-0000-0000EC000000}"/>
    <cellStyle name="Normal 28" xfId="390" xr:uid="{00000000-0005-0000-0000-0000ED000000}"/>
    <cellStyle name="Normal 29" xfId="428" xr:uid="{00000000-0005-0000-0000-000071010000}"/>
    <cellStyle name="Normal 3" xfId="91" xr:uid="{00000000-0005-0000-0000-00005B000000}"/>
    <cellStyle name="Normal 3 2" xfId="92" xr:uid="{00000000-0005-0000-0000-00005C000000}"/>
    <cellStyle name="Normal 3 2 2" xfId="93" xr:uid="{00000000-0005-0000-0000-00005D000000}"/>
    <cellStyle name="Normal 3 2 2 2" xfId="473" xr:uid="{00000000-0005-0000-0000-000009000000}"/>
    <cellStyle name="Normal 3 2 3" xfId="94" xr:uid="{00000000-0005-0000-0000-00005E000000}"/>
    <cellStyle name="Normal 3 2 4" xfId="145" xr:uid="{00000000-0005-0000-0000-0000AE000000}"/>
    <cellStyle name="Normal 3 3" xfId="95" xr:uid="{00000000-0005-0000-0000-00005F000000}"/>
    <cellStyle name="Normal 3 3 2" xfId="147" xr:uid="{00000000-0005-0000-0000-0000AF000000}"/>
    <cellStyle name="Normal 3 4" xfId="149" xr:uid="{00000000-0005-0000-0000-0000B0000000}"/>
    <cellStyle name="Normal 3 5" xfId="398" xr:uid="{00000000-0005-0000-0000-0000F2000000}"/>
    <cellStyle name="Normal 3 6" xfId="472" xr:uid="{00000000-0005-0000-0000-000008000000}"/>
    <cellStyle name="Normal 30" xfId="344" xr:uid="{00000000-0005-0000-0000-00005F010000}"/>
    <cellStyle name="Normal 31" xfId="430" xr:uid="{00000000-0005-0000-0000-000096010000}"/>
    <cellStyle name="Normal 32" xfId="130" xr:uid="{00000000-0005-0000-0000-000006010000}"/>
    <cellStyle name="Normal 32 2" xfId="476" xr:uid="{00000000-0005-0000-0000-0000C5010000}"/>
    <cellStyle name="Normal 33" xfId="129" xr:uid="{00000000-0005-0000-0000-000075010000}"/>
    <cellStyle name="Normal 4" xfId="96" xr:uid="{00000000-0005-0000-0000-000060000000}"/>
    <cellStyle name="Normal 4 2" xfId="97" xr:uid="{00000000-0005-0000-0000-000061000000}"/>
    <cellStyle name="Normal 4 2 2" xfId="98" xr:uid="{00000000-0005-0000-0000-000062000000}"/>
    <cellStyle name="Normal 4 3" xfId="99" xr:uid="{00000000-0005-0000-0000-000063000000}"/>
    <cellStyle name="Normal 4 4" xfId="143" xr:uid="{00000000-0005-0000-0000-0000B1000000}"/>
    <cellStyle name="Normal 5" xfId="100" xr:uid="{00000000-0005-0000-0000-000064000000}"/>
    <cellStyle name="Normal 5 2" xfId="101" xr:uid="{00000000-0005-0000-0000-000065000000}"/>
    <cellStyle name="Normal 6" xfId="102" xr:uid="{00000000-0005-0000-0000-000066000000}"/>
    <cellStyle name="Normal 6 2" xfId="103" xr:uid="{00000000-0005-0000-0000-000067000000}"/>
    <cellStyle name="Normal 7" xfId="104" xr:uid="{00000000-0005-0000-0000-000068000000}"/>
    <cellStyle name="Normal 7 2" xfId="105" xr:uid="{00000000-0005-0000-0000-000069000000}"/>
    <cellStyle name="Normal 7 3" xfId="342" xr:uid="{00000000-0005-0000-0000-0000B4000000}"/>
    <cellStyle name="Normal 8" xfId="106" xr:uid="{00000000-0005-0000-0000-00006A000000}"/>
    <cellStyle name="Normal 8 2" xfId="107" xr:uid="{00000000-0005-0000-0000-00006B000000}"/>
    <cellStyle name="Normal 8 3" xfId="292" xr:uid="{00000000-0005-0000-0000-0000B5000000}"/>
    <cellStyle name="Normal 9" xfId="108" xr:uid="{00000000-0005-0000-0000-00006C000000}"/>
    <cellStyle name="Normal 9 2" xfId="293" xr:uid="{00000000-0005-0000-0000-0000B6000000}"/>
    <cellStyle name="Normal_AttchGrework" xfId="109" xr:uid="{00000000-0005-0000-0000-00006D000000}"/>
    <cellStyle name="Normal_Comparison_1" xfId="128" xr:uid="{00000000-0005-0000-0000-00006E000000}"/>
    <cellStyle name="Normal_iochrgwrk3" xfId="127" xr:uid="{00000000-0005-0000-0000-00006F000000}"/>
    <cellStyle name="Normal_IONov04final113004Jefffinalnovassample" xfId="110" xr:uid="{00000000-0005-0000-0000-000070000000}"/>
    <cellStyle name="Normal_Sheet2" xfId="126" xr:uid="{00000000-0005-0000-0000-000071000000}"/>
    <cellStyle name="Note 2" xfId="111" xr:uid="{00000000-0005-0000-0000-000072000000}"/>
    <cellStyle name="Note 2 2" xfId="405" xr:uid="{00000000-0005-0000-0000-0000FC000000}"/>
    <cellStyle name="Note 2 2 2" xfId="453" xr:uid="{00000000-0005-0000-0000-0000FC000000}"/>
    <cellStyle name="Note 2 2 3" xfId="498" xr:uid="{00000000-0005-0000-0000-0000FC000000}"/>
    <cellStyle name="Note 2 3" xfId="424" xr:uid="{00000000-0005-0000-0000-0000FD000000}"/>
    <cellStyle name="Note 2 3 2" xfId="469" xr:uid="{00000000-0005-0000-0000-0000FD000000}"/>
    <cellStyle name="Note 2 3 3" xfId="502" xr:uid="{00000000-0005-0000-0000-0000FD000000}"/>
    <cellStyle name="Note 2 4" xfId="449" xr:uid="{00000000-0005-0000-0000-0000FB000000}"/>
    <cellStyle name="Note 2 5" xfId="399" xr:uid="{00000000-0005-0000-0000-0000FB000000}"/>
    <cellStyle name="Output 2" xfId="112" xr:uid="{00000000-0005-0000-0000-000073000000}"/>
    <cellStyle name="Output 2 2" xfId="359" xr:uid="{00000000-0005-0000-0000-0000FE000000}"/>
    <cellStyle name="Percent" xfId="113" builtinId="5"/>
    <cellStyle name="Percent 10" xfId="294" xr:uid="{00000000-0005-0000-0000-0000BB000000}"/>
    <cellStyle name="Percent 11" xfId="295" xr:uid="{00000000-0005-0000-0000-0000BC000000}"/>
    <cellStyle name="Percent 12" xfId="296" xr:uid="{00000000-0005-0000-0000-0000BD000000}"/>
    <cellStyle name="Percent 13" xfId="297" xr:uid="{00000000-0005-0000-0000-0000BE000000}"/>
    <cellStyle name="Percent 14" xfId="298" xr:uid="{00000000-0005-0000-0000-0000BF000000}"/>
    <cellStyle name="Percent 15" xfId="299" xr:uid="{00000000-0005-0000-0000-0000C0000000}"/>
    <cellStyle name="Percent 16" xfId="300" xr:uid="{00000000-0005-0000-0000-0000C1000000}"/>
    <cellStyle name="Percent 17" xfId="301" xr:uid="{00000000-0005-0000-0000-0000C2000000}"/>
    <cellStyle name="Percent 18" xfId="302" xr:uid="{00000000-0005-0000-0000-0000C3000000}"/>
    <cellStyle name="Percent 19" xfId="303" xr:uid="{00000000-0005-0000-0000-0000C4000000}"/>
    <cellStyle name="Percent 2" xfId="114" xr:uid="{00000000-0005-0000-0000-000075000000}"/>
    <cellStyle name="Percent 2 10" xfId="304" xr:uid="{00000000-0005-0000-0000-0000C6000000}"/>
    <cellStyle name="Percent 2 11" xfId="305" xr:uid="{00000000-0005-0000-0000-0000C7000000}"/>
    <cellStyle name="Percent 2 12" xfId="306" xr:uid="{00000000-0005-0000-0000-0000C8000000}"/>
    <cellStyle name="Percent 2 13" xfId="307" xr:uid="{00000000-0005-0000-0000-0000C9000000}"/>
    <cellStyle name="Percent 2 14" xfId="308" xr:uid="{00000000-0005-0000-0000-0000CA000000}"/>
    <cellStyle name="Percent 2 15" xfId="309" xr:uid="{00000000-0005-0000-0000-0000CB000000}"/>
    <cellStyle name="Percent 2 16" xfId="310" xr:uid="{00000000-0005-0000-0000-0000CC000000}"/>
    <cellStyle name="Percent 2 17" xfId="311" xr:uid="{00000000-0005-0000-0000-0000CD000000}"/>
    <cellStyle name="Percent 2 18" xfId="312" xr:uid="{00000000-0005-0000-0000-0000CE000000}"/>
    <cellStyle name="Percent 2 19" xfId="313" xr:uid="{00000000-0005-0000-0000-0000CF000000}"/>
    <cellStyle name="Percent 2 2" xfId="115" xr:uid="{00000000-0005-0000-0000-000076000000}"/>
    <cellStyle name="Percent 2 2 2" xfId="142" xr:uid="{00000000-0005-0000-0000-0000D0000000}"/>
    <cellStyle name="Percent 2 20" xfId="314" xr:uid="{00000000-0005-0000-0000-0000D1000000}"/>
    <cellStyle name="Percent 2 21" xfId="315" xr:uid="{00000000-0005-0000-0000-0000D2000000}"/>
    <cellStyle name="Percent 2 22" xfId="316" xr:uid="{00000000-0005-0000-0000-0000D3000000}"/>
    <cellStyle name="Percent 2 23" xfId="317" xr:uid="{00000000-0005-0000-0000-0000D4000000}"/>
    <cellStyle name="Percent 2 24" xfId="318" xr:uid="{00000000-0005-0000-0000-0000D5000000}"/>
    <cellStyle name="Percent 2 25" xfId="400" xr:uid="{00000000-0005-0000-0000-00001A010000}"/>
    <cellStyle name="Percent 2 26" xfId="348" xr:uid="{00000000-0005-0000-0000-000009010000}"/>
    <cellStyle name="Percent 2 27" xfId="434" xr:uid="{00000000-0005-0000-0000-000009010000}"/>
    <cellStyle name="Percent 2 28" xfId="480" xr:uid="{00000000-0005-0000-0000-000009010000}"/>
    <cellStyle name="Percent 2 3" xfId="116" xr:uid="{00000000-0005-0000-0000-000077000000}"/>
    <cellStyle name="Percent 2 4" xfId="139" xr:uid="{00000000-0005-0000-0000-0000D7000000}"/>
    <cellStyle name="Percent 2 5" xfId="165" xr:uid="{00000000-0005-0000-0000-0000D8000000}"/>
    <cellStyle name="Percent 2 6" xfId="168" xr:uid="{00000000-0005-0000-0000-0000D9000000}"/>
    <cellStyle name="Percent 2 7" xfId="171" xr:uid="{00000000-0005-0000-0000-0000DA000000}"/>
    <cellStyle name="Percent 2 8" xfId="319" xr:uid="{00000000-0005-0000-0000-0000DB000000}"/>
    <cellStyle name="Percent 2 9" xfId="320" xr:uid="{00000000-0005-0000-0000-0000DC000000}"/>
    <cellStyle name="Percent 20" xfId="321" xr:uid="{00000000-0005-0000-0000-0000DD000000}"/>
    <cellStyle name="Percent 3" xfId="117" xr:uid="{00000000-0005-0000-0000-000078000000}"/>
    <cellStyle name="Percent 3 2" xfId="118" xr:uid="{00000000-0005-0000-0000-000079000000}"/>
    <cellStyle name="Percent 3 3" xfId="152" xr:uid="{00000000-0005-0000-0000-0000E0000000}"/>
    <cellStyle name="Percent 3 4" xfId="156" xr:uid="{00000000-0005-0000-0000-0000E1000000}"/>
    <cellStyle name="Percent 3 5" xfId="166" xr:uid="{00000000-0005-0000-0000-0000E2000000}"/>
    <cellStyle name="Percent 3 6" xfId="169" xr:uid="{00000000-0005-0000-0000-0000E3000000}"/>
    <cellStyle name="Percent 3 7" xfId="172" xr:uid="{00000000-0005-0000-0000-0000E4000000}"/>
    <cellStyle name="Percent 4" xfId="119" xr:uid="{00000000-0005-0000-0000-00007A000000}"/>
    <cellStyle name="Percent 4 2" xfId="136" xr:uid="{00000000-0005-0000-0000-000064010000}"/>
    <cellStyle name="Percent 5" xfId="120" xr:uid="{00000000-0005-0000-0000-00007B000000}"/>
    <cellStyle name="Percent 5 2" xfId="322" xr:uid="{00000000-0005-0000-0000-0000E5000000}"/>
    <cellStyle name="Percent 6" xfId="323" xr:uid="{00000000-0005-0000-0000-0000E6000000}"/>
    <cellStyle name="Percent 7" xfId="121" xr:uid="{00000000-0005-0000-0000-00007C000000}"/>
    <cellStyle name="Percent 8" xfId="324" xr:uid="{00000000-0005-0000-0000-0000E7000000}"/>
    <cellStyle name="Percent 9" xfId="325" xr:uid="{00000000-0005-0000-0000-0000E8000000}"/>
    <cellStyle name="Title 2" xfId="122" xr:uid="{00000000-0005-0000-0000-00007D000000}"/>
    <cellStyle name="Title 2 2" xfId="350" xr:uid="{00000000-0005-0000-0000-00002E010000}"/>
    <cellStyle name="Total 10" xfId="326" xr:uid="{00000000-0005-0000-0000-0000EA000000}"/>
    <cellStyle name="Total 11" xfId="327" xr:uid="{00000000-0005-0000-0000-0000EB000000}"/>
    <cellStyle name="Total 12" xfId="328" xr:uid="{00000000-0005-0000-0000-0000EC000000}"/>
    <cellStyle name="Total 13" xfId="329" xr:uid="{00000000-0005-0000-0000-0000ED000000}"/>
    <cellStyle name="Total 14" xfId="330" xr:uid="{00000000-0005-0000-0000-0000EE000000}"/>
    <cellStyle name="Total 15" xfId="331" xr:uid="{00000000-0005-0000-0000-0000EF000000}"/>
    <cellStyle name="Total 16" xfId="332" xr:uid="{00000000-0005-0000-0000-0000F0000000}"/>
    <cellStyle name="Total 17" xfId="333" xr:uid="{00000000-0005-0000-0000-0000F1000000}"/>
    <cellStyle name="Total 18" xfId="334" xr:uid="{00000000-0005-0000-0000-0000F2000000}"/>
    <cellStyle name="Total 19" xfId="335" xr:uid="{00000000-0005-0000-0000-0000F3000000}"/>
    <cellStyle name="Total 2" xfId="123" xr:uid="{00000000-0005-0000-0000-00007E000000}"/>
    <cellStyle name="Total 20" xfId="365" xr:uid="{00000000-0005-0000-0000-00003A010000}"/>
    <cellStyle name="Total 21" xfId="137" xr:uid="{00000000-0005-0000-0000-000097010000}"/>
    <cellStyle name="Total 3" xfId="124" xr:uid="{00000000-0005-0000-0000-00007F000000}"/>
    <cellStyle name="Total 4" xfId="336" xr:uid="{00000000-0005-0000-0000-0000F6000000}"/>
    <cellStyle name="Total 5" xfId="337" xr:uid="{00000000-0005-0000-0000-0000F7000000}"/>
    <cellStyle name="Total 6" xfId="338" xr:uid="{00000000-0005-0000-0000-0000F8000000}"/>
    <cellStyle name="Total 7" xfId="339" xr:uid="{00000000-0005-0000-0000-0000F9000000}"/>
    <cellStyle name="Total 8" xfId="340" xr:uid="{00000000-0005-0000-0000-0000FA000000}"/>
    <cellStyle name="Total 9" xfId="341" xr:uid="{00000000-0005-0000-0000-0000FB000000}"/>
    <cellStyle name="Warning Text 2" xfId="125" xr:uid="{00000000-0005-0000-0000-000080000000}"/>
    <cellStyle name="Warning Text 2 2" xfId="363" xr:uid="{00000000-0005-0000-0000-000042010000}"/>
  </cellStyles>
  <dxfs count="6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3" tint="0.79998168889431442"/>
      </font>
    </dxf>
    <dxf>
      <font>
        <color theme="0"/>
      </font>
      <fill>
        <patternFill>
          <bgColor rgb="FFFF0000"/>
        </patternFill>
      </fill>
    </dxf>
    <dxf>
      <font>
        <color theme="3" tint="0.79998168889431442"/>
      </font>
    </dxf>
    <dxf>
      <font>
        <color theme="0"/>
      </font>
      <fill>
        <patternFill>
          <bgColor rgb="FFFF0000"/>
        </patternFill>
      </fill>
    </dxf>
    <dxf>
      <font>
        <color theme="3" tint="0.79998168889431442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\PA\Resource\FinanceFiles\Appropriations\Biennium20122013\GAI\GAI%20Formulas%20Model%20Proof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APP\PA\Resource\FinanceFiles\Appropriations\Biennium20122013\GAI\GAI%20Formulas%202012-2013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Jim%20Brunjes\Local%20Settings\Temporary%20Internet%20Files\OLK15\InfraFormulaProoftoApprop0809cho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ACUBO"/>
      <sheetName val="I and O"/>
      <sheetName val="SCH"/>
      <sheetName val="Cost Study"/>
      <sheetName val="CBM"/>
      <sheetName val="Infrastructure"/>
      <sheetName val="Utilities"/>
      <sheetName val="TAMUG"/>
      <sheetName val="SIS"/>
      <sheetName val="Comparison"/>
      <sheetName val="Law VM Tuition"/>
      <sheetName val="Enroll Projs"/>
      <sheetName val="CPI"/>
      <sheetName val="Funding Levels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Report For  BY 2010 (Spring 2011 Uncertified, but Error Free)</v>
          </cell>
        </row>
      </sheetData>
      <sheetData sheetId="6">
        <row r="3">
          <cell r="A3" t="str">
            <v>Insitution</v>
          </cell>
          <cell r="C3" t="str">
            <v>FY 2012 - FY 2013 Total</v>
          </cell>
          <cell r="D3" t="str">
            <v>FY 2012</v>
          </cell>
          <cell r="E3" t="str">
            <v>O&amp;M 
Funding</v>
          </cell>
          <cell r="F3" t="str">
            <v>Utility 
Funding</v>
          </cell>
          <cell r="G3" t="str">
            <v>FY 2013</v>
          </cell>
          <cell r="H3" t="str">
            <v>O&amp;M 
Funding</v>
          </cell>
          <cell r="I3" t="str">
            <v>Utility 
Funding</v>
          </cell>
          <cell r="J3" t="str">
            <v>Utility Rate Adjustment</v>
          </cell>
          <cell r="K3" t="str">
            <v>Adjusted Utility Square Feet</v>
          </cell>
          <cell r="L3" t="str">
            <v xml:space="preserve">Predicted
Square Feet1 </v>
          </cell>
        </row>
        <row r="4">
          <cell r="B4" t="str">
            <v>UT-Arlington</v>
          </cell>
          <cell r="C4">
            <v>28774178.886879198</v>
          </cell>
          <cell r="D4">
            <v>14387089.443439599</v>
          </cell>
          <cell r="E4">
            <v>6484606.4534401596</v>
          </cell>
          <cell r="F4">
            <v>7902482.9899994386</v>
          </cell>
          <cell r="G4">
            <v>14387089.443439599</v>
          </cell>
          <cell r="H4">
            <v>6484606.4534401596</v>
          </cell>
          <cell r="I4">
            <v>7902482.9899994386</v>
          </cell>
          <cell r="J4">
            <v>1.1249101600000002</v>
          </cell>
          <cell r="K4">
            <v>3067812.0451473487</v>
          </cell>
        </row>
        <row r="5">
          <cell r="B5" t="str">
            <v>UT-Austin</v>
          </cell>
          <cell r="C5">
            <v>109717007.32797512</v>
          </cell>
          <cell r="D5">
            <v>54858503.663987562</v>
          </cell>
          <cell r="E5">
            <v>24252915.909404933</v>
          </cell>
          <cell r="F5">
            <v>30605587.754582632</v>
          </cell>
          <cell r="G5">
            <v>54858503.663987562</v>
          </cell>
          <cell r="H5">
            <v>24252915.909404933</v>
          </cell>
          <cell r="I5">
            <v>30605587.754582632</v>
          </cell>
          <cell r="J5">
            <v>1.16486248</v>
          </cell>
          <cell r="K5">
            <v>11881353.09891119</v>
          </cell>
        </row>
        <row r="6">
          <cell r="B6" t="str">
            <v>UT-Dallas</v>
          </cell>
          <cell r="C6">
            <v>21603008.275112055</v>
          </cell>
          <cell r="D6">
            <v>10801504.137556028</v>
          </cell>
          <cell r="E6">
            <v>4856728.9344045622</v>
          </cell>
          <cell r="F6">
            <v>5944775.2031514645</v>
          </cell>
          <cell r="G6">
            <v>10801504.137556028</v>
          </cell>
          <cell r="H6">
            <v>4856728.9344045622</v>
          </cell>
          <cell r="I6">
            <v>5944775.2031514645</v>
          </cell>
          <cell r="J6">
            <v>1.1298725699999999</v>
          </cell>
          <cell r="K6">
            <v>2307812.9996610894</v>
          </cell>
        </row>
        <row r="7">
          <cell r="B7" t="str">
            <v>UT-El Paso</v>
          </cell>
          <cell r="C7">
            <v>21377315.272495672</v>
          </cell>
          <cell r="D7">
            <v>10688657.636247836</v>
          </cell>
          <cell r="E7">
            <v>5084957.7670230521</v>
          </cell>
          <cell r="F7">
            <v>5603699.869224783</v>
          </cell>
          <cell r="G7">
            <v>10688657.636247836</v>
          </cell>
          <cell r="H7">
            <v>5084957.7670230521</v>
          </cell>
          <cell r="I7">
            <v>5603699.869224783</v>
          </cell>
          <cell r="J7">
            <v>1.0172446399999999</v>
          </cell>
          <cell r="K7">
            <v>2175404.6137085874</v>
          </cell>
        </row>
        <row r="8">
          <cell r="B8" t="str">
            <v>UT-Pan American</v>
          </cell>
          <cell r="C8">
            <v>17150931.092331886</v>
          </cell>
          <cell r="D8">
            <v>8575465.5461659431</v>
          </cell>
          <cell r="E8">
            <v>3779016.3034145022</v>
          </cell>
          <cell r="F8">
            <v>4796449.2427514419</v>
          </cell>
          <cell r="G8">
            <v>8575465.5461659431</v>
          </cell>
          <cell r="H8">
            <v>3779016.3034145022</v>
          </cell>
          <cell r="I8">
            <v>4796449.2427514419</v>
          </cell>
          <cell r="J8">
            <v>1.17159897</v>
          </cell>
          <cell r="K8">
            <v>1862022.9590461666</v>
          </cell>
        </row>
        <row r="9">
          <cell r="B9" t="str">
            <v>UT-Brownsville</v>
          </cell>
          <cell r="C9">
            <v>5708323.8307687752</v>
          </cell>
          <cell r="D9">
            <v>2854161.9153843876</v>
          </cell>
          <cell r="E9">
            <v>1350414.5493757755</v>
          </cell>
          <cell r="F9">
            <v>1503747.3660086119</v>
          </cell>
          <cell r="G9">
            <v>2854161.9153843876</v>
          </cell>
          <cell r="H9">
            <v>1350414.5493757755</v>
          </cell>
          <cell r="I9">
            <v>1503747.3660086119</v>
          </cell>
          <cell r="J9">
            <v>1.02788769</v>
          </cell>
          <cell r="K9">
            <v>583767.69531017309</v>
          </cell>
        </row>
        <row r="10">
          <cell r="B10" t="str">
            <v>UT-Permian Basin</v>
          </cell>
          <cell r="C10">
            <v>3505882.1620279774</v>
          </cell>
          <cell r="D10">
            <v>1752941.0810139887</v>
          </cell>
          <cell r="E10">
            <v>811960.06125595619</v>
          </cell>
          <cell r="F10">
            <v>940981.01975803252</v>
          </cell>
          <cell r="G10">
            <v>1752941.0810139887</v>
          </cell>
          <cell r="H10">
            <v>811960.06125595619</v>
          </cell>
          <cell r="I10">
            <v>940981.01975803252</v>
          </cell>
          <cell r="J10">
            <v>1.06975442</v>
          </cell>
          <cell r="K10">
            <v>365296.9465827262</v>
          </cell>
        </row>
        <row r="11">
          <cell r="B11" t="str">
            <v>UT-San Antonio</v>
          </cell>
          <cell r="C11">
            <v>26841057.186713859</v>
          </cell>
          <cell r="D11">
            <v>13420528.59335693</v>
          </cell>
          <cell r="E11">
            <v>6379266.6327061672</v>
          </cell>
          <cell r="F11">
            <v>7041261.9606507635</v>
          </cell>
          <cell r="G11">
            <v>13420528.59335693</v>
          </cell>
          <cell r="H11">
            <v>6379266.6327061672</v>
          </cell>
          <cell r="I11">
            <v>7041261.9606507635</v>
          </cell>
          <cell r="J11">
            <v>1.0188673399999999</v>
          </cell>
          <cell r="K11">
            <v>2733478.6146656144</v>
          </cell>
        </row>
        <row r="12">
          <cell r="B12" t="str">
            <v>UT-Tyler</v>
          </cell>
          <cell r="C12">
            <v>5345126.0377391949</v>
          </cell>
          <cell r="D12">
            <v>2672563.0188695975</v>
          </cell>
          <cell r="E12">
            <v>1309536.8476707058</v>
          </cell>
          <cell r="F12">
            <v>1363026.1711988915</v>
          </cell>
          <cell r="G12">
            <v>2672563.0188695975</v>
          </cell>
          <cell r="H12">
            <v>1309536.8476707058</v>
          </cell>
          <cell r="I12">
            <v>1363026.1711988915</v>
          </cell>
          <cell r="J12">
            <v>0.96078090999999999</v>
          </cell>
          <cell r="K12">
            <v>529138.51395146479</v>
          </cell>
        </row>
        <row r="13">
          <cell r="B13" t="str">
            <v>TAMU</v>
          </cell>
          <cell r="C13">
            <v>63350127.415048331</v>
          </cell>
          <cell r="D13">
            <v>31675063.707524166</v>
          </cell>
          <cell r="E13">
            <v>15189251.231589444</v>
          </cell>
          <cell r="F13">
            <v>16485812.47593472</v>
          </cell>
          <cell r="G13">
            <v>31675063.707524166</v>
          </cell>
          <cell r="H13">
            <v>15189251.231589444</v>
          </cell>
          <cell r="I13">
            <v>16485812.47593472</v>
          </cell>
          <cell r="J13">
            <v>1.00187118</v>
          </cell>
          <cell r="K13">
            <v>6399934.5714145675</v>
          </cell>
        </row>
        <row r="14">
          <cell r="B14" t="str">
            <v>TAMU-Galveston</v>
          </cell>
          <cell r="C14">
            <v>5708922.5033713952</v>
          </cell>
          <cell r="D14">
            <v>2854461.2516856976</v>
          </cell>
          <cell r="E14">
            <v>606099.93905371206</v>
          </cell>
          <cell r="F14">
            <v>846687.31263198529</v>
          </cell>
          <cell r="G14">
            <v>2854461.2516856976</v>
          </cell>
          <cell r="H14">
            <v>606099.93905371206</v>
          </cell>
          <cell r="I14">
            <v>846687.31263198529</v>
          </cell>
          <cell r="J14">
            <v>1.2894862200000001</v>
          </cell>
          <cell r="K14">
            <v>328691.31631829403</v>
          </cell>
        </row>
        <row r="15">
          <cell r="B15" t="str">
            <v>Prairie View</v>
          </cell>
          <cell r="C15">
            <v>9611279.485257756</v>
          </cell>
          <cell r="D15">
            <v>4805639.742628878</v>
          </cell>
          <cell r="E15">
            <v>2273204.4331299271</v>
          </cell>
          <cell r="F15">
            <v>2532435.3094989508</v>
          </cell>
          <cell r="G15">
            <v>4805639.742628878</v>
          </cell>
          <cell r="H15">
            <v>2273204.4331299271</v>
          </cell>
          <cell r="I15">
            <v>2532435.3094989508</v>
          </cell>
          <cell r="J15">
            <v>1.0283424400000001</v>
          </cell>
          <cell r="K15">
            <v>983113.22604161489</v>
          </cell>
        </row>
        <row r="16">
          <cell r="B16" t="str">
            <v>Tarleton</v>
          </cell>
          <cell r="C16">
            <v>9609466.2331559155</v>
          </cell>
          <cell r="D16">
            <v>4804733.1165779578</v>
          </cell>
          <cell r="E16">
            <v>1914013.7363242113</v>
          </cell>
          <cell r="F16">
            <v>2890719.3802537462</v>
          </cell>
          <cell r="G16">
            <v>4804733.1165779578</v>
          </cell>
          <cell r="H16">
            <v>1914013.7363242113</v>
          </cell>
          <cell r="I16">
            <v>2890719.3802537462</v>
          </cell>
          <cell r="J16">
            <v>1.3941155700000001</v>
          </cell>
          <cell r="K16">
            <v>1122202.1920333107</v>
          </cell>
        </row>
        <row r="17">
          <cell r="B17" t="str">
            <v>TAMU-Central</v>
          </cell>
          <cell r="C17">
            <v>1797006.9086982145</v>
          </cell>
          <cell r="D17">
            <v>898503.45434910723</v>
          </cell>
          <cell r="E17">
            <v>326045.03580438928</v>
          </cell>
          <cell r="F17">
            <v>572458.41854471795</v>
          </cell>
          <cell r="G17">
            <v>898503.45434910723</v>
          </cell>
          <cell r="H17">
            <v>326045.03580438928</v>
          </cell>
          <cell r="I17">
            <v>572458.41854471795</v>
          </cell>
          <cell r="J17">
            <v>1.62070603</v>
          </cell>
          <cell r="K17">
            <v>222233.29477329415</v>
          </cell>
        </row>
        <row r="18">
          <cell r="B18" t="str">
            <v>TAMU-CC</v>
          </cell>
          <cell r="C18">
            <v>12043764.227252744</v>
          </cell>
          <cell r="D18">
            <v>6021882.1136263721</v>
          </cell>
          <cell r="E18">
            <v>2323965.2866370226</v>
          </cell>
          <cell r="F18">
            <v>3697916.8269893494</v>
          </cell>
          <cell r="G18">
            <v>6021882.1136263721</v>
          </cell>
          <cell r="H18">
            <v>2323965.2866370226</v>
          </cell>
          <cell r="I18">
            <v>3697916.8269893494</v>
          </cell>
          <cell r="J18">
            <v>1.4688092399999999</v>
          </cell>
          <cell r="K18">
            <v>1435563.2018629371</v>
          </cell>
        </row>
        <row r="19">
          <cell r="B19" t="str">
            <v>TAMU-Kingsville</v>
          </cell>
          <cell r="C19">
            <v>7954019.8083173521</v>
          </cell>
          <cell r="D19">
            <v>3977009.904158676</v>
          </cell>
          <cell r="E19">
            <v>1750407.8817218563</v>
          </cell>
          <cell r="F19">
            <v>2226602.0224368195</v>
          </cell>
          <cell r="G19">
            <v>3977009.904158676</v>
          </cell>
          <cell r="H19">
            <v>1750407.8817218563</v>
          </cell>
          <cell r="I19">
            <v>2226602.0224368195</v>
          </cell>
          <cell r="J19">
            <v>1.17419772</v>
          </cell>
          <cell r="K19">
            <v>864386.106597821</v>
          </cell>
        </row>
        <row r="20">
          <cell r="B20" t="str">
            <v>TAMU-San Antonio</v>
          </cell>
          <cell r="C20">
            <v>2685226.6436393689</v>
          </cell>
          <cell r="D20">
            <v>1342613.3218196845</v>
          </cell>
          <cell r="E20">
            <v>481089.34481997567</v>
          </cell>
          <cell r="F20">
            <v>861523.97699970868</v>
          </cell>
          <cell r="G20">
            <v>1342613.3218196845</v>
          </cell>
          <cell r="H20">
            <v>481089.34481997567</v>
          </cell>
          <cell r="I20">
            <v>861523.97699970868</v>
          </cell>
          <cell r="J20">
            <v>1.65302539</v>
          </cell>
          <cell r="K20">
            <v>334451.03737238684</v>
          </cell>
        </row>
        <row r="21">
          <cell r="B21" t="str">
            <v>TAMI</v>
          </cell>
          <cell r="C21">
            <v>5715745.6222505905</v>
          </cell>
          <cell r="D21">
            <v>2857872.8111252952</v>
          </cell>
          <cell r="E21">
            <v>1273094.8913852083</v>
          </cell>
          <cell r="F21">
            <v>1584777.9197400869</v>
          </cell>
          <cell r="G21">
            <v>2857872.8111252952</v>
          </cell>
          <cell r="H21">
            <v>1273094.8913852083</v>
          </cell>
          <cell r="I21">
            <v>1584777.9197400869</v>
          </cell>
          <cell r="J21">
            <v>1.1490674700000001</v>
          </cell>
          <cell r="K21">
            <v>615224.45504973398</v>
          </cell>
        </row>
        <row r="22">
          <cell r="B22" t="str">
            <v>WTAMU</v>
          </cell>
          <cell r="C22">
            <v>7607077.45645996</v>
          </cell>
          <cell r="D22">
            <v>3803538.72822998</v>
          </cell>
          <cell r="E22">
            <v>1735120.6584092684</v>
          </cell>
          <cell r="F22">
            <v>2068418.0698207114</v>
          </cell>
          <cell r="G22">
            <v>3803538.72822998</v>
          </cell>
          <cell r="H22">
            <v>1735120.6584092684</v>
          </cell>
          <cell r="I22">
            <v>2068418.0698207114</v>
          </cell>
          <cell r="J22">
            <v>1.1003897499999999</v>
          </cell>
          <cell r="K22">
            <v>802977.73206555913</v>
          </cell>
        </row>
        <row r="23">
          <cell r="B23" t="str">
            <v>TAMU-Commerce</v>
          </cell>
          <cell r="C23">
            <v>8643081.9792225324</v>
          </cell>
          <cell r="D23">
            <v>4321540.9896112662</v>
          </cell>
          <cell r="E23">
            <v>1811610.5784128527</v>
          </cell>
          <cell r="F23">
            <v>2509930.411198413</v>
          </cell>
          <cell r="G23">
            <v>4321540.9896112662</v>
          </cell>
          <cell r="H23">
            <v>1811610.5784128527</v>
          </cell>
          <cell r="I23">
            <v>2509930.411198413</v>
          </cell>
          <cell r="J23">
            <v>1.2788945199999997</v>
          </cell>
          <cell r="K23">
            <v>974376.63044646126</v>
          </cell>
        </row>
        <row r="24">
          <cell r="B24" t="str">
            <v>TAMU-Texarkana</v>
          </cell>
          <cell r="C24">
            <v>1382117.053959361</v>
          </cell>
          <cell r="D24">
            <v>691058.52697968052</v>
          </cell>
          <cell r="E24">
            <v>350453.18994757952</v>
          </cell>
          <cell r="F24">
            <v>340605.337032101</v>
          </cell>
          <cell r="G24">
            <v>691058.52697968052</v>
          </cell>
          <cell r="H24">
            <v>350453.18994757952</v>
          </cell>
          <cell r="I24">
            <v>340605.337032101</v>
          </cell>
          <cell r="J24">
            <v>0.89713815000000008</v>
          </cell>
          <cell r="K24">
            <v>132225.9291049263</v>
          </cell>
        </row>
        <row r="25">
          <cell r="B25" t="str">
            <v>UH</v>
          </cell>
          <cell r="C25">
            <v>45773712.23842638</v>
          </cell>
          <cell r="D25">
            <v>22886856.11921319</v>
          </cell>
          <cell r="E25">
            <v>10217163.724556096</v>
          </cell>
          <cell r="F25">
            <v>12669692.394657094</v>
          </cell>
          <cell r="G25">
            <v>22886856.11921319</v>
          </cell>
          <cell r="H25">
            <v>10217163.724556096</v>
          </cell>
          <cell r="I25">
            <v>12669692.394657094</v>
          </cell>
          <cell r="J25">
            <v>1.14465237</v>
          </cell>
          <cell r="K25">
            <v>4918483.8468907038</v>
          </cell>
        </row>
        <row r="26">
          <cell r="B26" t="str">
            <v>UH-Clear Lake</v>
          </cell>
          <cell r="C26">
            <v>5911588.8945033699</v>
          </cell>
          <cell r="D26">
            <v>2955794.447251685</v>
          </cell>
          <cell r="E26">
            <v>1397624.4579013574</v>
          </cell>
          <cell r="F26">
            <v>1558169.9893503275</v>
          </cell>
          <cell r="G26">
            <v>2955794.447251685</v>
          </cell>
          <cell r="H26">
            <v>1397624.4579013574</v>
          </cell>
          <cell r="I26">
            <v>1558169.9893503275</v>
          </cell>
          <cell r="J26">
            <v>1.0291110400000001</v>
          </cell>
          <cell r="K26">
            <v>604895.02701433725</v>
          </cell>
        </row>
        <row r="27">
          <cell r="B27" t="str">
            <v>UH-Downtown</v>
          </cell>
          <cell r="C27">
            <v>9157106.3765570503</v>
          </cell>
          <cell r="D27">
            <v>4578553.1882785251</v>
          </cell>
          <cell r="E27">
            <v>2014554.6209960473</v>
          </cell>
          <cell r="F27">
            <v>2563998.5672824779</v>
          </cell>
          <cell r="G27">
            <v>4578553.1882785251</v>
          </cell>
          <cell r="H27">
            <v>2014554.6209960473</v>
          </cell>
          <cell r="I27">
            <v>2563998.5672824779</v>
          </cell>
          <cell r="J27">
            <v>1.17483432</v>
          </cell>
          <cell r="K27">
            <v>995366.35490439564</v>
          </cell>
        </row>
        <row r="28">
          <cell r="B28" t="str">
            <v>UH-Victoria</v>
          </cell>
          <cell r="C28">
            <v>2868700.3190174019</v>
          </cell>
          <cell r="D28">
            <v>1434350.1595087009</v>
          </cell>
          <cell r="E28">
            <v>611365.63215490454</v>
          </cell>
          <cell r="F28">
            <v>822984.52735379653</v>
          </cell>
          <cell r="G28">
            <v>1434350.1595087009</v>
          </cell>
          <cell r="H28">
            <v>611365.63215490454</v>
          </cell>
          <cell r="I28">
            <v>822984.52735379653</v>
          </cell>
          <cell r="J28">
            <v>1.2425919700000001</v>
          </cell>
          <cell r="K28">
            <v>319489.69066823059</v>
          </cell>
        </row>
        <row r="29">
          <cell r="B29" t="str">
            <v>Midwestern</v>
          </cell>
          <cell r="C29">
            <v>5865451.8499927111</v>
          </cell>
          <cell r="D29">
            <v>2932725.9249963555</v>
          </cell>
          <cell r="E29">
            <v>1273536.957313509</v>
          </cell>
          <cell r="F29">
            <v>1659188.9676828468</v>
          </cell>
          <cell r="G29">
            <v>2932725.9249963555</v>
          </cell>
          <cell r="H29">
            <v>1273536.957313509</v>
          </cell>
          <cell r="I29">
            <v>1659188.9676828468</v>
          </cell>
          <cell r="J29">
            <v>1.2026027500000001</v>
          </cell>
          <cell r="K29">
            <v>644111.46555766196</v>
          </cell>
        </row>
        <row r="30">
          <cell r="B30" t="str">
            <v>UNT</v>
          </cell>
          <cell r="C30">
            <v>33713749.249093249</v>
          </cell>
          <cell r="D30">
            <v>16856874.624546625</v>
          </cell>
          <cell r="E30">
            <v>7742527.8684881162</v>
          </cell>
          <cell r="F30">
            <v>9114346.7560585067</v>
          </cell>
          <cell r="G30">
            <v>16856874.624546625</v>
          </cell>
          <cell r="H30">
            <v>7742527.8684881162</v>
          </cell>
          <cell r="I30">
            <v>9114346.7560585067</v>
          </cell>
          <cell r="J30">
            <v>1.0866274300000001</v>
          </cell>
          <cell r="K30">
            <v>3538268.0098483749</v>
          </cell>
        </row>
        <row r="31">
          <cell r="B31" t="str">
            <v>UNT-Dallas</v>
          </cell>
          <cell r="C31">
            <v>2276582.6287558633</v>
          </cell>
          <cell r="D31">
            <v>1138291.3143779316</v>
          </cell>
          <cell r="E31">
            <v>468293.31934790034</v>
          </cell>
          <cell r="F31">
            <v>669997.99503003131</v>
          </cell>
          <cell r="G31">
            <v>1138291.3143779316</v>
          </cell>
          <cell r="H31">
            <v>468293.31934790034</v>
          </cell>
          <cell r="I31">
            <v>669997.99503003131</v>
          </cell>
          <cell r="J31">
            <v>1.32066733</v>
          </cell>
          <cell r="K31">
            <v>260098.99951430957</v>
          </cell>
        </row>
        <row r="32">
          <cell r="B32" t="str">
            <v>SFA</v>
          </cell>
          <cell r="C32">
            <v>13050096.803484164</v>
          </cell>
          <cell r="D32">
            <v>6525048.4017420821</v>
          </cell>
          <cell r="E32">
            <v>2828098.2453449587</v>
          </cell>
          <cell r="F32">
            <v>3696950.1563971238</v>
          </cell>
          <cell r="G32">
            <v>6525048.4017420821</v>
          </cell>
          <cell r="H32">
            <v>2828098.2453449587</v>
          </cell>
          <cell r="I32">
            <v>3696950.1563971238</v>
          </cell>
          <cell r="J32">
            <v>1.20666578</v>
          </cell>
          <cell r="K32">
            <v>1435187.932002784</v>
          </cell>
        </row>
        <row r="33">
          <cell r="B33" t="str">
            <v>TSU</v>
          </cell>
          <cell r="C33">
            <v>12606709.993801983</v>
          </cell>
          <cell r="D33">
            <v>6303354.9969009915</v>
          </cell>
          <cell r="E33">
            <v>2691966.9804682774</v>
          </cell>
          <cell r="F33">
            <v>3611388.0164327142</v>
          </cell>
          <cell r="G33">
            <v>6303354.9969009915</v>
          </cell>
          <cell r="H33">
            <v>2691966.9804682774</v>
          </cell>
          <cell r="I33">
            <v>3611388.0164327142</v>
          </cell>
          <cell r="J33">
            <v>1.2383468899999999</v>
          </cell>
          <cell r="K33">
            <v>1401971.9714086798</v>
          </cell>
        </row>
        <row r="34">
          <cell r="B34" t="str">
            <v>TTU</v>
          </cell>
          <cell r="C34">
            <v>37219579.077593289</v>
          </cell>
          <cell r="D34">
            <v>18609789.538796645</v>
          </cell>
          <cell r="E34">
            <v>9063945.8867170513</v>
          </cell>
          <cell r="F34">
            <v>9545843.6520795934</v>
          </cell>
          <cell r="G34">
            <v>18609789.538796645</v>
          </cell>
          <cell r="H34">
            <v>9063945.8867170513</v>
          </cell>
          <cell r="I34">
            <v>9545843.6520795934</v>
          </cell>
          <cell r="J34">
            <v>0.97215363999999993</v>
          </cell>
          <cell r="K34">
            <v>3705778.8259719131</v>
          </cell>
        </row>
        <row r="35">
          <cell r="B35" t="str">
            <v>Angelo</v>
          </cell>
          <cell r="C35">
            <v>6818350.2517482918</v>
          </cell>
          <cell r="D35">
            <v>3409175.1258741459</v>
          </cell>
          <cell r="E35">
            <v>1459207.53512762</v>
          </cell>
          <cell r="F35">
            <v>1949967.5907465261</v>
          </cell>
          <cell r="G35">
            <v>3409175.1258741459</v>
          </cell>
          <cell r="H35">
            <v>1459207.53512762</v>
          </cell>
          <cell r="I35">
            <v>1949967.5907465261</v>
          </cell>
          <cell r="J35">
            <v>1.2335257599999998</v>
          </cell>
          <cell r="K35">
            <v>756994.23461075663</v>
          </cell>
        </row>
        <row r="36">
          <cell r="B36" t="str">
            <v>TWU</v>
          </cell>
          <cell r="C36">
            <v>11476034.973522253</v>
          </cell>
          <cell r="D36">
            <v>5738017.4867611267</v>
          </cell>
          <cell r="E36">
            <v>2683554.5877049631</v>
          </cell>
          <cell r="F36">
            <v>3054462.8990561636</v>
          </cell>
          <cell r="G36">
            <v>5738017.4867611267</v>
          </cell>
          <cell r="H36">
            <v>2683554.5877049631</v>
          </cell>
          <cell r="I36">
            <v>3054462.8990561636</v>
          </cell>
          <cell r="J36">
            <v>1.0506602800000002</v>
          </cell>
          <cell r="K36">
            <v>1185768.8381029789</v>
          </cell>
        </row>
        <row r="37">
          <cell r="B37" t="str">
            <v>Lamar</v>
          </cell>
          <cell r="C37">
            <v>10567161.268997066</v>
          </cell>
          <cell r="D37">
            <v>5283580.6344985329</v>
          </cell>
          <cell r="E37">
            <v>2648234.3619206231</v>
          </cell>
          <cell r="F37">
            <v>2635346.2725779093</v>
          </cell>
          <cell r="G37">
            <v>5283580.6344985329</v>
          </cell>
          <cell r="H37">
            <v>2648234.3619206231</v>
          </cell>
          <cell r="I37">
            <v>2635346.2725779093</v>
          </cell>
          <cell r="J37">
            <v>0.91858460999999991</v>
          </cell>
          <cell r="K37">
            <v>1023064.1493793651</v>
          </cell>
        </row>
        <row r="38">
          <cell r="B38" t="str">
            <v>Sam Houston</v>
          </cell>
          <cell r="C38">
            <v>15181113.590270456</v>
          </cell>
          <cell r="D38">
            <v>7590556.795135228</v>
          </cell>
          <cell r="E38">
            <v>3562081.3122848826</v>
          </cell>
          <cell r="F38">
            <v>4028475.4828503453</v>
          </cell>
          <cell r="G38">
            <v>7590556.795135228</v>
          </cell>
          <cell r="H38">
            <v>3562081.3122848826</v>
          </cell>
          <cell r="I38">
            <v>4028475.4828503453</v>
          </cell>
          <cell r="J38">
            <v>1.0439381999999999</v>
          </cell>
          <cell r="K38">
            <v>1563888.9226979467</v>
          </cell>
        </row>
        <row r="39">
          <cell r="B39" t="str">
            <v>TxStU-SM</v>
          </cell>
          <cell r="C39">
            <v>29555589.025835741</v>
          </cell>
          <cell r="D39">
            <v>14777794.512917871</v>
          </cell>
          <cell r="E39">
            <v>6649786.6955529982</v>
          </cell>
          <cell r="F39">
            <v>8128007.8173648724</v>
          </cell>
          <cell r="G39">
            <v>14777794.512917871</v>
          </cell>
          <cell r="H39">
            <v>6649786.6955529982</v>
          </cell>
          <cell r="I39">
            <v>8128007.8173648724</v>
          </cell>
          <cell r="J39">
            <v>1.1282732500000001</v>
          </cell>
          <cell r="K39">
            <v>3155362.7279829853</v>
          </cell>
        </row>
        <row r="40">
          <cell r="B40" t="str">
            <v>Sul Ross</v>
          </cell>
          <cell r="C40">
            <v>3359581.6448495379</v>
          </cell>
          <cell r="D40">
            <v>1679790.8224247689</v>
          </cell>
          <cell r="E40">
            <v>601522.76901936834</v>
          </cell>
          <cell r="F40">
            <v>1078268.0534054006</v>
          </cell>
          <cell r="G40">
            <v>1679790.8224247689</v>
          </cell>
          <cell r="H40">
            <v>601522.76901936834</v>
          </cell>
          <cell r="I40">
            <v>1078268.0534054006</v>
          </cell>
          <cell r="J40">
            <v>1.6546744499999999</v>
          </cell>
          <cell r="K40">
            <v>418592.95696312626</v>
          </cell>
        </row>
        <row r="41">
          <cell r="B41" t="str">
            <v>Sul Ross - RG</v>
          </cell>
          <cell r="C41">
            <v>344152.88510861818</v>
          </cell>
          <cell r="D41">
            <v>172076.44255430909</v>
          </cell>
          <cell r="E41">
            <v>172076.44255430909</v>
          </cell>
          <cell r="F41">
            <v>0</v>
          </cell>
          <cell r="G41">
            <v>172076.44255430909</v>
          </cell>
          <cell r="H41">
            <v>172076.44255430909</v>
          </cell>
          <cell r="I41">
            <v>0</v>
          </cell>
          <cell r="J41">
            <v>0</v>
          </cell>
          <cell r="K41">
            <v>0</v>
          </cell>
        </row>
        <row r="42">
          <cell r="B42" t="str">
            <v>TAMU-CVM</v>
          </cell>
          <cell r="C42">
            <v>6459323.375</v>
          </cell>
          <cell r="D42">
            <v>3229661.6875</v>
          </cell>
          <cell r="E42">
            <v>3229661.6875</v>
          </cell>
          <cell r="G42">
            <v>3229661.6875</v>
          </cell>
          <cell r="H42">
            <v>3229661.6875</v>
          </cell>
        </row>
        <row r="43">
          <cell r="B43" t="str">
            <v>Total Universities</v>
          </cell>
          <cell r="C43">
            <v>628335249.85523474</v>
          </cell>
          <cell r="D43">
            <v>314167624.92761737</v>
          </cell>
          <cell r="E43">
            <v>143658962.75088418</v>
          </cell>
          <cell r="F43">
            <v>169106988.17673308</v>
          </cell>
          <cell r="G43">
            <v>314167624.92761737</v>
          </cell>
          <cell r="H43">
            <v>143658962.75088418</v>
          </cell>
          <cell r="I43">
            <v>169106988.17673308</v>
          </cell>
          <cell r="K43">
            <v>65648791.133583836</v>
          </cell>
        </row>
        <row r="44">
          <cell r="B44" t="str">
            <v>TSTC-Harlingen</v>
          </cell>
          <cell r="C44">
            <v>5280450.5362915322</v>
          </cell>
          <cell r="D44">
            <v>2640225.2681457661</v>
          </cell>
          <cell r="E44">
            <v>1040611.9281960414</v>
          </cell>
          <cell r="F44">
            <v>1599613.339949725</v>
          </cell>
          <cell r="G44">
            <v>2640225.2681457661</v>
          </cell>
          <cell r="H44">
            <v>1040611.9281960414</v>
          </cell>
          <cell r="I44">
            <v>1599613.339949725</v>
          </cell>
          <cell r="J44">
            <v>1.4189402599999998</v>
          </cell>
          <cell r="K44">
            <v>620983.69311092887</v>
          </cell>
        </row>
        <row r="45">
          <cell r="B45" t="str">
            <v>TSTC-West Texas</v>
          </cell>
          <cell r="C45">
            <v>2266189.1170991128</v>
          </cell>
          <cell r="D45">
            <v>1133094.5585495564</v>
          </cell>
          <cell r="E45">
            <v>342316.13109345734</v>
          </cell>
          <cell r="F45">
            <v>790778.42745609919</v>
          </cell>
          <cell r="G45">
            <v>1133094.5585495564</v>
          </cell>
          <cell r="H45">
            <v>342316.13109345734</v>
          </cell>
          <cell r="I45">
            <v>790778.42745609919</v>
          </cell>
          <cell r="J45">
            <v>2.13238364</v>
          </cell>
          <cell r="K45">
            <v>306987.00495306886</v>
          </cell>
        </row>
        <row r="46">
          <cell r="B46" t="str">
            <v>TSTC-Marshall</v>
          </cell>
          <cell r="C46">
            <v>788621.28418724553</v>
          </cell>
          <cell r="D46">
            <v>394310.64209362277</v>
          </cell>
          <cell r="E46">
            <v>198982.20301786024</v>
          </cell>
          <cell r="F46">
            <v>195328.43907576252</v>
          </cell>
          <cell r="G46">
            <v>394310.64209362277</v>
          </cell>
          <cell r="H46">
            <v>198982.20301786024</v>
          </cell>
          <cell r="I46">
            <v>195328.43907576252</v>
          </cell>
          <cell r="J46">
            <v>0.90612714000000005</v>
          </cell>
          <cell r="K46">
            <v>75828.184497806418</v>
          </cell>
        </row>
        <row r="47">
          <cell r="B47" t="str">
            <v>TSTC-Waco</v>
          </cell>
          <cell r="C47">
            <v>7258481.7088005599</v>
          </cell>
          <cell r="D47">
            <v>3629240.8544002799</v>
          </cell>
          <cell r="E47">
            <v>1474938.368955266</v>
          </cell>
          <cell r="F47">
            <v>2154302.4854450142</v>
          </cell>
          <cell r="G47">
            <v>3629240.8544002799</v>
          </cell>
          <cell r="H47">
            <v>1474938.368955266</v>
          </cell>
          <cell r="I47">
            <v>2154302.4854450142</v>
          </cell>
          <cell r="J47">
            <v>1.3482508500000001</v>
          </cell>
          <cell r="K47">
            <v>836318.80285003362</v>
          </cell>
        </row>
        <row r="48">
          <cell r="B48" t="str">
            <v>Lamar-IOT</v>
          </cell>
          <cell r="C48">
            <v>2177034.3285536775</v>
          </cell>
          <cell r="D48">
            <v>1088517.1642768388</v>
          </cell>
          <cell r="E48">
            <v>596659.48082407913</v>
          </cell>
          <cell r="F48">
            <v>491857.68345275958</v>
          </cell>
          <cell r="G48">
            <v>1088517.1642768388</v>
          </cell>
          <cell r="H48">
            <v>596659.48082407913</v>
          </cell>
          <cell r="I48">
            <v>491857.68345275958</v>
          </cell>
          <cell r="J48">
            <v>0.76094068999999998</v>
          </cell>
          <cell r="K48">
            <v>190943.39433620911</v>
          </cell>
        </row>
        <row r="49">
          <cell r="B49" t="str">
            <v>Lamar-Orange</v>
          </cell>
          <cell r="C49">
            <v>1896543.1267362759</v>
          </cell>
          <cell r="D49">
            <v>948271.56336813793</v>
          </cell>
          <cell r="E49">
            <v>443748.56014510535</v>
          </cell>
          <cell r="F49">
            <v>504523.00322303263</v>
          </cell>
          <cell r="G49">
            <v>948271.56336813793</v>
          </cell>
          <cell r="H49">
            <v>443748.56014510535</v>
          </cell>
          <cell r="I49">
            <v>504523.00322303263</v>
          </cell>
          <cell r="J49">
            <v>1.0494987099999999</v>
          </cell>
          <cell r="K49">
            <v>195860.18069260585</v>
          </cell>
        </row>
        <row r="50">
          <cell r="B50" t="str">
            <v>Lamar-Port Arthur</v>
          </cell>
          <cell r="C50">
            <v>2209188.043096737</v>
          </cell>
          <cell r="D50">
            <v>1104594.0215483685</v>
          </cell>
          <cell r="E50">
            <v>523516.20297679433</v>
          </cell>
          <cell r="F50">
            <v>581077.81857157417</v>
          </cell>
          <cell r="G50">
            <v>1104594.0215483685</v>
          </cell>
          <cell r="H50">
            <v>523516.20297679433</v>
          </cell>
          <cell r="I50">
            <v>581077.81857157417</v>
          </cell>
          <cell r="J50">
            <v>1.0245710100000001</v>
          </cell>
          <cell r="K50">
            <v>225579.42019460743</v>
          </cell>
        </row>
        <row r="51">
          <cell r="B51" t="str">
            <v>Total TSTC and Lamar</v>
          </cell>
          <cell r="C51">
            <v>21876508.144765139</v>
          </cell>
          <cell r="D51">
            <v>10938254.072382569</v>
          </cell>
          <cell r="E51">
            <v>4620772.8752086032</v>
          </cell>
          <cell r="F51">
            <v>6317481.197173967</v>
          </cell>
          <cell r="G51">
            <v>10938254.072382569</v>
          </cell>
          <cell r="H51">
            <v>4620772.8752086032</v>
          </cell>
          <cell r="I51">
            <v>6317481.197173967</v>
          </cell>
          <cell r="K51">
            <v>2452500.68063526</v>
          </cell>
        </row>
        <row r="52">
          <cell r="B52" t="str">
            <v>Formula Total</v>
          </cell>
          <cell r="C52">
            <v>650211758</v>
          </cell>
          <cell r="D52">
            <v>325105879</v>
          </cell>
          <cell r="E52">
            <v>148279735.62609279</v>
          </cell>
          <cell r="F52">
            <v>175424469.37390703</v>
          </cell>
          <cell r="G52">
            <v>325105879</v>
          </cell>
          <cell r="H52">
            <v>148279735.62609279</v>
          </cell>
          <cell r="I52">
            <v>175424469.37390703</v>
          </cell>
          <cell r="K52">
            <v>68101291.814219102</v>
          </cell>
        </row>
        <row r="54">
          <cell r="B54" t="str">
            <v>Small Institution Set-Aside</v>
          </cell>
          <cell r="C54">
            <v>26628150</v>
          </cell>
          <cell r="D54" t="str">
            <v>Not included in Table Above</v>
          </cell>
        </row>
        <row r="55">
          <cell r="B55" t="str">
            <v>TAMUG Set-Aside</v>
          </cell>
          <cell r="C55">
            <v>2803348</v>
          </cell>
          <cell r="D55" t="str">
            <v>Added to TAMUG's Annual amount in table above</v>
          </cell>
        </row>
        <row r="56">
          <cell r="B56" t="str">
            <v>Total Appropriation</v>
          </cell>
          <cell r="C56">
            <v>676839908</v>
          </cell>
        </row>
        <row r="57">
          <cell r="B57"/>
          <cell r="C57" t="str">
            <v>Rates</v>
          </cell>
          <cell r="D57">
            <v>4.9537202571176158</v>
          </cell>
          <cell r="E57">
            <v>2.3777857234164554</v>
          </cell>
          <cell r="F57">
            <v>2.5759345337011603</v>
          </cell>
          <cell r="G57">
            <v>4.9537202571176158</v>
          </cell>
          <cell r="H57">
            <v>2.3777857234164554</v>
          </cell>
          <cell r="I57">
            <v>2.5759345337011603</v>
          </cell>
          <cell r="J57" t="str">
            <v>HRI Rate3</v>
          </cell>
          <cell r="K57">
            <v>6.25</v>
          </cell>
        </row>
        <row r="58">
          <cell r="C58" t="str">
            <v>Percentages2</v>
          </cell>
          <cell r="D58">
            <v>1</v>
          </cell>
          <cell r="E58">
            <v>0.48</v>
          </cell>
          <cell r="F58">
            <v>0.52</v>
          </cell>
          <cell r="G58">
            <v>1</v>
          </cell>
          <cell r="H58">
            <v>0.52</v>
          </cell>
          <cell r="I58">
            <v>0.48</v>
          </cell>
        </row>
        <row r="59">
          <cell r="D59">
            <v>5.8541475290984097</v>
          </cell>
          <cell r="E59">
            <v>0.90042727198079398</v>
          </cell>
        </row>
        <row r="68">
          <cell r="C68" t="str">
            <v>FY 2012 - FY 2013 Total</v>
          </cell>
          <cell r="D68" t="str">
            <v>FY 2012</v>
          </cell>
          <cell r="E68" t="str">
            <v>O&amp;M 
Funding</v>
          </cell>
          <cell r="F68" t="str">
            <v>Utility 
Funding</v>
          </cell>
          <cell r="G68" t="str">
            <v>FY 2013</v>
          </cell>
          <cell r="H68" t="str">
            <v>O&amp;M 
Funding</v>
          </cell>
          <cell r="I68" t="str">
            <v>Utility 
Funding</v>
          </cell>
          <cell r="J68" t="str">
            <v>Utility Rate Adjustment</v>
          </cell>
          <cell r="K68" t="str">
            <v>Adjusted Utility Square Feet</v>
          </cell>
        </row>
        <row r="69">
          <cell r="B69" t="str">
            <v>Texas Engineering Experiment Station (TEES)</v>
          </cell>
          <cell r="C69">
            <v>7933803.3100056592</v>
          </cell>
          <cell r="D69">
            <v>3966901.6550028296</v>
          </cell>
          <cell r="E69">
            <v>1902261.8677332923</v>
          </cell>
          <cell r="F69">
            <v>2064639.7872695373</v>
          </cell>
          <cell r="G69">
            <v>3966901.6550028296</v>
          </cell>
          <cell r="H69">
            <v>1902261.8677332923</v>
          </cell>
          <cell r="I69">
            <v>2064639.7872695373</v>
          </cell>
          <cell r="J69">
            <v>1.00187118</v>
          </cell>
          <cell r="K69">
            <v>801510.97019651998</v>
          </cell>
        </row>
        <row r="70">
          <cell r="B70" t="str">
            <v>Texas Engineering Extension Service (TEEX)</v>
          </cell>
          <cell r="C70">
            <v>2895728.0293867262</v>
          </cell>
          <cell r="D70">
            <v>1447864.0146933631</v>
          </cell>
          <cell r="E70">
            <v>694299.16452326451</v>
          </cell>
          <cell r="F70">
            <v>753564.85017009871</v>
          </cell>
          <cell r="G70">
            <v>1447864.0146933631</v>
          </cell>
          <cell r="H70">
            <v>694299.16452326451</v>
          </cell>
          <cell r="I70">
            <v>753564.85017009871</v>
          </cell>
          <cell r="J70">
            <v>1.00187118</v>
          </cell>
          <cell r="K70">
            <v>292540.37333292002</v>
          </cell>
        </row>
        <row r="71">
          <cell r="B71" t="str">
            <v>Texas Transportation Institute (TTI)</v>
          </cell>
          <cell r="C71">
            <v>3351318.7116268617</v>
          </cell>
          <cell r="D71">
            <v>1675659.3558134309</v>
          </cell>
          <cell r="E71">
            <v>803534.64065701643</v>
          </cell>
          <cell r="F71">
            <v>872124.71515641443</v>
          </cell>
          <cell r="G71">
            <v>1675659.3558134309</v>
          </cell>
          <cell r="H71">
            <v>803534.64065701643</v>
          </cell>
          <cell r="I71">
            <v>872124.71515641443</v>
          </cell>
          <cell r="J71">
            <v>1.00187118</v>
          </cell>
          <cell r="K71">
            <v>338566.33534211997</v>
          </cell>
        </row>
        <row r="72">
          <cell r="B72" t="str">
            <v>Texas AgriLife Research (TAES)</v>
          </cell>
          <cell r="C72">
            <v>10000274.977654513</v>
          </cell>
          <cell r="D72">
            <v>5000137.4888272565</v>
          </cell>
          <cell r="E72">
            <v>2397732.9678501962</v>
          </cell>
          <cell r="F72">
            <v>2602404.5209770598</v>
          </cell>
          <cell r="G72">
            <v>5000137.4888272565</v>
          </cell>
          <cell r="H72">
            <v>2397732.9678501962</v>
          </cell>
          <cell r="I72">
            <v>2602404.5209770598</v>
          </cell>
          <cell r="J72">
            <v>1.00187118</v>
          </cell>
          <cell r="K72">
            <v>1010275.8773290199</v>
          </cell>
        </row>
        <row r="73">
          <cell r="B73" t="str">
            <v>Texas AgriLife Extension Service (TAEX)</v>
          </cell>
          <cell r="C73">
            <v>1285997.4253262866</v>
          </cell>
          <cell r="D73">
            <v>642998.71266314329</v>
          </cell>
          <cell r="E73">
            <v>308339.36368402885</v>
          </cell>
          <cell r="F73">
            <v>334659.34897911444</v>
          </cell>
          <cell r="G73">
            <v>642998.71266314329</v>
          </cell>
          <cell r="H73">
            <v>308339.36368402885</v>
          </cell>
          <cell r="I73">
            <v>334659.34897911444</v>
          </cell>
          <cell r="J73">
            <v>1.00187118</v>
          </cell>
          <cell r="K73">
            <v>129917.6452665</v>
          </cell>
        </row>
        <row r="74">
          <cell r="B74" t="str">
            <v>Texas Vet. Med. Diagnostic Lab. (TVMDL)4</v>
          </cell>
          <cell r="C74">
            <v>984567.76083588763</v>
          </cell>
          <cell r="D74">
            <v>492283.88041794382</v>
          </cell>
          <cell r="E74">
            <v>236066.56662078568</v>
          </cell>
          <cell r="F74">
            <v>256217.31379715813</v>
          </cell>
          <cell r="G74">
            <v>492283.88041794382</v>
          </cell>
          <cell r="H74">
            <v>236066.56662078568</v>
          </cell>
          <cell r="I74">
            <v>256217.31379715813</v>
          </cell>
          <cell r="J74">
            <v>1.00187118</v>
          </cell>
          <cell r="K74">
            <v>99465.770750399999</v>
          </cell>
        </row>
        <row r="75">
          <cell r="B75" t="str">
            <v>Texas Forest Service (TFS)</v>
          </cell>
          <cell r="C75">
            <v>210995.80660298493</v>
          </cell>
          <cell r="D75">
            <v>105497.90330149246</v>
          </cell>
          <cell r="E75">
            <v>50589.769051408504</v>
          </cell>
          <cell r="F75">
            <v>54908.13425008396</v>
          </cell>
          <cell r="G75">
            <v>105497.90330149246</v>
          </cell>
          <cell r="H75">
            <v>50589.769051408504</v>
          </cell>
          <cell r="I75">
            <v>54908.13425008396</v>
          </cell>
          <cell r="J75">
            <v>1.00187118</v>
          </cell>
          <cell r="K75">
            <v>21315.811225679998</v>
          </cell>
        </row>
        <row r="76">
          <cell r="B76" t="str">
            <v>Total</v>
          </cell>
          <cell r="C76">
            <v>26662686.021438919</v>
          </cell>
          <cell r="D76">
            <v>13331343.01071946</v>
          </cell>
          <cell r="E76">
            <v>6392824.3401199915</v>
          </cell>
          <cell r="F76">
            <v>6938518.6705994671</v>
          </cell>
          <cell r="G76">
            <v>13331343.01071946</v>
          </cell>
          <cell r="H76">
            <v>6392824.3401199915</v>
          </cell>
          <cell r="I76">
            <v>6938518.6705994671</v>
          </cell>
          <cell r="K76">
            <v>2693592.7834431599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enarios"/>
      <sheetName val="I and O"/>
      <sheetName val="Cost Study"/>
      <sheetName val="SCH"/>
      <sheetName val="Comparison"/>
      <sheetName val="Enroll Projs"/>
      <sheetName val="CPI"/>
      <sheetName val="Law VM Tuition"/>
      <sheetName val="CBM"/>
      <sheetName val="NACUBO"/>
      <sheetName val="Infrastructure"/>
      <sheetName val="Rates"/>
      <sheetName val="TAMU"/>
      <sheetName val="Utility Study"/>
      <sheetName val="SIS"/>
      <sheetName val="At-Risk"/>
    </sheetNames>
    <sheetDataSet>
      <sheetData sheetId="0" refreshError="1"/>
      <sheetData sheetId="1">
        <row r="1">
          <cell r="A1" t="str">
            <v>Formula Funding - FY 2012 - FY 2013 Biennium - Commissioner's Recommendation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>
        <row r="2">
          <cell r="G2" t="str">
            <v>FY 2010</v>
          </cell>
          <cell r="H2" t="str">
            <v>FY 2011</v>
          </cell>
        </row>
        <row r="3">
          <cell r="C3" t="str">
            <v>Statewide O&amp;M Rate</v>
          </cell>
          <cell r="F3">
            <v>0.48</v>
          </cell>
          <cell r="G3">
            <v>3.0635135999999998</v>
          </cell>
          <cell r="H3">
            <v>3.0635135999999998</v>
          </cell>
          <cell r="I3">
            <v>4308154.3679814339</v>
          </cell>
        </row>
        <row r="4">
          <cell r="C4" t="str">
            <v>Statewide Utility Rate2</v>
          </cell>
          <cell r="F4">
            <v>0.52</v>
          </cell>
          <cell r="G4">
            <v>3.3188064000000002</v>
          </cell>
          <cell r="H4">
            <v>3.3188064000000002</v>
          </cell>
        </row>
        <row r="5">
          <cell r="C5" t="str">
            <v>Statewide Infrastructure Rate</v>
          </cell>
          <cell r="F5">
            <v>1</v>
          </cell>
          <cell r="G5">
            <v>6.38232</v>
          </cell>
          <cell r="H5">
            <v>6.38232</v>
          </cell>
          <cell r="I5">
            <v>1</v>
          </cell>
        </row>
        <row r="6">
          <cell r="C6" t="str">
            <v>FY 2010</v>
          </cell>
          <cell r="G6" t="str">
            <v>FY 2011</v>
          </cell>
        </row>
        <row r="7">
          <cell r="A7" t="str">
            <v>Insitution</v>
          </cell>
          <cell r="C7" t="str">
            <v>Total 
Funding</v>
          </cell>
          <cell r="D7" t="str">
            <v>O&amp;M 
Funding</v>
          </cell>
          <cell r="E7" t="str">
            <v>Utility 
Funding</v>
          </cell>
          <cell r="F7" t="str">
            <v>Institution Adjusted Utility Rate</v>
          </cell>
          <cell r="G7" t="str">
            <v>Total 
Funding</v>
          </cell>
          <cell r="H7" t="str">
            <v>O&amp;M 
Funding</v>
          </cell>
          <cell r="I7" t="str">
            <v>Utility 
Funding</v>
          </cell>
          <cell r="J7" t="str">
            <v>Institution Adjusted Utility Rate</v>
          </cell>
          <cell r="K7" t="str">
            <v>Small Institution Supplement2</v>
          </cell>
          <cell r="L7" t="str">
            <v>Adjusted 
Institution 
Rate</v>
          </cell>
          <cell r="M7" t="str">
            <v xml:space="preserve">Predicted
Square
Feet1 </v>
          </cell>
        </row>
        <row r="8">
          <cell r="B8" t="str">
            <v>UT-Arlington</v>
          </cell>
          <cell r="C8">
            <v>15952187.608521242</v>
          </cell>
          <cell r="D8">
            <v>7559114.4584600292</v>
          </cell>
          <cell r="E8">
            <v>8393073.1500612125</v>
          </cell>
          <cell r="F8">
            <v>3.401495490285984</v>
          </cell>
          <cell r="G8">
            <v>15952187.608521242</v>
          </cell>
          <cell r="H8">
            <v>7559114.4584600292</v>
          </cell>
          <cell r="I8">
            <v>8393073.1500612125</v>
          </cell>
          <cell r="J8">
            <v>3.401495490285984</v>
          </cell>
        </row>
        <row r="9">
          <cell r="B9" t="str">
            <v>UT-Austin</v>
          </cell>
          <cell r="C9">
            <v>67008365.666226089</v>
          </cell>
          <cell r="D9">
            <v>30867568.351705309</v>
          </cell>
          <cell r="E9">
            <v>36140797.314520776</v>
          </cell>
          <cell r="F9">
            <v>3.5868657623547842</v>
          </cell>
          <cell r="G9">
            <v>67008365.666226089</v>
          </cell>
          <cell r="H9">
            <v>30867568.351705309</v>
          </cell>
          <cell r="I9">
            <v>36140797.314520776</v>
          </cell>
          <cell r="J9">
            <v>3.5868657623547842</v>
          </cell>
        </row>
        <row r="10">
          <cell r="B10" t="str">
            <v>UT-Dallas</v>
          </cell>
          <cell r="C10">
            <v>11520987.57984625</v>
          </cell>
          <cell r="D10">
            <v>5503021.0897955932</v>
          </cell>
          <cell r="E10">
            <v>6017966.4900506567</v>
          </cell>
          <cell r="F10">
            <v>3.350181997448832</v>
          </cell>
          <cell r="G10">
            <v>11520987.57984625</v>
          </cell>
          <cell r="H10">
            <v>5503021.0897955932</v>
          </cell>
          <cell r="I10">
            <v>6017966.4900506567</v>
          </cell>
          <cell r="J10">
            <v>3.350181997448832</v>
          </cell>
        </row>
        <row r="11">
          <cell r="B11" t="str">
            <v>UT-El Paso</v>
          </cell>
          <cell r="C11">
            <v>12776632.389647301</v>
          </cell>
          <cell r="D11">
            <v>6069265.0275368653</v>
          </cell>
          <cell r="E11">
            <v>6707367.362110436</v>
          </cell>
          <cell r="F11">
            <v>3.3856012286154251</v>
          </cell>
          <cell r="G11">
            <v>12776632.389647301</v>
          </cell>
          <cell r="H11">
            <v>6069265.0275368653</v>
          </cell>
          <cell r="I11">
            <v>6707367.362110436</v>
          </cell>
          <cell r="J11">
            <v>3.3856012286154251</v>
          </cell>
        </row>
        <row r="12">
          <cell r="B12" t="str">
            <v>UT-Pan American</v>
          </cell>
          <cell r="C12">
            <v>10296550.169968395</v>
          </cell>
          <cell r="D12">
            <v>4720101.5766204949</v>
          </cell>
          <cell r="E12">
            <v>5576448.5933478996</v>
          </cell>
          <cell r="F12">
            <v>3.6193132347066235</v>
          </cell>
          <cell r="G12">
            <v>10296550.169968395</v>
          </cell>
          <cell r="H12">
            <v>4720101.5766204949</v>
          </cell>
          <cell r="I12">
            <v>5576448.5933478996</v>
          </cell>
          <cell r="J12">
            <v>3.6193132347066235</v>
          </cell>
        </row>
        <row r="13">
          <cell r="B13" t="str">
            <v>UT-Brownsville</v>
          </cell>
          <cell r="C13">
            <v>4323869.2665447649</v>
          </cell>
          <cell r="D13">
            <v>1919768.5438123595</v>
          </cell>
          <cell r="E13">
            <v>1915550.7227324052</v>
          </cell>
          <cell r="F13">
            <v>3.056782917656832</v>
          </cell>
          <cell r="G13">
            <v>4323869.2665447649</v>
          </cell>
          <cell r="H13">
            <v>1919768.5438123595</v>
          </cell>
          <cell r="I13">
            <v>1915550.7227324052</v>
          </cell>
          <cell r="J13">
            <v>3.056782917656832</v>
          </cell>
        </row>
        <row r="14">
          <cell r="B14" t="str">
            <v>UT-Permian Basin</v>
          </cell>
          <cell r="C14">
            <v>2730364.160104319</v>
          </cell>
          <cell r="D14">
            <v>921195.28904960654</v>
          </cell>
          <cell r="E14">
            <v>1059168.8710547125</v>
          </cell>
          <cell r="F14">
            <v>3.5223565293309118</v>
          </cell>
          <cell r="G14">
            <v>2730364.160104319</v>
          </cell>
          <cell r="H14">
            <v>921195.28904960654</v>
          </cell>
          <cell r="I14">
            <v>1059168.8710547125</v>
          </cell>
          <cell r="J14">
            <v>3.5223565293309118</v>
          </cell>
        </row>
        <row r="15">
          <cell r="B15" t="str">
            <v>UT-San Antonio</v>
          </cell>
          <cell r="C15">
            <v>15033940.477889555</v>
          </cell>
          <cell r="D15">
            <v>7790111.1103745531</v>
          </cell>
          <cell r="E15">
            <v>7243829.3675150014</v>
          </cell>
          <cell r="F15">
            <v>2.8486846296592323</v>
          </cell>
          <cell r="G15">
            <v>15033940.477889555</v>
          </cell>
          <cell r="H15">
            <v>7790111.1103745531</v>
          </cell>
          <cell r="I15">
            <v>7243829.3675150014</v>
          </cell>
          <cell r="J15">
            <v>2.8486846296592323</v>
          </cell>
        </row>
        <row r="16">
          <cell r="B16" t="str">
            <v>UT-Tyler</v>
          </cell>
          <cell r="C16">
            <v>4145801.7802562551</v>
          </cell>
          <cell r="D16">
            <v>1653000.6277180256</v>
          </cell>
          <cell r="E16">
            <v>1917251.1525382295</v>
          </cell>
          <cell r="F16">
            <v>3.553250302466592</v>
          </cell>
          <cell r="G16">
            <v>4145801.7802562551</v>
          </cell>
          <cell r="H16">
            <v>1653000.6277180256</v>
          </cell>
          <cell r="I16">
            <v>1917251.1525382295</v>
          </cell>
          <cell r="J16">
            <v>3.553250302466592</v>
          </cell>
        </row>
        <row r="17">
          <cell r="B17" t="str">
            <v>TAMU</v>
          </cell>
          <cell r="C17">
            <v>39239109</v>
          </cell>
          <cell r="D17">
            <v>18552519</v>
          </cell>
          <cell r="E17">
            <v>20686590</v>
          </cell>
          <cell r="F17">
            <v>3.415905415794144</v>
          </cell>
          <cell r="G17">
            <v>39239109</v>
          </cell>
          <cell r="H17">
            <v>18552519</v>
          </cell>
          <cell r="I17">
            <v>20686590</v>
          </cell>
          <cell r="J17">
            <v>3.415905415794144</v>
          </cell>
        </row>
        <row r="18">
          <cell r="B18" t="str">
            <v>TAMU-Galveston</v>
          </cell>
          <cell r="C18">
            <v>2695673.146334595</v>
          </cell>
          <cell r="D18">
            <v>773189.64483337128</v>
          </cell>
          <cell r="E18">
            <v>1172483.5015012235</v>
          </cell>
          <cell r="F18">
            <v>4.6455862111276804</v>
          </cell>
          <cell r="G18">
            <v>2695673.146334595</v>
          </cell>
          <cell r="H18">
            <v>773189.64483337128</v>
          </cell>
          <cell r="I18">
            <v>1172483.5015012235</v>
          </cell>
          <cell r="J18">
            <v>4.6455862111276804</v>
          </cell>
        </row>
        <row r="19">
          <cell r="B19" t="str">
            <v>Prairie View</v>
          </cell>
          <cell r="C19">
            <v>6102012.6200391445</v>
          </cell>
          <cell r="D19">
            <v>2828438.531091765</v>
          </cell>
          <cell r="E19">
            <v>3064774.088947379</v>
          </cell>
          <cell r="F19">
            <v>3.3194913020767678</v>
          </cell>
          <cell r="G19">
            <v>6102012.6200391445</v>
          </cell>
          <cell r="H19">
            <v>2828438.531091765</v>
          </cell>
          <cell r="I19">
            <v>3064774.088947379</v>
          </cell>
          <cell r="J19">
            <v>3.3194913020767678</v>
          </cell>
        </row>
        <row r="20">
          <cell r="B20" t="str">
            <v>Tarleton</v>
          </cell>
          <cell r="C20">
            <v>5682238.6447267728</v>
          </cell>
          <cell r="D20">
            <v>2308238.7222805335</v>
          </cell>
          <cell r="E20">
            <v>3163699.9224462393</v>
          </cell>
          <cell r="F20">
            <v>4.1988888086745604</v>
          </cell>
          <cell r="G20">
            <v>5682238.6447267728</v>
          </cell>
          <cell r="H20">
            <v>2308238.7222805335</v>
          </cell>
          <cell r="I20">
            <v>3163699.9224462393</v>
          </cell>
          <cell r="J20">
            <v>4.1988888086745604</v>
          </cell>
        </row>
        <row r="21">
          <cell r="B21" t="str">
            <v>TAMU-CC</v>
          </cell>
          <cell r="C21">
            <v>6346044.7390443943</v>
          </cell>
          <cell r="D21">
            <v>2727461.0773859969</v>
          </cell>
          <cell r="E21">
            <v>3538783.6616583969</v>
          </cell>
          <cell r="F21">
            <v>3.97479984768048</v>
          </cell>
          <cell r="G21">
            <v>6346044.7390443943</v>
          </cell>
          <cell r="H21">
            <v>2727461.0773859969</v>
          </cell>
          <cell r="I21">
            <v>3538783.6616583969</v>
          </cell>
          <cell r="J21">
            <v>3.97479984768048</v>
          </cell>
        </row>
        <row r="22">
          <cell r="B22" t="str">
            <v>TAMU-Kingsville</v>
          </cell>
          <cell r="C22">
            <v>5296025.4826686652</v>
          </cell>
          <cell r="D22">
            <v>2070965.9737220879</v>
          </cell>
          <cell r="E22">
            <v>2608859.5089465771</v>
          </cell>
          <cell r="F22">
            <v>3.8592022696456327</v>
          </cell>
          <cell r="G22">
            <v>5296025.4826686652</v>
          </cell>
          <cell r="H22">
            <v>2070965.9737220879</v>
          </cell>
          <cell r="I22">
            <v>2608859.5089465771</v>
          </cell>
          <cell r="J22">
            <v>3.8592022696456327</v>
          </cell>
        </row>
        <row r="23">
          <cell r="B23" t="str">
            <v>TAMI</v>
          </cell>
          <cell r="C23">
            <v>4007437.468900091</v>
          </cell>
          <cell r="D23">
            <v>1491897.929090735</v>
          </cell>
          <cell r="E23">
            <v>1978389.5398093557</v>
          </cell>
          <cell r="F23">
            <v>4.0624919058622089</v>
          </cell>
          <cell r="G23">
            <v>4007437.468900091</v>
          </cell>
          <cell r="H23">
            <v>1491897.929090735</v>
          </cell>
          <cell r="I23">
            <v>1978389.5398093557</v>
          </cell>
          <cell r="J23">
            <v>4.0624919058622089</v>
          </cell>
        </row>
        <row r="24">
          <cell r="B24" t="str">
            <v>WTAMU</v>
          </cell>
          <cell r="C24">
            <v>4363571.4827413298</v>
          </cell>
          <cell r="D24">
            <v>2174311.9035519599</v>
          </cell>
          <cell r="E24">
            <v>1854609.5791893697</v>
          </cell>
          <cell r="F24">
            <v>2.6130665334883205</v>
          </cell>
          <cell r="G24">
            <v>4363571.4827413298</v>
          </cell>
          <cell r="H24">
            <v>2174311.9035519599</v>
          </cell>
          <cell r="I24">
            <v>1854609.5791893697</v>
          </cell>
          <cell r="J24">
            <v>2.6130665334883205</v>
          </cell>
        </row>
        <row r="25">
          <cell r="B25" t="str">
            <v>TAMU-Commerce</v>
          </cell>
          <cell r="C25">
            <v>4532311.451713427</v>
          </cell>
          <cell r="D25">
            <v>2054652.067099923</v>
          </cell>
          <cell r="E25">
            <v>2338909.3846135037</v>
          </cell>
          <cell r="F25">
            <v>3.487345046718624</v>
          </cell>
          <cell r="G25">
            <v>4532311.451713427</v>
          </cell>
          <cell r="H25">
            <v>2054652.067099923</v>
          </cell>
          <cell r="I25">
            <v>2338909.3846135037</v>
          </cell>
          <cell r="J25">
            <v>3.487345046718624</v>
          </cell>
        </row>
        <row r="26">
          <cell r="B26" t="str">
            <v>TAMU-Texarkana</v>
          </cell>
          <cell r="C26">
            <v>1536763.2398246457</v>
          </cell>
          <cell r="D26">
            <v>398549.62064819806</v>
          </cell>
          <cell r="E26">
            <v>388213.61917644751</v>
          </cell>
          <cell r="F26">
            <v>2.9840643183099838</v>
          </cell>
          <cell r="G26">
            <v>1536763.2398246457</v>
          </cell>
          <cell r="H26">
            <v>398549.62064819806</v>
          </cell>
          <cell r="I26">
            <v>388213.61917644751</v>
          </cell>
          <cell r="J26">
            <v>2.9840643183099838</v>
          </cell>
        </row>
        <row r="27">
          <cell r="B27" t="str">
            <v>TAMU-Central</v>
          </cell>
        </row>
        <row r="28">
          <cell r="B28" t="str">
            <v>TAMU-San Antonio</v>
          </cell>
        </row>
        <row r="29">
          <cell r="B29" t="str">
            <v>UH</v>
          </cell>
          <cell r="C29">
            <v>25464000.553582899</v>
          </cell>
          <cell r="D29">
            <v>12686862.060300583</v>
          </cell>
          <cell r="E29">
            <v>12777138.493282318</v>
          </cell>
          <cell r="F29">
            <v>3.08531277136992</v>
          </cell>
          <cell r="G29">
            <v>25464000.553582899</v>
          </cell>
          <cell r="H29">
            <v>12686862.060300583</v>
          </cell>
          <cell r="I29">
            <v>12777138.493282318</v>
          </cell>
          <cell r="J29">
            <v>3.08531277136992</v>
          </cell>
        </row>
        <row r="30">
          <cell r="B30" t="str">
            <v>UH-Clear Lake</v>
          </cell>
          <cell r="C30">
            <v>4077226.7889027772</v>
          </cell>
          <cell r="D30">
            <v>1707661.9019813847</v>
          </cell>
          <cell r="E30">
            <v>2016014.8869213928</v>
          </cell>
          <cell r="F30">
            <v>3.6166931034299519</v>
          </cell>
          <cell r="G30">
            <v>4077226.7889027772</v>
          </cell>
          <cell r="H30">
            <v>1707661.9019813847</v>
          </cell>
          <cell r="I30">
            <v>2016014.8869213928</v>
          </cell>
          <cell r="J30">
            <v>3.6166931034299519</v>
          </cell>
        </row>
        <row r="31">
          <cell r="B31" t="str">
            <v>UH-Downtown</v>
          </cell>
          <cell r="C31">
            <v>5297536.7608055361</v>
          </cell>
          <cell r="D31">
            <v>2493900.7848377405</v>
          </cell>
          <cell r="E31">
            <v>2803635.9759677951</v>
          </cell>
          <cell r="F31">
            <v>3.4439930385544324</v>
          </cell>
          <cell r="G31">
            <v>5297536.7608055361</v>
          </cell>
          <cell r="H31">
            <v>2493900.7848377405</v>
          </cell>
          <cell r="I31">
            <v>2803635.9759677951</v>
          </cell>
          <cell r="J31">
            <v>3.4439930385544324</v>
          </cell>
        </row>
        <row r="32">
          <cell r="B32" t="str">
            <v>UH-Victoria</v>
          </cell>
          <cell r="C32">
            <v>2316687.883928122</v>
          </cell>
          <cell r="D32">
            <v>669533.84886727727</v>
          </cell>
          <cell r="E32">
            <v>897154.0350608445</v>
          </cell>
          <cell r="F32">
            <v>4.1050106613035515</v>
          </cell>
          <cell r="G32">
            <v>2316687.883928122</v>
          </cell>
          <cell r="H32">
            <v>669533.84886727727</v>
          </cell>
          <cell r="I32">
            <v>897154.0350608445</v>
          </cell>
          <cell r="J32">
            <v>4.1050106613035515</v>
          </cell>
        </row>
        <row r="33">
          <cell r="B33" t="str">
            <v>Midwestern</v>
          </cell>
          <cell r="C33">
            <v>3933299.6488559609</v>
          </cell>
          <cell r="D33">
            <v>1576019.1205501202</v>
          </cell>
          <cell r="E33">
            <v>1763580.5283058404</v>
          </cell>
          <cell r="F33">
            <v>3.428101133236416</v>
          </cell>
          <cell r="G33">
            <v>3933299.6488559609</v>
          </cell>
          <cell r="H33">
            <v>1576019.1205501202</v>
          </cell>
          <cell r="I33">
            <v>1763580.5283058404</v>
          </cell>
          <cell r="J33">
            <v>3.428101133236416</v>
          </cell>
        </row>
        <row r="34">
          <cell r="B34" t="str">
            <v>UNT</v>
          </cell>
          <cell r="C34">
            <v>20013314.858899403</v>
          </cell>
          <cell r="D34">
            <v>9449390.0718520284</v>
          </cell>
          <cell r="E34">
            <v>10563924.787047375</v>
          </cell>
          <cell r="F34">
            <v>3.424848271519584</v>
          </cell>
          <cell r="G34">
            <v>20013314.858899403</v>
          </cell>
          <cell r="H34">
            <v>9449390.0718520284</v>
          </cell>
          <cell r="I34">
            <v>10563924.787047375</v>
          </cell>
          <cell r="J34">
            <v>3.424848271519584</v>
          </cell>
        </row>
        <row r="35">
          <cell r="B35" t="str">
            <v>UNT-Dallas</v>
          </cell>
        </row>
        <row r="36">
          <cell r="B36" t="str">
            <v>SFA</v>
          </cell>
          <cell r="C36">
            <v>7995269.0475162966</v>
          </cell>
          <cell r="D36">
            <v>3658849.80385854</v>
          </cell>
          <cell r="E36">
            <v>4336419.2436577566</v>
          </cell>
          <cell r="F36">
            <v>3.6308348361929283</v>
          </cell>
          <cell r="G36">
            <v>7995269.0475162966</v>
          </cell>
          <cell r="H36">
            <v>3658849.80385854</v>
          </cell>
          <cell r="I36">
            <v>4336419.2436577566</v>
          </cell>
          <cell r="J36">
            <v>3.6308348361929283</v>
          </cell>
        </row>
        <row r="37">
          <cell r="B37" t="str">
            <v>TSU</v>
          </cell>
          <cell r="C37">
            <v>7462034.2857800554</v>
          </cell>
          <cell r="D37">
            <v>3261319.2202729639</v>
          </cell>
          <cell r="E37">
            <v>4109815.0655070916</v>
          </cell>
          <cell r="F37">
            <v>3.8605464526137601</v>
          </cell>
          <cell r="G37">
            <v>7462034.2857800554</v>
          </cell>
          <cell r="H37">
            <v>3261319.2202729639</v>
          </cell>
          <cell r="I37">
            <v>4109815.0655070916</v>
          </cell>
          <cell r="J37">
            <v>3.8605464526137601</v>
          </cell>
        </row>
        <row r="38">
          <cell r="B38" t="str">
            <v>TTU</v>
          </cell>
          <cell r="C38">
            <v>20763105.728708722</v>
          </cell>
          <cell r="D38">
            <v>10696654.883809155</v>
          </cell>
          <cell r="E38">
            <v>10066450.844899565</v>
          </cell>
          <cell r="F38">
            <v>2.8830236557187519</v>
          </cell>
          <cell r="G38">
            <v>20763105.728708722</v>
          </cell>
          <cell r="H38">
            <v>10696654.883809155</v>
          </cell>
          <cell r="I38">
            <v>10066450.844899565</v>
          </cell>
          <cell r="J38">
            <v>2.8830236557187519</v>
          </cell>
        </row>
        <row r="39">
          <cell r="B39" t="str">
            <v>Angelo</v>
          </cell>
          <cell r="C39">
            <v>4518532.6864670645</v>
          </cell>
          <cell r="D39">
            <v>1809379.5483756466</v>
          </cell>
          <cell r="E39">
            <v>2165553.1380914184</v>
          </cell>
          <cell r="F39">
            <v>3.6665615547724801</v>
          </cell>
          <cell r="G39">
            <v>4518532.6864670645</v>
          </cell>
          <cell r="H39">
            <v>1809379.5483756466</v>
          </cell>
          <cell r="I39">
            <v>2165553.1380914184</v>
          </cell>
          <cell r="J39">
            <v>3.6665615547724801</v>
          </cell>
        </row>
        <row r="40">
          <cell r="B40" t="str">
            <v>TWU</v>
          </cell>
          <cell r="C40">
            <v>7125347.1707414147</v>
          </cell>
          <cell r="D40">
            <v>3351875.3919416922</v>
          </cell>
          <cell r="E40">
            <v>3773471.778799722</v>
          </cell>
          <cell r="F40">
            <v>3.4488400557374401</v>
          </cell>
          <cell r="G40">
            <v>7125347.1707414147</v>
          </cell>
          <cell r="H40">
            <v>3351875.3919416922</v>
          </cell>
          <cell r="I40">
            <v>3773471.778799722</v>
          </cell>
          <cell r="J40">
            <v>3.4488400557374401</v>
          </cell>
        </row>
        <row r="41">
          <cell r="B41" t="str">
            <v>Lamar</v>
          </cell>
          <cell r="C41">
            <v>6462948.2313517649</v>
          </cell>
          <cell r="D41">
            <v>3097285.4619510383</v>
          </cell>
          <cell r="E41">
            <v>3365662.769400727</v>
          </cell>
          <cell r="F41">
            <v>3.3289646026291204</v>
          </cell>
          <cell r="G41">
            <v>6462948.2313517649</v>
          </cell>
          <cell r="H41">
            <v>3097285.4619510383</v>
          </cell>
          <cell r="I41">
            <v>3365662.769400727</v>
          </cell>
          <cell r="J41">
            <v>3.3289646026291204</v>
          </cell>
        </row>
        <row r="42">
          <cell r="B42" t="str">
            <v>Sam Houston</v>
          </cell>
          <cell r="C42">
            <v>9421272.8875997066</v>
          </cell>
          <cell r="D42">
            <v>4447242.6322505735</v>
          </cell>
          <cell r="E42">
            <v>4974030.2553491322</v>
          </cell>
          <cell r="F42">
            <v>3.4263948684900485</v>
          </cell>
          <cell r="G42">
            <v>9421272.8875997066</v>
          </cell>
          <cell r="H42">
            <v>4447242.6322505735</v>
          </cell>
          <cell r="I42">
            <v>4974030.2553491322</v>
          </cell>
          <cell r="J42">
            <v>3.4263948684900485</v>
          </cell>
        </row>
        <row r="43">
          <cell r="B43" t="str">
            <v>TxStU-SM</v>
          </cell>
          <cell r="C43">
            <v>17494668.709641356</v>
          </cell>
          <cell r="D43">
            <v>8092801.1609933367</v>
          </cell>
          <cell r="E43">
            <v>9401867.5486480184</v>
          </cell>
          <cell r="F43">
            <v>3.559058047726273</v>
          </cell>
          <cell r="G43">
            <v>17494668.709641356</v>
          </cell>
          <cell r="H43">
            <v>8092801.1609933367</v>
          </cell>
          <cell r="I43">
            <v>9401867.5486480184</v>
          </cell>
          <cell r="J43">
            <v>3.559058047726273</v>
          </cell>
        </row>
        <row r="44">
          <cell r="B44" t="str">
            <v>Sul Ross</v>
          </cell>
          <cell r="C44">
            <v>2235345.4264155952</v>
          </cell>
          <cell r="D44">
            <v>754907.76825471048</v>
          </cell>
          <cell r="E44">
            <v>730437.65816088486</v>
          </cell>
          <cell r="F44">
            <v>2.9642107206042239</v>
          </cell>
          <cell r="G44">
            <v>2235345.4264155952</v>
          </cell>
          <cell r="H44">
            <v>754907.76825471048</v>
          </cell>
          <cell r="I44">
            <v>730437.65816088486</v>
          </cell>
          <cell r="J44">
            <v>2.9642107206042239</v>
          </cell>
        </row>
        <row r="45">
          <cell r="B45" t="str">
            <v>Sul Ross - Rio Grande</v>
          </cell>
          <cell r="C45">
            <v>1165091.7565258723</v>
          </cell>
          <cell r="D45">
            <v>210965.06305341914</v>
          </cell>
          <cell r="E45">
            <v>204126.69347245301</v>
          </cell>
          <cell r="F45">
            <v>2.9642107206042239</v>
          </cell>
          <cell r="G45">
            <v>1165091.7565258723</v>
          </cell>
          <cell r="H45">
            <v>210965.06305341914</v>
          </cell>
          <cell r="I45">
            <v>204126.69347245301</v>
          </cell>
          <cell r="J45">
            <v>2.9642107206042239</v>
          </cell>
        </row>
        <row r="46">
          <cell r="B46" t="str">
            <v>Total Universities</v>
          </cell>
          <cell r="C46">
            <v>371374603.73766637</v>
          </cell>
          <cell r="D46">
            <v>170137054.20487422</v>
          </cell>
          <cell r="E46">
            <v>189716049.53279215</v>
          </cell>
          <cell r="F46">
            <v>4.8597617978407683</v>
          </cell>
          <cell r="G46">
            <v>371170477.04419392</v>
          </cell>
          <cell r="H46">
            <v>170137054.20487422</v>
          </cell>
          <cell r="I46">
            <v>189511922.83931971</v>
          </cell>
          <cell r="J46">
            <v>4.8597617978407683</v>
          </cell>
        </row>
        <row r="47">
          <cell r="B47" t="str">
            <v>TSTC-Harlingen</v>
          </cell>
          <cell r="C47">
            <v>3392891.2307975516</v>
          </cell>
          <cell r="D47">
            <v>1257051.3268268122</v>
          </cell>
          <cell r="E47">
            <v>1834939.9039707391</v>
          </cell>
          <cell r="F47">
            <v>4.4718646176422396</v>
          </cell>
          <cell r="G47">
            <v>3392891.2307975516</v>
          </cell>
          <cell r="H47">
            <v>1257051.3268268122</v>
          </cell>
          <cell r="I47">
            <v>1834939.9039707391</v>
          </cell>
          <cell r="J47">
            <v>4.4718646176422396</v>
          </cell>
        </row>
        <row r="48">
          <cell r="B48" t="str">
            <v>TSTC-West Texas</v>
          </cell>
          <cell r="C48">
            <v>1520857.2574017667</v>
          </cell>
          <cell r="D48">
            <v>490462.19121144991</v>
          </cell>
          <cell r="E48">
            <v>655395.06619031681</v>
          </cell>
          <cell r="F48">
            <v>4.0937135106940801</v>
          </cell>
          <cell r="G48">
            <v>1520857.2574017667</v>
          </cell>
          <cell r="H48">
            <v>490462.19121144991</v>
          </cell>
          <cell r="I48">
            <v>655395.06619031681</v>
          </cell>
          <cell r="J48">
            <v>4.0937135106940801</v>
          </cell>
        </row>
        <row r="49">
          <cell r="B49" t="str">
            <v>TSTC-Marshall</v>
          </cell>
          <cell r="C49">
            <v>880996.51341499225</v>
          </cell>
          <cell r="D49">
            <v>265414.89546229702</v>
          </cell>
          <cell r="E49">
            <v>240581.61795269526</v>
          </cell>
          <cell r="F49">
            <v>2.7768790339530236</v>
          </cell>
          <cell r="G49">
            <v>880996.51341499225</v>
          </cell>
          <cell r="H49">
            <v>265414.89546229702</v>
          </cell>
          <cell r="I49">
            <v>240581.61795269526</v>
          </cell>
          <cell r="J49">
            <v>2.7768790339530236</v>
          </cell>
        </row>
        <row r="50">
          <cell r="B50" t="str">
            <v>TSTC-Waco</v>
          </cell>
          <cell r="C50">
            <v>4563097.0828529699</v>
          </cell>
          <cell r="D50">
            <v>1982270.8064258648</v>
          </cell>
          <cell r="E50">
            <v>2342026.2764271051</v>
          </cell>
          <cell r="F50">
            <v>3.6195000835069444</v>
          </cell>
          <cell r="G50">
            <v>4563097.0828529699</v>
          </cell>
          <cell r="H50">
            <v>1982270.8064258648</v>
          </cell>
          <cell r="I50">
            <v>2342026.2764271051</v>
          </cell>
          <cell r="J50">
            <v>3.6195000835069444</v>
          </cell>
        </row>
        <row r="51">
          <cell r="B51" t="str">
            <v>Lamar-IOT</v>
          </cell>
          <cell r="C51">
            <v>1945448.0082460896</v>
          </cell>
          <cell r="D51">
            <v>798262.10658613872</v>
          </cell>
          <cell r="E51">
            <v>772185.90165995085</v>
          </cell>
          <cell r="F51">
            <v>2.9634401933223358</v>
          </cell>
          <cell r="G51">
            <v>1945448.0082460896</v>
          </cell>
          <cell r="H51">
            <v>798262.10658613872</v>
          </cell>
          <cell r="I51">
            <v>772185.90165995085</v>
          </cell>
          <cell r="J51">
            <v>2.9634401933223358</v>
          </cell>
        </row>
        <row r="52">
          <cell r="B52" t="str">
            <v>Lamar-Orange</v>
          </cell>
          <cell r="C52">
            <v>1498737.235686057</v>
          </cell>
          <cell r="D52">
            <v>505191.48433135211</v>
          </cell>
          <cell r="E52">
            <v>618545.75135470496</v>
          </cell>
          <cell r="F52">
            <v>3.7509011538573125</v>
          </cell>
          <cell r="G52">
            <v>1498737.235686057</v>
          </cell>
          <cell r="H52">
            <v>505191.48433135211</v>
          </cell>
          <cell r="I52">
            <v>618545.75135470496</v>
          </cell>
          <cell r="J52">
            <v>3.7509011538573125</v>
          </cell>
        </row>
        <row r="53">
          <cell r="B53" t="str">
            <v>Lamar-Port Arthur</v>
          </cell>
          <cell r="C53">
            <v>1731584.7503826853</v>
          </cell>
          <cell r="D53">
            <v>614717.57255794236</v>
          </cell>
          <cell r="E53">
            <v>741867.17782474298</v>
          </cell>
          <cell r="F53">
            <v>3.6971778425050559</v>
          </cell>
          <cell r="G53">
            <v>1731584.7503826853</v>
          </cell>
          <cell r="H53">
            <v>614717.57255794236</v>
          </cell>
          <cell r="I53">
            <v>741867.17782474298</v>
          </cell>
          <cell r="J53">
            <v>3.6971778425050559</v>
          </cell>
        </row>
        <row r="54">
          <cell r="B54" t="str">
            <v>Total - TSTC and Lamar</v>
          </cell>
          <cell r="C54">
            <v>15533612.078782111</v>
          </cell>
          <cell r="D54">
            <v>5913370.3834018558</v>
          </cell>
          <cell r="E54">
            <v>7205541.6953802546</v>
          </cell>
          <cell r="F54">
            <v>3.7127787216898569</v>
          </cell>
          <cell r="G54">
            <v>15533612.078782111</v>
          </cell>
          <cell r="H54">
            <v>5913370.3834018558</v>
          </cell>
          <cell r="I54">
            <v>7205541.6953802546</v>
          </cell>
          <cell r="J54">
            <v>3.7127787216898569</v>
          </cell>
        </row>
        <row r="55">
          <cell r="B55" t="str">
            <v>Total</v>
          </cell>
          <cell r="C55">
            <v>386908215.81644845</v>
          </cell>
          <cell r="D55">
            <v>176050424.58827609</v>
          </cell>
          <cell r="E55">
            <v>196921591.22817239</v>
          </cell>
          <cell r="F55">
            <v>3.3188064000000002</v>
          </cell>
          <cell r="G55">
            <v>386704089.12297606</v>
          </cell>
          <cell r="H55">
            <v>176050424.58827609</v>
          </cell>
          <cell r="I55">
            <v>196717464.53469995</v>
          </cell>
          <cell r="J55">
            <v>3.3188064000000002</v>
          </cell>
        </row>
        <row r="56">
          <cell r="B56" t="str">
            <v>1.  Fall 2009 Space Projection Model, Published February 2010, except for the exclusion of TAMU agencies outside of Brazos County (see TAMU sheet) and the exclusion of Texas Southmost College.</v>
          </cell>
        </row>
        <row r="57">
          <cell r="B57" t="str">
            <v>2.  Formula Funding Advisory Committee (GA) Draft Report, December 2009</v>
          </cell>
        </row>
      </sheetData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ntbuttons"/>
      <sheetName val="Responses"/>
      <sheetName val="UtilAdj"/>
      <sheetName val="Sumry"/>
      <sheetName val="A&amp;MAgenciesOutsideBrazosCounty"/>
      <sheetName val="BaseRateCalculation"/>
    </sheetNames>
    <sheetDataSet>
      <sheetData sheetId="0"/>
      <sheetData sheetId="1"/>
      <sheetData sheetId="2">
        <row r="2">
          <cell r="A2">
            <v>4</v>
          </cell>
          <cell r="B2" t="str">
            <v>Decimals in Rounding</v>
          </cell>
        </row>
        <row r="3">
          <cell r="A3">
            <v>8</v>
          </cell>
          <cell r="B3" t="str">
            <v>Decimals in Rounding</v>
          </cell>
        </row>
        <row r="4">
          <cell r="A4">
            <v>8</v>
          </cell>
          <cell r="B4" t="str">
            <v>Decimals in Rounding</v>
          </cell>
        </row>
        <row r="5">
          <cell r="A5">
            <v>8</v>
          </cell>
          <cell r="B5" t="str">
            <v>Decimals in Rounding</v>
          </cell>
        </row>
        <row r="6">
          <cell r="A6">
            <v>0</v>
          </cell>
          <cell r="B6" t="str">
            <v>Decimals in Rounding</v>
          </cell>
        </row>
        <row r="8">
          <cell r="B8" t="str">
            <v>Statewide O&amp;M Rate</v>
          </cell>
          <cell r="D8">
            <v>2.7065557330000001</v>
          </cell>
          <cell r="E8">
            <v>0.43740000000000001</v>
          </cell>
        </row>
        <row r="9">
          <cell r="B9" t="str">
            <v>Statewide Utility Rate</v>
          </cell>
          <cell r="D9">
            <v>3.4812717310000001</v>
          </cell>
          <cell r="E9">
            <v>0.56259999999999999</v>
          </cell>
        </row>
        <row r="10">
          <cell r="B10" t="str">
            <v>Statewide Infrastructure Rate</v>
          </cell>
          <cell r="D10">
            <v>6.1878274639999997</v>
          </cell>
          <cell r="E10">
            <v>1</v>
          </cell>
        </row>
        <row r="11">
          <cell r="B11" t="str">
            <v>Appropriated Rates</v>
          </cell>
        </row>
        <row r="12">
          <cell r="D12" t="str">
            <v xml:space="preserve"> </v>
          </cell>
        </row>
        <row r="13">
          <cell r="B13" t="str">
            <v>Biennium 2008-2009  Methodology</v>
          </cell>
          <cell r="C13" t="str">
            <v>Statewide Total</v>
          </cell>
          <cell r="D13" t="str">
            <v>UT at Arlington</v>
          </cell>
          <cell r="E13" t="str">
            <v>UT at Austin</v>
          </cell>
          <cell r="F13" t="str">
            <v>UT at Dallas</v>
          </cell>
          <cell r="G13" t="str">
            <v>UT at El Paso</v>
          </cell>
          <cell r="H13" t="str">
            <v>UT - Pan American</v>
          </cell>
          <cell r="I13" t="str">
            <v>UT at Brownsville</v>
          </cell>
          <cell r="J13" t="str">
            <v>UT of the Permian Basin</v>
          </cell>
          <cell r="K13" t="str">
            <v>UT at San Antonio</v>
          </cell>
          <cell r="L13" t="str">
            <v>UT at Tyler</v>
          </cell>
          <cell r="M13" t="str">
            <v>TAMU</v>
          </cell>
          <cell r="N13" t="str">
            <v>TAMU Galveston</v>
          </cell>
          <cell r="O13" t="str">
            <v>Prairie View A&amp;M Univ</v>
          </cell>
          <cell r="P13" t="str">
            <v>Tarleton State Univ</v>
          </cell>
          <cell r="Q13" t="str">
            <v>TAMU  Commerce</v>
          </cell>
          <cell r="R13" t="str">
            <v>TAMU Corpus Christi</v>
          </cell>
          <cell r="S13" t="str">
            <v>TAMU Kingsville</v>
          </cell>
          <cell r="T13" t="str">
            <v>Texas A&amp;M International Univ</v>
          </cell>
          <cell r="U13" t="str">
            <v>TAMU Texarkana</v>
          </cell>
          <cell r="V13" t="str">
            <v>West Texas A&amp;M Univ</v>
          </cell>
          <cell r="W13" t="str">
            <v>U of Houston</v>
          </cell>
          <cell r="X13" t="str">
            <v>U of Houston - Clear Lake</v>
          </cell>
          <cell r="Y13" t="str">
            <v>U of Houston - Downtown</v>
          </cell>
          <cell r="Z13" t="str">
            <v>U of Houston - Victoria</v>
          </cell>
          <cell r="AA13" t="str">
            <v>Midwestern State Univ</v>
          </cell>
          <cell r="AB13" t="str">
            <v>Univ of North Texas</v>
          </cell>
          <cell r="AC13" t="str">
            <v>Stephen F. Austin State Univ</v>
          </cell>
          <cell r="AD13" t="str">
            <v>Texas Southern Univ</v>
          </cell>
          <cell r="AE13" t="str">
            <v>Texas Tech Univ</v>
          </cell>
          <cell r="AF13" t="str">
            <v>Texas Woman's Univ</v>
          </cell>
          <cell r="AG13" t="str">
            <v>Angelo State Univ</v>
          </cell>
          <cell r="AH13" t="str">
            <v>Lamar Univ</v>
          </cell>
          <cell r="AI13" t="str">
            <v>Sam Houston State Univ</v>
          </cell>
          <cell r="AJ13" t="str">
            <v>Texas State - San Marcos</v>
          </cell>
          <cell r="AK13" t="str">
            <v>Sul Ross State  -Alpine &amp; RGC</v>
          </cell>
          <cell r="AL13" t="str">
            <v>Statewide University Totals</v>
          </cell>
          <cell r="AN13" t="str">
            <v>Min</v>
          </cell>
          <cell r="AO13" t="str">
            <v>Median</v>
          </cell>
          <cell r="AP13" t="str">
            <v>Max</v>
          </cell>
          <cell r="AQ13" t="str">
            <v>TSTC - Harlingen</v>
          </cell>
          <cell r="AR13" t="str">
            <v>TSTC - West Texas</v>
          </cell>
          <cell r="AS13" t="str">
            <v>TSTC - Waco</v>
          </cell>
          <cell r="AT13" t="str">
            <v>TSTC - Marshall</v>
          </cell>
          <cell r="AU13" t="str">
            <v>Lamar - Orange</v>
          </cell>
          <cell r="AV13" t="str">
            <v>Lamar - Port Arthur</v>
          </cell>
          <cell r="AW13" t="str">
            <v>Lamar Institute of Technology</v>
          </cell>
          <cell r="AX13" t="str">
            <v>Total - TSTC &amp; Lamar</v>
          </cell>
          <cell r="AY13" t="str">
            <v>Statewide Total</v>
          </cell>
          <cell r="AZ13" t="str">
            <v>Units per actual E&amp;G SF</v>
          </cell>
        </row>
        <row r="14">
          <cell r="A14" t="str">
            <v>Electricity</v>
          </cell>
        </row>
        <row r="15">
          <cell r="B15" t="str">
            <v>KWH</v>
          </cell>
        </row>
        <row r="16">
          <cell r="B16" t="str">
            <v>Cost</v>
          </cell>
        </row>
        <row r="17">
          <cell r="B17" t="str">
            <v>Cost/KWH</v>
          </cell>
        </row>
        <row r="18">
          <cell r="B18" t="str">
            <v>% of Institutional Total</v>
          </cell>
        </row>
        <row r="19">
          <cell r="B19" t="str">
            <v>Institutional Rate/State Rate * %</v>
          </cell>
        </row>
        <row r="20">
          <cell r="A20" t="str">
            <v>Natural Gas</v>
          </cell>
        </row>
        <row r="21">
          <cell r="B21" t="str">
            <v>MCF</v>
          </cell>
        </row>
        <row r="22">
          <cell r="B22" t="str">
            <v>Cost</v>
          </cell>
        </row>
        <row r="23">
          <cell r="B23" t="str">
            <v>Cost / MCF</v>
          </cell>
        </row>
        <row r="24">
          <cell r="B24" t="str">
            <v>% of Institutional Total</v>
          </cell>
        </row>
        <row r="25">
          <cell r="B25" t="str">
            <v>Institutional Rate/State Rate * %</v>
          </cell>
        </row>
        <row r="26">
          <cell r="A26" t="str">
            <v>Water</v>
          </cell>
        </row>
        <row r="27">
          <cell r="B27" t="str">
            <v>1000 gal.</v>
          </cell>
        </row>
        <row r="28">
          <cell r="B28" t="str">
            <v>Cost</v>
          </cell>
        </row>
        <row r="29">
          <cell r="B29" t="str">
            <v>Cost / 1000 gal.</v>
          </cell>
        </row>
        <row r="30">
          <cell r="B30" t="str">
            <v>% of Institutional Total</v>
          </cell>
        </row>
        <row r="31">
          <cell r="B31" t="str">
            <v>Institutional Rate/State Rate * %</v>
          </cell>
        </row>
        <row r="32">
          <cell r="A32" t="str">
            <v>Waste Water</v>
          </cell>
        </row>
        <row r="33">
          <cell r="B33" t="str">
            <v>1000 gal.</v>
          </cell>
        </row>
        <row r="34">
          <cell r="B34" t="str">
            <v>Cost</v>
          </cell>
        </row>
        <row r="35">
          <cell r="B35" t="str">
            <v>Cost / 1000 gal.</v>
          </cell>
        </row>
        <row r="36">
          <cell r="B36" t="str">
            <v>% of Institutional Total</v>
          </cell>
        </row>
        <row r="37">
          <cell r="B37" t="str">
            <v>Institutional Rate/State Rate * %</v>
          </cell>
        </row>
        <row r="38">
          <cell r="A38" t="str">
            <v>Thermal Energy</v>
          </cell>
        </row>
        <row r="39">
          <cell r="B39" t="str">
            <v>BTUs (Millions)</v>
          </cell>
        </row>
        <row r="40">
          <cell r="B40" t="str">
            <v>Cost</v>
          </cell>
        </row>
        <row r="41">
          <cell r="B41" t="str">
            <v>Cost / MMBTU</v>
          </cell>
        </row>
        <row r="42">
          <cell r="B42" t="str">
            <v>% of Institutional Total</v>
          </cell>
        </row>
        <row r="43">
          <cell r="B43" t="str">
            <v>Institutional Rate/State Rate * %</v>
          </cell>
        </row>
        <row r="45">
          <cell r="A45" t="str">
            <v>Debt Service</v>
          </cell>
        </row>
        <row r="46">
          <cell r="B46" t="str">
            <v>% of Institutional Total</v>
          </cell>
        </row>
        <row r="48">
          <cell r="A48" t="str">
            <v>All Other Cost</v>
          </cell>
        </row>
        <row r="49">
          <cell r="B49" t="str">
            <v>% of Institutional Total</v>
          </cell>
        </row>
        <row r="51">
          <cell r="A51" t="str">
            <v>Total Units (check figure)</v>
          </cell>
        </row>
        <row r="52">
          <cell r="A52" t="str">
            <v>Total Reported Utility Cost</v>
          </cell>
        </row>
        <row r="53">
          <cell r="B53" t="str">
            <v>Total Institutional %</v>
          </cell>
        </row>
        <row r="54">
          <cell r="B54" t="str">
            <v>Adjusted Institutional Rate</v>
          </cell>
        </row>
        <row r="56">
          <cell r="B56" t="str">
            <v>Space Projection Model (Predicted) (Fall 2006 unless otherwise noted)</v>
          </cell>
        </row>
        <row r="57">
          <cell r="B57" t="str">
            <v>Actual Space (Fall 2006 Unless Otherwise Noted)</v>
          </cell>
        </row>
        <row r="58">
          <cell r="B58" t="str">
            <v>(Surplus)/ Deficit</v>
          </cell>
        </row>
        <row r="60">
          <cell r="B60" t="str">
            <v>Statewide O&amp;M Rate</v>
          </cell>
        </row>
        <row r="61">
          <cell r="B61" t="str">
            <v>Statewide Utility Rate</v>
          </cell>
        </row>
        <row r="62">
          <cell r="B62" t="str">
            <v>Institutional Adjusted Utility Rate</v>
          </cell>
        </row>
        <row r="64">
          <cell r="B64" t="str">
            <v>O&amp;M Funding</v>
          </cell>
        </row>
        <row r="65">
          <cell r="B65" t="str">
            <v>Utility Funding</v>
          </cell>
        </row>
        <row r="66">
          <cell r="B66" t="str">
            <v>Total Funding</v>
          </cell>
        </row>
        <row r="68">
          <cell r="B68" t="str">
            <v>Utility Funding Over/(Under) Util.Cost</v>
          </cell>
        </row>
        <row r="70">
          <cell r="B70" t="str">
            <v>Note: Midwestern State Electricity Cost and Usage from reconstruction estimate caused by faulty main electric meter.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0.bin"/><Relationship Id="rId3" Type="http://schemas.openxmlformats.org/officeDocument/2006/relationships/printerSettings" Target="../printerSettings/printerSettings5.bin"/><Relationship Id="rId7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Relationship Id="rId6" Type="http://schemas.openxmlformats.org/officeDocument/2006/relationships/printerSettings" Target="../printerSettings/printerSettings8.bin"/><Relationship Id="rId5" Type="http://schemas.openxmlformats.org/officeDocument/2006/relationships/printerSettings" Target="../printerSettings/printerSettings7.bin"/><Relationship Id="rId4" Type="http://schemas.openxmlformats.org/officeDocument/2006/relationships/printerSettings" Target="../printerSettings/printerSettings6.bin"/><Relationship Id="rId9" Type="http://schemas.openxmlformats.org/officeDocument/2006/relationships/printerSettings" Target="../printerSettings/printerSettings1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9.bin"/><Relationship Id="rId3" Type="http://schemas.openxmlformats.org/officeDocument/2006/relationships/printerSettings" Target="../printerSettings/printerSettings14.bin"/><Relationship Id="rId7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Relationship Id="rId6" Type="http://schemas.openxmlformats.org/officeDocument/2006/relationships/printerSettings" Target="../printerSettings/printerSettings17.bin"/><Relationship Id="rId5" Type="http://schemas.openxmlformats.org/officeDocument/2006/relationships/printerSettings" Target="../printerSettings/printerSettings16.bin"/><Relationship Id="rId4" Type="http://schemas.openxmlformats.org/officeDocument/2006/relationships/printerSettings" Target="../printerSettings/printerSettings15.bin"/><Relationship Id="rId9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 codeName="Sheet23">
    <tabColor rgb="FF00B050"/>
    <pageSetUpPr autoPageBreaks="0" fitToPage="1"/>
  </sheetPr>
  <dimension ref="A1:AO529"/>
  <sheetViews>
    <sheetView showGridLines="0" tabSelected="1" zoomScale="70" zoomScaleNormal="70" workbookViewId="0">
      <pane xSplit="2" ySplit="3" topLeftCell="C259" activePane="bottomRight" state="frozen"/>
      <selection pane="topRight" activeCell="C1" sqref="C1"/>
      <selection pane="bottomLeft" activeCell="A3" sqref="A3"/>
      <selection pane="bottomRight" activeCell="L317" activeCellId="1" sqref="L266 L317"/>
    </sheetView>
  </sheetViews>
  <sheetFormatPr defaultColWidth="12.5703125" defaultRowHeight="14.25" outlineLevelRow="1" outlineLevelCol="1" x14ac:dyDescent="0.2"/>
  <cols>
    <col min="1" max="1" width="8.5703125" style="5" customWidth="1"/>
    <col min="2" max="2" width="21.85546875" style="5" customWidth="1"/>
    <col min="3" max="3" width="18.42578125" style="5" customWidth="1"/>
    <col min="4" max="4" width="16" style="5" customWidth="1" outlineLevel="1"/>
    <col min="5" max="5" width="18" style="5" customWidth="1" outlineLevel="1"/>
    <col min="6" max="6" width="18.28515625" style="5" customWidth="1" outlineLevel="1"/>
    <col min="7" max="7" width="18" style="5" customWidth="1"/>
    <col min="8" max="8" width="18.42578125" style="5" customWidth="1"/>
    <col min="9" max="9" width="18.5703125" style="5" customWidth="1"/>
    <col min="10" max="10" width="13.7109375" style="5" customWidth="1"/>
    <col min="11" max="11" width="2.42578125" style="5" customWidth="1"/>
    <col min="12" max="12" width="18" style="5" customWidth="1" outlineLevel="1"/>
    <col min="13" max="13" width="17.5703125" style="5" customWidth="1" outlineLevel="1"/>
    <col min="14" max="15" width="18.140625" style="5" customWidth="1" outlineLevel="1"/>
    <col min="16" max="16" width="17" style="5" customWidth="1" outlineLevel="1"/>
    <col min="17" max="18" width="15.85546875" style="5" customWidth="1" outlineLevel="1"/>
    <col min="19" max="19" width="16" style="5" customWidth="1" outlineLevel="1"/>
    <col min="20" max="20" width="18.7109375" style="5" customWidth="1" outlineLevel="1"/>
    <col min="21" max="21" width="17.7109375" style="5" customWidth="1" outlineLevel="1"/>
    <col min="22" max="22" width="20.5703125" style="5" customWidth="1"/>
    <col min="23" max="23" width="3.7109375" style="5" customWidth="1"/>
    <col min="24" max="24" width="19.7109375" style="5" customWidth="1" outlineLevel="1"/>
    <col min="25" max="25" width="19.140625" style="5" customWidth="1" outlineLevel="1"/>
    <col min="26" max="26" width="4" style="5" customWidth="1" outlineLevel="1"/>
    <col min="27" max="28" width="16.42578125" style="5" customWidth="1" outlineLevel="1"/>
    <col min="29" max="29" width="4" style="220" customWidth="1" outlineLevel="1"/>
    <col min="30" max="30" width="9.85546875" style="266" customWidth="1" outlineLevel="1"/>
    <col min="31" max="31" width="10.85546875" style="266" customWidth="1" outlineLevel="1"/>
    <col min="32" max="32" width="21.42578125" style="5" bestFit="1" customWidth="1"/>
    <col min="33" max="33" width="16" style="5" bestFit="1" customWidth="1"/>
    <col min="34" max="40" width="12.5703125" style="5"/>
    <col min="41" max="41" width="7.42578125" style="5" customWidth="1"/>
    <col min="42" max="16384" width="12.5703125" style="5"/>
  </cols>
  <sheetData>
    <row r="1" spans="1:33" x14ac:dyDescent="0.2">
      <c r="A1" s="233" t="str">
        <f>"General Academic Institutions Basis of Legislative Appropriations - "&amp;H3</f>
        <v>General Academic Institutions Basis of Legislative Appropriations - Formula Funding - 2020-2021</v>
      </c>
      <c r="J1" s="343">
        <v>2020</v>
      </c>
    </row>
    <row r="2" spans="1:33" ht="15" thickBot="1" x14ac:dyDescent="0.25">
      <c r="A2" s="233" t="s">
        <v>239</v>
      </c>
    </row>
    <row r="3" spans="1:33" s="7" customFormat="1" ht="57.75" thickBot="1" x14ac:dyDescent="0.25">
      <c r="A3" s="705" t="s">
        <v>149</v>
      </c>
      <c r="B3" s="706"/>
      <c r="C3" s="339" t="str">
        <f>"Appropriations w/ BAT "&amp;TEXT(J1-2,"@@@@")&amp;"-"&amp;TEXT(J1-1,"@@@@")</f>
        <v>Appropriations w/ BAT 2018-2019</v>
      </c>
      <c r="D3" s="339" t="str">
        <f>"Board Authorized Tuition (BAT) "&amp;TEXT(J1-2,"@@@@")&amp;"-"&amp;TEXT(J1-1,"@@@@")</f>
        <v>Board Authorized Tuition (BAT) 2018-2019</v>
      </c>
      <c r="E3" s="339" t="str">
        <f>"General Revenue "&amp;TEXT(J1-2,"@@@@")&amp;"-"&amp;TEXT(J1-1,"@@@@")</f>
        <v>General Revenue 2018-2019</v>
      </c>
      <c r="F3" s="339" t="str">
        <f>"General Revenue Dedicated "&amp;TEXT(J1-2,"@@@@")&amp;"-"&amp;TEXT(J1-1,"@@@@")</f>
        <v>General Revenue Dedicated 2018-2019</v>
      </c>
      <c r="G3" s="339" t="str">
        <f>"Formula Funding Appropriations "&amp;TEXT(J1-2,"@@@@")&amp;"-"&amp;TEXT(J1-1,"@@@@")</f>
        <v>Formula Funding Appropriations 2018-2019</v>
      </c>
      <c r="H3" s="339" t="str">
        <f>"Formula Funding - "&amp;TEXT(J1,"@@@@")&amp;"-"&amp;TEXT(J1+1,"@@@@")</f>
        <v>Formula Funding - 2020-2021</v>
      </c>
      <c r="I3" s="340" t="s">
        <v>26</v>
      </c>
      <c r="J3" s="341" t="s">
        <v>215</v>
      </c>
      <c r="L3" s="342" t="str">
        <f>"Formula Funding - "&amp;TEXT(J1,"@@@@")</f>
        <v>Formula Funding - 2020</v>
      </c>
      <c r="M3" s="342" t="str">
        <f>"Formula Funding - "&amp;TEXT(J1+1,"@@@@")</f>
        <v>Formula Funding - 2021</v>
      </c>
      <c r="N3" s="342" t="str">
        <f>"General Revenue - "&amp;TEXT(J1,"@@@@")</f>
        <v>General Revenue - 2020</v>
      </c>
      <c r="O3" s="342" t="str">
        <f>"General Revenue - "&amp;TEXT(J1+1,"@@@@")</f>
        <v>General Revenue - 2021</v>
      </c>
      <c r="P3" s="342" t="str">
        <f>"General Revenue Dedicated - "&amp;TEXT(J1,"@@@@")</f>
        <v>General Revenue Dedicated - 2020</v>
      </c>
      <c r="Q3" s="342" t="str">
        <f>"General Revenue Dedicated - "&amp;TEXT(J1+1,"@@@@")</f>
        <v>General Revenue Dedicated - 2021</v>
      </c>
      <c r="R3" s="342" t="str">
        <f>"Board Authorized Tuition (BAT) - "&amp;TEXT(J1,"@@@@")</f>
        <v>Board Authorized Tuition (BAT) - 2020</v>
      </c>
      <c r="S3" s="342" t="str">
        <f>"Board Authorized Tuition (BAT) - "&amp;TEXT(J1+1,"@@@@")</f>
        <v>Board Authorized Tuition (BAT) - 2021</v>
      </c>
      <c r="T3" s="342" t="str">
        <f>"Appropriations w/ BAT - "&amp;TEXT(J1,"@@@@")</f>
        <v>Appropriations w/ BAT - 2020</v>
      </c>
      <c r="U3" s="342" t="str">
        <f>"Appropriations w/ BAT - "&amp;TEXT(J1+1,"@@@@")</f>
        <v>Appropriations w/ BAT - 2021</v>
      </c>
      <c r="V3" s="434" t="s">
        <v>332</v>
      </c>
      <c r="X3" s="669" t="s">
        <v>436</v>
      </c>
      <c r="Y3" s="669" t="s">
        <v>437</v>
      </c>
      <c r="Z3" s="416"/>
      <c r="AA3" s="695" t="s">
        <v>26</v>
      </c>
      <c r="AB3" s="695"/>
      <c r="AC3" s="417"/>
      <c r="AD3" s="695" t="s">
        <v>225</v>
      </c>
      <c r="AE3" s="695"/>
    </row>
    <row r="4" spans="1:33" s="48" customFormat="1" ht="15" thickBot="1" x14ac:dyDescent="0.25">
      <c r="A4" s="708" t="s">
        <v>150</v>
      </c>
      <c r="B4" s="709"/>
      <c r="C4" s="709"/>
      <c r="D4" s="709"/>
      <c r="E4" s="709"/>
      <c r="F4" s="709"/>
      <c r="G4" s="709"/>
      <c r="H4" s="709"/>
      <c r="I4" s="709"/>
      <c r="J4" s="710"/>
      <c r="L4" s="704" t="str">
        <f>A4</f>
        <v>Formula Funding - Summary</v>
      </c>
      <c r="M4" s="704"/>
      <c r="N4" s="704"/>
      <c r="O4" s="704"/>
      <c r="P4" s="704"/>
      <c r="Q4" s="704"/>
      <c r="R4" s="704"/>
      <c r="S4" s="704"/>
      <c r="T4" s="704" t="str">
        <f>A4</f>
        <v>Formula Funding - Summary</v>
      </c>
      <c r="U4" s="704"/>
      <c r="V4" s="432"/>
      <c r="AC4" s="250"/>
      <c r="AD4" s="270"/>
      <c r="AE4" s="270"/>
    </row>
    <row r="5" spans="1:33" x14ac:dyDescent="0.2">
      <c r="A5" s="707" t="s">
        <v>250</v>
      </c>
      <c r="B5" s="707"/>
    </row>
    <row r="6" spans="1:33" x14ac:dyDescent="0.2">
      <c r="A6" s="700" t="s">
        <v>243</v>
      </c>
      <c r="B6" s="701"/>
      <c r="C6" s="593">
        <f t="shared" ref="C6:H6" si="0">C147</f>
        <v>4143084684</v>
      </c>
      <c r="D6" s="593">
        <f t="shared" si="0"/>
        <v>235185814</v>
      </c>
      <c r="E6" s="593">
        <f t="shared" si="0"/>
        <v>2803053575.1719484</v>
      </c>
      <c r="F6" s="593">
        <f t="shared" si="0"/>
        <v>1104845294.8280513</v>
      </c>
      <c r="G6" s="593">
        <f t="shared" si="0"/>
        <v>3907898870</v>
      </c>
      <c r="H6" s="593">
        <f t="shared" ca="1" si="0"/>
        <v>4050086105.999999</v>
      </c>
      <c r="I6" s="593">
        <f ca="1">H6-G6</f>
        <v>142187235.99999905</v>
      </c>
      <c r="J6" s="148">
        <f t="shared" ref="J6:J12" ca="1" si="1">IF(OR(I6=0,G6=0),0,I6/G6)</f>
        <v>3.6384574097230678E-2</v>
      </c>
      <c r="K6" s="219"/>
      <c r="L6" s="593">
        <f t="shared" ref="L6:U6" ca="1" si="2">L147</f>
        <v>2025043052.9999995</v>
      </c>
      <c r="M6" s="593">
        <f t="shared" ca="1" si="2"/>
        <v>2025043052.9999995</v>
      </c>
      <c r="N6" s="593">
        <f ca="1">N147</f>
        <v>1474574132.5946157</v>
      </c>
      <c r="O6" s="593">
        <f ca="1">O147</f>
        <v>1470981593.8768876</v>
      </c>
      <c r="P6" s="593">
        <f>P147</f>
        <v>550468920.40538347</v>
      </c>
      <c r="Q6" s="593">
        <f t="shared" si="2"/>
        <v>554061459.12311172</v>
      </c>
      <c r="R6" s="593">
        <f t="shared" si="2"/>
        <v>119074714</v>
      </c>
      <c r="S6" s="593">
        <f t="shared" si="2"/>
        <v>119074714</v>
      </c>
      <c r="T6" s="593">
        <f t="shared" ca="1" si="2"/>
        <v>2144117766.9999995</v>
      </c>
      <c r="U6" s="593">
        <f t="shared" ca="1" si="2"/>
        <v>2144117766.9999995</v>
      </c>
      <c r="V6" s="612">
        <f>'Cost Study'!B31</f>
        <v>55.851929921642864</v>
      </c>
      <c r="X6" s="219"/>
      <c r="Y6" s="219"/>
      <c r="AF6" s="345"/>
    </row>
    <row r="7" spans="1:33" x14ac:dyDescent="0.2">
      <c r="A7" s="700" t="s">
        <v>133</v>
      </c>
      <c r="B7" s="701" t="s">
        <v>89</v>
      </c>
      <c r="C7" s="8">
        <f t="shared" ref="C7:H7" si="3">C187</f>
        <v>95407604</v>
      </c>
      <c r="D7" s="8">
        <f t="shared" si="3"/>
        <v>0</v>
      </c>
      <c r="E7" s="8">
        <f>E187</f>
        <v>67025085.98861485</v>
      </c>
      <c r="F7" s="8">
        <f t="shared" si="3"/>
        <v>28382518.011385154</v>
      </c>
      <c r="G7" s="8">
        <f t="shared" si="3"/>
        <v>95407604</v>
      </c>
      <c r="H7" s="8">
        <f t="shared" ca="1" si="3"/>
        <v>95732329.866952389</v>
      </c>
      <c r="I7" s="8">
        <f t="shared" ref="I7:I13" ca="1" si="4">H7-G7</f>
        <v>324725.86695238948</v>
      </c>
      <c r="J7" s="148">
        <f t="shared" ca="1" si="1"/>
        <v>3.4035637972041461E-3</v>
      </c>
      <c r="K7" s="219"/>
      <c r="L7" s="8">
        <f t="shared" ref="L7:U7" ca="1" si="5">L187</f>
        <v>47866164.933476195</v>
      </c>
      <c r="M7" s="8">
        <f t="shared" ca="1" si="5"/>
        <v>47866164.933476195</v>
      </c>
      <c r="N7" s="8">
        <f t="shared" ca="1" si="5"/>
        <v>34426994.007626668</v>
      </c>
      <c r="O7" s="8">
        <f t="shared" ca="1" si="5"/>
        <v>34339285.619204432</v>
      </c>
      <c r="P7" s="8">
        <f t="shared" si="5"/>
        <v>13439170.92584951</v>
      </c>
      <c r="Q7" s="8">
        <f t="shared" si="5"/>
        <v>13526879.314271748</v>
      </c>
      <c r="R7" s="8">
        <f t="shared" si="5"/>
        <v>0</v>
      </c>
      <c r="S7" s="8">
        <f t="shared" si="5"/>
        <v>0</v>
      </c>
      <c r="T7" s="8">
        <f t="shared" ca="1" si="5"/>
        <v>47866164.933476195</v>
      </c>
      <c r="U7" s="8">
        <f t="shared" ca="1" si="5"/>
        <v>47866164.933476195</v>
      </c>
      <c r="V7" s="613">
        <v>0.1</v>
      </c>
      <c r="X7" s="219"/>
      <c r="AF7" s="345"/>
    </row>
    <row r="8" spans="1:33" ht="28.5" hidden="1" x14ac:dyDescent="0.2">
      <c r="A8" s="700" t="s">
        <v>256</v>
      </c>
      <c r="B8" s="701"/>
      <c r="C8" s="8"/>
      <c r="D8" s="8"/>
      <c r="E8" s="8"/>
      <c r="F8" s="8"/>
      <c r="G8" s="8">
        <f>G227</f>
        <v>0</v>
      </c>
      <c r="H8" s="8">
        <f>H227</f>
        <v>0</v>
      </c>
      <c r="I8" s="8">
        <f t="shared" si="4"/>
        <v>0</v>
      </c>
      <c r="J8" s="148">
        <f t="shared" si="1"/>
        <v>0</v>
      </c>
      <c r="K8" s="219"/>
      <c r="L8" s="8">
        <f>L227</f>
        <v>0</v>
      </c>
      <c r="M8" s="8">
        <f t="shared" ref="M8:U8" si="6">M227</f>
        <v>0</v>
      </c>
      <c r="N8" s="8">
        <f t="shared" si="6"/>
        <v>0</v>
      </c>
      <c r="O8" s="8">
        <f t="shared" si="6"/>
        <v>0</v>
      </c>
      <c r="P8" s="8">
        <f t="shared" si="6"/>
        <v>0</v>
      </c>
      <c r="Q8" s="8">
        <f t="shared" si="6"/>
        <v>0</v>
      </c>
      <c r="R8" s="8">
        <f t="shared" si="6"/>
        <v>0</v>
      </c>
      <c r="S8" s="8">
        <f t="shared" si="6"/>
        <v>0</v>
      </c>
      <c r="T8" s="8">
        <f t="shared" si="6"/>
        <v>0</v>
      </c>
      <c r="U8" s="8">
        <f t="shared" si="6"/>
        <v>0</v>
      </c>
      <c r="V8" s="614" t="s">
        <v>333</v>
      </c>
      <c r="X8" s="219"/>
      <c r="AF8" s="345"/>
      <c r="AG8" s="219"/>
    </row>
    <row r="9" spans="1:33" ht="26.25" customHeight="1" x14ac:dyDescent="0.2">
      <c r="A9" s="698" t="s">
        <v>248</v>
      </c>
      <c r="B9" s="699" t="s">
        <v>89</v>
      </c>
      <c r="C9" s="593">
        <f t="shared" ref="C9:H9" si="7">SUM(C6:C8)</f>
        <v>4238492288</v>
      </c>
      <c r="D9" s="593">
        <f t="shared" si="7"/>
        <v>235185814</v>
      </c>
      <c r="E9" s="593">
        <f t="shared" si="7"/>
        <v>2870078661.1605635</v>
      </c>
      <c r="F9" s="593">
        <f t="shared" si="7"/>
        <v>1133227812.8394365</v>
      </c>
      <c r="G9" s="593">
        <f t="shared" si="7"/>
        <v>4003306474</v>
      </c>
      <c r="H9" s="593">
        <f t="shared" ca="1" si="7"/>
        <v>4145818435.8669515</v>
      </c>
      <c r="I9" s="593">
        <f t="shared" ca="1" si="4"/>
        <v>142511961.86695147</v>
      </c>
      <c r="J9" s="148">
        <f t="shared" ca="1" si="1"/>
        <v>3.5598564035132993E-2</v>
      </c>
      <c r="L9" s="593">
        <f t="shared" ref="L9:U9" ca="1" si="8">SUM(L6:L8)</f>
        <v>2072909217.9334757</v>
      </c>
      <c r="M9" s="593">
        <f t="shared" ca="1" si="8"/>
        <v>2072909217.9334757</v>
      </c>
      <c r="N9" s="593">
        <f t="shared" ca="1" si="8"/>
        <v>1509001126.6022425</v>
      </c>
      <c r="O9" s="593">
        <f t="shared" ca="1" si="8"/>
        <v>1505320879.4960921</v>
      </c>
      <c r="P9" s="593">
        <f t="shared" si="8"/>
        <v>563908091.33123302</v>
      </c>
      <c r="Q9" s="593">
        <f t="shared" si="8"/>
        <v>567588338.43738341</v>
      </c>
      <c r="R9" s="593">
        <f t="shared" si="8"/>
        <v>119074714</v>
      </c>
      <c r="S9" s="593">
        <f t="shared" si="8"/>
        <v>119074714</v>
      </c>
      <c r="T9" s="593">
        <f t="shared" ca="1" si="8"/>
        <v>2191983931.9334755</v>
      </c>
      <c r="U9" s="593">
        <f t="shared" ca="1" si="8"/>
        <v>2191983931.9334755</v>
      </c>
      <c r="V9" s="615"/>
      <c r="X9" s="219"/>
      <c r="AF9" s="345"/>
    </row>
    <row r="10" spans="1:33" ht="29.25" customHeight="1" x14ac:dyDescent="0.2">
      <c r="A10" s="700" t="s">
        <v>244</v>
      </c>
      <c r="B10" s="701" t="s">
        <v>89</v>
      </c>
      <c r="C10" s="593">
        <f t="shared" ref="C10:H10" si="9">C267</f>
        <v>731674778.01161218</v>
      </c>
      <c r="D10" s="593">
        <f t="shared" si="9"/>
        <v>0</v>
      </c>
      <c r="E10" s="593">
        <f t="shared" si="9"/>
        <v>513560051.01161218</v>
      </c>
      <c r="F10" s="593">
        <f t="shared" si="9"/>
        <v>218114727</v>
      </c>
      <c r="G10" s="593">
        <f t="shared" si="9"/>
        <v>731674778.01161218</v>
      </c>
      <c r="H10" s="593">
        <f t="shared" si="9"/>
        <v>763927634.85931444</v>
      </c>
      <c r="I10" s="593">
        <f t="shared" si="4"/>
        <v>32252856.847702265</v>
      </c>
      <c r="J10" s="148">
        <f t="shared" si="1"/>
        <v>4.4080864636815993E-2</v>
      </c>
      <c r="K10" s="220"/>
      <c r="L10" s="8">
        <f t="shared" ref="L10:U10" si="10">L267</f>
        <v>381963817.42965722</v>
      </c>
      <c r="M10" s="8">
        <f t="shared" si="10"/>
        <v>381963817.42965722</v>
      </c>
      <c r="N10" s="8">
        <f>N267</f>
        <v>275271618.76089019</v>
      </c>
      <c r="O10" s="8">
        <f>O267</f>
        <v>274575310.86704063</v>
      </c>
      <c r="P10" s="8">
        <f t="shared" si="10"/>
        <v>106692198.66876704</v>
      </c>
      <c r="Q10" s="8">
        <f t="shared" si="10"/>
        <v>107388506.56261654</v>
      </c>
      <c r="R10" s="8">
        <f t="shared" si="10"/>
        <v>0</v>
      </c>
      <c r="S10" s="8">
        <f t="shared" si="10"/>
        <v>0</v>
      </c>
      <c r="T10" s="8">
        <f t="shared" si="10"/>
        <v>381963817.42965722</v>
      </c>
      <c r="U10" s="8">
        <f t="shared" si="10"/>
        <v>381963817.42965722</v>
      </c>
      <c r="V10" s="612">
        <f>'Space Support'!L60</f>
        <v>5.4696429750473783</v>
      </c>
      <c r="X10" s="219"/>
      <c r="AF10" s="345"/>
    </row>
    <row r="11" spans="1:33" x14ac:dyDescent="0.2">
      <c r="A11" s="700" t="s">
        <v>87</v>
      </c>
      <c r="B11" s="701" t="s">
        <v>89</v>
      </c>
      <c r="C11" s="8">
        <f t="shared" ref="C11:H11" si="11">C318</f>
        <v>16670100</v>
      </c>
      <c r="D11" s="8">
        <f t="shared" si="11"/>
        <v>0</v>
      </c>
      <c r="E11" s="8">
        <f t="shared" si="11"/>
        <v>16670100</v>
      </c>
      <c r="F11" s="8">
        <f t="shared" si="11"/>
        <v>0</v>
      </c>
      <c r="G11" s="8">
        <f t="shared" si="11"/>
        <v>16670100</v>
      </c>
      <c r="H11" s="8">
        <f t="shared" si="11"/>
        <v>27412454.020766601</v>
      </c>
      <c r="I11" s="8">
        <f t="shared" si="4"/>
        <v>10742354.020766601</v>
      </c>
      <c r="J11" s="148">
        <f t="shared" si="1"/>
        <v>0.64440849309641823</v>
      </c>
      <c r="K11" s="230"/>
      <c r="L11" s="8">
        <f t="shared" ref="L11:U11" si="12">L318</f>
        <v>13706227.0103833</v>
      </c>
      <c r="M11" s="8">
        <f t="shared" si="12"/>
        <v>13706227.0103833</v>
      </c>
      <c r="N11" s="8">
        <f>N318</f>
        <v>13706227.0103833</v>
      </c>
      <c r="O11" s="8">
        <f>O318</f>
        <v>13706227.0103833</v>
      </c>
      <c r="P11" s="8">
        <f t="shared" si="12"/>
        <v>0</v>
      </c>
      <c r="Q11" s="8">
        <f t="shared" si="12"/>
        <v>0</v>
      </c>
      <c r="R11" s="8">
        <f t="shared" si="12"/>
        <v>0</v>
      </c>
      <c r="S11" s="8">
        <f t="shared" si="12"/>
        <v>0</v>
      </c>
      <c r="T11" s="8">
        <f t="shared" si="12"/>
        <v>13706227.0103833</v>
      </c>
      <c r="U11" s="8">
        <f t="shared" si="12"/>
        <v>13706227.0103833</v>
      </c>
      <c r="V11" s="615">
        <v>750000</v>
      </c>
      <c r="X11" s="219"/>
      <c r="AF11" s="345"/>
    </row>
    <row r="12" spans="1:33" x14ac:dyDescent="0.2">
      <c r="A12" s="698" t="s">
        <v>245</v>
      </c>
      <c r="B12" s="699" t="s">
        <v>89</v>
      </c>
      <c r="C12" s="593">
        <f t="shared" ref="C12:H12" si="13">SUM(C10:C11)</f>
        <v>748344878.01161218</v>
      </c>
      <c r="D12" s="593">
        <f t="shared" si="13"/>
        <v>0</v>
      </c>
      <c r="E12" s="593">
        <f t="shared" si="13"/>
        <v>530230151.01161218</v>
      </c>
      <c r="F12" s="593">
        <f t="shared" si="13"/>
        <v>218114727</v>
      </c>
      <c r="G12" s="593">
        <f t="shared" si="13"/>
        <v>748344878.01161218</v>
      </c>
      <c r="H12" s="593">
        <f t="shared" si="13"/>
        <v>791340088.88008106</v>
      </c>
      <c r="I12" s="593">
        <f t="shared" si="4"/>
        <v>42995210.868468881</v>
      </c>
      <c r="J12" s="148">
        <f t="shared" si="1"/>
        <v>5.7453738418988307E-2</v>
      </c>
      <c r="K12" s="229"/>
      <c r="L12" s="593">
        <f t="shared" ref="L12:U12" si="14">SUM(L10:L11)</f>
        <v>395670044.44004053</v>
      </c>
      <c r="M12" s="593">
        <f t="shared" si="14"/>
        <v>395670044.44004053</v>
      </c>
      <c r="N12" s="593">
        <f>SUM(N10:N11)</f>
        <v>288977845.77127349</v>
      </c>
      <c r="O12" s="593">
        <f>SUM(O10:O11)</f>
        <v>288281537.87742394</v>
      </c>
      <c r="P12" s="593">
        <f t="shared" si="14"/>
        <v>106692198.66876704</v>
      </c>
      <c r="Q12" s="593">
        <f t="shared" si="14"/>
        <v>107388506.56261654</v>
      </c>
      <c r="R12" s="593">
        <f t="shared" si="14"/>
        <v>0</v>
      </c>
      <c r="S12" s="593">
        <f t="shared" si="14"/>
        <v>0</v>
      </c>
      <c r="T12" s="593">
        <f t="shared" si="14"/>
        <v>395670044.44004053</v>
      </c>
      <c r="U12" s="593">
        <f t="shared" si="14"/>
        <v>395670044.44004053</v>
      </c>
      <c r="V12" s="615"/>
      <c r="X12" s="219"/>
      <c r="AF12" s="345"/>
    </row>
    <row r="13" spans="1:33" x14ac:dyDescent="0.2">
      <c r="A13" s="698" t="s">
        <v>249</v>
      </c>
      <c r="B13" s="699" t="s">
        <v>89</v>
      </c>
      <c r="C13" s="593">
        <f>C9+C12</f>
        <v>4986837166.0116119</v>
      </c>
      <c r="D13" s="593">
        <f t="shared" ref="D13:U13" si="15">D9+D12</f>
        <v>235185814</v>
      </c>
      <c r="E13" s="593">
        <f t="shared" si="15"/>
        <v>3400308812.1721754</v>
      </c>
      <c r="F13" s="593">
        <f t="shared" si="15"/>
        <v>1351342539.8394365</v>
      </c>
      <c r="G13" s="593">
        <f t="shared" si="15"/>
        <v>4751651352.0116119</v>
      </c>
      <c r="H13" s="593">
        <f t="shared" ca="1" si="15"/>
        <v>4937158524.7470322</v>
      </c>
      <c r="I13" s="593">
        <f t="shared" ca="1" si="4"/>
        <v>185507172.73542023</v>
      </c>
      <c r="J13" s="148">
        <f t="shared" ca="1" si="15"/>
        <v>9.30523024541213E-2</v>
      </c>
      <c r="K13" s="8"/>
      <c r="L13" s="593">
        <f t="shared" ca="1" si="15"/>
        <v>2468579262.3735161</v>
      </c>
      <c r="M13" s="593">
        <f t="shared" ca="1" si="15"/>
        <v>2468579262.3735161</v>
      </c>
      <c r="N13" s="593">
        <f t="shared" ca="1" si="15"/>
        <v>1797978972.3735161</v>
      </c>
      <c r="O13" s="593">
        <f t="shared" ca="1" si="15"/>
        <v>1793602417.3735161</v>
      </c>
      <c r="P13" s="593">
        <f t="shared" si="15"/>
        <v>670600290</v>
      </c>
      <c r="Q13" s="593">
        <f t="shared" si="15"/>
        <v>674976845</v>
      </c>
      <c r="R13" s="593">
        <f t="shared" si="15"/>
        <v>119074714</v>
      </c>
      <c r="S13" s="593">
        <f t="shared" si="15"/>
        <v>119074714</v>
      </c>
      <c r="T13" s="593">
        <f t="shared" ca="1" si="15"/>
        <v>2587653976.3735161</v>
      </c>
      <c r="U13" s="593">
        <f t="shared" ca="1" si="15"/>
        <v>2587653976.3735161</v>
      </c>
      <c r="V13" s="615"/>
      <c r="X13" s="219"/>
      <c r="AF13" s="345"/>
    </row>
    <row r="14" spans="1:33" ht="30.75" customHeight="1" x14ac:dyDescent="0.2">
      <c r="A14" s="711" t="s">
        <v>246</v>
      </c>
      <c r="B14" s="711"/>
      <c r="E14" s="219"/>
      <c r="F14" s="219"/>
      <c r="M14" s="219"/>
      <c r="N14" s="229"/>
      <c r="O14" s="219"/>
      <c r="P14" s="229"/>
      <c r="Q14" s="219"/>
      <c r="R14" s="266"/>
      <c r="V14" s="616"/>
      <c r="X14" s="219"/>
      <c r="AF14" s="219"/>
    </row>
    <row r="15" spans="1:33" ht="28.5" customHeight="1" x14ac:dyDescent="0.2">
      <c r="A15" s="700" t="s">
        <v>244</v>
      </c>
      <c r="B15" s="701" t="s">
        <v>89</v>
      </c>
      <c r="C15" s="593">
        <f t="shared" ref="C15:H15" si="16">C277</f>
        <v>19488101.300000001</v>
      </c>
      <c r="D15" s="593">
        <f t="shared" si="16"/>
        <v>0</v>
      </c>
      <c r="E15" s="593">
        <f t="shared" si="16"/>
        <v>14246563.903521108</v>
      </c>
      <c r="F15" s="593">
        <f t="shared" si="16"/>
        <v>5241537.3964788951</v>
      </c>
      <c r="G15" s="593">
        <f t="shared" si="16"/>
        <v>19488101.300000001</v>
      </c>
      <c r="H15" s="593">
        <f t="shared" si="16"/>
        <v>19432193.140685536</v>
      </c>
      <c r="I15" s="593">
        <f>H15-G15</f>
        <v>-55908.159314464778</v>
      </c>
      <c r="J15" s="148">
        <f>IF(OR(I15=0,G15=0),0,I15/G15)</f>
        <v>-2.8688356271251922E-3</v>
      </c>
      <c r="L15" s="593">
        <f t="shared" ref="L15:U15" si="17">L277</f>
        <v>9716096.570342768</v>
      </c>
      <c r="M15" s="593">
        <f t="shared" si="17"/>
        <v>9716096.570342768</v>
      </c>
      <c r="N15" s="593">
        <f>N277</f>
        <v>8756295.8947983813</v>
      </c>
      <c r="O15" s="593">
        <f>O277</f>
        <v>8726221.0947983824</v>
      </c>
      <c r="P15" s="593">
        <f t="shared" si="17"/>
        <v>959800.67554438626</v>
      </c>
      <c r="Q15" s="593">
        <f t="shared" si="17"/>
        <v>989875.47554438631</v>
      </c>
      <c r="R15" s="593">
        <f t="shared" si="17"/>
        <v>0</v>
      </c>
      <c r="S15" s="593">
        <f t="shared" si="17"/>
        <v>0</v>
      </c>
      <c r="T15" s="593">
        <f t="shared" si="17"/>
        <v>9716096.570342768</v>
      </c>
      <c r="U15" s="593">
        <f t="shared" si="17"/>
        <v>9716096.570342768</v>
      </c>
      <c r="V15" s="612">
        <f>V10</f>
        <v>5.4696429750473783</v>
      </c>
      <c r="X15" s="219"/>
    </row>
    <row r="16" spans="1:33" x14ac:dyDescent="0.2">
      <c r="A16" s="700" t="s">
        <v>87</v>
      </c>
      <c r="B16" s="701" t="s">
        <v>89</v>
      </c>
      <c r="C16" s="8">
        <f t="shared" ref="C16:H16" si="18">C328</f>
        <v>6635250</v>
      </c>
      <c r="D16" s="8">
        <f t="shared" si="18"/>
        <v>0</v>
      </c>
      <c r="E16" s="8">
        <f t="shared" si="18"/>
        <v>6635250</v>
      </c>
      <c r="F16" s="8">
        <f t="shared" si="18"/>
        <v>0</v>
      </c>
      <c r="G16" s="8">
        <f t="shared" si="18"/>
        <v>6635250</v>
      </c>
      <c r="H16" s="8">
        <f t="shared" si="18"/>
        <v>15798795.979233405</v>
      </c>
      <c r="I16" s="8">
        <f>H16-G16</f>
        <v>9163545.9792334046</v>
      </c>
      <c r="J16" s="148">
        <f>IF(OR(I16=0,G16=0),0,I16/G16)</f>
        <v>1.3810400481117373</v>
      </c>
      <c r="L16" s="8">
        <f t="shared" ref="L16:U16" si="19">L328</f>
        <v>7899397.9896167023</v>
      </c>
      <c r="M16" s="8">
        <f t="shared" si="19"/>
        <v>7899397.9896167023</v>
      </c>
      <c r="N16" s="8">
        <f>N328</f>
        <v>7899397.9896167023</v>
      </c>
      <c r="O16" s="8">
        <f>O328</f>
        <v>7899397.9896167023</v>
      </c>
      <c r="P16" s="8">
        <f t="shared" si="19"/>
        <v>0</v>
      </c>
      <c r="Q16" s="8">
        <f t="shared" si="19"/>
        <v>0</v>
      </c>
      <c r="R16" s="8">
        <f t="shared" si="19"/>
        <v>0</v>
      </c>
      <c r="S16" s="8">
        <f t="shared" si="19"/>
        <v>0</v>
      </c>
      <c r="T16" s="8">
        <f t="shared" si="19"/>
        <v>7899397.9896167023</v>
      </c>
      <c r="U16" s="8">
        <f t="shared" si="19"/>
        <v>7899397.9896167023</v>
      </c>
      <c r="V16" s="615">
        <v>375000</v>
      </c>
      <c r="X16" s="219"/>
    </row>
    <row r="17" spans="1:31" ht="28.5" customHeight="1" x14ac:dyDescent="0.2">
      <c r="A17" s="698" t="s">
        <v>247</v>
      </c>
      <c r="B17" s="699" t="s">
        <v>89</v>
      </c>
      <c r="C17" s="593">
        <f t="shared" ref="C17:H17" si="20">SUM(C15:C16)</f>
        <v>26123351.300000001</v>
      </c>
      <c r="D17" s="593">
        <f t="shared" si="20"/>
        <v>0</v>
      </c>
      <c r="E17" s="593">
        <f t="shared" si="20"/>
        <v>20881813.903521106</v>
      </c>
      <c r="F17" s="593">
        <f t="shared" si="20"/>
        <v>5241537.3964788951</v>
      </c>
      <c r="G17" s="593">
        <f t="shared" si="20"/>
        <v>26123351.300000001</v>
      </c>
      <c r="H17" s="593">
        <f t="shared" si="20"/>
        <v>35230989.119918942</v>
      </c>
      <c r="I17" s="593">
        <f>H17-G17</f>
        <v>9107637.8199189417</v>
      </c>
      <c r="J17" s="148">
        <f>IF(OR(I17=0,G17=0),0,I17/G17)</f>
        <v>0.34863971759698925</v>
      </c>
      <c r="L17" s="593">
        <f t="shared" ref="L17:U17" si="21">SUM(L15:L16)</f>
        <v>17615494.559959471</v>
      </c>
      <c r="M17" s="593">
        <f t="shared" si="21"/>
        <v>17615494.559959471</v>
      </c>
      <c r="N17" s="593">
        <f>SUM(N15:N16)</f>
        <v>16655693.884415083</v>
      </c>
      <c r="O17" s="593">
        <f>SUM(O15:O16)</f>
        <v>16625619.084415086</v>
      </c>
      <c r="P17" s="593">
        <f t="shared" si="21"/>
        <v>959800.67554438626</v>
      </c>
      <c r="Q17" s="593">
        <f t="shared" si="21"/>
        <v>989875.47554438631</v>
      </c>
      <c r="R17" s="593">
        <f t="shared" si="21"/>
        <v>0</v>
      </c>
      <c r="S17" s="593">
        <f t="shared" si="21"/>
        <v>0</v>
      </c>
      <c r="T17" s="593">
        <f t="shared" si="21"/>
        <v>17615494.559959471</v>
      </c>
      <c r="U17" s="593">
        <f t="shared" si="21"/>
        <v>17615494.559959471</v>
      </c>
      <c r="V17" s="615"/>
      <c r="X17" s="219"/>
    </row>
    <row r="18" spans="1:31" x14ac:dyDescent="0.2">
      <c r="A18" s="6"/>
    </row>
    <row r="19" spans="1:31" s="48" customFormat="1" ht="29.25" customHeight="1" thickBot="1" x14ac:dyDescent="0.25">
      <c r="A19" s="702" t="s">
        <v>168</v>
      </c>
      <c r="B19" s="703"/>
      <c r="C19" s="703"/>
      <c r="D19" s="703"/>
      <c r="E19" s="703"/>
      <c r="F19" s="703"/>
      <c r="G19" s="703"/>
      <c r="H19" s="703"/>
      <c r="I19" s="703"/>
      <c r="J19" s="703"/>
      <c r="L19" s="697" t="str">
        <f>A19</f>
        <v>Formula Funding - Total by Institution</v>
      </c>
      <c r="M19" s="697"/>
      <c r="N19" s="697"/>
      <c r="O19" s="697"/>
      <c r="P19" s="697"/>
      <c r="Q19" s="697"/>
      <c r="R19" s="697"/>
      <c r="S19" s="697"/>
      <c r="T19" s="697" t="str">
        <f>A19</f>
        <v>Formula Funding - Total by Institution</v>
      </c>
      <c r="U19" s="697"/>
      <c r="V19" s="433"/>
      <c r="X19" s="696"/>
      <c r="Y19" s="696"/>
      <c r="Z19" s="5"/>
      <c r="AA19" s="696"/>
      <c r="AB19" s="696"/>
      <c r="AC19" s="220"/>
      <c r="AD19" s="696"/>
      <c r="AE19" s="696"/>
    </row>
    <row r="20" spans="1:31" outlineLevel="1" x14ac:dyDescent="0.2">
      <c r="A20" s="136">
        <v>3656</v>
      </c>
      <c r="B20" s="145" t="s">
        <v>88</v>
      </c>
      <c r="C20" s="592">
        <f t="shared" ref="C20:C57" si="22">C110+C150+C230+C281</f>
        <v>289880742</v>
      </c>
      <c r="D20" s="389">
        <v>17629408</v>
      </c>
      <c r="E20" s="9">
        <f t="shared" ref="E20:G39" si="23">E110+E150+E230+E281</f>
        <v>170825808.28922415</v>
      </c>
      <c r="F20" s="9">
        <f t="shared" si="23"/>
        <v>101425525.71077584</v>
      </c>
      <c r="G20" s="592">
        <f t="shared" si="23"/>
        <v>272251334</v>
      </c>
      <c r="H20" s="592">
        <f t="shared" ref="H20:H57" ca="1" si="24">H110+H150+H190+H230+H281</f>
        <v>291112595.63515997</v>
      </c>
      <c r="I20" s="592">
        <f t="shared" ref="I20:I67" ca="1" si="25">H20-G20</f>
        <v>18861261.635159969</v>
      </c>
      <c r="J20" s="147">
        <f t="shared" ref="J20:J67" ca="1" si="26">IF(OR(I20=0,G20=0),0,I20/G20)</f>
        <v>6.9278858465244356E-2</v>
      </c>
      <c r="L20" s="592">
        <f t="shared" ref="L20:O39" ca="1" si="27">L110+L150+L190+L230+L281</f>
        <v>145556297.81757998</v>
      </c>
      <c r="M20" s="592">
        <f t="shared" ca="1" si="27"/>
        <v>145556297.81757998</v>
      </c>
      <c r="N20" s="592">
        <f t="shared" ca="1" si="27"/>
        <v>100895511.81757998</v>
      </c>
      <c r="O20" s="592">
        <f t="shared" ca="1" si="27"/>
        <v>100654545.81758</v>
      </c>
      <c r="P20" s="592">
        <f t="shared" ref="P20:Q39" si="28">P331-P381-P431-P481</f>
        <v>44660786</v>
      </c>
      <c r="Q20" s="592">
        <f t="shared" si="28"/>
        <v>44901752</v>
      </c>
      <c r="R20" s="592">
        <f t="shared" ref="R20:S23" si="29">R331</f>
        <v>10430739</v>
      </c>
      <c r="S20" s="592">
        <f t="shared" si="29"/>
        <v>10430739</v>
      </c>
      <c r="T20" s="592">
        <f t="shared" ref="T20:U39" ca="1" si="30">T110+T150+T190+T230+T281</f>
        <v>155987036.81757995</v>
      </c>
      <c r="U20" s="592">
        <f t="shared" ca="1" si="30"/>
        <v>155987036.81757995</v>
      </c>
      <c r="V20" s="429"/>
      <c r="W20" s="267"/>
      <c r="X20" s="9">
        <f t="shared" ref="X20:Y39" si="31">X110+X150+X230+X281</f>
        <v>155994718</v>
      </c>
      <c r="Y20" s="9">
        <f t="shared" si="31"/>
        <v>155994720</v>
      </c>
      <c r="Z20" s="267"/>
      <c r="AA20" s="9">
        <f t="shared" ref="AA20:AA56" ca="1" si="32">T20-X20</f>
        <v>-7681.1824200451374</v>
      </c>
      <c r="AB20" s="9">
        <f t="shared" ref="AB20:AB56" ca="1" si="33">U20-Y20</f>
        <v>-7683.1824200451374</v>
      </c>
      <c r="AD20" s="271">
        <f t="shared" ref="AD20:AD61" ca="1" si="34">IFERROR(AA20/T20,0)</f>
        <v>-4.9242440761458568E-5</v>
      </c>
      <c r="AE20" s="271">
        <f t="shared" ref="AE20:AE61" ca="1" si="35">IFERROR(AB20/U20,0)</f>
        <v>-4.925526233971791E-5</v>
      </c>
    </row>
    <row r="21" spans="1:31" outlineLevel="1" x14ac:dyDescent="0.2">
      <c r="A21" s="137">
        <v>3658</v>
      </c>
      <c r="B21" s="142" t="s">
        <v>89</v>
      </c>
      <c r="C21" s="8">
        <f t="shared" si="22"/>
        <v>572658036</v>
      </c>
      <c r="D21" s="390">
        <v>34920000</v>
      </c>
      <c r="E21" s="8">
        <f t="shared" si="23"/>
        <v>387214097.03639573</v>
      </c>
      <c r="F21" s="8">
        <f t="shared" si="23"/>
        <v>150523938.96360427</v>
      </c>
      <c r="G21" s="8">
        <f t="shared" si="23"/>
        <v>537738036</v>
      </c>
      <c r="H21" s="8">
        <f t="shared" ca="1" si="24"/>
        <v>545725748.59078503</v>
      </c>
      <c r="I21" s="8">
        <f t="shared" ca="1" si="25"/>
        <v>7987712.5907850266</v>
      </c>
      <c r="J21" s="148">
        <f t="shared" ca="1" si="26"/>
        <v>1.485428230110363E-2</v>
      </c>
      <c r="L21" s="8">
        <f t="shared" ca="1" si="27"/>
        <v>272862874.29539251</v>
      </c>
      <c r="M21" s="8">
        <f t="shared" ca="1" si="27"/>
        <v>272862874.29539251</v>
      </c>
      <c r="N21" s="8">
        <f t="shared" ca="1" si="27"/>
        <v>194651223.29539251</v>
      </c>
      <c r="O21" s="8">
        <f t="shared" ca="1" si="27"/>
        <v>193880430.29539254</v>
      </c>
      <c r="P21" s="8">
        <f t="shared" si="28"/>
        <v>78211651</v>
      </c>
      <c r="Q21" s="8">
        <f t="shared" si="28"/>
        <v>78982444</v>
      </c>
      <c r="R21" s="8">
        <f t="shared" si="29"/>
        <v>19410000</v>
      </c>
      <c r="S21" s="8">
        <f t="shared" si="29"/>
        <v>19410000</v>
      </c>
      <c r="T21" s="8">
        <f t="shared" ca="1" si="30"/>
        <v>292272874.29539251</v>
      </c>
      <c r="U21" s="8">
        <f t="shared" ca="1" si="30"/>
        <v>292272874.29539251</v>
      </c>
      <c r="V21" s="240"/>
      <c r="W21" s="267"/>
      <c r="X21" s="8">
        <f t="shared" si="31"/>
        <v>292300172</v>
      </c>
      <c r="Y21" s="8">
        <f t="shared" si="31"/>
        <v>292300172</v>
      </c>
      <c r="Z21" s="267"/>
      <c r="AA21" s="8">
        <f t="shared" ca="1" si="32"/>
        <v>-27297.704607486725</v>
      </c>
      <c r="AB21" s="8">
        <f t="shared" ca="1" si="33"/>
        <v>-27297.704607486725</v>
      </c>
      <c r="AD21" s="272">
        <f t="shared" ca="1" si="34"/>
        <v>-9.339800921756992E-5</v>
      </c>
      <c r="AE21" s="272">
        <f t="shared" ca="1" si="35"/>
        <v>-9.339800921756992E-5</v>
      </c>
    </row>
    <row r="22" spans="1:31" outlineLevel="1" x14ac:dyDescent="0.2">
      <c r="A22" s="137">
        <v>9741</v>
      </c>
      <c r="B22" s="142" t="s">
        <v>90</v>
      </c>
      <c r="C22" s="8">
        <f t="shared" si="22"/>
        <v>251995138</v>
      </c>
      <c r="D22" s="390">
        <v>16952700</v>
      </c>
      <c r="E22" s="8">
        <f t="shared" si="23"/>
        <v>140668183.91057819</v>
      </c>
      <c r="F22" s="8">
        <f t="shared" si="23"/>
        <v>94374254.089421809</v>
      </c>
      <c r="G22" s="8">
        <f t="shared" si="23"/>
        <v>235042438</v>
      </c>
      <c r="H22" s="8">
        <f t="shared" ca="1" si="24"/>
        <v>255619869.55793902</v>
      </c>
      <c r="I22" s="8">
        <f t="shared" ca="1" si="25"/>
        <v>20577431.557939023</v>
      </c>
      <c r="J22" s="148">
        <f t="shared" ca="1" si="26"/>
        <v>8.7547728542277214E-2</v>
      </c>
      <c r="L22" s="8">
        <f t="shared" ca="1" si="27"/>
        <v>127809934.77896951</v>
      </c>
      <c r="M22" s="8">
        <f t="shared" ca="1" si="27"/>
        <v>127809934.77896951</v>
      </c>
      <c r="N22" s="8">
        <f t="shared" ca="1" si="27"/>
        <v>79673269.778969526</v>
      </c>
      <c r="O22" s="8">
        <f t="shared" ca="1" si="27"/>
        <v>79026837.778969511</v>
      </c>
      <c r="P22" s="8">
        <f t="shared" si="28"/>
        <v>48136665</v>
      </c>
      <c r="Q22" s="8">
        <f t="shared" si="28"/>
        <v>48783097</v>
      </c>
      <c r="R22" s="8">
        <f t="shared" si="29"/>
        <v>6790700</v>
      </c>
      <c r="S22" s="8">
        <f t="shared" si="29"/>
        <v>6790700</v>
      </c>
      <c r="T22" s="8">
        <f t="shared" ca="1" si="30"/>
        <v>134600634.77896953</v>
      </c>
      <c r="U22" s="8">
        <f t="shared" ca="1" si="30"/>
        <v>134600634.77896953</v>
      </c>
      <c r="V22" s="240"/>
      <c r="W22" s="267"/>
      <c r="X22" s="8">
        <f t="shared" si="31"/>
        <v>134607592</v>
      </c>
      <c r="Y22" s="8">
        <f t="shared" si="31"/>
        <v>134607591</v>
      </c>
      <c r="Z22" s="267"/>
      <c r="AA22" s="8">
        <f t="shared" ca="1" si="32"/>
        <v>-6957.2210304737091</v>
      </c>
      <c r="AB22" s="8">
        <f t="shared" ca="1" si="33"/>
        <v>-6956.2210304737091</v>
      </c>
      <c r="AD22" s="272">
        <f t="shared" ca="1" si="34"/>
        <v>-5.168787682092514E-5</v>
      </c>
      <c r="AE22" s="272">
        <f t="shared" ca="1" si="35"/>
        <v>-5.1680447435457215E-5</v>
      </c>
    </row>
    <row r="23" spans="1:31" outlineLevel="1" x14ac:dyDescent="0.2">
      <c r="A23" s="137">
        <v>3661</v>
      </c>
      <c r="B23" s="142" t="s">
        <v>91</v>
      </c>
      <c r="C23" s="8">
        <f t="shared" si="22"/>
        <v>156318285</v>
      </c>
      <c r="D23" s="390">
        <v>6015010</v>
      </c>
      <c r="E23" s="8">
        <f t="shared" si="23"/>
        <v>114542519.19402121</v>
      </c>
      <c r="F23" s="8">
        <f t="shared" si="23"/>
        <v>35760755.805978797</v>
      </c>
      <c r="G23" s="8">
        <f t="shared" si="23"/>
        <v>150303275</v>
      </c>
      <c r="H23" s="8">
        <f t="shared" ca="1" si="24"/>
        <v>162543901.66210738</v>
      </c>
      <c r="I23" s="8">
        <f t="shared" ca="1" si="25"/>
        <v>12240626.662107378</v>
      </c>
      <c r="J23" s="148">
        <f t="shared" ca="1" si="26"/>
        <v>8.143952060996261E-2</v>
      </c>
      <c r="L23" s="8">
        <f t="shared" ca="1" si="27"/>
        <v>81271950.831053689</v>
      </c>
      <c r="M23" s="8">
        <f t="shared" ca="1" si="27"/>
        <v>81271950.831053689</v>
      </c>
      <c r="N23" s="8">
        <f t="shared" ca="1" si="27"/>
        <v>60818356.831053689</v>
      </c>
      <c r="O23" s="8">
        <f t="shared" ca="1" si="27"/>
        <v>60683774.831053674</v>
      </c>
      <c r="P23" s="8">
        <f t="shared" si="28"/>
        <v>20453594</v>
      </c>
      <c r="Q23" s="8">
        <f t="shared" si="28"/>
        <v>20588176</v>
      </c>
      <c r="R23" s="8">
        <f t="shared" si="29"/>
        <v>3184375</v>
      </c>
      <c r="S23" s="8">
        <f t="shared" si="29"/>
        <v>3184375</v>
      </c>
      <c r="T23" s="8">
        <f t="shared" ca="1" si="30"/>
        <v>84456325.831053689</v>
      </c>
      <c r="U23" s="8">
        <f t="shared" ca="1" si="30"/>
        <v>84456325.831053689</v>
      </c>
      <c r="V23" s="240"/>
      <c r="W23" s="267"/>
      <c r="X23" s="8">
        <f t="shared" si="31"/>
        <v>84461287</v>
      </c>
      <c r="Y23" s="8">
        <f t="shared" si="31"/>
        <v>84461286</v>
      </c>
      <c r="Z23" s="267"/>
      <c r="AA23" s="8">
        <f t="shared" ca="1" si="32"/>
        <v>-4961.1689463108778</v>
      </c>
      <c r="AB23" s="8">
        <f t="shared" ca="1" si="33"/>
        <v>-4960.1689463108778</v>
      </c>
      <c r="AD23" s="272">
        <f t="shared" ca="1" si="34"/>
        <v>-5.8742419794997864E-5</v>
      </c>
      <c r="AE23" s="272">
        <f t="shared" ca="1" si="35"/>
        <v>-5.873057935569199E-5</v>
      </c>
    </row>
    <row r="24" spans="1:31" outlineLevel="1" x14ac:dyDescent="0.2">
      <c r="A24" s="137">
        <v>3599</v>
      </c>
      <c r="B24" s="142" t="s">
        <v>251</v>
      </c>
      <c r="C24" s="8">
        <f t="shared" si="22"/>
        <v>173671666</v>
      </c>
      <c r="D24" s="390">
        <v>6710700</v>
      </c>
      <c r="E24" s="8">
        <f t="shared" si="23"/>
        <v>122718132.58436993</v>
      </c>
      <c r="F24" s="8">
        <f t="shared" si="23"/>
        <v>44242833.415630065</v>
      </c>
      <c r="G24" s="8">
        <f t="shared" si="23"/>
        <v>166960966</v>
      </c>
      <c r="H24" s="8">
        <f t="shared" ca="1" si="24"/>
        <v>177393300.52498981</v>
      </c>
      <c r="I24" s="8">
        <f t="shared" ca="1" si="25"/>
        <v>10432334.524989814</v>
      </c>
      <c r="J24" s="148">
        <f t="shared" ca="1" si="26"/>
        <v>6.2483673728803257E-2</v>
      </c>
      <c r="L24" s="8">
        <f t="shared" ca="1" si="27"/>
        <v>88696650.262494907</v>
      </c>
      <c r="M24" s="8">
        <f t="shared" ca="1" si="27"/>
        <v>88696650.262494907</v>
      </c>
      <c r="N24" s="8">
        <f t="shared" ca="1" si="27"/>
        <v>66248522.262494914</v>
      </c>
      <c r="O24" s="8">
        <f t="shared" ca="1" si="27"/>
        <v>66226604.262494914</v>
      </c>
      <c r="P24" s="8">
        <f t="shared" si="28"/>
        <v>22448128</v>
      </c>
      <c r="Q24" s="8">
        <f t="shared" si="28"/>
        <v>22470046</v>
      </c>
      <c r="R24" s="8">
        <f t="shared" ref="R24:S45" si="36">R335</f>
        <v>2810350</v>
      </c>
      <c r="S24" s="8">
        <f t="shared" si="36"/>
        <v>2810350</v>
      </c>
      <c r="T24" s="8">
        <f t="shared" ca="1" si="30"/>
        <v>91507000.262494907</v>
      </c>
      <c r="U24" s="8">
        <f t="shared" ca="1" si="30"/>
        <v>91507000.262494907</v>
      </c>
      <c r="V24" s="240"/>
      <c r="W24" s="267"/>
      <c r="X24" s="8">
        <f t="shared" si="31"/>
        <v>91513312</v>
      </c>
      <c r="Y24" s="8">
        <f t="shared" si="31"/>
        <v>91513311</v>
      </c>
      <c r="Z24" s="267"/>
      <c r="AA24" s="8">
        <f t="shared" ca="1" si="32"/>
        <v>-6311.7375050932169</v>
      </c>
      <c r="AB24" s="8">
        <f t="shared" ca="1" si="33"/>
        <v>-6310.7375050932169</v>
      </c>
      <c r="AD24" s="272">
        <f t="shared" ca="1" si="34"/>
        <v>-6.8975460751499992E-5</v>
      </c>
      <c r="AE24" s="272">
        <f t="shared" ca="1" si="35"/>
        <v>-6.896453262581418E-5</v>
      </c>
    </row>
    <row r="25" spans="1:31" outlineLevel="1" x14ac:dyDescent="0.2">
      <c r="A25" s="137">
        <v>9930</v>
      </c>
      <c r="B25" s="142" t="s">
        <v>92</v>
      </c>
      <c r="C25" s="8">
        <f t="shared" si="22"/>
        <v>31278516</v>
      </c>
      <c r="D25" s="390">
        <v>0</v>
      </c>
      <c r="E25" s="8">
        <f t="shared" si="23"/>
        <v>18107818.080457315</v>
      </c>
      <c r="F25" s="8">
        <f t="shared" si="23"/>
        <v>13170697.919542687</v>
      </c>
      <c r="G25" s="8">
        <f t="shared" si="23"/>
        <v>31278516</v>
      </c>
      <c r="H25" s="8">
        <f t="shared" ca="1" si="24"/>
        <v>31904171.030816969</v>
      </c>
      <c r="I25" s="8">
        <f t="shared" ca="1" si="25"/>
        <v>625655.03081696853</v>
      </c>
      <c r="J25" s="148">
        <f t="shared" ca="1" si="26"/>
        <v>2.0002708274809732E-2</v>
      </c>
      <c r="L25" s="8">
        <f t="shared" ca="1" si="27"/>
        <v>15952085.515408484</v>
      </c>
      <c r="M25" s="8">
        <f t="shared" ca="1" si="27"/>
        <v>15952085.515408484</v>
      </c>
      <c r="N25" s="8">
        <f t="shared" ca="1" si="27"/>
        <v>9662825.5154084843</v>
      </c>
      <c r="O25" s="8">
        <f t="shared" ca="1" si="27"/>
        <v>9638856.5154084843</v>
      </c>
      <c r="P25" s="8">
        <f t="shared" si="28"/>
        <v>6289260</v>
      </c>
      <c r="Q25" s="8">
        <f t="shared" si="28"/>
        <v>6313229</v>
      </c>
      <c r="R25" s="8">
        <f t="shared" si="36"/>
        <v>0</v>
      </c>
      <c r="S25" s="8">
        <f t="shared" si="36"/>
        <v>0</v>
      </c>
      <c r="T25" s="8">
        <f t="shared" ca="1" si="30"/>
        <v>15952085.515408484</v>
      </c>
      <c r="U25" s="8">
        <f t="shared" ca="1" si="30"/>
        <v>15952085.515408484</v>
      </c>
      <c r="V25" s="240"/>
      <c r="W25" s="267"/>
      <c r="X25" s="8">
        <f t="shared" si="31"/>
        <v>15952997</v>
      </c>
      <c r="Y25" s="8">
        <f t="shared" si="31"/>
        <v>15952997</v>
      </c>
      <c r="Z25" s="267"/>
      <c r="AA25" s="8">
        <f t="shared" ca="1" si="32"/>
        <v>-911.48459151573479</v>
      </c>
      <c r="AB25" s="8">
        <f t="shared" ca="1" si="33"/>
        <v>-911.48459151573479</v>
      </c>
      <c r="AD25" s="272">
        <f t="shared" ca="1" si="34"/>
        <v>-5.7138898273539909E-5</v>
      </c>
      <c r="AE25" s="272">
        <f t="shared" ca="1" si="35"/>
        <v>-5.7138898273539909E-5</v>
      </c>
    </row>
    <row r="26" spans="1:31" outlineLevel="1" x14ac:dyDescent="0.2">
      <c r="A26" s="137">
        <v>10115</v>
      </c>
      <c r="B26" s="142" t="s">
        <v>93</v>
      </c>
      <c r="C26" s="8">
        <f t="shared" si="22"/>
        <v>202261626</v>
      </c>
      <c r="D26" s="390">
        <v>9506368</v>
      </c>
      <c r="E26" s="8">
        <f t="shared" si="23"/>
        <v>141311858.51071006</v>
      </c>
      <c r="F26" s="8">
        <f t="shared" si="23"/>
        <v>51443399.489289932</v>
      </c>
      <c r="G26" s="8">
        <f t="shared" si="23"/>
        <v>192755258</v>
      </c>
      <c r="H26" s="8">
        <f t="shared" ca="1" si="24"/>
        <v>218865993.08114293</v>
      </c>
      <c r="I26" s="8">
        <f t="shared" ca="1" si="25"/>
        <v>26110735.081142932</v>
      </c>
      <c r="J26" s="148">
        <f t="shared" ca="1" si="26"/>
        <v>0.13546055942682991</v>
      </c>
      <c r="L26" s="8">
        <f t="shared" ca="1" si="27"/>
        <v>109432996.54057147</v>
      </c>
      <c r="M26" s="8">
        <f t="shared" ca="1" si="27"/>
        <v>109432996.54057147</v>
      </c>
      <c r="N26" s="8">
        <f t="shared" ca="1" si="27"/>
        <v>82473887.540571466</v>
      </c>
      <c r="O26" s="8">
        <f t="shared" ca="1" si="27"/>
        <v>82385085.540571481</v>
      </c>
      <c r="P26" s="8">
        <f t="shared" si="28"/>
        <v>26959109</v>
      </c>
      <c r="Q26" s="8">
        <f t="shared" si="28"/>
        <v>27047911</v>
      </c>
      <c r="R26" s="8">
        <f t="shared" si="36"/>
        <v>4170246</v>
      </c>
      <c r="S26" s="8">
        <f t="shared" si="36"/>
        <v>4170246</v>
      </c>
      <c r="T26" s="8">
        <f t="shared" ca="1" si="30"/>
        <v>113603242.54057147</v>
      </c>
      <c r="U26" s="8">
        <f t="shared" ca="1" si="30"/>
        <v>113603242.54057147</v>
      </c>
      <c r="V26" s="240"/>
      <c r="W26" s="267"/>
      <c r="X26" s="8">
        <f t="shared" si="31"/>
        <v>113611318</v>
      </c>
      <c r="Y26" s="8">
        <f t="shared" si="31"/>
        <v>113611320</v>
      </c>
      <c r="Z26" s="267"/>
      <c r="AA26" s="8">
        <f t="shared" ca="1" si="32"/>
        <v>-8075.4594285339117</v>
      </c>
      <c r="AB26" s="8">
        <f t="shared" ca="1" si="33"/>
        <v>-8077.4594285339117</v>
      </c>
      <c r="AD26" s="272">
        <f t="shared" ca="1" si="34"/>
        <v>-7.1084761736883516E-5</v>
      </c>
      <c r="AE26" s="272">
        <f t="shared" ca="1" si="35"/>
        <v>-7.1102366868174428E-5</v>
      </c>
    </row>
    <row r="27" spans="1:31" outlineLevel="1" x14ac:dyDescent="0.2">
      <c r="A27" s="137">
        <v>11163</v>
      </c>
      <c r="B27" s="142" t="s">
        <v>94</v>
      </c>
      <c r="C27" s="8">
        <f t="shared" si="22"/>
        <v>60104680</v>
      </c>
      <c r="D27" s="390">
        <v>0</v>
      </c>
      <c r="E27" s="8">
        <f t="shared" si="23"/>
        <v>43358215.098943792</v>
      </c>
      <c r="F27" s="8">
        <f t="shared" si="23"/>
        <v>16746464.901056211</v>
      </c>
      <c r="G27" s="8">
        <f t="shared" si="23"/>
        <v>60104680</v>
      </c>
      <c r="H27" s="8">
        <f t="shared" ca="1" si="24"/>
        <v>60574238.44759649</v>
      </c>
      <c r="I27" s="8">
        <f t="shared" ca="1" si="25"/>
        <v>469558.44759649038</v>
      </c>
      <c r="J27" s="148">
        <f t="shared" ca="1" si="26"/>
        <v>7.8123441901111592E-3</v>
      </c>
      <c r="L27" s="8">
        <f t="shared" ca="1" si="27"/>
        <v>30287119.223798245</v>
      </c>
      <c r="M27" s="8">
        <f t="shared" ca="1" si="27"/>
        <v>30287119.223798245</v>
      </c>
      <c r="N27" s="8">
        <f t="shared" ca="1" si="27"/>
        <v>22141385.223798245</v>
      </c>
      <c r="O27" s="8">
        <f t="shared" ca="1" si="27"/>
        <v>22105234.223798249</v>
      </c>
      <c r="P27" s="8">
        <f t="shared" si="28"/>
        <v>8145734</v>
      </c>
      <c r="Q27" s="8">
        <f t="shared" si="28"/>
        <v>8181885</v>
      </c>
      <c r="R27" s="8">
        <f t="shared" si="36"/>
        <v>0</v>
      </c>
      <c r="S27" s="8">
        <f t="shared" si="36"/>
        <v>0</v>
      </c>
      <c r="T27" s="8">
        <f t="shared" ca="1" si="30"/>
        <v>30287119.223798245</v>
      </c>
      <c r="U27" s="8">
        <f t="shared" ca="1" si="30"/>
        <v>30287119.223798245</v>
      </c>
      <c r="V27" s="240"/>
      <c r="W27" s="267"/>
      <c r="X27" s="8">
        <f t="shared" si="31"/>
        <v>30289026</v>
      </c>
      <c r="Y27" s="8">
        <f t="shared" si="31"/>
        <v>30289025</v>
      </c>
      <c r="Z27" s="267"/>
      <c r="AA27" s="8">
        <f t="shared" ca="1" si="32"/>
        <v>-1906.7762017548084</v>
      </c>
      <c r="AB27" s="8">
        <f t="shared" ca="1" si="33"/>
        <v>-1905.7762017548084</v>
      </c>
      <c r="AD27" s="272">
        <f t="shared" ca="1" si="34"/>
        <v>-6.2956671041085679E-5</v>
      </c>
      <c r="AE27" s="272">
        <f t="shared" ca="1" si="35"/>
        <v>-6.2923653704817715E-5</v>
      </c>
    </row>
    <row r="28" spans="1:31" outlineLevel="1" x14ac:dyDescent="0.2">
      <c r="A28" s="137">
        <v>3632</v>
      </c>
      <c r="B28" s="144" t="s">
        <v>3</v>
      </c>
      <c r="C28" s="8">
        <f t="shared" si="22"/>
        <v>656078349.44000006</v>
      </c>
      <c r="D28" s="390">
        <v>21136966</v>
      </c>
      <c r="E28" s="8">
        <f t="shared" si="23"/>
        <v>500303771.42135352</v>
      </c>
      <c r="F28" s="8">
        <f t="shared" si="23"/>
        <v>134637612.01864648</v>
      </c>
      <c r="G28" s="8">
        <f t="shared" si="23"/>
        <v>634941383.44000006</v>
      </c>
      <c r="H28" s="8">
        <f t="shared" ca="1" si="24"/>
        <v>664866388.14775062</v>
      </c>
      <c r="I28" s="8">
        <f t="shared" ca="1" si="25"/>
        <v>29925004.707750559</v>
      </c>
      <c r="J28" s="148">
        <f t="shared" ca="1" si="26"/>
        <v>4.7130342246117556E-2</v>
      </c>
      <c r="L28" s="8">
        <f t="shared" ca="1" si="27"/>
        <v>332433194.07387531</v>
      </c>
      <c r="M28" s="8">
        <f t="shared" ca="1" si="27"/>
        <v>332433194.07387531</v>
      </c>
      <c r="N28" s="8">
        <f t="shared" ca="1" si="27"/>
        <v>262758050.07387531</v>
      </c>
      <c r="O28" s="8">
        <f t="shared" ca="1" si="27"/>
        <v>262129352.07387531</v>
      </c>
      <c r="P28" s="8">
        <f t="shared" si="28"/>
        <v>69675144</v>
      </c>
      <c r="Q28" s="8">
        <f t="shared" si="28"/>
        <v>70303842</v>
      </c>
      <c r="R28" s="8">
        <f t="shared" si="36"/>
        <v>10611586</v>
      </c>
      <c r="S28" s="8">
        <f t="shared" si="36"/>
        <v>10611586</v>
      </c>
      <c r="T28" s="8">
        <f t="shared" ca="1" si="30"/>
        <v>343044780.07387531</v>
      </c>
      <c r="U28" s="8">
        <f t="shared" ca="1" si="30"/>
        <v>343044780.07387531</v>
      </c>
      <c r="V28" s="240"/>
      <c r="W28" s="267"/>
      <c r="X28" s="8">
        <f t="shared" si="31"/>
        <v>343064035</v>
      </c>
      <c r="Y28" s="8">
        <f t="shared" si="31"/>
        <v>343064036</v>
      </c>
      <c r="Z28" s="267"/>
      <c r="AA28" s="8">
        <f t="shared" ca="1" si="32"/>
        <v>-19254.926124691963</v>
      </c>
      <c r="AB28" s="8">
        <f t="shared" ca="1" si="33"/>
        <v>-19255.926124691963</v>
      </c>
      <c r="AD28" s="272">
        <f t="shared" ca="1" si="34"/>
        <v>-5.61294829221578E-5</v>
      </c>
      <c r="AE28" s="272">
        <f t="shared" ca="1" si="35"/>
        <v>-5.6132397993478184E-5</v>
      </c>
    </row>
    <row r="29" spans="1:31" outlineLevel="1" x14ac:dyDescent="0.2">
      <c r="A29" s="137">
        <v>10298</v>
      </c>
      <c r="B29" s="142" t="s">
        <v>122</v>
      </c>
      <c r="C29" s="8">
        <f t="shared" si="22"/>
        <v>29174455.571612168</v>
      </c>
      <c r="D29" s="390">
        <v>382042</v>
      </c>
      <c r="E29" s="8">
        <f t="shared" si="23"/>
        <v>22492727.401171327</v>
      </c>
      <c r="F29" s="8">
        <f t="shared" si="23"/>
        <v>6299686.1704408405</v>
      </c>
      <c r="G29" s="8">
        <f t="shared" si="23"/>
        <v>28792413.571612168</v>
      </c>
      <c r="H29" s="8">
        <f t="shared" ca="1" si="24"/>
        <v>27471723.974758897</v>
      </c>
      <c r="I29" s="8">
        <f t="shared" ca="1" si="25"/>
        <v>-1320689.5968532711</v>
      </c>
      <c r="J29" s="148">
        <f t="shared" ca="1" si="26"/>
        <v>-4.5869360467765817E-2</v>
      </c>
      <c r="L29" s="8">
        <f t="shared" ca="1" si="27"/>
        <v>13735861.987379448</v>
      </c>
      <c r="M29" s="8">
        <f t="shared" ca="1" si="27"/>
        <v>13735861.987379448</v>
      </c>
      <c r="N29" s="8">
        <f t="shared" ca="1" si="27"/>
        <v>11556465.987379448</v>
      </c>
      <c r="O29" s="8">
        <f t="shared" ca="1" si="27"/>
        <v>11544678.987379448</v>
      </c>
      <c r="P29" s="8">
        <f t="shared" si="28"/>
        <v>2179396</v>
      </c>
      <c r="Q29" s="8">
        <f t="shared" si="28"/>
        <v>2191183</v>
      </c>
      <c r="R29" s="8">
        <f t="shared" si="36"/>
        <v>138500</v>
      </c>
      <c r="S29" s="8">
        <f t="shared" si="36"/>
        <v>138500</v>
      </c>
      <c r="T29" s="8">
        <f t="shared" ca="1" si="30"/>
        <v>13874361.987379448</v>
      </c>
      <c r="U29" s="8">
        <f t="shared" ca="1" si="30"/>
        <v>13874361.987379448</v>
      </c>
      <c r="V29" s="240"/>
      <c r="W29" s="267"/>
      <c r="X29" s="8">
        <f t="shared" si="31"/>
        <v>13877273</v>
      </c>
      <c r="Y29" s="8">
        <f t="shared" si="31"/>
        <v>13877273</v>
      </c>
      <c r="Z29" s="267"/>
      <c r="AA29" s="8">
        <f t="shared" ca="1" si="32"/>
        <v>-2911.0126205515116</v>
      </c>
      <c r="AB29" s="8">
        <f t="shared" ca="1" si="33"/>
        <v>-2911.0126205515116</v>
      </c>
      <c r="AD29" s="272">
        <f t="shared" ca="1" si="34"/>
        <v>-2.0981235917006197E-4</v>
      </c>
      <c r="AE29" s="272">
        <f t="shared" ca="1" si="35"/>
        <v>-2.0981235917006197E-4</v>
      </c>
    </row>
    <row r="30" spans="1:31" outlineLevel="1" x14ac:dyDescent="0.2">
      <c r="A30" s="137">
        <v>3630</v>
      </c>
      <c r="B30" s="142" t="s">
        <v>95</v>
      </c>
      <c r="C30" s="8">
        <f t="shared" si="22"/>
        <v>61112331</v>
      </c>
      <c r="D30" s="390">
        <v>1527128</v>
      </c>
      <c r="E30" s="8">
        <f t="shared" si="23"/>
        <v>36873372.098560482</v>
      </c>
      <c r="F30" s="8">
        <f t="shared" si="23"/>
        <v>22711830.901439518</v>
      </c>
      <c r="G30" s="8">
        <f t="shared" si="23"/>
        <v>59585203</v>
      </c>
      <c r="H30" s="8">
        <f t="shared" ca="1" si="24"/>
        <v>62211101.607147515</v>
      </c>
      <c r="I30" s="8">
        <f t="shared" ca="1" si="25"/>
        <v>2625898.6071475148</v>
      </c>
      <c r="J30" s="148">
        <f t="shared" ca="1" si="26"/>
        <v>4.4069642712260541E-2</v>
      </c>
      <c r="L30" s="8">
        <f t="shared" ca="1" si="27"/>
        <v>31105550.803573757</v>
      </c>
      <c r="M30" s="8">
        <f t="shared" ca="1" si="27"/>
        <v>31105550.803573757</v>
      </c>
      <c r="N30" s="8">
        <f t="shared" ca="1" si="27"/>
        <v>18312966.803573754</v>
      </c>
      <c r="O30" s="8">
        <f t="shared" ca="1" si="27"/>
        <v>18236553.803573757</v>
      </c>
      <c r="P30" s="8">
        <f t="shared" si="28"/>
        <v>12792584</v>
      </c>
      <c r="Q30" s="8">
        <f t="shared" si="28"/>
        <v>12868997</v>
      </c>
      <c r="R30" s="8">
        <f t="shared" si="36"/>
        <v>743331</v>
      </c>
      <c r="S30" s="8">
        <f t="shared" si="36"/>
        <v>743331</v>
      </c>
      <c r="T30" s="8">
        <f t="shared" ca="1" si="30"/>
        <v>31848881.803573757</v>
      </c>
      <c r="U30" s="8">
        <f t="shared" ca="1" si="30"/>
        <v>31848881.803573757</v>
      </c>
      <c r="V30" s="240"/>
      <c r="W30" s="267"/>
      <c r="X30" s="8">
        <f t="shared" si="31"/>
        <v>31851351</v>
      </c>
      <c r="Y30" s="8">
        <f t="shared" si="31"/>
        <v>31851351</v>
      </c>
      <c r="Z30" s="267"/>
      <c r="AA30" s="8">
        <f t="shared" ca="1" si="32"/>
        <v>-2469.19642624259</v>
      </c>
      <c r="AB30" s="8">
        <f t="shared" ca="1" si="33"/>
        <v>-2469.19642624259</v>
      </c>
      <c r="AD30" s="272">
        <f t="shared" ca="1" si="34"/>
        <v>-7.7528512350016695E-5</v>
      </c>
      <c r="AE30" s="272">
        <f t="shared" ca="1" si="35"/>
        <v>-7.7528512350016695E-5</v>
      </c>
    </row>
    <row r="31" spans="1:31" outlineLevel="1" x14ac:dyDescent="0.2">
      <c r="A31" s="137">
        <v>3631</v>
      </c>
      <c r="B31" s="142" t="s">
        <v>32</v>
      </c>
      <c r="C31" s="8">
        <f t="shared" si="22"/>
        <v>82209167</v>
      </c>
      <c r="D31" s="390">
        <v>2483408</v>
      </c>
      <c r="E31" s="8">
        <f t="shared" si="23"/>
        <v>62155647.753372498</v>
      </c>
      <c r="F31" s="8">
        <f t="shared" si="23"/>
        <v>17570111.246627502</v>
      </c>
      <c r="G31" s="8">
        <f t="shared" si="23"/>
        <v>79725759</v>
      </c>
      <c r="H31" s="8">
        <f t="shared" ca="1" si="24"/>
        <v>79775672.240520731</v>
      </c>
      <c r="I31" s="8">
        <f t="shared" ca="1" si="25"/>
        <v>49913.240520730615</v>
      </c>
      <c r="J31" s="148">
        <f t="shared" ca="1" si="26"/>
        <v>6.2606165368373119E-4</v>
      </c>
      <c r="L31" s="8">
        <f t="shared" ca="1" si="27"/>
        <v>39887836.120260365</v>
      </c>
      <c r="M31" s="8">
        <f t="shared" ca="1" si="27"/>
        <v>39887836.120260365</v>
      </c>
      <c r="N31" s="8">
        <f t="shared" ca="1" si="27"/>
        <v>30974505.120260365</v>
      </c>
      <c r="O31" s="8">
        <f t="shared" ca="1" si="27"/>
        <v>30954657.120260365</v>
      </c>
      <c r="P31" s="8">
        <f t="shared" si="28"/>
        <v>8913331</v>
      </c>
      <c r="Q31" s="8">
        <f t="shared" si="28"/>
        <v>8933179</v>
      </c>
      <c r="R31" s="8">
        <f t="shared" si="36"/>
        <v>1330971</v>
      </c>
      <c r="S31" s="8">
        <f t="shared" si="36"/>
        <v>1330971</v>
      </c>
      <c r="T31" s="8">
        <f t="shared" ca="1" si="30"/>
        <v>41218807.120260365</v>
      </c>
      <c r="U31" s="8">
        <f t="shared" ca="1" si="30"/>
        <v>41218807.120260365</v>
      </c>
      <c r="V31" s="240"/>
      <c r="W31" s="267"/>
      <c r="X31" s="8">
        <f t="shared" si="31"/>
        <v>41221374</v>
      </c>
      <c r="Y31" s="8">
        <f t="shared" si="31"/>
        <v>41221374</v>
      </c>
      <c r="Z31" s="267"/>
      <c r="AA31" s="8">
        <f t="shared" ca="1" si="32"/>
        <v>-2566.8797396346927</v>
      </c>
      <c r="AB31" s="8">
        <f t="shared" ca="1" si="33"/>
        <v>-2566.8797396346927</v>
      </c>
      <c r="AD31" s="272">
        <f t="shared" ca="1" si="34"/>
        <v>-6.2274479029573583E-5</v>
      </c>
      <c r="AE31" s="272">
        <f t="shared" ca="1" si="35"/>
        <v>-6.2274479029573583E-5</v>
      </c>
    </row>
    <row r="32" spans="1:31" outlineLevel="1" x14ac:dyDescent="0.2">
      <c r="A32" s="137">
        <v>42295</v>
      </c>
      <c r="B32" s="142" t="s">
        <v>119</v>
      </c>
      <c r="C32" s="8">
        <f t="shared" si="22"/>
        <v>17242940</v>
      </c>
      <c r="D32" s="390">
        <v>412440</v>
      </c>
      <c r="E32" s="8">
        <f t="shared" si="23"/>
        <v>13761383.952221103</v>
      </c>
      <c r="F32" s="8">
        <f t="shared" si="23"/>
        <v>3069116.0477788965</v>
      </c>
      <c r="G32" s="8">
        <f t="shared" si="23"/>
        <v>16830500</v>
      </c>
      <c r="H32" s="8">
        <f t="shared" ca="1" si="24"/>
        <v>16781797.971762765</v>
      </c>
      <c r="I32" s="8">
        <f t="shared" ca="1" si="25"/>
        <v>-48702.028237234801</v>
      </c>
      <c r="J32" s="148">
        <f t="shared" ca="1" si="26"/>
        <v>-2.8936768507908145E-3</v>
      </c>
      <c r="L32" s="8">
        <f t="shared" ca="1" si="27"/>
        <v>8390898.9858813826</v>
      </c>
      <c r="M32" s="8">
        <f t="shared" ca="1" si="27"/>
        <v>8390898.9858813826</v>
      </c>
      <c r="N32" s="8">
        <f t="shared" ca="1" si="27"/>
        <v>6662369.9858813826</v>
      </c>
      <c r="O32" s="8">
        <f t="shared" ca="1" si="27"/>
        <v>6656469.9858813826</v>
      </c>
      <c r="P32" s="8">
        <f t="shared" si="28"/>
        <v>1728529</v>
      </c>
      <c r="Q32" s="8">
        <f t="shared" si="28"/>
        <v>1734429</v>
      </c>
      <c r="R32" s="8">
        <f t="shared" si="36"/>
        <v>206220</v>
      </c>
      <c r="S32" s="8">
        <f t="shared" si="36"/>
        <v>206220</v>
      </c>
      <c r="T32" s="8">
        <f t="shared" ca="1" si="30"/>
        <v>8597118.9858813826</v>
      </c>
      <c r="U32" s="8">
        <f t="shared" ca="1" si="30"/>
        <v>8597118.9858813826</v>
      </c>
      <c r="V32" s="240"/>
      <c r="W32" s="267"/>
      <c r="X32" s="8">
        <f t="shared" si="31"/>
        <v>8597484</v>
      </c>
      <c r="Y32" s="8">
        <f t="shared" si="31"/>
        <v>8597484</v>
      </c>
      <c r="Z32" s="267"/>
      <c r="AA32" s="8">
        <f t="shared" ca="1" si="32"/>
        <v>-365.01411861740053</v>
      </c>
      <c r="AB32" s="8">
        <f t="shared" ca="1" si="33"/>
        <v>-365.01411861740053</v>
      </c>
      <c r="AD32" s="272">
        <f t="shared" ca="1" si="34"/>
        <v>-4.2457725572583668E-5</v>
      </c>
      <c r="AE32" s="272">
        <f t="shared" ca="1" si="35"/>
        <v>-4.2457725572583668E-5</v>
      </c>
    </row>
    <row r="33" spans="1:31" outlineLevel="1" x14ac:dyDescent="0.2">
      <c r="A33" s="137">
        <v>11161</v>
      </c>
      <c r="B33" s="142" t="s">
        <v>96</v>
      </c>
      <c r="C33" s="8">
        <f t="shared" si="22"/>
        <v>75854753</v>
      </c>
      <c r="D33" s="390">
        <v>1661226</v>
      </c>
      <c r="E33" s="8">
        <f t="shared" si="23"/>
        <v>49243907.800256014</v>
      </c>
      <c r="F33" s="8">
        <f t="shared" si="23"/>
        <v>24949619.199743982</v>
      </c>
      <c r="G33" s="8">
        <f t="shared" si="23"/>
        <v>74193527</v>
      </c>
      <c r="H33" s="8">
        <f t="shared" ca="1" si="24"/>
        <v>80169925.341566503</v>
      </c>
      <c r="I33" s="8">
        <f t="shared" ca="1" si="25"/>
        <v>5976398.341566503</v>
      </c>
      <c r="J33" s="148">
        <f t="shared" ca="1" si="26"/>
        <v>8.0551479127909678E-2</v>
      </c>
      <c r="L33" s="8">
        <f t="shared" ca="1" si="27"/>
        <v>40084962.670783252</v>
      </c>
      <c r="M33" s="8">
        <f t="shared" ca="1" si="27"/>
        <v>40084962.670783252</v>
      </c>
      <c r="N33" s="8">
        <f t="shared" ca="1" si="27"/>
        <v>27468710.670783252</v>
      </c>
      <c r="O33" s="8">
        <f t="shared" ca="1" si="27"/>
        <v>27454947.670783252</v>
      </c>
      <c r="P33" s="8">
        <f t="shared" si="28"/>
        <v>12616252</v>
      </c>
      <c r="Q33" s="8">
        <f t="shared" si="28"/>
        <v>12630015</v>
      </c>
      <c r="R33" s="8">
        <f t="shared" si="36"/>
        <v>1007854</v>
      </c>
      <c r="S33" s="8">
        <f t="shared" si="36"/>
        <v>1007854</v>
      </c>
      <c r="T33" s="8">
        <f t="shared" ca="1" si="30"/>
        <v>41092816.670783252</v>
      </c>
      <c r="U33" s="8">
        <f t="shared" ca="1" si="30"/>
        <v>41092816.670783252</v>
      </c>
      <c r="V33" s="240"/>
      <c r="W33" s="267"/>
      <c r="X33" s="8">
        <f t="shared" si="31"/>
        <v>41095755</v>
      </c>
      <c r="Y33" s="8">
        <f t="shared" si="31"/>
        <v>41095755</v>
      </c>
      <c r="Z33" s="267"/>
      <c r="AA33" s="8">
        <f t="shared" ca="1" si="32"/>
        <v>-2938.329216748476</v>
      </c>
      <c r="AB33" s="8">
        <f t="shared" ca="1" si="33"/>
        <v>-2938.329216748476</v>
      </c>
      <c r="AD33" s="272">
        <f t="shared" ca="1" si="34"/>
        <v>-7.1504692420795056E-5</v>
      </c>
      <c r="AE33" s="272">
        <f t="shared" ca="1" si="35"/>
        <v>-7.1504692420795056E-5</v>
      </c>
    </row>
    <row r="34" spans="1:31" outlineLevel="1" x14ac:dyDescent="0.2">
      <c r="A34" s="137">
        <v>3639</v>
      </c>
      <c r="B34" s="142" t="s">
        <v>97</v>
      </c>
      <c r="C34" s="8">
        <f t="shared" si="22"/>
        <v>74557190</v>
      </c>
      <c r="D34" s="390">
        <v>2952940</v>
      </c>
      <c r="E34" s="8">
        <f t="shared" si="23"/>
        <v>37870941.877516598</v>
      </c>
      <c r="F34" s="8">
        <f t="shared" si="23"/>
        <v>33733308.122483402</v>
      </c>
      <c r="G34" s="8">
        <f t="shared" si="23"/>
        <v>71604250</v>
      </c>
      <c r="H34" s="8">
        <f t="shared" ca="1" si="24"/>
        <v>59783525.072743781</v>
      </c>
      <c r="I34" s="8">
        <f t="shared" ca="1" si="25"/>
        <v>-11820724.927256219</v>
      </c>
      <c r="J34" s="148">
        <f t="shared" ca="1" si="26"/>
        <v>-0.16508412457718946</v>
      </c>
      <c r="L34" s="8">
        <f t="shared" ca="1" si="27"/>
        <v>29891762.53637189</v>
      </c>
      <c r="M34" s="8">
        <f t="shared" ca="1" si="27"/>
        <v>29891762.53637189</v>
      </c>
      <c r="N34" s="8">
        <f t="shared" ca="1" si="27"/>
        <v>19066128.53637189</v>
      </c>
      <c r="O34" s="8">
        <f t="shared" ca="1" si="27"/>
        <v>18939667.53637189</v>
      </c>
      <c r="P34" s="8">
        <f t="shared" si="28"/>
        <v>10825634</v>
      </c>
      <c r="Q34" s="8">
        <f t="shared" si="28"/>
        <v>10952095</v>
      </c>
      <c r="R34" s="8">
        <f t="shared" si="36"/>
        <v>783200</v>
      </c>
      <c r="S34" s="8">
        <f t="shared" si="36"/>
        <v>783200</v>
      </c>
      <c r="T34" s="8">
        <f t="shared" ca="1" si="30"/>
        <v>30674962.53637189</v>
      </c>
      <c r="U34" s="8">
        <f t="shared" ca="1" si="30"/>
        <v>30674962.53637189</v>
      </c>
      <c r="V34" s="240"/>
      <c r="W34" s="267"/>
      <c r="X34" s="8">
        <f t="shared" si="31"/>
        <v>30676725</v>
      </c>
      <c r="Y34" s="8">
        <f t="shared" si="31"/>
        <v>30676724</v>
      </c>
      <c r="Z34" s="267"/>
      <c r="AA34" s="8">
        <f t="shared" ca="1" si="32"/>
        <v>-1762.4636281095445</v>
      </c>
      <c r="AB34" s="8">
        <f t="shared" ca="1" si="33"/>
        <v>-1761.4636281095445</v>
      </c>
      <c r="AD34" s="272">
        <f t="shared" ca="1" si="34"/>
        <v>-5.745609716783705E-5</v>
      </c>
      <c r="AE34" s="272">
        <f t="shared" ca="1" si="35"/>
        <v>-5.7423497291021739E-5</v>
      </c>
    </row>
    <row r="35" spans="1:31" outlineLevel="1" x14ac:dyDescent="0.2">
      <c r="A35" s="137">
        <v>42485</v>
      </c>
      <c r="B35" s="142" t="s">
        <v>120</v>
      </c>
      <c r="C35" s="8">
        <f t="shared" si="22"/>
        <v>32034598</v>
      </c>
      <c r="D35" s="390">
        <v>1487438</v>
      </c>
      <c r="E35" s="8">
        <f t="shared" si="23"/>
        <v>21780174.464810587</v>
      </c>
      <c r="F35" s="8">
        <f t="shared" si="23"/>
        <v>8766985.5351894107</v>
      </c>
      <c r="G35" s="8">
        <f t="shared" si="23"/>
        <v>30547160</v>
      </c>
      <c r="H35" s="8">
        <f t="shared" ca="1" si="24"/>
        <v>36951211.576546967</v>
      </c>
      <c r="I35" s="8">
        <f t="shared" ca="1" si="25"/>
        <v>6404051.576546967</v>
      </c>
      <c r="J35" s="148">
        <f t="shared" ca="1" si="26"/>
        <v>0.209644745257725</v>
      </c>
      <c r="L35" s="8">
        <f t="shared" ca="1" si="27"/>
        <v>18475605.788273484</v>
      </c>
      <c r="M35" s="8">
        <f t="shared" ca="1" si="27"/>
        <v>18475605.788273484</v>
      </c>
      <c r="N35" s="8">
        <f t="shared" ca="1" si="27"/>
        <v>13731929.788273482</v>
      </c>
      <c r="O35" s="8">
        <f t="shared" ca="1" si="27"/>
        <v>13725049.788273482</v>
      </c>
      <c r="P35" s="8">
        <f t="shared" si="28"/>
        <v>4743676</v>
      </c>
      <c r="Q35" s="8">
        <f t="shared" si="28"/>
        <v>4750556</v>
      </c>
      <c r="R35" s="8">
        <f t="shared" si="36"/>
        <v>861274</v>
      </c>
      <c r="S35" s="8">
        <f t="shared" si="36"/>
        <v>861274</v>
      </c>
      <c r="T35" s="8">
        <f t="shared" ca="1" si="30"/>
        <v>19336879.788273484</v>
      </c>
      <c r="U35" s="8">
        <f t="shared" ca="1" si="30"/>
        <v>19336879.788273484</v>
      </c>
      <c r="V35" s="240"/>
      <c r="W35" s="267"/>
      <c r="X35" s="8">
        <f t="shared" si="31"/>
        <v>19337816</v>
      </c>
      <c r="Y35" s="8">
        <f t="shared" si="31"/>
        <v>19337817</v>
      </c>
      <c r="Z35" s="267"/>
      <c r="AA35" s="8">
        <f t="shared" ca="1" si="32"/>
        <v>-936.21172651648521</v>
      </c>
      <c r="AB35" s="8">
        <f t="shared" ca="1" si="33"/>
        <v>-937.21172651648521</v>
      </c>
      <c r="AD35" s="272">
        <f t="shared" ca="1" si="34"/>
        <v>-4.8415863198582569E-5</v>
      </c>
      <c r="AE35" s="272">
        <f t="shared" ca="1" si="35"/>
        <v>-4.846757785011629E-5</v>
      </c>
    </row>
    <row r="36" spans="1:31" outlineLevel="1" x14ac:dyDescent="0.2">
      <c r="A36" s="137">
        <v>9651</v>
      </c>
      <c r="B36" s="142" t="s">
        <v>98</v>
      </c>
      <c r="C36" s="8">
        <f t="shared" si="22"/>
        <v>46414759</v>
      </c>
      <c r="D36" s="390">
        <v>759658</v>
      </c>
      <c r="E36" s="8">
        <f t="shared" si="23"/>
        <v>32930970.655804932</v>
      </c>
      <c r="F36" s="8">
        <f t="shared" si="23"/>
        <v>12724130.344195066</v>
      </c>
      <c r="G36" s="8">
        <f t="shared" si="23"/>
        <v>45655101</v>
      </c>
      <c r="H36" s="8">
        <f t="shared" ca="1" si="24"/>
        <v>48599178.442371197</v>
      </c>
      <c r="I36" s="8">
        <f t="shared" ca="1" si="25"/>
        <v>2944077.442371197</v>
      </c>
      <c r="J36" s="148">
        <f t="shared" ca="1" si="26"/>
        <v>6.448518079877201E-2</v>
      </c>
      <c r="L36" s="8">
        <f t="shared" ca="1" si="27"/>
        <v>24299589.221185599</v>
      </c>
      <c r="M36" s="8">
        <f t="shared" ca="1" si="27"/>
        <v>24299589.221185599</v>
      </c>
      <c r="N36" s="8">
        <f t="shared" ca="1" si="27"/>
        <v>17205636.221185599</v>
      </c>
      <c r="O36" s="8">
        <f t="shared" ca="1" si="27"/>
        <v>17198442.221185599</v>
      </c>
      <c r="P36" s="8">
        <f t="shared" si="28"/>
        <v>7093953</v>
      </c>
      <c r="Q36" s="8">
        <f t="shared" si="28"/>
        <v>7101147</v>
      </c>
      <c r="R36" s="8">
        <f t="shared" si="36"/>
        <v>383627</v>
      </c>
      <c r="S36" s="8">
        <f t="shared" si="36"/>
        <v>383627</v>
      </c>
      <c r="T36" s="8">
        <f t="shared" ca="1" si="30"/>
        <v>24683216.221185599</v>
      </c>
      <c r="U36" s="8">
        <f t="shared" ca="1" si="30"/>
        <v>24683216.221185599</v>
      </c>
      <c r="V36" s="240"/>
      <c r="W36" s="267"/>
      <c r="X36" s="8">
        <f t="shared" si="31"/>
        <v>24684924</v>
      </c>
      <c r="Y36" s="8">
        <f t="shared" si="31"/>
        <v>24684923</v>
      </c>
      <c r="Z36" s="267"/>
      <c r="AA36" s="8">
        <f t="shared" ca="1" si="32"/>
        <v>-1707.7788144014776</v>
      </c>
      <c r="AB36" s="8">
        <f t="shared" ca="1" si="33"/>
        <v>-1706.7788144014776</v>
      </c>
      <c r="AD36" s="272">
        <f t="shared" ca="1" si="34"/>
        <v>-6.9187856197430676E-5</v>
      </c>
      <c r="AE36" s="272">
        <f t="shared" ca="1" si="35"/>
        <v>-6.9147342838432442E-5</v>
      </c>
    </row>
    <row r="37" spans="1:31" outlineLevel="1" x14ac:dyDescent="0.2">
      <c r="A37" s="137">
        <v>3665</v>
      </c>
      <c r="B37" s="142" t="s">
        <v>33</v>
      </c>
      <c r="C37" s="8">
        <f t="shared" si="22"/>
        <v>62779491</v>
      </c>
      <c r="D37" s="390">
        <v>3396300</v>
      </c>
      <c r="E37" s="8">
        <f t="shared" si="23"/>
        <v>44780023.799259074</v>
      </c>
      <c r="F37" s="8">
        <f t="shared" si="23"/>
        <v>14603167.200740926</v>
      </c>
      <c r="G37" s="8">
        <f t="shared" si="23"/>
        <v>59383191</v>
      </c>
      <c r="H37" s="8">
        <f t="shared" ca="1" si="24"/>
        <v>60842746.888097852</v>
      </c>
      <c r="I37" s="8">
        <f t="shared" ca="1" si="25"/>
        <v>1459555.8880978525</v>
      </c>
      <c r="J37" s="148">
        <f t="shared" ca="1" si="26"/>
        <v>2.4578603195942308E-2</v>
      </c>
      <c r="L37" s="8">
        <f t="shared" ca="1" si="27"/>
        <v>30421373.444048926</v>
      </c>
      <c r="M37" s="8">
        <f t="shared" ca="1" si="27"/>
        <v>30421373.444048926</v>
      </c>
      <c r="N37" s="8">
        <f t="shared" ca="1" si="27"/>
        <v>22570258.444048926</v>
      </c>
      <c r="O37" s="8">
        <f t="shared" ca="1" si="27"/>
        <v>22514155.444048926</v>
      </c>
      <c r="P37" s="8">
        <f t="shared" si="28"/>
        <v>7851115</v>
      </c>
      <c r="Q37" s="8">
        <f t="shared" si="28"/>
        <v>7907218</v>
      </c>
      <c r="R37" s="8">
        <f t="shared" si="36"/>
        <v>1954897</v>
      </c>
      <c r="S37" s="8">
        <f t="shared" si="36"/>
        <v>1954897</v>
      </c>
      <c r="T37" s="8">
        <f t="shared" ca="1" si="30"/>
        <v>32376270.444048926</v>
      </c>
      <c r="U37" s="8">
        <f t="shared" ca="1" si="30"/>
        <v>32376270.444048926</v>
      </c>
      <c r="V37" s="240"/>
      <c r="W37" s="267"/>
      <c r="X37" s="8">
        <f t="shared" si="31"/>
        <v>32377961</v>
      </c>
      <c r="Y37" s="8">
        <f t="shared" si="31"/>
        <v>32377960</v>
      </c>
      <c r="Z37" s="267"/>
      <c r="AA37" s="8">
        <f t="shared" ca="1" si="32"/>
        <v>-1690.5559510737658</v>
      </c>
      <c r="AB37" s="8">
        <f t="shared" ca="1" si="33"/>
        <v>-1689.5559510737658</v>
      </c>
      <c r="AD37" s="272">
        <f t="shared" ca="1" si="34"/>
        <v>-5.221589540386689E-5</v>
      </c>
      <c r="AE37" s="272">
        <f t="shared" ca="1" si="35"/>
        <v>-5.2185008585024424E-5</v>
      </c>
    </row>
    <row r="38" spans="1:31" outlineLevel="1" x14ac:dyDescent="0.2">
      <c r="A38" s="137">
        <v>3565</v>
      </c>
      <c r="B38" s="142" t="s">
        <v>100</v>
      </c>
      <c r="C38" s="8">
        <f t="shared" si="22"/>
        <v>95209473</v>
      </c>
      <c r="D38" s="390">
        <v>6800000</v>
      </c>
      <c r="E38" s="8">
        <f t="shared" si="23"/>
        <v>66820039.68992725</v>
      </c>
      <c r="F38" s="8">
        <f t="shared" si="23"/>
        <v>21589433.310072754</v>
      </c>
      <c r="G38" s="8">
        <f t="shared" si="23"/>
        <v>88409473</v>
      </c>
      <c r="H38" s="8">
        <f t="shared" ca="1" si="24"/>
        <v>84809758.675045714</v>
      </c>
      <c r="I38" s="8">
        <f t="shared" ca="1" si="25"/>
        <v>-3599714.3249542862</v>
      </c>
      <c r="J38" s="148">
        <f t="shared" ca="1" si="26"/>
        <v>-4.0716387088454722E-2</v>
      </c>
      <c r="L38" s="8">
        <f t="shared" ca="1" si="27"/>
        <v>42404879.337522857</v>
      </c>
      <c r="M38" s="8">
        <f t="shared" ca="1" si="27"/>
        <v>42404879.337522857</v>
      </c>
      <c r="N38" s="8">
        <f t="shared" ca="1" si="27"/>
        <v>34065751.337522857</v>
      </c>
      <c r="O38" s="8">
        <f t="shared" ca="1" si="27"/>
        <v>34012131.337522857</v>
      </c>
      <c r="P38" s="8">
        <f t="shared" si="28"/>
        <v>8339128</v>
      </c>
      <c r="Q38" s="8">
        <f t="shared" si="28"/>
        <v>8392748</v>
      </c>
      <c r="R38" s="8">
        <f t="shared" si="36"/>
        <v>2785100</v>
      </c>
      <c r="S38" s="8">
        <f t="shared" si="36"/>
        <v>2785100</v>
      </c>
      <c r="T38" s="8">
        <f t="shared" ca="1" si="30"/>
        <v>45189979.337522857</v>
      </c>
      <c r="U38" s="8">
        <f t="shared" ca="1" si="30"/>
        <v>45189979.337522857</v>
      </c>
      <c r="V38" s="240"/>
      <c r="W38" s="267"/>
      <c r="X38" s="8">
        <f t="shared" si="31"/>
        <v>45191774</v>
      </c>
      <c r="Y38" s="8">
        <f t="shared" si="31"/>
        <v>45191775</v>
      </c>
      <c r="Z38" s="267"/>
      <c r="AA38" s="8">
        <f t="shared" ca="1" si="32"/>
        <v>-1794.6624771431088</v>
      </c>
      <c r="AB38" s="8">
        <f t="shared" ca="1" si="33"/>
        <v>-1795.6624771431088</v>
      </c>
      <c r="AD38" s="272">
        <f t="shared" ca="1" si="34"/>
        <v>-3.9713726437863989E-5</v>
      </c>
      <c r="AE38" s="272">
        <f t="shared" ca="1" si="35"/>
        <v>-3.9735855237537275E-5</v>
      </c>
    </row>
    <row r="39" spans="1:31" outlineLevel="1" x14ac:dyDescent="0.2">
      <c r="A39" s="137">
        <v>29269</v>
      </c>
      <c r="B39" s="142" t="s">
        <v>99</v>
      </c>
      <c r="C39" s="8">
        <f t="shared" si="22"/>
        <v>13489644</v>
      </c>
      <c r="D39" s="390">
        <v>284040</v>
      </c>
      <c r="E39" s="8">
        <f t="shared" si="23"/>
        <v>9468768.8714188132</v>
      </c>
      <c r="F39" s="8">
        <f t="shared" si="23"/>
        <v>3736835.1285811863</v>
      </c>
      <c r="G39" s="8">
        <f t="shared" si="23"/>
        <v>13205604</v>
      </c>
      <c r="H39" s="8">
        <f t="shared" ca="1" si="24"/>
        <v>15226326.757026616</v>
      </c>
      <c r="I39" s="8">
        <f t="shared" ca="1" si="25"/>
        <v>2020722.7570266165</v>
      </c>
      <c r="J39" s="148">
        <f t="shared" ca="1" si="26"/>
        <v>0.15302009336540884</v>
      </c>
      <c r="L39" s="8">
        <f t="shared" ca="1" si="27"/>
        <v>7613163.3785133082</v>
      </c>
      <c r="M39" s="8">
        <f t="shared" ca="1" si="27"/>
        <v>7613163.3785133082</v>
      </c>
      <c r="N39" s="8">
        <f t="shared" ca="1" si="27"/>
        <v>5985256.3785133092</v>
      </c>
      <c r="O39" s="8">
        <f t="shared" ca="1" si="27"/>
        <v>5977245.3785133082</v>
      </c>
      <c r="P39" s="8">
        <f t="shared" si="28"/>
        <v>1627907</v>
      </c>
      <c r="Q39" s="8">
        <f t="shared" si="28"/>
        <v>1635918</v>
      </c>
      <c r="R39" s="8">
        <f t="shared" si="36"/>
        <v>107925</v>
      </c>
      <c r="S39" s="8">
        <f t="shared" si="36"/>
        <v>107925</v>
      </c>
      <c r="T39" s="8">
        <f t="shared" ca="1" si="30"/>
        <v>7721088.3785133082</v>
      </c>
      <c r="U39" s="8">
        <f t="shared" ca="1" si="30"/>
        <v>7721088.3785133082</v>
      </c>
      <c r="V39" s="240"/>
      <c r="W39" s="267"/>
      <c r="X39" s="8">
        <f t="shared" si="31"/>
        <v>7721604</v>
      </c>
      <c r="Y39" s="8">
        <f t="shared" si="31"/>
        <v>7721604</v>
      </c>
      <c r="Z39" s="267"/>
      <c r="AA39" s="8">
        <f t="shared" ca="1" si="32"/>
        <v>-515.62148669175804</v>
      </c>
      <c r="AB39" s="8">
        <f t="shared" ca="1" si="33"/>
        <v>-515.62148669175804</v>
      </c>
      <c r="AD39" s="272">
        <f t="shared" ca="1" si="34"/>
        <v>-6.6780933129409497E-5</v>
      </c>
      <c r="AE39" s="272">
        <f t="shared" ca="1" si="35"/>
        <v>-6.6780933129409497E-5</v>
      </c>
    </row>
    <row r="40" spans="1:31" outlineLevel="1" x14ac:dyDescent="0.2">
      <c r="A40" s="137">
        <v>3652</v>
      </c>
      <c r="B40" s="142" t="s">
        <v>101</v>
      </c>
      <c r="C40" s="8">
        <f t="shared" si="22"/>
        <v>388577933</v>
      </c>
      <c r="D40" s="390">
        <v>27809116</v>
      </c>
      <c r="E40" s="8">
        <f t="shared" ref="E40:G57" si="37">E130+E170+E250+E301</f>
        <v>256074976.44855255</v>
      </c>
      <c r="F40" s="8">
        <f t="shared" si="37"/>
        <v>104693840.55144747</v>
      </c>
      <c r="G40" s="8">
        <f t="shared" si="37"/>
        <v>360768817</v>
      </c>
      <c r="H40" s="8">
        <f t="shared" ca="1" si="24"/>
        <v>368557273.26861274</v>
      </c>
      <c r="I40" s="8">
        <f t="shared" ca="1" si="25"/>
        <v>7788456.2686127424</v>
      </c>
      <c r="J40" s="148">
        <f t="shared" ca="1" si="26"/>
        <v>2.1588496293494075E-2</v>
      </c>
      <c r="L40" s="8">
        <f t="shared" ref="L40:O56" ca="1" si="38">L130+L170+L210+L250+L301</f>
        <v>184278636.63430637</v>
      </c>
      <c r="M40" s="8">
        <f t="shared" ca="1" si="38"/>
        <v>184278636.63430637</v>
      </c>
      <c r="N40" s="8">
        <f t="shared" ca="1" si="38"/>
        <v>133083967.63430636</v>
      </c>
      <c r="O40" s="8">
        <f t="shared" ca="1" si="38"/>
        <v>132758671.63430637</v>
      </c>
      <c r="P40" s="8">
        <f t="shared" ref="P40:Q56" si="39">P351-P401-P451-P501</f>
        <v>51194669</v>
      </c>
      <c r="Q40" s="8">
        <f t="shared" si="39"/>
        <v>51519965</v>
      </c>
      <c r="R40" s="8">
        <f t="shared" si="36"/>
        <v>14409126</v>
      </c>
      <c r="S40" s="8">
        <f t="shared" si="36"/>
        <v>14409126</v>
      </c>
      <c r="T40" s="8">
        <f t="shared" ref="T40:U56" ca="1" si="40">T130+T170+T210+T250+T301</f>
        <v>198687762.63430637</v>
      </c>
      <c r="U40" s="8">
        <f t="shared" ca="1" si="40"/>
        <v>198687762.63430637</v>
      </c>
      <c r="V40" s="240"/>
      <c r="W40" s="267"/>
      <c r="X40" s="8">
        <f t="shared" ref="X40:Y56" si="41">X130+X170+X250+X301</f>
        <v>198701339</v>
      </c>
      <c r="Y40" s="8">
        <f t="shared" si="41"/>
        <v>198701339</v>
      </c>
      <c r="Z40" s="267"/>
      <c r="AA40" s="8">
        <f t="shared" ca="1" si="32"/>
        <v>-13576.365693628788</v>
      </c>
      <c r="AB40" s="8">
        <f t="shared" ca="1" si="33"/>
        <v>-13576.365693628788</v>
      </c>
      <c r="AD40" s="272">
        <f t="shared" ca="1" si="34"/>
        <v>-6.8330155383634228E-5</v>
      </c>
      <c r="AE40" s="272">
        <f t="shared" ca="1" si="35"/>
        <v>-6.8330155383634228E-5</v>
      </c>
    </row>
    <row r="41" spans="1:31" outlineLevel="1" x14ac:dyDescent="0.2">
      <c r="A41" s="137">
        <v>11711</v>
      </c>
      <c r="B41" s="142" t="s">
        <v>102</v>
      </c>
      <c r="C41" s="8">
        <f t="shared" si="22"/>
        <v>63440239</v>
      </c>
      <c r="D41" s="390">
        <v>3091366</v>
      </c>
      <c r="E41" s="8">
        <f t="shared" si="37"/>
        <v>36414073.547467291</v>
      </c>
      <c r="F41" s="8">
        <f t="shared" si="37"/>
        <v>23934799.452532712</v>
      </c>
      <c r="G41" s="8">
        <f t="shared" si="37"/>
        <v>60348873</v>
      </c>
      <c r="H41" s="8">
        <f t="shared" ca="1" si="24"/>
        <v>59185943.38325987</v>
      </c>
      <c r="I41" s="8">
        <f t="shared" ca="1" si="25"/>
        <v>-1162929.6167401299</v>
      </c>
      <c r="J41" s="148">
        <f t="shared" ca="1" si="26"/>
        <v>-1.92701132420506E-2</v>
      </c>
      <c r="L41" s="8">
        <f t="shared" ca="1" si="38"/>
        <v>29592971.691629935</v>
      </c>
      <c r="M41" s="8">
        <f t="shared" ca="1" si="38"/>
        <v>29592971.691629935</v>
      </c>
      <c r="N41" s="8">
        <f t="shared" ca="1" si="38"/>
        <v>20706385.691629935</v>
      </c>
      <c r="O41" s="8">
        <f t="shared" ca="1" si="38"/>
        <v>20631842.691629931</v>
      </c>
      <c r="P41" s="8">
        <f t="shared" si="39"/>
        <v>8886586</v>
      </c>
      <c r="Q41" s="8">
        <f t="shared" si="39"/>
        <v>8961129</v>
      </c>
      <c r="R41" s="8">
        <f t="shared" si="36"/>
        <v>1887760</v>
      </c>
      <c r="S41" s="8">
        <f t="shared" si="36"/>
        <v>1887760</v>
      </c>
      <c r="T41" s="8">
        <f t="shared" ca="1" si="40"/>
        <v>31480731.691629935</v>
      </c>
      <c r="U41" s="8">
        <f t="shared" ca="1" si="40"/>
        <v>31480731.691629935</v>
      </c>
      <c r="V41" s="240"/>
      <c r="W41" s="267"/>
      <c r="X41" s="8">
        <f t="shared" si="41"/>
        <v>31482160</v>
      </c>
      <c r="Y41" s="8">
        <f t="shared" si="41"/>
        <v>31482160</v>
      </c>
      <c r="Z41" s="267"/>
      <c r="AA41" s="8">
        <f t="shared" ca="1" si="32"/>
        <v>-1428.308370064944</v>
      </c>
      <c r="AB41" s="8">
        <f t="shared" ca="1" si="33"/>
        <v>-1428.308370064944</v>
      </c>
      <c r="AD41" s="272">
        <f t="shared" ca="1" si="34"/>
        <v>-4.5370875875947353E-5</v>
      </c>
      <c r="AE41" s="272">
        <f t="shared" ca="1" si="35"/>
        <v>-4.5370875875947353E-5</v>
      </c>
    </row>
    <row r="42" spans="1:31" outlineLevel="1" x14ac:dyDescent="0.2">
      <c r="A42" s="137">
        <v>12826</v>
      </c>
      <c r="B42" s="142" t="s">
        <v>103</v>
      </c>
      <c r="C42" s="8">
        <f t="shared" si="22"/>
        <v>70745065</v>
      </c>
      <c r="D42" s="390">
        <v>1902146</v>
      </c>
      <c r="E42" s="8">
        <f t="shared" si="37"/>
        <v>45190923.738118142</v>
      </c>
      <c r="F42" s="8">
        <f t="shared" si="37"/>
        <v>23651995.261881858</v>
      </c>
      <c r="G42" s="8">
        <f t="shared" si="37"/>
        <v>68842919</v>
      </c>
      <c r="H42" s="8">
        <f t="shared" ca="1" si="24"/>
        <v>69716768.200002</v>
      </c>
      <c r="I42" s="8">
        <f t="shared" ca="1" si="25"/>
        <v>873849.20000199974</v>
      </c>
      <c r="J42" s="148">
        <f t="shared" ca="1" si="26"/>
        <v>1.2693378094586601E-2</v>
      </c>
      <c r="L42" s="8">
        <f t="shared" ca="1" si="38"/>
        <v>34858384.100001</v>
      </c>
      <c r="M42" s="8">
        <f t="shared" ca="1" si="38"/>
        <v>34858384.100001</v>
      </c>
      <c r="N42" s="8">
        <f t="shared" ca="1" si="38"/>
        <v>23319726.100001</v>
      </c>
      <c r="O42" s="8">
        <f t="shared" ca="1" si="38"/>
        <v>23268600.100001004</v>
      </c>
      <c r="P42" s="8">
        <f t="shared" si="39"/>
        <v>11538658</v>
      </c>
      <c r="Q42" s="8">
        <f t="shared" si="39"/>
        <v>11589784</v>
      </c>
      <c r="R42" s="8">
        <f t="shared" si="36"/>
        <v>1263259</v>
      </c>
      <c r="S42" s="8">
        <f t="shared" si="36"/>
        <v>1263259</v>
      </c>
      <c r="T42" s="8">
        <f t="shared" ca="1" si="40"/>
        <v>36121643.100001</v>
      </c>
      <c r="U42" s="8">
        <f t="shared" ca="1" si="40"/>
        <v>36121643.100001</v>
      </c>
      <c r="V42" s="240"/>
      <c r="W42" s="267"/>
      <c r="X42" s="8">
        <f t="shared" si="41"/>
        <v>36123597</v>
      </c>
      <c r="Y42" s="8">
        <f t="shared" si="41"/>
        <v>36123598</v>
      </c>
      <c r="Z42" s="267"/>
      <c r="AA42" s="8">
        <f t="shared" ca="1" si="32"/>
        <v>-1953.8999990001321</v>
      </c>
      <c r="AB42" s="8">
        <f t="shared" ca="1" si="33"/>
        <v>-1954.8999990001321</v>
      </c>
      <c r="AD42" s="272">
        <f t="shared" ca="1" si="34"/>
        <v>-5.4092223700645501E-5</v>
      </c>
      <c r="AE42" s="272">
        <f t="shared" ca="1" si="35"/>
        <v>-5.4119907934090569E-5</v>
      </c>
    </row>
    <row r="43" spans="1:31" outlineLevel="1" x14ac:dyDescent="0.2">
      <c r="A43" s="137">
        <v>13231</v>
      </c>
      <c r="B43" s="142" t="s">
        <v>104</v>
      </c>
      <c r="C43" s="8">
        <f t="shared" si="22"/>
        <v>26598971</v>
      </c>
      <c r="D43" s="390">
        <v>1657200</v>
      </c>
      <c r="E43" s="8">
        <f t="shared" si="37"/>
        <v>19023256.263662525</v>
      </c>
      <c r="F43" s="8">
        <f t="shared" si="37"/>
        <v>5918514.7363374755</v>
      </c>
      <c r="G43" s="8">
        <f t="shared" si="37"/>
        <v>24941771</v>
      </c>
      <c r="H43" s="8">
        <f t="shared" ca="1" si="24"/>
        <v>27441716.019441795</v>
      </c>
      <c r="I43" s="8">
        <f t="shared" ca="1" si="25"/>
        <v>2499945.0194417946</v>
      </c>
      <c r="J43" s="148">
        <f t="shared" ca="1" si="26"/>
        <v>0.10023125540851908</v>
      </c>
      <c r="L43" s="8">
        <f t="shared" ca="1" si="38"/>
        <v>13720858.009720897</v>
      </c>
      <c r="M43" s="8">
        <f t="shared" ca="1" si="38"/>
        <v>13720858.009720897</v>
      </c>
      <c r="N43" s="8">
        <f t="shared" ca="1" si="38"/>
        <v>10472570.009720897</v>
      </c>
      <c r="O43" s="8">
        <f t="shared" ca="1" si="38"/>
        <v>10463558.009720897</v>
      </c>
      <c r="P43" s="8">
        <f t="shared" si="39"/>
        <v>3248288</v>
      </c>
      <c r="Q43" s="8">
        <f t="shared" si="39"/>
        <v>3257300</v>
      </c>
      <c r="R43" s="8">
        <f t="shared" si="36"/>
        <v>828600</v>
      </c>
      <c r="S43" s="8">
        <f t="shared" si="36"/>
        <v>828600</v>
      </c>
      <c r="T43" s="8">
        <f t="shared" ca="1" si="40"/>
        <v>14549458.009720897</v>
      </c>
      <c r="U43" s="8">
        <f t="shared" ca="1" si="40"/>
        <v>14549458.009720897</v>
      </c>
      <c r="V43" s="240"/>
      <c r="W43" s="267"/>
      <c r="X43" s="8">
        <f t="shared" si="41"/>
        <v>14550315</v>
      </c>
      <c r="Y43" s="8">
        <f t="shared" si="41"/>
        <v>14550315</v>
      </c>
      <c r="Z43" s="267"/>
      <c r="AA43" s="8">
        <f t="shared" ca="1" si="32"/>
        <v>-856.99027910269797</v>
      </c>
      <c r="AB43" s="8">
        <f t="shared" ca="1" si="33"/>
        <v>-856.99027910269797</v>
      </c>
      <c r="AD43" s="272">
        <f t="shared" ca="1" si="34"/>
        <v>-5.8901869645599095E-5</v>
      </c>
      <c r="AE43" s="272">
        <f t="shared" ca="1" si="35"/>
        <v>-5.8901869645599095E-5</v>
      </c>
    </row>
    <row r="44" spans="1:31" outlineLevel="1" x14ac:dyDescent="0.2">
      <c r="A44" s="137">
        <v>3592</v>
      </c>
      <c r="B44" s="142" t="s">
        <v>105</v>
      </c>
      <c r="C44" s="8">
        <f t="shared" si="22"/>
        <v>34848164</v>
      </c>
      <c r="D44" s="390">
        <v>950000</v>
      </c>
      <c r="E44" s="8">
        <f t="shared" si="37"/>
        <v>25468235.068841819</v>
      </c>
      <c r="F44" s="8">
        <f t="shared" si="37"/>
        <v>8429928.9311581794</v>
      </c>
      <c r="G44" s="8">
        <f t="shared" si="37"/>
        <v>33898164</v>
      </c>
      <c r="H44" s="8">
        <f t="shared" ca="1" si="24"/>
        <v>35334048.136411168</v>
      </c>
      <c r="I44" s="8">
        <f t="shared" ca="1" si="25"/>
        <v>1435884.1364111677</v>
      </c>
      <c r="J44" s="148">
        <f t="shared" ca="1" si="26"/>
        <v>4.2358758321281581E-2</v>
      </c>
      <c r="L44" s="8">
        <f t="shared" ca="1" si="38"/>
        <v>17667024.068205584</v>
      </c>
      <c r="M44" s="8">
        <f t="shared" ca="1" si="38"/>
        <v>17667024.068205584</v>
      </c>
      <c r="N44" s="8">
        <f t="shared" ca="1" si="38"/>
        <v>13568982.068205586</v>
      </c>
      <c r="O44" s="8">
        <f t="shared" ca="1" si="38"/>
        <v>13550267.068205586</v>
      </c>
      <c r="P44" s="8">
        <f t="shared" si="39"/>
        <v>4098042</v>
      </c>
      <c r="Q44" s="8">
        <f t="shared" si="39"/>
        <v>4116757</v>
      </c>
      <c r="R44" s="8">
        <f t="shared" si="36"/>
        <v>470000</v>
      </c>
      <c r="S44" s="8">
        <f t="shared" si="36"/>
        <v>470000</v>
      </c>
      <c r="T44" s="8">
        <f t="shared" ca="1" si="40"/>
        <v>18137024.068205584</v>
      </c>
      <c r="U44" s="8">
        <f t="shared" ca="1" si="40"/>
        <v>18137024.068205584</v>
      </c>
      <c r="V44" s="240"/>
      <c r="W44" s="267"/>
      <c r="X44" s="8">
        <f t="shared" si="41"/>
        <v>18138198</v>
      </c>
      <c r="Y44" s="8">
        <f t="shared" si="41"/>
        <v>18138198</v>
      </c>
      <c r="Z44" s="267"/>
      <c r="AA44" s="8">
        <f t="shared" ca="1" si="32"/>
        <v>-1173.9317944161594</v>
      </c>
      <c r="AB44" s="8">
        <f t="shared" ca="1" si="33"/>
        <v>-1173.9317944161594</v>
      </c>
      <c r="AD44" s="272">
        <f t="shared" ca="1" si="34"/>
        <v>-6.4725711891956721E-5</v>
      </c>
      <c r="AE44" s="272">
        <f t="shared" ca="1" si="35"/>
        <v>-6.4725711891956721E-5</v>
      </c>
    </row>
    <row r="45" spans="1:31" outlineLevel="1" x14ac:dyDescent="0.2">
      <c r="A45" s="137">
        <v>3594</v>
      </c>
      <c r="B45" s="142" t="s">
        <v>106</v>
      </c>
      <c r="C45" s="8">
        <f t="shared" si="22"/>
        <v>267208110</v>
      </c>
      <c r="D45" s="390">
        <v>10234068</v>
      </c>
      <c r="E45" s="8">
        <f t="shared" si="37"/>
        <v>176676561.59213841</v>
      </c>
      <c r="F45" s="8">
        <f t="shared" si="37"/>
        <v>80297480.407861605</v>
      </c>
      <c r="G45" s="8">
        <f t="shared" si="37"/>
        <v>256974042</v>
      </c>
      <c r="H45" s="8">
        <f t="shared" ca="1" si="24"/>
        <v>267313810.39953452</v>
      </c>
      <c r="I45" s="8">
        <f t="shared" ca="1" si="25"/>
        <v>10339768.399534523</v>
      </c>
      <c r="J45" s="148">
        <f t="shared" ca="1" si="26"/>
        <v>4.0236625921673923E-2</v>
      </c>
      <c r="L45" s="8">
        <f t="shared" ca="1" si="38"/>
        <v>133656905.19976726</v>
      </c>
      <c r="M45" s="8">
        <f t="shared" ca="1" si="38"/>
        <v>133656905.19976726</v>
      </c>
      <c r="N45" s="8">
        <f t="shared" ca="1" si="38"/>
        <v>91966906.199767262</v>
      </c>
      <c r="O45" s="8">
        <f t="shared" ca="1" si="38"/>
        <v>91684641.199767247</v>
      </c>
      <c r="P45" s="8">
        <f t="shared" si="39"/>
        <v>41689999</v>
      </c>
      <c r="Q45" s="8">
        <f t="shared" si="39"/>
        <v>41972264</v>
      </c>
      <c r="R45" s="8">
        <f t="shared" si="36"/>
        <v>5243492</v>
      </c>
      <c r="S45" s="8">
        <f t="shared" si="36"/>
        <v>5243492</v>
      </c>
      <c r="T45" s="8">
        <f t="shared" ca="1" si="40"/>
        <v>138900397.19976726</v>
      </c>
      <c r="U45" s="8">
        <f t="shared" ca="1" si="40"/>
        <v>138900397.19976726</v>
      </c>
      <c r="V45" s="240"/>
      <c r="W45" s="267"/>
      <c r="X45" s="8">
        <f t="shared" si="41"/>
        <v>138909102</v>
      </c>
      <c r="Y45" s="8">
        <f t="shared" si="41"/>
        <v>138909103</v>
      </c>
      <c r="Z45" s="267"/>
      <c r="AA45" s="8">
        <f t="shared" ca="1" si="32"/>
        <v>-8704.8002327382565</v>
      </c>
      <c r="AB45" s="8">
        <f t="shared" ca="1" si="33"/>
        <v>-8705.8002327382565</v>
      </c>
      <c r="AD45" s="272">
        <f t="shared" ca="1" si="34"/>
        <v>-6.2669368901940346E-5</v>
      </c>
      <c r="AE45" s="272">
        <f t="shared" ca="1" si="35"/>
        <v>-6.2676568305398937E-5</v>
      </c>
    </row>
    <row r="46" spans="1:31" outlineLevel="1" x14ac:dyDescent="0.2">
      <c r="A46" s="137">
        <v>42421</v>
      </c>
      <c r="B46" s="142" t="s">
        <v>121</v>
      </c>
      <c r="C46" s="8">
        <f t="shared" si="22"/>
        <v>26649758</v>
      </c>
      <c r="D46" s="390">
        <v>5348360</v>
      </c>
      <c r="E46" s="8">
        <f t="shared" si="37"/>
        <v>16487792.645182511</v>
      </c>
      <c r="F46" s="8">
        <f t="shared" si="37"/>
        <v>4813605.3548174892</v>
      </c>
      <c r="G46" s="8">
        <f t="shared" si="37"/>
        <v>21301398</v>
      </c>
      <c r="H46" s="8">
        <f t="shared" ca="1" si="24"/>
        <v>26375960.554022886</v>
      </c>
      <c r="I46" s="8">
        <f t="shared" ca="1" si="25"/>
        <v>5074562.5540228859</v>
      </c>
      <c r="J46" s="148">
        <f t="shared" ca="1" si="26"/>
        <v>0.23822673770157649</v>
      </c>
      <c r="L46" s="8">
        <f t="shared" ca="1" si="38"/>
        <v>13187980.277011443</v>
      </c>
      <c r="M46" s="8">
        <f t="shared" ca="1" si="38"/>
        <v>13187980.277011443</v>
      </c>
      <c r="N46" s="8">
        <f t="shared" ca="1" si="38"/>
        <v>10258290.277011443</v>
      </c>
      <c r="O46" s="8">
        <f t="shared" ca="1" si="38"/>
        <v>10256995.277011443</v>
      </c>
      <c r="P46" s="8">
        <f t="shared" si="39"/>
        <v>2929690</v>
      </c>
      <c r="Q46" s="8">
        <f t="shared" si="39"/>
        <v>2930985</v>
      </c>
      <c r="R46" s="8">
        <f>R357</f>
        <v>2588642</v>
      </c>
      <c r="S46" s="8">
        <f>S357</f>
        <v>2588642</v>
      </c>
      <c r="T46" s="8">
        <f t="shared" ca="1" si="40"/>
        <v>15776622.277011443</v>
      </c>
      <c r="U46" s="8">
        <f t="shared" ca="1" si="40"/>
        <v>15776622.277011443</v>
      </c>
      <c r="V46" s="240"/>
      <c r="W46" s="267"/>
      <c r="X46" s="8">
        <f t="shared" si="41"/>
        <v>15777276</v>
      </c>
      <c r="Y46" s="8">
        <f t="shared" si="41"/>
        <v>15777276</v>
      </c>
      <c r="Z46" s="267"/>
      <c r="AA46" s="8">
        <f t="shared" ca="1" si="32"/>
        <v>-653.72298855707049</v>
      </c>
      <c r="AB46" s="8">
        <f t="shared" ca="1" si="33"/>
        <v>-653.72298855707049</v>
      </c>
      <c r="AD46" s="272">
        <f t="shared" ca="1" si="34"/>
        <v>-4.1436181780787676E-5</v>
      </c>
      <c r="AE46" s="272">
        <f t="shared" ca="1" si="35"/>
        <v>-4.1436181780787676E-5</v>
      </c>
    </row>
    <row r="47" spans="1:31" outlineLevel="1" x14ac:dyDescent="0.2">
      <c r="A47" s="137">
        <v>3624</v>
      </c>
      <c r="B47" s="142" t="s">
        <v>107</v>
      </c>
      <c r="C47" s="8">
        <f t="shared" si="22"/>
        <v>77888017</v>
      </c>
      <c r="D47" s="390">
        <v>1950000</v>
      </c>
      <c r="E47" s="8">
        <f t="shared" si="37"/>
        <v>56942703.506386034</v>
      </c>
      <c r="F47" s="8">
        <f t="shared" si="37"/>
        <v>18995313.493613966</v>
      </c>
      <c r="G47" s="8">
        <f t="shared" si="37"/>
        <v>75938017</v>
      </c>
      <c r="H47" s="8">
        <f t="shared" ca="1" si="24"/>
        <v>75877516.363867894</v>
      </c>
      <c r="I47" s="8">
        <f t="shared" ca="1" si="25"/>
        <v>-60500.636132106185</v>
      </c>
      <c r="J47" s="148">
        <f t="shared" ca="1" si="26"/>
        <v>-7.967107717878146E-4</v>
      </c>
      <c r="L47" s="8">
        <f t="shared" ca="1" si="38"/>
        <v>37938758.181933947</v>
      </c>
      <c r="M47" s="8">
        <f t="shared" ca="1" si="38"/>
        <v>37938758.181933947</v>
      </c>
      <c r="N47" s="8">
        <f t="shared" ca="1" si="38"/>
        <v>28475250.181933954</v>
      </c>
      <c r="O47" s="8">
        <f t="shared" ca="1" si="38"/>
        <v>28440370.181933951</v>
      </c>
      <c r="P47" s="8">
        <f t="shared" si="39"/>
        <v>9463508</v>
      </c>
      <c r="Q47" s="8">
        <f t="shared" si="39"/>
        <v>9498388</v>
      </c>
      <c r="R47" s="8">
        <f t="shared" ref="R47:R56" si="42">R358</f>
        <v>840000</v>
      </c>
      <c r="S47" s="8">
        <f t="shared" ref="S47:S56" si="43">S358</f>
        <v>840000</v>
      </c>
      <c r="T47" s="8">
        <f t="shared" ca="1" si="40"/>
        <v>38778758.181933947</v>
      </c>
      <c r="U47" s="8">
        <f t="shared" ca="1" si="40"/>
        <v>38778758.181933947</v>
      </c>
      <c r="V47" s="240"/>
      <c r="W47" s="267"/>
      <c r="X47" s="8">
        <f t="shared" si="41"/>
        <v>38781432</v>
      </c>
      <c r="Y47" s="8">
        <f t="shared" si="41"/>
        <v>38781432</v>
      </c>
      <c r="Z47" s="267"/>
      <c r="AA47" s="8">
        <f t="shared" ca="1" si="32"/>
        <v>-2673.8180660530925</v>
      </c>
      <c r="AB47" s="8">
        <f t="shared" ca="1" si="33"/>
        <v>-2673.8180660530925</v>
      </c>
      <c r="AD47" s="272">
        <f t="shared" ca="1" si="34"/>
        <v>-6.8950585098899773E-5</v>
      </c>
      <c r="AE47" s="272">
        <f t="shared" ca="1" si="35"/>
        <v>-6.8950585098899773E-5</v>
      </c>
    </row>
    <row r="48" spans="1:31" outlineLevel="1" x14ac:dyDescent="0.2">
      <c r="A48" s="137">
        <v>3642</v>
      </c>
      <c r="B48" s="142" t="s">
        <v>108</v>
      </c>
      <c r="C48" s="8">
        <f t="shared" si="22"/>
        <v>79055452</v>
      </c>
      <c r="D48" s="390">
        <v>8692684</v>
      </c>
      <c r="E48" s="8">
        <f t="shared" si="37"/>
        <v>44151059.11384894</v>
      </c>
      <c r="F48" s="8">
        <f t="shared" si="37"/>
        <v>26211708.886151064</v>
      </c>
      <c r="G48" s="8">
        <f t="shared" si="37"/>
        <v>70362768</v>
      </c>
      <c r="H48" s="8">
        <f t="shared" ca="1" si="24"/>
        <v>72734688.285722882</v>
      </c>
      <c r="I48" s="8">
        <f t="shared" ca="1" si="25"/>
        <v>2371920.2857228816</v>
      </c>
      <c r="J48" s="148">
        <f t="shared" ca="1" si="26"/>
        <v>3.3709877441474183E-2</v>
      </c>
      <c r="L48" s="8">
        <f t="shared" ca="1" si="38"/>
        <v>36367344.142861441</v>
      </c>
      <c r="M48" s="8">
        <f t="shared" ca="1" si="38"/>
        <v>36367344.142861441</v>
      </c>
      <c r="N48" s="8">
        <f t="shared" ca="1" si="38"/>
        <v>17840426.142861441</v>
      </c>
      <c r="O48" s="8">
        <f t="shared" ca="1" si="38"/>
        <v>17662593.142861437</v>
      </c>
      <c r="P48" s="8">
        <f t="shared" si="39"/>
        <v>18526918</v>
      </c>
      <c r="Q48" s="8">
        <f t="shared" si="39"/>
        <v>18704751</v>
      </c>
      <c r="R48" s="8">
        <f t="shared" si="42"/>
        <v>4346342</v>
      </c>
      <c r="S48" s="8">
        <f t="shared" si="43"/>
        <v>4346342</v>
      </c>
      <c r="T48" s="8">
        <f t="shared" ca="1" si="40"/>
        <v>40713686.142861441</v>
      </c>
      <c r="U48" s="8">
        <f t="shared" ca="1" si="40"/>
        <v>40713686.142861441</v>
      </c>
      <c r="V48" s="240"/>
      <c r="W48" s="267"/>
      <c r="X48" s="8">
        <f t="shared" si="41"/>
        <v>40716464</v>
      </c>
      <c r="Y48" s="8">
        <f t="shared" si="41"/>
        <v>40716463</v>
      </c>
      <c r="Z48" s="267"/>
      <c r="AA48" s="8">
        <f t="shared" ca="1" si="32"/>
        <v>-2777.8571385592222</v>
      </c>
      <c r="AB48" s="8">
        <f t="shared" ca="1" si="33"/>
        <v>-2776.8571385592222</v>
      </c>
      <c r="AD48" s="272">
        <f t="shared" ca="1" si="34"/>
        <v>-6.8229074832770446E-5</v>
      </c>
      <c r="AE48" s="272">
        <f t="shared" ca="1" si="35"/>
        <v>-6.8204513067557365E-5</v>
      </c>
    </row>
    <row r="49" spans="1:31" outlineLevel="1" x14ac:dyDescent="0.2">
      <c r="A49" s="137">
        <v>3644</v>
      </c>
      <c r="B49" s="142" t="s">
        <v>109</v>
      </c>
      <c r="C49" s="8">
        <f t="shared" si="22"/>
        <v>329242886</v>
      </c>
      <c r="D49" s="390">
        <v>15899024</v>
      </c>
      <c r="E49" s="8">
        <f t="shared" si="37"/>
        <v>235734626.1622276</v>
      </c>
      <c r="F49" s="8">
        <f t="shared" si="37"/>
        <v>77609235.837772384</v>
      </c>
      <c r="G49" s="8">
        <f t="shared" si="37"/>
        <v>313343862</v>
      </c>
      <c r="H49" s="8">
        <f t="shared" ca="1" si="24"/>
        <v>323737228.92311651</v>
      </c>
      <c r="I49" s="8">
        <f t="shared" ca="1" si="25"/>
        <v>10393366.923116505</v>
      </c>
      <c r="J49" s="148">
        <f t="shared" ca="1" si="26"/>
        <v>3.31692054115185E-2</v>
      </c>
      <c r="L49" s="8">
        <f t="shared" ca="1" si="38"/>
        <v>161868614.46155825</v>
      </c>
      <c r="M49" s="8">
        <f t="shared" ca="1" si="38"/>
        <v>161868614.46155825</v>
      </c>
      <c r="N49" s="8">
        <f t="shared" ca="1" si="38"/>
        <v>124811659.46155824</v>
      </c>
      <c r="O49" s="8">
        <f t="shared" ca="1" si="38"/>
        <v>124562478.46155825</v>
      </c>
      <c r="P49" s="8">
        <f t="shared" si="39"/>
        <v>37056955</v>
      </c>
      <c r="Q49" s="8">
        <f t="shared" si="39"/>
        <v>37306136</v>
      </c>
      <c r="R49" s="8">
        <f t="shared" si="42"/>
        <v>7374028</v>
      </c>
      <c r="S49" s="8">
        <f t="shared" si="43"/>
        <v>7374028</v>
      </c>
      <c r="T49" s="8">
        <f t="shared" ca="1" si="40"/>
        <v>169242642.46155825</v>
      </c>
      <c r="U49" s="8">
        <f t="shared" ca="1" si="40"/>
        <v>169242642.46155825</v>
      </c>
      <c r="V49" s="240"/>
      <c r="W49" s="267"/>
      <c r="X49" s="8">
        <f t="shared" si="41"/>
        <v>169250897</v>
      </c>
      <c r="Y49" s="8">
        <f t="shared" si="41"/>
        <v>169250897</v>
      </c>
      <c r="Z49" s="267"/>
      <c r="AA49" s="8">
        <f t="shared" ca="1" si="32"/>
        <v>-8254.538441747427</v>
      </c>
      <c r="AB49" s="8">
        <f t="shared" ca="1" si="33"/>
        <v>-8254.538441747427</v>
      </c>
      <c r="AD49" s="272">
        <f t="shared" ca="1" si="34"/>
        <v>-4.8773396123393441E-5</v>
      </c>
      <c r="AE49" s="272">
        <f t="shared" ca="1" si="35"/>
        <v>-4.8773396123393441E-5</v>
      </c>
    </row>
    <row r="50" spans="1:31" outlineLevel="1" x14ac:dyDescent="0.2">
      <c r="A50" s="137">
        <v>3541</v>
      </c>
      <c r="B50" s="142" t="s">
        <v>110</v>
      </c>
      <c r="C50" s="8">
        <f t="shared" si="22"/>
        <v>49632836</v>
      </c>
      <c r="D50" s="390">
        <v>1914000</v>
      </c>
      <c r="E50" s="8">
        <f t="shared" si="37"/>
        <v>30212272.942197159</v>
      </c>
      <c r="F50" s="8">
        <f t="shared" si="37"/>
        <v>17506563.057802841</v>
      </c>
      <c r="G50" s="8">
        <f t="shared" si="37"/>
        <v>47718836</v>
      </c>
      <c r="H50" s="8">
        <f t="shared" ca="1" si="24"/>
        <v>50365391.078509718</v>
      </c>
      <c r="I50" s="8">
        <f t="shared" ca="1" si="25"/>
        <v>2646555.0785097182</v>
      </c>
      <c r="J50" s="148">
        <f t="shared" ca="1" si="26"/>
        <v>5.5461434107691103E-2</v>
      </c>
      <c r="L50" s="8">
        <f t="shared" ca="1" si="38"/>
        <v>25182695.539254859</v>
      </c>
      <c r="M50" s="8">
        <f t="shared" ca="1" si="38"/>
        <v>25182695.539254859</v>
      </c>
      <c r="N50" s="8">
        <f t="shared" ca="1" si="38"/>
        <v>18890940.539254859</v>
      </c>
      <c r="O50" s="8">
        <f t="shared" ca="1" si="38"/>
        <v>18845922.539254859</v>
      </c>
      <c r="P50" s="8">
        <f t="shared" si="39"/>
        <v>6291755</v>
      </c>
      <c r="Q50" s="8">
        <f t="shared" si="39"/>
        <v>6336773</v>
      </c>
      <c r="R50" s="8">
        <f t="shared" si="42"/>
        <v>1347354</v>
      </c>
      <c r="S50" s="8">
        <f t="shared" si="43"/>
        <v>1347354</v>
      </c>
      <c r="T50" s="8">
        <f t="shared" ca="1" si="40"/>
        <v>26530049.539254859</v>
      </c>
      <c r="U50" s="8">
        <f t="shared" ca="1" si="40"/>
        <v>26530049.539254859</v>
      </c>
      <c r="V50" s="240"/>
      <c r="W50" s="267"/>
      <c r="X50" s="8">
        <f t="shared" si="41"/>
        <v>26531655</v>
      </c>
      <c r="Y50" s="8">
        <f t="shared" si="41"/>
        <v>26531657</v>
      </c>
      <c r="Z50" s="267"/>
      <c r="AA50" s="8">
        <f t="shared" ca="1" si="32"/>
        <v>-1605.4607451409101</v>
      </c>
      <c r="AB50" s="8">
        <f t="shared" ca="1" si="33"/>
        <v>-1607.4607451409101</v>
      </c>
      <c r="AD50" s="272">
        <f t="shared" ca="1" si="34"/>
        <v>-6.0514803893050032E-5</v>
      </c>
      <c r="AE50" s="272">
        <f t="shared" ca="1" si="35"/>
        <v>-6.0590190107351696E-5</v>
      </c>
    </row>
    <row r="51" spans="1:31" outlineLevel="1" x14ac:dyDescent="0.2">
      <c r="A51" s="137">
        <v>3646</v>
      </c>
      <c r="B51" s="142" t="s">
        <v>111</v>
      </c>
      <c r="C51" s="8">
        <f t="shared" si="22"/>
        <v>108947895</v>
      </c>
      <c r="D51" s="390">
        <v>9124086</v>
      </c>
      <c r="E51" s="8">
        <f t="shared" si="37"/>
        <v>77020023.870135993</v>
      </c>
      <c r="F51" s="8">
        <f t="shared" si="37"/>
        <v>22803785.129864011</v>
      </c>
      <c r="G51" s="8">
        <f t="shared" si="37"/>
        <v>99823809</v>
      </c>
      <c r="H51" s="8">
        <f t="shared" ca="1" si="24"/>
        <v>101858324.89616224</v>
      </c>
      <c r="I51" s="8">
        <f t="shared" ca="1" si="25"/>
        <v>2034515.8961622417</v>
      </c>
      <c r="J51" s="148">
        <f t="shared" ca="1" si="26"/>
        <v>2.0381068570146845E-2</v>
      </c>
      <c r="L51" s="8">
        <f t="shared" ca="1" si="38"/>
        <v>50929162.448081121</v>
      </c>
      <c r="M51" s="8">
        <f t="shared" ca="1" si="38"/>
        <v>50929162.448081121</v>
      </c>
      <c r="N51" s="8">
        <f t="shared" ca="1" si="38"/>
        <v>42470460.448081128</v>
      </c>
      <c r="O51" s="8">
        <f t="shared" ca="1" si="38"/>
        <v>42449349.448081128</v>
      </c>
      <c r="P51" s="8">
        <f t="shared" si="39"/>
        <v>8458702</v>
      </c>
      <c r="Q51" s="8">
        <f t="shared" si="39"/>
        <v>8479813</v>
      </c>
      <c r="R51" s="8">
        <f t="shared" si="42"/>
        <v>5012043</v>
      </c>
      <c r="S51" s="8">
        <f t="shared" si="43"/>
        <v>5012043</v>
      </c>
      <c r="T51" s="8">
        <f t="shared" ca="1" si="40"/>
        <v>55941205.448081121</v>
      </c>
      <c r="U51" s="8">
        <f t="shared" ca="1" si="40"/>
        <v>55941205.448081121</v>
      </c>
      <c r="V51" s="240"/>
      <c r="W51" s="267"/>
      <c r="X51" s="8">
        <f t="shared" si="41"/>
        <v>55943662</v>
      </c>
      <c r="Y51" s="8">
        <f t="shared" si="41"/>
        <v>55943663</v>
      </c>
      <c r="Z51" s="267"/>
      <c r="AA51" s="8">
        <f t="shared" ca="1" si="32"/>
        <v>-2456.5519188791513</v>
      </c>
      <c r="AB51" s="8">
        <f t="shared" ca="1" si="33"/>
        <v>-2457.5519188791513</v>
      </c>
      <c r="AD51" s="272">
        <f t="shared" ca="1" si="34"/>
        <v>-4.3913103037421502E-5</v>
      </c>
      <c r="AE51" s="272">
        <f t="shared" ca="1" si="35"/>
        <v>-4.3930978948245913E-5</v>
      </c>
    </row>
    <row r="52" spans="1:31" outlineLevel="1" x14ac:dyDescent="0.2">
      <c r="A52" s="137">
        <v>3581</v>
      </c>
      <c r="B52" s="142" t="s">
        <v>34</v>
      </c>
      <c r="C52" s="8">
        <f t="shared" si="22"/>
        <v>96471678</v>
      </c>
      <c r="D52" s="390">
        <v>0</v>
      </c>
      <c r="E52" s="8">
        <f t="shared" si="37"/>
        <v>69887406.457234979</v>
      </c>
      <c r="F52" s="8">
        <f t="shared" si="37"/>
        <v>26584271.542765029</v>
      </c>
      <c r="G52" s="8">
        <f t="shared" si="37"/>
        <v>96471678</v>
      </c>
      <c r="H52" s="8">
        <f t="shared" ca="1" si="24"/>
        <v>94152555.309280187</v>
      </c>
      <c r="I52" s="8">
        <f t="shared" ca="1" si="25"/>
        <v>-2319122.6907198131</v>
      </c>
      <c r="J52" s="148">
        <f t="shared" ca="1" si="26"/>
        <v>-2.4039414870754224E-2</v>
      </c>
      <c r="L52" s="8">
        <f t="shared" ca="1" si="38"/>
        <v>47076277.654640093</v>
      </c>
      <c r="M52" s="8">
        <f t="shared" ca="1" si="38"/>
        <v>47076277.654640093</v>
      </c>
      <c r="N52" s="8">
        <f t="shared" ca="1" si="38"/>
        <v>35479091.654640101</v>
      </c>
      <c r="O52" s="8">
        <f t="shared" ca="1" si="38"/>
        <v>35464497.654640101</v>
      </c>
      <c r="P52" s="8">
        <f t="shared" si="39"/>
        <v>11597186</v>
      </c>
      <c r="Q52" s="8">
        <f t="shared" si="39"/>
        <v>11611780</v>
      </c>
      <c r="R52" s="8">
        <f t="shared" si="42"/>
        <v>0</v>
      </c>
      <c r="S52" s="8">
        <f t="shared" si="43"/>
        <v>0</v>
      </c>
      <c r="T52" s="8">
        <f t="shared" ca="1" si="40"/>
        <v>47076277.654640093</v>
      </c>
      <c r="U52" s="8">
        <f t="shared" ca="1" si="40"/>
        <v>47076277.654640093</v>
      </c>
      <c r="V52" s="240"/>
      <c r="W52" s="267"/>
      <c r="X52" s="8">
        <f t="shared" si="41"/>
        <v>47078615</v>
      </c>
      <c r="Y52" s="8">
        <f t="shared" si="41"/>
        <v>47078614</v>
      </c>
      <c r="Z52" s="267"/>
      <c r="AA52" s="8">
        <f t="shared" ca="1" si="32"/>
        <v>-2337.3453599065542</v>
      </c>
      <c r="AB52" s="8">
        <f t="shared" ca="1" si="33"/>
        <v>-2336.3453599065542</v>
      </c>
      <c r="AD52" s="272">
        <f t="shared" ca="1" si="34"/>
        <v>-4.9650173640612232E-5</v>
      </c>
      <c r="AE52" s="272">
        <f t="shared" ca="1" si="35"/>
        <v>-4.9628931519318441E-5</v>
      </c>
    </row>
    <row r="53" spans="1:31" outlineLevel="1" x14ac:dyDescent="0.2">
      <c r="A53" s="137">
        <v>3606</v>
      </c>
      <c r="B53" s="142" t="s">
        <v>112</v>
      </c>
      <c r="C53" s="8">
        <f t="shared" si="22"/>
        <v>126362783</v>
      </c>
      <c r="D53" s="390">
        <v>4290456</v>
      </c>
      <c r="E53" s="8">
        <f t="shared" si="37"/>
        <v>94341900.496936083</v>
      </c>
      <c r="F53" s="8">
        <f t="shared" si="37"/>
        <v>27730426.50306391</v>
      </c>
      <c r="G53" s="8">
        <f t="shared" si="37"/>
        <v>122072327</v>
      </c>
      <c r="H53" s="8">
        <f t="shared" ca="1" si="24"/>
        <v>130745216.42122027</v>
      </c>
      <c r="I53" s="8">
        <f t="shared" ca="1" si="25"/>
        <v>8672889.4212202728</v>
      </c>
      <c r="J53" s="148">
        <f t="shared" ca="1" si="26"/>
        <v>7.1047137663069804E-2</v>
      </c>
      <c r="L53" s="8">
        <f t="shared" ca="1" si="38"/>
        <v>65372608.210610136</v>
      </c>
      <c r="M53" s="8">
        <f t="shared" ca="1" si="38"/>
        <v>65372608.210610136</v>
      </c>
      <c r="N53" s="8">
        <f t="shared" ca="1" si="38"/>
        <v>44956362.210610136</v>
      </c>
      <c r="O53" s="8">
        <f t="shared" ca="1" si="38"/>
        <v>44886867.210610129</v>
      </c>
      <c r="P53" s="8">
        <f>P364-P414-P475-P514</f>
        <v>20416246</v>
      </c>
      <c r="Q53" s="8">
        <f>Q364-Q414-Q475-Q514</f>
        <v>20485741</v>
      </c>
      <c r="R53" s="8">
        <f t="shared" si="42"/>
        <v>2119425</v>
      </c>
      <c r="S53" s="8">
        <f t="shared" si="43"/>
        <v>2119425</v>
      </c>
      <c r="T53" s="8">
        <f t="shared" ca="1" si="40"/>
        <v>67492033.210610136</v>
      </c>
      <c r="U53" s="8">
        <f t="shared" ca="1" si="40"/>
        <v>67492033.210610136</v>
      </c>
      <c r="V53" s="240"/>
      <c r="W53" s="267"/>
      <c r="X53" s="8">
        <f t="shared" si="41"/>
        <v>67496871</v>
      </c>
      <c r="Y53" s="8">
        <f t="shared" si="41"/>
        <v>67496869</v>
      </c>
      <c r="Z53" s="267"/>
      <c r="AA53" s="8">
        <f t="shared" ca="1" si="32"/>
        <v>-4837.7893898636103</v>
      </c>
      <c r="AB53" s="8">
        <f t="shared" ca="1" si="33"/>
        <v>-4835.7893898636103</v>
      </c>
      <c r="AD53" s="272">
        <f t="shared" ca="1" si="34"/>
        <v>-7.1679413994940694E-5</v>
      </c>
      <c r="AE53" s="272">
        <f t="shared" ca="1" si="35"/>
        <v>-7.1649780867816498E-5</v>
      </c>
    </row>
    <row r="54" spans="1:31" outlineLevel="1" x14ac:dyDescent="0.2">
      <c r="A54" s="137">
        <v>3615</v>
      </c>
      <c r="B54" s="142" t="s">
        <v>235</v>
      </c>
      <c r="C54" s="8">
        <f t="shared" si="22"/>
        <v>235453770</v>
      </c>
      <c r="D54" s="390">
        <v>6992306</v>
      </c>
      <c r="E54" s="8">
        <f t="shared" si="37"/>
        <v>163026996.409188</v>
      </c>
      <c r="F54" s="8">
        <f t="shared" si="37"/>
        <v>65434467.590811998</v>
      </c>
      <c r="G54" s="8">
        <f t="shared" si="37"/>
        <v>228461464</v>
      </c>
      <c r="H54" s="8">
        <f t="shared" ca="1" si="24"/>
        <v>230873433.89886117</v>
      </c>
      <c r="I54" s="8">
        <f t="shared" ca="1" si="25"/>
        <v>2411969.8988611698</v>
      </c>
      <c r="J54" s="148">
        <f t="shared" ca="1" si="26"/>
        <v>1.055744744269506E-2</v>
      </c>
      <c r="L54" s="8">
        <f t="shared" ca="1" si="38"/>
        <v>115436716.94943058</v>
      </c>
      <c r="M54" s="8">
        <f t="shared" ca="1" si="38"/>
        <v>115436716.94943058</v>
      </c>
      <c r="N54" s="8">
        <f t="shared" ca="1" si="38"/>
        <v>85887788.949430585</v>
      </c>
      <c r="O54" s="8">
        <f t="shared" ca="1" si="38"/>
        <v>85868411.94943057</v>
      </c>
      <c r="P54" s="8">
        <f t="shared" si="39"/>
        <v>29548928</v>
      </c>
      <c r="Q54" s="8">
        <f t="shared" si="39"/>
        <v>29568305</v>
      </c>
      <c r="R54" s="8">
        <f t="shared" si="42"/>
        <v>3497048</v>
      </c>
      <c r="S54" s="8">
        <f t="shared" si="43"/>
        <v>3497048</v>
      </c>
      <c r="T54" s="8">
        <f t="shared" ca="1" si="40"/>
        <v>118933764.94943058</v>
      </c>
      <c r="U54" s="8">
        <f t="shared" ca="1" si="40"/>
        <v>118933764.94943058</v>
      </c>
      <c r="V54" s="240"/>
      <c r="W54" s="267"/>
      <c r="X54" s="8">
        <f t="shared" si="41"/>
        <v>118944099</v>
      </c>
      <c r="Y54" s="8">
        <f t="shared" si="41"/>
        <v>118944098</v>
      </c>
      <c r="Z54" s="267"/>
      <c r="AA54" s="8">
        <f t="shared" ca="1" si="32"/>
        <v>-10334.050569415092</v>
      </c>
      <c r="AB54" s="8">
        <f t="shared" ca="1" si="33"/>
        <v>-10333.050569415092</v>
      </c>
      <c r="AD54" s="272">
        <f t="shared" ca="1" si="34"/>
        <v>-8.6889123318420336E-5</v>
      </c>
      <c r="AE54" s="272">
        <f t="shared" ca="1" si="35"/>
        <v>-8.688071527718474E-5</v>
      </c>
    </row>
    <row r="55" spans="1:31" outlineLevel="1" x14ac:dyDescent="0.2">
      <c r="A55" s="137">
        <v>3625</v>
      </c>
      <c r="B55" s="142" t="s">
        <v>113</v>
      </c>
      <c r="C55" s="8">
        <f t="shared" si="22"/>
        <v>14662215</v>
      </c>
      <c r="D55" s="390">
        <v>248422</v>
      </c>
      <c r="E55" s="8">
        <f t="shared" si="37"/>
        <v>11168027.023814511</v>
      </c>
      <c r="F55" s="8">
        <f t="shared" si="37"/>
        <v>3245765.9761854899</v>
      </c>
      <c r="G55" s="8">
        <f t="shared" si="37"/>
        <v>14413793</v>
      </c>
      <c r="H55" s="8">
        <f t="shared" ca="1" si="24"/>
        <v>14500304.053119618</v>
      </c>
      <c r="I55" s="8">
        <f t="shared" ca="1" si="25"/>
        <v>86511.053119618446</v>
      </c>
      <c r="J55" s="148">
        <f t="shared" ca="1" si="26"/>
        <v>6.0019630585522107E-3</v>
      </c>
      <c r="L55" s="8">
        <f t="shared" ca="1" si="38"/>
        <v>7250152.0265598092</v>
      </c>
      <c r="M55" s="8">
        <f t="shared" ca="1" si="38"/>
        <v>7250152.0265598092</v>
      </c>
      <c r="N55" s="8">
        <f t="shared" ca="1" si="38"/>
        <v>5872889.0265598092</v>
      </c>
      <c r="O55" s="8">
        <f t="shared" ca="1" si="38"/>
        <v>5868866.0265598092</v>
      </c>
      <c r="P55" s="8">
        <f t="shared" si="39"/>
        <v>1377263</v>
      </c>
      <c r="Q55" s="8">
        <f t="shared" si="39"/>
        <v>1381286</v>
      </c>
      <c r="R55" s="8">
        <f t="shared" si="42"/>
        <v>107620</v>
      </c>
      <c r="S55" s="8">
        <f t="shared" si="43"/>
        <v>107620</v>
      </c>
      <c r="T55" s="8">
        <f t="shared" ca="1" si="40"/>
        <v>7357772.0265598092</v>
      </c>
      <c r="U55" s="8">
        <f t="shared" ca="1" si="40"/>
        <v>7357772.0265598092</v>
      </c>
      <c r="V55" s="240"/>
      <c r="W55" s="267"/>
      <c r="X55" s="8">
        <f t="shared" si="41"/>
        <v>7358264</v>
      </c>
      <c r="Y55" s="8">
        <f t="shared" si="41"/>
        <v>7358263</v>
      </c>
      <c r="Z55" s="267"/>
      <c r="AA55" s="8">
        <f t="shared" ca="1" si="32"/>
        <v>-491.97344019077718</v>
      </c>
      <c r="AB55" s="8">
        <f t="shared" ca="1" si="33"/>
        <v>-490.97344019077718</v>
      </c>
      <c r="AD55" s="272">
        <f t="shared" ca="1" si="34"/>
        <v>-6.6864458210293807E-5</v>
      </c>
      <c r="AE55" s="272">
        <f t="shared" ca="1" si="35"/>
        <v>-6.672854750303213E-5</v>
      </c>
    </row>
    <row r="56" spans="1:31" ht="15" outlineLevel="1" thickBot="1" x14ac:dyDescent="0.25">
      <c r="A56" s="149">
        <v>20</v>
      </c>
      <c r="B56" s="129" t="s">
        <v>238</v>
      </c>
      <c r="C56" s="151">
        <f t="shared" si="22"/>
        <v>6725554</v>
      </c>
      <c r="D56" s="391">
        <v>64808</v>
      </c>
      <c r="E56" s="151">
        <f t="shared" si="37"/>
        <v>5259614.3958704742</v>
      </c>
      <c r="F56" s="151">
        <f t="shared" si="37"/>
        <v>1401131.6041295256</v>
      </c>
      <c r="G56" s="151">
        <f t="shared" si="37"/>
        <v>6660746</v>
      </c>
      <c r="H56" s="151">
        <f t="shared" ca="1" si="24"/>
        <v>7159170.330009941</v>
      </c>
      <c r="I56" s="151">
        <f t="shared" ca="1" si="25"/>
        <v>498424.33000994101</v>
      </c>
      <c r="J56" s="152">
        <f t="shared" ca="1" si="26"/>
        <v>7.4830106118735196E-2</v>
      </c>
      <c r="L56" s="151">
        <f t="shared" ca="1" si="38"/>
        <v>3579585.1650049705</v>
      </c>
      <c r="M56" s="151">
        <f t="shared" ca="1" si="38"/>
        <v>3579585.1650049705</v>
      </c>
      <c r="N56" s="151">
        <f t="shared" ca="1" si="38"/>
        <v>2994264.1650049705</v>
      </c>
      <c r="O56" s="151">
        <f t="shared" ca="1" si="38"/>
        <v>2993764.1650049705</v>
      </c>
      <c r="P56" s="151">
        <f t="shared" si="39"/>
        <v>585321</v>
      </c>
      <c r="Q56" s="151">
        <f t="shared" si="39"/>
        <v>585821</v>
      </c>
      <c r="R56" s="151">
        <f t="shared" si="42"/>
        <v>29080</v>
      </c>
      <c r="S56" s="151">
        <f t="shared" si="43"/>
        <v>29080</v>
      </c>
      <c r="T56" s="151">
        <f t="shared" ca="1" si="40"/>
        <v>3608665.1650049705</v>
      </c>
      <c r="U56" s="151">
        <f t="shared" ca="1" si="40"/>
        <v>3608665.1650049705</v>
      </c>
      <c r="V56" s="240"/>
      <c r="W56" s="267"/>
      <c r="X56" s="151">
        <f t="shared" si="41"/>
        <v>3437682</v>
      </c>
      <c r="Y56" s="151">
        <f t="shared" si="41"/>
        <v>3437684</v>
      </c>
      <c r="Z56" s="267"/>
      <c r="AA56" s="151">
        <f t="shared" ca="1" si="32"/>
        <v>170983.16500497051</v>
      </c>
      <c r="AB56" s="151">
        <f t="shared" ca="1" si="33"/>
        <v>170981.16500497051</v>
      </c>
      <c r="AD56" s="273">
        <f t="shared" ca="1" si="34"/>
        <v>4.7381277338523868E-2</v>
      </c>
      <c r="AE56" s="273">
        <f t="shared" ca="1" si="35"/>
        <v>4.7380723116974194E-2</v>
      </c>
    </row>
    <row r="57" spans="1:31" s="6" customFormat="1" ht="15" outlineLevel="1" thickBot="1" x14ac:dyDescent="0.25">
      <c r="A57" s="138"/>
      <c r="B57" s="139" t="s">
        <v>1</v>
      </c>
      <c r="C57" s="594">
        <f t="shared" si="22"/>
        <v>4986837166.0116119</v>
      </c>
      <c r="D57" s="594">
        <f>D147+D187+D267+D318</f>
        <v>235185814</v>
      </c>
      <c r="E57" s="594">
        <f t="shared" si="37"/>
        <v>3400308812.1721754</v>
      </c>
      <c r="F57" s="594">
        <f t="shared" si="37"/>
        <v>1351342539.8394365</v>
      </c>
      <c r="G57" s="594">
        <f t="shared" si="37"/>
        <v>4751651352.0116119</v>
      </c>
      <c r="H57" s="594">
        <f t="shared" ca="1" si="24"/>
        <v>4937158524.7470322</v>
      </c>
      <c r="I57" s="594">
        <f t="shared" ca="1" si="25"/>
        <v>185507172.73542023</v>
      </c>
      <c r="J57" s="141">
        <f t="shared" ca="1" si="26"/>
        <v>3.9040569055405497E-2</v>
      </c>
      <c r="L57" s="594">
        <f t="shared" ref="L57:U57" ca="1" si="44">SUM(L20:L56)</f>
        <v>2468579262.3735161</v>
      </c>
      <c r="M57" s="594">
        <f t="shared" ca="1" si="44"/>
        <v>2468579262.3735161</v>
      </c>
      <c r="N57" s="594">
        <f t="shared" ca="1" si="44"/>
        <v>1797978972.3735158</v>
      </c>
      <c r="O57" s="594">
        <f t="shared" ca="1" si="44"/>
        <v>1793602417.3735161</v>
      </c>
      <c r="P57" s="594">
        <f t="shared" si="44"/>
        <v>670600290</v>
      </c>
      <c r="Q57" s="594">
        <f t="shared" si="44"/>
        <v>674976845</v>
      </c>
      <c r="R57" s="594">
        <f t="shared" si="44"/>
        <v>119074714</v>
      </c>
      <c r="S57" s="594">
        <f t="shared" si="44"/>
        <v>119074714</v>
      </c>
      <c r="T57" s="594">
        <f t="shared" ca="1" si="44"/>
        <v>2587653976.3735161</v>
      </c>
      <c r="U57" s="594">
        <f t="shared" ca="1" si="44"/>
        <v>2587653976.3735161</v>
      </c>
      <c r="V57" s="140"/>
      <c r="W57" s="267"/>
      <c r="X57" s="140">
        <f>SUM(X20:X56)</f>
        <v>2587650126</v>
      </c>
      <c r="Y57" s="140">
        <f>SUM(Y20:Y56)</f>
        <v>2587650127</v>
      </c>
      <c r="Z57" s="267"/>
      <c r="AA57" s="140">
        <f ca="1">SUM(AA20:AA56)</f>
        <v>3850.3735160697252</v>
      </c>
      <c r="AB57" s="140">
        <f ca="1">SUM(AB20:AB56)</f>
        <v>3849.3735160697252</v>
      </c>
      <c r="AC57" s="220"/>
      <c r="AD57" s="141">
        <f t="shared" ca="1" si="34"/>
        <v>1.4879785130567786E-6</v>
      </c>
      <c r="AE57" s="141">
        <f t="shared" ca="1" si="35"/>
        <v>1.4875920626236333E-6</v>
      </c>
    </row>
    <row r="58" spans="1:31" outlineLevel="1" x14ac:dyDescent="0.2">
      <c r="A58" s="136">
        <v>9225</v>
      </c>
      <c r="B58" s="145" t="s">
        <v>114</v>
      </c>
      <c r="C58" s="592">
        <f t="shared" ref="C58:C67" si="45">C268+C319</f>
        <v>5142780</v>
      </c>
      <c r="D58" s="595">
        <f>0</f>
        <v>0</v>
      </c>
      <c r="E58" s="592">
        <f t="shared" ref="E58:H67" si="46">E268+E319</f>
        <v>3792539.8</v>
      </c>
      <c r="F58" s="592">
        <f t="shared" si="46"/>
        <v>1350240.2000000002</v>
      </c>
      <c r="G58" s="592">
        <f t="shared" si="46"/>
        <v>5142780</v>
      </c>
      <c r="H58" s="592">
        <f t="shared" si="46"/>
        <v>5781463.2528621526</v>
      </c>
      <c r="I58" s="592">
        <f t="shared" si="25"/>
        <v>638683.25286215264</v>
      </c>
      <c r="J58" s="147">
        <f t="shared" si="26"/>
        <v>0.1241902731328489</v>
      </c>
      <c r="L58" s="47">
        <f t="shared" ref="L58:O66" si="47">L268+L319</f>
        <v>2890731.6264310763</v>
      </c>
      <c r="M58" s="47">
        <f t="shared" si="47"/>
        <v>2890731.6264310763</v>
      </c>
      <c r="N58" s="47">
        <f t="shared" si="47"/>
        <v>2720599.6543960483</v>
      </c>
      <c r="O58" s="47">
        <f t="shared" si="47"/>
        <v>2710314.5543960482</v>
      </c>
      <c r="P58" s="47">
        <f t="shared" ref="P58:Q61" si="48">(P369-P419-P469-P519)*0.1</f>
        <v>170131.97203502816</v>
      </c>
      <c r="Q58" s="47">
        <f t="shared" si="48"/>
        <v>180417.07203502813</v>
      </c>
      <c r="R58" s="47">
        <f t="shared" ref="R58:S61" si="49">R369</f>
        <v>0</v>
      </c>
      <c r="S58" s="47">
        <f t="shared" si="49"/>
        <v>0</v>
      </c>
      <c r="T58" s="47">
        <f t="shared" ref="T58:U66" si="50">T268+T319</f>
        <v>2890731.6264310763</v>
      </c>
      <c r="U58" s="47">
        <f t="shared" si="50"/>
        <v>2890731.6264310763</v>
      </c>
      <c r="V58" s="240"/>
      <c r="X58" s="9">
        <f t="shared" ref="X58:Y66" si="51">X268+X319</f>
        <v>2891514</v>
      </c>
      <c r="Y58" s="9">
        <f t="shared" si="51"/>
        <v>2891514</v>
      </c>
      <c r="Z58" s="267"/>
      <c r="AA58" s="9">
        <f t="shared" ref="AA58:AA66" si="52">T58-X58</f>
        <v>-782.37356892367825</v>
      </c>
      <c r="AB58" s="9">
        <f t="shared" ref="AB58:AB66" si="53">U58-Y58</f>
        <v>-782.37356892367825</v>
      </c>
      <c r="AD58" s="271">
        <f t="shared" si="34"/>
        <v>-2.706489809604373E-4</v>
      </c>
      <c r="AE58" s="271">
        <f t="shared" si="35"/>
        <v>-2.706489809604373E-4</v>
      </c>
    </row>
    <row r="59" spans="1:31" outlineLevel="1" x14ac:dyDescent="0.2">
      <c r="A59" s="137">
        <v>9932</v>
      </c>
      <c r="B59" s="142" t="s">
        <v>237</v>
      </c>
      <c r="C59" s="8">
        <f t="shared" si="45"/>
        <v>2222902</v>
      </c>
      <c r="D59" s="390">
        <f>0</f>
        <v>0</v>
      </c>
      <c r="E59" s="8">
        <f t="shared" si="46"/>
        <v>1842398.2</v>
      </c>
      <c r="F59" s="8">
        <f t="shared" si="46"/>
        <v>380503.80000000005</v>
      </c>
      <c r="G59" s="8">
        <f t="shared" si="46"/>
        <v>2222902</v>
      </c>
      <c r="H59" s="8">
        <f t="shared" si="46"/>
        <v>3011145.4715858167</v>
      </c>
      <c r="I59" s="8">
        <f t="shared" si="25"/>
        <v>788243.4715858167</v>
      </c>
      <c r="J59" s="148">
        <f t="shared" si="26"/>
        <v>0.354601089740266</v>
      </c>
      <c r="L59" s="8">
        <f t="shared" si="47"/>
        <v>1505572.7357929084</v>
      </c>
      <c r="M59" s="8">
        <f t="shared" si="47"/>
        <v>1505572.7357929084</v>
      </c>
      <c r="N59" s="8">
        <f t="shared" si="47"/>
        <v>1460227.3099155687</v>
      </c>
      <c r="O59" s="8">
        <f t="shared" si="47"/>
        <v>1457223.1099155687</v>
      </c>
      <c r="P59" s="8">
        <f t="shared" si="48"/>
        <v>45345.425877339549</v>
      </c>
      <c r="Q59" s="8">
        <f t="shared" si="48"/>
        <v>48349.625877339546</v>
      </c>
      <c r="R59" s="8">
        <f t="shared" si="49"/>
        <v>0</v>
      </c>
      <c r="S59" s="8">
        <f t="shared" si="49"/>
        <v>0</v>
      </c>
      <c r="T59" s="8">
        <f t="shared" si="50"/>
        <v>1505572.7357929084</v>
      </c>
      <c r="U59" s="8">
        <f t="shared" si="50"/>
        <v>1505572.7357929084</v>
      </c>
      <c r="V59" s="240"/>
      <c r="X59" s="8">
        <f t="shared" si="51"/>
        <v>1505825</v>
      </c>
      <c r="Y59" s="8">
        <f t="shared" si="51"/>
        <v>1505825</v>
      </c>
      <c r="Z59" s="267"/>
      <c r="AA59" s="8">
        <f t="shared" si="52"/>
        <v>-252.26420709164813</v>
      </c>
      <c r="AB59" s="8">
        <f t="shared" si="53"/>
        <v>-252.26420709164813</v>
      </c>
      <c r="AD59" s="272">
        <f t="shared" si="34"/>
        <v>-1.6755364991303024E-4</v>
      </c>
      <c r="AE59" s="272">
        <f t="shared" si="35"/>
        <v>-1.6755364991303024E-4</v>
      </c>
    </row>
    <row r="60" spans="1:31" outlineLevel="1" x14ac:dyDescent="0.2">
      <c r="A60" s="137">
        <v>33965</v>
      </c>
      <c r="B60" s="142" t="s">
        <v>116</v>
      </c>
      <c r="C60" s="8">
        <f t="shared" si="45"/>
        <v>1650942</v>
      </c>
      <c r="D60" s="390">
        <f>0</f>
        <v>0</v>
      </c>
      <c r="E60" s="8">
        <f t="shared" si="46"/>
        <v>1374084.4</v>
      </c>
      <c r="F60" s="8">
        <f t="shared" si="46"/>
        <v>276857.59999999998</v>
      </c>
      <c r="G60" s="8">
        <f t="shared" si="46"/>
        <v>1650942</v>
      </c>
      <c r="H60" s="8">
        <f t="shared" si="46"/>
        <v>2082580.0174456586</v>
      </c>
      <c r="I60" s="8">
        <f t="shared" si="25"/>
        <v>431638.01744565857</v>
      </c>
      <c r="J60" s="148">
        <f t="shared" si="26"/>
        <v>0.26144953453583381</v>
      </c>
      <c r="L60" s="8">
        <f t="shared" si="47"/>
        <v>1041290.0087228293</v>
      </c>
      <c r="M60" s="8">
        <f t="shared" si="47"/>
        <v>1041290.0087228293</v>
      </c>
      <c r="N60" s="8">
        <f t="shared" si="47"/>
        <v>1027326.855924334</v>
      </c>
      <c r="O60" s="8">
        <f t="shared" si="47"/>
        <v>1025403.2559243341</v>
      </c>
      <c r="P60" s="8">
        <f t="shared" si="48"/>
        <v>13963.15279849525</v>
      </c>
      <c r="Q60" s="8">
        <f t="shared" si="48"/>
        <v>15886.75279849525</v>
      </c>
      <c r="R60" s="8">
        <f t="shared" si="49"/>
        <v>0</v>
      </c>
      <c r="S60" s="8">
        <f t="shared" si="49"/>
        <v>0</v>
      </c>
      <c r="T60" s="8">
        <f t="shared" si="50"/>
        <v>1041290.0087228293</v>
      </c>
      <c r="U60" s="8">
        <f t="shared" si="50"/>
        <v>1041290.0087228293</v>
      </c>
      <c r="V60" s="240"/>
      <c r="X60" s="8">
        <f t="shared" si="51"/>
        <v>1041470</v>
      </c>
      <c r="Y60" s="8">
        <f t="shared" si="51"/>
        <v>1041470</v>
      </c>
      <c r="Z60" s="267"/>
      <c r="AA60" s="8">
        <f t="shared" si="52"/>
        <v>-179.99127717071678</v>
      </c>
      <c r="AB60" s="8">
        <f t="shared" si="53"/>
        <v>-179.99127717071678</v>
      </c>
      <c r="AD60" s="272">
        <f t="shared" si="34"/>
        <v>-1.7285412868935622E-4</v>
      </c>
      <c r="AE60" s="272">
        <f t="shared" si="35"/>
        <v>-1.7285412868935622E-4</v>
      </c>
    </row>
    <row r="61" spans="1:31" outlineLevel="1" x14ac:dyDescent="0.2">
      <c r="A61" s="137">
        <v>3634</v>
      </c>
      <c r="B61" s="142" t="s">
        <v>115</v>
      </c>
      <c r="C61" s="8">
        <f t="shared" si="45"/>
        <v>5928260</v>
      </c>
      <c r="D61" s="390">
        <f>0</f>
        <v>0</v>
      </c>
      <c r="E61" s="8">
        <f t="shared" si="46"/>
        <v>4374884.0999999996</v>
      </c>
      <c r="F61" s="8">
        <f t="shared" si="46"/>
        <v>1553375.9000000004</v>
      </c>
      <c r="G61" s="8">
        <f t="shared" si="46"/>
        <v>5928260</v>
      </c>
      <c r="H61" s="8">
        <f t="shared" si="46"/>
        <v>6247850.8459082656</v>
      </c>
      <c r="I61" s="8">
        <f t="shared" si="25"/>
        <v>319590.84590826556</v>
      </c>
      <c r="J61" s="148">
        <f t="shared" si="26"/>
        <v>5.3909721555442165E-2</v>
      </c>
      <c r="L61" s="8">
        <f t="shared" si="47"/>
        <v>3123925.4229541328</v>
      </c>
      <c r="M61" s="8">
        <f t="shared" si="47"/>
        <v>3123925.4229541328</v>
      </c>
      <c r="N61" s="8">
        <f t="shared" si="47"/>
        <v>2922695.0981206093</v>
      </c>
      <c r="O61" s="8">
        <f t="shared" si="47"/>
        <v>2911416.7981206095</v>
      </c>
      <c r="P61" s="8">
        <f t="shared" si="48"/>
        <v>201230.32483352339</v>
      </c>
      <c r="Q61" s="8">
        <f t="shared" si="48"/>
        <v>212508.62483352341</v>
      </c>
      <c r="R61" s="8">
        <f t="shared" si="49"/>
        <v>0</v>
      </c>
      <c r="S61" s="8">
        <f t="shared" si="49"/>
        <v>0</v>
      </c>
      <c r="T61" s="8">
        <f t="shared" si="50"/>
        <v>3123925.4229541328</v>
      </c>
      <c r="U61" s="8">
        <f t="shared" si="50"/>
        <v>3123925.4229541328</v>
      </c>
      <c r="V61" s="240"/>
      <c r="X61" s="8">
        <f t="shared" si="51"/>
        <v>3125000</v>
      </c>
      <c r="Y61" s="8">
        <f t="shared" si="51"/>
        <v>3125000</v>
      </c>
      <c r="Z61" s="267"/>
      <c r="AA61" s="8">
        <f t="shared" si="52"/>
        <v>-1074.5770458672196</v>
      </c>
      <c r="AB61" s="8">
        <f t="shared" si="53"/>
        <v>-1074.5770458672196</v>
      </c>
      <c r="AD61" s="272">
        <f t="shared" si="34"/>
        <v>-3.4398293825178719E-4</v>
      </c>
      <c r="AE61" s="272">
        <f t="shared" si="35"/>
        <v>-3.4398293825178719E-4</v>
      </c>
    </row>
    <row r="62" spans="1:31" outlineLevel="1" x14ac:dyDescent="0.2">
      <c r="A62" s="137">
        <v>203634</v>
      </c>
      <c r="B62" s="142" t="s">
        <v>296</v>
      </c>
      <c r="C62" s="8">
        <f t="shared" si="45"/>
        <v>1204156.5</v>
      </c>
      <c r="D62" s="390">
        <v>0</v>
      </c>
      <c r="E62" s="8">
        <f t="shared" si="46"/>
        <v>943000.5</v>
      </c>
      <c r="F62" s="8">
        <f t="shared" si="46"/>
        <v>261156</v>
      </c>
      <c r="G62" s="8">
        <f t="shared" si="46"/>
        <v>1204156.5</v>
      </c>
      <c r="H62" s="8">
        <f t="shared" si="46"/>
        <v>1965746.6191166763</v>
      </c>
      <c r="I62" s="8">
        <f t="shared" si="25"/>
        <v>761590.11911667627</v>
      </c>
      <c r="J62" s="148">
        <f t="shared" si="26"/>
        <v>0.63246772252334005</v>
      </c>
      <c r="L62" s="8">
        <f t="shared" si="47"/>
        <v>982873.30955833814</v>
      </c>
      <c r="M62" s="8">
        <f t="shared" si="47"/>
        <v>982873.30955833814</v>
      </c>
      <c r="N62" s="8">
        <f t="shared" si="47"/>
        <v>959566.70955833816</v>
      </c>
      <c r="O62" s="8">
        <f t="shared" si="47"/>
        <v>957858.60955833807</v>
      </c>
      <c r="P62" s="8">
        <f t="shared" ref="P62:Q64" si="54">(P373-P423-P473-P523)*0.1</f>
        <v>23306.600000000002</v>
      </c>
      <c r="Q62" s="8">
        <f t="shared" si="54"/>
        <v>25014.7</v>
      </c>
      <c r="R62" s="8">
        <f t="shared" ref="R62:S64" si="55">R375</f>
        <v>0</v>
      </c>
      <c r="S62" s="8">
        <f t="shared" si="55"/>
        <v>0</v>
      </c>
      <c r="T62" s="8">
        <f t="shared" si="50"/>
        <v>982873.30955833814</v>
      </c>
      <c r="U62" s="8">
        <f t="shared" si="50"/>
        <v>982873.30955833814</v>
      </c>
      <c r="V62" s="240"/>
      <c r="X62" s="8">
        <f t="shared" si="51"/>
        <v>1192771</v>
      </c>
      <c r="Y62" s="8">
        <f t="shared" si="51"/>
        <v>1208144</v>
      </c>
      <c r="Z62" s="267"/>
      <c r="AA62" s="8">
        <f t="shared" si="52"/>
        <v>-209897.69044166186</v>
      </c>
      <c r="AB62" s="8">
        <f t="shared" si="53"/>
        <v>-225270.69044166186</v>
      </c>
      <c r="AD62" s="272">
        <f t="shared" ref="AD62:AE67" si="56">IFERROR(AA62/T62,0)</f>
        <v>-0.21355518396972348</v>
      </c>
      <c r="AE62" s="272">
        <f t="shared" si="56"/>
        <v>-0.22919606041890489</v>
      </c>
    </row>
    <row r="63" spans="1:31" outlineLevel="1" x14ac:dyDescent="0.2">
      <c r="A63" s="137">
        <v>133965</v>
      </c>
      <c r="B63" s="142" t="s">
        <v>297</v>
      </c>
      <c r="C63" s="8">
        <f t="shared" si="45"/>
        <v>1376704.8</v>
      </c>
      <c r="D63" s="390">
        <v>0</v>
      </c>
      <c r="E63" s="8">
        <f t="shared" si="46"/>
        <v>889932.80000000005</v>
      </c>
      <c r="F63" s="8">
        <f t="shared" si="46"/>
        <v>486772.00000000006</v>
      </c>
      <c r="G63" s="8">
        <f t="shared" si="46"/>
        <v>1376704.8</v>
      </c>
      <c r="H63" s="8">
        <f t="shared" si="46"/>
        <v>1517147.7970273593</v>
      </c>
      <c r="I63" s="8">
        <f t="shared" si="25"/>
        <v>140442.9970273592</v>
      </c>
      <c r="J63" s="148">
        <f t="shared" si="26"/>
        <v>0.10201387910273807</v>
      </c>
      <c r="L63" s="8">
        <f t="shared" si="47"/>
        <v>758573.89851367963</v>
      </c>
      <c r="M63" s="8">
        <f t="shared" si="47"/>
        <v>758573.89851367963</v>
      </c>
      <c r="N63" s="8">
        <f t="shared" si="47"/>
        <v>743773.59851367958</v>
      </c>
      <c r="O63" s="8">
        <f t="shared" si="47"/>
        <v>742876.59851367958</v>
      </c>
      <c r="P63" s="8">
        <f t="shared" si="54"/>
        <v>14800.300000000001</v>
      </c>
      <c r="Q63" s="8">
        <f t="shared" si="54"/>
        <v>15697.300000000001</v>
      </c>
      <c r="R63" s="8">
        <f t="shared" si="55"/>
        <v>0</v>
      </c>
      <c r="S63" s="8">
        <f t="shared" si="55"/>
        <v>0</v>
      </c>
      <c r="T63" s="8">
        <f t="shared" si="50"/>
        <v>758573.89851367963</v>
      </c>
      <c r="U63" s="8">
        <f t="shared" si="50"/>
        <v>758573.89851367963</v>
      </c>
      <c r="V63" s="240"/>
      <c r="X63" s="8">
        <f t="shared" si="51"/>
        <v>891819</v>
      </c>
      <c r="Y63" s="8">
        <f t="shared" si="51"/>
        <v>899892</v>
      </c>
      <c r="Z63" s="267"/>
      <c r="AA63" s="8">
        <f t="shared" si="52"/>
        <v>-133245.10148632037</v>
      </c>
      <c r="AB63" s="8">
        <f t="shared" si="53"/>
        <v>-141318.10148632037</v>
      </c>
      <c r="AD63" s="272">
        <f t="shared" si="56"/>
        <v>-0.17565210422794098</v>
      </c>
      <c r="AE63" s="272">
        <f t="shared" si="56"/>
        <v>-0.18629444245737112</v>
      </c>
    </row>
    <row r="64" spans="1:31" outlineLevel="1" x14ac:dyDescent="0.2">
      <c r="A64" s="137">
        <v>36273</v>
      </c>
      <c r="B64" s="142" t="s">
        <v>117</v>
      </c>
      <c r="C64" s="8">
        <f t="shared" si="45"/>
        <v>3190238</v>
      </c>
      <c r="D64" s="390">
        <f>0</f>
        <v>0</v>
      </c>
      <c r="E64" s="8">
        <f t="shared" si="46"/>
        <v>2845117.5775042055</v>
      </c>
      <c r="F64" s="8">
        <f t="shared" si="46"/>
        <v>345120.42249579425</v>
      </c>
      <c r="G64" s="8">
        <f t="shared" si="46"/>
        <v>3190238</v>
      </c>
      <c r="H64" s="8">
        <f t="shared" si="46"/>
        <v>5256752.733001845</v>
      </c>
      <c r="I64" s="8">
        <f t="shared" si="25"/>
        <v>2066514.733001845</v>
      </c>
      <c r="J64" s="148">
        <f t="shared" si="26"/>
        <v>0.64776193280935312</v>
      </c>
      <c r="L64" s="8">
        <f t="shared" si="47"/>
        <v>2628376.3665009225</v>
      </c>
      <c r="M64" s="8">
        <f t="shared" si="47"/>
        <v>2628376.3665009225</v>
      </c>
      <c r="N64" s="8">
        <f t="shared" si="47"/>
        <v>2445892.966500923</v>
      </c>
      <c r="O64" s="8">
        <f t="shared" si="47"/>
        <v>2445713.0665009227</v>
      </c>
      <c r="P64" s="8">
        <f t="shared" si="54"/>
        <v>182483.40000000002</v>
      </c>
      <c r="Q64" s="8">
        <f t="shared" si="54"/>
        <v>182663.30000000002</v>
      </c>
      <c r="R64" s="8">
        <f t="shared" si="55"/>
        <v>0</v>
      </c>
      <c r="S64" s="8">
        <f t="shared" si="55"/>
        <v>0</v>
      </c>
      <c r="T64" s="8">
        <f t="shared" si="50"/>
        <v>2628376.3665009225</v>
      </c>
      <c r="U64" s="8">
        <f t="shared" si="50"/>
        <v>2628376.3665009225</v>
      </c>
      <c r="V64" s="240"/>
      <c r="X64" s="8">
        <f t="shared" si="51"/>
        <v>2628932</v>
      </c>
      <c r="Y64" s="8">
        <f t="shared" si="51"/>
        <v>2628932</v>
      </c>
      <c r="Z64" s="267"/>
      <c r="AA64" s="8">
        <f t="shared" si="52"/>
        <v>-555.63349907752126</v>
      </c>
      <c r="AB64" s="8">
        <f t="shared" si="53"/>
        <v>-555.63349907752126</v>
      </c>
      <c r="AD64" s="272">
        <f t="shared" si="56"/>
        <v>-2.1139799693801814E-4</v>
      </c>
      <c r="AE64" s="272">
        <f t="shared" si="56"/>
        <v>-2.1139799693801814E-4</v>
      </c>
    </row>
    <row r="65" spans="1:31" outlineLevel="1" x14ac:dyDescent="0.2">
      <c r="A65" s="137">
        <v>23582</v>
      </c>
      <c r="B65" s="142" t="s">
        <v>118</v>
      </c>
      <c r="C65" s="8">
        <f t="shared" si="45"/>
        <v>2459688</v>
      </c>
      <c r="D65" s="390">
        <f>0</f>
        <v>0</v>
      </c>
      <c r="E65" s="8">
        <f t="shared" si="46"/>
        <v>2167212.9798471839</v>
      </c>
      <c r="F65" s="8">
        <f t="shared" si="46"/>
        <v>292475.02015281608</v>
      </c>
      <c r="G65" s="8">
        <f t="shared" si="46"/>
        <v>2459688</v>
      </c>
      <c r="H65" s="8">
        <f t="shared" si="46"/>
        <v>4300705.441264784</v>
      </c>
      <c r="I65" s="8">
        <f t="shared" si="25"/>
        <v>1841017.441264784</v>
      </c>
      <c r="J65" s="148">
        <f t="shared" si="26"/>
        <v>0.74847600234858402</v>
      </c>
      <c r="L65" s="8">
        <f t="shared" si="47"/>
        <v>2150352.720632392</v>
      </c>
      <c r="M65" s="8">
        <f t="shared" si="47"/>
        <v>2150352.720632392</v>
      </c>
      <c r="N65" s="8">
        <f t="shared" si="47"/>
        <v>2011717.6206323921</v>
      </c>
      <c r="O65" s="8">
        <f t="shared" si="47"/>
        <v>2011652.6206323921</v>
      </c>
      <c r="P65" s="8">
        <f>(P376-P426-P476-P526)*0.1</f>
        <v>138635.1</v>
      </c>
      <c r="Q65" s="8">
        <f>(Q376-Q426-Q476-Q526)*0.1</f>
        <v>138700.1</v>
      </c>
      <c r="R65" s="8">
        <f>R376</f>
        <v>0</v>
      </c>
      <c r="S65" s="8">
        <f>S376</f>
        <v>0</v>
      </c>
      <c r="T65" s="8">
        <f t="shared" si="50"/>
        <v>2150352.720632392</v>
      </c>
      <c r="U65" s="8">
        <f t="shared" si="50"/>
        <v>2150352.720632392</v>
      </c>
      <c r="V65" s="240"/>
      <c r="X65" s="8">
        <f t="shared" si="51"/>
        <v>2150699</v>
      </c>
      <c r="Y65" s="8">
        <f t="shared" si="51"/>
        <v>2150699</v>
      </c>
      <c r="Z65" s="267"/>
      <c r="AA65" s="8">
        <f t="shared" si="52"/>
        <v>-346.27936760801822</v>
      </c>
      <c r="AB65" s="8">
        <f t="shared" si="53"/>
        <v>-346.27936760801822</v>
      </c>
      <c r="AD65" s="272">
        <f t="shared" si="56"/>
        <v>-1.6103375240978223E-4</v>
      </c>
      <c r="AE65" s="272">
        <f t="shared" si="56"/>
        <v>-1.6103375240978223E-4</v>
      </c>
    </row>
    <row r="66" spans="1:31" ht="15" outlineLevel="1" thickBot="1" x14ac:dyDescent="0.25">
      <c r="A66" s="149">
        <v>23485</v>
      </c>
      <c r="B66" s="129" t="s">
        <v>123</v>
      </c>
      <c r="C66" s="151">
        <f t="shared" si="45"/>
        <v>2947680</v>
      </c>
      <c r="D66" s="391">
        <f>0</f>
        <v>0</v>
      </c>
      <c r="E66" s="151">
        <f t="shared" si="46"/>
        <v>2652643.5461697169</v>
      </c>
      <c r="F66" s="151">
        <f t="shared" si="46"/>
        <v>295036.4538302829</v>
      </c>
      <c r="G66" s="151">
        <f t="shared" si="46"/>
        <v>2947680</v>
      </c>
      <c r="H66" s="151">
        <f t="shared" si="46"/>
        <v>5067596.9417063836</v>
      </c>
      <c r="I66" s="151">
        <f t="shared" si="25"/>
        <v>2119916.9417063836</v>
      </c>
      <c r="J66" s="152">
        <f t="shared" si="26"/>
        <v>0.71918150603402797</v>
      </c>
      <c r="L66" s="151">
        <f t="shared" si="47"/>
        <v>2533798.4708531918</v>
      </c>
      <c r="M66" s="151">
        <f t="shared" si="47"/>
        <v>2533798.4708531918</v>
      </c>
      <c r="N66" s="151">
        <f t="shared" si="47"/>
        <v>2363894.0708531914</v>
      </c>
      <c r="O66" s="151">
        <f t="shared" si="47"/>
        <v>2363160.4708531918</v>
      </c>
      <c r="P66" s="151">
        <f>(P377-P427-P477-P527)*0.1</f>
        <v>169904.40000000002</v>
      </c>
      <c r="Q66" s="151">
        <f>(Q377-Q427-Q477-Q527)*0.1</f>
        <v>170638</v>
      </c>
      <c r="R66" s="151">
        <f>R377</f>
        <v>0</v>
      </c>
      <c r="S66" s="151">
        <f>S377</f>
        <v>0</v>
      </c>
      <c r="T66" s="151">
        <f t="shared" si="50"/>
        <v>2533798.4708531918</v>
      </c>
      <c r="U66" s="151">
        <f t="shared" si="50"/>
        <v>2533798.4708531918</v>
      </c>
      <c r="V66" s="240"/>
      <c r="X66" s="8">
        <f t="shared" si="51"/>
        <v>2534289</v>
      </c>
      <c r="Y66" s="8">
        <f t="shared" si="51"/>
        <v>2534289</v>
      </c>
      <c r="Z66" s="267"/>
      <c r="AA66" s="151">
        <f t="shared" si="52"/>
        <v>-490.52914680819958</v>
      </c>
      <c r="AB66" s="151">
        <f t="shared" si="53"/>
        <v>-490.52914680819958</v>
      </c>
      <c r="AD66" s="273">
        <f t="shared" si="56"/>
        <v>-1.9359438110443978E-4</v>
      </c>
      <c r="AE66" s="273">
        <f t="shared" si="56"/>
        <v>-1.9359438110443978E-4</v>
      </c>
    </row>
    <row r="67" spans="1:31" outlineLevel="1" x14ac:dyDescent="0.2">
      <c r="A67" s="138"/>
      <c r="B67" s="139" t="s">
        <v>1</v>
      </c>
      <c r="C67" s="594">
        <f t="shared" si="45"/>
        <v>26123351.300000001</v>
      </c>
      <c r="D67" s="594">
        <f>D277+D328</f>
        <v>0</v>
      </c>
      <c r="E67" s="594">
        <f t="shared" si="46"/>
        <v>20881813.903521106</v>
      </c>
      <c r="F67" s="594">
        <f t="shared" si="46"/>
        <v>5241537.3964788951</v>
      </c>
      <c r="G67" s="594">
        <f t="shared" si="46"/>
        <v>26123351.300000001</v>
      </c>
      <c r="H67" s="594">
        <f t="shared" si="46"/>
        <v>35230989.119918942</v>
      </c>
      <c r="I67" s="594">
        <f t="shared" si="25"/>
        <v>9107637.8199189417</v>
      </c>
      <c r="J67" s="141">
        <f t="shared" si="26"/>
        <v>0.34863971759698925</v>
      </c>
      <c r="L67" s="594">
        <f>SUM(L58:L66)</f>
        <v>17615494.559959471</v>
      </c>
      <c r="M67" s="594">
        <f>SUM(M58:M66)</f>
        <v>17615494.559959471</v>
      </c>
      <c r="N67" s="594">
        <f>SUM(N58:N66)</f>
        <v>16655693.884415083</v>
      </c>
      <c r="O67" s="594">
        <f>SUM(O58:O66)</f>
        <v>16625619.084415082</v>
      </c>
      <c r="P67" s="594">
        <f t="shared" ref="P67:U67" si="57">SUM(P58:P66)</f>
        <v>959800.67554438626</v>
      </c>
      <c r="Q67" s="594">
        <f t="shared" si="57"/>
        <v>989875.47554438631</v>
      </c>
      <c r="R67" s="594">
        <f t="shared" si="57"/>
        <v>0</v>
      </c>
      <c r="S67" s="594">
        <f t="shared" si="57"/>
        <v>0</v>
      </c>
      <c r="T67" s="594">
        <f t="shared" si="57"/>
        <v>17615494.559959471</v>
      </c>
      <c r="U67" s="594">
        <f t="shared" si="57"/>
        <v>17615494.559959471</v>
      </c>
      <c r="V67" s="140"/>
      <c r="X67" s="140">
        <f>SUM(X58:X66)</f>
        <v>17962319</v>
      </c>
      <c r="Y67" s="140">
        <f>SUM(Y58:Y66)</f>
        <v>17985765</v>
      </c>
      <c r="Z67" s="267"/>
      <c r="AA67" s="140">
        <f>SUM(AA58:AA66)</f>
        <v>-346824.44004052924</v>
      </c>
      <c r="AB67" s="140">
        <f>SUM(AB58:AB66)</f>
        <v>-370270.44004052924</v>
      </c>
      <c r="AD67" s="141">
        <f t="shared" si="56"/>
        <v>-1.9688600786086995E-2</v>
      </c>
      <c r="AE67" s="141">
        <f t="shared" si="56"/>
        <v>-2.1019588112057022E-2</v>
      </c>
    </row>
    <row r="68" spans="1:31" x14ac:dyDescent="0.2">
      <c r="A68" s="6"/>
    </row>
    <row r="69" spans="1:31" s="48" customFormat="1" ht="30" customHeight="1" thickBot="1" x14ac:dyDescent="0.25">
      <c r="A69" s="702" t="s">
        <v>242</v>
      </c>
      <c r="B69" s="703"/>
      <c r="C69" s="703"/>
      <c r="D69" s="703"/>
      <c r="E69" s="703"/>
      <c r="F69" s="703"/>
      <c r="G69" s="703"/>
      <c r="H69" s="703"/>
      <c r="I69" s="703"/>
      <c r="J69" s="703"/>
      <c r="L69" s="697" t="str">
        <f>A69</f>
        <v>Operations Support and Teaching Experience Supplement</v>
      </c>
      <c r="M69" s="697"/>
      <c r="N69" s="697"/>
      <c r="O69" s="697"/>
      <c r="P69" s="697"/>
      <c r="Q69" s="697"/>
      <c r="R69" s="697"/>
      <c r="S69" s="697"/>
      <c r="T69" s="697" t="str">
        <f>A69</f>
        <v>Operations Support and Teaching Experience Supplement</v>
      </c>
      <c r="U69" s="697"/>
      <c r="V69" s="433" t="s">
        <v>330</v>
      </c>
    </row>
    <row r="70" spans="1:31" outlineLevel="1" x14ac:dyDescent="0.2">
      <c r="A70" s="136">
        <v>3656</v>
      </c>
      <c r="B70" s="145" t="str">
        <f>B20</f>
        <v>UT-Arlington</v>
      </c>
      <c r="C70" s="592">
        <f t="shared" ref="C70:H79" si="58">C110+C150</f>
        <v>256294024</v>
      </c>
      <c r="D70" s="592">
        <f t="shared" si="58"/>
        <v>17629408</v>
      </c>
      <c r="E70" s="592">
        <f t="shared" si="58"/>
        <v>153609769.28922415</v>
      </c>
      <c r="F70" s="592">
        <f t="shared" si="58"/>
        <v>85054846.710775837</v>
      </c>
      <c r="G70" s="592">
        <f t="shared" si="58"/>
        <v>238664616</v>
      </c>
      <c r="H70" s="592">
        <f t="shared" ca="1" si="58"/>
        <v>254525301.51722538</v>
      </c>
      <c r="I70" s="592">
        <f t="shared" ref="I70:I107" ca="1" si="59">H70-G70</f>
        <v>15860685.517225385</v>
      </c>
      <c r="J70" s="147">
        <f ca="1">IF(OR(I70=0,G70=0),0,I70/G70)</f>
        <v>6.6455957246822822E-2</v>
      </c>
      <c r="K70" s="245"/>
      <c r="L70" s="592">
        <f t="shared" ref="L70:V70" ca="1" si="60">L110+L150</f>
        <v>127262650.75861269</v>
      </c>
      <c r="M70" s="592">
        <f t="shared" ca="1" si="60"/>
        <v>127262650.75861269</v>
      </c>
      <c r="N70" s="592">
        <f t="shared" ca="1" si="60"/>
        <v>89707375.334242299</v>
      </c>
      <c r="O70" s="592">
        <f t="shared" ca="1" si="60"/>
        <v>89504746.914359406</v>
      </c>
      <c r="P70" s="592">
        <f>P110+P150</f>
        <v>37555275.424370386</v>
      </c>
      <c r="Q70" s="592">
        <f t="shared" si="60"/>
        <v>37757903.844253287</v>
      </c>
      <c r="R70" s="592">
        <f t="shared" si="60"/>
        <v>10430739</v>
      </c>
      <c r="S70" s="592">
        <f t="shared" si="60"/>
        <v>10430739</v>
      </c>
      <c r="T70" s="592">
        <f t="shared" ca="1" si="60"/>
        <v>137693389.75861266</v>
      </c>
      <c r="U70" s="592">
        <f t="shared" ca="1" si="60"/>
        <v>137693389.75861266</v>
      </c>
      <c r="V70" s="435">
        <f t="shared" ca="1" si="60"/>
        <v>2278572.1269999999</v>
      </c>
      <c r="W70" s="220"/>
    </row>
    <row r="71" spans="1:31" outlineLevel="1" x14ac:dyDescent="0.2">
      <c r="A71" s="137">
        <v>3658</v>
      </c>
      <c r="B71" s="142" t="str">
        <f>B21</f>
        <v>UT-Austin</v>
      </c>
      <c r="C71" s="8">
        <f t="shared" si="58"/>
        <v>452147524</v>
      </c>
      <c r="D71" s="8">
        <f t="shared" si="58"/>
        <v>34920000</v>
      </c>
      <c r="E71" s="8">
        <f t="shared" si="58"/>
        <v>290999045.03639573</v>
      </c>
      <c r="F71" s="8">
        <f t="shared" si="58"/>
        <v>126228478.96360429</v>
      </c>
      <c r="G71" s="8">
        <f t="shared" si="58"/>
        <v>417227524</v>
      </c>
      <c r="H71" s="8">
        <f t="shared" ca="1" si="58"/>
        <v>428584019.05875707</v>
      </c>
      <c r="I71" s="8">
        <f t="shared" ca="1" si="59"/>
        <v>11356495.058757067</v>
      </c>
      <c r="J71" s="148">
        <f t="shared" ref="J71:J107" ca="1" si="61">IF(OR(I71=0,G71=0),0,I71/G71)</f>
        <v>2.721894986668489E-2</v>
      </c>
      <c r="K71" s="245"/>
      <c r="L71" s="8">
        <f t="shared" ref="L71:V71" ca="1" si="62">L111+L151</f>
        <v>214292009.52937853</v>
      </c>
      <c r="M71" s="8">
        <f t="shared" ca="1" si="62"/>
        <v>214292009.52937853</v>
      </c>
      <c r="N71" s="8">
        <f t="shared" ca="1" si="62"/>
        <v>148523796.34343654</v>
      </c>
      <c r="O71" s="8">
        <f t="shared" ca="1" si="62"/>
        <v>147875636.15632796</v>
      </c>
      <c r="P71" s="8">
        <f t="shared" si="62"/>
        <v>65768213.185941987</v>
      </c>
      <c r="Q71" s="8">
        <f t="shared" si="62"/>
        <v>66416373.37305057</v>
      </c>
      <c r="R71" s="8">
        <f t="shared" si="62"/>
        <v>19410000</v>
      </c>
      <c r="S71" s="8">
        <f t="shared" si="62"/>
        <v>19410000</v>
      </c>
      <c r="T71" s="8">
        <f t="shared" ca="1" si="62"/>
        <v>233702009.52937853</v>
      </c>
      <c r="U71" s="8">
        <f t="shared" ca="1" si="62"/>
        <v>233702009.52937853</v>
      </c>
      <c r="V71" s="435">
        <f t="shared" ca="1" si="62"/>
        <v>3836787.9109999998</v>
      </c>
      <c r="W71" s="220"/>
    </row>
    <row r="72" spans="1:31" outlineLevel="1" x14ac:dyDescent="0.2">
      <c r="A72" s="137">
        <v>9741</v>
      </c>
      <c r="B72" s="142" t="str">
        <f>B22</f>
        <v>UT-Dallas</v>
      </c>
      <c r="C72" s="8">
        <f t="shared" si="58"/>
        <v>220792182</v>
      </c>
      <c r="D72" s="8">
        <f t="shared" si="58"/>
        <v>16952700</v>
      </c>
      <c r="E72" s="8">
        <f t="shared" si="58"/>
        <v>124697793.91057819</v>
      </c>
      <c r="F72" s="8">
        <f t="shared" si="58"/>
        <v>79141688.089421809</v>
      </c>
      <c r="G72" s="8">
        <f t="shared" si="58"/>
        <v>203839482</v>
      </c>
      <c r="H72" s="8">
        <f t="shared" ca="1" si="58"/>
        <v>221855542.05323485</v>
      </c>
      <c r="I72" s="8">
        <f t="shared" ca="1" si="59"/>
        <v>18016060.053234845</v>
      </c>
      <c r="J72" s="148">
        <f t="shared" ca="1" si="61"/>
        <v>8.8383564736662965E-2</v>
      </c>
      <c r="K72" s="245"/>
      <c r="L72" s="8">
        <f t="shared" ref="L72:V72" ca="1" si="63">L112+L152</f>
        <v>110927771.02661742</v>
      </c>
      <c r="M72" s="8">
        <f t="shared" ca="1" si="63"/>
        <v>110927771.02661742</v>
      </c>
      <c r="N72" s="8">
        <f t="shared" ca="1" si="63"/>
        <v>70449627.357456535</v>
      </c>
      <c r="O72" s="8">
        <f t="shared" ca="1" si="63"/>
        <v>69906042.392267451</v>
      </c>
      <c r="P72" s="8">
        <f t="shared" si="63"/>
        <v>40478143.669160903</v>
      </c>
      <c r="Q72" s="8">
        <f t="shared" si="63"/>
        <v>41021728.634349972</v>
      </c>
      <c r="R72" s="8">
        <f t="shared" si="63"/>
        <v>6790700</v>
      </c>
      <c r="S72" s="8">
        <f t="shared" si="63"/>
        <v>6790700</v>
      </c>
      <c r="T72" s="8">
        <f t="shared" ca="1" si="63"/>
        <v>117718471.02661742</v>
      </c>
      <c r="U72" s="8">
        <f t="shared" ca="1" si="63"/>
        <v>117718471.02661742</v>
      </c>
      <c r="V72" s="435">
        <f t="shared" ca="1" si="63"/>
        <v>1986104.5299999998</v>
      </c>
      <c r="W72" s="220"/>
    </row>
    <row r="73" spans="1:31" outlineLevel="1" x14ac:dyDescent="0.2">
      <c r="A73" s="137">
        <v>3661</v>
      </c>
      <c r="B73" s="142" t="str">
        <f>B23</f>
        <v>UT-El Paso</v>
      </c>
      <c r="C73" s="8">
        <f t="shared" si="58"/>
        <v>131138972</v>
      </c>
      <c r="D73" s="8">
        <f t="shared" si="58"/>
        <v>6015010</v>
      </c>
      <c r="E73" s="8">
        <f t="shared" si="58"/>
        <v>95135205.19402121</v>
      </c>
      <c r="F73" s="8">
        <f t="shared" si="58"/>
        <v>29988756.805978797</v>
      </c>
      <c r="G73" s="8">
        <f t="shared" si="58"/>
        <v>125123962</v>
      </c>
      <c r="H73" s="8">
        <f t="shared" ca="1" si="58"/>
        <v>136407664.30106217</v>
      </c>
      <c r="I73" s="8">
        <f t="shared" ca="1" si="59"/>
        <v>11283702.301062167</v>
      </c>
      <c r="J73" s="148">
        <f t="shared" ca="1" si="61"/>
        <v>9.0180187077693139E-2</v>
      </c>
      <c r="K73" s="245"/>
      <c r="L73" s="8">
        <f t="shared" ref="L73:V73" ca="1" si="64">L113+L153</f>
        <v>68203832.150531083</v>
      </c>
      <c r="M73" s="8">
        <f t="shared" ca="1" si="64"/>
        <v>68203832.150531083</v>
      </c>
      <c r="N73" s="8">
        <f t="shared" ca="1" si="64"/>
        <v>51004395.577958234</v>
      </c>
      <c r="O73" s="8">
        <f t="shared" ca="1" si="64"/>
        <v>50891225.512452379</v>
      </c>
      <c r="P73" s="8">
        <f t="shared" si="64"/>
        <v>17199436.57257285</v>
      </c>
      <c r="Q73" s="8">
        <f t="shared" si="64"/>
        <v>17312606.638078697</v>
      </c>
      <c r="R73" s="8">
        <f t="shared" si="64"/>
        <v>3184375</v>
      </c>
      <c r="S73" s="8">
        <f t="shared" si="64"/>
        <v>3184375</v>
      </c>
      <c r="T73" s="8">
        <f t="shared" ca="1" si="64"/>
        <v>71388207.150531083</v>
      </c>
      <c r="U73" s="8">
        <f t="shared" ca="1" si="64"/>
        <v>71388207.150531083</v>
      </c>
      <c r="V73" s="435">
        <f t="shared" ca="1" si="64"/>
        <v>1221154.439</v>
      </c>
      <c r="W73" s="220"/>
    </row>
    <row r="74" spans="1:31" outlineLevel="1" x14ac:dyDescent="0.2">
      <c r="A74" s="137">
        <v>3599</v>
      </c>
      <c r="B74" s="142" t="str">
        <f>B24</f>
        <v>UT-Rio Grande Valley</v>
      </c>
      <c r="C74" s="8">
        <f t="shared" si="58"/>
        <v>149030406</v>
      </c>
      <c r="D74" s="8">
        <f t="shared" si="58"/>
        <v>6710700</v>
      </c>
      <c r="E74" s="8">
        <f t="shared" si="58"/>
        <v>105217929.58436993</v>
      </c>
      <c r="F74" s="8">
        <f t="shared" si="58"/>
        <v>37101776.415630065</v>
      </c>
      <c r="G74" s="8">
        <f t="shared" si="58"/>
        <v>142319706</v>
      </c>
      <c r="H74" s="8">
        <f t="shared" ca="1" si="58"/>
        <v>151676432.28551385</v>
      </c>
      <c r="I74" s="8">
        <f t="shared" ca="1" si="59"/>
        <v>9356726.2855138481</v>
      </c>
      <c r="J74" s="148">
        <f t="shared" ca="1" si="61"/>
        <v>6.5744418313468472E-2</v>
      </c>
      <c r="K74" s="245"/>
      <c r="L74" s="8">
        <f t="shared" ref="L74:V74" ca="1" si="65">L114+L154</f>
        <v>75838216.142756924</v>
      </c>
      <c r="M74" s="8">
        <f t="shared" ca="1" si="65"/>
        <v>75838216.142756924</v>
      </c>
      <c r="N74" s="8">
        <f t="shared" ca="1" si="65"/>
        <v>56961575.015090242</v>
      </c>
      <c r="O74" s="8">
        <f t="shared" ca="1" si="65"/>
        <v>56943144.158840835</v>
      </c>
      <c r="P74" s="8">
        <f t="shared" si="65"/>
        <v>18876641.127666686</v>
      </c>
      <c r="Q74" s="8">
        <f t="shared" si="65"/>
        <v>18895071.983916089</v>
      </c>
      <c r="R74" s="8">
        <f t="shared" si="65"/>
        <v>2810350</v>
      </c>
      <c r="S74" s="8">
        <f t="shared" si="65"/>
        <v>2810350</v>
      </c>
      <c r="T74" s="8">
        <f t="shared" ca="1" si="65"/>
        <v>78648566.142756924</v>
      </c>
      <c r="U74" s="8">
        <f t="shared" ca="1" si="65"/>
        <v>78648566.142756924</v>
      </c>
      <c r="V74" s="435">
        <f t="shared" ca="1" si="65"/>
        <v>1357844.1469999999</v>
      </c>
      <c r="W74" s="220"/>
    </row>
    <row r="75" spans="1:31" outlineLevel="1" x14ac:dyDescent="0.2">
      <c r="A75" s="137">
        <v>9930</v>
      </c>
      <c r="B75" s="142" t="str">
        <f t="shared" ref="B75:B106" si="66">B25</f>
        <v>UT-Permian Basin</v>
      </c>
      <c r="C75" s="8">
        <f t="shared" si="58"/>
        <v>26371973</v>
      </c>
      <c r="D75" s="8">
        <f t="shared" si="58"/>
        <v>0</v>
      </c>
      <c r="E75" s="8">
        <f t="shared" si="58"/>
        <v>15327104.080457313</v>
      </c>
      <c r="F75" s="8">
        <f t="shared" si="58"/>
        <v>11044868.919542687</v>
      </c>
      <c r="G75" s="8">
        <f t="shared" si="58"/>
        <v>26371973</v>
      </c>
      <c r="H75" s="8">
        <f t="shared" ca="1" si="58"/>
        <v>25606899.557751853</v>
      </c>
      <c r="I75" s="8">
        <f t="shared" ca="1" si="59"/>
        <v>-765073.44224814698</v>
      </c>
      <c r="J75" s="148">
        <f t="shared" ca="1" si="61"/>
        <v>-2.9010853387728974E-2</v>
      </c>
      <c r="K75" s="245"/>
      <c r="L75" s="8">
        <f t="shared" ref="L75:V75" ca="1" si="67">L115+L155</f>
        <v>12803449.778875927</v>
      </c>
      <c r="M75" s="8">
        <f t="shared" ca="1" si="67"/>
        <v>12803449.778875927</v>
      </c>
      <c r="N75" s="8">
        <f t="shared" ca="1" si="67"/>
        <v>7514808.161250216</v>
      </c>
      <c r="O75" s="8">
        <f t="shared" ca="1" si="67"/>
        <v>7494652.6181604294</v>
      </c>
      <c r="P75" s="8">
        <f t="shared" si="67"/>
        <v>5288641.6176257096</v>
      </c>
      <c r="Q75" s="8">
        <f t="shared" si="67"/>
        <v>5308797.1607154962</v>
      </c>
      <c r="R75" s="8">
        <f t="shared" si="67"/>
        <v>0</v>
      </c>
      <c r="S75" s="8">
        <f t="shared" si="67"/>
        <v>0</v>
      </c>
      <c r="T75" s="8">
        <f t="shared" ca="1" si="67"/>
        <v>12803449.778875927</v>
      </c>
      <c r="U75" s="8">
        <f t="shared" ca="1" si="67"/>
        <v>12803449.778875927</v>
      </c>
      <c r="V75" s="435">
        <f t="shared" ca="1" si="67"/>
        <v>229239.16500000001</v>
      </c>
      <c r="W75" s="220"/>
    </row>
    <row r="76" spans="1:31" outlineLevel="1" x14ac:dyDescent="0.2">
      <c r="A76" s="137">
        <v>10115</v>
      </c>
      <c r="B76" s="142" t="str">
        <f t="shared" si="66"/>
        <v>UT-San Antonio</v>
      </c>
      <c r="C76" s="8">
        <f t="shared" si="58"/>
        <v>172420850</v>
      </c>
      <c r="D76" s="8">
        <f t="shared" si="58"/>
        <v>9506368</v>
      </c>
      <c r="E76" s="8">
        <f t="shared" si="58"/>
        <v>119774353.51071008</v>
      </c>
      <c r="F76" s="8">
        <f t="shared" si="58"/>
        <v>43140128.489289932</v>
      </c>
      <c r="G76" s="8">
        <f t="shared" si="58"/>
        <v>162914482</v>
      </c>
      <c r="H76" s="8">
        <f t="shared" ca="1" si="58"/>
        <v>184119495.46818405</v>
      </c>
      <c r="I76" s="8">
        <f t="shared" ca="1" si="59"/>
        <v>21205013.468184054</v>
      </c>
      <c r="J76" s="148">
        <f t="shared" ca="1" si="61"/>
        <v>0.13016039585838693</v>
      </c>
      <c r="K76" s="245"/>
      <c r="L76" s="8">
        <f t="shared" ref="L76:V76" ca="1" si="68">L116+L156</f>
        <v>92059747.734092027</v>
      </c>
      <c r="M76" s="8">
        <f t="shared" ca="1" si="68"/>
        <v>92059747.734092027</v>
      </c>
      <c r="N76" s="8">
        <f t="shared" ca="1" si="68"/>
        <v>69389820.615240544</v>
      </c>
      <c r="O76" s="8">
        <f t="shared" ca="1" si="68"/>
        <v>69315146.97272484</v>
      </c>
      <c r="P76" s="8">
        <f t="shared" si="68"/>
        <v>22669927.118851479</v>
      </c>
      <c r="Q76" s="8">
        <f t="shared" si="68"/>
        <v>22744600.761367194</v>
      </c>
      <c r="R76" s="8">
        <f t="shared" si="68"/>
        <v>4170246</v>
      </c>
      <c r="S76" s="8">
        <f t="shared" si="68"/>
        <v>4170246</v>
      </c>
      <c r="T76" s="8">
        <f t="shared" ca="1" si="68"/>
        <v>96229993.734092027</v>
      </c>
      <c r="U76" s="8">
        <f t="shared" ca="1" si="68"/>
        <v>96229993.734092027</v>
      </c>
      <c r="V76" s="435">
        <f t="shared" ca="1" si="68"/>
        <v>1648282.3040000002</v>
      </c>
      <c r="W76" s="220"/>
    </row>
    <row r="77" spans="1:31" outlineLevel="1" x14ac:dyDescent="0.2">
      <c r="A77" s="137">
        <v>11163</v>
      </c>
      <c r="B77" s="142" t="str">
        <f t="shared" si="66"/>
        <v>UT-Tyler</v>
      </c>
      <c r="C77" s="8">
        <f t="shared" si="58"/>
        <v>52196113</v>
      </c>
      <c r="D77" s="8">
        <f t="shared" si="58"/>
        <v>0</v>
      </c>
      <c r="E77" s="8">
        <f t="shared" si="58"/>
        <v>38152627.098943792</v>
      </c>
      <c r="F77" s="8">
        <f t="shared" si="58"/>
        <v>14043485.901056211</v>
      </c>
      <c r="G77" s="8">
        <f t="shared" si="58"/>
        <v>52196113</v>
      </c>
      <c r="H77" s="8">
        <f t="shared" ca="1" si="58"/>
        <v>52377393.872049764</v>
      </c>
      <c r="I77" s="8">
        <f t="shared" ca="1" si="59"/>
        <v>181280.8720497638</v>
      </c>
      <c r="J77" s="148">
        <f t="shared" ca="1" si="61"/>
        <v>3.4730722582688063E-3</v>
      </c>
      <c r="K77" s="245"/>
      <c r="L77" s="8">
        <f t="shared" ref="L77:V77" ca="1" si="69">L117+L157</f>
        <v>26188696.936024882</v>
      </c>
      <c r="M77" s="8">
        <f t="shared" ca="1" si="69"/>
        <v>26188696.936024882</v>
      </c>
      <c r="N77" s="8">
        <f t="shared" ca="1" si="69"/>
        <v>19338945.480605844</v>
      </c>
      <c r="O77" s="8">
        <f t="shared" ca="1" si="69"/>
        <v>19308546.088130612</v>
      </c>
      <c r="P77" s="8">
        <f t="shared" si="69"/>
        <v>6849751.4554190384</v>
      </c>
      <c r="Q77" s="8">
        <f t="shared" si="69"/>
        <v>6880150.8478942718</v>
      </c>
      <c r="R77" s="8">
        <f t="shared" si="69"/>
        <v>0</v>
      </c>
      <c r="S77" s="8">
        <f t="shared" si="69"/>
        <v>0</v>
      </c>
      <c r="T77" s="8">
        <f t="shared" ca="1" si="69"/>
        <v>26188696.936024882</v>
      </c>
      <c r="U77" s="8">
        <f t="shared" ca="1" si="69"/>
        <v>26188696.936024882</v>
      </c>
      <c r="V77" s="435">
        <f t="shared" ca="1" si="69"/>
        <v>468895.11200000002</v>
      </c>
      <c r="W77" s="220"/>
    </row>
    <row r="78" spans="1:31" outlineLevel="1" x14ac:dyDescent="0.2">
      <c r="A78" s="137">
        <v>3632</v>
      </c>
      <c r="B78" s="144" t="str">
        <f t="shared" si="66"/>
        <v>TAMU</v>
      </c>
      <c r="C78" s="8">
        <f t="shared" si="58"/>
        <v>567101957</v>
      </c>
      <c r="D78" s="8">
        <f t="shared" si="58"/>
        <v>21136966</v>
      </c>
      <c r="E78" s="8">
        <f t="shared" si="58"/>
        <v>433058690.98135352</v>
      </c>
      <c r="F78" s="8">
        <f t="shared" si="58"/>
        <v>112906300.01864648</v>
      </c>
      <c r="G78" s="8">
        <f t="shared" si="58"/>
        <v>545964991</v>
      </c>
      <c r="H78" s="8">
        <f t="shared" ca="1" si="58"/>
        <v>575178498.65049851</v>
      </c>
      <c r="I78" s="8">
        <f t="shared" ca="1" si="59"/>
        <v>29213507.650498509</v>
      </c>
      <c r="J78" s="148">
        <f t="shared" ca="1" si="61"/>
        <v>5.3508023649997204E-2</v>
      </c>
      <c r="K78" s="245"/>
      <c r="L78" s="8">
        <f t="shared" ref="L78:V78" ca="1" si="70">L118+L158</f>
        <v>287589249.32524925</v>
      </c>
      <c r="M78" s="8">
        <f t="shared" ca="1" si="70"/>
        <v>287589249.32524925</v>
      </c>
      <c r="N78" s="8">
        <f t="shared" ca="1" si="70"/>
        <v>228999388.78959575</v>
      </c>
      <c r="O78" s="8">
        <f t="shared" ca="1" si="70"/>
        <v>228470716.3531377</v>
      </c>
      <c r="P78" s="8">
        <f t="shared" si="70"/>
        <v>58589860.535653524</v>
      </c>
      <c r="Q78" s="8">
        <f t="shared" si="70"/>
        <v>59118532.97211156</v>
      </c>
      <c r="R78" s="8">
        <f t="shared" si="70"/>
        <v>10611586</v>
      </c>
      <c r="S78" s="8">
        <f t="shared" si="70"/>
        <v>10611586</v>
      </c>
      <c r="T78" s="8">
        <f t="shared" ca="1" si="70"/>
        <v>298200835.32524925</v>
      </c>
      <c r="U78" s="8">
        <f t="shared" ca="1" si="70"/>
        <v>298200835.32524925</v>
      </c>
      <c r="V78" s="435">
        <f t="shared" ca="1" si="70"/>
        <v>5149137.1870000008</v>
      </c>
      <c r="W78" s="220"/>
    </row>
    <row r="79" spans="1:31" outlineLevel="1" x14ac:dyDescent="0.2">
      <c r="A79" s="137">
        <v>10298</v>
      </c>
      <c r="B79" s="142" t="str">
        <f t="shared" si="66"/>
        <v>TAMU-Galveston</v>
      </c>
      <c r="C79" s="8">
        <f t="shared" si="58"/>
        <v>22262115</v>
      </c>
      <c r="D79" s="8">
        <f t="shared" si="58"/>
        <v>382042</v>
      </c>
      <c r="E79" s="8">
        <f t="shared" si="58"/>
        <v>16597193.829559159</v>
      </c>
      <c r="F79" s="8">
        <f t="shared" si="58"/>
        <v>5282879.1704408405</v>
      </c>
      <c r="G79" s="8">
        <f t="shared" si="58"/>
        <v>21880073</v>
      </c>
      <c r="H79" s="8">
        <f t="shared" ca="1" si="58"/>
        <v>19073489.528090414</v>
      </c>
      <c r="I79" s="8">
        <f t="shared" ca="1" si="59"/>
        <v>-2806583.4719095863</v>
      </c>
      <c r="J79" s="148">
        <f t="shared" ca="1" si="61"/>
        <v>-0.12827121152244722</v>
      </c>
      <c r="K79" s="245"/>
      <c r="L79" s="8">
        <f t="shared" ref="L79:V79" ca="1" si="71">L119+L159</f>
        <v>9536744.7640452068</v>
      </c>
      <c r="M79" s="8">
        <f t="shared" ca="1" si="71"/>
        <v>9536744.7640452068</v>
      </c>
      <c r="N79" s="8">
        <f t="shared" ca="1" si="71"/>
        <v>7704089.6683921413</v>
      </c>
      <c r="O79" s="8">
        <f t="shared" ca="1" si="71"/>
        <v>7694177.9746878026</v>
      </c>
      <c r="P79" s="8">
        <f t="shared" si="71"/>
        <v>1832655.0956530659</v>
      </c>
      <c r="Q79" s="8">
        <f t="shared" si="71"/>
        <v>1842566.7893574054</v>
      </c>
      <c r="R79" s="8">
        <f t="shared" si="71"/>
        <v>138500</v>
      </c>
      <c r="S79" s="8">
        <f t="shared" si="71"/>
        <v>138500</v>
      </c>
      <c r="T79" s="8">
        <f t="shared" ca="1" si="71"/>
        <v>9675244.7640452068</v>
      </c>
      <c r="U79" s="8">
        <f t="shared" ca="1" si="71"/>
        <v>9675244.7640452068</v>
      </c>
      <c r="V79" s="435">
        <f t="shared" ca="1" si="71"/>
        <v>170750.49649000002</v>
      </c>
      <c r="W79" s="220"/>
    </row>
    <row r="80" spans="1:31" outlineLevel="1" x14ac:dyDescent="0.2">
      <c r="A80" s="137">
        <v>3630</v>
      </c>
      <c r="B80" s="142" t="str">
        <f t="shared" si="66"/>
        <v>Prairie View</v>
      </c>
      <c r="C80" s="8">
        <f t="shared" ref="C80:H89" si="72">C120+C160</f>
        <v>49750144</v>
      </c>
      <c r="D80" s="8">
        <f t="shared" si="72"/>
        <v>1527128</v>
      </c>
      <c r="E80" s="8">
        <f t="shared" si="72"/>
        <v>29177010.098560482</v>
      </c>
      <c r="F80" s="8">
        <f t="shared" si="72"/>
        <v>19046005.901439518</v>
      </c>
      <c r="G80" s="8">
        <f t="shared" si="72"/>
        <v>48223016</v>
      </c>
      <c r="H80" s="8">
        <f t="shared" ca="1" si="72"/>
        <v>48870421.814154655</v>
      </c>
      <c r="I80" s="8">
        <f t="shared" ca="1" si="59"/>
        <v>647405.81415465474</v>
      </c>
      <c r="J80" s="148">
        <f t="shared" ca="1" si="61"/>
        <v>1.3425245201475054E-2</v>
      </c>
      <c r="K80" s="245"/>
      <c r="L80" s="8">
        <f t="shared" ref="L80:V80" ca="1" si="73">L120+L160</f>
        <v>24435210.907077327</v>
      </c>
      <c r="M80" s="8">
        <f t="shared" ca="1" si="73"/>
        <v>24435210.907077327</v>
      </c>
      <c r="N80" s="8">
        <f t="shared" ca="1" si="73"/>
        <v>13677921.156077562</v>
      </c>
      <c r="O80" s="8">
        <f t="shared" ca="1" si="73"/>
        <v>13613665.429342203</v>
      </c>
      <c r="P80" s="8">
        <f t="shared" si="73"/>
        <v>10757289.750999765</v>
      </c>
      <c r="Q80" s="8">
        <f t="shared" si="73"/>
        <v>10821545.477735123</v>
      </c>
      <c r="R80" s="8">
        <f t="shared" si="73"/>
        <v>743331</v>
      </c>
      <c r="S80" s="8">
        <f t="shared" si="73"/>
        <v>743331</v>
      </c>
      <c r="T80" s="8">
        <f t="shared" ca="1" si="73"/>
        <v>25178541.907077327</v>
      </c>
      <c r="U80" s="8">
        <f t="shared" ca="1" si="73"/>
        <v>25178541.907077327</v>
      </c>
      <c r="V80" s="435">
        <f t="shared" ca="1" si="73"/>
        <v>437499.84900000005</v>
      </c>
      <c r="W80" s="220"/>
    </row>
    <row r="81" spans="1:23" outlineLevel="1" x14ac:dyDescent="0.2">
      <c r="A81" s="137">
        <v>3631</v>
      </c>
      <c r="B81" s="142" t="str">
        <f t="shared" si="66"/>
        <v>Tarleton</v>
      </c>
      <c r="C81" s="8">
        <f t="shared" si="72"/>
        <v>70541104</v>
      </c>
      <c r="D81" s="8">
        <f t="shared" si="72"/>
        <v>2483408</v>
      </c>
      <c r="E81" s="8">
        <f t="shared" si="72"/>
        <v>53323504.753372498</v>
      </c>
      <c r="F81" s="8">
        <f t="shared" si="72"/>
        <v>14734191.246627502</v>
      </c>
      <c r="G81" s="8">
        <f t="shared" si="72"/>
        <v>68057696</v>
      </c>
      <c r="H81" s="8">
        <f t="shared" ca="1" si="72"/>
        <v>68740435.990225226</v>
      </c>
      <c r="I81" s="8">
        <f t="shared" ca="1" si="59"/>
        <v>682739.99022522569</v>
      </c>
      <c r="J81" s="148">
        <f t="shared" ca="1" si="61"/>
        <v>1.0031782301669831E-2</v>
      </c>
      <c r="K81" s="245"/>
      <c r="L81" s="8">
        <f t="shared" ref="L81:V81" ca="1" si="74">L121+L161</f>
        <v>34370217.995112613</v>
      </c>
      <c r="M81" s="8">
        <f t="shared" ca="1" si="74"/>
        <v>34370217.995112613</v>
      </c>
      <c r="N81" s="8">
        <f t="shared" ca="1" si="74"/>
        <v>26874993.870450351</v>
      </c>
      <c r="O81" s="8">
        <f t="shared" ca="1" si="74"/>
        <v>26858303.678150043</v>
      </c>
      <c r="P81" s="8">
        <f t="shared" si="74"/>
        <v>7495224.1246622633</v>
      </c>
      <c r="Q81" s="8">
        <f t="shared" si="74"/>
        <v>7511914.3169625718</v>
      </c>
      <c r="R81" s="8">
        <f t="shared" si="74"/>
        <v>1330971</v>
      </c>
      <c r="S81" s="8">
        <f t="shared" si="74"/>
        <v>1330971</v>
      </c>
      <c r="T81" s="8">
        <f t="shared" ca="1" si="74"/>
        <v>35701188.995112613</v>
      </c>
      <c r="U81" s="8">
        <f t="shared" ca="1" si="74"/>
        <v>35701188.995112613</v>
      </c>
      <c r="V81" s="435">
        <f t="shared" ca="1" si="74"/>
        <v>615381.02699999977</v>
      </c>
      <c r="W81" s="220"/>
    </row>
    <row r="82" spans="1:23" outlineLevel="1" x14ac:dyDescent="0.2">
      <c r="A82" s="137">
        <v>42295</v>
      </c>
      <c r="B82" s="142" t="str">
        <f t="shared" si="66"/>
        <v>TAMU-Central</v>
      </c>
      <c r="C82" s="8">
        <f t="shared" si="72"/>
        <v>13902676</v>
      </c>
      <c r="D82" s="8">
        <f t="shared" si="72"/>
        <v>412440</v>
      </c>
      <c r="E82" s="8">
        <f t="shared" si="72"/>
        <v>10916493.952221103</v>
      </c>
      <c r="F82" s="8">
        <f t="shared" si="72"/>
        <v>2573742.0477788965</v>
      </c>
      <c r="G82" s="8">
        <f t="shared" si="72"/>
        <v>13490236</v>
      </c>
      <c r="H82" s="8">
        <f t="shared" ca="1" si="72"/>
        <v>12459791.23436209</v>
      </c>
      <c r="I82" s="8">
        <f t="shared" ca="1" si="59"/>
        <v>-1030444.76563791</v>
      </c>
      <c r="J82" s="148">
        <f t="shared" ca="1" si="61"/>
        <v>-7.6384487687087901E-2</v>
      </c>
      <c r="K82" s="245"/>
      <c r="L82" s="8">
        <f t="shared" ref="L82:V82" ca="1" si="75">L122+L162</f>
        <v>6229895.617181045</v>
      </c>
      <c r="M82" s="8">
        <f t="shared" ca="1" si="75"/>
        <v>6229895.617181045</v>
      </c>
      <c r="N82" s="8">
        <f t="shared" ca="1" si="75"/>
        <v>4776374.7885504989</v>
      </c>
      <c r="O82" s="8">
        <f t="shared" ca="1" si="75"/>
        <v>4771413.475845349</v>
      </c>
      <c r="P82" s="8">
        <f t="shared" si="75"/>
        <v>1453520.8286305466</v>
      </c>
      <c r="Q82" s="8">
        <f t="shared" si="75"/>
        <v>1458482.1413356964</v>
      </c>
      <c r="R82" s="8">
        <f t="shared" si="75"/>
        <v>206220</v>
      </c>
      <c r="S82" s="8">
        <f t="shared" si="75"/>
        <v>206220</v>
      </c>
      <c r="T82" s="8">
        <f t="shared" ca="1" si="75"/>
        <v>6436115.617181045</v>
      </c>
      <c r="U82" s="8">
        <f t="shared" ca="1" si="75"/>
        <v>6436115.617181045</v>
      </c>
      <c r="V82" s="435">
        <f t="shared" ca="1" si="75"/>
        <v>111543.06800000001</v>
      </c>
      <c r="W82" s="220"/>
    </row>
    <row r="83" spans="1:23" outlineLevel="1" x14ac:dyDescent="0.2">
      <c r="A83" s="137">
        <v>11161</v>
      </c>
      <c r="B83" s="142" t="str">
        <f t="shared" si="66"/>
        <v>TAMU-CC</v>
      </c>
      <c r="C83" s="8">
        <f t="shared" si="72"/>
        <v>63233270</v>
      </c>
      <c r="D83" s="8">
        <f t="shared" si="72"/>
        <v>1661226</v>
      </c>
      <c r="E83" s="8">
        <f t="shared" si="72"/>
        <v>40649441.800256014</v>
      </c>
      <c r="F83" s="8">
        <f t="shared" si="72"/>
        <v>20922602.199743982</v>
      </c>
      <c r="G83" s="8">
        <f t="shared" si="72"/>
        <v>61572044</v>
      </c>
      <c r="H83" s="8">
        <f t="shared" ca="1" si="72"/>
        <v>66440070.483516581</v>
      </c>
      <c r="I83" s="8">
        <f t="shared" ca="1" si="59"/>
        <v>4868026.4835165814</v>
      </c>
      <c r="J83" s="148">
        <f t="shared" ca="1" si="61"/>
        <v>7.906228488234987E-2</v>
      </c>
      <c r="K83" s="245"/>
      <c r="L83" s="8">
        <f t="shared" ref="L83:V83" ca="1" si="76">L123+L163</f>
        <v>33220035.241758291</v>
      </c>
      <c r="M83" s="8">
        <f t="shared" ca="1" si="76"/>
        <v>33220035.241758291</v>
      </c>
      <c r="N83" s="8">
        <f t="shared" ca="1" si="76"/>
        <v>22611023.150406752</v>
      </c>
      <c r="O83" s="8">
        <f t="shared" ca="1" si="76"/>
        <v>22599449.837396417</v>
      </c>
      <c r="P83" s="8">
        <f t="shared" si="76"/>
        <v>10609012.091351541</v>
      </c>
      <c r="Q83" s="8">
        <f t="shared" si="76"/>
        <v>10620585.404361876</v>
      </c>
      <c r="R83" s="8">
        <f t="shared" si="76"/>
        <v>1007854</v>
      </c>
      <c r="S83" s="8">
        <f t="shared" si="76"/>
        <v>1007854</v>
      </c>
      <c r="T83" s="8">
        <f t="shared" ca="1" si="76"/>
        <v>34227889.241758294</v>
      </c>
      <c r="U83" s="8">
        <f t="shared" ca="1" si="76"/>
        <v>34227889.241758294</v>
      </c>
      <c r="V83" s="435">
        <f t="shared" ca="1" si="76"/>
        <v>594787.59800000011</v>
      </c>
      <c r="W83" s="220"/>
    </row>
    <row r="84" spans="1:23" outlineLevel="1" x14ac:dyDescent="0.2">
      <c r="A84" s="137">
        <v>3639</v>
      </c>
      <c r="B84" s="142" t="str">
        <f t="shared" si="66"/>
        <v>TAMU-Kingsville</v>
      </c>
      <c r="C84" s="8">
        <f t="shared" si="72"/>
        <v>64250691</v>
      </c>
      <c r="D84" s="8">
        <f t="shared" si="72"/>
        <v>2952940</v>
      </c>
      <c r="E84" s="8">
        <f t="shared" si="72"/>
        <v>33009199.877516598</v>
      </c>
      <c r="F84" s="8">
        <f t="shared" si="72"/>
        <v>28288551.122483402</v>
      </c>
      <c r="G84" s="8">
        <f t="shared" si="72"/>
        <v>61297751</v>
      </c>
      <c r="H84" s="8">
        <f t="shared" ca="1" si="72"/>
        <v>49476636.315743119</v>
      </c>
      <c r="I84" s="8">
        <f t="shared" ca="1" si="59"/>
        <v>-11821114.684256881</v>
      </c>
      <c r="J84" s="148">
        <f t="shared" ca="1" si="61"/>
        <v>-0.19284744532074075</v>
      </c>
      <c r="K84" s="245"/>
      <c r="L84" s="8">
        <f t="shared" ref="L84:V84" ca="1" si="77">L124+L164</f>
        <v>24738318.157871559</v>
      </c>
      <c r="M84" s="8">
        <f t="shared" ca="1" si="77"/>
        <v>24738318.157871559</v>
      </c>
      <c r="N84" s="8">
        <f t="shared" ca="1" si="77"/>
        <v>15635037.563718371</v>
      </c>
      <c r="O84" s="8">
        <f t="shared" ca="1" si="77"/>
        <v>15528696.450836001</v>
      </c>
      <c r="P84" s="8">
        <f t="shared" si="77"/>
        <v>9103280.5941531882</v>
      </c>
      <c r="Q84" s="8">
        <f t="shared" si="77"/>
        <v>9209621.7070355583</v>
      </c>
      <c r="R84" s="8">
        <f t="shared" si="77"/>
        <v>783200</v>
      </c>
      <c r="S84" s="8">
        <f t="shared" si="77"/>
        <v>783200</v>
      </c>
      <c r="T84" s="8">
        <f t="shared" ca="1" si="77"/>
        <v>25521518.157871559</v>
      </c>
      <c r="U84" s="8">
        <f t="shared" ca="1" si="77"/>
        <v>25521518.157871559</v>
      </c>
      <c r="V84" s="435">
        <f t="shared" ca="1" si="77"/>
        <v>442926.82800000015</v>
      </c>
      <c r="W84" s="220"/>
    </row>
    <row r="85" spans="1:23" outlineLevel="1" x14ac:dyDescent="0.2">
      <c r="A85" s="137">
        <v>42485</v>
      </c>
      <c r="B85" s="142" t="str">
        <f t="shared" si="66"/>
        <v>TAMU-San Antonio</v>
      </c>
      <c r="C85" s="8">
        <f t="shared" si="72"/>
        <v>26795084</v>
      </c>
      <c r="D85" s="8">
        <f t="shared" si="72"/>
        <v>1487438</v>
      </c>
      <c r="E85" s="8">
        <f t="shared" si="72"/>
        <v>17955703.464810587</v>
      </c>
      <c r="F85" s="8">
        <f t="shared" si="72"/>
        <v>7351942.5351894107</v>
      </c>
      <c r="G85" s="8">
        <f t="shared" si="72"/>
        <v>25307646</v>
      </c>
      <c r="H85" s="8">
        <f t="shared" ca="1" si="72"/>
        <v>29730852.023543227</v>
      </c>
      <c r="I85" s="8">
        <f t="shared" ca="1" si="59"/>
        <v>4423206.0235432275</v>
      </c>
      <c r="J85" s="148">
        <f t="shared" ca="1" si="61"/>
        <v>0.17477745751395557</v>
      </c>
      <c r="K85" s="245"/>
      <c r="L85" s="8">
        <f t="shared" ref="L85:V85" ca="1" si="78">L125+L165</f>
        <v>14865426.011771614</v>
      </c>
      <c r="M85" s="8">
        <f t="shared" ca="1" si="78"/>
        <v>14865426.011771614</v>
      </c>
      <c r="N85" s="8">
        <f t="shared" ca="1" si="78"/>
        <v>10876466.688396167</v>
      </c>
      <c r="O85" s="8">
        <f t="shared" ca="1" si="78"/>
        <v>10870681.293241687</v>
      </c>
      <c r="P85" s="8">
        <f t="shared" si="78"/>
        <v>3988959.3233754463</v>
      </c>
      <c r="Q85" s="8">
        <f t="shared" si="78"/>
        <v>3994744.7185299261</v>
      </c>
      <c r="R85" s="8">
        <f t="shared" si="78"/>
        <v>861274</v>
      </c>
      <c r="S85" s="8">
        <f t="shared" si="78"/>
        <v>861274</v>
      </c>
      <c r="T85" s="8">
        <f t="shared" ca="1" si="78"/>
        <v>15726700.011771614</v>
      </c>
      <c r="U85" s="8">
        <f t="shared" ca="1" si="78"/>
        <v>15726700.011771614</v>
      </c>
      <c r="V85" s="435">
        <f t="shared" ca="1" si="78"/>
        <v>266157.78599999996</v>
      </c>
      <c r="W85" s="220"/>
    </row>
    <row r="86" spans="1:23" outlineLevel="1" x14ac:dyDescent="0.2">
      <c r="A86" s="137">
        <v>9651</v>
      </c>
      <c r="B86" s="142" t="str">
        <f t="shared" si="66"/>
        <v>TAMI</v>
      </c>
      <c r="C86" s="8">
        <f t="shared" si="72"/>
        <v>38693651</v>
      </c>
      <c r="D86" s="8">
        <f t="shared" si="72"/>
        <v>759658</v>
      </c>
      <c r="E86" s="8">
        <f t="shared" si="72"/>
        <v>27263612.655804932</v>
      </c>
      <c r="F86" s="8">
        <f t="shared" si="72"/>
        <v>10670380.344195066</v>
      </c>
      <c r="G86" s="8">
        <f t="shared" si="72"/>
        <v>37933993</v>
      </c>
      <c r="H86" s="8">
        <f t="shared" ca="1" si="72"/>
        <v>39823489.789988644</v>
      </c>
      <c r="I86" s="8">
        <f t="shared" ca="1" si="59"/>
        <v>1889496.7899886444</v>
      </c>
      <c r="J86" s="148">
        <f t="shared" ca="1" si="61"/>
        <v>4.9810121227908816E-2</v>
      </c>
      <c r="K86" s="245"/>
      <c r="L86" s="8">
        <f t="shared" ref="L86:V86" ca="1" si="79">L126+L166</f>
        <v>19911744.894994322</v>
      </c>
      <c r="M86" s="8">
        <f t="shared" ca="1" si="79"/>
        <v>19911744.894994322</v>
      </c>
      <c r="N86" s="8">
        <f t="shared" ca="1" si="79"/>
        <v>13946436.564716872</v>
      </c>
      <c r="O86" s="8">
        <f t="shared" ca="1" si="79"/>
        <v>13940387.126818422</v>
      </c>
      <c r="P86" s="8">
        <f t="shared" si="79"/>
        <v>5965308.3302774504</v>
      </c>
      <c r="Q86" s="8">
        <f t="shared" si="79"/>
        <v>5971357.7681759</v>
      </c>
      <c r="R86" s="8">
        <f t="shared" si="79"/>
        <v>383627</v>
      </c>
      <c r="S86" s="8">
        <f t="shared" si="79"/>
        <v>383627</v>
      </c>
      <c r="T86" s="8">
        <f t="shared" ca="1" si="79"/>
        <v>20295371.894994322</v>
      </c>
      <c r="U86" s="8">
        <f t="shared" ca="1" si="79"/>
        <v>20295371.894994322</v>
      </c>
      <c r="V86" s="435">
        <f t="shared" ca="1" si="79"/>
        <v>356509.52299999999</v>
      </c>
      <c r="W86" s="220"/>
    </row>
    <row r="87" spans="1:23" outlineLevel="1" x14ac:dyDescent="0.2">
      <c r="A87" s="137">
        <v>3665</v>
      </c>
      <c r="B87" s="142" t="str">
        <f t="shared" si="66"/>
        <v>WTAMU</v>
      </c>
      <c r="C87" s="8">
        <f t="shared" si="72"/>
        <v>54916641</v>
      </c>
      <c r="D87" s="8">
        <f t="shared" si="72"/>
        <v>3396300</v>
      </c>
      <c r="E87" s="8">
        <f t="shared" si="72"/>
        <v>39274211.799259074</v>
      </c>
      <c r="F87" s="8">
        <f t="shared" si="72"/>
        <v>12246129.200740926</v>
      </c>
      <c r="G87" s="8">
        <f t="shared" si="72"/>
        <v>51520341</v>
      </c>
      <c r="H87" s="8">
        <f t="shared" ca="1" si="72"/>
        <v>52031743.033343688</v>
      </c>
      <c r="I87" s="8">
        <f t="shared" ca="1" si="59"/>
        <v>511402.03334368765</v>
      </c>
      <c r="J87" s="148">
        <f t="shared" ca="1" si="61"/>
        <v>9.9262160035720193E-3</v>
      </c>
      <c r="K87" s="245"/>
      <c r="L87" s="8">
        <f t="shared" ref="L87:V87" ca="1" si="80">L127+L167</f>
        <v>26015871.516671844</v>
      </c>
      <c r="M87" s="8">
        <f t="shared" ca="1" si="80"/>
        <v>26015871.516671844</v>
      </c>
      <c r="N87" s="8">
        <f t="shared" ca="1" si="80"/>
        <v>19413865.313435618</v>
      </c>
      <c r="O87" s="8">
        <f t="shared" ca="1" si="80"/>
        <v>19366688.275012393</v>
      </c>
      <c r="P87" s="8">
        <f t="shared" si="80"/>
        <v>6602006.2032362269</v>
      </c>
      <c r="Q87" s="8">
        <f t="shared" si="80"/>
        <v>6649183.2416594531</v>
      </c>
      <c r="R87" s="8">
        <f t="shared" si="80"/>
        <v>1954897</v>
      </c>
      <c r="S87" s="8">
        <f t="shared" si="80"/>
        <v>1954897</v>
      </c>
      <c r="T87" s="8">
        <f t="shared" ca="1" si="80"/>
        <v>27970768.516671844</v>
      </c>
      <c r="U87" s="8">
        <f t="shared" ca="1" si="80"/>
        <v>27970768.516671844</v>
      </c>
      <c r="V87" s="435">
        <f t="shared" ca="1" si="80"/>
        <v>465800.76199999999</v>
      </c>
      <c r="W87" s="220"/>
    </row>
    <row r="88" spans="1:23" outlineLevel="1" x14ac:dyDescent="0.2">
      <c r="A88" s="137">
        <v>3565</v>
      </c>
      <c r="B88" s="142" t="str">
        <f t="shared" si="66"/>
        <v>TAMU-Commerce</v>
      </c>
      <c r="C88" s="8">
        <f t="shared" si="72"/>
        <v>85629894</v>
      </c>
      <c r="D88" s="8">
        <f t="shared" si="72"/>
        <v>6800000</v>
      </c>
      <c r="E88" s="8">
        <f t="shared" si="72"/>
        <v>60725123.68992725</v>
      </c>
      <c r="F88" s="8">
        <f t="shared" si="72"/>
        <v>18104770.310072754</v>
      </c>
      <c r="G88" s="8">
        <f t="shared" si="72"/>
        <v>78829894</v>
      </c>
      <c r="H88" s="8">
        <f t="shared" ca="1" si="72"/>
        <v>75365174.145094693</v>
      </c>
      <c r="I88" s="8">
        <f t="shared" ca="1" si="59"/>
        <v>-3464719.8549053073</v>
      </c>
      <c r="J88" s="148">
        <f t="shared" ca="1" si="61"/>
        <v>-4.3951852261850145E-2</v>
      </c>
      <c r="K88" s="245"/>
      <c r="L88" s="8">
        <f t="shared" ref="L88:V88" ca="1" si="81">L128+L168</f>
        <v>37682587.072547346</v>
      </c>
      <c r="M88" s="8">
        <f t="shared" ca="1" si="81"/>
        <v>37682587.072547346</v>
      </c>
      <c r="N88" s="8">
        <f t="shared" ca="1" si="81"/>
        <v>30670210.51385716</v>
      </c>
      <c r="O88" s="8">
        <f t="shared" ca="1" si="81"/>
        <v>30625121.431272391</v>
      </c>
      <c r="P88" s="8">
        <f t="shared" si="81"/>
        <v>7012376.5586901875</v>
      </c>
      <c r="Q88" s="8">
        <f t="shared" si="81"/>
        <v>7057465.6412749579</v>
      </c>
      <c r="R88" s="8">
        <f t="shared" si="81"/>
        <v>2785100</v>
      </c>
      <c r="S88" s="8">
        <f t="shared" si="81"/>
        <v>2785100</v>
      </c>
      <c r="T88" s="8">
        <f t="shared" ca="1" si="81"/>
        <v>40467687.072547346</v>
      </c>
      <c r="U88" s="8">
        <f t="shared" ca="1" si="81"/>
        <v>40467687.072547346</v>
      </c>
      <c r="V88" s="435">
        <f t="shared" ca="1" si="81"/>
        <v>674687.28700000001</v>
      </c>
      <c r="W88" s="220"/>
    </row>
    <row r="89" spans="1:23" outlineLevel="1" x14ac:dyDescent="0.2">
      <c r="A89" s="137">
        <v>29269</v>
      </c>
      <c r="B89" s="142" t="str">
        <f t="shared" si="66"/>
        <v>TAMU-Texarkana</v>
      </c>
      <c r="C89" s="8">
        <f t="shared" si="72"/>
        <v>10136408</v>
      </c>
      <c r="D89" s="8">
        <f t="shared" si="72"/>
        <v>284040</v>
      </c>
      <c r="E89" s="8">
        <f t="shared" si="72"/>
        <v>6718679.8714188132</v>
      </c>
      <c r="F89" s="8">
        <f t="shared" si="72"/>
        <v>3133688.1285811863</v>
      </c>
      <c r="G89" s="8">
        <f t="shared" si="72"/>
        <v>9852368</v>
      </c>
      <c r="H89" s="8">
        <f t="shared" ca="1" si="72"/>
        <v>10170234.304835729</v>
      </c>
      <c r="I89" s="8">
        <f t="shared" ca="1" si="59"/>
        <v>317866.3048357293</v>
      </c>
      <c r="J89" s="148">
        <f t="shared" ca="1" si="61"/>
        <v>3.2262934640253926E-2</v>
      </c>
      <c r="K89" s="245"/>
      <c r="L89" s="8">
        <f t="shared" ref="L89:V89" ca="1" si="82">L129+L169</f>
        <v>5085117.1524178647</v>
      </c>
      <c r="M89" s="8">
        <f t="shared" ca="1" si="82"/>
        <v>5085117.1524178647</v>
      </c>
      <c r="N89" s="8">
        <f t="shared" ca="1" si="82"/>
        <v>3716209.4097225056</v>
      </c>
      <c r="O89" s="8">
        <f t="shared" ca="1" si="82"/>
        <v>3709472.9561494617</v>
      </c>
      <c r="P89" s="8">
        <f t="shared" si="82"/>
        <v>1368907.7426953595</v>
      </c>
      <c r="Q89" s="8">
        <f t="shared" si="82"/>
        <v>1375644.196268403</v>
      </c>
      <c r="R89" s="8">
        <f t="shared" si="82"/>
        <v>107925</v>
      </c>
      <c r="S89" s="8">
        <f t="shared" si="82"/>
        <v>107925</v>
      </c>
      <c r="T89" s="8">
        <f t="shared" ca="1" si="82"/>
        <v>5193042.1524178647</v>
      </c>
      <c r="U89" s="8">
        <f t="shared" ca="1" si="82"/>
        <v>5193042.1524178647</v>
      </c>
      <c r="V89" s="435">
        <f t="shared" ca="1" si="82"/>
        <v>91046.400000000009</v>
      </c>
      <c r="W89" s="220"/>
    </row>
    <row r="90" spans="1:23" outlineLevel="1" x14ac:dyDescent="0.2">
      <c r="A90" s="137">
        <v>3652</v>
      </c>
      <c r="B90" s="142" t="str">
        <f t="shared" si="66"/>
        <v>UH</v>
      </c>
      <c r="C90" s="8">
        <f t="shared" ref="C90:H99" si="83">C130+C170</f>
        <v>333661926</v>
      </c>
      <c r="D90" s="8">
        <f t="shared" si="83"/>
        <v>27809116</v>
      </c>
      <c r="E90" s="8">
        <f t="shared" si="83"/>
        <v>218057178.44855255</v>
      </c>
      <c r="F90" s="8">
        <f t="shared" si="83"/>
        <v>87795631.551447466</v>
      </c>
      <c r="G90" s="8">
        <f t="shared" si="83"/>
        <v>305852810</v>
      </c>
      <c r="H90" s="8">
        <f t="shared" ca="1" si="83"/>
        <v>311492513.49410522</v>
      </c>
      <c r="I90" s="8">
        <f t="shared" ca="1" si="59"/>
        <v>5639703.4941052198</v>
      </c>
      <c r="J90" s="148">
        <f t="shared" ca="1" si="61"/>
        <v>1.8439273106907926E-2</v>
      </c>
      <c r="K90" s="245"/>
      <c r="L90" s="8">
        <f t="shared" ref="L90:V90" ca="1" si="84">L130+L170</f>
        <v>155746256.74705261</v>
      </c>
      <c r="M90" s="8">
        <f t="shared" ca="1" si="84"/>
        <v>155746256.74705261</v>
      </c>
      <c r="N90" s="8">
        <f t="shared" ca="1" si="84"/>
        <v>112696636.11219686</v>
      </c>
      <c r="O90" s="8">
        <f t="shared" ca="1" si="84"/>
        <v>112423094.55664866</v>
      </c>
      <c r="P90" s="8">
        <f t="shared" si="84"/>
        <v>43049620.63485574</v>
      </c>
      <c r="Q90" s="8">
        <f t="shared" si="84"/>
        <v>43323162.190403953</v>
      </c>
      <c r="R90" s="8">
        <f t="shared" si="84"/>
        <v>14409126</v>
      </c>
      <c r="S90" s="8">
        <f t="shared" si="84"/>
        <v>14409126</v>
      </c>
      <c r="T90" s="8">
        <f t="shared" ca="1" si="84"/>
        <v>170155382.74705261</v>
      </c>
      <c r="U90" s="8">
        <f t="shared" ca="1" si="84"/>
        <v>170155382.74705261</v>
      </c>
      <c r="V90" s="435">
        <f t="shared" ca="1" si="84"/>
        <v>2788556.4019999998</v>
      </c>
      <c r="W90" s="220"/>
    </row>
    <row r="91" spans="1:23" outlineLevel="1" x14ac:dyDescent="0.2">
      <c r="A91" s="137">
        <v>11711</v>
      </c>
      <c r="B91" s="142" t="str">
        <f t="shared" si="66"/>
        <v>UH-Clear Lake</v>
      </c>
      <c r="C91" s="8">
        <f t="shared" si="83"/>
        <v>55428003</v>
      </c>
      <c r="D91" s="8">
        <f t="shared" si="83"/>
        <v>3091366</v>
      </c>
      <c r="E91" s="8">
        <f t="shared" si="83"/>
        <v>32265056.547467288</v>
      </c>
      <c r="F91" s="8">
        <f t="shared" si="83"/>
        <v>20071580.452532712</v>
      </c>
      <c r="G91" s="8">
        <f t="shared" si="83"/>
        <v>52336637</v>
      </c>
      <c r="H91" s="8">
        <f t="shared" ca="1" si="83"/>
        <v>50936568.78991726</v>
      </c>
      <c r="I91" s="8">
        <f t="shared" ca="1" si="59"/>
        <v>-1400068.2100827396</v>
      </c>
      <c r="J91" s="148">
        <f t="shared" ca="1" si="61"/>
        <v>-2.6751207000227005E-2</v>
      </c>
      <c r="K91" s="245"/>
      <c r="L91" s="8">
        <f t="shared" ref="L91:V91" ca="1" si="85">L131+L171</f>
        <v>25468284.39495863</v>
      </c>
      <c r="M91" s="8">
        <f t="shared" ca="1" si="85"/>
        <v>25468284.39495863</v>
      </c>
      <c r="N91" s="8">
        <f t="shared" ca="1" si="85"/>
        <v>17995550.15305895</v>
      </c>
      <c r="O91" s="8">
        <f t="shared" ca="1" si="85"/>
        <v>17932866.910180982</v>
      </c>
      <c r="P91" s="8">
        <f t="shared" si="85"/>
        <v>7472734.2418996803</v>
      </c>
      <c r="Q91" s="8">
        <f t="shared" si="85"/>
        <v>7535417.4847776461</v>
      </c>
      <c r="R91" s="8">
        <f t="shared" si="85"/>
        <v>1887760</v>
      </c>
      <c r="S91" s="8">
        <f t="shared" si="85"/>
        <v>1887760</v>
      </c>
      <c r="T91" s="8">
        <f t="shared" ca="1" si="85"/>
        <v>27356044.39495863</v>
      </c>
      <c r="U91" s="8">
        <f t="shared" ca="1" si="85"/>
        <v>27356044.39495863</v>
      </c>
      <c r="V91" s="435">
        <f t="shared" ca="1" si="85"/>
        <v>455996.49699999992</v>
      </c>
      <c r="W91" s="220"/>
    </row>
    <row r="92" spans="1:23" outlineLevel="1" x14ac:dyDescent="0.2">
      <c r="A92" s="137">
        <v>12826</v>
      </c>
      <c r="B92" s="142" t="str">
        <f t="shared" si="66"/>
        <v>UH-Downtown</v>
      </c>
      <c r="C92" s="8">
        <f t="shared" si="83"/>
        <v>60942283</v>
      </c>
      <c r="D92" s="8">
        <f t="shared" si="83"/>
        <v>1902146</v>
      </c>
      <c r="E92" s="8">
        <f t="shared" si="83"/>
        <v>39205714.738118142</v>
      </c>
      <c r="F92" s="8">
        <f t="shared" si="83"/>
        <v>19834422.261881858</v>
      </c>
      <c r="G92" s="8">
        <f t="shared" si="83"/>
        <v>59040137</v>
      </c>
      <c r="H92" s="8">
        <f t="shared" ca="1" si="83"/>
        <v>59748742.083271012</v>
      </c>
      <c r="I92" s="8">
        <f t="shared" ca="1" si="59"/>
        <v>708605.08327101171</v>
      </c>
      <c r="J92" s="148">
        <f t="shared" ca="1" si="61"/>
        <v>1.2002090768708951E-2</v>
      </c>
      <c r="K92" s="245"/>
      <c r="L92" s="8">
        <f t="shared" ref="L92:V92" ca="1" si="86">L132+L172</f>
        <v>29874371.041635506</v>
      </c>
      <c r="M92" s="8">
        <f t="shared" ca="1" si="86"/>
        <v>29874371.041635506</v>
      </c>
      <c r="N92" s="8">
        <f t="shared" ca="1" si="86"/>
        <v>20171508.238960814</v>
      </c>
      <c r="O92" s="8">
        <f t="shared" ca="1" si="86"/>
        <v>20128516.362119544</v>
      </c>
      <c r="P92" s="8">
        <f t="shared" si="86"/>
        <v>9702862.8026746921</v>
      </c>
      <c r="Q92" s="8">
        <f t="shared" si="86"/>
        <v>9745854.6795159634</v>
      </c>
      <c r="R92" s="8">
        <f t="shared" si="86"/>
        <v>1263259</v>
      </c>
      <c r="S92" s="8">
        <f t="shared" si="86"/>
        <v>1263259</v>
      </c>
      <c r="T92" s="8">
        <f t="shared" ca="1" si="86"/>
        <v>31137630.041635506</v>
      </c>
      <c r="U92" s="8">
        <f t="shared" ca="1" si="86"/>
        <v>31137630.041635506</v>
      </c>
      <c r="V92" s="435">
        <f t="shared" ca="1" si="86"/>
        <v>534885.20600000001</v>
      </c>
      <c r="W92" s="220"/>
    </row>
    <row r="93" spans="1:23" outlineLevel="1" x14ac:dyDescent="0.2">
      <c r="A93" s="137">
        <v>13231</v>
      </c>
      <c r="B93" s="142" t="str">
        <f t="shared" si="66"/>
        <v>UH-Victoria</v>
      </c>
      <c r="C93" s="8">
        <f t="shared" si="83"/>
        <v>21747528</v>
      </c>
      <c r="D93" s="8">
        <f t="shared" si="83"/>
        <v>1657200</v>
      </c>
      <c r="E93" s="8">
        <f t="shared" si="83"/>
        <v>15127097.263662525</v>
      </c>
      <c r="F93" s="8">
        <f t="shared" si="83"/>
        <v>4963230.7363374755</v>
      </c>
      <c r="G93" s="8">
        <f t="shared" si="83"/>
        <v>20090328</v>
      </c>
      <c r="H93" s="8">
        <f t="shared" ca="1" si="83"/>
        <v>21026514.732181836</v>
      </c>
      <c r="I93" s="8">
        <f t="shared" ca="1" si="59"/>
        <v>936186.73218183592</v>
      </c>
      <c r="J93" s="148">
        <f t="shared" ca="1" si="61"/>
        <v>4.659887743902618E-2</v>
      </c>
      <c r="K93" s="245"/>
      <c r="L93" s="8">
        <f t="shared" ref="L93:V93" ca="1" si="87">L133+L173</f>
        <v>10513257.366090918</v>
      </c>
      <c r="M93" s="8">
        <f t="shared" ca="1" si="87"/>
        <v>10513257.366090918</v>
      </c>
      <c r="N93" s="8">
        <f t="shared" ca="1" si="87"/>
        <v>7781770.4975508694</v>
      </c>
      <c r="O93" s="8">
        <f t="shared" ca="1" si="87"/>
        <v>7774192.3026188677</v>
      </c>
      <c r="P93" s="8">
        <f t="shared" si="87"/>
        <v>2731486.8685400481</v>
      </c>
      <c r="Q93" s="8">
        <f t="shared" si="87"/>
        <v>2739065.0634720498</v>
      </c>
      <c r="R93" s="8">
        <f t="shared" si="87"/>
        <v>828600</v>
      </c>
      <c r="S93" s="8">
        <f t="shared" si="87"/>
        <v>828600</v>
      </c>
      <c r="T93" s="8">
        <f t="shared" ca="1" si="87"/>
        <v>11341857.366090918</v>
      </c>
      <c r="U93" s="8">
        <f t="shared" ca="1" si="87"/>
        <v>11341857.366090918</v>
      </c>
      <c r="V93" s="435">
        <f t="shared" ca="1" si="87"/>
        <v>188234.451</v>
      </c>
      <c r="W93" s="220"/>
    </row>
    <row r="94" spans="1:23" outlineLevel="1" x14ac:dyDescent="0.2">
      <c r="A94" s="137">
        <v>3592</v>
      </c>
      <c r="B94" s="142" t="str">
        <f t="shared" si="66"/>
        <v>Midwestern</v>
      </c>
      <c r="C94" s="8">
        <f t="shared" si="83"/>
        <v>28647419</v>
      </c>
      <c r="D94" s="8">
        <f t="shared" si="83"/>
        <v>950000</v>
      </c>
      <c r="E94" s="8">
        <f t="shared" si="83"/>
        <v>20628130.068841819</v>
      </c>
      <c r="F94" s="8">
        <f t="shared" si="83"/>
        <v>7069288.9311581794</v>
      </c>
      <c r="G94" s="8">
        <f t="shared" si="83"/>
        <v>27697419</v>
      </c>
      <c r="H94" s="8">
        <f t="shared" ca="1" si="83"/>
        <v>27282875.898060109</v>
      </c>
      <c r="I94" s="8">
        <f t="shared" ca="1" si="59"/>
        <v>-414543.10193989053</v>
      </c>
      <c r="J94" s="148">
        <f t="shared" ca="1" si="61"/>
        <v>-1.4966849508248063E-2</v>
      </c>
      <c r="K94" s="245"/>
      <c r="L94" s="8">
        <f t="shared" ref="L94:V94" ca="1" si="88">L134+L174</f>
        <v>13641437.949030055</v>
      </c>
      <c r="M94" s="8">
        <f t="shared" ca="1" si="88"/>
        <v>13641437.949030055</v>
      </c>
      <c r="N94" s="8">
        <f t="shared" ca="1" si="88"/>
        <v>10195392.552277798</v>
      </c>
      <c r="O94" s="8">
        <f t="shared" ca="1" si="88"/>
        <v>10179655.100196969</v>
      </c>
      <c r="P94" s="8">
        <f t="shared" si="88"/>
        <v>3446045.3967522569</v>
      </c>
      <c r="Q94" s="8">
        <f t="shared" si="88"/>
        <v>3461782.8488330846</v>
      </c>
      <c r="R94" s="8">
        <f t="shared" si="88"/>
        <v>470000</v>
      </c>
      <c r="S94" s="8">
        <f t="shared" si="88"/>
        <v>470000</v>
      </c>
      <c r="T94" s="8">
        <f t="shared" ca="1" si="88"/>
        <v>14111437.949030055</v>
      </c>
      <c r="U94" s="8">
        <f t="shared" ca="1" si="88"/>
        <v>14111437.949030055</v>
      </c>
      <c r="V94" s="435">
        <f t="shared" ca="1" si="88"/>
        <v>244242.91099999999</v>
      </c>
      <c r="W94" s="220"/>
    </row>
    <row r="95" spans="1:23" outlineLevel="1" x14ac:dyDescent="0.2">
      <c r="A95" s="137">
        <v>3594</v>
      </c>
      <c r="B95" s="142" t="str">
        <f t="shared" si="66"/>
        <v>UNT</v>
      </c>
      <c r="C95" s="8">
        <f t="shared" si="83"/>
        <v>229471393</v>
      </c>
      <c r="D95" s="8">
        <f t="shared" si="83"/>
        <v>10234068</v>
      </c>
      <c r="E95" s="8">
        <f t="shared" si="83"/>
        <v>151900335.59213841</v>
      </c>
      <c r="F95" s="8">
        <f t="shared" si="83"/>
        <v>67336989.407861605</v>
      </c>
      <c r="G95" s="8">
        <f t="shared" si="83"/>
        <v>219237325</v>
      </c>
      <c r="H95" s="8">
        <f t="shared" ca="1" si="83"/>
        <v>227998745.75694165</v>
      </c>
      <c r="I95" s="8">
        <f t="shared" ca="1" si="59"/>
        <v>8761420.7569416463</v>
      </c>
      <c r="J95" s="148">
        <f t="shared" ca="1" si="61"/>
        <v>3.9963180343226892E-2</v>
      </c>
      <c r="K95" s="245"/>
      <c r="L95" s="8">
        <f t="shared" ref="L95:V95" ca="1" si="89">L135+L175</f>
        <v>113999372.87847082</v>
      </c>
      <c r="M95" s="8">
        <f t="shared" ca="1" si="89"/>
        <v>113999372.87847082</v>
      </c>
      <c r="N95" s="8">
        <f t="shared" ca="1" si="89"/>
        <v>78942233.604506284</v>
      </c>
      <c r="O95" s="8">
        <f t="shared" ca="1" si="89"/>
        <v>78704876.836587772</v>
      </c>
      <c r="P95" s="8">
        <f t="shared" si="89"/>
        <v>35057139.273964539</v>
      </c>
      <c r="Q95" s="8">
        <f t="shared" si="89"/>
        <v>35294496.041883044</v>
      </c>
      <c r="R95" s="8">
        <f t="shared" si="89"/>
        <v>5243492</v>
      </c>
      <c r="S95" s="8">
        <f t="shared" si="89"/>
        <v>5243492</v>
      </c>
      <c r="T95" s="8">
        <f t="shared" ca="1" si="89"/>
        <v>119242864.87847082</v>
      </c>
      <c r="U95" s="8">
        <f t="shared" ca="1" si="89"/>
        <v>119242864.87847082</v>
      </c>
      <c r="V95" s="435">
        <f t="shared" ca="1" si="89"/>
        <v>2041099.9769999997</v>
      </c>
      <c r="W95" s="220"/>
    </row>
    <row r="96" spans="1:23" outlineLevel="1" x14ac:dyDescent="0.2">
      <c r="A96" s="137">
        <v>42421</v>
      </c>
      <c r="B96" s="142" t="str">
        <f t="shared" si="66"/>
        <v>UNT-Dallas</v>
      </c>
      <c r="C96" s="8">
        <f t="shared" si="83"/>
        <v>22600705</v>
      </c>
      <c r="D96" s="8">
        <f t="shared" si="83"/>
        <v>5348360</v>
      </c>
      <c r="E96" s="8">
        <f t="shared" si="83"/>
        <v>13215684.645182511</v>
      </c>
      <c r="F96" s="8">
        <f t="shared" si="83"/>
        <v>4036660.3548174887</v>
      </c>
      <c r="G96" s="8">
        <f t="shared" si="83"/>
        <v>17252345</v>
      </c>
      <c r="H96" s="8">
        <f t="shared" ca="1" si="83"/>
        <v>20766390.51228407</v>
      </c>
      <c r="I96" s="8">
        <f t="shared" ca="1" si="59"/>
        <v>3514045.5122840703</v>
      </c>
      <c r="J96" s="148">
        <f t="shared" ca="1" si="61"/>
        <v>0.2036850939558692</v>
      </c>
      <c r="K96" s="245"/>
      <c r="L96" s="8">
        <f t="shared" ref="L96:V96" ca="1" si="90">L136+L176</f>
        <v>10383195.256142035</v>
      </c>
      <c r="M96" s="8">
        <f t="shared" ca="1" si="90"/>
        <v>10383195.256142035</v>
      </c>
      <c r="N96" s="8">
        <f t="shared" ca="1" si="90"/>
        <v>7919617.5918791704</v>
      </c>
      <c r="O96" s="8">
        <f t="shared" ca="1" si="90"/>
        <v>7918528.6257854123</v>
      </c>
      <c r="P96" s="8">
        <f t="shared" si="90"/>
        <v>2463577.6642628647</v>
      </c>
      <c r="Q96" s="8">
        <f t="shared" si="90"/>
        <v>2464666.6303566224</v>
      </c>
      <c r="R96" s="8">
        <f t="shared" si="90"/>
        <v>2588642</v>
      </c>
      <c r="S96" s="8">
        <f t="shared" si="90"/>
        <v>2588642</v>
      </c>
      <c r="T96" s="8">
        <f t="shared" ca="1" si="90"/>
        <v>12971837.256142035</v>
      </c>
      <c r="U96" s="8">
        <f t="shared" ca="1" si="90"/>
        <v>12971837.256142035</v>
      </c>
      <c r="V96" s="435">
        <f t="shared" ca="1" si="90"/>
        <v>185905.75600000002</v>
      </c>
      <c r="W96" s="220"/>
    </row>
    <row r="97" spans="1:31" outlineLevel="1" x14ac:dyDescent="0.2">
      <c r="A97" s="137">
        <v>3624</v>
      </c>
      <c r="B97" s="142" t="str">
        <f t="shared" si="66"/>
        <v>SFA</v>
      </c>
      <c r="C97" s="8">
        <f t="shared" si="83"/>
        <v>65406105</v>
      </c>
      <c r="D97" s="8">
        <f t="shared" si="83"/>
        <v>1950000</v>
      </c>
      <c r="E97" s="8">
        <f t="shared" ref="E97:E106" si="91">E137+E177</f>
        <v>47526748.506386034</v>
      </c>
      <c r="F97" s="8">
        <f t="shared" si="83"/>
        <v>15929356.493613966</v>
      </c>
      <c r="G97" s="8">
        <f t="shared" si="83"/>
        <v>63456105</v>
      </c>
      <c r="H97" s="8">
        <f t="shared" ca="1" si="83"/>
        <v>63224597.690560453</v>
      </c>
      <c r="I97" s="8">
        <f t="shared" ca="1" si="59"/>
        <v>-231507.30943954736</v>
      </c>
      <c r="J97" s="148">
        <f t="shared" ca="1" si="61"/>
        <v>-3.6483063282807442E-3</v>
      </c>
      <c r="K97" s="245"/>
      <c r="L97" s="8">
        <f t="shared" ref="L97:V97" ca="1" si="92">L137+L177</f>
        <v>31612298.845280226</v>
      </c>
      <c r="M97" s="8">
        <f t="shared" ca="1" si="92"/>
        <v>31612298.845280226</v>
      </c>
      <c r="N97" s="8">
        <f t="shared" ca="1" si="92"/>
        <v>23654430.629061811</v>
      </c>
      <c r="O97" s="8">
        <f t="shared" ca="1" si="92"/>
        <v>23625100.021069329</v>
      </c>
      <c r="P97" s="8">
        <f t="shared" si="92"/>
        <v>7957868.2162184184</v>
      </c>
      <c r="Q97" s="8">
        <f t="shared" si="92"/>
        <v>7987198.824210898</v>
      </c>
      <c r="R97" s="8">
        <f t="shared" si="92"/>
        <v>840000</v>
      </c>
      <c r="S97" s="8">
        <f t="shared" si="92"/>
        <v>840000</v>
      </c>
      <c r="T97" s="8">
        <f t="shared" ca="1" si="92"/>
        <v>32452298.845280226</v>
      </c>
      <c r="U97" s="8">
        <f t="shared" ca="1" si="92"/>
        <v>32452298.845280226</v>
      </c>
      <c r="V97" s="435">
        <f t="shared" ca="1" si="92"/>
        <v>566001.90700000001</v>
      </c>
      <c r="W97" s="220"/>
    </row>
    <row r="98" spans="1:31" outlineLevel="1" x14ac:dyDescent="0.2">
      <c r="A98" s="137">
        <v>3642</v>
      </c>
      <c r="B98" s="142" t="str">
        <f t="shared" si="66"/>
        <v>TSU</v>
      </c>
      <c r="C98" s="8">
        <f t="shared" si="83"/>
        <v>67519987</v>
      </c>
      <c r="D98" s="8">
        <f t="shared" si="83"/>
        <v>8692684</v>
      </c>
      <c r="E98" s="8">
        <f t="shared" si="91"/>
        <v>36846320.11384894</v>
      </c>
      <c r="F98" s="8">
        <f t="shared" si="83"/>
        <v>21980982.886151064</v>
      </c>
      <c r="G98" s="8">
        <f t="shared" si="83"/>
        <v>58827303</v>
      </c>
      <c r="H98" s="8">
        <f t="shared" ca="1" si="83"/>
        <v>60643861.751061283</v>
      </c>
      <c r="I98" s="8">
        <f t="shared" ca="1" si="59"/>
        <v>1816558.7510612831</v>
      </c>
      <c r="J98" s="148">
        <f t="shared" ca="1" si="61"/>
        <v>3.0879517816094392E-2</v>
      </c>
      <c r="K98" s="245"/>
      <c r="L98" s="8">
        <f t="shared" ref="L98:V98" ca="1" si="93">L138+L178</f>
        <v>30321930.875530642</v>
      </c>
      <c r="M98" s="8">
        <f t="shared" ca="1" si="93"/>
        <v>30321930.875530642</v>
      </c>
      <c r="N98" s="8">
        <f t="shared" ca="1" si="93"/>
        <v>14742637.034738738</v>
      </c>
      <c r="O98" s="8">
        <f t="shared" ca="1" si="93"/>
        <v>14593097.183502305</v>
      </c>
      <c r="P98" s="8">
        <f t="shared" si="93"/>
        <v>15579293.840791903</v>
      </c>
      <c r="Q98" s="8">
        <f t="shared" si="93"/>
        <v>15728833.692028334</v>
      </c>
      <c r="R98" s="8">
        <f t="shared" si="93"/>
        <v>4346342</v>
      </c>
      <c r="S98" s="8">
        <f t="shared" si="93"/>
        <v>4346342</v>
      </c>
      <c r="T98" s="8">
        <f t="shared" ca="1" si="93"/>
        <v>34668272.875530645</v>
      </c>
      <c r="U98" s="8">
        <f t="shared" ca="1" si="93"/>
        <v>34668272.875530645</v>
      </c>
      <c r="V98" s="435">
        <f t="shared" ca="1" si="93"/>
        <v>542898.53399999999</v>
      </c>
      <c r="W98" s="220"/>
    </row>
    <row r="99" spans="1:31" outlineLevel="1" x14ac:dyDescent="0.2">
      <c r="A99" s="137">
        <v>3644</v>
      </c>
      <c r="B99" s="142" t="str">
        <f t="shared" si="66"/>
        <v>TTU</v>
      </c>
      <c r="C99" s="8">
        <f t="shared" si="83"/>
        <v>279936354</v>
      </c>
      <c r="D99" s="8">
        <f t="shared" si="83"/>
        <v>15899024</v>
      </c>
      <c r="E99" s="8">
        <f t="shared" si="91"/>
        <v>198954687.1622276</v>
      </c>
      <c r="F99" s="8">
        <f t="shared" si="83"/>
        <v>65082642.837772384</v>
      </c>
      <c r="G99" s="8">
        <f t="shared" si="83"/>
        <v>264037330</v>
      </c>
      <c r="H99" s="8">
        <f t="shared" ca="1" si="83"/>
        <v>270957210.29373688</v>
      </c>
      <c r="I99" s="8">
        <f t="shared" ca="1" si="59"/>
        <v>6919880.2937368751</v>
      </c>
      <c r="J99" s="148">
        <f t="shared" ca="1" si="61"/>
        <v>2.6207961933779875E-2</v>
      </c>
      <c r="K99" s="245"/>
      <c r="L99" s="8">
        <f t="shared" ref="L99:V99" ca="1" si="94">L139+L179</f>
        <v>135478605.14686844</v>
      </c>
      <c r="M99" s="8">
        <f t="shared" ca="1" si="94"/>
        <v>135478605.14686844</v>
      </c>
      <c r="N99" s="8">
        <f t="shared" ca="1" si="94"/>
        <v>104317394.69675456</v>
      </c>
      <c r="O99" s="8">
        <f t="shared" ca="1" si="94"/>
        <v>104107858.27960508</v>
      </c>
      <c r="P99" s="8">
        <f t="shared" si="94"/>
        <v>31161210.450113866</v>
      </c>
      <c r="Q99" s="8">
        <f t="shared" si="94"/>
        <v>31370746.867263354</v>
      </c>
      <c r="R99" s="8">
        <f t="shared" si="94"/>
        <v>7374028</v>
      </c>
      <c r="S99" s="8">
        <f t="shared" si="94"/>
        <v>7374028</v>
      </c>
      <c r="T99" s="8">
        <f t="shared" ca="1" si="94"/>
        <v>142852633.14686844</v>
      </c>
      <c r="U99" s="8">
        <f t="shared" ca="1" si="94"/>
        <v>142852633.14686844</v>
      </c>
      <c r="V99" s="435">
        <f t="shared" ca="1" si="94"/>
        <v>2425674.5530000003</v>
      </c>
      <c r="W99" s="220"/>
    </row>
    <row r="100" spans="1:31" outlineLevel="1" x14ac:dyDescent="0.2">
      <c r="A100" s="137">
        <v>3541</v>
      </c>
      <c r="B100" s="142" t="str">
        <f t="shared" si="66"/>
        <v>Angelo</v>
      </c>
      <c r="C100" s="8">
        <f t="shared" ref="C100:H106" si="95">C140+C180</f>
        <v>42065333</v>
      </c>
      <c r="D100" s="8">
        <f t="shared" si="95"/>
        <v>1914000</v>
      </c>
      <c r="E100" s="8">
        <f t="shared" si="91"/>
        <v>25470433.942197159</v>
      </c>
      <c r="F100" s="8">
        <f t="shared" si="95"/>
        <v>14680899.057802839</v>
      </c>
      <c r="G100" s="8">
        <f t="shared" si="95"/>
        <v>40151333</v>
      </c>
      <c r="H100" s="8">
        <f t="shared" ca="1" si="95"/>
        <v>42353040.228311107</v>
      </c>
      <c r="I100" s="8">
        <f t="shared" ca="1" si="59"/>
        <v>2201707.2283111066</v>
      </c>
      <c r="J100" s="148">
        <f t="shared" ca="1" si="61"/>
        <v>5.4835221244363332E-2</v>
      </c>
      <c r="K100" s="245"/>
      <c r="L100" s="8">
        <f t="shared" ref="L100:V100" ca="1" si="96">L140+L180</f>
        <v>21176520.114155553</v>
      </c>
      <c r="M100" s="8">
        <f t="shared" ca="1" si="96"/>
        <v>21176520.114155553</v>
      </c>
      <c r="N100" s="8">
        <f t="shared" ca="1" si="96"/>
        <v>15885780.449885884</v>
      </c>
      <c r="O100" s="8">
        <f t="shared" ca="1" si="96"/>
        <v>15847924.793045131</v>
      </c>
      <c r="P100" s="8">
        <f t="shared" si="96"/>
        <v>5290739.6642696671</v>
      </c>
      <c r="Q100" s="8">
        <f t="shared" si="96"/>
        <v>5328595.3211104209</v>
      </c>
      <c r="R100" s="8">
        <f t="shared" si="96"/>
        <v>1347354</v>
      </c>
      <c r="S100" s="8">
        <f t="shared" si="96"/>
        <v>1347354</v>
      </c>
      <c r="T100" s="8">
        <f t="shared" ca="1" si="96"/>
        <v>22523874.114155553</v>
      </c>
      <c r="U100" s="8">
        <f t="shared" ca="1" si="96"/>
        <v>22523874.114155553</v>
      </c>
      <c r="V100" s="435">
        <f t="shared" ca="1" si="96"/>
        <v>379154.67100000003</v>
      </c>
      <c r="W100" s="220"/>
    </row>
    <row r="101" spans="1:31" outlineLevel="1" x14ac:dyDescent="0.2">
      <c r="A101" s="137">
        <v>3646</v>
      </c>
      <c r="B101" s="142" t="str">
        <f t="shared" si="66"/>
        <v>TWU</v>
      </c>
      <c r="C101" s="8">
        <f t="shared" si="95"/>
        <v>94811476</v>
      </c>
      <c r="D101" s="8">
        <f t="shared" si="95"/>
        <v>9124086</v>
      </c>
      <c r="E101" s="8">
        <f t="shared" si="91"/>
        <v>66564271.870135993</v>
      </c>
      <c r="F101" s="8">
        <f t="shared" si="95"/>
        <v>19123118.129864011</v>
      </c>
      <c r="G101" s="8">
        <f t="shared" si="95"/>
        <v>85687390</v>
      </c>
      <c r="H101" s="8">
        <f t="shared" ca="1" si="95"/>
        <v>89242342.816073433</v>
      </c>
      <c r="I101" s="8">
        <f t="shared" ca="1" si="59"/>
        <v>3554952.8160734326</v>
      </c>
      <c r="J101" s="148">
        <f t="shared" ca="1" si="61"/>
        <v>4.1487467596730776E-2</v>
      </c>
      <c r="K101" s="245"/>
      <c r="L101" s="8">
        <f t="shared" ref="L101:V101" ca="1" si="97">L141+L181</f>
        <v>44621171.408036716</v>
      </c>
      <c r="M101" s="8">
        <f t="shared" ca="1" si="97"/>
        <v>44621171.408036716</v>
      </c>
      <c r="N101" s="8">
        <f t="shared" ca="1" si="97"/>
        <v>37508245.01792185</v>
      </c>
      <c r="O101" s="8">
        <f t="shared" ca="1" si="97"/>
        <v>37490492.768342458</v>
      </c>
      <c r="P101" s="8">
        <f t="shared" si="97"/>
        <v>7112926.3901148671</v>
      </c>
      <c r="Q101" s="8">
        <f t="shared" si="97"/>
        <v>7130678.6396942604</v>
      </c>
      <c r="R101" s="8">
        <f t="shared" si="97"/>
        <v>5012043</v>
      </c>
      <c r="S101" s="8">
        <f t="shared" si="97"/>
        <v>5012043</v>
      </c>
      <c r="T101" s="8">
        <f t="shared" ca="1" si="97"/>
        <v>49633214.408036716</v>
      </c>
      <c r="U101" s="8">
        <f t="shared" ca="1" si="97"/>
        <v>49633214.408036716</v>
      </c>
      <c r="V101" s="435">
        <f t="shared" ca="1" si="97"/>
        <v>798919.06099999975</v>
      </c>
      <c r="W101" s="220"/>
    </row>
    <row r="102" spans="1:31" outlineLevel="1" x14ac:dyDescent="0.2">
      <c r="A102" s="137">
        <v>3581</v>
      </c>
      <c r="B102" s="142" t="str">
        <f t="shared" si="66"/>
        <v>Lamar</v>
      </c>
      <c r="C102" s="8">
        <f t="shared" si="95"/>
        <v>85921114</v>
      </c>
      <c r="D102" s="8">
        <f t="shared" si="95"/>
        <v>0</v>
      </c>
      <c r="E102" s="8">
        <f t="shared" si="91"/>
        <v>63627702.457234971</v>
      </c>
      <c r="F102" s="8">
        <f t="shared" si="95"/>
        <v>22293411.542765029</v>
      </c>
      <c r="G102" s="8">
        <f t="shared" si="95"/>
        <v>85921114</v>
      </c>
      <c r="H102" s="8">
        <f t="shared" ca="1" si="95"/>
        <v>82878266.846890748</v>
      </c>
      <c r="I102" s="8">
        <f t="shared" ca="1" si="59"/>
        <v>-3042847.1531092525</v>
      </c>
      <c r="J102" s="148">
        <f t="shared" ca="1" si="61"/>
        <v>-3.5414428554886433E-2</v>
      </c>
      <c r="K102" s="245"/>
      <c r="L102" s="8">
        <f t="shared" ref="L102:V102" ca="1" si="98">L142+L182</f>
        <v>41439133.423445374</v>
      </c>
      <c r="M102" s="8">
        <f t="shared" ca="1" si="98"/>
        <v>41439133.423445374</v>
      </c>
      <c r="N102" s="8">
        <f t="shared" ca="1" si="98"/>
        <v>31687054.398735598</v>
      </c>
      <c r="O102" s="8">
        <f t="shared" ca="1" si="98"/>
        <v>31674782.297444247</v>
      </c>
      <c r="P102" s="8">
        <f t="shared" si="98"/>
        <v>9752079.0247097798</v>
      </c>
      <c r="Q102" s="8">
        <f t="shared" si="98"/>
        <v>9764351.1260011308</v>
      </c>
      <c r="R102" s="8">
        <f t="shared" si="98"/>
        <v>0</v>
      </c>
      <c r="S102" s="8">
        <f t="shared" si="98"/>
        <v>0</v>
      </c>
      <c r="T102" s="8">
        <f t="shared" ca="1" si="98"/>
        <v>41439133.423445374</v>
      </c>
      <c r="U102" s="8">
        <f t="shared" ca="1" si="98"/>
        <v>41439133.423445374</v>
      </c>
      <c r="V102" s="435">
        <f t="shared" ca="1" si="98"/>
        <v>741946.31200000015</v>
      </c>
      <c r="W102" s="220"/>
    </row>
    <row r="103" spans="1:31" outlineLevel="1" x14ac:dyDescent="0.2">
      <c r="A103" s="137">
        <v>3606</v>
      </c>
      <c r="B103" s="142" t="str">
        <f t="shared" si="66"/>
        <v>Sam Houston</v>
      </c>
      <c r="C103" s="8">
        <f t="shared" si="95"/>
        <v>108730324</v>
      </c>
      <c r="D103" s="8">
        <f t="shared" si="95"/>
        <v>4290456</v>
      </c>
      <c r="E103" s="8">
        <f t="shared" si="91"/>
        <v>81185297.496936083</v>
      </c>
      <c r="F103" s="8">
        <f t="shared" si="95"/>
        <v>23254570.50306391</v>
      </c>
      <c r="G103" s="8">
        <f t="shared" si="95"/>
        <v>104439868</v>
      </c>
      <c r="H103" s="8">
        <f t="shared" ca="1" si="95"/>
        <v>110069874.99456207</v>
      </c>
      <c r="I103" s="8">
        <f t="shared" ca="1" si="59"/>
        <v>5630006.9945620745</v>
      </c>
      <c r="J103" s="148">
        <f t="shared" ca="1" si="61"/>
        <v>5.3906684318694033E-2</v>
      </c>
      <c r="K103" s="245"/>
      <c r="L103" s="8">
        <f t="shared" ref="L103:V103" ca="1" si="99">L143+L183</f>
        <v>55034937.497281037</v>
      </c>
      <c r="M103" s="8">
        <f t="shared" ca="1" si="99"/>
        <v>55034937.497281037</v>
      </c>
      <c r="N103" s="8">
        <f t="shared" ca="1" si="99"/>
        <v>37866906.875032246</v>
      </c>
      <c r="O103" s="8">
        <f t="shared" ca="1" si="99"/>
        <v>37808468.49766878</v>
      </c>
      <c r="P103" s="8">
        <f t="shared" si="99"/>
        <v>17168030.622248791</v>
      </c>
      <c r="Q103" s="8">
        <f t="shared" si="99"/>
        <v>17226468.999612249</v>
      </c>
      <c r="R103" s="8">
        <f t="shared" si="99"/>
        <v>2119425</v>
      </c>
      <c r="S103" s="8">
        <f t="shared" si="99"/>
        <v>2119425</v>
      </c>
      <c r="T103" s="8">
        <f t="shared" ca="1" si="99"/>
        <v>57154362.497281037</v>
      </c>
      <c r="U103" s="8">
        <f t="shared" ca="1" si="99"/>
        <v>57154362.497281037</v>
      </c>
      <c r="V103" s="435">
        <f t="shared" ca="1" si="99"/>
        <v>985372.1719999999</v>
      </c>
      <c r="W103" s="220"/>
    </row>
    <row r="104" spans="1:31" outlineLevel="1" x14ac:dyDescent="0.2">
      <c r="A104" s="137">
        <v>3615</v>
      </c>
      <c r="B104" s="142" t="str">
        <f t="shared" si="66"/>
        <v>TXST</v>
      </c>
      <c r="C104" s="8">
        <f t="shared" si="95"/>
        <v>198590593</v>
      </c>
      <c r="D104" s="8">
        <f t="shared" si="95"/>
        <v>6992306</v>
      </c>
      <c r="E104" s="8">
        <f t="shared" si="91"/>
        <v>136725332.409188</v>
      </c>
      <c r="F104" s="8">
        <f t="shared" si="95"/>
        <v>54872954.590811998</v>
      </c>
      <c r="G104" s="8">
        <f t="shared" si="95"/>
        <v>191598287</v>
      </c>
      <c r="H104" s="8">
        <f t="shared" ca="1" si="95"/>
        <v>191474289.05567271</v>
      </c>
      <c r="I104" s="8">
        <f t="shared" ca="1" si="59"/>
        <v>-123997.94432729483</v>
      </c>
      <c r="J104" s="148">
        <f t="shared" ca="1" si="61"/>
        <v>-6.4717668549560067E-4</v>
      </c>
      <c r="K104" s="245"/>
      <c r="L104" s="8">
        <f t="shared" ref="L104:V104" ca="1" si="100">L144+L184</f>
        <v>95737144.527836353</v>
      </c>
      <c r="M104" s="8">
        <f t="shared" ca="1" si="100"/>
        <v>95737144.527836353</v>
      </c>
      <c r="N104" s="8">
        <f t="shared" ca="1" si="100"/>
        <v>70889437.424452871</v>
      </c>
      <c r="O104" s="8">
        <f t="shared" ca="1" si="100"/>
        <v>70873143.296268508</v>
      </c>
      <c r="P104" s="8">
        <f t="shared" si="100"/>
        <v>24847707.103383485</v>
      </c>
      <c r="Q104" s="8">
        <f t="shared" si="100"/>
        <v>24864001.231567841</v>
      </c>
      <c r="R104" s="8">
        <f t="shared" si="100"/>
        <v>3497048</v>
      </c>
      <c r="S104" s="8">
        <f t="shared" si="100"/>
        <v>3497048</v>
      </c>
      <c r="T104" s="8">
        <f t="shared" ca="1" si="100"/>
        <v>99234192.527836353</v>
      </c>
      <c r="U104" s="8">
        <f t="shared" ca="1" si="100"/>
        <v>99234192.527836353</v>
      </c>
      <c r="V104" s="435">
        <f t="shared" ca="1" si="100"/>
        <v>1714124.1969999997</v>
      </c>
      <c r="W104" s="220"/>
    </row>
    <row r="105" spans="1:31" outlineLevel="1" x14ac:dyDescent="0.2">
      <c r="A105" s="137">
        <v>3625</v>
      </c>
      <c r="B105" s="142" t="str">
        <f t="shared" si="66"/>
        <v>Sul Ross</v>
      </c>
      <c r="C105" s="8">
        <f t="shared" si="95"/>
        <v>10596919</v>
      </c>
      <c r="D105" s="8">
        <f t="shared" si="95"/>
        <v>248422</v>
      </c>
      <c r="E105" s="8">
        <f t="shared" si="91"/>
        <v>7626617.0238145096</v>
      </c>
      <c r="F105" s="8">
        <f t="shared" si="95"/>
        <v>2721879.9761854899</v>
      </c>
      <c r="G105" s="8">
        <f t="shared" si="95"/>
        <v>10348497</v>
      </c>
      <c r="H105" s="8">
        <f t="shared" ca="1" si="95"/>
        <v>9411779.0594823007</v>
      </c>
      <c r="I105" s="8">
        <f t="shared" ca="1" si="59"/>
        <v>-936717.94051769935</v>
      </c>
      <c r="J105" s="148">
        <f t="shared" ca="1" si="61"/>
        <v>-9.0517293527523787E-2</v>
      </c>
      <c r="K105" s="245"/>
      <c r="L105" s="8">
        <f t="shared" ref="L105:V105" ca="1" si="101">L145+L185</f>
        <v>4705889.5297411503</v>
      </c>
      <c r="M105" s="8">
        <f t="shared" ca="1" si="101"/>
        <v>4705889.5297411503</v>
      </c>
      <c r="N105" s="8">
        <f t="shared" ca="1" si="101"/>
        <v>3547748.441566065</v>
      </c>
      <c r="O105" s="8">
        <f t="shared" ca="1" si="101"/>
        <v>3544365.4990215194</v>
      </c>
      <c r="P105" s="8">
        <f t="shared" si="101"/>
        <v>1158141.0881750854</v>
      </c>
      <c r="Q105" s="8">
        <f t="shared" si="101"/>
        <v>1161524.0307196309</v>
      </c>
      <c r="R105" s="8">
        <f t="shared" si="101"/>
        <v>107620</v>
      </c>
      <c r="S105" s="8">
        <f t="shared" si="101"/>
        <v>107620</v>
      </c>
      <c r="T105" s="8">
        <f t="shared" ca="1" si="101"/>
        <v>4813509.5297411503</v>
      </c>
      <c r="U105" s="8">
        <f t="shared" ca="1" si="101"/>
        <v>4813509.5297411503</v>
      </c>
      <c r="V105" s="435">
        <f t="shared" ca="1" si="101"/>
        <v>84256.525000000009</v>
      </c>
      <c r="W105" s="220"/>
    </row>
    <row r="106" spans="1:31" ht="15" outlineLevel="1" thickBot="1" x14ac:dyDescent="0.25">
      <c r="A106" s="149">
        <v>20</v>
      </c>
      <c r="B106" s="129" t="str">
        <f t="shared" si="66"/>
        <v>Sul Ross-Rio Grande</v>
      </c>
      <c r="C106" s="151">
        <f t="shared" si="95"/>
        <v>4809147</v>
      </c>
      <c r="D106" s="151">
        <f t="shared" si="95"/>
        <v>64808</v>
      </c>
      <c r="E106" s="151">
        <f t="shared" si="91"/>
        <v>3569358.3958704742</v>
      </c>
      <c r="F106" s="151">
        <f t="shared" si="95"/>
        <v>1174980.6041295256</v>
      </c>
      <c r="G106" s="151">
        <f t="shared" si="95"/>
        <v>4744339</v>
      </c>
      <c r="H106" s="151">
        <f t="shared" ca="1" si="95"/>
        <v>3797236.4366634889</v>
      </c>
      <c r="I106" s="151">
        <f t="shared" ca="1" si="59"/>
        <v>-947102.56333651114</v>
      </c>
      <c r="J106" s="152">
        <f t="shared" ca="1" si="61"/>
        <v>-0.1996279277970042</v>
      </c>
      <c r="K106" s="245"/>
      <c r="L106" s="151">
        <f t="shared" ref="L106:V106" ca="1" si="102">L146+L186</f>
        <v>1898618.2183317444</v>
      </c>
      <c r="M106" s="151">
        <f t="shared" ca="1" si="102"/>
        <v>1898618.2183317444</v>
      </c>
      <c r="N106" s="151">
        <f t="shared" ca="1" si="102"/>
        <v>1406421.5210620661</v>
      </c>
      <c r="O106" s="151">
        <f t="shared" ca="1" si="102"/>
        <v>1406001.070832816</v>
      </c>
      <c r="P106" s="151">
        <f t="shared" si="102"/>
        <v>492196.69726967852</v>
      </c>
      <c r="Q106" s="151">
        <f t="shared" si="102"/>
        <v>492617.14749892848</v>
      </c>
      <c r="R106" s="151">
        <f t="shared" si="102"/>
        <v>29080</v>
      </c>
      <c r="S106" s="151">
        <f t="shared" si="102"/>
        <v>29080</v>
      </c>
      <c r="T106" s="151">
        <f t="shared" ca="1" si="102"/>
        <v>1927698.2183317444</v>
      </c>
      <c r="U106" s="151">
        <f t="shared" ca="1" si="102"/>
        <v>1927698.2183317444</v>
      </c>
      <c r="V106" s="435">
        <f t="shared" ca="1" si="102"/>
        <v>33993.779999999992</v>
      </c>
      <c r="W106" s="220"/>
    </row>
    <row r="107" spans="1:31" outlineLevel="1" x14ac:dyDescent="0.2">
      <c r="A107" s="138"/>
      <c r="B107" s="139" t="s">
        <v>1</v>
      </c>
      <c r="C107" s="594">
        <f t="shared" ref="C107:H107" si="103">SUM(C70:C106)</f>
        <v>4238492288</v>
      </c>
      <c r="D107" s="594">
        <f t="shared" si="103"/>
        <v>235185814</v>
      </c>
      <c r="E107" s="594">
        <f t="shared" si="103"/>
        <v>2870078661.1605639</v>
      </c>
      <c r="F107" s="594">
        <f t="shared" si="103"/>
        <v>1133227812.8394363</v>
      </c>
      <c r="G107" s="594">
        <f t="shared" si="103"/>
        <v>4003306474</v>
      </c>
      <c r="H107" s="594">
        <f t="shared" ca="1" si="103"/>
        <v>4145818435.8669529</v>
      </c>
      <c r="I107" s="594">
        <f t="shared" ca="1" si="59"/>
        <v>142511961.8669529</v>
      </c>
      <c r="J107" s="141">
        <f t="shared" ca="1" si="61"/>
        <v>3.5598564035133347E-2</v>
      </c>
      <c r="L107" s="594">
        <f t="shared" ref="L107:U107" ca="1" si="104">SUM(L70:L106)</f>
        <v>2072909217.9334764</v>
      </c>
      <c r="M107" s="594">
        <f t="shared" ca="1" si="104"/>
        <v>2072909217.9334764</v>
      </c>
      <c r="N107" s="594">
        <f t="shared" ca="1" si="104"/>
        <v>1509001126.6022422</v>
      </c>
      <c r="O107" s="594">
        <f t="shared" ca="1" si="104"/>
        <v>1505320879.4960916</v>
      </c>
      <c r="P107" s="594">
        <f t="shared" si="104"/>
        <v>563908091.33123302</v>
      </c>
      <c r="Q107" s="594">
        <f t="shared" si="104"/>
        <v>567588338.43738353</v>
      </c>
      <c r="R107" s="594">
        <f t="shared" si="104"/>
        <v>119074714</v>
      </c>
      <c r="S107" s="594">
        <f t="shared" si="104"/>
        <v>119074714</v>
      </c>
      <c r="T107" s="594">
        <f t="shared" ca="1" si="104"/>
        <v>2191983931.9334769</v>
      </c>
      <c r="U107" s="594">
        <f t="shared" ca="1" si="104"/>
        <v>2191983931.9334769</v>
      </c>
      <c r="V107" s="140">
        <f ca="1">SUM(V70:V106)</f>
        <v>37114370.458489984</v>
      </c>
      <c r="W107" s="266"/>
    </row>
    <row r="108" spans="1:31" x14ac:dyDescent="0.2">
      <c r="A108" s="6"/>
      <c r="W108" s="266"/>
      <c r="X108" s="266"/>
      <c r="Y108" s="267"/>
      <c r="AA108" s="266"/>
      <c r="AB108" s="220"/>
    </row>
    <row r="109" spans="1:31" s="48" customFormat="1" ht="15" thickBot="1" x14ac:dyDescent="0.25">
      <c r="A109" s="702" t="s">
        <v>243</v>
      </c>
      <c r="B109" s="703"/>
      <c r="C109" s="703"/>
      <c r="D109" s="703"/>
      <c r="E109" s="703"/>
      <c r="F109" s="703"/>
      <c r="G109" s="703"/>
      <c r="H109" s="703"/>
      <c r="I109" s="703"/>
      <c r="J109" s="703"/>
      <c r="L109" s="704" t="str">
        <f>A109</f>
        <v>Operations Support</v>
      </c>
      <c r="M109" s="704"/>
      <c r="N109" s="704"/>
      <c r="O109" s="704"/>
      <c r="P109" s="704"/>
      <c r="Q109" s="704"/>
      <c r="R109" s="704"/>
      <c r="S109" s="704"/>
      <c r="T109" s="704" t="str">
        <f>A109</f>
        <v>Operations Support</v>
      </c>
      <c r="U109" s="704"/>
      <c r="V109" s="432" t="s">
        <v>331</v>
      </c>
      <c r="X109" s="696"/>
      <c r="Y109" s="696"/>
      <c r="Z109" s="5"/>
      <c r="AA109" s="696"/>
      <c r="AB109" s="696"/>
      <c r="AC109" s="220"/>
      <c r="AD109" s="696"/>
      <c r="AE109" s="696"/>
    </row>
    <row r="110" spans="1:31" outlineLevel="1" x14ac:dyDescent="0.2">
      <c r="A110" s="136">
        <v>3656</v>
      </c>
      <c r="B110" s="145" t="str">
        <f>B20</f>
        <v>UT-Arlington</v>
      </c>
      <c r="C110" s="596">
        <v>253532704</v>
      </c>
      <c r="D110" s="592">
        <f t="shared" ref="D110:D146" si="105">D20</f>
        <v>17629408</v>
      </c>
      <c r="E110" s="595">
        <v>152978709.380187</v>
      </c>
      <c r="F110" s="592">
        <f>G110-E110</f>
        <v>82924586.619812995</v>
      </c>
      <c r="G110" s="592">
        <f>C110-D110</f>
        <v>235903296</v>
      </c>
      <c r="H110" s="592">
        <f ca="1">L110+M110</f>
        <v>251737118.77575722</v>
      </c>
      <c r="I110" s="592">
        <f t="shared" ref="I110:I147" ca="1" si="106">H110-G110</f>
        <v>15833822.775757223</v>
      </c>
      <c r="J110" s="147">
        <f t="shared" ref="J110:J147" ca="1" si="107">IF(OR(I110=0,G110=0),0,I110/G110)</f>
        <v>6.7119972650815457E-2</v>
      </c>
      <c r="K110" s="245"/>
      <c r="L110" s="592">
        <f ca="1">SUMIF('Operations Support'!$A:$A,A110,'Operations Support'!$Z:$Z)</f>
        <v>125868559.38787861</v>
      </c>
      <c r="M110" s="592">
        <f ca="1">SUMIF('Operations Support'!$A:$A,A110,'Operations Support'!$AC:$AC)</f>
        <v>125868559.38787861</v>
      </c>
      <c r="N110" s="592">
        <f ca="1">L110-P110</f>
        <v>89208308.832550243</v>
      </c>
      <c r="O110" s="592">
        <f t="shared" ref="O110:O146" ca="1" si="108">M110-Q110</f>
        <v>89010509.493879512</v>
      </c>
      <c r="P110" s="592">
        <f>P20*0.82085994983</f>
        <v>36660250.555328369</v>
      </c>
      <c r="Q110" s="592">
        <f>Q20*0.82085994983</f>
        <v>36858049.8939991</v>
      </c>
      <c r="R110" s="592">
        <f t="shared" ref="R110:S113" si="109">R331</f>
        <v>10430739</v>
      </c>
      <c r="S110" s="592">
        <f t="shared" si="109"/>
        <v>10430739</v>
      </c>
      <c r="T110" s="592">
        <f ca="1">L110+R110</f>
        <v>136299298.3878786</v>
      </c>
      <c r="U110" s="592">
        <f ca="1">M110+S110</f>
        <v>136299298.3878786</v>
      </c>
      <c r="V110" s="240">
        <f ca="1">SUMIF('Operations Support'!A:A,Summary!A110,'Operations Support'!Y:Y)</f>
        <v>2253611.6399999997</v>
      </c>
      <c r="W110" s="220"/>
      <c r="X110" s="9">
        <v>136299296</v>
      </c>
      <c r="Y110" s="9">
        <v>136299298</v>
      </c>
      <c r="Z110" s="267"/>
      <c r="AA110" s="9">
        <f t="shared" ref="AA110:AA147" ca="1" si="110">T110-X110</f>
        <v>2.3878785967826843</v>
      </c>
      <c r="AB110" s="9">
        <f t="shared" ref="AB110:AB147" ca="1" si="111">U110-Y110</f>
        <v>0.38787859678268433</v>
      </c>
      <c r="AD110" s="271">
        <f t="shared" ref="AD110:AD147" ca="1" si="112">IFERROR(AA110/T110,0)</f>
        <v>1.751937555824604E-8</v>
      </c>
      <c r="AE110" s="271">
        <f t="shared" ref="AE110:AE147" ca="1" si="113">IFERROR(AB110/U110,0)</f>
        <v>2.8457857184184835E-9</v>
      </c>
    </row>
    <row r="111" spans="1:31" outlineLevel="1" x14ac:dyDescent="0.2">
      <c r="A111" s="137">
        <v>3658</v>
      </c>
      <c r="B111" s="142" t="str">
        <f>B21</f>
        <v>UT-Austin</v>
      </c>
      <c r="C111" s="143">
        <v>443278865</v>
      </c>
      <c r="D111" s="8">
        <f t="shared" si="105"/>
        <v>34920000</v>
      </c>
      <c r="E111" s="390">
        <v>285291870.53727376</v>
      </c>
      <c r="F111" s="8">
        <f t="shared" ref="F111:F146" si="114">G111-E111</f>
        <v>123066994.46272624</v>
      </c>
      <c r="G111" s="8">
        <f t="shared" ref="G111:G146" si="115">C111-D111</f>
        <v>408358865</v>
      </c>
      <c r="H111" s="8">
        <f t="shared" ref="H111:H146" ca="1" si="116">L111+M111</f>
        <v>419937225.34057075</v>
      </c>
      <c r="I111" s="8">
        <f t="shared" ca="1" si="106"/>
        <v>11578360.340570748</v>
      </c>
      <c r="J111" s="148">
        <f t="shared" ca="1" si="107"/>
        <v>2.8353395341547804E-2</v>
      </c>
      <c r="K111" s="245"/>
      <c r="L111" s="8">
        <f ca="1">SUMIF('Operations Support'!$A:$A,A111,'Operations Support'!$Z:$Z)</f>
        <v>209968612.67028537</v>
      </c>
      <c r="M111" s="8">
        <f ca="1">SUMIF('Operations Support'!$A:$A,A111,'Operations Support'!$AC:$AC)</f>
        <v>209968612.67028537</v>
      </c>
      <c r="N111" s="8">
        <f t="shared" ref="N111:N146" ca="1" si="117">L111-P111</f>
        <v>145767800.7543039</v>
      </c>
      <c r="O111" s="8">
        <f t="shared" ca="1" si="108"/>
        <v>145135087.6509946</v>
      </c>
      <c r="P111" s="8">
        <f t="shared" ref="P111:Q146" si="118">P21*0.82085994983</f>
        <v>64200811.915981472</v>
      </c>
      <c r="Q111" s="8">
        <f t="shared" si="118"/>
        <v>64833525.019290783</v>
      </c>
      <c r="R111" s="8">
        <f t="shared" si="109"/>
        <v>19410000</v>
      </c>
      <c r="S111" s="8">
        <f t="shared" si="109"/>
        <v>19410000</v>
      </c>
      <c r="T111" s="8">
        <f t="shared" ref="T111:T146" ca="1" si="119">L111+R111</f>
        <v>229378612.67028537</v>
      </c>
      <c r="U111" s="8">
        <f t="shared" ref="U111:U146" ca="1" si="120">M111+S111</f>
        <v>229378612.67028537</v>
      </c>
      <c r="V111" s="240">
        <f ca="1">SUMIF('Operations Support'!A:A,Summary!A111,'Operations Support'!Y:Y)</f>
        <v>3759379.7199999997</v>
      </c>
      <c r="W111" s="220"/>
      <c r="X111" s="8">
        <v>229378613</v>
      </c>
      <c r="Y111" s="8">
        <v>229378613</v>
      </c>
      <c r="Z111" s="267"/>
      <c r="AA111" s="8">
        <f t="shared" ca="1" si="110"/>
        <v>-0.32971462607383728</v>
      </c>
      <c r="AB111" s="8">
        <f t="shared" ca="1" si="111"/>
        <v>-0.32971462607383728</v>
      </c>
      <c r="AD111" s="272">
        <f t="shared" ca="1" si="112"/>
        <v>-1.4374253215480792E-9</v>
      </c>
      <c r="AE111" s="272">
        <f t="shared" ca="1" si="113"/>
        <v>-1.4374253215480792E-9</v>
      </c>
    </row>
    <row r="112" spans="1:31" outlineLevel="1" x14ac:dyDescent="0.2">
      <c r="A112" s="137">
        <v>9741</v>
      </c>
      <c r="B112" s="142" t="str">
        <f>B22</f>
        <v>UT-Dallas</v>
      </c>
      <c r="C112" s="143">
        <v>218398885</v>
      </c>
      <c r="D112" s="8">
        <f t="shared" si="105"/>
        <v>16952700</v>
      </c>
      <c r="E112" s="390">
        <v>124286658.32393226</v>
      </c>
      <c r="F112" s="8">
        <f t="shared" si="114"/>
        <v>77159526.67606774</v>
      </c>
      <c r="G112" s="8">
        <f t="shared" si="115"/>
        <v>201446185</v>
      </c>
      <c r="H112" s="8">
        <f t="shared" ca="1" si="116"/>
        <v>219200447.42342681</v>
      </c>
      <c r="I112" s="8">
        <f t="shared" ca="1" si="106"/>
        <v>17754262.423426807</v>
      </c>
      <c r="J112" s="148">
        <f t="shared" ca="1" si="107"/>
        <v>8.8134021616874045E-2</v>
      </c>
      <c r="K112" s="245"/>
      <c r="L112" s="8">
        <f ca="1">SUMIF('Operations Support'!$A:$A,A112,'Operations Support'!$Z:$Z)</f>
        <v>109600223.7117134</v>
      </c>
      <c r="M112" s="8">
        <f ca="1">SUMIF('Operations Support'!$A:$A,A112,'Operations Support'!$AC:$AC)</f>
        <v>109600223.7117134</v>
      </c>
      <c r="N112" s="8">
        <f t="shared" ca="1" si="117"/>
        <v>70086763.29482989</v>
      </c>
      <c r="O112" s="8">
        <f t="shared" ca="1" si="108"/>
        <v>69556133.155741379</v>
      </c>
      <c r="P112" s="8">
        <f t="shared" si="118"/>
        <v>39513460.416883513</v>
      </c>
      <c r="Q112" s="8">
        <f t="shared" si="118"/>
        <v>40044090.555972025</v>
      </c>
      <c r="R112" s="8">
        <f t="shared" si="109"/>
        <v>6790700</v>
      </c>
      <c r="S112" s="8">
        <f t="shared" si="109"/>
        <v>6790700</v>
      </c>
      <c r="T112" s="8">
        <f t="shared" ca="1" si="119"/>
        <v>116390923.7117134</v>
      </c>
      <c r="U112" s="8">
        <f t="shared" ca="1" si="120"/>
        <v>116390923.7117134</v>
      </c>
      <c r="V112" s="240">
        <f ca="1">SUMIF('Operations Support'!A:A,Summary!A112,'Operations Support'!Y:Y)</f>
        <v>1962335.4799999997</v>
      </c>
      <c r="W112" s="220"/>
      <c r="X112" s="8">
        <v>116390923</v>
      </c>
      <c r="Y112" s="8">
        <v>116390923</v>
      </c>
      <c r="Z112" s="267"/>
      <c r="AA112" s="8">
        <f t="shared" ca="1" si="110"/>
        <v>0.71171340346336365</v>
      </c>
      <c r="AB112" s="8">
        <f t="shared" ca="1" si="111"/>
        <v>0.71171340346336365</v>
      </c>
      <c r="AD112" s="272">
        <f t="shared" ca="1" si="112"/>
        <v>6.11485312399611E-9</v>
      </c>
      <c r="AE112" s="272">
        <f t="shared" ca="1" si="113"/>
        <v>6.11485312399611E-9</v>
      </c>
    </row>
    <row r="113" spans="1:31" outlineLevel="1" x14ac:dyDescent="0.2">
      <c r="A113" s="137">
        <v>3661</v>
      </c>
      <c r="B113" s="142" t="str">
        <f>B23</f>
        <v>UT-El Paso</v>
      </c>
      <c r="C113" s="143">
        <v>127570863</v>
      </c>
      <c r="D113" s="8">
        <f t="shared" si="105"/>
        <v>6015010</v>
      </c>
      <c r="E113" s="390">
        <v>92318186.523407489</v>
      </c>
      <c r="F113" s="8">
        <f t="shared" si="114"/>
        <v>29237666.476592511</v>
      </c>
      <c r="G113" s="8">
        <f t="shared" si="115"/>
        <v>121555853</v>
      </c>
      <c r="H113" s="8">
        <f t="shared" ca="1" si="116"/>
        <v>132643660.99144451</v>
      </c>
      <c r="I113" s="8">
        <f t="shared" ca="1" si="106"/>
        <v>11087807.991444513</v>
      </c>
      <c r="J113" s="148">
        <f t="shared" ca="1" si="107"/>
        <v>9.1215747475726347E-2</v>
      </c>
      <c r="K113" s="245"/>
      <c r="L113" s="8">
        <f ca="1">SUMIF('Operations Support'!$A:$A,A113,'Operations Support'!$Z:$Z)</f>
        <v>66321830.495722257</v>
      </c>
      <c r="M113" s="8">
        <f ca="1">SUMIF('Operations Support'!$A:$A,A113,'Operations Support'!$AC:$AC)</f>
        <v>66321830.495722257</v>
      </c>
      <c r="N113" s="8">
        <f t="shared" ca="1" si="117"/>
        <v>49532294.351039067</v>
      </c>
      <c r="O113" s="8">
        <f t="shared" ca="1" si="108"/>
        <v>49421821.377271041</v>
      </c>
      <c r="P113" s="8">
        <f t="shared" si="118"/>
        <v>16789536.14468319</v>
      </c>
      <c r="Q113" s="8">
        <f t="shared" si="118"/>
        <v>16900009.118451212</v>
      </c>
      <c r="R113" s="8">
        <f t="shared" si="109"/>
        <v>3184375</v>
      </c>
      <c r="S113" s="8">
        <f t="shared" si="109"/>
        <v>3184375</v>
      </c>
      <c r="T113" s="8">
        <f t="shared" ca="1" si="119"/>
        <v>69506205.495722264</v>
      </c>
      <c r="U113" s="8">
        <f t="shared" ca="1" si="120"/>
        <v>69506205.495722264</v>
      </c>
      <c r="V113" s="240">
        <f ca="1">SUMIF('Operations Support'!A:A,Summary!A113,'Operations Support'!Y:Y)</f>
        <v>1187458.17</v>
      </c>
      <c r="W113" s="220"/>
      <c r="X113" s="8">
        <v>69506205</v>
      </c>
      <c r="Y113" s="8">
        <v>69506205</v>
      </c>
      <c r="Z113" s="267"/>
      <c r="AA113" s="8">
        <f t="shared" ca="1" si="110"/>
        <v>0.49572226405143738</v>
      </c>
      <c r="AB113" s="8">
        <f t="shared" ca="1" si="111"/>
        <v>0.49572226405143738</v>
      </c>
      <c r="AD113" s="272">
        <f t="shared" ca="1" si="112"/>
        <v>7.1320576417014511E-9</v>
      </c>
      <c r="AE113" s="272">
        <f t="shared" ca="1" si="113"/>
        <v>7.1320576417014511E-9</v>
      </c>
    </row>
    <row r="114" spans="1:31" outlineLevel="1" x14ac:dyDescent="0.2">
      <c r="A114" s="137">
        <v>3599</v>
      </c>
      <c r="B114" s="142" t="str">
        <f>B24</f>
        <v>UT-Rio Grande Valley</v>
      </c>
      <c r="C114" s="143">
        <v>143975833</v>
      </c>
      <c r="D114" s="8">
        <f t="shared" si="105"/>
        <v>6710700</v>
      </c>
      <c r="E114" s="390">
        <v>101092597.68793166</v>
      </c>
      <c r="F114" s="8">
        <f>G114-E114</f>
        <v>36172535.312068343</v>
      </c>
      <c r="G114" s="8">
        <f>C114-D114</f>
        <v>137265133</v>
      </c>
      <c r="H114" s="8">
        <f ca="1">L114+M114</f>
        <v>146677516.21981004</v>
      </c>
      <c r="I114" s="8">
        <f t="shared" ca="1" si="106"/>
        <v>9412383.2198100388</v>
      </c>
      <c r="J114" s="148">
        <f t="shared" ca="1" si="107"/>
        <v>6.8570823588609636E-2</v>
      </c>
      <c r="K114" s="245"/>
      <c r="L114" s="8">
        <f ca="1">SUMIF('Operations Support'!$A:$A,A114,'Operations Support'!$Z:$Z)</f>
        <v>73338758.109905019</v>
      </c>
      <c r="M114" s="8">
        <f ca="1">SUMIF('Operations Support'!$A:$A,A114,'Operations Support'!$AC:$AC)</f>
        <v>73338758.109905019</v>
      </c>
      <c r="N114" s="8">
        <f ca="1">L114-P114</f>
        <v>54911988.886047602</v>
      </c>
      <c r="O114" s="8">
        <f ca="1">M114-Q114</f>
        <v>54893997.277667224</v>
      </c>
      <c r="P114" s="8">
        <f t="shared" si="118"/>
        <v>18426769.223857418</v>
      </c>
      <c r="Q114" s="8">
        <f t="shared" si="118"/>
        <v>18444760.832237791</v>
      </c>
      <c r="R114" s="8">
        <f>R335</f>
        <v>2810350</v>
      </c>
      <c r="S114" s="8">
        <f>S335</f>
        <v>2810350</v>
      </c>
      <c r="T114" s="8">
        <f t="shared" ca="1" si="119"/>
        <v>76149108.109905019</v>
      </c>
      <c r="U114" s="8">
        <f t="shared" ca="1" si="120"/>
        <v>76149108.109905019</v>
      </c>
      <c r="V114" s="240">
        <f ca="1">SUMIF('Operations Support'!A:A,Summary!A114,'Operations Support'!Y:Y)</f>
        <v>1313092.6399999999</v>
      </c>
      <c r="W114" s="220"/>
      <c r="X114" s="8">
        <v>76149108</v>
      </c>
      <c r="Y114" s="8">
        <v>76149108</v>
      </c>
      <c r="Z114" s="267"/>
      <c r="AA114" s="8">
        <f t="shared" ca="1" si="110"/>
        <v>0.10990501940250397</v>
      </c>
      <c r="AB114" s="8">
        <f t="shared" ca="1" si="111"/>
        <v>0.10990501940250397</v>
      </c>
      <c r="AD114" s="272">
        <f t="shared" ca="1" si="112"/>
        <v>1.4432870210886709E-9</v>
      </c>
      <c r="AE114" s="272">
        <f t="shared" ca="1" si="113"/>
        <v>1.4432870210886709E-9</v>
      </c>
    </row>
    <row r="115" spans="1:31" outlineLevel="1" x14ac:dyDescent="0.2">
      <c r="A115" s="137">
        <v>9930</v>
      </c>
      <c r="B115" s="142" t="str">
        <f t="shared" ref="B115:B146" si="121">B25</f>
        <v>UT-Permian Basin</v>
      </c>
      <c r="C115" s="143">
        <v>25385019</v>
      </c>
      <c r="D115" s="8">
        <f t="shared" si="105"/>
        <v>0</v>
      </c>
      <c r="E115" s="390">
        <v>14616776.893915407</v>
      </c>
      <c r="F115" s="8">
        <f t="shared" si="114"/>
        <v>10768242.106084593</v>
      </c>
      <c r="G115" s="8">
        <f t="shared" si="115"/>
        <v>25385019</v>
      </c>
      <c r="H115" s="8">
        <f t="shared" ca="1" si="116"/>
        <v>24751743.397970688</v>
      </c>
      <c r="I115" s="8">
        <f t="shared" ca="1" si="106"/>
        <v>-633275.6020293124</v>
      </c>
      <c r="J115" s="148">
        <f t="shared" ca="1" si="107"/>
        <v>-2.4946824031501114E-2</v>
      </c>
      <c r="K115" s="245"/>
      <c r="L115" s="8">
        <f ca="1">SUMIF('Operations Support'!$A:$A,A115,'Operations Support'!$Z:$Z)</f>
        <v>12375871.698985344</v>
      </c>
      <c r="M115" s="8">
        <f ca="1">SUMIF('Operations Support'!$A:$A,A115,'Operations Support'!$AC:$AC)</f>
        <v>12375871.698985344</v>
      </c>
      <c r="N115" s="8">
        <f t="shared" ca="1" si="117"/>
        <v>7213270.0509175183</v>
      </c>
      <c r="O115" s="8">
        <f t="shared" ca="1" si="108"/>
        <v>7193594.8587800432</v>
      </c>
      <c r="P115" s="8">
        <f t="shared" si="118"/>
        <v>5162601.6480678255</v>
      </c>
      <c r="Q115" s="8">
        <f t="shared" si="118"/>
        <v>5182276.8402053006</v>
      </c>
      <c r="R115" s="8">
        <f>R336</f>
        <v>0</v>
      </c>
      <c r="S115" s="8">
        <f>S336</f>
        <v>0</v>
      </c>
      <c r="T115" s="8">
        <f t="shared" ca="1" si="119"/>
        <v>12375871.698985344</v>
      </c>
      <c r="U115" s="8">
        <f t="shared" ca="1" si="120"/>
        <v>12375871.698985344</v>
      </c>
      <c r="V115" s="240">
        <f ca="1">SUMIF('Operations Support'!A:A,Summary!A115,'Operations Support'!Y:Y)</f>
        <v>221583.6</v>
      </c>
      <c r="W115" s="220"/>
      <c r="X115" s="8">
        <v>12375872</v>
      </c>
      <c r="Y115" s="8">
        <v>12375872</v>
      </c>
      <c r="Z115" s="267"/>
      <c r="AA115" s="8">
        <f t="shared" ca="1" si="110"/>
        <v>-0.30101465620100498</v>
      </c>
      <c r="AB115" s="8">
        <f t="shared" ca="1" si="111"/>
        <v>-0.30101465620100498</v>
      </c>
      <c r="AD115" s="272">
        <f t="shared" ca="1" si="112"/>
        <v>-2.4322703363649459E-8</v>
      </c>
      <c r="AE115" s="272">
        <f t="shared" ca="1" si="113"/>
        <v>-2.4322703363649459E-8</v>
      </c>
    </row>
    <row r="116" spans="1:31" outlineLevel="1" x14ac:dyDescent="0.2">
      <c r="A116" s="137">
        <v>10115</v>
      </c>
      <c r="B116" s="142" t="str">
        <f t="shared" si="121"/>
        <v>UT-San Antonio</v>
      </c>
      <c r="C116" s="143">
        <v>168605461</v>
      </c>
      <c r="D116" s="8">
        <f t="shared" si="105"/>
        <v>9506368</v>
      </c>
      <c r="E116" s="390">
        <v>117039440.5546629</v>
      </c>
      <c r="F116" s="8">
        <f t="shared" si="114"/>
        <v>42059652.445337102</v>
      </c>
      <c r="G116" s="8">
        <f t="shared" si="115"/>
        <v>159099093</v>
      </c>
      <c r="H116" s="8">
        <f t="shared" ca="1" si="116"/>
        <v>180334098.07680991</v>
      </c>
      <c r="I116" s="8">
        <f t="shared" ca="1" si="106"/>
        <v>21235005.076809913</v>
      </c>
      <c r="J116" s="148">
        <f t="shared" ca="1" si="107"/>
        <v>0.13347030882702715</v>
      </c>
      <c r="K116" s="245"/>
      <c r="L116" s="8">
        <f ca="1">SUMIF('Operations Support'!$A:$A,A116,'Operations Support'!$Z:$Z)</f>
        <v>90167049.038404956</v>
      </c>
      <c r="M116" s="8">
        <f ca="1">SUMIF('Operations Support'!$A:$A,A116,'Operations Support'!$AC:$AC)</f>
        <v>90167049.038404956</v>
      </c>
      <c r="N116" s="8">
        <f t="shared" ca="1" si="117"/>
        <v>68037396.177203447</v>
      </c>
      <c r="O116" s="8">
        <f t="shared" ca="1" si="108"/>
        <v>67964502.171938658</v>
      </c>
      <c r="P116" s="8">
        <f t="shared" si="118"/>
        <v>22129652.861201502</v>
      </c>
      <c r="Q116" s="8">
        <f t="shared" si="118"/>
        <v>22202546.866466306</v>
      </c>
      <c r="R116" s="8">
        <f t="shared" ref="R116:S135" si="122">R337</f>
        <v>4170246</v>
      </c>
      <c r="S116" s="8">
        <f t="shared" si="122"/>
        <v>4170246</v>
      </c>
      <c r="T116" s="8">
        <f t="shared" ca="1" si="119"/>
        <v>94337295.038404956</v>
      </c>
      <c r="U116" s="8">
        <f t="shared" ca="1" si="120"/>
        <v>94337295.038404956</v>
      </c>
      <c r="V116" s="240">
        <f ca="1">SUMIF('Operations Support'!A:A,Summary!A116,'Operations Support'!Y:Y)</f>
        <v>1614394.5100000002</v>
      </c>
      <c r="W116" s="220"/>
      <c r="X116" s="8">
        <v>94337296</v>
      </c>
      <c r="Y116" s="8">
        <v>94337297</v>
      </c>
      <c r="Z116" s="267"/>
      <c r="AA116" s="8">
        <f t="shared" ca="1" si="110"/>
        <v>-0.96159504354000092</v>
      </c>
      <c r="AB116" s="8">
        <f t="shared" ca="1" si="111"/>
        <v>-1.9615950435400009</v>
      </c>
      <c r="AD116" s="272">
        <f t="shared" ca="1" si="112"/>
        <v>-1.0193158953185303E-8</v>
      </c>
      <c r="AE116" s="272">
        <f t="shared" ca="1" si="113"/>
        <v>-2.0793420489122892E-8</v>
      </c>
    </row>
    <row r="117" spans="1:31" outlineLevel="1" x14ac:dyDescent="0.2">
      <c r="A117" s="137">
        <v>11163</v>
      </c>
      <c r="B117" s="142" t="str">
        <f t="shared" si="121"/>
        <v>UT-Tyler</v>
      </c>
      <c r="C117" s="143">
        <v>50748667</v>
      </c>
      <c r="D117" s="8">
        <f t="shared" si="105"/>
        <v>0</v>
      </c>
      <c r="E117" s="390">
        <v>37056910.466032892</v>
      </c>
      <c r="F117" s="8">
        <f t="shared" si="114"/>
        <v>13691756.533967108</v>
      </c>
      <c r="G117" s="8">
        <f t="shared" si="115"/>
        <v>50748667</v>
      </c>
      <c r="H117" s="8">
        <f t="shared" ca="1" si="116"/>
        <v>50985513.288257778</v>
      </c>
      <c r="I117" s="8">
        <f t="shared" ca="1" si="106"/>
        <v>236846.28825777769</v>
      </c>
      <c r="J117" s="148">
        <f t="shared" ca="1" si="107"/>
        <v>4.667044520751209E-3</v>
      </c>
      <c r="K117" s="245"/>
      <c r="L117" s="8">
        <f ca="1">SUMIF('Operations Support'!$A:$A,A117,'Operations Support'!$Z:$Z)</f>
        <v>25492756.644128889</v>
      </c>
      <c r="M117" s="8">
        <f ca="1">SUMIF('Operations Support'!$A:$A,A117,'Operations Support'!$AC:$AC)</f>
        <v>25492756.644128889</v>
      </c>
      <c r="N117" s="8">
        <f t="shared" ca="1" si="117"/>
        <v>18806249.841560364</v>
      </c>
      <c r="O117" s="8">
        <f t="shared" ca="1" si="108"/>
        <v>18776574.933514059</v>
      </c>
      <c r="P117" s="8">
        <f t="shared" si="118"/>
        <v>6686506.8025685251</v>
      </c>
      <c r="Q117" s="8">
        <f t="shared" si="118"/>
        <v>6716181.7106148293</v>
      </c>
      <c r="R117" s="8">
        <f t="shared" si="122"/>
        <v>0</v>
      </c>
      <c r="S117" s="8">
        <f t="shared" si="122"/>
        <v>0</v>
      </c>
      <c r="T117" s="8">
        <f t="shared" ca="1" si="119"/>
        <v>25492756.644128889</v>
      </c>
      <c r="U117" s="8">
        <f t="shared" ca="1" si="120"/>
        <v>25492756.644128889</v>
      </c>
      <c r="V117" s="240">
        <f ca="1">SUMIF('Operations Support'!A:A,Summary!A117,'Operations Support'!Y:Y)</f>
        <v>456434.66000000003</v>
      </c>
      <c r="W117" s="220"/>
      <c r="X117" s="8">
        <v>25492758</v>
      </c>
      <c r="Y117" s="8">
        <v>25492757</v>
      </c>
      <c r="Z117" s="267"/>
      <c r="AA117" s="8">
        <f t="shared" ca="1" si="110"/>
        <v>-1.3558711111545563</v>
      </c>
      <c r="AB117" s="8">
        <f t="shared" ca="1" si="111"/>
        <v>-0.35587111115455627</v>
      </c>
      <c r="AD117" s="272">
        <f t="shared" ca="1" si="112"/>
        <v>-5.3186523924505441E-8</v>
      </c>
      <c r="AE117" s="272">
        <f t="shared" ca="1" si="113"/>
        <v>-1.395969514487619E-8</v>
      </c>
    </row>
    <row r="118" spans="1:31" outlineLevel="1" x14ac:dyDescent="0.2">
      <c r="A118" s="137">
        <v>3632</v>
      </c>
      <c r="B118" s="144" t="str">
        <f t="shared" si="121"/>
        <v>TAMU</v>
      </c>
      <c r="C118" s="143">
        <v>556248355</v>
      </c>
      <c r="D118" s="8">
        <f t="shared" si="105"/>
        <v>21136966</v>
      </c>
      <c r="E118" s="390">
        <v>425032909.77497458</v>
      </c>
      <c r="F118" s="8">
        <f t="shared" si="114"/>
        <v>110078479.22502542</v>
      </c>
      <c r="G118" s="8">
        <f t="shared" si="115"/>
        <v>535111389</v>
      </c>
      <c r="H118" s="8">
        <f t="shared" ca="1" si="116"/>
        <v>564922719.63082922</v>
      </c>
      <c r="I118" s="8">
        <f t="shared" ca="1" si="106"/>
        <v>29811330.630829215</v>
      </c>
      <c r="J118" s="148">
        <f t="shared" ca="1" si="107"/>
        <v>5.57105141913345E-2</v>
      </c>
      <c r="K118" s="245"/>
      <c r="L118" s="8">
        <f ca="1">SUMIF('Operations Support'!$A:$A,A118,'Operations Support'!$Z:$Z)</f>
        <v>282461359.81541461</v>
      </c>
      <c r="M118" s="8">
        <f ca="1">SUMIF('Operations Support'!$A:$A,A118,'Operations Support'!$AC:$AC)</f>
        <v>282461359.81541461</v>
      </c>
      <c r="N118" s="8">
        <f t="shared" ca="1" si="117"/>
        <v>225267824.60717657</v>
      </c>
      <c r="O118" s="8">
        <f t="shared" ca="1" si="108"/>
        <v>224751751.59843835</v>
      </c>
      <c r="P118" s="8">
        <f t="shared" si="118"/>
        <v>57193535.208238028</v>
      </c>
      <c r="Q118" s="8">
        <f t="shared" si="118"/>
        <v>57709608.216976248</v>
      </c>
      <c r="R118" s="8">
        <f t="shared" si="122"/>
        <v>10611586</v>
      </c>
      <c r="S118" s="8">
        <f t="shared" si="122"/>
        <v>10611586</v>
      </c>
      <c r="T118" s="8">
        <f t="shared" ca="1" si="119"/>
        <v>293072945.81541461</v>
      </c>
      <c r="U118" s="8">
        <f t="shared" ca="1" si="120"/>
        <v>293072945.81541461</v>
      </c>
      <c r="V118" s="240">
        <f ca="1">SUMIF('Operations Support'!A:A,Summary!A118,'Operations Support'!Y:Y)</f>
        <v>5057324.9700000007</v>
      </c>
      <c r="W118" s="220"/>
      <c r="X118" s="8">
        <v>293072944</v>
      </c>
      <c r="Y118" s="8">
        <v>293072944</v>
      </c>
      <c r="Z118" s="267"/>
      <c r="AA118" s="8">
        <f t="shared" ca="1" si="110"/>
        <v>1.8154146075248718</v>
      </c>
      <c r="AB118" s="8">
        <f t="shared" ca="1" si="111"/>
        <v>1.8154146075248718</v>
      </c>
      <c r="AD118" s="272">
        <f t="shared" ca="1" si="112"/>
        <v>6.19441211973305E-9</v>
      </c>
      <c r="AE118" s="272">
        <f t="shared" ca="1" si="113"/>
        <v>6.19441211973305E-9</v>
      </c>
    </row>
    <row r="119" spans="1:31" outlineLevel="1" x14ac:dyDescent="0.2">
      <c r="A119" s="137">
        <v>10298</v>
      </c>
      <c r="B119" s="142" t="str">
        <f t="shared" si="121"/>
        <v>TAMU-Galveston</v>
      </c>
      <c r="C119" s="143">
        <v>21794055</v>
      </c>
      <c r="D119" s="8">
        <f t="shared" si="105"/>
        <v>382042</v>
      </c>
      <c r="E119" s="390">
        <v>16261447.399004735</v>
      </c>
      <c r="F119" s="8">
        <f t="shared" si="114"/>
        <v>5150565.6009952649</v>
      </c>
      <c r="G119" s="8">
        <f t="shared" si="115"/>
        <v>21412013</v>
      </c>
      <c r="H119" s="8">
        <f t="shared" ca="1" si="116"/>
        <v>18755271.538772926</v>
      </c>
      <c r="I119" s="8">
        <f t="shared" ca="1" si="106"/>
        <v>-2656741.4612270743</v>
      </c>
      <c r="J119" s="148">
        <f t="shared" ca="1" si="107"/>
        <v>-0.12407714590996533</v>
      </c>
      <c r="K119" s="245"/>
      <c r="L119" s="8">
        <f ca="1">SUMIF('Operations Support'!$A:$A,A119,'Operations Support'!$Z:$Z)</f>
        <v>9377635.7693864629</v>
      </c>
      <c r="M119" s="8">
        <f ca="1">SUMIF('Operations Support'!$A:$A,A119,'Operations Support'!$AC:$AC)</f>
        <v>9377635.7693864629</v>
      </c>
      <c r="N119" s="8">
        <f t="shared" ca="1" si="117"/>
        <v>7588656.8781667603</v>
      </c>
      <c r="O119" s="8">
        <f t="shared" ca="1" si="108"/>
        <v>7578981.4019381143</v>
      </c>
      <c r="P119" s="8">
        <f t="shared" si="118"/>
        <v>1788978.8912197025</v>
      </c>
      <c r="Q119" s="8">
        <f t="shared" si="118"/>
        <v>1798654.3674483488</v>
      </c>
      <c r="R119" s="8">
        <f t="shared" si="122"/>
        <v>138500</v>
      </c>
      <c r="S119" s="8">
        <f t="shared" si="122"/>
        <v>138500</v>
      </c>
      <c r="T119" s="8">
        <f t="shared" ca="1" si="119"/>
        <v>9516135.7693864629</v>
      </c>
      <c r="U119" s="8">
        <f t="shared" ca="1" si="120"/>
        <v>9516135.7693864629</v>
      </c>
      <c r="V119" s="240">
        <f ca="1">SUMIF('Operations Support'!A:A,Summary!A119,'Operations Support'!Y:Y)</f>
        <v>167901.73200000002</v>
      </c>
      <c r="W119" s="220"/>
      <c r="X119" s="8">
        <v>9516136</v>
      </c>
      <c r="Y119" s="8">
        <v>9516136</v>
      </c>
      <c r="Z119" s="267"/>
      <c r="AA119" s="8">
        <f t="shared" ca="1" si="110"/>
        <v>-0.23061353713274002</v>
      </c>
      <c r="AB119" s="8">
        <f t="shared" ca="1" si="111"/>
        <v>-0.23061353713274002</v>
      </c>
      <c r="AD119" s="272">
        <f t="shared" ca="1" si="112"/>
        <v>-2.4233947762139636E-8</v>
      </c>
      <c r="AE119" s="272">
        <f t="shared" ca="1" si="113"/>
        <v>-2.4233947762139636E-8</v>
      </c>
    </row>
    <row r="120" spans="1:31" outlineLevel="1" x14ac:dyDescent="0.2">
      <c r="A120" s="137">
        <v>3630</v>
      </c>
      <c r="B120" s="142" t="str">
        <f t="shared" si="121"/>
        <v>Prairie View</v>
      </c>
      <c r="C120" s="143">
        <v>48199053</v>
      </c>
      <c r="D120" s="8">
        <f t="shared" si="105"/>
        <v>1527128</v>
      </c>
      <c r="E120" s="390">
        <v>28102940.234800227</v>
      </c>
      <c r="F120" s="8">
        <f t="shared" si="114"/>
        <v>18568984.765199773</v>
      </c>
      <c r="G120" s="8">
        <f t="shared" si="115"/>
        <v>46671925</v>
      </c>
      <c r="H120" s="8">
        <f t="shared" ca="1" si="116"/>
        <v>47274808.24662187</v>
      </c>
      <c r="I120" s="8">
        <f t="shared" ca="1" si="106"/>
        <v>602883.2466218695</v>
      </c>
      <c r="J120" s="148">
        <f t="shared" ca="1" si="107"/>
        <v>1.2917471191125489E-2</v>
      </c>
      <c r="K120" s="245"/>
      <c r="L120" s="8">
        <f ca="1">SUMIF('Operations Support'!$A:$A,A120,'Operations Support'!$Z:$Z)</f>
        <v>23637404.123310935</v>
      </c>
      <c r="M120" s="8">
        <f ca="1">SUMIF('Operations Support'!$A:$A,A120,'Operations Support'!$AC:$AC)</f>
        <v>23637404.123310935</v>
      </c>
      <c r="N120" s="8">
        <f t="shared" ca="1" si="117"/>
        <v>13136484.262874873</v>
      </c>
      <c r="O120" s="8">
        <f t="shared" ca="1" si="108"/>
        <v>13073759.891528515</v>
      </c>
      <c r="P120" s="8">
        <f t="shared" si="118"/>
        <v>10500919.860436061</v>
      </c>
      <c r="Q120" s="8">
        <f t="shared" si="118"/>
        <v>10563644.23178242</v>
      </c>
      <c r="R120" s="8">
        <f t="shared" si="122"/>
        <v>743331</v>
      </c>
      <c r="S120" s="8">
        <f t="shared" si="122"/>
        <v>743331</v>
      </c>
      <c r="T120" s="8">
        <f t="shared" ca="1" si="119"/>
        <v>24380735.123310935</v>
      </c>
      <c r="U120" s="8">
        <f t="shared" ca="1" si="120"/>
        <v>24380735.123310935</v>
      </c>
      <c r="V120" s="240">
        <f ca="1">SUMIF('Operations Support'!A:A,Summary!A120,'Operations Support'!Y:Y)</f>
        <v>423215.53</v>
      </c>
      <c r="W120" s="220"/>
      <c r="X120" s="8">
        <v>24380735</v>
      </c>
      <c r="Y120" s="8">
        <v>24380735</v>
      </c>
      <c r="Z120" s="267"/>
      <c r="AA120" s="8">
        <f t="shared" ca="1" si="110"/>
        <v>0.12331093475222588</v>
      </c>
      <c r="AB120" s="8">
        <f t="shared" ca="1" si="111"/>
        <v>0.12331093475222588</v>
      </c>
      <c r="AD120" s="272">
        <f t="shared" ca="1" si="112"/>
        <v>5.0577201273281414E-9</v>
      </c>
      <c r="AE120" s="272">
        <f t="shared" ca="1" si="113"/>
        <v>5.0577201273281414E-9</v>
      </c>
    </row>
    <row r="121" spans="1:31" outlineLevel="1" x14ac:dyDescent="0.2">
      <c r="A121" s="137">
        <v>3631</v>
      </c>
      <c r="B121" s="142" t="str">
        <f t="shared" si="121"/>
        <v>Tarleton</v>
      </c>
      <c r="C121" s="143">
        <v>67877126</v>
      </c>
      <c r="D121" s="8">
        <f t="shared" si="105"/>
        <v>2483408</v>
      </c>
      <c r="E121" s="390">
        <v>51028555.340595014</v>
      </c>
      <c r="F121" s="8">
        <f t="shared" si="114"/>
        <v>14365162.659404986</v>
      </c>
      <c r="G121" s="8">
        <f t="shared" si="115"/>
        <v>65393718</v>
      </c>
      <c r="H121" s="8">
        <f t="shared" ca="1" si="116"/>
        <v>66036480.193156108</v>
      </c>
      <c r="I121" s="8">
        <f t="shared" ca="1" si="106"/>
        <v>642762.19315610826</v>
      </c>
      <c r="J121" s="148">
        <f t="shared" ca="1" si="107"/>
        <v>9.8291122268978227E-3</v>
      </c>
      <c r="K121" s="245"/>
      <c r="L121" s="8">
        <f ca="1">SUMIF('Operations Support'!$A:$A,A121,'Operations Support'!$Z:$Z)</f>
        <v>33018240.096578054</v>
      </c>
      <c r="M121" s="8">
        <f ca="1">SUMIF('Operations Support'!$A:$A,A121,'Operations Support'!$AC:$AC)</f>
        <v>33018240.096578054</v>
      </c>
      <c r="N121" s="8">
        <f t="shared" ca="1" si="117"/>
        <v>25701643.659099869</v>
      </c>
      <c r="O121" s="8">
        <f t="shared" ca="1" si="108"/>
        <v>25685351.230815645</v>
      </c>
      <c r="P121" s="8">
        <f t="shared" si="118"/>
        <v>7316596.4374781838</v>
      </c>
      <c r="Q121" s="8">
        <f t="shared" si="118"/>
        <v>7332888.8657624098</v>
      </c>
      <c r="R121" s="8">
        <f t="shared" si="122"/>
        <v>1330971</v>
      </c>
      <c r="S121" s="8">
        <f t="shared" si="122"/>
        <v>1330971</v>
      </c>
      <c r="T121" s="8">
        <f t="shared" ca="1" si="119"/>
        <v>34349211.096578054</v>
      </c>
      <c r="U121" s="8">
        <f t="shared" ca="1" si="120"/>
        <v>34349211.096578054</v>
      </c>
      <c r="V121" s="240">
        <f ca="1">SUMIF('Operations Support'!A:A,Summary!A121,'Operations Support'!Y:Y)</f>
        <v>591174.55999999982</v>
      </c>
      <c r="W121" s="220"/>
      <c r="X121" s="8">
        <v>34349212</v>
      </c>
      <c r="Y121" s="8">
        <v>34349212</v>
      </c>
      <c r="Z121" s="267"/>
      <c r="AA121" s="8">
        <f t="shared" ca="1" si="110"/>
        <v>-0.90342194586992264</v>
      </c>
      <c r="AB121" s="8">
        <f t="shared" ca="1" si="111"/>
        <v>-0.90342194586992264</v>
      </c>
      <c r="AD121" s="272">
        <f t="shared" ca="1" si="112"/>
        <v>-2.630109737687465E-8</v>
      </c>
      <c r="AE121" s="272">
        <f t="shared" ca="1" si="113"/>
        <v>-2.630109737687465E-8</v>
      </c>
    </row>
    <row r="122" spans="1:31" outlineLevel="1" x14ac:dyDescent="0.2">
      <c r="A122" s="137">
        <v>42295</v>
      </c>
      <c r="B122" s="142" t="str">
        <f t="shared" si="121"/>
        <v>TAMU-Central</v>
      </c>
      <c r="C122" s="143">
        <v>13559607</v>
      </c>
      <c r="D122" s="8">
        <f t="shared" si="105"/>
        <v>412440</v>
      </c>
      <c r="E122" s="390">
        <v>10637886.202646669</v>
      </c>
      <c r="F122" s="8">
        <f>G122-E122</f>
        <v>2509280.797353331</v>
      </c>
      <c r="G122" s="8">
        <f>C122-D122</f>
        <v>13147167</v>
      </c>
      <c r="H122" s="8">
        <f t="shared" ca="1" si="116"/>
        <v>12073680.363989903</v>
      </c>
      <c r="I122" s="8">
        <f t="shared" ca="1" si="106"/>
        <v>-1073486.6360100973</v>
      </c>
      <c r="J122" s="148">
        <f t="shared" ca="1" si="107"/>
        <v>-8.165155550318158E-2</v>
      </c>
      <c r="K122" s="245"/>
      <c r="L122" s="8">
        <f ca="1">SUMIF('Operations Support'!$A:$A,A122,'Operations Support'!$Z:$Z)</f>
        <v>6036840.1819949513</v>
      </c>
      <c r="M122" s="8">
        <f ca="1">SUMIF('Operations Support'!$A:$A,A122,'Operations Support'!$AC:$AC)</f>
        <v>6036840.1819949513</v>
      </c>
      <c r="N122" s="8">
        <f t="shared" ca="1" si="117"/>
        <v>4617959.9537752513</v>
      </c>
      <c r="O122" s="8">
        <f t="shared" ca="1" si="108"/>
        <v>4613116.8800712544</v>
      </c>
      <c r="P122" s="8">
        <f t="shared" si="118"/>
        <v>1418880.2282197</v>
      </c>
      <c r="Q122" s="8">
        <f t="shared" si="118"/>
        <v>1423723.3019236971</v>
      </c>
      <c r="R122" s="8">
        <f t="shared" si="122"/>
        <v>206220</v>
      </c>
      <c r="S122" s="8">
        <f t="shared" si="122"/>
        <v>206220</v>
      </c>
      <c r="T122" s="8">
        <f t="shared" ca="1" si="119"/>
        <v>6243060.1819949513</v>
      </c>
      <c r="U122" s="8">
        <f t="shared" ca="1" si="120"/>
        <v>6243060.1819949513</v>
      </c>
      <c r="V122" s="240">
        <f ca="1">SUMIF('Operations Support'!A:A,Summary!A122,'Operations Support'!Y:Y)</f>
        <v>108086.51000000001</v>
      </c>
      <c r="W122" s="220"/>
      <c r="X122" s="8">
        <v>6243060</v>
      </c>
      <c r="Y122" s="8">
        <v>6243060</v>
      </c>
      <c r="Z122" s="267"/>
      <c r="AA122" s="8">
        <f t="shared" ca="1" si="110"/>
        <v>0.18199495133012533</v>
      </c>
      <c r="AB122" s="8">
        <f t="shared" ca="1" si="111"/>
        <v>0.18199495133012533</v>
      </c>
      <c r="AD122" s="272">
        <f t="shared" ca="1" si="112"/>
        <v>2.9151561257570544E-8</v>
      </c>
      <c r="AE122" s="272">
        <f t="shared" ca="1" si="113"/>
        <v>2.9151561257570544E-8</v>
      </c>
    </row>
    <row r="123" spans="1:31" outlineLevel="1" x14ac:dyDescent="0.2">
      <c r="A123" s="137">
        <v>11161</v>
      </c>
      <c r="B123" s="142" t="str">
        <f t="shared" si="121"/>
        <v>TAMU-CC</v>
      </c>
      <c r="C123" s="143">
        <v>61759001</v>
      </c>
      <c r="D123" s="8">
        <f t="shared" si="105"/>
        <v>1661226</v>
      </c>
      <c r="E123" s="390">
        <v>39699194.662165642</v>
      </c>
      <c r="F123" s="8">
        <f t="shared" si="114"/>
        <v>20398580.337834358</v>
      </c>
      <c r="G123" s="8">
        <f t="shared" si="115"/>
        <v>60097775</v>
      </c>
      <c r="H123" s="8">
        <f t="shared" ca="1" si="116"/>
        <v>64431534.773468167</v>
      </c>
      <c r="I123" s="8">
        <f t="shared" ca="1" si="106"/>
        <v>4333759.7734681666</v>
      </c>
      <c r="J123" s="148">
        <f t="shared" ca="1" si="107"/>
        <v>7.211181734212567E-2</v>
      </c>
      <c r="K123" s="245"/>
      <c r="L123" s="8">
        <f ca="1">SUMIF('Operations Support'!$A:$A,A123,'Operations Support'!$Z:$Z)</f>
        <v>32215767.386734083</v>
      </c>
      <c r="M123" s="8">
        <f ca="1">SUMIF('Operations Support'!$A:$A,A123,'Operations Support'!$AC:$AC)</f>
        <v>32215767.386734083</v>
      </c>
      <c r="N123" s="8">
        <f t="shared" ca="1" si="117"/>
        <v>21859591.402971447</v>
      </c>
      <c r="O123" s="8">
        <f t="shared" ca="1" si="108"/>
        <v>21848293.907481939</v>
      </c>
      <c r="P123" s="8">
        <f t="shared" si="118"/>
        <v>10356175.983762637</v>
      </c>
      <c r="Q123" s="8">
        <f t="shared" si="118"/>
        <v>10367473.479252147</v>
      </c>
      <c r="R123" s="8">
        <f t="shared" si="122"/>
        <v>1007854</v>
      </c>
      <c r="S123" s="8">
        <f t="shared" si="122"/>
        <v>1007854</v>
      </c>
      <c r="T123" s="8">
        <f t="shared" ca="1" si="119"/>
        <v>33223621.386734083</v>
      </c>
      <c r="U123" s="8">
        <f t="shared" ca="1" si="120"/>
        <v>33223621.386734083</v>
      </c>
      <c r="V123" s="240">
        <f ca="1">SUMIF('Operations Support'!A:A,Summary!A123,'Operations Support'!Y:Y)</f>
        <v>576806.70000000007</v>
      </c>
      <c r="W123" s="220"/>
      <c r="X123" s="8">
        <v>33223622</v>
      </c>
      <c r="Y123" s="8">
        <v>33223622</v>
      </c>
      <c r="Z123" s="267"/>
      <c r="AA123" s="8">
        <f t="shared" ca="1" si="110"/>
        <v>-0.61326591670513153</v>
      </c>
      <c r="AB123" s="8">
        <f t="shared" ca="1" si="111"/>
        <v>-0.61326591670513153</v>
      </c>
      <c r="AD123" s="272">
        <f t="shared" ca="1" si="112"/>
        <v>-1.8458731803090059E-8</v>
      </c>
      <c r="AE123" s="272">
        <f t="shared" ca="1" si="113"/>
        <v>-1.8458731803090059E-8</v>
      </c>
    </row>
    <row r="124" spans="1:31" outlineLevel="1" x14ac:dyDescent="0.2">
      <c r="A124" s="137">
        <v>3639</v>
      </c>
      <c r="B124" s="142" t="str">
        <f t="shared" si="121"/>
        <v>TAMU-Kingsville</v>
      </c>
      <c r="C124" s="143">
        <v>62261378</v>
      </c>
      <c r="D124" s="8">
        <f t="shared" si="105"/>
        <v>2952940</v>
      </c>
      <c r="E124" s="390">
        <v>31728394.313083611</v>
      </c>
      <c r="F124" s="8">
        <f t="shared" si="114"/>
        <v>27580043.686916389</v>
      </c>
      <c r="G124" s="8">
        <f t="shared" si="115"/>
        <v>59308438</v>
      </c>
      <c r="H124" s="8">
        <f t="shared" ca="1" si="116"/>
        <v>47460732.619099438</v>
      </c>
      <c r="I124" s="8">
        <f t="shared" ca="1" si="106"/>
        <v>-11847705.380900562</v>
      </c>
      <c r="J124" s="148">
        <f t="shared" ca="1" si="107"/>
        <v>-0.19976424570312512</v>
      </c>
      <c r="K124" s="245"/>
      <c r="L124" s="8">
        <f ca="1">SUMIF('Operations Support'!$A:$A,A124,'Operations Support'!$Z:$Z)</f>
        <v>23730366.309549719</v>
      </c>
      <c r="M124" s="8">
        <f ca="1">SUMIF('Operations Support'!$A:$A,A124,'Operations Support'!$AC:$AC)</f>
        <v>23730366.309549719</v>
      </c>
      <c r="N124" s="8">
        <f t="shared" ca="1" si="117"/>
        <v>14844036.927431777</v>
      </c>
      <c r="O124" s="8">
        <f t="shared" ca="1" si="108"/>
        <v>14740230.157316325</v>
      </c>
      <c r="P124" s="8">
        <f t="shared" si="118"/>
        <v>8886329.382117942</v>
      </c>
      <c r="Q124" s="8">
        <f t="shared" si="118"/>
        <v>8990136.1522333939</v>
      </c>
      <c r="R124" s="8">
        <f t="shared" si="122"/>
        <v>783200</v>
      </c>
      <c r="S124" s="8">
        <f t="shared" si="122"/>
        <v>783200</v>
      </c>
      <c r="T124" s="8">
        <f t="shared" ca="1" si="119"/>
        <v>24513566.309549719</v>
      </c>
      <c r="U124" s="8">
        <f t="shared" ca="1" si="120"/>
        <v>24513566.309549719</v>
      </c>
      <c r="V124" s="240">
        <f ca="1">SUMIF('Operations Support'!A:A,Summary!A124,'Operations Support'!Y:Y)</f>
        <v>424879.97000000015</v>
      </c>
      <c r="W124" s="220"/>
      <c r="X124" s="8">
        <v>24513566</v>
      </c>
      <c r="Y124" s="8">
        <v>24513566</v>
      </c>
      <c r="Z124" s="267"/>
      <c r="AA124" s="8">
        <f t="shared" ca="1" si="110"/>
        <v>0.3095497190952301</v>
      </c>
      <c r="AB124" s="8">
        <f t="shared" ca="1" si="111"/>
        <v>0.3095497190952301</v>
      </c>
      <c r="AD124" s="272">
        <f t="shared" ca="1" si="112"/>
        <v>1.2627690120088287E-8</v>
      </c>
      <c r="AE124" s="272">
        <f t="shared" ca="1" si="113"/>
        <v>1.2627690120088287E-8</v>
      </c>
    </row>
    <row r="125" spans="1:31" outlineLevel="1" x14ac:dyDescent="0.2">
      <c r="A125" s="137">
        <v>42485</v>
      </c>
      <c r="B125" s="142" t="str">
        <f t="shared" si="121"/>
        <v>TAMU-San Antonio</v>
      </c>
      <c r="C125" s="143">
        <v>26081703</v>
      </c>
      <c r="D125" s="8">
        <f t="shared" si="105"/>
        <v>1487438</v>
      </c>
      <c r="E125" s="390">
        <v>17426457.238256201</v>
      </c>
      <c r="F125" s="8">
        <f>G125-E125</f>
        <v>7167807.7617437989</v>
      </c>
      <c r="G125" s="8">
        <f>C125-D125</f>
        <v>24594265</v>
      </c>
      <c r="H125" s="8">
        <f t="shared" ca="1" si="116"/>
        <v>28900135.439553317</v>
      </c>
      <c r="I125" s="8">
        <f t="shared" ca="1" si="106"/>
        <v>4305870.4395533167</v>
      </c>
      <c r="J125" s="148">
        <f t="shared" ca="1" si="107"/>
        <v>0.17507619925024459</v>
      </c>
      <c r="K125" s="245"/>
      <c r="L125" s="8">
        <f ca="1">SUMIF('Operations Support'!$A:$A,A125,'Operations Support'!$Z:$Z)</f>
        <v>14450067.719776658</v>
      </c>
      <c r="M125" s="8">
        <f ca="1">SUMIF('Operations Support'!$A:$A,A125,'Operations Support'!$AC:$AC)</f>
        <v>14450067.719776658</v>
      </c>
      <c r="N125" s="8">
        <f t="shared" ca="1" si="117"/>
        <v>10556174.076406883</v>
      </c>
      <c r="O125" s="8">
        <f t="shared" ca="1" si="108"/>
        <v>10550526.559952052</v>
      </c>
      <c r="P125" s="8">
        <f t="shared" si="118"/>
        <v>3893893.6433697753</v>
      </c>
      <c r="Q125" s="8">
        <f t="shared" si="118"/>
        <v>3899541.1598246056</v>
      </c>
      <c r="R125" s="8">
        <f t="shared" si="122"/>
        <v>861274</v>
      </c>
      <c r="S125" s="8">
        <f t="shared" si="122"/>
        <v>861274</v>
      </c>
      <c r="T125" s="8">
        <f t="shared" ca="1" si="119"/>
        <v>15311341.719776658</v>
      </c>
      <c r="U125" s="8">
        <f t="shared" ca="1" si="120"/>
        <v>15311341.719776658</v>
      </c>
      <c r="V125" s="240">
        <f ca="1">SUMIF('Operations Support'!A:A,Summary!A125,'Operations Support'!Y:Y)</f>
        <v>258721.00999999998</v>
      </c>
      <c r="W125" s="220"/>
      <c r="X125" s="8">
        <v>15311341</v>
      </c>
      <c r="Y125" s="8">
        <v>15311342</v>
      </c>
      <c r="Z125" s="267"/>
      <c r="AA125" s="8">
        <f t="shared" ca="1" si="110"/>
        <v>0.71977665834128857</v>
      </c>
      <c r="AB125" s="8">
        <f t="shared" ca="1" si="111"/>
        <v>-0.28022334165871143</v>
      </c>
      <c r="AD125" s="272">
        <f t="shared" ca="1" si="112"/>
        <v>4.7009378506104412E-8</v>
      </c>
      <c r="AE125" s="272">
        <f t="shared" ca="1" si="113"/>
        <v>-1.8301684253886469E-8</v>
      </c>
    </row>
    <row r="126" spans="1:31" outlineLevel="1" x14ac:dyDescent="0.2">
      <c r="A126" s="137">
        <v>9651</v>
      </c>
      <c r="B126" s="142" t="str">
        <f t="shared" si="121"/>
        <v>TAMI</v>
      </c>
      <c r="C126" s="143">
        <v>37403236</v>
      </c>
      <c r="D126" s="8">
        <f t="shared" si="105"/>
        <v>759658</v>
      </c>
      <c r="E126" s="390">
        <v>26240445.129224725</v>
      </c>
      <c r="F126" s="8">
        <f t="shared" si="114"/>
        <v>10403132.870775275</v>
      </c>
      <c r="G126" s="8">
        <f t="shared" si="115"/>
        <v>36643578</v>
      </c>
      <c r="H126" s="8">
        <f t="shared" ca="1" si="116"/>
        <v>38551040.627360038</v>
      </c>
      <c r="I126" s="8">
        <f t="shared" ca="1" si="106"/>
        <v>1907462.6273600385</v>
      </c>
      <c r="J126" s="148">
        <f t="shared" ca="1" si="107"/>
        <v>5.2054486255682743E-2</v>
      </c>
      <c r="K126" s="245"/>
      <c r="L126" s="8">
        <f ca="1">SUMIF('Operations Support'!$A:$A,A126,'Operations Support'!$Z:$Z)</f>
        <v>19275520.313680019</v>
      </c>
      <c r="M126" s="8">
        <f ca="1">SUMIF('Operations Support'!$A:$A,A126,'Operations Support'!$AC:$AC)</f>
        <v>19275520.313680019</v>
      </c>
      <c r="N126" s="8">
        <f t="shared" ca="1" si="117"/>
        <v>13452378.410003642</v>
      </c>
      <c r="O126" s="8">
        <f t="shared" ca="1" si="108"/>
        <v>13446473.143524565</v>
      </c>
      <c r="P126" s="8">
        <f t="shared" si="118"/>
        <v>5823141.9036763776</v>
      </c>
      <c r="Q126" s="8">
        <f t="shared" si="118"/>
        <v>5829047.1701554554</v>
      </c>
      <c r="R126" s="8">
        <f t="shared" si="122"/>
        <v>383627</v>
      </c>
      <c r="S126" s="8">
        <f t="shared" si="122"/>
        <v>383627</v>
      </c>
      <c r="T126" s="8">
        <f t="shared" ca="1" si="119"/>
        <v>19659147.313680019</v>
      </c>
      <c r="U126" s="8">
        <f t="shared" ca="1" si="120"/>
        <v>19659147.313680019</v>
      </c>
      <c r="V126" s="240">
        <f ca="1">SUMIF('Operations Support'!A:A,Summary!A126,'Operations Support'!Y:Y)</f>
        <v>345118.25</v>
      </c>
      <c r="W126" s="220"/>
      <c r="X126" s="8">
        <v>19659147</v>
      </c>
      <c r="Y126" s="8">
        <v>19659147</v>
      </c>
      <c r="Z126" s="267"/>
      <c r="AA126" s="8">
        <f t="shared" ca="1" si="110"/>
        <v>0.3136800192296505</v>
      </c>
      <c r="AB126" s="8">
        <f t="shared" ca="1" si="111"/>
        <v>0.3136800192296505</v>
      </c>
      <c r="AD126" s="272">
        <f t="shared" ca="1" si="112"/>
        <v>1.595593207704248E-8</v>
      </c>
      <c r="AE126" s="272">
        <f t="shared" ca="1" si="113"/>
        <v>1.595593207704248E-8</v>
      </c>
    </row>
    <row r="127" spans="1:31" outlineLevel="1" x14ac:dyDescent="0.2">
      <c r="A127" s="137">
        <v>3665</v>
      </c>
      <c r="B127" s="142" t="str">
        <f t="shared" si="121"/>
        <v>WTAMU</v>
      </c>
      <c r="C127" s="143">
        <v>53373932</v>
      </c>
      <c r="D127" s="8">
        <f t="shared" si="105"/>
        <v>3396300</v>
      </c>
      <c r="E127" s="390">
        <v>38038216.05431664</v>
      </c>
      <c r="F127" s="8">
        <f t="shared" si="114"/>
        <v>11939415.94568336</v>
      </c>
      <c r="G127" s="8">
        <f t="shared" si="115"/>
        <v>49977632</v>
      </c>
      <c r="H127" s="8">
        <f t="shared" ca="1" si="116"/>
        <v>50597327.853800572</v>
      </c>
      <c r="I127" s="8">
        <f t="shared" ca="1" si="106"/>
        <v>619695.85380057245</v>
      </c>
      <c r="J127" s="148">
        <f t="shared" ca="1" si="107"/>
        <v>1.2399464100271346E-2</v>
      </c>
      <c r="K127" s="245"/>
      <c r="L127" s="8">
        <f ca="1">SUMIF('Operations Support'!$A:$A,A127,'Operations Support'!$Z:$Z)</f>
        <v>25298663.926900286</v>
      </c>
      <c r="M127" s="8">
        <f ca="1">SUMIF('Operations Support'!$A:$A,A127,'Operations Support'!$AC:$AC)</f>
        <v>25298663.926900286</v>
      </c>
      <c r="N127" s="8">
        <f t="shared" ca="1" si="117"/>
        <v>18853998.061890725</v>
      </c>
      <c r="O127" s="8">
        <f t="shared" ca="1" si="108"/>
        <v>18807945.356125414</v>
      </c>
      <c r="P127" s="8">
        <f t="shared" si="118"/>
        <v>6444665.8650095602</v>
      </c>
      <c r="Q127" s="8">
        <f t="shared" si="118"/>
        <v>6490718.5707748728</v>
      </c>
      <c r="R127" s="8">
        <f t="shared" si="122"/>
        <v>1954897</v>
      </c>
      <c r="S127" s="8">
        <f t="shared" si="122"/>
        <v>1954897</v>
      </c>
      <c r="T127" s="8">
        <f t="shared" ca="1" si="119"/>
        <v>27253560.926900286</v>
      </c>
      <c r="U127" s="8">
        <f t="shared" ca="1" si="120"/>
        <v>27253560.926900286</v>
      </c>
      <c r="V127" s="240">
        <f ca="1">SUMIF('Operations Support'!A:A,Summary!A127,'Operations Support'!Y:Y)</f>
        <v>452959.52999999997</v>
      </c>
      <c r="W127" s="220"/>
      <c r="X127" s="8">
        <v>27253562</v>
      </c>
      <c r="Y127" s="8">
        <v>27253561</v>
      </c>
      <c r="Z127" s="267"/>
      <c r="AA127" s="8">
        <f t="shared" ca="1" si="110"/>
        <v>-1.0730997137725353</v>
      </c>
      <c r="AB127" s="8">
        <f t="shared" ca="1" si="111"/>
        <v>-7.3099713772535324E-2</v>
      </c>
      <c r="AD127" s="272">
        <f t="shared" ca="1" si="112"/>
        <v>-3.9374660678316926E-8</v>
      </c>
      <c r="AE127" s="272">
        <f t="shared" ca="1" si="113"/>
        <v>-2.6822078028116747E-9</v>
      </c>
    </row>
    <row r="128" spans="1:31" outlineLevel="1" x14ac:dyDescent="0.2">
      <c r="A128" s="137">
        <v>3565</v>
      </c>
      <c r="B128" s="142" t="str">
        <f t="shared" si="121"/>
        <v>TAMU-Commerce</v>
      </c>
      <c r="C128" s="143">
        <v>84253360</v>
      </c>
      <c r="D128" s="8">
        <f t="shared" si="105"/>
        <v>6800000</v>
      </c>
      <c r="E128" s="390">
        <v>59802036.892945163</v>
      </c>
      <c r="F128" s="8">
        <f t="shared" si="114"/>
        <v>17651323.107054837</v>
      </c>
      <c r="G128" s="8">
        <f t="shared" si="115"/>
        <v>77453360</v>
      </c>
      <c r="H128" s="8">
        <f t="shared" ca="1" si="116"/>
        <v>73844901.703318134</v>
      </c>
      <c r="I128" s="8">
        <f t="shared" ca="1" si="106"/>
        <v>-3608458.296681866</v>
      </c>
      <c r="J128" s="148">
        <f t="shared" ca="1" si="107"/>
        <v>-4.6588789649433748E-2</v>
      </c>
      <c r="K128" s="245"/>
      <c r="L128" s="8">
        <f ca="1">SUMIF('Operations Support'!$A:$A,A128,'Operations Support'!$Z:$Z)</f>
        <v>36922450.851659067</v>
      </c>
      <c r="M128" s="8">
        <f ca="1">SUMIF('Operations Support'!$A:$A,A128,'Operations Support'!$AC:$AC)</f>
        <v>36922450.851659067</v>
      </c>
      <c r="N128" s="8">
        <f t="shared" ca="1" si="117"/>
        <v>30077194.659953117</v>
      </c>
      <c r="O128" s="8">
        <f t="shared" ca="1" si="108"/>
        <v>30033180.149443235</v>
      </c>
      <c r="P128" s="8">
        <f t="shared" si="118"/>
        <v>6845256.1917059477</v>
      </c>
      <c r="Q128" s="8">
        <f t="shared" si="118"/>
        <v>6889270.7022158327</v>
      </c>
      <c r="R128" s="8">
        <f t="shared" si="122"/>
        <v>2785100</v>
      </c>
      <c r="S128" s="8">
        <f t="shared" si="122"/>
        <v>2785100</v>
      </c>
      <c r="T128" s="8">
        <f t="shared" ca="1" si="119"/>
        <v>39707550.851659067</v>
      </c>
      <c r="U128" s="8">
        <f t="shared" ca="1" si="120"/>
        <v>39707550.851659067</v>
      </c>
      <c r="V128" s="240">
        <f ca="1">SUMIF('Operations Support'!A:A,Summary!A128,'Operations Support'!Y:Y)</f>
        <v>661077.44000000006</v>
      </c>
      <c r="W128" s="220"/>
      <c r="X128" s="8">
        <v>39707551</v>
      </c>
      <c r="Y128" s="8">
        <v>39707551</v>
      </c>
      <c r="Z128" s="267"/>
      <c r="AA128" s="8">
        <f t="shared" ca="1" si="110"/>
        <v>-0.14834093302488327</v>
      </c>
      <c r="AB128" s="8">
        <f t="shared" ca="1" si="111"/>
        <v>-0.14834093302488327</v>
      </c>
      <c r="AD128" s="272">
        <f t="shared" ca="1" si="112"/>
        <v>-3.7358368834950515E-9</v>
      </c>
      <c r="AE128" s="272">
        <f t="shared" ca="1" si="113"/>
        <v>-3.7358368834950515E-9</v>
      </c>
    </row>
    <row r="129" spans="1:31" outlineLevel="1" x14ac:dyDescent="0.2">
      <c r="A129" s="137">
        <v>29269</v>
      </c>
      <c r="B129" s="142" t="str">
        <f t="shared" si="121"/>
        <v>TAMU-Texarkana</v>
      </c>
      <c r="C129" s="143">
        <v>9707289</v>
      </c>
      <c r="D129" s="8">
        <f t="shared" si="105"/>
        <v>284040</v>
      </c>
      <c r="E129" s="390">
        <v>6368046.3806354105</v>
      </c>
      <c r="F129" s="8">
        <f t="shared" si="114"/>
        <v>3055202.6193645895</v>
      </c>
      <c r="G129" s="8">
        <f t="shared" si="115"/>
        <v>9423249</v>
      </c>
      <c r="H129" s="8">
        <f t="shared" ca="1" si="116"/>
        <v>9797615.9202862922</v>
      </c>
      <c r="I129" s="8">
        <f t="shared" ca="1" si="106"/>
        <v>374366.92028629221</v>
      </c>
      <c r="J129" s="148">
        <f t="shared" ca="1" si="107"/>
        <v>3.9728008915639629E-2</v>
      </c>
      <c r="K129" s="245"/>
      <c r="L129" s="8">
        <f ca="1">SUMIF('Operations Support'!$A:$A,A129,'Operations Support'!$Z:$Z)</f>
        <v>4898807.9601431461</v>
      </c>
      <c r="M129" s="8">
        <f ca="1">SUMIF('Operations Support'!$A:$A,A129,'Operations Support'!$AC:$AC)</f>
        <v>4898807.9601431461</v>
      </c>
      <c r="N129" s="8">
        <f t="shared" ca="1" si="117"/>
        <v>3562524.3017952405</v>
      </c>
      <c r="O129" s="8">
        <f t="shared" ca="1" si="108"/>
        <v>3555948.3927371521</v>
      </c>
      <c r="P129" s="8">
        <f t="shared" si="118"/>
        <v>1336283.6583479058</v>
      </c>
      <c r="Q129" s="8">
        <f t="shared" si="118"/>
        <v>1342859.5674059938</v>
      </c>
      <c r="R129" s="8">
        <f t="shared" si="122"/>
        <v>107925</v>
      </c>
      <c r="S129" s="8">
        <f t="shared" si="122"/>
        <v>107925</v>
      </c>
      <c r="T129" s="8">
        <f t="shared" ca="1" si="119"/>
        <v>5006732.9601431461</v>
      </c>
      <c r="U129" s="8">
        <f t="shared" ca="1" si="120"/>
        <v>5006732.9601431461</v>
      </c>
      <c r="V129" s="240">
        <f ca="1">SUMIF('Operations Support'!A:A,Summary!A129,'Operations Support'!Y:Y)</f>
        <v>87710.63</v>
      </c>
      <c r="W129" s="220"/>
      <c r="X129" s="8">
        <v>5006734</v>
      </c>
      <c r="Y129" s="8">
        <v>5006734</v>
      </c>
      <c r="Z129" s="267"/>
      <c r="AA129" s="8">
        <f t="shared" ca="1" si="110"/>
        <v>-1.0398568538948894</v>
      </c>
      <c r="AB129" s="8">
        <f t="shared" ca="1" si="111"/>
        <v>-1.0398568538948894</v>
      </c>
      <c r="AD129" s="272">
        <f t="shared" ca="1" si="112"/>
        <v>-2.0769169479834992E-7</v>
      </c>
      <c r="AE129" s="272">
        <f t="shared" ca="1" si="113"/>
        <v>-2.0769169479834992E-7</v>
      </c>
    </row>
    <row r="130" spans="1:31" outlineLevel="1" x14ac:dyDescent="0.2">
      <c r="A130" s="137">
        <v>3652</v>
      </c>
      <c r="B130" s="142" t="str">
        <f t="shared" si="121"/>
        <v>UH</v>
      </c>
      <c r="C130" s="143">
        <v>328413702</v>
      </c>
      <c r="D130" s="8">
        <f t="shared" si="105"/>
        <v>27809116</v>
      </c>
      <c r="E130" s="390">
        <v>215007860.20004094</v>
      </c>
      <c r="F130" s="8">
        <f t="shared" si="114"/>
        <v>85596725.799959064</v>
      </c>
      <c r="G130" s="8">
        <f t="shared" si="115"/>
        <v>300604586</v>
      </c>
      <c r="H130" s="8">
        <f t="shared" ca="1" si="116"/>
        <v>306034515.22965956</v>
      </c>
      <c r="I130" s="8">
        <f t="shared" ca="1" si="106"/>
        <v>5429929.2296595573</v>
      </c>
      <c r="J130" s="148">
        <f t="shared" ca="1" si="107"/>
        <v>1.8063361247787343E-2</v>
      </c>
      <c r="K130" s="245"/>
      <c r="L130" s="8">
        <f ca="1">SUMIF('Operations Support'!$A:$A,A130,'Operations Support'!$Z:$Z)</f>
        <v>153017257.61482978</v>
      </c>
      <c r="M130" s="8">
        <f ca="1">SUMIF('Operations Support'!$A:$A,A130,'Operations Support'!$AC:$AC)</f>
        <v>153017257.61482978</v>
      </c>
      <c r="N130" s="8">
        <f t="shared" ca="1" si="117"/>
        <v>110993604.18792632</v>
      </c>
      <c r="O130" s="8">
        <f t="shared" ca="1" si="108"/>
        <v>110726581.72968642</v>
      </c>
      <c r="P130" s="8">
        <f t="shared" si="118"/>
        <v>42023653.426903456</v>
      </c>
      <c r="Q130" s="8">
        <f t="shared" si="118"/>
        <v>42290675.885143355</v>
      </c>
      <c r="R130" s="8">
        <f t="shared" si="122"/>
        <v>14409126</v>
      </c>
      <c r="S130" s="8">
        <f t="shared" si="122"/>
        <v>14409126</v>
      </c>
      <c r="T130" s="8">
        <f t="shared" ca="1" si="119"/>
        <v>167426383.61482978</v>
      </c>
      <c r="U130" s="8">
        <f t="shared" ca="1" si="120"/>
        <v>167426383.61482978</v>
      </c>
      <c r="V130" s="240">
        <f ca="1">SUMIF('Operations Support'!A:A,Summary!A130,'Operations Support'!Y:Y)</f>
        <v>2739695.0799999996</v>
      </c>
      <c r="W130" s="220"/>
      <c r="X130" s="8">
        <v>167426385</v>
      </c>
      <c r="Y130" s="8">
        <v>167426385</v>
      </c>
      <c r="Z130" s="267"/>
      <c r="AA130" s="8">
        <f t="shared" ca="1" si="110"/>
        <v>-1.3851702213287354</v>
      </c>
      <c r="AB130" s="8">
        <f t="shared" ca="1" si="111"/>
        <v>-1.3851702213287354</v>
      </c>
      <c r="AD130" s="272">
        <f t="shared" ca="1" si="112"/>
        <v>-8.273309089177771E-9</v>
      </c>
      <c r="AE130" s="272">
        <f t="shared" ca="1" si="113"/>
        <v>-8.273309089177771E-9</v>
      </c>
    </row>
    <row r="131" spans="1:31" outlineLevel="1" x14ac:dyDescent="0.2">
      <c r="A131" s="137">
        <v>11711</v>
      </c>
      <c r="B131" s="142" t="str">
        <f t="shared" si="121"/>
        <v>UH-Clear Lake</v>
      </c>
      <c r="C131" s="143">
        <v>54054359</v>
      </c>
      <c r="D131" s="8">
        <f t="shared" si="105"/>
        <v>3091366</v>
      </c>
      <c r="E131" s="390">
        <v>31394119.947808422</v>
      </c>
      <c r="F131" s="8">
        <f t="shared" si="114"/>
        <v>19568873.052191578</v>
      </c>
      <c r="G131" s="8">
        <f t="shared" si="115"/>
        <v>50962993</v>
      </c>
      <c r="H131" s="8">
        <f t="shared" ca="1" si="116"/>
        <v>49271907.938907266</v>
      </c>
      <c r="I131" s="8">
        <f t="shared" ca="1" si="106"/>
        <v>-1691085.0610927343</v>
      </c>
      <c r="J131" s="148">
        <f t="shared" ca="1" si="107"/>
        <v>-3.3182608821517495E-2</v>
      </c>
      <c r="K131" s="245"/>
      <c r="L131" s="8">
        <f ca="1">SUMIF('Operations Support'!$A:$A,A131,'Operations Support'!$Z:$Z)</f>
        <v>24635953.969453633</v>
      </c>
      <c r="M131" s="8">
        <f ca="1">SUMIF('Operations Support'!$A:$A,A131,'Operations Support'!$AC:$AC)</f>
        <v>24635953.969453633</v>
      </c>
      <c r="N131" s="8">
        <f t="shared" ca="1" si="117"/>
        <v>17341311.431333654</v>
      </c>
      <c r="O131" s="8">
        <f t="shared" ca="1" si="108"/>
        <v>17280122.068093475</v>
      </c>
      <c r="P131" s="8">
        <f t="shared" si="118"/>
        <v>7294642.5381199801</v>
      </c>
      <c r="Q131" s="8">
        <f t="shared" si="118"/>
        <v>7355831.9013601579</v>
      </c>
      <c r="R131" s="8">
        <f t="shared" si="122"/>
        <v>1887760</v>
      </c>
      <c r="S131" s="8">
        <f t="shared" si="122"/>
        <v>1887760</v>
      </c>
      <c r="T131" s="8">
        <f t="shared" ca="1" si="119"/>
        <v>26523713.969453633</v>
      </c>
      <c r="U131" s="8">
        <f t="shared" ca="1" si="120"/>
        <v>26523713.969453633</v>
      </c>
      <c r="V131" s="240">
        <f ca="1">SUMIF('Operations Support'!A:A,Summary!A131,'Operations Support'!Y:Y)</f>
        <v>441094.04999999993</v>
      </c>
      <c r="W131" s="220"/>
      <c r="X131" s="8">
        <v>26523714</v>
      </c>
      <c r="Y131" s="8">
        <v>26523715</v>
      </c>
      <c r="Z131" s="267"/>
      <c r="AA131" s="8">
        <f t="shared" ca="1" si="110"/>
        <v>-3.0546367168426514E-2</v>
      </c>
      <c r="AB131" s="8">
        <f t="shared" ca="1" si="111"/>
        <v>-1.0305463671684265</v>
      </c>
      <c r="AD131" s="272">
        <f t="shared" ca="1" si="112"/>
        <v>-1.151662516177245E-9</v>
      </c>
      <c r="AE131" s="272">
        <f t="shared" ca="1" si="113"/>
        <v>-3.8853773206696019E-8</v>
      </c>
    </row>
    <row r="132" spans="1:31" outlineLevel="1" x14ac:dyDescent="0.2">
      <c r="A132" s="137">
        <v>12826</v>
      </c>
      <c r="B132" s="142" t="str">
        <f t="shared" si="121"/>
        <v>UH-Downtown</v>
      </c>
      <c r="C132" s="143">
        <v>58850618</v>
      </c>
      <c r="D132" s="8">
        <f t="shared" si="105"/>
        <v>1902146</v>
      </c>
      <c r="E132" s="390">
        <v>37610817.338263988</v>
      </c>
      <c r="F132" s="8">
        <f t="shared" si="114"/>
        <v>19337654.661736012</v>
      </c>
      <c r="G132" s="8">
        <f t="shared" si="115"/>
        <v>56948472</v>
      </c>
      <c r="H132" s="8">
        <f t="shared" ca="1" si="116"/>
        <v>57785712.515053272</v>
      </c>
      <c r="I132" s="8">
        <f t="shared" ca="1" si="106"/>
        <v>837240.51505327225</v>
      </c>
      <c r="J132" s="148">
        <f t="shared" ca="1" si="107"/>
        <v>1.4701720443935216E-2</v>
      </c>
      <c r="K132" s="245"/>
      <c r="L132" s="8">
        <f ca="1">SUMIF('Operations Support'!$A:$A,A132,'Operations Support'!$Z:$Z)</f>
        <v>28892856.257526636</v>
      </c>
      <c r="M132" s="8">
        <f ca="1">SUMIF('Operations Support'!$A:$A,A132,'Operations Support'!$AC:$AC)</f>
        <v>28892856.257526636</v>
      </c>
      <c r="N132" s="8">
        <f t="shared" ca="1" si="117"/>
        <v>19421234.030541107</v>
      </c>
      <c r="O132" s="8">
        <f t="shared" ca="1" si="108"/>
        <v>19379266.7447461</v>
      </c>
      <c r="P132" s="8">
        <f t="shared" si="118"/>
        <v>9471622.2269855272</v>
      </c>
      <c r="Q132" s="8">
        <f t="shared" si="118"/>
        <v>9513589.512780536</v>
      </c>
      <c r="R132" s="8">
        <f t="shared" si="122"/>
        <v>1263259</v>
      </c>
      <c r="S132" s="8">
        <f t="shared" si="122"/>
        <v>1263259</v>
      </c>
      <c r="T132" s="8">
        <f t="shared" ca="1" si="119"/>
        <v>30156115.257526636</v>
      </c>
      <c r="U132" s="8">
        <f t="shared" ca="1" si="120"/>
        <v>30156115.257526636</v>
      </c>
      <c r="V132" s="240">
        <f ca="1">SUMIF('Operations Support'!A:A,Summary!A132,'Operations Support'!Y:Y)</f>
        <v>517311.69000000006</v>
      </c>
      <c r="W132" s="220"/>
      <c r="X132" s="8">
        <v>30156115</v>
      </c>
      <c r="Y132" s="8">
        <v>30156115</v>
      </c>
      <c r="Z132" s="267"/>
      <c r="AA132" s="8">
        <f t="shared" ca="1" si="110"/>
        <v>0.25752663612365723</v>
      </c>
      <c r="AB132" s="8">
        <f t="shared" ca="1" si="111"/>
        <v>0.25752663612365723</v>
      </c>
      <c r="AD132" s="272">
        <f t="shared" ca="1" si="112"/>
        <v>8.5397815310240066E-9</v>
      </c>
      <c r="AE132" s="272">
        <f t="shared" ca="1" si="113"/>
        <v>8.5397815310240066E-9</v>
      </c>
    </row>
    <row r="133" spans="1:31" outlineLevel="1" x14ac:dyDescent="0.2">
      <c r="A133" s="137">
        <v>13231</v>
      </c>
      <c r="B133" s="142" t="str">
        <f t="shared" si="121"/>
        <v>UH-Victoria</v>
      </c>
      <c r="C133" s="143">
        <v>20988599</v>
      </c>
      <c r="D133" s="8">
        <f t="shared" si="105"/>
        <v>1657200</v>
      </c>
      <c r="E133" s="390">
        <v>14492476.004483333</v>
      </c>
      <c r="F133" s="8">
        <f t="shared" si="114"/>
        <v>4838922.9955166671</v>
      </c>
      <c r="G133" s="8">
        <f t="shared" si="115"/>
        <v>19331399</v>
      </c>
      <c r="H133" s="8">
        <f t="shared" ca="1" si="116"/>
        <v>20219306.784015242</v>
      </c>
      <c r="I133" s="8">
        <f t="shared" ca="1" si="106"/>
        <v>887907.78401524201</v>
      </c>
      <c r="J133" s="148">
        <f t="shared" ca="1" si="107"/>
        <v>4.5930860152192915E-2</v>
      </c>
      <c r="K133" s="245"/>
      <c r="L133" s="8">
        <f ca="1">SUMIF('Operations Support'!$A:$A,A133,'Operations Support'!$Z:$Z)</f>
        <v>10109653.392007621</v>
      </c>
      <c r="M133" s="8">
        <f ca="1">SUMIF('Operations Support'!$A:$A,A133,'Operations Support'!$AC:$AC)</f>
        <v>10109653.392007621</v>
      </c>
      <c r="N133" s="8">
        <f t="shared" ca="1" si="117"/>
        <v>7443263.8672942296</v>
      </c>
      <c r="O133" s="8">
        <f t="shared" ca="1" si="108"/>
        <v>7435866.277426362</v>
      </c>
      <c r="P133" s="8">
        <f t="shared" si="118"/>
        <v>2666389.524713391</v>
      </c>
      <c r="Q133" s="8">
        <f t="shared" si="118"/>
        <v>2673787.114581259</v>
      </c>
      <c r="R133" s="8">
        <f t="shared" si="122"/>
        <v>828600</v>
      </c>
      <c r="S133" s="8">
        <f t="shared" si="122"/>
        <v>828600</v>
      </c>
      <c r="T133" s="8">
        <f t="shared" ca="1" si="119"/>
        <v>10938253.392007621</v>
      </c>
      <c r="U133" s="8">
        <f t="shared" ca="1" si="120"/>
        <v>10938253.392007621</v>
      </c>
      <c r="V133" s="240">
        <f ca="1">SUMIF('Operations Support'!A:A,Summary!A133,'Operations Support'!Y:Y)</f>
        <v>181008.13</v>
      </c>
      <c r="W133" s="220"/>
      <c r="X133" s="8">
        <v>10938252</v>
      </c>
      <c r="Y133" s="8">
        <v>10938252</v>
      </c>
      <c r="Z133" s="267"/>
      <c r="AA133" s="8">
        <f t="shared" ca="1" si="110"/>
        <v>1.3920076210051775</v>
      </c>
      <c r="AB133" s="8">
        <f t="shared" ca="1" si="111"/>
        <v>1.3920076210051775</v>
      </c>
      <c r="AD133" s="272">
        <f t="shared" ca="1" si="112"/>
        <v>1.2726050230490103E-7</v>
      </c>
      <c r="AE133" s="272">
        <f t="shared" ca="1" si="113"/>
        <v>1.2726050230490103E-7</v>
      </c>
    </row>
    <row r="134" spans="1:31" outlineLevel="1" x14ac:dyDescent="0.2">
      <c r="A134" s="137">
        <v>3592</v>
      </c>
      <c r="B134" s="142" t="str">
        <f t="shared" si="121"/>
        <v>Midwestern</v>
      </c>
      <c r="C134" s="143">
        <v>27275147</v>
      </c>
      <c r="D134" s="8">
        <f t="shared" si="105"/>
        <v>950000</v>
      </c>
      <c r="E134" s="390">
        <v>19432913.576216899</v>
      </c>
      <c r="F134" s="8">
        <f t="shared" si="114"/>
        <v>6892233.4237831011</v>
      </c>
      <c r="G134" s="8">
        <f t="shared" si="115"/>
        <v>26325147</v>
      </c>
      <c r="H134" s="8">
        <f t="shared" ca="1" si="116"/>
        <v>25945074.61563791</v>
      </c>
      <c r="I134" s="8">
        <f t="shared" ca="1" si="106"/>
        <v>-380072.38436209038</v>
      </c>
      <c r="J134" s="148">
        <f t="shared" ca="1" si="107"/>
        <v>-1.4437616791355063E-2</v>
      </c>
      <c r="K134" s="245"/>
      <c r="L134" s="8">
        <f ca="1">SUMIF('Operations Support'!$A:$A,A134,'Operations Support'!$Z:$Z)</f>
        <v>12972537.307818955</v>
      </c>
      <c r="M134" s="8">
        <f ca="1">SUMIF('Operations Support'!$A:$A,A134,'Operations Support'!$AC:$AC)</f>
        <v>12972537.307818955</v>
      </c>
      <c r="N134" s="8">
        <f t="shared" ca="1" si="117"/>
        <v>9608618.7572977226</v>
      </c>
      <c r="O134" s="8">
        <f t="shared" ca="1" si="108"/>
        <v>9593256.3633366525</v>
      </c>
      <c r="P134" s="8">
        <f t="shared" si="118"/>
        <v>3363918.5505212327</v>
      </c>
      <c r="Q134" s="8">
        <f t="shared" si="118"/>
        <v>3379280.9444823014</v>
      </c>
      <c r="R134" s="8">
        <f t="shared" si="122"/>
        <v>470000</v>
      </c>
      <c r="S134" s="8">
        <f t="shared" si="122"/>
        <v>470000</v>
      </c>
      <c r="T134" s="8">
        <f t="shared" ca="1" si="119"/>
        <v>13442537.307818955</v>
      </c>
      <c r="U134" s="8">
        <f t="shared" ca="1" si="120"/>
        <v>13442537.307818955</v>
      </c>
      <c r="V134" s="240">
        <f ca="1">SUMIF('Operations Support'!A:A,Summary!A134,'Operations Support'!Y:Y)</f>
        <v>232266.59</v>
      </c>
      <c r="W134" s="220"/>
      <c r="X134" s="8">
        <v>13442538</v>
      </c>
      <c r="Y134" s="8">
        <v>13442538</v>
      </c>
      <c r="Z134" s="267"/>
      <c r="AA134" s="8">
        <f t="shared" ca="1" si="110"/>
        <v>-0.69218104518949986</v>
      </c>
      <c r="AB134" s="8">
        <f t="shared" ca="1" si="111"/>
        <v>-0.69218104518949986</v>
      </c>
      <c r="AD134" s="272">
        <f t="shared" ca="1" si="112"/>
        <v>-5.1491844831026611E-8</v>
      </c>
      <c r="AE134" s="272">
        <f t="shared" ca="1" si="113"/>
        <v>-5.1491844831026611E-8</v>
      </c>
    </row>
    <row r="135" spans="1:31" outlineLevel="1" x14ac:dyDescent="0.2">
      <c r="A135" s="137">
        <v>3594</v>
      </c>
      <c r="B135" s="142" t="str">
        <f t="shared" si="121"/>
        <v>UNT</v>
      </c>
      <c r="C135" s="143">
        <v>224581057</v>
      </c>
      <c r="D135" s="8">
        <f t="shared" si="105"/>
        <v>10234068</v>
      </c>
      <c r="E135" s="390">
        <v>148696503.70037633</v>
      </c>
      <c r="F135" s="8">
        <f t="shared" si="114"/>
        <v>65650485.299623668</v>
      </c>
      <c r="G135" s="8">
        <f t="shared" si="115"/>
        <v>214346989</v>
      </c>
      <c r="H135" s="8">
        <f t="shared" ca="1" si="116"/>
        <v>223404250.16468465</v>
      </c>
      <c r="I135" s="8">
        <f t="shared" ca="1" si="106"/>
        <v>9057261.1646846533</v>
      </c>
      <c r="J135" s="148">
        <f t="shared" ca="1" si="107"/>
        <v>4.2255135968738304E-2</v>
      </c>
      <c r="K135" s="245"/>
      <c r="L135" s="8">
        <f ca="1">SUMIF('Operations Support'!$A:$A,A135,'Operations Support'!$Z:$Z)</f>
        <v>111702125.08234233</v>
      </c>
      <c r="M135" s="8">
        <f ca="1">SUMIF('Operations Support'!$A:$A,A135,'Operations Support'!$AC:$AC)</f>
        <v>111702125.08234233</v>
      </c>
      <c r="N135" s="8">
        <f t="shared" ca="1" si="117"/>
        <v>77480474.59478958</v>
      </c>
      <c r="O135" s="8">
        <f t="shared" ca="1" si="108"/>
        <v>77248774.561050802</v>
      </c>
      <c r="P135" s="8">
        <f t="shared" si="118"/>
        <v>34221650.487552747</v>
      </c>
      <c r="Q135" s="8">
        <f t="shared" si="118"/>
        <v>34453350.521291517</v>
      </c>
      <c r="R135" s="8">
        <f t="shared" si="122"/>
        <v>5243492</v>
      </c>
      <c r="S135" s="8">
        <f t="shared" si="122"/>
        <v>5243492</v>
      </c>
      <c r="T135" s="8">
        <f t="shared" ca="1" si="119"/>
        <v>116945617.08234233</v>
      </c>
      <c r="U135" s="8">
        <f t="shared" ca="1" si="120"/>
        <v>116945617.08234233</v>
      </c>
      <c r="V135" s="240">
        <f ca="1">SUMIF('Operations Support'!A:A,Summary!A135,'Operations Support'!Y:Y)</f>
        <v>1999968.9399999997</v>
      </c>
      <c r="W135" s="220"/>
      <c r="X135" s="8">
        <v>116945618</v>
      </c>
      <c r="Y135" s="8">
        <v>116945618</v>
      </c>
      <c r="Z135" s="267"/>
      <c r="AA135" s="8">
        <f t="shared" ca="1" si="110"/>
        <v>-0.91765767335891724</v>
      </c>
      <c r="AB135" s="8">
        <f t="shared" ca="1" si="111"/>
        <v>-0.91765767335891724</v>
      </c>
      <c r="AD135" s="272">
        <f t="shared" ca="1" si="112"/>
        <v>-7.8468752934347873E-9</v>
      </c>
      <c r="AE135" s="272">
        <f t="shared" ca="1" si="113"/>
        <v>-7.8468752934347873E-9</v>
      </c>
    </row>
    <row r="136" spans="1:31" outlineLevel="1" x14ac:dyDescent="0.2">
      <c r="A136" s="137">
        <v>42421</v>
      </c>
      <c r="B136" s="142" t="str">
        <f t="shared" si="121"/>
        <v>UNT-Dallas</v>
      </c>
      <c r="C136" s="143">
        <v>22319462</v>
      </c>
      <c r="D136" s="8">
        <f t="shared" si="105"/>
        <v>5348360</v>
      </c>
      <c r="E136" s="390">
        <v>13035542.753679145</v>
      </c>
      <c r="F136" s="8">
        <f t="shared" si="114"/>
        <v>3935559.2463208549</v>
      </c>
      <c r="G136" s="8">
        <f t="shared" si="115"/>
        <v>16971102</v>
      </c>
      <c r="H136" s="8">
        <f t="shared" ca="1" si="116"/>
        <v>20385750.003336128</v>
      </c>
      <c r="I136" s="8">
        <f t="shared" ca="1" si="106"/>
        <v>3414648.0033361278</v>
      </c>
      <c r="J136" s="148">
        <f t="shared" ca="1" si="107"/>
        <v>0.20120366982274504</v>
      </c>
      <c r="K136" s="245"/>
      <c r="L136" s="8">
        <f ca="1">SUMIF('Operations Support'!$A:$A,A136,'Operations Support'!$Z:$Z)</f>
        <v>10192875.001668064</v>
      </c>
      <c r="M136" s="8">
        <f ca="1">SUMIF('Operations Support'!$A:$A,A136,'Operations Support'!$AC:$AC)</f>
        <v>10192875.001668064</v>
      </c>
      <c r="N136" s="8">
        <f t="shared" ca="1" si="117"/>
        <v>7788009.8152506109</v>
      </c>
      <c r="O136" s="8">
        <f t="shared" ca="1" si="108"/>
        <v>7786946.8016155809</v>
      </c>
      <c r="P136" s="8">
        <f t="shared" si="118"/>
        <v>2404865.1864174525</v>
      </c>
      <c r="Q136" s="8">
        <f t="shared" si="118"/>
        <v>2405928.2000524825</v>
      </c>
      <c r="R136" s="8">
        <f t="shared" ref="R136:S146" si="123">R357</f>
        <v>2588642</v>
      </c>
      <c r="S136" s="8">
        <f t="shared" si="123"/>
        <v>2588642</v>
      </c>
      <c r="T136" s="8">
        <f t="shared" ca="1" si="119"/>
        <v>12781517.001668064</v>
      </c>
      <c r="U136" s="8">
        <f t="shared" ca="1" si="120"/>
        <v>12781517.001668064</v>
      </c>
      <c r="V136" s="240">
        <f ca="1">SUMIF('Operations Support'!A:A,Summary!A136,'Operations Support'!Y:Y)</f>
        <v>182498.17</v>
      </c>
      <c r="W136" s="220"/>
      <c r="X136" s="8">
        <v>12781518</v>
      </c>
      <c r="Y136" s="8">
        <v>12781517</v>
      </c>
      <c r="Z136" s="267"/>
      <c r="AA136" s="8">
        <f t="shared" ca="1" si="110"/>
        <v>-0.99833193607628345</v>
      </c>
      <c r="AB136" s="8">
        <f t="shared" ca="1" si="111"/>
        <v>1.6680639237165451E-3</v>
      </c>
      <c r="AD136" s="272">
        <f t="shared" ca="1" si="112"/>
        <v>-7.8107468459807643E-8</v>
      </c>
      <c r="AE136" s="272">
        <f t="shared" ca="1" si="113"/>
        <v>1.3050594256525676E-10</v>
      </c>
    </row>
    <row r="137" spans="1:31" outlineLevel="1" x14ac:dyDescent="0.2">
      <c r="A137" s="137">
        <v>3624</v>
      </c>
      <c r="B137" s="142" t="str">
        <f t="shared" si="121"/>
        <v>SFA</v>
      </c>
      <c r="C137" s="143">
        <v>62414446</v>
      </c>
      <c r="D137" s="8">
        <f t="shared" si="105"/>
        <v>1950000</v>
      </c>
      <c r="E137" s="390">
        <v>44934051.880622059</v>
      </c>
      <c r="F137" s="8">
        <f t="shared" si="114"/>
        <v>15530394.119377941</v>
      </c>
      <c r="G137" s="8">
        <f t="shared" si="115"/>
        <v>60464446</v>
      </c>
      <c r="H137" s="8">
        <f t="shared" ca="1" si="116"/>
        <v>60325986.747328423</v>
      </c>
      <c r="I137" s="8">
        <f t="shared" ca="1" si="106"/>
        <v>-138459.25267157704</v>
      </c>
      <c r="J137" s="148">
        <f t="shared" ca="1" si="107"/>
        <v>-2.2899284096901677E-3</v>
      </c>
      <c r="K137" s="245"/>
      <c r="L137" s="8">
        <f ca="1">SUMIF('Operations Support'!$A:$A,A137,'Operations Support'!$Z:$Z)</f>
        <v>30162993.373664211</v>
      </c>
      <c r="M137" s="8">
        <f ca="1">SUMIF('Operations Support'!$A:$A,A137,'Operations Support'!$AC:$AC)</f>
        <v>30162993.373664211</v>
      </c>
      <c r="N137" s="8">
        <f t="shared" ca="1" si="117"/>
        <v>22394778.671568409</v>
      </c>
      <c r="O137" s="8">
        <f t="shared" ca="1" si="108"/>
        <v>22366147.076518338</v>
      </c>
      <c r="P137" s="8">
        <f t="shared" si="118"/>
        <v>7768214.7020958038</v>
      </c>
      <c r="Q137" s="8">
        <f t="shared" si="118"/>
        <v>7796846.2971458742</v>
      </c>
      <c r="R137" s="8">
        <f t="shared" si="123"/>
        <v>840000</v>
      </c>
      <c r="S137" s="8">
        <f t="shared" si="123"/>
        <v>840000</v>
      </c>
      <c r="T137" s="8">
        <f t="shared" ca="1" si="119"/>
        <v>31002993.373664211</v>
      </c>
      <c r="U137" s="8">
        <f t="shared" ca="1" si="120"/>
        <v>31002993.373664211</v>
      </c>
      <c r="V137" s="240">
        <f ca="1">SUMIF('Operations Support'!A:A,Summary!A137,'Operations Support'!Y:Y)</f>
        <v>540052.84</v>
      </c>
      <c r="W137" s="220"/>
      <c r="X137" s="8">
        <v>31002992</v>
      </c>
      <c r="Y137" s="8">
        <v>31002992</v>
      </c>
      <c r="Z137" s="267"/>
      <c r="AA137" s="8">
        <f t="shared" ca="1" si="110"/>
        <v>1.3736642114818096</v>
      </c>
      <c r="AB137" s="8">
        <f t="shared" ca="1" si="111"/>
        <v>1.3736642114818096</v>
      </c>
      <c r="AD137" s="272">
        <f t="shared" ca="1" si="112"/>
        <v>4.4307470408605185E-8</v>
      </c>
      <c r="AE137" s="272">
        <f t="shared" ca="1" si="113"/>
        <v>4.4307470408605185E-8</v>
      </c>
    </row>
    <row r="138" spans="1:31" outlineLevel="1" x14ac:dyDescent="0.2">
      <c r="A138" s="137">
        <v>3642</v>
      </c>
      <c r="B138" s="142" t="str">
        <f t="shared" si="121"/>
        <v>TSU</v>
      </c>
      <c r="C138" s="143">
        <v>66486083</v>
      </c>
      <c r="D138" s="8">
        <f t="shared" si="105"/>
        <v>8692684</v>
      </c>
      <c r="E138" s="390">
        <v>36362945.893492952</v>
      </c>
      <c r="F138" s="8">
        <f t="shared" si="114"/>
        <v>21430453.106507048</v>
      </c>
      <c r="G138" s="8">
        <f t="shared" si="115"/>
        <v>57793399</v>
      </c>
      <c r="H138" s="8">
        <f t="shared" ca="1" si="116"/>
        <v>59561916.707459949</v>
      </c>
      <c r="I138" s="8">
        <f t="shared" ca="1" si="106"/>
        <v>1768517.707459949</v>
      </c>
      <c r="J138" s="148">
        <f t="shared" ca="1" si="107"/>
        <v>3.0600686896092563E-2</v>
      </c>
      <c r="K138" s="245"/>
      <c r="L138" s="8">
        <f ca="1">SUMIF('Operations Support'!$A:$A,A138,'Operations Support'!$Z:$Z)</f>
        <v>29780958.353729974</v>
      </c>
      <c r="M138" s="8">
        <f ca="1">SUMIF('Operations Support'!$A:$A,A138,'Operations Support'!$AC:$AC)</f>
        <v>29780958.353729974</v>
      </c>
      <c r="N138" s="8">
        <f t="shared" ca="1" si="117"/>
        <v>14572953.373745451</v>
      </c>
      <c r="O138" s="8">
        <f t="shared" ca="1" si="108"/>
        <v>14426977.386287332</v>
      </c>
      <c r="P138" s="8">
        <f t="shared" si="118"/>
        <v>15208004.979984524</v>
      </c>
      <c r="Q138" s="8">
        <f t="shared" si="118"/>
        <v>15353980.967442643</v>
      </c>
      <c r="R138" s="8">
        <f t="shared" si="123"/>
        <v>4346342</v>
      </c>
      <c r="S138" s="8">
        <f t="shared" si="123"/>
        <v>4346342</v>
      </c>
      <c r="T138" s="8">
        <f t="shared" ca="1" si="119"/>
        <v>34127300.353729978</v>
      </c>
      <c r="U138" s="8">
        <f t="shared" ca="1" si="120"/>
        <v>34127300.353729978</v>
      </c>
      <c r="V138" s="240">
        <f ca="1">SUMIF('Operations Support'!A:A,Summary!A138,'Operations Support'!Y:Y)</f>
        <v>533212.69999999995</v>
      </c>
      <c r="W138" s="220"/>
      <c r="X138" s="8">
        <v>34127301</v>
      </c>
      <c r="Y138" s="8">
        <v>34127301</v>
      </c>
      <c r="Z138" s="267"/>
      <c r="AA138" s="8">
        <f t="shared" ca="1" si="110"/>
        <v>-0.6462700217962265</v>
      </c>
      <c r="AB138" s="8">
        <f t="shared" ca="1" si="111"/>
        <v>-0.6462700217962265</v>
      </c>
      <c r="AD138" s="272">
        <f t="shared" ca="1" si="112"/>
        <v>-1.8937039118173079E-8</v>
      </c>
      <c r="AE138" s="272">
        <f t="shared" ca="1" si="113"/>
        <v>-1.8937039118173079E-8</v>
      </c>
    </row>
    <row r="139" spans="1:31" outlineLevel="1" x14ac:dyDescent="0.2">
      <c r="A139" s="137">
        <v>3644</v>
      </c>
      <c r="B139" s="142" t="str">
        <f t="shared" si="121"/>
        <v>TTU</v>
      </c>
      <c r="C139" s="143">
        <v>273622538</v>
      </c>
      <c r="D139" s="8">
        <f t="shared" si="105"/>
        <v>15899024</v>
      </c>
      <c r="E139" s="390">
        <v>194270913.51318651</v>
      </c>
      <c r="F139" s="8">
        <f t="shared" si="114"/>
        <v>63452600.486813486</v>
      </c>
      <c r="G139" s="8">
        <f t="shared" si="115"/>
        <v>257723514</v>
      </c>
      <c r="H139" s="8">
        <f t="shared" ca="1" si="116"/>
        <v>264372297.58090574</v>
      </c>
      <c r="I139" s="8">
        <f t="shared" ca="1" si="106"/>
        <v>6648783.5809057355</v>
      </c>
      <c r="J139" s="148">
        <f t="shared" ca="1" si="107"/>
        <v>2.5798125587041837E-2</v>
      </c>
      <c r="K139" s="245"/>
      <c r="L139" s="8">
        <f ca="1">SUMIF('Operations Support'!$A:$A,A139,'Operations Support'!$Z:$Z)</f>
        <v>132186148.79045287</v>
      </c>
      <c r="M139" s="8">
        <f ca="1">SUMIF('Operations Support'!$A:$A,A139,'Operations Support'!$AC:$AC)</f>
        <v>132186148.79045287</v>
      </c>
      <c r="N139" s="8">
        <f t="shared" ca="1" si="117"/>
        <v>101767578.56830031</v>
      </c>
      <c r="O139" s="8">
        <f t="shared" ca="1" si="108"/>
        <v>101563035.86514172</v>
      </c>
      <c r="P139" s="8">
        <f t="shared" si="118"/>
        <v>30418570.222152568</v>
      </c>
      <c r="Q139" s="8">
        <f t="shared" si="118"/>
        <v>30623112.925311156</v>
      </c>
      <c r="R139" s="8">
        <f t="shared" si="123"/>
        <v>7374028</v>
      </c>
      <c r="S139" s="8">
        <f t="shared" si="123"/>
        <v>7374028</v>
      </c>
      <c r="T139" s="8">
        <f t="shared" ca="1" si="119"/>
        <v>139560176.79045287</v>
      </c>
      <c r="U139" s="8">
        <f t="shared" ca="1" si="120"/>
        <v>139560176.79045287</v>
      </c>
      <c r="V139" s="240">
        <f ca="1">SUMIF('Operations Support'!A:A,Summary!A139,'Operations Support'!Y:Y)</f>
        <v>2366724.8200000003</v>
      </c>
      <c r="W139" s="220"/>
      <c r="X139" s="8">
        <v>139560177</v>
      </c>
      <c r="Y139" s="8">
        <v>139560177</v>
      </c>
      <c r="Z139" s="267"/>
      <c r="AA139" s="8">
        <f t="shared" ca="1" si="110"/>
        <v>-0.20954713225364685</v>
      </c>
      <c r="AB139" s="8">
        <f t="shared" ca="1" si="111"/>
        <v>-0.20954713225364685</v>
      </c>
      <c r="AD139" s="272">
        <f t="shared" ca="1" si="112"/>
        <v>-1.5014822786322359E-9</v>
      </c>
      <c r="AE139" s="272">
        <f t="shared" ca="1" si="113"/>
        <v>-1.5014822786322359E-9</v>
      </c>
    </row>
    <row r="140" spans="1:31" outlineLevel="1" x14ac:dyDescent="0.2">
      <c r="A140" s="137">
        <v>3541</v>
      </c>
      <c r="B140" s="142" t="str">
        <f t="shared" si="121"/>
        <v>Angelo</v>
      </c>
      <c r="C140" s="143">
        <v>40358450</v>
      </c>
      <c r="D140" s="8">
        <f t="shared" si="105"/>
        <v>1914000</v>
      </c>
      <c r="E140" s="390">
        <v>24131244.787605703</v>
      </c>
      <c r="F140" s="8">
        <f t="shared" si="114"/>
        <v>14313205.212394297</v>
      </c>
      <c r="G140" s="8">
        <f t="shared" si="115"/>
        <v>38444450</v>
      </c>
      <c r="H140" s="8">
        <f t="shared" ca="1" si="116"/>
        <v>40685702.506003827</v>
      </c>
      <c r="I140" s="8">
        <f t="shared" ca="1" si="106"/>
        <v>2241252.5060038269</v>
      </c>
      <c r="J140" s="148">
        <f t="shared" ca="1" si="107"/>
        <v>5.8298467165060937E-2</v>
      </c>
      <c r="K140" s="245"/>
      <c r="L140" s="8">
        <f ca="1">SUMIF('Operations Support'!$A:$A,A140,'Operations Support'!$Z:$Z)</f>
        <v>20342851.253001913</v>
      </c>
      <c r="M140" s="8">
        <f ca="1">SUMIF('Operations Support'!$A:$A,A140,'Operations Support'!$AC:$AC)</f>
        <v>20342851.253001913</v>
      </c>
      <c r="N140" s="8">
        <f t="shared" ca="1" si="117"/>
        <v>15178201.559359262</v>
      </c>
      <c r="O140" s="8">
        <f t="shared" ca="1" si="108"/>
        <v>15141248.086137814</v>
      </c>
      <c r="P140" s="8">
        <f t="shared" si="118"/>
        <v>5164649.6936426517</v>
      </c>
      <c r="Q140" s="8">
        <f t="shared" si="118"/>
        <v>5201603.166864099</v>
      </c>
      <c r="R140" s="8">
        <f t="shared" si="123"/>
        <v>1347354</v>
      </c>
      <c r="S140" s="8">
        <f t="shared" si="123"/>
        <v>1347354</v>
      </c>
      <c r="T140" s="8">
        <f t="shared" ca="1" si="119"/>
        <v>21690205.253001913</v>
      </c>
      <c r="U140" s="8">
        <f t="shared" ca="1" si="120"/>
        <v>21690205.253001913</v>
      </c>
      <c r="V140" s="240">
        <f ca="1">SUMIF('Operations Support'!A:A,Summary!A140,'Operations Support'!Y:Y)</f>
        <v>364228.26</v>
      </c>
      <c r="W140" s="220"/>
      <c r="X140" s="8">
        <v>21690205</v>
      </c>
      <c r="Y140" s="8">
        <v>21690206</v>
      </c>
      <c r="Z140" s="267"/>
      <c r="AA140" s="8">
        <f t="shared" ca="1" si="110"/>
        <v>0.25300191342830658</v>
      </c>
      <c r="AB140" s="8">
        <f t="shared" ca="1" si="111"/>
        <v>-0.74699808657169342</v>
      </c>
      <c r="AD140" s="272">
        <f t="shared" ca="1" si="112"/>
        <v>1.1664339294036475E-8</v>
      </c>
      <c r="AE140" s="272">
        <f t="shared" ca="1" si="113"/>
        <v>-3.4439419906748425E-8</v>
      </c>
    </row>
    <row r="141" spans="1:31" outlineLevel="1" x14ac:dyDescent="0.2">
      <c r="A141" s="137">
        <v>3646</v>
      </c>
      <c r="B141" s="142" t="str">
        <f t="shared" si="121"/>
        <v>TWU</v>
      </c>
      <c r="C141" s="143">
        <v>93401614</v>
      </c>
      <c r="D141" s="8">
        <f t="shared" si="105"/>
        <v>9124086</v>
      </c>
      <c r="E141" s="390">
        <v>65633362.338488691</v>
      </c>
      <c r="F141" s="8">
        <f t="shared" si="114"/>
        <v>18644165.661511309</v>
      </c>
      <c r="G141" s="8">
        <f t="shared" si="115"/>
        <v>84277528</v>
      </c>
      <c r="H141" s="8">
        <f t="shared" ca="1" si="116"/>
        <v>87693895.979951754</v>
      </c>
      <c r="I141" s="8">
        <f t="shared" ca="1" si="106"/>
        <v>3416367.9799517542</v>
      </c>
      <c r="J141" s="148">
        <f t="shared" ca="1" si="107"/>
        <v>4.0537116607783683E-2</v>
      </c>
      <c r="K141" s="245"/>
      <c r="L141" s="8">
        <f ca="1">SUMIF('Operations Support'!$A:$A,A141,'Operations Support'!$Z:$Z)</f>
        <v>43846947.989975877</v>
      </c>
      <c r="M141" s="8">
        <f ca="1">SUMIF('Operations Support'!$A:$A,A141,'Operations Support'!$AC:$AC)</f>
        <v>43846947.989975877</v>
      </c>
      <c r="N141" s="8">
        <f t="shared" ca="1" si="117"/>
        <v>36903538.290628955</v>
      </c>
      <c r="O141" s="8">
        <f t="shared" ca="1" si="108"/>
        <v>36886209.116228096</v>
      </c>
      <c r="P141" s="8">
        <f t="shared" si="118"/>
        <v>6943409.6993469205</v>
      </c>
      <c r="Q141" s="8">
        <f t="shared" si="118"/>
        <v>6960738.8737477819</v>
      </c>
      <c r="R141" s="8">
        <f t="shared" si="123"/>
        <v>5012043</v>
      </c>
      <c r="S141" s="8">
        <f t="shared" si="123"/>
        <v>5012043</v>
      </c>
      <c r="T141" s="8">
        <f t="shared" ca="1" si="119"/>
        <v>48858990.989975877</v>
      </c>
      <c r="U141" s="8">
        <f t="shared" ca="1" si="120"/>
        <v>48858990.989975877</v>
      </c>
      <c r="V141" s="240">
        <f ca="1">SUMIF('Operations Support'!A:A,Summary!A141,'Operations Support'!Y:Y)</f>
        <v>785056.98999999976</v>
      </c>
      <c r="W141" s="220"/>
      <c r="X141" s="8">
        <v>48858991</v>
      </c>
      <c r="Y141" s="8">
        <v>48858992</v>
      </c>
      <c r="Z141" s="267"/>
      <c r="AA141" s="8">
        <f t="shared" ca="1" si="110"/>
        <v>-1.0024122893810272E-2</v>
      </c>
      <c r="AB141" s="8">
        <f t="shared" ca="1" si="111"/>
        <v>-1.0100241228938103</v>
      </c>
      <c r="AD141" s="272">
        <f t="shared" ca="1" si="112"/>
        <v>-2.0516434520448581E-10</v>
      </c>
      <c r="AE141" s="272">
        <f t="shared" ca="1" si="113"/>
        <v>-2.0672226389223452E-8</v>
      </c>
    </row>
    <row r="142" spans="1:31" outlineLevel="1" x14ac:dyDescent="0.2">
      <c r="A142" s="137">
        <v>3581</v>
      </c>
      <c r="B142" s="142" t="str">
        <f t="shared" si="121"/>
        <v>Lamar</v>
      </c>
      <c r="C142" s="143">
        <v>83777569</v>
      </c>
      <c r="D142" s="8">
        <f t="shared" si="105"/>
        <v>0</v>
      </c>
      <c r="E142" s="390">
        <v>62042512.240900464</v>
      </c>
      <c r="F142" s="8">
        <f t="shared" si="114"/>
        <v>21735056.759099536</v>
      </c>
      <c r="G142" s="8">
        <f t="shared" si="115"/>
        <v>83777569</v>
      </c>
      <c r="H142" s="8">
        <f t="shared" ca="1" si="116"/>
        <v>80742332.437875628</v>
      </c>
      <c r="I142" s="8">
        <f t="shared" ca="1" si="106"/>
        <v>-3035236.5621243715</v>
      </c>
      <c r="J142" s="148">
        <f t="shared" ca="1" si="107"/>
        <v>-3.6229704422724079E-2</v>
      </c>
      <c r="K142" s="245"/>
      <c r="L142" s="8">
        <f ca="1">SUMIF('Operations Support'!$A:$A,A142,'Operations Support'!$Z:$Z)</f>
        <v>40371166.218937814</v>
      </c>
      <c r="M142" s="8">
        <f ca="1">SUMIF('Operations Support'!$A:$A,A142,'Operations Support'!$AC:$AC)</f>
        <v>40371166.218937814</v>
      </c>
      <c r="N142" s="8">
        <f t="shared" ca="1" si="117"/>
        <v>30851500.700808637</v>
      </c>
      <c r="O142" s="8">
        <f t="shared" ca="1" si="108"/>
        <v>30839521.070700817</v>
      </c>
      <c r="P142" s="8">
        <f t="shared" si="118"/>
        <v>9519665.5181291774</v>
      </c>
      <c r="Q142" s="8">
        <f t="shared" si="118"/>
        <v>9531645.1482369974</v>
      </c>
      <c r="R142" s="8">
        <f t="shared" si="123"/>
        <v>0</v>
      </c>
      <c r="S142" s="8">
        <f t="shared" si="123"/>
        <v>0</v>
      </c>
      <c r="T142" s="8">
        <f t="shared" ca="1" si="119"/>
        <v>40371166.218937814</v>
      </c>
      <c r="U142" s="8">
        <f t="shared" ca="1" si="120"/>
        <v>40371166.218937814</v>
      </c>
      <c r="V142" s="240">
        <f ca="1">SUMIF('Operations Support'!A:A,Summary!A142,'Operations Support'!Y:Y)</f>
        <v>722824.91000000015</v>
      </c>
      <c r="W142" s="220"/>
      <c r="X142" s="8">
        <v>40371165</v>
      </c>
      <c r="Y142" s="8">
        <v>40371165</v>
      </c>
      <c r="Z142" s="267"/>
      <c r="AA142" s="8">
        <f t="shared" ca="1" si="110"/>
        <v>1.2189378142356873</v>
      </c>
      <c r="AB142" s="8">
        <f t="shared" ca="1" si="111"/>
        <v>1.2189378142356873</v>
      </c>
      <c r="AD142" s="272">
        <f t="shared" ca="1" si="112"/>
        <v>3.0193277242109806E-8</v>
      </c>
      <c r="AE142" s="272">
        <f t="shared" ca="1" si="113"/>
        <v>3.0193277242109806E-8</v>
      </c>
    </row>
    <row r="143" spans="1:31" outlineLevel="1" x14ac:dyDescent="0.2">
      <c r="A143" s="137">
        <v>3606</v>
      </c>
      <c r="B143" s="142" t="str">
        <f t="shared" si="121"/>
        <v>Sam Houston</v>
      </c>
      <c r="C143" s="143">
        <v>104321450</v>
      </c>
      <c r="D143" s="8">
        <f t="shared" si="105"/>
        <v>4290456</v>
      </c>
      <c r="E143" s="390">
        <v>77358851.209157914</v>
      </c>
      <c r="F143" s="8">
        <f t="shared" si="114"/>
        <v>22672142.790842086</v>
      </c>
      <c r="G143" s="8">
        <f t="shared" si="115"/>
        <v>100030994</v>
      </c>
      <c r="H143" s="8">
        <f t="shared" ca="1" si="116"/>
        <v>105444365.38413888</v>
      </c>
      <c r="I143" s="8">
        <f t="shared" ca="1" si="106"/>
        <v>5413371.3841388822</v>
      </c>
      <c r="J143" s="148">
        <f t="shared" ca="1" si="107"/>
        <v>5.4116940836745883E-2</v>
      </c>
      <c r="K143" s="245"/>
      <c r="L143" s="8">
        <f ca="1">SUMIF('Operations Support'!$A:$A,A143,'Operations Support'!$Z:$Z)</f>
        <v>52722182.692069441</v>
      </c>
      <c r="M143" s="8">
        <f ca="1">SUMIF('Operations Support'!$A:$A,A143,'Operations Support'!$AC:$AC)</f>
        <v>52722182.692069441</v>
      </c>
      <c r="N143" s="8">
        <f t="shared" ca="1" si="117"/>
        <v>35963304.024792507</v>
      </c>
      <c r="O143" s="8">
        <f t="shared" ca="1" si="108"/>
        <v>35906258.362579063</v>
      </c>
      <c r="P143" s="8">
        <f t="shared" si="118"/>
        <v>16758878.667276938</v>
      </c>
      <c r="Q143" s="8">
        <f t="shared" si="118"/>
        <v>16815924.329490375</v>
      </c>
      <c r="R143" s="8">
        <f t="shared" si="123"/>
        <v>2119425</v>
      </c>
      <c r="S143" s="8">
        <f t="shared" si="123"/>
        <v>2119425</v>
      </c>
      <c r="T143" s="8">
        <f t="shared" ca="1" si="119"/>
        <v>54841607.692069441</v>
      </c>
      <c r="U143" s="8">
        <f t="shared" ca="1" si="120"/>
        <v>54841607.692069441</v>
      </c>
      <c r="V143" s="240">
        <f ca="1">SUMIF('Operations Support'!A:A,Summary!A143,'Operations Support'!Y:Y)</f>
        <v>943963.48999999987</v>
      </c>
      <c r="W143" s="220"/>
      <c r="X143" s="8">
        <v>54841608</v>
      </c>
      <c r="Y143" s="8">
        <v>54841607</v>
      </c>
      <c r="Z143" s="267"/>
      <c r="AA143" s="8">
        <f t="shared" ca="1" si="110"/>
        <v>-0.30793055891990662</v>
      </c>
      <c r="AB143" s="8">
        <f t="shared" ca="1" si="111"/>
        <v>0.69206944108009338</v>
      </c>
      <c r="AD143" s="272">
        <f t="shared" ca="1" si="112"/>
        <v>-5.6149075834703502E-9</v>
      </c>
      <c r="AE143" s="272">
        <f t="shared" ca="1" si="113"/>
        <v>1.2619422920020859E-8</v>
      </c>
    </row>
    <row r="144" spans="1:31" outlineLevel="1" x14ac:dyDescent="0.2">
      <c r="A144" s="137">
        <v>3615</v>
      </c>
      <c r="B144" s="142" t="str">
        <f t="shared" si="121"/>
        <v>TXST</v>
      </c>
      <c r="C144" s="143">
        <v>193407804</v>
      </c>
      <c r="D144" s="8">
        <f t="shared" si="105"/>
        <v>6992306</v>
      </c>
      <c r="E144" s="390">
        <v>132916876.65696688</v>
      </c>
      <c r="F144" s="8">
        <f t="shared" si="114"/>
        <v>53498621.34303312</v>
      </c>
      <c r="G144" s="8">
        <f t="shared" si="115"/>
        <v>186415498</v>
      </c>
      <c r="H144" s="8">
        <f t="shared" ca="1" si="116"/>
        <v>186637180.49910629</v>
      </c>
      <c r="I144" s="8">
        <f t="shared" ca="1" si="106"/>
        <v>221682.49910628796</v>
      </c>
      <c r="J144" s="148">
        <f t="shared" ca="1" si="107"/>
        <v>1.1891849201630647E-3</v>
      </c>
      <c r="K144" s="245"/>
      <c r="L144" s="8">
        <f ca="1">SUMIF('Operations Support'!$A:$A,A144,'Operations Support'!$Z:$Z)</f>
        <v>93318590.249553144</v>
      </c>
      <c r="M144" s="8">
        <f ca="1">SUMIF('Operations Support'!$A:$A,A144,'Operations Support'!$AC:$AC)</f>
        <v>93318590.249553144</v>
      </c>
      <c r="N144" s="8">
        <f t="shared" ca="1" si="117"/>
        <v>69063058.69394286</v>
      </c>
      <c r="O144" s="8">
        <f t="shared" ca="1" si="108"/>
        <v>69047152.890695006</v>
      </c>
      <c r="P144" s="8">
        <f t="shared" si="118"/>
        <v>24255531.55561028</v>
      </c>
      <c r="Q144" s="8">
        <f t="shared" si="118"/>
        <v>24271437.358858138</v>
      </c>
      <c r="R144" s="8">
        <f t="shared" si="123"/>
        <v>3497048</v>
      </c>
      <c r="S144" s="8">
        <f t="shared" si="123"/>
        <v>3497048</v>
      </c>
      <c r="T144" s="8">
        <f t="shared" ca="1" si="119"/>
        <v>96815638.249553144</v>
      </c>
      <c r="U144" s="8">
        <f t="shared" ca="1" si="120"/>
        <v>96815638.249553144</v>
      </c>
      <c r="V144" s="240">
        <f ca="1">SUMIF('Operations Support'!A:A,Summary!A144,'Operations Support'!Y:Y)</f>
        <v>1670821.2299999997</v>
      </c>
      <c r="W144" s="220"/>
      <c r="X144" s="8">
        <v>96815638</v>
      </c>
      <c r="Y144" s="8">
        <v>96815638</v>
      </c>
      <c r="Z144" s="267"/>
      <c r="AA144" s="8">
        <f t="shared" ca="1" si="110"/>
        <v>0.2495531439781189</v>
      </c>
      <c r="AB144" s="8">
        <f t="shared" ca="1" si="111"/>
        <v>0.2495531439781189</v>
      </c>
      <c r="AD144" s="272">
        <f t="shared" ca="1" si="112"/>
        <v>2.5776119280943821E-9</v>
      </c>
      <c r="AE144" s="272">
        <f t="shared" ca="1" si="113"/>
        <v>2.5776119280943821E-9</v>
      </c>
    </row>
    <row r="145" spans="1:32" outlineLevel="1" x14ac:dyDescent="0.2">
      <c r="A145" s="137">
        <v>3625</v>
      </c>
      <c r="B145" s="142" t="str">
        <f t="shared" si="121"/>
        <v>Sul Ross</v>
      </c>
      <c r="C145" s="143">
        <v>10247474</v>
      </c>
      <c r="D145" s="8">
        <f t="shared" si="105"/>
        <v>248422</v>
      </c>
      <c r="E145" s="390">
        <v>7345343.4969132384</v>
      </c>
      <c r="F145" s="8">
        <f t="shared" si="114"/>
        <v>2653708.5030867616</v>
      </c>
      <c r="G145" s="8">
        <f t="shared" si="115"/>
        <v>9999052</v>
      </c>
      <c r="H145" s="8">
        <f t="shared" ca="1" si="116"/>
        <v>9112139.5991649777</v>
      </c>
      <c r="I145" s="8">
        <f t="shared" ca="1" si="106"/>
        <v>-886912.40083502233</v>
      </c>
      <c r="J145" s="148">
        <f t="shared" ca="1" si="107"/>
        <v>-8.8699648810209447E-2</v>
      </c>
      <c r="K145" s="245"/>
      <c r="L145" s="8">
        <f ca="1">SUMIF('Operations Support'!$A:$A,A145,'Operations Support'!$Z:$Z)</f>
        <v>4556069.7995824888</v>
      </c>
      <c r="M145" s="8">
        <f ca="1">SUMIF('Operations Support'!$A:$A,A145,'Operations Support'!$AC:$AC)</f>
        <v>4556069.7995824888</v>
      </c>
      <c r="N145" s="8">
        <f t="shared" ca="1" si="117"/>
        <v>3425529.7624997739</v>
      </c>
      <c r="O145" s="8">
        <f t="shared" ca="1" si="108"/>
        <v>3422227.4429216078</v>
      </c>
      <c r="P145" s="8">
        <f t="shared" si="118"/>
        <v>1130540.0370827152</v>
      </c>
      <c r="Q145" s="8">
        <f t="shared" si="118"/>
        <v>1133842.3566608813</v>
      </c>
      <c r="R145" s="8">
        <f t="shared" si="123"/>
        <v>107620</v>
      </c>
      <c r="S145" s="8">
        <f t="shared" si="123"/>
        <v>107620</v>
      </c>
      <c r="T145" s="8">
        <f t="shared" ca="1" si="119"/>
        <v>4663689.7995824888</v>
      </c>
      <c r="U145" s="8">
        <f t="shared" ca="1" si="120"/>
        <v>4663689.7995824888</v>
      </c>
      <c r="V145" s="240">
        <f ca="1">SUMIF('Operations Support'!A:A,Summary!A145,'Operations Support'!Y:Y)</f>
        <v>81574.080000000002</v>
      </c>
      <c r="W145" s="220"/>
      <c r="X145" s="8">
        <v>4663690</v>
      </c>
      <c r="Y145" s="8">
        <v>4663690</v>
      </c>
      <c r="Z145" s="267"/>
      <c r="AA145" s="8">
        <f t="shared" ca="1" si="110"/>
        <v>-0.20041751116514206</v>
      </c>
      <c r="AB145" s="8">
        <f t="shared" ca="1" si="111"/>
        <v>-0.20041751116514206</v>
      </c>
      <c r="AD145" s="272">
        <f t="shared" ca="1" si="112"/>
        <v>-4.2974022668292431E-8</v>
      </c>
      <c r="AE145" s="272">
        <f t="shared" ca="1" si="113"/>
        <v>-4.2974022668292431E-8</v>
      </c>
    </row>
    <row r="146" spans="1:32" ht="15" outlineLevel="1" thickBot="1" x14ac:dyDescent="0.25">
      <c r="A146" s="149">
        <v>20</v>
      </c>
      <c r="B146" s="129" t="str">
        <f t="shared" si="121"/>
        <v>Sul Ross-Rio Grande</v>
      </c>
      <c r="C146" s="150">
        <v>4549920</v>
      </c>
      <c r="D146" s="151">
        <f t="shared" si="105"/>
        <v>64808</v>
      </c>
      <c r="E146" s="391">
        <v>3339559.6437531007</v>
      </c>
      <c r="F146" s="151">
        <f t="shared" si="114"/>
        <v>1145552.3562468993</v>
      </c>
      <c r="G146" s="151">
        <f t="shared" si="115"/>
        <v>4485112</v>
      </c>
      <c r="H146" s="151">
        <f t="shared" ca="1" si="116"/>
        <v>3550198.882465669</v>
      </c>
      <c r="I146" s="151">
        <f t="shared" ca="1" si="106"/>
        <v>-934913.11753433105</v>
      </c>
      <c r="J146" s="152">
        <f t="shared" ca="1" si="107"/>
        <v>-0.20844810955319087</v>
      </c>
      <c r="K146" s="245"/>
      <c r="L146" s="151">
        <f ca="1">SUMIF('Operations Support'!$A:$A,A146,'Operations Support'!$Z:$Z)</f>
        <v>1775099.4412328345</v>
      </c>
      <c r="M146" s="151">
        <f ca="1">SUMIF('Operations Support'!$A:$A,A146,'Operations Support'!$AC:$AC)</f>
        <v>1775099.4412328345</v>
      </c>
      <c r="N146" s="151">
        <f t="shared" ca="1" si="117"/>
        <v>1294632.874538389</v>
      </c>
      <c r="O146" s="151">
        <f t="shared" ca="1" si="108"/>
        <v>1294222.444563474</v>
      </c>
      <c r="P146" s="151">
        <f t="shared" si="118"/>
        <v>480466.56669444544</v>
      </c>
      <c r="Q146" s="151">
        <f t="shared" si="118"/>
        <v>480876.99666936044</v>
      </c>
      <c r="R146" s="151">
        <f t="shared" si="123"/>
        <v>29080</v>
      </c>
      <c r="S146" s="151">
        <f t="shared" si="123"/>
        <v>29080</v>
      </c>
      <c r="T146" s="151">
        <f t="shared" ca="1" si="119"/>
        <v>1804179.4412328345</v>
      </c>
      <c r="U146" s="151">
        <f t="shared" ca="1" si="120"/>
        <v>1804179.4412328345</v>
      </c>
      <c r="V146" s="240">
        <f ca="1">SUMIF('Operations Support'!A:A,Summary!A146,'Operations Support'!Y:Y)</f>
        <v>31782.239999999994</v>
      </c>
      <c r="W146" s="220"/>
      <c r="X146" s="8">
        <v>1804179</v>
      </c>
      <c r="Y146" s="151">
        <v>1804181</v>
      </c>
      <c r="Z146" s="267"/>
      <c r="AA146" s="415">
        <f t="shared" ca="1" si="110"/>
        <v>0.44123283447697759</v>
      </c>
      <c r="AB146" s="415">
        <f t="shared" ca="1" si="111"/>
        <v>-1.5587671655230224</v>
      </c>
      <c r="AD146" s="273">
        <f t="shared" ca="1" si="112"/>
        <v>2.4456150225028268E-7</v>
      </c>
      <c r="AE146" s="273">
        <f t="shared" ca="1" si="113"/>
        <v>-8.639756832933887E-7</v>
      </c>
    </row>
    <row r="147" spans="1:32" outlineLevel="1" x14ac:dyDescent="0.2">
      <c r="A147" s="138"/>
      <c r="B147" s="139" t="s">
        <v>1</v>
      </c>
      <c r="C147" s="594">
        <f t="shared" ref="C147:H147" si="124">SUM(C110:C146)</f>
        <v>4143084684</v>
      </c>
      <c r="D147" s="594">
        <f t="shared" si="124"/>
        <v>235185814</v>
      </c>
      <c r="E147" s="594">
        <f t="shared" si="124"/>
        <v>2803053575.1719484</v>
      </c>
      <c r="F147" s="594">
        <f t="shared" si="124"/>
        <v>1104845294.8280513</v>
      </c>
      <c r="G147" s="594">
        <f t="shared" si="124"/>
        <v>3907898870</v>
      </c>
      <c r="H147" s="594">
        <f t="shared" ca="1" si="124"/>
        <v>4050086105.999999</v>
      </c>
      <c r="I147" s="594">
        <f t="shared" ca="1" si="106"/>
        <v>142187235.99999905</v>
      </c>
      <c r="J147" s="141">
        <f t="shared" ca="1" si="107"/>
        <v>3.6384574097230678E-2</v>
      </c>
      <c r="L147" s="594">
        <f t="shared" ref="L147:U147" ca="1" si="125">SUM(L110:L146)</f>
        <v>2025043052.9999995</v>
      </c>
      <c r="M147" s="594">
        <f t="shared" ca="1" si="125"/>
        <v>2025043052.9999995</v>
      </c>
      <c r="N147" s="594">
        <f t="shared" ca="1" si="125"/>
        <v>1474574132.5946157</v>
      </c>
      <c r="O147" s="594">
        <f t="shared" ca="1" si="125"/>
        <v>1470981593.8768876</v>
      </c>
      <c r="P147" s="594">
        <f t="shared" si="125"/>
        <v>550468920.40538347</v>
      </c>
      <c r="Q147" s="594">
        <f t="shared" si="125"/>
        <v>554061459.12311172</v>
      </c>
      <c r="R147" s="594">
        <f t="shared" si="125"/>
        <v>119074714</v>
      </c>
      <c r="S147" s="594">
        <f t="shared" si="125"/>
        <v>119074714</v>
      </c>
      <c r="T147" s="594">
        <f t="shared" ca="1" si="125"/>
        <v>2144117766.9999995</v>
      </c>
      <c r="U147" s="594">
        <f t="shared" ca="1" si="125"/>
        <v>2144117766.9999995</v>
      </c>
      <c r="V147" s="240">
        <f ca="1">SUM(V110:V146)</f>
        <v>36257351.462000005</v>
      </c>
      <c r="W147" s="266"/>
      <c r="X147" s="140">
        <f>SUM(X110:X146)</f>
        <v>2144117767</v>
      </c>
      <c r="Y147" s="140">
        <f>SUM(Y110:Y146)</f>
        <v>2144117772</v>
      </c>
      <c r="Z147" s="267"/>
      <c r="AA147" s="140">
        <f t="shared" ca="1" si="110"/>
        <v>0</v>
      </c>
      <c r="AB147" s="140">
        <f t="shared" ca="1" si="111"/>
        <v>-5.0000004768371582</v>
      </c>
      <c r="AD147" s="141">
        <f t="shared" ca="1" si="112"/>
        <v>0</v>
      </c>
      <c r="AE147" s="141">
        <f t="shared" ca="1" si="113"/>
        <v>-2.331961683164934E-9</v>
      </c>
      <c r="AF147" s="218"/>
    </row>
    <row r="148" spans="1:32" x14ac:dyDescent="0.2">
      <c r="A148" s="6"/>
      <c r="W148" s="266"/>
      <c r="X148" s="266"/>
      <c r="Y148" s="267"/>
      <c r="AA148" s="266"/>
      <c r="AB148" s="220"/>
    </row>
    <row r="149" spans="1:32" s="48" customFormat="1" ht="29.25" customHeight="1" thickBot="1" x14ac:dyDescent="0.25">
      <c r="A149" s="702" t="s">
        <v>133</v>
      </c>
      <c r="B149" s="703"/>
      <c r="C149" s="703"/>
      <c r="D149" s="703"/>
      <c r="E149" s="703"/>
      <c r="F149" s="703"/>
      <c r="G149" s="703"/>
      <c r="H149" s="703"/>
      <c r="I149" s="703"/>
      <c r="J149" s="703"/>
      <c r="L149" s="697" t="str">
        <f>A149</f>
        <v>Teaching Experience Supplement</v>
      </c>
      <c r="M149" s="697"/>
      <c r="N149" s="697"/>
      <c r="O149" s="697"/>
      <c r="P149" s="697"/>
      <c r="Q149" s="697"/>
      <c r="R149" s="697"/>
      <c r="S149" s="697"/>
      <c r="T149" s="697" t="str">
        <f>A149</f>
        <v>Teaching Experience Supplement</v>
      </c>
      <c r="U149" s="697"/>
      <c r="V149" s="433" t="s">
        <v>334</v>
      </c>
      <c r="AD149" s="270"/>
      <c r="AE149" s="270"/>
    </row>
    <row r="150" spans="1:32" outlineLevel="1" x14ac:dyDescent="0.2">
      <c r="A150" s="136">
        <v>3656</v>
      </c>
      <c r="B150" s="145" t="str">
        <f>B20</f>
        <v>UT-Arlington</v>
      </c>
      <c r="C150" s="596">
        <v>2761320</v>
      </c>
      <c r="D150" s="592"/>
      <c r="E150" s="595">
        <v>631059.90903715196</v>
      </c>
      <c r="F150" s="592">
        <f>G150-E150</f>
        <v>2130260.0909628482</v>
      </c>
      <c r="G150" s="592">
        <f>C150-D150</f>
        <v>2761320</v>
      </c>
      <c r="H150" s="592">
        <f ca="1">L150+M150</f>
        <v>2788182.7414681553</v>
      </c>
      <c r="I150" s="592">
        <f t="shared" ref="I150:I187" ca="1" si="126">H150-G150</f>
        <v>26862.741468155291</v>
      </c>
      <c r="J150" s="147">
        <f t="shared" ref="J150:J187" ca="1" si="127">IF(OR(I150=0,G150=0),0,I150/G150)</f>
        <v>9.7282247143233268E-3</v>
      </c>
      <c r="K150" s="245"/>
      <c r="L150" s="592">
        <f ca="1">SUMIF('Operations Support'!$A:$A,A150,'Operations Support'!$AB:$AB)</f>
        <v>1394091.3707340776</v>
      </c>
      <c r="M150" s="592">
        <f ca="1">SUMIF('Operations Support'!$A:$A,A150,'Operations Support'!$AD:$AD)</f>
        <v>1394091.3707340776</v>
      </c>
      <c r="N150" s="592">
        <f ca="1">L150-P150</f>
        <v>499066.50169206306</v>
      </c>
      <c r="O150" s="592">
        <f t="shared" ref="O150:O186" ca="1" si="128">M150-Q150</f>
        <v>494237.42047988786</v>
      </c>
      <c r="P150" s="592">
        <f t="shared" ref="P150:Q169" si="129">P20*0.02004050867</f>
        <v>895024.86904201459</v>
      </c>
      <c r="Q150" s="592">
        <f t="shared" si="129"/>
        <v>899853.95025418978</v>
      </c>
      <c r="R150" s="592"/>
      <c r="S150" s="592"/>
      <c r="T150" s="592">
        <f t="shared" ref="T150:T186" ca="1" si="130">L150+R150</f>
        <v>1394091.3707340776</v>
      </c>
      <c r="U150" s="592">
        <f t="shared" ref="U150:U186" ca="1" si="131">M150+S150</f>
        <v>1394091.3707340776</v>
      </c>
      <c r="V150" s="240">
        <f ca="1">SUMIF('Operations Support'!A:A,Summary!A150,'Operations Support'!AA:AA)</f>
        <v>24960.487000000005</v>
      </c>
      <c r="W150" s="266"/>
      <c r="X150" s="9">
        <v>1394092</v>
      </c>
      <c r="Y150" s="9">
        <v>1394092</v>
      </c>
      <c r="Z150" s="220"/>
      <c r="AA150" s="9">
        <f t="shared" ref="AA150:AA187" ca="1" si="132">T150-X150</f>
        <v>-0.62926592235453427</v>
      </c>
      <c r="AB150" s="9">
        <f t="shared" ref="AB150:AB187" ca="1" si="133">U150-Y150</f>
        <v>-0.62926592235453427</v>
      </c>
      <c r="AD150" s="271">
        <f t="shared" ref="AD150:AD187" ca="1" si="134">IFERROR(AA150/T150,0)</f>
        <v>-4.5138068821356079E-7</v>
      </c>
      <c r="AE150" s="271">
        <f t="shared" ref="AE150:AE187" ca="1" si="135">IFERROR(AB150/U150,0)</f>
        <v>-4.5138068821356079E-7</v>
      </c>
    </row>
    <row r="151" spans="1:32" outlineLevel="1" x14ac:dyDescent="0.2">
      <c r="A151" s="137">
        <v>3658</v>
      </c>
      <c r="B151" s="142" t="str">
        <f>B21</f>
        <v>UT-Austin</v>
      </c>
      <c r="C151" s="143">
        <v>8868659</v>
      </c>
      <c r="D151" s="8"/>
      <c r="E151" s="390">
        <v>5707174.4991219435</v>
      </c>
      <c r="F151" s="8">
        <f t="shared" ref="F151:F176" si="136">G151-E151</f>
        <v>3161484.5008780565</v>
      </c>
      <c r="G151" s="8">
        <f t="shared" ref="G151:G186" si="137">C151-D151</f>
        <v>8868659</v>
      </c>
      <c r="H151" s="8">
        <f t="shared" ref="H151:H186" ca="1" si="138">L151+M151</f>
        <v>8646793.7181862947</v>
      </c>
      <c r="I151" s="8">
        <f t="shared" ca="1" si="126"/>
        <v>-221865.28181370534</v>
      </c>
      <c r="J151" s="148">
        <f t="shared" ca="1" si="127"/>
        <v>-2.5016778953132073E-2</v>
      </c>
      <c r="K151" s="245"/>
      <c r="L151" s="8">
        <f ca="1">SUMIF('Operations Support'!$A:$A,A151,'Operations Support'!$AB:$AB)</f>
        <v>4323396.8590931473</v>
      </c>
      <c r="M151" s="8">
        <f ca="1">SUMIF('Operations Support'!$A:$A,A151,'Operations Support'!$AD:$AD)</f>
        <v>4323396.8590931473</v>
      </c>
      <c r="N151" s="8">
        <f t="shared" ref="N151:N186" ca="1" si="139">L151-P151</f>
        <v>2755995.5891326331</v>
      </c>
      <c r="O151" s="8">
        <f t="shared" ca="1" si="128"/>
        <v>2740548.505333358</v>
      </c>
      <c r="P151" s="8">
        <f t="shared" si="129"/>
        <v>1567401.269960514</v>
      </c>
      <c r="Q151" s="8">
        <f t="shared" si="129"/>
        <v>1582848.3537597894</v>
      </c>
      <c r="R151" s="8"/>
      <c r="S151" s="8"/>
      <c r="T151" s="8">
        <f t="shared" ca="1" si="130"/>
        <v>4323396.8590931473</v>
      </c>
      <c r="U151" s="8">
        <f t="shared" ca="1" si="131"/>
        <v>4323396.8590931473</v>
      </c>
      <c r="V151" s="240">
        <f ca="1">SUMIF('Operations Support'!A:A,Summary!A151,'Operations Support'!AA:AA)</f>
        <v>77408.191000000021</v>
      </c>
      <c r="W151" s="266"/>
      <c r="X151" s="8">
        <v>4323397</v>
      </c>
      <c r="Y151" s="8">
        <v>4323397</v>
      </c>
      <c r="Z151" s="220"/>
      <c r="AA151" s="8">
        <f t="shared" ca="1" si="132"/>
        <v>-0.1409068526700139</v>
      </c>
      <c r="AB151" s="8">
        <f t="shared" ca="1" si="133"/>
        <v>-0.1409068526700139</v>
      </c>
      <c r="AD151" s="272">
        <f t="shared" ca="1" si="134"/>
        <v>-3.2591699828261842E-8</v>
      </c>
      <c r="AE151" s="272">
        <f t="shared" ca="1" si="135"/>
        <v>-3.2591699828261842E-8</v>
      </c>
    </row>
    <row r="152" spans="1:32" outlineLevel="1" x14ac:dyDescent="0.2">
      <c r="A152" s="137">
        <v>9741</v>
      </c>
      <c r="B152" s="142" t="str">
        <f>B22</f>
        <v>UT-Dallas</v>
      </c>
      <c r="C152" s="143">
        <v>2393297</v>
      </c>
      <c r="D152" s="8"/>
      <c r="E152" s="390">
        <v>411135.58664592903</v>
      </c>
      <c r="F152" s="8">
        <f t="shared" si="136"/>
        <v>1982161.4133540709</v>
      </c>
      <c r="G152" s="8">
        <f t="shared" si="137"/>
        <v>2393297</v>
      </c>
      <c r="H152" s="8">
        <f t="shared" ca="1" si="138"/>
        <v>2655094.6298080506</v>
      </c>
      <c r="I152" s="8">
        <f t="shared" ca="1" si="126"/>
        <v>261797.62980805058</v>
      </c>
      <c r="J152" s="148">
        <f t="shared" ca="1" si="127"/>
        <v>0.10938785692208304</v>
      </c>
      <c r="K152" s="245"/>
      <c r="L152" s="8">
        <f ca="1">SUMIF('Operations Support'!$A:$A,A152,'Operations Support'!$AB:$AB)</f>
        <v>1327547.3149040253</v>
      </c>
      <c r="M152" s="8">
        <f ca="1">SUMIF('Operations Support'!$A:$A,A152,'Operations Support'!$AD:$AD)</f>
        <v>1327547.3149040253</v>
      </c>
      <c r="N152" s="8">
        <f t="shared" ca="1" si="139"/>
        <v>362864.06262663985</v>
      </c>
      <c r="O152" s="8">
        <f t="shared" ca="1" si="128"/>
        <v>349909.23652607435</v>
      </c>
      <c r="P152" s="8">
        <f t="shared" si="129"/>
        <v>964683.25227738544</v>
      </c>
      <c r="Q152" s="8">
        <f t="shared" si="129"/>
        <v>977638.07837795094</v>
      </c>
      <c r="R152" s="8"/>
      <c r="S152" s="8"/>
      <c r="T152" s="8">
        <f t="shared" ca="1" si="130"/>
        <v>1327547.3149040253</v>
      </c>
      <c r="U152" s="8">
        <f t="shared" ca="1" si="131"/>
        <v>1327547.3149040253</v>
      </c>
      <c r="V152" s="240">
        <f ca="1">SUMIF('Operations Support'!A:A,Summary!A152,'Operations Support'!AA:AA)</f>
        <v>23769.049999999996</v>
      </c>
      <c r="W152" s="266"/>
      <c r="X152" s="8">
        <v>1327547</v>
      </c>
      <c r="Y152" s="8">
        <v>1327547</v>
      </c>
      <c r="Z152" s="220"/>
      <c r="AA152" s="8">
        <f t="shared" ca="1" si="132"/>
        <v>0.31490402529016137</v>
      </c>
      <c r="AB152" s="8">
        <f t="shared" ca="1" si="133"/>
        <v>0.31490402529016137</v>
      </c>
      <c r="AD152" s="272">
        <f t="shared" ca="1" si="134"/>
        <v>2.3720738368781024E-7</v>
      </c>
      <c r="AE152" s="272">
        <f t="shared" ca="1" si="135"/>
        <v>2.3720738368781024E-7</v>
      </c>
    </row>
    <row r="153" spans="1:32" outlineLevel="1" x14ac:dyDescent="0.2">
      <c r="A153" s="137">
        <v>3661</v>
      </c>
      <c r="B153" s="142" t="str">
        <f>B23</f>
        <v>UT-El Paso</v>
      </c>
      <c r="C153" s="143">
        <v>3568109</v>
      </c>
      <c r="D153" s="8"/>
      <c r="E153" s="390">
        <v>2817018.670613715</v>
      </c>
      <c r="F153" s="8">
        <f t="shared" si="136"/>
        <v>751090.32938628504</v>
      </c>
      <c r="G153" s="8">
        <f t="shared" si="137"/>
        <v>3568109</v>
      </c>
      <c r="H153" s="8">
        <f t="shared" ca="1" si="138"/>
        <v>3764003.309617653</v>
      </c>
      <c r="I153" s="8">
        <f t="shared" ca="1" si="126"/>
        <v>195894.30961765302</v>
      </c>
      <c r="J153" s="148">
        <f t="shared" ca="1" si="127"/>
        <v>5.4901436480122391E-2</v>
      </c>
      <c r="K153" s="245"/>
      <c r="L153" s="8">
        <f ca="1">SUMIF('Operations Support'!$A:$A,A153,'Operations Support'!$AB:$AB)</f>
        <v>1882001.6548088265</v>
      </c>
      <c r="M153" s="8">
        <f ca="1">SUMIF('Operations Support'!$A:$A,A153,'Operations Support'!$AD:$AD)</f>
        <v>1882001.6548088265</v>
      </c>
      <c r="N153" s="8">
        <f t="shared" ca="1" si="139"/>
        <v>1472101.2269191665</v>
      </c>
      <c r="O153" s="8">
        <f t="shared" ca="1" si="128"/>
        <v>1469404.1351813406</v>
      </c>
      <c r="P153" s="8">
        <f t="shared" si="129"/>
        <v>409900.42788965994</v>
      </c>
      <c r="Q153" s="8">
        <f t="shared" si="129"/>
        <v>412597.51962748589</v>
      </c>
      <c r="R153" s="8"/>
      <c r="S153" s="8"/>
      <c r="T153" s="8">
        <f t="shared" ca="1" si="130"/>
        <v>1882001.6548088265</v>
      </c>
      <c r="U153" s="8">
        <f t="shared" ca="1" si="131"/>
        <v>1882001.6548088265</v>
      </c>
      <c r="V153" s="240">
        <f ca="1">SUMIF('Operations Support'!A:A,Summary!A153,'Operations Support'!AA:AA)</f>
        <v>33696.269000000008</v>
      </c>
      <c r="W153" s="266"/>
      <c r="X153" s="8">
        <v>1882004</v>
      </c>
      <c r="Y153" s="8">
        <v>1882003</v>
      </c>
      <c r="Z153" s="220"/>
      <c r="AA153" s="8">
        <f t="shared" ca="1" si="132"/>
        <v>-2.3451911734882742</v>
      </c>
      <c r="AB153" s="8">
        <f t="shared" ca="1" si="133"/>
        <v>-1.3451911734882742</v>
      </c>
      <c r="AD153" s="272">
        <f t="shared" ca="1" si="134"/>
        <v>-1.2461153620645984E-6</v>
      </c>
      <c r="AE153" s="272">
        <f t="shared" ca="1" si="135"/>
        <v>-7.1476620121511982E-7</v>
      </c>
    </row>
    <row r="154" spans="1:32" outlineLevel="1" x14ac:dyDescent="0.2">
      <c r="A154" s="137">
        <v>3599</v>
      </c>
      <c r="B154" s="142" t="str">
        <f>B24</f>
        <v>UT-Rio Grande Valley</v>
      </c>
      <c r="C154" s="143">
        <v>5054573</v>
      </c>
      <c r="D154" s="8"/>
      <c r="E154" s="390">
        <v>4125331.8964382764</v>
      </c>
      <c r="F154" s="8">
        <f>G154-E154</f>
        <v>929241.1035617236</v>
      </c>
      <c r="G154" s="8">
        <f>C154-D154</f>
        <v>5054573</v>
      </c>
      <c r="H154" s="8">
        <f ca="1">L154+M154</f>
        <v>4998916.0657038214</v>
      </c>
      <c r="I154" s="8">
        <f t="shared" ca="1" si="126"/>
        <v>-55656.934296178631</v>
      </c>
      <c r="J154" s="148">
        <f t="shared" ca="1" si="127"/>
        <v>-1.1011203972359017E-2</v>
      </c>
      <c r="K154" s="245"/>
      <c r="L154" s="8">
        <f ca="1">SUMIF('Operations Support'!$A:$A,A154,'Operations Support'!$AB:$AB)</f>
        <v>2499458.0328519107</v>
      </c>
      <c r="M154" s="8">
        <f ca="1">SUMIF('Operations Support'!$A:$A,A154,'Operations Support'!$AD:$AD)</f>
        <v>2499458.0328519107</v>
      </c>
      <c r="N154" s="8">
        <f ca="1">L154-P154</f>
        <v>2049586.129042641</v>
      </c>
      <c r="O154" s="8">
        <f ca="1">M154-Q154</f>
        <v>2049146.8811736119</v>
      </c>
      <c r="P154" s="8">
        <f t="shared" si="129"/>
        <v>449871.90380926972</v>
      </c>
      <c r="Q154" s="8">
        <f t="shared" si="129"/>
        <v>450311.15167829877</v>
      </c>
      <c r="R154" s="8"/>
      <c r="S154" s="8"/>
      <c r="T154" s="8">
        <f t="shared" ca="1" si="130"/>
        <v>2499458.0328519107</v>
      </c>
      <c r="U154" s="8">
        <f t="shared" ca="1" si="131"/>
        <v>2499458.0328519107</v>
      </c>
      <c r="V154" s="240">
        <f ca="1">SUMIF('Operations Support'!A:A,Summary!A154,'Operations Support'!AA:AA)</f>
        <v>44751.506999999991</v>
      </c>
      <c r="W154" s="267"/>
      <c r="X154" s="8">
        <v>2499458</v>
      </c>
      <c r="Y154" s="8">
        <v>2499458</v>
      </c>
      <c r="Z154" s="220"/>
      <c r="AA154" s="8">
        <f t="shared" ca="1" si="132"/>
        <v>3.2851910684257746E-2</v>
      </c>
      <c r="AB154" s="8">
        <f t="shared" ca="1" si="133"/>
        <v>3.2851910684257746E-2</v>
      </c>
      <c r="AD154" s="272">
        <f t="shared" ca="1" si="134"/>
        <v>1.3143613636422347E-8</v>
      </c>
      <c r="AE154" s="272">
        <f t="shared" ca="1" si="135"/>
        <v>1.3143613636422347E-8</v>
      </c>
    </row>
    <row r="155" spans="1:32" outlineLevel="1" x14ac:dyDescent="0.2">
      <c r="A155" s="137">
        <v>9930</v>
      </c>
      <c r="B155" s="142" t="str">
        <f t="shared" ref="B155:B186" si="140">B25</f>
        <v>UT-Permian Basin</v>
      </c>
      <c r="C155" s="143">
        <v>986954</v>
      </c>
      <c r="D155" s="8"/>
      <c r="E155" s="390">
        <v>710327.18654190539</v>
      </c>
      <c r="F155" s="8">
        <f t="shared" si="136"/>
        <v>276626.81345809461</v>
      </c>
      <c r="G155" s="8">
        <f t="shared" si="137"/>
        <v>986954</v>
      </c>
      <c r="H155" s="8">
        <f t="shared" ca="1" si="138"/>
        <v>855156.15978116367</v>
      </c>
      <c r="I155" s="8">
        <f t="shared" ca="1" si="126"/>
        <v>-131797.84021883633</v>
      </c>
      <c r="J155" s="148">
        <f t="shared" ca="1" si="127"/>
        <v>-0.13354000309926939</v>
      </c>
      <c r="K155" s="245"/>
      <c r="L155" s="8">
        <f ca="1">SUMIF('Operations Support'!$A:$A,A155,'Operations Support'!$AB:$AB)</f>
        <v>427578.07989058184</v>
      </c>
      <c r="M155" s="8">
        <f ca="1">SUMIF('Operations Support'!$A:$A,A155,'Operations Support'!$AD:$AD)</f>
        <v>427578.07989058184</v>
      </c>
      <c r="N155" s="8">
        <f t="shared" ca="1" si="139"/>
        <v>301538.11033269763</v>
      </c>
      <c r="O155" s="8">
        <f t="shared" ca="1" si="128"/>
        <v>301057.75938038644</v>
      </c>
      <c r="P155" s="8">
        <f t="shared" si="129"/>
        <v>126039.96955788419</v>
      </c>
      <c r="Q155" s="8">
        <f t="shared" si="129"/>
        <v>126520.32051019542</v>
      </c>
      <c r="R155" s="8"/>
      <c r="S155" s="8"/>
      <c r="T155" s="8">
        <f t="shared" ca="1" si="130"/>
        <v>427578.07989058184</v>
      </c>
      <c r="U155" s="8">
        <f t="shared" ca="1" si="131"/>
        <v>427578.07989058184</v>
      </c>
      <c r="V155" s="240">
        <f ca="1">SUMIF('Operations Support'!A:A,Summary!A155,'Operations Support'!AA:AA)</f>
        <v>7655.5650000000014</v>
      </c>
      <c r="W155" s="266"/>
      <c r="X155" s="8">
        <v>427579</v>
      </c>
      <c r="Y155" s="8">
        <v>427579</v>
      </c>
      <c r="Z155" s="220"/>
      <c r="AA155" s="8">
        <f t="shared" ca="1" si="132"/>
        <v>-0.92010941816261038</v>
      </c>
      <c r="AB155" s="8">
        <f t="shared" ca="1" si="133"/>
        <v>-0.92010941816261038</v>
      </c>
      <c r="AD155" s="272">
        <f t="shared" ca="1" si="134"/>
        <v>-2.1519097012598689E-6</v>
      </c>
      <c r="AE155" s="272">
        <f t="shared" ca="1" si="135"/>
        <v>-2.1519097012598689E-6</v>
      </c>
    </row>
    <row r="156" spans="1:32" outlineLevel="1" x14ac:dyDescent="0.2">
      <c r="A156" s="137">
        <v>10115</v>
      </c>
      <c r="B156" s="142" t="str">
        <f t="shared" si="140"/>
        <v>UT-San Antonio</v>
      </c>
      <c r="C156" s="143">
        <v>3815389</v>
      </c>
      <c r="D156" s="8"/>
      <c r="E156" s="390">
        <v>2734912.9560471713</v>
      </c>
      <c r="F156" s="8">
        <f t="shared" si="136"/>
        <v>1080476.0439528287</v>
      </c>
      <c r="G156" s="8">
        <f t="shared" si="137"/>
        <v>3815389</v>
      </c>
      <c r="H156" s="8">
        <f t="shared" ca="1" si="138"/>
        <v>3785397.3913741391</v>
      </c>
      <c r="I156" s="8">
        <f t="shared" ca="1" si="126"/>
        <v>-29991.608625860885</v>
      </c>
      <c r="J156" s="148">
        <f t="shared" ca="1" si="127"/>
        <v>-7.8606948402537413E-3</v>
      </c>
      <c r="K156" s="245"/>
      <c r="L156" s="8">
        <f ca="1">SUMIF('Operations Support'!$A:$A,A156,'Operations Support'!$AB:$AB)</f>
        <v>1892698.6956870696</v>
      </c>
      <c r="M156" s="8">
        <f ca="1">SUMIF('Operations Support'!$A:$A,A156,'Operations Support'!$AD:$AD)</f>
        <v>1892698.6956870696</v>
      </c>
      <c r="N156" s="8">
        <f t="shared" ca="1" si="139"/>
        <v>1352424.4380370947</v>
      </c>
      <c r="O156" s="8">
        <f t="shared" ca="1" si="128"/>
        <v>1350644.8007861814</v>
      </c>
      <c r="P156" s="8">
        <f t="shared" si="129"/>
        <v>540274.25764997501</v>
      </c>
      <c r="Q156" s="8">
        <f t="shared" si="129"/>
        <v>542053.89490088832</v>
      </c>
      <c r="R156" s="8"/>
      <c r="S156" s="8"/>
      <c r="T156" s="8">
        <f t="shared" ca="1" si="130"/>
        <v>1892698.6956870696</v>
      </c>
      <c r="U156" s="8">
        <f t="shared" ca="1" si="131"/>
        <v>1892698.6956870696</v>
      </c>
      <c r="V156" s="240">
        <f ca="1">SUMIF('Operations Support'!A:A,Summary!A156,'Operations Support'!AA:AA)</f>
        <v>33887.794000000009</v>
      </c>
      <c r="W156" s="266"/>
      <c r="X156" s="8">
        <v>1892697</v>
      </c>
      <c r="Y156" s="8">
        <v>1892697</v>
      </c>
      <c r="Z156" s="220"/>
      <c r="AA156" s="8">
        <f t="shared" ca="1" si="132"/>
        <v>1.6956870695576072</v>
      </c>
      <c r="AB156" s="8">
        <f t="shared" ca="1" si="133"/>
        <v>1.6956870695576072</v>
      </c>
      <c r="AD156" s="272">
        <f t="shared" ca="1" si="134"/>
        <v>8.9590967300902314E-7</v>
      </c>
      <c r="AE156" s="272">
        <f t="shared" ca="1" si="135"/>
        <v>8.9590967300902314E-7</v>
      </c>
    </row>
    <row r="157" spans="1:32" outlineLevel="1" x14ac:dyDescent="0.2">
      <c r="A157" s="137">
        <v>11163</v>
      </c>
      <c r="B157" s="142" t="str">
        <f t="shared" si="140"/>
        <v>UT-Tyler</v>
      </c>
      <c r="C157" s="143">
        <v>1447446</v>
      </c>
      <c r="D157" s="8"/>
      <c r="E157" s="390">
        <v>1095716.6329108966</v>
      </c>
      <c r="F157" s="8">
        <f t="shared" si="136"/>
        <v>351729.36708910344</v>
      </c>
      <c r="G157" s="8">
        <f t="shared" si="137"/>
        <v>1447446</v>
      </c>
      <c r="H157" s="8">
        <f t="shared" ca="1" si="138"/>
        <v>1391880.5837919896</v>
      </c>
      <c r="I157" s="8">
        <f t="shared" ca="1" si="126"/>
        <v>-55565.4162080104</v>
      </c>
      <c r="J157" s="148">
        <f t="shared" ca="1" si="127"/>
        <v>-3.8388593569646398E-2</v>
      </c>
      <c r="K157" s="245"/>
      <c r="L157" s="8">
        <f ca="1">SUMIF('Operations Support'!$A:$A,A157,'Operations Support'!$AB:$AB)</f>
        <v>695940.2918959948</v>
      </c>
      <c r="M157" s="8">
        <f ca="1">SUMIF('Operations Support'!$A:$A,A157,'Operations Support'!$AD:$AD)</f>
        <v>695940.2918959948</v>
      </c>
      <c r="N157" s="8">
        <f t="shared" ca="1" si="139"/>
        <v>532695.6390454811</v>
      </c>
      <c r="O157" s="8">
        <f t="shared" ca="1" si="128"/>
        <v>531971.15461655182</v>
      </c>
      <c r="P157" s="8">
        <f t="shared" si="129"/>
        <v>163244.65285051375</v>
      </c>
      <c r="Q157" s="8">
        <f t="shared" si="129"/>
        <v>163969.13727944295</v>
      </c>
      <c r="R157" s="8"/>
      <c r="S157" s="8"/>
      <c r="T157" s="8">
        <f t="shared" ca="1" si="130"/>
        <v>695940.2918959948</v>
      </c>
      <c r="U157" s="8">
        <f t="shared" ca="1" si="131"/>
        <v>695940.2918959948</v>
      </c>
      <c r="V157" s="240">
        <f ca="1">SUMIF('Operations Support'!A:A,Summary!A157,'Operations Support'!AA:AA)</f>
        <v>12460.452000000003</v>
      </c>
      <c r="W157" s="266"/>
      <c r="X157" s="8">
        <v>695940</v>
      </c>
      <c r="Y157" s="8">
        <v>695940</v>
      </c>
      <c r="Z157" s="220"/>
      <c r="AA157" s="8">
        <f t="shared" ca="1" si="132"/>
        <v>0.29189599480014294</v>
      </c>
      <c r="AB157" s="8">
        <f t="shared" ca="1" si="133"/>
        <v>0.29189599480014294</v>
      </c>
      <c r="AD157" s="272">
        <f t="shared" ca="1" si="134"/>
        <v>4.1942677870383382E-7</v>
      </c>
      <c r="AE157" s="272">
        <f t="shared" ca="1" si="135"/>
        <v>4.1942677870383382E-7</v>
      </c>
    </row>
    <row r="158" spans="1:32" outlineLevel="1" x14ac:dyDescent="0.2">
      <c r="A158" s="137">
        <v>3632</v>
      </c>
      <c r="B158" s="144" t="str">
        <f t="shared" si="140"/>
        <v>TAMU</v>
      </c>
      <c r="C158" s="143">
        <v>10853602</v>
      </c>
      <c r="D158" s="8"/>
      <c r="E158" s="390">
        <v>8025781.2063789405</v>
      </c>
      <c r="F158" s="8">
        <f t="shared" si="136"/>
        <v>2827820.7936210595</v>
      </c>
      <c r="G158" s="8">
        <f t="shared" si="137"/>
        <v>10853602</v>
      </c>
      <c r="H158" s="8">
        <f t="shared" ca="1" si="138"/>
        <v>10255779.019669337</v>
      </c>
      <c r="I158" s="8">
        <f t="shared" ca="1" si="126"/>
        <v>-597822.9803306628</v>
      </c>
      <c r="J158" s="148">
        <f t="shared" ca="1" si="127"/>
        <v>-5.5080606450343655E-2</v>
      </c>
      <c r="K158" s="245"/>
      <c r="L158" s="8">
        <f ca="1">SUMIF('Operations Support'!$A:$A,A158,'Operations Support'!$AB:$AB)</f>
        <v>5127889.5098346686</v>
      </c>
      <c r="M158" s="8">
        <f ca="1">SUMIF('Operations Support'!$A:$A,A158,'Operations Support'!$AD:$AD)</f>
        <v>5127889.5098346686</v>
      </c>
      <c r="N158" s="8">
        <f t="shared" ca="1" si="139"/>
        <v>3731564.1824191702</v>
      </c>
      <c r="O158" s="8">
        <f t="shared" ca="1" si="128"/>
        <v>3718964.7546993587</v>
      </c>
      <c r="P158" s="8">
        <f t="shared" si="129"/>
        <v>1396325.3274154984</v>
      </c>
      <c r="Q158" s="8">
        <f t="shared" si="129"/>
        <v>1408924.7551353101</v>
      </c>
      <c r="R158" s="8"/>
      <c r="S158" s="8"/>
      <c r="T158" s="8">
        <f t="shared" ca="1" si="130"/>
        <v>5127889.5098346686</v>
      </c>
      <c r="U158" s="8">
        <f t="shared" ca="1" si="131"/>
        <v>5127889.5098346686</v>
      </c>
      <c r="V158" s="240">
        <f ca="1">SUMIF('Operations Support'!A:A,Summary!A158,'Operations Support'!AA:AA)</f>
        <v>91812.217000000004</v>
      </c>
      <c r="W158" s="266"/>
      <c r="X158" s="8">
        <v>5127892</v>
      </c>
      <c r="Y158" s="8">
        <v>5127893</v>
      </c>
      <c r="Z158" s="220"/>
      <c r="AA158" s="8">
        <f t="shared" ca="1" si="132"/>
        <v>-2.4901653314009309</v>
      </c>
      <c r="AB158" s="8">
        <f t="shared" ca="1" si="133"/>
        <v>-3.4901653314009309</v>
      </c>
      <c r="AD158" s="272">
        <f t="shared" ca="1" si="134"/>
        <v>-4.8561212690427448E-7</v>
      </c>
      <c r="AE158" s="272">
        <f t="shared" ca="1" si="135"/>
        <v>-6.8062412903148915E-7</v>
      </c>
    </row>
    <row r="159" spans="1:32" outlineLevel="1" x14ac:dyDescent="0.2">
      <c r="A159" s="137">
        <v>10298</v>
      </c>
      <c r="B159" s="142" t="str">
        <f t="shared" si="140"/>
        <v>TAMU-Galveston</v>
      </c>
      <c r="C159" s="143">
        <v>468060</v>
      </c>
      <c r="D159" s="8"/>
      <c r="E159" s="390">
        <v>335746.4305544243</v>
      </c>
      <c r="F159" s="8">
        <f t="shared" si="136"/>
        <v>132313.5694455757</v>
      </c>
      <c r="G159" s="8">
        <f t="shared" si="137"/>
        <v>468060</v>
      </c>
      <c r="H159" s="8">
        <f t="shared" ca="1" si="138"/>
        <v>318217.98931748932</v>
      </c>
      <c r="I159" s="8">
        <f t="shared" ca="1" si="126"/>
        <v>-149842.01068251068</v>
      </c>
      <c r="J159" s="148">
        <f t="shared" ca="1" si="127"/>
        <v>-0.32013419365575069</v>
      </c>
      <c r="K159" s="245"/>
      <c r="L159" s="8">
        <f ca="1">SUMIF('Operations Support'!$A:$A,A159,'Operations Support'!$AB:$AB)</f>
        <v>159108.99465874466</v>
      </c>
      <c r="M159" s="8">
        <f ca="1">SUMIF('Operations Support'!$A:$A,A159,'Operations Support'!$AD:$AD)</f>
        <v>159108.99465874466</v>
      </c>
      <c r="N159" s="8">
        <f t="shared" ca="1" si="139"/>
        <v>115432.79022538135</v>
      </c>
      <c r="O159" s="8">
        <f t="shared" ca="1" si="128"/>
        <v>115196.57274968806</v>
      </c>
      <c r="P159" s="8">
        <f t="shared" si="129"/>
        <v>43676.204433363317</v>
      </c>
      <c r="Q159" s="8">
        <f t="shared" si="129"/>
        <v>43912.421909056604</v>
      </c>
      <c r="R159" s="8"/>
      <c r="S159" s="8"/>
      <c r="T159" s="8">
        <f t="shared" ca="1" si="130"/>
        <v>159108.99465874466</v>
      </c>
      <c r="U159" s="8">
        <f t="shared" ca="1" si="131"/>
        <v>159108.99465874466</v>
      </c>
      <c r="V159" s="240">
        <f ca="1">SUMIF('Operations Support'!A:A,Summary!A159,'Operations Support'!AA:AA)</f>
        <v>2848.76449</v>
      </c>
      <c r="W159" s="266"/>
      <c r="X159" s="8">
        <v>159109</v>
      </c>
      <c r="Y159" s="8">
        <v>159109</v>
      </c>
      <c r="Z159" s="220"/>
      <c r="AA159" s="8">
        <f t="shared" ca="1" si="132"/>
        <v>-5.3412553388625383E-3</v>
      </c>
      <c r="AB159" s="8">
        <f t="shared" ca="1" si="133"/>
        <v>-5.3412553388625383E-3</v>
      </c>
      <c r="AD159" s="272">
        <f t="shared" ca="1" si="134"/>
        <v>-3.356978874964554E-8</v>
      </c>
      <c r="AE159" s="272">
        <f t="shared" ca="1" si="135"/>
        <v>-3.356978874964554E-8</v>
      </c>
    </row>
    <row r="160" spans="1:32" outlineLevel="1" x14ac:dyDescent="0.2">
      <c r="A160" s="137">
        <v>3630</v>
      </c>
      <c r="B160" s="142" t="str">
        <f t="shared" si="140"/>
        <v>Prairie View</v>
      </c>
      <c r="C160" s="143">
        <v>1551091</v>
      </c>
      <c r="D160" s="8"/>
      <c r="E160" s="390">
        <v>1074069.8637602567</v>
      </c>
      <c r="F160" s="8">
        <f t="shared" si="136"/>
        <v>477021.13623974333</v>
      </c>
      <c r="G160" s="8">
        <f t="shared" si="137"/>
        <v>1551091</v>
      </c>
      <c r="H160" s="8">
        <f t="shared" ca="1" si="138"/>
        <v>1595613.5675327831</v>
      </c>
      <c r="I160" s="8">
        <f t="shared" ca="1" si="126"/>
        <v>44522.567532783141</v>
      </c>
      <c r="J160" s="148">
        <f t="shared" ca="1" si="127"/>
        <v>2.870403318231048E-2</v>
      </c>
      <c r="K160" s="245"/>
      <c r="L160" s="8">
        <f ca="1">SUMIF('Operations Support'!$A:$A,A160,'Operations Support'!$AB:$AB)</f>
        <v>797806.78376639157</v>
      </c>
      <c r="M160" s="8">
        <f ca="1">SUMIF('Operations Support'!$A:$A,A160,'Operations Support'!$AD:$AD)</f>
        <v>797806.78376639157</v>
      </c>
      <c r="N160" s="8">
        <f t="shared" ca="1" si="139"/>
        <v>541436.89320268831</v>
      </c>
      <c r="O160" s="8">
        <f t="shared" ca="1" si="128"/>
        <v>539905.53781368758</v>
      </c>
      <c r="P160" s="8">
        <f t="shared" si="129"/>
        <v>256369.89056370326</v>
      </c>
      <c r="Q160" s="8">
        <f t="shared" si="129"/>
        <v>257901.24595270396</v>
      </c>
      <c r="R160" s="8"/>
      <c r="S160" s="8"/>
      <c r="T160" s="8">
        <f t="shared" ca="1" si="130"/>
        <v>797806.78376639157</v>
      </c>
      <c r="U160" s="8">
        <f t="shared" ca="1" si="131"/>
        <v>797806.78376639157</v>
      </c>
      <c r="V160" s="240">
        <f ca="1">SUMIF('Operations Support'!A:A,Summary!A160,'Operations Support'!AA:AA)</f>
        <v>14284.319</v>
      </c>
      <c r="W160" s="266"/>
      <c r="X160" s="8">
        <v>797805</v>
      </c>
      <c r="Y160" s="8">
        <v>797805</v>
      </c>
      <c r="Z160" s="220"/>
      <c r="AA160" s="8">
        <f t="shared" ca="1" si="132"/>
        <v>1.7837663915706798</v>
      </c>
      <c r="AB160" s="8">
        <f t="shared" ca="1" si="133"/>
        <v>1.7837663915706798</v>
      </c>
      <c r="AD160" s="272">
        <f t="shared" ca="1" si="134"/>
        <v>2.2358375835683421E-6</v>
      </c>
      <c r="AE160" s="272">
        <f t="shared" ca="1" si="135"/>
        <v>2.2358375835683421E-6</v>
      </c>
    </row>
    <row r="161" spans="1:31" outlineLevel="1" x14ac:dyDescent="0.2">
      <c r="A161" s="137">
        <v>3631</v>
      </c>
      <c r="B161" s="142" t="str">
        <f t="shared" si="140"/>
        <v>Tarleton</v>
      </c>
      <c r="C161" s="143">
        <v>2663978</v>
      </c>
      <c r="D161" s="8"/>
      <c r="E161" s="390">
        <v>2294949.4127774839</v>
      </c>
      <c r="F161" s="8">
        <f t="shared" si="136"/>
        <v>369028.58722251607</v>
      </c>
      <c r="G161" s="8">
        <f t="shared" si="137"/>
        <v>2663978</v>
      </c>
      <c r="H161" s="8">
        <f t="shared" ca="1" si="138"/>
        <v>2703955.7970691212</v>
      </c>
      <c r="I161" s="8">
        <f t="shared" ca="1" si="126"/>
        <v>39977.797069121152</v>
      </c>
      <c r="J161" s="148">
        <f t="shared" ca="1" si="127"/>
        <v>1.5006804511569221E-2</v>
      </c>
      <c r="K161" s="245"/>
      <c r="L161" s="8">
        <f ca="1">SUMIF('Operations Support'!$A:$A,A161,'Operations Support'!$AB:$AB)</f>
        <v>1351977.8985345606</v>
      </c>
      <c r="M161" s="8">
        <f ca="1">SUMIF('Operations Support'!$A:$A,A161,'Operations Support'!$AD:$AD)</f>
        <v>1351977.8985345606</v>
      </c>
      <c r="N161" s="8">
        <f t="shared" ca="1" si="139"/>
        <v>1173350.2113504808</v>
      </c>
      <c r="O161" s="8">
        <f t="shared" ca="1" si="128"/>
        <v>1172952.4473343987</v>
      </c>
      <c r="P161" s="8">
        <f t="shared" si="129"/>
        <v>178627.68718407975</v>
      </c>
      <c r="Q161" s="8">
        <f t="shared" si="129"/>
        <v>179025.45120016192</v>
      </c>
      <c r="R161" s="8"/>
      <c r="S161" s="8"/>
      <c r="T161" s="8">
        <f t="shared" ca="1" si="130"/>
        <v>1351977.8985345606</v>
      </c>
      <c r="U161" s="8">
        <f t="shared" ca="1" si="131"/>
        <v>1351977.8985345606</v>
      </c>
      <c r="V161" s="240">
        <f ca="1">SUMIF('Operations Support'!A:A,Summary!A161,'Operations Support'!AA:AA)</f>
        <v>24206.467000000001</v>
      </c>
      <c r="W161" s="266"/>
      <c r="X161" s="8">
        <v>1351979</v>
      </c>
      <c r="Y161" s="8">
        <v>1351979</v>
      </c>
      <c r="Z161" s="220"/>
      <c r="AA161" s="8">
        <f t="shared" ca="1" si="132"/>
        <v>-1.1014654394239187</v>
      </c>
      <c r="AB161" s="8">
        <f t="shared" ca="1" si="133"/>
        <v>-1.1014654394239187</v>
      </c>
      <c r="AD161" s="272">
        <f t="shared" ca="1" si="134"/>
        <v>-8.1470669055893738E-7</v>
      </c>
      <c r="AE161" s="272">
        <f t="shared" ca="1" si="135"/>
        <v>-8.1470669055893738E-7</v>
      </c>
    </row>
    <row r="162" spans="1:31" outlineLevel="1" x14ac:dyDescent="0.2">
      <c r="A162" s="137">
        <v>42295</v>
      </c>
      <c r="B162" s="142" t="str">
        <f t="shared" si="140"/>
        <v>TAMU-Central</v>
      </c>
      <c r="C162" s="143">
        <v>343069</v>
      </c>
      <c r="D162" s="8"/>
      <c r="E162" s="390">
        <v>278607.74957443436</v>
      </c>
      <c r="F162" s="8">
        <f>G162-E162</f>
        <v>64461.250425565639</v>
      </c>
      <c r="G162" s="8">
        <f>C162-D162</f>
        <v>343069</v>
      </c>
      <c r="H162" s="8">
        <f t="shared" ca="1" si="138"/>
        <v>386110.87037218804</v>
      </c>
      <c r="I162" s="8">
        <f t="shared" ca="1" si="126"/>
        <v>43041.870372188045</v>
      </c>
      <c r="J162" s="148">
        <f t="shared" ca="1" si="127"/>
        <v>0.12546126397951446</v>
      </c>
      <c r="K162" s="245"/>
      <c r="L162" s="8">
        <f ca="1">SUMIF('Operations Support'!$A:$A,A162,'Operations Support'!$AB:$AB)</f>
        <v>193055.43518609402</v>
      </c>
      <c r="M162" s="8">
        <f ca="1">SUMIF('Operations Support'!$A:$A,A162,'Operations Support'!$AD:$AD)</f>
        <v>193055.43518609402</v>
      </c>
      <c r="N162" s="8">
        <f t="shared" ca="1" si="139"/>
        <v>158414.83477524761</v>
      </c>
      <c r="O162" s="8">
        <f t="shared" ca="1" si="128"/>
        <v>158296.5957740946</v>
      </c>
      <c r="P162" s="8">
        <f t="shared" si="129"/>
        <v>34640.600410846426</v>
      </c>
      <c r="Q162" s="8">
        <f t="shared" si="129"/>
        <v>34758.839411999426</v>
      </c>
      <c r="R162" s="8"/>
      <c r="S162" s="8"/>
      <c r="T162" s="8">
        <f t="shared" ca="1" si="130"/>
        <v>193055.43518609402</v>
      </c>
      <c r="U162" s="8">
        <f t="shared" ca="1" si="131"/>
        <v>193055.43518609402</v>
      </c>
      <c r="V162" s="240">
        <f ca="1">SUMIF('Operations Support'!A:A,Summary!A162,'Operations Support'!AA:AA)</f>
        <v>3456.5580000000004</v>
      </c>
      <c r="W162" s="266"/>
      <c r="X162" s="8">
        <v>193054</v>
      </c>
      <c r="Y162" s="8">
        <v>193054</v>
      </c>
      <c r="Z162" s="220"/>
      <c r="AA162" s="8">
        <f t="shared" ca="1" si="132"/>
        <v>1.435186094022356</v>
      </c>
      <c r="AB162" s="8">
        <f t="shared" ca="1" si="133"/>
        <v>1.435186094022356</v>
      </c>
      <c r="AD162" s="272">
        <f t="shared" ca="1" si="134"/>
        <v>7.4340621005511786E-6</v>
      </c>
      <c r="AE162" s="272">
        <f t="shared" ca="1" si="135"/>
        <v>7.4340621005511786E-6</v>
      </c>
    </row>
    <row r="163" spans="1:31" outlineLevel="1" x14ac:dyDescent="0.2">
      <c r="A163" s="137">
        <v>11161</v>
      </c>
      <c r="B163" s="142" t="str">
        <f t="shared" si="140"/>
        <v>TAMU-CC</v>
      </c>
      <c r="C163" s="143">
        <v>1474269</v>
      </c>
      <c r="D163" s="8"/>
      <c r="E163" s="390">
        <v>950247.13809037581</v>
      </c>
      <c r="F163" s="8">
        <f t="shared" si="136"/>
        <v>524021.86190962419</v>
      </c>
      <c r="G163" s="8">
        <f t="shared" si="137"/>
        <v>1474269</v>
      </c>
      <c r="H163" s="8">
        <f t="shared" ca="1" si="138"/>
        <v>2008535.7100484169</v>
      </c>
      <c r="I163" s="8">
        <f t="shared" ca="1" si="126"/>
        <v>534266.71004841686</v>
      </c>
      <c r="J163" s="148">
        <f t="shared" ca="1" si="127"/>
        <v>0.36239431884440143</v>
      </c>
      <c r="K163" s="245"/>
      <c r="L163" s="8">
        <f ca="1">SUMIF('Operations Support'!$A:$A,A163,'Operations Support'!$AB:$AB)</f>
        <v>1004267.8550242084</v>
      </c>
      <c r="M163" s="8">
        <f ca="1">SUMIF('Operations Support'!$A:$A,A163,'Operations Support'!$AD:$AD)</f>
        <v>1004267.8550242084</v>
      </c>
      <c r="N163" s="8">
        <f t="shared" ca="1" si="139"/>
        <v>751431.74743530364</v>
      </c>
      <c r="O163" s="8">
        <f t="shared" ca="1" si="128"/>
        <v>751155.92991447845</v>
      </c>
      <c r="P163" s="8">
        <f t="shared" si="129"/>
        <v>252836.10758890482</v>
      </c>
      <c r="Q163" s="8">
        <f t="shared" si="129"/>
        <v>253111.92510973004</v>
      </c>
      <c r="R163" s="8"/>
      <c r="S163" s="8"/>
      <c r="T163" s="8">
        <f t="shared" ca="1" si="130"/>
        <v>1004267.8550242084</v>
      </c>
      <c r="U163" s="8">
        <f t="shared" ca="1" si="131"/>
        <v>1004267.8550242084</v>
      </c>
      <c r="V163" s="240">
        <f ca="1">SUMIF('Operations Support'!A:A,Summary!A163,'Operations Support'!AA:AA)</f>
        <v>17980.898000000001</v>
      </c>
      <c r="W163" s="266"/>
      <c r="X163" s="8">
        <v>1004270</v>
      </c>
      <c r="Y163" s="8">
        <v>1004270</v>
      </c>
      <c r="Z163" s="220"/>
      <c r="AA163" s="8">
        <f t="shared" ca="1" si="132"/>
        <v>-2.1449757915688679</v>
      </c>
      <c r="AB163" s="8">
        <f t="shared" ca="1" si="133"/>
        <v>-2.1449757915688679</v>
      </c>
      <c r="AD163" s="272">
        <f t="shared" ca="1" si="134"/>
        <v>-2.135860249671301E-6</v>
      </c>
      <c r="AE163" s="272">
        <f t="shared" ca="1" si="135"/>
        <v>-2.135860249671301E-6</v>
      </c>
    </row>
    <row r="164" spans="1:31" outlineLevel="1" x14ac:dyDescent="0.2">
      <c r="A164" s="137">
        <v>3639</v>
      </c>
      <c r="B164" s="142" t="str">
        <f t="shared" si="140"/>
        <v>TAMU-Kingsville</v>
      </c>
      <c r="C164" s="143">
        <v>1989313</v>
      </c>
      <c r="D164" s="8"/>
      <c r="E164" s="390">
        <v>1280805.5644329879</v>
      </c>
      <c r="F164" s="8">
        <f t="shared" si="136"/>
        <v>708507.43556701206</v>
      </c>
      <c r="G164" s="8">
        <f t="shared" si="137"/>
        <v>1989313</v>
      </c>
      <c r="H164" s="8">
        <f t="shared" ca="1" si="138"/>
        <v>2015903.6966436801</v>
      </c>
      <c r="I164" s="8">
        <f t="shared" ca="1" si="126"/>
        <v>26590.696643680101</v>
      </c>
      <c r="J164" s="148">
        <f t="shared" ca="1" si="127"/>
        <v>1.336677367698301E-2</v>
      </c>
      <c r="K164" s="245"/>
      <c r="L164" s="8">
        <f ca="1">SUMIF('Operations Support'!$A:$A,A164,'Operations Support'!$AB:$AB)</f>
        <v>1007951.8483218401</v>
      </c>
      <c r="M164" s="8">
        <f ca="1">SUMIF('Operations Support'!$A:$A,A164,'Operations Support'!$AD:$AD)</f>
        <v>1007951.8483218401</v>
      </c>
      <c r="N164" s="8">
        <f t="shared" ca="1" si="139"/>
        <v>791000.63628659328</v>
      </c>
      <c r="O164" s="8">
        <f t="shared" ca="1" si="128"/>
        <v>788466.29351967643</v>
      </c>
      <c r="P164" s="8">
        <f t="shared" si="129"/>
        <v>216951.21203524678</v>
      </c>
      <c r="Q164" s="8">
        <f t="shared" si="129"/>
        <v>219485.55480216362</v>
      </c>
      <c r="R164" s="8"/>
      <c r="S164" s="8"/>
      <c r="T164" s="8">
        <f t="shared" ca="1" si="130"/>
        <v>1007951.8483218401</v>
      </c>
      <c r="U164" s="8">
        <f t="shared" ca="1" si="131"/>
        <v>1007951.8483218401</v>
      </c>
      <c r="V164" s="240">
        <f ca="1">SUMIF('Operations Support'!A:A,Summary!A164,'Operations Support'!AA:AA)</f>
        <v>18046.857999999997</v>
      </c>
      <c r="W164" s="266"/>
      <c r="X164" s="8">
        <v>1007952</v>
      </c>
      <c r="Y164" s="8">
        <v>1007951</v>
      </c>
      <c r="Z164" s="220"/>
      <c r="AA164" s="8">
        <f t="shared" ca="1" si="132"/>
        <v>-0.15167815994936973</v>
      </c>
      <c r="AB164" s="8">
        <f t="shared" ca="1" si="133"/>
        <v>0.84832184005063027</v>
      </c>
      <c r="AD164" s="272">
        <f t="shared" ca="1" si="134"/>
        <v>-1.5048155346101288E-7</v>
      </c>
      <c r="AE164" s="272">
        <f t="shared" ca="1" si="135"/>
        <v>8.4162933126519777E-7</v>
      </c>
    </row>
    <row r="165" spans="1:31" outlineLevel="1" x14ac:dyDescent="0.2">
      <c r="A165" s="137">
        <v>42485</v>
      </c>
      <c r="B165" s="142" t="str">
        <f t="shared" si="140"/>
        <v>TAMU-San Antonio</v>
      </c>
      <c r="C165" s="143">
        <v>713381</v>
      </c>
      <c r="D165" s="8"/>
      <c r="E165" s="390">
        <v>529246.22655438818</v>
      </c>
      <c r="F165" s="8">
        <f>G165-E165</f>
        <v>184134.77344561182</v>
      </c>
      <c r="G165" s="8">
        <f>C165-D165</f>
        <v>713381</v>
      </c>
      <c r="H165" s="8">
        <f t="shared" ca="1" si="138"/>
        <v>830716.58398991125</v>
      </c>
      <c r="I165" s="8">
        <f t="shared" ca="1" si="126"/>
        <v>117335.58398991125</v>
      </c>
      <c r="J165" s="148">
        <f t="shared" ca="1" si="127"/>
        <v>0.16447814560509916</v>
      </c>
      <c r="K165" s="245"/>
      <c r="L165" s="8">
        <f ca="1">SUMIF('Operations Support'!$A:$A,A165,'Operations Support'!$AB:$AB)</f>
        <v>415358.29199495562</v>
      </c>
      <c r="M165" s="8">
        <f ca="1">SUMIF('Operations Support'!$A:$A,A165,'Operations Support'!$AD:$AD)</f>
        <v>415358.29199495562</v>
      </c>
      <c r="N165" s="8">
        <f t="shared" ca="1" si="139"/>
        <v>320292.61198928469</v>
      </c>
      <c r="O165" s="8">
        <f t="shared" ca="1" si="128"/>
        <v>320154.7332896351</v>
      </c>
      <c r="P165" s="8">
        <f t="shared" si="129"/>
        <v>95065.680005670918</v>
      </c>
      <c r="Q165" s="8">
        <f t="shared" si="129"/>
        <v>95203.558705320509</v>
      </c>
      <c r="R165" s="8"/>
      <c r="S165" s="8"/>
      <c r="T165" s="8">
        <f t="shared" ca="1" si="130"/>
        <v>415358.29199495562</v>
      </c>
      <c r="U165" s="8">
        <f t="shared" ca="1" si="131"/>
        <v>415358.29199495562</v>
      </c>
      <c r="V165" s="240">
        <f ca="1">SUMIF('Operations Support'!A:A,Summary!A165,'Operations Support'!AA:AA)</f>
        <v>7436.7760000000007</v>
      </c>
      <c r="W165" s="266"/>
      <c r="X165" s="8">
        <v>415359</v>
      </c>
      <c r="Y165" s="8">
        <v>415359</v>
      </c>
      <c r="Z165" s="220"/>
      <c r="AA165" s="8">
        <f t="shared" ca="1" si="132"/>
        <v>-0.7080050443764776</v>
      </c>
      <c r="AB165" s="8">
        <f t="shared" ca="1" si="133"/>
        <v>-0.7080050443764776</v>
      </c>
      <c r="AD165" s="272">
        <f t="shared" ca="1" si="134"/>
        <v>-1.7045646084876429E-6</v>
      </c>
      <c r="AE165" s="272">
        <f t="shared" ca="1" si="135"/>
        <v>-1.7045646084876429E-6</v>
      </c>
    </row>
    <row r="166" spans="1:31" outlineLevel="1" x14ac:dyDescent="0.2">
      <c r="A166" s="137">
        <v>9651</v>
      </c>
      <c r="B166" s="142" t="str">
        <f t="shared" si="140"/>
        <v>TAMI</v>
      </c>
      <c r="C166" s="143">
        <v>1290415</v>
      </c>
      <c r="D166" s="8"/>
      <c r="E166" s="390">
        <v>1023167.5265802084</v>
      </c>
      <c r="F166" s="8">
        <f t="shared" si="136"/>
        <v>267247.47341979155</v>
      </c>
      <c r="G166" s="8">
        <f t="shared" si="137"/>
        <v>1290415</v>
      </c>
      <c r="H166" s="8">
        <f t="shared" ca="1" si="138"/>
        <v>1272449.162628605</v>
      </c>
      <c r="I166" s="8">
        <f t="shared" ca="1" si="126"/>
        <v>-17965.83737139497</v>
      </c>
      <c r="J166" s="148">
        <f t="shared" ca="1" si="127"/>
        <v>-1.3922526761851784E-2</v>
      </c>
      <c r="K166" s="245"/>
      <c r="L166" s="8">
        <f ca="1">SUMIF('Operations Support'!$A:$A,A166,'Operations Support'!$AB:$AB)</f>
        <v>636224.58131430252</v>
      </c>
      <c r="M166" s="8">
        <f ca="1">SUMIF('Operations Support'!$A:$A,A166,'Operations Support'!$AD:$AD)</f>
        <v>636224.58131430252</v>
      </c>
      <c r="N166" s="8">
        <f t="shared" ca="1" si="139"/>
        <v>494058.15471322997</v>
      </c>
      <c r="O166" s="8">
        <f t="shared" ca="1" si="128"/>
        <v>493913.98329385801</v>
      </c>
      <c r="P166" s="8">
        <f t="shared" si="129"/>
        <v>142166.42660107251</v>
      </c>
      <c r="Q166" s="8">
        <f t="shared" si="129"/>
        <v>142310.59802044448</v>
      </c>
      <c r="R166" s="8"/>
      <c r="S166" s="8"/>
      <c r="T166" s="8">
        <f t="shared" ca="1" si="130"/>
        <v>636224.58131430252</v>
      </c>
      <c r="U166" s="8">
        <f t="shared" ca="1" si="131"/>
        <v>636224.58131430252</v>
      </c>
      <c r="V166" s="240">
        <f ca="1">SUMIF('Operations Support'!A:A,Summary!A166,'Operations Support'!AA:AA)</f>
        <v>11391.273000000001</v>
      </c>
      <c r="W166" s="266"/>
      <c r="X166" s="8">
        <v>636225</v>
      </c>
      <c r="Y166" s="8">
        <v>636224</v>
      </c>
      <c r="Z166" s="220"/>
      <c r="AA166" s="8">
        <f t="shared" ca="1" si="132"/>
        <v>-0.41868569748476148</v>
      </c>
      <c r="AB166" s="8">
        <f t="shared" ca="1" si="133"/>
        <v>0.58131430251523852</v>
      </c>
      <c r="AD166" s="272">
        <f t="shared" ca="1" si="134"/>
        <v>-6.5807846754340628E-7</v>
      </c>
      <c r="AE166" s="272">
        <f t="shared" ca="1" si="135"/>
        <v>9.1369355977156492E-7</v>
      </c>
    </row>
    <row r="167" spans="1:31" outlineLevel="1" x14ac:dyDescent="0.2">
      <c r="A167" s="137">
        <v>3665</v>
      </c>
      <c r="B167" s="142" t="str">
        <f t="shared" si="140"/>
        <v>WTAMU</v>
      </c>
      <c r="C167" s="143">
        <v>1542709</v>
      </c>
      <c r="D167" s="8"/>
      <c r="E167" s="390">
        <v>1235995.7449424337</v>
      </c>
      <c r="F167" s="8">
        <f t="shared" si="136"/>
        <v>306713.25505756633</v>
      </c>
      <c r="G167" s="8">
        <f t="shared" si="137"/>
        <v>1542709</v>
      </c>
      <c r="H167" s="8">
        <f t="shared" ca="1" si="138"/>
        <v>1434415.1795431161</v>
      </c>
      <c r="I167" s="8">
        <f t="shared" ca="1" si="126"/>
        <v>-108293.82045688387</v>
      </c>
      <c r="J167" s="148">
        <f t="shared" ca="1" si="127"/>
        <v>-7.0197179414188848E-2</v>
      </c>
      <c r="K167" s="245"/>
      <c r="L167" s="8">
        <f ca="1">SUMIF('Operations Support'!$A:$A,A167,'Operations Support'!$AB:$AB)</f>
        <v>717207.58977155806</v>
      </c>
      <c r="M167" s="8">
        <f ca="1">SUMIF('Operations Support'!$A:$A,A167,'Operations Support'!$AD:$AD)</f>
        <v>717207.58977155806</v>
      </c>
      <c r="N167" s="8">
        <f t="shared" ca="1" si="139"/>
        <v>559867.25154489104</v>
      </c>
      <c r="O167" s="8">
        <f t="shared" ca="1" si="128"/>
        <v>558742.91888697795</v>
      </c>
      <c r="P167" s="8">
        <f t="shared" si="129"/>
        <v>157340.33822666705</v>
      </c>
      <c r="Q167" s="8">
        <f t="shared" si="129"/>
        <v>158464.67088458006</v>
      </c>
      <c r="R167" s="8"/>
      <c r="S167" s="8"/>
      <c r="T167" s="8">
        <f t="shared" ca="1" si="130"/>
        <v>717207.58977155806</v>
      </c>
      <c r="U167" s="8">
        <f t="shared" ca="1" si="131"/>
        <v>717207.58977155806</v>
      </c>
      <c r="V167" s="240">
        <f ca="1">SUMIF('Operations Support'!A:A,Summary!A167,'Operations Support'!AA:AA)</f>
        <v>12841.232000000002</v>
      </c>
      <c r="W167" s="266"/>
      <c r="X167" s="8">
        <v>717209</v>
      </c>
      <c r="Y167" s="8">
        <v>717209</v>
      </c>
      <c r="Z167" s="220"/>
      <c r="AA167" s="8">
        <f t="shared" ca="1" si="132"/>
        <v>-1.4102284419350326</v>
      </c>
      <c r="AB167" s="8">
        <f t="shared" ca="1" si="133"/>
        <v>-1.4102284419350326</v>
      </c>
      <c r="AD167" s="272">
        <f t="shared" ca="1" si="134"/>
        <v>-1.9662765174922544E-6</v>
      </c>
      <c r="AE167" s="272">
        <f t="shared" ca="1" si="135"/>
        <v>-1.9662765174922544E-6</v>
      </c>
    </row>
    <row r="168" spans="1:31" outlineLevel="1" x14ac:dyDescent="0.2">
      <c r="A168" s="137">
        <v>3565</v>
      </c>
      <c r="B168" s="142" t="str">
        <f t="shared" si="140"/>
        <v>TAMU-Commerce</v>
      </c>
      <c r="C168" s="143">
        <v>1376534</v>
      </c>
      <c r="D168" s="8"/>
      <c r="E168" s="390">
        <v>923086.79698208394</v>
      </c>
      <c r="F168" s="8">
        <f t="shared" si="136"/>
        <v>453447.20301791606</v>
      </c>
      <c r="G168" s="8">
        <f t="shared" si="137"/>
        <v>1376534</v>
      </c>
      <c r="H168" s="8">
        <f t="shared" ca="1" si="138"/>
        <v>1520272.4417765627</v>
      </c>
      <c r="I168" s="8">
        <f t="shared" ca="1" si="126"/>
        <v>143738.44177656271</v>
      </c>
      <c r="J168" s="148">
        <f t="shared" ca="1" si="127"/>
        <v>0.10442055319851359</v>
      </c>
      <c r="K168" s="245"/>
      <c r="L168" s="8">
        <f ca="1">SUMIF('Operations Support'!$A:$A,A168,'Operations Support'!$AB:$AB)</f>
        <v>760136.22088828136</v>
      </c>
      <c r="M168" s="8">
        <f ca="1">SUMIF('Operations Support'!$A:$A,A168,'Operations Support'!$AD:$AD)</f>
        <v>760136.22088828136</v>
      </c>
      <c r="N168" s="8">
        <f t="shared" ca="1" si="139"/>
        <v>593015.85390404158</v>
      </c>
      <c r="O168" s="8">
        <f t="shared" ca="1" si="128"/>
        <v>591941.28182915621</v>
      </c>
      <c r="P168" s="8">
        <f t="shared" si="129"/>
        <v>167120.36698423975</v>
      </c>
      <c r="Q168" s="8">
        <f t="shared" si="129"/>
        <v>168194.93905912514</v>
      </c>
      <c r="R168" s="8"/>
      <c r="S168" s="8"/>
      <c r="T168" s="8">
        <f t="shared" ca="1" si="130"/>
        <v>760136.22088828136</v>
      </c>
      <c r="U168" s="8">
        <f t="shared" ca="1" si="131"/>
        <v>760136.22088828136</v>
      </c>
      <c r="V168" s="240">
        <f ca="1">SUMIF('Operations Support'!A:A,Summary!A168,'Operations Support'!AA:AA)</f>
        <v>13609.847000000003</v>
      </c>
      <c r="W168" s="266"/>
      <c r="X168" s="8">
        <v>760137</v>
      </c>
      <c r="Y168" s="8">
        <v>760137</v>
      </c>
      <c r="Z168" s="220"/>
      <c r="AA168" s="8">
        <f t="shared" ca="1" si="132"/>
        <v>-0.77911171864252537</v>
      </c>
      <c r="AB168" s="8">
        <f t="shared" ca="1" si="133"/>
        <v>-0.77911171864252537</v>
      </c>
      <c r="AD168" s="272">
        <f t="shared" ca="1" si="134"/>
        <v>-1.0249632858332545E-6</v>
      </c>
      <c r="AE168" s="272">
        <f t="shared" ca="1" si="135"/>
        <v>-1.0249632858332545E-6</v>
      </c>
    </row>
    <row r="169" spans="1:31" outlineLevel="1" x14ac:dyDescent="0.2">
      <c r="A169" s="137">
        <v>29269</v>
      </c>
      <c r="B169" s="142" t="str">
        <f t="shared" si="140"/>
        <v>TAMU-Texarkana</v>
      </c>
      <c r="C169" s="143">
        <v>429119</v>
      </c>
      <c r="D169" s="8"/>
      <c r="E169" s="390">
        <v>350633.49078340305</v>
      </c>
      <c r="F169" s="8">
        <f t="shared" si="136"/>
        <v>78485.509216596955</v>
      </c>
      <c r="G169" s="8">
        <f t="shared" si="137"/>
        <v>429119</v>
      </c>
      <c r="H169" s="8">
        <f t="shared" ca="1" si="138"/>
        <v>372618.38454943727</v>
      </c>
      <c r="I169" s="8">
        <f t="shared" ca="1" si="126"/>
        <v>-56500.615450562735</v>
      </c>
      <c r="J169" s="148">
        <f t="shared" ca="1" si="127"/>
        <v>-0.13166654343098938</v>
      </c>
      <c r="K169" s="245"/>
      <c r="L169" s="8">
        <f ca="1">SUMIF('Operations Support'!$A:$A,A169,'Operations Support'!$AB:$AB)</f>
        <v>186309.19227471863</v>
      </c>
      <c r="M169" s="8">
        <f ca="1">SUMIF('Operations Support'!$A:$A,A169,'Operations Support'!$AD:$AD)</f>
        <v>186309.19227471863</v>
      </c>
      <c r="N169" s="8">
        <f t="shared" ca="1" si="139"/>
        <v>153685.10792726494</v>
      </c>
      <c r="O169" s="8">
        <f t="shared" ca="1" si="128"/>
        <v>153524.56341230957</v>
      </c>
      <c r="P169" s="8">
        <f t="shared" si="129"/>
        <v>32624.084347453689</v>
      </c>
      <c r="Q169" s="8">
        <f t="shared" si="129"/>
        <v>32784.628862409059</v>
      </c>
      <c r="R169" s="8"/>
      <c r="S169" s="8"/>
      <c r="T169" s="8">
        <f t="shared" ca="1" si="130"/>
        <v>186309.19227471863</v>
      </c>
      <c r="U169" s="8">
        <f t="shared" ca="1" si="131"/>
        <v>186309.19227471863</v>
      </c>
      <c r="V169" s="240">
        <f ca="1">SUMIF('Operations Support'!A:A,Summary!A169,'Operations Support'!AA:AA)</f>
        <v>3335.77</v>
      </c>
      <c r="W169" s="266"/>
      <c r="X169" s="8">
        <v>186308</v>
      </c>
      <c r="Y169" s="8">
        <v>186308</v>
      </c>
      <c r="Z169" s="220"/>
      <c r="AA169" s="8">
        <f t="shared" ca="1" si="132"/>
        <v>1.1922747186326887</v>
      </c>
      <c r="AB169" s="8">
        <f t="shared" ca="1" si="133"/>
        <v>1.1922747186326887</v>
      </c>
      <c r="AD169" s="272">
        <f t="shared" ca="1" si="134"/>
        <v>6.3994411873926384E-6</v>
      </c>
      <c r="AE169" s="272">
        <f t="shared" ca="1" si="135"/>
        <v>6.3994411873926384E-6</v>
      </c>
    </row>
    <row r="170" spans="1:31" outlineLevel="1" x14ac:dyDescent="0.2">
      <c r="A170" s="137">
        <v>3652</v>
      </c>
      <c r="B170" s="142" t="str">
        <f t="shared" si="140"/>
        <v>UH</v>
      </c>
      <c r="C170" s="143">
        <v>5248224</v>
      </c>
      <c r="D170" s="8"/>
      <c r="E170" s="390">
        <v>3049318.2485116022</v>
      </c>
      <c r="F170" s="8">
        <f t="shared" si="136"/>
        <v>2198905.7514883978</v>
      </c>
      <c r="G170" s="8">
        <f t="shared" si="137"/>
        <v>5248224</v>
      </c>
      <c r="H170" s="8">
        <f t="shared" ca="1" si="138"/>
        <v>5457998.2644456532</v>
      </c>
      <c r="I170" s="8">
        <f t="shared" ca="1" si="126"/>
        <v>209774.26444565319</v>
      </c>
      <c r="J170" s="148">
        <f t="shared" ca="1" si="127"/>
        <v>3.9970524208885368E-2</v>
      </c>
      <c r="K170" s="245"/>
      <c r="L170" s="8">
        <f ca="1">SUMIF('Operations Support'!$A:$A,A170,'Operations Support'!$AB:$AB)</f>
        <v>2728999.1322228266</v>
      </c>
      <c r="M170" s="8">
        <f ca="1">SUMIF('Operations Support'!$A:$A,A170,'Operations Support'!$AD:$AD)</f>
        <v>2728999.1322228266</v>
      </c>
      <c r="N170" s="8">
        <f t="shared" ca="1" si="139"/>
        <v>1703031.9242705465</v>
      </c>
      <c r="O170" s="8">
        <f t="shared" ca="1" si="128"/>
        <v>1696512.8269622303</v>
      </c>
      <c r="P170" s="8">
        <f t="shared" ref="P170:Q186" si="141">P40*0.02004050867</f>
        <v>1025967.2079522802</v>
      </c>
      <c r="Q170" s="8">
        <f t="shared" si="141"/>
        <v>1032486.3052605964</v>
      </c>
      <c r="R170" s="8"/>
      <c r="S170" s="8"/>
      <c r="T170" s="8">
        <f t="shared" ca="1" si="130"/>
        <v>2728999.1322228266</v>
      </c>
      <c r="U170" s="8">
        <f t="shared" ca="1" si="131"/>
        <v>2728999.1322228266</v>
      </c>
      <c r="V170" s="240">
        <f ca="1">SUMIF('Operations Support'!A:A,Summary!A170,'Operations Support'!AA:AA)</f>
        <v>48861.321999999993</v>
      </c>
      <c r="W170" s="266"/>
      <c r="X170" s="8">
        <v>2728997</v>
      </c>
      <c r="Y170" s="8">
        <v>2728997</v>
      </c>
      <c r="Z170" s="220"/>
      <c r="AA170" s="8">
        <f t="shared" ca="1" si="132"/>
        <v>2.1322228265926242</v>
      </c>
      <c r="AB170" s="8">
        <f t="shared" ca="1" si="133"/>
        <v>2.1322228265926242</v>
      </c>
      <c r="AD170" s="272">
        <f t="shared" ca="1" si="134"/>
        <v>7.8132044873751359E-7</v>
      </c>
      <c r="AE170" s="272">
        <f t="shared" ca="1" si="135"/>
        <v>7.8132044873751359E-7</v>
      </c>
    </row>
    <row r="171" spans="1:31" outlineLevel="1" x14ac:dyDescent="0.2">
      <c r="A171" s="137">
        <v>11711</v>
      </c>
      <c r="B171" s="142" t="str">
        <f t="shared" si="140"/>
        <v>UH-Clear Lake</v>
      </c>
      <c r="C171" s="143">
        <v>1373644</v>
      </c>
      <c r="D171" s="8"/>
      <c r="E171" s="390">
        <v>870936.59965886525</v>
      </c>
      <c r="F171" s="8">
        <f t="shared" si="136"/>
        <v>502707.40034113475</v>
      </c>
      <c r="G171" s="8">
        <f t="shared" si="137"/>
        <v>1373644</v>
      </c>
      <c r="H171" s="8">
        <f t="shared" ca="1" si="138"/>
        <v>1664660.8510099943</v>
      </c>
      <c r="I171" s="8">
        <f t="shared" ca="1" si="126"/>
        <v>291016.85100999428</v>
      </c>
      <c r="J171" s="148">
        <f t="shared" ca="1" si="127"/>
        <v>0.21185754897920733</v>
      </c>
      <c r="K171" s="245"/>
      <c r="L171" s="8">
        <f ca="1">SUMIF('Operations Support'!$A:$A,A171,'Operations Support'!$AB:$AB)</f>
        <v>832330.42550499714</v>
      </c>
      <c r="M171" s="8">
        <f ca="1">SUMIF('Operations Support'!$A:$A,A171,'Operations Support'!$AD:$AD)</f>
        <v>832330.42550499714</v>
      </c>
      <c r="N171" s="8">
        <f t="shared" ca="1" si="139"/>
        <v>654238.72172529646</v>
      </c>
      <c r="O171" s="8">
        <f t="shared" ca="1" si="128"/>
        <v>652744.84208750876</v>
      </c>
      <c r="P171" s="8">
        <f t="shared" si="141"/>
        <v>178091.70377970062</v>
      </c>
      <c r="Q171" s="8">
        <f t="shared" si="141"/>
        <v>179585.58341748841</v>
      </c>
      <c r="R171" s="8"/>
      <c r="S171" s="8"/>
      <c r="T171" s="8">
        <f t="shared" ca="1" si="130"/>
        <v>832330.42550499714</v>
      </c>
      <c r="U171" s="8">
        <f t="shared" ca="1" si="131"/>
        <v>832330.42550499714</v>
      </c>
      <c r="V171" s="240">
        <f ca="1">SUMIF('Operations Support'!A:A,Summary!A171,'Operations Support'!AA:AA)</f>
        <v>14902.446999999998</v>
      </c>
      <c r="W171" s="266"/>
      <c r="X171" s="8">
        <v>832331</v>
      </c>
      <c r="Y171" s="8">
        <v>832331</v>
      </c>
      <c r="Z171" s="220"/>
      <c r="AA171" s="8">
        <f t="shared" ca="1" si="132"/>
        <v>-0.57449500286020339</v>
      </c>
      <c r="AB171" s="8">
        <f t="shared" ca="1" si="133"/>
        <v>-0.57449500286020339</v>
      </c>
      <c r="AD171" s="272">
        <f t="shared" ca="1" si="134"/>
        <v>-6.9022468151592791E-7</v>
      </c>
      <c r="AE171" s="272">
        <f t="shared" ca="1" si="135"/>
        <v>-6.9022468151592791E-7</v>
      </c>
    </row>
    <row r="172" spans="1:31" outlineLevel="1" x14ac:dyDescent="0.2">
      <c r="A172" s="137">
        <v>12826</v>
      </c>
      <c r="B172" s="142" t="str">
        <f t="shared" si="140"/>
        <v>UH-Downtown</v>
      </c>
      <c r="C172" s="143">
        <v>2091665</v>
      </c>
      <c r="D172" s="8"/>
      <c r="E172" s="390">
        <v>1594897.3998541534</v>
      </c>
      <c r="F172" s="8">
        <f t="shared" si="136"/>
        <v>496767.60014584661</v>
      </c>
      <c r="G172" s="8">
        <f t="shared" si="137"/>
        <v>2091665</v>
      </c>
      <c r="H172" s="8">
        <f t="shared" ca="1" si="138"/>
        <v>1963029.5682177395</v>
      </c>
      <c r="I172" s="8">
        <f t="shared" ca="1" si="126"/>
        <v>-128635.43178226054</v>
      </c>
      <c r="J172" s="148">
        <f t="shared" ca="1" si="127"/>
        <v>-6.1499060213877715E-2</v>
      </c>
      <c r="K172" s="245"/>
      <c r="L172" s="8">
        <f ca="1">SUMIF('Operations Support'!$A:$A,A172,'Operations Support'!$AB:$AB)</f>
        <v>981514.78410886973</v>
      </c>
      <c r="M172" s="8">
        <f ca="1">SUMIF('Operations Support'!$A:$A,A172,'Operations Support'!$AD:$AD)</f>
        <v>981514.78410886973</v>
      </c>
      <c r="N172" s="8">
        <f t="shared" ca="1" si="139"/>
        <v>750274.20841970493</v>
      </c>
      <c r="O172" s="8">
        <f t="shared" ca="1" si="128"/>
        <v>749249.61737344251</v>
      </c>
      <c r="P172" s="8">
        <f t="shared" si="141"/>
        <v>231240.57568916483</v>
      </c>
      <c r="Q172" s="8">
        <f t="shared" si="141"/>
        <v>232265.16673542725</v>
      </c>
      <c r="R172" s="8"/>
      <c r="S172" s="8"/>
      <c r="T172" s="8">
        <f t="shared" ca="1" si="130"/>
        <v>981514.78410886973</v>
      </c>
      <c r="U172" s="8">
        <f t="shared" ca="1" si="131"/>
        <v>981514.78410886973</v>
      </c>
      <c r="V172" s="240">
        <f ca="1">SUMIF('Operations Support'!A:A,Summary!A172,'Operations Support'!AA:AA)</f>
        <v>17573.516000000003</v>
      </c>
      <c r="W172" s="266"/>
      <c r="X172" s="8">
        <v>981515</v>
      </c>
      <c r="Y172" s="8">
        <v>981515</v>
      </c>
      <c r="Z172" s="220"/>
      <c r="AA172" s="8">
        <f t="shared" ca="1" si="132"/>
        <v>-0.21589113026857376</v>
      </c>
      <c r="AB172" s="8">
        <f t="shared" ca="1" si="133"/>
        <v>-0.21589113026857376</v>
      </c>
      <c r="AD172" s="272">
        <f t="shared" ca="1" si="134"/>
        <v>-2.1995708446163058E-7</v>
      </c>
      <c r="AE172" s="272">
        <f t="shared" ca="1" si="135"/>
        <v>-2.1995708446163058E-7</v>
      </c>
    </row>
    <row r="173" spans="1:31" outlineLevel="1" x14ac:dyDescent="0.2">
      <c r="A173" s="137">
        <v>13231</v>
      </c>
      <c r="B173" s="142" t="str">
        <f t="shared" si="140"/>
        <v>UH-Victoria</v>
      </c>
      <c r="C173" s="143">
        <v>758929</v>
      </c>
      <c r="D173" s="8"/>
      <c r="E173" s="390">
        <v>634621.25917919213</v>
      </c>
      <c r="F173" s="8">
        <f t="shared" si="136"/>
        <v>124307.74082080787</v>
      </c>
      <c r="G173" s="8">
        <f t="shared" si="137"/>
        <v>758929</v>
      </c>
      <c r="H173" s="8">
        <f t="shared" ca="1" si="138"/>
        <v>807207.94816659251</v>
      </c>
      <c r="I173" s="8">
        <f t="shared" ca="1" si="126"/>
        <v>48278.948166592512</v>
      </c>
      <c r="J173" s="148">
        <f t="shared" ca="1" si="127"/>
        <v>6.3614578131277771E-2</v>
      </c>
      <c r="K173" s="245"/>
      <c r="L173" s="8">
        <f ca="1">SUMIF('Operations Support'!$A:$A,A173,'Operations Support'!$AB:$AB)</f>
        <v>403603.97408329626</v>
      </c>
      <c r="M173" s="8">
        <f ca="1">SUMIF('Operations Support'!$A:$A,A173,'Operations Support'!$AD:$AD)</f>
        <v>403603.97408329626</v>
      </c>
      <c r="N173" s="8">
        <f t="shared" ca="1" si="139"/>
        <v>338506.63025663933</v>
      </c>
      <c r="O173" s="8">
        <f t="shared" ca="1" si="128"/>
        <v>338326.02519250527</v>
      </c>
      <c r="P173" s="8">
        <f t="shared" si="141"/>
        <v>65097.343826656957</v>
      </c>
      <c r="Q173" s="8">
        <f t="shared" si="141"/>
        <v>65277.948890790998</v>
      </c>
      <c r="R173" s="8"/>
      <c r="S173" s="8"/>
      <c r="T173" s="8">
        <f t="shared" ca="1" si="130"/>
        <v>403603.97408329626</v>
      </c>
      <c r="U173" s="8">
        <f t="shared" ca="1" si="131"/>
        <v>403603.97408329626</v>
      </c>
      <c r="V173" s="240">
        <f ca="1">SUMIF('Operations Support'!A:A,Summary!A173,'Operations Support'!AA:AA)</f>
        <v>7226.3210000000008</v>
      </c>
      <c r="W173" s="266"/>
      <c r="X173" s="8">
        <v>403606</v>
      </c>
      <c r="Y173" s="8">
        <v>403606</v>
      </c>
      <c r="Z173" s="220"/>
      <c r="AA173" s="8">
        <f t="shared" ca="1" si="132"/>
        <v>-2.0259167037438601</v>
      </c>
      <c r="AB173" s="8">
        <f t="shared" ca="1" si="133"/>
        <v>-2.0259167037438601</v>
      </c>
      <c r="AD173" s="272">
        <f t="shared" ca="1" si="134"/>
        <v>-5.0195657967573654E-6</v>
      </c>
      <c r="AE173" s="272">
        <f t="shared" ca="1" si="135"/>
        <v>-5.0195657967573654E-6</v>
      </c>
    </row>
    <row r="174" spans="1:31" outlineLevel="1" x14ac:dyDescent="0.2">
      <c r="A174" s="137">
        <v>3592</v>
      </c>
      <c r="B174" s="142" t="str">
        <f t="shared" si="140"/>
        <v>Midwestern</v>
      </c>
      <c r="C174" s="143">
        <v>1372272</v>
      </c>
      <c r="D174" s="8"/>
      <c r="E174" s="390">
        <v>1195216.4926249215</v>
      </c>
      <c r="F174" s="8">
        <f t="shared" si="136"/>
        <v>177055.50737507851</v>
      </c>
      <c r="G174" s="8">
        <f t="shared" si="137"/>
        <v>1372272</v>
      </c>
      <c r="H174" s="8">
        <f t="shared" ca="1" si="138"/>
        <v>1337801.2824221996</v>
      </c>
      <c r="I174" s="8">
        <f t="shared" ca="1" si="126"/>
        <v>-34470.717577800388</v>
      </c>
      <c r="J174" s="148">
        <f t="shared" ca="1" si="127"/>
        <v>-2.5119449772202877E-2</v>
      </c>
      <c r="K174" s="245"/>
      <c r="L174" s="8">
        <f ca="1">SUMIF('Operations Support'!$A:$A,A174,'Operations Support'!$AB:$AB)</f>
        <v>668900.64121109981</v>
      </c>
      <c r="M174" s="8">
        <f ca="1">SUMIF('Operations Support'!$A:$A,A174,'Operations Support'!$AD:$AD)</f>
        <v>668900.64121109981</v>
      </c>
      <c r="N174" s="8">
        <f t="shared" ca="1" si="139"/>
        <v>586773.79498007568</v>
      </c>
      <c r="O174" s="8">
        <f t="shared" ca="1" si="128"/>
        <v>586398.7368603166</v>
      </c>
      <c r="P174" s="8">
        <f t="shared" si="141"/>
        <v>82126.84623102413</v>
      </c>
      <c r="Q174" s="8">
        <f t="shared" si="141"/>
        <v>82501.904350783181</v>
      </c>
      <c r="R174" s="8"/>
      <c r="S174" s="8"/>
      <c r="T174" s="8">
        <f t="shared" ca="1" si="130"/>
        <v>668900.64121109981</v>
      </c>
      <c r="U174" s="8">
        <f t="shared" ca="1" si="131"/>
        <v>668900.64121109981</v>
      </c>
      <c r="V174" s="240">
        <f ca="1">SUMIF('Operations Support'!A:A,Summary!A174,'Operations Support'!AA:AA)</f>
        <v>11976.321</v>
      </c>
      <c r="W174" s="266"/>
      <c r="X174" s="8">
        <v>668899</v>
      </c>
      <c r="Y174" s="8">
        <v>668899</v>
      </c>
      <c r="Z174" s="220"/>
      <c r="AA174" s="8">
        <f t="shared" ca="1" si="132"/>
        <v>1.6412110998062417</v>
      </c>
      <c r="AB174" s="8">
        <f t="shared" ca="1" si="133"/>
        <v>1.6412110998062417</v>
      </c>
      <c r="AD174" s="272">
        <f t="shared" ca="1" si="134"/>
        <v>2.4535947473973019E-6</v>
      </c>
      <c r="AE174" s="272">
        <f t="shared" ca="1" si="135"/>
        <v>2.4535947473973019E-6</v>
      </c>
    </row>
    <row r="175" spans="1:31" outlineLevel="1" x14ac:dyDescent="0.2">
      <c r="A175" s="137">
        <v>3594</v>
      </c>
      <c r="B175" s="142" t="str">
        <f t="shared" si="140"/>
        <v>UNT</v>
      </c>
      <c r="C175" s="143">
        <v>4890336</v>
      </c>
      <c r="D175" s="8"/>
      <c r="E175" s="390">
        <v>3203831.8917620657</v>
      </c>
      <c r="F175" s="8">
        <f t="shared" si="136"/>
        <v>1686504.1082379343</v>
      </c>
      <c r="G175" s="8">
        <f t="shared" si="137"/>
        <v>4890336</v>
      </c>
      <c r="H175" s="8">
        <f t="shared" ca="1" si="138"/>
        <v>4594495.5922569996</v>
      </c>
      <c r="I175" s="8">
        <f t="shared" ca="1" si="126"/>
        <v>-295840.40774300043</v>
      </c>
      <c r="J175" s="148">
        <f t="shared" ca="1" si="127"/>
        <v>-6.0494904183066446E-2</v>
      </c>
      <c r="K175" s="245"/>
      <c r="L175" s="8">
        <f ca="1">SUMIF('Operations Support'!$A:$A,A175,'Operations Support'!$AB:$AB)</f>
        <v>2297247.7961284998</v>
      </c>
      <c r="M175" s="8">
        <f ca="1">SUMIF('Operations Support'!$A:$A,A175,'Operations Support'!$AD:$AD)</f>
        <v>2297247.7961284998</v>
      </c>
      <c r="N175" s="8">
        <f t="shared" ca="1" si="139"/>
        <v>1461759.0097167087</v>
      </c>
      <c r="O175" s="8">
        <f t="shared" ca="1" si="128"/>
        <v>1456102.2755369709</v>
      </c>
      <c r="P175" s="8">
        <f t="shared" si="141"/>
        <v>835488.78641179122</v>
      </c>
      <c r="Q175" s="8">
        <f t="shared" si="141"/>
        <v>841145.52059152885</v>
      </c>
      <c r="R175" s="8"/>
      <c r="S175" s="8"/>
      <c r="T175" s="8">
        <f t="shared" ca="1" si="130"/>
        <v>2297247.7961284998</v>
      </c>
      <c r="U175" s="8">
        <f t="shared" ca="1" si="131"/>
        <v>2297247.7961284998</v>
      </c>
      <c r="V175" s="240">
        <f ca="1">SUMIF('Operations Support'!A:A,Summary!A175,'Operations Support'!AA:AA)</f>
        <v>41131.037000000004</v>
      </c>
      <c r="W175" s="266"/>
      <c r="X175" s="8">
        <v>2297247</v>
      </c>
      <c r="Y175" s="8">
        <v>2297248</v>
      </c>
      <c r="Z175" s="220"/>
      <c r="AA175" s="8">
        <f t="shared" ca="1" si="132"/>
        <v>0.79612849978730083</v>
      </c>
      <c r="AB175" s="8">
        <f t="shared" ca="1" si="133"/>
        <v>-0.20387150021269917</v>
      </c>
      <c r="AD175" s="272">
        <f t="shared" ca="1" si="134"/>
        <v>3.4655752032018418E-7</v>
      </c>
      <c r="AE175" s="272">
        <f t="shared" ca="1" si="135"/>
        <v>-8.8745977058408429E-8</v>
      </c>
    </row>
    <row r="176" spans="1:31" outlineLevel="1" x14ac:dyDescent="0.2">
      <c r="A176" s="137">
        <v>42421</v>
      </c>
      <c r="B176" s="142" t="str">
        <f t="shared" si="140"/>
        <v>UNT-Dallas</v>
      </c>
      <c r="C176" s="143">
        <v>281243</v>
      </c>
      <c r="D176" s="8"/>
      <c r="E176" s="390">
        <v>180141.89150336629</v>
      </c>
      <c r="F176" s="8">
        <f t="shared" si="136"/>
        <v>101101.10849663371</v>
      </c>
      <c r="G176" s="8">
        <f t="shared" si="137"/>
        <v>281243</v>
      </c>
      <c r="H176" s="8">
        <f t="shared" ca="1" si="138"/>
        <v>380640.50894794264</v>
      </c>
      <c r="I176" s="8">
        <f t="shared" ca="1" si="126"/>
        <v>99397.508947942639</v>
      </c>
      <c r="J176" s="148">
        <f t="shared" ca="1" si="127"/>
        <v>0.35342216143314725</v>
      </c>
      <c r="K176" s="245"/>
      <c r="L176" s="8">
        <f ca="1">SUMIF('Operations Support'!$A:$A,A176,'Operations Support'!$AB:$AB)</f>
        <v>190320.25447397132</v>
      </c>
      <c r="M176" s="8">
        <f ca="1">SUMIF('Operations Support'!$A:$A,A176,'Operations Support'!$AD:$AD)</f>
        <v>190320.25447397132</v>
      </c>
      <c r="N176" s="8">
        <f t="shared" ca="1" si="139"/>
        <v>131607.77662855902</v>
      </c>
      <c r="O176" s="8">
        <f t="shared" ca="1" si="128"/>
        <v>131581.82416983138</v>
      </c>
      <c r="P176" s="8">
        <f t="shared" si="141"/>
        <v>58712.477845412293</v>
      </c>
      <c r="Q176" s="8">
        <f t="shared" si="141"/>
        <v>58738.430304139947</v>
      </c>
      <c r="R176" s="8"/>
      <c r="S176" s="8"/>
      <c r="T176" s="8">
        <f t="shared" ca="1" si="130"/>
        <v>190320.25447397132</v>
      </c>
      <c r="U176" s="8">
        <f t="shared" ca="1" si="131"/>
        <v>190320.25447397132</v>
      </c>
      <c r="V176" s="240">
        <f ca="1">SUMIF('Operations Support'!A:A,Summary!A176,'Operations Support'!AA:AA)</f>
        <v>3407.5860000000007</v>
      </c>
      <c r="W176" s="266"/>
      <c r="X176" s="8">
        <v>190320</v>
      </c>
      <c r="Y176" s="8">
        <v>190321</v>
      </c>
      <c r="Z176" s="220"/>
      <c r="AA176" s="8">
        <f t="shared" ca="1" si="132"/>
        <v>0.25447397131938487</v>
      </c>
      <c r="AB176" s="8">
        <f t="shared" ca="1" si="133"/>
        <v>-0.74552602868061513</v>
      </c>
      <c r="AD176" s="272">
        <f t="shared" ca="1" si="134"/>
        <v>1.3370829711358302E-6</v>
      </c>
      <c r="AE176" s="272">
        <f t="shared" ca="1" si="135"/>
        <v>-3.9172185364147631E-6</v>
      </c>
    </row>
    <row r="177" spans="1:31" outlineLevel="1" x14ac:dyDescent="0.2">
      <c r="A177" s="137">
        <v>3624</v>
      </c>
      <c r="B177" s="142" t="str">
        <f t="shared" si="140"/>
        <v>SFA</v>
      </c>
      <c r="C177" s="143">
        <v>2991659</v>
      </c>
      <c r="D177" s="8"/>
      <c r="E177" s="390">
        <v>2592696.6257639742</v>
      </c>
      <c r="F177" s="8">
        <f t="shared" ref="F177:F186" si="142">G177-E177</f>
        <v>398962.37423602585</v>
      </c>
      <c r="G177" s="8">
        <f t="shared" si="137"/>
        <v>2991659</v>
      </c>
      <c r="H177" s="8">
        <f t="shared" ca="1" si="138"/>
        <v>2898610.9432320306</v>
      </c>
      <c r="I177" s="8">
        <f t="shared" ca="1" si="126"/>
        <v>-93048.056767969392</v>
      </c>
      <c r="J177" s="148">
        <f t="shared" ca="1" si="127"/>
        <v>-3.110249422409753E-2</v>
      </c>
      <c r="K177" s="245"/>
      <c r="L177" s="8">
        <f ca="1">SUMIF('Operations Support'!$A:$A,A177,'Operations Support'!$AB:$AB)</f>
        <v>1449305.4716160153</v>
      </c>
      <c r="M177" s="8">
        <f ca="1">SUMIF('Operations Support'!$A:$A,A177,'Operations Support'!$AD:$AD)</f>
        <v>1449305.4716160153</v>
      </c>
      <c r="N177" s="8">
        <f t="shared" ca="1" si="139"/>
        <v>1259651.9574934009</v>
      </c>
      <c r="O177" s="8">
        <f t="shared" ca="1" si="128"/>
        <v>1258952.9445509913</v>
      </c>
      <c r="P177" s="8">
        <f t="shared" si="141"/>
        <v>189653.51412261435</v>
      </c>
      <c r="Q177" s="8">
        <f t="shared" si="141"/>
        <v>190352.52706502395</v>
      </c>
      <c r="R177" s="8"/>
      <c r="S177" s="8"/>
      <c r="T177" s="8">
        <f t="shared" ca="1" si="130"/>
        <v>1449305.4716160153</v>
      </c>
      <c r="U177" s="8">
        <f t="shared" ca="1" si="131"/>
        <v>1449305.4716160153</v>
      </c>
      <c r="V177" s="240">
        <f ca="1">SUMIF('Operations Support'!A:A,Summary!A177,'Operations Support'!AA:AA)</f>
        <v>25949.067000000003</v>
      </c>
      <c r="W177" s="266"/>
      <c r="X177" s="8">
        <v>1449309</v>
      </c>
      <c r="Y177" s="8">
        <v>1449309</v>
      </c>
      <c r="Z177" s="220"/>
      <c r="AA177" s="8">
        <f t="shared" ca="1" si="132"/>
        <v>-3.52838398469612</v>
      </c>
      <c r="AB177" s="8">
        <f t="shared" ca="1" si="133"/>
        <v>-3.52838398469612</v>
      </c>
      <c r="AD177" s="272">
        <f t="shared" ca="1" si="134"/>
        <v>-2.4345343709783109E-6</v>
      </c>
      <c r="AE177" s="272">
        <f t="shared" ca="1" si="135"/>
        <v>-2.4345343709783109E-6</v>
      </c>
    </row>
    <row r="178" spans="1:31" outlineLevel="1" x14ac:dyDescent="0.2">
      <c r="A178" s="137">
        <v>3642</v>
      </c>
      <c r="B178" s="142" t="str">
        <f t="shared" si="140"/>
        <v>TSU</v>
      </c>
      <c r="C178" s="143">
        <v>1033904.0000000003</v>
      </c>
      <c r="D178" s="8"/>
      <c r="E178" s="390">
        <v>483374.22035598423</v>
      </c>
      <c r="F178" s="8">
        <f t="shared" si="142"/>
        <v>550529.77964401618</v>
      </c>
      <c r="G178" s="8">
        <f t="shared" si="137"/>
        <v>1033904.0000000003</v>
      </c>
      <c r="H178" s="8">
        <f t="shared" ca="1" si="138"/>
        <v>1081945.0436013315</v>
      </c>
      <c r="I178" s="8">
        <f t="shared" ca="1" si="126"/>
        <v>48041.043601331185</v>
      </c>
      <c r="J178" s="148">
        <f t="shared" ca="1" si="127"/>
        <v>4.6465671475621688E-2</v>
      </c>
      <c r="K178" s="245"/>
      <c r="L178" s="8">
        <f ca="1">SUMIF('Operations Support'!$A:$A,A178,'Operations Support'!$AB:$AB)</f>
        <v>540972.52180066577</v>
      </c>
      <c r="M178" s="8">
        <f ca="1">SUMIF('Operations Support'!$A:$A,A178,'Operations Support'!$AD:$AD)</f>
        <v>540972.52180066577</v>
      </c>
      <c r="N178" s="8">
        <f t="shared" ca="1" si="139"/>
        <v>169683.66099328676</v>
      </c>
      <c r="O178" s="8">
        <f t="shared" ca="1" si="128"/>
        <v>166119.79721497465</v>
      </c>
      <c r="P178" s="8">
        <f t="shared" si="141"/>
        <v>371288.86080737901</v>
      </c>
      <c r="Q178" s="8">
        <f t="shared" si="141"/>
        <v>374852.72458569112</v>
      </c>
      <c r="R178" s="8"/>
      <c r="S178" s="8"/>
      <c r="T178" s="8">
        <f t="shared" ca="1" si="130"/>
        <v>540972.52180066577</v>
      </c>
      <c r="U178" s="8">
        <f t="shared" ca="1" si="131"/>
        <v>540972.52180066577</v>
      </c>
      <c r="V178" s="240">
        <f ca="1">SUMIF('Operations Support'!A:A,Summary!A178,'Operations Support'!AA:AA)</f>
        <v>9685.8340000000007</v>
      </c>
      <c r="W178" s="266"/>
      <c r="X178" s="8">
        <v>540974</v>
      </c>
      <c r="Y178" s="8">
        <v>540973</v>
      </c>
      <c r="Z178" s="220"/>
      <c r="AA178" s="8">
        <f t="shared" ca="1" si="132"/>
        <v>-1.4781993342330679</v>
      </c>
      <c r="AB178" s="8">
        <f t="shared" ca="1" si="133"/>
        <v>-0.47819933423306793</v>
      </c>
      <c r="AD178" s="272">
        <f t="shared" ca="1" si="134"/>
        <v>-2.7324850610023141E-6</v>
      </c>
      <c r="AE178" s="272">
        <f t="shared" ca="1" si="135"/>
        <v>-8.8396233627790779E-7</v>
      </c>
    </row>
    <row r="179" spans="1:31" outlineLevel="1" x14ac:dyDescent="0.2">
      <c r="A179" s="137">
        <v>3644</v>
      </c>
      <c r="B179" s="142" t="str">
        <f t="shared" si="140"/>
        <v>TTU</v>
      </c>
      <c r="C179" s="143">
        <v>6313816</v>
      </c>
      <c r="D179" s="8"/>
      <c r="E179" s="390">
        <v>4683773.6490410995</v>
      </c>
      <c r="F179" s="8">
        <f t="shared" si="142"/>
        <v>1630042.3509589005</v>
      </c>
      <c r="G179" s="8">
        <f t="shared" si="137"/>
        <v>6313816</v>
      </c>
      <c r="H179" s="8">
        <f t="shared" ca="1" si="138"/>
        <v>6584912.7128311172</v>
      </c>
      <c r="I179" s="8">
        <f t="shared" ca="1" si="126"/>
        <v>271096.71283111721</v>
      </c>
      <c r="J179" s="148">
        <f t="shared" ca="1" si="127"/>
        <v>4.2937062599087021E-2</v>
      </c>
      <c r="K179" s="245"/>
      <c r="L179" s="8">
        <f ca="1">SUMIF('Operations Support'!$A:$A,A179,'Operations Support'!$AB:$AB)</f>
        <v>3292456.3564155586</v>
      </c>
      <c r="M179" s="8">
        <f ca="1">SUMIF('Operations Support'!$A:$A,A179,'Operations Support'!$AD:$AD)</f>
        <v>3292456.3564155586</v>
      </c>
      <c r="N179" s="8">
        <f t="shared" ca="1" si="139"/>
        <v>2549816.1284542587</v>
      </c>
      <c r="O179" s="8">
        <f t="shared" ca="1" si="128"/>
        <v>2544822.4144633594</v>
      </c>
      <c r="P179" s="8">
        <f t="shared" si="141"/>
        <v>742640.22796129982</v>
      </c>
      <c r="Q179" s="8">
        <f t="shared" si="141"/>
        <v>747633.94195219909</v>
      </c>
      <c r="R179" s="8"/>
      <c r="S179" s="8"/>
      <c r="T179" s="8">
        <f t="shared" ca="1" si="130"/>
        <v>3292456.3564155586</v>
      </c>
      <c r="U179" s="8">
        <f t="shared" ca="1" si="131"/>
        <v>3292456.3564155586</v>
      </c>
      <c r="V179" s="240">
        <f ca="1">SUMIF('Operations Support'!A:A,Summary!A179,'Operations Support'!AA:AA)</f>
        <v>58949.733000000007</v>
      </c>
      <c r="W179" s="266"/>
      <c r="X179" s="8">
        <v>3292458</v>
      </c>
      <c r="Y179" s="8">
        <v>3292458</v>
      </c>
      <c r="Z179" s="220"/>
      <c r="AA179" s="8">
        <f t="shared" ca="1" si="132"/>
        <v>-1.6435844413936138</v>
      </c>
      <c r="AB179" s="8">
        <f t="shared" ca="1" si="133"/>
        <v>-1.6435844413936138</v>
      </c>
      <c r="AD179" s="272">
        <f t="shared" ca="1" si="134"/>
        <v>-4.9919703208547807E-7</v>
      </c>
      <c r="AE179" s="272">
        <f t="shared" ca="1" si="135"/>
        <v>-4.9919703208547807E-7</v>
      </c>
    </row>
    <row r="180" spans="1:31" outlineLevel="1" x14ac:dyDescent="0.2">
      <c r="A180" s="137">
        <v>3541</v>
      </c>
      <c r="B180" s="142" t="str">
        <f t="shared" si="140"/>
        <v>Angelo</v>
      </c>
      <c r="C180" s="143">
        <v>1706883</v>
      </c>
      <c r="D180" s="8"/>
      <c r="E180" s="390">
        <v>1339189.1545914579</v>
      </c>
      <c r="F180" s="8">
        <f t="shared" si="142"/>
        <v>367693.84540854208</v>
      </c>
      <c r="G180" s="8">
        <f t="shared" si="137"/>
        <v>1706883</v>
      </c>
      <c r="H180" s="8">
        <f t="shared" ca="1" si="138"/>
        <v>1667337.7223072783</v>
      </c>
      <c r="I180" s="8">
        <f t="shared" ca="1" si="126"/>
        <v>-39545.277692721691</v>
      </c>
      <c r="J180" s="148">
        <f t="shared" ca="1" si="127"/>
        <v>-2.3168124407309518E-2</v>
      </c>
      <c r="K180" s="245"/>
      <c r="L180" s="8">
        <f ca="1">SUMIF('Operations Support'!$A:$A,A180,'Operations Support'!$AB:$AB)</f>
        <v>833668.86115363915</v>
      </c>
      <c r="M180" s="8">
        <f ca="1">SUMIF('Operations Support'!$A:$A,A180,'Operations Support'!$AD:$AD)</f>
        <v>833668.86115363915</v>
      </c>
      <c r="N180" s="8">
        <f t="shared" ca="1" si="139"/>
        <v>707578.89052662335</v>
      </c>
      <c r="O180" s="8">
        <f t="shared" ca="1" si="128"/>
        <v>706676.70690731728</v>
      </c>
      <c r="P180" s="8">
        <f t="shared" si="141"/>
        <v>126089.97062701583</v>
      </c>
      <c r="Q180" s="8">
        <f t="shared" si="141"/>
        <v>126992.15424632189</v>
      </c>
      <c r="R180" s="8"/>
      <c r="S180" s="8"/>
      <c r="T180" s="8">
        <f t="shared" ca="1" si="130"/>
        <v>833668.86115363915</v>
      </c>
      <c r="U180" s="8">
        <f t="shared" ca="1" si="131"/>
        <v>833668.86115363915</v>
      </c>
      <c r="V180" s="240">
        <f ca="1">SUMIF('Operations Support'!A:A,Summary!A180,'Operations Support'!AA:AA)</f>
        <v>14926.411000000002</v>
      </c>
      <c r="W180" s="266"/>
      <c r="X180" s="8">
        <v>833669</v>
      </c>
      <c r="Y180" s="8">
        <v>833669</v>
      </c>
      <c r="Z180" s="220"/>
      <c r="AA180" s="8">
        <f t="shared" ca="1" si="132"/>
        <v>-0.13884636084549129</v>
      </c>
      <c r="AB180" s="8">
        <f t="shared" ca="1" si="133"/>
        <v>-0.13884636084549129</v>
      </c>
      <c r="AD180" s="272">
        <f t="shared" ca="1" si="134"/>
        <v>-1.6654857499817653E-7</v>
      </c>
      <c r="AE180" s="272">
        <f t="shared" ca="1" si="135"/>
        <v>-1.6654857499817653E-7</v>
      </c>
    </row>
    <row r="181" spans="1:31" outlineLevel="1" x14ac:dyDescent="0.2">
      <c r="A181" s="137">
        <v>3646</v>
      </c>
      <c r="B181" s="142" t="str">
        <f t="shared" si="140"/>
        <v>TWU</v>
      </c>
      <c r="C181" s="143">
        <v>1409862</v>
      </c>
      <c r="D181" s="8"/>
      <c r="E181" s="390">
        <v>930909.53164729942</v>
      </c>
      <c r="F181" s="8">
        <f t="shared" si="142"/>
        <v>478952.46835270058</v>
      </c>
      <c r="G181" s="8">
        <f t="shared" si="137"/>
        <v>1409862</v>
      </c>
      <c r="H181" s="8">
        <f t="shared" ca="1" si="138"/>
        <v>1548446.8361216758</v>
      </c>
      <c r="I181" s="8">
        <f t="shared" ca="1" si="126"/>
        <v>138584.83612167579</v>
      </c>
      <c r="J181" s="148">
        <f t="shared" ca="1" si="127"/>
        <v>9.8296738348629717E-2</v>
      </c>
      <c r="K181" s="245"/>
      <c r="L181" s="8">
        <f ca="1">SUMIF('Operations Support'!$A:$A,A181,'Operations Support'!$AB:$AB)</f>
        <v>774223.4180608379</v>
      </c>
      <c r="M181" s="8">
        <f ca="1">SUMIF('Operations Support'!$A:$A,A181,'Operations Support'!$AD:$AD)</f>
        <v>774223.4180608379</v>
      </c>
      <c r="N181" s="8">
        <f t="shared" ca="1" si="139"/>
        <v>604706.72729289159</v>
      </c>
      <c r="O181" s="8">
        <f t="shared" ca="1" si="128"/>
        <v>604283.6521143592</v>
      </c>
      <c r="P181" s="8">
        <f t="shared" si="141"/>
        <v>169516.69076794633</v>
      </c>
      <c r="Q181" s="8">
        <f t="shared" si="141"/>
        <v>169939.7659464787</v>
      </c>
      <c r="R181" s="8"/>
      <c r="S181" s="8"/>
      <c r="T181" s="8">
        <f t="shared" ca="1" si="130"/>
        <v>774223.4180608379</v>
      </c>
      <c r="U181" s="8">
        <f t="shared" ca="1" si="131"/>
        <v>774223.4180608379</v>
      </c>
      <c r="V181" s="240">
        <f ca="1">SUMIF('Operations Support'!A:A,Summary!A181,'Operations Support'!AA:AA)</f>
        <v>13862.071000000002</v>
      </c>
      <c r="W181" s="266"/>
      <c r="X181" s="8">
        <v>774226</v>
      </c>
      <c r="Y181" s="8">
        <v>774226</v>
      </c>
      <c r="Z181" s="220"/>
      <c r="AA181" s="8">
        <f t="shared" ca="1" si="132"/>
        <v>-2.5819391621043906</v>
      </c>
      <c r="AB181" s="8">
        <f t="shared" ca="1" si="133"/>
        <v>-2.5819391621043906</v>
      </c>
      <c r="AD181" s="272">
        <f t="shared" ca="1" si="134"/>
        <v>-3.3348760859898245E-6</v>
      </c>
      <c r="AE181" s="272">
        <f t="shared" ca="1" si="135"/>
        <v>-3.3348760859898245E-6</v>
      </c>
    </row>
    <row r="182" spans="1:31" outlineLevel="1" x14ac:dyDescent="0.2">
      <c r="A182" s="137">
        <v>3581</v>
      </c>
      <c r="B182" s="142" t="str">
        <f t="shared" si="140"/>
        <v>Lamar</v>
      </c>
      <c r="C182" s="143">
        <v>2143545</v>
      </c>
      <c r="D182" s="8"/>
      <c r="E182" s="390">
        <v>1585190.2163345062</v>
      </c>
      <c r="F182" s="8">
        <f t="shared" si="142"/>
        <v>558354.78366549383</v>
      </c>
      <c r="G182" s="8">
        <f t="shared" si="137"/>
        <v>2143545</v>
      </c>
      <c r="H182" s="8">
        <f t="shared" ca="1" si="138"/>
        <v>2135934.4090151237</v>
      </c>
      <c r="I182" s="8">
        <f t="shared" ca="1" si="126"/>
        <v>-7610.5909848762676</v>
      </c>
      <c r="J182" s="148">
        <f t="shared" ca="1" si="127"/>
        <v>-3.550469425589977E-3</v>
      </c>
      <c r="K182" s="245"/>
      <c r="L182" s="8">
        <f ca="1">SUMIF('Operations Support'!$A:$A,A182,'Operations Support'!$AB:$AB)</f>
        <v>1067967.2045075619</v>
      </c>
      <c r="M182" s="8">
        <f ca="1">SUMIF('Operations Support'!$A:$A,A182,'Operations Support'!$AD:$AD)</f>
        <v>1067967.2045075619</v>
      </c>
      <c r="N182" s="8">
        <f t="shared" ca="1" si="139"/>
        <v>835553.69792695926</v>
      </c>
      <c r="O182" s="8">
        <f t="shared" ca="1" si="128"/>
        <v>835261.22674342932</v>
      </c>
      <c r="P182" s="8">
        <f t="shared" si="141"/>
        <v>232413.50658060261</v>
      </c>
      <c r="Q182" s="8">
        <f t="shared" si="141"/>
        <v>232705.97776413258</v>
      </c>
      <c r="R182" s="8"/>
      <c r="S182" s="8"/>
      <c r="T182" s="8">
        <f t="shared" ca="1" si="130"/>
        <v>1067967.2045075619</v>
      </c>
      <c r="U182" s="8">
        <f t="shared" ca="1" si="131"/>
        <v>1067967.2045075619</v>
      </c>
      <c r="V182" s="240">
        <f ca="1">SUMIF('Operations Support'!A:A,Summary!A182,'Operations Support'!AA:AA)</f>
        <v>19121.402000000002</v>
      </c>
      <c r="W182" s="266"/>
      <c r="X182" s="8">
        <v>1067966</v>
      </c>
      <c r="Y182" s="8">
        <v>1067966</v>
      </c>
      <c r="Z182" s="220"/>
      <c r="AA182" s="8">
        <f t="shared" ca="1" si="132"/>
        <v>1.204507561866194</v>
      </c>
      <c r="AB182" s="8">
        <f t="shared" ca="1" si="133"/>
        <v>1.204507561866194</v>
      </c>
      <c r="AD182" s="272">
        <f t="shared" ca="1" si="134"/>
        <v>1.1278507025144005E-6</v>
      </c>
      <c r="AE182" s="272">
        <f t="shared" ca="1" si="135"/>
        <v>1.1278507025144005E-6</v>
      </c>
    </row>
    <row r="183" spans="1:31" outlineLevel="1" x14ac:dyDescent="0.2">
      <c r="A183" s="137">
        <v>3606</v>
      </c>
      <c r="B183" s="142" t="str">
        <f t="shared" si="140"/>
        <v>Sam Houston</v>
      </c>
      <c r="C183" s="143">
        <v>4408874</v>
      </c>
      <c r="D183" s="8"/>
      <c r="E183" s="390">
        <v>3826446.2877781764</v>
      </c>
      <c r="F183" s="8">
        <f t="shared" si="142"/>
        <v>582427.71222182363</v>
      </c>
      <c r="G183" s="8">
        <f t="shared" si="137"/>
        <v>4408874</v>
      </c>
      <c r="H183" s="8">
        <f t="shared" ca="1" si="138"/>
        <v>4625509.6104231896</v>
      </c>
      <c r="I183" s="8">
        <f t="shared" ca="1" si="126"/>
        <v>216635.61042318959</v>
      </c>
      <c r="J183" s="148">
        <f t="shared" ca="1" si="127"/>
        <v>4.9136267088419762E-2</v>
      </c>
      <c r="K183" s="245"/>
      <c r="L183" s="8">
        <f ca="1">SUMIF('Operations Support'!$A:$A,A183,'Operations Support'!$AB:$AB)</f>
        <v>2312754.8052115948</v>
      </c>
      <c r="M183" s="8">
        <f ca="1">SUMIF('Operations Support'!$A:$A,A183,'Operations Support'!$AD:$AD)</f>
        <v>2312754.8052115948</v>
      </c>
      <c r="N183" s="8">
        <f t="shared" ca="1" si="139"/>
        <v>1903602.8502397421</v>
      </c>
      <c r="O183" s="8">
        <f t="shared" ca="1" si="128"/>
        <v>1902210.1350897204</v>
      </c>
      <c r="P183" s="8">
        <f t="shared" si="141"/>
        <v>409151.95497185277</v>
      </c>
      <c r="Q183" s="8">
        <f t="shared" si="141"/>
        <v>410544.67012187443</v>
      </c>
      <c r="R183" s="8"/>
      <c r="S183" s="8"/>
      <c r="T183" s="8">
        <f t="shared" ca="1" si="130"/>
        <v>2312754.8052115948</v>
      </c>
      <c r="U183" s="8">
        <f t="shared" ca="1" si="131"/>
        <v>2312754.8052115948</v>
      </c>
      <c r="V183" s="240">
        <f ca="1">SUMIF('Operations Support'!A:A,Summary!A183,'Operations Support'!AA:AA)</f>
        <v>41408.682000000015</v>
      </c>
      <c r="W183" s="266"/>
      <c r="X183" s="8">
        <v>2312753</v>
      </c>
      <c r="Y183" s="8">
        <v>2312753</v>
      </c>
      <c r="Z183" s="220"/>
      <c r="AA183" s="8">
        <f t="shared" ca="1" si="132"/>
        <v>1.8052115947939456</v>
      </c>
      <c r="AB183" s="8">
        <f t="shared" ca="1" si="133"/>
        <v>1.8052115947939456</v>
      </c>
      <c r="AD183" s="272">
        <f t="shared" ca="1" si="134"/>
        <v>7.8054603571725628E-7</v>
      </c>
      <c r="AE183" s="272">
        <f t="shared" ca="1" si="135"/>
        <v>7.8054603571725628E-7</v>
      </c>
    </row>
    <row r="184" spans="1:31" outlineLevel="1" x14ac:dyDescent="0.2">
      <c r="A184" s="137">
        <v>3615</v>
      </c>
      <c r="B184" s="142" t="str">
        <f t="shared" si="140"/>
        <v>TXST</v>
      </c>
      <c r="C184" s="143">
        <v>5182789</v>
      </c>
      <c r="D184" s="8"/>
      <c r="E184" s="390">
        <v>3808455.7522211261</v>
      </c>
      <c r="F184" s="8">
        <f t="shared" si="142"/>
        <v>1374333.2477788739</v>
      </c>
      <c r="G184" s="8">
        <f t="shared" si="137"/>
        <v>5182789</v>
      </c>
      <c r="H184" s="8">
        <f t="shared" ca="1" si="138"/>
        <v>4837108.5565664275</v>
      </c>
      <c r="I184" s="8">
        <f t="shared" ca="1" si="126"/>
        <v>-345680.44343357254</v>
      </c>
      <c r="J184" s="148">
        <f t="shared" ca="1" si="127"/>
        <v>-6.6697765128692785E-2</v>
      </c>
      <c r="K184" s="245"/>
      <c r="L184" s="8">
        <f ca="1">SUMIF('Operations Support'!$A:$A,A184,'Operations Support'!$AB:$AB)</f>
        <v>2418554.2782832137</v>
      </c>
      <c r="M184" s="8">
        <f ca="1">SUMIF('Operations Support'!$A:$A,A184,'Operations Support'!$AD:$AD)</f>
        <v>2418554.2782832137</v>
      </c>
      <c r="N184" s="8">
        <f t="shared" ca="1" si="139"/>
        <v>1826378.7305100081</v>
      </c>
      <c r="O184" s="8">
        <f t="shared" ca="1" si="128"/>
        <v>1825990.4055735094</v>
      </c>
      <c r="P184" s="8">
        <f t="shared" si="141"/>
        <v>592175.54777320568</v>
      </c>
      <c r="Q184" s="8">
        <f t="shared" si="141"/>
        <v>592563.87270970433</v>
      </c>
      <c r="R184" s="8"/>
      <c r="S184" s="8"/>
      <c r="T184" s="8">
        <f t="shared" ca="1" si="130"/>
        <v>2418554.2782832137</v>
      </c>
      <c r="U184" s="8">
        <f t="shared" ca="1" si="131"/>
        <v>2418554.2782832137</v>
      </c>
      <c r="V184" s="240">
        <f ca="1">SUMIF('Operations Support'!A:A,Summary!A184,'Operations Support'!AA:AA)</f>
        <v>43302.966999999997</v>
      </c>
      <c r="W184" s="266"/>
      <c r="X184" s="8">
        <v>2418555</v>
      </c>
      <c r="Y184" s="8">
        <v>2418554</v>
      </c>
      <c r="Z184" s="220"/>
      <c r="AA184" s="8">
        <f t="shared" ca="1" si="132"/>
        <v>-0.72171678626909852</v>
      </c>
      <c r="AB184" s="8">
        <f t="shared" ca="1" si="133"/>
        <v>0.27828321373090148</v>
      </c>
      <c r="AD184" s="272">
        <f t="shared" ca="1" si="134"/>
        <v>-2.9840834780908944E-7</v>
      </c>
      <c r="AE184" s="272">
        <f t="shared" ca="1" si="135"/>
        <v>1.1506180209792025E-7</v>
      </c>
    </row>
    <row r="185" spans="1:31" outlineLevel="1" x14ac:dyDescent="0.2">
      <c r="A185" s="137">
        <v>3625</v>
      </c>
      <c r="B185" s="142" t="str">
        <f t="shared" si="140"/>
        <v>Sul Ross</v>
      </c>
      <c r="C185" s="143">
        <v>349445</v>
      </c>
      <c r="D185" s="8"/>
      <c r="E185" s="390">
        <v>281273.52690127154</v>
      </c>
      <c r="F185" s="8">
        <f t="shared" si="142"/>
        <v>68171.473098728457</v>
      </c>
      <c r="G185" s="8">
        <f t="shared" si="137"/>
        <v>349445</v>
      </c>
      <c r="H185" s="8">
        <f t="shared" ca="1" si="138"/>
        <v>299639.46031732252</v>
      </c>
      <c r="I185" s="8">
        <f t="shared" ca="1" si="126"/>
        <v>-49805.539682677481</v>
      </c>
      <c r="J185" s="148">
        <f t="shared" ca="1" si="127"/>
        <v>-0.14252754992252709</v>
      </c>
      <c r="K185" s="245"/>
      <c r="L185" s="8">
        <f ca="1">SUMIF('Operations Support'!$A:$A,A185,'Operations Support'!$AB:$AB)</f>
        <v>149819.73015866126</v>
      </c>
      <c r="M185" s="8">
        <f ca="1">SUMIF('Operations Support'!$A:$A,A185,'Operations Support'!$AD:$AD)</f>
        <v>149819.73015866126</v>
      </c>
      <c r="N185" s="8">
        <f t="shared" ca="1" si="139"/>
        <v>122218.67906629105</v>
      </c>
      <c r="O185" s="8">
        <f t="shared" ca="1" si="128"/>
        <v>122138.05609991164</v>
      </c>
      <c r="P185" s="8">
        <f t="shared" si="141"/>
        <v>27601.05109237021</v>
      </c>
      <c r="Q185" s="8">
        <f t="shared" si="141"/>
        <v>27681.674058749617</v>
      </c>
      <c r="R185" s="8"/>
      <c r="S185" s="8"/>
      <c r="T185" s="8">
        <f t="shared" ca="1" si="130"/>
        <v>149819.73015866126</v>
      </c>
      <c r="U185" s="8">
        <f t="shared" ca="1" si="131"/>
        <v>149819.73015866126</v>
      </c>
      <c r="V185" s="240">
        <f ca="1">SUMIF('Operations Support'!A:A,Summary!A185,'Operations Support'!AA:AA)</f>
        <v>2682.4450000000002</v>
      </c>
      <c r="W185" s="266"/>
      <c r="X185" s="8">
        <v>149820</v>
      </c>
      <c r="Y185" s="8">
        <v>149820</v>
      </c>
      <c r="Z185" s="220"/>
      <c r="AA185" s="8">
        <f t="shared" ca="1" si="132"/>
        <v>-0.26984133874066174</v>
      </c>
      <c r="AB185" s="8">
        <f t="shared" ca="1" si="133"/>
        <v>-0.26984133874066174</v>
      </c>
      <c r="AD185" s="272">
        <f t="shared" ca="1" si="134"/>
        <v>-1.8011068265501204E-6</v>
      </c>
      <c r="AE185" s="272">
        <f t="shared" ca="1" si="135"/>
        <v>-1.8011068265501204E-6</v>
      </c>
    </row>
    <row r="186" spans="1:31" ht="15" outlineLevel="1" thickBot="1" x14ac:dyDescent="0.25">
      <c r="A186" s="149">
        <v>20</v>
      </c>
      <c r="B186" s="129" t="str">
        <f t="shared" si="140"/>
        <v>Sul Ross-Rio Grande</v>
      </c>
      <c r="C186" s="150">
        <v>259227</v>
      </c>
      <c r="D186" s="151"/>
      <c r="E186" s="391">
        <v>229798.75211737366</v>
      </c>
      <c r="F186" s="151">
        <f t="shared" si="142"/>
        <v>29428.24788262634</v>
      </c>
      <c r="G186" s="151">
        <f t="shared" si="137"/>
        <v>259227</v>
      </c>
      <c r="H186" s="151">
        <f t="shared" ca="1" si="138"/>
        <v>247037.55419782014</v>
      </c>
      <c r="I186" s="151">
        <f t="shared" ca="1" si="126"/>
        <v>-12189.445802179864</v>
      </c>
      <c r="J186" s="152">
        <f t="shared" ca="1" si="127"/>
        <v>-4.7022284724121573E-2</v>
      </c>
      <c r="K186" s="245"/>
      <c r="L186" s="151">
        <f ca="1">SUMIF('Operations Support'!$A:$A,A186,'Operations Support'!$AB:$AB)</f>
        <v>123518.77709891007</v>
      </c>
      <c r="M186" s="151">
        <f ca="1">SUMIF('Operations Support'!$A:$A,A186,'Operations Support'!$AD:$AD)</f>
        <v>123518.77709891007</v>
      </c>
      <c r="N186" s="151">
        <f t="shared" ca="1" si="139"/>
        <v>111788.646523677</v>
      </c>
      <c r="O186" s="151">
        <f t="shared" ca="1" si="128"/>
        <v>111778.626269342</v>
      </c>
      <c r="P186" s="151">
        <f t="shared" si="141"/>
        <v>11730.13057523307</v>
      </c>
      <c r="Q186" s="151">
        <f t="shared" si="141"/>
        <v>11740.150829568069</v>
      </c>
      <c r="R186" s="151"/>
      <c r="S186" s="151"/>
      <c r="T186" s="151">
        <f t="shared" ca="1" si="130"/>
        <v>123518.77709891007</v>
      </c>
      <c r="U186" s="151">
        <f t="shared" ca="1" si="131"/>
        <v>123518.77709891007</v>
      </c>
      <c r="V186" s="240">
        <f ca="1">SUMIF('Operations Support'!A:A,Summary!A186,'Operations Support'!AA:AA)</f>
        <v>2211.5400000000004</v>
      </c>
      <c r="W186" s="266"/>
      <c r="X186" s="8">
        <v>123518</v>
      </c>
      <c r="Y186" s="8">
        <v>123518</v>
      </c>
      <c r="Z186" s="220"/>
      <c r="AA186" s="151">
        <f t="shared" ca="1" si="132"/>
        <v>0.77709891006816179</v>
      </c>
      <c r="AB186" s="151">
        <f t="shared" ca="1" si="133"/>
        <v>0.77709891006816179</v>
      </c>
      <c r="AD186" s="273">
        <f t="shared" ca="1" si="134"/>
        <v>6.2913423231666602E-6</v>
      </c>
      <c r="AE186" s="273">
        <f t="shared" ca="1" si="135"/>
        <v>6.2913423231666602E-6</v>
      </c>
    </row>
    <row r="187" spans="1:31" outlineLevel="1" x14ac:dyDescent="0.2">
      <c r="A187" s="138"/>
      <c r="B187" s="139" t="s">
        <v>1</v>
      </c>
      <c r="C187" s="594">
        <f t="shared" ref="C187:H187" si="143">SUM(C150:C186)</f>
        <v>95407604</v>
      </c>
      <c r="D187" s="594">
        <f t="shared" si="143"/>
        <v>0</v>
      </c>
      <c r="E187" s="594">
        <f t="shared" si="143"/>
        <v>67025085.98861485</v>
      </c>
      <c r="F187" s="594">
        <f t="shared" si="143"/>
        <v>28382518.011385154</v>
      </c>
      <c r="G187" s="594">
        <f t="shared" si="143"/>
        <v>95407604</v>
      </c>
      <c r="H187" s="594">
        <f t="shared" ca="1" si="143"/>
        <v>95732329.866952389</v>
      </c>
      <c r="I187" s="594">
        <f t="shared" ca="1" si="126"/>
        <v>324725.86695238948</v>
      </c>
      <c r="J187" s="141">
        <f t="shared" ca="1" si="127"/>
        <v>3.4035637972041461E-3</v>
      </c>
      <c r="L187" s="594">
        <f t="shared" ref="L187:U187" ca="1" si="144">SUM(L150:L186)</f>
        <v>47866164.933476195</v>
      </c>
      <c r="M187" s="594">
        <f t="shared" ca="1" si="144"/>
        <v>47866164.933476195</v>
      </c>
      <c r="N187" s="594">
        <f t="shared" ca="1" si="144"/>
        <v>34426994.007626668</v>
      </c>
      <c r="O187" s="594">
        <f t="shared" ca="1" si="144"/>
        <v>34339285.619204432</v>
      </c>
      <c r="P187" s="594">
        <f t="shared" si="144"/>
        <v>13439170.92584951</v>
      </c>
      <c r="Q187" s="594">
        <f t="shared" si="144"/>
        <v>13526879.314271748</v>
      </c>
      <c r="R187" s="594">
        <f t="shared" si="144"/>
        <v>0</v>
      </c>
      <c r="S187" s="594">
        <f t="shared" si="144"/>
        <v>0</v>
      </c>
      <c r="T187" s="594">
        <f t="shared" ca="1" si="144"/>
        <v>47866164.933476195</v>
      </c>
      <c r="U187" s="594">
        <f t="shared" ca="1" si="144"/>
        <v>47866164.933476195</v>
      </c>
      <c r="V187" s="140">
        <f ca="1">SUM(V150:V186)</f>
        <v>857018.99649000017</v>
      </c>
      <c r="W187" s="266"/>
      <c r="X187" s="140">
        <f>SUM(X150:X186)</f>
        <v>47866176</v>
      </c>
      <c r="Y187" s="140">
        <f>SUM(Y150:Y186)</f>
        <v>47866174</v>
      </c>
      <c r="AA187" s="140">
        <f t="shared" ca="1" si="132"/>
        <v>-11.066523805260658</v>
      </c>
      <c r="AB187" s="140">
        <f t="shared" ca="1" si="133"/>
        <v>-9.0665238052606583</v>
      </c>
      <c r="AD187" s="141">
        <f t="shared" ca="1" si="134"/>
        <v>-2.3119721040197761E-7</v>
      </c>
      <c r="AE187" s="141">
        <f t="shared" ca="1" si="135"/>
        <v>-1.8941404263034654E-7</v>
      </c>
    </row>
    <row r="188" spans="1:31" x14ac:dyDescent="0.2">
      <c r="A188" s="6"/>
      <c r="X188" s="229"/>
    </row>
    <row r="189" spans="1:31" s="48" customFormat="1" ht="17.25" hidden="1" customHeight="1" thickBot="1" x14ac:dyDescent="0.25">
      <c r="A189" s="702" t="s">
        <v>256</v>
      </c>
      <c r="B189" s="703"/>
      <c r="C189" s="703"/>
      <c r="D189" s="703"/>
      <c r="E189" s="703"/>
      <c r="F189" s="703"/>
      <c r="G189" s="703"/>
      <c r="H189" s="703"/>
      <c r="I189" s="703"/>
      <c r="J189" s="703"/>
      <c r="L189" s="697" t="str">
        <f>A189</f>
        <v>Graduation Bonus</v>
      </c>
      <c r="M189" s="697"/>
      <c r="N189" s="697"/>
      <c r="O189" s="697"/>
      <c r="P189" s="697"/>
      <c r="Q189" s="697"/>
      <c r="R189" s="697"/>
      <c r="S189" s="697"/>
      <c r="T189" s="697" t="str">
        <f>A189</f>
        <v>Graduation Bonus</v>
      </c>
      <c r="U189" s="697"/>
      <c r="V189" s="431"/>
      <c r="AD189" s="270"/>
      <c r="AE189" s="270"/>
    </row>
    <row r="190" spans="1:31" hidden="1" outlineLevel="1" x14ac:dyDescent="0.2">
      <c r="A190" s="136">
        <v>3656</v>
      </c>
      <c r="B190" s="145" t="str">
        <f t="shared" ref="B190:B226" si="145">B20</f>
        <v>UT-Arlington</v>
      </c>
      <c r="C190" s="596"/>
      <c r="D190" s="592"/>
      <c r="E190" s="596"/>
      <c r="F190" s="592">
        <f>G190-E190</f>
        <v>0</v>
      </c>
      <c r="G190" s="592">
        <f>C190-D190</f>
        <v>0</v>
      </c>
      <c r="H190" s="592">
        <f>L190+M190</f>
        <v>0</v>
      </c>
      <c r="I190" s="592">
        <f t="shared" ref="I190:I227" si="146">H190-G190</f>
        <v>0</v>
      </c>
      <c r="J190" s="147">
        <f t="shared" ref="J190:J227" si="147">IF(OR(I190=0,G190=0),0,I190/G190)</f>
        <v>0</v>
      </c>
      <c r="K190" s="245"/>
      <c r="L190" s="592">
        <f>'60x30TX Grad Supplement'!C5/2</f>
        <v>0</v>
      </c>
      <c r="M190" s="592">
        <f>L190</f>
        <v>0</v>
      </c>
      <c r="N190" s="592">
        <f>L190-P190</f>
        <v>0</v>
      </c>
      <c r="O190" s="592">
        <f t="shared" ref="O190:O226" si="148">M190-Q190</f>
        <v>0</v>
      </c>
      <c r="P190" s="592"/>
      <c r="Q190" s="592"/>
      <c r="R190" s="592"/>
      <c r="S190" s="592"/>
      <c r="T190" s="592">
        <f t="shared" ref="T190:T226" si="149">L190+R190</f>
        <v>0</v>
      </c>
      <c r="U190" s="592">
        <f t="shared" ref="U190:U226" si="150">M190+S190</f>
        <v>0</v>
      </c>
      <c r="V190" s="429"/>
      <c r="W190" s="266"/>
      <c r="X190" s="9"/>
      <c r="Y190" s="9"/>
      <c r="Z190" s="220"/>
      <c r="AA190" s="9">
        <f t="shared" ref="AA190:AA227" si="151">T190-X190</f>
        <v>0</v>
      </c>
      <c r="AB190" s="9">
        <f t="shared" ref="AB190:AB227" si="152">U190-Y190</f>
        <v>0</v>
      </c>
      <c r="AD190" s="271">
        <f t="shared" ref="AD190:AD227" si="153">IFERROR(AA190/T190,0)</f>
        <v>0</v>
      </c>
      <c r="AE190" s="271">
        <f t="shared" ref="AE190:AE227" si="154">IFERROR(AB190/U190,0)</f>
        <v>0</v>
      </c>
    </row>
    <row r="191" spans="1:31" hidden="1" outlineLevel="1" x14ac:dyDescent="0.2">
      <c r="A191" s="137">
        <v>3658</v>
      </c>
      <c r="B191" s="142" t="str">
        <f t="shared" si="145"/>
        <v>UT-Austin</v>
      </c>
      <c r="C191" s="143"/>
      <c r="D191" s="8"/>
      <c r="E191" s="143"/>
      <c r="F191" s="8">
        <f t="shared" ref="F191:F201" si="155">G191-E191</f>
        <v>0</v>
      </c>
      <c r="G191" s="8">
        <f t="shared" ref="G191:G201" si="156">C191-D191</f>
        <v>0</v>
      </c>
      <c r="H191" s="8">
        <f t="shared" ref="H191:H226" si="157">L191+M191</f>
        <v>0</v>
      </c>
      <c r="I191" s="8">
        <f t="shared" si="146"/>
        <v>0</v>
      </c>
      <c r="J191" s="148">
        <f t="shared" si="147"/>
        <v>0</v>
      </c>
      <c r="K191" s="245"/>
      <c r="L191" s="8">
        <f>'60x30TX Grad Supplement'!C6/2</f>
        <v>0</v>
      </c>
      <c r="M191" s="8">
        <f t="shared" ref="M191:M226" si="158">L191</f>
        <v>0</v>
      </c>
      <c r="N191" s="8">
        <f t="shared" ref="N191:N226" si="159">L191-P191</f>
        <v>0</v>
      </c>
      <c r="O191" s="8">
        <f t="shared" si="148"/>
        <v>0</v>
      </c>
      <c r="P191" s="8"/>
      <c r="Q191" s="8"/>
      <c r="R191" s="8"/>
      <c r="S191" s="8"/>
      <c r="T191" s="8">
        <f t="shared" si="149"/>
        <v>0</v>
      </c>
      <c r="U191" s="8">
        <f t="shared" si="150"/>
        <v>0</v>
      </c>
      <c r="V191" s="240"/>
      <c r="W191" s="266"/>
      <c r="X191" s="8"/>
      <c r="Y191" s="8"/>
      <c r="Z191" s="220"/>
      <c r="AA191" s="8">
        <f t="shared" si="151"/>
        <v>0</v>
      </c>
      <c r="AB191" s="8">
        <f t="shared" si="152"/>
        <v>0</v>
      </c>
      <c r="AD191" s="272">
        <f t="shared" si="153"/>
        <v>0</v>
      </c>
      <c r="AE191" s="272">
        <f t="shared" si="154"/>
        <v>0</v>
      </c>
    </row>
    <row r="192" spans="1:31" hidden="1" outlineLevel="1" x14ac:dyDescent="0.2">
      <c r="A192" s="137">
        <v>9741</v>
      </c>
      <c r="B192" s="142" t="str">
        <f t="shared" si="145"/>
        <v>UT-Dallas</v>
      </c>
      <c r="C192" s="143"/>
      <c r="D192" s="8"/>
      <c r="E192" s="143"/>
      <c r="F192" s="8">
        <f t="shared" si="155"/>
        <v>0</v>
      </c>
      <c r="G192" s="8">
        <f t="shared" si="156"/>
        <v>0</v>
      </c>
      <c r="H192" s="8">
        <f t="shared" si="157"/>
        <v>0</v>
      </c>
      <c r="I192" s="8">
        <f t="shared" si="146"/>
        <v>0</v>
      </c>
      <c r="J192" s="148">
        <f t="shared" si="147"/>
        <v>0</v>
      </c>
      <c r="K192" s="245"/>
      <c r="L192" s="8">
        <f>'60x30TX Grad Supplement'!C7/2</f>
        <v>0</v>
      </c>
      <c r="M192" s="8">
        <f t="shared" si="158"/>
        <v>0</v>
      </c>
      <c r="N192" s="8">
        <f t="shared" si="159"/>
        <v>0</v>
      </c>
      <c r="O192" s="8">
        <f t="shared" si="148"/>
        <v>0</v>
      </c>
      <c r="P192" s="8"/>
      <c r="Q192" s="8"/>
      <c r="R192" s="8"/>
      <c r="S192" s="8"/>
      <c r="T192" s="8">
        <f t="shared" si="149"/>
        <v>0</v>
      </c>
      <c r="U192" s="8">
        <f t="shared" si="150"/>
        <v>0</v>
      </c>
      <c r="V192" s="240"/>
      <c r="W192" s="266"/>
      <c r="X192" s="8"/>
      <c r="Y192" s="8"/>
      <c r="Z192" s="220"/>
      <c r="AA192" s="8">
        <f t="shared" si="151"/>
        <v>0</v>
      </c>
      <c r="AB192" s="8">
        <f t="shared" si="152"/>
        <v>0</v>
      </c>
      <c r="AD192" s="272">
        <f t="shared" si="153"/>
        <v>0</v>
      </c>
      <c r="AE192" s="272">
        <f t="shared" si="154"/>
        <v>0</v>
      </c>
    </row>
    <row r="193" spans="1:31" hidden="1" outlineLevel="1" x14ac:dyDescent="0.2">
      <c r="A193" s="137">
        <v>3661</v>
      </c>
      <c r="B193" s="142" t="str">
        <f t="shared" si="145"/>
        <v>UT-El Paso</v>
      </c>
      <c r="C193" s="143"/>
      <c r="D193" s="8"/>
      <c r="E193" s="143"/>
      <c r="F193" s="8">
        <f t="shared" si="155"/>
        <v>0</v>
      </c>
      <c r="G193" s="8">
        <f t="shared" si="156"/>
        <v>0</v>
      </c>
      <c r="H193" s="8">
        <f t="shared" si="157"/>
        <v>0</v>
      </c>
      <c r="I193" s="8">
        <f t="shared" si="146"/>
        <v>0</v>
      </c>
      <c r="J193" s="148">
        <f t="shared" si="147"/>
        <v>0</v>
      </c>
      <c r="K193" s="245"/>
      <c r="L193" s="8">
        <f>'60x30TX Grad Supplement'!C8/2</f>
        <v>0</v>
      </c>
      <c r="M193" s="8">
        <f t="shared" si="158"/>
        <v>0</v>
      </c>
      <c r="N193" s="8">
        <f t="shared" si="159"/>
        <v>0</v>
      </c>
      <c r="O193" s="8">
        <f t="shared" si="148"/>
        <v>0</v>
      </c>
      <c r="P193" s="8"/>
      <c r="Q193" s="8"/>
      <c r="R193" s="8"/>
      <c r="S193" s="8"/>
      <c r="T193" s="8">
        <f t="shared" si="149"/>
        <v>0</v>
      </c>
      <c r="U193" s="8">
        <f t="shared" si="150"/>
        <v>0</v>
      </c>
      <c r="V193" s="240"/>
      <c r="W193" s="266"/>
      <c r="X193" s="8"/>
      <c r="Y193" s="8"/>
      <c r="Z193" s="220"/>
      <c r="AA193" s="8">
        <f t="shared" si="151"/>
        <v>0</v>
      </c>
      <c r="AB193" s="8">
        <f t="shared" si="152"/>
        <v>0</v>
      </c>
      <c r="AD193" s="272">
        <f t="shared" si="153"/>
        <v>0</v>
      </c>
      <c r="AE193" s="272">
        <f t="shared" si="154"/>
        <v>0</v>
      </c>
    </row>
    <row r="194" spans="1:31" hidden="1" outlineLevel="1" x14ac:dyDescent="0.2">
      <c r="A194" s="137">
        <v>3599</v>
      </c>
      <c r="B194" s="142" t="str">
        <f t="shared" si="145"/>
        <v>UT-Rio Grande Valley</v>
      </c>
      <c r="C194" s="143"/>
      <c r="D194" s="8"/>
      <c r="E194" s="143"/>
      <c r="F194" s="8">
        <f t="shared" si="155"/>
        <v>0</v>
      </c>
      <c r="G194" s="8">
        <f t="shared" si="156"/>
        <v>0</v>
      </c>
      <c r="H194" s="8">
        <f t="shared" si="157"/>
        <v>0</v>
      </c>
      <c r="I194" s="8">
        <f t="shared" si="146"/>
        <v>0</v>
      </c>
      <c r="J194" s="148">
        <f t="shared" si="147"/>
        <v>0</v>
      </c>
      <c r="K194" s="245"/>
      <c r="L194" s="8">
        <f>'60x30TX Grad Supplement'!C9/2</f>
        <v>0</v>
      </c>
      <c r="M194" s="8">
        <f t="shared" si="158"/>
        <v>0</v>
      </c>
      <c r="N194" s="8">
        <f t="shared" si="159"/>
        <v>0</v>
      </c>
      <c r="O194" s="8">
        <f t="shared" si="148"/>
        <v>0</v>
      </c>
      <c r="P194" s="8"/>
      <c r="Q194" s="8"/>
      <c r="R194" s="8"/>
      <c r="S194" s="8"/>
      <c r="T194" s="8">
        <f t="shared" si="149"/>
        <v>0</v>
      </c>
      <c r="U194" s="8">
        <f t="shared" si="150"/>
        <v>0</v>
      </c>
      <c r="V194" s="240"/>
      <c r="W194" s="267"/>
      <c r="X194" s="8"/>
      <c r="Y194" s="8"/>
      <c r="Z194" s="220"/>
      <c r="AA194" s="8">
        <f t="shared" si="151"/>
        <v>0</v>
      </c>
      <c r="AB194" s="8">
        <f t="shared" si="152"/>
        <v>0</v>
      </c>
      <c r="AD194" s="272">
        <f t="shared" si="153"/>
        <v>0</v>
      </c>
      <c r="AE194" s="272">
        <f t="shared" si="154"/>
        <v>0</v>
      </c>
    </row>
    <row r="195" spans="1:31" hidden="1" outlineLevel="1" x14ac:dyDescent="0.2">
      <c r="A195" s="137">
        <v>9930</v>
      </c>
      <c r="B195" s="142" t="str">
        <f t="shared" si="145"/>
        <v>UT-Permian Basin</v>
      </c>
      <c r="C195" s="143"/>
      <c r="D195" s="8"/>
      <c r="E195" s="143"/>
      <c r="F195" s="8">
        <f t="shared" si="155"/>
        <v>0</v>
      </c>
      <c r="G195" s="8">
        <f t="shared" si="156"/>
        <v>0</v>
      </c>
      <c r="H195" s="8">
        <f t="shared" si="157"/>
        <v>0</v>
      </c>
      <c r="I195" s="8">
        <f t="shared" si="146"/>
        <v>0</v>
      </c>
      <c r="J195" s="148">
        <f t="shared" si="147"/>
        <v>0</v>
      </c>
      <c r="K195" s="245"/>
      <c r="L195" s="8">
        <f>'60x30TX Grad Supplement'!C10/2</f>
        <v>0</v>
      </c>
      <c r="M195" s="8">
        <f t="shared" si="158"/>
        <v>0</v>
      </c>
      <c r="N195" s="8">
        <f t="shared" si="159"/>
        <v>0</v>
      </c>
      <c r="O195" s="8">
        <f t="shared" si="148"/>
        <v>0</v>
      </c>
      <c r="P195" s="8"/>
      <c r="Q195" s="8"/>
      <c r="R195" s="8"/>
      <c r="S195" s="8"/>
      <c r="T195" s="8">
        <f t="shared" si="149"/>
        <v>0</v>
      </c>
      <c r="U195" s="8">
        <f t="shared" si="150"/>
        <v>0</v>
      </c>
      <c r="V195" s="240"/>
      <c r="W195" s="266"/>
      <c r="X195" s="8"/>
      <c r="Y195" s="8"/>
      <c r="Z195" s="220"/>
      <c r="AA195" s="8">
        <f t="shared" si="151"/>
        <v>0</v>
      </c>
      <c r="AB195" s="8">
        <f t="shared" si="152"/>
        <v>0</v>
      </c>
      <c r="AD195" s="272">
        <f t="shared" si="153"/>
        <v>0</v>
      </c>
      <c r="AE195" s="272">
        <f t="shared" si="154"/>
        <v>0</v>
      </c>
    </row>
    <row r="196" spans="1:31" hidden="1" outlineLevel="1" x14ac:dyDescent="0.2">
      <c r="A196" s="137">
        <v>10115</v>
      </c>
      <c r="B196" s="142" t="str">
        <f t="shared" si="145"/>
        <v>UT-San Antonio</v>
      </c>
      <c r="C196" s="143"/>
      <c r="D196" s="8"/>
      <c r="E196" s="143"/>
      <c r="F196" s="8">
        <f t="shared" si="155"/>
        <v>0</v>
      </c>
      <c r="G196" s="8">
        <f t="shared" si="156"/>
        <v>0</v>
      </c>
      <c r="H196" s="8">
        <f t="shared" si="157"/>
        <v>0</v>
      </c>
      <c r="I196" s="8">
        <f t="shared" si="146"/>
        <v>0</v>
      </c>
      <c r="J196" s="148">
        <f t="shared" si="147"/>
        <v>0</v>
      </c>
      <c r="K196" s="245"/>
      <c r="L196" s="8">
        <f>'60x30TX Grad Supplement'!C11/2</f>
        <v>0</v>
      </c>
      <c r="M196" s="8">
        <f t="shared" si="158"/>
        <v>0</v>
      </c>
      <c r="N196" s="8">
        <f t="shared" si="159"/>
        <v>0</v>
      </c>
      <c r="O196" s="8">
        <f t="shared" si="148"/>
        <v>0</v>
      </c>
      <c r="P196" s="8"/>
      <c r="Q196" s="8"/>
      <c r="R196" s="8"/>
      <c r="S196" s="8"/>
      <c r="T196" s="8">
        <f t="shared" si="149"/>
        <v>0</v>
      </c>
      <c r="U196" s="8">
        <f t="shared" si="150"/>
        <v>0</v>
      </c>
      <c r="V196" s="240"/>
      <c r="W196" s="266"/>
      <c r="X196" s="8"/>
      <c r="Y196" s="8"/>
      <c r="Z196" s="220"/>
      <c r="AA196" s="8">
        <f t="shared" si="151"/>
        <v>0</v>
      </c>
      <c r="AB196" s="8">
        <f t="shared" si="152"/>
        <v>0</v>
      </c>
      <c r="AD196" s="272">
        <f t="shared" si="153"/>
        <v>0</v>
      </c>
      <c r="AE196" s="272">
        <f t="shared" si="154"/>
        <v>0</v>
      </c>
    </row>
    <row r="197" spans="1:31" hidden="1" outlineLevel="1" x14ac:dyDescent="0.2">
      <c r="A197" s="137">
        <v>11163</v>
      </c>
      <c r="B197" s="142" t="str">
        <f t="shared" si="145"/>
        <v>UT-Tyler</v>
      </c>
      <c r="C197" s="143"/>
      <c r="D197" s="8"/>
      <c r="E197" s="143"/>
      <c r="F197" s="8">
        <f t="shared" si="155"/>
        <v>0</v>
      </c>
      <c r="G197" s="8">
        <f t="shared" si="156"/>
        <v>0</v>
      </c>
      <c r="H197" s="8">
        <f t="shared" si="157"/>
        <v>0</v>
      </c>
      <c r="I197" s="8">
        <f t="shared" si="146"/>
        <v>0</v>
      </c>
      <c r="J197" s="148">
        <f t="shared" si="147"/>
        <v>0</v>
      </c>
      <c r="K197" s="245"/>
      <c r="L197" s="8">
        <f>'60x30TX Grad Supplement'!C12/2</f>
        <v>0</v>
      </c>
      <c r="M197" s="8">
        <f t="shared" si="158"/>
        <v>0</v>
      </c>
      <c r="N197" s="8">
        <f t="shared" si="159"/>
        <v>0</v>
      </c>
      <c r="O197" s="8">
        <f t="shared" si="148"/>
        <v>0</v>
      </c>
      <c r="P197" s="8"/>
      <c r="Q197" s="8"/>
      <c r="R197" s="8"/>
      <c r="S197" s="8"/>
      <c r="T197" s="8">
        <f t="shared" si="149"/>
        <v>0</v>
      </c>
      <c r="U197" s="8">
        <f t="shared" si="150"/>
        <v>0</v>
      </c>
      <c r="V197" s="240"/>
      <c r="W197" s="266"/>
      <c r="X197" s="8"/>
      <c r="Y197" s="8"/>
      <c r="Z197" s="220"/>
      <c r="AA197" s="8">
        <f t="shared" si="151"/>
        <v>0</v>
      </c>
      <c r="AB197" s="8">
        <f t="shared" si="152"/>
        <v>0</v>
      </c>
      <c r="AD197" s="272">
        <f t="shared" si="153"/>
        <v>0</v>
      </c>
      <c r="AE197" s="272">
        <f t="shared" si="154"/>
        <v>0</v>
      </c>
    </row>
    <row r="198" spans="1:31" hidden="1" outlineLevel="1" x14ac:dyDescent="0.2">
      <c r="A198" s="137">
        <v>3632</v>
      </c>
      <c r="B198" s="144" t="str">
        <f t="shared" si="145"/>
        <v>TAMU</v>
      </c>
      <c r="C198" s="143"/>
      <c r="D198" s="8"/>
      <c r="E198" s="143"/>
      <c r="F198" s="8">
        <f t="shared" si="155"/>
        <v>0</v>
      </c>
      <c r="G198" s="8">
        <f t="shared" si="156"/>
        <v>0</v>
      </c>
      <c r="H198" s="8">
        <f t="shared" si="157"/>
        <v>0</v>
      </c>
      <c r="I198" s="8">
        <f t="shared" si="146"/>
        <v>0</v>
      </c>
      <c r="J198" s="148">
        <f t="shared" si="147"/>
        <v>0</v>
      </c>
      <c r="K198" s="245"/>
      <c r="L198" s="8">
        <f>'60x30TX Grad Supplement'!C13/2</f>
        <v>0</v>
      </c>
      <c r="M198" s="8">
        <f t="shared" si="158"/>
        <v>0</v>
      </c>
      <c r="N198" s="8">
        <f t="shared" si="159"/>
        <v>0</v>
      </c>
      <c r="O198" s="8">
        <f t="shared" si="148"/>
        <v>0</v>
      </c>
      <c r="P198" s="8"/>
      <c r="Q198" s="8"/>
      <c r="R198" s="8"/>
      <c r="S198" s="8"/>
      <c r="T198" s="8">
        <f t="shared" si="149"/>
        <v>0</v>
      </c>
      <c r="U198" s="8">
        <f t="shared" si="150"/>
        <v>0</v>
      </c>
      <c r="V198" s="240"/>
      <c r="W198" s="266"/>
      <c r="X198" s="8"/>
      <c r="Y198" s="8"/>
      <c r="Z198" s="220"/>
      <c r="AA198" s="8">
        <f t="shared" si="151"/>
        <v>0</v>
      </c>
      <c r="AB198" s="8">
        <f t="shared" si="152"/>
        <v>0</v>
      </c>
      <c r="AD198" s="272">
        <f t="shared" si="153"/>
        <v>0</v>
      </c>
      <c r="AE198" s="272">
        <f t="shared" si="154"/>
        <v>0</v>
      </c>
    </row>
    <row r="199" spans="1:31" hidden="1" outlineLevel="1" x14ac:dyDescent="0.2">
      <c r="A199" s="137">
        <v>10298</v>
      </c>
      <c r="B199" s="142" t="str">
        <f t="shared" si="145"/>
        <v>TAMU-Galveston</v>
      </c>
      <c r="C199" s="143"/>
      <c r="D199" s="8"/>
      <c r="E199" s="143"/>
      <c r="F199" s="8">
        <f t="shared" si="155"/>
        <v>0</v>
      </c>
      <c r="G199" s="8">
        <f t="shared" si="156"/>
        <v>0</v>
      </c>
      <c r="H199" s="8">
        <f t="shared" si="157"/>
        <v>0</v>
      </c>
      <c r="I199" s="8">
        <f t="shared" si="146"/>
        <v>0</v>
      </c>
      <c r="J199" s="148">
        <f t="shared" si="147"/>
        <v>0</v>
      </c>
      <c r="K199" s="245"/>
      <c r="L199" s="8">
        <f>'60x30TX Grad Supplement'!C14/2</f>
        <v>0</v>
      </c>
      <c r="M199" s="8">
        <f t="shared" si="158"/>
        <v>0</v>
      </c>
      <c r="N199" s="8">
        <f t="shared" si="159"/>
        <v>0</v>
      </c>
      <c r="O199" s="8">
        <f t="shared" si="148"/>
        <v>0</v>
      </c>
      <c r="P199" s="8"/>
      <c r="Q199" s="8"/>
      <c r="R199" s="8"/>
      <c r="S199" s="8"/>
      <c r="T199" s="8">
        <f t="shared" si="149"/>
        <v>0</v>
      </c>
      <c r="U199" s="8">
        <f t="shared" si="150"/>
        <v>0</v>
      </c>
      <c r="V199" s="240"/>
      <c r="W199" s="266"/>
      <c r="X199" s="8"/>
      <c r="Y199" s="8"/>
      <c r="Z199" s="220"/>
      <c r="AA199" s="8">
        <f t="shared" si="151"/>
        <v>0</v>
      </c>
      <c r="AB199" s="8">
        <f t="shared" si="152"/>
        <v>0</v>
      </c>
      <c r="AD199" s="272">
        <f t="shared" si="153"/>
        <v>0</v>
      </c>
      <c r="AE199" s="272">
        <f t="shared" si="154"/>
        <v>0</v>
      </c>
    </row>
    <row r="200" spans="1:31" hidden="1" outlineLevel="1" x14ac:dyDescent="0.2">
      <c r="A200" s="137">
        <v>3630</v>
      </c>
      <c r="B200" s="142" t="str">
        <f t="shared" si="145"/>
        <v>Prairie View</v>
      </c>
      <c r="C200" s="143"/>
      <c r="D200" s="8"/>
      <c r="E200" s="143"/>
      <c r="F200" s="8">
        <f t="shared" si="155"/>
        <v>0</v>
      </c>
      <c r="G200" s="8">
        <f t="shared" si="156"/>
        <v>0</v>
      </c>
      <c r="H200" s="8">
        <f t="shared" si="157"/>
        <v>0</v>
      </c>
      <c r="I200" s="8">
        <f t="shared" si="146"/>
        <v>0</v>
      </c>
      <c r="J200" s="148">
        <f t="shared" si="147"/>
        <v>0</v>
      </c>
      <c r="K200" s="245"/>
      <c r="L200" s="8">
        <f>'60x30TX Grad Supplement'!C15/2</f>
        <v>0</v>
      </c>
      <c r="M200" s="8">
        <f t="shared" si="158"/>
        <v>0</v>
      </c>
      <c r="N200" s="8">
        <f t="shared" si="159"/>
        <v>0</v>
      </c>
      <c r="O200" s="8">
        <f t="shared" si="148"/>
        <v>0</v>
      </c>
      <c r="P200" s="8"/>
      <c r="Q200" s="8"/>
      <c r="R200" s="8"/>
      <c r="S200" s="8"/>
      <c r="T200" s="8">
        <f t="shared" si="149"/>
        <v>0</v>
      </c>
      <c r="U200" s="8">
        <f t="shared" si="150"/>
        <v>0</v>
      </c>
      <c r="V200" s="240"/>
      <c r="W200" s="266"/>
      <c r="X200" s="8"/>
      <c r="Y200" s="8"/>
      <c r="Z200" s="220"/>
      <c r="AA200" s="8">
        <f t="shared" si="151"/>
        <v>0</v>
      </c>
      <c r="AB200" s="8">
        <f t="shared" si="152"/>
        <v>0</v>
      </c>
      <c r="AD200" s="272">
        <f t="shared" si="153"/>
        <v>0</v>
      </c>
      <c r="AE200" s="272">
        <f t="shared" si="154"/>
        <v>0</v>
      </c>
    </row>
    <row r="201" spans="1:31" hidden="1" outlineLevel="1" x14ac:dyDescent="0.2">
      <c r="A201" s="137">
        <v>3631</v>
      </c>
      <c r="B201" s="142" t="str">
        <f t="shared" si="145"/>
        <v>Tarleton</v>
      </c>
      <c r="C201" s="143"/>
      <c r="D201" s="8"/>
      <c r="E201" s="143"/>
      <c r="F201" s="8">
        <f t="shared" si="155"/>
        <v>0</v>
      </c>
      <c r="G201" s="8">
        <f t="shared" si="156"/>
        <v>0</v>
      </c>
      <c r="H201" s="8">
        <f t="shared" si="157"/>
        <v>0</v>
      </c>
      <c r="I201" s="8">
        <f t="shared" si="146"/>
        <v>0</v>
      </c>
      <c r="J201" s="148">
        <f t="shared" si="147"/>
        <v>0</v>
      </c>
      <c r="K201" s="245"/>
      <c r="L201" s="8">
        <f>'60x30TX Grad Supplement'!C16/2</f>
        <v>0</v>
      </c>
      <c r="M201" s="8">
        <f t="shared" si="158"/>
        <v>0</v>
      </c>
      <c r="N201" s="8">
        <f t="shared" si="159"/>
        <v>0</v>
      </c>
      <c r="O201" s="8">
        <f t="shared" si="148"/>
        <v>0</v>
      </c>
      <c r="P201" s="8"/>
      <c r="Q201" s="8"/>
      <c r="R201" s="8"/>
      <c r="S201" s="8"/>
      <c r="T201" s="8">
        <f t="shared" si="149"/>
        <v>0</v>
      </c>
      <c r="U201" s="8">
        <f t="shared" si="150"/>
        <v>0</v>
      </c>
      <c r="V201" s="240"/>
      <c r="W201" s="266"/>
      <c r="X201" s="8"/>
      <c r="Y201" s="8"/>
      <c r="Z201" s="220"/>
      <c r="AA201" s="8">
        <f t="shared" si="151"/>
        <v>0</v>
      </c>
      <c r="AB201" s="8">
        <f t="shared" si="152"/>
        <v>0</v>
      </c>
      <c r="AD201" s="272">
        <f t="shared" si="153"/>
        <v>0</v>
      </c>
      <c r="AE201" s="272">
        <f t="shared" si="154"/>
        <v>0</v>
      </c>
    </row>
    <row r="202" spans="1:31" hidden="1" outlineLevel="1" x14ac:dyDescent="0.2">
      <c r="A202" s="137">
        <v>42295</v>
      </c>
      <c r="B202" s="142" t="str">
        <f t="shared" si="145"/>
        <v>TAMU-Central</v>
      </c>
      <c r="C202" s="143"/>
      <c r="D202" s="8"/>
      <c r="E202" s="143"/>
      <c r="F202" s="8">
        <f>G202-E202</f>
        <v>0</v>
      </c>
      <c r="G202" s="8">
        <f>C202-D202</f>
        <v>0</v>
      </c>
      <c r="H202" s="8">
        <f t="shared" si="157"/>
        <v>0</v>
      </c>
      <c r="I202" s="8">
        <f t="shared" si="146"/>
        <v>0</v>
      </c>
      <c r="J202" s="148">
        <f t="shared" si="147"/>
        <v>0</v>
      </c>
      <c r="K202" s="245"/>
      <c r="L202" s="8">
        <f>'60x30TX Grad Supplement'!C17/2</f>
        <v>0</v>
      </c>
      <c r="M202" s="8">
        <f t="shared" si="158"/>
        <v>0</v>
      </c>
      <c r="N202" s="8">
        <f t="shared" si="159"/>
        <v>0</v>
      </c>
      <c r="O202" s="8">
        <f t="shared" si="148"/>
        <v>0</v>
      </c>
      <c r="P202" s="8"/>
      <c r="Q202" s="8"/>
      <c r="R202" s="8"/>
      <c r="S202" s="8"/>
      <c r="T202" s="8">
        <f t="shared" si="149"/>
        <v>0</v>
      </c>
      <c r="U202" s="8">
        <f t="shared" si="150"/>
        <v>0</v>
      </c>
      <c r="V202" s="240"/>
      <c r="W202" s="266"/>
      <c r="X202" s="8"/>
      <c r="Y202" s="8"/>
      <c r="Z202" s="220"/>
      <c r="AA202" s="8">
        <f t="shared" si="151"/>
        <v>0</v>
      </c>
      <c r="AB202" s="8">
        <f t="shared" si="152"/>
        <v>0</v>
      </c>
      <c r="AD202" s="272">
        <f t="shared" si="153"/>
        <v>0</v>
      </c>
      <c r="AE202" s="272">
        <f t="shared" si="154"/>
        <v>0</v>
      </c>
    </row>
    <row r="203" spans="1:31" hidden="1" outlineLevel="1" x14ac:dyDescent="0.2">
      <c r="A203" s="137">
        <v>11161</v>
      </c>
      <c r="B203" s="142" t="str">
        <f t="shared" si="145"/>
        <v>TAMU-CC</v>
      </c>
      <c r="C203" s="143"/>
      <c r="D203" s="8"/>
      <c r="E203" s="143"/>
      <c r="F203" s="8">
        <f>G203-E203</f>
        <v>0</v>
      </c>
      <c r="G203" s="8">
        <f>C203-D203</f>
        <v>0</v>
      </c>
      <c r="H203" s="8">
        <f t="shared" si="157"/>
        <v>0</v>
      </c>
      <c r="I203" s="8">
        <f t="shared" si="146"/>
        <v>0</v>
      </c>
      <c r="J203" s="148">
        <f t="shared" si="147"/>
        <v>0</v>
      </c>
      <c r="K203" s="245"/>
      <c r="L203" s="8">
        <f>'60x30TX Grad Supplement'!C18/2</f>
        <v>0</v>
      </c>
      <c r="M203" s="8">
        <f t="shared" si="158"/>
        <v>0</v>
      </c>
      <c r="N203" s="8">
        <f t="shared" si="159"/>
        <v>0</v>
      </c>
      <c r="O203" s="8">
        <f t="shared" si="148"/>
        <v>0</v>
      </c>
      <c r="P203" s="8"/>
      <c r="Q203" s="8"/>
      <c r="R203" s="8"/>
      <c r="S203" s="8"/>
      <c r="T203" s="8">
        <f t="shared" si="149"/>
        <v>0</v>
      </c>
      <c r="U203" s="8">
        <f t="shared" si="150"/>
        <v>0</v>
      </c>
      <c r="V203" s="240"/>
      <c r="W203" s="266"/>
      <c r="X203" s="8"/>
      <c r="Y203" s="8"/>
      <c r="Z203" s="220"/>
      <c r="AA203" s="8">
        <f t="shared" si="151"/>
        <v>0</v>
      </c>
      <c r="AB203" s="8">
        <f t="shared" si="152"/>
        <v>0</v>
      </c>
      <c r="AD203" s="272">
        <f t="shared" si="153"/>
        <v>0</v>
      </c>
      <c r="AE203" s="272">
        <f t="shared" si="154"/>
        <v>0</v>
      </c>
    </row>
    <row r="204" spans="1:31" hidden="1" outlineLevel="1" x14ac:dyDescent="0.2">
      <c r="A204" s="137">
        <v>3639</v>
      </c>
      <c r="B204" s="142" t="str">
        <f t="shared" si="145"/>
        <v>TAMU-Kingsville</v>
      </c>
      <c r="C204" s="143"/>
      <c r="D204" s="8"/>
      <c r="E204" s="143"/>
      <c r="F204" s="8">
        <f>G204-E204</f>
        <v>0</v>
      </c>
      <c r="G204" s="8">
        <f>C204-D204</f>
        <v>0</v>
      </c>
      <c r="H204" s="8">
        <f t="shared" si="157"/>
        <v>0</v>
      </c>
      <c r="I204" s="8">
        <f t="shared" si="146"/>
        <v>0</v>
      </c>
      <c r="J204" s="148">
        <f t="shared" si="147"/>
        <v>0</v>
      </c>
      <c r="K204" s="245"/>
      <c r="L204" s="8">
        <f>'60x30TX Grad Supplement'!C19/2</f>
        <v>0</v>
      </c>
      <c r="M204" s="8">
        <f t="shared" si="158"/>
        <v>0</v>
      </c>
      <c r="N204" s="8">
        <f t="shared" si="159"/>
        <v>0</v>
      </c>
      <c r="O204" s="8">
        <f t="shared" si="148"/>
        <v>0</v>
      </c>
      <c r="P204" s="8"/>
      <c r="Q204" s="8"/>
      <c r="R204" s="8"/>
      <c r="S204" s="8"/>
      <c r="T204" s="8">
        <f t="shared" si="149"/>
        <v>0</v>
      </c>
      <c r="U204" s="8">
        <f t="shared" si="150"/>
        <v>0</v>
      </c>
      <c r="V204" s="240"/>
      <c r="W204" s="266"/>
      <c r="X204" s="8"/>
      <c r="Y204" s="8"/>
      <c r="Z204" s="220"/>
      <c r="AA204" s="8">
        <f t="shared" si="151"/>
        <v>0</v>
      </c>
      <c r="AB204" s="8">
        <f t="shared" si="152"/>
        <v>0</v>
      </c>
      <c r="AD204" s="272">
        <f t="shared" si="153"/>
        <v>0</v>
      </c>
      <c r="AE204" s="272">
        <f t="shared" si="154"/>
        <v>0</v>
      </c>
    </row>
    <row r="205" spans="1:31" hidden="1" outlineLevel="1" x14ac:dyDescent="0.2">
      <c r="A205" s="137">
        <v>42485</v>
      </c>
      <c r="B205" s="142" t="str">
        <f t="shared" si="145"/>
        <v>TAMU-San Antonio</v>
      </c>
      <c r="C205" s="143"/>
      <c r="D205" s="8"/>
      <c r="E205" s="143"/>
      <c r="F205" s="8">
        <f>G205-E205</f>
        <v>0</v>
      </c>
      <c r="G205" s="8">
        <f>C205-D205</f>
        <v>0</v>
      </c>
      <c r="H205" s="8">
        <f t="shared" si="157"/>
        <v>0</v>
      </c>
      <c r="I205" s="8">
        <f t="shared" si="146"/>
        <v>0</v>
      </c>
      <c r="J205" s="148">
        <f t="shared" si="147"/>
        <v>0</v>
      </c>
      <c r="K205" s="245"/>
      <c r="L205" s="8">
        <f>'60x30TX Grad Supplement'!C20/2</f>
        <v>0</v>
      </c>
      <c r="M205" s="8">
        <f t="shared" si="158"/>
        <v>0</v>
      </c>
      <c r="N205" s="8">
        <f t="shared" si="159"/>
        <v>0</v>
      </c>
      <c r="O205" s="8">
        <f t="shared" si="148"/>
        <v>0</v>
      </c>
      <c r="P205" s="8"/>
      <c r="Q205" s="8"/>
      <c r="R205" s="8"/>
      <c r="S205" s="8"/>
      <c r="T205" s="8">
        <f t="shared" si="149"/>
        <v>0</v>
      </c>
      <c r="U205" s="8">
        <f t="shared" si="150"/>
        <v>0</v>
      </c>
      <c r="V205" s="240"/>
      <c r="W205" s="266"/>
      <c r="X205" s="8"/>
      <c r="Y205" s="8"/>
      <c r="Z205" s="220"/>
      <c r="AA205" s="8">
        <f t="shared" si="151"/>
        <v>0</v>
      </c>
      <c r="AB205" s="8">
        <f t="shared" si="152"/>
        <v>0</v>
      </c>
      <c r="AD205" s="272">
        <f t="shared" si="153"/>
        <v>0</v>
      </c>
      <c r="AE205" s="272">
        <f t="shared" si="154"/>
        <v>0</v>
      </c>
    </row>
    <row r="206" spans="1:31" hidden="1" outlineLevel="1" x14ac:dyDescent="0.2">
      <c r="A206" s="137">
        <v>9651</v>
      </c>
      <c r="B206" s="142" t="str">
        <f t="shared" si="145"/>
        <v>TAMI</v>
      </c>
      <c r="C206" s="143"/>
      <c r="D206" s="8"/>
      <c r="E206" s="143"/>
      <c r="F206" s="8">
        <f t="shared" ref="F206:F226" si="160">G206-E206</f>
        <v>0</v>
      </c>
      <c r="G206" s="8">
        <f t="shared" ref="G206:G226" si="161">C206-D206</f>
        <v>0</v>
      </c>
      <c r="H206" s="8">
        <f t="shared" si="157"/>
        <v>0</v>
      </c>
      <c r="I206" s="8">
        <f t="shared" si="146"/>
        <v>0</v>
      </c>
      <c r="J206" s="148">
        <f t="shared" si="147"/>
        <v>0</v>
      </c>
      <c r="K206" s="245"/>
      <c r="L206" s="8">
        <f>'60x30TX Grad Supplement'!C21/2</f>
        <v>0</v>
      </c>
      <c r="M206" s="8">
        <f t="shared" si="158"/>
        <v>0</v>
      </c>
      <c r="N206" s="8">
        <f t="shared" si="159"/>
        <v>0</v>
      </c>
      <c r="O206" s="8">
        <f t="shared" si="148"/>
        <v>0</v>
      </c>
      <c r="P206" s="8"/>
      <c r="Q206" s="8"/>
      <c r="R206" s="8"/>
      <c r="S206" s="8"/>
      <c r="T206" s="8">
        <f t="shared" si="149"/>
        <v>0</v>
      </c>
      <c r="U206" s="8">
        <f t="shared" si="150"/>
        <v>0</v>
      </c>
      <c r="V206" s="240"/>
      <c r="W206" s="266"/>
      <c r="X206" s="8"/>
      <c r="Y206" s="8"/>
      <c r="Z206" s="220"/>
      <c r="AA206" s="8">
        <f t="shared" si="151"/>
        <v>0</v>
      </c>
      <c r="AB206" s="8">
        <f t="shared" si="152"/>
        <v>0</v>
      </c>
      <c r="AD206" s="272">
        <f t="shared" si="153"/>
        <v>0</v>
      </c>
      <c r="AE206" s="272">
        <f t="shared" si="154"/>
        <v>0</v>
      </c>
    </row>
    <row r="207" spans="1:31" hidden="1" outlineLevel="1" x14ac:dyDescent="0.2">
      <c r="A207" s="137">
        <v>3665</v>
      </c>
      <c r="B207" s="142" t="str">
        <f t="shared" si="145"/>
        <v>WTAMU</v>
      </c>
      <c r="C207" s="143"/>
      <c r="D207" s="8"/>
      <c r="E207" s="143"/>
      <c r="F207" s="8">
        <f t="shared" si="160"/>
        <v>0</v>
      </c>
      <c r="G207" s="8">
        <f t="shared" si="161"/>
        <v>0</v>
      </c>
      <c r="H207" s="8">
        <f t="shared" si="157"/>
        <v>0</v>
      </c>
      <c r="I207" s="8">
        <f t="shared" si="146"/>
        <v>0</v>
      </c>
      <c r="J207" s="148">
        <f t="shared" si="147"/>
        <v>0</v>
      </c>
      <c r="K207" s="245"/>
      <c r="L207" s="8">
        <f>'60x30TX Grad Supplement'!C22/2</f>
        <v>0</v>
      </c>
      <c r="M207" s="8">
        <f t="shared" si="158"/>
        <v>0</v>
      </c>
      <c r="N207" s="8">
        <f t="shared" si="159"/>
        <v>0</v>
      </c>
      <c r="O207" s="8">
        <f t="shared" si="148"/>
        <v>0</v>
      </c>
      <c r="P207" s="8"/>
      <c r="Q207" s="8"/>
      <c r="R207" s="8"/>
      <c r="S207" s="8"/>
      <c r="T207" s="8">
        <f t="shared" si="149"/>
        <v>0</v>
      </c>
      <c r="U207" s="8">
        <f t="shared" si="150"/>
        <v>0</v>
      </c>
      <c r="V207" s="240"/>
      <c r="W207" s="266"/>
      <c r="X207" s="8"/>
      <c r="Y207" s="8"/>
      <c r="Z207" s="220"/>
      <c r="AA207" s="8">
        <f t="shared" si="151"/>
        <v>0</v>
      </c>
      <c r="AB207" s="8">
        <f t="shared" si="152"/>
        <v>0</v>
      </c>
      <c r="AD207" s="272">
        <f t="shared" si="153"/>
        <v>0</v>
      </c>
      <c r="AE207" s="272">
        <f t="shared" si="154"/>
        <v>0</v>
      </c>
    </row>
    <row r="208" spans="1:31" hidden="1" outlineLevel="1" x14ac:dyDescent="0.2">
      <c r="A208" s="137">
        <v>3565</v>
      </c>
      <c r="B208" s="142" t="str">
        <f t="shared" si="145"/>
        <v>TAMU-Commerce</v>
      </c>
      <c r="C208" s="143"/>
      <c r="D208" s="8"/>
      <c r="E208" s="143"/>
      <c r="F208" s="8">
        <f t="shared" si="160"/>
        <v>0</v>
      </c>
      <c r="G208" s="8">
        <f t="shared" si="161"/>
        <v>0</v>
      </c>
      <c r="H208" s="8">
        <f t="shared" si="157"/>
        <v>0</v>
      </c>
      <c r="I208" s="8">
        <f t="shared" si="146"/>
        <v>0</v>
      </c>
      <c r="J208" s="148">
        <f t="shared" si="147"/>
        <v>0</v>
      </c>
      <c r="K208" s="245"/>
      <c r="L208" s="8">
        <f>'60x30TX Grad Supplement'!C23/2</f>
        <v>0</v>
      </c>
      <c r="M208" s="8">
        <f t="shared" si="158"/>
        <v>0</v>
      </c>
      <c r="N208" s="8">
        <f t="shared" si="159"/>
        <v>0</v>
      </c>
      <c r="O208" s="8">
        <f t="shared" si="148"/>
        <v>0</v>
      </c>
      <c r="P208" s="8"/>
      <c r="Q208" s="8"/>
      <c r="R208" s="8"/>
      <c r="S208" s="8"/>
      <c r="T208" s="8">
        <f t="shared" si="149"/>
        <v>0</v>
      </c>
      <c r="U208" s="8">
        <f t="shared" si="150"/>
        <v>0</v>
      </c>
      <c r="V208" s="240"/>
      <c r="W208" s="266"/>
      <c r="X208" s="8"/>
      <c r="Y208" s="8"/>
      <c r="Z208" s="220"/>
      <c r="AA208" s="8">
        <f t="shared" si="151"/>
        <v>0</v>
      </c>
      <c r="AB208" s="8">
        <f t="shared" si="152"/>
        <v>0</v>
      </c>
      <c r="AD208" s="272">
        <f t="shared" si="153"/>
        <v>0</v>
      </c>
      <c r="AE208" s="272">
        <f t="shared" si="154"/>
        <v>0</v>
      </c>
    </row>
    <row r="209" spans="1:31" hidden="1" outlineLevel="1" x14ac:dyDescent="0.2">
      <c r="A209" s="137">
        <v>29269</v>
      </c>
      <c r="B209" s="142" t="str">
        <f t="shared" si="145"/>
        <v>TAMU-Texarkana</v>
      </c>
      <c r="C209" s="143"/>
      <c r="D209" s="8"/>
      <c r="E209" s="143"/>
      <c r="F209" s="8">
        <f t="shared" si="160"/>
        <v>0</v>
      </c>
      <c r="G209" s="8">
        <f t="shared" si="161"/>
        <v>0</v>
      </c>
      <c r="H209" s="8">
        <f t="shared" si="157"/>
        <v>0</v>
      </c>
      <c r="I209" s="8">
        <f t="shared" si="146"/>
        <v>0</v>
      </c>
      <c r="J209" s="148">
        <f t="shared" si="147"/>
        <v>0</v>
      </c>
      <c r="K209" s="245"/>
      <c r="L209" s="8">
        <f>'60x30TX Grad Supplement'!C24/2</f>
        <v>0</v>
      </c>
      <c r="M209" s="8">
        <f t="shared" si="158"/>
        <v>0</v>
      </c>
      <c r="N209" s="8">
        <f t="shared" si="159"/>
        <v>0</v>
      </c>
      <c r="O209" s="8">
        <f t="shared" si="148"/>
        <v>0</v>
      </c>
      <c r="P209" s="8"/>
      <c r="Q209" s="8"/>
      <c r="R209" s="8"/>
      <c r="S209" s="8"/>
      <c r="T209" s="8">
        <f t="shared" si="149"/>
        <v>0</v>
      </c>
      <c r="U209" s="8">
        <f t="shared" si="150"/>
        <v>0</v>
      </c>
      <c r="V209" s="240"/>
      <c r="W209" s="266"/>
      <c r="X209" s="8"/>
      <c r="Y209" s="8"/>
      <c r="Z209" s="220"/>
      <c r="AA209" s="8">
        <f t="shared" si="151"/>
        <v>0</v>
      </c>
      <c r="AB209" s="8">
        <f t="shared" si="152"/>
        <v>0</v>
      </c>
      <c r="AD209" s="272">
        <f t="shared" si="153"/>
        <v>0</v>
      </c>
      <c r="AE209" s="272">
        <f t="shared" si="154"/>
        <v>0</v>
      </c>
    </row>
    <row r="210" spans="1:31" hidden="1" outlineLevel="1" x14ac:dyDescent="0.2">
      <c r="A210" s="137">
        <v>3652</v>
      </c>
      <c r="B210" s="142" t="str">
        <f t="shared" si="145"/>
        <v>UH</v>
      </c>
      <c r="C210" s="143"/>
      <c r="D210" s="8"/>
      <c r="E210" s="143"/>
      <c r="F210" s="8">
        <f t="shared" si="160"/>
        <v>0</v>
      </c>
      <c r="G210" s="8">
        <f t="shared" si="161"/>
        <v>0</v>
      </c>
      <c r="H210" s="8">
        <f t="shared" si="157"/>
        <v>0</v>
      </c>
      <c r="I210" s="8">
        <f t="shared" si="146"/>
        <v>0</v>
      </c>
      <c r="J210" s="148">
        <f t="shared" si="147"/>
        <v>0</v>
      </c>
      <c r="K210" s="245"/>
      <c r="L210" s="8">
        <f>'60x30TX Grad Supplement'!C25/2</f>
        <v>0</v>
      </c>
      <c r="M210" s="8">
        <f t="shared" si="158"/>
        <v>0</v>
      </c>
      <c r="N210" s="8">
        <f t="shared" si="159"/>
        <v>0</v>
      </c>
      <c r="O210" s="8">
        <f t="shared" si="148"/>
        <v>0</v>
      </c>
      <c r="P210" s="8"/>
      <c r="Q210" s="8"/>
      <c r="R210" s="8"/>
      <c r="S210" s="8"/>
      <c r="T210" s="8">
        <f t="shared" si="149"/>
        <v>0</v>
      </c>
      <c r="U210" s="8">
        <f t="shared" si="150"/>
        <v>0</v>
      </c>
      <c r="V210" s="240"/>
      <c r="W210" s="266"/>
      <c r="X210" s="8"/>
      <c r="Y210" s="8"/>
      <c r="Z210" s="220"/>
      <c r="AA210" s="8">
        <f t="shared" si="151"/>
        <v>0</v>
      </c>
      <c r="AB210" s="8">
        <f t="shared" si="152"/>
        <v>0</v>
      </c>
      <c r="AD210" s="272">
        <f t="shared" si="153"/>
        <v>0</v>
      </c>
      <c r="AE210" s="272">
        <f t="shared" si="154"/>
        <v>0</v>
      </c>
    </row>
    <row r="211" spans="1:31" hidden="1" outlineLevel="1" x14ac:dyDescent="0.2">
      <c r="A211" s="137">
        <v>11711</v>
      </c>
      <c r="B211" s="142" t="str">
        <f t="shared" si="145"/>
        <v>UH-Clear Lake</v>
      </c>
      <c r="C211" s="143"/>
      <c r="D211" s="8"/>
      <c r="E211" s="143"/>
      <c r="F211" s="8">
        <f t="shared" si="160"/>
        <v>0</v>
      </c>
      <c r="G211" s="8">
        <f t="shared" si="161"/>
        <v>0</v>
      </c>
      <c r="H211" s="8">
        <f t="shared" si="157"/>
        <v>0</v>
      </c>
      <c r="I211" s="8">
        <f t="shared" si="146"/>
        <v>0</v>
      </c>
      <c r="J211" s="148">
        <f t="shared" si="147"/>
        <v>0</v>
      </c>
      <c r="K211" s="245"/>
      <c r="L211" s="8">
        <f>'60x30TX Grad Supplement'!C26/2</f>
        <v>0</v>
      </c>
      <c r="M211" s="8">
        <f t="shared" si="158"/>
        <v>0</v>
      </c>
      <c r="N211" s="8">
        <f t="shared" si="159"/>
        <v>0</v>
      </c>
      <c r="O211" s="8">
        <f t="shared" si="148"/>
        <v>0</v>
      </c>
      <c r="P211" s="8"/>
      <c r="Q211" s="8"/>
      <c r="R211" s="8"/>
      <c r="S211" s="8"/>
      <c r="T211" s="8">
        <f t="shared" si="149"/>
        <v>0</v>
      </c>
      <c r="U211" s="8">
        <f t="shared" si="150"/>
        <v>0</v>
      </c>
      <c r="V211" s="240"/>
      <c r="W211" s="266"/>
      <c r="X211" s="8"/>
      <c r="Y211" s="8"/>
      <c r="Z211" s="220"/>
      <c r="AA211" s="8">
        <f t="shared" si="151"/>
        <v>0</v>
      </c>
      <c r="AB211" s="8">
        <f t="shared" si="152"/>
        <v>0</v>
      </c>
      <c r="AD211" s="272">
        <f t="shared" si="153"/>
        <v>0</v>
      </c>
      <c r="AE211" s="272">
        <f t="shared" si="154"/>
        <v>0</v>
      </c>
    </row>
    <row r="212" spans="1:31" hidden="1" outlineLevel="1" x14ac:dyDescent="0.2">
      <c r="A212" s="137">
        <v>12826</v>
      </c>
      <c r="B212" s="142" t="str">
        <f t="shared" si="145"/>
        <v>UH-Downtown</v>
      </c>
      <c r="C212" s="143"/>
      <c r="D212" s="8"/>
      <c r="E212" s="143"/>
      <c r="F212" s="8">
        <f t="shared" si="160"/>
        <v>0</v>
      </c>
      <c r="G212" s="8">
        <f t="shared" si="161"/>
        <v>0</v>
      </c>
      <c r="H212" s="8">
        <f t="shared" si="157"/>
        <v>0</v>
      </c>
      <c r="I212" s="8">
        <f t="shared" si="146"/>
        <v>0</v>
      </c>
      <c r="J212" s="148">
        <f t="shared" si="147"/>
        <v>0</v>
      </c>
      <c r="K212" s="245"/>
      <c r="L212" s="8">
        <f>'60x30TX Grad Supplement'!C27/2</f>
        <v>0</v>
      </c>
      <c r="M212" s="8">
        <f t="shared" si="158"/>
        <v>0</v>
      </c>
      <c r="N212" s="8">
        <f t="shared" si="159"/>
        <v>0</v>
      </c>
      <c r="O212" s="8">
        <f t="shared" si="148"/>
        <v>0</v>
      </c>
      <c r="P212" s="8"/>
      <c r="Q212" s="8"/>
      <c r="R212" s="8"/>
      <c r="S212" s="8"/>
      <c r="T212" s="8">
        <f t="shared" si="149"/>
        <v>0</v>
      </c>
      <c r="U212" s="8">
        <f t="shared" si="150"/>
        <v>0</v>
      </c>
      <c r="V212" s="240"/>
      <c r="W212" s="266"/>
      <c r="X212" s="8"/>
      <c r="Y212" s="8"/>
      <c r="Z212" s="220"/>
      <c r="AA212" s="8">
        <f t="shared" si="151"/>
        <v>0</v>
      </c>
      <c r="AB212" s="8">
        <f t="shared" si="152"/>
        <v>0</v>
      </c>
      <c r="AD212" s="272">
        <f t="shared" si="153"/>
        <v>0</v>
      </c>
      <c r="AE212" s="272">
        <f t="shared" si="154"/>
        <v>0</v>
      </c>
    </row>
    <row r="213" spans="1:31" hidden="1" outlineLevel="1" x14ac:dyDescent="0.2">
      <c r="A213" s="137">
        <v>13231</v>
      </c>
      <c r="B213" s="142" t="str">
        <f t="shared" si="145"/>
        <v>UH-Victoria</v>
      </c>
      <c r="C213" s="143"/>
      <c r="D213" s="8"/>
      <c r="E213" s="143"/>
      <c r="F213" s="8">
        <f t="shared" si="160"/>
        <v>0</v>
      </c>
      <c r="G213" s="8">
        <f t="shared" si="161"/>
        <v>0</v>
      </c>
      <c r="H213" s="8">
        <f t="shared" si="157"/>
        <v>0</v>
      </c>
      <c r="I213" s="8">
        <f t="shared" si="146"/>
        <v>0</v>
      </c>
      <c r="J213" s="148">
        <f t="shared" si="147"/>
        <v>0</v>
      </c>
      <c r="K213" s="245"/>
      <c r="L213" s="8">
        <f>'60x30TX Grad Supplement'!C28/2</f>
        <v>0</v>
      </c>
      <c r="M213" s="8">
        <f t="shared" si="158"/>
        <v>0</v>
      </c>
      <c r="N213" s="8">
        <f t="shared" si="159"/>
        <v>0</v>
      </c>
      <c r="O213" s="8">
        <f t="shared" si="148"/>
        <v>0</v>
      </c>
      <c r="P213" s="8"/>
      <c r="Q213" s="8"/>
      <c r="R213" s="8"/>
      <c r="S213" s="8"/>
      <c r="T213" s="8">
        <f t="shared" si="149"/>
        <v>0</v>
      </c>
      <c r="U213" s="8">
        <f t="shared" si="150"/>
        <v>0</v>
      </c>
      <c r="V213" s="240"/>
      <c r="W213" s="266"/>
      <c r="X213" s="8"/>
      <c r="Y213" s="8"/>
      <c r="Z213" s="220"/>
      <c r="AA213" s="8">
        <f t="shared" si="151"/>
        <v>0</v>
      </c>
      <c r="AB213" s="8">
        <f t="shared" si="152"/>
        <v>0</v>
      </c>
      <c r="AD213" s="272">
        <f t="shared" si="153"/>
        <v>0</v>
      </c>
      <c r="AE213" s="272">
        <f t="shared" si="154"/>
        <v>0</v>
      </c>
    </row>
    <row r="214" spans="1:31" hidden="1" outlineLevel="1" x14ac:dyDescent="0.2">
      <c r="A214" s="137">
        <v>3592</v>
      </c>
      <c r="B214" s="142" t="str">
        <f t="shared" si="145"/>
        <v>Midwestern</v>
      </c>
      <c r="C214" s="143"/>
      <c r="D214" s="8"/>
      <c r="E214" s="143"/>
      <c r="F214" s="8">
        <f t="shared" si="160"/>
        <v>0</v>
      </c>
      <c r="G214" s="8">
        <f t="shared" si="161"/>
        <v>0</v>
      </c>
      <c r="H214" s="8">
        <f t="shared" si="157"/>
        <v>0</v>
      </c>
      <c r="I214" s="8">
        <f t="shared" si="146"/>
        <v>0</v>
      </c>
      <c r="J214" s="148">
        <f t="shared" si="147"/>
        <v>0</v>
      </c>
      <c r="K214" s="245"/>
      <c r="L214" s="8">
        <f>'60x30TX Grad Supplement'!C29/2</f>
        <v>0</v>
      </c>
      <c r="M214" s="8">
        <f t="shared" si="158"/>
        <v>0</v>
      </c>
      <c r="N214" s="8">
        <f t="shared" si="159"/>
        <v>0</v>
      </c>
      <c r="O214" s="8">
        <f t="shared" si="148"/>
        <v>0</v>
      </c>
      <c r="P214" s="8"/>
      <c r="Q214" s="8"/>
      <c r="R214" s="8"/>
      <c r="S214" s="8"/>
      <c r="T214" s="8">
        <f t="shared" si="149"/>
        <v>0</v>
      </c>
      <c r="U214" s="8">
        <f t="shared" si="150"/>
        <v>0</v>
      </c>
      <c r="V214" s="240"/>
      <c r="W214" s="266"/>
      <c r="X214" s="8"/>
      <c r="Y214" s="8"/>
      <c r="Z214" s="220"/>
      <c r="AA214" s="8">
        <f t="shared" si="151"/>
        <v>0</v>
      </c>
      <c r="AB214" s="8">
        <f t="shared" si="152"/>
        <v>0</v>
      </c>
      <c r="AD214" s="272">
        <f t="shared" si="153"/>
        <v>0</v>
      </c>
      <c r="AE214" s="272">
        <f t="shared" si="154"/>
        <v>0</v>
      </c>
    </row>
    <row r="215" spans="1:31" hidden="1" outlineLevel="1" x14ac:dyDescent="0.2">
      <c r="A215" s="137">
        <v>3594</v>
      </c>
      <c r="B215" s="142" t="str">
        <f t="shared" si="145"/>
        <v>UNT</v>
      </c>
      <c r="C215" s="143"/>
      <c r="D215" s="8"/>
      <c r="E215" s="143"/>
      <c r="F215" s="8">
        <f t="shared" si="160"/>
        <v>0</v>
      </c>
      <c r="G215" s="8">
        <f t="shared" si="161"/>
        <v>0</v>
      </c>
      <c r="H215" s="8">
        <f t="shared" si="157"/>
        <v>0</v>
      </c>
      <c r="I215" s="8">
        <f t="shared" si="146"/>
        <v>0</v>
      </c>
      <c r="J215" s="148">
        <f t="shared" si="147"/>
        <v>0</v>
      </c>
      <c r="K215" s="245"/>
      <c r="L215" s="8">
        <f>'60x30TX Grad Supplement'!C30/2</f>
        <v>0</v>
      </c>
      <c r="M215" s="8">
        <f t="shared" si="158"/>
        <v>0</v>
      </c>
      <c r="N215" s="8">
        <f t="shared" si="159"/>
        <v>0</v>
      </c>
      <c r="O215" s="8">
        <f t="shared" si="148"/>
        <v>0</v>
      </c>
      <c r="P215" s="8"/>
      <c r="Q215" s="8"/>
      <c r="R215" s="8"/>
      <c r="S215" s="8"/>
      <c r="T215" s="8">
        <f t="shared" si="149"/>
        <v>0</v>
      </c>
      <c r="U215" s="8">
        <f t="shared" si="150"/>
        <v>0</v>
      </c>
      <c r="V215" s="240"/>
      <c r="W215" s="266"/>
      <c r="X215" s="8"/>
      <c r="Y215" s="8"/>
      <c r="Z215" s="220"/>
      <c r="AA215" s="8">
        <f t="shared" si="151"/>
        <v>0</v>
      </c>
      <c r="AB215" s="8">
        <f t="shared" si="152"/>
        <v>0</v>
      </c>
      <c r="AD215" s="272">
        <f t="shared" si="153"/>
        <v>0</v>
      </c>
      <c r="AE215" s="272">
        <f t="shared" si="154"/>
        <v>0</v>
      </c>
    </row>
    <row r="216" spans="1:31" hidden="1" outlineLevel="1" x14ac:dyDescent="0.2">
      <c r="A216" s="137">
        <v>42421</v>
      </c>
      <c r="B216" s="142" t="str">
        <f t="shared" si="145"/>
        <v>UNT-Dallas</v>
      </c>
      <c r="C216" s="143"/>
      <c r="D216" s="8"/>
      <c r="E216" s="143"/>
      <c r="F216" s="8">
        <f t="shared" si="160"/>
        <v>0</v>
      </c>
      <c r="G216" s="8">
        <f t="shared" si="161"/>
        <v>0</v>
      </c>
      <c r="H216" s="8">
        <f t="shared" si="157"/>
        <v>0</v>
      </c>
      <c r="I216" s="8">
        <f t="shared" si="146"/>
        <v>0</v>
      </c>
      <c r="J216" s="148">
        <f t="shared" si="147"/>
        <v>0</v>
      </c>
      <c r="K216" s="245"/>
      <c r="L216" s="8">
        <f>'60x30TX Grad Supplement'!C31/2</f>
        <v>0</v>
      </c>
      <c r="M216" s="8">
        <f t="shared" si="158"/>
        <v>0</v>
      </c>
      <c r="N216" s="8">
        <f t="shared" si="159"/>
        <v>0</v>
      </c>
      <c r="O216" s="8">
        <f t="shared" si="148"/>
        <v>0</v>
      </c>
      <c r="P216" s="8"/>
      <c r="Q216" s="8"/>
      <c r="R216" s="8"/>
      <c r="S216" s="8"/>
      <c r="T216" s="8">
        <f t="shared" si="149"/>
        <v>0</v>
      </c>
      <c r="U216" s="8">
        <f t="shared" si="150"/>
        <v>0</v>
      </c>
      <c r="V216" s="240"/>
      <c r="W216" s="266"/>
      <c r="X216" s="8"/>
      <c r="Y216" s="8"/>
      <c r="Z216" s="220"/>
      <c r="AA216" s="8">
        <f t="shared" si="151"/>
        <v>0</v>
      </c>
      <c r="AB216" s="8">
        <f t="shared" si="152"/>
        <v>0</v>
      </c>
      <c r="AD216" s="272">
        <f t="shared" si="153"/>
        <v>0</v>
      </c>
      <c r="AE216" s="272">
        <f t="shared" si="154"/>
        <v>0</v>
      </c>
    </row>
    <row r="217" spans="1:31" hidden="1" outlineLevel="1" x14ac:dyDescent="0.2">
      <c r="A217" s="137">
        <v>3624</v>
      </c>
      <c r="B217" s="142" t="str">
        <f t="shared" si="145"/>
        <v>SFA</v>
      </c>
      <c r="C217" s="143"/>
      <c r="D217" s="8"/>
      <c r="E217" s="143"/>
      <c r="F217" s="8">
        <f t="shared" si="160"/>
        <v>0</v>
      </c>
      <c r="G217" s="8">
        <f t="shared" si="161"/>
        <v>0</v>
      </c>
      <c r="H217" s="8">
        <f t="shared" si="157"/>
        <v>0</v>
      </c>
      <c r="I217" s="8">
        <f t="shared" si="146"/>
        <v>0</v>
      </c>
      <c r="J217" s="148">
        <f t="shared" si="147"/>
        <v>0</v>
      </c>
      <c r="K217" s="245"/>
      <c r="L217" s="8">
        <f>'60x30TX Grad Supplement'!C32/2</f>
        <v>0</v>
      </c>
      <c r="M217" s="8">
        <f t="shared" si="158"/>
        <v>0</v>
      </c>
      <c r="N217" s="8">
        <f t="shared" si="159"/>
        <v>0</v>
      </c>
      <c r="O217" s="8">
        <f t="shared" si="148"/>
        <v>0</v>
      </c>
      <c r="P217" s="8"/>
      <c r="Q217" s="8"/>
      <c r="R217" s="8"/>
      <c r="S217" s="8"/>
      <c r="T217" s="8">
        <f t="shared" si="149"/>
        <v>0</v>
      </c>
      <c r="U217" s="8">
        <f t="shared" si="150"/>
        <v>0</v>
      </c>
      <c r="V217" s="240"/>
      <c r="W217" s="266"/>
      <c r="X217" s="8"/>
      <c r="Y217" s="8"/>
      <c r="Z217" s="220"/>
      <c r="AA217" s="8">
        <f t="shared" si="151"/>
        <v>0</v>
      </c>
      <c r="AB217" s="8">
        <f t="shared" si="152"/>
        <v>0</v>
      </c>
      <c r="AD217" s="272">
        <f t="shared" si="153"/>
        <v>0</v>
      </c>
      <c r="AE217" s="272">
        <f t="shared" si="154"/>
        <v>0</v>
      </c>
    </row>
    <row r="218" spans="1:31" hidden="1" outlineLevel="1" x14ac:dyDescent="0.2">
      <c r="A218" s="137">
        <v>3642</v>
      </c>
      <c r="B218" s="142" t="str">
        <f t="shared" si="145"/>
        <v>TSU</v>
      </c>
      <c r="C218" s="143"/>
      <c r="D218" s="8"/>
      <c r="E218" s="143"/>
      <c r="F218" s="8">
        <f t="shared" si="160"/>
        <v>0</v>
      </c>
      <c r="G218" s="8">
        <f t="shared" si="161"/>
        <v>0</v>
      </c>
      <c r="H218" s="8">
        <f t="shared" si="157"/>
        <v>0</v>
      </c>
      <c r="I218" s="8">
        <f t="shared" si="146"/>
        <v>0</v>
      </c>
      <c r="J218" s="148">
        <f t="shared" si="147"/>
        <v>0</v>
      </c>
      <c r="K218" s="245"/>
      <c r="L218" s="8">
        <f>'60x30TX Grad Supplement'!C33/2</f>
        <v>0</v>
      </c>
      <c r="M218" s="8">
        <f t="shared" si="158"/>
        <v>0</v>
      </c>
      <c r="N218" s="8">
        <f t="shared" si="159"/>
        <v>0</v>
      </c>
      <c r="O218" s="8">
        <f t="shared" si="148"/>
        <v>0</v>
      </c>
      <c r="P218" s="8"/>
      <c r="Q218" s="8"/>
      <c r="R218" s="8"/>
      <c r="S218" s="8"/>
      <c r="T218" s="8">
        <f t="shared" si="149"/>
        <v>0</v>
      </c>
      <c r="U218" s="8">
        <f t="shared" si="150"/>
        <v>0</v>
      </c>
      <c r="V218" s="240"/>
      <c r="W218" s="266"/>
      <c r="X218" s="8"/>
      <c r="Y218" s="8"/>
      <c r="Z218" s="220"/>
      <c r="AA218" s="8">
        <f t="shared" si="151"/>
        <v>0</v>
      </c>
      <c r="AB218" s="8">
        <f t="shared" si="152"/>
        <v>0</v>
      </c>
      <c r="AD218" s="272">
        <f t="shared" si="153"/>
        <v>0</v>
      </c>
      <c r="AE218" s="272">
        <f t="shared" si="154"/>
        <v>0</v>
      </c>
    </row>
    <row r="219" spans="1:31" hidden="1" outlineLevel="1" x14ac:dyDescent="0.2">
      <c r="A219" s="137">
        <v>3644</v>
      </c>
      <c r="B219" s="142" t="str">
        <f t="shared" si="145"/>
        <v>TTU</v>
      </c>
      <c r="C219" s="143"/>
      <c r="D219" s="8"/>
      <c r="E219" s="143"/>
      <c r="F219" s="8">
        <f t="shared" si="160"/>
        <v>0</v>
      </c>
      <c r="G219" s="8">
        <f t="shared" si="161"/>
        <v>0</v>
      </c>
      <c r="H219" s="8">
        <f t="shared" si="157"/>
        <v>0</v>
      </c>
      <c r="I219" s="8">
        <f t="shared" si="146"/>
        <v>0</v>
      </c>
      <c r="J219" s="148">
        <f t="shared" si="147"/>
        <v>0</v>
      </c>
      <c r="K219" s="245"/>
      <c r="L219" s="8">
        <f>'60x30TX Grad Supplement'!C34/2</f>
        <v>0</v>
      </c>
      <c r="M219" s="8">
        <f t="shared" si="158"/>
        <v>0</v>
      </c>
      <c r="N219" s="8">
        <f t="shared" si="159"/>
        <v>0</v>
      </c>
      <c r="O219" s="8">
        <f t="shared" si="148"/>
        <v>0</v>
      </c>
      <c r="P219" s="8"/>
      <c r="Q219" s="8"/>
      <c r="R219" s="8"/>
      <c r="S219" s="8"/>
      <c r="T219" s="8">
        <f t="shared" si="149"/>
        <v>0</v>
      </c>
      <c r="U219" s="8">
        <f t="shared" si="150"/>
        <v>0</v>
      </c>
      <c r="V219" s="240"/>
      <c r="W219" s="266"/>
      <c r="X219" s="8"/>
      <c r="Y219" s="8"/>
      <c r="Z219" s="220"/>
      <c r="AA219" s="8">
        <f t="shared" si="151"/>
        <v>0</v>
      </c>
      <c r="AB219" s="8">
        <f t="shared" si="152"/>
        <v>0</v>
      </c>
      <c r="AD219" s="272">
        <f t="shared" si="153"/>
        <v>0</v>
      </c>
      <c r="AE219" s="272">
        <f t="shared" si="154"/>
        <v>0</v>
      </c>
    </row>
    <row r="220" spans="1:31" hidden="1" outlineLevel="1" x14ac:dyDescent="0.2">
      <c r="A220" s="137">
        <v>3541</v>
      </c>
      <c r="B220" s="142" t="str">
        <f t="shared" si="145"/>
        <v>Angelo</v>
      </c>
      <c r="C220" s="143"/>
      <c r="D220" s="8"/>
      <c r="E220" s="143"/>
      <c r="F220" s="8">
        <f t="shared" si="160"/>
        <v>0</v>
      </c>
      <c r="G220" s="8">
        <f t="shared" si="161"/>
        <v>0</v>
      </c>
      <c r="H220" s="8">
        <f t="shared" si="157"/>
        <v>0</v>
      </c>
      <c r="I220" s="8">
        <f t="shared" si="146"/>
        <v>0</v>
      </c>
      <c r="J220" s="148">
        <f t="shared" si="147"/>
        <v>0</v>
      </c>
      <c r="K220" s="245"/>
      <c r="L220" s="8">
        <f>'60x30TX Grad Supplement'!C35/2</f>
        <v>0</v>
      </c>
      <c r="M220" s="8">
        <f t="shared" si="158"/>
        <v>0</v>
      </c>
      <c r="N220" s="8">
        <f t="shared" si="159"/>
        <v>0</v>
      </c>
      <c r="O220" s="8">
        <f t="shared" si="148"/>
        <v>0</v>
      </c>
      <c r="P220" s="8"/>
      <c r="Q220" s="8"/>
      <c r="R220" s="8"/>
      <c r="S220" s="8"/>
      <c r="T220" s="8">
        <f t="shared" si="149"/>
        <v>0</v>
      </c>
      <c r="U220" s="8">
        <f t="shared" si="150"/>
        <v>0</v>
      </c>
      <c r="V220" s="240"/>
      <c r="W220" s="266"/>
      <c r="X220" s="8"/>
      <c r="Y220" s="8"/>
      <c r="Z220" s="220"/>
      <c r="AA220" s="8">
        <f t="shared" si="151"/>
        <v>0</v>
      </c>
      <c r="AB220" s="8">
        <f t="shared" si="152"/>
        <v>0</v>
      </c>
      <c r="AD220" s="272">
        <f t="shared" si="153"/>
        <v>0</v>
      </c>
      <c r="AE220" s="272">
        <f t="shared" si="154"/>
        <v>0</v>
      </c>
    </row>
    <row r="221" spans="1:31" hidden="1" outlineLevel="1" x14ac:dyDescent="0.2">
      <c r="A221" s="137">
        <v>3646</v>
      </c>
      <c r="B221" s="142" t="str">
        <f t="shared" si="145"/>
        <v>TWU</v>
      </c>
      <c r="C221" s="143"/>
      <c r="D221" s="8"/>
      <c r="E221" s="143"/>
      <c r="F221" s="8">
        <f t="shared" si="160"/>
        <v>0</v>
      </c>
      <c r="G221" s="8">
        <f t="shared" si="161"/>
        <v>0</v>
      </c>
      <c r="H221" s="8">
        <f t="shared" si="157"/>
        <v>0</v>
      </c>
      <c r="I221" s="8">
        <f t="shared" si="146"/>
        <v>0</v>
      </c>
      <c r="J221" s="148">
        <f t="shared" si="147"/>
        <v>0</v>
      </c>
      <c r="K221" s="245"/>
      <c r="L221" s="8">
        <f>'60x30TX Grad Supplement'!C36/2</f>
        <v>0</v>
      </c>
      <c r="M221" s="8">
        <f t="shared" si="158"/>
        <v>0</v>
      </c>
      <c r="N221" s="8">
        <f t="shared" si="159"/>
        <v>0</v>
      </c>
      <c r="O221" s="8">
        <f t="shared" si="148"/>
        <v>0</v>
      </c>
      <c r="P221" s="8"/>
      <c r="Q221" s="8"/>
      <c r="R221" s="8"/>
      <c r="S221" s="8"/>
      <c r="T221" s="8">
        <f t="shared" si="149"/>
        <v>0</v>
      </c>
      <c r="U221" s="8">
        <f t="shared" si="150"/>
        <v>0</v>
      </c>
      <c r="V221" s="240"/>
      <c r="W221" s="266"/>
      <c r="X221" s="8"/>
      <c r="Y221" s="8"/>
      <c r="Z221" s="220"/>
      <c r="AA221" s="8">
        <f t="shared" si="151"/>
        <v>0</v>
      </c>
      <c r="AB221" s="8">
        <f t="shared" si="152"/>
        <v>0</v>
      </c>
      <c r="AD221" s="272">
        <f t="shared" si="153"/>
        <v>0</v>
      </c>
      <c r="AE221" s="272">
        <f t="shared" si="154"/>
        <v>0</v>
      </c>
    </row>
    <row r="222" spans="1:31" hidden="1" outlineLevel="1" x14ac:dyDescent="0.2">
      <c r="A222" s="137">
        <v>3581</v>
      </c>
      <c r="B222" s="142" t="str">
        <f t="shared" si="145"/>
        <v>Lamar</v>
      </c>
      <c r="C222" s="143"/>
      <c r="D222" s="8"/>
      <c r="E222" s="143"/>
      <c r="F222" s="8">
        <f t="shared" si="160"/>
        <v>0</v>
      </c>
      <c r="G222" s="8">
        <f t="shared" si="161"/>
        <v>0</v>
      </c>
      <c r="H222" s="8">
        <f t="shared" si="157"/>
        <v>0</v>
      </c>
      <c r="I222" s="8">
        <f t="shared" si="146"/>
        <v>0</v>
      </c>
      <c r="J222" s="148">
        <f t="shared" si="147"/>
        <v>0</v>
      </c>
      <c r="K222" s="245"/>
      <c r="L222" s="8">
        <f>'60x30TX Grad Supplement'!C37/2</f>
        <v>0</v>
      </c>
      <c r="M222" s="8">
        <f t="shared" si="158"/>
        <v>0</v>
      </c>
      <c r="N222" s="8">
        <f t="shared" si="159"/>
        <v>0</v>
      </c>
      <c r="O222" s="8">
        <f t="shared" si="148"/>
        <v>0</v>
      </c>
      <c r="P222" s="8"/>
      <c r="Q222" s="8"/>
      <c r="R222" s="8"/>
      <c r="S222" s="8"/>
      <c r="T222" s="8">
        <f t="shared" si="149"/>
        <v>0</v>
      </c>
      <c r="U222" s="8">
        <f t="shared" si="150"/>
        <v>0</v>
      </c>
      <c r="V222" s="240"/>
      <c r="W222" s="266"/>
      <c r="X222" s="8"/>
      <c r="Y222" s="8"/>
      <c r="Z222" s="220"/>
      <c r="AA222" s="8">
        <f t="shared" si="151"/>
        <v>0</v>
      </c>
      <c r="AB222" s="8">
        <f t="shared" si="152"/>
        <v>0</v>
      </c>
      <c r="AD222" s="272">
        <f t="shared" si="153"/>
        <v>0</v>
      </c>
      <c r="AE222" s="272">
        <f t="shared" si="154"/>
        <v>0</v>
      </c>
    </row>
    <row r="223" spans="1:31" hidden="1" outlineLevel="1" x14ac:dyDescent="0.2">
      <c r="A223" s="137">
        <v>3606</v>
      </c>
      <c r="B223" s="142" t="str">
        <f t="shared" si="145"/>
        <v>Sam Houston</v>
      </c>
      <c r="C223" s="143"/>
      <c r="D223" s="8"/>
      <c r="E223" s="143"/>
      <c r="F223" s="8">
        <f t="shared" si="160"/>
        <v>0</v>
      </c>
      <c r="G223" s="8">
        <f t="shared" si="161"/>
        <v>0</v>
      </c>
      <c r="H223" s="8">
        <f t="shared" si="157"/>
        <v>0</v>
      </c>
      <c r="I223" s="8">
        <f t="shared" si="146"/>
        <v>0</v>
      </c>
      <c r="J223" s="148">
        <f t="shared" si="147"/>
        <v>0</v>
      </c>
      <c r="K223" s="245"/>
      <c r="L223" s="8">
        <f>'60x30TX Grad Supplement'!C38/2</f>
        <v>0</v>
      </c>
      <c r="M223" s="8">
        <f t="shared" si="158"/>
        <v>0</v>
      </c>
      <c r="N223" s="8">
        <f t="shared" si="159"/>
        <v>0</v>
      </c>
      <c r="O223" s="8">
        <f t="shared" si="148"/>
        <v>0</v>
      </c>
      <c r="P223" s="8"/>
      <c r="Q223" s="8"/>
      <c r="R223" s="8"/>
      <c r="S223" s="8"/>
      <c r="T223" s="8">
        <f t="shared" si="149"/>
        <v>0</v>
      </c>
      <c r="U223" s="8">
        <f t="shared" si="150"/>
        <v>0</v>
      </c>
      <c r="V223" s="240"/>
      <c r="W223" s="266"/>
      <c r="X223" s="8"/>
      <c r="Y223" s="8"/>
      <c r="Z223" s="220"/>
      <c r="AA223" s="8">
        <f t="shared" si="151"/>
        <v>0</v>
      </c>
      <c r="AB223" s="8">
        <f t="shared" si="152"/>
        <v>0</v>
      </c>
      <c r="AD223" s="272">
        <f t="shared" si="153"/>
        <v>0</v>
      </c>
      <c r="AE223" s="272">
        <f t="shared" si="154"/>
        <v>0</v>
      </c>
    </row>
    <row r="224" spans="1:31" hidden="1" outlineLevel="1" x14ac:dyDescent="0.2">
      <c r="A224" s="137">
        <v>3615</v>
      </c>
      <c r="B224" s="142" t="str">
        <f t="shared" si="145"/>
        <v>TXST</v>
      </c>
      <c r="C224" s="143"/>
      <c r="D224" s="8"/>
      <c r="E224" s="143"/>
      <c r="F224" s="8">
        <f t="shared" si="160"/>
        <v>0</v>
      </c>
      <c r="G224" s="8">
        <f t="shared" si="161"/>
        <v>0</v>
      </c>
      <c r="H224" s="8">
        <f t="shared" si="157"/>
        <v>0</v>
      </c>
      <c r="I224" s="8">
        <f t="shared" si="146"/>
        <v>0</v>
      </c>
      <c r="J224" s="148">
        <f t="shared" si="147"/>
        <v>0</v>
      </c>
      <c r="K224" s="245"/>
      <c r="L224" s="8">
        <f>'60x30TX Grad Supplement'!C39/2</f>
        <v>0</v>
      </c>
      <c r="M224" s="8">
        <f t="shared" si="158"/>
        <v>0</v>
      </c>
      <c r="N224" s="8">
        <f t="shared" si="159"/>
        <v>0</v>
      </c>
      <c r="O224" s="8">
        <f t="shared" si="148"/>
        <v>0</v>
      </c>
      <c r="P224" s="8"/>
      <c r="Q224" s="8"/>
      <c r="R224" s="8"/>
      <c r="S224" s="8"/>
      <c r="T224" s="8">
        <f t="shared" si="149"/>
        <v>0</v>
      </c>
      <c r="U224" s="8">
        <f t="shared" si="150"/>
        <v>0</v>
      </c>
      <c r="V224" s="240"/>
      <c r="W224" s="266"/>
      <c r="X224" s="8"/>
      <c r="Y224" s="8"/>
      <c r="Z224" s="220"/>
      <c r="AA224" s="8">
        <f t="shared" si="151"/>
        <v>0</v>
      </c>
      <c r="AB224" s="8">
        <f t="shared" si="152"/>
        <v>0</v>
      </c>
      <c r="AD224" s="272">
        <f t="shared" si="153"/>
        <v>0</v>
      </c>
      <c r="AE224" s="272">
        <f t="shared" si="154"/>
        <v>0</v>
      </c>
    </row>
    <row r="225" spans="1:31" hidden="1" outlineLevel="1" x14ac:dyDescent="0.2">
      <c r="A225" s="137">
        <v>3625</v>
      </c>
      <c r="B225" s="142" t="str">
        <f t="shared" si="145"/>
        <v>Sul Ross</v>
      </c>
      <c r="C225" s="143"/>
      <c r="D225" s="8"/>
      <c r="E225" s="143"/>
      <c r="F225" s="8">
        <f t="shared" si="160"/>
        <v>0</v>
      </c>
      <c r="G225" s="8">
        <f t="shared" si="161"/>
        <v>0</v>
      </c>
      <c r="H225" s="8">
        <f t="shared" si="157"/>
        <v>0</v>
      </c>
      <c r="I225" s="8">
        <f t="shared" si="146"/>
        <v>0</v>
      </c>
      <c r="J225" s="148">
        <f t="shared" si="147"/>
        <v>0</v>
      </c>
      <c r="K225" s="245"/>
      <c r="L225" s="8">
        <f>'60x30TX Grad Supplement'!C40/2</f>
        <v>0</v>
      </c>
      <c r="M225" s="8">
        <f t="shared" si="158"/>
        <v>0</v>
      </c>
      <c r="N225" s="8">
        <f t="shared" si="159"/>
        <v>0</v>
      </c>
      <c r="O225" s="8">
        <f t="shared" si="148"/>
        <v>0</v>
      </c>
      <c r="P225" s="8"/>
      <c r="Q225" s="8"/>
      <c r="R225" s="8"/>
      <c r="S225" s="8"/>
      <c r="T225" s="8">
        <f t="shared" si="149"/>
        <v>0</v>
      </c>
      <c r="U225" s="8">
        <f t="shared" si="150"/>
        <v>0</v>
      </c>
      <c r="V225" s="240"/>
      <c r="W225" s="266"/>
      <c r="X225" s="8"/>
      <c r="Y225" s="8"/>
      <c r="Z225" s="220"/>
      <c r="AA225" s="8">
        <f t="shared" si="151"/>
        <v>0</v>
      </c>
      <c r="AB225" s="8">
        <f t="shared" si="152"/>
        <v>0</v>
      </c>
      <c r="AD225" s="272">
        <f t="shared" si="153"/>
        <v>0</v>
      </c>
      <c r="AE225" s="272">
        <f t="shared" si="154"/>
        <v>0</v>
      </c>
    </row>
    <row r="226" spans="1:31" ht="15" hidden="1" outlineLevel="1" thickBot="1" x14ac:dyDescent="0.25">
      <c r="A226" s="149">
        <v>20</v>
      </c>
      <c r="B226" s="129" t="str">
        <f t="shared" si="145"/>
        <v>Sul Ross-Rio Grande</v>
      </c>
      <c r="C226" s="150"/>
      <c r="D226" s="151"/>
      <c r="E226" s="150"/>
      <c r="F226" s="151">
        <f t="shared" si="160"/>
        <v>0</v>
      </c>
      <c r="G226" s="151">
        <f t="shared" si="161"/>
        <v>0</v>
      </c>
      <c r="H226" s="151">
        <f t="shared" si="157"/>
        <v>0</v>
      </c>
      <c r="I226" s="151">
        <f t="shared" si="146"/>
        <v>0</v>
      </c>
      <c r="J226" s="152">
        <f t="shared" si="147"/>
        <v>0</v>
      </c>
      <c r="K226" s="245"/>
      <c r="L226" s="151">
        <f>'60x30TX Grad Supplement'!C41/2</f>
        <v>0</v>
      </c>
      <c r="M226" s="151">
        <f t="shared" si="158"/>
        <v>0</v>
      </c>
      <c r="N226" s="151">
        <f t="shared" si="159"/>
        <v>0</v>
      </c>
      <c r="O226" s="151">
        <f t="shared" si="148"/>
        <v>0</v>
      </c>
      <c r="P226" s="151"/>
      <c r="Q226" s="151"/>
      <c r="R226" s="151"/>
      <c r="S226" s="151"/>
      <c r="T226" s="151">
        <f t="shared" si="149"/>
        <v>0</v>
      </c>
      <c r="U226" s="151">
        <f t="shared" si="150"/>
        <v>0</v>
      </c>
      <c r="V226" s="240"/>
      <c r="W226" s="266"/>
      <c r="X226" s="151"/>
      <c r="Y226" s="151"/>
      <c r="Z226" s="220"/>
      <c r="AA226" s="151">
        <f t="shared" si="151"/>
        <v>0</v>
      </c>
      <c r="AB226" s="151">
        <f t="shared" si="152"/>
        <v>0</v>
      </c>
      <c r="AD226" s="273">
        <f t="shared" si="153"/>
        <v>0</v>
      </c>
      <c r="AE226" s="273">
        <f t="shared" si="154"/>
        <v>0</v>
      </c>
    </row>
    <row r="227" spans="1:31" hidden="1" outlineLevel="1" x14ac:dyDescent="0.2">
      <c r="A227" s="138"/>
      <c r="B227" s="139" t="s">
        <v>1</v>
      </c>
      <c r="C227" s="594">
        <f t="shared" ref="C227:H227" si="162">SUM(C190:C226)</f>
        <v>0</v>
      </c>
      <c r="D227" s="594">
        <f t="shared" si="162"/>
        <v>0</v>
      </c>
      <c r="E227" s="594">
        <f t="shared" si="162"/>
        <v>0</v>
      </c>
      <c r="F227" s="594">
        <f t="shared" si="162"/>
        <v>0</v>
      </c>
      <c r="G227" s="594">
        <f t="shared" si="162"/>
        <v>0</v>
      </c>
      <c r="H227" s="594">
        <f t="shared" si="162"/>
        <v>0</v>
      </c>
      <c r="I227" s="594">
        <f t="shared" si="146"/>
        <v>0</v>
      </c>
      <c r="J227" s="141">
        <f t="shared" si="147"/>
        <v>0</v>
      </c>
      <c r="L227" s="594">
        <f t="shared" ref="L227:U227" si="163">SUM(L190:L226)</f>
        <v>0</v>
      </c>
      <c r="M227" s="594">
        <f t="shared" si="163"/>
        <v>0</v>
      </c>
      <c r="N227" s="594">
        <f t="shared" si="163"/>
        <v>0</v>
      </c>
      <c r="O227" s="594">
        <f t="shared" si="163"/>
        <v>0</v>
      </c>
      <c r="P227" s="594">
        <f t="shared" si="163"/>
        <v>0</v>
      </c>
      <c r="Q227" s="594">
        <f t="shared" si="163"/>
        <v>0</v>
      </c>
      <c r="R227" s="594">
        <f t="shared" si="163"/>
        <v>0</v>
      </c>
      <c r="S227" s="594">
        <f t="shared" si="163"/>
        <v>0</v>
      </c>
      <c r="T227" s="594">
        <f t="shared" si="163"/>
        <v>0</v>
      </c>
      <c r="U227" s="594">
        <f t="shared" si="163"/>
        <v>0</v>
      </c>
      <c r="V227" s="140"/>
      <c r="W227" s="266"/>
      <c r="X227" s="140">
        <f>SUM(X190:X226)</f>
        <v>0</v>
      </c>
      <c r="Y227" s="140">
        <f>SUM(Y190:Y226)</f>
        <v>0</v>
      </c>
      <c r="AA227" s="140">
        <f t="shared" si="151"/>
        <v>0</v>
      </c>
      <c r="AB227" s="140">
        <f t="shared" si="152"/>
        <v>0</v>
      </c>
      <c r="AD227" s="141">
        <f t="shared" si="153"/>
        <v>0</v>
      </c>
      <c r="AE227" s="141">
        <f t="shared" si="154"/>
        <v>0</v>
      </c>
    </row>
    <row r="228" spans="1:31" hidden="1" collapsed="1" x14ac:dyDescent="0.2">
      <c r="A228" s="6"/>
      <c r="X228" s="229"/>
    </row>
    <row r="229" spans="1:31" s="48" customFormat="1" ht="29.25" customHeight="1" thickBot="1" x14ac:dyDescent="0.25">
      <c r="A229" s="702" t="s">
        <v>244</v>
      </c>
      <c r="B229" s="703"/>
      <c r="C229" s="703"/>
      <c r="D229" s="703"/>
      <c r="E229" s="703"/>
      <c r="F229" s="703"/>
      <c r="G229" s="703"/>
      <c r="H229" s="703"/>
      <c r="I229" s="703"/>
      <c r="J229" s="703"/>
      <c r="L229" s="697" t="str">
        <f>A229</f>
        <v>Educational and General Space Support</v>
      </c>
      <c r="M229" s="697"/>
      <c r="N229" s="697"/>
      <c r="O229" s="697"/>
      <c r="P229" s="697"/>
      <c r="Q229" s="697"/>
      <c r="R229" s="697"/>
      <c r="S229" s="697"/>
      <c r="T229" s="697" t="str">
        <f>A229</f>
        <v>Educational and General Space Support</v>
      </c>
      <c r="U229" s="697"/>
      <c r="V229" s="433" t="s">
        <v>329</v>
      </c>
      <c r="AD229" s="270"/>
      <c r="AE229" s="270"/>
    </row>
    <row r="230" spans="1:31" outlineLevel="1" x14ac:dyDescent="0.2">
      <c r="A230" s="136">
        <v>3656</v>
      </c>
      <c r="B230" s="145" t="str">
        <f>B20</f>
        <v>UT-Arlington</v>
      </c>
      <c r="C230" s="596">
        <v>33586718</v>
      </c>
      <c r="D230" s="592"/>
      <c r="E230" s="595">
        <v>17216039</v>
      </c>
      <c r="F230" s="592">
        <f>G230-E230</f>
        <v>16370679</v>
      </c>
      <c r="G230" s="592">
        <f>C230-D230</f>
        <v>33586718</v>
      </c>
      <c r="H230" s="592">
        <f>L230+M230</f>
        <v>36587294.1179346</v>
      </c>
      <c r="I230" s="592">
        <f t="shared" ref="I230:I277" si="164">H230-G230</f>
        <v>3000576.1179345995</v>
      </c>
      <c r="J230" s="147">
        <f t="shared" ref="J230:J277" si="165">IF(OR(I230=0,G230=0),0,I230/G230)</f>
        <v>8.9338175821007559E-2</v>
      </c>
      <c r="K230" s="245"/>
      <c r="L230" s="592">
        <f>'Space Support'!D4</f>
        <v>18293647.0589673</v>
      </c>
      <c r="M230" s="592">
        <f>'Space Support'!G4</f>
        <v>18293647.0589673</v>
      </c>
      <c r="N230" s="592">
        <f>L230-P230</f>
        <v>11188136.483337682</v>
      </c>
      <c r="O230" s="592">
        <f t="shared" ref="O230:O266" si="166">M230-Q230</f>
        <v>11149798.903220592</v>
      </c>
      <c r="P230" s="592">
        <f t="shared" ref="P230:Q249" si="167">P20*0.1590995415</f>
        <v>7105510.575629619</v>
      </c>
      <c r="Q230" s="592">
        <f t="shared" si="167"/>
        <v>7143848.1557467077</v>
      </c>
      <c r="R230" s="592"/>
      <c r="S230" s="592"/>
      <c r="T230" s="592">
        <f>L230+R230</f>
        <v>18293647.0589673</v>
      </c>
      <c r="U230" s="592">
        <f t="shared" ref="U230:U266" si="168">M230+S230</f>
        <v>18293647.0589673</v>
      </c>
      <c r="V230" s="140">
        <f>'Space Support'!M4</f>
        <v>3434053.5406073192</v>
      </c>
      <c r="W230" s="268"/>
      <c r="X230" s="9">
        <v>18301330</v>
      </c>
      <c r="Y230" s="9">
        <v>18301330</v>
      </c>
      <c r="AA230" s="9">
        <f t="shared" ref="AA230:AA271" si="169">T230-X230</f>
        <v>-7682.9410327002406</v>
      </c>
      <c r="AB230" s="9">
        <f t="shared" ref="AB230:AB271" si="170">U230-Y230</f>
        <v>-7682.9410327002406</v>
      </c>
      <c r="AD230" s="271">
        <f t="shared" ref="AD230:AD271" si="171">IFERROR(AA230/T230,0)</f>
        <v>-4.1997864110613015E-4</v>
      </c>
      <c r="AE230" s="271">
        <f t="shared" ref="AE230:AE271" si="172">IFERROR(AB230/U230,0)</f>
        <v>-4.1997864110613015E-4</v>
      </c>
    </row>
    <row r="231" spans="1:31" outlineLevel="1" x14ac:dyDescent="0.2">
      <c r="A231" s="137">
        <v>3658</v>
      </c>
      <c r="B231" s="142" t="str">
        <f>B21</f>
        <v>UT-Austin</v>
      </c>
      <c r="C231" s="143">
        <v>120510512</v>
      </c>
      <c r="D231" s="8"/>
      <c r="E231" s="390">
        <v>96215052</v>
      </c>
      <c r="F231" s="8">
        <f t="shared" ref="F231:F276" si="173">G231-E231</f>
        <v>24295460</v>
      </c>
      <c r="G231" s="8">
        <f t="shared" ref="G231:G276" si="174">C231-D231</f>
        <v>120510512</v>
      </c>
      <c r="H231" s="8">
        <f t="shared" ref="H231:H266" si="175">L231+M231</f>
        <v>117141729.53202802</v>
      </c>
      <c r="I231" s="8">
        <f t="shared" si="164"/>
        <v>-3368782.4679719806</v>
      </c>
      <c r="J231" s="148">
        <f t="shared" si="165"/>
        <v>-2.795426234660741E-2</v>
      </c>
      <c r="K231" s="245"/>
      <c r="L231" s="8">
        <f>'Space Support'!D5</f>
        <v>58570864.76601401</v>
      </c>
      <c r="M231" s="8">
        <f>'Space Support'!G5</f>
        <v>58570864.76601401</v>
      </c>
      <c r="N231" s="8">
        <f>L231-P231</f>
        <v>46127426.951955989</v>
      </c>
      <c r="O231" s="8">
        <f t="shared" si="166"/>
        <v>46004794.13906458</v>
      </c>
      <c r="P231" s="8">
        <f t="shared" si="167"/>
        <v>12443437.814058017</v>
      </c>
      <c r="Q231" s="8">
        <f t="shared" si="167"/>
        <v>12566070.626949426</v>
      </c>
      <c r="R231" s="8"/>
      <c r="S231" s="8"/>
      <c r="T231" s="8">
        <f t="shared" ref="T231:T266" si="176">L231+R231</f>
        <v>58570864.76601401</v>
      </c>
      <c r="U231" s="8">
        <f t="shared" si="168"/>
        <v>58570864.76601401</v>
      </c>
      <c r="V231" s="140">
        <f>'Space Support'!M5</f>
        <v>10994827.049949504</v>
      </c>
      <c r="W231" s="268"/>
      <c r="X231" s="8">
        <v>58598162</v>
      </c>
      <c r="Y231" s="8">
        <v>58598162</v>
      </c>
      <c r="AA231" s="8">
        <f t="shared" si="169"/>
        <v>-27297.233985990286</v>
      </c>
      <c r="AB231" s="8">
        <f t="shared" si="170"/>
        <v>-27297.233985990286</v>
      </c>
      <c r="AD231" s="272">
        <f t="shared" si="171"/>
        <v>-4.6605482256477832E-4</v>
      </c>
      <c r="AE231" s="272">
        <f t="shared" si="172"/>
        <v>-4.6605482256477832E-4</v>
      </c>
    </row>
    <row r="232" spans="1:31" outlineLevel="1" x14ac:dyDescent="0.2">
      <c r="A232" s="137">
        <v>9741</v>
      </c>
      <c r="B232" s="142" t="str">
        <f>B22</f>
        <v>UT-Dallas</v>
      </c>
      <c r="C232" s="143">
        <v>31202956</v>
      </c>
      <c r="D232" s="8"/>
      <c r="E232" s="390">
        <v>15970390</v>
      </c>
      <c r="F232" s="8">
        <f t="shared" si="173"/>
        <v>15232566</v>
      </c>
      <c r="G232" s="8">
        <f t="shared" si="174"/>
        <v>31202956</v>
      </c>
      <c r="H232" s="8">
        <f t="shared" si="175"/>
        <v>33764327.504704177</v>
      </c>
      <c r="I232" s="8">
        <f t="shared" si="164"/>
        <v>2561371.5047041774</v>
      </c>
      <c r="J232" s="148">
        <f t="shared" si="165"/>
        <v>8.2087463274446729E-2</v>
      </c>
      <c r="K232" s="245"/>
      <c r="L232" s="8">
        <f>'Space Support'!D6</f>
        <v>16882163.752352089</v>
      </c>
      <c r="M232" s="8">
        <f>'Space Support'!G6</f>
        <v>16882163.752352089</v>
      </c>
      <c r="N232" s="8">
        <f>L232-P232</f>
        <v>9223642.4215129912</v>
      </c>
      <c r="O232" s="8">
        <f t="shared" si="166"/>
        <v>9120795.3867020644</v>
      </c>
      <c r="P232" s="8">
        <f t="shared" si="167"/>
        <v>7658521.3308390975</v>
      </c>
      <c r="Q232" s="8">
        <f t="shared" si="167"/>
        <v>7761368.3656500252</v>
      </c>
      <c r="R232" s="8"/>
      <c r="S232" s="8"/>
      <c r="T232" s="8">
        <f t="shared" si="176"/>
        <v>16882163.752352089</v>
      </c>
      <c r="U232" s="8">
        <f t="shared" si="168"/>
        <v>16882163.752352089</v>
      </c>
      <c r="V232" s="140">
        <f>'Space Support'!M6</f>
        <v>3169092.2001503808</v>
      </c>
      <c r="W232" s="268"/>
      <c r="X232" s="8">
        <v>16889122</v>
      </c>
      <c r="Y232" s="8">
        <v>16889121</v>
      </c>
      <c r="AA232" s="8">
        <f t="shared" si="169"/>
        <v>-6958.2476479113102</v>
      </c>
      <c r="AB232" s="8">
        <f t="shared" si="170"/>
        <v>-6957.2476479113102</v>
      </c>
      <c r="AD232" s="272">
        <f t="shared" si="171"/>
        <v>-4.1216562935789911E-4</v>
      </c>
      <c r="AE232" s="272">
        <f t="shared" si="172"/>
        <v>-4.1210639524462612E-4</v>
      </c>
    </row>
    <row r="233" spans="1:31" outlineLevel="1" x14ac:dyDescent="0.2">
      <c r="A233" s="137">
        <v>3661</v>
      </c>
      <c r="B233" s="142" t="str">
        <f>B23</f>
        <v>UT-El Paso</v>
      </c>
      <c r="C233" s="143">
        <v>25179313</v>
      </c>
      <c r="D233" s="8"/>
      <c r="E233" s="390">
        <v>19407314</v>
      </c>
      <c r="F233" s="8">
        <f t="shared" si="173"/>
        <v>5771999</v>
      </c>
      <c r="G233" s="8">
        <f t="shared" si="174"/>
        <v>25179313</v>
      </c>
      <c r="H233" s="8">
        <f t="shared" si="175"/>
        <v>26136237.361045204</v>
      </c>
      <c r="I233" s="8">
        <f t="shared" si="164"/>
        <v>956924.3610452041</v>
      </c>
      <c r="J233" s="148">
        <f t="shared" si="165"/>
        <v>3.8004387214424958E-2</v>
      </c>
      <c r="K233" s="245"/>
      <c r="L233" s="8">
        <f>'Space Support'!D7</f>
        <v>13068118.680522602</v>
      </c>
      <c r="M233" s="8">
        <f>'Space Support'!G7</f>
        <v>13068118.680522602</v>
      </c>
      <c r="N233" s="8">
        <f t="shared" ref="N233:N266" si="177">L233-P233</f>
        <v>9813961.2530954517</v>
      </c>
      <c r="O233" s="8">
        <f t="shared" si="166"/>
        <v>9792549.3186012991</v>
      </c>
      <c r="P233" s="8">
        <f t="shared" si="167"/>
        <v>3254157.4274271508</v>
      </c>
      <c r="Q233" s="8">
        <f t="shared" si="167"/>
        <v>3275569.3619213039</v>
      </c>
      <c r="R233" s="8"/>
      <c r="S233" s="8"/>
      <c r="T233" s="8">
        <f t="shared" si="176"/>
        <v>13068118.680522602</v>
      </c>
      <c r="U233" s="8">
        <f t="shared" si="168"/>
        <v>13068118.680522602</v>
      </c>
      <c r="V233" s="140">
        <f>'Space Support'!M7</f>
        <v>2453125.8900574106</v>
      </c>
      <c r="W233" s="268"/>
      <c r="X233" s="8">
        <v>13073078</v>
      </c>
      <c r="Y233" s="8">
        <v>13073078</v>
      </c>
      <c r="AA233" s="8">
        <f t="shared" si="169"/>
        <v>-4959.3194773979485</v>
      </c>
      <c r="AB233" s="8">
        <f t="shared" si="170"/>
        <v>-4959.3194773979485</v>
      </c>
      <c r="AD233" s="272">
        <f t="shared" si="171"/>
        <v>-3.7949758481988492E-4</v>
      </c>
      <c r="AE233" s="272">
        <f t="shared" si="172"/>
        <v>-3.7949758481988492E-4</v>
      </c>
    </row>
    <row r="234" spans="1:31" outlineLevel="1" x14ac:dyDescent="0.2">
      <c r="A234" s="137">
        <v>3599</v>
      </c>
      <c r="B234" s="142" t="str">
        <f>B24</f>
        <v>UT-Rio Grande Valley</v>
      </c>
      <c r="C234" s="143">
        <v>24641260</v>
      </c>
      <c r="D234" s="8"/>
      <c r="E234" s="390">
        <v>17500203</v>
      </c>
      <c r="F234" s="8">
        <f>G234-E234</f>
        <v>7141057</v>
      </c>
      <c r="G234" s="8">
        <f>C234-D234</f>
        <v>24641260</v>
      </c>
      <c r="H234" s="8">
        <f>L234+M234</f>
        <v>25716868.239475973</v>
      </c>
      <c r="I234" s="8">
        <f t="shared" si="164"/>
        <v>1075608.239475973</v>
      </c>
      <c r="J234" s="148">
        <f t="shared" si="165"/>
        <v>4.3650699658863749E-2</v>
      </c>
      <c r="K234" s="245"/>
      <c r="L234" s="8">
        <f>'Space Support'!D8</f>
        <v>12858434.119737986</v>
      </c>
      <c r="M234" s="8">
        <f>'Space Support'!G8</f>
        <v>12858434.119737986</v>
      </c>
      <c r="N234" s="8">
        <f>L234-P234</f>
        <v>9286947.2474046741</v>
      </c>
      <c r="O234" s="8">
        <f>M234-Q234</f>
        <v>9283460.1036540773</v>
      </c>
      <c r="P234" s="8">
        <f t="shared" si="167"/>
        <v>3571486.8723333119</v>
      </c>
      <c r="Q234" s="8">
        <f t="shared" si="167"/>
        <v>3574974.0160839087</v>
      </c>
      <c r="R234" s="8"/>
      <c r="S234" s="8"/>
      <c r="T234" s="8">
        <f t="shared" si="176"/>
        <v>12858434.119737986</v>
      </c>
      <c r="U234" s="8">
        <f t="shared" si="168"/>
        <v>12858434.119737986</v>
      </c>
      <c r="V234" s="140">
        <f>'Space Support'!M8</f>
        <v>2413764.2468567928</v>
      </c>
      <c r="W234" s="268"/>
      <c r="X234" s="8">
        <v>12864746</v>
      </c>
      <c r="Y234" s="8">
        <v>12864745</v>
      </c>
      <c r="AA234" s="8">
        <f t="shared" si="169"/>
        <v>-6311.8802620135248</v>
      </c>
      <c r="AB234" s="8">
        <f t="shared" si="170"/>
        <v>-6310.8802620135248</v>
      </c>
      <c r="AD234" s="272">
        <f t="shared" si="171"/>
        <v>-4.9087472107701253E-4</v>
      </c>
      <c r="AE234" s="272">
        <f t="shared" si="172"/>
        <v>-4.9079695110979189E-4</v>
      </c>
    </row>
    <row r="235" spans="1:31" outlineLevel="1" x14ac:dyDescent="0.2">
      <c r="A235" s="137">
        <v>9930</v>
      </c>
      <c r="B235" s="142" t="str">
        <f t="shared" ref="B235:B266" si="178">B25</f>
        <v>UT-Permian Basin</v>
      </c>
      <c r="C235" s="143">
        <v>3863743</v>
      </c>
      <c r="D235" s="8"/>
      <c r="E235" s="390">
        <v>1737914</v>
      </c>
      <c r="F235" s="8">
        <f t="shared" si="173"/>
        <v>2125829</v>
      </c>
      <c r="G235" s="8">
        <f t="shared" si="174"/>
        <v>3863743</v>
      </c>
      <c r="H235" s="8">
        <f t="shared" si="175"/>
        <v>4161814.9835036434</v>
      </c>
      <c r="I235" s="8">
        <f t="shared" si="164"/>
        <v>298071.98350364342</v>
      </c>
      <c r="J235" s="148">
        <f t="shared" si="165"/>
        <v>7.7145913561963986E-2</v>
      </c>
      <c r="K235" s="245"/>
      <c r="L235" s="8">
        <f>'Space Support'!D9</f>
        <v>2080907.4917518217</v>
      </c>
      <c r="M235" s="8">
        <f>'Space Support'!G9</f>
        <v>2080907.4917518217</v>
      </c>
      <c r="N235" s="8">
        <f t="shared" si="177"/>
        <v>1080289.1093775318</v>
      </c>
      <c r="O235" s="8">
        <f t="shared" si="166"/>
        <v>1076475.6524673183</v>
      </c>
      <c r="P235" s="8">
        <f t="shared" si="167"/>
        <v>1000618.38237429</v>
      </c>
      <c r="Q235" s="8">
        <f t="shared" si="167"/>
        <v>1004431.8392845035</v>
      </c>
      <c r="R235" s="8"/>
      <c r="S235" s="8"/>
      <c r="T235" s="8">
        <f t="shared" si="176"/>
        <v>2080907.4917518217</v>
      </c>
      <c r="U235" s="8">
        <f t="shared" si="168"/>
        <v>2080907.4917518217</v>
      </c>
      <c r="V235" s="140">
        <f>'Space Support'!M9</f>
        <v>390624.55489015195</v>
      </c>
      <c r="W235" s="268"/>
      <c r="X235" s="8">
        <v>2081818</v>
      </c>
      <c r="Y235" s="8">
        <v>2081818</v>
      </c>
      <c r="AA235" s="8">
        <f t="shared" si="169"/>
        <v>-910.50824817828834</v>
      </c>
      <c r="AB235" s="8">
        <f t="shared" si="170"/>
        <v>-910.50824817828834</v>
      </c>
      <c r="AD235" s="272">
        <f t="shared" si="171"/>
        <v>-4.3755344809286677E-4</v>
      </c>
      <c r="AE235" s="272">
        <f t="shared" si="172"/>
        <v>-4.3755344809286677E-4</v>
      </c>
    </row>
    <row r="236" spans="1:31" outlineLevel="1" x14ac:dyDescent="0.2">
      <c r="A236" s="137">
        <v>10115</v>
      </c>
      <c r="B236" s="142" t="str">
        <f t="shared" si="178"/>
        <v>UT-San Antonio</v>
      </c>
      <c r="C236" s="143">
        <v>29840776</v>
      </c>
      <c r="D236" s="8"/>
      <c r="E236" s="390">
        <v>21537505</v>
      </c>
      <c r="F236" s="8">
        <f t="shared" si="173"/>
        <v>8303271</v>
      </c>
      <c r="G236" s="8">
        <f t="shared" si="174"/>
        <v>29840776</v>
      </c>
      <c r="H236" s="8">
        <f t="shared" si="175"/>
        <v>34746497.612958886</v>
      </c>
      <c r="I236" s="8">
        <f t="shared" si="164"/>
        <v>4905721.6129588857</v>
      </c>
      <c r="J236" s="148">
        <f t="shared" si="165"/>
        <v>0.16439658315048128</v>
      </c>
      <c r="K236" s="245"/>
      <c r="L236" s="8">
        <f>'Space Support'!D10</f>
        <v>17373248.806479443</v>
      </c>
      <c r="M236" s="8">
        <f>'Space Support'!G10</f>
        <v>17373248.806479443</v>
      </c>
      <c r="N236" s="8">
        <f t="shared" si="177"/>
        <v>13084066.925330918</v>
      </c>
      <c r="O236" s="8">
        <f t="shared" si="166"/>
        <v>13069938.567846637</v>
      </c>
      <c r="P236" s="8">
        <f t="shared" si="167"/>
        <v>4289181.8811485237</v>
      </c>
      <c r="Q236" s="8">
        <f t="shared" si="167"/>
        <v>4303310.2386328066</v>
      </c>
      <c r="R236" s="8"/>
      <c r="S236" s="8"/>
      <c r="T236" s="8">
        <f t="shared" si="176"/>
        <v>17373248.806479443</v>
      </c>
      <c r="U236" s="8">
        <f t="shared" si="168"/>
        <v>17373248.806479443</v>
      </c>
      <c r="V236" s="140">
        <f>'Space Support'!M10</f>
        <v>3261277.8842531424</v>
      </c>
      <c r="W236" s="268"/>
      <c r="X236" s="8">
        <v>17381325</v>
      </c>
      <c r="Y236" s="8">
        <v>17381326</v>
      </c>
      <c r="AA236" s="8">
        <f t="shared" si="169"/>
        <v>-8076.1935205571353</v>
      </c>
      <c r="AB236" s="8">
        <f t="shared" si="170"/>
        <v>-8077.1935205571353</v>
      </c>
      <c r="AD236" s="272">
        <f t="shared" si="171"/>
        <v>-4.6486374601076785E-4</v>
      </c>
      <c r="AE236" s="272">
        <f t="shared" si="172"/>
        <v>-4.6492130576894199E-4</v>
      </c>
    </row>
    <row r="237" spans="1:31" outlineLevel="1" x14ac:dyDescent="0.2">
      <c r="A237" s="137">
        <v>11163</v>
      </c>
      <c r="B237" s="142" t="str">
        <f t="shared" si="178"/>
        <v>UT-Tyler</v>
      </c>
      <c r="C237" s="143">
        <v>7733367</v>
      </c>
      <c r="D237" s="8"/>
      <c r="E237" s="390">
        <v>5030388</v>
      </c>
      <c r="F237" s="8">
        <f t="shared" si="173"/>
        <v>2702979</v>
      </c>
      <c r="G237" s="8">
        <f t="shared" si="174"/>
        <v>7733367</v>
      </c>
      <c r="H237" s="8">
        <f t="shared" si="175"/>
        <v>8053174.9301253166</v>
      </c>
      <c r="I237" s="8">
        <f t="shared" si="164"/>
        <v>319807.9301253166</v>
      </c>
      <c r="J237" s="148">
        <f t="shared" si="165"/>
        <v>4.1354293689322724E-2</v>
      </c>
      <c r="K237" s="245"/>
      <c r="L237" s="8">
        <f>'Space Support'!D11</f>
        <v>4026587.4650626583</v>
      </c>
      <c r="M237" s="8">
        <f>'Space Support'!G11</f>
        <v>4026587.4650626583</v>
      </c>
      <c r="N237" s="8">
        <f t="shared" si="177"/>
        <v>2730604.9204816977</v>
      </c>
      <c r="O237" s="8">
        <f t="shared" si="166"/>
        <v>2724853.3129569311</v>
      </c>
      <c r="P237" s="8">
        <f t="shared" si="167"/>
        <v>1295982.5445809609</v>
      </c>
      <c r="Q237" s="8">
        <f t="shared" si="167"/>
        <v>1301734.1521057275</v>
      </c>
      <c r="R237" s="8"/>
      <c r="S237" s="8"/>
      <c r="T237" s="8">
        <f t="shared" si="176"/>
        <v>4026587.4650626583</v>
      </c>
      <c r="U237" s="8">
        <f t="shared" si="168"/>
        <v>4026587.4650626583</v>
      </c>
      <c r="V237" s="140">
        <f>'Space Support'!M11</f>
        <v>755864.42093215126</v>
      </c>
      <c r="W237" s="268"/>
      <c r="X237" s="8">
        <v>4028493</v>
      </c>
      <c r="Y237" s="8">
        <v>4028493</v>
      </c>
      <c r="AA237" s="8">
        <f t="shared" si="169"/>
        <v>-1905.5349373416975</v>
      </c>
      <c r="AB237" s="8">
        <f t="shared" si="170"/>
        <v>-1905.5349373416975</v>
      </c>
      <c r="AD237" s="272">
        <f t="shared" si="171"/>
        <v>-4.73238183418436E-4</v>
      </c>
      <c r="AE237" s="272">
        <f t="shared" si="172"/>
        <v>-4.73238183418436E-4</v>
      </c>
    </row>
    <row r="238" spans="1:31" outlineLevel="1" x14ac:dyDescent="0.2">
      <c r="A238" s="137">
        <v>3632</v>
      </c>
      <c r="B238" s="144" t="str">
        <f t="shared" si="178"/>
        <v>TAMU</v>
      </c>
      <c r="C238" s="143">
        <v>88976392.439999998</v>
      </c>
      <c r="D238" s="8"/>
      <c r="E238" s="390">
        <v>67245080.439999998</v>
      </c>
      <c r="F238" s="8">
        <f t="shared" si="173"/>
        <v>21731312</v>
      </c>
      <c r="G238" s="8">
        <f t="shared" si="174"/>
        <v>88976392.439999998</v>
      </c>
      <c r="H238" s="8">
        <f t="shared" si="175"/>
        <v>89687889.497252062</v>
      </c>
      <c r="I238" s="8">
        <f t="shared" si="164"/>
        <v>711497.05725206435</v>
      </c>
      <c r="J238" s="148">
        <f t="shared" si="165"/>
        <v>7.9964700494218454E-3</v>
      </c>
      <c r="K238" s="245"/>
      <c r="L238" s="8">
        <f>'Space Support'!D12+'Space Support'!D41</f>
        <v>44843944.748626031</v>
      </c>
      <c r="M238" s="8">
        <f>'Space Support'!G12+'Space Support'!G41</f>
        <v>44843944.748626031</v>
      </c>
      <c r="N238" s="8">
        <f t="shared" si="177"/>
        <v>33758661.284279555</v>
      </c>
      <c r="O238" s="8">
        <f t="shared" si="166"/>
        <v>33658635.720737591</v>
      </c>
      <c r="P238" s="8">
        <f t="shared" si="167"/>
        <v>11085283.464346476</v>
      </c>
      <c r="Q238" s="8">
        <f t="shared" si="167"/>
        <v>11185309.027888443</v>
      </c>
      <c r="R238" s="8"/>
      <c r="S238" s="8"/>
      <c r="T238" s="8">
        <f t="shared" si="176"/>
        <v>44843944.748626031</v>
      </c>
      <c r="U238" s="8">
        <f t="shared" si="168"/>
        <v>44843944.748626031</v>
      </c>
      <c r="V238" s="140">
        <f>'Space Support'!M12+'Space Support'!M41</f>
        <v>8334876.5132808583</v>
      </c>
      <c r="W238" s="268"/>
      <c r="X238" s="8">
        <v>44863199</v>
      </c>
      <c r="Y238" s="8">
        <v>44863199</v>
      </c>
      <c r="AA238" s="8">
        <f t="shared" si="169"/>
        <v>-19254.251373969018</v>
      </c>
      <c r="AB238" s="8">
        <f t="shared" si="170"/>
        <v>-19254.251373969018</v>
      </c>
      <c r="AD238" s="272">
        <f t="shared" si="171"/>
        <v>-4.2936123219978204E-4</v>
      </c>
      <c r="AE238" s="272">
        <f t="shared" si="172"/>
        <v>-4.2936123219978204E-4</v>
      </c>
    </row>
    <row r="239" spans="1:31" outlineLevel="1" x14ac:dyDescent="0.2">
      <c r="A239" s="137">
        <v>10298</v>
      </c>
      <c r="B239" s="142" t="str">
        <f t="shared" si="178"/>
        <v>TAMU-Galveston</v>
      </c>
      <c r="C239" s="143">
        <v>5412340.571612169</v>
      </c>
      <c r="D239" s="8"/>
      <c r="E239" s="390">
        <v>4395533.571612169</v>
      </c>
      <c r="F239" s="8">
        <f t="shared" si="173"/>
        <v>1016807</v>
      </c>
      <c r="G239" s="8">
        <f t="shared" si="174"/>
        <v>5412340.571612169</v>
      </c>
      <c r="H239" s="8">
        <f t="shared" si="175"/>
        <v>5765101.7834629137</v>
      </c>
      <c r="I239" s="8">
        <f t="shared" si="164"/>
        <v>352761.21185074467</v>
      </c>
      <c r="J239" s="148">
        <f t="shared" si="165"/>
        <v>6.5177201468249069E-2</v>
      </c>
      <c r="K239" s="245"/>
      <c r="L239" s="8">
        <f>'Space Support'!D13</f>
        <v>2882550.8917314569</v>
      </c>
      <c r="M239" s="8">
        <f>'Space Support'!G13</f>
        <v>2882550.8917314569</v>
      </c>
      <c r="N239" s="8">
        <f t="shared" si="177"/>
        <v>2535809.9873845228</v>
      </c>
      <c r="O239" s="8">
        <f t="shared" si="166"/>
        <v>2533934.6810888625</v>
      </c>
      <c r="P239" s="8">
        <f t="shared" si="167"/>
        <v>346740.904346934</v>
      </c>
      <c r="Q239" s="8">
        <f t="shared" si="167"/>
        <v>348616.21064259449</v>
      </c>
      <c r="R239" s="8"/>
      <c r="S239" s="8"/>
      <c r="T239" s="8">
        <f t="shared" si="176"/>
        <v>2882550.8917314569</v>
      </c>
      <c r="U239" s="8">
        <f t="shared" si="168"/>
        <v>2882550.8917314569</v>
      </c>
      <c r="V239" s="140">
        <f>'Space Support'!M13</f>
        <v>337300.74812237913</v>
      </c>
      <c r="W239" s="268"/>
      <c r="X239" s="8">
        <v>2885462</v>
      </c>
      <c r="Y239" s="8">
        <v>2885462</v>
      </c>
      <c r="AA239" s="8">
        <f t="shared" si="169"/>
        <v>-2911.1082685431466</v>
      </c>
      <c r="AB239" s="8">
        <f t="shared" si="170"/>
        <v>-2911.1082685431466</v>
      </c>
      <c r="AD239" s="272">
        <f t="shared" si="171"/>
        <v>-1.0099069809638421E-3</v>
      </c>
      <c r="AE239" s="272">
        <f t="shared" si="172"/>
        <v>-1.0099069809638421E-3</v>
      </c>
    </row>
    <row r="240" spans="1:31" outlineLevel="1" x14ac:dyDescent="0.2">
      <c r="A240" s="137">
        <v>3630</v>
      </c>
      <c r="B240" s="142" t="str">
        <f t="shared" si="178"/>
        <v>Prairie View</v>
      </c>
      <c r="C240" s="143">
        <v>10990787</v>
      </c>
      <c r="D240" s="8"/>
      <c r="E240" s="390">
        <v>7324962</v>
      </c>
      <c r="F240" s="8">
        <f t="shared" si="173"/>
        <v>3665825</v>
      </c>
      <c r="G240" s="8">
        <f t="shared" si="174"/>
        <v>10990787</v>
      </c>
      <c r="H240" s="8">
        <f t="shared" si="175"/>
        <v>13134290.629179757</v>
      </c>
      <c r="I240" s="8">
        <f t="shared" si="164"/>
        <v>2143503.6291797571</v>
      </c>
      <c r="J240" s="148">
        <f t="shared" si="165"/>
        <v>0.19502731052651254</v>
      </c>
      <c r="K240" s="245"/>
      <c r="L240" s="8">
        <f>'Space Support'!D14</f>
        <v>6567145.3145898785</v>
      </c>
      <c r="M240" s="8">
        <f>'Space Support'!G14</f>
        <v>6567145.3145898785</v>
      </c>
      <c r="N240" s="8">
        <f t="shared" si="177"/>
        <v>4531851.0655896422</v>
      </c>
      <c r="O240" s="8">
        <f t="shared" si="166"/>
        <v>4519693.7923250031</v>
      </c>
      <c r="P240" s="8">
        <f t="shared" si="167"/>
        <v>2035294.2490002359</v>
      </c>
      <c r="Q240" s="8">
        <f t="shared" si="167"/>
        <v>2047451.5222648755</v>
      </c>
      <c r="R240" s="8"/>
      <c r="S240" s="8"/>
      <c r="T240" s="8">
        <f t="shared" si="176"/>
        <v>6567145.3145898785</v>
      </c>
      <c r="U240" s="8">
        <f t="shared" si="168"/>
        <v>6567145.3145898785</v>
      </c>
      <c r="V240" s="140">
        <f>'Space Support'!M14</f>
        <v>1232773.7900789706</v>
      </c>
      <c r="W240" s="268"/>
      <c r="X240" s="8">
        <v>6569616</v>
      </c>
      <c r="Y240" s="8">
        <v>6569616</v>
      </c>
      <c r="AA240" s="8">
        <f t="shared" si="169"/>
        <v>-2470.6854101214558</v>
      </c>
      <c r="AB240" s="8">
        <f t="shared" si="170"/>
        <v>-2470.6854101214558</v>
      </c>
      <c r="AD240" s="272">
        <f t="shared" si="171"/>
        <v>-3.7621908634067605E-4</v>
      </c>
      <c r="AE240" s="272">
        <f t="shared" si="172"/>
        <v>-3.7621908634067605E-4</v>
      </c>
    </row>
    <row r="241" spans="1:31" outlineLevel="1" x14ac:dyDescent="0.2">
      <c r="A241" s="137">
        <v>3631</v>
      </c>
      <c r="B241" s="142" t="str">
        <f t="shared" si="178"/>
        <v>Tarleton</v>
      </c>
      <c r="C241" s="143">
        <v>11668063</v>
      </c>
      <c r="D241" s="8"/>
      <c r="E241" s="390">
        <v>8832143</v>
      </c>
      <c r="F241" s="8">
        <f t="shared" si="173"/>
        <v>2835920</v>
      </c>
      <c r="G241" s="8">
        <f t="shared" si="174"/>
        <v>11668063</v>
      </c>
      <c r="H241" s="8">
        <f t="shared" si="175"/>
        <v>11035236.250295505</v>
      </c>
      <c r="I241" s="8">
        <f t="shared" si="164"/>
        <v>-632826.74970449507</v>
      </c>
      <c r="J241" s="148">
        <f t="shared" si="165"/>
        <v>-5.4235801581161765E-2</v>
      </c>
      <c r="K241" s="245"/>
      <c r="L241" s="8">
        <f>'Space Support'!D15</f>
        <v>5517618.1251477525</v>
      </c>
      <c r="M241" s="8">
        <f>'Space Support'!G15</f>
        <v>5517618.1251477525</v>
      </c>
      <c r="N241" s="8">
        <f t="shared" si="177"/>
        <v>4099511.2498100158</v>
      </c>
      <c r="O241" s="8">
        <f t="shared" si="166"/>
        <v>4096353.4421103243</v>
      </c>
      <c r="P241" s="8">
        <f t="shared" si="167"/>
        <v>1418106.8753377364</v>
      </c>
      <c r="Q241" s="8">
        <f t="shared" si="167"/>
        <v>1421264.6830374284</v>
      </c>
      <c r="R241" s="8"/>
      <c r="S241" s="8"/>
      <c r="T241" s="8">
        <f t="shared" si="176"/>
        <v>5517618.1251477525</v>
      </c>
      <c r="U241" s="8">
        <f t="shared" si="168"/>
        <v>5517618.1251477525</v>
      </c>
      <c r="V241" s="140">
        <f>'Space Support'!M15</f>
        <v>1035758.2606304191</v>
      </c>
      <c r="W241" s="268"/>
      <c r="X241" s="8">
        <v>5520183</v>
      </c>
      <c r="Y241" s="8">
        <v>5520183</v>
      </c>
      <c r="AA241" s="8">
        <f t="shared" si="169"/>
        <v>-2564.8748522475362</v>
      </c>
      <c r="AB241" s="8">
        <f t="shared" si="170"/>
        <v>-2564.8748522475362</v>
      </c>
      <c r="AD241" s="272">
        <f t="shared" si="171"/>
        <v>-4.6485182447794957E-4</v>
      </c>
      <c r="AE241" s="272">
        <f t="shared" si="172"/>
        <v>-4.6485182447794957E-4</v>
      </c>
    </row>
    <row r="242" spans="1:31" outlineLevel="1" x14ac:dyDescent="0.2">
      <c r="A242" s="137">
        <v>42295</v>
      </c>
      <c r="B242" s="142" t="str">
        <f t="shared" si="178"/>
        <v>TAMU-Central</v>
      </c>
      <c r="C242" s="143">
        <v>1840264</v>
      </c>
      <c r="D242" s="8"/>
      <c r="E242" s="390">
        <v>1344890</v>
      </c>
      <c r="F242" s="8">
        <f>G242-E242</f>
        <v>495374</v>
      </c>
      <c r="G242" s="8">
        <f>C242-D242</f>
        <v>1840264</v>
      </c>
      <c r="H242" s="8">
        <f t="shared" si="175"/>
        <v>1688874.0741951065</v>
      </c>
      <c r="I242" s="8">
        <f t="shared" si="164"/>
        <v>-151389.92580489349</v>
      </c>
      <c r="J242" s="148">
        <f t="shared" si="165"/>
        <v>-8.2265330303094283E-2</v>
      </c>
      <c r="K242" s="245"/>
      <c r="L242" s="8">
        <f>'Space Support'!D16</f>
        <v>844437.03709755326</v>
      </c>
      <c r="M242" s="8">
        <f>'Space Support'!G16</f>
        <v>844437.03709755326</v>
      </c>
      <c r="N242" s="8">
        <f t="shared" si="177"/>
        <v>569428.86572809983</v>
      </c>
      <c r="O242" s="8">
        <f t="shared" si="166"/>
        <v>568490.1784332497</v>
      </c>
      <c r="P242" s="8">
        <f t="shared" si="167"/>
        <v>275008.17136945348</v>
      </c>
      <c r="Q242" s="8">
        <f t="shared" si="167"/>
        <v>275946.85866430349</v>
      </c>
      <c r="R242" s="8"/>
      <c r="S242" s="8"/>
      <c r="T242" s="8">
        <f t="shared" si="176"/>
        <v>844437.03709755326</v>
      </c>
      <c r="U242" s="8">
        <f t="shared" si="168"/>
        <v>844437.03709755326</v>
      </c>
      <c r="V242" s="140">
        <f>'Space Support'!M16</f>
        <v>158516.34109467216</v>
      </c>
      <c r="W242" s="268"/>
      <c r="X242" s="8">
        <v>844804</v>
      </c>
      <c r="Y242" s="8">
        <v>844804</v>
      </c>
      <c r="AA242" s="8">
        <f t="shared" si="169"/>
        <v>-366.9629024467431</v>
      </c>
      <c r="AB242" s="8">
        <f t="shared" si="170"/>
        <v>-366.9629024467431</v>
      </c>
      <c r="AD242" s="272">
        <f t="shared" si="171"/>
        <v>-4.3456514378863024E-4</v>
      </c>
      <c r="AE242" s="272">
        <f t="shared" si="172"/>
        <v>-4.3456514378863024E-4</v>
      </c>
    </row>
    <row r="243" spans="1:31" outlineLevel="1" x14ac:dyDescent="0.2">
      <c r="A243" s="137">
        <v>11161</v>
      </c>
      <c r="B243" s="142" t="str">
        <f t="shared" si="178"/>
        <v>TAMU-CC</v>
      </c>
      <c r="C243" s="143">
        <v>12621483</v>
      </c>
      <c r="D243" s="8"/>
      <c r="E243" s="390">
        <v>8594466</v>
      </c>
      <c r="F243" s="8">
        <f t="shared" si="173"/>
        <v>4027017</v>
      </c>
      <c r="G243" s="8">
        <f t="shared" si="174"/>
        <v>12621483</v>
      </c>
      <c r="H243" s="8">
        <f t="shared" si="175"/>
        <v>13729854.858049914</v>
      </c>
      <c r="I243" s="8">
        <f t="shared" si="164"/>
        <v>1108371.8580499142</v>
      </c>
      <c r="J243" s="148">
        <f t="shared" si="165"/>
        <v>8.7816293699394463E-2</v>
      </c>
      <c r="K243" s="245"/>
      <c r="L243" s="8">
        <f>'Space Support'!D17</f>
        <v>6864927.4290249571</v>
      </c>
      <c r="M243" s="8">
        <f>'Space Support'!G17</f>
        <v>6864927.4290249571</v>
      </c>
      <c r="N243" s="8">
        <f t="shared" si="177"/>
        <v>4857687.5203764997</v>
      </c>
      <c r="O243" s="8">
        <f t="shared" si="166"/>
        <v>4855497.8333868347</v>
      </c>
      <c r="P243" s="8">
        <f t="shared" si="167"/>
        <v>2007239.9086484578</v>
      </c>
      <c r="Q243" s="8">
        <f t="shared" si="167"/>
        <v>2009429.5956381224</v>
      </c>
      <c r="R243" s="8"/>
      <c r="S243" s="8"/>
      <c r="T243" s="8">
        <f t="shared" si="176"/>
        <v>6864927.4290249571</v>
      </c>
      <c r="U243" s="8">
        <f t="shared" si="168"/>
        <v>6864927.4290249571</v>
      </c>
      <c r="V243" s="140">
        <f>'Space Support'!M17</f>
        <v>1288672.9621308364</v>
      </c>
      <c r="W243" s="268"/>
      <c r="X243" s="8">
        <v>6867863</v>
      </c>
      <c r="Y243" s="8">
        <v>6867863</v>
      </c>
      <c r="AA243" s="8">
        <f t="shared" si="169"/>
        <v>-2935.5709750428796</v>
      </c>
      <c r="AB243" s="8">
        <f t="shared" si="170"/>
        <v>-2935.5709750428796</v>
      </c>
      <c r="AD243" s="272">
        <f t="shared" si="171"/>
        <v>-4.2761864643044395E-4</v>
      </c>
      <c r="AE243" s="272">
        <f t="shared" si="172"/>
        <v>-4.2761864643044395E-4</v>
      </c>
    </row>
    <row r="244" spans="1:31" outlineLevel="1" x14ac:dyDescent="0.2">
      <c r="A244" s="137">
        <v>3639</v>
      </c>
      <c r="B244" s="142" t="str">
        <f t="shared" si="178"/>
        <v>TAMU-Kingsville</v>
      </c>
      <c r="C244" s="143">
        <v>10089899</v>
      </c>
      <c r="D244" s="8"/>
      <c r="E244" s="390">
        <v>4645142</v>
      </c>
      <c r="F244" s="8">
        <f t="shared" si="173"/>
        <v>5444757</v>
      </c>
      <c r="G244" s="8">
        <f t="shared" si="174"/>
        <v>10089899</v>
      </c>
      <c r="H244" s="8">
        <f t="shared" si="175"/>
        <v>9537860.7662793528</v>
      </c>
      <c r="I244" s="8">
        <f t="shared" si="164"/>
        <v>-552038.23372064717</v>
      </c>
      <c r="J244" s="148">
        <f t="shared" si="165"/>
        <v>-5.4711968248705681E-2</v>
      </c>
      <c r="K244" s="245"/>
      <c r="L244" s="8">
        <f>'Space Support'!D18</f>
        <v>4768930.3831396764</v>
      </c>
      <c r="M244" s="8">
        <f>'Space Support'!G18</f>
        <v>4768930.3831396764</v>
      </c>
      <c r="N244" s="8">
        <f t="shared" si="177"/>
        <v>3046576.9772928655</v>
      </c>
      <c r="O244" s="8">
        <f t="shared" si="166"/>
        <v>3026457.0901752338</v>
      </c>
      <c r="P244" s="8">
        <f t="shared" si="167"/>
        <v>1722353.4058468109</v>
      </c>
      <c r="Q244" s="8">
        <f t="shared" si="167"/>
        <v>1742473.2929644424</v>
      </c>
      <c r="R244" s="8"/>
      <c r="S244" s="8"/>
      <c r="T244" s="8">
        <f t="shared" si="176"/>
        <v>4768930.3831396764</v>
      </c>
      <c r="U244" s="8">
        <f t="shared" si="168"/>
        <v>4768930.3831396764</v>
      </c>
      <c r="V244" s="140">
        <f>'Space Support'!M18</f>
        <v>895215.82078970713</v>
      </c>
      <c r="W244" s="268"/>
      <c r="X244" s="8">
        <v>4770693</v>
      </c>
      <c r="Y244" s="8">
        <v>4770693</v>
      </c>
      <c r="AA244" s="8">
        <f t="shared" si="169"/>
        <v>-1762.6168603235856</v>
      </c>
      <c r="AB244" s="8">
        <f t="shared" si="170"/>
        <v>-1762.6168603235856</v>
      </c>
      <c r="AD244" s="272">
        <f t="shared" si="171"/>
        <v>-3.696042338037126E-4</v>
      </c>
      <c r="AE244" s="272">
        <f t="shared" si="172"/>
        <v>-3.696042338037126E-4</v>
      </c>
    </row>
    <row r="245" spans="1:31" outlineLevel="1" x14ac:dyDescent="0.2">
      <c r="A245" s="137">
        <v>42485</v>
      </c>
      <c r="B245" s="142" t="str">
        <f t="shared" si="178"/>
        <v>TAMU-San Antonio</v>
      </c>
      <c r="C245" s="143">
        <v>3881714</v>
      </c>
      <c r="D245" s="8"/>
      <c r="E245" s="390">
        <v>2466671</v>
      </c>
      <c r="F245" s="8">
        <f>G245-E245</f>
        <v>1415043</v>
      </c>
      <c r="G245" s="8">
        <f>C245-D245</f>
        <v>3881714</v>
      </c>
      <c r="H245" s="8">
        <f t="shared" si="175"/>
        <v>5448906.8135803435</v>
      </c>
      <c r="I245" s="8">
        <f t="shared" si="164"/>
        <v>1567192.8135803435</v>
      </c>
      <c r="J245" s="148">
        <f t="shared" si="165"/>
        <v>0.40373732160080406</v>
      </c>
      <c r="K245" s="245"/>
      <c r="L245" s="8">
        <f>'Space Support'!D19</f>
        <v>2724453.4067901717</v>
      </c>
      <c r="M245" s="8">
        <f>'Space Support'!G19</f>
        <v>2724453.4067901717</v>
      </c>
      <c r="N245" s="8">
        <f t="shared" si="177"/>
        <v>1969736.7301656178</v>
      </c>
      <c r="O245" s="8">
        <f t="shared" si="166"/>
        <v>1968642.1253200979</v>
      </c>
      <c r="P245" s="8">
        <f t="shared" si="167"/>
        <v>754716.67662455398</v>
      </c>
      <c r="Q245" s="8">
        <f t="shared" si="167"/>
        <v>755811.28147007397</v>
      </c>
      <c r="R245" s="8"/>
      <c r="S245" s="8"/>
      <c r="T245" s="8">
        <f t="shared" si="176"/>
        <v>2724453.4067901717</v>
      </c>
      <c r="U245" s="8">
        <f t="shared" si="168"/>
        <v>2724453.4067901717</v>
      </c>
      <c r="V245" s="140">
        <f>'Space Support'!M19</f>
        <v>511429.9427363947</v>
      </c>
      <c r="W245" s="268"/>
      <c r="X245" s="8">
        <v>2725390</v>
      </c>
      <c r="Y245" s="8">
        <v>2725390</v>
      </c>
      <c r="AA245" s="8">
        <f t="shared" si="169"/>
        <v>-936.59320982825011</v>
      </c>
      <c r="AB245" s="8">
        <f t="shared" si="170"/>
        <v>-936.59320982825011</v>
      </c>
      <c r="AD245" s="272">
        <f t="shared" si="171"/>
        <v>-3.4377288578104259E-4</v>
      </c>
      <c r="AE245" s="272">
        <f t="shared" si="172"/>
        <v>-3.4377288578104259E-4</v>
      </c>
    </row>
    <row r="246" spans="1:31" outlineLevel="1" x14ac:dyDescent="0.2">
      <c r="A246" s="137">
        <v>9651</v>
      </c>
      <c r="B246" s="142" t="str">
        <f t="shared" si="178"/>
        <v>TAMI</v>
      </c>
      <c r="C246" s="143">
        <v>6938108</v>
      </c>
      <c r="D246" s="8"/>
      <c r="E246" s="390">
        <v>4884358</v>
      </c>
      <c r="F246" s="8">
        <f t="shared" si="173"/>
        <v>2053750</v>
      </c>
      <c r="G246" s="8">
        <f t="shared" si="174"/>
        <v>6938108</v>
      </c>
      <c r="H246" s="8">
        <f t="shared" si="175"/>
        <v>7677890.6461967621</v>
      </c>
      <c r="I246" s="8">
        <f t="shared" si="164"/>
        <v>739782.6461967621</v>
      </c>
      <c r="J246" s="148">
        <f t="shared" si="165"/>
        <v>0.10662599172523145</v>
      </c>
      <c r="K246" s="245"/>
      <c r="L246" s="8">
        <f>'Space Support'!D20</f>
        <v>3838945.323098381</v>
      </c>
      <c r="M246" s="8">
        <f>'Space Support'!G20</f>
        <v>3838945.323098381</v>
      </c>
      <c r="N246" s="8">
        <f t="shared" si="177"/>
        <v>2710300.6533758314</v>
      </c>
      <c r="O246" s="8">
        <f t="shared" si="166"/>
        <v>2709156.0912742806</v>
      </c>
      <c r="P246" s="8">
        <f t="shared" si="167"/>
        <v>1128644.6697225494</v>
      </c>
      <c r="Q246" s="8">
        <f t="shared" si="167"/>
        <v>1129789.2318241005</v>
      </c>
      <c r="R246" s="8"/>
      <c r="S246" s="8"/>
      <c r="T246" s="8">
        <f t="shared" si="176"/>
        <v>3838945.323098381</v>
      </c>
      <c r="U246" s="8">
        <f t="shared" si="168"/>
        <v>3838945.323098381</v>
      </c>
      <c r="V246" s="140">
        <f>'Space Support'!M20</f>
        <v>720640.54458302807</v>
      </c>
      <c r="W246" s="268"/>
      <c r="X246" s="8">
        <v>3840653</v>
      </c>
      <c r="Y246" s="8">
        <v>3840653</v>
      </c>
      <c r="AA246" s="8">
        <f t="shared" si="169"/>
        <v>-1707.6769016189501</v>
      </c>
      <c r="AB246" s="8">
        <f t="shared" si="170"/>
        <v>-1707.6769016189501</v>
      </c>
      <c r="AD246" s="272">
        <f t="shared" si="171"/>
        <v>-4.4482970136201316E-4</v>
      </c>
      <c r="AE246" s="272">
        <f t="shared" si="172"/>
        <v>-4.4482970136201316E-4</v>
      </c>
    </row>
    <row r="247" spans="1:31" outlineLevel="1" x14ac:dyDescent="0.2">
      <c r="A247" s="137">
        <v>3665</v>
      </c>
      <c r="B247" s="142" t="str">
        <f t="shared" si="178"/>
        <v>WTAMU</v>
      </c>
      <c r="C247" s="143">
        <v>7833150</v>
      </c>
      <c r="D247" s="8"/>
      <c r="E247" s="390">
        <v>5476112</v>
      </c>
      <c r="F247" s="8">
        <f t="shared" si="173"/>
        <v>2357038</v>
      </c>
      <c r="G247" s="8">
        <f t="shared" si="174"/>
        <v>7833150</v>
      </c>
      <c r="H247" s="8">
        <f t="shared" si="175"/>
        <v>8811003.8547541611</v>
      </c>
      <c r="I247" s="8">
        <f t="shared" si="164"/>
        <v>977853.85475416109</v>
      </c>
      <c r="J247" s="148">
        <f t="shared" si="165"/>
        <v>0.1248353286677979</v>
      </c>
      <c r="K247" s="245"/>
      <c r="L247" s="8">
        <f>'Space Support'!D21</f>
        <v>4405501.9273770805</v>
      </c>
      <c r="M247" s="8">
        <f>'Space Support'!G21</f>
        <v>4405501.9273770805</v>
      </c>
      <c r="N247" s="8">
        <f t="shared" si="177"/>
        <v>3156393.1306133084</v>
      </c>
      <c r="O247" s="8">
        <f t="shared" si="166"/>
        <v>3147467.1690365337</v>
      </c>
      <c r="P247" s="8">
        <f t="shared" si="167"/>
        <v>1249108.7967637724</v>
      </c>
      <c r="Q247" s="8">
        <f t="shared" si="167"/>
        <v>1258034.7583405469</v>
      </c>
      <c r="R247" s="8"/>
      <c r="S247" s="8"/>
      <c r="T247" s="8">
        <f t="shared" si="176"/>
        <v>4405501.9273770805</v>
      </c>
      <c r="U247" s="8">
        <f t="shared" si="168"/>
        <v>4405501.9273770805</v>
      </c>
      <c r="V247" s="140">
        <f>'Space Support'!M21</f>
        <v>826993.62478657474</v>
      </c>
      <c r="W247" s="268"/>
      <c r="X247" s="8">
        <v>4407190</v>
      </c>
      <c r="Y247" s="8">
        <v>4407190</v>
      </c>
      <c r="AA247" s="8">
        <f t="shared" si="169"/>
        <v>-1688.0726229194552</v>
      </c>
      <c r="AB247" s="8">
        <f t="shared" si="170"/>
        <v>-1688.0726229194552</v>
      </c>
      <c r="AD247" s="272">
        <f t="shared" si="171"/>
        <v>-3.8317373383252361E-4</v>
      </c>
      <c r="AE247" s="272">
        <f t="shared" si="172"/>
        <v>-3.8317373383252361E-4</v>
      </c>
    </row>
    <row r="248" spans="1:31" outlineLevel="1" x14ac:dyDescent="0.2">
      <c r="A248" s="137">
        <v>3565</v>
      </c>
      <c r="B248" s="142" t="str">
        <f t="shared" si="178"/>
        <v>TAMU-Commerce</v>
      </c>
      <c r="C248" s="143">
        <v>9579579</v>
      </c>
      <c r="D248" s="8"/>
      <c r="E248" s="390">
        <v>6094916</v>
      </c>
      <c r="F248" s="8">
        <f t="shared" si="173"/>
        <v>3484663</v>
      </c>
      <c r="G248" s="8">
        <f t="shared" si="174"/>
        <v>9579579</v>
      </c>
      <c r="H248" s="8">
        <f t="shared" si="175"/>
        <v>9444584.5299510173</v>
      </c>
      <c r="I248" s="8">
        <f t="shared" si="164"/>
        <v>-134994.47004898265</v>
      </c>
      <c r="J248" s="148">
        <f t="shared" si="165"/>
        <v>-1.4091900077131014E-2</v>
      </c>
      <c r="K248" s="245"/>
      <c r="L248" s="8">
        <f>'Space Support'!D22</f>
        <v>4722292.2649755087</v>
      </c>
      <c r="M248" s="8">
        <f>'Space Support'!G22</f>
        <v>4722292.2649755087</v>
      </c>
      <c r="N248" s="8">
        <f t="shared" si="177"/>
        <v>3395540.8236656967</v>
      </c>
      <c r="O248" s="8">
        <f t="shared" si="166"/>
        <v>3387009.9062504666</v>
      </c>
      <c r="P248" s="8">
        <f t="shared" si="167"/>
        <v>1326751.441309812</v>
      </c>
      <c r="Q248" s="8">
        <f t="shared" si="167"/>
        <v>1335282.3587250421</v>
      </c>
      <c r="R248" s="8"/>
      <c r="S248" s="8"/>
      <c r="T248" s="8">
        <f t="shared" si="176"/>
        <v>4722292.2649755087</v>
      </c>
      <c r="U248" s="8">
        <f t="shared" si="168"/>
        <v>4722292.2649755087</v>
      </c>
      <c r="V248" s="140">
        <f>'Space Support'!M22</f>
        <v>886460.98943799932</v>
      </c>
      <c r="W248" s="268"/>
      <c r="X248" s="8">
        <v>4724086</v>
      </c>
      <c r="Y248" s="8">
        <v>4724087</v>
      </c>
      <c r="AA248" s="8">
        <f t="shared" si="169"/>
        <v>-1793.735024491325</v>
      </c>
      <c r="AB248" s="8">
        <f t="shared" si="170"/>
        <v>-1794.735024491325</v>
      </c>
      <c r="AD248" s="272">
        <f t="shared" si="171"/>
        <v>-3.7984413582259038E-4</v>
      </c>
      <c r="AE248" s="272">
        <f t="shared" si="172"/>
        <v>-3.8005589738750173E-4</v>
      </c>
    </row>
    <row r="249" spans="1:31" outlineLevel="1" x14ac:dyDescent="0.2">
      <c r="A249" s="137">
        <v>29269</v>
      </c>
      <c r="B249" s="142" t="str">
        <f t="shared" si="178"/>
        <v>TAMU-Texarkana</v>
      </c>
      <c r="C249" s="143">
        <v>1853236</v>
      </c>
      <c r="D249" s="8"/>
      <c r="E249" s="390">
        <v>1250089</v>
      </c>
      <c r="F249" s="8">
        <f t="shared" si="173"/>
        <v>603147</v>
      </c>
      <c r="G249" s="8">
        <f t="shared" si="174"/>
        <v>1853236</v>
      </c>
      <c r="H249" s="8">
        <f t="shared" si="175"/>
        <v>2422959.7889853204</v>
      </c>
      <c r="I249" s="8">
        <f t="shared" si="164"/>
        <v>569723.78898532037</v>
      </c>
      <c r="J249" s="148">
        <f t="shared" si="165"/>
        <v>0.30742106724956797</v>
      </c>
      <c r="K249" s="245"/>
      <c r="L249" s="8">
        <f>'Space Support'!D23</f>
        <v>1211479.8944926602</v>
      </c>
      <c r="M249" s="8">
        <f>'Space Support'!G23</f>
        <v>1211479.8944926602</v>
      </c>
      <c r="N249" s="8">
        <f t="shared" si="177"/>
        <v>952480.6371880197</v>
      </c>
      <c r="O249" s="8">
        <f t="shared" si="166"/>
        <v>951206.09076106315</v>
      </c>
      <c r="P249" s="8">
        <f t="shared" si="167"/>
        <v>258999.25730464049</v>
      </c>
      <c r="Q249" s="8">
        <f t="shared" si="167"/>
        <v>260273.803731597</v>
      </c>
      <c r="R249" s="8"/>
      <c r="S249" s="8"/>
      <c r="T249" s="8">
        <f t="shared" si="176"/>
        <v>1211479.8944926602</v>
      </c>
      <c r="U249" s="8">
        <f t="shared" si="168"/>
        <v>1211479.8944926602</v>
      </c>
      <c r="V249" s="140">
        <f>'Space Support'!M23</f>
        <v>227417.02666761487</v>
      </c>
      <c r="W249" s="268"/>
      <c r="X249" s="8">
        <v>1211996</v>
      </c>
      <c r="Y249" s="8">
        <v>1211996</v>
      </c>
      <c r="AA249" s="8">
        <f t="shared" si="169"/>
        <v>-516.10550733981654</v>
      </c>
      <c r="AB249" s="8">
        <f t="shared" si="170"/>
        <v>-516.10550733981654</v>
      </c>
      <c r="AD249" s="272">
        <f t="shared" si="171"/>
        <v>-4.2601244121839068E-4</v>
      </c>
      <c r="AE249" s="272">
        <f t="shared" si="172"/>
        <v>-4.2601244121839068E-4</v>
      </c>
    </row>
    <row r="250" spans="1:31" outlineLevel="1" x14ac:dyDescent="0.2">
      <c r="A250" s="137">
        <v>3652</v>
      </c>
      <c r="B250" s="142" t="str">
        <f t="shared" si="178"/>
        <v>UH</v>
      </c>
      <c r="C250" s="143">
        <v>54916007</v>
      </c>
      <c r="D250" s="8"/>
      <c r="E250" s="390">
        <v>38017798</v>
      </c>
      <c r="F250" s="8">
        <f t="shared" si="173"/>
        <v>16898209</v>
      </c>
      <c r="G250" s="8">
        <f t="shared" si="174"/>
        <v>54916007</v>
      </c>
      <c r="H250" s="8">
        <f t="shared" si="175"/>
        <v>57064759.774507508</v>
      </c>
      <c r="I250" s="8">
        <f t="shared" si="164"/>
        <v>2148752.7745075077</v>
      </c>
      <c r="J250" s="148">
        <f t="shared" si="165"/>
        <v>3.9127986390334379E-2</v>
      </c>
      <c r="K250" s="245"/>
      <c r="L250" s="8">
        <f>'Space Support'!D24</f>
        <v>28532379.887253754</v>
      </c>
      <c r="M250" s="8">
        <f>'Space Support'!G24</f>
        <v>28532379.887253754</v>
      </c>
      <c r="N250" s="8">
        <f t="shared" si="177"/>
        <v>20387331.52210949</v>
      </c>
      <c r="O250" s="8">
        <f t="shared" si="166"/>
        <v>20335577.077657707</v>
      </c>
      <c r="P250" s="8">
        <f t="shared" ref="P250:Q266" si="179">P40*0.1590995415</f>
        <v>8145048.365144263</v>
      </c>
      <c r="Q250" s="8">
        <f t="shared" si="179"/>
        <v>8196802.8095960477</v>
      </c>
      <c r="R250" s="8"/>
      <c r="S250" s="8"/>
      <c r="T250" s="8">
        <f t="shared" si="176"/>
        <v>28532379.887253754</v>
      </c>
      <c r="U250" s="8">
        <f t="shared" si="168"/>
        <v>28532379.887253754</v>
      </c>
      <c r="V250" s="140">
        <f>'Space Support'!M24</f>
        <v>5356051.7406914486</v>
      </c>
      <c r="W250" s="268"/>
      <c r="X250" s="8">
        <v>28545957</v>
      </c>
      <c r="Y250" s="8">
        <v>28545957</v>
      </c>
      <c r="AA250" s="8">
        <f t="shared" si="169"/>
        <v>-13577.112746246159</v>
      </c>
      <c r="AB250" s="8">
        <f t="shared" si="170"/>
        <v>-13577.112746246159</v>
      </c>
      <c r="AD250" s="272">
        <f t="shared" si="171"/>
        <v>-4.7584929122268738E-4</v>
      </c>
      <c r="AE250" s="272">
        <f t="shared" si="172"/>
        <v>-4.7584929122268738E-4</v>
      </c>
    </row>
    <row r="251" spans="1:31" outlineLevel="1" x14ac:dyDescent="0.2">
      <c r="A251" s="137">
        <v>11711</v>
      </c>
      <c r="B251" s="142" t="str">
        <f t="shared" si="178"/>
        <v>UH-Clear Lake</v>
      </c>
      <c r="C251" s="143">
        <v>7612936</v>
      </c>
      <c r="D251" s="8"/>
      <c r="E251" s="390">
        <v>3749717</v>
      </c>
      <c r="F251" s="8">
        <f t="shared" si="173"/>
        <v>3863219</v>
      </c>
      <c r="G251" s="8">
        <f t="shared" si="174"/>
        <v>7612936</v>
      </c>
      <c r="H251" s="8">
        <f t="shared" si="175"/>
        <v>7703569.3851243369</v>
      </c>
      <c r="I251" s="8">
        <f t="shared" si="164"/>
        <v>90633.385124336928</v>
      </c>
      <c r="J251" s="148">
        <f t="shared" si="165"/>
        <v>1.1905181538940683E-2</v>
      </c>
      <c r="K251" s="245"/>
      <c r="L251" s="8">
        <f>'Space Support'!D25</f>
        <v>3851784.6925621685</v>
      </c>
      <c r="M251" s="8">
        <f>'Space Support'!G25</f>
        <v>3851784.6925621685</v>
      </c>
      <c r="N251" s="8">
        <f t="shared" si="177"/>
        <v>2437932.9344618497</v>
      </c>
      <c r="O251" s="8">
        <f t="shared" si="166"/>
        <v>2426073.1773398151</v>
      </c>
      <c r="P251" s="8">
        <f t="shared" si="179"/>
        <v>1413851.758100319</v>
      </c>
      <c r="Q251" s="8">
        <f t="shared" si="179"/>
        <v>1425711.5152223534</v>
      </c>
      <c r="R251" s="8"/>
      <c r="S251" s="8"/>
      <c r="T251" s="8">
        <f t="shared" si="176"/>
        <v>3851784.6925621685</v>
      </c>
      <c r="U251" s="8">
        <f t="shared" si="168"/>
        <v>3851784.6925621685</v>
      </c>
      <c r="V251" s="140">
        <f>'Space Support'!M25</f>
        <v>723050.73004381452</v>
      </c>
      <c r="W251" s="268"/>
      <c r="X251" s="8">
        <v>3853212</v>
      </c>
      <c r="Y251" s="8">
        <v>3853211</v>
      </c>
      <c r="AA251" s="8">
        <f t="shared" si="169"/>
        <v>-1427.3074378315359</v>
      </c>
      <c r="AB251" s="8">
        <f t="shared" si="170"/>
        <v>-1426.3074378315359</v>
      </c>
      <c r="AD251" s="272">
        <f t="shared" si="171"/>
        <v>-3.7055743032254104E-4</v>
      </c>
      <c r="AE251" s="272">
        <f t="shared" si="172"/>
        <v>-3.7029781041130068E-4</v>
      </c>
    </row>
    <row r="252" spans="1:31" outlineLevel="1" x14ac:dyDescent="0.2">
      <c r="A252" s="137">
        <v>12826</v>
      </c>
      <c r="B252" s="142" t="str">
        <f t="shared" si="178"/>
        <v>UH-Downtown</v>
      </c>
      <c r="C252" s="143">
        <v>9802782</v>
      </c>
      <c r="D252" s="8"/>
      <c r="E252" s="390">
        <v>5985209</v>
      </c>
      <c r="F252" s="8">
        <f t="shared" si="173"/>
        <v>3817573</v>
      </c>
      <c r="G252" s="8">
        <f t="shared" si="174"/>
        <v>9802782</v>
      </c>
      <c r="H252" s="8">
        <f t="shared" si="175"/>
        <v>9968026.116730988</v>
      </c>
      <c r="I252" s="8">
        <f t="shared" si="164"/>
        <v>165244.11673098803</v>
      </c>
      <c r="J252" s="148">
        <f t="shared" si="165"/>
        <v>1.6856859280456101E-2</v>
      </c>
      <c r="K252" s="245"/>
      <c r="L252" s="8">
        <f>'Space Support'!D26</f>
        <v>4984013.058365494</v>
      </c>
      <c r="M252" s="8">
        <f>'Space Support'!G26</f>
        <v>4984013.058365494</v>
      </c>
      <c r="N252" s="8">
        <f t="shared" si="177"/>
        <v>3148217.8610401871</v>
      </c>
      <c r="O252" s="8">
        <f t="shared" si="166"/>
        <v>3140083.7378814584</v>
      </c>
      <c r="P252" s="8">
        <f t="shared" si="179"/>
        <v>1835795.1973253069</v>
      </c>
      <c r="Q252" s="8">
        <f t="shared" si="179"/>
        <v>1843929.3204840359</v>
      </c>
      <c r="R252" s="8"/>
      <c r="S252" s="8"/>
      <c r="T252" s="8">
        <f t="shared" si="176"/>
        <v>4984013.058365494</v>
      </c>
      <c r="U252" s="8">
        <f t="shared" si="168"/>
        <v>4984013.058365494</v>
      </c>
      <c r="V252" s="140">
        <f>'Space Support'!M26</f>
        <v>935590.78921463143</v>
      </c>
      <c r="W252" s="268"/>
      <c r="X252" s="8">
        <v>4985967</v>
      </c>
      <c r="Y252" s="8">
        <v>4985968</v>
      </c>
      <c r="AA252" s="8">
        <f t="shared" si="169"/>
        <v>-1953.9416345059872</v>
      </c>
      <c r="AB252" s="8">
        <f t="shared" si="170"/>
        <v>-1954.9416345059872</v>
      </c>
      <c r="AD252" s="272">
        <f t="shared" si="171"/>
        <v>-3.9204183689413964E-4</v>
      </c>
      <c r="AE252" s="272">
        <f t="shared" si="172"/>
        <v>-3.9224247842302201E-4</v>
      </c>
    </row>
    <row r="253" spans="1:31" outlineLevel="1" x14ac:dyDescent="0.2">
      <c r="A253" s="137">
        <v>13231</v>
      </c>
      <c r="B253" s="142" t="str">
        <f t="shared" si="178"/>
        <v>UH-Victoria</v>
      </c>
      <c r="C253" s="143">
        <v>3351443</v>
      </c>
      <c r="D253" s="8"/>
      <c r="E253" s="390">
        <v>2396159</v>
      </c>
      <c r="F253" s="8">
        <f t="shared" si="173"/>
        <v>955284</v>
      </c>
      <c r="G253" s="8">
        <f t="shared" si="174"/>
        <v>3351443</v>
      </c>
      <c r="H253" s="8">
        <f t="shared" si="175"/>
        <v>3782068.6240543928</v>
      </c>
      <c r="I253" s="8">
        <f t="shared" si="164"/>
        <v>430625.6240543928</v>
      </c>
      <c r="J253" s="148">
        <f t="shared" si="165"/>
        <v>0.12848961598165112</v>
      </c>
      <c r="K253" s="245"/>
      <c r="L253" s="8">
        <f>'Space Support'!D27</f>
        <v>1891034.3120271964</v>
      </c>
      <c r="M253" s="8">
        <f>'Space Support'!G27</f>
        <v>1891034.3120271964</v>
      </c>
      <c r="N253" s="8">
        <f t="shared" si="177"/>
        <v>1374233.1805672445</v>
      </c>
      <c r="O253" s="8">
        <f t="shared" si="166"/>
        <v>1372799.3754992464</v>
      </c>
      <c r="P253" s="8">
        <f t="shared" si="179"/>
        <v>516801.13145995198</v>
      </c>
      <c r="Q253" s="8">
        <f t="shared" si="179"/>
        <v>518234.93652794999</v>
      </c>
      <c r="R253" s="8"/>
      <c r="S253" s="8"/>
      <c r="T253" s="8">
        <f t="shared" si="176"/>
        <v>1891034.3120271964</v>
      </c>
      <c r="U253" s="8">
        <f t="shared" si="168"/>
        <v>1891034.3120271964</v>
      </c>
      <c r="V253" s="140">
        <f>'Space Support'!M27</f>
        <v>354981.87177737697</v>
      </c>
      <c r="W253" s="268"/>
      <c r="X253" s="8">
        <v>1891891</v>
      </c>
      <c r="Y253" s="8">
        <v>1891891</v>
      </c>
      <c r="AA253" s="8">
        <f t="shared" si="169"/>
        <v>-856.68797280360013</v>
      </c>
      <c r="AB253" s="8">
        <f t="shared" si="170"/>
        <v>-856.68797280360013</v>
      </c>
      <c r="AD253" s="272">
        <f t="shared" si="171"/>
        <v>-4.5302613884632645E-4</v>
      </c>
      <c r="AE253" s="272">
        <f t="shared" si="172"/>
        <v>-4.5302613884632645E-4</v>
      </c>
    </row>
    <row r="254" spans="1:31" outlineLevel="1" x14ac:dyDescent="0.2">
      <c r="A254" s="137">
        <v>3592</v>
      </c>
      <c r="B254" s="142" t="str">
        <f t="shared" si="178"/>
        <v>Midwestern</v>
      </c>
      <c r="C254" s="143">
        <v>4905345</v>
      </c>
      <c r="D254" s="8"/>
      <c r="E254" s="390">
        <v>3544705</v>
      </c>
      <c r="F254" s="8">
        <f t="shared" si="173"/>
        <v>1360640</v>
      </c>
      <c r="G254" s="8">
        <f t="shared" si="174"/>
        <v>4905345</v>
      </c>
      <c r="H254" s="8">
        <f t="shared" si="175"/>
        <v>5881382.0141160022</v>
      </c>
      <c r="I254" s="8">
        <f t="shared" si="164"/>
        <v>976037.01411600225</v>
      </c>
      <c r="J254" s="148">
        <f t="shared" si="165"/>
        <v>0.19897418308314752</v>
      </c>
      <c r="K254" s="245"/>
      <c r="L254" s="8">
        <f>'Space Support'!D28</f>
        <v>2940691.0070580011</v>
      </c>
      <c r="M254" s="8">
        <f>'Space Support'!G28</f>
        <v>2940691.0070580011</v>
      </c>
      <c r="N254" s="8">
        <f t="shared" si="177"/>
        <v>2288694.403810258</v>
      </c>
      <c r="O254" s="8">
        <f t="shared" si="166"/>
        <v>2285716.8558910857</v>
      </c>
      <c r="P254" s="8">
        <f t="shared" si="179"/>
        <v>651996.60324774298</v>
      </c>
      <c r="Q254" s="8">
        <f t="shared" si="179"/>
        <v>654974.15116691554</v>
      </c>
      <c r="R254" s="8"/>
      <c r="S254" s="8"/>
      <c r="T254" s="8">
        <f t="shared" si="176"/>
        <v>2940691.0070580011</v>
      </c>
      <c r="U254" s="8">
        <f t="shared" si="168"/>
        <v>2940691.0070580011</v>
      </c>
      <c r="V254" s="140">
        <f>'Space Support'!M28</f>
        <v>552021.71180346934</v>
      </c>
      <c r="W254" s="268"/>
      <c r="X254" s="8">
        <v>2941866</v>
      </c>
      <c r="Y254" s="8">
        <v>2941866</v>
      </c>
      <c r="AA254" s="8">
        <f t="shared" si="169"/>
        <v>-1174.9929419988766</v>
      </c>
      <c r="AB254" s="8">
        <f t="shared" si="170"/>
        <v>-1174.9929419988766</v>
      </c>
      <c r="AD254" s="272">
        <f t="shared" si="171"/>
        <v>-3.9956355128055161E-4</v>
      </c>
      <c r="AE254" s="272">
        <f t="shared" si="172"/>
        <v>-3.9956355128055161E-4</v>
      </c>
    </row>
    <row r="255" spans="1:31" outlineLevel="1" x14ac:dyDescent="0.2">
      <c r="A255" s="137">
        <v>3594</v>
      </c>
      <c r="B255" s="142" t="str">
        <f t="shared" si="178"/>
        <v>UNT</v>
      </c>
      <c r="C255" s="143">
        <v>37736717</v>
      </c>
      <c r="D255" s="8"/>
      <c r="E255" s="390">
        <v>24776226</v>
      </c>
      <c r="F255" s="8">
        <f t="shared" si="173"/>
        <v>12960491</v>
      </c>
      <c r="G255" s="8">
        <f t="shared" si="174"/>
        <v>37736717</v>
      </c>
      <c r="H255" s="8">
        <f t="shared" si="175"/>
        <v>39315064.642592862</v>
      </c>
      <c r="I255" s="8">
        <f t="shared" si="164"/>
        <v>1578347.6425928622</v>
      </c>
      <c r="J255" s="148">
        <f t="shared" si="165"/>
        <v>4.1825250527036104E-2</v>
      </c>
      <c r="K255" s="245"/>
      <c r="L255" s="8">
        <f>'Space Support'!D29</f>
        <v>19657532.321296431</v>
      </c>
      <c r="M255" s="8">
        <f>'Space Support'!G29</f>
        <v>19657532.321296431</v>
      </c>
      <c r="N255" s="8">
        <f t="shared" si="177"/>
        <v>13024672.595260974</v>
      </c>
      <c r="O255" s="8">
        <f t="shared" si="166"/>
        <v>12979764.363179475</v>
      </c>
      <c r="P255" s="8">
        <f t="shared" si="179"/>
        <v>6632859.726035458</v>
      </c>
      <c r="Q255" s="8">
        <f t="shared" si="179"/>
        <v>6677767.9581169561</v>
      </c>
      <c r="R255" s="8"/>
      <c r="S255" s="8"/>
      <c r="T255" s="8">
        <f t="shared" si="176"/>
        <v>19657532.321296431</v>
      </c>
      <c r="U255" s="8">
        <f t="shared" si="168"/>
        <v>19657532.321296431</v>
      </c>
      <c r="V255" s="140">
        <f>'Space Support'!M29</f>
        <v>3690079.8539491198</v>
      </c>
      <c r="W255" s="268"/>
      <c r="X255" s="8">
        <v>19666237</v>
      </c>
      <c r="Y255" s="8">
        <v>19666237</v>
      </c>
      <c r="AA255" s="8">
        <f t="shared" si="169"/>
        <v>-8704.6787035688758</v>
      </c>
      <c r="AB255" s="8">
        <f t="shared" si="170"/>
        <v>-8704.6787035688758</v>
      </c>
      <c r="AD255" s="272">
        <f t="shared" si="171"/>
        <v>-4.4281645128663811E-4</v>
      </c>
      <c r="AE255" s="272">
        <f t="shared" si="172"/>
        <v>-4.4281645128663811E-4</v>
      </c>
    </row>
    <row r="256" spans="1:31" outlineLevel="1" x14ac:dyDescent="0.2">
      <c r="A256" s="137">
        <v>42421</v>
      </c>
      <c r="B256" s="142" t="str">
        <f t="shared" si="178"/>
        <v>UNT-Dallas</v>
      </c>
      <c r="C256" s="143">
        <v>2549053</v>
      </c>
      <c r="D256" s="8"/>
      <c r="E256" s="390">
        <v>1772108</v>
      </c>
      <c r="F256" s="8">
        <f t="shared" si="173"/>
        <v>776945</v>
      </c>
      <c r="G256" s="8">
        <f t="shared" si="174"/>
        <v>2549053</v>
      </c>
      <c r="H256" s="8">
        <f t="shared" si="175"/>
        <v>2976437.3785332488</v>
      </c>
      <c r="I256" s="8">
        <f t="shared" si="164"/>
        <v>427384.37853324879</v>
      </c>
      <c r="J256" s="148">
        <f t="shared" si="165"/>
        <v>0.16766398287256043</v>
      </c>
      <c r="K256" s="245"/>
      <c r="L256" s="8">
        <f>'Space Support'!D30</f>
        <v>1488218.6892666244</v>
      </c>
      <c r="M256" s="8">
        <f>'Space Support'!G30</f>
        <v>1488218.6892666244</v>
      </c>
      <c r="N256" s="8">
        <f t="shared" si="177"/>
        <v>1022106.3535294894</v>
      </c>
      <c r="O256" s="8">
        <f t="shared" si="166"/>
        <v>1021900.3196232469</v>
      </c>
      <c r="P256" s="8">
        <f t="shared" si="179"/>
        <v>466112.33573713497</v>
      </c>
      <c r="Q256" s="8">
        <f t="shared" si="179"/>
        <v>466318.36964337749</v>
      </c>
      <c r="R256" s="8"/>
      <c r="S256" s="8"/>
      <c r="T256" s="8">
        <f t="shared" si="176"/>
        <v>1488218.6892666244</v>
      </c>
      <c r="U256" s="8">
        <f t="shared" si="168"/>
        <v>1488218.6892666244</v>
      </c>
      <c r="V256" s="140">
        <f>'Space Support'!M30</f>
        <v>279365.98112998344</v>
      </c>
      <c r="W256" s="268"/>
      <c r="X256" s="8">
        <v>1488872</v>
      </c>
      <c r="Y256" s="8">
        <v>1488872</v>
      </c>
      <c r="AA256" s="8">
        <f t="shared" si="169"/>
        <v>-653.3107333756052</v>
      </c>
      <c r="AB256" s="8">
        <f t="shared" si="170"/>
        <v>-653.3107333756052</v>
      </c>
      <c r="AD256" s="272">
        <f t="shared" si="171"/>
        <v>-4.3898839470800393E-4</v>
      </c>
      <c r="AE256" s="272">
        <f t="shared" si="172"/>
        <v>-4.3898839470800393E-4</v>
      </c>
    </row>
    <row r="257" spans="1:41" outlineLevel="1" x14ac:dyDescent="0.2">
      <c r="A257" s="137">
        <v>3624</v>
      </c>
      <c r="B257" s="142" t="str">
        <f t="shared" si="178"/>
        <v>SFA</v>
      </c>
      <c r="C257" s="143">
        <v>12481912</v>
      </c>
      <c r="D257" s="8"/>
      <c r="E257" s="390">
        <v>9415955</v>
      </c>
      <c r="F257" s="8">
        <f t="shared" si="173"/>
        <v>3065957</v>
      </c>
      <c r="G257" s="8">
        <f t="shared" si="174"/>
        <v>12481912</v>
      </c>
      <c r="H257" s="8">
        <f t="shared" si="175"/>
        <v>12652918.673307447</v>
      </c>
      <c r="I257" s="8">
        <f t="shared" si="164"/>
        <v>171006.67330744676</v>
      </c>
      <c r="J257" s="148">
        <f t="shared" si="165"/>
        <v>1.3700358831839766E-2</v>
      </c>
      <c r="K257" s="245"/>
      <c r="L257" s="8">
        <f>'Space Support'!D31</f>
        <v>6326459.3366537234</v>
      </c>
      <c r="M257" s="8">
        <f>'Space Support'!G31</f>
        <v>6326459.3366537234</v>
      </c>
      <c r="N257" s="8">
        <f t="shared" si="177"/>
        <v>4820819.5528721418</v>
      </c>
      <c r="O257" s="8">
        <f t="shared" si="166"/>
        <v>4815270.1608646214</v>
      </c>
      <c r="P257" s="8">
        <f t="shared" si="179"/>
        <v>1505639.783781582</v>
      </c>
      <c r="Q257" s="8">
        <f t="shared" si="179"/>
        <v>1511189.175789102</v>
      </c>
      <c r="R257" s="8"/>
      <c r="S257" s="8"/>
      <c r="T257" s="8">
        <f t="shared" si="176"/>
        <v>6326459.3366537234</v>
      </c>
      <c r="U257" s="8">
        <f t="shared" si="168"/>
        <v>6326459.3366537234</v>
      </c>
      <c r="V257" s="140">
        <f>'Space Support'!M31</f>
        <v>1187592.6114959372</v>
      </c>
      <c r="W257" s="268"/>
      <c r="X257" s="8">
        <v>6329131</v>
      </c>
      <c r="Y257" s="8">
        <v>6329131</v>
      </c>
      <c r="AA257" s="8">
        <f t="shared" si="169"/>
        <v>-2671.6633462766185</v>
      </c>
      <c r="AB257" s="8">
        <f t="shared" si="170"/>
        <v>-2671.6633462766185</v>
      </c>
      <c r="AD257" s="272">
        <f t="shared" si="171"/>
        <v>-4.2229993177981146E-4</v>
      </c>
      <c r="AE257" s="272">
        <f t="shared" si="172"/>
        <v>-4.2229993177981146E-4</v>
      </c>
    </row>
    <row r="258" spans="1:41" outlineLevel="1" x14ac:dyDescent="0.2">
      <c r="A258" s="137">
        <v>3642</v>
      </c>
      <c r="B258" s="142" t="str">
        <f t="shared" si="178"/>
        <v>TSU</v>
      </c>
      <c r="C258" s="143">
        <v>11194065</v>
      </c>
      <c r="D258" s="8"/>
      <c r="E258" s="390">
        <v>6963339</v>
      </c>
      <c r="F258" s="8">
        <f t="shared" si="173"/>
        <v>4230726</v>
      </c>
      <c r="G258" s="8">
        <f t="shared" si="174"/>
        <v>11194065</v>
      </c>
      <c r="H258" s="8">
        <f t="shared" si="175"/>
        <v>11949690.623913782</v>
      </c>
      <c r="I258" s="8">
        <f t="shared" si="164"/>
        <v>755625.62391378172</v>
      </c>
      <c r="J258" s="148">
        <f t="shared" si="165"/>
        <v>6.7502343778938365E-2</v>
      </c>
      <c r="K258" s="245"/>
      <c r="L258" s="8">
        <f>'Space Support'!D32</f>
        <v>5974845.3119568909</v>
      </c>
      <c r="M258" s="8">
        <f>'Space Support'!G32</f>
        <v>5974845.3119568909</v>
      </c>
      <c r="N258" s="8">
        <f t="shared" si="177"/>
        <v>3027221.1527487938</v>
      </c>
      <c r="O258" s="8">
        <f t="shared" si="166"/>
        <v>2998928.0039852243</v>
      </c>
      <c r="P258" s="8">
        <f t="shared" si="179"/>
        <v>2947624.159208097</v>
      </c>
      <c r="Q258" s="8">
        <f t="shared" si="179"/>
        <v>2975917.3079716666</v>
      </c>
      <c r="R258" s="8"/>
      <c r="S258" s="8"/>
      <c r="T258" s="8">
        <f t="shared" si="176"/>
        <v>5974845.3119568909</v>
      </c>
      <c r="U258" s="8">
        <f t="shared" si="168"/>
        <v>5974845.3119568909</v>
      </c>
      <c r="V258" s="140">
        <f>'Space Support'!M32</f>
        <v>1121588.2011918987</v>
      </c>
      <c r="W258" s="268"/>
      <c r="X258" s="8">
        <v>5977621</v>
      </c>
      <c r="Y258" s="8">
        <v>5977621</v>
      </c>
      <c r="AA258" s="8">
        <f t="shared" si="169"/>
        <v>-2775.6880431091413</v>
      </c>
      <c r="AB258" s="8">
        <f t="shared" si="170"/>
        <v>-2775.6880431091413</v>
      </c>
      <c r="AD258" s="272">
        <f t="shared" si="171"/>
        <v>-4.6456232725463541E-4</v>
      </c>
      <c r="AE258" s="272">
        <f t="shared" si="172"/>
        <v>-4.6456232725463541E-4</v>
      </c>
    </row>
    <row r="259" spans="1:41" outlineLevel="1" x14ac:dyDescent="0.2">
      <c r="A259" s="137">
        <v>3644</v>
      </c>
      <c r="B259" s="142" t="str">
        <f t="shared" si="178"/>
        <v>TTU</v>
      </c>
      <c r="C259" s="143">
        <v>49306532</v>
      </c>
      <c r="D259" s="8"/>
      <c r="E259" s="390">
        <v>36779939</v>
      </c>
      <c r="F259" s="8">
        <f t="shared" si="173"/>
        <v>12526593</v>
      </c>
      <c r="G259" s="8">
        <f t="shared" si="174"/>
        <v>49306532</v>
      </c>
      <c r="H259" s="8">
        <f t="shared" si="175"/>
        <v>52780018.62937963</v>
      </c>
      <c r="I259" s="8">
        <f t="shared" si="164"/>
        <v>3473486.6293796301</v>
      </c>
      <c r="J259" s="148">
        <f t="shared" si="165"/>
        <v>7.0446784401296564E-2</v>
      </c>
      <c r="K259" s="245"/>
      <c r="L259" s="8">
        <f>'Space Support'!D33</f>
        <v>26390009.314689815</v>
      </c>
      <c r="M259" s="8">
        <f>'Space Support'!G33</f>
        <v>26390009.314689815</v>
      </c>
      <c r="N259" s="8">
        <f t="shared" si="177"/>
        <v>20494264.764803682</v>
      </c>
      <c r="O259" s="8">
        <f t="shared" si="166"/>
        <v>20454620.181953169</v>
      </c>
      <c r="P259" s="8">
        <f t="shared" si="179"/>
        <v>5895744.5498861326</v>
      </c>
      <c r="Q259" s="8">
        <f t="shared" si="179"/>
        <v>5935389.1327366438</v>
      </c>
      <c r="R259" s="8"/>
      <c r="S259" s="8"/>
      <c r="T259" s="8">
        <f t="shared" si="176"/>
        <v>26390009.314689815</v>
      </c>
      <c r="U259" s="8">
        <f t="shared" si="168"/>
        <v>26390009.314689815</v>
      </c>
      <c r="V259" s="140">
        <f>'Space Support'!M33</f>
        <v>4953889.4366800236</v>
      </c>
      <c r="W259" s="268"/>
      <c r="X259" s="8">
        <v>26398262</v>
      </c>
      <c r="Y259" s="8">
        <v>26398262</v>
      </c>
      <c r="AA259" s="8">
        <f t="shared" si="169"/>
        <v>-8252.6853101849556</v>
      </c>
      <c r="AB259" s="8">
        <f t="shared" si="170"/>
        <v>-8252.6853101849556</v>
      </c>
      <c r="AD259" s="272">
        <f t="shared" si="171"/>
        <v>-3.1272006052650975E-4</v>
      </c>
      <c r="AE259" s="272">
        <f t="shared" si="172"/>
        <v>-3.1272006052650975E-4</v>
      </c>
      <c r="AF259" s="229"/>
    </row>
    <row r="260" spans="1:41" outlineLevel="1" x14ac:dyDescent="0.2">
      <c r="A260" s="137">
        <v>3541</v>
      </c>
      <c r="B260" s="142" t="str">
        <f t="shared" si="178"/>
        <v>Angelo</v>
      </c>
      <c r="C260" s="143">
        <v>7410003</v>
      </c>
      <c r="D260" s="8"/>
      <c r="E260" s="390">
        <v>4584339</v>
      </c>
      <c r="F260" s="8">
        <f t="shared" si="173"/>
        <v>2825664</v>
      </c>
      <c r="G260" s="8">
        <f t="shared" si="174"/>
        <v>7410003</v>
      </c>
      <c r="H260" s="8">
        <f t="shared" si="175"/>
        <v>8012350.8501986144</v>
      </c>
      <c r="I260" s="8">
        <f t="shared" si="164"/>
        <v>602347.85019861441</v>
      </c>
      <c r="J260" s="148">
        <f t="shared" si="165"/>
        <v>8.1288475888419268E-2</v>
      </c>
      <c r="K260" s="245"/>
      <c r="L260" s="8">
        <f>'Space Support'!D34</f>
        <v>4006175.4250993072</v>
      </c>
      <c r="M260" s="8">
        <f>'Space Support'!G34</f>
        <v>4006175.4250993072</v>
      </c>
      <c r="N260" s="8">
        <f t="shared" si="177"/>
        <v>3005160.0893689748</v>
      </c>
      <c r="O260" s="8">
        <f t="shared" si="166"/>
        <v>2997997.7462097276</v>
      </c>
      <c r="P260" s="8">
        <f t="shared" si="179"/>
        <v>1001015.3357303325</v>
      </c>
      <c r="Q260" s="8">
        <f t="shared" si="179"/>
        <v>1008177.6788895795</v>
      </c>
      <c r="R260" s="8"/>
      <c r="S260" s="8"/>
      <c r="T260" s="8">
        <f t="shared" si="176"/>
        <v>4006175.4250993072</v>
      </c>
      <c r="U260" s="8">
        <f t="shared" si="168"/>
        <v>4006175.4250993072</v>
      </c>
      <c r="V260" s="140">
        <f>'Space Support'!M34</f>
        <v>752032.70613623236</v>
      </c>
      <c r="W260" s="268"/>
      <c r="X260" s="8">
        <v>4007781</v>
      </c>
      <c r="Y260" s="8">
        <v>4007782</v>
      </c>
      <c r="AA260" s="8">
        <f t="shared" si="169"/>
        <v>-1605.5749006927945</v>
      </c>
      <c r="AB260" s="8">
        <f t="shared" si="170"/>
        <v>-1606.5749006927945</v>
      </c>
      <c r="AD260" s="272">
        <f t="shared" si="171"/>
        <v>-4.0077498619596637E-4</v>
      </c>
      <c r="AE260" s="272">
        <f t="shared" si="172"/>
        <v>-4.0102460082685218E-4</v>
      </c>
    </row>
    <row r="261" spans="1:41" outlineLevel="1" x14ac:dyDescent="0.2">
      <c r="A261" s="137">
        <v>3646</v>
      </c>
      <c r="B261" s="142" t="str">
        <f t="shared" si="178"/>
        <v>TWU</v>
      </c>
      <c r="C261" s="143">
        <v>14136419</v>
      </c>
      <c r="D261" s="8"/>
      <c r="E261" s="390">
        <v>10455752</v>
      </c>
      <c r="F261" s="8">
        <f t="shared" si="173"/>
        <v>3680667</v>
      </c>
      <c r="G261" s="8">
        <f t="shared" si="174"/>
        <v>14136419</v>
      </c>
      <c r="H261" s="8">
        <f t="shared" si="175"/>
        <v>12615982.080088817</v>
      </c>
      <c r="I261" s="8">
        <f t="shared" si="164"/>
        <v>-1520436.9199111834</v>
      </c>
      <c r="J261" s="148">
        <f t="shared" si="165"/>
        <v>-0.10755460204675479</v>
      </c>
      <c r="K261" s="245"/>
      <c r="L261" s="8">
        <f>'Space Support'!D35</f>
        <v>6307991.0400444083</v>
      </c>
      <c r="M261" s="8">
        <f>'Space Support'!G35</f>
        <v>6307991.0400444083</v>
      </c>
      <c r="N261" s="8">
        <f t="shared" si="177"/>
        <v>4962215.4301592754</v>
      </c>
      <c r="O261" s="8">
        <f t="shared" si="166"/>
        <v>4958856.6797386687</v>
      </c>
      <c r="P261" s="8">
        <f t="shared" si="179"/>
        <v>1345775.6098851329</v>
      </c>
      <c r="Q261" s="8">
        <f t="shared" si="179"/>
        <v>1349134.3603057396</v>
      </c>
      <c r="R261" s="8"/>
      <c r="S261" s="8"/>
      <c r="T261" s="8">
        <f t="shared" si="176"/>
        <v>6307991.0400444083</v>
      </c>
      <c r="U261" s="8">
        <f t="shared" si="168"/>
        <v>6307991.0400444083</v>
      </c>
      <c r="V261" s="140">
        <f>'Space Support'!M35</f>
        <v>1184125.7730270538</v>
      </c>
      <c r="W261" s="268"/>
      <c r="X261" s="8">
        <v>6310445</v>
      </c>
      <c r="Y261" s="8">
        <v>6310445</v>
      </c>
      <c r="AA261" s="8">
        <f t="shared" si="169"/>
        <v>-2453.9599555917084</v>
      </c>
      <c r="AB261" s="8">
        <f t="shared" si="170"/>
        <v>-2453.9599555917084</v>
      </c>
      <c r="AD261" s="272">
        <f t="shared" si="171"/>
        <v>-3.8902400780430285E-4</v>
      </c>
      <c r="AE261" s="272">
        <f t="shared" si="172"/>
        <v>-3.8902400780430285E-4</v>
      </c>
    </row>
    <row r="262" spans="1:41" outlineLevel="1" x14ac:dyDescent="0.2">
      <c r="A262" s="137">
        <v>3581</v>
      </c>
      <c r="B262" s="142" t="str">
        <f t="shared" si="178"/>
        <v>Lamar</v>
      </c>
      <c r="C262" s="143">
        <v>10550564</v>
      </c>
      <c r="D262" s="8"/>
      <c r="E262" s="390">
        <v>6259704</v>
      </c>
      <c r="F262" s="8">
        <f t="shared" si="173"/>
        <v>4290860</v>
      </c>
      <c r="G262" s="8">
        <f t="shared" si="174"/>
        <v>10550564</v>
      </c>
      <c r="H262" s="8">
        <f t="shared" si="175"/>
        <v>11274288.462389447</v>
      </c>
      <c r="I262" s="8">
        <f t="shared" si="164"/>
        <v>723724.46238944679</v>
      </c>
      <c r="J262" s="148">
        <f t="shared" si="165"/>
        <v>6.8595807995614905E-2</v>
      </c>
      <c r="K262" s="245"/>
      <c r="L262" s="8">
        <f>'Space Support'!D36</f>
        <v>5637144.2311947234</v>
      </c>
      <c r="M262" s="8">
        <f>'Space Support'!G36</f>
        <v>5637144.2311947234</v>
      </c>
      <c r="N262" s="8">
        <f t="shared" si="177"/>
        <v>3792037.2559045041</v>
      </c>
      <c r="O262" s="8">
        <f t="shared" si="166"/>
        <v>3789715.3571958533</v>
      </c>
      <c r="P262" s="8">
        <f t="shared" si="179"/>
        <v>1845106.9752902191</v>
      </c>
      <c r="Q262" s="8">
        <f t="shared" si="179"/>
        <v>1847428.8739988699</v>
      </c>
      <c r="R262" s="8"/>
      <c r="S262" s="8"/>
      <c r="T262" s="8">
        <f t="shared" si="176"/>
        <v>5637144.2311947234</v>
      </c>
      <c r="U262" s="8">
        <f t="shared" si="168"/>
        <v>5637144.2311947234</v>
      </c>
      <c r="V262" s="140">
        <f>'Space Support'!M36</f>
        <v>1058195.5059944815</v>
      </c>
      <c r="W262" s="268"/>
      <c r="X262" s="8">
        <v>5639484</v>
      </c>
      <c r="Y262" s="8">
        <v>5639483</v>
      </c>
      <c r="AA262" s="8">
        <f t="shared" si="169"/>
        <v>-2339.7688052766025</v>
      </c>
      <c r="AB262" s="8">
        <f t="shared" si="170"/>
        <v>-2338.7688052766025</v>
      </c>
      <c r="AD262" s="272">
        <f t="shared" si="171"/>
        <v>-4.1506278876613331E-4</v>
      </c>
      <c r="AE262" s="272">
        <f t="shared" si="172"/>
        <v>-4.1488539397916546E-4</v>
      </c>
    </row>
    <row r="263" spans="1:41" outlineLevel="1" x14ac:dyDescent="0.2">
      <c r="A263" s="137">
        <v>3606</v>
      </c>
      <c r="B263" s="142" t="str">
        <f t="shared" si="178"/>
        <v>Sam Houston</v>
      </c>
      <c r="C263" s="143">
        <v>17632459</v>
      </c>
      <c r="D263" s="8"/>
      <c r="E263" s="390">
        <v>13156603</v>
      </c>
      <c r="F263" s="8">
        <f t="shared" si="173"/>
        <v>4475856</v>
      </c>
      <c r="G263" s="8">
        <f t="shared" si="174"/>
        <v>17632459</v>
      </c>
      <c r="H263" s="8">
        <f t="shared" si="175"/>
        <v>20675341.426658206</v>
      </c>
      <c r="I263" s="8">
        <f t="shared" si="164"/>
        <v>3042882.4266582057</v>
      </c>
      <c r="J263" s="148">
        <f t="shared" si="165"/>
        <v>0.17257277766295703</v>
      </c>
      <c r="K263" s="245"/>
      <c r="L263" s="8">
        <f>'Space Support'!D37</f>
        <v>10337670.713329103</v>
      </c>
      <c r="M263" s="8">
        <f>'Space Support'!G37</f>
        <v>10337670.713329103</v>
      </c>
      <c r="N263" s="8">
        <f t="shared" si="177"/>
        <v>7089455.335577894</v>
      </c>
      <c r="O263" s="8">
        <f t="shared" si="166"/>
        <v>7078398.7129413513</v>
      </c>
      <c r="P263" s="8">
        <f t="shared" si="179"/>
        <v>3248215.3777512088</v>
      </c>
      <c r="Q263" s="8">
        <f t="shared" si="179"/>
        <v>3259272.0003877515</v>
      </c>
      <c r="R263" s="8"/>
      <c r="S263" s="8"/>
      <c r="T263" s="8">
        <f t="shared" si="176"/>
        <v>10337670.713329103</v>
      </c>
      <c r="U263" s="8">
        <f t="shared" si="168"/>
        <v>10337670.713329103</v>
      </c>
      <c r="V263" s="140">
        <f>'Space Support'!M37</f>
        <v>1940570.6582350791</v>
      </c>
      <c r="W263" s="268"/>
      <c r="X263" s="8">
        <v>10342510</v>
      </c>
      <c r="Y263" s="8">
        <v>10342509</v>
      </c>
      <c r="AA263" s="8">
        <f t="shared" si="169"/>
        <v>-4839.286670897156</v>
      </c>
      <c r="AB263" s="8">
        <f t="shared" si="170"/>
        <v>-4838.286670897156</v>
      </c>
      <c r="AD263" s="272">
        <f t="shared" si="171"/>
        <v>-4.6812157255671872E-4</v>
      </c>
      <c r="AE263" s="272">
        <f t="shared" si="172"/>
        <v>-4.6802483896675148E-4</v>
      </c>
    </row>
    <row r="264" spans="1:41" outlineLevel="1" x14ac:dyDescent="0.2">
      <c r="A264" s="137">
        <v>3615</v>
      </c>
      <c r="B264" s="142" t="str">
        <f t="shared" si="178"/>
        <v>TXST</v>
      </c>
      <c r="C264" s="143">
        <v>36863177</v>
      </c>
      <c r="D264" s="8"/>
      <c r="E264" s="390">
        <v>26301664</v>
      </c>
      <c r="F264" s="8">
        <f t="shared" si="173"/>
        <v>10561513</v>
      </c>
      <c r="G264" s="8">
        <f t="shared" si="174"/>
        <v>36863177</v>
      </c>
      <c r="H264" s="8">
        <f t="shared" si="175"/>
        <v>39399144.84318845</v>
      </c>
      <c r="I264" s="8">
        <f t="shared" si="164"/>
        <v>2535967.8431884497</v>
      </c>
      <c r="J264" s="148">
        <f t="shared" si="165"/>
        <v>6.8794066316868172E-2</v>
      </c>
      <c r="K264" s="245"/>
      <c r="L264" s="8">
        <f>'Space Support'!D38</f>
        <v>19699572.421594225</v>
      </c>
      <c r="M264" s="8">
        <f>'Space Support'!G38</f>
        <v>19699572.421594225</v>
      </c>
      <c r="N264" s="8">
        <f t="shared" si="177"/>
        <v>14998351.524977714</v>
      </c>
      <c r="O264" s="8">
        <f t="shared" si="166"/>
        <v>14995268.653162068</v>
      </c>
      <c r="P264" s="8">
        <f t="shared" si="179"/>
        <v>4701220.896616512</v>
      </c>
      <c r="Q264" s="8">
        <f t="shared" si="179"/>
        <v>4704303.7684321571</v>
      </c>
      <c r="R264" s="8"/>
      <c r="S264" s="8"/>
      <c r="T264" s="8">
        <f t="shared" si="176"/>
        <v>19699572.421594225</v>
      </c>
      <c r="U264" s="8">
        <f t="shared" si="168"/>
        <v>19699572.421594225</v>
      </c>
      <c r="V264" s="140">
        <f>'Space Support'!M38</f>
        <v>3697971.5528984759</v>
      </c>
      <c r="W264" s="268"/>
      <c r="X264" s="8">
        <v>19709906</v>
      </c>
      <c r="Y264" s="8">
        <v>19709906</v>
      </c>
      <c r="AA264" s="8">
        <f t="shared" si="169"/>
        <v>-10333.57840577513</v>
      </c>
      <c r="AB264" s="8">
        <f t="shared" si="170"/>
        <v>-10333.57840577513</v>
      </c>
      <c r="AD264" s="272">
        <f t="shared" si="171"/>
        <v>-5.2455851247043799E-4</v>
      </c>
      <c r="AE264" s="272">
        <f t="shared" si="172"/>
        <v>-5.2455851247043799E-4</v>
      </c>
    </row>
    <row r="265" spans="1:41" outlineLevel="1" x14ac:dyDescent="0.2">
      <c r="A265" s="137">
        <v>3625</v>
      </c>
      <c r="B265" s="142" t="str">
        <f t="shared" si="178"/>
        <v>Sul Ross</v>
      </c>
      <c r="C265" s="143">
        <v>2565296</v>
      </c>
      <c r="D265" s="8"/>
      <c r="E265" s="390">
        <v>2041410</v>
      </c>
      <c r="F265" s="8">
        <f t="shared" si="173"/>
        <v>523886</v>
      </c>
      <c r="G265" s="8">
        <f t="shared" si="174"/>
        <v>2565296</v>
      </c>
      <c r="H265" s="8">
        <f t="shared" si="175"/>
        <v>2455392.33043175</v>
      </c>
      <c r="I265" s="8">
        <f t="shared" si="164"/>
        <v>-109903.66956824996</v>
      </c>
      <c r="J265" s="148">
        <f t="shared" si="165"/>
        <v>-4.2842490522828534E-2</v>
      </c>
      <c r="K265" s="245"/>
      <c r="L265" s="8">
        <f>'Space Support'!D39</f>
        <v>1227696.165215875</v>
      </c>
      <c r="M265" s="8">
        <f>'Space Support'!G39</f>
        <v>1227696.165215875</v>
      </c>
      <c r="N265" s="8">
        <f t="shared" si="177"/>
        <v>1008574.2533909605</v>
      </c>
      <c r="O265" s="8">
        <f t="shared" si="166"/>
        <v>1007934.195935506</v>
      </c>
      <c r="P265" s="8">
        <f t="shared" si="179"/>
        <v>219121.91182491448</v>
      </c>
      <c r="Q265" s="8">
        <f t="shared" si="179"/>
        <v>219761.969280369</v>
      </c>
      <c r="R265" s="8"/>
      <c r="S265" s="8"/>
      <c r="T265" s="8">
        <f t="shared" si="176"/>
        <v>1227696.165215875</v>
      </c>
      <c r="U265" s="8">
        <f t="shared" si="168"/>
        <v>1227696.165215875</v>
      </c>
      <c r="V265" s="140">
        <f>'Space Support'!M39</f>
        <v>230461.11851616763</v>
      </c>
      <c r="W265" s="268"/>
      <c r="X265" s="8">
        <v>1228188</v>
      </c>
      <c r="Y265" s="8">
        <v>1228187</v>
      </c>
      <c r="AA265" s="8">
        <f t="shared" si="169"/>
        <v>-491.83478412497789</v>
      </c>
      <c r="AB265" s="8">
        <f t="shared" si="170"/>
        <v>-490.83478412497789</v>
      </c>
      <c r="AD265" s="272">
        <f t="shared" si="171"/>
        <v>-4.0061604659202864E-4</v>
      </c>
      <c r="AE265" s="272">
        <f t="shared" si="172"/>
        <v>-3.998015128105175E-4</v>
      </c>
    </row>
    <row r="266" spans="1:41" ht="15" outlineLevel="1" thickBot="1" x14ac:dyDescent="0.25">
      <c r="A266" s="149">
        <v>20</v>
      </c>
      <c r="B266" s="129" t="str">
        <f t="shared" si="178"/>
        <v>Sul Ross-Rio Grande</v>
      </c>
      <c r="C266" s="150">
        <v>416407</v>
      </c>
      <c r="D266" s="151"/>
      <c r="E266" s="391">
        <v>190256</v>
      </c>
      <c r="F266" s="151">
        <f t="shared" si="173"/>
        <v>226151</v>
      </c>
      <c r="G266" s="151">
        <f t="shared" si="174"/>
        <v>416407</v>
      </c>
      <c r="H266" s="151">
        <f t="shared" si="175"/>
        <v>728801.23014088487</v>
      </c>
      <c r="I266" s="151">
        <f t="shared" si="164"/>
        <v>312394.23014088487</v>
      </c>
      <c r="J266" s="152">
        <f t="shared" si="165"/>
        <v>0.75021368550693157</v>
      </c>
      <c r="K266" s="245"/>
      <c r="L266" s="151">
        <f>'Space Support'!D40</f>
        <v>364400.61507044244</v>
      </c>
      <c r="M266" s="151">
        <f>'Space Support'!G40</f>
        <v>364400.61507044244</v>
      </c>
      <c r="N266" s="151">
        <f t="shared" si="177"/>
        <v>271276.31234012096</v>
      </c>
      <c r="O266" s="151">
        <f t="shared" si="166"/>
        <v>271196.76256937091</v>
      </c>
      <c r="P266" s="151">
        <f t="shared" si="179"/>
        <v>93124.302730321491</v>
      </c>
      <c r="Q266" s="151">
        <f t="shared" si="179"/>
        <v>93203.852501071495</v>
      </c>
      <c r="R266" s="151"/>
      <c r="S266" s="151"/>
      <c r="T266" s="151">
        <f t="shared" si="176"/>
        <v>364400.61507044244</v>
      </c>
      <c r="U266" s="151">
        <f t="shared" si="168"/>
        <v>364400.61507044244</v>
      </c>
      <c r="V266" s="140">
        <f>'Space Support'!M40</f>
        <v>68404.688160239341</v>
      </c>
      <c r="W266" s="268"/>
      <c r="X266" s="151">
        <v>193419</v>
      </c>
      <c r="Y266" s="151">
        <v>193419</v>
      </c>
      <c r="AA266" s="151">
        <f t="shared" si="169"/>
        <v>170981.61507044244</v>
      </c>
      <c r="AB266" s="151">
        <f t="shared" si="170"/>
        <v>170981.61507044244</v>
      </c>
      <c r="AD266" s="273">
        <f t="shared" si="171"/>
        <v>0.46921329986611005</v>
      </c>
      <c r="AE266" s="273">
        <f t="shared" si="172"/>
        <v>0.46921329986611005</v>
      </c>
    </row>
    <row r="267" spans="1:41" ht="15" outlineLevel="1" thickBot="1" x14ac:dyDescent="0.25">
      <c r="A267" s="138"/>
      <c r="B267" s="139" t="s">
        <v>1</v>
      </c>
      <c r="C267" s="594">
        <f t="shared" ref="C267:H267" si="180">SUM(C230:C266)</f>
        <v>731674778.01161218</v>
      </c>
      <c r="D267" s="594">
        <f t="shared" si="180"/>
        <v>0</v>
      </c>
      <c r="E267" s="594">
        <f t="shared" si="180"/>
        <v>513560051.01161218</v>
      </c>
      <c r="F267" s="594">
        <f t="shared" si="180"/>
        <v>218114727</v>
      </c>
      <c r="G267" s="594">
        <f t="shared" si="180"/>
        <v>731674778.01161218</v>
      </c>
      <c r="H267" s="594">
        <f t="shared" si="180"/>
        <v>763927634.85931444</v>
      </c>
      <c r="I267" s="594">
        <f t="shared" si="164"/>
        <v>32252856.847702265</v>
      </c>
      <c r="J267" s="141">
        <f t="shared" si="165"/>
        <v>4.4080864636815993E-2</v>
      </c>
      <c r="L267" s="594">
        <f t="shared" ref="L267:U267" si="181">SUM(L230:L266)</f>
        <v>381963817.42965722</v>
      </c>
      <c r="M267" s="594">
        <f t="shared" si="181"/>
        <v>381963817.42965722</v>
      </c>
      <c r="N267" s="594">
        <f t="shared" si="181"/>
        <v>275271618.76089019</v>
      </c>
      <c r="O267" s="594">
        <f t="shared" si="181"/>
        <v>274575310.86704063</v>
      </c>
      <c r="P267" s="594">
        <f t="shared" si="181"/>
        <v>106692198.66876704</v>
      </c>
      <c r="Q267" s="594">
        <f t="shared" si="181"/>
        <v>107388506.56261654</v>
      </c>
      <c r="R267" s="594">
        <f t="shared" si="181"/>
        <v>0</v>
      </c>
      <c r="S267" s="594">
        <f t="shared" si="181"/>
        <v>0</v>
      </c>
      <c r="T267" s="594">
        <f t="shared" si="181"/>
        <v>381963817.42965722</v>
      </c>
      <c r="U267" s="594">
        <f t="shared" si="181"/>
        <v>381963817.42965722</v>
      </c>
      <c r="V267" s="140">
        <f>SUM(V230:V266)</f>
        <v>71414661.282981753</v>
      </c>
      <c r="W267" s="268"/>
      <c r="X267" s="140">
        <f>SUM(X230:X266)</f>
        <v>381959958</v>
      </c>
      <c r="Y267" s="140">
        <f>SUM(Y230:Y266)</f>
        <v>381959956</v>
      </c>
      <c r="AA267" s="140">
        <f t="shared" si="169"/>
        <v>3859.4296572208405</v>
      </c>
      <c r="AB267" s="140">
        <f t="shared" si="170"/>
        <v>3861.4296572208405</v>
      </c>
      <c r="AD267" s="141">
        <f t="shared" si="171"/>
        <v>1.0104176053093292E-5</v>
      </c>
      <c r="AE267" s="141">
        <f t="shared" si="172"/>
        <v>1.0109412151144301E-5</v>
      </c>
    </row>
    <row r="268" spans="1:41" outlineLevel="1" x14ac:dyDescent="0.2">
      <c r="A268" s="136">
        <v>9225</v>
      </c>
      <c r="B268" s="145" t="str">
        <f t="shared" ref="B268:B276" si="182">B58</f>
        <v>TSTC-Harlingen</v>
      </c>
      <c r="C268" s="596">
        <v>4507530</v>
      </c>
      <c r="D268" s="592"/>
      <c r="E268" s="595">
        <v>3157289.8</v>
      </c>
      <c r="F268" s="592">
        <f t="shared" si="173"/>
        <v>1350240.2000000002</v>
      </c>
      <c r="G268" s="592">
        <f t="shared" si="174"/>
        <v>4507530</v>
      </c>
      <c r="H268" s="592">
        <f t="shared" ref="H268:H276" si="183">L268+M268</f>
        <v>4464896.9212593688</v>
      </c>
      <c r="I268" s="592">
        <f t="shared" si="164"/>
        <v>-42633.07874063123</v>
      </c>
      <c r="J268" s="147">
        <f t="shared" si="165"/>
        <v>-9.4581907919927839E-3</v>
      </c>
      <c r="L268" s="592">
        <f>'Space Support'!D43</f>
        <v>2232448.4606296844</v>
      </c>
      <c r="M268" s="592">
        <f>'Space Support'!G43</f>
        <v>2232448.4606296844</v>
      </c>
      <c r="N268" s="592">
        <f t="shared" ref="N268:N276" si="184">L268-P268</f>
        <v>2062316.4885946563</v>
      </c>
      <c r="O268" s="592">
        <f t="shared" ref="O268:O276" si="185">M268-Q268</f>
        <v>2052031.3885946563</v>
      </c>
      <c r="P268" s="592">
        <f t="shared" ref="P268:Q276" si="186">P58</f>
        <v>170131.97203502816</v>
      </c>
      <c r="Q268" s="592">
        <f t="shared" si="186"/>
        <v>180417.07203502813</v>
      </c>
      <c r="R268" s="592"/>
      <c r="S268" s="592"/>
      <c r="T268" s="592">
        <f t="shared" ref="T268:T276" si="187">L268+R268</f>
        <v>2232448.4606296844</v>
      </c>
      <c r="U268" s="592">
        <f t="shared" ref="U268:U276" si="188">M268+S268</f>
        <v>2232448.4606296844</v>
      </c>
      <c r="V268" s="140">
        <f>'Space Support'!M43</f>
        <v>419071.57800394896</v>
      </c>
      <c r="W268" s="268"/>
      <c r="X268" s="8">
        <v>2233231</v>
      </c>
      <c r="Y268" s="8">
        <v>2233231</v>
      </c>
      <c r="AA268" s="8">
        <f t="shared" si="169"/>
        <v>-782.53937031561509</v>
      </c>
      <c r="AB268" s="8">
        <f t="shared" si="170"/>
        <v>-782.53937031561509</v>
      </c>
      <c r="AD268" s="272">
        <f t="shared" si="171"/>
        <v>-3.5052964676053128E-4</v>
      </c>
      <c r="AE268" s="272">
        <f t="shared" si="172"/>
        <v>-3.5052964676053128E-4</v>
      </c>
    </row>
    <row r="269" spans="1:41" outlineLevel="1" x14ac:dyDescent="0.2">
      <c r="A269" s="137">
        <v>9932</v>
      </c>
      <c r="B269" s="142" t="str">
        <f t="shared" si="182"/>
        <v>TSTC-West Tx</v>
      </c>
      <c r="C269" s="143">
        <v>1472902</v>
      </c>
      <c r="D269" s="8"/>
      <c r="E269" s="390">
        <v>1092398.2</v>
      </c>
      <c r="F269" s="8">
        <f t="shared" si="173"/>
        <v>380503.80000000005</v>
      </c>
      <c r="G269" s="8">
        <f t="shared" si="174"/>
        <v>1472902</v>
      </c>
      <c r="H269" s="8">
        <f t="shared" si="183"/>
        <v>1694579.1399830328</v>
      </c>
      <c r="I269" s="8">
        <f t="shared" si="164"/>
        <v>221677.13998303283</v>
      </c>
      <c r="J269" s="148">
        <f t="shared" si="165"/>
        <v>0.15050365875192839</v>
      </c>
      <c r="L269" s="8">
        <f>'Space Support'!D44</f>
        <v>847289.56999151642</v>
      </c>
      <c r="M269" s="8">
        <f>'Space Support'!G44</f>
        <v>847289.56999151642</v>
      </c>
      <c r="N269" s="8">
        <f t="shared" si="184"/>
        <v>801944.14411417686</v>
      </c>
      <c r="O269" s="8">
        <f t="shared" si="185"/>
        <v>798939.94411417691</v>
      </c>
      <c r="P269" s="8">
        <f t="shared" si="186"/>
        <v>45345.425877339549</v>
      </c>
      <c r="Q269" s="8">
        <f t="shared" si="186"/>
        <v>48349.625877339546</v>
      </c>
      <c r="R269" s="8"/>
      <c r="S269" s="8"/>
      <c r="T269" s="8">
        <f t="shared" si="187"/>
        <v>847289.56999151642</v>
      </c>
      <c r="U269" s="8">
        <f t="shared" si="188"/>
        <v>847289.56999151642</v>
      </c>
      <c r="V269" s="140">
        <f>'Space Support'!M44</f>
        <v>159051.81390950442</v>
      </c>
      <c r="W269" s="268"/>
      <c r="X269" s="8">
        <v>847542</v>
      </c>
      <c r="Y269" s="8">
        <v>847542</v>
      </c>
      <c r="AA269" s="8">
        <f t="shared" si="169"/>
        <v>-252.43000848358497</v>
      </c>
      <c r="AB269" s="8">
        <f t="shared" si="170"/>
        <v>-252.43000848358497</v>
      </c>
      <c r="AD269" s="272">
        <f t="shared" si="171"/>
        <v>-2.9792649104144227E-4</v>
      </c>
      <c r="AE269" s="272">
        <f t="shared" si="172"/>
        <v>-2.9792649104144227E-4</v>
      </c>
    </row>
    <row r="270" spans="1:41" outlineLevel="1" x14ac:dyDescent="0.2">
      <c r="A270" s="137">
        <v>33965</v>
      </c>
      <c r="B270" s="142" t="str">
        <f t="shared" si="182"/>
        <v>TSTC-Marshall</v>
      </c>
      <c r="C270" s="143">
        <v>900942</v>
      </c>
      <c r="D270" s="8"/>
      <c r="E270" s="390">
        <v>624084.4</v>
      </c>
      <c r="F270" s="8">
        <f t="shared" si="173"/>
        <v>276857.59999999998</v>
      </c>
      <c r="G270" s="8">
        <f t="shared" si="174"/>
        <v>900942</v>
      </c>
      <c r="H270" s="8">
        <f t="shared" si="183"/>
        <v>766013.68584287493</v>
      </c>
      <c r="I270" s="8">
        <f t="shared" si="164"/>
        <v>-134928.31415712507</v>
      </c>
      <c r="J270" s="148">
        <f t="shared" si="165"/>
        <v>-0.14976359649913654</v>
      </c>
      <c r="L270" s="8">
        <f>'Space Support'!D45</f>
        <v>383006.84292143746</v>
      </c>
      <c r="M270" s="8">
        <f>'Space Support'!G45</f>
        <v>383006.84292143746</v>
      </c>
      <c r="N270" s="8">
        <f t="shared" si="184"/>
        <v>369043.69012294221</v>
      </c>
      <c r="O270" s="8">
        <f t="shared" si="185"/>
        <v>367120.09012294223</v>
      </c>
      <c r="P270" s="8">
        <f t="shared" si="186"/>
        <v>13963.15279849525</v>
      </c>
      <c r="Q270" s="8">
        <f t="shared" si="186"/>
        <v>15886.75279849525</v>
      </c>
      <c r="R270" s="8"/>
      <c r="S270" s="8"/>
      <c r="T270" s="8">
        <f t="shared" si="187"/>
        <v>383006.84292143746</v>
      </c>
      <c r="U270" s="8">
        <f t="shared" si="188"/>
        <v>383006.84292143746</v>
      </c>
      <c r="V270" s="140">
        <f>'Space Support'!M45</f>
        <v>71897.41885648045</v>
      </c>
      <c r="W270" s="268"/>
      <c r="X270" s="8">
        <v>383187</v>
      </c>
      <c r="Y270" s="8">
        <v>383187</v>
      </c>
      <c r="AA270" s="8">
        <f t="shared" si="169"/>
        <v>-180.15707856253721</v>
      </c>
      <c r="AB270" s="8">
        <f t="shared" si="170"/>
        <v>-180.15707856253721</v>
      </c>
      <c r="AD270" s="272">
        <f t="shared" si="171"/>
        <v>-4.7037561310488417E-4</v>
      </c>
      <c r="AE270" s="272">
        <f t="shared" si="172"/>
        <v>-4.7037561310488417E-4</v>
      </c>
    </row>
    <row r="271" spans="1:41" outlineLevel="1" x14ac:dyDescent="0.2">
      <c r="A271" s="137">
        <v>3634</v>
      </c>
      <c r="B271" s="142" t="str">
        <f t="shared" si="182"/>
        <v>TSTC-Waco</v>
      </c>
      <c r="C271" s="143">
        <v>5178260</v>
      </c>
      <c r="D271" s="8"/>
      <c r="E271" s="390">
        <v>3624884.0999999996</v>
      </c>
      <c r="F271" s="8">
        <f t="shared" si="173"/>
        <v>1553375.9000000004</v>
      </c>
      <c r="G271" s="8">
        <f t="shared" si="174"/>
        <v>5178260</v>
      </c>
      <c r="H271" s="8">
        <f t="shared" si="183"/>
        <v>4931284.5143054817</v>
      </c>
      <c r="I271" s="8">
        <f t="shared" si="164"/>
        <v>-246975.48569451831</v>
      </c>
      <c r="J271" s="148">
        <f t="shared" si="165"/>
        <v>-4.769468618696595E-2</v>
      </c>
      <c r="L271" s="8">
        <f>'Space Support'!D46</f>
        <v>2465642.2571527408</v>
      </c>
      <c r="M271" s="8">
        <f>'Space Support'!G46</f>
        <v>2465642.2571527408</v>
      </c>
      <c r="N271" s="8">
        <f t="shared" si="184"/>
        <v>2264411.9323192174</v>
      </c>
      <c r="O271" s="8">
        <f t="shared" si="185"/>
        <v>2253133.6323192175</v>
      </c>
      <c r="P271" s="8">
        <f t="shared" si="186"/>
        <v>201230.32483352339</v>
      </c>
      <c r="Q271" s="8">
        <f t="shared" si="186"/>
        <v>212508.62483352341</v>
      </c>
      <c r="R271" s="8"/>
      <c r="S271" s="8"/>
      <c r="T271" s="8">
        <f t="shared" si="187"/>
        <v>2465642.2571527408</v>
      </c>
      <c r="U271" s="8">
        <f t="shared" si="188"/>
        <v>2465642.2571527408</v>
      </c>
      <c r="V271" s="140">
        <f>'Space Support'!M46</f>
        <v>462846.33653167088</v>
      </c>
      <c r="W271" s="268"/>
      <c r="X271" s="8">
        <v>2466717</v>
      </c>
      <c r="Y271" s="8">
        <v>2466717</v>
      </c>
      <c r="AA271" s="8">
        <f t="shared" si="169"/>
        <v>-1074.7428472591564</v>
      </c>
      <c r="AB271" s="8">
        <f t="shared" si="170"/>
        <v>-1074.7428472591564</v>
      </c>
      <c r="AD271" s="272">
        <f t="shared" si="171"/>
        <v>-4.3588758431656723E-4</v>
      </c>
      <c r="AE271" s="272">
        <f t="shared" si="172"/>
        <v>-4.3588758431656723E-4</v>
      </c>
    </row>
    <row r="272" spans="1:41" outlineLevel="1" x14ac:dyDescent="0.2">
      <c r="A272" s="137">
        <v>203634</v>
      </c>
      <c r="B272" s="142" t="str">
        <f>B62</f>
        <v>TSTC-Fort Bend</v>
      </c>
      <c r="C272" s="143">
        <v>454156.5</v>
      </c>
      <c r="D272" s="8"/>
      <c r="E272" s="390">
        <v>193000.5</v>
      </c>
      <c r="F272" s="8">
        <f t="shared" si="173"/>
        <v>261156</v>
      </c>
      <c r="G272" s="8">
        <f t="shared" si="174"/>
        <v>454156.5</v>
      </c>
      <c r="H272" s="8">
        <f t="shared" si="183"/>
        <v>649180.28751389263</v>
      </c>
      <c r="I272" s="8">
        <f t="shared" si="164"/>
        <v>195023.78751389263</v>
      </c>
      <c r="J272" s="148">
        <f t="shared" si="165"/>
        <v>0.42941978704233591</v>
      </c>
      <c r="L272" s="8">
        <f>'Space Support'!D47</f>
        <v>324590.14375694632</v>
      </c>
      <c r="M272" s="8">
        <f>'Space Support'!G47</f>
        <v>324590.14375694632</v>
      </c>
      <c r="N272" s="8">
        <f>L272-P272</f>
        <v>301283.54375694634</v>
      </c>
      <c r="O272" s="8">
        <f>M272-Q272</f>
        <v>299575.4437569463</v>
      </c>
      <c r="P272" s="8">
        <f t="shared" si="186"/>
        <v>23306.600000000002</v>
      </c>
      <c r="Q272" s="8">
        <f t="shared" si="186"/>
        <v>25014.7</v>
      </c>
      <c r="R272" s="8"/>
      <c r="S272" s="8"/>
      <c r="T272" s="8">
        <f>L272+R272</f>
        <v>324590.14375694632</v>
      </c>
      <c r="U272" s="8">
        <f>M272+S272</f>
        <v>324590.14375694632</v>
      </c>
      <c r="V272" s="140">
        <f>'Space Support'!M47</f>
        <v>60931.531521397148</v>
      </c>
      <c r="W272" s="268"/>
      <c r="X272" s="8">
        <v>534488</v>
      </c>
      <c r="Y272" s="8">
        <v>549861</v>
      </c>
      <c r="AA272" s="665">
        <f t="shared" ref="AA272:AB277" si="189">T272-X272</f>
        <v>-209897.85624305368</v>
      </c>
      <c r="AB272" s="665">
        <f t="shared" si="189"/>
        <v>-225270.85624305368</v>
      </c>
      <c r="AC272" s="666"/>
      <c r="AD272" s="667">
        <f t="shared" ref="AD272:AE277" si="190">IFERROR(AA272/T272,0)</f>
        <v>-0.64665505185587391</v>
      </c>
      <c r="AE272" s="667">
        <f t="shared" si="190"/>
        <v>-0.69401631742625214</v>
      </c>
      <c r="AF272" s="690" t="s">
        <v>435</v>
      </c>
      <c r="AG272" s="691"/>
      <c r="AH272" s="691"/>
      <c r="AI272" s="691"/>
      <c r="AJ272" s="691"/>
      <c r="AK272" s="691"/>
      <c r="AL272" s="691"/>
      <c r="AM272" s="691"/>
      <c r="AN272" s="691"/>
      <c r="AO272" s="691"/>
    </row>
    <row r="273" spans="1:41" outlineLevel="1" x14ac:dyDescent="0.2">
      <c r="A273" s="137">
        <v>133965</v>
      </c>
      <c r="B273" s="142" t="str">
        <f t="shared" si="182"/>
        <v>TSTC-North Texas</v>
      </c>
      <c r="C273" s="143">
        <v>626704.80000000005</v>
      </c>
      <c r="D273" s="8"/>
      <c r="E273" s="390">
        <v>139932.79999999999</v>
      </c>
      <c r="F273" s="8">
        <f t="shared" si="173"/>
        <v>486772.00000000006</v>
      </c>
      <c r="G273" s="8">
        <f t="shared" si="174"/>
        <v>626704.80000000005</v>
      </c>
      <c r="H273" s="8">
        <f t="shared" si="183"/>
        <v>200581.46542457555</v>
      </c>
      <c r="I273" s="8">
        <f t="shared" si="164"/>
        <v>-426123.33457542449</v>
      </c>
      <c r="J273" s="148">
        <f t="shared" si="165"/>
        <v>-0.67994266930048164</v>
      </c>
      <c r="L273" s="8">
        <f>'Space Support'!D48</f>
        <v>100290.73271228778</v>
      </c>
      <c r="M273" s="8">
        <f>'Space Support'!G48</f>
        <v>100290.73271228778</v>
      </c>
      <c r="N273" s="8">
        <f>L273-P273</f>
        <v>85490.432712287773</v>
      </c>
      <c r="O273" s="8">
        <f>M273-Q273</f>
        <v>84593.432712287773</v>
      </c>
      <c r="P273" s="8">
        <f t="shared" si="186"/>
        <v>14800.300000000001</v>
      </c>
      <c r="Q273" s="8">
        <f t="shared" si="186"/>
        <v>15697.300000000001</v>
      </c>
      <c r="R273" s="8"/>
      <c r="S273" s="8"/>
      <c r="T273" s="8">
        <f>L273+R273</f>
        <v>100290.73271228778</v>
      </c>
      <c r="U273" s="8">
        <f>M273+S273</f>
        <v>100290.73271228778</v>
      </c>
      <c r="V273" s="140">
        <f>'Space Support'!M48</f>
        <v>18826.412505422857</v>
      </c>
      <c r="W273" s="268"/>
      <c r="X273" s="8">
        <v>233536</v>
      </c>
      <c r="Y273" s="8">
        <v>241609</v>
      </c>
      <c r="AA273" s="665">
        <f t="shared" si="189"/>
        <v>-133245.26728771222</v>
      </c>
      <c r="AB273" s="665">
        <f t="shared" si="189"/>
        <v>-141318.26728771222</v>
      </c>
      <c r="AC273" s="666"/>
      <c r="AD273" s="667">
        <f t="shared" si="190"/>
        <v>-1.3285900270562767</v>
      </c>
      <c r="AE273" s="667">
        <f t="shared" si="190"/>
        <v>-1.4090859989339544</v>
      </c>
      <c r="AF273" s="692"/>
      <c r="AG273" s="691"/>
      <c r="AH273" s="691"/>
      <c r="AI273" s="691"/>
      <c r="AJ273" s="691"/>
      <c r="AK273" s="691"/>
      <c r="AL273" s="691"/>
      <c r="AM273" s="691"/>
      <c r="AN273" s="691"/>
      <c r="AO273" s="691"/>
    </row>
    <row r="274" spans="1:41" outlineLevel="1" x14ac:dyDescent="0.2">
      <c r="A274" s="137">
        <v>36273</v>
      </c>
      <c r="B274" s="142" t="str">
        <f t="shared" si="182"/>
        <v>Lamar-IOT</v>
      </c>
      <c r="C274" s="143">
        <v>2440238</v>
      </c>
      <c r="D274" s="8"/>
      <c r="E274" s="390">
        <v>2095117.5775042058</v>
      </c>
      <c r="F274" s="8">
        <f t="shared" si="173"/>
        <v>345120.42249579425</v>
      </c>
      <c r="G274" s="8">
        <f t="shared" si="174"/>
        <v>2440238</v>
      </c>
      <c r="H274" s="8">
        <f t="shared" si="183"/>
        <v>2623620.0697962781</v>
      </c>
      <c r="I274" s="8">
        <f t="shared" si="164"/>
        <v>183382.06979627814</v>
      </c>
      <c r="J274" s="148">
        <f t="shared" si="165"/>
        <v>7.5149255849748325E-2</v>
      </c>
      <c r="L274" s="8">
        <f>'Space Support'!D49</f>
        <v>1311810.0348981391</v>
      </c>
      <c r="M274" s="8">
        <f>'Space Support'!G49</f>
        <v>1311810.0348981391</v>
      </c>
      <c r="N274" s="8">
        <f t="shared" si="184"/>
        <v>1129326.6348981392</v>
      </c>
      <c r="O274" s="8">
        <f t="shared" si="185"/>
        <v>1129146.734898139</v>
      </c>
      <c r="P274" s="8">
        <f t="shared" si="186"/>
        <v>182483.40000000002</v>
      </c>
      <c r="Q274" s="8">
        <f t="shared" si="186"/>
        <v>182663.30000000002</v>
      </c>
      <c r="R274" s="8"/>
      <c r="S274" s="8"/>
      <c r="T274" s="8">
        <f t="shared" si="187"/>
        <v>1311810.0348981391</v>
      </c>
      <c r="U274" s="8">
        <f t="shared" si="188"/>
        <v>1311810.0348981391</v>
      </c>
      <c r="V274" s="140">
        <f>'Space Support'!M49</f>
        <v>246250.83672082543</v>
      </c>
      <c r="W274" s="268"/>
      <c r="X274" s="8">
        <v>1312366</v>
      </c>
      <c r="Y274" s="8">
        <v>1312366</v>
      </c>
      <c r="AA274" s="8">
        <f t="shared" si="189"/>
        <v>-555.96510186092928</v>
      </c>
      <c r="AB274" s="8">
        <f t="shared" si="189"/>
        <v>-555.96510186092928</v>
      </c>
      <c r="AD274" s="272">
        <f t="shared" si="190"/>
        <v>-4.2381525302487831E-4</v>
      </c>
      <c r="AE274" s="272">
        <f t="shared" si="190"/>
        <v>-4.2381525302487831E-4</v>
      </c>
      <c r="AF274" s="693"/>
      <c r="AG274" s="694"/>
      <c r="AH274" s="694"/>
      <c r="AI274" s="694"/>
      <c r="AJ274" s="694"/>
      <c r="AK274" s="694"/>
      <c r="AL274" s="694"/>
      <c r="AM274" s="694"/>
      <c r="AN274" s="694"/>
      <c r="AO274" s="694"/>
    </row>
    <row r="275" spans="1:41" outlineLevel="1" x14ac:dyDescent="0.2">
      <c r="A275" s="137">
        <v>23582</v>
      </c>
      <c r="B275" s="142" t="str">
        <f t="shared" si="182"/>
        <v>Lamar-Orange</v>
      </c>
      <c r="C275" s="143">
        <v>1709688</v>
      </c>
      <c r="D275" s="8"/>
      <c r="E275" s="390">
        <v>1417212.9798471839</v>
      </c>
      <c r="F275" s="8">
        <f t="shared" si="173"/>
        <v>292475.02015281608</v>
      </c>
      <c r="G275" s="8">
        <f t="shared" si="174"/>
        <v>1709688</v>
      </c>
      <c r="H275" s="8">
        <f t="shared" si="183"/>
        <v>1667572.7780592169</v>
      </c>
      <c r="I275" s="8">
        <f t="shared" si="164"/>
        <v>-42115.221940783085</v>
      </c>
      <c r="J275" s="148">
        <f t="shared" si="165"/>
        <v>-2.4633279253748686E-2</v>
      </c>
      <c r="L275" s="8">
        <f>'Space Support'!D50</f>
        <v>833786.38902960846</v>
      </c>
      <c r="M275" s="8">
        <f>'Space Support'!G50</f>
        <v>833786.38902960846</v>
      </c>
      <c r="N275" s="8">
        <f t="shared" si="184"/>
        <v>695151.28902960848</v>
      </c>
      <c r="O275" s="8">
        <f t="shared" si="185"/>
        <v>695086.28902960848</v>
      </c>
      <c r="P275" s="8">
        <f t="shared" si="186"/>
        <v>138635.1</v>
      </c>
      <c r="Q275" s="8">
        <f t="shared" si="186"/>
        <v>138700.1</v>
      </c>
      <c r="R275" s="8"/>
      <c r="S275" s="8"/>
      <c r="T275" s="8">
        <f t="shared" si="187"/>
        <v>833786.38902960846</v>
      </c>
      <c r="U275" s="8">
        <f t="shared" si="188"/>
        <v>833786.38902960846</v>
      </c>
      <c r="V275" s="140">
        <f>'Space Support'!M50</f>
        <v>156517.01883872211</v>
      </c>
      <c r="W275" s="268"/>
      <c r="X275" s="8">
        <v>834133</v>
      </c>
      <c r="Y275" s="8">
        <v>834133</v>
      </c>
      <c r="AA275" s="8">
        <f t="shared" si="189"/>
        <v>-346.61097039154265</v>
      </c>
      <c r="AB275" s="8">
        <f t="shared" si="189"/>
        <v>-346.61097039154265</v>
      </c>
      <c r="AD275" s="272">
        <f t="shared" si="190"/>
        <v>-4.1570715827460482E-4</v>
      </c>
      <c r="AE275" s="272">
        <f t="shared" si="190"/>
        <v>-4.1570715827460482E-4</v>
      </c>
    </row>
    <row r="276" spans="1:41" ht="15" outlineLevel="1" thickBot="1" x14ac:dyDescent="0.25">
      <c r="A276" s="149">
        <v>23485</v>
      </c>
      <c r="B276" s="129" t="str">
        <f t="shared" si="182"/>
        <v>Lamar-Port Arthur</v>
      </c>
      <c r="C276" s="150">
        <v>2197680</v>
      </c>
      <c r="D276" s="151"/>
      <c r="E276" s="391">
        <v>1902643.5461697171</v>
      </c>
      <c r="F276" s="151">
        <f t="shared" si="173"/>
        <v>295036.4538302829</v>
      </c>
      <c r="G276" s="151">
        <f t="shared" si="174"/>
        <v>2197680</v>
      </c>
      <c r="H276" s="151">
        <f t="shared" si="183"/>
        <v>2434464.2785008159</v>
      </c>
      <c r="I276" s="151">
        <f t="shared" si="164"/>
        <v>236784.27850081585</v>
      </c>
      <c r="J276" s="152">
        <f t="shared" si="165"/>
        <v>0.10774283721962062</v>
      </c>
      <c r="L276" s="151">
        <f>'Space Support'!D51</f>
        <v>1217232.1392504079</v>
      </c>
      <c r="M276" s="151">
        <f>'Space Support'!G51</f>
        <v>1217232.1392504079</v>
      </c>
      <c r="N276" s="151">
        <f t="shared" si="184"/>
        <v>1047327.7392504079</v>
      </c>
      <c r="O276" s="151">
        <f t="shared" si="185"/>
        <v>1046594.1392504079</v>
      </c>
      <c r="P276" s="151">
        <f t="shared" si="186"/>
        <v>169904.40000000002</v>
      </c>
      <c r="Q276" s="151">
        <f t="shared" si="186"/>
        <v>170638</v>
      </c>
      <c r="R276" s="151"/>
      <c r="S276" s="151"/>
      <c r="T276" s="151">
        <f t="shared" si="187"/>
        <v>1217232.1392504079</v>
      </c>
      <c r="U276" s="151">
        <f t="shared" si="188"/>
        <v>1217232.1392504079</v>
      </c>
      <c r="V276" s="140">
        <f>'Space Support'!M51</f>
        <v>228496.82865642058</v>
      </c>
      <c r="W276" s="268"/>
      <c r="X276" s="151">
        <v>1217723</v>
      </c>
      <c r="Y276" s="151">
        <v>1217723</v>
      </c>
      <c r="AA276" s="151">
        <f t="shared" si="189"/>
        <v>-490.86074959207326</v>
      </c>
      <c r="AB276" s="151">
        <f t="shared" si="189"/>
        <v>-490.86074959207326</v>
      </c>
      <c r="AD276" s="273">
        <f t="shared" si="190"/>
        <v>-4.0325976760222055E-4</v>
      </c>
      <c r="AE276" s="273">
        <f t="shared" si="190"/>
        <v>-4.0325976760222055E-4</v>
      </c>
    </row>
    <row r="277" spans="1:41" outlineLevel="1" x14ac:dyDescent="0.2">
      <c r="A277" s="138"/>
      <c r="B277" s="139" t="s">
        <v>1</v>
      </c>
      <c r="C277" s="594">
        <f t="shared" ref="C277:H277" si="191">SUM(C268:C276)</f>
        <v>19488101.300000001</v>
      </c>
      <c r="D277" s="594">
        <f t="shared" si="191"/>
        <v>0</v>
      </c>
      <c r="E277" s="594">
        <f t="shared" si="191"/>
        <v>14246563.903521108</v>
      </c>
      <c r="F277" s="594">
        <f t="shared" si="191"/>
        <v>5241537.3964788951</v>
      </c>
      <c r="G277" s="594">
        <f t="shared" si="191"/>
        <v>19488101.300000001</v>
      </c>
      <c r="H277" s="594">
        <f t="shared" si="191"/>
        <v>19432193.140685536</v>
      </c>
      <c r="I277" s="594">
        <f t="shared" si="164"/>
        <v>-55908.159314464778</v>
      </c>
      <c r="J277" s="141">
        <f t="shared" si="165"/>
        <v>-2.8688356271251922E-3</v>
      </c>
      <c r="L277" s="594">
        <f t="shared" ref="L277:U277" si="192">SUM(L268:L276)</f>
        <v>9716096.570342768</v>
      </c>
      <c r="M277" s="594">
        <f t="shared" si="192"/>
        <v>9716096.570342768</v>
      </c>
      <c r="N277" s="594">
        <f>SUM(N268:N276)</f>
        <v>8756295.8947983813</v>
      </c>
      <c r="O277" s="594">
        <f>SUM(O268:O276)</f>
        <v>8726221.0947983824</v>
      </c>
      <c r="P277" s="594">
        <f t="shared" si="192"/>
        <v>959800.67554438626</v>
      </c>
      <c r="Q277" s="594">
        <f t="shared" si="192"/>
        <v>989875.47554438631</v>
      </c>
      <c r="R277" s="594">
        <f t="shared" si="192"/>
        <v>0</v>
      </c>
      <c r="S277" s="594">
        <f t="shared" si="192"/>
        <v>0</v>
      </c>
      <c r="T277" s="594">
        <f t="shared" si="192"/>
        <v>9716096.570342768</v>
      </c>
      <c r="U277" s="594">
        <f t="shared" si="192"/>
        <v>9716096.570342768</v>
      </c>
      <c r="V277" s="140">
        <f>SUM(V268:V276)</f>
        <v>1823889.7755443926</v>
      </c>
      <c r="W277" s="268"/>
      <c r="X277" s="140">
        <f>SUM(X268:X276)</f>
        <v>10062923</v>
      </c>
      <c r="Y277" s="140">
        <f>SUM(Y268:Y276)</f>
        <v>10086369</v>
      </c>
      <c r="AA277" s="140">
        <f t="shared" si="189"/>
        <v>-346826.42965723202</v>
      </c>
      <c r="AB277" s="140">
        <f t="shared" si="189"/>
        <v>-370272.42965723202</v>
      </c>
      <c r="AD277" s="141">
        <f t="shared" si="190"/>
        <v>-3.5696066537242797E-2</v>
      </c>
      <c r="AE277" s="141">
        <f t="shared" si="190"/>
        <v>-3.8109175529136327E-2</v>
      </c>
    </row>
    <row r="278" spans="1:41" outlineLevel="1" x14ac:dyDescent="0.2">
      <c r="A278" s="138"/>
      <c r="B278" s="139"/>
      <c r="C278" s="594"/>
      <c r="D278" s="594"/>
      <c r="E278" s="594"/>
      <c r="F278" s="594"/>
      <c r="G278" s="594"/>
      <c r="H278" s="594"/>
      <c r="I278" s="594"/>
      <c r="J278" s="141"/>
      <c r="L278" s="594"/>
      <c r="M278" s="594"/>
      <c r="N278" s="594"/>
      <c r="O278" s="594"/>
      <c r="P278" s="594"/>
      <c r="Q278" s="594"/>
      <c r="R278" s="594"/>
      <c r="S278" s="594"/>
      <c r="T278" s="594"/>
      <c r="U278" s="594"/>
      <c r="V278" s="140"/>
      <c r="W278" s="268"/>
      <c r="X278" s="140"/>
      <c r="Y278" s="140"/>
      <c r="AA278" s="140"/>
      <c r="AB278" s="140"/>
      <c r="AD278" s="141"/>
      <c r="AE278" s="141"/>
    </row>
    <row r="279" spans="1:41" ht="15" x14ac:dyDescent="0.2">
      <c r="A279" s="6"/>
      <c r="V279" s="668"/>
      <c r="W279" s="268"/>
      <c r="X279" s="268"/>
      <c r="Y279" s="269"/>
      <c r="AA279" s="268"/>
      <c r="AB279" s="269"/>
      <c r="AE279" s="274"/>
    </row>
    <row r="280" spans="1:41" s="48" customFormat="1" ht="29.25" customHeight="1" thickBot="1" x14ac:dyDescent="0.25">
      <c r="A280" s="702" t="s">
        <v>87</v>
      </c>
      <c r="B280" s="703"/>
      <c r="C280" s="703"/>
      <c r="D280" s="703"/>
      <c r="E280" s="703"/>
      <c r="F280" s="703"/>
      <c r="G280" s="703"/>
      <c r="H280" s="703"/>
      <c r="I280" s="703"/>
      <c r="J280" s="703"/>
      <c r="L280" s="697" t="str">
        <f>A280</f>
        <v>Small Institution Supplement</v>
      </c>
      <c r="M280" s="697"/>
      <c r="N280" s="697"/>
      <c r="O280" s="697"/>
      <c r="P280" s="697"/>
      <c r="Q280" s="697"/>
      <c r="R280" s="697"/>
      <c r="S280" s="697"/>
      <c r="T280" s="697" t="str">
        <f>A280</f>
        <v>Small Institution Supplement</v>
      </c>
      <c r="U280" s="697"/>
      <c r="V280" s="429"/>
      <c r="AD280" s="270"/>
      <c r="AE280" s="270"/>
    </row>
    <row r="281" spans="1:41" outlineLevel="1" x14ac:dyDescent="0.2">
      <c r="A281" s="136">
        <v>3656</v>
      </c>
      <c r="B281" s="145" t="str">
        <f t="shared" ref="B281:B317" si="193">B20</f>
        <v>UT-Arlington</v>
      </c>
      <c r="C281" s="153">
        <v>0</v>
      </c>
      <c r="D281" s="9"/>
      <c r="E281" s="153">
        <v>0</v>
      </c>
      <c r="F281" s="9">
        <f>G281-E281</f>
        <v>0</v>
      </c>
      <c r="G281" s="9">
        <f>C281-D281</f>
        <v>0</v>
      </c>
      <c r="H281" s="9">
        <f>L281+M281</f>
        <v>0</v>
      </c>
      <c r="I281" s="9">
        <f t="shared" ref="I281:I317" si="194">H281-G281</f>
        <v>0</v>
      </c>
      <c r="J281" s="147">
        <f t="shared" ref="J281:J328" si="195">IF(OR(I281=0,G281=0),0,I281/G281)</f>
        <v>0</v>
      </c>
      <c r="L281" s="9">
        <f>SIS!H4</f>
        <v>0</v>
      </c>
      <c r="M281" s="9">
        <f>SIS!I4</f>
        <v>0</v>
      </c>
      <c r="N281" s="9">
        <f>L281-P281</f>
        <v>0</v>
      </c>
      <c r="O281" s="9">
        <f t="shared" ref="O281:O317" si="196">M281-Q281</f>
        <v>0</v>
      </c>
      <c r="P281" s="9"/>
      <c r="Q281" s="9"/>
      <c r="R281" s="9"/>
      <c r="S281" s="9"/>
      <c r="T281" s="9">
        <f t="shared" ref="T281:T317" si="197">L281+R281</f>
        <v>0</v>
      </c>
      <c r="U281" s="9">
        <f t="shared" ref="U281:U317" si="198">M281+S281</f>
        <v>0</v>
      </c>
      <c r="V281" s="240"/>
      <c r="W281" s="245"/>
      <c r="X281" s="9">
        <v>0</v>
      </c>
      <c r="Y281" s="9">
        <v>0</v>
      </c>
      <c r="Z281" s="218"/>
      <c r="AA281" s="9">
        <f>X281-T281</f>
        <v>0</v>
      </c>
      <c r="AB281" s="9">
        <f>Y281-U281</f>
        <v>0</v>
      </c>
      <c r="AD281" s="271">
        <f t="shared" ref="AD281:AD322" si="199">IFERROR(AA281/T281,0)</f>
        <v>0</v>
      </c>
      <c r="AE281" s="271">
        <f t="shared" ref="AE281:AE322" si="200">IFERROR(AB281/U281,0)</f>
        <v>0</v>
      </c>
    </row>
    <row r="282" spans="1:41" outlineLevel="1" x14ac:dyDescent="0.2">
      <c r="A282" s="137">
        <v>3658</v>
      </c>
      <c r="B282" s="142" t="str">
        <f t="shared" si="193"/>
        <v>UT-Austin</v>
      </c>
      <c r="C282" s="143">
        <v>0</v>
      </c>
      <c r="D282" s="8"/>
      <c r="E282" s="143">
        <v>0</v>
      </c>
      <c r="F282" s="8">
        <f t="shared" ref="F282:F317" si="201">G282-E282</f>
        <v>0</v>
      </c>
      <c r="G282" s="8">
        <f t="shared" ref="G282:G317" si="202">C282-D282</f>
        <v>0</v>
      </c>
      <c r="H282" s="8">
        <f t="shared" ref="H282:H317" si="203">L282+M282</f>
        <v>0</v>
      </c>
      <c r="I282" s="8">
        <f t="shared" si="194"/>
        <v>0</v>
      </c>
      <c r="J282" s="148">
        <f t="shared" si="195"/>
        <v>0</v>
      </c>
      <c r="L282" s="8">
        <f>SIS!H5</f>
        <v>0</v>
      </c>
      <c r="M282" s="8">
        <f>SIS!I5</f>
        <v>0</v>
      </c>
      <c r="N282" s="8">
        <f t="shared" ref="N282:N317" si="204">L282-P282</f>
        <v>0</v>
      </c>
      <c r="O282" s="8">
        <f t="shared" si="196"/>
        <v>0</v>
      </c>
      <c r="P282" s="8"/>
      <c r="Q282" s="8"/>
      <c r="R282" s="8"/>
      <c r="S282" s="8"/>
      <c r="T282" s="8">
        <f t="shared" si="197"/>
        <v>0</v>
      </c>
      <c r="U282" s="8">
        <f t="shared" si="198"/>
        <v>0</v>
      </c>
      <c r="V282" s="240"/>
      <c r="W282" s="245"/>
      <c r="X282" s="8">
        <v>0</v>
      </c>
      <c r="Y282" s="8">
        <v>0</v>
      </c>
      <c r="Z282" s="218"/>
      <c r="AA282" s="8">
        <f t="shared" ref="AA282:AA317" si="205">X282-T282</f>
        <v>0</v>
      </c>
      <c r="AB282" s="8">
        <f t="shared" ref="AB282:AB317" si="206">Y282-U282</f>
        <v>0</v>
      </c>
      <c r="AD282" s="272">
        <f t="shared" si="199"/>
        <v>0</v>
      </c>
      <c r="AE282" s="272">
        <f t="shared" si="200"/>
        <v>0</v>
      </c>
    </row>
    <row r="283" spans="1:41" outlineLevel="1" x14ac:dyDescent="0.2">
      <c r="A283" s="137">
        <v>9741</v>
      </c>
      <c r="B283" s="142" t="str">
        <f t="shared" si="193"/>
        <v>UT-Dallas</v>
      </c>
      <c r="C283" s="143">
        <v>0</v>
      </c>
      <c r="D283" s="8"/>
      <c r="E283" s="143">
        <v>0</v>
      </c>
      <c r="F283" s="8">
        <f t="shared" si="201"/>
        <v>0</v>
      </c>
      <c r="G283" s="8">
        <f t="shared" si="202"/>
        <v>0</v>
      </c>
      <c r="H283" s="8">
        <f t="shared" si="203"/>
        <v>0</v>
      </c>
      <c r="I283" s="8">
        <f t="shared" si="194"/>
        <v>0</v>
      </c>
      <c r="J283" s="148">
        <f t="shared" si="195"/>
        <v>0</v>
      </c>
      <c r="L283" s="8">
        <f>SIS!H6</f>
        <v>0</v>
      </c>
      <c r="M283" s="8">
        <f>SIS!I6</f>
        <v>0</v>
      </c>
      <c r="N283" s="8">
        <f t="shared" si="204"/>
        <v>0</v>
      </c>
      <c r="O283" s="8">
        <f t="shared" si="196"/>
        <v>0</v>
      </c>
      <c r="P283" s="8"/>
      <c r="Q283" s="8"/>
      <c r="R283" s="8"/>
      <c r="S283" s="8"/>
      <c r="T283" s="8">
        <f t="shared" si="197"/>
        <v>0</v>
      </c>
      <c r="U283" s="8">
        <f t="shared" si="198"/>
        <v>0</v>
      </c>
      <c r="V283" s="240"/>
      <c r="W283" s="245"/>
      <c r="X283" s="8">
        <v>0</v>
      </c>
      <c r="Y283" s="8">
        <v>0</v>
      </c>
      <c r="Z283" s="218"/>
      <c r="AA283" s="8">
        <f t="shared" si="205"/>
        <v>0</v>
      </c>
      <c r="AB283" s="8">
        <f t="shared" si="206"/>
        <v>0</v>
      </c>
      <c r="AD283" s="272">
        <f t="shared" si="199"/>
        <v>0</v>
      </c>
      <c r="AE283" s="272">
        <f t="shared" si="200"/>
        <v>0</v>
      </c>
    </row>
    <row r="284" spans="1:41" outlineLevel="1" x14ac:dyDescent="0.2">
      <c r="A284" s="137">
        <v>3661</v>
      </c>
      <c r="B284" s="142" t="str">
        <f t="shared" si="193"/>
        <v>UT-El Paso</v>
      </c>
      <c r="C284" s="143">
        <v>0</v>
      </c>
      <c r="D284" s="8"/>
      <c r="E284" s="143">
        <v>0</v>
      </c>
      <c r="F284" s="8">
        <f t="shared" si="201"/>
        <v>0</v>
      </c>
      <c r="G284" s="8">
        <f t="shared" si="202"/>
        <v>0</v>
      </c>
      <c r="H284" s="8">
        <f t="shared" si="203"/>
        <v>0</v>
      </c>
      <c r="I284" s="8">
        <f t="shared" si="194"/>
        <v>0</v>
      </c>
      <c r="J284" s="148">
        <f t="shared" si="195"/>
        <v>0</v>
      </c>
      <c r="L284" s="8">
        <f>SIS!H7</f>
        <v>0</v>
      </c>
      <c r="M284" s="8">
        <f>SIS!I7</f>
        <v>0</v>
      </c>
      <c r="N284" s="8">
        <f t="shared" si="204"/>
        <v>0</v>
      </c>
      <c r="O284" s="8">
        <f t="shared" si="196"/>
        <v>0</v>
      </c>
      <c r="P284" s="8"/>
      <c r="Q284" s="8"/>
      <c r="R284" s="8"/>
      <c r="S284" s="8"/>
      <c r="T284" s="8">
        <f t="shared" si="197"/>
        <v>0</v>
      </c>
      <c r="U284" s="8">
        <f t="shared" si="198"/>
        <v>0</v>
      </c>
      <c r="V284" s="240"/>
      <c r="W284" s="245"/>
      <c r="X284" s="8">
        <v>0</v>
      </c>
      <c r="Y284" s="8">
        <v>0</v>
      </c>
      <c r="Z284" s="218"/>
      <c r="AA284" s="8">
        <f t="shared" si="205"/>
        <v>0</v>
      </c>
      <c r="AB284" s="8">
        <f t="shared" si="206"/>
        <v>0</v>
      </c>
      <c r="AD284" s="272">
        <f t="shared" si="199"/>
        <v>0</v>
      </c>
      <c r="AE284" s="272">
        <f t="shared" si="200"/>
        <v>0</v>
      </c>
    </row>
    <row r="285" spans="1:41" outlineLevel="1" x14ac:dyDescent="0.2">
      <c r="A285" s="137">
        <v>3599</v>
      </c>
      <c r="B285" s="142" t="str">
        <f t="shared" si="193"/>
        <v>UT-Rio Grande Valley</v>
      </c>
      <c r="C285" s="143">
        <v>0</v>
      </c>
      <c r="D285" s="8"/>
      <c r="E285" s="143">
        <v>0</v>
      </c>
      <c r="F285" s="8">
        <f t="shared" si="201"/>
        <v>0</v>
      </c>
      <c r="G285" s="8">
        <f t="shared" si="202"/>
        <v>0</v>
      </c>
      <c r="H285" s="8">
        <f t="shared" si="203"/>
        <v>0</v>
      </c>
      <c r="I285" s="8">
        <f t="shared" si="194"/>
        <v>0</v>
      </c>
      <c r="J285" s="148">
        <f t="shared" si="195"/>
        <v>0</v>
      </c>
      <c r="L285" s="8">
        <f>SIS!H8</f>
        <v>0</v>
      </c>
      <c r="M285" s="8">
        <f>SIS!I8</f>
        <v>0</v>
      </c>
      <c r="N285" s="8">
        <f>L285-P285</f>
        <v>0</v>
      </c>
      <c r="O285" s="8">
        <f>M285-Q285</f>
        <v>0</v>
      </c>
      <c r="P285" s="8"/>
      <c r="Q285" s="8"/>
      <c r="R285" s="8"/>
      <c r="S285" s="8"/>
      <c r="T285" s="8">
        <f t="shared" si="197"/>
        <v>0</v>
      </c>
      <c r="U285" s="8">
        <f t="shared" si="198"/>
        <v>0</v>
      </c>
      <c r="V285" s="240"/>
      <c r="W285" s="267"/>
      <c r="X285" s="8">
        <v>0</v>
      </c>
      <c r="Y285" s="8">
        <v>0</v>
      </c>
      <c r="Z285" s="218"/>
      <c r="AA285" s="8">
        <f t="shared" si="205"/>
        <v>0</v>
      </c>
      <c r="AB285" s="8">
        <f t="shared" si="206"/>
        <v>0</v>
      </c>
      <c r="AD285" s="272">
        <f t="shared" si="199"/>
        <v>0</v>
      </c>
      <c r="AE285" s="272">
        <f t="shared" si="200"/>
        <v>0</v>
      </c>
    </row>
    <row r="286" spans="1:41" outlineLevel="1" x14ac:dyDescent="0.2">
      <c r="A286" s="137">
        <v>9930</v>
      </c>
      <c r="B286" s="142" t="str">
        <f t="shared" si="193"/>
        <v>UT-Permian Basin</v>
      </c>
      <c r="C286" s="143">
        <v>1042800</v>
      </c>
      <c r="D286" s="8"/>
      <c r="E286" s="143">
        <v>1042800</v>
      </c>
      <c r="F286" s="8">
        <f t="shared" si="201"/>
        <v>0</v>
      </c>
      <c r="G286" s="8">
        <f t="shared" si="202"/>
        <v>1042800</v>
      </c>
      <c r="H286" s="8">
        <f t="shared" si="203"/>
        <v>2135456.4895614712</v>
      </c>
      <c r="I286" s="8">
        <f t="shared" si="194"/>
        <v>1092656.4895614712</v>
      </c>
      <c r="J286" s="148">
        <f t="shared" si="195"/>
        <v>1.0478102124678472</v>
      </c>
      <c r="L286" s="8">
        <f>SIS!H9</f>
        <v>1067728.2447807356</v>
      </c>
      <c r="M286" s="8">
        <f>SIS!I9</f>
        <v>1067728.2447807356</v>
      </c>
      <c r="N286" s="8">
        <f t="shared" si="204"/>
        <v>1067728.2447807356</v>
      </c>
      <c r="O286" s="8">
        <f t="shared" si="196"/>
        <v>1067728.2447807356</v>
      </c>
      <c r="P286" s="8"/>
      <c r="Q286" s="8"/>
      <c r="R286" s="8"/>
      <c r="S286" s="8"/>
      <c r="T286" s="8">
        <f t="shared" si="197"/>
        <v>1067728.2447807356</v>
      </c>
      <c r="U286" s="8">
        <f t="shared" si="198"/>
        <v>1067728.2447807356</v>
      </c>
      <c r="V286" s="240"/>
      <c r="W286" s="245"/>
      <c r="X286" s="8">
        <v>1067728</v>
      </c>
      <c r="Y286" s="8">
        <v>1067728</v>
      </c>
      <c r="Z286" s="218"/>
      <c r="AA286" s="8">
        <f t="shared" si="205"/>
        <v>-0.24478073557838798</v>
      </c>
      <c r="AB286" s="8">
        <f t="shared" si="206"/>
        <v>-0.24478073557838798</v>
      </c>
      <c r="AD286" s="272">
        <f t="shared" si="199"/>
        <v>-2.2925377948454963E-7</v>
      </c>
      <c r="AE286" s="272">
        <f t="shared" si="200"/>
        <v>-2.2925377948454963E-7</v>
      </c>
    </row>
    <row r="287" spans="1:41" outlineLevel="1" x14ac:dyDescent="0.2">
      <c r="A287" s="137">
        <v>10115</v>
      </c>
      <c r="B287" s="142" t="str">
        <f t="shared" si="193"/>
        <v>UT-San Antonio</v>
      </c>
      <c r="C287" s="143">
        <v>0</v>
      </c>
      <c r="D287" s="8"/>
      <c r="E287" s="143">
        <v>0</v>
      </c>
      <c r="F287" s="8">
        <f t="shared" si="201"/>
        <v>0</v>
      </c>
      <c r="G287" s="8">
        <f t="shared" si="202"/>
        <v>0</v>
      </c>
      <c r="H287" s="8">
        <f t="shared" si="203"/>
        <v>0</v>
      </c>
      <c r="I287" s="8">
        <f t="shared" si="194"/>
        <v>0</v>
      </c>
      <c r="J287" s="148">
        <f t="shared" si="195"/>
        <v>0</v>
      </c>
      <c r="L287" s="8">
        <f>SIS!H10</f>
        <v>0</v>
      </c>
      <c r="M287" s="8">
        <f>SIS!I10</f>
        <v>0</v>
      </c>
      <c r="N287" s="8">
        <f t="shared" si="204"/>
        <v>0</v>
      </c>
      <c r="O287" s="8">
        <f t="shared" si="196"/>
        <v>0</v>
      </c>
      <c r="P287" s="8"/>
      <c r="Q287" s="8"/>
      <c r="R287" s="8"/>
      <c r="S287" s="8"/>
      <c r="T287" s="8">
        <f t="shared" si="197"/>
        <v>0</v>
      </c>
      <c r="U287" s="8">
        <f t="shared" si="198"/>
        <v>0</v>
      </c>
      <c r="V287" s="240"/>
      <c r="W287" s="245"/>
      <c r="X287" s="8">
        <v>0</v>
      </c>
      <c r="Y287" s="8">
        <v>0</v>
      </c>
      <c r="Z287" s="218"/>
      <c r="AA287" s="8">
        <f t="shared" si="205"/>
        <v>0</v>
      </c>
      <c r="AB287" s="8">
        <f t="shared" si="206"/>
        <v>0</v>
      </c>
      <c r="AD287" s="272">
        <f t="shared" si="199"/>
        <v>0</v>
      </c>
      <c r="AE287" s="272">
        <f t="shared" si="200"/>
        <v>0</v>
      </c>
    </row>
    <row r="288" spans="1:41" outlineLevel="1" x14ac:dyDescent="0.2">
      <c r="A288" s="137">
        <v>11163</v>
      </c>
      <c r="B288" s="142" t="str">
        <f t="shared" si="193"/>
        <v>UT-Tyler</v>
      </c>
      <c r="C288" s="143">
        <v>175200</v>
      </c>
      <c r="D288" s="8"/>
      <c r="E288" s="143">
        <v>175200</v>
      </c>
      <c r="F288" s="8">
        <f t="shared" si="201"/>
        <v>0</v>
      </c>
      <c r="G288" s="8">
        <f t="shared" si="202"/>
        <v>175200</v>
      </c>
      <c r="H288" s="8">
        <f t="shared" si="203"/>
        <v>143669.64542140721</v>
      </c>
      <c r="I288" s="8">
        <f t="shared" si="194"/>
        <v>-31530.354578592785</v>
      </c>
      <c r="J288" s="148">
        <f t="shared" si="195"/>
        <v>-0.17996777727507299</v>
      </c>
      <c r="L288" s="8">
        <f>SIS!H11</f>
        <v>71834.822710703607</v>
      </c>
      <c r="M288" s="8">
        <f>SIS!I11</f>
        <v>71834.822710703607</v>
      </c>
      <c r="N288" s="8">
        <f t="shared" si="204"/>
        <v>71834.822710703607</v>
      </c>
      <c r="O288" s="8">
        <f t="shared" si="196"/>
        <v>71834.822710703607</v>
      </c>
      <c r="P288" s="8"/>
      <c r="Q288" s="8"/>
      <c r="R288" s="8"/>
      <c r="S288" s="8"/>
      <c r="T288" s="8">
        <f t="shared" si="197"/>
        <v>71834.822710703607</v>
      </c>
      <c r="U288" s="8">
        <f t="shared" si="198"/>
        <v>71834.822710703607</v>
      </c>
      <c r="V288" s="240"/>
      <c r="W288" s="245"/>
      <c r="X288" s="8">
        <v>71835</v>
      </c>
      <c r="Y288" s="8">
        <v>71835</v>
      </c>
      <c r="Z288" s="218"/>
      <c r="AA288" s="8">
        <f t="shared" si="205"/>
        <v>0.17728929639270063</v>
      </c>
      <c r="AB288" s="8">
        <f t="shared" si="206"/>
        <v>0.17728929639270063</v>
      </c>
      <c r="AD288" s="272">
        <f t="shared" si="199"/>
        <v>2.4680132796692207E-6</v>
      </c>
      <c r="AE288" s="272">
        <f t="shared" si="200"/>
        <v>2.4680132796692207E-6</v>
      </c>
    </row>
    <row r="289" spans="1:31" outlineLevel="1" x14ac:dyDescent="0.2">
      <c r="A289" s="137">
        <v>3632</v>
      </c>
      <c r="B289" s="144" t="str">
        <f t="shared" si="193"/>
        <v>TAMU</v>
      </c>
      <c r="C289" s="143">
        <v>0</v>
      </c>
      <c r="D289" s="8"/>
      <c r="E289" s="143">
        <v>0</v>
      </c>
      <c r="F289" s="8">
        <f t="shared" si="201"/>
        <v>0</v>
      </c>
      <c r="G289" s="8">
        <f t="shared" si="202"/>
        <v>0</v>
      </c>
      <c r="H289" s="8">
        <f t="shared" si="203"/>
        <v>0</v>
      </c>
      <c r="I289" s="8">
        <f t="shared" si="194"/>
        <v>0</v>
      </c>
      <c r="J289" s="148">
        <f t="shared" si="195"/>
        <v>0</v>
      </c>
      <c r="L289" s="8">
        <f>SIS!H12</f>
        <v>0</v>
      </c>
      <c r="M289" s="8">
        <f>SIS!I12</f>
        <v>0</v>
      </c>
      <c r="N289" s="8">
        <f t="shared" si="204"/>
        <v>0</v>
      </c>
      <c r="O289" s="8">
        <f t="shared" si="196"/>
        <v>0</v>
      </c>
      <c r="P289" s="8"/>
      <c r="Q289" s="8"/>
      <c r="R289" s="8"/>
      <c r="S289" s="8"/>
      <c r="T289" s="8">
        <f t="shared" si="197"/>
        <v>0</v>
      </c>
      <c r="U289" s="8">
        <f t="shared" si="198"/>
        <v>0</v>
      </c>
      <c r="V289" s="240"/>
      <c r="W289" s="245"/>
      <c r="X289" s="8">
        <v>0</v>
      </c>
      <c r="Y289" s="8">
        <v>0</v>
      </c>
      <c r="Z289" s="218"/>
      <c r="AA289" s="8">
        <f t="shared" si="205"/>
        <v>0</v>
      </c>
      <c r="AB289" s="8">
        <f t="shared" si="206"/>
        <v>0</v>
      </c>
      <c r="AD289" s="272">
        <f t="shared" si="199"/>
        <v>0</v>
      </c>
      <c r="AE289" s="272">
        <f t="shared" si="200"/>
        <v>0</v>
      </c>
    </row>
    <row r="290" spans="1:31" outlineLevel="1" x14ac:dyDescent="0.2">
      <c r="A290" s="137">
        <v>10298</v>
      </c>
      <c r="B290" s="142" t="str">
        <f t="shared" si="193"/>
        <v>TAMU-Galveston</v>
      </c>
      <c r="C290" s="143">
        <v>1500000</v>
      </c>
      <c r="D290" s="8"/>
      <c r="E290" s="143">
        <v>1500000</v>
      </c>
      <c r="F290" s="8">
        <f t="shared" si="201"/>
        <v>0</v>
      </c>
      <c r="G290" s="8">
        <f t="shared" si="202"/>
        <v>1500000</v>
      </c>
      <c r="H290" s="8">
        <f t="shared" si="203"/>
        <v>2633132.6632055673</v>
      </c>
      <c r="I290" s="8">
        <f t="shared" si="194"/>
        <v>1133132.6632055673</v>
      </c>
      <c r="J290" s="148">
        <f t="shared" si="195"/>
        <v>0.75542177547037814</v>
      </c>
      <c r="L290" s="8">
        <f>SIS!H13</f>
        <v>1316566.3316027836</v>
      </c>
      <c r="M290" s="8">
        <f>SIS!I13</f>
        <v>1316566.3316027836</v>
      </c>
      <c r="N290" s="8">
        <f t="shared" si="204"/>
        <v>1316566.3316027836</v>
      </c>
      <c r="O290" s="8">
        <f t="shared" si="196"/>
        <v>1316566.3316027836</v>
      </c>
      <c r="P290" s="8"/>
      <c r="Q290" s="8"/>
      <c r="R290" s="8"/>
      <c r="S290" s="8"/>
      <c r="T290" s="8">
        <f t="shared" si="197"/>
        <v>1316566.3316027836</v>
      </c>
      <c r="U290" s="8">
        <f t="shared" si="198"/>
        <v>1316566.3316027836</v>
      </c>
      <c r="V290" s="240"/>
      <c r="W290" s="245"/>
      <c r="X290" s="8">
        <v>1316566</v>
      </c>
      <c r="Y290" s="8">
        <v>1316566</v>
      </c>
      <c r="Z290" s="218"/>
      <c r="AA290" s="8">
        <f t="shared" si="205"/>
        <v>-0.33160278364084661</v>
      </c>
      <c r="AB290" s="8">
        <f t="shared" si="206"/>
        <v>-0.33160278364084661</v>
      </c>
      <c r="AD290" s="272">
        <f t="shared" si="199"/>
        <v>-2.51869408841068E-7</v>
      </c>
      <c r="AE290" s="272">
        <f t="shared" si="200"/>
        <v>-2.51869408841068E-7</v>
      </c>
    </row>
    <row r="291" spans="1:31" outlineLevel="1" x14ac:dyDescent="0.2">
      <c r="A291" s="137">
        <v>3630</v>
      </c>
      <c r="B291" s="142" t="str">
        <f t="shared" si="193"/>
        <v>Prairie View</v>
      </c>
      <c r="C291" s="143">
        <v>371400</v>
      </c>
      <c r="D291" s="8"/>
      <c r="E291" s="143">
        <v>371400</v>
      </c>
      <c r="F291" s="8">
        <f t="shared" si="201"/>
        <v>0</v>
      </c>
      <c r="G291" s="8">
        <f t="shared" si="202"/>
        <v>371400</v>
      </c>
      <c r="H291" s="8">
        <f t="shared" si="203"/>
        <v>206389.16381310063</v>
      </c>
      <c r="I291" s="8">
        <f t="shared" si="194"/>
        <v>-165010.83618689937</v>
      </c>
      <c r="J291" s="148">
        <f t="shared" si="195"/>
        <v>-0.44429412005088681</v>
      </c>
      <c r="L291" s="8">
        <f>SIS!H14</f>
        <v>103194.58190655032</v>
      </c>
      <c r="M291" s="8">
        <f>SIS!I14</f>
        <v>103194.58190655032</v>
      </c>
      <c r="N291" s="8">
        <f t="shared" si="204"/>
        <v>103194.58190655032</v>
      </c>
      <c r="O291" s="8">
        <f t="shared" si="196"/>
        <v>103194.58190655032</v>
      </c>
      <c r="P291" s="8"/>
      <c r="Q291" s="8"/>
      <c r="R291" s="8"/>
      <c r="S291" s="8"/>
      <c r="T291" s="8">
        <f t="shared" si="197"/>
        <v>103194.58190655032</v>
      </c>
      <c r="U291" s="8">
        <f t="shared" si="198"/>
        <v>103194.58190655032</v>
      </c>
      <c r="V291" s="240"/>
      <c r="W291" s="245"/>
      <c r="X291" s="8">
        <v>103195</v>
      </c>
      <c r="Y291" s="8">
        <v>103195</v>
      </c>
      <c r="Z291" s="218"/>
      <c r="AA291" s="8">
        <f t="shared" si="205"/>
        <v>0.4180934496835107</v>
      </c>
      <c r="AB291" s="8">
        <f t="shared" si="206"/>
        <v>0.4180934496835107</v>
      </c>
      <c r="AD291" s="272">
        <f t="shared" si="199"/>
        <v>4.0515058248128052E-6</v>
      </c>
      <c r="AE291" s="272">
        <f t="shared" si="200"/>
        <v>4.0515058248128052E-6</v>
      </c>
    </row>
    <row r="292" spans="1:31" outlineLevel="1" x14ac:dyDescent="0.2">
      <c r="A292" s="137">
        <v>3631</v>
      </c>
      <c r="B292" s="142" t="str">
        <f t="shared" si="193"/>
        <v>Tarleton</v>
      </c>
      <c r="C292" s="143">
        <v>0</v>
      </c>
      <c r="D292" s="8"/>
      <c r="E292" s="143">
        <v>0</v>
      </c>
      <c r="F292" s="8">
        <f t="shared" si="201"/>
        <v>0</v>
      </c>
      <c r="G292" s="8">
        <f t="shared" si="202"/>
        <v>0</v>
      </c>
      <c r="H292" s="8">
        <f t="shared" si="203"/>
        <v>0</v>
      </c>
      <c r="I292" s="8">
        <f t="shared" si="194"/>
        <v>0</v>
      </c>
      <c r="J292" s="148">
        <f t="shared" si="195"/>
        <v>0</v>
      </c>
      <c r="L292" s="8">
        <f>SIS!H15</f>
        <v>0</v>
      </c>
      <c r="M292" s="8">
        <f>SIS!I15</f>
        <v>0</v>
      </c>
      <c r="N292" s="8">
        <f t="shared" si="204"/>
        <v>0</v>
      </c>
      <c r="O292" s="8">
        <f t="shared" si="196"/>
        <v>0</v>
      </c>
      <c r="P292" s="8"/>
      <c r="Q292" s="8"/>
      <c r="R292" s="8"/>
      <c r="S292" s="8"/>
      <c r="T292" s="8">
        <f t="shared" si="197"/>
        <v>0</v>
      </c>
      <c r="U292" s="8">
        <f t="shared" si="198"/>
        <v>0</v>
      </c>
      <c r="V292" s="240"/>
      <c r="W292" s="245"/>
      <c r="X292" s="8">
        <v>0</v>
      </c>
      <c r="Y292" s="8">
        <v>0</v>
      </c>
      <c r="Z292" s="218"/>
      <c r="AA292" s="8">
        <f t="shared" si="205"/>
        <v>0</v>
      </c>
      <c r="AB292" s="8">
        <f t="shared" si="206"/>
        <v>0</v>
      </c>
      <c r="AD292" s="272">
        <f t="shared" si="199"/>
        <v>0</v>
      </c>
      <c r="AE292" s="272">
        <f t="shared" si="200"/>
        <v>0</v>
      </c>
    </row>
    <row r="293" spans="1:31" outlineLevel="1" x14ac:dyDescent="0.2">
      <c r="A293" s="137">
        <v>42295</v>
      </c>
      <c r="B293" s="142" t="str">
        <f t="shared" si="193"/>
        <v>TAMU-Central</v>
      </c>
      <c r="C293" s="143">
        <v>1500000</v>
      </c>
      <c r="D293" s="8"/>
      <c r="E293" s="143">
        <v>1500000</v>
      </c>
      <c r="F293" s="8">
        <f>G293-E293</f>
        <v>0</v>
      </c>
      <c r="G293" s="8">
        <f>C293-D293</f>
        <v>1500000</v>
      </c>
      <c r="H293" s="8">
        <f t="shared" si="203"/>
        <v>2633132.6632055673</v>
      </c>
      <c r="I293" s="8">
        <f t="shared" si="194"/>
        <v>1133132.6632055673</v>
      </c>
      <c r="J293" s="148">
        <f t="shared" si="195"/>
        <v>0.75542177547037814</v>
      </c>
      <c r="L293" s="8">
        <f>SIS!H16</f>
        <v>1316566.3316027836</v>
      </c>
      <c r="M293" s="8">
        <f>SIS!I16</f>
        <v>1316566.3316027836</v>
      </c>
      <c r="N293" s="8">
        <f t="shared" si="204"/>
        <v>1316566.3316027836</v>
      </c>
      <c r="O293" s="8">
        <f t="shared" si="196"/>
        <v>1316566.3316027836</v>
      </c>
      <c r="P293" s="8"/>
      <c r="Q293" s="8"/>
      <c r="R293" s="8"/>
      <c r="S293" s="8"/>
      <c r="T293" s="8">
        <f t="shared" si="197"/>
        <v>1316566.3316027836</v>
      </c>
      <c r="U293" s="8">
        <f t="shared" si="198"/>
        <v>1316566.3316027836</v>
      </c>
      <c r="V293" s="240"/>
      <c r="W293" s="245"/>
      <c r="X293" s="8">
        <v>1316566</v>
      </c>
      <c r="Y293" s="8">
        <v>1316566</v>
      </c>
      <c r="Z293" s="218"/>
      <c r="AA293" s="8">
        <f t="shared" si="205"/>
        <v>-0.33160278364084661</v>
      </c>
      <c r="AB293" s="8">
        <f t="shared" si="206"/>
        <v>-0.33160278364084661</v>
      </c>
      <c r="AD293" s="272">
        <f t="shared" si="199"/>
        <v>-2.51869408841068E-7</v>
      </c>
      <c r="AE293" s="272">
        <f t="shared" si="200"/>
        <v>-2.51869408841068E-7</v>
      </c>
    </row>
    <row r="294" spans="1:31" outlineLevel="1" x14ac:dyDescent="0.2">
      <c r="A294" s="137">
        <v>11161</v>
      </c>
      <c r="B294" s="142" t="str">
        <f t="shared" si="193"/>
        <v>TAMU-CC</v>
      </c>
      <c r="C294" s="143">
        <v>0</v>
      </c>
      <c r="D294" s="8"/>
      <c r="E294" s="143">
        <v>0</v>
      </c>
      <c r="F294" s="8">
        <f t="shared" si="201"/>
        <v>0</v>
      </c>
      <c r="G294" s="8">
        <f t="shared" si="202"/>
        <v>0</v>
      </c>
      <c r="H294" s="8">
        <f t="shared" si="203"/>
        <v>0</v>
      </c>
      <c r="I294" s="8">
        <f t="shared" si="194"/>
        <v>0</v>
      </c>
      <c r="J294" s="148">
        <f t="shared" si="195"/>
        <v>0</v>
      </c>
      <c r="L294" s="8">
        <f>SIS!H17</f>
        <v>0</v>
      </c>
      <c r="M294" s="8">
        <f>SIS!I17</f>
        <v>0</v>
      </c>
      <c r="N294" s="8">
        <f t="shared" si="204"/>
        <v>0</v>
      </c>
      <c r="O294" s="8">
        <f t="shared" si="196"/>
        <v>0</v>
      </c>
      <c r="P294" s="8"/>
      <c r="Q294" s="8"/>
      <c r="R294" s="8"/>
      <c r="S294" s="8"/>
      <c r="T294" s="8">
        <f t="shared" si="197"/>
        <v>0</v>
      </c>
      <c r="U294" s="8">
        <f t="shared" si="198"/>
        <v>0</v>
      </c>
      <c r="V294" s="240"/>
      <c r="W294" s="245"/>
      <c r="X294" s="8">
        <v>0</v>
      </c>
      <c r="Y294" s="8">
        <v>0</v>
      </c>
      <c r="Z294" s="218"/>
      <c r="AA294" s="8">
        <f t="shared" si="205"/>
        <v>0</v>
      </c>
      <c r="AB294" s="8">
        <f t="shared" si="206"/>
        <v>0</v>
      </c>
      <c r="AD294" s="272">
        <f t="shared" si="199"/>
        <v>0</v>
      </c>
      <c r="AE294" s="272">
        <f t="shared" si="200"/>
        <v>0</v>
      </c>
    </row>
    <row r="295" spans="1:31" outlineLevel="1" x14ac:dyDescent="0.2">
      <c r="A295" s="137">
        <v>3639</v>
      </c>
      <c r="B295" s="142" t="str">
        <f t="shared" si="193"/>
        <v>TAMU-Kingsville</v>
      </c>
      <c r="C295" s="143">
        <v>216600</v>
      </c>
      <c r="D295" s="8"/>
      <c r="E295" s="143">
        <v>216600</v>
      </c>
      <c r="F295" s="8">
        <f t="shared" si="201"/>
        <v>0</v>
      </c>
      <c r="G295" s="8">
        <f t="shared" si="202"/>
        <v>216600</v>
      </c>
      <c r="H295" s="8">
        <f t="shared" si="203"/>
        <v>769027.99072130781</v>
      </c>
      <c r="I295" s="8">
        <f t="shared" si="194"/>
        <v>552427.99072130781</v>
      </c>
      <c r="J295" s="148">
        <f t="shared" si="195"/>
        <v>2.5504524040688263</v>
      </c>
      <c r="L295" s="8">
        <f>SIS!H18</f>
        <v>384513.99536065391</v>
      </c>
      <c r="M295" s="8">
        <f>SIS!I18</f>
        <v>384513.99536065391</v>
      </c>
      <c r="N295" s="8">
        <f t="shared" si="204"/>
        <v>384513.99536065391</v>
      </c>
      <c r="O295" s="8">
        <f t="shared" si="196"/>
        <v>384513.99536065391</v>
      </c>
      <c r="P295" s="8"/>
      <c r="Q295" s="8"/>
      <c r="R295" s="8"/>
      <c r="S295" s="8"/>
      <c r="T295" s="8">
        <f t="shared" si="197"/>
        <v>384513.99536065391</v>
      </c>
      <c r="U295" s="8">
        <f t="shared" si="198"/>
        <v>384513.99536065391</v>
      </c>
      <c r="V295" s="240"/>
      <c r="W295" s="245"/>
      <c r="X295" s="8">
        <v>384514</v>
      </c>
      <c r="Y295" s="8">
        <v>384514</v>
      </c>
      <c r="Z295" s="218"/>
      <c r="AA295" s="8">
        <f t="shared" si="205"/>
        <v>4.6393460943363607E-3</v>
      </c>
      <c r="AB295" s="8">
        <f t="shared" si="206"/>
        <v>4.6393460943363607E-3</v>
      </c>
      <c r="AD295" s="272">
        <f t="shared" si="199"/>
        <v>1.2065480451458985E-8</v>
      </c>
      <c r="AE295" s="272">
        <f t="shared" si="200"/>
        <v>1.2065480451458985E-8</v>
      </c>
    </row>
    <row r="296" spans="1:31" outlineLevel="1" x14ac:dyDescent="0.2">
      <c r="A296" s="137">
        <v>42485</v>
      </c>
      <c r="B296" s="142" t="str">
        <f t="shared" si="193"/>
        <v>TAMU-San Antonio</v>
      </c>
      <c r="C296" s="143">
        <v>1357800</v>
      </c>
      <c r="D296" s="8"/>
      <c r="E296" s="143">
        <v>1357800</v>
      </c>
      <c r="F296" s="8">
        <f>G296-E296</f>
        <v>0</v>
      </c>
      <c r="G296" s="8">
        <f>C296-D296</f>
        <v>1357800</v>
      </c>
      <c r="H296" s="8">
        <f t="shared" si="203"/>
        <v>1771452.7394233956</v>
      </c>
      <c r="I296" s="8">
        <f t="shared" si="194"/>
        <v>413652.7394233956</v>
      </c>
      <c r="J296" s="148">
        <f t="shared" si="195"/>
        <v>0.30464924099528323</v>
      </c>
      <c r="L296" s="8">
        <f>SIS!H19</f>
        <v>885726.3697116978</v>
      </c>
      <c r="M296" s="8">
        <f>SIS!I19</f>
        <v>885726.3697116978</v>
      </c>
      <c r="N296" s="8">
        <f t="shared" si="204"/>
        <v>885726.3697116978</v>
      </c>
      <c r="O296" s="8">
        <f t="shared" si="196"/>
        <v>885726.3697116978</v>
      </c>
      <c r="P296" s="8"/>
      <c r="Q296" s="8"/>
      <c r="R296" s="8"/>
      <c r="S296" s="8"/>
      <c r="T296" s="8">
        <f t="shared" si="197"/>
        <v>885726.3697116978</v>
      </c>
      <c r="U296" s="8">
        <f t="shared" si="198"/>
        <v>885726.3697116978</v>
      </c>
      <c r="V296" s="240"/>
      <c r="W296" s="245"/>
      <c r="X296" s="8">
        <v>885726</v>
      </c>
      <c r="Y296" s="8">
        <v>885726</v>
      </c>
      <c r="Z296" s="218"/>
      <c r="AA296" s="8">
        <f t="shared" si="205"/>
        <v>-0.36971169780008495</v>
      </c>
      <c r="AB296" s="8">
        <f t="shared" si="206"/>
        <v>-0.36971169780008495</v>
      </c>
      <c r="AD296" s="272">
        <f t="shared" si="199"/>
        <v>-4.1741073817236057E-7</v>
      </c>
      <c r="AE296" s="272">
        <f t="shared" si="200"/>
        <v>-4.1741073817236057E-7</v>
      </c>
    </row>
    <row r="297" spans="1:31" outlineLevel="1" x14ac:dyDescent="0.2">
      <c r="A297" s="137">
        <v>9651</v>
      </c>
      <c r="B297" s="142" t="str">
        <f t="shared" si="193"/>
        <v>TAMI</v>
      </c>
      <c r="C297" s="143">
        <v>783000</v>
      </c>
      <c r="D297" s="8"/>
      <c r="E297" s="143">
        <v>783000</v>
      </c>
      <c r="F297" s="8">
        <f t="shared" si="201"/>
        <v>0</v>
      </c>
      <c r="G297" s="8">
        <f t="shared" si="202"/>
        <v>783000</v>
      </c>
      <c r="H297" s="8">
        <f t="shared" si="203"/>
        <v>1097798.0061857947</v>
      </c>
      <c r="I297" s="8">
        <f t="shared" si="194"/>
        <v>314798.00618579471</v>
      </c>
      <c r="J297" s="148">
        <f t="shared" si="195"/>
        <v>0.40204087635478253</v>
      </c>
      <c r="L297" s="8">
        <f>SIS!H20</f>
        <v>548899.00309289736</v>
      </c>
      <c r="M297" s="8">
        <f>SIS!I20</f>
        <v>548899.00309289736</v>
      </c>
      <c r="N297" s="8">
        <f t="shared" si="204"/>
        <v>548899.00309289736</v>
      </c>
      <c r="O297" s="8">
        <f t="shared" si="196"/>
        <v>548899.00309289736</v>
      </c>
      <c r="P297" s="8"/>
      <c r="Q297" s="8"/>
      <c r="R297" s="8"/>
      <c r="S297" s="8"/>
      <c r="T297" s="8">
        <f t="shared" si="197"/>
        <v>548899.00309289736</v>
      </c>
      <c r="U297" s="8">
        <f t="shared" si="198"/>
        <v>548899.00309289736</v>
      </c>
      <c r="V297" s="240"/>
      <c r="W297" s="245"/>
      <c r="X297" s="8">
        <v>548899</v>
      </c>
      <c r="Y297" s="8">
        <v>548899</v>
      </c>
      <c r="Z297" s="218"/>
      <c r="AA297" s="8">
        <f t="shared" si="205"/>
        <v>-3.0928973574191332E-3</v>
      </c>
      <c r="AB297" s="8">
        <f t="shared" si="206"/>
        <v>-3.0928973574191332E-3</v>
      </c>
      <c r="AD297" s="272">
        <f t="shared" si="199"/>
        <v>-5.6347294128637391E-9</v>
      </c>
      <c r="AE297" s="272">
        <f t="shared" si="200"/>
        <v>-5.6347294128637391E-9</v>
      </c>
    </row>
    <row r="298" spans="1:31" outlineLevel="1" x14ac:dyDescent="0.2">
      <c r="A298" s="137">
        <v>3665</v>
      </c>
      <c r="B298" s="142" t="str">
        <f t="shared" si="193"/>
        <v>WTAMU</v>
      </c>
      <c r="C298" s="143">
        <v>29700</v>
      </c>
      <c r="D298" s="8"/>
      <c r="E298" s="143">
        <v>29700</v>
      </c>
      <c r="F298" s="8">
        <f t="shared" si="201"/>
        <v>0</v>
      </c>
      <c r="G298" s="8">
        <f t="shared" si="202"/>
        <v>29700</v>
      </c>
      <c r="H298" s="8">
        <f t="shared" si="203"/>
        <v>0</v>
      </c>
      <c r="I298" s="8">
        <f t="shared" si="194"/>
        <v>-29700</v>
      </c>
      <c r="J298" s="148">
        <f t="shared" si="195"/>
        <v>-1</v>
      </c>
      <c r="L298" s="8">
        <f>SIS!H21</f>
        <v>0</v>
      </c>
      <c r="M298" s="8">
        <f>SIS!I21</f>
        <v>0</v>
      </c>
      <c r="N298" s="8">
        <f t="shared" si="204"/>
        <v>0</v>
      </c>
      <c r="O298" s="8">
        <f t="shared" si="196"/>
        <v>0</v>
      </c>
      <c r="P298" s="8"/>
      <c r="Q298" s="8"/>
      <c r="R298" s="8"/>
      <c r="S298" s="8"/>
      <c r="T298" s="8">
        <f t="shared" si="197"/>
        <v>0</v>
      </c>
      <c r="U298" s="8">
        <f t="shared" si="198"/>
        <v>0</v>
      </c>
      <c r="V298" s="240"/>
      <c r="W298" s="245"/>
      <c r="X298" s="8">
        <v>0</v>
      </c>
      <c r="Y298" s="8">
        <v>0</v>
      </c>
      <c r="Z298" s="218"/>
      <c r="AA298" s="8">
        <f t="shared" si="205"/>
        <v>0</v>
      </c>
      <c r="AB298" s="8">
        <f t="shared" si="206"/>
        <v>0</v>
      </c>
      <c r="AD298" s="272">
        <f t="shared" si="199"/>
        <v>0</v>
      </c>
      <c r="AE298" s="272">
        <f t="shared" si="200"/>
        <v>0</v>
      </c>
    </row>
    <row r="299" spans="1:31" outlineLevel="1" x14ac:dyDescent="0.2">
      <c r="A299" s="137">
        <v>3565</v>
      </c>
      <c r="B299" s="142" t="str">
        <f t="shared" si="193"/>
        <v>TAMU-Commerce</v>
      </c>
      <c r="C299" s="143">
        <v>0</v>
      </c>
      <c r="D299" s="8"/>
      <c r="E299" s="143">
        <v>0</v>
      </c>
      <c r="F299" s="8">
        <f t="shared" si="201"/>
        <v>0</v>
      </c>
      <c r="G299" s="8">
        <f t="shared" si="202"/>
        <v>0</v>
      </c>
      <c r="H299" s="8">
        <f t="shared" si="203"/>
        <v>0</v>
      </c>
      <c r="I299" s="8">
        <f t="shared" si="194"/>
        <v>0</v>
      </c>
      <c r="J299" s="148">
        <f t="shared" si="195"/>
        <v>0</v>
      </c>
      <c r="L299" s="8">
        <f>SIS!H22</f>
        <v>0</v>
      </c>
      <c r="M299" s="8">
        <f>SIS!I22</f>
        <v>0</v>
      </c>
      <c r="N299" s="8">
        <f t="shared" si="204"/>
        <v>0</v>
      </c>
      <c r="O299" s="8">
        <f t="shared" si="196"/>
        <v>0</v>
      </c>
      <c r="P299" s="8"/>
      <c r="Q299" s="8"/>
      <c r="R299" s="8"/>
      <c r="S299" s="8"/>
      <c r="T299" s="8">
        <f t="shared" si="197"/>
        <v>0</v>
      </c>
      <c r="U299" s="8">
        <f t="shared" si="198"/>
        <v>0</v>
      </c>
      <c r="V299" s="240"/>
      <c r="W299" s="245"/>
      <c r="X299" s="8">
        <v>0</v>
      </c>
      <c r="Y299" s="8">
        <v>0</v>
      </c>
      <c r="Z299" s="218"/>
      <c r="AA299" s="8">
        <f t="shared" si="205"/>
        <v>0</v>
      </c>
      <c r="AB299" s="8">
        <f t="shared" si="206"/>
        <v>0</v>
      </c>
      <c r="AD299" s="272">
        <f t="shared" si="199"/>
        <v>0</v>
      </c>
      <c r="AE299" s="272">
        <f t="shared" si="200"/>
        <v>0</v>
      </c>
    </row>
    <row r="300" spans="1:31" outlineLevel="1" x14ac:dyDescent="0.2">
      <c r="A300" s="137">
        <v>29269</v>
      </c>
      <c r="B300" s="142" t="str">
        <f t="shared" si="193"/>
        <v>TAMU-Texarkana</v>
      </c>
      <c r="C300" s="143">
        <v>1500000</v>
      </c>
      <c r="D300" s="8"/>
      <c r="E300" s="143">
        <v>1500000</v>
      </c>
      <c r="F300" s="8">
        <f t="shared" si="201"/>
        <v>0</v>
      </c>
      <c r="G300" s="8">
        <f t="shared" si="202"/>
        <v>1500000</v>
      </c>
      <c r="H300" s="8">
        <f t="shared" si="203"/>
        <v>2633132.6632055673</v>
      </c>
      <c r="I300" s="8">
        <f t="shared" si="194"/>
        <v>1133132.6632055673</v>
      </c>
      <c r="J300" s="148">
        <f t="shared" si="195"/>
        <v>0.75542177547037814</v>
      </c>
      <c r="L300" s="8">
        <f>SIS!H23</f>
        <v>1316566.3316027836</v>
      </c>
      <c r="M300" s="8">
        <f>SIS!I23</f>
        <v>1316566.3316027836</v>
      </c>
      <c r="N300" s="8">
        <f t="shared" si="204"/>
        <v>1316566.3316027836</v>
      </c>
      <c r="O300" s="8">
        <f t="shared" si="196"/>
        <v>1316566.3316027836</v>
      </c>
      <c r="P300" s="8"/>
      <c r="Q300" s="8"/>
      <c r="R300" s="8"/>
      <c r="S300" s="8"/>
      <c r="T300" s="8">
        <f t="shared" si="197"/>
        <v>1316566.3316027836</v>
      </c>
      <c r="U300" s="8">
        <f t="shared" si="198"/>
        <v>1316566.3316027836</v>
      </c>
      <c r="V300" s="240"/>
      <c r="W300" s="245"/>
      <c r="X300" s="8">
        <v>1316566</v>
      </c>
      <c r="Y300" s="8">
        <v>1316566</v>
      </c>
      <c r="Z300" s="218"/>
      <c r="AA300" s="8">
        <f t="shared" si="205"/>
        <v>-0.33160278364084661</v>
      </c>
      <c r="AB300" s="8">
        <f t="shared" si="206"/>
        <v>-0.33160278364084661</v>
      </c>
      <c r="AD300" s="272">
        <f t="shared" si="199"/>
        <v>-2.51869408841068E-7</v>
      </c>
      <c r="AE300" s="272">
        <f t="shared" si="200"/>
        <v>-2.51869408841068E-7</v>
      </c>
    </row>
    <row r="301" spans="1:31" outlineLevel="1" x14ac:dyDescent="0.2">
      <c r="A301" s="137">
        <v>3652</v>
      </c>
      <c r="B301" s="142" t="str">
        <f t="shared" si="193"/>
        <v>UH</v>
      </c>
      <c r="C301" s="143">
        <v>0</v>
      </c>
      <c r="D301" s="8"/>
      <c r="E301" s="143">
        <v>0</v>
      </c>
      <c r="F301" s="8">
        <f t="shared" si="201"/>
        <v>0</v>
      </c>
      <c r="G301" s="8">
        <f t="shared" si="202"/>
        <v>0</v>
      </c>
      <c r="H301" s="8">
        <f t="shared" si="203"/>
        <v>0</v>
      </c>
      <c r="I301" s="8">
        <f t="shared" si="194"/>
        <v>0</v>
      </c>
      <c r="J301" s="148">
        <f t="shared" si="195"/>
        <v>0</v>
      </c>
      <c r="L301" s="8">
        <f>SIS!H24</f>
        <v>0</v>
      </c>
      <c r="M301" s="8">
        <f>SIS!I24</f>
        <v>0</v>
      </c>
      <c r="N301" s="8">
        <f t="shared" si="204"/>
        <v>0</v>
      </c>
      <c r="O301" s="8">
        <f t="shared" si="196"/>
        <v>0</v>
      </c>
      <c r="P301" s="8"/>
      <c r="Q301" s="8"/>
      <c r="R301" s="8"/>
      <c r="S301" s="8"/>
      <c r="T301" s="8">
        <f t="shared" si="197"/>
        <v>0</v>
      </c>
      <c r="U301" s="8">
        <f t="shared" si="198"/>
        <v>0</v>
      </c>
      <c r="V301" s="240"/>
      <c r="W301" s="245"/>
      <c r="X301" s="8">
        <v>0</v>
      </c>
      <c r="Y301" s="8">
        <v>0</v>
      </c>
      <c r="Z301" s="218"/>
      <c r="AA301" s="8">
        <f t="shared" si="205"/>
        <v>0</v>
      </c>
      <c r="AB301" s="8">
        <f t="shared" si="206"/>
        <v>0</v>
      </c>
      <c r="AD301" s="272">
        <f t="shared" si="199"/>
        <v>0</v>
      </c>
      <c r="AE301" s="272">
        <f t="shared" si="200"/>
        <v>0</v>
      </c>
    </row>
    <row r="302" spans="1:31" outlineLevel="1" x14ac:dyDescent="0.2">
      <c r="A302" s="137">
        <v>11711</v>
      </c>
      <c r="B302" s="142" t="str">
        <f t="shared" si="193"/>
        <v>UH-Clear Lake</v>
      </c>
      <c r="C302" s="143">
        <v>399300</v>
      </c>
      <c r="D302" s="8"/>
      <c r="E302" s="143">
        <v>399300</v>
      </c>
      <c r="F302" s="8">
        <f t="shared" si="201"/>
        <v>0</v>
      </c>
      <c r="G302" s="8">
        <f t="shared" si="202"/>
        <v>399300</v>
      </c>
      <c r="H302" s="8">
        <f t="shared" si="203"/>
        <v>545805.20821827021</v>
      </c>
      <c r="I302" s="8">
        <f t="shared" si="194"/>
        <v>146505.20821827021</v>
      </c>
      <c r="J302" s="148">
        <f t="shared" si="195"/>
        <v>0.36690510447851293</v>
      </c>
      <c r="L302" s="8">
        <f>SIS!H25</f>
        <v>272902.60410913511</v>
      </c>
      <c r="M302" s="8">
        <f>SIS!I25</f>
        <v>272902.60410913511</v>
      </c>
      <c r="N302" s="8">
        <f t="shared" si="204"/>
        <v>272902.60410913511</v>
      </c>
      <c r="O302" s="8">
        <f t="shared" si="196"/>
        <v>272902.60410913511</v>
      </c>
      <c r="P302" s="8"/>
      <c r="Q302" s="8"/>
      <c r="R302" s="8"/>
      <c r="S302" s="8"/>
      <c r="T302" s="8">
        <f t="shared" si="197"/>
        <v>272902.60410913511</v>
      </c>
      <c r="U302" s="8">
        <f t="shared" si="198"/>
        <v>272902.60410913511</v>
      </c>
      <c r="V302" s="240"/>
      <c r="W302" s="245"/>
      <c r="X302" s="8">
        <v>272903</v>
      </c>
      <c r="Y302" s="8">
        <v>272903</v>
      </c>
      <c r="Z302" s="218"/>
      <c r="AA302" s="8">
        <f t="shared" si="205"/>
        <v>0.39589086489286274</v>
      </c>
      <c r="AB302" s="8">
        <f t="shared" si="206"/>
        <v>0.39589086489286274</v>
      </c>
      <c r="AD302" s="272">
        <f t="shared" si="199"/>
        <v>1.4506672304766429E-6</v>
      </c>
      <c r="AE302" s="272">
        <f t="shared" si="200"/>
        <v>1.4506672304766429E-6</v>
      </c>
    </row>
    <row r="303" spans="1:31" outlineLevel="1" x14ac:dyDescent="0.2">
      <c r="A303" s="137">
        <v>12826</v>
      </c>
      <c r="B303" s="142" t="str">
        <f t="shared" si="193"/>
        <v>UH-Downtown</v>
      </c>
      <c r="C303" s="143">
        <v>0</v>
      </c>
      <c r="D303" s="8"/>
      <c r="E303" s="143">
        <v>0</v>
      </c>
      <c r="F303" s="8">
        <f t="shared" si="201"/>
        <v>0</v>
      </c>
      <c r="G303" s="8">
        <f t="shared" si="202"/>
        <v>0</v>
      </c>
      <c r="H303" s="8">
        <f t="shared" si="203"/>
        <v>0</v>
      </c>
      <c r="I303" s="8">
        <f t="shared" si="194"/>
        <v>0</v>
      </c>
      <c r="J303" s="148">
        <f t="shared" si="195"/>
        <v>0</v>
      </c>
      <c r="L303" s="8">
        <f>SIS!H26</f>
        <v>0</v>
      </c>
      <c r="M303" s="8">
        <f>SIS!I26</f>
        <v>0</v>
      </c>
      <c r="N303" s="8">
        <f t="shared" si="204"/>
        <v>0</v>
      </c>
      <c r="O303" s="8">
        <f t="shared" si="196"/>
        <v>0</v>
      </c>
      <c r="P303" s="8"/>
      <c r="Q303" s="8"/>
      <c r="R303" s="8"/>
      <c r="S303" s="8"/>
      <c r="T303" s="8">
        <f t="shared" si="197"/>
        <v>0</v>
      </c>
      <c r="U303" s="8">
        <f t="shared" si="198"/>
        <v>0</v>
      </c>
      <c r="V303" s="240"/>
      <c r="W303" s="245"/>
      <c r="X303" s="8">
        <v>0</v>
      </c>
      <c r="Y303" s="8">
        <v>0</v>
      </c>
      <c r="Z303" s="218"/>
      <c r="AA303" s="8">
        <f t="shared" si="205"/>
        <v>0</v>
      </c>
      <c r="AB303" s="8">
        <f t="shared" si="206"/>
        <v>0</v>
      </c>
      <c r="AD303" s="272">
        <f t="shared" si="199"/>
        <v>0</v>
      </c>
      <c r="AE303" s="272">
        <f t="shared" si="200"/>
        <v>0</v>
      </c>
    </row>
    <row r="304" spans="1:31" outlineLevel="1" x14ac:dyDescent="0.2">
      <c r="A304" s="137">
        <v>13231</v>
      </c>
      <c r="B304" s="142" t="str">
        <f t="shared" si="193"/>
        <v>UH-Victoria</v>
      </c>
      <c r="C304" s="143">
        <v>1500000</v>
      </c>
      <c r="D304" s="8"/>
      <c r="E304" s="143">
        <v>1500000</v>
      </c>
      <c r="F304" s="8">
        <f t="shared" si="201"/>
        <v>0</v>
      </c>
      <c r="G304" s="8">
        <f t="shared" si="202"/>
        <v>1500000</v>
      </c>
      <c r="H304" s="8">
        <f t="shared" si="203"/>
        <v>2633132.6632055673</v>
      </c>
      <c r="I304" s="8">
        <f t="shared" si="194"/>
        <v>1133132.6632055673</v>
      </c>
      <c r="J304" s="148">
        <f t="shared" si="195"/>
        <v>0.75542177547037814</v>
      </c>
      <c r="L304" s="8">
        <f>SIS!H27</f>
        <v>1316566.3316027836</v>
      </c>
      <c r="M304" s="8">
        <f>SIS!I27</f>
        <v>1316566.3316027836</v>
      </c>
      <c r="N304" s="8">
        <f t="shared" si="204"/>
        <v>1316566.3316027836</v>
      </c>
      <c r="O304" s="8">
        <f t="shared" si="196"/>
        <v>1316566.3316027836</v>
      </c>
      <c r="P304" s="8"/>
      <c r="Q304" s="8"/>
      <c r="R304" s="8"/>
      <c r="S304" s="8"/>
      <c r="T304" s="8">
        <f t="shared" si="197"/>
        <v>1316566.3316027836</v>
      </c>
      <c r="U304" s="8">
        <f t="shared" si="198"/>
        <v>1316566.3316027836</v>
      </c>
      <c r="V304" s="240"/>
      <c r="W304" s="245"/>
      <c r="X304" s="8">
        <v>1316566</v>
      </c>
      <c r="Y304" s="8">
        <v>1316566</v>
      </c>
      <c r="Z304" s="218"/>
      <c r="AA304" s="8">
        <f t="shared" si="205"/>
        <v>-0.33160278364084661</v>
      </c>
      <c r="AB304" s="8">
        <f t="shared" si="206"/>
        <v>-0.33160278364084661</v>
      </c>
      <c r="AD304" s="272">
        <f t="shared" si="199"/>
        <v>-2.51869408841068E-7</v>
      </c>
      <c r="AE304" s="272">
        <f t="shared" si="200"/>
        <v>-2.51869408841068E-7</v>
      </c>
    </row>
    <row r="305" spans="1:31" outlineLevel="1" x14ac:dyDescent="0.2">
      <c r="A305" s="137">
        <v>3592</v>
      </c>
      <c r="B305" s="142" t="str">
        <f t="shared" si="193"/>
        <v>Midwestern</v>
      </c>
      <c r="C305" s="143">
        <v>1295400</v>
      </c>
      <c r="D305" s="8"/>
      <c r="E305" s="143">
        <v>1295400</v>
      </c>
      <c r="F305" s="8">
        <f t="shared" si="201"/>
        <v>0</v>
      </c>
      <c r="G305" s="8">
        <f t="shared" si="202"/>
        <v>1295400</v>
      </c>
      <c r="H305" s="8">
        <f t="shared" si="203"/>
        <v>2169790.2242350602</v>
      </c>
      <c r="I305" s="8">
        <f t="shared" si="194"/>
        <v>874390.22423506016</v>
      </c>
      <c r="J305" s="148">
        <f t="shared" si="195"/>
        <v>0.67499631328937792</v>
      </c>
      <c r="L305" s="8">
        <f>SIS!H28</f>
        <v>1084895.1121175301</v>
      </c>
      <c r="M305" s="8">
        <f>SIS!I28</f>
        <v>1084895.1121175301</v>
      </c>
      <c r="N305" s="8">
        <f t="shared" si="204"/>
        <v>1084895.1121175301</v>
      </c>
      <c r="O305" s="8">
        <f t="shared" si="196"/>
        <v>1084895.1121175301</v>
      </c>
      <c r="P305" s="8"/>
      <c r="Q305" s="8"/>
      <c r="R305" s="8"/>
      <c r="S305" s="8"/>
      <c r="T305" s="8">
        <f t="shared" si="197"/>
        <v>1084895.1121175301</v>
      </c>
      <c r="U305" s="8">
        <f t="shared" si="198"/>
        <v>1084895.1121175301</v>
      </c>
      <c r="V305" s="240"/>
      <c r="W305" s="245"/>
      <c r="X305" s="8">
        <v>1084895</v>
      </c>
      <c r="Y305" s="8">
        <v>1084895</v>
      </c>
      <c r="Z305" s="218"/>
      <c r="AA305" s="8">
        <f t="shared" si="205"/>
        <v>-0.11211753007955849</v>
      </c>
      <c r="AB305" s="8">
        <f t="shared" si="206"/>
        <v>-0.11211753007955849</v>
      </c>
      <c r="AD305" s="272">
        <f t="shared" si="199"/>
        <v>-1.0334411947042899E-7</v>
      </c>
      <c r="AE305" s="272">
        <f t="shared" si="200"/>
        <v>-1.0334411947042899E-7</v>
      </c>
    </row>
    <row r="306" spans="1:31" outlineLevel="1" x14ac:dyDescent="0.2">
      <c r="A306" s="137">
        <v>3594</v>
      </c>
      <c r="B306" s="142" t="str">
        <f t="shared" si="193"/>
        <v>UNT</v>
      </c>
      <c r="C306" s="143">
        <v>0</v>
      </c>
      <c r="D306" s="8"/>
      <c r="E306" s="143">
        <v>0</v>
      </c>
      <c r="F306" s="8">
        <f t="shared" si="201"/>
        <v>0</v>
      </c>
      <c r="G306" s="8">
        <f t="shared" si="202"/>
        <v>0</v>
      </c>
      <c r="H306" s="8">
        <f t="shared" si="203"/>
        <v>0</v>
      </c>
      <c r="I306" s="8">
        <f t="shared" si="194"/>
        <v>0</v>
      </c>
      <c r="J306" s="148">
        <f t="shared" si="195"/>
        <v>0</v>
      </c>
      <c r="L306" s="8">
        <f>SIS!H29</f>
        <v>0</v>
      </c>
      <c r="M306" s="8">
        <f>SIS!I29</f>
        <v>0</v>
      </c>
      <c r="N306" s="8">
        <f t="shared" si="204"/>
        <v>0</v>
      </c>
      <c r="O306" s="8">
        <f t="shared" si="196"/>
        <v>0</v>
      </c>
      <c r="P306" s="8"/>
      <c r="Q306" s="8"/>
      <c r="R306" s="8"/>
      <c r="S306" s="8"/>
      <c r="T306" s="8">
        <f t="shared" si="197"/>
        <v>0</v>
      </c>
      <c r="U306" s="8">
        <f t="shared" si="198"/>
        <v>0</v>
      </c>
      <c r="V306" s="240"/>
      <c r="W306" s="245"/>
      <c r="X306" s="8">
        <v>0</v>
      </c>
      <c r="Y306" s="8">
        <v>0</v>
      </c>
      <c r="Z306" s="218"/>
      <c r="AA306" s="8">
        <f t="shared" si="205"/>
        <v>0</v>
      </c>
      <c r="AB306" s="8">
        <f t="shared" si="206"/>
        <v>0</v>
      </c>
      <c r="AD306" s="272">
        <f t="shared" si="199"/>
        <v>0</v>
      </c>
      <c r="AE306" s="272">
        <f t="shared" si="200"/>
        <v>0</v>
      </c>
    </row>
    <row r="307" spans="1:31" outlineLevel="1" x14ac:dyDescent="0.2">
      <c r="A307" s="137">
        <v>42421</v>
      </c>
      <c r="B307" s="142" t="str">
        <f t="shared" si="193"/>
        <v>UNT-Dallas</v>
      </c>
      <c r="C307" s="143">
        <v>1500000</v>
      </c>
      <c r="D307" s="8"/>
      <c r="E307" s="143">
        <v>1500000</v>
      </c>
      <c r="F307" s="8">
        <f t="shared" si="201"/>
        <v>0</v>
      </c>
      <c r="G307" s="8">
        <f t="shared" si="202"/>
        <v>1500000</v>
      </c>
      <c r="H307" s="8">
        <f t="shared" si="203"/>
        <v>2633132.6632055673</v>
      </c>
      <c r="I307" s="8">
        <f t="shared" si="194"/>
        <v>1133132.6632055673</v>
      </c>
      <c r="J307" s="148">
        <f t="shared" si="195"/>
        <v>0.75542177547037814</v>
      </c>
      <c r="L307" s="8">
        <f>SIS!H30</f>
        <v>1316566.3316027836</v>
      </c>
      <c r="M307" s="8">
        <f>SIS!I30</f>
        <v>1316566.3316027836</v>
      </c>
      <c r="N307" s="8">
        <f t="shared" si="204"/>
        <v>1316566.3316027836</v>
      </c>
      <c r="O307" s="8">
        <f t="shared" si="196"/>
        <v>1316566.3316027836</v>
      </c>
      <c r="P307" s="8"/>
      <c r="Q307" s="8"/>
      <c r="R307" s="8"/>
      <c r="S307" s="8"/>
      <c r="T307" s="8">
        <f t="shared" si="197"/>
        <v>1316566.3316027836</v>
      </c>
      <c r="U307" s="8">
        <f t="shared" si="198"/>
        <v>1316566.3316027836</v>
      </c>
      <c r="V307" s="240"/>
      <c r="W307" s="245"/>
      <c r="X307" s="8">
        <v>1316566</v>
      </c>
      <c r="Y307" s="8">
        <v>1316566</v>
      </c>
      <c r="Z307" s="218"/>
      <c r="AA307" s="8">
        <f t="shared" si="205"/>
        <v>-0.33160278364084661</v>
      </c>
      <c r="AB307" s="8">
        <f t="shared" si="206"/>
        <v>-0.33160278364084661</v>
      </c>
      <c r="AD307" s="272">
        <f t="shared" si="199"/>
        <v>-2.51869408841068E-7</v>
      </c>
      <c r="AE307" s="272">
        <f t="shared" si="200"/>
        <v>-2.51869408841068E-7</v>
      </c>
    </row>
    <row r="308" spans="1:31" outlineLevel="1" x14ac:dyDescent="0.2">
      <c r="A308" s="137">
        <v>3624</v>
      </c>
      <c r="B308" s="142" t="str">
        <f t="shared" si="193"/>
        <v>SFA</v>
      </c>
      <c r="C308" s="143">
        <v>0</v>
      </c>
      <c r="D308" s="8"/>
      <c r="E308" s="143">
        <v>0</v>
      </c>
      <c r="F308" s="8">
        <f t="shared" si="201"/>
        <v>0</v>
      </c>
      <c r="G308" s="8">
        <f t="shared" si="202"/>
        <v>0</v>
      </c>
      <c r="H308" s="8">
        <f t="shared" si="203"/>
        <v>0</v>
      </c>
      <c r="I308" s="8">
        <f t="shared" si="194"/>
        <v>0</v>
      </c>
      <c r="J308" s="148">
        <f t="shared" si="195"/>
        <v>0</v>
      </c>
      <c r="L308" s="8">
        <f>SIS!H31</f>
        <v>0</v>
      </c>
      <c r="M308" s="8">
        <f>SIS!I31</f>
        <v>0</v>
      </c>
      <c r="N308" s="8">
        <f t="shared" si="204"/>
        <v>0</v>
      </c>
      <c r="O308" s="8">
        <f t="shared" si="196"/>
        <v>0</v>
      </c>
      <c r="P308" s="8"/>
      <c r="Q308" s="8"/>
      <c r="R308" s="8"/>
      <c r="S308" s="8"/>
      <c r="T308" s="8">
        <f t="shared" si="197"/>
        <v>0</v>
      </c>
      <c r="U308" s="8">
        <f t="shared" si="198"/>
        <v>0</v>
      </c>
      <c r="V308" s="240"/>
      <c r="W308" s="245"/>
      <c r="X308" s="8">
        <v>0</v>
      </c>
      <c r="Y308" s="8">
        <v>0</v>
      </c>
      <c r="Z308" s="218"/>
      <c r="AA308" s="8">
        <f t="shared" si="205"/>
        <v>0</v>
      </c>
      <c r="AB308" s="8">
        <f t="shared" si="206"/>
        <v>0</v>
      </c>
      <c r="AD308" s="272">
        <f t="shared" si="199"/>
        <v>0</v>
      </c>
      <c r="AE308" s="272">
        <f t="shared" si="200"/>
        <v>0</v>
      </c>
    </row>
    <row r="309" spans="1:31" outlineLevel="1" x14ac:dyDescent="0.2">
      <c r="A309" s="137">
        <v>3642</v>
      </c>
      <c r="B309" s="142" t="str">
        <f t="shared" si="193"/>
        <v>TSU</v>
      </c>
      <c r="C309" s="143">
        <v>341400</v>
      </c>
      <c r="D309" s="8"/>
      <c r="E309" s="143">
        <v>341400</v>
      </c>
      <c r="F309" s="8">
        <f t="shared" si="201"/>
        <v>0</v>
      </c>
      <c r="G309" s="8">
        <f t="shared" si="202"/>
        <v>341400</v>
      </c>
      <c r="H309" s="8">
        <f t="shared" si="203"/>
        <v>141135.91074781836</v>
      </c>
      <c r="I309" s="8">
        <f t="shared" si="194"/>
        <v>-200264.08925218164</v>
      </c>
      <c r="J309" s="148">
        <f t="shared" si="195"/>
        <v>-0.58659662932683554</v>
      </c>
      <c r="L309" s="8">
        <f>SIS!H32</f>
        <v>70567.955373909179</v>
      </c>
      <c r="M309" s="8">
        <f>SIS!I32</f>
        <v>70567.955373909179</v>
      </c>
      <c r="N309" s="8">
        <f t="shared" si="204"/>
        <v>70567.955373909179</v>
      </c>
      <c r="O309" s="8">
        <f t="shared" si="196"/>
        <v>70567.955373909179</v>
      </c>
      <c r="P309" s="8"/>
      <c r="Q309" s="8"/>
      <c r="R309" s="8"/>
      <c r="S309" s="8"/>
      <c r="T309" s="8">
        <f t="shared" si="197"/>
        <v>70567.955373909179</v>
      </c>
      <c r="U309" s="8">
        <f t="shared" si="198"/>
        <v>70567.955373909179</v>
      </c>
      <c r="V309" s="240"/>
      <c r="W309" s="245"/>
      <c r="X309" s="8">
        <v>70568</v>
      </c>
      <c r="Y309" s="8">
        <v>70568</v>
      </c>
      <c r="Z309" s="218"/>
      <c r="AA309" s="8">
        <f t="shared" si="205"/>
        <v>4.4626090821111575E-2</v>
      </c>
      <c r="AB309" s="8">
        <f t="shared" si="206"/>
        <v>4.4626090821111575E-2</v>
      </c>
      <c r="AD309" s="272">
        <f t="shared" si="199"/>
        <v>6.3238463669036683E-7</v>
      </c>
      <c r="AE309" s="272">
        <f t="shared" si="200"/>
        <v>6.3238463669036683E-7</v>
      </c>
    </row>
    <row r="310" spans="1:31" outlineLevel="1" x14ac:dyDescent="0.2">
      <c r="A310" s="137">
        <v>3644</v>
      </c>
      <c r="B310" s="142" t="str">
        <f t="shared" si="193"/>
        <v>TTU</v>
      </c>
      <c r="C310" s="143">
        <v>0</v>
      </c>
      <c r="D310" s="8"/>
      <c r="E310" s="143">
        <v>0</v>
      </c>
      <c r="F310" s="8">
        <f t="shared" si="201"/>
        <v>0</v>
      </c>
      <c r="G310" s="8">
        <f t="shared" si="202"/>
        <v>0</v>
      </c>
      <c r="H310" s="8">
        <f t="shared" si="203"/>
        <v>0</v>
      </c>
      <c r="I310" s="8">
        <f t="shared" si="194"/>
        <v>0</v>
      </c>
      <c r="J310" s="148">
        <f t="shared" si="195"/>
        <v>0</v>
      </c>
      <c r="L310" s="8">
        <f>SIS!H33</f>
        <v>0</v>
      </c>
      <c r="M310" s="8">
        <f>SIS!I33</f>
        <v>0</v>
      </c>
      <c r="N310" s="8">
        <f t="shared" si="204"/>
        <v>0</v>
      </c>
      <c r="O310" s="8">
        <f t="shared" si="196"/>
        <v>0</v>
      </c>
      <c r="P310" s="8"/>
      <c r="Q310" s="8"/>
      <c r="R310" s="8"/>
      <c r="S310" s="8"/>
      <c r="T310" s="8">
        <f t="shared" si="197"/>
        <v>0</v>
      </c>
      <c r="U310" s="8">
        <f t="shared" si="198"/>
        <v>0</v>
      </c>
      <c r="V310" s="240"/>
      <c r="W310" s="245"/>
      <c r="X310" s="8">
        <v>0</v>
      </c>
      <c r="Y310" s="8">
        <v>0</v>
      </c>
      <c r="Z310" s="218"/>
      <c r="AA310" s="8">
        <f t="shared" si="205"/>
        <v>0</v>
      </c>
      <c r="AB310" s="8">
        <f t="shared" si="206"/>
        <v>0</v>
      </c>
      <c r="AD310" s="272">
        <f t="shared" si="199"/>
        <v>0</v>
      </c>
      <c r="AE310" s="272">
        <f t="shared" si="200"/>
        <v>0</v>
      </c>
    </row>
    <row r="311" spans="1:31" outlineLevel="1" x14ac:dyDescent="0.2">
      <c r="A311" s="137">
        <v>3541</v>
      </c>
      <c r="B311" s="142" t="str">
        <f t="shared" si="193"/>
        <v>Angelo</v>
      </c>
      <c r="C311" s="143">
        <v>157500</v>
      </c>
      <c r="D311" s="8"/>
      <c r="E311" s="143">
        <v>157500</v>
      </c>
      <c r="F311" s="8">
        <f t="shared" si="201"/>
        <v>0</v>
      </c>
      <c r="G311" s="8">
        <f t="shared" si="202"/>
        <v>157500</v>
      </c>
      <c r="H311" s="8">
        <f t="shared" si="203"/>
        <v>0</v>
      </c>
      <c r="I311" s="8">
        <f t="shared" si="194"/>
        <v>-157500</v>
      </c>
      <c r="J311" s="148">
        <f t="shared" si="195"/>
        <v>-1</v>
      </c>
      <c r="L311" s="8">
        <f>SIS!H34</f>
        <v>0</v>
      </c>
      <c r="M311" s="8">
        <f>SIS!I34</f>
        <v>0</v>
      </c>
      <c r="N311" s="8">
        <f t="shared" si="204"/>
        <v>0</v>
      </c>
      <c r="O311" s="8">
        <f t="shared" si="196"/>
        <v>0</v>
      </c>
      <c r="P311" s="8"/>
      <c r="Q311" s="8"/>
      <c r="R311" s="8"/>
      <c r="S311" s="8"/>
      <c r="T311" s="8">
        <f t="shared" si="197"/>
        <v>0</v>
      </c>
      <c r="U311" s="8">
        <f t="shared" si="198"/>
        <v>0</v>
      </c>
      <c r="V311" s="240"/>
      <c r="W311" s="245"/>
      <c r="X311" s="8">
        <v>0</v>
      </c>
      <c r="Y311" s="8">
        <v>0</v>
      </c>
      <c r="Z311" s="218"/>
      <c r="AA311" s="8">
        <f t="shared" si="205"/>
        <v>0</v>
      </c>
      <c r="AB311" s="8">
        <f t="shared" si="206"/>
        <v>0</v>
      </c>
      <c r="AD311" s="272">
        <f t="shared" si="199"/>
        <v>0</v>
      </c>
      <c r="AE311" s="272">
        <f t="shared" si="200"/>
        <v>0</v>
      </c>
    </row>
    <row r="312" spans="1:31" outlineLevel="1" x14ac:dyDescent="0.2">
      <c r="A312" s="137">
        <v>3646</v>
      </c>
      <c r="B312" s="142" t="str">
        <f t="shared" si="193"/>
        <v>TWU</v>
      </c>
      <c r="C312" s="143">
        <v>0</v>
      </c>
      <c r="D312" s="8"/>
      <c r="E312" s="143">
        <v>0</v>
      </c>
      <c r="F312" s="8">
        <f t="shared" si="201"/>
        <v>0</v>
      </c>
      <c r="G312" s="8">
        <f t="shared" si="202"/>
        <v>0</v>
      </c>
      <c r="H312" s="8">
        <f t="shared" si="203"/>
        <v>0</v>
      </c>
      <c r="I312" s="8">
        <f t="shared" si="194"/>
        <v>0</v>
      </c>
      <c r="J312" s="148">
        <f t="shared" si="195"/>
        <v>0</v>
      </c>
      <c r="L312" s="8">
        <f>SIS!H35</f>
        <v>0</v>
      </c>
      <c r="M312" s="8">
        <f>SIS!I35</f>
        <v>0</v>
      </c>
      <c r="N312" s="8">
        <f t="shared" si="204"/>
        <v>0</v>
      </c>
      <c r="O312" s="8">
        <f t="shared" si="196"/>
        <v>0</v>
      </c>
      <c r="P312" s="8"/>
      <c r="Q312" s="8"/>
      <c r="R312" s="8"/>
      <c r="S312" s="8"/>
      <c r="T312" s="8">
        <f t="shared" si="197"/>
        <v>0</v>
      </c>
      <c r="U312" s="8">
        <f t="shared" si="198"/>
        <v>0</v>
      </c>
      <c r="V312" s="240"/>
      <c r="W312" s="245"/>
      <c r="X312" s="8">
        <v>0</v>
      </c>
      <c r="Y312" s="8">
        <v>0</v>
      </c>
      <c r="Z312" s="218"/>
      <c r="AA312" s="8">
        <f t="shared" si="205"/>
        <v>0</v>
      </c>
      <c r="AB312" s="8">
        <f t="shared" si="206"/>
        <v>0</v>
      </c>
      <c r="AD312" s="272">
        <f t="shared" si="199"/>
        <v>0</v>
      </c>
      <c r="AE312" s="272">
        <f t="shared" si="200"/>
        <v>0</v>
      </c>
    </row>
    <row r="313" spans="1:31" outlineLevel="1" x14ac:dyDescent="0.2">
      <c r="A313" s="137">
        <v>3581</v>
      </c>
      <c r="B313" s="142" t="str">
        <f t="shared" si="193"/>
        <v>Lamar</v>
      </c>
      <c r="C313" s="143">
        <v>0</v>
      </c>
      <c r="D313" s="8"/>
      <c r="E313" s="143">
        <v>0</v>
      </c>
      <c r="F313" s="8">
        <f t="shared" si="201"/>
        <v>0</v>
      </c>
      <c r="G313" s="8">
        <f t="shared" si="202"/>
        <v>0</v>
      </c>
      <c r="H313" s="8">
        <f t="shared" si="203"/>
        <v>0</v>
      </c>
      <c r="I313" s="8">
        <f t="shared" si="194"/>
        <v>0</v>
      </c>
      <c r="J313" s="148">
        <f t="shared" si="195"/>
        <v>0</v>
      </c>
      <c r="L313" s="8">
        <f>SIS!H36</f>
        <v>0</v>
      </c>
      <c r="M313" s="8">
        <f>SIS!I36</f>
        <v>0</v>
      </c>
      <c r="N313" s="8">
        <f t="shared" si="204"/>
        <v>0</v>
      </c>
      <c r="O313" s="8">
        <f t="shared" si="196"/>
        <v>0</v>
      </c>
      <c r="P313" s="8"/>
      <c r="Q313" s="8"/>
      <c r="R313" s="8"/>
      <c r="S313" s="8"/>
      <c r="T313" s="8">
        <f t="shared" si="197"/>
        <v>0</v>
      </c>
      <c r="U313" s="8">
        <f t="shared" si="198"/>
        <v>0</v>
      </c>
      <c r="V313" s="240"/>
      <c r="W313" s="245"/>
      <c r="X313" s="8">
        <v>0</v>
      </c>
      <c r="Y313" s="8">
        <v>0</v>
      </c>
      <c r="Z313" s="218"/>
      <c r="AA313" s="8">
        <f t="shared" si="205"/>
        <v>0</v>
      </c>
      <c r="AB313" s="8">
        <f t="shared" si="206"/>
        <v>0</v>
      </c>
      <c r="AD313" s="272">
        <f t="shared" si="199"/>
        <v>0</v>
      </c>
      <c r="AE313" s="272">
        <f t="shared" si="200"/>
        <v>0</v>
      </c>
    </row>
    <row r="314" spans="1:31" outlineLevel="1" x14ac:dyDescent="0.2">
      <c r="A314" s="137">
        <v>3606</v>
      </c>
      <c r="B314" s="142" t="str">
        <f t="shared" si="193"/>
        <v>Sam Houston</v>
      </c>
      <c r="C314" s="143">
        <v>0</v>
      </c>
      <c r="D314" s="8"/>
      <c r="E314" s="143">
        <v>0</v>
      </c>
      <c r="F314" s="8">
        <f t="shared" si="201"/>
        <v>0</v>
      </c>
      <c r="G314" s="8">
        <f t="shared" si="202"/>
        <v>0</v>
      </c>
      <c r="H314" s="8">
        <f t="shared" si="203"/>
        <v>0</v>
      </c>
      <c r="I314" s="8">
        <f t="shared" si="194"/>
        <v>0</v>
      </c>
      <c r="J314" s="148">
        <f t="shared" si="195"/>
        <v>0</v>
      </c>
      <c r="L314" s="8">
        <f>SIS!H37</f>
        <v>0</v>
      </c>
      <c r="M314" s="8">
        <f>SIS!I37</f>
        <v>0</v>
      </c>
      <c r="N314" s="8">
        <f t="shared" si="204"/>
        <v>0</v>
      </c>
      <c r="O314" s="8">
        <f t="shared" si="196"/>
        <v>0</v>
      </c>
      <c r="P314" s="8"/>
      <c r="Q314" s="8"/>
      <c r="R314" s="8"/>
      <c r="S314" s="8"/>
      <c r="T314" s="8">
        <f t="shared" si="197"/>
        <v>0</v>
      </c>
      <c r="U314" s="8">
        <f t="shared" si="198"/>
        <v>0</v>
      </c>
      <c r="V314" s="240"/>
      <c r="W314" s="245"/>
      <c r="X314" s="8">
        <v>0</v>
      </c>
      <c r="Y314" s="8">
        <v>0</v>
      </c>
      <c r="Z314" s="218"/>
      <c r="AA314" s="8">
        <f t="shared" si="205"/>
        <v>0</v>
      </c>
      <c r="AB314" s="8">
        <f t="shared" si="206"/>
        <v>0</v>
      </c>
      <c r="AD314" s="272">
        <f t="shared" si="199"/>
        <v>0</v>
      </c>
      <c r="AE314" s="272">
        <f t="shared" si="200"/>
        <v>0</v>
      </c>
    </row>
    <row r="315" spans="1:31" outlineLevel="1" x14ac:dyDescent="0.2">
      <c r="A315" s="137">
        <v>3615</v>
      </c>
      <c r="B315" s="142" t="str">
        <f t="shared" si="193"/>
        <v>TXST</v>
      </c>
      <c r="C315" s="143">
        <v>0</v>
      </c>
      <c r="D315" s="8"/>
      <c r="E315" s="143">
        <v>0</v>
      </c>
      <c r="F315" s="8">
        <f t="shared" si="201"/>
        <v>0</v>
      </c>
      <c r="G315" s="8">
        <f t="shared" si="202"/>
        <v>0</v>
      </c>
      <c r="H315" s="8">
        <f t="shared" si="203"/>
        <v>0</v>
      </c>
      <c r="I315" s="8">
        <f t="shared" si="194"/>
        <v>0</v>
      </c>
      <c r="J315" s="148">
        <f t="shared" si="195"/>
        <v>0</v>
      </c>
      <c r="L315" s="8">
        <f>SIS!H38</f>
        <v>0</v>
      </c>
      <c r="M315" s="8">
        <f>SIS!I38</f>
        <v>0</v>
      </c>
      <c r="N315" s="8">
        <f t="shared" si="204"/>
        <v>0</v>
      </c>
      <c r="O315" s="8">
        <f t="shared" si="196"/>
        <v>0</v>
      </c>
      <c r="P315" s="8"/>
      <c r="Q315" s="8"/>
      <c r="R315" s="8"/>
      <c r="S315" s="8"/>
      <c r="T315" s="8">
        <f t="shared" si="197"/>
        <v>0</v>
      </c>
      <c r="U315" s="8">
        <f t="shared" si="198"/>
        <v>0</v>
      </c>
      <c r="V315" s="240"/>
      <c r="W315" s="245"/>
      <c r="X315" s="8">
        <v>0</v>
      </c>
      <c r="Y315" s="8">
        <v>0</v>
      </c>
      <c r="Z315" s="218"/>
      <c r="AA315" s="8">
        <f t="shared" si="205"/>
        <v>0</v>
      </c>
      <c r="AB315" s="8">
        <f t="shared" si="206"/>
        <v>0</v>
      </c>
      <c r="AD315" s="272">
        <f t="shared" si="199"/>
        <v>0</v>
      </c>
      <c r="AE315" s="272">
        <f t="shared" si="200"/>
        <v>0</v>
      </c>
    </row>
    <row r="316" spans="1:31" outlineLevel="1" x14ac:dyDescent="0.2">
      <c r="A316" s="137">
        <v>3625</v>
      </c>
      <c r="B316" s="142" t="str">
        <f t="shared" si="193"/>
        <v>Sul Ross</v>
      </c>
      <c r="C316" s="143">
        <v>1500000</v>
      </c>
      <c r="D316" s="8"/>
      <c r="E316" s="143">
        <v>1500000</v>
      </c>
      <c r="F316" s="8">
        <f t="shared" si="201"/>
        <v>0</v>
      </c>
      <c r="G316" s="8">
        <f t="shared" si="202"/>
        <v>1500000</v>
      </c>
      <c r="H316" s="8">
        <f t="shared" si="203"/>
        <v>2633132.6632055673</v>
      </c>
      <c r="I316" s="8">
        <f t="shared" si="194"/>
        <v>1133132.6632055673</v>
      </c>
      <c r="J316" s="148">
        <f t="shared" si="195"/>
        <v>0.75542177547037814</v>
      </c>
      <c r="L316" s="8">
        <f>SIS!H39</f>
        <v>1316566.3316027836</v>
      </c>
      <c r="M316" s="8">
        <f>SIS!I39</f>
        <v>1316566.3316027836</v>
      </c>
      <c r="N316" s="8">
        <f t="shared" si="204"/>
        <v>1316566.3316027836</v>
      </c>
      <c r="O316" s="8">
        <f t="shared" si="196"/>
        <v>1316566.3316027836</v>
      </c>
      <c r="P316" s="8"/>
      <c r="Q316" s="8"/>
      <c r="R316" s="8"/>
      <c r="S316" s="8"/>
      <c r="T316" s="8">
        <f t="shared" si="197"/>
        <v>1316566.3316027836</v>
      </c>
      <c r="U316" s="8">
        <f t="shared" si="198"/>
        <v>1316566.3316027836</v>
      </c>
      <c r="V316" s="240"/>
      <c r="W316" s="245"/>
      <c r="X316" s="8">
        <v>1316566</v>
      </c>
      <c r="Y316" s="8">
        <v>1316566</v>
      </c>
      <c r="Z316" s="218"/>
      <c r="AA316" s="8">
        <f t="shared" si="205"/>
        <v>-0.33160278364084661</v>
      </c>
      <c r="AB316" s="8">
        <f t="shared" si="206"/>
        <v>-0.33160278364084661</v>
      </c>
      <c r="AD316" s="272">
        <f t="shared" si="199"/>
        <v>-2.51869408841068E-7</v>
      </c>
      <c r="AE316" s="272">
        <f t="shared" si="200"/>
        <v>-2.51869408841068E-7</v>
      </c>
    </row>
    <row r="317" spans="1:31" ht="15" outlineLevel="1" thickBot="1" x14ac:dyDescent="0.25">
      <c r="A317" s="149">
        <v>20</v>
      </c>
      <c r="B317" s="129" t="str">
        <f t="shared" si="193"/>
        <v>Sul Ross-Rio Grande</v>
      </c>
      <c r="C317" s="150">
        <v>1500000</v>
      </c>
      <c r="D317" s="151"/>
      <c r="E317" s="150">
        <v>1500000</v>
      </c>
      <c r="F317" s="151">
        <f t="shared" si="201"/>
        <v>0</v>
      </c>
      <c r="G317" s="151">
        <f t="shared" si="202"/>
        <v>1500000</v>
      </c>
      <c r="H317" s="151">
        <f t="shared" si="203"/>
        <v>2633132.6632055673</v>
      </c>
      <c r="I317" s="151">
        <f t="shared" si="194"/>
        <v>1133132.6632055673</v>
      </c>
      <c r="J317" s="152">
        <f t="shared" si="195"/>
        <v>0.75542177547037814</v>
      </c>
      <c r="L317" s="151">
        <f>SIS!H40</f>
        <v>1316566.3316027836</v>
      </c>
      <c r="M317" s="151">
        <f>SIS!I40</f>
        <v>1316566.3316027836</v>
      </c>
      <c r="N317" s="151">
        <f t="shared" si="204"/>
        <v>1316566.3316027836</v>
      </c>
      <c r="O317" s="151">
        <f t="shared" si="196"/>
        <v>1316566.3316027836</v>
      </c>
      <c r="P317" s="151"/>
      <c r="Q317" s="151"/>
      <c r="R317" s="151"/>
      <c r="S317" s="151"/>
      <c r="T317" s="151">
        <f t="shared" si="197"/>
        <v>1316566.3316027836</v>
      </c>
      <c r="U317" s="151">
        <f t="shared" si="198"/>
        <v>1316566.3316027836</v>
      </c>
      <c r="V317" s="140"/>
      <c r="W317" s="245"/>
      <c r="X317" s="151">
        <v>1316566</v>
      </c>
      <c r="Y317" s="151">
        <v>1316566</v>
      </c>
      <c r="Z317" s="218"/>
      <c r="AA317" s="151">
        <f t="shared" si="205"/>
        <v>-0.33160278364084661</v>
      </c>
      <c r="AB317" s="151">
        <f t="shared" si="206"/>
        <v>-0.33160278364084661</v>
      </c>
      <c r="AD317" s="273">
        <f t="shared" si="199"/>
        <v>-2.51869408841068E-7</v>
      </c>
      <c r="AE317" s="273">
        <f t="shared" si="200"/>
        <v>-2.51869408841068E-7</v>
      </c>
    </row>
    <row r="318" spans="1:31" ht="15" outlineLevel="1" thickBot="1" x14ac:dyDescent="0.25">
      <c r="A318" s="138"/>
      <c r="B318" s="139" t="s">
        <v>1</v>
      </c>
      <c r="C318" s="597">
        <f t="shared" ref="C318:I318" si="207">SUM(C281:C317)</f>
        <v>16670100</v>
      </c>
      <c r="D318" s="594">
        <f t="shared" si="207"/>
        <v>0</v>
      </c>
      <c r="E318" s="594">
        <f t="shared" si="207"/>
        <v>16670100</v>
      </c>
      <c r="F318" s="594">
        <f t="shared" si="207"/>
        <v>0</v>
      </c>
      <c r="G318" s="594">
        <f t="shared" si="207"/>
        <v>16670100</v>
      </c>
      <c r="H318" s="594">
        <f t="shared" si="207"/>
        <v>27412454.020766601</v>
      </c>
      <c r="I318" s="594">
        <f t="shared" si="207"/>
        <v>10742354.020766597</v>
      </c>
      <c r="J318" s="141">
        <f t="shared" si="195"/>
        <v>0.64440849309641801</v>
      </c>
      <c r="L318" s="594">
        <f t="shared" ref="L318:U318" si="208">SUM(L281:L317)</f>
        <v>13706227.0103833</v>
      </c>
      <c r="M318" s="594">
        <f t="shared" si="208"/>
        <v>13706227.0103833</v>
      </c>
      <c r="N318" s="594">
        <f t="shared" si="208"/>
        <v>13706227.0103833</v>
      </c>
      <c r="O318" s="594">
        <f t="shared" si="208"/>
        <v>13706227.0103833</v>
      </c>
      <c r="P318" s="594">
        <f t="shared" si="208"/>
        <v>0</v>
      </c>
      <c r="Q318" s="594">
        <f t="shared" si="208"/>
        <v>0</v>
      </c>
      <c r="R318" s="594">
        <f t="shared" si="208"/>
        <v>0</v>
      </c>
      <c r="S318" s="594">
        <f t="shared" si="208"/>
        <v>0</v>
      </c>
      <c r="T318" s="594">
        <f t="shared" si="208"/>
        <v>13706227.0103833</v>
      </c>
      <c r="U318" s="594">
        <f t="shared" si="208"/>
        <v>13706227.0103833</v>
      </c>
      <c r="V318" s="240"/>
      <c r="X318" s="140">
        <f>SUM(X281:X317)</f>
        <v>13706225</v>
      </c>
      <c r="Y318" s="140">
        <f>SUM(Y281:Y317)</f>
        <v>13706225</v>
      </c>
      <c r="Z318" s="218"/>
      <c r="AA318" s="140">
        <f>SUM(AA281:AA317)</f>
        <v>-2.0103832984168548</v>
      </c>
      <c r="AB318" s="140">
        <f>SUM(AB281:AB317)</f>
        <v>-2.0103832984168548</v>
      </c>
      <c r="AD318" s="141">
        <f t="shared" si="199"/>
        <v>-1.4667663806340486E-7</v>
      </c>
      <c r="AE318" s="141">
        <f t="shared" si="200"/>
        <v>-1.4667663806340486E-7</v>
      </c>
    </row>
    <row r="319" spans="1:31" ht="15" outlineLevel="1" thickBot="1" x14ac:dyDescent="0.25">
      <c r="A319" s="136">
        <v>9225</v>
      </c>
      <c r="B319" s="145" t="str">
        <f t="shared" ref="B319:B327" si="209">B58</f>
        <v>TSTC-Harlingen</v>
      </c>
      <c r="C319" s="598">
        <v>635250</v>
      </c>
      <c r="D319" s="592"/>
      <c r="E319" s="596">
        <v>635250</v>
      </c>
      <c r="F319" s="592">
        <f t="shared" ref="F319:F327" si="210">G319-E319</f>
        <v>0</v>
      </c>
      <c r="G319" s="592">
        <f t="shared" ref="G319:G327" si="211">C319-D319</f>
        <v>635250</v>
      </c>
      <c r="H319" s="592">
        <f t="shared" ref="H319:H327" si="212">L319+M319</f>
        <v>1316566.3316027836</v>
      </c>
      <c r="I319" s="592">
        <f t="shared" ref="I319:I328" si="213">H319-G319</f>
        <v>681316.33160278364</v>
      </c>
      <c r="J319" s="147">
        <f t="shared" si="195"/>
        <v>1.0725168541562906</v>
      </c>
      <c r="L319" s="592">
        <f>SIS!H42</f>
        <v>658283.16580139182</v>
      </c>
      <c r="M319" s="592">
        <f>SIS!I42</f>
        <v>658283.16580139182</v>
      </c>
      <c r="N319" s="592">
        <f t="shared" ref="N319:N327" si="214">L319-P319</f>
        <v>658283.16580139182</v>
      </c>
      <c r="O319" s="592">
        <f t="shared" ref="O319:O327" si="215">M319-Q319</f>
        <v>658283.16580139182</v>
      </c>
      <c r="P319" s="592"/>
      <c r="Q319" s="592"/>
      <c r="R319" s="592"/>
      <c r="S319" s="592"/>
      <c r="T319" s="592">
        <f t="shared" ref="T319:T327" si="216">L319+R319</f>
        <v>658283.16580139182</v>
      </c>
      <c r="U319" s="592">
        <f t="shared" ref="U319:U327" si="217">M319+S319</f>
        <v>658283.16580139182</v>
      </c>
      <c r="V319" s="240"/>
      <c r="W319" s="245"/>
      <c r="X319" s="8">
        <v>658283</v>
      </c>
      <c r="Y319" s="8">
        <v>658283</v>
      </c>
      <c r="Z319" s="218"/>
      <c r="AA319" s="151">
        <f>X319-T319</f>
        <v>-0.16580139182042331</v>
      </c>
      <c r="AB319" s="151">
        <f>Y319-U319</f>
        <v>-0.16580139182042331</v>
      </c>
      <c r="AD319" s="272">
        <f t="shared" si="199"/>
        <v>-2.51869408841068E-7</v>
      </c>
      <c r="AE319" s="272">
        <f t="shared" si="200"/>
        <v>-2.51869408841068E-7</v>
      </c>
    </row>
    <row r="320" spans="1:31" outlineLevel="1" x14ac:dyDescent="0.2">
      <c r="A320" s="137">
        <v>9932</v>
      </c>
      <c r="B320" s="142" t="str">
        <f t="shared" si="209"/>
        <v>TSTC-West Tx</v>
      </c>
      <c r="C320" s="420">
        <v>750000</v>
      </c>
      <c r="D320" s="8"/>
      <c r="E320" s="143">
        <v>750000</v>
      </c>
      <c r="F320" s="8">
        <f t="shared" si="210"/>
        <v>0</v>
      </c>
      <c r="G320" s="8">
        <f t="shared" si="211"/>
        <v>750000</v>
      </c>
      <c r="H320" s="8">
        <f t="shared" si="212"/>
        <v>1316566.3316027836</v>
      </c>
      <c r="I320" s="8">
        <f t="shared" si="213"/>
        <v>566566.33160278364</v>
      </c>
      <c r="J320" s="148">
        <f t="shared" si="195"/>
        <v>0.75542177547037814</v>
      </c>
      <c r="L320" s="8">
        <f>SIS!H43</f>
        <v>658283.16580139182</v>
      </c>
      <c r="M320" s="8">
        <f>SIS!I43</f>
        <v>658283.16580139182</v>
      </c>
      <c r="N320" s="8">
        <f t="shared" si="214"/>
        <v>658283.16580139182</v>
      </c>
      <c r="O320" s="8">
        <f t="shared" si="215"/>
        <v>658283.16580139182</v>
      </c>
      <c r="P320" s="8"/>
      <c r="Q320" s="8"/>
      <c r="R320" s="8"/>
      <c r="S320" s="8"/>
      <c r="T320" s="8">
        <f t="shared" si="216"/>
        <v>658283.16580139182</v>
      </c>
      <c r="U320" s="8">
        <f t="shared" si="217"/>
        <v>658283.16580139182</v>
      </c>
      <c r="V320" s="240"/>
      <c r="W320" s="245"/>
      <c r="X320" s="8">
        <v>658283</v>
      </c>
      <c r="Y320" s="8">
        <v>658283</v>
      </c>
      <c r="Z320" s="218"/>
      <c r="AA320" s="8">
        <f t="shared" ref="AA320:AA327" si="218">X320-T320</f>
        <v>-0.16580139182042331</v>
      </c>
      <c r="AB320" s="8">
        <f t="shared" ref="AB320:AB327" si="219">Y320-U320</f>
        <v>-0.16580139182042331</v>
      </c>
      <c r="AD320" s="272">
        <f t="shared" si="199"/>
        <v>-2.51869408841068E-7</v>
      </c>
      <c r="AE320" s="272">
        <f t="shared" si="200"/>
        <v>-2.51869408841068E-7</v>
      </c>
    </row>
    <row r="321" spans="1:31" outlineLevel="1" x14ac:dyDescent="0.2">
      <c r="A321" s="137">
        <v>33965</v>
      </c>
      <c r="B321" s="142" t="str">
        <f t="shared" si="209"/>
        <v>TSTC-Marshall</v>
      </c>
      <c r="C321" s="143">
        <v>750000</v>
      </c>
      <c r="D321" s="8"/>
      <c r="E321" s="143">
        <v>750000</v>
      </c>
      <c r="F321" s="8">
        <f t="shared" si="210"/>
        <v>0</v>
      </c>
      <c r="G321" s="8">
        <f t="shared" si="211"/>
        <v>750000</v>
      </c>
      <c r="H321" s="8">
        <f t="shared" si="212"/>
        <v>1316566.3316027836</v>
      </c>
      <c r="I321" s="8">
        <f t="shared" si="213"/>
        <v>566566.33160278364</v>
      </c>
      <c r="J321" s="148">
        <f t="shared" si="195"/>
        <v>0.75542177547037814</v>
      </c>
      <c r="L321" s="8">
        <f>SIS!H44</f>
        <v>658283.16580139182</v>
      </c>
      <c r="M321" s="8">
        <f>SIS!I44</f>
        <v>658283.16580139182</v>
      </c>
      <c r="N321" s="8">
        <f t="shared" si="214"/>
        <v>658283.16580139182</v>
      </c>
      <c r="O321" s="8">
        <f t="shared" si="215"/>
        <v>658283.16580139182</v>
      </c>
      <c r="P321" s="8"/>
      <c r="Q321" s="8"/>
      <c r="R321" s="8"/>
      <c r="S321" s="8"/>
      <c r="T321" s="8">
        <f t="shared" si="216"/>
        <v>658283.16580139182</v>
      </c>
      <c r="U321" s="8">
        <f t="shared" si="217"/>
        <v>658283.16580139182</v>
      </c>
      <c r="V321" s="240"/>
      <c r="W321" s="245"/>
      <c r="X321" s="8">
        <v>658283</v>
      </c>
      <c r="Y321" s="8">
        <v>658283</v>
      </c>
      <c r="Z321" s="218"/>
      <c r="AA321" s="8">
        <f t="shared" si="218"/>
        <v>-0.16580139182042331</v>
      </c>
      <c r="AB321" s="8">
        <f t="shared" si="219"/>
        <v>-0.16580139182042331</v>
      </c>
      <c r="AD321" s="272">
        <f t="shared" si="199"/>
        <v>-2.51869408841068E-7</v>
      </c>
      <c r="AE321" s="272">
        <f t="shared" si="200"/>
        <v>-2.51869408841068E-7</v>
      </c>
    </row>
    <row r="322" spans="1:31" outlineLevel="1" x14ac:dyDescent="0.2">
      <c r="A322" s="137">
        <v>3634</v>
      </c>
      <c r="B322" s="142" t="str">
        <f t="shared" si="209"/>
        <v>TSTC-Waco</v>
      </c>
      <c r="C322" s="143">
        <v>750000</v>
      </c>
      <c r="D322" s="8"/>
      <c r="E322" s="143">
        <v>750000</v>
      </c>
      <c r="F322" s="8">
        <f t="shared" si="210"/>
        <v>0</v>
      </c>
      <c r="G322" s="8">
        <f t="shared" si="211"/>
        <v>750000</v>
      </c>
      <c r="H322" s="8">
        <f t="shared" si="212"/>
        <v>1316566.3316027836</v>
      </c>
      <c r="I322" s="8">
        <f t="shared" si="213"/>
        <v>566566.33160278364</v>
      </c>
      <c r="J322" s="148">
        <f t="shared" si="195"/>
        <v>0.75542177547037814</v>
      </c>
      <c r="L322" s="8">
        <f>SIS!H45</f>
        <v>658283.16580139182</v>
      </c>
      <c r="M322" s="8">
        <f>SIS!I45</f>
        <v>658283.16580139182</v>
      </c>
      <c r="N322" s="8">
        <f t="shared" si="214"/>
        <v>658283.16580139182</v>
      </c>
      <c r="O322" s="8">
        <f t="shared" si="215"/>
        <v>658283.16580139182</v>
      </c>
      <c r="P322" s="8"/>
      <c r="Q322" s="8"/>
      <c r="R322" s="8"/>
      <c r="S322" s="8"/>
      <c r="T322" s="8">
        <f t="shared" si="216"/>
        <v>658283.16580139182</v>
      </c>
      <c r="U322" s="8">
        <f t="shared" si="217"/>
        <v>658283.16580139182</v>
      </c>
      <c r="V322" s="240"/>
      <c r="W322" s="245"/>
      <c r="X322" s="8">
        <v>658283</v>
      </c>
      <c r="Y322" s="8">
        <v>658283</v>
      </c>
      <c r="Z322" s="218"/>
      <c r="AA322" s="8">
        <f t="shared" si="218"/>
        <v>-0.16580139182042331</v>
      </c>
      <c r="AB322" s="8">
        <f t="shared" si="219"/>
        <v>-0.16580139182042331</v>
      </c>
      <c r="AD322" s="272">
        <f t="shared" si="199"/>
        <v>-2.51869408841068E-7</v>
      </c>
      <c r="AE322" s="272">
        <f t="shared" si="200"/>
        <v>-2.51869408841068E-7</v>
      </c>
    </row>
    <row r="323" spans="1:31" outlineLevel="1" x14ac:dyDescent="0.2">
      <c r="A323" s="137">
        <v>203634</v>
      </c>
      <c r="B323" s="142" t="str">
        <f t="shared" si="209"/>
        <v>TSTC-Fort Bend</v>
      </c>
      <c r="C323" s="143">
        <v>750000</v>
      </c>
      <c r="D323" s="8"/>
      <c r="E323" s="143">
        <v>750000</v>
      </c>
      <c r="F323" s="8">
        <f>G323-E323</f>
        <v>0</v>
      </c>
      <c r="G323" s="8">
        <f>C323-D323</f>
        <v>750000</v>
      </c>
      <c r="H323" s="8">
        <f>L323+M323</f>
        <v>1316566.3316027836</v>
      </c>
      <c r="I323" s="8">
        <f t="shared" si="213"/>
        <v>566566.33160278364</v>
      </c>
      <c r="J323" s="148">
        <f t="shared" si="195"/>
        <v>0.75542177547037814</v>
      </c>
      <c r="L323" s="8">
        <f>SIS!H46</f>
        <v>658283.16580139182</v>
      </c>
      <c r="M323" s="8">
        <f>SIS!I46</f>
        <v>658283.16580139182</v>
      </c>
      <c r="N323" s="8">
        <f>L323-P323</f>
        <v>658283.16580139182</v>
      </c>
      <c r="O323" s="8">
        <f>M323-Q323</f>
        <v>658283.16580139182</v>
      </c>
      <c r="P323" s="8"/>
      <c r="Q323" s="8"/>
      <c r="R323" s="8"/>
      <c r="S323" s="8"/>
      <c r="T323" s="8">
        <f>L323+R323</f>
        <v>658283.16580139182</v>
      </c>
      <c r="U323" s="8">
        <f>M323+S323</f>
        <v>658283.16580139182</v>
      </c>
      <c r="V323" s="240"/>
      <c r="W323" s="245"/>
      <c r="X323" s="8">
        <v>658283</v>
      </c>
      <c r="Y323" s="8">
        <v>658283</v>
      </c>
      <c r="Z323" s="218"/>
      <c r="AA323" s="8">
        <f t="shared" si="218"/>
        <v>-0.16580139182042331</v>
      </c>
      <c r="AB323" s="8">
        <f t="shared" si="219"/>
        <v>-0.16580139182042331</v>
      </c>
      <c r="AD323" s="272">
        <f t="shared" ref="AD323:AE328" si="220">IFERROR(AA323/T323,0)</f>
        <v>-2.51869408841068E-7</v>
      </c>
      <c r="AE323" s="272">
        <f t="shared" si="220"/>
        <v>-2.51869408841068E-7</v>
      </c>
    </row>
    <row r="324" spans="1:31" outlineLevel="1" x14ac:dyDescent="0.2">
      <c r="A324" s="137">
        <v>133965</v>
      </c>
      <c r="B324" s="142" t="str">
        <f t="shared" si="209"/>
        <v>TSTC-North Texas</v>
      </c>
      <c r="C324" s="143">
        <v>750000</v>
      </c>
      <c r="D324" s="8"/>
      <c r="E324" s="143">
        <v>750000</v>
      </c>
      <c r="F324" s="8">
        <f>G324-E324</f>
        <v>0</v>
      </c>
      <c r="G324" s="8">
        <f>C324-D324</f>
        <v>750000</v>
      </c>
      <c r="H324" s="8">
        <f>L324+M324</f>
        <v>1316566.3316027836</v>
      </c>
      <c r="I324" s="8">
        <f t="shared" si="213"/>
        <v>566566.33160278364</v>
      </c>
      <c r="J324" s="148">
        <f t="shared" si="195"/>
        <v>0.75542177547037814</v>
      </c>
      <c r="L324" s="8">
        <f>SIS!H47</f>
        <v>658283.16580139182</v>
      </c>
      <c r="M324" s="8">
        <f>SIS!I47</f>
        <v>658283.16580139182</v>
      </c>
      <c r="N324" s="8">
        <f>L324-P324</f>
        <v>658283.16580139182</v>
      </c>
      <c r="O324" s="8">
        <f>M324-Q324</f>
        <v>658283.16580139182</v>
      </c>
      <c r="P324" s="8"/>
      <c r="Q324" s="8"/>
      <c r="R324" s="8"/>
      <c r="S324" s="8"/>
      <c r="T324" s="8">
        <f>L324+R324</f>
        <v>658283.16580139182</v>
      </c>
      <c r="U324" s="8">
        <f>M324+S324</f>
        <v>658283.16580139182</v>
      </c>
      <c r="V324" s="240"/>
      <c r="W324" s="245"/>
      <c r="X324" s="8">
        <v>658283</v>
      </c>
      <c r="Y324" s="8">
        <v>658283</v>
      </c>
      <c r="Z324" s="218"/>
      <c r="AA324" s="8">
        <f t="shared" si="218"/>
        <v>-0.16580139182042331</v>
      </c>
      <c r="AB324" s="8">
        <f t="shared" si="219"/>
        <v>-0.16580139182042331</v>
      </c>
      <c r="AD324" s="272">
        <f t="shared" si="220"/>
        <v>-2.51869408841068E-7</v>
      </c>
      <c r="AE324" s="272">
        <f t="shared" si="220"/>
        <v>-2.51869408841068E-7</v>
      </c>
    </row>
    <row r="325" spans="1:31" outlineLevel="1" x14ac:dyDescent="0.2">
      <c r="A325" s="137">
        <v>36273</v>
      </c>
      <c r="B325" s="142" t="str">
        <f t="shared" si="209"/>
        <v>Lamar-IOT</v>
      </c>
      <c r="C325" s="143">
        <v>750000</v>
      </c>
      <c r="D325" s="8"/>
      <c r="E325" s="143">
        <v>750000</v>
      </c>
      <c r="F325" s="8">
        <f t="shared" si="210"/>
        <v>0</v>
      </c>
      <c r="G325" s="8">
        <f t="shared" si="211"/>
        <v>750000</v>
      </c>
      <c r="H325" s="8">
        <f t="shared" si="212"/>
        <v>2633132.6632055673</v>
      </c>
      <c r="I325" s="8">
        <f t="shared" si="213"/>
        <v>1883132.6632055673</v>
      </c>
      <c r="J325" s="148">
        <f t="shared" si="195"/>
        <v>2.5108435509407565</v>
      </c>
      <c r="L325" s="8">
        <f>SIS!H49</f>
        <v>1316566.3316027836</v>
      </c>
      <c r="M325" s="8">
        <f>SIS!I49</f>
        <v>1316566.3316027836</v>
      </c>
      <c r="N325" s="8">
        <f t="shared" si="214"/>
        <v>1316566.3316027836</v>
      </c>
      <c r="O325" s="8">
        <f t="shared" si="215"/>
        <v>1316566.3316027836</v>
      </c>
      <c r="P325" s="8"/>
      <c r="Q325" s="8"/>
      <c r="R325" s="8"/>
      <c r="S325" s="8"/>
      <c r="T325" s="8">
        <f t="shared" si="216"/>
        <v>1316566.3316027836</v>
      </c>
      <c r="U325" s="8">
        <f t="shared" si="217"/>
        <v>1316566.3316027836</v>
      </c>
      <c r="V325" s="240"/>
      <c r="W325" s="245"/>
      <c r="X325" s="8">
        <v>1316566</v>
      </c>
      <c r="Y325" s="8">
        <v>1316566</v>
      </c>
      <c r="Z325" s="218"/>
      <c r="AA325" s="8">
        <f t="shared" si="218"/>
        <v>-0.33160278364084661</v>
      </c>
      <c r="AB325" s="8">
        <f t="shared" si="219"/>
        <v>-0.33160278364084661</v>
      </c>
      <c r="AD325" s="272">
        <f t="shared" si="220"/>
        <v>-2.51869408841068E-7</v>
      </c>
      <c r="AE325" s="272">
        <f t="shared" si="220"/>
        <v>-2.51869408841068E-7</v>
      </c>
    </row>
    <row r="326" spans="1:31" outlineLevel="1" x14ac:dyDescent="0.2">
      <c r="A326" s="137">
        <v>23582</v>
      </c>
      <c r="B326" s="142" t="str">
        <f t="shared" si="209"/>
        <v>Lamar-Orange</v>
      </c>
      <c r="C326" s="143">
        <v>750000</v>
      </c>
      <c r="D326" s="8"/>
      <c r="E326" s="143">
        <v>750000</v>
      </c>
      <c r="F326" s="8">
        <f t="shared" si="210"/>
        <v>0</v>
      </c>
      <c r="G326" s="8">
        <f t="shared" si="211"/>
        <v>750000</v>
      </c>
      <c r="H326" s="8">
        <f t="shared" si="212"/>
        <v>2633132.6632055673</v>
      </c>
      <c r="I326" s="8">
        <f t="shared" si="213"/>
        <v>1883132.6632055673</v>
      </c>
      <c r="J326" s="148">
        <f t="shared" si="195"/>
        <v>2.5108435509407565</v>
      </c>
      <c r="L326" s="8">
        <f>SIS!H50</f>
        <v>1316566.3316027836</v>
      </c>
      <c r="M326" s="8">
        <f>SIS!I50</f>
        <v>1316566.3316027836</v>
      </c>
      <c r="N326" s="8">
        <f t="shared" si="214"/>
        <v>1316566.3316027836</v>
      </c>
      <c r="O326" s="8">
        <f t="shared" si="215"/>
        <v>1316566.3316027836</v>
      </c>
      <c r="P326" s="8"/>
      <c r="Q326" s="8"/>
      <c r="R326" s="8"/>
      <c r="S326" s="8"/>
      <c r="T326" s="8">
        <f t="shared" si="216"/>
        <v>1316566.3316027836</v>
      </c>
      <c r="U326" s="8">
        <f t="shared" si="217"/>
        <v>1316566.3316027836</v>
      </c>
      <c r="V326" s="240"/>
      <c r="W326" s="245"/>
      <c r="X326" s="8">
        <v>1316566</v>
      </c>
      <c r="Y326" s="8">
        <v>1316566</v>
      </c>
      <c r="Z326" s="218"/>
      <c r="AA326" s="8">
        <f t="shared" si="218"/>
        <v>-0.33160278364084661</v>
      </c>
      <c r="AB326" s="8">
        <f t="shared" si="219"/>
        <v>-0.33160278364084661</v>
      </c>
      <c r="AD326" s="272">
        <f t="shared" si="220"/>
        <v>-2.51869408841068E-7</v>
      </c>
      <c r="AE326" s="272">
        <f t="shared" si="220"/>
        <v>-2.51869408841068E-7</v>
      </c>
    </row>
    <row r="327" spans="1:31" ht="15" outlineLevel="1" thickBot="1" x14ac:dyDescent="0.25">
      <c r="A327" s="149">
        <v>23485</v>
      </c>
      <c r="B327" s="129" t="str">
        <f t="shared" si="209"/>
        <v>Lamar-Port Arthur</v>
      </c>
      <c r="C327" s="150">
        <v>750000</v>
      </c>
      <c r="D327" s="151"/>
      <c r="E327" s="150">
        <v>750000</v>
      </c>
      <c r="F327" s="151">
        <f t="shared" si="210"/>
        <v>0</v>
      </c>
      <c r="G327" s="151">
        <f t="shared" si="211"/>
        <v>750000</v>
      </c>
      <c r="H327" s="151">
        <f t="shared" si="212"/>
        <v>2633132.6632055673</v>
      </c>
      <c r="I327" s="151">
        <f t="shared" si="213"/>
        <v>1883132.6632055673</v>
      </c>
      <c r="J327" s="152">
        <f t="shared" si="195"/>
        <v>2.5108435509407565</v>
      </c>
      <c r="L327" s="8">
        <f>SIS!H51</f>
        <v>1316566.3316027836</v>
      </c>
      <c r="M327" s="8">
        <f>SIS!I51</f>
        <v>1316566.3316027836</v>
      </c>
      <c r="N327" s="151">
        <f t="shared" si="214"/>
        <v>1316566.3316027836</v>
      </c>
      <c r="O327" s="151">
        <f t="shared" si="215"/>
        <v>1316566.3316027836</v>
      </c>
      <c r="P327" s="151"/>
      <c r="Q327" s="151"/>
      <c r="R327" s="151"/>
      <c r="S327" s="151"/>
      <c r="T327" s="151">
        <f t="shared" si="216"/>
        <v>1316566.3316027836</v>
      </c>
      <c r="U327" s="151">
        <f t="shared" si="217"/>
        <v>1316566.3316027836</v>
      </c>
      <c r="V327" s="140"/>
      <c r="W327" s="245"/>
      <c r="X327" s="151">
        <v>1316566</v>
      </c>
      <c r="Y327" s="151">
        <v>1316566</v>
      </c>
      <c r="Z327" s="218"/>
      <c r="AA327" s="151">
        <f t="shared" si="218"/>
        <v>-0.33160278364084661</v>
      </c>
      <c r="AB327" s="151">
        <f t="shared" si="219"/>
        <v>-0.33160278364084661</v>
      </c>
      <c r="AD327" s="273">
        <f t="shared" si="220"/>
        <v>-2.51869408841068E-7</v>
      </c>
      <c r="AE327" s="273">
        <f t="shared" si="220"/>
        <v>-2.51869408841068E-7</v>
      </c>
    </row>
    <row r="328" spans="1:31" outlineLevel="1" x14ac:dyDescent="0.2">
      <c r="A328" s="138"/>
      <c r="B328" s="139" t="s">
        <v>1</v>
      </c>
      <c r="C328" s="594">
        <f t="shared" ref="C328:H328" si="221">SUM(C319:C327)</f>
        <v>6635250</v>
      </c>
      <c r="D328" s="594">
        <f t="shared" si="221"/>
        <v>0</v>
      </c>
      <c r="E328" s="594">
        <f t="shared" si="221"/>
        <v>6635250</v>
      </c>
      <c r="F328" s="594">
        <f t="shared" si="221"/>
        <v>0</v>
      </c>
      <c r="G328" s="594">
        <f t="shared" si="221"/>
        <v>6635250</v>
      </c>
      <c r="H328" s="594">
        <f t="shared" si="221"/>
        <v>15798795.979233405</v>
      </c>
      <c r="I328" s="594">
        <f t="shared" si="213"/>
        <v>9163545.9792334046</v>
      </c>
      <c r="J328" s="141">
        <f t="shared" si="195"/>
        <v>1.3810400481117373</v>
      </c>
      <c r="L328" s="594">
        <f>SUM(L319:L327)</f>
        <v>7899397.9896167023</v>
      </c>
      <c r="M328" s="594">
        <f t="shared" ref="M328:U328" si="222">SUM(M319:M327)</f>
        <v>7899397.9896167023</v>
      </c>
      <c r="N328" s="594">
        <f t="shared" si="222"/>
        <v>7899397.9896167023</v>
      </c>
      <c r="O328" s="594">
        <f t="shared" si="222"/>
        <v>7899397.9896167023</v>
      </c>
      <c r="P328" s="594">
        <f t="shared" si="222"/>
        <v>0</v>
      </c>
      <c r="Q328" s="594">
        <f t="shared" si="222"/>
        <v>0</v>
      </c>
      <c r="R328" s="594">
        <f t="shared" si="222"/>
        <v>0</v>
      </c>
      <c r="S328" s="594">
        <f t="shared" si="222"/>
        <v>0</v>
      </c>
      <c r="T328" s="594">
        <f t="shared" si="222"/>
        <v>7899397.9896167023</v>
      </c>
      <c r="U328" s="594">
        <f t="shared" si="222"/>
        <v>7899397.9896167023</v>
      </c>
      <c r="X328" s="140">
        <f>SUM(X319:X327)</f>
        <v>7899396</v>
      </c>
      <c r="Y328" s="140">
        <f>SUM(Y319:Y327)</f>
        <v>7899396</v>
      </c>
      <c r="AA328" s="140">
        <f>SUM(AA319:AA327)</f>
        <v>-1.9896167018450797</v>
      </c>
      <c r="AB328" s="140">
        <f>SUM(AB319:AB327)</f>
        <v>-1.9896167018450797</v>
      </c>
      <c r="AD328" s="141">
        <f t="shared" si="220"/>
        <v>-2.51869408841068E-7</v>
      </c>
      <c r="AE328" s="141">
        <f t="shared" si="220"/>
        <v>-2.51869408841068E-7</v>
      </c>
    </row>
    <row r="329" spans="1:31" x14ac:dyDescent="0.2">
      <c r="V329" s="433"/>
    </row>
    <row r="330" spans="1:31" s="48" customFormat="1" ht="29.25" customHeight="1" thickBot="1" x14ac:dyDescent="0.25">
      <c r="A330" s="702"/>
      <c r="B330" s="703"/>
      <c r="C330" s="703"/>
      <c r="D330" s="703"/>
      <c r="E330" s="703"/>
      <c r="F330" s="703"/>
      <c r="G330" s="703"/>
      <c r="H330" s="703"/>
      <c r="I330" s="703"/>
      <c r="J330" s="703"/>
      <c r="L330" s="697" t="s">
        <v>216</v>
      </c>
      <c r="M330" s="697"/>
      <c r="N330" s="697"/>
      <c r="O330" s="697"/>
      <c r="P330" s="697"/>
      <c r="Q330" s="697"/>
      <c r="R330" s="697"/>
      <c r="S330" s="697"/>
      <c r="T330" s="697" t="s">
        <v>172</v>
      </c>
      <c r="U330" s="697"/>
      <c r="V330" s="429"/>
      <c r="AD330" s="270"/>
      <c r="AE330" s="270"/>
    </row>
    <row r="331" spans="1:31" outlineLevel="1" x14ac:dyDescent="0.2">
      <c r="A331" s="136">
        <v>3656</v>
      </c>
      <c r="B331" s="145" t="str">
        <f>B20</f>
        <v>UT-Arlington</v>
      </c>
      <c r="C331" s="237"/>
      <c r="D331" s="153">
        <v>17629408</v>
      </c>
      <c r="E331" s="238"/>
      <c r="F331" s="153">
        <v>135754100.71077549</v>
      </c>
      <c r="G331" s="238"/>
      <c r="H331" s="238"/>
      <c r="I331" s="9">
        <f t="shared" ref="I331:I378" si="223">(P331+Q331)-F331</f>
        <v>-13282835.710775495</v>
      </c>
      <c r="J331" s="147">
        <f t="shared" ref="J331:J378" si="224">IF(OR(I331=0,F331=0),0,I331/F331)</f>
        <v>-9.7844821196780007E-2</v>
      </c>
      <c r="L331" s="9"/>
      <c r="M331" s="9"/>
      <c r="N331" s="9"/>
      <c r="O331" s="9"/>
      <c r="P331" s="153">
        <v>61091276</v>
      </c>
      <c r="Q331" s="153">
        <v>61379989</v>
      </c>
      <c r="R331" s="153">
        <v>10430739</v>
      </c>
      <c r="S331" s="153">
        <v>10430739</v>
      </c>
      <c r="T331" s="9"/>
      <c r="U331" s="9"/>
      <c r="V331" s="240"/>
    </row>
    <row r="332" spans="1:31" outlineLevel="1" x14ac:dyDescent="0.2">
      <c r="A332" s="137">
        <v>3658</v>
      </c>
      <c r="B332" s="142" t="str">
        <f>B21</f>
        <v>UT-Austin</v>
      </c>
      <c r="C332" s="239"/>
      <c r="D332" s="143">
        <v>34920000</v>
      </c>
      <c r="E332" s="240"/>
      <c r="F332" s="143">
        <v>203095579.96360427</v>
      </c>
      <c r="G332" s="240"/>
      <c r="H332" s="240"/>
      <c r="I332" s="8">
        <f t="shared" si="223"/>
        <v>4052473.0363957286</v>
      </c>
      <c r="J332" s="148">
        <f t="shared" si="224"/>
        <v>1.995352649782901E-2</v>
      </c>
      <c r="L332" s="8"/>
      <c r="M332" s="8"/>
      <c r="N332" s="8"/>
      <c r="O332" s="8"/>
      <c r="P332" s="143">
        <v>103125496</v>
      </c>
      <c r="Q332" s="143">
        <v>104022557</v>
      </c>
      <c r="R332" s="143">
        <v>19410000</v>
      </c>
      <c r="S332" s="143">
        <v>19410000</v>
      </c>
      <c r="T332" s="8"/>
      <c r="U332" s="8"/>
      <c r="V332" s="240"/>
    </row>
    <row r="333" spans="1:31" outlineLevel="1" x14ac:dyDescent="0.2">
      <c r="A333" s="137">
        <v>9741</v>
      </c>
      <c r="B333" s="142" t="str">
        <f>B22</f>
        <v>UT-Dallas</v>
      </c>
      <c r="C333" s="239"/>
      <c r="D333" s="143">
        <v>16952700</v>
      </c>
      <c r="E333" s="240"/>
      <c r="F333" s="143">
        <v>133480062.08942181</v>
      </c>
      <c r="G333" s="240"/>
      <c r="H333" s="240"/>
      <c r="I333" s="8">
        <f t="shared" si="223"/>
        <v>833258.91057819128</v>
      </c>
      <c r="J333" s="148">
        <f t="shared" si="224"/>
        <v>6.2425720930513896E-3</v>
      </c>
      <c r="L333" s="8"/>
      <c r="M333" s="8"/>
      <c r="N333" s="8"/>
      <c r="O333" s="8"/>
      <c r="P333" s="143">
        <v>66802954</v>
      </c>
      <c r="Q333" s="143">
        <v>67510367</v>
      </c>
      <c r="R333" s="143">
        <v>6790700</v>
      </c>
      <c r="S333" s="143">
        <v>6790700</v>
      </c>
      <c r="T333" s="8"/>
      <c r="U333" s="8"/>
      <c r="V333" s="240"/>
      <c r="X333" s="220"/>
      <c r="Y333" s="266"/>
      <c r="Z333" s="266"/>
      <c r="AC333" s="5"/>
      <c r="AD333" s="5"/>
      <c r="AE333" s="5"/>
    </row>
    <row r="334" spans="1:31" outlineLevel="1" x14ac:dyDescent="0.2">
      <c r="A334" s="137">
        <v>3661</v>
      </c>
      <c r="B334" s="142" t="str">
        <f>B23</f>
        <v>UT-El Paso</v>
      </c>
      <c r="C334" s="239"/>
      <c r="D334" s="143">
        <v>6015010</v>
      </c>
      <c r="E334" s="240"/>
      <c r="F334" s="143">
        <v>54116080.805978805</v>
      </c>
      <c r="G334" s="240"/>
      <c r="H334" s="240"/>
      <c r="I334" s="8">
        <f t="shared" si="223"/>
        <v>6858500.1940211952</v>
      </c>
      <c r="J334" s="148">
        <f t="shared" si="224"/>
        <v>0.12673682372917627</v>
      </c>
      <c r="L334" s="8"/>
      <c r="M334" s="8"/>
      <c r="N334" s="8"/>
      <c r="O334" s="8"/>
      <c r="P334" s="143">
        <v>30399478</v>
      </c>
      <c r="Q334" s="143">
        <v>30575103</v>
      </c>
      <c r="R334" s="143">
        <v>3184375</v>
      </c>
      <c r="S334" s="143">
        <v>3184375</v>
      </c>
      <c r="T334" s="8"/>
      <c r="U334" s="8"/>
      <c r="V334" s="240"/>
      <c r="X334" s="220"/>
      <c r="Y334" s="266"/>
      <c r="Z334" s="266"/>
      <c r="AC334" s="5"/>
      <c r="AD334" s="5"/>
      <c r="AE334" s="5"/>
    </row>
    <row r="335" spans="1:31" outlineLevel="1" x14ac:dyDescent="0.2">
      <c r="A335" s="137">
        <v>3599</v>
      </c>
      <c r="B335" s="142" t="s">
        <v>251</v>
      </c>
      <c r="C335" s="239"/>
      <c r="D335" s="143">
        <v>6710700</v>
      </c>
      <c r="E335" s="240"/>
      <c r="F335" s="143">
        <v>64789603.415630072</v>
      </c>
      <c r="G335" s="240"/>
      <c r="H335" s="240"/>
      <c r="I335" s="8">
        <f t="shared" si="223"/>
        <v>1238452.5843699276</v>
      </c>
      <c r="J335" s="148">
        <f t="shared" si="224"/>
        <v>1.9114989428553268E-2</v>
      </c>
      <c r="L335" s="8"/>
      <c r="M335" s="8"/>
      <c r="N335" s="8"/>
      <c r="O335" s="8"/>
      <c r="P335" s="143">
        <v>32994235</v>
      </c>
      <c r="Q335" s="143">
        <v>33033821</v>
      </c>
      <c r="R335" s="143">
        <v>2810350</v>
      </c>
      <c r="S335" s="143">
        <v>2810350</v>
      </c>
      <c r="T335" s="8"/>
      <c r="U335" s="8"/>
      <c r="V335" s="240"/>
      <c r="X335" s="220"/>
      <c r="Y335" s="266"/>
      <c r="Z335" s="266"/>
      <c r="AC335" s="5"/>
      <c r="AD335" s="5"/>
      <c r="AE335" s="5"/>
    </row>
    <row r="336" spans="1:31" outlineLevel="1" x14ac:dyDescent="0.2">
      <c r="A336" s="137">
        <v>9930</v>
      </c>
      <c r="B336" s="142" t="str">
        <f t="shared" ref="B336:B378" si="225">B25</f>
        <v>UT-Permian Basin</v>
      </c>
      <c r="C336" s="239"/>
      <c r="D336" s="143">
        <v>0</v>
      </c>
      <c r="E336" s="240"/>
      <c r="F336" s="143">
        <v>16789543.919542689</v>
      </c>
      <c r="G336" s="240"/>
      <c r="H336" s="240"/>
      <c r="I336" s="8">
        <f t="shared" si="223"/>
        <v>-523886.91954268888</v>
      </c>
      <c r="J336" s="148">
        <f t="shared" si="224"/>
        <v>-3.1203165616243759E-2</v>
      </c>
      <c r="L336" s="8"/>
      <c r="M336" s="8"/>
      <c r="N336" s="8"/>
      <c r="O336" s="8"/>
      <c r="P336" s="143">
        <v>8119070</v>
      </c>
      <c r="Q336" s="143">
        <v>8146587</v>
      </c>
      <c r="R336" s="143"/>
      <c r="S336" s="143"/>
      <c r="T336" s="8"/>
      <c r="U336" s="8"/>
      <c r="V336" s="240"/>
      <c r="X336" s="220"/>
      <c r="Y336" s="266"/>
      <c r="Z336" s="266"/>
      <c r="AC336" s="5"/>
      <c r="AD336" s="5"/>
      <c r="AE336" s="5"/>
    </row>
    <row r="337" spans="1:31" outlineLevel="1" x14ac:dyDescent="0.2">
      <c r="A337" s="137">
        <v>10115</v>
      </c>
      <c r="B337" s="142" t="str">
        <f t="shared" si="225"/>
        <v>UT-San Antonio</v>
      </c>
      <c r="C337" s="239"/>
      <c r="D337" s="143">
        <v>9506368</v>
      </c>
      <c r="E337" s="240"/>
      <c r="F337" s="143">
        <v>75337723.489289925</v>
      </c>
      <c r="G337" s="240"/>
      <c r="H337" s="240"/>
      <c r="I337" s="8">
        <f t="shared" si="223"/>
        <v>2386761.5107100755</v>
      </c>
      <c r="J337" s="148">
        <f t="shared" si="224"/>
        <v>3.1680828676079915E-2</v>
      </c>
      <c r="L337" s="8"/>
      <c r="M337" s="8"/>
      <c r="N337" s="8"/>
      <c r="O337" s="8"/>
      <c r="P337" s="143">
        <v>38804034</v>
      </c>
      <c r="Q337" s="143">
        <v>38920451</v>
      </c>
      <c r="R337" s="143">
        <v>4170246</v>
      </c>
      <c r="S337" s="143">
        <v>4170246</v>
      </c>
      <c r="T337" s="8"/>
      <c r="U337" s="8"/>
      <c r="V337" s="240"/>
      <c r="X337" s="220"/>
      <c r="Y337" s="266"/>
      <c r="Z337" s="266"/>
      <c r="AC337" s="5"/>
      <c r="AD337" s="5"/>
      <c r="AE337" s="5"/>
    </row>
    <row r="338" spans="1:31" outlineLevel="1" x14ac:dyDescent="0.2">
      <c r="A338" s="137">
        <v>11163</v>
      </c>
      <c r="B338" s="142" t="str">
        <f t="shared" si="225"/>
        <v>UT-Tyler</v>
      </c>
      <c r="C338" s="239"/>
      <c r="D338" s="143">
        <v>0</v>
      </c>
      <c r="E338" s="240"/>
      <c r="F338" s="143">
        <v>23245700.901056215</v>
      </c>
      <c r="G338" s="240"/>
      <c r="H338" s="240"/>
      <c r="I338" s="8">
        <f t="shared" si="223"/>
        <v>-1416485.9010562152</v>
      </c>
      <c r="J338" s="148">
        <f t="shared" si="224"/>
        <v>-6.093539218651197E-2</v>
      </c>
      <c r="L338" s="8"/>
      <c r="M338" s="8"/>
      <c r="N338" s="8"/>
      <c r="O338" s="8"/>
      <c r="P338" s="143">
        <v>10891938</v>
      </c>
      <c r="Q338" s="143">
        <v>10937277</v>
      </c>
      <c r="R338" s="143"/>
      <c r="S338" s="143"/>
      <c r="T338" s="8"/>
      <c r="U338" s="8"/>
      <c r="V338" s="240"/>
      <c r="X338" s="220"/>
      <c r="Y338" s="266"/>
      <c r="Z338" s="266"/>
      <c r="AC338" s="5"/>
      <c r="AD338" s="5"/>
      <c r="AE338" s="5"/>
    </row>
    <row r="339" spans="1:31" outlineLevel="1" x14ac:dyDescent="0.2">
      <c r="A339" s="137">
        <v>3632</v>
      </c>
      <c r="B339" s="144" t="str">
        <f t="shared" si="225"/>
        <v>TAMU</v>
      </c>
      <c r="C339" s="239"/>
      <c r="D339" s="143">
        <v>21136966</v>
      </c>
      <c r="E339" s="240"/>
      <c r="F339" s="143">
        <v>228440561.01864648</v>
      </c>
      <c r="G339" s="240"/>
      <c r="H339" s="240"/>
      <c r="I339" s="8">
        <f t="shared" si="223"/>
        <v>13434666.981353521</v>
      </c>
      <c r="J339" s="148">
        <f t="shared" si="224"/>
        <v>5.8810339641290392E-2</v>
      </c>
      <c r="L339" s="8"/>
      <c r="M339" s="8"/>
      <c r="N339" s="8"/>
      <c r="O339" s="8"/>
      <c r="P339" s="143">
        <v>120568069</v>
      </c>
      <c r="Q339" s="143">
        <v>121307159</v>
      </c>
      <c r="R339" s="143">
        <v>10611586</v>
      </c>
      <c r="S339" s="143">
        <v>10611586</v>
      </c>
      <c r="T339" s="8"/>
      <c r="U339" s="8"/>
      <c r="V339" s="240"/>
      <c r="X339" s="220"/>
      <c r="Y339" s="266"/>
      <c r="Z339" s="266"/>
      <c r="AC339" s="5"/>
      <c r="AD339" s="5"/>
      <c r="AE339" s="5"/>
    </row>
    <row r="340" spans="1:31" outlineLevel="1" x14ac:dyDescent="0.2">
      <c r="A340" s="137">
        <v>10298</v>
      </c>
      <c r="B340" s="142" t="str">
        <f t="shared" si="225"/>
        <v>TAMU-Galveston</v>
      </c>
      <c r="C340" s="239"/>
      <c r="D340" s="143">
        <v>382042</v>
      </c>
      <c r="E340" s="240"/>
      <c r="F340" s="143">
        <v>8400636.1704408415</v>
      </c>
      <c r="G340" s="240"/>
      <c r="H340" s="240"/>
      <c r="I340" s="8">
        <f t="shared" si="223"/>
        <v>-2436605.1704408415</v>
      </c>
      <c r="J340" s="148">
        <f t="shared" si="224"/>
        <v>-0.29005007728039428</v>
      </c>
      <c r="L340" s="8"/>
      <c r="M340" s="8"/>
      <c r="N340" s="8"/>
      <c r="O340" s="8"/>
      <c r="P340" s="143">
        <v>2975032</v>
      </c>
      <c r="Q340" s="143">
        <v>2988999</v>
      </c>
      <c r="R340" s="143">
        <v>138500</v>
      </c>
      <c r="S340" s="143">
        <v>138500</v>
      </c>
      <c r="T340" s="8"/>
      <c r="U340" s="8"/>
      <c r="V340" s="240"/>
      <c r="X340" s="220"/>
      <c r="Y340" s="266"/>
      <c r="Z340" s="266"/>
      <c r="AC340" s="5"/>
      <c r="AD340" s="5"/>
      <c r="AE340" s="5"/>
    </row>
    <row r="341" spans="1:31" outlineLevel="1" x14ac:dyDescent="0.2">
      <c r="A341" s="137">
        <v>3630</v>
      </c>
      <c r="B341" s="142" t="str">
        <f t="shared" si="225"/>
        <v>Prairie View</v>
      </c>
      <c r="C341" s="239"/>
      <c r="D341" s="143">
        <v>1527128</v>
      </c>
      <c r="E341" s="240"/>
      <c r="F341" s="143">
        <v>30090924.901439518</v>
      </c>
      <c r="G341" s="240"/>
      <c r="H341" s="240"/>
      <c r="I341" s="8">
        <f t="shared" si="223"/>
        <v>3342389.0985604823</v>
      </c>
      <c r="J341" s="148">
        <f t="shared" si="224"/>
        <v>0.11107631651430515</v>
      </c>
      <c r="L341" s="8"/>
      <c r="M341" s="8"/>
      <c r="N341" s="8"/>
      <c r="O341" s="8"/>
      <c r="P341" s="143">
        <v>16670774</v>
      </c>
      <c r="Q341" s="143">
        <v>16762540</v>
      </c>
      <c r="R341" s="143">
        <v>743331</v>
      </c>
      <c r="S341" s="143">
        <v>743331</v>
      </c>
      <c r="T341" s="8"/>
      <c r="U341" s="8"/>
      <c r="V341" s="240"/>
      <c r="X341" s="220"/>
      <c r="Y341" s="266"/>
      <c r="Z341" s="266"/>
      <c r="AC341" s="5"/>
      <c r="AD341" s="5"/>
      <c r="AE341" s="5"/>
    </row>
    <row r="342" spans="1:31" outlineLevel="1" x14ac:dyDescent="0.2">
      <c r="A342" s="137">
        <v>3631</v>
      </c>
      <c r="B342" s="142" t="str">
        <f t="shared" si="225"/>
        <v>Tarleton</v>
      </c>
      <c r="C342" s="239"/>
      <c r="D342" s="143">
        <v>2483408</v>
      </c>
      <c r="E342" s="240"/>
      <c r="F342" s="143">
        <v>28109987.246627502</v>
      </c>
      <c r="G342" s="240"/>
      <c r="H342" s="240"/>
      <c r="I342" s="8">
        <f t="shared" si="223"/>
        <v>-789528.24662750214</v>
      </c>
      <c r="J342" s="148">
        <f t="shared" si="224"/>
        <v>-2.8087107962748218E-2</v>
      </c>
      <c r="L342" s="8"/>
      <c r="M342" s="8"/>
      <c r="N342" s="8"/>
      <c r="O342" s="8"/>
      <c r="P342" s="143">
        <v>13646389</v>
      </c>
      <c r="Q342" s="143">
        <v>13674070</v>
      </c>
      <c r="R342" s="143">
        <v>1330971</v>
      </c>
      <c r="S342" s="143">
        <v>1330971</v>
      </c>
      <c r="T342" s="8"/>
      <c r="U342" s="8"/>
      <c r="V342" s="240"/>
      <c r="X342" s="220"/>
      <c r="Y342" s="266"/>
      <c r="Z342" s="266"/>
      <c r="AC342" s="5"/>
      <c r="AD342" s="5"/>
      <c r="AE342" s="5"/>
    </row>
    <row r="343" spans="1:31" outlineLevel="1" x14ac:dyDescent="0.2">
      <c r="A343" s="137">
        <v>42295</v>
      </c>
      <c r="B343" s="142" t="str">
        <f t="shared" si="225"/>
        <v>TAMU-Central</v>
      </c>
      <c r="C343" s="239"/>
      <c r="D343" s="143">
        <v>412440</v>
      </c>
      <c r="E343" s="240"/>
      <c r="F343" s="143">
        <v>4445775.047778897</v>
      </c>
      <c r="G343" s="240"/>
      <c r="H343" s="240"/>
      <c r="I343" s="8">
        <f t="shared" si="223"/>
        <v>114364.95222110301</v>
      </c>
      <c r="J343" s="148">
        <f t="shared" si="224"/>
        <v>2.5724412727144073E-2</v>
      </c>
      <c r="L343" s="8"/>
      <c r="M343" s="8"/>
      <c r="N343" s="8"/>
      <c r="O343" s="8"/>
      <c r="P343" s="143">
        <v>2275427</v>
      </c>
      <c r="Q343" s="143">
        <v>2284713</v>
      </c>
      <c r="R343" s="143">
        <v>206220</v>
      </c>
      <c r="S343" s="143">
        <v>206220</v>
      </c>
      <c r="T343" s="8"/>
      <c r="U343" s="8"/>
      <c r="V343" s="240"/>
      <c r="X343" s="220"/>
      <c r="Y343" s="266"/>
      <c r="Z343" s="266"/>
      <c r="AC343" s="5"/>
      <c r="AD343" s="5"/>
      <c r="AE343" s="5"/>
    </row>
    <row r="344" spans="1:31" outlineLevel="1" x14ac:dyDescent="0.2">
      <c r="A344" s="137">
        <v>11161</v>
      </c>
      <c r="B344" s="142" t="str">
        <f t="shared" si="225"/>
        <v>TAMU-CC</v>
      </c>
      <c r="C344" s="239"/>
      <c r="D344" s="143">
        <v>1661226</v>
      </c>
      <c r="E344" s="240"/>
      <c r="F344" s="143">
        <v>33278724.199743986</v>
      </c>
      <c r="G344" s="240"/>
      <c r="H344" s="240"/>
      <c r="I344" s="8">
        <f t="shared" si="223"/>
        <v>269243.80025601387</v>
      </c>
      <c r="J344" s="148">
        <f t="shared" si="224"/>
        <v>8.0905685758856458E-3</v>
      </c>
      <c r="L344" s="8"/>
      <c r="M344" s="8"/>
      <c r="N344" s="8"/>
      <c r="O344" s="8"/>
      <c r="P344" s="143">
        <v>16763141</v>
      </c>
      <c r="Q344" s="143">
        <v>16784827</v>
      </c>
      <c r="R344" s="143">
        <v>1007854</v>
      </c>
      <c r="S344" s="143">
        <v>1007854</v>
      </c>
      <c r="T344" s="8"/>
      <c r="U344" s="8"/>
      <c r="V344" s="240"/>
      <c r="X344" s="220"/>
      <c r="Y344" s="266"/>
      <c r="Z344" s="266"/>
      <c r="AC344" s="5"/>
      <c r="AD344" s="5"/>
      <c r="AE344" s="5"/>
    </row>
    <row r="345" spans="1:31" outlineLevel="1" x14ac:dyDescent="0.2">
      <c r="A345" s="137">
        <v>3639</v>
      </c>
      <c r="B345" s="142" t="str">
        <f t="shared" si="225"/>
        <v>TAMU-Kingsville</v>
      </c>
      <c r="C345" s="239"/>
      <c r="D345" s="143">
        <v>2952940</v>
      </c>
      <c r="E345" s="240"/>
      <c r="F345" s="143">
        <v>44792421.122483402</v>
      </c>
      <c r="G345" s="240"/>
      <c r="H345" s="240"/>
      <c r="I345" s="8">
        <f t="shared" si="223"/>
        <v>-14754459.122483402</v>
      </c>
      <c r="J345" s="148">
        <f t="shared" si="224"/>
        <v>-0.32939632984200207</v>
      </c>
      <c r="L345" s="8"/>
      <c r="M345" s="8"/>
      <c r="N345" s="8"/>
      <c r="O345" s="8"/>
      <c r="P345" s="143">
        <v>14948035</v>
      </c>
      <c r="Q345" s="143">
        <v>15089927</v>
      </c>
      <c r="R345" s="143">
        <v>783200</v>
      </c>
      <c r="S345" s="143">
        <v>783200</v>
      </c>
      <c r="T345" s="8"/>
      <c r="U345" s="8"/>
      <c r="V345" s="240"/>
      <c r="X345" s="220"/>
      <c r="Y345" s="266"/>
      <c r="Z345" s="266"/>
      <c r="AC345" s="5"/>
      <c r="AD345" s="5"/>
      <c r="AE345" s="5"/>
    </row>
    <row r="346" spans="1:31" outlineLevel="1" x14ac:dyDescent="0.2">
      <c r="A346" s="137">
        <v>42485</v>
      </c>
      <c r="B346" s="142" t="str">
        <f t="shared" si="225"/>
        <v>TAMU-San Antonio</v>
      </c>
      <c r="C346" s="239"/>
      <c r="D346" s="143">
        <v>1487438</v>
      </c>
      <c r="E346" s="240"/>
      <c r="F346" s="143">
        <v>11244698.535189411</v>
      </c>
      <c r="G346" s="240"/>
      <c r="H346" s="240"/>
      <c r="I346" s="8">
        <f t="shared" si="223"/>
        <v>1590663.4648105893</v>
      </c>
      <c r="J346" s="148">
        <f t="shared" si="224"/>
        <v>0.14145896929408391</v>
      </c>
      <c r="L346" s="8"/>
      <c r="M346" s="8"/>
      <c r="N346" s="8"/>
      <c r="O346" s="8"/>
      <c r="P346" s="143">
        <v>6413745</v>
      </c>
      <c r="Q346" s="143">
        <v>6421617</v>
      </c>
      <c r="R346" s="143">
        <v>861274</v>
      </c>
      <c r="S346" s="143">
        <v>861274</v>
      </c>
      <c r="T346" s="8"/>
      <c r="U346" s="8"/>
      <c r="V346" s="240"/>
      <c r="X346" s="220"/>
      <c r="Y346" s="266"/>
      <c r="Z346" s="266"/>
      <c r="AC346" s="5"/>
      <c r="AD346" s="5"/>
      <c r="AE346" s="5"/>
    </row>
    <row r="347" spans="1:31" outlineLevel="1" x14ac:dyDescent="0.2">
      <c r="A347" s="137">
        <v>9651</v>
      </c>
      <c r="B347" s="142" t="str">
        <f t="shared" si="225"/>
        <v>TAMI</v>
      </c>
      <c r="C347" s="239"/>
      <c r="D347" s="143">
        <v>759658</v>
      </c>
      <c r="E347" s="240"/>
      <c r="F347" s="143">
        <v>17633203.3100577</v>
      </c>
      <c r="G347" s="240"/>
      <c r="H347" s="240"/>
      <c r="I347" s="8">
        <f t="shared" si="223"/>
        <v>1472704.6899423003</v>
      </c>
      <c r="J347" s="148">
        <f t="shared" si="224"/>
        <v>8.3518840226965055E-2</v>
      </c>
      <c r="L347" s="8"/>
      <c r="M347" s="8"/>
      <c r="N347" s="8"/>
      <c r="O347" s="8"/>
      <c r="P347" s="143">
        <v>9545593</v>
      </c>
      <c r="Q347" s="143">
        <v>9560315</v>
      </c>
      <c r="R347" s="143">
        <v>383627</v>
      </c>
      <c r="S347" s="143">
        <v>383627</v>
      </c>
      <c r="T347" s="8"/>
      <c r="U347" s="8"/>
      <c r="V347" s="240"/>
      <c r="X347" s="220"/>
      <c r="Y347" s="266"/>
      <c r="Z347" s="266"/>
      <c r="AC347" s="5"/>
      <c r="AD347" s="5"/>
      <c r="AE347" s="5"/>
    </row>
    <row r="348" spans="1:31" outlineLevel="1" x14ac:dyDescent="0.2">
      <c r="A348" s="137">
        <v>3665</v>
      </c>
      <c r="B348" s="142" t="str">
        <f t="shared" si="225"/>
        <v>WTAMU</v>
      </c>
      <c r="C348" s="239"/>
      <c r="D348" s="143">
        <v>3396300</v>
      </c>
      <c r="E348" s="240"/>
      <c r="F348" s="143">
        <v>22662021.200740926</v>
      </c>
      <c r="G348" s="240"/>
      <c r="H348" s="240"/>
      <c r="I348" s="8">
        <f t="shared" si="223"/>
        <v>593744.79925907403</v>
      </c>
      <c r="J348" s="148">
        <f t="shared" si="224"/>
        <v>2.6199993107395989E-2</v>
      </c>
      <c r="L348" s="8"/>
      <c r="M348" s="8"/>
      <c r="N348" s="8"/>
      <c r="O348" s="8"/>
      <c r="P348" s="143">
        <v>11590963</v>
      </c>
      <c r="Q348" s="143">
        <v>11664803</v>
      </c>
      <c r="R348" s="143">
        <v>1954897</v>
      </c>
      <c r="S348" s="143">
        <v>1954897</v>
      </c>
      <c r="T348" s="8"/>
      <c r="U348" s="8"/>
      <c r="V348" s="240"/>
      <c r="X348" s="220"/>
      <c r="Y348" s="266"/>
      <c r="Z348" s="266"/>
      <c r="AC348" s="5"/>
      <c r="AD348" s="5"/>
      <c r="AE348" s="5"/>
    </row>
    <row r="349" spans="1:31" outlineLevel="1" x14ac:dyDescent="0.2">
      <c r="A349" s="137">
        <v>3565</v>
      </c>
      <c r="B349" s="142" t="str">
        <f t="shared" si="225"/>
        <v>TAMU-Commerce</v>
      </c>
      <c r="C349" s="239"/>
      <c r="D349" s="143">
        <v>6800000</v>
      </c>
      <c r="E349" s="240"/>
      <c r="F349" s="143">
        <v>32319565.310072757</v>
      </c>
      <c r="G349" s="240"/>
      <c r="H349" s="240"/>
      <c r="I349" s="8">
        <f t="shared" si="223"/>
        <v>-6007050.3100727573</v>
      </c>
      <c r="J349" s="148">
        <f t="shared" si="224"/>
        <v>-0.18586420493101719</v>
      </c>
      <c r="L349" s="8"/>
      <c r="M349" s="8"/>
      <c r="N349" s="8"/>
      <c r="O349" s="8"/>
      <c r="P349" s="143">
        <v>13125067</v>
      </c>
      <c r="Q349" s="143">
        <v>13187448</v>
      </c>
      <c r="R349" s="143">
        <v>2785100</v>
      </c>
      <c r="S349" s="143">
        <v>2785100</v>
      </c>
      <c r="T349" s="8"/>
      <c r="U349" s="8"/>
      <c r="V349" s="240"/>
      <c r="X349" s="220"/>
      <c r="Y349" s="266"/>
      <c r="Z349" s="266"/>
      <c r="AC349" s="5"/>
      <c r="AD349" s="5"/>
      <c r="AE349" s="5"/>
    </row>
    <row r="350" spans="1:31" outlineLevel="1" x14ac:dyDescent="0.2">
      <c r="A350" s="137">
        <v>29269</v>
      </c>
      <c r="B350" s="142" t="str">
        <f t="shared" si="225"/>
        <v>TAMU-Texarkana</v>
      </c>
      <c r="C350" s="239"/>
      <c r="D350" s="143">
        <v>284040</v>
      </c>
      <c r="E350" s="240"/>
      <c r="F350" s="143">
        <v>4900419.1285811858</v>
      </c>
      <c r="G350" s="240"/>
      <c r="H350" s="240"/>
      <c r="I350" s="8">
        <f t="shared" si="223"/>
        <v>-389672.12858118583</v>
      </c>
      <c r="J350" s="148">
        <f t="shared" si="224"/>
        <v>-7.9518122502718919E-2</v>
      </c>
      <c r="L350" s="8"/>
      <c r="M350" s="8"/>
      <c r="N350" s="8"/>
      <c r="O350" s="8"/>
      <c r="P350" s="143">
        <v>2249220</v>
      </c>
      <c r="Q350" s="143">
        <v>2261527</v>
      </c>
      <c r="R350" s="143">
        <v>107925</v>
      </c>
      <c r="S350" s="143">
        <v>107925</v>
      </c>
      <c r="T350" s="8"/>
      <c r="U350" s="8"/>
      <c r="V350" s="240"/>
      <c r="X350" s="220"/>
      <c r="Y350" s="266"/>
      <c r="Z350" s="266"/>
      <c r="AC350" s="5"/>
      <c r="AD350" s="5"/>
      <c r="AE350" s="5"/>
    </row>
    <row r="351" spans="1:31" outlineLevel="1" x14ac:dyDescent="0.2">
      <c r="A351" s="137">
        <v>3652</v>
      </c>
      <c r="B351" s="142" t="str">
        <f t="shared" si="225"/>
        <v>UH</v>
      </c>
      <c r="C351" s="239"/>
      <c r="D351" s="143">
        <v>27809116</v>
      </c>
      <c r="E351" s="240"/>
      <c r="F351" s="143">
        <v>138626458.55144748</v>
      </c>
      <c r="G351" s="240"/>
      <c r="H351" s="240"/>
      <c r="I351" s="8">
        <f t="shared" si="223"/>
        <v>-2104233.5514474809</v>
      </c>
      <c r="J351" s="148">
        <f t="shared" si="224"/>
        <v>-1.5179162574268254E-2</v>
      </c>
      <c r="L351" s="8"/>
      <c r="M351" s="8"/>
      <c r="N351" s="8"/>
      <c r="O351" s="8"/>
      <c r="P351" s="143">
        <v>68070527</v>
      </c>
      <c r="Q351" s="143">
        <v>68451698</v>
      </c>
      <c r="R351" s="143">
        <v>14409126</v>
      </c>
      <c r="S351" s="143">
        <v>14409126</v>
      </c>
      <c r="T351" s="8"/>
      <c r="U351" s="8"/>
      <c r="V351" s="240"/>
      <c r="X351" s="220"/>
      <c r="Y351" s="266"/>
      <c r="Z351" s="266"/>
      <c r="AC351" s="5"/>
      <c r="AD351" s="5"/>
      <c r="AE351" s="5"/>
    </row>
    <row r="352" spans="1:31" outlineLevel="1" x14ac:dyDescent="0.2">
      <c r="A352" s="137">
        <v>11711</v>
      </c>
      <c r="B352" s="142" t="str">
        <f t="shared" si="225"/>
        <v>UH-Clear Lake</v>
      </c>
      <c r="C352" s="239"/>
      <c r="D352" s="143">
        <v>3091366</v>
      </c>
      <c r="E352" s="240"/>
      <c r="F352" s="143">
        <v>31663274.452532709</v>
      </c>
      <c r="G352" s="240"/>
      <c r="H352" s="240"/>
      <c r="I352" s="8">
        <f t="shared" si="223"/>
        <v>-7636124.4525327086</v>
      </c>
      <c r="J352" s="148">
        <f t="shared" si="224"/>
        <v>-0.24116660656749933</v>
      </c>
      <c r="L352" s="8"/>
      <c r="M352" s="8"/>
      <c r="N352" s="8"/>
      <c r="O352" s="8"/>
      <c r="P352" s="143">
        <v>11971992</v>
      </c>
      <c r="Q352" s="143">
        <v>12055158</v>
      </c>
      <c r="R352" s="143">
        <v>1887760</v>
      </c>
      <c r="S352" s="143">
        <v>1887760</v>
      </c>
      <c r="T352" s="8"/>
      <c r="U352" s="8"/>
      <c r="V352" s="240"/>
      <c r="X352" s="220"/>
      <c r="Y352" s="266"/>
      <c r="Z352" s="266"/>
      <c r="AC352" s="5"/>
      <c r="AD352" s="5"/>
      <c r="AE352" s="5"/>
    </row>
    <row r="353" spans="1:31" outlineLevel="1" x14ac:dyDescent="0.2">
      <c r="A353" s="137">
        <v>12826</v>
      </c>
      <c r="B353" s="142" t="str">
        <f t="shared" si="225"/>
        <v>UH-Downtown</v>
      </c>
      <c r="C353" s="239"/>
      <c r="D353" s="143">
        <v>1902146</v>
      </c>
      <c r="E353" s="240"/>
      <c r="F353" s="143">
        <v>32789085.261881862</v>
      </c>
      <c r="G353" s="240"/>
      <c r="H353" s="240"/>
      <c r="I353" s="8">
        <f t="shared" si="223"/>
        <v>-456243.26188186184</v>
      </c>
      <c r="J353" s="148">
        <f t="shared" si="224"/>
        <v>-1.3914485818616481E-2</v>
      </c>
      <c r="L353" s="8"/>
      <c r="M353" s="8"/>
      <c r="N353" s="8"/>
      <c r="O353" s="8"/>
      <c r="P353" s="143">
        <v>16137052</v>
      </c>
      <c r="Q353" s="143">
        <v>16195790</v>
      </c>
      <c r="R353" s="143">
        <v>1263259</v>
      </c>
      <c r="S353" s="143">
        <v>1263259</v>
      </c>
      <c r="T353" s="8"/>
      <c r="U353" s="8"/>
      <c r="V353" s="240"/>
      <c r="X353" s="220"/>
      <c r="Y353" s="266"/>
      <c r="Z353" s="266"/>
      <c r="AC353" s="5"/>
      <c r="AD353" s="5"/>
      <c r="AE353" s="5"/>
    </row>
    <row r="354" spans="1:31" outlineLevel="1" x14ac:dyDescent="0.2">
      <c r="A354" s="137">
        <v>13231</v>
      </c>
      <c r="B354" s="142" t="str">
        <f t="shared" si="225"/>
        <v>UH-Victoria</v>
      </c>
      <c r="C354" s="239"/>
      <c r="D354" s="143">
        <v>1657200</v>
      </c>
      <c r="E354" s="240"/>
      <c r="F354" s="143">
        <v>8721160.7363374755</v>
      </c>
      <c r="G354" s="240"/>
      <c r="H354" s="240"/>
      <c r="I354" s="8">
        <f t="shared" si="223"/>
        <v>333210.26366252452</v>
      </c>
      <c r="J354" s="148">
        <f t="shared" si="224"/>
        <v>3.8207100377610853E-2</v>
      </c>
      <c r="L354" s="8"/>
      <c r="M354" s="8"/>
      <c r="N354" s="8"/>
      <c r="O354" s="8"/>
      <c r="P354" s="143">
        <v>4521711</v>
      </c>
      <c r="Q354" s="143">
        <v>4532660</v>
      </c>
      <c r="R354" s="143">
        <v>828600</v>
      </c>
      <c r="S354" s="143">
        <v>828600</v>
      </c>
      <c r="T354" s="8"/>
      <c r="U354" s="8"/>
      <c r="V354" s="240"/>
      <c r="X354" s="220"/>
      <c r="Y354" s="266"/>
      <c r="Z354" s="266"/>
      <c r="AC354" s="5"/>
      <c r="AD354" s="5"/>
      <c r="AE354" s="5"/>
    </row>
    <row r="355" spans="1:31" outlineLevel="1" x14ac:dyDescent="0.2">
      <c r="A355" s="137">
        <v>3592</v>
      </c>
      <c r="B355" s="142" t="str">
        <f t="shared" si="225"/>
        <v>Midwestern</v>
      </c>
      <c r="C355" s="239"/>
      <c r="D355" s="143">
        <v>950000</v>
      </c>
      <c r="E355" s="240"/>
      <c r="F355" s="143">
        <v>13518847.931158178</v>
      </c>
      <c r="G355" s="240"/>
      <c r="H355" s="240"/>
      <c r="I355" s="8">
        <f t="shared" si="223"/>
        <v>-945175.93115817755</v>
      </c>
      <c r="J355" s="148">
        <f t="shared" si="224"/>
        <v>-6.9915420009995122E-2</v>
      </c>
      <c r="L355" s="8"/>
      <c r="M355" s="8"/>
      <c r="N355" s="8"/>
      <c r="O355" s="8"/>
      <c r="P355" s="143">
        <v>6272895</v>
      </c>
      <c r="Q355" s="143">
        <v>6300777</v>
      </c>
      <c r="R355" s="143">
        <v>470000</v>
      </c>
      <c r="S355" s="143">
        <v>470000</v>
      </c>
      <c r="T355" s="8"/>
      <c r="U355" s="8"/>
      <c r="V355" s="240"/>
      <c r="X355" s="220"/>
      <c r="Y355" s="266"/>
      <c r="Z355" s="266"/>
      <c r="AC355" s="5"/>
      <c r="AD355" s="5"/>
      <c r="AE355" s="5"/>
    </row>
    <row r="356" spans="1:31" outlineLevel="1" x14ac:dyDescent="0.2">
      <c r="A356" s="137">
        <v>3594</v>
      </c>
      <c r="B356" s="142" t="str">
        <f t="shared" si="225"/>
        <v>UNT</v>
      </c>
      <c r="C356" s="239"/>
      <c r="D356" s="143">
        <v>10234068</v>
      </c>
      <c r="E356" s="240"/>
      <c r="F356" s="143">
        <v>111603108.40786159</v>
      </c>
      <c r="G356" s="240"/>
      <c r="H356" s="240"/>
      <c r="I356" s="8">
        <f t="shared" si="223"/>
        <v>2727926.5921384096</v>
      </c>
      <c r="J356" s="148">
        <f t="shared" si="224"/>
        <v>2.4443105851218817E-2</v>
      </c>
      <c r="L356" s="8"/>
      <c r="M356" s="8"/>
      <c r="N356" s="8"/>
      <c r="O356" s="8"/>
      <c r="P356" s="143">
        <v>57000656</v>
      </c>
      <c r="Q356" s="143">
        <v>57330379</v>
      </c>
      <c r="R356" s="143">
        <v>5243492</v>
      </c>
      <c r="S356" s="143">
        <v>5243492</v>
      </c>
      <c r="T356" s="8"/>
      <c r="U356" s="8"/>
      <c r="V356" s="240"/>
      <c r="X356" s="220"/>
      <c r="Y356" s="266"/>
      <c r="Z356" s="266"/>
      <c r="AC356" s="5"/>
      <c r="AD356" s="5"/>
      <c r="AE356" s="5"/>
    </row>
    <row r="357" spans="1:31" outlineLevel="1" x14ac:dyDescent="0.2">
      <c r="A357" s="137">
        <v>42421</v>
      </c>
      <c r="B357" s="142" t="str">
        <f t="shared" si="225"/>
        <v>UNT-Dallas</v>
      </c>
      <c r="C357" s="239"/>
      <c r="D357" s="143">
        <v>5348360</v>
      </c>
      <c r="E357" s="240"/>
      <c r="F357" s="143">
        <v>7010155.3548174873</v>
      </c>
      <c r="G357" s="240"/>
      <c r="H357" s="240"/>
      <c r="I357" s="8">
        <f t="shared" si="223"/>
        <v>1667171.6451825127</v>
      </c>
      <c r="J357" s="148">
        <f t="shared" si="224"/>
        <v>0.23782235354267955</v>
      </c>
      <c r="L357" s="8"/>
      <c r="M357" s="8"/>
      <c r="N357" s="8"/>
      <c r="O357" s="8"/>
      <c r="P357" s="143">
        <v>4337874</v>
      </c>
      <c r="Q357" s="143">
        <v>4339453</v>
      </c>
      <c r="R357" s="143">
        <v>2588642</v>
      </c>
      <c r="S357" s="143">
        <v>2588642</v>
      </c>
      <c r="T357" s="8"/>
      <c r="U357" s="8"/>
      <c r="V357" s="240"/>
      <c r="X357" s="220"/>
      <c r="Y357" s="266"/>
      <c r="Z357" s="266"/>
      <c r="AC357" s="5"/>
      <c r="AD357" s="5"/>
      <c r="AE357" s="5"/>
    </row>
    <row r="358" spans="1:31" outlineLevel="1" x14ac:dyDescent="0.2">
      <c r="A358" s="137">
        <v>3624</v>
      </c>
      <c r="B358" s="142" t="str">
        <f t="shared" si="225"/>
        <v>SFA</v>
      </c>
      <c r="C358" s="239"/>
      <c r="D358" s="143">
        <v>1950000</v>
      </c>
      <c r="E358" s="240"/>
      <c r="F358" s="143">
        <v>31193183.493613973</v>
      </c>
      <c r="G358" s="240"/>
      <c r="H358" s="240"/>
      <c r="I358" s="8">
        <f t="shared" si="223"/>
        <v>-523811.49361397326</v>
      </c>
      <c r="J358" s="148">
        <f t="shared" si="224"/>
        <v>-1.6792498711175493E-2</v>
      </c>
      <c r="L358" s="8"/>
      <c r="M358" s="8"/>
      <c r="N358" s="8"/>
      <c r="O358" s="8"/>
      <c r="P358" s="143">
        <v>15312470</v>
      </c>
      <c r="Q358" s="143">
        <v>15356902</v>
      </c>
      <c r="R358" s="143">
        <v>840000</v>
      </c>
      <c r="S358" s="143">
        <v>840000</v>
      </c>
      <c r="T358" s="8"/>
      <c r="U358" s="8"/>
      <c r="V358" s="240"/>
      <c r="X358" s="220"/>
      <c r="Y358" s="266"/>
      <c r="Z358" s="266"/>
      <c r="AC358" s="5"/>
      <c r="AD358" s="5"/>
      <c r="AE358" s="5"/>
    </row>
    <row r="359" spans="1:31" outlineLevel="1" x14ac:dyDescent="0.2">
      <c r="A359" s="137">
        <v>3642</v>
      </c>
      <c r="B359" s="142" t="str">
        <f t="shared" si="225"/>
        <v>TSU</v>
      </c>
      <c r="C359" s="239"/>
      <c r="D359" s="143">
        <v>8692684</v>
      </c>
      <c r="E359" s="240"/>
      <c r="F359" s="143">
        <v>38858925.88615106</v>
      </c>
      <c r="G359" s="240"/>
      <c r="H359" s="240"/>
      <c r="I359" s="8">
        <f t="shared" si="223"/>
        <v>11735436.11384894</v>
      </c>
      <c r="J359" s="148">
        <f t="shared" si="224"/>
        <v>0.30200104213460344</v>
      </c>
      <c r="L359" s="8"/>
      <c r="M359" s="8"/>
      <c r="N359" s="8"/>
      <c r="O359" s="8"/>
      <c r="P359" s="143">
        <v>25197123</v>
      </c>
      <c r="Q359" s="143">
        <v>25397239</v>
      </c>
      <c r="R359" s="143">
        <v>4346342</v>
      </c>
      <c r="S359" s="143">
        <v>4346342</v>
      </c>
      <c r="T359" s="8"/>
      <c r="U359" s="8"/>
      <c r="V359" s="240"/>
      <c r="X359" s="220"/>
      <c r="Y359" s="266"/>
      <c r="Z359" s="266"/>
      <c r="AC359" s="5"/>
      <c r="AD359" s="5"/>
      <c r="AE359" s="5"/>
    </row>
    <row r="360" spans="1:31" outlineLevel="1" x14ac:dyDescent="0.2">
      <c r="A360" s="137">
        <v>3644</v>
      </c>
      <c r="B360" s="142" t="str">
        <f t="shared" si="225"/>
        <v>TTU</v>
      </c>
      <c r="C360" s="239"/>
      <c r="D360" s="143">
        <v>15899024</v>
      </c>
      <c r="E360" s="240"/>
      <c r="F360" s="143">
        <v>109147548.83777237</v>
      </c>
      <c r="G360" s="240"/>
      <c r="H360" s="240"/>
      <c r="I360" s="8">
        <f t="shared" si="223"/>
        <v>-2697502.8377723694</v>
      </c>
      <c r="J360" s="148">
        <f t="shared" si="224"/>
        <v>-2.4714277750586117E-2</v>
      </c>
      <c r="L360" s="8"/>
      <c r="M360" s="8"/>
      <c r="N360" s="8"/>
      <c r="O360" s="8"/>
      <c r="P360" s="143">
        <v>53070509</v>
      </c>
      <c r="Q360" s="143">
        <v>53379537</v>
      </c>
      <c r="R360" s="143">
        <v>7374028</v>
      </c>
      <c r="S360" s="143">
        <v>7374028</v>
      </c>
      <c r="T360" s="8"/>
      <c r="U360" s="8"/>
      <c r="V360" s="240"/>
      <c r="X360" s="220"/>
      <c r="Y360" s="266"/>
      <c r="Z360" s="266"/>
      <c r="AC360" s="5"/>
      <c r="AD360" s="5"/>
      <c r="AE360" s="5"/>
    </row>
    <row r="361" spans="1:31" outlineLevel="1" x14ac:dyDescent="0.2">
      <c r="A361" s="137">
        <v>3541</v>
      </c>
      <c r="B361" s="142" t="str">
        <f t="shared" si="225"/>
        <v>Angelo</v>
      </c>
      <c r="C361" s="239"/>
      <c r="D361" s="143">
        <v>1914000</v>
      </c>
      <c r="E361" s="240"/>
      <c r="F361" s="143">
        <v>25009217.057802837</v>
      </c>
      <c r="G361" s="240"/>
      <c r="H361" s="240"/>
      <c r="I361" s="8">
        <f t="shared" si="223"/>
        <v>-4317510.0578028373</v>
      </c>
      <c r="J361" s="148">
        <f t="shared" si="224"/>
        <v>-0.17263675419442132</v>
      </c>
      <c r="L361" s="8"/>
      <c r="M361" s="8"/>
      <c r="N361" s="8"/>
      <c r="O361" s="8"/>
      <c r="P361" s="143">
        <v>10320104</v>
      </c>
      <c r="Q361" s="143">
        <v>10371603</v>
      </c>
      <c r="R361" s="143">
        <v>1347354</v>
      </c>
      <c r="S361" s="143">
        <v>1347354</v>
      </c>
      <c r="T361" s="8"/>
      <c r="U361" s="8"/>
      <c r="V361" s="240"/>
      <c r="X361" s="220"/>
      <c r="Y361" s="266"/>
      <c r="Z361" s="266"/>
      <c r="AC361" s="5"/>
      <c r="AD361" s="5"/>
      <c r="AE361" s="5"/>
    </row>
    <row r="362" spans="1:31" outlineLevel="1" x14ac:dyDescent="0.2">
      <c r="A362" s="137">
        <v>3646</v>
      </c>
      <c r="B362" s="142" t="str">
        <f t="shared" si="225"/>
        <v>TWU</v>
      </c>
      <c r="C362" s="239"/>
      <c r="D362" s="143">
        <v>9124086</v>
      </c>
      <c r="E362" s="240"/>
      <c r="F362" s="143">
        <v>34379855.129864007</v>
      </c>
      <c r="G362" s="240"/>
      <c r="H362" s="240"/>
      <c r="I362" s="8">
        <f t="shared" si="223"/>
        <v>-7034958.1298640072</v>
      </c>
      <c r="J362" s="148">
        <f t="shared" si="224"/>
        <v>-0.20462442623131072</v>
      </c>
      <c r="L362" s="8"/>
      <c r="M362" s="8"/>
      <c r="N362" s="8"/>
      <c r="O362" s="8"/>
      <c r="P362" s="143">
        <v>13656855</v>
      </c>
      <c r="Q362" s="143">
        <v>13688042</v>
      </c>
      <c r="R362" s="143">
        <v>5012043</v>
      </c>
      <c r="S362" s="143">
        <v>5012043</v>
      </c>
      <c r="T362" s="8"/>
      <c r="U362" s="8"/>
      <c r="V362" s="240"/>
      <c r="X362" s="220"/>
      <c r="Y362" s="266"/>
      <c r="Z362" s="266"/>
      <c r="AC362" s="5"/>
      <c r="AD362" s="5"/>
      <c r="AE362" s="5"/>
    </row>
    <row r="363" spans="1:31" outlineLevel="1" x14ac:dyDescent="0.2">
      <c r="A363" s="137">
        <v>3581</v>
      </c>
      <c r="B363" s="142" t="str">
        <f t="shared" si="225"/>
        <v>Lamar</v>
      </c>
      <c r="C363" s="239"/>
      <c r="D363" s="143">
        <v>0</v>
      </c>
      <c r="E363" s="240"/>
      <c r="F363" s="143">
        <v>39581295.542765036</v>
      </c>
      <c r="G363" s="240"/>
      <c r="H363" s="240"/>
      <c r="I363" s="8">
        <f t="shared" si="223"/>
        <v>-3572653.5427650362</v>
      </c>
      <c r="J363" s="148">
        <f t="shared" si="224"/>
        <v>-9.0261157290948565E-2</v>
      </c>
      <c r="L363" s="8"/>
      <c r="M363" s="8"/>
      <c r="N363" s="8"/>
      <c r="O363" s="8"/>
      <c r="P363" s="143">
        <v>17988801</v>
      </c>
      <c r="Q363" s="143">
        <v>18019841</v>
      </c>
      <c r="R363" s="143"/>
      <c r="S363" s="143"/>
      <c r="T363" s="8"/>
      <c r="U363" s="8"/>
      <c r="V363" s="240"/>
      <c r="X363" s="220"/>
      <c r="Y363" s="266"/>
      <c r="Z363" s="266"/>
      <c r="AC363" s="5"/>
      <c r="AD363" s="5"/>
      <c r="AE363" s="5"/>
    </row>
    <row r="364" spans="1:31" outlineLevel="1" x14ac:dyDescent="0.2">
      <c r="A364" s="137">
        <v>3606</v>
      </c>
      <c r="B364" s="142" t="str">
        <f t="shared" si="225"/>
        <v>Sam Houston</v>
      </c>
      <c r="C364" s="239"/>
      <c r="D364" s="143">
        <v>4290456</v>
      </c>
      <c r="E364" s="240"/>
      <c r="F364" s="143">
        <v>48023575.503063917</v>
      </c>
      <c r="G364" s="240"/>
      <c r="H364" s="240"/>
      <c r="I364" s="8">
        <f>(P364+Q364)-F364</f>
        <v>2239432.4969360828</v>
      </c>
      <c r="J364" s="148">
        <f t="shared" si="224"/>
        <v>4.6631940114355008E-2</v>
      </c>
      <c r="L364" s="8"/>
      <c r="M364" s="8"/>
      <c r="N364" s="8"/>
      <c r="O364" s="8"/>
      <c r="P364" s="143">
        <v>25087466</v>
      </c>
      <c r="Q364" s="143">
        <v>25175542</v>
      </c>
      <c r="R364" s="143">
        <v>2119425</v>
      </c>
      <c r="S364" s="143">
        <v>2119425</v>
      </c>
      <c r="T364" s="8"/>
      <c r="U364" s="8"/>
      <c r="V364" s="240"/>
      <c r="X364" s="220"/>
      <c r="Y364" s="266"/>
      <c r="Z364" s="266"/>
      <c r="AC364" s="5"/>
      <c r="AD364" s="5"/>
      <c r="AE364" s="5"/>
    </row>
    <row r="365" spans="1:31" outlineLevel="1" x14ac:dyDescent="0.2">
      <c r="A365" s="137">
        <v>3615</v>
      </c>
      <c r="B365" s="142" t="str">
        <f t="shared" si="225"/>
        <v>TXST</v>
      </c>
      <c r="C365" s="239"/>
      <c r="D365" s="143">
        <v>6992306</v>
      </c>
      <c r="E365" s="240"/>
      <c r="F365" s="143">
        <v>95748054.590811998</v>
      </c>
      <c r="G365" s="240"/>
      <c r="H365" s="240"/>
      <c r="I365" s="8">
        <f t="shared" si="223"/>
        <v>-3693195.5908119977</v>
      </c>
      <c r="J365" s="148">
        <f t="shared" si="224"/>
        <v>-3.8572017014812512E-2</v>
      </c>
      <c r="L365" s="8"/>
      <c r="M365" s="8"/>
      <c r="N365" s="8"/>
      <c r="O365" s="8"/>
      <c r="P365" s="143">
        <v>46010092</v>
      </c>
      <c r="Q365" s="143">
        <v>46044767</v>
      </c>
      <c r="R365" s="143">
        <v>3497048</v>
      </c>
      <c r="S365" s="143">
        <v>3497048</v>
      </c>
      <c r="T365" s="8"/>
      <c r="U365" s="8"/>
      <c r="V365" s="240"/>
      <c r="X365" s="220"/>
      <c r="Y365" s="266"/>
      <c r="Z365" s="266"/>
      <c r="AC365" s="5"/>
      <c r="AD365" s="5"/>
      <c r="AE365" s="5"/>
    </row>
    <row r="366" spans="1:31" outlineLevel="1" x14ac:dyDescent="0.2">
      <c r="A366" s="137">
        <v>3625</v>
      </c>
      <c r="B366" s="142" t="str">
        <f t="shared" si="225"/>
        <v>Sul Ross</v>
      </c>
      <c r="C366" s="239"/>
      <c r="D366" s="143">
        <v>248422</v>
      </c>
      <c r="E366" s="240"/>
      <c r="F366" s="143">
        <v>5084959.9761854894</v>
      </c>
      <c r="G366" s="240"/>
      <c r="H366" s="240"/>
      <c r="I366" s="8">
        <f t="shared" si="223"/>
        <v>-627600.97618548945</v>
      </c>
      <c r="J366" s="148">
        <f t="shared" si="224"/>
        <v>-0.12342299233912314</v>
      </c>
      <c r="L366" s="8"/>
      <c r="M366" s="8"/>
      <c r="N366" s="8"/>
      <c r="O366" s="8"/>
      <c r="P366" s="143">
        <v>2225940</v>
      </c>
      <c r="Q366" s="143">
        <v>2231419</v>
      </c>
      <c r="R366" s="143">
        <v>107620</v>
      </c>
      <c r="S366" s="143">
        <v>107620</v>
      </c>
      <c r="T366" s="8"/>
      <c r="U366" s="8"/>
      <c r="V366" s="240"/>
      <c r="X366" s="220"/>
      <c r="Y366" s="266"/>
      <c r="Z366" s="266"/>
      <c r="AC366" s="5"/>
      <c r="AD366" s="5"/>
      <c r="AE366" s="5"/>
    </row>
    <row r="367" spans="1:31" ht="15" outlineLevel="1" thickBot="1" x14ac:dyDescent="0.25">
      <c r="A367" s="149">
        <v>20</v>
      </c>
      <c r="B367" s="129" t="str">
        <f t="shared" si="225"/>
        <v>Sul Ross-Rio Grande</v>
      </c>
      <c r="C367" s="241"/>
      <c r="D367" s="150">
        <v>64808</v>
      </c>
      <c r="E367" s="242"/>
      <c r="F367" s="150">
        <v>1873296.6041295256</v>
      </c>
      <c r="G367" s="242"/>
      <c r="H367" s="242"/>
      <c r="I367" s="151">
        <f t="shared" si="223"/>
        <v>-315556.6041295256</v>
      </c>
      <c r="J367" s="152">
        <f t="shared" si="224"/>
        <v>-0.16844988851947282</v>
      </c>
      <c r="L367" s="151"/>
      <c r="M367" s="151"/>
      <c r="N367" s="151"/>
      <c r="O367" s="151"/>
      <c r="P367" s="150">
        <v>778573</v>
      </c>
      <c r="Q367" s="150">
        <v>779167</v>
      </c>
      <c r="R367" s="150">
        <v>29080</v>
      </c>
      <c r="S367" s="150">
        <v>29080</v>
      </c>
      <c r="T367" s="151"/>
      <c r="U367" s="151"/>
      <c r="V367" s="140"/>
      <c r="X367" s="220"/>
      <c r="Y367" s="266"/>
      <c r="Z367" s="266"/>
      <c r="AC367" s="5"/>
      <c r="AD367" s="5"/>
      <c r="AE367" s="5"/>
    </row>
    <row r="368" spans="1:31" ht="15" outlineLevel="1" thickBot="1" x14ac:dyDescent="0.25">
      <c r="A368" s="138"/>
      <c r="B368" s="139" t="str">
        <f t="shared" si="225"/>
        <v>TOTAL</v>
      </c>
      <c r="C368" s="140"/>
      <c r="D368" s="140">
        <f>SUM(D331:D367)</f>
        <v>235185814</v>
      </c>
      <c r="E368" s="140"/>
      <c r="F368" s="421">
        <f>SUM(F331:F367)</f>
        <v>1945759335.8052983</v>
      </c>
      <c r="G368" s="140"/>
      <c r="H368" s="140"/>
      <c r="I368" s="140">
        <f t="shared" si="223"/>
        <v>-18634688.805298328</v>
      </c>
      <c r="J368" s="141">
        <f t="shared" si="224"/>
        <v>-9.5770779368178766E-3</v>
      </c>
      <c r="L368" s="140"/>
      <c r="M368" s="140"/>
      <c r="N368" s="140"/>
      <c r="O368" s="140"/>
      <c r="P368" s="140">
        <f>SUM(P331:P367)</f>
        <v>960960576</v>
      </c>
      <c r="Q368" s="140">
        <f>SUM(Q331:Q367)</f>
        <v>966164071</v>
      </c>
      <c r="R368" s="140">
        <f>SUM(R331:R367)</f>
        <v>119074714</v>
      </c>
      <c r="S368" s="140">
        <f>SUM(S331:S367)</f>
        <v>119074714</v>
      </c>
      <c r="T368" s="140"/>
      <c r="U368" s="140"/>
      <c r="V368" s="240"/>
      <c r="X368" s="220"/>
      <c r="Y368" s="266"/>
      <c r="Z368" s="266"/>
      <c r="AC368" s="5"/>
      <c r="AD368" s="5"/>
      <c r="AE368" s="5"/>
    </row>
    <row r="369" spans="1:31" outlineLevel="1" x14ac:dyDescent="0.2">
      <c r="A369" s="136">
        <v>9225</v>
      </c>
      <c r="B369" s="145" t="str">
        <f t="shared" si="225"/>
        <v>TSTC-Harlingen</v>
      </c>
      <c r="C369" s="243"/>
      <c r="D369" s="146">
        <v>0</v>
      </c>
      <c r="E369" s="244"/>
      <c r="F369" s="420">
        <v>19028307</v>
      </c>
      <c r="G369" s="244"/>
      <c r="H369" s="244"/>
      <c r="I369" s="47">
        <f t="shared" si="223"/>
        <v>-14401379</v>
      </c>
      <c r="J369" s="147">
        <f t="shared" si="224"/>
        <v>-0.75683974407181887</v>
      </c>
      <c r="L369" s="47"/>
      <c r="M369" s="47"/>
      <c r="N369" s="47"/>
      <c r="O369" s="47"/>
      <c r="P369" s="146">
        <v>2253468</v>
      </c>
      <c r="Q369" s="146">
        <v>2373460</v>
      </c>
      <c r="R369" s="146">
        <v>0</v>
      </c>
      <c r="S369" s="146">
        <v>0</v>
      </c>
      <c r="T369" s="47"/>
      <c r="U369" s="47"/>
      <c r="V369" s="240"/>
      <c r="X369" s="220"/>
      <c r="Y369" s="266"/>
      <c r="Z369" s="266"/>
      <c r="AC369" s="5"/>
      <c r="AD369" s="5"/>
      <c r="AE369" s="5"/>
    </row>
    <row r="370" spans="1:31" outlineLevel="1" x14ac:dyDescent="0.2">
      <c r="A370" s="137">
        <v>9932</v>
      </c>
      <c r="B370" s="142" t="str">
        <f t="shared" si="225"/>
        <v>TSTC-West Tx</v>
      </c>
      <c r="C370" s="239"/>
      <c r="D370" s="143">
        <v>0</v>
      </c>
      <c r="E370" s="240"/>
      <c r="F370" s="420">
        <v>5793501</v>
      </c>
      <c r="G370" s="240"/>
      <c r="H370" s="240"/>
      <c r="I370" s="8">
        <f t="shared" si="223"/>
        <v>-4469372</v>
      </c>
      <c r="J370" s="148">
        <f t="shared" si="224"/>
        <v>-0.77144579762737586</v>
      </c>
      <c r="L370" s="8"/>
      <c r="M370" s="8"/>
      <c r="N370" s="8"/>
      <c r="O370" s="8"/>
      <c r="P370" s="143">
        <v>644706</v>
      </c>
      <c r="Q370" s="143">
        <v>679423</v>
      </c>
      <c r="R370" s="143">
        <v>0</v>
      </c>
      <c r="S370" s="143">
        <v>0</v>
      </c>
      <c r="T370" s="8"/>
      <c r="U370" s="8"/>
      <c r="V370" s="240"/>
      <c r="X370" s="220"/>
      <c r="Y370" s="266"/>
      <c r="Z370" s="266"/>
      <c r="AC370" s="5"/>
      <c r="AD370" s="5"/>
      <c r="AE370" s="5"/>
    </row>
    <row r="371" spans="1:31" outlineLevel="1" x14ac:dyDescent="0.2">
      <c r="A371" s="137">
        <v>33965</v>
      </c>
      <c r="B371" s="142" t="str">
        <f t="shared" si="225"/>
        <v>TSTC-Marshall</v>
      </c>
      <c r="C371" s="239"/>
      <c r="D371" s="143">
        <v>0</v>
      </c>
      <c r="E371" s="240"/>
      <c r="F371" s="143">
        <v>3774605</v>
      </c>
      <c r="G371" s="240"/>
      <c r="H371" s="240"/>
      <c r="I371" s="8">
        <f t="shared" si="223"/>
        <v>-3297561</v>
      </c>
      <c r="J371" s="148">
        <f t="shared" si="224"/>
        <v>-0.87361750434813712</v>
      </c>
      <c r="L371" s="8"/>
      <c r="M371" s="8"/>
      <c r="N371" s="8"/>
      <c r="O371" s="8"/>
      <c r="P371" s="143">
        <v>227705</v>
      </c>
      <c r="Q371" s="143">
        <v>249339</v>
      </c>
      <c r="R371" s="143">
        <v>0</v>
      </c>
      <c r="S371" s="143">
        <v>0</v>
      </c>
      <c r="T371" s="8"/>
      <c r="U371" s="8"/>
      <c r="V371" s="240"/>
      <c r="X371" s="220"/>
      <c r="Y371" s="266"/>
      <c r="Z371" s="266"/>
      <c r="AC371" s="5"/>
      <c r="AD371" s="5"/>
      <c r="AE371" s="5"/>
    </row>
    <row r="372" spans="1:31" outlineLevel="1" x14ac:dyDescent="0.2">
      <c r="A372" s="137">
        <v>3634</v>
      </c>
      <c r="B372" s="142" t="str">
        <f t="shared" si="225"/>
        <v>TSTC-Waco</v>
      </c>
      <c r="C372" s="239"/>
      <c r="D372" s="143">
        <v>0</v>
      </c>
      <c r="E372" s="240"/>
      <c r="F372" s="143">
        <v>22134595</v>
      </c>
      <c r="G372" s="240"/>
      <c r="H372" s="240"/>
      <c r="I372" s="8">
        <f t="shared" si="223"/>
        <v>-16801812</v>
      </c>
      <c r="J372" s="148">
        <f t="shared" si="224"/>
        <v>-0.75907474250150053</v>
      </c>
      <c r="L372" s="8"/>
      <c r="M372" s="8"/>
      <c r="N372" s="8"/>
      <c r="O372" s="8"/>
      <c r="P372" s="143">
        <v>2601543</v>
      </c>
      <c r="Q372" s="143">
        <v>2731240</v>
      </c>
      <c r="R372" s="143">
        <v>0</v>
      </c>
      <c r="S372" s="143">
        <v>0</v>
      </c>
      <c r="T372" s="8"/>
      <c r="U372" s="8"/>
      <c r="V372" s="240"/>
      <c r="X372" s="220"/>
      <c r="Y372" s="266"/>
      <c r="Z372" s="266"/>
      <c r="AC372" s="5"/>
      <c r="AD372" s="5"/>
      <c r="AE372" s="5"/>
    </row>
    <row r="373" spans="1:31" outlineLevel="1" x14ac:dyDescent="0.2">
      <c r="A373" s="137">
        <v>203634</v>
      </c>
      <c r="B373" s="142" t="str">
        <f t="shared" si="225"/>
        <v>TSTC-Fort Bend</v>
      </c>
      <c r="C373" s="239"/>
      <c r="D373" s="143">
        <v>0</v>
      </c>
      <c r="E373" s="240"/>
      <c r="F373" s="143">
        <v>597267</v>
      </c>
      <c r="G373" s="240"/>
      <c r="H373" s="240"/>
      <c r="I373" s="8">
        <f t="shared" si="223"/>
        <v>13044</v>
      </c>
      <c r="J373" s="148">
        <f t="shared" si="224"/>
        <v>2.183947882605267E-2</v>
      </c>
      <c r="L373" s="8"/>
      <c r="M373" s="8"/>
      <c r="N373" s="8"/>
      <c r="O373" s="8"/>
      <c r="P373" s="143">
        <v>295480</v>
      </c>
      <c r="Q373" s="143">
        <v>314831</v>
      </c>
      <c r="R373" s="143">
        <v>0</v>
      </c>
      <c r="S373" s="143">
        <v>0</v>
      </c>
      <c r="T373" s="8"/>
      <c r="U373" s="8"/>
      <c r="V373" s="240"/>
      <c r="X373" s="220"/>
      <c r="Y373" s="266"/>
      <c r="Z373" s="266"/>
      <c r="AC373" s="5"/>
      <c r="AD373" s="5"/>
      <c r="AE373" s="5"/>
    </row>
    <row r="374" spans="1:31" outlineLevel="1" x14ac:dyDescent="0.2">
      <c r="A374" s="137">
        <v>133965</v>
      </c>
      <c r="B374" s="142" t="str">
        <f t="shared" si="225"/>
        <v>TSTC-North Texas</v>
      </c>
      <c r="C374" s="239"/>
      <c r="D374" s="143">
        <v>0</v>
      </c>
      <c r="E374" s="240"/>
      <c r="F374" s="143">
        <v>828613</v>
      </c>
      <c r="G374" s="240"/>
      <c r="H374" s="240"/>
      <c r="I374" s="8">
        <f t="shared" si="223"/>
        <v>-441538</v>
      </c>
      <c r="J374" s="148">
        <f t="shared" si="224"/>
        <v>-0.53286395458434754</v>
      </c>
      <c r="L374" s="8"/>
      <c r="M374" s="8"/>
      <c r="N374" s="8"/>
      <c r="O374" s="8"/>
      <c r="P374" s="143">
        <v>188344</v>
      </c>
      <c r="Q374" s="143">
        <v>198731</v>
      </c>
      <c r="R374" s="143">
        <v>0</v>
      </c>
      <c r="S374" s="143">
        <v>0</v>
      </c>
      <c r="T374" s="8"/>
      <c r="U374" s="8"/>
      <c r="V374" s="240"/>
      <c r="X374" s="220"/>
      <c r="Y374" s="266"/>
      <c r="Z374" s="266"/>
      <c r="AC374" s="5"/>
      <c r="AD374" s="5"/>
      <c r="AE374" s="5"/>
    </row>
    <row r="375" spans="1:31" outlineLevel="1" x14ac:dyDescent="0.2">
      <c r="A375" s="137">
        <v>36273</v>
      </c>
      <c r="B375" s="142" t="str">
        <f t="shared" si="225"/>
        <v>Lamar-IOT</v>
      </c>
      <c r="C375" s="239"/>
      <c r="D375" s="143">
        <v>0</v>
      </c>
      <c r="E375" s="240"/>
      <c r="F375" s="143">
        <v>5011645.224957943</v>
      </c>
      <c r="G375" s="240"/>
      <c r="H375" s="240"/>
      <c r="I375" s="8">
        <f t="shared" si="223"/>
        <v>50207.775042057037</v>
      </c>
      <c r="J375" s="148">
        <f t="shared" si="224"/>
        <v>1.0018222118362015E-2</v>
      </c>
      <c r="L375" s="8"/>
      <c r="M375" s="8"/>
      <c r="N375" s="8"/>
      <c r="O375" s="8"/>
      <c r="P375" s="143">
        <v>2529569</v>
      </c>
      <c r="Q375" s="143">
        <v>2532284</v>
      </c>
      <c r="R375" s="143">
        <v>0</v>
      </c>
      <c r="S375" s="143">
        <v>0</v>
      </c>
      <c r="T375" s="8"/>
      <c r="U375" s="8"/>
      <c r="V375" s="240"/>
      <c r="X375" s="220"/>
      <c r="Y375" s="266"/>
      <c r="Z375" s="266"/>
      <c r="AC375" s="5"/>
      <c r="AD375" s="5"/>
      <c r="AE375" s="5"/>
    </row>
    <row r="376" spans="1:31" outlineLevel="1" x14ac:dyDescent="0.2">
      <c r="A376" s="137">
        <v>23582</v>
      </c>
      <c r="B376" s="142" t="str">
        <f t="shared" si="225"/>
        <v>Lamar-Orange</v>
      </c>
      <c r="C376" s="239"/>
      <c r="D376" s="143">
        <v>0</v>
      </c>
      <c r="E376" s="240"/>
      <c r="F376" s="143">
        <v>4296932.2015281608</v>
      </c>
      <c r="G376" s="240"/>
      <c r="H376" s="240"/>
      <c r="I376" s="8">
        <f t="shared" si="223"/>
        <v>-235393.20152816083</v>
      </c>
      <c r="J376" s="148">
        <f t="shared" si="224"/>
        <v>-5.4781688536869537E-2</v>
      </c>
      <c r="L376" s="8"/>
      <c r="M376" s="8"/>
      <c r="N376" s="8"/>
      <c r="O376" s="8"/>
      <c r="P376" s="143">
        <v>2028555</v>
      </c>
      <c r="Q376" s="143">
        <v>2032984</v>
      </c>
      <c r="R376" s="143">
        <v>0</v>
      </c>
      <c r="S376" s="143">
        <v>0</v>
      </c>
      <c r="T376" s="8"/>
      <c r="U376" s="8"/>
      <c r="V376" s="240"/>
      <c r="X376" s="220"/>
      <c r="Y376" s="266"/>
      <c r="Z376" s="266"/>
      <c r="AC376" s="5"/>
      <c r="AD376" s="5"/>
      <c r="AE376" s="5"/>
    </row>
    <row r="377" spans="1:31" ht="15" outlineLevel="1" thickBot="1" x14ac:dyDescent="0.25">
      <c r="A377" s="149">
        <v>23485</v>
      </c>
      <c r="B377" s="129" t="str">
        <f t="shared" si="225"/>
        <v>Lamar-Port Arthur</v>
      </c>
      <c r="C377" s="241"/>
      <c r="D377" s="150">
        <v>0</v>
      </c>
      <c r="E377" s="242"/>
      <c r="F377" s="150">
        <v>4110461.5383028295</v>
      </c>
      <c r="G377" s="242"/>
      <c r="H377" s="242"/>
      <c r="I377" s="151">
        <f t="shared" si="223"/>
        <v>492587.46169717051</v>
      </c>
      <c r="J377" s="152">
        <f t="shared" si="224"/>
        <v>0.11983750659312949</v>
      </c>
      <c r="L377" s="151"/>
      <c r="M377" s="151"/>
      <c r="N377" s="151"/>
      <c r="O377" s="151"/>
      <c r="P377" s="150">
        <v>2297088</v>
      </c>
      <c r="Q377" s="150">
        <v>2305961</v>
      </c>
      <c r="R377" s="143">
        <v>0</v>
      </c>
      <c r="S377" s="143">
        <v>0</v>
      </c>
      <c r="T377" s="151"/>
      <c r="U377" s="151"/>
      <c r="V377" s="140"/>
      <c r="X377" s="220"/>
      <c r="Y377" s="266"/>
      <c r="Z377" s="266"/>
      <c r="AC377" s="5"/>
      <c r="AD377" s="5"/>
      <c r="AE377" s="5"/>
    </row>
    <row r="378" spans="1:31" outlineLevel="1" x14ac:dyDescent="0.2">
      <c r="A378" s="138"/>
      <c r="B378" s="139" t="str">
        <f t="shared" si="225"/>
        <v>TOTAL</v>
      </c>
      <c r="C378" s="140"/>
      <c r="D378" s="140">
        <f>SUM(D369:D377)</f>
        <v>0</v>
      </c>
      <c r="E378" s="140"/>
      <c r="F378" s="140">
        <f>SUM(F369:F377)</f>
        <v>65575926.964788936</v>
      </c>
      <c r="G378" s="140"/>
      <c r="H378" s="140"/>
      <c r="I378" s="140">
        <f t="shared" si="223"/>
        <v>-39091215.964788936</v>
      </c>
      <c r="J378" s="141">
        <f t="shared" si="224"/>
        <v>-0.59612143928638639</v>
      </c>
      <c r="L378" s="140"/>
      <c r="M378" s="140"/>
      <c r="N378" s="140"/>
      <c r="O378" s="140"/>
      <c r="P378" s="140">
        <f>SUM(P369:P377)</f>
        <v>13066458</v>
      </c>
      <c r="Q378" s="140">
        <f>SUM(Q369:Q377)</f>
        <v>13418253</v>
      </c>
      <c r="R378" s="140">
        <f>SUM(R369:R377)</f>
        <v>0</v>
      </c>
      <c r="S378" s="140">
        <f>SUM(S369:S377)</f>
        <v>0</v>
      </c>
      <c r="T378" s="140"/>
      <c r="U378" s="140"/>
      <c r="X378" s="220"/>
      <c r="Y378" s="266"/>
      <c r="Z378" s="266"/>
      <c r="AC378" s="5"/>
      <c r="AD378" s="5"/>
      <c r="AE378" s="5"/>
    </row>
    <row r="379" spans="1:31" x14ac:dyDescent="0.2">
      <c r="V379" s="433"/>
      <c r="X379" s="220"/>
      <c r="Y379" s="266"/>
      <c r="Z379" s="266"/>
      <c r="AC379" s="5"/>
      <c r="AD379" s="5"/>
      <c r="AE379" s="5"/>
    </row>
    <row r="380" spans="1:31" s="48" customFormat="1" ht="44.25" customHeight="1" thickBot="1" x14ac:dyDescent="0.25">
      <c r="A380" s="702"/>
      <c r="B380" s="703"/>
      <c r="C380" s="703"/>
      <c r="D380" s="703"/>
      <c r="E380" s="703"/>
      <c r="F380" s="703"/>
      <c r="G380" s="703"/>
      <c r="H380" s="703"/>
      <c r="I380" s="703"/>
      <c r="J380" s="703"/>
      <c r="L380" s="697" t="s">
        <v>217</v>
      </c>
      <c r="M380" s="697"/>
      <c r="N380" s="697"/>
      <c r="O380" s="697"/>
      <c r="P380" s="697"/>
      <c r="Q380" s="697"/>
      <c r="R380" s="697"/>
      <c r="S380" s="697"/>
      <c r="T380" s="697" t="s">
        <v>173</v>
      </c>
      <c r="U380" s="697"/>
      <c r="V380" s="429"/>
      <c r="Y380" s="270"/>
      <c r="Z380" s="270"/>
    </row>
    <row r="381" spans="1:31" hidden="1" outlineLevel="1" x14ac:dyDescent="0.2">
      <c r="A381" s="136">
        <v>3656</v>
      </c>
      <c r="B381" s="145" t="str">
        <f>B20</f>
        <v>UT-Arlington</v>
      </c>
      <c r="C381" s="237"/>
      <c r="D381" s="238"/>
      <c r="E381" s="238"/>
      <c r="F381" s="153">
        <v>15801690</v>
      </c>
      <c r="G381" s="238"/>
      <c r="H381" s="238"/>
      <c r="I381" s="9">
        <f t="shared" ref="I381:I428" si="226">(P381+Q381)-F381</f>
        <v>-1018097</v>
      </c>
      <c r="J381" s="147">
        <f t="shared" ref="J381:J428" si="227">IF(OR(I381=0,F381=0),0,I381/F381)</f>
        <v>-6.4429627463897854E-2</v>
      </c>
      <c r="L381" s="9"/>
      <c r="M381" s="9"/>
      <c r="N381" s="9"/>
      <c r="O381" s="9"/>
      <c r="P381" s="153">
        <v>7367923</v>
      </c>
      <c r="Q381" s="153">
        <v>7415670</v>
      </c>
      <c r="R381" s="9"/>
      <c r="S381" s="9"/>
      <c r="T381" s="9"/>
      <c r="U381" s="9"/>
      <c r="V381" s="240"/>
      <c r="X381" s="220"/>
      <c r="Y381" s="266"/>
      <c r="Z381" s="266"/>
      <c r="AC381" s="5"/>
      <c r="AD381" s="5"/>
      <c r="AE381" s="5"/>
    </row>
    <row r="382" spans="1:31" hidden="1" outlineLevel="1" x14ac:dyDescent="0.2">
      <c r="A382" s="137">
        <v>3658</v>
      </c>
      <c r="B382" s="142" t="str">
        <f>B21</f>
        <v>UT-Austin</v>
      </c>
      <c r="C382" s="239"/>
      <c r="D382" s="240"/>
      <c r="E382" s="240"/>
      <c r="F382" s="143">
        <v>26132547</v>
      </c>
      <c r="G382" s="240"/>
      <c r="H382" s="240"/>
      <c r="I382" s="8">
        <f t="shared" si="226"/>
        <v>-69683</v>
      </c>
      <c r="J382" s="148">
        <f t="shared" si="227"/>
        <v>-2.6665215602597022E-3</v>
      </c>
      <c r="L382" s="8"/>
      <c r="M382" s="8"/>
      <c r="N382" s="8"/>
      <c r="O382" s="8"/>
      <c r="P382" s="143">
        <v>12968298</v>
      </c>
      <c r="Q382" s="143">
        <v>13094566</v>
      </c>
      <c r="R382" s="8"/>
      <c r="S382" s="8"/>
      <c r="T382" s="8"/>
      <c r="U382" s="8"/>
      <c r="V382" s="240"/>
      <c r="X382" s="220"/>
      <c r="Y382" s="266"/>
      <c r="Z382" s="266"/>
      <c r="AC382" s="5"/>
      <c r="AD382" s="5"/>
      <c r="AE382" s="5"/>
    </row>
    <row r="383" spans="1:31" hidden="1" outlineLevel="1" x14ac:dyDescent="0.2">
      <c r="A383" s="137">
        <v>9741</v>
      </c>
      <c r="B383" s="142" t="str">
        <f>B22</f>
        <v>UT-Dallas</v>
      </c>
      <c r="C383" s="239"/>
      <c r="D383" s="240"/>
      <c r="E383" s="240"/>
      <c r="F383" s="143">
        <v>10076673</v>
      </c>
      <c r="G383" s="240"/>
      <c r="H383" s="240"/>
      <c r="I383" s="8">
        <f t="shared" si="226"/>
        <v>395550</v>
      </c>
      <c r="J383" s="148">
        <f t="shared" si="227"/>
        <v>3.9254027594226783E-2</v>
      </c>
      <c r="L383" s="8"/>
      <c r="M383" s="8"/>
      <c r="N383" s="8"/>
      <c r="O383" s="8"/>
      <c r="P383" s="143">
        <v>5205621</v>
      </c>
      <c r="Q383" s="143">
        <v>5266602</v>
      </c>
      <c r="R383" s="8"/>
      <c r="S383" s="8"/>
      <c r="T383" s="8"/>
      <c r="U383" s="8"/>
      <c r="V383" s="240"/>
      <c r="X383" s="220"/>
      <c r="Y383" s="266"/>
      <c r="Z383" s="266"/>
      <c r="AC383" s="5"/>
      <c r="AD383" s="5"/>
      <c r="AE383" s="5"/>
    </row>
    <row r="384" spans="1:31" hidden="1" outlineLevel="1" x14ac:dyDescent="0.2">
      <c r="A384" s="137">
        <v>3661</v>
      </c>
      <c r="B384" s="142" t="str">
        <f>B23</f>
        <v>UT-El Paso</v>
      </c>
      <c r="C384" s="239"/>
      <c r="D384" s="240"/>
      <c r="E384" s="240"/>
      <c r="F384" s="143">
        <v>8149911</v>
      </c>
      <c r="G384" s="240"/>
      <c r="H384" s="240"/>
      <c r="I384" s="8">
        <f t="shared" si="226"/>
        <v>393856</v>
      </c>
      <c r="J384" s="148">
        <f t="shared" si="227"/>
        <v>4.8326417306888379E-2</v>
      </c>
      <c r="L384" s="8"/>
      <c r="M384" s="8"/>
      <c r="N384" s="8"/>
      <c r="O384" s="8"/>
      <c r="P384" s="143">
        <v>4251362</v>
      </c>
      <c r="Q384" s="143">
        <v>4292405</v>
      </c>
      <c r="R384" s="8"/>
      <c r="S384" s="8"/>
      <c r="T384" s="8"/>
      <c r="U384" s="8"/>
      <c r="V384" s="240"/>
      <c r="X384" s="220"/>
      <c r="Y384" s="266"/>
      <c r="Z384" s="266"/>
      <c r="AC384" s="5"/>
      <c r="AD384" s="5"/>
      <c r="AE384" s="5"/>
    </row>
    <row r="385" spans="1:31" hidden="1" outlineLevel="1" x14ac:dyDescent="0.2">
      <c r="A385" s="137">
        <v>3599</v>
      </c>
      <c r="B385" s="142" t="s">
        <v>251</v>
      </c>
      <c r="C385" s="239"/>
      <c r="D385" s="240"/>
      <c r="E385" s="240"/>
      <c r="F385" s="143">
        <v>9771300</v>
      </c>
      <c r="G385" s="240"/>
      <c r="H385" s="240"/>
      <c r="I385" s="8">
        <f t="shared" si="226"/>
        <v>-322290</v>
      </c>
      <c r="J385" s="148">
        <f t="shared" si="227"/>
        <v>-3.2983328728009582E-2</v>
      </c>
      <c r="L385" s="8"/>
      <c r="M385" s="8"/>
      <c r="N385" s="8"/>
      <c r="O385" s="8"/>
      <c r="P385" s="143">
        <v>4715671</v>
      </c>
      <c r="Q385" s="143">
        <v>4733339</v>
      </c>
      <c r="R385" s="8"/>
      <c r="S385" s="8"/>
      <c r="T385" s="8"/>
      <c r="U385" s="8"/>
      <c r="V385" s="240"/>
      <c r="X385" s="220"/>
      <c r="Y385" s="266"/>
      <c r="Z385" s="266"/>
      <c r="AC385" s="5"/>
      <c r="AD385" s="5"/>
      <c r="AE385" s="5"/>
    </row>
    <row r="386" spans="1:31" hidden="1" outlineLevel="1" x14ac:dyDescent="0.2">
      <c r="A386" s="137">
        <v>9930</v>
      </c>
      <c r="B386" s="142" t="str">
        <f t="shared" ref="B386:B428" si="228">B25</f>
        <v>UT-Permian Basin</v>
      </c>
      <c r="C386" s="239"/>
      <c r="D386" s="240"/>
      <c r="E386" s="240"/>
      <c r="F386" s="143">
        <v>2001672</v>
      </c>
      <c r="G386" s="240"/>
      <c r="H386" s="240"/>
      <c r="I386" s="8">
        <f t="shared" si="226"/>
        <v>-391326</v>
      </c>
      <c r="J386" s="148">
        <f t="shared" si="227"/>
        <v>-0.19549956236586213</v>
      </c>
      <c r="L386" s="8"/>
      <c r="M386" s="8"/>
      <c r="N386" s="8"/>
      <c r="O386" s="8"/>
      <c r="P386" s="143">
        <v>803399</v>
      </c>
      <c r="Q386" s="143">
        <v>806947</v>
      </c>
      <c r="R386" s="8"/>
      <c r="S386" s="8"/>
      <c r="T386" s="8"/>
      <c r="U386" s="8"/>
      <c r="V386" s="240"/>
      <c r="X386" s="220"/>
      <c r="Y386" s="266"/>
      <c r="Z386" s="266"/>
      <c r="AC386" s="5"/>
      <c r="AD386" s="5"/>
      <c r="AE386" s="5"/>
    </row>
    <row r="387" spans="1:31" hidden="1" outlineLevel="1" x14ac:dyDescent="0.2">
      <c r="A387" s="137">
        <v>10115</v>
      </c>
      <c r="B387" s="142" t="str">
        <f t="shared" si="228"/>
        <v>UT-San Antonio</v>
      </c>
      <c r="C387" s="239"/>
      <c r="D387" s="240"/>
      <c r="E387" s="240"/>
      <c r="F387" s="143">
        <v>10642336</v>
      </c>
      <c r="G387" s="240"/>
      <c r="H387" s="240"/>
      <c r="I387" s="8">
        <f t="shared" si="226"/>
        <v>843747</v>
      </c>
      <c r="J387" s="148">
        <f t="shared" si="227"/>
        <v>7.928212377432925E-2</v>
      </c>
      <c r="L387" s="8"/>
      <c r="M387" s="8"/>
      <c r="N387" s="8"/>
      <c r="O387" s="8"/>
      <c r="P387" s="143">
        <v>5729234</v>
      </c>
      <c r="Q387" s="143">
        <v>5756849</v>
      </c>
      <c r="R387" s="8"/>
      <c r="S387" s="8"/>
      <c r="T387" s="8"/>
      <c r="U387" s="8"/>
      <c r="V387" s="240"/>
      <c r="X387" s="220"/>
      <c r="Y387" s="266"/>
      <c r="Z387" s="266"/>
      <c r="AC387" s="5"/>
      <c r="AD387" s="5"/>
      <c r="AE387" s="5"/>
    </row>
    <row r="388" spans="1:31" hidden="1" outlineLevel="1" x14ac:dyDescent="0.2">
      <c r="A388" s="137">
        <v>11163</v>
      </c>
      <c r="B388" s="142" t="str">
        <f t="shared" si="228"/>
        <v>UT-Tyler</v>
      </c>
      <c r="C388" s="239"/>
      <c r="D388" s="240"/>
      <c r="E388" s="240"/>
      <c r="F388" s="143">
        <v>3123961</v>
      </c>
      <c r="G388" s="240"/>
      <c r="H388" s="240"/>
      <c r="I388" s="8">
        <f t="shared" si="226"/>
        <v>-228847</v>
      </c>
      <c r="J388" s="148">
        <f t="shared" si="227"/>
        <v>-7.3255395954046801E-2</v>
      </c>
      <c r="L388" s="8"/>
      <c r="M388" s="8"/>
      <c r="N388" s="8"/>
      <c r="O388" s="8"/>
      <c r="P388" s="143">
        <v>1442963</v>
      </c>
      <c r="Q388" s="143">
        <v>1452151</v>
      </c>
      <c r="R388" s="8"/>
      <c r="S388" s="8"/>
      <c r="T388" s="8"/>
      <c r="U388" s="8"/>
      <c r="V388" s="240"/>
      <c r="X388" s="220"/>
      <c r="Y388" s="266"/>
      <c r="Z388" s="266"/>
      <c r="AC388" s="5"/>
      <c r="AD388" s="5"/>
      <c r="AE388" s="5"/>
    </row>
    <row r="389" spans="1:31" hidden="1" outlineLevel="1" x14ac:dyDescent="0.2">
      <c r="A389" s="137">
        <v>3632</v>
      </c>
      <c r="B389" s="144" t="str">
        <f t="shared" si="228"/>
        <v>TAMU</v>
      </c>
      <c r="C389" s="239"/>
      <c r="D389" s="240"/>
      <c r="E389" s="240"/>
      <c r="F389" s="143">
        <v>23212974</v>
      </c>
      <c r="G389" s="240"/>
      <c r="H389" s="240"/>
      <c r="I389" s="8">
        <f t="shared" si="226"/>
        <v>808068</v>
      </c>
      <c r="J389" s="148">
        <f t="shared" si="227"/>
        <v>3.481105006191796E-2</v>
      </c>
      <c r="L389" s="8"/>
      <c r="M389" s="8"/>
      <c r="N389" s="8"/>
      <c r="O389" s="8"/>
      <c r="P389" s="143">
        <v>11955325</v>
      </c>
      <c r="Q389" s="143">
        <v>12065717</v>
      </c>
      <c r="R389" s="8"/>
      <c r="S389" s="8"/>
      <c r="T389" s="8"/>
      <c r="U389" s="8"/>
      <c r="V389" s="240"/>
      <c r="X389" s="220"/>
      <c r="Y389" s="266"/>
      <c r="Z389" s="266"/>
      <c r="AC389" s="5"/>
      <c r="AD389" s="5"/>
      <c r="AE389" s="5"/>
    </row>
    <row r="390" spans="1:31" hidden="1" outlineLevel="1" x14ac:dyDescent="0.2">
      <c r="A390" s="137">
        <v>10298</v>
      </c>
      <c r="B390" s="142" t="str">
        <f t="shared" si="228"/>
        <v>TAMU-Galveston</v>
      </c>
      <c r="C390" s="239"/>
      <c r="D390" s="240"/>
      <c r="E390" s="240"/>
      <c r="F390" s="143">
        <v>924337</v>
      </c>
      <c r="G390" s="240"/>
      <c r="H390" s="240"/>
      <c r="I390" s="8">
        <f t="shared" si="226"/>
        <v>-244779</v>
      </c>
      <c r="J390" s="148">
        <f t="shared" si="227"/>
        <v>-0.26481575442722732</v>
      </c>
      <c r="L390" s="8"/>
      <c r="M390" s="8"/>
      <c r="N390" s="8"/>
      <c r="O390" s="8"/>
      <c r="P390" s="143">
        <v>338689</v>
      </c>
      <c r="Q390" s="143">
        <v>340869</v>
      </c>
      <c r="R390" s="8"/>
      <c r="S390" s="8"/>
      <c r="T390" s="8"/>
      <c r="U390" s="8"/>
      <c r="V390" s="240"/>
      <c r="X390" s="220"/>
      <c r="Y390" s="266"/>
      <c r="Z390" s="266"/>
      <c r="AC390" s="5"/>
      <c r="AD390" s="5"/>
      <c r="AE390" s="5"/>
    </row>
    <row r="391" spans="1:31" hidden="1" outlineLevel="1" x14ac:dyDescent="0.2">
      <c r="A391" s="137">
        <v>3630</v>
      </c>
      <c r="B391" s="142" t="str">
        <f t="shared" si="228"/>
        <v>Prairie View</v>
      </c>
      <c r="C391" s="239"/>
      <c r="D391" s="240"/>
      <c r="E391" s="240"/>
      <c r="F391" s="143">
        <v>3727330</v>
      </c>
      <c r="G391" s="240"/>
      <c r="H391" s="240"/>
      <c r="I391" s="8">
        <f t="shared" si="226"/>
        <v>261501</v>
      </c>
      <c r="J391" s="148">
        <f t="shared" si="227"/>
        <v>7.0157726844685075E-2</v>
      </c>
      <c r="L391" s="8"/>
      <c r="M391" s="8"/>
      <c r="N391" s="8"/>
      <c r="O391" s="8"/>
      <c r="P391" s="143">
        <v>1986739</v>
      </c>
      <c r="Q391" s="143">
        <v>2002092</v>
      </c>
      <c r="R391" s="8"/>
      <c r="S391" s="8"/>
      <c r="T391" s="8"/>
      <c r="U391" s="8"/>
      <c r="V391" s="240"/>
      <c r="X391" s="220"/>
      <c r="Y391" s="266"/>
      <c r="Z391" s="266"/>
      <c r="AC391" s="5"/>
      <c r="AD391" s="5"/>
      <c r="AE391" s="5"/>
    </row>
    <row r="392" spans="1:31" hidden="1" outlineLevel="1" x14ac:dyDescent="0.2">
      <c r="A392" s="137">
        <v>3631</v>
      </c>
      <c r="B392" s="142" t="str">
        <f t="shared" si="228"/>
        <v>Tarleton</v>
      </c>
      <c r="C392" s="239"/>
      <c r="D392" s="240"/>
      <c r="E392" s="240"/>
      <c r="F392" s="143">
        <v>5686169</v>
      </c>
      <c r="G392" s="240"/>
      <c r="H392" s="240"/>
      <c r="I392" s="8">
        <f t="shared" si="226"/>
        <v>-995776</v>
      </c>
      <c r="J392" s="148">
        <f t="shared" si="227"/>
        <v>-0.17512247701396141</v>
      </c>
      <c r="L392" s="8"/>
      <c r="M392" s="8"/>
      <c r="N392" s="8"/>
      <c r="O392" s="8"/>
      <c r="P392" s="143">
        <v>2341280</v>
      </c>
      <c r="Q392" s="143">
        <v>2349113</v>
      </c>
      <c r="R392" s="8"/>
      <c r="S392" s="8"/>
      <c r="T392" s="8"/>
      <c r="U392" s="8"/>
      <c r="V392" s="240"/>
      <c r="X392" s="220"/>
      <c r="Y392" s="266"/>
      <c r="Z392" s="266"/>
      <c r="AC392" s="5"/>
      <c r="AD392" s="5"/>
      <c r="AE392" s="5"/>
    </row>
    <row r="393" spans="1:31" hidden="1" outlineLevel="1" x14ac:dyDescent="0.2">
      <c r="A393" s="137">
        <v>42295</v>
      </c>
      <c r="B393" s="142" t="str">
        <f t="shared" si="228"/>
        <v>TAMU-Central</v>
      </c>
      <c r="C393" s="239"/>
      <c r="D393" s="240"/>
      <c r="E393" s="240"/>
      <c r="F393" s="143">
        <v>1085602</v>
      </c>
      <c r="G393" s="240"/>
      <c r="H393" s="240"/>
      <c r="I393" s="8">
        <f t="shared" si="226"/>
        <v>-320734</v>
      </c>
      <c r="J393" s="148">
        <f t="shared" si="227"/>
        <v>-0.2954434498094145</v>
      </c>
      <c r="L393" s="8"/>
      <c r="M393" s="8"/>
      <c r="N393" s="8"/>
      <c r="O393" s="8"/>
      <c r="P393" s="143">
        <v>380741</v>
      </c>
      <c r="Q393" s="143">
        <v>384127</v>
      </c>
      <c r="R393" s="8"/>
      <c r="S393" s="8"/>
      <c r="T393" s="8"/>
      <c r="U393" s="8"/>
      <c r="V393" s="240"/>
      <c r="X393" s="220"/>
      <c r="Y393" s="266"/>
      <c r="Z393" s="266"/>
      <c r="AC393" s="5"/>
      <c r="AD393" s="5"/>
      <c r="AE393" s="5"/>
    </row>
    <row r="394" spans="1:31" hidden="1" outlineLevel="1" x14ac:dyDescent="0.2">
      <c r="A394" s="137">
        <v>11161</v>
      </c>
      <c r="B394" s="142" t="str">
        <f t="shared" si="228"/>
        <v>TAMU-CC</v>
      </c>
      <c r="C394" s="239"/>
      <c r="D394" s="240"/>
      <c r="E394" s="240"/>
      <c r="F394" s="143">
        <v>4047298</v>
      </c>
      <c r="G394" s="240"/>
      <c r="H394" s="240"/>
      <c r="I394" s="8">
        <f t="shared" si="226"/>
        <v>-6963</v>
      </c>
      <c r="J394" s="148">
        <f t="shared" si="227"/>
        <v>-1.7204070468742356E-3</v>
      </c>
      <c r="L394" s="8"/>
      <c r="M394" s="8"/>
      <c r="N394" s="8"/>
      <c r="O394" s="8"/>
      <c r="P394" s="143">
        <v>2016206</v>
      </c>
      <c r="Q394" s="143">
        <v>2024129</v>
      </c>
      <c r="R394" s="8"/>
      <c r="S394" s="8"/>
      <c r="T394" s="8"/>
      <c r="U394" s="8"/>
      <c r="V394" s="240"/>
      <c r="X394" s="220"/>
      <c r="Y394" s="266"/>
      <c r="Z394" s="266"/>
      <c r="AC394" s="5"/>
      <c r="AD394" s="5"/>
      <c r="AE394" s="5"/>
    </row>
    <row r="395" spans="1:31" hidden="1" outlineLevel="1" x14ac:dyDescent="0.2">
      <c r="A395" s="137">
        <v>3639</v>
      </c>
      <c r="B395" s="142" t="str">
        <f t="shared" si="228"/>
        <v>TAMU-Kingsville</v>
      </c>
      <c r="C395" s="239"/>
      <c r="D395" s="240"/>
      <c r="E395" s="240"/>
      <c r="F395" s="143">
        <v>3966237</v>
      </c>
      <c r="G395" s="240"/>
      <c r="H395" s="240"/>
      <c r="I395" s="8">
        <f t="shared" si="226"/>
        <v>-841310</v>
      </c>
      <c r="J395" s="148">
        <f t="shared" si="227"/>
        <v>-0.21211793445525318</v>
      </c>
      <c r="L395" s="8"/>
      <c r="M395" s="8"/>
      <c r="N395" s="8"/>
      <c r="O395" s="8"/>
      <c r="P395" s="143">
        <v>1554748</v>
      </c>
      <c r="Q395" s="143">
        <v>1570179</v>
      </c>
      <c r="R395" s="8"/>
      <c r="S395" s="8"/>
      <c r="T395" s="8"/>
      <c r="U395" s="8"/>
      <c r="V395" s="240"/>
      <c r="X395" s="220"/>
      <c r="Y395" s="266"/>
      <c r="Z395" s="266"/>
      <c r="AC395" s="5"/>
      <c r="AD395" s="5"/>
      <c r="AE395" s="5"/>
    </row>
    <row r="396" spans="1:31" hidden="1" outlineLevel="1" x14ac:dyDescent="0.2">
      <c r="A396" s="137">
        <v>42485</v>
      </c>
      <c r="B396" s="142" t="str">
        <f t="shared" si="228"/>
        <v>TAMU-San Antonio</v>
      </c>
      <c r="C396" s="239"/>
      <c r="D396" s="240"/>
      <c r="E396" s="240"/>
      <c r="F396" s="143">
        <v>1668170</v>
      </c>
      <c r="G396" s="240"/>
      <c r="H396" s="240"/>
      <c r="I396" s="8">
        <f t="shared" si="226"/>
        <v>354380</v>
      </c>
      <c r="J396" s="148">
        <f t="shared" si="227"/>
        <v>0.21243638238309046</v>
      </c>
      <c r="L396" s="8"/>
      <c r="M396" s="8"/>
      <c r="N396" s="8"/>
      <c r="O396" s="8"/>
      <c r="P396" s="143">
        <v>1010779</v>
      </c>
      <c r="Q396" s="143">
        <v>1011771</v>
      </c>
      <c r="R396" s="8"/>
      <c r="S396" s="8"/>
      <c r="T396" s="8"/>
      <c r="U396" s="8"/>
      <c r="V396" s="240"/>
      <c r="X396" s="220"/>
      <c r="Y396" s="266"/>
      <c r="Z396" s="266"/>
      <c r="AC396" s="5"/>
      <c r="AD396" s="5"/>
      <c r="AE396" s="5"/>
    </row>
    <row r="397" spans="1:31" hidden="1" outlineLevel="1" x14ac:dyDescent="0.2">
      <c r="A397" s="137">
        <v>9651</v>
      </c>
      <c r="B397" s="142" t="str">
        <f t="shared" si="228"/>
        <v>TAMI</v>
      </c>
      <c r="C397" s="239"/>
      <c r="D397" s="240"/>
      <c r="E397" s="240"/>
      <c r="F397" s="143">
        <v>2559804.9658626327</v>
      </c>
      <c r="G397" s="240"/>
      <c r="H397" s="240"/>
      <c r="I397" s="8">
        <f t="shared" si="226"/>
        <v>208003.03413736727</v>
      </c>
      <c r="J397" s="148">
        <f t="shared" si="227"/>
        <v>8.1257375820142613E-2</v>
      </c>
      <c r="L397" s="8"/>
      <c r="M397" s="8"/>
      <c r="N397" s="8"/>
      <c r="O397" s="8"/>
      <c r="P397" s="143">
        <v>1380140</v>
      </c>
      <c r="Q397" s="143">
        <v>1387668</v>
      </c>
      <c r="R397" s="8"/>
      <c r="S397" s="8"/>
      <c r="T397" s="8"/>
      <c r="U397" s="8"/>
      <c r="V397" s="240"/>
      <c r="X397" s="220"/>
      <c r="Y397" s="266"/>
      <c r="Z397" s="266"/>
      <c r="AC397" s="5"/>
      <c r="AD397" s="5"/>
      <c r="AE397" s="5"/>
    </row>
    <row r="398" spans="1:31" hidden="1" outlineLevel="1" x14ac:dyDescent="0.2">
      <c r="A398" s="137">
        <v>3665</v>
      </c>
      <c r="B398" s="142" t="str">
        <f t="shared" si="228"/>
        <v>WTAMU</v>
      </c>
      <c r="C398" s="239"/>
      <c r="D398" s="240"/>
      <c r="E398" s="240"/>
      <c r="F398" s="143">
        <v>3576202</v>
      </c>
      <c r="G398" s="240"/>
      <c r="H398" s="240"/>
      <c r="I398" s="8">
        <f t="shared" si="226"/>
        <v>-386057</v>
      </c>
      <c r="J398" s="148">
        <f t="shared" si="227"/>
        <v>-0.10795167610778138</v>
      </c>
      <c r="L398" s="8"/>
      <c r="M398" s="8"/>
      <c r="N398" s="8"/>
      <c r="O398" s="8"/>
      <c r="P398" s="143">
        <v>1586204</v>
      </c>
      <c r="Q398" s="143">
        <v>1603941</v>
      </c>
      <c r="R398" s="8"/>
      <c r="S398" s="8"/>
      <c r="T398" s="8"/>
      <c r="U398" s="8"/>
      <c r="V398" s="240"/>
      <c r="X398" s="220"/>
      <c r="Y398" s="266"/>
      <c r="Z398" s="266"/>
      <c r="AC398" s="5"/>
      <c r="AD398" s="5"/>
      <c r="AE398" s="5"/>
    </row>
    <row r="399" spans="1:31" hidden="1" outlineLevel="1" x14ac:dyDescent="0.2">
      <c r="A399" s="137">
        <v>3565</v>
      </c>
      <c r="B399" s="142" t="str">
        <f t="shared" si="228"/>
        <v>TAMU-Commerce</v>
      </c>
      <c r="C399" s="239"/>
      <c r="D399" s="240"/>
      <c r="E399" s="240"/>
      <c r="F399" s="143">
        <v>3894247</v>
      </c>
      <c r="G399" s="240"/>
      <c r="H399" s="240"/>
      <c r="I399" s="8">
        <f t="shared" si="226"/>
        <v>-177910</v>
      </c>
      <c r="J399" s="148">
        <f t="shared" si="227"/>
        <v>-4.5685340452210656E-2</v>
      </c>
      <c r="L399" s="8"/>
      <c r="M399" s="8"/>
      <c r="N399" s="8"/>
      <c r="O399" s="8"/>
      <c r="P399" s="143">
        <v>1853788</v>
      </c>
      <c r="Q399" s="143">
        <v>1862549</v>
      </c>
      <c r="R399" s="8"/>
      <c r="S399" s="8"/>
      <c r="T399" s="8"/>
      <c r="U399" s="8"/>
      <c r="V399" s="240"/>
      <c r="X399" s="220"/>
      <c r="Y399" s="266"/>
      <c r="Z399" s="266"/>
      <c r="AC399" s="5"/>
      <c r="AD399" s="5"/>
      <c r="AE399" s="5"/>
    </row>
    <row r="400" spans="1:31" hidden="1" outlineLevel="1" x14ac:dyDescent="0.2">
      <c r="A400" s="137">
        <v>29269</v>
      </c>
      <c r="B400" s="142" t="str">
        <f t="shared" si="228"/>
        <v>TAMU-Texarkana</v>
      </c>
      <c r="C400" s="239"/>
      <c r="D400" s="240"/>
      <c r="E400" s="240"/>
      <c r="F400" s="143">
        <v>638107</v>
      </c>
      <c r="G400" s="240"/>
      <c r="H400" s="240"/>
      <c r="I400" s="8">
        <f t="shared" si="226"/>
        <v>12947</v>
      </c>
      <c r="J400" s="148">
        <f t="shared" si="227"/>
        <v>2.02897006301451E-2</v>
      </c>
      <c r="L400" s="8"/>
      <c r="M400" s="8"/>
      <c r="N400" s="8"/>
      <c r="O400" s="8"/>
      <c r="P400" s="143">
        <v>323379</v>
      </c>
      <c r="Q400" s="143">
        <v>327675</v>
      </c>
      <c r="R400" s="8"/>
      <c r="S400" s="8"/>
      <c r="T400" s="8"/>
      <c r="U400" s="8"/>
      <c r="V400" s="240"/>
      <c r="X400" s="220"/>
      <c r="Y400" s="266"/>
      <c r="Z400" s="266"/>
      <c r="AC400" s="5"/>
      <c r="AD400" s="5"/>
      <c r="AE400" s="5"/>
    </row>
    <row r="401" spans="1:31" hidden="1" outlineLevel="1" x14ac:dyDescent="0.2">
      <c r="A401" s="137">
        <v>3652</v>
      </c>
      <c r="B401" s="142" t="str">
        <f t="shared" si="228"/>
        <v>UH</v>
      </c>
      <c r="C401" s="239"/>
      <c r="D401" s="240"/>
      <c r="E401" s="240"/>
      <c r="F401" s="143">
        <v>16009044</v>
      </c>
      <c r="G401" s="240"/>
      <c r="H401" s="240"/>
      <c r="I401" s="8">
        <f t="shared" si="226"/>
        <v>671231</v>
      </c>
      <c r="J401" s="148">
        <f t="shared" si="227"/>
        <v>4.1928237563717108E-2</v>
      </c>
      <c r="L401" s="8"/>
      <c r="M401" s="8"/>
      <c r="N401" s="8"/>
      <c r="O401" s="8"/>
      <c r="P401" s="143">
        <v>8312200</v>
      </c>
      <c r="Q401" s="143">
        <v>8368075</v>
      </c>
      <c r="R401" s="8"/>
      <c r="S401" s="8"/>
      <c r="T401" s="8"/>
      <c r="U401" s="8"/>
      <c r="V401" s="240"/>
      <c r="X401" s="220"/>
      <c r="Y401" s="266"/>
      <c r="Z401" s="266"/>
      <c r="AC401" s="5"/>
      <c r="AD401" s="5"/>
      <c r="AE401" s="5"/>
    </row>
    <row r="402" spans="1:31" hidden="1" outlineLevel="1" x14ac:dyDescent="0.2">
      <c r="A402" s="137">
        <v>11711</v>
      </c>
      <c r="B402" s="142" t="str">
        <f t="shared" si="228"/>
        <v>UH-Clear Lake</v>
      </c>
      <c r="C402" s="239"/>
      <c r="D402" s="240"/>
      <c r="E402" s="240"/>
      <c r="F402" s="143">
        <v>2828139</v>
      </c>
      <c r="G402" s="240"/>
      <c r="H402" s="240"/>
      <c r="I402" s="8">
        <f t="shared" si="226"/>
        <v>-344322</v>
      </c>
      <c r="J402" s="148">
        <f t="shared" si="227"/>
        <v>-0.12174861278034778</v>
      </c>
      <c r="L402" s="8"/>
      <c r="M402" s="8"/>
      <c r="N402" s="8"/>
      <c r="O402" s="8"/>
      <c r="P402" s="143">
        <v>1237597</v>
      </c>
      <c r="Q402" s="143">
        <v>1246220</v>
      </c>
      <c r="R402" s="8"/>
      <c r="S402" s="8"/>
      <c r="T402" s="8"/>
      <c r="U402" s="8"/>
      <c r="V402" s="240"/>
      <c r="X402" s="220"/>
      <c r="Y402" s="266"/>
      <c r="Z402" s="266"/>
      <c r="AC402" s="5"/>
      <c r="AD402" s="5"/>
      <c r="AE402" s="5"/>
    </row>
    <row r="403" spans="1:31" hidden="1" outlineLevel="1" x14ac:dyDescent="0.2">
      <c r="A403" s="137">
        <v>12826</v>
      </c>
      <c r="B403" s="142" t="str">
        <f t="shared" si="228"/>
        <v>UH-Downtown</v>
      </c>
      <c r="C403" s="239"/>
      <c r="D403" s="240"/>
      <c r="E403" s="240"/>
      <c r="F403" s="143">
        <v>4551453</v>
      </c>
      <c r="G403" s="240"/>
      <c r="H403" s="240"/>
      <c r="I403" s="8">
        <f t="shared" si="226"/>
        <v>16277</v>
      </c>
      <c r="J403" s="148">
        <f t="shared" si="227"/>
        <v>3.5762206047167794E-3</v>
      </c>
      <c r="L403" s="8"/>
      <c r="M403" s="8"/>
      <c r="N403" s="8"/>
      <c r="O403" s="8"/>
      <c r="P403" s="143">
        <v>2280059</v>
      </c>
      <c r="Q403" s="143">
        <v>2287671</v>
      </c>
      <c r="R403" s="8"/>
      <c r="S403" s="8"/>
      <c r="T403" s="8"/>
      <c r="U403" s="8"/>
      <c r="V403" s="240"/>
      <c r="X403" s="220"/>
      <c r="Y403" s="266"/>
      <c r="Z403" s="266"/>
      <c r="AC403" s="5"/>
      <c r="AD403" s="5"/>
      <c r="AE403" s="5"/>
    </row>
    <row r="404" spans="1:31" hidden="1" outlineLevel="1" x14ac:dyDescent="0.2">
      <c r="A404" s="137">
        <v>13231</v>
      </c>
      <c r="B404" s="142" t="str">
        <f t="shared" si="228"/>
        <v>UH-Victoria</v>
      </c>
      <c r="C404" s="239"/>
      <c r="D404" s="240"/>
      <c r="E404" s="240"/>
      <c r="F404" s="143">
        <v>1544091</v>
      </c>
      <c r="G404" s="240"/>
      <c r="H404" s="240"/>
      <c r="I404" s="8">
        <f t="shared" si="226"/>
        <v>-197358</v>
      </c>
      <c r="J404" s="148">
        <f t="shared" si="227"/>
        <v>-0.12781500572181304</v>
      </c>
      <c r="L404" s="8"/>
      <c r="M404" s="8"/>
      <c r="N404" s="8"/>
      <c r="O404" s="8"/>
      <c r="P404" s="143">
        <v>672398</v>
      </c>
      <c r="Q404" s="143">
        <v>674335</v>
      </c>
      <c r="R404" s="8"/>
      <c r="S404" s="8"/>
      <c r="T404" s="8"/>
      <c r="U404" s="8"/>
      <c r="V404" s="240"/>
      <c r="X404" s="220"/>
      <c r="Y404" s="266"/>
      <c r="Z404" s="266"/>
      <c r="AC404" s="5"/>
      <c r="AD404" s="5"/>
      <c r="AE404" s="5"/>
    </row>
    <row r="405" spans="1:31" hidden="1" outlineLevel="1" x14ac:dyDescent="0.2">
      <c r="A405" s="137">
        <v>3592</v>
      </c>
      <c r="B405" s="142" t="str">
        <f t="shared" si="228"/>
        <v>Midwestern</v>
      </c>
      <c r="C405" s="239"/>
      <c r="D405" s="240"/>
      <c r="E405" s="240"/>
      <c r="F405" s="143">
        <v>2468041</v>
      </c>
      <c r="G405" s="240"/>
      <c r="H405" s="240"/>
      <c r="I405" s="8">
        <f t="shared" si="226"/>
        <v>-457542</v>
      </c>
      <c r="J405" s="148">
        <f t="shared" si="227"/>
        <v>-0.18538670954007652</v>
      </c>
      <c r="L405" s="8"/>
      <c r="M405" s="8"/>
      <c r="N405" s="8"/>
      <c r="O405" s="8"/>
      <c r="P405" s="143">
        <v>1000666</v>
      </c>
      <c r="Q405" s="143">
        <v>1009833</v>
      </c>
      <c r="R405" s="8"/>
      <c r="S405" s="8"/>
      <c r="T405" s="8"/>
      <c r="U405" s="8"/>
      <c r="V405" s="240"/>
      <c r="X405" s="220"/>
      <c r="Y405" s="266"/>
      <c r="Z405" s="266"/>
      <c r="AC405" s="5"/>
      <c r="AD405" s="5"/>
      <c r="AE405" s="5"/>
    </row>
    <row r="406" spans="1:31" hidden="1" outlineLevel="1" x14ac:dyDescent="0.2">
      <c r="A406" s="137">
        <v>3594</v>
      </c>
      <c r="B406" s="142" t="str">
        <f t="shared" si="228"/>
        <v>UNT</v>
      </c>
      <c r="C406" s="239"/>
      <c r="D406" s="240"/>
      <c r="E406" s="240"/>
      <c r="F406" s="143">
        <v>13279950</v>
      </c>
      <c r="G406" s="240"/>
      <c r="H406" s="240"/>
      <c r="I406" s="8">
        <f t="shared" si="226"/>
        <v>-355894</v>
      </c>
      <c r="J406" s="148">
        <f t="shared" si="227"/>
        <v>-2.6799347889111029E-2</v>
      </c>
      <c r="L406" s="8"/>
      <c r="M406" s="8"/>
      <c r="N406" s="8"/>
      <c r="O406" s="8"/>
      <c r="P406" s="143">
        <v>6438299</v>
      </c>
      <c r="Q406" s="143">
        <v>6485757</v>
      </c>
      <c r="R406" s="8"/>
      <c r="S406" s="8"/>
      <c r="T406" s="8"/>
      <c r="U406" s="8"/>
      <c r="V406" s="240"/>
      <c r="X406" s="220"/>
      <c r="Y406" s="266"/>
      <c r="Z406" s="266"/>
      <c r="AC406" s="5"/>
      <c r="AD406" s="5"/>
      <c r="AE406" s="5"/>
    </row>
    <row r="407" spans="1:31" hidden="1" outlineLevel="1" x14ac:dyDescent="0.2">
      <c r="A407" s="137">
        <v>42421</v>
      </c>
      <c r="B407" s="142" t="str">
        <f t="shared" si="228"/>
        <v>UNT-Dallas</v>
      </c>
      <c r="C407" s="239"/>
      <c r="D407" s="240"/>
      <c r="E407" s="240"/>
      <c r="F407" s="143">
        <v>1529299</v>
      </c>
      <c r="G407" s="240"/>
      <c r="H407" s="240"/>
      <c r="I407" s="8">
        <f t="shared" si="226"/>
        <v>405243</v>
      </c>
      <c r="J407" s="148">
        <f t="shared" si="227"/>
        <v>0.26498611455313842</v>
      </c>
      <c r="L407" s="8"/>
      <c r="M407" s="8"/>
      <c r="N407" s="8"/>
      <c r="O407" s="8"/>
      <c r="P407" s="143">
        <v>967129</v>
      </c>
      <c r="Q407" s="143">
        <v>967413</v>
      </c>
      <c r="R407" s="8"/>
      <c r="S407" s="8"/>
      <c r="T407" s="8"/>
      <c r="U407" s="8"/>
      <c r="V407" s="240"/>
      <c r="X407" s="220"/>
      <c r="Y407" s="266"/>
      <c r="Z407" s="266"/>
      <c r="AC407" s="5"/>
      <c r="AD407" s="5"/>
      <c r="AE407" s="5"/>
    </row>
    <row r="408" spans="1:31" hidden="1" outlineLevel="1" x14ac:dyDescent="0.2">
      <c r="A408" s="137">
        <v>3624</v>
      </c>
      <c r="B408" s="142" t="str">
        <f t="shared" si="228"/>
        <v>SFA</v>
      </c>
      <c r="C408" s="239"/>
      <c r="D408" s="240"/>
      <c r="E408" s="240"/>
      <c r="F408" s="143">
        <v>4206682</v>
      </c>
      <c r="G408" s="240"/>
      <c r="H408" s="240"/>
      <c r="I408" s="8">
        <f t="shared" si="226"/>
        <v>-66930</v>
      </c>
      <c r="J408" s="148">
        <f t="shared" si="227"/>
        <v>-1.591040159441574E-2</v>
      </c>
      <c r="L408" s="8"/>
      <c r="M408" s="8"/>
      <c r="N408" s="8"/>
      <c r="O408" s="8"/>
      <c r="P408" s="143">
        <v>2065100</v>
      </c>
      <c r="Q408" s="143">
        <v>2074652</v>
      </c>
      <c r="R408" s="8"/>
      <c r="S408" s="8"/>
      <c r="T408" s="8"/>
      <c r="U408" s="8"/>
      <c r="V408" s="240"/>
      <c r="X408" s="220"/>
      <c r="Y408" s="266"/>
      <c r="Z408" s="266"/>
      <c r="AC408" s="5"/>
      <c r="AD408" s="5"/>
      <c r="AE408" s="5"/>
    </row>
    <row r="409" spans="1:31" hidden="1" outlineLevel="1" x14ac:dyDescent="0.2">
      <c r="A409" s="137">
        <v>3642</v>
      </c>
      <c r="B409" s="142" t="str">
        <f t="shared" si="228"/>
        <v>TSU</v>
      </c>
      <c r="C409" s="239"/>
      <c r="D409" s="240"/>
      <c r="E409" s="240"/>
      <c r="F409" s="143">
        <v>5500413</v>
      </c>
      <c r="G409" s="240"/>
      <c r="H409" s="240"/>
      <c r="I409" s="8">
        <f t="shared" si="226"/>
        <v>391998</v>
      </c>
      <c r="J409" s="148">
        <f t="shared" si="227"/>
        <v>7.1267012131634486E-2</v>
      </c>
      <c r="L409" s="8"/>
      <c r="M409" s="8"/>
      <c r="N409" s="8"/>
      <c r="O409" s="8"/>
      <c r="P409" s="143">
        <v>2935064</v>
      </c>
      <c r="Q409" s="143">
        <v>2957347</v>
      </c>
      <c r="R409" s="8"/>
      <c r="S409" s="8"/>
      <c r="T409" s="8"/>
      <c r="U409" s="8"/>
      <c r="V409" s="240"/>
      <c r="X409" s="220"/>
      <c r="Y409" s="266"/>
      <c r="Z409" s="266"/>
      <c r="AC409" s="5"/>
      <c r="AD409" s="5"/>
      <c r="AE409" s="5"/>
    </row>
    <row r="410" spans="1:31" hidden="1" outlineLevel="1" x14ac:dyDescent="0.2">
      <c r="A410" s="137">
        <v>3644</v>
      </c>
      <c r="B410" s="142" t="str">
        <f t="shared" si="228"/>
        <v>TTU</v>
      </c>
      <c r="C410" s="239"/>
      <c r="D410" s="240"/>
      <c r="E410" s="240"/>
      <c r="F410" s="143">
        <v>13710546</v>
      </c>
      <c r="G410" s="240"/>
      <c r="H410" s="240"/>
      <c r="I410" s="8">
        <f t="shared" si="226"/>
        <v>95945</v>
      </c>
      <c r="J410" s="148">
        <f t="shared" si="227"/>
        <v>6.997897822595832E-3</v>
      </c>
      <c r="L410" s="8"/>
      <c r="M410" s="8"/>
      <c r="N410" s="8"/>
      <c r="O410" s="8"/>
      <c r="P410" s="143">
        <v>6873322</v>
      </c>
      <c r="Q410" s="143">
        <v>6933169</v>
      </c>
      <c r="R410" s="8"/>
      <c r="S410" s="8"/>
      <c r="T410" s="8"/>
      <c r="U410" s="8"/>
      <c r="V410" s="240"/>
      <c r="X410" s="220"/>
      <c r="Y410" s="266"/>
      <c r="Z410" s="266"/>
      <c r="AC410" s="5"/>
      <c r="AD410" s="5"/>
      <c r="AE410" s="5"/>
    </row>
    <row r="411" spans="1:31" hidden="1" outlineLevel="1" x14ac:dyDescent="0.2">
      <c r="A411" s="137">
        <v>3541</v>
      </c>
      <c r="B411" s="142" t="str">
        <f t="shared" si="228"/>
        <v>Angelo</v>
      </c>
      <c r="C411" s="239"/>
      <c r="D411" s="240"/>
      <c r="E411" s="240"/>
      <c r="F411" s="143">
        <v>3112681</v>
      </c>
      <c r="G411" s="240"/>
      <c r="H411" s="240"/>
      <c r="I411" s="8">
        <f t="shared" si="226"/>
        <v>146358</v>
      </c>
      <c r="J411" s="148">
        <f t="shared" si="227"/>
        <v>4.7019916271535699E-2</v>
      </c>
      <c r="L411" s="8"/>
      <c r="M411" s="8"/>
      <c r="N411" s="8"/>
      <c r="O411" s="8"/>
      <c r="P411" s="143">
        <v>1626279</v>
      </c>
      <c r="Q411" s="143">
        <v>1632760</v>
      </c>
      <c r="R411" s="8"/>
      <c r="S411" s="8"/>
      <c r="T411" s="8"/>
      <c r="U411" s="8"/>
      <c r="V411" s="240"/>
      <c r="X411" s="220"/>
      <c r="Y411" s="266"/>
      <c r="Z411" s="266"/>
      <c r="AC411" s="5"/>
      <c r="AD411" s="5"/>
      <c r="AE411" s="5"/>
    </row>
    <row r="412" spans="1:31" hidden="1" outlineLevel="1" x14ac:dyDescent="0.2">
      <c r="A412" s="137">
        <v>3646</v>
      </c>
      <c r="B412" s="142" t="str">
        <f t="shared" si="228"/>
        <v>TWU</v>
      </c>
      <c r="C412" s="239"/>
      <c r="D412" s="240"/>
      <c r="E412" s="240"/>
      <c r="F412" s="143">
        <v>4995015</v>
      </c>
      <c r="G412" s="240"/>
      <c r="H412" s="240"/>
      <c r="I412" s="8">
        <f t="shared" si="226"/>
        <v>-167539</v>
      </c>
      <c r="J412" s="148">
        <f t="shared" si="227"/>
        <v>-3.3541240616895042E-2</v>
      </c>
      <c r="L412" s="8"/>
      <c r="M412" s="8"/>
      <c r="N412" s="8"/>
      <c r="O412" s="8"/>
      <c r="P412" s="143">
        <v>2408700</v>
      </c>
      <c r="Q412" s="143">
        <v>2418776</v>
      </c>
      <c r="R412" s="8"/>
      <c r="S412" s="8"/>
      <c r="T412" s="8"/>
      <c r="U412" s="8"/>
      <c r="V412" s="240"/>
      <c r="X412" s="220"/>
      <c r="Y412" s="266"/>
      <c r="Z412" s="266"/>
      <c r="AC412" s="5"/>
      <c r="AD412" s="5"/>
      <c r="AE412" s="5"/>
    </row>
    <row r="413" spans="1:31" hidden="1" outlineLevel="1" x14ac:dyDescent="0.2">
      <c r="A413" s="137">
        <v>3581</v>
      </c>
      <c r="B413" s="142" t="str">
        <f t="shared" si="228"/>
        <v>Lamar</v>
      </c>
      <c r="C413" s="239"/>
      <c r="D413" s="240"/>
      <c r="E413" s="240"/>
      <c r="F413" s="143">
        <v>5784366</v>
      </c>
      <c r="G413" s="240"/>
      <c r="H413" s="240"/>
      <c r="I413" s="8">
        <f t="shared" si="226"/>
        <v>256670</v>
      </c>
      <c r="J413" s="148">
        <f t="shared" si="227"/>
        <v>4.4373056615020556E-2</v>
      </c>
      <c r="L413" s="8"/>
      <c r="M413" s="8"/>
      <c r="N413" s="8"/>
      <c r="O413" s="8"/>
      <c r="P413" s="143">
        <v>3012295</v>
      </c>
      <c r="Q413" s="143">
        <v>3028741</v>
      </c>
      <c r="R413" s="8"/>
      <c r="S413" s="8"/>
      <c r="T413" s="8"/>
      <c r="U413" s="8"/>
      <c r="V413" s="240"/>
      <c r="X413" s="220"/>
      <c r="Y413" s="266"/>
      <c r="Z413" s="266"/>
      <c r="AC413" s="5"/>
      <c r="AD413" s="5"/>
      <c r="AE413" s="5"/>
    </row>
    <row r="414" spans="1:31" hidden="1" outlineLevel="1" x14ac:dyDescent="0.2">
      <c r="A414" s="137">
        <v>3606</v>
      </c>
      <c r="B414" s="142" t="str">
        <f t="shared" si="228"/>
        <v>Sam Houston</v>
      </c>
      <c r="C414" s="239"/>
      <c r="D414" s="240"/>
      <c r="E414" s="240"/>
      <c r="F414" s="143">
        <v>8267107</v>
      </c>
      <c r="G414" s="240"/>
      <c r="H414" s="240"/>
      <c r="I414" s="8">
        <f t="shared" si="226"/>
        <v>213176</v>
      </c>
      <c r="J414" s="148">
        <f t="shared" si="227"/>
        <v>2.5786045831994189E-2</v>
      </c>
      <c r="L414" s="8"/>
      <c r="M414" s="8"/>
      <c r="N414" s="8"/>
      <c r="O414" s="8"/>
      <c r="P414" s="143">
        <v>4230851</v>
      </c>
      <c r="Q414" s="143">
        <v>4249432</v>
      </c>
      <c r="R414" s="8"/>
      <c r="S414" s="8"/>
      <c r="T414" s="8"/>
      <c r="U414" s="8"/>
      <c r="V414" s="240"/>
      <c r="X414" s="220"/>
      <c r="Y414" s="266"/>
      <c r="Z414" s="266"/>
      <c r="AC414" s="5"/>
      <c r="AD414" s="5"/>
      <c r="AE414" s="5"/>
    </row>
    <row r="415" spans="1:31" hidden="1" outlineLevel="1" x14ac:dyDescent="0.2">
      <c r="A415" s="137">
        <v>3615</v>
      </c>
      <c r="B415" s="142" t="str">
        <f t="shared" si="228"/>
        <v>TXST</v>
      </c>
      <c r="C415" s="239"/>
      <c r="D415" s="240"/>
      <c r="E415" s="240"/>
      <c r="F415" s="143">
        <v>14160930</v>
      </c>
      <c r="G415" s="240"/>
      <c r="H415" s="240"/>
      <c r="I415" s="8">
        <f t="shared" si="226"/>
        <v>-287862</v>
      </c>
      <c r="J415" s="148">
        <f t="shared" si="227"/>
        <v>-2.0327902192864452E-2</v>
      </c>
      <c r="L415" s="8"/>
      <c r="M415" s="8"/>
      <c r="N415" s="8"/>
      <c r="O415" s="8"/>
      <c r="P415" s="143">
        <v>6928885</v>
      </c>
      <c r="Q415" s="143">
        <v>6944183</v>
      </c>
      <c r="R415" s="8"/>
      <c r="S415" s="8"/>
      <c r="T415" s="8"/>
      <c r="U415" s="8"/>
      <c r="V415" s="240"/>
      <c r="X415" s="220"/>
      <c r="Y415" s="266"/>
      <c r="Z415" s="266"/>
      <c r="AC415" s="5"/>
      <c r="AD415" s="5"/>
      <c r="AE415" s="5"/>
    </row>
    <row r="416" spans="1:31" hidden="1" outlineLevel="1" x14ac:dyDescent="0.2">
      <c r="A416" s="137">
        <v>3625</v>
      </c>
      <c r="B416" s="142" t="str">
        <f t="shared" si="228"/>
        <v>Sul Ross</v>
      </c>
      <c r="C416" s="239"/>
      <c r="D416" s="240"/>
      <c r="E416" s="240"/>
      <c r="F416" s="143">
        <v>746080</v>
      </c>
      <c r="G416" s="240"/>
      <c r="H416" s="240"/>
      <c r="I416" s="8">
        <f t="shared" si="226"/>
        <v>-111620</v>
      </c>
      <c r="J416" s="148">
        <f t="shared" si="227"/>
        <v>-0.14960862105940381</v>
      </c>
      <c r="L416" s="8"/>
      <c r="M416" s="8"/>
      <c r="N416" s="8"/>
      <c r="O416" s="8"/>
      <c r="P416" s="143">
        <v>316502</v>
      </c>
      <c r="Q416" s="143">
        <v>317958</v>
      </c>
      <c r="R416" s="8"/>
      <c r="S416" s="8"/>
      <c r="T416" s="8"/>
      <c r="U416" s="8"/>
      <c r="V416" s="240"/>
      <c r="X416" s="220"/>
      <c r="Y416" s="266"/>
      <c r="Z416" s="266"/>
      <c r="AC416" s="5"/>
      <c r="AD416" s="5"/>
      <c r="AE416" s="5"/>
    </row>
    <row r="417" spans="1:31" ht="15" hidden="1" outlineLevel="1" thickBot="1" x14ac:dyDescent="0.25">
      <c r="A417" s="149">
        <v>20</v>
      </c>
      <c r="B417" s="129" t="str">
        <f t="shared" si="228"/>
        <v>Sul Ross-Rio Grande</v>
      </c>
      <c r="C417" s="241"/>
      <c r="D417" s="242"/>
      <c r="E417" s="242"/>
      <c r="F417" s="150">
        <v>300454</v>
      </c>
      <c r="G417" s="242"/>
      <c r="H417" s="242"/>
      <c r="I417" s="151">
        <f t="shared" si="226"/>
        <v>-52870</v>
      </c>
      <c r="J417" s="152">
        <f t="shared" si="227"/>
        <v>-0.17596703655135229</v>
      </c>
      <c r="L417" s="151"/>
      <c r="M417" s="151"/>
      <c r="N417" s="151"/>
      <c r="O417" s="151"/>
      <c r="P417" s="150">
        <v>123745</v>
      </c>
      <c r="Q417" s="150">
        <v>123839</v>
      </c>
      <c r="R417" s="151"/>
      <c r="S417" s="151"/>
      <c r="T417" s="151"/>
      <c r="U417" s="151"/>
      <c r="V417" s="140"/>
      <c r="X417" s="220"/>
      <c r="Y417" s="266"/>
      <c r="Z417" s="266"/>
      <c r="AC417" s="5"/>
      <c r="AD417" s="5"/>
      <c r="AE417" s="5"/>
    </row>
    <row r="418" spans="1:31" ht="15" hidden="1" outlineLevel="1" thickBot="1" x14ac:dyDescent="0.25">
      <c r="A418" s="138"/>
      <c r="B418" s="139" t="str">
        <f t="shared" si="228"/>
        <v>TOTAL</v>
      </c>
      <c r="C418" s="140"/>
      <c r="D418" s="140"/>
      <c r="E418" s="140"/>
      <c r="F418" s="140">
        <f>SUM(F381:F417)</f>
        <v>243680858.96586263</v>
      </c>
      <c r="G418" s="140"/>
      <c r="H418" s="140"/>
      <c r="I418" s="140">
        <f t="shared" si="226"/>
        <v>-1570758.9658626318</v>
      </c>
      <c r="J418" s="141">
        <f t="shared" si="227"/>
        <v>-6.445967781501789E-3</v>
      </c>
      <c r="L418" s="140"/>
      <c r="M418" s="140"/>
      <c r="N418" s="140"/>
      <c r="O418" s="140"/>
      <c r="P418" s="140">
        <f>SUM(P381:P417)</f>
        <v>120641580</v>
      </c>
      <c r="Q418" s="140">
        <f>SUM(Q381:Q417)</f>
        <v>121468520</v>
      </c>
      <c r="R418" s="140"/>
      <c r="S418" s="140"/>
      <c r="T418" s="140"/>
      <c r="U418" s="140"/>
      <c r="V418" s="240"/>
      <c r="X418" s="220"/>
      <c r="Y418" s="266"/>
      <c r="Z418" s="266"/>
      <c r="AC418" s="5"/>
      <c r="AD418" s="5"/>
      <c r="AE418" s="5"/>
    </row>
    <row r="419" spans="1:31" hidden="1" outlineLevel="1" x14ac:dyDescent="0.2">
      <c r="A419" s="136">
        <v>9225</v>
      </c>
      <c r="B419" s="145" t="str">
        <f t="shared" si="228"/>
        <v>TSTC-Harlingen</v>
      </c>
      <c r="C419" s="243"/>
      <c r="D419" s="244"/>
      <c r="E419" s="244"/>
      <c r="F419" s="146">
        <v>2688060</v>
      </c>
      <c r="G419" s="244"/>
      <c r="H419" s="244"/>
      <c r="I419" s="47">
        <f t="shared" si="226"/>
        <v>-1985299</v>
      </c>
      <c r="J419" s="147">
        <f t="shared" si="227"/>
        <v>-0.7385620112646295</v>
      </c>
      <c r="L419" s="47"/>
      <c r="M419" s="47"/>
      <c r="N419" s="47"/>
      <c r="O419" s="47"/>
      <c r="P419" s="146">
        <v>342810</v>
      </c>
      <c r="Q419" s="146">
        <v>359951</v>
      </c>
      <c r="R419" s="47"/>
      <c r="S419" s="47"/>
      <c r="T419" s="47"/>
      <c r="U419" s="47"/>
      <c r="V419" s="240"/>
      <c r="X419" s="220"/>
      <c r="Y419" s="266"/>
      <c r="Z419" s="266"/>
      <c r="AC419" s="5"/>
      <c r="AD419" s="5"/>
      <c r="AE419" s="5"/>
    </row>
    <row r="420" spans="1:31" hidden="1" outlineLevel="1" x14ac:dyDescent="0.2">
      <c r="A420" s="137">
        <v>9932</v>
      </c>
      <c r="B420" s="142" t="str">
        <f t="shared" si="228"/>
        <v>TSTC-West Tx</v>
      </c>
      <c r="C420" s="239"/>
      <c r="D420" s="240"/>
      <c r="E420" s="240"/>
      <c r="F420" s="143">
        <v>716004</v>
      </c>
      <c r="G420" s="240"/>
      <c r="H420" s="240"/>
      <c r="I420" s="8">
        <f t="shared" si="226"/>
        <v>-524335</v>
      </c>
      <c r="J420" s="148">
        <f t="shared" si="227"/>
        <v>-0.73230736141138875</v>
      </c>
      <c r="L420" s="8"/>
      <c r="M420" s="8"/>
      <c r="N420" s="8"/>
      <c r="O420" s="8"/>
      <c r="P420" s="143">
        <v>93497</v>
      </c>
      <c r="Q420" s="143">
        <v>98172</v>
      </c>
      <c r="R420" s="8"/>
      <c r="S420" s="8"/>
      <c r="T420" s="8"/>
      <c r="U420" s="8"/>
      <c r="V420" s="240"/>
      <c r="X420" s="220"/>
      <c r="Y420" s="266"/>
      <c r="Z420" s="266"/>
      <c r="AC420" s="5"/>
      <c r="AD420" s="5"/>
      <c r="AE420" s="5"/>
    </row>
    <row r="421" spans="1:31" hidden="1" outlineLevel="1" x14ac:dyDescent="0.2">
      <c r="A421" s="137">
        <v>33965</v>
      </c>
      <c r="B421" s="142" t="str">
        <f t="shared" si="228"/>
        <v>TSTC-Marshall</v>
      </c>
      <c r="C421" s="239"/>
      <c r="D421" s="240"/>
      <c r="E421" s="240"/>
      <c r="F421" s="143">
        <v>458596</v>
      </c>
      <c r="G421" s="240"/>
      <c r="H421" s="240"/>
      <c r="I421" s="8">
        <f t="shared" si="226"/>
        <v>-360278</v>
      </c>
      <c r="J421" s="148">
        <f t="shared" si="227"/>
        <v>-0.78561086446458317</v>
      </c>
      <c r="L421" s="8"/>
      <c r="M421" s="8"/>
      <c r="N421" s="8"/>
      <c r="O421" s="8"/>
      <c r="P421" s="143">
        <v>47960</v>
      </c>
      <c r="Q421" s="143">
        <v>50358</v>
      </c>
      <c r="R421" s="8"/>
      <c r="S421" s="8"/>
      <c r="T421" s="8"/>
      <c r="U421" s="8"/>
      <c r="V421" s="240"/>
      <c r="X421" s="220"/>
      <c r="Y421" s="266"/>
      <c r="Z421" s="266"/>
      <c r="AC421" s="5"/>
      <c r="AD421" s="5"/>
      <c r="AE421" s="5"/>
    </row>
    <row r="422" spans="1:31" hidden="1" outlineLevel="1" x14ac:dyDescent="0.2">
      <c r="A422" s="137">
        <v>3634</v>
      </c>
      <c r="B422" s="142" t="str">
        <f t="shared" si="228"/>
        <v>TSTC-Waco</v>
      </c>
      <c r="C422" s="239"/>
      <c r="D422" s="240"/>
      <c r="E422" s="240"/>
      <c r="F422" s="143">
        <v>3066116</v>
      </c>
      <c r="G422" s="240"/>
      <c r="H422" s="240"/>
      <c r="I422" s="8">
        <f t="shared" si="226"/>
        <v>-2372626</v>
      </c>
      <c r="J422" s="148">
        <f t="shared" si="227"/>
        <v>-0.77382134270197211</v>
      </c>
      <c r="L422" s="8"/>
      <c r="M422" s="8"/>
      <c r="N422" s="8"/>
      <c r="O422" s="8"/>
      <c r="P422" s="143">
        <v>338288</v>
      </c>
      <c r="Q422" s="143">
        <v>355202</v>
      </c>
      <c r="R422" s="8"/>
      <c r="S422" s="8"/>
      <c r="T422" s="8"/>
      <c r="U422" s="8"/>
      <c r="V422" s="240"/>
      <c r="X422" s="220"/>
      <c r="Y422" s="266"/>
      <c r="Z422" s="266"/>
      <c r="AC422" s="5"/>
      <c r="AD422" s="5"/>
      <c r="AE422" s="5"/>
    </row>
    <row r="423" spans="1:31" hidden="1" outlineLevel="1" x14ac:dyDescent="0.2">
      <c r="A423" s="137">
        <v>203634</v>
      </c>
      <c r="B423" s="142" t="str">
        <f t="shared" si="228"/>
        <v>TSTC-Fort Bend</v>
      </c>
      <c r="C423" s="239"/>
      <c r="D423" s="240"/>
      <c r="E423" s="240"/>
      <c r="F423" s="143">
        <v>94486</v>
      </c>
      <c r="G423" s="240"/>
      <c r="H423" s="240"/>
      <c r="I423" s="8">
        <f t="shared" si="226"/>
        <v>-1406</v>
      </c>
      <c r="J423" s="148">
        <f t="shared" si="227"/>
        <v>-1.4880511398514066E-2</v>
      </c>
      <c r="L423" s="8"/>
      <c r="M423" s="8"/>
      <c r="N423" s="8"/>
      <c r="O423" s="8"/>
      <c r="P423" s="143">
        <v>45405</v>
      </c>
      <c r="Q423" s="143">
        <v>47675</v>
      </c>
      <c r="R423" s="8"/>
      <c r="S423" s="8"/>
      <c r="T423" s="8"/>
      <c r="U423" s="8"/>
      <c r="V423" s="240"/>
      <c r="X423" s="220"/>
      <c r="Y423" s="266"/>
      <c r="Z423" s="266"/>
      <c r="AC423" s="5"/>
      <c r="AD423" s="5"/>
      <c r="AE423" s="5"/>
    </row>
    <row r="424" spans="1:31" hidden="1" outlineLevel="1" x14ac:dyDescent="0.2">
      <c r="A424" s="137">
        <v>133965</v>
      </c>
      <c r="B424" s="142" t="str">
        <f t="shared" si="228"/>
        <v>TSTC-North Texas</v>
      </c>
      <c r="C424" s="239"/>
      <c r="D424" s="240"/>
      <c r="E424" s="240"/>
      <c r="F424" s="143">
        <v>131096</v>
      </c>
      <c r="G424" s="240"/>
      <c r="H424" s="240"/>
      <c r="I424" s="8">
        <f t="shared" si="226"/>
        <v>-72985</v>
      </c>
      <c r="J424" s="148">
        <f t="shared" si="227"/>
        <v>-0.55672941966192713</v>
      </c>
      <c r="L424" s="8"/>
      <c r="M424" s="8"/>
      <c r="N424" s="8"/>
      <c r="O424" s="8"/>
      <c r="P424" s="143">
        <v>28347</v>
      </c>
      <c r="Q424" s="143">
        <v>29764</v>
      </c>
      <c r="R424" s="8"/>
      <c r="S424" s="8"/>
      <c r="T424" s="8"/>
      <c r="U424" s="8"/>
      <c r="V424" s="240"/>
      <c r="X424" s="220"/>
      <c r="Y424" s="266"/>
      <c r="Z424" s="266"/>
      <c r="AC424" s="5"/>
      <c r="AD424" s="5"/>
      <c r="AE424" s="5"/>
    </row>
    <row r="425" spans="1:31" hidden="1" outlineLevel="1" x14ac:dyDescent="0.2">
      <c r="A425" s="137">
        <v>36273</v>
      </c>
      <c r="B425" s="142" t="str">
        <f t="shared" si="228"/>
        <v>Lamar-IOT</v>
      </c>
      <c r="C425" s="239"/>
      <c r="D425" s="240"/>
      <c r="E425" s="240"/>
      <c r="F425" s="143">
        <v>735519</v>
      </c>
      <c r="G425" s="240"/>
      <c r="H425" s="240"/>
      <c r="I425" s="8">
        <f t="shared" si="226"/>
        <v>-32101</v>
      </c>
      <c r="J425" s="148">
        <f t="shared" si="227"/>
        <v>-4.3644011915395797E-2</v>
      </c>
      <c r="L425" s="8"/>
      <c r="M425" s="8"/>
      <c r="N425" s="8"/>
      <c r="O425" s="8"/>
      <c r="P425" s="143">
        <v>351251</v>
      </c>
      <c r="Q425" s="143">
        <v>352167</v>
      </c>
      <c r="R425" s="8"/>
      <c r="S425" s="8"/>
      <c r="T425" s="8"/>
      <c r="U425" s="8"/>
      <c r="V425" s="240"/>
      <c r="X425" s="220"/>
      <c r="Y425" s="266"/>
      <c r="Z425" s="266"/>
      <c r="AC425" s="5"/>
      <c r="AD425" s="5"/>
      <c r="AE425" s="5"/>
    </row>
    <row r="426" spans="1:31" hidden="1" outlineLevel="1" x14ac:dyDescent="0.2">
      <c r="A426" s="137">
        <v>23582</v>
      </c>
      <c r="B426" s="142" t="str">
        <f t="shared" si="228"/>
        <v>Lamar-Orange</v>
      </c>
      <c r="C426" s="239"/>
      <c r="D426" s="240"/>
      <c r="E426" s="240"/>
      <c r="F426" s="143">
        <v>836284</v>
      </c>
      <c r="G426" s="240"/>
      <c r="H426" s="240"/>
      <c r="I426" s="8">
        <f t="shared" si="226"/>
        <v>-58843</v>
      </c>
      <c r="J426" s="148">
        <f t="shared" si="227"/>
        <v>-7.0362460599509263E-2</v>
      </c>
      <c r="L426" s="8"/>
      <c r="M426" s="8"/>
      <c r="N426" s="8"/>
      <c r="O426" s="8"/>
      <c r="P426" s="143">
        <v>386831</v>
      </c>
      <c r="Q426" s="143">
        <v>390610</v>
      </c>
      <c r="R426" s="8"/>
      <c r="S426" s="8"/>
      <c r="T426" s="8"/>
      <c r="U426" s="8"/>
      <c r="V426" s="240"/>
      <c r="X426" s="220"/>
      <c r="Y426" s="266"/>
      <c r="Z426" s="266"/>
      <c r="AC426" s="5"/>
      <c r="AD426" s="5"/>
      <c r="AE426" s="5"/>
    </row>
    <row r="427" spans="1:31" ht="15" hidden="1" outlineLevel="1" thickBot="1" x14ac:dyDescent="0.25">
      <c r="A427" s="149">
        <v>23485</v>
      </c>
      <c r="B427" s="129" t="str">
        <f t="shared" si="228"/>
        <v>Lamar-Port Arthur</v>
      </c>
      <c r="C427" s="241"/>
      <c r="D427" s="242"/>
      <c r="E427" s="242"/>
      <c r="F427" s="150">
        <v>643288</v>
      </c>
      <c r="G427" s="242"/>
      <c r="H427" s="242"/>
      <c r="I427" s="151">
        <f t="shared" si="226"/>
        <v>-13989</v>
      </c>
      <c r="J427" s="152">
        <f t="shared" si="227"/>
        <v>-2.1746091952593551E-2</v>
      </c>
      <c r="L427" s="151"/>
      <c r="M427" s="151"/>
      <c r="N427" s="151"/>
      <c r="O427" s="151"/>
      <c r="P427" s="150">
        <v>313881</v>
      </c>
      <c r="Q427" s="150">
        <v>315418</v>
      </c>
      <c r="R427" s="151"/>
      <c r="S427" s="151"/>
      <c r="T427" s="151"/>
      <c r="U427" s="151"/>
      <c r="V427" s="140"/>
      <c r="X427" s="220"/>
      <c r="Y427" s="266"/>
      <c r="Z427" s="266"/>
      <c r="AC427" s="5"/>
      <c r="AD427" s="5"/>
      <c r="AE427" s="5"/>
    </row>
    <row r="428" spans="1:31" hidden="1" outlineLevel="1" x14ac:dyDescent="0.2">
      <c r="A428" s="138"/>
      <c r="B428" s="139" t="str">
        <f t="shared" si="228"/>
        <v>TOTAL</v>
      </c>
      <c r="C428" s="140"/>
      <c r="D428" s="140"/>
      <c r="E428" s="140"/>
      <c r="F428" s="140">
        <f>SUM(F419:F427)</f>
        <v>9369449</v>
      </c>
      <c r="G428" s="140"/>
      <c r="H428" s="140"/>
      <c r="I428" s="140">
        <f t="shared" si="226"/>
        <v>-5421862</v>
      </c>
      <c r="J428" s="141">
        <f t="shared" si="227"/>
        <v>-0.57867458374553293</v>
      </c>
      <c r="L428" s="140"/>
      <c r="M428" s="140"/>
      <c r="N428" s="140"/>
      <c r="O428" s="140"/>
      <c r="P428" s="140">
        <f>SUM(P419:P427)</f>
        <v>1948270</v>
      </c>
      <c r="Q428" s="140">
        <f>SUM(Q419:Q427)</f>
        <v>1999317</v>
      </c>
      <c r="R428" s="140"/>
      <c r="S428" s="140"/>
      <c r="T428" s="140"/>
      <c r="U428" s="140"/>
      <c r="X428" s="220"/>
      <c r="Y428" s="266"/>
      <c r="Z428" s="266"/>
      <c r="AC428" s="5"/>
      <c r="AD428" s="5"/>
      <c r="AE428" s="5"/>
    </row>
    <row r="429" spans="1:31" collapsed="1" x14ac:dyDescent="0.2">
      <c r="V429" s="433"/>
      <c r="X429" s="220"/>
      <c r="Y429" s="266"/>
      <c r="Z429" s="266"/>
      <c r="AC429" s="5"/>
      <c r="AD429" s="5"/>
      <c r="AE429" s="5"/>
    </row>
    <row r="430" spans="1:31" s="48" customFormat="1" ht="29.25" customHeight="1" thickBot="1" x14ac:dyDescent="0.25">
      <c r="A430" s="702"/>
      <c r="B430" s="703"/>
      <c r="C430" s="703"/>
      <c r="D430" s="703"/>
      <c r="E430" s="703"/>
      <c r="F430" s="703"/>
      <c r="G430" s="703"/>
      <c r="H430" s="703"/>
      <c r="I430" s="703"/>
      <c r="J430" s="703"/>
      <c r="L430" s="697" t="s">
        <v>218</v>
      </c>
      <c r="M430" s="697"/>
      <c r="N430" s="697"/>
      <c r="O430" s="697"/>
      <c r="P430" s="697"/>
      <c r="Q430" s="697"/>
      <c r="R430" s="697"/>
      <c r="S430" s="697"/>
      <c r="T430" s="697" t="s">
        <v>174</v>
      </c>
      <c r="U430" s="697"/>
      <c r="V430" s="429"/>
      <c r="Y430" s="270"/>
      <c r="Z430" s="270"/>
    </row>
    <row r="431" spans="1:31" hidden="1" outlineLevel="1" x14ac:dyDescent="0.2">
      <c r="A431" s="136">
        <v>3656</v>
      </c>
      <c r="B431" s="145" t="str">
        <f>B20</f>
        <v>UT-Arlington</v>
      </c>
      <c r="C431" s="237"/>
      <c r="D431" s="238"/>
      <c r="E431" s="238"/>
      <c r="F431" s="153">
        <v>18526913</v>
      </c>
      <c r="G431" s="238"/>
      <c r="H431" s="238"/>
      <c r="I431" s="9">
        <f t="shared" ref="I431:I478" si="229">(P431+Q431)-F431</f>
        <v>-401779</v>
      </c>
      <c r="J431" s="147">
        <f t="shared" ref="J431:J478" si="230">IF(OR(I431=0,F431=0),0,I431/F431)</f>
        <v>-2.1686235586036377E-2</v>
      </c>
      <c r="L431" s="9"/>
      <c r="M431" s="9"/>
      <c r="N431" s="9"/>
      <c r="O431" s="9"/>
      <c r="P431" s="153">
        <v>9062567</v>
      </c>
      <c r="Q431" s="153">
        <v>9062567</v>
      </c>
      <c r="R431" s="9"/>
      <c r="S431" s="9"/>
      <c r="T431" s="9"/>
      <c r="U431" s="9"/>
      <c r="V431" s="240"/>
      <c r="X431" s="220"/>
      <c r="Y431" s="266"/>
      <c r="Z431" s="266"/>
      <c r="AC431" s="5"/>
      <c r="AD431" s="5"/>
      <c r="AE431" s="5"/>
    </row>
    <row r="432" spans="1:31" hidden="1" outlineLevel="1" x14ac:dyDescent="0.2">
      <c r="A432" s="137">
        <v>3658</v>
      </c>
      <c r="B432" s="142" t="str">
        <f>B21</f>
        <v>UT-Austin</v>
      </c>
      <c r="C432" s="239"/>
      <c r="D432" s="240"/>
      <c r="E432" s="240"/>
      <c r="F432" s="143">
        <v>26439094</v>
      </c>
      <c r="G432" s="240"/>
      <c r="H432" s="240"/>
      <c r="I432" s="8">
        <f t="shared" si="229"/>
        <v>-2548000</v>
      </c>
      <c r="J432" s="148">
        <f t="shared" si="230"/>
        <v>-9.6372439993594336E-2</v>
      </c>
      <c r="L432" s="8"/>
      <c r="M432" s="8"/>
      <c r="N432" s="8"/>
      <c r="O432" s="8"/>
      <c r="P432" s="143">
        <v>11945547</v>
      </c>
      <c r="Q432" s="143">
        <v>11945547</v>
      </c>
      <c r="R432" s="8"/>
      <c r="S432" s="8"/>
      <c r="T432" s="8"/>
      <c r="U432" s="8"/>
      <c r="V432" s="240"/>
      <c r="X432" s="220"/>
      <c r="Y432" s="266"/>
      <c r="Z432" s="266"/>
      <c r="AC432" s="5"/>
      <c r="AD432" s="5"/>
      <c r="AE432" s="5"/>
    </row>
    <row r="433" spans="1:31" hidden="1" outlineLevel="1" x14ac:dyDescent="0.2">
      <c r="A433" s="137">
        <v>9741</v>
      </c>
      <c r="B433" s="142" t="str">
        <f>B22</f>
        <v>UT-Dallas</v>
      </c>
      <c r="C433" s="239"/>
      <c r="D433" s="240"/>
      <c r="E433" s="240"/>
      <c r="F433" s="143">
        <v>16308815</v>
      </c>
      <c r="G433" s="240"/>
      <c r="H433" s="240"/>
      <c r="I433" s="8">
        <f t="shared" si="229"/>
        <v>-1741209</v>
      </c>
      <c r="J433" s="148">
        <f t="shared" si="230"/>
        <v>-0.10676489984097558</v>
      </c>
      <c r="L433" s="8"/>
      <c r="M433" s="8"/>
      <c r="N433" s="8"/>
      <c r="O433" s="8"/>
      <c r="P433" s="143">
        <v>7283803</v>
      </c>
      <c r="Q433" s="143">
        <v>7283803</v>
      </c>
      <c r="R433" s="8"/>
      <c r="S433" s="8"/>
      <c r="T433" s="8"/>
      <c r="U433" s="8"/>
      <c r="V433" s="240"/>
      <c r="X433" s="220"/>
      <c r="Y433" s="266"/>
      <c r="Z433" s="266"/>
      <c r="AC433" s="5"/>
      <c r="AD433" s="5"/>
      <c r="AE433" s="5"/>
    </row>
    <row r="434" spans="1:31" hidden="1" outlineLevel="1" x14ac:dyDescent="0.2">
      <c r="A434" s="137">
        <v>3661</v>
      </c>
      <c r="B434" s="142" t="str">
        <f>B23</f>
        <v>UT-El Paso</v>
      </c>
      <c r="C434" s="239"/>
      <c r="D434" s="240"/>
      <c r="E434" s="240"/>
      <c r="F434" s="143">
        <v>10205414</v>
      </c>
      <c r="G434" s="240"/>
      <c r="H434" s="240"/>
      <c r="I434" s="8">
        <f t="shared" si="229"/>
        <v>1183630</v>
      </c>
      <c r="J434" s="148">
        <f t="shared" si="230"/>
        <v>0.11598059618159538</v>
      </c>
      <c r="L434" s="8"/>
      <c r="M434" s="8"/>
      <c r="N434" s="8"/>
      <c r="O434" s="8"/>
      <c r="P434" s="143">
        <v>5694522</v>
      </c>
      <c r="Q434" s="143">
        <v>5694522</v>
      </c>
      <c r="R434" s="8"/>
      <c r="S434" s="8"/>
      <c r="T434" s="8"/>
      <c r="U434" s="8"/>
      <c r="V434" s="240"/>
      <c r="X434" s="220"/>
      <c r="Y434" s="266"/>
      <c r="Z434" s="266"/>
      <c r="AC434" s="5"/>
      <c r="AD434" s="5"/>
      <c r="AE434" s="5"/>
    </row>
    <row r="435" spans="1:31" hidden="1" outlineLevel="1" x14ac:dyDescent="0.2">
      <c r="A435" s="137">
        <v>3599</v>
      </c>
      <c r="B435" s="142" t="s">
        <v>251</v>
      </c>
      <c r="C435" s="239"/>
      <c r="D435" s="240"/>
      <c r="E435" s="240"/>
      <c r="F435" s="143">
        <v>10775470</v>
      </c>
      <c r="G435" s="240"/>
      <c r="H435" s="240"/>
      <c r="I435" s="8">
        <f t="shared" si="229"/>
        <v>885402</v>
      </c>
      <c r="J435" s="148">
        <f t="shared" si="230"/>
        <v>8.2168295211252962E-2</v>
      </c>
      <c r="L435" s="8"/>
      <c r="M435" s="8"/>
      <c r="N435" s="8"/>
      <c r="O435" s="8"/>
      <c r="P435" s="143">
        <v>5830436</v>
      </c>
      <c r="Q435" s="143">
        <v>5830436</v>
      </c>
      <c r="R435" s="8"/>
      <c r="S435" s="8"/>
      <c r="T435" s="8"/>
      <c r="U435" s="8"/>
      <c r="V435" s="240"/>
      <c r="X435" s="220"/>
      <c r="Y435" s="266"/>
      <c r="Z435" s="266"/>
      <c r="AC435" s="5"/>
      <c r="AD435" s="5"/>
      <c r="AE435" s="5"/>
    </row>
    <row r="436" spans="1:31" hidden="1" outlineLevel="1" x14ac:dyDescent="0.2">
      <c r="A436" s="137">
        <v>9930</v>
      </c>
      <c r="B436" s="142" t="str">
        <f t="shared" ref="B436:B478" si="231">B25</f>
        <v>UT-Permian Basin</v>
      </c>
      <c r="C436" s="239"/>
      <c r="D436" s="240"/>
      <c r="E436" s="240"/>
      <c r="F436" s="143">
        <v>1617174</v>
      </c>
      <c r="G436" s="240"/>
      <c r="H436" s="240"/>
      <c r="I436" s="8">
        <f t="shared" si="229"/>
        <v>435648</v>
      </c>
      <c r="J436" s="148">
        <f t="shared" si="230"/>
        <v>0.26938845170649539</v>
      </c>
      <c r="L436" s="8"/>
      <c r="M436" s="8"/>
      <c r="N436" s="8"/>
      <c r="O436" s="8"/>
      <c r="P436" s="143">
        <v>1026411</v>
      </c>
      <c r="Q436" s="143">
        <v>1026411</v>
      </c>
      <c r="R436" s="8"/>
      <c r="S436" s="8"/>
      <c r="T436" s="8"/>
      <c r="U436" s="8"/>
      <c r="V436" s="240"/>
      <c r="X436" s="220"/>
      <c r="Y436" s="266"/>
      <c r="Z436" s="266"/>
      <c r="AC436" s="5"/>
      <c r="AD436" s="5"/>
      <c r="AE436" s="5"/>
    </row>
    <row r="437" spans="1:31" hidden="1" outlineLevel="1" x14ac:dyDescent="0.2">
      <c r="A437" s="137">
        <v>10115</v>
      </c>
      <c r="B437" s="142" t="str">
        <f t="shared" si="231"/>
        <v>UT-San Antonio</v>
      </c>
      <c r="C437" s="239"/>
      <c r="D437" s="240"/>
      <c r="E437" s="240"/>
      <c r="F437" s="143">
        <v>13251988</v>
      </c>
      <c r="G437" s="240"/>
      <c r="H437" s="240"/>
      <c r="I437" s="8">
        <f t="shared" si="229"/>
        <v>-1020606</v>
      </c>
      <c r="J437" s="148">
        <f t="shared" si="230"/>
        <v>-7.7015312721381873E-2</v>
      </c>
      <c r="L437" s="8"/>
      <c r="M437" s="8"/>
      <c r="N437" s="8"/>
      <c r="O437" s="8"/>
      <c r="P437" s="143">
        <v>6115691</v>
      </c>
      <c r="Q437" s="143">
        <v>6115691</v>
      </c>
      <c r="R437" s="8"/>
      <c r="S437" s="8"/>
      <c r="T437" s="8"/>
      <c r="U437" s="8"/>
      <c r="V437" s="240"/>
      <c r="X437" s="220"/>
      <c r="Y437" s="266"/>
      <c r="Z437" s="266"/>
      <c r="AC437" s="5"/>
      <c r="AD437" s="5"/>
      <c r="AE437" s="5"/>
    </row>
    <row r="438" spans="1:31" hidden="1" outlineLevel="1" x14ac:dyDescent="0.2">
      <c r="A438" s="137">
        <v>11163</v>
      </c>
      <c r="B438" s="142" t="str">
        <f t="shared" si="231"/>
        <v>UT-Tyler</v>
      </c>
      <c r="C438" s="239"/>
      <c r="D438" s="240"/>
      <c r="E438" s="240"/>
      <c r="F438" s="143">
        <v>3375275</v>
      </c>
      <c r="G438" s="240"/>
      <c r="H438" s="240"/>
      <c r="I438" s="8">
        <f t="shared" si="229"/>
        <v>-768793</v>
      </c>
      <c r="J438" s="148">
        <f t="shared" si="230"/>
        <v>-0.22777195932183303</v>
      </c>
      <c r="L438" s="8"/>
      <c r="M438" s="8"/>
      <c r="N438" s="8"/>
      <c r="O438" s="8"/>
      <c r="P438" s="143">
        <v>1303241</v>
      </c>
      <c r="Q438" s="143">
        <v>1303241</v>
      </c>
      <c r="R438" s="8"/>
      <c r="S438" s="8"/>
      <c r="T438" s="8"/>
      <c r="U438" s="8"/>
      <c r="V438" s="240"/>
      <c r="X438" s="220"/>
      <c r="Y438" s="266"/>
      <c r="Z438" s="266"/>
      <c r="AC438" s="5"/>
      <c r="AD438" s="5"/>
      <c r="AE438" s="5"/>
    </row>
    <row r="439" spans="1:31" hidden="1" outlineLevel="1" x14ac:dyDescent="0.2">
      <c r="A439" s="137">
        <v>3632</v>
      </c>
      <c r="B439" s="144" t="str">
        <f t="shared" si="231"/>
        <v>TAMU</v>
      </c>
      <c r="C439" s="239"/>
      <c r="D439" s="240"/>
      <c r="E439" s="240"/>
      <c r="F439" s="143">
        <v>32242323</v>
      </c>
      <c r="G439" s="240"/>
      <c r="H439" s="240"/>
      <c r="I439" s="8">
        <f t="shared" si="229"/>
        <v>2825391</v>
      </c>
      <c r="J439" s="148">
        <f t="shared" si="230"/>
        <v>8.7629883243834514E-2</v>
      </c>
      <c r="L439" s="8"/>
      <c r="M439" s="8"/>
      <c r="N439" s="8"/>
      <c r="O439" s="8"/>
      <c r="P439" s="143">
        <v>17533857</v>
      </c>
      <c r="Q439" s="143">
        <v>17533857</v>
      </c>
      <c r="R439" s="8"/>
      <c r="S439" s="8"/>
      <c r="T439" s="8"/>
      <c r="U439" s="8"/>
      <c r="V439" s="240"/>
      <c r="X439" s="220"/>
      <c r="Y439" s="266"/>
      <c r="Z439" s="266"/>
      <c r="AC439" s="5"/>
      <c r="AD439" s="5"/>
      <c r="AE439" s="5"/>
    </row>
    <row r="440" spans="1:31" hidden="1" outlineLevel="1" x14ac:dyDescent="0.2">
      <c r="A440" s="137">
        <v>10298</v>
      </c>
      <c r="B440" s="142" t="str">
        <f t="shared" si="231"/>
        <v>TAMU-Galveston</v>
      </c>
      <c r="C440" s="239"/>
      <c r="D440" s="240"/>
      <c r="E440" s="240"/>
      <c r="F440" s="143">
        <v>1176613</v>
      </c>
      <c r="G440" s="240"/>
      <c r="H440" s="240"/>
      <c r="I440" s="8">
        <f t="shared" si="229"/>
        <v>-262719</v>
      </c>
      <c r="J440" s="148">
        <f t="shared" si="230"/>
        <v>-0.22328412145709761</v>
      </c>
      <c r="L440" s="8"/>
      <c r="M440" s="8"/>
      <c r="N440" s="8"/>
      <c r="O440" s="8"/>
      <c r="P440" s="143">
        <v>456947</v>
      </c>
      <c r="Q440" s="143">
        <v>456947</v>
      </c>
      <c r="R440" s="8"/>
      <c r="S440" s="8"/>
      <c r="T440" s="8"/>
      <c r="U440" s="8"/>
      <c r="V440" s="240"/>
      <c r="X440" s="220"/>
      <c r="Y440" s="266"/>
      <c r="Z440" s="266"/>
      <c r="AC440" s="5"/>
      <c r="AD440" s="5"/>
      <c r="AE440" s="5"/>
    </row>
    <row r="441" spans="1:31" hidden="1" outlineLevel="1" x14ac:dyDescent="0.2">
      <c r="A441" s="137">
        <v>3630</v>
      </c>
      <c r="B441" s="142" t="str">
        <f t="shared" si="231"/>
        <v>Prairie View</v>
      </c>
      <c r="C441" s="239"/>
      <c r="D441" s="240"/>
      <c r="E441" s="240"/>
      <c r="F441" s="143">
        <v>3651764</v>
      </c>
      <c r="G441" s="240"/>
      <c r="H441" s="240"/>
      <c r="I441" s="8">
        <f t="shared" si="229"/>
        <v>131138</v>
      </c>
      <c r="J441" s="148">
        <f t="shared" si="230"/>
        <v>3.591086390029586E-2</v>
      </c>
      <c r="L441" s="8"/>
      <c r="M441" s="8"/>
      <c r="N441" s="8"/>
      <c r="O441" s="8"/>
      <c r="P441" s="143">
        <v>1891451</v>
      </c>
      <c r="Q441" s="143">
        <v>1891451</v>
      </c>
      <c r="R441" s="8"/>
      <c r="S441" s="8"/>
      <c r="T441" s="8"/>
      <c r="U441" s="8"/>
      <c r="V441" s="240"/>
      <c r="X441" s="220"/>
      <c r="Y441" s="266"/>
      <c r="Z441" s="266"/>
      <c r="AC441" s="5"/>
      <c r="AD441" s="5"/>
      <c r="AE441" s="5"/>
    </row>
    <row r="442" spans="1:31" hidden="1" outlineLevel="1" x14ac:dyDescent="0.2">
      <c r="A442" s="137">
        <v>3631</v>
      </c>
      <c r="B442" s="142" t="str">
        <f t="shared" si="231"/>
        <v>Tarleton</v>
      </c>
      <c r="C442" s="239"/>
      <c r="D442" s="240"/>
      <c r="E442" s="240"/>
      <c r="F442" s="143">
        <v>4507821</v>
      </c>
      <c r="G442" s="240"/>
      <c r="H442" s="240"/>
      <c r="I442" s="8">
        <f t="shared" si="229"/>
        <v>-153415</v>
      </c>
      <c r="J442" s="148">
        <f t="shared" si="230"/>
        <v>-3.4033072741796982E-2</v>
      </c>
      <c r="L442" s="8"/>
      <c r="M442" s="8"/>
      <c r="N442" s="8"/>
      <c r="O442" s="8"/>
      <c r="P442" s="143">
        <v>2177203</v>
      </c>
      <c r="Q442" s="143">
        <v>2177203</v>
      </c>
      <c r="R442" s="8"/>
      <c r="S442" s="8"/>
      <c r="T442" s="8"/>
      <c r="U442" s="8"/>
      <c r="V442" s="240"/>
      <c r="X442" s="220"/>
      <c r="Y442" s="266"/>
      <c r="Z442" s="266"/>
      <c r="AC442" s="5"/>
      <c r="AD442" s="5"/>
      <c r="AE442" s="5"/>
    </row>
    <row r="443" spans="1:31" hidden="1" outlineLevel="1" x14ac:dyDescent="0.2">
      <c r="A443" s="137">
        <v>42295</v>
      </c>
      <c r="B443" s="142" t="str">
        <f t="shared" si="231"/>
        <v>TAMU-Central</v>
      </c>
      <c r="C443" s="239"/>
      <c r="D443" s="240"/>
      <c r="E443" s="240"/>
      <c r="F443" s="143">
        <v>291057</v>
      </c>
      <c r="G443" s="240"/>
      <c r="H443" s="240"/>
      <c r="I443" s="8">
        <f t="shared" si="229"/>
        <v>41257</v>
      </c>
      <c r="J443" s="148">
        <f t="shared" si="230"/>
        <v>0.14174886706040399</v>
      </c>
      <c r="L443" s="8"/>
      <c r="M443" s="8"/>
      <c r="N443" s="8"/>
      <c r="O443" s="8"/>
      <c r="P443" s="143">
        <v>166157</v>
      </c>
      <c r="Q443" s="143">
        <v>166157</v>
      </c>
      <c r="R443" s="8"/>
      <c r="S443" s="8"/>
      <c r="T443" s="8"/>
      <c r="U443" s="8"/>
      <c r="V443" s="240"/>
      <c r="X443" s="220"/>
      <c r="Y443" s="266"/>
      <c r="Z443" s="266"/>
      <c r="AC443" s="5"/>
      <c r="AD443" s="5"/>
      <c r="AE443" s="5"/>
    </row>
    <row r="444" spans="1:31" hidden="1" outlineLevel="1" x14ac:dyDescent="0.2">
      <c r="A444" s="137">
        <v>11161</v>
      </c>
      <c r="B444" s="142" t="str">
        <f t="shared" si="231"/>
        <v>TAMU-CC</v>
      </c>
      <c r="C444" s="239"/>
      <c r="D444" s="240"/>
      <c r="E444" s="240"/>
      <c r="F444" s="143">
        <v>4281807</v>
      </c>
      <c r="G444" s="240"/>
      <c r="H444" s="240"/>
      <c r="I444" s="8">
        <f t="shared" si="229"/>
        <v>-20441</v>
      </c>
      <c r="J444" s="148">
        <f t="shared" si="230"/>
        <v>-4.7739190486633326E-3</v>
      </c>
      <c r="L444" s="8"/>
      <c r="M444" s="8"/>
      <c r="N444" s="8"/>
      <c r="O444" s="8"/>
      <c r="P444" s="143">
        <v>2130683</v>
      </c>
      <c r="Q444" s="143">
        <v>2130683</v>
      </c>
      <c r="R444" s="8"/>
      <c r="S444" s="8"/>
      <c r="T444" s="8"/>
      <c r="U444" s="8"/>
      <c r="V444" s="240"/>
      <c r="X444" s="220"/>
      <c r="Y444" s="266"/>
      <c r="Z444" s="266"/>
      <c r="AC444" s="5"/>
      <c r="AD444" s="5"/>
      <c r="AE444" s="5"/>
    </row>
    <row r="445" spans="1:31" hidden="1" outlineLevel="1" x14ac:dyDescent="0.2">
      <c r="A445" s="137">
        <v>3639</v>
      </c>
      <c r="B445" s="142" t="str">
        <f t="shared" si="231"/>
        <v>TAMU-Kingsville</v>
      </c>
      <c r="C445" s="239"/>
      <c r="D445" s="240"/>
      <c r="E445" s="240"/>
      <c r="F445" s="143">
        <v>6525174</v>
      </c>
      <c r="G445" s="240"/>
      <c r="H445" s="240"/>
      <c r="I445" s="8">
        <f t="shared" si="229"/>
        <v>-1869868</v>
      </c>
      <c r="J445" s="148">
        <f t="shared" si="230"/>
        <v>-0.28656216677133822</v>
      </c>
      <c r="L445" s="8"/>
      <c r="M445" s="8"/>
      <c r="N445" s="8"/>
      <c r="O445" s="8"/>
      <c r="P445" s="143">
        <v>2327653</v>
      </c>
      <c r="Q445" s="143">
        <v>2327653</v>
      </c>
      <c r="R445" s="8"/>
      <c r="S445" s="8"/>
      <c r="T445" s="8"/>
      <c r="U445" s="8"/>
      <c r="V445" s="240"/>
      <c r="X445" s="220"/>
      <c r="Y445" s="266"/>
      <c r="Z445" s="266"/>
      <c r="AC445" s="5"/>
      <c r="AD445" s="5"/>
      <c r="AE445" s="5"/>
    </row>
    <row r="446" spans="1:31" hidden="1" outlineLevel="1" x14ac:dyDescent="0.2">
      <c r="A446" s="137">
        <v>42485</v>
      </c>
      <c r="B446" s="142" t="str">
        <f t="shared" si="231"/>
        <v>TAMU-San Antonio</v>
      </c>
      <c r="C446" s="239"/>
      <c r="D446" s="240"/>
      <c r="E446" s="240"/>
      <c r="F446" s="143">
        <v>809543</v>
      </c>
      <c r="G446" s="240"/>
      <c r="H446" s="240"/>
      <c r="I446" s="8">
        <f t="shared" si="229"/>
        <v>509037</v>
      </c>
      <c r="J446" s="148">
        <f t="shared" si="230"/>
        <v>0.62879550561242581</v>
      </c>
      <c r="L446" s="8"/>
      <c r="M446" s="8"/>
      <c r="N446" s="8"/>
      <c r="O446" s="8"/>
      <c r="P446" s="143">
        <v>659290</v>
      </c>
      <c r="Q446" s="143">
        <v>659290</v>
      </c>
      <c r="R446" s="8"/>
      <c r="S446" s="8"/>
      <c r="T446" s="8"/>
      <c r="U446" s="8"/>
      <c r="V446" s="240"/>
      <c r="X446" s="220"/>
      <c r="Y446" s="266"/>
      <c r="Z446" s="266"/>
      <c r="AC446" s="5"/>
      <c r="AD446" s="5"/>
      <c r="AE446" s="5"/>
    </row>
    <row r="447" spans="1:31" hidden="1" outlineLevel="1" x14ac:dyDescent="0.2">
      <c r="A447" s="137">
        <v>9651</v>
      </c>
      <c r="B447" s="142" t="str">
        <f t="shared" si="231"/>
        <v>TAMI</v>
      </c>
      <c r="C447" s="239"/>
      <c r="D447" s="240"/>
      <c r="E447" s="240"/>
      <c r="F447" s="143">
        <v>2349268</v>
      </c>
      <c r="G447" s="240"/>
      <c r="H447" s="240"/>
      <c r="I447" s="8">
        <f t="shared" si="229"/>
        <v>-206268</v>
      </c>
      <c r="J447" s="148">
        <f t="shared" si="230"/>
        <v>-8.7800966088160223E-2</v>
      </c>
      <c r="L447" s="8"/>
      <c r="M447" s="8"/>
      <c r="N447" s="8"/>
      <c r="O447" s="8"/>
      <c r="P447" s="143">
        <v>1071500</v>
      </c>
      <c r="Q447" s="143">
        <v>1071500</v>
      </c>
      <c r="R447" s="8"/>
      <c r="S447" s="8"/>
      <c r="T447" s="8"/>
      <c r="U447" s="8"/>
      <c r="V447" s="240"/>
      <c r="X447" s="220"/>
      <c r="Y447" s="266"/>
      <c r="Z447" s="266"/>
      <c r="AC447" s="5"/>
      <c r="AD447" s="5"/>
      <c r="AE447" s="5"/>
    </row>
    <row r="448" spans="1:31" hidden="1" outlineLevel="1" x14ac:dyDescent="0.2">
      <c r="A448" s="137">
        <v>3665</v>
      </c>
      <c r="B448" s="142" t="str">
        <f t="shared" si="231"/>
        <v>WTAMU</v>
      </c>
      <c r="C448" s="239"/>
      <c r="D448" s="240"/>
      <c r="E448" s="240"/>
      <c r="F448" s="143">
        <v>4298882</v>
      </c>
      <c r="G448" s="240"/>
      <c r="H448" s="240"/>
      <c r="I448" s="8">
        <f t="shared" si="229"/>
        <v>-175364</v>
      </c>
      <c r="J448" s="148">
        <f t="shared" si="230"/>
        <v>-4.0792931743648696E-2</v>
      </c>
      <c r="L448" s="8"/>
      <c r="M448" s="8"/>
      <c r="N448" s="8"/>
      <c r="O448" s="8"/>
      <c r="P448" s="143">
        <v>2061759</v>
      </c>
      <c r="Q448" s="143">
        <v>2061759</v>
      </c>
      <c r="R448" s="8"/>
      <c r="S448" s="8"/>
      <c r="T448" s="8"/>
      <c r="U448" s="8"/>
      <c r="V448" s="240"/>
      <c r="X448" s="220"/>
      <c r="Y448" s="266"/>
      <c r="Z448" s="266"/>
      <c r="AC448" s="5"/>
      <c r="AD448" s="5"/>
      <c r="AE448" s="5"/>
    </row>
    <row r="449" spans="1:31" hidden="1" outlineLevel="1" x14ac:dyDescent="0.2">
      <c r="A449" s="137">
        <v>3565</v>
      </c>
      <c r="B449" s="142" t="str">
        <f t="shared" si="231"/>
        <v>TAMU-Commerce</v>
      </c>
      <c r="C449" s="239"/>
      <c r="D449" s="240"/>
      <c r="E449" s="240"/>
      <c r="F449" s="143">
        <v>6687973</v>
      </c>
      <c r="G449" s="240"/>
      <c r="H449" s="240"/>
      <c r="I449" s="8">
        <f t="shared" si="229"/>
        <v>-971583</v>
      </c>
      <c r="J449" s="148">
        <f t="shared" si="230"/>
        <v>-0.14527316423077666</v>
      </c>
      <c r="L449" s="8"/>
      <c r="M449" s="8"/>
      <c r="N449" s="8"/>
      <c r="O449" s="8"/>
      <c r="P449" s="143">
        <v>2858195</v>
      </c>
      <c r="Q449" s="143">
        <v>2858195</v>
      </c>
      <c r="R449" s="8"/>
      <c r="S449" s="8"/>
      <c r="T449" s="8"/>
      <c r="U449" s="8"/>
      <c r="V449" s="240"/>
      <c r="X449" s="220"/>
      <c r="Y449" s="266"/>
      <c r="Z449" s="266"/>
      <c r="AC449" s="5"/>
      <c r="AD449" s="5"/>
      <c r="AE449" s="5"/>
    </row>
    <row r="450" spans="1:31" hidden="1" outlineLevel="1" x14ac:dyDescent="0.2">
      <c r="A450" s="137">
        <v>29269</v>
      </c>
      <c r="B450" s="142" t="str">
        <f t="shared" si="231"/>
        <v>TAMU-Texarkana</v>
      </c>
      <c r="C450" s="239"/>
      <c r="D450" s="240"/>
      <c r="E450" s="240"/>
      <c r="F450" s="143">
        <v>525477</v>
      </c>
      <c r="G450" s="240"/>
      <c r="H450" s="240"/>
      <c r="I450" s="8">
        <f t="shared" si="229"/>
        <v>70391</v>
      </c>
      <c r="J450" s="148">
        <f t="shared" si="230"/>
        <v>0.13395638629283488</v>
      </c>
      <c r="L450" s="8"/>
      <c r="M450" s="8"/>
      <c r="N450" s="8"/>
      <c r="O450" s="8"/>
      <c r="P450" s="143">
        <v>297934</v>
      </c>
      <c r="Q450" s="143">
        <v>297934</v>
      </c>
      <c r="R450" s="8"/>
      <c r="S450" s="8"/>
      <c r="T450" s="8"/>
      <c r="U450" s="8"/>
      <c r="V450" s="240"/>
      <c r="X450" s="220"/>
      <c r="Y450" s="266"/>
      <c r="Z450" s="266"/>
      <c r="AC450" s="5"/>
      <c r="AD450" s="5"/>
      <c r="AE450" s="5"/>
    </row>
    <row r="451" spans="1:31" hidden="1" outlineLevel="1" x14ac:dyDescent="0.2">
      <c r="A451" s="137">
        <v>3652</v>
      </c>
      <c r="B451" s="142" t="str">
        <f t="shared" si="231"/>
        <v>UH</v>
      </c>
      <c r="C451" s="239"/>
      <c r="D451" s="240"/>
      <c r="E451" s="240"/>
      <c r="F451" s="143">
        <v>17923574</v>
      </c>
      <c r="G451" s="240"/>
      <c r="H451" s="240"/>
      <c r="I451" s="8">
        <f t="shared" si="229"/>
        <v>-796258</v>
      </c>
      <c r="J451" s="148">
        <f t="shared" si="230"/>
        <v>-4.4425179933421759E-2</v>
      </c>
      <c r="L451" s="8"/>
      <c r="M451" s="8"/>
      <c r="N451" s="8"/>
      <c r="O451" s="8"/>
      <c r="P451" s="143">
        <v>8563658</v>
      </c>
      <c r="Q451" s="143">
        <v>8563658</v>
      </c>
      <c r="R451" s="8"/>
      <c r="S451" s="8"/>
      <c r="T451" s="8"/>
      <c r="U451" s="8"/>
      <c r="V451" s="240"/>
      <c r="X451" s="220"/>
      <c r="Y451" s="266"/>
      <c r="Z451" s="266"/>
      <c r="AC451" s="5"/>
      <c r="AD451" s="5"/>
      <c r="AE451" s="5"/>
    </row>
    <row r="452" spans="1:31" hidden="1" outlineLevel="1" x14ac:dyDescent="0.2">
      <c r="A452" s="137">
        <v>11711</v>
      </c>
      <c r="B452" s="142" t="str">
        <f t="shared" si="231"/>
        <v>UH-Clear Lake</v>
      </c>
      <c r="C452" s="239"/>
      <c r="D452" s="240"/>
      <c r="E452" s="240"/>
      <c r="F452" s="143">
        <v>4900336</v>
      </c>
      <c r="G452" s="240"/>
      <c r="H452" s="240"/>
      <c r="I452" s="8">
        <f t="shared" si="229"/>
        <v>-1204718</v>
      </c>
      <c r="J452" s="148">
        <f t="shared" si="230"/>
        <v>-0.24584395845509369</v>
      </c>
      <c r="L452" s="8"/>
      <c r="M452" s="8"/>
      <c r="N452" s="8"/>
      <c r="O452" s="8"/>
      <c r="P452" s="143">
        <v>1847809</v>
      </c>
      <c r="Q452" s="143">
        <v>1847809</v>
      </c>
      <c r="R452" s="8"/>
      <c r="S452" s="8"/>
      <c r="T452" s="8"/>
      <c r="U452" s="8"/>
      <c r="V452" s="240"/>
      <c r="X452" s="220"/>
      <c r="Y452" s="266"/>
      <c r="Z452" s="266"/>
      <c r="AC452" s="5"/>
      <c r="AD452" s="5"/>
      <c r="AE452" s="5"/>
    </row>
    <row r="453" spans="1:31" hidden="1" outlineLevel="1" x14ac:dyDescent="0.2">
      <c r="A453" s="137">
        <v>12826</v>
      </c>
      <c r="B453" s="142" t="str">
        <f t="shared" si="231"/>
        <v>UH-Downtown</v>
      </c>
      <c r="C453" s="239"/>
      <c r="D453" s="240"/>
      <c r="E453" s="240"/>
      <c r="F453" s="143">
        <v>4585637</v>
      </c>
      <c r="G453" s="240"/>
      <c r="H453" s="240"/>
      <c r="I453" s="8">
        <f t="shared" si="229"/>
        <v>51033</v>
      </c>
      <c r="J453" s="148">
        <f t="shared" si="230"/>
        <v>1.1128879150268545E-2</v>
      </c>
      <c r="L453" s="8"/>
      <c r="M453" s="8"/>
      <c r="N453" s="8"/>
      <c r="O453" s="8"/>
      <c r="P453" s="143">
        <v>2318335</v>
      </c>
      <c r="Q453" s="143">
        <v>2318335</v>
      </c>
      <c r="R453" s="8"/>
      <c r="S453" s="8"/>
      <c r="T453" s="8"/>
      <c r="U453" s="8"/>
      <c r="V453" s="240"/>
      <c r="X453" s="220"/>
      <c r="Y453" s="266"/>
      <c r="Z453" s="266"/>
      <c r="AC453" s="5"/>
      <c r="AD453" s="5"/>
      <c r="AE453" s="5"/>
    </row>
    <row r="454" spans="1:31" hidden="1" outlineLevel="1" x14ac:dyDescent="0.2">
      <c r="A454" s="137">
        <v>13231</v>
      </c>
      <c r="B454" s="142" t="str">
        <f t="shared" si="231"/>
        <v>UH-Victoria</v>
      </c>
      <c r="C454" s="239"/>
      <c r="D454" s="240"/>
      <c r="E454" s="240"/>
      <c r="F454" s="143">
        <v>1258555</v>
      </c>
      <c r="G454" s="240"/>
      <c r="H454" s="240"/>
      <c r="I454" s="8">
        <f t="shared" si="229"/>
        <v>-56505</v>
      </c>
      <c r="J454" s="148">
        <f t="shared" si="230"/>
        <v>-4.4896726801768698E-2</v>
      </c>
      <c r="L454" s="8"/>
      <c r="M454" s="8"/>
      <c r="N454" s="8"/>
      <c r="O454" s="8"/>
      <c r="P454" s="143">
        <v>601025</v>
      </c>
      <c r="Q454" s="143">
        <v>601025</v>
      </c>
      <c r="R454" s="8"/>
      <c r="S454" s="8"/>
      <c r="T454" s="8"/>
      <c r="U454" s="8"/>
      <c r="V454" s="240"/>
      <c r="X454" s="220"/>
      <c r="Y454" s="266"/>
      <c r="Z454" s="266"/>
      <c r="AC454" s="5"/>
      <c r="AD454" s="5"/>
      <c r="AE454" s="5"/>
    </row>
    <row r="455" spans="1:31" hidden="1" outlineLevel="1" x14ac:dyDescent="0.2">
      <c r="A455" s="137">
        <v>3592</v>
      </c>
      <c r="B455" s="142" t="str">
        <f t="shared" si="231"/>
        <v>Midwestern</v>
      </c>
      <c r="C455" s="239"/>
      <c r="D455" s="240"/>
      <c r="E455" s="240"/>
      <c r="F455" s="143">
        <v>2620878</v>
      </c>
      <c r="G455" s="240"/>
      <c r="H455" s="240"/>
      <c r="I455" s="8">
        <f t="shared" si="229"/>
        <v>-272504</v>
      </c>
      <c r="J455" s="148">
        <f t="shared" si="230"/>
        <v>-0.10397431700369113</v>
      </c>
      <c r="L455" s="8"/>
      <c r="M455" s="8"/>
      <c r="N455" s="8"/>
      <c r="O455" s="8"/>
      <c r="P455" s="143">
        <v>1174187</v>
      </c>
      <c r="Q455" s="143">
        <v>1174187</v>
      </c>
      <c r="R455" s="8"/>
      <c r="S455" s="8"/>
      <c r="T455" s="8"/>
      <c r="U455" s="8"/>
      <c r="V455" s="240"/>
      <c r="X455" s="220"/>
      <c r="Y455" s="266"/>
      <c r="Z455" s="266"/>
      <c r="AC455" s="5"/>
      <c r="AD455" s="5"/>
      <c r="AE455" s="5"/>
    </row>
    <row r="456" spans="1:31" hidden="1" outlineLevel="1" x14ac:dyDescent="0.2">
      <c r="A456" s="137">
        <v>3594</v>
      </c>
      <c r="B456" s="142" t="str">
        <f t="shared" si="231"/>
        <v>UNT</v>
      </c>
      <c r="C456" s="239"/>
      <c r="D456" s="240"/>
      <c r="E456" s="240"/>
      <c r="F456" s="143">
        <v>17221464</v>
      </c>
      <c r="G456" s="240"/>
      <c r="H456" s="240"/>
      <c r="I456" s="8">
        <f t="shared" si="229"/>
        <v>-375848</v>
      </c>
      <c r="J456" s="148">
        <f t="shared" si="230"/>
        <v>-2.1824393094570821E-2</v>
      </c>
      <c r="L456" s="8"/>
      <c r="M456" s="8"/>
      <c r="N456" s="8"/>
      <c r="O456" s="8"/>
      <c r="P456" s="143">
        <v>8422808</v>
      </c>
      <c r="Q456" s="143">
        <v>8422808</v>
      </c>
      <c r="R456" s="8"/>
      <c r="S456" s="8"/>
      <c r="T456" s="8"/>
      <c r="U456" s="8"/>
      <c r="V456" s="240"/>
      <c r="X456" s="220"/>
      <c r="Y456" s="266"/>
      <c r="Z456" s="266"/>
      <c r="AC456" s="5"/>
      <c r="AD456" s="5"/>
      <c r="AE456" s="5"/>
    </row>
    <row r="457" spans="1:31" hidden="1" outlineLevel="1" x14ac:dyDescent="0.2">
      <c r="A457" s="137">
        <v>42421</v>
      </c>
      <c r="B457" s="142" t="str">
        <f t="shared" si="231"/>
        <v>UNT-Dallas</v>
      </c>
      <c r="C457" s="239"/>
      <c r="D457" s="240"/>
      <c r="E457" s="240"/>
      <c r="F457" s="143">
        <v>667251</v>
      </c>
      <c r="G457" s="240"/>
      <c r="H457" s="240"/>
      <c r="I457" s="8">
        <f t="shared" si="229"/>
        <v>214859</v>
      </c>
      <c r="J457" s="148">
        <f t="shared" si="230"/>
        <v>0.32200626151178491</v>
      </c>
      <c r="L457" s="8"/>
      <c r="M457" s="8"/>
      <c r="N457" s="8"/>
      <c r="O457" s="8"/>
      <c r="P457" s="143">
        <v>441055</v>
      </c>
      <c r="Q457" s="143">
        <v>441055</v>
      </c>
      <c r="R457" s="8"/>
      <c r="S457" s="8"/>
      <c r="T457" s="8"/>
      <c r="U457" s="8"/>
      <c r="V457" s="240"/>
      <c r="X457" s="220"/>
      <c r="Y457" s="266"/>
      <c r="Z457" s="266"/>
      <c r="AC457" s="5"/>
      <c r="AD457" s="5"/>
      <c r="AE457" s="5"/>
    </row>
    <row r="458" spans="1:31" hidden="1" outlineLevel="1" x14ac:dyDescent="0.2">
      <c r="A458" s="137">
        <v>3624</v>
      </c>
      <c r="B458" s="142" t="str">
        <f t="shared" si="231"/>
        <v>SFA</v>
      </c>
      <c r="C458" s="239"/>
      <c r="D458" s="240"/>
      <c r="E458" s="240"/>
      <c r="F458" s="143">
        <v>6181188</v>
      </c>
      <c r="G458" s="240"/>
      <c r="H458" s="240"/>
      <c r="I458" s="8">
        <f t="shared" si="229"/>
        <v>-496702</v>
      </c>
      <c r="J458" s="148">
        <f t="shared" si="230"/>
        <v>-8.0357044632844044E-2</v>
      </c>
      <c r="L458" s="8"/>
      <c r="M458" s="8"/>
      <c r="N458" s="8"/>
      <c r="O458" s="8"/>
      <c r="P458" s="143">
        <v>2842243</v>
      </c>
      <c r="Q458" s="143">
        <v>2842243</v>
      </c>
      <c r="R458" s="8"/>
      <c r="S458" s="8"/>
      <c r="T458" s="8"/>
      <c r="U458" s="8"/>
      <c r="V458" s="240"/>
      <c r="X458" s="220"/>
      <c r="Y458" s="266"/>
      <c r="Z458" s="266"/>
      <c r="AC458" s="5"/>
      <c r="AD458" s="5"/>
      <c r="AE458" s="5"/>
    </row>
    <row r="459" spans="1:31" hidden="1" outlineLevel="1" x14ac:dyDescent="0.2">
      <c r="A459" s="137">
        <v>3642</v>
      </c>
      <c r="B459" s="142" t="str">
        <f t="shared" si="231"/>
        <v>TSU</v>
      </c>
      <c r="C459" s="239"/>
      <c r="D459" s="240"/>
      <c r="E459" s="240"/>
      <c r="F459" s="143">
        <v>6991272</v>
      </c>
      <c r="G459" s="240"/>
      <c r="H459" s="240"/>
      <c r="I459" s="8">
        <f t="shared" si="229"/>
        <v>318756</v>
      </c>
      <c r="J459" s="148">
        <f t="shared" si="230"/>
        <v>4.5593419909853314E-2</v>
      </c>
      <c r="L459" s="8"/>
      <c r="M459" s="8"/>
      <c r="N459" s="8"/>
      <c r="O459" s="8"/>
      <c r="P459" s="143">
        <v>3655014</v>
      </c>
      <c r="Q459" s="143">
        <v>3655014</v>
      </c>
      <c r="R459" s="8"/>
      <c r="S459" s="8"/>
      <c r="T459" s="8"/>
      <c r="U459" s="8"/>
      <c r="V459" s="240"/>
      <c r="X459" s="220"/>
      <c r="Y459" s="266"/>
      <c r="Z459" s="266"/>
      <c r="AC459" s="5"/>
      <c r="AD459" s="5"/>
      <c r="AE459" s="5"/>
    </row>
    <row r="460" spans="1:31" hidden="1" outlineLevel="1" x14ac:dyDescent="0.2">
      <c r="A460" s="137">
        <v>3644</v>
      </c>
      <c r="B460" s="142" t="str">
        <f t="shared" si="231"/>
        <v>TTU</v>
      </c>
      <c r="C460" s="239"/>
      <c r="D460" s="240"/>
      <c r="E460" s="240"/>
      <c r="F460" s="143">
        <v>16677767</v>
      </c>
      <c r="G460" s="240"/>
      <c r="H460" s="240"/>
      <c r="I460" s="8">
        <f t="shared" si="229"/>
        <v>452697</v>
      </c>
      <c r="J460" s="148">
        <f t="shared" si="230"/>
        <v>2.7143741725136224E-2</v>
      </c>
      <c r="L460" s="8"/>
      <c r="M460" s="8"/>
      <c r="N460" s="8"/>
      <c r="O460" s="8"/>
      <c r="P460" s="143">
        <v>8565232</v>
      </c>
      <c r="Q460" s="143">
        <v>8565232</v>
      </c>
      <c r="R460" s="8"/>
      <c r="S460" s="8"/>
      <c r="T460" s="8"/>
      <c r="U460" s="8"/>
      <c r="V460" s="240"/>
      <c r="X460" s="220"/>
      <c r="Y460" s="266"/>
      <c r="Z460" s="266"/>
      <c r="AC460" s="5"/>
      <c r="AD460" s="5"/>
      <c r="AE460" s="5"/>
    </row>
    <row r="461" spans="1:31" hidden="1" outlineLevel="1" x14ac:dyDescent="0.2">
      <c r="A461" s="137">
        <v>3541</v>
      </c>
      <c r="B461" s="142" t="str">
        <f t="shared" si="231"/>
        <v>Angelo</v>
      </c>
      <c r="C461" s="239"/>
      <c r="D461" s="240"/>
      <c r="E461" s="240"/>
      <c r="F461" s="143">
        <v>4079107</v>
      </c>
      <c r="G461" s="240"/>
      <c r="H461" s="240"/>
      <c r="I461" s="8">
        <f t="shared" si="229"/>
        <v>461465</v>
      </c>
      <c r="J461" s="148">
        <f t="shared" si="230"/>
        <v>0.11312892748339282</v>
      </c>
      <c r="L461" s="8"/>
      <c r="M461" s="8"/>
      <c r="N461" s="8"/>
      <c r="O461" s="8"/>
      <c r="P461" s="143">
        <v>2270286</v>
      </c>
      <c r="Q461" s="143">
        <v>2270286</v>
      </c>
      <c r="R461" s="8"/>
      <c r="S461" s="8"/>
      <c r="T461" s="8"/>
      <c r="U461" s="8"/>
      <c r="V461" s="240"/>
      <c r="X461" s="220"/>
      <c r="Y461" s="266"/>
      <c r="Z461" s="266"/>
      <c r="AC461" s="5"/>
      <c r="AD461" s="5"/>
      <c r="AE461" s="5"/>
    </row>
    <row r="462" spans="1:31" hidden="1" outlineLevel="1" x14ac:dyDescent="0.2">
      <c r="A462" s="137">
        <v>3646</v>
      </c>
      <c r="B462" s="142" t="str">
        <f t="shared" si="231"/>
        <v>TWU</v>
      </c>
      <c r="C462" s="239"/>
      <c r="D462" s="240"/>
      <c r="E462" s="240"/>
      <c r="F462" s="143">
        <v>6581055</v>
      </c>
      <c r="G462" s="240"/>
      <c r="H462" s="240"/>
      <c r="I462" s="8">
        <f t="shared" si="229"/>
        <v>-1002149</v>
      </c>
      <c r="J462" s="148">
        <f t="shared" si="230"/>
        <v>-0.15227786426340459</v>
      </c>
      <c r="L462" s="8"/>
      <c r="M462" s="8"/>
      <c r="N462" s="8"/>
      <c r="O462" s="8"/>
      <c r="P462" s="143">
        <v>2789453</v>
      </c>
      <c r="Q462" s="143">
        <v>2789453</v>
      </c>
      <c r="R462" s="8"/>
      <c r="S462" s="8"/>
      <c r="T462" s="8"/>
      <c r="U462" s="8"/>
      <c r="V462" s="240"/>
      <c r="X462" s="220"/>
      <c r="Y462" s="266"/>
      <c r="Z462" s="266"/>
      <c r="AC462" s="5"/>
      <c r="AD462" s="5"/>
      <c r="AE462" s="5"/>
    </row>
    <row r="463" spans="1:31" hidden="1" outlineLevel="1" x14ac:dyDescent="0.2">
      <c r="A463" s="137">
        <v>3581</v>
      </c>
      <c r="B463" s="142" t="str">
        <f t="shared" si="231"/>
        <v>Lamar</v>
      </c>
      <c r="C463" s="239"/>
      <c r="D463" s="240"/>
      <c r="E463" s="240"/>
      <c r="F463" s="143">
        <v>7212658</v>
      </c>
      <c r="G463" s="240"/>
      <c r="H463" s="240"/>
      <c r="I463" s="8">
        <f t="shared" si="229"/>
        <v>-454018</v>
      </c>
      <c r="J463" s="148">
        <f t="shared" si="230"/>
        <v>-6.294739054589861E-2</v>
      </c>
      <c r="L463" s="8"/>
      <c r="M463" s="8"/>
      <c r="N463" s="8"/>
      <c r="O463" s="8"/>
      <c r="P463" s="143">
        <v>3379320</v>
      </c>
      <c r="Q463" s="143">
        <v>3379320</v>
      </c>
      <c r="R463" s="8"/>
      <c r="S463" s="8"/>
      <c r="T463" s="8"/>
      <c r="U463" s="8"/>
      <c r="V463" s="240"/>
      <c r="X463" s="220"/>
      <c r="Y463" s="266"/>
      <c r="Z463" s="266"/>
      <c r="AC463" s="5"/>
      <c r="AD463" s="5"/>
      <c r="AE463" s="5"/>
    </row>
    <row r="464" spans="1:31" hidden="1" outlineLevel="1" x14ac:dyDescent="0.2">
      <c r="A464" s="137">
        <v>3606</v>
      </c>
      <c r="B464" s="142" t="str">
        <f t="shared" si="231"/>
        <v>Sam Houston</v>
      </c>
      <c r="C464" s="239"/>
      <c r="D464" s="240"/>
      <c r="E464" s="240"/>
      <c r="F464" s="143">
        <v>11852272</v>
      </c>
      <c r="G464" s="240"/>
      <c r="H464" s="240"/>
      <c r="I464" s="8">
        <f t="shared" si="229"/>
        <v>-2734404</v>
      </c>
      <c r="J464" s="148">
        <f t="shared" si="230"/>
        <v>-0.23070715893121588</v>
      </c>
      <c r="L464" s="8"/>
      <c r="M464" s="8"/>
      <c r="N464" s="8"/>
      <c r="O464" s="8"/>
      <c r="P464" s="143">
        <v>4558934</v>
      </c>
      <c r="Q464" s="143">
        <v>4558934</v>
      </c>
      <c r="R464" s="8"/>
      <c r="S464" s="8"/>
      <c r="T464" s="8"/>
      <c r="U464" s="8"/>
      <c r="V464" s="240"/>
      <c r="X464" s="220"/>
      <c r="Y464" s="266"/>
      <c r="Z464" s="266"/>
      <c r="AC464" s="5"/>
      <c r="AD464" s="5"/>
      <c r="AE464" s="5"/>
    </row>
    <row r="465" spans="1:31" hidden="1" outlineLevel="1" x14ac:dyDescent="0.2">
      <c r="A465" s="137">
        <v>3615</v>
      </c>
      <c r="B465" s="142" t="str">
        <f t="shared" si="231"/>
        <v>TXST</v>
      </c>
      <c r="C465" s="239"/>
      <c r="D465" s="240"/>
      <c r="E465" s="240"/>
      <c r="F465" s="143">
        <v>13425349</v>
      </c>
      <c r="G465" s="240"/>
      <c r="H465" s="240"/>
      <c r="I465" s="8">
        <f t="shared" si="229"/>
        <v>3081207</v>
      </c>
      <c r="J465" s="148">
        <f t="shared" si="230"/>
        <v>0.22950665937995354</v>
      </c>
      <c r="L465" s="8"/>
      <c r="M465" s="8"/>
      <c r="N465" s="8"/>
      <c r="O465" s="8"/>
      <c r="P465" s="143">
        <v>8253278</v>
      </c>
      <c r="Q465" s="143">
        <v>8253278</v>
      </c>
      <c r="R465" s="8"/>
      <c r="S465" s="8"/>
      <c r="T465" s="8"/>
      <c r="U465" s="8"/>
      <c r="V465" s="240"/>
      <c r="X465" s="220"/>
      <c r="Y465" s="266"/>
      <c r="Z465" s="266"/>
      <c r="AC465" s="5"/>
      <c r="AD465" s="5"/>
      <c r="AE465" s="5"/>
    </row>
    <row r="466" spans="1:31" hidden="1" outlineLevel="1" x14ac:dyDescent="0.2">
      <c r="A466" s="137">
        <v>3625</v>
      </c>
      <c r="B466" s="142" t="str">
        <f t="shared" si="231"/>
        <v>Sul Ross</v>
      </c>
      <c r="C466" s="239"/>
      <c r="D466" s="240"/>
      <c r="E466" s="240"/>
      <c r="F466" s="143">
        <v>866514</v>
      </c>
      <c r="G466" s="240"/>
      <c r="H466" s="240"/>
      <c r="I466" s="8">
        <f t="shared" si="229"/>
        <v>-38572</v>
      </c>
      <c r="J466" s="148">
        <f t="shared" si="230"/>
        <v>-4.4513995157608531E-2</v>
      </c>
      <c r="L466" s="8"/>
      <c r="M466" s="8"/>
      <c r="N466" s="8"/>
      <c r="O466" s="8"/>
      <c r="P466" s="143">
        <v>413971</v>
      </c>
      <c r="Q466" s="143">
        <v>413971</v>
      </c>
      <c r="R466" s="8"/>
      <c r="S466" s="8"/>
      <c r="T466" s="8"/>
      <c r="U466" s="8"/>
      <c r="V466" s="240"/>
      <c r="X466" s="220"/>
      <c r="Y466" s="266"/>
      <c r="Z466" s="266"/>
      <c r="AC466" s="5"/>
      <c r="AD466" s="5"/>
      <c r="AE466" s="5"/>
    </row>
    <row r="467" spans="1:31" ht="15" hidden="1" outlineLevel="1" thickBot="1" x14ac:dyDescent="0.25">
      <c r="A467" s="149">
        <v>20</v>
      </c>
      <c r="B467" s="129" t="str">
        <f t="shared" si="231"/>
        <v>Sul Ross-Rio Grande</v>
      </c>
      <c r="C467" s="241"/>
      <c r="D467" s="242"/>
      <c r="E467" s="242"/>
      <c r="F467" s="150">
        <v>171711</v>
      </c>
      <c r="G467" s="242"/>
      <c r="H467" s="242"/>
      <c r="I467" s="151">
        <f t="shared" si="229"/>
        <v>-32697</v>
      </c>
      <c r="J467" s="152">
        <f t="shared" si="230"/>
        <v>-0.19041878505162743</v>
      </c>
      <c r="L467" s="151"/>
      <c r="M467" s="151"/>
      <c r="N467" s="151"/>
      <c r="O467" s="151"/>
      <c r="P467" s="150">
        <v>69507</v>
      </c>
      <c r="Q467" s="150">
        <v>69507</v>
      </c>
      <c r="R467" s="151"/>
      <c r="S467" s="151"/>
      <c r="T467" s="151"/>
      <c r="U467" s="151"/>
      <c r="V467" s="140"/>
      <c r="X467" s="220"/>
      <c r="Y467" s="266"/>
      <c r="Z467" s="266"/>
      <c r="AC467" s="5"/>
      <c r="AD467" s="5"/>
      <c r="AE467" s="5"/>
    </row>
    <row r="468" spans="1:31" ht="15" hidden="1" outlineLevel="1" thickBot="1" x14ac:dyDescent="0.25">
      <c r="A468" s="138"/>
      <c r="B468" s="139" t="str">
        <f t="shared" si="231"/>
        <v>TOTAL</v>
      </c>
      <c r="C468" s="140"/>
      <c r="D468" s="140"/>
      <c r="E468" s="140"/>
      <c r="F468" s="140">
        <f>SUM(F431:F467)</f>
        <v>291064433</v>
      </c>
      <c r="G468" s="140"/>
      <c r="H468" s="140"/>
      <c r="I468" s="140">
        <f t="shared" si="229"/>
        <v>-6942509</v>
      </c>
      <c r="J468" s="141">
        <f t="shared" si="230"/>
        <v>-2.385213792164019E-2</v>
      </c>
      <c r="L468" s="140"/>
      <c r="M468" s="140"/>
      <c r="N468" s="140"/>
      <c r="O468" s="140"/>
      <c r="P468" s="140">
        <f>SUM(P431:P467)</f>
        <v>142060962</v>
      </c>
      <c r="Q468" s="140">
        <f>SUM(Q431:Q467)</f>
        <v>142060962</v>
      </c>
      <c r="R468" s="140"/>
      <c r="S468" s="140"/>
      <c r="T468" s="140"/>
      <c r="U468" s="140"/>
      <c r="V468" s="240"/>
      <c r="X468" s="220"/>
      <c r="Y468" s="266"/>
      <c r="Z468" s="266"/>
      <c r="AC468" s="5"/>
      <c r="AD468" s="5"/>
      <c r="AE468" s="5"/>
    </row>
    <row r="469" spans="1:31" hidden="1" outlineLevel="1" x14ac:dyDescent="0.2">
      <c r="A469" s="136">
        <v>9225</v>
      </c>
      <c r="B469" s="145" t="str">
        <f t="shared" si="231"/>
        <v>TSTC-Harlingen</v>
      </c>
      <c r="C469" s="243"/>
      <c r="D469" s="244"/>
      <c r="E469" s="244"/>
      <c r="F469" s="146">
        <v>2837845</v>
      </c>
      <c r="G469" s="244"/>
      <c r="H469" s="244"/>
      <c r="I469" s="47">
        <f t="shared" si="229"/>
        <v>-2419168.4407005627</v>
      </c>
      <c r="J469" s="147">
        <f t="shared" si="230"/>
        <v>-0.8524667276403618</v>
      </c>
      <c r="L469" s="47"/>
      <c r="M469" s="47"/>
      <c r="N469" s="47"/>
      <c r="O469" s="47"/>
      <c r="P469" s="146">
        <v>209338.27964971872</v>
      </c>
      <c r="Q469" s="146">
        <v>209338.27964971872</v>
      </c>
      <c r="R469" s="47"/>
      <c r="S469" s="47"/>
      <c r="T469" s="47"/>
      <c r="U469" s="47"/>
      <c r="V469" s="240"/>
      <c r="X469" s="220"/>
      <c r="Y469" s="266"/>
      <c r="Z469" s="266"/>
      <c r="AC469" s="5"/>
      <c r="AD469" s="5"/>
      <c r="AE469" s="5"/>
    </row>
    <row r="470" spans="1:31" hidden="1" outlineLevel="1" x14ac:dyDescent="0.2">
      <c r="A470" s="137">
        <v>9932</v>
      </c>
      <c r="B470" s="142" t="str">
        <f t="shared" si="231"/>
        <v>TSTC-West Tx</v>
      </c>
      <c r="C470" s="239"/>
      <c r="D470" s="240"/>
      <c r="E470" s="240"/>
      <c r="F470" s="143">
        <v>1272459</v>
      </c>
      <c r="G470" s="240"/>
      <c r="H470" s="240"/>
      <c r="I470" s="8">
        <f t="shared" si="229"/>
        <v>-1076949.5175467909</v>
      </c>
      <c r="J470" s="148">
        <f t="shared" si="230"/>
        <v>-0.84635302005549162</v>
      </c>
      <c r="L470" s="8"/>
      <c r="M470" s="8"/>
      <c r="N470" s="8"/>
      <c r="O470" s="8"/>
      <c r="P470" s="143">
        <v>97754.741226604572</v>
      </c>
      <c r="Q470" s="143">
        <v>97754.741226604572</v>
      </c>
      <c r="R470" s="8"/>
      <c r="S470" s="8"/>
      <c r="T470" s="8"/>
      <c r="U470" s="8"/>
      <c r="V470" s="240"/>
      <c r="X470" s="220"/>
      <c r="Y470" s="266"/>
      <c r="Z470" s="266"/>
      <c r="AC470" s="5"/>
      <c r="AD470" s="5"/>
      <c r="AE470" s="5"/>
    </row>
    <row r="471" spans="1:31" hidden="1" outlineLevel="1" x14ac:dyDescent="0.2">
      <c r="A471" s="137">
        <v>33965</v>
      </c>
      <c r="B471" s="142" t="str">
        <f t="shared" si="231"/>
        <v>TSTC-Marshall</v>
      </c>
      <c r="C471" s="239"/>
      <c r="D471" s="240"/>
      <c r="E471" s="240"/>
      <c r="F471" s="143">
        <v>547433</v>
      </c>
      <c r="G471" s="240"/>
      <c r="H471" s="240"/>
      <c r="I471" s="8">
        <f t="shared" si="229"/>
        <v>-467206.05596990499</v>
      </c>
      <c r="J471" s="148">
        <f t="shared" si="230"/>
        <v>-0.85344883477960776</v>
      </c>
      <c r="L471" s="8"/>
      <c r="M471" s="8"/>
      <c r="N471" s="8"/>
      <c r="O471" s="8"/>
      <c r="P471" s="143">
        <v>40113.47201504749</v>
      </c>
      <c r="Q471" s="143">
        <v>40113.47201504749</v>
      </c>
      <c r="R471" s="8"/>
      <c r="S471" s="8"/>
      <c r="T471" s="8"/>
      <c r="U471" s="8"/>
      <c r="V471" s="240"/>
      <c r="X471" s="220"/>
      <c r="Y471" s="266"/>
      <c r="Z471" s="266"/>
      <c r="AC471" s="5"/>
      <c r="AD471" s="5"/>
      <c r="AE471" s="5"/>
    </row>
    <row r="472" spans="1:31" hidden="1" outlineLevel="1" x14ac:dyDescent="0.2">
      <c r="A472" s="137">
        <v>3634</v>
      </c>
      <c r="B472" s="142" t="str">
        <f t="shared" si="231"/>
        <v>TSTC-Waco</v>
      </c>
      <c r="C472" s="239"/>
      <c r="D472" s="240"/>
      <c r="E472" s="240"/>
      <c r="F472" s="143">
        <v>3534720</v>
      </c>
      <c r="G472" s="240"/>
      <c r="H472" s="240"/>
      <c r="I472" s="8">
        <f t="shared" si="229"/>
        <v>-3032816.4966704678</v>
      </c>
      <c r="J472" s="148">
        <f t="shared" si="230"/>
        <v>-0.85800756401368927</v>
      </c>
      <c r="L472" s="8"/>
      <c r="M472" s="8"/>
      <c r="N472" s="8"/>
      <c r="O472" s="8"/>
      <c r="P472" s="143">
        <v>250951.75166476623</v>
      </c>
      <c r="Q472" s="143">
        <v>250951.75166476623</v>
      </c>
      <c r="R472" s="8"/>
      <c r="S472" s="8"/>
      <c r="T472" s="8"/>
      <c r="U472" s="8"/>
      <c r="V472" s="240"/>
      <c r="X472" s="220"/>
      <c r="Y472" s="266"/>
      <c r="Z472" s="266"/>
      <c r="AC472" s="5"/>
      <c r="AD472" s="5"/>
      <c r="AE472" s="5"/>
    </row>
    <row r="473" spans="1:31" hidden="1" outlineLevel="1" x14ac:dyDescent="0.2">
      <c r="A473" s="137">
        <v>203634</v>
      </c>
      <c r="B473" s="142" t="str">
        <f t="shared" si="231"/>
        <v>TSTC-Fort Bend</v>
      </c>
      <c r="C473" s="239"/>
      <c r="D473" s="240"/>
      <c r="E473" s="240"/>
      <c r="F473" s="143">
        <v>241625</v>
      </c>
      <c r="G473" s="240"/>
      <c r="H473" s="240"/>
      <c r="I473" s="8">
        <f t="shared" si="229"/>
        <v>-207607</v>
      </c>
      <c r="J473" s="148">
        <f t="shared" si="230"/>
        <v>-0.85921158820486287</v>
      </c>
      <c r="L473" s="8"/>
      <c r="M473" s="8"/>
      <c r="N473" s="8"/>
      <c r="O473" s="8"/>
      <c r="P473" s="143">
        <v>17009</v>
      </c>
      <c r="Q473" s="143">
        <v>17009</v>
      </c>
      <c r="R473" s="8"/>
      <c r="S473" s="8"/>
      <c r="T473" s="8"/>
      <c r="U473" s="8"/>
      <c r="V473" s="240"/>
      <c r="X473" s="220"/>
      <c r="Y473" s="266"/>
      <c r="Z473" s="266"/>
      <c r="AC473" s="5"/>
      <c r="AD473" s="5"/>
      <c r="AE473" s="5"/>
    </row>
    <row r="474" spans="1:31" hidden="1" outlineLevel="1" x14ac:dyDescent="0.2">
      <c r="A474" s="137">
        <v>133965</v>
      </c>
      <c r="B474" s="142" t="str">
        <f t="shared" si="231"/>
        <v>TSTC-North Texas</v>
      </c>
      <c r="C474" s="239"/>
      <c r="D474" s="240"/>
      <c r="E474" s="240"/>
      <c r="F474" s="143">
        <v>210745</v>
      </c>
      <c r="G474" s="240"/>
      <c r="H474" s="240"/>
      <c r="I474" s="8">
        <f t="shared" si="229"/>
        <v>-186757</v>
      </c>
      <c r="J474" s="148">
        <f t="shared" si="230"/>
        <v>-0.88617523547415122</v>
      </c>
      <c r="L474" s="8"/>
      <c r="M474" s="8"/>
      <c r="N474" s="8"/>
      <c r="O474" s="8"/>
      <c r="P474" s="143">
        <v>11994</v>
      </c>
      <c r="Q474" s="143">
        <v>11994</v>
      </c>
      <c r="R474" s="8"/>
      <c r="S474" s="8"/>
      <c r="T474" s="8"/>
      <c r="U474" s="8"/>
      <c r="V474" s="240"/>
      <c r="X474" s="220"/>
      <c r="Y474" s="266"/>
      <c r="Z474" s="266"/>
      <c r="AC474" s="5"/>
      <c r="AD474" s="5"/>
      <c r="AE474" s="5"/>
    </row>
    <row r="475" spans="1:31" hidden="1" outlineLevel="1" x14ac:dyDescent="0.2">
      <c r="A475" s="137">
        <v>36273</v>
      </c>
      <c r="B475" s="142" t="str">
        <f t="shared" si="231"/>
        <v>Lamar-IOT</v>
      </c>
      <c r="C475" s="239"/>
      <c r="D475" s="240"/>
      <c r="E475" s="240"/>
      <c r="F475" s="143">
        <v>824922</v>
      </c>
      <c r="G475" s="240"/>
      <c r="H475" s="240"/>
      <c r="I475" s="8">
        <f>(P475+Q475)-F475</f>
        <v>-117954</v>
      </c>
      <c r="J475" s="148">
        <f>IF(OR(I475=0,F475=0),0,I475/F475)</f>
        <v>-0.14298806432608174</v>
      </c>
      <c r="L475" s="8"/>
      <c r="M475" s="8"/>
      <c r="N475" s="8"/>
      <c r="O475" s="8"/>
      <c r="P475" s="143">
        <v>353484</v>
      </c>
      <c r="Q475" s="143">
        <v>353484</v>
      </c>
      <c r="R475" s="8"/>
      <c r="S475" s="8"/>
      <c r="T475" s="8"/>
      <c r="U475" s="8"/>
      <c r="V475" s="240"/>
      <c r="X475" s="220"/>
      <c r="Y475" s="266"/>
      <c r="Z475" s="266"/>
      <c r="AC475" s="5"/>
      <c r="AD475" s="5"/>
      <c r="AE475" s="5"/>
    </row>
    <row r="476" spans="1:31" hidden="1" outlineLevel="1" x14ac:dyDescent="0.2">
      <c r="A476" s="137">
        <v>23582</v>
      </c>
      <c r="B476" s="142" t="str">
        <f t="shared" si="231"/>
        <v>Lamar-Orange</v>
      </c>
      <c r="C476" s="239"/>
      <c r="D476" s="240"/>
      <c r="E476" s="240"/>
      <c r="F476" s="143">
        <v>535898</v>
      </c>
      <c r="G476" s="240"/>
      <c r="H476" s="240"/>
      <c r="I476" s="8">
        <f t="shared" si="229"/>
        <v>-25152</v>
      </c>
      <c r="J476" s="148">
        <f t="shared" si="230"/>
        <v>-4.6934304662454421E-2</v>
      </c>
      <c r="L476" s="8"/>
      <c r="M476" s="8"/>
      <c r="N476" s="8"/>
      <c r="O476" s="8"/>
      <c r="P476" s="143">
        <v>255373</v>
      </c>
      <c r="Q476" s="143">
        <v>255373</v>
      </c>
      <c r="R476" s="8"/>
      <c r="S476" s="8"/>
      <c r="T476" s="8"/>
      <c r="U476" s="8"/>
      <c r="V476" s="240"/>
      <c r="X476" s="220"/>
      <c r="Y476" s="266"/>
      <c r="Z476" s="266"/>
      <c r="AC476" s="5"/>
      <c r="AD476" s="5"/>
      <c r="AE476" s="5"/>
    </row>
    <row r="477" spans="1:31" ht="15" hidden="1" outlineLevel="1" thickBot="1" x14ac:dyDescent="0.25">
      <c r="A477" s="149">
        <v>23485</v>
      </c>
      <c r="B477" s="129" t="str">
        <f t="shared" si="231"/>
        <v>Lamar-Port Arthur</v>
      </c>
      <c r="C477" s="241"/>
      <c r="D477" s="242"/>
      <c r="E477" s="242"/>
      <c r="F477" s="150">
        <v>516809</v>
      </c>
      <c r="G477" s="242"/>
      <c r="H477" s="242"/>
      <c r="I477" s="151">
        <f t="shared" si="229"/>
        <v>51517</v>
      </c>
      <c r="J477" s="152">
        <f t="shared" si="230"/>
        <v>9.9682861560073457E-2</v>
      </c>
      <c r="L477" s="151"/>
      <c r="M477" s="151"/>
      <c r="N477" s="151"/>
      <c r="O477" s="151"/>
      <c r="P477" s="150">
        <v>284163</v>
      </c>
      <c r="Q477" s="150">
        <v>284163</v>
      </c>
      <c r="R477" s="151"/>
      <c r="S477" s="151"/>
      <c r="T477" s="151"/>
      <c r="U477" s="151"/>
      <c r="V477" s="140"/>
      <c r="X477" s="220"/>
      <c r="Y477" s="266"/>
      <c r="Z477" s="266"/>
      <c r="AC477" s="5"/>
      <c r="AD477" s="5"/>
      <c r="AE477" s="5"/>
    </row>
    <row r="478" spans="1:31" hidden="1" outlineLevel="1" x14ac:dyDescent="0.2">
      <c r="A478" s="138"/>
      <c r="B478" s="139" t="str">
        <f t="shared" si="231"/>
        <v>TOTAL</v>
      </c>
      <c r="C478" s="140"/>
      <c r="D478" s="140"/>
      <c r="E478" s="140"/>
      <c r="F478" s="140">
        <f>SUM(F469:F477)</f>
        <v>10522456</v>
      </c>
      <c r="G478" s="140"/>
      <c r="H478" s="140"/>
      <c r="I478" s="140">
        <f t="shared" si="229"/>
        <v>-7482093.5108877262</v>
      </c>
      <c r="J478" s="141">
        <f t="shared" si="230"/>
        <v>-0.711059614873916</v>
      </c>
      <c r="L478" s="140"/>
      <c r="M478" s="140"/>
      <c r="N478" s="140"/>
      <c r="O478" s="140"/>
      <c r="P478" s="140">
        <f>SUM(P469:P477)</f>
        <v>1520181.2445561369</v>
      </c>
      <c r="Q478" s="140">
        <f>SUM(Q469:Q477)</f>
        <v>1520181.2445561369</v>
      </c>
      <c r="R478" s="140"/>
      <c r="S478" s="140"/>
      <c r="T478" s="140"/>
      <c r="U478" s="140"/>
      <c r="X478" s="220"/>
      <c r="Y478" s="266"/>
      <c r="Z478" s="266"/>
      <c r="AC478" s="5"/>
      <c r="AD478" s="5"/>
      <c r="AE478" s="5"/>
    </row>
    <row r="479" spans="1:31" collapsed="1" x14ac:dyDescent="0.2">
      <c r="V479" s="433"/>
      <c r="X479" s="220"/>
      <c r="Y479" s="266"/>
      <c r="Z479" s="266"/>
      <c r="AC479" s="5"/>
      <c r="AD479" s="5"/>
      <c r="AE479" s="5"/>
    </row>
    <row r="480" spans="1:31" s="48" customFormat="1" ht="29.25" customHeight="1" thickBot="1" x14ac:dyDescent="0.25">
      <c r="A480" s="702"/>
      <c r="B480" s="703"/>
      <c r="C480" s="703"/>
      <c r="D480" s="703"/>
      <c r="E480" s="703"/>
      <c r="F480" s="703"/>
      <c r="G480" s="703"/>
      <c r="H480" s="703"/>
      <c r="I480" s="703"/>
      <c r="J480" s="703"/>
      <c r="L480" s="697" t="s">
        <v>219</v>
      </c>
      <c r="M480" s="697"/>
      <c r="N480" s="697"/>
      <c r="O480" s="697"/>
      <c r="P480" s="697"/>
      <c r="Q480" s="697"/>
      <c r="R480" s="697"/>
      <c r="S480" s="697"/>
      <c r="T480" s="697" t="s">
        <v>175</v>
      </c>
      <c r="U480" s="697"/>
      <c r="V480" s="429"/>
      <c r="Y480" s="270"/>
      <c r="Z480" s="270"/>
    </row>
    <row r="481" spans="1:31" hidden="1" outlineLevel="1" x14ac:dyDescent="0.2">
      <c r="A481" s="136">
        <v>3656</v>
      </c>
      <c r="B481" s="145" t="str">
        <f>B20</f>
        <v>UT-Arlington</v>
      </c>
      <c r="C481" s="237"/>
      <c r="D481" s="238"/>
      <c r="E481" s="238"/>
      <c r="F481" s="153">
        <v>0</v>
      </c>
      <c r="G481" s="238"/>
      <c r="H481" s="238"/>
      <c r="I481" s="9">
        <f t="shared" ref="I481:I528" si="232">(P481+Q481)-F481</f>
        <v>0</v>
      </c>
      <c r="J481" s="147">
        <f t="shared" ref="J481:J528" si="233">IF(OR(I481=0,F481=0),0,I481/F481)</f>
        <v>0</v>
      </c>
      <c r="L481" s="9"/>
      <c r="M481" s="9"/>
      <c r="N481" s="9"/>
      <c r="O481" s="9"/>
      <c r="P481" s="153">
        <v>0</v>
      </c>
      <c r="Q481" s="153">
        <v>0</v>
      </c>
      <c r="R481" s="9"/>
      <c r="S481" s="9"/>
      <c r="T481" s="9"/>
      <c r="U481" s="9"/>
      <c r="V481" s="240"/>
      <c r="X481" s="220"/>
      <c r="Y481" s="266"/>
      <c r="Z481" s="266"/>
      <c r="AC481" s="5"/>
      <c r="AD481" s="5"/>
      <c r="AE481" s="5"/>
    </row>
    <row r="482" spans="1:31" hidden="1" outlineLevel="1" x14ac:dyDescent="0.2">
      <c r="A482" s="137">
        <v>3658</v>
      </c>
      <c r="B482" s="142" t="str">
        <f>B21</f>
        <v>UT-Austin</v>
      </c>
      <c r="C482" s="239"/>
      <c r="D482" s="240"/>
      <c r="E482" s="240"/>
      <c r="F482" s="143">
        <v>0</v>
      </c>
      <c r="G482" s="240"/>
      <c r="H482" s="240"/>
      <c r="I482" s="8">
        <f t="shared" si="232"/>
        <v>0</v>
      </c>
      <c r="J482" s="148">
        <f t="shared" si="233"/>
        <v>0</v>
      </c>
      <c r="L482" s="8"/>
      <c r="M482" s="8"/>
      <c r="N482" s="8"/>
      <c r="O482" s="8"/>
      <c r="P482" s="143">
        <v>0</v>
      </c>
      <c r="Q482" s="143">
        <v>0</v>
      </c>
      <c r="R482" s="8"/>
      <c r="S482" s="8"/>
      <c r="T482" s="8"/>
      <c r="U482" s="8"/>
      <c r="V482" s="240"/>
      <c r="X482" s="220"/>
      <c r="Y482" s="266"/>
      <c r="Z482" s="266"/>
      <c r="AC482" s="5"/>
      <c r="AD482" s="5"/>
      <c r="AE482" s="5"/>
    </row>
    <row r="483" spans="1:31" hidden="1" outlineLevel="1" x14ac:dyDescent="0.2">
      <c r="A483" s="137">
        <v>9741</v>
      </c>
      <c r="B483" s="142" t="str">
        <f>B22</f>
        <v>UT-Dallas</v>
      </c>
      <c r="C483" s="239"/>
      <c r="D483" s="240"/>
      <c r="E483" s="240"/>
      <c r="F483" s="143">
        <v>12720320</v>
      </c>
      <c r="G483" s="240"/>
      <c r="H483" s="240"/>
      <c r="I483" s="8">
        <f t="shared" si="232"/>
        <v>-366590</v>
      </c>
      <c r="J483" s="148">
        <f t="shared" si="233"/>
        <v>-2.8819243541042993E-2</v>
      </c>
      <c r="L483" s="8"/>
      <c r="M483" s="8"/>
      <c r="N483" s="8"/>
      <c r="O483" s="8"/>
      <c r="P483" s="143">
        <v>6176865</v>
      </c>
      <c r="Q483" s="143">
        <v>6176865</v>
      </c>
      <c r="R483" s="8"/>
      <c r="S483" s="8"/>
      <c r="T483" s="8"/>
      <c r="U483" s="8"/>
      <c r="V483" s="240"/>
      <c r="X483" s="220"/>
      <c r="Y483" s="266"/>
      <c r="Z483" s="266"/>
      <c r="AC483" s="5"/>
      <c r="AD483" s="5"/>
      <c r="AE483" s="5"/>
    </row>
    <row r="484" spans="1:31" hidden="1" outlineLevel="1" x14ac:dyDescent="0.2">
      <c r="A484" s="137">
        <v>3661</v>
      </c>
      <c r="B484" s="142" t="str">
        <f>B23</f>
        <v>UT-El Paso</v>
      </c>
      <c r="C484" s="239"/>
      <c r="D484" s="240"/>
      <c r="E484" s="240"/>
      <c r="F484" s="143">
        <v>0</v>
      </c>
      <c r="G484" s="240"/>
      <c r="H484" s="240"/>
      <c r="I484" s="8">
        <f t="shared" si="232"/>
        <v>0</v>
      </c>
      <c r="J484" s="148">
        <f t="shared" si="233"/>
        <v>0</v>
      </c>
      <c r="L484" s="8"/>
      <c r="M484" s="8"/>
      <c r="N484" s="8"/>
      <c r="O484" s="8"/>
      <c r="P484" s="143">
        <v>0</v>
      </c>
      <c r="Q484" s="143">
        <v>0</v>
      </c>
      <c r="R484" s="8"/>
      <c r="S484" s="8"/>
      <c r="T484" s="8"/>
      <c r="U484" s="8"/>
      <c r="V484" s="240"/>
      <c r="X484" s="220"/>
      <c r="Y484" s="266"/>
      <c r="Z484" s="266"/>
      <c r="AC484" s="5"/>
      <c r="AD484" s="5"/>
      <c r="AE484" s="5"/>
    </row>
    <row r="485" spans="1:31" hidden="1" outlineLevel="1" x14ac:dyDescent="0.2">
      <c r="A485" s="137">
        <v>3599</v>
      </c>
      <c r="B485" s="142" t="s">
        <v>251</v>
      </c>
      <c r="C485" s="239"/>
      <c r="D485" s="240"/>
      <c r="E485" s="240"/>
      <c r="F485" s="143">
        <v>0</v>
      </c>
      <c r="G485" s="240"/>
      <c r="H485" s="240"/>
      <c r="I485" s="8">
        <f t="shared" si="232"/>
        <v>0</v>
      </c>
      <c r="J485" s="148">
        <f t="shared" si="233"/>
        <v>0</v>
      </c>
      <c r="L485" s="8"/>
      <c r="M485" s="8"/>
      <c r="N485" s="8"/>
      <c r="O485" s="8"/>
      <c r="P485" s="143">
        <v>0</v>
      </c>
      <c r="Q485" s="143">
        <v>0</v>
      </c>
      <c r="R485" s="8"/>
      <c r="S485" s="8"/>
      <c r="T485" s="8"/>
      <c r="U485" s="8"/>
      <c r="V485" s="240"/>
      <c r="X485" s="220"/>
      <c r="Y485" s="266"/>
      <c r="Z485" s="266"/>
      <c r="AC485" s="5"/>
      <c r="AD485" s="5"/>
      <c r="AE485" s="5"/>
    </row>
    <row r="486" spans="1:31" hidden="1" outlineLevel="1" x14ac:dyDescent="0.2">
      <c r="A486" s="137">
        <v>9930</v>
      </c>
      <c r="B486" s="142" t="str">
        <f t="shared" ref="B486:B522" si="234">B25</f>
        <v>UT-Permian Basin</v>
      </c>
      <c r="C486" s="239"/>
      <c r="D486" s="240"/>
      <c r="E486" s="240"/>
      <c r="F486" s="143">
        <v>0</v>
      </c>
      <c r="G486" s="240"/>
      <c r="H486" s="240"/>
      <c r="I486" s="8">
        <f t="shared" si="232"/>
        <v>0</v>
      </c>
      <c r="J486" s="148">
        <f t="shared" si="233"/>
        <v>0</v>
      </c>
      <c r="L486" s="8"/>
      <c r="M486" s="8"/>
      <c r="N486" s="8"/>
      <c r="O486" s="8"/>
      <c r="P486" s="143">
        <v>0</v>
      </c>
      <c r="Q486" s="143">
        <v>0</v>
      </c>
      <c r="R486" s="8"/>
      <c r="S486" s="8"/>
      <c r="T486" s="8"/>
      <c r="U486" s="8"/>
      <c r="V486" s="240"/>
      <c r="X486" s="220"/>
      <c r="Y486" s="266"/>
      <c r="Z486" s="266"/>
      <c r="AC486" s="5"/>
      <c r="AD486" s="5"/>
      <c r="AE486" s="5"/>
    </row>
    <row r="487" spans="1:31" hidden="1" outlineLevel="1" x14ac:dyDescent="0.2">
      <c r="A487" s="137">
        <v>10115</v>
      </c>
      <c r="B487" s="142" t="str">
        <f t="shared" si="234"/>
        <v>UT-San Antonio</v>
      </c>
      <c r="C487" s="239"/>
      <c r="D487" s="240"/>
      <c r="E487" s="240"/>
      <c r="F487" s="143">
        <v>0</v>
      </c>
      <c r="G487" s="240"/>
      <c r="H487" s="240"/>
      <c r="I487" s="8">
        <f t="shared" si="232"/>
        <v>0</v>
      </c>
      <c r="J487" s="148">
        <f t="shared" si="233"/>
        <v>0</v>
      </c>
      <c r="L487" s="8"/>
      <c r="M487" s="8"/>
      <c r="N487" s="8"/>
      <c r="O487" s="8"/>
      <c r="P487" s="143">
        <v>0</v>
      </c>
      <c r="Q487" s="143">
        <v>0</v>
      </c>
      <c r="R487" s="8"/>
      <c r="S487" s="8"/>
      <c r="T487" s="8"/>
      <c r="U487" s="8"/>
      <c r="V487" s="240"/>
      <c r="X487" s="220"/>
      <c r="Y487" s="266"/>
      <c r="Z487" s="266"/>
      <c r="AC487" s="5"/>
      <c r="AD487" s="5"/>
      <c r="AE487" s="5"/>
    </row>
    <row r="488" spans="1:31" hidden="1" outlineLevel="1" x14ac:dyDescent="0.2">
      <c r="A488" s="137">
        <v>11163</v>
      </c>
      <c r="B488" s="142" t="str">
        <f t="shared" si="234"/>
        <v>UT-Tyler</v>
      </c>
      <c r="C488" s="239"/>
      <c r="D488" s="240"/>
      <c r="E488" s="240"/>
      <c r="F488" s="143">
        <v>0</v>
      </c>
      <c r="G488" s="240"/>
      <c r="H488" s="240"/>
      <c r="I488" s="8">
        <f t="shared" si="232"/>
        <v>0</v>
      </c>
      <c r="J488" s="148">
        <f t="shared" si="233"/>
        <v>0</v>
      </c>
      <c r="L488" s="8"/>
      <c r="M488" s="8"/>
      <c r="N488" s="8"/>
      <c r="O488" s="8"/>
      <c r="P488" s="143">
        <v>0</v>
      </c>
      <c r="Q488" s="143">
        <v>0</v>
      </c>
      <c r="R488" s="8"/>
      <c r="S488" s="8"/>
      <c r="T488" s="8"/>
      <c r="U488" s="8"/>
      <c r="V488" s="240"/>
      <c r="X488" s="220"/>
      <c r="Y488" s="266"/>
      <c r="Z488" s="266"/>
      <c r="AC488" s="5"/>
      <c r="AD488" s="5"/>
      <c r="AE488" s="5"/>
    </row>
    <row r="489" spans="1:31" hidden="1" outlineLevel="1" x14ac:dyDescent="0.2">
      <c r="A489" s="137">
        <v>3632</v>
      </c>
      <c r="B489" s="144" t="str">
        <f t="shared" si="234"/>
        <v>TAMU</v>
      </c>
      <c r="C489" s="239"/>
      <c r="D489" s="240"/>
      <c r="E489" s="240"/>
      <c r="F489" s="143">
        <v>38347652</v>
      </c>
      <c r="G489" s="240"/>
      <c r="H489" s="240"/>
      <c r="I489" s="8">
        <f t="shared" si="232"/>
        <v>4459834</v>
      </c>
      <c r="J489" s="148">
        <f t="shared" si="233"/>
        <v>0.1163000540424222</v>
      </c>
      <c r="L489" s="8"/>
      <c r="M489" s="8"/>
      <c r="N489" s="8"/>
      <c r="O489" s="8"/>
      <c r="P489" s="143">
        <v>21403743</v>
      </c>
      <c r="Q489" s="143">
        <v>21403743</v>
      </c>
      <c r="R489" s="8"/>
      <c r="S489" s="8"/>
      <c r="T489" s="8"/>
      <c r="U489" s="8"/>
      <c r="V489" s="240"/>
      <c r="X489" s="220"/>
      <c r="Y489" s="266"/>
      <c r="Z489" s="266"/>
      <c r="AC489" s="5"/>
      <c r="AD489" s="5"/>
      <c r="AE489" s="5"/>
    </row>
    <row r="490" spans="1:31" hidden="1" outlineLevel="1" x14ac:dyDescent="0.2">
      <c r="A490" s="137">
        <v>10298</v>
      </c>
      <c r="B490" s="142" t="str">
        <f t="shared" si="234"/>
        <v>TAMU-Galveston</v>
      </c>
      <c r="C490" s="239"/>
      <c r="D490" s="240"/>
      <c r="E490" s="240"/>
      <c r="F490" s="143">
        <v>0</v>
      </c>
      <c r="G490" s="240"/>
      <c r="H490" s="240"/>
      <c r="I490" s="8">
        <f t="shared" si="232"/>
        <v>0</v>
      </c>
      <c r="J490" s="148">
        <f t="shared" si="233"/>
        <v>0</v>
      </c>
      <c r="L490" s="8"/>
      <c r="M490" s="8"/>
      <c r="N490" s="8"/>
      <c r="O490" s="8"/>
      <c r="P490" s="143">
        <v>0</v>
      </c>
      <c r="Q490" s="143">
        <v>0</v>
      </c>
      <c r="R490" s="8"/>
      <c r="S490" s="8"/>
      <c r="T490" s="8"/>
      <c r="U490" s="8"/>
      <c r="V490" s="240"/>
      <c r="X490" s="220"/>
      <c r="Y490" s="266"/>
      <c r="Z490" s="266"/>
      <c r="AC490" s="5"/>
      <c r="AD490" s="5"/>
      <c r="AE490" s="5"/>
    </row>
    <row r="491" spans="1:31" hidden="1" outlineLevel="1" x14ac:dyDescent="0.2">
      <c r="A491" s="137">
        <v>3630</v>
      </c>
      <c r="B491" s="142" t="str">
        <f t="shared" si="234"/>
        <v>Prairie View</v>
      </c>
      <c r="C491" s="239"/>
      <c r="D491" s="240"/>
      <c r="E491" s="240"/>
      <c r="F491" s="143">
        <v>0</v>
      </c>
      <c r="G491" s="240"/>
      <c r="H491" s="240"/>
      <c r="I491" s="8">
        <f t="shared" si="232"/>
        <v>0</v>
      </c>
      <c r="J491" s="148">
        <f t="shared" si="233"/>
        <v>0</v>
      </c>
      <c r="L491" s="8"/>
      <c r="M491" s="8"/>
      <c r="N491" s="8"/>
      <c r="O491" s="8"/>
      <c r="P491" s="143">
        <v>0</v>
      </c>
      <c r="Q491" s="143">
        <v>0</v>
      </c>
      <c r="R491" s="8"/>
      <c r="S491" s="8"/>
      <c r="T491" s="8"/>
      <c r="U491" s="8"/>
      <c r="V491" s="240"/>
      <c r="X491" s="220"/>
      <c r="Y491" s="266"/>
      <c r="Z491" s="266"/>
      <c r="AC491" s="5"/>
      <c r="AD491" s="5"/>
      <c r="AE491" s="5"/>
    </row>
    <row r="492" spans="1:31" hidden="1" outlineLevel="1" x14ac:dyDescent="0.2">
      <c r="A492" s="137">
        <v>3631</v>
      </c>
      <c r="B492" s="142" t="str">
        <f t="shared" si="234"/>
        <v>Tarleton</v>
      </c>
      <c r="C492" s="239"/>
      <c r="D492" s="240"/>
      <c r="E492" s="240"/>
      <c r="F492" s="143">
        <v>345886</v>
      </c>
      <c r="G492" s="240"/>
      <c r="H492" s="240"/>
      <c r="I492" s="8">
        <f t="shared" si="232"/>
        <v>83264</v>
      </c>
      <c r="J492" s="148">
        <f t="shared" si="233"/>
        <v>0.24072671342581081</v>
      </c>
      <c r="L492" s="8"/>
      <c r="M492" s="8"/>
      <c r="N492" s="8"/>
      <c r="O492" s="8"/>
      <c r="P492" s="143">
        <v>214575</v>
      </c>
      <c r="Q492" s="143">
        <v>214575</v>
      </c>
      <c r="R492" s="8"/>
      <c r="S492" s="8"/>
      <c r="T492" s="8"/>
      <c r="U492" s="8"/>
      <c r="V492" s="240"/>
      <c r="X492" s="220"/>
      <c r="Y492" s="266"/>
      <c r="Z492" s="266"/>
      <c r="AC492" s="5"/>
      <c r="AD492" s="5"/>
      <c r="AE492" s="5"/>
    </row>
    <row r="493" spans="1:31" hidden="1" outlineLevel="1" x14ac:dyDescent="0.2">
      <c r="A493" s="137">
        <v>42295</v>
      </c>
      <c r="B493" s="142" t="str">
        <f t="shared" si="234"/>
        <v>TAMU-Central</v>
      </c>
      <c r="C493" s="239"/>
      <c r="D493" s="240"/>
      <c r="E493" s="240"/>
      <c r="F493" s="143">
        <v>0</v>
      </c>
      <c r="G493" s="240"/>
      <c r="H493" s="240"/>
      <c r="I493" s="8">
        <f t="shared" si="232"/>
        <v>0</v>
      </c>
      <c r="J493" s="148">
        <f t="shared" si="233"/>
        <v>0</v>
      </c>
      <c r="L493" s="8"/>
      <c r="M493" s="8"/>
      <c r="N493" s="8"/>
      <c r="O493" s="8"/>
      <c r="P493" s="143">
        <v>0</v>
      </c>
      <c r="Q493" s="143">
        <v>0</v>
      </c>
      <c r="R493" s="8"/>
      <c r="S493" s="8"/>
      <c r="T493" s="8"/>
      <c r="U493" s="8"/>
      <c r="V493" s="240"/>
      <c r="X493" s="220"/>
      <c r="Y493" s="266"/>
      <c r="Z493" s="266"/>
      <c r="AC493" s="5"/>
      <c r="AD493" s="5"/>
      <c r="AE493" s="5"/>
    </row>
    <row r="494" spans="1:31" hidden="1" outlineLevel="1" x14ac:dyDescent="0.2">
      <c r="A494" s="137">
        <v>11161</v>
      </c>
      <c r="B494" s="142" t="str">
        <f t="shared" si="234"/>
        <v>TAMU-CC</v>
      </c>
      <c r="C494" s="239"/>
      <c r="D494" s="240"/>
      <c r="E494" s="240"/>
      <c r="F494" s="143">
        <v>0</v>
      </c>
      <c r="G494" s="240"/>
      <c r="H494" s="240"/>
      <c r="I494" s="8">
        <f t="shared" si="232"/>
        <v>0</v>
      </c>
      <c r="J494" s="148">
        <f t="shared" si="233"/>
        <v>0</v>
      </c>
      <c r="L494" s="8"/>
      <c r="M494" s="8"/>
      <c r="N494" s="8"/>
      <c r="O494" s="8"/>
      <c r="P494" s="143">
        <v>0</v>
      </c>
      <c r="Q494" s="143">
        <v>0</v>
      </c>
      <c r="R494" s="8"/>
      <c r="S494" s="8"/>
      <c r="T494" s="8"/>
      <c r="U494" s="8"/>
      <c r="V494" s="240"/>
      <c r="X494" s="220"/>
      <c r="Y494" s="266"/>
      <c r="Z494" s="266"/>
      <c r="AC494" s="5"/>
      <c r="AD494" s="5"/>
      <c r="AE494" s="5"/>
    </row>
    <row r="495" spans="1:31" hidden="1" outlineLevel="1" x14ac:dyDescent="0.2">
      <c r="A495" s="137">
        <v>3639</v>
      </c>
      <c r="B495" s="142" t="str">
        <f t="shared" si="234"/>
        <v>TAMU-Kingsville</v>
      </c>
      <c r="C495" s="239"/>
      <c r="D495" s="240"/>
      <c r="E495" s="240"/>
      <c r="F495" s="143">
        <v>567702</v>
      </c>
      <c r="G495" s="240"/>
      <c r="H495" s="240"/>
      <c r="I495" s="8">
        <f t="shared" si="232"/>
        <v>-87702</v>
      </c>
      <c r="J495" s="148">
        <f t="shared" si="233"/>
        <v>-0.15448598032066119</v>
      </c>
      <c r="L495" s="8"/>
      <c r="M495" s="8"/>
      <c r="N495" s="8"/>
      <c r="O495" s="8"/>
      <c r="P495" s="143">
        <v>240000</v>
      </c>
      <c r="Q495" s="143">
        <v>240000</v>
      </c>
      <c r="R495" s="8"/>
      <c r="S495" s="8"/>
      <c r="T495" s="8"/>
      <c r="U495" s="8"/>
      <c r="V495" s="240"/>
      <c r="X495" s="220"/>
      <c r="Y495" s="266"/>
      <c r="Z495" s="266"/>
      <c r="AC495" s="5"/>
      <c r="AD495" s="5"/>
      <c r="AE495" s="5"/>
    </row>
    <row r="496" spans="1:31" hidden="1" outlineLevel="1" x14ac:dyDescent="0.2">
      <c r="A496" s="137">
        <v>42485</v>
      </c>
      <c r="B496" s="142" t="str">
        <f t="shared" si="234"/>
        <v>TAMU-San Antonio</v>
      </c>
      <c r="C496" s="239"/>
      <c r="D496" s="240"/>
      <c r="E496" s="240"/>
      <c r="F496" s="143">
        <v>0</v>
      </c>
      <c r="G496" s="240"/>
      <c r="H496" s="240"/>
      <c r="I496" s="8">
        <f t="shared" si="232"/>
        <v>0</v>
      </c>
      <c r="J496" s="148">
        <f t="shared" si="233"/>
        <v>0</v>
      </c>
      <c r="L496" s="8"/>
      <c r="M496" s="8"/>
      <c r="N496" s="8"/>
      <c r="O496" s="8"/>
      <c r="P496" s="143">
        <v>0</v>
      </c>
      <c r="Q496" s="143">
        <v>0</v>
      </c>
      <c r="R496" s="8"/>
      <c r="S496" s="8"/>
      <c r="T496" s="8"/>
      <c r="U496" s="8"/>
      <c r="V496" s="240"/>
      <c r="X496" s="220"/>
      <c r="Y496" s="266"/>
      <c r="Z496" s="266"/>
      <c r="AC496" s="5"/>
      <c r="AD496" s="5"/>
      <c r="AE496" s="5"/>
    </row>
    <row r="497" spans="1:31" hidden="1" outlineLevel="1" x14ac:dyDescent="0.2">
      <c r="A497" s="137">
        <v>9651</v>
      </c>
      <c r="B497" s="142" t="str">
        <f t="shared" si="234"/>
        <v>TAMI</v>
      </c>
      <c r="C497" s="239"/>
      <c r="D497" s="240"/>
      <c r="E497" s="240"/>
      <c r="F497" s="143">
        <v>0</v>
      </c>
      <c r="G497" s="240"/>
      <c r="H497" s="240"/>
      <c r="I497" s="8">
        <f t="shared" si="232"/>
        <v>0</v>
      </c>
      <c r="J497" s="148">
        <f t="shared" si="233"/>
        <v>0</v>
      </c>
      <c r="L497" s="8"/>
      <c r="M497" s="8"/>
      <c r="N497" s="8"/>
      <c r="O497" s="8"/>
      <c r="P497" s="143">
        <v>0</v>
      </c>
      <c r="Q497" s="143">
        <v>0</v>
      </c>
      <c r="R497" s="8"/>
      <c r="S497" s="8"/>
      <c r="T497" s="8"/>
      <c r="U497" s="8"/>
      <c r="V497" s="240"/>
      <c r="X497" s="220"/>
      <c r="Y497" s="266"/>
      <c r="Z497" s="266"/>
      <c r="AC497" s="5"/>
      <c r="AD497" s="5"/>
      <c r="AE497" s="5"/>
    </row>
    <row r="498" spans="1:31" hidden="1" outlineLevel="1" x14ac:dyDescent="0.2">
      <c r="A498" s="137">
        <v>3665</v>
      </c>
      <c r="B498" s="142" t="str">
        <f t="shared" si="234"/>
        <v>WTAMU</v>
      </c>
      <c r="C498" s="239"/>
      <c r="D498" s="240"/>
      <c r="E498" s="240"/>
      <c r="F498" s="143">
        <v>183770</v>
      </c>
      <c r="G498" s="240"/>
      <c r="H498" s="240"/>
      <c r="I498" s="8">
        <f t="shared" si="232"/>
        <v>0</v>
      </c>
      <c r="J498" s="148">
        <f t="shared" si="233"/>
        <v>0</v>
      </c>
      <c r="L498" s="8"/>
      <c r="M498" s="8"/>
      <c r="N498" s="8"/>
      <c r="O498" s="8"/>
      <c r="P498" s="143">
        <v>91885</v>
      </c>
      <c r="Q498" s="143">
        <v>91885</v>
      </c>
      <c r="R498" s="8"/>
      <c r="S498" s="8"/>
      <c r="T498" s="8"/>
      <c r="U498" s="8"/>
      <c r="V498" s="240"/>
      <c r="X498" s="220"/>
      <c r="Y498" s="266"/>
      <c r="Z498" s="266"/>
      <c r="AC498" s="5"/>
      <c r="AD498" s="5"/>
      <c r="AE498" s="5"/>
    </row>
    <row r="499" spans="1:31" hidden="1" outlineLevel="1" x14ac:dyDescent="0.2">
      <c r="A499" s="137">
        <v>3565</v>
      </c>
      <c r="B499" s="142" t="str">
        <f t="shared" si="234"/>
        <v>TAMU-Commerce</v>
      </c>
      <c r="C499" s="239"/>
      <c r="D499" s="240"/>
      <c r="E499" s="240"/>
      <c r="F499" s="143">
        <v>147912</v>
      </c>
      <c r="G499" s="240"/>
      <c r="H499" s="240"/>
      <c r="I499" s="8">
        <f t="shared" si="232"/>
        <v>0</v>
      </c>
      <c r="J499" s="148">
        <f t="shared" si="233"/>
        <v>0</v>
      </c>
      <c r="L499" s="8"/>
      <c r="M499" s="8"/>
      <c r="N499" s="8"/>
      <c r="O499" s="8"/>
      <c r="P499" s="143">
        <v>73956</v>
      </c>
      <c r="Q499" s="143">
        <v>73956</v>
      </c>
      <c r="R499" s="8"/>
      <c r="S499" s="8"/>
      <c r="T499" s="8"/>
      <c r="U499" s="8"/>
      <c r="V499" s="240"/>
      <c r="X499" s="220"/>
      <c r="Y499" s="266"/>
      <c r="Z499" s="266"/>
      <c r="AC499" s="5"/>
      <c r="AD499" s="5"/>
      <c r="AE499" s="5"/>
    </row>
    <row r="500" spans="1:31" hidden="1" outlineLevel="1" x14ac:dyDescent="0.2">
      <c r="A500" s="137">
        <v>29269</v>
      </c>
      <c r="B500" s="142" t="str">
        <f t="shared" si="234"/>
        <v>TAMU-Texarkana</v>
      </c>
      <c r="C500" s="239"/>
      <c r="D500" s="240"/>
      <c r="E500" s="240"/>
      <c r="F500" s="143">
        <v>0</v>
      </c>
      <c r="G500" s="240"/>
      <c r="H500" s="240"/>
      <c r="I500" s="8">
        <f t="shared" si="232"/>
        <v>0</v>
      </c>
      <c r="J500" s="148">
        <f t="shared" si="233"/>
        <v>0</v>
      </c>
      <c r="L500" s="8"/>
      <c r="M500" s="8"/>
      <c r="N500" s="8"/>
      <c r="O500" s="8"/>
      <c r="P500" s="143">
        <v>0</v>
      </c>
      <c r="Q500" s="143">
        <v>0</v>
      </c>
      <c r="R500" s="8"/>
      <c r="S500" s="8"/>
      <c r="T500" s="8"/>
      <c r="U500" s="8"/>
      <c r="V500" s="240"/>
      <c r="X500" s="220"/>
      <c r="Y500" s="266"/>
      <c r="Z500" s="266"/>
      <c r="AC500" s="5"/>
      <c r="AD500" s="5"/>
      <c r="AE500" s="5"/>
    </row>
    <row r="501" spans="1:31" hidden="1" outlineLevel="1" x14ac:dyDescent="0.2">
      <c r="A501" s="137">
        <v>3652</v>
      </c>
      <c r="B501" s="142" t="str">
        <f t="shared" si="234"/>
        <v>UH</v>
      </c>
      <c r="C501" s="239"/>
      <c r="D501" s="240"/>
      <c r="E501" s="240"/>
      <c r="F501" s="143">
        <v>0</v>
      </c>
      <c r="G501" s="240"/>
      <c r="H501" s="240"/>
      <c r="I501" s="8">
        <f t="shared" si="232"/>
        <v>0</v>
      </c>
      <c r="J501" s="148">
        <f t="shared" si="233"/>
        <v>0</v>
      </c>
      <c r="L501" s="8"/>
      <c r="M501" s="8"/>
      <c r="N501" s="8"/>
      <c r="O501" s="8"/>
      <c r="P501" s="143">
        <v>0</v>
      </c>
      <c r="Q501" s="143">
        <v>0</v>
      </c>
      <c r="R501" s="8"/>
      <c r="S501" s="8"/>
      <c r="T501" s="8"/>
      <c r="U501" s="8"/>
      <c r="V501" s="240"/>
      <c r="X501" s="220"/>
      <c r="Y501" s="266"/>
      <c r="Z501" s="266"/>
      <c r="AC501" s="5"/>
      <c r="AD501" s="5"/>
      <c r="AE501" s="5"/>
    </row>
    <row r="502" spans="1:31" hidden="1" outlineLevel="1" x14ac:dyDescent="0.2">
      <c r="A502" s="137">
        <v>11711</v>
      </c>
      <c r="B502" s="142" t="str">
        <f t="shared" si="234"/>
        <v>UH-Clear Lake</v>
      </c>
      <c r="C502" s="239"/>
      <c r="D502" s="240"/>
      <c r="E502" s="240"/>
      <c r="F502" s="143">
        <v>0</v>
      </c>
      <c r="G502" s="240"/>
      <c r="H502" s="240"/>
      <c r="I502" s="8">
        <f t="shared" si="232"/>
        <v>0</v>
      </c>
      <c r="J502" s="148">
        <f t="shared" si="233"/>
        <v>0</v>
      </c>
      <c r="L502" s="8"/>
      <c r="M502" s="8"/>
      <c r="N502" s="8"/>
      <c r="O502" s="8"/>
      <c r="P502" s="143">
        <v>0</v>
      </c>
      <c r="Q502" s="143">
        <v>0</v>
      </c>
      <c r="R502" s="8"/>
      <c r="S502" s="8"/>
      <c r="T502" s="8"/>
      <c r="U502" s="8"/>
      <c r="V502" s="240"/>
      <c r="X502" s="220"/>
      <c r="Y502" s="266"/>
      <c r="Z502" s="266"/>
      <c r="AC502" s="5"/>
      <c r="AD502" s="5"/>
      <c r="AE502" s="5"/>
    </row>
    <row r="503" spans="1:31" hidden="1" outlineLevel="1" x14ac:dyDescent="0.2">
      <c r="A503" s="137">
        <v>12826</v>
      </c>
      <c r="B503" s="142" t="str">
        <f t="shared" si="234"/>
        <v>UH-Downtown</v>
      </c>
      <c r="C503" s="239"/>
      <c r="D503" s="240"/>
      <c r="E503" s="240"/>
      <c r="F503" s="143">
        <v>0</v>
      </c>
      <c r="G503" s="240"/>
      <c r="H503" s="240"/>
      <c r="I503" s="8">
        <f t="shared" si="232"/>
        <v>0</v>
      </c>
      <c r="J503" s="148">
        <f t="shared" si="233"/>
        <v>0</v>
      </c>
      <c r="L503" s="8"/>
      <c r="M503" s="8"/>
      <c r="N503" s="8"/>
      <c r="O503" s="8"/>
      <c r="P503" s="143">
        <v>0</v>
      </c>
      <c r="Q503" s="143">
        <v>0</v>
      </c>
      <c r="R503" s="8"/>
      <c r="S503" s="8"/>
      <c r="T503" s="8"/>
      <c r="U503" s="8"/>
      <c r="V503" s="240"/>
      <c r="X503" s="220"/>
      <c r="Y503" s="266"/>
      <c r="Z503" s="266"/>
      <c r="AC503" s="5"/>
      <c r="AD503" s="5"/>
      <c r="AE503" s="5"/>
    </row>
    <row r="504" spans="1:31" hidden="1" outlineLevel="1" x14ac:dyDescent="0.2">
      <c r="A504" s="137">
        <v>13231</v>
      </c>
      <c r="B504" s="142" t="str">
        <f t="shared" si="234"/>
        <v>UH-Victoria</v>
      </c>
      <c r="C504" s="239"/>
      <c r="D504" s="240"/>
      <c r="E504" s="240"/>
      <c r="F504" s="143">
        <v>0</v>
      </c>
      <c r="G504" s="240"/>
      <c r="H504" s="240"/>
      <c r="I504" s="8">
        <f t="shared" si="232"/>
        <v>0</v>
      </c>
      <c r="J504" s="148">
        <f t="shared" si="233"/>
        <v>0</v>
      </c>
      <c r="L504" s="8"/>
      <c r="M504" s="8"/>
      <c r="N504" s="8"/>
      <c r="O504" s="8"/>
      <c r="P504" s="143">
        <v>0</v>
      </c>
      <c r="Q504" s="143">
        <v>0</v>
      </c>
      <c r="R504" s="8"/>
      <c r="S504" s="8"/>
      <c r="T504" s="8"/>
      <c r="U504" s="8"/>
      <c r="V504" s="240"/>
      <c r="X504" s="220"/>
      <c r="Y504" s="266"/>
      <c r="Z504" s="266"/>
      <c r="AC504" s="5"/>
      <c r="AD504" s="5"/>
      <c r="AE504" s="5"/>
    </row>
    <row r="505" spans="1:31" hidden="1" outlineLevel="1" x14ac:dyDescent="0.2">
      <c r="A505" s="137">
        <v>3592</v>
      </c>
      <c r="B505" s="142" t="str">
        <f t="shared" si="234"/>
        <v>Midwestern</v>
      </c>
      <c r="C505" s="239"/>
      <c r="D505" s="240"/>
      <c r="E505" s="240"/>
      <c r="F505" s="143">
        <v>0</v>
      </c>
      <c r="G505" s="240"/>
      <c r="H505" s="240"/>
      <c r="I505" s="8">
        <f t="shared" si="232"/>
        <v>0</v>
      </c>
      <c r="J505" s="148">
        <f t="shared" si="233"/>
        <v>0</v>
      </c>
      <c r="L505" s="8"/>
      <c r="M505" s="8"/>
      <c r="N505" s="8"/>
      <c r="O505" s="8"/>
      <c r="P505" s="143">
        <v>0</v>
      </c>
      <c r="Q505" s="143">
        <v>0</v>
      </c>
      <c r="R505" s="8"/>
      <c r="S505" s="8"/>
      <c r="T505" s="8"/>
      <c r="U505" s="8"/>
      <c r="V505" s="240"/>
      <c r="X505" s="220"/>
      <c r="Y505" s="266"/>
      <c r="Z505" s="266"/>
      <c r="AC505" s="5"/>
      <c r="AD505" s="5"/>
      <c r="AE505" s="5"/>
    </row>
    <row r="506" spans="1:31" hidden="1" outlineLevel="1" x14ac:dyDescent="0.2">
      <c r="A506" s="137">
        <v>3594</v>
      </c>
      <c r="B506" s="142" t="str">
        <f t="shared" si="234"/>
        <v>UNT</v>
      </c>
      <c r="C506" s="239"/>
      <c r="D506" s="240"/>
      <c r="E506" s="240"/>
      <c r="F506" s="143">
        <v>804214</v>
      </c>
      <c r="G506" s="240"/>
      <c r="H506" s="240"/>
      <c r="I506" s="8">
        <f t="shared" si="232"/>
        <v>94886</v>
      </c>
      <c r="J506" s="148">
        <f t="shared" si="233"/>
        <v>0.11798600869917708</v>
      </c>
      <c r="L506" s="8"/>
      <c r="M506" s="8"/>
      <c r="N506" s="8"/>
      <c r="O506" s="8"/>
      <c r="P506" s="143">
        <v>449550</v>
      </c>
      <c r="Q506" s="143">
        <v>449550</v>
      </c>
      <c r="R506" s="8"/>
      <c r="S506" s="8"/>
      <c r="T506" s="8"/>
      <c r="U506" s="8"/>
      <c r="V506" s="240"/>
      <c r="X506" s="220"/>
      <c r="Y506" s="266"/>
      <c r="Z506" s="266"/>
      <c r="AC506" s="5"/>
      <c r="AD506" s="5"/>
      <c r="AE506" s="5"/>
    </row>
    <row r="507" spans="1:31" hidden="1" outlineLevel="1" x14ac:dyDescent="0.2">
      <c r="A507" s="137">
        <v>42421</v>
      </c>
      <c r="B507" s="142" t="str">
        <f t="shared" si="234"/>
        <v>UNT-Dallas</v>
      </c>
      <c r="C507" s="239"/>
      <c r="D507" s="240"/>
      <c r="E507" s="240"/>
      <c r="F507" s="143">
        <v>0</v>
      </c>
      <c r="G507" s="240"/>
      <c r="H507" s="240"/>
      <c r="I507" s="8">
        <f t="shared" si="232"/>
        <v>0</v>
      </c>
      <c r="J507" s="148">
        <f t="shared" si="233"/>
        <v>0</v>
      </c>
      <c r="L507" s="8"/>
      <c r="M507" s="8"/>
      <c r="N507" s="8"/>
      <c r="O507" s="8"/>
      <c r="P507" s="143">
        <v>0</v>
      </c>
      <c r="Q507" s="143">
        <v>0</v>
      </c>
      <c r="R507" s="8"/>
      <c r="S507" s="8"/>
      <c r="T507" s="8"/>
      <c r="U507" s="8"/>
      <c r="V507" s="240"/>
      <c r="X507" s="220"/>
      <c r="Y507" s="266"/>
      <c r="Z507" s="266"/>
      <c r="AC507" s="5"/>
      <c r="AD507" s="5"/>
      <c r="AE507" s="5"/>
    </row>
    <row r="508" spans="1:31" hidden="1" outlineLevel="1" x14ac:dyDescent="0.2">
      <c r="A508" s="137">
        <v>3624</v>
      </c>
      <c r="B508" s="142" t="str">
        <f t="shared" si="234"/>
        <v>SFA</v>
      </c>
      <c r="C508" s="239"/>
      <c r="D508" s="240"/>
      <c r="E508" s="240"/>
      <c r="F508" s="143">
        <v>1810000</v>
      </c>
      <c r="G508" s="240"/>
      <c r="H508" s="240"/>
      <c r="I508" s="8">
        <f t="shared" si="232"/>
        <v>73238</v>
      </c>
      <c r="J508" s="148">
        <f t="shared" si="233"/>
        <v>4.0462983425414364E-2</v>
      </c>
      <c r="L508" s="8"/>
      <c r="M508" s="8"/>
      <c r="N508" s="8"/>
      <c r="O508" s="8"/>
      <c r="P508" s="143">
        <v>941619</v>
      </c>
      <c r="Q508" s="143">
        <v>941619</v>
      </c>
      <c r="R508" s="8"/>
      <c r="S508" s="8"/>
      <c r="T508" s="8"/>
      <c r="U508" s="8"/>
      <c r="V508" s="240"/>
      <c r="X508" s="220"/>
      <c r="Y508" s="266"/>
      <c r="Z508" s="266"/>
      <c r="AC508" s="5"/>
      <c r="AD508" s="5"/>
      <c r="AE508" s="5"/>
    </row>
    <row r="509" spans="1:31" hidden="1" outlineLevel="1" x14ac:dyDescent="0.2">
      <c r="A509" s="137">
        <v>3642</v>
      </c>
      <c r="B509" s="142" t="str">
        <f t="shared" si="234"/>
        <v>TSU</v>
      </c>
      <c r="C509" s="239"/>
      <c r="D509" s="240"/>
      <c r="E509" s="240"/>
      <c r="F509" s="143">
        <v>155532</v>
      </c>
      <c r="G509" s="240"/>
      <c r="H509" s="240"/>
      <c r="I509" s="8">
        <f t="shared" si="232"/>
        <v>4722</v>
      </c>
      <c r="J509" s="148">
        <f t="shared" si="233"/>
        <v>3.0360311704343799E-2</v>
      </c>
      <c r="L509" s="8"/>
      <c r="M509" s="8"/>
      <c r="N509" s="8"/>
      <c r="O509" s="8"/>
      <c r="P509" s="143">
        <v>80127</v>
      </c>
      <c r="Q509" s="143">
        <v>80127</v>
      </c>
      <c r="R509" s="8"/>
      <c r="S509" s="8"/>
      <c r="T509" s="8"/>
      <c r="U509" s="8"/>
      <c r="V509" s="240"/>
      <c r="X509" s="220"/>
      <c r="Y509" s="266"/>
      <c r="Z509" s="266"/>
      <c r="AC509" s="5"/>
      <c r="AD509" s="5"/>
      <c r="AE509" s="5"/>
    </row>
    <row r="510" spans="1:31" hidden="1" outlineLevel="1" x14ac:dyDescent="0.2">
      <c r="A510" s="137">
        <v>3644</v>
      </c>
      <c r="B510" s="142" t="str">
        <f t="shared" si="234"/>
        <v>TTU</v>
      </c>
      <c r="C510" s="239"/>
      <c r="D510" s="240"/>
      <c r="E510" s="240"/>
      <c r="F510" s="143">
        <v>1150000</v>
      </c>
      <c r="G510" s="240"/>
      <c r="H510" s="240"/>
      <c r="I510" s="8">
        <f t="shared" si="232"/>
        <v>0</v>
      </c>
      <c r="J510" s="148">
        <f t="shared" si="233"/>
        <v>0</v>
      </c>
      <c r="L510" s="8"/>
      <c r="M510" s="8"/>
      <c r="N510" s="8"/>
      <c r="O510" s="8"/>
      <c r="P510" s="143">
        <v>575000</v>
      </c>
      <c r="Q510" s="143">
        <v>575000</v>
      </c>
      <c r="R510" s="8"/>
      <c r="S510" s="8"/>
      <c r="T510" s="8"/>
      <c r="U510" s="8"/>
      <c r="V510" s="240"/>
      <c r="X510" s="220"/>
      <c r="Y510" s="266"/>
      <c r="Z510" s="266"/>
      <c r="AC510" s="5"/>
      <c r="AD510" s="5"/>
      <c r="AE510" s="5"/>
    </row>
    <row r="511" spans="1:31" hidden="1" outlineLevel="1" x14ac:dyDescent="0.2">
      <c r="A511" s="137">
        <v>3541</v>
      </c>
      <c r="B511" s="142" t="str">
        <f t="shared" si="234"/>
        <v>Angelo</v>
      </c>
      <c r="C511" s="239"/>
      <c r="D511" s="240"/>
      <c r="E511" s="240"/>
      <c r="F511" s="143">
        <v>310866</v>
      </c>
      <c r="G511" s="240"/>
      <c r="H511" s="240"/>
      <c r="I511" s="8">
        <f t="shared" si="232"/>
        <v>-47298</v>
      </c>
      <c r="J511" s="148">
        <f t="shared" si="233"/>
        <v>-0.15214915751481345</v>
      </c>
      <c r="L511" s="8"/>
      <c r="M511" s="8"/>
      <c r="N511" s="8"/>
      <c r="O511" s="8"/>
      <c r="P511" s="143">
        <v>131784</v>
      </c>
      <c r="Q511" s="143">
        <v>131784</v>
      </c>
      <c r="R511" s="8"/>
      <c r="S511" s="8"/>
      <c r="T511" s="8"/>
      <c r="U511" s="8"/>
      <c r="V511" s="240"/>
      <c r="X511" s="220"/>
      <c r="Y511" s="266"/>
      <c r="Z511" s="266"/>
      <c r="AC511" s="5"/>
      <c r="AD511" s="5"/>
      <c r="AE511" s="5"/>
    </row>
    <row r="512" spans="1:31" hidden="1" outlineLevel="1" x14ac:dyDescent="0.2">
      <c r="A512" s="137">
        <v>3646</v>
      </c>
      <c r="B512" s="142" t="str">
        <f t="shared" si="234"/>
        <v>TWU</v>
      </c>
      <c r="C512" s="239"/>
      <c r="D512" s="240"/>
      <c r="E512" s="240"/>
      <c r="F512" s="143">
        <v>0</v>
      </c>
      <c r="G512" s="240"/>
      <c r="H512" s="240"/>
      <c r="I512" s="8">
        <f t="shared" si="232"/>
        <v>0</v>
      </c>
      <c r="J512" s="148">
        <f t="shared" si="233"/>
        <v>0</v>
      </c>
      <c r="L512" s="8"/>
      <c r="M512" s="8"/>
      <c r="N512" s="8"/>
      <c r="O512" s="8"/>
      <c r="P512" s="143">
        <v>0</v>
      </c>
      <c r="Q512" s="143">
        <v>0</v>
      </c>
      <c r="R512" s="8"/>
      <c r="S512" s="8"/>
      <c r="T512" s="8"/>
      <c r="U512" s="8"/>
      <c r="V512" s="240"/>
      <c r="X512" s="220"/>
      <c r="Y512" s="266"/>
      <c r="Z512" s="266"/>
      <c r="AC512" s="5"/>
      <c r="AD512" s="5"/>
      <c r="AE512" s="5"/>
    </row>
    <row r="513" spans="1:31" hidden="1" outlineLevel="1" x14ac:dyDescent="0.2">
      <c r="A513" s="137">
        <v>3581</v>
      </c>
      <c r="B513" s="142" t="str">
        <f t="shared" si="234"/>
        <v>Lamar</v>
      </c>
      <c r="C513" s="239"/>
      <c r="D513" s="240"/>
      <c r="E513" s="240"/>
      <c r="F513" s="143">
        <v>0</v>
      </c>
      <c r="G513" s="240"/>
      <c r="H513" s="240"/>
      <c r="I513" s="8">
        <f t="shared" si="232"/>
        <v>0</v>
      </c>
      <c r="J513" s="148">
        <f t="shared" si="233"/>
        <v>0</v>
      </c>
      <c r="L513" s="8"/>
      <c r="M513" s="8"/>
      <c r="N513" s="8"/>
      <c r="O513" s="8"/>
      <c r="P513" s="143">
        <v>0</v>
      </c>
      <c r="Q513" s="143">
        <v>0</v>
      </c>
      <c r="R513" s="8"/>
      <c r="S513" s="8"/>
      <c r="T513" s="8"/>
      <c r="U513" s="8"/>
      <c r="V513" s="240"/>
      <c r="X513" s="220"/>
      <c r="Y513" s="266"/>
      <c r="Z513" s="266"/>
      <c r="AC513" s="5"/>
      <c r="AD513" s="5"/>
      <c r="AE513" s="5"/>
    </row>
    <row r="514" spans="1:31" hidden="1" outlineLevel="1" x14ac:dyDescent="0.2">
      <c r="A514" s="137">
        <v>3606</v>
      </c>
      <c r="B514" s="142" t="str">
        <f t="shared" si="234"/>
        <v>Sam Houston</v>
      </c>
      <c r="C514" s="239"/>
      <c r="D514" s="240"/>
      <c r="E514" s="240"/>
      <c r="F514" s="143">
        <v>173770</v>
      </c>
      <c r="G514" s="240"/>
      <c r="H514" s="240"/>
      <c r="I514" s="8">
        <f t="shared" si="232"/>
        <v>0</v>
      </c>
      <c r="J514" s="148">
        <f t="shared" si="233"/>
        <v>0</v>
      </c>
      <c r="L514" s="8"/>
      <c r="M514" s="8"/>
      <c r="N514" s="8"/>
      <c r="O514" s="8"/>
      <c r="P514" s="143">
        <v>86885</v>
      </c>
      <c r="Q514" s="143">
        <v>86885</v>
      </c>
      <c r="R514" s="8"/>
      <c r="S514" s="8"/>
      <c r="T514" s="8"/>
      <c r="U514" s="8"/>
      <c r="V514" s="240"/>
      <c r="X514" s="220"/>
      <c r="Y514" s="266"/>
      <c r="Z514" s="266"/>
      <c r="AC514" s="5"/>
      <c r="AD514" s="5"/>
      <c r="AE514" s="5"/>
    </row>
    <row r="515" spans="1:31" hidden="1" outlineLevel="1" x14ac:dyDescent="0.2">
      <c r="A515" s="137">
        <v>3615</v>
      </c>
      <c r="B515" s="142" t="str">
        <f t="shared" si="234"/>
        <v>TXST</v>
      </c>
      <c r="C515" s="239"/>
      <c r="D515" s="240"/>
      <c r="E515" s="240"/>
      <c r="F515" s="143">
        <v>2727308</v>
      </c>
      <c r="G515" s="240"/>
      <c r="H515" s="240"/>
      <c r="I515" s="8">
        <f t="shared" si="232"/>
        <v>-169306</v>
      </c>
      <c r="J515" s="148">
        <f t="shared" si="233"/>
        <v>-6.2078063790374977E-2</v>
      </c>
      <c r="L515" s="8"/>
      <c r="M515" s="8"/>
      <c r="N515" s="8"/>
      <c r="O515" s="8"/>
      <c r="P515" s="143">
        <v>1279001</v>
      </c>
      <c r="Q515" s="143">
        <v>1279001</v>
      </c>
      <c r="R515" s="8"/>
      <c r="S515" s="8"/>
      <c r="T515" s="8"/>
      <c r="U515" s="8"/>
      <c r="V515" s="240"/>
      <c r="X515" s="220"/>
      <c r="Y515" s="266"/>
      <c r="Z515" s="266"/>
      <c r="AC515" s="5"/>
      <c r="AD515" s="5"/>
      <c r="AE515" s="5"/>
    </row>
    <row r="516" spans="1:31" hidden="1" outlineLevel="1" x14ac:dyDescent="0.2">
      <c r="A516" s="137">
        <v>3625</v>
      </c>
      <c r="B516" s="142" t="str">
        <f t="shared" si="234"/>
        <v>Sul Ross</v>
      </c>
      <c r="C516" s="239"/>
      <c r="D516" s="240"/>
      <c r="E516" s="240"/>
      <c r="F516" s="143">
        <v>226600</v>
      </c>
      <c r="G516" s="240"/>
      <c r="H516" s="240"/>
      <c r="I516" s="8">
        <f t="shared" si="232"/>
        <v>9808</v>
      </c>
      <c r="J516" s="148">
        <f t="shared" si="233"/>
        <v>4.3283318623124449E-2</v>
      </c>
      <c r="L516" s="8"/>
      <c r="M516" s="8"/>
      <c r="N516" s="8"/>
      <c r="O516" s="8"/>
      <c r="P516" s="143">
        <v>118204</v>
      </c>
      <c r="Q516" s="143">
        <v>118204</v>
      </c>
      <c r="R516" s="8"/>
      <c r="S516" s="8"/>
      <c r="T516" s="8"/>
      <c r="U516" s="8"/>
      <c r="V516" s="240"/>
      <c r="X516" s="220"/>
      <c r="Y516" s="266"/>
      <c r="Z516" s="266"/>
      <c r="AC516" s="5"/>
      <c r="AD516" s="5"/>
      <c r="AE516" s="5"/>
    </row>
    <row r="517" spans="1:31" ht="15" hidden="1" outlineLevel="1" thickBot="1" x14ac:dyDescent="0.25">
      <c r="A517" s="149">
        <v>20</v>
      </c>
      <c r="B517" s="129" t="str">
        <f t="shared" si="234"/>
        <v>Sul Ross-Rio Grande</v>
      </c>
      <c r="C517" s="241"/>
      <c r="D517" s="242"/>
      <c r="E517" s="242"/>
      <c r="F517" s="150">
        <v>0</v>
      </c>
      <c r="G517" s="242"/>
      <c r="H517" s="242"/>
      <c r="I517" s="151">
        <f t="shared" si="232"/>
        <v>0</v>
      </c>
      <c r="J517" s="152">
        <f t="shared" si="233"/>
        <v>0</v>
      </c>
      <c r="L517" s="151"/>
      <c r="M517" s="151"/>
      <c r="N517" s="151"/>
      <c r="O517" s="151"/>
      <c r="P517" s="150">
        <v>0</v>
      </c>
      <c r="Q517" s="150">
        <v>0</v>
      </c>
      <c r="R517" s="151"/>
      <c r="S517" s="151"/>
      <c r="T517" s="151"/>
      <c r="U517" s="151"/>
      <c r="V517" s="140"/>
      <c r="X517" s="220"/>
      <c r="Y517" s="266"/>
      <c r="Z517" s="266"/>
      <c r="AC517" s="5"/>
      <c r="AD517" s="5"/>
      <c r="AE517" s="5"/>
    </row>
    <row r="518" spans="1:31" ht="15" hidden="1" outlineLevel="1" thickBot="1" x14ac:dyDescent="0.25">
      <c r="A518" s="138"/>
      <c r="B518" s="139" t="str">
        <f t="shared" si="234"/>
        <v>TOTAL</v>
      </c>
      <c r="C518" s="140"/>
      <c r="D518" s="140"/>
      <c r="E518" s="140"/>
      <c r="F518" s="140">
        <f>SUM(F481:F517)</f>
        <v>59671532</v>
      </c>
      <c r="G518" s="140"/>
      <c r="H518" s="140"/>
      <c r="I518" s="140">
        <f t="shared" si="232"/>
        <v>4054856</v>
      </c>
      <c r="J518" s="141">
        <f t="shared" si="233"/>
        <v>6.7952939435173207E-2</v>
      </c>
      <c r="L518" s="140"/>
      <c r="M518" s="140"/>
      <c r="N518" s="140"/>
      <c r="O518" s="140"/>
      <c r="P518" s="140">
        <f>SUM(P481:P517)</f>
        <v>31863194</v>
      </c>
      <c r="Q518" s="140">
        <f>SUM(Q481:Q517)</f>
        <v>31863194</v>
      </c>
      <c r="R518" s="140"/>
      <c r="S518" s="140"/>
      <c r="T518" s="140"/>
      <c r="U518" s="140"/>
      <c r="V518" s="240"/>
      <c r="X518" s="220"/>
      <c r="Y518" s="266"/>
      <c r="Z518" s="266"/>
      <c r="AC518" s="5"/>
      <c r="AD518" s="5"/>
      <c r="AE518" s="5"/>
    </row>
    <row r="519" spans="1:31" hidden="1" outlineLevel="1" x14ac:dyDescent="0.2">
      <c r="A519" s="136">
        <v>9225</v>
      </c>
      <c r="B519" s="145" t="str">
        <f t="shared" si="234"/>
        <v>TSTC-Harlingen</v>
      </c>
      <c r="C519" s="243"/>
      <c r="D519" s="244"/>
      <c r="E519" s="244"/>
      <c r="F519" s="146">
        <v>0</v>
      </c>
      <c r="G519" s="244"/>
      <c r="H519" s="244"/>
      <c r="I519" s="47">
        <f t="shared" si="232"/>
        <v>0</v>
      </c>
      <c r="J519" s="147">
        <f t="shared" si="233"/>
        <v>0</v>
      </c>
      <c r="L519" s="47"/>
      <c r="M519" s="47"/>
      <c r="N519" s="47"/>
      <c r="O519" s="47"/>
      <c r="P519" s="146">
        <v>0</v>
      </c>
      <c r="Q519" s="146">
        <v>0</v>
      </c>
      <c r="R519" s="47"/>
      <c r="S519" s="47"/>
      <c r="T519" s="47"/>
      <c r="U519" s="47"/>
      <c r="V519" s="240"/>
      <c r="X519" s="220"/>
      <c r="Y519" s="266"/>
      <c r="Z519" s="266"/>
      <c r="AC519" s="5"/>
      <c r="AD519" s="5"/>
      <c r="AE519" s="5"/>
    </row>
    <row r="520" spans="1:31" hidden="1" outlineLevel="1" x14ac:dyDescent="0.2">
      <c r="A520" s="137">
        <v>9932</v>
      </c>
      <c r="B520" s="142" t="str">
        <f t="shared" si="234"/>
        <v>TSTC-West Tx</v>
      </c>
      <c r="C520" s="239"/>
      <c r="D520" s="240"/>
      <c r="E520" s="240"/>
      <c r="F520" s="143">
        <v>0</v>
      </c>
      <c r="G520" s="240"/>
      <c r="H520" s="240"/>
      <c r="I520" s="8">
        <f t="shared" si="232"/>
        <v>0</v>
      </c>
      <c r="J520" s="148">
        <f t="shared" si="233"/>
        <v>0</v>
      </c>
      <c r="L520" s="8"/>
      <c r="M520" s="8"/>
      <c r="N520" s="8"/>
      <c r="O520" s="8"/>
      <c r="P520" s="143">
        <v>0</v>
      </c>
      <c r="Q520" s="143">
        <v>0</v>
      </c>
      <c r="R520" s="8"/>
      <c r="S520" s="8"/>
      <c r="T520" s="8"/>
      <c r="U520" s="8"/>
      <c r="V520" s="240"/>
      <c r="X520" s="220"/>
      <c r="Y520" s="266"/>
      <c r="Z520" s="266"/>
      <c r="AC520" s="5"/>
      <c r="AD520" s="5"/>
      <c r="AE520" s="5"/>
    </row>
    <row r="521" spans="1:31" hidden="1" outlineLevel="1" x14ac:dyDescent="0.2">
      <c r="A521" s="137">
        <v>33965</v>
      </c>
      <c r="B521" s="142" t="str">
        <f t="shared" si="234"/>
        <v>TSTC-Marshall</v>
      </c>
      <c r="C521" s="239"/>
      <c r="D521" s="240"/>
      <c r="E521" s="240"/>
      <c r="F521" s="143">
        <v>0</v>
      </c>
      <c r="G521" s="240"/>
      <c r="H521" s="240"/>
      <c r="I521" s="8">
        <f t="shared" si="232"/>
        <v>0</v>
      </c>
      <c r="J521" s="148">
        <f t="shared" si="233"/>
        <v>0</v>
      </c>
      <c r="L521" s="8"/>
      <c r="M521" s="8"/>
      <c r="N521" s="8"/>
      <c r="O521" s="8"/>
      <c r="P521" s="143">
        <v>0</v>
      </c>
      <c r="Q521" s="143">
        <v>0</v>
      </c>
      <c r="R521" s="8"/>
      <c r="S521" s="8"/>
      <c r="T521" s="8"/>
      <c r="U521" s="8"/>
      <c r="V521" s="240"/>
      <c r="X521" s="220"/>
      <c r="Y521" s="266"/>
      <c r="Z521" s="266"/>
      <c r="AC521" s="5"/>
      <c r="AD521" s="5"/>
      <c r="AE521" s="5"/>
    </row>
    <row r="522" spans="1:31" hidden="1" outlineLevel="1" x14ac:dyDescent="0.2">
      <c r="A522" s="137">
        <v>3634</v>
      </c>
      <c r="B522" s="142" t="str">
        <f t="shared" si="234"/>
        <v>TSTC-Waco</v>
      </c>
      <c r="C522" s="239"/>
      <c r="D522" s="240"/>
      <c r="E522" s="240"/>
      <c r="F522" s="143">
        <v>0</v>
      </c>
      <c r="G522" s="240"/>
      <c r="H522" s="240"/>
      <c r="I522" s="8">
        <f t="shared" si="232"/>
        <v>0</v>
      </c>
      <c r="J522" s="148">
        <f t="shared" si="233"/>
        <v>0</v>
      </c>
      <c r="L522" s="8"/>
      <c r="M522" s="8"/>
      <c r="N522" s="8"/>
      <c r="O522" s="8"/>
      <c r="P522" s="143">
        <v>0</v>
      </c>
      <c r="Q522" s="143">
        <v>0</v>
      </c>
      <c r="R522" s="8"/>
      <c r="S522" s="8"/>
      <c r="T522" s="8"/>
      <c r="U522" s="8"/>
      <c r="V522" s="240"/>
      <c r="X522" s="220"/>
      <c r="Y522" s="266"/>
      <c r="Z522" s="266"/>
      <c r="AC522" s="5"/>
      <c r="AD522" s="5"/>
      <c r="AE522" s="5"/>
    </row>
    <row r="523" spans="1:31" hidden="1" outlineLevel="1" x14ac:dyDescent="0.2">
      <c r="A523" s="137">
        <v>203634</v>
      </c>
      <c r="B523" s="142" t="str">
        <f t="shared" ref="B523:B528" si="235">B62</f>
        <v>TSTC-Fort Bend</v>
      </c>
      <c r="C523" s="239"/>
      <c r="D523" s="240"/>
      <c r="E523" s="240"/>
      <c r="F523" s="143">
        <v>0</v>
      </c>
      <c r="G523" s="240"/>
      <c r="H523" s="240"/>
      <c r="I523" s="8">
        <f t="shared" si="232"/>
        <v>0</v>
      </c>
      <c r="J523" s="148">
        <f t="shared" si="233"/>
        <v>0</v>
      </c>
      <c r="L523" s="8"/>
      <c r="M523" s="8"/>
      <c r="N523" s="8"/>
      <c r="O523" s="8"/>
      <c r="P523" s="143">
        <v>0</v>
      </c>
      <c r="Q523" s="143">
        <v>0</v>
      </c>
      <c r="R523" s="8"/>
      <c r="S523" s="8"/>
      <c r="T523" s="8"/>
      <c r="U523" s="8"/>
      <c r="V523" s="240"/>
      <c r="X523" s="220"/>
      <c r="Y523" s="266"/>
      <c r="Z523" s="266"/>
      <c r="AC523" s="5"/>
      <c r="AD523" s="5"/>
      <c r="AE523" s="5"/>
    </row>
    <row r="524" spans="1:31" hidden="1" outlineLevel="1" x14ac:dyDescent="0.2">
      <c r="A524" s="137">
        <v>133965</v>
      </c>
      <c r="B524" s="142" t="str">
        <f t="shared" si="235"/>
        <v>TSTC-North Texas</v>
      </c>
      <c r="C524" s="239"/>
      <c r="D524" s="240"/>
      <c r="E524" s="240"/>
      <c r="F524" s="143">
        <v>0</v>
      </c>
      <c r="G524" s="240"/>
      <c r="H524" s="240"/>
      <c r="I524" s="8">
        <f t="shared" si="232"/>
        <v>0</v>
      </c>
      <c r="J524" s="148">
        <f t="shared" si="233"/>
        <v>0</v>
      </c>
      <c r="L524" s="8"/>
      <c r="M524" s="8"/>
      <c r="N524" s="8"/>
      <c r="O524" s="8"/>
      <c r="P524" s="143">
        <v>0</v>
      </c>
      <c r="Q524" s="143">
        <v>0</v>
      </c>
      <c r="R524" s="8"/>
      <c r="S524" s="8"/>
      <c r="T524" s="8"/>
      <c r="U524" s="8"/>
      <c r="V524" s="240"/>
      <c r="X524" s="220"/>
      <c r="Y524" s="266"/>
      <c r="Z524" s="266"/>
      <c r="AC524" s="5"/>
      <c r="AD524" s="5"/>
      <c r="AE524" s="5"/>
    </row>
    <row r="525" spans="1:31" hidden="1" outlineLevel="1" x14ac:dyDescent="0.2">
      <c r="A525" s="137">
        <v>36273</v>
      </c>
      <c r="B525" s="142" t="str">
        <f t="shared" si="235"/>
        <v>Lamar-IOT</v>
      </c>
      <c r="C525" s="239"/>
      <c r="D525" s="240"/>
      <c r="E525" s="240"/>
      <c r="F525" s="143">
        <v>0</v>
      </c>
      <c r="G525" s="240"/>
      <c r="H525" s="240"/>
      <c r="I525" s="8">
        <f t="shared" si="232"/>
        <v>0</v>
      </c>
      <c r="J525" s="148">
        <f t="shared" si="233"/>
        <v>0</v>
      </c>
      <c r="L525" s="8"/>
      <c r="M525" s="8"/>
      <c r="N525" s="8"/>
      <c r="O525" s="8"/>
      <c r="P525" s="143">
        <v>0</v>
      </c>
      <c r="Q525" s="143">
        <v>0</v>
      </c>
      <c r="R525" s="8"/>
      <c r="S525" s="8"/>
      <c r="T525" s="8"/>
      <c r="U525" s="8"/>
      <c r="V525" s="240"/>
    </row>
    <row r="526" spans="1:31" hidden="1" outlineLevel="1" x14ac:dyDescent="0.2">
      <c r="A526" s="137">
        <v>23582</v>
      </c>
      <c r="B526" s="142" t="str">
        <f t="shared" si="235"/>
        <v>Lamar-Orange</v>
      </c>
      <c r="C526" s="239"/>
      <c r="D526" s="240"/>
      <c r="E526" s="240"/>
      <c r="F526" s="143">
        <v>0</v>
      </c>
      <c r="G526" s="240"/>
      <c r="H526" s="240"/>
      <c r="I526" s="8">
        <f t="shared" si="232"/>
        <v>0</v>
      </c>
      <c r="J526" s="148">
        <f t="shared" si="233"/>
        <v>0</v>
      </c>
      <c r="L526" s="8"/>
      <c r="M526" s="8"/>
      <c r="N526" s="8"/>
      <c r="O526" s="8"/>
      <c r="P526" s="143">
        <v>0</v>
      </c>
      <c r="Q526" s="143">
        <v>0</v>
      </c>
      <c r="R526" s="8"/>
      <c r="S526" s="8"/>
      <c r="T526" s="8"/>
      <c r="U526" s="8"/>
      <c r="V526" s="240"/>
    </row>
    <row r="527" spans="1:31" ht="15" hidden="1" outlineLevel="1" thickBot="1" x14ac:dyDescent="0.25">
      <c r="A527" s="149">
        <v>23485</v>
      </c>
      <c r="B527" s="129" t="str">
        <f t="shared" si="235"/>
        <v>Lamar-Port Arthur</v>
      </c>
      <c r="C527" s="241"/>
      <c r="D527" s="242"/>
      <c r="E527" s="242"/>
      <c r="F527" s="150">
        <v>0</v>
      </c>
      <c r="G527" s="242"/>
      <c r="H527" s="242"/>
      <c r="I527" s="151">
        <f t="shared" si="232"/>
        <v>0</v>
      </c>
      <c r="J527" s="152">
        <f t="shared" si="233"/>
        <v>0</v>
      </c>
      <c r="L527" s="151"/>
      <c r="M527" s="151"/>
      <c r="N527" s="151"/>
      <c r="O527" s="151"/>
      <c r="P527" s="150">
        <v>0</v>
      </c>
      <c r="Q527" s="150">
        <v>0</v>
      </c>
      <c r="R527" s="151"/>
      <c r="S527" s="151"/>
      <c r="T527" s="151"/>
      <c r="U527" s="151"/>
      <c r="V527" s="140"/>
    </row>
    <row r="528" spans="1:31" hidden="1" outlineLevel="1" x14ac:dyDescent="0.2">
      <c r="A528" s="138"/>
      <c r="B528" s="139" t="str">
        <f t="shared" si="235"/>
        <v>TOTAL</v>
      </c>
      <c r="C528" s="140"/>
      <c r="D528" s="140"/>
      <c r="E528" s="140"/>
      <c r="F528" s="140">
        <f>SUM(F519:F527)</f>
        <v>0</v>
      </c>
      <c r="G528" s="140"/>
      <c r="H528" s="140"/>
      <c r="I528" s="140">
        <f t="shared" si="232"/>
        <v>0</v>
      </c>
      <c r="J528" s="141">
        <f t="shared" si="233"/>
        <v>0</v>
      </c>
      <c r="L528" s="140"/>
      <c r="M528" s="140"/>
      <c r="N528" s="140"/>
      <c r="O528" s="140"/>
      <c r="P528" s="140">
        <f>SUM(P519:P527)</f>
        <v>0</v>
      </c>
      <c r="Q528" s="140">
        <f>SUM(Q519:Q527)</f>
        <v>0</v>
      </c>
      <c r="R528" s="140"/>
      <c r="S528" s="140"/>
      <c r="T528" s="140"/>
      <c r="U528" s="140"/>
    </row>
    <row r="529" collapsed="1" x14ac:dyDescent="0.2"/>
  </sheetData>
  <mergeCells count="47">
    <mergeCell ref="A189:J189"/>
    <mergeCell ref="A3:B3"/>
    <mergeCell ref="A5:B5"/>
    <mergeCell ref="A6:B6"/>
    <mergeCell ref="A7:B7"/>
    <mergeCell ref="A17:B17"/>
    <mergeCell ref="A13:B13"/>
    <mergeCell ref="A4:J4"/>
    <mergeCell ref="A149:J149"/>
    <mergeCell ref="A15:B15"/>
    <mergeCell ref="A16:B16"/>
    <mergeCell ref="A19:J19"/>
    <mergeCell ref="A69:J69"/>
    <mergeCell ref="A11:B11"/>
    <mergeCell ref="A12:B12"/>
    <mergeCell ref="A14:B14"/>
    <mergeCell ref="L480:U480"/>
    <mergeCell ref="A330:J330"/>
    <mergeCell ref="A380:J380"/>
    <mergeCell ref="A430:J430"/>
    <mergeCell ref="A480:J480"/>
    <mergeCell ref="L330:U330"/>
    <mergeCell ref="L380:U380"/>
    <mergeCell ref="L69:U69"/>
    <mergeCell ref="A9:B9"/>
    <mergeCell ref="A10:B10"/>
    <mergeCell ref="AA3:AB3"/>
    <mergeCell ref="L430:U430"/>
    <mergeCell ref="A229:J229"/>
    <mergeCell ref="A280:J280"/>
    <mergeCell ref="L189:U189"/>
    <mergeCell ref="A109:J109"/>
    <mergeCell ref="L4:U4"/>
    <mergeCell ref="L229:U229"/>
    <mergeCell ref="L280:U280"/>
    <mergeCell ref="L149:U149"/>
    <mergeCell ref="L19:U19"/>
    <mergeCell ref="L109:U109"/>
    <mergeCell ref="A8:B8"/>
    <mergeCell ref="AF272:AO274"/>
    <mergeCell ref="AD3:AE3"/>
    <mergeCell ref="X109:Y109"/>
    <mergeCell ref="AA109:AB109"/>
    <mergeCell ref="AD109:AE109"/>
    <mergeCell ref="X19:Y19"/>
    <mergeCell ref="AA19:AB19"/>
    <mergeCell ref="AD19:AE19"/>
  </mergeCells>
  <pageMargins left="0.17" right="0" top="0.46" bottom="0.4" header="0" footer="0.17"/>
  <pageSetup scale="62" fitToHeight="0" orientation="portrait" r:id="rId1"/>
  <headerFooter alignWithMargins="0">
    <oddFooter>Prepared by Paul Turcotte &amp;D&amp;RPage &amp;P</oddFooter>
  </headerFooter>
  <rowBreaks count="5" manualBreakCount="5">
    <brk id="18" max="16383" man="1"/>
    <brk id="108" max="16383" man="1"/>
    <brk id="148" max="16383" man="1"/>
    <brk id="228" max="16383" man="1"/>
    <brk id="279" max="16383" man="1"/>
  </rowBreaks>
  <ignoredErrors>
    <ignoredError sqref="D64:D66 F267:H267 F318:I318 D57:D61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3">
    <tabColor theme="3"/>
    <pageSetUpPr fitToPage="1"/>
  </sheetPr>
  <dimension ref="A1:AG111"/>
  <sheetViews>
    <sheetView showGridLines="0" zoomScale="85" zoomScaleNormal="85" workbookViewId="0"/>
  </sheetViews>
  <sheetFormatPr defaultColWidth="10" defaultRowHeight="14.25" outlineLevelRow="2" outlineLevelCol="1" x14ac:dyDescent="0.2"/>
  <cols>
    <col min="1" max="1" width="61.42578125" style="254" bestFit="1" customWidth="1"/>
    <col min="2" max="2" width="11.5703125" style="254" customWidth="1"/>
    <col min="3" max="3" width="13.85546875" style="255" customWidth="1" outlineLevel="1"/>
    <col min="4" max="6" width="13.85546875" style="254" customWidth="1" outlineLevel="1"/>
    <col min="7" max="7" width="16.42578125" style="254" bestFit="1" customWidth="1"/>
    <col min="8" max="9" width="14" style="53" customWidth="1"/>
    <col min="10" max="11" width="15.140625" style="53" bestFit="1" customWidth="1"/>
    <col min="12" max="12" width="14.85546875" style="53" bestFit="1" customWidth="1"/>
    <col min="13" max="14" width="15.140625" style="53" bestFit="1" customWidth="1"/>
    <col min="15" max="16" width="14.85546875" style="53" bestFit="1" customWidth="1"/>
    <col min="17" max="17" width="11.42578125" style="53" bestFit="1" customWidth="1"/>
    <col min="18" max="19" width="12.5703125" style="53" bestFit="1" customWidth="1"/>
    <col min="20" max="20" width="16.42578125" style="53" customWidth="1"/>
    <col min="21" max="21" width="3.85546875" style="53" customWidth="1"/>
    <col min="22" max="23" width="11.42578125" style="53" bestFit="1" customWidth="1"/>
    <col min="24" max="25" width="12.5703125" style="53" bestFit="1" customWidth="1"/>
    <col min="26" max="26" width="16.42578125" style="53" customWidth="1"/>
    <col min="27" max="27" width="2.5703125" style="53" customWidth="1"/>
    <col min="28" max="28" width="11.5703125" style="53" bestFit="1" customWidth="1"/>
    <col min="29" max="29" width="11.42578125" style="53" bestFit="1" customWidth="1"/>
    <col min="30" max="31" width="12.5703125" style="53" bestFit="1" customWidth="1"/>
    <col min="32" max="32" width="18" style="53" customWidth="1"/>
    <col min="33" max="33" width="3" style="53" customWidth="1"/>
    <col min="34" max="16384" width="10" style="53"/>
  </cols>
  <sheetData>
    <row r="1" spans="1:33" x14ac:dyDescent="0.2">
      <c r="A1" s="253" t="str">
        <f>Summary!A1</f>
        <v>General Academic Institutions Basis of Legislative Appropriations - Formula Funding - 2020-2021</v>
      </c>
    </row>
    <row r="2" spans="1:33" x14ac:dyDescent="0.2">
      <c r="A2" s="253" t="s">
        <v>65</v>
      </c>
    </row>
    <row r="4" spans="1:33" ht="28.5" x14ac:dyDescent="0.2">
      <c r="A4" s="756" t="s">
        <v>66</v>
      </c>
      <c r="B4" s="757"/>
      <c r="C4" s="314" t="s">
        <v>146</v>
      </c>
      <c r="D4" s="314" t="s">
        <v>147</v>
      </c>
      <c r="E4" s="314" t="s">
        <v>148</v>
      </c>
      <c r="F4" s="314" t="s">
        <v>177</v>
      </c>
      <c r="G4" s="314" t="s">
        <v>232</v>
      </c>
      <c r="H4" s="314" t="s">
        <v>292</v>
      </c>
      <c r="I4" s="314" t="s">
        <v>338</v>
      </c>
      <c r="O4" s="54"/>
      <c r="AG4" s="54"/>
    </row>
    <row r="5" spans="1:33" x14ac:dyDescent="0.2">
      <c r="A5" s="758"/>
      <c r="B5" s="759"/>
      <c r="C5" s="315" t="s">
        <v>3</v>
      </c>
      <c r="D5" s="315" t="s">
        <v>3</v>
      </c>
      <c r="E5" s="315" t="s">
        <v>3</v>
      </c>
      <c r="F5" s="315" t="s">
        <v>3</v>
      </c>
      <c r="G5" s="315" t="s">
        <v>3</v>
      </c>
      <c r="H5" s="315" t="s">
        <v>3</v>
      </c>
      <c r="I5" s="315" t="s">
        <v>3</v>
      </c>
      <c r="O5" s="54"/>
      <c r="AG5" s="54"/>
    </row>
    <row r="6" spans="1:33" x14ac:dyDescent="0.2">
      <c r="A6" s="760"/>
      <c r="B6" s="761"/>
      <c r="C6" s="315">
        <v>2005</v>
      </c>
      <c r="D6" s="315">
        <v>2007</v>
      </c>
      <c r="E6" s="315">
        <v>2009</v>
      </c>
      <c r="F6" s="315">
        <v>2011</v>
      </c>
      <c r="G6" s="315">
        <v>2013</v>
      </c>
      <c r="H6" s="315">
        <v>2015</v>
      </c>
      <c r="I6" s="315">
        <v>2017</v>
      </c>
      <c r="Y6" s="55"/>
    </row>
    <row r="7" spans="1:33" x14ac:dyDescent="0.2">
      <c r="A7" s="256" t="s">
        <v>212</v>
      </c>
      <c r="B7" s="257" t="s">
        <v>44</v>
      </c>
      <c r="C7" s="440">
        <v>2499802</v>
      </c>
      <c r="D7" s="440">
        <v>2521935</v>
      </c>
      <c r="E7" s="440">
        <v>2818800</v>
      </c>
      <c r="F7" s="440">
        <v>2619810</v>
      </c>
      <c r="G7" s="440">
        <v>2528202</v>
      </c>
      <c r="H7" s="440">
        <v>2700000</v>
      </c>
      <c r="I7" s="381">
        <v>2718900</v>
      </c>
      <c r="Y7" s="56"/>
    </row>
    <row r="8" spans="1:33" ht="28.5" x14ac:dyDescent="0.2">
      <c r="A8" s="256" t="s">
        <v>213</v>
      </c>
      <c r="B8" s="257" t="s">
        <v>43</v>
      </c>
      <c r="C8" s="258">
        <v>348631</v>
      </c>
      <c r="D8" s="258">
        <v>0</v>
      </c>
      <c r="E8" s="258">
        <v>0</v>
      </c>
      <c r="F8" s="258">
        <v>0</v>
      </c>
      <c r="G8" s="258">
        <v>0</v>
      </c>
      <c r="H8" s="258">
        <v>0</v>
      </c>
      <c r="I8" s="260">
        <v>0</v>
      </c>
      <c r="Y8" s="56"/>
    </row>
    <row r="9" spans="1:33" x14ac:dyDescent="0.2">
      <c r="A9" s="256" t="s">
        <v>52</v>
      </c>
      <c r="B9" s="257" t="s">
        <v>42</v>
      </c>
      <c r="C9" s="258">
        <v>868301</v>
      </c>
      <c r="D9" s="258">
        <v>1984892</v>
      </c>
      <c r="E9" s="258">
        <v>2414493.6800000002</v>
      </c>
      <c r="F9" s="258">
        <v>2715370.2</v>
      </c>
      <c r="G9" s="258">
        <v>2408238</v>
      </c>
      <c r="H9" s="258">
        <v>4269924.72</v>
      </c>
      <c r="I9" s="24">
        <v>4482964</v>
      </c>
      <c r="Y9" s="56"/>
    </row>
    <row r="10" spans="1:33" x14ac:dyDescent="0.2">
      <c r="A10" s="256" t="s">
        <v>214</v>
      </c>
      <c r="B10" s="257" t="s">
        <v>41</v>
      </c>
      <c r="C10" s="258">
        <v>267300</v>
      </c>
      <c r="D10" s="258">
        <v>253800</v>
      </c>
      <c r="E10" s="258">
        <v>334800</v>
      </c>
      <c r="F10" s="258">
        <v>583200</v>
      </c>
      <c r="G10" s="258">
        <v>486000</v>
      </c>
      <c r="H10" s="258">
        <v>429300</v>
      </c>
      <c r="I10" s="24">
        <v>388800</v>
      </c>
      <c r="Y10" s="56"/>
    </row>
    <row r="11" spans="1:33" ht="28.5" x14ac:dyDescent="0.2">
      <c r="A11" s="256" t="s">
        <v>207</v>
      </c>
      <c r="B11" s="257" t="s">
        <v>40</v>
      </c>
      <c r="C11" s="258">
        <v>25562</v>
      </c>
      <c r="D11" s="258">
        <v>0</v>
      </c>
      <c r="E11" s="258">
        <v>0</v>
      </c>
      <c r="F11" s="258">
        <v>0</v>
      </c>
      <c r="G11" s="258">
        <v>0</v>
      </c>
      <c r="H11" s="258">
        <v>0</v>
      </c>
      <c r="I11" s="260">
        <v>0</v>
      </c>
      <c r="Y11" s="56"/>
    </row>
    <row r="12" spans="1:33" x14ac:dyDescent="0.2">
      <c r="A12" s="256" t="s">
        <v>145</v>
      </c>
      <c r="B12" s="257" t="s">
        <v>39</v>
      </c>
      <c r="C12" s="258">
        <v>64164</v>
      </c>
      <c r="D12" s="258">
        <v>153022</v>
      </c>
      <c r="E12" s="258">
        <v>169726.05</v>
      </c>
      <c r="F12" s="258">
        <v>204538.26</v>
      </c>
      <c r="G12" s="258">
        <v>134882</v>
      </c>
      <c r="H12" s="258">
        <v>210142.58</v>
      </c>
      <c r="I12" s="24">
        <v>200420</v>
      </c>
      <c r="Y12" s="56"/>
    </row>
    <row r="13" spans="1:33" x14ac:dyDescent="0.2">
      <c r="A13" s="256" t="s">
        <v>51</v>
      </c>
      <c r="B13" s="259" t="s">
        <v>46</v>
      </c>
      <c r="C13" s="260">
        <v>2767102</v>
      </c>
      <c r="D13" s="260">
        <v>2775735</v>
      </c>
      <c r="E13" s="260">
        <v>3153600</v>
      </c>
      <c r="F13" s="260">
        <v>3203010</v>
      </c>
      <c r="G13" s="260">
        <f t="shared" ref="G13:H15" si="0">G7+G10</f>
        <v>3014202</v>
      </c>
      <c r="H13" s="260">
        <f t="shared" si="0"/>
        <v>3129300</v>
      </c>
      <c r="I13" s="260">
        <f>I7+I10</f>
        <v>3107700</v>
      </c>
      <c r="Y13" s="56"/>
    </row>
    <row r="14" spans="1:33" x14ac:dyDescent="0.2">
      <c r="A14" s="256" t="s">
        <v>50</v>
      </c>
      <c r="B14" s="259" t="s">
        <v>46</v>
      </c>
      <c r="C14" s="260">
        <v>374193</v>
      </c>
      <c r="D14" s="260">
        <v>0</v>
      </c>
      <c r="E14" s="260">
        <v>0</v>
      </c>
      <c r="F14" s="260">
        <v>0</v>
      </c>
      <c r="G14" s="260">
        <f t="shared" si="0"/>
        <v>0</v>
      </c>
      <c r="H14" s="260">
        <f t="shared" si="0"/>
        <v>0</v>
      </c>
      <c r="I14" s="260">
        <f>I8+I11</f>
        <v>0</v>
      </c>
      <c r="Y14" s="56"/>
    </row>
    <row r="15" spans="1:33" x14ac:dyDescent="0.2">
      <c r="A15" s="256" t="s">
        <v>49</v>
      </c>
      <c r="B15" s="259" t="s">
        <v>46</v>
      </c>
      <c r="C15" s="260">
        <v>932465</v>
      </c>
      <c r="D15" s="260">
        <v>2137914</v>
      </c>
      <c r="E15" s="260">
        <v>2584219.73</v>
      </c>
      <c r="F15" s="260">
        <v>2919908.46</v>
      </c>
      <c r="G15" s="260">
        <f t="shared" si="0"/>
        <v>2543120</v>
      </c>
      <c r="H15" s="260">
        <f t="shared" si="0"/>
        <v>4480067.3</v>
      </c>
      <c r="I15" s="260">
        <f>I9+I12</f>
        <v>4683384</v>
      </c>
      <c r="Y15" s="56"/>
    </row>
    <row r="16" spans="1:33" x14ac:dyDescent="0.2">
      <c r="A16" s="256" t="s">
        <v>48</v>
      </c>
      <c r="B16" s="259" t="s">
        <v>46</v>
      </c>
      <c r="C16" s="258">
        <v>4073760</v>
      </c>
      <c r="D16" s="258">
        <v>4913649</v>
      </c>
      <c r="E16" s="258">
        <v>5737819.7300000004</v>
      </c>
      <c r="F16" s="258">
        <v>6122918.46</v>
      </c>
      <c r="G16" s="258">
        <f>SUM(G13:G15)</f>
        <v>5557322</v>
      </c>
      <c r="H16" s="258">
        <f>SUM(H13:H15)</f>
        <v>7609367.2999999998</v>
      </c>
      <c r="I16" s="258">
        <f>SUM(I13:I15)</f>
        <v>7791084</v>
      </c>
      <c r="Y16" s="56"/>
    </row>
    <row r="17" spans="1:9" x14ac:dyDescent="0.2">
      <c r="A17" s="256" t="s">
        <v>47</v>
      </c>
      <c r="B17" s="259" t="s">
        <v>46</v>
      </c>
      <c r="C17" s="440">
        <v>3141295</v>
      </c>
      <c r="D17" s="440">
        <v>2775735</v>
      </c>
      <c r="E17" s="440">
        <v>3153600</v>
      </c>
      <c r="F17" s="440">
        <v>3203010</v>
      </c>
      <c r="G17" s="440">
        <f>G13+G14</f>
        <v>3014202</v>
      </c>
      <c r="H17" s="440">
        <f>H13+H14</f>
        <v>3129300</v>
      </c>
      <c r="I17" s="440">
        <f>I13+I14</f>
        <v>3107700</v>
      </c>
    </row>
    <row r="19" spans="1:9" x14ac:dyDescent="0.2">
      <c r="A19" s="261" t="s">
        <v>45</v>
      </c>
    </row>
    <row r="20" spans="1:9" x14ac:dyDescent="0.2">
      <c r="A20" s="261"/>
    </row>
    <row r="21" spans="1:9" ht="28.5" x14ac:dyDescent="0.2">
      <c r="A21" s="316" t="s">
        <v>339</v>
      </c>
      <c r="B21" s="317" t="s">
        <v>28</v>
      </c>
      <c r="C21" s="315" t="s">
        <v>108</v>
      </c>
      <c r="D21" s="315" t="s">
        <v>109</v>
      </c>
      <c r="E21" s="315" t="s">
        <v>101</v>
      </c>
      <c r="F21" s="315" t="s">
        <v>89</v>
      </c>
      <c r="G21" s="314" t="s">
        <v>3</v>
      </c>
      <c r="H21" s="314" t="s">
        <v>121</v>
      </c>
      <c r="I21" s="314" t="s">
        <v>340</v>
      </c>
    </row>
    <row r="22" spans="1:9" x14ac:dyDescent="0.2">
      <c r="A22" s="256" t="s">
        <v>64</v>
      </c>
      <c r="B22" s="262" t="s">
        <v>58</v>
      </c>
      <c r="C22" s="441">
        <v>3568687.77</v>
      </c>
      <c r="D22" s="441">
        <v>1075648</v>
      </c>
      <c r="E22" s="441">
        <v>1557992</v>
      </c>
      <c r="F22" s="441">
        <v>1511308</v>
      </c>
      <c r="G22" s="441">
        <v>946128</v>
      </c>
      <c r="H22" s="441">
        <v>799905</v>
      </c>
      <c r="I22" s="441">
        <f t="shared" ref="I22:I32" si="1">SUM(C22:H22)</f>
        <v>9459668.7699999996</v>
      </c>
    </row>
    <row r="23" spans="1:9" ht="28.5" x14ac:dyDescent="0.2">
      <c r="A23" s="256" t="s">
        <v>208</v>
      </c>
      <c r="B23" s="257" t="s">
        <v>57</v>
      </c>
      <c r="C23" s="442">
        <v>2567550.5</v>
      </c>
      <c r="D23" s="442">
        <v>2151296</v>
      </c>
      <c r="E23" s="442">
        <v>3115987.35</v>
      </c>
      <c r="F23" s="442">
        <v>3022613</v>
      </c>
      <c r="G23" s="264">
        <v>0</v>
      </c>
      <c r="H23" s="442">
        <v>2399714</v>
      </c>
      <c r="I23" s="263">
        <f t="shared" si="1"/>
        <v>13257160.85</v>
      </c>
    </row>
    <row r="24" spans="1:9" x14ac:dyDescent="0.2">
      <c r="A24" s="256" t="s">
        <v>63</v>
      </c>
      <c r="B24" s="257" t="s">
        <v>54</v>
      </c>
      <c r="C24" s="442">
        <v>2823454.12</v>
      </c>
      <c r="D24" s="442">
        <v>5109328</v>
      </c>
      <c r="E24" s="442">
        <v>11030682.75</v>
      </c>
      <c r="F24" s="442">
        <v>10792521</v>
      </c>
      <c r="G24" s="442">
        <v>1640131</v>
      </c>
      <c r="H24" s="442">
        <v>1678998</v>
      </c>
      <c r="I24" s="263">
        <f t="shared" si="1"/>
        <v>33075114.870000001</v>
      </c>
    </row>
    <row r="25" spans="1:9" x14ac:dyDescent="0.2">
      <c r="A25" s="256" t="s">
        <v>62</v>
      </c>
      <c r="B25" s="257" t="s">
        <v>56</v>
      </c>
      <c r="C25" s="442">
        <v>1111157.51</v>
      </c>
      <c r="D25" s="442">
        <v>883894</v>
      </c>
      <c r="E25" s="442">
        <v>1376519</v>
      </c>
      <c r="F25" s="442">
        <v>3951244</v>
      </c>
      <c r="G25" s="442">
        <v>624254</v>
      </c>
      <c r="H25" s="442">
        <v>42566</v>
      </c>
      <c r="I25" s="263">
        <f t="shared" si="1"/>
        <v>7989634.5099999998</v>
      </c>
    </row>
    <row r="26" spans="1:9" ht="28.5" x14ac:dyDescent="0.2">
      <c r="A26" s="256" t="s">
        <v>209</v>
      </c>
      <c r="B26" s="257" t="s">
        <v>55</v>
      </c>
      <c r="C26" s="442">
        <v>484220</v>
      </c>
      <c r="D26" s="442">
        <v>308784</v>
      </c>
      <c r="E26" s="442">
        <v>480880</v>
      </c>
      <c r="F26" s="442">
        <v>2588153</v>
      </c>
      <c r="G26" s="264">
        <v>0</v>
      </c>
      <c r="H26" s="442">
        <v>20232</v>
      </c>
      <c r="I26" s="263">
        <f t="shared" si="1"/>
        <v>3882269</v>
      </c>
    </row>
    <row r="27" spans="1:9" x14ac:dyDescent="0.2">
      <c r="A27" s="256" t="s">
        <v>63</v>
      </c>
      <c r="B27" s="257" t="s">
        <v>54</v>
      </c>
      <c r="C27" s="442">
        <v>482791.75</v>
      </c>
      <c r="D27" s="442">
        <v>733362</v>
      </c>
      <c r="E27" s="442">
        <v>2081807.6</v>
      </c>
      <c r="F27" s="442">
        <v>4627661</v>
      </c>
      <c r="G27" s="442">
        <v>202641</v>
      </c>
      <c r="H27" s="442">
        <v>17059</v>
      </c>
      <c r="I27" s="263">
        <f t="shared" si="1"/>
        <v>8145322.3499999996</v>
      </c>
    </row>
    <row r="28" spans="1:9" x14ac:dyDescent="0.2">
      <c r="A28" s="256" t="s">
        <v>61</v>
      </c>
      <c r="B28" s="256" t="s">
        <v>53</v>
      </c>
      <c r="C28" s="264">
        <f t="shared" ref="C28:H28" si="2">C22+C25</f>
        <v>4679845.28</v>
      </c>
      <c r="D28" s="264">
        <f t="shared" si="2"/>
        <v>1959542</v>
      </c>
      <c r="E28" s="264">
        <f t="shared" si="2"/>
        <v>2934511</v>
      </c>
      <c r="F28" s="264">
        <f t="shared" si="2"/>
        <v>5462552</v>
      </c>
      <c r="G28" s="264">
        <f t="shared" si="2"/>
        <v>1570382</v>
      </c>
      <c r="H28" s="264">
        <f t="shared" si="2"/>
        <v>842471</v>
      </c>
      <c r="I28" s="263">
        <f t="shared" si="1"/>
        <v>17449303.280000001</v>
      </c>
    </row>
    <row r="29" spans="1:9" x14ac:dyDescent="0.2">
      <c r="A29" s="256" t="s">
        <v>210</v>
      </c>
      <c r="B29" s="256" t="s">
        <v>53</v>
      </c>
      <c r="C29" s="264">
        <f t="shared" ref="C29:H29" si="3">C23+C26</f>
        <v>3051770.5</v>
      </c>
      <c r="D29" s="264">
        <f t="shared" si="3"/>
        <v>2460080</v>
      </c>
      <c r="E29" s="264">
        <f t="shared" si="3"/>
        <v>3596867.35</v>
      </c>
      <c r="F29" s="264">
        <f t="shared" si="3"/>
        <v>5610766</v>
      </c>
      <c r="G29" s="264">
        <f t="shared" si="3"/>
        <v>0</v>
      </c>
      <c r="H29" s="264">
        <f t="shared" si="3"/>
        <v>2419946</v>
      </c>
      <c r="I29" s="263">
        <f t="shared" si="1"/>
        <v>17139429.850000001</v>
      </c>
    </row>
    <row r="30" spans="1:9" x14ac:dyDescent="0.2">
      <c r="A30" s="256" t="s">
        <v>60</v>
      </c>
      <c r="B30" s="256" t="s">
        <v>53</v>
      </c>
      <c r="C30" s="264">
        <f t="shared" ref="C30:H30" si="4">C24+C27</f>
        <v>3306245.87</v>
      </c>
      <c r="D30" s="264">
        <f t="shared" si="4"/>
        <v>5842690</v>
      </c>
      <c r="E30" s="264">
        <f t="shared" si="4"/>
        <v>13112490.35</v>
      </c>
      <c r="F30" s="264">
        <f t="shared" si="4"/>
        <v>15420182</v>
      </c>
      <c r="G30" s="264">
        <f t="shared" si="4"/>
        <v>1842772</v>
      </c>
      <c r="H30" s="264">
        <f t="shared" si="4"/>
        <v>1696057</v>
      </c>
      <c r="I30" s="263">
        <f t="shared" si="1"/>
        <v>41220437.219999999</v>
      </c>
    </row>
    <row r="31" spans="1:9" x14ac:dyDescent="0.2">
      <c r="A31" s="256" t="s">
        <v>211</v>
      </c>
      <c r="B31" s="256" t="s">
        <v>53</v>
      </c>
      <c r="C31" s="264">
        <f t="shared" ref="C31:H31" si="5">SUM(C28:C30)</f>
        <v>11037861.65</v>
      </c>
      <c r="D31" s="264">
        <f t="shared" si="5"/>
        <v>10262312</v>
      </c>
      <c r="E31" s="264">
        <f t="shared" si="5"/>
        <v>19643868.699999999</v>
      </c>
      <c r="F31" s="264">
        <f t="shared" si="5"/>
        <v>26493500</v>
      </c>
      <c r="G31" s="264">
        <f t="shared" si="5"/>
        <v>3413154</v>
      </c>
      <c r="H31" s="264">
        <f t="shared" si="5"/>
        <v>4958474</v>
      </c>
      <c r="I31" s="263">
        <f t="shared" si="1"/>
        <v>75809170.349999994</v>
      </c>
    </row>
    <row r="32" spans="1:9" x14ac:dyDescent="0.2">
      <c r="A32" s="256" t="s">
        <v>59</v>
      </c>
      <c r="B32" s="256" t="s">
        <v>53</v>
      </c>
      <c r="C32" s="441">
        <f t="shared" ref="C32:H32" si="6">C28+C29</f>
        <v>7731615.7800000003</v>
      </c>
      <c r="D32" s="441">
        <f t="shared" si="6"/>
        <v>4419622</v>
      </c>
      <c r="E32" s="441">
        <f t="shared" si="6"/>
        <v>6531378.3499999996</v>
      </c>
      <c r="F32" s="441">
        <f t="shared" si="6"/>
        <v>11073318</v>
      </c>
      <c r="G32" s="441">
        <f t="shared" si="6"/>
        <v>1570382</v>
      </c>
      <c r="H32" s="441">
        <f t="shared" si="6"/>
        <v>3262417</v>
      </c>
      <c r="I32" s="441">
        <f t="shared" si="1"/>
        <v>34588733.130000003</v>
      </c>
    </row>
    <row r="34" spans="1:15" s="52" customFormat="1" ht="28.5" hidden="1" outlineLevel="2" x14ac:dyDescent="0.2">
      <c r="A34" s="316" t="s">
        <v>290</v>
      </c>
      <c r="B34" s="317" t="s">
        <v>28</v>
      </c>
      <c r="C34" s="315" t="s">
        <v>108</v>
      </c>
      <c r="D34" s="315" t="s">
        <v>109</v>
      </c>
      <c r="E34" s="315" t="s">
        <v>101</v>
      </c>
      <c r="F34" s="315" t="s">
        <v>89</v>
      </c>
      <c r="G34" s="314" t="s">
        <v>3</v>
      </c>
      <c r="H34" s="314" t="s">
        <v>121</v>
      </c>
      <c r="I34" s="314" t="s">
        <v>291</v>
      </c>
      <c r="J34" s="53"/>
    </row>
    <row r="35" spans="1:15" hidden="1" outlineLevel="2" x14ac:dyDescent="0.2">
      <c r="A35" s="256" t="s">
        <v>64</v>
      </c>
      <c r="B35" s="262" t="s">
        <v>58</v>
      </c>
      <c r="C35" s="441">
        <v>3027672</v>
      </c>
      <c r="D35" s="441">
        <v>1276214</v>
      </c>
      <c r="E35" s="441">
        <v>1548112</v>
      </c>
      <c r="F35" s="441">
        <v>1752647</v>
      </c>
      <c r="G35" s="441">
        <v>1407616</v>
      </c>
      <c r="H35" s="441">
        <v>355377.31</v>
      </c>
      <c r="I35" s="441">
        <f t="shared" ref="I35:I45" si="7">SUM(C35:H35)</f>
        <v>9367638.3100000005</v>
      </c>
    </row>
    <row r="36" spans="1:15" ht="28.5" hidden="1" outlineLevel="2" x14ac:dyDescent="0.2">
      <c r="A36" s="256" t="s">
        <v>208</v>
      </c>
      <c r="B36" s="257" t="s">
        <v>57</v>
      </c>
      <c r="C36" s="264">
        <v>1972708.5</v>
      </c>
      <c r="D36" s="264">
        <v>2552429</v>
      </c>
      <c r="E36" s="264">
        <v>3096224</v>
      </c>
      <c r="F36" s="264">
        <v>3505279</v>
      </c>
      <c r="G36" s="263">
        <v>0</v>
      </c>
      <c r="H36" s="263">
        <v>1016571.55</v>
      </c>
      <c r="I36" s="263">
        <f t="shared" si="7"/>
        <v>12143212.050000001</v>
      </c>
    </row>
    <row r="37" spans="1:15" hidden="1" outlineLevel="2" x14ac:dyDescent="0.2">
      <c r="A37" s="256" t="s">
        <v>63</v>
      </c>
      <c r="B37" s="257" t="s">
        <v>54</v>
      </c>
      <c r="C37" s="264">
        <v>2197276.15</v>
      </c>
      <c r="D37" s="264">
        <v>5870950</v>
      </c>
      <c r="E37" s="264">
        <v>10841536</v>
      </c>
      <c r="F37" s="264">
        <v>12946834</v>
      </c>
      <c r="G37" s="263">
        <v>2226672.56</v>
      </c>
      <c r="H37" s="263">
        <v>629763.52</v>
      </c>
      <c r="I37" s="263">
        <f t="shared" si="7"/>
        <v>34713032.230000004</v>
      </c>
    </row>
    <row r="38" spans="1:15" hidden="1" outlineLevel="2" x14ac:dyDescent="0.2">
      <c r="A38" s="256" t="s">
        <v>62</v>
      </c>
      <c r="B38" s="257" t="s">
        <v>56</v>
      </c>
      <c r="C38" s="264">
        <v>605689.05000000005</v>
      </c>
      <c r="D38" s="264">
        <v>1096736</v>
      </c>
      <c r="E38" s="264">
        <v>1566517</v>
      </c>
      <c r="F38" s="264">
        <v>3571932</v>
      </c>
      <c r="G38" s="263">
        <v>627393.6</v>
      </c>
      <c r="H38" s="263">
        <v>0</v>
      </c>
      <c r="I38" s="263">
        <f t="shared" si="7"/>
        <v>7468267.6499999994</v>
      </c>
    </row>
    <row r="39" spans="1:15" ht="28.5" hidden="1" outlineLevel="2" x14ac:dyDescent="0.2">
      <c r="A39" s="256" t="s">
        <v>209</v>
      </c>
      <c r="B39" s="257" t="s">
        <v>55</v>
      </c>
      <c r="C39" s="264">
        <v>340579.5</v>
      </c>
      <c r="D39" s="264">
        <v>425920</v>
      </c>
      <c r="E39" s="264">
        <v>608176</v>
      </c>
      <c r="F39" s="264">
        <v>2600922</v>
      </c>
      <c r="G39" s="263">
        <v>0</v>
      </c>
      <c r="H39" s="263">
        <v>0</v>
      </c>
      <c r="I39" s="263">
        <f t="shared" si="7"/>
        <v>3975597.5</v>
      </c>
    </row>
    <row r="40" spans="1:15" hidden="1" outlineLevel="2" x14ac:dyDescent="0.2">
      <c r="A40" s="256" t="s">
        <v>63</v>
      </c>
      <c r="B40" s="257" t="s">
        <v>54</v>
      </c>
      <c r="C40" s="264">
        <v>299563.57</v>
      </c>
      <c r="D40" s="264">
        <v>979392</v>
      </c>
      <c r="E40" s="264">
        <v>2655562</v>
      </c>
      <c r="F40" s="264">
        <v>5575585</v>
      </c>
      <c r="G40" s="263">
        <v>192710.34</v>
      </c>
      <c r="H40" s="263">
        <v>0</v>
      </c>
      <c r="I40" s="263">
        <f t="shared" si="7"/>
        <v>9702812.9100000001</v>
      </c>
    </row>
    <row r="41" spans="1:15" hidden="1" outlineLevel="2" x14ac:dyDescent="0.2">
      <c r="A41" s="256" t="s">
        <v>61</v>
      </c>
      <c r="B41" s="256" t="s">
        <v>53</v>
      </c>
      <c r="C41" s="264">
        <f t="shared" ref="C41:H43" si="8">C35+C38</f>
        <v>3633361.05</v>
      </c>
      <c r="D41" s="264">
        <f t="shared" si="8"/>
        <v>2372950</v>
      </c>
      <c r="E41" s="264">
        <f t="shared" si="8"/>
        <v>3114629</v>
      </c>
      <c r="F41" s="264">
        <f t="shared" si="8"/>
        <v>5324579</v>
      </c>
      <c r="G41" s="264">
        <f t="shared" si="8"/>
        <v>2035009.6</v>
      </c>
      <c r="H41" s="264">
        <f t="shared" si="8"/>
        <v>355377.31</v>
      </c>
      <c r="I41" s="263">
        <f t="shared" si="7"/>
        <v>16835905.960000001</v>
      </c>
    </row>
    <row r="42" spans="1:15" hidden="1" outlineLevel="2" x14ac:dyDescent="0.2">
      <c r="A42" s="256" t="s">
        <v>210</v>
      </c>
      <c r="B42" s="256" t="s">
        <v>53</v>
      </c>
      <c r="C42" s="264">
        <f t="shared" si="8"/>
        <v>2313288</v>
      </c>
      <c r="D42" s="264">
        <f t="shared" si="8"/>
        <v>2978349</v>
      </c>
      <c r="E42" s="264">
        <f t="shared" si="8"/>
        <v>3704400</v>
      </c>
      <c r="F42" s="264">
        <f t="shared" si="8"/>
        <v>6106201</v>
      </c>
      <c r="G42" s="264">
        <f t="shared" si="8"/>
        <v>0</v>
      </c>
      <c r="H42" s="264">
        <f t="shared" si="8"/>
        <v>1016571.55</v>
      </c>
      <c r="I42" s="263">
        <f t="shared" si="7"/>
        <v>16118809.550000001</v>
      </c>
      <c r="J42" s="52"/>
      <c r="K42" s="52"/>
      <c r="L42" s="52"/>
      <c r="M42" s="52"/>
      <c r="N42" s="52"/>
      <c r="O42" s="52"/>
    </row>
    <row r="43" spans="1:15" hidden="1" outlineLevel="2" x14ac:dyDescent="0.2">
      <c r="A43" s="256" t="s">
        <v>60</v>
      </c>
      <c r="B43" s="256" t="s">
        <v>53</v>
      </c>
      <c r="C43" s="264">
        <f t="shared" si="8"/>
        <v>2496839.7199999997</v>
      </c>
      <c r="D43" s="264">
        <f t="shared" si="8"/>
        <v>6850342</v>
      </c>
      <c r="E43" s="264">
        <f t="shared" si="8"/>
        <v>13497098</v>
      </c>
      <c r="F43" s="264">
        <f t="shared" si="8"/>
        <v>18522419</v>
      </c>
      <c r="G43" s="264">
        <f t="shared" si="8"/>
        <v>2419382.9</v>
      </c>
      <c r="H43" s="264">
        <f t="shared" si="8"/>
        <v>629763.52</v>
      </c>
      <c r="I43" s="263">
        <f t="shared" si="7"/>
        <v>44415845.140000001</v>
      </c>
    </row>
    <row r="44" spans="1:15" hidden="1" outlineLevel="2" x14ac:dyDescent="0.2">
      <c r="A44" s="256" t="s">
        <v>211</v>
      </c>
      <c r="B44" s="256" t="s">
        <v>53</v>
      </c>
      <c r="C44" s="264">
        <f t="shared" ref="C44:H44" si="9">SUM(C41:C43)</f>
        <v>8443488.7699999996</v>
      </c>
      <c r="D44" s="264">
        <f t="shared" si="9"/>
        <v>12201641</v>
      </c>
      <c r="E44" s="264">
        <f t="shared" si="9"/>
        <v>20316127</v>
      </c>
      <c r="F44" s="264">
        <f t="shared" si="9"/>
        <v>29953199</v>
      </c>
      <c r="G44" s="264">
        <f t="shared" si="9"/>
        <v>4454392.5</v>
      </c>
      <c r="H44" s="264">
        <f t="shared" si="9"/>
        <v>2001712.3800000001</v>
      </c>
      <c r="I44" s="263">
        <f t="shared" si="7"/>
        <v>77370560.649999991</v>
      </c>
    </row>
    <row r="45" spans="1:15" hidden="1" outlineLevel="2" x14ac:dyDescent="0.2">
      <c r="A45" s="256" t="s">
        <v>59</v>
      </c>
      <c r="B45" s="256" t="s">
        <v>53</v>
      </c>
      <c r="C45" s="441">
        <f t="shared" ref="C45:H45" si="10">C41+C42</f>
        <v>5946649.0499999998</v>
      </c>
      <c r="D45" s="441">
        <f t="shared" si="10"/>
        <v>5351299</v>
      </c>
      <c r="E45" s="441">
        <f t="shared" si="10"/>
        <v>6819029</v>
      </c>
      <c r="F45" s="441">
        <f t="shared" si="10"/>
        <v>11430780</v>
      </c>
      <c r="G45" s="441">
        <f t="shared" si="10"/>
        <v>2035009.6</v>
      </c>
      <c r="H45" s="441">
        <f t="shared" si="10"/>
        <v>1371948.86</v>
      </c>
      <c r="I45" s="441">
        <f t="shared" si="7"/>
        <v>32954715.510000002</v>
      </c>
    </row>
    <row r="46" spans="1:15" hidden="1" outlineLevel="2" x14ac:dyDescent="0.2"/>
    <row r="47" spans="1:15" s="52" customFormat="1" ht="28.5" hidden="1" outlineLevel="2" x14ac:dyDescent="0.2">
      <c r="A47" s="316" t="s">
        <v>234</v>
      </c>
      <c r="B47" s="317" t="s">
        <v>28</v>
      </c>
      <c r="C47" s="315" t="s">
        <v>108</v>
      </c>
      <c r="D47" s="315" t="s">
        <v>109</v>
      </c>
      <c r="E47" s="315" t="s">
        <v>101</v>
      </c>
      <c r="F47" s="315" t="s">
        <v>89</v>
      </c>
      <c r="G47" s="314" t="s">
        <v>233</v>
      </c>
      <c r="I47" s="53"/>
      <c r="J47" s="53"/>
    </row>
    <row r="48" spans="1:15" hidden="1" outlineLevel="2" x14ac:dyDescent="0.2">
      <c r="A48" s="256" t="s">
        <v>64</v>
      </c>
      <c r="B48" s="262" t="s">
        <v>58</v>
      </c>
      <c r="C48" s="441">
        <v>3230040</v>
      </c>
      <c r="D48" s="441">
        <v>1381748</v>
      </c>
      <c r="E48" s="441">
        <v>1729656</v>
      </c>
      <c r="F48" s="441">
        <v>1754504</v>
      </c>
      <c r="G48" s="441">
        <f t="shared" ref="G48:G58" si="11">SUM(C48:F48)</f>
        <v>8095948</v>
      </c>
    </row>
    <row r="49" spans="1:15" ht="28.5" hidden="1" outlineLevel="2" x14ac:dyDescent="0.2">
      <c r="A49" s="256" t="s">
        <v>208</v>
      </c>
      <c r="B49" s="257" t="s">
        <v>57</v>
      </c>
      <c r="C49" s="264">
        <v>1354550</v>
      </c>
      <c r="D49" s="264">
        <v>2763496</v>
      </c>
      <c r="E49" s="264">
        <v>3459312</v>
      </c>
      <c r="F49" s="264">
        <v>3509006</v>
      </c>
      <c r="G49" s="263">
        <f t="shared" si="11"/>
        <v>11086364</v>
      </c>
    </row>
    <row r="50" spans="1:15" hidden="1" outlineLevel="2" x14ac:dyDescent="0.2">
      <c r="A50" s="256" t="s">
        <v>63</v>
      </c>
      <c r="B50" s="257" t="s">
        <v>54</v>
      </c>
      <c r="C50" s="264">
        <v>1949229</v>
      </c>
      <c r="D50" s="264">
        <v>5913509</v>
      </c>
      <c r="E50" s="264">
        <v>12001389.43</v>
      </c>
      <c r="F50" s="264">
        <v>13272570</v>
      </c>
      <c r="G50" s="263">
        <f t="shared" si="11"/>
        <v>33136697.43</v>
      </c>
    </row>
    <row r="51" spans="1:15" hidden="1" outlineLevel="2" x14ac:dyDescent="0.2">
      <c r="A51" s="256" t="s">
        <v>62</v>
      </c>
      <c r="B51" s="257" t="s">
        <v>56</v>
      </c>
      <c r="C51" s="264">
        <v>1138849</v>
      </c>
      <c r="D51" s="264">
        <v>891410</v>
      </c>
      <c r="E51" s="264">
        <v>1079234</v>
      </c>
      <c r="F51" s="264">
        <v>3684760</v>
      </c>
      <c r="G51" s="263">
        <f t="shared" si="11"/>
        <v>6794253</v>
      </c>
    </row>
    <row r="52" spans="1:15" ht="28.5" hidden="1" outlineLevel="2" x14ac:dyDescent="0.2">
      <c r="A52" s="256" t="s">
        <v>209</v>
      </c>
      <c r="B52" s="257" t="s">
        <v>55</v>
      </c>
      <c r="C52" s="264">
        <v>382900</v>
      </c>
      <c r="D52" s="264">
        <v>354400</v>
      </c>
      <c r="E52" s="264">
        <v>431680</v>
      </c>
      <c r="F52" s="264">
        <v>2756675</v>
      </c>
      <c r="G52" s="263">
        <f t="shared" si="11"/>
        <v>3925655</v>
      </c>
    </row>
    <row r="53" spans="1:15" hidden="1" outlineLevel="2" x14ac:dyDescent="0.2">
      <c r="A53" s="256" t="s">
        <v>63</v>
      </c>
      <c r="B53" s="257" t="s">
        <v>54</v>
      </c>
      <c r="C53" s="264">
        <v>498963</v>
      </c>
      <c r="D53" s="264">
        <v>764618</v>
      </c>
      <c r="E53" s="264">
        <v>1572060.94</v>
      </c>
      <c r="F53" s="264">
        <v>6108048</v>
      </c>
      <c r="G53" s="263">
        <f t="shared" si="11"/>
        <v>8943689.9399999995</v>
      </c>
    </row>
    <row r="54" spans="1:15" hidden="1" outlineLevel="2" x14ac:dyDescent="0.2">
      <c r="A54" s="256" t="s">
        <v>61</v>
      </c>
      <c r="B54" s="256" t="s">
        <v>53</v>
      </c>
      <c r="C54" s="264">
        <f t="shared" ref="C54:F56" si="12">C48+C51</f>
        <v>4368889</v>
      </c>
      <c r="D54" s="264">
        <f t="shared" si="12"/>
        <v>2273158</v>
      </c>
      <c r="E54" s="264">
        <f t="shared" si="12"/>
        <v>2808890</v>
      </c>
      <c r="F54" s="264">
        <f t="shared" si="12"/>
        <v>5439264</v>
      </c>
      <c r="G54" s="263">
        <f t="shared" si="11"/>
        <v>14890201</v>
      </c>
    </row>
    <row r="55" spans="1:15" hidden="1" outlineLevel="2" x14ac:dyDescent="0.2">
      <c r="A55" s="256" t="s">
        <v>210</v>
      </c>
      <c r="B55" s="256" t="s">
        <v>53</v>
      </c>
      <c r="C55" s="264">
        <f t="shared" si="12"/>
        <v>1737450</v>
      </c>
      <c r="D55" s="264">
        <f t="shared" si="12"/>
        <v>3117896</v>
      </c>
      <c r="E55" s="264">
        <f t="shared" si="12"/>
        <v>3890992</v>
      </c>
      <c r="F55" s="264">
        <f t="shared" si="12"/>
        <v>6265681</v>
      </c>
      <c r="G55" s="263">
        <f t="shared" si="11"/>
        <v>15012019</v>
      </c>
      <c r="I55" s="52"/>
      <c r="J55" s="52"/>
      <c r="K55" s="52"/>
      <c r="L55" s="52"/>
      <c r="M55" s="52"/>
      <c r="N55" s="52"/>
      <c r="O55" s="52"/>
    </row>
    <row r="56" spans="1:15" hidden="1" outlineLevel="2" x14ac:dyDescent="0.2">
      <c r="A56" s="256" t="s">
        <v>60</v>
      </c>
      <c r="B56" s="256" t="s">
        <v>53</v>
      </c>
      <c r="C56" s="264">
        <f t="shared" si="12"/>
        <v>2448192</v>
      </c>
      <c r="D56" s="264">
        <f t="shared" si="12"/>
        <v>6678127</v>
      </c>
      <c r="E56" s="264">
        <f t="shared" si="12"/>
        <v>13573450.369999999</v>
      </c>
      <c r="F56" s="264">
        <f t="shared" si="12"/>
        <v>19380618</v>
      </c>
      <c r="G56" s="263">
        <f t="shared" si="11"/>
        <v>42080387.369999997</v>
      </c>
    </row>
    <row r="57" spans="1:15" hidden="1" outlineLevel="2" x14ac:dyDescent="0.2">
      <c r="A57" s="256" t="s">
        <v>211</v>
      </c>
      <c r="B57" s="256" t="s">
        <v>53</v>
      </c>
      <c r="C57" s="264">
        <f>SUM(C54:C56)</f>
        <v>8554531</v>
      </c>
      <c r="D57" s="264">
        <f>SUM(D54:D56)</f>
        <v>12069181</v>
      </c>
      <c r="E57" s="264">
        <f>SUM(E54:E56)</f>
        <v>20273332.369999997</v>
      </c>
      <c r="F57" s="264">
        <f>SUM(F54:F56)</f>
        <v>31085563</v>
      </c>
      <c r="G57" s="263">
        <f t="shared" si="11"/>
        <v>71982607.370000005</v>
      </c>
    </row>
    <row r="58" spans="1:15" hidden="1" outlineLevel="2" x14ac:dyDescent="0.2">
      <c r="A58" s="256" t="s">
        <v>59</v>
      </c>
      <c r="B58" s="256" t="s">
        <v>53</v>
      </c>
      <c r="C58" s="441">
        <f>C54+C55</f>
        <v>6106339</v>
      </c>
      <c r="D58" s="441">
        <f>D54+D55</f>
        <v>5391054</v>
      </c>
      <c r="E58" s="441">
        <f>E54+E55</f>
        <v>6699882</v>
      </c>
      <c r="F58" s="441">
        <f>F54+F55</f>
        <v>11704945</v>
      </c>
      <c r="G58" s="441">
        <f t="shared" si="11"/>
        <v>29902220</v>
      </c>
    </row>
    <row r="59" spans="1:15" hidden="1" outlineLevel="2" x14ac:dyDescent="0.2"/>
    <row r="60" spans="1:15" s="52" customFormat="1" ht="28.5" hidden="1" outlineLevel="2" x14ac:dyDescent="0.2">
      <c r="A60" s="316" t="s">
        <v>178</v>
      </c>
      <c r="B60" s="317" t="s">
        <v>28</v>
      </c>
      <c r="C60" s="315" t="s">
        <v>108</v>
      </c>
      <c r="D60" s="315" t="s">
        <v>109</v>
      </c>
      <c r="E60" s="315" t="s">
        <v>101</v>
      </c>
      <c r="F60" s="315" t="s">
        <v>89</v>
      </c>
      <c r="G60" s="314" t="s">
        <v>179</v>
      </c>
      <c r="I60" s="53"/>
      <c r="J60" s="53"/>
      <c r="K60" s="53"/>
      <c r="L60" s="53"/>
      <c r="M60" s="53"/>
      <c r="N60" s="53"/>
      <c r="O60" s="53"/>
    </row>
    <row r="61" spans="1:15" hidden="1" outlineLevel="2" x14ac:dyDescent="0.2">
      <c r="A61" s="256" t="s">
        <v>64</v>
      </c>
      <c r="B61" s="262" t="s">
        <v>58</v>
      </c>
      <c r="C61" s="441">
        <v>3272852</v>
      </c>
      <c r="D61" s="441">
        <v>1473320</v>
      </c>
      <c r="E61" s="441">
        <v>1852209.79</v>
      </c>
      <c r="F61" s="441">
        <v>1974251</v>
      </c>
      <c r="G61" s="441">
        <f t="shared" ref="G61:G71" si="13">SUM(C61:F61)</f>
        <v>8572632.7899999991</v>
      </c>
    </row>
    <row r="62" spans="1:15" ht="28.5" hidden="1" outlineLevel="2" x14ac:dyDescent="0.2">
      <c r="A62" s="256" t="s">
        <v>208</v>
      </c>
      <c r="B62" s="257" t="s">
        <v>57</v>
      </c>
      <c r="C62" s="264">
        <v>340950.87</v>
      </c>
      <c r="D62" s="264">
        <v>2836466</v>
      </c>
      <c r="E62" s="264">
        <v>3700241.78</v>
      </c>
      <c r="F62" s="264">
        <v>3948480</v>
      </c>
      <c r="G62" s="263">
        <f t="shared" si="13"/>
        <v>10826138.65</v>
      </c>
    </row>
    <row r="63" spans="1:15" hidden="1" outlineLevel="2" x14ac:dyDescent="0.2">
      <c r="A63" s="256" t="s">
        <v>63</v>
      </c>
      <c r="B63" s="257" t="s">
        <v>54</v>
      </c>
      <c r="C63" s="264">
        <v>1918322.66</v>
      </c>
      <c r="D63" s="264">
        <v>4124205</v>
      </c>
      <c r="E63" s="264">
        <v>10255987.51</v>
      </c>
      <c r="F63" s="264">
        <v>13447106</v>
      </c>
      <c r="G63" s="263">
        <f t="shared" si="13"/>
        <v>29745621.170000002</v>
      </c>
    </row>
    <row r="64" spans="1:15" hidden="1" outlineLevel="2" x14ac:dyDescent="0.2">
      <c r="A64" s="256" t="s">
        <v>62</v>
      </c>
      <c r="B64" s="257" t="s">
        <v>56</v>
      </c>
      <c r="C64" s="264">
        <v>1435907</v>
      </c>
      <c r="D64" s="264">
        <v>711880</v>
      </c>
      <c r="E64" s="264">
        <v>1002332.16</v>
      </c>
      <c r="F64" s="264">
        <v>3266985</v>
      </c>
      <c r="G64" s="263">
        <f t="shared" si="13"/>
        <v>6417104.1600000001</v>
      </c>
    </row>
    <row r="65" spans="1:15" ht="28.5" hidden="1" outlineLevel="2" x14ac:dyDescent="0.2">
      <c r="A65" s="256" t="s">
        <v>209</v>
      </c>
      <c r="B65" s="257" t="s">
        <v>55</v>
      </c>
      <c r="C65" s="264">
        <v>99311.46</v>
      </c>
      <c r="D65" s="264">
        <v>350574</v>
      </c>
      <c r="E65" s="264">
        <v>445626.3</v>
      </c>
      <c r="F65" s="264">
        <v>2722488</v>
      </c>
      <c r="G65" s="263">
        <f t="shared" si="13"/>
        <v>3617999.76</v>
      </c>
    </row>
    <row r="66" spans="1:15" hidden="1" outlineLevel="2" x14ac:dyDescent="0.2">
      <c r="A66" s="256" t="s">
        <v>63</v>
      </c>
      <c r="B66" s="257" t="s">
        <v>54</v>
      </c>
      <c r="C66" s="264">
        <v>558765.05000000005</v>
      </c>
      <c r="D66" s="264">
        <v>509733</v>
      </c>
      <c r="E66" s="264">
        <v>1532776.05</v>
      </c>
      <c r="F66" s="264">
        <v>5818786</v>
      </c>
      <c r="G66" s="263">
        <f t="shared" si="13"/>
        <v>8420060.0999999996</v>
      </c>
    </row>
    <row r="67" spans="1:15" hidden="1" outlineLevel="2" x14ac:dyDescent="0.2">
      <c r="A67" s="256" t="s">
        <v>61</v>
      </c>
      <c r="B67" s="256" t="s">
        <v>53</v>
      </c>
      <c r="C67" s="264">
        <f t="shared" ref="C67:F69" si="14">C61+C64</f>
        <v>4708759</v>
      </c>
      <c r="D67" s="264">
        <f t="shared" si="14"/>
        <v>2185200</v>
      </c>
      <c r="E67" s="264">
        <f t="shared" si="14"/>
        <v>2854541.95</v>
      </c>
      <c r="F67" s="264">
        <f t="shared" si="14"/>
        <v>5241236</v>
      </c>
      <c r="G67" s="263">
        <f t="shared" si="13"/>
        <v>14989736.949999999</v>
      </c>
    </row>
    <row r="68" spans="1:15" hidden="1" outlineLevel="2" x14ac:dyDescent="0.2">
      <c r="A68" s="256" t="s">
        <v>210</v>
      </c>
      <c r="B68" s="256" t="s">
        <v>53</v>
      </c>
      <c r="C68" s="264">
        <f t="shared" si="14"/>
        <v>440262.33</v>
      </c>
      <c r="D68" s="264">
        <f t="shared" si="14"/>
        <v>3187040</v>
      </c>
      <c r="E68" s="264">
        <f t="shared" si="14"/>
        <v>4145868.0799999996</v>
      </c>
      <c r="F68" s="264">
        <f t="shared" si="14"/>
        <v>6670968</v>
      </c>
      <c r="G68" s="263">
        <f t="shared" si="13"/>
        <v>14444138.41</v>
      </c>
      <c r="I68" s="192"/>
      <c r="J68" s="192"/>
      <c r="K68" s="192"/>
      <c r="L68" s="192"/>
      <c r="M68" s="192"/>
      <c r="N68" s="192"/>
      <c r="O68" s="192"/>
    </row>
    <row r="69" spans="1:15" hidden="1" outlineLevel="2" x14ac:dyDescent="0.2">
      <c r="A69" s="256" t="s">
        <v>60</v>
      </c>
      <c r="B69" s="256" t="s">
        <v>53</v>
      </c>
      <c r="C69" s="264">
        <f t="shared" si="14"/>
        <v>2477087.71</v>
      </c>
      <c r="D69" s="264">
        <f t="shared" si="14"/>
        <v>4633938</v>
      </c>
      <c r="E69" s="264">
        <f t="shared" si="14"/>
        <v>11788763.560000001</v>
      </c>
      <c r="F69" s="264">
        <f t="shared" si="14"/>
        <v>19265892</v>
      </c>
      <c r="G69" s="263">
        <f t="shared" si="13"/>
        <v>38165681.269999996</v>
      </c>
      <c r="N69" s="55"/>
    </row>
    <row r="70" spans="1:15" hidden="1" outlineLevel="2" x14ac:dyDescent="0.2">
      <c r="A70" s="256" t="s">
        <v>211</v>
      </c>
      <c r="B70" s="256" t="s">
        <v>53</v>
      </c>
      <c r="C70" s="264">
        <f>SUM(C67:C69)</f>
        <v>7626109.04</v>
      </c>
      <c r="D70" s="264">
        <f>SUM(D67:D69)</f>
        <v>10006178</v>
      </c>
      <c r="E70" s="264">
        <f>SUM(E67:E69)</f>
        <v>18789173.59</v>
      </c>
      <c r="F70" s="264">
        <f>SUM(F67:F69)</f>
        <v>31178096</v>
      </c>
      <c r="G70" s="263">
        <f t="shared" si="13"/>
        <v>67599556.629999995</v>
      </c>
      <c r="N70" s="56"/>
    </row>
    <row r="71" spans="1:15" hidden="1" outlineLevel="2" x14ac:dyDescent="0.2">
      <c r="A71" s="256" t="s">
        <v>59</v>
      </c>
      <c r="B71" s="256" t="s">
        <v>53</v>
      </c>
      <c r="C71" s="441">
        <f>C67+C68</f>
        <v>5149021.33</v>
      </c>
      <c r="D71" s="441">
        <f>D67+D68</f>
        <v>5372240</v>
      </c>
      <c r="E71" s="441">
        <f>E67+E68</f>
        <v>7000410.0299999993</v>
      </c>
      <c r="F71" s="441">
        <f>F67+F68</f>
        <v>11912204</v>
      </c>
      <c r="G71" s="441">
        <f t="shared" si="13"/>
        <v>29433875.359999999</v>
      </c>
      <c r="N71" s="56"/>
    </row>
    <row r="72" spans="1:15" hidden="1" outlineLevel="2" x14ac:dyDescent="0.2">
      <c r="N72" s="56"/>
    </row>
    <row r="73" spans="1:15" s="192" customFormat="1" ht="28.5" hidden="1" outlineLevel="2" x14ac:dyDescent="0.2">
      <c r="A73" s="316" t="s">
        <v>144</v>
      </c>
      <c r="B73" s="317" t="s">
        <v>28</v>
      </c>
      <c r="C73" s="315" t="s">
        <v>108</v>
      </c>
      <c r="D73" s="315" t="s">
        <v>109</v>
      </c>
      <c r="E73" s="315" t="s">
        <v>101</v>
      </c>
      <c r="F73" s="315" t="s">
        <v>89</v>
      </c>
      <c r="G73" s="314" t="s">
        <v>148</v>
      </c>
      <c r="I73" s="53"/>
      <c r="J73" s="53"/>
      <c r="K73" s="53"/>
      <c r="L73" s="53"/>
      <c r="M73" s="53"/>
      <c r="N73" s="56"/>
      <c r="O73" s="53"/>
    </row>
    <row r="74" spans="1:15" hidden="1" outlineLevel="2" x14ac:dyDescent="0.2">
      <c r="A74" s="256" t="s">
        <v>64</v>
      </c>
      <c r="B74" s="262" t="s">
        <v>58</v>
      </c>
      <c r="C74" s="441">
        <v>2908080</v>
      </c>
      <c r="D74" s="441">
        <v>1764404</v>
      </c>
      <c r="E74" s="441">
        <v>2012947.69</v>
      </c>
      <c r="F74" s="441">
        <v>2015063</v>
      </c>
      <c r="G74" s="441">
        <f t="shared" ref="G74:G84" si="15">SUM(C74:F74)</f>
        <v>8700494.6899999995</v>
      </c>
      <c r="N74" s="56"/>
    </row>
    <row r="75" spans="1:15" ht="28.5" hidden="1" outlineLevel="2" x14ac:dyDescent="0.2">
      <c r="A75" s="256" t="s">
        <v>208</v>
      </c>
      <c r="B75" s="257" t="s">
        <v>57</v>
      </c>
      <c r="C75" s="264">
        <v>665022</v>
      </c>
      <c r="D75" s="264">
        <v>2276613</v>
      </c>
      <c r="E75" s="264">
        <v>3968419.85</v>
      </c>
      <c r="F75" s="264">
        <v>4030110</v>
      </c>
      <c r="G75" s="263">
        <f t="shared" si="15"/>
        <v>10940164.85</v>
      </c>
      <c r="N75" s="56"/>
    </row>
    <row r="76" spans="1:15" hidden="1" outlineLevel="2" x14ac:dyDescent="0.2">
      <c r="A76" s="256" t="s">
        <v>63</v>
      </c>
      <c r="B76" s="257" t="s">
        <v>54</v>
      </c>
      <c r="C76" s="264">
        <v>997533</v>
      </c>
      <c r="D76" s="264">
        <v>2744967</v>
      </c>
      <c r="E76" s="264">
        <v>5711146.0599999996</v>
      </c>
      <c r="F76" s="264">
        <v>6157570</v>
      </c>
      <c r="G76" s="263">
        <f t="shared" si="15"/>
        <v>15611216.059999999</v>
      </c>
      <c r="N76" s="56"/>
    </row>
    <row r="77" spans="1:15" hidden="1" outlineLevel="2" x14ac:dyDescent="0.2">
      <c r="A77" s="256" t="s">
        <v>62</v>
      </c>
      <c r="B77" s="257" t="s">
        <v>56</v>
      </c>
      <c r="C77" s="264">
        <v>1554535</v>
      </c>
      <c r="D77" s="264">
        <v>354351</v>
      </c>
      <c r="E77" s="264">
        <v>872768.24</v>
      </c>
      <c r="F77" s="264">
        <v>2247446</v>
      </c>
      <c r="G77" s="263">
        <f t="shared" si="15"/>
        <v>5029100.24</v>
      </c>
      <c r="N77" s="56"/>
    </row>
    <row r="78" spans="1:15" ht="28.5" hidden="1" outlineLevel="2" x14ac:dyDescent="0.2">
      <c r="A78" s="256" t="s">
        <v>209</v>
      </c>
      <c r="B78" s="257" t="s">
        <v>55</v>
      </c>
      <c r="C78" s="264">
        <v>247361</v>
      </c>
      <c r="D78" s="264">
        <v>457220</v>
      </c>
      <c r="E78" s="264">
        <v>422043.94</v>
      </c>
      <c r="F78" s="264">
        <v>2419922</v>
      </c>
      <c r="G78" s="263">
        <f t="shared" si="15"/>
        <v>3546546.94</v>
      </c>
      <c r="N78" s="56"/>
    </row>
    <row r="79" spans="1:15" hidden="1" outlineLevel="2" x14ac:dyDescent="0.2">
      <c r="A79" s="256" t="s">
        <v>63</v>
      </c>
      <c r="B79" s="257" t="s">
        <v>54</v>
      </c>
      <c r="C79" s="264">
        <v>371042</v>
      </c>
      <c r="D79" s="264">
        <v>551281</v>
      </c>
      <c r="E79" s="264">
        <v>630258.89</v>
      </c>
      <c r="F79" s="264">
        <v>3013397</v>
      </c>
      <c r="G79" s="263">
        <f t="shared" si="15"/>
        <v>4565978.8900000006</v>
      </c>
      <c r="N79" s="56"/>
    </row>
    <row r="80" spans="1:15" hidden="1" outlineLevel="2" x14ac:dyDescent="0.2">
      <c r="A80" s="256" t="s">
        <v>61</v>
      </c>
      <c r="B80" s="256" t="s">
        <v>53</v>
      </c>
      <c r="C80" s="264">
        <f t="shared" ref="C80:F82" si="16">C74+C77</f>
        <v>4462615</v>
      </c>
      <c r="D80" s="264">
        <f t="shared" si="16"/>
        <v>2118755</v>
      </c>
      <c r="E80" s="264">
        <f t="shared" si="16"/>
        <v>2885715.9299999997</v>
      </c>
      <c r="F80" s="264">
        <f t="shared" si="16"/>
        <v>4262509</v>
      </c>
      <c r="G80" s="263">
        <f t="shared" si="15"/>
        <v>13729594.93</v>
      </c>
    </row>
    <row r="81" spans="1:15" hidden="1" outlineLevel="2" x14ac:dyDescent="0.2">
      <c r="A81" s="256" t="s">
        <v>210</v>
      </c>
      <c r="B81" s="256" t="s">
        <v>53</v>
      </c>
      <c r="C81" s="264">
        <f t="shared" si="16"/>
        <v>912383</v>
      </c>
      <c r="D81" s="264">
        <f t="shared" si="16"/>
        <v>2733833</v>
      </c>
      <c r="E81" s="264">
        <f t="shared" si="16"/>
        <v>4390463.79</v>
      </c>
      <c r="F81" s="264">
        <f t="shared" si="16"/>
        <v>6450032</v>
      </c>
      <c r="G81" s="263">
        <f t="shared" si="15"/>
        <v>14486711.789999999</v>
      </c>
      <c r="I81" s="52"/>
      <c r="J81" s="52"/>
      <c r="K81" s="52"/>
      <c r="L81" s="52"/>
      <c r="M81" s="52"/>
      <c r="N81" s="52"/>
      <c r="O81" s="52"/>
    </row>
    <row r="82" spans="1:15" hidden="1" outlineLevel="2" x14ac:dyDescent="0.2">
      <c r="A82" s="256" t="s">
        <v>60</v>
      </c>
      <c r="B82" s="256" t="s">
        <v>53</v>
      </c>
      <c r="C82" s="264">
        <f t="shared" si="16"/>
        <v>1368575</v>
      </c>
      <c r="D82" s="264">
        <f t="shared" si="16"/>
        <v>3296248</v>
      </c>
      <c r="E82" s="264">
        <f t="shared" si="16"/>
        <v>6341404.9499999993</v>
      </c>
      <c r="F82" s="264">
        <f t="shared" si="16"/>
        <v>9170967</v>
      </c>
      <c r="G82" s="263">
        <f t="shared" si="15"/>
        <v>20177194.949999999</v>
      </c>
    </row>
    <row r="83" spans="1:15" hidden="1" outlineLevel="2" x14ac:dyDescent="0.2">
      <c r="A83" s="256" t="s">
        <v>211</v>
      </c>
      <c r="B83" s="256" t="s">
        <v>53</v>
      </c>
      <c r="C83" s="264">
        <f>SUM(C80:C82)</f>
        <v>6743573</v>
      </c>
      <c r="D83" s="264">
        <f>SUM(D80:D82)</f>
        <v>8148836</v>
      </c>
      <c r="E83" s="264">
        <f>SUM(E80:E82)</f>
        <v>13617584.669999998</v>
      </c>
      <c r="F83" s="264">
        <f>SUM(F80:F82)</f>
        <v>19883508</v>
      </c>
      <c r="G83" s="263">
        <f t="shared" si="15"/>
        <v>48393501.670000002</v>
      </c>
    </row>
    <row r="84" spans="1:15" hidden="1" outlineLevel="2" x14ac:dyDescent="0.2">
      <c r="A84" s="256" t="s">
        <v>59</v>
      </c>
      <c r="B84" s="256" t="s">
        <v>53</v>
      </c>
      <c r="C84" s="441">
        <f>C80+C81</f>
        <v>5374998</v>
      </c>
      <c r="D84" s="441">
        <f>D80+D81</f>
        <v>4852588</v>
      </c>
      <c r="E84" s="441">
        <f>E80+E81</f>
        <v>7276179.7199999997</v>
      </c>
      <c r="F84" s="441">
        <f>F80+F81</f>
        <v>10712541</v>
      </c>
      <c r="G84" s="441">
        <f t="shared" si="15"/>
        <v>28216306.719999999</v>
      </c>
    </row>
    <row r="85" spans="1:15" hidden="1" outlineLevel="2" x14ac:dyDescent="0.2"/>
    <row r="86" spans="1:15" s="52" customFormat="1" ht="28.5" hidden="1" outlineLevel="2" x14ac:dyDescent="0.2">
      <c r="A86" s="318" t="s">
        <v>142</v>
      </c>
      <c r="B86" s="317" t="s">
        <v>28</v>
      </c>
      <c r="C86" s="315" t="s">
        <v>108</v>
      </c>
      <c r="D86" s="315" t="s">
        <v>109</v>
      </c>
      <c r="E86" s="315" t="s">
        <v>101</v>
      </c>
      <c r="F86" s="315" t="s">
        <v>89</v>
      </c>
      <c r="G86" s="314" t="s">
        <v>147</v>
      </c>
      <c r="I86" s="53"/>
      <c r="J86" s="53"/>
      <c r="K86" s="53"/>
      <c r="L86" s="53"/>
      <c r="M86" s="53"/>
      <c r="N86" s="53"/>
      <c r="O86" s="53"/>
    </row>
    <row r="87" spans="1:15" hidden="1" outlineLevel="2" x14ac:dyDescent="0.2">
      <c r="A87" s="256" t="s">
        <v>64</v>
      </c>
      <c r="B87" s="262" t="s">
        <v>58</v>
      </c>
      <c r="C87" s="441">
        <v>3548640</v>
      </c>
      <c r="D87" s="441">
        <v>1426861</v>
      </c>
      <c r="E87" s="441">
        <v>2141912</v>
      </c>
      <c r="F87" s="441">
        <v>2355443</v>
      </c>
      <c r="G87" s="441">
        <f t="shared" ref="G87:G97" si="17">SUM(C87:F87)</f>
        <v>9472856</v>
      </c>
    </row>
    <row r="88" spans="1:15" ht="28.5" hidden="1" outlineLevel="2" x14ac:dyDescent="0.2">
      <c r="A88" s="256" t="s">
        <v>208</v>
      </c>
      <c r="B88" s="257" t="s">
        <v>57</v>
      </c>
      <c r="C88" s="264">
        <v>673164</v>
      </c>
      <c r="D88" s="264">
        <v>2853722</v>
      </c>
      <c r="E88" s="264">
        <v>4215678</v>
      </c>
      <c r="F88" s="264">
        <v>4643840</v>
      </c>
      <c r="G88" s="263">
        <f t="shared" si="17"/>
        <v>12386404</v>
      </c>
    </row>
    <row r="89" spans="1:15" hidden="1" outlineLevel="2" x14ac:dyDescent="0.2">
      <c r="A89" s="256" t="s">
        <v>63</v>
      </c>
      <c r="B89" s="257" t="s">
        <v>54</v>
      </c>
      <c r="C89" s="264">
        <v>760968</v>
      </c>
      <c r="D89" s="264">
        <v>1711762</v>
      </c>
      <c r="E89" s="264">
        <v>4058783</v>
      </c>
      <c r="F89" s="264">
        <v>9261918</v>
      </c>
      <c r="G89" s="263">
        <f t="shared" si="17"/>
        <v>15793431</v>
      </c>
    </row>
    <row r="90" spans="1:15" hidden="1" outlineLevel="2" x14ac:dyDescent="0.2">
      <c r="A90" s="256" t="s">
        <v>62</v>
      </c>
      <c r="B90" s="257" t="s">
        <v>56</v>
      </c>
      <c r="C90" s="264">
        <v>1921725</v>
      </c>
      <c r="D90" s="264">
        <v>195298</v>
      </c>
      <c r="E90" s="264">
        <v>799332</v>
      </c>
      <c r="F90" s="264">
        <v>2044086</v>
      </c>
      <c r="G90" s="263">
        <f t="shared" si="17"/>
        <v>4960441</v>
      </c>
    </row>
    <row r="91" spans="1:15" ht="28.5" hidden="1" outlineLevel="2" x14ac:dyDescent="0.2">
      <c r="A91" s="256" t="s">
        <v>209</v>
      </c>
      <c r="B91" s="257" t="s">
        <v>55</v>
      </c>
      <c r="C91" s="264">
        <v>251206</v>
      </c>
      <c r="D91" s="264">
        <v>390597</v>
      </c>
      <c r="E91" s="264">
        <v>400640</v>
      </c>
      <c r="F91" s="264">
        <v>2139280</v>
      </c>
      <c r="G91" s="263">
        <f t="shared" si="17"/>
        <v>3181723</v>
      </c>
    </row>
    <row r="92" spans="1:15" hidden="1" outlineLevel="2" x14ac:dyDescent="0.2">
      <c r="A92" s="256" t="s">
        <v>63</v>
      </c>
      <c r="B92" s="257" t="s">
        <v>54</v>
      </c>
      <c r="C92" s="264">
        <v>283972</v>
      </c>
      <c r="D92" s="264">
        <v>234306</v>
      </c>
      <c r="E92" s="264">
        <v>361747</v>
      </c>
      <c r="F92" s="264">
        <v>3299926</v>
      </c>
      <c r="G92" s="263">
        <f t="shared" si="17"/>
        <v>4179951</v>
      </c>
    </row>
    <row r="93" spans="1:15" hidden="1" outlineLevel="2" x14ac:dyDescent="0.2">
      <c r="A93" s="256" t="s">
        <v>61</v>
      </c>
      <c r="B93" s="256" t="s">
        <v>53</v>
      </c>
      <c r="C93" s="264">
        <f t="shared" ref="C93:F95" si="18">C87+C90</f>
        <v>5470365</v>
      </c>
      <c r="D93" s="264">
        <f t="shared" si="18"/>
        <v>1622159</v>
      </c>
      <c r="E93" s="264">
        <f t="shared" si="18"/>
        <v>2941244</v>
      </c>
      <c r="F93" s="264">
        <f t="shared" si="18"/>
        <v>4399529</v>
      </c>
      <c r="G93" s="263">
        <f t="shared" si="17"/>
        <v>14433297</v>
      </c>
    </row>
    <row r="94" spans="1:15" hidden="1" outlineLevel="2" x14ac:dyDescent="0.2">
      <c r="A94" s="256" t="s">
        <v>210</v>
      </c>
      <c r="B94" s="256" t="s">
        <v>53</v>
      </c>
      <c r="C94" s="264">
        <f t="shared" si="18"/>
        <v>924370</v>
      </c>
      <c r="D94" s="264">
        <f t="shared" si="18"/>
        <v>3244319</v>
      </c>
      <c r="E94" s="264">
        <f t="shared" si="18"/>
        <v>4616318</v>
      </c>
      <c r="F94" s="264">
        <f t="shared" si="18"/>
        <v>6783120</v>
      </c>
      <c r="G94" s="263">
        <f t="shared" si="17"/>
        <v>15568127</v>
      </c>
    </row>
    <row r="95" spans="1:15" hidden="1" outlineLevel="2" x14ac:dyDescent="0.2">
      <c r="A95" s="256" t="s">
        <v>60</v>
      </c>
      <c r="B95" s="256" t="s">
        <v>53</v>
      </c>
      <c r="C95" s="264">
        <f t="shared" si="18"/>
        <v>1044940</v>
      </c>
      <c r="D95" s="264">
        <f t="shared" si="18"/>
        <v>1946068</v>
      </c>
      <c r="E95" s="264">
        <f t="shared" si="18"/>
        <v>4420530</v>
      </c>
      <c r="F95" s="264">
        <f t="shared" si="18"/>
        <v>12561844</v>
      </c>
      <c r="G95" s="263">
        <f t="shared" si="17"/>
        <v>19973382</v>
      </c>
    </row>
    <row r="96" spans="1:15" hidden="1" outlineLevel="2" x14ac:dyDescent="0.2">
      <c r="A96" s="256" t="s">
        <v>211</v>
      </c>
      <c r="B96" s="256" t="s">
        <v>53</v>
      </c>
      <c r="C96" s="264">
        <f>SUM(C93:C95)</f>
        <v>7439675</v>
      </c>
      <c r="D96" s="264">
        <f>SUM(D93:D95)</f>
        <v>6812546</v>
      </c>
      <c r="E96" s="264">
        <f>SUM(E93:E95)</f>
        <v>11978092</v>
      </c>
      <c r="F96" s="264">
        <f>SUM(F93:F95)</f>
        <v>23744493</v>
      </c>
      <c r="G96" s="263">
        <f t="shared" si="17"/>
        <v>49974806</v>
      </c>
    </row>
    <row r="97" spans="1:7" hidden="1" outlineLevel="2" x14ac:dyDescent="0.2">
      <c r="A97" s="256" t="s">
        <v>59</v>
      </c>
      <c r="B97" s="256" t="s">
        <v>53</v>
      </c>
      <c r="C97" s="441">
        <f>C93+C94</f>
        <v>6394735</v>
      </c>
      <c r="D97" s="441">
        <f>D93+D94</f>
        <v>4866478</v>
      </c>
      <c r="E97" s="441">
        <f>E93+E94</f>
        <v>7557562</v>
      </c>
      <c r="F97" s="441">
        <f>F93+F94</f>
        <v>11182649</v>
      </c>
      <c r="G97" s="441">
        <f t="shared" si="17"/>
        <v>30001424</v>
      </c>
    </row>
    <row r="98" spans="1:7" hidden="1" outlineLevel="2" x14ac:dyDescent="0.2"/>
    <row r="99" spans="1:7" ht="28.5" hidden="1" outlineLevel="2" x14ac:dyDescent="0.2">
      <c r="A99" s="318" t="s">
        <v>143</v>
      </c>
      <c r="B99" s="317" t="s">
        <v>28</v>
      </c>
      <c r="C99" s="315" t="s">
        <v>108</v>
      </c>
      <c r="D99" s="315" t="s">
        <v>109</v>
      </c>
      <c r="E99" s="315" t="s">
        <v>101</v>
      </c>
      <c r="F99" s="315" t="s">
        <v>89</v>
      </c>
      <c r="G99" s="314" t="s">
        <v>146</v>
      </c>
    </row>
    <row r="100" spans="1:7" hidden="1" outlineLevel="2" x14ac:dyDescent="0.2">
      <c r="A100" s="256" t="s">
        <v>64</v>
      </c>
      <c r="B100" s="262" t="s">
        <v>58</v>
      </c>
      <c r="C100" s="441">
        <v>2987531</v>
      </c>
      <c r="D100" s="441">
        <v>1499840</v>
      </c>
      <c r="E100" s="441">
        <v>2218408</v>
      </c>
      <c r="F100" s="441">
        <v>2656275.67</v>
      </c>
      <c r="G100" s="441">
        <f t="shared" ref="G100:G110" si="19">SUM(C100:F100)</f>
        <v>9362054.6699999999</v>
      </c>
    </row>
    <row r="101" spans="1:7" ht="28.5" hidden="1" outlineLevel="2" x14ac:dyDescent="0.2">
      <c r="A101" s="256" t="s">
        <v>208</v>
      </c>
      <c r="B101" s="257" t="s">
        <v>57</v>
      </c>
      <c r="C101" s="264">
        <v>0</v>
      </c>
      <c r="D101" s="264">
        <v>2765214.37</v>
      </c>
      <c r="E101" s="264">
        <v>4436816</v>
      </c>
      <c r="F101" s="264">
        <v>5312551.34</v>
      </c>
      <c r="G101" s="263">
        <f t="shared" si="19"/>
        <v>12514581.710000001</v>
      </c>
    </row>
    <row r="102" spans="1:7" hidden="1" outlineLevel="2" x14ac:dyDescent="0.2">
      <c r="A102" s="256" t="s">
        <v>63</v>
      </c>
      <c r="B102" s="257" t="s">
        <v>54</v>
      </c>
      <c r="C102" s="264">
        <v>726542</v>
      </c>
      <c r="D102" s="264">
        <v>1359447.48</v>
      </c>
      <c r="E102" s="264">
        <v>2079758</v>
      </c>
      <c r="F102" s="264">
        <v>5248993.3899999997</v>
      </c>
      <c r="G102" s="263">
        <f t="shared" si="19"/>
        <v>9414740.8699999992</v>
      </c>
    </row>
    <row r="103" spans="1:7" hidden="1" outlineLevel="2" x14ac:dyDescent="0.2">
      <c r="A103" s="256" t="s">
        <v>62</v>
      </c>
      <c r="B103" s="257" t="s">
        <v>56</v>
      </c>
      <c r="C103" s="264">
        <v>1961296</v>
      </c>
      <c r="D103" s="264">
        <v>181755.94</v>
      </c>
      <c r="E103" s="264">
        <v>1145052</v>
      </c>
      <c r="F103" s="264">
        <v>746593.08</v>
      </c>
      <c r="G103" s="263">
        <f t="shared" si="19"/>
        <v>4034697.02</v>
      </c>
    </row>
    <row r="104" spans="1:7" ht="28.5" hidden="1" outlineLevel="2" x14ac:dyDescent="0.2">
      <c r="A104" s="256" t="s">
        <v>209</v>
      </c>
      <c r="B104" s="257" t="s">
        <v>55</v>
      </c>
      <c r="C104" s="264">
        <v>0</v>
      </c>
      <c r="D104" s="264">
        <v>273482.74</v>
      </c>
      <c r="E104" s="264">
        <v>598720</v>
      </c>
      <c r="F104" s="264">
        <v>731954</v>
      </c>
      <c r="G104" s="263">
        <f t="shared" si="19"/>
        <v>1604156.74</v>
      </c>
    </row>
    <row r="105" spans="1:7" hidden="1" outlineLevel="2" x14ac:dyDescent="0.2">
      <c r="A105" s="256" t="s">
        <v>63</v>
      </c>
      <c r="B105" s="257" t="s">
        <v>54</v>
      </c>
      <c r="C105" s="264">
        <v>344464</v>
      </c>
      <c r="D105" s="264">
        <v>140817.53</v>
      </c>
      <c r="E105" s="264">
        <v>280650</v>
      </c>
      <c r="F105" s="264">
        <v>1089566.46</v>
      </c>
      <c r="G105" s="263">
        <f t="shared" si="19"/>
        <v>1855497.99</v>
      </c>
    </row>
    <row r="106" spans="1:7" hidden="1" outlineLevel="2" x14ac:dyDescent="0.2">
      <c r="A106" s="256" t="s">
        <v>61</v>
      </c>
      <c r="B106" s="256" t="s">
        <v>53</v>
      </c>
      <c r="C106" s="264">
        <f t="shared" ref="C106:F108" si="20">C100+C103</f>
        <v>4948827</v>
      </c>
      <c r="D106" s="264">
        <f t="shared" si="20"/>
        <v>1681595.94</v>
      </c>
      <c r="E106" s="264">
        <f t="shared" si="20"/>
        <v>3363460</v>
      </c>
      <c r="F106" s="264">
        <f t="shared" si="20"/>
        <v>3402868.75</v>
      </c>
      <c r="G106" s="263">
        <f t="shared" si="19"/>
        <v>13396751.689999999</v>
      </c>
    </row>
    <row r="107" spans="1:7" hidden="1" outlineLevel="2" x14ac:dyDescent="0.2">
      <c r="A107" s="256" t="s">
        <v>210</v>
      </c>
      <c r="B107" s="256" t="s">
        <v>53</v>
      </c>
      <c r="C107" s="264">
        <f t="shared" si="20"/>
        <v>0</v>
      </c>
      <c r="D107" s="264">
        <f t="shared" si="20"/>
        <v>3038697.1100000003</v>
      </c>
      <c r="E107" s="264">
        <f t="shared" si="20"/>
        <v>5035536</v>
      </c>
      <c r="F107" s="264">
        <f t="shared" si="20"/>
        <v>6044505.3399999999</v>
      </c>
      <c r="G107" s="263">
        <f t="shared" si="19"/>
        <v>14118738.449999999</v>
      </c>
    </row>
    <row r="108" spans="1:7" hidden="1" outlineLevel="2" x14ac:dyDescent="0.2">
      <c r="A108" s="256" t="s">
        <v>60</v>
      </c>
      <c r="B108" s="256" t="s">
        <v>53</v>
      </c>
      <c r="C108" s="264">
        <f t="shared" si="20"/>
        <v>1071006</v>
      </c>
      <c r="D108" s="264">
        <f t="shared" si="20"/>
        <v>1500265.01</v>
      </c>
      <c r="E108" s="264">
        <f t="shared" si="20"/>
        <v>2360408</v>
      </c>
      <c r="F108" s="264">
        <f t="shared" si="20"/>
        <v>6338559.8499999996</v>
      </c>
      <c r="G108" s="263">
        <f t="shared" si="19"/>
        <v>11270238.859999999</v>
      </c>
    </row>
    <row r="109" spans="1:7" hidden="1" outlineLevel="2" x14ac:dyDescent="0.2">
      <c r="A109" s="256" t="s">
        <v>211</v>
      </c>
      <c r="B109" s="256" t="s">
        <v>53</v>
      </c>
      <c r="C109" s="264">
        <f>SUM(C106:C108)</f>
        <v>6019833</v>
      </c>
      <c r="D109" s="264">
        <f>SUM(D106:D108)</f>
        <v>6220558.0600000005</v>
      </c>
      <c r="E109" s="264">
        <f>SUM(E106:E108)</f>
        <v>10759404</v>
      </c>
      <c r="F109" s="264">
        <f>SUM(F106:F108)</f>
        <v>15785933.939999999</v>
      </c>
      <c r="G109" s="263">
        <f t="shared" si="19"/>
        <v>38785729</v>
      </c>
    </row>
    <row r="110" spans="1:7" hidden="1" outlineLevel="2" x14ac:dyDescent="0.2">
      <c r="A110" s="256" t="s">
        <v>59</v>
      </c>
      <c r="B110" s="256" t="s">
        <v>53</v>
      </c>
      <c r="C110" s="441">
        <f>C106+C107</f>
        <v>4948827</v>
      </c>
      <c r="D110" s="441">
        <f>D106+D107</f>
        <v>4720293.0500000007</v>
      </c>
      <c r="E110" s="441">
        <f>E106+E107</f>
        <v>8398996</v>
      </c>
      <c r="F110" s="441">
        <f>F106+F107</f>
        <v>9447374.0899999999</v>
      </c>
      <c r="G110" s="441">
        <f t="shared" si="19"/>
        <v>27515490.140000001</v>
      </c>
    </row>
    <row r="111" spans="1:7" collapsed="1" x14ac:dyDescent="0.2"/>
  </sheetData>
  <mergeCells count="1">
    <mergeCell ref="A4:B6"/>
  </mergeCells>
  <pageMargins left="0.24" right="0" top="0.5" bottom="0.5" header="0.31" footer="0.25"/>
  <pageSetup scale="79" fitToHeight="0" orientation="landscape" r:id="rId1"/>
  <headerFooter alignWithMargins="0">
    <oddFooter>Prepared by Paul Turcotte &amp;D&amp;RPage &amp;P</oddFooter>
  </headerFooter>
  <rowBreaks count="2" manualBreakCount="2">
    <brk id="20" max="16383" man="1"/>
    <brk id="84" max="16383" man="1"/>
  </rowBreaks>
  <colBreaks count="1" manualBreakCount="1">
    <brk id="2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Y99"/>
  <sheetViews>
    <sheetView showGridLines="0" topLeftCell="A4" zoomScale="85" zoomScaleNormal="85" workbookViewId="0">
      <selection activeCell="D31" sqref="D31"/>
    </sheetView>
  </sheetViews>
  <sheetFormatPr defaultColWidth="11.42578125" defaultRowHeight="14.25" x14ac:dyDescent="0.2"/>
  <cols>
    <col min="1" max="1" width="8.42578125" style="451" customWidth="1"/>
    <col min="2" max="2" width="22.28515625" style="451" customWidth="1"/>
    <col min="3" max="3" width="10.28515625" style="451" customWidth="1"/>
    <col min="4" max="4" width="11.7109375" style="451" customWidth="1"/>
    <col min="5" max="5" width="8.85546875" style="451" customWidth="1"/>
    <col min="6" max="6" width="2.85546875" style="456" customWidth="1"/>
    <col min="7" max="7" width="3.42578125" style="456" customWidth="1"/>
    <col min="8" max="8" width="6" style="451" customWidth="1"/>
    <col min="9" max="10" width="18" style="451" customWidth="1"/>
    <col min="11" max="11" width="15.140625" style="451" customWidth="1"/>
    <col min="12" max="12" width="17.28515625" style="451" customWidth="1"/>
    <col min="13" max="13" width="10.5703125" style="453" customWidth="1"/>
    <col min="14" max="14" width="8.5703125" style="453" customWidth="1"/>
    <col min="15" max="15" width="17.42578125" style="451" customWidth="1"/>
    <col min="16" max="16" width="15.140625" style="451" customWidth="1"/>
    <col min="17" max="17" width="11.42578125" style="451" customWidth="1"/>
    <col min="18" max="18" width="13.85546875" style="451" customWidth="1"/>
    <col min="19" max="19" width="13" style="451" customWidth="1"/>
    <col min="20" max="20" width="12.5703125" style="451" customWidth="1"/>
    <col min="21" max="21" width="14.140625" style="451" customWidth="1"/>
    <col min="22" max="22" width="4.7109375" style="451" customWidth="1"/>
    <col min="23" max="23" width="13.28515625" style="451" customWidth="1"/>
    <col min="24" max="24" width="12.85546875" style="451" customWidth="1"/>
    <col min="25" max="25" width="16.42578125" style="451" customWidth="1"/>
    <col min="26" max="26" width="11.42578125" style="451" customWidth="1"/>
    <col min="27" max="16384" width="11.42578125" style="451"/>
  </cols>
  <sheetData>
    <row r="1" spans="1:25" x14ac:dyDescent="0.2">
      <c r="A1" s="449" t="s">
        <v>349</v>
      </c>
      <c r="B1" s="449"/>
      <c r="C1" s="449"/>
      <c r="D1" s="449"/>
      <c r="E1" s="449"/>
      <c r="F1" s="450"/>
      <c r="G1" s="450"/>
      <c r="H1" s="449"/>
      <c r="K1" s="452"/>
    </row>
    <row r="2" spans="1:25" x14ac:dyDescent="0.2">
      <c r="A2" s="454" t="s">
        <v>350</v>
      </c>
      <c r="B2" s="454"/>
      <c r="C2" s="454"/>
      <c r="D2" s="454"/>
      <c r="E2" s="454"/>
      <c r="F2" s="455"/>
      <c r="G2" s="455"/>
      <c r="H2" s="454"/>
      <c r="K2" s="452"/>
    </row>
    <row r="3" spans="1:25" x14ac:dyDescent="0.2">
      <c r="K3" s="452"/>
    </row>
    <row r="4" spans="1:25" x14ac:dyDescent="0.2">
      <c r="A4" s="454" t="s">
        <v>351</v>
      </c>
      <c r="H4" s="449" t="s">
        <v>352</v>
      </c>
      <c r="K4" s="452"/>
      <c r="L4" s="449" t="s">
        <v>353</v>
      </c>
      <c r="O4" s="449" t="s">
        <v>354</v>
      </c>
    </row>
    <row r="5" spans="1:25" ht="6" customHeight="1" thickBot="1" x14ac:dyDescent="0.25">
      <c r="A5" s="454"/>
      <c r="K5" s="452"/>
    </row>
    <row r="6" spans="1:25" ht="64.5" customHeight="1" thickBot="1" x14ac:dyDescent="0.25">
      <c r="A6" s="457" t="s">
        <v>355</v>
      </c>
      <c r="B6" s="458" t="s">
        <v>356</v>
      </c>
      <c r="C6" s="459" t="s">
        <v>357</v>
      </c>
      <c r="D6" s="460" t="s">
        <v>358</v>
      </c>
      <c r="E6" s="461" t="s">
        <v>357</v>
      </c>
      <c r="F6" s="462"/>
      <c r="G6" s="462"/>
      <c r="H6" s="463" t="s">
        <v>355</v>
      </c>
      <c r="I6" s="458" t="s">
        <v>359</v>
      </c>
      <c r="J6" s="461" t="s">
        <v>357</v>
      </c>
      <c r="K6" s="464"/>
      <c r="L6" s="465" t="s">
        <v>360</v>
      </c>
      <c r="M6" s="466" t="s">
        <v>361</v>
      </c>
      <c r="N6" s="467"/>
      <c r="O6" s="467"/>
      <c r="P6" s="468" t="s">
        <v>362</v>
      </c>
      <c r="R6" s="469" t="s">
        <v>231</v>
      </c>
      <c r="S6" s="352" t="s">
        <v>399</v>
      </c>
      <c r="T6" s="470" t="s">
        <v>141</v>
      </c>
      <c r="U6" s="470" t="s">
        <v>200</v>
      </c>
      <c r="W6" s="471" t="s">
        <v>412</v>
      </c>
      <c r="X6" s="470" t="s">
        <v>141</v>
      </c>
      <c r="Y6" s="470" t="s">
        <v>200</v>
      </c>
    </row>
    <row r="7" spans="1:25" x14ac:dyDescent="0.2">
      <c r="A7" s="472">
        <v>2000</v>
      </c>
      <c r="B7" s="473">
        <v>414626</v>
      </c>
      <c r="C7" s="474"/>
      <c r="D7" s="475">
        <v>321283.53999999998</v>
      </c>
      <c r="E7" s="476"/>
      <c r="F7" s="477"/>
      <c r="G7" s="477"/>
      <c r="H7" s="478">
        <v>2000</v>
      </c>
      <c r="I7" s="479">
        <v>42.730871800381216</v>
      </c>
      <c r="J7" s="480"/>
      <c r="L7" s="481">
        <f t="shared" ref="L7:L25" si="0">A7+1</f>
        <v>2001</v>
      </c>
      <c r="M7" s="482">
        <v>177.1</v>
      </c>
      <c r="N7" s="483"/>
      <c r="O7" s="483"/>
      <c r="P7" s="484"/>
      <c r="R7" s="98">
        <v>3656</v>
      </c>
      <c r="S7" s="353">
        <f>VLOOKUP(R7,SIS!A4:C51,3,0)</f>
        <v>42496</v>
      </c>
      <c r="T7" s="485">
        <f>MAX(1-MAX(S7-5000,0)/5000,0)*750000</f>
        <v>0</v>
      </c>
      <c r="U7" s="486">
        <f t="shared" ref="U7:U43" si="1">T7*2</f>
        <v>0</v>
      </c>
      <c r="W7" s="487">
        <f t="shared" ref="W7:W27" si="2">S7+(S7*$C$33)</f>
        <v>43690.218369497496</v>
      </c>
      <c r="X7" s="485">
        <f>MAX(1-MAX(W7-5000,0)/5000,0)*750000</f>
        <v>0</v>
      </c>
      <c r="Y7" s="485">
        <f>X7*2</f>
        <v>0</v>
      </c>
    </row>
    <row r="8" spans="1:25" x14ac:dyDescent="0.2">
      <c r="A8" s="472">
        <f>A7+1</f>
        <v>2001</v>
      </c>
      <c r="B8" s="473">
        <v>430770</v>
      </c>
      <c r="C8" s="488">
        <f t="shared" ref="C8:C24" si="3">B8/B7-1</f>
        <v>3.8936294395431004E-2</v>
      </c>
      <c r="D8" s="475">
        <v>335469</v>
      </c>
      <c r="E8" s="489">
        <f t="shared" ref="E8:E24" si="4">D8/D7-1</f>
        <v>4.4152464206538733E-2</v>
      </c>
      <c r="F8" s="490"/>
      <c r="G8" s="490"/>
      <c r="H8" s="478">
        <f>H7+1</f>
        <v>2001</v>
      </c>
      <c r="I8" s="479">
        <v>44.604312756351135</v>
      </c>
      <c r="J8" s="489">
        <f t="shared" ref="J8:J23" si="5">I8/I7-1</f>
        <v>4.3842797421072222E-2</v>
      </c>
      <c r="L8" s="481">
        <f t="shared" si="0"/>
        <v>2002</v>
      </c>
      <c r="M8" s="482">
        <v>179.9</v>
      </c>
      <c r="N8" s="483"/>
      <c r="O8" s="483"/>
      <c r="P8" s="482">
        <v>212.7</v>
      </c>
      <c r="R8" s="99">
        <v>3658</v>
      </c>
      <c r="S8" s="353">
        <f>VLOOKUP(R8,SIS!A5:C52,3,0)</f>
        <v>51684</v>
      </c>
      <c r="T8" s="486">
        <f t="shared" ref="T8:T43" si="6">MAX(1-MAX(S8-5000,0)/5000,0)*750000</f>
        <v>0</v>
      </c>
      <c r="U8" s="486">
        <f t="shared" si="1"/>
        <v>0</v>
      </c>
      <c r="W8" s="487">
        <f t="shared" si="2"/>
        <v>53136.418632556211</v>
      </c>
      <c r="X8" s="485">
        <f t="shared" ref="X8:X43" si="7">MAX(1-MAX(W8-5000,0)/5000,0)*750000</f>
        <v>0</v>
      </c>
      <c r="Y8" s="485">
        <f t="shared" ref="Y8:Y43" si="8">X8*2</f>
        <v>0</v>
      </c>
    </row>
    <row r="9" spans="1:25" x14ac:dyDescent="0.2">
      <c r="A9" s="472">
        <f t="shared" ref="A9:A24" si="9">A8+1</f>
        <v>2002</v>
      </c>
      <c r="B9" s="473">
        <v>455719</v>
      </c>
      <c r="C9" s="488">
        <f t="shared" si="3"/>
        <v>5.7917218004967852E-2</v>
      </c>
      <c r="D9" s="475">
        <v>354855</v>
      </c>
      <c r="E9" s="489">
        <f t="shared" si="4"/>
        <v>5.7787753861012536E-2</v>
      </c>
      <c r="F9" s="490"/>
      <c r="G9" s="490"/>
      <c r="H9" s="478">
        <f t="shared" ref="H9:H27" si="10">H8+1</f>
        <v>2002</v>
      </c>
      <c r="I9" s="479">
        <v>48.138344434331898</v>
      </c>
      <c r="J9" s="489">
        <f t="shared" si="5"/>
        <v>7.9230716932805034E-2</v>
      </c>
      <c r="L9" s="481">
        <f t="shared" si="0"/>
        <v>2003</v>
      </c>
      <c r="M9" s="482">
        <v>184</v>
      </c>
      <c r="N9" s="483"/>
      <c r="O9" s="483"/>
      <c r="P9" s="482">
        <v>223.5</v>
      </c>
      <c r="R9" s="99">
        <v>9741</v>
      </c>
      <c r="S9" s="353">
        <f>VLOOKUP(R9,SIS!A6:C53,3,0)</f>
        <v>28755</v>
      </c>
      <c r="T9" s="486">
        <f t="shared" si="6"/>
        <v>0</v>
      </c>
      <c r="U9" s="486">
        <f>T9*2</f>
        <v>0</v>
      </c>
      <c r="W9" s="487">
        <f t="shared" si="2"/>
        <v>29563.070152835575</v>
      </c>
      <c r="X9" s="485">
        <f t="shared" si="7"/>
        <v>0</v>
      </c>
      <c r="Y9" s="485">
        <f t="shared" si="8"/>
        <v>0</v>
      </c>
    </row>
    <row r="10" spans="1:25" x14ac:dyDescent="0.2">
      <c r="A10" s="472">
        <f t="shared" si="9"/>
        <v>2003</v>
      </c>
      <c r="B10" s="473">
        <v>472818</v>
      </c>
      <c r="C10" s="488">
        <f t="shared" si="3"/>
        <v>3.7520928466884262E-2</v>
      </c>
      <c r="D10" s="475">
        <v>369905</v>
      </c>
      <c r="E10" s="489">
        <f t="shared" si="4"/>
        <v>4.2411689281537601E-2</v>
      </c>
      <c r="F10" s="490"/>
      <c r="G10" s="490"/>
      <c r="H10" s="478">
        <f t="shared" si="10"/>
        <v>2003</v>
      </c>
      <c r="I10" s="479">
        <v>49.64970757999918</v>
      </c>
      <c r="J10" s="489">
        <f t="shared" si="5"/>
        <v>3.1396242713104039E-2</v>
      </c>
      <c r="L10" s="481">
        <f t="shared" si="0"/>
        <v>2004</v>
      </c>
      <c r="M10" s="482">
        <v>188.9</v>
      </c>
      <c r="N10" s="483"/>
      <c r="O10" s="483"/>
      <c r="P10" s="482">
        <v>231.7</v>
      </c>
      <c r="R10" s="99">
        <v>3661</v>
      </c>
      <c r="S10" s="353">
        <f>VLOOKUP(R10,SIS!A7:C54,3,0)</f>
        <v>25063</v>
      </c>
      <c r="T10" s="486">
        <f t="shared" si="6"/>
        <v>0</v>
      </c>
      <c r="U10" s="486">
        <f t="shared" si="1"/>
        <v>0</v>
      </c>
      <c r="W10" s="487">
        <f t="shared" si="2"/>
        <v>25767.317935681374</v>
      </c>
      <c r="X10" s="485">
        <f t="shared" si="7"/>
        <v>0</v>
      </c>
      <c r="Y10" s="485">
        <f t="shared" si="8"/>
        <v>0</v>
      </c>
    </row>
    <row r="11" spans="1:25" x14ac:dyDescent="0.2">
      <c r="A11" s="472">
        <f t="shared" si="9"/>
        <v>2004</v>
      </c>
      <c r="B11" s="473">
        <v>482123</v>
      </c>
      <c r="C11" s="488">
        <f t="shared" si="3"/>
        <v>1.9679876823640363E-2</v>
      </c>
      <c r="D11" s="475">
        <v>377818</v>
      </c>
      <c r="E11" s="489">
        <f t="shared" si="4"/>
        <v>2.1391979021640584E-2</v>
      </c>
      <c r="F11" s="490"/>
      <c r="G11" s="490"/>
      <c r="H11" s="478">
        <f t="shared" si="10"/>
        <v>2004</v>
      </c>
      <c r="I11" s="479">
        <v>49.947425000000003</v>
      </c>
      <c r="J11" s="489">
        <f t="shared" si="5"/>
        <v>5.9963579749411355E-3</v>
      </c>
      <c r="L11" s="481">
        <f t="shared" si="0"/>
        <v>2005</v>
      </c>
      <c r="M11" s="482">
        <v>195.3</v>
      </c>
      <c r="N11" s="483"/>
      <c r="O11" s="483"/>
      <c r="P11" s="482">
        <v>240.8</v>
      </c>
      <c r="R11" s="99">
        <v>3599</v>
      </c>
      <c r="S11" s="353">
        <f>VLOOKUP(R11,SIS!A8:C55,3,0)</f>
        <v>28489</v>
      </c>
      <c r="T11" s="486">
        <f t="shared" si="6"/>
        <v>0</v>
      </c>
      <c r="U11" s="486">
        <f t="shared" si="1"/>
        <v>0</v>
      </c>
      <c r="W11" s="487">
        <f t="shared" si="2"/>
        <v>29289.595047265957</v>
      </c>
      <c r="X11" s="485">
        <f t="shared" si="7"/>
        <v>0</v>
      </c>
      <c r="Y11" s="485">
        <f t="shared" si="8"/>
        <v>0</v>
      </c>
    </row>
    <row r="12" spans="1:25" x14ac:dyDescent="0.2">
      <c r="A12" s="472">
        <f t="shared" si="9"/>
        <v>2005</v>
      </c>
      <c r="B12" s="473">
        <v>484999</v>
      </c>
      <c r="C12" s="488">
        <f t="shared" si="3"/>
        <v>5.9652827183105384E-3</v>
      </c>
      <c r="D12" s="475">
        <v>384306</v>
      </c>
      <c r="E12" s="489">
        <f t="shared" si="4"/>
        <v>1.7172289303315269E-2</v>
      </c>
      <c r="F12" s="490"/>
      <c r="G12" s="490"/>
      <c r="H12" s="478">
        <f t="shared" si="10"/>
        <v>2005</v>
      </c>
      <c r="I12" s="479">
        <v>51.033141000000001</v>
      </c>
      <c r="J12" s="489">
        <f t="shared" si="5"/>
        <v>2.1737176641238198E-2</v>
      </c>
      <c r="L12" s="481">
        <f t="shared" si="0"/>
        <v>2006</v>
      </c>
      <c r="M12" s="482">
        <v>201.6</v>
      </c>
      <c r="N12" s="483"/>
      <c r="O12" s="483"/>
      <c r="P12" s="482">
        <v>253.1</v>
      </c>
      <c r="R12" s="99">
        <v>9930</v>
      </c>
      <c r="S12" s="353">
        <f>VLOOKUP(R12,SIS!A9:C56,3,0)</f>
        <v>5834</v>
      </c>
      <c r="T12" s="486">
        <f t="shared" si="6"/>
        <v>624900</v>
      </c>
      <c r="U12" s="486">
        <f t="shared" si="1"/>
        <v>1249800</v>
      </c>
      <c r="W12" s="487">
        <f t="shared" si="2"/>
        <v>5997.9464883200399</v>
      </c>
      <c r="X12" s="485">
        <f t="shared" si="7"/>
        <v>600308.02675199404</v>
      </c>
      <c r="Y12" s="485">
        <f t="shared" si="8"/>
        <v>1200616.0535039881</v>
      </c>
    </row>
    <row r="13" spans="1:25" x14ac:dyDescent="0.2">
      <c r="A13" s="472">
        <f t="shared" si="9"/>
        <v>2006</v>
      </c>
      <c r="B13" s="473">
        <v>491140</v>
      </c>
      <c r="C13" s="488">
        <f t="shared" si="3"/>
        <v>1.2661881777075834E-2</v>
      </c>
      <c r="D13" s="475">
        <v>388395</v>
      </c>
      <c r="E13" s="489">
        <f t="shared" si="4"/>
        <v>1.063995878284496E-2</v>
      </c>
      <c r="F13" s="490"/>
      <c r="G13" s="490"/>
      <c r="H13" s="478">
        <f t="shared" si="10"/>
        <v>2006</v>
      </c>
      <c r="I13" s="479">
        <v>52.221272999999997</v>
      </c>
      <c r="J13" s="489">
        <f t="shared" si="5"/>
        <v>2.3281576965838546E-2</v>
      </c>
      <c r="L13" s="481">
        <f t="shared" si="0"/>
        <v>2007</v>
      </c>
      <c r="M13" s="482">
        <v>207.34200000000001</v>
      </c>
      <c r="N13" s="483"/>
      <c r="O13" s="483"/>
      <c r="P13" s="482">
        <v>260.3</v>
      </c>
      <c r="R13" s="99">
        <v>10115</v>
      </c>
      <c r="S13" s="353">
        <f>VLOOKUP(R13,SIS!A10:C57,3,0)</f>
        <v>32101</v>
      </c>
      <c r="T13" s="486">
        <f t="shared" si="6"/>
        <v>0</v>
      </c>
      <c r="U13" s="486">
        <f t="shared" si="1"/>
        <v>0</v>
      </c>
      <c r="W13" s="487">
        <f t="shared" si="2"/>
        <v>33003.099112369142</v>
      </c>
      <c r="X13" s="485">
        <f t="shared" si="7"/>
        <v>0</v>
      </c>
      <c r="Y13" s="485">
        <f t="shared" si="8"/>
        <v>0</v>
      </c>
    </row>
    <row r="14" spans="1:25" x14ac:dyDescent="0.2">
      <c r="A14" s="472">
        <f t="shared" si="9"/>
        <v>2007</v>
      </c>
      <c r="B14" s="473">
        <v>497195</v>
      </c>
      <c r="C14" s="488">
        <f t="shared" si="3"/>
        <v>1.2328460316813894E-2</v>
      </c>
      <c r="D14" s="475">
        <v>393257</v>
      </c>
      <c r="E14" s="489">
        <f t="shared" si="4"/>
        <v>1.2518183807721517E-2</v>
      </c>
      <c r="F14" s="490"/>
      <c r="G14" s="490"/>
      <c r="H14" s="478">
        <f t="shared" si="10"/>
        <v>2007</v>
      </c>
      <c r="I14" s="479">
        <v>53.537661999999997</v>
      </c>
      <c r="J14" s="489">
        <f t="shared" si="5"/>
        <v>2.5207907130107676E-2</v>
      </c>
      <c r="L14" s="481">
        <f t="shared" si="0"/>
        <v>2008</v>
      </c>
      <c r="M14" s="482">
        <v>215.303</v>
      </c>
      <c r="N14" s="483"/>
      <c r="O14" s="483"/>
      <c r="P14" s="482">
        <v>273.2</v>
      </c>
      <c r="R14" s="99">
        <v>11163</v>
      </c>
      <c r="S14" s="353">
        <f>VLOOKUP(R14,SIS!A11:C58,3,0)</f>
        <v>9716</v>
      </c>
      <c r="T14" s="486">
        <f t="shared" si="6"/>
        <v>42599.999999999971</v>
      </c>
      <c r="U14" s="486">
        <f t="shared" si="1"/>
        <v>85199.999999999942</v>
      </c>
      <c r="W14" s="487">
        <f t="shared" si="2"/>
        <v>9989.038066595389</v>
      </c>
      <c r="X14" s="485">
        <f t="shared" si="7"/>
        <v>1644.2900106916902</v>
      </c>
      <c r="Y14" s="485">
        <f t="shared" si="8"/>
        <v>3288.5800213833804</v>
      </c>
    </row>
    <row r="15" spans="1:25" x14ac:dyDescent="0.2">
      <c r="A15" s="491">
        <f t="shared" si="9"/>
        <v>2008</v>
      </c>
      <c r="B15" s="473">
        <v>509136</v>
      </c>
      <c r="C15" s="488">
        <f t="shared" si="3"/>
        <v>2.4016733877050278E-2</v>
      </c>
      <c r="D15" s="475">
        <v>400536</v>
      </c>
      <c r="E15" s="489">
        <f t="shared" si="4"/>
        <v>1.850952430598829E-2</v>
      </c>
      <c r="F15" s="490"/>
      <c r="G15" s="490"/>
      <c r="H15" s="492">
        <f t="shared" si="10"/>
        <v>2008</v>
      </c>
      <c r="I15" s="479">
        <v>54.784010000000002</v>
      </c>
      <c r="J15" s="489">
        <f t="shared" si="5"/>
        <v>2.3279836164679768E-2</v>
      </c>
      <c r="L15" s="493">
        <f t="shared" si="0"/>
        <v>2009</v>
      </c>
      <c r="M15" s="482">
        <v>214.53700000000001</v>
      </c>
      <c r="N15" s="483"/>
      <c r="O15" s="483"/>
      <c r="P15" s="482">
        <v>279.3</v>
      </c>
      <c r="R15" s="99">
        <v>3632</v>
      </c>
      <c r="S15" s="353">
        <f>VLOOKUP(R15,SIS!A12:C59,3,0)</f>
        <v>63694</v>
      </c>
      <c r="T15" s="486">
        <f t="shared" si="6"/>
        <v>0</v>
      </c>
      <c r="U15" s="486">
        <f t="shared" si="1"/>
        <v>0</v>
      </c>
      <c r="W15" s="487">
        <f t="shared" si="2"/>
        <v>65483.922459214366</v>
      </c>
      <c r="X15" s="485">
        <f t="shared" si="7"/>
        <v>0</v>
      </c>
      <c r="Y15" s="485">
        <f t="shared" si="8"/>
        <v>0</v>
      </c>
    </row>
    <row r="16" spans="1:25" x14ac:dyDescent="0.2">
      <c r="A16" s="491">
        <f t="shared" si="9"/>
        <v>2009</v>
      </c>
      <c r="B16" s="473">
        <v>532226</v>
      </c>
      <c r="C16" s="488">
        <f t="shared" si="3"/>
        <v>4.5351340309858212E-2</v>
      </c>
      <c r="D16" s="475">
        <v>415376</v>
      </c>
      <c r="E16" s="489">
        <f t="shared" si="4"/>
        <v>3.7050352527612906E-2</v>
      </c>
      <c r="F16" s="490"/>
      <c r="G16" s="490"/>
      <c r="H16" s="492">
        <f t="shared" si="10"/>
        <v>2009</v>
      </c>
      <c r="I16" s="479">
        <v>58.172336000000001</v>
      </c>
      <c r="J16" s="489">
        <f t="shared" si="5"/>
        <v>6.1848813184723017E-2</v>
      </c>
      <c r="L16" s="493">
        <f t="shared" si="0"/>
        <v>2010</v>
      </c>
      <c r="M16" s="482">
        <v>218.05600000000001</v>
      </c>
      <c r="N16" s="483"/>
      <c r="O16" s="483"/>
      <c r="P16" s="482">
        <v>281.8</v>
      </c>
      <c r="R16" s="99">
        <v>10298</v>
      </c>
      <c r="S16" s="353">
        <f>VLOOKUP(R16,SIS!A13:C60,3,0)</f>
        <v>1806</v>
      </c>
      <c r="T16" s="486">
        <f t="shared" si="6"/>
        <v>750000</v>
      </c>
      <c r="U16" s="486">
        <f t="shared" si="1"/>
        <v>1500000</v>
      </c>
      <c r="W16" s="487">
        <f t="shared" si="2"/>
        <v>1856.7520325515925</v>
      </c>
      <c r="X16" s="485">
        <f t="shared" si="7"/>
        <v>750000</v>
      </c>
      <c r="Y16" s="485">
        <f t="shared" si="8"/>
        <v>1500000</v>
      </c>
    </row>
    <row r="17" spans="1:25" x14ac:dyDescent="0.2">
      <c r="A17" s="491">
        <f t="shared" si="9"/>
        <v>2010</v>
      </c>
      <c r="B17" s="473">
        <v>557550</v>
      </c>
      <c r="C17" s="488">
        <f t="shared" si="3"/>
        <v>4.7581290654721942E-2</v>
      </c>
      <c r="D17" s="475">
        <v>434218</v>
      </c>
      <c r="E17" s="489">
        <f t="shared" si="4"/>
        <v>4.5361311197565479E-2</v>
      </c>
      <c r="F17" s="490"/>
      <c r="G17" s="490"/>
      <c r="H17" s="492">
        <f t="shared" si="10"/>
        <v>2010</v>
      </c>
      <c r="I17" s="479">
        <v>61.002164</v>
      </c>
      <c r="J17" s="489">
        <f t="shared" si="5"/>
        <v>4.8645596766133004E-2</v>
      </c>
      <c r="L17" s="493">
        <f t="shared" si="0"/>
        <v>2011</v>
      </c>
      <c r="M17" s="482">
        <v>224.93899999999999</v>
      </c>
      <c r="N17" s="483"/>
      <c r="O17" s="483"/>
      <c r="P17" s="482">
        <v>288.39999999999998</v>
      </c>
      <c r="R17" s="99">
        <v>3630</v>
      </c>
      <c r="S17" s="353">
        <f>VLOOKUP(R17,SIS!A14:C61,3,0)</f>
        <v>9516</v>
      </c>
      <c r="T17" s="486">
        <f t="shared" si="6"/>
        <v>72600</v>
      </c>
      <c r="U17" s="486">
        <f t="shared" si="1"/>
        <v>145200</v>
      </c>
      <c r="W17" s="487">
        <f t="shared" si="2"/>
        <v>9783.4176864678593</v>
      </c>
      <c r="X17" s="485">
        <f t="shared" si="7"/>
        <v>32487.347029821063</v>
      </c>
      <c r="Y17" s="485">
        <f t="shared" si="8"/>
        <v>64974.694059642126</v>
      </c>
    </row>
    <row r="18" spans="1:25" x14ac:dyDescent="0.2">
      <c r="A18" s="491">
        <f t="shared" si="9"/>
        <v>2011</v>
      </c>
      <c r="B18" s="473">
        <v>568938</v>
      </c>
      <c r="C18" s="488">
        <f t="shared" si="3"/>
        <v>2.042507398439608E-2</v>
      </c>
      <c r="D18" s="475">
        <v>443881</v>
      </c>
      <c r="E18" s="489">
        <f t="shared" si="4"/>
        <v>2.2253798783099743E-2</v>
      </c>
      <c r="F18" s="490"/>
      <c r="G18" s="490"/>
      <c r="H18" s="492">
        <f t="shared" si="10"/>
        <v>2011</v>
      </c>
      <c r="I18" s="479">
        <v>62.045695000000002</v>
      </c>
      <c r="J18" s="489">
        <f t="shared" si="5"/>
        <v>1.710645871513683E-2</v>
      </c>
      <c r="L18" s="493">
        <f t="shared" si="0"/>
        <v>2012</v>
      </c>
      <c r="M18" s="482">
        <v>229.59399999999999</v>
      </c>
      <c r="N18" s="483"/>
      <c r="O18" s="483"/>
      <c r="P18" s="482">
        <v>293.2</v>
      </c>
      <c r="R18" s="99">
        <v>3631</v>
      </c>
      <c r="S18" s="353">
        <f>VLOOKUP(R18,SIS!A15:C62,3,0)</f>
        <v>13118</v>
      </c>
      <c r="T18" s="486">
        <f t="shared" si="6"/>
        <v>0</v>
      </c>
      <c r="U18" s="486">
        <f t="shared" si="1"/>
        <v>0</v>
      </c>
      <c r="W18" s="487">
        <f t="shared" si="2"/>
        <v>13486.640732564669</v>
      </c>
      <c r="X18" s="485">
        <f t="shared" si="7"/>
        <v>0</v>
      </c>
      <c r="Y18" s="485">
        <f t="shared" si="8"/>
        <v>0</v>
      </c>
    </row>
    <row r="19" spans="1:25" x14ac:dyDescent="0.2">
      <c r="A19" s="491">
        <f t="shared" si="9"/>
        <v>2012</v>
      </c>
      <c r="B19" s="473">
        <v>576693</v>
      </c>
      <c r="C19" s="488">
        <f t="shared" si="3"/>
        <v>1.3630659228246245E-2</v>
      </c>
      <c r="D19" s="475">
        <v>453988</v>
      </c>
      <c r="E19" s="489">
        <f t="shared" si="4"/>
        <v>2.2769616180913443E-2</v>
      </c>
      <c r="F19" s="490"/>
      <c r="G19" s="490"/>
      <c r="H19" s="492">
        <f t="shared" si="10"/>
        <v>2012</v>
      </c>
      <c r="I19" s="479">
        <v>61.746248999999999</v>
      </c>
      <c r="J19" s="489">
        <f t="shared" si="5"/>
        <v>-4.8262171936345188E-3</v>
      </c>
      <c r="L19" s="493">
        <f t="shared" si="0"/>
        <v>2013</v>
      </c>
      <c r="M19" s="482">
        <v>232.95699999999999</v>
      </c>
      <c r="N19" s="483"/>
      <c r="O19" s="483"/>
      <c r="P19" s="482">
        <v>297.8</v>
      </c>
      <c r="R19" s="99">
        <v>42295</v>
      </c>
      <c r="S19" s="353">
        <f>VLOOKUP(R19,SIS!A16:C63,3,0)</f>
        <v>2464</v>
      </c>
      <c r="T19" s="486">
        <f t="shared" si="6"/>
        <v>750000</v>
      </c>
      <c r="U19" s="486">
        <f t="shared" si="1"/>
        <v>1500000</v>
      </c>
      <c r="W19" s="487">
        <f t="shared" si="2"/>
        <v>2533.2430831711649</v>
      </c>
      <c r="X19" s="485">
        <f t="shared" si="7"/>
        <v>750000</v>
      </c>
      <c r="Y19" s="485">
        <f t="shared" si="8"/>
        <v>1500000</v>
      </c>
    </row>
    <row r="20" spans="1:25" x14ac:dyDescent="0.2">
      <c r="A20" s="491">
        <f t="shared" si="9"/>
        <v>2013</v>
      </c>
      <c r="B20" s="473">
        <v>584785</v>
      </c>
      <c r="C20" s="488">
        <f t="shared" si="3"/>
        <v>1.4031729186933184E-2</v>
      </c>
      <c r="D20" s="475">
        <v>461614</v>
      </c>
      <c r="E20" s="489">
        <f t="shared" si="4"/>
        <v>1.6797800822929254E-2</v>
      </c>
      <c r="F20" s="490"/>
      <c r="G20" s="490"/>
      <c r="H20" s="492">
        <f t="shared" si="10"/>
        <v>2013</v>
      </c>
      <c r="I20" s="479">
        <v>63.431297999999998</v>
      </c>
      <c r="J20" s="489">
        <f t="shared" si="5"/>
        <v>2.7289900638336695E-2</v>
      </c>
      <c r="L20" s="493">
        <f t="shared" si="0"/>
        <v>2014</v>
      </c>
      <c r="M20" s="482">
        <v>236.73599999999999</v>
      </c>
      <c r="N20" s="483"/>
      <c r="O20" s="483"/>
      <c r="P20" s="482">
        <v>306.7</v>
      </c>
      <c r="R20" s="99">
        <v>11161</v>
      </c>
      <c r="S20" s="353">
        <f>VLOOKUP(R20,SIS!A17:C64,3,0)</f>
        <v>11929</v>
      </c>
      <c r="T20" s="486">
        <f t="shared" si="6"/>
        <v>0</v>
      </c>
      <c r="U20" s="486">
        <f t="shared" si="1"/>
        <v>0</v>
      </c>
      <c r="W20" s="487">
        <f t="shared" si="2"/>
        <v>12264.227572706504</v>
      </c>
      <c r="X20" s="485">
        <f t="shared" si="7"/>
        <v>0</v>
      </c>
      <c r="Y20" s="485">
        <f t="shared" si="8"/>
        <v>0</v>
      </c>
    </row>
    <row r="21" spans="1:25" x14ac:dyDescent="0.2">
      <c r="A21" s="491">
        <f t="shared" si="9"/>
        <v>2014</v>
      </c>
      <c r="B21" s="473">
        <v>603598</v>
      </c>
      <c r="C21" s="488">
        <f t="shared" si="3"/>
        <v>3.217079781458132E-2</v>
      </c>
      <c r="D21" s="475">
        <v>475889</v>
      </c>
      <c r="E21" s="489">
        <f t="shared" si="4"/>
        <v>3.0924105421412662E-2</v>
      </c>
      <c r="F21" s="490"/>
      <c r="G21" s="490"/>
      <c r="H21" s="492">
        <f t="shared" si="10"/>
        <v>2014</v>
      </c>
      <c r="I21" s="479">
        <v>64.652383</v>
      </c>
      <c r="J21" s="489">
        <f t="shared" si="5"/>
        <v>1.9250512578191215E-2</v>
      </c>
      <c r="L21" s="493">
        <f t="shared" si="0"/>
        <v>2015</v>
      </c>
      <c r="M21" s="482">
        <v>237.01700000000002</v>
      </c>
      <c r="N21" s="483"/>
      <c r="O21" s="483"/>
      <c r="P21" s="482">
        <v>313.3</v>
      </c>
      <c r="R21" s="99">
        <v>3639</v>
      </c>
      <c r="S21" s="353">
        <f>VLOOKUP(R21,SIS!A18:C65,3,0)</f>
        <v>8541</v>
      </c>
      <c r="T21" s="486">
        <f t="shared" si="6"/>
        <v>218849.99999999997</v>
      </c>
      <c r="U21" s="486">
        <f t="shared" si="1"/>
        <v>437699.99999999994</v>
      </c>
      <c r="W21" s="487">
        <f t="shared" si="2"/>
        <v>8781.0183333461537</v>
      </c>
      <c r="X21" s="485">
        <f t="shared" si="7"/>
        <v>182847.24999807691</v>
      </c>
      <c r="Y21" s="485">
        <f t="shared" si="8"/>
        <v>365694.49999615381</v>
      </c>
    </row>
    <row r="22" spans="1:25" x14ac:dyDescent="0.2">
      <c r="A22" s="491">
        <f t="shared" si="9"/>
        <v>2015</v>
      </c>
      <c r="B22" s="473">
        <v>619175</v>
      </c>
      <c r="C22" s="488">
        <f t="shared" si="3"/>
        <v>2.5806911222369777E-2</v>
      </c>
      <c r="D22" s="475">
        <v>487085</v>
      </c>
      <c r="E22" s="489">
        <f t="shared" si="4"/>
        <v>2.3526494623746341E-2</v>
      </c>
      <c r="F22" s="490"/>
      <c r="G22" s="490"/>
      <c r="H22" s="492">
        <f t="shared" si="10"/>
        <v>2015</v>
      </c>
      <c r="I22" s="479">
        <v>66.894756000000001</v>
      </c>
      <c r="J22" s="489">
        <f t="shared" si="5"/>
        <v>3.4683532082645741E-2</v>
      </c>
      <c r="L22" s="493">
        <f t="shared" si="0"/>
        <v>2016</v>
      </c>
      <c r="M22" s="482">
        <v>240.00716666666662</v>
      </c>
      <c r="N22" s="483"/>
      <c r="O22" s="483"/>
      <c r="P22" s="482">
        <v>319</v>
      </c>
      <c r="R22" s="99">
        <v>42485</v>
      </c>
      <c r="S22" s="353">
        <f>VLOOKUP(R22,SIS!A19:C66,3,0)</f>
        <v>6616</v>
      </c>
      <c r="T22" s="486">
        <f t="shared" si="6"/>
        <v>507600.00000000006</v>
      </c>
      <c r="U22" s="486">
        <f t="shared" si="1"/>
        <v>1015200.0000000001</v>
      </c>
      <c r="W22" s="487">
        <f t="shared" si="2"/>
        <v>6801.9221746186804</v>
      </c>
      <c r="X22" s="485">
        <f t="shared" si="7"/>
        <v>479711.67380719795</v>
      </c>
      <c r="Y22" s="485">
        <f t="shared" si="8"/>
        <v>959423.3476143959</v>
      </c>
    </row>
    <row r="23" spans="1:25" x14ac:dyDescent="0.2">
      <c r="A23" s="491">
        <f t="shared" si="9"/>
        <v>2016</v>
      </c>
      <c r="B23" s="473">
        <v>636750</v>
      </c>
      <c r="C23" s="488">
        <f t="shared" si="3"/>
        <v>2.838454394961043E-2</v>
      </c>
      <c r="D23" s="475">
        <v>501024</v>
      </c>
      <c r="E23" s="489">
        <f t="shared" si="4"/>
        <v>2.8617181806050329E-2</v>
      </c>
      <c r="F23" s="490"/>
      <c r="G23" s="490"/>
      <c r="H23" s="492">
        <f t="shared" si="10"/>
        <v>2016</v>
      </c>
      <c r="I23" s="479">
        <v>68.608982999999995</v>
      </c>
      <c r="J23" s="489">
        <f t="shared" si="5"/>
        <v>2.5625730662654611E-2</v>
      </c>
      <c r="L23" s="493">
        <f t="shared" si="0"/>
        <v>2017</v>
      </c>
      <c r="M23" s="654">
        <v>245.11958333333334</v>
      </c>
      <c r="N23" s="483"/>
      <c r="O23" s="483"/>
      <c r="P23" s="482">
        <v>329.5</v>
      </c>
      <c r="R23" s="99">
        <v>9651</v>
      </c>
      <c r="S23" s="353">
        <f>VLOOKUP(R23,SIS!A20:C67,3,0)</f>
        <v>7884</v>
      </c>
      <c r="T23" s="486">
        <f t="shared" si="6"/>
        <v>317400</v>
      </c>
      <c r="U23" s="486">
        <f t="shared" si="1"/>
        <v>634800</v>
      </c>
      <c r="W23" s="487">
        <f t="shared" si="2"/>
        <v>8105.5553846272178</v>
      </c>
      <c r="X23" s="485">
        <f t="shared" si="7"/>
        <v>284166.69230591733</v>
      </c>
      <c r="Y23" s="485">
        <f t="shared" si="8"/>
        <v>568333.38461183466</v>
      </c>
    </row>
    <row r="24" spans="1:25" x14ac:dyDescent="0.2">
      <c r="A24" s="491">
        <f t="shared" si="9"/>
        <v>2017</v>
      </c>
      <c r="B24" s="652">
        <v>651137</v>
      </c>
      <c r="C24" s="495">
        <f t="shared" si="3"/>
        <v>2.2594424813506153E-2</v>
      </c>
      <c r="D24" s="475">
        <v>514064</v>
      </c>
      <c r="E24" s="489">
        <f t="shared" si="4"/>
        <v>2.6026697323880743E-2</v>
      </c>
      <c r="F24" s="490"/>
      <c r="G24" s="490"/>
      <c r="H24" s="492">
        <f t="shared" si="10"/>
        <v>2017</v>
      </c>
      <c r="I24" s="479">
        <v>70.279087776839106</v>
      </c>
      <c r="J24" s="489">
        <f>I24/I23-1</f>
        <v>2.434236311066007E-2</v>
      </c>
      <c r="L24" s="655">
        <f t="shared" si="0"/>
        <v>2018</v>
      </c>
      <c r="M24" s="654">
        <v>251.10683333333338</v>
      </c>
      <c r="N24" s="483"/>
      <c r="O24" s="483"/>
      <c r="P24" s="482">
        <v>338.6</v>
      </c>
      <c r="R24" s="99">
        <v>3665</v>
      </c>
      <c r="S24" s="353">
        <f>VLOOKUP(R24,SIS!A21:C68,3,0)</f>
        <v>10030</v>
      </c>
      <c r="T24" s="486">
        <f t="shared" si="6"/>
        <v>0</v>
      </c>
      <c r="U24" s="486">
        <f t="shared" si="1"/>
        <v>0</v>
      </c>
      <c r="W24" s="487">
        <f t="shared" si="2"/>
        <v>10311.862063395611</v>
      </c>
      <c r="X24" s="485">
        <f t="shared" si="7"/>
        <v>0</v>
      </c>
      <c r="Y24" s="485">
        <f t="shared" si="8"/>
        <v>0</v>
      </c>
    </row>
    <row r="25" spans="1:25" ht="15" thickBot="1" x14ac:dyDescent="0.25">
      <c r="A25" s="491">
        <f>A24+1</f>
        <v>2018</v>
      </c>
      <c r="B25" s="653">
        <v>658219</v>
      </c>
      <c r="C25" s="488">
        <f>B25/B24-1</f>
        <v>1.0876359352947285E-2</v>
      </c>
      <c r="D25" s="475">
        <v>520036</v>
      </c>
      <c r="E25" s="496">
        <f>D25/D24-1</f>
        <v>1.1617230539388013E-2</v>
      </c>
      <c r="F25" s="490"/>
      <c r="G25" s="490"/>
      <c r="H25" s="492">
        <f t="shared" si="10"/>
        <v>2018</v>
      </c>
      <c r="I25" s="662">
        <v>70.798317926388506</v>
      </c>
      <c r="J25" s="496">
        <f>I25/I24-1</f>
        <v>7.3881173756571439E-3</v>
      </c>
      <c r="L25" s="657">
        <f t="shared" si="0"/>
        <v>2019</v>
      </c>
      <c r="M25" s="494">
        <f>FORECAST(A25,M18:M24,A18:A24)</f>
        <v>252.09605952380934</v>
      </c>
      <c r="N25" s="483"/>
      <c r="O25" s="483"/>
      <c r="P25" s="494">
        <f>FORECAST(A25,P18:P24,A18:A24)</f>
        <v>344.28571428571558</v>
      </c>
      <c r="R25" s="99">
        <v>3565</v>
      </c>
      <c r="S25" s="353">
        <f>VLOOKUP(R25,SIS!A22:C69,3,0)</f>
        <v>12072</v>
      </c>
      <c r="T25" s="486">
        <f t="shared" si="6"/>
        <v>0</v>
      </c>
      <c r="U25" s="486">
        <f t="shared" si="1"/>
        <v>0</v>
      </c>
      <c r="W25" s="487">
        <f t="shared" si="2"/>
        <v>12411.246144497689</v>
      </c>
      <c r="X25" s="485">
        <f t="shared" si="7"/>
        <v>0</v>
      </c>
      <c r="Y25" s="485">
        <f t="shared" si="8"/>
        <v>0</v>
      </c>
    </row>
    <row r="26" spans="1:25" x14ac:dyDescent="0.2">
      <c r="A26" s="491">
        <f>A25+1</f>
        <v>2019</v>
      </c>
      <c r="B26" s="499">
        <v>666757</v>
      </c>
      <c r="C26" s="500">
        <f>B26/B25-1</f>
        <v>1.2971366672794415E-2</v>
      </c>
      <c r="D26" s="501">
        <f>ROUND((1+C26)*D25,0)</f>
        <v>526782</v>
      </c>
      <c r="E26" s="502">
        <f>D26/D25-1</f>
        <v>1.2972178849156579E-2</v>
      </c>
      <c r="F26" s="490"/>
      <c r="G26" s="490"/>
      <c r="H26" s="492">
        <f t="shared" si="10"/>
        <v>2019</v>
      </c>
      <c r="I26" s="503">
        <f>FORECAST(A26,I21:I25,A21:A25)</f>
        <v>72.949566029530615</v>
      </c>
      <c r="J26" s="658">
        <f>I26/I25-1</f>
        <v>3.0385582117626431E-2</v>
      </c>
      <c r="L26" s="656">
        <v>2020</v>
      </c>
      <c r="M26" s="504">
        <f>FORECAST(A26,M19:M25,A19:A25)</f>
        <v>255.61443877551028</v>
      </c>
      <c r="N26" s="483"/>
      <c r="O26" s="483"/>
      <c r="P26" s="494">
        <f>FORECAST(A26,P19:P25,A19:A25)</f>
        <v>352.66326530612423</v>
      </c>
      <c r="R26" s="99">
        <v>29269</v>
      </c>
      <c r="S26" s="353">
        <f>VLOOKUP(R26,SIS!A23:C70,3,0)</f>
        <v>2067</v>
      </c>
      <c r="T26" s="486">
        <f t="shared" si="6"/>
        <v>750000</v>
      </c>
      <c r="U26" s="486">
        <f t="shared" si="1"/>
        <v>1500000</v>
      </c>
      <c r="W26" s="487">
        <f t="shared" si="2"/>
        <v>2125.0866286180189</v>
      </c>
      <c r="X26" s="485">
        <f t="shared" si="7"/>
        <v>750000</v>
      </c>
      <c r="Y26" s="485">
        <f t="shared" si="8"/>
        <v>1500000</v>
      </c>
    </row>
    <row r="27" spans="1:25" ht="15" thickBot="1" x14ac:dyDescent="0.25">
      <c r="A27" s="491">
        <f>A26+1</f>
        <v>2020</v>
      </c>
      <c r="B27" s="505">
        <v>676716</v>
      </c>
      <c r="C27" s="506">
        <f>B27/B26-1</f>
        <v>1.4936476107487495E-2</v>
      </c>
      <c r="D27" s="505">
        <f>ROUND((1+C27)*D26,0)</f>
        <v>534650</v>
      </c>
      <c r="E27" s="496">
        <f>D27/D26-1</f>
        <v>1.49359697180238E-2</v>
      </c>
      <c r="F27" s="490"/>
      <c r="G27" s="490"/>
      <c r="H27" s="492">
        <f t="shared" si="10"/>
        <v>2020</v>
      </c>
      <c r="I27" s="497">
        <f>FORECAST(A27,I22:I26,A22:A26)</f>
        <v>74.19582864218637</v>
      </c>
      <c r="J27" s="496">
        <f>I27/I26-1</f>
        <v>1.7083893441549147E-2</v>
      </c>
      <c r="L27" s="507">
        <v>2021</v>
      </c>
      <c r="M27" s="498">
        <f>FORECAST(A27,M20:M26,A20:A26)</f>
        <v>259.37002623906665</v>
      </c>
      <c r="N27" s="483"/>
      <c r="O27" s="483"/>
      <c r="P27" s="498">
        <f>FORECAST(A27,P20:P26,A20:A26)</f>
        <v>360.50145772594988</v>
      </c>
      <c r="R27" s="99">
        <v>3652</v>
      </c>
      <c r="S27" s="353">
        <f>VLOOKUP(R27,SIS!A24:C71,3,0)</f>
        <v>46324</v>
      </c>
      <c r="T27" s="486">
        <f t="shared" si="6"/>
        <v>0</v>
      </c>
      <c r="U27" s="486">
        <f t="shared" si="1"/>
        <v>0</v>
      </c>
      <c r="W27" s="487">
        <f t="shared" si="2"/>
        <v>47625.792445138417</v>
      </c>
      <c r="X27" s="485">
        <f t="shared" si="7"/>
        <v>0</v>
      </c>
      <c r="Y27" s="485">
        <f t="shared" si="8"/>
        <v>0</v>
      </c>
    </row>
    <row r="28" spans="1:25" ht="15" thickBot="1" x14ac:dyDescent="0.25">
      <c r="A28" s="491">
        <f>A27+1</f>
        <v>2021</v>
      </c>
      <c r="B28" s="505">
        <f>FORECAST(A28,B23:B27,A23:A27)</f>
        <v>686581.40000000224</v>
      </c>
      <c r="C28" s="500">
        <f>B28/B27-1</f>
        <v>1.4578346012215304E-2</v>
      </c>
      <c r="D28" s="501">
        <f>ROUND((1+C28)*D27,0)</f>
        <v>542444</v>
      </c>
      <c r="E28" s="502">
        <f>D28/D27-1</f>
        <v>1.4577761152155588E-2</v>
      </c>
      <c r="F28" s="490"/>
      <c r="G28" s="490"/>
      <c r="H28" s="492">
        <f>H27+1</f>
        <v>2021</v>
      </c>
      <c r="I28" s="497">
        <f>FORECAST(A28,I23:I27,A23:A27)</f>
        <v>75.519607536108197</v>
      </c>
      <c r="J28" s="496">
        <f>I28/I27-1</f>
        <v>1.7841688921702348E-2</v>
      </c>
      <c r="L28" s="508"/>
      <c r="M28" s="509"/>
      <c r="N28" s="483"/>
      <c r="O28" s="483"/>
      <c r="P28" s="483"/>
      <c r="R28" s="99">
        <v>11711</v>
      </c>
      <c r="S28" s="353">
        <f>VLOOKUP(R28,SIS!A25:C72,3,0)</f>
        <v>8961</v>
      </c>
      <c r="T28" s="486">
        <f t="shared" si="6"/>
        <v>155850</v>
      </c>
      <c r="U28" s="486">
        <f t="shared" si="1"/>
        <v>311700</v>
      </c>
      <c r="W28" s="487">
        <f t="shared" ref="W28:W43" si="11">S28+(S28*$C$33)</f>
        <v>9212.8211316139659</v>
      </c>
      <c r="X28" s="485">
        <f t="shared" si="7"/>
        <v>118076.83025790514</v>
      </c>
      <c r="Y28" s="485">
        <f t="shared" si="8"/>
        <v>236153.66051581028</v>
      </c>
    </row>
    <row r="29" spans="1:25" ht="43.5" thickBot="1" x14ac:dyDescent="0.25">
      <c r="A29" s="510"/>
      <c r="B29" s="766" t="s">
        <v>418</v>
      </c>
      <c r="C29" s="767"/>
      <c r="D29" s="768"/>
      <c r="E29" s="511">
        <f>D27/D25-1</f>
        <v>2.8101900637648169E-2</v>
      </c>
      <c r="F29" s="512"/>
      <c r="G29" s="512"/>
      <c r="H29" s="769" t="s">
        <v>419</v>
      </c>
      <c r="I29" s="770"/>
      <c r="J29" s="513">
        <f>I27/I25-1</f>
        <v>4.7988579606232706E-2</v>
      </c>
      <c r="L29" s="514" t="s">
        <v>363</v>
      </c>
      <c r="M29" s="515">
        <f>AVERAGE(M26:M27)</f>
        <v>257.49223250728846</v>
      </c>
      <c r="N29" s="483"/>
      <c r="O29" s="517" t="s">
        <v>363</v>
      </c>
      <c r="P29" s="659">
        <f>AVERAGE(P26:P27)</f>
        <v>356.58236151603705</v>
      </c>
      <c r="R29" s="99">
        <v>12826</v>
      </c>
      <c r="S29" s="353">
        <f>VLOOKUP(R29,SIS!A26:C73,3,0)</f>
        <v>14261</v>
      </c>
      <c r="T29" s="486">
        <f t="shared" si="6"/>
        <v>0</v>
      </c>
      <c r="U29" s="486">
        <f t="shared" si="1"/>
        <v>0</v>
      </c>
      <c r="W29" s="487">
        <f t="shared" si="11"/>
        <v>14661.761204993501</v>
      </c>
      <c r="X29" s="485">
        <f t="shared" si="7"/>
        <v>0</v>
      </c>
      <c r="Y29" s="485">
        <f t="shared" si="8"/>
        <v>0</v>
      </c>
    </row>
    <row r="30" spans="1:25" ht="42.75" customHeight="1" thickBot="1" x14ac:dyDescent="0.25">
      <c r="B30" s="518"/>
      <c r="C30" s="518"/>
      <c r="D30" s="519"/>
      <c r="E30" s="453"/>
      <c r="F30" s="453"/>
      <c r="G30" s="453"/>
      <c r="H30" s="520"/>
      <c r="L30" s="521" t="s">
        <v>364</v>
      </c>
      <c r="M30" s="522">
        <f>AVERAGE(M26:M27)/M25-1</f>
        <v>2.1405225427450603E-2</v>
      </c>
      <c r="N30" s="516"/>
      <c r="O30" s="524" t="s">
        <v>364</v>
      </c>
      <c r="P30" s="660">
        <f>P29/P25-1</f>
        <v>3.5716402743672271E-2</v>
      </c>
      <c r="R30" s="99">
        <v>13231</v>
      </c>
      <c r="S30" s="353">
        <f>VLOOKUP(R30,SIS!A27:C74,3,0)</f>
        <v>4381</v>
      </c>
      <c r="T30" s="486">
        <f t="shared" si="6"/>
        <v>750000</v>
      </c>
      <c r="U30" s="486">
        <f t="shared" si="1"/>
        <v>1500000</v>
      </c>
      <c r="W30" s="487">
        <f t="shared" si="11"/>
        <v>4504.1144266935362</v>
      </c>
      <c r="X30" s="485">
        <f t="shared" si="7"/>
        <v>750000</v>
      </c>
      <c r="Y30" s="485">
        <f t="shared" si="8"/>
        <v>1500000</v>
      </c>
    </row>
    <row r="31" spans="1:25" ht="43.5" customHeight="1" x14ac:dyDescent="0.2">
      <c r="B31" s="526"/>
      <c r="C31" s="526"/>
      <c r="D31" s="527"/>
      <c r="E31" s="528"/>
      <c r="F31" s="529"/>
      <c r="G31" s="529"/>
      <c r="H31" s="526"/>
      <c r="I31" s="528"/>
      <c r="L31" s="523"/>
      <c r="M31" s="523"/>
      <c r="N31" s="523"/>
      <c r="R31" s="99">
        <v>3592</v>
      </c>
      <c r="S31" s="353">
        <f>VLOOKUP(R31,SIS!A28:C75,3,0)</f>
        <v>5712</v>
      </c>
      <c r="T31" s="486">
        <f t="shared" si="6"/>
        <v>643200</v>
      </c>
      <c r="U31" s="486">
        <f t="shared" si="1"/>
        <v>1286400</v>
      </c>
      <c r="W31" s="487">
        <f t="shared" si="11"/>
        <v>5872.5180564422462</v>
      </c>
      <c r="X31" s="485">
        <f t="shared" si="7"/>
        <v>619122.29153366305</v>
      </c>
      <c r="Y31" s="485">
        <f t="shared" si="8"/>
        <v>1238244.5830673261</v>
      </c>
    </row>
    <row r="32" spans="1:25" ht="42.75" x14ac:dyDescent="0.2">
      <c r="B32" s="526"/>
      <c r="C32" s="530" t="s">
        <v>365</v>
      </c>
      <c r="D32" s="524" t="s">
        <v>366</v>
      </c>
      <c r="E32" s="531" t="s">
        <v>367</v>
      </c>
      <c r="F32" s="532"/>
      <c r="G32" s="532"/>
      <c r="H32" s="526"/>
      <c r="I32" s="528"/>
      <c r="L32" s="523"/>
      <c r="M32" s="523"/>
      <c r="N32" s="523"/>
      <c r="O32" s="523"/>
      <c r="R32" s="99">
        <v>3594</v>
      </c>
      <c r="S32" s="353">
        <f>VLOOKUP(R32,SIS!A29:C76,3,0)</f>
        <v>38087</v>
      </c>
      <c r="T32" s="486">
        <f t="shared" si="6"/>
        <v>0</v>
      </c>
      <c r="U32" s="486">
        <f t="shared" si="1"/>
        <v>0</v>
      </c>
      <c r="W32" s="487">
        <f t="shared" si="11"/>
        <v>39157.317089586104</v>
      </c>
      <c r="X32" s="485">
        <f t="shared" si="7"/>
        <v>0</v>
      </c>
      <c r="Y32" s="485">
        <f t="shared" si="8"/>
        <v>0</v>
      </c>
    </row>
    <row r="33" spans="1:25" ht="43.5" customHeight="1" x14ac:dyDescent="0.2">
      <c r="A33" s="526"/>
      <c r="B33" s="533" t="s">
        <v>368</v>
      </c>
      <c r="C33" s="534">
        <f>E29</f>
        <v>2.8101900637648169E-2</v>
      </c>
      <c r="D33" s="535">
        <f>J29</f>
        <v>4.7988579606232706E-2</v>
      </c>
      <c r="E33" s="525">
        <f>M30</f>
        <v>2.1405225427450603E-2</v>
      </c>
      <c r="F33" s="523"/>
      <c r="G33" s="523"/>
      <c r="H33" s="523"/>
      <c r="L33" s="523"/>
      <c r="N33" s="523"/>
      <c r="O33" s="523"/>
      <c r="R33" s="99">
        <v>42421</v>
      </c>
      <c r="S33" s="353">
        <f>VLOOKUP(R33,SIS!A30:C77,3,0)</f>
        <v>3757</v>
      </c>
      <c r="T33" s="486">
        <f t="shared" si="6"/>
        <v>750000</v>
      </c>
      <c r="U33" s="486">
        <f t="shared" si="1"/>
        <v>1500000</v>
      </c>
      <c r="W33" s="487">
        <f t="shared" si="11"/>
        <v>3862.578840695644</v>
      </c>
      <c r="X33" s="485">
        <f t="shared" si="7"/>
        <v>750000</v>
      </c>
      <c r="Y33" s="485">
        <f t="shared" si="8"/>
        <v>1500000</v>
      </c>
    </row>
    <row r="34" spans="1:25" x14ac:dyDescent="0.2">
      <c r="B34" s="526"/>
      <c r="N34" s="523"/>
      <c r="R34" s="99">
        <v>3624</v>
      </c>
      <c r="S34" s="353">
        <f>VLOOKUP(R34,SIS!A31:C78,3,0)</f>
        <v>13058</v>
      </c>
      <c r="T34" s="486">
        <f t="shared" si="6"/>
        <v>0</v>
      </c>
      <c r="U34" s="486">
        <f t="shared" si="1"/>
        <v>0</v>
      </c>
      <c r="W34" s="487">
        <f t="shared" si="11"/>
        <v>13424.95461852641</v>
      </c>
      <c r="X34" s="485">
        <f t="shared" si="7"/>
        <v>0</v>
      </c>
      <c r="Y34" s="485">
        <f t="shared" si="8"/>
        <v>0</v>
      </c>
    </row>
    <row r="35" spans="1:25" x14ac:dyDescent="0.2">
      <c r="A35" s="449" t="s">
        <v>369</v>
      </c>
      <c r="K35" s="452"/>
      <c r="R35" s="99">
        <v>3642</v>
      </c>
      <c r="S35" s="353">
        <f>VLOOKUP(R35,SIS!A32:C79,3,0)</f>
        <v>9732</v>
      </c>
      <c r="T35" s="486">
        <f t="shared" si="6"/>
        <v>40199.999999999985</v>
      </c>
      <c r="U35" s="486">
        <f t="shared" si="1"/>
        <v>80399.999999999971</v>
      </c>
      <c r="W35" s="487">
        <f t="shared" si="11"/>
        <v>10005.487697005592</v>
      </c>
      <c r="X35" s="485">
        <f t="shared" si="7"/>
        <v>0</v>
      </c>
      <c r="Y35" s="485">
        <f t="shared" si="8"/>
        <v>0</v>
      </c>
    </row>
    <row r="36" spans="1:25" x14ac:dyDescent="0.2">
      <c r="A36" s="536" t="s">
        <v>417</v>
      </c>
      <c r="K36" s="452"/>
      <c r="R36" s="99">
        <v>3644</v>
      </c>
      <c r="S36" s="353">
        <f>VLOOKUP(R36,SIS!A33:C80,3,0)</f>
        <v>37845</v>
      </c>
      <c r="T36" s="486">
        <f t="shared" si="6"/>
        <v>0</v>
      </c>
      <c r="U36" s="486">
        <f t="shared" si="1"/>
        <v>0</v>
      </c>
      <c r="W36" s="487">
        <f t="shared" si="11"/>
        <v>38908.516429631796</v>
      </c>
      <c r="X36" s="485">
        <f t="shared" si="7"/>
        <v>0</v>
      </c>
      <c r="Y36" s="485">
        <f t="shared" si="8"/>
        <v>0</v>
      </c>
    </row>
    <row r="37" spans="1:25" x14ac:dyDescent="0.2">
      <c r="A37" s="451" t="s">
        <v>416</v>
      </c>
      <c r="K37" s="452"/>
      <c r="R37" s="99">
        <v>3541</v>
      </c>
      <c r="S37" s="353">
        <f>VLOOKUP(R37,SIS!A34:C81,3,0)</f>
        <v>10242</v>
      </c>
      <c r="T37" s="486">
        <f t="shared" si="6"/>
        <v>0</v>
      </c>
      <c r="U37" s="486">
        <f t="shared" si="1"/>
        <v>0</v>
      </c>
      <c r="W37" s="487">
        <f t="shared" si="11"/>
        <v>10529.819666330792</v>
      </c>
      <c r="X37" s="485">
        <f t="shared" si="7"/>
        <v>0</v>
      </c>
      <c r="Y37" s="485">
        <f t="shared" si="8"/>
        <v>0</v>
      </c>
    </row>
    <row r="38" spans="1:25" x14ac:dyDescent="0.2">
      <c r="A38" s="451" t="s">
        <v>370</v>
      </c>
      <c r="R38" s="99">
        <v>3646</v>
      </c>
      <c r="S38" s="353">
        <f>VLOOKUP(R38,SIS!A35:C82,3,0)</f>
        <v>15364</v>
      </c>
      <c r="T38" s="486">
        <f t="shared" si="6"/>
        <v>0</v>
      </c>
      <c r="U38" s="486">
        <f t="shared" si="1"/>
        <v>0</v>
      </c>
      <c r="W38" s="487">
        <f t="shared" si="11"/>
        <v>15795.757601396826</v>
      </c>
      <c r="X38" s="485">
        <f t="shared" si="7"/>
        <v>0</v>
      </c>
      <c r="Y38" s="485">
        <f t="shared" si="8"/>
        <v>0</v>
      </c>
    </row>
    <row r="39" spans="1:25" x14ac:dyDescent="0.2">
      <c r="A39" s="451" t="s">
        <v>371</v>
      </c>
      <c r="R39" s="99">
        <v>3581</v>
      </c>
      <c r="S39" s="353">
        <f>VLOOKUP(R39,SIS!A36:C83,3,0)</f>
        <v>14176</v>
      </c>
      <c r="T39" s="486">
        <f t="shared" si="6"/>
        <v>0</v>
      </c>
      <c r="U39" s="486">
        <f t="shared" si="1"/>
        <v>0</v>
      </c>
      <c r="W39" s="487">
        <f t="shared" si="11"/>
        <v>14574.3725434393</v>
      </c>
      <c r="X39" s="485">
        <f t="shared" si="7"/>
        <v>0</v>
      </c>
      <c r="Y39" s="485">
        <f t="shared" si="8"/>
        <v>0</v>
      </c>
    </row>
    <row r="40" spans="1:25" x14ac:dyDescent="0.2">
      <c r="A40" s="451" t="s">
        <v>415</v>
      </c>
      <c r="R40" s="99">
        <v>3606</v>
      </c>
      <c r="S40" s="353">
        <f>VLOOKUP(R40,SIS!A37:C84,3,0)</f>
        <v>21025</v>
      </c>
      <c r="T40" s="486">
        <f t="shared" si="6"/>
        <v>0</v>
      </c>
      <c r="U40" s="486">
        <f t="shared" si="1"/>
        <v>0</v>
      </c>
      <c r="W40" s="487">
        <f t="shared" si="11"/>
        <v>21615.842460906551</v>
      </c>
      <c r="X40" s="485">
        <f t="shared" si="7"/>
        <v>0</v>
      </c>
      <c r="Y40" s="485">
        <f t="shared" si="8"/>
        <v>0</v>
      </c>
    </row>
    <row r="41" spans="1:25" x14ac:dyDescent="0.2">
      <c r="A41" s="771" t="s">
        <v>413</v>
      </c>
      <c r="B41" s="771"/>
      <c r="C41" s="771"/>
      <c r="D41" s="771"/>
      <c r="E41" s="771"/>
      <c r="F41" s="771"/>
      <c r="G41" s="771"/>
      <c r="H41" s="771"/>
      <c r="I41" s="771"/>
      <c r="J41" s="771"/>
      <c r="R41" s="99">
        <v>3615</v>
      </c>
      <c r="S41" s="353">
        <f>VLOOKUP(R41,SIS!A38:C85,3,0)</f>
        <v>38644</v>
      </c>
      <c r="T41" s="486">
        <f t="shared" si="6"/>
        <v>0</v>
      </c>
      <c r="U41" s="486">
        <f t="shared" si="1"/>
        <v>0</v>
      </c>
      <c r="W41" s="487">
        <f t="shared" si="11"/>
        <v>39729.969848241279</v>
      </c>
      <c r="X41" s="485">
        <f t="shared" si="7"/>
        <v>0</v>
      </c>
      <c r="Y41" s="485">
        <f t="shared" si="8"/>
        <v>0</v>
      </c>
    </row>
    <row r="42" spans="1:25" ht="50.25" customHeight="1" x14ac:dyDescent="0.2">
      <c r="A42" s="537"/>
      <c r="B42" s="537"/>
      <c r="C42" s="537"/>
      <c r="D42" s="537"/>
      <c r="E42" s="537"/>
      <c r="F42" s="538"/>
      <c r="G42" s="538"/>
      <c r="H42" s="537"/>
      <c r="I42" s="537"/>
      <c r="J42" s="537"/>
      <c r="R42" s="99">
        <v>3625</v>
      </c>
      <c r="S42" s="353">
        <f>VLOOKUP(R42,SIS!A39:C86,3,0)</f>
        <v>1885</v>
      </c>
      <c r="T42" s="486">
        <f t="shared" si="6"/>
        <v>750000</v>
      </c>
      <c r="U42" s="486">
        <f t="shared" si="1"/>
        <v>1500000</v>
      </c>
      <c r="W42" s="487">
        <f t="shared" si="11"/>
        <v>1937.9720827019669</v>
      </c>
      <c r="X42" s="485">
        <f t="shared" si="7"/>
        <v>750000</v>
      </c>
      <c r="Y42" s="485">
        <f t="shared" si="8"/>
        <v>1500000</v>
      </c>
    </row>
    <row r="43" spans="1:25" ht="15" thickBot="1" x14ac:dyDescent="0.25">
      <c r="A43" s="772" t="s">
        <v>372</v>
      </c>
      <c r="B43" s="772"/>
      <c r="C43" s="772"/>
      <c r="D43" s="772"/>
      <c r="E43" s="772"/>
      <c r="F43" s="772"/>
      <c r="G43" s="772"/>
      <c r="H43" s="772"/>
      <c r="I43" s="773"/>
      <c r="J43" s="537"/>
      <c r="R43" s="100">
        <v>20</v>
      </c>
      <c r="S43" s="353">
        <f>VLOOKUP(R43,SIS!A40:C87,3,0)</f>
        <v>890</v>
      </c>
      <c r="T43" s="545">
        <f t="shared" si="6"/>
        <v>750000</v>
      </c>
      <c r="U43" s="545">
        <f t="shared" si="1"/>
        <v>1500000</v>
      </c>
      <c r="W43" s="487">
        <f t="shared" si="11"/>
        <v>915.01069156750691</v>
      </c>
      <c r="X43" s="485">
        <f t="shared" si="7"/>
        <v>750000</v>
      </c>
      <c r="Y43" s="485">
        <f t="shared" si="8"/>
        <v>1500000</v>
      </c>
    </row>
    <row r="44" spans="1:25" ht="30.75" customHeight="1" x14ac:dyDescent="0.2">
      <c r="A44" s="539" t="s">
        <v>373</v>
      </c>
      <c r="B44" s="540"/>
      <c r="C44" s="540"/>
      <c r="D44" s="540"/>
      <c r="E44" s="541"/>
      <c r="F44" s="542"/>
      <c r="G44" s="542"/>
      <c r="H44" s="543"/>
      <c r="I44" s="544"/>
      <c r="R44" s="548" t="s">
        <v>70</v>
      </c>
      <c r="S44" s="549">
        <f>SUM(S7:S43)</f>
        <v>658219</v>
      </c>
      <c r="T44" s="549">
        <f>SUM(T7:T43)</f>
        <v>7873200</v>
      </c>
      <c r="U44" s="549">
        <f>SUM(U7:U43)</f>
        <v>15746400</v>
      </c>
      <c r="W44" s="549">
        <f>SUM(W7:W43)</f>
        <v>676716.20493581239</v>
      </c>
      <c r="X44" s="549">
        <f>SUM(X7:X43)</f>
        <v>7568364.4016952673</v>
      </c>
      <c r="Y44" s="354">
        <f>SUM(Y7:Y43)</f>
        <v>15136728.803390535</v>
      </c>
    </row>
    <row r="45" spans="1:25" x14ac:dyDescent="0.2">
      <c r="A45" s="546" t="s">
        <v>374</v>
      </c>
      <c r="B45" s="547"/>
      <c r="C45" s="547"/>
      <c r="D45" s="547"/>
      <c r="E45" s="526"/>
      <c r="F45" s="453"/>
      <c r="G45" s="453"/>
      <c r="H45" s="526"/>
      <c r="I45" s="544"/>
      <c r="M45" s="451" t="s">
        <v>376</v>
      </c>
    </row>
    <row r="46" spans="1:25" ht="15" customHeight="1" x14ac:dyDescent="0.2">
      <c r="A46" s="550" t="s">
        <v>414</v>
      </c>
      <c r="B46" s="551"/>
      <c r="C46" s="551"/>
      <c r="D46" s="551"/>
      <c r="E46" s="551"/>
      <c r="F46" s="552"/>
      <c r="G46" s="552"/>
      <c r="I46" s="544">
        <v>55.851929921642864</v>
      </c>
      <c r="J46" s="451" t="s">
        <v>375</v>
      </c>
      <c r="M46" s="555">
        <f>(J47*I52*2)/1000000</f>
        <v>4205.828931540198</v>
      </c>
    </row>
    <row r="47" spans="1:25" x14ac:dyDescent="0.2">
      <c r="A47" s="550" t="s">
        <v>377</v>
      </c>
      <c r="B47" s="551"/>
      <c r="C47" s="551"/>
      <c r="D47" s="551"/>
      <c r="E47" s="551"/>
      <c r="F47" s="552"/>
      <c r="G47" s="552"/>
      <c r="I47" s="553">
        <f>E33</f>
        <v>2.1405225427450603E-2</v>
      </c>
      <c r="J47" s="554">
        <f>(I46*E33)+I46</f>
        <v>57.047453072173802</v>
      </c>
      <c r="K47" s="554">
        <f>J47-I46</f>
        <v>1.1955231505309385</v>
      </c>
      <c r="M47" s="128"/>
      <c r="O47" s="453"/>
    </row>
    <row r="48" spans="1:25" x14ac:dyDescent="0.2">
      <c r="A48" s="550" t="s">
        <v>378</v>
      </c>
      <c r="B48" s="551"/>
      <c r="C48" s="551"/>
      <c r="D48" s="551"/>
      <c r="E48" s="551"/>
      <c r="F48" s="552"/>
      <c r="G48" s="552"/>
      <c r="I48" s="544">
        <f>I46*(1+I47)</f>
        <v>57.047453072173802</v>
      </c>
      <c r="M48" s="128"/>
      <c r="O48" s="453"/>
    </row>
    <row r="49" spans="1:18" x14ac:dyDescent="0.2">
      <c r="A49" s="556" t="s">
        <v>379</v>
      </c>
      <c r="B49" s="551"/>
      <c r="C49" s="551"/>
      <c r="D49" s="551"/>
      <c r="E49" s="551"/>
      <c r="F49" s="552"/>
      <c r="G49" s="552"/>
      <c r="I49" s="557"/>
      <c r="M49" s="128"/>
      <c r="O49" s="453"/>
    </row>
    <row r="50" spans="1:18" ht="15" customHeight="1" x14ac:dyDescent="0.2">
      <c r="A50" s="550" t="s">
        <v>420</v>
      </c>
      <c r="B50" s="551"/>
      <c r="C50" s="551"/>
      <c r="D50" s="551"/>
      <c r="E50" s="551"/>
      <c r="F50" s="552"/>
      <c r="G50" s="552"/>
      <c r="I50" s="558">
        <v>35854955.406310037</v>
      </c>
      <c r="M50" s="128"/>
      <c r="O50" s="453"/>
    </row>
    <row r="51" spans="1:18" x14ac:dyDescent="0.2">
      <c r="A51" s="550" t="s">
        <v>380</v>
      </c>
      <c r="B51" s="551"/>
      <c r="C51" s="551"/>
      <c r="D51" s="551"/>
      <c r="E51" s="551"/>
      <c r="F51" s="552"/>
      <c r="G51" s="552"/>
      <c r="I51" s="559">
        <f>C33</f>
        <v>2.8101900637648169E-2</v>
      </c>
      <c r="M51" s="128"/>
      <c r="O51" s="453"/>
    </row>
    <row r="52" spans="1:18" x14ac:dyDescent="0.2">
      <c r="A52" s="550" t="s">
        <v>421</v>
      </c>
      <c r="B52" s="551"/>
      <c r="C52" s="551"/>
      <c r="D52" s="551"/>
      <c r="E52" s="551"/>
      <c r="F52" s="552"/>
      <c r="G52" s="552"/>
      <c r="I52" s="558">
        <f>I50*(1+C33)</f>
        <v>36862547.800505467</v>
      </c>
      <c r="M52" s="128"/>
      <c r="O52" s="453"/>
    </row>
    <row r="53" spans="1:18" ht="11.25" customHeight="1" x14ac:dyDescent="0.2">
      <c r="A53" s="550"/>
      <c r="B53" s="551"/>
      <c r="C53" s="551"/>
      <c r="D53" s="551"/>
      <c r="E53" s="551"/>
      <c r="F53" s="552"/>
      <c r="G53" s="552"/>
      <c r="I53" s="557"/>
      <c r="L53" s="452"/>
      <c r="M53" s="128"/>
      <c r="O53" s="453"/>
    </row>
    <row r="54" spans="1:18" ht="11.25" customHeight="1" x14ac:dyDescent="0.2">
      <c r="A54" s="550" t="s">
        <v>422</v>
      </c>
      <c r="B54" s="551"/>
      <c r="C54" s="551"/>
      <c r="D54" s="551"/>
      <c r="E54" s="551"/>
      <c r="F54" s="552"/>
      <c r="G54" s="552"/>
      <c r="I54" s="560">
        <v>4003.306474</v>
      </c>
      <c r="J54" s="561"/>
      <c r="L54" s="452"/>
      <c r="M54" s="128"/>
      <c r="O54" s="453"/>
      <c r="R54" s="451" t="s">
        <v>383</v>
      </c>
    </row>
    <row r="55" spans="1:18" x14ac:dyDescent="0.2">
      <c r="A55" s="774" t="s">
        <v>423</v>
      </c>
      <c r="B55" s="775"/>
      <c r="C55" s="775"/>
      <c r="D55" s="775"/>
      <c r="E55" s="775"/>
      <c r="F55" s="776"/>
      <c r="G55" s="776"/>
      <c r="H55" s="776"/>
      <c r="I55" s="562">
        <f>I52*I48*2/1000000</f>
        <v>4205.828931540198</v>
      </c>
      <c r="J55" s="451" t="s">
        <v>381</v>
      </c>
      <c r="K55" s="563"/>
      <c r="L55" s="452"/>
      <c r="M55" s="128">
        <f>(I54*M30)+I54</f>
        <v>4088.9981515311424</v>
      </c>
      <c r="O55" s="453"/>
      <c r="R55" s="554">
        <f>J56-I54</f>
        <v>112.5005207544018</v>
      </c>
    </row>
    <row r="56" spans="1:18" ht="14.25" customHeight="1" x14ac:dyDescent="0.2">
      <c r="A56" s="564" t="s">
        <v>384</v>
      </c>
      <c r="B56" s="551"/>
      <c r="C56" s="551"/>
      <c r="D56" s="551"/>
      <c r="E56" s="551"/>
      <c r="F56" s="552"/>
      <c r="G56" s="552"/>
      <c r="I56" s="565">
        <f>I55-I54</f>
        <v>202.52245754019805</v>
      </c>
      <c r="J56" s="566">
        <f>(I54*C33)+I54</f>
        <v>4115.8069947544018</v>
      </c>
      <c r="K56" s="554">
        <f>J56-I54</f>
        <v>112.5005207544018</v>
      </c>
      <c r="M56" s="128"/>
      <c r="N56" s="453" t="s">
        <v>382</v>
      </c>
      <c r="O56" s="453"/>
    </row>
    <row r="57" spans="1:18" x14ac:dyDescent="0.2">
      <c r="A57" s="568" t="s">
        <v>385</v>
      </c>
      <c r="B57" s="569"/>
      <c r="C57" s="569"/>
      <c r="D57" s="569"/>
      <c r="E57" s="569"/>
      <c r="F57" s="570"/>
      <c r="G57" s="570"/>
      <c r="H57" s="570"/>
      <c r="I57" s="571">
        <f>I56/I54</f>
        <v>5.0588796749763416E-2</v>
      </c>
      <c r="M57" s="128"/>
      <c r="N57" s="567">
        <f>M46-J56</f>
        <v>90.021936785796242</v>
      </c>
      <c r="O57" s="453"/>
    </row>
    <row r="58" spans="1:18" ht="14.25" customHeight="1" x14ac:dyDescent="0.2">
      <c r="G58" s="661"/>
      <c r="H58" s="572"/>
      <c r="M58" s="128"/>
      <c r="O58" s="453"/>
    </row>
    <row r="59" spans="1:18" ht="15" customHeight="1" x14ac:dyDescent="0.2">
      <c r="A59" s="539" t="s">
        <v>386</v>
      </c>
      <c r="B59" s="541"/>
      <c r="C59" s="541"/>
      <c r="D59" s="541"/>
      <c r="E59" s="541"/>
      <c r="F59" s="542"/>
      <c r="G59" s="453"/>
      <c r="I59" s="543"/>
      <c r="M59" s="128"/>
      <c r="O59" s="453"/>
    </row>
    <row r="60" spans="1:18" x14ac:dyDescent="0.2">
      <c r="A60" s="573" t="s">
        <v>374</v>
      </c>
      <c r="B60" s="526"/>
      <c r="C60" s="526"/>
      <c r="D60" s="526"/>
      <c r="E60" s="526"/>
      <c r="F60" s="453"/>
      <c r="G60" s="453"/>
      <c r="I60" s="557"/>
      <c r="M60" s="451" t="s">
        <v>376</v>
      </c>
      <c r="O60" s="453"/>
    </row>
    <row r="61" spans="1:18" ht="16.5" customHeight="1" x14ac:dyDescent="0.2">
      <c r="A61" s="550" t="s">
        <v>414</v>
      </c>
      <c r="B61" s="551"/>
      <c r="C61" s="551"/>
      <c r="D61" s="551"/>
      <c r="E61" s="551"/>
      <c r="F61" s="552"/>
      <c r="G61" s="552"/>
      <c r="I61" s="574">
        <v>5.2695535403459202</v>
      </c>
      <c r="J61" s="451" t="s">
        <v>375</v>
      </c>
      <c r="K61" s="563"/>
      <c r="M61" s="555">
        <f>(J62*I67*2)/1000000</f>
        <v>778.05189226385403</v>
      </c>
      <c r="O61" s="453"/>
    </row>
    <row r="62" spans="1:18" x14ac:dyDescent="0.2">
      <c r="A62" s="550" t="s">
        <v>377</v>
      </c>
      <c r="B62" s="551"/>
      <c r="C62" s="551"/>
      <c r="D62" s="551"/>
      <c r="E62" s="551"/>
      <c r="F62" s="552"/>
      <c r="G62" s="552"/>
      <c r="I62" s="553">
        <f>E33</f>
        <v>2.1405225427450603E-2</v>
      </c>
      <c r="J62" s="554">
        <f>(I61*E33)+I61</f>
        <v>5.3823495217790454</v>
      </c>
      <c r="K62" s="554">
        <f>J62-I61</f>
        <v>0.11279598143312519</v>
      </c>
      <c r="O62" s="453"/>
    </row>
    <row r="63" spans="1:18" x14ac:dyDescent="0.2">
      <c r="A63" s="550" t="s">
        <v>378</v>
      </c>
      <c r="B63" s="551"/>
      <c r="C63" s="551"/>
      <c r="D63" s="551"/>
      <c r="E63" s="551"/>
      <c r="F63" s="552"/>
      <c r="G63" s="552"/>
      <c r="I63" s="575">
        <f>I61*(1+I62)</f>
        <v>5.3823495217790454</v>
      </c>
      <c r="M63" s="451"/>
      <c r="O63" s="453"/>
    </row>
    <row r="64" spans="1:18" x14ac:dyDescent="0.2">
      <c r="A64" s="556" t="s">
        <v>379</v>
      </c>
      <c r="B64" s="551"/>
      <c r="C64" s="551"/>
      <c r="D64" s="551"/>
      <c r="E64" s="551"/>
      <c r="F64" s="552"/>
      <c r="G64" s="552"/>
      <c r="I64" s="557"/>
      <c r="M64" s="451"/>
      <c r="O64" s="453"/>
    </row>
    <row r="65" spans="1:18" ht="14.25" customHeight="1" x14ac:dyDescent="0.2">
      <c r="A65" s="550" t="s">
        <v>424</v>
      </c>
      <c r="B65" s="551"/>
      <c r="C65" s="551"/>
      <c r="D65" s="551"/>
      <c r="E65" s="551"/>
      <c r="F65" s="552"/>
      <c r="G65" s="552"/>
      <c r="I65" s="558">
        <v>68968395.229849026</v>
      </c>
      <c r="M65" s="451"/>
      <c r="O65" s="453"/>
    </row>
    <row r="66" spans="1:18" x14ac:dyDescent="0.2">
      <c r="A66" s="550" t="s">
        <v>380</v>
      </c>
      <c r="B66" s="551"/>
      <c r="C66" s="551"/>
      <c r="D66" s="551"/>
      <c r="E66" s="551"/>
      <c r="F66" s="552"/>
      <c r="G66" s="552"/>
      <c r="I66" s="559">
        <f>D33</f>
        <v>4.7988579606232706E-2</v>
      </c>
      <c r="M66" s="451"/>
      <c r="O66" s="453"/>
    </row>
    <row r="67" spans="1:18" x14ac:dyDescent="0.2">
      <c r="A67" s="550" t="s">
        <v>425</v>
      </c>
      <c r="B67" s="551"/>
      <c r="C67" s="551"/>
      <c r="D67" s="551"/>
      <c r="E67" s="551"/>
      <c r="F67" s="552"/>
      <c r="G67" s="552"/>
      <c r="I67" s="558">
        <f>I65*(1+D33)</f>
        <v>72278090.554650754</v>
      </c>
      <c r="M67" s="451"/>
      <c r="O67" s="453"/>
    </row>
    <row r="68" spans="1:18" ht="11.25" customHeight="1" x14ac:dyDescent="0.2">
      <c r="A68" s="550"/>
      <c r="B68" s="551"/>
      <c r="C68" s="551"/>
      <c r="D68" s="551"/>
      <c r="E68" s="551"/>
      <c r="F68" s="552"/>
      <c r="G68" s="552"/>
      <c r="I68" s="557"/>
      <c r="M68" s="451"/>
      <c r="O68" s="453"/>
    </row>
    <row r="69" spans="1:18" ht="12" customHeight="1" x14ac:dyDescent="0.2">
      <c r="A69" s="550" t="s">
        <v>422</v>
      </c>
      <c r="B69" s="551"/>
      <c r="C69" s="551"/>
      <c r="D69" s="551"/>
      <c r="E69" s="551"/>
      <c r="F69" s="552"/>
      <c r="G69" s="552"/>
      <c r="I69" s="560">
        <v>731.67477801161215</v>
      </c>
      <c r="M69" s="451"/>
      <c r="O69" s="453"/>
    </row>
    <row r="70" spans="1:18" x14ac:dyDescent="0.2">
      <c r="A70" s="774" t="s">
        <v>423</v>
      </c>
      <c r="B70" s="775"/>
      <c r="C70" s="775"/>
      <c r="D70" s="775"/>
      <c r="E70" s="775"/>
      <c r="F70" s="776"/>
      <c r="G70" s="776"/>
      <c r="H70" s="776"/>
      <c r="I70" s="562">
        <f>I67*I63*2/1000000</f>
        <v>778.05189226385403</v>
      </c>
      <c r="M70" s="451"/>
      <c r="O70" s="453"/>
      <c r="R70" s="451" t="s">
        <v>383</v>
      </c>
    </row>
    <row r="71" spans="1:18" x14ac:dyDescent="0.2">
      <c r="A71" s="564" t="s">
        <v>384</v>
      </c>
      <c r="B71" s="551"/>
      <c r="C71" s="551"/>
      <c r="D71" s="551"/>
      <c r="E71" s="551"/>
      <c r="F71" s="552"/>
      <c r="G71" s="552"/>
      <c r="H71" s="552"/>
      <c r="I71" s="576">
        <f>I70-I69</f>
        <v>46.377114252241881</v>
      </c>
      <c r="J71" s="451" t="s">
        <v>381</v>
      </c>
      <c r="K71" s="563"/>
      <c r="M71" s="554">
        <f>(I69*M30)+I69</f>
        <v>747.33644157453057</v>
      </c>
      <c r="O71" s="453"/>
      <c r="R71" s="554">
        <f>J72-I69</f>
        <v>35.112033330482859</v>
      </c>
    </row>
    <row r="72" spans="1:18" x14ac:dyDescent="0.2">
      <c r="A72" s="568" t="s">
        <v>385</v>
      </c>
      <c r="B72" s="577"/>
      <c r="C72" s="577"/>
      <c r="D72" s="577"/>
      <c r="E72" s="577"/>
      <c r="F72" s="578"/>
      <c r="G72" s="578"/>
      <c r="H72" s="578"/>
      <c r="I72" s="571">
        <f>I71/I69</f>
        <v>6.3384874873335939E-2</v>
      </c>
      <c r="J72" s="566">
        <f>(I69*D33)+I69</f>
        <v>766.78681134209501</v>
      </c>
      <c r="K72" s="554">
        <f>J72-I69</f>
        <v>35.112033330482859</v>
      </c>
      <c r="M72" s="451"/>
      <c r="N72" s="453" t="s">
        <v>382</v>
      </c>
      <c r="O72" s="453"/>
    </row>
    <row r="73" spans="1:18" ht="9" customHeight="1" x14ac:dyDescent="0.2">
      <c r="A73" s="449"/>
      <c r="H73" s="456"/>
      <c r="N73" s="567">
        <f>M61-J72</f>
        <v>11.265080921759022</v>
      </c>
      <c r="O73" s="453"/>
    </row>
    <row r="74" spans="1:18" ht="14.25" customHeight="1" x14ac:dyDescent="0.2">
      <c r="A74" s="539" t="s">
        <v>387</v>
      </c>
      <c r="B74" s="541"/>
      <c r="C74" s="541"/>
      <c r="D74" s="541"/>
      <c r="E74" s="541"/>
      <c r="F74" s="542"/>
      <c r="G74" s="542"/>
      <c r="H74" s="542"/>
      <c r="I74" s="579"/>
      <c r="O74" s="453"/>
    </row>
    <row r="75" spans="1:18" x14ac:dyDescent="0.2">
      <c r="A75" s="762" t="s">
        <v>426</v>
      </c>
      <c r="B75" s="763"/>
      <c r="C75" s="763"/>
      <c r="D75" s="763"/>
      <c r="E75" s="763"/>
      <c r="F75" s="580"/>
      <c r="G75" s="580"/>
      <c r="H75" s="580"/>
      <c r="I75" s="581">
        <v>16.670100000000001</v>
      </c>
      <c r="M75" s="451"/>
      <c r="O75" s="453"/>
    </row>
    <row r="76" spans="1:18" x14ac:dyDescent="0.2">
      <c r="A76" s="764" t="s">
        <v>427</v>
      </c>
      <c r="B76" s="765"/>
      <c r="C76" s="765"/>
      <c r="D76" s="765"/>
      <c r="E76" s="765"/>
      <c r="F76" s="582"/>
      <c r="G76" s="582"/>
      <c r="H76" s="582"/>
      <c r="I76" s="562">
        <f>Y44/1000000</f>
        <v>15.136728803390534</v>
      </c>
      <c r="M76" s="451"/>
      <c r="O76" s="453"/>
    </row>
    <row r="77" spans="1:18" ht="15" customHeight="1" x14ac:dyDescent="0.2">
      <c r="A77" s="564" t="s">
        <v>384</v>
      </c>
      <c r="B77" s="551"/>
      <c r="C77" s="551"/>
      <c r="D77" s="551"/>
      <c r="E77" s="551"/>
      <c r="F77" s="552"/>
      <c r="G77" s="552"/>
      <c r="H77" s="552"/>
      <c r="I77" s="576">
        <f>I76-I75</f>
        <v>-1.5333711966094672</v>
      </c>
      <c r="M77" s="451"/>
      <c r="O77" s="453"/>
    </row>
    <row r="78" spans="1:18" x14ac:dyDescent="0.2">
      <c r="A78" s="568" t="s">
        <v>385</v>
      </c>
      <c r="B78" s="577"/>
      <c r="C78" s="577"/>
      <c r="D78" s="577"/>
      <c r="E78" s="577"/>
      <c r="F78" s="578"/>
      <c r="G78" s="578"/>
      <c r="H78" s="578"/>
      <c r="I78" s="571">
        <f>I77/I75</f>
        <v>-9.1983323231982231E-2</v>
      </c>
      <c r="M78" s="451"/>
      <c r="O78" s="453"/>
    </row>
    <row r="79" spans="1:18" ht="7.5" customHeight="1" x14ac:dyDescent="0.2">
      <c r="H79" s="456"/>
      <c r="M79" s="451"/>
      <c r="O79" s="453"/>
    </row>
    <row r="80" spans="1:18" ht="15.75" customHeight="1" x14ac:dyDescent="0.2">
      <c r="A80" s="539" t="s">
        <v>388</v>
      </c>
      <c r="B80" s="541"/>
      <c r="C80" s="541"/>
      <c r="D80" s="541"/>
      <c r="E80" s="541"/>
      <c r="F80" s="542"/>
      <c r="G80" s="542"/>
      <c r="H80" s="542"/>
      <c r="I80" s="579"/>
      <c r="M80" s="554">
        <f>(I75*E33)+I75</f>
        <v>17.026927248398145</v>
      </c>
      <c r="O80" s="453"/>
    </row>
    <row r="81" spans="1:15" x14ac:dyDescent="0.2">
      <c r="A81" s="550" t="s">
        <v>391</v>
      </c>
      <c r="B81" s="526"/>
      <c r="C81" s="526"/>
      <c r="D81" s="526"/>
      <c r="E81" s="526"/>
      <c r="F81" s="453"/>
      <c r="G81" s="453"/>
      <c r="H81" s="453"/>
      <c r="I81" s="557"/>
      <c r="J81" s="583"/>
      <c r="M81" s="451"/>
      <c r="O81" s="453"/>
    </row>
    <row r="82" spans="1:15" x14ac:dyDescent="0.2">
      <c r="A82" s="564" t="s">
        <v>389</v>
      </c>
      <c r="B82" s="526"/>
      <c r="C82" s="526"/>
      <c r="D82" s="526"/>
      <c r="E82" s="526"/>
      <c r="F82" s="453"/>
      <c r="G82" s="453"/>
      <c r="H82" s="453"/>
      <c r="I82" s="565">
        <f>I54</f>
        <v>4003.306474</v>
      </c>
      <c r="J82" s="554"/>
      <c r="M82" s="451"/>
      <c r="O82" s="453"/>
    </row>
    <row r="83" spans="1:15" ht="15" customHeight="1" x14ac:dyDescent="0.2">
      <c r="A83" s="564" t="s">
        <v>390</v>
      </c>
      <c r="B83" s="526"/>
      <c r="C83" s="526"/>
      <c r="D83" s="526"/>
      <c r="E83" s="526"/>
      <c r="F83" s="453"/>
      <c r="G83" s="453"/>
      <c r="H83" s="453"/>
      <c r="I83" s="565">
        <f>I69</f>
        <v>731.67477801161215</v>
      </c>
      <c r="J83" s="584"/>
      <c r="M83" s="451"/>
      <c r="O83" s="453"/>
    </row>
    <row r="84" spans="1:15" x14ac:dyDescent="0.2">
      <c r="A84" s="564" t="s">
        <v>87</v>
      </c>
      <c r="B84" s="526"/>
      <c r="C84" s="526"/>
      <c r="D84" s="526"/>
      <c r="E84" s="526"/>
      <c r="F84" s="453"/>
      <c r="G84" s="453"/>
      <c r="H84" s="453"/>
      <c r="I84" s="565">
        <f>I75</f>
        <v>16.670100000000001</v>
      </c>
      <c r="J84" s="585"/>
      <c r="M84" s="451"/>
      <c r="O84" s="453"/>
    </row>
    <row r="85" spans="1:15" x14ac:dyDescent="0.2">
      <c r="A85" s="564" t="s">
        <v>2</v>
      </c>
      <c r="B85" s="526"/>
      <c r="C85" s="526"/>
      <c r="D85" s="526"/>
      <c r="E85" s="526"/>
      <c r="F85" s="453"/>
      <c r="G85" s="453"/>
      <c r="H85" s="453"/>
      <c r="I85" s="565">
        <f>SUM(I82:I84)</f>
        <v>4751.6513520116123</v>
      </c>
      <c r="M85" s="451"/>
      <c r="O85" s="453"/>
    </row>
    <row r="86" spans="1:15" ht="9.75" customHeight="1" x14ac:dyDescent="0.2">
      <c r="A86" s="564"/>
      <c r="B86" s="526"/>
      <c r="C86" s="526"/>
      <c r="D86" s="526"/>
      <c r="E86" s="526"/>
      <c r="F86" s="453"/>
      <c r="G86" s="453"/>
      <c r="H86" s="453"/>
      <c r="I86" s="565"/>
      <c r="M86" s="451"/>
      <c r="O86" s="453"/>
    </row>
    <row r="87" spans="1:15" ht="12" customHeight="1" x14ac:dyDescent="0.2">
      <c r="A87" s="550" t="s">
        <v>428</v>
      </c>
      <c r="B87" s="526"/>
      <c r="C87" s="526"/>
      <c r="D87" s="526"/>
      <c r="E87" s="526"/>
      <c r="F87" s="453"/>
      <c r="G87" s="453"/>
      <c r="H87" s="453"/>
      <c r="I87" s="557"/>
      <c r="M87" s="451"/>
      <c r="O87" s="453"/>
    </row>
    <row r="88" spans="1:15" x14ac:dyDescent="0.2">
      <c r="A88" s="564" t="s">
        <v>389</v>
      </c>
      <c r="B88" s="526"/>
      <c r="C88" s="526"/>
      <c r="D88" s="526"/>
      <c r="E88" s="526"/>
      <c r="F88" s="453"/>
      <c r="G88" s="453"/>
      <c r="H88" s="453"/>
      <c r="I88" s="576">
        <f>I55</f>
        <v>4205.828931540198</v>
      </c>
      <c r="M88" s="451"/>
      <c r="O88" s="453"/>
    </row>
    <row r="89" spans="1:15" x14ac:dyDescent="0.2">
      <c r="A89" s="564" t="s">
        <v>256</v>
      </c>
      <c r="B89" s="526"/>
      <c r="C89" s="526"/>
      <c r="D89" s="526"/>
      <c r="E89" s="526"/>
      <c r="F89" s="453"/>
      <c r="G89" s="453"/>
      <c r="H89" s="453"/>
      <c r="I89" s="576">
        <v>160</v>
      </c>
      <c r="M89" s="451"/>
      <c r="O89" s="453"/>
    </row>
    <row r="90" spans="1:15" x14ac:dyDescent="0.2">
      <c r="A90" s="564" t="s">
        <v>390</v>
      </c>
      <c r="B90" s="526"/>
      <c r="C90" s="526"/>
      <c r="D90" s="586"/>
      <c r="E90" s="526"/>
      <c r="F90" s="453"/>
      <c r="G90" s="453"/>
      <c r="H90" s="453"/>
      <c r="I90" s="576">
        <f>I70</f>
        <v>778.05189226385403</v>
      </c>
      <c r="M90" s="451"/>
      <c r="O90" s="453"/>
    </row>
    <row r="91" spans="1:15" x14ac:dyDescent="0.2">
      <c r="A91" s="564" t="s">
        <v>87</v>
      </c>
      <c r="B91" s="526"/>
      <c r="C91" s="526"/>
      <c r="D91" s="526"/>
      <c r="E91" s="526"/>
      <c r="F91" s="453"/>
      <c r="G91" s="453"/>
      <c r="H91" s="453"/>
      <c r="I91" s="576">
        <f>I76</f>
        <v>15.136728803390534</v>
      </c>
      <c r="M91" s="451"/>
      <c r="O91" s="453"/>
    </row>
    <row r="92" spans="1:15" x14ac:dyDescent="0.2">
      <c r="A92" s="587" t="s">
        <v>2</v>
      </c>
      <c r="B92" s="588"/>
      <c r="C92" s="588"/>
      <c r="D92" s="588"/>
      <c r="E92" s="582"/>
      <c r="F92" s="582"/>
      <c r="G92" s="582"/>
      <c r="H92" s="582"/>
      <c r="I92" s="591">
        <f>I55+I70+I76+I89</f>
        <v>5159.0175526074427</v>
      </c>
      <c r="M92" s="451"/>
      <c r="O92" s="453"/>
    </row>
    <row r="93" spans="1:15" x14ac:dyDescent="0.2">
      <c r="A93" s="589" t="s">
        <v>384</v>
      </c>
      <c r="B93" s="526"/>
      <c r="C93" s="526"/>
      <c r="D93" s="526"/>
      <c r="E93" s="526"/>
      <c r="F93" s="453"/>
      <c r="G93" s="453"/>
      <c r="H93" s="453"/>
      <c r="I93" s="565">
        <f>I92-I85</f>
        <v>407.36620059583038</v>
      </c>
      <c r="M93" s="451"/>
      <c r="O93" s="453"/>
    </row>
    <row r="94" spans="1:15" x14ac:dyDescent="0.2">
      <c r="A94" s="590" t="s">
        <v>385</v>
      </c>
      <c r="B94" s="569"/>
      <c r="C94" s="569"/>
      <c r="D94" s="569"/>
      <c r="E94" s="569"/>
      <c r="F94" s="570"/>
      <c r="G94" s="570"/>
      <c r="H94" s="570"/>
      <c r="I94" s="571">
        <f>I93/I85</f>
        <v>8.5731500570506255E-2</v>
      </c>
      <c r="M94" s="451"/>
      <c r="O94" s="453"/>
    </row>
    <row r="95" spans="1:15" x14ac:dyDescent="0.2">
      <c r="D95" s="452"/>
      <c r="M95" s="451"/>
      <c r="O95" s="453"/>
    </row>
    <row r="96" spans="1:15" x14ac:dyDescent="0.2">
      <c r="A96" s="451" t="s">
        <v>392</v>
      </c>
      <c r="D96" s="452"/>
      <c r="M96" s="451"/>
      <c r="O96" s="453"/>
    </row>
    <row r="97" spans="13:15" hidden="1" x14ac:dyDescent="0.2">
      <c r="M97" s="451"/>
      <c r="O97" s="453"/>
    </row>
    <row r="98" spans="13:15" x14ac:dyDescent="0.2">
      <c r="O98" s="453"/>
    </row>
    <row r="99" spans="13:15" x14ac:dyDescent="0.2">
      <c r="O99" s="453"/>
    </row>
  </sheetData>
  <mergeCells count="8">
    <mergeCell ref="A75:E75"/>
    <mergeCell ref="A76:E76"/>
    <mergeCell ref="B29:D29"/>
    <mergeCell ref="H29:I29"/>
    <mergeCell ref="A41:J41"/>
    <mergeCell ref="A43:I43"/>
    <mergeCell ref="A55:H55"/>
    <mergeCell ref="A70:H70"/>
  </mergeCells>
  <pageMargins left="0.26" right="0.19" top="0.51" bottom="0.43" header="0.5" footer="0.18"/>
  <pageSetup scale="43" fitToHeight="0" orientation="landscape" r:id="rId1"/>
  <headerFooter alignWithMargins="0">
    <oddFooter>Prepared by Paul Turcotte &amp;D&amp;RPage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outlinePr summaryBelow="0" summaryRight="0"/>
  </sheetPr>
  <dimension ref="A1:S49"/>
  <sheetViews>
    <sheetView showGridLines="0" zoomScaleNormal="100" workbookViewId="0">
      <selection sqref="A1:L1"/>
    </sheetView>
  </sheetViews>
  <sheetFormatPr defaultColWidth="9.140625" defaultRowHeight="12.75" x14ac:dyDescent="0.2"/>
  <cols>
    <col min="1" max="1" width="7" style="305" customWidth="1"/>
    <col min="2" max="2" width="19.7109375" style="305" bestFit="1" customWidth="1"/>
    <col min="3" max="3" width="13.7109375" style="305" bestFit="1" customWidth="1"/>
    <col min="4" max="4" width="10.85546875" style="305" customWidth="1"/>
    <col min="5" max="5" width="10.28515625" style="305" customWidth="1"/>
    <col min="6" max="6" width="11.5703125" style="305" bestFit="1" customWidth="1"/>
    <col min="7" max="7" width="9.7109375" style="305" bestFit="1" customWidth="1"/>
    <col min="8" max="10" width="9.140625" style="305"/>
    <col min="11" max="11" width="9.7109375" style="305" bestFit="1" customWidth="1"/>
    <col min="12" max="16384" width="9.140625" style="305"/>
  </cols>
  <sheetData>
    <row r="1" spans="1:19" x14ac:dyDescent="0.2">
      <c r="A1" s="712" t="str">
        <f>Summary!A1</f>
        <v>General Academic Institutions Basis of Legislative Appropriations - Formula Funding - 2020-2021</v>
      </c>
      <c r="B1" s="713"/>
      <c r="C1" s="713"/>
      <c r="D1" s="713"/>
      <c r="E1" s="713"/>
      <c r="F1" s="713"/>
      <c r="G1" s="713"/>
      <c r="H1" s="713"/>
      <c r="I1" s="713"/>
      <c r="J1" s="713"/>
      <c r="K1" s="713"/>
      <c r="L1" s="713"/>
    </row>
    <row r="2" spans="1:19" ht="27" customHeight="1" thickBot="1" x14ac:dyDescent="0.25">
      <c r="A2" s="714" t="s">
        <v>401</v>
      </c>
      <c r="B2" s="713"/>
      <c r="C2" s="713"/>
      <c r="D2" s="713"/>
      <c r="E2" s="713"/>
      <c r="F2" s="713"/>
      <c r="G2" s="713"/>
      <c r="H2" s="713"/>
      <c r="I2" s="713"/>
      <c r="J2" s="713"/>
      <c r="K2" s="713"/>
      <c r="L2" s="713"/>
    </row>
    <row r="3" spans="1:19" ht="13.5" thickBot="1" x14ac:dyDescent="0.25">
      <c r="B3" s="357"/>
      <c r="C3" s="358"/>
      <c r="D3" s="358"/>
      <c r="E3" s="715" t="s">
        <v>255</v>
      </c>
      <c r="F3" s="716"/>
      <c r="G3" s="715" t="s">
        <v>402</v>
      </c>
      <c r="H3" s="716"/>
      <c r="I3" s="715" t="s">
        <v>327</v>
      </c>
      <c r="J3" s="716"/>
      <c r="K3" s="715" t="s">
        <v>321</v>
      </c>
      <c r="L3" s="716"/>
    </row>
    <row r="4" spans="1:19" s="355" customFormat="1" ht="38.25" x14ac:dyDescent="0.2">
      <c r="A4" s="362" t="s">
        <v>0</v>
      </c>
      <c r="B4" s="367" t="s">
        <v>27</v>
      </c>
      <c r="C4" s="372" t="s">
        <v>257</v>
      </c>
      <c r="D4" s="372" t="s">
        <v>254</v>
      </c>
      <c r="E4" s="363" t="s">
        <v>295</v>
      </c>
      <c r="F4" s="364" t="s">
        <v>253</v>
      </c>
      <c r="G4" s="363" t="s">
        <v>295</v>
      </c>
      <c r="H4" s="364" t="s">
        <v>253</v>
      </c>
      <c r="I4" s="356" t="s">
        <v>295</v>
      </c>
      <c r="J4" s="364" t="s">
        <v>253</v>
      </c>
      <c r="K4" s="356" t="s">
        <v>295</v>
      </c>
      <c r="L4" s="364" t="s">
        <v>253</v>
      </c>
    </row>
    <row r="5" spans="1:19" x14ac:dyDescent="0.2">
      <c r="A5" s="360">
        <v>3656</v>
      </c>
      <c r="B5" s="368" t="s">
        <v>88</v>
      </c>
      <c r="C5" s="384">
        <f>D5*$C$43*2</f>
        <v>0</v>
      </c>
      <c r="D5" s="373">
        <f>E5+F5*2</f>
        <v>12745</v>
      </c>
      <c r="E5" s="370">
        <f t="shared" ref="E5:F30" si="0">AVERAGE(G5,I5,K5)</f>
        <v>2917.6666666666665</v>
      </c>
      <c r="F5" s="365">
        <f t="shared" si="0"/>
        <v>4913.666666666667</v>
      </c>
      <c r="G5" s="396">
        <v>3025</v>
      </c>
      <c r="H5" s="396">
        <v>5185</v>
      </c>
      <c r="I5" s="396">
        <v>2915</v>
      </c>
      <c r="J5" s="396">
        <v>5012</v>
      </c>
      <c r="K5" s="396">
        <v>2813</v>
      </c>
      <c r="L5" s="396">
        <v>4544</v>
      </c>
    </row>
    <row r="6" spans="1:19" x14ac:dyDescent="0.2">
      <c r="A6" s="360">
        <v>3658</v>
      </c>
      <c r="B6" s="368" t="s">
        <v>89</v>
      </c>
      <c r="C6" s="385">
        <f t="shared" ref="C6:C41" si="1">D6*$C$43*2</f>
        <v>0</v>
      </c>
      <c r="D6" s="373">
        <f t="shared" ref="D6:D41" si="2">E6+F6*2</f>
        <v>13350.333333333334</v>
      </c>
      <c r="E6" s="370">
        <f t="shared" si="0"/>
        <v>5719.666666666667</v>
      </c>
      <c r="F6" s="365">
        <f t="shared" si="0"/>
        <v>3815.3333333333335</v>
      </c>
      <c r="G6" s="396">
        <v>5638</v>
      </c>
      <c r="H6" s="396">
        <v>3741</v>
      </c>
      <c r="I6" s="396">
        <v>5667</v>
      </c>
      <c r="J6" s="396">
        <v>3757</v>
      </c>
      <c r="K6" s="396">
        <v>5854</v>
      </c>
      <c r="L6" s="396">
        <v>3948</v>
      </c>
    </row>
    <row r="7" spans="1:19" x14ac:dyDescent="0.2">
      <c r="A7" s="360">
        <v>9741</v>
      </c>
      <c r="B7" s="368" t="s">
        <v>90</v>
      </c>
      <c r="C7" s="385">
        <f t="shared" si="1"/>
        <v>0</v>
      </c>
      <c r="D7" s="373">
        <f t="shared" si="2"/>
        <v>5347.6666666666661</v>
      </c>
      <c r="E7" s="370">
        <f t="shared" si="0"/>
        <v>1601</v>
      </c>
      <c r="F7" s="365">
        <f t="shared" si="0"/>
        <v>1873.3333333333333</v>
      </c>
      <c r="G7" s="396">
        <v>1838</v>
      </c>
      <c r="H7" s="396">
        <v>2077</v>
      </c>
      <c r="I7" s="396">
        <v>1620</v>
      </c>
      <c r="J7" s="396">
        <v>1840</v>
      </c>
      <c r="K7" s="396">
        <v>1345</v>
      </c>
      <c r="L7" s="396">
        <v>1703</v>
      </c>
      <c r="N7" s="608"/>
      <c r="O7" s="609"/>
      <c r="P7" s="609"/>
      <c r="Q7" s="609"/>
      <c r="R7" s="609"/>
      <c r="S7" s="609"/>
    </row>
    <row r="8" spans="1:19" x14ac:dyDescent="0.2">
      <c r="A8" s="360">
        <v>3661</v>
      </c>
      <c r="B8" s="368" t="s">
        <v>91</v>
      </c>
      <c r="C8" s="385">
        <f t="shared" si="1"/>
        <v>0</v>
      </c>
      <c r="D8" s="373">
        <f t="shared" si="2"/>
        <v>6322.333333333333</v>
      </c>
      <c r="E8" s="370">
        <f t="shared" si="0"/>
        <v>500.33333333333331</v>
      </c>
      <c r="F8" s="365">
        <f t="shared" si="0"/>
        <v>2911</v>
      </c>
      <c r="G8" s="396">
        <v>549</v>
      </c>
      <c r="H8" s="396">
        <v>2977</v>
      </c>
      <c r="I8" s="396">
        <v>472</v>
      </c>
      <c r="J8" s="396">
        <v>2890</v>
      </c>
      <c r="K8" s="396">
        <v>480</v>
      </c>
      <c r="L8" s="396">
        <v>2866</v>
      </c>
    </row>
    <row r="9" spans="1:19" x14ac:dyDescent="0.2">
      <c r="A9" s="360">
        <v>3599</v>
      </c>
      <c r="B9" s="368" t="s">
        <v>251</v>
      </c>
      <c r="C9" s="385">
        <f t="shared" si="1"/>
        <v>0</v>
      </c>
      <c r="D9" s="373">
        <f t="shared" si="2"/>
        <v>7654.333333333333</v>
      </c>
      <c r="E9" s="370">
        <f t="shared" si="0"/>
        <v>432.33333333333331</v>
      </c>
      <c r="F9" s="365">
        <f t="shared" si="0"/>
        <v>3611</v>
      </c>
      <c r="G9" s="396">
        <v>476</v>
      </c>
      <c r="H9" s="396">
        <v>3610</v>
      </c>
      <c r="I9" s="396">
        <v>404</v>
      </c>
      <c r="J9" s="396">
        <v>3638</v>
      </c>
      <c r="K9" s="396">
        <v>417</v>
      </c>
      <c r="L9" s="396">
        <v>3585</v>
      </c>
    </row>
    <row r="10" spans="1:19" x14ac:dyDescent="0.2">
      <c r="A10" s="360">
        <v>9930</v>
      </c>
      <c r="B10" s="368" t="s">
        <v>92</v>
      </c>
      <c r="C10" s="385">
        <f t="shared" si="1"/>
        <v>0</v>
      </c>
      <c r="D10" s="373">
        <f t="shared" si="2"/>
        <v>1372.3333333333335</v>
      </c>
      <c r="E10" s="370">
        <f t="shared" si="0"/>
        <v>227.66666666666666</v>
      </c>
      <c r="F10" s="365">
        <f t="shared" si="0"/>
        <v>572.33333333333337</v>
      </c>
      <c r="G10" s="396">
        <v>258</v>
      </c>
      <c r="H10" s="396">
        <v>609</v>
      </c>
      <c r="I10" s="396">
        <v>214</v>
      </c>
      <c r="J10" s="396">
        <v>587</v>
      </c>
      <c r="K10" s="396">
        <v>211</v>
      </c>
      <c r="L10" s="396">
        <v>521</v>
      </c>
    </row>
    <row r="11" spans="1:19" x14ac:dyDescent="0.2">
      <c r="A11" s="360">
        <v>10115</v>
      </c>
      <c r="B11" s="368" t="s">
        <v>93</v>
      </c>
      <c r="C11" s="385">
        <f t="shared" si="1"/>
        <v>0</v>
      </c>
      <c r="D11" s="373">
        <f t="shared" si="2"/>
        <v>8271</v>
      </c>
      <c r="E11" s="370">
        <f t="shared" si="0"/>
        <v>1235.6666666666667</v>
      </c>
      <c r="F11" s="365">
        <f t="shared" si="0"/>
        <v>3517.6666666666665</v>
      </c>
      <c r="G11" s="396">
        <v>1300</v>
      </c>
      <c r="H11" s="396">
        <v>3616</v>
      </c>
      <c r="I11" s="396">
        <v>1210</v>
      </c>
      <c r="J11" s="396">
        <v>3504</v>
      </c>
      <c r="K11" s="396">
        <v>1197</v>
      </c>
      <c r="L11" s="396">
        <v>3433</v>
      </c>
    </row>
    <row r="12" spans="1:19" x14ac:dyDescent="0.2">
      <c r="A12" s="360">
        <v>11163</v>
      </c>
      <c r="B12" s="368" t="s">
        <v>94</v>
      </c>
      <c r="C12" s="385">
        <f t="shared" si="1"/>
        <v>0</v>
      </c>
      <c r="D12" s="373">
        <f t="shared" si="2"/>
        <v>2580</v>
      </c>
      <c r="E12" s="370">
        <f t="shared" si="0"/>
        <v>466.66666666666669</v>
      </c>
      <c r="F12" s="365">
        <f t="shared" si="0"/>
        <v>1056.6666666666667</v>
      </c>
      <c r="G12" s="396">
        <v>523</v>
      </c>
      <c r="H12" s="396">
        <v>1213</v>
      </c>
      <c r="I12" s="396">
        <v>455</v>
      </c>
      <c r="J12" s="396">
        <v>1023</v>
      </c>
      <c r="K12" s="396">
        <v>422</v>
      </c>
      <c r="L12" s="396">
        <v>934</v>
      </c>
    </row>
    <row r="13" spans="1:19" x14ac:dyDescent="0.2">
      <c r="A13" s="360">
        <v>3632</v>
      </c>
      <c r="B13" s="368" t="s">
        <v>3</v>
      </c>
      <c r="C13" s="385">
        <f t="shared" si="1"/>
        <v>0</v>
      </c>
      <c r="D13" s="373">
        <f t="shared" si="2"/>
        <v>15491.666666666668</v>
      </c>
      <c r="E13" s="370">
        <f t="shared" si="0"/>
        <v>6240.333333333333</v>
      </c>
      <c r="F13" s="365">
        <f t="shared" si="0"/>
        <v>4625.666666666667</v>
      </c>
      <c r="G13" s="396">
        <v>6961</v>
      </c>
      <c r="H13" s="396">
        <v>4826</v>
      </c>
      <c r="I13" s="396">
        <v>6205</v>
      </c>
      <c r="J13" s="396">
        <v>4727</v>
      </c>
      <c r="K13" s="396">
        <v>5555</v>
      </c>
      <c r="L13" s="396">
        <v>4324</v>
      </c>
    </row>
    <row r="14" spans="1:19" x14ac:dyDescent="0.2">
      <c r="A14" s="360">
        <v>10298</v>
      </c>
      <c r="B14" s="368" t="s">
        <v>122</v>
      </c>
      <c r="C14" s="385">
        <f t="shared" si="1"/>
        <v>0</v>
      </c>
      <c r="D14" s="373">
        <f t="shared" si="2"/>
        <v>649</v>
      </c>
      <c r="E14" s="370">
        <f t="shared" si="0"/>
        <v>183</v>
      </c>
      <c r="F14" s="365">
        <f t="shared" si="0"/>
        <v>233</v>
      </c>
      <c r="G14" s="396">
        <v>190</v>
      </c>
      <c r="H14" s="396">
        <v>253</v>
      </c>
      <c r="I14" s="396">
        <v>175</v>
      </c>
      <c r="J14" s="396">
        <v>228</v>
      </c>
      <c r="K14" s="396">
        <v>184</v>
      </c>
      <c r="L14" s="396">
        <v>218</v>
      </c>
    </row>
    <row r="15" spans="1:19" x14ac:dyDescent="0.2">
      <c r="A15" s="360">
        <v>3630</v>
      </c>
      <c r="B15" s="368" t="s">
        <v>95</v>
      </c>
      <c r="C15" s="385">
        <f t="shared" si="1"/>
        <v>0</v>
      </c>
      <c r="D15" s="373">
        <f t="shared" si="2"/>
        <v>2067.6666666666665</v>
      </c>
      <c r="E15" s="370">
        <f t="shared" si="0"/>
        <v>104.33333333333333</v>
      </c>
      <c r="F15" s="365">
        <f t="shared" si="0"/>
        <v>981.66666666666663</v>
      </c>
      <c r="G15" s="396">
        <v>95</v>
      </c>
      <c r="H15" s="396">
        <v>997</v>
      </c>
      <c r="I15" s="396">
        <v>115</v>
      </c>
      <c r="J15" s="396">
        <v>991</v>
      </c>
      <c r="K15" s="396">
        <v>103</v>
      </c>
      <c r="L15" s="396">
        <v>957</v>
      </c>
    </row>
    <row r="16" spans="1:19" x14ac:dyDescent="0.2">
      <c r="A16" s="360">
        <v>3631</v>
      </c>
      <c r="B16" s="368" t="s">
        <v>32</v>
      </c>
      <c r="C16" s="385">
        <f t="shared" si="1"/>
        <v>0</v>
      </c>
      <c r="D16" s="373">
        <f t="shared" si="2"/>
        <v>4323.6666666666661</v>
      </c>
      <c r="E16" s="370">
        <f t="shared" si="0"/>
        <v>641</v>
      </c>
      <c r="F16" s="365">
        <f t="shared" si="0"/>
        <v>1841.3333333333333</v>
      </c>
      <c r="G16" s="396">
        <v>663</v>
      </c>
      <c r="H16" s="396">
        <v>1904</v>
      </c>
      <c r="I16" s="396">
        <v>656</v>
      </c>
      <c r="J16" s="396">
        <v>1851</v>
      </c>
      <c r="K16" s="396">
        <v>604</v>
      </c>
      <c r="L16" s="396">
        <v>1769</v>
      </c>
    </row>
    <row r="17" spans="1:12" x14ac:dyDescent="0.2">
      <c r="A17" s="361">
        <v>42295</v>
      </c>
      <c r="B17" s="368" t="s">
        <v>119</v>
      </c>
      <c r="C17" s="385">
        <f t="shared" si="1"/>
        <v>0</v>
      </c>
      <c r="D17" s="373">
        <f t="shared" si="2"/>
        <v>1054.6666666666665</v>
      </c>
      <c r="E17" s="370">
        <f t="shared" si="0"/>
        <v>134</v>
      </c>
      <c r="F17" s="365">
        <f t="shared" si="0"/>
        <v>460.33333333333331</v>
      </c>
      <c r="G17" s="396">
        <v>143</v>
      </c>
      <c r="H17" s="396">
        <v>476</v>
      </c>
      <c r="I17" s="396">
        <v>144</v>
      </c>
      <c r="J17" s="396">
        <v>437</v>
      </c>
      <c r="K17" s="396">
        <v>115</v>
      </c>
      <c r="L17" s="396">
        <v>468</v>
      </c>
    </row>
    <row r="18" spans="1:12" x14ac:dyDescent="0.2">
      <c r="A18" s="360">
        <v>11161</v>
      </c>
      <c r="B18" s="368" t="s">
        <v>96</v>
      </c>
      <c r="C18" s="385">
        <f t="shared" si="1"/>
        <v>0</v>
      </c>
      <c r="D18" s="373">
        <f t="shared" si="2"/>
        <v>2926.6666666666665</v>
      </c>
      <c r="E18" s="370">
        <f t="shared" si="0"/>
        <v>402.66666666666669</v>
      </c>
      <c r="F18" s="365">
        <f t="shared" si="0"/>
        <v>1262</v>
      </c>
      <c r="G18" s="396">
        <v>416</v>
      </c>
      <c r="H18" s="396">
        <v>1290</v>
      </c>
      <c r="I18" s="396">
        <v>410</v>
      </c>
      <c r="J18" s="396">
        <v>1291</v>
      </c>
      <c r="K18" s="396">
        <v>382</v>
      </c>
      <c r="L18" s="396">
        <v>1205</v>
      </c>
    </row>
    <row r="19" spans="1:12" x14ac:dyDescent="0.2">
      <c r="A19" s="360">
        <v>3639</v>
      </c>
      <c r="B19" s="368" t="s">
        <v>97</v>
      </c>
      <c r="C19" s="385">
        <f t="shared" si="1"/>
        <v>0</v>
      </c>
      <c r="D19" s="373">
        <f t="shared" si="2"/>
        <v>1834.3333333333333</v>
      </c>
      <c r="E19" s="370">
        <f t="shared" si="0"/>
        <v>161</v>
      </c>
      <c r="F19" s="365">
        <f t="shared" si="0"/>
        <v>836.66666666666663</v>
      </c>
      <c r="G19" s="396">
        <v>170</v>
      </c>
      <c r="H19" s="396">
        <v>820</v>
      </c>
      <c r="I19" s="396">
        <v>169</v>
      </c>
      <c r="J19" s="396">
        <v>857</v>
      </c>
      <c r="K19" s="396">
        <v>144</v>
      </c>
      <c r="L19" s="396">
        <v>833</v>
      </c>
    </row>
    <row r="20" spans="1:12" x14ac:dyDescent="0.2">
      <c r="A20" s="361">
        <v>42485</v>
      </c>
      <c r="B20" s="368" t="s">
        <v>120</v>
      </c>
      <c r="C20" s="385">
        <f t="shared" si="1"/>
        <v>0</v>
      </c>
      <c r="D20" s="373">
        <f t="shared" si="2"/>
        <v>2033.3333333333335</v>
      </c>
      <c r="E20" s="370">
        <f t="shared" si="0"/>
        <v>190.66666666666666</v>
      </c>
      <c r="F20" s="365">
        <f t="shared" si="0"/>
        <v>921.33333333333337</v>
      </c>
      <c r="G20" s="396">
        <v>211</v>
      </c>
      <c r="H20" s="396">
        <v>967</v>
      </c>
      <c r="I20" s="396">
        <v>185</v>
      </c>
      <c r="J20" s="396">
        <v>937</v>
      </c>
      <c r="K20" s="396">
        <v>176</v>
      </c>
      <c r="L20" s="396">
        <v>860</v>
      </c>
    </row>
    <row r="21" spans="1:12" x14ac:dyDescent="0.2">
      <c r="A21" s="360">
        <v>9651</v>
      </c>
      <c r="B21" s="368" t="s">
        <v>98</v>
      </c>
      <c r="C21" s="385">
        <f t="shared" si="1"/>
        <v>0</v>
      </c>
      <c r="D21" s="373">
        <f t="shared" si="2"/>
        <v>2151</v>
      </c>
      <c r="E21" s="370">
        <f t="shared" si="0"/>
        <v>86.333333333333329</v>
      </c>
      <c r="F21" s="365">
        <f t="shared" si="0"/>
        <v>1032.3333333333333</v>
      </c>
      <c r="G21" s="396">
        <v>91</v>
      </c>
      <c r="H21" s="396">
        <v>1101</v>
      </c>
      <c r="I21" s="396">
        <v>86</v>
      </c>
      <c r="J21" s="396">
        <v>1008</v>
      </c>
      <c r="K21" s="396">
        <v>82</v>
      </c>
      <c r="L21" s="396">
        <v>988</v>
      </c>
    </row>
    <row r="22" spans="1:12" x14ac:dyDescent="0.2">
      <c r="A22" s="360">
        <v>3665</v>
      </c>
      <c r="B22" s="368" t="s">
        <v>33</v>
      </c>
      <c r="C22" s="385">
        <f t="shared" si="1"/>
        <v>0</v>
      </c>
      <c r="D22" s="373">
        <f t="shared" si="2"/>
        <v>2616.3333333333335</v>
      </c>
      <c r="E22" s="370">
        <f t="shared" si="0"/>
        <v>496.33333333333331</v>
      </c>
      <c r="F22" s="365">
        <f t="shared" si="0"/>
        <v>1060</v>
      </c>
      <c r="G22" s="396">
        <v>517</v>
      </c>
      <c r="H22" s="396">
        <v>1115</v>
      </c>
      <c r="I22" s="396">
        <v>508</v>
      </c>
      <c r="J22" s="396">
        <v>1049</v>
      </c>
      <c r="K22" s="396">
        <v>464</v>
      </c>
      <c r="L22" s="396">
        <v>1016</v>
      </c>
    </row>
    <row r="23" spans="1:12" x14ac:dyDescent="0.2">
      <c r="A23" s="360">
        <v>3565</v>
      </c>
      <c r="B23" s="368" t="s">
        <v>100</v>
      </c>
      <c r="C23" s="385">
        <f t="shared" si="1"/>
        <v>0</v>
      </c>
      <c r="D23" s="373">
        <f t="shared" si="2"/>
        <v>2979.333333333333</v>
      </c>
      <c r="E23" s="370">
        <f t="shared" si="0"/>
        <v>440.66666666666669</v>
      </c>
      <c r="F23" s="365">
        <f t="shared" si="0"/>
        <v>1269.3333333333333</v>
      </c>
      <c r="G23" s="396">
        <v>497</v>
      </c>
      <c r="H23" s="396">
        <v>1293</v>
      </c>
      <c r="I23" s="396">
        <v>378</v>
      </c>
      <c r="J23" s="396">
        <v>1288</v>
      </c>
      <c r="K23" s="396">
        <v>447</v>
      </c>
      <c r="L23" s="396">
        <v>1227</v>
      </c>
    </row>
    <row r="24" spans="1:12" x14ac:dyDescent="0.2">
      <c r="A24" s="360">
        <v>29269</v>
      </c>
      <c r="B24" s="368" t="s">
        <v>99</v>
      </c>
      <c r="C24" s="385">
        <f t="shared" si="1"/>
        <v>0</v>
      </c>
      <c r="D24" s="373">
        <f t="shared" si="2"/>
        <v>619</v>
      </c>
      <c r="E24" s="370">
        <f t="shared" si="0"/>
        <v>90.333333333333329</v>
      </c>
      <c r="F24" s="365">
        <f t="shared" si="0"/>
        <v>264.33333333333331</v>
      </c>
      <c r="G24" s="396">
        <v>95</v>
      </c>
      <c r="H24" s="396">
        <v>278</v>
      </c>
      <c r="I24" s="396">
        <v>93</v>
      </c>
      <c r="J24" s="396">
        <v>263</v>
      </c>
      <c r="K24" s="396">
        <v>83</v>
      </c>
      <c r="L24" s="396">
        <v>252</v>
      </c>
    </row>
    <row r="25" spans="1:12" x14ac:dyDescent="0.2">
      <c r="A25" s="360">
        <v>3652</v>
      </c>
      <c r="B25" s="368" t="s">
        <v>101</v>
      </c>
      <c r="C25" s="385">
        <f t="shared" si="1"/>
        <v>0</v>
      </c>
      <c r="D25" s="373">
        <f t="shared" si="2"/>
        <v>11546.666666666666</v>
      </c>
      <c r="E25" s="370">
        <f t="shared" si="0"/>
        <v>2292</v>
      </c>
      <c r="F25" s="365">
        <f t="shared" si="0"/>
        <v>4627.333333333333</v>
      </c>
      <c r="G25" s="396">
        <v>2486</v>
      </c>
      <c r="H25" s="396">
        <v>4862</v>
      </c>
      <c r="I25" s="396">
        <v>2240</v>
      </c>
      <c r="J25" s="396">
        <v>4433</v>
      </c>
      <c r="K25" s="396">
        <v>2150</v>
      </c>
      <c r="L25" s="396">
        <v>4587</v>
      </c>
    </row>
    <row r="26" spans="1:12" x14ac:dyDescent="0.2">
      <c r="A26" s="360">
        <v>11711</v>
      </c>
      <c r="B26" s="368" t="s">
        <v>102</v>
      </c>
      <c r="C26" s="385">
        <f t="shared" si="1"/>
        <v>0</v>
      </c>
      <c r="D26" s="373">
        <f t="shared" si="2"/>
        <v>2298</v>
      </c>
      <c r="E26" s="370">
        <f t="shared" si="0"/>
        <v>394.66666666666669</v>
      </c>
      <c r="F26" s="365">
        <f t="shared" si="0"/>
        <v>951.66666666666663</v>
      </c>
      <c r="G26" s="396">
        <v>435</v>
      </c>
      <c r="H26" s="396">
        <v>985</v>
      </c>
      <c r="I26" s="396">
        <v>382</v>
      </c>
      <c r="J26" s="396">
        <v>943</v>
      </c>
      <c r="K26" s="396">
        <v>367</v>
      </c>
      <c r="L26" s="396">
        <v>927</v>
      </c>
    </row>
    <row r="27" spans="1:12" x14ac:dyDescent="0.2">
      <c r="A27" s="360">
        <v>12826</v>
      </c>
      <c r="B27" s="368" t="s">
        <v>103</v>
      </c>
      <c r="C27" s="385">
        <f t="shared" si="1"/>
        <v>0</v>
      </c>
      <c r="D27" s="373">
        <f t="shared" si="2"/>
        <v>4900</v>
      </c>
      <c r="E27" s="370">
        <f t="shared" si="0"/>
        <v>576.66666666666663</v>
      </c>
      <c r="F27" s="365">
        <f t="shared" si="0"/>
        <v>2161.6666666666665</v>
      </c>
      <c r="G27" s="396">
        <v>591</v>
      </c>
      <c r="H27" s="396">
        <v>2181</v>
      </c>
      <c r="I27" s="396">
        <v>557</v>
      </c>
      <c r="J27" s="396">
        <v>2240</v>
      </c>
      <c r="K27" s="396">
        <v>582</v>
      </c>
      <c r="L27" s="396">
        <v>2064</v>
      </c>
    </row>
    <row r="28" spans="1:12" x14ac:dyDescent="0.2">
      <c r="A28" s="360">
        <v>13231</v>
      </c>
      <c r="B28" s="368" t="s">
        <v>104</v>
      </c>
      <c r="C28" s="385">
        <f t="shared" si="1"/>
        <v>0</v>
      </c>
      <c r="D28" s="373">
        <f t="shared" si="2"/>
        <v>1107</v>
      </c>
      <c r="E28" s="370">
        <f t="shared" si="0"/>
        <v>185</v>
      </c>
      <c r="F28" s="365">
        <f t="shared" si="0"/>
        <v>461</v>
      </c>
      <c r="G28" s="396">
        <v>181</v>
      </c>
      <c r="H28" s="396">
        <v>500</v>
      </c>
      <c r="I28" s="396">
        <v>188</v>
      </c>
      <c r="J28" s="396">
        <v>441</v>
      </c>
      <c r="K28" s="396">
        <v>186</v>
      </c>
      <c r="L28" s="396">
        <v>442</v>
      </c>
    </row>
    <row r="29" spans="1:12" x14ac:dyDescent="0.2">
      <c r="A29" s="360">
        <v>3592</v>
      </c>
      <c r="B29" s="368" t="s">
        <v>105</v>
      </c>
      <c r="C29" s="385">
        <f t="shared" si="1"/>
        <v>0</v>
      </c>
      <c r="D29" s="373">
        <f t="shared" si="2"/>
        <v>1813.6666666666667</v>
      </c>
      <c r="E29" s="370">
        <f t="shared" si="0"/>
        <v>359.66666666666669</v>
      </c>
      <c r="F29" s="365">
        <f t="shared" si="0"/>
        <v>727</v>
      </c>
      <c r="G29" s="396">
        <v>391</v>
      </c>
      <c r="H29" s="396">
        <v>771</v>
      </c>
      <c r="I29" s="396">
        <v>359</v>
      </c>
      <c r="J29" s="396">
        <v>722</v>
      </c>
      <c r="K29" s="396">
        <v>329</v>
      </c>
      <c r="L29" s="396">
        <v>688</v>
      </c>
    </row>
    <row r="30" spans="1:12" x14ac:dyDescent="0.2">
      <c r="A30" s="360">
        <v>3594</v>
      </c>
      <c r="B30" s="368" t="s">
        <v>106</v>
      </c>
      <c r="C30" s="385">
        <f t="shared" si="1"/>
        <v>0</v>
      </c>
      <c r="D30" s="373">
        <f t="shared" si="2"/>
        <v>11253</v>
      </c>
      <c r="E30" s="370">
        <f t="shared" si="0"/>
        <v>2412.3333333333335</v>
      </c>
      <c r="F30" s="365">
        <f t="shared" si="0"/>
        <v>4420.333333333333</v>
      </c>
      <c r="G30" s="396">
        <v>2554</v>
      </c>
      <c r="H30" s="396">
        <v>4500</v>
      </c>
      <c r="I30" s="396">
        <v>2346</v>
      </c>
      <c r="J30" s="396">
        <v>4560</v>
      </c>
      <c r="K30" s="396">
        <v>2337</v>
      </c>
      <c r="L30" s="396">
        <v>4201</v>
      </c>
    </row>
    <row r="31" spans="1:12" x14ac:dyDescent="0.2">
      <c r="A31" s="361">
        <v>42421</v>
      </c>
      <c r="B31" s="368" t="s">
        <v>121</v>
      </c>
      <c r="C31" s="385">
        <f t="shared" si="1"/>
        <v>0</v>
      </c>
      <c r="D31" s="373">
        <f t="shared" si="2"/>
        <v>918.66666666666674</v>
      </c>
      <c r="E31" s="370">
        <f t="shared" ref="E31:F41" si="3">AVERAGE(G31,I31,K31)</f>
        <v>69.333333333333329</v>
      </c>
      <c r="F31" s="365">
        <f t="shared" si="3"/>
        <v>424.66666666666669</v>
      </c>
      <c r="G31" s="396">
        <v>76</v>
      </c>
      <c r="H31" s="396">
        <v>485</v>
      </c>
      <c r="I31" s="396">
        <v>68</v>
      </c>
      <c r="J31" s="396">
        <v>366</v>
      </c>
      <c r="K31" s="396">
        <v>64</v>
      </c>
      <c r="L31" s="396">
        <v>423</v>
      </c>
    </row>
    <row r="32" spans="1:12" x14ac:dyDescent="0.2">
      <c r="A32" s="360">
        <v>3624</v>
      </c>
      <c r="B32" s="368" t="s">
        <v>107</v>
      </c>
      <c r="C32" s="385">
        <f t="shared" si="1"/>
        <v>0</v>
      </c>
      <c r="D32" s="373">
        <f t="shared" si="2"/>
        <v>3763.6666666666665</v>
      </c>
      <c r="E32" s="370">
        <f t="shared" si="3"/>
        <v>545</v>
      </c>
      <c r="F32" s="365">
        <f t="shared" si="3"/>
        <v>1609.3333333333333</v>
      </c>
      <c r="G32" s="396">
        <v>544</v>
      </c>
      <c r="H32" s="396">
        <v>1637</v>
      </c>
      <c r="I32" s="396">
        <v>550</v>
      </c>
      <c r="J32" s="396">
        <v>1626</v>
      </c>
      <c r="K32" s="396">
        <v>541</v>
      </c>
      <c r="L32" s="396">
        <v>1565</v>
      </c>
    </row>
    <row r="33" spans="1:12" x14ac:dyDescent="0.2">
      <c r="A33" s="360">
        <v>3642</v>
      </c>
      <c r="B33" s="368" t="s">
        <v>108</v>
      </c>
      <c r="C33" s="385">
        <f t="shared" si="1"/>
        <v>0</v>
      </c>
      <c r="D33" s="373">
        <f t="shared" si="2"/>
        <v>1766</v>
      </c>
      <c r="E33" s="370">
        <f t="shared" si="3"/>
        <v>197.33333333333334</v>
      </c>
      <c r="F33" s="365">
        <f t="shared" si="3"/>
        <v>784.33333333333337</v>
      </c>
      <c r="G33" s="396">
        <v>258</v>
      </c>
      <c r="H33" s="396">
        <v>734</v>
      </c>
      <c r="I33" s="396">
        <v>182</v>
      </c>
      <c r="J33" s="396">
        <v>819</v>
      </c>
      <c r="K33" s="396">
        <v>152</v>
      </c>
      <c r="L33" s="396">
        <v>800</v>
      </c>
    </row>
    <row r="34" spans="1:12" x14ac:dyDescent="0.2">
      <c r="A34" s="360">
        <v>3644</v>
      </c>
      <c r="B34" s="368" t="s">
        <v>109</v>
      </c>
      <c r="C34" s="385">
        <f t="shared" si="1"/>
        <v>0</v>
      </c>
      <c r="D34" s="373">
        <f t="shared" si="2"/>
        <v>9072.3333333333339</v>
      </c>
      <c r="E34" s="370">
        <f t="shared" si="3"/>
        <v>2277.6666666666665</v>
      </c>
      <c r="F34" s="365">
        <f t="shared" si="3"/>
        <v>3397.3333333333335</v>
      </c>
      <c r="G34" s="396">
        <v>2599</v>
      </c>
      <c r="H34" s="396">
        <v>3637</v>
      </c>
      <c r="I34" s="396">
        <v>2240</v>
      </c>
      <c r="J34" s="396">
        <v>3370</v>
      </c>
      <c r="K34" s="396">
        <v>1994</v>
      </c>
      <c r="L34" s="396">
        <v>3185</v>
      </c>
    </row>
    <row r="35" spans="1:12" x14ac:dyDescent="0.2">
      <c r="A35" s="360">
        <v>3541</v>
      </c>
      <c r="B35" s="368" t="s">
        <v>110</v>
      </c>
      <c r="C35" s="385">
        <f t="shared" si="1"/>
        <v>0</v>
      </c>
      <c r="D35" s="373">
        <f t="shared" si="2"/>
        <v>1594</v>
      </c>
      <c r="E35" s="370">
        <f t="shared" si="3"/>
        <v>326.66666666666669</v>
      </c>
      <c r="F35" s="365">
        <f t="shared" si="3"/>
        <v>633.66666666666663</v>
      </c>
      <c r="G35" s="396">
        <v>345</v>
      </c>
      <c r="H35" s="396">
        <v>633</v>
      </c>
      <c r="I35" s="396">
        <v>318</v>
      </c>
      <c r="J35" s="396">
        <v>675</v>
      </c>
      <c r="K35" s="396">
        <v>317</v>
      </c>
      <c r="L35" s="396">
        <v>593</v>
      </c>
    </row>
    <row r="36" spans="1:12" x14ac:dyDescent="0.2">
      <c r="A36" s="360">
        <v>3646</v>
      </c>
      <c r="B36" s="368" t="s">
        <v>111</v>
      </c>
      <c r="C36" s="385">
        <f t="shared" si="1"/>
        <v>0</v>
      </c>
      <c r="D36" s="373">
        <f t="shared" si="2"/>
        <v>3768</v>
      </c>
      <c r="E36" s="370">
        <f t="shared" si="3"/>
        <v>560.66666666666663</v>
      </c>
      <c r="F36" s="365">
        <f t="shared" si="3"/>
        <v>1603.6666666666667</v>
      </c>
      <c r="G36" s="396">
        <v>583</v>
      </c>
      <c r="H36" s="396">
        <v>1571</v>
      </c>
      <c r="I36" s="396">
        <v>531</v>
      </c>
      <c r="J36" s="396">
        <v>1647</v>
      </c>
      <c r="K36" s="396">
        <v>568</v>
      </c>
      <c r="L36" s="396">
        <v>1593</v>
      </c>
    </row>
    <row r="37" spans="1:12" x14ac:dyDescent="0.2">
      <c r="A37" s="360">
        <v>3581</v>
      </c>
      <c r="B37" s="368" t="s">
        <v>34</v>
      </c>
      <c r="C37" s="385">
        <f t="shared" si="1"/>
        <v>0</v>
      </c>
      <c r="D37" s="373">
        <f t="shared" si="2"/>
        <v>2815.666666666667</v>
      </c>
      <c r="E37" s="370">
        <f t="shared" si="3"/>
        <v>454.33333333333331</v>
      </c>
      <c r="F37" s="365">
        <f t="shared" si="3"/>
        <v>1180.6666666666667</v>
      </c>
      <c r="G37" s="396">
        <v>472</v>
      </c>
      <c r="H37" s="396">
        <v>1207</v>
      </c>
      <c r="I37" s="396">
        <v>466</v>
      </c>
      <c r="J37" s="396">
        <v>1168</v>
      </c>
      <c r="K37" s="396">
        <v>425</v>
      </c>
      <c r="L37" s="396">
        <v>1167</v>
      </c>
    </row>
    <row r="38" spans="1:12" x14ac:dyDescent="0.2">
      <c r="A38" s="360">
        <v>3606</v>
      </c>
      <c r="B38" s="368" t="s">
        <v>112</v>
      </c>
      <c r="C38" s="385">
        <f t="shared" si="1"/>
        <v>0</v>
      </c>
      <c r="D38" s="373">
        <f t="shared" si="2"/>
        <v>6407.333333333333</v>
      </c>
      <c r="E38" s="370">
        <f t="shared" si="3"/>
        <v>1017.3333333333334</v>
      </c>
      <c r="F38" s="365">
        <f t="shared" si="3"/>
        <v>2695</v>
      </c>
      <c r="G38" s="396">
        <v>1067</v>
      </c>
      <c r="H38" s="396">
        <v>2837</v>
      </c>
      <c r="I38" s="396">
        <v>1069</v>
      </c>
      <c r="J38" s="396">
        <v>2677</v>
      </c>
      <c r="K38" s="396">
        <v>916</v>
      </c>
      <c r="L38" s="396">
        <v>2571</v>
      </c>
    </row>
    <row r="39" spans="1:12" x14ac:dyDescent="0.2">
      <c r="A39" s="360">
        <v>3615</v>
      </c>
      <c r="B39" s="368" t="s">
        <v>235</v>
      </c>
      <c r="C39" s="385">
        <f t="shared" si="1"/>
        <v>0</v>
      </c>
      <c r="D39" s="373">
        <f t="shared" si="2"/>
        <v>11735</v>
      </c>
      <c r="E39" s="370">
        <f t="shared" si="3"/>
        <v>2025</v>
      </c>
      <c r="F39" s="365">
        <f t="shared" si="3"/>
        <v>4855</v>
      </c>
      <c r="G39" s="396">
        <v>2056</v>
      </c>
      <c r="H39" s="396">
        <v>5074</v>
      </c>
      <c r="I39" s="396">
        <v>2113</v>
      </c>
      <c r="J39" s="396">
        <v>4914</v>
      </c>
      <c r="K39" s="396">
        <v>1906</v>
      </c>
      <c r="L39" s="396">
        <v>4577</v>
      </c>
    </row>
    <row r="40" spans="1:12" x14ac:dyDescent="0.2">
      <c r="A40" s="360">
        <v>3625</v>
      </c>
      <c r="B40" s="368" t="s">
        <v>113</v>
      </c>
      <c r="C40" s="385">
        <f t="shared" si="1"/>
        <v>0</v>
      </c>
      <c r="D40" s="373">
        <f t="shared" si="2"/>
        <v>347</v>
      </c>
      <c r="E40" s="370">
        <f t="shared" si="3"/>
        <v>28.333333333333332</v>
      </c>
      <c r="F40" s="365">
        <f t="shared" si="3"/>
        <v>159.33333333333334</v>
      </c>
      <c r="G40" s="396">
        <v>36</v>
      </c>
      <c r="H40" s="396">
        <v>171</v>
      </c>
      <c r="I40" s="396">
        <v>27</v>
      </c>
      <c r="J40" s="396">
        <v>154</v>
      </c>
      <c r="K40" s="396">
        <v>22</v>
      </c>
      <c r="L40" s="396">
        <v>153</v>
      </c>
    </row>
    <row r="41" spans="1:12" x14ac:dyDescent="0.2">
      <c r="A41" s="360">
        <v>20</v>
      </c>
      <c r="B41" s="368" t="s">
        <v>238</v>
      </c>
      <c r="C41" s="385">
        <f t="shared" si="1"/>
        <v>0</v>
      </c>
      <c r="D41" s="373">
        <f t="shared" si="2"/>
        <v>342.66666666666663</v>
      </c>
      <c r="E41" s="370">
        <f t="shared" si="3"/>
        <v>21.333333333333332</v>
      </c>
      <c r="F41" s="365">
        <f t="shared" si="3"/>
        <v>160.66666666666666</v>
      </c>
      <c r="G41" s="396">
        <v>30</v>
      </c>
      <c r="H41" s="396">
        <v>174</v>
      </c>
      <c r="I41" s="396">
        <v>13</v>
      </c>
      <c r="J41" s="396">
        <v>157</v>
      </c>
      <c r="K41" s="396">
        <v>21</v>
      </c>
      <c r="L41" s="396">
        <v>151</v>
      </c>
    </row>
    <row r="42" spans="1:12" ht="13.5" thickBot="1" x14ac:dyDescent="0.25">
      <c r="A42" s="359"/>
      <c r="B42" s="369" t="s">
        <v>2</v>
      </c>
      <c r="C42" s="386">
        <f t="shared" ref="C42:L42" si="4">SUM(C5:C41)</f>
        <v>0</v>
      </c>
      <c r="D42" s="374">
        <f t="shared" si="4"/>
        <v>171838.33333333334</v>
      </c>
      <c r="E42" s="371">
        <f t="shared" si="4"/>
        <v>36015.000000000007</v>
      </c>
      <c r="F42" s="366">
        <f t="shared" si="4"/>
        <v>67911.666666666686</v>
      </c>
      <c r="G42" s="397">
        <f t="shared" si="4"/>
        <v>38360</v>
      </c>
      <c r="H42" s="397">
        <f t="shared" si="4"/>
        <v>70307</v>
      </c>
      <c r="I42" s="397">
        <f t="shared" si="4"/>
        <v>35730</v>
      </c>
      <c r="J42" s="397">
        <f t="shared" si="4"/>
        <v>68090</v>
      </c>
      <c r="K42" s="397">
        <f t="shared" si="4"/>
        <v>33955</v>
      </c>
      <c r="L42" s="397">
        <f t="shared" si="4"/>
        <v>65338</v>
      </c>
    </row>
    <row r="43" spans="1:12" x14ac:dyDescent="0.2">
      <c r="B43" s="305" t="s">
        <v>136</v>
      </c>
      <c r="C43" s="387">
        <v>0</v>
      </c>
      <c r="F43" s="382"/>
      <c r="G43" s="382"/>
      <c r="H43" s="382"/>
      <c r="I43" s="382"/>
      <c r="J43" s="382"/>
      <c r="K43" s="382"/>
      <c r="L43" s="382"/>
    </row>
    <row r="45" spans="1:12" x14ac:dyDescent="0.2">
      <c r="A45" s="305" t="s">
        <v>325</v>
      </c>
    </row>
    <row r="46" spans="1:12" x14ac:dyDescent="0.2">
      <c r="A46" s="305" t="s">
        <v>393</v>
      </c>
    </row>
    <row r="47" spans="1:12" x14ac:dyDescent="0.2">
      <c r="A47" s="305" t="s">
        <v>395</v>
      </c>
    </row>
    <row r="48" spans="1:12" x14ac:dyDescent="0.2">
      <c r="A48" s="305" t="s">
        <v>394</v>
      </c>
    </row>
    <row r="49" spans="1:1" x14ac:dyDescent="0.2">
      <c r="A49" s="305" t="s">
        <v>326</v>
      </c>
    </row>
  </sheetData>
  <mergeCells count="6">
    <mergeCell ref="A1:L1"/>
    <mergeCell ref="A2:L2"/>
    <mergeCell ref="K3:L3"/>
    <mergeCell ref="I3:J3"/>
    <mergeCell ref="G3:H3"/>
    <mergeCell ref="E3:F3"/>
  </mergeCells>
  <pageMargins left="0.25" right="0.25" top="0.5" bottom="0.2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00B050"/>
    <pageSetUpPr autoPageBreaks="0" fitToPage="1"/>
  </sheetPr>
  <dimension ref="A1:AS3891"/>
  <sheetViews>
    <sheetView showGridLines="0" zoomScale="70" zoomScaleNormal="70" workbookViewId="0">
      <pane xSplit="3" ySplit="4" topLeftCell="X5" activePane="bottomRight" state="frozen"/>
      <selection pane="topRight" activeCell="D1" sqref="D1"/>
      <selection pane="bottomLeft" activeCell="A5" sqref="A5"/>
      <selection pane="bottomRight" activeCell="AU13" sqref="AU13"/>
    </sheetView>
  </sheetViews>
  <sheetFormatPr defaultColWidth="9.140625" defaultRowHeight="14.25" outlineLevelCol="1" x14ac:dyDescent="0.2"/>
  <cols>
    <col min="1" max="1" width="8.7109375" style="413" customWidth="1"/>
    <col min="2" max="2" width="7.28515625" style="407" bestFit="1" customWidth="1"/>
    <col min="3" max="3" width="6.85546875" style="16" bestFit="1" customWidth="1"/>
    <col min="4" max="4" width="12.140625" style="1" customWidth="1" outlineLevel="1"/>
    <col min="5" max="6" width="15.28515625" style="1" customWidth="1" outlineLevel="1"/>
    <col min="7" max="7" width="12" style="1" customWidth="1" outlineLevel="1"/>
    <col min="8" max="8" width="13.5703125" style="1" customWidth="1"/>
    <col min="9" max="9" width="12.140625" style="1" customWidth="1" outlineLevel="1"/>
    <col min="10" max="11" width="15.28515625" style="1" customWidth="1" outlineLevel="1"/>
    <col min="12" max="12" width="12" style="1" customWidth="1" outlineLevel="1"/>
    <col min="13" max="13" width="13.5703125" style="1" customWidth="1"/>
    <col min="14" max="14" width="12.140625" style="1" customWidth="1" outlineLevel="1"/>
    <col min="15" max="16" width="15.28515625" style="1" customWidth="1" outlineLevel="1"/>
    <col min="17" max="17" width="12" style="1" customWidth="1" outlineLevel="1"/>
    <col min="18" max="18" width="16.28515625" style="1" customWidth="1"/>
    <col min="19" max="19" width="12.140625" style="1" customWidth="1" outlineLevel="1"/>
    <col min="20" max="21" width="15.28515625" style="1" customWidth="1" outlineLevel="1"/>
    <col min="22" max="22" width="12" style="1" customWidth="1" outlineLevel="1"/>
    <col min="23" max="23" width="13.5703125" style="1" customWidth="1"/>
    <col min="24" max="24" width="14.5703125" style="1" customWidth="1"/>
    <col min="25" max="25" width="18.42578125" style="1" customWidth="1"/>
    <col min="26" max="26" width="17.7109375" style="1" bestFit="1" customWidth="1"/>
    <col min="27" max="27" width="17" style="1" customWidth="1"/>
    <col min="28" max="28" width="15" style="1" customWidth="1"/>
    <col min="29" max="29" width="17.7109375" style="1" bestFit="1" customWidth="1"/>
    <col min="30" max="30" width="17.28515625" style="1" bestFit="1" customWidth="1"/>
    <col min="31" max="32" width="17.7109375" style="1" bestFit="1" customWidth="1"/>
    <col min="33" max="33" width="6.85546875" style="1" customWidth="1"/>
    <col min="34" max="34" width="16.28515625" style="1" customWidth="1"/>
    <col min="35" max="35" width="15.85546875" style="1" customWidth="1"/>
    <col min="36" max="36" width="16.28515625" style="1" customWidth="1"/>
    <col min="37" max="37" width="16" style="1" customWidth="1"/>
    <col min="38" max="38" width="3.85546875" style="1" customWidth="1"/>
    <col min="39" max="39" width="15.5703125" style="1" customWidth="1"/>
    <col min="40" max="40" width="16" style="1" customWidth="1"/>
    <col min="41" max="42" width="15" style="1" customWidth="1"/>
    <col min="43" max="43" width="3.5703125" style="1" customWidth="1"/>
    <col min="44" max="44" width="18.42578125" style="1" customWidth="1"/>
    <col min="45" max="45" width="17.140625" style="1" customWidth="1"/>
    <col min="46" max="16384" width="9.140625" style="1"/>
  </cols>
  <sheetData>
    <row r="1" spans="1:45" x14ac:dyDescent="0.2">
      <c r="A1" s="409" t="str">
        <f>Summary!A1</f>
        <v>General Academic Institutions Basis of Legislative Appropriations - Formula Funding - 2020-2021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</row>
    <row r="2" spans="1:45" x14ac:dyDescent="0.2">
      <c r="A2" s="410" t="s">
        <v>37</v>
      </c>
      <c r="C2" s="20"/>
      <c r="D2" s="19"/>
      <c r="E2" s="21"/>
      <c r="F2" s="21"/>
      <c r="G2" s="21"/>
      <c r="H2" s="21"/>
      <c r="I2" s="19"/>
      <c r="J2" s="21"/>
      <c r="K2" s="21"/>
      <c r="L2" s="21"/>
      <c r="M2" s="21"/>
      <c r="N2" s="19"/>
      <c r="O2" s="21"/>
      <c r="P2" s="21"/>
      <c r="Q2" s="21"/>
      <c r="R2" s="21"/>
      <c r="S2" s="19"/>
      <c r="T2" s="21"/>
      <c r="U2" s="21"/>
      <c r="V2" s="21"/>
      <c r="W2" s="21"/>
      <c r="X2" s="21"/>
      <c r="Y2" s="21"/>
      <c r="Z2" s="51"/>
      <c r="AA2" s="51"/>
      <c r="AB2" s="19"/>
      <c r="AC2" s="51"/>
      <c r="AD2" s="19"/>
      <c r="AE2" s="19"/>
      <c r="AF2" s="19"/>
    </row>
    <row r="3" spans="1:45" x14ac:dyDescent="0.2">
      <c r="A3" s="411" t="s">
        <v>398</v>
      </c>
      <c r="C3" s="20"/>
      <c r="D3" s="19"/>
      <c r="E3" s="21"/>
      <c r="F3" s="21"/>
      <c r="G3" s="21"/>
      <c r="H3" s="21"/>
      <c r="I3" s="19"/>
      <c r="J3" s="21"/>
      <c r="K3" s="21"/>
      <c r="L3" s="21"/>
      <c r="M3" s="21"/>
      <c r="N3" s="19"/>
      <c r="O3" s="21"/>
      <c r="P3" s="21"/>
      <c r="Q3" s="21"/>
      <c r="R3" s="21"/>
      <c r="S3" s="19"/>
      <c r="T3" s="21"/>
      <c r="U3" s="21"/>
      <c r="V3" s="21"/>
      <c r="W3" s="21"/>
      <c r="X3" s="21"/>
      <c r="Y3" s="21"/>
      <c r="Z3" s="19"/>
      <c r="AA3" s="19"/>
      <c r="AB3" s="19"/>
      <c r="AC3" s="19"/>
      <c r="AD3" s="19"/>
      <c r="AE3" s="19"/>
      <c r="AF3" s="19"/>
    </row>
    <row r="4" spans="1:45" ht="71.25" x14ac:dyDescent="0.2">
      <c r="A4" s="412" t="s">
        <v>0</v>
      </c>
      <c r="B4" s="408" t="s">
        <v>25</v>
      </c>
      <c r="C4" s="406" t="s">
        <v>31</v>
      </c>
      <c r="D4" s="375" t="s">
        <v>199</v>
      </c>
      <c r="E4" s="376" t="s">
        <v>198</v>
      </c>
      <c r="F4" s="376" t="s">
        <v>197</v>
      </c>
      <c r="G4" s="375" t="s">
        <v>196</v>
      </c>
      <c r="H4" s="375" t="s">
        <v>195</v>
      </c>
      <c r="I4" s="375" t="s">
        <v>190</v>
      </c>
      <c r="J4" s="376" t="s">
        <v>191</v>
      </c>
      <c r="K4" s="376" t="s">
        <v>192</v>
      </c>
      <c r="L4" s="375" t="s">
        <v>193</v>
      </c>
      <c r="M4" s="375" t="s">
        <v>194</v>
      </c>
      <c r="N4" s="375" t="s">
        <v>180</v>
      </c>
      <c r="O4" s="376" t="s">
        <v>181</v>
      </c>
      <c r="P4" s="376" t="s">
        <v>182</v>
      </c>
      <c r="Q4" s="375" t="s">
        <v>183</v>
      </c>
      <c r="R4" s="375" t="s">
        <v>184</v>
      </c>
      <c r="S4" s="375" t="s">
        <v>185</v>
      </c>
      <c r="T4" s="376" t="s">
        <v>186</v>
      </c>
      <c r="U4" s="376" t="s">
        <v>187</v>
      </c>
      <c r="V4" s="375" t="s">
        <v>188</v>
      </c>
      <c r="W4" s="375" t="s">
        <v>189</v>
      </c>
      <c r="X4" s="375" t="s">
        <v>67</v>
      </c>
      <c r="Y4" s="375" t="s">
        <v>151</v>
      </c>
      <c r="Z4" s="375" t="str">
        <f>Summary!J1&amp; " Instruction 
and 
Operations"</f>
        <v>2020 Instruction 
and 
Operations</v>
      </c>
      <c r="AA4" s="375" t="s">
        <v>152</v>
      </c>
      <c r="AB4" s="375" t="str">
        <f>Summary!J1&amp;" Teaching Supplement"</f>
        <v>2020 Teaching Supplement</v>
      </c>
      <c r="AC4" s="375" t="str">
        <f>Summary!J1+1&amp;" Instruction 
and 
Operations"</f>
        <v>2021 Instruction 
and 
Operations</v>
      </c>
      <c r="AD4" s="375" t="str">
        <f>Summary!J1+1&amp; " Teaching Supplement"</f>
        <v>2021 Teaching Supplement</v>
      </c>
      <c r="AE4" s="375" t="str">
        <f>Summary!J1&amp;" I&amp;O                  (GR &amp; GRD)"</f>
        <v>2020 I&amp;O                  (GR &amp; GRD)</v>
      </c>
      <c r="AF4" s="375" t="str">
        <f>Summary!J1+1&amp;" I&amp;O             (GR &amp; GRD)"</f>
        <v>2021 I&amp;O             (GR &amp; GRD)</v>
      </c>
      <c r="AH4" s="375" t="s">
        <v>439</v>
      </c>
      <c r="AI4" s="375" t="s">
        <v>440</v>
      </c>
      <c r="AJ4" s="375" t="s">
        <v>441</v>
      </c>
      <c r="AK4" s="375" t="s">
        <v>442</v>
      </c>
      <c r="AL4" s="687"/>
      <c r="AM4" s="375" t="s">
        <v>443</v>
      </c>
      <c r="AN4" s="375" t="s">
        <v>444</v>
      </c>
      <c r="AO4" s="375" t="s">
        <v>445</v>
      </c>
      <c r="AP4" s="375" t="s">
        <v>446</v>
      </c>
      <c r="AQ4" s="687"/>
      <c r="AR4" s="375" t="s">
        <v>447</v>
      </c>
      <c r="AS4" s="375" t="s">
        <v>448</v>
      </c>
    </row>
    <row r="5" spans="1:45" x14ac:dyDescent="0.2">
      <c r="A5" s="423">
        <v>20</v>
      </c>
      <c r="B5" s="424">
        <v>1</v>
      </c>
      <c r="C5" s="425">
        <v>1</v>
      </c>
      <c r="D5" s="422">
        <f t="shared" ref="D5:D68" si="0">I5+N5+S5</f>
        <v>600</v>
      </c>
      <c r="E5" s="422">
        <f t="shared" ref="E5:E68" si="1">J5+O5+T5</f>
        <v>36</v>
      </c>
      <c r="F5" s="422">
        <f t="shared" ref="F5:F68" si="2">K5+P5+U5</f>
        <v>42</v>
      </c>
      <c r="G5" s="422">
        <f t="shared" ref="G5:G68" si="3">L5+Q5+V5</f>
        <v>0</v>
      </c>
      <c r="H5" s="22">
        <f>(SUM(D5:F5)-G5)*IF(A5=10298,1.51,1)</f>
        <v>678</v>
      </c>
      <c r="I5" s="116">
        <v>330</v>
      </c>
      <c r="J5" s="116">
        <v>0</v>
      </c>
      <c r="K5" s="116">
        <v>6</v>
      </c>
      <c r="L5" s="116">
        <v>0</v>
      </c>
      <c r="M5" s="22">
        <f t="shared" ref="M5:M68" si="4">SUM(I5:K5)-L5</f>
        <v>336</v>
      </c>
      <c r="N5" s="116">
        <v>225</v>
      </c>
      <c r="O5" s="116">
        <v>33</v>
      </c>
      <c r="P5" s="116">
        <v>9</v>
      </c>
      <c r="Q5" s="116">
        <v>0</v>
      </c>
      <c r="R5" s="22">
        <f t="shared" ref="R5:R68" si="5">SUM(N5:P5)-Q5</f>
        <v>267</v>
      </c>
      <c r="S5" s="116">
        <v>45</v>
      </c>
      <c r="T5" s="116">
        <v>3</v>
      </c>
      <c r="U5" s="116">
        <v>27</v>
      </c>
      <c r="V5" s="116">
        <v>0</v>
      </c>
      <c r="W5" s="22">
        <f t="shared" ref="W5:W68" si="6">SUM(S5:U5)-V5</f>
        <v>75</v>
      </c>
      <c r="X5" s="22">
        <f t="shared" ref="X5:X68" si="7">IF(OR(B5=1,B5=2),H5/30,IF(OR(B5=3,B5=5),H5/24,IF(B5=4,H5/18,0)))</f>
        <v>22.6</v>
      </c>
      <c r="Y5" s="22">
        <f ca="1">OFFSET('Cost Study'!$B$7,'Operations Support'!$C5,'Operations Support'!$B5)*$H5</f>
        <v>678</v>
      </c>
      <c r="Z5" s="377">
        <f ca="1">Y5*'Cost Study'!$B$31</f>
        <v>37867.608486873862</v>
      </c>
      <c r="AA5" s="22">
        <f ca="1">IF(A5=10298,1.51,1)*IF($B5&lt;3,$D5*'Cost Study'!$B$32*OFFSET('Cost Study'!$B$7,'Operations Support'!$C5,'Operations Support'!$B5),0)</f>
        <v>60</v>
      </c>
      <c r="AB5" s="377">
        <f ca="1">AA5*'Cost Study'!$B$31</f>
        <v>3351.1157952985718</v>
      </c>
      <c r="AC5" s="377">
        <f ca="1">Y5*'Cost Study'!$B$31</f>
        <v>37867.608486873862</v>
      </c>
      <c r="AD5" s="377">
        <f ca="1">AA5*'Cost Study'!$B$31</f>
        <v>3351.1157952985718</v>
      </c>
      <c r="AE5" s="377">
        <f t="shared" ref="AE5:AE68" ca="1" si="8">Z5+AB5</f>
        <v>41218.724282172436</v>
      </c>
      <c r="AF5" s="377">
        <f t="shared" ref="AF5:AF68" ca="1" si="9">AC5+AD5</f>
        <v>41218.724282172436</v>
      </c>
      <c r="AH5" s="688">
        <f>IFERROR($H5/SUMIF($A:$A,$A5,$H:$H)*SUMIF(Summary!$A$110:$A$186,$A5,Summary!$P$110:$P$186),0)</f>
        <v>20843.807667010744</v>
      </c>
      <c r="AI5" s="689">
        <f ca="1">Z5+AB5-AH5</f>
        <v>20374.916615161692</v>
      </c>
      <c r="AJ5" s="688">
        <f>IFERROR(H5/SUMIF(A:A,A5,H:H)*SUMIF(Summary!$A$110:$A$186,'Operations Support'!A5,Summary!$Q$110:$Q$186),0)</f>
        <v>20861.613117068926</v>
      </c>
      <c r="AK5" s="688">
        <f ca="1">AC5+AD5-AJ5</f>
        <v>20357.11116510351</v>
      </c>
      <c r="AM5" s="688">
        <f>IFERROR($H5/SUMIF($A:$A,$A5,$H:$H)*SUMIF(Summary!$A$230:$A$266,$A5,Summary!$P$230:$P$266),0)</f>
        <v>3943.6775297412846</v>
      </c>
      <c r="AN5" s="688">
        <f>IFERROR($H5/SUMIF($A:$A,$A5,$H:$H)*(SUMIF(Summary!$A$230:$A$266,$A5,Summary!$L$230:$L$266)+SUMIF(Summary!$A$281:$A$317,$A5,Summary!$L$281:$L$317))-AM5,0)</f>
        <v>67242.805283778216</v>
      </c>
      <c r="AO5" s="688">
        <f>IFERROR($H5/SUMIF($A:$A,$A5,$H:$H)*SUMIF(Summary!$A$230:$A$266,$A5,Summary!$Q$230:$Q$266),0)</f>
        <v>3947.0463457668002</v>
      </c>
      <c r="AP5" s="688">
        <f>IFERROR($H5/SUMIF($A:$A,$A5,$H:$H)*(SUMIF(Summary!$A$230:$A$266,$A5,Summary!$L$230:$L$266)+SUMIF(Summary!$A$281:$A$317,$A5,Summary!$L$281:$L$317))-AO5,0)</f>
        <v>67239.436467752705</v>
      </c>
      <c r="AQ5" s="306"/>
      <c r="AR5" s="688">
        <f ca="1">AI5+AN5</f>
        <v>87617.721898939912</v>
      </c>
      <c r="AS5" s="688">
        <f ca="1">AK5+AP5</f>
        <v>87596.547632856207</v>
      </c>
    </row>
    <row r="6" spans="1:45" x14ac:dyDescent="0.2">
      <c r="A6" s="423">
        <v>20</v>
      </c>
      <c r="B6" s="424">
        <v>1</v>
      </c>
      <c r="C6" s="425" t="s">
        <v>301</v>
      </c>
      <c r="D6" s="422">
        <f t="shared" si="0"/>
        <v>153</v>
      </c>
      <c r="E6" s="422">
        <f t="shared" si="1"/>
        <v>36</v>
      </c>
      <c r="F6" s="422">
        <f t="shared" si="2"/>
        <v>0</v>
      </c>
      <c r="G6" s="422">
        <f t="shared" si="3"/>
        <v>0</v>
      </c>
      <c r="H6" s="22">
        <f t="shared" ref="H6:H68" si="10">(SUM(D6:F6)-G6)*IF(A6=10298,1.51,1)</f>
        <v>189</v>
      </c>
      <c r="I6" s="116">
        <v>90</v>
      </c>
      <c r="J6" s="116">
        <v>27</v>
      </c>
      <c r="K6" s="116">
        <v>0</v>
      </c>
      <c r="L6" s="116">
        <v>0</v>
      </c>
      <c r="M6" s="22">
        <f t="shared" si="4"/>
        <v>117</v>
      </c>
      <c r="N6" s="116">
        <v>57</v>
      </c>
      <c r="O6" s="116">
        <v>3</v>
      </c>
      <c r="P6" s="116">
        <v>0</v>
      </c>
      <c r="Q6" s="116">
        <v>0</v>
      </c>
      <c r="R6" s="22">
        <f t="shared" si="5"/>
        <v>60</v>
      </c>
      <c r="S6" s="116">
        <v>6</v>
      </c>
      <c r="T6" s="116">
        <v>6</v>
      </c>
      <c r="U6" s="116">
        <v>0</v>
      </c>
      <c r="V6" s="116">
        <v>0</v>
      </c>
      <c r="W6" s="22">
        <f t="shared" si="6"/>
        <v>12</v>
      </c>
      <c r="X6" s="22">
        <f t="shared" si="7"/>
        <v>6.3</v>
      </c>
      <c r="Y6" s="22">
        <f ca="1">OFFSET('Cost Study'!$B$7,'Operations Support'!$C6,'Operations Support'!$B6)*$H6</f>
        <v>285.39</v>
      </c>
      <c r="Z6" s="23">
        <f ca="1">Y6*'Cost Study'!$B$31</f>
        <v>15939.582280337656</v>
      </c>
      <c r="AA6" s="23">
        <f ca="1">IF(A6=10298,1.51,1)*IF($B6&lt;3,$D6*'Cost Study'!$B$32*OFFSET('Cost Study'!$B$7,'Operations Support'!$C6,'Operations Support'!$B6),0)</f>
        <v>23.103000000000002</v>
      </c>
      <c r="AB6" s="24">
        <f ca="1">AA6*'Cost Study'!$B$31</f>
        <v>1290.3471369797151</v>
      </c>
      <c r="AC6" s="23">
        <f ca="1">Y6*'Cost Study'!$B$31</f>
        <v>15939.582280337656</v>
      </c>
      <c r="AD6" s="24">
        <f ca="1">AA6*'Cost Study'!$B$31</f>
        <v>1290.3471369797151</v>
      </c>
      <c r="AE6" s="377">
        <f t="shared" ca="1" si="8"/>
        <v>17229.929417317369</v>
      </c>
      <c r="AF6" s="377">
        <f t="shared" ca="1" si="9"/>
        <v>17229.929417317369</v>
      </c>
      <c r="AH6" s="688">
        <f>IFERROR($H6/SUMIF($A:$A,$A6,$H:$H)*SUMIF(Summary!$A$110:$A$186,$A6,Summary!$P$110:$P$186),0)</f>
        <v>5810.4419602729076</v>
      </c>
      <c r="AI6" s="689">
        <f t="shared" ref="AI6:AI69" ca="1" si="11">Z6+AB6-AH6</f>
        <v>11419.487457044463</v>
      </c>
      <c r="AJ6" s="688">
        <f>IFERROR(H6/SUMIF(A:A,A6,H:H)*SUMIF(Summary!$A$110:$A$186,'Operations Support'!A6,Summary!$Q$110:$Q$186),0)</f>
        <v>5815.4054264395681</v>
      </c>
      <c r="AK6" s="688">
        <f t="shared" ref="AK6:AK69" ca="1" si="12">AC6+AD6-AJ6</f>
        <v>11414.523990877802</v>
      </c>
      <c r="AM6" s="688">
        <f>IFERROR($H6/SUMIF($A:$A,$A6,$H:$H)*SUMIF(Summary!$A$230:$A$266,$A6,Summary!$P$230:$P$266),0)</f>
        <v>1099.3437361668184</v>
      </c>
      <c r="AN6" s="688">
        <f>IFERROR($H6/SUMIF($A:$A,$A6,$H:$H)*(SUMIF(Summary!$A$230:$A$266,$A6,Summary!$L$230:$L$266)+SUMIF(Summary!$A$281:$A$317,$A6,Summary!$L$281:$L$317))-AM6,0)</f>
        <v>18744.675809194814</v>
      </c>
      <c r="AO6" s="688">
        <f>IFERROR($H6/SUMIF($A:$A,$A6,$H:$H)*SUMIF(Summary!$A$230:$A$266,$A6,Summary!$Q$230:$Q$266),0)</f>
        <v>1100.282830899595</v>
      </c>
      <c r="AP6" s="688">
        <f>IFERROR($H6/SUMIF($A:$A,$A6,$H:$H)*(SUMIF(Summary!$A$230:$A$266,$A6,Summary!$L$230:$L$266)+SUMIF(Summary!$A$281:$A$317,$A6,Summary!$L$281:$L$317))-AO6,0)</f>
        <v>18743.736714462037</v>
      </c>
      <c r="AQ6" s="306"/>
      <c r="AR6" s="688">
        <f t="shared" ref="AR6:AR69" ca="1" si="13">AI6+AN6</f>
        <v>30164.163266239277</v>
      </c>
      <c r="AS6" s="688">
        <f t="shared" ref="AS6:AS69" ca="1" si="14">AK6+AP6</f>
        <v>30158.260705339839</v>
      </c>
    </row>
    <row r="7" spans="1:45" x14ac:dyDescent="0.2">
      <c r="A7" s="423">
        <v>20</v>
      </c>
      <c r="B7" s="424">
        <v>1</v>
      </c>
      <c r="C7" s="425" t="s">
        <v>302</v>
      </c>
      <c r="D7" s="422">
        <f t="shared" si="0"/>
        <v>0</v>
      </c>
      <c r="E7" s="422">
        <f t="shared" si="1"/>
        <v>0</v>
      </c>
      <c r="F7" s="422">
        <f t="shared" si="2"/>
        <v>0</v>
      </c>
      <c r="G7" s="422">
        <f t="shared" si="3"/>
        <v>0</v>
      </c>
      <c r="H7" s="22">
        <f t="shared" si="10"/>
        <v>0</v>
      </c>
      <c r="I7" s="116">
        <v>0</v>
      </c>
      <c r="J7" s="116">
        <v>0</v>
      </c>
      <c r="K7" s="116">
        <v>0</v>
      </c>
      <c r="L7" s="116">
        <v>0</v>
      </c>
      <c r="M7" s="22">
        <f t="shared" si="4"/>
        <v>0</v>
      </c>
      <c r="N7" s="116">
        <v>0</v>
      </c>
      <c r="O7" s="116">
        <v>0</v>
      </c>
      <c r="P7" s="116">
        <v>0</v>
      </c>
      <c r="Q7" s="116">
        <v>0</v>
      </c>
      <c r="R7" s="22">
        <f t="shared" si="5"/>
        <v>0</v>
      </c>
      <c r="S7" s="116">
        <v>0</v>
      </c>
      <c r="T7" s="116">
        <v>0</v>
      </c>
      <c r="U7" s="116">
        <v>0</v>
      </c>
      <c r="V7" s="116">
        <v>0</v>
      </c>
      <c r="W7" s="22">
        <f t="shared" si="6"/>
        <v>0</v>
      </c>
      <c r="X7" s="22">
        <f t="shared" si="7"/>
        <v>0</v>
      </c>
      <c r="Y7" s="22">
        <f ca="1">OFFSET('Cost Study'!$B$7,'Operations Support'!$C7,'Operations Support'!$B7)*$H7</f>
        <v>0</v>
      </c>
      <c r="Z7" s="23">
        <f ca="1">Y7*'Cost Study'!$B$31</f>
        <v>0</v>
      </c>
      <c r="AA7" s="23">
        <f ca="1">IF(A7=10298,1.51,1)*IF($B7&lt;3,$D7*'Cost Study'!$B$32*OFFSET('Cost Study'!$B$7,'Operations Support'!$C7,'Operations Support'!$B7),0)</f>
        <v>0</v>
      </c>
      <c r="AB7" s="24">
        <f ca="1">AA7*'Cost Study'!$B$31</f>
        <v>0</v>
      </c>
      <c r="AC7" s="23">
        <f ca="1">Y7*'Cost Study'!$B$31</f>
        <v>0</v>
      </c>
      <c r="AD7" s="24">
        <f ca="1">AA7*'Cost Study'!$B$31</f>
        <v>0</v>
      </c>
      <c r="AE7" s="377">
        <f t="shared" ca="1" si="8"/>
        <v>0</v>
      </c>
      <c r="AF7" s="377">
        <f t="shared" ca="1" si="9"/>
        <v>0</v>
      </c>
      <c r="AH7" s="688">
        <f>IFERROR($H7/SUMIF($A:$A,$A7,$H:$H)*SUMIF(Summary!$A$110:$A$186,$A7,Summary!$P$110:$P$186),0)</f>
        <v>0</v>
      </c>
      <c r="AI7" s="689">
        <f t="shared" ca="1" si="11"/>
        <v>0</v>
      </c>
      <c r="AJ7" s="688">
        <f>IFERROR(H7/SUMIF(A:A,A7,H:H)*SUMIF(Summary!$A$110:$A$186,'Operations Support'!A7,Summary!$Q$110:$Q$186),0)</f>
        <v>0</v>
      </c>
      <c r="AK7" s="688">
        <f t="shared" ca="1" si="12"/>
        <v>0</v>
      </c>
      <c r="AM7" s="688">
        <f>IFERROR($H7/SUMIF($A:$A,$A7,$H:$H)*SUMIF(Summary!$A$230:$A$266,$A7,Summary!$P$230:$P$266),0)</f>
        <v>0</v>
      </c>
      <c r="AN7" s="688">
        <f>IFERROR($H7/SUMIF($A:$A,$A7,$H:$H)*(SUMIF(Summary!$A$230:$A$266,$A7,Summary!$L$230:$L$266)+SUMIF(Summary!$A$281:$A$317,$A7,Summary!$L$281:$L$317))-AM7,0)</f>
        <v>0</v>
      </c>
      <c r="AO7" s="688">
        <f>IFERROR($H7/SUMIF($A:$A,$A7,$H:$H)*SUMIF(Summary!$A$230:$A$266,$A7,Summary!$Q$230:$Q$266),0)</f>
        <v>0</v>
      </c>
      <c r="AP7" s="688">
        <f>IFERROR($H7/SUMIF($A:$A,$A7,$H:$H)*(SUMIF(Summary!$A$230:$A$266,$A7,Summary!$L$230:$L$266)+SUMIF(Summary!$A$281:$A$317,$A7,Summary!$L$281:$L$317))-AO7,0)</f>
        <v>0</v>
      </c>
      <c r="AQ7" s="306"/>
      <c r="AR7" s="688">
        <f t="shared" ca="1" si="13"/>
        <v>0</v>
      </c>
      <c r="AS7" s="688">
        <f t="shared" ca="1" si="14"/>
        <v>0</v>
      </c>
    </row>
    <row r="8" spans="1:45" x14ac:dyDescent="0.2">
      <c r="A8" s="423">
        <v>20</v>
      </c>
      <c r="B8" s="424">
        <v>1</v>
      </c>
      <c r="C8" s="425" t="s">
        <v>303</v>
      </c>
      <c r="D8" s="422">
        <f t="shared" si="0"/>
        <v>177</v>
      </c>
      <c r="E8" s="422">
        <f t="shared" si="1"/>
        <v>0</v>
      </c>
      <c r="F8" s="422">
        <f t="shared" si="2"/>
        <v>0</v>
      </c>
      <c r="G8" s="422">
        <f t="shared" si="3"/>
        <v>0</v>
      </c>
      <c r="H8" s="22">
        <f t="shared" si="10"/>
        <v>177</v>
      </c>
      <c r="I8" s="116">
        <v>78</v>
      </c>
      <c r="J8" s="116">
        <v>0</v>
      </c>
      <c r="K8" s="116">
        <v>0</v>
      </c>
      <c r="L8" s="116">
        <v>0</v>
      </c>
      <c r="M8" s="22">
        <f t="shared" si="4"/>
        <v>78</v>
      </c>
      <c r="N8" s="116">
        <v>72</v>
      </c>
      <c r="O8" s="116">
        <v>0</v>
      </c>
      <c r="P8" s="116">
        <v>0</v>
      </c>
      <c r="Q8" s="116">
        <v>0</v>
      </c>
      <c r="R8" s="22">
        <f t="shared" si="5"/>
        <v>72</v>
      </c>
      <c r="S8" s="116">
        <v>27</v>
      </c>
      <c r="T8" s="116">
        <v>0</v>
      </c>
      <c r="U8" s="116">
        <v>0</v>
      </c>
      <c r="V8" s="116">
        <v>0</v>
      </c>
      <c r="W8" s="22">
        <f t="shared" si="6"/>
        <v>27</v>
      </c>
      <c r="X8" s="22">
        <f t="shared" si="7"/>
        <v>5.9</v>
      </c>
      <c r="Y8" s="22">
        <f ca="1">OFFSET('Cost Study'!$B$7,'Operations Support'!$C8,'Operations Support'!$B8)*$H8</f>
        <v>258.42</v>
      </c>
      <c r="Z8" s="23">
        <f ca="1">Y8*'Cost Study'!$B$31</f>
        <v>14433.255730350949</v>
      </c>
      <c r="AA8" s="23">
        <f ca="1">IF(A8=10298,1.51,1)*IF($B8&lt;3,$D8*'Cost Study'!$B$32*OFFSET('Cost Study'!$B$7,'Operations Support'!$C8,'Operations Support'!$B8),0)</f>
        <v>25.841999999999999</v>
      </c>
      <c r="AB8" s="24">
        <f ca="1">AA8*'Cost Study'!$B$31</f>
        <v>1443.3255730350947</v>
      </c>
      <c r="AC8" s="23">
        <f ca="1">Y8*'Cost Study'!$B$31</f>
        <v>14433.255730350949</v>
      </c>
      <c r="AD8" s="24">
        <f ca="1">AA8*'Cost Study'!$B$31</f>
        <v>1443.3255730350947</v>
      </c>
      <c r="AE8" s="377">
        <f t="shared" ca="1" si="8"/>
        <v>15876.581303386043</v>
      </c>
      <c r="AF8" s="377">
        <f t="shared" ca="1" si="9"/>
        <v>15876.581303386043</v>
      </c>
      <c r="AH8" s="688">
        <f>IFERROR($H8/SUMIF($A:$A,$A8,$H:$H)*SUMIF(Summary!$A$110:$A$186,$A8,Summary!$P$110:$P$186),0)</f>
        <v>5441.5250104143097</v>
      </c>
      <c r="AI8" s="689">
        <f t="shared" ca="1" si="11"/>
        <v>10435.056292971734</v>
      </c>
      <c r="AJ8" s="688">
        <f>IFERROR(H8/SUMIF(A:A,A8,H:H)*SUMIF(Summary!$A$110:$A$186,'Operations Support'!A8,Summary!$Q$110:$Q$186),0)</f>
        <v>5446.1733358719757</v>
      </c>
      <c r="AK8" s="688">
        <f t="shared" ca="1" si="12"/>
        <v>10430.407967514067</v>
      </c>
      <c r="AM8" s="688">
        <f>IFERROR($H8/SUMIF($A:$A,$A8,$H:$H)*SUMIF(Summary!$A$230:$A$266,$A8,Summary!$P$230:$P$266),0)</f>
        <v>1029.5441338705123</v>
      </c>
      <c r="AN8" s="688">
        <f>IFERROR($H8/SUMIF($A:$A,$A8,$H:$H)*(SUMIF(Summary!$A$230:$A$266,$A8,Summary!$L$230:$L$266)+SUMIF(Summary!$A$281:$A$317,$A8,Summary!$L$281:$L$317))-AM8,0)</f>
        <v>17554.537662579267</v>
      </c>
      <c r="AO8" s="688">
        <f>IFERROR($H8/SUMIF($A:$A,$A8,$H:$H)*SUMIF(Summary!$A$230:$A$266,$A8,Summary!$Q$230:$Q$266),0)</f>
        <v>1030.4236035408903</v>
      </c>
      <c r="AP8" s="688">
        <f>IFERROR($H8/SUMIF($A:$A,$A8,$H:$H)*(SUMIF(Summary!$A$230:$A$266,$A8,Summary!$L$230:$L$266)+SUMIF(Summary!$A$281:$A$317,$A8,Summary!$L$281:$L$317))-AO8,0)</f>
        <v>17553.65819290889</v>
      </c>
      <c r="AQ8" s="306"/>
      <c r="AR8" s="688">
        <f t="shared" ca="1" si="13"/>
        <v>27989.593955551001</v>
      </c>
      <c r="AS8" s="688">
        <f t="shared" ca="1" si="14"/>
        <v>27984.066160422957</v>
      </c>
    </row>
    <row r="9" spans="1:45" x14ac:dyDescent="0.2">
      <c r="A9" s="423">
        <v>20</v>
      </c>
      <c r="B9" s="424">
        <v>1</v>
      </c>
      <c r="C9" s="425" t="s">
        <v>304</v>
      </c>
      <c r="D9" s="422">
        <f t="shared" si="0"/>
        <v>0</v>
      </c>
      <c r="E9" s="422">
        <f t="shared" si="1"/>
        <v>0</v>
      </c>
      <c r="F9" s="422">
        <f t="shared" si="2"/>
        <v>0</v>
      </c>
      <c r="G9" s="422">
        <f t="shared" si="3"/>
        <v>0</v>
      </c>
      <c r="H9" s="22">
        <f t="shared" si="10"/>
        <v>0</v>
      </c>
      <c r="I9" s="116">
        <v>0</v>
      </c>
      <c r="J9" s="116">
        <v>0</v>
      </c>
      <c r="K9" s="116">
        <v>0</v>
      </c>
      <c r="L9" s="116">
        <v>0</v>
      </c>
      <c r="M9" s="22">
        <f t="shared" si="4"/>
        <v>0</v>
      </c>
      <c r="N9" s="116">
        <v>0</v>
      </c>
      <c r="O9" s="116">
        <v>0</v>
      </c>
      <c r="P9" s="116">
        <v>0</v>
      </c>
      <c r="Q9" s="116">
        <v>0</v>
      </c>
      <c r="R9" s="22">
        <f t="shared" si="5"/>
        <v>0</v>
      </c>
      <c r="S9" s="116">
        <v>0</v>
      </c>
      <c r="T9" s="116">
        <v>0</v>
      </c>
      <c r="U9" s="116">
        <v>0</v>
      </c>
      <c r="V9" s="116">
        <v>0</v>
      </c>
      <c r="W9" s="22">
        <f t="shared" si="6"/>
        <v>0</v>
      </c>
      <c r="X9" s="22">
        <f t="shared" si="7"/>
        <v>0</v>
      </c>
      <c r="Y9" s="22">
        <f ca="1">OFFSET('Cost Study'!$B$7,'Operations Support'!$C9,'Operations Support'!$B9)*$H9</f>
        <v>0</v>
      </c>
      <c r="Z9" s="23">
        <f ca="1">Y9*'Cost Study'!$B$31</f>
        <v>0</v>
      </c>
      <c r="AA9" s="23">
        <f ca="1">IF(A9=10298,1.51,1)*IF($B9&lt;3,$D9*'Cost Study'!$B$32*OFFSET('Cost Study'!$B$7,'Operations Support'!$C9,'Operations Support'!$B9),0)</f>
        <v>0</v>
      </c>
      <c r="AB9" s="24">
        <f ca="1">AA9*'Cost Study'!$B$31</f>
        <v>0</v>
      </c>
      <c r="AC9" s="23">
        <f ca="1">Y9*'Cost Study'!$B$31</f>
        <v>0</v>
      </c>
      <c r="AD9" s="24">
        <f ca="1">AA9*'Cost Study'!$B$31</f>
        <v>0</v>
      </c>
      <c r="AE9" s="377">
        <f t="shared" ca="1" si="8"/>
        <v>0</v>
      </c>
      <c r="AF9" s="377">
        <f t="shared" ca="1" si="9"/>
        <v>0</v>
      </c>
      <c r="AH9" s="688">
        <f>IFERROR($H9/SUMIF($A:$A,$A9,$H:$H)*SUMIF(Summary!$A$110:$A$186,$A9,Summary!$P$110:$P$186),0)</f>
        <v>0</v>
      </c>
      <c r="AI9" s="689">
        <f t="shared" ca="1" si="11"/>
        <v>0</v>
      </c>
      <c r="AJ9" s="688">
        <f>IFERROR(H9/SUMIF(A:A,A9,H:H)*SUMIF(Summary!$A$110:$A$186,'Operations Support'!A9,Summary!$Q$110:$Q$186),0)</f>
        <v>0</v>
      </c>
      <c r="AK9" s="688">
        <f t="shared" ca="1" si="12"/>
        <v>0</v>
      </c>
      <c r="AM9" s="688">
        <f>IFERROR($H9/SUMIF($A:$A,$A9,$H:$H)*SUMIF(Summary!$A$230:$A$266,$A9,Summary!$P$230:$P$266),0)</f>
        <v>0</v>
      </c>
      <c r="AN9" s="688">
        <f>IFERROR($H9/SUMIF($A:$A,$A9,$H:$H)*(SUMIF(Summary!$A$230:$A$266,$A9,Summary!$L$230:$L$266)+SUMIF(Summary!$A$281:$A$317,$A9,Summary!$L$281:$L$317))-AM9,0)</f>
        <v>0</v>
      </c>
      <c r="AO9" s="688">
        <f>IFERROR($H9/SUMIF($A:$A,$A9,$H:$H)*SUMIF(Summary!$A$230:$A$266,$A9,Summary!$Q$230:$Q$266),0)</f>
        <v>0</v>
      </c>
      <c r="AP9" s="688">
        <f>IFERROR($H9/SUMIF($A:$A,$A9,$H:$H)*(SUMIF(Summary!$A$230:$A$266,$A9,Summary!$L$230:$L$266)+SUMIF(Summary!$A$281:$A$317,$A9,Summary!$L$281:$L$317))-AO9,0)</f>
        <v>0</v>
      </c>
      <c r="AQ9" s="306"/>
      <c r="AR9" s="688">
        <f t="shared" ca="1" si="13"/>
        <v>0</v>
      </c>
      <c r="AS9" s="688">
        <f t="shared" ca="1" si="14"/>
        <v>0</v>
      </c>
    </row>
    <row r="10" spans="1:45" x14ac:dyDescent="0.2">
      <c r="A10" s="423">
        <v>20</v>
      </c>
      <c r="B10" s="424">
        <v>1</v>
      </c>
      <c r="C10" s="425" t="s">
        <v>305</v>
      </c>
      <c r="D10" s="422">
        <f t="shared" si="0"/>
        <v>0</v>
      </c>
      <c r="E10" s="422">
        <f t="shared" si="1"/>
        <v>0</v>
      </c>
      <c r="F10" s="422">
        <f t="shared" si="2"/>
        <v>0</v>
      </c>
      <c r="G10" s="422">
        <f t="shared" si="3"/>
        <v>0</v>
      </c>
      <c r="H10" s="22">
        <f t="shared" si="10"/>
        <v>0</v>
      </c>
      <c r="I10" s="116">
        <v>0</v>
      </c>
      <c r="J10" s="116">
        <v>0</v>
      </c>
      <c r="K10" s="116">
        <v>0</v>
      </c>
      <c r="L10" s="116">
        <v>0</v>
      </c>
      <c r="M10" s="22">
        <f t="shared" si="4"/>
        <v>0</v>
      </c>
      <c r="N10" s="116">
        <v>0</v>
      </c>
      <c r="O10" s="116">
        <v>0</v>
      </c>
      <c r="P10" s="116">
        <v>0</v>
      </c>
      <c r="Q10" s="116">
        <v>0</v>
      </c>
      <c r="R10" s="22">
        <f t="shared" si="5"/>
        <v>0</v>
      </c>
      <c r="S10" s="116">
        <v>0</v>
      </c>
      <c r="T10" s="116">
        <v>0</v>
      </c>
      <c r="U10" s="116">
        <v>0</v>
      </c>
      <c r="V10" s="116">
        <v>0</v>
      </c>
      <c r="W10" s="22">
        <f t="shared" si="6"/>
        <v>0</v>
      </c>
      <c r="X10" s="22">
        <f t="shared" si="7"/>
        <v>0</v>
      </c>
      <c r="Y10" s="22">
        <f ca="1">OFFSET('Cost Study'!$B$7,'Operations Support'!$C10,'Operations Support'!$B10)*$H10</f>
        <v>0</v>
      </c>
      <c r="Z10" s="23">
        <f ca="1">Y10*'Cost Study'!$B$31</f>
        <v>0</v>
      </c>
      <c r="AA10" s="23">
        <f ca="1">IF(A10=10298,1.51,1)*IF($B10&lt;3,$D10*'Cost Study'!$B$32*OFFSET('Cost Study'!$B$7,'Operations Support'!$C10,'Operations Support'!$B10),0)</f>
        <v>0</v>
      </c>
      <c r="AB10" s="24">
        <f ca="1">AA10*'Cost Study'!$B$31</f>
        <v>0</v>
      </c>
      <c r="AC10" s="23">
        <f ca="1">Y10*'Cost Study'!$B$31</f>
        <v>0</v>
      </c>
      <c r="AD10" s="24">
        <f ca="1">AA10*'Cost Study'!$B$31</f>
        <v>0</v>
      </c>
      <c r="AE10" s="377">
        <f t="shared" ca="1" si="8"/>
        <v>0</v>
      </c>
      <c r="AF10" s="377">
        <f t="shared" ca="1" si="9"/>
        <v>0</v>
      </c>
      <c r="AH10" s="688">
        <f>IFERROR($H10/SUMIF($A:$A,$A10,$H:$H)*SUMIF(Summary!$A$110:$A$186,$A10,Summary!$P$110:$P$186),0)</f>
        <v>0</v>
      </c>
      <c r="AI10" s="689">
        <f t="shared" ca="1" si="11"/>
        <v>0</v>
      </c>
      <c r="AJ10" s="688">
        <f>IFERROR(H10/SUMIF(A:A,A10,H:H)*SUMIF(Summary!$A$110:$A$186,'Operations Support'!A10,Summary!$Q$110:$Q$186),0)</f>
        <v>0</v>
      </c>
      <c r="AK10" s="688">
        <f t="shared" ca="1" si="12"/>
        <v>0</v>
      </c>
      <c r="AM10" s="688">
        <f>IFERROR($H10/SUMIF($A:$A,$A10,$H:$H)*SUMIF(Summary!$A$230:$A$266,$A10,Summary!$P$230:$P$266),0)</f>
        <v>0</v>
      </c>
      <c r="AN10" s="688">
        <f>IFERROR($H10/SUMIF($A:$A,$A10,$H:$H)*(SUMIF(Summary!$A$230:$A$266,$A10,Summary!$L$230:$L$266)+SUMIF(Summary!$A$281:$A$317,$A10,Summary!$L$281:$L$317))-AM10,0)</f>
        <v>0</v>
      </c>
      <c r="AO10" s="688">
        <f>IFERROR($H10/SUMIF($A:$A,$A10,$H:$H)*SUMIF(Summary!$A$230:$A$266,$A10,Summary!$Q$230:$Q$266),0)</f>
        <v>0</v>
      </c>
      <c r="AP10" s="688">
        <f>IFERROR($H10/SUMIF($A:$A,$A10,$H:$H)*(SUMIF(Summary!$A$230:$A$266,$A10,Summary!$L$230:$L$266)+SUMIF(Summary!$A$281:$A$317,$A10,Summary!$L$281:$L$317))-AO10,0)</f>
        <v>0</v>
      </c>
      <c r="AQ10" s="306"/>
      <c r="AR10" s="688">
        <f t="shared" ca="1" si="13"/>
        <v>0</v>
      </c>
      <c r="AS10" s="688">
        <f t="shared" ca="1" si="14"/>
        <v>0</v>
      </c>
    </row>
    <row r="11" spans="1:45" x14ac:dyDescent="0.2">
      <c r="A11" s="423">
        <v>20</v>
      </c>
      <c r="B11" s="424">
        <v>1</v>
      </c>
      <c r="C11" s="425" t="s">
        <v>306</v>
      </c>
      <c r="D11" s="422">
        <f t="shared" si="0"/>
        <v>0</v>
      </c>
      <c r="E11" s="422">
        <f t="shared" si="1"/>
        <v>0</v>
      </c>
      <c r="F11" s="422">
        <f t="shared" si="2"/>
        <v>0</v>
      </c>
      <c r="G11" s="422">
        <f t="shared" si="3"/>
        <v>0</v>
      </c>
      <c r="H11" s="22">
        <f t="shared" si="10"/>
        <v>0</v>
      </c>
      <c r="I11" s="116">
        <v>0</v>
      </c>
      <c r="J11" s="116">
        <v>0</v>
      </c>
      <c r="K11" s="116">
        <v>0</v>
      </c>
      <c r="L11" s="116">
        <v>0</v>
      </c>
      <c r="M11" s="22">
        <f t="shared" si="4"/>
        <v>0</v>
      </c>
      <c r="N11" s="116">
        <v>0</v>
      </c>
      <c r="O11" s="116">
        <v>0</v>
      </c>
      <c r="P11" s="116">
        <v>0</v>
      </c>
      <c r="Q11" s="116">
        <v>0</v>
      </c>
      <c r="R11" s="22">
        <f t="shared" si="5"/>
        <v>0</v>
      </c>
      <c r="S11" s="116">
        <v>0</v>
      </c>
      <c r="T11" s="116">
        <v>0</v>
      </c>
      <c r="U11" s="116">
        <v>0</v>
      </c>
      <c r="V11" s="116">
        <v>0</v>
      </c>
      <c r="W11" s="22">
        <f t="shared" si="6"/>
        <v>0</v>
      </c>
      <c r="X11" s="22">
        <f t="shared" si="7"/>
        <v>0</v>
      </c>
      <c r="Y11" s="22">
        <f ca="1">OFFSET('Cost Study'!$B$7,'Operations Support'!$C11,'Operations Support'!$B11)*$H11</f>
        <v>0</v>
      </c>
      <c r="Z11" s="23">
        <f ca="1">Y11*'Cost Study'!$B$31</f>
        <v>0</v>
      </c>
      <c r="AA11" s="23">
        <f ca="1">IF(A11=10298,1.51,1)*IF($B11&lt;3,$D11*'Cost Study'!$B$32*OFFSET('Cost Study'!$B$7,'Operations Support'!$C11,'Operations Support'!$B11),0)</f>
        <v>0</v>
      </c>
      <c r="AB11" s="24">
        <f ca="1">AA11*'Cost Study'!$B$31</f>
        <v>0</v>
      </c>
      <c r="AC11" s="23">
        <f ca="1">Y11*'Cost Study'!$B$31</f>
        <v>0</v>
      </c>
      <c r="AD11" s="24">
        <f ca="1">AA11*'Cost Study'!$B$31</f>
        <v>0</v>
      </c>
      <c r="AE11" s="377">
        <f t="shared" ca="1" si="8"/>
        <v>0</v>
      </c>
      <c r="AF11" s="377">
        <f t="shared" ca="1" si="9"/>
        <v>0</v>
      </c>
      <c r="AH11" s="688">
        <f>IFERROR($H11/SUMIF($A:$A,$A11,$H:$H)*SUMIF(Summary!$A$110:$A$186,$A11,Summary!$P$110:$P$186),0)</f>
        <v>0</v>
      </c>
      <c r="AI11" s="689">
        <f t="shared" ca="1" si="11"/>
        <v>0</v>
      </c>
      <c r="AJ11" s="688">
        <f>IFERROR(H11/SUMIF(A:A,A11,H:H)*SUMIF(Summary!$A$110:$A$186,'Operations Support'!A11,Summary!$Q$110:$Q$186),0)</f>
        <v>0</v>
      </c>
      <c r="AK11" s="688">
        <f t="shared" ca="1" si="12"/>
        <v>0</v>
      </c>
      <c r="AM11" s="688">
        <f>IFERROR($H11/SUMIF($A:$A,$A11,$H:$H)*SUMIF(Summary!$A$230:$A$266,$A11,Summary!$P$230:$P$266),0)</f>
        <v>0</v>
      </c>
      <c r="AN11" s="688">
        <f>IFERROR($H11/SUMIF($A:$A,$A11,$H:$H)*(SUMIF(Summary!$A$230:$A$266,$A11,Summary!$L$230:$L$266)+SUMIF(Summary!$A$281:$A$317,$A11,Summary!$L$281:$L$317))-AM11,0)</f>
        <v>0</v>
      </c>
      <c r="AO11" s="688">
        <f>IFERROR($H11/SUMIF($A:$A,$A11,$H:$H)*SUMIF(Summary!$A$230:$A$266,$A11,Summary!$Q$230:$Q$266),0)</f>
        <v>0</v>
      </c>
      <c r="AP11" s="688">
        <f>IFERROR($H11/SUMIF($A:$A,$A11,$H:$H)*(SUMIF(Summary!$A$230:$A$266,$A11,Summary!$L$230:$L$266)+SUMIF(Summary!$A$281:$A$317,$A11,Summary!$L$281:$L$317))-AO11,0)</f>
        <v>0</v>
      </c>
      <c r="AQ11" s="306"/>
      <c r="AR11" s="688">
        <f t="shared" ca="1" si="13"/>
        <v>0</v>
      </c>
      <c r="AS11" s="688">
        <f t="shared" ca="1" si="14"/>
        <v>0</v>
      </c>
    </row>
    <row r="12" spans="1:45" x14ac:dyDescent="0.2">
      <c r="A12" s="423">
        <v>20</v>
      </c>
      <c r="B12" s="424">
        <v>1</v>
      </c>
      <c r="C12" s="425" t="s">
        <v>307</v>
      </c>
      <c r="D12" s="422">
        <f t="shared" si="0"/>
        <v>0</v>
      </c>
      <c r="E12" s="422">
        <f t="shared" si="1"/>
        <v>0</v>
      </c>
      <c r="F12" s="422">
        <f t="shared" si="2"/>
        <v>0</v>
      </c>
      <c r="G12" s="422">
        <f t="shared" si="3"/>
        <v>0</v>
      </c>
      <c r="H12" s="22">
        <f t="shared" si="10"/>
        <v>0</v>
      </c>
      <c r="I12" s="116">
        <v>0</v>
      </c>
      <c r="J12" s="116">
        <v>0</v>
      </c>
      <c r="K12" s="116">
        <v>0</v>
      </c>
      <c r="L12" s="116">
        <v>0</v>
      </c>
      <c r="M12" s="22">
        <f t="shared" si="4"/>
        <v>0</v>
      </c>
      <c r="N12" s="116">
        <v>0</v>
      </c>
      <c r="O12" s="116">
        <v>0</v>
      </c>
      <c r="P12" s="116">
        <v>0</v>
      </c>
      <c r="Q12" s="116">
        <v>0</v>
      </c>
      <c r="R12" s="22">
        <f t="shared" si="5"/>
        <v>0</v>
      </c>
      <c r="S12" s="116">
        <v>0</v>
      </c>
      <c r="T12" s="116">
        <v>0</v>
      </c>
      <c r="U12" s="116">
        <v>0</v>
      </c>
      <c r="V12" s="116">
        <v>0</v>
      </c>
      <c r="W12" s="22">
        <f t="shared" si="6"/>
        <v>0</v>
      </c>
      <c r="X12" s="22">
        <f t="shared" si="7"/>
        <v>0</v>
      </c>
      <c r="Y12" s="22">
        <f ca="1">OFFSET('Cost Study'!$B$7,'Operations Support'!$C12,'Operations Support'!$B12)*$H12</f>
        <v>0</v>
      </c>
      <c r="Z12" s="23">
        <f ca="1">Y12*'Cost Study'!$B$31</f>
        <v>0</v>
      </c>
      <c r="AA12" s="23">
        <f ca="1">IF(A12=10298,1.51,1)*IF($B12&lt;3,$D12*'Cost Study'!$B$32*OFFSET('Cost Study'!$B$7,'Operations Support'!$C12,'Operations Support'!$B12),0)</f>
        <v>0</v>
      </c>
      <c r="AB12" s="24">
        <f ca="1">AA12*'Cost Study'!$B$31</f>
        <v>0</v>
      </c>
      <c r="AC12" s="23">
        <f ca="1">Y12*'Cost Study'!$B$31</f>
        <v>0</v>
      </c>
      <c r="AD12" s="24">
        <f ca="1">AA12*'Cost Study'!$B$31</f>
        <v>0</v>
      </c>
      <c r="AE12" s="377">
        <f t="shared" ca="1" si="8"/>
        <v>0</v>
      </c>
      <c r="AF12" s="377">
        <f t="shared" ca="1" si="9"/>
        <v>0</v>
      </c>
      <c r="AH12" s="688">
        <f>IFERROR($H12/SUMIF($A:$A,$A12,$H:$H)*SUMIF(Summary!$A$110:$A$186,$A12,Summary!$P$110:$P$186),0)</f>
        <v>0</v>
      </c>
      <c r="AI12" s="689">
        <f t="shared" ca="1" si="11"/>
        <v>0</v>
      </c>
      <c r="AJ12" s="688">
        <f>IFERROR(H12/SUMIF(A:A,A12,H:H)*SUMIF(Summary!$A$110:$A$186,'Operations Support'!A12,Summary!$Q$110:$Q$186),0)</f>
        <v>0</v>
      </c>
      <c r="AK12" s="688">
        <f t="shared" ca="1" si="12"/>
        <v>0</v>
      </c>
      <c r="AM12" s="688">
        <f>IFERROR($H12/SUMIF($A:$A,$A12,$H:$H)*SUMIF(Summary!$A$230:$A$266,$A12,Summary!$P$230:$P$266),0)</f>
        <v>0</v>
      </c>
      <c r="AN12" s="688">
        <f>IFERROR($H12/SUMIF($A:$A,$A12,$H:$H)*(SUMIF(Summary!$A$230:$A$266,$A12,Summary!$L$230:$L$266)+SUMIF(Summary!$A$281:$A$317,$A12,Summary!$L$281:$L$317))-AM12,0)</f>
        <v>0</v>
      </c>
      <c r="AO12" s="688">
        <f>IFERROR($H12/SUMIF($A:$A,$A12,$H:$H)*SUMIF(Summary!$A$230:$A$266,$A12,Summary!$Q$230:$Q$266),0)</f>
        <v>0</v>
      </c>
      <c r="AP12" s="688">
        <f>IFERROR($H12/SUMIF($A:$A,$A12,$H:$H)*(SUMIF(Summary!$A$230:$A$266,$A12,Summary!$L$230:$L$266)+SUMIF(Summary!$A$281:$A$317,$A12,Summary!$L$281:$L$317))-AO12,0)</f>
        <v>0</v>
      </c>
      <c r="AQ12" s="306"/>
      <c r="AR12" s="688">
        <f t="shared" ca="1" si="13"/>
        <v>0</v>
      </c>
      <c r="AS12" s="688">
        <f t="shared" ca="1" si="14"/>
        <v>0</v>
      </c>
    </row>
    <row r="13" spans="1:45" x14ac:dyDescent="0.2">
      <c r="A13" s="423">
        <v>20</v>
      </c>
      <c r="B13" s="424">
        <v>1</v>
      </c>
      <c r="C13" s="425" t="s">
        <v>308</v>
      </c>
      <c r="D13" s="422">
        <f t="shared" si="0"/>
        <v>0</v>
      </c>
      <c r="E13" s="422">
        <f t="shared" si="1"/>
        <v>0</v>
      </c>
      <c r="F13" s="422">
        <f t="shared" si="2"/>
        <v>0</v>
      </c>
      <c r="G13" s="422">
        <f t="shared" si="3"/>
        <v>0</v>
      </c>
      <c r="H13" s="22">
        <f t="shared" si="10"/>
        <v>0</v>
      </c>
      <c r="I13" s="116">
        <v>0</v>
      </c>
      <c r="J13" s="116">
        <v>0</v>
      </c>
      <c r="K13" s="116">
        <v>0</v>
      </c>
      <c r="L13" s="116">
        <v>0</v>
      </c>
      <c r="M13" s="22">
        <f t="shared" si="4"/>
        <v>0</v>
      </c>
      <c r="N13" s="116">
        <v>0</v>
      </c>
      <c r="O13" s="116">
        <v>0</v>
      </c>
      <c r="P13" s="116">
        <v>0</v>
      </c>
      <c r="Q13" s="116">
        <v>0</v>
      </c>
      <c r="R13" s="22">
        <f t="shared" si="5"/>
        <v>0</v>
      </c>
      <c r="S13" s="116">
        <v>0</v>
      </c>
      <c r="T13" s="116">
        <v>0</v>
      </c>
      <c r="U13" s="116">
        <v>0</v>
      </c>
      <c r="V13" s="116">
        <v>0</v>
      </c>
      <c r="W13" s="22">
        <f t="shared" si="6"/>
        <v>0</v>
      </c>
      <c r="X13" s="22">
        <f t="shared" si="7"/>
        <v>0</v>
      </c>
      <c r="Y13" s="22">
        <f ca="1">OFFSET('Cost Study'!$B$7,'Operations Support'!$C13,'Operations Support'!$B13)*$H13</f>
        <v>0</v>
      </c>
      <c r="Z13" s="23">
        <f ca="1">Y13*'Cost Study'!$B$31</f>
        <v>0</v>
      </c>
      <c r="AA13" s="23">
        <f ca="1">IF(A13=10298,1.51,1)*IF($B13&lt;3,$D13*'Cost Study'!$B$32*OFFSET('Cost Study'!$B$7,'Operations Support'!$C13,'Operations Support'!$B13),0)</f>
        <v>0</v>
      </c>
      <c r="AB13" s="24">
        <f ca="1">AA13*'Cost Study'!$B$31</f>
        <v>0</v>
      </c>
      <c r="AC13" s="23">
        <f ca="1">Y13*'Cost Study'!$B$31</f>
        <v>0</v>
      </c>
      <c r="AD13" s="24">
        <f ca="1">AA13*'Cost Study'!$B$31</f>
        <v>0</v>
      </c>
      <c r="AE13" s="377">
        <f t="shared" ca="1" si="8"/>
        <v>0</v>
      </c>
      <c r="AF13" s="377">
        <f t="shared" ca="1" si="9"/>
        <v>0</v>
      </c>
      <c r="AH13" s="688">
        <f>IFERROR($H13/SUMIF($A:$A,$A13,$H:$H)*SUMIF(Summary!$A$110:$A$186,$A13,Summary!$P$110:$P$186),0)</f>
        <v>0</v>
      </c>
      <c r="AI13" s="689">
        <f t="shared" ca="1" si="11"/>
        <v>0</v>
      </c>
      <c r="AJ13" s="688">
        <f>IFERROR(H13/SUMIF(A:A,A13,H:H)*SUMIF(Summary!$A$110:$A$186,'Operations Support'!A13,Summary!$Q$110:$Q$186),0)</f>
        <v>0</v>
      </c>
      <c r="AK13" s="688">
        <f t="shared" ca="1" si="12"/>
        <v>0</v>
      </c>
      <c r="AM13" s="688">
        <f>IFERROR($H13/SUMIF($A:$A,$A13,$H:$H)*SUMIF(Summary!$A$230:$A$266,$A13,Summary!$P$230:$P$266),0)</f>
        <v>0</v>
      </c>
      <c r="AN13" s="688">
        <f>IFERROR($H13/SUMIF($A:$A,$A13,$H:$H)*(SUMIF(Summary!$A$230:$A$266,$A13,Summary!$L$230:$L$266)+SUMIF(Summary!$A$281:$A$317,$A13,Summary!$L$281:$L$317))-AM13,0)</f>
        <v>0</v>
      </c>
      <c r="AO13" s="688">
        <f>IFERROR($H13/SUMIF($A:$A,$A13,$H:$H)*SUMIF(Summary!$A$230:$A$266,$A13,Summary!$Q$230:$Q$266),0)</f>
        <v>0</v>
      </c>
      <c r="AP13" s="688">
        <f>IFERROR($H13/SUMIF($A:$A,$A13,$H:$H)*(SUMIF(Summary!$A$230:$A$266,$A13,Summary!$L$230:$L$266)+SUMIF(Summary!$A$281:$A$317,$A13,Summary!$L$281:$L$317))-AO13,0)</f>
        <v>0</v>
      </c>
      <c r="AQ13" s="306"/>
      <c r="AR13" s="688">
        <f t="shared" ca="1" si="13"/>
        <v>0</v>
      </c>
      <c r="AS13" s="688">
        <f t="shared" ca="1" si="14"/>
        <v>0</v>
      </c>
    </row>
    <row r="14" spans="1:45" x14ac:dyDescent="0.2">
      <c r="A14" s="423">
        <v>20</v>
      </c>
      <c r="B14" s="424">
        <v>1</v>
      </c>
      <c r="C14" s="425" t="s">
        <v>309</v>
      </c>
      <c r="D14" s="422">
        <f t="shared" si="0"/>
        <v>0</v>
      </c>
      <c r="E14" s="422">
        <f t="shared" si="1"/>
        <v>0</v>
      </c>
      <c r="F14" s="422">
        <f t="shared" si="2"/>
        <v>0</v>
      </c>
      <c r="G14" s="422">
        <f t="shared" si="3"/>
        <v>0</v>
      </c>
      <c r="H14" s="22">
        <f t="shared" si="10"/>
        <v>0</v>
      </c>
      <c r="I14" s="116">
        <v>0</v>
      </c>
      <c r="J14" s="116">
        <v>0</v>
      </c>
      <c r="K14" s="116">
        <v>0</v>
      </c>
      <c r="L14" s="116">
        <v>0</v>
      </c>
      <c r="M14" s="22">
        <f t="shared" si="4"/>
        <v>0</v>
      </c>
      <c r="N14" s="116">
        <v>0</v>
      </c>
      <c r="O14" s="116">
        <v>0</v>
      </c>
      <c r="P14" s="116">
        <v>0</v>
      </c>
      <c r="Q14" s="116">
        <v>0</v>
      </c>
      <c r="R14" s="22">
        <f t="shared" si="5"/>
        <v>0</v>
      </c>
      <c r="S14" s="116">
        <v>0</v>
      </c>
      <c r="T14" s="116">
        <v>0</v>
      </c>
      <c r="U14" s="116">
        <v>0</v>
      </c>
      <c r="V14" s="116">
        <v>0</v>
      </c>
      <c r="W14" s="22">
        <f t="shared" si="6"/>
        <v>0</v>
      </c>
      <c r="X14" s="22">
        <f t="shared" si="7"/>
        <v>0</v>
      </c>
      <c r="Y14" s="22">
        <f ca="1">OFFSET('Cost Study'!$B$7,'Operations Support'!$C14,'Operations Support'!$B14)*$H14</f>
        <v>0</v>
      </c>
      <c r="Z14" s="23">
        <f ca="1">Y14*'Cost Study'!$B$31</f>
        <v>0</v>
      </c>
      <c r="AA14" s="23">
        <f ca="1">IF(A14=10298,1.51,1)*IF($B14&lt;3,$D14*'Cost Study'!$B$32*OFFSET('Cost Study'!$B$7,'Operations Support'!$C14,'Operations Support'!$B14),0)</f>
        <v>0</v>
      </c>
      <c r="AB14" s="24">
        <f ca="1">AA14*'Cost Study'!$B$31</f>
        <v>0</v>
      </c>
      <c r="AC14" s="23">
        <f ca="1">Y14*'Cost Study'!$B$31</f>
        <v>0</v>
      </c>
      <c r="AD14" s="24">
        <f ca="1">AA14*'Cost Study'!$B$31</f>
        <v>0</v>
      </c>
      <c r="AE14" s="377">
        <f t="shared" ca="1" si="8"/>
        <v>0</v>
      </c>
      <c r="AF14" s="377">
        <f t="shared" ca="1" si="9"/>
        <v>0</v>
      </c>
      <c r="AH14" s="688">
        <f>IFERROR($H14/SUMIF($A:$A,$A14,$H:$H)*SUMIF(Summary!$A$110:$A$186,$A14,Summary!$P$110:$P$186),0)</f>
        <v>0</v>
      </c>
      <c r="AI14" s="689">
        <f t="shared" ca="1" si="11"/>
        <v>0</v>
      </c>
      <c r="AJ14" s="688">
        <f>IFERROR(H14/SUMIF(A:A,A14,H:H)*SUMIF(Summary!$A$110:$A$186,'Operations Support'!A14,Summary!$Q$110:$Q$186),0)</f>
        <v>0</v>
      </c>
      <c r="AK14" s="688">
        <f t="shared" ca="1" si="12"/>
        <v>0</v>
      </c>
      <c r="AM14" s="688">
        <f>IFERROR($H14/SUMIF($A:$A,$A14,$H:$H)*SUMIF(Summary!$A$230:$A$266,$A14,Summary!$P$230:$P$266),0)</f>
        <v>0</v>
      </c>
      <c r="AN14" s="688">
        <f>IFERROR($H14/SUMIF($A:$A,$A14,$H:$H)*(SUMIF(Summary!$A$230:$A$266,$A14,Summary!$L$230:$L$266)+SUMIF(Summary!$A$281:$A$317,$A14,Summary!$L$281:$L$317))-AM14,0)</f>
        <v>0</v>
      </c>
      <c r="AO14" s="688">
        <f>IFERROR($H14/SUMIF($A:$A,$A14,$H:$H)*SUMIF(Summary!$A$230:$A$266,$A14,Summary!$Q$230:$Q$266),0)</f>
        <v>0</v>
      </c>
      <c r="AP14" s="688">
        <f>IFERROR($H14/SUMIF($A:$A,$A14,$H:$H)*(SUMIF(Summary!$A$230:$A$266,$A14,Summary!$L$230:$L$266)+SUMIF(Summary!$A$281:$A$317,$A14,Summary!$L$281:$L$317))-AO14,0)</f>
        <v>0</v>
      </c>
      <c r="AQ14" s="306"/>
      <c r="AR14" s="688">
        <f t="shared" ca="1" si="13"/>
        <v>0</v>
      </c>
      <c r="AS14" s="688">
        <f t="shared" ca="1" si="14"/>
        <v>0</v>
      </c>
    </row>
    <row r="15" spans="1:45" x14ac:dyDescent="0.2">
      <c r="A15" s="423">
        <v>20</v>
      </c>
      <c r="B15" s="424">
        <v>1</v>
      </c>
      <c r="C15" s="425" t="s">
        <v>310</v>
      </c>
      <c r="D15" s="422">
        <f t="shared" si="0"/>
        <v>0</v>
      </c>
      <c r="E15" s="422">
        <f t="shared" si="1"/>
        <v>0</v>
      </c>
      <c r="F15" s="422">
        <f t="shared" si="2"/>
        <v>0</v>
      </c>
      <c r="G15" s="422">
        <f t="shared" si="3"/>
        <v>0</v>
      </c>
      <c r="H15" s="22">
        <f t="shared" si="10"/>
        <v>0</v>
      </c>
      <c r="I15" s="116">
        <v>0</v>
      </c>
      <c r="J15" s="116">
        <v>0</v>
      </c>
      <c r="K15" s="116">
        <v>0</v>
      </c>
      <c r="L15" s="116">
        <v>0</v>
      </c>
      <c r="M15" s="22">
        <f t="shared" si="4"/>
        <v>0</v>
      </c>
      <c r="N15" s="116">
        <v>0</v>
      </c>
      <c r="O15" s="116">
        <v>0</v>
      </c>
      <c r="P15" s="116">
        <v>0</v>
      </c>
      <c r="Q15" s="116">
        <v>0</v>
      </c>
      <c r="R15" s="22">
        <f t="shared" si="5"/>
        <v>0</v>
      </c>
      <c r="S15" s="116">
        <v>0</v>
      </c>
      <c r="T15" s="116">
        <v>0</v>
      </c>
      <c r="U15" s="116">
        <v>0</v>
      </c>
      <c r="V15" s="116">
        <v>0</v>
      </c>
      <c r="W15" s="22">
        <f t="shared" si="6"/>
        <v>0</v>
      </c>
      <c r="X15" s="22">
        <f t="shared" si="7"/>
        <v>0</v>
      </c>
      <c r="Y15" s="22">
        <f ca="1">OFFSET('Cost Study'!$B$7,'Operations Support'!$C15,'Operations Support'!$B15)*$H15</f>
        <v>0</v>
      </c>
      <c r="Z15" s="23">
        <f ca="1">Y15*'Cost Study'!$B$31</f>
        <v>0</v>
      </c>
      <c r="AA15" s="23">
        <f ca="1">IF(A15=10298,1.51,1)*IF($B15&lt;3,$D15*'Cost Study'!$B$32*OFFSET('Cost Study'!$B$7,'Operations Support'!$C15,'Operations Support'!$B15),0)</f>
        <v>0</v>
      </c>
      <c r="AB15" s="24">
        <f ca="1">AA15*'Cost Study'!$B$31</f>
        <v>0</v>
      </c>
      <c r="AC15" s="23">
        <f ca="1">Y15*'Cost Study'!$B$31</f>
        <v>0</v>
      </c>
      <c r="AD15" s="24">
        <f ca="1">AA15*'Cost Study'!$B$31</f>
        <v>0</v>
      </c>
      <c r="AE15" s="377">
        <f t="shared" ca="1" si="8"/>
        <v>0</v>
      </c>
      <c r="AF15" s="377">
        <f t="shared" ca="1" si="9"/>
        <v>0</v>
      </c>
      <c r="AH15" s="688">
        <f>IFERROR($H15/SUMIF($A:$A,$A15,$H:$H)*SUMIF(Summary!$A$110:$A$186,$A15,Summary!$P$110:$P$186),0)</f>
        <v>0</v>
      </c>
      <c r="AI15" s="689">
        <f t="shared" ca="1" si="11"/>
        <v>0</v>
      </c>
      <c r="AJ15" s="688">
        <f>IFERROR(H15/SUMIF(A:A,A15,H:H)*SUMIF(Summary!$A$110:$A$186,'Operations Support'!A15,Summary!$Q$110:$Q$186),0)</f>
        <v>0</v>
      </c>
      <c r="AK15" s="688">
        <f t="shared" ca="1" si="12"/>
        <v>0</v>
      </c>
      <c r="AM15" s="688">
        <f>IFERROR($H15/SUMIF($A:$A,$A15,$H:$H)*SUMIF(Summary!$A$230:$A$266,$A15,Summary!$P$230:$P$266),0)</f>
        <v>0</v>
      </c>
      <c r="AN15" s="688">
        <f>IFERROR($H15/SUMIF($A:$A,$A15,$H:$H)*(SUMIF(Summary!$A$230:$A$266,$A15,Summary!$L$230:$L$266)+SUMIF(Summary!$A$281:$A$317,$A15,Summary!$L$281:$L$317))-AM15,0)</f>
        <v>0</v>
      </c>
      <c r="AO15" s="688">
        <f>IFERROR($H15/SUMIF($A:$A,$A15,$H:$H)*SUMIF(Summary!$A$230:$A$266,$A15,Summary!$Q$230:$Q$266),0)</f>
        <v>0</v>
      </c>
      <c r="AP15" s="688">
        <f>IFERROR($H15/SUMIF($A:$A,$A15,$H:$H)*(SUMIF(Summary!$A$230:$A$266,$A15,Summary!$L$230:$L$266)+SUMIF(Summary!$A$281:$A$317,$A15,Summary!$L$281:$L$317))-AO15,0)</f>
        <v>0</v>
      </c>
      <c r="AQ15" s="306"/>
      <c r="AR15" s="688">
        <f t="shared" ca="1" si="13"/>
        <v>0</v>
      </c>
      <c r="AS15" s="688">
        <f t="shared" ca="1" si="14"/>
        <v>0</v>
      </c>
    </row>
    <row r="16" spans="1:45" x14ac:dyDescent="0.2">
      <c r="A16" s="423">
        <v>20</v>
      </c>
      <c r="B16" s="424">
        <v>1</v>
      </c>
      <c r="C16" s="425" t="s">
        <v>311</v>
      </c>
      <c r="D16" s="422">
        <f t="shared" si="0"/>
        <v>0</v>
      </c>
      <c r="E16" s="422">
        <f t="shared" si="1"/>
        <v>0</v>
      </c>
      <c r="F16" s="422">
        <f t="shared" si="2"/>
        <v>0</v>
      </c>
      <c r="G16" s="422">
        <f t="shared" si="3"/>
        <v>0</v>
      </c>
      <c r="H16" s="22">
        <f t="shared" si="10"/>
        <v>0</v>
      </c>
      <c r="I16" s="116">
        <v>0</v>
      </c>
      <c r="J16" s="116">
        <v>0</v>
      </c>
      <c r="K16" s="116">
        <v>0</v>
      </c>
      <c r="L16" s="116">
        <v>0</v>
      </c>
      <c r="M16" s="22">
        <f t="shared" si="4"/>
        <v>0</v>
      </c>
      <c r="N16" s="116">
        <v>0</v>
      </c>
      <c r="O16" s="116">
        <v>0</v>
      </c>
      <c r="P16" s="116">
        <v>0</v>
      </c>
      <c r="Q16" s="116">
        <v>0</v>
      </c>
      <c r="R16" s="22">
        <f t="shared" si="5"/>
        <v>0</v>
      </c>
      <c r="S16" s="116">
        <v>0</v>
      </c>
      <c r="T16" s="116">
        <v>0</v>
      </c>
      <c r="U16" s="116">
        <v>0</v>
      </c>
      <c r="V16" s="116">
        <v>0</v>
      </c>
      <c r="W16" s="22">
        <f t="shared" si="6"/>
        <v>0</v>
      </c>
      <c r="X16" s="22">
        <f t="shared" si="7"/>
        <v>0</v>
      </c>
      <c r="Y16" s="22">
        <f ca="1">OFFSET('Cost Study'!$B$7,'Operations Support'!$C16,'Operations Support'!$B16)*$H16</f>
        <v>0</v>
      </c>
      <c r="Z16" s="23">
        <f ca="1">Y16*'Cost Study'!$B$31</f>
        <v>0</v>
      </c>
      <c r="AA16" s="23">
        <f ca="1">IF(A16=10298,1.51,1)*IF($B16&lt;3,$D16*'Cost Study'!$B$32*OFFSET('Cost Study'!$B$7,'Operations Support'!$C16,'Operations Support'!$B16),0)</f>
        <v>0</v>
      </c>
      <c r="AB16" s="24">
        <f ca="1">AA16*'Cost Study'!$B$31</f>
        <v>0</v>
      </c>
      <c r="AC16" s="23">
        <f ca="1">Y16*'Cost Study'!$B$31</f>
        <v>0</v>
      </c>
      <c r="AD16" s="24">
        <f ca="1">AA16*'Cost Study'!$B$31</f>
        <v>0</v>
      </c>
      <c r="AE16" s="377">
        <f t="shared" ca="1" si="8"/>
        <v>0</v>
      </c>
      <c r="AF16" s="377">
        <f t="shared" ca="1" si="9"/>
        <v>0</v>
      </c>
      <c r="AH16" s="688">
        <f>IFERROR($H16/SUMIF($A:$A,$A16,$H:$H)*SUMIF(Summary!$A$110:$A$186,$A16,Summary!$P$110:$P$186),0)</f>
        <v>0</v>
      </c>
      <c r="AI16" s="689">
        <f t="shared" ca="1" si="11"/>
        <v>0</v>
      </c>
      <c r="AJ16" s="688">
        <f>IFERROR(H16/SUMIF(A:A,A16,H:H)*SUMIF(Summary!$A$110:$A$186,'Operations Support'!A16,Summary!$Q$110:$Q$186),0)</f>
        <v>0</v>
      </c>
      <c r="AK16" s="688">
        <f t="shared" ca="1" si="12"/>
        <v>0</v>
      </c>
      <c r="AM16" s="688">
        <f>IFERROR($H16/SUMIF($A:$A,$A16,$H:$H)*SUMIF(Summary!$A$230:$A$266,$A16,Summary!$P$230:$P$266),0)</f>
        <v>0</v>
      </c>
      <c r="AN16" s="688">
        <f>IFERROR($H16/SUMIF($A:$A,$A16,$H:$H)*(SUMIF(Summary!$A$230:$A$266,$A16,Summary!$L$230:$L$266)+SUMIF(Summary!$A$281:$A$317,$A16,Summary!$L$281:$L$317))-AM16,0)</f>
        <v>0</v>
      </c>
      <c r="AO16" s="688">
        <f>IFERROR($H16/SUMIF($A:$A,$A16,$H:$H)*SUMIF(Summary!$A$230:$A$266,$A16,Summary!$Q$230:$Q$266),0)</f>
        <v>0</v>
      </c>
      <c r="AP16" s="688">
        <f>IFERROR($H16/SUMIF($A:$A,$A16,$H:$H)*(SUMIF(Summary!$A$230:$A$266,$A16,Summary!$L$230:$L$266)+SUMIF(Summary!$A$281:$A$317,$A16,Summary!$L$281:$L$317))-AO16,0)</f>
        <v>0</v>
      </c>
      <c r="AQ16" s="306"/>
      <c r="AR16" s="688">
        <f t="shared" ca="1" si="13"/>
        <v>0</v>
      </c>
      <c r="AS16" s="688">
        <f t="shared" ca="1" si="14"/>
        <v>0</v>
      </c>
    </row>
    <row r="17" spans="1:45" x14ac:dyDescent="0.2">
      <c r="A17" s="423">
        <v>20</v>
      </c>
      <c r="B17" s="424">
        <v>1</v>
      </c>
      <c r="C17" s="425" t="s">
        <v>312</v>
      </c>
      <c r="D17" s="422">
        <f t="shared" si="0"/>
        <v>0</v>
      </c>
      <c r="E17" s="422">
        <f t="shared" si="1"/>
        <v>0</v>
      </c>
      <c r="F17" s="422">
        <f t="shared" si="2"/>
        <v>0</v>
      </c>
      <c r="G17" s="422">
        <f t="shared" si="3"/>
        <v>0</v>
      </c>
      <c r="H17" s="22">
        <f t="shared" si="10"/>
        <v>0</v>
      </c>
      <c r="I17" s="116">
        <v>0</v>
      </c>
      <c r="J17" s="116">
        <v>0</v>
      </c>
      <c r="K17" s="116">
        <v>0</v>
      </c>
      <c r="L17" s="116">
        <v>0</v>
      </c>
      <c r="M17" s="22">
        <f t="shared" si="4"/>
        <v>0</v>
      </c>
      <c r="N17" s="116">
        <v>0</v>
      </c>
      <c r="O17" s="116">
        <v>0</v>
      </c>
      <c r="P17" s="116">
        <v>0</v>
      </c>
      <c r="Q17" s="116">
        <v>0</v>
      </c>
      <c r="R17" s="22">
        <f t="shared" si="5"/>
        <v>0</v>
      </c>
      <c r="S17" s="116">
        <v>0</v>
      </c>
      <c r="T17" s="116">
        <v>0</v>
      </c>
      <c r="U17" s="116">
        <v>0</v>
      </c>
      <c r="V17" s="116">
        <v>0</v>
      </c>
      <c r="W17" s="22">
        <f t="shared" si="6"/>
        <v>0</v>
      </c>
      <c r="X17" s="22">
        <f t="shared" si="7"/>
        <v>0</v>
      </c>
      <c r="Y17" s="22">
        <f ca="1">OFFSET('Cost Study'!$B$7,'Operations Support'!$C17,'Operations Support'!$B17)*$H17</f>
        <v>0</v>
      </c>
      <c r="Z17" s="23">
        <f ca="1">Y17*'Cost Study'!$B$31</f>
        <v>0</v>
      </c>
      <c r="AA17" s="23">
        <f ca="1">IF(A17=10298,1.51,1)*IF($B17&lt;3,$D17*'Cost Study'!$B$32*OFFSET('Cost Study'!$B$7,'Operations Support'!$C17,'Operations Support'!$B17),0)</f>
        <v>0</v>
      </c>
      <c r="AB17" s="24">
        <f ca="1">AA17*'Cost Study'!$B$31</f>
        <v>0</v>
      </c>
      <c r="AC17" s="23">
        <f ca="1">Y17*'Cost Study'!$B$31</f>
        <v>0</v>
      </c>
      <c r="AD17" s="24">
        <f ca="1">AA17*'Cost Study'!$B$31</f>
        <v>0</v>
      </c>
      <c r="AE17" s="377">
        <f t="shared" ca="1" si="8"/>
        <v>0</v>
      </c>
      <c r="AF17" s="377">
        <f t="shared" ca="1" si="9"/>
        <v>0</v>
      </c>
      <c r="AH17" s="688">
        <f>IFERROR($H17/SUMIF($A:$A,$A17,$H:$H)*SUMIF(Summary!$A$110:$A$186,$A17,Summary!$P$110:$P$186),0)</f>
        <v>0</v>
      </c>
      <c r="AI17" s="689">
        <f t="shared" ca="1" si="11"/>
        <v>0</v>
      </c>
      <c r="AJ17" s="688">
        <f>IFERROR(H17/SUMIF(A:A,A17,H:H)*SUMIF(Summary!$A$110:$A$186,'Operations Support'!A17,Summary!$Q$110:$Q$186),0)</f>
        <v>0</v>
      </c>
      <c r="AK17" s="688">
        <f t="shared" ca="1" si="12"/>
        <v>0</v>
      </c>
      <c r="AM17" s="688">
        <f>IFERROR($H17/SUMIF($A:$A,$A17,$H:$H)*SUMIF(Summary!$A$230:$A$266,$A17,Summary!$P$230:$P$266),0)</f>
        <v>0</v>
      </c>
      <c r="AN17" s="688">
        <f>IFERROR($H17/SUMIF($A:$A,$A17,$H:$H)*(SUMIF(Summary!$A$230:$A$266,$A17,Summary!$L$230:$L$266)+SUMIF(Summary!$A$281:$A$317,$A17,Summary!$L$281:$L$317))-AM17,0)</f>
        <v>0</v>
      </c>
      <c r="AO17" s="688">
        <f>IFERROR($H17/SUMIF($A:$A,$A17,$H:$H)*SUMIF(Summary!$A$230:$A$266,$A17,Summary!$Q$230:$Q$266),0)</f>
        <v>0</v>
      </c>
      <c r="AP17" s="688">
        <f>IFERROR($H17/SUMIF($A:$A,$A17,$H:$H)*(SUMIF(Summary!$A$230:$A$266,$A17,Summary!$L$230:$L$266)+SUMIF(Summary!$A$281:$A$317,$A17,Summary!$L$281:$L$317))-AO17,0)</f>
        <v>0</v>
      </c>
      <c r="AQ17" s="306"/>
      <c r="AR17" s="688">
        <f t="shared" ca="1" si="13"/>
        <v>0</v>
      </c>
      <c r="AS17" s="688">
        <f t="shared" ca="1" si="14"/>
        <v>0</v>
      </c>
    </row>
    <row r="18" spans="1:45" x14ac:dyDescent="0.2">
      <c r="A18" s="423">
        <v>20</v>
      </c>
      <c r="B18" s="424">
        <v>1</v>
      </c>
      <c r="C18" s="425" t="s">
        <v>313</v>
      </c>
      <c r="D18" s="422">
        <f t="shared" si="0"/>
        <v>0</v>
      </c>
      <c r="E18" s="422">
        <f t="shared" si="1"/>
        <v>0</v>
      </c>
      <c r="F18" s="422">
        <f t="shared" si="2"/>
        <v>0</v>
      </c>
      <c r="G18" s="422">
        <f t="shared" si="3"/>
        <v>0</v>
      </c>
      <c r="H18" s="22">
        <f t="shared" si="10"/>
        <v>0</v>
      </c>
      <c r="I18" s="116">
        <v>0</v>
      </c>
      <c r="J18" s="116">
        <v>0</v>
      </c>
      <c r="K18" s="116">
        <v>0</v>
      </c>
      <c r="L18" s="116">
        <v>0</v>
      </c>
      <c r="M18" s="22">
        <f t="shared" si="4"/>
        <v>0</v>
      </c>
      <c r="N18" s="116">
        <v>0</v>
      </c>
      <c r="O18" s="116">
        <v>0</v>
      </c>
      <c r="P18" s="116">
        <v>0</v>
      </c>
      <c r="Q18" s="116">
        <v>0</v>
      </c>
      <c r="R18" s="22">
        <f t="shared" si="5"/>
        <v>0</v>
      </c>
      <c r="S18" s="116">
        <v>0</v>
      </c>
      <c r="T18" s="116">
        <v>0</v>
      </c>
      <c r="U18" s="116">
        <v>0</v>
      </c>
      <c r="V18" s="116">
        <v>0</v>
      </c>
      <c r="W18" s="22">
        <f t="shared" si="6"/>
        <v>0</v>
      </c>
      <c r="X18" s="22">
        <f t="shared" si="7"/>
        <v>0</v>
      </c>
      <c r="Y18" s="22">
        <f ca="1">OFFSET('Cost Study'!$B$7,'Operations Support'!$C18,'Operations Support'!$B18)*$H18</f>
        <v>0</v>
      </c>
      <c r="Z18" s="23">
        <f ca="1">Y18*'Cost Study'!$B$31</f>
        <v>0</v>
      </c>
      <c r="AA18" s="23">
        <f ca="1">IF(A18=10298,1.51,1)*IF($B18&lt;3,$D18*'Cost Study'!$B$32*OFFSET('Cost Study'!$B$7,'Operations Support'!$C18,'Operations Support'!$B18),0)</f>
        <v>0</v>
      </c>
      <c r="AB18" s="24">
        <f ca="1">AA18*'Cost Study'!$B$31</f>
        <v>0</v>
      </c>
      <c r="AC18" s="23">
        <f ca="1">Y18*'Cost Study'!$B$31</f>
        <v>0</v>
      </c>
      <c r="AD18" s="24">
        <f ca="1">AA18*'Cost Study'!$B$31</f>
        <v>0</v>
      </c>
      <c r="AE18" s="377">
        <f t="shared" ca="1" si="8"/>
        <v>0</v>
      </c>
      <c r="AF18" s="377">
        <f t="shared" ca="1" si="9"/>
        <v>0</v>
      </c>
      <c r="AH18" s="688">
        <f>IFERROR($H18/SUMIF($A:$A,$A18,$H:$H)*SUMIF(Summary!$A$110:$A$186,$A18,Summary!$P$110:$P$186),0)</f>
        <v>0</v>
      </c>
      <c r="AI18" s="689">
        <f t="shared" ca="1" si="11"/>
        <v>0</v>
      </c>
      <c r="AJ18" s="688">
        <f>IFERROR(H18/SUMIF(A:A,A18,H:H)*SUMIF(Summary!$A$110:$A$186,'Operations Support'!A18,Summary!$Q$110:$Q$186),0)</f>
        <v>0</v>
      </c>
      <c r="AK18" s="688">
        <f t="shared" ca="1" si="12"/>
        <v>0</v>
      </c>
      <c r="AM18" s="688">
        <f>IFERROR($H18/SUMIF($A:$A,$A18,$H:$H)*SUMIF(Summary!$A$230:$A$266,$A18,Summary!$P$230:$P$266),0)</f>
        <v>0</v>
      </c>
      <c r="AN18" s="688">
        <f>IFERROR($H18/SUMIF($A:$A,$A18,$H:$H)*(SUMIF(Summary!$A$230:$A$266,$A18,Summary!$L$230:$L$266)+SUMIF(Summary!$A$281:$A$317,$A18,Summary!$L$281:$L$317))-AM18,0)</f>
        <v>0</v>
      </c>
      <c r="AO18" s="688">
        <f>IFERROR($H18/SUMIF($A:$A,$A18,$H:$H)*SUMIF(Summary!$A$230:$A$266,$A18,Summary!$Q$230:$Q$266),0)</f>
        <v>0</v>
      </c>
      <c r="AP18" s="688">
        <f>IFERROR($H18/SUMIF($A:$A,$A18,$H:$H)*(SUMIF(Summary!$A$230:$A$266,$A18,Summary!$L$230:$L$266)+SUMIF(Summary!$A$281:$A$317,$A18,Summary!$L$281:$L$317))-AO18,0)</f>
        <v>0</v>
      </c>
      <c r="AQ18" s="306"/>
      <c r="AR18" s="688">
        <f t="shared" ca="1" si="13"/>
        <v>0</v>
      </c>
      <c r="AS18" s="688">
        <f t="shared" ca="1" si="14"/>
        <v>0</v>
      </c>
    </row>
    <row r="19" spans="1:45" x14ac:dyDescent="0.2">
      <c r="A19" s="423">
        <v>20</v>
      </c>
      <c r="B19" s="424">
        <v>1</v>
      </c>
      <c r="C19" s="425" t="s">
        <v>314</v>
      </c>
      <c r="D19" s="422">
        <f t="shared" si="0"/>
        <v>0</v>
      </c>
      <c r="E19" s="422">
        <f t="shared" si="1"/>
        <v>0</v>
      </c>
      <c r="F19" s="422">
        <f t="shared" si="2"/>
        <v>0</v>
      </c>
      <c r="G19" s="422">
        <f t="shared" si="3"/>
        <v>0</v>
      </c>
      <c r="H19" s="22">
        <f t="shared" si="10"/>
        <v>0</v>
      </c>
      <c r="I19" s="116">
        <v>0</v>
      </c>
      <c r="J19" s="116">
        <v>0</v>
      </c>
      <c r="K19" s="116">
        <v>0</v>
      </c>
      <c r="L19" s="116">
        <v>0</v>
      </c>
      <c r="M19" s="22">
        <f t="shared" si="4"/>
        <v>0</v>
      </c>
      <c r="N19" s="116">
        <v>0</v>
      </c>
      <c r="O19" s="116">
        <v>0</v>
      </c>
      <c r="P19" s="116">
        <v>0</v>
      </c>
      <c r="Q19" s="116">
        <v>0</v>
      </c>
      <c r="R19" s="22">
        <f t="shared" si="5"/>
        <v>0</v>
      </c>
      <c r="S19" s="116">
        <v>0</v>
      </c>
      <c r="T19" s="116">
        <v>0</v>
      </c>
      <c r="U19" s="116">
        <v>0</v>
      </c>
      <c r="V19" s="116">
        <v>0</v>
      </c>
      <c r="W19" s="22">
        <f t="shared" si="6"/>
        <v>0</v>
      </c>
      <c r="X19" s="22">
        <f t="shared" si="7"/>
        <v>0</v>
      </c>
      <c r="Y19" s="22">
        <f ca="1">OFFSET('Cost Study'!$B$7,'Operations Support'!$C19,'Operations Support'!$B19)*$H19</f>
        <v>0</v>
      </c>
      <c r="Z19" s="23">
        <f ca="1">Y19*'Cost Study'!$B$31</f>
        <v>0</v>
      </c>
      <c r="AA19" s="23">
        <f ca="1">IF(A19=10298,1.51,1)*IF($B19&lt;3,$D19*'Cost Study'!$B$32*OFFSET('Cost Study'!$B$7,'Operations Support'!$C19,'Operations Support'!$B19),0)</f>
        <v>0</v>
      </c>
      <c r="AB19" s="24">
        <f ca="1">AA19*'Cost Study'!$B$31</f>
        <v>0</v>
      </c>
      <c r="AC19" s="23">
        <f ca="1">Y19*'Cost Study'!$B$31</f>
        <v>0</v>
      </c>
      <c r="AD19" s="24">
        <f ca="1">AA19*'Cost Study'!$B$31</f>
        <v>0</v>
      </c>
      <c r="AE19" s="377">
        <f t="shared" ca="1" si="8"/>
        <v>0</v>
      </c>
      <c r="AF19" s="377">
        <f t="shared" ca="1" si="9"/>
        <v>0</v>
      </c>
      <c r="AH19" s="688">
        <f>IFERROR($H19/SUMIF($A:$A,$A19,$H:$H)*SUMIF(Summary!$A$110:$A$186,$A19,Summary!$P$110:$P$186),0)</f>
        <v>0</v>
      </c>
      <c r="AI19" s="689">
        <f t="shared" ca="1" si="11"/>
        <v>0</v>
      </c>
      <c r="AJ19" s="688">
        <f>IFERROR(H19/SUMIF(A:A,A19,H:H)*SUMIF(Summary!$A$110:$A$186,'Operations Support'!A19,Summary!$Q$110:$Q$186),0)</f>
        <v>0</v>
      </c>
      <c r="AK19" s="688">
        <f t="shared" ca="1" si="12"/>
        <v>0</v>
      </c>
      <c r="AM19" s="688">
        <f>IFERROR($H19/SUMIF($A:$A,$A19,$H:$H)*SUMIF(Summary!$A$230:$A$266,$A19,Summary!$P$230:$P$266),0)</f>
        <v>0</v>
      </c>
      <c r="AN19" s="688">
        <f>IFERROR($H19/SUMIF($A:$A,$A19,$H:$H)*(SUMIF(Summary!$A$230:$A$266,$A19,Summary!$L$230:$L$266)+SUMIF(Summary!$A$281:$A$317,$A19,Summary!$L$281:$L$317))-AM19,0)</f>
        <v>0</v>
      </c>
      <c r="AO19" s="688">
        <f>IFERROR($H19/SUMIF($A:$A,$A19,$H:$H)*SUMIF(Summary!$A$230:$A$266,$A19,Summary!$Q$230:$Q$266),0)</f>
        <v>0</v>
      </c>
      <c r="AP19" s="688">
        <f>IFERROR($H19/SUMIF($A:$A,$A19,$H:$H)*(SUMIF(Summary!$A$230:$A$266,$A19,Summary!$L$230:$L$266)+SUMIF(Summary!$A$281:$A$317,$A19,Summary!$L$281:$L$317))-AO19,0)</f>
        <v>0</v>
      </c>
      <c r="AQ19" s="306"/>
      <c r="AR19" s="688">
        <f t="shared" ca="1" si="13"/>
        <v>0</v>
      </c>
      <c r="AS19" s="688">
        <f t="shared" ca="1" si="14"/>
        <v>0</v>
      </c>
    </row>
    <row r="20" spans="1:45" x14ac:dyDescent="0.2">
      <c r="A20" s="423">
        <v>20</v>
      </c>
      <c r="B20" s="424">
        <v>1</v>
      </c>
      <c r="C20" s="425" t="s">
        <v>315</v>
      </c>
      <c r="D20" s="422">
        <f t="shared" si="0"/>
        <v>201</v>
      </c>
      <c r="E20" s="422">
        <f t="shared" si="1"/>
        <v>0</v>
      </c>
      <c r="F20" s="422">
        <f t="shared" si="2"/>
        <v>27</v>
      </c>
      <c r="G20" s="422">
        <f t="shared" si="3"/>
        <v>0</v>
      </c>
      <c r="H20" s="22">
        <f t="shared" si="10"/>
        <v>228</v>
      </c>
      <c r="I20" s="116">
        <v>120</v>
      </c>
      <c r="J20" s="116">
        <v>0</v>
      </c>
      <c r="K20" s="116">
        <v>12</v>
      </c>
      <c r="L20" s="116">
        <v>0</v>
      </c>
      <c r="M20" s="22">
        <f t="shared" si="4"/>
        <v>132</v>
      </c>
      <c r="N20" s="116">
        <v>66</v>
      </c>
      <c r="O20" s="116">
        <v>0</v>
      </c>
      <c r="P20" s="116">
        <v>15</v>
      </c>
      <c r="Q20" s="116">
        <v>0</v>
      </c>
      <c r="R20" s="22">
        <f t="shared" si="5"/>
        <v>81</v>
      </c>
      <c r="S20" s="116">
        <v>15</v>
      </c>
      <c r="T20" s="116">
        <v>0</v>
      </c>
      <c r="U20" s="116">
        <v>0</v>
      </c>
      <c r="V20" s="116">
        <v>0</v>
      </c>
      <c r="W20" s="22">
        <f t="shared" si="6"/>
        <v>15</v>
      </c>
      <c r="X20" s="22">
        <f t="shared" si="7"/>
        <v>7.6</v>
      </c>
      <c r="Y20" s="22">
        <f ca="1">OFFSET('Cost Study'!$B$7,'Operations Support'!$C20,'Operations Support'!$B20)*$H20</f>
        <v>257.64</v>
      </c>
      <c r="Z20" s="23">
        <f ca="1">Y20*'Cost Study'!$B$31</f>
        <v>14389.691225012066</v>
      </c>
      <c r="AA20" s="23">
        <f ca="1">IF(A20=10298,1.51,1)*IF($B20&lt;3,$D20*'Cost Study'!$B$32*OFFSET('Cost Study'!$B$7,'Operations Support'!$C20,'Operations Support'!$B20),0)</f>
        <v>22.713000000000001</v>
      </c>
      <c r="AB20" s="24">
        <f ca="1">AA20*'Cost Study'!$B$31</f>
        <v>1268.5648843102745</v>
      </c>
      <c r="AC20" s="23">
        <f ca="1">Y20*'Cost Study'!$B$31</f>
        <v>14389.691225012066</v>
      </c>
      <c r="AD20" s="24">
        <f ca="1">AA20*'Cost Study'!$B$31</f>
        <v>1268.5648843102745</v>
      </c>
      <c r="AE20" s="377">
        <f t="shared" ca="1" si="8"/>
        <v>15658.256109322341</v>
      </c>
      <c r="AF20" s="377">
        <f t="shared" ca="1" si="9"/>
        <v>15658.256109322341</v>
      </c>
      <c r="AH20" s="688">
        <f>IFERROR($H20/SUMIF($A:$A,$A20,$H:$H)*SUMIF(Summary!$A$110:$A$186,$A20,Summary!$P$110:$P$186),0)</f>
        <v>7009.4220473133482</v>
      </c>
      <c r="AI20" s="689">
        <f t="shared" ca="1" si="11"/>
        <v>8648.834062008993</v>
      </c>
      <c r="AJ20" s="688">
        <f>IFERROR(H20/SUMIF(A:A,A20,H:H)*SUMIF(Summary!$A$110:$A$186,'Operations Support'!A20,Summary!$Q$110:$Q$186),0)</f>
        <v>7015.4097207842406</v>
      </c>
      <c r="AK20" s="688">
        <f t="shared" ca="1" si="12"/>
        <v>8642.8463885381007</v>
      </c>
      <c r="AM20" s="688">
        <f>IFERROR($H20/SUMIF($A:$A,$A20,$H:$H)*SUMIF(Summary!$A$230:$A$266,$A20,Summary!$P$230:$P$266),0)</f>
        <v>1326.1924436298125</v>
      </c>
      <c r="AN20" s="688">
        <f>IFERROR($H20/SUMIF($A:$A,$A20,$H:$H)*(SUMIF(Summary!$A$230:$A$266,$A20,Summary!$L$230:$L$266)+SUMIF(Summary!$A$281:$A$317,$A20,Summary!$L$281:$L$317))-AM20,0)</f>
        <v>22612.624785695327</v>
      </c>
      <c r="AO20" s="688">
        <f>IFERROR($H20/SUMIF($A:$A,$A20,$H:$H)*SUMIF(Summary!$A$230:$A$266,$A20,Summary!$Q$230:$Q$266),0)</f>
        <v>1327.3253198153841</v>
      </c>
      <c r="AP20" s="688">
        <f>IFERROR($H20/SUMIF($A:$A,$A20,$H:$H)*(SUMIF(Summary!$A$230:$A$266,$A20,Summary!$L$230:$L$266)+SUMIF(Summary!$A$281:$A$317,$A20,Summary!$L$281:$L$317))-AO20,0)</f>
        <v>22611.491909509758</v>
      </c>
      <c r="AQ20" s="306"/>
      <c r="AR20" s="688">
        <f t="shared" ca="1" si="13"/>
        <v>31261.458847704322</v>
      </c>
      <c r="AS20" s="688">
        <f t="shared" ca="1" si="14"/>
        <v>31254.338298047856</v>
      </c>
    </row>
    <row r="21" spans="1:45" x14ac:dyDescent="0.2">
      <c r="A21" s="423">
        <v>20</v>
      </c>
      <c r="B21" s="424">
        <v>1</v>
      </c>
      <c r="C21" s="425" t="s">
        <v>316</v>
      </c>
      <c r="D21" s="422">
        <f t="shared" si="0"/>
        <v>0</v>
      </c>
      <c r="E21" s="422">
        <f t="shared" si="1"/>
        <v>0</v>
      </c>
      <c r="F21" s="422">
        <f t="shared" si="2"/>
        <v>0</v>
      </c>
      <c r="G21" s="422">
        <f t="shared" si="3"/>
        <v>0</v>
      </c>
      <c r="H21" s="22">
        <f t="shared" si="10"/>
        <v>0</v>
      </c>
      <c r="I21" s="116">
        <v>0</v>
      </c>
      <c r="J21" s="116">
        <v>0</v>
      </c>
      <c r="K21" s="116">
        <v>0</v>
      </c>
      <c r="L21" s="116">
        <v>0</v>
      </c>
      <c r="M21" s="22">
        <f t="shared" si="4"/>
        <v>0</v>
      </c>
      <c r="N21" s="116">
        <v>0</v>
      </c>
      <c r="O21" s="116">
        <v>0</v>
      </c>
      <c r="P21" s="116">
        <v>0</v>
      </c>
      <c r="Q21" s="116">
        <v>0</v>
      </c>
      <c r="R21" s="22">
        <f t="shared" si="5"/>
        <v>0</v>
      </c>
      <c r="S21" s="116">
        <v>0</v>
      </c>
      <c r="T21" s="116">
        <v>0</v>
      </c>
      <c r="U21" s="116">
        <v>0</v>
      </c>
      <c r="V21" s="116">
        <v>0</v>
      </c>
      <c r="W21" s="22">
        <f t="shared" si="6"/>
        <v>0</v>
      </c>
      <c r="X21" s="22">
        <f t="shared" si="7"/>
        <v>0</v>
      </c>
      <c r="Y21" s="22">
        <f ca="1">OFFSET('Cost Study'!$B$7,'Operations Support'!$C21,'Operations Support'!$B21)*$H21</f>
        <v>0</v>
      </c>
      <c r="Z21" s="23">
        <f ca="1">Y21*'Cost Study'!$B$31</f>
        <v>0</v>
      </c>
      <c r="AA21" s="23">
        <f ca="1">IF(A21=10298,1.51,1)*IF($B21&lt;3,$D21*'Cost Study'!$B$32*OFFSET('Cost Study'!$B$7,'Operations Support'!$C21,'Operations Support'!$B21),0)</f>
        <v>0</v>
      </c>
      <c r="AB21" s="24">
        <f ca="1">AA21*'Cost Study'!$B$31</f>
        <v>0</v>
      </c>
      <c r="AC21" s="23">
        <f ca="1">Y21*'Cost Study'!$B$31</f>
        <v>0</v>
      </c>
      <c r="AD21" s="24">
        <f ca="1">AA21*'Cost Study'!$B$31</f>
        <v>0</v>
      </c>
      <c r="AE21" s="377">
        <f t="shared" ca="1" si="8"/>
        <v>0</v>
      </c>
      <c r="AF21" s="377">
        <f t="shared" ca="1" si="9"/>
        <v>0</v>
      </c>
      <c r="AH21" s="688">
        <f>IFERROR($H21/SUMIF($A:$A,$A21,$H:$H)*SUMIF(Summary!$A$110:$A$186,$A21,Summary!$P$110:$P$186),0)</f>
        <v>0</v>
      </c>
      <c r="AI21" s="689">
        <f t="shared" ca="1" si="11"/>
        <v>0</v>
      </c>
      <c r="AJ21" s="688">
        <f>IFERROR(H21/SUMIF(A:A,A21,H:H)*SUMIF(Summary!$A$110:$A$186,'Operations Support'!A21,Summary!$Q$110:$Q$186),0)</f>
        <v>0</v>
      </c>
      <c r="AK21" s="688">
        <f t="shared" ca="1" si="12"/>
        <v>0</v>
      </c>
      <c r="AM21" s="688">
        <f>IFERROR($H21/SUMIF($A:$A,$A21,$H:$H)*SUMIF(Summary!$A$230:$A$266,$A21,Summary!$P$230:$P$266),0)</f>
        <v>0</v>
      </c>
      <c r="AN21" s="688">
        <f>IFERROR($H21/SUMIF($A:$A,$A21,$H:$H)*(SUMIF(Summary!$A$230:$A$266,$A21,Summary!$L$230:$L$266)+SUMIF(Summary!$A$281:$A$317,$A21,Summary!$L$281:$L$317))-AM21,0)</f>
        <v>0</v>
      </c>
      <c r="AO21" s="688">
        <f>IFERROR($H21/SUMIF($A:$A,$A21,$H:$H)*SUMIF(Summary!$A$230:$A$266,$A21,Summary!$Q$230:$Q$266),0)</f>
        <v>0</v>
      </c>
      <c r="AP21" s="688">
        <f>IFERROR($H21/SUMIF($A:$A,$A21,$H:$H)*(SUMIF(Summary!$A$230:$A$266,$A21,Summary!$L$230:$L$266)+SUMIF(Summary!$A$281:$A$317,$A21,Summary!$L$281:$L$317))-AO21,0)</f>
        <v>0</v>
      </c>
      <c r="AQ21" s="306"/>
      <c r="AR21" s="688">
        <f t="shared" ca="1" si="13"/>
        <v>0</v>
      </c>
      <c r="AS21" s="688">
        <f t="shared" ca="1" si="14"/>
        <v>0</v>
      </c>
    </row>
    <row r="22" spans="1:45" x14ac:dyDescent="0.2">
      <c r="A22" s="423">
        <v>20</v>
      </c>
      <c r="B22" s="424">
        <v>1</v>
      </c>
      <c r="C22" s="425" t="s">
        <v>317</v>
      </c>
      <c r="D22" s="422">
        <f t="shared" si="0"/>
        <v>0</v>
      </c>
      <c r="E22" s="422">
        <f t="shared" si="1"/>
        <v>0</v>
      </c>
      <c r="F22" s="422">
        <f t="shared" si="2"/>
        <v>0</v>
      </c>
      <c r="G22" s="422">
        <f t="shared" si="3"/>
        <v>0</v>
      </c>
      <c r="H22" s="22">
        <f t="shared" si="10"/>
        <v>0</v>
      </c>
      <c r="I22" s="116">
        <v>0</v>
      </c>
      <c r="J22" s="116">
        <v>0</v>
      </c>
      <c r="K22" s="116">
        <v>0</v>
      </c>
      <c r="L22" s="116">
        <v>0</v>
      </c>
      <c r="M22" s="22">
        <f t="shared" si="4"/>
        <v>0</v>
      </c>
      <c r="N22" s="116">
        <v>0</v>
      </c>
      <c r="O22" s="116">
        <v>0</v>
      </c>
      <c r="P22" s="116">
        <v>0</v>
      </c>
      <c r="Q22" s="116">
        <v>0</v>
      </c>
      <c r="R22" s="22">
        <f t="shared" si="5"/>
        <v>0</v>
      </c>
      <c r="S22" s="116">
        <v>0</v>
      </c>
      <c r="T22" s="116">
        <v>0</v>
      </c>
      <c r="U22" s="116">
        <v>0</v>
      </c>
      <c r="V22" s="116">
        <v>0</v>
      </c>
      <c r="W22" s="22">
        <f t="shared" si="6"/>
        <v>0</v>
      </c>
      <c r="X22" s="22">
        <f t="shared" si="7"/>
        <v>0</v>
      </c>
      <c r="Y22" s="22">
        <f ca="1">OFFSET('Cost Study'!$B$7,'Operations Support'!$C22,'Operations Support'!$B22)*$H22</f>
        <v>0</v>
      </c>
      <c r="Z22" s="23">
        <f ca="1">Y22*'Cost Study'!$B$31</f>
        <v>0</v>
      </c>
      <c r="AA22" s="23">
        <f ca="1">IF(A22=10298,1.51,1)*IF($B22&lt;3,$D22*'Cost Study'!$B$32*OFFSET('Cost Study'!$B$7,'Operations Support'!$C22,'Operations Support'!$B22),0)</f>
        <v>0</v>
      </c>
      <c r="AB22" s="24">
        <f ca="1">AA22*'Cost Study'!$B$31</f>
        <v>0</v>
      </c>
      <c r="AC22" s="23">
        <f ca="1">Y22*'Cost Study'!$B$31</f>
        <v>0</v>
      </c>
      <c r="AD22" s="24">
        <f ca="1">AA22*'Cost Study'!$B$31</f>
        <v>0</v>
      </c>
      <c r="AE22" s="377">
        <f t="shared" ca="1" si="8"/>
        <v>0</v>
      </c>
      <c r="AF22" s="377">
        <f t="shared" ca="1" si="9"/>
        <v>0</v>
      </c>
      <c r="AH22" s="688">
        <f>IFERROR($H22/SUMIF($A:$A,$A22,$H:$H)*SUMIF(Summary!$A$110:$A$186,$A22,Summary!$P$110:$P$186),0)</f>
        <v>0</v>
      </c>
      <c r="AI22" s="689">
        <f t="shared" ca="1" si="11"/>
        <v>0</v>
      </c>
      <c r="AJ22" s="688">
        <f>IFERROR(H22/SUMIF(A:A,A22,H:H)*SUMIF(Summary!$A$110:$A$186,'Operations Support'!A22,Summary!$Q$110:$Q$186),0)</f>
        <v>0</v>
      </c>
      <c r="AK22" s="688">
        <f t="shared" ca="1" si="12"/>
        <v>0</v>
      </c>
      <c r="AM22" s="688">
        <f>IFERROR($H22/SUMIF($A:$A,$A22,$H:$H)*SUMIF(Summary!$A$230:$A$266,$A22,Summary!$P$230:$P$266),0)</f>
        <v>0</v>
      </c>
      <c r="AN22" s="688">
        <f>IFERROR($H22/SUMIF($A:$A,$A22,$H:$H)*(SUMIF(Summary!$A$230:$A$266,$A22,Summary!$L$230:$L$266)+SUMIF(Summary!$A$281:$A$317,$A22,Summary!$L$281:$L$317))-AM22,0)</f>
        <v>0</v>
      </c>
      <c r="AO22" s="688">
        <f>IFERROR($H22/SUMIF($A:$A,$A22,$H:$H)*SUMIF(Summary!$A$230:$A$266,$A22,Summary!$Q$230:$Q$266),0)</f>
        <v>0</v>
      </c>
      <c r="AP22" s="688">
        <f>IFERROR($H22/SUMIF($A:$A,$A22,$H:$H)*(SUMIF(Summary!$A$230:$A$266,$A22,Summary!$L$230:$L$266)+SUMIF(Summary!$A$281:$A$317,$A22,Summary!$L$281:$L$317))-AO22,0)</f>
        <v>0</v>
      </c>
      <c r="AQ22" s="306"/>
      <c r="AR22" s="688">
        <f t="shared" ca="1" si="13"/>
        <v>0</v>
      </c>
      <c r="AS22" s="688">
        <f t="shared" ca="1" si="14"/>
        <v>0</v>
      </c>
    </row>
    <row r="23" spans="1:45" x14ac:dyDescent="0.2">
      <c r="A23" s="423">
        <v>20</v>
      </c>
      <c r="B23" s="424">
        <v>1</v>
      </c>
      <c r="C23" s="425" t="s">
        <v>318</v>
      </c>
      <c r="D23" s="422">
        <f t="shared" si="0"/>
        <v>0</v>
      </c>
      <c r="E23" s="422">
        <f t="shared" si="1"/>
        <v>0</v>
      </c>
      <c r="F23" s="422">
        <f t="shared" si="2"/>
        <v>0</v>
      </c>
      <c r="G23" s="422">
        <f t="shared" si="3"/>
        <v>0</v>
      </c>
      <c r="H23" s="22">
        <f t="shared" si="10"/>
        <v>0</v>
      </c>
      <c r="I23" s="116">
        <v>0</v>
      </c>
      <c r="J23" s="116">
        <v>0</v>
      </c>
      <c r="K23" s="116">
        <v>0</v>
      </c>
      <c r="L23" s="116">
        <v>0</v>
      </c>
      <c r="M23" s="22">
        <f t="shared" si="4"/>
        <v>0</v>
      </c>
      <c r="N23" s="116">
        <v>0</v>
      </c>
      <c r="O23" s="116">
        <v>0</v>
      </c>
      <c r="P23" s="116">
        <v>0</v>
      </c>
      <c r="Q23" s="116">
        <v>0</v>
      </c>
      <c r="R23" s="22">
        <f t="shared" si="5"/>
        <v>0</v>
      </c>
      <c r="S23" s="116">
        <v>0</v>
      </c>
      <c r="T23" s="116">
        <v>0</v>
      </c>
      <c r="U23" s="116">
        <v>0</v>
      </c>
      <c r="V23" s="116">
        <v>0</v>
      </c>
      <c r="W23" s="22">
        <f t="shared" si="6"/>
        <v>0</v>
      </c>
      <c r="X23" s="22">
        <f t="shared" si="7"/>
        <v>0</v>
      </c>
      <c r="Y23" s="22">
        <f ca="1">OFFSET('Cost Study'!$B$7,'Operations Support'!$C23,'Operations Support'!$B23)*$H23</f>
        <v>0</v>
      </c>
      <c r="Z23" s="23">
        <f ca="1">Y23*'Cost Study'!$B$31</f>
        <v>0</v>
      </c>
      <c r="AA23" s="23">
        <f ca="1">IF(A23=10298,1.51,1)*IF($B23&lt;3,$D23*'Cost Study'!$B$32*OFFSET('Cost Study'!$B$7,'Operations Support'!$C23,'Operations Support'!$B23),0)</f>
        <v>0</v>
      </c>
      <c r="AB23" s="24">
        <f ca="1">AA23*'Cost Study'!$B$31</f>
        <v>0</v>
      </c>
      <c r="AC23" s="23">
        <f ca="1">Y23*'Cost Study'!$B$31</f>
        <v>0</v>
      </c>
      <c r="AD23" s="24">
        <f ca="1">AA23*'Cost Study'!$B$31</f>
        <v>0</v>
      </c>
      <c r="AE23" s="377">
        <f t="shared" ca="1" si="8"/>
        <v>0</v>
      </c>
      <c r="AF23" s="377">
        <f t="shared" ca="1" si="9"/>
        <v>0</v>
      </c>
      <c r="AH23" s="688">
        <f>IFERROR($H23/SUMIF($A:$A,$A23,$H:$H)*SUMIF(Summary!$A$110:$A$186,$A23,Summary!$P$110:$P$186),0)</f>
        <v>0</v>
      </c>
      <c r="AI23" s="689">
        <f t="shared" ca="1" si="11"/>
        <v>0</v>
      </c>
      <c r="AJ23" s="688">
        <f>IFERROR(H23/SUMIF(A:A,A23,H:H)*SUMIF(Summary!$A$110:$A$186,'Operations Support'!A23,Summary!$Q$110:$Q$186),0)</f>
        <v>0</v>
      </c>
      <c r="AK23" s="688">
        <f t="shared" ca="1" si="12"/>
        <v>0</v>
      </c>
      <c r="AM23" s="688">
        <f>IFERROR($H23/SUMIF($A:$A,$A23,$H:$H)*SUMIF(Summary!$A$230:$A$266,$A23,Summary!$P$230:$P$266),0)</f>
        <v>0</v>
      </c>
      <c r="AN23" s="688">
        <f>IFERROR($H23/SUMIF($A:$A,$A23,$H:$H)*(SUMIF(Summary!$A$230:$A$266,$A23,Summary!$L$230:$L$266)+SUMIF(Summary!$A$281:$A$317,$A23,Summary!$L$281:$L$317))-AM23,0)</f>
        <v>0</v>
      </c>
      <c r="AO23" s="688">
        <f>IFERROR($H23/SUMIF($A:$A,$A23,$H:$H)*SUMIF(Summary!$A$230:$A$266,$A23,Summary!$Q$230:$Q$266),0)</f>
        <v>0</v>
      </c>
      <c r="AP23" s="688">
        <f>IFERROR($H23/SUMIF($A:$A,$A23,$H:$H)*(SUMIF(Summary!$A$230:$A$266,$A23,Summary!$L$230:$L$266)+SUMIF(Summary!$A$281:$A$317,$A23,Summary!$L$281:$L$317))-AO23,0)</f>
        <v>0</v>
      </c>
      <c r="AQ23" s="306"/>
      <c r="AR23" s="688">
        <f t="shared" ca="1" si="13"/>
        <v>0</v>
      </c>
      <c r="AS23" s="688">
        <f t="shared" ca="1" si="14"/>
        <v>0</v>
      </c>
    </row>
    <row r="24" spans="1:45" x14ac:dyDescent="0.2">
      <c r="A24" s="423">
        <v>20</v>
      </c>
      <c r="B24" s="424">
        <v>1</v>
      </c>
      <c r="C24" s="425" t="s">
        <v>319</v>
      </c>
      <c r="D24" s="422">
        <f t="shared" si="0"/>
        <v>0</v>
      </c>
      <c r="E24" s="422">
        <f t="shared" si="1"/>
        <v>0</v>
      </c>
      <c r="F24" s="422">
        <f t="shared" si="2"/>
        <v>9</v>
      </c>
      <c r="G24" s="422">
        <f t="shared" si="3"/>
        <v>0</v>
      </c>
      <c r="H24" s="22">
        <f t="shared" si="10"/>
        <v>9</v>
      </c>
      <c r="I24" s="116">
        <v>0</v>
      </c>
      <c r="J24" s="116">
        <v>0</v>
      </c>
      <c r="K24" s="116">
        <v>3</v>
      </c>
      <c r="L24" s="116">
        <v>0</v>
      </c>
      <c r="M24" s="22">
        <f t="shared" si="4"/>
        <v>3</v>
      </c>
      <c r="N24" s="116">
        <v>0</v>
      </c>
      <c r="O24" s="116">
        <v>0</v>
      </c>
      <c r="P24" s="116">
        <v>6</v>
      </c>
      <c r="Q24" s="116">
        <v>0</v>
      </c>
      <c r="R24" s="22">
        <f t="shared" si="5"/>
        <v>6</v>
      </c>
      <c r="S24" s="116">
        <v>0</v>
      </c>
      <c r="T24" s="116">
        <v>0</v>
      </c>
      <c r="U24" s="116">
        <v>0</v>
      </c>
      <c r="V24" s="116">
        <v>0</v>
      </c>
      <c r="W24" s="22">
        <f t="shared" si="6"/>
        <v>0</v>
      </c>
      <c r="X24" s="22">
        <f t="shared" si="7"/>
        <v>0.3</v>
      </c>
      <c r="Y24" s="22">
        <f ca="1">OFFSET('Cost Study'!$B$7,'Operations Support'!$C24,'Operations Support'!$B24)*$H24</f>
        <v>12.330000000000002</v>
      </c>
      <c r="Z24" s="23">
        <f ca="1">Y24*'Cost Study'!$B$31</f>
        <v>688.65429593385659</v>
      </c>
      <c r="AA24" s="23">
        <f ca="1">IF(A24=10298,1.51,1)*IF($B24&lt;3,$D24*'Cost Study'!$B$32*OFFSET('Cost Study'!$B$7,'Operations Support'!$C24,'Operations Support'!$B24),0)</f>
        <v>0</v>
      </c>
      <c r="AB24" s="24">
        <f ca="1">AA24*'Cost Study'!$B$31</f>
        <v>0</v>
      </c>
      <c r="AC24" s="23">
        <f ca="1">Y24*'Cost Study'!$B$31</f>
        <v>688.65429593385659</v>
      </c>
      <c r="AD24" s="24">
        <f ca="1">AA24*'Cost Study'!$B$31</f>
        <v>0</v>
      </c>
      <c r="AE24" s="377">
        <f t="shared" ca="1" si="8"/>
        <v>688.65429593385659</v>
      </c>
      <c r="AF24" s="377">
        <f t="shared" ca="1" si="9"/>
        <v>688.65429593385659</v>
      </c>
      <c r="AH24" s="688">
        <f>IFERROR($H24/SUMIF($A:$A,$A24,$H:$H)*SUMIF(Summary!$A$110:$A$186,$A24,Summary!$P$110:$P$186),0)</f>
        <v>276.68771239394795</v>
      </c>
      <c r="AI24" s="689">
        <f t="shared" ca="1" si="11"/>
        <v>411.96658353990864</v>
      </c>
      <c r="AJ24" s="688">
        <f>IFERROR(H24/SUMIF(A:A,A24,H:H)*SUMIF(Summary!$A$110:$A$186,'Operations Support'!A24,Summary!$Q$110:$Q$186),0)</f>
        <v>276.92406792569375</v>
      </c>
      <c r="AK24" s="688">
        <f t="shared" ca="1" si="12"/>
        <v>411.73022800816284</v>
      </c>
      <c r="AM24" s="688">
        <f>IFERROR($H24/SUMIF($A:$A,$A24,$H:$H)*SUMIF(Summary!$A$230:$A$266,$A24,Summary!$P$230:$P$266),0)</f>
        <v>52.349701722229447</v>
      </c>
      <c r="AN24" s="688">
        <f>IFERROR($H24/SUMIF($A:$A,$A24,$H:$H)*(SUMIF(Summary!$A$230:$A$266,$A24,Summary!$L$230:$L$266)+SUMIF(Summary!$A$281:$A$317,$A24,Summary!$L$281:$L$317))-AM24,0)</f>
        <v>892.60360996165775</v>
      </c>
      <c r="AO24" s="688">
        <f>IFERROR($H24/SUMIF($A:$A,$A24,$H:$H)*SUMIF(Summary!$A$230:$A$266,$A24,Summary!$Q$230:$Q$266),0)</f>
        <v>52.394420519028323</v>
      </c>
      <c r="AP24" s="688">
        <f>IFERROR($H24/SUMIF($A:$A,$A24,$H:$H)*(SUMIF(Summary!$A$230:$A$266,$A24,Summary!$L$230:$L$266)+SUMIF(Summary!$A$281:$A$317,$A24,Summary!$L$281:$L$317))-AO24,0)</f>
        <v>892.55889116485889</v>
      </c>
      <c r="AQ24" s="306"/>
      <c r="AR24" s="688">
        <f t="shared" ca="1" si="13"/>
        <v>1304.5701935015663</v>
      </c>
      <c r="AS24" s="688">
        <f t="shared" ca="1" si="14"/>
        <v>1304.2891191730218</v>
      </c>
    </row>
    <row r="25" spans="1:45" x14ac:dyDescent="0.2">
      <c r="A25" s="423">
        <v>20</v>
      </c>
      <c r="B25" s="424">
        <v>1</v>
      </c>
      <c r="C25" s="425" t="s">
        <v>320</v>
      </c>
      <c r="D25" s="422">
        <f t="shared" si="0"/>
        <v>0</v>
      </c>
      <c r="E25" s="422">
        <f t="shared" si="1"/>
        <v>0</v>
      </c>
      <c r="F25" s="422">
        <f t="shared" si="2"/>
        <v>0</v>
      </c>
      <c r="G25" s="422">
        <f t="shared" si="3"/>
        <v>0</v>
      </c>
      <c r="H25" s="22">
        <f t="shared" si="10"/>
        <v>0</v>
      </c>
      <c r="I25" s="116">
        <v>0</v>
      </c>
      <c r="J25" s="116">
        <v>0</v>
      </c>
      <c r="K25" s="116">
        <v>0</v>
      </c>
      <c r="L25" s="116">
        <v>0</v>
      </c>
      <c r="M25" s="22">
        <f t="shared" si="4"/>
        <v>0</v>
      </c>
      <c r="N25" s="116">
        <v>0</v>
      </c>
      <c r="O25" s="116">
        <v>0</v>
      </c>
      <c r="P25" s="116">
        <v>0</v>
      </c>
      <c r="Q25" s="116">
        <v>0</v>
      </c>
      <c r="R25" s="22">
        <f t="shared" si="5"/>
        <v>0</v>
      </c>
      <c r="S25" s="116">
        <v>0</v>
      </c>
      <c r="T25" s="116">
        <v>0</v>
      </c>
      <c r="U25" s="116">
        <v>0</v>
      </c>
      <c r="V25" s="116">
        <v>0</v>
      </c>
      <c r="W25" s="22">
        <f t="shared" si="6"/>
        <v>0</v>
      </c>
      <c r="X25" s="22">
        <f t="shared" si="7"/>
        <v>0</v>
      </c>
      <c r="Y25" s="22">
        <f ca="1">OFFSET('Cost Study'!$B$7,'Operations Support'!$C25,'Operations Support'!$B25)*$H25</f>
        <v>0</v>
      </c>
      <c r="Z25" s="23">
        <f ca="1">Y25*'Cost Study'!$B$31</f>
        <v>0</v>
      </c>
      <c r="AA25" s="23">
        <f ca="1">IF(A25=10298,1.51,1)*IF($B25&lt;3,$D25*'Cost Study'!$B$32*OFFSET('Cost Study'!$B$7,'Operations Support'!$C25,'Operations Support'!$B25),0)</f>
        <v>0</v>
      </c>
      <c r="AB25" s="24">
        <f ca="1">AA25*'Cost Study'!$B$31</f>
        <v>0</v>
      </c>
      <c r="AC25" s="23">
        <f ca="1">Y25*'Cost Study'!$B$31</f>
        <v>0</v>
      </c>
      <c r="AD25" s="24">
        <f ca="1">AA25*'Cost Study'!$B$31</f>
        <v>0</v>
      </c>
      <c r="AE25" s="377">
        <f t="shared" ca="1" si="8"/>
        <v>0</v>
      </c>
      <c r="AF25" s="377">
        <f t="shared" ca="1" si="9"/>
        <v>0</v>
      </c>
      <c r="AH25" s="688">
        <f>IFERROR($H25/SUMIF($A:$A,$A25,$H:$H)*SUMIF(Summary!$A$110:$A$186,$A25,Summary!$P$110:$P$186),0)</f>
        <v>0</v>
      </c>
      <c r="AI25" s="689">
        <f t="shared" ca="1" si="11"/>
        <v>0</v>
      </c>
      <c r="AJ25" s="688">
        <f>IFERROR(H25/SUMIF(A:A,A25,H:H)*SUMIF(Summary!$A$110:$A$186,'Operations Support'!A25,Summary!$Q$110:$Q$186),0)</f>
        <v>0</v>
      </c>
      <c r="AK25" s="688">
        <f t="shared" ca="1" si="12"/>
        <v>0</v>
      </c>
      <c r="AM25" s="688">
        <f>IFERROR($H25/SUMIF($A:$A,$A25,$H:$H)*SUMIF(Summary!$A$230:$A$266,$A25,Summary!$P$230:$P$266),0)</f>
        <v>0</v>
      </c>
      <c r="AN25" s="688">
        <f>IFERROR($H25/SUMIF($A:$A,$A25,$H:$H)*(SUMIF(Summary!$A$230:$A$266,$A25,Summary!$L$230:$L$266)+SUMIF(Summary!$A$281:$A$317,$A25,Summary!$L$281:$L$317))-AM25,0)</f>
        <v>0</v>
      </c>
      <c r="AO25" s="688">
        <f>IFERROR($H25/SUMIF($A:$A,$A25,$H:$H)*SUMIF(Summary!$A$230:$A$266,$A25,Summary!$Q$230:$Q$266),0)</f>
        <v>0</v>
      </c>
      <c r="AP25" s="688">
        <f>IFERROR($H25/SUMIF($A:$A,$A25,$H:$H)*(SUMIF(Summary!$A$230:$A$266,$A25,Summary!$L$230:$L$266)+SUMIF(Summary!$A$281:$A$317,$A25,Summary!$L$281:$L$317))-AO25,0)</f>
        <v>0</v>
      </c>
      <c r="AQ25" s="306"/>
      <c r="AR25" s="688">
        <f t="shared" ca="1" si="13"/>
        <v>0</v>
      </c>
      <c r="AS25" s="688">
        <f t="shared" ca="1" si="14"/>
        <v>0</v>
      </c>
    </row>
    <row r="26" spans="1:45" s="15" customFormat="1" x14ac:dyDescent="0.2">
      <c r="A26" s="423">
        <v>20</v>
      </c>
      <c r="B26" s="424">
        <v>2</v>
      </c>
      <c r="C26" s="425" t="s">
        <v>300</v>
      </c>
      <c r="D26" s="422">
        <f t="shared" si="0"/>
        <v>5397</v>
      </c>
      <c r="E26" s="422">
        <f t="shared" si="1"/>
        <v>414</v>
      </c>
      <c r="F26" s="422">
        <f t="shared" si="2"/>
        <v>696</v>
      </c>
      <c r="G26" s="422">
        <f t="shared" si="3"/>
        <v>0</v>
      </c>
      <c r="H26" s="22">
        <f t="shared" si="10"/>
        <v>6507</v>
      </c>
      <c r="I26" s="116">
        <v>2268</v>
      </c>
      <c r="J26" s="116">
        <v>15</v>
      </c>
      <c r="K26" s="116">
        <v>165</v>
      </c>
      <c r="L26" s="116">
        <v>0</v>
      </c>
      <c r="M26" s="22">
        <f t="shared" si="4"/>
        <v>2448</v>
      </c>
      <c r="N26" s="116">
        <v>2046</v>
      </c>
      <c r="O26" s="116">
        <v>309</v>
      </c>
      <c r="P26" s="116">
        <v>258</v>
      </c>
      <c r="Q26" s="116">
        <v>0</v>
      </c>
      <c r="R26" s="22">
        <f t="shared" si="5"/>
        <v>2613</v>
      </c>
      <c r="S26" s="116">
        <v>1083</v>
      </c>
      <c r="T26" s="116">
        <v>90</v>
      </c>
      <c r="U26" s="116">
        <v>273</v>
      </c>
      <c r="V26" s="116">
        <v>0</v>
      </c>
      <c r="W26" s="22">
        <f t="shared" si="6"/>
        <v>1446</v>
      </c>
      <c r="X26" s="22">
        <f t="shared" si="7"/>
        <v>216.9</v>
      </c>
      <c r="Y26" s="22">
        <f ca="1">OFFSET('Cost Study'!$B$7,'Operations Support'!$C26,'Operations Support'!$B26)*$H26</f>
        <v>11387.25</v>
      </c>
      <c r="Z26" s="23">
        <f ca="1">Y26*'Cost Study'!$B$31</f>
        <v>635999.88900022767</v>
      </c>
      <c r="AA26" s="23">
        <f ca="1">IF(A26=10298,1.51,1)*IF($B26&lt;3,$D26*'Cost Study'!$B$32*OFFSET('Cost Study'!$B$7,'Operations Support'!$C26,'Operations Support'!$B26),0)</f>
        <v>944.47500000000014</v>
      </c>
      <c r="AB26" s="24">
        <f ca="1">AA26*'Cost Study'!$B$31</f>
        <v>52750.751512743649</v>
      </c>
      <c r="AC26" s="23">
        <f ca="1">Y26*'Cost Study'!$B$31</f>
        <v>635999.88900022767</v>
      </c>
      <c r="AD26" s="24">
        <f ca="1">AA26*'Cost Study'!$B$31</f>
        <v>52750.751512743649</v>
      </c>
      <c r="AE26" s="377">
        <f t="shared" ca="1" si="8"/>
        <v>688750.64051297132</v>
      </c>
      <c r="AF26" s="377">
        <f t="shared" ca="1" si="9"/>
        <v>688750.64051297132</v>
      </c>
      <c r="AH26" s="688">
        <f>IFERROR($H26/SUMIF($A:$A,$A26,$H:$H)*SUMIF(Summary!$A$110:$A$186,$A26,Summary!$P$110:$P$186),0)</f>
        <v>200045.21606082437</v>
      </c>
      <c r="AI26" s="689">
        <f t="shared" ca="1" si="11"/>
        <v>488705.42445214698</v>
      </c>
      <c r="AJ26" s="688">
        <f>IFERROR(H26/SUMIF(A:A,A26,H:H)*SUMIF(Summary!$A$110:$A$186,'Operations Support'!A26,Summary!$Q$110:$Q$186),0)</f>
        <v>200216.10111027653</v>
      </c>
      <c r="AK26" s="688">
        <f t="shared" ca="1" si="12"/>
        <v>488534.53940269479</v>
      </c>
      <c r="AL26" s="1"/>
      <c r="AM26" s="688">
        <f>IFERROR($H26/SUMIF($A:$A,$A26,$H:$H)*SUMIF(Summary!$A$230:$A$266,$A26,Summary!$P$230:$P$266),0)</f>
        <v>37848.83434517189</v>
      </c>
      <c r="AN26" s="688">
        <f>IFERROR($H26/SUMIF($A:$A,$A26,$H:$H)*(SUMIF(Summary!$A$230:$A$266,$A26,Summary!$L$230:$L$266)+SUMIF(Summary!$A$281:$A$317,$A26,Summary!$L$281:$L$317))-AM26,0)</f>
        <v>645352.41000227851</v>
      </c>
      <c r="AO26" s="688">
        <f>IFERROR($H26/SUMIF($A:$A,$A26,$H:$H)*SUMIF(Summary!$A$230:$A$266,$A26,Summary!$Q$230:$Q$266),0)</f>
        <v>37881.166035257476</v>
      </c>
      <c r="AP26" s="688">
        <f>IFERROR($H26/SUMIF($A:$A,$A26,$H:$H)*(SUMIF(Summary!$A$230:$A$266,$A26,Summary!$L$230:$L$266)+SUMIF(Summary!$A$281:$A$317,$A26,Summary!$L$281:$L$317))-AO26,0)</f>
        <v>645320.07831219293</v>
      </c>
      <c r="AQ26" s="306"/>
      <c r="AR26" s="688">
        <f t="shared" ca="1" si="13"/>
        <v>1134057.8344544256</v>
      </c>
      <c r="AS26" s="688">
        <f t="shared" ca="1" si="14"/>
        <v>1133854.6177148877</v>
      </c>
    </row>
    <row r="27" spans="1:45" x14ac:dyDescent="0.2">
      <c r="A27" s="423">
        <v>20</v>
      </c>
      <c r="B27" s="424">
        <v>2</v>
      </c>
      <c r="C27" s="425" t="s">
        <v>301</v>
      </c>
      <c r="D27" s="422">
        <f t="shared" si="0"/>
        <v>995</v>
      </c>
      <c r="E27" s="422">
        <f t="shared" si="1"/>
        <v>372</v>
      </c>
      <c r="F27" s="422">
        <f t="shared" si="2"/>
        <v>0</v>
      </c>
      <c r="G27" s="422">
        <f t="shared" si="3"/>
        <v>0</v>
      </c>
      <c r="H27" s="22">
        <f t="shared" si="10"/>
        <v>1367</v>
      </c>
      <c r="I27" s="116">
        <v>379</v>
      </c>
      <c r="J27" s="116">
        <v>144</v>
      </c>
      <c r="K27" s="116">
        <v>0</v>
      </c>
      <c r="L27" s="116">
        <v>0</v>
      </c>
      <c r="M27" s="22">
        <f t="shared" si="4"/>
        <v>523</v>
      </c>
      <c r="N27" s="116">
        <v>526</v>
      </c>
      <c r="O27" s="116">
        <v>162</v>
      </c>
      <c r="P27" s="116">
        <v>0</v>
      </c>
      <c r="Q27" s="116">
        <v>0</v>
      </c>
      <c r="R27" s="22">
        <f t="shared" si="5"/>
        <v>688</v>
      </c>
      <c r="S27" s="116">
        <v>90</v>
      </c>
      <c r="T27" s="116">
        <v>66</v>
      </c>
      <c r="U27" s="116">
        <v>0</v>
      </c>
      <c r="V27" s="116">
        <v>0</v>
      </c>
      <c r="W27" s="22">
        <f t="shared" si="6"/>
        <v>156</v>
      </c>
      <c r="X27" s="22">
        <f t="shared" si="7"/>
        <v>45.56666666666667</v>
      </c>
      <c r="Y27" s="22">
        <f ca="1">OFFSET('Cost Study'!$B$7,'Operations Support'!$C27,'Operations Support'!$B27)*$H27</f>
        <v>3772.9199999999996</v>
      </c>
      <c r="Z27" s="23">
        <f ca="1">Y27*'Cost Study'!$B$31</f>
        <v>210724.86343996477</v>
      </c>
      <c r="AA27" s="23">
        <f ca="1">IF(A27=10298,1.51,1)*IF($B27&lt;3,$D27*'Cost Study'!$B$32*OFFSET('Cost Study'!$B$7,'Operations Support'!$C27,'Operations Support'!$B27),0)</f>
        <v>274.62</v>
      </c>
      <c r="AB27" s="24">
        <f ca="1">AA27*'Cost Study'!$B$31</f>
        <v>15338.056995081564</v>
      </c>
      <c r="AC27" s="23">
        <f ca="1">Y27*'Cost Study'!$B$31</f>
        <v>210724.86343996477</v>
      </c>
      <c r="AD27" s="24">
        <f ca="1">AA27*'Cost Study'!$B$31</f>
        <v>15338.056995081564</v>
      </c>
      <c r="AE27" s="377">
        <f t="shared" ca="1" si="8"/>
        <v>226062.92043504634</v>
      </c>
      <c r="AF27" s="377">
        <f t="shared" ca="1" si="9"/>
        <v>226062.92043504634</v>
      </c>
      <c r="AH27" s="688">
        <f>IFERROR($H27/SUMIF($A:$A,$A27,$H:$H)*SUMIF(Summary!$A$110:$A$186,$A27,Summary!$P$110:$P$186),0)</f>
        <v>42025.789204725203</v>
      </c>
      <c r="AI27" s="689">
        <f t="shared" ca="1" si="11"/>
        <v>184037.13123032113</v>
      </c>
      <c r="AJ27" s="688">
        <f>IFERROR(H27/SUMIF(A:A,A27,H:H)*SUMIF(Summary!$A$110:$A$186,'Operations Support'!A27,Summary!$Q$110:$Q$186),0)</f>
        <v>42061.68898382481</v>
      </c>
      <c r="AK27" s="688">
        <f t="shared" ca="1" si="12"/>
        <v>184001.23145122154</v>
      </c>
      <c r="AM27" s="688">
        <f>IFERROR($H27/SUMIF($A:$A,$A27,$H:$H)*SUMIF(Summary!$A$230:$A$266,$A27,Summary!$P$230:$P$266),0)</f>
        <v>7951.3380282541839</v>
      </c>
      <c r="AN27" s="688">
        <f>IFERROR($H27/SUMIF($A:$A,$A27,$H:$H)*(SUMIF(Summary!$A$230:$A$266,$A27,Summary!$L$230:$L$266)+SUMIF(Summary!$A$281:$A$317,$A27,Summary!$L$281:$L$317))-AM27,0)</f>
        <v>135576.57053528735</v>
      </c>
      <c r="AO27" s="688">
        <f>IFERROR($H27/SUMIF($A:$A,$A27,$H:$H)*SUMIF(Summary!$A$230:$A$266,$A27,Summary!$Q$230:$Q$266),0)</f>
        <v>7958.1303166124126</v>
      </c>
      <c r="AP27" s="688">
        <f>IFERROR($H27/SUMIF($A:$A,$A27,$H:$H)*(SUMIF(Summary!$A$230:$A$266,$A27,Summary!$L$230:$L$266)+SUMIF(Summary!$A$281:$A$317,$A27,Summary!$L$281:$L$317))-AO27,0)</f>
        <v>135569.77824692911</v>
      </c>
      <c r="AQ27" s="306"/>
      <c r="AR27" s="688">
        <f t="shared" ca="1" si="13"/>
        <v>319613.70176560851</v>
      </c>
      <c r="AS27" s="688">
        <f t="shared" ca="1" si="14"/>
        <v>319571.00969815068</v>
      </c>
    </row>
    <row r="28" spans="1:45" x14ac:dyDescent="0.2">
      <c r="A28" s="423">
        <v>20</v>
      </c>
      <c r="B28" s="424">
        <v>2</v>
      </c>
      <c r="C28" s="425" t="s">
        <v>302</v>
      </c>
      <c r="D28" s="422">
        <f t="shared" si="0"/>
        <v>0</v>
      </c>
      <c r="E28" s="422">
        <f t="shared" si="1"/>
        <v>0</v>
      </c>
      <c r="F28" s="422">
        <f t="shared" si="2"/>
        <v>0</v>
      </c>
      <c r="G28" s="422">
        <f t="shared" si="3"/>
        <v>0</v>
      </c>
      <c r="H28" s="22">
        <f t="shared" si="10"/>
        <v>0</v>
      </c>
      <c r="I28" s="116">
        <v>0</v>
      </c>
      <c r="J28" s="116">
        <v>0</v>
      </c>
      <c r="K28" s="116">
        <v>0</v>
      </c>
      <c r="L28" s="116">
        <v>0</v>
      </c>
      <c r="M28" s="22">
        <f t="shared" si="4"/>
        <v>0</v>
      </c>
      <c r="N28" s="116">
        <v>0</v>
      </c>
      <c r="O28" s="116">
        <v>0</v>
      </c>
      <c r="P28" s="116">
        <v>0</v>
      </c>
      <c r="Q28" s="116">
        <v>0</v>
      </c>
      <c r="R28" s="22">
        <f t="shared" si="5"/>
        <v>0</v>
      </c>
      <c r="S28" s="116">
        <v>0</v>
      </c>
      <c r="T28" s="116">
        <v>0</v>
      </c>
      <c r="U28" s="116">
        <v>0</v>
      </c>
      <c r="V28" s="116">
        <v>0</v>
      </c>
      <c r="W28" s="22">
        <f t="shared" si="6"/>
        <v>0</v>
      </c>
      <c r="X28" s="22">
        <f t="shared" si="7"/>
        <v>0</v>
      </c>
      <c r="Y28" s="22">
        <f ca="1">OFFSET('Cost Study'!$B$7,'Operations Support'!$C28,'Operations Support'!$B28)*$H28</f>
        <v>0</v>
      </c>
      <c r="Z28" s="23">
        <f ca="1">Y28*'Cost Study'!$B$31</f>
        <v>0</v>
      </c>
      <c r="AA28" s="23">
        <f ca="1">IF(A28=10298,1.51,1)*IF($B28&lt;3,$D28*'Cost Study'!$B$32*OFFSET('Cost Study'!$B$7,'Operations Support'!$C28,'Operations Support'!$B28),0)</f>
        <v>0</v>
      </c>
      <c r="AB28" s="24">
        <f ca="1">AA28*'Cost Study'!$B$31</f>
        <v>0</v>
      </c>
      <c r="AC28" s="23">
        <f ca="1">Y28*'Cost Study'!$B$31</f>
        <v>0</v>
      </c>
      <c r="AD28" s="24">
        <f ca="1">AA28*'Cost Study'!$B$31</f>
        <v>0</v>
      </c>
      <c r="AE28" s="377">
        <f t="shared" ca="1" si="8"/>
        <v>0</v>
      </c>
      <c r="AF28" s="377">
        <f t="shared" ca="1" si="9"/>
        <v>0</v>
      </c>
      <c r="AH28" s="688">
        <f>IFERROR($H28/SUMIF($A:$A,$A28,$H:$H)*SUMIF(Summary!$A$110:$A$186,$A28,Summary!$P$110:$P$186),0)</f>
        <v>0</v>
      </c>
      <c r="AI28" s="689">
        <f t="shared" ca="1" si="11"/>
        <v>0</v>
      </c>
      <c r="AJ28" s="688">
        <f>IFERROR(H28/SUMIF(A:A,A28,H:H)*SUMIF(Summary!$A$110:$A$186,'Operations Support'!A28,Summary!$Q$110:$Q$186),0)</f>
        <v>0</v>
      </c>
      <c r="AK28" s="688">
        <f t="shared" ca="1" si="12"/>
        <v>0</v>
      </c>
      <c r="AM28" s="688">
        <f>IFERROR($H28/SUMIF($A:$A,$A28,$H:$H)*SUMIF(Summary!$A$230:$A$266,$A28,Summary!$P$230:$P$266),0)</f>
        <v>0</v>
      </c>
      <c r="AN28" s="688">
        <f>IFERROR($H28/SUMIF($A:$A,$A28,$H:$H)*(SUMIF(Summary!$A$230:$A$266,$A28,Summary!$L$230:$L$266)+SUMIF(Summary!$A$281:$A$317,$A28,Summary!$L$281:$L$317))-AM28,0)</f>
        <v>0</v>
      </c>
      <c r="AO28" s="688">
        <f>IFERROR($H28/SUMIF($A:$A,$A28,$H:$H)*SUMIF(Summary!$A$230:$A$266,$A28,Summary!$Q$230:$Q$266),0)</f>
        <v>0</v>
      </c>
      <c r="AP28" s="688">
        <f>IFERROR($H28/SUMIF($A:$A,$A28,$H:$H)*(SUMIF(Summary!$A$230:$A$266,$A28,Summary!$L$230:$L$266)+SUMIF(Summary!$A$281:$A$317,$A28,Summary!$L$281:$L$317))-AO28,0)</f>
        <v>0</v>
      </c>
      <c r="AQ28" s="306"/>
      <c r="AR28" s="688">
        <f t="shared" ca="1" si="13"/>
        <v>0</v>
      </c>
      <c r="AS28" s="688">
        <f t="shared" ca="1" si="14"/>
        <v>0</v>
      </c>
    </row>
    <row r="29" spans="1:45" x14ac:dyDescent="0.2">
      <c r="A29" s="423">
        <v>20</v>
      </c>
      <c r="B29" s="424">
        <v>2</v>
      </c>
      <c r="C29" s="425" t="s">
        <v>303</v>
      </c>
      <c r="D29" s="422">
        <f t="shared" si="0"/>
        <v>2106</v>
      </c>
      <c r="E29" s="422">
        <f t="shared" si="1"/>
        <v>351</v>
      </c>
      <c r="F29" s="422">
        <f t="shared" si="2"/>
        <v>0</v>
      </c>
      <c r="G29" s="422">
        <f t="shared" si="3"/>
        <v>0</v>
      </c>
      <c r="H29" s="22">
        <f t="shared" si="10"/>
        <v>2457</v>
      </c>
      <c r="I29" s="116">
        <v>756</v>
      </c>
      <c r="J29" s="116">
        <v>171</v>
      </c>
      <c r="K29" s="116">
        <v>0</v>
      </c>
      <c r="L29" s="116">
        <v>0</v>
      </c>
      <c r="M29" s="22">
        <f t="shared" si="4"/>
        <v>927</v>
      </c>
      <c r="N29" s="116">
        <v>867</v>
      </c>
      <c r="O29" s="116">
        <v>180</v>
      </c>
      <c r="P29" s="116">
        <v>0</v>
      </c>
      <c r="Q29" s="116">
        <v>0</v>
      </c>
      <c r="R29" s="22">
        <f t="shared" si="5"/>
        <v>1047</v>
      </c>
      <c r="S29" s="116">
        <v>483</v>
      </c>
      <c r="T29" s="116">
        <v>0</v>
      </c>
      <c r="U29" s="116">
        <v>0</v>
      </c>
      <c r="V29" s="116">
        <v>0</v>
      </c>
      <c r="W29" s="22">
        <f t="shared" si="6"/>
        <v>483</v>
      </c>
      <c r="X29" s="22">
        <f t="shared" si="7"/>
        <v>81.900000000000006</v>
      </c>
      <c r="Y29" s="22">
        <f ca="1">OFFSET('Cost Study'!$B$7,'Operations Support'!$C29,'Operations Support'!$B29)*$H29</f>
        <v>4864.8599999999997</v>
      </c>
      <c r="Z29" s="23">
        <f ca="1">Y29*'Cost Study'!$B$31</f>
        <v>271711.81979860348</v>
      </c>
      <c r="AA29" s="23">
        <f ca="1">IF(A29=10298,1.51,1)*IF($B29&lt;3,$D29*'Cost Study'!$B$32*OFFSET('Cost Study'!$B$7,'Operations Support'!$C29,'Operations Support'!$B29),0)</f>
        <v>416.98800000000006</v>
      </c>
      <c r="AB29" s="24">
        <f ca="1">AA29*'Cost Study'!$B$31</f>
        <v>23289.584554166016</v>
      </c>
      <c r="AC29" s="23">
        <f ca="1">Y29*'Cost Study'!$B$31</f>
        <v>271711.81979860348</v>
      </c>
      <c r="AD29" s="24">
        <f ca="1">AA29*'Cost Study'!$B$31</f>
        <v>23289.584554166016</v>
      </c>
      <c r="AE29" s="377">
        <f t="shared" ca="1" si="8"/>
        <v>295001.40435276949</v>
      </c>
      <c r="AF29" s="377">
        <f t="shared" ca="1" si="9"/>
        <v>295001.40435276949</v>
      </c>
      <c r="AH29" s="688">
        <f>IFERROR($H29/SUMIF($A:$A,$A29,$H:$H)*SUMIF(Summary!$A$110:$A$186,$A29,Summary!$P$110:$P$186),0)</f>
        <v>75535.745483547784</v>
      </c>
      <c r="AI29" s="689">
        <f t="shared" ca="1" si="11"/>
        <v>219465.65886922169</v>
      </c>
      <c r="AJ29" s="688">
        <f>IFERROR(H29/SUMIF(A:A,A29,H:H)*SUMIF(Summary!$A$110:$A$186,'Operations Support'!A29,Summary!$Q$110:$Q$186),0)</f>
        <v>75600.270543714374</v>
      </c>
      <c r="AK29" s="688">
        <f t="shared" ca="1" si="12"/>
        <v>219401.13380905511</v>
      </c>
      <c r="AM29" s="688">
        <f>IFERROR($H29/SUMIF($A:$A,$A29,$H:$H)*SUMIF(Summary!$A$230:$A$266,$A29,Summary!$P$230:$P$266),0)</f>
        <v>14291.468570168638</v>
      </c>
      <c r="AN29" s="688">
        <f>IFERROR($H29/SUMIF($A:$A,$A29,$H:$H)*(SUMIF(Summary!$A$230:$A$266,$A29,Summary!$L$230:$L$266)+SUMIF(Summary!$A$281:$A$317,$A29,Summary!$L$281:$L$317))-AM29,0)</f>
        <v>243680.7855195326</v>
      </c>
      <c r="AO29" s="688">
        <f>IFERROR($H29/SUMIF($A:$A,$A29,$H:$H)*SUMIF(Summary!$A$230:$A$266,$A29,Summary!$Q$230:$Q$266),0)</f>
        <v>14303.676801694732</v>
      </c>
      <c r="AP29" s="688">
        <f>IFERROR($H29/SUMIF($A:$A,$A29,$H:$H)*(SUMIF(Summary!$A$230:$A$266,$A29,Summary!$L$230:$L$266)+SUMIF(Summary!$A$281:$A$317,$A29,Summary!$L$281:$L$317))-AO29,0)</f>
        <v>243668.57728800649</v>
      </c>
      <c r="AQ29" s="306"/>
      <c r="AR29" s="688">
        <f t="shared" ca="1" si="13"/>
        <v>463146.44438875432</v>
      </c>
      <c r="AS29" s="688">
        <f t="shared" ca="1" si="14"/>
        <v>463069.71109706163</v>
      </c>
    </row>
    <row r="30" spans="1:45" x14ac:dyDescent="0.2">
      <c r="A30" s="423">
        <v>20</v>
      </c>
      <c r="B30" s="424">
        <v>2</v>
      </c>
      <c r="C30" s="425" t="s">
        <v>304</v>
      </c>
      <c r="D30" s="422">
        <f t="shared" si="0"/>
        <v>0</v>
      </c>
      <c r="E30" s="422">
        <f t="shared" si="1"/>
        <v>0</v>
      </c>
      <c r="F30" s="422">
        <f t="shared" si="2"/>
        <v>0</v>
      </c>
      <c r="G30" s="422">
        <f t="shared" si="3"/>
        <v>0</v>
      </c>
      <c r="H30" s="22">
        <f t="shared" si="10"/>
        <v>0</v>
      </c>
      <c r="I30" s="116">
        <v>0</v>
      </c>
      <c r="J30" s="116">
        <v>0</v>
      </c>
      <c r="K30" s="116">
        <v>0</v>
      </c>
      <c r="L30" s="116">
        <v>0</v>
      </c>
      <c r="M30" s="22">
        <f t="shared" si="4"/>
        <v>0</v>
      </c>
      <c r="N30" s="116">
        <v>0</v>
      </c>
      <c r="O30" s="116">
        <v>0</v>
      </c>
      <c r="P30" s="116">
        <v>0</v>
      </c>
      <c r="Q30" s="116">
        <v>0</v>
      </c>
      <c r="R30" s="22">
        <f t="shared" si="5"/>
        <v>0</v>
      </c>
      <c r="S30" s="116">
        <v>0</v>
      </c>
      <c r="T30" s="116">
        <v>0</v>
      </c>
      <c r="U30" s="116">
        <v>0</v>
      </c>
      <c r="V30" s="116">
        <v>0</v>
      </c>
      <c r="W30" s="22">
        <f t="shared" si="6"/>
        <v>0</v>
      </c>
      <c r="X30" s="22">
        <f t="shared" si="7"/>
        <v>0</v>
      </c>
      <c r="Y30" s="22">
        <f ca="1">OFFSET('Cost Study'!$B$7,'Operations Support'!$C30,'Operations Support'!$B30)*$H30</f>
        <v>0</v>
      </c>
      <c r="Z30" s="23">
        <f ca="1">Y30*'Cost Study'!$B$31</f>
        <v>0</v>
      </c>
      <c r="AA30" s="23">
        <f ca="1">IF(A30=10298,1.51,1)*IF($B30&lt;3,$D30*'Cost Study'!$B$32*OFFSET('Cost Study'!$B$7,'Operations Support'!$C30,'Operations Support'!$B30),0)</f>
        <v>0</v>
      </c>
      <c r="AB30" s="24">
        <f ca="1">AA30*'Cost Study'!$B$31</f>
        <v>0</v>
      </c>
      <c r="AC30" s="23">
        <f ca="1">Y30*'Cost Study'!$B$31</f>
        <v>0</v>
      </c>
      <c r="AD30" s="24">
        <f ca="1">AA30*'Cost Study'!$B$31</f>
        <v>0</v>
      </c>
      <c r="AE30" s="377">
        <f t="shared" ca="1" si="8"/>
        <v>0</v>
      </c>
      <c r="AF30" s="377">
        <f t="shared" ca="1" si="9"/>
        <v>0</v>
      </c>
      <c r="AH30" s="688">
        <f>IFERROR($H30/SUMIF($A:$A,$A30,$H:$H)*SUMIF(Summary!$A$110:$A$186,$A30,Summary!$P$110:$P$186),0)</f>
        <v>0</v>
      </c>
      <c r="AI30" s="689">
        <f t="shared" ca="1" si="11"/>
        <v>0</v>
      </c>
      <c r="AJ30" s="688">
        <f>IFERROR(H30/SUMIF(A:A,A30,H:H)*SUMIF(Summary!$A$110:$A$186,'Operations Support'!A30,Summary!$Q$110:$Q$186),0)</f>
        <v>0</v>
      </c>
      <c r="AK30" s="688">
        <f t="shared" ca="1" si="12"/>
        <v>0</v>
      </c>
      <c r="AM30" s="688">
        <f>IFERROR($H30/SUMIF($A:$A,$A30,$H:$H)*SUMIF(Summary!$A$230:$A$266,$A30,Summary!$P$230:$P$266),0)</f>
        <v>0</v>
      </c>
      <c r="AN30" s="688">
        <f>IFERROR($H30/SUMIF($A:$A,$A30,$H:$H)*(SUMIF(Summary!$A$230:$A$266,$A30,Summary!$L$230:$L$266)+SUMIF(Summary!$A$281:$A$317,$A30,Summary!$L$281:$L$317))-AM30,0)</f>
        <v>0</v>
      </c>
      <c r="AO30" s="688">
        <f>IFERROR($H30/SUMIF($A:$A,$A30,$H:$H)*SUMIF(Summary!$A$230:$A$266,$A30,Summary!$Q$230:$Q$266),0)</f>
        <v>0</v>
      </c>
      <c r="AP30" s="688">
        <f>IFERROR($H30/SUMIF($A:$A,$A30,$H:$H)*(SUMIF(Summary!$A$230:$A$266,$A30,Summary!$L$230:$L$266)+SUMIF(Summary!$A$281:$A$317,$A30,Summary!$L$281:$L$317))-AO30,0)</f>
        <v>0</v>
      </c>
      <c r="AQ30" s="306"/>
      <c r="AR30" s="688">
        <f t="shared" ca="1" si="13"/>
        <v>0</v>
      </c>
      <c r="AS30" s="688">
        <f t="shared" ca="1" si="14"/>
        <v>0</v>
      </c>
    </row>
    <row r="31" spans="1:45" x14ac:dyDescent="0.2">
      <c r="A31" s="423">
        <v>20</v>
      </c>
      <c r="B31" s="424">
        <v>2</v>
      </c>
      <c r="C31" s="425" t="s">
        <v>305</v>
      </c>
      <c r="D31" s="422">
        <f t="shared" si="0"/>
        <v>0</v>
      </c>
      <c r="E31" s="422">
        <f t="shared" si="1"/>
        <v>0</v>
      </c>
      <c r="F31" s="422">
        <f t="shared" si="2"/>
        <v>0</v>
      </c>
      <c r="G31" s="422">
        <f t="shared" si="3"/>
        <v>0</v>
      </c>
      <c r="H31" s="22">
        <f t="shared" si="10"/>
        <v>0</v>
      </c>
      <c r="I31" s="116">
        <v>0</v>
      </c>
      <c r="J31" s="116">
        <v>0</v>
      </c>
      <c r="K31" s="116">
        <v>0</v>
      </c>
      <c r="L31" s="116">
        <v>0</v>
      </c>
      <c r="M31" s="22">
        <f t="shared" si="4"/>
        <v>0</v>
      </c>
      <c r="N31" s="116">
        <v>0</v>
      </c>
      <c r="O31" s="116">
        <v>0</v>
      </c>
      <c r="P31" s="116">
        <v>0</v>
      </c>
      <c r="Q31" s="116">
        <v>0</v>
      </c>
      <c r="R31" s="22">
        <f t="shared" si="5"/>
        <v>0</v>
      </c>
      <c r="S31" s="116">
        <v>0</v>
      </c>
      <c r="T31" s="116">
        <v>0</v>
      </c>
      <c r="U31" s="116">
        <v>0</v>
      </c>
      <c r="V31" s="116">
        <v>0</v>
      </c>
      <c r="W31" s="22">
        <f t="shared" si="6"/>
        <v>0</v>
      </c>
      <c r="X31" s="22">
        <f t="shared" si="7"/>
        <v>0</v>
      </c>
      <c r="Y31" s="22">
        <f ca="1">OFFSET('Cost Study'!$B$7,'Operations Support'!$C31,'Operations Support'!$B31)*$H31</f>
        <v>0</v>
      </c>
      <c r="Z31" s="23">
        <f ca="1">Y31*'Cost Study'!$B$31</f>
        <v>0</v>
      </c>
      <c r="AA31" s="23">
        <f ca="1">IF(A31=10298,1.51,1)*IF($B31&lt;3,$D31*'Cost Study'!$B$32*OFFSET('Cost Study'!$B$7,'Operations Support'!$C31,'Operations Support'!$B31),0)</f>
        <v>0</v>
      </c>
      <c r="AB31" s="24">
        <f ca="1">AA31*'Cost Study'!$B$31</f>
        <v>0</v>
      </c>
      <c r="AC31" s="23">
        <f ca="1">Y31*'Cost Study'!$B$31</f>
        <v>0</v>
      </c>
      <c r="AD31" s="24">
        <f ca="1">AA31*'Cost Study'!$B$31</f>
        <v>0</v>
      </c>
      <c r="AE31" s="377">
        <f t="shared" ca="1" si="8"/>
        <v>0</v>
      </c>
      <c r="AF31" s="377">
        <f t="shared" ca="1" si="9"/>
        <v>0</v>
      </c>
      <c r="AH31" s="688">
        <f>IFERROR($H31/SUMIF($A:$A,$A31,$H:$H)*SUMIF(Summary!$A$110:$A$186,$A31,Summary!$P$110:$P$186),0)</f>
        <v>0</v>
      </c>
      <c r="AI31" s="689">
        <f t="shared" ca="1" si="11"/>
        <v>0</v>
      </c>
      <c r="AJ31" s="688">
        <f>IFERROR(H31/SUMIF(A:A,A31,H:H)*SUMIF(Summary!$A$110:$A$186,'Operations Support'!A31,Summary!$Q$110:$Q$186),0)</f>
        <v>0</v>
      </c>
      <c r="AK31" s="688">
        <f t="shared" ca="1" si="12"/>
        <v>0</v>
      </c>
      <c r="AM31" s="688">
        <f>IFERROR($H31/SUMIF($A:$A,$A31,$H:$H)*SUMIF(Summary!$A$230:$A$266,$A31,Summary!$P$230:$P$266),0)</f>
        <v>0</v>
      </c>
      <c r="AN31" s="688">
        <f>IFERROR($H31/SUMIF($A:$A,$A31,$H:$H)*(SUMIF(Summary!$A$230:$A$266,$A31,Summary!$L$230:$L$266)+SUMIF(Summary!$A$281:$A$317,$A31,Summary!$L$281:$L$317))-AM31,0)</f>
        <v>0</v>
      </c>
      <c r="AO31" s="688">
        <f>IFERROR($H31/SUMIF($A:$A,$A31,$H:$H)*SUMIF(Summary!$A$230:$A$266,$A31,Summary!$Q$230:$Q$266),0)</f>
        <v>0</v>
      </c>
      <c r="AP31" s="688">
        <f>IFERROR($H31/SUMIF($A:$A,$A31,$H:$H)*(SUMIF(Summary!$A$230:$A$266,$A31,Summary!$L$230:$L$266)+SUMIF(Summary!$A$281:$A$317,$A31,Summary!$L$281:$L$317))-AO31,0)</f>
        <v>0</v>
      </c>
      <c r="AQ31" s="306"/>
      <c r="AR31" s="688">
        <f t="shared" ca="1" si="13"/>
        <v>0</v>
      </c>
      <c r="AS31" s="688">
        <f t="shared" ca="1" si="14"/>
        <v>0</v>
      </c>
    </row>
    <row r="32" spans="1:45" x14ac:dyDescent="0.2">
      <c r="A32" s="423">
        <v>20</v>
      </c>
      <c r="B32" s="424">
        <v>2</v>
      </c>
      <c r="C32" s="425" t="s">
        <v>306</v>
      </c>
      <c r="D32" s="422">
        <f t="shared" si="0"/>
        <v>0</v>
      </c>
      <c r="E32" s="422">
        <f t="shared" si="1"/>
        <v>0</v>
      </c>
      <c r="F32" s="422">
        <f t="shared" si="2"/>
        <v>0</v>
      </c>
      <c r="G32" s="422">
        <f t="shared" si="3"/>
        <v>0</v>
      </c>
      <c r="H32" s="22">
        <f t="shared" si="10"/>
        <v>0</v>
      </c>
      <c r="I32" s="116">
        <v>0</v>
      </c>
      <c r="J32" s="116">
        <v>0</v>
      </c>
      <c r="K32" s="116">
        <v>0</v>
      </c>
      <c r="L32" s="116">
        <v>0</v>
      </c>
      <c r="M32" s="22">
        <f t="shared" si="4"/>
        <v>0</v>
      </c>
      <c r="N32" s="116">
        <v>0</v>
      </c>
      <c r="O32" s="116">
        <v>0</v>
      </c>
      <c r="P32" s="116">
        <v>0</v>
      </c>
      <c r="Q32" s="116">
        <v>0</v>
      </c>
      <c r="R32" s="22">
        <f t="shared" si="5"/>
        <v>0</v>
      </c>
      <c r="S32" s="116">
        <v>0</v>
      </c>
      <c r="T32" s="116">
        <v>0</v>
      </c>
      <c r="U32" s="116">
        <v>0</v>
      </c>
      <c r="V32" s="116">
        <v>0</v>
      </c>
      <c r="W32" s="22">
        <f t="shared" si="6"/>
        <v>0</v>
      </c>
      <c r="X32" s="22">
        <f t="shared" si="7"/>
        <v>0</v>
      </c>
      <c r="Y32" s="22">
        <f ca="1">OFFSET('Cost Study'!$B$7,'Operations Support'!$C32,'Operations Support'!$B32)*$H32</f>
        <v>0</v>
      </c>
      <c r="Z32" s="23">
        <f ca="1">Y32*'Cost Study'!$B$31</f>
        <v>0</v>
      </c>
      <c r="AA32" s="23">
        <f ca="1">IF(A32=10298,1.51,1)*IF($B32&lt;3,$D32*'Cost Study'!$B$32*OFFSET('Cost Study'!$B$7,'Operations Support'!$C32,'Operations Support'!$B32),0)</f>
        <v>0</v>
      </c>
      <c r="AB32" s="24">
        <f ca="1">AA32*'Cost Study'!$B$31</f>
        <v>0</v>
      </c>
      <c r="AC32" s="23">
        <f ca="1">Y32*'Cost Study'!$B$31</f>
        <v>0</v>
      </c>
      <c r="AD32" s="24">
        <f ca="1">AA32*'Cost Study'!$B$31</f>
        <v>0</v>
      </c>
      <c r="AE32" s="377">
        <f t="shared" ca="1" si="8"/>
        <v>0</v>
      </c>
      <c r="AF32" s="377">
        <f t="shared" ca="1" si="9"/>
        <v>0</v>
      </c>
      <c r="AH32" s="688">
        <f>IFERROR($H32/SUMIF($A:$A,$A32,$H:$H)*SUMIF(Summary!$A$110:$A$186,$A32,Summary!$P$110:$P$186),0)</f>
        <v>0</v>
      </c>
      <c r="AI32" s="689">
        <f t="shared" ca="1" si="11"/>
        <v>0</v>
      </c>
      <c r="AJ32" s="688">
        <f>IFERROR(H32/SUMIF(A:A,A32,H:H)*SUMIF(Summary!$A$110:$A$186,'Operations Support'!A32,Summary!$Q$110:$Q$186),0)</f>
        <v>0</v>
      </c>
      <c r="AK32" s="688">
        <f t="shared" ca="1" si="12"/>
        <v>0</v>
      </c>
      <c r="AM32" s="688">
        <f>IFERROR($H32/SUMIF($A:$A,$A32,$H:$H)*SUMIF(Summary!$A$230:$A$266,$A32,Summary!$P$230:$P$266),0)</f>
        <v>0</v>
      </c>
      <c r="AN32" s="688">
        <f>IFERROR($H32/SUMIF($A:$A,$A32,$H:$H)*(SUMIF(Summary!$A$230:$A$266,$A32,Summary!$L$230:$L$266)+SUMIF(Summary!$A$281:$A$317,$A32,Summary!$L$281:$L$317))-AM32,0)</f>
        <v>0</v>
      </c>
      <c r="AO32" s="688">
        <f>IFERROR($H32/SUMIF($A:$A,$A32,$H:$H)*SUMIF(Summary!$A$230:$A$266,$A32,Summary!$Q$230:$Q$266),0)</f>
        <v>0</v>
      </c>
      <c r="AP32" s="688">
        <f>IFERROR($H32/SUMIF($A:$A,$A32,$H:$H)*(SUMIF(Summary!$A$230:$A$266,$A32,Summary!$L$230:$L$266)+SUMIF(Summary!$A$281:$A$317,$A32,Summary!$L$281:$L$317))-AO32,0)</f>
        <v>0</v>
      </c>
      <c r="AQ32" s="306"/>
      <c r="AR32" s="688">
        <f t="shared" ca="1" si="13"/>
        <v>0</v>
      </c>
      <c r="AS32" s="688">
        <f t="shared" ca="1" si="14"/>
        <v>0</v>
      </c>
    </row>
    <row r="33" spans="1:45" x14ac:dyDescent="0.2">
      <c r="A33" s="423">
        <v>20</v>
      </c>
      <c r="B33" s="424">
        <v>2</v>
      </c>
      <c r="C33" s="425" t="s">
        <v>307</v>
      </c>
      <c r="D33" s="422">
        <f t="shared" si="0"/>
        <v>0</v>
      </c>
      <c r="E33" s="422">
        <f t="shared" si="1"/>
        <v>0</v>
      </c>
      <c r="F33" s="422">
        <f t="shared" si="2"/>
        <v>0</v>
      </c>
      <c r="G33" s="422">
        <f t="shared" si="3"/>
        <v>0</v>
      </c>
      <c r="H33" s="22">
        <f t="shared" si="10"/>
        <v>0</v>
      </c>
      <c r="I33" s="116">
        <v>0</v>
      </c>
      <c r="J33" s="116">
        <v>0</v>
      </c>
      <c r="K33" s="116">
        <v>0</v>
      </c>
      <c r="L33" s="116">
        <v>0</v>
      </c>
      <c r="M33" s="22">
        <f t="shared" si="4"/>
        <v>0</v>
      </c>
      <c r="N33" s="116">
        <v>0</v>
      </c>
      <c r="O33" s="116">
        <v>0</v>
      </c>
      <c r="P33" s="116">
        <v>0</v>
      </c>
      <c r="Q33" s="116">
        <v>0</v>
      </c>
      <c r="R33" s="22">
        <f t="shared" si="5"/>
        <v>0</v>
      </c>
      <c r="S33" s="116">
        <v>0</v>
      </c>
      <c r="T33" s="116">
        <v>0</v>
      </c>
      <c r="U33" s="116">
        <v>0</v>
      </c>
      <c r="V33" s="116">
        <v>0</v>
      </c>
      <c r="W33" s="22">
        <f t="shared" si="6"/>
        <v>0</v>
      </c>
      <c r="X33" s="22">
        <f t="shared" si="7"/>
        <v>0</v>
      </c>
      <c r="Y33" s="22">
        <f ca="1">OFFSET('Cost Study'!$B$7,'Operations Support'!$C33,'Operations Support'!$B33)*$H33</f>
        <v>0</v>
      </c>
      <c r="Z33" s="23">
        <f ca="1">Y33*'Cost Study'!$B$31</f>
        <v>0</v>
      </c>
      <c r="AA33" s="23">
        <f ca="1">IF(A33=10298,1.51,1)*IF($B33&lt;3,$D33*'Cost Study'!$B$32*OFFSET('Cost Study'!$B$7,'Operations Support'!$C33,'Operations Support'!$B33),0)</f>
        <v>0</v>
      </c>
      <c r="AB33" s="24">
        <f ca="1">AA33*'Cost Study'!$B$31</f>
        <v>0</v>
      </c>
      <c r="AC33" s="23">
        <f ca="1">Y33*'Cost Study'!$B$31</f>
        <v>0</v>
      </c>
      <c r="AD33" s="24">
        <f ca="1">AA33*'Cost Study'!$B$31</f>
        <v>0</v>
      </c>
      <c r="AE33" s="377">
        <f t="shared" ca="1" si="8"/>
        <v>0</v>
      </c>
      <c r="AF33" s="377">
        <f t="shared" ca="1" si="9"/>
        <v>0</v>
      </c>
      <c r="AH33" s="688">
        <f>IFERROR($H33/SUMIF($A:$A,$A33,$H:$H)*SUMIF(Summary!$A$110:$A$186,$A33,Summary!$P$110:$P$186),0)</f>
        <v>0</v>
      </c>
      <c r="AI33" s="689">
        <f t="shared" ca="1" si="11"/>
        <v>0</v>
      </c>
      <c r="AJ33" s="688">
        <f>IFERROR(H33/SUMIF(A:A,A33,H:H)*SUMIF(Summary!$A$110:$A$186,'Operations Support'!A33,Summary!$Q$110:$Q$186),0)</f>
        <v>0</v>
      </c>
      <c r="AK33" s="688">
        <f t="shared" ca="1" si="12"/>
        <v>0</v>
      </c>
      <c r="AM33" s="688">
        <f>IFERROR($H33/SUMIF($A:$A,$A33,$H:$H)*SUMIF(Summary!$A$230:$A$266,$A33,Summary!$P$230:$P$266),0)</f>
        <v>0</v>
      </c>
      <c r="AN33" s="688">
        <f>IFERROR($H33/SUMIF($A:$A,$A33,$H:$H)*(SUMIF(Summary!$A$230:$A$266,$A33,Summary!$L$230:$L$266)+SUMIF(Summary!$A$281:$A$317,$A33,Summary!$L$281:$L$317))-AM33,0)</f>
        <v>0</v>
      </c>
      <c r="AO33" s="688">
        <f>IFERROR($H33/SUMIF($A:$A,$A33,$H:$H)*SUMIF(Summary!$A$230:$A$266,$A33,Summary!$Q$230:$Q$266),0)</f>
        <v>0</v>
      </c>
      <c r="AP33" s="688">
        <f>IFERROR($H33/SUMIF($A:$A,$A33,$H:$H)*(SUMIF(Summary!$A$230:$A$266,$A33,Summary!$L$230:$L$266)+SUMIF(Summary!$A$281:$A$317,$A33,Summary!$L$281:$L$317))-AO33,0)</f>
        <v>0</v>
      </c>
      <c r="AQ33" s="306"/>
      <c r="AR33" s="688">
        <f t="shared" ca="1" si="13"/>
        <v>0</v>
      </c>
      <c r="AS33" s="688">
        <f t="shared" ca="1" si="14"/>
        <v>0</v>
      </c>
    </row>
    <row r="34" spans="1:45" x14ac:dyDescent="0.2">
      <c r="A34" s="423">
        <v>20</v>
      </c>
      <c r="B34" s="424">
        <v>2</v>
      </c>
      <c r="C34" s="425" t="s">
        <v>308</v>
      </c>
      <c r="D34" s="422">
        <f t="shared" si="0"/>
        <v>0</v>
      </c>
      <c r="E34" s="422">
        <f t="shared" si="1"/>
        <v>0</v>
      </c>
      <c r="F34" s="422">
        <f t="shared" si="2"/>
        <v>0</v>
      </c>
      <c r="G34" s="422">
        <f t="shared" si="3"/>
        <v>0</v>
      </c>
      <c r="H34" s="22">
        <f t="shared" si="10"/>
        <v>0</v>
      </c>
      <c r="I34" s="116">
        <v>0</v>
      </c>
      <c r="J34" s="116">
        <v>0</v>
      </c>
      <c r="K34" s="116">
        <v>0</v>
      </c>
      <c r="L34" s="116">
        <v>0</v>
      </c>
      <c r="M34" s="22">
        <f t="shared" si="4"/>
        <v>0</v>
      </c>
      <c r="N34" s="116">
        <v>0</v>
      </c>
      <c r="O34" s="116">
        <v>0</v>
      </c>
      <c r="P34" s="116">
        <v>0</v>
      </c>
      <c r="Q34" s="116">
        <v>0</v>
      </c>
      <c r="R34" s="22">
        <f t="shared" si="5"/>
        <v>0</v>
      </c>
      <c r="S34" s="116">
        <v>0</v>
      </c>
      <c r="T34" s="116">
        <v>0</v>
      </c>
      <c r="U34" s="116">
        <v>0</v>
      </c>
      <c r="V34" s="116">
        <v>0</v>
      </c>
      <c r="W34" s="22">
        <f t="shared" si="6"/>
        <v>0</v>
      </c>
      <c r="X34" s="22">
        <f t="shared" si="7"/>
        <v>0</v>
      </c>
      <c r="Y34" s="22">
        <f ca="1">OFFSET('Cost Study'!$B$7,'Operations Support'!$C34,'Operations Support'!$B34)*$H34</f>
        <v>0</v>
      </c>
      <c r="Z34" s="23">
        <f ca="1">Y34*'Cost Study'!$B$31</f>
        <v>0</v>
      </c>
      <c r="AA34" s="23">
        <f ca="1">IF(A34=10298,1.51,1)*IF($B34&lt;3,$D34*'Cost Study'!$B$32*OFFSET('Cost Study'!$B$7,'Operations Support'!$C34,'Operations Support'!$B34),0)</f>
        <v>0</v>
      </c>
      <c r="AB34" s="24">
        <f ca="1">AA34*'Cost Study'!$B$31</f>
        <v>0</v>
      </c>
      <c r="AC34" s="23">
        <f ca="1">Y34*'Cost Study'!$B$31</f>
        <v>0</v>
      </c>
      <c r="AD34" s="24">
        <f ca="1">AA34*'Cost Study'!$B$31</f>
        <v>0</v>
      </c>
      <c r="AE34" s="377">
        <f t="shared" ca="1" si="8"/>
        <v>0</v>
      </c>
      <c r="AF34" s="377">
        <f t="shared" ca="1" si="9"/>
        <v>0</v>
      </c>
      <c r="AH34" s="688">
        <f>IFERROR($H34/SUMIF($A:$A,$A34,$H:$H)*SUMIF(Summary!$A$110:$A$186,$A34,Summary!$P$110:$P$186),0)</f>
        <v>0</v>
      </c>
      <c r="AI34" s="689">
        <f t="shared" ca="1" si="11"/>
        <v>0</v>
      </c>
      <c r="AJ34" s="688">
        <f>IFERROR(H34/SUMIF(A:A,A34,H:H)*SUMIF(Summary!$A$110:$A$186,'Operations Support'!A34,Summary!$Q$110:$Q$186),0)</f>
        <v>0</v>
      </c>
      <c r="AK34" s="688">
        <f t="shared" ca="1" si="12"/>
        <v>0</v>
      </c>
      <c r="AM34" s="688">
        <f>IFERROR($H34/SUMIF($A:$A,$A34,$H:$H)*SUMIF(Summary!$A$230:$A$266,$A34,Summary!$P$230:$P$266),0)</f>
        <v>0</v>
      </c>
      <c r="AN34" s="688">
        <f>IFERROR($H34/SUMIF($A:$A,$A34,$H:$H)*(SUMIF(Summary!$A$230:$A$266,$A34,Summary!$L$230:$L$266)+SUMIF(Summary!$A$281:$A$317,$A34,Summary!$L$281:$L$317))-AM34,0)</f>
        <v>0</v>
      </c>
      <c r="AO34" s="688">
        <f>IFERROR($H34/SUMIF($A:$A,$A34,$H:$H)*SUMIF(Summary!$A$230:$A$266,$A34,Summary!$Q$230:$Q$266),0)</f>
        <v>0</v>
      </c>
      <c r="AP34" s="688">
        <f>IFERROR($H34/SUMIF($A:$A,$A34,$H:$H)*(SUMIF(Summary!$A$230:$A$266,$A34,Summary!$L$230:$L$266)+SUMIF(Summary!$A$281:$A$317,$A34,Summary!$L$281:$L$317))-AO34,0)</f>
        <v>0</v>
      </c>
      <c r="AQ34" s="306"/>
      <c r="AR34" s="688">
        <f t="shared" ca="1" si="13"/>
        <v>0</v>
      </c>
      <c r="AS34" s="688">
        <f t="shared" ca="1" si="14"/>
        <v>0</v>
      </c>
    </row>
    <row r="35" spans="1:45" x14ac:dyDescent="0.2">
      <c r="A35" s="423">
        <v>20</v>
      </c>
      <c r="B35" s="424">
        <v>2</v>
      </c>
      <c r="C35" s="425" t="s">
        <v>309</v>
      </c>
      <c r="D35" s="422">
        <f t="shared" si="0"/>
        <v>0</v>
      </c>
      <c r="E35" s="422">
        <f t="shared" si="1"/>
        <v>0</v>
      </c>
      <c r="F35" s="422">
        <f t="shared" si="2"/>
        <v>0</v>
      </c>
      <c r="G35" s="422">
        <f t="shared" si="3"/>
        <v>0</v>
      </c>
      <c r="H35" s="22">
        <f t="shared" si="10"/>
        <v>0</v>
      </c>
      <c r="I35" s="116">
        <v>0</v>
      </c>
      <c r="J35" s="116">
        <v>0</v>
      </c>
      <c r="K35" s="116">
        <v>0</v>
      </c>
      <c r="L35" s="116">
        <v>0</v>
      </c>
      <c r="M35" s="22">
        <f t="shared" si="4"/>
        <v>0</v>
      </c>
      <c r="N35" s="116">
        <v>0</v>
      </c>
      <c r="O35" s="116">
        <v>0</v>
      </c>
      <c r="P35" s="116">
        <v>0</v>
      </c>
      <c r="Q35" s="116">
        <v>0</v>
      </c>
      <c r="R35" s="22">
        <f t="shared" si="5"/>
        <v>0</v>
      </c>
      <c r="S35" s="116">
        <v>0</v>
      </c>
      <c r="T35" s="116">
        <v>0</v>
      </c>
      <c r="U35" s="116">
        <v>0</v>
      </c>
      <c r="V35" s="116">
        <v>0</v>
      </c>
      <c r="W35" s="22">
        <f t="shared" si="6"/>
        <v>0</v>
      </c>
      <c r="X35" s="22">
        <f t="shared" si="7"/>
        <v>0</v>
      </c>
      <c r="Y35" s="22">
        <f ca="1">OFFSET('Cost Study'!$B$7,'Operations Support'!$C35,'Operations Support'!$B35)*$H35</f>
        <v>0</v>
      </c>
      <c r="Z35" s="23">
        <f ca="1">Y35*'Cost Study'!$B$31</f>
        <v>0</v>
      </c>
      <c r="AA35" s="23">
        <f ca="1">IF(A35=10298,1.51,1)*IF($B35&lt;3,$D35*'Cost Study'!$B$32*OFFSET('Cost Study'!$B$7,'Operations Support'!$C35,'Operations Support'!$B35),0)</f>
        <v>0</v>
      </c>
      <c r="AB35" s="24">
        <f ca="1">AA35*'Cost Study'!$B$31</f>
        <v>0</v>
      </c>
      <c r="AC35" s="23">
        <f ca="1">Y35*'Cost Study'!$B$31</f>
        <v>0</v>
      </c>
      <c r="AD35" s="24">
        <f ca="1">AA35*'Cost Study'!$B$31</f>
        <v>0</v>
      </c>
      <c r="AE35" s="377">
        <f t="shared" ca="1" si="8"/>
        <v>0</v>
      </c>
      <c r="AF35" s="377">
        <f t="shared" ca="1" si="9"/>
        <v>0</v>
      </c>
      <c r="AH35" s="688">
        <f>IFERROR($H35/SUMIF($A:$A,$A35,$H:$H)*SUMIF(Summary!$A$110:$A$186,$A35,Summary!$P$110:$P$186),0)</f>
        <v>0</v>
      </c>
      <c r="AI35" s="689">
        <f t="shared" ca="1" si="11"/>
        <v>0</v>
      </c>
      <c r="AJ35" s="688">
        <f>IFERROR(H35/SUMIF(A:A,A35,H:H)*SUMIF(Summary!$A$110:$A$186,'Operations Support'!A35,Summary!$Q$110:$Q$186),0)</f>
        <v>0</v>
      </c>
      <c r="AK35" s="688">
        <f t="shared" ca="1" si="12"/>
        <v>0</v>
      </c>
      <c r="AM35" s="688">
        <f>IFERROR($H35/SUMIF($A:$A,$A35,$H:$H)*SUMIF(Summary!$A$230:$A$266,$A35,Summary!$P$230:$P$266),0)</f>
        <v>0</v>
      </c>
      <c r="AN35" s="688">
        <f>IFERROR($H35/SUMIF($A:$A,$A35,$H:$H)*(SUMIF(Summary!$A$230:$A$266,$A35,Summary!$L$230:$L$266)+SUMIF(Summary!$A$281:$A$317,$A35,Summary!$L$281:$L$317))-AM35,0)</f>
        <v>0</v>
      </c>
      <c r="AO35" s="688">
        <f>IFERROR($H35/SUMIF($A:$A,$A35,$H:$H)*SUMIF(Summary!$A$230:$A$266,$A35,Summary!$Q$230:$Q$266),0)</f>
        <v>0</v>
      </c>
      <c r="AP35" s="688">
        <f>IFERROR($H35/SUMIF($A:$A,$A35,$H:$H)*(SUMIF(Summary!$A$230:$A$266,$A35,Summary!$L$230:$L$266)+SUMIF(Summary!$A$281:$A$317,$A35,Summary!$L$281:$L$317))-AO35,0)</f>
        <v>0</v>
      </c>
      <c r="AQ35" s="306"/>
      <c r="AR35" s="688">
        <f t="shared" ca="1" si="13"/>
        <v>0</v>
      </c>
      <c r="AS35" s="688">
        <f t="shared" ca="1" si="14"/>
        <v>0</v>
      </c>
    </row>
    <row r="36" spans="1:45" x14ac:dyDescent="0.2">
      <c r="A36" s="423">
        <v>20</v>
      </c>
      <c r="B36" s="424">
        <v>2</v>
      </c>
      <c r="C36" s="425" t="s">
        <v>310</v>
      </c>
      <c r="D36" s="422">
        <f t="shared" si="0"/>
        <v>0</v>
      </c>
      <c r="E36" s="422">
        <f t="shared" si="1"/>
        <v>0</v>
      </c>
      <c r="F36" s="422">
        <f t="shared" si="2"/>
        <v>0</v>
      </c>
      <c r="G36" s="422">
        <f t="shared" si="3"/>
        <v>0</v>
      </c>
      <c r="H36" s="22">
        <f t="shared" si="10"/>
        <v>0</v>
      </c>
      <c r="I36" s="116">
        <v>0</v>
      </c>
      <c r="J36" s="116">
        <v>0</v>
      </c>
      <c r="K36" s="116">
        <v>0</v>
      </c>
      <c r="L36" s="116">
        <v>0</v>
      </c>
      <c r="M36" s="22">
        <f t="shared" si="4"/>
        <v>0</v>
      </c>
      <c r="N36" s="116">
        <v>0</v>
      </c>
      <c r="O36" s="116">
        <v>0</v>
      </c>
      <c r="P36" s="116">
        <v>0</v>
      </c>
      <c r="Q36" s="116">
        <v>0</v>
      </c>
      <c r="R36" s="22">
        <f t="shared" si="5"/>
        <v>0</v>
      </c>
      <c r="S36" s="116">
        <v>0</v>
      </c>
      <c r="T36" s="116">
        <v>0</v>
      </c>
      <c r="U36" s="116">
        <v>0</v>
      </c>
      <c r="V36" s="116">
        <v>0</v>
      </c>
      <c r="W36" s="22">
        <f t="shared" si="6"/>
        <v>0</v>
      </c>
      <c r="X36" s="22">
        <f t="shared" si="7"/>
        <v>0</v>
      </c>
      <c r="Y36" s="22">
        <f ca="1">OFFSET('Cost Study'!$B$7,'Operations Support'!$C36,'Operations Support'!$B36)*$H36</f>
        <v>0</v>
      </c>
      <c r="Z36" s="23">
        <f ca="1">Y36*'Cost Study'!$B$31</f>
        <v>0</v>
      </c>
      <c r="AA36" s="23">
        <f ca="1">IF(A36=10298,1.51,1)*IF($B36&lt;3,$D36*'Cost Study'!$B$32*OFFSET('Cost Study'!$B$7,'Operations Support'!$C36,'Operations Support'!$B36),0)</f>
        <v>0</v>
      </c>
      <c r="AB36" s="24">
        <f ca="1">AA36*'Cost Study'!$B$31</f>
        <v>0</v>
      </c>
      <c r="AC36" s="23">
        <f ca="1">Y36*'Cost Study'!$B$31</f>
        <v>0</v>
      </c>
      <c r="AD36" s="24">
        <f ca="1">AA36*'Cost Study'!$B$31</f>
        <v>0</v>
      </c>
      <c r="AE36" s="377">
        <f t="shared" ca="1" si="8"/>
        <v>0</v>
      </c>
      <c r="AF36" s="377">
        <f t="shared" ca="1" si="9"/>
        <v>0</v>
      </c>
      <c r="AH36" s="688">
        <f>IFERROR($H36/SUMIF($A:$A,$A36,$H:$H)*SUMIF(Summary!$A$110:$A$186,$A36,Summary!$P$110:$P$186),0)</f>
        <v>0</v>
      </c>
      <c r="AI36" s="689">
        <f t="shared" ca="1" si="11"/>
        <v>0</v>
      </c>
      <c r="AJ36" s="688">
        <f>IFERROR(H36/SUMIF(A:A,A36,H:H)*SUMIF(Summary!$A$110:$A$186,'Operations Support'!A36,Summary!$Q$110:$Q$186),0)</f>
        <v>0</v>
      </c>
      <c r="AK36" s="688">
        <f t="shared" ca="1" si="12"/>
        <v>0</v>
      </c>
      <c r="AM36" s="688">
        <f>IFERROR($H36/SUMIF($A:$A,$A36,$H:$H)*SUMIF(Summary!$A$230:$A$266,$A36,Summary!$P$230:$P$266),0)</f>
        <v>0</v>
      </c>
      <c r="AN36" s="688">
        <f>IFERROR($H36/SUMIF($A:$A,$A36,$H:$H)*(SUMIF(Summary!$A$230:$A$266,$A36,Summary!$L$230:$L$266)+SUMIF(Summary!$A$281:$A$317,$A36,Summary!$L$281:$L$317))-AM36,0)</f>
        <v>0</v>
      </c>
      <c r="AO36" s="688">
        <f>IFERROR($H36/SUMIF($A:$A,$A36,$H:$H)*SUMIF(Summary!$A$230:$A$266,$A36,Summary!$Q$230:$Q$266),0)</f>
        <v>0</v>
      </c>
      <c r="AP36" s="688">
        <f>IFERROR($H36/SUMIF($A:$A,$A36,$H:$H)*(SUMIF(Summary!$A$230:$A$266,$A36,Summary!$L$230:$L$266)+SUMIF(Summary!$A$281:$A$317,$A36,Summary!$L$281:$L$317))-AO36,0)</f>
        <v>0</v>
      </c>
      <c r="AQ36" s="306"/>
      <c r="AR36" s="688">
        <f t="shared" ca="1" si="13"/>
        <v>0</v>
      </c>
      <c r="AS36" s="688">
        <f t="shared" ca="1" si="14"/>
        <v>0</v>
      </c>
    </row>
    <row r="37" spans="1:45" x14ac:dyDescent="0.2">
      <c r="A37" s="423">
        <v>20</v>
      </c>
      <c r="B37" s="424">
        <v>2</v>
      </c>
      <c r="C37" s="425" t="s">
        <v>311</v>
      </c>
      <c r="D37" s="422">
        <f t="shared" si="0"/>
        <v>0</v>
      </c>
      <c r="E37" s="422">
        <f t="shared" si="1"/>
        <v>0</v>
      </c>
      <c r="F37" s="422">
        <f t="shared" si="2"/>
        <v>0</v>
      </c>
      <c r="G37" s="422">
        <f t="shared" si="3"/>
        <v>0</v>
      </c>
      <c r="H37" s="22">
        <f t="shared" si="10"/>
        <v>0</v>
      </c>
      <c r="I37" s="116">
        <v>0</v>
      </c>
      <c r="J37" s="116">
        <v>0</v>
      </c>
      <c r="K37" s="116">
        <v>0</v>
      </c>
      <c r="L37" s="116">
        <v>0</v>
      </c>
      <c r="M37" s="22">
        <f t="shared" si="4"/>
        <v>0</v>
      </c>
      <c r="N37" s="116">
        <v>0</v>
      </c>
      <c r="O37" s="116">
        <v>0</v>
      </c>
      <c r="P37" s="116">
        <v>0</v>
      </c>
      <c r="Q37" s="116">
        <v>0</v>
      </c>
      <c r="R37" s="22">
        <f t="shared" si="5"/>
        <v>0</v>
      </c>
      <c r="S37" s="116">
        <v>0</v>
      </c>
      <c r="T37" s="116">
        <v>0</v>
      </c>
      <c r="U37" s="116">
        <v>0</v>
      </c>
      <c r="V37" s="116">
        <v>0</v>
      </c>
      <c r="W37" s="22">
        <f t="shared" si="6"/>
        <v>0</v>
      </c>
      <c r="X37" s="22">
        <f t="shared" si="7"/>
        <v>0</v>
      </c>
      <c r="Y37" s="22">
        <f ca="1">OFFSET('Cost Study'!$B$7,'Operations Support'!$C37,'Operations Support'!$B37)*$H37</f>
        <v>0</v>
      </c>
      <c r="Z37" s="23">
        <f ca="1">Y37*'Cost Study'!$B$31</f>
        <v>0</v>
      </c>
      <c r="AA37" s="23">
        <f ca="1">IF(A37=10298,1.51,1)*IF($B37&lt;3,$D37*'Cost Study'!$B$32*OFFSET('Cost Study'!$B$7,'Operations Support'!$C37,'Operations Support'!$B37),0)</f>
        <v>0</v>
      </c>
      <c r="AB37" s="24">
        <f ca="1">AA37*'Cost Study'!$B$31</f>
        <v>0</v>
      </c>
      <c r="AC37" s="23">
        <f ca="1">Y37*'Cost Study'!$B$31</f>
        <v>0</v>
      </c>
      <c r="AD37" s="24">
        <f ca="1">AA37*'Cost Study'!$B$31</f>
        <v>0</v>
      </c>
      <c r="AE37" s="377">
        <f t="shared" ca="1" si="8"/>
        <v>0</v>
      </c>
      <c r="AF37" s="377">
        <f t="shared" ca="1" si="9"/>
        <v>0</v>
      </c>
      <c r="AH37" s="688">
        <f>IFERROR($H37/SUMIF($A:$A,$A37,$H:$H)*SUMIF(Summary!$A$110:$A$186,$A37,Summary!$P$110:$P$186),0)</f>
        <v>0</v>
      </c>
      <c r="AI37" s="689">
        <f t="shared" ca="1" si="11"/>
        <v>0</v>
      </c>
      <c r="AJ37" s="688">
        <f>IFERROR(H37/SUMIF(A:A,A37,H:H)*SUMIF(Summary!$A$110:$A$186,'Operations Support'!A37,Summary!$Q$110:$Q$186),0)</f>
        <v>0</v>
      </c>
      <c r="AK37" s="688">
        <f t="shared" ca="1" si="12"/>
        <v>0</v>
      </c>
      <c r="AM37" s="688">
        <f>IFERROR($H37/SUMIF($A:$A,$A37,$H:$H)*SUMIF(Summary!$A$230:$A$266,$A37,Summary!$P$230:$P$266),0)</f>
        <v>0</v>
      </c>
      <c r="AN37" s="688">
        <f>IFERROR($H37/SUMIF($A:$A,$A37,$H:$H)*(SUMIF(Summary!$A$230:$A$266,$A37,Summary!$L$230:$L$266)+SUMIF(Summary!$A$281:$A$317,$A37,Summary!$L$281:$L$317))-AM37,0)</f>
        <v>0</v>
      </c>
      <c r="AO37" s="688">
        <f>IFERROR($H37/SUMIF($A:$A,$A37,$H:$H)*SUMIF(Summary!$A$230:$A$266,$A37,Summary!$Q$230:$Q$266),0)</f>
        <v>0</v>
      </c>
      <c r="AP37" s="688">
        <f>IFERROR($H37/SUMIF($A:$A,$A37,$H:$H)*(SUMIF(Summary!$A$230:$A$266,$A37,Summary!$L$230:$L$266)+SUMIF(Summary!$A$281:$A$317,$A37,Summary!$L$281:$L$317))-AO37,0)</f>
        <v>0</v>
      </c>
      <c r="AQ37" s="306"/>
      <c r="AR37" s="688">
        <f t="shared" ca="1" si="13"/>
        <v>0</v>
      </c>
      <c r="AS37" s="688">
        <f t="shared" ca="1" si="14"/>
        <v>0</v>
      </c>
    </row>
    <row r="38" spans="1:45" x14ac:dyDescent="0.2">
      <c r="A38" s="423">
        <v>20</v>
      </c>
      <c r="B38" s="424">
        <v>2</v>
      </c>
      <c r="C38" s="425" t="s">
        <v>312</v>
      </c>
      <c r="D38" s="422">
        <f t="shared" si="0"/>
        <v>0</v>
      </c>
      <c r="E38" s="422">
        <f t="shared" si="1"/>
        <v>0</v>
      </c>
      <c r="F38" s="422">
        <f t="shared" si="2"/>
        <v>0</v>
      </c>
      <c r="G38" s="422">
        <f t="shared" si="3"/>
        <v>0</v>
      </c>
      <c r="H38" s="22">
        <f t="shared" si="10"/>
        <v>0</v>
      </c>
      <c r="I38" s="116">
        <v>0</v>
      </c>
      <c r="J38" s="116">
        <v>0</v>
      </c>
      <c r="K38" s="116">
        <v>0</v>
      </c>
      <c r="L38" s="116">
        <v>0</v>
      </c>
      <c r="M38" s="22">
        <f t="shared" si="4"/>
        <v>0</v>
      </c>
      <c r="N38" s="116">
        <v>0</v>
      </c>
      <c r="O38" s="116">
        <v>0</v>
      </c>
      <c r="P38" s="116">
        <v>0</v>
      </c>
      <c r="Q38" s="116">
        <v>0</v>
      </c>
      <c r="R38" s="22">
        <f t="shared" si="5"/>
        <v>0</v>
      </c>
      <c r="S38" s="116">
        <v>0</v>
      </c>
      <c r="T38" s="116">
        <v>0</v>
      </c>
      <c r="U38" s="116">
        <v>0</v>
      </c>
      <c r="V38" s="116">
        <v>0</v>
      </c>
      <c r="W38" s="22">
        <f t="shared" si="6"/>
        <v>0</v>
      </c>
      <c r="X38" s="22">
        <f t="shared" si="7"/>
        <v>0</v>
      </c>
      <c r="Y38" s="22">
        <f ca="1">OFFSET('Cost Study'!$B$7,'Operations Support'!$C38,'Operations Support'!$B38)*$H38</f>
        <v>0</v>
      </c>
      <c r="Z38" s="23">
        <f ca="1">Y38*'Cost Study'!$B$31</f>
        <v>0</v>
      </c>
      <c r="AA38" s="23">
        <f ca="1">IF(A38=10298,1.51,1)*IF($B38&lt;3,$D38*'Cost Study'!$B$32*OFFSET('Cost Study'!$B$7,'Operations Support'!$C38,'Operations Support'!$B38),0)</f>
        <v>0</v>
      </c>
      <c r="AB38" s="24">
        <f ca="1">AA38*'Cost Study'!$B$31</f>
        <v>0</v>
      </c>
      <c r="AC38" s="23">
        <f ca="1">Y38*'Cost Study'!$B$31</f>
        <v>0</v>
      </c>
      <c r="AD38" s="24">
        <f ca="1">AA38*'Cost Study'!$B$31</f>
        <v>0</v>
      </c>
      <c r="AE38" s="377">
        <f t="shared" ca="1" si="8"/>
        <v>0</v>
      </c>
      <c r="AF38" s="377">
        <f t="shared" ca="1" si="9"/>
        <v>0</v>
      </c>
      <c r="AH38" s="688">
        <f>IFERROR($H38/SUMIF($A:$A,$A38,$H:$H)*SUMIF(Summary!$A$110:$A$186,$A38,Summary!$P$110:$P$186),0)</f>
        <v>0</v>
      </c>
      <c r="AI38" s="689">
        <f t="shared" ca="1" si="11"/>
        <v>0</v>
      </c>
      <c r="AJ38" s="688">
        <f>IFERROR(H38/SUMIF(A:A,A38,H:H)*SUMIF(Summary!$A$110:$A$186,'Operations Support'!A38,Summary!$Q$110:$Q$186),0)</f>
        <v>0</v>
      </c>
      <c r="AK38" s="688">
        <f t="shared" ca="1" si="12"/>
        <v>0</v>
      </c>
      <c r="AM38" s="688">
        <f>IFERROR($H38/SUMIF($A:$A,$A38,$H:$H)*SUMIF(Summary!$A$230:$A$266,$A38,Summary!$P$230:$P$266),0)</f>
        <v>0</v>
      </c>
      <c r="AN38" s="688">
        <f>IFERROR($H38/SUMIF($A:$A,$A38,$H:$H)*(SUMIF(Summary!$A$230:$A$266,$A38,Summary!$L$230:$L$266)+SUMIF(Summary!$A$281:$A$317,$A38,Summary!$L$281:$L$317))-AM38,0)</f>
        <v>0</v>
      </c>
      <c r="AO38" s="688">
        <f>IFERROR($H38/SUMIF($A:$A,$A38,$H:$H)*SUMIF(Summary!$A$230:$A$266,$A38,Summary!$Q$230:$Q$266),0)</f>
        <v>0</v>
      </c>
      <c r="AP38" s="688">
        <f>IFERROR($H38/SUMIF($A:$A,$A38,$H:$H)*(SUMIF(Summary!$A$230:$A$266,$A38,Summary!$L$230:$L$266)+SUMIF(Summary!$A$281:$A$317,$A38,Summary!$L$281:$L$317))-AO38,0)</f>
        <v>0</v>
      </c>
      <c r="AQ38" s="306"/>
      <c r="AR38" s="688">
        <f t="shared" ca="1" si="13"/>
        <v>0</v>
      </c>
      <c r="AS38" s="688">
        <f t="shared" ca="1" si="14"/>
        <v>0</v>
      </c>
    </row>
    <row r="39" spans="1:45" x14ac:dyDescent="0.2">
      <c r="A39" s="423">
        <v>20</v>
      </c>
      <c r="B39" s="424">
        <v>2</v>
      </c>
      <c r="C39" s="425" t="s">
        <v>313</v>
      </c>
      <c r="D39" s="422">
        <f t="shared" si="0"/>
        <v>0</v>
      </c>
      <c r="E39" s="422">
        <f t="shared" si="1"/>
        <v>0</v>
      </c>
      <c r="F39" s="422">
        <f t="shared" si="2"/>
        <v>0</v>
      </c>
      <c r="G39" s="422">
        <f t="shared" si="3"/>
        <v>0</v>
      </c>
      <c r="H39" s="22">
        <f t="shared" si="10"/>
        <v>0</v>
      </c>
      <c r="I39" s="116">
        <v>0</v>
      </c>
      <c r="J39" s="116">
        <v>0</v>
      </c>
      <c r="K39" s="116">
        <v>0</v>
      </c>
      <c r="L39" s="116">
        <v>0</v>
      </c>
      <c r="M39" s="22">
        <f t="shared" si="4"/>
        <v>0</v>
      </c>
      <c r="N39" s="116">
        <v>0</v>
      </c>
      <c r="O39" s="116">
        <v>0</v>
      </c>
      <c r="P39" s="116">
        <v>0</v>
      </c>
      <c r="Q39" s="116">
        <v>0</v>
      </c>
      <c r="R39" s="22">
        <f t="shared" si="5"/>
        <v>0</v>
      </c>
      <c r="S39" s="116">
        <v>0</v>
      </c>
      <c r="T39" s="116">
        <v>0</v>
      </c>
      <c r="U39" s="116">
        <v>0</v>
      </c>
      <c r="V39" s="116">
        <v>0</v>
      </c>
      <c r="W39" s="22">
        <f t="shared" si="6"/>
        <v>0</v>
      </c>
      <c r="X39" s="22">
        <f t="shared" si="7"/>
        <v>0</v>
      </c>
      <c r="Y39" s="22">
        <f ca="1">OFFSET('Cost Study'!$B$7,'Operations Support'!$C39,'Operations Support'!$B39)*$H39</f>
        <v>0</v>
      </c>
      <c r="Z39" s="23">
        <f ca="1">Y39*'Cost Study'!$B$31</f>
        <v>0</v>
      </c>
      <c r="AA39" s="23">
        <f ca="1">IF(A39=10298,1.51,1)*IF($B39&lt;3,$D39*'Cost Study'!$B$32*OFFSET('Cost Study'!$B$7,'Operations Support'!$C39,'Operations Support'!$B39),0)</f>
        <v>0</v>
      </c>
      <c r="AB39" s="24">
        <f ca="1">AA39*'Cost Study'!$B$31</f>
        <v>0</v>
      </c>
      <c r="AC39" s="23">
        <f ca="1">Y39*'Cost Study'!$B$31</f>
        <v>0</v>
      </c>
      <c r="AD39" s="24">
        <f ca="1">AA39*'Cost Study'!$B$31</f>
        <v>0</v>
      </c>
      <c r="AE39" s="377">
        <f t="shared" ca="1" si="8"/>
        <v>0</v>
      </c>
      <c r="AF39" s="377">
        <f t="shared" ca="1" si="9"/>
        <v>0</v>
      </c>
      <c r="AH39" s="688">
        <f>IFERROR($H39/SUMIF($A:$A,$A39,$H:$H)*SUMIF(Summary!$A$110:$A$186,$A39,Summary!$P$110:$P$186),0)</f>
        <v>0</v>
      </c>
      <c r="AI39" s="689">
        <f t="shared" ca="1" si="11"/>
        <v>0</v>
      </c>
      <c r="AJ39" s="688">
        <f>IFERROR(H39/SUMIF(A:A,A39,H:H)*SUMIF(Summary!$A$110:$A$186,'Operations Support'!A39,Summary!$Q$110:$Q$186),0)</f>
        <v>0</v>
      </c>
      <c r="AK39" s="688">
        <f t="shared" ca="1" si="12"/>
        <v>0</v>
      </c>
      <c r="AM39" s="688">
        <f>IFERROR($H39/SUMIF($A:$A,$A39,$H:$H)*SUMIF(Summary!$A$230:$A$266,$A39,Summary!$P$230:$P$266),0)</f>
        <v>0</v>
      </c>
      <c r="AN39" s="688">
        <f>IFERROR($H39/SUMIF($A:$A,$A39,$H:$H)*(SUMIF(Summary!$A$230:$A$266,$A39,Summary!$L$230:$L$266)+SUMIF(Summary!$A$281:$A$317,$A39,Summary!$L$281:$L$317))-AM39,0)</f>
        <v>0</v>
      </c>
      <c r="AO39" s="688">
        <f>IFERROR($H39/SUMIF($A:$A,$A39,$H:$H)*SUMIF(Summary!$A$230:$A$266,$A39,Summary!$Q$230:$Q$266),0)</f>
        <v>0</v>
      </c>
      <c r="AP39" s="688">
        <f>IFERROR($H39/SUMIF($A:$A,$A39,$H:$H)*(SUMIF(Summary!$A$230:$A$266,$A39,Summary!$L$230:$L$266)+SUMIF(Summary!$A$281:$A$317,$A39,Summary!$L$281:$L$317))-AO39,0)</f>
        <v>0</v>
      </c>
      <c r="AQ39" s="306"/>
      <c r="AR39" s="688">
        <f t="shared" ca="1" si="13"/>
        <v>0</v>
      </c>
      <c r="AS39" s="688">
        <f t="shared" ca="1" si="14"/>
        <v>0</v>
      </c>
    </row>
    <row r="40" spans="1:45" x14ac:dyDescent="0.2">
      <c r="A40" s="423">
        <v>20</v>
      </c>
      <c r="B40" s="424">
        <v>2</v>
      </c>
      <c r="C40" s="425" t="s">
        <v>314</v>
      </c>
      <c r="D40" s="422">
        <f t="shared" si="0"/>
        <v>0</v>
      </c>
      <c r="E40" s="422">
        <f t="shared" si="1"/>
        <v>0</v>
      </c>
      <c r="F40" s="422">
        <f t="shared" si="2"/>
        <v>0</v>
      </c>
      <c r="G40" s="422">
        <f t="shared" si="3"/>
        <v>0</v>
      </c>
      <c r="H40" s="22">
        <f t="shared" si="10"/>
        <v>0</v>
      </c>
      <c r="I40" s="116">
        <v>0</v>
      </c>
      <c r="J40" s="116">
        <v>0</v>
      </c>
      <c r="K40" s="116">
        <v>0</v>
      </c>
      <c r="L40" s="116">
        <v>0</v>
      </c>
      <c r="M40" s="22">
        <f t="shared" si="4"/>
        <v>0</v>
      </c>
      <c r="N40" s="116">
        <v>0</v>
      </c>
      <c r="O40" s="116">
        <v>0</v>
      </c>
      <c r="P40" s="116">
        <v>0</v>
      </c>
      <c r="Q40" s="116">
        <v>0</v>
      </c>
      <c r="R40" s="22">
        <f t="shared" si="5"/>
        <v>0</v>
      </c>
      <c r="S40" s="116">
        <v>0</v>
      </c>
      <c r="T40" s="116">
        <v>0</v>
      </c>
      <c r="U40" s="116">
        <v>0</v>
      </c>
      <c r="V40" s="116">
        <v>0</v>
      </c>
      <c r="W40" s="22">
        <f t="shared" si="6"/>
        <v>0</v>
      </c>
      <c r="X40" s="22">
        <f t="shared" si="7"/>
        <v>0</v>
      </c>
      <c r="Y40" s="22">
        <f ca="1">OFFSET('Cost Study'!$B$7,'Operations Support'!$C40,'Operations Support'!$B40)*$H40</f>
        <v>0</v>
      </c>
      <c r="Z40" s="23">
        <f ca="1">Y40*'Cost Study'!$B$31</f>
        <v>0</v>
      </c>
      <c r="AA40" s="23">
        <f ca="1">IF(A40=10298,1.51,1)*IF($B40&lt;3,$D40*'Cost Study'!$B$32*OFFSET('Cost Study'!$B$7,'Operations Support'!$C40,'Operations Support'!$B40),0)</f>
        <v>0</v>
      </c>
      <c r="AB40" s="24">
        <f ca="1">AA40*'Cost Study'!$B$31</f>
        <v>0</v>
      </c>
      <c r="AC40" s="23">
        <f ca="1">Y40*'Cost Study'!$B$31</f>
        <v>0</v>
      </c>
      <c r="AD40" s="24">
        <f ca="1">AA40*'Cost Study'!$B$31</f>
        <v>0</v>
      </c>
      <c r="AE40" s="377">
        <f t="shared" ca="1" si="8"/>
        <v>0</v>
      </c>
      <c r="AF40" s="377">
        <f t="shared" ca="1" si="9"/>
        <v>0</v>
      </c>
      <c r="AH40" s="688">
        <f>IFERROR($H40/SUMIF($A:$A,$A40,$H:$H)*SUMIF(Summary!$A$110:$A$186,$A40,Summary!$P$110:$P$186),0)</f>
        <v>0</v>
      </c>
      <c r="AI40" s="689">
        <f t="shared" ca="1" si="11"/>
        <v>0</v>
      </c>
      <c r="AJ40" s="688">
        <f>IFERROR(H40/SUMIF(A:A,A40,H:H)*SUMIF(Summary!$A$110:$A$186,'Operations Support'!A40,Summary!$Q$110:$Q$186),0)</f>
        <v>0</v>
      </c>
      <c r="AK40" s="688">
        <f t="shared" ca="1" si="12"/>
        <v>0</v>
      </c>
      <c r="AM40" s="688">
        <f>IFERROR($H40/SUMIF($A:$A,$A40,$H:$H)*SUMIF(Summary!$A$230:$A$266,$A40,Summary!$P$230:$P$266),0)</f>
        <v>0</v>
      </c>
      <c r="AN40" s="688">
        <f>IFERROR($H40/SUMIF($A:$A,$A40,$H:$H)*(SUMIF(Summary!$A$230:$A$266,$A40,Summary!$L$230:$L$266)+SUMIF(Summary!$A$281:$A$317,$A40,Summary!$L$281:$L$317))-AM40,0)</f>
        <v>0</v>
      </c>
      <c r="AO40" s="688">
        <f>IFERROR($H40/SUMIF($A:$A,$A40,$H:$H)*SUMIF(Summary!$A$230:$A$266,$A40,Summary!$Q$230:$Q$266),0)</f>
        <v>0</v>
      </c>
      <c r="AP40" s="688">
        <f>IFERROR($H40/SUMIF($A:$A,$A40,$H:$H)*(SUMIF(Summary!$A$230:$A$266,$A40,Summary!$L$230:$L$266)+SUMIF(Summary!$A$281:$A$317,$A40,Summary!$L$281:$L$317))-AO40,0)</f>
        <v>0</v>
      </c>
      <c r="AQ40" s="306"/>
      <c r="AR40" s="688">
        <f t="shared" ca="1" si="13"/>
        <v>0</v>
      </c>
      <c r="AS40" s="688">
        <f t="shared" ca="1" si="14"/>
        <v>0</v>
      </c>
    </row>
    <row r="41" spans="1:45" x14ac:dyDescent="0.2">
      <c r="A41" s="423">
        <v>20</v>
      </c>
      <c r="B41" s="424">
        <v>2</v>
      </c>
      <c r="C41" s="425" t="s">
        <v>315</v>
      </c>
      <c r="D41" s="422">
        <f t="shared" si="0"/>
        <v>2160</v>
      </c>
      <c r="E41" s="422">
        <f t="shared" si="1"/>
        <v>0</v>
      </c>
      <c r="F41" s="422">
        <f t="shared" si="2"/>
        <v>102</v>
      </c>
      <c r="G41" s="422">
        <f t="shared" si="3"/>
        <v>0</v>
      </c>
      <c r="H41" s="22">
        <f t="shared" si="10"/>
        <v>2262</v>
      </c>
      <c r="I41" s="116">
        <v>792</v>
      </c>
      <c r="J41" s="116">
        <v>0</v>
      </c>
      <c r="K41" s="116">
        <v>36</v>
      </c>
      <c r="L41" s="116">
        <v>0</v>
      </c>
      <c r="M41" s="22">
        <f t="shared" si="4"/>
        <v>828</v>
      </c>
      <c r="N41" s="116">
        <v>864</v>
      </c>
      <c r="O41" s="116">
        <v>0</v>
      </c>
      <c r="P41" s="116">
        <v>66</v>
      </c>
      <c r="Q41" s="116">
        <v>0</v>
      </c>
      <c r="R41" s="22">
        <f t="shared" si="5"/>
        <v>930</v>
      </c>
      <c r="S41" s="116">
        <v>504</v>
      </c>
      <c r="T41" s="116">
        <v>0</v>
      </c>
      <c r="U41" s="116">
        <v>0</v>
      </c>
      <c r="V41" s="116">
        <v>0</v>
      </c>
      <c r="W41" s="22">
        <f t="shared" si="6"/>
        <v>504</v>
      </c>
      <c r="X41" s="22">
        <f t="shared" si="7"/>
        <v>75.400000000000006</v>
      </c>
      <c r="Y41" s="22">
        <f ca="1">OFFSET('Cost Study'!$B$7,'Operations Support'!$C41,'Operations Support'!$B41)*$H41</f>
        <v>4048.98</v>
      </c>
      <c r="Z41" s="23">
        <f ca="1">Y41*'Cost Study'!$B$31</f>
        <v>226143.34721413354</v>
      </c>
      <c r="AA41" s="23">
        <f ca="1">IF(A41=10298,1.51,1)*IF($B41&lt;3,$D41*'Cost Study'!$B$32*OFFSET('Cost Study'!$B$7,'Operations Support'!$C41,'Operations Support'!$B41),0)</f>
        <v>386.64</v>
      </c>
      <c r="AB41" s="24">
        <f ca="1">AA41*'Cost Study'!$B$31</f>
        <v>21594.590184903995</v>
      </c>
      <c r="AC41" s="23">
        <f ca="1">Y41*'Cost Study'!$B$31</f>
        <v>226143.34721413354</v>
      </c>
      <c r="AD41" s="24">
        <f ca="1">AA41*'Cost Study'!$B$31</f>
        <v>21594.590184903995</v>
      </c>
      <c r="AE41" s="377">
        <f t="shared" ca="1" si="8"/>
        <v>247737.93739903753</v>
      </c>
      <c r="AF41" s="377">
        <f t="shared" ca="1" si="9"/>
        <v>247737.93739903753</v>
      </c>
      <c r="AH41" s="688">
        <f>IFERROR($H41/SUMIF($A:$A,$A41,$H:$H)*SUMIF(Summary!$A$110:$A$186,$A41,Summary!$P$110:$P$186),0)</f>
        <v>69540.845048345582</v>
      </c>
      <c r="AI41" s="689">
        <f t="shared" ca="1" si="11"/>
        <v>178197.09235069196</v>
      </c>
      <c r="AJ41" s="688">
        <f>IFERROR(H41/SUMIF(A:A,A41,H:H)*SUMIF(Summary!$A$110:$A$186,'Operations Support'!A41,Summary!$Q$110:$Q$186),0)</f>
        <v>69600.249071991013</v>
      </c>
      <c r="AK41" s="688">
        <f t="shared" ca="1" si="12"/>
        <v>178137.68832704652</v>
      </c>
      <c r="AM41" s="688">
        <f>IFERROR($H41/SUMIF($A:$A,$A41,$H:$H)*SUMIF(Summary!$A$230:$A$266,$A41,Summary!$P$230:$P$266),0)</f>
        <v>13157.225032853667</v>
      </c>
      <c r="AN41" s="688">
        <f>IFERROR($H41/SUMIF($A:$A,$A41,$H:$H)*(SUMIF(Summary!$A$230:$A$266,$A41,Summary!$L$230:$L$266)+SUMIF(Summary!$A$281:$A$317,$A41,Summary!$L$281:$L$317))-AM41,0)</f>
        <v>224341.04063703</v>
      </c>
      <c r="AO41" s="688">
        <f>IFERROR($H41/SUMIF($A:$A,$A41,$H:$H)*SUMIF(Summary!$A$230:$A$266,$A41,Summary!$Q$230:$Q$266),0)</f>
        <v>13168.464357115785</v>
      </c>
      <c r="AP41" s="688">
        <f>IFERROR($H41/SUMIF($A:$A,$A41,$H:$H)*(SUMIF(Summary!$A$230:$A$266,$A41,Summary!$L$230:$L$266)+SUMIF(Summary!$A$281:$A$317,$A41,Summary!$L$281:$L$317))-AO41,0)</f>
        <v>224329.80131276787</v>
      </c>
      <c r="AQ41" s="306"/>
      <c r="AR41" s="688">
        <f t="shared" ca="1" si="13"/>
        <v>402538.13298772194</v>
      </c>
      <c r="AS41" s="688">
        <f t="shared" ca="1" si="14"/>
        <v>402467.48963981436</v>
      </c>
    </row>
    <row r="42" spans="1:45" x14ac:dyDescent="0.2">
      <c r="A42" s="423">
        <v>20</v>
      </c>
      <c r="B42" s="424">
        <v>2</v>
      </c>
      <c r="C42" s="425" t="s">
        <v>316</v>
      </c>
      <c r="D42" s="422">
        <f t="shared" si="0"/>
        <v>0</v>
      </c>
      <c r="E42" s="422">
        <f t="shared" si="1"/>
        <v>0</v>
      </c>
      <c r="F42" s="422">
        <f t="shared" si="2"/>
        <v>0</v>
      </c>
      <c r="G42" s="422">
        <f t="shared" si="3"/>
        <v>0</v>
      </c>
      <c r="H42" s="22">
        <f t="shared" si="10"/>
        <v>0</v>
      </c>
      <c r="I42" s="116">
        <v>0</v>
      </c>
      <c r="J42" s="116">
        <v>0</v>
      </c>
      <c r="K42" s="116">
        <v>0</v>
      </c>
      <c r="L42" s="116">
        <v>0</v>
      </c>
      <c r="M42" s="22">
        <f t="shared" si="4"/>
        <v>0</v>
      </c>
      <c r="N42" s="116">
        <v>0</v>
      </c>
      <c r="O42" s="116">
        <v>0</v>
      </c>
      <c r="P42" s="116">
        <v>0</v>
      </c>
      <c r="Q42" s="116">
        <v>0</v>
      </c>
      <c r="R42" s="22">
        <f t="shared" si="5"/>
        <v>0</v>
      </c>
      <c r="S42" s="116">
        <v>0</v>
      </c>
      <c r="T42" s="116">
        <v>0</v>
      </c>
      <c r="U42" s="116">
        <v>0</v>
      </c>
      <c r="V42" s="116">
        <v>0</v>
      </c>
      <c r="W42" s="22">
        <f t="shared" si="6"/>
        <v>0</v>
      </c>
      <c r="X42" s="22">
        <f t="shared" si="7"/>
        <v>0</v>
      </c>
      <c r="Y42" s="22">
        <f ca="1">OFFSET('Cost Study'!$B$7,'Operations Support'!$C42,'Operations Support'!$B42)*$H42</f>
        <v>0</v>
      </c>
      <c r="Z42" s="23">
        <f ca="1">Y42*'Cost Study'!$B$31</f>
        <v>0</v>
      </c>
      <c r="AA42" s="23">
        <f ca="1">IF(A42=10298,1.51,1)*IF($B42&lt;3,$D42*'Cost Study'!$B$32*OFFSET('Cost Study'!$B$7,'Operations Support'!$C42,'Operations Support'!$B42),0)</f>
        <v>0</v>
      </c>
      <c r="AB42" s="24">
        <f ca="1">AA42*'Cost Study'!$B$31</f>
        <v>0</v>
      </c>
      <c r="AC42" s="23">
        <f ca="1">Y42*'Cost Study'!$B$31</f>
        <v>0</v>
      </c>
      <c r="AD42" s="24">
        <f ca="1">AA42*'Cost Study'!$B$31</f>
        <v>0</v>
      </c>
      <c r="AE42" s="377">
        <f t="shared" ca="1" si="8"/>
        <v>0</v>
      </c>
      <c r="AF42" s="377">
        <f t="shared" ca="1" si="9"/>
        <v>0</v>
      </c>
      <c r="AH42" s="688">
        <f>IFERROR($H42/SUMIF($A:$A,$A42,$H:$H)*SUMIF(Summary!$A$110:$A$186,$A42,Summary!$P$110:$P$186),0)</f>
        <v>0</v>
      </c>
      <c r="AI42" s="689">
        <f t="shared" ca="1" si="11"/>
        <v>0</v>
      </c>
      <c r="AJ42" s="688">
        <f>IFERROR(H42/SUMIF(A:A,A42,H:H)*SUMIF(Summary!$A$110:$A$186,'Operations Support'!A42,Summary!$Q$110:$Q$186),0)</f>
        <v>0</v>
      </c>
      <c r="AK42" s="688">
        <f t="shared" ca="1" si="12"/>
        <v>0</v>
      </c>
      <c r="AM42" s="688">
        <f>IFERROR($H42/SUMIF($A:$A,$A42,$H:$H)*SUMIF(Summary!$A$230:$A$266,$A42,Summary!$P$230:$P$266),0)</f>
        <v>0</v>
      </c>
      <c r="AN42" s="688">
        <f>IFERROR($H42/SUMIF($A:$A,$A42,$H:$H)*(SUMIF(Summary!$A$230:$A$266,$A42,Summary!$L$230:$L$266)+SUMIF(Summary!$A$281:$A$317,$A42,Summary!$L$281:$L$317))-AM42,0)</f>
        <v>0</v>
      </c>
      <c r="AO42" s="688">
        <f>IFERROR($H42/SUMIF($A:$A,$A42,$H:$H)*SUMIF(Summary!$A$230:$A$266,$A42,Summary!$Q$230:$Q$266),0)</f>
        <v>0</v>
      </c>
      <c r="AP42" s="688">
        <f>IFERROR($H42/SUMIF($A:$A,$A42,$H:$H)*(SUMIF(Summary!$A$230:$A$266,$A42,Summary!$L$230:$L$266)+SUMIF(Summary!$A$281:$A$317,$A42,Summary!$L$281:$L$317))-AO42,0)</f>
        <v>0</v>
      </c>
      <c r="AQ42" s="306"/>
      <c r="AR42" s="688">
        <f t="shared" ca="1" si="13"/>
        <v>0</v>
      </c>
      <c r="AS42" s="688">
        <f t="shared" ca="1" si="14"/>
        <v>0</v>
      </c>
    </row>
    <row r="43" spans="1:45" x14ac:dyDescent="0.2">
      <c r="A43" s="423">
        <v>20</v>
      </c>
      <c r="B43" s="424">
        <v>2</v>
      </c>
      <c r="C43" s="425" t="s">
        <v>317</v>
      </c>
      <c r="D43" s="422">
        <f t="shared" si="0"/>
        <v>261</v>
      </c>
      <c r="E43" s="422">
        <f t="shared" si="1"/>
        <v>0</v>
      </c>
      <c r="F43" s="422">
        <f t="shared" si="2"/>
        <v>0</v>
      </c>
      <c r="G43" s="422">
        <f t="shared" si="3"/>
        <v>0</v>
      </c>
      <c r="H43" s="22">
        <f t="shared" si="10"/>
        <v>261</v>
      </c>
      <c r="I43" s="116">
        <v>90</v>
      </c>
      <c r="J43" s="116">
        <v>0</v>
      </c>
      <c r="K43" s="116">
        <v>0</v>
      </c>
      <c r="L43" s="116">
        <v>0</v>
      </c>
      <c r="M43" s="22">
        <f t="shared" si="4"/>
        <v>90</v>
      </c>
      <c r="N43" s="116">
        <v>171</v>
      </c>
      <c r="O43" s="116">
        <v>0</v>
      </c>
      <c r="P43" s="116">
        <v>0</v>
      </c>
      <c r="Q43" s="116">
        <v>0</v>
      </c>
      <c r="R43" s="22">
        <f t="shared" si="5"/>
        <v>171</v>
      </c>
      <c r="S43" s="116">
        <v>0</v>
      </c>
      <c r="T43" s="116">
        <v>0</v>
      </c>
      <c r="U43" s="116">
        <v>0</v>
      </c>
      <c r="V43" s="116">
        <v>0</v>
      </c>
      <c r="W43" s="22">
        <f t="shared" si="6"/>
        <v>0</v>
      </c>
      <c r="X43" s="22">
        <f t="shared" si="7"/>
        <v>8.6999999999999993</v>
      </c>
      <c r="Y43" s="22">
        <f ca="1">OFFSET('Cost Study'!$B$7,'Operations Support'!$C43,'Operations Support'!$B43)*$H43</f>
        <v>571.59</v>
      </c>
      <c r="Z43" s="23">
        <f ca="1">Y43*'Cost Study'!$B$31</f>
        <v>31924.404623911847</v>
      </c>
      <c r="AA43" s="23">
        <f ca="1">IF(A43=10298,1.51,1)*IF($B43&lt;3,$D43*'Cost Study'!$B$32*OFFSET('Cost Study'!$B$7,'Operations Support'!$C43,'Operations Support'!$B43),0)</f>
        <v>57.158999999999999</v>
      </c>
      <c r="AB43" s="24">
        <f ca="1">AA43*'Cost Study'!$B$31</f>
        <v>3192.4404623911842</v>
      </c>
      <c r="AC43" s="23">
        <f ca="1">Y43*'Cost Study'!$B$31</f>
        <v>31924.404623911847</v>
      </c>
      <c r="AD43" s="24">
        <f ca="1">AA43*'Cost Study'!$B$31</f>
        <v>3192.4404623911842</v>
      </c>
      <c r="AE43" s="377">
        <f t="shared" ca="1" si="8"/>
        <v>35116.84508630303</v>
      </c>
      <c r="AF43" s="377">
        <f t="shared" ca="1" si="9"/>
        <v>35116.84508630303</v>
      </c>
      <c r="AH43" s="688">
        <f>IFERROR($H43/SUMIF($A:$A,$A43,$H:$H)*SUMIF(Summary!$A$110:$A$186,$A43,Summary!$P$110:$P$186),0)</f>
        <v>8023.9436594244899</v>
      </c>
      <c r="AI43" s="689">
        <f t="shared" ca="1" si="11"/>
        <v>27092.901426878539</v>
      </c>
      <c r="AJ43" s="688">
        <f>IFERROR(H43/SUMIF(A:A,A43,H:H)*SUMIF(Summary!$A$110:$A$186,'Operations Support'!A43,Summary!$Q$110:$Q$186),0)</f>
        <v>8030.7979698451172</v>
      </c>
      <c r="AK43" s="688">
        <f t="shared" ca="1" si="12"/>
        <v>27086.047116457914</v>
      </c>
      <c r="AM43" s="688">
        <f>IFERROR($H43/SUMIF($A:$A,$A43,$H:$H)*SUMIF(Summary!$A$230:$A$266,$A43,Summary!$P$230:$P$266),0)</f>
        <v>1518.1413499446537</v>
      </c>
      <c r="AN43" s="688">
        <f>IFERROR($H43/SUMIF($A:$A,$A43,$H:$H)*(SUMIF(Summary!$A$230:$A$266,$A43,Summary!$L$230:$L$266)+SUMIF(Summary!$A$281:$A$317,$A43,Summary!$L$281:$L$317))-AM43,0)</f>
        <v>25885.504688888075</v>
      </c>
      <c r="AO43" s="688">
        <f>IFERROR($H43/SUMIF($A:$A,$A43,$H:$H)*SUMIF(Summary!$A$230:$A$266,$A43,Summary!$Q$230:$Q$266),0)</f>
        <v>1519.4381950518211</v>
      </c>
      <c r="AP43" s="688">
        <f>IFERROR($H43/SUMIF($A:$A,$A43,$H:$H)*(SUMIF(Summary!$A$230:$A$266,$A43,Summary!$L$230:$L$266)+SUMIF(Summary!$A$281:$A$317,$A43,Summary!$L$281:$L$317))-AO43,0)</f>
        <v>25884.207843780907</v>
      </c>
      <c r="AQ43" s="306"/>
      <c r="AR43" s="688">
        <f t="shared" ca="1" si="13"/>
        <v>52978.406115766615</v>
      </c>
      <c r="AS43" s="688">
        <f t="shared" ca="1" si="14"/>
        <v>52970.254960238817</v>
      </c>
    </row>
    <row r="44" spans="1:45" x14ac:dyDescent="0.2">
      <c r="A44" s="423">
        <v>20</v>
      </c>
      <c r="B44" s="424">
        <v>2</v>
      </c>
      <c r="C44" s="425" t="s">
        <v>318</v>
      </c>
      <c r="D44" s="422">
        <f t="shared" si="0"/>
        <v>0</v>
      </c>
      <c r="E44" s="422">
        <f t="shared" si="1"/>
        <v>0</v>
      </c>
      <c r="F44" s="422">
        <f t="shared" si="2"/>
        <v>0</v>
      </c>
      <c r="G44" s="422">
        <f t="shared" si="3"/>
        <v>0</v>
      </c>
      <c r="H44" s="22">
        <f t="shared" si="10"/>
        <v>0</v>
      </c>
      <c r="I44" s="116">
        <v>0</v>
      </c>
      <c r="J44" s="116">
        <v>0</v>
      </c>
      <c r="K44" s="116">
        <v>0</v>
      </c>
      <c r="L44" s="116">
        <v>0</v>
      </c>
      <c r="M44" s="22">
        <f t="shared" si="4"/>
        <v>0</v>
      </c>
      <c r="N44" s="116">
        <v>0</v>
      </c>
      <c r="O44" s="116">
        <v>0</v>
      </c>
      <c r="P44" s="116">
        <v>0</v>
      </c>
      <c r="Q44" s="116">
        <v>0</v>
      </c>
      <c r="R44" s="22">
        <f t="shared" si="5"/>
        <v>0</v>
      </c>
      <c r="S44" s="116">
        <v>0</v>
      </c>
      <c r="T44" s="116">
        <v>0</v>
      </c>
      <c r="U44" s="116">
        <v>0</v>
      </c>
      <c r="V44" s="116">
        <v>0</v>
      </c>
      <c r="W44" s="22">
        <f t="shared" si="6"/>
        <v>0</v>
      </c>
      <c r="X44" s="22">
        <f t="shared" si="7"/>
        <v>0</v>
      </c>
      <c r="Y44" s="22">
        <f ca="1">OFFSET('Cost Study'!$B$7,'Operations Support'!$C44,'Operations Support'!$B44)*$H44</f>
        <v>0</v>
      </c>
      <c r="Z44" s="23">
        <f ca="1">Y44*'Cost Study'!$B$31</f>
        <v>0</v>
      </c>
      <c r="AA44" s="23">
        <f ca="1">IF(A44=10298,1.51,1)*IF($B44&lt;3,$D44*'Cost Study'!$B$32*OFFSET('Cost Study'!$B$7,'Operations Support'!$C44,'Operations Support'!$B44),0)</f>
        <v>0</v>
      </c>
      <c r="AB44" s="24">
        <f ca="1">AA44*'Cost Study'!$B$31</f>
        <v>0</v>
      </c>
      <c r="AC44" s="23">
        <f ca="1">Y44*'Cost Study'!$B$31</f>
        <v>0</v>
      </c>
      <c r="AD44" s="24">
        <f ca="1">AA44*'Cost Study'!$B$31</f>
        <v>0</v>
      </c>
      <c r="AE44" s="377">
        <f t="shared" ca="1" si="8"/>
        <v>0</v>
      </c>
      <c r="AF44" s="377">
        <f t="shared" ca="1" si="9"/>
        <v>0</v>
      </c>
      <c r="AH44" s="688">
        <f>IFERROR($H44/SUMIF($A:$A,$A44,$H:$H)*SUMIF(Summary!$A$110:$A$186,$A44,Summary!$P$110:$P$186),0)</f>
        <v>0</v>
      </c>
      <c r="AI44" s="689">
        <f t="shared" ca="1" si="11"/>
        <v>0</v>
      </c>
      <c r="AJ44" s="688">
        <f>IFERROR(H44/SUMIF(A:A,A44,H:H)*SUMIF(Summary!$A$110:$A$186,'Operations Support'!A44,Summary!$Q$110:$Q$186),0)</f>
        <v>0</v>
      </c>
      <c r="AK44" s="688">
        <f t="shared" ca="1" si="12"/>
        <v>0</v>
      </c>
      <c r="AM44" s="688">
        <f>IFERROR($H44/SUMIF($A:$A,$A44,$H:$H)*SUMIF(Summary!$A$230:$A$266,$A44,Summary!$P$230:$P$266),0)</f>
        <v>0</v>
      </c>
      <c r="AN44" s="688">
        <f>IFERROR($H44/SUMIF($A:$A,$A44,$H:$H)*(SUMIF(Summary!$A$230:$A$266,$A44,Summary!$L$230:$L$266)+SUMIF(Summary!$A$281:$A$317,$A44,Summary!$L$281:$L$317))-AM44,0)</f>
        <v>0</v>
      </c>
      <c r="AO44" s="688">
        <f>IFERROR($H44/SUMIF($A:$A,$A44,$H:$H)*SUMIF(Summary!$A$230:$A$266,$A44,Summary!$Q$230:$Q$266),0)</f>
        <v>0</v>
      </c>
      <c r="AP44" s="688">
        <f>IFERROR($H44/SUMIF($A:$A,$A44,$H:$H)*(SUMIF(Summary!$A$230:$A$266,$A44,Summary!$L$230:$L$266)+SUMIF(Summary!$A$281:$A$317,$A44,Summary!$L$281:$L$317))-AO44,0)</f>
        <v>0</v>
      </c>
      <c r="AQ44" s="306"/>
      <c r="AR44" s="688">
        <f t="shared" ca="1" si="13"/>
        <v>0</v>
      </c>
      <c r="AS44" s="688">
        <f t="shared" ca="1" si="14"/>
        <v>0</v>
      </c>
    </row>
    <row r="45" spans="1:45" x14ac:dyDescent="0.2">
      <c r="A45" s="423">
        <v>20</v>
      </c>
      <c r="B45" s="424">
        <v>2</v>
      </c>
      <c r="C45" s="425" t="s">
        <v>319</v>
      </c>
      <c r="D45" s="422">
        <f t="shared" si="0"/>
        <v>0</v>
      </c>
      <c r="E45" s="422">
        <f t="shared" si="1"/>
        <v>24</v>
      </c>
      <c r="F45" s="422">
        <f t="shared" si="2"/>
        <v>42</v>
      </c>
      <c r="G45" s="422">
        <f t="shared" si="3"/>
        <v>0</v>
      </c>
      <c r="H45" s="22">
        <f t="shared" si="10"/>
        <v>66</v>
      </c>
      <c r="I45" s="116">
        <v>0</v>
      </c>
      <c r="J45" s="116">
        <v>9</v>
      </c>
      <c r="K45" s="116">
        <v>12</v>
      </c>
      <c r="L45" s="116">
        <v>0</v>
      </c>
      <c r="M45" s="22">
        <f t="shared" si="4"/>
        <v>21</v>
      </c>
      <c r="N45" s="116">
        <v>0</v>
      </c>
      <c r="O45" s="116">
        <v>0</v>
      </c>
      <c r="P45" s="116">
        <v>30</v>
      </c>
      <c r="Q45" s="116">
        <v>0</v>
      </c>
      <c r="R45" s="22">
        <f t="shared" si="5"/>
        <v>30</v>
      </c>
      <c r="S45" s="116">
        <v>0</v>
      </c>
      <c r="T45" s="116">
        <v>15</v>
      </c>
      <c r="U45" s="116">
        <v>0</v>
      </c>
      <c r="V45" s="116">
        <v>0</v>
      </c>
      <c r="W45" s="22">
        <f t="shared" si="6"/>
        <v>15</v>
      </c>
      <c r="X45" s="22">
        <f t="shared" si="7"/>
        <v>2.2000000000000002</v>
      </c>
      <c r="Y45" s="22">
        <f ca="1">OFFSET('Cost Study'!$B$7,'Operations Support'!$C45,'Operations Support'!$B45)*$H45</f>
        <v>134.64000000000001</v>
      </c>
      <c r="Z45" s="23">
        <f ca="1">Y45*'Cost Study'!$B$31</f>
        <v>7519.9038446499962</v>
      </c>
      <c r="AA45" s="23">
        <f ca="1">IF(A45=10298,1.51,1)*IF($B45&lt;3,$D45*'Cost Study'!$B$32*OFFSET('Cost Study'!$B$7,'Operations Support'!$C45,'Operations Support'!$B45),0)</f>
        <v>0</v>
      </c>
      <c r="AB45" s="24">
        <f ca="1">AA45*'Cost Study'!$B$31</f>
        <v>0</v>
      </c>
      <c r="AC45" s="23">
        <f ca="1">Y45*'Cost Study'!$B$31</f>
        <v>7519.9038446499962</v>
      </c>
      <c r="AD45" s="24">
        <f ca="1">AA45*'Cost Study'!$B$31</f>
        <v>0</v>
      </c>
      <c r="AE45" s="377">
        <f t="shared" ca="1" si="8"/>
        <v>7519.9038446499962</v>
      </c>
      <c r="AF45" s="377">
        <f t="shared" ca="1" si="9"/>
        <v>7519.9038446499962</v>
      </c>
      <c r="AH45" s="688">
        <f>IFERROR($H45/SUMIF($A:$A,$A45,$H:$H)*SUMIF(Summary!$A$110:$A$186,$A45,Summary!$P$110:$P$186),0)</f>
        <v>2029.0432242222848</v>
      </c>
      <c r="AI45" s="689">
        <f t="shared" ca="1" si="11"/>
        <v>5490.8606204277112</v>
      </c>
      <c r="AJ45" s="688">
        <f>IFERROR(H45/SUMIF(A:A,A45,H:H)*SUMIF(Summary!$A$110:$A$186,'Operations Support'!A45,Summary!$Q$110:$Q$186),0)</f>
        <v>2030.7764981217535</v>
      </c>
      <c r="AK45" s="688">
        <f t="shared" ca="1" si="12"/>
        <v>5489.1273465282429</v>
      </c>
      <c r="AM45" s="688">
        <f>IFERROR($H45/SUMIF($A:$A,$A45,$H:$H)*SUMIF(Summary!$A$230:$A$266,$A45,Summary!$P$230:$P$266),0)</f>
        <v>383.89781262968256</v>
      </c>
      <c r="AN45" s="688">
        <f>IFERROR($H45/SUMIF($A:$A,$A45,$H:$H)*(SUMIF(Summary!$A$230:$A$266,$A45,Summary!$L$230:$L$266)+SUMIF(Summary!$A$281:$A$317,$A45,Summary!$L$281:$L$317))-AM45,0)</f>
        <v>6545.7598063854903</v>
      </c>
      <c r="AO45" s="688">
        <f>IFERROR($H45/SUMIF($A:$A,$A45,$H:$H)*SUMIF(Summary!$A$230:$A$266,$A45,Summary!$Q$230:$Q$266),0)</f>
        <v>384.22575047287432</v>
      </c>
      <c r="AP45" s="688">
        <f>IFERROR($H45/SUMIF($A:$A,$A45,$H:$H)*(SUMIF(Summary!$A$230:$A$266,$A45,Summary!$L$230:$L$266)+SUMIF(Summary!$A$281:$A$317,$A45,Summary!$L$281:$L$317))-AO45,0)</f>
        <v>6545.4318685422986</v>
      </c>
      <c r="AQ45" s="306"/>
      <c r="AR45" s="688">
        <f t="shared" ca="1" si="13"/>
        <v>12036.620426813202</v>
      </c>
      <c r="AS45" s="688">
        <f t="shared" ca="1" si="14"/>
        <v>12034.559215070542</v>
      </c>
    </row>
    <row r="46" spans="1:45" x14ac:dyDescent="0.2">
      <c r="A46" s="423">
        <v>20</v>
      </c>
      <c r="B46" s="424">
        <v>2</v>
      </c>
      <c r="C46" s="425" t="s">
        <v>320</v>
      </c>
      <c r="D46" s="422">
        <f t="shared" si="0"/>
        <v>0</v>
      </c>
      <c r="E46" s="422">
        <f t="shared" si="1"/>
        <v>0</v>
      </c>
      <c r="F46" s="422">
        <f t="shared" si="2"/>
        <v>0</v>
      </c>
      <c r="G46" s="422">
        <f t="shared" si="3"/>
        <v>0</v>
      </c>
      <c r="H46" s="22">
        <f t="shared" si="10"/>
        <v>0</v>
      </c>
      <c r="I46" s="116">
        <v>0</v>
      </c>
      <c r="J46" s="116">
        <v>0</v>
      </c>
      <c r="K46" s="116">
        <v>0</v>
      </c>
      <c r="L46" s="116">
        <v>0</v>
      </c>
      <c r="M46" s="22">
        <f t="shared" si="4"/>
        <v>0</v>
      </c>
      <c r="N46" s="116">
        <v>0</v>
      </c>
      <c r="O46" s="116">
        <v>0</v>
      </c>
      <c r="P46" s="116">
        <v>0</v>
      </c>
      <c r="Q46" s="116">
        <v>0</v>
      </c>
      <c r="R46" s="22">
        <f t="shared" si="5"/>
        <v>0</v>
      </c>
      <c r="S46" s="116">
        <v>0</v>
      </c>
      <c r="T46" s="116">
        <v>0</v>
      </c>
      <c r="U46" s="116">
        <v>0</v>
      </c>
      <c r="V46" s="116">
        <v>0</v>
      </c>
      <c r="W46" s="22">
        <f t="shared" si="6"/>
        <v>0</v>
      </c>
      <c r="X46" s="22">
        <f t="shared" si="7"/>
        <v>0</v>
      </c>
      <c r="Y46" s="22">
        <f ca="1">OFFSET('Cost Study'!$B$7,'Operations Support'!$C46,'Operations Support'!$B46)*$H46</f>
        <v>0</v>
      </c>
      <c r="Z46" s="23">
        <f ca="1">Y46*'Cost Study'!$B$31</f>
        <v>0</v>
      </c>
      <c r="AA46" s="23">
        <f ca="1">IF(A46=10298,1.51,1)*IF($B46&lt;3,$D46*'Cost Study'!$B$32*OFFSET('Cost Study'!$B$7,'Operations Support'!$C46,'Operations Support'!$B46),0)</f>
        <v>0</v>
      </c>
      <c r="AB46" s="24">
        <f ca="1">AA46*'Cost Study'!$B$31</f>
        <v>0</v>
      </c>
      <c r="AC46" s="23">
        <f ca="1">Y46*'Cost Study'!$B$31</f>
        <v>0</v>
      </c>
      <c r="AD46" s="24">
        <f ca="1">AA46*'Cost Study'!$B$31</f>
        <v>0</v>
      </c>
      <c r="AE46" s="377">
        <f t="shared" ca="1" si="8"/>
        <v>0</v>
      </c>
      <c r="AF46" s="377">
        <f t="shared" ca="1" si="9"/>
        <v>0</v>
      </c>
      <c r="AH46" s="688">
        <f>IFERROR($H46/SUMIF($A:$A,$A46,$H:$H)*SUMIF(Summary!$A$110:$A$186,$A46,Summary!$P$110:$P$186),0)</f>
        <v>0</v>
      </c>
      <c r="AI46" s="689">
        <f t="shared" ca="1" si="11"/>
        <v>0</v>
      </c>
      <c r="AJ46" s="688">
        <f>IFERROR(H46/SUMIF(A:A,A46,H:H)*SUMIF(Summary!$A$110:$A$186,'Operations Support'!A46,Summary!$Q$110:$Q$186),0)</f>
        <v>0</v>
      </c>
      <c r="AK46" s="688">
        <f t="shared" ca="1" si="12"/>
        <v>0</v>
      </c>
      <c r="AM46" s="688">
        <f>IFERROR($H46/SUMIF($A:$A,$A46,$H:$H)*SUMIF(Summary!$A$230:$A$266,$A46,Summary!$P$230:$P$266),0)</f>
        <v>0</v>
      </c>
      <c r="AN46" s="688">
        <f>IFERROR($H46/SUMIF($A:$A,$A46,$H:$H)*(SUMIF(Summary!$A$230:$A$266,$A46,Summary!$L$230:$L$266)+SUMIF(Summary!$A$281:$A$317,$A46,Summary!$L$281:$L$317))-AM46,0)</f>
        <v>0</v>
      </c>
      <c r="AO46" s="688">
        <f>IFERROR($H46/SUMIF($A:$A,$A46,$H:$H)*SUMIF(Summary!$A$230:$A$266,$A46,Summary!$Q$230:$Q$266),0)</f>
        <v>0</v>
      </c>
      <c r="AP46" s="688">
        <f>IFERROR($H46/SUMIF($A:$A,$A46,$H:$H)*(SUMIF(Summary!$A$230:$A$266,$A46,Summary!$L$230:$L$266)+SUMIF(Summary!$A$281:$A$317,$A46,Summary!$L$281:$L$317))-AO46,0)</f>
        <v>0</v>
      </c>
      <c r="AQ46" s="306"/>
      <c r="AR46" s="688">
        <f t="shared" ca="1" si="13"/>
        <v>0</v>
      </c>
      <c r="AS46" s="688">
        <f t="shared" ca="1" si="14"/>
        <v>0</v>
      </c>
    </row>
    <row r="47" spans="1:45" x14ac:dyDescent="0.2">
      <c r="A47" s="423">
        <v>20</v>
      </c>
      <c r="B47" s="424">
        <v>3</v>
      </c>
      <c r="C47" s="425" t="s">
        <v>300</v>
      </c>
      <c r="D47" s="422">
        <f t="shared" si="0"/>
        <v>423</v>
      </c>
      <c r="E47" s="422">
        <f t="shared" si="1"/>
        <v>18</v>
      </c>
      <c r="F47" s="422">
        <f t="shared" si="2"/>
        <v>0</v>
      </c>
      <c r="G47" s="422">
        <f t="shared" si="3"/>
        <v>0</v>
      </c>
      <c r="H47" s="22">
        <f t="shared" si="10"/>
        <v>441</v>
      </c>
      <c r="I47" s="116">
        <v>165</v>
      </c>
      <c r="J47" s="116">
        <v>9</v>
      </c>
      <c r="K47" s="116">
        <v>0</v>
      </c>
      <c r="L47" s="116">
        <v>0</v>
      </c>
      <c r="M47" s="22">
        <f t="shared" si="4"/>
        <v>174</v>
      </c>
      <c r="N47" s="116">
        <v>126</v>
      </c>
      <c r="O47" s="116">
        <v>9</v>
      </c>
      <c r="P47" s="116">
        <v>0</v>
      </c>
      <c r="Q47" s="116">
        <v>0</v>
      </c>
      <c r="R47" s="22">
        <f t="shared" si="5"/>
        <v>135</v>
      </c>
      <c r="S47" s="116">
        <v>132</v>
      </c>
      <c r="T47" s="116">
        <v>0</v>
      </c>
      <c r="U47" s="116">
        <v>0</v>
      </c>
      <c r="V47" s="116">
        <v>0</v>
      </c>
      <c r="W47" s="22">
        <f t="shared" si="6"/>
        <v>132</v>
      </c>
      <c r="X47" s="22">
        <f t="shared" si="7"/>
        <v>18.375</v>
      </c>
      <c r="Y47" s="22">
        <f ca="1">OFFSET('Cost Study'!$B$7,'Operations Support'!$C47,'Operations Support'!$B47)*$H47</f>
        <v>1896.3</v>
      </c>
      <c r="Z47" s="23">
        <f ca="1">Y47*'Cost Study'!$B$31</f>
        <v>105912.01471041136</v>
      </c>
      <c r="AA47" s="23">
        <f ca="1">IF(A47=10298,1.51,1)*IF($B47&lt;3,$D47*'Cost Study'!$B$32*OFFSET('Cost Study'!$B$7,'Operations Support'!$C47,'Operations Support'!$B47),0)</f>
        <v>0</v>
      </c>
      <c r="AB47" s="24">
        <f ca="1">AA47*'Cost Study'!$B$31</f>
        <v>0</v>
      </c>
      <c r="AC47" s="23">
        <f ca="1">Y47*'Cost Study'!$B$31</f>
        <v>105912.01471041136</v>
      </c>
      <c r="AD47" s="24">
        <f ca="1">AA47*'Cost Study'!$B$31</f>
        <v>0</v>
      </c>
      <c r="AE47" s="377">
        <f t="shared" ca="1" si="8"/>
        <v>105912.01471041136</v>
      </c>
      <c r="AF47" s="377">
        <f t="shared" ca="1" si="9"/>
        <v>105912.01471041136</v>
      </c>
      <c r="AH47" s="688">
        <f>IFERROR($H47/SUMIF($A:$A,$A47,$H:$H)*SUMIF(Summary!$A$110:$A$186,$A47,Summary!$P$110:$P$186),0)</f>
        <v>13557.697907303449</v>
      </c>
      <c r="AI47" s="689">
        <f t="shared" ca="1" si="11"/>
        <v>92354.316803107911</v>
      </c>
      <c r="AJ47" s="688">
        <f>IFERROR(H47/SUMIF(A:A,A47,H:H)*SUMIF(Summary!$A$110:$A$186,'Operations Support'!A47,Summary!$Q$110:$Q$186),0)</f>
        <v>13569.279328358991</v>
      </c>
      <c r="AK47" s="688">
        <f t="shared" ca="1" si="12"/>
        <v>92342.735382052371</v>
      </c>
      <c r="AM47" s="688">
        <f>IFERROR($H47/SUMIF($A:$A,$A47,$H:$H)*SUMIF(Summary!$A$230:$A$266,$A47,Summary!$P$230:$P$266),0)</f>
        <v>2565.135384389243</v>
      </c>
      <c r="AN47" s="688">
        <f>IFERROR($H47/SUMIF($A:$A,$A47,$H:$H)*(SUMIF(Summary!$A$230:$A$266,$A47,Summary!$L$230:$L$266)+SUMIF(Summary!$A$281:$A$317,$A47,Summary!$L$281:$L$317))-AM47,0)</f>
        <v>43737.576888121228</v>
      </c>
      <c r="AO47" s="688">
        <f>IFERROR($H47/SUMIF($A:$A,$A47,$H:$H)*SUMIF(Summary!$A$230:$A$266,$A47,Summary!$Q$230:$Q$266),0)</f>
        <v>2567.3266054323876</v>
      </c>
      <c r="AP47" s="688">
        <f>IFERROR($H47/SUMIF($A:$A,$A47,$H:$H)*(SUMIF(Summary!$A$230:$A$266,$A47,Summary!$L$230:$L$266)+SUMIF(Summary!$A$281:$A$317,$A47,Summary!$L$281:$L$317))-AO47,0)</f>
        <v>43735.385667078081</v>
      </c>
      <c r="AQ47" s="306"/>
      <c r="AR47" s="688">
        <f t="shared" ca="1" si="13"/>
        <v>136091.89369122914</v>
      </c>
      <c r="AS47" s="688">
        <f t="shared" ca="1" si="14"/>
        <v>136078.12104913045</v>
      </c>
    </row>
    <row r="48" spans="1:45" s="15" customFormat="1" x14ac:dyDescent="0.2">
      <c r="A48" s="423">
        <v>20</v>
      </c>
      <c r="B48" s="424">
        <v>3</v>
      </c>
      <c r="C48" s="425" t="s">
        <v>301</v>
      </c>
      <c r="D48" s="422">
        <f t="shared" si="0"/>
        <v>0</v>
      </c>
      <c r="E48" s="422">
        <f t="shared" si="1"/>
        <v>12</v>
      </c>
      <c r="F48" s="422">
        <f t="shared" si="2"/>
        <v>0</v>
      </c>
      <c r="G48" s="422">
        <f t="shared" si="3"/>
        <v>0</v>
      </c>
      <c r="H48" s="22">
        <f t="shared" si="10"/>
        <v>12</v>
      </c>
      <c r="I48" s="116">
        <v>0</v>
      </c>
      <c r="J48" s="116">
        <v>9</v>
      </c>
      <c r="K48" s="116">
        <v>0</v>
      </c>
      <c r="L48" s="116">
        <v>0</v>
      </c>
      <c r="M48" s="22">
        <f t="shared" si="4"/>
        <v>9</v>
      </c>
      <c r="N48" s="116">
        <v>0</v>
      </c>
      <c r="O48" s="116">
        <v>3</v>
      </c>
      <c r="P48" s="116">
        <v>0</v>
      </c>
      <c r="Q48" s="116">
        <v>0</v>
      </c>
      <c r="R48" s="22">
        <f t="shared" si="5"/>
        <v>3</v>
      </c>
      <c r="S48" s="116">
        <v>0</v>
      </c>
      <c r="T48" s="116">
        <v>0</v>
      </c>
      <c r="U48" s="116">
        <v>0</v>
      </c>
      <c r="V48" s="116">
        <v>0</v>
      </c>
      <c r="W48" s="22">
        <f t="shared" si="6"/>
        <v>0</v>
      </c>
      <c r="X48" s="22">
        <f t="shared" si="7"/>
        <v>0.5</v>
      </c>
      <c r="Y48" s="22">
        <f ca="1">OFFSET('Cost Study'!$B$7,'Operations Support'!$C48,'Operations Support'!$B48)*$H48</f>
        <v>87.960000000000008</v>
      </c>
      <c r="Z48" s="23">
        <f ca="1">Y48*'Cost Study'!$B$31</f>
        <v>4912.7357559077063</v>
      </c>
      <c r="AA48" s="23">
        <f ca="1">IF(A48=10298,1.51,1)*IF($B48&lt;3,$D48*'Cost Study'!$B$32*OFFSET('Cost Study'!$B$7,'Operations Support'!$C48,'Operations Support'!$B48),0)</f>
        <v>0</v>
      </c>
      <c r="AB48" s="24">
        <f ca="1">AA48*'Cost Study'!$B$31</f>
        <v>0</v>
      </c>
      <c r="AC48" s="23">
        <f ca="1">Y48*'Cost Study'!$B$31</f>
        <v>4912.7357559077063</v>
      </c>
      <c r="AD48" s="24">
        <f ca="1">AA48*'Cost Study'!$B$31</f>
        <v>0</v>
      </c>
      <c r="AE48" s="377">
        <f t="shared" ca="1" si="8"/>
        <v>4912.7357559077063</v>
      </c>
      <c r="AF48" s="377">
        <f t="shared" ca="1" si="9"/>
        <v>4912.7357559077063</v>
      </c>
      <c r="AH48" s="688">
        <f>IFERROR($H48/SUMIF($A:$A,$A48,$H:$H)*SUMIF(Summary!$A$110:$A$186,$A48,Summary!$P$110:$P$186),0)</f>
        <v>368.91694985859726</v>
      </c>
      <c r="AI48" s="689">
        <f t="shared" ca="1" si="11"/>
        <v>4543.8188060491093</v>
      </c>
      <c r="AJ48" s="688">
        <f>IFERROR(H48/SUMIF(A:A,A48,H:H)*SUMIF(Summary!$A$110:$A$186,'Operations Support'!A48,Summary!$Q$110:$Q$186),0)</f>
        <v>369.23209056759163</v>
      </c>
      <c r="AK48" s="688">
        <f t="shared" ca="1" si="12"/>
        <v>4543.5036653401148</v>
      </c>
      <c r="AL48" s="1"/>
      <c r="AM48" s="688">
        <f>IFERROR($H48/SUMIF($A:$A,$A48,$H:$H)*SUMIF(Summary!$A$230:$A$266,$A48,Summary!$P$230:$P$266),0)</f>
        <v>69.799602296305935</v>
      </c>
      <c r="AN48" s="688">
        <f>IFERROR($H48/SUMIF($A:$A,$A48,$H:$H)*(SUMIF(Summary!$A$230:$A$266,$A48,Summary!$L$230:$L$266)+SUMIF(Summary!$A$281:$A$317,$A48,Summary!$L$281:$L$317))-AM48,0)</f>
        <v>1190.1381466155437</v>
      </c>
      <c r="AO48" s="688">
        <f>IFERROR($H48/SUMIF($A:$A,$A48,$H:$H)*SUMIF(Summary!$A$230:$A$266,$A48,Summary!$Q$230:$Q$266),0)</f>
        <v>69.85922735870443</v>
      </c>
      <c r="AP48" s="688">
        <f>IFERROR($H48/SUMIF($A:$A,$A48,$H:$H)*(SUMIF(Summary!$A$230:$A$266,$A48,Summary!$L$230:$L$266)+SUMIF(Summary!$A$281:$A$317,$A48,Summary!$L$281:$L$317))-AO48,0)</f>
        <v>1190.0785215531453</v>
      </c>
      <c r="AQ48" s="306"/>
      <c r="AR48" s="688">
        <f t="shared" ca="1" si="13"/>
        <v>5733.9569526646528</v>
      </c>
      <c r="AS48" s="688">
        <f t="shared" ca="1" si="14"/>
        <v>5733.5821868932599</v>
      </c>
    </row>
    <row r="49" spans="1:45" x14ac:dyDescent="0.2">
      <c r="A49" s="423">
        <v>20</v>
      </c>
      <c r="B49" s="424">
        <v>3</v>
      </c>
      <c r="C49" s="425" t="s">
        <v>302</v>
      </c>
      <c r="D49" s="422">
        <f t="shared" si="0"/>
        <v>0</v>
      </c>
      <c r="E49" s="422">
        <f t="shared" si="1"/>
        <v>0</v>
      </c>
      <c r="F49" s="422">
        <f t="shared" si="2"/>
        <v>0</v>
      </c>
      <c r="G49" s="422">
        <f t="shared" si="3"/>
        <v>0</v>
      </c>
      <c r="H49" s="22">
        <f t="shared" si="10"/>
        <v>0</v>
      </c>
      <c r="I49" s="116">
        <v>0</v>
      </c>
      <c r="J49" s="116">
        <v>0</v>
      </c>
      <c r="K49" s="116">
        <v>0</v>
      </c>
      <c r="L49" s="116">
        <v>0</v>
      </c>
      <c r="M49" s="22">
        <f t="shared" si="4"/>
        <v>0</v>
      </c>
      <c r="N49" s="116">
        <v>0</v>
      </c>
      <c r="O49" s="116">
        <v>0</v>
      </c>
      <c r="P49" s="116">
        <v>0</v>
      </c>
      <c r="Q49" s="116">
        <v>0</v>
      </c>
      <c r="R49" s="22">
        <f t="shared" si="5"/>
        <v>0</v>
      </c>
      <c r="S49" s="116">
        <v>0</v>
      </c>
      <c r="T49" s="116">
        <v>0</v>
      </c>
      <c r="U49" s="116">
        <v>0</v>
      </c>
      <c r="V49" s="116">
        <v>0</v>
      </c>
      <c r="W49" s="22">
        <f t="shared" si="6"/>
        <v>0</v>
      </c>
      <c r="X49" s="22">
        <f t="shared" si="7"/>
        <v>0</v>
      </c>
      <c r="Y49" s="22">
        <f ca="1">OFFSET('Cost Study'!$B$7,'Operations Support'!$C49,'Operations Support'!$B49)*$H49</f>
        <v>0</v>
      </c>
      <c r="Z49" s="23">
        <f ca="1">Y49*'Cost Study'!$B$31</f>
        <v>0</v>
      </c>
      <c r="AA49" s="23">
        <f ca="1">IF(A49=10298,1.51,1)*IF($B49&lt;3,$D49*'Cost Study'!$B$32*OFFSET('Cost Study'!$B$7,'Operations Support'!$C49,'Operations Support'!$B49),0)</f>
        <v>0</v>
      </c>
      <c r="AB49" s="24">
        <f ca="1">AA49*'Cost Study'!$B$31</f>
        <v>0</v>
      </c>
      <c r="AC49" s="23">
        <f ca="1">Y49*'Cost Study'!$B$31</f>
        <v>0</v>
      </c>
      <c r="AD49" s="24">
        <f ca="1">AA49*'Cost Study'!$B$31</f>
        <v>0</v>
      </c>
      <c r="AE49" s="377">
        <f t="shared" ca="1" si="8"/>
        <v>0</v>
      </c>
      <c r="AF49" s="377">
        <f t="shared" ca="1" si="9"/>
        <v>0</v>
      </c>
      <c r="AH49" s="688">
        <f>IFERROR($H49/SUMIF($A:$A,$A49,$H:$H)*SUMIF(Summary!$A$110:$A$186,$A49,Summary!$P$110:$P$186),0)</f>
        <v>0</v>
      </c>
      <c r="AI49" s="689">
        <f t="shared" ca="1" si="11"/>
        <v>0</v>
      </c>
      <c r="AJ49" s="688">
        <f>IFERROR(H49/SUMIF(A:A,A49,H:H)*SUMIF(Summary!$A$110:$A$186,'Operations Support'!A49,Summary!$Q$110:$Q$186),0)</f>
        <v>0</v>
      </c>
      <c r="AK49" s="688">
        <f t="shared" ca="1" si="12"/>
        <v>0</v>
      </c>
      <c r="AM49" s="688">
        <f>IFERROR($H49/SUMIF($A:$A,$A49,$H:$H)*SUMIF(Summary!$A$230:$A$266,$A49,Summary!$P$230:$P$266),0)</f>
        <v>0</v>
      </c>
      <c r="AN49" s="688">
        <f>IFERROR($H49/SUMIF($A:$A,$A49,$H:$H)*(SUMIF(Summary!$A$230:$A$266,$A49,Summary!$L$230:$L$266)+SUMIF(Summary!$A$281:$A$317,$A49,Summary!$L$281:$L$317))-AM49,0)</f>
        <v>0</v>
      </c>
      <c r="AO49" s="688">
        <f>IFERROR($H49/SUMIF($A:$A,$A49,$H:$H)*SUMIF(Summary!$A$230:$A$266,$A49,Summary!$Q$230:$Q$266),0)</f>
        <v>0</v>
      </c>
      <c r="AP49" s="688">
        <f>IFERROR($H49/SUMIF($A:$A,$A49,$H:$H)*(SUMIF(Summary!$A$230:$A$266,$A49,Summary!$L$230:$L$266)+SUMIF(Summary!$A$281:$A$317,$A49,Summary!$L$281:$L$317))-AO49,0)</f>
        <v>0</v>
      </c>
      <c r="AQ49" s="306"/>
      <c r="AR49" s="688">
        <f t="shared" ca="1" si="13"/>
        <v>0</v>
      </c>
      <c r="AS49" s="688">
        <f t="shared" ca="1" si="14"/>
        <v>0</v>
      </c>
    </row>
    <row r="50" spans="1:45" x14ac:dyDescent="0.2">
      <c r="A50" s="423">
        <v>20</v>
      </c>
      <c r="B50" s="424">
        <v>3</v>
      </c>
      <c r="C50" s="425" t="s">
        <v>303</v>
      </c>
      <c r="D50" s="422">
        <f t="shared" si="0"/>
        <v>1026</v>
      </c>
      <c r="E50" s="422">
        <f t="shared" si="1"/>
        <v>30</v>
      </c>
      <c r="F50" s="422">
        <f t="shared" si="2"/>
        <v>0</v>
      </c>
      <c r="G50" s="422">
        <f t="shared" si="3"/>
        <v>0</v>
      </c>
      <c r="H50" s="22">
        <f t="shared" si="10"/>
        <v>1056</v>
      </c>
      <c r="I50" s="116">
        <v>321</v>
      </c>
      <c r="J50" s="116">
        <v>0</v>
      </c>
      <c r="K50" s="116">
        <v>0</v>
      </c>
      <c r="L50" s="116">
        <v>0</v>
      </c>
      <c r="M50" s="22">
        <f t="shared" si="4"/>
        <v>321</v>
      </c>
      <c r="N50" s="116">
        <v>396</v>
      </c>
      <c r="O50" s="116">
        <v>0</v>
      </c>
      <c r="P50" s="116">
        <v>0</v>
      </c>
      <c r="Q50" s="116">
        <v>0</v>
      </c>
      <c r="R50" s="22">
        <f t="shared" si="5"/>
        <v>396</v>
      </c>
      <c r="S50" s="116">
        <v>309</v>
      </c>
      <c r="T50" s="116">
        <v>30</v>
      </c>
      <c r="U50" s="116">
        <v>0</v>
      </c>
      <c r="V50" s="116">
        <v>0</v>
      </c>
      <c r="W50" s="22">
        <f t="shared" si="6"/>
        <v>339</v>
      </c>
      <c r="X50" s="22">
        <f t="shared" si="7"/>
        <v>44</v>
      </c>
      <c r="Y50" s="22">
        <f ca="1">OFFSET('Cost Study'!$B$7,'Operations Support'!$C50,'Operations Support'!$B50)*$H50</f>
        <v>2544.96</v>
      </c>
      <c r="Z50" s="23">
        <f ca="1">Y50*'Cost Study'!$B$31</f>
        <v>142140.92757338422</v>
      </c>
      <c r="AA50" s="23">
        <f ca="1">IF(A50=10298,1.51,1)*IF($B50&lt;3,$D50*'Cost Study'!$B$32*OFFSET('Cost Study'!$B$7,'Operations Support'!$C50,'Operations Support'!$B50),0)</f>
        <v>0</v>
      </c>
      <c r="AB50" s="24">
        <f ca="1">AA50*'Cost Study'!$B$31</f>
        <v>0</v>
      </c>
      <c r="AC50" s="23">
        <f ca="1">Y50*'Cost Study'!$B$31</f>
        <v>142140.92757338422</v>
      </c>
      <c r="AD50" s="24">
        <f ca="1">AA50*'Cost Study'!$B$31</f>
        <v>0</v>
      </c>
      <c r="AE50" s="377">
        <f t="shared" ca="1" si="8"/>
        <v>142140.92757338422</v>
      </c>
      <c r="AF50" s="377">
        <f t="shared" ca="1" si="9"/>
        <v>142140.92757338422</v>
      </c>
      <c r="AH50" s="688">
        <f>IFERROR($H50/SUMIF($A:$A,$A50,$H:$H)*SUMIF(Summary!$A$110:$A$186,$A50,Summary!$P$110:$P$186),0)</f>
        <v>32464.691587556557</v>
      </c>
      <c r="AI50" s="689">
        <f t="shared" ca="1" si="11"/>
        <v>109676.23598582766</v>
      </c>
      <c r="AJ50" s="688">
        <f>IFERROR(H50/SUMIF(A:A,A50,H:H)*SUMIF(Summary!$A$110:$A$186,'Operations Support'!A50,Summary!$Q$110:$Q$186),0)</f>
        <v>32492.423969948057</v>
      </c>
      <c r="AK50" s="688">
        <f t="shared" ca="1" si="12"/>
        <v>109648.50360343617</v>
      </c>
      <c r="AM50" s="688">
        <f>IFERROR($H50/SUMIF($A:$A,$A50,$H:$H)*SUMIF(Summary!$A$230:$A$266,$A50,Summary!$P$230:$P$266),0)</f>
        <v>6142.365002074921</v>
      </c>
      <c r="AN50" s="688">
        <f>IFERROR($H50/SUMIF($A:$A,$A50,$H:$H)*(SUMIF(Summary!$A$230:$A$266,$A50,Summary!$L$230:$L$266)+SUMIF(Summary!$A$281:$A$317,$A50,Summary!$L$281:$L$317))-AM50,0)</f>
        <v>104732.15690216784</v>
      </c>
      <c r="AO50" s="688">
        <f>IFERROR($H50/SUMIF($A:$A,$A50,$H:$H)*SUMIF(Summary!$A$230:$A$266,$A50,Summary!$Q$230:$Q$266),0)</f>
        <v>6147.6120075659892</v>
      </c>
      <c r="AP50" s="688">
        <f>IFERROR($H50/SUMIF($A:$A,$A50,$H:$H)*(SUMIF(Summary!$A$230:$A$266,$A50,Summary!$L$230:$L$266)+SUMIF(Summary!$A$281:$A$317,$A50,Summary!$L$281:$L$317))-AO50,0)</f>
        <v>104726.90989667678</v>
      </c>
      <c r="AQ50" s="306"/>
      <c r="AR50" s="688">
        <f t="shared" ca="1" si="13"/>
        <v>214408.39288799552</v>
      </c>
      <c r="AS50" s="688">
        <f t="shared" ca="1" si="14"/>
        <v>214375.41350011295</v>
      </c>
    </row>
    <row r="51" spans="1:45" x14ac:dyDescent="0.2">
      <c r="A51" s="423">
        <v>20</v>
      </c>
      <c r="B51" s="424">
        <v>3</v>
      </c>
      <c r="C51" s="425" t="s">
        <v>304</v>
      </c>
      <c r="D51" s="422">
        <f t="shared" si="0"/>
        <v>0</v>
      </c>
      <c r="E51" s="422">
        <f t="shared" si="1"/>
        <v>0</v>
      </c>
      <c r="F51" s="422">
        <f t="shared" si="2"/>
        <v>0</v>
      </c>
      <c r="G51" s="422">
        <f t="shared" si="3"/>
        <v>0</v>
      </c>
      <c r="H51" s="22">
        <f t="shared" si="10"/>
        <v>0</v>
      </c>
      <c r="I51" s="116">
        <v>0</v>
      </c>
      <c r="J51" s="116">
        <v>0</v>
      </c>
      <c r="K51" s="116">
        <v>0</v>
      </c>
      <c r="L51" s="116">
        <v>0</v>
      </c>
      <c r="M51" s="22">
        <f t="shared" si="4"/>
        <v>0</v>
      </c>
      <c r="N51" s="116">
        <v>0</v>
      </c>
      <c r="O51" s="116">
        <v>0</v>
      </c>
      <c r="P51" s="116">
        <v>0</v>
      </c>
      <c r="Q51" s="116">
        <v>0</v>
      </c>
      <c r="R51" s="22">
        <f t="shared" si="5"/>
        <v>0</v>
      </c>
      <c r="S51" s="116">
        <v>0</v>
      </c>
      <c r="T51" s="116">
        <v>0</v>
      </c>
      <c r="U51" s="116">
        <v>0</v>
      </c>
      <c r="V51" s="116">
        <v>0</v>
      </c>
      <c r="W51" s="22">
        <f t="shared" si="6"/>
        <v>0</v>
      </c>
      <c r="X51" s="22">
        <f t="shared" si="7"/>
        <v>0</v>
      </c>
      <c r="Y51" s="22">
        <f ca="1">OFFSET('Cost Study'!$B$7,'Operations Support'!$C51,'Operations Support'!$B51)*$H51</f>
        <v>0</v>
      </c>
      <c r="Z51" s="23">
        <f ca="1">Y51*'Cost Study'!$B$31</f>
        <v>0</v>
      </c>
      <c r="AA51" s="23">
        <f ca="1">IF(A51=10298,1.51,1)*IF($B51&lt;3,$D51*'Cost Study'!$B$32*OFFSET('Cost Study'!$B$7,'Operations Support'!$C51,'Operations Support'!$B51),0)</f>
        <v>0</v>
      </c>
      <c r="AB51" s="24">
        <f ca="1">AA51*'Cost Study'!$B$31</f>
        <v>0</v>
      </c>
      <c r="AC51" s="23">
        <f ca="1">Y51*'Cost Study'!$B$31</f>
        <v>0</v>
      </c>
      <c r="AD51" s="24">
        <f ca="1">AA51*'Cost Study'!$B$31</f>
        <v>0</v>
      </c>
      <c r="AE51" s="377">
        <f t="shared" ca="1" si="8"/>
        <v>0</v>
      </c>
      <c r="AF51" s="377">
        <f t="shared" ca="1" si="9"/>
        <v>0</v>
      </c>
      <c r="AH51" s="688">
        <f>IFERROR($H51/SUMIF($A:$A,$A51,$H:$H)*SUMIF(Summary!$A$110:$A$186,$A51,Summary!$P$110:$P$186),0)</f>
        <v>0</v>
      </c>
      <c r="AI51" s="689">
        <f t="shared" ca="1" si="11"/>
        <v>0</v>
      </c>
      <c r="AJ51" s="688">
        <f>IFERROR(H51/SUMIF(A:A,A51,H:H)*SUMIF(Summary!$A$110:$A$186,'Operations Support'!A51,Summary!$Q$110:$Q$186),0)</f>
        <v>0</v>
      </c>
      <c r="AK51" s="688">
        <f t="shared" ca="1" si="12"/>
        <v>0</v>
      </c>
      <c r="AM51" s="688">
        <f>IFERROR($H51/SUMIF($A:$A,$A51,$H:$H)*SUMIF(Summary!$A$230:$A$266,$A51,Summary!$P$230:$P$266),0)</f>
        <v>0</v>
      </c>
      <c r="AN51" s="688">
        <f>IFERROR($H51/SUMIF($A:$A,$A51,$H:$H)*(SUMIF(Summary!$A$230:$A$266,$A51,Summary!$L$230:$L$266)+SUMIF(Summary!$A$281:$A$317,$A51,Summary!$L$281:$L$317))-AM51,0)</f>
        <v>0</v>
      </c>
      <c r="AO51" s="688">
        <f>IFERROR($H51/SUMIF($A:$A,$A51,$H:$H)*SUMIF(Summary!$A$230:$A$266,$A51,Summary!$Q$230:$Q$266),0)</f>
        <v>0</v>
      </c>
      <c r="AP51" s="688">
        <f>IFERROR($H51/SUMIF($A:$A,$A51,$H:$H)*(SUMIF(Summary!$A$230:$A$266,$A51,Summary!$L$230:$L$266)+SUMIF(Summary!$A$281:$A$317,$A51,Summary!$L$281:$L$317))-AO51,0)</f>
        <v>0</v>
      </c>
      <c r="AQ51" s="306"/>
      <c r="AR51" s="688">
        <f t="shared" ca="1" si="13"/>
        <v>0</v>
      </c>
      <c r="AS51" s="688">
        <f t="shared" ca="1" si="14"/>
        <v>0</v>
      </c>
    </row>
    <row r="52" spans="1:45" x14ac:dyDescent="0.2">
      <c r="A52" s="423">
        <v>20</v>
      </c>
      <c r="B52" s="424">
        <v>3</v>
      </c>
      <c r="C52" s="425" t="s">
        <v>305</v>
      </c>
      <c r="D52" s="422">
        <f t="shared" si="0"/>
        <v>0</v>
      </c>
      <c r="E52" s="422">
        <f t="shared" si="1"/>
        <v>0</v>
      </c>
      <c r="F52" s="422">
        <f t="shared" si="2"/>
        <v>0</v>
      </c>
      <c r="G52" s="422">
        <f t="shared" si="3"/>
        <v>0</v>
      </c>
      <c r="H52" s="22">
        <f t="shared" si="10"/>
        <v>0</v>
      </c>
      <c r="I52" s="116">
        <v>0</v>
      </c>
      <c r="J52" s="116">
        <v>0</v>
      </c>
      <c r="K52" s="116">
        <v>0</v>
      </c>
      <c r="L52" s="116">
        <v>0</v>
      </c>
      <c r="M52" s="22">
        <f t="shared" si="4"/>
        <v>0</v>
      </c>
      <c r="N52" s="116">
        <v>0</v>
      </c>
      <c r="O52" s="116">
        <v>0</v>
      </c>
      <c r="P52" s="116">
        <v>0</v>
      </c>
      <c r="Q52" s="116">
        <v>0</v>
      </c>
      <c r="R52" s="22">
        <f t="shared" si="5"/>
        <v>0</v>
      </c>
      <c r="S52" s="116">
        <v>0</v>
      </c>
      <c r="T52" s="116">
        <v>0</v>
      </c>
      <c r="U52" s="116">
        <v>0</v>
      </c>
      <c r="V52" s="116">
        <v>0</v>
      </c>
      <c r="W52" s="22">
        <f t="shared" si="6"/>
        <v>0</v>
      </c>
      <c r="X52" s="22">
        <f t="shared" si="7"/>
        <v>0</v>
      </c>
      <c r="Y52" s="22">
        <f ca="1">OFFSET('Cost Study'!$B$7,'Operations Support'!$C52,'Operations Support'!$B52)*$H52</f>
        <v>0</v>
      </c>
      <c r="Z52" s="23">
        <f ca="1">Y52*'Cost Study'!$B$31</f>
        <v>0</v>
      </c>
      <c r="AA52" s="23">
        <f ca="1">IF(A52=10298,1.51,1)*IF($B52&lt;3,$D52*'Cost Study'!$B$32*OFFSET('Cost Study'!$B$7,'Operations Support'!$C52,'Operations Support'!$B52),0)</f>
        <v>0</v>
      </c>
      <c r="AB52" s="24">
        <f ca="1">AA52*'Cost Study'!$B$31</f>
        <v>0</v>
      </c>
      <c r="AC52" s="23">
        <f ca="1">Y52*'Cost Study'!$B$31</f>
        <v>0</v>
      </c>
      <c r="AD52" s="24">
        <f ca="1">AA52*'Cost Study'!$B$31</f>
        <v>0</v>
      </c>
      <c r="AE52" s="377">
        <f t="shared" ca="1" si="8"/>
        <v>0</v>
      </c>
      <c r="AF52" s="377">
        <f t="shared" ca="1" si="9"/>
        <v>0</v>
      </c>
      <c r="AH52" s="688">
        <f>IFERROR($H52/SUMIF($A:$A,$A52,$H:$H)*SUMIF(Summary!$A$110:$A$186,$A52,Summary!$P$110:$P$186),0)</f>
        <v>0</v>
      </c>
      <c r="AI52" s="689">
        <f t="shared" ca="1" si="11"/>
        <v>0</v>
      </c>
      <c r="AJ52" s="688">
        <f>IFERROR(H52/SUMIF(A:A,A52,H:H)*SUMIF(Summary!$A$110:$A$186,'Operations Support'!A52,Summary!$Q$110:$Q$186),0)</f>
        <v>0</v>
      </c>
      <c r="AK52" s="688">
        <f t="shared" ca="1" si="12"/>
        <v>0</v>
      </c>
      <c r="AM52" s="688">
        <f>IFERROR($H52/SUMIF($A:$A,$A52,$H:$H)*SUMIF(Summary!$A$230:$A$266,$A52,Summary!$P$230:$P$266),0)</f>
        <v>0</v>
      </c>
      <c r="AN52" s="688">
        <f>IFERROR($H52/SUMIF($A:$A,$A52,$H:$H)*(SUMIF(Summary!$A$230:$A$266,$A52,Summary!$L$230:$L$266)+SUMIF(Summary!$A$281:$A$317,$A52,Summary!$L$281:$L$317))-AM52,0)</f>
        <v>0</v>
      </c>
      <c r="AO52" s="688">
        <f>IFERROR($H52/SUMIF($A:$A,$A52,$H:$H)*SUMIF(Summary!$A$230:$A$266,$A52,Summary!$Q$230:$Q$266),0)</f>
        <v>0</v>
      </c>
      <c r="AP52" s="688">
        <f>IFERROR($H52/SUMIF($A:$A,$A52,$H:$H)*(SUMIF(Summary!$A$230:$A$266,$A52,Summary!$L$230:$L$266)+SUMIF(Summary!$A$281:$A$317,$A52,Summary!$L$281:$L$317))-AO52,0)</f>
        <v>0</v>
      </c>
      <c r="AQ52" s="306"/>
      <c r="AR52" s="688">
        <f t="shared" ca="1" si="13"/>
        <v>0</v>
      </c>
      <c r="AS52" s="688">
        <f t="shared" ca="1" si="14"/>
        <v>0</v>
      </c>
    </row>
    <row r="53" spans="1:45" x14ac:dyDescent="0.2">
      <c r="A53" s="423">
        <v>20</v>
      </c>
      <c r="B53" s="424">
        <v>3</v>
      </c>
      <c r="C53" s="425" t="s">
        <v>306</v>
      </c>
      <c r="D53" s="422">
        <f t="shared" si="0"/>
        <v>0</v>
      </c>
      <c r="E53" s="422">
        <f t="shared" si="1"/>
        <v>0</v>
      </c>
      <c r="F53" s="422">
        <f t="shared" si="2"/>
        <v>0</v>
      </c>
      <c r="G53" s="422">
        <f t="shared" si="3"/>
        <v>0</v>
      </c>
      <c r="H53" s="22">
        <f t="shared" si="10"/>
        <v>0</v>
      </c>
      <c r="I53" s="116">
        <v>0</v>
      </c>
      <c r="J53" s="116">
        <v>0</v>
      </c>
      <c r="K53" s="116">
        <v>0</v>
      </c>
      <c r="L53" s="116">
        <v>0</v>
      </c>
      <c r="M53" s="22">
        <f t="shared" si="4"/>
        <v>0</v>
      </c>
      <c r="N53" s="116">
        <v>0</v>
      </c>
      <c r="O53" s="116">
        <v>0</v>
      </c>
      <c r="P53" s="116">
        <v>0</v>
      </c>
      <c r="Q53" s="116">
        <v>0</v>
      </c>
      <c r="R53" s="22">
        <f t="shared" si="5"/>
        <v>0</v>
      </c>
      <c r="S53" s="116">
        <v>0</v>
      </c>
      <c r="T53" s="116">
        <v>0</v>
      </c>
      <c r="U53" s="116">
        <v>0</v>
      </c>
      <c r="V53" s="116">
        <v>0</v>
      </c>
      <c r="W53" s="22">
        <f t="shared" si="6"/>
        <v>0</v>
      </c>
      <c r="X53" s="22">
        <f t="shared" si="7"/>
        <v>0</v>
      </c>
      <c r="Y53" s="22">
        <f ca="1">OFFSET('Cost Study'!$B$7,'Operations Support'!$C53,'Operations Support'!$B53)*$H53</f>
        <v>0</v>
      </c>
      <c r="Z53" s="23">
        <f ca="1">Y53*'Cost Study'!$B$31</f>
        <v>0</v>
      </c>
      <c r="AA53" s="23">
        <f ca="1">IF(A53=10298,1.51,1)*IF($B53&lt;3,$D53*'Cost Study'!$B$32*OFFSET('Cost Study'!$B$7,'Operations Support'!$C53,'Operations Support'!$B53),0)</f>
        <v>0</v>
      </c>
      <c r="AB53" s="24">
        <f ca="1">AA53*'Cost Study'!$B$31</f>
        <v>0</v>
      </c>
      <c r="AC53" s="23">
        <f ca="1">Y53*'Cost Study'!$B$31</f>
        <v>0</v>
      </c>
      <c r="AD53" s="24">
        <f ca="1">AA53*'Cost Study'!$B$31</f>
        <v>0</v>
      </c>
      <c r="AE53" s="377">
        <f t="shared" ca="1" si="8"/>
        <v>0</v>
      </c>
      <c r="AF53" s="377">
        <f t="shared" ca="1" si="9"/>
        <v>0</v>
      </c>
      <c r="AH53" s="688">
        <f>IFERROR($H53/SUMIF($A:$A,$A53,$H:$H)*SUMIF(Summary!$A$110:$A$186,$A53,Summary!$P$110:$P$186),0)</f>
        <v>0</v>
      </c>
      <c r="AI53" s="689">
        <f t="shared" ca="1" si="11"/>
        <v>0</v>
      </c>
      <c r="AJ53" s="688">
        <f>IFERROR(H53/SUMIF(A:A,A53,H:H)*SUMIF(Summary!$A$110:$A$186,'Operations Support'!A53,Summary!$Q$110:$Q$186),0)</f>
        <v>0</v>
      </c>
      <c r="AK53" s="688">
        <f t="shared" ca="1" si="12"/>
        <v>0</v>
      </c>
      <c r="AM53" s="688">
        <f>IFERROR($H53/SUMIF($A:$A,$A53,$H:$H)*SUMIF(Summary!$A$230:$A$266,$A53,Summary!$P$230:$P$266),0)</f>
        <v>0</v>
      </c>
      <c r="AN53" s="688">
        <f>IFERROR($H53/SUMIF($A:$A,$A53,$H:$H)*(SUMIF(Summary!$A$230:$A$266,$A53,Summary!$L$230:$L$266)+SUMIF(Summary!$A$281:$A$317,$A53,Summary!$L$281:$L$317))-AM53,0)</f>
        <v>0</v>
      </c>
      <c r="AO53" s="688">
        <f>IFERROR($H53/SUMIF($A:$A,$A53,$H:$H)*SUMIF(Summary!$A$230:$A$266,$A53,Summary!$Q$230:$Q$266),0)</f>
        <v>0</v>
      </c>
      <c r="AP53" s="688">
        <f>IFERROR($H53/SUMIF($A:$A,$A53,$H:$H)*(SUMIF(Summary!$A$230:$A$266,$A53,Summary!$L$230:$L$266)+SUMIF(Summary!$A$281:$A$317,$A53,Summary!$L$281:$L$317))-AO53,0)</f>
        <v>0</v>
      </c>
      <c r="AQ53" s="306"/>
      <c r="AR53" s="688">
        <f t="shared" ca="1" si="13"/>
        <v>0</v>
      </c>
      <c r="AS53" s="688">
        <f t="shared" ca="1" si="14"/>
        <v>0</v>
      </c>
    </row>
    <row r="54" spans="1:45" x14ac:dyDescent="0.2">
      <c r="A54" s="423">
        <v>20</v>
      </c>
      <c r="B54" s="424">
        <v>3</v>
      </c>
      <c r="C54" s="425" t="s">
        <v>307</v>
      </c>
      <c r="D54" s="422">
        <f t="shared" si="0"/>
        <v>0</v>
      </c>
      <c r="E54" s="422">
        <f t="shared" si="1"/>
        <v>0</v>
      </c>
      <c r="F54" s="422">
        <f t="shared" si="2"/>
        <v>0</v>
      </c>
      <c r="G54" s="422">
        <f t="shared" si="3"/>
        <v>0</v>
      </c>
      <c r="H54" s="22">
        <f t="shared" si="10"/>
        <v>0</v>
      </c>
      <c r="I54" s="116">
        <v>0</v>
      </c>
      <c r="J54" s="116">
        <v>0</v>
      </c>
      <c r="K54" s="116">
        <v>0</v>
      </c>
      <c r="L54" s="116">
        <v>0</v>
      </c>
      <c r="M54" s="22">
        <f t="shared" si="4"/>
        <v>0</v>
      </c>
      <c r="N54" s="116">
        <v>0</v>
      </c>
      <c r="O54" s="116">
        <v>0</v>
      </c>
      <c r="P54" s="116">
        <v>0</v>
      </c>
      <c r="Q54" s="116">
        <v>0</v>
      </c>
      <c r="R54" s="22">
        <f t="shared" si="5"/>
        <v>0</v>
      </c>
      <c r="S54" s="116">
        <v>0</v>
      </c>
      <c r="T54" s="116">
        <v>0</v>
      </c>
      <c r="U54" s="116">
        <v>0</v>
      </c>
      <c r="V54" s="116">
        <v>0</v>
      </c>
      <c r="W54" s="22">
        <f t="shared" si="6"/>
        <v>0</v>
      </c>
      <c r="X54" s="22">
        <f t="shared" si="7"/>
        <v>0</v>
      </c>
      <c r="Y54" s="22">
        <f ca="1">OFFSET('Cost Study'!$B$7,'Operations Support'!$C54,'Operations Support'!$B54)*$H54</f>
        <v>0</v>
      </c>
      <c r="Z54" s="23">
        <f ca="1">Y54*'Cost Study'!$B$31</f>
        <v>0</v>
      </c>
      <c r="AA54" s="23">
        <f ca="1">IF(A54=10298,1.51,1)*IF($B54&lt;3,$D54*'Cost Study'!$B$32*OFFSET('Cost Study'!$B$7,'Operations Support'!$C54,'Operations Support'!$B54),0)</f>
        <v>0</v>
      </c>
      <c r="AB54" s="24">
        <f ca="1">AA54*'Cost Study'!$B$31</f>
        <v>0</v>
      </c>
      <c r="AC54" s="23">
        <f ca="1">Y54*'Cost Study'!$B$31</f>
        <v>0</v>
      </c>
      <c r="AD54" s="24">
        <f ca="1">AA54*'Cost Study'!$B$31</f>
        <v>0</v>
      </c>
      <c r="AE54" s="377">
        <f t="shared" ca="1" si="8"/>
        <v>0</v>
      </c>
      <c r="AF54" s="377">
        <f t="shared" ca="1" si="9"/>
        <v>0</v>
      </c>
      <c r="AH54" s="688">
        <f>IFERROR($H54/SUMIF($A:$A,$A54,$H:$H)*SUMIF(Summary!$A$110:$A$186,$A54,Summary!$P$110:$P$186),0)</f>
        <v>0</v>
      </c>
      <c r="AI54" s="689">
        <f t="shared" ca="1" si="11"/>
        <v>0</v>
      </c>
      <c r="AJ54" s="688">
        <f>IFERROR(H54/SUMIF(A:A,A54,H:H)*SUMIF(Summary!$A$110:$A$186,'Operations Support'!A54,Summary!$Q$110:$Q$186),0)</f>
        <v>0</v>
      </c>
      <c r="AK54" s="688">
        <f t="shared" ca="1" si="12"/>
        <v>0</v>
      </c>
      <c r="AM54" s="688">
        <f>IFERROR($H54/SUMIF($A:$A,$A54,$H:$H)*SUMIF(Summary!$A$230:$A$266,$A54,Summary!$P$230:$P$266),0)</f>
        <v>0</v>
      </c>
      <c r="AN54" s="688">
        <f>IFERROR($H54/SUMIF($A:$A,$A54,$H:$H)*(SUMIF(Summary!$A$230:$A$266,$A54,Summary!$L$230:$L$266)+SUMIF(Summary!$A$281:$A$317,$A54,Summary!$L$281:$L$317))-AM54,0)</f>
        <v>0</v>
      </c>
      <c r="AO54" s="688">
        <f>IFERROR($H54/SUMIF($A:$A,$A54,$H:$H)*SUMIF(Summary!$A$230:$A$266,$A54,Summary!$Q$230:$Q$266),0)</f>
        <v>0</v>
      </c>
      <c r="AP54" s="688">
        <f>IFERROR($H54/SUMIF($A:$A,$A54,$H:$H)*(SUMIF(Summary!$A$230:$A$266,$A54,Summary!$L$230:$L$266)+SUMIF(Summary!$A$281:$A$317,$A54,Summary!$L$281:$L$317))-AO54,0)</f>
        <v>0</v>
      </c>
      <c r="AQ54" s="306"/>
      <c r="AR54" s="688">
        <f t="shared" ca="1" si="13"/>
        <v>0</v>
      </c>
      <c r="AS54" s="688">
        <f t="shared" ca="1" si="14"/>
        <v>0</v>
      </c>
    </row>
    <row r="55" spans="1:45" x14ac:dyDescent="0.2">
      <c r="A55" s="423">
        <v>20</v>
      </c>
      <c r="B55" s="424">
        <v>3</v>
      </c>
      <c r="C55" s="425" t="s">
        <v>308</v>
      </c>
      <c r="D55" s="422">
        <f t="shared" si="0"/>
        <v>0</v>
      </c>
      <c r="E55" s="422">
        <f t="shared" si="1"/>
        <v>0</v>
      </c>
      <c r="F55" s="422">
        <f t="shared" si="2"/>
        <v>0</v>
      </c>
      <c r="G55" s="422">
        <f t="shared" si="3"/>
        <v>0</v>
      </c>
      <c r="H55" s="22">
        <f t="shared" si="10"/>
        <v>0</v>
      </c>
      <c r="I55" s="116">
        <v>0</v>
      </c>
      <c r="J55" s="116">
        <v>0</v>
      </c>
      <c r="K55" s="116">
        <v>0</v>
      </c>
      <c r="L55" s="116">
        <v>0</v>
      </c>
      <c r="M55" s="22">
        <f t="shared" si="4"/>
        <v>0</v>
      </c>
      <c r="N55" s="116">
        <v>0</v>
      </c>
      <c r="O55" s="116">
        <v>0</v>
      </c>
      <c r="P55" s="116">
        <v>0</v>
      </c>
      <c r="Q55" s="116">
        <v>0</v>
      </c>
      <c r="R55" s="22">
        <f t="shared" si="5"/>
        <v>0</v>
      </c>
      <c r="S55" s="116">
        <v>0</v>
      </c>
      <c r="T55" s="116">
        <v>0</v>
      </c>
      <c r="U55" s="116">
        <v>0</v>
      </c>
      <c r="V55" s="116">
        <v>0</v>
      </c>
      <c r="W55" s="22">
        <f t="shared" si="6"/>
        <v>0</v>
      </c>
      <c r="X55" s="22">
        <f t="shared" si="7"/>
        <v>0</v>
      </c>
      <c r="Y55" s="22">
        <f ca="1">OFFSET('Cost Study'!$B$7,'Operations Support'!$C55,'Operations Support'!$B55)*$H55</f>
        <v>0</v>
      </c>
      <c r="Z55" s="23">
        <f ca="1">Y55*'Cost Study'!$B$31</f>
        <v>0</v>
      </c>
      <c r="AA55" s="23">
        <f ca="1">IF(A55=10298,1.51,1)*IF($B55&lt;3,$D55*'Cost Study'!$B$32*OFFSET('Cost Study'!$B$7,'Operations Support'!$C55,'Operations Support'!$B55),0)</f>
        <v>0</v>
      </c>
      <c r="AB55" s="24">
        <f ca="1">AA55*'Cost Study'!$B$31</f>
        <v>0</v>
      </c>
      <c r="AC55" s="23">
        <f ca="1">Y55*'Cost Study'!$B$31</f>
        <v>0</v>
      </c>
      <c r="AD55" s="24">
        <f ca="1">AA55*'Cost Study'!$B$31</f>
        <v>0</v>
      </c>
      <c r="AE55" s="377">
        <f t="shared" ca="1" si="8"/>
        <v>0</v>
      </c>
      <c r="AF55" s="377">
        <f t="shared" ca="1" si="9"/>
        <v>0</v>
      </c>
      <c r="AH55" s="688">
        <f>IFERROR($H55/SUMIF($A:$A,$A55,$H:$H)*SUMIF(Summary!$A$110:$A$186,$A55,Summary!$P$110:$P$186),0)</f>
        <v>0</v>
      </c>
      <c r="AI55" s="689">
        <f t="shared" ca="1" si="11"/>
        <v>0</v>
      </c>
      <c r="AJ55" s="688">
        <f>IFERROR(H55/SUMIF(A:A,A55,H:H)*SUMIF(Summary!$A$110:$A$186,'Operations Support'!A55,Summary!$Q$110:$Q$186),0)</f>
        <v>0</v>
      </c>
      <c r="AK55" s="688">
        <f t="shared" ca="1" si="12"/>
        <v>0</v>
      </c>
      <c r="AM55" s="688">
        <f>IFERROR($H55/SUMIF($A:$A,$A55,$H:$H)*SUMIF(Summary!$A$230:$A$266,$A55,Summary!$P$230:$P$266),0)</f>
        <v>0</v>
      </c>
      <c r="AN55" s="688">
        <f>IFERROR($H55/SUMIF($A:$A,$A55,$H:$H)*(SUMIF(Summary!$A$230:$A$266,$A55,Summary!$L$230:$L$266)+SUMIF(Summary!$A$281:$A$317,$A55,Summary!$L$281:$L$317))-AM55,0)</f>
        <v>0</v>
      </c>
      <c r="AO55" s="688">
        <f>IFERROR($H55/SUMIF($A:$A,$A55,$H:$H)*SUMIF(Summary!$A$230:$A$266,$A55,Summary!$Q$230:$Q$266),0)</f>
        <v>0</v>
      </c>
      <c r="AP55" s="688">
        <f>IFERROR($H55/SUMIF($A:$A,$A55,$H:$H)*(SUMIF(Summary!$A$230:$A$266,$A55,Summary!$L$230:$L$266)+SUMIF(Summary!$A$281:$A$317,$A55,Summary!$L$281:$L$317))-AO55,0)</f>
        <v>0</v>
      </c>
      <c r="AQ55" s="306"/>
      <c r="AR55" s="688">
        <f t="shared" ca="1" si="13"/>
        <v>0</v>
      </c>
      <c r="AS55" s="688">
        <f t="shared" ca="1" si="14"/>
        <v>0</v>
      </c>
    </row>
    <row r="56" spans="1:45" x14ac:dyDescent="0.2">
      <c r="A56" s="423">
        <v>20</v>
      </c>
      <c r="B56" s="424">
        <v>3</v>
      </c>
      <c r="C56" s="425" t="s">
        <v>309</v>
      </c>
      <c r="D56" s="422">
        <f t="shared" si="0"/>
        <v>0</v>
      </c>
      <c r="E56" s="422">
        <f t="shared" si="1"/>
        <v>0</v>
      </c>
      <c r="F56" s="422">
        <f t="shared" si="2"/>
        <v>0</v>
      </c>
      <c r="G56" s="422">
        <f t="shared" si="3"/>
        <v>0</v>
      </c>
      <c r="H56" s="22">
        <f t="shared" si="10"/>
        <v>0</v>
      </c>
      <c r="I56" s="116">
        <v>0</v>
      </c>
      <c r="J56" s="116">
        <v>0</v>
      </c>
      <c r="K56" s="116">
        <v>0</v>
      </c>
      <c r="L56" s="116">
        <v>0</v>
      </c>
      <c r="M56" s="22">
        <f t="shared" si="4"/>
        <v>0</v>
      </c>
      <c r="N56" s="116">
        <v>0</v>
      </c>
      <c r="O56" s="116">
        <v>0</v>
      </c>
      <c r="P56" s="116">
        <v>0</v>
      </c>
      <c r="Q56" s="116">
        <v>0</v>
      </c>
      <c r="R56" s="22">
        <f t="shared" si="5"/>
        <v>0</v>
      </c>
      <c r="S56" s="116">
        <v>0</v>
      </c>
      <c r="T56" s="116">
        <v>0</v>
      </c>
      <c r="U56" s="116">
        <v>0</v>
      </c>
      <c r="V56" s="116">
        <v>0</v>
      </c>
      <c r="W56" s="22">
        <f t="shared" si="6"/>
        <v>0</v>
      </c>
      <c r="X56" s="22">
        <f t="shared" si="7"/>
        <v>0</v>
      </c>
      <c r="Y56" s="22">
        <f ca="1">OFFSET('Cost Study'!$B$7,'Operations Support'!$C56,'Operations Support'!$B56)*$H56</f>
        <v>0</v>
      </c>
      <c r="Z56" s="23">
        <f ca="1">Y56*'Cost Study'!$B$31</f>
        <v>0</v>
      </c>
      <c r="AA56" s="23">
        <f ca="1">IF(A56=10298,1.51,1)*IF($B56&lt;3,$D56*'Cost Study'!$B$32*OFFSET('Cost Study'!$B$7,'Operations Support'!$C56,'Operations Support'!$B56),0)</f>
        <v>0</v>
      </c>
      <c r="AB56" s="24">
        <f ca="1">AA56*'Cost Study'!$B$31</f>
        <v>0</v>
      </c>
      <c r="AC56" s="23">
        <f ca="1">Y56*'Cost Study'!$B$31</f>
        <v>0</v>
      </c>
      <c r="AD56" s="24">
        <f ca="1">AA56*'Cost Study'!$B$31</f>
        <v>0</v>
      </c>
      <c r="AE56" s="377">
        <f t="shared" ca="1" si="8"/>
        <v>0</v>
      </c>
      <c r="AF56" s="377">
        <f t="shared" ca="1" si="9"/>
        <v>0</v>
      </c>
      <c r="AH56" s="688">
        <f>IFERROR($H56/SUMIF($A:$A,$A56,$H:$H)*SUMIF(Summary!$A$110:$A$186,$A56,Summary!$P$110:$P$186),0)</f>
        <v>0</v>
      </c>
      <c r="AI56" s="689">
        <f t="shared" ca="1" si="11"/>
        <v>0</v>
      </c>
      <c r="AJ56" s="688">
        <f>IFERROR(H56/SUMIF(A:A,A56,H:H)*SUMIF(Summary!$A$110:$A$186,'Operations Support'!A56,Summary!$Q$110:$Q$186),0)</f>
        <v>0</v>
      </c>
      <c r="AK56" s="688">
        <f t="shared" ca="1" si="12"/>
        <v>0</v>
      </c>
      <c r="AM56" s="688">
        <f>IFERROR($H56/SUMIF($A:$A,$A56,$H:$H)*SUMIF(Summary!$A$230:$A$266,$A56,Summary!$P$230:$P$266),0)</f>
        <v>0</v>
      </c>
      <c r="AN56" s="688">
        <f>IFERROR($H56/SUMIF($A:$A,$A56,$H:$H)*(SUMIF(Summary!$A$230:$A$266,$A56,Summary!$L$230:$L$266)+SUMIF(Summary!$A$281:$A$317,$A56,Summary!$L$281:$L$317))-AM56,0)</f>
        <v>0</v>
      </c>
      <c r="AO56" s="688">
        <f>IFERROR($H56/SUMIF($A:$A,$A56,$H:$H)*SUMIF(Summary!$A$230:$A$266,$A56,Summary!$Q$230:$Q$266),0)</f>
        <v>0</v>
      </c>
      <c r="AP56" s="688">
        <f>IFERROR($H56/SUMIF($A:$A,$A56,$H:$H)*(SUMIF(Summary!$A$230:$A$266,$A56,Summary!$L$230:$L$266)+SUMIF(Summary!$A$281:$A$317,$A56,Summary!$L$281:$L$317))-AO56,0)</f>
        <v>0</v>
      </c>
      <c r="AQ56" s="306"/>
      <c r="AR56" s="688">
        <f t="shared" ca="1" si="13"/>
        <v>0</v>
      </c>
      <c r="AS56" s="688">
        <f t="shared" ca="1" si="14"/>
        <v>0</v>
      </c>
    </row>
    <row r="57" spans="1:45" x14ac:dyDescent="0.2">
      <c r="A57" s="423">
        <v>20</v>
      </c>
      <c r="B57" s="424">
        <v>3</v>
      </c>
      <c r="C57" s="425" t="s">
        <v>310</v>
      </c>
      <c r="D57" s="422">
        <f t="shared" si="0"/>
        <v>0</v>
      </c>
      <c r="E57" s="422">
        <f t="shared" si="1"/>
        <v>0</v>
      </c>
      <c r="F57" s="422">
        <f t="shared" si="2"/>
        <v>0</v>
      </c>
      <c r="G57" s="422">
        <f t="shared" si="3"/>
        <v>0</v>
      </c>
      <c r="H57" s="22">
        <f t="shared" si="10"/>
        <v>0</v>
      </c>
      <c r="I57" s="116">
        <v>0</v>
      </c>
      <c r="J57" s="116">
        <v>0</v>
      </c>
      <c r="K57" s="116">
        <v>0</v>
      </c>
      <c r="L57" s="116">
        <v>0</v>
      </c>
      <c r="M57" s="22">
        <f t="shared" si="4"/>
        <v>0</v>
      </c>
      <c r="N57" s="116">
        <v>0</v>
      </c>
      <c r="O57" s="116">
        <v>0</v>
      </c>
      <c r="P57" s="116">
        <v>0</v>
      </c>
      <c r="Q57" s="116">
        <v>0</v>
      </c>
      <c r="R57" s="22">
        <f t="shared" si="5"/>
        <v>0</v>
      </c>
      <c r="S57" s="116">
        <v>0</v>
      </c>
      <c r="T57" s="116">
        <v>0</v>
      </c>
      <c r="U57" s="116">
        <v>0</v>
      </c>
      <c r="V57" s="116">
        <v>0</v>
      </c>
      <c r="W57" s="22">
        <f t="shared" si="6"/>
        <v>0</v>
      </c>
      <c r="X57" s="22">
        <f t="shared" si="7"/>
        <v>0</v>
      </c>
      <c r="Y57" s="22">
        <f ca="1">OFFSET('Cost Study'!$B$7,'Operations Support'!$C57,'Operations Support'!$B57)*$H57</f>
        <v>0</v>
      </c>
      <c r="Z57" s="23">
        <f ca="1">Y57*'Cost Study'!$B$31</f>
        <v>0</v>
      </c>
      <c r="AA57" s="23">
        <f ca="1">IF(A57=10298,1.51,1)*IF($B57&lt;3,$D57*'Cost Study'!$B$32*OFFSET('Cost Study'!$B$7,'Operations Support'!$C57,'Operations Support'!$B57),0)</f>
        <v>0</v>
      </c>
      <c r="AB57" s="24">
        <f ca="1">AA57*'Cost Study'!$B$31</f>
        <v>0</v>
      </c>
      <c r="AC57" s="23">
        <f ca="1">Y57*'Cost Study'!$B$31</f>
        <v>0</v>
      </c>
      <c r="AD57" s="24">
        <f ca="1">AA57*'Cost Study'!$B$31</f>
        <v>0</v>
      </c>
      <c r="AE57" s="377">
        <f t="shared" ca="1" si="8"/>
        <v>0</v>
      </c>
      <c r="AF57" s="377">
        <f t="shared" ca="1" si="9"/>
        <v>0</v>
      </c>
      <c r="AH57" s="688">
        <f>IFERROR($H57/SUMIF($A:$A,$A57,$H:$H)*SUMIF(Summary!$A$110:$A$186,$A57,Summary!$P$110:$P$186),0)</f>
        <v>0</v>
      </c>
      <c r="AI57" s="689">
        <f t="shared" ca="1" si="11"/>
        <v>0</v>
      </c>
      <c r="AJ57" s="688">
        <f>IFERROR(H57/SUMIF(A:A,A57,H:H)*SUMIF(Summary!$A$110:$A$186,'Operations Support'!A57,Summary!$Q$110:$Q$186),0)</f>
        <v>0</v>
      </c>
      <c r="AK57" s="688">
        <f t="shared" ca="1" si="12"/>
        <v>0</v>
      </c>
      <c r="AM57" s="688">
        <f>IFERROR($H57/SUMIF($A:$A,$A57,$H:$H)*SUMIF(Summary!$A$230:$A$266,$A57,Summary!$P$230:$P$266),0)</f>
        <v>0</v>
      </c>
      <c r="AN57" s="688">
        <f>IFERROR($H57/SUMIF($A:$A,$A57,$H:$H)*(SUMIF(Summary!$A$230:$A$266,$A57,Summary!$L$230:$L$266)+SUMIF(Summary!$A$281:$A$317,$A57,Summary!$L$281:$L$317))-AM57,0)</f>
        <v>0</v>
      </c>
      <c r="AO57" s="688">
        <f>IFERROR($H57/SUMIF($A:$A,$A57,$H:$H)*SUMIF(Summary!$A$230:$A$266,$A57,Summary!$Q$230:$Q$266),0)</f>
        <v>0</v>
      </c>
      <c r="AP57" s="688">
        <f>IFERROR($H57/SUMIF($A:$A,$A57,$H:$H)*(SUMIF(Summary!$A$230:$A$266,$A57,Summary!$L$230:$L$266)+SUMIF(Summary!$A$281:$A$317,$A57,Summary!$L$281:$L$317))-AO57,0)</f>
        <v>0</v>
      </c>
      <c r="AQ57" s="306"/>
      <c r="AR57" s="688">
        <f t="shared" ca="1" si="13"/>
        <v>0</v>
      </c>
      <c r="AS57" s="688">
        <f t="shared" ca="1" si="14"/>
        <v>0</v>
      </c>
    </row>
    <row r="58" spans="1:45" x14ac:dyDescent="0.2">
      <c r="A58" s="423">
        <v>20</v>
      </c>
      <c r="B58" s="424">
        <v>3</v>
      </c>
      <c r="C58" s="425" t="s">
        <v>311</v>
      </c>
      <c r="D58" s="422">
        <f t="shared" si="0"/>
        <v>0</v>
      </c>
      <c r="E58" s="422">
        <f t="shared" si="1"/>
        <v>0</v>
      </c>
      <c r="F58" s="422">
        <f t="shared" si="2"/>
        <v>0</v>
      </c>
      <c r="G58" s="422">
        <f t="shared" si="3"/>
        <v>0</v>
      </c>
      <c r="H58" s="22">
        <f t="shared" si="10"/>
        <v>0</v>
      </c>
      <c r="I58" s="116">
        <v>0</v>
      </c>
      <c r="J58" s="116">
        <v>0</v>
      </c>
      <c r="K58" s="116">
        <v>0</v>
      </c>
      <c r="L58" s="116">
        <v>0</v>
      </c>
      <c r="M58" s="22">
        <f t="shared" si="4"/>
        <v>0</v>
      </c>
      <c r="N58" s="116">
        <v>0</v>
      </c>
      <c r="O58" s="116">
        <v>0</v>
      </c>
      <c r="P58" s="116">
        <v>0</v>
      </c>
      <c r="Q58" s="116">
        <v>0</v>
      </c>
      <c r="R58" s="22">
        <f t="shared" si="5"/>
        <v>0</v>
      </c>
      <c r="S58" s="116">
        <v>0</v>
      </c>
      <c r="T58" s="116">
        <v>0</v>
      </c>
      <c r="U58" s="116">
        <v>0</v>
      </c>
      <c r="V58" s="116">
        <v>0</v>
      </c>
      <c r="W58" s="22">
        <f t="shared" si="6"/>
        <v>0</v>
      </c>
      <c r="X58" s="22">
        <f t="shared" si="7"/>
        <v>0</v>
      </c>
      <c r="Y58" s="22">
        <f ca="1">OFFSET('Cost Study'!$B$7,'Operations Support'!$C58,'Operations Support'!$B58)*$H58</f>
        <v>0</v>
      </c>
      <c r="Z58" s="23">
        <f ca="1">Y58*'Cost Study'!$B$31</f>
        <v>0</v>
      </c>
      <c r="AA58" s="23">
        <f ca="1">IF(A58=10298,1.51,1)*IF($B58&lt;3,$D58*'Cost Study'!$B$32*OFFSET('Cost Study'!$B$7,'Operations Support'!$C58,'Operations Support'!$B58),0)</f>
        <v>0</v>
      </c>
      <c r="AB58" s="24">
        <f ca="1">AA58*'Cost Study'!$B$31</f>
        <v>0</v>
      </c>
      <c r="AC58" s="23">
        <f ca="1">Y58*'Cost Study'!$B$31</f>
        <v>0</v>
      </c>
      <c r="AD58" s="24">
        <f ca="1">AA58*'Cost Study'!$B$31</f>
        <v>0</v>
      </c>
      <c r="AE58" s="377">
        <f t="shared" ca="1" si="8"/>
        <v>0</v>
      </c>
      <c r="AF58" s="377">
        <f t="shared" ca="1" si="9"/>
        <v>0</v>
      </c>
      <c r="AH58" s="688">
        <f>IFERROR($H58/SUMIF($A:$A,$A58,$H:$H)*SUMIF(Summary!$A$110:$A$186,$A58,Summary!$P$110:$P$186),0)</f>
        <v>0</v>
      </c>
      <c r="AI58" s="689">
        <f t="shared" ca="1" si="11"/>
        <v>0</v>
      </c>
      <c r="AJ58" s="688">
        <f>IFERROR(H58/SUMIF(A:A,A58,H:H)*SUMIF(Summary!$A$110:$A$186,'Operations Support'!A58,Summary!$Q$110:$Q$186),0)</f>
        <v>0</v>
      </c>
      <c r="AK58" s="688">
        <f t="shared" ca="1" si="12"/>
        <v>0</v>
      </c>
      <c r="AM58" s="688">
        <f>IFERROR($H58/SUMIF($A:$A,$A58,$H:$H)*SUMIF(Summary!$A$230:$A$266,$A58,Summary!$P$230:$P$266),0)</f>
        <v>0</v>
      </c>
      <c r="AN58" s="688">
        <f>IFERROR($H58/SUMIF($A:$A,$A58,$H:$H)*(SUMIF(Summary!$A$230:$A$266,$A58,Summary!$L$230:$L$266)+SUMIF(Summary!$A$281:$A$317,$A58,Summary!$L$281:$L$317))-AM58,0)</f>
        <v>0</v>
      </c>
      <c r="AO58" s="688">
        <f>IFERROR($H58/SUMIF($A:$A,$A58,$H:$H)*SUMIF(Summary!$A$230:$A$266,$A58,Summary!$Q$230:$Q$266),0)</f>
        <v>0</v>
      </c>
      <c r="AP58" s="688">
        <f>IFERROR($H58/SUMIF($A:$A,$A58,$H:$H)*(SUMIF(Summary!$A$230:$A$266,$A58,Summary!$L$230:$L$266)+SUMIF(Summary!$A$281:$A$317,$A58,Summary!$L$281:$L$317))-AO58,0)</f>
        <v>0</v>
      </c>
      <c r="AQ58" s="306"/>
      <c r="AR58" s="688">
        <f t="shared" ca="1" si="13"/>
        <v>0</v>
      </c>
      <c r="AS58" s="688">
        <f t="shared" ca="1" si="14"/>
        <v>0</v>
      </c>
    </row>
    <row r="59" spans="1:45" x14ac:dyDescent="0.2">
      <c r="A59" s="423">
        <v>20</v>
      </c>
      <c r="B59" s="424">
        <v>3</v>
      </c>
      <c r="C59" s="425" t="s">
        <v>312</v>
      </c>
      <c r="D59" s="422">
        <f t="shared" si="0"/>
        <v>0</v>
      </c>
      <c r="E59" s="422">
        <f t="shared" si="1"/>
        <v>0</v>
      </c>
      <c r="F59" s="422">
        <f t="shared" si="2"/>
        <v>0</v>
      </c>
      <c r="G59" s="422">
        <f t="shared" si="3"/>
        <v>0</v>
      </c>
      <c r="H59" s="22">
        <f t="shared" si="10"/>
        <v>0</v>
      </c>
      <c r="I59" s="116">
        <v>0</v>
      </c>
      <c r="J59" s="116">
        <v>0</v>
      </c>
      <c r="K59" s="116">
        <v>0</v>
      </c>
      <c r="L59" s="116">
        <v>0</v>
      </c>
      <c r="M59" s="22">
        <f t="shared" si="4"/>
        <v>0</v>
      </c>
      <c r="N59" s="116">
        <v>0</v>
      </c>
      <c r="O59" s="116">
        <v>0</v>
      </c>
      <c r="P59" s="116">
        <v>0</v>
      </c>
      <c r="Q59" s="116">
        <v>0</v>
      </c>
      <c r="R59" s="22">
        <f t="shared" si="5"/>
        <v>0</v>
      </c>
      <c r="S59" s="116">
        <v>0</v>
      </c>
      <c r="T59" s="116">
        <v>0</v>
      </c>
      <c r="U59" s="116">
        <v>0</v>
      </c>
      <c r="V59" s="116">
        <v>0</v>
      </c>
      <c r="W59" s="22">
        <f t="shared" si="6"/>
        <v>0</v>
      </c>
      <c r="X59" s="22">
        <f t="shared" si="7"/>
        <v>0</v>
      </c>
      <c r="Y59" s="22">
        <f ca="1">OFFSET('Cost Study'!$B$7,'Operations Support'!$C59,'Operations Support'!$B59)*$H59</f>
        <v>0</v>
      </c>
      <c r="Z59" s="23">
        <f ca="1">Y59*'Cost Study'!$B$31</f>
        <v>0</v>
      </c>
      <c r="AA59" s="23">
        <f ca="1">IF(A59=10298,1.51,1)*IF($B59&lt;3,$D59*'Cost Study'!$B$32*OFFSET('Cost Study'!$B$7,'Operations Support'!$C59,'Operations Support'!$B59),0)</f>
        <v>0</v>
      </c>
      <c r="AB59" s="24">
        <f ca="1">AA59*'Cost Study'!$B$31</f>
        <v>0</v>
      </c>
      <c r="AC59" s="23">
        <f ca="1">Y59*'Cost Study'!$B$31</f>
        <v>0</v>
      </c>
      <c r="AD59" s="24">
        <f ca="1">AA59*'Cost Study'!$B$31</f>
        <v>0</v>
      </c>
      <c r="AE59" s="377">
        <f t="shared" ca="1" si="8"/>
        <v>0</v>
      </c>
      <c r="AF59" s="377">
        <f t="shared" ca="1" si="9"/>
        <v>0</v>
      </c>
      <c r="AH59" s="688">
        <f>IFERROR($H59/SUMIF($A:$A,$A59,$H:$H)*SUMIF(Summary!$A$110:$A$186,$A59,Summary!$P$110:$P$186),0)</f>
        <v>0</v>
      </c>
      <c r="AI59" s="689">
        <f t="shared" ca="1" si="11"/>
        <v>0</v>
      </c>
      <c r="AJ59" s="688">
        <f>IFERROR(H59/SUMIF(A:A,A59,H:H)*SUMIF(Summary!$A$110:$A$186,'Operations Support'!A59,Summary!$Q$110:$Q$186),0)</f>
        <v>0</v>
      </c>
      <c r="AK59" s="688">
        <f t="shared" ca="1" si="12"/>
        <v>0</v>
      </c>
      <c r="AM59" s="688">
        <f>IFERROR($H59/SUMIF($A:$A,$A59,$H:$H)*SUMIF(Summary!$A$230:$A$266,$A59,Summary!$P$230:$P$266),0)</f>
        <v>0</v>
      </c>
      <c r="AN59" s="688">
        <f>IFERROR($H59/SUMIF($A:$A,$A59,$H:$H)*(SUMIF(Summary!$A$230:$A$266,$A59,Summary!$L$230:$L$266)+SUMIF(Summary!$A$281:$A$317,$A59,Summary!$L$281:$L$317))-AM59,0)</f>
        <v>0</v>
      </c>
      <c r="AO59" s="688">
        <f>IFERROR($H59/SUMIF($A:$A,$A59,$H:$H)*SUMIF(Summary!$A$230:$A$266,$A59,Summary!$Q$230:$Q$266),0)</f>
        <v>0</v>
      </c>
      <c r="AP59" s="688">
        <f>IFERROR($H59/SUMIF($A:$A,$A59,$H:$H)*(SUMIF(Summary!$A$230:$A$266,$A59,Summary!$L$230:$L$266)+SUMIF(Summary!$A$281:$A$317,$A59,Summary!$L$281:$L$317))-AO59,0)</f>
        <v>0</v>
      </c>
      <c r="AQ59" s="306"/>
      <c r="AR59" s="688">
        <f t="shared" ca="1" si="13"/>
        <v>0</v>
      </c>
      <c r="AS59" s="688">
        <f t="shared" ca="1" si="14"/>
        <v>0</v>
      </c>
    </row>
    <row r="60" spans="1:45" x14ac:dyDescent="0.2">
      <c r="A60" s="423">
        <v>20</v>
      </c>
      <c r="B60" s="424">
        <v>3</v>
      </c>
      <c r="C60" s="425" t="s">
        <v>313</v>
      </c>
      <c r="D60" s="422">
        <f t="shared" si="0"/>
        <v>0</v>
      </c>
      <c r="E60" s="422">
        <f t="shared" si="1"/>
        <v>0</v>
      </c>
      <c r="F60" s="422">
        <f t="shared" si="2"/>
        <v>0</v>
      </c>
      <c r="G60" s="422">
        <f t="shared" si="3"/>
        <v>0</v>
      </c>
      <c r="H60" s="22">
        <f t="shared" si="10"/>
        <v>0</v>
      </c>
      <c r="I60" s="116">
        <v>0</v>
      </c>
      <c r="J60" s="116">
        <v>0</v>
      </c>
      <c r="K60" s="116">
        <v>0</v>
      </c>
      <c r="L60" s="116">
        <v>0</v>
      </c>
      <c r="M60" s="22">
        <f t="shared" si="4"/>
        <v>0</v>
      </c>
      <c r="N60" s="116">
        <v>0</v>
      </c>
      <c r="O60" s="116">
        <v>0</v>
      </c>
      <c r="P60" s="116">
        <v>0</v>
      </c>
      <c r="Q60" s="116">
        <v>0</v>
      </c>
      <c r="R60" s="22">
        <f t="shared" si="5"/>
        <v>0</v>
      </c>
      <c r="S60" s="116">
        <v>0</v>
      </c>
      <c r="T60" s="116">
        <v>0</v>
      </c>
      <c r="U60" s="116">
        <v>0</v>
      </c>
      <c r="V60" s="116">
        <v>0</v>
      </c>
      <c r="W60" s="22">
        <f t="shared" si="6"/>
        <v>0</v>
      </c>
      <c r="X60" s="22">
        <f t="shared" si="7"/>
        <v>0</v>
      </c>
      <c r="Y60" s="22">
        <f ca="1">OFFSET('Cost Study'!$B$7,'Operations Support'!$C60,'Operations Support'!$B60)*$H60</f>
        <v>0</v>
      </c>
      <c r="Z60" s="23">
        <f ca="1">Y60*'Cost Study'!$B$31</f>
        <v>0</v>
      </c>
      <c r="AA60" s="23">
        <f ca="1">IF(A60=10298,1.51,1)*IF($B60&lt;3,$D60*'Cost Study'!$B$32*OFFSET('Cost Study'!$B$7,'Operations Support'!$C60,'Operations Support'!$B60),0)</f>
        <v>0</v>
      </c>
      <c r="AB60" s="24">
        <f ca="1">AA60*'Cost Study'!$B$31</f>
        <v>0</v>
      </c>
      <c r="AC60" s="23">
        <f ca="1">Y60*'Cost Study'!$B$31</f>
        <v>0</v>
      </c>
      <c r="AD60" s="24">
        <f ca="1">AA60*'Cost Study'!$B$31</f>
        <v>0</v>
      </c>
      <c r="AE60" s="377">
        <f t="shared" ca="1" si="8"/>
        <v>0</v>
      </c>
      <c r="AF60" s="377">
        <f t="shared" ca="1" si="9"/>
        <v>0</v>
      </c>
      <c r="AH60" s="688">
        <f>IFERROR($H60/SUMIF($A:$A,$A60,$H:$H)*SUMIF(Summary!$A$110:$A$186,$A60,Summary!$P$110:$P$186),0)</f>
        <v>0</v>
      </c>
      <c r="AI60" s="689">
        <f t="shared" ca="1" si="11"/>
        <v>0</v>
      </c>
      <c r="AJ60" s="688">
        <f>IFERROR(H60/SUMIF(A:A,A60,H:H)*SUMIF(Summary!$A$110:$A$186,'Operations Support'!A60,Summary!$Q$110:$Q$186),0)</f>
        <v>0</v>
      </c>
      <c r="AK60" s="688">
        <f t="shared" ca="1" si="12"/>
        <v>0</v>
      </c>
      <c r="AM60" s="688">
        <f>IFERROR($H60/SUMIF($A:$A,$A60,$H:$H)*SUMIF(Summary!$A$230:$A$266,$A60,Summary!$P$230:$P$266),0)</f>
        <v>0</v>
      </c>
      <c r="AN60" s="688">
        <f>IFERROR($H60/SUMIF($A:$A,$A60,$H:$H)*(SUMIF(Summary!$A$230:$A$266,$A60,Summary!$L$230:$L$266)+SUMIF(Summary!$A$281:$A$317,$A60,Summary!$L$281:$L$317))-AM60,0)</f>
        <v>0</v>
      </c>
      <c r="AO60" s="688">
        <f>IFERROR($H60/SUMIF($A:$A,$A60,$H:$H)*SUMIF(Summary!$A$230:$A$266,$A60,Summary!$Q$230:$Q$266),0)</f>
        <v>0</v>
      </c>
      <c r="AP60" s="688">
        <f>IFERROR($H60/SUMIF($A:$A,$A60,$H:$H)*(SUMIF(Summary!$A$230:$A$266,$A60,Summary!$L$230:$L$266)+SUMIF(Summary!$A$281:$A$317,$A60,Summary!$L$281:$L$317))-AO60,0)</f>
        <v>0</v>
      </c>
      <c r="AQ60" s="306"/>
      <c r="AR60" s="688">
        <f t="shared" ca="1" si="13"/>
        <v>0</v>
      </c>
      <c r="AS60" s="688">
        <f t="shared" ca="1" si="14"/>
        <v>0</v>
      </c>
    </row>
    <row r="61" spans="1:45" x14ac:dyDescent="0.2">
      <c r="A61" s="423">
        <v>20</v>
      </c>
      <c r="B61" s="424">
        <v>3</v>
      </c>
      <c r="C61" s="425" t="s">
        <v>314</v>
      </c>
      <c r="D61" s="422">
        <f t="shared" si="0"/>
        <v>0</v>
      </c>
      <c r="E61" s="422">
        <f t="shared" si="1"/>
        <v>0</v>
      </c>
      <c r="F61" s="422">
        <f t="shared" si="2"/>
        <v>0</v>
      </c>
      <c r="G61" s="422">
        <f t="shared" si="3"/>
        <v>0</v>
      </c>
      <c r="H61" s="22">
        <f t="shared" si="10"/>
        <v>0</v>
      </c>
      <c r="I61" s="116">
        <v>0</v>
      </c>
      <c r="J61" s="116">
        <v>0</v>
      </c>
      <c r="K61" s="116">
        <v>0</v>
      </c>
      <c r="L61" s="116">
        <v>0</v>
      </c>
      <c r="M61" s="22">
        <f t="shared" si="4"/>
        <v>0</v>
      </c>
      <c r="N61" s="116">
        <v>0</v>
      </c>
      <c r="O61" s="116">
        <v>0</v>
      </c>
      <c r="P61" s="116">
        <v>0</v>
      </c>
      <c r="Q61" s="116">
        <v>0</v>
      </c>
      <c r="R61" s="22">
        <f t="shared" si="5"/>
        <v>0</v>
      </c>
      <c r="S61" s="116">
        <v>0</v>
      </c>
      <c r="T61" s="116">
        <v>0</v>
      </c>
      <c r="U61" s="116">
        <v>0</v>
      </c>
      <c r="V61" s="116">
        <v>0</v>
      </c>
      <c r="W61" s="22">
        <f t="shared" si="6"/>
        <v>0</v>
      </c>
      <c r="X61" s="22">
        <f t="shared" si="7"/>
        <v>0</v>
      </c>
      <c r="Y61" s="22">
        <f ca="1">OFFSET('Cost Study'!$B$7,'Operations Support'!$C61,'Operations Support'!$B61)*$H61</f>
        <v>0</v>
      </c>
      <c r="Z61" s="23">
        <f ca="1">Y61*'Cost Study'!$B$31</f>
        <v>0</v>
      </c>
      <c r="AA61" s="23">
        <f ca="1">IF(A61=10298,1.51,1)*IF($B61&lt;3,$D61*'Cost Study'!$B$32*OFFSET('Cost Study'!$B$7,'Operations Support'!$C61,'Operations Support'!$B61),0)</f>
        <v>0</v>
      </c>
      <c r="AB61" s="24">
        <f ca="1">AA61*'Cost Study'!$B$31</f>
        <v>0</v>
      </c>
      <c r="AC61" s="23">
        <f ca="1">Y61*'Cost Study'!$B$31</f>
        <v>0</v>
      </c>
      <c r="AD61" s="24">
        <f ca="1">AA61*'Cost Study'!$B$31</f>
        <v>0</v>
      </c>
      <c r="AE61" s="377">
        <f t="shared" ca="1" si="8"/>
        <v>0</v>
      </c>
      <c r="AF61" s="377">
        <f t="shared" ca="1" si="9"/>
        <v>0</v>
      </c>
      <c r="AH61" s="688">
        <f>IFERROR($H61/SUMIF($A:$A,$A61,$H:$H)*SUMIF(Summary!$A$110:$A$186,$A61,Summary!$P$110:$P$186),0)</f>
        <v>0</v>
      </c>
      <c r="AI61" s="689">
        <f t="shared" ca="1" si="11"/>
        <v>0</v>
      </c>
      <c r="AJ61" s="688">
        <f>IFERROR(H61/SUMIF(A:A,A61,H:H)*SUMIF(Summary!$A$110:$A$186,'Operations Support'!A61,Summary!$Q$110:$Q$186),0)</f>
        <v>0</v>
      </c>
      <c r="AK61" s="688">
        <f t="shared" ca="1" si="12"/>
        <v>0</v>
      </c>
      <c r="AM61" s="688">
        <f>IFERROR($H61/SUMIF($A:$A,$A61,$H:$H)*SUMIF(Summary!$A$230:$A$266,$A61,Summary!$P$230:$P$266),0)</f>
        <v>0</v>
      </c>
      <c r="AN61" s="688">
        <f>IFERROR($H61/SUMIF($A:$A,$A61,$H:$H)*(SUMIF(Summary!$A$230:$A$266,$A61,Summary!$L$230:$L$266)+SUMIF(Summary!$A$281:$A$317,$A61,Summary!$L$281:$L$317))-AM61,0)</f>
        <v>0</v>
      </c>
      <c r="AO61" s="688">
        <f>IFERROR($H61/SUMIF($A:$A,$A61,$H:$H)*SUMIF(Summary!$A$230:$A$266,$A61,Summary!$Q$230:$Q$266),0)</f>
        <v>0</v>
      </c>
      <c r="AP61" s="688">
        <f>IFERROR($H61/SUMIF($A:$A,$A61,$H:$H)*(SUMIF(Summary!$A$230:$A$266,$A61,Summary!$L$230:$L$266)+SUMIF(Summary!$A$281:$A$317,$A61,Summary!$L$281:$L$317))-AO61,0)</f>
        <v>0</v>
      </c>
      <c r="AQ61" s="306"/>
      <c r="AR61" s="688">
        <f t="shared" ca="1" si="13"/>
        <v>0</v>
      </c>
      <c r="AS61" s="688">
        <f t="shared" ca="1" si="14"/>
        <v>0</v>
      </c>
    </row>
    <row r="62" spans="1:45" x14ac:dyDescent="0.2">
      <c r="A62" s="423">
        <v>20</v>
      </c>
      <c r="B62" s="424">
        <v>3</v>
      </c>
      <c r="C62" s="425" t="s">
        <v>315</v>
      </c>
      <c r="D62" s="422">
        <f t="shared" si="0"/>
        <v>300</v>
      </c>
      <c r="E62" s="422">
        <f t="shared" si="1"/>
        <v>0</v>
      </c>
      <c r="F62" s="422">
        <f t="shared" si="2"/>
        <v>0</v>
      </c>
      <c r="G62" s="422">
        <f t="shared" si="3"/>
        <v>0</v>
      </c>
      <c r="H62" s="22">
        <f t="shared" si="10"/>
        <v>300</v>
      </c>
      <c r="I62" s="116">
        <v>84</v>
      </c>
      <c r="J62" s="116">
        <v>0</v>
      </c>
      <c r="K62" s="116">
        <v>0</v>
      </c>
      <c r="L62" s="116">
        <v>0</v>
      </c>
      <c r="M62" s="22">
        <f t="shared" si="4"/>
        <v>84</v>
      </c>
      <c r="N62" s="116">
        <v>132</v>
      </c>
      <c r="O62" s="116">
        <v>0</v>
      </c>
      <c r="P62" s="116">
        <v>0</v>
      </c>
      <c r="Q62" s="116">
        <v>0</v>
      </c>
      <c r="R62" s="22">
        <f t="shared" si="5"/>
        <v>132</v>
      </c>
      <c r="S62" s="116">
        <v>84</v>
      </c>
      <c r="T62" s="116">
        <v>0</v>
      </c>
      <c r="U62" s="116">
        <v>0</v>
      </c>
      <c r="V62" s="116">
        <v>0</v>
      </c>
      <c r="W62" s="22">
        <f t="shared" si="6"/>
        <v>84</v>
      </c>
      <c r="X62" s="22">
        <f t="shared" si="7"/>
        <v>12.5</v>
      </c>
      <c r="Y62" s="22">
        <f ca="1">OFFSET('Cost Study'!$B$7,'Operations Support'!$C62,'Operations Support'!$B62)*$H62</f>
        <v>981</v>
      </c>
      <c r="Z62" s="23">
        <f ca="1">Y62*'Cost Study'!$B$31</f>
        <v>54790.743253131652</v>
      </c>
      <c r="AA62" s="23">
        <f ca="1">IF(A62=10298,1.51,1)*IF($B62&lt;3,$D62*'Cost Study'!$B$32*OFFSET('Cost Study'!$B$7,'Operations Support'!$C62,'Operations Support'!$B62),0)</f>
        <v>0</v>
      </c>
      <c r="AB62" s="24">
        <f ca="1">AA62*'Cost Study'!$B$31</f>
        <v>0</v>
      </c>
      <c r="AC62" s="23">
        <f ca="1">Y62*'Cost Study'!$B$31</f>
        <v>54790.743253131652</v>
      </c>
      <c r="AD62" s="24">
        <f ca="1">AA62*'Cost Study'!$B$31</f>
        <v>0</v>
      </c>
      <c r="AE62" s="377">
        <f t="shared" ca="1" si="8"/>
        <v>54790.743253131652</v>
      </c>
      <c r="AF62" s="377">
        <f t="shared" ca="1" si="9"/>
        <v>54790.743253131652</v>
      </c>
      <c r="AH62" s="688">
        <f>IFERROR($H62/SUMIF($A:$A,$A62,$H:$H)*SUMIF(Summary!$A$110:$A$186,$A62,Summary!$P$110:$P$186),0)</f>
        <v>9222.9237464649323</v>
      </c>
      <c r="AI62" s="689">
        <f t="shared" ca="1" si="11"/>
        <v>45567.819506666718</v>
      </c>
      <c r="AJ62" s="688">
        <f>IFERROR(H62/SUMIF(A:A,A62,H:H)*SUMIF(Summary!$A$110:$A$186,'Operations Support'!A62,Summary!$Q$110:$Q$186),0)</f>
        <v>9230.8022641897915</v>
      </c>
      <c r="AK62" s="688">
        <f t="shared" ca="1" si="12"/>
        <v>45559.94098894186</v>
      </c>
      <c r="AM62" s="688">
        <f>IFERROR($H62/SUMIF($A:$A,$A62,$H:$H)*SUMIF(Summary!$A$230:$A$266,$A62,Summary!$P$230:$P$266),0)</f>
        <v>1744.9900574076482</v>
      </c>
      <c r="AN62" s="688">
        <f>IFERROR($H62/SUMIF($A:$A,$A62,$H:$H)*(SUMIF(Summary!$A$230:$A$266,$A62,Summary!$L$230:$L$266)+SUMIF(Summary!$A$281:$A$317,$A62,Summary!$L$281:$L$317))-AM62,0)</f>
        <v>29753.453665388592</v>
      </c>
      <c r="AO62" s="688">
        <f>IFERROR($H62/SUMIF($A:$A,$A62,$H:$H)*SUMIF(Summary!$A$230:$A$266,$A62,Summary!$Q$230:$Q$266),0)</f>
        <v>1746.4806839676107</v>
      </c>
      <c r="AP62" s="688">
        <f>IFERROR($H62/SUMIF($A:$A,$A62,$H:$H)*(SUMIF(Summary!$A$230:$A$266,$A62,Summary!$L$230:$L$266)+SUMIF(Summary!$A$281:$A$317,$A62,Summary!$L$281:$L$317))-AO62,0)</f>
        <v>29751.963038828631</v>
      </c>
      <c r="AQ62" s="306"/>
      <c r="AR62" s="688">
        <f t="shared" ca="1" si="13"/>
        <v>75321.273172055313</v>
      </c>
      <c r="AS62" s="688">
        <f t="shared" ca="1" si="14"/>
        <v>75311.904027770492</v>
      </c>
    </row>
    <row r="63" spans="1:45" x14ac:dyDescent="0.2">
      <c r="A63" s="423">
        <v>20</v>
      </c>
      <c r="B63" s="424">
        <v>3</v>
      </c>
      <c r="C63" s="425" t="s">
        <v>316</v>
      </c>
      <c r="D63" s="422">
        <f t="shared" si="0"/>
        <v>0</v>
      </c>
      <c r="E63" s="422">
        <f t="shared" si="1"/>
        <v>0</v>
      </c>
      <c r="F63" s="422">
        <f t="shared" si="2"/>
        <v>0</v>
      </c>
      <c r="G63" s="422">
        <f t="shared" si="3"/>
        <v>0</v>
      </c>
      <c r="H63" s="22">
        <f t="shared" si="10"/>
        <v>0</v>
      </c>
      <c r="I63" s="116">
        <v>0</v>
      </c>
      <c r="J63" s="116">
        <v>0</v>
      </c>
      <c r="K63" s="116">
        <v>0</v>
      </c>
      <c r="L63" s="116">
        <v>0</v>
      </c>
      <c r="M63" s="22">
        <f t="shared" si="4"/>
        <v>0</v>
      </c>
      <c r="N63" s="116">
        <v>0</v>
      </c>
      <c r="O63" s="116">
        <v>0</v>
      </c>
      <c r="P63" s="116">
        <v>0</v>
      </c>
      <c r="Q63" s="116">
        <v>0</v>
      </c>
      <c r="R63" s="22">
        <f t="shared" si="5"/>
        <v>0</v>
      </c>
      <c r="S63" s="116">
        <v>0</v>
      </c>
      <c r="T63" s="116">
        <v>0</v>
      </c>
      <c r="U63" s="116">
        <v>0</v>
      </c>
      <c r="V63" s="116">
        <v>0</v>
      </c>
      <c r="W63" s="22">
        <f t="shared" si="6"/>
        <v>0</v>
      </c>
      <c r="X63" s="22">
        <f t="shared" si="7"/>
        <v>0</v>
      </c>
      <c r="Y63" s="22">
        <f ca="1">OFFSET('Cost Study'!$B$7,'Operations Support'!$C63,'Operations Support'!$B63)*$H63</f>
        <v>0</v>
      </c>
      <c r="Z63" s="23">
        <f ca="1">Y63*'Cost Study'!$B$31</f>
        <v>0</v>
      </c>
      <c r="AA63" s="23">
        <f ca="1">IF(A63=10298,1.51,1)*IF($B63&lt;3,$D63*'Cost Study'!$B$32*OFFSET('Cost Study'!$B$7,'Operations Support'!$C63,'Operations Support'!$B63),0)</f>
        <v>0</v>
      </c>
      <c r="AB63" s="24">
        <f ca="1">AA63*'Cost Study'!$B$31</f>
        <v>0</v>
      </c>
      <c r="AC63" s="23">
        <f ca="1">Y63*'Cost Study'!$B$31</f>
        <v>0</v>
      </c>
      <c r="AD63" s="24">
        <f ca="1">AA63*'Cost Study'!$B$31</f>
        <v>0</v>
      </c>
      <c r="AE63" s="377">
        <f t="shared" ca="1" si="8"/>
        <v>0</v>
      </c>
      <c r="AF63" s="377">
        <f t="shared" ca="1" si="9"/>
        <v>0</v>
      </c>
      <c r="AH63" s="688">
        <f>IFERROR($H63/SUMIF($A:$A,$A63,$H:$H)*SUMIF(Summary!$A$110:$A$186,$A63,Summary!$P$110:$P$186),0)</f>
        <v>0</v>
      </c>
      <c r="AI63" s="689">
        <f t="shared" ca="1" si="11"/>
        <v>0</v>
      </c>
      <c r="AJ63" s="688">
        <f>IFERROR(H63/SUMIF(A:A,A63,H:H)*SUMIF(Summary!$A$110:$A$186,'Operations Support'!A63,Summary!$Q$110:$Q$186),0)</f>
        <v>0</v>
      </c>
      <c r="AK63" s="688">
        <f t="shared" ca="1" si="12"/>
        <v>0</v>
      </c>
      <c r="AM63" s="688">
        <f>IFERROR($H63/SUMIF($A:$A,$A63,$H:$H)*SUMIF(Summary!$A$230:$A$266,$A63,Summary!$P$230:$P$266),0)</f>
        <v>0</v>
      </c>
      <c r="AN63" s="688">
        <f>IFERROR($H63/SUMIF($A:$A,$A63,$H:$H)*(SUMIF(Summary!$A$230:$A$266,$A63,Summary!$L$230:$L$266)+SUMIF(Summary!$A$281:$A$317,$A63,Summary!$L$281:$L$317))-AM63,0)</f>
        <v>0</v>
      </c>
      <c r="AO63" s="688">
        <f>IFERROR($H63/SUMIF($A:$A,$A63,$H:$H)*SUMIF(Summary!$A$230:$A$266,$A63,Summary!$Q$230:$Q$266),0)</f>
        <v>0</v>
      </c>
      <c r="AP63" s="688">
        <f>IFERROR($H63/SUMIF($A:$A,$A63,$H:$H)*(SUMIF(Summary!$A$230:$A$266,$A63,Summary!$L$230:$L$266)+SUMIF(Summary!$A$281:$A$317,$A63,Summary!$L$281:$L$317))-AO63,0)</f>
        <v>0</v>
      </c>
      <c r="AQ63" s="306"/>
      <c r="AR63" s="688">
        <f t="shared" ca="1" si="13"/>
        <v>0</v>
      </c>
      <c r="AS63" s="688">
        <f t="shared" ca="1" si="14"/>
        <v>0</v>
      </c>
    </row>
    <row r="64" spans="1:45" x14ac:dyDescent="0.2">
      <c r="A64" s="423">
        <v>20</v>
      </c>
      <c r="B64" s="424">
        <v>3</v>
      </c>
      <c r="C64" s="425" t="s">
        <v>317</v>
      </c>
      <c r="D64" s="422">
        <f t="shared" si="0"/>
        <v>0</v>
      </c>
      <c r="E64" s="422">
        <f t="shared" si="1"/>
        <v>0</v>
      </c>
      <c r="F64" s="422">
        <f t="shared" si="2"/>
        <v>0</v>
      </c>
      <c r="G64" s="422">
        <f t="shared" si="3"/>
        <v>0</v>
      </c>
      <c r="H64" s="22">
        <f t="shared" si="10"/>
        <v>0</v>
      </c>
      <c r="I64" s="116">
        <v>0</v>
      </c>
      <c r="J64" s="116">
        <v>0</v>
      </c>
      <c r="K64" s="116">
        <v>0</v>
      </c>
      <c r="L64" s="116">
        <v>0</v>
      </c>
      <c r="M64" s="22">
        <f t="shared" si="4"/>
        <v>0</v>
      </c>
      <c r="N64" s="116">
        <v>0</v>
      </c>
      <c r="O64" s="116">
        <v>0</v>
      </c>
      <c r="P64" s="116">
        <v>0</v>
      </c>
      <c r="Q64" s="116">
        <v>0</v>
      </c>
      <c r="R64" s="22">
        <f t="shared" si="5"/>
        <v>0</v>
      </c>
      <c r="S64" s="116">
        <v>0</v>
      </c>
      <c r="T64" s="116">
        <v>0</v>
      </c>
      <c r="U64" s="116">
        <v>0</v>
      </c>
      <c r="V64" s="116">
        <v>0</v>
      </c>
      <c r="W64" s="22">
        <f t="shared" si="6"/>
        <v>0</v>
      </c>
      <c r="X64" s="22">
        <f t="shared" si="7"/>
        <v>0</v>
      </c>
      <c r="Y64" s="22">
        <f ca="1">OFFSET('Cost Study'!$B$7,'Operations Support'!$C64,'Operations Support'!$B64)*$H64</f>
        <v>0</v>
      </c>
      <c r="Z64" s="23">
        <f ca="1">Y64*'Cost Study'!$B$31</f>
        <v>0</v>
      </c>
      <c r="AA64" s="23">
        <f ca="1">IF(A64=10298,1.51,1)*IF($B64&lt;3,$D64*'Cost Study'!$B$32*OFFSET('Cost Study'!$B$7,'Operations Support'!$C64,'Operations Support'!$B64),0)</f>
        <v>0</v>
      </c>
      <c r="AB64" s="24">
        <f ca="1">AA64*'Cost Study'!$B$31</f>
        <v>0</v>
      </c>
      <c r="AC64" s="23">
        <f ca="1">Y64*'Cost Study'!$B$31</f>
        <v>0</v>
      </c>
      <c r="AD64" s="24">
        <f ca="1">AA64*'Cost Study'!$B$31</f>
        <v>0</v>
      </c>
      <c r="AE64" s="377">
        <f t="shared" ca="1" si="8"/>
        <v>0</v>
      </c>
      <c r="AF64" s="377">
        <f t="shared" ca="1" si="9"/>
        <v>0</v>
      </c>
      <c r="AH64" s="688">
        <f>IFERROR($H64/SUMIF($A:$A,$A64,$H:$H)*SUMIF(Summary!$A$110:$A$186,$A64,Summary!$P$110:$P$186),0)</f>
        <v>0</v>
      </c>
      <c r="AI64" s="689">
        <f t="shared" ca="1" si="11"/>
        <v>0</v>
      </c>
      <c r="AJ64" s="688">
        <f>IFERROR(H64/SUMIF(A:A,A64,H:H)*SUMIF(Summary!$A$110:$A$186,'Operations Support'!A64,Summary!$Q$110:$Q$186),0)</f>
        <v>0</v>
      </c>
      <c r="AK64" s="688">
        <f t="shared" ca="1" si="12"/>
        <v>0</v>
      </c>
      <c r="AM64" s="688">
        <f>IFERROR($H64/SUMIF($A:$A,$A64,$H:$H)*SUMIF(Summary!$A$230:$A$266,$A64,Summary!$P$230:$P$266),0)</f>
        <v>0</v>
      </c>
      <c r="AN64" s="688">
        <f>IFERROR($H64/SUMIF($A:$A,$A64,$H:$H)*(SUMIF(Summary!$A$230:$A$266,$A64,Summary!$L$230:$L$266)+SUMIF(Summary!$A$281:$A$317,$A64,Summary!$L$281:$L$317))-AM64,0)</f>
        <v>0</v>
      </c>
      <c r="AO64" s="688">
        <f>IFERROR($H64/SUMIF($A:$A,$A64,$H:$H)*SUMIF(Summary!$A$230:$A$266,$A64,Summary!$Q$230:$Q$266),0)</f>
        <v>0</v>
      </c>
      <c r="AP64" s="688">
        <f>IFERROR($H64/SUMIF($A:$A,$A64,$H:$H)*(SUMIF(Summary!$A$230:$A$266,$A64,Summary!$L$230:$L$266)+SUMIF(Summary!$A$281:$A$317,$A64,Summary!$L$281:$L$317))-AO64,0)</f>
        <v>0</v>
      </c>
      <c r="AQ64" s="306"/>
      <c r="AR64" s="688">
        <f t="shared" ca="1" si="13"/>
        <v>0</v>
      </c>
      <c r="AS64" s="688">
        <f t="shared" ca="1" si="14"/>
        <v>0</v>
      </c>
    </row>
    <row r="65" spans="1:45" x14ac:dyDescent="0.2">
      <c r="A65" s="423">
        <v>20</v>
      </c>
      <c r="B65" s="424">
        <v>3</v>
      </c>
      <c r="C65" s="425" t="s">
        <v>318</v>
      </c>
      <c r="D65" s="422">
        <f t="shared" si="0"/>
        <v>0</v>
      </c>
      <c r="E65" s="422">
        <f t="shared" si="1"/>
        <v>0</v>
      </c>
      <c r="F65" s="422">
        <f t="shared" si="2"/>
        <v>0</v>
      </c>
      <c r="G65" s="422">
        <f t="shared" si="3"/>
        <v>0</v>
      </c>
      <c r="H65" s="22">
        <f t="shared" si="10"/>
        <v>0</v>
      </c>
      <c r="I65" s="116">
        <v>0</v>
      </c>
      <c r="J65" s="116">
        <v>0</v>
      </c>
      <c r="K65" s="116">
        <v>0</v>
      </c>
      <c r="L65" s="116">
        <v>0</v>
      </c>
      <c r="M65" s="22">
        <f t="shared" si="4"/>
        <v>0</v>
      </c>
      <c r="N65" s="116">
        <v>0</v>
      </c>
      <c r="O65" s="116">
        <v>0</v>
      </c>
      <c r="P65" s="116">
        <v>0</v>
      </c>
      <c r="Q65" s="116">
        <v>0</v>
      </c>
      <c r="R65" s="22">
        <f t="shared" si="5"/>
        <v>0</v>
      </c>
      <c r="S65" s="116">
        <v>0</v>
      </c>
      <c r="T65" s="116">
        <v>0</v>
      </c>
      <c r="U65" s="116">
        <v>0</v>
      </c>
      <c r="V65" s="116">
        <v>0</v>
      </c>
      <c r="W65" s="22">
        <f t="shared" si="6"/>
        <v>0</v>
      </c>
      <c r="X65" s="22">
        <f t="shared" si="7"/>
        <v>0</v>
      </c>
      <c r="Y65" s="22">
        <f ca="1">OFFSET('Cost Study'!$B$7,'Operations Support'!$C65,'Operations Support'!$B65)*$H65</f>
        <v>0</v>
      </c>
      <c r="Z65" s="23">
        <f ca="1">Y65*'Cost Study'!$B$31</f>
        <v>0</v>
      </c>
      <c r="AA65" s="23">
        <f ca="1">IF(A65=10298,1.51,1)*IF($B65&lt;3,$D65*'Cost Study'!$B$32*OFFSET('Cost Study'!$B$7,'Operations Support'!$C65,'Operations Support'!$B65),0)</f>
        <v>0</v>
      </c>
      <c r="AB65" s="24">
        <f ca="1">AA65*'Cost Study'!$B$31</f>
        <v>0</v>
      </c>
      <c r="AC65" s="23">
        <f ca="1">Y65*'Cost Study'!$B$31</f>
        <v>0</v>
      </c>
      <c r="AD65" s="24">
        <f ca="1">AA65*'Cost Study'!$B$31</f>
        <v>0</v>
      </c>
      <c r="AE65" s="377">
        <f t="shared" ca="1" si="8"/>
        <v>0</v>
      </c>
      <c r="AF65" s="377">
        <f t="shared" ca="1" si="9"/>
        <v>0</v>
      </c>
      <c r="AH65" s="688">
        <f>IFERROR($H65/SUMIF($A:$A,$A65,$H:$H)*SUMIF(Summary!$A$110:$A$186,$A65,Summary!$P$110:$P$186),0)</f>
        <v>0</v>
      </c>
      <c r="AI65" s="689">
        <f t="shared" ca="1" si="11"/>
        <v>0</v>
      </c>
      <c r="AJ65" s="688">
        <f>IFERROR(H65/SUMIF(A:A,A65,H:H)*SUMIF(Summary!$A$110:$A$186,'Operations Support'!A65,Summary!$Q$110:$Q$186),0)</f>
        <v>0</v>
      </c>
      <c r="AK65" s="688">
        <f t="shared" ca="1" si="12"/>
        <v>0</v>
      </c>
      <c r="AM65" s="688">
        <f>IFERROR($H65/SUMIF($A:$A,$A65,$H:$H)*SUMIF(Summary!$A$230:$A$266,$A65,Summary!$P$230:$P$266),0)</f>
        <v>0</v>
      </c>
      <c r="AN65" s="688">
        <f>IFERROR($H65/SUMIF($A:$A,$A65,$H:$H)*(SUMIF(Summary!$A$230:$A$266,$A65,Summary!$L$230:$L$266)+SUMIF(Summary!$A$281:$A$317,$A65,Summary!$L$281:$L$317))-AM65,0)</f>
        <v>0</v>
      </c>
      <c r="AO65" s="688">
        <f>IFERROR($H65/SUMIF($A:$A,$A65,$H:$H)*SUMIF(Summary!$A$230:$A$266,$A65,Summary!$Q$230:$Q$266),0)</f>
        <v>0</v>
      </c>
      <c r="AP65" s="688">
        <f>IFERROR($H65/SUMIF($A:$A,$A65,$H:$H)*(SUMIF(Summary!$A$230:$A$266,$A65,Summary!$L$230:$L$266)+SUMIF(Summary!$A$281:$A$317,$A65,Summary!$L$281:$L$317))-AO65,0)</f>
        <v>0</v>
      </c>
      <c r="AQ65" s="306"/>
      <c r="AR65" s="688">
        <f t="shared" ca="1" si="13"/>
        <v>0</v>
      </c>
      <c r="AS65" s="688">
        <f t="shared" ca="1" si="14"/>
        <v>0</v>
      </c>
    </row>
    <row r="66" spans="1:45" x14ac:dyDescent="0.2">
      <c r="A66" s="423">
        <v>20</v>
      </c>
      <c r="B66" s="424">
        <v>3</v>
      </c>
      <c r="C66" s="425" t="s">
        <v>319</v>
      </c>
      <c r="D66" s="422">
        <f t="shared" si="0"/>
        <v>0</v>
      </c>
      <c r="E66" s="422">
        <f t="shared" si="1"/>
        <v>0</v>
      </c>
      <c r="F66" s="422">
        <f t="shared" si="2"/>
        <v>0</v>
      </c>
      <c r="G66" s="422">
        <f t="shared" si="3"/>
        <v>0</v>
      </c>
      <c r="H66" s="22">
        <f t="shared" si="10"/>
        <v>0</v>
      </c>
      <c r="I66" s="116">
        <v>0</v>
      </c>
      <c r="J66" s="116">
        <v>0</v>
      </c>
      <c r="K66" s="116">
        <v>0</v>
      </c>
      <c r="L66" s="116">
        <v>0</v>
      </c>
      <c r="M66" s="22">
        <f t="shared" si="4"/>
        <v>0</v>
      </c>
      <c r="N66" s="116">
        <v>0</v>
      </c>
      <c r="O66" s="116">
        <v>0</v>
      </c>
      <c r="P66" s="116">
        <v>0</v>
      </c>
      <c r="Q66" s="116">
        <v>0</v>
      </c>
      <c r="R66" s="22">
        <f t="shared" si="5"/>
        <v>0</v>
      </c>
      <c r="S66" s="116">
        <v>0</v>
      </c>
      <c r="T66" s="116">
        <v>0</v>
      </c>
      <c r="U66" s="116">
        <v>0</v>
      </c>
      <c r="V66" s="116">
        <v>0</v>
      </c>
      <c r="W66" s="22">
        <f t="shared" si="6"/>
        <v>0</v>
      </c>
      <c r="X66" s="22">
        <f t="shared" si="7"/>
        <v>0</v>
      </c>
      <c r="Y66" s="22">
        <f ca="1">OFFSET('Cost Study'!$B$7,'Operations Support'!$C66,'Operations Support'!$B66)*$H66</f>
        <v>0</v>
      </c>
      <c r="Z66" s="23">
        <f ca="1">Y66*'Cost Study'!$B$31</f>
        <v>0</v>
      </c>
      <c r="AA66" s="23">
        <f ca="1">IF(A66=10298,1.51,1)*IF($B66&lt;3,$D66*'Cost Study'!$B$32*OFFSET('Cost Study'!$B$7,'Operations Support'!$C66,'Operations Support'!$B66),0)</f>
        <v>0</v>
      </c>
      <c r="AB66" s="24">
        <f ca="1">AA66*'Cost Study'!$B$31</f>
        <v>0</v>
      </c>
      <c r="AC66" s="23">
        <f ca="1">Y66*'Cost Study'!$B$31</f>
        <v>0</v>
      </c>
      <c r="AD66" s="24">
        <f ca="1">AA66*'Cost Study'!$B$31</f>
        <v>0</v>
      </c>
      <c r="AE66" s="377">
        <f t="shared" ca="1" si="8"/>
        <v>0</v>
      </c>
      <c r="AF66" s="377">
        <f t="shared" ca="1" si="9"/>
        <v>0</v>
      </c>
      <c r="AH66" s="688">
        <f>IFERROR($H66/SUMIF($A:$A,$A66,$H:$H)*SUMIF(Summary!$A$110:$A$186,$A66,Summary!$P$110:$P$186),0)</f>
        <v>0</v>
      </c>
      <c r="AI66" s="689">
        <f t="shared" ca="1" si="11"/>
        <v>0</v>
      </c>
      <c r="AJ66" s="688">
        <f>IFERROR(H66/SUMIF(A:A,A66,H:H)*SUMIF(Summary!$A$110:$A$186,'Operations Support'!A66,Summary!$Q$110:$Q$186),0)</f>
        <v>0</v>
      </c>
      <c r="AK66" s="688">
        <f t="shared" ca="1" si="12"/>
        <v>0</v>
      </c>
      <c r="AM66" s="688">
        <f>IFERROR($H66/SUMIF($A:$A,$A66,$H:$H)*SUMIF(Summary!$A$230:$A$266,$A66,Summary!$P$230:$P$266),0)</f>
        <v>0</v>
      </c>
      <c r="AN66" s="688">
        <f>IFERROR($H66/SUMIF($A:$A,$A66,$H:$H)*(SUMIF(Summary!$A$230:$A$266,$A66,Summary!$L$230:$L$266)+SUMIF(Summary!$A$281:$A$317,$A66,Summary!$L$281:$L$317))-AM66,0)</f>
        <v>0</v>
      </c>
      <c r="AO66" s="688">
        <f>IFERROR($H66/SUMIF($A:$A,$A66,$H:$H)*SUMIF(Summary!$A$230:$A$266,$A66,Summary!$Q$230:$Q$266),0)</f>
        <v>0</v>
      </c>
      <c r="AP66" s="688">
        <f>IFERROR($H66/SUMIF($A:$A,$A66,$H:$H)*(SUMIF(Summary!$A$230:$A$266,$A66,Summary!$L$230:$L$266)+SUMIF(Summary!$A$281:$A$317,$A66,Summary!$L$281:$L$317))-AO66,0)</f>
        <v>0</v>
      </c>
      <c r="AQ66" s="306"/>
      <c r="AR66" s="688">
        <f t="shared" ca="1" si="13"/>
        <v>0</v>
      </c>
      <c r="AS66" s="688">
        <f t="shared" ca="1" si="14"/>
        <v>0</v>
      </c>
    </row>
    <row r="67" spans="1:45" x14ac:dyDescent="0.2">
      <c r="A67" s="423">
        <v>20</v>
      </c>
      <c r="B67" s="424">
        <v>3</v>
      </c>
      <c r="C67" s="425" t="s">
        <v>320</v>
      </c>
      <c r="D67" s="422">
        <f t="shared" si="0"/>
        <v>0</v>
      </c>
      <c r="E67" s="422">
        <f t="shared" si="1"/>
        <v>0</v>
      </c>
      <c r="F67" s="422">
        <f t="shared" si="2"/>
        <v>0</v>
      </c>
      <c r="G67" s="422">
        <f t="shared" si="3"/>
        <v>0</v>
      </c>
      <c r="H67" s="22">
        <f t="shared" si="10"/>
        <v>0</v>
      </c>
      <c r="I67" s="116">
        <v>0</v>
      </c>
      <c r="J67" s="116">
        <v>0</v>
      </c>
      <c r="K67" s="116">
        <v>0</v>
      </c>
      <c r="L67" s="116">
        <v>0</v>
      </c>
      <c r="M67" s="22">
        <f t="shared" si="4"/>
        <v>0</v>
      </c>
      <c r="N67" s="116">
        <v>0</v>
      </c>
      <c r="O67" s="116">
        <v>0</v>
      </c>
      <c r="P67" s="116">
        <v>0</v>
      </c>
      <c r="Q67" s="116">
        <v>0</v>
      </c>
      <c r="R67" s="22">
        <f t="shared" si="5"/>
        <v>0</v>
      </c>
      <c r="S67" s="116">
        <v>0</v>
      </c>
      <c r="T67" s="116">
        <v>0</v>
      </c>
      <c r="U67" s="116">
        <v>0</v>
      </c>
      <c r="V67" s="116">
        <v>0</v>
      </c>
      <c r="W67" s="22">
        <f t="shared" si="6"/>
        <v>0</v>
      </c>
      <c r="X67" s="22">
        <f t="shared" si="7"/>
        <v>0</v>
      </c>
      <c r="Y67" s="22">
        <f ca="1">OFFSET('Cost Study'!$B$7,'Operations Support'!$C67,'Operations Support'!$B67)*$H67</f>
        <v>0</v>
      </c>
      <c r="Z67" s="23">
        <f ca="1">Y67*'Cost Study'!$B$31</f>
        <v>0</v>
      </c>
      <c r="AA67" s="23">
        <f ca="1">IF(A67=10298,1.51,1)*IF($B67&lt;3,$D67*'Cost Study'!$B$32*OFFSET('Cost Study'!$B$7,'Operations Support'!$C67,'Operations Support'!$B67),0)</f>
        <v>0</v>
      </c>
      <c r="AB67" s="24">
        <f ca="1">AA67*'Cost Study'!$B$31</f>
        <v>0</v>
      </c>
      <c r="AC67" s="23">
        <f ca="1">Y67*'Cost Study'!$B$31</f>
        <v>0</v>
      </c>
      <c r="AD67" s="24">
        <f ca="1">AA67*'Cost Study'!$B$31</f>
        <v>0</v>
      </c>
      <c r="AE67" s="377">
        <f t="shared" ca="1" si="8"/>
        <v>0</v>
      </c>
      <c r="AF67" s="377">
        <f t="shared" ca="1" si="9"/>
        <v>0</v>
      </c>
      <c r="AH67" s="688">
        <f>IFERROR($H67/SUMIF($A:$A,$A67,$H:$H)*SUMIF(Summary!$A$110:$A$186,$A67,Summary!$P$110:$P$186),0)</f>
        <v>0</v>
      </c>
      <c r="AI67" s="689">
        <f t="shared" ca="1" si="11"/>
        <v>0</v>
      </c>
      <c r="AJ67" s="688">
        <f>IFERROR(H67/SUMIF(A:A,A67,H:H)*SUMIF(Summary!$A$110:$A$186,'Operations Support'!A67,Summary!$Q$110:$Q$186),0)</f>
        <v>0</v>
      </c>
      <c r="AK67" s="688">
        <f t="shared" ca="1" si="12"/>
        <v>0</v>
      </c>
      <c r="AM67" s="688">
        <f>IFERROR($H67/SUMIF($A:$A,$A67,$H:$H)*SUMIF(Summary!$A$230:$A$266,$A67,Summary!$P$230:$P$266),0)</f>
        <v>0</v>
      </c>
      <c r="AN67" s="688">
        <f>IFERROR($H67/SUMIF($A:$A,$A67,$H:$H)*(SUMIF(Summary!$A$230:$A$266,$A67,Summary!$L$230:$L$266)+SUMIF(Summary!$A$281:$A$317,$A67,Summary!$L$281:$L$317))-AM67,0)</f>
        <v>0</v>
      </c>
      <c r="AO67" s="688">
        <f>IFERROR($H67/SUMIF($A:$A,$A67,$H:$H)*SUMIF(Summary!$A$230:$A$266,$A67,Summary!$Q$230:$Q$266),0)</f>
        <v>0</v>
      </c>
      <c r="AP67" s="688">
        <f>IFERROR($H67/SUMIF($A:$A,$A67,$H:$H)*(SUMIF(Summary!$A$230:$A$266,$A67,Summary!$L$230:$L$266)+SUMIF(Summary!$A$281:$A$317,$A67,Summary!$L$281:$L$317))-AO67,0)</f>
        <v>0</v>
      </c>
      <c r="AQ67" s="306"/>
      <c r="AR67" s="688">
        <f t="shared" ca="1" si="13"/>
        <v>0</v>
      </c>
      <c r="AS67" s="688">
        <f t="shared" ca="1" si="14"/>
        <v>0</v>
      </c>
    </row>
    <row r="68" spans="1:45" x14ac:dyDescent="0.2">
      <c r="A68" s="423">
        <v>20</v>
      </c>
      <c r="B68" s="424">
        <v>4</v>
      </c>
      <c r="C68" s="425" t="s">
        <v>300</v>
      </c>
      <c r="D68" s="422">
        <f t="shared" si="0"/>
        <v>0</v>
      </c>
      <c r="E68" s="422">
        <f t="shared" si="1"/>
        <v>0</v>
      </c>
      <c r="F68" s="422">
        <f t="shared" si="2"/>
        <v>0</v>
      </c>
      <c r="G68" s="422">
        <f t="shared" si="3"/>
        <v>0</v>
      </c>
      <c r="H68" s="22">
        <f t="shared" si="10"/>
        <v>0</v>
      </c>
      <c r="I68" s="116">
        <v>0</v>
      </c>
      <c r="J68" s="116">
        <v>0</v>
      </c>
      <c r="K68" s="116">
        <v>0</v>
      </c>
      <c r="L68" s="116">
        <v>0</v>
      </c>
      <c r="M68" s="22">
        <f t="shared" si="4"/>
        <v>0</v>
      </c>
      <c r="N68" s="116">
        <v>0</v>
      </c>
      <c r="O68" s="116">
        <v>0</v>
      </c>
      <c r="P68" s="116">
        <v>0</v>
      </c>
      <c r="Q68" s="116">
        <v>0</v>
      </c>
      <c r="R68" s="22">
        <f t="shared" si="5"/>
        <v>0</v>
      </c>
      <c r="S68" s="116">
        <v>0</v>
      </c>
      <c r="T68" s="116">
        <v>0</v>
      </c>
      <c r="U68" s="116">
        <v>0</v>
      </c>
      <c r="V68" s="116">
        <v>0</v>
      </c>
      <c r="W68" s="22">
        <f t="shared" si="6"/>
        <v>0</v>
      </c>
      <c r="X68" s="22">
        <f t="shared" si="7"/>
        <v>0</v>
      </c>
      <c r="Y68" s="22">
        <f ca="1">OFFSET('Cost Study'!$B$7,'Operations Support'!$C68,'Operations Support'!$B68)*$H68</f>
        <v>0</v>
      </c>
      <c r="Z68" s="23">
        <f ca="1">Y68*'Cost Study'!$B$31</f>
        <v>0</v>
      </c>
      <c r="AA68" s="23">
        <f ca="1">IF(A68=10298,1.51,1)*IF($B68&lt;3,$D68*'Cost Study'!$B$32*OFFSET('Cost Study'!$B$7,'Operations Support'!$C68,'Operations Support'!$B68),0)</f>
        <v>0</v>
      </c>
      <c r="AB68" s="24">
        <f ca="1">AA68*'Cost Study'!$B$31</f>
        <v>0</v>
      </c>
      <c r="AC68" s="23">
        <f ca="1">Y68*'Cost Study'!$B$31</f>
        <v>0</v>
      </c>
      <c r="AD68" s="24">
        <f ca="1">AA68*'Cost Study'!$B$31</f>
        <v>0</v>
      </c>
      <c r="AE68" s="377">
        <f t="shared" ca="1" si="8"/>
        <v>0</v>
      </c>
      <c r="AF68" s="377">
        <f t="shared" ca="1" si="9"/>
        <v>0</v>
      </c>
      <c r="AH68" s="688">
        <f>IFERROR($H68/SUMIF($A:$A,$A68,$H:$H)*SUMIF(Summary!$A$110:$A$186,$A68,Summary!$P$110:$P$186),0)</f>
        <v>0</v>
      </c>
      <c r="AI68" s="689">
        <f t="shared" ca="1" si="11"/>
        <v>0</v>
      </c>
      <c r="AJ68" s="688">
        <f>IFERROR(H68/SUMIF(A:A,A68,H:H)*SUMIF(Summary!$A$110:$A$186,'Operations Support'!A68,Summary!$Q$110:$Q$186),0)</f>
        <v>0</v>
      </c>
      <c r="AK68" s="688">
        <f t="shared" ca="1" si="12"/>
        <v>0</v>
      </c>
      <c r="AM68" s="688">
        <f>IFERROR($H68/SUMIF($A:$A,$A68,$H:$H)*SUMIF(Summary!$A$230:$A$266,$A68,Summary!$P$230:$P$266),0)</f>
        <v>0</v>
      </c>
      <c r="AN68" s="688">
        <f>IFERROR($H68/SUMIF($A:$A,$A68,$H:$H)*(SUMIF(Summary!$A$230:$A$266,$A68,Summary!$L$230:$L$266)+SUMIF(Summary!$A$281:$A$317,$A68,Summary!$L$281:$L$317))-AM68,0)</f>
        <v>0</v>
      </c>
      <c r="AO68" s="688">
        <f>IFERROR($H68/SUMIF($A:$A,$A68,$H:$H)*SUMIF(Summary!$A$230:$A$266,$A68,Summary!$Q$230:$Q$266),0)</f>
        <v>0</v>
      </c>
      <c r="AP68" s="688">
        <f>IFERROR($H68/SUMIF($A:$A,$A68,$H:$H)*(SUMIF(Summary!$A$230:$A$266,$A68,Summary!$L$230:$L$266)+SUMIF(Summary!$A$281:$A$317,$A68,Summary!$L$281:$L$317))-AO68,0)</f>
        <v>0</v>
      </c>
      <c r="AQ68" s="306"/>
      <c r="AR68" s="688">
        <f t="shared" ca="1" si="13"/>
        <v>0</v>
      </c>
      <c r="AS68" s="688">
        <f t="shared" ca="1" si="14"/>
        <v>0</v>
      </c>
    </row>
    <row r="69" spans="1:45" x14ac:dyDescent="0.2">
      <c r="A69" s="423">
        <v>20</v>
      </c>
      <c r="B69" s="424">
        <v>4</v>
      </c>
      <c r="C69" s="425" t="s">
        <v>301</v>
      </c>
      <c r="D69" s="422">
        <f t="shared" ref="D69:D132" si="15">I69+N69+S69</f>
        <v>0</v>
      </c>
      <c r="E69" s="422">
        <f t="shared" ref="E69:E132" si="16">J69+O69+T69</f>
        <v>0</v>
      </c>
      <c r="F69" s="422">
        <f t="shared" ref="F69:F132" si="17">K69+P69+U69</f>
        <v>0</v>
      </c>
      <c r="G69" s="422">
        <f t="shared" ref="G69:G132" si="18">L69+Q69+V69</f>
        <v>0</v>
      </c>
      <c r="H69" s="22">
        <f t="shared" ref="H69:H132" si="19">(SUM(D69:F69)-G69)*IF(A69=10298,1.51,1)</f>
        <v>0</v>
      </c>
      <c r="I69" s="116">
        <v>0</v>
      </c>
      <c r="J69" s="116">
        <v>0</v>
      </c>
      <c r="K69" s="116">
        <v>0</v>
      </c>
      <c r="L69" s="116">
        <v>0</v>
      </c>
      <c r="M69" s="22">
        <f t="shared" ref="M69:M132" si="20">SUM(I69:K69)-L69</f>
        <v>0</v>
      </c>
      <c r="N69" s="116">
        <v>0</v>
      </c>
      <c r="O69" s="116">
        <v>0</v>
      </c>
      <c r="P69" s="116">
        <v>0</v>
      </c>
      <c r="Q69" s="116">
        <v>0</v>
      </c>
      <c r="R69" s="22">
        <f t="shared" ref="R69:R132" si="21">SUM(N69:P69)-Q69</f>
        <v>0</v>
      </c>
      <c r="S69" s="116">
        <v>0</v>
      </c>
      <c r="T69" s="116">
        <v>0</v>
      </c>
      <c r="U69" s="116">
        <v>0</v>
      </c>
      <c r="V69" s="116">
        <v>0</v>
      </c>
      <c r="W69" s="22">
        <f t="shared" ref="W69:W132" si="22">SUM(S69:U69)-V69</f>
        <v>0</v>
      </c>
      <c r="X69" s="22">
        <f t="shared" ref="X69:X132" si="23">IF(OR(B69=1,B69=2),H69/30,IF(OR(B69=3,B69=5),H69/24,IF(B69=4,H69/18,0)))</f>
        <v>0</v>
      </c>
      <c r="Y69" s="22">
        <f ca="1">OFFSET('Cost Study'!$B$7,'Operations Support'!$C69,'Operations Support'!$B69)*$H69</f>
        <v>0</v>
      </c>
      <c r="Z69" s="23">
        <f ca="1">Y69*'Cost Study'!$B$31</f>
        <v>0</v>
      </c>
      <c r="AA69" s="23">
        <f ca="1">IF(A69=10298,1.51,1)*IF($B69&lt;3,$D69*'Cost Study'!$B$32*OFFSET('Cost Study'!$B$7,'Operations Support'!$C69,'Operations Support'!$B69),0)</f>
        <v>0</v>
      </c>
      <c r="AB69" s="24">
        <f ca="1">AA69*'Cost Study'!$B$31</f>
        <v>0</v>
      </c>
      <c r="AC69" s="23">
        <f ca="1">Y69*'Cost Study'!$B$31</f>
        <v>0</v>
      </c>
      <c r="AD69" s="24">
        <f ca="1">AA69*'Cost Study'!$B$31</f>
        <v>0</v>
      </c>
      <c r="AE69" s="377">
        <f t="shared" ref="AE69:AE132" ca="1" si="24">Z69+AB69</f>
        <v>0</v>
      </c>
      <c r="AF69" s="377">
        <f t="shared" ref="AF69:AF132" ca="1" si="25">AC69+AD69</f>
        <v>0</v>
      </c>
      <c r="AH69" s="688">
        <f>IFERROR($H69/SUMIF($A:$A,$A69,$H:$H)*SUMIF(Summary!$A$110:$A$186,$A69,Summary!$P$110:$P$186),0)</f>
        <v>0</v>
      </c>
      <c r="AI69" s="689">
        <f t="shared" ca="1" si="11"/>
        <v>0</v>
      </c>
      <c r="AJ69" s="688">
        <f>IFERROR(H69/SUMIF(A:A,A69,H:H)*SUMIF(Summary!$A$110:$A$186,'Operations Support'!A69,Summary!$Q$110:$Q$186),0)</f>
        <v>0</v>
      </c>
      <c r="AK69" s="688">
        <f t="shared" ca="1" si="12"/>
        <v>0</v>
      </c>
      <c r="AM69" s="688">
        <f>IFERROR($H69/SUMIF($A:$A,$A69,$H:$H)*SUMIF(Summary!$A$230:$A$266,$A69,Summary!$P$230:$P$266),0)</f>
        <v>0</v>
      </c>
      <c r="AN69" s="688">
        <f>IFERROR($H69/SUMIF($A:$A,$A69,$H:$H)*(SUMIF(Summary!$A$230:$A$266,$A69,Summary!$L$230:$L$266)+SUMIF(Summary!$A$281:$A$317,$A69,Summary!$L$281:$L$317))-AM69,0)</f>
        <v>0</v>
      </c>
      <c r="AO69" s="688">
        <f>IFERROR($H69/SUMIF($A:$A,$A69,$H:$H)*SUMIF(Summary!$A$230:$A$266,$A69,Summary!$Q$230:$Q$266),0)</f>
        <v>0</v>
      </c>
      <c r="AP69" s="688">
        <f>IFERROR($H69/SUMIF($A:$A,$A69,$H:$H)*(SUMIF(Summary!$A$230:$A$266,$A69,Summary!$L$230:$L$266)+SUMIF(Summary!$A$281:$A$317,$A69,Summary!$L$281:$L$317))-AO69,0)</f>
        <v>0</v>
      </c>
      <c r="AQ69" s="306"/>
      <c r="AR69" s="688">
        <f t="shared" ca="1" si="13"/>
        <v>0</v>
      </c>
      <c r="AS69" s="688">
        <f t="shared" ca="1" si="14"/>
        <v>0</v>
      </c>
    </row>
    <row r="70" spans="1:45" s="15" customFormat="1" ht="14.25" customHeight="1" x14ac:dyDescent="0.2">
      <c r="A70" s="423">
        <v>20</v>
      </c>
      <c r="B70" s="424">
        <v>4</v>
      </c>
      <c r="C70" s="425" t="s">
        <v>302</v>
      </c>
      <c r="D70" s="422">
        <f t="shared" si="15"/>
        <v>0</v>
      </c>
      <c r="E70" s="422">
        <f t="shared" si="16"/>
        <v>0</v>
      </c>
      <c r="F70" s="422">
        <f t="shared" si="17"/>
        <v>0</v>
      </c>
      <c r="G70" s="422">
        <f t="shared" si="18"/>
        <v>0</v>
      </c>
      <c r="H70" s="22">
        <f t="shared" si="19"/>
        <v>0</v>
      </c>
      <c r="I70" s="116">
        <v>0</v>
      </c>
      <c r="J70" s="116">
        <v>0</v>
      </c>
      <c r="K70" s="116">
        <v>0</v>
      </c>
      <c r="L70" s="116">
        <v>0</v>
      </c>
      <c r="M70" s="22">
        <f t="shared" si="20"/>
        <v>0</v>
      </c>
      <c r="N70" s="116">
        <v>0</v>
      </c>
      <c r="O70" s="116">
        <v>0</v>
      </c>
      <c r="P70" s="116">
        <v>0</v>
      </c>
      <c r="Q70" s="116">
        <v>0</v>
      </c>
      <c r="R70" s="22">
        <f t="shared" si="21"/>
        <v>0</v>
      </c>
      <c r="S70" s="116">
        <v>0</v>
      </c>
      <c r="T70" s="116">
        <v>0</v>
      </c>
      <c r="U70" s="116">
        <v>0</v>
      </c>
      <c r="V70" s="116">
        <v>0</v>
      </c>
      <c r="W70" s="22">
        <f t="shared" si="22"/>
        <v>0</v>
      </c>
      <c r="X70" s="22">
        <f t="shared" si="23"/>
        <v>0</v>
      </c>
      <c r="Y70" s="22">
        <f ca="1">OFFSET('Cost Study'!$B$7,'Operations Support'!$C70,'Operations Support'!$B70)*$H70</f>
        <v>0</v>
      </c>
      <c r="Z70" s="23">
        <f ca="1">Y70*'Cost Study'!$B$31</f>
        <v>0</v>
      </c>
      <c r="AA70" s="23">
        <f ca="1">IF(A70=10298,1.51,1)*IF($B70&lt;3,$D70*'Cost Study'!$B$32*OFFSET('Cost Study'!$B$7,'Operations Support'!$C70,'Operations Support'!$B70),0)</f>
        <v>0</v>
      </c>
      <c r="AB70" s="24">
        <f ca="1">AA70*'Cost Study'!$B$31</f>
        <v>0</v>
      </c>
      <c r="AC70" s="23">
        <f ca="1">Y70*'Cost Study'!$B$31</f>
        <v>0</v>
      </c>
      <c r="AD70" s="24">
        <f ca="1">AA70*'Cost Study'!$B$31</f>
        <v>0</v>
      </c>
      <c r="AE70" s="377">
        <f t="shared" ca="1" si="24"/>
        <v>0</v>
      </c>
      <c r="AF70" s="377">
        <f t="shared" ca="1" si="25"/>
        <v>0</v>
      </c>
      <c r="AH70" s="688">
        <f>IFERROR($H70/SUMIF($A:$A,$A70,$H:$H)*SUMIF(Summary!$A$110:$A$186,$A70,Summary!$P$110:$P$186),0)</f>
        <v>0</v>
      </c>
      <c r="AI70" s="689">
        <f t="shared" ref="AI70:AI109" ca="1" si="26">Z70+AB70-AH70</f>
        <v>0</v>
      </c>
      <c r="AJ70" s="688">
        <f>IFERROR(H70/SUMIF(A:A,A70,H:H)*SUMIF(Summary!$A$110:$A$186,'Operations Support'!A70,Summary!$Q$110:$Q$186),0)</f>
        <v>0</v>
      </c>
      <c r="AK70" s="688">
        <f t="shared" ref="AK70:AK109" ca="1" si="27">AC70+AD70-AJ70</f>
        <v>0</v>
      </c>
      <c r="AL70" s="1"/>
      <c r="AM70" s="688">
        <f>IFERROR($H70/SUMIF($A:$A,$A70,$H:$H)*SUMIF(Summary!$A$230:$A$266,$A70,Summary!$P$230:$P$266),0)</f>
        <v>0</v>
      </c>
      <c r="AN70" s="688">
        <f>IFERROR($H70/SUMIF($A:$A,$A70,$H:$H)*(SUMIF(Summary!$A$230:$A$266,$A70,Summary!$L$230:$L$266)+SUMIF(Summary!$A$281:$A$317,$A70,Summary!$L$281:$L$317))-AM70,0)</f>
        <v>0</v>
      </c>
      <c r="AO70" s="688">
        <f>IFERROR($H70/SUMIF($A:$A,$A70,$H:$H)*SUMIF(Summary!$A$230:$A$266,$A70,Summary!$Q$230:$Q$266),0)</f>
        <v>0</v>
      </c>
      <c r="AP70" s="688">
        <f>IFERROR($H70/SUMIF($A:$A,$A70,$H:$H)*(SUMIF(Summary!$A$230:$A$266,$A70,Summary!$L$230:$L$266)+SUMIF(Summary!$A$281:$A$317,$A70,Summary!$L$281:$L$317))-AO70,0)</f>
        <v>0</v>
      </c>
      <c r="AQ70" s="306"/>
      <c r="AR70" s="688">
        <f t="shared" ref="AR70:AR109" ca="1" si="28">AI70+AN70</f>
        <v>0</v>
      </c>
      <c r="AS70" s="688">
        <f t="shared" ref="AS70:AS109" ca="1" si="29">AK70+AP70</f>
        <v>0</v>
      </c>
    </row>
    <row r="71" spans="1:45" x14ac:dyDescent="0.2">
      <c r="A71" s="423">
        <v>20</v>
      </c>
      <c r="B71" s="424">
        <v>4</v>
      </c>
      <c r="C71" s="425" t="s">
        <v>303</v>
      </c>
      <c r="D71" s="422">
        <f t="shared" si="15"/>
        <v>0</v>
      </c>
      <c r="E71" s="422">
        <f t="shared" si="16"/>
        <v>0</v>
      </c>
      <c r="F71" s="422">
        <f t="shared" si="17"/>
        <v>0</v>
      </c>
      <c r="G71" s="422">
        <f t="shared" si="18"/>
        <v>0</v>
      </c>
      <c r="H71" s="22">
        <f t="shared" si="19"/>
        <v>0</v>
      </c>
      <c r="I71" s="116">
        <v>0</v>
      </c>
      <c r="J71" s="116">
        <v>0</v>
      </c>
      <c r="K71" s="116">
        <v>0</v>
      </c>
      <c r="L71" s="116">
        <v>0</v>
      </c>
      <c r="M71" s="22">
        <f t="shared" si="20"/>
        <v>0</v>
      </c>
      <c r="N71" s="116">
        <v>0</v>
      </c>
      <c r="O71" s="116">
        <v>0</v>
      </c>
      <c r="P71" s="116">
        <v>0</v>
      </c>
      <c r="Q71" s="116">
        <v>0</v>
      </c>
      <c r="R71" s="22">
        <f t="shared" si="21"/>
        <v>0</v>
      </c>
      <c r="S71" s="116">
        <v>0</v>
      </c>
      <c r="T71" s="116">
        <v>0</v>
      </c>
      <c r="U71" s="116">
        <v>0</v>
      </c>
      <c r="V71" s="116">
        <v>0</v>
      </c>
      <c r="W71" s="22">
        <f t="shared" si="22"/>
        <v>0</v>
      </c>
      <c r="X71" s="22">
        <f t="shared" si="23"/>
        <v>0</v>
      </c>
      <c r="Y71" s="22">
        <f ca="1">OFFSET('Cost Study'!$B$7,'Operations Support'!$C71,'Operations Support'!$B71)*$H71</f>
        <v>0</v>
      </c>
      <c r="Z71" s="23">
        <f ca="1">Y71*'Cost Study'!$B$31</f>
        <v>0</v>
      </c>
      <c r="AA71" s="23">
        <f ca="1">IF(A71=10298,1.51,1)*IF($B71&lt;3,$D71*'Cost Study'!$B$32*OFFSET('Cost Study'!$B$7,'Operations Support'!$C71,'Operations Support'!$B71),0)</f>
        <v>0</v>
      </c>
      <c r="AB71" s="24">
        <f ca="1">AA71*'Cost Study'!$B$31</f>
        <v>0</v>
      </c>
      <c r="AC71" s="23">
        <f ca="1">Y71*'Cost Study'!$B$31</f>
        <v>0</v>
      </c>
      <c r="AD71" s="24">
        <f ca="1">AA71*'Cost Study'!$B$31</f>
        <v>0</v>
      </c>
      <c r="AE71" s="377">
        <f t="shared" ca="1" si="24"/>
        <v>0</v>
      </c>
      <c r="AF71" s="377">
        <f t="shared" ca="1" si="25"/>
        <v>0</v>
      </c>
      <c r="AH71" s="688">
        <f>IFERROR($H71/SUMIF($A:$A,$A71,$H:$H)*SUMIF(Summary!$A$110:$A$186,$A71,Summary!$P$110:$P$186),0)</f>
        <v>0</v>
      </c>
      <c r="AI71" s="689">
        <f t="shared" ca="1" si="26"/>
        <v>0</v>
      </c>
      <c r="AJ71" s="688">
        <f>IFERROR(H71/SUMIF(A:A,A71,H:H)*SUMIF(Summary!$A$110:$A$186,'Operations Support'!A71,Summary!$Q$110:$Q$186),0)</f>
        <v>0</v>
      </c>
      <c r="AK71" s="688">
        <f t="shared" ca="1" si="27"/>
        <v>0</v>
      </c>
      <c r="AM71" s="688">
        <f>IFERROR($H71/SUMIF($A:$A,$A71,$H:$H)*SUMIF(Summary!$A$230:$A$266,$A71,Summary!$P$230:$P$266),0)</f>
        <v>0</v>
      </c>
      <c r="AN71" s="688">
        <f>IFERROR($H71/SUMIF($A:$A,$A71,$H:$H)*(SUMIF(Summary!$A$230:$A$266,$A71,Summary!$L$230:$L$266)+SUMIF(Summary!$A$281:$A$317,$A71,Summary!$L$281:$L$317))-AM71,0)</f>
        <v>0</v>
      </c>
      <c r="AO71" s="688">
        <f>IFERROR($H71/SUMIF($A:$A,$A71,$H:$H)*SUMIF(Summary!$A$230:$A$266,$A71,Summary!$Q$230:$Q$266),0)</f>
        <v>0</v>
      </c>
      <c r="AP71" s="688">
        <f>IFERROR($H71/SUMIF($A:$A,$A71,$H:$H)*(SUMIF(Summary!$A$230:$A$266,$A71,Summary!$L$230:$L$266)+SUMIF(Summary!$A$281:$A$317,$A71,Summary!$L$281:$L$317))-AO71,0)</f>
        <v>0</v>
      </c>
      <c r="AQ71" s="306"/>
      <c r="AR71" s="688">
        <f t="shared" ca="1" si="28"/>
        <v>0</v>
      </c>
      <c r="AS71" s="688">
        <f t="shared" ca="1" si="29"/>
        <v>0</v>
      </c>
    </row>
    <row r="72" spans="1:45" x14ac:dyDescent="0.2">
      <c r="A72" s="423">
        <v>20</v>
      </c>
      <c r="B72" s="424">
        <v>4</v>
      </c>
      <c r="C72" s="425" t="s">
        <v>304</v>
      </c>
      <c r="D72" s="422">
        <f t="shared" si="15"/>
        <v>0</v>
      </c>
      <c r="E72" s="422">
        <f t="shared" si="16"/>
        <v>0</v>
      </c>
      <c r="F72" s="422">
        <f t="shared" si="17"/>
        <v>0</v>
      </c>
      <c r="G72" s="422">
        <f t="shared" si="18"/>
        <v>0</v>
      </c>
      <c r="H72" s="22">
        <f t="shared" si="19"/>
        <v>0</v>
      </c>
      <c r="I72" s="116">
        <v>0</v>
      </c>
      <c r="J72" s="116">
        <v>0</v>
      </c>
      <c r="K72" s="116">
        <v>0</v>
      </c>
      <c r="L72" s="116">
        <v>0</v>
      </c>
      <c r="M72" s="22">
        <f t="shared" si="20"/>
        <v>0</v>
      </c>
      <c r="N72" s="116">
        <v>0</v>
      </c>
      <c r="O72" s="116">
        <v>0</v>
      </c>
      <c r="P72" s="116">
        <v>0</v>
      </c>
      <c r="Q72" s="116">
        <v>0</v>
      </c>
      <c r="R72" s="22">
        <f t="shared" si="21"/>
        <v>0</v>
      </c>
      <c r="S72" s="116">
        <v>0</v>
      </c>
      <c r="T72" s="116">
        <v>0</v>
      </c>
      <c r="U72" s="116">
        <v>0</v>
      </c>
      <c r="V72" s="116">
        <v>0</v>
      </c>
      <c r="W72" s="22">
        <f t="shared" si="22"/>
        <v>0</v>
      </c>
      <c r="X72" s="22">
        <f t="shared" si="23"/>
        <v>0</v>
      </c>
      <c r="Y72" s="22">
        <f ca="1">OFFSET('Cost Study'!$B$7,'Operations Support'!$C72,'Operations Support'!$B72)*$H72</f>
        <v>0</v>
      </c>
      <c r="Z72" s="23">
        <f ca="1">Y72*'Cost Study'!$B$31</f>
        <v>0</v>
      </c>
      <c r="AA72" s="23">
        <f ca="1">IF(A72=10298,1.51,1)*IF($B72&lt;3,$D72*'Cost Study'!$B$32*OFFSET('Cost Study'!$B$7,'Operations Support'!$C72,'Operations Support'!$B72),0)</f>
        <v>0</v>
      </c>
      <c r="AB72" s="24">
        <f ca="1">AA72*'Cost Study'!$B$31</f>
        <v>0</v>
      </c>
      <c r="AC72" s="23">
        <f ca="1">Y72*'Cost Study'!$B$31</f>
        <v>0</v>
      </c>
      <c r="AD72" s="24">
        <f ca="1">AA72*'Cost Study'!$B$31</f>
        <v>0</v>
      </c>
      <c r="AE72" s="377">
        <f t="shared" ca="1" si="24"/>
        <v>0</v>
      </c>
      <c r="AF72" s="377">
        <f t="shared" ca="1" si="25"/>
        <v>0</v>
      </c>
      <c r="AH72" s="688">
        <f>IFERROR($H72/SUMIF($A:$A,$A72,$H:$H)*SUMIF(Summary!$A$110:$A$186,$A72,Summary!$P$110:$P$186),0)</f>
        <v>0</v>
      </c>
      <c r="AI72" s="689">
        <f t="shared" ca="1" si="26"/>
        <v>0</v>
      </c>
      <c r="AJ72" s="688">
        <f>IFERROR(H72/SUMIF(A:A,A72,H:H)*SUMIF(Summary!$A$110:$A$186,'Operations Support'!A72,Summary!$Q$110:$Q$186),0)</f>
        <v>0</v>
      </c>
      <c r="AK72" s="688">
        <f t="shared" ca="1" si="27"/>
        <v>0</v>
      </c>
      <c r="AM72" s="688">
        <f>IFERROR($H72/SUMIF($A:$A,$A72,$H:$H)*SUMIF(Summary!$A$230:$A$266,$A72,Summary!$P$230:$P$266),0)</f>
        <v>0</v>
      </c>
      <c r="AN72" s="688">
        <f>IFERROR($H72/SUMIF($A:$A,$A72,$H:$H)*(SUMIF(Summary!$A$230:$A$266,$A72,Summary!$L$230:$L$266)+SUMIF(Summary!$A$281:$A$317,$A72,Summary!$L$281:$L$317))-AM72,0)</f>
        <v>0</v>
      </c>
      <c r="AO72" s="688">
        <f>IFERROR($H72/SUMIF($A:$A,$A72,$H:$H)*SUMIF(Summary!$A$230:$A$266,$A72,Summary!$Q$230:$Q$266),0)</f>
        <v>0</v>
      </c>
      <c r="AP72" s="688">
        <f>IFERROR($H72/SUMIF($A:$A,$A72,$H:$H)*(SUMIF(Summary!$A$230:$A$266,$A72,Summary!$L$230:$L$266)+SUMIF(Summary!$A$281:$A$317,$A72,Summary!$L$281:$L$317))-AO72,0)</f>
        <v>0</v>
      </c>
      <c r="AQ72" s="306"/>
      <c r="AR72" s="688">
        <f t="shared" ca="1" si="28"/>
        <v>0</v>
      </c>
      <c r="AS72" s="688">
        <f t="shared" ca="1" si="29"/>
        <v>0</v>
      </c>
    </row>
    <row r="73" spans="1:45" x14ac:dyDescent="0.2">
      <c r="A73" s="423">
        <v>20</v>
      </c>
      <c r="B73" s="424">
        <v>4</v>
      </c>
      <c r="C73" s="425" t="s">
        <v>305</v>
      </c>
      <c r="D73" s="422">
        <f t="shared" si="15"/>
        <v>0</v>
      </c>
      <c r="E73" s="422">
        <f t="shared" si="16"/>
        <v>0</v>
      </c>
      <c r="F73" s="422">
        <f t="shared" si="17"/>
        <v>0</v>
      </c>
      <c r="G73" s="422">
        <f t="shared" si="18"/>
        <v>0</v>
      </c>
      <c r="H73" s="22">
        <f t="shared" si="19"/>
        <v>0</v>
      </c>
      <c r="I73" s="116">
        <v>0</v>
      </c>
      <c r="J73" s="116">
        <v>0</v>
      </c>
      <c r="K73" s="116">
        <v>0</v>
      </c>
      <c r="L73" s="116">
        <v>0</v>
      </c>
      <c r="M73" s="22">
        <f t="shared" si="20"/>
        <v>0</v>
      </c>
      <c r="N73" s="116">
        <v>0</v>
      </c>
      <c r="O73" s="116">
        <v>0</v>
      </c>
      <c r="P73" s="116">
        <v>0</v>
      </c>
      <c r="Q73" s="116">
        <v>0</v>
      </c>
      <c r="R73" s="22">
        <f t="shared" si="21"/>
        <v>0</v>
      </c>
      <c r="S73" s="116">
        <v>0</v>
      </c>
      <c r="T73" s="116">
        <v>0</v>
      </c>
      <c r="U73" s="116">
        <v>0</v>
      </c>
      <c r="V73" s="116">
        <v>0</v>
      </c>
      <c r="W73" s="22">
        <f t="shared" si="22"/>
        <v>0</v>
      </c>
      <c r="X73" s="22">
        <f t="shared" si="23"/>
        <v>0</v>
      </c>
      <c r="Y73" s="22">
        <f ca="1">OFFSET('Cost Study'!$B$7,'Operations Support'!$C73,'Operations Support'!$B73)*$H73</f>
        <v>0</v>
      </c>
      <c r="Z73" s="23">
        <f ca="1">Y73*'Cost Study'!$B$31</f>
        <v>0</v>
      </c>
      <c r="AA73" s="23">
        <f ca="1">IF(A73=10298,1.51,1)*IF($B73&lt;3,$D73*'Cost Study'!$B$32*OFFSET('Cost Study'!$B$7,'Operations Support'!$C73,'Operations Support'!$B73),0)</f>
        <v>0</v>
      </c>
      <c r="AB73" s="24">
        <f ca="1">AA73*'Cost Study'!$B$31</f>
        <v>0</v>
      </c>
      <c r="AC73" s="23">
        <f ca="1">Y73*'Cost Study'!$B$31</f>
        <v>0</v>
      </c>
      <c r="AD73" s="24">
        <f ca="1">AA73*'Cost Study'!$B$31</f>
        <v>0</v>
      </c>
      <c r="AE73" s="377">
        <f t="shared" ca="1" si="24"/>
        <v>0</v>
      </c>
      <c r="AF73" s="377">
        <f t="shared" ca="1" si="25"/>
        <v>0</v>
      </c>
      <c r="AH73" s="688">
        <f>IFERROR($H73/SUMIF($A:$A,$A73,$H:$H)*SUMIF(Summary!$A$110:$A$186,$A73,Summary!$P$110:$P$186),0)</f>
        <v>0</v>
      </c>
      <c r="AI73" s="689">
        <f t="shared" ca="1" si="26"/>
        <v>0</v>
      </c>
      <c r="AJ73" s="688">
        <f>IFERROR(H73/SUMIF(A:A,A73,H:H)*SUMIF(Summary!$A$110:$A$186,'Operations Support'!A73,Summary!$Q$110:$Q$186),0)</f>
        <v>0</v>
      </c>
      <c r="AK73" s="688">
        <f t="shared" ca="1" si="27"/>
        <v>0</v>
      </c>
      <c r="AM73" s="688">
        <f>IFERROR($H73/SUMIF($A:$A,$A73,$H:$H)*SUMIF(Summary!$A$230:$A$266,$A73,Summary!$P$230:$P$266),0)</f>
        <v>0</v>
      </c>
      <c r="AN73" s="688">
        <f>IFERROR($H73/SUMIF($A:$A,$A73,$H:$H)*(SUMIF(Summary!$A$230:$A$266,$A73,Summary!$L$230:$L$266)+SUMIF(Summary!$A$281:$A$317,$A73,Summary!$L$281:$L$317))-AM73,0)</f>
        <v>0</v>
      </c>
      <c r="AO73" s="688">
        <f>IFERROR($H73/SUMIF($A:$A,$A73,$H:$H)*SUMIF(Summary!$A$230:$A$266,$A73,Summary!$Q$230:$Q$266),0)</f>
        <v>0</v>
      </c>
      <c r="AP73" s="688">
        <f>IFERROR($H73/SUMIF($A:$A,$A73,$H:$H)*(SUMIF(Summary!$A$230:$A$266,$A73,Summary!$L$230:$L$266)+SUMIF(Summary!$A$281:$A$317,$A73,Summary!$L$281:$L$317))-AO73,0)</f>
        <v>0</v>
      </c>
      <c r="AQ73" s="306"/>
      <c r="AR73" s="688">
        <f t="shared" ca="1" si="28"/>
        <v>0</v>
      </c>
      <c r="AS73" s="688">
        <f t="shared" ca="1" si="29"/>
        <v>0</v>
      </c>
    </row>
    <row r="74" spans="1:45" x14ac:dyDescent="0.2">
      <c r="A74" s="423">
        <v>20</v>
      </c>
      <c r="B74" s="424">
        <v>4</v>
      </c>
      <c r="C74" s="425" t="s">
        <v>306</v>
      </c>
      <c r="D74" s="422">
        <f t="shared" si="15"/>
        <v>0</v>
      </c>
      <c r="E74" s="422">
        <f t="shared" si="16"/>
        <v>0</v>
      </c>
      <c r="F74" s="422">
        <f t="shared" si="17"/>
        <v>0</v>
      </c>
      <c r="G74" s="422">
        <f t="shared" si="18"/>
        <v>0</v>
      </c>
      <c r="H74" s="22">
        <f t="shared" si="19"/>
        <v>0</v>
      </c>
      <c r="I74" s="116">
        <v>0</v>
      </c>
      <c r="J74" s="116">
        <v>0</v>
      </c>
      <c r="K74" s="116">
        <v>0</v>
      </c>
      <c r="L74" s="116">
        <v>0</v>
      </c>
      <c r="M74" s="22">
        <f t="shared" si="20"/>
        <v>0</v>
      </c>
      <c r="N74" s="116">
        <v>0</v>
      </c>
      <c r="O74" s="116">
        <v>0</v>
      </c>
      <c r="P74" s="116">
        <v>0</v>
      </c>
      <c r="Q74" s="116">
        <v>0</v>
      </c>
      <c r="R74" s="22">
        <f t="shared" si="21"/>
        <v>0</v>
      </c>
      <c r="S74" s="116">
        <v>0</v>
      </c>
      <c r="T74" s="116">
        <v>0</v>
      </c>
      <c r="U74" s="116">
        <v>0</v>
      </c>
      <c r="V74" s="116">
        <v>0</v>
      </c>
      <c r="W74" s="22">
        <f t="shared" si="22"/>
        <v>0</v>
      </c>
      <c r="X74" s="22">
        <f t="shared" si="23"/>
        <v>0</v>
      </c>
      <c r="Y74" s="22">
        <f ca="1">OFFSET('Cost Study'!$B$7,'Operations Support'!$C74,'Operations Support'!$B74)*$H74</f>
        <v>0</v>
      </c>
      <c r="Z74" s="23">
        <f ca="1">Y74*'Cost Study'!$B$31</f>
        <v>0</v>
      </c>
      <c r="AA74" s="23">
        <f ca="1">IF(A74=10298,1.51,1)*IF($B74&lt;3,$D74*'Cost Study'!$B$32*OFFSET('Cost Study'!$B$7,'Operations Support'!$C74,'Operations Support'!$B74),0)</f>
        <v>0</v>
      </c>
      <c r="AB74" s="24">
        <f ca="1">AA74*'Cost Study'!$B$31</f>
        <v>0</v>
      </c>
      <c r="AC74" s="23">
        <f ca="1">Y74*'Cost Study'!$B$31</f>
        <v>0</v>
      </c>
      <c r="AD74" s="24">
        <f ca="1">AA74*'Cost Study'!$B$31</f>
        <v>0</v>
      </c>
      <c r="AE74" s="377">
        <f t="shared" ca="1" si="24"/>
        <v>0</v>
      </c>
      <c r="AF74" s="377">
        <f t="shared" ca="1" si="25"/>
        <v>0</v>
      </c>
      <c r="AH74" s="688">
        <f>IFERROR($H74/SUMIF($A:$A,$A74,$H:$H)*SUMIF(Summary!$A$110:$A$186,$A74,Summary!$P$110:$P$186),0)</f>
        <v>0</v>
      </c>
      <c r="AI74" s="689">
        <f t="shared" ca="1" si="26"/>
        <v>0</v>
      </c>
      <c r="AJ74" s="688">
        <f>IFERROR(H74/SUMIF(A:A,A74,H:H)*SUMIF(Summary!$A$110:$A$186,'Operations Support'!A74,Summary!$Q$110:$Q$186),0)</f>
        <v>0</v>
      </c>
      <c r="AK74" s="688">
        <f t="shared" ca="1" si="27"/>
        <v>0</v>
      </c>
      <c r="AM74" s="688">
        <f>IFERROR($H74/SUMIF($A:$A,$A74,$H:$H)*SUMIF(Summary!$A$230:$A$266,$A74,Summary!$P$230:$P$266),0)</f>
        <v>0</v>
      </c>
      <c r="AN74" s="688">
        <f>IFERROR($H74/SUMIF($A:$A,$A74,$H:$H)*(SUMIF(Summary!$A$230:$A$266,$A74,Summary!$L$230:$L$266)+SUMIF(Summary!$A$281:$A$317,$A74,Summary!$L$281:$L$317))-AM74,0)</f>
        <v>0</v>
      </c>
      <c r="AO74" s="688">
        <f>IFERROR($H74/SUMIF($A:$A,$A74,$H:$H)*SUMIF(Summary!$A$230:$A$266,$A74,Summary!$Q$230:$Q$266),0)</f>
        <v>0</v>
      </c>
      <c r="AP74" s="688">
        <f>IFERROR($H74/SUMIF($A:$A,$A74,$H:$H)*(SUMIF(Summary!$A$230:$A$266,$A74,Summary!$L$230:$L$266)+SUMIF(Summary!$A$281:$A$317,$A74,Summary!$L$281:$L$317))-AO74,0)</f>
        <v>0</v>
      </c>
      <c r="AQ74" s="306"/>
      <c r="AR74" s="688">
        <f t="shared" ca="1" si="28"/>
        <v>0</v>
      </c>
      <c r="AS74" s="688">
        <f t="shared" ca="1" si="29"/>
        <v>0</v>
      </c>
    </row>
    <row r="75" spans="1:45" x14ac:dyDescent="0.2">
      <c r="A75" s="423">
        <v>20</v>
      </c>
      <c r="B75" s="424">
        <v>4</v>
      </c>
      <c r="C75" s="425" t="s">
        <v>307</v>
      </c>
      <c r="D75" s="422">
        <f t="shared" si="15"/>
        <v>0</v>
      </c>
      <c r="E75" s="422">
        <f t="shared" si="16"/>
        <v>0</v>
      </c>
      <c r="F75" s="422">
        <f t="shared" si="17"/>
        <v>0</v>
      </c>
      <c r="G75" s="422">
        <f t="shared" si="18"/>
        <v>0</v>
      </c>
      <c r="H75" s="22">
        <f t="shared" si="19"/>
        <v>0</v>
      </c>
      <c r="I75" s="116">
        <v>0</v>
      </c>
      <c r="J75" s="116">
        <v>0</v>
      </c>
      <c r="K75" s="116">
        <v>0</v>
      </c>
      <c r="L75" s="116">
        <v>0</v>
      </c>
      <c r="M75" s="22">
        <f t="shared" si="20"/>
        <v>0</v>
      </c>
      <c r="N75" s="116">
        <v>0</v>
      </c>
      <c r="O75" s="116">
        <v>0</v>
      </c>
      <c r="P75" s="116">
        <v>0</v>
      </c>
      <c r="Q75" s="116">
        <v>0</v>
      </c>
      <c r="R75" s="22">
        <f t="shared" si="21"/>
        <v>0</v>
      </c>
      <c r="S75" s="116">
        <v>0</v>
      </c>
      <c r="T75" s="116">
        <v>0</v>
      </c>
      <c r="U75" s="116">
        <v>0</v>
      </c>
      <c r="V75" s="116">
        <v>0</v>
      </c>
      <c r="W75" s="22">
        <f t="shared" si="22"/>
        <v>0</v>
      </c>
      <c r="X75" s="22">
        <f t="shared" si="23"/>
        <v>0</v>
      </c>
      <c r="Y75" s="22">
        <f ca="1">OFFSET('Cost Study'!$B$7,'Operations Support'!$C75,'Operations Support'!$B75)*$H75</f>
        <v>0</v>
      </c>
      <c r="Z75" s="23">
        <f ca="1">Y75*'Cost Study'!$B$31</f>
        <v>0</v>
      </c>
      <c r="AA75" s="23">
        <f ca="1">IF(A75=10298,1.51,1)*IF($B75&lt;3,$D75*'Cost Study'!$B$32*OFFSET('Cost Study'!$B$7,'Operations Support'!$C75,'Operations Support'!$B75),0)</f>
        <v>0</v>
      </c>
      <c r="AB75" s="24">
        <f ca="1">AA75*'Cost Study'!$B$31</f>
        <v>0</v>
      </c>
      <c r="AC75" s="23">
        <f ca="1">Y75*'Cost Study'!$B$31</f>
        <v>0</v>
      </c>
      <c r="AD75" s="24">
        <f ca="1">AA75*'Cost Study'!$B$31</f>
        <v>0</v>
      </c>
      <c r="AE75" s="377">
        <f t="shared" ca="1" si="24"/>
        <v>0</v>
      </c>
      <c r="AF75" s="377">
        <f t="shared" ca="1" si="25"/>
        <v>0</v>
      </c>
      <c r="AH75" s="688">
        <f>IFERROR($H75/SUMIF($A:$A,$A75,$H:$H)*SUMIF(Summary!$A$110:$A$186,$A75,Summary!$P$110:$P$186),0)</f>
        <v>0</v>
      </c>
      <c r="AI75" s="689">
        <f t="shared" ca="1" si="26"/>
        <v>0</v>
      </c>
      <c r="AJ75" s="688">
        <f>IFERROR(H75/SUMIF(A:A,A75,H:H)*SUMIF(Summary!$A$110:$A$186,'Operations Support'!A75,Summary!$Q$110:$Q$186),0)</f>
        <v>0</v>
      </c>
      <c r="AK75" s="688">
        <f t="shared" ca="1" si="27"/>
        <v>0</v>
      </c>
      <c r="AM75" s="688">
        <f>IFERROR($H75/SUMIF($A:$A,$A75,$H:$H)*SUMIF(Summary!$A$230:$A$266,$A75,Summary!$P$230:$P$266),0)</f>
        <v>0</v>
      </c>
      <c r="AN75" s="688">
        <f>IFERROR($H75/SUMIF($A:$A,$A75,$H:$H)*(SUMIF(Summary!$A$230:$A$266,$A75,Summary!$L$230:$L$266)+SUMIF(Summary!$A$281:$A$317,$A75,Summary!$L$281:$L$317))-AM75,0)</f>
        <v>0</v>
      </c>
      <c r="AO75" s="688">
        <f>IFERROR($H75/SUMIF($A:$A,$A75,$H:$H)*SUMIF(Summary!$A$230:$A$266,$A75,Summary!$Q$230:$Q$266),0)</f>
        <v>0</v>
      </c>
      <c r="AP75" s="688">
        <f>IFERROR($H75/SUMIF($A:$A,$A75,$H:$H)*(SUMIF(Summary!$A$230:$A$266,$A75,Summary!$L$230:$L$266)+SUMIF(Summary!$A$281:$A$317,$A75,Summary!$L$281:$L$317))-AO75,0)</f>
        <v>0</v>
      </c>
      <c r="AQ75" s="306"/>
      <c r="AR75" s="688">
        <f t="shared" ca="1" si="28"/>
        <v>0</v>
      </c>
      <c r="AS75" s="688">
        <f t="shared" ca="1" si="29"/>
        <v>0</v>
      </c>
    </row>
    <row r="76" spans="1:45" x14ac:dyDescent="0.2">
      <c r="A76" s="423">
        <v>20</v>
      </c>
      <c r="B76" s="424">
        <v>4</v>
      </c>
      <c r="C76" s="425" t="s">
        <v>308</v>
      </c>
      <c r="D76" s="422">
        <f t="shared" si="15"/>
        <v>0</v>
      </c>
      <c r="E76" s="422">
        <f t="shared" si="16"/>
        <v>0</v>
      </c>
      <c r="F76" s="422">
        <f t="shared" si="17"/>
        <v>0</v>
      </c>
      <c r="G76" s="422">
        <f t="shared" si="18"/>
        <v>0</v>
      </c>
      <c r="H76" s="22">
        <f t="shared" si="19"/>
        <v>0</v>
      </c>
      <c r="I76" s="116">
        <v>0</v>
      </c>
      <c r="J76" s="116">
        <v>0</v>
      </c>
      <c r="K76" s="116">
        <v>0</v>
      </c>
      <c r="L76" s="116">
        <v>0</v>
      </c>
      <c r="M76" s="22">
        <f t="shared" si="20"/>
        <v>0</v>
      </c>
      <c r="N76" s="116">
        <v>0</v>
      </c>
      <c r="O76" s="116">
        <v>0</v>
      </c>
      <c r="P76" s="116">
        <v>0</v>
      </c>
      <c r="Q76" s="116">
        <v>0</v>
      </c>
      <c r="R76" s="22">
        <f t="shared" si="21"/>
        <v>0</v>
      </c>
      <c r="S76" s="116">
        <v>0</v>
      </c>
      <c r="T76" s="116">
        <v>0</v>
      </c>
      <c r="U76" s="116">
        <v>0</v>
      </c>
      <c r="V76" s="116">
        <v>0</v>
      </c>
      <c r="W76" s="22">
        <f t="shared" si="22"/>
        <v>0</v>
      </c>
      <c r="X76" s="22">
        <f t="shared" si="23"/>
        <v>0</v>
      </c>
      <c r="Y76" s="22">
        <f ca="1">OFFSET('Cost Study'!$B$7,'Operations Support'!$C76,'Operations Support'!$B76)*$H76</f>
        <v>0</v>
      </c>
      <c r="Z76" s="23">
        <f ca="1">Y76*'Cost Study'!$B$31</f>
        <v>0</v>
      </c>
      <c r="AA76" s="23">
        <f ca="1">IF(A76=10298,1.51,1)*IF($B76&lt;3,$D76*'Cost Study'!$B$32*OFFSET('Cost Study'!$B$7,'Operations Support'!$C76,'Operations Support'!$B76),0)</f>
        <v>0</v>
      </c>
      <c r="AB76" s="24">
        <f ca="1">AA76*'Cost Study'!$B$31</f>
        <v>0</v>
      </c>
      <c r="AC76" s="23">
        <f ca="1">Y76*'Cost Study'!$B$31</f>
        <v>0</v>
      </c>
      <c r="AD76" s="24">
        <f ca="1">AA76*'Cost Study'!$B$31</f>
        <v>0</v>
      </c>
      <c r="AE76" s="377">
        <f t="shared" ca="1" si="24"/>
        <v>0</v>
      </c>
      <c r="AF76" s="377">
        <f t="shared" ca="1" si="25"/>
        <v>0</v>
      </c>
      <c r="AH76" s="688">
        <f>IFERROR($H76/SUMIF($A:$A,$A76,$H:$H)*SUMIF(Summary!$A$110:$A$186,$A76,Summary!$P$110:$P$186),0)</f>
        <v>0</v>
      </c>
      <c r="AI76" s="689">
        <f t="shared" ca="1" si="26"/>
        <v>0</v>
      </c>
      <c r="AJ76" s="688">
        <f>IFERROR(H76/SUMIF(A:A,A76,H:H)*SUMIF(Summary!$A$110:$A$186,'Operations Support'!A76,Summary!$Q$110:$Q$186),0)</f>
        <v>0</v>
      </c>
      <c r="AK76" s="688">
        <f t="shared" ca="1" si="27"/>
        <v>0</v>
      </c>
      <c r="AM76" s="688">
        <f>IFERROR($H76/SUMIF($A:$A,$A76,$H:$H)*SUMIF(Summary!$A$230:$A$266,$A76,Summary!$P$230:$P$266),0)</f>
        <v>0</v>
      </c>
      <c r="AN76" s="688">
        <f>IFERROR($H76/SUMIF($A:$A,$A76,$H:$H)*(SUMIF(Summary!$A$230:$A$266,$A76,Summary!$L$230:$L$266)+SUMIF(Summary!$A$281:$A$317,$A76,Summary!$L$281:$L$317))-AM76,0)</f>
        <v>0</v>
      </c>
      <c r="AO76" s="688">
        <f>IFERROR($H76/SUMIF($A:$A,$A76,$H:$H)*SUMIF(Summary!$A$230:$A$266,$A76,Summary!$Q$230:$Q$266),0)</f>
        <v>0</v>
      </c>
      <c r="AP76" s="688">
        <f>IFERROR($H76/SUMIF($A:$A,$A76,$H:$H)*(SUMIF(Summary!$A$230:$A$266,$A76,Summary!$L$230:$L$266)+SUMIF(Summary!$A$281:$A$317,$A76,Summary!$L$281:$L$317))-AO76,0)</f>
        <v>0</v>
      </c>
      <c r="AQ76" s="306"/>
      <c r="AR76" s="688">
        <f t="shared" ca="1" si="28"/>
        <v>0</v>
      </c>
      <c r="AS76" s="688">
        <f t="shared" ca="1" si="29"/>
        <v>0</v>
      </c>
    </row>
    <row r="77" spans="1:45" x14ac:dyDescent="0.2">
      <c r="A77" s="423">
        <v>20</v>
      </c>
      <c r="B77" s="424">
        <v>4</v>
      </c>
      <c r="C77" s="425" t="s">
        <v>309</v>
      </c>
      <c r="D77" s="422">
        <f t="shared" si="15"/>
        <v>0</v>
      </c>
      <c r="E77" s="422">
        <f t="shared" si="16"/>
        <v>0</v>
      </c>
      <c r="F77" s="422">
        <f t="shared" si="17"/>
        <v>0</v>
      </c>
      <c r="G77" s="422">
        <f t="shared" si="18"/>
        <v>0</v>
      </c>
      <c r="H77" s="22">
        <f t="shared" si="19"/>
        <v>0</v>
      </c>
      <c r="I77" s="116">
        <v>0</v>
      </c>
      <c r="J77" s="116">
        <v>0</v>
      </c>
      <c r="K77" s="116">
        <v>0</v>
      </c>
      <c r="L77" s="116">
        <v>0</v>
      </c>
      <c r="M77" s="22">
        <f t="shared" si="20"/>
        <v>0</v>
      </c>
      <c r="N77" s="116">
        <v>0</v>
      </c>
      <c r="O77" s="116">
        <v>0</v>
      </c>
      <c r="P77" s="116">
        <v>0</v>
      </c>
      <c r="Q77" s="116">
        <v>0</v>
      </c>
      <c r="R77" s="22">
        <f t="shared" si="21"/>
        <v>0</v>
      </c>
      <c r="S77" s="116">
        <v>0</v>
      </c>
      <c r="T77" s="116">
        <v>0</v>
      </c>
      <c r="U77" s="116">
        <v>0</v>
      </c>
      <c r="V77" s="116">
        <v>0</v>
      </c>
      <c r="W77" s="22">
        <f t="shared" si="22"/>
        <v>0</v>
      </c>
      <c r="X77" s="22">
        <f t="shared" si="23"/>
        <v>0</v>
      </c>
      <c r="Y77" s="22">
        <f ca="1">OFFSET('Cost Study'!$B$7,'Operations Support'!$C77,'Operations Support'!$B77)*$H77</f>
        <v>0</v>
      </c>
      <c r="Z77" s="23">
        <f ca="1">Y77*'Cost Study'!$B$31</f>
        <v>0</v>
      </c>
      <c r="AA77" s="23">
        <f ca="1">IF(A77=10298,1.51,1)*IF($B77&lt;3,$D77*'Cost Study'!$B$32*OFFSET('Cost Study'!$B$7,'Operations Support'!$C77,'Operations Support'!$B77),0)</f>
        <v>0</v>
      </c>
      <c r="AB77" s="24">
        <f ca="1">AA77*'Cost Study'!$B$31</f>
        <v>0</v>
      </c>
      <c r="AC77" s="23">
        <f ca="1">Y77*'Cost Study'!$B$31</f>
        <v>0</v>
      </c>
      <c r="AD77" s="24">
        <f ca="1">AA77*'Cost Study'!$B$31</f>
        <v>0</v>
      </c>
      <c r="AE77" s="377">
        <f t="shared" ca="1" si="24"/>
        <v>0</v>
      </c>
      <c r="AF77" s="377">
        <f t="shared" ca="1" si="25"/>
        <v>0</v>
      </c>
      <c r="AH77" s="688">
        <f>IFERROR($H77/SUMIF($A:$A,$A77,$H:$H)*SUMIF(Summary!$A$110:$A$186,$A77,Summary!$P$110:$P$186),0)</f>
        <v>0</v>
      </c>
      <c r="AI77" s="689">
        <f t="shared" ca="1" si="26"/>
        <v>0</v>
      </c>
      <c r="AJ77" s="688">
        <f>IFERROR(H77/SUMIF(A:A,A77,H:H)*SUMIF(Summary!$A$110:$A$186,'Operations Support'!A77,Summary!$Q$110:$Q$186),0)</f>
        <v>0</v>
      </c>
      <c r="AK77" s="688">
        <f t="shared" ca="1" si="27"/>
        <v>0</v>
      </c>
      <c r="AM77" s="688">
        <f>IFERROR($H77/SUMIF($A:$A,$A77,$H:$H)*SUMIF(Summary!$A$230:$A$266,$A77,Summary!$P$230:$P$266),0)</f>
        <v>0</v>
      </c>
      <c r="AN77" s="688">
        <f>IFERROR($H77/SUMIF($A:$A,$A77,$H:$H)*(SUMIF(Summary!$A$230:$A$266,$A77,Summary!$L$230:$L$266)+SUMIF(Summary!$A$281:$A$317,$A77,Summary!$L$281:$L$317))-AM77,0)</f>
        <v>0</v>
      </c>
      <c r="AO77" s="688">
        <f>IFERROR($H77/SUMIF($A:$A,$A77,$H:$H)*SUMIF(Summary!$A$230:$A$266,$A77,Summary!$Q$230:$Q$266),0)</f>
        <v>0</v>
      </c>
      <c r="AP77" s="688">
        <f>IFERROR($H77/SUMIF($A:$A,$A77,$H:$H)*(SUMIF(Summary!$A$230:$A$266,$A77,Summary!$L$230:$L$266)+SUMIF(Summary!$A$281:$A$317,$A77,Summary!$L$281:$L$317))-AO77,0)</f>
        <v>0</v>
      </c>
      <c r="AQ77" s="306"/>
      <c r="AR77" s="688">
        <f t="shared" ca="1" si="28"/>
        <v>0</v>
      </c>
      <c r="AS77" s="688">
        <f t="shared" ca="1" si="29"/>
        <v>0</v>
      </c>
    </row>
    <row r="78" spans="1:45" x14ac:dyDescent="0.2">
      <c r="A78" s="423">
        <v>20</v>
      </c>
      <c r="B78" s="424">
        <v>4</v>
      </c>
      <c r="C78" s="425" t="s">
        <v>310</v>
      </c>
      <c r="D78" s="422">
        <f t="shared" si="15"/>
        <v>0</v>
      </c>
      <c r="E78" s="422">
        <f t="shared" si="16"/>
        <v>0</v>
      </c>
      <c r="F78" s="422">
        <f t="shared" si="17"/>
        <v>0</v>
      </c>
      <c r="G78" s="422">
        <f t="shared" si="18"/>
        <v>0</v>
      </c>
      <c r="H78" s="22">
        <f t="shared" si="19"/>
        <v>0</v>
      </c>
      <c r="I78" s="116">
        <v>0</v>
      </c>
      <c r="J78" s="116">
        <v>0</v>
      </c>
      <c r="K78" s="116">
        <v>0</v>
      </c>
      <c r="L78" s="116">
        <v>0</v>
      </c>
      <c r="M78" s="22">
        <f t="shared" si="20"/>
        <v>0</v>
      </c>
      <c r="N78" s="116">
        <v>0</v>
      </c>
      <c r="O78" s="116">
        <v>0</v>
      </c>
      <c r="P78" s="116">
        <v>0</v>
      </c>
      <c r="Q78" s="116">
        <v>0</v>
      </c>
      <c r="R78" s="22">
        <f t="shared" si="21"/>
        <v>0</v>
      </c>
      <c r="S78" s="116">
        <v>0</v>
      </c>
      <c r="T78" s="116">
        <v>0</v>
      </c>
      <c r="U78" s="116">
        <v>0</v>
      </c>
      <c r="V78" s="116">
        <v>0</v>
      </c>
      <c r="W78" s="22">
        <f t="shared" si="22"/>
        <v>0</v>
      </c>
      <c r="X78" s="22">
        <f t="shared" si="23"/>
        <v>0</v>
      </c>
      <c r="Y78" s="22">
        <f ca="1">OFFSET('Cost Study'!$B$7,'Operations Support'!$C78,'Operations Support'!$B78)*$H78</f>
        <v>0</v>
      </c>
      <c r="Z78" s="23">
        <f ca="1">Y78*'Cost Study'!$B$31</f>
        <v>0</v>
      </c>
      <c r="AA78" s="23">
        <f ca="1">IF(A78=10298,1.51,1)*IF($B78&lt;3,$D78*'Cost Study'!$B$32*OFFSET('Cost Study'!$B$7,'Operations Support'!$C78,'Operations Support'!$B78),0)</f>
        <v>0</v>
      </c>
      <c r="AB78" s="24">
        <f ca="1">AA78*'Cost Study'!$B$31</f>
        <v>0</v>
      </c>
      <c r="AC78" s="23">
        <f ca="1">Y78*'Cost Study'!$B$31</f>
        <v>0</v>
      </c>
      <c r="AD78" s="24">
        <f ca="1">AA78*'Cost Study'!$B$31</f>
        <v>0</v>
      </c>
      <c r="AE78" s="377">
        <f t="shared" ca="1" si="24"/>
        <v>0</v>
      </c>
      <c r="AF78" s="377">
        <f t="shared" ca="1" si="25"/>
        <v>0</v>
      </c>
      <c r="AH78" s="688">
        <f>IFERROR($H78/SUMIF($A:$A,$A78,$H:$H)*SUMIF(Summary!$A$110:$A$186,$A78,Summary!$P$110:$P$186),0)</f>
        <v>0</v>
      </c>
      <c r="AI78" s="689">
        <f t="shared" ca="1" si="26"/>
        <v>0</v>
      </c>
      <c r="AJ78" s="688">
        <f>IFERROR(H78/SUMIF(A:A,A78,H:H)*SUMIF(Summary!$A$110:$A$186,'Operations Support'!A78,Summary!$Q$110:$Q$186),0)</f>
        <v>0</v>
      </c>
      <c r="AK78" s="688">
        <f t="shared" ca="1" si="27"/>
        <v>0</v>
      </c>
      <c r="AM78" s="688">
        <f>IFERROR($H78/SUMIF($A:$A,$A78,$H:$H)*SUMIF(Summary!$A$230:$A$266,$A78,Summary!$P$230:$P$266),0)</f>
        <v>0</v>
      </c>
      <c r="AN78" s="688">
        <f>IFERROR($H78/SUMIF($A:$A,$A78,$H:$H)*(SUMIF(Summary!$A$230:$A$266,$A78,Summary!$L$230:$L$266)+SUMIF(Summary!$A$281:$A$317,$A78,Summary!$L$281:$L$317))-AM78,0)</f>
        <v>0</v>
      </c>
      <c r="AO78" s="688">
        <f>IFERROR($H78/SUMIF($A:$A,$A78,$H:$H)*SUMIF(Summary!$A$230:$A$266,$A78,Summary!$Q$230:$Q$266),0)</f>
        <v>0</v>
      </c>
      <c r="AP78" s="688">
        <f>IFERROR($H78/SUMIF($A:$A,$A78,$H:$H)*(SUMIF(Summary!$A$230:$A$266,$A78,Summary!$L$230:$L$266)+SUMIF(Summary!$A$281:$A$317,$A78,Summary!$L$281:$L$317))-AO78,0)</f>
        <v>0</v>
      </c>
      <c r="AQ78" s="306"/>
      <c r="AR78" s="688">
        <f t="shared" ca="1" si="28"/>
        <v>0</v>
      </c>
      <c r="AS78" s="688">
        <f t="shared" ca="1" si="29"/>
        <v>0</v>
      </c>
    </row>
    <row r="79" spans="1:45" x14ac:dyDescent="0.2">
      <c r="A79" s="423">
        <v>20</v>
      </c>
      <c r="B79" s="424">
        <v>4</v>
      </c>
      <c r="C79" s="425" t="s">
        <v>311</v>
      </c>
      <c r="D79" s="422">
        <f t="shared" si="15"/>
        <v>0</v>
      </c>
      <c r="E79" s="422">
        <f t="shared" si="16"/>
        <v>0</v>
      </c>
      <c r="F79" s="422">
        <f t="shared" si="17"/>
        <v>0</v>
      </c>
      <c r="G79" s="422">
        <f t="shared" si="18"/>
        <v>0</v>
      </c>
      <c r="H79" s="22">
        <f t="shared" si="19"/>
        <v>0</v>
      </c>
      <c r="I79" s="116">
        <v>0</v>
      </c>
      <c r="J79" s="116">
        <v>0</v>
      </c>
      <c r="K79" s="116">
        <v>0</v>
      </c>
      <c r="L79" s="116">
        <v>0</v>
      </c>
      <c r="M79" s="22">
        <f t="shared" si="20"/>
        <v>0</v>
      </c>
      <c r="N79" s="116">
        <v>0</v>
      </c>
      <c r="O79" s="116">
        <v>0</v>
      </c>
      <c r="P79" s="116">
        <v>0</v>
      </c>
      <c r="Q79" s="116">
        <v>0</v>
      </c>
      <c r="R79" s="22">
        <f t="shared" si="21"/>
        <v>0</v>
      </c>
      <c r="S79" s="116">
        <v>0</v>
      </c>
      <c r="T79" s="116">
        <v>0</v>
      </c>
      <c r="U79" s="116">
        <v>0</v>
      </c>
      <c r="V79" s="116">
        <v>0</v>
      </c>
      <c r="W79" s="22">
        <f t="shared" si="22"/>
        <v>0</v>
      </c>
      <c r="X79" s="22">
        <f t="shared" si="23"/>
        <v>0</v>
      </c>
      <c r="Y79" s="22">
        <f ca="1">OFFSET('Cost Study'!$B$7,'Operations Support'!$C79,'Operations Support'!$B79)*$H79</f>
        <v>0</v>
      </c>
      <c r="Z79" s="23">
        <f ca="1">Y79*'Cost Study'!$B$31</f>
        <v>0</v>
      </c>
      <c r="AA79" s="23">
        <f ca="1">IF(A79=10298,1.51,1)*IF($B79&lt;3,$D79*'Cost Study'!$B$32*OFFSET('Cost Study'!$B$7,'Operations Support'!$C79,'Operations Support'!$B79),0)</f>
        <v>0</v>
      </c>
      <c r="AB79" s="24">
        <f ca="1">AA79*'Cost Study'!$B$31</f>
        <v>0</v>
      </c>
      <c r="AC79" s="23">
        <f ca="1">Y79*'Cost Study'!$B$31</f>
        <v>0</v>
      </c>
      <c r="AD79" s="24">
        <f ca="1">AA79*'Cost Study'!$B$31</f>
        <v>0</v>
      </c>
      <c r="AE79" s="377">
        <f t="shared" ca="1" si="24"/>
        <v>0</v>
      </c>
      <c r="AF79" s="377">
        <f t="shared" ca="1" si="25"/>
        <v>0</v>
      </c>
      <c r="AH79" s="688">
        <f>IFERROR($H79/SUMIF($A:$A,$A79,$H:$H)*SUMIF(Summary!$A$110:$A$186,$A79,Summary!$P$110:$P$186),0)</f>
        <v>0</v>
      </c>
      <c r="AI79" s="689">
        <f t="shared" ca="1" si="26"/>
        <v>0</v>
      </c>
      <c r="AJ79" s="688">
        <f>IFERROR(H79/SUMIF(A:A,A79,H:H)*SUMIF(Summary!$A$110:$A$186,'Operations Support'!A79,Summary!$Q$110:$Q$186),0)</f>
        <v>0</v>
      </c>
      <c r="AK79" s="688">
        <f t="shared" ca="1" si="27"/>
        <v>0</v>
      </c>
      <c r="AM79" s="688">
        <f>IFERROR($H79/SUMIF($A:$A,$A79,$H:$H)*SUMIF(Summary!$A$230:$A$266,$A79,Summary!$P$230:$P$266),0)</f>
        <v>0</v>
      </c>
      <c r="AN79" s="688">
        <f>IFERROR($H79/SUMIF($A:$A,$A79,$H:$H)*(SUMIF(Summary!$A$230:$A$266,$A79,Summary!$L$230:$L$266)+SUMIF(Summary!$A$281:$A$317,$A79,Summary!$L$281:$L$317))-AM79,0)</f>
        <v>0</v>
      </c>
      <c r="AO79" s="688">
        <f>IFERROR($H79/SUMIF($A:$A,$A79,$H:$H)*SUMIF(Summary!$A$230:$A$266,$A79,Summary!$Q$230:$Q$266),0)</f>
        <v>0</v>
      </c>
      <c r="AP79" s="688">
        <f>IFERROR($H79/SUMIF($A:$A,$A79,$H:$H)*(SUMIF(Summary!$A$230:$A$266,$A79,Summary!$L$230:$L$266)+SUMIF(Summary!$A$281:$A$317,$A79,Summary!$L$281:$L$317))-AO79,0)</f>
        <v>0</v>
      </c>
      <c r="AQ79" s="306"/>
      <c r="AR79" s="688">
        <f t="shared" ca="1" si="28"/>
        <v>0</v>
      </c>
      <c r="AS79" s="688">
        <f t="shared" ca="1" si="29"/>
        <v>0</v>
      </c>
    </row>
    <row r="80" spans="1:45" x14ac:dyDescent="0.2">
      <c r="A80" s="423">
        <v>20</v>
      </c>
      <c r="B80" s="424">
        <v>4</v>
      </c>
      <c r="C80" s="425" t="s">
        <v>312</v>
      </c>
      <c r="D80" s="422">
        <f t="shared" si="15"/>
        <v>0</v>
      </c>
      <c r="E80" s="422">
        <f t="shared" si="16"/>
        <v>0</v>
      </c>
      <c r="F80" s="422">
        <f t="shared" si="17"/>
        <v>0</v>
      </c>
      <c r="G80" s="422">
        <f t="shared" si="18"/>
        <v>0</v>
      </c>
      <c r="H80" s="22">
        <f t="shared" si="19"/>
        <v>0</v>
      </c>
      <c r="I80" s="116">
        <v>0</v>
      </c>
      <c r="J80" s="116">
        <v>0</v>
      </c>
      <c r="K80" s="116">
        <v>0</v>
      </c>
      <c r="L80" s="116">
        <v>0</v>
      </c>
      <c r="M80" s="22">
        <f t="shared" si="20"/>
        <v>0</v>
      </c>
      <c r="N80" s="116">
        <v>0</v>
      </c>
      <c r="O80" s="116">
        <v>0</v>
      </c>
      <c r="P80" s="116">
        <v>0</v>
      </c>
      <c r="Q80" s="116">
        <v>0</v>
      </c>
      <c r="R80" s="22">
        <f t="shared" si="21"/>
        <v>0</v>
      </c>
      <c r="S80" s="116">
        <v>0</v>
      </c>
      <c r="T80" s="116">
        <v>0</v>
      </c>
      <c r="U80" s="116">
        <v>0</v>
      </c>
      <c r="V80" s="116">
        <v>0</v>
      </c>
      <c r="W80" s="22">
        <f t="shared" si="22"/>
        <v>0</v>
      </c>
      <c r="X80" s="22">
        <f t="shared" si="23"/>
        <v>0</v>
      </c>
      <c r="Y80" s="22">
        <f ca="1">OFFSET('Cost Study'!$B$7,'Operations Support'!$C80,'Operations Support'!$B80)*$H80</f>
        <v>0</v>
      </c>
      <c r="Z80" s="23">
        <f ca="1">Y80*'Cost Study'!$B$31</f>
        <v>0</v>
      </c>
      <c r="AA80" s="23">
        <f ca="1">IF(A80=10298,1.51,1)*IF($B80&lt;3,$D80*'Cost Study'!$B$32*OFFSET('Cost Study'!$B$7,'Operations Support'!$C80,'Operations Support'!$B80),0)</f>
        <v>0</v>
      </c>
      <c r="AB80" s="24">
        <f ca="1">AA80*'Cost Study'!$B$31</f>
        <v>0</v>
      </c>
      <c r="AC80" s="23">
        <f ca="1">Y80*'Cost Study'!$B$31</f>
        <v>0</v>
      </c>
      <c r="AD80" s="24">
        <f ca="1">AA80*'Cost Study'!$B$31</f>
        <v>0</v>
      </c>
      <c r="AE80" s="377">
        <f t="shared" ca="1" si="24"/>
        <v>0</v>
      </c>
      <c r="AF80" s="377">
        <f t="shared" ca="1" si="25"/>
        <v>0</v>
      </c>
      <c r="AH80" s="688">
        <f>IFERROR($H80/SUMIF($A:$A,$A80,$H:$H)*SUMIF(Summary!$A$110:$A$186,$A80,Summary!$P$110:$P$186),0)</f>
        <v>0</v>
      </c>
      <c r="AI80" s="689">
        <f t="shared" ca="1" si="26"/>
        <v>0</v>
      </c>
      <c r="AJ80" s="688">
        <f>IFERROR(H80/SUMIF(A:A,A80,H:H)*SUMIF(Summary!$A$110:$A$186,'Operations Support'!A80,Summary!$Q$110:$Q$186),0)</f>
        <v>0</v>
      </c>
      <c r="AK80" s="688">
        <f t="shared" ca="1" si="27"/>
        <v>0</v>
      </c>
      <c r="AM80" s="688">
        <f>IFERROR($H80/SUMIF($A:$A,$A80,$H:$H)*SUMIF(Summary!$A$230:$A$266,$A80,Summary!$P$230:$P$266),0)</f>
        <v>0</v>
      </c>
      <c r="AN80" s="688">
        <f>IFERROR($H80/SUMIF($A:$A,$A80,$H:$H)*(SUMIF(Summary!$A$230:$A$266,$A80,Summary!$L$230:$L$266)+SUMIF(Summary!$A$281:$A$317,$A80,Summary!$L$281:$L$317))-AM80,0)</f>
        <v>0</v>
      </c>
      <c r="AO80" s="688">
        <f>IFERROR($H80/SUMIF($A:$A,$A80,$H:$H)*SUMIF(Summary!$A$230:$A$266,$A80,Summary!$Q$230:$Q$266),0)</f>
        <v>0</v>
      </c>
      <c r="AP80" s="688">
        <f>IFERROR($H80/SUMIF($A:$A,$A80,$H:$H)*(SUMIF(Summary!$A$230:$A$266,$A80,Summary!$L$230:$L$266)+SUMIF(Summary!$A$281:$A$317,$A80,Summary!$L$281:$L$317))-AO80,0)</f>
        <v>0</v>
      </c>
      <c r="AQ80" s="306"/>
      <c r="AR80" s="688">
        <f t="shared" ca="1" si="28"/>
        <v>0</v>
      </c>
      <c r="AS80" s="688">
        <f t="shared" ca="1" si="29"/>
        <v>0</v>
      </c>
    </row>
    <row r="81" spans="1:45" x14ac:dyDescent="0.2">
      <c r="A81" s="423">
        <v>20</v>
      </c>
      <c r="B81" s="424">
        <v>4</v>
      </c>
      <c r="C81" s="425" t="s">
        <v>313</v>
      </c>
      <c r="D81" s="422">
        <f t="shared" si="15"/>
        <v>0</v>
      </c>
      <c r="E81" s="422">
        <f t="shared" si="16"/>
        <v>0</v>
      </c>
      <c r="F81" s="422">
        <f t="shared" si="17"/>
        <v>0</v>
      </c>
      <c r="G81" s="422">
        <f t="shared" si="18"/>
        <v>0</v>
      </c>
      <c r="H81" s="22">
        <f t="shared" si="19"/>
        <v>0</v>
      </c>
      <c r="I81" s="116">
        <v>0</v>
      </c>
      <c r="J81" s="116">
        <v>0</v>
      </c>
      <c r="K81" s="116">
        <v>0</v>
      </c>
      <c r="L81" s="116">
        <v>0</v>
      </c>
      <c r="M81" s="22">
        <f t="shared" si="20"/>
        <v>0</v>
      </c>
      <c r="N81" s="116">
        <v>0</v>
      </c>
      <c r="O81" s="116">
        <v>0</v>
      </c>
      <c r="P81" s="116">
        <v>0</v>
      </c>
      <c r="Q81" s="116">
        <v>0</v>
      </c>
      <c r="R81" s="22">
        <f t="shared" si="21"/>
        <v>0</v>
      </c>
      <c r="S81" s="116">
        <v>0</v>
      </c>
      <c r="T81" s="116">
        <v>0</v>
      </c>
      <c r="U81" s="116">
        <v>0</v>
      </c>
      <c r="V81" s="116">
        <v>0</v>
      </c>
      <c r="W81" s="22">
        <f t="shared" si="22"/>
        <v>0</v>
      </c>
      <c r="X81" s="22">
        <f t="shared" si="23"/>
        <v>0</v>
      </c>
      <c r="Y81" s="22">
        <f ca="1">OFFSET('Cost Study'!$B$7,'Operations Support'!$C81,'Operations Support'!$B81)*$H81</f>
        <v>0</v>
      </c>
      <c r="Z81" s="23">
        <f ca="1">Y81*'Cost Study'!$B$31</f>
        <v>0</v>
      </c>
      <c r="AA81" s="23">
        <f ca="1">IF(A81=10298,1.51,1)*IF($B81&lt;3,$D81*'Cost Study'!$B$32*OFFSET('Cost Study'!$B$7,'Operations Support'!$C81,'Operations Support'!$B81),0)</f>
        <v>0</v>
      </c>
      <c r="AB81" s="24">
        <f ca="1">AA81*'Cost Study'!$B$31</f>
        <v>0</v>
      </c>
      <c r="AC81" s="23">
        <f ca="1">Y81*'Cost Study'!$B$31</f>
        <v>0</v>
      </c>
      <c r="AD81" s="24">
        <f ca="1">AA81*'Cost Study'!$B$31</f>
        <v>0</v>
      </c>
      <c r="AE81" s="377">
        <f t="shared" ca="1" si="24"/>
        <v>0</v>
      </c>
      <c r="AF81" s="377">
        <f t="shared" ca="1" si="25"/>
        <v>0</v>
      </c>
      <c r="AH81" s="688">
        <f>IFERROR($H81/SUMIF($A:$A,$A81,$H:$H)*SUMIF(Summary!$A$110:$A$186,$A81,Summary!$P$110:$P$186),0)</f>
        <v>0</v>
      </c>
      <c r="AI81" s="689">
        <f t="shared" ca="1" si="26"/>
        <v>0</v>
      </c>
      <c r="AJ81" s="688">
        <f>IFERROR(H81/SUMIF(A:A,A81,H:H)*SUMIF(Summary!$A$110:$A$186,'Operations Support'!A81,Summary!$Q$110:$Q$186),0)</f>
        <v>0</v>
      </c>
      <c r="AK81" s="688">
        <f t="shared" ca="1" si="27"/>
        <v>0</v>
      </c>
      <c r="AM81" s="688">
        <f>IFERROR($H81/SUMIF($A:$A,$A81,$H:$H)*SUMIF(Summary!$A$230:$A$266,$A81,Summary!$P$230:$P$266),0)</f>
        <v>0</v>
      </c>
      <c r="AN81" s="688">
        <f>IFERROR($H81/SUMIF($A:$A,$A81,$H:$H)*(SUMIF(Summary!$A$230:$A$266,$A81,Summary!$L$230:$L$266)+SUMIF(Summary!$A$281:$A$317,$A81,Summary!$L$281:$L$317))-AM81,0)</f>
        <v>0</v>
      </c>
      <c r="AO81" s="688">
        <f>IFERROR($H81/SUMIF($A:$A,$A81,$H:$H)*SUMIF(Summary!$A$230:$A$266,$A81,Summary!$Q$230:$Q$266),0)</f>
        <v>0</v>
      </c>
      <c r="AP81" s="688">
        <f>IFERROR($H81/SUMIF($A:$A,$A81,$H:$H)*(SUMIF(Summary!$A$230:$A$266,$A81,Summary!$L$230:$L$266)+SUMIF(Summary!$A$281:$A$317,$A81,Summary!$L$281:$L$317))-AO81,0)</f>
        <v>0</v>
      </c>
      <c r="AQ81" s="306"/>
      <c r="AR81" s="688">
        <f t="shared" ca="1" si="28"/>
        <v>0</v>
      </c>
      <c r="AS81" s="688">
        <f t="shared" ca="1" si="29"/>
        <v>0</v>
      </c>
    </row>
    <row r="82" spans="1:45" x14ac:dyDescent="0.2">
      <c r="A82" s="423">
        <v>20</v>
      </c>
      <c r="B82" s="424">
        <v>4</v>
      </c>
      <c r="C82" s="425" t="s">
        <v>314</v>
      </c>
      <c r="D82" s="422">
        <f t="shared" si="15"/>
        <v>0</v>
      </c>
      <c r="E82" s="422">
        <f t="shared" si="16"/>
        <v>0</v>
      </c>
      <c r="F82" s="422">
        <f t="shared" si="17"/>
        <v>0</v>
      </c>
      <c r="G82" s="422">
        <f t="shared" si="18"/>
        <v>0</v>
      </c>
      <c r="H82" s="22">
        <f t="shared" si="19"/>
        <v>0</v>
      </c>
      <c r="I82" s="116">
        <v>0</v>
      </c>
      <c r="J82" s="116">
        <v>0</v>
      </c>
      <c r="K82" s="116">
        <v>0</v>
      </c>
      <c r="L82" s="116">
        <v>0</v>
      </c>
      <c r="M82" s="22">
        <f t="shared" si="20"/>
        <v>0</v>
      </c>
      <c r="N82" s="116">
        <v>0</v>
      </c>
      <c r="O82" s="116">
        <v>0</v>
      </c>
      <c r="P82" s="116">
        <v>0</v>
      </c>
      <c r="Q82" s="116">
        <v>0</v>
      </c>
      <c r="R82" s="22">
        <f t="shared" si="21"/>
        <v>0</v>
      </c>
      <c r="S82" s="116">
        <v>0</v>
      </c>
      <c r="T82" s="116">
        <v>0</v>
      </c>
      <c r="U82" s="116">
        <v>0</v>
      </c>
      <c r="V82" s="116">
        <v>0</v>
      </c>
      <c r="W82" s="22">
        <f t="shared" si="22"/>
        <v>0</v>
      </c>
      <c r="X82" s="22">
        <f t="shared" si="23"/>
        <v>0</v>
      </c>
      <c r="Y82" s="22">
        <f ca="1">OFFSET('Cost Study'!$B$7,'Operations Support'!$C82,'Operations Support'!$B82)*$H82</f>
        <v>0</v>
      </c>
      <c r="Z82" s="23">
        <f ca="1">Y82*'Cost Study'!$B$31</f>
        <v>0</v>
      </c>
      <c r="AA82" s="23">
        <f ca="1">IF(A82=10298,1.51,1)*IF($B82&lt;3,$D82*'Cost Study'!$B$32*OFFSET('Cost Study'!$B$7,'Operations Support'!$C82,'Operations Support'!$B82),0)</f>
        <v>0</v>
      </c>
      <c r="AB82" s="24">
        <f ca="1">AA82*'Cost Study'!$B$31</f>
        <v>0</v>
      </c>
      <c r="AC82" s="23">
        <f ca="1">Y82*'Cost Study'!$B$31</f>
        <v>0</v>
      </c>
      <c r="AD82" s="24">
        <f ca="1">AA82*'Cost Study'!$B$31</f>
        <v>0</v>
      </c>
      <c r="AE82" s="377">
        <f t="shared" ca="1" si="24"/>
        <v>0</v>
      </c>
      <c r="AF82" s="377">
        <f t="shared" ca="1" si="25"/>
        <v>0</v>
      </c>
      <c r="AH82" s="688">
        <f>IFERROR($H82/SUMIF($A:$A,$A82,$H:$H)*SUMIF(Summary!$A$110:$A$186,$A82,Summary!$P$110:$P$186),0)</f>
        <v>0</v>
      </c>
      <c r="AI82" s="689">
        <f t="shared" ca="1" si="26"/>
        <v>0</v>
      </c>
      <c r="AJ82" s="688">
        <f>IFERROR(H82/SUMIF(A:A,A82,H:H)*SUMIF(Summary!$A$110:$A$186,'Operations Support'!A82,Summary!$Q$110:$Q$186),0)</f>
        <v>0</v>
      </c>
      <c r="AK82" s="688">
        <f t="shared" ca="1" si="27"/>
        <v>0</v>
      </c>
      <c r="AM82" s="688">
        <f>IFERROR($H82/SUMIF($A:$A,$A82,$H:$H)*SUMIF(Summary!$A$230:$A$266,$A82,Summary!$P$230:$P$266),0)</f>
        <v>0</v>
      </c>
      <c r="AN82" s="688">
        <f>IFERROR($H82/SUMIF($A:$A,$A82,$H:$H)*(SUMIF(Summary!$A$230:$A$266,$A82,Summary!$L$230:$L$266)+SUMIF(Summary!$A$281:$A$317,$A82,Summary!$L$281:$L$317))-AM82,0)</f>
        <v>0</v>
      </c>
      <c r="AO82" s="688">
        <f>IFERROR($H82/SUMIF($A:$A,$A82,$H:$H)*SUMIF(Summary!$A$230:$A$266,$A82,Summary!$Q$230:$Q$266),0)</f>
        <v>0</v>
      </c>
      <c r="AP82" s="688">
        <f>IFERROR($H82/SUMIF($A:$A,$A82,$H:$H)*(SUMIF(Summary!$A$230:$A$266,$A82,Summary!$L$230:$L$266)+SUMIF(Summary!$A$281:$A$317,$A82,Summary!$L$281:$L$317))-AO82,0)</f>
        <v>0</v>
      </c>
      <c r="AQ82" s="306"/>
      <c r="AR82" s="688">
        <f t="shared" ca="1" si="28"/>
        <v>0</v>
      </c>
      <c r="AS82" s="688">
        <f t="shared" ca="1" si="29"/>
        <v>0</v>
      </c>
    </row>
    <row r="83" spans="1:45" x14ac:dyDescent="0.2">
      <c r="A83" s="423">
        <v>20</v>
      </c>
      <c r="B83" s="424">
        <v>4</v>
      </c>
      <c r="C83" s="425" t="s">
        <v>315</v>
      </c>
      <c r="D83" s="422">
        <f t="shared" si="15"/>
        <v>0</v>
      </c>
      <c r="E83" s="422">
        <f t="shared" si="16"/>
        <v>0</v>
      </c>
      <c r="F83" s="422">
        <f t="shared" si="17"/>
        <v>0</v>
      </c>
      <c r="G83" s="422">
        <f t="shared" si="18"/>
        <v>0</v>
      </c>
      <c r="H83" s="22">
        <f t="shared" si="19"/>
        <v>0</v>
      </c>
      <c r="I83" s="116">
        <v>0</v>
      </c>
      <c r="J83" s="116">
        <v>0</v>
      </c>
      <c r="K83" s="116">
        <v>0</v>
      </c>
      <c r="L83" s="116">
        <v>0</v>
      </c>
      <c r="M83" s="22">
        <f t="shared" si="20"/>
        <v>0</v>
      </c>
      <c r="N83" s="116">
        <v>0</v>
      </c>
      <c r="O83" s="116">
        <v>0</v>
      </c>
      <c r="P83" s="116">
        <v>0</v>
      </c>
      <c r="Q83" s="116">
        <v>0</v>
      </c>
      <c r="R83" s="22">
        <f t="shared" si="21"/>
        <v>0</v>
      </c>
      <c r="S83" s="116">
        <v>0</v>
      </c>
      <c r="T83" s="116">
        <v>0</v>
      </c>
      <c r="U83" s="116">
        <v>0</v>
      </c>
      <c r="V83" s="116">
        <v>0</v>
      </c>
      <c r="W83" s="22">
        <f t="shared" si="22"/>
        <v>0</v>
      </c>
      <c r="X83" s="22">
        <f t="shared" si="23"/>
        <v>0</v>
      </c>
      <c r="Y83" s="22">
        <f ca="1">OFFSET('Cost Study'!$B$7,'Operations Support'!$C83,'Operations Support'!$B83)*$H83</f>
        <v>0</v>
      </c>
      <c r="Z83" s="23">
        <f ca="1">Y83*'Cost Study'!$B$31</f>
        <v>0</v>
      </c>
      <c r="AA83" s="23">
        <f ca="1">IF(A83=10298,1.51,1)*IF($B83&lt;3,$D83*'Cost Study'!$B$32*OFFSET('Cost Study'!$B$7,'Operations Support'!$C83,'Operations Support'!$B83),0)</f>
        <v>0</v>
      </c>
      <c r="AB83" s="24">
        <f ca="1">AA83*'Cost Study'!$B$31</f>
        <v>0</v>
      </c>
      <c r="AC83" s="23">
        <f ca="1">Y83*'Cost Study'!$B$31</f>
        <v>0</v>
      </c>
      <c r="AD83" s="24">
        <f ca="1">AA83*'Cost Study'!$B$31</f>
        <v>0</v>
      </c>
      <c r="AE83" s="377">
        <f t="shared" ca="1" si="24"/>
        <v>0</v>
      </c>
      <c r="AF83" s="377">
        <f t="shared" ca="1" si="25"/>
        <v>0</v>
      </c>
      <c r="AH83" s="688">
        <f>IFERROR($H83/SUMIF($A:$A,$A83,$H:$H)*SUMIF(Summary!$A$110:$A$186,$A83,Summary!$P$110:$P$186),0)</f>
        <v>0</v>
      </c>
      <c r="AI83" s="689">
        <f t="shared" ca="1" si="26"/>
        <v>0</v>
      </c>
      <c r="AJ83" s="688">
        <f>IFERROR(H83/SUMIF(A:A,A83,H:H)*SUMIF(Summary!$A$110:$A$186,'Operations Support'!A83,Summary!$Q$110:$Q$186),0)</f>
        <v>0</v>
      </c>
      <c r="AK83" s="688">
        <f t="shared" ca="1" si="27"/>
        <v>0</v>
      </c>
      <c r="AM83" s="688">
        <f>IFERROR($H83/SUMIF($A:$A,$A83,$H:$H)*SUMIF(Summary!$A$230:$A$266,$A83,Summary!$P$230:$P$266),0)</f>
        <v>0</v>
      </c>
      <c r="AN83" s="688">
        <f>IFERROR($H83/SUMIF($A:$A,$A83,$H:$H)*(SUMIF(Summary!$A$230:$A$266,$A83,Summary!$L$230:$L$266)+SUMIF(Summary!$A$281:$A$317,$A83,Summary!$L$281:$L$317))-AM83,0)</f>
        <v>0</v>
      </c>
      <c r="AO83" s="688">
        <f>IFERROR($H83/SUMIF($A:$A,$A83,$H:$H)*SUMIF(Summary!$A$230:$A$266,$A83,Summary!$Q$230:$Q$266),0)</f>
        <v>0</v>
      </c>
      <c r="AP83" s="688">
        <f>IFERROR($H83/SUMIF($A:$A,$A83,$H:$H)*(SUMIF(Summary!$A$230:$A$266,$A83,Summary!$L$230:$L$266)+SUMIF(Summary!$A$281:$A$317,$A83,Summary!$L$281:$L$317))-AO83,0)</f>
        <v>0</v>
      </c>
      <c r="AQ83" s="306"/>
      <c r="AR83" s="688">
        <f t="shared" ca="1" si="28"/>
        <v>0</v>
      </c>
      <c r="AS83" s="688">
        <f t="shared" ca="1" si="29"/>
        <v>0</v>
      </c>
    </row>
    <row r="84" spans="1:45" x14ac:dyDescent="0.2">
      <c r="A84" s="423">
        <v>20</v>
      </c>
      <c r="B84" s="424">
        <v>4</v>
      </c>
      <c r="C84" s="425" t="s">
        <v>316</v>
      </c>
      <c r="D84" s="422">
        <f t="shared" si="15"/>
        <v>0</v>
      </c>
      <c r="E84" s="422">
        <f t="shared" si="16"/>
        <v>0</v>
      </c>
      <c r="F84" s="422">
        <f t="shared" si="17"/>
        <v>0</v>
      </c>
      <c r="G84" s="422">
        <f t="shared" si="18"/>
        <v>0</v>
      </c>
      <c r="H84" s="22">
        <f t="shared" si="19"/>
        <v>0</v>
      </c>
      <c r="I84" s="116">
        <v>0</v>
      </c>
      <c r="J84" s="116">
        <v>0</v>
      </c>
      <c r="K84" s="116">
        <v>0</v>
      </c>
      <c r="L84" s="116">
        <v>0</v>
      </c>
      <c r="M84" s="22">
        <f t="shared" si="20"/>
        <v>0</v>
      </c>
      <c r="N84" s="116">
        <v>0</v>
      </c>
      <c r="O84" s="116">
        <v>0</v>
      </c>
      <c r="P84" s="116">
        <v>0</v>
      </c>
      <c r="Q84" s="116">
        <v>0</v>
      </c>
      <c r="R84" s="22">
        <f t="shared" si="21"/>
        <v>0</v>
      </c>
      <c r="S84" s="116">
        <v>0</v>
      </c>
      <c r="T84" s="116">
        <v>0</v>
      </c>
      <c r="U84" s="116">
        <v>0</v>
      </c>
      <c r="V84" s="116">
        <v>0</v>
      </c>
      <c r="W84" s="22">
        <f t="shared" si="22"/>
        <v>0</v>
      </c>
      <c r="X84" s="22">
        <f t="shared" si="23"/>
        <v>0</v>
      </c>
      <c r="Y84" s="22">
        <f ca="1">OFFSET('Cost Study'!$B$7,'Operations Support'!$C84,'Operations Support'!$B84)*$H84</f>
        <v>0</v>
      </c>
      <c r="Z84" s="23">
        <f ca="1">Y84*'Cost Study'!$B$31</f>
        <v>0</v>
      </c>
      <c r="AA84" s="23">
        <f ca="1">IF(A84=10298,1.51,1)*IF($B84&lt;3,$D84*'Cost Study'!$B$32*OFFSET('Cost Study'!$B$7,'Operations Support'!$C84,'Operations Support'!$B84),0)</f>
        <v>0</v>
      </c>
      <c r="AB84" s="24">
        <f ca="1">AA84*'Cost Study'!$B$31</f>
        <v>0</v>
      </c>
      <c r="AC84" s="23">
        <f ca="1">Y84*'Cost Study'!$B$31</f>
        <v>0</v>
      </c>
      <c r="AD84" s="24">
        <f ca="1">AA84*'Cost Study'!$B$31</f>
        <v>0</v>
      </c>
      <c r="AE84" s="377">
        <f t="shared" ca="1" si="24"/>
        <v>0</v>
      </c>
      <c r="AF84" s="377">
        <f t="shared" ca="1" si="25"/>
        <v>0</v>
      </c>
      <c r="AH84" s="688">
        <f>IFERROR($H84/SUMIF($A:$A,$A84,$H:$H)*SUMIF(Summary!$A$110:$A$186,$A84,Summary!$P$110:$P$186),0)</f>
        <v>0</v>
      </c>
      <c r="AI84" s="689">
        <f t="shared" ca="1" si="26"/>
        <v>0</v>
      </c>
      <c r="AJ84" s="688">
        <f>IFERROR(H84/SUMIF(A:A,A84,H:H)*SUMIF(Summary!$A$110:$A$186,'Operations Support'!A84,Summary!$Q$110:$Q$186),0)</f>
        <v>0</v>
      </c>
      <c r="AK84" s="688">
        <f t="shared" ca="1" si="27"/>
        <v>0</v>
      </c>
      <c r="AM84" s="688">
        <f>IFERROR($H84/SUMIF($A:$A,$A84,$H:$H)*SUMIF(Summary!$A$230:$A$266,$A84,Summary!$P$230:$P$266),0)</f>
        <v>0</v>
      </c>
      <c r="AN84" s="688">
        <f>IFERROR($H84/SUMIF($A:$A,$A84,$H:$H)*(SUMIF(Summary!$A$230:$A$266,$A84,Summary!$L$230:$L$266)+SUMIF(Summary!$A$281:$A$317,$A84,Summary!$L$281:$L$317))-AM84,0)</f>
        <v>0</v>
      </c>
      <c r="AO84" s="688">
        <f>IFERROR($H84/SUMIF($A:$A,$A84,$H:$H)*SUMIF(Summary!$A$230:$A$266,$A84,Summary!$Q$230:$Q$266),0)</f>
        <v>0</v>
      </c>
      <c r="AP84" s="688">
        <f>IFERROR($H84/SUMIF($A:$A,$A84,$H:$H)*(SUMIF(Summary!$A$230:$A$266,$A84,Summary!$L$230:$L$266)+SUMIF(Summary!$A$281:$A$317,$A84,Summary!$L$281:$L$317))-AO84,0)</f>
        <v>0</v>
      </c>
      <c r="AQ84" s="306"/>
      <c r="AR84" s="688">
        <f t="shared" ca="1" si="28"/>
        <v>0</v>
      </c>
      <c r="AS84" s="688">
        <f t="shared" ca="1" si="29"/>
        <v>0</v>
      </c>
    </row>
    <row r="85" spans="1:45" x14ac:dyDescent="0.2">
      <c r="A85" s="423">
        <v>20</v>
      </c>
      <c r="B85" s="424">
        <v>4</v>
      </c>
      <c r="C85" s="425" t="s">
        <v>317</v>
      </c>
      <c r="D85" s="422">
        <f t="shared" si="15"/>
        <v>0</v>
      </c>
      <c r="E85" s="422">
        <f t="shared" si="16"/>
        <v>0</v>
      </c>
      <c r="F85" s="422">
        <f t="shared" si="17"/>
        <v>0</v>
      </c>
      <c r="G85" s="422">
        <f t="shared" si="18"/>
        <v>0</v>
      </c>
      <c r="H85" s="22">
        <f t="shared" si="19"/>
        <v>0</v>
      </c>
      <c r="I85" s="116">
        <v>0</v>
      </c>
      <c r="J85" s="116">
        <v>0</v>
      </c>
      <c r="K85" s="116">
        <v>0</v>
      </c>
      <c r="L85" s="116">
        <v>0</v>
      </c>
      <c r="M85" s="22">
        <f t="shared" si="20"/>
        <v>0</v>
      </c>
      <c r="N85" s="116">
        <v>0</v>
      </c>
      <c r="O85" s="116">
        <v>0</v>
      </c>
      <c r="P85" s="116">
        <v>0</v>
      </c>
      <c r="Q85" s="116">
        <v>0</v>
      </c>
      <c r="R85" s="22">
        <f t="shared" si="21"/>
        <v>0</v>
      </c>
      <c r="S85" s="116">
        <v>0</v>
      </c>
      <c r="T85" s="116">
        <v>0</v>
      </c>
      <c r="U85" s="116">
        <v>0</v>
      </c>
      <c r="V85" s="116">
        <v>0</v>
      </c>
      <c r="W85" s="22">
        <f t="shared" si="22"/>
        <v>0</v>
      </c>
      <c r="X85" s="22">
        <f t="shared" si="23"/>
        <v>0</v>
      </c>
      <c r="Y85" s="22">
        <f ca="1">OFFSET('Cost Study'!$B$7,'Operations Support'!$C85,'Operations Support'!$B85)*$H85</f>
        <v>0</v>
      </c>
      <c r="Z85" s="23">
        <f ca="1">Y85*'Cost Study'!$B$31</f>
        <v>0</v>
      </c>
      <c r="AA85" s="23">
        <f ca="1">IF(A85=10298,1.51,1)*IF($B85&lt;3,$D85*'Cost Study'!$B$32*OFFSET('Cost Study'!$B$7,'Operations Support'!$C85,'Operations Support'!$B85),0)</f>
        <v>0</v>
      </c>
      <c r="AB85" s="24">
        <f ca="1">AA85*'Cost Study'!$B$31</f>
        <v>0</v>
      </c>
      <c r="AC85" s="23">
        <f ca="1">Y85*'Cost Study'!$B$31</f>
        <v>0</v>
      </c>
      <c r="AD85" s="24">
        <f ca="1">AA85*'Cost Study'!$B$31</f>
        <v>0</v>
      </c>
      <c r="AE85" s="377">
        <f t="shared" ca="1" si="24"/>
        <v>0</v>
      </c>
      <c r="AF85" s="377">
        <f t="shared" ca="1" si="25"/>
        <v>0</v>
      </c>
      <c r="AH85" s="688">
        <f>IFERROR($H85/SUMIF($A:$A,$A85,$H:$H)*SUMIF(Summary!$A$110:$A$186,$A85,Summary!$P$110:$P$186),0)</f>
        <v>0</v>
      </c>
      <c r="AI85" s="689">
        <f t="shared" ca="1" si="26"/>
        <v>0</v>
      </c>
      <c r="AJ85" s="688">
        <f>IFERROR(H85/SUMIF(A:A,A85,H:H)*SUMIF(Summary!$A$110:$A$186,'Operations Support'!A85,Summary!$Q$110:$Q$186),0)</f>
        <v>0</v>
      </c>
      <c r="AK85" s="688">
        <f t="shared" ca="1" si="27"/>
        <v>0</v>
      </c>
      <c r="AM85" s="688">
        <f>IFERROR($H85/SUMIF($A:$A,$A85,$H:$H)*SUMIF(Summary!$A$230:$A$266,$A85,Summary!$P$230:$P$266),0)</f>
        <v>0</v>
      </c>
      <c r="AN85" s="688">
        <f>IFERROR($H85/SUMIF($A:$A,$A85,$H:$H)*(SUMIF(Summary!$A$230:$A$266,$A85,Summary!$L$230:$L$266)+SUMIF(Summary!$A$281:$A$317,$A85,Summary!$L$281:$L$317))-AM85,0)</f>
        <v>0</v>
      </c>
      <c r="AO85" s="688">
        <f>IFERROR($H85/SUMIF($A:$A,$A85,$H:$H)*SUMIF(Summary!$A$230:$A$266,$A85,Summary!$Q$230:$Q$266),0)</f>
        <v>0</v>
      </c>
      <c r="AP85" s="688">
        <f>IFERROR($H85/SUMIF($A:$A,$A85,$H:$H)*(SUMIF(Summary!$A$230:$A$266,$A85,Summary!$L$230:$L$266)+SUMIF(Summary!$A$281:$A$317,$A85,Summary!$L$281:$L$317))-AO85,0)</f>
        <v>0</v>
      </c>
      <c r="AQ85" s="306"/>
      <c r="AR85" s="688">
        <f t="shared" ca="1" si="28"/>
        <v>0</v>
      </c>
      <c r="AS85" s="688">
        <f t="shared" ca="1" si="29"/>
        <v>0</v>
      </c>
    </row>
    <row r="86" spans="1:45" x14ac:dyDescent="0.2">
      <c r="A86" s="423">
        <v>20</v>
      </c>
      <c r="B86" s="424">
        <v>4</v>
      </c>
      <c r="C86" s="425" t="s">
        <v>318</v>
      </c>
      <c r="D86" s="422">
        <f t="shared" si="15"/>
        <v>0</v>
      </c>
      <c r="E86" s="422">
        <f t="shared" si="16"/>
        <v>0</v>
      </c>
      <c r="F86" s="422">
        <f t="shared" si="17"/>
        <v>0</v>
      </c>
      <c r="G86" s="422">
        <f t="shared" si="18"/>
        <v>0</v>
      </c>
      <c r="H86" s="22">
        <f t="shared" si="19"/>
        <v>0</v>
      </c>
      <c r="I86" s="116">
        <v>0</v>
      </c>
      <c r="J86" s="116">
        <v>0</v>
      </c>
      <c r="K86" s="116">
        <v>0</v>
      </c>
      <c r="L86" s="116">
        <v>0</v>
      </c>
      <c r="M86" s="22">
        <f t="shared" si="20"/>
        <v>0</v>
      </c>
      <c r="N86" s="116">
        <v>0</v>
      </c>
      <c r="O86" s="116">
        <v>0</v>
      </c>
      <c r="P86" s="116">
        <v>0</v>
      </c>
      <c r="Q86" s="116">
        <v>0</v>
      </c>
      <c r="R86" s="22">
        <f t="shared" si="21"/>
        <v>0</v>
      </c>
      <c r="S86" s="116">
        <v>0</v>
      </c>
      <c r="T86" s="116">
        <v>0</v>
      </c>
      <c r="U86" s="116">
        <v>0</v>
      </c>
      <c r="V86" s="116">
        <v>0</v>
      </c>
      <c r="W86" s="22">
        <f t="shared" si="22"/>
        <v>0</v>
      </c>
      <c r="X86" s="22">
        <f t="shared" si="23"/>
        <v>0</v>
      </c>
      <c r="Y86" s="22">
        <f ca="1">OFFSET('Cost Study'!$B$7,'Operations Support'!$C86,'Operations Support'!$B86)*$H86</f>
        <v>0</v>
      </c>
      <c r="Z86" s="23">
        <f ca="1">Y86*'Cost Study'!$B$31</f>
        <v>0</v>
      </c>
      <c r="AA86" s="23">
        <f ca="1">IF(A86=10298,1.51,1)*IF($B86&lt;3,$D86*'Cost Study'!$B$32*OFFSET('Cost Study'!$B$7,'Operations Support'!$C86,'Operations Support'!$B86),0)</f>
        <v>0</v>
      </c>
      <c r="AB86" s="24">
        <f ca="1">AA86*'Cost Study'!$B$31</f>
        <v>0</v>
      </c>
      <c r="AC86" s="23">
        <f ca="1">Y86*'Cost Study'!$B$31</f>
        <v>0</v>
      </c>
      <c r="AD86" s="24">
        <f ca="1">AA86*'Cost Study'!$B$31</f>
        <v>0</v>
      </c>
      <c r="AE86" s="377">
        <f t="shared" ca="1" si="24"/>
        <v>0</v>
      </c>
      <c r="AF86" s="377">
        <f t="shared" ca="1" si="25"/>
        <v>0</v>
      </c>
      <c r="AH86" s="688">
        <f>IFERROR($H86/SUMIF($A:$A,$A86,$H:$H)*SUMIF(Summary!$A$110:$A$186,$A86,Summary!$P$110:$P$186),0)</f>
        <v>0</v>
      </c>
      <c r="AI86" s="689">
        <f t="shared" ca="1" si="26"/>
        <v>0</v>
      </c>
      <c r="AJ86" s="688">
        <f>IFERROR(H86/SUMIF(A:A,A86,H:H)*SUMIF(Summary!$A$110:$A$186,'Operations Support'!A86,Summary!$Q$110:$Q$186),0)</f>
        <v>0</v>
      </c>
      <c r="AK86" s="688">
        <f t="shared" ca="1" si="27"/>
        <v>0</v>
      </c>
      <c r="AM86" s="688">
        <f>IFERROR($H86/SUMIF($A:$A,$A86,$H:$H)*SUMIF(Summary!$A$230:$A$266,$A86,Summary!$P$230:$P$266),0)</f>
        <v>0</v>
      </c>
      <c r="AN86" s="688">
        <f>IFERROR($H86/SUMIF($A:$A,$A86,$H:$H)*(SUMIF(Summary!$A$230:$A$266,$A86,Summary!$L$230:$L$266)+SUMIF(Summary!$A$281:$A$317,$A86,Summary!$L$281:$L$317))-AM86,0)</f>
        <v>0</v>
      </c>
      <c r="AO86" s="688">
        <f>IFERROR($H86/SUMIF($A:$A,$A86,$H:$H)*SUMIF(Summary!$A$230:$A$266,$A86,Summary!$Q$230:$Q$266),0)</f>
        <v>0</v>
      </c>
      <c r="AP86" s="688">
        <f>IFERROR($H86/SUMIF($A:$A,$A86,$H:$H)*(SUMIF(Summary!$A$230:$A$266,$A86,Summary!$L$230:$L$266)+SUMIF(Summary!$A$281:$A$317,$A86,Summary!$L$281:$L$317))-AO86,0)</f>
        <v>0</v>
      </c>
      <c r="AQ86" s="306"/>
      <c r="AR86" s="688">
        <f t="shared" ca="1" si="28"/>
        <v>0</v>
      </c>
      <c r="AS86" s="688">
        <f t="shared" ca="1" si="29"/>
        <v>0</v>
      </c>
    </row>
    <row r="87" spans="1:45" x14ac:dyDescent="0.2">
      <c r="A87" s="423">
        <v>20</v>
      </c>
      <c r="B87" s="424">
        <v>4</v>
      </c>
      <c r="C87" s="425" t="s">
        <v>319</v>
      </c>
      <c r="D87" s="422">
        <f t="shared" si="15"/>
        <v>0</v>
      </c>
      <c r="E87" s="422">
        <f t="shared" si="16"/>
        <v>0</v>
      </c>
      <c r="F87" s="422">
        <f t="shared" si="17"/>
        <v>0</v>
      </c>
      <c r="G87" s="422">
        <f t="shared" si="18"/>
        <v>0</v>
      </c>
      <c r="H87" s="22">
        <f t="shared" si="19"/>
        <v>0</v>
      </c>
      <c r="I87" s="116">
        <v>0</v>
      </c>
      <c r="J87" s="116">
        <v>0</v>
      </c>
      <c r="K87" s="116">
        <v>0</v>
      </c>
      <c r="L87" s="116">
        <v>0</v>
      </c>
      <c r="M87" s="22">
        <f t="shared" si="20"/>
        <v>0</v>
      </c>
      <c r="N87" s="116">
        <v>0</v>
      </c>
      <c r="O87" s="116">
        <v>0</v>
      </c>
      <c r="P87" s="116">
        <v>0</v>
      </c>
      <c r="Q87" s="116">
        <v>0</v>
      </c>
      <c r="R87" s="22">
        <f t="shared" si="21"/>
        <v>0</v>
      </c>
      <c r="S87" s="116">
        <v>0</v>
      </c>
      <c r="T87" s="116">
        <v>0</v>
      </c>
      <c r="U87" s="116">
        <v>0</v>
      </c>
      <c r="V87" s="116">
        <v>0</v>
      </c>
      <c r="W87" s="22">
        <f t="shared" si="22"/>
        <v>0</v>
      </c>
      <c r="X87" s="22">
        <f t="shared" si="23"/>
        <v>0</v>
      </c>
      <c r="Y87" s="22">
        <f ca="1">OFFSET('Cost Study'!$B$7,'Operations Support'!$C87,'Operations Support'!$B87)*$H87</f>
        <v>0</v>
      </c>
      <c r="Z87" s="23">
        <f ca="1">Y87*'Cost Study'!$B$31</f>
        <v>0</v>
      </c>
      <c r="AA87" s="23">
        <f ca="1">IF(A87=10298,1.51,1)*IF($B87&lt;3,$D87*'Cost Study'!$B$32*OFFSET('Cost Study'!$B$7,'Operations Support'!$C87,'Operations Support'!$B87),0)</f>
        <v>0</v>
      </c>
      <c r="AB87" s="24">
        <f ca="1">AA87*'Cost Study'!$B$31</f>
        <v>0</v>
      </c>
      <c r="AC87" s="23">
        <f ca="1">Y87*'Cost Study'!$B$31</f>
        <v>0</v>
      </c>
      <c r="AD87" s="24">
        <f ca="1">AA87*'Cost Study'!$B$31</f>
        <v>0</v>
      </c>
      <c r="AE87" s="377">
        <f t="shared" ca="1" si="24"/>
        <v>0</v>
      </c>
      <c r="AF87" s="377">
        <f t="shared" ca="1" si="25"/>
        <v>0</v>
      </c>
      <c r="AH87" s="688">
        <f>IFERROR($H87/SUMIF($A:$A,$A87,$H:$H)*SUMIF(Summary!$A$110:$A$186,$A87,Summary!$P$110:$P$186),0)</f>
        <v>0</v>
      </c>
      <c r="AI87" s="689">
        <f t="shared" ca="1" si="26"/>
        <v>0</v>
      </c>
      <c r="AJ87" s="688">
        <f>IFERROR(H87/SUMIF(A:A,A87,H:H)*SUMIF(Summary!$A$110:$A$186,'Operations Support'!A87,Summary!$Q$110:$Q$186),0)</f>
        <v>0</v>
      </c>
      <c r="AK87" s="688">
        <f t="shared" ca="1" si="27"/>
        <v>0</v>
      </c>
      <c r="AM87" s="688">
        <f>IFERROR($H87/SUMIF($A:$A,$A87,$H:$H)*SUMIF(Summary!$A$230:$A$266,$A87,Summary!$P$230:$P$266),0)</f>
        <v>0</v>
      </c>
      <c r="AN87" s="688">
        <f>IFERROR($H87/SUMIF($A:$A,$A87,$H:$H)*(SUMIF(Summary!$A$230:$A$266,$A87,Summary!$L$230:$L$266)+SUMIF(Summary!$A$281:$A$317,$A87,Summary!$L$281:$L$317))-AM87,0)</f>
        <v>0</v>
      </c>
      <c r="AO87" s="688">
        <f>IFERROR($H87/SUMIF($A:$A,$A87,$H:$H)*SUMIF(Summary!$A$230:$A$266,$A87,Summary!$Q$230:$Q$266),0)</f>
        <v>0</v>
      </c>
      <c r="AP87" s="688">
        <f>IFERROR($H87/SUMIF($A:$A,$A87,$H:$H)*(SUMIF(Summary!$A$230:$A$266,$A87,Summary!$L$230:$L$266)+SUMIF(Summary!$A$281:$A$317,$A87,Summary!$L$281:$L$317))-AO87,0)</f>
        <v>0</v>
      </c>
      <c r="AQ87" s="306"/>
      <c r="AR87" s="688">
        <f t="shared" ca="1" si="28"/>
        <v>0</v>
      </c>
      <c r="AS87" s="688">
        <f t="shared" ca="1" si="29"/>
        <v>0</v>
      </c>
    </row>
    <row r="88" spans="1:45" x14ac:dyDescent="0.2">
      <c r="A88" s="423">
        <v>20</v>
      </c>
      <c r="B88" s="424">
        <v>4</v>
      </c>
      <c r="C88" s="425" t="s">
        <v>320</v>
      </c>
      <c r="D88" s="422">
        <f t="shared" si="15"/>
        <v>0</v>
      </c>
      <c r="E88" s="422">
        <f t="shared" si="16"/>
        <v>0</v>
      </c>
      <c r="F88" s="422">
        <f t="shared" si="17"/>
        <v>0</v>
      </c>
      <c r="G88" s="422">
        <f t="shared" si="18"/>
        <v>0</v>
      </c>
      <c r="H88" s="22">
        <f t="shared" si="19"/>
        <v>0</v>
      </c>
      <c r="I88" s="116">
        <v>0</v>
      </c>
      <c r="J88" s="116">
        <v>0</v>
      </c>
      <c r="K88" s="116">
        <v>0</v>
      </c>
      <c r="L88" s="116">
        <v>0</v>
      </c>
      <c r="M88" s="22">
        <f t="shared" si="20"/>
        <v>0</v>
      </c>
      <c r="N88" s="116">
        <v>0</v>
      </c>
      <c r="O88" s="116">
        <v>0</v>
      </c>
      <c r="P88" s="116">
        <v>0</v>
      </c>
      <c r="Q88" s="116">
        <v>0</v>
      </c>
      <c r="R88" s="22">
        <f t="shared" si="21"/>
        <v>0</v>
      </c>
      <c r="S88" s="116">
        <v>0</v>
      </c>
      <c r="T88" s="116">
        <v>0</v>
      </c>
      <c r="U88" s="116">
        <v>0</v>
      </c>
      <c r="V88" s="116">
        <v>0</v>
      </c>
      <c r="W88" s="22">
        <f t="shared" si="22"/>
        <v>0</v>
      </c>
      <c r="X88" s="22">
        <f t="shared" si="23"/>
        <v>0</v>
      </c>
      <c r="Y88" s="22">
        <f ca="1">OFFSET('Cost Study'!$B$7,'Operations Support'!$C88,'Operations Support'!$B88)*$H88</f>
        <v>0</v>
      </c>
      <c r="Z88" s="23">
        <f ca="1">Y88*'Cost Study'!$B$31</f>
        <v>0</v>
      </c>
      <c r="AA88" s="23">
        <f ca="1">IF(A88=10298,1.51,1)*IF($B88&lt;3,$D88*'Cost Study'!$B$32*OFFSET('Cost Study'!$B$7,'Operations Support'!$C88,'Operations Support'!$B88),0)</f>
        <v>0</v>
      </c>
      <c r="AB88" s="24">
        <f ca="1">AA88*'Cost Study'!$B$31</f>
        <v>0</v>
      </c>
      <c r="AC88" s="23">
        <f ca="1">Y88*'Cost Study'!$B$31</f>
        <v>0</v>
      </c>
      <c r="AD88" s="24">
        <f ca="1">AA88*'Cost Study'!$B$31</f>
        <v>0</v>
      </c>
      <c r="AE88" s="377">
        <f t="shared" ca="1" si="24"/>
        <v>0</v>
      </c>
      <c r="AF88" s="377">
        <f t="shared" ca="1" si="25"/>
        <v>0</v>
      </c>
      <c r="AH88" s="688">
        <f>IFERROR($H88/SUMIF($A:$A,$A88,$H:$H)*SUMIF(Summary!$A$110:$A$186,$A88,Summary!$P$110:$P$186),0)</f>
        <v>0</v>
      </c>
      <c r="AI88" s="689">
        <f t="shared" ca="1" si="26"/>
        <v>0</v>
      </c>
      <c r="AJ88" s="688">
        <f>IFERROR(H88/SUMIF(A:A,A88,H:H)*SUMIF(Summary!$A$110:$A$186,'Operations Support'!A88,Summary!$Q$110:$Q$186),0)</f>
        <v>0</v>
      </c>
      <c r="AK88" s="688">
        <f t="shared" ca="1" si="27"/>
        <v>0</v>
      </c>
      <c r="AM88" s="688">
        <f>IFERROR($H88/SUMIF($A:$A,$A88,$H:$H)*SUMIF(Summary!$A$230:$A$266,$A88,Summary!$P$230:$P$266),0)</f>
        <v>0</v>
      </c>
      <c r="AN88" s="688">
        <f>IFERROR($H88/SUMIF($A:$A,$A88,$H:$H)*(SUMIF(Summary!$A$230:$A$266,$A88,Summary!$L$230:$L$266)+SUMIF(Summary!$A$281:$A$317,$A88,Summary!$L$281:$L$317))-AM88,0)</f>
        <v>0</v>
      </c>
      <c r="AO88" s="688">
        <f>IFERROR($H88/SUMIF($A:$A,$A88,$H:$H)*SUMIF(Summary!$A$230:$A$266,$A88,Summary!$Q$230:$Q$266),0)</f>
        <v>0</v>
      </c>
      <c r="AP88" s="688">
        <f>IFERROR($H88/SUMIF($A:$A,$A88,$H:$H)*(SUMIF(Summary!$A$230:$A$266,$A88,Summary!$L$230:$L$266)+SUMIF(Summary!$A$281:$A$317,$A88,Summary!$L$281:$L$317))-AO88,0)</f>
        <v>0</v>
      </c>
      <c r="AQ88" s="306"/>
      <c r="AR88" s="688">
        <f t="shared" ca="1" si="28"/>
        <v>0</v>
      </c>
      <c r="AS88" s="688">
        <f t="shared" ca="1" si="29"/>
        <v>0</v>
      </c>
    </row>
    <row r="89" spans="1:45" x14ac:dyDescent="0.2">
      <c r="A89" s="423">
        <v>20</v>
      </c>
      <c r="B89" s="424">
        <v>5</v>
      </c>
      <c r="C89" s="425" t="s">
        <v>300</v>
      </c>
      <c r="D89" s="422">
        <f t="shared" si="15"/>
        <v>0</v>
      </c>
      <c r="E89" s="422">
        <f t="shared" si="16"/>
        <v>0</v>
      </c>
      <c r="F89" s="422">
        <f t="shared" si="17"/>
        <v>0</v>
      </c>
      <c r="G89" s="422">
        <f t="shared" si="18"/>
        <v>0</v>
      </c>
      <c r="H89" s="22">
        <f t="shared" si="19"/>
        <v>0</v>
      </c>
      <c r="I89" s="116">
        <v>0</v>
      </c>
      <c r="J89" s="116">
        <v>0</v>
      </c>
      <c r="K89" s="116">
        <v>0</v>
      </c>
      <c r="L89" s="116">
        <v>0</v>
      </c>
      <c r="M89" s="22">
        <f t="shared" si="20"/>
        <v>0</v>
      </c>
      <c r="N89" s="116">
        <v>0</v>
      </c>
      <c r="O89" s="116">
        <v>0</v>
      </c>
      <c r="P89" s="116">
        <v>0</v>
      </c>
      <c r="Q89" s="116">
        <v>0</v>
      </c>
      <c r="R89" s="22">
        <f t="shared" si="21"/>
        <v>0</v>
      </c>
      <c r="S89" s="116">
        <v>0</v>
      </c>
      <c r="T89" s="116">
        <v>0</v>
      </c>
      <c r="U89" s="116">
        <v>0</v>
      </c>
      <c r="V89" s="116">
        <v>0</v>
      </c>
      <c r="W89" s="22">
        <f t="shared" si="22"/>
        <v>0</v>
      </c>
      <c r="X89" s="22">
        <f t="shared" si="23"/>
        <v>0</v>
      </c>
      <c r="Y89" s="22">
        <f ca="1">OFFSET('Cost Study'!$B$7,'Operations Support'!$C89,'Operations Support'!$B89)*$H89</f>
        <v>0</v>
      </c>
      <c r="Z89" s="23">
        <f ca="1">Y89*'Cost Study'!$B$31</f>
        <v>0</v>
      </c>
      <c r="AA89" s="23">
        <f ca="1">IF(A89=10298,1.51,1)*IF($B89&lt;3,$D89*'Cost Study'!$B$32*OFFSET('Cost Study'!$B$7,'Operations Support'!$C89,'Operations Support'!$B89),0)</f>
        <v>0</v>
      </c>
      <c r="AB89" s="24">
        <f ca="1">AA89*'Cost Study'!$B$31</f>
        <v>0</v>
      </c>
      <c r="AC89" s="23">
        <f ca="1">Y89*'Cost Study'!$B$31</f>
        <v>0</v>
      </c>
      <c r="AD89" s="24">
        <f ca="1">AA89*'Cost Study'!$B$31</f>
        <v>0</v>
      </c>
      <c r="AE89" s="377">
        <f t="shared" ca="1" si="24"/>
        <v>0</v>
      </c>
      <c r="AF89" s="377">
        <f t="shared" ca="1" si="25"/>
        <v>0</v>
      </c>
      <c r="AH89" s="688">
        <f>IFERROR($H89/SUMIF($A:$A,$A89,$H:$H)*SUMIF(Summary!$A$110:$A$186,$A89,Summary!$P$110:$P$186),0)</f>
        <v>0</v>
      </c>
      <c r="AI89" s="689">
        <f t="shared" ca="1" si="26"/>
        <v>0</v>
      </c>
      <c r="AJ89" s="688">
        <f>IFERROR(H89/SUMIF(A:A,A89,H:H)*SUMIF(Summary!$A$110:$A$186,'Operations Support'!A89,Summary!$Q$110:$Q$186),0)</f>
        <v>0</v>
      </c>
      <c r="AK89" s="688">
        <f t="shared" ca="1" si="27"/>
        <v>0</v>
      </c>
      <c r="AM89" s="688">
        <f>IFERROR($H89/SUMIF($A:$A,$A89,$H:$H)*SUMIF(Summary!$A$230:$A$266,$A89,Summary!$P$230:$P$266),0)</f>
        <v>0</v>
      </c>
      <c r="AN89" s="688">
        <f>IFERROR($H89/SUMIF($A:$A,$A89,$H:$H)*(SUMIF(Summary!$A$230:$A$266,$A89,Summary!$L$230:$L$266)+SUMIF(Summary!$A$281:$A$317,$A89,Summary!$L$281:$L$317))-AM89,0)</f>
        <v>0</v>
      </c>
      <c r="AO89" s="688">
        <f>IFERROR($H89/SUMIF($A:$A,$A89,$H:$H)*SUMIF(Summary!$A$230:$A$266,$A89,Summary!$Q$230:$Q$266),0)</f>
        <v>0</v>
      </c>
      <c r="AP89" s="688">
        <f>IFERROR($H89/SUMIF($A:$A,$A89,$H:$H)*(SUMIF(Summary!$A$230:$A$266,$A89,Summary!$L$230:$L$266)+SUMIF(Summary!$A$281:$A$317,$A89,Summary!$L$281:$L$317))-AO89,0)</f>
        <v>0</v>
      </c>
      <c r="AQ89" s="306"/>
      <c r="AR89" s="688">
        <f t="shared" ca="1" si="28"/>
        <v>0</v>
      </c>
      <c r="AS89" s="688">
        <f t="shared" ca="1" si="29"/>
        <v>0</v>
      </c>
    </row>
    <row r="90" spans="1:45" x14ac:dyDescent="0.2">
      <c r="A90" s="423">
        <v>20</v>
      </c>
      <c r="B90" s="424">
        <v>5</v>
      </c>
      <c r="C90" s="425" t="s">
        <v>301</v>
      </c>
      <c r="D90" s="422">
        <f t="shared" si="15"/>
        <v>0</v>
      </c>
      <c r="E90" s="422">
        <f t="shared" si="16"/>
        <v>0</v>
      </c>
      <c r="F90" s="422">
        <f t="shared" si="17"/>
        <v>0</v>
      </c>
      <c r="G90" s="422">
        <f t="shared" si="18"/>
        <v>0</v>
      </c>
      <c r="H90" s="22">
        <f t="shared" si="19"/>
        <v>0</v>
      </c>
      <c r="I90" s="116">
        <v>0</v>
      </c>
      <c r="J90" s="116">
        <v>0</v>
      </c>
      <c r="K90" s="116">
        <v>0</v>
      </c>
      <c r="L90" s="116">
        <v>0</v>
      </c>
      <c r="M90" s="22">
        <f t="shared" si="20"/>
        <v>0</v>
      </c>
      <c r="N90" s="116">
        <v>0</v>
      </c>
      <c r="O90" s="116">
        <v>0</v>
      </c>
      <c r="P90" s="116">
        <v>0</v>
      </c>
      <c r="Q90" s="116">
        <v>0</v>
      </c>
      <c r="R90" s="22">
        <f t="shared" si="21"/>
        <v>0</v>
      </c>
      <c r="S90" s="116">
        <v>0</v>
      </c>
      <c r="T90" s="116">
        <v>0</v>
      </c>
      <c r="U90" s="116">
        <v>0</v>
      </c>
      <c r="V90" s="116">
        <v>0</v>
      </c>
      <c r="W90" s="22">
        <f t="shared" si="22"/>
        <v>0</v>
      </c>
      <c r="X90" s="22">
        <f t="shared" si="23"/>
        <v>0</v>
      </c>
      <c r="Y90" s="22">
        <f ca="1">OFFSET('Cost Study'!$B$7,'Operations Support'!$C90,'Operations Support'!$B90)*$H90</f>
        <v>0</v>
      </c>
      <c r="Z90" s="23">
        <f ca="1">Y90*'Cost Study'!$B$31</f>
        <v>0</v>
      </c>
      <c r="AA90" s="23">
        <f ca="1">IF(A90=10298,1.51,1)*IF($B90&lt;3,$D90*'Cost Study'!$B$32*OFFSET('Cost Study'!$B$7,'Operations Support'!$C90,'Operations Support'!$B90),0)</f>
        <v>0</v>
      </c>
      <c r="AB90" s="24">
        <f ca="1">AA90*'Cost Study'!$B$31</f>
        <v>0</v>
      </c>
      <c r="AC90" s="23">
        <f ca="1">Y90*'Cost Study'!$B$31</f>
        <v>0</v>
      </c>
      <c r="AD90" s="24">
        <f ca="1">AA90*'Cost Study'!$B$31</f>
        <v>0</v>
      </c>
      <c r="AE90" s="377">
        <f t="shared" ca="1" si="24"/>
        <v>0</v>
      </c>
      <c r="AF90" s="377">
        <f t="shared" ca="1" si="25"/>
        <v>0</v>
      </c>
      <c r="AH90" s="688">
        <f>IFERROR($H90/SUMIF($A:$A,$A90,$H:$H)*SUMIF(Summary!$A$110:$A$186,$A90,Summary!$P$110:$P$186),0)</f>
        <v>0</v>
      </c>
      <c r="AI90" s="689">
        <f t="shared" ca="1" si="26"/>
        <v>0</v>
      </c>
      <c r="AJ90" s="688">
        <f>IFERROR(H90/SUMIF(A:A,A90,H:H)*SUMIF(Summary!$A$110:$A$186,'Operations Support'!A90,Summary!$Q$110:$Q$186),0)</f>
        <v>0</v>
      </c>
      <c r="AK90" s="688">
        <f t="shared" ca="1" si="27"/>
        <v>0</v>
      </c>
      <c r="AM90" s="688">
        <f>IFERROR($H90/SUMIF($A:$A,$A90,$H:$H)*SUMIF(Summary!$A$230:$A$266,$A90,Summary!$P$230:$P$266),0)</f>
        <v>0</v>
      </c>
      <c r="AN90" s="688">
        <f>IFERROR($H90/SUMIF($A:$A,$A90,$H:$H)*(SUMIF(Summary!$A$230:$A$266,$A90,Summary!$L$230:$L$266)+SUMIF(Summary!$A$281:$A$317,$A90,Summary!$L$281:$L$317))-AM90,0)</f>
        <v>0</v>
      </c>
      <c r="AO90" s="688">
        <f>IFERROR($H90/SUMIF($A:$A,$A90,$H:$H)*SUMIF(Summary!$A$230:$A$266,$A90,Summary!$Q$230:$Q$266),0)</f>
        <v>0</v>
      </c>
      <c r="AP90" s="688">
        <f>IFERROR($H90/SUMIF($A:$A,$A90,$H:$H)*(SUMIF(Summary!$A$230:$A$266,$A90,Summary!$L$230:$L$266)+SUMIF(Summary!$A$281:$A$317,$A90,Summary!$L$281:$L$317))-AO90,0)</f>
        <v>0</v>
      </c>
      <c r="AQ90" s="306"/>
      <c r="AR90" s="688">
        <f t="shared" ca="1" si="28"/>
        <v>0</v>
      </c>
      <c r="AS90" s="688">
        <f t="shared" ca="1" si="29"/>
        <v>0</v>
      </c>
    </row>
    <row r="91" spans="1:45" x14ac:dyDescent="0.2">
      <c r="A91" s="423">
        <v>20</v>
      </c>
      <c r="B91" s="424">
        <v>5</v>
      </c>
      <c r="C91" s="425" t="s">
        <v>302</v>
      </c>
      <c r="D91" s="422">
        <f t="shared" si="15"/>
        <v>0</v>
      </c>
      <c r="E91" s="422">
        <f t="shared" si="16"/>
        <v>0</v>
      </c>
      <c r="F91" s="422">
        <f t="shared" si="17"/>
        <v>0</v>
      </c>
      <c r="G91" s="422">
        <f t="shared" si="18"/>
        <v>0</v>
      </c>
      <c r="H91" s="22">
        <f t="shared" si="19"/>
        <v>0</v>
      </c>
      <c r="I91" s="116">
        <v>0</v>
      </c>
      <c r="J91" s="116">
        <v>0</v>
      </c>
      <c r="K91" s="116">
        <v>0</v>
      </c>
      <c r="L91" s="116">
        <v>0</v>
      </c>
      <c r="M91" s="22">
        <f t="shared" si="20"/>
        <v>0</v>
      </c>
      <c r="N91" s="116">
        <v>0</v>
      </c>
      <c r="O91" s="116">
        <v>0</v>
      </c>
      <c r="P91" s="116">
        <v>0</v>
      </c>
      <c r="Q91" s="116">
        <v>0</v>
      </c>
      <c r="R91" s="22">
        <f t="shared" si="21"/>
        <v>0</v>
      </c>
      <c r="S91" s="116">
        <v>0</v>
      </c>
      <c r="T91" s="116">
        <v>0</v>
      </c>
      <c r="U91" s="116">
        <v>0</v>
      </c>
      <c r="V91" s="116">
        <v>0</v>
      </c>
      <c r="W91" s="22">
        <f t="shared" si="22"/>
        <v>0</v>
      </c>
      <c r="X91" s="22">
        <f t="shared" si="23"/>
        <v>0</v>
      </c>
      <c r="Y91" s="22">
        <f ca="1">OFFSET('Cost Study'!$B$7,'Operations Support'!$C91,'Operations Support'!$B91)*$H91</f>
        <v>0</v>
      </c>
      <c r="Z91" s="23">
        <f ca="1">Y91*'Cost Study'!$B$31</f>
        <v>0</v>
      </c>
      <c r="AA91" s="23">
        <f ca="1">IF(A91=10298,1.51,1)*IF($B91&lt;3,$D91*'Cost Study'!$B$32*OFFSET('Cost Study'!$B$7,'Operations Support'!$C91,'Operations Support'!$B91),0)</f>
        <v>0</v>
      </c>
      <c r="AB91" s="24">
        <f ca="1">AA91*'Cost Study'!$B$31</f>
        <v>0</v>
      </c>
      <c r="AC91" s="23">
        <f ca="1">Y91*'Cost Study'!$B$31</f>
        <v>0</v>
      </c>
      <c r="AD91" s="24">
        <f ca="1">AA91*'Cost Study'!$B$31</f>
        <v>0</v>
      </c>
      <c r="AE91" s="377">
        <f t="shared" ca="1" si="24"/>
        <v>0</v>
      </c>
      <c r="AF91" s="377">
        <f t="shared" ca="1" si="25"/>
        <v>0</v>
      </c>
      <c r="AH91" s="688">
        <f>IFERROR($H91/SUMIF($A:$A,$A91,$H:$H)*SUMIF(Summary!$A$110:$A$186,$A91,Summary!$P$110:$P$186),0)</f>
        <v>0</v>
      </c>
      <c r="AI91" s="689">
        <f t="shared" ca="1" si="26"/>
        <v>0</v>
      </c>
      <c r="AJ91" s="688">
        <f>IFERROR(H91/SUMIF(A:A,A91,H:H)*SUMIF(Summary!$A$110:$A$186,'Operations Support'!A91,Summary!$Q$110:$Q$186),0)</f>
        <v>0</v>
      </c>
      <c r="AK91" s="688">
        <f t="shared" ca="1" si="27"/>
        <v>0</v>
      </c>
      <c r="AM91" s="688">
        <f>IFERROR($H91/SUMIF($A:$A,$A91,$H:$H)*SUMIF(Summary!$A$230:$A$266,$A91,Summary!$P$230:$P$266),0)</f>
        <v>0</v>
      </c>
      <c r="AN91" s="688">
        <f>IFERROR($H91/SUMIF($A:$A,$A91,$H:$H)*(SUMIF(Summary!$A$230:$A$266,$A91,Summary!$L$230:$L$266)+SUMIF(Summary!$A$281:$A$317,$A91,Summary!$L$281:$L$317))-AM91,0)</f>
        <v>0</v>
      </c>
      <c r="AO91" s="688">
        <f>IFERROR($H91/SUMIF($A:$A,$A91,$H:$H)*SUMIF(Summary!$A$230:$A$266,$A91,Summary!$Q$230:$Q$266),0)</f>
        <v>0</v>
      </c>
      <c r="AP91" s="688">
        <f>IFERROR($H91/SUMIF($A:$A,$A91,$H:$H)*(SUMIF(Summary!$A$230:$A$266,$A91,Summary!$L$230:$L$266)+SUMIF(Summary!$A$281:$A$317,$A91,Summary!$L$281:$L$317))-AO91,0)</f>
        <v>0</v>
      </c>
      <c r="AQ91" s="306"/>
      <c r="AR91" s="688">
        <f t="shared" ca="1" si="28"/>
        <v>0</v>
      </c>
      <c r="AS91" s="688">
        <f t="shared" ca="1" si="29"/>
        <v>0</v>
      </c>
    </row>
    <row r="92" spans="1:45" s="15" customFormat="1" x14ac:dyDescent="0.2">
      <c r="A92" s="423">
        <v>20</v>
      </c>
      <c r="B92" s="424">
        <v>5</v>
      </c>
      <c r="C92" s="425" t="s">
        <v>303</v>
      </c>
      <c r="D92" s="422">
        <f t="shared" si="15"/>
        <v>0</v>
      </c>
      <c r="E92" s="422">
        <f t="shared" si="16"/>
        <v>0</v>
      </c>
      <c r="F92" s="422">
        <f t="shared" si="17"/>
        <v>0</v>
      </c>
      <c r="G92" s="422">
        <f t="shared" si="18"/>
        <v>0</v>
      </c>
      <c r="H92" s="22">
        <f t="shared" si="19"/>
        <v>0</v>
      </c>
      <c r="I92" s="116">
        <v>0</v>
      </c>
      <c r="J92" s="116">
        <v>0</v>
      </c>
      <c r="K92" s="116">
        <v>0</v>
      </c>
      <c r="L92" s="116">
        <v>0</v>
      </c>
      <c r="M92" s="22">
        <f t="shared" si="20"/>
        <v>0</v>
      </c>
      <c r="N92" s="116">
        <v>0</v>
      </c>
      <c r="O92" s="116">
        <v>0</v>
      </c>
      <c r="P92" s="116">
        <v>0</v>
      </c>
      <c r="Q92" s="116">
        <v>0</v>
      </c>
      <c r="R92" s="22">
        <f t="shared" si="21"/>
        <v>0</v>
      </c>
      <c r="S92" s="116">
        <v>0</v>
      </c>
      <c r="T92" s="116">
        <v>0</v>
      </c>
      <c r="U92" s="116">
        <v>0</v>
      </c>
      <c r="V92" s="116">
        <v>0</v>
      </c>
      <c r="W92" s="22">
        <f t="shared" si="22"/>
        <v>0</v>
      </c>
      <c r="X92" s="22">
        <f t="shared" si="23"/>
        <v>0</v>
      </c>
      <c r="Y92" s="22">
        <f ca="1">OFFSET('Cost Study'!$B$7,'Operations Support'!$C92,'Operations Support'!$B92)*$H92</f>
        <v>0</v>
      </c>
      <c r="Z92" s="23">
        <f ca="1">Y92*'Cost Study'!$B$31</f>
        <v>0</v>
      </c>
      <c r="AA92" s="23">
        <f ca="1">IF(A92=10298,1.51,1)*IF($B92&lt;3,$D92*'Cost Study'!$B$32*OFFSET('Cost Study'!$B$7,'Operations Support'!$C92,'Operations Support'!$B92),0)</f>
        <v>0</v>
      </c>
      <c r="AB92" s="24">
        <f ca="1">AA92*'Cost Study'!$B$31</f>
        <v>0</v>
      </c>
      <c r="AC92" s="23">
        <f ca="1">Y92*'Cost Study'!$B$31</f>
        <v>0</v>
      </c>
      <c r="AD92" s="24">
        <f ca="1">AA92*'Cost Study'!$B$31</f>
        <v>0</v>
      </c>
      <c r="AE92" s="377">
        <f t="shared" ca="1" si="24"/>
        <v>0</v>
      </c>
      <c r="AF92" s="377">
        <f t="shared" ca="1" si="25"/>
        <v>0</v>
      </c>
      <c r="AH92" s="688">
        <f>IFERROR($H92/SUMIF($A:$A,$A92,$H:$H)*SUMIF(Summary!$A$110:$A$186,$A92,Summary!$P$110:$P$186),0)</f>
        <v>0</v>
      </c>
      <c r="AI92" s="689">
        <f t="shared" ca="1" si="26"/>
        <v>0</v>
      </c>
      <c r="AJ92" s="688">
        <f>IFERROR(H92/SUMIF(A:A,A92,H:H)*SUMIF(Summary!$A$110:$A$186,'Operations Support'!A92,Summary!$Q$110:$Q$186),0)</f>
        <v>0</v>
      </c>
      <c r="AK92" s="688">
        <f t="shared" ca="1" si="27"/>
        <v>0</v>
      </c>
      <c r="AL92" s="1"/>
      <c r="AM92" s="688">
        <f>IFERROR($H92/SUMIF($A:$A,$A92,$H:$H)*SUMIF(Summary!$A$230:$A$266,$A92,Summary!$P$230:$P$266),0)</f>
        <v>0</v>
      </c>
      <c r="AN92" s="688">
        <f>IFERROR($H92/SUMIF($A:$A,$A92,$H:$H)*(SUMIF(Summary!$A$230:$A$266,$A92,Summary!$L$230:$L$266)+SUMIF(Summary!$A$281:$A$317,$A92,Summary!$L$281:$L$317))-AM92,0)</f>
        <v>0</v>
      </c>
      <c r="AO92" s="688">
        <f>IFERROR($H92/SUMIF($A:$A,$A92,$H:$H)*SUMIF(Summary!$A$230:$A$266,$A92,Summary!$Q$230:$Q$266),0)</f>
        <v>0</v>
      </c>
      <c r="AP92" s="688">
        <f>IFERROR($H92/SUMIF($A:$A,$A92,$H:$H)*(SUMIF(Summary!$A$230:$A$266,$A92,Summary!$L$230:$L$266)+SUMIF(Summary!$A$281:$A$317,$A92,Summary!$L$281:$L$317))-AO92,0)</f>
        <v>0</v>
      </c>
      <c r="AQ92" s="306"/>
      <c r="AR92" s="688">
        <f t="shared" ca="1" si="28"/>
        <v>0</v>
      </c>
      <c r="AS92" s="688">
        <f t="shared" ca="1" si="29"/>
        <v>0</v>
      </c>
    </row>
    <row r="93" spans="1:45" x14ac:dyDescent="0.2">
      <c r="A93" s="423">
        <v>20</v>
      </c>
      <c r="B93" s="424">
        <v>5</v>
      </c>
      <c r="C93" s="425" t="s">
        <v>304</v>
      </c>
      <c r="D93" s="422">
        <f t="shared" si="15"/>
        <v>0</v>
      </c>
      <c r="E93" s="422">
        <f t="shared" si="16"/>
        <v>0</v>
      </c>
      <c r="F93" s="422">
        <f t="shared" si="17"/>
        <v>0</v>
      </c>
      <c r="G93" s="422">
        <f t="shared" si="18"/>
        <v>0</v>
      </c>
      <c r="H93" s="22">
        <f t="shared" si="19"/>
        <v>0</v>
      </c>
      <c r="I93" s="116">
        <v>0</v>
      </c>
      <c r="J93" s="116">
        <v>0</v>
      </c>
      <c r="K93" s="116">
        <v>0</v>
      </c>
      <c r="L93" s="116">
        <v>0</v>
      </c>
      <c r="M93" s="22">
        <f t="shared" si="20"/>
        <v>0</v>
      </c>
      <c r="N93" s="116">
        <v>0</v>
      </c>
      <c r="O93" s="116">
        <v>0</v>
      </c>
      <c r="P93" s="116">
        <v>0</v>
      </c>
      <c r="Q93" s="116">
        <v>0</v>
      </c>
      <c r="R93" s="22">
        <f t="shared" si="21"/>
        <v>0</v>
      </c>
      <c r="S93" s="116">
        <v>0</v>
      </c>
      <c r="T93" s="116">
        <v>0</v>
      </c>
      <c r="U93" s="116">
        <v>0</v>
      </c>
      <c r="V93" s="116">
        <v>0</v>
      </c>
      <c r="W93" s="22">
        <f t="shared" si="22"/>
        <v>0</v>
      </c>
      <c r="X93" s="22">
        <f t="shared" si="23"/>
        <v>0</v>
      </c>
      <c r="Y93" s="22">
        <f ca="1">OFFSET('Cost Study'!$B$7,'Operations Support'!$C93,'Operations Support'!$B93)*$H93</f>
        <v>0</v>
      </c>
      <c r="Z93" s="23">
        <f ca="1">Y93*'Cost Study'!$B$31</f>
        <v>0</v>
      </c>
      <c r="AA93" s="23">
        <f ca="1">IF(A93=10298,1.51,1)*IF($B93&lt;3,$D93*'Cost Study'!$B$32*OFFSET('Cost Study'!$B$7,'Operations Support'!$C93,'Operations Support'!$B93),0)</f>
        <v>0</v>
      </c>
      <c r="AB93" s="24">
        <f ca="1">AA93*'Cost Study'!$B$31</f>
        <v>0</v>
      </c>
      <c r="AC93" s="23">
        <f ca="1">Y93*'Cost Study'!$B$31</f>
        <v>0</v>
      </c>
      <c r="AD93" s="24">
        <f ca="1">AA93*'Cost Study'!$B$31</f>
        <v>0</v>
      </c>
      <c r="AE93" s="377">
        <f t="shared" ca="1" si="24"/>
        <v>0</v>
      </c>
      <c r="AF93" s="377">
        <f t="shared" ca="1" si="25"/>
        <v>0</v>
      </c>
      <c r="AH93" s="688">
        <f>IFERROR($H93/SUMIF($A:$A,$A93,$H:$H)*SUMIF(Summary!$A$110:$A$186,$A93,Summary!$P$110:$P$186),0)</f>
        <v>0</v>
      </c>
      <c r="AI93" s="689">
        <f t="shared" ca="1" si="26"/>
        <v>0</v>
      </c>
      <c r="AJ93" s="688">
        <f>IFERROR(H93/SUMIF(A:A,A93,H:H)*SUMIF(Summary!$A$110:$A$186,'Operations Support'!A93,Summary!$Q$110:$Q$186),0)</f>
        <v>0</v>
      </c>
      <c r="AK93" s="688">
        <f t="shared" ca="1" si="27"/>
        <v>0</v>
      </c>
      <c r="AM93" s="688">
        <f>IFERROR($H93/SUMIF($A:$A,$A93,$H:$H)*SUMIF(Summary!$A$230:$A$266,$A93,Summary!$P$230:$P$266),0)</f>
        <v>0</v>
      </c>
      <c r="AN93" s="688">
        <f>IFERROR($H93/SUMIF($A:$A,$A93,$H:$H)*(SUMIF(Summary!$A$230:$A$266,$A93,Summary!$L$230:$L$266)+SUMIF(Summary!$A$281:$A$317,$A93,Summary!$L$281:$L$317))-AM93,0)</f>
        <v>0</v>
      </c>
      <c r="AO93" s="688">
        <f>IFERROR($H93/SUMIF($A:$A,$A93,$H:$H)*SUMIF(Summary!$A$230:$A$266,$A93,Summary!$Q$230:$Q$266),0)</f>
        <v>0</v>
      </c>
      <c r="AP93" s="688">
        <f>IFERROR($H93/SUMIF($A:$A,$A93,$H:$H)*(SUMIF(Summary!$A$230:$A$266,$A93,Summary!$L$230:$L$266)+SUMIF(Summary!$A$281:$A$317,$A93,Summary!$L$281:$L$317))-AO93,0)</f>
        <v>0</v>
      </c>
      <c r="AQ93" s="306"/>
      <c r="AR93" s="688">
        <f t="shared" ca="1" si="28"/>
        <v>0</v>
      </c>
      <c r="AS93" s="688">
        <f t="shared" ca="1" si="29"/>
        <v>0</v>
      </c>
    </row>
    <row r="94" spans="1:45" x14ac:dyDescent="0.2">
      <c r="A94" s="423">
        <v>20</v>
      </c>
      <c r="B94" s="424">
        <v>5</v>
      </c>
      <c r="C94" s="425" t="s">
        <v>305</v>
      </c>
      <c r="D94" s="422">
        <f t="shared" si="15"/>
        <v>0</v>
      </c>
      <c r="E94" s="422">
        <f t="shared" si="16"/>
        <v>0</v>
      </c>
      <c r="F94" s="422">
        <f t="shared" si="17"/>
        <v>0</v>
      </c>
      <c r="G94" s="422">
        <f t="shared" si="18"/>
        <v>0</v>
      </c>
      <c r="H94" s="22">
        <f t="shared" si="19"/>
        <v>0</v>
      </c>
      <c r="I94" s="116">
        <v>0</v>
      </c>
      <c r="J94" s="116">
        <v>0</v>
      </c>
      <c r="K94" s="116">
        <v>0</v>
      </c>
      <c r="L94" s="116">
        <v>0</v>
      </c>
      <c r="M94" s="22">
        <f t="shared" si="20"/>
        <v>0</v>
      </c>
      <c r="N94" s="116">
        <v>0</v>
      </c>
      <c r="O94" s="116">
        <v>0</v>
      </c>
      <c r="P94" s="116">
        <v>0</v>
      </c>
      <c r="Q94" s="116">
        <v>0</v>
      </c>
      <c r="R94" s="22">
        <f t="shared" si="21"/>
        <v>0</v>
      </c>
      <c r="S94" s="116">
        <v>0</v>
      </c>
      <c r="T94" s="116">
        <v>0</v>
      </c>
      <c r="U94" s="116">
        <v>0</v>
      </c>
      <c r="V94" s="116">
        <v>0</v>
      </c>
      <c r="W94" s="22">
        <f t="shared" si="22"/>
        <v>0</v>
      </c>
      <c r="X94" s="22">
        <f t="shared" si="23"/>
        <v>0</v>
      </c>
      <c r="Y94" s="22">
        <f ca="1">OFFSET('Cost Study'!$B$7,'Operations Support'!$C94,'Operations Support'!$B94)*$H94</f>
        <v>0</v>
      </c>
      <c r="Z94" s="23">
        <f ca="1">Y94*'Cost Study'!$B$31</f>
        <v>0</v>
      </c>
      <c r="AA94" s="23">
        <f ca="1">IF(A94=10298,1.51,1)*IF($B94&lt;3,$D94*'Cost Study'!$B$32*OFFSET('Cost Study'!$B$7,'Operations Support'!$C94,'Operations Support'!$B94),0)</f>
        <v>0</v>
      </c>
      <c r="AB94" s="24">
        <f ca="1">AA94*'Cost Study'!$B$31</f>
        <v>0</v>
      </c>
      <c r="AC94" s="23">
        <f ca="1">Y94*'Cost Study'!$B$31</f>
        <v>0</v>
      </c>
      <c r="AD94" s="24">
        <f ca="1">AA94*'Cost Study'!$B$31</f>
        <v>0</v>
      </c>
      <c r="AE94" s="377">
        <f t="shared" ca="1" si="24"/>
        <v>0</v>
      </c>
      <c r="AF94" s="377">
        <f t="shared" ca="1" si="25"/>
        <v>0</v>
      </c>
      <c r="AH94" s="688">
        <f>IFERROR($H94/SUMIF($A:$A,$A94,$H:$H)*SUMIF(Summary!$A$110:$A$186,$A94,Summary!$P$110:$P$186),0)</f>
        <v>0</v>
      </c>
      <c r="AI94" s="689">
        <f t="shared" ca="1" si="26"/>
        <v>0</v>
      </c>
      <c r="AJ94" s="688">
        <f>IFERROR(H94/SUMIF(A:A,A94,H:H)*SUMIF(Summary!$A$110:$A$186,'Operations Support'!A94,Summary!$Q$110:$Q$186),0)</f>
        <v>0</v>
      </c>
      <c r="AK94" s="688">
        <f t="shared" ca="1" si="27"/>
        <v>0</v>
      </c>
      <c r="AM94" s="688">
        <f>IFERROR($H94/SUMIF($A:$A,$A94,$H:$H)*SUMIF(Summary!$A$230:$A$266,$A94,Summary!$P$230:$P$266),0)</f>
        <v>0</v>
      </c>
      <c r="AN94" s="688">
        <f>IFERROR($H94/SUMIF($A:$A,$A94,$H:$H)*(SUMIF(Summary!$A$230:$A$266,$A94,Summary!$L$230:$L$266)+SUMIF(Summary!$A$281:$A$317,$A94,Summary!$L$281:$L$317))-AM94,0)</f>
        <v>0</v>
      </c>
      <c r="AO94" s="688">
        <f>IFERROR($H94/SUMIF($A:$A,$A94,$H:$H)*SUMIF(Summary!$A$230:$A$266,$A94,Summary!$Q$230:$Q$266),0)</f>
        <v>0</v>
      </c>
      <c r="AP94" s="688">
        <f>IFERROR($H94/SUMIF($A:$A,$A94,$H:$H)*(SUMIF(Summary!$A$230:$A$266,$A94,Summary!$L$230:$L$266)+SUMIF(Summary!$A$281:$A$317,$A94,Summary!$L$281:$L$317))-AO94,0)</f>
        <v>0</v>
      </c>
      <c r="AQ94" s="306"/>
      <c r="AR94" s="688">
        <f t="shared" ca="1" si="28"/>
        <v>0</v>
      </c>
      <c r="AS94" s="688">
        <f t="shared" ca="1" si="29"/>
        <v>0</v>
      </c>
    </row>
    <row r="95" spans="1:45" x14ac:dyDescent="0.2">
      <c r="A95" s="423">
        <v>20</v>
      </c>
      <c r="B95" s="424">
        <v>5</v>
      </c>
      <c r="C95" s="425" t="s">
        <v>306</v>
      </c>
      <c r="D95" s="422">
        <f t="shared" si="15"/>
        <v>0</v>
      </c>
      <c r="E95" s="422">
        <f t="shared" si="16"/>
        <v>0</v>
      </c>
      <c r="F95" s="422">
        <f t="shared" si="17"/>
        <v>0</v>
      </c>
      <c r="G95" s="422">
        <f t="shared" si="18"/>
        <v>0</v>
      </c>
      <c r="H95" s="22">
        <f t="shared" si="19"/>
        <v>0</v>
      </c>
      <c r="I95" s="116">
        <v>0</v>
      </c>
      <c r="J95" s="116">
        <v>0</v>
      </c>
      <c r="K95" s="116">
        <v>0</v>
      </c>
      <c r="L95" s="116">
        <v>0</v>
      </c>
      <c r="M95" s="22">
        <f t="shared" si="20"/>
        <v>0</v>
      </c>
      <c r="N95" s="116">
        <v>0</v>
      </c>
      <c r="O95" s="116">
        <v>0</v>
      </c>
      <c r="P95" s="116">
        <v>0</v>
      </c>
      <c r="Q95" s="116">
        <v>0</v>
      </c>
      <c r="R95" s="22">
        <f t="shared" si="21"/>
        <v>0</v>
      </c>
      <c r="S95" s="116">
        <v>0</v>
      </c>
      <c r="T95" s="116">
        <v>0</v>
      </c>
      <c r="U95" s="116">
        <v>0</v>
      </c>
      <c r="V95" s="116">
        <v>0</v>
      </c>
      <c r="W95" s="22">
        <f t="shared" si="22"/>
        <v>0</v>
      </c>
      <c r="X95" s="22">
        <f t="shared" si="23"/>
        <v>0</v>
      </c>
      <c r="Y95" s="22">
        <f ca="1">OFFSET('Cost Study'!$B$7,'Operations Support'!$C95,'Operations Support'!$B95)*$H95</f>
        <v>0</v>
      </c>
      <c r="Z95" s="23">
        <f ca="1">Y95*'Cost Study'!$B$31</f>
        <v>0</v>
      </c>
      <c r="AA95" s="23">
        <f ca="1">IF(A95=10298,1.51,1)*IF($B95&lt;3,$D95*'Cost Study'!$B$32*OFFSET('Cost Study'!$B$7,'Operations Support'!$C95,'Operations Support'!$B95),0)</f>
        <v>0</v>
      </c>
      <c r="AB95" s="24">
        <f ca="1">AA95*'Cost Study'!$B$31</f>
        <v>0</v>
      </c>
      <c r="AC95" s="23">
        <f ca="1">Y95*'Cost Study'!$B$31</f>
        <v>0</v>
      </c>
      <c r="AD95" s="24">
        <f ca="1">AA95*'Cost Study'!$B$31</f>
        <v>0</v>
      </c>
      <c r="AE95" s="377">
        <f t="shared" ca="1" si="24"/>
        <v>0</v>
      </c>
      <c r="AF95" s="377">
        <f t="shared" ca="1" si="25"/>
        <v>0</v>
      </c>
      <c r="AH95" s="688">
        <f>IFERROR($H95/SUMIF($A:$A,$A95,$H:$H)*SUMIF(Summary!$A$110:$A$186,$A95,Summary!$P$110:$P$186),0)</f>
        <v>0</v>
      </c>
      <c r="AI95" s="689">
        <f t="shared" ca="1" si="26"/>
        <v>0</v>
      </c>
      <c r="AJ95" s="688">
        <f>IFERROR(H95/SUMIF(A:A,A95,H:H)*SUMIF(Summary!$A$110:$A$186,'Operations Support'!A95,Summary!$Q$110:$Q$186),0)</f>
        <v>0</v>
      </c>
      <c r="AK95" s="688">
        <f t="shared" ca="1" si="27"/>
        <v>0</v>
      </c>
      <c r="AM95" s="688">
        <f>IFERROR($H95/SUMIF($A:$A,$A95,$H:$H)*SUMIF(Summary!$A$230:$A$266,$A95,Summary!$P$230:$P$266),0)</f>
        <v>0</v>
      </c>
      <c r="AN95" s="688">
        <f>IFERROR($H95/SUMIF($A:$A,$A95,$H:$H)*(SUMIF(Summary!$A$230:$A$266,$A95,Summary!$L$230:$L$266)+SUMIF(Summary!$A$281:$A$317,$A95,Summary!$L$281:$L$317))-AM95,0)</f>
        <v>0</v>
      </c>
      <c r="AO95" s="688">
        <f>IFERROR($H95/SUMIF($A:$A,$A95,$H:$H)*SUMIF(Summary!$A$230:$A$266,$A95,Summary!$Q$230:$Q$266),0)</f>
        <v>0</v>
      </c>
      <c r="AP95" s="688">
        <f>IFERROR($H95/SUMIF($A:$A,$A95,$H:$H)*(SUMIF(Summary!$A$230:$A$266,$A95,Summary!$L$230:$L$266)+SUMIF(Summary!$A$281:$A$317,$A95,Summary!$L$281:$L$317))-AO95,0)</f>
        <v>0</v>
      </c>
      <c r="AQ95" s="306"/>
      <c r="AR95" s="688">
        <f t="shared" ca="1" si="28"/>
        <v>0</v>
      </c>
      <c r="AS95" s="688">
        <f t="shared" ca="1" si="29"/>
        <v>0</v>
      </c>
    </row>
    <row r="96" spans="1:45" x14ac:dyDescent="0.2">
      <c r="A96" s="423">
        <v>20</v>
      </c>
      <c r="B96" s="424">
        <v>5</v>
      </c>
      <c r="C96" s="425" t="s">
        <v>307</v>
      </c>
      <c r="D96" s="422">
        <f t="shared" si="15"/>
        <v>0</v>
      </c>
      <c r="E96" s="422">
        <f t="shared" si="16"/>
        <v>0</v>
      </c>
      <c r="F96" s="422">
        <f t="shared" si="17"/>
        <v>0</v>
      </c>
      <c r="G96" s="422">
        <f t="shared" si="18"/>
        <v>0</v>
      </c>
      <c r="H96" s="22">
        <f t="shared" si="19"/>
        <v>0</v>
      </c>
      <c r="I96" s="116">
        <v>0</v>
      </c>
      <c r="J96" s="116">
        <v>0</v>
      </c>
      <c r="K96" s="116">
        <v>0</v>
      </c>
      <c r="L96" s="116">
        <v>0</v>
      </c>
      <c r="M96" s="22">
        <f t="shared" si="20"/>
        <v>0</v>
      </c>
      <c r="N96" s="116">
        <v>0</v>
      </c>
      <c r="O96" s="116">
        <v>0</v>
      </c>
      <c r="P96" s="116">
        <v>0</v>
      </c>
      <c r="Q96" s="116">
        <v>0</v>
      </c>
      <c r="R96" s="22">
        <f t="shared" si="21"/>
        <v>0</v>
      </c>
      <c r="S96" s="116">
        <v>0</v>
      </c>
      <c r="T96" s="116">
        <v>0</v>
      </c>
      <c r="U96" s="116">
        <v>0</v>
      </c>
      <c r="V96" s="116">
        <v>0</v>
      </c>
      <c r="W96" s="22">
        <f t="shared" si="22"/>
        <v>0</v>
      </c>
      <c r="X96" s="22">
        <f t="shared" si="23"/>
        <v>0</v>
      </c>
      <c r="Y96" s="22">
        <f ca="1">OFFSET('Cost Study'!$B$7,'Operations Support'!$C96,'Operations Support'!$B96)*$H96</f>
        <v>0</v>
      </c>
      <c r="Z96" s="23">
        <f ca="1">Y96*'Cost Study'!$B$31</f>
        <v>0</v>
      </c>
      <c r="AA96" s="23">
        <f ca="1">IF(A96=10298,1.51,1)*IF($B96&lt;3,$D96*'Cost Study'!$B$32*OFFSET('Cost Study'!$B$7,'Operations Support'!$C96,'Operations Support'!$B96),0)</f>
        <v>0</v>
      </c>
      <c r="AB96" s="24">
        <f ca="1">AA96*'Cost Study'!$B$31</f>
        <v>0</v>
      </c>
      <c r="AC96" s="23">
        <f ca="1">Y96*'Cost Study'!$B$31</f>
        <v>0</v>
      </c>
      <c r="AD96" s="24">
        <f ca="1">AA96*'Cost Study'!$B$31</f>
        <v>0</v>
      </c>
      <c r="AE96" s="377">
        <f t="shared" ca="1" si="24"/>
        <v>0</v>
      </c>
      <c r="AF96" s="377">
        <f t="shared" ca="1" si="25"/>
        <v>0</v>
      </c>
      <c r="AH96" s="688">
        <f>IFERROR($H96/SUMIF($A:$A,$A96,$H:$H)*SUMIF(Summary!$A$110:$A$186,$A96,Summary!$P$110:$P$186),0)</f>
        <v>0</v>
      </c>
      <c r="AI96" s="689">
        <f t="shared" ca="1" si="26"/>
        <v>0</v>
      </c>
      <c r="AJ96" s="688">
        <f>IFERROR(H96/SUMIF(A:A,A96,H:H)*SUMIF(Summary!$A$110:$A$186,'Operations Support'!A96,Summary!$Q$110:$Q$186),0)</f>
        <v>0</v>
      </c>
      <c r="AK96" s="688">
        <f t="shared" ca="1" si="27"/>
        <v>0</v>
      </c>
      <c r="AM96" s="688">
        <f>IFERROR($H96/SUMIF($A:$A,$A96,$H:$H)*SUMIF(Summary!$A$230:$A$266,$A96,Summary!$P$230:$P$266),0)</f>
        <v>0</v>
      </c>
      <c r="AN96" s="688">
        <f>IFERROR($H96/SUMIF($A:$A,$A96,$H:$H)*(SUMIF(Summary!$A$230:$A$266,$A96,Summary!$L$230:$L$266)+SUMIF(Summary!$A$281:$A$317,$A96,Summary!$L$281:$L$317))-AM96,0)</f>
        <v>0</v>
      </c>
      <c r="AO96" s="688">
        <f>IFERROR($H96/SUMIF($A:$A,$A96,$H:$H)*SUMIF(Summary!$A$230:$A$266,$A96,Summary!$Q$230:$Q$266),0)</f>
        <v>0</v>
      </c>
      <c r="AP96" s="688">
        <f>IFERROR($H96/SUMIF($A:$A,$A96,$H:$H)*(SUMIF(Summary!$A$230:$A$266,$A96,Summary!$L$230:$L$266)+SUMIF(Summary!$A$281:$A$317,$A96,Summary!$L$281:$L$317))-AO96,0)</f>
        <v>0</v>
      </c>
      <c r="AQ96" s="306"/>
      <c r="AR96" s="688">
        <f t="shared" ca="1" si="28"/>
        <v>0</v>
      </c>
      <c r="AS96" s="688">
        <f t="shared" ca="1" si="29"/>
        <v>0</v>
      </c>
    </row>
    <row r="97" spans="1:45" x14ac:dyDescent="0.2">
      <c r="A97" s="423">
        <v>20</v>
      </c>
      <c r="B97" s="424">
        <v>5</v>
      </c>
      <c r="C97" s="425" t="s">
        <v>308</v>
      </c>
      <c r="D97" s="422">
        <f t="shared" si="15"/>
        <v>0</v>
      </c>
      <c r="E97" s="422">
        <f t="shared" si="16"/>
        <v>0</v>
      </c>
      <c r="F97" s="422">
        <f t="shared" si="17"/>
        <v>0</v>
      </c>
      <c r="G97" s="422">
        <f t="shared" si="18"/>
        <v>0</v>
      </c>
      <c r="H97" s="22">
        <f t="shared" si="19"/>
        <v>0</v>
      </c>
      <c r="I97" s="116">
        <v>0</v>
      </c>
      <c r="J97" s="116">
        <v>0</v>
      </c>
      <c r="K97" s="116">
        <v>0</v>
      </c>
      <c r="L97" s="116">
        <v>0</v>
      </c>
      <c r="M97" s="22">
        <f t="shared" si="20"/>
        <v>0</v>
      </c>
      <c r="N97" s="116">
        <v>0</v>
      </c>
      <c r="O97" s="116">
        <v>0</v>
      </c>
      <c r="P97" s="116">
        <v>0</v>
      </c>
      <c r="Q97" s="116">
        <v>0</v>
      </c>
      <c r="R97" s="22">
        <f t="shared" si="21"/>
        <v>0</v>
      </c>
      <c r="S97" s="116">
        <v>0</v>
      </c>
      <c r="T97" s="116">
        <v>0</v>
      </c>
      <c r="U97" s="116">
        <v>0</v>
      </c>
      <c r="V97" s="116">
        <v>0</v>
      </c>
      <c r="W97" s="22">
        <f t="shared" si="22"/>
        <v>0</v>
      </c>
      <c r="X97" s="22">
        <f t="shared" si="23"/>
        <v>0</v>
      </c>
      <c r="Y97" s="22">
        <f ca="1">OFFSET('Cost Study'!$B$7,'Operations Support'!$C97,'Operations Support'!$B97)*$H97</f>
        <v>0</v>
      </c>
      <c r="Z97" s="23">
        <f ca="1">Y97*'Cost Study'!$B$31</f>
        <v>0</v>
      </c>
      <c r="AA97" s="23">
        <f ca="1">IF(A97=10298,1.51,1)*IF($B97&lt;3,$D97*'Cost Study'!$B$32*OFFSET('Cost Study'!$B$7,'Operations Support'!$C97,'Operations Support'!$B97),0)</f>
        <v>0</v>
      </c>
      <c r="AB97" s="24">
        <f ca="1">AA97*'Cost Study'!$B$31</f>
        <v>0</v>
      </c>
      <c r="AC97" s="23">
        <f ca="1">Y97*'Cost Study'!$B$31</f>
        <v>0</v>
      </c>
      <c r="AD97" s="24">
        <f ca="1">AA97*'Cost Study'!$B$31</f>
        <v>0</v>
      </c>
      <c r="AE97" s="377">
        <f t="shared" ca="1" si="24"/>
        <v>0</v>
      </c>
      <c r="AF97" s="377">
        <f t="shared" ca="1" si="25"/>
        <v>0</v>
      </c>
      <c r="AH97" s="688">
        <f>IFERROR($H97/SUMIF($A:$A,$A97,$H:$H)*SUMIF(Summary!$A$110:$A$186,$A97,Summary!$P$110:$P$186),0)</f>
        <v>0</v>
      </c>
      <c r="AI97" s="689">
        <f t="shared" ca="1" si="26"/>
        <v>0</v>
      </c>
      <c r="AJ97" s="688">
        <f>IFERROR(H97/SUMIF(A:A,A97,H:H)*SUMIF(Summary!$A$110:$A$186,'Operations Support'!A97,Summary!$Q$110:$Q$186),0)</f>
        <v>0</v>
      </c>
      <c r="AK97" s="688">
        <f t="shared" ca="1" si="27"/>
        <v>0</v>
      </c>
      <c r="AM97" s="688">
        <f>IFERROR($H97/SUMIF($A:$A,$A97,$H:$H)*SUMIF(Summary!$A$230:$A$266,$A97,Summary!$P$230:$P$266),0)</f>
        <v>0</v>
      </c>
      <c r="AN97" s="688">
        <f>IFERROR($H97/SUMIF($A:$A,$A97,$H:$H)*(SUMIF(Summary!$A$230:$A$266,$A97,Summary!$L$230:$L$266)+SUMIF(Summary!$A$281:$A$317,$A97,Summary!$L$281:$L$317))-AM97,0)</f>
        <v>0</v>
      </c>
      <c r="AO97" s="688">
        <f>IFERROR($H97/SUMIF($A:$A,$A97,$H:$H)*SUMIF(Summary!$A$230:$A$266,$A97,Summary!$Q$230:$Q$266),0)</f>
        <v>0</v>
      </c>
      <c r="AP97" s="688">
        <f>IFERROR($H97/SUMIF($A:$A,$A97,$H:$H)*(SUMIF(Summary!$A$230:$A$266,$A97,Summary!$L$230:$L$266)+SUMIF(Summary!$A$281:$A$317,$A97,Summary!$L$281:$L$317))-AO97,0)</f>
        <v>0</v>
      </c>
      <c r="AQ97" s="306"/>
      <c r="AR97" s="688">
        <f t="shared" ca="1" si="28"/>
        <v>0</v>
      </c>
      <c r="AS97" s="688">
        <f t="shared" ca="1" si="29"/>
        <v>0</v>
      </c>
    </row>
    <row r="98" spans="1:45" x14ac:dyDescent="0.2">
      <c r="A98" s="423">
        <v>20</v>
      </c>
      <c r="B98" s="424">
        <v>5</v>
      </c>
      <c r="C98" s="425" t="s">
        <v>309</v>
      </c>
      <c r="D98" s="422">
        <f t="shared" si="15"/>
        <v>0</v>
      </c>
      <c r="E98" s="422">
        <f t="shared" si="16"/>
        <v>0</v>
      </c>
      <c r="F98" s="422">
        <f t="shared" si="17"/>
        <v>0</v>
      </c>
      <c r="G98" s="422">
        <f t="shared" si="18"/>
        <v>0</v>
      </c>
      <c r="H98" s="22">
        <f t="shared" si="19"/>
        <v>0</v>
      </c>
      <c r="I98" s="116">
        <v>0</v>
      </c>
      <c r="J98" s="116">
        <v>0</v>
      </c>
      <c r="K98" s="116">
        <v>0</v>
      </c>
      <c r="L98" s="116">
        <v>0</v>
      </c>
      <c r="M98" s="22">
        <f t="shared" si="20"/>
        <v>0</v>
      </c>
      <c r="N98" s="116">
        <v>0</v>
      </c>
      <c r="O98" s="116">
        <v>0</v>
      </c>
      <c r="P98" s="116">
        <v>0</v>
      </c>
      <c r="Q98" s="116">
        <v>0</v>
      </c>
      <c r="R98" s="22">
        <f t="shared" si="21"/>
        <v>0</v>
      </c>
      <c r="S98" s="116">
        <v>0</v>
      </c>
      <c r="T98" s="116">
        <v>0</v>
      </c>
      <c r="U98" s="116">
        <v>0</v>
      </c>
      <c r="V98" s="116">
        <v>0</v>
      </c>
      <c r="W98" s="22">
        <f t="shared" si="22"/>
        <v>0</v>
      </c>
      <c r="X98" s="22">
        <f t="shared" si="23"/>
        <v>0</v>
      </c>
      <c r="Y98" s="22">
        <f ca="1">OFFSET('Cost Study'!$B$7,'Operations Support'!$C98,'Operations Support'!$B98)*$H98</f>
        <v>0</v>
      </c>
      <c r="Z98" s="23">
        <f ca="1">Y98*'Cost Study'!$B$31</f>
        <v>0</v>
      </c>
      <c r="AA98" s="23">
        <f ca="1">IF(A98=10298,1.51,1)*IF($B98&lt;3,$D98*'Cost Study'!$B$32*OFFSET('Cost Study'!$B$7,'Operations Support'!$C98,'Operations Support'!$B98),0)</f>
        <v>0</v>
      </c>
      <c r="AB98" s="24">
        <f ca="1">AA98*'Cost Study'!$B$31</f>
        <v>0</v>
      </c>
      <c r="AC98" s="23">
        <f ca="1">Y98*'Cost Study'!$B$31</f>
        <v>0</v>
      </c>
      <c r="AD98" s="24">
        <f ca="1">AA98*'Cost Study'!$B$31</f>
        <v>0</v>
      </c>
      <c r="AE98" s="377">
        <f t="shared" ca="1" si="24"/>
        <v>0</v>
      </c>
      <c r="AF98" s="377">
        <f t="shared" ca="1" si="25"/>
        <v>0</v>
      </c>
      <c r="AH98" s="688">
        <f>IFERROR($H98/SUMIF($A:$A,$A98,$H:$H)*SUMIF(Summary!$A$110:$A$186,$A98,Summary!$P$110:$P$186),0)</f>
        <v>0</v>
      </c>
      <c r="AI98" s="689">
        <f t="shared" ca="1" si="26"/>
        <v>0</v>
      </c>
      <c r="AJ98" s="688">
        <f>IFERROR(H98/SUMIF(A:A,A98,H:H)*SUMIF(Summary!$A$110:$A$186,'Operations Support'!A98,Summary!$Q$110:$Q$186),0)</f>
        <v>0</v>
      </c>
      <c r="AK98" s="688">
        <f t="shared" ca="1" si="27"/>
        <v>0</v>
      </c>
      <c r="AM98" s="688">
        <f>IFERROR($H98/SUMIF($A:$A,$A98,$H:$H)*SUMIF(Summary!$A$230:$A$266,$A98,Summary!$P$230:$P$266),0)</f>
        <v>0</v>
      </c>
      <c r="AN98" s="688">
        <f>IFERROR($H98/SUMIF($A:$A,$A98,$H:$H)*(SUMIF(Summary!$A$230:$A$266,$A98,Summary!$L$230:$L$266)+SUMIF(Summary!$A$281:$A$317,$A98,Summary!$L$281:$L$317))-AM98,0)</f>
        <v>0</v>
      </c>
      <c r="AO98" s="688">
        <f>IFERROR($H98/SUMIF($A:$A,$A98,$H:$H)*SUMIF(Summary!$A$230:$A$266,$A98,Summary!$Q$230:$Q$266),0)</f>
        <v>0</v>
      </c>
      <c r="AP98" s="688">
        <f>IFERROR($H98/SUMIF($A:$A,$A98,$H:$H)*(SUMIF(Summary!$A$230:$A$266,$A98,Summary!$L$230:$L$266)+SUMIF(Summary!$A$281:$A$317,$A98,Summary!$L$281:$L$317))-AO98,0)</f>
        <v>0</v>
      </c>
      <c r="AQ98" s="306"/>
      <c r="AR98" s="688">
        <f t="shared" ca="1" si="28"/>
        <v>0</v>
      </c>
      <c r="AS98" s="688">
        <f t="shared" ca="1" si="29"/>
        <v>0</v>
      </c>
    </row>
    <row r="99" spans="1:45" x14ac:dyDescent="0.2">
      <c r="A99" s="423">
        <v>20</v>
      </c>
      <c r="B99" s="424">
        <v>5</v>
      </c>
      <c r="C99" s="425" t="s">
        <v>310</v>
      </c>
      <c r="D99" s="422">
        <f t="shared" si="15"/>
        <v>0</v>
      </c>
      <c r="E99" s="422">
        <f t="shared" si="16"/>
        <v>0</v>
      </c>
      <c r="F99" s="422">
        <f t="shared" si="17"/>
        <v>0</v>
      </c>
      <c r="G99" s="422">
        <f t="shared" si="18"/>
        <v>0</v>
      </c>
      <c r="H99" s="22">
        <f t="shared" si="19"/>
        <v>0</v>
      </c>
      <c r="I99" s="116">
        <v>0</v>
      </c>
      <c r="J99" s="116">
        <v>0</v>
      </c>
      <c r="K99" s="116">
        <v>0</v>
      </c>
      <c r="L99" s="116">
        <v>0</v>
      </c>
      <c r="M99" s="22">
        <f t="shared" si="20"/>
        <v>0</v>
      </c>
      <c r="N99" s="116">
        <v>0</v>
      </c>
      <c r="O99" s="116">
        <v>0</v>
      </c>
      <c r="P99" s="116">
        <v>0</v>
      </c>
      <c r="Q99" s="116">
        <v>0</v>
      </c>
      <c r="R99" s="22">
        <f t="shared" si="21"/>
        <v>0</v>
      </c>
      <c r="S99" s="116">
        <v>0</v>
      </c>
      <c r="T99" s="116">
        <v>0</v>
      </c>
      <c r="U99" s="116">
        <v>0</v>
      </c>
      <c r="V99" s="116">
        <v>0</v>
      </c>
      <c r="W99" s="22">
        <f t="shared" si="22"/>
        <v>0</v>
      </c>
      <c r="X99" s="22">
        <f t="shared" si="23"/>
        <v>0</v>
      </c>
      <c r="Y99" s="22">
        <f ca="1">OFFSET('Cost Study'!$B$7,'Operations Support'!$C99,'Operations Support'!$B99)*$H99</f>
        <v>0</v>
      </c>
      <c r="Z99" s="23">
        <f ca="1">Y99*'Cost Study'!$B$31</f>
        <v>0</v>
      </c>
      <c r="AA99" s="23">
        <f ca="1">IF(A99=10298,1.51,1)*IF($B99&lt;3,$D99*'Cost Study'!$B$32*OFFSET('Cost Study'!$B$7,'Operations Support'!$C99,'Operations Support'!$B99),0)</f>
        <v>0</v>
      </c>
      <c r="AB99" s="24">
        <f ca="1">AA99*'Cost Study'!$B$31</f>
        <v>0</v>
      </c>
      <c r="AC99" s="23">
        <f ca="1">Y99*'Cost Study'!$B$31</f>
        <v>0</v>
      </c>
      <c r="AD99" s="24">
        <f ca="1">AA99*'Cost Study'!$B$31</f>
        <v>0</v>
      </c>
      <c r="AE99" s="377">
        <f t="shared" ca="1" si="24"/>
        <v>0</v>
      </c>
      <c r="AF99" s="377">
        <f t="shared" ca="1" si="25"/>
        <v>0</v>
      </c>
      <c r="AH99" s="688">
        <f>IFERROR($H99/SUMIF($A:$A,$A99,$H:$H)*SUMIF(Summary!$A$110:$A$186,$A99,Summary!$P$110:$P$186),0)</f>
        <v>0</v>
      </c>
      <c r="AI99" s="689">
        <f t="shared" ca="1" si="26"/>
        <v>0</v>
      </c>
      <c r="AJ99" s="688">
        <f>IFERROR(H99/SUMIF(A:A,A99,H:H)*SUMIF(Summary!$A$110:$A$186,'Operations Support'!A99,Summary!$Q$110:$Q$186),0)</f>
        <v>0</v>
      </c>
      <c r="AK99" s="688">
        <f t="shared" ca="1" si="27"/>
        <v>0</v>
      </c>
      <c r="AM99" s="688">
        <f>IFERROR($H99/SUMIF($A:$A,$A99,$H:$H)*SUMIF(Summary!$A$230:$A$266,$A99,Summary!$P$230:$P$266),0)</f>
        <v>0</v>
      </c>
      <c r="AN99" s="688">
        <f>IFERROR($H99/SUMIF($A:$A,$A99,$H:$H)*(SUMIF(Summary!$A$230:$A$266,$A99,Summary!$L$230:$L$266)+SUMIF(Summary!$A$281:$A$317,$A99,Summary!$L$281:$L$317))-AM99,0)</f>
        <v>0</v>
      </c>
      <c r="AO99" s="688">
        <f>IFERROR($H99/SUMIF($A:$A,$A99,$H:$H)*SUMIF(Summary!$A$230:$A$266,$A99,Summary!$Q$230:$Q$266),0)</f>
        <v>0</v>
      </c>
      <c r="AP99" s="688">
        <f>IFERROR($H99/SUMIF($A:$A,$A99,$H:$H)*(SUMIF(Summary!$A$230:$A$266,$A99,Summary!$L$230:$L$266)+SUMIF(Summary!$A$281:$A$317,$A99,Summary!$L$281:$L$317))-AO99,0)</f>
        <v>0</v>
      </c>
      <c r="AQ99" s="306"/>
      <c r="AR99" s="688">
        <f t="shared" ca="1" si="28"/>
        <v>0</v>
      </c>
      <c r="AS99" s="688">
        <f t="shared" ca="1" si="29"/>
        <v>0</v>
      </c>
    </row>
    <row r="100" spans="1:45" x14ac:dyDescent="0.2">
      <c r="A100" s="423">
        <v>20</v>
      </c>
      <c r="B100" s="424">
        <v>5</v>
      </c>
      <c r="C100" s="425" t="s">
        <v>311</v>
      </c>
      <c r="D100" s="422">
        <f t="shared" si="15"/>
        <v>0</v>
      </c>
      <c r="E100" s="422">
        <f t="shared" si="16"/>
        <v>0</v>
      </c>
      <c r="F100" s="422">
        <f t="shared" si="17"/>
        <v>0</v>
      </c>
      <c r="G100" s="422">
        <f t="shared" si="18"/>
        <v>0</v>
      </c>
      <c r="H100" s="22">
        <f t="shared" si="19"/>
        <v>0</v>
      </c>
      <c r="I100" s="116">
        <v>0</v>
      </c>
      <c r="J100" s="116">
        <v>0</v>
      </c>
      <c r="K100" s="116">
        <v>0</v>
      </c>
      <c r="L100" s="116">
        <v>0</v>
      </c>
      <c r="M100" s="22">
        <f t="shared" si="20"/>
        <v>0</v>
      </c>
      <c r="N100" s="116">
        <v>0</v>
      </c>
      <c r="O100" s="116">
        <v>0</v>
      </c>
      <c r="P100" s="116">
        <v>0</v>
      </c>
      <c r="Q100" s="116">
        <v>0</v>
      </c>
      <c r="R100" s="22">
        <f t="shared" si="21"/>
        <v>0</v>
      </c>
      <c r="S100" s="116">
        <v>0</v>
      </c>
      <c r="T100" s="116">
        <v>0</v>
      </c>
      <c r="U100" s="116">
        <v>0</v>
      </c>
      <c r="V100" s="116">
        <v>0</v>
      </c>
      <c r="W100" s="22">
        <f t="shared" si="22"/>
        <v>0</v>
      </c>
      <c r="X100" s="22">
        <f t="shared" si="23"/>
        <v>0</v>
      </c>
      <c r="Y100" s="22">
        <f ca="1">OFFSET('Cost Study'!$B$7,'Operations Support'!$C100,'Operations Support'!$B100)*$H100</f>
        <v>0</v>
      </c>
      <c r="Z100" s="23">
        <f ca="1">Y100*'Cost Study'!$B$31</f>
        <v>0</v>
      </c>
      <c r="AA100" s="23">
        <f ca="1">IF(A100=10298,1.51,1)*IF($B100&lt;3,$D100*'Cost Study'!$B$32*OFFSET('Cost Study'!$B$7,'Operations Support'!$C100,'Operations Support'!$B100),0)</f>
        <v>0</v>
      </c>
      <c r="AB100" s="24">
        <f ca="1">AA100*'Cost Study'!$B$31</f>
        <v>0</v>
      </c>
      <c r="AC100" s="23">
        <f ca="1">Y100*'Cost Study'!$B$31</f>
        <v>0</v>
      </c>
      <c r="AD100" s="24">
        <f ca="1">AA100*'Cost Study'!$B$31</f>
        <v>0</v>
      </c>
      <c r="AE100" s="377">
        <f t="shared" ca="1" si="24"/>
        <v>0</v>
      </c>
      <c r="AF100" s="377">
        <f t="shared" ca="1" si="25"/>
        <v>0</v>
      </c>
      <c r="AH100" s="688">
        <f>IFERROR($H100/SUMIF($A:$A,$A100,$H:$H)*SUMIF(Summary!$A$110:$A$186,$A100,Summary!$P$110:$P$186),0)</f>
        <v>0</v>
      </c>
      <c r="AI100" s="689">
        <f t="shared" ca="1" si="26"/>
        <v>0</v>
      </c>
      <c r="AJ100" s="688">
        <f>IFERROR(H100/SUMIF(A:A,A100,H:H)*SUMIF(Summary!$A$110:$A$186,'Operations Support'!A100,Summary!$Q$110:$Q$186),0)</f>
        <v>0</v>
      </c>
      <c r="AK100" s="688">
        <f t="shared" ca="1" si="27"/>
        <v>0</v>
      </c>
      <c r="AM100" s="688">
        <f>IFERROR($H100/SUMIF($A:$A,$A100,$H:$H)*SUMIF(Summary!$A$230:$A$266,$A100,Summary!$P$230:$P$266),0)</f>
        <v>0</v>
      </c>
      <c r="AN100" s="688">
        <f>IFERROR($H100/SUMIF($A:$A,$A100,$H:$H)*(SUMIF(Summary!$A$230:$A$266,$A100,Summary!$L$230:$L$266)+SUMIF(Summary!$A$281:$A$317,$A100,Summary!$L$281:$L$317))-AM100,0)</f>
        <v>0</v>
      </c>
      <c r="AO100" s="688">
        <f>IFERROR($H100/SUMIF($A:$A,$A100,$H:$H)*SUMIF(Summary!$A$230:$A$266,$A100,Summary!$Q$230:$Q$266),0)</f>
        <v>0</v>
      </c>
      <c r="AP100" s="688">
        <f>IFERROR($H100/SUMIF($A:$A,$A100,$H:$H)*(SUMIF(Summary!$A$230:$A$266,$A100,Summary!$L$230:$L$266)+SUMIF(Summary!$A$281:$A$317,$A100,Summary!$L$281:$L$317))-AO100,0)</f>
        <v>0</v>
      </c>
      <c r="AQ100" s="306"/>
      <c r="AR100" s="688">
        <f t="shared" ca="1" si="28"/>
        <v>0</v>
      </c>
      <c r="AS100" s="688">
        <f t="shared" ca="1" si="29"/>
        <v>0</v>
      </c>
    </row>
    <row r="101" spans="1:45" x14ac:dyDescent="0.2">
      <c r="A101" s="423">
        <v>20</v>
      </c>
      <c r="B101" s="424">
        <v>5</v>
      </c>
      <c r="C101" s="425" t="s">
        <v>312</v>
      </c>
      <c r="D101" s="422">
        <f t="shared" si="15"/>
        <v>0</v>
      </c>
      <c r="E101" s="422">
        <f t="shared" si="16"/>
        <v>0</v>
      </c>
      <c r="F101" s="422">
        <f t="shared" si="17"/>
        <v>0</v>
      </c>
      <c r="G101" s="422">
        <f t="shared" si="18"/>
        <v>0</v>
      </c>
      <c r="H101" s="22">
        <f t="shared" si="19"/>
        <v>0</v>
      </c>
      <c r="I101" s="116">
        <v>0</v>
      </c>
      <c r="J101" s="116">
        <v>0</v>
      </c>
      <c r="K101" s="116">
        <v>0</v>
      </c>
      <c r="L101" s="116">
        <v>0</v>
      </c>
      <c r="M101" s="22">
        <f t="shared" si="20"/>
        <v>0</v>
      </c>
      <c r="N101" s="116">
        <v>0</v>
      </c>
      <c r="O101" s="116">
        <v>0</v>
      </c>
      <c r="P101" s="116">
        <v>0</v>
      </c>
      <c r="Q101" s="116">
        <v>0</v>
      </c>
      <c r="R101" s="22">
        <f t="shared" si="21"/>
        <v>0</v>
      </c>
      <c r="S101" s="116">
        <v>0</v>
      </c>
      <c r="T101" s="116">
        <v>0</v>
      </c>
      <c r="U101" s="116">
        <v>0</v>
      </c>
      <c r="V101" s="116">
        <v>0</v>
      </c>
      <c r="W101" s="22">
        <f t="shared" si="22"/>
        <v>0</v>
      </c>
      <c r="X101" s="22">
        <f t="shared" si="23"/>
        <v>0</v>
      </c>
      <c r="Y101" s="22">
        <f ca="1">OFFSET('Cost Study'!$B$7,'Operations Support'!$C101,'Operations Support'!$B101)*$H101</f>
        <v>0</v>
      </c>
      <c r="Z101" s="23">
        <f ca="1">Y101*'Cost Study'!$B$31</f>
        <v>0</v>
      </c>
      <c r="AA101" s="23">
        <f ca="1">IF(A101=10298,1.51,1)*IF($B101&lt;3,$D101*'Cost Study'!$B$32*OFFSET('Cost Study'!$B$7,'Operations Support'!$C101,'Operations Support'!$B101),0)</f>
        <v>0</v>
      </c>
      <c r="AB101" s="24">
        <f ca="1">AA101*'Cost Study'!$B$31</f>
        <v>0</v>
      </c>
      <c r="AC101" s="23">
        <f ca="1">Y101*'Cost Study'!$B$31</f>
        <v>0</v>
      </c>
      <c r="AD101" s="24">
        <f ca="1">AA101*'Cost Study'!$B$31</f>
        <v>0</v>
      </c>
      <c r="AE101" s="377">
        <f t="shared" ca="1" si="24"/>
        <v>0</v>
      </c>
      <c r="AF101" s="377">
        <f t="shared" ca="1" si="25"/>
        <v>0</v>
      </c>
      <c r="AH101" s="688">
        <f>IFERROR($H101/SUMIF($A:$A,$A101,$H:$H)*SUMIF(Summary!$A$110:$A$186,$A101,Summary!$P$110:$P$186),0)</f>
        <v>0</v>
      </c>
      <c r="AI101" s="689">
        <f t="shared" ca="1" si="26"/>
        <v>0</v>
      </c>
      <c r="AJ101" s="688">
        <f>IFERROR(H101/SUMIF(A:A,A101,H:H)*SUMIF(Summary!$A$110:$A$186,'Operations Support'!A101,Summary!$Q$110:$Q$186),0)</f>
        <v>0</v>
      </c>
      <c r="AK101" s="688">
        <f t="shared" ca="1" si="27"/>
        <v>0</v>
      </c>
      <c r="AM101" s="688">
        <f>IFERROR($H101/SUMIF($A:$A,$A101,$H:$H)*SUMIF(Summary!$A$230:$A$266,$A101,Summary!$P$230:$P$266),0)</f>
        <v>0</v>
      </c>
      <c r="AN101" s="688">
        <f>IFERROR($H101/SUMIF($A:$A,$A101,$H:$H)*(SUMIF(Summary!$A$230:$A$266,$A101,Summary!$L$230:$L$266)+SUMIF(Summary!$A$281:$A$317,$A101,Summary!$L$281:$L$317))-AM101,0)</f>
        <v>0</v>
      </c>
      <c r="AO101" s="688">
        <f>IFERROR($H101/SUMIF($A:$A,$A101,$H:$H)*SUMIF(Summary!$A$230:$A$266,$A101,Summary!$Q$230:$Q$266),0)</f>
        <v>0</v>
      </c>
      <c r="AP101" s="688">
        <f>IFERROR($H101/SUMIF($A:$A,$A101,$H:$H)*(SUMIF(Summary!$A$230:$A$266,$A101,Summary!$L$230:$L$266)+SUMIF(Summary!$A$281:$A$317,$A101,Summary!$L$281:$L$317))-AO101,0)</f>
        <v>0</v>
      </c>
      <c r="AQ101" s="306"/>
      <c r="AR101" s="688">
        <f t="shared" ca="1" si="28"/>
        <v>0</v>
      </c>
      <c r="AS101" s="688">
        <f t="shared" ca="1" si="29"/>
        <v>0</v>
      </c>
    </row>
    <row r="102" spans="1:45" x14ac:dyDescent="0.2">
      <c r="A102" s="423">
        <v>20</v>
      </c>
      <c r="B102" s="424">
        <v>5</v>
      </c>
      <c r="C102" s="425" t="s">
        <v>313</v>
      </c>
      <c r="D102" s="422">
        <f t="shared" si="15"/>
        <v>0</v>
      </c>
      <c r="E102" s="422">
        <f t="shared" si="16"/>
        <v>0</v>
      </c>
      <c r="F102" s="422">
        <f t="shared" si="17"/>
        <v>0</v>
      </c>
      <c r="G102" s="422">
        <f t="shared" si="18"/>
        <v>0</v>
      </c>
      <c r="H102" s="22">
        <f t="shared" si="19"/>
        <v>0</v>
      </c>
      <c r="I102" s="116">
        <v>0</v>
      </c>
      <c r="J102" s="116">
        <v>0</v>
      </c>
      <c r="K102" s="116">
        <v>0</v>
      </c>
      <c r="L102" s="116">
        <v>0</v>
      </c>
      <c r="M102" s="22">
        <f t="shared" si="20"/>
        <v>0</v>
      </c>
      <c r="N102" s="116">
        <v>0</v>
      </c>
      <c r="O102" s="116">
        <v>0</v>
      </c>
      <c r="P102" s="116">
        <v>0</v>
      </c>
      <c r="Q102" s="116">
        <v>0</v>
      </c>
      <c r="R102" s="22">
        <f t="shared" si="21"/>
        <v>0</v>
      </c>
      <c r="S102" s="116">
        <v>0</v>
      </c>
      <c r="T102" s="116">
        <v>0</v>
      </c>
      <c r="U102" s="116">
        <v>0</v>
      </c>
      <c r="V102" s="116">
        <v>0</v>
      </c>
      <c r="W102" s="22">
        <f t="shared" si="22"/>
        <v>0</v>
      </c>
      <c r="X102" s="22">
        <f t="shared" si="23"/>
        <v>0</v>
      </c>
      <c r="Y102" s="22">
        <f ca="1">OFFSET('Cost Study'!$B$7,'Operations Support'!$C102,'Operations Support'!$B102)*$H102</f>
        <v>0</v>
      </c>
      <c r="Z102" s="23">
        <f ca="1">Y102*'Cost Study'!$B$31</f>
        <v>0</v>
      </c>
      <c r="AA102" s="23">
        <f ca="1">IF(A102=10298,1.51,1)*IF($B102&lt;3,$D102*'Cost Study'!$B$32*OFFSET('Cost Study'!$B$7,'Operations Support'!$C102,'Operations Support'!$B102),0)</f>
        <v>0</v>
      </c>
      <c r="AB102" s="24">
        <f ca="1">AA102*'Cost Study'!$B$31</f>
        <v>0</v>
      </c>
      <c r="AC102" s="23">
        <f ca="1">Y102*'Cost Study'!$B$31</f>
        <v>0</v>
      </c>
      <c r="AD102" s="24">
        <f ca="1">AA102*'Cost Study'!$B$31</f>
        <v>0</v>
      </c>
      <c r="AE102" s="377">
        <f t="shared" ca="1" si="24"/>
        <v>0</v>
      </c>
      <c r="AF102" s="377">
        <f t="shared" ca="1" si="25"/>
        <v>0</v>
      </c>
      <c r="AH102" s="688">
        <f>IFERROR($H102/SUMIF($A:$A,$A102,$H:$H)*SUMIF(Summary!$A$110:$A$186,$A102,Summary!$P$110:$P$186),0)</f>
        <v>0</v>
      </c>
      <c r="AI102" s="689">
        <f t="shared" ca="1" si="26"/>
        <v>0</v>
      </c>
      <c r="AJ102" s="688">
        <f>IFERROR(H102/SUMIF(A:A,A102,H:H)*SUMIF(Summary!$A$110:$A$186,'Operations Support'!A102,Summary!$Q$110:$Q$186),0)</f>
        <v>0</v>
      </c>
      <c r="AK102" s="688">
        <f t="shared" ca="1" si="27"/>
        <v>0</v>
      </c>
      <c r="AM102" s="688">
        <f>IFERROR($H102/SUMIF($A:$A,$A102,$H:$H)*SUMIF(Summary!$A$230:$A$266,$A102,Summary!$P$230:$P$266),0)</f>
        <v>0</v>
      </c>
      <c r="AN102" s="688">
        <f>IFERROR($H102/SUMIF($A:$A,$A102,$H:$H)*(SUMIF(Summary!$A$230:$A$266,$A102,Summary!$L$230:$L$266)+SUMIF(Summary!$A$281:$A$317,$A102,Summary!$L$281:$L$317))-AM102,0)</f>
        <v>0</v>
      </c>
      <c r="AO102" s="688">
        <f>IFERROR($H102/SUMIF($A:$A,$A102,$H:$H)*SUMIF(Summary!$A$230:$A$266,$A102,Summary!$Q$230:$Q$266),0)</f>
        <v>0</v>
      </c>
      <c r="AP102" s="688">
        <f>IFERROR($H102/SUMIF($A:$A,$A102,$H:$H)*(SUMIF(Summary!$A$230:$A$266,$A102,Summary!$L$230:$L$266)+SUMIF(Summary!$A$281:$A$317,$A102,Summary!$L$281:$L$317))-AO102,0)</f>
        <v>0</v>
      </c>
      <c r="AQ102" s="306"/>
      <c r="AR102" s="688">
        <f t="shared" ca="1" si="28"/>
        <v>0</v>
      </c>
      <c r="AS102" s="688">
        <f t="shared" ca="1" si="29"/>
        <v>0</v>
      </c>
    </row>
    <row r="103" spans="1:45" x14ac:dyDescent="0.2">
      <c r="A103" s="423">
        <v>20</v>
      </c>
      <c r="B103" s="424">
        <v>5</v>
      </c>
      <c r="C103" s="425" t="s">
        <v>314</v>
      </c>
      <c r="D103" s="422">
        <f t="shared" si="15"/>
        <v>0</v>
      </c>
      <c r="E103" s="422">
        <f t="shared" si="16"/>
        <v>0</v>
      </c>
      <c r="F103" s="422">
        <f t="shared" si="17"/>
        <v>0</v>
      </c>
      <c r="G103" s="422">
        <f t="shared" si="18"/>
        <v>0</v>
      </c>
      <c r="H103" s="22">
        <f t="shared" si="19"/>
        <v>0</v>
      </c>
      <c r="I103" s="116">
        <v>0</v>
      </c>
      <c r="J103" s="116">
        <v>0</v>
      </c>
      <c r="K103" s="116">
        <v>0</v>
      </c>
      <c r="L103" s="116">
        <v>0</v>
      </c>
      <c r="M103" s="22">
        <f t="shared" si="20"/>
        <v>0</v>
      </c>
      <c r="N103" s="116">
        <v>0</v>
      </c>
      <c r="O103" s="116">
        <v>0</v>
      </c>
      <c r="P103" s="116">
        <v>0</v>
      </c>
      <c r="Q103" s="116">
        <v>0</v>
      </c>
      <c r="R103" s="22">
        <f t="shared" si="21"/>
        <v>0</v>
      </c>
      <c r="S103" s="116">
        <v>0</v>
      </c>
      <c r="T103" s="116">
        <v>0</v>
      </c>
      <c r="U103" s="116">
        <v>0</v>
      </c>
      <c r="V103" s="116">
        <v>0</v>
      </c>
      <c r="W103" s="22">
        <f t="shared" si="22"/>
        <v>0</v>
      </c>
      <c r="X103" s="22">
        <f t="shared" si="23"/>
        <v>0</v>
      </c>
      <c r="Y103" s="22">
        <f ca="1">OFFSET('Cost Study'!$B$7,'Operations Support'!$C103,'Operations Support'!$B103)*$H103</f>
        <v>0</v>
      </c>
      <c r="Z103" s="23">
        <f ca="1">Y103*'Cost Study'!$B$31</f>
        <v>0</v>
      </c>
      <c r="AA103" s="23">
        <f ca="1">IF(A103=10298,1.51,1)*IF($B103&lt;3,$D103*'Cost Study'!$B$32*OFFSET('Cost Study'!$B$7,'Operations Support'!$C103,'Operations Support'!$B103),0)</f>
        <v>0</v>
      </c>
      <c r="AB103" s="24">
        <f ca="1">AA103*'Cost Study'!$B$31</f>
        <v>0</v>
      </c>
      <c r="AC103" s="23">
        <f ca="1">Y103*'Cost Study'!$B$31</f>
        <v>0</v>
      </c>
      <c r="AD103" s="24">
        <f ca="1">AA103*'Cost Study'!$B$31</f>
        <v>0</v>
      </c>
      <c r="AE103" s="377">
        <f t="shared" ca="1" si="24"/>
        <v>0</v>
      </c>
      <c r="AF103" s="377">
        <f t="shared" ca="1" si="25"/>
        <v>0</v>
      </c>
      <c r="AH103" s="688">
        <f>IFERROR($H103/SUMIF($A:$A,$A103,$H:$H)*SUMIF(Summary!$A$110:$A$186,$A103,Summary!$P$110:$P$186),0)</f>
        <v>0</v>
      </c>
      <c r="AI103" s="689">
        <f t="shared" ca="1" si="26"/>
        <v>0</v>
      </c>
      <c r="AJ103" s="688">
        <f>IFERROR(H103/SUMIF(A:A,A103,H:H)*SUMIF(Summary!$A$110:$A$186,'Operations Support'!A103,Summary!$Q$110:$Q$186),0)</f>
        <v>0</v>
      </c>
      <c r="AK103" s="688">
        <f t="shared" ca="1" si="27"/>
        <v>0</v>
      </c>
      <c r="AM103" s="688">
        <f>IFERROR($H103/SUMIF($A:$A,$A103,$H:$H)*SUMIF(Summary!$A$230:$A$266,$A103,Summary!$P$230:$P$266),0)</f>
        <v>0</v>
      </c>
      <c r="AN103" s="688">
        <f>IFERROR($H103/SUMIF($A:$A,$A103,$H:$H)*(SUMIF(Summary!$A$230:$A$266,$A103,Summary!$L$230:$L$266)+SUMIF(Summary!$A$281:$A$317,$A103,Summary!$L$281:$L$317))-AM103,0)</f>
        <v>0</v>
      </c>
      <c r="AO103" s="688">
        <f>IFERROR($H103/SUMIF($A:$A,$A103,$H:$H)*SUMIF(Summary!$A$230:$A$266,$A103,Summary!$Q$230:$Q$266),0)</f>
        <v>0</v>
      </c>
      <c r="AP103" s="688">
        <f>IFERROR($H103/SUMIF($A:$A,$A103,$H:$H)*(SUMIF(Summary!$A$230:$A$266,$A103,Summary!$L$230:$L$266)+SUMIF(Summary!$A$281:$A$317,$A103,Summary!$L$281:$L$317))-AO103,0)</f>
        <v>0</v>
      </c>
      <c r="AQ103" s="306"/>
      <c r="AR103" s="688">
        <f t="shared" ca="1" si="28"/>
        <v>0</v>
      </c>
      <c r="AS103" s="688">
        <f t="shared" ca="1" si="29"/>
        <v>0</v>
      </c>
    </row>
    <row r="104" spans="1:45" x14ac:dyDescent="0.2">
      <c r="A104" s="423">
        <v>20</v>
      </c>
      <c r="B104" s="424">
        <v>5</v>
      </c>
      <c r="C104" s="425" t="s">
        <v>315</v>
      </c>
      <c r="D104" s="422">
        <f t="shared" si="15"/>
        <v>0</v>
      </c>
      <c r="E104" s="422">
        <f t="shared" si="16"/>
        <v>0</v>
      </c>
      <c r="F104" s="422">
        <f t="shared" si="17"/>
        <v>0</v>
      </c>
      <c r="G104" s="422">
        <f t="shared" si="18"/>
        <v>0</v>
      </c>
      <c r="H104" s="22">
        <f t="shared" si="19"/>
        <v>0</v>
      </c>
      <c r="I104" s="116">
        <v>0</v>
      </c>
      <c r="J104" s="116">
        <v>0</v>
      </c>
      <c r="K104" s="116">
        <v>0</v>
      </c>
      <c r="L104" s="116">
        <v>0</v>
      </c>
      <c r="M104" s="22">
        <f t="shared" si="20"/>
        <v>0</v>
      </c>
      <c r="N104" s="116">
        <v>0</v>
      </c>
      <c r="O104" s="116">
        <v>0</v>
      </c>
      <c r="P104" s="116">
        <v>0</v>
      </c>
      <c r="Q104" s="116">
        <v>0</v>
      </c>
      <c r="R104" s="22">
        <f t="shared" si="21"/>
        <v>0</v>
      </c>
      <c r="S104" s="116">
        <v>0</v>
      </c>
      <c r="T104" s="116">
        <v>0</v>
      </c>
      <c r="U104" s="116">
        <v>0</v>
      </c>
      <c r="V104" s="116">
        <v>0</v>
      </c>
      <c r="W104" s="22">
        <f t="shared" si="22"/>
        <v>0</v>
      </c>
      <c r="X104" s="22">
        <f t="shared" si="23"/>
        <v>0</v>
      </c>
      <c r="Y104" s="22">
        <f ca="1">OFFSET('Cost Study'!$B$7,'Operations Support'!$C104,'Operations Support'!$B104)*$H104</f>
        <v>0</v>
      </c>
      <c r="Z104" s="23">
        <f ca="1">Y104*'Cost Study'!$B$31</f>
        <v>0</v>
      </c>
      <c r="AA104" s="23">
        <f ca="1">IF(A104=10298,1.51,1)*IF($B104&lt;3,$D104*'Cost Study'!$B$32*OFFSET('Cost Study'!$B$7,'Operations Support'!$C104,'Operations Support'!$B104),0)</f>
        <v>0</v>
      </c>
      <c r="AB104" s="24">
        <f ca="1">AA104*'Cost Study'!$B$31</f>
        <v>0</v>
      </c>
      <c r="AC104" s="23">
        <f ca="1">Y104*'Cost Study'!$B$31</f>
        <v>0</v>
      </c>
      <c r="AD104" s="24">
        <f ca="1">AA104*'Cost Study'!$B$31</f>
        <v>0</v>
      </c>
      <c r="AE104" s="377">
        <f t="shared" ca="1" si="24"/>
        <v>0</v>
      </c>
      <c r="AF104" s="377">
        <f t="shared" ca="1" si="25"/>
        <v>0</v>
      </c>
      <c r="AH104" s="688">
        <f>IFERROR($H104/SUMIF($A:$A,$A104,$H:$H)*SUMIF(Summary!$A$110:$A$186,$A104,Summary!$P$110:$P$186),0)</f>
        <v>0</v>
      </c>
      <c r="AI104" s="689">
        <f t="shared" ca="1" si="26"/>
        <v>0</v>
      </c>
      <c r="AJ104" s="688">
        <f>IFERROR(H104/SUMIF(A:A,A104,H:H)*SUMIF(Summary!$A$110:$A$186,'Operations Support'!A104,Summary!$Q$110:$Q$186),0)</f>
        <v>0</v>
      </c>
      <c r="AK104" s="688">
        <f t="shared" ca="1" si="27"/>
        <v>0</v>
      </c>
      <c r="AM104" s="688">
        <f>IFERROR($H104/SUMIF($A:$A,$A104,$H:$H)*SUMIF(Summary!$A$230:$A$266,$A104,Summary!$P$230:$P$266),0)</f>
        <v>0</v>
      </c>
      <c r="AN104" s="688">
        <f>IFERROR($H104/SUMIF($A:$A,$A104,$H:$H)*(SUMIF(Summary!$A$230:$A$266,$A104,Summary!$L$230:$L$266)+SUMIF(Summary!$A$281:$A$317,$A104,Summary!$L$281:$L$317))-AM104,0)</f>
        <v>0</v>
      </c>
      <c r="AO104" s="688">
        <f>IFERROR($H104/SUMIF($A:$A,$A104,$H:$H)*SUMIF(Summary!$A$230:$A$266,$A104,Summary!$Q$230:$Q$266),0)</f>
        <v>0</v>
      </c>
      <c r="AP104" s="688">
        <f>IFERROR($H104/SUMIF($A:$A,$A104,$H:$H)*(SUMIF(Summary!$A$230:$A$266,$A104,Summary!$L$230:$L$266)+SUMIF(Summary!$A$281:$A$317,$A104,Summary!$L$281:$L$317))-AO104,0)</f>
        <v>0</v>
      </c>
      <c r="AQ104" s="306"/>
      <c r="AR104" s="688">
        <f t="shared" ca="1" si="28"/>
        <v>0</v>
      </c>
      <c r="AS104" s="688">
        <f t="shared" ca="1" si="29"/>
        <v>0</v>
      </c>
    </row>
    <row r="105" spans="1:45" x14ac:dyDescent="0.2">
      <c r="A105" s="423">
        <v>20</v>
      </c>
      <c r="B105" s="424">
        <v>5</v>
      </c>
      <c r="C105" s="425" t="s">
        <v>316</v>
      </c>
      <c r="D105" s="422">
        <f t="shared" si="15"/>
        <v>0</v>
      </c>
      <c r="E105" s="422">
        <f t="shared" si="16"/>
        <v>0</v>
      </c>
      <c r="F105" s="422">
        <f t="shared" si="17"/>
        <v>0</v>
      </c>
      <c r="G105" s="422">
        <f t="shared" si="18"/>
        <v>0</v>
      </c>
      <c r="H105" s="22">
        <f t="shared" si="19"/>
        <v>0</v>
      </c>
      <c r="I105" s="116">
        <v>0</v>
      </c>
      <c r="J105" s="116">
        <v>0</v>
      </c>
      <c r="K105" s="116">
        <v>0</v>
      </c>
      <c r="L105" s="116">
        <v>0</v>
      </c>
      <c r="M105" s="22">
        <f t="shared" si="20"/>
        <v>0</v>
      </c>
      <c r="N105" s="116">
        <v>0</v>
      </c>
      <c r="O105" s="116">
        <v>0</v>
      </c>
      <c r="P105" s="116">
        <v>0</v>
      </c>
      <c r="Q105" s="116">
        <v>0</v>
      </c>
      <c r="R105" s="22">
        <f t="shared" si="21"/>
        <v>0</v>
      </c>
      <c r="S105" s="116">
        <v>0</v>
      </c>
      <c r="T105" s="116">
        <v>0</v>
      </c>
      <c r="U105" s="116">
        <v>0</v>
      </c>
      <c r="V105" s="116">
        <v>0</v>
      </c>
      <c r="W105" s="22">
        <f t="shared" si="22"/>
        <v>0</v>
      </c>
      <c r="X105" s="22">
        <f t="shared" si="23"/>
        <v>0</v>
      </c>
      <c r="Y105" s="22">
        <f ca="1">OFFSET('Cost Study'!$B$7,'Operations Support'!$C105,'Operations Support'!$B105)*$H105</f>
        <v>0</v>
      </c>
      <c r="Z105" s="23">
        <f ca="1">Y105*'Cost Study'!$B$31</f>
        <v>0</v>
      </c>
      <c r="AA105" s="23">
        <f ca="1">IF(A105=10298,1.51,1)*IF($B105&lt;3,$D105*'Cost Study'!$B$32*OFFSET('Cost Study'!$B$7,'Operations Support'!$C105,'Operations Support'!$B105),0)</f>
        <v>0</v>
      </c>
      <c r="AB105" s="24">
        <f ca="1">AA105*'Cost Study'!$B$31</f>
        <v>0</v>
      </c>
      <c r="AC105" s="23">
        <f ca="1">Y105*'Cost Study'!$B$31</f>
        <v>0</v>
      </c>
      <c r="AD105" s="24">
        <f ca="1">AA105*'Cost Study'!$B$31</f>
        <v>0</v>
      </c>
      <c r="AE105" s="377">
        <f t="shared" ca="1" si="24"/>
        <v>0</v>
      </c>
      <c r="AF105" s="377">
        <f t="shared" ca="1" si="25"/>
        <v>0</v>
      </c>
      <c r="AH105" s="688">
        <f>IFERROR($H105/SUMIF($A:$A,$A105,$H:$H)*SUMIF(Summary!$A$110:$A$186,$A105,Summary!$P$110:$P$186),0)</f>
        <v>0</v>
      </c>
      <c r="AI105" s="689">
        <f t="shared" ca="1" si="26"/>
        <v>0</v>
      </c>
      <c r="AJ105" s="688">
        <f>IFERROR(H105/SUMIF(A:A,A105,H:H)*SUMIF(Summary!$A$110:$A$186,'Operations Support'!A105,Summary!$Q$110:$Q$186),0)</f>
        <v>0</v>
      </c>
      <c r="AK105" s="688">
        <f t="shared" ca="1" si="27"/>
        <v>0</v>
      </c>
      <c r="AM105" s="688">
        <f>IFERROR($H105/SUMIF($A:$A,$A105,$H:$H)*SUMIF(Summary!$A$230:$A$266,$A105,Summary!$P$230:$P$266),0)</f>
        <v>0</v>
      </c>
      <c r="AN105" s="688">
        <f>IFERROR($H105/SUMIF($A:$A,$A105,$H:$H)*(SUMIF(Summary!$A$230:$A$266,$A105,Summary!$L$230:$L$266)+SUMIF(Summary!$A$281:$A$317,$A105,Summary!$L$281:$L$317))-AM105,0)</f>
        <v>0</v>
      </c>
      <c r="AO105" s="688">
        <f>IFERROR($H105/SUMIF($A:$A,$A105,$H:$H)*SUMIF(Summary!$A$230:$A$266,$A105,Summary!$Q$230:$Q$266),0)</f>
        <v>0</v>
      </c>
      <c r="AP105" s="688">
        <f>IFERROR($H105/SUMIF($A:$A,$A105,$H:$H)*(SUMIF(Summary!$A$230:$A$266,$A105,Summary!$L$230:$L$266)+SUMIF(Summary!$A$281:$A$317,$A105,Summary!$L$281:$L$317))-AO105,0)</f>
        <v>0</v>
      </c>
      <c r="AQ105" s="306"/>
      <c r="AR105" s="688">
        <f t="shared" ca="1" si="28"/>
        <v>0</v>
      </c>
      <c r="AS105" s="688">
        <f t="shared" ca="1" si="29"/>
        <v>0</v>
      </c>
    </row>
    <row r="106" spans="1:45" x14ac:dyDescent="0.2">
      <c r="A106" s="423">
        <v>20</v>
      </c>
      <c r="B106" s="424">
        <v>5</v>
      </c>
      <c r="C106" s="425" t="s">
        <v>317</v>
      </c>
      <c r="D106" s="422">
        <f t="shared" si="15"/>
        <v>0</v>
      </c>
      <c r="E106" s="422">
        <f t="shared" si="16"/>
        <v>0</v>
      </c>
      <c r="F106" s="422">
        <f t="shared" si="17"/>
        <v>0</v>
      </c>
      <c r="G106" s="422">
        <f t="shared" si="18"/>
        <v>0</v>
      </c>
      <c r="H106" s="22">
        <f t="shared" si="19"/>
        <v>0</v>
      </c>
      <c r="I106" s="116">
        <v>0</v>
      </c>
      <c r="J106" s="116">
        <v>0</v>
      </c>
      <c r="K106" s="116">
        <v>0</v>
      </c>
      <c r="L106" s="116">
        <v>0</v>
      </c>
      <c r="M106" s="22">
        <f t="shared" si="20"/>
        <v>0</v>
      </c>
      <c r="N106" s="116">
        <v>0</v>
      </c>
      <c r="O106" s="116">
        <v>0</v>
      </c>
      <c r="P106" s="116">
        <v>0</v>
      </c>
      <c r="Q106" s="116">
        <v>0</v>
      </c>
      <c r="R106" s="22">
        <f t="shared" si="21"/>
        <v>0</v>
      </c>
      <c r="S106" s="116">
        <v>0</v>
      </c>
      <c r="T106" s="116">
        <v>0</v>
      </c>
      <c r="U106" s="116">
        <v>0</v>
      </c>
      <c r="V106" s="116">
        <v>0</v>
      </c>
      <c r="W106" s="22">
        <f t="shared" si="22"/>
        <v>0</v>
      </c>
      <c r="X106" s="22">
        <f t="shared" si="23"/>
        <v>0</v>
      </c>
      <c r="Y106" s="22">
        <f ca="1">OFFSET('Cost Study'!$B$7,'Operations Support'!$C106,'Operations Support'!$B106)*$H106</f>
        <v>0</v>
      </c>
      <c r="Z106" s="23">
        <f ca="1">Y106*'Cost Study'!$B$31</f>
        <v>0</v>
      </c>
      <c r="AA106" s="23">
        <f ca="1">IF(A106=10298,1.51,1)*IF($B106&lt;3,$D106*'Cost Study'!$B$32*OFFSET('Cost Study'!$B$7,'Operations Support'!$C106,'Operations Support'!$B106),0)</f>
        <v>0</v>
      </c>
      <c r="AB106" s="24">
        <f ca="1">AA106*'Cost Study'!$B$31</f>
        <v>0</v>
      </c>
      <c r="AC106" s="23">
        <f ca="1">Y106*'Cost Study'!$B$31</f>
        <v>0</v>
      </c>
      <c r="AD106" s="24">
        <f ca="1">AA106*'Cost Study'!$B$31</f>
        <v>0</v>
      </c>
      <c r="AE106" s="377">
        <f t="shared" ca="1" si="24"/>
        <v>0</v>
      </c>
      <c r="AF106" s="377">
        <f t="shared" ca="1" si="25"/>
        <v>0</v>
      </c>
      <c r="AH106" s="688">
        <f>IFERROR($H106/SUMIF($A:$A,$A106,$H:$H)*SUMIF(Summary!$A$110:$A$186,$A106,Summary!$P$110:$P$186),0)</f>
        <v>0</v>
      </c>
      <c r="AI106" s="689">
        <f t="shared" ca="1" si="26"/>
        <v>0</v>
      </c>
      <c r="AJ106" s="688">
        <f>IFERROR(H106/SUMIF(A:A,A106,H:H)*SUMIF(Summary!$A$110:$A$186,'Operations Support'!A106,Summary!$Q$110:$Q$186),0)</f>
        <v>0</v>
      </c>
      <c r="AK106" s="688">
        <f t="shared" ca="1" si="27"/>
        <v>0</v>
      </c>
      <c r="AM106" s="688">
        <f>IFERROR($H106/SUMIF($A:$A,$A106,$H:$H)*SUMIF(Summary!$A$230:$A$266,$A106,Summary!$P$230:$P$266),0)</f>
        <v>0</v>
      </c>
      <c r="AN106" s="688">
        <f>IFERROR($H106/SUMIF($A:$A,$A106,$H:$H)*(SUMIF(Summary!$A$230:$A$266,$A106,Summary!$L$230:$L$266)+SUMIF(Summary!$A$281:$A$317,$A106,Summary!$L$281:$L$317))-AM106,0)</f>
        <v>0</v>
      </c>
      <c r="AO106" s="688">
        <f>IFERROR($H106/SUMIF($A:$A,$A106,$H:$H)*SUMIF(Summary!$A$230:$A$266,$A106,Summary!$Q$230:$Q$266),0)</f>
        <v>0</v>
      </c>
      <c r="AP106" s="688">
        <f>IFERROR($H106/SUMIF($A:$A,$A106,$H:$H)*(SUMIF(Summary!$A$230:$A$266,$A106,Summary!$L$230:$L$266)+SUMIF(Summary!$A$281:$A$317,$A106,Summary!$L$281:$L$317))-AO106,0)</f>
        <v>0</v>
      </c>
      <c r="AQ106" s="306"/>
      <c r="AR106" s="688">
        <f t="shared" ca="1" si="28"/>
        <v>0</v>
      </c>
      <c r="AS106" s="688">
        <f t="shared" ca="1" si="29"/>
        <v>0</v>
      </c>
    </row>
    <row r="107" spans="1:45" x14ac:dyDescent="0.2">
      <c r="A107" s="423">
        <v>20</v>
      </c>
      <c r="B107" s="424">
        <v>5</v>
      </c>
      <c r="C107" s="425" t="s">
        <v>318</v>
      </c>
      <c r="D107" s="422">
        <f t="shared" si="15"/>
        <v>0</v>
      </c>
      <c r="E107" s="422">
        <f t="shared" si="16"/>
        <v>0</v>
      </c>
      <c r="F107" s="422">
        <f t="shared" si="17"/>
        <v>0</v>
      </c>
      <c r="G107" s="422">
        <f t="shared" si="18"/>
        <v>0</v>
      </c>
      <c r="H107" s="22">
        <f t="shared" si="19"/>
        <v>0</v>
      </c>
      <c r="I107" s="116">
        <v>0</v>
      </c>
      <c r="J107" s="116">
        <v>0</v>
      </c>
      <c r="K107" s="116">
        <v>0</v>
      </c>
      <c r="L107" s="116">
        <v>0</v>
      </c>
      <c r="M107" s="22">
        <f t="shared" si="20"/>
        <v>0</v>
      </c>
      <c r="N107" s="116">
        <v>0</v>
      </c>
      <c r="O107" s="116">
        <v>0</v>
      </c>
      <c r="P107" s="116">
        <v>0</v>
      </c>
      <c r="Q107" s="116">
        <v>0</v>
      </c>
      <c r="R107" s="22">
        <f t="shared" si="21"/>
        <v>0</v>
      </c>
      <c r="S107" s="116">
        <v>0</v>
      </c>
      <c r="T107" s="116">
        <v>0</v>
      </c>
      <c r="U107" s="116">
        <v>0</v>
      </c>
      <c r="V107" s="116">
        <v>0</v>
      </c>
      <c r="W107" s="22">
        <f t="shared" si="22"/>
        <v>0</v>
      </c>
      <c r="X107" s="22">
        <f t="shared" si="23"/>
        <v>0</v>
      </c>
      <c r="Y107" s="22">
        <f ca="1">OFFSET('Cost Study'!$B$7,'Operations Support'!$C107,'Operations Support'!$B107)*$H107</f>
        <v>0</v>
      </c>
      <c r="Z107" s="23">
        <f ca="1">Y107*'Cost Study'!$B$31</f>
        <v>0</v>
      </c>
      <c r="AA107" s="23">
        <f ca="1">IF(A107=10298,1.51,1)*IF($B107&lt;3,$D107*'Cost Study'!$B$32*OFFSET('Cost Study'!$B$7,'Operations Support'!$C107,'Operations Support'!$B107),0)</f>
        <v>0</v>
      </c>
      <c r="AB107" s="24">
        <f ca="1">AA107*'Cost Study'!$B$31</f>
        <v>0</v>
      </c>
      <c r="AC107" s="23">
        <f ca="1">Y107*'Cost Study'!$B$31</f>
        <v>0</v>
      </c>
      <c r="AD107" s="24">
        <f ca="1">AA107*'Cost Study'!$B$31</f>
        <v>0</v>
      </c>
      <c r="AE107" s="377">
        <f t="shared" ca="1" si="24"/>
        <v>0</v>
      </c>
      <c r="AF107" s="377">
        <f t="shared" ca="1" si="25"/>
        <v>0</v>
      </c>
      <c r="AH107" s="688">
        <f>IFERROR($H107/SUMIF($A:$A,$A107,$H:$H)*SUMIF(Summary!$A$110:$A$186,$A107,Summary!$P$110:$P$186),0)</f>
        <v>0</v>
      </c>
      <c r="AI107" s="689">
        <f t="shared" ca="1" si="26"/>
        <v>0</v>
      </c>
      <c r="AJ107" s="688">
        <f>IFERROR(H107/SUMIF(A:A,A107,H:H)*SUMIF(Summary!$A$110:$A$186,'Operations Support'!A107,Summary!$Q$110:$Q$186),0)</f>
        <v>0</v>
      </c>
      <c r="AK107" s="688">
        <f t="shared" ca="1" si="27"/>
        <v>0</v>
      </c>
      <c r="AM107" s="688">
        <f>IFERROR($H107/SUMIF($A:$A,$A107,$H:$H)*SUMIF(Summary!$A$230:$A$266,$A107,Summary!$P$230:$P$266),0)</f>
        <v>0</v>
      </c>
      <c r="AN107" s="688">
        <f>IFERROR($H107/SUMIF($A:$A,$A107,$H:$H)*(SUMIF(Summary!$A$230:$A$266,$A107,Summary!$L$230:$L$266)+SUMIF(Summary!$A$281:$A$317,$A107,Summary!$L$281:$L$317))-AM107,0)</f>
        <v>0</v>
      </c>
      <c r="AO107" s="688">
        <f>IFERROR($H107/SUMIF($A:$A,$A107,$H:$H)*SUMIF(Summary!$A$230:$A$266,$A107,Summary!$Q$230:$Q$266),0)</f>
        <v>0</v>
      </c>
      <c r="AP107" s="688">
        <f>IFERROR($H107/SUMIF($A:$A,$A107,$H:$H)*(SUMIF(Summary!$A$230:$A$266,$A107,Summary!$L$230:$L$266)+SUMIF(Summary!$A$281:$A$317,$A107,Summary!$L$281:$L$317))-AO107,0)</f>
        <v>0</v>
      </c>
      <c r="AQ107" s="306"/>
      <c r="AR107" s="688">
        <f t="shared" ca="1" si="28"/>
        <v>0</v>
      </c>
      <c r="AS107" s="688">
        <f t="shared" ca="1" si="29"/>
        <v>0</v>
      </c>
    </row>
    <row r="108" spans="1:45" x14ac:dyDescent="0.2">
      <c r="A108" s="423">
        <v>20</v>
      </c>
      <c r="B108" s="424">
        <v>5</v>
      </c>
      <c r="C108" s="425" t="s">
        <v>319</v>
      </c>
      <c r="D108" s="422">
        <f t="shared" si="15"/>
        <v>0</v>
      </c>
      <c r="E108" s="422">
        <f t="shared" si="16"/>
        <v>0</v>
      </c>
      <c r="F108" s="422">
        <f t="shared" si="17"/>
        <v>0</v>
      </c>
      <c r="G108" s="422">
        <f t="shared" si="18"/>
        <v>0</v>
      </c>
      <c r="H108" s="22">
        <f t="shared" si="19"/>
        <v>0</v>
      </c>
      <c r="I108" s="116">
        <v>0</v>
      </c>
      <c r="J108" s="116">
        <v>0</v>
      </c>
      <c r="K108" s="116">
        <v>0</v>
      </c>
      <c r="L108" s="116">
        <v>0</v>
      </c>
      <c r="M108" s="22">
        <f t="shared" si="20"/>
        <v>0</v>
      </c>
      <c r="N108" s="116">
        <v>0</v>
      </c>
      <c r="O108" s="116">
        <v>0</v>
      </c>
      <c r="P108" s="116">
        <v>0</v>
      </c>
      <c r="Q108" s="116">
        <v>0</v>
      </c>
      <c r="R108" s="22">
        <f t="shared" si="21"/>
        <v>0</v>
      </c>
      <c r="S108" s="116">
        <v>0</v>
      </c>
      <c r="T108" s="116">
        <v>0</v>
      </c>
      <c r="U108" s="116">
        <v>0</v>
      </c>
      <c r="V108" s="116">
        <v>0</v>
      </c>
      <c r="W108" s="22">
        <f t="shared" si="22"/>
        <v>0</v>
      </c>
      <c r="X108" s="22">
        <f t="shared" si="23"/>
        <v>0</v>
      </c>
      <c r="Y108" s="22">
        <f ca="1">OFFSET('Cost Study'!$B$7,'Operations Support'!$C108,'Operations Support'!$B108)*$H108</f>
        <v>0</v>
      </c>
      <c r="Z108" s="23">
        <f ca="1">Y108*'Cost Study'!$B$31</f>
        <v>0</v>
      </c>
      <c r="AA108" s="23">
        <f ca="1">IF(A108=10298,1.51,1)*IF($B108&lt;3,$D108*'Cost Study'!$B$32*OFFSET('Cost Study'!$B$7,'Operations Support'!$C108,'Operations Support'!$B108),0)</f>
        <v>0</v>
      </c>
      <c r="AB108" s="24">
        <f ca="1">AA108*'Cost Study'!$B$31</f>
        <v>0</v>
      </c>
      <c r="AC108" s="23">
        <f ca="1">Y108*'Cost Study'!$B$31</f>
        <v>0</v>
      </c>
      <c r="AD108" s="24">
        <f ca="1">AA108*'Cost Study'!$B$31</f>
        <v>0</v>
      </c>
      <c r="AE108" s="377">
        <f t="shared" ca="1" si="24"/>
        <v>0</v>
      </c>
      <c r="AF108" s="377">
        <f t="shared" ca="1" si="25"/>
        <v>0</v>
      </c>
      <c r="AH108" s="688">
        <f>IFERROR($H108/SUMIF($A:$A,$A108,$H:$H)*SUMIF(Summary!$A$110:$A$186,$A108,Summary!$P$110:$P$186),0)</f>
        <v>0</v>
      </c>
      <c r="AI108" s="689">
        <f t="shared" ca="1" si="26"/>
        <v>0</v>
      </c>
      <c r="AJ108" s="688">
        <f>IFERROR(H108/SUMIF(A:A,A108,H:H)*SUMIF(Summary!$A$110:$A$186,'Operations Support'!A108,Summary!$Q$110:$Q$186),0)</f>
        <v>0</v>
      </c>
      <c r="AK108" s="688">
        <f t="shared" ca="1" si="27"/>
        <v>0</v>
      </c>
      <c r="AM108" s="688">
        <f>IFERROR($H108/SUMIF($A:$A,$A108,$H:$H)*SUMIF(Summary!$A$230:$A$266,$A108,Summary!$P$230:$P$266),0)</f>
        <v>0</v>
      </c>
      <c r="AN108" s="688">
        <f>IFERROR($H108/SUMIF($A:$A,$A108,$H:$H)*(SUMIF(Summary!$A$230:$A$266,$A108,Summary!$L$230:$L$266)+SUMIF(Summary!$A$281:$A$317,$A108,Summary!$L$281:$L$317))-AM108,0)</f>
        <v>0</v>
      </c>
      <c r="AO108" s="688">
        <f>IFERROR($H108/SUMIF($A:$A,$A108,$H:$H)*SUMIF(Summary!$A$230:$A$266,$A108,Summary!$Q$230:$Q$266),0)</f>
        <v>0</v>
      </c>
      <c r="AP108" s="688">
        <f>IFERROR($H108/SUMIF($A:$A,$A108,$H:$H)*(SUMIF(Summary!$A$230:$A$266,$A108,Summary!$L$230:$L$266)+SUMIF(Summary!$A$281:$A$317,$A108,Summary!$L$281:$L$317))-AO108,0)</f>
        <v>0</v>
      </c>
      <c r="AQ108" s="306"/>
      <c r="AR108" s="688">
        <f t="shared" ca="1" si="28"/>
        <v>0</v>
      </c>
      <c r="AS108" s="688">
        <f t="shared" ca="1" si="29"/>
        <v>0</v>
      </c>
    </row>
    <row r="109" spans="1:45" x14ac:dyDescent="0.2">
      <c r="A109" s="423">
        <v>20</v>
      </c>
      <c r="B109" s="424">
        <v>5</v>
      </c>
      <c r="C109" s="425" t="s">
        <v>320</v>
      </c>
      <c r="D109" s="422">
        <f t="shared" si="15"/>
        <v>0</v>
      </c>
      <c r="E109" s="422">
        <f t="shared" si="16"/>
        <v>0</v>
      </c>
      <c r="F109" s="422">
        <f t="shared" si="17"/>
        <v>0</v>
      </c>
      <c r="G109" s="422">
        <f t="shared" si="18"/>
        <v>0</v>
      </c>
      <c r="H109" s="22">
        <f t="shared" si="19"/>
        <v>0</v>
      </c>
      <c r="I109" s="116">
        <v>0</v>
      </c>
      <c r="J109" s="116">
        <v>0</v>
      </c>
      <c r="K109" s="116">
        <v>0</v>
      </c>
      <c r="L109" s="116">
        <v>0</v>
      </c>
      <c r="M109" s="22">
        <f t="shared" si="20"/>
        <v>0</v>
      </c>
      <c r="N109" s="116">
        <v>0</v>
      </c>
      <c r="O109" s="116">
        <v>0</v>
      </c>
      <c r="P109" s="116">
        <v>0</v>
      </c>
      <c r="Q109" s="116">
        <v>0</v>
      </c>
      <c r="R109" s="22">
        <f t="shared" si="21"/>
        <v>0</v>
      </c>
      <c r="S109" s="116">
        <v>0</v>
      </c>
      <c r="T109" s="116">
        <v>0</v>
      </c>
      <c r="U109" s="116">
        <v>0</v>
      </c>
      <c r="V109" s="116">
        <v>0</v>
      </c>
      <c r="W109" s="22">
        <f t="shared" si="22"/>
        <v>0</v>
      </c>
      <c r="X109" s="22">
        <f t="shared" si="23"/>
        <v>0</v>
      </c>
      <c r="Y109" s="22">
        <f ca="1">OFFSET('Cost Study'!$B$7,'Operations Support'!$C109,'Operations Support'!$B109)*$H109</f>
        <v>0</v>
      </c>
      <c r="Z109" s="23">
        <f ca="1">Y109*'Cost Study'!$B$31</f>
        <v>0</v>
      </c>
      <c r="AA109" s="23">
        <f ca="1">IF(A109=10298,1.51,1)*IF($B109&lt;3,$D109*'Cost Study'!$B$32*OFFSET('Cost Study'!$B$7,'Operations Support'!$C109,'Operations Support'!$B109),0)</f>
        <v>0</v>
      </c>
      <c r="AB109" s="24">
        <f ca="1">AA109*'Cost Study'!$B$31</f>
        <v>0</v>
      </c>
      <c r="AC109" s="23">
        <f ca="1">Y109*'Cost Study'!$B$31</f>
        <v>0</v>
      </c>
      <c r="AD109" s="24">
        <f ca="1">AA109*'Cost Study'!$B$31</f>
        <v>0</v>
      </c>
      <c r="AE109" s="377">
        <f t="shared" ca="1" si="24"/>
        <v>0</v>
      </c>
      <c r="AF109" s="377">
        <f t="shared" ca="1" si="25"/>
        <v>0</v>
      </c>
      <c r="AH109" s="688">
        <f>IFERROR($H109/SUMIF($A:$A,$A109,$H:$H)*SUMIF(Summary!$A$110:$A$186,$A109,Summary!$P$110:$P$186),0)</f>
        <v>0</v>
      </c>
      <c r="AI109" s="689">
        <f t="shared" ca="1" si="26"/>
        <v>0</v>
      </c>
      <c r="AJ109" s="688">
        <f>IFERROR(H109/SUMIF(A:A,A109,H:H)*SUMIF(Summary!$A$110:$A$186,'Operations Support'!A109,Summary!$Q$110:$Q$186),0)</f>
        <v>0</v>
      </c>
      <c r="AK109" s="688">
        <f t="shared" ca="1" si="27"/>
        <v>0</v>
      </c>
      <c r="AM109" s="688">
        <f>IFERROR($H109/SUMIF($A:$A,$A109,$H:$H)*SUMIF(Summary!$A$230:$A$266,$A109,Summary!$P$230:$P$266),0)</f>
        <v>0</v>
      </c>
      <c r="AN109" s="688">
        <f>IFERROR($H109/SUMIF($A:$A,$A109,$H:$H)*(SUMIF(Summary!$A$230:$A$266,$A109,Summary!$L$230:$L$266)+SUMIF(Summary!$A$281:$A$317,$A109,Summary!$L$281:$L$317))-AM109,0)</f>
        <v>0</v>
      </c>
      <c r="AO109" s="688">
        <f>IFERROR($H109/SUMIF($A:$A,$A109,$H:$H)*SUMIF(Summary!$A$230:$A$266,$A109,Summary!$Q$230:$Q$266),0)</f>
        <v>0</v>
      </c>
      <c r="AP109" s="688">
        <f>IFERROR($H109/SUMIF($A:$A,$A109,$H:$H)*(SUMIF(Summary!$A$230:$A$266,$A109,Summary!$L$230:$L$266)+SUMIF(Summary!$A$281:$A$317,$A109,Summary!$L$281:$L$317))-AO109,0)</f>
        <v>0</v>
      </c>
      <c r="AQ109" s="306"/>
      <c r="AR109" s="688">
        <f t="shared" ca="1" si="28"/>
        <v>0</v>
      </c>
      <c r="AS109" s="688">
        <f t="shared" ca="1" si="29"/>
        <v>0</v>
      </c>
    </row>
    <row r="110" spans="1:45" x14ac:dyDescent="0.2">
      <c r="A110" s="423">
        <v>3541</v>
      </c>
      <c r="B110" s="424">
        <v>1</v>
      </c>
      <c r="C110" s="425" t="s">
        <v>300</v>
      </c>
      <c r="D110" s="422">
        <f t="shared" si="15"/>
        <v>31046</v>
      </c>
      <c r="E110" s="422">
        <f t="shared" si="16"/>
        <v>0</v>
      </c>
      <c r="F110" s="422">
        <f t="shared" si="17"/>
        <v>50251</v>
      </c>
      <c r="G110" s="422">
        <f t="shared" si="18"/>
        <v>0</v>
      </c>
      <c r="H110" s="22">
        <f t="shared" si="19"/>
        <v>81297</v>
      </c>
      <c r="I110" s="116">
        <v>12329</v>
      </c>
      <c r="J110" s="116">
        <v>0</v>
      </c>
      <c r="K110" s="116">
        <v>22709</v>
      </c>
      <c r="L110" s="116">
        <v>0</v>
      </c>
      <c r="M110" s="22">
        <f t="shared" si="20"/>
        <v>35038</v>
      </c>
      <c r="N110" s="116">
        <v>15136</v>
      </c>
      <c r="O110" s="116">
        <v>0</v>
      </c>
      <c r="P110" s="116">
        <v>25976</v>
      </c>
      <c r="Q110" s="116">
        <v>0</v>
      </c>
      <c r="R110" s="22">
        <f t="shared" si="21"/>
        <v>41112</v>
      </c>
      <c r="S110" s="116">
        <v>3581</v>
      </c>
      <c r="T110" s="116">
        <v>0</v>
      </c>
      <c r="U110" s="116">
        <v>1566</v>
      </c>
      <c r="V110" s="116">
        <v>0</v>
      </c>
      <c r="W110" s="22">
        <f t="shared" si="22"/>
        <v>5147</v>
      </c>
      <c r="X110" s="22">
        <f t="shared" si="23"/>
        <v>2709.9</v>
      </c>
      <c r="Y110" s="22">
        <f ca="1">OFFSET('Cost Study'!$B$7,'Operations Support'!$C110,'Operations Support'!$B110)*$H110</f>
        <v>81297</v>
      </c>
      <c r="Z110" s="23">
        <f ca="1">Y110*'Cost Study'!$B$31</f>
        <v>4540594.3468397995</v>
      </c>
      <c r="AA110" s="23">
        <f ca="1">IF(A110=10298,1.51,1)*IF($B110&lt;3,$D110*'Cost Study'!$B$32*OFFSET('Cost Study'!$B$7,'Operations Support'!$C110,'Operations Support'!$B110),0)</f>
        <v>3104.6000000000004</v>
      </c>
      <c r="AB110" s="24">
        <f ca="1">AA110*'Cost Study'!$B$31</f>
        <v>173397.90163473247</v>
      </c>
      <c r="AC110" s="23">
        <f ca="1">Y110*'Cost Study'!$B$31</f>
        <v>4540594.3468397995</v>
      </c>
      <c r="AD110" s="24">
        <f ca="1">AA110*'Cost Study'!$B$31</f>
        <v>173397.90163473247</v>
      </c>
      <c r="AE110" s="377">
        <f t="shared" ca="1" si="24"/>
        <v>4713992.2484745318</v>
      </c>
      <c r="AF110" s="377">
        <f t="shared" ca="1" si="25"/>
        <v>4713992.2484745318</v>
      </c>
      <c r="AH110" s="688">
        <f>IFERROR($H110/SUMIF($A:$A,$A110,$H:$H)*SUMIF(Summary!$A$110:$A$186,$A110,Summary!$P$110:$P$186),0)</f>
        <v>1950141.5153592967</v>
      </c>
      <c r="AI110" s="689">
        <f t="shared" ref="AI110:AI173" ca="1" si="30">Z110+AB110-AH110</f>
        <v>2763850.7331152353</v>
      </c>
      <c r="AJ110" s="688">
        <f>IFERROR(H110/SUMIF(A:A,A110,H:H)*SUMIF(Summary!$A$110:$A$186,'Operations Support'!A110,Summary!$Q$110:$Q$186),0)</f>
        <v>1964094.9307002383</v>
      </c>
      <c r="AK110" s="688">
        <f t="shared" ref="AK110:AK173" ca="1" si="31">AC110+AD110-AJ110</f>
        <v>2749897.3177742935</v>
      </c>
      <c r="AM110" s="688">
        <f>IFERROR($H110/SUMIF($A:$A,$A110,$H:$H)*SUMIF(Summary!$A$230:$A$266,$A110,Summary!$P$230:$P$266),0)</f>
        <v>368969.4990858176</v>
      </c>
      <c r="AN110" s="688">
        <f>IFERROR($H110/SUMIF($A:$A,$A110,$H:$H)*(SUMIF(Summary!$A$230:$A$266,$A110,Summary!$L$230:$L$266)+SUMIF(Summary!$A$281:$A$317,$A110,Summary!$L$281:$L$317))-AM110,0)</f>
        <v>1107687.7379088113</v>
      </c>
      <c r="AO110" s="688">
        <f>IFERROR($H110/SUMIF($A:$A,$A110,$H:$H)*SUMIF(Summary!$A$230:$A$266,$A110,Summary!$Q$230:$Q$266),0)</f>
        <v>371609.50476147491</v>
      </c>
      <c r="AP110" s="688">
        <f>IFERROR($H110/SUMIF($A:$A,$A110,$H:$H)*(SUMIF(Summary!$A$230:$A$266,$A110,Summary!$L$230:$L$266)+SUMIF(Summary!$A$281:$A$317,$A110,Summary!$L$281:$L$317))-AO110,0)</f>
        <v>1105047.7322331541</v>
      </c>
      <c r="AQ110" s="306"/>
      <c r="AR110" s="688">
        <f t="shared" ref="AR110:AR173" ca="1" si="32">AI110+AN110</f>
        <v>3871538.4710240467</v>
      </c>
      <c r="AS110" s="688">
        <f t="shared" ref="AS110:AS173" ca="1" si="33">AK110+AP110</f>
        <v>3854945.0500074476</v>
      </c>
    </row>
    <row r="111" spans="1:45" x14ac:dyDescent="0.2">
      <c r="A111" s="423">
        <v>3541</v>
      </c>
      <c r="B111" s="424">
        <v>1</v>
      </c>
      <c r="C111" s="425" t="s">
        <v>301</v>
      </c>
      <c r="D111" s="422">
        <f t="shared" si="15"/>
        <v>14006</v>
      </c>
      <c r="E111" s="422">
        <f t="shared" si="16"/>
        <v>0</v>
      </c>
      <c r="F111" s="422">
        <f t="shared" si="17"/>
        <v>10684</v>
      </c>
      <c r="G111" s="422">
        <f t="shared" si="18"/>
        <v>0</v>
      </c>
      <c r="H111" s="22">
        <f t="shared" si="19"/>
        <v>24690</v>
      </c>
      <c r="I111" s="116">
        <v>5604</v>
      </c>
      <c r="J111" s="116">
        <v>0</v>
      </c>
      <c r="K111" s="116">
        <v>4426</v>
      </c>
      <c r="L111" s="116">
        <v>0</v>
      </c>
      <c r="M111" s="22">
        <f t="shared" si="20"/>
        <v>10030</v>
      </c>
      <c r="N111" s="116">
        <v>6943</v>
      </c>
      <c r="O111" s="116">
        <v>0</v>
      </c>
      <c r="P111" s="116">
        <v>5622</v>
      </c>
      <c r="Q111" s="116">
        <v>0</v>
      </c>
      <c r="R111" s="22">
        <f t="shared" si="21"/>
        <v>12565</v>
      </c>
      <c r="S111" s="116">
        <v>1459</v>
      </c>
      <c r="T111" s="116">
        <v>0</v>
      </c>
      <c r="U111" s="116">
        <v>636</v>
      </c>
      <c r="V111" s="116">
        <v>0</v>
      </c>
      <c r="W111" s="22">
        <f t="shared" si="22"/>
        <v>2095</v>
      </c>
      <c r="X111" s="22">
        <f t="shared" si="23"/>
        <v>823</v>
      </c>
      <c r="Y111" s="22">
        <f ca="1">OFFSET('Cost Study'!$B$7,'Operations Support'!$C111,'Operations Support'!$B111)*$H111</f>
        <v>37281.9</v>
      </c>
      <c r="Z111" s="23">
        <f ca="1">Y111*'Cost Study'!$B$31</f>
        <v>2082266.0661456971</v>
      </c>
      <c r="AA111" s="23">
        <f ca="1">IF(A111=10298,1.51,1)*IF($B111&lt;3,$D111*'Cost Study'!$B$32*OFFSET('Cost Study'!$B$7,'Operations Support'!$C111,'Operations Support'!$B111),0)</f>
        <v>2114.9060000000004</v>
      </c>
      <c r="AB111" s="24">
        <f ca="1">AA111*'Cost Study'!$B$31</f>
        <v>118121.58170286205</v>
      </c>
      <c r="AC111" s="23">
        <f ca="1">Y111*'Cost Study'!$B$31</f>
        <v>2082266.0661456971</v>
      </c>
      <c r="AD111" s="24">
        <f ca="1">AA111*'Cost Study'!$B$31</f>
        <v>118121.58170286205</v>
      </c>
      <c r="AE111" s="377">
        <f t="shared" ca="1" si="24"/>
        <v>2200387.6478485591</v>
      </c>
      <c r="AF111" s="377">
        <f t="shared" ca="1" si="25"/>
        <v>2200387.6478485591</v>
      </c>
      <c r="AH111" s="688">
        <f>IFERROR($H111/SUMIF($A:$A,$A111,$H:$H)*SUMIF(Summary!$A$110:$A$186,$A111,Summary!$P$110:$P$186),0)</f>
        <v>592260.40338783758</v>
      </c>
      <c r="AI111" s="689">
        <f t="shared" ca="1" si="30"/>
        <v>1608127.2444607215</v>
      </c>
      <c r="AJ111" s="688">
        <f>IFERROR(H111/SUMIF(A:A,A111,H:H)*SUMIF(Summary!$A$110:$A$186,'Operations Support'!A111,Summary!$Q$110:$Q$186),0)</f>
        <v>596498.07297918596</v>
      </c>
      <c r="AK111" s="688">
        <f t="shared" ca="1" si="31"/>
        <v>1603889.5748693731</v>
      </c>
      <c r="AM111" s="688">
        <f>IFERROR($H111/SUMIF($A:$A,$A111,$H:$H)*SUMIF(Summary!$A$230:$A$266,$A111,Summary!$P$230:$P$266),0)</f>
        <v>112056.49571852389</v>
      </c>
      <c r="AN111" s="688">
        <f>IFERROR($H111/SUMIF($A:$A,$A111,$H:$H)*(SUMIF(Summary!$A$230:$A$266,$A111,Summary!$L$230:$L$266)+SUMIF(Summary!$A$281:$A$317,$A111,Summary!$L$281:$L$317))-AM111,0)</f>
        <v>336406.14351044386</v>
      </c>
      <c r="AO111" s="688">
        <f>IFERROR($H111/SUMIF($A:$A,$A111,$H:$H)*SUMIF(Summary!$A$230:$A$266,$A111,Summary!$Q$230:$Q$266),0)</f>
        <v>112858.26872530124</v>
      </c>
      <c r="AP111" s="688">
        <f>IFERROR($H111/SUMIF($A:$A,$A111,$H:$H)*(SUMIF(Summary!$A$230:$A$266,$A111,Summary!$L$230:$L$266)+SUMIF(Summary!$A$281:$A$317,$A111,Summary!$L$281:$L$317))-AO111,0)</f>
        <v>335604.37050366646</v>
      </c>
      <c r="AQ111" s="306"/>
      <c r="AR111" s="688">
        <f t="shared" ca="1" si="32"/>
        <v>1944533.3879711654</v>
      </c>
      <c r="AS111" s="688">
        <f t="shared" ca="1" si="33"/>
        <v>1939493.9453730397</v>
      </c>
    </row>
    <row r="112" spans="1:45" x14ac:dyDescent="0.2">
      <c r="A112" s="423">
        <v>3541</v>
      </c>
      <c r="B112" s="424">
        <v>1</v>
      </c>
      <c r="C112" s="425" t="s">
        <v>302</v>
      </c>
      <c r="D112" s="422">
        <f t="shared" si="15"/>
        <v>5303</v>
      </c>
      <c r="E112" s="422">
        <f t="shared" si="16"/>
        <v>0</v>
      </c>
      <c r="F112" s="422">
        <f t="shared" si="17"/>
        <v>2928</v>
      </c>
      <c r="G112" s="422">
        <f t="shared" si="18"/>
        <v>0</v>
      </c>
      <c r="H112" s="22">
        <f t="shared" si="19"/>
        <v>8231</v>
      </c>
      <c r="I112" s="116">
        <v>1766</v>
      </c>
      <c r="J112" s="116">
        <v>0</v>
      </c>
      <c r="K112" s="116">
        <v>1388</v>
      </c>
      <c r="L112" s="116">
        <v>0</v>
      </c>
      <c r="M112" s="22">
        <f t="shared" si="20"/>
        <v>3154</v>
      </c>
      <c r="N112" s="116">
        <v>2787</v>
      </c>
      <c r="O112" s="116">
        <v>0</v>
      </c>
      <c r="P112" s="116">
        <v>1394</v>
      </c>
      <c r="Q112" s="116">
        <v>0</v>
      </c>
      <c r="R112" s="22">
        <f t="shared" si="21"/>
        <v>4181</v>
      </c>
      <c r="S112" s="116">
        <v>750</v>
      </c>
      <c r="T112" s="116">
        <v>0</v>
      </c>
      <c r="U112" s="116">
        <v>146</v>
      </c>
      <c r="V112" s="116">
        <v>0</v>
      </c>
      <c r="W112" s="22">
        <f t="shared" si="22"/>
        <v>896</v>
      </c>
      <c r="X112" s="22">
        <f t="shared" si="23"/>
        <v>274.36666666666667</v>
      </c>
      <c r="Y112" s="22">
        <f ca="1">OFFSET('Cost Study'!$B$7,'Operations Support'!$C112,'Operations Support'!$B112)*$H112</f>
        <v>11934.949999999999</v>
      </c>
      <c r="Z112" s="23">
        <f ca="1">Y112*'Cost Study'!$B$31</f>
        <v>666589.99101831147</v>
      </c>
      <c r="AA112" s="23">
        <f ca="1">IF(A112=10298,1.51,1)*IF($B112&lt;3,$D112*'Cost Study'!$B$32*OFFSET('Cost Study'!$B$7,'Operations Support'!$C112,'Operations Support'!$B112),0)</f>
        <v>768.93500000000006</v>
      </c>
      <c r="AB112" s="24">
        <f ca="1">AA112*'Cost Study'!$B$31</f>
        <v>42946.503734298458</v>
      </c>
      <c r="AC112" s="23">
        <f ca="1">Y112*'Cost Study'!$B$31</f>
        <v>666589.99101831147</v>
      </c>
      <c r="AD112" s="24">
        <f ca="1">AA112*'Cost Study'!$B$31</f>
        <v>42946.503734298458</v>
      </c>
      <c r="AE112" s="377">
        <f t="shared" ca="1" si="24"/>
        <v>709536.49475260987</v>
      </c>
      <c r="AF112" s="377">
        <f t="shared" ca="1" si="25"/>
        <v>709536.49475260987</v>
      </c>
      <c r="AH112" s="688">
        <f>IFERROR($H112/SUMIF($A:$A,$A112,$H:$H)*SUMIF(Summary!$A$110:$A$186,$A112,Summary!$P$110:$P$186),0)</f>
        <v>197444.12232828239</v>
      </c>
      <c r="AI112" s="689">
        <f t="shared" ca="1" si="30"/>
        <v>512092.37242432748</v>
      </c>
      <c r="AJ112" s="688">
        <f>IFERROR(H112/SUMIF(A:A,A112,H:H)*SUMIF(Summary!$A$110:$A$186,'Operations Support'!A112,Summary!$Q$110:$Q$186),0)</f>
        <v>198856.85049379023</v>
      </c>
      <c r="AK112" s="688">
        <f t="shared" ca="1" si="31"/>
        <v>510679.64425881964</v>
      </c>
      <c r="AM112" s="688">
        <f>IFERROR($H112/SUMIF($A:$A,$A112,$H:$H)*SUMIF(Summary!$A$230:$A$266,$A112,Summary!$P$230:$P$266),0)</f>
        <v>37356.703777204137</v>
      </c>
      <c r="AN112" s="688">
        <f>IFERROR($H112/SUMIF($A:$A,$A112,$H:$H)*(SUMIF(Summary!$A$230:$A$266,$A112,Summary!$L$230:$L$266)+SUMIF(Summary!$A$281:$A$317,$A112,Summary!$L$281:$L$317))-AM112,0)</f>
        <v>112149.00636834603</v>
      </c>
      <c r="AO112" s="688">
        <f>IFERROR($H112/SUMIF($A:$A,$A112,$H:$H)*SUMIF(Summary!$A$230:$A$266,$A112,Summary!$Q$230:$Q$266),0)</f>
        <v>37623.99391972275</v>
      </c>
      <c r="AP112" s="688">
        <f>IFERROR($H112/SUMIF($A:$A,$A112,$H:$H)*(SUMIF(Summary!$A$230:$A$266,$A112,Summary!$L$230:$L$266)+SUMIF(Summary!$A$281:$A$317,$A112,Summary!$L$281:$L$317))-AO112,0)</f>
        <v>111881.71622582742</v>
      </c>
      <c r="AQ112" s="306"/>
      <c r="AR112" s="688">
        <f t="shared" ca="1" si="32"/>
        <v>624241.37879267347</v>
      </c>
      <c r="AS112" s="688">
        <f t="shared" ca="1" si="33"/>
        <v>622561.3604846471</v>
      </c>
    </row>
    <row r="113" spans="1:45" x14ac:dyDescent="0.2">
      <c r="A113" s="423">
        <v>3541</v>
      </c>
      <c r="B113" s="424">
        <v>1</v>
      </c>
      <c r="C113" s="425" t="s">
        <v>303</v>
      </c>
      <c r="D113" s="422">
        <f t="shared" si="15"/>
        <v>1065</v>
      </c>
      <c r="E113" s="422">
        <f t="shared" si="16"/>
        <v>0</v>
      </c>
      <c r="F113" s="422">
        <f t="shared" si="17"/>
        <v>498</v>
      </c>
      <c r="G113" s="422">
        <f t="shared" si="18"/>
        <v>0</v>
      </c>
      <c r="H113" s="22">
        <f t="shared" si="19"/>
        <v>1563</v>
      </c>
      <c r="I113" s="116">
        <v>435</v>
      </c>
      <c r="J113" s="116">
        <v>0</v>
      </c>
      <c r="K113" s="116">
        <v>162</v>
      </c>
      <c r="L113" s="116">
        <v>0</v>
      </c>
      <c r="M113" s="22">
        <f t="shared" si="20"/>
        <v>597</v>
      </c>
      <c r="N113" s="116">
        <v>390</v>
      </c>
      <c r="O113" s="116">
        <v>0</v>
      </c>
      <c r="P113" s="116">
        <v>336</v>
      </c>
      <c r="Q113" s="116">
        <v>0</v>
      </c>
      <c r="R113" s="22">
        <f t="shared" si="21"/>
        <v>726</v>
      </c>
      <c r="S113" s="116">
        <v>240</v>
      </c>
      <c r="T113" s="116">
        <v>0</v>
      </c>
      <c r="U113" s="116">
        <v>0</v>
      </c>
      <c r="V113" s="116">
        <v>0</v>
      </c>
      <c r="W113" s="22">
        <f t="shared" si="22"/>
        <v>240</v>
      </c>
      <c r="X113" s="22">
        <f t="shared" si="23"/>
        <v>52.1</v>
      </c>
      <c r="Y113" s="22">
        <f ca="1">OFFSET('Cost Study'!$B$7,'Operations Support'!$C113,'Operations Support'!$B113)*$H113</f>
        <v>2281.98</v>
      </c>
      <c r="Z113" s="23">
        <f ca="1">Y113*'Cost Study'!$B$31</f>
        <v>127452.98704259058</v>
      </c>
      <c r="AA113" s="23">
        <f ca="1">IF(A113=10298,1.51,1)*IF($B113&lt;3,$D113*'Cost Study'!$B$32*OFFSET('Cost Study'!$B$7,'Operations Support'!$C113,'Operations Support'!$B113),0)</f>
        <v>155.49</v>
      </c>
      <c r="AB113" s="24">
        <f ca="1">AA113*'Cost Study'!$B$31</f>
        <v>8684.4165835162494</v>
      </c>
      <c r="AC113" s="23">
        <f ca="1">Y113*'Cost Study'!$B$31</f>
        <v>127452.98704259058</v>
      </c>
      <c r="AD113" s="24">
        <f ca="1">AA113*'Cost Study'!$B$31</f>
        <v>8684.4165835162494</v>
      </c>
      <c r="AE113" s="377">
        <f t="shared" ca="1" si="24"/>
        <v>136137.40362610682</v>
      </c>
      <c r="AF113" s="377">
        <f t="shared" ca="1" si="25"/>
        <v>136137.40362610682</v>
      </c>
      <c r="AH113" s="688">
        <f>IFERROR($H113/SUMIF($A:$A,$A113,$H:$H)*SUMIF(Summary!$A$110:$A$186,$A113,Summary!$P$110:$P$186),0)</f>
        <v>37493.034041927509</v>
      </c>
      <c r="AI113" s="689">
        <f t="shared" ca="1" si="30"/>
        <v>98644.369584179309</v>
      </c>
      <c r="AJ113" s="688">
        <f>IFERROR(H113/SUMIF(A:A,A113,H:H)*SUMIF(Summary!$A$110:$A$186,'Operations Support'!A113,Summary!$Q$110:$Q$186),0)</f>
        <v>37761.299638172044</v>
      </c>
      <c r="AK113" s="688">
        <f t="shared" ca="1" si="31"/>
        <v>98376.103987934781</v>
      </c>
      <c r="AM113" s="688">
        <f>IFERROR($H113/SUMIF($A:$A,$A113,$H:$H)*SUMIF(Summary!$A$230:$A$266,$A113,Summary!$P$230:$P$266),0)</f>
        <v>7093.7344191191914</v>
      </c>
      <c r="AN113" s="688">
        <f>IFERROR($H113/SUMIF($A:$A,$A113,$H:$H)*(SUMIF(Summary!$A$230:$A$266,$A113,Summary!$L$230:$L$266)+SUMIF(Summary!$A$281:$A$317,$A113,Summary!$L$281:$L$317))-AM113,0)</f>
        <v>21296.184783589459</v>
      </c>
      <c r="AO113" s="688">
        <f>IFERROR($H113/SUMIF($A:$A,$A113,$H:$H)*SUMIF(Summary!$A$230:$A$266,$A113,Summary!$Q$230:$Q$266),0)</f>
        <v>7144.4906447001158</v>
      </c>
      <c r="AP113" s="688">
        <f>IFERROR($H113/SUMIF($A:$A,$A113,$H:$H)*(SUMIF(Summary!$A$230:$A$266,$A113,Summary!$L$230:$L$266)+SUMIF(Summary!$A$281:$A$317,$A113,Summary!$L$281:$L$317))-AO113,0)</f>
        <v>21245.428558008534</v>
      </c>
      <c r="AQ113" s="306"/>
      <c r="AR113" s="688">
        <f t="shared" ca="1" si="32"/>
        <v>119940.55436776877</v>
      </c>
      <c r="AS113" s="688">
        <f t="shared" ca="1" si="33"/>
        <v>119621.53254594331</v>
      </c>
    </row>
    <row r="114" spans="1:45" s="15" customFormat="1" x14ac:dyDescent="0.2">
      <c r="A114" s="423">
        <v>3541</v>
      </c>
      <c r="B114" s="424">
        <v>1</v>
      </c>
      <c r="C114" s="425" t="s">
        <v>304</v>
      </c>
      <c r="D114" s="422">
        <f t="shared" si="15"/>
        <v>1706</v>
      </c>
      <c r="E114" s="422">
        <f t="shared" si="16"/>
        <v>0</v>
      </c>
      <c r="F114" s="422">
        <f t="shared" si="17"/>
        <v>1019</v>
      </c>
      <c r="G114" s="422">
        <f t="shared" si="18"/>
        <v>0</v>
      </c>
      <c r="H114" s="22">
        <f t="shared" si="19"/>
        <v>2725</v>
      </c>
      <c r="I114" s="116">
        <v>842</v>
      </c>
      <c r="J114" s="116">
        <v>0</v>
      </c>
      <c r="K114" s="116">
        <v>247</v>
      </c>
      <c r="L114" s="116">
        <v>0</v>
      </c>
      <c r="M114" s="22">
        <f t="shared" si="20"/>
        <v>1089</v>
      </c>
      <c r="N114" s="116">
        <v>780</v>
      </c>
      <c r="O114" s="116">
        <v>0</v>
      </c>
      <c r="P114" s="116">
        <v>760</v>
      </c>
      <c r="Q114" s="116">
        <v>0</v>
      </c>
      <c r="R114" s="22">
        <f t="shared" si="21"/>
        <v>1540</v>
      </c>
      <c r="S114" s="116">
        <v>84</v>
      </c>
      <c r="T114" s="116">
        <v>0</v>
      </c>
      <c r="U114" s="116">
        <v>12</v>
      </c>
      <c r="V114" s="116">
        <v>0</v>
      </c>
      <c r="W114" s="22">
        <f t="shared" si="22"/>
        <v>96</v>
      </c>
      <c r="X114" s="22">
        <f t="shared" si="23"/>
        <v>90.833333333333329</v>
      </c>
      <c r="Y114" s="22">
        <f ca="1">OFFSET('Cost Study'!$B$7,'Operations Support'!$C114,'Operations Support'!$B114)*$H114</f>
        <v>5095.75</v>
      </c>
      <c r="Z114" s="23">
        <f ca="1">Y114*'Cost Study'!$B$31</f>
        <v>284607.47189821163</v>
      </c>
      <c r="AA114" s="23">
        <f ca="1">IF(A114=10298,1.51,1)*IF($B114&lt;3,$D114*'Cost Study'!$B$32*OFFSET('Cost Study'!$B$7,'Operations Support'!$C114,'Operations Support'!$B114),0)</f>
        <v>319.02200000000005</v>
      </c>
      <c r="AB114" s="24">
        <f ca="1">AA114*'Cost Study'!$B$31</f>
        <v>17817.994387462353</v>
      </c>
      <c r="AC114" s="23">
        <f ca="1">Y114*'Cost Study'!$B$31</f>
        <v>284607.47189821163</v>
      </c>
      <c r="AD114" s="24">
        <f ca="1">AA114*'Cost Study'!$B$31</f>
        <v>17817.994387462353</v>
      </c>
      <c r="AE114" s="377">
        <f t="shared" ca="1" si="24"/>
        <v>302425.46628567396</v>
      </c>
      <c r="AF114" s="377">
        <f t="shared" ca="1" si="25"/>
        <v>302425.46628567396</v>
      </c>
      <c r="AH114" s="688">
        <f>IFERROR($H114/SUMIF($A:$A,$A114,$H:$H)*SUMIF(Summary!$A$110:$A$186,$A114,Summary!$P$110:$P$186),0)</f>
        <v>65366.933950257495</v>
      </c>
      <c r="AI114" s="689">
        <f t="shared" ca="1" si="30"/>
        <v>237058.53233541647</v>
      </c>
      <c r="AJ114" s="688">
        <f>IFERROR(H114/SUMIF(A:A,A114,H:H)*SUMIF(Summary!$A$110:$A$186,'Operations Support'!A114,Summary!$Q$110:$Q$186),0)</f>
        <v>65834.639484337065</v>
      </c>
      <c r="AK114" s="688">
        <f t="shared" ca="1" si="31"/>
        <v>236590.82680133689</v>
      </c>
      <c r="AL114" s="1"/>
      <c r="AM114" s="688">
        <f>IFERROR($H114/SUMIF($A:$A,$A114,$H:$H)*SUMIF(Summary!$A$230:$A$266,$A114,Summary!$P$230:$P$266),0)</f>
        <v>12367.515222072807</v>
      </c>
      <c r="AN114" s="688">
        <f>IFERROR($H114/SUMIF($A:$A,$A114,$H:$H)*(SUMIF(Summary!$A$230:$A$266,$A114,Summary!$L$230:$L$266)+SUMIF(Summary!$A$281:$A$317,$A114,Summary!$L$281:$L$317))-AM114,0)</f>
        <v>37128.665089751303</v>
      </c>
      <c r="AO114" s="688">
        <f>IFERROR($H114/SUMIF($A:$A,$A114,$H:$H)*SUMIF(Summary!$A$230:$A$266,$A114,Summary!$Q$230:$Q$266),0)</f>
        <v>12456.005762512998</v>
      </c>
      <c r="AP114" s="688">
        <f>IFERROR($H114/SUMIF($A:$A,$A114,$H:$H)*(SUMIF(Summary!$A$230:$A$266,$A114,Summary!$L$230:$L$266)+SUMIF(Summary!$A$281:$A$317,$A114,Summary!$L$281:$L$317))-AO114,0)</f>
        <v>37040.174549311108</v>
      </c>
      <c r="AQ114" s="306"/>
      <c r="AR114" s="688">
        <f t="shared" ca="1" si="32"/>
        <v>274187.19742516777</v>
      </c>
      <c r="AS114" s="688">
        <f t="shared" ca="1" si="33"/>
        <v>273631.001350648</v>
      </c>
    </row>
    <row r="115" spans="1:45" s="15" customFormat="1" x14ac:dyDescent="0.2">
      <c r="A115" s="423">
        <v>3541</v>
      </c>
      <c r="B115" s="424">
        <v>1</v>
      </c>
      <c r="C115" s="425" t="s">
        <v>305</v>
      </c>
      <c r="D115" s="422">
        <f t="shared" si="15"/>
        <v>1465</v>
      </c>
      <c r="E115" s="422">
        <f t="shared" si="16"/>
        <v>0</v>
      </c>
      <c r="F115" s="422">
        <f t="shared" si="17"/>
        <v>1139</v>
      </c>
      <c r="G115" s="422">
        <f t="shared" si="18"/>
        <v>0</v>
      </c>
      <c r="H115" s="22">
        <f t="shared" si="19"/>
        <v>2604</v>
      </c>
      <c r="I115" s="116">
        <v>686</v>
      </c>
      <c r="J115" s="116">
        <v>0</v>
      </c>
      <c r="K115" s="116">
        <v>450</v>
      </c>
      <c r="L115" s="116">
        <v>0</v>
      </c>
      <c r="M115" s="22">
        <f t="shared" si="20"/>
        <v>1136</v>
      </c>
      <c r="N115" s="116">
        <v>530</v>
      </c>
      <c r="O115" s="116">
        <v>0</v>
      </c>
      <c r="P115" s="116">
        <v>689</v>
      </c>
      <c r="Q115" s="116">
        <v>0</v>
      </c>
      <c r="R115" s="22">
        <f t="shared" si="21"/>
        <v>1219</v>
      </c>
      <c r="S115" s="116">
        <v>249</v>
      </c>
      <c r="T115" s="116">
        <v>0</v>
      </c>
      <c r="U115" s="116">
        <v>0</v>
      </c>
      <c r="V115" s="116">
        <v>0</v>
      </c>
      <c r="W115" s="22">
        <f t="shared" si="22"/>
        <v>249</v>
      </c>
      <c r="X115" s="22">
        <f t="shared" si="23"/>
        <v>86.8</v>
      </c>
      <c r="Y115" s="22">
        <f ca="1">OFFSET('Cost Study'!$B$7,'Operations Support'!$C115,'Operations Support'!$B115)*$H115</f>
        <v>5103.84</v>
      </c>
      <c r="Z115" s="23">
        <f ca="1">Y115*'Cost Study'!$B$31</f>
        <v>285059.31401127775</v>
      </c>
      <c r="AA115" s="23">
        <f ca="1">IF(A115=10298,1.51,1)*IF($B115&lt;3,$D115*'Cost Study'!$B$32*OFFSET('Cost Study'!$B$7,'Operations Support'!$C115,'Operations Support'!$B115),0)</f>
        <v>287.14</v>
      </c>
      <c r="AB115" s="24">
        <f ca="1">AA115*'Cost Study'!$B$31</f>
        <v>16037.323157700532</v>
      </c>
      <c r="AC115" s="23">
        <f ca="1">Y115*'Cost Study'!$B$31</f>
        <v>285059.31401127775</v>
      </c>
      <c r="AD115" s="24">
        <f ca="1">AA115*'Cost Study'!$B$31</f>
        <v>16037.323157700532</v>
      </c>
      <c r="AE115" s="377">
        <f t="shared" ca="1" si="24"/>
        <v>301096.63716897828</v>
      </c>
      <c r="AF115" s="377">
        <f t="shared" ca="1" si="25"/>
        <v>301096.63716897828</v>
      </c>
      <c r="AH115" s="688">
        <f>IFERROR($H115/SUMIF($A:$A,$A115,$H:$H)*SUMIF(Summary!$A$110:$A$186,$A115,Summary!$P$110:$P$186),0)</f>
        <v>62464.402204209364</v>
      </c>
      <c r="AI115" s="689">
        <f t="shared" ca="1" si="30"/>
        <v>238632.23496476893</v>
      </c>
      <c r="AJ115" s="688">
        <f>IFERROR(H115/SUMIF(A:A,A115,H:H)*SUMIF(Summary!$A$110:$A$186,'Operations Support'!A115,Summary!$Q$110:$Q$186),0)</f>
        <v>62911.33989622521</v>
      </c>
      <c r="AK115" s="688">
        <f t="shared" ca="1" si="31"/>
        <v>238185.29727275309</v>
      </c>
      <c r="AL115" s="1"/>
      <c r="AM115" s="688">
        <f>IFERROR($H115/SUMIF($A:$A,$A115,$H:$H)*SUMIF(Summary!$A$230:$A$266,$A115,Summary!$P$230:$P$266),0)</f>
        <v>11818.352160835811</v>
      </c>
      <c r="AN115" s="688">
        <f>IFERROR($H115/SUMIF($A:$A,$A115,$H:$H)*(SUMIF(Summary!$A$230:$A$266,$A115,Summary!$L$230:$L$266)+SUMIF(Summary!$A$281:$A$317,$A115,Summary!$L$281:$L$317))-AM115,0)</f>
        <v>35480.016107784351</v>
      </c>
      <c r="AO115" s="688">
        <f>IFERROR($H115/SUMIF($A:$A,$A115,$H:$H)*SUMIF(Summary!$A$230:$A$266,$A115,Summary!$Q$230:$Q$266),0)</f>
        <v>11902.913396544529</v>
      </c>
      <c r="AP115" s="688">
        <f>IFERROR($H115/SUMIF($A:$A,$A115,$H:$H)*(SUMIF(Summary!$A$230:$A$266,$A115,Summary!$L$230:$L$266)+SUMIF(Summary!$A$281:$A$317,$A115,Summary!$L$281:$L$317))-AO115,0)</f>
        <v>35395.454872075636</v>
      </c>
      <c r="AQ115" s="306"/>
      <c r="AR115" s="688">
        <f t="shared" ca="1" si="32"/>
        <v>274112.25107255328</v>
      </c>
      <c r="AS115" s="688">
        <f t="shared" ca="1" si="33"/>
        <v>273580.75214482873</v>
      </c>
    </row>
    <row r="116" spans="1:45" x14ac:dyDescent="0.2">
      <c r="A116" s="423">
        <v>3541</v>
      </c>
      <c r="B116" s="424">
        <v>1</v>
      </c>
      <c r="C116" s="425" t="s">
        <v>306</v>
      </c>
      <c r="D116" s="422">
        <f t="shared" si="15"/>
        <v>117</v>
      </c>
      <c r="E116" s="422">
        <f t="shared" si="16"/>
        <v>0</v>
      </c>
      <c r="F116" s="422">
        <f t="shared" si="17"/>
        <v>369</v>
      </c>
      <c r="G116" s="422">
        <f t="shared" si="18"/>
        <v>0</v>
      </c>
      <c r="H116" s="22">
        <f t="shared" si="19"/>
        <v>486</v>
      </c>
      <c r="I116" s="116">
        <v>36</v>
      </c>
      <c r="J116" s="116">
        <v>0</v>
      </c>
      <c r="K116" s="116">
        <v>201</v>
      </c>
      <c r="L116" s="116">
        <v>0</v>
      </c>
      <c r="M116" s="22">
        <f t="shared" si="20"/>
        <v>237</v>
      </c>
      <c r="N116" s="116">
        <v>81</v>
      </c>
      <c r="O116" s="116">
        <v>0</v>
      </c>
      <c r="P116" s="116">
        <v>168</v>
      </c>
      <c r="Q116" s="116">
        <v>0</v>
      </c>
      <c r="R116" s="22">
        <f t="shared" si="21"/>
        <v>249</v>
      </c>
      <c r="S116" s="116">
        <v>0</v>
      </c>
      <c r="T116" s="116">
        <v>0</v>
      </c>
      <c r="U116" s="116">
        <v>0</v>
      </c>
      <c r="V116" s="116">
        <v>0</v>
      </c>
      <c r="W116" s="22">
        <f t="shared" si="22"/>
        <v>0</v>
      </c>
      <c r="X116" s="22">
        <f t="shared" si="23"/>
        <v>16.2</v>
      </c>
      <c r="Y116" s="22">
        <f ca="1">OFFSET('Cost Study'!$B$7,'Operations Support'!$C116,'Operations Support'!$B116)*$H116</f>
        <v>539.46</v>
      </c>
      <c r="Z116" s="23">
        <f ca="1">Y116*'Cost Study'!$B$31</f>
        <v>30129.882115529461</v>
      </c>
      <c r="AA116" s="23">
        <f ca="1">IF(A116=10298,1.51,1)*IF($B116&lt;3,$D116*'Cost Study'!$B$32*OFFSET('Cost Study'!$B$7,'Operations Support'!$C116,'Operations Support'!$B116),0)</f>
        <v>12.987000000000002</v>
      </c>
      <c r="AB116" s="24">
        <f ca="1">AA116*'Cost Study'!$B$31</f>
        <v>725.34901389237598</v>
      </c>
      <c r="AC116" s="23">
        <f ca="1">Y116*'Cost Study'!$B$31</f>
        <v>30129.882115529461</v>
      </c>
      <c r="AD116" s="24">
        <f ca="1">AA116*'Cost Study'!$B$31</f>
        <v>725.34901389237598</v>
      </c>
      <c r="AE116" s="377">
        <f t="shared" ca="1" si="24"/>
        <v>30855.231129421838</v>
      </c>
      <c r="AF116" s="377">
        <f t="shared" ca="1" si="25"/>
        <v>30855.231129421838</v>
      </c>
      <c r="AH116" s="688">
        <f>IFERROR($H116/SUMIF($A:$A,$A116,$H:$H)*SUMIF(Summary!$A$110:$A$186,$A116,Summary!$P$110:$P$186),0)</f>
        <v>11658.102715532163</v>
      </c>
      <c r="AI116" s="689">
        <f t="shared" ca="1" si="30"/>
        <v>19197.128413889674</v>
      </c>
      <c r="AJ116" s="688">
        <f>IFERROR(H116/SUMIF(A:A,A116,H:H)*SUMIF(Summary!$A$110:$A$186,'Operations Support'!A116,Summary!$Q$110:$Q$186),0)</f>
        <v>11741.517353903782</v>
      </c>
      <c r="AK116" s="688">
        <f t="shared" ca="1" si="31"/>
        <v>19113.713775518056</v>
      </c>
      <c r="AM116" s="688">
        <f>IFERROR($H116/SUMIF($A:$A,$A116,$H:$H)*SUMIF(Summary!$A$230:$A$266,$A116,Summary!$P$230:$P$266),0)</f>
        <v>2205.7293203403242</v>
      </c>
      <c r="AN116" s="688">
        <f>IFERROR($H116/SUMIF($A:$A,$A116,$H:$H)*(SUMIF(Summary!$A$230:$A$266,$A116,Summary!$L$230:$L$266)+SUMIF(Summary!$A$281:$A$317,$A116,Summary!$L$281:$L$317))-AM116,0)</f>
        <v>6621.8463242639009</v>
      </c>
      <c r="AO116" s="688">
        <f>IFERROR($H116/SUMIF($A:$A,$A116,$H:$H)*SUMIF(Summary!$A$230:$A$266,$A116,Summary!$Q$230:$Q$266),0)</f>
        <v>2221.5114864518591</v>
      </c>
      <c r="AP116" s="688">
        <f>IFERROR($H116/SUMIF($A:$A,$A116,$H:$H)*(SUMIF(Summary!$A$230:$A$266,$A116,Summary!$L$230:$L$266)+SUMIF(Summary!$A$281:$A$317,$A116,Summary!$L$281:$L$317))-AO116,0)</f>
        <v>6606.064158152366</v>
      </c>
      <c r="AQ116" s="306"/>
      <c r="AR116" s="688">
        <f t="shared" ca="1" si="32"/>
        <v>25818.974738153574</v>
      </c>
      <c r="AS116" s="688">
        <f t="shared" ca="1" si="33"/>
        <v>25719.777933670422</v>
      </c>
    </row>
    <row r="117" spans="1:45" x14ac:dyDescent="0.2">
      <c r="A117" s="423">
        <v>3541</v>
      </c>
      <c r="B117" s="424">
        <v>1</v>
      </c>
      <c r="C117" s="425" t="s">
        <v>307</v>
      </c>
      <c r="D117" s="422">
        <f t="shared" si="15"/>
        <v>0</v>
      </c>
      <c r="E117" s="422">
        <f t="shared" si="16"/>
        <v>0</v>
      </c>
      <c r="F117" s="422">
        <f t="shared" si="17"/>
        <v>0</v>
      </c>
      <c r="G117" s="422">
        <f t="shared" si="18"/>
        <v>0</v>
      </c>
      <c r="H117" s="22">
        <f t="shared" si="19"/>
        <v>0</v>
      </c>
      <c r="I117" s="116">
        <v>0</v>
      </c>
      <c r="J117" s="116">
        <v>0</v>
      </c>
      <c r="K117" s="116">
        <v>0</v>
      </c>
      <c r="L117" s="116">
        <v>0</v>
      </c>
      <c r="M117" s="22">
        <f t="shared" si="20"/>
        <v>0</v>
      </c>
      <c r="N117" s="116">
        <v>0</v>
      </c>
      <c r="O117" s="116">
        <v>0</v>
      </c>
      <c r="P117" s="116">
        <v>0</v>
      </c>
      <c r="Q117" s="116">
        <v>0</v>
      </c>
      <c r="R117" s="22">
        <f t="shared" si="21"/>
        <v>0</v>
      </c>
      <c r="S117" s="116">
        <v>0</v>
      </c>
      <c r="T117" s="116">
        <v>0</v>
      </c>
      <c r="U117" s="116">
        <v>0</v>
      </c>
      <c r="V117" s="116">
        <v>0</v>
      </c>
      <c r="W117" s="22">
        <f t="shared" si="22"/>
        <v>0</v>
      </c>
      <c r="X117" s="22">
        <f t="shared" si="23"/>
        <v>0</v>
      </c>
      <c r="Y117" s="22">
        <f ca="1">OFFSET('Cost Study'!$B$7,'Operations Support'!$C117,'Operations Support'!$B117)*$H117</f>
        <v>0</v>
      </c>
      <c r="Z117" s="23">
        <f ca="1">Y117*'Cost Study'!$B$31</f>
        <v>0</v>
      </c>
      <c r="AA117" s="23">
        <f ca="1">IF(A117=10298,1.51,1)*IF($B117&lt;3,$D117*'Cost Study'!$B$32*OFFSET('Cost Study'!$B$7,'Operations Support'!$C117,'Operations Support'!$B117),0)</f>
        <v>0</v>
      </c>
      <c r="AB117" s="24">
        <f ca="1">AA117*'Cost Study'!$B$31</f>
        <v>0</v>
      </c>
      <c r="AC117" s="23">
        <f ca="1">Y117*'Cost Study'!$B$31</f>
        <v>0</v>
      </c>
      <c r="AD117" s="24">
        <f ca="1">AA117*'Cost Study'!$B$31</f>
        <v>0</v>
      </c>
      <c r="AE117" s="377">
        <f t="shared" ca="1" si="24"/>
        <v>0</v>
      </c>
      <c r="AF117" s="377">
        <f t="shared" ca="1" si="25"/>
        <v>0</v>
      </c>
      <c r="AH117" s="688">
        <f>IFERROR($H117/SUMIF($A:$A,$A117,$H:$H)*SUMIF(Summary!$A$110:$A$186,$A117,Summary!$P$110:$P$186),0)</f>
        <v>0</v>
      </c>
      <c r="AI117" s="689">
        <f t="shared" ca="1" si="30"/>
        <v>0</v>
      </c>
      <c r="AJ117" s="688">
        <f>IFERROR(H117/SUMIF(A:A,A117,H:H)*SUMIF(Summary!$A$110:$A$186,'Operations Support'!A117,Summary!$Q$110:$Q$186),0)</f>
        <v>0</v>
      </c>
      <c r="AK117" s="688">
        <f t="shared" ca="1" si="31"/>
        <v>0</v>
      </c>
      <c r="AM117" s="688">
        <f>IFERROR($H117/SUMIF($A:$A,$A117,$H:$H)*SUMIF(Summary!$A$230:$A$266,$A117,Summary!$P$230:$P$266),0)</f>
        <v>0</v>
      </c>
      <c r="AN117" s="688">
        <f>IFERROR($H117/SUMIF($A:$A,$A117,$H:$H)*(SUMIF(Summary!$A$230:$A$266,$A117,Summary!$L$230:$L$266)+SUMIF(Summary!$A$281:$A$317,$A117,Summary!$L$281:$L$317))-AM117,0)</f>
        <v>0</v>
      </c>
      <c r="AO117" s="688">
        <f>IFERROR($H117/SUMIF($A:$A,$A117,$H:$H)*SUMIF(Summary!$A$230:$A$266,$A117,Summary!$Q$230:$Q$266),0)</f>
        <v>0</v>
      </c>
      <c r="AP117" s="688">
        <f>IFERROR($H117/SUMIF($A:$A,$A117,$H:$H)*(SUMIF(Summary!$A$230:$A$266,$A117,Summary!$L$230:$L$266)+SUMIF(Summary!$A$281:$A$317,$A117,Summary!$L$281:$L$317))-AO117,0)</f>
        <v>0</v>
      </c>
      <c r="AQ117" s="306"/>
      <c r="AR117" s="688">
        <f t="shared" ca="1" si="32"/>
        <v>0</v>
      </c>
      <c r="AS117" s="688">
        <f t="shared" ca="1" si="33"/>
        <v>0</v>
      </c>
    </row>
    <row r="118" spans="1:45" x14ac:dyDescent="0.2">
      <c r="A118" s="423">
        <v>3541</v>
      </c>
      <c r="B118" s="424">
        <v>1</v>
      </c>
      <c r="C118" s="425" t="s">
        <v>308</v>
      </c>
      <c r="D118" s="422">
        <f t="shared" si="15"/>
        <v>273</v>
      </c>
      <c r="E118" s="422">
        <f t="shared" si="16"/>
        <v>0</v>
      </c>
      <c r="F118" s="422">
        <f t="shared" si="17"/>
        <v>234</v>
      </c>
      <c r="G118" s="422">
        <f t="shared" si="18"/>
        <v>0</v>
      </c>
      <c r="H118" s="22">
        <f t="shared" si="19"/>
        <v>507</v>
      </c>
      <c r="I118" s="116">
        <v>120</v>
      </c>
      <c r="J118" s="116">
        <v>0</v>
      </c>
      <c r="K118" s="116">
        <v>30</v>
      </c>
      <c r="L118" s="116">
        <v>0</v>
      </c>
      <c r="M118" s="22">
        <f t="shared" si="20"/>
        <v>150</v>
      </c>
      <c r="N118" s="116">
        <v>144</v>
      </c>
      <c r="O118" s="116">
        <v>0</v>
      </c>
      <c r="P118" s="116">
        <v>138</v>
      </c>
      <c r="Q118" s="116">
        <v>0</v>
      </c>
      <c r="R118" s="22">
        <f t="shared" si="21"/>
        <v>282</v>
      </c>
      <c r="S118" s="116">
        <v>9</v>
      </c>
      <c r="T118" s="116">
        <v>0</v>
      </c>
      <c r="U118" s="116">
        <v>66</v>
      </c>
      <c r="V118" s="116">
        <v>0</v>
      </c>
      <c r="W118" s="22">
        <f t="shared" si="22"/>
        <v>75</v>
      </c>
      <c r="X118" s="22">
        <f t="shared" si="23"/>
        <v>16.899999999999999</v>
      </c>
      <c r="Y118" s="22">
        <f ca="1">OFFSET('Cost Study'!$B$7,'Operations Support'!$C118,'Operations Support'!$B118)*$H118</f>
        <v>801.06000000000006</v>
      </c>
      <c r="Z118" s="23">
        <f ca="1">Y118*'Cost Study'!$B$31</f>
        <v>44740.746983031233</v>
      </c>
      <c r="AA118" s="23">
        <f ca="1">IF(A118=10298,1.51,1)*IF($B118&lt;3,$D118*'Cost Study'!$B$32*OFFSET('Cost Study'!$B$7,'Operations Support'!$C118,'Operations Support'!$B118),0)</f>
        <v>43.134</v>
      </c>
      <c r="AB118" s="24">
        <f ca="1">AA118*'Cost Study'!$B$31</f>
        <v>2409.1171452401431</v>
      </c>
      <c r="AC118" s="23">
        <f ca="1">Y118*'Cost Study'!$B$31</f>
        <v>44740.746983031233</v>
      </c>
      <c r="AD118" s="24">
        <f ca="1">AA118*'Cost Study'!$B$31</f>
        <v>2409.1171452401431</v>
      </c>
      <c r="AE118" s="377">
        <f t="shared" ca="1" si="24"/>
        <v>47149.86412827138</v>
      </c>
      <c r="AF118" s="377">
        <f t="shared" ca="1" si="25"/>
        <v>47149.86412827138</v>
      </c>
      <c r="AH118" s="688">
        <f>IFERROR($H118/SUMIF($A:$A,$A118,$H:$H)*SUMIF(Summary!$A$110:$A$186,$A118,Summary!$P$110:$P$186),0)</f>
        <v>12161.847894598366</v>
      </c>
      <c r="AI118" s="689">
        <f t="shared" ca="1" si="30"/>
        <v>34988.016233673014</v>
      </c>
      <c r="AJ118" s="688">
        <f>IFERROR(H118/SUMIF(A:A,A118,H:H)*SUMIF(Summary!$A$110:$A$186,'Operations Support'!A118,Summary!$Q$110:$Q$186),0)</f>
        <v>12248.866869195921</v>
      </c>
      <c r="AK118" s="688">
        <f t="shared" ca="1" si="31"/>
        <v>34900.997259075462</v>
      </c>
      <c r="AM118" s="688">
        <f>IFERROR($H118/SUMIF($A:$A,$A118,$H:$H)*SUMIF(Summary!$A$230:$A$266,$A118,Summary!$P$230:$P$266),0)</f>
        <v>2301.038611959968</v>
      </c>
      <c r="AN118" s="688">
        <f>IFERROR($H118/SUMIF($A:$A,$A118,$H:$H)*(SUMIF(Summary!$A$230:$A$266,$A118,Summary!$L$230:$L$266)+SUMIF(Summary!$A$281:$A$317,$A118,Summary!$L$281:$L$317))-AM118,0)</f>
        <v>6907.975486423451</v>
      </c>
      <c r="AO118" s="688">
        <f>IFERROR($H118/SUMIF($A:$A,$A118,$H:$H)*SUMIF(Summary!$A$230:$A$266,$A118,Summary!$Q$230:$Q$266),0)</f>
        <v>2317.5027235207667</v>
      </c>
      <c r="AP118" s="688">
        <f>IFERROR($H118/SUMIF($A:$A,$A118,$H:$H)*(SUMIF(Summary!$A$230:$A$266,$A118,Summary!$L$230:$L$266)+SUMIF(Summary!$A$281:$A$317,$A118,Summary!$L$281:$L$317))-AO118,0)</f>
        <v>6891.5113748626518</v>
      </c>
      <c r="AQ118" s="306"/>
      <c r="AR118" s="688">
        <f t="shared" ca="1" si="32"/>
        <v>41895.991720096463</v>
      </c>
      <c r="AS118" s="688">
        <f t="shared" ca="1" si="33"/>
        <v>41792.508633938116</v>
      </c>
    </row>
    <row r="119" spans="1:45" x14ac:dyDescent="0.2">
      <c r="A119" s="423">
        <v>3541</v>
      </c>
      <c r="B119" s="424">
        <v>1</v>
      </c>
      <c r="C119" s="425" t="s">
        <v>309</v>
      </c>
      <c r="D119" s="422">
        <f t="shared" si="15"/>
        <v>0</v>
      </c>
      <c r="E119" s="422">
        <f t="shared" si="16"/>
        <v>0</v>
      </c>
      <c r="F119" s="422">
        <f t="shared" si="17"/>
        <v>0</v>
      </c>
      <c r="G119" s="422">
        <f t="shared" si="18"/>
        <v>0</v>
      </c>
      <c r="H119" s="22">
        <f t="shared" si="19"/>
        <v>0</v>
      </c>
      <c r="I119" s="116">
        <v>0</v>
      </c>
      <c r="J119" s="116">
        <v>0</v>
      </c>
      <c r="K119" s="116">
        <v>0</v>
      </c>
      <c r="L119" s="116">
        <v>0</v>
      </c>
      <c r="M119" s="22">
        <f t="shared" si="20"/>
        <v>0</v>
      </c>
      <c r="N119" s="116">
        <v>0</v>
      </c>
      <c r="O119" s="116">
        <v>0</v>
      </c>
      <c r="P119" s="116">
        <v>0</v>
      </c>
      <c r="Q119" s="116">
        <v>0</v>
      </c>
      <c r="R119" s="22">
        <f t="shared" si="21"/>
        <v>0</v>
      </c>
      <c r="S119" s="116">
        <v>0</v>
      </c>
      <c r="T119" s="116">
        <v>0</v>
      </c>
      <c r="U119" s="116">
        <v>0</v>
      </c>
      <c r="V119" s="116">
        <v>0</v>
      </c>
      <c r="W119" s="22">
        <f t="shared" si="22"/>
        <v>0</v>
      </c>
      <c r="X119" s="22">
        <f t="shared" si="23"/>
        <v>0</v>
      </c>
      <c r="Y119" s="22">
        <f ca="1">OFFSET('Cost Study'!$B$7,'Operations Support'!$C119,'Operations Support'!$B119)*$H119</f>
        <v>0</v>
      </c>
      <c r="Z119" s="23">
        <f ca="1">Y119*'Cost Study'!$B$31</f>
        <v>0</v>
      </c>
      <c r="AA119" s="23">
        <f ca="1">IF(A119=10298,1.51,1)*IF($B119&lt;3,$D119*'Cost Study'!$B$32*OFFSET('Cost Study'!$B$7,'Operations Support'!$C119,'Operations Support'!$B119),0)</f>
        <v>0</v>
      </c>
      <c r="AB119" s="24">
        <f ca="1">AA119*'Cost Study'!$B$31</f>
        <v>0</v>
      </c>
      <c r="AC119" s="23">
        <f ca="1">Y119*'Cost Study'!$B$31</f>
        <v>0</v>
      </c>
      <c r="AD119" s="24">
        <f ca="1">AA119*'Cost Study'!$B$31</f>
        <v>0</v>
      </c>
      <c r="AE119" s="377">
        <f t="shared" ca="1" si="24"/>
        <v>0</v>
      </c>
      <c r="AF119" s="377">
        <f t="shared" ca="1" si="25"/>
        <v>0</v>
      </c>
      <c r="AH119" s="688">
        <f>IFERROR($H119/SUMIF($A:$A,$A119,$H:$H)*SUMIF(Summary!$A$110:$A$186,$A119,Summary!$P$110:$P$186),0)</f>
        <v>0</v>
      </c>
      <c r="AI119" s="689">
        <f t="shared" ca="1" si="30"/>
        <v>0</v>
      </c>
      <c r="AJ119" s="688">
        <f>IFERROR(H119/SUMIF(A:A,A119,H:H)*SUMIF(Summary!$A$110:$A$186,'Operations Support'!A119,Summary!$Q$110:$Q$186),0)</f>
        <v>0</v>
      </c>
      <c r="AK119" s="688">
        <f t="shared" ca="1" si="31"/>
        <v>0</v>
      </c>
      <c r="AM119" s="688">
        <f>IFERROR($H119/SUMIF($A:$A,$A119,$H:$H)*SUMIF(Summary!$A$230:$A$266,$A119,Summary!$P$230:$P$266),0)</f>
        <v>0</v>
      </c>
      <c r="AN119" s="688">
        <f>IFERROR($H119/SUMIF($A:$A,$A119,$H:$H)*(SUMIF(Summary!$A$230:$A$266,$A119,Summary!$L$230:$L$266)+SUMIF(Summary!$A$281:$A$317,$A119,Summary!$L$281:$L$317))-AM119,0)</f>
        <v>0</v>
      </c>
      <c r="AO119" s="688">
        <f>IFERROR($H119/SUMIF($A:$A,$A119,$H:$H)*SUMIF(Summary!$A$230:$A$266,$A119,Summary!$Q$230:$Q$266),0)</f>
        <v>0</v>
      </c>
      <c r="AP119" s="688">
        <f>IFERROR($H119/SUMIF($A:$A,$A119,$H:$H)*(SUMIF(Summary!$A$230:$A$266,$A119,Summary!$L$230:$L$266)+SUMIF(Summary!$A$281:$A$317,$A119,Summary!$L$281:$L$317))-AO119,0)</f>
        <v>0</v>
      </c>
      <c r="AQ119" s="306"/>
      <c r="AR119" s="688">
        <f t="shared" ca="1" si="32"/>
        <v>0</v>
      </c>
      <c r="AS119" s="688">
        <f t="shared" ca="1" si="33"/>
        <v>0</v>
      </c>
    </row>
    <row r="120" spans="1:45" x14ac:dyDescent="0.2">
      <c r="A120" s="423">
        <v>3541</v>
      </c>
      <c r="B120" s="424">
        <v>1</v>
      </c>
      <c r="C120" s="425" t="s">
        <v>310</v>
      </c>
      <c r="D120" s="422">
        <f t="shared" si="15"/>
        <v>0</v>
      </c>
      <c r="E120" s="422">
        <f t="shared" si="16"/>
        <v>0</v>
      </c>
      <c r="F120" s="422">
        <f t="shared" si="17"/>
        <v>0</v>
      </c>
      <c r="G120" s="422">
        <f t="shared" si="18"/>
        <v>0</v>
      </c>
      <c r="H120" s="22">
        <f t="shared" si="19"/>
        <v>0</v>
      </c>
      <c r="I120" s="116">
        <v>0</v>
      </c>
      <c r="J120" s="116">
        <v>0</v>
      </c>
      <c r="K120" s="116">
        <v>0</v>
      </c>
      <c r="L120" s="116">
        <v>0</v>
      </c>
      <c r="M120" s="22">
        <f t="shared" si="20"/>
        <v>0</v>
      </c>
      <c r="N120" s="116">
        <v>0</v>
      </c>
      <c r="O120" s="116">
        <v>0</v>
      </c>
      <c r="P120" s="116">
        <v>0</v>
      </c>
      <c r="Q120" s="116">
        <v>0</v>
      </c>
      <c r="R120" s="22">
        <f t="shared" si="21"/>
        <v>0</v>
      </c>
      <c r="S120" s="116">
        <v>0</v>
      </c>
      <c r="T120" s="116">
        <v>0</v>
      </c>
      <c r="U120" s="116">
        <v>0</v>
      </c>
      <c r="V120" s="116">
        <v>0</v>
      </c>
      <c r="W120" s="22">
        <f t="shared" si="22"/>
        <v>0</v>
      </c>
      <c r="X120" s="22">
        <f t="shared" si="23"/>
        <v>0</v>
      </c>
      <c r="Y120" s="22">
        <f ca="1">OFFSET('Cost Study'!$B$7,'Operations Support'!$C120,'Operations Support'!$B120)*$H120</f>
        <v>0</v>
      </c>
      <c r="Z120" s="23">
        <f ca="1">Y120*'Cost Study'!$B$31</f>
        <v>0</v>
      </c>
      <c r="AA120" s="23">
        <f ca="1">IF(A120=10298,1.51,1)*IF($B120&lt;3,$D120*'Cost Study'!$B$32*OFFSET('Cost Study'!$B$7,'Operations Support'!$C120,'Operations Support'!$B120),0)</f>
        <v>0</v>
      </c>
      <c r="AB120" s="24">
        <f ca="1">AA120*'Cost Study'!$B$31</f>
        <v>0</v>
      </c>
      <c r="AC120" s="23">
        <f ca="1">Y120*'Cost Study'!$B$31</f>
        <v>0</v>
      </c>
      <c r="AD120" s="24">
        <f ca="1">AA120*'Cost Study'!$B$31</f>
        <v>0</v>
      </c>
      <c r="AE120" s="377">
        <f t="shared" ca="1" si="24"/>
        <v>0</v>
      </c>
      <c r="AF120" s="377">
        <f t="shared" ca="1" si="25"/>
        <v>0</v>
      </c>
      <c r="AH120" s="688">
        <f>IFERROR($H120/SUMIF($A:$A,$A120,$H:$H)*SUMIF(Summary!$A$110:$A$186,$A120,Summary!$P$110:$P$186),0)</f>
        <v>0</v>
      </c>
      <c r="AI120" s="689">
        <f t="shared" ca="1" si="30"/>
        <v>0</v>
      </c>
      <c r="AJ120" s="688">
        <f>IFERROR(H120/SUMIF(A:A,A120,H:H)*SUMIF(Summary!$A$110:$A$186,'Operations Support'!A120,Summary!$Q$110:$Q$186),0)</f>
        <v>0</v>
      </c>
      <c r="AK120" s="688">
        <f t="shared" ca="1" si="31"/>
        <v>0</v>
      </c>
      <c r="AM120" s="688">
        <f>IFERROR($H120/SUMIF($A:$A,$A120,$H:$H)*SUMIF(Summary!$A$230:$A$266,$A120,Summary!$P$230:$P$266),0)</f>
        <v>0</v>
      </c>
      <c r="AN120" s="688">
        <f>IFERROR($H120/SUMIF($A:$A,$A120,$H:$H)*(SUMIF(Summary!$A$230:$A$266,$A120,Summary!$L$230:$L$266)+SUMIF(Summary!$A$281:$A$317,$A120,Summary!$L$281:$L$317))-AM120,0)</f>
        <v>0</v>
      </c>
      <c r="AO120" s="688">
        <f>IFERROR($H120/SUMIF($A:$A,$A120,$H:$H)*SUMIF(Summary!$A$230:$A$266,$A120,Summary!$Q$230:$Q$266),0)</f>
        <v>0</v>
      </c>
      <c r="AP120" s="688">
        <f>IFERROR($H120/SUMIF($A:$A,$A120,$H:$H)*(SUMIF(Summary!$A$230:$A$266,$A120,Summary!$L$230:$L$266)+SUMIF(Summary!$A$281:$A$317,$A120,Summary!$L$281:$L$317))-AO120,0)</f>
        <v>0</v>
      </c>
      <c r="AQ120" s="306"/>
      <c r="AR120" s="688">
        <f t="shared" ca="1" si="32"/>
        <v>0</v>
      </c>
      <c r="AS120" s="688">
        <f t="shared" ca="1" si="33"/>
        <v>0</v>
      </c>
    </row>
    <row r="121" spans="1:45" x14ac:dyDescent="0.2">
      <c r="A121" s="423">
        <v>3541</v>
      </c>
      <c r="B121" s="424">
        <v>1</v>
      </c>
      <c r="C121" s="425" t="s">
        <v>311</v>
      </c>
      <c r="D121" s="422">
        <f t="shared" si="15"/>
        <v>0</v>
      </c>
      <c r="E121" s="422">
        <f t="shared" si="16"/>
        <v>0</v>
      </c>
      <c r="F121" s="422">
        <f t="shared" si="17"/>
        <v>0</v>
      </c>
      <c r="G121" s="422">
        <f t="shared" si="18"/>
        <v>0</v>
      </c>
      <c r="H121" s="22">
        <f t="shared" si="19"/>
        <v>0</v>
      </c>
      <c r="I121" s="116">
        <v>0</v>
      </c>
      <c r="J121" s="116">
        <v>0</v>
      </c>
      <c r="K121" s="116">
        <v>0</v>
      </c>
      <c r="L121" s="116">
        <v>0</v>
      </c>
      <c r="M121" s="22">
        <f t="shared" si="20"/>
        <v>0</v>
      </c>
      <c r="N121" s="116">
        <v>0</v>
      </c>
      <c r="O121" s="116">
        <v>0</v>
      </c>
      <c r="P121" s="116">
        <v>0</v>
      </c>
      <c r="Q121" s="116">
        <v>0</v>
      </c>
      <c r="R121" s="22">
        <f t="shared" si="21"/>
        <v>0</v>
      </c>
      <c r="S121" s="116">
        <v>0</v>
      </c>
      <c r="T121" s="116">
        <v>0</v>
      </c>
      <c r="U121" s="116">
        <v>0</v>
      </c>
      <c r="V121" s="116">
        <v>0</v>
      </c>
      <c r="W121" s="22">
        <f t="shared" si="22"/>
        <v>0</v>
      </c>
      <c r="X121" s="22">
        <f t="shared" si="23"/>
        <v>0</v>
      </c>
      <c r="Y121" s="22">
        <f ca="1">OFFSET('Cost Study'!$B$7,'Operations Support'!$C121,'Operations Support'!$B121)*$H121</f>
        <v>0</v>
      </c>
      <c r="Z121" s="23">
        <f ca="1">Y121*'Cost Study'!$B$31</f>
        <v>0</v>
      </c>
      <c r="AA121" s="23">
        <f ca="1">IF(A121=10298,1.51,1)*IF($B121&lt;3,$D121*'Cost Study'!$B$32*OFFSET('Cost Study'!$B$7,'Operations Support'!$C121,'Operations Support'!$B121),0)</f>
        <v>0</v>
      </c>
      <c r="AB121" s="24">
        <f ca="1">AA121*'Cost Study'!$B$31</f>
        <v>0</v>
      </c>
      <c r="AC121" s="23">
        <f ca="1">Y121*'Cost Study'!$B$31</f>
        <v>0</v>
      </c>
      <c r="AD121" s="24">
        <f ca="1">AA121*'Cost Study'!$B$31</f>
        <v>0</v>
      </c>
      <c r="AE121" s="377">
        <f t="shared" ca="1" si="24"/>
        <v>0</v>
      </c>
      <c r="AF121" s="377">
        <f t="shared" ca="1" si="25"/>
        <v>0</v>
      </c>
      <c r="AH121" s="688">
        <f>IFERROR($H121/SUMIF($A:$A,$A121,$H:$H)*SUMIF(Summary!$A$110:$A$186,$A121,Summary!$P$110:$P$186),0)</f>
        <v>0</v>
      </c>
      <c r="AI121" s="689">
        <f t="shared" ca="1" si="30"/>
        <v>0</v>
      </c>
      <c r="AJ121" s="688">
        <f>IFERROR(H121/SUMIF(A:A,A121,H:H)*SUMIF(Summary!$A$110:$A$186,'Operations Support'!A121,Summary!$Q$110:$Q$186),0)</f>
        <v>0</v>
      </c>
      <c r="AK121" s="688">
        <f t="shared" ca="1" si="31"/>
        <v>0</v>
      </c>
      <c r="AM121" s="688">
        <f>IFERROR($H121/SUMIF($A:$A,$A121,$H:$H)*SUMIF(Summary!$A$230:$A$266,$A121,Summary!$P$230:$P$266),0)</f>
        <v>0</v>
      </c>
      <c r="AN121" s="688">
        <f>IFERROR($H121/SUMIF($A:$A,$A121,$H:$H)*(SUMIF(Summary!$A$230:$A$266,$A121,Summary!$L$230:$L$266)+SUMIF(Summary!$A$281:$A$317,$A121,Summary!$L$281:$L$317))-AM121,0)</f>
        <v>0</v>
      </c>
      <c r="AO121" s="688">
        <f>IFERROR($H121/SUMIF($A:$A,$A121,$H:$H)*SUMIF(Summary!$A$230:$A$266,$A121,Summary!$Q$230:$Q$266),0)</f>
        <v>0</v>
      </c>
      <c r="AP121" s="688">
        <f>IFERROR($H121/SUMIF($A:$A,$A121,$H:$H)*(SUMIF(Summary!$A$230:$A$266,$A121,Summary!$L$230:$L$266)+SUMIF(Summary!$A$281:$A$317,$A121,Summary!$L$281:$L$317))-AO121,0)</f>
        <v>0</v>
      </c>
      <c r="AQ121" s="306"/>
      <c r="AR121" s="688">
        <f t="shared" ca="1" si="32"/>
        <v>0</v>
      </c>
      <c r="AS121" s="688">
        <f t="shared" ca="1" si="33"/>
        <v>0</v>
      </c>
    </row>
    <row r="122" spans="1:45" x14ac:dyDescent="0.2">
      <c r="A122" s="423">
        <v>3541</v>
      </c>
      <c r="B122" s="424">
        <v>1</v>
      </c>
      <c r="C122" s="425" t="s">
        <v>312</v>
      </c>
      <c r="D122" s="422">
        <f t="shared" si="15"/>
        <v>559</v>
      </c>
      <c r="E122" s="422">
        <f t="shared" si="16"/>
        <v>0</v>
      </c>
      <c r="F122" s="422">
        <f t="shared" si="17"/>
        <v>186</v>
      </c>
      <c r="G122" s="422">
        <f t="shared" si="18"/>
        <v>0</v>
      </c>
      <c r="H122" s="22">
        <f t="shared" si="19"/>
        <v>745</v>
      </c>
      <c r="I122" s="116">
        <v>284</v>
      </c>
      <c r="J122" s="116">
        <v>0</v>
      </c>
      <c r="K122" s="116">
        <v>66</v>
      </c>
      <c r="L122" s="116">
        <v>0</v>
      </c>
      <c r="M122" s="22">
        <f t="shared" si="20"/>
        <v>350</v>
      </c>
      <c r="N122" s="116">
        <v>275</v>
      </c>
      <c r="O122" s="116">
        <v>0</v>
      </c>
      <c r="P122" s="116">
        <v>84</v>
      </c>
      <c r="Q122" s="116">
        <v>0</v>
      </c>
      <c r="R122" s="22">
        <f t="shared" si="21"/>
        <v>359</v>
      </c>
      <c r="S122" s="116">
        <v>0</v>
      </c>
      <c r="T122" s="116">
        <v>0</v>
      </c>
      <c r="U122" s="116">
        <v>36</v>
      </c>
      <c r="V122" s="116">
        <v>0</v>
      </c>
      <c r="W122" s="22">
        <f t="shared" si="22"/>
        <v>36</v>
      </c>
      <c r="X122" s="22">
        <f t="shared" si="23"/>
        <v>24.833333333333332</v>
      </c>
      <c r="Y122" s="22">
        <f ca="1">OFFSET('Cost Study'!$B$7,'Operations Support'!$C122,'Operations Support'!$B122)*$H122</f>
        <v>1028.0999999999999</v>
      </c>
      <c r="Z122" s="23">
        <f ca="1">Y122*'Cost Study'!$B$31</f>
        <v>57421.369152441024</v>
      </c>
      <c r="AA122" s="23">
        <f ca="1">IF(A122=10298,1.51,1)*IF($B122&lt;3,$D122*'Cost Study'!$B$32*OFFSET('Cost Study'!$B$7,'Operations Support'!$C122,'Operations Support'!$B122),0)</f>
        <v>77.141999999999996</v>
      </c>
      <c r="AB122" s="24">
        <f ca="1">AA122*'Cost Study'!$B$31</f>
        <v>4308.5295780153738</v>
      </c>
      <c r="AC122" s="23">
        <f ca="1">Y122*'Cost Study'!$B$31</f>
        <v>57421.369152441024</v>
      </c>
      <c r="AD122" s="24">
        <f ca="1">AA122*'Cost Study'!$B$31</f>
        <v>4308.5295780153738</v>
      </c>
      <c r="AE122" s="377">
        <f t="shared" ca="1" si="24"/>
        <v>61729.8987304564</v>
      </c>
      <c r="AF122" s="377">
        <f t="shared" ca="1" si="25"/>
        <v>61729.8987304564</v>
      </c>
      <c r="AH122" s="688">
        <f>IFERROR($H122/SUMIF($A:$A,$A122,$H:$H)*SUMIF(Summary!$A$110:$A$186,$A122,Summary!$P$110:$P$186),0)</f>
        <v>17870.959924015351</v>
      </c>
      <c r="AI122" s="689">
        <f t="shared" ca="1" si="30"/>
        <v>43858.938806441045</v>
      </c>
      <c r="AJ122" s="688">
        <f>IFERROR(H122/SUMIF(A:A,A122,H:H)*SUMIF(Summary!$A$110:$A$186,'Operations Support'!A122,Summary!$Q$110:$Q$186),0)</f>
        <v>17998.82804250683</v>
      </c>
      <c r="AK122" s="688">
        <f t="shared" ca="1" si="31"/>
        <v>43731.07068794957</v>
      </c>
      <c r="AM122" s="688">
        <f>IFERROR($H122/SUMIF($A:$A,$A122,$H:$H)*SUMIF(Summary!$A$230:$A$266,$A122,Summary!$P$230:$P$266),0)</f>
        <v>3381.2105836492628</v>
      </c>
      <c r="AN122" s="688">
        <f>IFERROR($H122/SUMIF($A:$A,$A122,$H:$H)*(SUMIF(Summary!$A$230:$A$266,$A122,Summary!$L$230:$L$266)+SUMIF(Summary!$A$281:$A$317,$A122,Summary!$L$281:$L$317))-AM122,0)</f>
        <v>10150.772657565032</v>
      </c>
      <c r="AO122" s="688">
        <f>IFERROR($H122/SUMIF($A:$A,$A122,$H:$H)*SUMIF(Summary!$A$230:$A$266,$A122,Summary!$Q$230:$Q$266),0)</f>
        <v>3405.4034103017184</v>
      </c>
      <c r="AP122" s="688">
        <f>IFERROR($H122/SUMIF($A:$A,$A122,$H:$H)*(SUMIF(Summary!$A$230:$A$266,$A122,Summary!$L$230:$L$266)+SUMIF(Summary!$A$281:$A$317,$A122,Summary!$L$281:$L$317))-AO122,0)</f>
        <v>10126.579830912577</v>
      </c>
      <c r="AQ122" s="306"/>
      <c r="AR122" s="688">
        <f t="shared" ca="1" si="32"/>
        <v>54009.711464006075</v>
      </c>
      <c r="AS122" s="688">
        <f t="shared" ca="1" si="33"/>
        <v>53857.650518862145</v>
      </c>
    </row>
    <row r="123" spans="1:45" x14ac:dyDescent="0.2">
      <c r="A123" s="423">
        <v>3541</v>
      </c>
      <c r="B123" s="424">
        <v>1</v>
      </c>
      <c r="C123" s="425" t="s">
        <v>313</v>
      </c>
      <c r="D123" s="422">
        <f t="shared" si="15"/>
        <v>1829</v>
      </c>
      <c r="E123" s="422">
        <f t="shared" si="16"/>
        <v>0</v>
      </c>
      <c r="F123" s="422">
        <f t="shared" si="17"/>
        <v>1533</v>
      </c>
      <c r="G123" s="422">
        <f t="shared" si="18"/>
        <v>0</v>
      </c>
      <c r="H123" s="22">
        <f t="shared" si="19"/>
        <v>3362</v>
      </c>
      <c r="I123" s="116">
        <v>870</v>
      </c>
      <c r="J123" s="116">
        <v>0</v>
      </c>
      <c r="K123" s="116">
        <v>612</v>
      </c>
      <c r="L123" s="116">
        <v>0</v>
      </c>
      <c r="M123" s="22">
        <f t="shared" si="20"/>
        <v>1482</v>
      </c>
      <c r="N123" s="116">
        <v>773</v>
      </c>
      <c r="O123" s="116">
        <v>0</v>
      </c>
      <c r="P123" s="116">
        <v>525</v>
      </c>
      <c r="Q123" s="116">
        <v>0</v>
      </c>
      <c r="R123" s="22">
        <f t="shared" si="21"/>
        <v>1298</v>
      </c>
      <c r="S123" s="116">
        <v>186</v>
      </c>
      <c r="T123" s="116">
        <v>0</v>
      </c>
      <c r="U123" s="116">
        <v>396</v>
      </c>
      <c r="V123" s="116">
        <v>0</v>
      </c>
      <c r="W123" s="22">
        <f t="shared" si="22"/>
        <v>582</v>
      </c>
      <c r="X123" s="22">
        <f t="shared" si="23"/>
        <v>112.06666666666666</v>
      </c>
      <c r="Y123" s="22">
        <f ca="1">OFFSET('Cost Study'!$B$7,'Operations Support'!$C123,'Operations Support'!$B123)*$H123</f>
        <v>3261.14</v>
      </c>
      <c r="Z123" s="23">
        <f ca="1">Y123*'Cost Study'!$B$31</f>
        <v>182140.96274466641</v>
      </c>
      <c r="AA123" s="23">
        <f ca="1">IF(A123=10298,1.51,1)*IF($B123&lt;3,$D123*'Cost Study'!$B$32*OFFSET('Cost Study'!$B$7,'Operations Support'!$C123,'Operations Support'!$B123),0)</f>
        <v>177.41300000000001</v>
      </c>
      <c r="AB123" s="24">
        <f ca="1">AA123*'Cost Study'!$B$31</f>
        <v>9908.8584431884265</v>
      </c>
      <c r="AC123" s="23">
        <f ca="1">Y123*'Cost Study'!$B$31</f>
        <v>182140.96274466641</v>
      </c>
      <c r="AD123" s="24">
        <f ca="1">AA123*'Cost Study'!$B$31</f>
        <v>9908.8584431884265</v>
      </c>
      <c r="AE123" s="377">
        <f t="shared" ca="1" si="24"/>
        <v>192049.82118785483</v>
      </c>
      <c r="AF123" s="377">
        <f t="shared" ca="1" si="25"/>
        <v>192049.82118785483</v>
      </c>
      <c r="AH123" s="688">
        <f>IFERROR($H123/SUMIF($A:$A,$A123,$H:$H)*SUMIF(Summary!$A$110:$A$186,$A123,Summary!$P$110:$P$186),0)</f>
        <v>80647.204381932359</v>
      </c>
      <c r="AI123" s="689">
        <f t="shared" ca="1" si="30"/>
        <v>111402.61680592247</v>
      </c>
      <c r="AJ123" s="688">
        <f>IFERROR(H123/SUMIF(A:A,A123,H:H)*SUMIF(Summary!$A$110:$A$186,'Operations Support'!A123,Summary!$Q$110:$Q$186),0)</f>
        <v>81224.241448198605</v>
      </c>
      <c r="AK123" s="688">
        <f t="shared" ca="1" si="31"/>
        <v>110825.57973965623</v>
      </c>
      <c r="AM123" s="688">
        <f>IFERROR($H123/SUMIF($A:$A,$A123,$H:$H)*SUMIF(Summary!$A$230:$A$266,$A123,Summary!$P$230:$P$266),0)</f>
        <v>15258.56373453533</v>
      </c>
      <c r="AN123" s="688">
        <f>IFERROR($H123/SUMIF($A:$A,$A123,$H:$H)*(SUMIF(Summary!$A$230:$A$266,$A123,Summary!$L$230:$L$266)+SUMIF(Summary!$A$281:$A$317,$A123,Summary!$L$281:$L$317))-AM123,0)</f>
        <v>45807.916341924349</v>
      </c>
      <c r="AO123" s="688">
        <f>IFERROR($H123/SUMIF($A:$A,$A123,$H:$H)*SUMIF(Summary!$A$230:$A$266,$A123,Summary!$Q$230:$Q$266),0)</f>
        <v>15367.739953603192</v>
      </c>
      <c r="AP123" s="688">
        <f>IFERROR($H123/SUMIF($A:$A,$A123,$H:$H)*(SUMIF(Summary!$A$230:$A$266,$A123,Summary!$L$230:$L$266)+SUMIF(Summary!$A$281:$A$317,$A123,Summary!$L$281:$L$317))-AO123,0)</f>
        <v>45698.740122856485</v>
      </c>
      <c r="AQ123" s="306"/>
      <c r="AR123" s="688">
        <f t="shared" ca="1" si="32"/>
        <v>157210.53314784681</v>
      </c>
      <c r="AS123" s="688">
        <f t="shared" ca="1" si="33"/>
        <v>156524.3198625127</v>
      </c>
    </row>
    <row r="124" spans="1:45" x14ac:dyDescent="0.2">
      <c r="A124" s="423">
        <v>3541</v>
      </c>
      <c r="B124" s="424">
        <v>1</v>
      </c>
      <c r="C124" s="425" t="s">
        <v>314</v>
      </c>
      <c r="D124" s="422">
        <f t="shared" si="15"/>
        <v>0</v>
      </c>
      <c r="E124" s="422">
        <f t="shared" si="16"/>
        <v>0</v>
      </c>
      <c r="F124" s="422">
        <f t="shared" si="17"/>
        <v>0</v>
      </c>
      <c r="G124" s="422">
        <f t="shared" si="18"/>
        <v>0</v>
      </c>
      <c r="H124" s="22">
        <f t="shared" si="19"/>
        <v>0</v>
      </c>
      <c r="I124" s="116">
        <v>0</v>
      </c>
      <c r="J124" s="116">
        <v>0</v>
      </c>
      <c r="K124" s="116">
        <v>0</v>
      </c>
      <c r="L124" s="116">
        <v>0</v>
      </c>
      <c r="M124" s="22">
        <f t="shared" si="20"/>
        <v>0</v>
      </c>
      <c r="N124" s="116">
        <v>0</v>
      </c>
      <c r="O124" s="116">
        <v>0</v>
      </c>
      <c r="P124" s="116">
        <v>0</v>
      </c>
      <c r="Q124" s="116">
        <v>0</v>
      </c>
      <c r="R124" s="22">
        <f t="shared" si="21"/>
        <v>0</v>
      </c>
      <c r="S124" s="116">
        <v>0</v>
      </c>
      <c r="T124" s="116">
        <v>0</v>
      </c>
      <c r="U124" s="116">
        <v>0</v>
      </c>
      <c r="V124" s="116">
        <v>0</v>
      </c>
      <c r="W124" s="22">
        <f t="shared" si="22"/>
        <v>0</v>
      </c>
      <c r="X124" s="22">
        <f t="shared" si="23"/>
        <v>0</v>
      </c>
      <c r="Y124" s="22">
        <f ca="1">OFFSET('Cost Study'!$B$7,'Operations Support'!$C124,'Operations Support'!$B124)*$H124</f>
        <v>0</v>
      </c>
      <c r="Z124" s="23">
        <f ca="1">Y124*'Cost Study'!$B$31</f>
        <v>0</v>
      </c>
      <c r="AA124" s="23">
        <f ca="1">IF(A124=10298,1.51,1)*IF($B124&lt;3,$D124*'Cost Study'!$B$32*OFFSET('Cost Study'!$B$7,'Operations Support'!$C124,'Operations Support'!$B124),0)</f>
        <v>0</v>
      </c>
      <c r="AB124" s="24">
        <f ca="1">AA124*'Cost Study'!$B$31</f>
        <v>0</v>
      </c>
      <c r="AC124" s="23">
        <f ca="1">Y124*'Cost Study'!$B$31</f>
        <v>0</v>
      </c>
      <c r="AD124" s="24">
        <f ca="1">AA124*'Cost Study'!$B$31</f>
        <v>0</v>
      </c>
      <c r="AE124" s="377">
        <f t="shared" ca="1" si="24"/>
        <v>0</v>
      </c>
      <c r="AF124" s="377">
        <f t="shared" ca="1" si="25"/>
        <v>0</v>
      </c>
      <c r="AH124" s="688">
        <f>IFERROR($H124/SUMIF($A:$A,$A124,$H:$H)*SUMIF(Summary!$A$110:$A$186,$A124,Summary!$P$110:$P$186),0)</f>
        <v>0</v>
      </c>
      <c r="AI124" s="689">
        <f t="shared" ca="1" si="30"/>
        <v>0</v>
      </c>
      <c r="AJ124" s="688">
        <f>IFERROR(H124/SUMIF(A:A,A124,H:H)*SUMIF(Summary!$A$110:$A$186,'Operations Support'!A124,Summary!$Q$110:$Q$186),0)</f>
        <v>0</v>
      </c>
      <c r="AK124" s="688">
        <f t="shared" ca="1" si="31"/>
        <v>0</v>
      </c>
      <c r="AM124" s="688">
        <f>IFERROR($H124/SUMIF($A:$A,$A124,$H:$H)*SUMIF(Summary!$A$230:$A$266,$A124,Summary!$P$230:$P$266),0)</f>
        <v>0</v>
      </c>
      <c r="AN124" s="688">
        <f>IFERROR($H124/SUMIF($A:$A,$A124,$H:$H)*(SUMIF(Summary!$A$230:$A$266,$A124,Summary!$L$230:$L$266)+SUMIF(Summary!$A$281:$A$317,$A124,Summary!$L$281:$L$317))-AM124,0)</f>
        <v>0</v>
      </c>
      <c r="AO124" s="688">
        <f>IFERROR($H124/SUMIF($A:$A,$A124,$H:$H)*SUMIF(Summary!$A$230:$A$266,$A124,Summary!$Q$230:$Q$266),0)</f>
        <v>0</v>
      </c>
      <c r="AP124" s="688">
        <f>IFERROR($H124/SUMIF($A:$A,$A124,$H:$H)*(SUMIF(Summary!$A$230:$A$266,$A124,Summary!$L$230:$L$266)+SUMIF(Summary!$A$281:$A$317,$A124,Summary!$L$281:$L$317))-AO124,0)</f>
        <v>0</v>
      </c>
      <c r="AQ124" s="306"/>
      <c r="AR124" s="688">
        <f t="shared" ca="1" si="32"/>
        <v>0</v>
      </c>
      <c r="AS124" s="688">
        <f t="shared" ca="1" si="33"/>
        <v>0</v>
      </c>
    </row>
    <row r="125" spans="1:45" x14ac:dyDescent="0.2">
      <c r="A125" s="423">
        <v>3541</v>
      </c>
      <c r="B125" s="424">
        <v>1</v>
      </c>
      <c r="C125" s="425" t="s">
        <v>315</v>
      </c>
      <c r="D125" s="422">
        <f t="shared" si="15"/>
        <v>2225</v>
      </c>
      <c r="E125" s="422">
        <f t="shared" si="16"/>
        <v>0</v>
      </c>
      <c r="F125" s="422">
        <f t="shared" si="17"/>
        <v>4870</v>
      </c>
      <c r="G125" s="422">
        <f t="shared" si="18"/>
        <v>0</v>
      </c>
      <c r="H125" s="22">
        <f t="shared" si="19"/>
        <v>7095</v>
      </c>
      <c r="I125" s="116">
        <v>927</v>
      </c>
      <c r="J125" s="116">
        <v>0</v>
      </c>
      <c r="K125" s="116">
        <v>1947</v>
      </c>
      <c r="L125" s="116">
        <v>0</v>
      </c>
      <c r="M125" s="22">
        <f t="shared" si="20"/>
        <v>2874</v>
      </c>
      <c r="N125" s="116">
        <v>953</v>
      </c>
      <c r="O125" s="116">
        <v>0</v>
      </c>
      <c r="P125" s="116">
        <v>2407</v>
      </c>
      <c r="Q125" s="116">
        <v>0</v>
      </c>
      <c r="R125" s="22">
        <f t="shared" si="21"/>
        <v>3360</v>
      </c>
      <c r="S125" s="116">
        <v>345</v>
      </c>
      <c r="T125" s="116">
        <v>0</v>
      </c>
      <c r="U125" s="116">
        <v>516</v>
      </c>
      <c r="V125" s="116">
        <v>0</v>
      </c>
      <c r="W125" s="22">
        <f t="shared" si="22"/>
        <v>861</v>
      </c>
      <c r="X125" s="22">
        <f t="shared" si="23"/>
        <v>236.5</v>
      </c>
      <c r="Y125" s="22">
        <f ca="1">OFFSET('Cost Study'!$B$7,'Operations Support'!$C125,'Operations Support'!$B125)*$H125</f>
        <v>8017.3499999999995</v>
      </c>
      <c r="Z125" s="23">
        <f ca="1">Y125*'Cost Study'!$B$31</f>
        <v>447784.47035728337</v>
      </c>
      <c r="AA125" s="23">
        <f ca="1">IF(A125=10298,1.51,1)*IF($B125&lt;3,$D125*'Cost Study'!$B$32*OFFSET('Cost Study'!$B$7,'Operations Support'!$C125,'Operations Support'!$B125),0)</f>
        <v>251.42499999999998</v>
      </c>
      <c r="AB125" s="24">
        <f ca="1">AA125*'Cost Study'!$B$31</f>
        <v>14042.571480549055</v>
      </c>
      <c r="AC125" s="23">
        <f ca="1">Y125*'Cost Study'!$B$31</f>
        <v>447784.47035728337</v>
      </c>
      <c r="AD125" s="24">
        <f ca="1">AA125*'Cost Study'!$B$31</f>
        <v>14042.571480549055</v>
      </c>
      <c r="AE125" s="377">
        <f t="shared" ca="1" si="24"/>
        <v>461827.04183783242</v>
      </c>
      <c r="AF125" s="377">
        <f t="shared" ca="1" si="25"/>
        <v>461827.04183783242</v>
      </c>
      <c r="AH125" s="688">
        <f>IFERROR($H125/SUMIF($A:$A,$A125,$H:$H)*SUMIF(Summary!$A$110:$A$186,$A125,Summary!$P$110:$P$186),0)</f>
        <v>170193.90692736767</v>
      </c>
      <c r="AI125" s="689">
        <f t="shared" ca="1" si="30"/>
        <v>291633.13491046475</v>
      </c>
      <c r="AJ125" s="688">
        <f>IFERROR(H125/SUMIF(A:A,A125,H:H)*SUMIF(Summary!$A$110:$A$186,'Operations Support'!A125,Summary!$Q$110:$Q$186),0)</f>
        <v>171411.65766655831</v>
      </c>
      <c r="AK125" s="688">
        <f t="shared" ca="1" si="31"/>
        <v>290415.38417127414</v>
      </c>
      <c r="AM125" s="688">
        <f>IFERROR($H125/SUMIF($A:$A,$A125,$H:$H)*SUMIF(Summary!$A$230:$A$266,$A125,Summary!$P$230:$P$266),0)</f>
        <v>32200.92495435103</v>
      </c>
      <c r="AN125" s="688">
        <f>IFERROR($H125/SUMIF($A:$A,$A125,$H:$H)*(SUMIF(Summary!$A$230:$A$266,$A125,Summary!$L$230:$L$266)+SUMIF(Summary!$A$281:$A$317,$A125,Summary!$L$281:$L$317))-AM125,0)</f>
        <v>96670.781215334107</v>
      </c>
      <c r="AO125" s="688">
        <f>IFERROR($H125/SUMIF($A:$A,$A125,$H:$H)*SUMIF(Summary!$A$230:$A$266,$A125,Summary!$Q$230:$Q$266),0)</f>
        <v>32431.325095423748</v>
      </c>
      <c r="AP125" s="688">
        <f>IFERROR($H125/SUMIF($A:$A,$A125,$H:$H)*(SUMIF(Summary!$A$230:$A$266,$A125,Summary!$L$230:$L$266)+SUMIF(Summary!$A$281:$A$317,$A125,Summary!$L$281:$L$317))-AO125,0)</f>
        <v>96440.381074261386</v>
      </c>
      <c r="AQ125" s="306"/>
      <c r="AR125" s="688">
        <f t="shared" ca="1" si="32"/>
        <v>388303.91612579883</v>
      </c>
      <c r="AS125" s="688">
        <f t="shared" ca="1" si="33"/>
        <v>386855.76524553553</v>
      </c>
    </row>
    <row r="126" spans="1:45" x14ac:dyDescent="0.2">
      <c r="A126" s="423">
        <v>3541</v>
      </c>
      <c r="B126" s="424">
        <v>1</v>
      </c>
      <c r="C126" s="425" t="s">
        <v>316</v>
      </c>
      <c r="D126" s="422">
        <f t="shared" si="15"/>
        <v>0</v>
      </c>
      <c r="E126" s="422">
        <f t="shared" si="16"/>
        <v>0</v>
      </c>
      <c r="F126" s="422">
        <f t="shared" si="17"/>
        <v>0</v>
      </c>
      <c r="G126" s="422">
        <f t="shared" si="18"/>
        <v>0</v>
      </c>
      <c r="H126" s="22">
        <f t="shared" si="19"/>
        <v>0</v>
      </c>
      <c r="I126" s="116">
        <v>0</v>
      </c>
      <c r="J126" s="116">
        <v>0</v>
      </c>
      <c r="K126" s="116">
        <v>0</v>
      </c>
      <c r="L126" s="116">
        <v>0</v>
      </c>
      <c r="M126" s="22">
        <f t="shared" si="20"/>
        <v>0</v>
      </c>
      <c r="N126" s="116">
        <v>0</v>
      </c>
      <c r="O126" s="116">
        <v>0</v>
      </c>
      <c r="P126" s="116">
        <v>0</v>
      </c>
      <c r="Q126" s="116">
        <v>0</v>
      </c>
      <c r="R126" s="22">
        <f t="shared" si="21"/>
        <v>0</v>
      </c>
      <c r="S126" s="116">
        <v>0</v>
      </c>
      <c r="T126" s="116">
        <v>0</v>
      </c>
      <c r="U126" s="116">
        <v>0</v>
      </c>
      <c r="V126" s="116">
        <v>0</v>
      </c>
      <c r="W126" s="22">
        <f t="shared" si="22"/>
        <v>0</v>
      </c>
      <c r="X126" s="22">
        <f t="shared" si="23"/>
        <v>0</v>
      </c>
      <c r="Y126" s="22">
        <f ca="1">OFFSET('Cost Study'!$B$7,'Operations Support'!$C126,'Operations Support'!$B126)*$H126</f>
        <v>0</v>
      </c>
      <c r="Z126" s="23">
        <f ca="1">Y126*'Cost Study'!$B$31</f>
        <v>0</v>
      </c>
      <c r="AA126" s="23">
        <f ca="1">IF(A126=10298,1.51,1)*IF($B126&lt;3,$D126*'Cost Study'!$B$32*OFFSET('Cost Study'!$B$7,'Operations Support'!$C126,'Operations Support'!$B126),0)</f>
        <v>0</v>
      </c>
      <c r="AB126" s="24">
        <f ca="1">AA126*'Cost Study'!$B$31</f>
        <v>0</v>
      </c>
      <c r="AC126" s="23">
        <f ca="1">Y126*'Cost Study'!$B$31</f>
        <v>0</v>
      </c>
      <c r="AD126" s="24">
        <f ca="1">AA126*'Cost Study'!$B$31</f>
        <v>0</v>
      </c>
      <c r="AE126" s="377">
        <f t="shared" ca="1" si="24"/>
        <v>0</v>
      </c>
      <c r="AF126" s="377">
        <f t="shared" ca="1" si="25"/>
        <v>0</v>
      </c>
      <c r="AH126" s="688">
        <f>IFERROR($H126/SUMIF($A:$A,$A126,$H:$H)*SUMIF(Summary!$A$110:$A$186,$A126,Summary!$P$110:$P$186),0)</f>
        <v>0</v>
      </c>
      <c r="AI126" s="689">
        <f t="shared" ca="1" si="30"/>
        <v>0</v>
      </c>
      <c r="AJ126" s="688">
        <f>IFERROR(H126/SUMIF(A:A,A126,H:H)*SUMIF(Summary!$A$110:$A$186,'Operations Support'!A126,Summary!$Q$110:$Q$186),0)</f>
        <v>0</v>
      </c>
      <c r="AK126" s="688">
        <f t="shared" ca="1" si="31"/>
        <v>0</v>
      </c>
      <c r="AM126" s="688">
        <f>IFERROR($H126/SUMIF($A:$A,$A126,$H:$H)*SUMIF(Summary!$A$230:$A$266,$A126,Summary!$P$230:$P$266),0)</f>
        <v>0</v>
      </c>
      <c r="AN126" s="688">
        <f>IFERROR($H126/SUMIF($A:$A,$A126,$H:$H)*(SUMIF(Summary!$A$230:$A$266,$A126,Summary!$L$230:$L$266)+SUMIF(Summary!$A$281:$A$317,$A126,Summary!$L$281:$L$317))-AM126,0)</f>
        <v>0</v>
      </c>
      <c r="AO126" s="688">
        <f>IFERROR($H126/SUMIF($A:$A,$A126,$H:$H)*SUMIF(Summary!$A$230:$A$266,$A126,Summary!$Q$230:$Q$266),0)</f>
        <v>0</v>
      </c>
      <c r="AP126" s="688">
        <f>IFERROR($H126/SUMIF($A:$A,$A126,$H:$H)*(SUMIF(Summary!$A$230:$A$266,$A126,Summary!$L$230:$L$266)+SUMIF(Summary!$A$281:$A$317,$A126,Summary!$L$281:$L$317))-AO126,0)</f>
        <v>0</v>
      </c>
      <c r="AQ126" s="306"/>
      <c r="AR126" s="688">
        <f t="shared" ca="1" si="32"/>
        <v>0</v>
      </c>
      <c r="AS126" s="688">
        <f t="shared" ca="1" si="33"/>
        <v>0</v>
      </c>
    </row>
    <row r="127" spans="1:45" x14ac:dyDescent="0.2">
      <c r="A127" s="423">
        <v>3541</v>
      </c>
      <c r="B127" s="424">
        <v>1</v>
      </c>
      <c r="C127" s="425" t="s">
        <v>317</v>
      </c>
      <c r="D127" s="422">
        <f t="shared" si="15"/>
        <v>0</v>
      </c>
      <c r="E127" s="422">
        <f t="shared" si="16"/>
        <v>0</v>
      </c>
      <c r="F127" s="422">
        <f t="shared" si="17"/>
        <v>0</v>
      </c>
      <c r="G127" s="422">
        <f t="shared" si="18"/>
        <v>0</v>
      </c>
      <c r="H127" s="22">
        <f t="shared" si="19"/>
        <v>0</v>
      </c>
      <c r="I127" s="116">
        <v>0</v>
      </c>
      <c r="J127" s="116">
        <v>0</v>
      </c>
      <c r="K127" s="116">
        <v>0</v>
      </c>
      <c r="L127" s="116">
        <v>0</v>
      </c>
      <c r="M127" s="22">
        <f t="shared" si="20"/>
        <v>0</v>
      </c>
      <c r="N127" s="116">
        <v>0</v>
      </c>
      <c r="O127" s="116">
        <v>0</v>
      </c>
      <c r="P127" s="116">
        <v>0</v>
      </c>
      <c r="Q127" s="116">
        <v>0</v>
      </c>
      <c r="R127" s="22">
        <f t="shared" si="21"/>
        <v>0</v>
      </c>
      <c r="S127" s="116">
        <v>0</v>
      </c>
      <c r="T127" s="116">
        <v>0</v>
      </c>
      <c r="U127" s="116">
        <v>0</v>
      </c>
      <c r="V127" s="116">
        <v>0</v>
      </c>
      <c r="W127" s="22">
        <f t="shared" si="22"/>
        <v>0</v>
      </c>
      <c r="X127" s="22">
        <f t="shared" si="23"/>
        <v>0</v>
      </c>
      <c r="Y127" s="22">
        <f ca="1">OFFSET('Cost Study'!$B$7,'Operations Support'!$C127,'Operations Support'!$B127)*$H127</f>
        <v>0</v>
      </c>
      <c r="Z127" s="23">
        <f ca="1">Y127*'Cost Study'!$B$31</f>
        <v>0</v>
      </c>
      <c r="AA127" s="23">
        <f ca="1">IF(A127=10298,1.51,1)*IF($B127&lt;3,$D127*'Cost Study'!$B$32*OFFSET('Cost Study'!$B$7,'Operations Support'!$C127,'Operations Support'!$B127),0)</f>
        <v>0</v>
      </c>
      <c r="AB127" s="24">
        <f ca="1">AA127*'Cost Study'!$B$31</f>
        <v>0</v>
      </c>
      <c r="AC127" s="23">
        <f ca="1">Y127*'Cost Study'!$B$31</f>
        <v>0</v>
      </c>
      <c r="AD127" s="24">
        <f ca="1">AA127*'Cost Study'!$B$31</f>
        <v>0</v>
      </c>
      <c r="AE127" s="377">
        <f t="shared" ca="1" si="24"/>
        <v>0</v>
      </c>
      <c r="AF127" s="377">
        <f t="shared" ca="1" si="25"/>
        <v>0</v>
      </c>
      <c r="AH127" s="688">
        <f>IFERROR($H127/SUMIF($A:$A,$A127,$H:$H)*SUMIF(Summary!$A$110:$A$186,$A127,Summary!$P$110:$P$186),0)</f>
        <v>0</v>
      </c>
      <c r="AI127" s="689">
        <f t="shared" ca="1" si="30"/>
        <v>0</v>
      </c>
      <c r="AJ127" s="688">
        <f>IFERROR(H127/SUMIF(A:A,A127,H:H)*SUMIF(Summary!$A$110:$A$186,'Operations Support'!A127,Summary!$Q$110:$Q$186),0)</f>
        <v>0</v>
      </c>
      <c r="AK127" s="688">
        <f t="shared" ca="1" si="31"/>
        <v>0</v>
      </c>
      <c r="AM127" s="688">
        <f>IFERROR($H127/SUMIF($A:$A,$A127,$H:$H)*SUMIF(Summary!$A$230:$A$266,$A127,Summary!$P$230:$P$266),0)</f>
        <v>0</v>
      </c>
      <c r="AN127" s="688">
        <f>IFERROR($H127/SUMIF($A:$A,$A127,$H:$H)*(SUMIF(Summary!$A$230:$A$266,$A127,Summary!$L$230:$L$266)+SUMIF(Summary!$A$281:$A$317,$A127,Summary!$L$281:$L$317))-AM127,0)</f>
        <v>0</v>
      </c>
      <c r="AO127" s="688">
        <f>IFERROR($H127/SUMIF($A:$A,$A127,$H:$H)*SUMIF(Summary!$A$230:$A$266,$A127,Summary!$Q$230:$Q$266),0)</f>
        <v>0</v>
      </c>
      <c r="AP127" s="688">
        <f>IFERROR($H127/SUMIF($A:$A,$A127,$H:$H)*(SUMIF(Summary!$A$230:$A$266,$A127,Summary!$L$230:$L$266)+SUMIF(Summary!$A$281:$A$317,$A127,Summary!$L$281:$L$317))-AO127,0)</f>
        <v>0</v>
      </c>
      <c r="AQ127" s="306"/>
      <c r="AR127" s="688">
        <f t="shared" ca="1" si="32"/>
        <v>0</v>
      </c>
      <c r="AS127" s="688">
        <f t="shared" ca="1" si="33"/>
        <v>0</v>
      </c>
    </row>
    <row r="128" spans="1:45" x14ac:dyDescent="0.2">
      <c r="A128" s="423">
        <v>3541</v>
      </c>
      <c r="B128" s="424">
        <v>1</v>
      </c>
      <c r="C128" s="425" t="s">
        <v>318</v>
      </c>
      <c r="D128" s="422">
        <f t="shared" si="15"/>
        <v>195</v>
      </c>
      <c r="E128" s="422">
        <f t="shared" si="16"/>
        <v>0</v>
      </c>
      <c r="F128" s="422">
        <f t="shared" si="17"/>
        <v>2061</v>
      </c>
      <c r="G128" s="422">
        <f t="shared" si="18"/>
        <v>0</v>
      </c>
      <c r="H128" s="22">
        <f t="shared" si="19"/>
        <v>2256</v>
      </c>
      <c r="I128" s="116">
        <v>93</v>
      </c>
      <c r="J128" s="116">
        <v>0</v>
      </c>
      <c r="K128" s="116">
        <v>951</v>
      </c>
      <c r="L128" s="116">
        <v>0</v>
      </c>
      <c r="M128" s="22">
        <f t="shared" si="20"/>
        <v>1044</v>
      </c>
      <c r="N128" s="116">
        <v>93</v>
      </c>
      <c r="O128" s="116">
        <v>0</v>
      </c>
      <c r="P128" s="116">
        <v>927</v>
      </c>
      <c r="Q128" s="116">
        <v>0</v>
      </c>
      <c r="R128" s="22">
        <f t="shared" si="21"/>
        <v>1020</v>
      </c>
      <c r="S128" s="116">
        <v>9</v>
      </c>
      <c r="T128" s="116">
        <v>0</v>
      </c>
      <c r="U128" s="116">
        <v>183</v>
      </c>
      <c r="V128" s="116">
        <v>0</v>
      </c>
      <c r="W128" s="22">
        <f t="shared" si="22"/>
        <v>192</v>
      </c>
      <c r="X128" s="22">
        <f t="shared" si="23"/>
        <v>75.2</v>
      </c>
      <c r="Y128" s="22">
        <f ca="1">OFFSET('Cost Study'!$B$7,'Operations Support'!$C128,'Operations Support'!$B128)*$H128</f>
        <v>4308.96</v>
      </c>
      <c r="Z128" s="23">
        <f ca="1">Y128*'Cost Study'!$B$31</f>
        <v>240663.73195516225</v>
      </c>
      <c r="AA128" s="23">
        <f ca="1">IF(A128=10298,1.51,1)*IF($B128&lt;3,$D128*'Cost Study'!$B$32*OFFSET('Cost Study'!$B$7,'Operations Support'!$C128,'Operations Support'!$B128),0)</f>
        <v>37.244999999999997</v>
      </c>
      <c r="AB128" s="24">
        <f ca="1">AA128*'Cost Study'!$B$31</f>
        <v>2080.2051299315881</v>
      </c>
      <c r="AC128" s="23">
        <f ca="1">Y128*'Cost Study'!$B$31</f>
        <v>240663.73195516225</v>
      </c>
      <c r="AD128" s="24">
        <f ca="1">AA128*'Cost Study'!$B$31</f>
        <v>2080.2051299315881</v>
      </c>
      <c r="AE128" s="377">
        <f t="shared" ca="1" si="24"/>
        <v>242743.93708509384</v>
      </c>
      <c r="AF128" s="377">
        <f t="shared" ca="1" si="25"/>
        <v>242743.93708509384</v>
      </c>
      <c r="AH128" s="688">
        <f>IFERROR($H128/SUMIF($A:$A,$A128,$H:$H)*SUMIF(Summary!$A$110:$A$186,$A128,Summary!$P$110:$P$186),0)</f>
        <v>54116.624951112259</v>
      </c>
      <c r="AI128" s="689">
        <f t="shared" ca="1" si="30"/>
        <v>188627.31213398158</v>
      </c>
      <c r="AJ128" s="688">
        <f>IFERROR(H128/SUMIF(A:A,A128,H:H)*SUMIF(Summary!$A$110:$A$186,'Operations Support'!A128,Summary!$Q$110:$Q$186),0)</f>
        <v>54503.83364281262</v>
      </c>
      <c r="AK128" s="688">
        <f t="shared" ca="1" si="31"/>
        <v>188240.10344228122</v>
      </c>
      <c r="AM128" s="688">
        <f>IFERROR($H128/SUMIF($A:$A,$A128,$H:$H)*SUMIF(Summary!$A$230:$A$266,$A128,Summary!$P$230:$P$266),0)</f>
        <v>10238.941042567432</v>
      </c>
      <c r="AN128" s="688">
        <f>IFERROR($H128/SUMIF($A:$A,$A128,$H:$H)*(SUMIF(Summary!$A$230:$A$266,$A128,Summary!$L$230:$L$266)+SUMIF(Summary!$A$281:$A$317,$A128,Summary!$L$281:$L$317))-AM128,0)</f>
        <v>30738.447134854647</v>
      </c>
      <c r="AO128" s="688">
        <f>IFERROR($H128/SUMIF($A:$A,$A128,$H:$H)*SUMIF(Summary!$A$230:$A$266,$A128,Summary!$Q$230:$Q$266),0)</f>
        <v>10312.201467974062</v>
      </c>
      <c r="AP128" s="688">
        <f>IFERROR($H128/SUMIF($A:$A,$A128,$H:$H)*(SUMIF(Summary!$A$230:$A$266,$A128,Summary!$L$230:$L$266)+SUMIF(Summary!$A$281:$A$317,$A128,Summary!$L$281:$L$317))-AO128,0)</f>
        <v>30665.186709448019</v>
      </c>
      <c r="AQ128" s="306"/>
      <c r="AR128" s="688">
        <f t="shared" ca="1" si="32"/>
        <v>219365.75926883623</v>
      </c>
      <c r="AS128" s="688">
        <f t="shared" ca="1" si="33"/>
        <v>218905.29015172925</v>
      </c>
    </row>
    <row r="129" spans="1:45" x14ac:dyDescent="0.2">
      <c r="A129" s="423">
        <v>3541</v>
      </c>
      <c r="B129" s="424">
        <v>1</v>
      </c>
      <c r="C129" s="425" t="s">
        <v>319</v>
      </c>
      <c r="D129" s="422">
        <f t="shared" si="15"/>
        <v>431</v>
      </c>
      <c r="E129" s="422">
        <f t="shared" si="16"/>
        <v>0</v>
      </c>
      <c r="F129" s="422">
        <f t="shared" si="17"/>
        <v>146</v>
      </c>
      <c r="G129" s="422">
        <f t="shared" si="18"/>
        <v>0</v>
      </c>
      <c r="H129" s="22">
        <f t="shared" si="19"/>
        <v>577</v>
      </c>
      <c r="I129" s="116">
        <v>213</v>
      </c>
      <c r="J129" s="116">
        <v>0</v>
      </c>
      <c r="K129" s="116">
        <v>66</v>
      </c>
      <c r="L129" s="116">
        <v>0</v>
      </c>
      <c r="M129" s="22">
        <f t="shared" si="20"/>
        <v>279</v>
      </c>
      <c r="N129" s="116">
        <v>218</v>
      </c>
      <c r="O129" s="116">
        <v>0</v>
      </c>
      <c r="P129" s="116">
        <v>80</v>
      </c>
      <c r="Q129" s="116">
        <v>0</v>
      </c>
      <c r="R129" s="22">
        <f t="shared" si="21"/>
        <v>298</v>
      </c>
      <c r="S129" s="116">
        <v>0</v>
      </c>
      <c r="T129" s="116">
        <v>0</v>
      </c>
      <c r="U129" s="116">
        <v>0</v>
      </c>
      <c r="V129" s="116">
        <v>0</v>
      </c>
      <c r="W129" s="22">
        <f t="shared" si="22"/>
        <v>0</v>
      </c>
      <c r="X129" s="22">
        <f t="shared" si="23"/>
        <v>19.233333333333334</v>
      </c>
      <c r="Y129" s="22">
        <f ca="1">OFFSET('Cost Study'!$B$7,'Operations Support'!$C129,'Operations Support'!$B129)*$H129</f>
        <v>790.49</v>
      </c>
      <c r="Z129" s="23">
        <f ca="1">Y129*'Cost Study'!$B$31</f>
        <v>44150.392083759471</v>
      </c>
      <c r="AA129" s="23">
        <f ca="1">IF(A129=10298,1.51,1)*IF($B129&lt;3,$D129*'Cost Study'!$B$32*OFFSET('Cost Study'!$B$7,'Operations Support'!$C129,'Operations Support'!$B129),0)</f>
        <v>59.047000000000004</v>
      </c>
      <c r="AB129" s="24">
        <f ca="1">AA129*'Cost Study'!$B$31</f>
        <v>3297.8889060832462</v>
      </c>
      <c r="AC129" s="23">
        <f ca="1">Y129*'Cost Study'!$B$31</f>
        <v>44150.392083759471</v>
      </c>
      <c r="AD129" s="24">
        <f ca="1">AA129*'Cost Study'!$B$31</f>
        <v>3297.8889060832462</v>
      </c>
      <c r="AE129" s="377">
        <f t="shared" ca="1" si="24"/>
        <v>47448.280989842715</v>
      </c>
      <c r="AF129" s="377">
        <f t="shared" ca="1" si="25"/>
        <v>47448.280989842715</v>
      </c>
      <c r="AH129" s="688">
        <f>IFERROR($H129/SUMIF($A:$A,$A129,$H:$H)*SUMIF(Summary!$A$110:$A$186,$A129,Summary!$P$110:$P$186),0)</f>
        <v>13840.998491485716</v>
      </c>
      <c r="AI129" s="689">
        <f t="shared" ca="1" si="30"/>
        <v>33607.282498357003</v>
      </c>
      <c r="AJ129" s="688">
        <f>IFERROR(H129/SUMIF(A:A,A129,H:H)*SUMIF(Summary!$A$110:$A$186,'Operations Support'!A129,Summary!$Q$110:$Q$186),0)</f>
        <v>13940.031920169718</v>
      </c>
      <c r="AK129" s="688">
        <f t="shared" ca="1" si="31"/>
        <v>33508.249069672995</v>
      </c>
      <c r="AM129" s="688">
        <f>IFERROR($H129/SUMIF($A:$A,$A129,$H:$H)*SUMIF(Summary!$A$230:$A$266,$A129,Summary!$P$230:$P$266),0)</f>
        <v>2618.7362506921136</v>
      </c>
      <c r="AN129" s="688">
        <f>IFERROR($H129/SUMIF($A:$A,$A129,$H:$H)*(SUMIF(Summary!$A$230:$A$266,$A129,Summary!$L$230:$L$266)+SUMIF(Summary!$A$281:$A$317,$A129,Summary!$L$281:$L$317))-AM129,0)</f>
        <v>7861.7393602886232</v>
      </c>
      <c r="AO129" s="688">
        <f>IFERROR($H129/SUMIF($A:$A,$A129,$H:$H)*SUMIF(Summary!$A$230:$A$266,$A129,Summary!$Q$230:$Q$266),0)</f>
        <v>2637.4735137504586</v>
      </c>
      <c r="AP129" s="688">
        <f>IFERROR($H129/SUMIF($A:$A,$A129,$H:$H)*(SUMIF(Summary!$A$230:$A$266,$A129,Summary!$L$230:$L$266)+SUMIF(Summary!$A$281:$A$317,$A129,Summary!$L$281:$L$317))-AO129,0)</f>
        <v>7843.0020972302782</v>
      </c>
      <c r="AQ129" s="306"/>
      <c r="AR129" s="688">
        <f t="shared" ca="1" si="32"/>
        <v>41469.021858645625</v>
      </c>
      <c r="AS129" s="688">
        <f t="shared" ca="1" si="33"/>
        <v>41351.251166903276</v>
      </c>
    </row>
    <row r="130" spans="1:45" x14ac:dyDescent="0.2">
      <c r="A130" s="423">
        <v>3541</v>
      </c>
      <c r="B130" s="424">
        <v>1</v>
      </c>
      <c r="C130" s="425" t="s">
        <v>320</v>
      </c>
      <c r="D130" s="422">
        <f t="shared" si="15"/>
        <v>0</v>
      </c>
      <c r="E130" s="422">
        <f t="shared" si="16"/>
        <v>0</v>
      </c>
      <c r="F130" s="422">
        <f t="shared" si="17"/>
        <v>1974</v>
      </c>
      <c r="G130" s="422">
        <f t="shared" si="18"/>
        <v>0</v>
      </c>
      <c r="H130" s="22">
        <f t="shared" si="19"/>
        <v>1974</v>
      </c>
      <c r="I130" s="116">
        <v>0</v>
      </c>
      <c r="J130" s="116">
        <v>0</v>
      </c>
      <c r="K130" s="116">
        <v>355</v>
      </c>
      <c r="L130" s="116">
        <v>0</v>
      </c>
      <c r="M130" s="22">
        <f t="shared" si="20"/>
        <v>355</v>
      </c>
      <c r="N130" s="116">
        <v>0</v>
      </c>
      <c r="O130" s="116">
        <v>0</v>
      </c>
      <c r="P130" s="116">
        <v>1619</v>
      </c>
      <c r="Q130" s="116">
        <v>0</v>
      </c>
      <c r="R130" s="22">
        <f t="shared" si="21"/>
        <v>1619</v>
      </c>
      <c r="S130" s="116">
        <v>0</v>
      </c>
      <c r="T130" s="116">
        <v>0</v>
      </c>
      <c r="U130" s="116">
        <v>0</v>
      </c>
      <c r="V130" s="116">
        <v>0</v>
      </c>
      <c r="W130" s="22">
        <f t="shared" si="22"/>
        <v>0</v>
      </c>
      <c r="X130" s="22">
        <f t="shared" si="23"/>
        <v>65.8</v>
      </c>
      <c r="Y130" s="22">
        <f ca="1">OFFSET('Cost Study'!$B$7,'Operations Support'!$C130,'Operations Support'!$B130)*$H130</f>
        <v>1974</v>
      </c>
      <c r="Z130" s="23">
        <f ca="1">Y130*'Cost Study'!$B$31</f>
        <v>110251.70966532301</v>
      </c>
      <c r="AA130" s="23">
        <f ca="1">IF(A130=10298,1.51,1)*IF($B130&lt;3,$D130*'Cost Study'!$B$32*OFFSET('Cost Study'!$B$7,'Operations Support'!$C130,'Operations Support'!$B130),0)</f>
        <v>0</v>
      </c>
      <c r="AB130" s="24">
        <f ca="1">AA130*'Cost Study'!$B$31</f>
        <v>0</v>
      </c>
      <c r="AC130" s="23">
        <f ca="1">Y130*'Cost Study'!$B$31</f>
        <v>110251.70966532301</v>
      </c>
      <c r="AD130" s="24">
        <f ca="1">AA130*'Cost Study'!$B$31</f>
        <v>0</v>
      </c>
      <c r="AE130" s="377">
        <f t="shared" ca="1" si="24"/>
        <v>110251.70966532301</v>
      </c>
      <c r="AF130" s="377">
        <f t="shared" ca="1" si="25"/>
        <v>110251.70966532301</v>
      </c>
      <c r="AH130" s="688">
        <f>IFERROR($H130/SUMIF($A:$A,$A130,$H:$H)*SUMIF(Summary!$A$110:$A$186,$A130,Summary!$P$110:$P$186),0)</f>
        <v>47352.046832223234</v>
      </c>
      <c r="AI130" s="689">
        <f t="shared" ca="1" si="30"/>
        <v>62899.662833099777</v>
      </c>
      <c r="AJ130" s="688">
        <f>IFERROR(H130/SUMIF(A:A,A130,H:H)*SUMIF(Summary!$A$110:$A$186,'Operations Support'!A130,Summary!$Q$110:$Q$186),0)</f>
        <v>47690.85443746105</v>
      </c>
      <c r="AK130" s="688">
        <f t="shared" ca="1" si="31"/>
        <v>62560.855227861961</v>
      </c>
      <c r="AM130" s="688">
        <f>IFERROR($H130/SUMIF($A:$A,$A130,$H:$H)*SUMIF(Summary!$A$230:$A$266,$A130,Summary!$P$230:$P$266),0)</f>
        <v>8959.0734122465037</v>
      </c>
      <c r="AN130" s="688">
        <f>IFERROR($H130/SUMIF($A:$A,$A130,$H:$H)*(SUMIF(Summary!$A$230:$A$266,$A130,Summary!$L$230:$L$266)+SUMIF(Summary!$A$281:$A$317,$A130,Summary!$L$281:$L$317))-AM130,0)</f>
        <v>26896.141242997819</v>
      </c>
      <c r="AO130" s="688">
        <f>IFERROR($H130/SUMIF($A:$A,$A130,$H:$H)*SUMIF(Summary!$A$230:$A$266,$A130,Summary!$Q$230:$Q$266),0)</f>
        <v>9023.1762844773057</v>
      </c>
      <c r="AP130" s="688">
        <f>IFERROR($H130/SUMIF($A:$A,$A130,$H:$H)*(SUMIF(Summary!$A$230:$A$266,$A130,Summary!$L$230:$L$266)+SUMIF(Summary!$A$281:$A$317,$A130,Summary!$L$281:$L$317))-AO130,0)</f>
        <v>26832.038370767019</v>
      </c>
      <c r="AQ130" s="306"/>
      <c r="AR130" s="688">
        <f t="shared" ca="1" si="32"/>
        <v>89795.8040760976</v>
      </c>
      <c r="AS130" s="688">
        <f t="shared" ca="1" si="33"/>
        <v>89392.893598628987</v>
      </c>
    </row>
    <row r="131" spans="1:45" x14ac:dyDescent="0.2">
      <c r="A131" s="423">
        <v>3541</v>
      </c>
      <c r="B131" s="424">
        <v>2</v>
      </c>
      <c r="C131" s="425" t="s">
        <v>300</v>
      </c>
      <c r="D131" s="422">
        <f t="shared" si="15"/>
        <v>11253</v>
      </c>
      <c r="E131" s="422">
        <f t="shared" si="16"/>
        <v>0</v>
      </c>
      <c r="F131" s="422">
        <f t="shared" si="17"/>
        <v>3293</v>
      </c>
      <c r="G131" s="422">
        <f t="shared" si="18"/>
        <v>0</v>
      </c>
      <c r="H131" s="22">
        <f t="shared" si="19"/>
        <v>14546</v>
      </c>
      <c r="I131" s="116">
        <v>4910</v>
      </c>
      <c r="J131" s="116">
        <v>0</v>
      </c>
      <c r="K131" s="116">
        <v>1620</v>
      </c>
      <c r="L131" s="116">
        <v>0</v>
      </c>
      <c r="M131" s="22">
        <f t="shared" si="20"/>
        <v>6530</v>
      </c>
      <c r="N131" s="116">
        <v>4520</v>
      </c>
      <c r="O131" s="116">
        <v>0</v>
      </c>
      <c r="P131" s="116">
        <v>1240</v>
      </c>
      <c r="Q131" s="116">
        <v>0</v>
      </c>
      <c r="R131" s="22">
        <f t="shared" si="21"/>
        <v>5760</v>
      </c>
      <c r="S131" s="116">
        <v>1823</v>
      </c>
      <c r="T131" s="116">
        <v>0</v>
      </c>
      <c r="U131" s="116">
        <v>433</v>
      </c>
      <c r="V131" s="116">
        <v>0</v>
      </c>
      <c r="W131" s="22">
        <f t="shared" si="22"/>
        <v>2256</v>
      </c>
      <c r="X131" s="22">
        <f t="shared" si="23"/>
        <v>484.86666666666667</v>
      </c>
      <c r="Y131" s="22">
        <f ca="1">OFFSET('Cost Study'!$B$7,'Operations Support'!$C131,'Operations Support'!$B131)*$H131</f>
        <v>25455.5</v>
      </c>
      <c r="Z131" s="23">
        <f ca="1">Y131*'Cost Study'!$B$31</f>
        <v>1421738.8021203799</v>
      </c>
      <c r="AA131" s="23">
        <f ca="1">IF(A131=10298,1.51,1)*IF($B131&lt;3,$D131*'Cost Study'!$B$32*OFFSET('Cost Study'!$B$7,'Operations Support'!$C131,'Operations Support'!$B131),0)</f>
        <v>1969.2749999999999</v>
      </c>
      <c r="AB131" s="24">
        <f ca="1">AA131*'Cost Study'!$B$31</f>
        <v>109987.80929644324</v>
      </c>
      <c r="AC131" s="23">
        <f ca="1">Y131*'Cost Study'!$B$31</f>
        <v>1421738.8021203799</v>
      </c>
      <c r="AD131" s="24">
        <f ca="1">AA131*'Cost Study'!$B$31</f>
        <v>109987.80929644324</v>
      </c>
      <c r="AE131" s="377">
        <f t="shared" ca="1" si="24"/>
        <v>1531726.6114168232</v>
      </c>
      <c r="AF131" s="377">
        <f t="shared" ca="1" si="25"/>
        <v>1531726.6114168232</v>
      </c>
      <c r="AH131" s="688">
        <f>IFERROR($H131/SUMIF($A:$A,$A131,$H:$H)*SUMIF(Summary!$A$110:$A$186,$A131,Summary!$P$110:$P$186),0)</f>
        <v>348927.49403319106</v>
      </c>
      <c r="AI131" s="689">
        <f t="shared" ca="1" si="30"/>
        <v>1182799.1173836321</v>
      </c>
      <c r="AJ131" s="688">
        <f>IFERROR(H131/SUMIF(A:A,A131,H:H)*SUMIF(Summary!$A$110:$A$186,'Operations Support'!A131,Summary!$Q$110:$Q$186),0)</f>
        <v>351424.09759235481</v>
      </c>
      <c r="AK131" s="688">
        <f t="shared" ca="1" si="31"/>
        <v>1180302.5138244685</v>
      </c>
      <c r="AM131" s="688">
        <f>IFERROR($H131/SUMIF($A:$A,$A131,$H:$H)*SUMIF(Summary!$A$230:$A$266,$A131,Summary!$P$230:$P$266),0)</f>
        <v>66017.56932853983</v>
      </c>
      <c r="AN131" s="688">
        <f>IFERROR($H131/SUMIF($A:$A,$A131,$H:$H)*(SUMIF(Summary!$A$230:$A$266,$A131,Summary!$L$230:$L$266)+SUMIF(Summary!$A$281:$A$317,$A131,Summary!$L$281:$L$317))-AM131,0)</f>
        <v>198192.13298918254</v>
      </c>
      <c r="AO131" s="688">
        <f>IFERROR($H131/SUMIF($A:$A,$A131,$H:$H)*SUMIF(Summary!$A$230:$A$266,$A131,Summary!$Q$230:$Q$266),0)</f>
        <v>66489.930209729937</v>
      </c>
      <c r="AP131" s="688">
        <f>IFERROR($H131/SUMIF($A:$A,$A131,$H:$H)*(SUMIF(Summary!$A$230:$A$266,$A131,Summary!$L$230:$L$266)+SUMIF(Summary!$A$281:$A$317,$A131,Summary!$L$281:$L$317))-AO131,0)</f>
        <v>197719.77210799244</v>
      </c>
      <c r="AQ131" s="306"/>
      <c r="AR131" s="688">
        <f t="shared" ca="1" si="32"/>
        <v>1380991.2503728147</v>
      </c>
      <c r="AS131" s="688">
        <f t="shared" ca="1" si="33"/>
        <v>1378022.2859324608</v>
      </c>
    </row>
    <row r="132" spans="1:45" x14ac:dyDescent="0.2">
      <c r="A132" s="423">
        <v>3541</v>
      </c>
      <c r="B132" s="424">
        <v>2</v>
      </c>
      <c r="C132" s="425" t="s">
        <v>301</v>
      </c>
      <c r="D132" s="422">
        <f t="shared" si="15"/>
        <v>5959</v>
      </c>
      <c r="E132" s="422">
        <f t="shared" si="16"/>
        <v>0</v>
      </c>
      <c r="F132" s="422">
        <f t="shared" si="17"/>
        <v>1269</v>
      </c>
      <c r="G132" s="422">
        <f t="shared" si="18"/>
        <v>0</v>
      </c>
      <c r="H132" s="22">
        <f t="shared" si="19"/>
        <v>7228</v>
      </c>
      <c r="I132" s="116">
        <v>2616</v>
      </c>
      <c r="J132" s="116">
        <v>0</v>
      </c>
      <c r="K132" s="116">
        <v>556</v>
      </c>
      <c r="L132" s="116">
        <v>0</v>
      </c>
      <c r="M132" s="22">
        <f t="shared" si="20"/>
        <v>3172</v>
      </c>
      <c r="N132" s="116">
        <v>2679</v>
      </c>
      <c r="O132" s="116">
        <v>0</v>
      </c>
      <c r="P132" s="116">
        <v>674</v>
      </c>
      <c r="Q132" s="116">
        <v>0</v>
      </c>
      <c r="R132" s="22">
        <f t="shared" si="21"/>
        <v>3353</v>
      </c>
      <c r="S132" s="116">
        <v>664</v>
      </c>
      <c r="T132" s="116">
        <v>0</v>
      </c>
      <c r="U132" s="116">
        <v>39</v>
      </c>
      <c r="V132" s="116">
        <v>0</v>
      </c>
      <c r="W132" s="22">
        <f t="shared" si="22"/>
        <v>703</v>
      </c>
      <c r="X132" s="22">
        <f t="shared" si="23"/>
        <v>240.93333333333334</v>
      </c>
      <c r="Y132" s="22">
        <f ca="1">OFFSET('Cost Study'!$B$7,'Operations Support'!$C132,'Operations Support'!$B132)*$H132</f>
        <v>19949.28</v>
      </c>
      <c r="Z132" s="23">
        <f ca="1">Y132*'Cost Study'!$B$31</f>
        <v>1114205.7885472316</v>
      </c>
      <c r="AA132" s="23">
        <f ca="1">IF(A132=10298,1.51,1)*IF($B132&lt;3,$D132*'Cost Study'!$B$32*OFFSET('Cost Study'!$B$7,'Operations Support'!$C132,'Operations Support'!$B132),0)</f>
        <v>1644.6839999999997</v>
      </c>
      <c r="AB132" s="24">
        <f ca="1">AA132*'Cost Study'!$B$31</f>
        <v>91858.775511247251</v>
      </c>
      <c r="AC132" s="23">
        <f ca="1">Y132*'Cost Study'!$B$31</f>
        <v>1114205.7885472316</v>
      </c>
      <c r="AD132" s="24">
        <f ca="1">AA132*'Cost Study'!$B$31</f>
        <v>91858.775511247251</v>
      </c>
      <c r="AE132" s="377">
        <f t="shared" ca="1" si="24"/>
        <v>1206064.5640584789</v>
      </c>
      <c r="AF132" s="377">
        <f t="shared" ca="1" si="25"/>
        <v>1206064.5640584789</v>
      </c>
      <c r="AH132" s="688">
        <f>IFERROR($H132/SUMIF($A:$A,$A132,$H:$H)*SUMIF(Summary!$A$110:$A$186,$A132,Summary!$P$110:$P$186),0)</f>
        <v>173384.29306145365</v>
      </c>
      <c r="AI132" s="689">
        <f t="shared" ca="1" si="30"/>
        <v>1032680.2709970253</v>
      </c>
      <c r="AJ132" s="688">
        <f>IFERROR(H132/SUMIF(A:A,A132,H:H)*SUMIF(Summary!$A$110:$A$186,'Operations Support'!A132,Summary!$Q$110:$Q$186),0)</f>
        <v>174624.87126340854</v>
      </c>
      <c r="AK132" s="688">
        <f t="shared" ca="1" si="31"/>
        <v>1031439.6927950704</v>
      </c>
      <c r="AM132" s="688">
        <f>IFERROR($H132/SUMIF($A:$A,$A132,$H:$H)*SUMIF(Summary!$A$230:$A$266,$A132,Summary!$P$230:$P$266),0)</f>
        <v>32804.550467942106</v>
      </c>
      <c r="AN132" s="688">
        <f>IFERROR($H132/SUMIF($A:$A,$A132,$H:$H)*(SUMIF(Summary!$A$230:$A$266,$A132,Summary!$L$230:$L$266)+SUMIF(Summary!$A$281:$A$317,$A132,Summary!$L$281:$L$317))-AM132,0)</f>
        <v>98482.932575677929</v>
      </c>
      <c r="AO132" s="688">
        <f>IFERROR($H132/SUMIF($A:$A,$A132,$H:$H)*SUMIF(Summary!$A$230:$A$266,$A132,Summary!$Q$230:$Q$266),0)</f>
        <v>33039.269596860162</v>
      </c>
      <c r="AP132" s="688">
        <f>IFERROR($H132/SUMIF($A:$A,$A132,$H:$H)*(SUMIF(Summary!$A$230:$A$266,$A132,Summary!$L$230:$L$266)+SUMIF(Summary!$A$281:$A$317,$A132,Summary!$L$281:$L$317))-AO132,0)</f>
        <v>98248.213446759881</v>
      </c>
      <c r="AQ132" s="306"/>
      <c r="AR132" s="688">
        <f t="shared" ca="1" si="32"/>
        <v>1131163.2035727033</v>
      </c>
      <c r="AS132" s="688">
        <f t="shared" ca="1" si="33"/>
        <v>1129687.9062418302</v>
      </c>
    </row>
    <row r="133" spans="1:45" x14ac:dyDescent="0.2">
      <c r="A133" s="423">
        <v>3541</v>
      </c>
      <c r="B133" s="424">
        <v>2</v>
      </c>
      <c r="C133" s="425" t="s">
        <v>302</v>
      </c>
      <c r="D133" s="422">
        <f t="shared" ref="D133:D196" si="34">I133+N133+S133</f>
        <v>1343</v>
      </c>
      <c r="E133" s="422">
        <f t="shared" ref="E133:E196" si="35">J133+O133+T133</f>
        <v>0</v>
      </c>
      <c r="F133" s="422">
        <f t="shared" ref="F133:F196" si="36">K133+P133+U133</f>
        <v>344</v>
      </c>
      <c r="G133" s="422">
        <f t="shared" ref="G133:G196" si="37">L133+Q133+V133</f>
        <v>0</v>
      </c>
      <c r="H133" s="22">
        <f t="shared" ref="H133:H196" si="38">(SUM(D133:F133)-G133)*IF(A133=10298,1.51,1)</f>
        <v>1687</v>
      </c>
      <c r="I133" s="116">
        <v>617</v>
      </c>
      <c r="J133" s="116">
        <v>0</v>
      </c>
      <c r="K133" s="116">
        <v>190</v>
      </c>
      <c r="L133" s="116">
        <v>0</v>
      </c>
      <c r="M133" s="22">
        <f t="shared" ref="M133:M196" si="39">SUM(I133:K133)-L133</f>
        <v>807</v>
      </c>
      <c r="N133" s="116">
        <v>606</v>
      </c>
      <c r="O133" s="116">
        <v>0</v>
      </c>
      <c r="P133" s="116">
        <v>154</v>
      </c>
      <c r="Q133" s="116">
        <v>0</v>
      </c>
      <c r="R133" s="22">
        <f t="shared" ref="R133:R196" si="40">SUM(N133:P133)-Q133</f>
        <v>760</v>
      </c>
      <c r="S133" s="116">
        <v>120</v>
      </c>
      <c r="T133" s="116">
        <v>0</v>
      </c>
      <c r="U133" s="116">
        <v>0</v>
      </c>
      <c r="V133" s="116">
        <v>0</v>
      </c>
      <c r="W133" s="22">
        <f t="shared" ref="W133:W196" si="41">SUM(S133:U133)-V133</f>
        <v>120</v>
      </c>
      <c r="X133" s="22">
        <f t="shared" ref="X133:X196" si="42">IF(OR(B133=1,B133=2),H133/30,IF(OR(B133=3,B133=5),H133/24,IF(B133=4,H133/18,0)))</f>
        <v>56.233333333333334</v>
      </c>
      <c r="Y133" s="22">
        <f ca="1">OFFSET('Cost Study'!$B$7,'Operations Support'!$C133,'Operations Support'!$B133)*$H133</f>
        <v>4487.42</v>
      </c>
      <c r="Z133" s="23">
        <f ca="1">Y133*'Cost Study'!$B$31</f>
        <v>250631.06736897863</v>
      </c>
      <c r="AA133" s="23">
        <f ca="1">IF(A133=10298,1.51,1)*IF($B133&lt;3,$D133*'Cost Study'!$B$32*OFFSET('Cost Study'!$B$7,'Operations Support'!$C133,'Operations Support'!$B133),0)</f>
        <v>357.23800000000006</v>
      </c>
      <c r="AB133" s="24">
        <f ca="1">AA133*'Cost Study'!$B$31</f>
        <v>19952.431741347857</v>
      </c>
      <c r="AC133" s="23">
        <f ca="1">Y133*'Cost Study'!$B$31</f>
        <v>250631.06736897863</v>
      </c>
      <c r="AD133" s="24">
        <f ca="1">AA133*'Cost Study'!$B$31</f>
        <v>19952.431741347857</v>
      </c>
      <c r="AE133" s="377">
        <f t="shared" ref="AE133:AE196" ca="1" si="43">Z133+AB133</f>
        <v>270583.49911032652</v>
      </c>
      <c r="AF133" s="377">
        <f t="shared" ref="AF133:AF196" ca="1" si="44">AC133+AD133</f>
        <v>270583.49911032652</v>
      </c>
      <c r="AH133" s="688">
        <f>IFERROR($H133/SUMIF($A:$A,$A133,$H:$H)*SUMIF(Summary!$A$110:$A$186,$A133,Summary!$P$110:$P$186),0)</f>
        <v>40467.5293849851</v>
      </c>
      <c r="AI133" s="689">
        <f t="shared" ca="1" si="30"/>
        <v>230115.96972534142</v>
      </c>
      <c r="AJ133" s="688">
        <f>IFERROR(H133/SUMIF(A:A,A133,H:H)*SUMIF(Summary!$A$110:$A$186,'Operations Support'!A133,Summary!$Q$110:$Q$186),0)</f>
        <v>40757.077728468481</v>
      </c>
      <c r="AK133" s="688">
        <f t="shared" ca="1" si="31"/>
        <v>229826.42138185803</v>
      </c>
      <c r="AM133" s="688">
        <f>IFERROR($H133/SUMIF($A:$A,$A133,$H:$H)*SUMIF(Summary!$A$230:$A$266,$A133,Summary!$P$230:$P$266),0)</f>
        <v>7656.5130934447061</v>
      </c>
      <c r="AN133" s="688">
        <f>IFERROR($H133/SUMIF($A:$A,$A133,$H:$H)*(SUMIF(Summary!$A$230:$A$266,$A133,Summary!$L$230:$L$266)+SUMIF(Summary!$A$281:$A$317,$A133,Summary!$L$281:$L$317))-AM133,0)</f>
        <v>22985.70936015062</v>
      </c>
      <c r="AO133" s="688">
        <f>IFERROR($H133/SUMIF($A:$A,$A133,$H:$H)*SUMIF(Summary!$A$230:$A$266,$A133,Summary!$Q$230:$Q$266),0)</f>
        <v>7711.2960445355693</v>
      </c>
      <c r="AP133" s="688">
        <f>IFERROR($H133/SUMIF($A:$A,$A133,$H:$H)*(SUMIF(Summary!$A$230:$A$266,$A133,Summary!$L$230:$L$266)+SUMIF(Summary!$A$281:$A$317,$A133,Summary!$L$281:$L$317))-AO133,0)</f>
        <v>22930.926409059757</v>
      </c>
      <c r="AQ133" s="306"/>
      <c r="AR133" s="688">
        <f t="shared" ca="1" si="32"/>
        <v>253101.67908549204</v>
      </c>
      <c r="AS133" s="688">
        <f t="shared" ca="1" si="33"/>
        <v>252757.34779091779</v>
      </c>
    </row>
    <row r="134" spans="1:45" x14ac:dyDescent="0.2">
      <c r="A134" s="423">
        <v>3541</v>
      </c>
      <c r="B134" s="424">
        <v>2</v>
      </c>
      <c r="C134" s="425" t="s">
        <v>303</v>
      </c>
      <c r="D134" s="422">
        <f t="shared" si="34"/>
        <v>2124</v>
      </c>
      <c r="E134" s="422">
        <f t="shared" si="35"/>
        <v>0</v>
      </c>
      <c r="F134" s="422">
        <f t="shared" si="36"/>
        <v>537</v>
      </c>
      <c r="G134" s="422">
        <f t="shared" si="37"/>
        <v>0</v>
      </c>
      <c r="H134" s="22">
        <f t="shared" si="38"/>
        <v>2661</v>
      </c>
      <c r="I134" s="116">
        <v>951</v>
      </c>
      <c r="J134" s="116">
        <v>0</v>
      </c>
      <c r="K134" s="116">
        <v>324</v>
      </c>
      <c r="L134" s="116">
        <v>0</v>
      </c>
      <c r="M134" s="22">
        <f t="shared" si="39"/>
        <v>1275</v>
      </c>
      <c r="N134" s="116">
        <v>942</v>
      </c>
      <c r="O134" s="116">
        <v>0</v>
      </c>
      <c r="P134" s="116">
        <v>213</v>
      </c>
      <c r="Q134" s="116">
        <v>0</v>
      </c>
      <c r="R134" s="22">
        <f t="shared" si="40"/>
        <v>1155</v>
      </c>
      <c r="S134" s="116">
        <v>231</v>
      </c>
      <c r="T134" s="116">
        <v>0</v>
      </c>
      <c r="U134" s="116">
        <v>0</v>
      </c>
      <c r="V134" s="116">
        <v>0</v>
      </c>
      <c r="W134" s="22">
        <f t="shared" si="41"/>
        <v>231</v>
      </c>
      <c r="X134" s="22">
        <f t="shared" si="42"/>
        <v>88.7</v>
      </c>
      <c r="Y134" s="22">
        <f ca="1">OFFSET('Cost Study'!$B$7,'Operations Support'!$C134,'Operations Support'!$B134)*$H134</f>
        <v>5268.78</v>
      </c>
      <c r="Z134" s="23">
        <f ca="1">Y134*'Cost Study'!$B$31</f>
        <v>294271.53133255348</v>
      </c>
      <c r="AA134" s="23">
        <f ca="1">IF(A134=10298,1.51,1)*IF($B134&lt;3,$D134*'Cost Study'!$B$32*OFFSET('Cost Study'!$B$7,'Operations Support'!$C134,'Operations Support'!$B134),0)</f>
        <v>420.55200000000002</v>
      </c>
      <c r="AB134" s="24">
        <f ca="1">AA134*'Cost Study'!$B$31</f>
        <v>23488.640832406752</v>
      </c>
      <c r="AC134" s="23">
        <f ca="1">Y134*'Cost Study'!$B$31</f>
        <v>294271.53133255348</v>
      </c>
      <c r="AD134" s="24">
        <f ca="1">AA134*'Cost Study'!$B$31</f>
        <v>23488.640832406752</v>
      </c>
      <c r="AE134" s="377">
        <f t="shared" ca="1" si="43"/>
        <v>317760.17216496024</v>
      </c>
      <c r="AF134" s="377">
        <f t="shared" ca="1" si="44"/>
        <v>317760.17216496024</v>
      </c>
      <c r="AH134" s="688">
        <f>IFERROR($H134/SUMIF($A:$A,$A134,$H:$H)*SUMIF(Summary!$A$110:$A$186,$A134,Summary!$P$110:$P$186),0)</f>
        <v>63831.710547389062</v>
      </c>
      <c r="AI134" s="689">
        <f t="shared" ca="1" si="30"/>
        <v>253928.46161757119</v>
      </c>
      <c r="AJ134" s="688">
        <f>IFERROR(H134/SUMIF(A:A,A134,H:H)*SUMIF(Summary!$A$110:$A$186,'Operations Support'!A134,Summary!$Q$110:$Q$186),0)</f>
        <v>64288.431437732441</v>
      </c>
      <c r="AK134" s="688">
        <f t="shared" ca="1" si="31"/>
        <v>253471.74072722779</v>
      </c>
      <c r="AM134" s="688">
        <f>IFERROR($H134/SUMIF($A:$A,$A134,$H:$H)*SUMIF(Summary!$A$230:$A$266,$A134,Summary!$P$230:$P$266),0)</f>
        <v>12077.048809517702</v>
      </c>
      <c r="AN134" s="688">
        <f>IFERROR($H134/SUMIF($A:$A,$A134,$H:$H)*(SUMIF(Summary!$A$230:$A$266,$A134,Summary!$L$230:$L$266)+SUMIF(Summary!$A$281:$A$317,$A134,Summary!$L$281:$L$317))-AM134,0)</f>
        <v>36256.652405074565</v>
      </c>
      <c r="AO134" s="688">
        <f>IFERROR($H134/SUMIF($A:$A,$A134,$H:$H)*SUMIF(Summary!$A$230:$A$266,$A134,Summary!$Q$230:$Q$266),0)</f>
        <v>12163.461040017279</v>
      </c>
      <c r="AP134" s="688">
        <f>IFERROR($H134/SUMIF($A:$A,$A134,$H:$H)*(SUMIF(Summary!$A$230:$A$266,$A134,Summary!$L$230:$L$266)+SUMIF(Summary!$A$281:$A$317,$A134,Summary!$L$281:$L$317))-AO134,0)</f>
        <v>36170.240174574996</v>
      </c>
      <c r="AQ134" s="306"/>
      <c r="AR134" s="688">
        <f t="shared" ca="1" si="32"/>
        <v>290185.11402264575</v>
      </c>
      <c r="AS134" s="688">
        <f t="shared" ca="1" si="33"/>
        <v>289641.98090180277</v>
      </c>
    </row>
    <row r="135" spans="1:45" x14ac:dyDescent="0.2">
      <c r="A135" s="423">
        <v>3541</v>
      </c>
      <c r="B135" s="424">
        <v>2</v>
      </c>
      <c r="C135" s="425" t="s">
        <v>304</v>
      </c>
      <c r="D135" s="422">
        <f t="shared" si="34"/>
        <v>2070</v>
      </c>
      <c r="E135" s="422">
        <f t="shared" si="35"/>
        <v>0</v>
      </c>
      <c r="F135" s="422">
        <f t="shared" si="36"/>
        <v>652</v>
      </c>
      <c r="G135" s="422">
        <f t="shared" si="37"/>
        <v>0</v>
      </c>
      <c r="H135" s="22">
        <f t="shared" si="38"/>
        <v>2722</v>
      </c>
      <c r="I135" s="116">
        <v>878</v>
      </c>
      <c r="J135" s="116">
        <v>0</v>
      </c>
      <c r="K135" s="116">
        <v>433</v>
      </c>
      <c r="L135" s="116">
        <v>0</v>
      </c>
      <c r="M135" s="22">
        <f t="shared" si="39"/>
        <v>1311</v>
      </c>
      <c r="N135" s="116">
        <v>1182</v>
      </c>
      <c r="O135" s="116">
        <v>0</v>
      </c>
      <c r="P135" s="116">
        <v>194</v>
      </c>
      <c r="Q135" s="116">
        <v>0</v>
      </c>
      <c r="R135" s="22">
        <f t="shared" si="40"/>
        <v>1376</v>
      </c>
      <c r="S135" s="116">
        <v>10</v>
      </c>
      <c r="T135" s="116">
        <v>0</v>
      </c>
      <c r="U135" s="116">
        <v>25</v>
      </c>
      <c r="V135" s="116">
        <v>0</v>
      </c>
      <c r="W135" s="22">
        <f t="shared" si="41"/>
        <v>35</v>
      </c>
      <c r="X135" s="22">
        <f t="shared" si="42"/>
        <v>90.733333333333334</v>
      </c>
      <c r="Y135" s="22">
        <f ca="1">OFFSET('Cost Study'!$B$7,'Operations Support'!$C135,'Operations Support'!$B135)*$H135</f>
        <v>6478.36</v>
      </c>
      <c r="Z135" s="23">
        <f ca="1">Y135*'Cost Study'!$B$31</f>
        <v>361828.90872717422</v>
      </c>
      <c r="AA135" s="23">
        <f ca="1">IF(A135=10298,1.51,1)*IF($B135&lt;3,$D135*'Cost Study'!$B$32*OFFSET('Cost Study'!$B$7,'Operations Support'!$C135,'Operations Support'!$B135),0)</f>
        <v>492.65999999999997</v>
      </c>
      <c r="AB135" s="24">
        <f ca="1">AA135*'Cost Study'!$B$31</f>
        <v>27516.011795196573</v>
      </c>
      <c r="AC135" s="23">
        <f ca="1">Y135*'Cost Study'!$B$31</f>
        <v>361828.90872717422</v>
      </c>
      <c r="AD135" s="24">
        <f ca="1">AA135*'Cost Study'!$B$31</f>
        <v>27516.011795196573</v>
      </c>
      <c r="AE135" s="377">
        <f t="shared" ca="1" si="43"/>
        <v>389344.92052237078</v>
      </c>
      <c r="AF135" s="377">
        <f t="shared" ca="1" si="44"/>
        <v>389344.92052237078</v>
      </c>
      <c r="AH135" s="688">
        <f>IFERROR($H135/SUMIF($A:$A,$A135,$H:$H)*SUMIF(Summary!$A$110:$A$186,$A135,Summary!$P$110:$P$186),0)</f>
        <v>65294.970353248034</v>
      </c>
      <c r="AI135" s="689">
        <f t="shared" ca="1" si="30"/>
        <v>324049.95016912278</v>
      </c>
      <c r="AJ135" s="688">
        <f>IFERROR(H135/SUMIF(A:A,A135,H:H)*SUMIF(Summary!$A$110:$A$186,'Operations Support'!A135,Summary!$Q$110:$Q$186),0)</f>
        <v>65762.160982152462</v>
      </c>
      <c r="AK135" s="688">
        <f t="shared" ca="1" si="31"/>
        <v>323582.75954021834</v>
      </c>
      <c r="AM135" s="688">
        <f>IFERROR($H135/SUMIF($A:$A,$A135,$H:$H)*SUMIF(Summary!$A$230:$A$266,$A135,Summary!$P$230:$P$266),0)</f>
        <v>12353.899608984286</v>
      </c>
      <c r="AN135" s="688">
        <f>IFERROR($H135/SUMIF($A:$A,$A135,$H:$H)*(SUMIF(Summary!$A$230:$A$266,$A135,Summary!$L$230:$L$266)+SUMIF(Summary!$A$281:$A$317,$A135,Summary!$L$281:$L$317))-AM135,0)</f>
        <v>37087.789495157071</v>
      </c>
      <c r="AO135" s="688">
        <f>IFERROR($H135/SUMIF($A:$A,$A135,$H:$H)*SUMIF(Summary!$A$230:$A$266,$A135,Summary!$Q$230:$Q$266),0)</f>
        <v>12442.292728646009</v>
      </c>
      <c r="AP135" s="688">
        <f>IFERROR($H135/SUMIF($A:$A,$A135,$H:$H)*(SUMIF(Summary!$A$230:$A$266,$A135,Summary!$L$230:$L$266)+SUMIF(Summary!$A$281:$A$317,$A135,Summary!$L$281:$L$317))-AO135,0)</f>
        <v>36999.396375495344</v>
      </c>
      <c r="AQ135" s="306"/>
      <c r="AR135" s="688">
        <f t="shared" ca="1" si="32"/>
        <v>361137.73966427986</v>
      </c>
      <c r="AS135" s="688">
        <f t="shared" ca="1" si="33"/>
        <v>360582.15591571369</v>
      </c>
    </row>
    <row r="136" spans="1:45" x14ac:dyDescent="0.2">
      <c r="A136" s="423">
        <v>3541</v>
      </c>
      <c r="B136" s="424">
        <v>2</v>
      </c>
      <c r="C136" s="425" t="s">
        <v>305</v>
      </c>
      <c r="D136" s="422">
        <f t="shared" si="34"/>
        <v>1816</v>
      </c>
      <c r="E136" s="422">
        <f t="shared" si="35"/>
        <v>0</v>
      </c>
      <c r="F136" s="422">
        <f t="shared" si="36"/>
        <v>33</v>
      </c>
      <c r="G136" s="422">
        <f t="shared" si="37"/>
        <v>0</v>
      </c>
      <c r="H136" s="22">
        <f t="shared" si="38"/>
        <v>1849</v>
      </c>
      <c r="I136" s="116">
        <v>772</v>
      </c>
      <c r="J136" s="116">
        <v>0</v>
      </c>
      <c r="K136" s="116">
        <v>0</v>
      </c>
      <c r="L136" s="116">
        <v>0</v>
      </c>
      <c r="M136" s="22">
        <f t="shared" si="39"/>
        <v>772</v>
      </c>
      <c r="N136" s="116">
        <v>981</v>
      </c>
      <c r="O136" s="116">
        <v>0</v>
      </c>
      <c r="P136" s="116">
        <v>33</v>
      </c>
      <c r="Q136" s="116">
        <v>0</v>
      </c>
      <c r="R136" s="22">
        <f t="shared" si="40"/>
        <v>1014</v>
      </c>
      <c r="S136" s="116">
        <v>63</v>
      </c>
      <c r="T136" s="116">
        <v>0</v>
      </c>
      <c r="U136" s="116">
        <v>0</v>
      </c>
      <c r="V136" s="116">
        <v>0</v>
      </c>
      <c r="W136" s="22">
        <f t="shared" si="41"/>
        <v>63</v>
      </c>
      <c r="X136" s="22">
        <f t="shared" si="42"/>
        <v>61.633333333333333</v>
      </c>
      <c r="Y136" s="22">
        <f ca="1">OFFSET('Cost Study'!$B$7,'Operations Support'!$C136,'Operations Support'!$B136)*$H136</f>
        <v>5528.51</v>
      </c>
      <c r="Z136" s="23">
        <f ca="1">Y136*'Cost Study'!$B$31</f>
        <v>308777.95309110178</v>
      </c>
      <c r="AA136" s="23">
        <f ca="1">IF(A136=10298,1.51,1)*IF($B136&lt;3,$D136*'Cost Study'!$B$32*OFFSET('Cost Study'!$B$7,'Operations Support'!$C136,'Operations Support'!$B136),0)</f>
        <v>542.98400000000015</v>
      </c>
      <c r="AB136" s="24">
        <f ca="1">AA136*'Cost Study'!$B$31</f>
        <v>30326.704316573338</v>
      </c>
      <c r="AC136" s="23">
        <f ca="1">Y136*'Cost Study'!$B$31</f>
        <v>308777.95309110178</v>
      </c>
      <c r="AD136" s="24">
        <f ca="1">AA136*'Cost Study'!$B$31</f>
        <v>30326.704316573338</v>
      </c>
      <c r="AE136" s="377">
        <f t="shared" ca="1" si="43"/>
        <v>339104.65740767511</v>
      </c>
      <c r="AF136" s="377">
        <f t="shared" ca="1" si="44"/>
        <v>339104.65740767511</v>
      </c>
      <c r="AH136" s="688">
        <f>IFERROR($H136/SUMIF($A:$A,$A136,$H:$H)*SUMIF(Summary!$A$110:$A$186,$A136,Summary!$P$110:$P$186),0)</f>
        <v>44353.563623495822</v>
      </c>
      <c r="AI136" s="689">
        <f t="shared" ca="1" si="30"/>
        <v>294751.09378417931</v>
      </c>
      <c r="AJ136" s="688">
        <f>IFERROR(H136/SUMIF(A:A,A136,H:H)*SUMIF(Summary!$A$110:$A$186,'Operations Support'!A136,Summary!$Q$110:$Q$186),0)</f>
        <v>44670.916846436412</v>
      </c>
      <c r="AK136" s="688">
        <f t="shared" ca="1" si="31"/>
        <v>294433.74056123872</v>
      </c>
      <c r="AM136" s="688">
        <f>IFERROR($H136/SUMIF($A:$A,$A136,$H:$H)*SUMIF(Summary!$A$230:$A$266,$A136,Summary!$P$230:$P$266),0)</f>
        <v>8391.756200224816</v>
      </c>
      <c r="AN136" s="688">
        <f>IFERROR($H136/SUMIF($A:$A,$A136,$H:$H)*(SUMIF(Summary!$A$230:$A$266,$A136,Summary!$L$230:$L$266)+SUMIF(Summary!$A$281:$A$317,$A136,Summary!$L$281:$L$317))-AM136,0)</f>
        <v>25192.991468238586</v>
      </c>
      <c r="AO136" s="688">
        <f>IFERROR($H136/SUMIF($A:$A,$A136,$H:$H)*SUMIF(Summary!$A$230:$A$266,$A136,Summary!$Q$230:$Q$266),0)</f>
        <v>8451.7998733528566</v>
      </c>
      <c r="AP136" s="688">
        <f>IFERROR($H136/SUMIF($A:$A,$A136,$H:$H)*(SUMIF(Summary!$A$230:$A$266,$A136,Summary!$L$230:$L$266)+SUMIF(Summary!$A$281:$A$317,$A136,Summary!$L$281:$L$317))-AO136,0)</f>
        <v>25132.947795110544</v>
      </c>
      <c r="AQ136" s="306"/>
      <c r="AR136" s="688">
        <f t="shared" ca="1" si="32"/>
        <v>319944.08525241789</v>
      </c>
      <c r="AS136" s="688">
        <f t="shared" ca="1" si="33"/>
        <v>319566.68835634924</v>
      </c>
    </row>
    <row r="137" spans="1:45" s="15" customFormat="1" x14ac:dyDescent="0.2">
      <c r="A137" s="423">
        <v>3541</v>
      </c>
      <c r="B137" s="424">
        <v>2</v>
      </c>
      <c r="C137" s="425" t="s">
        <v>306</v>
      </c>
      <c r="D137" s="422">
        <f t="shared" si="34"/>
        <v>345</v>
      </c>
      <c r="E137" s="422">
        <f t="shared" si="35"/>
        <v>0</v>
      </c>
      <c r="F137" s="422">
        <f t="shared" si="36"/>
        <v>33</v>
      </c>
      <c r="G137" s="422">
        <f t="shared" si="37"/>
        <v>0</v>
      </c>
      <c r="H137" s="22">
        <f t="shared" si="38"/>
        <v>378</v>
      </c>
      <c r="I137" s="116">
        <v>210</v>
      </c>
      <c r="J137" s="116">
        <v>0</v>
      </c>
      <c r="K137" s="116">
        <v>0</v>
      </c>
      <c r="L137" s="116">
        <v>0</v>
      </c>
      <c r="M137" s="22">
        <f t="shared" si="39"/>
        <v>210</v>
      </c>
      <c r="N137" s="116">
        <v>135</v>
      </c>
      <c r="O137" s="116">
        <v>0</v>
      </c>
      <c r="P137" s="116">
        <v>0</v>
      </c>
      <c r="Q137" s="116">
        <v>0</v>
      </c>
      <c r="R137" s="22">
        <f t="shared" si="40"/>
        <v>135</v>
      </c>
      <c r="S137" s="116">
        <v>0</v>
      </c>
      <c r="T137" s="116">
        <v>0</v>
      </c>
      <c r="U137" s="116">
        <v>33</v>
      </c>
      <c r="V137" s="116">
        <v>0</v>
      </c>
      <c r="W137" s="22">
        <f t="shared" si="41"/>
        <v>33</v>
      </c>
      <c r="X137" s="22">
        <f t="shared" si="42"/>
        <v>12.6</v>
      </c>
      <c r="Y137" s="22">
        <f ca="1">OFFSET('Cost Study'!$B$7,'Operations Support'!$C137,'Operations Support'!$B137)*$H137</f>
        <v>680.4</v>
      </c>
      <c r="Z137" s="23">
        <f ca="1">Y137*'Cost Study'!$B$31</f>
        <v>38001.653118685805</v>
      </c>
      <c r="AA137" s="23">
        <f ca="1">IF(A137=10298,1.51,1)*IF($B137&lt;3,$D137*'Cost Study'!$B$32*OFFSET('Cost Study'!$B$7,'Operations Support'!$C137,'Operations Support'!$B137),0)</f>
        <v>62.1</v>
      </c>
      <c r="AB137" s="24">
        <f ca="1">AA137*'Cost Study'!$B$31</f>
        <v>3468.4048481340219</v>
      </c>
      <c r="AC137" s="23">
        <f ca="1">Y137*'Cost Study'!$B$31</f>
        <v>38001.653118685805</v>
      </c>
      <c r="AD137" s="24">
        <f ca="1">AA137*'Cost Study'!$B$31</f>
        <v>3468.4048481340219</v>
      </c>
      <c r="AE137" s="377">
        <f t="shared" ca="1" si="43"/>
        <v>41470.057966819826</v>
      </c>
      <c r="AF137" s="377">
        <f t="shared" ca="1" si="44"/>
        <v>41470.057966819826</v>
      </c>
      <c r="AH137" s="688">
        <f>IFERROR($H137/SUMIF($A:$A,$A137,$H:$H)*SUMIF(Summary!$A$110:$A$186,$A137,Summary!$P$110:$P$186),0)</f>
        <v>9067.413223191681</v>
      </c>
      <c r="AI137" s="689">
        <f t="shared" ca="1" si="30"/>
        <v>32402.644743628145</v>
      </c>
      <c r="AJ137" s="688">
        <f>IFERROR(H137/SUMIF(A:A,A137,H:H)*SUMIF(Summary!$A$110:$A$186,'Operations Support'!A137,Summary!$Q$110:$Q$186),0)</f>
        <v>9132.291275258498</v>
      </c>
      <c r="AK137" s="688">
        <f t="shared" ca="1" si="31"/>
        <v>32337.76669156133</v>
      </c>
      <c r="AL137" s="1"/>
      <c r="AM137" s="688">
        <f>IFERROR($H137/SUMIF($A:$A,$A137,$H:$H)*SUMIF(Summary!$A$230:$A$266,$A137,Summary!$P$230:$P$266),0)</f>
        <v>1715.5672491535856</v>
      </c>
      <c r="AN137" s="688">
        <f>IFERROR($H137/SUMIF($A:$A,$A137,$H:$H)*(SUMIF(Summary!$A$230:$A$266,$A137,Summary!$L$230:$L$266)+SUMIF(Summary!$A$281:$A$317,$A137,Summary!$L$281:$L$317))-AM137,0)</f>
        <v>5150.3249188719219</v>
      </c>
      <c r="AO137" s="688">
        <f>IFERROR($H137/SUMIF($A:$A,$A137,$H:$H)*SUMIF(Summary!$A$230:$A$266,$A137,Summary!$Q$230:$Q$266),0)</f>
        <v>1727.8422672403349</v>
      </c>
      <c r="AP137" s="688">
        <f>IFERROR($H137/SUMIF($A:$A,$A137,$H:$H)*(SUMIF(Summary!$A$230:$A$266,$A137,Summary!$L$230:$L$266)+SUMIF(Summary!$A$281:$A$317,$A137,Summary!$L$281:$L$317))-AO137,0)</f>
        <v>5138.0499007851731</v>
      </c>
      <c r="AQ137" s="306"/>
      <c r="AR137" s="688">
        <f t="shared" ca="1" si="32"/>
        <v>37552.969662500065</v>
      </c>
      <c r="AS137" s="688">
        <f t="shared" ca="1" si="33"/>
        <v>37475.816592346506</v>
      </c>
    </row>
    <row r="138" spans="1:45" x14ac:dyDescent="0.2">
      <c r="A138" s="423">
        <v>3541</v>
      </c>
      <c r="B138" s="424">
        <v>2</v>
      </c>
      <c r="C138" s="425" t="s">
        <v>307</v>
      </c>
      <c r="D138" s="422">
        <f t="shared" si="34"/>
        <v>0</v>
      </c>
      <c r="E138" s="422">
        <f t="shared" si="35"/>
        <v>0</v>
      </c>
      <c r="F138" s="422">
        <f t="shared" si="36"/>
        <v>0</v>
      </c>
      <c r="G138" s="422">
        <f t="shared" si="37"/>
        <v>0</v>
      </c>
      <c r="H138" s="22">
        <f t="shared" si="38"/>
        <v>0</v>
      </c>
      <c r="I138" s="116">
        <v>0</v>
      </c>
      <c r="J138" s="116">
        <v>0</v>
      </c>
      <c r="K138" s="116">
        <v>0</v>
      </c>
      <c r="L138" s="116">
        <v>0</v>
      </c>
      <c r="M138" s="22">
        <f t="shared" si="39"/>
        <v>0</v>
      </c>
      <c r="N138" s="116">
        <v>0</v>
      </c>
      <c r="O138" s="116">
        <v>0</v>
      </c>
      <c r="P138" s="116">
        <v>0</v>
      </c>
      <c r="Q138" s="116">
        <v>0</v>
      </c>
      <c r="R138" s="22">
        <f t="shared" si="40"/>
        <v>0</v>
      </c>
      <c r="S138" s="116">
        <v>0</v>
      </c>
      <c r="T138" s="116">
        <v>0</v>
      </c>
      <c r="U138" s="116">
        <v>0</v>
      </c>
      <c r="V138" s="116">
        <v>0</v>
      </c>
      <c r="W138" s="22">
        <f t="shared" si="41"/>
        <v>0</v>
      </c>
      <c r="X138" s="22">
        <f t="shared" si="42"/>
        <v>0</v>
      </c>
      <c r="Y138" s="22">
        <f ca="1">OFFSET('Cost Study'!$B$7,'Operations Support'!$C138,'Operations Support'!$B138)*$H138</f>
        <v>0</v>
      </c>
      <c r="Z138" s="23">
        <f ca="1">Y138*'Cost Study'!$B$31</f>
        <v>0</v>
      </c>
      <c r="AA138" s="23">
        <f ca="1">IF(A138=10298,1.51,1)*IF($B138&lt;3,$D138*'Cost Study'!$B$32*OFFSET('Cost Study'!$B$7,'Operations Support'!$C138,'Operations Support'!$B138),0)</f>
        <v>0</v>
      </c>
      <c r="AB138" s="24">
        <f ca="1">AA138*'Cost Study'!$B$31</f>
        <v>0</v>
      </c>
      <c r="AC138" s="23">
        <f ca="1">Y138*'Cost Study'!$B$31</f>
        <v>0</v>
      </c>
      <c r="AD138" s="24">
        <f ca="1">AA138*'Cost Study'!$B$31</f>
        <v>0</v>
      </c>
      <c r="AE138" s="377">
        <f t="shared" ca="1" si="43"/>
        <v>0</v>
      </c>
      <c r="AF138" s="377">
        <f t="shared" ca="1" si="44"/>
        <v>0</v>
      </c>
      <c r="AH138" s="688">
        <f>IFERROR($H138/SUMIF($A:$A,$A138,$H:$H)*SUMIF(Summary!$A$110:$A$186,$A138,Summary!$P$110:$P$186),0)</f>
        <v>0</v>
      </c>
      <c r="AI138" s="689">
        <f t="shared" ca="1" si="30"/>
        <v>0</v>
      </c>
      <c r="AJ138" s="688">
        <f>IFERROR(H138/SUMIF(A:A,A138,H:H)*SUMIF(Summary!$A$110:$A$186,'Operations Support'!A138,Summary!$Q$110:$Q$186),0)</f>
        <v>0</v>
      </c>
      <c r="AK138" s="688">
        <f t="shared" ca="1" si="31"/>
        <v>0</v>
      </c>
      <c r="AM138" s="688">
        <f>IFERROR($H138/SUMIF($A:$A,$A138,$H:$H)*SUMIF(Summary!$A$230:$A$266,$A138,Summary!$P$230:$P$266),0)</f>
        <v>0</v>
      </c>
      <c r="AN138" s="688">
        <f>IFERROR($H138/SUMIF($A:$A,$A138,$H:$H)*(SUMIF(Summary!$A$230:$A$266,$A138,Summary!$L$230:$L$266)+SUMIF(Summary!$A$281:$A$317,$A138,Summary!$L$281:$L$317))-AM138,0)</f>
        <v>0</v>
      </c>
      <c r="AO138" s="688">
        <f>IFERROR($H138/SUMIF($A:$A,$A138,$H:$H)*SUMIF(Summary!$A$230:$A$266,$A138,Summary!$Q$230:$Q$266),0)</f>
        <v>0</v>
      </c>
      <c r="AP138" s="688">
        <f>IFERROR($H138/SUMIF($A:$A,$A138,$H:$H)*(SUMIF(Summary!$A$230:$A$266,$A138,Summary!$L$230:$L$266)+SUMIF(Summary!$A$281:$A$317,$A138,Summary!$L$281:$L$317))-AO138,0)</f>
        <v>0</v>
      </c>
      <c r="AQ138" s="306"/>
      <c r="AR138" s="688">
        <f t="shared" ca="1" si="32"/>
        <v>0</v>
      </c>
      <c r="AS138" s="688">
        <f t="shared" ca="1" si="33"/>
        <v>0</v>
      </c>
    </row>
    <row r="139" spans="1:45" x14ac:dyDescent="0.2">
      <c r="A139" s="423">
        <v>3541</v>
      </c>
      <c r="B139" s="424">
        <v>2</v>
      </c>
      <c r="C139" s="425" t="s">
        <v>308</v>
      </c>
      <c r="D139" s="422">
        <f t="shared" si="34"/>
        <v>531</v>
      </c>
      <c r="E139" s="422">
        <f t="shared" si="35"/>
        <v>0</v>
      </c>
      <c r="F139" s="422">
        <f t="shared" si="36"/>
        <v>1383</v>
      </c>
      <c r="G139" s="422">
        <f t="shared" si="37"/>
        <v>0</v>
      </c>
      <c r="H139" s="22">
        <f t="shared" si="38"/>
        <v>1914</v>
      </c>
      <c r="I139" s="116">
        <v>180</v>
      </c>
      <c r="J139" s="116">
        <v>0</v>
      </c>
      <c r="K139" s="116">
        <v>732</v>
      </c>
      <c r="L139" s="116">
        <v>0</v>
      </c>
      <c r="M139" s="22">
        <f t="shared" si="39"/>
        <v>912</v>
      </c>
      <c r="N139" s="116">
        <v>162</v>
      </c>
      <c r="O139" s="116">
        <v>0</v>
      </c>
      <c r="P139" s="116">
        <v>585</v>
      </c>
      <c r="Q139" s="116">
        <v>0</v>
      </c>
      <c r="R139" s="22">
        <f t="shared" si="40"/>
        <v>747</v>
      </c>
      <c r="S139" s="116">
        <v>189</v>
      </c>
      <c r="T139" s="116">
        <v>0</v>
      </c>
      <c r="U139" s="116">
        <v>66</v>
      </c>
      <c r="V139" s="116">
        <v>0</v>
      </c>
      <c r="W139" s="22">
        <f t="shared" si="41"/>
        <v>255</v>
      </c>
      <c r="X139" s="22">
        <f t="shared" si="42"/>
        <v>63.8</v>
      </c>
      <c r="Y139" s="22">
        <f ca="1">OFFSET('Cost Study'!$B$7,'Operations Support'!$C139,'Operations Support'!$B139)*$H139</f>
        <v>3540.9</v>
      </c>
      <c r="Z139" s="23">
        <f ca="1">Y139*'Cost Study'!$B$31</f>
        <v>197766.09865954521</v>
      </c>
      <c r="AA139" s="23">
        <f ca="1">IF(A139=10298,1.51,1)*IF($B139&lt;3,$D139*'Cost Study'!$B$32*OFFSET('Cost Study'!$B$7,'Operations Support'!$C139,'Operations Support'!$B139),0)</f>
        <v>98.235000000000014</v>
      </c>
      <c r="AB139" s="24">
        <f ca="1">AA139*'Cost Study'!$B$31</f>
        <v>5486.6143358525878</v>
      </c>
      <c r="AC139" s="23">
        <f ca="1">Y139*'Cost Study'!$B$31</f>
        <v>197766.09865954521</v>
      </c>
      <c r="AD139" s="24">
        <f ca="1">AA139*'Cost Study'!$B$31</f>
        <v>5486.6143358525878</v>
      </c>
      <c r="AE139" s="377">
        <f t="shared" ca="1" si="43"/>
        <v>203252.7129953978</v>
      </c>
      <c r="AF139" s="377">
        <f t="shared" ca="1" si="44"/>
        <v>203252.7129953978</v>
      </c>
      <c r="AH139" s="688">
        <f>IFERROR($H139/SUMIF($A:$A,$A139,$H:$H)*SUMIF(Summary!$A$110:$A$186,$A139,Summary!$P$110:$P$186),0)</f>
        <v>45912.774892034075</v>
      </c>
      <c r="AI139" s="689">
        <f t="shared" ca="1" si="30"/>
        <v>157339.93810336373</v>
      </c>
      <c r="AJ139" s="688">
        <f>IFERROR(H139/SUMIF(A:A,A139,H:H)*SUMIF(Summary!$A$110:$A$186,'Operations Support'!A139,Summary!$Q$110:$Q$186),0)</f>
        <v>46241.284393769223</v>
      </c>
      <c r="AK139" s="688">
        <f t="shared" ca="1" si="31"/>
        <v>157011.42860162858</v>
      </c>
      <c r="AM139" s="688">
        <f>IFERROR($H139/SUMIF($A:$A,$A139,$H:$H)*SUMIF(Summary!$A$230:$A$266,$A139,Summary!$P$230:$P$266),0)</f>
        <v>8686.7611504760935</v>
      </c>
      <c r="AN139" s="688">
        <f>IFERROR($H139/SUMIF($A:$A,$A139,$H:$H)*(SUMIF(Summary!$A$230:$A$266,$A139,Summary!$L$230:$L$266)+SUMIF(Summary!$A$281:$A$317,$A139,Summary!$L$281:$L$317))-AM139,0)</f>
        <v>26078.629351113392</v>
      </c>
      <c r="AO139" s="688">
        <f>IFERROR($H139/SUMIF($A:$A,$A139,$H:$H)*SUMIF(Summary!$A$230:$A$266,$A139,Summary!$Q$230:$Q$266),0)</f>
        <v>8748.9156071375692</v>
      </c>
      <c r="AP139" s="688">
        <f>IFERROR($H139/SUMIF($A:$A,$A139,$H:$H)*(SUMIF(Summary!$A$230:$A$266,$A139,Summary!$L$230:$L$266)+SUMIF(Summary!$A$281:$A$317,$A139,Summary!$L$281:$L$317))-AO139,0)</f>
        <v>26016.474894451916</v>
      </c>
      <c r="AQ139" s="306"/>
      <c r="AR139" s="688">
        <f t="shared" ca="1" si="32"/>
        <v>183418.56745447713</v>
      </c>
      <c r="AS139" s="688">
        <f t="shared" ca="1" si="33"/>
        <v>183027.90349608049</v>
      </c>
    </row>
    <row r="140" spans="1:45" x14ac:dyDescent="0.2">
      <c r="A140" s="423">
        <v>3541</v>
      </c>
      <c r="B140" s="424">
        <v>2</v>
      </c>
      <c r="C140" s="425" t="s">
        <v>309</v>
      </c>
      <c r="D140" s="422">
        <f t="shared" si="34"/>
        <v>0</v>
      </c>
      <c r="E140" s="422">
        <f t="shared" si="35"/>
        <v>0</v>
      </c>
      <c r="F140" s="422">
        <f t="shared" si="36"/>
        <v>0</v>
      </c>
      <c r="G140" s="422">
        <f t="shared" si="37"/>
        <v>0</v>
      </c>
      <c r="H140" s="22">
        <f t="shared" si="38"/>
        <v>0</v>
      </c>
      <c r="I140" s="116">
        <v>0</v>
      </c>
      <c r="J140" s="116">
        <v>0</v>
      </c>
      <c r="K140" s="116">
        <v>0</v>
      </c>
      <c r="L140" s="116">
        <v>0</v>
      </c>
      <c r="M140" s="22">
        <f t="shared" si="39"/>
        <v>0</v>
      </c>
      <c r="N140" s="116">
        <v>0</v>
      </c>
      <c r="O140" s="116">
        <v>0</v>
      </c>
      <c r="P140" s="116">
        <v>0</v>
      </c>
      <c r="Q140" s="116">
        <v>0</v>
      </c>
      <c r="R140" s="22">
        <f t="shared" si="40"/>
        <v>0</v>
      </c>
      <c r="S140" s="116">
        <v>0</v>
      </c>
      <c r="T140" s="116">
        <v>0</v>
      </c>
      <c r="U140" s="116">
        <v>0</v>
      </c>
      <c r="V140" s="116">
        <v>0</v>
      </c>
      <c r="W140" s="22">
        <f t="shared" si="41"/>
        <v>0</v>
      </c>
      <c r="X140" s="22">
        <f t="shared" si="42"/>
        <v>0</v>
      </c>
      <c r="Y140" s="22">
        <f ca="1">OFFSET('Cost Study'!$B$7,'Operations Support'!$C140,'Operations Support'!$B140)*$H140</f>
        <v>0</v>
      </c>
      <c r="Z140" s="23">
        <f ca="1">Y140*'Cost Study'!$B$31</f>
        <v>0</v>
      </c>
      <c r="AA140" s="23">
        <f ca="1">IF(A140=10298,1.51,1)*IF($B140&lt;3,$D140*'Cost Study'!$B$32*OFFSET('Cost Study'!$B$7,'Operations Support'!$C140,'Operations Support'!$B140),0)</f>
        <v>0</v>
      </c>
      <c r="AB140" s="24">
        <f ca="1">AA140*'Cost Study'!$B$31</f>
        <v>0</v>
      </c>
      <c r="AC140" s="23">
        <f ca="1">Y140*'Cost Study'!$B$31</f>
        <v>0</v>
      </c>
      <c r="AD140" s="24">
        <f ca="1">AA140*'Cost Study'!$B$31</f>
        <v>0</v>
      </c>
      <c r="AE140" s="377">
        <f t="shared" ca="1" si="43"/>
        <v>0</v>
      </c>
      <c r="AF140" s="377">
        <f t="shared" ca="1" si="44"/>
        <v>0</v>
      </c>
      <c r="AH140" s="688">
        <f>IFERROR($H140/SUMIF($A:$A,$A140,$H:$H)*SUMIF(Summary!$A$110:$A$186,$A140,Summary!$P$110:$P$186),0)</f>
        <v>0</v>
      </c>
      <c r="AI140" s="689">
        <f t="shared" ca="1" si="30"/>
        <v>0</v>
      </c>
      <c r="AJ140" s="688">
        <f>IFERROR(H140/SUMIF(A:A,A140,H:H)*SUMIF(Summary!$A$110:$A$186,'Operations Support'!A140,Summary!$Q$110:$Q$186),0)</f>
        <v>0</v>
      </c>
      <c r="AK140" s="688">
        <f t="shared" ca="1" si="31"/>
        <v>0</v>
      </c>
      <c r="AM140" s="688">
        <f>IFERROR($H140/SUMIF($A:$A,$A140,$H:$H)*SUMIF(Summary!$A$230:$A$266,$A140,Summary!$P$230:$P$266),0)</f>
        <v>0</v>
      </c>
      <c r="AN140" s="688">
        <f>IFERROR($H140/SUMIF($A:$A,$A140,$H:$H)*(SUMIF(Summary!$A$230:$A$266,$A140,Summary!$L$230:$L$266)+SUMIF(Summary!$A$281:$A$317,$A140,Summary!$L$281:$L$317))-AM140,0)</f>
        <v>0</v>
      </c>
      <c r="AO140" s="688">
        <f>IFERROR($H140/SUMIF($A:$A,$A140,$H:$H)*SUMIF(Summary!$A$230:$A$266,$A140,Summary!$Q$230:$Q$266),0)</f>
        <v>0</v>
      </c>
      <c r="AP140" s="688">
        <f>IFERROR($H140/SUMIF($A:$A,$A140,$H:$H)*(SUMIF(Summary!$A$230:$A$266,$A140,Summary!$L$230:$L$266)+SUMIF(Summary!$A$281:$A$317,$A140,Summary!$L$281:$L$317))-AO140,0)</f>
        <v>0</v>
      </c>
      <c r="AQ140" s="306"/>
      <c r="AR140" s="688">
        <f t="shared" ca="1" si="32"/>
        <v>0</v>
      </c>
      <c r="AS140" s="688">
        <f t="shared" ca="1" si="33"/>
        <v>0</v>
      </c>
    </row>
    <row r="141" spans="1:45" x14ac:dyDescent="0.2">
      <c r="A141" s="423">
        <v>3541</v>
      </c>
      <c r="B141" s="424">
        <v>2</v>
      </c>
      <c r="C141" s="425" t="s">
        <v>310</v>
      </c>
      <c r="D141" s="422">
        <f t="shared" si="34"/>
        <v>0</v>
      </c>
      <c r="E141" s="422">
        <f t="shared" si="35"/>
        <v>0</v>
      </c>
      <c r="F141" s="422">
        <f t="shared" si="36"/>
        <v>0</v>
      </c>
      <c r="G141" s="422">
        <f t="shared" si="37"/>
        <v>0</v>
      </c>
      <c r="H141" s="22">
        <f t="shared" si="38"/>
        <v>0</v>
      </c>
      <c r="I141" s="116">
        <v>0</v>
      </c>
      <c r="J141" s="116">
        <v>0</v>
      </c>
      <c r="K141" s="116">
        <v>0</v>
      </c>
      <c r="L141" s="116">
        <v>0</v>
      </c>
      <c r="M141" s="22">
        <f t="shared" si="39"/>
        <v>0</v>
      </c>
      <c r="N141" s="116">
        <v>0</v>
      </c>
      <c r="O141" s="116">
        <v>0</v>
      </c>
      <c r="P141" s="116">
        <v>0</v>
      </c>
      <c r="Q141" s="116">
        <v>0</v>
      </c>
      <c r="R141" s="22">
        <f t="shared" si="40"/>
        <v>0</v>
      </c>
      <c r="S141" s="116">
        <v>0</v>
      </c>
      <c r="T141" s="116">
        <v>0</v>
      </c>
      <c r="U141" s="116">
        <v>0</v>
      </c>
      <c r="V141" s="116">
        <v>0</v>
      </c>
      <c r="W141" s="22">
        <f t="shared" si="41"/>
        <v>0</v>
      </c>
      <c r="X141" s="22">
        <f t="shared" si="42"/>
        <v>0</v>
      </c>
      <c r="Y141" s="22">
        <f ca="1">OFFSET('Cost Study'!$B$7,'Operations Support'!$C141,'Operations Support'!$B141)*$H141</f>
        <v>0</v>
      </c>
      <c r="Z141" s="23">
        <f ca="1">Y141*'Cost Study'!$B$31</f>
        <v>0</v>
      </c>
      <c r="AA141" s="23">
        <f ca="1">IF(A141=10298,1.51,1)*IF($B141&lt;3,$D141*'Cost Study'!$B$32*OFFSET('Cost Study'!$B$7,'Operations Support'!$C141,'Operations Support'!$B141),0)</f>
        <v>0</v>
      </c>
      <c r="AB141" s="24">
        <f ca="1">AA141*'Cost Study'!$B$31</f>
        <v>0</v>
      </c>
      <c r="AC141" s="23">
        <f ca="1">Y141*'Cost Study'!$B$31</f>
        <v>0</v>
      </c>
      <c r="AD141" s="24">
        <f ca="1">AA141*'Cost Study'!$B$31</f>
        <v>0</v>
      </c>
      <c r="AE141" s="377">
        <f t="shared" ca="1" si="43"/>
        <v>0</v>
      </c>
      <c r="AF141" s="377">
        <f t="shared" ca="1" si="44"/>
        <v>0</v>
      </c>
      <c r="AH141" s="688">
        <f>IFERROR($H141/SUMIF($A:$A,$A141,$H:$H)*SUMIF(Summary!$A$110:$A$186,$A141,Summary!$P$110:$P$186),0)</f>
        <v>0</v>
      </c>
      <c r="AI141" s="689">
        <f t="shared" ca="1" si="30"/>
        <v>0</v>
      </c>
      <c r="AJ141" s="688">
        <f>IFERROR(H141/SUMIF(A:A,A141,H:H)*SUMIF(Summary!$A$110:$A$186,'Operations Support'!A141,Summary!$Q$110:$Q$186),0)</f>
        <v>0</v>
      </c>
      <c r="AK141" s="688">
        <f t="shared" ca="1" si="31"/>
        <v>0</v>
      </c>
      <c r="AM141" s="688">
        <f>IFERROR($H141/SUMIF($A:$A,$A141,$H:$H)*SUMIF(Summary!$A$230:$A$266,$A141,Summary!$P$230:$P$266),0)</f>
        <v>0</v>
      </c>
      <c r="AN141" s="688">
        <f>IFERROR($H141/SUMIF($A:$A,$A141,$H:$H)*(SUMIF(Summary!$A$230:$A$266,$A141,Summary!$L$230:$L$266)+SUMIF(Summary!$A$281:$A$317,$A141,Summary!$L$281:$L$317))-AM141,0)</f>
        <v>0</v>
      </c>
      <c r="AO141" s="688">
        <f>IFERROR($H141/SUMIF($A:$A,$A141,$H:$H)*SUMIF(Summary!$A$230:$A$266,$A141,Summary!$Q$230:$Q$266),0)</f>
        <v>0</v>
      </c>
      <c r="AP141" s="688">
        <f>IFERROR($H141/SUMIF($A:$A,$A141,$H:$H)*(SUMIF(Summary!$A$230:$A$266,$A141,Summary!$L$230:$L$266)+SUMIF(Summary!$A$281:$A$317,$A141,Summary!$L$281:$L$317))-AO141,0)</f>
        <v>0</v>
      </c>
      <c r="AQ141" s="306"/>
      <c r="AR141" s="688">
        <f t="shared" ca="1" si="32"/>
        <v>0</v>
      </c>
      <c r="AS141" s="688">
        <f t="shared" ca="1" si="33"/>
        <v>0</v>
      </c>
    </row>
    <row r="142" spans="1:45" x14ac:dyDescent="0.2">
      <c r="A142" s="423">
        <v>3541</v>
      </c>
      <c r="B142" s="424">
        <v>2</v>
      </c>
      <c r="C142" s="425" t="s">
        <v>311</v>
      </c>
      <c r="D142" s="422">
        <f t="shared" si="34"/>
        <v>0</v>
      </c>
      <c r="E142" s="422">
        <f t="shared" si="35"/>
        <v>0</v>
      </c>
      <c r="F142" s="422">
        <f t="shared" si="36"/>
        <v>0</v>
      </c>
      <c r="G142" s="422">
        <f t="shared" si="37"/>
        <v>0</v>
      </c>
      <c r="H142" s="22">
        <f t="shared" si="38"/>
        <v>0</v>
      </c>
      <c r="I142" s="116">
        <v>0</v>
      </c>
      <c r="J142" s="116">
        <v>0</v>
      </c>
      <c r="K142" s="116">
        <v>0</v>
      </c>
      <c r="L142" s="116">
        <v>0</v>
      </c>
      <c r="M142" s="22">
        <f t="shared" si="39"/>
        <v>0</v>
      </c>
      <c r="N142" s="116">
        <v>0</v>
      </c>
      <c r="O142" s="116">
        <v>0</v>
      </c>
      <c r="P142" s="116">
        <v>0</v>
      </c>
      <c r="Q142" s="116">
        <v>0</v>
      </c>
      <c r="R142" s="22">
        <f t="shared" si="40"/>
        <v>0</v>
      </c>
      <c r="S142" s="116">
        <v>0</v>
      </c>
      <c r="T142" s="116">
        <v>0</v>
      </c>
      <c r="U142" s="116">
        <v>0</v>
      </c>
      <c r="V142" s="116">
        <v>0</v>
      </c>
      <c r="W142" s="22">
        <f t="shared" si="41"/>
        <v>0</v>
      </c>
      <c r="X142" s="22">
        <f t="shared" si="42"/>
        <v>0</v>
      </c>
      <c r="Y142" s="22">
        <f ca="1">OFFSET('Cost Study'!$B$7,'Operations Support'!$C142,'Operations Support'!$B142)*$H142</f>
        <v>0</v>
      </c>
      <c r="Z142" s="23">
        <f ca="1">Y142*'Cost Study'!$B$31</f>
        <v>0</v>
      </c>
      <c r="AA142" s="23">
        <f ca="1">IF(A142=10298,1.51,1)*IF($B142&lt;3,$D142*'Cost Study'!$B$32*OFFSET('Cost Study'!$B$7,'Operations Support'!$C142,'Operations Support'!$B142),0)</f>
        <v>0</v>
      </c>
      <c r="AB142" s="24">
        <f ca="1">AA142*'Cost Study'!$B$31</f>
        <v>0</v>
      </c>
      <c r="AC142" s="23">
        <f ca="1">Y142*'Cost Study'!$B$31</f>
        <v>0</v>
      </c>
      <c r="AD142" s="24">
        <f ca="1">AA142*'Cost Study'!$B$31</f>
        <v>0</v>
      </c>
      <c r="AE142" s="377">
        <f t="shared" ca="1" si="43"/>
        <v>0</v>
      </c>
      <c r="AF142" s="377">
        <f t="shared" ca="1" si="44"/>
        <v>0</v>
      </c>
      <c r="AH142" s="688">
        <f>IFERROR($H142/SUMIF($A:$A,$A142,$H:$H)*SUMIF(Summary!$A$110:$A$186,$A142,Summary!$P$110:$P$186),0)</f>
        <v>0</v>
      </c>
      <c r="AI142" s="689">
        <f t="shared" ca="1" si="30"/>
        <v>0</v>
      </c>
      <c r="AJ142" s="688">
        <f>IFERROR(H142/SUMIF(A:A,A142,H:H)*SUMIF(Summary!$A$110:$A$186,'Operations Support'!A142,Summary!$Q$110:$Q$186),0)</f>
        <v>0</v>
      </c>
      <c r="AK142" s="688">
        <f t="shared" ca="1" si="31"/>
        <v>0</v>
      </c>
      <c r="AM142" s="688">
        <f>IFERROR($H142/SUMIF($A:$A,$A142,$H:$H)*SUMIF(Summary!$A$230:$A$266,$A142,Summary!$P$230:$P$266),0)</f>
        <v>0</v>
      </c>
      <c r="AN142" s="688">
        <f>IFERROR($H142/SUMIF($A:$A,$A142,$H:$H)*(SUMIF(Summary!$A$230:$A$266,$A142,Summary!$L$230:$L$266)+SUMIF(Summary!$A$281:$A$317,$A142,Summary!$L$281:$L$317))-AM142,0)</f>
        <v>0</v>
      </c>
      <c r="AO142" s="688">
        <f>IFERROR($H142/SUMIF($A:$A,$A142,$H:$H)*SUMIF(Summary!$A$230:$A$266,$A142,Summary!$Q$230:$Q$266),0)</f>
        <v>0</v>
      </c>
      <c r="AP142" s="688">
        <f>IFERROR($H142/SUMIF($A:$A,$A142,$H:$H)*(SUMIF(Summary!$A$230:$A$266,$A142,Summary!$L$230:$L$266)+SUMIF(Summary!$A$281:$A$317,$A142,Summary!$L$281:$L$317))-AO142,0)</f>
        <v>0</v>
      </c>
      <c r="AQ142" s="306"/>
      <c r="AR142" s="688">
        <f t="shared" ca="1" si="32"/>
        <v>0</v>
      </c>
      <c r="AS142" s="688">
        <f t="shared" ca="1" si="33"/>
        <v>0</v>
      </c>
    </row>
    <row r="143" spans="1:45" x14ac:dyDescent="0.2">
      <c r="A143" s="423">
        <v>3541</v>
      </c>
      <c r="B143" s="424">
        <v>2</v>
      </c>
      <c r="C143" s="425" t="s">
        <v>312</v>
      </c>
      <c r="D143" s="422">
        <f t="shared" si="34"/>
        <v>0</v>
      </c>
      <c r="E143" s="422">
        <f t="shared" si="35"/>
        <v>0</v>
      </c>
      <c r="F143" s="422">
        <f t="shared" si="36"/>
        <v>0</v>
      </c>
      <c r="G143" s="422">
        <f t="shared" si="37"/>
        <v>0</v>
      </c>
      <c r="H143" s="22">
        <f t="shared" si="38"/>
        <v>0</v>
      </c>
      <c r="I143" s="116">
        <v>0</v>
      </c>
      <c r="J143" s="116">
        <v>0</v>
      </c>
      <c r="K143" s="116">
        <v>0</v>
      </c>
      <c r="L143" s="116">
        <v>0</v>
      </c>
      <c r="M143" s="22">
        <f t="shared" si="39"/>
        <v>0</v>
      </c>
      <c r="N143" s="116">
        <v>0</v>
      </c>
      <c r="O143" s="116">
        <v>0</v>
      </c>
      <c r="P143" s="116">
        <v>0</v>
      </c>
      <c r="Q143" s="116">
        <v>0</v>
      </c>
      <c r="R143" s="22">
        <f t="shared" si="40"/>
        <v>0</v>
      </c>
      <c r="S143" s="116">
        <v>0</v>
      </c>
      <c r="T143" s="116">
        <v>0</v>
      </c>
      <c r="U143" s="116">
        <v>0</v>
      </c>
      <c r="V143" s="116">
        <v>0</v>
      </c>
      <c r="W143" s="22">
        <f t="shared" si="41"/>
        <v>0</v>
      </c>
      <c r="X143" s="22">
        <f t="shared" si="42"/>
        <v>0</v>
      </c>
      <c r="Y143" s="22">
        <f ca="1">OFFSET('Cost Study'!$B$7,'Operations Support'!$C143,'Operations Support'!$B143)*$H143</f>
        <v>0</v>
      </c>
      <c r="Z143" s="23">
        <f ca="1">Y143*'Cost Study'!$B$31</f>
        <v>0</v>
      </c>
      <c r="AA143" s="23">
        <f ca="1">IF(A143=10298,1.51,1)*IF($B143&lt;3,$D143*'Cost Study'!$B$32*OFFSET('Cost Study'!$B$7,'Operations Support'!$C143,'Operations Support'!$B143),0)</f>
        <v>0</v>
      </c>
      <c r="AB143" s="24">
        <f ca="1">AA143*'Cost Study'!$B$31</f>
        <v>0</v>
      </c>
      <c r="AC143" s="23">
        <f ca="1">Y143*'Cost Study'!$B$31</f>
        <v>0</v>
      </c>
      <c r="AD143" s="24">
        <f ca="1">AA143*'Cost Study'!$B$31</f>
        <v>0</v>
      </c>
      <c r="AE143" s="377">
        <f t="shared" ca="1" si="43"/>
        <v>0</v>
      </c>
      <c r="AF143" s="377">
        <f t="shared" ca="1" si="44"/>
        <v>0</v>
      </c>
      <c r="AH143" s="688">
        <f>IFERROR($H143/SUMIF($A:$A,$A143,$H:$H)*SUMIF(Summary!$A$110:$A$186,$A143,Summary!$P$110:$P$186),0)</f>
        <v>0</v>
      </c>
      <c r="AI143" s="689">
        <f t="shared" ca="1" si="30"/>
        <v>0</v>
      </c>
      <c r="AJ143" s="688">
        <f>IFERROR(H143/SUMIF(A:A,A143,H:H)*SUMIF(Summary!$A$110:$A$186,'Operations Support'!A143,Summary!$Q$110:$Q$186),0)</f>
        <v>0</v>
      </c>
      <c r="AK143" s="688">
        <f t="shared" ca="1" si="31"/>
        <v>0</v>
      </c>
      <c r="AM143" s="688">
        <f>IFERROR($H143/SUMIF($A:$A,$A143,$H:$H)*SUMIF(Summary!$A$230:$A$266,$A143,Summary!$P$230:$P$266),0)</f>
        <v>0</v>
      </c>
      <c r="AN143" s="688">
        <f>IFERROR($H143/SUMIF($A:$A,$A143,$H:$H)*(SUMIF(Summary!$A$230:$A$266,$A143,Summary!$L$230:$L$266)+SUMIF(Summary!$A$281:$A$317,$A143,Summary!$L$281:$L$317))-AM143,0)</f>
        <v>0</v>
      </c>
      <c r="AO143" s="688">
        <f>IFERROR($H143/SUMIF($A:$A,$A143,$H:$H)*SUMIF(Summary!$A$230:$A$266,$A143,Summary!$Q$230:$Q$266),0)</f>
        <v>0</v>
      </c>
      <c r="AP143" s="688">
        <f>IFERROR($H143/SUMIF($A:$A,$A143,$H:$H)*(SUMIF(Summary!$A$230:$A$266,$A143,Summary!$L$230:$L$266)+SUMIF(Summary!$A$281:$A$317,$A143,Summary!$L$281:$L$317))-AO143,0)</f>
        <v>0</v>
      </c>
      <c r="AQ143" s="306"/>
      <c r="AR143" s="688">
        <f t="shared" ca="1" si="32"/>
        <v>0</v>
      </c>
      <c r="AS143" s="688">
        <f t="shared" ca="1" si="33"/>
        <v>0</v>
      </c>
    </row>
    <row r="144" spans="1:45" x14ac:dyDescent="0.2">
      <c r="A144" s="423">
        <v>3541</v>
      </c>
      <c r="B144" s="424">
        <v>2</v>
      </c>
      <c r="C144" s="425" t="s">
        <v>313</v>
      </c>
      <c r="D144" s="422">
        <f t="shared" si="34"/>
        <v>2565</v>
      </c>
      <c r="E144" s="422">
        <f t="shared" si="35"/>
        <v>0</v>
      </c>
      <c r="F144" s="422">
        <f t="shared" si="36"/>
        <v>790</v>
      </c>
      <c r="G144" s="422">
        <f t="shared" si="37"/>
        <v>0</v>
      </c>
      <c r="H144" s="22">
        <f t="shared" si="38"/>
        <v>3355</v>
      </c>
      <c r="I144" s="116">
        <v>1208</v>
      </c>
      <c r="J144" s="116">
        <v>0</v>
      </c>
      <c r="K144" s="116">
        <v>367</v>
      </c>
      <c r="L144" s="116">
        <v>0</v>
      </c>
      <c r="M144" s="22">
        <f t="shared" si="39"/>
        <v>1575</v>
      </c>
      <c r="N144" s="116">
        <v>1113</v>
      </c>
      <c r="O144" s="116">
        <v>0</v>
      </c>
      <c r="P144" s="116">
        <v>114</v>
      </c>
      <c r="Q144" s="116">
        <v>0</v>
      </c>
      <c r="R144" s="22">
        <f t="shared" si="40"/>
        <v>1227</v>
      </c>
      <c r="S144" s="116">
        <v>244</v>
      </c>
      <c r="T144" s="116">
        <v>0</v>
      </c>
      <c r="U144" s="116">
        <v>309</v>
      </c>
      <c r="V144" s="116">
        <v>0</v>
      </c>
      <c r="W144" s="22">
        <f t="shared" si="41"/>
        <v>553</v>
      </c>
      <c r="X144" s="22">
        <f t="shared" si="42"/>
        <v>111.83333333333333</v>
      </c>
      <c r="Y144" s="22">
        <f ca="1">OFFSET('Cost Study'!$B$7,'Operations Support'!$C144,'Operations Support'!$B144)*$H144</f>
        <v>5233.8</v>
      </c>
      <c r="Z144" s="23">
        <f ca="1">Y144*'Cost Study'!$B$31</f>
        <v>292317.83082389442</v>
      </c>
      <c r="AA144" s="23">
        <f ca="1">IF(A144=10298,1.51,1)*IF($B144&lt;3,$D144*'Cost Study'!$B$32*OFFSET('Cost Study'!$B$7,'Operations Support'!$C144,'Operations Support'!$B144),0)</f>
        <v>400.14</v>
      </c>
      <c r="AB144" s="24">
        <f ca="1">AA144*'Cost Study'!$B$31</f>
        <v>22348.591238846173</v>
      </c>
      <c r="AC144" s="23">
        <f ca="1">Y144*'Cost Study'!$B$31</f>
        <v>292317.83082389442</v>
      </c>
      <c r="AD144" s="24">
        <f ca="1">AA144*'Cost Study'!$B$31</f>
        <v>22348.591238846173</v>
      </c>
      <c r="AE144" s="377">
        <f t="shared" ca="1" si="43"/>
        <v>314666.4220627406</v>
      </c>
      <c r="AF144" s="377">
        <f t="shared" ca="1" si="44"/>
        <v>314666.4220627406</v>
      </c>
      <c r="AH144" s="688">
        <f>IFERROR($H144/SUMIF($A:$A,$A144,$H:$H)*SUMIF(Summary!$A$110:$A$186,$A144,Summary!$P$110:$P$186),0)</f>
        <v>80479.289322243625</v>
      </c>
      <c r="AI144" s="689">
        <f t="shared" ca="1" si="30"/>
        <v>234187.13274049698</v>
      </c>
      <c r="AJ144" s="688">
        <f>IFERROR(H144/SUMIF(A:A,A144,H:H)*SUMIF(Summary!$A$110:$A$186,'Operations Support'!A144,Summary!$Q$110:$Q$186),0)</f>
        <v>81055.124943101211</v>
      </c>
      <c r="AK144" s="688">
        <f t="shared" ca="1" si="31"/>
        <v>233611.29711963941</v>
      </c>
      <c r="AM144" s="688">
        <f>IFERROR($H144/SUMIF($A:$A,$A144,$H:$H)*SUMIF(Summary!$A$230:$A$266,$A144,Summary!$P$230:$P$266),0)</f>
        <v>15226.793970662116</v>
      </c>
      <c r="AN144" s="688">
        <f>IFERROR($H144/SUMIF($A:$A,$A144,$H:$H)*(SUMIF(Summary!$A$230:$A$266,$A144,Summary!$L$230:$L$266)+SUMIF(Summary!$A$281:$A$317,$A144,Summary!$L$281:$L$317))-AM144,0)</f>
        <v>45712.539954537831</v>
      </c>
      <c r="AO144" s="688">
        <f>IFERROR($H144/SUMIF($A:$A,$A144,$H:$H)*SUMIF(Summary!$A$230:$A$266,$A144,Summary!$Q$230:$Q$266),0)</f>
        <v>15335.742874580221</v>
      </c>
      <c r="AP144" s="688">
        <f>IFERROR($H144/SUMIF($A:$A,$A144,$H:$H)*(SUMIF(Summary!$A$230:$A$266,$A144,Summary!$L$230:$L$266)+SUMIF(Summary!$A$281:$A$317,$A144,Summary!$L$281:$L$317))-AO144,0)</f>
        <v>45603.591050619725</v>
      </c>
      <c r="AQ144" s="306"/>
      <c r="AR144" s="688">
        <f t="shared" ca="1" si="32"/>
        <v>279899.67269503482</v>
      </c>
      <c r="AS144" s="688">
        <f t="shared" ca="1" si="33"/>
        <v>279214.88817025913</v>
      </c>
    </row>
    <row r="145" spans="1:45" x14ac:dyDescent="0.2">
      <c r="A145" s="423">
        <v>3541</v>
      </c>
      <c r="B145" s="424">
        <v>2</v>
      </c>
      <c r="C145" s="425" t="s">
        <v>314</v>
      </c>
      <c r="D145" s="422">
        <f t="shared" si="34"/>
        <v>0</v>
      </c>
      <c r="E145" s="422">
        <f t="shared" si="35"/>
        <v>0</v>
      </c>
      <c r="F145" s="422">
        <f t="shared" si="36"/>
        <v>0</v>
      </c>
      <c r="G145" s="422">
        <f t="shared" si="37"/>
        <v>0</v>
      </c>
      <c r="H145" s="22">
        <f t="shared" si="38"/>
        <v>0</v>
      </c>
      <c r="I145" s="116">
        <v>0</v>
      </c>
      <c r="J145" s="116">
        <v>0</v>
      </c>
      <c r="K145" s="116">
        <v>0</v>
      </c>
      <c r="L145" s="116">
        <v>0</v>
      </c>
      <c r="M145" s="22">
        <f t="shared" si="39"/>
        <v>0</v>
      </c>
      <c r="N145" s="116">
        <v>0</v>
      </c>
      <c r="O145" s="116">
        <v>0</v>
      </c>
      <c r="P145" s="116">
        <v>0</v>
      </c>
      <c r="Q145" s="116">
        <v>0</v>
      </c>
      <c r="R145" s="22">
        <f t="shared" si="40"/>
        <v>0</v>
      </c>
      <c r="S145" s="116">
        <v>0</v>
      </c>
      <c r="T145" s="116">
        <v>0</v>
      </c>
      <c r="U145" s="116">
        <v>0</v>
      </c>
      <c r="V145" s="116">
        <v>0</v>
      </c>
      <c r="W145" s="22">
        <f t="shared" si="41"/>
        <v>0</v>
      </c>
      <c r="X145" s="22">
        <f t="shared" si="42"/>
        <v>0</v>
      </c>
      <c r="Y145" s="22">
        <f ca="1">OFFSET('Cost Study'!$B$7,'Operations Support'!$C145,'Operations Support'!$B145)*$H145</f>
        <v>0</v>
      </c>
      <c r="Z145" s="23">
        <f ca="1">Y145*'Cost Study'!$B$31</f>
        <v>0</v>
      </c>
      <c r="AA145" s="23">
        <f ca="1">IF(A145=10298,1.51,1)*IF($B145&lt;3,$D145*'Cost Study'!$B$32*OFFSET('Cost Study'!$B$7,'Operations Support'!$C145,'Operations Support'!$B145),0)</f>
        <v>0</v>
      </c>
      <c r="AB145" s="24">
        <f ca="1">AA145*'Cost Study'!$B$31</f>
        <v>0</v>
      </c>
      <c r="AC145" s="23">
        <f ca="1">Y145*'Cost Study'!$B$31</f>
        <v>0</v>
      </c>
      <c r="AD145" s="24">
        <f ca="1">AA145*'Cost Study'!$B$31</f>
        <v>0</v>
      </c>
      <c r="AE145" s="377">
        <f t="shared" ca="1" si="43"/>
        <v>0</v>
      </c>
      <c r="AF145" s="377">
        <f t="shared" ca="1" si="44"/>
        <v>0</v>
      </c>
      <c r="AH145" s="688">
        <f>IFERROR($H145/SUMIF($A:$A,$A145,$H:$H)*SUMIF(Summary!$A$110:$A$186,$A145,Summary!$P$110:$P$186),0)</f>
        <v>0</v>
      </c>
      <c r="AI145" s="689">
        <f t="shared" ca="1" si="30"/>
        <v>0</v>
      </c>
      <c r="AJ145" s="688">
        <f>IFERROR(H145/SUMIF(A:A,A145,H:H)*SUMIF(Summary!$A$110:$A$186,'Operations Support'!A145,Summary!$Q$110:$Q$186),0)</f>
        <v>0</v>
      </c>
      <c r="AK145" s="688">
        <f t="shared" ca="1" si="31"/>
        <v>0</v>
      </c>
      <c r="AM145" s="688">
        <f>IFERROR($H145/SUMIF($A:$A,$A145,$H:$H)*SUMIF(Summary!$A$230:$A$266,$A145,Summary!$P$230:$P$266),0)</f>
        <v>0</v>
      </c>
      <c r="AN145" s="688">
        <f>IFERROR($H145/SUMIF($A:$A,$A145,$H:$H)*(SUMIF(Summary!$A$230:$A$266,$A145,Summary!$L$230:$L$266)+SUMIF(Summary!$A$281:$A$317,$A145,Summary!$L$281:$L$317))-AM145,0)</f>
        <v>0</v>
      </c>
      <c r="AO145" s="688">
        <f>IFERROR($H145/SUMIF($A:$A,$A145,$H:$H)*SUMIF(Summary!$A$230:$A$266,$A145,Summary!$Q$230:$Q$266),0)</f>
        <v>0</v>
      </c>
      <c r="AP145" s="688">
        <f>IFERROR($H145/SUMIF($A:$A,$A145,$H:$H)*(SUMIF(Summary!$A$230:$A$266,$A145,Summary!$L$230:$L$266)+SUMIF(Summary!$A$281:$A$317,$A145,Summary!$L$281:$L$317))-AO145,0)</f>
        <v>0</v>
      </c>
      <c r="AQ145" s="306"/>
      <c r="AR145" s="688">
        <f t="shared" ca="1" si="32"/>
        <v>0</v>
      </c>
      <c r="AS145" s="688">
        <f t="shared" ca="1" si="33"/>
        <v>0</v>
      </c>
    </row>
    <row r="146" spans="1:45" x14ac:dyDescent="0.2">
      <c r="A146" s="423">
        <v>3541</v>
      </c>
      <c r="B146" s="424">
        <v>2</v>
      </c>
      <c r="C146" s="425" t="s">
        <v>315</v>
      </c>
      <c r="D146" s="422">
        <f t="shared" si="34"/>
        <v>5740</v>
      </c>
      <c r="E146" s="422">
        <f t="shared" si="35"/>
        <v>0</v>
      </c>
      <c r="F146" s="422">
        <f t="shared" si="36"/>
        <v>5267</v>
      </c>
      <c r="G146" s="422">
        <f t="shared" si="37"/>
        <v>0</v>
      </c>
      <c r="H146" s="22">
        <f t="shared" si="38"/>
        <v>11007</v>
      </c>
      <c r="I146" s="116">
        <v>2208</v>
      </c>
      <c r="J146" s="116">
        <v>0</v>
      </c>
      <c r="K146" s="116">
        <v>2559</v>
      </c>
      <c r="L146" s="116">
        <v>0</v>
      </c>
      <c r="M146" s="22">
        <f t="shared" si="39"/>
        <v>4767</v>
      </c>
      <c r="N146" s="116">
        <v>2194</v>
      </c>
      <c r="O146" s="116">
        <v>0</v>
      </c>
      <c r="P146" s="116">
        <v>2090</v>
      </c>
      <c r="Q146" s="116">
        <v>0</v>
      </c>
      <c r="R146" s="22">
        <f t="shared" si="40"/>
        <v>4284</v>
      </c>
      <c r="S146" s="116">
        <v>1338</v>
      </c>
      <c r="T146" s="116">
        <v>0</v>
      </c>
      <c r="U146" s="116">
        <v>618</v>
      </c>
      <c r="V146" s="116">
        <v>0</v>
      </c>
      <c r="W146" s="22">
        <f t="shared" si="41"/>
        <v>1956</v>
      </c>
      <c r="X146" s="22">
        <f t="shared" si="42"/>
        <v>366.9</v>
      </c>
      <c r="Y146" s="22">
        <f ca="1">OFFSET('Cost Study'!$B$7,'Operations Support'!$C146,'Operations Support'!$B146)*$H146</f>
        <v>19702.53</v>
      </c>
      <c r="Z146" s="23">
        <f ca="1">Y146*'Cost Study'!$B$31</f>
        <v>1100424.324839066</v>
      </c>
      <c r="AA146" s="23">
        <f ca="1">IF(A146=10298,1.51,1)*IF($B146&lt;3,$D146*'Cost Study'!$B$32*OFFSET('Cost Study'!$B$7,'Operations Support'!$C146,'Operations Support'!$B146),0)</f>
        <v>1027.46</v>
      </c>
      <c r="AB146" s="24">
        <f ca="1">AA146*'Cost Study'!$B$31</f>
        <v>57385.623917291181</v>
      </c>
      <c r="AC146" s="23">
        <f ca="1">Y146*'Cost Study'!$B$31</f>
        <v>1100424.324839066</v>
      </c>
      <c r="AD146" s="24">
        <f ca="1">AA146*'Cost Study'!$B$31</f>
        <v>57385.623917291181</v>
      </c>
      <c r="AE146" s="377">
        <f t="shared" ca="1" si="43"/>
        <v>1157809.9487563572</v>
      </c>
      <c r="AF146" s="377">
        <f t="shared" ca="1" si="44"/>
        <v>1157809.9487563572</v>
      </c>
      <c r="AH146" s="688">
        <f>IFERROR($H146/SUMIF($A:$A,$A146,$H:$H)*SUMIF(Summary!$A$110:$A$186,$A146,Summary!$P$110:$P$186),0)</f>
        <v>264034.43742770067</v>
      </c>
      <c r="AI146" s="689">
        <f t="shared" ca="1" si="30"/>
        <v>893775.51132865646</v>
      </c>
      <c r="AJ146" s="688">
        <f>IFERROR(H146/SUMIF(A:A,A146,H:H)*SUMIF(Summary!$A$110:$A$186,'Operations Support'!A146,Summary!$Q$110:$Q$186),0)</f>
        <v>265923.62451526534</v>
      </c>
      <c r="AK146" s="688">
        <f t="shared" ca="1" si="31"/>
        <v>891886.32424109185</v>
      </c>
      <c r="AM146" s="688">
        <f>IFERROR($H146/SUMIF($A:$A,$A146,$H:$H)*SUMIF(Summary!$A$230:$A$266,$A146,Summary!$P$230:$P$266),0)</f>
        <v>49955.684421781792</v>
      </c>
      <c r="AN146" s="688">
        <f>IFERROR($H146/SUMIF($A:$A,$A146,$H:$H)*(SUMIF(Summary!$A$230:$A$266,$A146,Summary!$L$230:$L$266)+SUMIF(Summary!$A$281:$A$317,$A146,Summary!$L$281:$L$317))-AM146,0)</f>
        <v>149972.55656619908</v>
      </c>
      <c r="AO146" s="688">
        <f>IFERROR($H146/SUMIF($A:$A,$A146,$H:$H)*SUMIF(Summary!$A$230:$A$266,$A146,Summary!$Q$230:$Q$266),0)</f>
        <v>50313.121257974519</v>
      </c>
      <c r="AP146" s="688">
        <f>IFERROR($H146/SUMIF($A:$A,$A146,$H:$H)*(SUMIF(Summary!$A$230:$A$266,$A146,Summary!$L$230:$L$266)+SUMIF(Summary!$A$281:$A$317,$A146,Summary!$L$281:$L$317))-AO146,0)</f>
        <v>149615.11973000638</v>
      </c>
      <c r="AQ146" s="306"/>
      <c r="AR146" s="688">
        <f t="shared" ca="1" si="32"/>
        <v>1043748.0678948555</v>
      </c>
      <c r="AS146" s="688">
        <f t="shared" ca="1" si="33"/>
        <v>1041501.4439710982</v>
      </c>
    </row>
    <row r="147" spans="1:45" x14ac:dyDescent="0.2">
      <c r="A147" s="423">
        <v>3541</v>
      </c>
      <c r="B147" s="424">
        <v>2</v>
      </c>
      <c r="C147" s="425" t="s">
        <v>316</v>
      </c>
      <c r="D147" s="422">
        <f t="shared" si="34"/>
        <v>0</v>
      </c>
      <c r="E147" s="422">
        <f t="shared" si="35"/>
        <v>0</v>
      </c>
      <c r="F147" s="422">
        <f t="shared" si="36"/>
        <v>0</v>
      </c>
      <c r="G147" s="422">
        <f t="shared" si="37"/>
        <v>0</v>
      </c>
      <c r="H147" s="22">
        <f t="shared" si="38"/>
        <v>0</v>
      </c>
      <c r="I147" s="116">
        <v>0</v>
      </c>
      <c r="J147" s="116">
        <v>0</v>
      </c>
      <c r="K147" s="116">
        <v>0</v>
      </c>
      <c r="L147" s="116">
        <v>0</v>
      </c>
      <c r="M147" s="22">
        <f t="shared" si="39"/>
        <v>0</v>
      </c>
      <c r="N147" s="116">
        <v>0</v>
      </c>
      <c r="O147" s="116">
        <v>0</v>
      </c>
      <c r="P147" s="116">
        <v>0</v>
      </c>
      <c r="Q147" s="116">
        <v>0</v>
      </c>
      <c r="R147" s="22">
        <f t="shared" si="40"/>
        <v>0</v>
      </c>
      <c r="S147" s="116">
        <v>0</v>
      </c>
      <c r="T147" s="116">
        <v>0</v>
      </c>
      <c r="U147" s="116">
        <v>0</v>
      </c>
      <c r="V147" s="116">
        <v>0</v>
      </c>
      <c r="W147" s="22">
        <f t="shared" si="41"/>
        <v>0</v>
      </c>
      <c r="X147" s="22">
        <f t="shared" si="42"/>
        <v>0</v>
      </c>
      <c r="Y147" s="22">
        <f ca="1">OFFSET('Cost Study'!$B$7,'Operations Support'!$C147,'Operations Support'!$B147)*$H147</f>
        <v>0</v>
      </c>
      <c r="Z147" s="23">
        <f ca="1">Y147*'Cost Study'!$B$31</f>
        <v>0</v>
      </c>
      <c r="AA147" s="23">
        <f ca="1">IF(A147=10298,1.51,1)*IF($B147&lt;3,$D147*'Cost Study'!$B$32*OFFSET('Cost Study'!$B$7,'Operations Support'!$C147,'Operations Support'!$B147),0)</f>
        <v>0</v>
      </c>
      <c r="AB147" s="24">
        <f ca="1">AA147*'Cost Study'!$B$31</f>
        <v>0</v>
      </c>
      <c r="AC147" s="23">
        <f ca="1">Y147*'Cost Study'!$B$31</f>
        <v>0</v>
      </c>
      <c r="AD147" s="24">
        <f ca="1">AA147*'Cost Study'!$B$31</f>
        <v>0</v>
      </c>
      <c r="AE147" s="377">
        <f t="shared" ca="1" si="43"/>
        <v>0</v>
      </c>
      <c r="AF147" s="377">
        <f t="shared" ca="1" si="44"/>
        <v>0</v>
      </c>
      <c r="AH147" s="688">
        <f>IFERROR($H147/SUMIF($A:$A,$A147,$H:$H)*SUMIF(Summary!$A$110:$A$186,$A147,Summary!$P$110:$P$186),0)</f>
        <v>0</v>
      </c>
      <c r="AI147" s="689">
        <f t="shared" ca="1" si="30"/>
        <v>0</v>
      </c>
      <c r="AJ147" s="688">
        <f>IFERROR(H147/SUMIF(A:A,A147,H:H)*SUMIF(Summary!$A$110:$A$186,'Operations Support'!A147,Summary!$Q$110:$Q$186),0)</f>
        <v>0</v>
      </c>
      <c r="AK147" s="688">
        <f t="shared" ca="1" si="31"/>
        <v>0</v>
      </c>
      <c r="AM147" s="688">
        <f>IFERROR($H147/SUMIF($A:$A,$A147,$H:$H)*SUMIF(Summary!$A$230:$A$266,$A147,Summary!$P$230:$P$266),0)</f>
        <v>0</v>
      </c>
      <c r="AN147" s="688">
        <f>IFERROR($H147/SUMIF($A:$A,$A147,$H:$H)*(SUMIF(Summary!$A$230:$A$266,$A147,Summary!$L$230:$L$266)+SUMIF(Summary!$A$281:$A$317,$A147,Summary!$L$281:$L$317))-AM147,0)</f>
        <v>0</v>
      </c>
      <c r="AO147" s="688">
        <f>IFERROR($H147/SUMIF($A:$A,$A147,$H:$H)*SUMIF(Summary!$A$230:$A$266,$A147,Summary!$Q$230:$Q$266),0)</f>
        <v>0</v>
      </c>
      <c r="AP147" s="688">
        <f>IFERROR($H147/SUMIF($A:$A,$A147,$H:$H)*(SUMIF(Summary!$A$230:$A$266,$A147,Summary!$L$230:$L$266)+SUMIF(Summary!$A$281:$A$317,$A147,Summary!$L$281:$L$317))-AO147,0)</f>
        <v>0</v>
      </c>
      <c r="AQ147" s="306"/>
      <c r="AR147" s="688">
        <f t="shared" ca="1" si="32"/>
        <v>0</v>
      </c>
      <c r="AS147" s="688">
        <f t="shared" ca="1" si="33"/>
        <v>0</v>
      </c>
    </row>
    <row r="148" spans="1:45" x14ac:dyDescent="0.2">
      <c r="A148" s="423">
        <v>3541</v>
      </c>
      <c r="B148" s="424">
        <v>2</v>
      </c>
      <c r="C148" s="425" t="s">
        <v>317</v>
      </c>
      <c r="D148" s="422">
        <f t="shared" si="34"/>
        <v>675</v>
      </c>
      <c r="E148" s="422">
        <f t="shared" si="35"/>
        <v>0</v>
      </c>
      <c r="F148" s="422">
        <f t="shared" si="36"/>
        <v>0</v>
      </c>
      <c r="G148" s="422">
        <f t="shared" si="37"/>
        <v>0</v>
      </c>
      <c r="H148" s="22">
        <f t="shared" si="38"/>
        <v>675</v>
      </c>
      <c r="I148" s="116">
        <v>414</v>
      </c>
      <c r="J148" s="116">
        <v>0</v>
      </c>
      <c r="K148" s="116">
        <v>0</v>
      </c>
      <c r="L148" s="116">
        <v>0</v>
      </c>
      <c r="M148" s="22">
        <f t="shared" si="39"/>
        <v>414</v>
      </c>
      <c r="N148" s="116">
        <v>261</v>
      </c>
      <c r="O148" s="116">
        <v>0</v>
      </c>
      <c r="P148" s="116">
        <v>0</v>
      </c>
      <c r="Q148" s="116">
        <v>0</v>
      </c>
      <c r="R148" s="22">
        <f t="shared" si="40"/>
        <v>261</v>
      </c>
      <c r="S148" s="116">
        <v>0</v>
      </c>
      <c r="T148" s="116">
        <v>0</v>
      </c>
      <c r="U148" s="116">
        <v>0</v>
      </c>
      <c r="V148" s="116">
        <v>0</v>
      </c>
      <c r="W148" s="22">
        <f t="shared" si="41"/>
        <v>0</v>
      </c>
      <c r="X148" s="22">
        <f t="shared" si="42"/>
        <v>22.5</v>
      </c>
      <c r="Y148" s="22">
        <f ca="1">OFFSET('Cost Study'!$B$7,'Operations Support'!$C148,'Operations Support'!$B148)*$H148</f>
        <v>1478.25</v>
      </c>
      <c r="Z148" s="23">
        <f ca="1">Y148*'Cost Study'!$B$31</f>
        <v>82563.115406668556</v>
      </c>
      <c r="AA148" s="23">
        <f ca="1">IF(A148=10298,1.51,1)*IF($B148&lt;3,$D148*'Cost Study'!$B$32*OFFSET('Cost Study'!$B$7,'Operations Support'!$C148,'Operations Support'!$B148),0)</f>
        <v>147.82499999999999</v>
      </c>
      <c r="AB148" s="24">
        <f ca="1">AA148*'Cost Study'!$B$31</f>
        <v>8256.3115406668549</v>
      </c>
      <c r="AC148" s="23">
        <f ca="1">Y148*'Cost Study'!$B$31</f>
        <v>82563.115406668556</v>
      </c>
      <c r="AD148" s="24">
        <f ca="1">AA148*'Cost Study'!$B$31</f>
        <v>8256.3115406668549</v>
      </c>
      <c r="AE148" s="377">
        <f t="shared" ca="1" si="43"/>
        <v>90819.426947335407</v>
      </c>
      <c r="AF148" s="377">
        <f t="shared" ca="1" si="44"/>
        <v>90819.426947335407</v>
      </c>
      <c r="AH148" s="688">
        <f>IFERROR($H148/SUMIF($A:$A,$A148,$H:$H)*SUMIF(Summary!$A$110:$A$186,$A148,Summary!$P$110:$P$186),0)</f>
        <v>16191.809327128003</v>
      </c>
      <c r="AI148" s="689">
        <f t="shared" ca="1" si="30"/>
        <v>74627.617620207398</v>
      </c>
      <c r="AJ148" s="688">
        <f>IFERROR(H148/SUMIF(A:A,A148,H:H)*SUMIF(Summary!$A$110:$A$186,'Operations Support'!A148,Summary!$Q$110:$Q$186),0)</f>
        <v>16307.662991533032</v>
      </c>
      <c r="AK148" s="688">
        <f t="shared" ca="1" si="31"/>
        <v>74511.76395580238</v>
      </c>
      <c r="AM148" s="688">
        <f>IFERROR($H148/SUMIF($A:$A,$A148,$H:$H)*SUMIF(Summary!$A$230:$A$266,$A148,Summary!$P$230:$P$266),0)</f>
        <v>3063.5129449171172</v>
      </c>
      <c r="AN148" s="688">
        <f>IFERROR($H148/SUMIF($A:$A,$A148,$H:$H)*(SUMIF(Summary!$A$230:$A$266,$A148,Summary!$L$230:$L$266)+SUMIF(Summary!$A$281:$A$317,$A148,Summary!$L$281:$L$317))-AM148,0)</f>
        <v>9197.0087836998609</v>
      </c>
      <c r="AO148" s="688">
        <f>IFERROR($H148/SUMIF($A:$A,$A148,$H:$H)*SUMIF(Summary!$A$230:$A$266,$A148,Summary!$Q$230:$Q$266),0)</f>
        <v>3085.4326200720266</v>
      </c>
      <c r="AP148" s="688">
        <f>IFERROR($H148/SUMIF($A:$A,$A148,$H:$H)*(SUMIF(Summary!$A$230:$A$266,$A148,Summary!$L$230:$L$266)+SUMIF(Summary!$A$281:$A$317,$A148,Summary!$L$281:$L$317))-AO148,0)</f>
        <v>9175.089108544953</v>
      </c>
      <c r="AQ148" s="306"/>
      <c r="AR148" s="688">
        <f t="shared" ca="1" si="32"/>
        <v>83824.626403907256</v>
      </c>
      <c r="AS148" s="688">
        <f t="shared" ca="1" si="33"/>
        <v>83686.853064347335</v>
      </c>
    </row>
    <row r="149" spans="1:45" x14ac:dyDescent="0.2">
      <c r="A149" s="423">
        <v>3541</v>
      </c>
      <c r="B149" s="424">
        <v>2</v>
      </c>
      <c r="C149" s="425" t="s">
        <v>318</v>
      </c>
      <c r="D149" s="422">
        <f t="shared" si="34"/>
        <v>376</v>
      </c>
      <c r="E149" s="422">
        <f t="shared" si="35"/>
        <v>0</v>
      </c>
      <c r="F149" s="422">
        <f t="shared" si="36"/>
        <v>876</v>
      </c>
      <c r="G149" s="422">
        <f t="shared" si="37"/>
        <v>0</v>
      </c>
      <c r="H149" s="22">
        <f t="shared" si="38"/>
        <v>1252</v>
      </c>
      <c r="I149" s="116">
        <v>195</v>
      </c>
      <c r="J149" s="116">
        <v>0</v>
      </c>
      <c r="K149" s="116">
        <v>465</v>
      </c>
      <c r="L149" s="116">
        <v>0</v>
      </c>
      <c r="M149" s="22">
        <f t="shared" si="39"/>
        <v>660</v>
      </c>
      <c r="N149" s="116">
        <v>82</v>
      </c>
      <c r="O149" s="116">
        <v>0</v>
      </c>
      <c r="P149" s="116">
        <v>165</v>
      </c>
      <c r="Q149" s="116">
        <v>0</v>
      </c>
      <c r="R149" s="22">
        <f t="shared" si="40"/>
        <v>247</v>
      </c>
      <c r="S149" s="116">
        <v>99</v>
      </c>
      <c r="T149" s="116">
        <v>0</v>
      </c>
      <c r="U149" s="116">
        <v>246</v>
      </c>
      <c r="V149" s="116">
        <v>0</v>
      </c>
      <c r="W149" s="22">
        <f t="shared" si="41"/>
        <v>345</v>
      </c>
      <c r="X149" s="22">
        <f t="shared" si="42"/>
        <v>41.733333333333334</v>
      </c>
      <c r="Y149" s="22">
        <f ca="1">OFFSET('Cost Study'!$B$7,'Operations Support'!$C149,'Operations Support'!$B149)*$H149</f>
        <v>2867.08</v>
      </c>
      <c r="Z149" s="23">
        <f ca="1">Y149*'Cost Study'!$B$31</f>
        <v>160131.95123974382</v>
      </c>
      <c r="AA149" s="23">
        <f ca="1">IF(A149=10298,1.51,1)*IF($B149&lt;3,$D149*'Cost Study'!$B$32*OFFSET('Cost Study'!$B$7,'Operations Support'!$C149,'Operations Support'!$B149),0)</f>
        <v>86.103999999999999</v>
      </c>
      <c r="AB149" s="24">
        <f ca="1">AA149*'Cost Study'!$B$31</f>
        <v>4809.0745739731374</v>
      </c>
      <c r="AC149" s="23">
        <f ca="1">Y149*'Cost Study'!$B$31</f>
        <v>160131.95123974382</v>
      </c>
      <c r="AD149" s="24">
        <f ca="1">AA149*'Cost Study'!$B$31</f>
        <v>4809.0745739731374</v>
      </c>
      <c r="AE149" s="377">
        <f t="shared" ca="1" si="43"/>
        <v>164941.02581371696</v>
      </c>
      <c r="AF149" s="377">
        <f t="shared" ca="1" si="44"/>
        <v>164941.02581371696</v>
      </c>
      <c r="AH149" s="688">
        <f>IFERROR($H149/SUMIF($A:$A,$A149,$H:$H)*SUMIF(Summary!$A$110:$A$186,$A149,Summary!$P$110:$P$186),0)</f>
        <v>30032.807818613721</v>
      </c>
      <c r="AI149" s="689">
        <f t="shared" ca="1" si="30"/>
        <v>134908.21799510324</v>
      </c>
      <c r="AJ149" s="688">
        <f>IFERROR(H149/SUMIF(A:A,A149,H:H)*SUMIF(Summary!$A$110:$A$186,'Operations Support'!A149,Summary!$Q$110:$Q$186),0)</f>
        <v>30247.694911702751</v>
      </c>
      <c r="AK149" s="688">
        <f t="shared" ca="1" si="31"/>
        <v>134693.33090201422</v>
      </c>
      <c r="AM149" s="688">
        <f>IFERROR($H149/SUMIF($A:$A,$A149,$H:$H)*SUMIF(Summary!$A$230:$A$266,$A149,Summary!$P$230:$P$266),0)</f>
        <v>5682.2491956092308</v>
      </c>
      <c r="AN149" s="688">
        <f>IFERROR($H149/SUMIF($A:$A,$A149,$H:$H)*(SUMIF(Summary!$A$230:$A$266,$A149,Summary!$L$230:$L$266)+SUMIF(Summary!$A$281:$A$317,$A149,Summary!$L$281:$L$317))-AM149,0)</f>
        <v>17058.748143988487</v>
      </c>
      <c r="AO149" s="688">
        <f>IFERROR($H149/SUMIF($A:$A,$A149,$H:$H)*SUMIF(Summary!$A$230:$A$266,$A149,Summary!$Q$230:$Q$266),0)</f>
        <v>5722.9061338224856</v>
      </c>
      <c r="AP149" s="688">
        <f>IFERROR($H149/SUMIF($A:$A,$A149,$H:$H)*(SUMIF(Summary!$A$230:$A$266,$A149,Summary!$L$230:$L$266)+SUMIF(Summary!$A$281:$A$317,$A149,Summary!$L$281:$L$317))-AO149,0)</f>
        <v>17018.091205775232</v>
      </c>
      <c r="AQ149" s="306"/>
      <c r="AR149" s="688">
        <f t="shared" ca="1" si="32"/>
        <v>151966.96613909173</v>
      </c>
      <c r="AS149" s="688">
        <f t="shared" ca="1" si="33"/>
        <v>151711.42210778946</v>
      </c>
    </row>
    <row r="150" spans="1:45" x14ac:dyDescent="0.2">
      <c r="A150" s="423">
        <v>3541</v>
      </c>
      <c r="B150" s="424">
        <v>2</v>
      </c>
      <c r="C150" s="425" t="s">
        <v>319</v>
      </c>
      <c r="D150" s="422">
        <f t="shared" si="34"/>
        <v>1317</v>
      </c>
      <c r="E150" s="422">
        <f t="shared" si="35"/>
        <v>0</v>
      </c>
      <c r="F150" s="422">
        <f t="shared" si="36"/>
        <v>2694</v>
      </c>
      <c r="G150" s="422">
        <f t="shared" si="37"/>
        <v>0</v>
      </c>
      <c r="H150" s="22">
        <f t="shared" si="38"/>
        <v>4011</v>
      </c>
      <c r="I150" s="116">
        <v>731</v>
      </c>
      <c r="J150" s="116">
        <v>0</v>
      </c>
      <c r="K150" s="116">
        <v>1331</v>
      </c>
      <c r="L150" s="116">
        <v>0</v>
      </c>
      <c r="M150" s="22">
        <f t="shared" si="39"/>
        <v>2062</v>
      </c>
      <c r="N150" s="116">
        <v>553</v>
      </c>
      <c r="O150" s="116">
        <v>0</v>
      </c>
      <c r="P150" s="116">
        <v>1198</v>
      </c>
      <c r="Q150" s="116">
        <v>0</v>
      </c>
      <c r="R150" s="22">
        <f t="shared" si="40"/>
        <v>1751</v>
      </c>
      <c r="S150" s="116">
        <v>33</v>
      </c>
      <c r="T150" s="116">
        <v>0</v>
      </c>
      <c r="U150" s="116">
        <v>165</v>
      </c>
      <c r="V150" s="116">
        <v>0</v>
      </c>
      <c r="W150" s="22">
        <f t="shared" si="41"/>
        <v>198</v>
      </c>
      <c r="X150" s="22">
        <f t="shared" si="42"/>
        <v>133.69999999999999</v>
      </c>
      <c r="Y150" s="22">
        <f ca="1">OFFSET('Cost Study'!$B$7,'Operations Support'!$C150,'Operations Support'!$B150)*$H150</f>
        <v>8182.4400000000005</v>
      </c>
      <c r="Z150" s="23">
        <f ca="1">Y150*'Cost Study'!$B$31</f>
        <v>457005.06546804745</v>
      </c>
      <c r="AA150" s="23">
        <f ca="1">IF(A150=10298,1.51,1)*IF($B150&lt;3,$D150*'Cost Study'!$B$32*OFFSET('Cost Study'!$B$7,'Operations Support'!$C150,'Operations Support'!$B150),0)</f>
        <v>268.66800000000006</v>
      </c>
      <c r="AB150" s="24">
        <f ca="1">AA150*'Cost Study'!$B$31</f>
        <v>15005.626308187948</v>
      </c>
      <c r="AC150" s="23">
        <f ca="1">Y150*'Cost Study'!$B$31</f>
        <v>457005.06546804745</v>
      </c>
      <c r="AD150" s="24">
        <f ca="1">AA150*'Cost Study'!$B$31</f>
        <v>15005.626308187948</v>
      </c>
      <c r="AE150" s="377">
        <f t="shared" ca="1" si="43"/>
        <v>472010.69177623541</v>
      </c>
      <c r="AF150" s="377">
        <f t="shared" ca="1" si="44"/>
        <v>472010.69177623541</v>
      </c>
      <c r="AH150" s="688">
        <f>IFERROR($H150/SUMIF($A:$A,$A150,$H:$H)*SUMIF(Summary!$A$110:$A$186,$A150,Summary!$P$110:$P$186),0)</f>
        <v>96215.329201645072</v>
      </c>
      <c r="AI150" s="689">
        <f t="shared" ca="1" si="30"/>
        <v>375795.36257459037</v>
      </c>
      <c r="AJ150" s="688">
        <f>IFERROR(H150/SUMIF(A:A,A150,H:H)*SUMIF(Summary!$A$110:$A$186,'Operations Support'!A150,Summary!$Q$110:$Q$186),0)</f>
        <v>96903.757420798516</v>
      </c>
      <c r="AK150" s="688">
        <f t="shared" ca="1" si="31"/>
        <v>375106.93435543688</v>
      </c>
      <c r="AM150" s="688">
        <f>IFERROR($H150/SUMIF($A:$A,$A150,$H:$H)*SUMIF(Summary!$A$230:$A$266,$A150,Summary!$P$230:$P$266),0)</f>
        <v>18204.074699351939</v>
      </c>
      <c r="AN150" s="688">
        <f>IFERROR($H150/SUMIF($A:$A,$A150,$H:$H)*(SUMIF(Summary!$A$230:$A$266,$A150,Summary!$L$230:$L$266)+SUMIF(Summary!$A$281:$A$317,$A150,Summary!$L$281:$L$317))-AM150,0)</f>
        <v>54650.669972474294</v>
      </c>
      <c r="AO150" s="688">
        <f>IFERROR($H150/SUMIF($A:$A,$A150,$H:$H)*SUMIF(Summary!$A$230:$A$266,$A150,Summary!$Q$230:$Q$266),0)</f>
        <v>18334.326280161335</v>
      </c>
      <c r="AP150" s="688">
        <f>IFERROR($H150/SUMIF($A:$A,$A150,$H:$H)*(SUMIF(Summary!$A$230:$A$266,$A150,Summary!$L$230:$L$266)+SUMIF(Summary!$A$281:$A$317,$A150,Summary!$L$281:$L$317))-AO150,0)</f>
        <v>54520.418391664905</v>
      </c>
      <c r="AQ150" s="306"/>
      <c r="AR150" s="688">
        <f t="shared" ca="1" si="32"/>
        <v>430446.03254706465</v>
      </c>
      <c r="AS150" s="688">
        <f t="shared" ca="1" si="33"/>
        <v>429627.3527471018</v>
      </c>
    </row>
    <row r="151" spans="1:45" x14ac:dyDescent="0.2">
      <c r="A151" s="423">
        <v>3541</v>
      </c>
      <c r="B151" s="424">
        <v>2</v>
      </c>
      <c r="C151" s="425" t="s">
        <v>320</v>
      </c>
      <c r="D151" s="422">
        <f t="shared" si="34"/>
        <v>0</v>
      </c>
      <c r="E151" s="422">
        <f t="shared" si="35"/>
        <v>0</v>
      </c>
      <c r="F151" s="422">
        <f t="shared" si="36"/>
        <v>0</v>
      </c>
      <c r="G151" s="422">
        <f t="shared" si="37"/>
        <v>0</v>
      </c>
      <c r="H151" s="22">
        <f t="shared" si="38"/>
        <v>0</v>
      </c>
      <c r="I151" s="116">
        <v>0</v>
      </c>
      <c r="J151" s="116">
        <v>0</v>
      </c>
      <c r="K151" s="116">
        <v>0</v>
      </c>
      <c r="L151" s="116">
        <v>0</v>
      </c>
      <c r="M151" s="22">
        <f t="shared" si="39"/>
        <v>0</v>
      </c>
      <c r="N151" s="116">
        <v>0</v>
      </c>
      <c r="O151" s="116">
        <v>0</v>
      </c>
      <c r="P151" s="116">
        <v>0</v>
      </c>
      <c r="Q151" s="116">
        <v>0</v>
      </c>
      <c r="R151" s="22">
        <f t="shared" si="40"/>
        <v>0</v>
      </c>
      <c r="S151" s="116">
        <v>0</v>
      </c>
      <c r="T151" s="116">
        <v>0</v>
      </c>
      <c r="U151" s="116">
        <v>0</v>
      </c>
      <c r="V151" s="116">
        <v>0</v>
      </c>
      <c r="W151" s="22">
        <f t="shared" si="41"/>
        <v>0</v>
      </c>
      <c r="X151" s="22">
        <f t="shared" si="42"/>
        <v>0</v>
      </c>
      <c r="Y151" s="22">
        <f ca="1">OFFSET('Cost Study'!$B$7,'Operations Support'!$C151,'Operations Support'!$B151)*$H151</f>
        <v>0</v>
      </c>
      <c r="Z151" s="23">
        <f ca="1">Y151*'Cost Study'!$B$31</f>
        <v>0</v>
      </c>
      <c r="AA151" s="23">
        <f ca="1">IF(A151=10298,1.51,1)*IF($B151&lt;3,$D151*'Cost Study'!$B$32*OFFSET('Cost Study'!$B$7,'Operations Support'!$C151,'Operations Support'!$B151),0)</f>
        <v>0</v>
      </c>
      <c r="AB151" s="24">
        <f ca="1">AA151*'Cost Study'!$B$31</f>
        <v>0</v>
      </c>
      <c r="AC151" s="23">
        <f ca="1">Y151*'Cost Study'!$B$31</f>
        <v>0</v>
      </c>
      <c r="AD151" s="24">
        <f ca="1">AA151*'Cost Study'!$B$31</f>
        <v>0</v>
      </c>
      <c r="AE151" s="377">
        <f t="shared" ca="1" si="43"/>
        <v>0</v>
      </c>
      <c r="AF151" s="377">
        <f t="shared" ca="1" si="44"/>
        <v>0</v>
      </c>
      <c r="AH151" s="688">
        <f>IFERROR($H151/SUMIF($A:$A,$A151,$H:$H)*SUMIF(Summary!$A$110:$A$186,$A151,Summary!$P$110:$P$186),0)</f>
        <v>0</v>
      </c>
      <c r="AI151" s="689">
        <f t="shared" ca="1" si="30"/>
        <v>0</v>
      </c>
      <c r="AJ151" s="688">
        <f>IFERROR(H151/SUMIF(A:A,A151,H:H)*SUMIF(Summary!$A$110:$A$186,'Operations Support'!A151,Summary!$Q$110:$Q$186),0)</f>
        <v>0</v>
      </c>
      <c r="AK151" s="688">
        <f t="shared" ca="1" si="31"/>
        <v>0</v>
      </c>
      <c r="AM151" s="688">
        <f>IFERROR($H151/SUMIF($A:$A,$A151,$H:$H)*SUMIF(Summary!$A$230:$A$266,$A151,Summary!$P$230:$P$266),0)</f>
        <v>0</v>
      </c>
      <c r="AN151" s="688">
        <f>IFERROR($H151/SUMIF($A:$A,$A151,$H:$H)*(SUMIF(Summary!$A$230:$A$266,$A151,Summary!$L$230:$L$266)+SUMIF(Summary!$A$281:$A$317,$A151,Summary!$L$281:$L$317))-AM151,0)</f>
        <v>0</v>
      </c>
      <c r="AO151" s="688">
        <f>IFERROR($H151/SUMIF($A:$A,$A151,$H:$H)*SUMIF(Summary!$A$230:$A$266,$A151,Summary!$Q$230:$Q$266),0)</f>
        <v>0</v>
      </c>
      <c r="AP151" s="688">
        <f>IFERROR($H151/SUMIF($A:$A,$A151,$H:$H)*(SUMIF(Summary!$A$230:$A$266,$A151,Summary!$L$230:$L$266)+SUMIF(Summary!$A$281:$A$317,$A151,Summary!$L$281:$L$317))-AO151,0)</f>
        <v>0</v>
      </c>
      <c r="AQ151" s="306"/>
      <c r="AR151" s="688">
        <f t="shared" ca="1" si="32"/>
        <v>0</v>
      </c>
      <c r="AS151" s="688">
        <f t="shared" ca="1" si="33"/>
        <v>0</v>
      </c>
    </row>
    <row r="152" spans="1:45" x14ac:dyDescent="0.2">
      <c r="A152" s="423">
        <v>3541</v>
      </c>
      <c r="B152" s="424">
        <v>3</v>
      </c>
      <c r="C152" s="425" t="s">
        <v>300</v>
      </c>
      <c r="D152" s="422">
        <f t="shared" si="34"/>
        <v>4701</v>
      </c>
      <c r="E152" s="422">
        <f t="shared" si="35"/>
        <v>0</v>
      </c>
      <c r="F152" s="422">
        <f t="shared" si="36"/>
        <v>1602</v>
      </c>
      <c r="G152" s="422">
        <f t="shared" si="37"/>
        <v>0</v>
      </c>
      <c r="H152" s="22">
        <f t="shared" si="38"/>
        <v>6303</v>
      </c>
      <c r="I152" s="116">
        <v>1920</v>
      </c>
      <c r="J152" s="116">
        <v>0</v>
      </c>
      <c r="K152" s="116">
        <v>672</v>
      </c>
      <c r="L152" s="116">
        <v>0</v>
      </c>
      <c r="M152" s="22">
        <f t="shared" si="39"/>
        <v>2592</v>
      </c>
      <c r="N152" s="116">
        <v>1380</v>
      </c>
      <c r="O152" s="116">
        <v>0</v>
      </c>
      <c r="P152" s="116">
        <v>669</v>
      </c>
      <c r="Q152" s="116">
        <v>0</v>
      </c>
      <c r="R152" s="22">
        <f t="shared" si="40"/>
        <v>2049</v>
      </c>
      <c r="S152" s="116">
        <v>1401</v>
      </c>
      <c r="T152" s="116">
        <v>0</v>
      </c>
      <c r="U152" s="116">
        <v>261</v>
      </c>
      <c r="V152" s="116">
        <v>0</v>
      </c>
      <c r="W152" s="22">
        <f t="shared" si="41"/>
        <v>1662</v>
      </c>
      <c r="X152" s="22">
        <f t="shared" si="42"/>
        <v>262.625</v>
      </c>
      <c r="Y152" s="22">
        <f ca="1">OFFSET('Cost Study'!$B$7,'Operations Support'!$C152,'Operations Support'!$B152)*$H152</f>
        <v>27102.899999999998</v>
      </c>
      <c r="Z152" s="23">
        <f ca="1">Y152*'Cost Study'!$B$31</f>
        <v>1513749.2714732944</v>
      </c>
      <c r="AA152" s="23">
        <f ca="1">IF(A152=10298,1.51,1)*IF($B152&lt;3,$D152*'Cost Study'!$B$32*OFFSET('Cost Study'!$B$7,'Operations Support'!$C152,'Operations Support'!$B152),0)</f>
        <v>0</v>
      </c>
      <c r="AB152" s="24">
        <f ca="1">AA152*'Cost Study'!$B$31</f>
        <v>0</v>
      </c>
      <c r="AC152" s="23">
        <f ca="1">Y152*'Cost Study'!$B$31</f>
        <v>1513749.2714732944</v>
      </c>
      <c r="AD152" s="24">
        <f ca="1">AA152*'Cost Study'!$B$31</f>
        <v>0</v>
      </c>
      <c r="AE152" s="377">
        <f t="shared" ca="1" si="43"/>
        <v>1513749.2714732944</v>
      </c>
      <c r="AF152" s="377">
        <f t="shared" ca="1" si="44"/>
        <v>1513749.2714732944</v>
      </c>
      <c r="AH152" s="688">
        <f>IFERROR($H152/SUMIF($A:$A,$A152,$H:$H)*SUMIF(Summary!$A$110:$A$186,$A152,Summary!$P$110:$P$186),0)</f>
        <v>151195.51731687083</v>
      </c>
      <c r="AI152" s="689">
        <f t="shared" ca="1" si="30"/>
        <v>1362553.7541564235</v>
      </c>
      <c r="AJ152" s="688">
        <f>IFERROR(H152/SUMIF(A:A,A152,H:H)*SUMIF(Summary!$A$110:$A$186,'Operations Support'!A152,Summary!$Q$110:$Q$186),0)</f>
        <v>152277.33308982622</v>
      </c>
      <c r="AK152" s="688">
        <f t="shared" ca="1" si="31"/>
        <v>1361471.9383834682</v>
      </c>
      <c r="AM152" s="688">
        <f>IFERROR($H152/SUMIF($A:$A,$A152,$H:$H)*SUMIF(Summary!$A$230:$A$266,$A152,Summary!$P$230:$P$266),0)</f>
        <v>28606.403098981613</v>
      </c>
      <c r="AN152" s="688">
        <f>IFERROR($H152/SUMIF($A:$A,$A152,$H:$H)*(SUMIF(Summary!$A$230:$A$266,$A152,Summary!$L$230:$L$266)+SUMIF(Summary!$A$281:$A$317,$A152,Summary!$L$281:$L$317))-AM152,0)</f>
        <v>85879.624242459598</v>
      </c>
      <c r="AO152" s="688">
        <f>IFERROR($H152/SUMIF($A:$A,$A152,$H:$H)*SUMIF(Summary!$A$230:$A$266,$A152,Summary!$Q$230:$Q$266),0)</f>
        <v>28811.084154539236</v>
      </c>
      <c r="AP152" s="688">
        <f>IFERROR($H152/SUMIF($A:$A,$A152,$H:$H)*(SUMIF(Summary!$A$230:$A$266,$A152,Summary!$L$230:$L$266)+SUMIF(Summary!$A$281:$A$317,$A152,Summary!$L$281:$L$317))-AO152,0)</f>
        <v>85674.943186901975</v>
      </c>
      <c r="AQ152" s="306"/>
      <c r="AR152" s="688">
        <f t="shared" ca="1" si="32"/>
        <v>1448433.3783988832</v>
      </c>
      <c r="AS152" s="688">
        <f t="shared" ca="1" si="33"/>
        <v>1447146.8815703702</v>
      </c>
    </row>
    <row r="153" spans="1:45" x14ac:dyDescent="0.2">
      <c r="A153" s="423">
        <v>3541</v>
      </c>
      <c r="B153" s="424">
        <v>3</v>
      </c>
      <c r="C153" s="425" t="s">
        <v>301</v>
      </c>
      <c r="D153" s="422">
        <f t="shared" si="34"/>
        <v>293</v>
      </c>
      <c r="E153" s="422">
        <f t="shared" si="35"/>
        <v>0</v>
      </c>
      <c r="F153" s="422">
        <f t="shared" si="36"/>
        <v>15</v>
      </c>
      <c r="G153" s="422">
        <f t="shared" si="37"/>
        <v>0</v>
      </c>
      <c r="H153" s="22">
        <f t="shared" si="38"/>
        <v>308</v>
      </c>
      <c r="I153" s="116">
        <v>105</v>
      </c>
      <c r="J153" s="116">
        <v>0</v>
      </c>
      <c r="K153" s="116">
        <v>0</v>
      </c>
      <c r="L153" s="116">
        <v>0</v>
      </c>
      <c r="M153" s="22">
        <f t="shared" si="39"/>
        <v>105</v>
      </c>
      <c r="N153" s="116">
        <v>116</v>
      </c>
      <c r="O153" s="116">
        <v>0</v>
      </c>
      <c r="P153" s="116">
        <v>0</v>
      </c>
      <c r="Q153" s="116">
        <v>0</v>
      </c>
      <c r="R153" s="22">
        <f t="shared" si="40"/>
        <v>116</v>
      </c>
      <c r="S153" s="116">
        <v>72</v>
      </c>
      <c r="T153" s="116">
        <v>0</v>
      </c>
      <c r="U153" s="116">
        <v>15</v>
      </c>
      <c r="V153" s="116">
        <v>0</v>
      </c>
      <c r="W153" s="22">
        <f t="shared" si="41"/>
        <v>87</v>
      </c>
      <c r="X153" s="22">
        <f t="shared" si="42"/>
        <v>12.833333333333334</v>
      </c>
      <c r="Y153" s="22">
        <f ca="1">OFFSET('Cost Study'!$B$7,'Operations Support'!$C153,'Operations Support'!$B153)*$H153</f>
        <v>2257.64</v>
      </c>
      <c r="Z153" s="23">
        <f ca="1">Y153*'Cost Study'!$B$31</f>
        <v>126093.55106829779</v>
      </c>
      <c r="AA153" s="23">
        <f ca="1">IF(A153=10298,1.51,1)*IF($B153&lt;3,$D153*'Cost Study'!$B$32*OFFSET('Cost Study'!$B$7,'Operations Support'!$C153,'Operations Support'!$B153),0)</f>
        <v>0</v>
      </c>
      <c r="AB153" s="24">
        <f ca="1">AA153*'Cost Study'!$B$31</f>
        <v>0</v>
      </c>
      <c r="AC153" s="23">
        <f ca="1">Y153*'Cost Study'!$B$31</f>
        <v>126093.55106829779</v>
      </c>
      <c r="AD153" s="24">
        <f ca="1">AA153*'Cost Study'!$B$31</f>
        <v>0</v>
      </c>
      <c r="AE153" s="377">
        <f t="shared" ca="1" si="43"/>
        <v>126093.55106829779</v>
      </c>
      <c r="AF153" s="377">
        <f t="shared" ca="1" si="44"/>
        <v>126093.55106829779</v>
      </c>
      <c r="AH153" s="688">
        <f>IFERROR($H153/SUMIF($A:$A,$A153,$H:$H)*SUMIF(Summary!$A$110:$A$186,$A153,Summary!$P$110:$P$186),0)</f>
        <v>7388.2626263043339</v>
      </c>
      <c r="AI153" s="689">
        <f t="shared" ca="1" si="30"/>
        <v>118705.28844199346</v>
      </c>
      <c r="AJ153" s="688">
        <f>IFERROR(H153/SUMIF(A:A,A153,H:H)*SUMIF(Summary!$A$110:$A$186,'Operations Support'!A153,Summary!$Q$110:$Q$186),0)</f>
        <v>7441.1262242847024</v>
      </c>
      <c r="AK153" s="688">
        <f t="shared" ca="1" si="31"/>
        <v>118652.42484401309</v>
      </c>
      <c r="AM153" s="688">
        <f>IFERROR($H153/SUMIF($A:$A,$A153,$H:$H)*SUMIF(Summary!$A$230:$A$266,$A153,Summary!$P$230:$P$266),0)</f>
        <v>1397.8696104214403</v>
      </c>
      <c r="AN153" s="688">
        <f>IFERROR($H153/SUMIF($A:$A,$A153,$H:$H)*(SUMIF(Summary!$A$230:$A$266,$A153,Summary!$L$230:$L$266)+SUMIF(Summary!$A$281:$A$317,$A153,Summary!$L$281:$L$317))-AM153,0)</f>
        <v>4196.5610450067516</v>
      </c>
      <c r="AO153" s="688">
        <f>IFERROR($H153/SUMIF($A:$A,$A153,$H:$H)*SUMIF(Summary!$A$230:$A$266,$A153,Summary!$Q$230:$Q$266),0)</f>
        <v>1407.8714770106433</v>
      </c>
      <c r="AP153" s="688">
        <f>IFERROR($H153/SUMIF($A:$A,$A153,$H:$H)*(SUMIF(Summary!$A$230:$A$266,$A153,Summary!$L$230:$L$266)+SUMIF(Summary!$A$281:$A$317,$A153,Summary!$L$281:$L$317))-AO153,0)</f>
        <v>4186.5591784175485</v>
      </c>
      <c r="AQ153" s="306"/>
      <c r="AR153" s="688">
        <f t="shared" ca="1" si="32"/>
        <v>122901.8494870002</v>
      </c>
      <c r="AS153" s="688">
        <f t="shared" ca="1" si="33"/>
        <v>122838.98402243064</v>
      </c>
    </row>
    <row r="154" spans="1:45" x14ac:dyDescent="0.2">
      <c r="A154" s="423">
        <v>3541</v>
      </c>
      <c r="B154" s="424">
        <v>3</v>
      </c>
      <c r="C154" s="425" t="s">
        <v>302</v>
      </c>
      <c r="D154" s="422">
        <f t="shared" si="34"/>
        <v>0</v>
      </c>
      <c r="E154" s="422">
        <f t="shared" si="35"/>
        <v>0</v>
      </c>
      <c r="F154" s="422">
        <f t="shared" si="36"/>
        <v>0</v>
      </c>
      <c r="G154" s="422">
        <f t="shared" si="37"/>
        <v>0</v>
      </c>
      <c r="H154" s="22">
        <f t="shared" si="38"/>
        <v>0</v>
      </c>
      <c r="I154" s="116">
        <v>0</v>
      </c>
      <c r="J154" s="116">
        <v>0</v>
      </c>
      <c r="K154" s="116">
        <v>0</v>
      </c>
      <c r="L154" s="116">
        <v>0</v>
      </c>
      <c r="M154" s="22">
        <f t="shared" si="39"/>
        <v>0</v>
      </c>
      <c r="N154" s="116">
        <v>0</v>
      </c>
      <c r="O154" s="116">
        <v>0</v>
      </c>
      <c r="P154" s="116">
        <v>0</v>
      </c>
      <c r="Q154" s="116">
        <v>0</v>
      </c>
      <c r="R154" s="22">
        <f t="shared" si="40"/>
        <v>0</v>
      </c>
      <c r="S154" s="116">
        <v>0</v>
      </c>
      <c r="T154" s="116">
        <v>0</v>
      </c>
      <c r="U154" s="116">
        <v>0</v>
      </c>
      <c r="V154" s="116">
        <v>0</v>
      </c>
      <c r="W154" s="22">
        <f t="shared" si="41"/>
        <v>0</v>
      </c>
      <c r="X154" s="22">
        <f t="shared" si="42"/>
        <v>0</v>
      </c>
      <c r="Y154" s="22">
        <f ca="1">OFFSET('Cost Study'!$B$7,'Operations Support'!$C154,'Operations Support'!$B154)*$H154</f>
        <v>0</v>
      </c>
      <c r="Z154" s="23">
        <f ca="1">Y154*'Cost Study'!$B$31</f>
        <v>0</v>
      </c>
      <c r="AA154" s="23">
        <f ca="1">IF(A154=10298,1.51,1)*IF($B154&lt;3,$D154*'Cost Study'!$B$32*OFFSET('Cost Study'!$B$7,'Operations Support'!$C154,'Operations Support'!$B154),0)</f>
        <v>0</v>
      </c>
      <c r="AB154" s="24">
        <f ca="1">AA154*'Cost Study'!$B$31</f>
        <v>0</v>
      </c>
      <c r="AC154" s="23">
        <f ca="1">Y154*'Cost Study'!$B$31</f>
        <v>0</v>
      </c>
      <c r="AD154" s="24">
        <f ca="1">AA154*'Cost Study'!$B$31</f>
        <v>0</v>
      </c>
      <c r="AE154" s="377">
        <f t="shared" ca="1" si="43"/>
        <v>0</v>
      </c>
      <c r="AF154" s="377">
        <f t="shared" ca="1" si="44"/>
        <v>0</v>
      </c>
      <c r="AH154" s="688">
        <f>IFERROR($H154/SUMIF($A:$A,$A154,$H:$H)*SUMIF(Summary!$A$110:$A$186,$A154,Summary!$P$110:$P$186),0)</f>
        <v>0</v>
      </c>
      <c r="AI154" s="689">
        <f t="shared" ca="1" si="30"/>
        <v>0</v>
      </c>
      <c r="AJ154" s="688">
        <f>IFERROR(H154/SUMIF(A:A,A154,H:H)*SUMIF(Summary!$A$110:$A$186,'Operations Support'!A154,Summary!$Q$110:$Q$186),0)</f>
        <v>0</v>
      </c>
      <c r="AK154" s="688">
        <f t="shared" ca="1" si="31"/>
        <v>0</v>
      </c>
      <c r="AM154" s="688">
        <f>IFERROR($H154/SUMIF($A:$A,$A154,$H:$H)*SUMIF(Summary!$A$230:$A$266,$A154,Summary!$P$230:$P$266),0)</f>
        <v>0</v>
      </c>
      <c r="AN154" s="688">
        <f>IFERROR($H154/SUMIF($A:$A,$A154,$H:$H)*(SUMIF(Summary!$A$230:$A$266,$A154,Summary!$L$230:$L$266)+SUMIF(Summary!$A$281:$A$317,$A154,Summary!$L$281:$L$317))-AM154,0)</f>
        <v>0</v>
      </c>
      <c r="AO154" s="688">
        <f>IFERROR($H154/SUMIF($A:$A,$A154,$H:$H)*SUMIF(Summary!$A$230:$A$266,$A154,Summary!$Q$230:$Q$266),0)</f>
        <v>0</v>
      </c>
      <c r="AP154" s="688">
        <f>IFERROR($H154/SUMIF($A:$A,$A154,$H:$H)*(SUMIF(Summary!$A$230:$A$266,$A154,Summary!$L$230:$L$266)+SUMIF(Summary!$A$281:$A$317,$A154,Summary!$L$281:$L$317))-AO154,0)</f>
        <v>0</v>
      </c>
      <c r="AQ154" s="306"/>
      <c r="AR154" s="688">
        <f t="shared" ca="1" si="32"/>
        <v>0</v>
      </c>
      <c r="AS154" s="688">
        <f t="shared" ca="1" si="33"/>
        <v>0</v>
      </c>
    </row>
    <row r="155" spans="1:45" x14ac:dyDescent="0.2">
      <c r="A155" s="423">
        <v>3541</v>
      </c>
      <c r="B155" s="424">
        <v>3</v>
      </c>
      <c r="C155" s="425" t="s">
        <v>303</v>
      </c>
      <c r="D155" s="422">
        <f t="shared" si="34"/>
        <v>10575</v>
      </c>
      <c r="E155" s="422">
        <f t="shared" si="35"/>
        <v>0</v>
      </c>
      <c r="F155" s="422">
        <f t="shared" si="36"/>
        <v>2274</v>
      </c>
      <c r="G155" s="422">
        <f t="shared" si="37"/>
        <v>0</v>
      </c>
      <c r="H155" s="22">
        <f t="shared" si="38"/>
        <v>12849</v>
      </c>
      <c r="I155" s="116">
        <v>4410</v>
      </c>
      <c r="J155" s="116">
        <v>0</v>
      </c>
      <c r="K155" s="116">
        <v>744</v>
      </c>
      <c r="L155" s="116">
        <v>0</v>
      </c>
      <c r="M155" s="22">
        <f t="shared" si="39"/>
        <v>5154</v>
      </c>
      <c r="N155" s="116">
        <v>2115</v>
      </c>
      <c r="O155" s="116">
        <v>0</v>
      </c>
      <c r="P155" s="116">
        <v>663</v>
      </c>
      <c r="Q155" s="116">
        <v>0</v>
      </c>
      <c r="R155" s="22">
        <f t="shared" si="40"/>
        <v>2778</v>
      </c>
      <c r="S155" s="116">
        <v>4050</v>
      </c>
      <c r="T155" s="116">
        <v>0</v>
      </c>
      <c r="U155" s="116">
        <v>867</v>
      </c>
      <c r="V155" s="116">
        <v>0</v>
      </c>
      <c r="W155" s="22">
        <f t="shared" si="41"/>
        <v>4917</v>
      </c>
      <c r="X155" s="22">
        <f t="shared" si="42"/>
        <v>535.375</v>
      </c>
      <c r="Y155" s="22">
        <f ca="1">OFFSET('Cost Study'!$B$7,'Operations Support'!$C155,'Operations Support'!$B155)*$H155</f>
        <v>30966.09</v>
      </c>
      <c r="Z155" s="23">
        <f ca="1">Y155*'Cost Study'!$B$31</f>
        <v>1729515.8886272858</v>
      </c>
      <c r="AA155" s="23">
        <f ca="1">IF(A155=10298,1.51,1)*IF($B155&lt;3,$D155*'Cost Study'!$B$32*OFFSET('Cost Study'!$B$7,'Operations Support'!$C155,'Operations Support'!$B155),0)</f>
        <v>0</v>
      </c>
      <c r="AB155" s="24">
        <f ca="1">AA155*'Cost Study'!$B$31</f>
        <v>0</v>
      </c>
      <c r="AC155" s="23">
        <f ca="1">Y155*'Cost Study'!$B$31</f>
        <v>1729515.8886272858</v>
      </c>
      <c r="AD155" s="24">
        <f ca="1">AA155*'Cost Study'!$B$31</f>
        <v>0</v>
      </c>
      <c r="AE155" s="377">
        <f t="shared" ca="1" si="43"/>
        <v>1729515.8886272858</v>
      </c>
      <c r="AF155" s="377">
        <f t="shared" ca="1" si="44"/>
        <v>1729515.8886272858</v>
      </c>
      <c r="AH155" s="688">
        <f>IFERROR($H155/SUMIF($A:$A,$A155,$H:$H)*SUMIF(Summary!$A$110:$A$186,$A155,Summary!$P$110:$P$186),0)</f>
        <v>308220.08599150775</v>
      </c>
      <c r="AI155" s="689">
        <f t="shared" ca="1" si="30"/>
        <v>1421295.8026357782</v>
      </c>
      <c r="AJ155" s="688">
        <f>IFERROR(H155/SUMIF(A:A,A155,H:H)*SUMIF(Summary!$A$110:$A$186,'Operations Support'!A155,Summary!$Q$110:$Q$186),0)</f>
        <v>310425.42485660437</v>
      </c>
      <c r="AK155" s="688">
        <f t="shared" ca="1" si="31"/>
        <v>1419090.4637706815</v>
      </c>
      <c r="AM155" s="688">
        <f>IFERROR($H155/SUMIF($A:$A,$A155,$H:$H)*SUMIF(Summary!$A$230:$A$266,$A155,Summary!$P$230:$P$266),0)</f>
        <v>58315.670858133395</v>
      </c>
      <c r="AN155" s="688">
        <f>IFERROR($H155/SUMIF($A:$A,$A155,$H:$H)*(SUMIF(Summary!$A$230:$A$266,$A155,Summary!$L$230:$L$266)+SUMIF(Summary!$A$281:$A$317,$A155,Summary!$L$281:$L$317))-AM155,0)</f>
        <v>175070.17164705117</v>
      </c>
      <c r="AO155" s="688">
        <f>IFERROR($H155/SUMIF($A:$A,$A155,$H:$H)*SUMIF(Summary!$A$230:$A$266,$A155,Summary!$Q$230:$Q$266),0)</f>
        <v>58732.924052304406</v>
      </c>
      <c r="AP155" s="688">
        <f>IFERROR($H155/SUMIF($A:$A,$A155,$H:$H)*(SUMIF(Summary!$A$230:$A$266,$A155,Summary!$L$230:$L$266)+SUMIF(Summary!$A$281:$A$317,$A155,Summary!$L$281:$L$317))-AO155,0)</f>
        <v>174652.91845288014</v>
      </c>
      <c r="AQ155" s="306"/>
      <c r="AR155" s="688">
        <f t="shared" ca="1" si="32"/>
        <v>1596365.9742828293</v>
      </c>
      <c r="AS155" s="688">
        <f t="shared" ca="1" si="33"/>
        <v>1593743.3822235616</v>
      </c>
    </row>
    <row r="156" spans="1:45" x14ac:dyDescent="0.2">
      <c r="A156" s="423">
        <v>3541</v>
      </c>
      <c r="B156" s="424">
        <v>3</v>
      </c>
      <c r="C156" s="425" t="s">
        <v>304</v>
      </c>
      <c r="D156" s="422">
        <f t="shared" si="34"/>
        <v>343</v>
      </c>
      <c r="E156" s="422">
        <f t="shared" si="35"/>
        <v>0</v>
      </c>
      <c r="F156" s="422">
        <f t="shared" si="36"/>
        <v>0</v>
      </c>
      <c r="G156" s="422">
        <f t="shared" si="37"/>
        <v>0</v>
      </c>
      <c r="H156" s="22">
        <f t="shared" si="38"/>
        <v>343</v>
      </c>
      <c r="I156" s="116">
        <v>170</v>
      </c>
      <c r="J156" s="116">
        <v>0</v>
      </c>
      <c r="K156" s="116">
        <v>0</v>
      </c>
      <c r="L156" s="116">
        <v>0</v>
      </c>
      <c r="M156" s="22">
        <f t="shared" si="39"/>
        <v>170</v>
      </c>
      <c r="N156" s="116">
        <v>159</v>
      </c>
      <c r="O156" s="116">
        <v>0</v>
      </c>
      <c r="P156" s="116">
        <v>0</v>
      </c>
      <c r="Q156" s="116">
        <v>0</v>
      </c>
      <c r="R156" s="22">
        <f t="shared" si="40"/>
        <v>159</v>
      </c>
      <c r="S156" s="116">
        <v>14</v>
      </c>
      <c r="T156" s="116">
        <v>0</v>
      </c>
      <c r="U156" s="116">
        <v>0</v>
      </c>
      <c r="V156" s="116">
        <v>0</v>
      </c>
      <c r="W156" s="22">
        <f t="shared" si="41"/>
        <v>14</v>
      </c>
      <c r="X156" s="22">
        <f t="shared" si="42"/>
        <v>14.291666666666666</v>
      </c>
      <c r="Y156" s="22">
        <f ca="1">OFFSET('Cost Study'!$B$7,'Operations Support'!$C156,'Operations Support'!$B156)*$H156</f>
        <v>2548.4899999999998</v>
      </c>
      <c r="Z156" s="23">
        <f ca="1">Y156*'Cost Study'!$B$31</f>
        <v>142338.08488600762</v>
      </c>
      <c r="AA156" s="23">
        <f ca="1">IF(A156=10298,1.51,1)*IF($B156&lt;3,$D156*'Cost Study'!$B$32*OFFSET('Cost Study'!$B$7,'Operations Support'!$C156,'Operations Support'!$B156),0)</f>
        <v>0</v>
      </c>
      <c r="AB156" s="24">
        <f ca="1">AA156*'Cost Study'!$B$31</f>
        <v>0</v>
      </c>
      <c r="AC156" s="23">
        <f ca="1">Y156*'Cost Study'!$B$31</f>
        <v>142338.08488600762</v>
      </c>
      <c r="AD156" s="24">
        <f ca="1">AA156*'Cost Study'!$B$31</f>
        <v>0</v>
      </c>
      <c r="AE156" s="377">
        <f t="shared" ca="1" si="43"/>
        <v>142338.08488600762</v>
      </c>
      <c r="AF156" s="377">
        <f t="shared" ca="1" si="44"/>
        <v>142338.08488600762</v>
      </c>
      <c r="AH156" s="688">
        <f>IFERROR($H156/SUMIF($A:$A,$A156,$H:$H)*SUMIF(Summary!$A$110:$A$186,$A156,Summary!$P$110:$P$186),0)</f>
        <v>8227.8379247480079</v>
      </c>
      <c r="AI156" s="689">
        <f t="shared" ca="1" si="30"/>
        <v>134110.2469612596</v>
      </c>
      <c r="AJ156" s="688">
        <f>IFERROR(H156/SUMIF(A:A,A156,H:H)*SUMIF(Summary!$A$110:$A$186,'Operations Support'!A156,Summary!$Q$110:$Q$186),0)</f>
        <v>8286.7087497716002</v>
      </c>
      <c r="AK156" s="688">
        <f t="shared" ca="1" si="31"/>
        <v>134051.37613623601</v>
      </c>
      <c r="AM156" s="688">
        <f>IFERROR($H156/SUMIF($A:$A,$A156,$H:$H)*SUMIF(Summary!$A$230:$A$266,$A156,Summary!$P$230:$P$266),0)</f>
        <v>1556.7184297875131</v>
      </c>
      <c r="AN156" s="688">
        <f>IFERROR($H156/SUMIF($A:$A,$A156,$H:$H)*(SUMIF(Summary!$A$230:$A$266,$A156,Summary!$L$230:$L$266)+SUMIF(Summary!$A$281:$A$317,$A156,Summary!$L$281:$L$317))-AM156,0)</f>
        <v>4673.4429819393381</v>
      </c>
      <c r="AO156" s="688">
        <f>IFERROR($H156/SUMIF($A:$A,$A156,$H:$H)*SUMIF(Summary!$A$230:$A$266,$A156,Summary!$Q$230:$Q$266),0)</f>
        <v>1567.8568721254892</v>
      </c>
      <c r="AP156" s="688">
        <f>IFERROR($H156/SUMIF($A:$A,$A156,$H:$H)*(SUMIF(Summary!$A$230:$A$266,$A156,Summary!$L$230:$L$266)+SUMIF(Summary!$A$281:$A$317,$A156,Summary!$L$281:$L$317))-AO156,0)</f>
        <v>4662.3045396013622</v>
      </c>
      <c r="AQ156" s="306"/>
      <c r="AR156" s="688">
        <f t="shared" ca="1" si="32"/>
        <v>138783.68994319893</v>
      </c>
      <c r="AS156" s="688">
        <f t="shared" ca="1" si="33"/>
        <v>138713.68067583739</v>
      </c>
    </row>
    <row r="157" spans="1:45" x14ac:dyDescent="0.2">
      <c r="A157" s="423">
        <v>3541</v>
      </c>
      <c r="B157" s="424">
        <v>3</v>
      </c>
      <c r="C157" s="425" t="s">
        <v>305</v>
      </c>
      <c r="D157" s="422">
        <f t="shared" si="34"/>
        <v>0</v>
      </c>
      <c r="E157" s="422">
        <f t="shared" si="35"/>
        <v>0</v>
      </c>
      <c r="F157" s="422">
        <f t="shared" si="36"/>
        <v>0</v>
      </c>
      <c r="G157" s="422">
        <f t="shared" si="37"/>
        <v>0</v>
      </c>
      <c r="H157" s="22">
        <f t="shared" si="38"/>
        <v>0</v>
      </c>
      <c r="I157" s="116">
        <v>0</v>
      </c>
      <c r="J157" s="116">
        <v>0</v>
      </c>
      <c r="K157" s="116">
        <v>0</v>
      </c>
      <c r="L157" s="116">
        <v>0</v>
      </c>
      <c r="M157" s="22">
        <f t="shared" si="39"/>
        <v>0</v>
      </c>
      <c r="N157" s="116">
        <v>0</v>
      </c>
      <c r="O157" s="116">
        <v>0</v>
      </c>
      <c r="P157" s="116">
        <v>0</v>
      </c>
      <c r="Q157" s="116">
        <v>0</v>
      </c>
      <c r="R157" s="22">
        <f t="shared" si="40"/>
        <v>0</v>
      </c>
      <c r="S157" s="116">
        <v>0</v>
      </c>
      <c r="T157" s="116">
        <v>0</v>
      </c>
      <c r="U157" s="116">
        <v>0</v>
      </c>
      <c r="V157" s="116">
        <v>0</v>
      </c>
      <c r="W157" s="22">
        <f t="shared" si="41"/>
        <v>0</v>
      </c>
      <c r="X157" s="22">
        <f t="shared" si="42"/>
        <v>0</v>
      </c>
      <c r="Y157" s="22">
        <f ca="1">OFFSET('Cost Study'!$B$7,'Operations Support'!$C157,'Operations Support'!$B157)*$H157</f>
        <v>0</v>
      </c>
      <c r="Z157" s="23">
        <f ca="1">Y157*'Cost Study'!$B$31</f>
        <v>0</v>
      </c>
      <c r="AA157" s="23">
        <f ca="1">IF(A157=10298,1.51,1)*IF($B157&lt;3,$D157*'Cost Study'!$B$32*OFFSET('Cost Study'!$B$7,'Operations Support'!$C157,'Operations Support'!$B157),0)</f>
        <v>0</v>
      </c>
      <c r="AB157" s="24">
        <f ca="1">AA157*'Cost Study'!$B$31</f>
        <v>0</v>
      </c>
      <c r="AC157" s="23">
        <f ca="1">Y157*'Cost Study'!$B$31</f>
        <v>0</v>
      </c>
      <c r="AD157" s="24">
        <f ca="1">AA157*'Cost Study'!$B$31</f>
        <v>0</v>
      </c>
      <c r="AE157" s="377">
        <f t="shared" ca="1" si="43"/>
        <v>0</v>
      </c>
      <c r="AF157" s="377">
        <f t="shared" ca="1" si="44"/>
        <v>0</v>
      </c>
      <c r="AH157" s="688">
        <f>IFERROR($H157/SUMIF($A:$A,$A157,$H:$H)*SUMIF(Summary!$A$110:$A$186,$A157,Summary!$P$110:$P$186),0)</f>
        <v>0</v>
      </c>
      <c r="AI157" s="689">
        <f t="shared" ca="1" si="30"/>
        <v>0</v>
      </c>
      <c r="AJ157" s="688">
        <f>IFERROR(H157/SUMIF(A:A,A157,H:H)*SUMIF(Summary!$A$110:$A$186,'Operations Support'!A157,Summary!$Q$110:$Q$186),0)</f>
        <v>0</v>
      </c>
      <c r="AK157" s="688">
        <f t="shared" ca="1" si="31"/>
        <v>0</v>
      </c>
      <c r="AM157" s="688">
        <f>IFERROR($H157/SUMIF($A:$A,$A157,$H:$H)*SUMIF(Summary!$A$230:$A$266,$A157,Summary!$P$230:$P$266),0)</f>
        <v>0</v>
      </c>
      <c r="AN157" s="688">
        <f>IFERROR($H157/SUMIF($A:$A,$A157,$H:$H)*(SUMIF(Summary!$A$230:$A$266,$A157,Summary!$L$230:$L$266)+SUMIF(Summary!$A$281:$A$317,$A157,Summary!$L$281:$L$317))-AM157,0)</f>
        <v>0</v>
      </c>
      <c r="AO157" s="688">
        <f>IFERROR($H157/SUMIF($A:$A,$A157,$H:$H)*SUMIF(Summary!$A$230:$A$266,$A157,Summary!$Q$230:$Q$266),0)</f>
        <v>0</v>
      </c>
      <c r="AP157" s="688">
        <f>IFERROR($H157/SUMIF($A:$A,$A157,$H:$H)*(SUMIF(Summary!$A$230:$A$266,$A157,Summary!$L$230:$L$266)+SUMIF(Summary!$A$281:$A$317,$A157,Summary!$L$281:$L$317))-AO157,0)</f>
        <v>0</v>
      </c>
      <c r="AQ157" s="306"/>
      <c r="AR157" s="688">
        <f t="shared" ca="1" si="32"/>
        <v>0</v>
      </c>
      <c r="AS157" s="688">
        <f t="shared" ca="1" si="33"/>
        <v>0</v>
      </c>
    </row>
    <row r="158" spans="1:45" x14ac:dyDescent="0.2">
      <c r="A158" s="423">
        <v>3541</v>
      </c>
      <c r="B158" s="424">
        <v>3</v>
      </c>
      <c r="C158" s="425" t="s">
        <v>306</v>
      </c>
      <c r="D158" s="422">
        <f t="shared" si="34"/>
        <v>216</v>
      </c>
      <c r="E158" s="422">
        <f t="shared" si="35"/>
        <v>0</v>
      </c>
      <c r="F158" s="422">
        <f t="shared" si="36"/>
        <v>0</v>
      </c>
      <c r="G158" s="422">
        <f t="shared" si="37"/>
        <v>0</v>
      </c>
      <c r="H158" s="22">
        <f t="shared" si="38"/>
        <v>216</v>
      </c>
      <c r="I158" s="116">
        <v>120</v>
      </c>
      <c r="J158" s="116">
        <v>0</v>
      </c>
      <c r="K158" s="116">
        <v>0</v>
      </c>
      <c r="L158" s="116">
        <v>0</v>
      </c>
      <c r="M158" s="22">
        <f t="shared" si="39"/>
        <v>120</v>
      </c>
      <c r="N158" s="116">
        <v>96</v>
      </c>
      <c r="O158" s="116">
        <v>0</v>
      </c>
      <c r="P158" s="116">
        <v>0</v>
      </c>
      <c r="Q158" s="116">
        <v>0</v>
      </c>
      <c r="R158" s="22">
        <f t="shared" si="40"/>
        <v>96</v>
      </c>
      <c r="S158" s="116">
        <v>0</v>
      </c>
      <c r="T158" s="116">
        <v>0</v>
      </c>
      <c r="U158" s="116">
        <v>0</v>
      </c>
      <c r="V158" s="116">
        <v>0</v>
      </c>
      <c r="W158" s="22">
        <f t="shared" si="41"/>
        <v>0</v>
      </c>
      <c r="X158" s="22">
        <f t="shared" si="42"/>
        <v>9</v>
      </c>
      <c r="Y158" s="22">
        <f ca="1">OFFSET('Cost Study'!$B$7,'Operations Support'!$C158,'Operations Support'!$B158)*$H158</f>
        <v>660.96</v>
      </c>
      <c r="Z158" s="23">
        <f ca="1">Y158*'Cost Study'!$B$31</f>
        <v>36915.891601009069</v>
      </c>
      <c r="AA158" s="23">
        <f ca="1">IF(A158=10298,1.51,1)*IF($B158&lt;3,$D158*'Cost Study'!$B$32*OFFSET('Cost Study'!$B$7,'Operations Support'!$C158,'Operations Support'!$B158),0)</f>
        <v>0</v>
      </c>
      <c r="AB158" s="24">
        <f ca="1">AA158*'Cost Study'!$B$31</f>
        <v>0</v>
      </c>
      <c r="AC158" s="23">
        <f ca="1">Y158*'Cost Study'!$B$31</f>
        <v>36915.891601009069</v>
      </c>
      <c r="AD158" s="24">
        <f ca="1">AA158*'Cost Study'!$B$31</f>
        <v>0</v>
      </c>
      <c r="AE158" s="377">
        <f t="shared" ca="1" si="43"/>
        <v>36915.891601009069</v>
      </c>
      <c r="AF158" s="377">
        <f t="shared" ca="1" si="44"/>
        <v>36915.891601009069</v>
      </c>
      <c r="AH158" s="688">
        <f>IFERROR($H158/SUMIF($A:$A,$A158,$H:$H)*SUMIF(Summary!$A$110:$A$186,$A158,Summary!$P$110:$P$186),0)</f>
        <v>5181.3789846809605</v>
      </c>
      <c r="AI158" s="689">
        <f t="shared" ca="1" si="30"/>
        <v>31734.512616328109</v>
      </c>
      <c r="AJ158" s="688">
        <f>IFERROR(H158/SUMIF(A:A,A158,H:H)*SUMIF(Summary!$A$110:$A$186,'Operations Support'!A158,Summary!$Q$110:$Q$186),0)</f>
        <v>5218.4521572905705</v>
      </c>
      <c r="AK158" s="688">
        <f t="shared" ca="1" si="31"/>
        <v>31697.439443718496</v>
      </c>
      <c r="AM158" s="688">
        <f>IFERROR($H158/SUMIF($A:$A,$A158,$H:$H)*SUMIF(Summary!$A$230:$A$266,$A158,Summary!$P$230:$P$266),0)</f>
        <v>980.32414237347746</v>
      </c>
      <c r="AN158" s="688">
        <f>IFERROR($H158/SUMIF($A:$A,$A158,$H:$H)*(SUMIF(Summary!$A$230:$A$266,$A158,Summary!$L$230:$L$266)+SUMIF(Summary!$A$281:$A$317,$A158,Summary!$L$281:$L$317))-AM158,0)</f>
        <v>2943.0428107839557</v>
      </c>
      <c r="AO158" s="688">
        <f>IFERROR($H158/SUMIF($A:$A,$A158,$H:$H)*SUMIF(Summary!$A$230:$A$266,$A158,Summary!$Q$230:$Q$266),0)</f>
        <v>987.3384384230485</v>
      </c>
      <c r="AP158" s="688">
        <f>IFERROR($H158/SUMIF($A:$A,$A158,$H:$H)*(SUMIF(Summary!$A$230:$A$266,$A158,Summary!$L$230:$L$266)+SUMIF(Summary!$A$281:$A$317,$A158,Summary!$L$281:$L$317))-AO158,0)</f>
        <v>2936.0285147343848</v>
      </c>
      <c r="AQ158" s="306"/>
      <c r="AR158" s="688">
        <f t="shared" ca="1" si="32"/>
        <v>34677.555427112064</v>
      </c>
      <c r="AS158" s="688">
        <f t="shared" ca="1" si="33"/>
        <v>34633.467958452879</v>
      </c>
    </row>
    <row r="159" spans="1:45" s="15" customFormat="1" x14ac:dyDescent="0.2">
      <c r="A159" s="423">
        <v>3541</v>
      </c>
      <c r="B159" s="424">
        <v>3</v>
      </c>
      <c r="C159" s="425" t="s">
        <v>307</v>
      </c>
      <c r="D159" s="422">
        <f t="shared" si="34"/>
        <v>0</v>
      </c>
      <c r="E159" s="422">
        <f t="shared" si="35"/>
        <v>0</v>
      </c>
      <c r="F159" s="422">
        <f t="shared" si="36"/>
        <v>0</v>
      </c>
      <c r="G159" s="422">
        <f t="shared" si="37"/>
        <v>0</v>
      </c>
      <c r="H159" s="22">
        <f t="shared" si="38"/>
        <v>0</v>
      </c>
      <c r="I159" s="116">
        <v>0</v>
      </c>
      <c r="J159" s="116">
        <v>0</v>
      </c>
      <c r="K159" s="116">
        <v>0</v>
      </c>
      <c r="L159" s="116">
        <v>0</v>
      </c>
      <c r="M159" s="22">
        <f t="shared" si="39"/>
        <v>0</v>
      </c>
      <c r="N159" s="116">
        <v>0</v>
      </c>
      <c r="O159" s="116">
        <v>0</v>
      </c>
      <c r="P159" s="116">
        <v>0</v>
      </c>
      <c r="Q159" s="116">
        <v>0</v>
      </c>
      <c r="R159" s="22">
        <f t="shared" si="40"/>
        <v>0</v>
      </c>
      <c r="S159" s="116">
        <v>0</v>
      </c>
      <c r="T159" s="116">
        <v>0</v>
      </c>
      <c r="U159" s="116">
        <v>0</v>
      </c>
      <c r="V159" s="116">
        <v>0</v>
      </c>
      <c r="W159" s="22">
        <f t="shared" si="41"/>
        <v>0</v>
      </c>
      <c r="X159" s="22">
        <f t="shared" si="42"/>
        <v>0</v>
      </c>
      <c r="Y159" s="22">
        <f ca="1">OFFSET('Cost Study'!$B$7,'Operations Support'!$C159,'Operations Support'!$B159)*$H159</f>
        <v>0</v>
      </c>
      <c r="Z159" s="23">
        <f ca="1">Y159*'Cost Study'!$B$31</f>
        <v>0</v>
      </c>
      <c r="AA159" s="23">
        <f ca="1">IF(A159=10298,1.51,1)*IF($B159&lt;3,$D159*'Cost Study'!$B$32*OFFSET('Cost Study'!$B$7,'Operations Support'!$C159,'Operations Support'!$B159),0)</f>
        <v>0</v>
      </c>
      <c r="AB159" s="24">
        <f ca="1">AA159*'Cost Study'!$B$31</f>
        <v>0</v>
      </c>
      <c r="AC159" s="23">
        <f ca="1">Y159*'Cost Study'!$B$31</f>
        <v>0</v>
      </c>
      <c r="AD159" s="24">
        <f ca="1">AA159*'Cost Study'!$B$31</f>
        <v>0</v>
      </c>
      <c r="AE159" s="377">
        <f t="shared" ca="1" si="43"/>
        <v>0</v>
      </c>
      <c r="AF159" s="377">
        <f t="shared" ca="1" si="44"/>
        <v>0</v>
      </c>
      <c r="AH159" s="688">
        <f>IFERROR($H159/SUMIF($A:$A,$A159,$H:$H)*SUMIF(Summary!$A$110:$A$186,$A159,Summary!$P$110:$P$186),0)</f>
        <v>0</v>
      </c>
      <c r="AI159" s="689">
        <f t="shared" ca="1" si="30"/>
        <v>0</v>
      </c>
      <c r="AJ159" s="688">
        <f>IFERROR(H159/SUMIF(A:A,A159,H:H)*SUMIF(Summary!$A$110:$A$186,'Operations Support'!A159,Summary!$Q$110:$Q$186),0)</f>
        <v>0</v>
      </c>
      <c r="AK159" s="688">
        <f t="shared" ca="1" si="31"/>
        <v>0</v>
      </c>
      <c r="AL159" s="1"/>
      <c r="AM159" s="688">
        <f>IFERROR($H159/SUMIF($A:$A,$A159,$H:$H)*SUMIF(Summary!$A$230:$A$266,$A159,Summary!$P$230:$P$266),0)</f>
        <v>0</v>
      </c>
      <c r="AN159" s="688">
        <f>IFERROR($H159/SUMIF($A:$A,$A159,$H:$H)*(SUMIF(Summary!$A$230:$A$266,$A159,Summary!$L$230:$L$266)+SUMIF(Summary!$A$281:$A$317,$A159,Summary!$L$281:$L$317))-AM159,0)</f>
        <v>0</v>
      </c>
      <c r="AO159" s="688">
        <f>IFERROR($H159/SUMIF($A:$A,$A159,$H:$H)*SUMIF(Summary!$A$230:$A$266,$A159,Summary!$Q$230:$Q$266),0)</f>
        <v>0</v>
      </c>
      <c r="AP159" s="688">
        <f>IFERROR($H159/SUMIF($A:$A,$A159,$H:$H)*(SUMIF(Summary!$A$230:$A$266,$A159,Summary!$L$230:$L$266)+SUMIF(Summary!$A$281:$A$317,$A159,Summary!$L$281:$L$317))-AO159,0)</f>
        <v>0</v>
      </c>
      <c r="AQ159" s="306"/>
      <c r="AR159" s="688">
        <f t="shared" ca="1" si="32"/>
        <v>0</v>
      </c>
      <c r="AS159" s="688">
        <f t="shared" ca="1" si="33"/>
        <v>0</v>
      </c>
    </row>
    <row r="160" spans="1:45" x14ac:dyDescent="0.2">
      <c r="A160" s="423">
        <v>3541</v>
      </c>
      <c r="B160" s="424">
        <v>3</v>
      </c>
      <c r="C160" s="425" t="s">
        <v>308</v>
      </c>
      <c r="D160" s="422">
        <f t="shared" si="34"/>
        <v>0</v>
      </c>
      <c r="E160" s="422">
        <f t="shared" si="35"/>
        <v>0</v>
      </c>
      <c r="F160" s="422">
        <f t="shared" si="36"/>
        <v>0</v>
      </c>
      <c r="G160" s="422">
        <f t="shared" si="37"/>
        <v>0</v>
      </c>
      <c r="H160" s="22">
        <f t="shared" si="38"/>
        <v>0</v>
      </c>
      <c r="I160" s="116">
        <v>0</v>
      </c>
      <c r="J160" s="116">
        <v>0</v>
      </c>
      <c r="K160" s="116">
        <v>0</v>
      </c>
      <c r="L160" s="116">
        <v>0</v>
      </c>
      <c r="M160" s="22">
        <f t="shared" si="39"/>
        <v>0</v>
      </c>
      <c r="N160" s="116">
        <v>0</v>
      </c>
      <c r="O160" s="116">
        <v>0</v>
      </c>
      <c r="P160" s="116">
        <v>0</v>
      </c>
      <c r="Q160" s="116">
        <v>0</v>
      </c>
      <c r="R160" s="22">
        <f t="shared" si="40"/>
        <v>0</v>
      </c>
      <c r="S160" s="116">
        <v>0</v>
      </c>
      <c r="T160" s="116">
        <v>0</v>
      </c>
      <c r="U160" s="116">
        <v>0</v>
      </c>
      <c r="V160" s="116">
        <v>0</v>
      </c>
      <c r="W160" s="22">
        <f t="shared" si="41"/>
        <v>0</v>
      </c>
      <c r="X160" s="22">
        <f t="shared" si="42"/>
        <v>0</v>
      </c>
      <c r="Y160" s="22">
        <f ca="1">OFFSET('Cost Study'!$B$7,'Operations Support'!$C160,'Operations Support'!$B160)*$H160</f>
        <v>0</v>
      </c>
      <c r="Z160" s="23">
        <f ca="1">Y160*'Cost Study'!$B$31</f>
        <v>0</v>
      </c>
      <c r="AA160" s="23">
        <f ca="1">IF(A160=10298,1.51,1)*IF($B160&lt;3,$D160*'Cost Study'!$B$32*OFFSET('Cost Study'!$B$7,'Operations Support'!$C160,'Operations Support'!$B160),0)</f>
        <v>0</v>
      </c>
      <c r="AB160" s="24">
        <f ca="1">AA160*'Cost Study'!$B$31</f>
        <v>0</v>
      </c>
      <c r="AC160" s="23">
        <f ca="1">Y160*'Cost Study'!$B$31</f>
        <v>0</v>
      </c>
      <c r="AD160" s="24">
        <f ca="1">AA160*'Cost Study'!$B$31</f>
        <v>0</v>
      </c>
      <c r="AE160" s="377">
        <f t="shared" ca="1" si="43"/>
        <v>0</v>
      </c>
      <c r="AF160" s="377">
        <f t="shared" ca="1" si="44"/>
        <v>0</v>
      </c>
      <c r="AH160" s="688">
        <f>IFERROR($H160/SUMIF($A:$A,$A160,$H:$H)*SUMIF(Summary!$A$110:$A$186,$A160,Summary!$P$110:$P$186),0)</f>
        <v>0</v>
      </c>
      <c r="AI160" s="689">
        <f t="shared" ca="1" si="30"/>
        <v>0</v>
      </c>
      <c r="AJ160" s="688">
        <f>IFERROR(H160/SUMIF(A:A,A160,H:H)*SUMIF(Summary!$A$110:$A$186,'Operations Support'!A160,Summary!$Q$110:$Q$186),0)</f>
        <v>0</v>
      </c>
      <c r="AK160" s="688">
        <f t="shared" ca="1" si="31"/>
        <v>0</v>
      </c>
      <c r="AM160" s="688">
        <f>IFERROR($H160/SUMIF($A:$A,$A160,$H:$H)*SUMIF(Summary!$A$230:$A$266,$A160,Summary!$P$230:$P$266),0)</f>
        <v>0</v>
      </c>
      <c r="AN160" s="688">
        <f>IFERROR($H160/SUMIF($A:$A,$A160,$H:$H)*(SUMIF(Summary!$A$230:$A$266,$A160,Summary!$L$230:$L$266)+SUMIF(Summary!$A$281:$A$317,$A160,Summary!$L$281:$L$317))-AM160,0)</f>
        <v>0</v>
      </c>
      <c r="AO160" s="688">
        <f>IFERROR($H160/SUMIF($A:$A,$A160,$H:$H)*SUMIF(Summary!$A$230:$A$266,$A160,Summary!$Q$230:$Q$266),0)</f>
        <v>0</v>
      </c>
      <c r="AP160" s="688">
        <f>IFERROR($H160/SUMIF($A:$A,$A160,$H:$H)*(SUMIF(Summary!$A$230:$A$266,$A160,Summary!$L$230:$L$266)+SUMIF(Summary!$A$281:$A$317,$A160,Summary!$L$281:$L$317))-AO160,0)</f>
        <v>0</v>
      </c>
      <c r="AQ160" s="306"/>
      <c r="AR160" s="688">
        <f t="shared" ca="1" si="32"/>
        <v>0</v>
      </c>
      <c r="AS160" s="688">
        <f t="shared" ca="1" si="33"/>
        <v>0</v>
      </c>
    </row>
    <row r="161" spans="1:45" x14ac:dyDescent="0.2">
      <c r="A161" s="423">
        <v>3541</v>
      </c>
      <c r="B161" s="424">
        <v>3</v>
      </c>
      <c r="C161" s="425" t="s">
        <v>309</v>
      </c>
      <c r="D161" s="422">
        <f t="shared" si="34"/>
        <v>0</v>
      </c>
      <c r="E161" s="422">
        <f t="shared" si="35"/>
        <v>0</v>
      </c>
      <c r="F161" s="422">
        <f t="shared" si="36"/>
        <v>0</v>
      </c>
      <c r="G161" s="422">
        <f t="shared" si="37"/>
        <v>0</v>
      </c>
      <c r="H161" s="22">
        <f t="shared" si="38"/>
        <v>0</v>
      </c>
      <c r="I161" s="116">
        <v>0</v>
      </c>
      <c r="J161" s="116">
        <v>0</v>
      </c>
      <c r="K161" s="116">
        <v>0</v>
      </c>
      <c r="L161" s="116">
        <v>0</v>
      </c>
      <c r="M161" s="22">
        <f t="shared" si="39"/>
        <v>0</v>
      </c>
      <c r="N161" s="116">
        <v>0</v>
      </c>
      <c r="O161" s="116">
        <v>0</v>
      </c>
      <c r="P161" s="116">
        <v>0</v>
      </c>
      <c r="Q161" s="116">
        <v>0</v>
      </c>
      <c r="R161" s="22">
        <f t="shared" si="40"/>
        <v>0</v>
      </c>
      <c r="S161" s="116">
        <v>0</v>
      </c>
      <c r="T161" s="116">
        <v>0</v>
      </c>
      <c r="U161" s="116">
        <v>0</v>
      </c>
      <c r="V161" s="116">
        <v>0</v>
      </c>
      <c r="W161" s="22">
        <f t="shared" si="41"/>
        <v>0</v>
      </c>
      <c r="X161" s="22">
        <f t="shared" si="42"/>
        <v>0</v>
      </c>
      <c r="Y161" s="22">
        <f ca="1">OFFSET('Cost Study'!$B$7,'Operations Support'!$C161,'Operations Support'!$B161)*$H161</f>
        <v>0</v>
      </c>
      <c r="Z161" s="23">
        <f ca="1">Y161*'Cost Study'!$B$31</f>
        <v>0</v>
      </c>
      <c r="AA161" s="23">
        <f ca="1">IF(A161=10298,1.51,1)*IF($B161&lt;3,$D161*'Cost Study'!$B$32*OFFSET('Cost Study'!$B$7,'Operations Support'!$C161,'Operations Support'!$B161),0)</f>
        <v>0</v>
      </c>
      <c r="AB161" s="24">
        <f ca="1">AA161*'Cost Study'!$B$31</f>
        <v>0</v>
      </c>
      <c r="AC161" s="23">
        <f ca="1">Y161*'Cost Study'!$B$31</f>
        <v>0</v>
      </c>
      <c r="AD161" s="24">
        <f ca="1">AA161*'Cost Study'!$B$31</f>
        <v>0</v>
      </c>
      <c r="AE161" s="377">
        <f t="shared" ca="1" si="43"/>
        <v>0</v>
      </c>
      <c r="AF161" s="377">
        <f t="shared" ca="1" si="44"/>
        <v>0</v>
      </c>
      <c r="AH161" s="688">
        <f>IFERROR($H161/SUMIF($A:$A,$A161,$H:$H)*SUMIF(Summary!$A$110:$A$186,$A161,Summary!$P$110:$P$186),0)</f>
        <v>0</v>
      </c>
      <c r="AI161" s="689">
        <f t="shared" ca="1" si="30"/>
        <v>0</v>
      </c>
      <c r="AJ161" s="688">
        <f>IFERROR(H161/SUMIF(A:A,A161,H:H)*SUMIF(Summary!$A$110:$A$186,'Operations Support'!A161,Summary!$Q$110:$Q$186),0)</f>
        <v>0</v>
      </c>
      <c r="AK161" s="688">
        <f t="shared" ca="1" si="31"/>
        <v>0</v>
      </c>
      <c r="AM161" s="688">
        <f>IFERROR($H161/SUMIF($A:$A,$A161,$H:$H)*SUMIF(Summary!$A$230:$A$266,$A161,Summary!$P$230:$P$266),0)</f>
        <v>0</v>
      </c>
      <c r="AN161" s="688">
        <f>IFERROR($H161/SUMIF($A:$A,$A161,$H:$H)*(SUMIF(Summary!$A$230:$A$266,$A161,Summary!$L$230:$L$266)+SUMIF(Summary!$A$281:$A$317,$A161,Summary!$L$281:$L$317))-AM161,0)</f>
        <v>0</v>
      </c>
      <c r="AO161" s="688">
        <f>IFERROR($H161/SUMIF($A:$A,$A161,$H:$H)*SUMIF(Summary!$A$230:$A$266,$A161,Summary!$Q$230:$Q$266),0)</f>
        <v>0</v>
      </c>
      <c r="AP161" s="688">
        <f>IFERROR($H161/SUMIF($A:$A,$A161,$H:$H)*(SUMIF(Summary!$A$230:$A$266,$A161,Summary!$L$230:$L$266)+SUMIF(Summary!$A$281:$A$317,$A161,Summary!$L$281:$L$317))-AO161,0)</f>
        <v>0</v>
      </c>
      <c r="AQ161" s="306"/>
      <c r="AR161" s="688">
        <f t="shared" ca="1" si="32"/>
        <v>0</v>
      </c>
      <c r="AS161" s="688">
        <f t="shared" ca="1" si="33"/>
        <v>0</v>
      </c>
    </row>
    <row r="162" spans="1:45" x14ac:dyDescent="0.2">
      <c r="A162" s="423">
        <v>3541</v>
      </c>
      <c r="B162" s="424">
        <v>3</v>
      </c>
      <c r="C162" s="425" t="s">
        <v>310</v>
      </c>
      <c r="D162" s="422">
        <f t="shared" si="34"/>
        <v>0</v>
      </c>
      <c r="E162" s="422">
        <f t="shared" si="35"/>
        <v>0</v>
      </c>
      <c r="F162" s="422">
        <f t="shared" si="36"/>
        <v>0</v>
      </c>
      <c r="G162" s="422">
        <f t="shared" si="37"/>
        <v>0</v>
      </c>
      <c r="H162" s="22">
        <f t="shared" si="38"/>
        <v>0</v>
      </c>
      <c r="I162" s="116">
        <v>0</v>
      </c>
      <c r="J162" s="116">
        <v>0</v>
      </c>
      <c r="K162" s="116">
        <v>0</v>
      </c>
      <c r="L162" s="116">
        <v>0</v>
      </c>
      <c r="M162" s="22">
        <f t="shared" si="39"/>
        <v>0</v>
      </c>
      <c r="N162" s="116">
        <v>0</v>
      </c>
      <c r="O162" s="116">
        <v>0</v>
      </c>
      <c r="P162" s="116">
        <v>0</v>
      </c>
      <c r="Q162" s="116">
        <v>0</v>
      </c>
      <c r="R162" s="22">
        <f t="shared" si="40"/>
        <v>0</v>
      </c>
      <c r="S162" s="116">
        <v>0</v>
      </c>
      <c r="T162" s="116">
        <v>0</v>
      </c>
      <c r="U162" s="116">
        <v>0</v>
      </c>
      <c r="V162" s="116">
        <v>0</v>
      </c>
      <c r="W162" s="22">
        <f t="shared" si="41"/>
        <v>0</v>
      </c>
      <c r="X162" s="22">
        <f t="shared" si="42"/>
        <v>0</v>
      </c>
      <c r="Y162" s="22">
        <f ca="1">OFFSET('Cost Study'!$B$7,'Operations Support'!$C162,'Operations Support'!$B162)*$H162</f>
        <v>0</v>
      </c>
      <c r="Z162" s="23">
        <f ca="1">Y162*'Cost Study'!$B$31</f>
        <v>0</v>
      </c>
      <c r="AA162" s="23">
        <f ca="1">IF(A162=10298,1.51,1)*IF($B162&lt;3,$D162*'Cost Study'!$B$32*OFFSET('Cost Study'!$B$7,'Operations Support'!$C162,'Operations Support'!$B162),0)</f>
        <v>0</v>
      </c>
      <c r="AB162" s="24">
        <f ca="1">AA162*'Cost Study'!$B$31</f>
        <v>0</v>
      </c>
      <c r="AC162" s="23">
        <f ca="1">Y162*'Cost Study'!$B$31</f>
        <v>0</v>
      </c>
      <c r="AD162" s="24">
        <f ca="1">AA162*'Cost Study'!$B$31</f>
        <v>0</v>
      </c>
      <c r="AE162" s="377">
        <f t="shared" ca="1" si="43"/>
        <v>0</v>
      </c>
      <c r="AF162" s="377">
        <f t="shared" ca="1" si="44"/>
        <v>0</v>
      </c>
      <c r="AH162" s="688">
        <f>IFERROR($H162/SUMIF($A:$A,$A162,$H:$H)*SUMIF(Summary!$A$110:$A$186,$A162,Summary!$P$110:$P$186),0)</f>
        <v>0</v>
      </c>
      <c r="AI162" s="689">
        <f t="shared" ca="1" si="30"/>
        <v>0</v>
      </c>
      <c r="AJ162" s="688">
        <f>IFERROR(H162/SUMIF(A:A,A162,H:H)*SUMIF(Summary!$A$110:$A$186,'Operations Support'!A162,Summary!$Q$110:$Q$186),0)</f>
        <v>0</v>
      </c>
      <c r="AK162" s="688">
        <f t="shared" ca="1" si="31"/>
        <v>0</v>
      </c>
      <c r="AM162" s="688">
        <f>IFERROR($H162/SUMIF($A:$A,$A162,$H:$H)*SUMIF(Summary!$A$230:$A$266,$A162,Summary!$P$230:$P$266),0)</f>
        <v>0</v>
      </c>
      <c r="AN162" s="688">
        <f>IFERROR($H162/SUMIF($A:$A,$A162,$H:$H)*(SUMIF(Summary!$A$230:$A$266,$A162,Summary!$L$230:$L$266)+SUMIF(Summary!$A$281:$A$317,$A162,Summary!$L$281:$L$317))-AM162,0)</f>
        <v>0</v>
      </c>
      <c r="AO162" s="688">
        <f>IFERROR($H162/SUMIF($A:$A,$A162,$H:$H)*SUMIF(Summary!$A$230:$A$266,$A162,Summary!$Q$230:$Q$266),0)</f>
        <v>0</v>
      </c>
      <c r="AP162" s="688">
        <f>IFERROR($H162/SUMIF($A:$A,$A162,$H:$H)*(SUMIF(Summary!$A$230:$A$266,$A162,Summary!$L$230:$L$266)+SUMIF(Summary!$A$281:$A$317,$A162,Summary!$L$281:$L$317))-AO162,0)</f>
        <v>0</v>
      </c>
      <c r="AQ162" s="306"/>
      <c r="AR162" s="688">
        <f t="shared" ca="1" si="32"/>
        <v>0</v>
      </c>
      <c r="AS162" s="688">
        <f t="shared" ca="1" si="33"/>
        <v>0</v>
      </c>
    </row>
    <row r="163" spans="1:45" x14ac:dyDescent="0.2">
      <c r="A163" s="423">
        <v>3541</v>
      </c>
      <c r="B163" s="424">
        <v>3</v>
      </c>
      <c r="C163" s="425" t="s">
        <v>311</v>
      </c>
      <c r="D163" s="422">
        <f t="shared" si="34"/>
        <v>0</v>
      </c>
      <c r="E163" s="422">
        <f t="shared" si="35"/>
        <v>0</v>
      </c>
      <c r="F163" s="422">
        <f t="shared" si="36"/>
        <v>0</v>
      </c>
      <c r="G163" s="422">
        <f t="shared" si="37"/>
        <v>0</v>
      </c>
      <c r="H163" s="22">
        <f t="shared" si="38"/>
        <v>0</v>
      </c>
      <c r="I163" s="116">
        <v>0</v>
      </c>
      <c r="J163" s="116">
        <v>0</v>
      </c>
      <c r="K163" s="116">
        <v>0</v>
      </c>
      <c r="L163" s="116">
        <v>0</v>
      </c>
      <c r="M163" s="22">
        <f t="shared" si="39"/>
        <v>0</v>
      </c>
      <c r="N163" s="116">
        <v>0</v>
      </c>
      <c r="O163" s="116">
        <v>0</v>
      </c>
      <c r="P163" s="116">
        <v>0</v>
      </c>
      <c r="Q163" s="116">
        <v>0</v>
      </c>
      <c r="R163" s="22">
        <f t="shared" si="40"/>
        <v>0</v>
      </c>
      <c r="S163" s="116">
        <v>0</v>
      </c>
      <c r="T163" s="116">
        <v>0</v>
      </c>
      <c r="U163" s="116">
        <v>0</v>
      </c>
      <c r="V163" s="116">
        <v>0</v>
      </c>
      <c r="W163" s="22">
        <f t="shared" si="41"/>
        <v>0</v>
      </c>
      <c r="X163" s="22">
        <f t="shared" si="42"/>
        <v>0</v>
      </c>
      <c r="Y163" s="22">
        <f ca="1">OFFSET('Cost Study'!$B$7,'Operations Support'!$C163,'Operations Support'!$B163)*$H163</f>
        <v>0</v>
      </c>
      <c r="Z163" s="23">
        <f ca="1">Y163*'Cost Study'!$B$31</f>
        <v>0</v>
      </c>
      <c r="AA163" s="23">
        <f ca="1">IF(A163=10298,1.51,1)*IF($B163&lt;3,$D163*'Cost Study'!$B$32*OFFSET('Cost Study'!$B$7,'Operations Support'!$C163,'Operations Support'!$B163),0)</f>
        <v>0</v>
      </c>
      <c r="AB163" s="24">
        <f ca="1">AA163*'Cost Study'!$B$31</f>
        <v>0</v>
      </c>
      <c r="AC163" s="23">
        <f ca="1">Y163*'Cost Study'!$B$31</f>
        <v>0</v>
      </c>
      <c r="AD163" s="24">
        <f ca="1">AA163*'Cost Study'!$B$31</f>
        <v>0</v>
      </c>
      <c r="AE163" s="377">
        <f t="shared" ca="1" si="43"/>
        <v>0</v>
      </c>
      <c r="AF163" s="377">
        <f t="shared" ca="1" si="44"/>
        <v>0</v>
      </c>
      <c r="AH163" s="688">
        <f>IFERROR($H163/SUMIF($A:$A,$A163,$H:$H)*SUMIF(Summary!$A$110:$A$186,$A163,Summary!$P$110:$P$186),0)</f>
        <v>0</v>
      </c>
      <c r="AI163" s="689">
        <f t="shared" ca="1" si="30"/>
        <v>0</v>
      </c>
      <c r="AJ163" s="688">
        <f>IFERROR(H163/SUMIF(A:A,A163,H:H)*SUMIF(Summary!$A$110:$A$186,'Operations Support'!A163,Summary!$Q$110:$Q$186),0)</f>
        <v>0</v>
      </c>
      <c r="AK163" s="688">
        <f t="shared" ca="1" si="31"/>
        <v>0</v>
      </c>
      <c r="AM163" s="688">
        <f>IFERROR($H163/SUMIF($A:$A,$A163,$H:$H)*SUMIF(Summary!$A$230:$A$266,$A163,Summary!$P$230:$P$266),0)</f>
        <v>0</v>
      </c>
      <c r="AN163" s="688">
        <f>IFERROR($H163/SUMIF($A:$A,$A163,$H:$H)*(SUMIF(Summary!$A$230:$A$266,$A163,Summary!$L$230:$L$266)+SUMIF(Summary!$A$281:$A$317,$A163,Summary!$L$281:$L$317))-AM163,0)</f>
        <v>0</v>
      </c>
      <c r="AO163" s="688">
        <f>IFERROR($H163/SUMIF($A:$A,$A163,$H:$H)*SUMIF(Summary!$A$230:$A$266,$A163,Summary!$Q$230:$Q$266),0)</f>
        <v>0</v>
      </c>
      <c r="AP163" s="688">
        <f>IFERROR($H163/SUMIF($A:$A,$A163,$H:$H)*(SUMIF(Summary!$A$230:$A$266,$A163,Summary!$L$230:$L$266)+SUMIF(Summary!$A$281:$A$317,$A163,Summary!$L$281:$L$317))-AO163,0)</f>
        <v>0</v>
      </c>
      <c r="AQ163" s="306"/>
      <c r="AR163" s="688">
        <f t="shared" ca="1" si="32"/>
        <v>0</v>
      </c>
      <c r="AS163" s="688">
        <f t="shared" ca="1" si="33"/>
        <v>0</v>
      </c>
    </row>
    <row r="164" spans="1:45" x14ac:dyDescent="0.2">
      <c r="A164" s="423">
        <v>3541</v>
      </c>
      <c r="B164" s="424">
        <v>3</v>
      </c>
      <c r="C164" s="425" t="s">
        <v>312</v>
      </c>
      <c r="D164" s="422">
        <f t="shared" si="34"/>
        <v>0</v>
      </c>
      <c r="E164" s="422">
        <f t="shared" si="35"/>
        <v>0</v>
      </c>
      <c r="F164" s="422">
        <f t="shared" si="36"/>
        <v>0</v>
      </c>
      <c r="G164" s="422">
        <f t="shared" si="37"/>
        <v>0</v>
      </c>
      <c r="H164" s="22">
        <f t="shared" si="38"/>
        <v>0</v>
      </c>
      <c r="I164" s="116">
        <v>0</v>
      </c>
      <c r="J164" s="116">
        <v>0</v>
      </c>
      <c r="K164" s="116">
        <v>0</v>
      </c>
      <c r="L164" s="116">
        <v>0</v>
      </c>
      <c r="M164" s="22">
        <f t="shared" si="39"/>
        <v>0</v>
      </c>
      <c r="N164" s="116">
        <v>0</v>
      </c>
      <c r="O164" s="116">
        <v>0</v>
      </c>
      <c r="P164" s="116">
        <v>0</v>
      </c>
      <c r="Q164" s="116">
        <v>0</v>
      </c>
      <c r="R164" s="22">
        <f t="shared" si="40"/>
        <v>0</v>
      </c>
      <c r="S164" s="116">
        <v>0</v>
      </c>
      <c r="T164" s="116">
        <v>0</v>
      </c>
      <c r="U164" s="116">
        <v>0</v>
      </c>
      <c r="V164" s="116">
        <v>0</v>
      </c>
      <c r="W164" s="22">
        <f t="shared" si="41"/>
        <v>0</v>
      </c>
      <c r="X164" s="22">
        <f t="shared" si="42"/>
        <v>0</v>
      </c>
      <c r="Y164" s="22">
        <f ca="1">OFFSET('Cost Study'!$B$7,'Operations Support'!$C164,'Operations Support'!$B164)*$H164</f>
        <v>0</v>
      </c>
      <c r="Z164" s="23">
        <f ca="1">Y164*'Cost Study'!$B$31</f>
        <v>0</v>
      </c>
      <c r="AA164" s="23">
        <f ca="1">IF(A164=10298,1.51,1)*IF($B164&lt;3,$D164*'Cost Study'!$B$32*OFFSET('Cost Study'!$B$7,'Operations Support'!$C164,'Operations Support'!$B164),0)</f>
        <v>0</v>
      </c>
      <c r="AB164" s="24">
        <f ca="1">AA164*'Cost Study'!$B$31</f>
        <v>0</v>
      </c>
      <c r="AC164" s="23">
        <f ca="1">Y164*'Cost Study'!$B$31</f>
        <v>0</v>
      </c>
      <c r="AD164" s="24">
        <f ca="1">AA164*'Cost Study'!$B$31</f>
        <v>0</v>
      </c>
      <c r="AE164" s="377">
        <f t="shared" ca="1" si="43"/>
        <v>0</v>
      </c>
      <c r="AF164" s="377">
        <f t="shared" ca="1" si="44"/>
        <v>0</v>
      </c>
      <c r="AH164" s="688">
        <f>IFERROR($H164/SUMIF($A:$A,$A164,$H:$H)*SUMIF(Summary!$A$110:$A$186,$A164,Summary!$P$110:$P$186),0)</f>
        <v>0</v>
      </c>
      <c r="AI164" s="689">
        <f t="shared" ca="1" si="30"/>
        <v>0</v>
      </c>
      <c r="AJ164" s="688">
        <f>IFERROR(H164/SUMIF(A:A,A164,H:H)*SUMIF(Summary!$A$110:$A$186,'Operations Support'!A164,Summary!$Q$110:$Q$186),0)</f>
        <v>0</v>
      </c>
      <c r="AK164" s="688">
        <f t="shared" ca="1" si="31"/>
        <v>0</v>
      </c>
      <c r="AM164" s="688">
        <f>IFERROR($H164/SUMIF($A:$A,$A164,$H:$H)*SUMIF(Summary!$A$230:$A$266,$A164,Summary!$P$230:$P$266),0)</f>
        <v>0</v>
      </c>
      <c r="AN164" s="688">
        <f>IFERROR($H164/SUMIF($A:$A,$A164,$H:$H)*(SUMIF(Summary!$A$230:$A$266,$A164,Summary!$L$230:$L$266)+SUMIF(Summary!$A$281:$A$317,$A164,Summary!$L$281:$L$317))-AM164,0)</f>
        <v>0</v>
      </c>
      <c r="AO164" s="688">
        <f>IFERROR($H164/SUMIF($A:$A,$A164,$H:$H)*SUMIF(Summary!$A$230:$A$266,$A164,Summary!$Q$230:$Q$266),0)</f>
        <v>0</v>
      </c>
      <c r="AP164" s="688">
        <f>IFERROR($H164/SUMIF($A:$A,$A164,$H:$H)*(SUMIF(Summary!$A$230:$A$266,$A164,Summary!$L$230:$L$266)+SUMIF(Summary!$A$281:$A$317,$A164,Summary!$L$281:$L$317))-AO164,0)</f>
        <v>0</v>
      </c>
      <c r="AQ164" s="306"/>
      <c r="AR164" s="688">
        <f t="shared" ca="1" si="32"/>
        <v>0</v>
      </c>
      <c r="AS164" s="688">
        <f t="shared" ca="1" si="33"/>
        <v>0</v>
      </c>
    </row>
    <row r="165" spans="1:45" x14ac:dyDescent="0.2">
      <c r="A165" s="423">
        <v>3541</v>
      </c>
      <c r="B165" s="424">
        <v>3</v>
      </c>
      <c r="C165" s="425" t="s">
        <v>313</v>
      </c>
      <c r="D165" s="422">
        <f t="shared" si="34"/>
        <v>244</v>
      </c>
      <c r="E165" s="422">
        <f t="shared" si="35"/>
        <v>0</v>
      </c>
      <c r="F165" s="422">
        <f t="shared" si="36"/>
        <v>0</v>
      </c>
      <c r="G165" s="422">
        <f t="shared" si="37"/>
        <v>0</v>
      </c>
      <c r="H165" s="22">
        <f t="shared" si="38"/>
        <v>244</v>
      </c>
      <c r="I165" s="116">
        <v>75</v>
      </c>
      <c r="J165" s="116">
        <v>0</v>
      </c>
      <c r="K165" s="116">
        <v>0</v>
      </c>
      <c r="L165" s="116">
        <v>0</v>
      </c>
      <c r="M165" s="22">
        <f t="shared" si="39"/>
        <v>75</v>
      </c>
      <c r="N165" s="116">
        <v>81</v>
      </c>
      <c r="O165" s="116">
        <v>0</v>
      </c>
      <c r="P165" s="116">
        <v>0</v>
      </c>
      <c r="Q165" s="116">
        <v>0</v>
      </c>
      <c r="R165" s="22">
        <f t="shared" si="40"/>
        <v>81</v>
      </c>
      <c r="S165" s="116">
        <v>88</v>
      </c>
      <c r="T165" s="116">
        <v>0</v>
      </c>
      <c r="U165" s="116">
        <v>0</v>
      </c>
      <c r="V165" s="116">
        <v>0</v>
      </c>
      <c r="W165" s="22">
        <f t="shared" si="41"/>
        <v>88</v>
      </c>
      <c r="X165" s="22">
        <f t="shared" si="42"/>
        <v>10.166666666666666</v>
      </c>
      <c r="Y165" s="22">
        <f ca="1">OFFSET('Cost Study'!$B$7,'Operations Support'!$C165,'Operations Support'!$B165)*$H165</f>
        <v>639.28</v>
      </c>
      <c r="Z165" s="23">
        <f ca="1">Y165*'Cost Study'!$B$31</f>
        <v>35705.021760307849</v>
      </c>
      <c r="AA165" s="23">
        <f ca="1">IF(A165=10298,1.51,1)*IF($B165&lt;3,$D165*'Cost Study'!$B$32*OFFSET('Cost Study'!$B$7,'Operations Support'!$C165,'Operations Support'!$B165),0)</f>
        <v>0</v>
      </c>
      <c r="AB165" s="24">
        <f ca="1">AA165*'Cost Study'!$B$31</f>
        <v>0</v>
      </c>
      <c r="AC165" s="23">
        <f ca="1">Y165*'Cost Study'!$B$31</f>
        <v>35705.021760307849</v>
      </c>
      <c r="AD165" s="24">
        <f ca="1">AA165*'Cost Study'!$B$31</f>
        <v>0</v>
      </c>
      <c r="AE165" s="377">
        <f t="shared" ca="1" si="43"/>
        <v>35705.021760307849</v>
      </c>
      <c r="AF165" s="377">
        <f t="shared" ca="1" si="44"/>
        <v>35705.021760307849</v>
      </c>
      <c r="AH165" s="688">
        <f>IFERROR($H165/SUMIF($A:$A,$A165,$H:$H)*SUMIF(Summary!$A$110:$A$186,$A165,Summary!$P$110:$P$186),0)</f>
        <v>5853.0392234359015</v>
      </c>
      <c r="AI165" s="689">
        <f t="shared" ca="1" si="30"/>
        <v>29851.982536871947</v>
      </c>
      <c r="AJ165" s="688">
        <f>IFERROR(H165/SUMIF(A:A,A165,H:H)*SUMIF(Summary!$A$110:$A$186,'Operations Support'!A165,Summary!$Q$110:$Q$186),0)</f>
        <v>5894.9181776800897</v>
      </c>
      <c r="AK165" s="688">
        <f t="shared" ca="1" si="31"/>
        <v>29810.103582627758</v>
      </c>
      <c r="AM165" s="688">
        <f>IFERROR($H165/SUMIF($A:$A,$A165,$H:$H)*SUMIF(Summary!$A$230:$A$266,$A165,Summary!$P$230:$P$266),0)</f>
        <v>1107.4031978663359</v>
      </c>
      <c r="AN165" s="688">
        <f>IFERROR($H165/SUMIF($A:$A,$A165,$H:$H)*(SUMIF(Summary!$A$230:$A$266,$A165,Summary!$L$230:$L$266)+SUMIF(Summary!$A$281:$A$317,$A165,Summary!$L$281:$L$317))-AM165,0)</f>
        <v>3324.5483603300245</v>
      </c>
      <c r="AO165" s="688">
        <f>IFERROR($H165/SUMIF($A:$A,$A165,$H:$H)*SUMIF(Summary!$A$230:$A$266,$A165,Summary!$Q$230:$Q$266),0)</f>
        <v>1115.3267545149254</v>
      </c>
      <c r="AP165" s="688">
        <f>IFERROR($H165/SUMIF($A:$A,$A165,$H:$H)*(SUMIF(Summary!$A$230:$A$266,$A165,Summary!$L$230:$L$266)+SUMIF(Summary!$A$281:$A$317,$A165,Summary!$L$281:$L$317))-AO165,0)</f>
        <v>3316.624803681435</v>
      </c>
      <c r="AQ165" s="306"/>
      <c r="AR165" s="688">
        <f t="shared" ca="1" si="32"/>
        <v>33176.53089720197</v>
      </c>
      <c r="AS165" s="688">
        <f t="shared" ca="1" si="33"/>
        <v>33126.728386309194</v>
      </c>
    </row>
    <row r="166" spans="1:45" x14ac:dyDescent="0.2">
      <c r="A166" s="423">
        <v>3541</v>
      </c>
      <c r="B166" s="424">
        <v>3</v>
      </c>
      <c r="C166" s="425" t="s">
        <v>314</v>
      </c>
      <c r="D166" s="422">
        <f t="shared" si="34"/>
        <v>0</v>
      </c>
      <c r="E166" s="422">
        <f t="shared" si="35"/>
        <v>0</v>
      </c>
      <c r="F166" s="422">
        <f t="shared" si="36"/>
        <v>0</v>
      </c>
      <c r="G166" s="422">
        <f t="shared" si="37"/>
        <v>0</v>
      </c>
      <c r="H166" s="22">
        <f t="shared" si="38"/>
        <v>0</v>
      </c>
      <c r="I166" s="116">
        <v>0</v>
      </c>
      <c r="J166" s="116">
        <v>0</v>
      </c>
      <c r="K166" s="116">
        <v>0</v>
      </c>
      <c r="L166" s="116">
        <v>0</v>
      </c>
      <c r="M166" s="22">
        <f t="shared" si="39"/>
        <v>0</v>
      </c>
      <c r="N166" s="116">
        <v>0</v>
      </c>
      <c r="O166" s="116">
        <v>0</v>
      </c>
      <c r="P166" s="116">
        <v>0</v>
      </c>
      <c r="Q166" s="116">
        <v>0</v>
      </c>
      <c r="R166" s="22">
        <f t="shared" si="40"/>
        <v>0</v>
      </c>
      <c r="S166" s="116">
        <v>0</v>
      </c>
      <c r="T166" s="116">
        <v>0</v>
      </c>
      <c r="U166" s="116">
        <v>0</v>
      </c>
      <c r="V166" s="116">
        <v>0</v>
      </c>
      <c r="W166" s="22">
        <f t="shared" si="41"/>
        <v>0</v>
      </c>
      <c r="X166" s="22">
        <f t="shared" si="42"/>
        <v>0</v>
      </c>
      <c r="Y166" s="22">
        <f ca="1">OFFSET('Cost Study'!$B$7,'Operations Support'!$C166,'Operations Support'!$B166)*$H166</f>
        <v>0</v>
      </c>
      <c r="Z166" s="23">
        <f ca="1">Y166*'Cost Study'!$B$31</f>
        <v>0</v>
      </c>
      <c r="AA166" s="23">
        <f ca="1">IF(A166=10298,1.51,1)*IF($B166&lt;3,$D166*'Cost Study'!$B$32*OFFSET('Cost Study'!$B$7,'Operations Support'!$C166,'Operations Support'!$B166),0)</f>
        <v>0</v>
      </c>
      <c r="AB166" s="24">
        <f ca="1">AA166*'Cost Study'!$B$31</f>
        <v>0</v>
      </c>
      <c r="AC166" s="23">
        <f ca="1">Y166*'Cost Study'!$B$31</f>
        <v>0</v>
      </c>
      <c r="AD166" s="24">
        <f ca="1">AA166*'Cost Study'!$B$31</f>
        <v>0</v>
      </c>
      <c r="AE166" s="377">
        <f t="shared" ca="1" si="43"/>
        <v>0</v>
      </c>
      <c r="AF166" s="377">
        <f t="shared" ca="1" si="44"/>
        <v>0</v>
      </c>
      <c r="AH166" s="688">
        <f>IFERROR($H166/SUMIF($A:$A,$A166,$H:$H)*SUMIF(Summary!$A$110:$A$186,$A166,Summary!$P$110:$P$186),0)</f>
        <v>0</v>
      </c>
      <c r="AI166" s="689">
        <f t="shared" ca="1" si="30"/>
        <v>0</v>
      </c>
      <c r="AJ166" s="688">
        <f>IFERROR(H166/SUMIF(A:A,A166,H:H)*SUMIF(Summary!$A$110:$A$186,'Operations Support'!A166,Summary!$Q$110:$Q$186),0)</f>
        <v>0</v>
      </c>
      <c r="AK166" s="688">
        <f t="shared" ca="1" si="31"/>
        <v>0</v>
      </c>
      <c r="AM166" s="688">
        <f>IFERROR($H166/SUMIF($A:$A,$A166,$H:$H)*SUMIF(Summary!$A$230:$A$266,$A166,Summary!$P$230:$P$266),0)</f>
        <v>0</v>
      </c>
      <c r="AN166" s="688">
        <f>IFERROR($H166/SUMIF($A:$A,$A166,$H:$H)*(SUMIF(Summary!$A$230:$A$266,$A166,Summary!$L$230:$L$266)+SUMIF(Summary!$A$281:$A$317,$A166,Summary!$L$281:$L$317))-AM166,0)</f>
        <v>0</v>
      </c>
      <c r="AO166" s="688">
        <f>IFERROR($H166/SUMIF($A:$A,$A166,$H:$H)*SUMIF(Summary!$A$230:$A$266,$A166,Summary!$Q$230:$Q$266),0)</f>
        <v>0</v>
      </c>
      <c r="AP166" s="688">
        <f>IFERROR($H166/SUMIF($A:$A,$A166,$H:$H)*(SUMIF(Summary!$A$230:$A$266,$A166,Summary!$L$230:$L$266)+SUMIF(Summary!$A$281:$A$317,$A166,Summary!$L$281:$L$317))-AO166,0)</f>
        <v>0</v>
      </c>
      <c r="AQ166" s="306"/>
      <c r="AR166" s="688">
        <f t="shared" ca="1" si="32"/>
        <v>0</v>
      </c>
      <c r="AS166" s="688">
        <f t="shared" ca="1" si="33"/>
        <v>0</v>
      </c>
    </row>
    <row r="167" spans="1:45" x14ac:dyDescent="0.2">
      <c r="A167" s="423">
        <v>3541</v>
      </c>
      <c r="B167" s="424">
        <v>3</v>
      </c>
      <c r="C167" s="425" t="s">
        <v>315</v>
      </c>
      <c r="D167" s="422">
        <f t="shared" si="34"/>
        <v>3087</v>
      </c>
      <c r="E167" s="422">
        <f t="shared" si="35"/>
        <v>0</v>
      </c>
      <c r="F167" s="422">
        <f t="shared" si="36"/>
        <v>900</v>
      </c>
      <c r="G167" s="422">
        <f t="shared" si="37"/>
        <v>0</v>
      </c>
      <c r="H167" s="22">
        <f t="shared" si="38"/>
        <v>3987</v>
      </c>
      <c r="I167" s="116">
        <v>1389</v>
      </c>
      <c r="J167" s="116">
        <v>0</v>
      </c>
      <c r="K167" s="116">
        <v>246</v>
      </c>
      <c r="L167" s="116">
        <v>0</v>
      </c>
      <c r="M167" s="22">
        <f t="shared" si="39"/>
        <v>1635</v>
      </c>
      <c r="N167" s="116">
        <v>858</v>
      </c>
      <c r="O167" s="116">
        <v>0</v>
      </c>
      <c r="P167" s="116">
        <v>330</v>
      </c>
      <c r="Q167" s="116">
        <v>0</v>
      </c>
      <c r="R167" s="22">
        <f t="shared" si="40"/>
        <v>1188</v>
      </c>
      <c r="S167" s="116">
        <v>840</v>
      </c>
      <c r="T167" s="116">
        <v>0</v>
      </c>
      <c r="U167" s="116">
        <v>324</v>
      </c>
      <c r="V167" s="116">
        <v>0</v>
      </c>
      <c r="W167" s="22">
        <f t="shared" si="41"/>
        <v>1164</v>
      </c>
      <c r="X167" s="22">
        <f t="shared" si="42"/>
        <v>166.125</v>
      </c>
      <c r="Y167" s="22">
        <f ca="1">OFFSET('Cost Study'!$B$7,'Operations Support'!$C167,'Operations Support'!$B167)*$H167</f>
        <v>13037.49</v>
      </c>
      <c r="Z167" s="23">
        <f ca="1">Y167*'Cost Study'!$B$31</f>
        <v>728168.97783411958</v>
      </c>
      <c r="AA167" s="23">
        <f ca="1">IF(A167=10298,1.51,1)*IF($B167&lt;3,$D167*'Cost Study'!$B$32*OFFSET('Cost Study'!$B$7,'Operations Support'!$C167,'Operations Support'!$B167),0)</f>
        <v>0</v>
      </c>
      <c r="AB167" s="24">
        <f ca="1">AA167*'Cost Study'!$B$31</f>
        <v>0</v>
      </c>
      <c r="AC167" s="23">
        <f ca="1">Y167*'Cost Study'!$B$31</f>
        <v>728168.97783411958</v>
      </c>
      <c r="AD167" s="24">
        <f ca="1">AA167*'Cost Study'!$B$31</f>
        <v>0</v>
      </c>
      <c r="AE167" s="377">
        <f t="shared" ca="1" si="43"/>
        <v>728168.97783411958</v>
      </c>
      <c r="AF167" s="377">
        <f t="shared" ca="1" si="44"/>
        <v>728168.97783411958</v>
      </c>
      <c r="AH167" s="688">
        <f>IFERROR($H167/SUMIF($A:$A,$A167,$H:$H)*SUMIF(Summary!$A$110:$A$186,$A167,Summary!$P$110:$P$186),0)</f>
        <v>95639.620425569417</v>
      </c>
      <c r="AI167" s="689">
        <f t="shared" ca="1" si="30"/>
        <v>632529.3574085501</v>
      </c>
      <c r="AJ167" s="688">
        <f>IFERROR(H167/SUMIF(A:A,A167,H:H)*SUMIF(Summary!$A$110:$A$186,'Operations Support'!A167,Summary!$Q$110:$Q$186),0)</f>
        <v>96323.929403321788</v>
      </c>
      <c r="AK167" s="688">
        <f t="shared" ca="1" si="31"/>
        <v>631845.04843079776</v>
      </c>
      <c r="AM167" s="688">
        <f>IFERROR($H167/SUMIF($A:$A,$A167,$H:$H)*SUMIF(Summary!$A$230:$A$266,$A167,Summary!$P$230:$P$266),0)</f>
        <v>18095.149794643774</v>
      </c>
      <c r="AN167" s="688">
        <f>IFERROR($H167/SUMIF($A:$A,$A167,$H:$H)*(SUMIF(Summary!$A$230:$A$266,$A167,Summary!$L$230:$L$266)+SUMIF(Summary!$A$281:$A$317,$A167,Summary!$L$281:$L$317))-AM167,0)</f>
        <v>54323.665215720524</v>
      </c>
      <c r="AO167" s="688">
        <f>IFERROR($H167/SUMIF($A:$A,$A167,$H:$H)*SUMIF(Summary!$A$230:$A$266,$A167,Summary!$Q$230:$Q$266),0)</f>
        <v>18224.622009225437</v>
      </c>
      <c r="AP167" s="688">
        <f>IFERROR($H167/SUMIF($A:$A,$A167,$H:$H)*(SUMIF(Summary!$A$230:$A$266,$A167,Summary!$L$230:$L$266)+SUMIF(Summary!$A$281:$A$317,$A167,Summary!$L$281:$L$317))-AO167,0)</f>
        <v>54194.193001138861</v>
      </c>
      <c r="AQ167" s="306"/>
      <c r="AR167" s="688">
        <f t="shared" ca="1" si="32"/>
        <v>686853.02262427064</v>
      </c>
      <c r="AS167" s="688">
        <f t="shared" ca="1" si="33"/>
        <v>686039.24143193662</v>
      </c>
    </row>
    <row r="168" spans="1:45" x14ac:dyDescent="0.2">
      <c r="A168" s="423">
        <v>3541</v>
      </c>
      <c r="B168" s="424">
        <v>3</v>
      </c>
      <c r="C168" s="425" t="s">
        <v>316</v>
      </c>
      <c r="D168" s="422">
        <f t="shared" si="34"/>
        <v>0</v>
      </c>
      <c r="E168" s="422">
        <f t="shared" si="35"/>
        <v>0</v>
      </c>
      <c r="F168" s="422">
        <f t="shared" si="36"/>
        <v>0</v>
      </c>
      <c r="G168" s="422">
        <f t="shared" si="37"/>
        <v>0</v>
      </c>
      <c r="H168" s="22">
        <f t="shared" si="38"/>
        <v>0</v>
      </c>
      <c r="I168" s="116">
        <v>0</v>
      </c>
      <c r="J168" s="116">
        <v>0</v>
      </c>
      <c r="K168" s="116">
        <v>0</v>
      </c>
      <c r="L168" s="116">
        <v>0</v>
      </c>
      <c r="M168" s="22">
        <f t="shared" si="39"/>
        <v>0</v>
      </c>
      <c r="N168" s="116">
        <v>0</v>
      </c>
      <c r="O168" s="116">
        <v>0</v>
      </c>
      <c r="P168" s="116">
        <v>0</v>
      </c>
      <c r="Q168" s="116">
        <v>0</v>
      </c>
      <c r="R168" s="22">
        <f t="shared" si="40"/>
        <v>0</v>
      </c>
      <c r="S168" s="116">
        <v>0</v>
      </c>
      <c r="T168" s="116">
        <v>0</v>
      </c>
      <c r="U168" s="116">
        <v>0</v>
      </c>
      <c r="V168" s="116">
        <v>0</v>
      </c>
      <c r="W168" s="22">
        <f t="shared" si="41"/>
        <v>0</v>
      </c>
      <c r="X168" s="22">
        <f t="shared" si="42"/>
        <v>0</v>
      </c>
      <c r="Y168" s="22">
        <f ca="1">OFFSET('Cost Study'!$B$7,'Operations Support'!$C168,'Operations Support'!$B168)*$H168</f>
        <v>0</v>
      </c>
      <c r="Z168" s="23">
        <f ca="1">Y168*'Cost Study'!$B$31</f>
        <v>0</v>
      </c>
      <c r="AA168" s="23">
        <f ca="1">IF(A168=10298,1.51,1)*IF($B168&lt;3,$D168*'Cost Study'!$B$32*OFFSET('Cost Study'!$B$7,'Operations Support'!$C168,'Operations Support'!$B168),0)</f>
        <v>0</v>
      </c>
      <c r="AB168" s="24">
        <f ca="1">AA168*'Cost Study'!$B$31</f>
        <v>0</v>
      </c>
      <c r="AC168" s="23">
        <f ca="1">Y168*'Cost Study'!$B$31</f>
        <v>0</v>
      </c>
      <c r="AD168" s="24">
        <f ca="1">AA168*'Cost Study'!$B$31</f>
        <v>0</v>
      </c>
      <c r="AE168" s="377">
        <f t="shared" ca="1" si="43"/>
        <v>0</v>
      </c>
      <c r="AF168" s="377">
        <f t="shared" ca="1" si="44"/>
        <v>0</v>
      </c>
      <c r="AH168" s="688">
        <f>IFERROR($H168/SUMIF($A:$A,$A168,$H:$H)*SUMIF(Summary!$A$110:$A$186,$A168,Summary!$P$110:$P$186),0)</f>
        <v>0</v>
      </c>
      <c r="AI168" s="689">
        <f t="shared" ca="1" si="30"/>
        <v>0</v>
      </c>
      <c r="AJ168" s="688">
        <f>IFERROR(H168/SUMIF(A:A,A168,H:H)*SUMIF(Summary!$A$110:$A$186,'Operations Support'!A168,Summary!$Q$110:$Q$186),0)</f>
        <v>0</v>
      </c>
      <c r="AK168" s="688">
        <f t="shared" ca="1" si="31"/>
        <v>0</v>
      </c>
      <c r="AM168" s="688">
        <f>IFERROR($H168/SUMIF($A:$A,$A168,$H:$H)*SUMIF(Summary!$A$230:$A$266,$A168,Summary!$P$230:$P$266),0)</f>
        <v>0</v>
      </c>
      <c r="AN168" s="688">
        <f>IFERROR($H168/SUMIF($A:$A,$A168,$H:$H)*(SUMIF(Summary!$A$230:$A$266,$A168,Summary!$L$230:$L$266)+SUMIF(Summary!$A$281:$A$317,$A168,Summary!$L$281:$L$317))-AM168,0)</f>
        <v>0</v>
      </c>
      <c r="AO168" s="688">
        <f>IFERROR($H168/SUMIF($A:$A,$A168,$H:$H)*SUMIF(Summary!$A$230:$A$266,$A168,Summary!$Q$230:$Q$266),0)</f>
        <v>0</v>
      </c>
      <c r="AP168" s="688">
        <f>IFERROR($H168/SUMIF($A:$A,$A168,$H:$H)*(SUMIF(Summary!$A$230:$A$266,$A168,Summary!$L$230:$L$266)+SUMIF(Summary!$A$281:$A$317,$A168,Summary!$L$281:$L$317))-AO168,0)</f>
        <v>0</v>
      </c>
      <c r="AQ168" s="306"/>
      <c r="AR168" s="688">
        <f t="shared" ca="1" si="32"/>
        <v>0</v>
      </c>
      <c r="AS168" s="688">
        <f t="shared" ca="1" si="33"/>
        <v>0</v>
      </c>
    </row>
    <row r="169" spans="1:45" x14ac:dyDescent="0.2">
      <c r="A169" s="423">
        <v>3541</v>
      </c>
      <c r="B169" s="424">
        <v>3</v>
      </c>
      <c r="C169" s="425" t="s">
        <v>317</v>
      </c>
      <c r="D169" s="422">
        <f t="shared" si="34"/>
        <v>0</v>
      </c>
      <c r="E169" s="422">
        <f t="shared" si="35"/>
        <v>0</v>
      </c>
      <c r="F169" s="422">
        <f t="shared" si="36"/>
        <v>0</v>
      </c>
      <c r="G169" s="422">
        <f t="shared" si="37"/>
        <v>0</v>
      </c>
      <c r="H169" s="22">
        <f t="shared" si="38"/>
        <v>0</v>
      </c>
      <c r="I169" s="116">
        <v>0</v>
      </c>
      <c r="J169" s="116">
        <v>0</v>
      </c>
      <c r="K169" s="116">
        <v>0</v>
      </c>
      <c r="L169" s="116">
        <v>0</v>
      </c>
      <c r="M169" s="22">
        <f t="shared" si="39"/>
        <v>0</v>
      </c>
      <c r="N169" s="116">
        <v>0</v>
      </c>
      <c r="O169" s="116">
        <v>0</v>
      </c>
      <c r="P169" s="116">
        <v>0</v>
      </c>
      <c r="Q169" s="116">
        <v>0</v>
      </c>
      <c r="R169" s="22">
        <f t="shared" si="40"/>
        <v>0</v>
      </c>
      <c r="S169" s="116">
        <v>0</v>
      </c>
      <c r="T169" s="116">
        <v>0</v>
      </c>
      <c r="U169" s="116">
        <v>0</v>
      </c>
      <c r="V169" s="116">
        <v>0</v>
      </c>
      <c r="W169" s="22">
        <f t="shared" si="41"/>
        <v>0</v>
      </c>
      <c r="X169" s="22">
        <f t="shared" si="42"/>
        <v>0</v>
      </c>
      <c r="Y169" s="22">
        <f ca="1">OFFSET('Cost Study'!$B$7,'Operations Support'!$C169,'Operations Support'!$B169)*$H169</f>
        <v>0</v>
      </c>
      <c r="Z169" s="23">
        <f ca="1">Y169*'Cost Study'!$B$31</f>
        <v>0</v>
      </c>
      <c r="AA169" s="23">
        <f ca="1">IF(A169=10298,1.51,1)*IF($B169&lt;3,$D169*'Cost Study'!$B$32*OFFSET('Cost Study'!$B$7,'Operations Support'!$C169,'Operations Support'!$B169),0)</f>
        <v>0</v>
      </c>
      <c r="AB169" s="24">
        <f ca="1">AA169*'Cost Study'!$B$31</f>
        <v>0</v>
      </c>
      <c r="AC169" s="23">
        <f ca="1">Y169*'Cost Study'!$B$31</f>
        <v>0</v>
      </c>
      <c r="AD169" s="24">
        <f ca="1">AA169*'Cost Study'!$B$31</f>
        <v>0</v>
      </c>
      <c r="AE169" s="377">
        <f t="shared" ca="1" si="43"/>
        <v>0</v>
      </c>
      <c r="AF169" s="377">
        <f t="shared" ca="1" si="44"/>
        <v>0</v>
      </c>
      <c r="AH169" s="688">
        <f>IFERROR($H169/SUMIF($A:$A,$A169,$H:$H)*SUMIF(Summary!$A$110:$A$186,$A169,Summary!$P$110:$P$186),0)</f>
        <v>0</v>
      </c>
      <c r="AI169" s="689">
        <f t="shared" ca="1" si="30"/>
        <v>0</v>
      </c>
      <c r="AJ169" s="688">
        <f>IFERROR(H169/SUMIF(A:A,A169,H:H)*SUMIF(Summary!$A$110:$A$186,'Operations Support'!A169,Summary!$Q$110:$Q$186),0)</f>
        <v>0</v>
      </c>
      <c r="AK169" s="688">
        <f t="shared" ca="1" si="31"/>
        <v>0</v>
      </c>
      <c r="AM169" s="688">
        <f>IFERROR($H169/SUMIF($A:$A,$A169,$H:$H)*SUMIF(Summary!$A$230:$A$266,$A169,Summary!$P$230:$P$266),0)</f>
        <v>0</v>
      </c>
      <c r="AN169" s="688">
        <f>IFERROR($H169/SUMIF($A:$A,$A169,$H:$H)*(SUMIF(Summary!$A$230:$A$266,$A169,Summary!$L$230:$L$266)+SUMIF(Summary!$A$281:$A$317,$A169,Summary!$L$281:$L$317))-AM169,0)</f>
        <v>0</v>
      </c>
      <c r="AO169" s="688">
        <f>IFERROR($H169/SUMIF($A:$A,$A169,$H:$H)*SUMIF(Summary!$A$230:$A$266,$A169,Summary!$Q$230:$Q$266),0)</f>
        <v>0</v>
      </c>
      <c r="AP169" s="688">
        <f>IFERROR($H169/SUMIF($A:$A,$A169,$H:$H)*(SUMIF(Summary!$A$230:$A$266,$A169,Summary!$L$230:$L$266)+SUMIF(Summary!$A$281:$A$317,$A169,Summary!$L$281:$L$317))-AO169,0)</f>
        <v>0</v>
      </c>
      <c r="AQ169" s="306"/>
      <c r="AR169" s="688">
        <f t="shared" ca="1" si="32"/>
        <v>0</v>
      </c>
      <c r="AS169" s="688">
        <f t="shared" ca="1" si="33"/>
        <v>0</v>
      </c>
    </row>
    <row r="170" spans="1:45" x14ac:dyDescent="0.2">
      <c r="A170" s="423">
        <v>3541</v>
      </c>
      <c r="B170" s="424">
        <v>3</v>
      </c>
      <c r="C170" s="425" t="s">
        <v>318</v>
      </c>
      <c r="D170" s="422">
        <f t="shared" si="34"/>
        <v>432</v>
      </c>
      <c r="E170" s="422">
        <f t="shared" si="35"/>
        <v>0</v>
      </c>
      <c r="F170" s="422">
        <f t="shared" si="36"/>
        <v>339</v>
      </c>
      <c r="G170" s="422">
        <f t="shared" si="37"/>
        <v>0</v>
      </c>
      <c r="H170" s="22">
        <f t="shared" si="38"/>
        <v>771</v>
      </c>
      <c r="I170" s="116">
        <v>156</v>
      </c>
      <c r="J170" s="116">
        <v>0</v>
      </c>
      <c r="K170" s="116">
        <v>111</v>
      </c>
      <c r="L170" s="116">
        <v>0</v>
      </c>
      <c r="M170" s="22">
        <f t="shared" si="39"/>
        <v>267</v>
      </c>
      <c r="N170" s="116">
        <v>141</v>
      </c>
      <c r="O170" s="116">
        <v>0</v>
      </c>
      <c r="P170" s="116">
        <v>144</v>
      </c>
      <c r="Q170" s="116">
        <v>0</v>
      </c>
      <c r="R170" s="22">
        <f t="shared" si="40"/>
        <v>285</v>
      </c>
      <c r="S170" s="116">
        <v>135</v>
      </c>
      <c r="T170" s="116">
        <v>0</v>
      </c>
      <c r="U170" s="116">
        <v>84</v>
      </c>
      <c r="V170" s="116">
        <v>0</v>
      </c>
      <c r="W170" s="22">
        <f t="shared" si="41"/>
        <v>219</v>
      </c>
      <c r="X170" s="22">
        <f t="shared" si="42"/>
        <v>32.125</v>
      </c>
      <c r="Y170" s="22">
        <f ca="1">OFFSET('Cost Study'!$B$7,'Operations Support'!$C170,'Operations Support'!$B170)*$H170</f>
        <v>2945.22</v>
      </c>
      <c r="Z170" s="23">
        <f ca="1">Y170*'Cost Study'!$B$31</f>
        <v>164496.22104382099</v>
      </c>
      <c r="AA170" s="23">
        <f ca="1">IF(A170=10298,1.51,1)*IF($B170&lt;3,$D170*'Cost Study'!$B$32*OFFSET('Cost Study'!$B$7,'Operations Support'!$C170,'Operations Support'!$B170),0)</f>
        <v>0</v>
      </c>
      <c r="AB170" s="24">
        <f ca="1">AA170*'Cost Study'!$B$31</f>
        <v>0</v>
      </c>
      <c r="AC170" s="23">
        <f ca="1">Y170*'Cost Study'!$B$31</f>
        <v>164496.22104382099</v>
      </c>
      <c r="AD170" s="24">
        <f ca="1">AA170*'Cost Study'!$B$31</f>
        <v>0</v>
      </c>
      <c r="AE170" s="377">
        <f t="shared" ca="1" si="43"/>
        <v>164496.22104382099</v>
      </c>
      <c r="AF170" s="377">
        <f t="shared" ca="1" si="44"/>
        <v>164496.22104382099</v>
      </c>
      <c r="AH170" s="688">
        <f>IFERROR($H170/SUMIF($A:$A,$A170,$H:$H)*SUMIF(Summary!$A$110:$A$186,$A170,Summary!$P$110:$P$186),0)</f>
        <v>18494.644431430654</v>
      </c>
      <c r="AI170" s="689">
        <f t="shared" ca="1" si="30"/>
        <v>146001.57661239034</v>
      </c>
      <c r="AJ170" s="688">
        <f>IFERROR(H170/SUMIF(A:A,A170,H:H)*SUMIF(Summary!$A$110:$A$186,'Operations Support'!A170,Summary!$Q$110:$Q$186),0)</f>
        <v>18626.975061439953</v>
      </c>
      <c r="AK170" s="688">
        <f t="shared" ca="1" si="31"/>
        <v>145869.24598238105</v>
      </c>
      <c r="AM170" s="688">
        <f>IFERROR($H170/SUMIF($A:$A,$A170,$H:$H)*SUMIF(Summary!$A$230:$A$266,$A170,Summary!$P$230:$P$266),0)</f>
        <v>3499.2125637497738</v>
      </c>
      <c r="AN170" s="688">
        <f>IFERROR($H170/SUMIF($A:$A,$A170,$H:$H)*(SUMIF(Summary!$A$230:$A$266,$A170,Summary!$L$230:$L$266)+SUMIF(Summary!$A$281:$A$317,$A170,Summary!$L$281:$L$317))-AM170,0)</f>
        <v>10505.027810714953</v>
      </c>
      <c r="AO170" s="688">
        <f>IFERROR($H170/SUMIF($A:$A,$A170,$H:$H)*SUMIF(Summary!$A$230:$A$266,$A170,Summary!$Q$230:$Q$266),0)</f>
        <v>3524.2497038156039</v>
      </c>
      <c r="AP170" s="688">
        <f>IFERROR($H170/SUMIF($A:$A,$A170,$H:$H)*(SUMIF(Summary!$A$230:$A$266,$A170,Summary!$L$230:$L$266)+SUMIF(Summary!$A$281:$A$317,$A170,Summary!$L$281:$L$317))-AO170,0)</f>
        <v>10479.990670649124</v>
      </c>
      <c r="AQ170" s="306"/>
      <c r="AR170" s="688">
        <f t="shared" ca="1" si="32"/>
        <v>156506.60442310531</v>
      </c>
      <c r="AS170" s="688">
        <f t="shared" ca="1" si="33"/>
        <v>156349.23665303018</v>
      </c>
    </row>
    <row r="171" spans="1:45" x14ac:dyDescent="0.2">
      <c r="A171" s="423">
        <v>3541</v>
      </c>
      <c r="B171" s="424">
        <v>3</v>
      </c>
      <c r="C171" s="425" t="s">
        <v>319</v>
      </c>
      <c r="D171" s="422">
        <f t="shared" si="34"/>
        <v>1064</v>
      </c>
      <c r="E171" s="422">
        <f t="shared" si="35"/>
        <v>0</v>
      </c>
      <c r="F171" s="422">
        <f t="shared" si="36"/>
        <v>500</v>
      </c>
      <c r="G171" s="422">
        <f t="shared" si="37"/>
        <v>0</v>
      </c>
      <c r="H171" s="22">
        <f t="shared" si="38"/>
        <v>1564</v>
      </c>
      <c r="I171" s="116">
        <v>333</v>
      </c>
      <c r="J171" s="116">
        <v>0</v>
      </c>
      <c r="K171" s="116">
        <v>225</v>
      </c>
      <c r="L171" s="116">
        <v>0</v>
      </c>
      <c r="M171" s="22">
        <f t="shared" si="39"/>
        <v>558</v>
      </c>
      <c r="N171" s="116">
        <v>450</v>
      </c>
      <c r="O171" s="116">
        <v>0</v>
      </c>
      <c r="P171" s="116">
        <v>159</v>
      </c>
      <c r="Q171" s="116">
        <v>0</v>
      </c>
      <c r="R171" s="22">
        <f t="shared" si="40"/>
        <v>609</v>
      </c>
      <c r="S171" s="116">
        <v>281</v>
      </c>
      <c r="T171" s="116">
        <v>0</v>
      </c>
      <c r="U171" s="116">
        <v>116</v>
      </c>
      <c r="V171" s="116">
        <v>0</v>
      </c>
      <c r="W171" s="22">
        <f t="shared" si="41"/>
        <v>397</v>
      </c>
      <c r="X171" s="22">
        <f t="shared" si="42"/>
        <v>65.166666666666671</v>
      </c>
      <c r="Y171" s="22">
        <f ca="1">OFFSET('Cost Study'!$B$7,'Operations Support'!$C171,'Operations Support'!$B171)*$H171</f>
        <v>4285.3600000000006</v>
      </c>
      <c r="Z171" s="23">
        <f ca="1">Y171*'Cost Study'!$B$31</f>
        <v>239345.62640901149</v>
      </c>
      <c r="AA171" s="23">
        <f ca="1">IF(A171=10298,1.51,1)*IF($B171&lt;3,$D171*'Cost Study'!$B$32*OFFSET('Cost Study'!$B$7,'Operations Support'!$C171,'Operations Support'!$B171),0)</f>
        <v>0</v>
      </c>
      <c r="AB171" s="24">
        <f ca="1">AA171*'Cost Study'!$B$31</f>
        <v>0</v>
      </c>
      <c r="AC171" s="23">
        <f ca="1">Y171*'Cost Study'!$B$31</f>
        <v>239345.62640901149</v>
      </c>
      <c r="AD171" s="24">
        <f ca="1">AA171*'Cost Study'!$B$31</f>
        <v>0</v>
      </c>
      <c r="AE171" s="377">
        <f t="shared" ca="1" si="43"/>
        <v>239345.62640901149</v>
      </c>
      <c r="AF171" s="377">
        <f t="shared" ca="1" si="44"/>
        <v>239345.62640901149</v>
      </c>
      <c r="AH171" s="688">
        <f>IFERROR($H171/SUMIF($A:$A,$A171,$H:$H)*SUMIF(Summary!$A$110:$A$186,$A171,Summary!$P$110:$P$186),0)</f>
        <v>37517.021907597329</v>
      </c>
      <c r="AI171" s="689">
        <f t="shared" ca="1" si="30"/>
        <v>201828.60450141417</v>
      </c>
      <c r="AJ171" s="688">
        <f>IFERROR(H171/SUMIF(A:A,A171,H:H)*SUMIF(Summary!$A$110:$A$186,'Operations Support'!A171,Summary!$Q$110:$Q$186),0)</f>
        <v>37785.459138900245</v>
      </c>
      <c r="AK171" s="688">
        <f t="shared" ca="1" si="31"/>
        <v>201560.16727011124</v>
      </c>
      <c r="AM171" s="688">
        <f>IFERROR($H171/SUMIF($A:$A,$A171,$H:$H)*SUMIF(Summary!$A$230:$A$266,$A171,Summary!$P$230:$P$266),0)</f>
        <v>7098.2729568153654</v>
      </c>
      <c r="AN171" s="688">
        <f>IFERROR($H171/SUMIF($A:$A,$A171,$H:$H)*(SUMIF(Summary!$A$230:$A$266,$A171,Summary!$L$230:$L$266)+SUMIF(Summary!$A$281:$A$317,$A171,Summary!$L$281:$L$317))-AM171,0)</f>
        <v>21309.809981787534</v>
      </c>
      <c r="AO171" s="688">
        <f>IFERROR($H171/SUMIF($A:$A,$A171,$H:$H)*SUMIF(Summary!$A$230:$A$266,$A171,Summary!$Q$230:$Q$266),0)</f>
        <v>7149.0616559891114</v>
      </c>
      <c r="AP171" s="688">
        <f>IFERROR($H171/SUMIF($A:$A,$A171,$H:$H)*(SUMIF(Summary!$A$230:$A$266,$A171,Summary!$L$230:$L$266)+SUMIF(Summary!$A$281:$A$317,$A171,Summary!$L$281:$L$317))-AO171,0)</f>
        <v>21259.021282613787</v>
      </c>
      <c r="AQ171" s="306"/>
      <c r="AR171" s="688">
        <f t="shared" ca="1" si="32"/>
        <v>223138.41448320169</v>
      </c>
      <c r="AS171" s="688">
        <f t="shared" ca="1" si="33"/>
        <v>222819.18855272501</v>
      </c>
    </row>
    <row r="172" spans="1:45" x14ac:dyDescent="0.2">
      <c r="A172" s="423">
        <v>3541</v>
      </c>
      <c r="B172" s="424">
        <v>3</v>
      </c>
      <c r="C172" s="425" t="s">
        <v>320</v>
      </c>
      <c r="D172" s="422">
        <f t="shared" si="34"/>
        <v>0</v>
      </c>
      <c r="E172" s="422">
        <f t="shared" si="35"/>
        <v>0</v>
      </c>
      <c r="F172" s="422">
        <f t="shared" si="36"/>
        <v>0</v>
      </c>
      <c r="G172" s="422">
        <f t="shared" si="37"/>
        <v>0</v>
      </c>
      <c r="H172" s="22">
        <f t="shared" si="38"/>
        <v>0</v>
      </c>
      <c r="I172" s="116">
        <v>0</v>
      </c>
      <c r="J172" s="116">
        <v>0</v>
      </c>
      <c r="K172" s="116">
        <v>0</v>
      </c>
      <c r="L172" s="116">
        <v>0</v>
      </c>
      <c r="M172" s="22">
        <f t="shared" si="39"/>
        <v>0</v>
      </c>
      <c r="N172" s="116">
        <v>0</v>
      </c>
      <c r="O172" s="116">
        <v>0</v>
      </c>
      <c r="P172" s="116">
        <v>0</v>
      </c>
      <c r="Q172" s="116">
        <v>0</v>
      </c>
      <c r="R172" s="22">
        <f t="shared" si="40"/>
        <v>0</v>
      </c>
      <c r="S172" s="116">
        <v>0</v>
      </c>
      <c r="T172" s="116">
        <v>0</v>
      </c>
      <c r="U172" s="116">
        <v>0</v>
      </c>
      <c r="V172" s="116">
        <v>0</v>
      </c>
      <c r="W172" s="22">
        <f t="shared" si="41"/>
        <v>0</v>
      </c>
      <c r="X172" s="22">
        <f t="shared" si="42"/>
        <v>0</v>
      </c>
      <c r="Y172" s="22">
        <f ca="1">OFFSET('Cost Study'!$B$7,'Operations Support'!$C172,'Operations Support'!$B172)*$H172</f>
        <v>0</v>
      </c>
      <c r="Z172" s="23">
        <f ca="1">Y172*'Cost Study'!$B$31</f>
        <v>0</v>
      </c>
      <c r="AA172" s="23">
        <f ca="1">IF(A172=10298,1.51,1)*IF($B172&lt;3,$D172*'Cost Study'!$B$32*OFFSET('Cost Study'!$B$7,'Operations Support'!$C172,'Operations Support'!$B172),0)</f>
        <v>0</v>
      </c>
      <c r="AB172" s="24">
        <f ca="1">AA172*'Cost Study'!$B$31</f>
        <v>0</v>
      </c>
      <c r="AC172" s="23">
        <f ca="1">Y172*'Cost Study'!$B$31</f>
        <v>0</v>
      </c>
      <c r="AD172" s="24">
        <f ca="1">AA172*'Cost Study'!$B$31</f>
        <v>0</v>
      </c>
      <c r="AE172" s="377">
        <f t="shared" ca="1" si="43"/>
        <v>0</v>
      </c>
      <c r="AF172" s="377">
        <f t="shared" ca="1" si="44"/>
        <v>0</v>
      </c>
      <c r="AH172" s="688">
        <f>IFERROR($H172/SUMIF($A:$A,$A172,$H:$H)*SUMIF(Summary!$A$110:$A$186,$A172,Summary!$P$110:$P$186),0)</f>
        <v>0</v>
      </c>
      <c r="AI172" s="689">
        <f t="shared" ca="1" si="30"/>
        <v>0</v>
      </c>
      <c r="AJ172" s="688">
        <f>IFERROR(H172/SUMIF(A:A,A172,H:H)*SUMIF(Summary!$A$110:$A$186,'Operations Support'!A172,Summary!$Q$110:$Q$186),0)</f>
        <v>0</v>
      </c>
      <c r="AK172" s="688">
        <f t="shared" ca="1" si="31"/>
        <v>0</v>
      </c>
      <c r="AM172" s="688">
        <f>IFERROR($H172/SUMIF($A:$A,$A172,$H:$H)*SUMIF(Summary!$A$230:$A$266,$A172,Summary!$P$230:$P$266),0)</f>
        <v>0</v>
      </c>
      <c r="AN172" s="688">
        <f>IFERROR($H172/SUMIF($A:$A,$A172,$H:$H)*(SUMIF(Summary!$A$230:$A$266,$A172,Summary!$L$230:$L$266)+SUMIF(Summary!$A$281:$A$317,$A172,Summary!$L$281:$L$317))-AM172,0)</f>
        <v>0</v>
      </c>
      <c r="AO172" s="688">
        <f>IFERROR($H172/SUMIF($A:$A,$A172,$H:$H)*SUMIF(Summary!$A$230:$A$266,$A172,Summary!$Q$230:$Q$266),0)</f>
        <v>0</v>
      </c>
      <c r="AP172" s="688">
        <f>IFERROR($H172/SUMIF($A:$A,$A172,$H:$H)*(SUMIF(Summary!$A$230:$A$266,$A172,Summary!$L$230:$L$266)+SUMIF(Summary!$A$281:$A$317,$A172,Summary!$L$281:$L$317))-AO172,0)</f>
        <v>0</v>
      </c>
      <c r="AQ172" s="306"/>
      <c r="AR172" s="688">
        <f t="shared" ca="1" si="32"/>
        <v>0</v>
      </c>
      <c r="AS172" s="688">
        <f t="shared" ca="1" si="33"/>
        <v>0</v>
      </c>
    </row>
    <row r="173" spans="1:45" x14ac:dyDescent="0.2">
      <c r="A173" s="423">
        <v>3541</v>
      </c>
      <c r="B173" s="424">
        <v>4</v>
      </c>
      <c r="C173" s="425" t="s">
        <v>300</v>
      </c>
      <c r="D173" s="422">
        <f t="shared" si="34"/>
        <v>0</v>
      </c>
      <c r="E173" s="422">
        <f t="shared" si="35"/>
        <v>0</v>
      </c>
      <c r="F173" s="422">
        <f t="shared" si="36"/>
        <v>0</v>
      </c>
      <c r="G173" s="422">
        <f t="shared" si="37"/>
        <v>0</v>
      </c>
      <c r="H173" s="22">
        <f t="shared" si="38"/>
        <v>0</v>
      </c>
      <c r="I173" s="116">
        <v>0</v>
      </c>
      <c r="J173" s="116">
        <v>0</v>
      </c>
      <c r="K173" s="116">
        <v>0</v>
      </c>
      <c r="L173" s="116">
        <v>0</v>
      </c>
      <c r="M173" s="22">
        <f t="shared" si="39"/>
        <v>0</v>
      </c>
      <c r="N173" s="116">
        <v>0</v>
      </c>
      <c r="O173" s="116">
        <v>0</v>
      </c>
      <c r="P173" s="116">
        <v>0</v>
      </c>
      <c r="Q173" s="116">
        <v>0</v>
      </c>
      <c r="R173" s="22">
        <f t="shared" si="40"/>
        <v>0</v>
      </c>
      <c r="S173" s="116">
        <v>0</v>
      </c>
      <c r="T173" s="116">
        <v>0</v>
      </c>
      <c r="U173" s="116">
        <v>0</v>
      </c>
      <c r="V173" s="116">
        <v>0</v>
      </c>
      <c r="W173" s="22">
        <f t="shared" si="41"/>
        <v>0</v>
      </c>
      <c r="X173" s="22">
        <f t="shared" si="42"/>
        <v>0</v>
      </c>
      <c r="Y173" s="22">
        <f ca="1">OFFSET('Cost Study'!$B$7,'Operations Support'!$C173,'Operations Support'!$B173)*$H173</f>
        <v>0</v>
      </c>
      <c r="Z173" s="23">
        <f ca="1">Y173*'Cost Study'!$B$31</f>
        <v>0</v>
      </c>
      <c r="AA173" s="23">
        <f ca="1">IF(A173=10298,1.51,1)*IF($B173&lt;3,$D173*'Cost Study'!$B$32*OFFSET('Cost Study'!$B$7,'Operations Support'!$C173,'Operations Support'!$B173),0)</f>
        <v>0</v>
      </c>
      <c r="AB173" s="24">
        <f ca="1">AA173*'Cost Study'!$B$31</f>
        <v>0</v>
      </c>
      <c r="AC173" s="23">
        <f ca="1">Y173*'Cost Study'!$B$31</f>
        <v>0</v>
      </c>
      <c r="AD173" s="24">
        <f ca="1">AA173*'Cost Study'!$B$31</f>
        <v>0</v>
      </c>
      <c r="AE173" s="377">
        <f t="shared" ca="1" si="43"/>
        <v>0</v>
      </c>
      <c r="AF173" s="377">
        <f t="shared" ca="1" si="44"/>
        <v>0</v>
      </c>
      <c r="AH173" s="688">
        <f>IFERROR($H173/SUMIF($A:$A,$A173,$H:$H)*SUMIF(Summary!$A$110:$A$186,$A173,Summary!$P$110:$P$186),0)</f>
        <v>0</v>
      </c>
      <c r="AI173" s="689">
        <f t="shared" ca="1" si="30"/>
        <v>0</v>
      </c>
      <c r="AJ173" s="688">
        <f>IFERROR(H173/SUMIF(A:A,A173,H:H)*SUMIF(Summary!$A$110:$A$186,'Operations Support'!A173,Summary!$Q$110:$Q$186),0)</f>
        <v>0</v>
      </c>
      <c r="AK173" s="688">
        <f t="shared" ca="1" si="31"/>
        <v>0</v>
      </c>
      <c r="AM173" s="688">
        <f>IFERROR($H173/SUMIF($A:$A,$A173,$H:$H)*SUMIF(Summary!$A$230:$A$266,$A173,Summary!$P$230:$P$266),0)</f>
        <v>0</v>
      </c>
      <c r="AN173" s="688">
        <f>IFERROR($H173/SUMIF($A:$A,$A173,$H:$H)*(SUMIF(Summary!$A$230:$A$266,$A173,Summary!$L$230:$L$266)+SUMIF(Summary!$A$281:$A$317,$A173,Summary!$L$281:$L$317))-AM173,0)</f>
        <v>0</v>
      </c>
      <c r="AO173" s="688">
        <f>IFERROR($H173/SUMIF($A:$A,$A173,$H:$H)*SUMIF(Summary!$A$230:$A$266,$A173,Summary!$Q$230:$Q$266),0)</f>
        <v>0</v>
      </c>
      <c r="AP173" s="688">
        <f>IFERROR($H173/SUMIF($A:$A,$A173,$H:$H)*(SUMIF(Summary!$A$230:$A$266,$A173,Summary!$L$230:$L$266)+SUMIF(Summary!$A$281:$A$317,$A173,Summary!$L$281:$L$317))-AO173,0)</f>
        <v>0</v>
      </c>
      <c r="AQ173" s="306"/>
      <c r="AR173" s="688">
        <f t="shared" ca="1" si="32"/>
        <v>0</v>
      </c>
      <c r="AS173" s="688">
        <f t="shared" ca="1" si="33"/>
        <v>0</v>
      </c>
    </row>
    <row r="174" spans="1:45" x14ac:dyDescent="0.2">
      <c r="A174" s="423">
        <v>3541</v>
      </c>
      <c r="B174" s="424">
        <v>4</v>
      </c>
      <c r="C174" s="425" t="s">
        <v>301</v>
      </c>
      <c r="D174" s="422">
        <f t="shared" si="34"/>
        <v>0</v>
      </c>
      <c r="E174" s="422">
        <f t="shared" si="35"/>
        <v>0</v>
      </c>
      <c r="F174" s="422">
        <f t="shared" si="36"/>
        <v>0</v>
      </c>
      <c r="G174" s="422">
        <f t="shared" si="37"/>
        <v>0</v>
      </c>
      <c r="H174" s="22">
        <f t="shared" si="38"/>
        <v>0</v>
      </c>
      <c r="I174" s="116">
        <v>0</v>
      </c>
      <c r="J174" s="116">
        <v>0</v>
      </c>
      <c r="K174" s="116">
        <v>0</v>
      </c>
      <c r="L174" s="116">
        <v>0</v>
      </c>
      <c r="M174" s="22">
        <f t="shared" si="39"/>
        <v>0</v>
      </c>
      <c r="N174" s="116">
        <v>0</v>
      </c>
      <c r="O174" s="116">
        <v>0</v>
      </c>
      <c r="P174" s="116">
        <v>0</v>
      </c>
      <c r="Q174" s="116">
        <v>0</v>
      </c>
      <c r="R174" s="22">
        <f t="shared" si="40"/>
        <v>0</v>
      </c>
      <c r="S174" s="116">
        <v>0</v>
      </c>
      <c r="T174" s="116">
        <v>0</v>
      </c>
      <c r="U174" s="116">
        <v>0</v>
      </c>
      <c r="V174" s="116">
        <v>0</v>
      </c>
      <c r="W174" s="22">
        <f t="shared" si="41"/>
        <v>0</v>
      </c>
      <c r="X174" s="22">
        <f t="shared" si="42"/>
        <v>0</v>
      </c>
      <c r="Y174" s="22">
        <f ca="1">OFFSET('Cost Study'!$B$7,'Operations Support'!$C174,'Operations Support'!$B174)*$H174</f>
        <v>0</v>
      </c>
      <c r="Z174" s="23">
        <f ca="1">Y174*'Cost Study'!$B$31</f>
        <v>0</v>
      </c>
      <c r="AA174" s="23">
        <f ca="1">IF(A174=10298,1.51,1)*IF($B174&lt;3,$D174*'Cost Study'!$B$32*OFFSET('Cost Study'!$B$7,'Operations Support'!$C174,'Operations Support'!$B174),0)</f>
        <v>0</v>
      </c>
      <c r="AB174" s="24">
        <f ca="1">AA174*'Cost Study'!$B$31</f>
        <v>0</v>
      </c>
      <c r="AC174" s="23">
        <f ca="1">Y174*'Cost Study'!$B$31</f>
        <v>0</v>
      </c>
      <c r="AD174" s="24">
        <f ca="1">AA174*'Cost Study'!$B$31</f>
        <v>0</v>
      </c>
      <c r="AE174" s="377">
        <f t="shared" ca="1" si="43"/>
        <v>0</v>
      </c>
      <c r="AF174" s="377">
        <f t="shared" ca="1" si="44"/>
        <v>0</v>
      </c>
      <c r="AH174" s="688">
        <f>IFERROR($H174/SUMIF($A:$A,$A174,$H:$H)*SUMIF(Summary!$A$110:$A$186,$A174,Summary!$P$110:$P$186),0)</f>
        <v>0</v>
      </c>
      <c r="AI174" s="689">
        <f t="shared" ref="AI174:AI237" ca="1" si="45">Z174+AB174-AH174</f>
        <v>0</v>
      </c>
      <c r="AJ174" s="688">
        <f>IFERROR(H174/SUMIF(A:A,A174,H:H)*SUMIF(Summary!$A$110:$A$186,'Operations Support'!A174,Summary!$Q$110:$Q$186),0)</f>
        <v>0</v>
      </c>
      <c r="AK174" s="688">
        <f t="shared" ref="AK174:AK237" ca="1" si="46">AC174+AD174-AJ174</f>
        <v>0</v>
      </c>
      <c r="AM174" s="688">
        <f>IFERROR($H174/SUMIF($A:$A,$A174,$H:$H)*SUMIF(Summary!$A$230:$A$266,$A174,Summary!$P$230:$P$266),0)</f>
        <v>0</v>
      </c>
      <c r="AN174" s="688">
        <f>IFERROR($H174/SUMIF($A:$A,$A174,$H:$H)*(SUMIF(Summary!$A$230:$A$266,$A174,Summary!$L$230:$L$266)+SUMIF(Summary!$A$281:$A$317,$A174,Summary!$L$281:$L$317))-AM174,0)</f>
        <v>0</v>
      </c>
      <c r="AO174" s="688">
        <f>IFERROR($H174/SUMIF($A:$A,$A174,$H:$H)*SUMIF(Summary!$A$230:$A$266,$A174,Summary!$Q$230:$Q$266),0)</f>
        <v>0</v>
      </c>
      <c r="AP174" s="688">
        <f>IFERROR($H174/SUMIF($A:$A,$A174,$H:$H)*(SUMIF(Summary!$A$230:$A$266,$A174,Summary!$L$230:$L$266)+SUMIF(Summary!$A$281:$A$317,$A174,Summary!$L$281:$L$317))-AO174,0)</f>
        <v>0</v>
      </c>
      <c r="AQ174" s="306"/>
      <c r="AR174" s="688">
        <f t="shared" ref="AR174:AR237" ca="1" si="47">AI174+AN174</f>
        <v>0</v>
      </c>
      <c r="AS174" s="688">
        <f t="shared" ref="AS174:AS237" ca="1" si="48">AK174+AP174</f>
        <v>0</v>
      </c>
    </row>
    <row r="175" spans="1:45" x14ac:dyDescent="0.2">
      <c r="A175" s="423">
        <v>3541</v>
      </c>
      <c r="B175" s="424">
        <v>4</v>
      </c>
      <c r="C175" s="425" t="s">
        <v>302</v>
      </c>
      <c r="D175" s="422">
        <f t="shared" si="34"/>
        <v>0</v>
      </c>
      <c r="E175" s="422">
        <f t="shared" si="35"/>
        <v>0</v>
      </c>
      <c r="F175" s="422">
        <f t="shared" si="36"/>
        <v>0</v>
      </c>
      <c r="G175" s="422">
        <f t="shared" si="37"/>
        <v>0</v>
      </c>
      <c r="H175" s="22">
        <f t="shared" si="38"/>
        <v>0</v>
      </c>
      <c r="I175" s="116">
        <v>0</v>
      </c>
      <c r="J175" s="116">
        <v>0</v>
      </c>
      <c r="K175" s="116">
        <v>0</v>
      </c>
      <c r="L175" s="116">
        <v>0</v>
      </c>
      <c r="M175" s="22">
        <f t="shared" si="39"/>
        <v>0</v>
      </c>
      <c r="N175" s="116">
        <v>0</v>
      </c>
      <c r="O175" s="116">
        <v>0</v>
      </c>
      <c r="P175" s="116">
        <v>0</v>
      </c>
      <c r="Q175" s="116">
        <v>0</v>
      </c>
      <c r="R175" s="22">
        <f t="shared" si="40"/>
        <v>0</v>
      </c>
      <c r="S175" s="116">
        <v>0</v>
      </c>
      <c r="T175" s="116">
        <v>0</v>
      </c>
      <c r="U175" s="116">
        <v>0</v>
      </c>
      <c r="V175" s="116">
        <v>0</v>
      </c>
      <c r="W175" s="22">
        <f t="shared" si="41"/>
        <v>0</v>
      </c>
      <c r="X175" s="22">
        <f t="shared" si="42"/>
        <v>0</v>
      </c>
      <c r="Y175" s="22">
        <f ca="1">OFFSET('Cost Study'!$B$7,'Operations Support'!$C175,'Operations Support'!$B175)*$H175</f>
        <v>0</v>
      </c>
      <c r="Z175" s="23">
        <f ca="1">Y175*'Cost Study'!$B$31</f>
        <v>0</v>
      </c>
      <c r="AA175" s="23">
        <f ca="1">IF(A175=10298,1.51,1)*IF($B175&lt;3,$D175*'Cost Study'!$B$32*OFFSET('Cost Study'!$B$7,'Operations Support'!$C175,'Operations Support'!$B175),0)</f>
        <v>0</v>
      </c>
      <c r="AB175" s="24">
        <f ca="1">AA175*'Cost Study'!$B$31</f>
        <v>0</v>
      </c>
      <c r="AC175" s="23">
        <f ca="1">Y175*'Cost Study'!$B$31</f>
        <v>0</v>
      </c>
      <c r="AD175" s="24">
        <f ca="1">AA175*'Cost Study'!$B$31</f>
        <v>0</v>
      </c>
      <c r="AE175" s="377">
        <f t="shared" ca="1" si="43"/>
        <v>0</v>
      </c>
      <c r="AF175" s="377">
        <f t="shared" ca="1" si="44"/>
        <v>0</v>
      </c>
      <c r="AH175" s="688">
        <f>IFERROR($H175/SUMIF($A:$A,$A175,$H:$H)*SUMIF(Summary!$A$110:$A$186,$A175,Summary!$P$110:$P$186),0)</f>
        <v>0</v>
      </c>
      <c r="AI175" s="689">
        <f t="shared" ca="1" si="45"/>
        <v>0</v>
      </c>
      <c r="AJ175" s="688">
        <f>IFERROR(H175/SUMIF(A:A,A175,H:H)*SUMIF(Summary!$A$110:$A$186,'Operations Support'!A175,Summary!$Q$110:$Q$186),0)</f>
        <v>0</v>
      </c>
      <c r="AK175" s="688">
        <f t="shared" ca="1" si="46"/>
        <v>0</v>
      </c>
      <c r="AM175" s="688">
        <f>IFERROR($H175/SUMIF($A:$A,$A175,$H:$H)*SUMIF(Summary!$A$230:$A$266,$A175,Summary!$P$230:$P$266),0)</f>
        <v>0</v>
      </c>
      <c r="AN175" s="688">
        <f>IFERROR($H175/SUMIF($A:$A,$A175,$H:$H)*(SUMIF(Summary!$A$230:$A$266,$A175,Summary!$L$230:$L$266)+SUMIF(Summary!$A$281:$A$317,$A175,Summary!$L$281:$L$317))-AM175,0)</f>
        <v>0</v>
      </c>
      <c r="AO175" s="688">
        <f>IFERROR($H175/SUMIF($A:$A,$A175,$H:$H)*SUMIF(Summary!$A$230:$A$266,$A175,Summary!$Q$230:$Q$266),0)</f>
        <v>0</v>
      </c>
      <c r="AP175" s="688">
        <f>IFERROR($H175/SUMIF($A:$A,$A175,$H:$H)*(SUMIF(Summary!$A$230:$A$266,$A175,Summary!$L$230:$L$266)+SUMIF(Summary!$A$281:$A$317,$A175,Summary!$L$281:$L$317))-AO175,0)</f>
        <v>0</v>
      </c>
      <c r="AQ175" s="306"/>
      <c r="AR175" s="688">
        <f t="shared" ca="1" si="47"/>
        <v>0</v>
      </c>
      <c r="AS175" s="688">
        <f t="shared" ca="1" si="48"/>
        <v>0</v>
      </c>
    </row>
    <row r="176" spans="1:45" x14ac:dyDescent="0.2">
      <c r="A176" s="423">
        <v>3541</v>
      </c>
      <c r="B176" s="424">
        <v>4</v>
      </c>
      <c r="C176" s="425" t="s">
        <v>303</v>
      </c>
      <c r="D176" s="422">
        <f t="shared" si="34"/>
        <v>0</v>
      </c>
      <c r="E176" s="422">
        <f t="shared" si="35"/>
        <v>0</v>
      </c>
      <c r="F176" s="422">
        <f t="shared" si="36"/>
        <v>0</v>
      </c>
      <c r="G176" s="422">
        <f t="shared" si="37"/>
        <v>0</v>
      </c>
      <c r="H176" s="22">
        <f t="shared" si="38"/>
        <v>0</v>
      </c>
      <c r="I176" s="116">
        <v>0</v>
      </c>
      <c r="J176" s="116">
        <v>0</v>
      </c>
      <c r="K176" s="116">
        <v>0</v>
      </c>
      <c r="L176" s="116">
        <v>0</v>
      </c>
      <c r="M176" s="22">
        <f t="shared" si="39"/>
        <v>0</v>
      </c>
      <c r="N176" s="116">
        <v>0</v>
      </c>
      <c r="O176" s="116">
        <v>0</v>
      </c>
      <c r="P176" s="116">
        <v>0</v>
      </c>
      <c r="Q176" s="116">
        <v>0</v>
      </c>
      <c r="R176" s="22">
        <f t="shared" si="40"/>
        <v>0</v>
      </c>
      <c r="S176" s="116">
        <v>0</v>
      </c>
      <c r="T176" s="116">
        <v>0</v>
      </c>
      <c r="U176" s="116">
        <v>0</v>
      </c>
      <c r="V176" s="116">
        <v>0</v>
      </c>
      <c r="W176" s="22">
        <f t="shared" si="41"/>
        <v>0</v>
      </c>
      <c r="X176" s="22">
        <f t="shared" si="42"/>
        <v>0</v>
      </c>
      <c r="Y176" s="22">
        <f ca="1">OFFSET('Cost Study'!$B$7,'Operations Support'!$C176,'Operations Support'!$B176)*$H176</f>
        <v>0</v>
      </c>
      <c r="Z176" s="23">
        <f ca="1">Y176*'Cost Study'!$B$31</f>
        <v>0</v>
      </c>
      <c r="AA176" s="23">
        <f ca="1">IF(A176=10298,1.51,1)*IF($B176&lt;3,$D176*'Cost Study'!$B$32*OFFSET('Cost Study'!$B$7,'Operations Support'!$C176,'Operations Support'!$B176),0)</f>
        <v>0</v>
      </c>
      <c r="AB176" s="24">
        <f ca="1">AA176*'Cost Study'!$B$31</f>
        <v>0</v>
      </c>
      <c r="AC176" s="23">
        <f ca="1">Y176*'Cost Study'!$B$31</f>
        <v>0</v>
      </c>
      <c r="AD176" s="24">
        <f ca="1">AA176*'Cost Study'!$B$31</f>
        <v>0</v>
      </c>
      <c r="AE176" s="377">
        <f t="shared" ca="1" si="43"/>
        <v>0</v>
      </c>
      <c r="AF176" s="377">
        <f t="shared" ca="1" si="44"/>
        <v>0</v>
      </c>
      <c r="AH176" s="688">
        <f>IFERROR($H176/SUMIF($A:$A,$A176,$H:$H)*SUMIF(Summary!$A$110:$A$186,$A176,Summary!$P$110:$P$186),0)</f>
        <v>0</v>
      </c>
      <c r="AI176" s="689">
        <f t="shared" ca="1" si="45"/>
        <v>0</v>
      </c>
      <c r="AJ176" s="688">
        <f>IFERROR(H176/SUMIF(A:A,A176,H:H)*SUMIF(Summary!$A$110:$A$186,'Operations Support'!A176,Summary!$Q$110:$Q$186),0)</f>
        <v>0</v>
      </c>
      <c r="AK176" s="688">
        <f t="shared" ca="1" si="46"/>
        <v>0</v>
      </c>
      <c r="AM176" s="688">
        <f>IFERROR($H176/SUMIF($A:$A,$A176,$H:$H)*SUMIF(Summary!$A$230:$A$266,$A176,Summary!$P$230:$P$266),0)</f>
        <v>0</v>
      </c>
      <c r="AN176" s="688">
        <f>IFERROR($H176/SUMIF($A:$A,$A176,$H:$H)*(SUMIF(Summary!$A$230:$A$266,$A176,Summary!$L$230:$L$266)+SUMIF(Summary!$A$281:$A$317,$A176,Summary!$L$281:$L$317))-AM176,0)</f>
        <v>0</v>
      </c>
      <c r="AO176" s="688">
        <f>IFERROR($H176/SUMIF($A:$A,$A176,$H:$H)*SUMIF(Summary!$A$230:$A$266,$A176,Summary!$Q$230:$Q$266),0)</f>
        <v>0</v>
      </c>
      <c r="AP176" s="688">
        <f>IFERROR($H176/SUMIF($A:$A,$A176,$H:$H)*(SUMIF(Summary!$A$230:$A$266,$A176,Summary!$L$230:$L$266)+SUMIF(Summary!$A$281:$A$317,$A176,Summary!$L$281:$L$317))-AO176,0)</f>
        <v>0</v>
      </c>
      <c r="AQ176" s="306"/>
      <c r="AR176" s="688">
        <f t="shared" ca="1" si="47"/>
        <v>0</v>
      </c>
      <c r="AS176" s="688">
        <f t="shared" ca="1" si="48"/>
        <v>0</v>
      </c>
    </row>
    <row r="177" spans="1:45" x14ac:dyDescent="0.2">
      <c r="A177" s="423">
        <v>3541</v>
      </c>
      <c r="B177" s="424">
        <v>4</v>
      </c>
      <c r="C177" s="425" t="s">
        <v>304</v>
      </c>
      <c r="D177" s="422">
        <f t="shared" si="34"/>
        <v>0</v>
      </c>
      <c r="E177" s="422">
        <f t="shared" si="35"/>
        <v>0</v>
      </c>
      <c r="F177" s="422">
        <f t="shared" si="36"/>
        <v>0</v>
      </c>
      <c r="G177" s="422">
        <f t="shared" si="37"/>
        <v>0</v>
      </c>
      <c r="H177" s="22">
        <f t="shared" si="38"/>
        <v>0</v>
      </c>
      <c r="I177" s="116">
        <v>0</v>
      </c>
      <c r="J177" s="116">
        <v>0</v>
      </c>
      <c r="K177" s="116">
        <v>0</v>
      </c>
      <c r="L177" s="116">
        <v>0</v>
      </c>
      <c r="M177" s="22">
        <f t="shared" si="39"/>
        <v>0</v>
      </c>
      <c r="N177" s="116">
        <v>0</v>
      </c>
      <c r="O177" s="116">
        <v>0</v>
      </c>
      <c r="P177" s="116">
        <v>0</v>
      </c>
      <c r="Q177" s="116">
        <v>0</v>
      </c>
      <c r="R177" s="22">
        <f t="shared" si="40"/>
        <v>0</v>
      </c>
      <c r="S177" s="116">
        <v>0</v>
      </c>
      <c r="T177" s="116">
        <v>0</v>
      </c>
      <c r="U177" s="116">
        <v>0</v>
      </c>
      <c r="V177" s="116">
        <v>0</v>
      </c>
      <c r="W177" s="22">
        <f t="shared" si="41"/>
        <v>0</v>
      </c>
      <c r="X177" s="22">
        <f t="shared" si="42"/>
        <v>0</v>
      </c>
      <c r="Y177" s="22">
        <f ca="1">OFFSET('Cost Study'!$B$7,'Operations Support'!$C177,'Operations Support'!$B177)*$H177</f>
        <v>0</v>
      </c>
      <c r="Z177" s="23">
        <f ca="1">Y177*'Cost Study'!$B$31</f>
        <v>0</v>
      </c>
      <c r="AA177" s="23">
        <f ca="1">IF(A177=10298,1.51,1)*IF($B177&lt;3,$D177*'Cost Study'!$B$32*OFFSET('Cost Study'!$B$7,'Operations Support'!$C177,'Operations Support'!$B177),0)</f>
        <v>0</v>
      </c>
      <c r="AB177" s="24">
        <f ca="1">AA177*'Cost Study'!$B$31</f>
        <v>0</v>
      </c>
      <c r="AC177" s="23">
        <f ca="1">Y177*'Cost Study'!$B$31</f>
        <v>0</v>
      </c>
      <c r="AD177" s="24">
        <f ca="1">AA177*'Cost Study'!$B$31</f>
        <v>0</v>
      </c>
      <c r="AE177" s="377">
        <f t="shared" ca="1" si="43"/>
        <v>0</v>
      </c>
      <c r="AF177" s="377">
        <f t="shared" ca="1" si="44"/>
        <v>0</v>
      </c>
      <c r="AH177" s="688">
        <f>IFERROR($H177/SUMIF($A:$A,$A177,$H:$H)*SUMIF(Summary!$A$110:$A$186,$A177,Summary!$P$110:$P$186),0)</f>
        <v>0</v>
      </c>
      <c r="AI177" s="689">
        <f t="shared" ca="1" si="45"/>
        <v>0</v>
      </c>
      <c r="AJ177" s="688">
        <f>IFERROR(H177/SUMIF(A:A,A177,H:H)*SUMIF(Summary!$A$110:$A$186,'Operations Support'!A177,Summary!$Q$110:$Q$186),0)</f>
        <v>0</v>
      </c>
      <c r="AK177" s="688">
        <f t="shared" ca="1" si="46"/>
        <v>0</v>
      </c>
      <c r="AM177" s="688">
        <f>IFERROR($H177/SUMIF($A:$A,$A177,$H:$H)*SUMIF(Summary!$A$230:$A$266,$A177,Summary!$P$230:$P$266),0)</f>
        <v>0</v>
      </c>
      <c r="AN177" s="688">
        <f>IFERROR($H177/SUMIF($A:$A,$A177,$H:$H)*(SUMIF(Summary!$A$230:$A$266,$A177,Summary!$L$230:$L$266)+SUMIF(Summary!$A$281:$A$317,$A177,Summary!$L$281:$L$317))-AM177,0)</f>
        <v>0</v>
      </c>
      <c r="AO177" s="688">
        <f>IFERROR($H177/SUMIF($A:$A,$A177,$H:$H)*SUMIF(Summary!$A$230:$A$266,$A177,Summary!$Q$230:$Q$266),0)</f>
        <v>0</v>
      </c>
      <c r="AP177" s="688">
        <f>IFERROR($H177/SUMIF($A:$A,$A177,$H:$H)*(SUMIF(Summary!$A$230:$A$266,$A177,Summary!$L$230:$L$266)+SUMIF(Summary!$A$281:$A$317,$A177,Summary!$L$281:$L$317))-AO177,0)</f>
        <v>0</v>
      </c>
      <c r="AQ177" s="306"/>
      <c r="AR177" s="688">
        <f t="shared" ca="1" si="47"/>
        <v>0</v>
      </c>
      <c r="AS177" s="688">
        <f t="shared" ca="1" si="48"/>
        <v>0</v>
      </c>
    </row>
    <row r="178" spans="1:45" x14ac:dyDescent="0.2">
      <c r="A178" s="423">
        <v>3541</v>
      </c>
      <c r="B178" s="424">
        <v>4</v>
      </c>
      <c r="C178" s="425" t="s">
        <v>305</v>
      </c>
      <c r="D178" s="422">
        <f t="shared" si="34"/>
        <v>0</v>
      </c>
      <c r="E178" s="422">
        <f t="shared" si="35"/>
        <v>0</v>
      </c>
      <c r="F178" s="422">
        <f t="shared" si="36"/>
        <v>0</v>
      </c>
      <c r="G178" s="422">
        <f t="shared" si="37"/>
        <v>0</v>
      </c>
      <c r="H178" s="22">
        <f t="shared" si="38"/>
        <v>0</v>
      </c>
      <c r="I178" s="116">
        <v>0</v>
      </c>
      <c r="J178" s="116">
        <v>0</v>
      </c>
      <c r="K178" s="116">
        <v>0</v>
      </c>
      <c r="L178" s="116">
        <v>0</v>
      </c>
      <c r="M178" s="22">
        <f t="shared" si="39"/>
        <v>0</v>
      </c>
      <c r="N178" s="116">
        <v>0</v>
      </c>
      <c r="O178" s="116">
        <v>0</v>
      </c>
      <c r="P178" s="116">
        <v>0</v>
      </c>
      <c r="Q178" s="116">
        <v>0</v>
      </c>
      <c r="R178" s="22">
        <f t="shared" si="40"/>
        <v>0</v>
      </c>
      <c r="S178" s="116">
        <v>0</v>
      </c>
      <c r="T178" s="116">
        <v>0</v>
      </c>
      <c r="U178" s="116">
        <v>0</v>
      </c>
      <c r="V178" s="116">
        <v>0</v>
      </c>
      <c r="W178" s="22">
        <f t="shared" si="41"/>
        <v>0</v>
      </c>
      <c r="X178" s="22">
        <f t="shared" si="42"/>
        <v>0</v>
      </c>
      <c r="Y178" s="22">
        <f ca="1">OFFSET('Cost Study'!$B$7,'Operations Support'!$C178,'Operations Support'!$B178)*$H178</f>
        <v>0</v>
      </c>
      <c r="Z178" s="23">
        <f ca="1">Y178*'Cost Study'!$B$31</f>
        <v>0</v>
      </c>
      <c r="AA178" s="23">
        <f ca="1">IF(A178=10298,1.51,1)*IF($B178&lt;3,$D178*'Cost Study'!$B$32*OFFSET('Cost Study'!$B$7,'Operations Support'!$C178,'Operations Support'!$B178),0)</f>
        <v>0</v>
      </c>
      <c r="AB178" s="24">
        <f ca="1">AA178*'Cost Study'!$B$31</f>
        <v>0</v>
      </c>
      <c r="AC178" s="23">
        <f ca="1">Y178*'Cost Study'!$B$31</f>
        <v>0</v>
      </c>
      <c r="AD178" s="24">
        <f ca="1">AA178*'Cost Study'!$B$31</f>
        <v>0</v>
      </c>
      <c r="AE178" s="377">
        <f t="shared" ca="1" si="43"/>
        <v>0</v>
      </c>
      <c r="AF178" s="377">
        <f t="shared" ca="1" si="44"/>
        <v>0</v>
      </c>
      <c r="AH178" s="688">
        <f>IFERROR($H178/SUMIF($A:$A,$A178,$H:$H)*SUMIF(Summary!$A$110:$A$186,$A178,Summary!$P$110:$P$186),0)</f>
        <v>0</v>
      </c>
      <c r="AI178" s="689">
        <f t="shared" ca="1" si="45"/>
        <v>0</v>
      </c>
      <c r="AJ178" s="688">
        <f>IFERROR(H178/SUMIF(A:A,A178,H:H)*SUMIF(Summary!$A$110:$A$186,'Operations Support'!A178,Summary!$Q$110:$Q$186),0)</f>
        <v>0</v>
      </c>
      <c r="AK178" s="688">
        <f t="shared" ca="1" si="46"/>
        <v>0</v>
      </c>
      <c r="AM178" s="688">
        <f>IFERROR($H178/SUMIF($A:$A,$A178,$H:$H)*SUMIF(Summary!$A$230:$A$266,$A178,Summary!$P$230:$P$266),0)</f>
        <v>0</v>
      </c>
      <c r="AN178" s="688">
        <f>IFERROR($H178/SUMIF($A:$A,$A178,$H:$H)*(SUMIF(Summary!$A$230:$A$266,$A178,Summary!$L$230:$L$266)+SUMIF(Summary!$A$281:$A$317,$A178,Summary!$L$281:$L$317))-AM178,0)</f>
        <v>0</v>
      </c>
      <c r="AO178" s="688">
        <f>IFERROR($H178/SUMIF($A:$A,$A178,$H:$H)*SUMIF(Summary!$A$230:$A$266,$A178,Summary!$Q$230:$Q$266),0)</f>
        <v>0</v>
      </c>
      <c r="AP178" s="688">
        <f>IFERROR($H178/SUMIF($A:$A,$A178,$H:$H)*(SUMIF(Summary!$A$230:$A$266,$A178,Summary!$L$230:$L$266)+SUMIF(Summary!$A$281:$A$317,$A178,Summary!$L$281:$L$317))-AO178,0)</f>
        <v>0</v>
      </c>
      <c r="AQ178" s="306"/>
      <c r="AR178" s="688">
        <f t="shared" ca="1" si="47"/>
        <v>0</v>
      </c>
      <c r="AS178" s="688">
        <f t="shared" ca="1" si="48"/>
        <v>0</v>
      </c>
    </row>
    <row r="179" spans="1:45" x14ac:dyDescent="0.2">
      <c r="A179" s="423">
        <v>3541</v>
      </c>
      <c r="B179" s="424">
        <v>4</v>
      </c>
      <c r="C179" s="425" t="s">
        <v>306</v>
      </c>
      <c r="D179" s="422">
        <f t="shared" si="34"/>
        <v>0</v>
      </c>
      <c r="E179" s="422">
        <f t="shared" si="35"/>
        <v>0</v>
      </c>
      <c r="F179" s="422">
        <f t="shared" si="36"/>
        <v>0</v>
      </c>
      <c r="G179" s="422">
        <f t="shared" si="37"/>
        <v>0</v>
      </c>
      <c r="H179" s="22">
        <f t="shared" si="38"/>
        <v>0</v>
      </c>
      <c r="I179" s="116">
        <v>0</v>
      </c>
      <c r="J179" s="116">
        <v>0</v>
      </c>
      <c r="K179" s="116">
        <v>0</v>
      </c>
      <c r="L179" s="116">
        <v>0</v>
      </c>
      <c r="M179" s="22">
        <f t="shared" si="39"/>
        <v>0</v>
      </c>
      <c r="N179" s="116">
        <v>0</v>
      </c>
      <c r="O179" s="116">
        <v>0</v>
      </c>
      <c r="P179" s="116">
        <v>0</v>
      </c>
      <c r="Q179" s="116">
        <v>0</v>
      </c>
      <c r="R179" s="22">
        <f t="shared" si="40"/>
        <v>0</v>
      </c>
      <c r="S179" s="116">
        <v>0</v>
      </c>
      <c r="T179" s="116">
        <v>0</v>
      </c>
      <c r="U179" s="116">
        <v>0</v>
      </c>
      <c r="V179" s="116">
        <v>0</v>
      </c>
      <c r="W179" s="22">
        <f t="shared" si="41"/>
        <v>0</v>
      </c>
      <c r="X179" s="22">
        <f t="shared" si="42"/>
        <v>0</v>
      </c>
      <c r="Y179" s="22">
        <f ca="1">OFFSET('Cost Study'!$B$7,'Operations Support'!$C179,'Operations Support'!$B179)*$H179</f>
        <v>0</v>
      </c>
      <c r="Z179" s="23">
        <f ca="1">Y179*'Cost Study'!$B$31</f>
        <v>0</v>
      </c>
      <c r="AA179" s="23">
        <f ca="1">IF(A179=10298,1.51,1)*IF($B179&lt;3,$D179*'Cost Study'!$B$32*OFFSET('Cost Study'!$B$7,'Operations Support'!$C179,'Operations Support'!$B179),0)</f>
        <v>0</v>
      </c>
      <c r="AB179" s="24">
        <f ca="1">AA179*'Cost Study'!$B$31</f>
        <v>0</v>
      </c>
      <c r="AC179" s="23">
        <f ca="1">Y179*'Cost Study'!$B$31</f>
        <v>0</v>
      </c>
      <c r="AD179" s="24">
        <f ca="1">AA179*'Cost Study'!$B$31</f>
        <v>0</v>
      </c>
      <c r="AE179" s="377">
        <f t="shared" ca="1" si="43"/>
        <v>0</v>
      </c>
      <c r="AF179" s="377">
        <f t="shared" ca="1" si="44"/>
        <v>0</v>
      </c>
      <c r="AH179" s="688">
        <f>IFERROR($H179/SUMIF($A:$A,$A179,$H:$H)*SUMIF(Summary!$A$110:$A$186,$A179,Summary!$P$110:$P$186),0)</f>
        <v>0</v>
      </c>
      <c r="AI179" s="689">
        <f t="shared" ca="1" si="45"/>
        <v>0</v>
      </c>
      <c r="AJ179" s="688">
        <f>IFERROR(H179/SUMIF(A:A,A179,H:H)*SUMIF(Summary!$A$110:$A$186,'Operations Support'!A179,Summary!$Q$110:$Q$186),0)</f>
        <v>0</v>
      </c>
      <c r="AK179" s="688">
        <f t="shared" ca="1" si="46"/>
        <v>0</v>
      </c>
      <c r="AM179" s="688">
        <f>IFERROR($H179/SUMIF($A:$A,$A179,$H:$H)*SUMIF(Summary!$A$230:$A$266,$A179,Summary!$P$230:$P$266),0)</f>
        <v>0</v>
      </c>
      <c r="AN179" s="688">
        <f>IFERROR($H179/SUMIF($A:$A,$A179,$H:$H)*(SUMIF(Summary!$A$230:$A$266,$A179,Summary!$L$230:$L$266)+SUMIF(Summary!$A$281:$A$317,$A179,Summary!$L$281:$L$317))-AM179,0)</f>
        <v>0</v>
      </c>
      <c r="AO179" s="688">
        <f>IFERROR($H179/SUMIF($A:$A,$A179,$H:$H)*SUMIF(Summary!$A$230:$A$266,$A179,Summary!$Q$230:$Q$266),0)</f>
        <v>0</v>
      </c>
      <c r="AP179" s="688">
        <f>IFERROR($H179/SUMIF($A:$A,$A179,$H:$H)*(SUMIF(Summary!$A$230:$A$266,$A179,Summary!$L$230:$L$266)+SUMIF(Summary!$A$281:$A$317,$A179,Summary!$L$281:$L$317))-AO179,0)</f>
        <v>0</v>
      </c>
      <c r="AQ179" s="306"/>
      <c r="AR179" s="688">
        <f t="shared" ca="1" si="47"/>
        <v>0</v>
      </c>
      <c r="AS179" s="688">
        <f t="shared" ca="1" si="48"/>
        <v>0</v>
      </c>
    </row>
    <row r="180" spans="1:45" x14ac:dyDescent="0.2">
      <c r="A180" s="423">
        <v>3541</v>
      </c>
      <c r="B180" s="424">
        <v>4</v>
      </c>
      <c r="C180" s="425" t="s">
        <v>307</v>
      </c>
      <c r="D180" s="422">
        <f t="shared" si="34"/>
        <v>0</v>
      </c>
      <c r="E180" s="422">
        <f t="shared" si="35"/>
        <v>0</v>
      </c>
      <c r="F180" s="422">
        <f t="shared" si="36"/>
        <v>0</v>
      </c>
      <c r="G180" s="422">
        <f t="shared" si="37"/>
        <v>0</v>
      </c>
      <c r="H180" s="22">
        <f t="shared" si="38"/>
        <v>0</v>
      </c>
      <c r="I180" s="116">
        <v>0</v>
      </c>
      <c r="J180" s="116">
        <v>0</v>
      </c>
      <c r="K180" s="116">
        <v>0</v>
      </c>
      <c r="L180" s="116">
        <v>0</v>
      </c>
      <c r="M180" s="22">
        <f t="shared" si="39"/>
        <v>0</v>
      </c>
      <c r="N180" s="116">
        <v>0</v>
      </c>
      <c r="O180" s="116">
        <v>0</v>
      </c>
      <c r="P180" s="116">
        <v>0</v>
      </c>
      <c r="Q180" s="116">
        <v>0</v>
      </c>
      <c r="R180" s="22">
        <f t="shared" si="40"/>
        <v>0</v>
      </c>
      <c r="S180" s="116">
        <v>0</v>
      </c>
      <c r="T180" s="116">
        <v>0</v>
      </c>
      <c r="U180" s="116">
        <v>0</v>
      </c>
      <c r="V180" s="116">
        <v>0</v>
      </c>
      <c r="W180" s="22">
        <f t="shared" si="41"/>
        <v>0</v>
      </c>
      <c r="X180" s="22">
        <f t="shared" si="42"/>
        <v>0</v>
      </c>
      <c r="Y180" s="22">
        <f ca="1">OFFSET('Cost Study'!$B$7,'Operations Support'!$C180,'Operations Support'!$B180)*$H180</f>
        <v>0</v>
      </c>
      <c r="Z180" s="23">
        <f ca="1">Y180*'Cost Study'!$B$31</f>
        <v>0</v>
      </c>
      <c r="AA180" s="23">
        <f ca="1">IF(A180=10298,1.51,1)*IF($B180&lt;3,$D180*'Cost Study'!$B$32*OFFSET('Cost Study'!$B$7,'Operations Support'!$C180,'Operations Support'!$B180),0)</f>
        <v>0</v>
      </c>
      <c r="AB180" s="24">
        <f ca="1">AA180*'Cost Study'!$B$31</f>
        <v>0</v>
      </c>
      <c r="AC180" s="23">
        <f ca="1">Y180*'Cost Study'!$B$31</f>
        <v>0</v>
      </c>
      <c r="AD180" s="24">
        <f ca="1">AA180*'Cost Study'!$B$31</f>
        <v>0</v>
      </c>
      <c r="AE180" s="377">
        <f t="shared" ca="1" si="43"/>
        <v>0</v>
      </c>
      <c r="AF180" s="377">
        <f t="shared" ca="1" si="44"/>
        <v>0</v>
      </c>
      <c r="AH180" s="688">
        <f>IFERROR($H180/SUMIF($A:$A,$A180,$H:$H)*SUMIF(Summary!$A$110:$A$186,$A180,Summary!$P$110:$P$186),0)</f>
        <v>0</v>
      </c>
      <c r="AI180" s="689">
        <f t="shared" ca="1" si="45"/>
        <v>0</v>
      </c>
      <c r="AJ180" s="688">
        <f>IFERROR(H180/SUMIF(A:A,A180,H:H)*SUMIF(Summary!$A$110:$A$186,'Operations Support'!A180,Summary!$Q$110:$Q$186),0)</f>
        <v>0</v>
      </c>
      <c r="AK180" s="688">
        <f t="shared" ca="1" si="46"/>
        <v>0</v>
      </c>
      <c r="AM180" s="688">
        <f>IFERROR($H180/SUMIF($A:$A,$A180,$H:$H)*SUMIF(Summary!$A$230:$A$266,$A180,Summary!$P$230:$P$266),0)</f>
        <v>0</v>
      </c>
      <c r="AN180" s="688">
        <f>IFERROR($H180/SUMIF($A:$A,$A180,$H:$H)*(SUMIF(Summary!$A$230:$A$266,$A180,Summary!$L$230:$L$266)+SUMIF(Summary!$A$281:$A$317,$A180,Summary!$L$281:$L$317))-AM180,0)</f>
        <v>0</v>
      </c>
      <c r="AO180" s="688">
        <f>IFERROR($H180/SUMIF($A:$A,$A180,$H:$H)*SUMIF(Summary!$A$230:$A$266,$A180,Summary!$Q$230:$Q$266),0)</f>
        <v>0</v>
      </c>
      <c r="AP180" s="688">
        <f>IFERROR($H180/SUMIF($A:$A,$A180,$H:$H)*(SUMIF(Summary!$A$230:$A$266,$A180,Summary!$L$230:$L$266)+SUMIF(Summary!$A$281:$A$317,$A180,Summary!$L$281:$L$317))-AO180,0)</f>
        <v>0</v>
      </c>
      <c r="AQ180" s="306"/>
      <c r="AR180" s="688">
        <f t="shared" ca="1" si="47"/>
        <v>0</v>
      </c>
      <c r="AS180" s="688">
        <f t="shared" ca="1" si="48"/>
        <v>0</v>
      </c>
    </row>
    <row r="181" spans="1:45" s="15" customFormat="1" x14ac:dyDescent="0.2">
      <c r="A181" s="423">
        <v>3541</v>
      </c>
      <c r="B181" s="424">
        <v>4</v>
      </c>
      <c r="C181" s="425" t="s">
        <v>308</v>
      </c>
      <c r="D181" s="422">
        <f t="shared" si="34"/>
        <v>0</v>
      </c>
      <c r="E181" s="422">
        <f t="shared" si="35"/>
        <v>0</v>
      </c>
      <c r="F181" s="422">
        <f t="shared" si="36"/>
        <v>0</v>
      </c>
      <c r="G181" s="422">
        <f t="shared" si="37"/>
        <v>0</v>
      </c>
      <c r="H181" s="22">
        <f t="shared" si="38"/>
        <v>0</v>
      </c>
      <c r="I181" s="116">
        <v>0</v>
      </c>
      <c r="J181" s="116">
        <v>0</v>
      </c>
      <c r="K181" s="116">
        <v>0</v>
      </c>
      <c r="L181" s="116">
        <v>0</v>
      </c>
      <c r="M181" s="22">
        <f t="shared" si="39"/>
        <v>0</v>
      </c>
      <c r="N181" s="116">
        <v>0</v>
      </c>
      <c r="O181" s="116">
        <v>0</v>
      </c>
      <c r="P181" s="116">
        <v>0</v>
      </c>
      <c r="Q181" s="116">
        <v>0</v>
      </c>
      <c r="R181" s="22">
        <f t="shared" si="40"/>
        <v>0</v>
      </c>
      <c r="S181" s="116">
        <v>0</v>
      </c>
      <c r="T181" s="116">
        <v>0</v>
      </c>
      <c r="U181" s="116">
        <v>0</v>
      </c>
      <c r="V181" s="116">
        <v>0</v>
      </c>
      <c r="W181" s="22">
        <f t="shared" si="41"/>
        <v>0</v>
      </c>
      <c r="X181" s="22">
        <f t="shared" si="42"/>
        <v>0</v>
      </c>
      <c r="Y181" s="22">
        <f ca="1">OFFSET('Cost Study'!$B$7,'Operations Support'!$C181,'Operations Support'!$B181)*$H181</f>
        <v>0</v>
      </c>
      <c r="Z181" s="23">
        <f ca="1">Y181*'Cost Study'!$B$31</f>
        <v>0</v>
      </c>
      <c r="AA181" s="23">
        <f ca="1">IF(A181=10298,1.51,1)*IF($B181&lt;3,$D181*'Cost Study'!$B$32*OFFSET('Cost Study'!$B$7,'Operations Support'!$C181,'Operations Support'!$B181),0)</f>
        <v>0</v>
      </c>
      <c r="AB181" s="24">
        <f ca="1">AA181*'Cost Study'!$B$31</f>
        <v>0</v>
      </c>
      <c r="AC181" s="23">
        <f ca="1">Y181*'Cost Study'!$B$31</f>
        <v>0</v>
      </c>
      <c r="AD181" s="24">
        <f ca="1">AA181*'Cost Study'!$B$31</f>
        <v>0</v>
      </c>
      <c r="AE181" s="377">
        <f t="shared" ca="1" si="43"/>
        <v>0</v>
      </c>
      <c r="AF181" s="377">
        <f t="shared" ca="1" si="44"/>
        <v>0</v>
      </c>
      <c r="AH181" s="688">
        <f>IFERROR($H181/SUMIF($A:$A,$A181,$H:$H)*SUMIF(Summary!$A$110:$A$186,$A181,Summary!$P$110:$P$186),0)</f>
        <v>0</v>
      </c>
      <c r="AI181" s="689">
        <f t="shared" ca="1" si="45"/>
        <v>0</v>
      </c>
      <c r="AJ181" s="688">
        <f>IFERROR(H181/SUMIF(A:A,A181,H:H)*SUMIF(Summary!$A$110:$A$186,'Operations Support'!A181,Summary!$Q$110:$Q$186),0)</f>
        <v>0</v>
      </c>
      <c r="AK181" s="688">
        <f t="shared" ca="1" si="46"/>
        <v>0</v>
      </c>
      <c r="AL181" s="1"/>
      <c r="AM181" s="688">
        <f>IFERROR($H181/SUMIF($A:$A,$A181,$H:$H)*SUMIF(Summary!$A$230:$A$266,$A181,Summary!$P$230:$P$266),0)</f>
        <v>0</v>
      </c>
      <c r="AN181" s="688">
        <f>IFERROR($H181/SUMIF($A:$A,$A181,$H:$H)*(SUMIF(Summary!$A$230:$A$266,$A181,Summary!$L$230:$L$266)+SUMIF(Summary!$A$281:$A$317,$A181,Summary!$L$281:$L$317))-AM181,0)</f>
        <v>0</v>
      </c>
      <c r="AO181" s="688">
        <f>IFERROR($H181/SUMIF($A:$A,$A181,$H:$H)*SUMIF(Summary!$A$230:$A$266,$A181,Summary!$Q$230:$Q$266),0)</f>
        <v>0</v>
      </c>
      <c r="AP181" s="688">
        <f>IFERROR($H181/SUMIF($A:$A,$A181,$H:$H)*(SUMIF(Summary!$A$230:$A$266,$A181,Summary!$L$230:$L$266)+SUMIF(Summary!$A$281:$A$317,$A181,Summary!$L$281:$L$317))-AO181,0)</f>
        <v>0</v>
      </c>
      <c r="AQ181" s="306"/>
      <c r="AR181" s="688">
        <f t="shared" ca="1" si="47"/>
        <v>0</v>
      </c>
      <c r="AS181" s="688">
        <f t="shared" ca="1" si="48"/>
        <v>0</v>
      </c>
    </row>
    <row r="182" spans="1:45" x14ac:dyDescent="0.2">
      <c r="A182" s="423">
        <v>3541</v>
      </c>
      <c r="B182" s="424">
        <v>4</v>
      </c>
      <c r="C182" s="425" t="s">
        <v>309</v>
      </c>
      <c r="D182" s="422">
        <f t="shared" si="34"/>
        <v>0</v>
      </c>
      <c r="E182" s="422">
        <f t="shared" si="35"/>
        <v>0</v>
      </c>
      <c r="F182" s="422">
        <f t="shared" si="36"/>
        <v>0</v>
      </c>
      <c r="G182" s="422">
        <f t="shared" si="37"/>
        <v>0</v>
      </c>
      <c r="H182" s="22">
        <f t="shared" si="38"/>
        <v>0</v>
      </c>
      <c r="I182" s="116">
        <v>0</v>
      </c>
      <c r="J182" s="116">
        <v>0</v>
      </c>
      <c r="K182" s="116">
        <v>0</v>
      </c>
      <c r="L182" s="116">
        <v>0</v>
      </c>
      <c r="M182" s="22">
        <f t="shared" si="39"/>
        <v>0</v>
      </c>
      <c r="N182" s="116">
        <v>0</v>
      </c>
      <c r="O182" s="116">
        <v>0</v>
      </c>
      <c r="P182" s="116">
        <v>0</v>
      </c>
      <c r="Q182" s="116">
        <v>0</v>
      </c>
      <c r="R182" s="22">
        <f t="shared" si="40"/>
        <v>0</v>
      </c>
      <c r="S182" s="116">
        <v>0</v>
      </c>
      <c r="T182" s="116">
        <v>0</v>
      </c>
      <c r="U182" s="116">
        <v>0</v>
      </c>
      <c r="V182" s="116">
        <v>0</v>
      </c>
      <c r="W182" s="22">
        <f t="shared" si="41"/>
        <v>0</v>
      </c>
      <c r="X182" s="22">
        <f t="shared" si="42"/>
        <v>0</v>
      </c>
      <c r="Y182" s="22">
        <f ca="1">OFFSET('Cost Study'!$B$7,'Operations Support'!$C182,'Operations Support'!$B182)*$H182</f>
        <v>0</v>
      </c>
      <c r="Z182" s="23">
        <f ca="1">Y182*'Cost Study'!$B$31</f>
        <v>0</v>
      </c>
      <c r="AA182" s="23">
        <f ca="1">IF(A182=10298,1.51,1)*IF($B182&lt;3,$D182*'Cost Study'!$B$32*OFFSET('Cost Study'!$B$7,'Operations Support'!$C182,'Operations Support'!$B182),0)</f>
        <v>0</v>
      </c>
      <c r="AB182" s="24">
        <f ca="1">AA182*'Cost Study'!$B$31</f>
        <v>0</v>
      </c>
      <c r="AC182" s="23">
        <f ca="1">Y182*'Cost Study'!$B$31</f>
        <v>0</v>
      </c>
      <c r="AD182" s="24">
        <f ca="1">AA182*'Cost Study'!$B$31</f>
        <v>0</v>
      </c>
      <c r="AE182" s="377">
        <f t="shared" ca="1" si="43"/>
        <v>0</v>
      </c>
      <c r="AF182" s="377">
        <f t="shared" ca="1" si="44"/>
        <v>0</v>
      </c>
      <c r="AH182" s="688">
        <f>IFERROR($H182/SUMIF($A:$A,$A182,$H:$H)*SUMIF(Summary!$A$110:$A$186,$A182,Summary!$P$110:$P$186),0)</f>
        <v>0</v>
      </c>
      <c r="AI182" s="689">
        <f t="shared" ca="1" si="45"/>
        <v>0</v>
      </c>
      <c r="AJ182" s="688">
        <f>IFERROR(H182/SUMIF(A:A,A182,H:H)*SUMIF(Summary!$A$110:$A$186,'Operations Support'!A182,Summary!$Q$110:$Q$186),0)</f>
        <v>0</v>
      </c>
      <c r="AK182" s="688">
        <f t="shared" ca="1" si="46"/>
        <v>0</v>
      </c>
      <c r="AM182" s="688">
        <f>IFERROR($H182/SUMIF($A:$A,$A182,$H:$H)*SUMIF(Summary!$A$230:$A$266,$A182,Summary!$P$230:$P$266),0)</f>
        <v>0</v>
      </c>
      <c r="AN182" s="688">
        <f>IFERROR($H182/SUMIF($A:$A,$A182,$H:$H)*(SUMIF(Summary!$A$230:$A$266,$A182,Summary!$L$230:$L$266)+SUMIF(Summary!$A$281:$A$317,$A182,Summary!$L$281:$L$317))-AM182,0)</f>
        <v>0</v>
      </c>
      <c r="AO182" s="688">
        <f>IFERROR($H182/SUMIF($A:$A,$A182,$H:$H)*SUMIF(Summary!$A$230:$A$266,$A182,Summary!$Q$230:$Q$266),0)</f>
        <v>0</v>
      </c>
      <c r="AP182" s="688">
        <f>IFERROR($H182/SUMIF($A:$A,$A182,$H:$H)*(SUMIF(Summary!$A$230:$A$266,$A182,Summary!$L$230:$L$266)+SUMIF(Summary!$A$281:$A$317,$A182,Summary!$L$281:$L$317))-AO182,0)</f>
        <v>0</v>
      </c>
      <c r="AQ182" s="306"/>
      <c r="AR182" s="688">
        <f t="shared" ca="1" si="47"/>
        <v>0</v>
      </c>
      <c r="AS182" s="688">
        <f t="shared" ca="1" si="48"/>
        <v>0</v>
      </c>
    </row>
    <row r="183" spans="1:45" x14ac:dyDescent="0.2">
      <c r="A183" s="423">
        <v>3541</v>
      </c>
      <c r="B183" s="424">
        <v>4</v>
      </c>
      <c r="C183" s="425" t="s">
        <v>310</v>
      </c>
      <c r="D183" s="422">
        <f t="shared" si="34"/>
        <v>0</v>
      </c>
      <c r="E183" s="422">
        <f t="shared" si="35"/>
        <v>0</v>
      </c>
      <c r="F183" s="422">
        <f t="shared" si="36"/>
        <v>0</v>
      </c>
      <c r="G183" s="422">
        <f t="shared" si="37"/>
        <v>0</v>
      </c>
      <c r="H183" s="22">
        <f t="shared" si="38"/>
        <v>0</v>
      </c>
      <c r="I183" s="116">
        <v>0</v>
      </c>
      <c r="J183" s="116">
        <v>0</v>
      </c>
      <c r="K183" s="116">
        <v>0</v>
      </c>
      <c r="L183" s="116">
        <v>0</v>
      </c>
      <c r="M183" s="22">
        <f t="shared" si="39"/>
        <v>0</v>
      </c>
      <c r="N183" s="116">
        <v>0</v>
      </c>
      <c r="O183" s="116">
        <v>0</v>
      </c>
      <c r="P183" s="116">
        <v>0</v>
      </c>
      <c r="Q183" s="116">
        <v>0</v>
      </c>
      <c r="R183" s="22">
        <f t="shared" si="40"/>
        <v>0</v>
      </c>
      <c r="S183" s="116">
        <v>0</v>
      </c>
      <c r="T183" s="116">
        <v>0</v>
      </c>
      <c r="U183" s="116">
        <v>0</v>
      </c>
      <c r="V183" s="116">
        <v>0</v>
      </c>
      <c r="W183" s="22">
        <f t="shared" si="41"/>
        <v>0</v>
      </c>
      <c r="X183" s="22">
        <f t="shared" si="42"/>
        <v>0</v>
      </c>
      <c r="Y183" s="22">
        <f ca="1">OFFSET('Cost Study'!$B$7,'Operations Support'!$C183,'Operations Support'!$B183)*$H183</f>
        <v>0</v>
      </c>
      <c r="Z183" s="23">
        <f ca="1">Y183*'Cost Study'!$B$31</f>
        <v>0</v>
      </c>
      <c r="AA183" s="23">
        <f ca="1">IF(A183=10298,1.51,1)*IF($B183&lt;3,$D183*'Cost Study'!$B$32*OFFSET('Cost Study'!$B$7,'Operations Support'!$C183,'Operations Support'!$B183),0)</f>
        <v>0</v>
      </c>
      <c r="AB183" s="24">
        <f ca="1">AA183*'Cost Study'!$B$31</f>
        <v>0</v>
      </c>
      <c r="AC183" s="23">
        <f ca="1">Y183*'Cost Study'!$B$31</f>
        <v>0</v>
      </c>
      <c r="AD183" s="24">
        <f ca="1">AA183*'Cost Study'!$B$31</f>
        <v>0</v>
      </c>
      <c r="AE183" s="377">
        <f t="shared" ca="1" si="43"/>
        <v>0</v>
      </c>
      <c r="AF183" s="377">
        <f t="shared" ca="1" si="44"/>
        <v>0</v>
      </c>
      <c r="AH183" s="688">
        <f>IFERROR($H183/SUMIF($A:$A,$A183,$H:$H)*SUMIF(Summary!$A$110:$A$186,$A183,Summary!$P$110:$P$186),0)</f>
        <v>0</v>
      </c>
      <c r="AI183" s="689">
        <f t="shared" ca="1" si="45"/>
        <v>0</v>
      </c>
      <c r="AJ183" s="688">
        <f>IFERROR(H183/SUMIF(A:A,A183,H:H)*SUMIF(Summary!$A$110:$A$186,'Operations Support'!A183,Summary!$Q$110:$Q$186),0)</f>
        <v>0</v>
      </c>
      <c r="AK183" s="688">
        <f t="shared" ca="1" si="46"/>
        <v>0</v>
      </c>
      <c r="AM183" s="688">
        <f>IFERROR($H183/SUMIF($A:$A,$A183,$H:$H)*SUMIF(Summary!$A$230:$A$266,$A183,Summary!$P$230:$P$266),0)</f>
        <v>0</v>
      </c>
      <c r="AN183" s="688">
        <f>IFERROR($H183/SUMIF($A:$A,$A183,$H:$H)*(SUMIF(Summary!$A$230:$A$266,$A183,Summary!$L$230:$L$266)+SUMIF(Summary!$A$281:$A$317,$A183,Summary!$L$281:$L$317))-AM183,0)</f>
        <v>0</v>
      </c>
      <c r="AO183" s="688">
        <f>IFERROR($H183/SUMIF($A:$A,$A183,$H:$H)*SUMIF(Summary!$A$230:$A$266,$A183,Summary!$Q$230:$Q$266),0)</f>
        <v>0</v>
      </c>
      <c r="AP183" s="688">
        <f>IFERROR($H183/SUMIF($A:$A,$A183,$H:$H)*(SUMIF(Summary!$A$230:$A$266,$A183,Summary!$L$230:$L$266)+SUMIF(Summary!$A$281:$A$317,$A183,Summary!$L$281:$L$317))-AO183,0)</f>
        <v>0</v>
      </c>
      <c r="AQ183" s="306"/>
      <c r="AR183" s="688">
        <f t="shared" ca="1" si="47"/>
        <v>0</v>
      </c>
      <c r="AS183" s="688">
        <f t="shared" ca="1" si="48"/>
        <v>0</v>
      </c>
    </row>
    <row r="184" spans="1:45" x14ac:dyDescent="0.2">
      <c r="A184" s="423">
        <v>3541</v>
      </c>
      <c r="B184" s="424">
        <v>4</v>
      </c>
      <c r="C184" s="425" t="s">
        <v>311</v>
      </c>
      <c r="D184" s="422">
        <f t="shared" si="34"/>
        <v>0</v>
      </c>
      <c r="E184" s="422">
        <f t="shared" si="35"/>
        <v>0</v>
      </c>
      <c r="F184" s="422">
        <f t="shared" si="36"/>
        <v>0</v>
      </c>
      <c r="G184" s="422">
        <f t="shared" si="37"/>
        <v>0</v>
      </c>
      <c r="H184" s="22">
        <f t="shared" si="38"/>
        <v>0</v>
      </c>
      <c r="I184" s="116">
        <v>0</v>
      </c>
      <c r="J184" s="116">
        <v>0</v>
      </c>
      <c r="K184" s="116">
        <v>0</v>
      </c>
      <c r="L184" s="116">
        <v>0</v>
      </c>
      <c r="M184" s="22">
        <f t="shared" si="39"/>
        <v>0</v>
      </c>
      <c r="N184" s="116">
        <v>0</v>
      </c>
      <c r="O184" s="116">
        <v>0</v>
      </c>
      <c r="P184" s="116">
        <v>0</v>
      </c>
      <c r="Q184" s="116">
        <v>0</v>
      </c>
      <c r="R184" s="22">
        <f t="shared" si="40"/>
        <v>0</v>
      </c>
      <c r="S184" s="116">
        <v>0</v>
      </c>
      <c r="T184" s="116">
        <v>0</v>
      </c>
      <c r="U184" s="116">
        <v>0</v>
      </c>
      <c r="V184" s="116">
        <v>0</v>
      </c>
      <c r="W184" s="22">
        <f t="shared" si="41"/>
        <v>0</v>
      </c>
      <c r="X184" s="22">
        <f t="shared" si="42"/>
        <v>0</v>
      </c>
      <c r="Y184" s="22">
        <f ca="1">OFFSET('Cost Study'!$B$7,'Operations Support'!$C184,'Operations Support'!$B184)*$H184</f>
        <v>0</v>
      </c>
      <c r="Z184" s="23">
        <f ca="1">Y184*'Cost Study'!$B$31</f>
        <v>0</v>
      </c>
      <c r="AA184" s="23">
        <f ca="1">IF(A184=10298,1.51,1)*IF($B184&lt;3,$D184*'Cost Study'!$B$32*OFFSET('Cost Study'!$B$7,'Operations Support'!$C184,'Operations Support'!$B184),0)</f>
        <v>0</v>
      </c>
      <c r="AB184" s="24">
        <f ca="1">AA184*'Cost Study'!$B$31</f>
        <v>0</v>
      </c>
      <c r="AC184" s="23">
        <f ca="1">Y184*'Cost Study'!$B$31</f>
        <v>0</v>
      </c>
      <c r="AD184" s="24">
        <f ca="1">AA184*'Cost Study'!$B$31</f>
        <v>0</v>
      </c>
      <c r="AE184" s="377">
        <f t="shared" ca="1" si="43"/>
        <v>0</v>
      </c>
      <c r="AF184" s="377">
        <f t="shared" ca="1" si="44"/>
        <v>0</v>
      </c>
      <c r="AH184" s="688">
        <f>IFERROR($H184/SUMIF($A:$A,$A184,$H:$H)*SUMIF(Summary!$A$110:$A$186,$A184,Summary!$P$110:$P$186),0)</f>
        <v>0</v>
      </c>
      <c r="AI184" s="689">
        <f t="shared" ca="1" si="45"/>
        <v>0</v>
      </c>
      <c r="AJ184" s="688">
        <f>IFERROR(H184/SUMIF(A:A,A184,H:H)*SUMIF(Summary!$A$110:$A$186,'Operations Support'!A184,Summary!$Q$110:$Q$186),0)</f>
        <v>0</v>
      </c>
      <c r="AK184" s="688">
        <f t="shared" ca="1" si="46"/>
        <v>0</v>
      </c>
      <c r="AM184" s="688">
        <f>IFERROR($H184/SUMIF($A:$A,$A184,$H:$H)*SUMIF(Summary!$A$230:$A$266,$A184,Summary!$P$230:$P$266),0)</f>
        <v>0</v>
      </c>
      <c r="AN184" s="688">
        <f>IFERROR($H184/SUMIF($A:$A,$A184,$H:$H)*(SUMIF(Summary!$A$230:$A$266,$A184,Summary!$L$230:$L$266)+SUMIF(Summary!$A$281:$A$317,$A184,Summary!$L$281:$L$317))-AM184,0)</f>
        <v>0</v>
      </c>
      <c r="AO184" s="688">
        <f>IFERROR($H184/SUMIF($A:$A,$A184,$H:$H)*SUMIF(Summary!$A$230:$A$266,$A184,Summary!$Q$230:$Q$266),0)</f>
        <v>0</v>
      </c>
      <c r="AP184" s="688">
        <f>IFERROR($H184/SUMIF($A:$A,$A184,$H:$H)*(SUMIF(Summary!$A$230:$A$266,$A184,Summary!$L$230:$L$266)+SUMIF(Summary!$A$281:$A$317,$A184,Summary!$L$281:$L$317))-AO184,0)</f>
        <v>0</v>
      </c>
      <c r="AQ184" s="306"/>
      <c r="AR184" s="688">
        <f t="shared" ca="1" si="47"/>
        <v>0</v>
      </c>
      <c r="AS184" s="688">
        <f t="shared" ca="1" si="48"/>
        <v>0</v>
      </c>
    </row>
    <row r="185" spans="1:45" x14ac:dyDescent="0.2">
      <c r="A185" s="423">
        <v>3541</v>
      </c>
      <c r="B185" s="424">
        <v>4</v>
      </c>
      <c r="C185" s="425" t="s">
        <v>312</v>
      </c>
      <c r="D185" s="422">
        <f t="shared" si="34"/>
        <v>0</v>
      </c>
      <c r="E185" s="422">
        <f t="shared" si="35"/>
        <v>0</v>
      </c>
      <c r="F185" s="422">
        <f t="shared" si="36"/>
        <v>0</v>
      </c>
      <c r="G185" s="422">
        <f t="shared" si="37"/>
        <v>0</v>
      </c>
      <c r="H185" s="22">
        <f t="shared" si="38"/>
        <v>0</v>
      </c>
      <c r="I185" s="116">
        <v>0</v>
      </c>
      <c r="J185" s="116">
        <v>0</v>
      </c>
      <c r="K185" s="116">
        <v>0</v>
      </c>
      <c r="L185" s="116">
        <v>0</v>
      </c>
      <c r="M185" s="22">
        <f t="shared" si="39"/>
        <v>0</v>
      </c>
      <c r="N185" s="116">
        <v>0</v>
      </c>
      <c r="O185" s="116">
        <v>0</v>
      </c>
      <c r="P185" s="116">
        <v>0</v>
      </c>
      <c r="Q185" s="116">
        <v>0</v>
      </c>
      <c r="R185" s="22">
        <f t="shared" si="40"/>
        <v>0</v>
      </c>
      <c r="S185" s="116">
        <v>0</v>
      </c>
      <c r="T185" s="116">
        <v>0</v>
      </c>
      <c r="U185" s="116">
        <v>0</v>
      </c>
      <c r="V185" s="116">
        <v>0</v>
      </c>
      <c r="W185" s="22">
        <f t="shared" si="41"/>
        <v>0</v>
      </c>
      <c r="X185" s="22">
        <f t="shared" si="42"/>
        <v>0</v>
      </c>
      <c r="Y185" s="22">
        <f ca="1">OFFSET('Cost Study'!$B$7,'Operations Support'!$C185,'Operations Support'!$B185)*$H185</f>
        <v>0</v>
      </c>
      <c r="Z185" s="23">
        <f ca="1">Y185*'Cost Study'!$B$31</f>
        <v>0</v>
      </c>
      <c r="AA185" s="23">
        <f ca="1">IF(A185=10298,1.51,1)*IF($B185&lt;3,$D185*'Cost Study'!$B$32*OFFSET('Cost Study'!$B$7,'Operations Support'!$C185,'Operations Support'!$B185),0)</f>
        <v>0</v>
      </c>
      <c r="AB185" s="24">
        <f ca="1">AA185*'Cost Study'!$B$31</f>
        <v>0</v>
      </c>
      <c r="AC185" s="23">
        <f ca="1">Y185*'Cost Study'!$B$31</f>
        <v>0</v>
      </c>
      <c r="AD185" s="24">
        <f ca="1">AA185*'Cost Study'!$B$31</f>
        <v>0</v>
      </c>
      <c r="AE185" s="377">
        <f t="shared" ca="1" si="43"/>
        <v>0</v>
      </c>
      <c r="AF185" s="377">
        <f t="shared" ca="1" si="44"/>
        <v>0</v>
      </c>
      <c r="AH185" s="688">
        <f>IFERROR($H185/SUMIF($A:$A,$A185,$H:$H)*SUMIF(Summary!$A$110:$A$186,$A185,Summary!$P$110:$P$186),0)</f>
        <v>0</v>
      </c>
      <c r="AI185" s="689">
        <f t="shared" ca="1" si="45"/>
        <v>0</v>
      </c>
      <c r="AJ185" s="688">
        <f>IFERROR(H185/SUMIF(A:A,A185,H:H)*SUMIF(Summary!$A$110:$A$186,'Operations Support'!A185,Summary!$Q$110:$Q$186),0)</f>
        <v>0</v>
      </c>
      <c r="AK185" s="688">
        <f t="shared" ca="1" si="46"/>
        <v>0</v>
      </c>
      <c r="AM185" s="688">
        <f>IFERROR($H185/SUMIF($A:$A,$A185,$H:$H)*SUMIF(Summary!$A$230:$A$266,$A185,Summary!$P$230:$P$266),0)</f>
        <v>0</v>
      </c>
      <c r="AN185" s="688">
        <f>IFERROR($H185/SUMIF($A:$A,$A185,$H:$H)*(SUMIF(Summary!$A$230:$A$266,$A185,Summary!$L$230:$L$266)+SUMIF(Summary!$A$281:$A$317,$A185,Summary!$L$281:$L$317))-AM185,0)</f>
        <v>0</v>
      </c>
      <c r="AO185" s="688">
        <f>IFERROR($H185/SUMIF($A:$A,$A185,$H:$H)*SUMIF(Summary!$A$230:$A$266,$A185,Summary!$Q$230:$Q$266),0)</f>
        <v>0</v>
      </c>
      <c r="AP185" s="688">
        <f>IFERROR($H185/SUMIF($A:$A,$A185,$H:$H)*(SUMIF(Summary!$A$230:$A$266,$A185,Summary!$L$230:$L$266)+SUMIF(Summary!$A$281:$A$317,$A185,Summary!$L$281:$L$317))-AO185,0)</f>
        <v>0</v>
      </c>
      <c r="AQ185" s="306"/>
      <c r="AR185" s="688">
        <f t="shared" ca="1" si="47"/>
        <v>0</v>
      </c>
      <c r="AS185" s="688">
        <f t="shared" ca="1" si="48"/>
        <v>0</v>
      </c>
    </row>
    <row r="186" spans="1:45" x14ac:dyDescent="0.2">
      <c r="A186" s="423">
        <v>3541</v>
      </c>
      <c r="B186" s="424">
        <v>4</v>
      </c>
      <c r="C186" s="425" t="s">
        <v>313</v>
      </c>
      <c r="D186" s="422">
        <f t="shared" si="34"/>
        <v>0</v>
      </c>
      <c r="E186" s="422">
        <f t="shared" si="35"/>
        <v>0</v>
      </c>
      <c r="F186" s="422">
        <f t="shared" si="36"/>
        <v>0</v>
      </c>
      <c r="G186" s="422">
        <f t="shared" si="37"/>
        <v>0</v>
      </c>
      <c r="H186" s="22">
        <f t="shared" si="38"/>
        <v>0</v>
      </c>
      <c r="I186" s="116">
        <v>0</v>
      </c>
      <c r="J186" s="116">
        <v>0</v>
      </c>
      <c r="K186" s="116">
        <v>0</v>
      </c>
      <c r="L186" s="116">
        <v>0</v>
      </c>
      <c r="M186" s="22">
        <f t="shared" si="39"/>
        <v>0</v>
      </c>
      <c r="N186" s="116">
        <v>0</v>
      </c>
      <c r="O186" s="116">
        <v>0</v>
      </c>
      <c r="P186" s="116">
        <v>0</v>
      </c>
      <c r="Q186" s="116">
        <v>0</v>
      </c>
      <c r="R186" s="22">
        <f t="shared" si="40"/>
        <v>0</v>
      </c>
      <c r="S186" s="116">
        <v>0</v>
      </c>
      <c r="T186" s="116">
        <v>0</v>
      </c>
      <c r="U186" s="116">
        <v>0</v>
      </c>
      <c r="V186" s="116">
        <v>0</v>
      </c>
      <c r="W186" s="22">
        <f t="shared" si="41"/>
        <v>0</v>
      </c>
      <c r="X186" s="22">
        <f t="shared" si="42"/>
        <v>0</v>
      </c>
      <c r="Y186" s="22">
        <f ca="1">OFFSET('Cost Study'!$B$7,'Operations Support'!$C186,'Operations Support'!$B186)*$H186</f>
        <v>0</v>
      </c>
      <c r="Z186" s="23">
        <f ca="1">Y186*'Cost Study'!$B$31</f>
        <v>0</v>
      </c>
      <c r="AA186" s="23">
        <f ca="1">IF(A186=10298,1.51,1)*IF($B186&lt;3,$D186*'Cost Study'!$B$32*OFFSET('Cost Study'!$B$7,'Operations Support'!$C186,'Operations Support'!$B186),0)</f>
        <v>0</v>
      </c>
      <c r="AB186" s="24">
        <f ca="1">AA186*'Cost Study'!$B$31</f>
        <v>0</v>
      </c>
      <c r="AC186" s="23">
        <f ca="1">Y186*'Cost Study'!$B$31</f>
        <v>0</v>
      </c>
      <c r="AD186" s="24">
        <f ca="1">AA186*'Cost Study'!$B$31</f>
        <v>0</v>
      </c>
      <c r="AE186" s="377">
        <f t="shared" ca="1" si="43"/>
        <v>0</v>
      </c>
      <c r="AF186" s="377">
        <f t="shared" ca="1" si="44"/>
        <v>0</v>
      </c>
      <c r="AH186" s="688">
        <f>IFERROR($H186/SUMIF($A:$A,$A186,$H:$H)*SUMIF(Summary!$A$110:$A$186,$A186,Summary!$P$110:$P$186),0)</f>
        <v>0</v>
      </c>
      <c r="AI186" s="689">
        <f t="shared" ca="1" si="45"/>
        <v>0</v>
      </c>
      <c r="AJ186" s="688">
        <f>IFERROR(H186/SUMIF(A:A,A186,H:H)*SUMIF(Summary!$A$110:$A$186,'Operations Support'!A186,Summary!$Q$110:$Q$186),0)</f>
        <v>0</v>
      </c>
      <c r="AK186" s="688">
        <f t="shared" ca="1" si="46"/>
        <v>0</v>
      </c>
      <c r="AM186" s="688">
        <f>IFERROR($H186/SUMIF($A:$A,$A186,$H:$H)*SUMIF(Summary!$A$230:$A$266,$A186,Summary!$P$230:$P$266),0)</f>
        <v>0</v>
      </c>
      <c r="AN186" s="688">
        <f>IFERROR($H186/SUMIF($A:$A,$A186,$H:$H)*(SUMIF(Summary!$A$230:$A$266,$A186,Summary!$L$230:$L$266)+SUMIF(Summary!$A$281:$A$317,$A186,Summary!$L$281:$L$317))-AM186,0)</f>
        <v>0</v>
      </c>
      <c r="AO186" s="688">
        <f>IFERROR($H186/SUMIF($A:$A,$A186,$H:$H)*SUMIF(Summary!$A$230:$A$266,$A186,Summary!$Q$230:$Q$266),0)</f>
        <v>0</v>
      </c>
      <c r="AP186" s="688">
        <f>IFERROR($H186/SUMIF($A:$A,$A186,$H:$H)*(SUMIF(Summary!$A$230:$A$266,$A186,Summary!$L$230:$L$266)+SUMIF(Summary!$A$281:$A$317,$A186,Summary!$L$281:$L$317))-AO186,0)</f>
        <v>0</v>
      </c>
      <c r="AQ186" s="306"/>
      <c r="AR186" s="688">
        <f t="shared" ca="1" si="47"/>
        <v>0</v>
      </c>
      <c r="AS186" s="688">
        <f t="shared" ca="1" si="48"/>
        <v>0</v>
      </c>
    </row>
    <row r="187" spans="1:45" x14ac:dyDescent="0.2">
      <c r="A187" s="423">
        <v>3541</v>
      </c>
      <c r="B187" s="424">
        <v>4</v>
      </c>
      <c r="C187" s="425" t="s">
        <v>314</v>
      </c>
      <c r="D187" s="422">
        <f t="shared" si="34"/>
        <v>0</v>
      </c>
      <c r="E187" s="422">
        <f t="shared" si="35"/>
        <v>0</v>
      </c>
      <c r="F187" s="422">
        <f t="shared" si="36"/>
        <v>0</v>
      </c>
      <c r="G187" s="422">
        <f t="shared" si="37"/>
        <v>0</v>
      </c>
      <c r="H187" s="22">
        <f t="shared" si="38"/>
        <v>0</v>
      </c>
      <c r="I187" s="116">
        <v>0</v>
      </c>
      <c r="J187" s="116">
        <v>0</v>
      </c>
      <c r="K187" s="116">
        <v>0</v>
      </c>
      <c r="L187" s="116">
        <v>0</v>
      </c>
      <c r="M187" s="22">
        <f t="shared" si="39"/>
        <v>0</v>
      </c>
      <c r="N187" s="116">
        <v>0</v>
      </c>
      <c r="O187" s="116">
        <v>0</v>
      </c>
      <c r="P187" s="116">
        <v>0</v>
      </c>
      <c r="Q187" s="116">
        <v>0</v>
      </c>
      <c r="R187" s="22">
        <f t="shared" si="40"/>
        <v>0</v>
      </c>
      <c r="S187" s="116">
        <v>0</v>
      </c>
      <c r="T187" s="116">
        <v>0</v>
      </c>
      <c r="U187" s="116">
        <v>0</v>
      </c>
      <c r="V187" s="116">
        <v>0</v>
      </c>
      <c r="W187" s="22">
        <f t="shared" si="41"/>
        <v>0</v>
      </c>
      <c r="X187" s="22">
        <f t="shared" si="42"/>
        <v>0</v>
      </c>
      <c r="Y187" s="22">
        <f ca="1">OFFSET('Cost Study'!$B$7,'Operations Support'!$C187,'Operations Support'!$B187)*$H187</f>
        <v>0</v>
      </c>
      <c r="Z187" s="23">
        <f ca="1">Y187*'Cost Study'!$B$31</f>
        <v>0</v>
      </c>
      <c r="AA187" s="23">
        <f ca="1">IF(A187=10298,1.51,1)*IF($B187&lt;3,$D187*'Cost Study'!$B$32*OFFSET('Cost Study'!$B$7,'Operations Support'!$C187,'Operations Support'!$B187),0)</f>
        <v>0</v>
      </c>
      <c r="AB187" s="24">
        <f ca="1">AA187*'Cost Study'!$B$31</f>
        <v>0</v>
      </c>
      <c r="AC187" s="23">
        <f ca="1">Y187*'Cost Study'!$B$31</f>
        <v>0</v>
      </c>
      <c r="AD187" s="24">
        <f ca="1">AA187*'Cost Study'!$B$31</f>
        <v>0</v>
      </c>
      <c r="AE187" s="377">
        <f t="shared" ca="1" si="43"/>
        <v>0</v>
      </c>
      <c r="AF187" s="377">
        <f t="shared" ca="1" si="44"/>
        <v>0</v>
      </c>
      <c r="AH187" s="688">
        <f>IFERROR($H187/SUMIF($A:$A,$A187,$H:$H)*SUMIF(Summary!$A$110:$A$186,$A187,Summary!$P$110:$P$186),0)</f>
        <v>0</v>
      </c>
      <c r="AI187" s="689">
        <f t="shared" ca="1" si="45"/>
        <v>0</v>
      </c>
      <c r="AJ187" s="688">
        <f>IFERROR(H187/SUMIF(A:A,A187,H:H)*SUMIF(Summary!$A$110:$A$186,'Operations Support'!A187,Summary!$Q$110:$Q$186),0)</f>
        <v>0</v>
      </c>
      <c r="AK187" s="688">
        <f t="shared" ca="1" si="46"/>
        <v>0</v>
      </c>
      <c r="AM187" s="688">
        <f>IFERROR($H187/SUMIF($A:$A,$A187,$H:$H)*SUMIF(Summary!$A$230:$A$266,$A187,Summary!$P$230:$P$266),0)</f>
        <v>0</v>
      </c>
      <c r="AN187" s="688">
        <f>IFERROR($H187/SUMIF($A:$A,$A187,$H:$H)*(SUMIF(Summary!$A$230:$A$266,$A187,Summary!$L$230:$L$266)+SUMIF(Summary!$A$281:$A$317,$A187,Summary!$L$281:$L$317))-AM187,0)</f>
        <v>0</v>
      </c>
      <c r="AO187" s="688">
        <f>IFERROR($H187/SUMIF($A:$A,$A187,$H:$H)*SUMIF(Summary!$A$230:$A$266,$A187,Summary!$Q$230:$Q$266),0)</f>
        <v>0</v>
      </c>
      <c r="AP187" s="688">
        <f>IFERROR($H187/SUMIF($A:$A,$A187,$H:$H)*(SUMIF(Summary!$A$230:$A$266,$A187,Summary!$L$230:$L$266)+SUMIF(Summary!$A$281:$A$317,$A187,Summary!$L$281:$L$317))-AO187,0)</f>
        <v>0</v>
      </c>
      <c r="AQ187" s="306"/>
      <c r="AR187" s="688">
        <f t="shared" ca="1" si="47"/>
        <v>0</v>
      </c>
      <c r="AS187" s="688">
        <f t="shared" ca="1" si="48"/>
        <v>0</v>
      </c>
    </row>
    <row r="188" spans="1:45" x14ac:dyDescent="0.2">
      <c r="A188" s="423">
        <v>3541</v>
      </c>
      <c r="B188" s="424">
        <v>4</v>
      </c>
      <c r="C188" s="425" t="s">
        <v>315</v>
      </c>
      <c r="D188" s="422">
        <f t="shared" si="34"/>
        <v>0</v>
      </c>
      <c r="E188" s="422">
        <f t="shared" si="35"/>
        <v>0</v>
      </c>
      <c r="F188" s="422">
        <f t="shared" si="36"/>
        <v>0</v>
      </c>
      <c r="G188" s="422">
        <f t="shared" si="37"/>
        <v>0</v>
      </c>
      <c r="H188" s="22">
        <f t="shared" si="38"/>
        <v>0</v>
      </c>
      <c r="I188" s="116">
        <v>0</v>
      </c>
      <c r="J188" s="116">
        <v>0</v>
      </c>
      <c r="K188" s="116">
        <v>0</v>
      </c>
      <c r="L188" s="116">
        <v>0</v>
      </c>
      <c r="M188" s="22">
        <f t="shared" si="39"/>
        <v>0</v>
      </c>
      <c r="N188" s="116">
        <v>0</v>
      </c>
      <c r="O188" s="116">
        <v>0</v>
      </c>
      <c r="P188" s="116">
        <v>0</v>
      </c>
      <c r="Q188" s="116">
        <v>0</v>
      </c>
      <c r="R188" s="22">
        <f t="shared" si="40"/>
        <v>0</v>
      </c>
      <c r="S188" s="116">
        <v>0</v>
      </c>
      <c r="T188" s="116">
        <v>0</v>
      </c>
      <c r="U188" s="116">
        <v>0</v>
      </c>
      <c r="V188" s="116">
        <v>0</v>
      </c>
      <c r="W188" s="22">
        <f t="shared" si="41"/>
        <v>0</v>
      </c>
      <c r="X188" s="22">
        <f t="shared" si="42"/>
        <v>0</v>
      </c>
      <c r="Y188" s="22">
        <f ca="1">OFFSET('Cost Study'!$B$7,'Operations Support'!$C188,'Operations Support'!$B188)*$H188</f>
        <v>0</v>
      </c>
      <c r="Z188" s="23">
        <f ca="1">Y188*'Cost Study'!$B$31</f>
        <v>0</v>
      </c>
      <c r="AA188" s="23">
        <f ca="1">IF(A188=10298,1.51,1)*IF($B188&lt;3,$D188*'Cost Study'!$B$32*OFFSET('Cost Study'!$B$7,'Operations Support'!$C188,'Operations Support'!$B188),0)</f>
        <v>0</v>
      </c>
      <c r="AB188" s="24">
        <f ca="1">AA188*'Cost Study'!$B$31</f>
        <v>0</v>
      </c>
      <c r="AC188" s="23">
        <f ca="1">Y188*'Cost Study'!$B$31</f>
        <v>0</v>
      </c>
      <c r="AD188" s="24">
        <f ca="1">AA188*'Cost Study'!$B$31</f>
        <v>0</v>
      </c>
      <c r="AE188" s="377">
        <f t="shared" ca="1" si="43"/>
        <v>0</v>
      </c>
      <c r="AF188" s="377">
        <f t="shared" ca="1" si="44"/>
        <v>0</v>
      </c>
      <c r="AH188" s="688">
        <f>IFERROR($H188/SUMIF($A:$A,$A188,$H:$H)*SUMIF(Summary!$A$110:$A$186,$A188,Summary!$P$110:$P$186),0)</f>
        <v>0</v>
      </c>
      <c r="AI188" s="689">
        <f t="shared" ca="1" si="45"/>
        <v>0</v>
      </c>
      <c r="AJ188" s="688">
        <f>IFERROR(H188/SUMIF(A:A,A188,H:H)*SUMIF(Summary!$A$110:$A$186,'Operations Support'!A188,Summary!$Q$110:$Q$186),0)</f>
        <v>0</v>
      </c>
      <c r="AK188" s="688">
        <f t="shared" ca="1" si="46"/>
        <v>0</v>
      </c>
      <c r="AM188" s="688">
        <f>IFERROR($H188/SUMIF($A:$A,$A188,$H:$H)*SUMIF(Summary!$A$230:$A$266,$A188,Summary!$P$230:$P$266),0)</f>
        <v>0</v>
      </c>
      <c r="AN188" s="688">
        <f>IFERROR($H188/SUMIF($A:$A,$A188,$H:$H)*(SUMIF(Summary!$A$230:$A$266,$A188,Summary!$L$230:$L$266)+SUMIF(Summary!$A$281:$A$317,$A188,Summary!$L$281:$L$317))-AM188,0)</f>
        <v>0</v>
      </c>
      <c r="AO188" s="688">
        <f>IFERROR($H188/SUMIF($A:$A,$A188,$H:$H)*SUMIF(Summary!$A$230:$A$266,$A188,Summary!$Q$230:$Q$266),0)</f>
        <v>0</v>
      </c>
      <c r="AP188" s="688">
        <f>IFERROR($H188/SUMIF($A:$A,$A188,$H:$H)*(SUMIF(Summary!$A$230:$A$266,$A188,Summary!$L$230:$L$266)+SUMIF(Summary!$A$281:$A$317,$A188,Summary!$L$281:$L$317))-AO188,0)</f>
        <v>0</v>
      </c>
      <c r="AQ188" s="306"/>
      <c r="AR188" s="688">
        <f t="shared" ca="1" si="47"/>
        <v>0</v>
      </c>
      <c r="AS188" s="688">
        <f t="shared" ca="1" si="48"/>
        <v>0</v>
      </c>
    </row>
    <row r="189" spans="1:45" x14ac:dyDescent="0.2">
      <c r="A189" s="423">
        <v>3541</v>
      </c>
      <c r="B189" s="424">
        <v>4</v>
      </c>
      <c r="C189" s="425" t="s">
        <v>316</v>
      </c>
      <c r="D189" s="422">
        <f t="shared" si="34"/>
        <v>0</v>
      </c>
      <c r="E189" s="422">
        <f t="shared" si="35"/>
        <v>0</v>
      </c>
      <c r="F189" s="422">
        <f t="shared" si="36"/>
        <v>0</v>
      </c>
      <c r="G189" s="422">
        <f t="shared" si="37"/>
        <v>0</v>
      </c>
      <c r="H189" s="22">
        <f t="shared" si="38"/>
        <v>0</v>
      </c>
      <c r="I189" s="116">
        <v>0</v>
      </c>
      <c r="J189" s="116">
        <v>0</v>
      </c>
      <c r="K189" s="116">
        <v>0</v>
      </c>
      <c r="L189" s="116">
        <v>0</v>
      </c>
      <c r="M189" s="22">
        <f t="shared" si="39"/>
        <v>0</v>
      </c>
      <c r="N189" s="116">
        <v>0</v>
      </c>
      <c r="O189" s="116">
        <v>0</v>
      </c>
      <c r="P189" s="116">
        <v>0</v>
      </c>
      <c r="Q189" s="116">
        <v>0</v>
      </c>
      <c r="R189" s="22">
        <f t="shared" si="40"/>
        <v>0</v>
      </c>
      <c r="S189" s="116">
        <v>0</v>
      </c>
      <c r="T189" s="116">
        <v>0</v>
      </c>
      <c r="U189" s="116">
        <v>0</v>
      </c>
      <c r="V189" s="116">
        <v>0</v>
      </c>
      <c r="W189" s="22">
        <f t="shared" si="41"/>
        <v>0</v>
      </c>
      <c r="X189" s="22">
        <f t="shared" si="42"/>
        <v>0</v>
      </c>
      <c r="Y189" s="22">
        <f ca="1">OFFSET('Cost Study'!$B$7,'Operations Support'!$C189,'Operations Support'!$B189)*$H189</f>
        <v>0</v>
      </c>
      <c r="Z189" s="23">
        <f ca="1">Y189*'Cost Study'!$B$31</f>
        <v>0</v>
      </c>
      <c r="AA189" s="23">
        <f ca="1">IF(A189=10298,1.51,1)*IF($B189&lt;3,$D189*'Cost Study'!$B$32*OFFSET('Cost Study'!$B$7,'Operations Support'!$C189,'Operations Support'!$B189),0)</f>
        <v>0</v>
      </c>
      <c r="AB189" s="24">
        <f ca="1">AA189*'Cost Study'!$B$31</f>
        <v>0</v>
      </c>
      <c r="AC189" s="23">
        <f ca="1">Y189*'Cost Study'!$B$31</f>
        <v>0</v>
      </c>
      <c r="AD189" s="24">
        <f ca="1">AA189*'Cost Study'!$B$31</f>
        <v>0</v>
      </c>
      <c r="AE189" s="377">
        <f t="shared" ca="1" si="43"/>
        <v>0</v>
      </c>
      <c r="AF189" s="377">
        <f t="shared" ca="1" si="44"/>
        <v>0</v>
      </c>
      <c r="AH189" s="688">
        <f>IFERROR($H189/SUMIF($A:$A,$A189,$H:$H)*SUMIF(Summary!$A$110:$A$186,$A189,Summary!$P$110:$P$186),0)</f>
        <v>0</v>
      </c>
      <c r="AI189" s="689">
        <f t="shared" ca="1" si="45"/>
        <v>0</v>
      </c>
      <c r="AJ189" s="688">
        <f>IFERROR(H189/SUMIF(A:A,A189,H:H)*SUMIF(Summary!$A$110:$A$186,'Operations Support'!A189,Summary!$Q$110:$Q$186),0)</f>
        <v>0</v>
      </c>
      <c r="AK189" s="688">
        <f t="shared" ca="1" si="46"/>
        <v>0</v>
      </c>
      <c r="AM189" s="688">
        <f>IFERROR($H189/SUMIF($A:$A,$A189,$H:$H)*SUMIF(Summary!$A$230:$A$266,$A189,Summary!$P$230:$P$266),0)</f>
        <v>0</v>
      </c>
      <c r="AN189" s="688">
        <f>IFERROR($H189/SUMIF($A:$A,$A189,$H:$H)*(SUMIF(Summary!$A$230:$A$266,$A189,Summary!$L$230:$L$266)+SUMIF(Summary!$A$281:$A$317,$A189,Summary!$L$281:$L$317))-AM189,0)</f>
        <v>0</v>
      </c>
      <c r="AO189" s="688">
        <f>IFERROR($H189/SUMIF($A:$A,$A189,$H:$H)*SUMIF(Summary!$A$230:$A$266,$A189,Summary!$Q$230:$Q$266),0)</f>
        <v>0</v>
      </c>
      <c r="AP189" s="688">
        <f>IFERROR($H189/SUMIF($A:$A,$A189,$H:$H)*(SUMIF(Summary!$A$230:$A$266,$A189,Summary!$L$230:$L$266)+SUMIF(Summary!$A$281:$A$317,$A189,Summary!$L$281:$L$317))-AO189,0)</f>
        <v>0</v>
      </c>
      <c r="AQ189" s="306"/>
      <c r="AR189" s="688">
        <f t="shared" ca="1" si="47"/>
        <v>0</v>
      </c>
      <c r="AS189" s="688">
        <f t="shared" ca="1" si="48"/>
        <v>0</v>
      </c>
    </row>
    <row r="190" spans="1:45" x14ac:dyDescent="0.2">
      <c r="A190" s="423">
        <v>3541</v>
      </c>
      <c r="B190" s="424">
        <v>4</v>
      </c>
      <c r="C190" s="425" t="s">
        <v>317</v>
      </c>
      <c r="D190" s="422">
        <f t="shared" si="34"/>
        <v>0</v>
      </c>
      <c r="E190" s="422">
        <f t="shared" si="35"/>
        <v>0</v>
      </c>
      <c r="F190" s="422">
        <f t="shared" si="36"/>
        <v>0</v>
      </c>
      <c r="G190" s="422">
        <f t="shared" si="37"/>
        <v>0</v>
      </c>
      <c r="H190" s="22">
        <f t="shared" si="38"/>
        <v>0</v>
      </c>
      <c r="I190" s="116">
        <v>0</v>
      </c>
      <c r="J190" s="116">
        <v>0</v>
      </c>
      <c r="K190" s="116">
        <v>0</v>
      </c>
      <c r="L190" s="116">
        <v>0</v>
      </c>
      <c r="M190" s="22">
        <f t="shared" si="39"/>
        <v>0</v>
      </c>
      <c r="N190" s="116">
        <v>0</v>
      </c>
      <c r="O190" s="116">
        <v>0</v>
      </c>
      <c r="P190" s="116">
        <v>0</v>
      </c>
      <c r="Q190" s="116">
        <v>0</v>
      </c>
      <c r="R190" s="22">
        <f t="shared" si="40"/>
        <v>0</v>
      </c>
      <c r="S190" s="116">
        <v>0</v>
      </c>
      <c r="T190" s="116">
        <v>0</v>
      </c>
      <c r="U190" s="116">
        <v>0</v>
      </c>
      <c r="V190" s="116">
        <v>0</v>
      </c>
      <c r="W190" s="22">
        <f t="shared" si="41"/>
        <v>0</v>
      </c>
      <c r="X190" s="22">
        <f t="shared" si="42"/>
        <v>0</v>
      </c>
      <c r="Y190" s="22">
        <f ca="1">OFFSET('Cost Study'!$B$7,'Operations Support'!$C190,'Operations Support'!$B190)*$H190</f>
        <v>0</v>
      </c>
      <c r="Z190" s="23">
        <f ca="1">Y190*'Cost Study'!$B$31</f>
        <v>0</v>
      </c>
      <c r="AA190" s="23">
        <f ca="1">IF(A190=10298,1.51,1)*IF($B190&lt;3,$D190*'Cost Study'!$B$32*OFFSET('Cost Study'!$B$7,'Operations Support'!$C190,'Operations Support'!$B190),0)</f>
        <v>0</v>
      </c>
      <c r="AB190" s="24">
        <f ca="1">AA190*'Cost Study'!$B$31</f>
        <v>0</v>
      </c>
      <c r="AC190" s="23">
        <f ca="1">Y190*'Cost Study'!$B$31</f>
        <v>0</v>
      </c>
      <c r="AD190" s="24">
        <f ca="1">AA190*'Cost Study'!$B$31</f>
        <v>0</v>
      </c>
      <c r="AE190" s="377">
        <f t="shared" ca="1" si="43"/>
        <v>0</v>
      </c>
      <c r="AF190" s="377">
        <f t="shared" ca="1" si="44"/>
        <v>0</v>
      </c>
      <c r="AH190" s="688">
        <f>IFERROR($H190/SUMIF($A:$A,$A190,$H:$H)*SUMIF(Summary!$A$110:$A$186,$A190,Summary!$P$110:$P$186),0)</f>
        <v>0</v>
      </c>
      <c r="AI190" s="689">
        <f t="shared" ca="1" si="45"/>
        <v>0</v>
      </c>
      <c r="AJ190" s="688">
        <f>IFERROR(H190/SUMIF(A:A,A190,H:H)*SUMIF(Summary!$A$110:$A$186,'Operations Support'!A190,Summary!$Q$110:$Q$186),0)</f>
        <v>0</v>
      </c>
      <c r="AK190" s="688">
        <f t="shared" ca="1" si="46"/>
        <v>0</v>
      </c>
      <c r="AM190" s="688">
        <f>IFERROR($H190/SUMIF($A:$A,$A190,$H:$H)*SUMIF(Summary!$A$230:$A$266,$A190,Summary!$P$230:$P$266),0)</f>
        <v>0</v>
      </c>
      <c r="AN190" s="688">
        <f>IFERROR($H190/SUMIF($A:$A,$A190,$H:$H)*(SUMIF(Summary!$A$230:$A$266,$A190,Summary!$L$230:$L$266)+SUMIF(Summary!$A$281:$A$317,$A190,Summary!$L$281:$L$317))-AM190,0)</f>
        <v>0</v>
      </c>
      <c r="AO190" s="688">
        <f>IFERROR($H190/SUMIF($A:$A,$A190,$H:$H)*SUMIF(Summary!$A$230:$A$266,$A190,Summary!$Q$230:$Q$266),0)</f>
        <v>0</v>
      </c>
      <c r="AP190" s="688">
        <f>IFERROR($H190/SUMIF($A:$A,$A190,$H:$H)*(SUMIF(Summary!$A$230:$A$266,$A190,Summary!$L$230:$L$266)+SUMIF(Summary!$A$281:$A$317,$A190,Summary!$L$281:$L$317))-AO190,0)</f>
        <v>0</v>
      </c>
      <c r="AQ190" s="306"/>
      <c r="AR190" s="688">
        <f t="shared" ca="1" si="47"/>
        <v>0</v>
      </c>
      <c r="AS190" s="688">
        <f t="shared" ca="1" si="48"/>
        <v>0</v>
      </c>
    </row>
    <row r="191" spans="1:45" x14ac:dyDescent="0.2">
      <c r="A191" s="423">
        <v>3541</v>
      </c>
      <c r="B191" s="424">
        <v>4</v>
      </c>
      <c r="C191" s="425" t="s">
        <v>318</v>
      </c>
      <c r="D191" s="422">
        <f t="shared" si="34"/>
        <v>0</v>
      </c>
      <c r="E191" s="422">
        <f t="shared" si="35"/>
        <v>0</v>
      </c>
      <c r="F191" s="422">
        <f t="shared" si="36"/>
        <v>0</v>
      </c>
      <c r="G191" s="422">
        <f t="shared" si="37"/>
        <v>0</v>
      </c>
      <c r="H191" s="22">
        <f t="shared" si="38"/>
        <v>0</v>
      </c>
      <c r="I191" s="116">
        <v>0</v>
      </c>
      <c r="J191" s="116">
        <v>0</v>
      </c>
      <c r="K191" s="116">
        <v>0</v>
      </c>
      <c r="L191" s="116">
        <v>0</v>
      </c>
      <c r="M191" s="22">
        <f t="shared" si="39"/>
        <v>0</v>
      </c>
      <c r="N191" s="116">
        <v>0</v>
      </c>
      <c r="O191" s="116">
        <v>0</v>
      </c>
      <c r="P191" s="116">
        <v>0</v>
      </c>
      <c r="Q191" s="116">
        <v>0</v>
      </c>
      <c r="R191" s="22">
        <f t="shared" si="40"/>
        <v>0</v>
      </c>
      <c r="S191" s="116">
        <v>0</v>
      </c>
      <c r="T191" s="116">
        <v>0</v>
      </c>
      <c r="U191" s="116">
        <v>0</v>
      </c>
      <c r="V191" s="116">
        <v>0</v>
      </c>
      <c r="W191" s="22">
        <f t="shared" si="41"/>
        <v>0</v>
      </c>
      <c r="X191" s="22">
        <f t="shared" si="42"/>
        <v>0</v>
      </c>
      <c r="Y191" s="22">
        <f ca="1">OFFSET('Cost Study'!$B$7,'Operations Support'!$C191,'Operations Support'!$B191)*$H191</f>
        <v>0</v>
      </c>
      <c r="Z191" s="23">
        <f ca="1">Y191*'Cost Study'!$B$31</f>
        <v>0</v>
      </c>
      <c r="AA191" s="23">
        <f ca="1">IF(A191=10298,1.51,1)*IF($B191&lt;3,$D191*'Cost Study'!$B$32*OFFSET('Cost Study'!$B$7,'Operations Support'!$C191,'Operations Support'!$B191),0)</f>
        <v>0</v>
      </c>
      <c r="AB191" s="24">
        <f ca="1">AA191*'Cost Study'!$B$31</f>
        <v>0</v>
      </c>
      <c r="AC191" s="23">
        <f ca="1">Y191*'Cost Study'!$B$31</f>
        <v>0</v>
      </c>
      <c r="AD191" s="24">
        <f ca="1">AA191*'Cost Study'!$B$31</f>
        <v>0</v>
      </c>
      <c r="AE191" s="377">
        <f t="shared" ca="1" si="43"/>
        <v>0</v>
      </c>
      <c r="AF191" s="377">
        <f t="shared" ca="1" si="44"/>
        <v>0</v>
      </c>
      <c r="AH191" s="688">
        <f>IFERROR($H191/SUMIF($A:$A,$A191,$H:$H)*SUMIF(Summary!$A$110:$A$186,$A191,Summary!$P$110:$P$186),0)</f>
        <v>0</v>
      </c>
      <c r="AI191" s="689">
        <f t="shared" ca="1" si="45"/>
        <v>0</v>
      </c>
      <c r="AJ191" s="688">
        <f>IFERROR(H191/SUMIF(A:A,A191,H:H)*SUMIF(Summary!$A$110:$A$186,'Operations Support'!A191,Summary!$Q$110:$Q$186),0)</f>
        <v>0</v>
      </c>
      <c r="AK191" s="688">
        <f t="shared" ca="1" si="46"/>
        <v>0</v>
      </c>
      <c r="AM191" s="688">
        <f>IFERROR($H191/SUMIF($A:$A,$A191,$H:$H)*SUMIF(Summary!$A$230:$A$266,$A191,Summary!$P$230:$P$266),0)</f>
        <v>0</v>
      </c>
      <c r="AN191" s="688">
        <f>IFERROR($H191/SUMIF($A:$A,$A191,$H:$H)*(SUMIF(Summary!$A$230:$A$266,$A191,Summary!$L$230:$L$266)+SUMIF(Summary!$A$281:$A$317,$A191,Summary!$L$281:$L$317))-AM191,0)</f>
        <v>0</v>
      </c>
      <c r="AO191" s="688">
        <f>IFERROR($H191/SUMIF($A:$A,$A191,$H:$H)*SUMIF(Summary!$A$230:$A$266,$A191,Summary!$Q$230:$Q$266),0)</f>
        <v>0</v>
      </c>
      <c r="AP191" s="688">
        <f>IFERROR($H191/SUMIF($A:$A,$A191,$H:$H)*(SUMIF(Summary!$A$230:$A$266,$A191,Summary!$L$230:$L$266)+SUMIF(Summary!$A$281:$A$317,$A191,Summary!$L$281:$L$317))-AO191,0)</f>
        <v>0</v>
      </c>
      <c r="AQ191" s="306"/>
      <c r="AR191" s="688">
        <f t="shared" ca="1" si="47"/>
        <v>0</v>
      </c>
      <c r="AS191" s="688">
        <f t="shared" ca="1" si="48"/>
        <v>0</v>
      </c>
    </row>
    <row r="192" spans="1:45" x14ac:dyDescent="0.2">
      <c r="A192" s="423">
        <v>3541</v>
      </c>
      <c r="B192" s="424">
        <v>4</v>
      </c>
      <c r="C192" s="425" t="s">
        <v>319</v>
      </c>
      <c r="D192" s="422">
        <f t="shared" si="34"/>
        <v>0</v>
      </c>
      <c r="E192" s="422">
        <f t="shared" si="35"/>
        <v>0</v>
      </c>
      <c r="F192" s="422">
        <f t="shared" si="36"/>
        <v>0</v>
      </c>
      <c r="G192" s="422">
        <f t="shared" si="37"/>
        <v>0</v>
      </c>
      <c r="H192" s="22">
        <f t="shared" si="38"/>
        <v>0</v>
      </c>
      <c r="I192" s="116">
        <v>0</v>
      </c>
      <c r="J192" s="116">
        <v>0</v>
      </c>
      <c r="K192" s="116">
        <v>0</v>
      </c>
      <c r="L192" s="116">
        <v>0</v>
      </c>
      <c r="M192" s="22">
        <f t="shared" si="39"/>
        <v>0</v>
      </c>
      <c r="N192" s="116">
        <v>0</v>
      </c>
      <c r="O192" s="116">
        <v>0</v>
      </c>
      <c r="P192" s="116">
        <v>0</v>
      </c>
      <c r="Q192" s="116">
        <v>0</v>
      </c>
      <c r="R192" s="22">
        <f t="shared" si="40"/>
        <v>0</v>
      </c>
      <c r="S192" s="116">
        <v>0</v>
      </c>
      <c r="T192" s="116">
        <v>0</v>
      </c>
      <c r="U192" s="116">
        <v>0</v>
      </c>
      <c r="V192" s="116">
        <v>0</v>
      </c>
      <c r="W192" s="22">
        <f t="shared" si="41"/>
        <v>0</v>
      </c>
      <c r="X192" s="22">
        <f t="shared" si="42"/>
        <v>0</v>
      </c>
      <c r="Y192" s="22">
        <f ca="1">OFFSET('Cost Study'!$B$7,'Operations Support'!$C192,'Operations Support'!$B192)*$H192</f>
        <v>0</v>
      </c>
      <c r="Z192" s="23">
        <f ca="1">Y192*'Cost Study'!$B$31</f>
        <v>0</v>
      </c>
      <c r="AA192" s="23">
        <f ca="1">IF(A192=10298,1.51,1)*IF($B192&lt;3,$D192*'Cost Study'!$B$32*OFFSET('Cost Study'!$B$7,'Operations Support'!$C192,'Operations Support'!$B192),0)</f>
        <v>0</v>
      </c>
      <c r="AB192" s="24">
        <f ca="1">AA192*'Cost Study'!$B$31</f>
        <v>0</v>
      </c>
      <c r="AC192" s="23">
        <f ca="1">Y192*'Cost Study'!$B$31</f>
        <v>0</v>
      </c>
      <c r="AD192" s="24">
        <f ca="1">AA192*'Cost Study'!$B$31</f>
        <v>0</v>
      </c>
      <c r="AE192" s="377">
        <f t="shared" ca="1" si="43"/>
        <v>0</v>
      </c>
      <c r="AF192" s="377">
        <f t="shared" ca="1" si="44"/>
        <v>0</v>
      </c>
      <c r="AH192" s="688">
        <f>IFERROR($H192/SUMIF($A:$A,$A192,$H:$H)*SUMIF(Summary!$A$110:$A$186,$A192,Summary!$P$110:$P$186),0)</f>
        <v>0</v>
      </c>
      <c r="AI192" s="689">
        <f t="shared" ca="1" si="45"/>
        <v>0</v>
      </c>
      <c r="AJ192" s="688">
        <f>IFERROR(H192/SUMIF(A:A,A192,H:H)*SUMIF(Summary!$A$110:$A$186,'Operations Support'!A192,Summary!$Q$110:$Q$186),0)</f>
        <v>0</v>
      </c>
      <c r="AK192" s="688">
        <f t="shared" ca="1" si="46"/>
        <v>0</v>
      </c>
      <c r="AM192" s="688">
        <f>IFERROR($H192/SUMIF($A:$A,$A192,$H:$H)*SUMIF(Summary!$A$230:$A$266,$A192,Summary!$P$230:$P$266),0)</f>
        <v>0</v>
      </c>
      <c r="AN192" s="688">
        <f>IFERROR($H192/SUMIF($A:$A,$A192,$H:$H)*(SUMIF(Summary!$A$230:$A$266,$A192,Summary!$L$230:$L$266)+SUMIF(Summary!$A$281:$A$317,$A192,Summary!$L$281:$L$317))-AM192,0)</f>
        <v>0</v>
      </c>
      <c r="AO192" s="688">
        <f>IFERROR($H192/SUMIF($A:$A,$A192,$H:$H)*SUMIF(Summary!$A$230:$A$266,$A192,Summary!$Q$230:$Q$266),0)</f>
        <v>0</v>
      </c>
      <c r="AP192" s="688">
        <f>IFERROR($H192/SUMIF($A:$A,$A192,$H:$H)*(SUMIF(Summary!$A$230:$A$266,$A192,Summary!$L$230:$L$266)+SUMIF(Summary!$A$281:$A$317,$A192,Summary!$L$281:$L$317))-AO192,0)</f>
        <v>0</v>
      </c>
      <c r="AQ192" s="306"/>
      <c r="AR192" s="688">
        <f t="shared" ca="1" si="47"/>
        <v>0</v>
      </c>
      <c r="AS192" s="688">
        <f t="shared" ca="1" si="48"/>
        <v>0</v>
      </c>
    </row>
    <row r="193" spans="1:45" x14ac:dyDescent="0.2">
      <c r="A193" s="423">
        <v>3541</v>
      </c>
      <c r="B193" s="424">
        <v>4</v>
      </c>
      <c r="C193" s="425" t="s">
        <v>320</v>
      </c>
      <c r="D193" s="422">
        <f t="shared" si="34"/>
        <v>0</v>
      </c>
      <c r="E193" s="422">
        <f t="shared" si="35"/>
        <v>0</v>
      </c>
      <c r="F193" s="422">
        <f t="shared" si="36"/>
        <v>0</v>
      </c>
      <c r="G193" s="422">
        <f t="shared" si="37"/>
        <v>0</v>
      </c>
      <c r="H193" s="22">
        <f t="shared" si="38"/>
        <v>0</v>
      </c>
      <c r="I193" s="116">
        <v>0</v>
      </c>
      <c r="J193" s="116">
        <v>0</v>
      </c>
      <c r="K193" s="116">
        <v>0</v>
      </c>
      <c r="L193" s="116">
        <v>0</v>
      </c>
      <c r="M193" s="22">
        <f t="shared" si="39"/>
        <v>0</v>
      </c>
      <c r="N193" s="116">
        <v>0</v>
      </c>
      <c r="O193" s="116">
        <v>0</v>
      </c>
      <c r="P193" s="116">
        <v>0</v>
      </c>
      <c r="Q193" s="116">
        <v>0</v>
      </c>
      <c r="R193" s="22">
        <f t="shared" si="40"/>
        <v>0</v>
      </c>
      <c r="S193" s="116">
        <v>0</v>
      </c>
      <c r="T193" s="116">
        <v>0</v>
      </c>
      <c r="U193" s="116">
        <v>0</v>
      </c>
      <c r="V193" s="116">
        <v>0</v>
      </c>
      <c r="W193" s="22">
        <f t="shared" si="41"/>
        <v>0</v>
      </c>
      <c r="X193" s="22">
        <f t="shared" si="42"/>
        <v>0</v>
      </c>
      <c r="Y193" s="22">
        <f ca="1">OFFSET('Cost Study'!$B$7,'Operations Support'!$C193,'Operations Support'!$B193)*$H193</f>
        <v>0</v>
      </c>
      <c r="Z193" s="23">
        <f ca="1">Y193*'Cost Study'!$B$31</f>
        <v>0</v>
      </c>
      <c r="AA193" s="23">
        <f ca="1">IF(A193=10298,1.51,1)*IF($B193&lt;3,$D193*'Cost Study'!$B$32*OFFSET('Cost Study'!$B$7,'Operations Support'!$C193,'Operations Support'!$B193),0)</f>
        <v>0</v>
      </c>
      <c r="AB193" s="24">
        <f ca="1">AA193*'Cost Study'!$B$31</f>
        <v>0</v>
      </c>
      <c r="AC193" s="23">
        <f ca="1">Y193*'Cost Study'!$B$31</f>
        <v>0</v>
      </c>
      <c r="AD193" s="24">
        <f ca="1">AA193*'Cost Study'!$B$31</f>
        <v>0</v>
      </c>
      <c r="AE193" s="377">
        <f t="shared" ca="1" si="43"/>
        <v>0</v>
      </c>
      <c r="AF193" s="377">
        <f t="shared" ca="1" si="44"/>
        <v>0</v>
      </c>
      <c r="AH193" s="688">
        <f>IFERROR($H193/SUMIF($A:$A,$A193,$H:$H)*SUMIF(Summary!$A$110:$A$186,$A193,Summary!$P$110:$P$186),0)</f>
        <v>0</v>
      </c>
      <c r="AI193" s="689">
        <f t="shared" ca="1" si="45"/>
        <v>0</v>
      </c>
      <c r="AJ193" s="688">
        <f>IFERROR(H193/SUMIF(A:A,A193,H:H)*SUMIF(Summary!$A$110:$A$186,'Operations Support'!A193,Summary!$Q$110:$Q$186),0)</f>
        <v>0</v>
      </c>
      <c r="AK193" s="688">
        <f t="shared" ca="1" si="46"/>
        <v>0</v>
      </c>
      <c r="AM193" s="688">
        <f>IFERROR($H193/SUMIF($A:$A,$A193,$H:$H)*SUMIF(Summary!$A$230:$A$266,$A193,Summary!$P$230:$P$266),0)</f>
        <v>0</v>
      </c>
      <c r="AN193" s="688">
        <f>IFERROR($H193/SUMIF($A:$A,$A193,$H:$H)*(SUMIF(Summary!$A$230:$A$266,$A193,Summary!$L$230:$L$266)+SUMIF(Summary!$A$281:$A$317,$A193,Summary!$L$281:$L$317))-AM193,0)</f>
        <v>0</v>
      </c>
      <c r="AO193" s="688">
        <f>IFERROR($H193/SUMIF($A:$A,$A193,$H:$H)*SUMIF(Summary!$A$230:$A$266,$A193,Summary!$Q$230:$Q$266),0)</f>
        <v>0</v>
      </c>
      <c r="AP193" s="688">
        <f>IFERROR($H193/SUMIF($A:$A,$A193,$H:$H)*(SUMIF(Summary!$A$230:$A$266,$A193,Summary!$L$230:$L$266)+SUMIF(Summary!$A$281:$A$317,$A193,Summary!$L$281:$L$317))-AO193,0)</f>
        <v>0</v>
      </c>
      <c r="AQ193" s="306"/>
      <c r="AR193" s="688">
        <f t="shared" ca="1" si="47"/>
        <v>0</v>
      </c>
      <c r="AS193" s="688">
        <f t="shared" ca="1" si="48"/>
        <v>0</v>
      </c>
    </row>
    <row r="194" spans="1:45" x14ac:dyDescent="0.2">
      <c r="A194" s="423">
        <v>3541</v>
      </c>
      <c r="B194" s="424">
        <v>5</v>
      </c>
      <c r="C194" s="425" t="s">
        <v>300</v>
      </c>
      <c r="D194" s="422">
        <f t="shared" si="34"/>
        <v>0</v>
      </c>
      <c r="E194" s="422">
        <f t="shared" si="35"/>
        <v>0</v>
      </c>
      <c r="F194" s="422">
        <f t="shared" si="36"/>
        <v>0</v>
      </c>
      <c r="G194" s="422">
        <f t="shared" si="37"/>
        <v>0</v>
      </c>
      <c r="H194" s="22">
        <f t="shared" si="38"/>
        <v>0</v>
      </c>
      <c r="I194" s="116">
        <v>0</v>
      </c>
      <c r="J194" s="116">
        <v>0</v>
      </c>
      <c r="K194" s="116">
        <v>0</v>
      </c>
      <c r="L194" s="116">
        <v>0</v>
      </c>
      <c r="M194" s="22">
        <f t="shared" si="39"/>
        <v>0</v>
      </c>
      <c r="N194" s="116">
        <v>0</v>
      </c>
      <c r="O194" s="116">
        <v>0</v>
      </c>
      <c r="P194" s="116">
        <v>0</v>
      </c>
      <c r="Q194" s="116">
        <v>0</v>
      </c>
      <c r="R194" s="22">
        <f t="shared" si="40"/>
        <v>0</v>
      </c>
      <c r="S194" s="116">
        <v>0</v>
      </c>
      <c r="T194" s="116">
        <v>0</v>
      </c>
      <c r="U194" s="116">
        <v>0</v>
      </c>
      <c r="V194" s="116">
        <v>0</v>
      </c>
      <c r="W194" s="22">
        <f t="shared" si="41"/>
        <v>0</v>
      </c>
      <c r="X194" s="22">
        <f t="shared" si="42"/>
        <v>0</v>
      </c>
      <c r="Y194" s="22">
        <f ca="1">OFFSET('Cost Study'!$B$7,'Operations Support'!$C194,'Operations Support'!$B194)*$H194</f>
        <v>0</v>
      </c>
      <c r="Z194" s="23">
        <f ca="1">Y194*'Cost Study'!$B$31</f>
        <v>0</v>
      </c>
      <c r="AA194" s="23">
        <f ca="1">IF(A194=10298,1.51,1)*IF($B194&lt;3,$D194*'Cost Study'!$B$32*OFFSET('Cost Study'!$B$7,'Operations Support'!$C194,'Operations Support'!$B194),0)</f>
        <v>0</v>
      </c>
      <c r="AB194" s="24">
        <f ca="1">AA194*'Cost Study'!$B$31</f>
        <v>0</v>
      </c>
      <c r="AC194" s="23">
        <f ca="1">Y194*'Cost Study'!$B$31</f>
        <v>0</v>
      </c>
      <c r="AD194" s="24">
        <f ca="1">AA194*'Cost Study'!$B$31</f>
        <v>0</v>
      </c>
      <c r="AE194" s="377">
        <f t="shared" ca="1" si="43"/>
        <v>0</v>
      </c>
      <c r="AF194" s="377">
        <f t="shared" ca="1" si="44"/>
        <v>0</v>
      </c>
      <c r="AH194" s="688">
        <f>IFERROR($H194/SUMIF($A:$A,$A194,$H:$H)*SUMIF(Summary!$A$110:$A$186,$A194,Summary!$P$110:$P$186),0)</f>
        <v>0</v>
      </c>
      <c r="AI194" s="689">
        <f t="shared" ca="1" si="45"/>
        <v>0</v>
      </c>
      <c r="AJ194" s="688">
        <f>IFERROR(H194/SUMIF(A:A,A194,H:H)*SUMIF(Summary!$A$110:$A$186,'Operations Support'!A194,Summary!$Q$110:$Q$186),0)</f>
        <v>0</v>
      </c>
      <c r="AK194" s="688">
        <f t="shared" ca="1" si="46"/>
        <v>0</v>
      </c>
      <c r="AM194" s="688">
        <f>IFERROR($H194/SUMIF($A:$A,$A194,$H:$H)*SUMIF(Summary!$A$230:$A$266,$A194,Summary!$P$230:$P$266),0)</f>
        <v>0</v>
      </c>
      <c r="AN194" s="688">
        <f>IFERROR($H194/SUMIF($A:$A,$A194,$H:$H)*(SUMIF(Summary!$A$230:$A$266,$A194,Summary!$L$230:$L$266)+SUMIF(Summary!$A$281:$A$317,$A194,Summary!$L$281:$L$317))-AM194,0)</f>
        <v>0</v>
      </c>
      <c r="AO194" s="688">
        <f>IFERROR($H194/SUMIF($A:$A,$A194,$H:$H)*SUMIF(Summary!$A$230:$A$266,$A194,Summary!$Q$230:$Q$266),0)</f>
        <v>0</v>
      </c>
      <c r="AP194" s="688">
        <f>IFERROR($H194/SUMIF($A:$A,$A194,$H:$H)*(SUMIF(Summary!$A$230:$A$266,$A194,Summary!$L$230:$L$266)+SUMIF(Summary!$A$281:$A$317,$A194,Summary!$L$281:$L$317))-AO194,0)</f>
        <v>0</v>
      </c>
      <c r="AQ194" s="306"/>
      <c r="AR194" s="688">
        <f t="shared" ca="1" si="47"/>
        <v>0</v>
      </c>
      <c r="AS194" s="688">
        <f t="shared" ca="1" si="48"/>
        <v>0</v>
      </c>
    </row>
    <row r="195" spans="1:45" x14ac:dyDescent="0.2">
      <c r="A195" s="423">
        <v>3541</v>
      </c>
      <c r="B195" s="424">
        <v>5</v>
      </c>
      <c r="C195" s="425" t="s">
        <v>301</v>
      </c>
      <c r="D195" s="422">
        <f t="shared" si="34"/>
        <v>0</v>
      </c>
      <c r="E195" s="422">
        <f t="shared" si="35"/>
        <v>0</v>
      </c>
      <c r="F195" s="422">
        <f t="shared" si="36"/>
        <v>0</v>
      </c>
      <c r="G195" s="422">
        <f t="shared" si="37"/>
        <v>0</v>
      </c>
      <c r="H195" s="22">
        <f t="shared" si="38"/>
        <v>0</v>
      </c>
      <c r="I195" s="116">
        <v>0</v>
      </c>
      <c r="J195" s="116">
        <v>0</v>
      </c>
      <c r="K195" s="116">
        <v>0</v>
      </c>
      <c r="L195" s="116">
        <v>0</v>
      </c>
      <c r="M195" s="22">
        <f t="shared" si="39"/>
        <v>0</v>
      </c>
      <c r="N195" s="116">
        <v>0</v>
      </c>
      <c r="O195" s="116">
        <v>0</v>
      </c>
      <c r="P195" s="116">
        <v>0</v>
      </c>
      <c r="Q195" s="116">
        <v>0</v>
      </c>
      <c r="R195" s="22">
        <f t="shared" si="40"/>
        <v>0</v>
      </c>
      <c r="S195" s="116">
        <v>0</v>
      </c>
      <c r="T195" s="116">
        <v>0</v>
      </c>
      <c r="U195" s="116">
        <v>0</v>
      </c>
      <c r="V195" s="116">
        <v>0</v>
      </c>
      <c r="W195" s="22">
        <f t="shared" si="41"/>
        <v>0</v>
      </c>
      <c r="X195" s="22">
        <f t="shared" si="42"/>
        <v>0</v>
      </c>
      <c r="Y195" s="22">
        <f ca="1">OFFSET('Cost Study'!$B$7,'Operations Support'!$C195,'Operations Support'!$B195)*$H195</f>
        <v>0</v>
      </c>
      <c r="Z195" s="23">
        <f ca="1">Y195*'Cost Study'!$B$31</f>
        <v>0</v>
      </c>
      <c r="AA195" s="23">
        <f ca="1">IF(A195=10298,1.51,1)*IF($B195&lt;3,$D195*'Cost Study'!$B$32*OFFSET('Cost Study'!$B$7,'Operations Support'!$C195,'Operations Support'!$B195),0)</f>
        <v>0</v>
      </c>
      <c r="AB195" s="24">
        <f ca="1">AA195*'Cost Study'!$B$31</f>
        <v>0</v>
      </c>
      <c r="AC195" s="23">
        <f ca="1">Y195*'Cost Study'!$B$31</f>
        <v>0</v>
      </c>
      <c r="AD195" s="24">
        <f ca="1">AA195*'Cost Study'!$B$31</f>
        <v>0</v>
      </c>
      <c r="AE195" s="377">
        <f t="shared" ca="1" si="43"/>
        <v>0</v>
      </c>
      <c r="AF195" s="377">
        <f t="shared" ca="1" si="44"/>
        <v>0</v>
      </c>
      <c r="AH195" s="688">
        <f>IFERROR($H195/SUMIF($A:$A,$A195,$H:$H)*SUMIF(Summary!$A$110:$A$186,$A195,Summary!$P$110:$P$186),0)</f>
        <v>0</v>
      </c>
      <c r="AI195" s="689">
        <f t="shared" ca="1" si="45"/>
        <v>0</v>
      </c>
      <c r="AJ195" s="688">
        <f>IFERROR(H195/SUMIF(A:A,A195,H:H)*SUMIF(Summary!$A$110:$A$186,'Operations Support'!A195,Summary!$Q$110:$Q$186),0)</f>
        <v>0</v>
      </c>
      <c r="AK195" s="688">
        <f t="shared" ca="1" si="46"/>
        <v>0</v>
      </c>
      <c r="AM195" s="688">
        <f>IFERROR($H195/SUMIF($A:$A,$A195,$H:$H)*SUMIF(Summary!$A$230:$A$266,$A195,Summary!$P$230:$P$266),0)</f>
        <v>0</v>
      </c>
      <c r="AN195" s="688">
        <f>IFERROR($H195/SUMIF($A:$A,$A195,$H:$H)*(SUMIF(Summary!$A$230:$A$266,$A195,Summary!$L$230:$L$266)+SUMIF(Summary!$A$281:$A$317,$A195,Summary!$L$281:$L$317))-AM195,0)</f>
        <v>0</v>
      </c>
      <c r="AO195" s="688">
        <f>IFERROR($H195/SUMIF($A:$A,$A195,$H:$H)*SUMIF(Summary!$A$230:$A$266,$A195,Summary!$Q$230:$Q$266),0)</f>
        <v>0</v>
      </c>
      <c r="AP195" s="688">
        <f>IFERROR($H195/SUMIF($A:$A,$A195,$H:$H)*(SUMIF(Summary!$A$230:$A$266,$A195,Summary!$L$230:$L$266)+SUMIF(Summary!$A$281:$A$317,$A195,Summary!$L$281:$L$317))-AO195,0)</f>
        <v>0</v>
      </c>
      <c r="AQ195" s="306"/>
      <c r="AR195" s="688">
        <f t="shared" ca="1" si="47"/>
        <v>0</v>
      </c>
      <c r="AS195" s="688">
        <f t="shared" ca="1" si="48"/>
        <v>0</v>
      </c>
    </row>
    <row r="196" spans="1:45" x14ac:dyDescent="0.2">
      <c r="A196" s="423">
        <v>3541</v>
      </c>
      <c r="B196" s="424">
        <v>5</v>
      </c>
      <c r="C196" s="425" t="s">
        <v>302</v>
      </c>
      <c r="D196" s="422">
        <f t="shared" si="34"/>
        <v>0</v>
      </c>
      <c r="E196" s="422">
        <f t="shared" si="35"/>
        <v>0</v>
      </c>
      <c r="F196" s="422">
        <f t="shared" si="36"/>
        <v>0</v>
      </c>
      <c r="G196" s="422">
        <f t="shared" si="37"/>
        <v>0</v>
      </c>
      <c r="H196" s="22">
        <f t="shared" si="38"/>
        <v>0</v>
      </c>
      <c r="I196" s="116">
        <v>0</v>
      </c>
      <c r="J196" s="116">
        <v>0</v>
      </c>
      <c r="K196" s="116">
        <v>0</v>
      </c>
      <c r="L196" s="116">
        <v>0</v>
      </c>
      <c r="M196" s="22">
        <f t="shared" si="39"/>
        <v>0</v>
      </c>
      <c r="N196" s="116">
        <v>0</v>
      </c>
      <c r="O196" s="116">
        <v>0</v>
      </c>
      <c r="P196" s="116">
        <v>0</v>
      </c>
      <c r="Q196" s="116">
        <v>0</v>
      </c>
      <c r="R196" s="22">
        <f t="shared" si="40"/>
        <v>0</v>
      </c>
      <c r="S196" s="116">
        <v>0</v>
      </c>
      <c r="T196" s="116">
        <v>0</v>
      </c>
      <c r="U196" s="116">
        <v>0</v>
      </c>
      <c r="V196" s="116">
        <v>0</v>
      </c>
      <c r="W196" s="22">
        <f t="shared" si="41"/>
        <v>0</v>
      </c>
      <c r="X196" s="22">
        <f t="shared" si="42"/>
        <v>0</v>
      </c>
      <c r="Y196" s="22">
        <f ca="1">OFFSET('Cost Study'!$B$7,'Operations Support'!$C196,'Operations Support'!$B196)*$H196</f>
        <v>0</v>
      </c>
      <c r="Z196" s="23">
        <f ca="1">Y196*'Cost Study'!$B$31</f>
        <v>0</v>
      </c>
      <c r="AA196" s="23">
        <f ca="1">IF(A196=10298,1.51,1)*IF($B196&lt;3,$D196*'Cost Study'!$B$32*OFFSET('Cost Study'!$B$7,'Operations Support'!$C196,'Operations Support'!$B196),0)</f>
        <v>0</v>
      </c>
      <c r="AB196" s="24">
        <f ca="1">AA196*'Cost Study'!$B$31</f>
        <v>0</v>
      </c>
      <c r="AC196" s="23">
        <f ca="1">Y196*'Cost Study'!$B$31</f>
        <v>0</v>
      </c>
      <c r="AD196" s="24">
        <f ca="1">AA196*'Cost Study'!$B$31</f>
        <v>0</v>
      </c>
      <c r="AE196" s="377">
        <f t="shared" ca="1" si="43"/>
        <v>0</v>
      </c>
      <c r="AF196" s="377">
        <f t="shared" ca="1" si="44"/>
        <v>0</v>
      </c>
      <c r="AH196" s="688">
        <f>IFERROR($H196/SUMIF($A:$A,$A196,$H:$H)*SUMIF(Summary!$A$110:$A$186,$A196,Summary!$P$110:$P$186),0)</f>
        <v>0</v>
      </c>
      <c r="AI196" s="689">
        <f t="shared" ca="1" si="45"/>
        <v>0</v>
      </c>
      <c r="AJ196" s="688">
        <f>IFERROR(H196/SUMIF(A:A,A196,H:H)*SUMIF(Summary!$A$110:$A$186,'Operations Support'!A196,Summary!$Q$110:$Q$186),0)</f>
        <v>0</v>
      </c>
      <c r="AK196" s="688">
        <f t="shared" ca="1" si="46"/>
        <v>0</v>
      </c>
      <c r="AM196" s="688">
        <f>IFERROR($H196/SUMIF($A:$A,$A196,$H:$H)*SUMIF(Summary!$A$230:$A$266,$A196,Summary!$P$230:$P$266),0)</f>
        <v>0</v>
      </c>
      <c r="AN196" s="688">
        <f>IFERROR($H196/SUMIF($A:$A,$A196,$H:$H)*(SUMIF(Summary!$A$230:$A$266,$A196,Summary!$L$230:$L$266)+SUMIF(Summary!$A$281:$A$317,$A196,Summary!$L$281:$L$317))-AM196,0)</f>
        <v>0</v>
      </c>
      <c r="AO196" s="688">
        <f>IFERROR($H196/SUMIF($A:$A,$A196,$H:$H)*SUMIF(Summary!$A$230:$A$266,$A196,Summary!$Q$230:$Q$266),0)</f>
        <v>0</v>
      </c>
      <c r="AP196" s="688">
        <f>IFERROR($H196/SUMIF($A:$A,$A196,$H:$H)*(SUMIF(Summary!$A$230:$A$266,$A196,Summary!$L$230:$L$266)+SUMIF(Summary!$A$281:$A$317,$A196,Summary!$L$281:$L$317))-AO196,0)</f>
        <v>0</v>
      </c>
      <c r="AQ196" s="306"/>
      <c r="AR196" s="688">
        <f t="shared" ca="1" si="47"/>
        <v>0</v>
      </c>
      <c r="AS196" s="688">
        <f t="shared" ca="1" si="48"/>
        <v>0</v>
      </c>
    </row>
    <row r="197" spans="1:45" x14ac:dyDescent="0.2">
      <c r="A197" s="423">
        <v>3541</v>
      </c>
      <c r="B197" s="424">
        <v>5</v>
      </c>
      <c r="C197" s="425" t="s">
        <v>303</v>
      </c>
      <c r="D197" s="422">
        <f t="shared" ref="D197:D260" si="49">I197+N197+S197</f>
        <v>0</v>
      </c>
      <c r="E197" s="422">
        <f t="shared" ref="E197:E260" si="50">J197+O197+T197</f>
        <v>0</v>
      </c>
      <c r="F197" s="422">
        <f t="shared" ref="F197:F260" si="51">K197+P197+U197</f>
        <v>0</v>
      </c>
      <c r="G197" s="422">
        <f t="shared" ref="G197:G260" si="52">L197+Q197+V197</f>
        <v>0</v>
      </c>
      <c r="H197" s="22">
        <f t="shared" ref="H197:H260" si="53">(SUM(D197:F197)-G197)*IF(A197=10298,1.51,1)</f>
        <v>0</v>
      </c>
      <c r="I197" s="116">
        <v>0</v>
      </c>
      <c r="J197" s="116">
        <v>0</v>
      </c>
      <c r="K197" s="116">
        <v>0</v>
      </c>
      <c r="L197" s="116">
        <v>0</v>
      </c>
      <c r="M197" s="22">
        <f t="shared" ref="M197:M260" si="54">SUM(I197:K197)-L197</f>
        <v>0</v>
      </c>
      <c r="N197" s="116">
        <v>0</v>
      </c>
      <c r="O197" s="116">
        <v>0</v>
      </c>
      <c r="P197" s="116">
        <v>0</v>
      </c>
      <c r="Q197" s="116">
        <v>0</v>
      </c>
      <c r="R197" s="22">
        <f t="shared" ref="R197:R260" si="55">SUM(N197:P197)-Q197</f>
        <v>0</v>
      </c>
      <c r="S197" s="116">
        <v>0</v>
      </c>
      <c r="T197" s="116">
        <v>0</v>
      </c>
      <c r="U197" s="116">
        <v>0</v>
      </c>
      <c r="V197" s="116">
        <v>0</v>
      </c>
      <c r="W197" s="22">
        <f t="shared" ref="W197:W260" si="56">SUM(S197:U197)-V197</f>
        <v>0</v>
      </c>
      <c r="X197" s="22">
        <f t="shared" ref="X197:X260" si="57">IF(OR(B197=1,B197=2),H197/30,IF(OR(B197=3,B197=5),H197/24,IF(B197=4,H197/18,0)))</f>
        <v>0</v>
      </c>
      <c r="Y197" s="22">
        <f ca="1">OFFSET('Cost Study'!$B$7,'Operations Support'!$C197,'Operations Support'!$B197)*$H197</f>
        <v>0</v>
      </c>
      <c r="Z197" s="23">
        <f ca="1">Y197*'Cost Study'!$B$31</f>
        <v>0</v>
      </c>
      <c r="AA197" s="23">
        <f ca="1">IF(A197=10298,1.51,1)*IF($B197&lt;3,$D197*'Cost Study'!$B$32*OFFSET('Cost Study'!$B$7,'Operations Support'!$C197,'Operations Support'!$B197),0)</f>
        <v>0</v>
      </c>
      <c r="AB197" s="24">
        <f ca="1">AA197*'Cost Study'!$B$31</f>
        <v>0</v>
      </c>
      <c r="AC197" s="23">
        <f ca="1">Y197*'Cost Study'!$B$31</f>
        <v>0</v>
      </c>
      <c r="AD197" s="24">
        <f ca="1">AA197*'Cost Study'!$B$31</f>
        <v>0</v>
      </c>
      <c r="AE197" s="377">
        <f t="shared" ref="AE197:AE260" ca="1" si="58">Z197+AB197</f>
        <v>0</v>
      </c>
      <c r="AF197" s="377">
        <f t="shared" ref="AF197:AF260" ca="1" si="59">AC197+AD197</f>
        <v>0</v>
      </c>
      <c r="AH197" s="688">
        <f>IFERROR($H197/SUMIF($A:$A,$A197,$H:$H)*SUMIF(Summary!$A$110:$A$186,$A197,Summary!$P$110:$P$186),0)</f>
        <v>0</v>
      </c>
      <c r="AI197" s="689">
        <f t="shared" ca="1" si="45"/>
        <v>0</v>
      </c>
      <c r="AJ197" s="688">
        <f>IFERROR(H197/SUMIF(A:A,A197,H:H)*SUMIF(Summary!$A$110:$A$186,'Operations Support'!A197,Summary!$Q$110:$Q$186),0)</f>
        <v>0</v>
      </c>
      <c r="AK197" s="688">
        <f t="shared" ca="1" si="46"/>
        <v>0</v>
      </c>
      <c r="AM197" s="688">
        <f>IFERROR($H197/SUMIF($A:$A,$A197,$H:$H)*SUMIF(Summary!$A$230:$A$266,$A197,Summary!$P$230:$P$266),0)</f>
        <v>0</v>
      </c>
      <c r="AN197" s="688">
        <f>IFERROR($H197/SUMIF($A:$A,$A197,$H:$H)*(SUMIF(Summary!$A$230:$A$266,$A197,Summary!$L$230:$L$266)+SUMIF(Summary!$A$281:$A$317,$A197,Summary!$L$281:$L$317))-AM197,0)</f>
        <v>0</v>
      </c>
      <c r="AO197" s="688">
        <f>IFERROR($H197/SUMIF($A:$A,$A197,$H:$H)*SUMIF(Summary!$A$230:$A$266,$A197,Summary!$Q$230:$Q$266),0)</f>
        <v>0</v>
      </c>
      <c r="AP197" s="688">
        <f>IFERROR($H197/SUMIF($A:$A,$A197,$H:$H)*(SUMIF(Summary!$A$230:$A$266,$A197,Summary!$L$230:$L$266)+SUMIF(Summary!$A$281:$A$317,$A197,Summary!$L$281:$L$317))-AO197,0)</f>
        <v>0</v>
      </c>
      <c r="AQ197" s="306"/>
      <c r="AR197" s="688">
        <f t="shared" ca="1" si="47"/>
        <v>0</v>
      </c>
      <c r="AS197" s="688">
        <f t="shared" ca="1" si="48"/>
        <v>0</v>
      </c>
    </row>
    <row r="198" spans="1:45" x14ac:dyDescent="0.2">
      <c r="A198" s="423">
        <v>3541</v>
      </c>
      <c r="B198" s="424">
        <v>5</v>
      </c>
      <c r="C198" s="425" t="s">
        <v>304</v>
      </c>
      <c r="D198" s="422">
        <f t="shared" si="49"/>
        <v>0</v>
      </c>
      <c r="E198" s="422">
        <f t="shared" si="50"/>
        <v>0</v>
      </c>
      <c r="F198" s="422">
        <f t="shared" si="51"/>
        <v>0</v>
      </c>
      <c r="G198" s="422">
        <f t="shared" si="52"/>
        <v>0</v>
      </c>
      <c r="H198" s="22">
        <f t="shared" si="53"/>
        <v>0</v>
      </c>
      <c r="I198" s="116">
        <v>0</v>
      </c>
      <c r="J198" s="116">
        <v>0</v>
      </c>
      <c r="K198" s="116">
        <v>0</v>
      </c>
      <c r="L198" s="116">
        <v>0</v>
      </c>
      <c r="M198" s="22">
        <f t="shared" si="54"/>
        <v>0</v>
      </c>
      <c r="N198" s="116">
        <v>0</v>
      </c>
      <c r="O198" s="116">
        <v>0</v>
      </c>
      <c r="P198" s="116">
        <v>0</v>
      </c>
      <c r="Q198" s="116">
        <v>0</v>
      </c>
      <c r="R198" s="22">
        <f t="shared" si="55"/>
        <v>0</v>
      </c>
      <c r="S198" s="116">
        <v>0</v>
      </c>
      <c r="T198" s="116">
        <v>0</v>
      </c>
      <c r="U198" s="116">
        <v>0</v>
      </c>
      <c r="V198" s="116">
        <v>0</v>
      </c>
      <c r="W198" s="22">
        <f t="shared" si="56"/>
        <v>0</v>
      </c>
      <c r="X198" s="22">
        <f t="shared" si="57"/>
        <v>0</v>
      </c>
      <c r="Y198" s="22">
        <f ca="1">OFFSET('Cost Study'!$B$7,'Operations Support'!$C198,'Operations Support'!$B198)*$H198</f>
        <v>0</v>
      </c>
      <c r="Z198" s="23">
        <f ca="1">Y198*'Cost Study'!$B$31</f>
        <v>0</v>
      </c>
      <c r="AA198" s="23">
        <f ca="1">IF(A198=10298,1.51,1)*IF($B198&lt;3,$D198*'Cost Study'!$B$32*OFFSET('Cost Study'!$B$7,'Operations Support'!$C198,'Operations Support'!$B198),0)</f>
        <v>0</v>
      </c>
      <c r="AB198" s="24">
        <f ca="1">AA198*'Cost Study'!$B$31</f>
        <v>0</v>
      </c>
      <c r="AC198" s="23">
        <f ca="1">Y198*'Cost Study'!$B$31</f>
        <v>0</v>
      </c>
      <c r="AD198" s="24">
        <f ca="1">AA198*'Cost Study'!$B$31</f>
        <v>0</v>
      </c>
      <c r="AE198" s="377">
        <f t="shared" ca="1" si="58"/>
        <v>0</v>
      </c>
      <c r="AF198" s="377">
        <f t="shared" ca="1" si="59"/>
        <v>0</v>
      </c>
      <c r="AH198" s="688">
        <f>IFERROR($H198/SUMIF($A:$A,$A198,$H:$H)*SUMIF(Summary!$A$110:$A$186,$A198,Summary!$P$110:$P$186),0)</f>
        <v>0</v>
      </c>
      <c r="AI198" s="689">
        <f t="shared" ca="1" si="45"/>
        <v>0</v>
      </c>
      <c r="AJ198" s="688">
        <f>IFERROR(H198/SUMIF(A:A,A198,H:H)*SUMIF(Summary!$A$110:$A$186,'Operations Support'!A198,Summary!$Q$110:$Q$186),0)</f>
        <v>0</v>
      </c>
      <c r="AK198" s="688">
        <f t="shared" ca="1" si="46"/>
        <v>0</v>
      </c>
      <c r="AM198" s="688">
        <f>IFERROR($H198/SUMIF($A:$A,$A198,$H:$H)*SUMIF(Summary!$A$230:$A$266,$A198,Summary!$P$230:$P$266),0)</f>
        <v>0</v>
      </c>
      <c r="AN198" s="688">
        <f>IFERROR($H198/SUMIF($A:$A,$A198,$H:$H)*(SUMIF(Summary!$A$230:$A$266,$A198,Summary!$L$230:$L$266)+SUMIF(Summary!$A$281:$A$317,$A198,Summary!$L$281:$L$317))-AM198,0)</f>
        <v>0</v>
      </c>
      <c r="AO198" s="688">
        <f>IFERROR($H198/SUMIF($A:$A,$A198,$H:$H)*SUMIF(Summary!$A$230:$A$266,$A198,Summary!$Q$230:$Q$266),0)</f>
        <v>0</v>
      </c>
      <c r="AP198" s="688">
        <f>IFERROR($H198/SUMIF($A:$A,$A198,$H:$H)*(SUMIF(Summary!$A$230:$A$266,$A198,Summary!$L$230:$L$266)+SUMIF(Summary!$A$281:$A$317,$A198,Summary!$L$281:$L$317))-AO198,0)</f>
        <v>0</v>
      </c>
      <c r="AQ198" s="306"/>
      <c r="AR198" s="688">
        <f t="shared" ca="1" si="47"/>
        <v>0</v>
      </c>
      <c r="AS198" s="688">
        <f t="shared" ca="1" si="48"/>
        <v>0</v>
      </c>
    </row>
    <row r="199" spans="1:45" x14ac:dyDescent="0.2">
      <c r="A199" s="423">
        <v>3541</v>
      </c>
      <c r="B199" s="424">
        <v>5</v>
      </c>
      <c r="C199" s="425" t="s">
        <v>305</v>
      </c>
      <c r="D199" s="422">
        <f t="shared" si="49"/>
        <v>0</v>
      </c>
      <c r="E199" s="422">
        <f t="shared" si="50"/>
        <v>0</v>
      </c>
      <c r="F199" s="422">
        <f t="shared" si="51"/>
        <v>0</v>
      </c>
      <c r="G199" s="422">
        <f t="shared" si="52"/>
        <v>0</v>
      </c>
      <c r="H199" s="22">
        <f t="shared" si="53"/>
        <v>0</v>
      </c>
      <c r="I199" s="116">
        <v>0</v>
      </c>
      <c r="J199" s="116">
        <v>0</v>
      </c>
      <c r="K199" s="116">
        <v>0</v>
      </c>
      <c r="L199" s="116">
        <v>0</v>
      </c>
      <c r="M199" s="22">
        <f t="shared" si="54"/>
        <v>0</v>
      </c>
      <c r="N199" s="116">
        <v>0</v>
      </c>
      <c r="O199" s="116">
        <v>0</v>
      </c>
      <c r="P199" s="116">
        <v>0</v>
      </c>
      <c r="Q199" s="116">
        <v>0</v>
      </c>
      <c r="R199" s="22">
        <f t="shared" si="55"/>
        <v>0</v>
      </c>
      <c r="S199" s="116">
        <v>0</v>
      </c>
      <c r="T199" s="116">
        <v>0</v>
      </c>
      <c r="U199" s="116">
        <v>0</v>
      </c>
      <c r="V199" s="116">
        <v>0</v>
      </c>
      <c r="W199" s="22">
        <f t="shared" si="56"/>
        <v>0</v>
      </c>
      <c r="X199" s="22">
        <f t="shared" si="57"/>
        <v>0</v>
      </c>
      <c r="Y199" s="22">
        <f ca="1">OFFSET('Cost Study'!$B$7,'Operations Support'!$C199,'Operations Support'!$B199)*$H199</f>
        <v>0</v>
      </c>
      <c r="Z199" s="23">
        <f ca="1">Y199*'Cost Study'!$B$31</f>
        <v>0</v>
      </c>
      <c r="AA199" s="23">
        <f ca="1">IF(A199=10298,1.51,1)*IF($B199&lt;3,$D199*'Cost Study'!$B$32*OFFSET('Cost Study'!$B$7,'Operations Support'!$C199,'Operations Support'!$B199),0)</f>
        <v>0</v>
      </c>
      <c r="AB199" s="24">
        <f ca="1">AA199*'Cost Study'!$B$31</f>
        <v>0</v>
      </c>
      <c r="AC199" s="23">
        <f ca="1">Y199*'Cost Study'!$B$31</f>
        <v>0</v>
      </c>
      <c r="AD199" s="24">
        <f ca="1">AA199*'Cost Study'!$B$31</f>
        <v>0</v>
      </c>
      <c r="AE199" s="377">
        <f t="shared" ca="1" si="58"/>
        <v>0</v>
      </c>
      <c r="AF199" s="377">
        <f t="shared" ca="1" si="59"/>
        <v>0</v>
      </c>
      <c r="AH199" s="688">
        <f>IFERROR($H199/SUMIF($A:$A,$A199,$H:$H)*SUMIF(Summary!$A$110:$A$186,$A199,Summary!$P$110:$P$186),0)</f>
        <v>0</v>
      </c>
      <c r="AI199" s="689">
        <f t="shared" ca="1" si="45"/>
        <v>0</v>
      </c>
      <c r="AJ199" s="688">
        <f>IFERROR(H199/SUMIF(A:A,A199,H:H)*SUMIF(Summary!$A$110:$A$186,'Operations Support'!A199,Summary!$Q$110:$Q$186),0)</f>
        <v>0</v>
      </c>
      <c r="AK199" s="688">
        <f t="shared" ca="1" si="46"/>
        <v>0</v>
      </c>
      <c r="AM199" s="688">
        <f>IFERROR($H199/SUMIF($A:$A,$A199,$H:$H)*SUMIF(Summary!$A$230:$A$266,$A199,Summary!$P$230:$P$266),0)</f>
        <v>0</v>
      </c>
      <c r="AN199" s="688">
        <f>IFERROR($H199/SUMIF($A:$A,$A199,$H:$H)*(SUMIF(Summary!$A$230:$A$266,$A199,Summary!$L$230:$L$266)+SUMIF(Summary!$A$281:$A$317,$A199,Summary!$L$281:$L$317))-AM199,0)</f>
        <v>0</v>
      </c>
      <c r="AO199" s="688">
        <f>IFERROR($H199/SUMIF($A:$A,$A199,$H:$H)*SUMIF(Summary!$A$230:$A$266,$A199,Summary!$Q$230:$Q$266),0)</f>
        <v>0</v>
      </c>
      <c r="AP199" s="688">
        <f>IFERROR($H199/SUMIF($A:$A,$A199,$H:$H)*(SUMIF(Summary!$A$230:$A$266,$A199,Summary!$L$230:$L$266)+SUMIF(Summary!$A$281:$A$317,$A199,Summary!$L$281:$L$317))-AO199,0)</f>
        <v>0</v>
      </c>
      <c r="AQ199" s="306"/>
      <c r="AR199" s="688">
        <f t="shared" ca="1" si="47"/>
        <v>0</v>
      </c>
      <c r="AS199" s="688">
        <f t="shared" ca="1" si="48"/>
        <v>0</v>
      </c>
    </row>
    <row r="200" spans="1:45" x14ac:dyDescent="0.2">
      <c r="A200" s="423">
        <v>3541</v>
      </c>
      <c r="B200" s="424">
        <v>5</v>
      </c>
      <c r="C200" s="425" t="s">
        <v>306</v>
      </c>
      <c r="D200" s="422">
        <f t="shared" si="49"/>
        <v>0</v>
      </c>
      <c r="E200" s="422">
        <f t="shared" si="50"/>
        <v>0</v>
      </c>
      <c r="F200" s="422">
        <f t="shared" si="51"/>
        <v>0</v>
      </c>
      <c r="G200" s="422">
        <f t="shared" si="52"/>
        <v>0</v>
      </c>
      <c r="H200" s="22">
        <f t="shared" si="53"/>
        <v>0</v>
      </c>
      <c r="I200" s="116">
        <v>0</v>
      </c>
      <c r="J200" s="116">
        <v>0</v>
      </c>
      <c r="K200" s="116">
        <v>0</v>
      </c>
      <c r="L200" s="116">
        <v>0</v>
      </c>
      <c r="M200" s="22">
        <f t="shared" si="54"/>
        <v>0</v>
      </c>
      <c r="N200" s="116">
        <v>0</v>
      </c>
      <c r="O200" s="116">
        <v>0</v>
      </c>
      <c r="P200" s="116">
        <v>0</v>
      </c>
      <c r="Q200" s="116">
        <v>0</v>
      </c>
      <c r="R200" s="22">
        <f t="shared" si="55"/>
        <v>0</v>
      </c>
      <c r="S200" s="116">
        <v>0</v>
      </c>
      <c r="T200" s="116">
        <v>0</v>
      </c>
      <c r="U200" s="116">
        <v>0</v>
      </c>
      <c r="V200" s="116">
        <v>0</v>
      </c>
      <c r="W200" s="22">
        <f t="shared" si="56"/>
        <v>0</v>
      </c>
      <c r="X200" s="22">
        <f t="shared" si="57"/>
        <v>0</v>
      </c>
      <c r="Y200" s="22">
        <f ca="1">OFFSET('Cost Study'!$B$7,'Operations Support'!$C200,'Operations Support'!$B200)*$H200</f>
        <v>0</v>
      </c>
      <c r="Z200" s="23">
        <f ca="1">Y200*'Cost Study'!$B$31</f>
        <v>0</v>
      </c>
      <c r="AA200" s="23">
        <f ca="1">IF(A200=10298,1.51,1)*IF($B200&lt;3,$D200*'Cost Study'!$B$32*OFFSET('Cost Study'!$B$7,'Operations Support'!$C200,'Operations Support'!$B200),0)</f>
        <v>0</v>
      </c>
      <c r="AB200" s="24">
        <f ca="1">AA200*'Cost Study'!$B$31</f>
        <v>0</v>
      </c>
      <c r="AC200" s="23">
        <f ca="1">Y200*'Cost Study'!$B$31</f>
        <v>0</v>
      </c>
      <c r="AD200" s="24">
        <f ca="1">AA200*'Cost Study'!$B$31</f>
        <v>0</v>
      </c>
      <c r="AE200" s="377">
        <f t="shared" ca="1" si="58"/>
        <v>0</v>
      </c>
      <c r="AF200" s="377">
        <f t="shared" ca="1" si="59"/>
        <v>0</v>
      </c>
      <c r="AH200" s="688">
        <f>IFERROR($H200/SUMIF($A:$A,$A200,$H:$H)*SUMIF(Summary!$A$110:$A$186,$A200,Summary!$P$110:$P$186),0)</f>
        <v>0</v>
      </c>
      <c r="AI200" s="689">
        <f t="shared" ca="1" si="45"/>
        <v>0</v>
      </c>
      <c r="AJ200" s="688">
        <f>IFERROR(H200/SUMIF(A:A,A200,H:H)*SUMIF(Summary!$A$110:$A$186,'Operations Support'!A200,Summary!$Q$110:$Q$186),0)</f>
        <v>0</v>
      </c>
      <c r="AK200" s="688">
        <f t="shared" ca="1" si="46"/>
        <v>0</v>
      </c>
      <c r="AM200" s="688">
        <f>IFERROR($H200/SUMIF($A:$A,$A200,$H:$H)*SUMIF(Summary!$A$230:$A$266,$A200,Summary!$P$230:$P$266),0)</f>
        <v>0</v>
      </c>
      <c r="AN200" s="688">
        <f>IFERROR($H200/SUMIF($A:$A,$A200,$H:$H)*(SUMIF(Summary!$A$230:$A$266,$A200,Summary!$L$230:$L$266)+SUMIF(Summary!$A$281:$A$317,$A200,Summary!$L$281:$L$317))-AM200,0)</f>
        <v>0</v>
      </c>
      <c r="AO200" s="688">
        <f>IFERROR($H200/SUMIF($A:$A,$A200,$H:$H)*SUMIF(Summary!$A$230:$A$266,$A200,Summary!$Q$230:$Q$266),0)</f>
        <v>0</v>
      </c>
      <c r="AP200" s="688">
        <f>IFERROR($H200/SUMIF($A:$A,$A200,$H:$H)*(SUMIF(Summary!$A$230:$A$266,$A200,Summary!$L$230:$L$266)+SUMIF(Summary!$A$281:$A$317,$A200,Summary!$L$281:$L$317))-AO200,0)</f>
        <v>0</v>
      </c>
      <c r="AQ200" s="306"/>
      <c r="AR200" s="688">
        <f t="shared" ca="1" si="47"/>
        <v>0</v>
      </c>
      <c r="AS200" s="688">
        <f t="shared" ca="1" si="48"/>
        <v>0</v>
      </c>
    </row>
    <row r="201" spans="1:45" x14ac:dyDescent="0.2">
      <c r="A201" s="423">
        <v>3541</v>
      </c>
      <c r="B201" s="424">
        <v>5</v>
      </c>
      <c r="C201" s="425" t="s">
        <v>307</v>
      </c>
      <c r="D201" s="422">
        <f t="shared" si="49"/>
        <v>0</v>
      </c>
      <c r="E201" s="422">
        <f t="shared" si="50"/>
        <v>0</v>
      </c>
      <c r="F201" s="422">
        <f t="shared" si="51"/>
        <v>0</v>
      </c>
      <c r="G201" s="422">
        <f t="shared" si="52"/>
        <v>0</v>
      </c>
      <c r="H201" s="22">
        <f t="shared" si="53"/>
        <v>0</v>
      </c>
      <c r="I201" s="116">
        <v>0</v>
      </c>
      <c r="J201" s="116">
        <v>0</v>
      </c>
      <c r="K201" s="116">
        <v>0</v>
      </c>
      <c r="L201" s="116">
        <v>0</v>
      </c>
      <c r="M201" s="22">
        <f t="shared" si="54"/>
        <v>0</v>
      </c>
      <c r="N201" s="116">
        <v>0</v>
      </c>
      <c r="O201" s="116">
        <v>0</v>
      </c>
      <c r="P201" s="116">
        <v>0</v>
      </c>
      <c r="Q201" s="116">
        <v>0</v>
      </c>
      <c r="R201" s="22">
        <f t="shared" si="55"/>
        <v>0</v>
      </c>
      <c r="S201" s="116">
        <v>0</v>
      </c>
      <c r="T201" s="116">
        <v>0</v>
      </c>
      <c r="U201" s="116">
        <v>0</v>
      </c>
      <c r="V201" s="116">
        <v>0</v>
      </c>
      <c r="W201" s="22">
        <f t="shared" si="56"/>
        <v>0</v>
      </c>
      <c r="X201" s="22">
        <f t="shared" si="57"/>
        <v>0</v>
      </c>
      <c r="Y201" s="22">
        <f ca="1">OFFSET('Cost Study'!$B$7,'Operations Support'!$C201,'Operations Support'!$B201)*$H201</f>
        <v>0</v>
      </c>
      <c r="Z201" s="23">
        <f ca="1">Y201*'Cost Study'!$B$31</f>
        <v>0</v>
      </c>
      <c r="AA201" s="23">
        <f ca="1">IF(A201=10298,1.51,1)*IF($B201&lt;3,$D201*'Cost Study'!$B$32*OFFSET('Cost Study'!$B$7,'Operations Support'!$C201,'Operations Support'!$B201),0)</f>
        <v>0</v>
      </c>
      <c r="AB201" s="24">
        <f ca="1">AA201*'Cost Study'!$B$31</f>
        <v>0</v>
      </c>
      <c r="AC201" s="23">
        <f ca="1">Y201*'Cost Study'!$B$31</f>
        <v>0</v>
      </c>
      <c r="AD201" s="24">
        <f ca="1">AA201*'Cost Study'!$B$31</f>
        <v>0</v>
      </c>
      <c r="AE201" s="377">
        <f t="shared" ca="1" si="58"/>
        <v>0</v>
      </c>
      <c r="AF201" s="377">
        <f t="shared" ca="1" si="59"/>
        <v>0</v>
      </c>
      <c r="AH201" s="688">
        <f>IFERROR($H201/SUMIF($A:$A,$A201,$H:$H)*SUMIF(Summary!$A$110:$A$186,$A201,Summary!$P$110:$P$186),0)</f>
        <v>0</v>
      </c>
      <c r="AI201" s="689">
        <f t="shared" ca="1" si="45"/>
        <v>0</v>
      </c>
      <c r="AJ201" s="688">
        <f>IFERROR(H201/SUMIF(A:A,A201,H:H)*SUMIF(Summary!$A$110:$A$186,'Operations Support'!A201,Summary!$Q$110:$Q$186),0)</f>
        <v>0</v>
      </c>
      <c r="AK201" s="688">
        <f t="shared" ca="1" si="46"/>
        <v>0</v>
      </c>
      <c r="AM201" s="688">
        <f>IFERROR($H201/SUMIF($A:$A,$A201,$H:$H)*SUMIF(Summary!$A$230:$A$266,$A201,Summary!$P$230:$P$266),0)</f>
        <v>0</v>
      </c>
      <c r="AN201" s="688">
        <f>IFERROR($H201/SUMIF($A:$A,$A201,$H:$H)*(SUMIF(Summary!$A$230:$A$266,$A201,Summary!$L$230:$L$266)+SUMIF(Summary!$A$281:$A$317,$A201,Summary!$L$281:$L$317))-AM201,0)</f>
        <v>0</v>
      </c>
      <c r="AO201" s="688">
        <f>IFERROR($H201/SUMIF($A:$A,$A201,$H:$H)*SUMIF(Summary!$A$230:$A$266,$A201,Summary!$Q$230:$Q$266),0)</f>
        <v>0</v>
      </c>
      <c r="AP201" s="688">
        <f>IFERROR($H201/SUMIF($A:$A,$A201,$H:$H)*(SUMIF(Summary!$A$230:$A$266,$A201,Summary!$L$230:$L$266)+SUMIF(Summary!$A$281:$A$317,$A201,Summary!$L$281:$L$317))-AO201,0)</f>
        <v>0</v>
      </c>
      <c r="AQ201" s="306"/>
      <c r="AR201" s="688">
        <f t="shared" ca="1" si="47"/>
        <v>0</v>
      </c>
      <c r="AS201" s="688">
        <f t="shared" ca="1" si="48"/>
        <v>0</v>
      </c>
    </row>
    <row r="202" spans="1:45" x14ac:dyDescent="0.2">
      <c r="A202" s="423">
        <v>3541</v>
      </c>
      <c r="B202" s="424">
        <v>5</v>
      </c>
      <c r="C202" s="425" t="s">
        <v>308</v>
      </c>
      <c r="D202" s="422">
        <f t="shared" si="49"/>
        <v>0</v>
      </c>
      <c r="E202" s="422">
        <f t="shared" si="50"/>
        <v>0</v>
      </c>
      <c r="F202" s="422">
        <f t="shared" si="51"/>
        <v>0</v>
      </c>
      <c r="G202" s="422">
        <f t="shared" si="52"/>
        <v>0</v>
      </c>
      <c r="H202" s="22">
        <f t="shared" si="53"/>
        <v>0</v>
      </c>
      <c r="I202" s="116">
        <v>0</v>
      </c>
      <c r="J202" s="116">
        <v>0</v>
      </c>
      <c r="K202" s="116">
        <v>0</v>
      </c>
      <c r="L202" s="116">
        <v>0</v>
      </c>
      <c r="M202" s="22">
        <f t="shared" si="54"/>
        <v>0</v>
      </c>
      <c r="N202" s="116">
        <v>0</v>
      </c>
      <c r="O202" s="116">
        <v>0</v>
      </c>
      <c r="P202" s="116">
        <v>0</v>
      </c>
      <c r="Q202" s="116">
        <v>0</v>
      </c>
      <c r="R202" s="22">
        <f t="shared" si="55"/>
        <v>0</v>
      </c>
      <c r="S202" s="116">
        <v>0</v>
      </c>
      <c r="T202" s="116">
        <v>0</v>
      </c>
      <c r="U202" s="116">
        <v>0</v>
      </c>
      <c r="V202" s="116">
        <v>0</v>
      </c>
      <c r="W202" s="22">
        <f t="shared" si="56"/>
        <v>0</v>
      </c>
      <c r="X202" s="22">
        <f t="shared" si="57"/>
        <v>0</v>
      </c>
      <c r="Y202" s="22">
        <f ca="1">OFFSET('Cost Study'!$B$7,'Operations Support'!$C202,'Operations Support'!$B202)*$H202</f>
        <v>0</v>
      </c>
      <c r="Z202" s="23">
        <f ca="1">Y202*'Cost Study'!$B$31</f>
        <v>0</v>
      </c>
      <c r="AA202" s="23">
        <f ca="1">IF(A202=10298,1.51,1)*IF($B202&lt;3,$D202*'Cost Study'!$B$32*OFFSET('Cost Study'!$B$7,'Operations Support'!$C202,'Operations Support'!$B202),0)</f>
        <v>0</v>
      </c>
      <c r="AB202" s="24">
        <f ca="1">AA202*'Cost Study'!$B$31</f>
        <v>0</v>
      </c>
      <c r="AC202" s="23">
        <f ca="1">Y202*'Cost Study'!$B$31</f>
        <v>0</v>
      </c>
      <c r="AD202" s="24">
        <f ca="1">AA202*'Cost Study'!$B$31</f>
        <v>0</v>
      </c>
      <c r="AE202" s="377">
        <f t="shared" ca="1" si="58"/>
        <v>0</v>
      </c>
      <c r="AF202" s="377">
        <f t="shared" ca="1" si="59"/>
        <v>0</v>
      </c>
      <c r="AH202" s="688">
        <f>IFERROR($H202/SUMIF($A:$A,$A202,$H:$H)*SUMIF(Summary!$A$110:$A$186,$A202,Summary!$P$110:$P$186),0)</f>
        <v>0</v>
      </c>
      <c r="AI202" s="689">
        <f t="shared" ca="1" si="45"/>
        <v>0</v>
      </c>
      <c r="AJ202" s="688">
        <f>IFERROR(H202/SUMIF(A:A,A202,H:H)*SUMIF(Summary!$A$110:$A$186,'Operations Support'!A202,Summary!$Q$110:$Q$186),0)</f>
        <v>0</v>
      </c>
      <c r="AK202" s="688">
        <f t="shared" ca="1" si="46"/>
        <v>0</v>
      </c>
      <c r="AM202" s="688">
        <f>IFERROR($H202/SUMIF($A:$A,$A202,$H:$H)*SUMIF(Summary!$A$230:$A$266,$A202,Summary!$P$230:$P$266),0)</f>
        <v>0</v>
      </c>
      <c r="AN202" s="688">
        <f>IFERROR($H202/SUMIF($A:$A,$A202,$H:$H)*(SUMIF(Summary!$A$230:$A$266,$A202,Summary!$L$230:$L$266)+SUMIF(Summary!$A$281:$A$317,$A202,Summary!$L$281:$L$317))-AM202,0)</f>
        <v>0</v>
      </c>
      <c r="AO202" s="688">
        <f>IFERROR($H202/SUMIF($A:$A,$A202,$H:$H)*SUMIF(Summary!$A$230:$A$266,$A202,Summary!$Q$230:$Q$266),0)</f>
        <v>0</v>
      </c>
      <c r="AP202" s="688">
        <f>IFERROR($H202/SUMIF($A:$A,$A202,$H:$H)*(SUMIF(Summary!$A$230:$A$266,$A202,Summary!$L$230:$L$266)+SUMIF(Summary!$A$281:$A$317,$A202,Summary!$L$281:$L$317))-AO202,0)</f>
        <v>0</v>
      </c>
      <c r="AQ202" s="306"/>
      <c r="AR202" s="688">
        <f t="shared" ca="1" si="47"/>
        <v>0</v>
      </c>
      <c r="AS202" s="688">
        <f t="shared" ca="1" si="48"/>
        <v>0</v>
      </c>
    </row>
    <row r="203" spans="1:45" s="15" customFormat="1" x14ac:dyDescent="0.2">
      <c r="A203" s="423">
        <v>3541</v>
      </c>
      <c r="B203" s="424">
        <v>5</v>
      </c>
      <c r="C203" s="425" t="s">
        <v>309</v>
      </c>
      <c r="D203" s="422">
        <f t="shared" si="49"/>
        <v>0</v>
      </c>
      <c r="E203" s="422">
        <f t="shared" si="50"/>
        <v>0</v>
      </c>
      <c r="F203" s="422">
        <f t="shared" si="51"/>
        <v>0</v>
      </c>
      <c r="G203" s="422">
        <f t="shared" si="52"/>
        <v>0</v>
      </c>
      <c r="H203" s="22">
        <f t="shared" si="53"/>
        <v>0</v>
      </c>
      <c r="I203" s="116">
        <v>0</v>
      </c>
      <c r="J203" s="116">
        <v>0</v>
      </c>
      <c r="K203" s="116">
        <v>0</v>
      </c>
      <c r="L203" s="116">
        <v>0</v>
      </c>
      <c r="M203" s="22">
        <f t="shared" si="54"/>
        <v>0</v>
      </c>
      <c r="N203" s="116">
        <v>0</v>
      </c>
      <c r="O203" s="116">
        <v>0</v>
      </c>
      <c r="P203" s="116">
        <v>0</v>
      </c>
      <c r="Q203" s="116">
        <v>0</v>
      </c>
      <c r="R203" s="22">
        <f t="shared" si="55"/>
        <v>0</v>
      </c>
      <c r="S203" s="116">
        <v>0</v>
      </c>
      <c r="T203" s="116">
        <v>0</v>
      </c>
      <c r="U203" s="116">
        <v>0</v>
      </c>
      <c r="V203" s="116">
        <v>0</v>
      </c>
      <c r="W203" s="22">
        <f t="shared" si="56"/>
        <v>0</v>
      </c>
      <c r="X203" s="22">
        <f t="shared" si="57"/>
        <v>0</v>
      </c>
      <c r="Y203" s="22">
        <f ca="1">OFFSET('Cost Study'!$B$7,'Operations Support'!$C203,'Operations Support'!$B203)*$H203</f>
        <v>0</v>
      </c>
      <c r="Z203" s="23">
        <f ca="1">Y203*'Cost Study'!$B$31</f>
        <v>0</v>
      </c>
      <c r="AA203" s="23">
        <f ca="1">IF(A203=10298,1.51,1)*IF($B203&lt;3,$D203*'Cost Study'!$B$32*OFFSET('Cost Study'!$B$7,'Operations Support'!$C203,'Operations Support'!$B203),0)</f>
        <v>0</v>
      </c>
      <c r="AB203" s="24">
        <f ca="1">AA203*'Cost Study'!$B$31</f>
        <v>0</v>
      </c>
      <c r="AC203" s="23">
        <f ca="1">Y203*'Cost Study'!$B$31</f>
        <v>0</v>
      </c>
      <c r="AD203" s="24">
        <f ca="1">AA203*'Cost Study'!$B$31</f>
        <v>0</v>
      </c>
      <c r="AE203" s="377">
        <f t="shared" ca="1" si="58"/>
        <v>0</v>
      </c>
      <c r="AF203" s="377">
        <f t="shared" ca="1" si="59"/>
        <v>0</v>
      </c>
      <c r="AH203" s="688">
        <f>IFERROR($H203/SUMIF($A:$A,$A203,$H:$H)*SUMIF(Summary!$A$110:$A$186,$A203,Summary!$P$110:$P$186),0)</f>
        <v>0</v>
      </c>
      <c r="AI203" s="689">
        <f t="shared" ca="1" si="45"/>
        <v>0</v>
      </c>
      <c r="AJ203" s="688">
        <f>IFERROR(H203/SUMIF(A:A,A203,H:H)*SUMIF(Summary!$A$110:$A$186,'Operations Support'!A203,Summary!$Q$110:$Q$186),0)</f>
        <v>0</v>
      </c>
      <c r="AK203" s="688">
        <f t="shared" ca="1" si="46"/>
        <v>0</v>
      </c>
      <c r="AL203" s="1"/>
      <c r="AM203" s="688">
        <f>IFERROR($H203/SUMIF($A:$A,$A203,$H:$H)*SUMIF(Summary!$A$230:$A$266,$A203,Summary!$P$230:$P$266),0)</f>
        <v>0</v>
      </c>
      <c r="AN203" s="688">
        <f>IFERROR($H203/SUMIF($A:$A,$A203,$H:$H)*(SUMIF(Summary!$A$230:$A$266,$A203,Summary!$L$230:$L$266)+SUMIF(Summary!$A$281:$A$317,$A203,Summary!$L$281:$L$317))-AM203,0)</f>
        <v>0</v>
      </c>
      <c r="AO203" s="688">
        <f>IFERROR($H203/SUMIF($A:$A,$A203,$H:$H)*SUMIF(Summary!$A$230:$A$266,$A203,Summary!$Q$230:$Q$266),0)</f>
        <v>0</v>
      </c>
      <c r="AP203" s="688">
        <f>IFERROR($H203/SUMIF($A:$A,$A203,$H:$H)*(SUMIF(Summary!$A$230:$A$266,$A203,Summary!$L$230:$L$266)+SUMIF(Summary!$A$281:$A$317,$A203,Summary!$L$281:$L$317))-AO203,0)</f>
        <v>0</v>
      </c>
      <c r="AQ203" s="306"/>
      <c r="AR203" s="688">
        <f t="shared" ca="1" si="47"/>
        <v>0</v>
      </c>
      <c r="AS203" s="688">
        <f t="shared" ca="1" si="48"/>
        <v>0</v>
      </c>
    </row>
    <row r="204" spans="1:45" x14ac:dyDescent="0.2">
      <c r="A204" s="423">
        <v>3541</v>
      </c>
      <c r="B204" s="424">
        <v>5</v>
      </c>
      <c r="C204" s="425" t="s">
        <v>310</v>
      </c>
      <c r="D204" s="422">
        <f t="shared" si="49"/>
        <v>0</v>
      </c>
      <c r="E204" s="422">
        <f t="shared" si="50"/>
        <v>0</v>
      </c>
      <c r="F204" s="422">
        <f t="shared" si="51"/>
        <v>0</v>
      </c>
      <c r="G204" s="422">
        <f t="shared" si="52"/>
        <v>0</v>
      </c>
      <c r="H204" s="22">
        <f t="shared" si="53"/>
        <v>0</v>
      </c>
      <c r="I204" s="116">
        <v>0</v>
      </c>
      <c r="J204" s="116">
        <v>0</v>
      </c>
      <c r="K204" s="116">
        <v>0</v>
      </c>
      <c r="L204" s="116">
        <v>0</v>
      </c>
      <c r="M204" s="22">
        <f t="shared" si="54"/>
        <v>0</v>
      </c>
      <c r="N204" s="116">
        <v>0</v>
      </c>
      <c r="O204" s="116">
        <v>0</v>
      </c>
      <c r="P204" s="116">
        <v>0</v>
      </c>
      <c r="Q204" s="116">
        <v>0</v>
      </c>
      <c r="R204" s="22">
        <f t="shared" si="55"/>
        <v>0</v>
      </c>
      <c r="S204" s="116">
        <v>0</v>
      </c>
      <c r="T204" s="116">
        <v>0</v>
      </c>
      <c r="U204" s="116">
        <v>0</v>
      </c>
      <c r="V204" s="116">
        <v>0</v>
      </c>
      <c r="W204" s="22">
        <f t="shared" si="56"/>
        <v>0</v>
      </c>
      <c r="X204" s="22">
        <f t="shared" si="57"/>
        <v>0</v>
      </c>
      <c r="Y204" s="22">
        <f ca="1">OFFSET('Cost Study'!$B$7,'Operations Support'!$C204,'Operations Support'!$B204)*$H204</f>
        <v>0</v>
      </c>
      <c r="Z204" s="23">
        <f ca="1">Y204*'Cost Study'!$B$31</f>
        <v>0</v>
      </c>
      <c r="AA204" s="23">
        <f ca="1">IF(A204=10298,1.51,1)*IF($B204&lt;3,$D204*'Cost Study'!$B$32*OFFSET('Cost Study'!$B$7,'Operations Support'!$C204,'Operations Support'!$B204),0)</f>
        <v>0</v>
      </c>
      <c r="AB204" s="24">
        <f ca="1">AA204*'Cost Study'!$B$31</f>
        <v>0</v>
      </c>
      <c r="AC204" s="23">
        <f ca="1">Y204*'Cost Study'!$B$31</f>
        <v>0</v>
      </c>
      <c r="AD204" s="24">
        <f ca="1">AA204*'Cost Study'!$B$31</f>
        <v>0</v>
      </c>
      <c r="AE204" s="377">
        <f t="shared" ca="1" si="58"/>
        <v>0</v>
      </c>
      <c r="AF204" s="377">
        <f t="shared" ca="1" si="59"/>
        <v>0</v>
      </c>
      <c r="AH204" s="688">
        <f>IFERROR($H204/SUMIF($A:$A,$A204,$H:$H)*SUMIF(Summary!$A$110:$A$186,$A204,Summary!$P$110:$P$186),0)</f>
        <v>0</v>
      </c>
      <c r="AI204" s="689">
        <f t="shared" ca="1" si="45"/>
        <v>0</v>
      </c>
      <c r="AJ204" s="688">
        <f>IFERROR(H204/SUMIF(A:A,A204,H:H)*SUMIF(Summary!$A$110:$A$186,'Operations Support'!A204,Summary!$Q$110:$Q$186),0)</f>
        <v>0</v>
      </c>
      <c r="AK204" s="688">
        <f t="shared" ca="1" si="46"/>
        <v>0</v>
      </c>
      <c r="AM204" s="688">
        <f>IFERROR($H204/SUMIF($A:$A,$A204,$H:$H)*SUMIF(Summary!$A$230:$A$266,$A204,Summary!$P$230:$P$266),0)</f>
        <v>0</v>
      </c>
      <c r="AN204" s="688">
        <f>IFERROR($H204/SUMIF($A:$A,$A204,$H:$H)*(SUMIF(Summary!$A$230:$A$266,$A204,Summary!$L$230:$L$266)+SUMIF(Summary!$A$281:$A$317,$A204,Summary!$L$281:$L$317))-AM204,0)</f>
        <v>0</v>
      </c>
      <c r="AO204" s="688">
        <f>IFERROR($H204/SUMIF($A:$A,$A204,$H:$H)*SUMIF(Summary!$A$230:$A$266,$A204,Summary!$Q$230:$Q$266),0)</f>
        <v>0</v>
      </c>
      <c r="AP204" s="688">
        <f>IFERROR($H204/SUMIF($A:$A,$A204,$H:$H)*(SUMIF(Summary!$A$230:$A$266,$A204,Summary!$L$230:$L$266)+SUMIF(Summary!$A$281:$A$317,$A204,Summary!$L$281:$L$317))-AO204,0)</f>
        <v>0</v>
      </c>
      <c r="AQ204" s="306"/>
      <c r="AR204" s="688">
        <f t="shared" ca="1" si="47"/>
        <v>0</v>
      </c>
      <c r="AS204" s="688">
        <f t="shared" ca="1" si="48"/>
        <v>0</v>
      </c>
    </row>
    <row r="205" spans="1:45" x14ac:dyDescent="0.2">
      <c r="A205" s="423">
        <v>3541</v>
      </c>
      <c r="B205" s="424">
        <v>5</v>
      </c>
      <c r="C205" s="425" t="s">
        <v>311</v>
      </c>
      <c r="D205" s="422">
        <f t="shared" si="49"/>
        <v>0</v>
      </c>
      <c r="E205" s="422">
        <f t="shared" si="50"/>
        <v>0</v>
      </c>
      <c r="F205" s="422">
        <f t="shared" si="51"/>
        <v>0</v>
      </c>
      <c r="G205" s="422">
        <f t="shared" si="52"/>
        <v>0</v>
      </c>
      <c r="H205" s="22">
        <f t="shared" si="53"/>
        <v>0</v>
      </c>
      <c r="I205" s="116">
        <v>0</v>
      </c>
      <c r="J205" s="116">
        <v>0</v>
      </c>
      <c r="K205" s="116">
        <v>0</v>
      </c>
      <c r="L205" s="116">
        <v>0</v>
      </c>
      <c r="M205" s="22">
        <f t="shared" si="54"/>
        <v>0</v>
      </c>
      <c r="N205" s="116">
        <v>0</v>
      </c>
      <c r="O205" s="116">
        <v>0</v>
      </c>
      <c r="P205" s="116">
        <v>0</v>
      </c>
      <c r="Q205" s="116">
        <v>0</v>
      </c>
      <c r="R205" s="22">
        <f t="shared" si="55"/>
        <v>0</v>
      </c>
      <c r="S205" s="116">
        <v>0</v>
      </c>
      <c r="T205" s="116">
        <v>0</v>
      </c>
      <c r="U205" s="116">
        <v>0</v>
      </c>
      <c r="V205" s="116">
        <v>0</v>
      </c>
      <c r="W205" s="22">
        <f t="shared" si="56"/>
        <v>0</v>
      </c>
      <c r="X205" s="22">
        <f t="shared" si="57"/>
        <v>0</v>
      </c>
      <c r="Y205" s="22">
        <f ca="1">OFFSET('Cost Study'!$B$7,'Operations Support'!$C205,'Operations Support'!$B205)*$H205</f>
        <v>0</v>
      </c>
      <c r="Z205" s="23">
        <f ca="1">Y205*'Cost Study'!$B$31</f>
        <v>0</v>
      </c>
      <c r="AA205" s="23">
        <f ca="1">IF(A205=10298,1.51,1)*IF($B205&lt;3,$D205*'Cost Study'!$B$32*OFFSET('Cost Study'!$B$7,'Operations Support'!$C205,'Operations Support'!$B205),0)</f>
        <v>0</v>
      </c>
      <c r="AB205" s="24">
        <f ca="1">AA205*'Cost Study'!$B$31</f>
        <v>0</v>
      </c>
      <c r="AC205" s="23">
        <f ca="1">Y205*'Cost Study'!$B$31</f>
        <v>0</v>
      </c>
      <c r="AD205" s="24">
        <f ca="1">AA205*'Cost Study'!$B$31</f>
        <v>0</v>
      </c>
      <c r="AE205" s="377">
        <f t="shared" ca="1" si="58"/>
        <v>0</v>
      </c>
      <c r="AF205" s="377">
        <f t="shared" ca="1" si="59"/>
        <v>0</v>
      </c>
      <c r="AH205" s="688">
        <f>IFERROR($H205/SUMIF($A:$A,$A205,$H:$H)*SUMIF(Summary!$A$110:$A$186,$A205,Summary!$P$110:$P$186),0)</f>
        <v>0</v>
      </c>
      <c r="AI205" s="689">
        <f t="shared" ca="1" si="45"/>
        <v>0</v>
      </c>
      <c r="AJ205" s="688">
        <f>IFERROR(H205/SUMIF(A:A,A205,H:H)*SUMIF(Summary!$A$110:$A$186,'Operations Support'!A205,Summary!$Q$110:$Q$186),0)</f>
        <v>0</v>
      </c>
      <c r="AK205" s="688">
        <f t="shared" ca="1" si="46"/>
        <v>0</v>
      </c>
      <c r="AM205" s="688">
        <f>IFERROR($H205/SUMIF($A:$A,$A205,$H:$H)*SUMIF(Summary!$A$230:$A$266,$A205,Summary!$P$230:$P$266),0)</f>
        <v>0</v>
      </c>
      <c r="AN205" s="688">
        <f>IFERROR($H205/SUMIF($A:$A,$A205,$H:$H)*(SUMIF(Summary!$A$230:$A$266,$A205,Summary!$L$230:$L$266)+SUMIF(Summary!$A$281:$A$317,$A205,Summary!$L$281:$L$317))-AM205,0)</f>
        <v>0</v>
      </c>
      <c r="AO205" s="688">
        <f>IFERROR($H205/SUMIF($A:$A,$A205,$H:$H)*SUMIF(Summary!$A$230:$A$266,$A205,Summary!$Q$230:$Q$266),0)</f>
        <v>0</v>
      </c>
      <c r="AP205" s="688">
        <f>IFERROR($H205/SUMIF($A:$A,$A205,$H:$H)*(SUMIF(Summary!$A$230:$A$266,$A205,Summary!$L$230:$L$266)+SUMIF(Summary!$A$281:$A$317,$A205,Summary!$L$281:$L$317))-AO205,0)</f>
        <v>0</v>
      </c>
      <c r="AQ205" s="306"/>
      <c r="AR205" s="688">
        <f t="shared" ca="1" si="47"/>
        <v>0</v>
      </c>
      <c r="AS205" s="688">
        <f t="shared" ca="1" si="48"/>
        <v>0</v>
      </c>
    </row>
    <row r="206" spans="1:45" x14ac:dyDescent="0.2">
      <c r="A206" s="423">
        <v>3541</v>
      </c>
      <c r="B206" s="424">
        <v>5</v>
      </c>
      <c r="C206" s="425" t="s">
        <v>312</v>
      </c>
      <c r="D206" s="422">
        <f t="shared" si="49"/>
        <v>0</v>
      </c>
      <c r="E206" s="422">
        <f t="shared" si="50"/>
        <v>0</v>
      </c>
      <c r="F206" s="422">
        <f t="shared" si="51"/>
        <v>0</v>
      </c>
      <c r="G206" s="422">
        <f t="shared" si="52"/>
        <v>0</v>
      </c>
      <c r="H206" s="22">
        <f t="shared" si="53"/>
        <v>0</v>
      </c>
      <c r="I206" s="116">
        <v>0</v>
      </c>
      <c r="J206" s="116">
        <v>0</v>
      </c>
      <c r="K206" s="116">
        <v>0</v>
      </c>
      <c r="L206" s="116">
        <v>0</v>
      </c>
      <c r="M206" s="22">
        <f t="shared" si="54"/>
        <v>0</v>
      </c>
      <c r="N206" s="116">
        <v>0</v>
      </c>
      <c r="O206" s="116">
        <v>0</v>
      </c>
      <c r="P206" s="116">
        <v>0</v>
      </c>
      <c r="Q206" s="116">
        <v>0</v>
      </c>
      <c r="R206" s="22">
        <f t="shared" si="55"/>
        <v>0</v>
      </c>
      <c r="S206" s="116">
        <v>0</v>
      </c>
      <c r="T206" s="116">
        <v>0</v>
      </c>
      <c r="U206" s="116">
        <v>0</v>
      </c>
      <c r="V206" s="116">
        <v>0</v>
      </c>
      <c r="W206" s="22">
        <f t="shared" si="56"/>
        <v>0</v>
      </c>
      <c r="X206" s="22">
        <f t="shared" si="57"/>
        <v>0</v>
      </c>
      <c r="Y206" s="22">
        <f ca="1">OFFSET('Cost Study'!$B$7,'Operations Support'!$C206,'Operations Support'!$B206)*$H206</f>
        <v>0</v>
      </c>
      <c r="Z206" s="23">
        <f ca="1">Y206*'Cost Study'!$B$31</f>
        <v>0</v>
      </c>
      <c r="AA206" s="23">
        <f ca="1">IF(A206=10298,1.51,1)*IF($B206&lt;3,$D206*'Cost Study'!$B$32*OFFSET('Cost Study'!$B$7,'Operations Support'!$C206,'Operations Support'!$B206),0)</f>
        <v>0</v>
      </c>
      <c r="AB206" s="24">
        <f ca="1">AA206*'Cost Study'!$B$31</f>
        <v>0</v>
      </c>
      <c r="AC206" s="23">
        <f ca="1">Y206*'Cost Study'!$B$31</f>
        <v>0</v>
      </c>
      <c r="AD206" s="24">
        <f ca="1">AA206*'Cost Study'!$B$31</f>
        <v>0</v>
      </c>
      <c r="AE206" s="377">
        <f t="shared" ca="1" si="58"/>
        <v>0</v>
      </c>
      <c r="AF206" s="377">
        <f t="shared" ca="1" si="59"/>
        <v>0</v>
      </c>
      <c r="AH206" s="688">
        <f>IFERROR($H206/SUMIF($A:$A,$A206,$H:$H)*SUMIF(Summary!$A$110:$A$186,$A206,Summary!$P$110:$P$186),0)</f>
        <v>0</v>
      </c>
      <c r="AI206" s="689">
        <f t="shared" ca="1" si="45"/>
        <v>0</v>
      </c>
      <c r="AJ206" s="688">
        <f>IFERROR(H206/SUMIF(A:A,A206,H:H)*SUMIF(Summary!$A$110:$A$186,'Operations Support'!A206,Summary!$Q$110:$Q$186),0)</f>
        <v>0</v>
      </c>
      <c r="AK206" s="688">
        <f t="shared" ca="1" si="46"/>
        <v>0</v>
      </c>
      <c r="AM206" s="688">
        <f>IFERROR($H206/SUMIF($A:$A,$A206,$H:$H)*SUMIF(Summary!$A$230:$A$266,$A206,Summary!$P$230:$P$266),0)</f>
        <v>0</v>
      </c>
      <c r="AN206" s="688">
        <f>IFERROR($H206/SUMIF($A:$A,$A206,$H:$H)*(SUMIF(Summary!$A$230:$A$266,$A206,Summary!$L$230:$L$266)+SUMIF(Summary!$A$281:$A$317,$A206,Summary!$L$281:$L$317))-AM206,0)</f>
        <v>0</v>
      </c>
      <c r="AO206" s="688">
        <f>IFERROR($H206/SUMIF($A:$A,$A206,$H:$H)*SUMIF(Summary!$A$230:$A$266,$A206,Summary!$Q$230:$Q$266),0)</f>
        <v>0</v>
      </c>
      <c r="AP206" s="688">
        <f>IFERROR($H206/SUMIF($A:$A,$A206,$H:$H)*(SUMIF(Summary!$A$230:$A$266,$A206,Summary!$L$230:$L$266)+SUMIF(Summary!$A$281:$A$317,$A206,Summary!$L$281:$L$317))-AO206,0)</f>
        <v>0</v>
      </c>
      <c r="AQ206" s="306"/>
      <c r="AR206" s="688">
        <f t="shared" ca="1" si="47"/>
        <v>0</v>
      </c>
      <c r="AS206" s="688">
        <f t="shared" ca="1" si="48"/>
        <v>0</v>
      </c>
    </row>
    <row r="207" spans="1:45" x14ac:dyDescent="0.2">
      <c r="A207" s="423">
        <v>3541</v>
      </c>
      <c r="B207" s="424">
        <v>5</v>
      </c>
      <c r="C207" s="425" t="s">
        <v>313</v>
      </c>
      <c r="D207" s="422">
        <f t="shared" si="49"/>
        <v>1589</v>
      </c>
      <c r="E207" s="422">
        <f t="shared" si="50"/>
        <v>0</v>
      </c>
      <c r="F207" s="422">
        <f t="shared" si="51"/>
        <v>988</v>
      </c>
      <c r="G207" s="422">
        <f t="shared" si="52"/>
        <v>0</v>
      </c>
      <c r="H207" s="22">
        <f t="shared" si="53"/>
        <v>2577</v>
      </c>
      <c r="I207" s="116">
        <v>543</v>
      </c>
      <c r="J207" s="116">
        <v>0</v>
      </c>
      <c r="K207" s="116">
        <v>523</v>
      </c>
      <c r="L207" s="116">
        <v>0</v>
      </c>
      <c r="M207" s="22">
        <f t="shared" si="54"/>
        <v>1066</v>
      </c>
      <c r="N207" s="116">
        <v>601</v>
      </c>
      <c r="O207" s="116">
        <v>0</v>
      </c>
      <c r="P207" s="116">
        <v>231</v>
      </c>
      <c r="Q207" s="116">
        <v>0</v>
      </c>
      <c r="R207" s="22">
        <f t="shared" si="55"/>
        <v>832</v>
      </c>
      <c r="S207" s="116">
        <v>445</v>
      </c>
      <c r="T207" s="116">
        <v>0</v>
      </c>
      <c r="U207" s="116">
        <v>234</v>
      </c>
      <c r="V207" s="116">
        <v>0</v>
      </c>
      <c r="W207" s="22">
        <f t="shared" si="56"/>
        <v>679</v>
      </c>
      <c r="X207" s="22">
        <f t="shared" si="57"/>
        <v>107.375</v>
      </c>
      <c r="Y207" s="22">
        <f ca="1">OFFSET('Cost Study'!$B$7,'Operations Support'!$C207,'Operations Support'!$B207)*$H207</f>
        <v>7215.5999999999995</v>
      </c>
      <c r="Z207" s="23">
        <f ca="1">Y207*'Cost Study'!$B$31</f>
        <v>403005.18554260622</v>
      </c>
      <c r="AA207" s="23">
        <f ca="1">IF(A207=10298,1.51,1)*IF($B207&lt;3,$D207*'Cost Study'!$B$32*OFFSET('Cost Study'!$B$7,'Operations Support'!$C207,'Operations Support'!$B207),0)</f>
        <v>0</v>
      </c>
      <c r="AB207" s="24">
        <f ca="1">AA207*'Cost Study'!$B$31</f>
        <v>0</v>
      </c>
      <c r="AC207" s="23">
        <f ca="1">Y207*'Cost Study'!$B$31</f>
        <v>403005.18554260622</v>
      </c>
      <c r="AD207" s="24">
        <f ca="1">AA207*'Cost Study'!$B$31</f>
        <v>0</v>
      </c>
      <c r="AE207" s="377">
        <f t="shared" ca="1" si="58"/>
        <v>403005.18554260622</v>
      </c>
      <c r="AF207" s="377">
        <f t="shared" ca="1" si="59"/>
        <v>403005.18554260622</v>
      </c>
      <c r="AH207" s="688">
        <f>IFERROR($H207/SUMIF($A:$A,$A207,$H:$H)*SUMIF(Summary!$A$110:$A$186,$A207,Summary!$P$110:$P$186),0)</f>
        <v>61816.729831124241</v>
      </c>
      <c r="AI207" s="689">
        <f t="shared" ca="1" si="45"/>
        <v>341188.45571148198</v>
      </c>
      <c r="AJ207" s="688">
        <f>IFERROR(H207/SUMIF(A:A,A207,H:H)*SUMIF(Summary!$A$110:$A$186,'Operations Support'!A207,Summary!$Q$110:$Q$186),0)</f>
        <v>62259.033376563886</v>
      </c>
      <c r="AK207" s="688">
        <f t="shared" ca="1" si="46"/>
        <v>340746.15216604236</v>
      </c>
      <c r="AM207" s="688">
        <f>IFERROR($H207/SUMIF($A:$A,$A207,$H:$H)*SUMIF(Summary!$A$230:$A$266,$A207,Summary!$P$230:$P$266),0)</f>
        <v>11695.811643039127</v>
      </c>
      <c r="AN207" s="688">
        <f>IFERROR($H207/SUMIF($A:$A,$A207,$H:$H)*(SUMIF(Summary!$A$230:$A$266,$A207,Summary!$L$230:$L$266)+SUMIF(Summary!$A$281:$A$317,$A207,Summary!$L$281:$L$317))-AM207,0)</f>
        <v>35112.135756436357</v>
      </c>
      <c r="AO207" s="688">
        <f>IFERROR($H207/SUMIF($A:$A,$A207,$H:$H)*SUMIF(Summary!$A$230:$A$266,$A207,Summary!$Q$230:$Q$266),0)</f>
        <v>11779.496091741648</v>
      </c>
      <c r="AP207" s="688">
        <f>IFERROR($H207/SUMIF($A:$A,$A207,$H:$H)*(SUMIF(Summary!$A$230:$A$266,$A207,Summary!$L$230:$L$266)+SUMIF(Summary!$A$281:$A$317,$A207,Summary!$L$281:$L$317))-AO207,0)</f>
        <v>35028.451307733842</v>
      </c>
      <c r="AQ207" s="306"/>
      <c r="AR207" s="688">
        <f t="shared" ca="1" si="47"/>
        <v>376300.59146791836</v>
      </c>
      <c r="AS207" s="688">
        <f t="shared" ca="1" si="48"/>
        <v>375774.60347377619</v>
      </c>
    </row>
    <row r="208" spans="1:45" x14ac:dyDescent="0.2">
      <c r="A208" s="423">
        <v>3541</v>
      </c>
      <c r="B208" s="424">
        <v>5</v>
      </c>
      <c r="C208" s="425" t="s">
        <v>314</v>
      </c>
      <c r="D208" s="422">
        <f t="shared" si="49"/>
        <v>0</v>
      </c>
      <c r="E208" s="422">
        <f t="shared" si="50"/>
        <v>0</v>
      </c>
      <c r="F208" s="422">
        <f t="shared" si="51"/>
        <v>0</v>
      </c>
      <c r="G208" s="422">
        <f t="shared" si="52"/>
        <v>0</v>
      </c>
      <c r="H208" s="22">
        <f t="shared" si="53"/>
        <v>0</v>
      </c>
      <c r="I208" s="116">
        <v>0</v>
      </c>
      <c r="J208" s="116">
        <v>0</v>
      </c>
      <c r="K208" s="116">
        <v>0</v>
      </c>
      <c r="L208" s="116">
        <v>0</v>
      </c>
      <c r="M208" s="22">
        <f t="shared" si="54"/>
        <v>0</v>
      </c>
      <c r="N208" s="116">
        <v>0</v>
      </c>
      <c r="O208" s="116">
        <v>0</v>
      </c>
      <c r="P208" s="116">
        <v>0</v>
      </c>
      <c r="Q208" s="116">
        <v>0</v>
      </c>
      <c r="R208" s="22">
        <f t="shared" si="55"/>
        <v>0</v>
      </c>
      <c r="S208" s="116">
        <v>0</v>
      </c>
      <c r="T208" s="116">
        <v>0</v>
      </c>
      <c r="U208" s="116">
        <v>0</v>
      </c>
      <c r="V208" s="116">
        <v>0</v>
      </c>
      <c r="W208" s="22">
        <f t="shared" si="56"/>
        <v>0</v>
      </c>
      <c r="X208" s="22">
        <f t="shared" si="57"/>
        <v>0</v>
      </c>
      <c r="Y208" s="22">
        <f ca="1">OFFSET('Cost Study'!$B$7,'Operations Support'!$C208,'Operations Support'!$B208)*$H208</f>
        <v>0</v>
      </c>
      <c r="Z208" s="23">
        <f ca="1">Y208*'Cost Study'!$B$31</f>
        <v>0</v>
      </c>
      <c r="AA208" s="23">
        <f ca="1">IF(A208=10298,1.51,1)*IF($B208&lt;3,$D208*'Cost Study'!$B$32*OFFSET('Cost Study'!$B$7,'Operations Support'!$C208,'Operations Support'!$B208),0)</f>
        <v>0</v>
      </c>
      <c r="AB208" s="24">
        <f ca="1">AA208*'Cost Study'!$B$31</f>
        <v>0</v>
      </c>
      <c r="AC208" s="23">
        <f ca="1">Y208*'Cost Study'!$B$31</f>
        <v>0</v>
      </c>
      <c r="AD208" s="24">
        <f ca="1">AA208*'Cost Study'!$B$31</f>
        <v>0</v>
      </c>
      <c r="AE208" s="377">
        <f t="shared" ca="1" si="58"/>
        <v>0</v>
      </c>
      <c r="AF208" s="377">
        <f t="shared" ca="1" si="59"/>
        <v>0</v>
      </c>
      <c r="AH208" s="688">
        <f>IFERROR($H208/SUMIF($A:$A,$A208,$H:$H)*SUMIF(Summary!$A$110:$A$186,$A208,Summary!$P$110:$P$186),0)</f>
        <v>0</v>
      </c>
      <c r="AI208" s="689">
        <f t="shared" ca="1" si="45"/>
        <v>0</v>
      </c>
      <c r="AJ208" s="688">
        <f>IFERROR(H208/SUMIF(A:A,A208,H:H)*SUMIF(Summary!$A$110:$A$186,'Operations Support'!A208,Summary!$Q$110:$Q$186),0)</f>
        <v>0</v>
      </c>
      <c r="AK208" s="688">
        <f t="shared" ca="1" si="46"/>
        <v>0</v>
      </c>
      <c r="AM208" s="688">
        <f>IFERROR($H208/SUMIF($A:$A,$A208,$H:$H)*SUMIF(Summary!$A$230:$A$266,$A208,Summary!$P$230:$P$266),0)</f>
        <v>0</v>
      </c>
      <c r="AN208" s="688">
        <f>IFERROR($H208/SUMIF($A:$A,$A208,$H:$H)*(SUMIF(Summary!$A$230:$A$266,$A208,Summary!$L$230:$L$266)+SUMIF(Summary!$A$281:$A$317,$A208,Summary!$L$281:$L$317))-AM208,0)</f>
        <v>0</v>
      </c>
      <c r="AO208" s="688">
        <f>IFERROR($H208/SUMIF($A:$A,$A208,$H:$H)*SUMIF(Summary!$A$230:$A$266,$A208,Summary!$Q$230:$Q$266),0)</f>
        <v>0</v>
      </c>
      <c r="AP208" s="688">
        <f>IFERROR($H208/SUMIF($A:$A,$A208,$H:$H)*(SUMIF(Summary!$A$230:$A$266,$A208,Summary!$L$230:$L$266)+SUMIF(Summary!$A$281:$A$317,$A208,Summary!$L$281:$L$317))-AO208,0)</f>
        <v>0</v>
      </c>
      <c r="AQ208" s="306"/>
      <c r="AR208" s="688">
        <f t="shared" ca="1" si="47"/>
        <v>0</v>
      </c>
      <c r="AS208" s="688">
        <f t="shared" ca="1" si="48"/>
        <v>0</v>
      </c>
    </row>
    <row r="209" spans="1:45" x14ac:dyDescent="0.2">
      <c r="A209" s="423">
        <v>3541</v>
      </c>
      <c r="B209" s="424">
        <v>5</v>
      </c>
      <c r="C209" s="425" t="s">
        <v>315</v>
      </c>
      <c r="D209" s="422">
        <f t="shared" si="49"/>
        <v>0</v>
      </c>
      <c r="E209" s="422">
        <f t="shared" si="50"/>
        <v>0</v>
      </c>
      <c r="F209" s="422">
        <f t="shared" si="51"/>
        <v>0</v>
      </c>
      <c r="G209" s="422">
        <f t="shared" si="52"/>
        <v>0</v>
      </c>
      <c r="H209" s="22">
        <f t="shared" si="53"/>
        <v>0</v>
      </c>
      <c r="I209" s="116">
        <v>0</v>
      </c>
      <c r="J209" s="116">
        <v>0</v>
      </c>
      <c r="K209" s="116">
        <v>0</v>
      </c>
      <c r="L209" s="116">
        <v>0</v>
      </c>
      <c r="M209" s="22">
        <f t="shared" si="54"/>
        <v>0</v>
      </c>
      <c r="N209" s="116">
        <v>0</v>
      </c>
      <c r="O209" s="116">
        <v>0</v>
      </c>
      <c r="P209" s="116">
        <v>0</v>
      </c>
      <c r="Q209" s="116">
        <v>0</v>
      </c>
      <c r="R209" s="22">
        <f t="shared" si="55"/>
        <v>0</v>
      </c>
      <c r="S209" s="116">
        <v>0</v>
      </c>
      <c r="T209" s="116">
        <v>0</v>
      </c>
      <c r="U209" s="116">
        <v>0</v>
      </c>
      <c r="V209" s="116">
        <v>0</v>
      </c>
      <c r="W209" s="22">
        <f t="shared" si="56"/>
        <v>0</v>
      </c>
      <c r="X209" s="22">
        <f t="shared" si="57"/>
        <v>0</v>
      </c>
      <c r="Y209" s="22">
        <f ca="1">OFFSET('Cost Study'!$B$7,'Operations Support'!$C209,'Operations Support'!$B209)*$H209</f>
        <v>0</v>
      </c>
      <c r="Z209" s="23">
        <f ca="1">Y209*'Cost Study'!$B$31</f>
        <v>0</v>
      </c>
      <c r="AA209" s="23">
        <f ca="1">IF(A209=10298,1.51,1)*IF($B209&lt;3,$D209*'Cost Study'!$B$32*OFFSET('Cost Study'!$B$7,'Operations Support'!$C209,'Operations Support'!$B209),0)</f>
        <v>0</v>
      </c>
      <c r="AB209" s="24">
        <f ca="1">AA209*'Cost Study'!$B$31</f>
        <v>0</v>
      </c>
      <c r="AC209" s="23">
        <f ca="1">Y209*'Cost Study'!$B$31</f>
        <v>0</v>
      </c>
      <c r="AD209" s="24">
        <f ca="1">AA209*'Cost Study'!$B$31</f>
        <v>0</v>
      </c>
      <c r="AE209" s="377">
        <f t="shared" ca="1" si="58"/>
        <v>0</v>
      </c>
      <c r="AF209" s="377">
        <f t="shared" ca="1" si="59"/>
        <v>0</v>
      </c>
      <c r="AH209" s="688">
        <f>IFERROR($H209/SUMIF($A:$A,$A209,$H:$H)*SUMIF(Summary!$A$110:$A$186,$A209,Summary!$P$110:$P$186),0)</f>
        <v>0</v>
      </c>
      <c r="AI209" s="689">
        <f t="shared" ca="1" si="45"/>
        <v>0</v>
      </c>
      <c r="AJ209" s="688">
        <f>IFERROR(H209/SUMIF(A:A,A209,H:H)*SUMIF(Summary!$A$110:$A$186,'Operations Support'!A209,Summary!$Q$110:$Q$186),0)</f>
        <v>0</v>
      </c>
      <c r="AK209" s="688">
        <f t="shared" ca="1" si="46"/>
        <v>0</v>
      </c>
      <c r="AM209" s="688">
        <f>IFERROR($H209/SUMIF($A:$A,$A209,$H:$H)*SUMIF(Summary!$A$230:$A$266,$A209,Summary!$P$230:$P$266),0)</f>
        <v>0</v>
      </c>
      <c r="AN209" s="688">
        <f>IFERROR($H209/SUMIF($A:$A,$A209,$H:$H)*(SUMIF(Summary!$A$230:$A$266,$A209,Summary!$L$230:$L$266)+SUMIF(Summary!$A$281:$A$317,$A209,Summary!$L$281:$L$317))-AM209,0)</f>
        <v>0</v>
      </c>
      <c r="AO209" s="688">
        <f>IFERROR($H209/SUMIF($A:$A,$A209,$H:$H)*SUMIF(Summary!$A$230:$A$266,$A209,Summary!$Q$230:$Q$266),0)</f>
        <v>0</v>
      </c>
      <c r="AP209" s="688">
        <f>IFERROR($H209/SUMIF($A:$A,$A209,$H:$H)*(SUMIF(Summary!$A$230:$A$266,$A209,Summary!$L$230:$L$266)+SUMIF(Summary!$A$281:$A$317,$A209,Summary!$L$281:$L$317))-AO209,0)</f>
        <v>0</v>
      </c>
      <c r="AQ209" s="306"/>
      <c r="AR209" s="688">
        <f t="shared" ca="1" si="47"/>
        <v>0</v>
      </c>
      <c r="AS209" s="688">
        <f t="shared" ca="1" si="48"/>
        <v>0</v>
      </c>
    </row>
    <row r="210" spans="1:45" x14ac:dyDescent="0.2">
      <c r="A210" s="423">
        <v>3541</v>
      </c>
      <c r="B210" s="424">
        <v>5</v>
      </c>
      <c r="C210" s="425" t="s">
        <v>316</v>
      </c>
      <c r="D210" s="422">
        <f t="shared" si="49"/>
        <v>0</v>
      </c>
      <c r="E210" s="422">
        <f t="shared" si="50"/>
        <v>0</v>
      </c>
      <c r="F210" s="422">
        <f t="shared" si="51"/>
        <v>0</v>
      </c>
      <c r="G210" s="422">
        <f t="shared" si="52"/>
        <v>0</v>
      </c>
      <c r="H210" s="22">
        <f t="shared" si="53"/>
        <v>0</v>
      </c>
      <c r="I210" s="116">
        <v>0</v>
      </c>
      <c r="J210" s="116">
        <v>0</v>
      </c>
      <c r="K210" s="116">
        <v>0</v>
      </c>
      <c r="L210" s="116">
        <v>0</v>
      </c>
      <c r="M210" s="22">
        <f t="shared" si="54"/>
        <v>0</v>
      </c>
      <c r="N210" s="116">
        <v>0</v>
      </c>
      <c r="O210" s="116">
        <v>0</v>
      </c>
      <c r="P210" s="116">
        <v>0</v>
      </c>
      <c r="Q210" s="116">
        <v>0</v>
      </c>
      <c r="R210" s="22">
        <f t="shared" si="55"/>
        <v>0</v>
      </c>
      <c r="S210" s="116">
        <v>0</v>
      </c>
      <c r="T210" s="116">
        <v>0</v>
      </c>
      <c r="U210" s="116">
        <v>0</v>
      </c>
      <c r="V210" s="116">
        <v>0</v>
      </c>
      <c r="W210" s="22">
        <f t="shared" si="56"/>
        <v>0</v>
      </c>
      <c r="X210" s="22">
        <f t="shared" si="57"/>
        <v>0</v>
      </c>
      <c r="Y210" s="22">
        <f ca="1">OFFSET('Cost Study'!$B$7,'Operations Support'!$C210,'Operations Support'!$B210)*$H210</f>
        <v>0</v>
      </c>
      <c r="Z210" s="23">
        <f ca="1">Y210*'Cost Study'!$B$31</f>
        <v>0</v>
      </c>
      <c r="AA210" s="23">
        <f ca="1">IF(A210=10298,1.51,1)*IF($B210&lt;3,$D210*'Cost Study'!$B$32*OFFSET('Cost Study'!$B$7,'Operations Support'!$C210,'Operations Support'!$B210),0)</f>
        <v>0</v>
      </c>
      <c r="AB210" s="24">
        <f ca="1">AA210*'Cost Study'!$B$31</f>
        <v>0</v>
      </c>
      <c r="AC210" s="23">
        <f ca="1">Y210*'Cost Study'!$B$31</f>
        <v>0</v>
      </c>
      <c r="AD210" s="24">
        <f ca="1">AA210*'Cost Study'!$B$31</f>
        <v>0</v>
      </c>
      <c r="AE210" s="377">
        <f t="shared" ca="1" si="58"/>
        <v>0</v>
      </c>
      <c r="AF210" s="377">
        <f t="shared" ca="1" si="59"/>
        <v>0</v>
      </c>
      <c r="AH210" s="688">
        <f>IFERROR($H210/SUMIF($A:$A,$A210,$H:$H)*SUMIF(Summary!$A$110:$A$186,$A210,Summary!$P$110:$P$186),0)</f>
        <v>0</v>
      </c>
      <c r="AI210" s="689">
        <f t="shared" ca="1" si="45"/>
        <v>0</v>
      </c>
      <c r="AJ210" s="688">
        <f>IFERROR(H210/SUMIF(A:A,A210,H:H)*SUMIF(Summary!$A$110:$A$186,'Operations Support'!A210,Summary!$Q$110:$Q$186),0)</f>
        <v>0</v>
      </c>
      <c r="AK210" s="688">
        <f t="shared" ca="1" si="46"/>
        <v>0</v>
      </c>
      <c r="AM210" s="688">
        <f>IFERROR($H210/SUMIF($A:$A,$A210,$H:$H)*SUMIF(Summary!$A$230:$A$266,$A210,Summary!$P$230:$P$266),0)</f>
        <v>0</v>
      </c>
      <c r="AN210" s="688">
        <f>IFERROR($H210/SUMIF($A:$A,$A210,$H:$H)*(SUMIF(Summary!$A$230:$A$266,$A210,Summary!$L$230:$L$266)+SUMIF(Summary!$A$281:$A$317,$A210,Summary!$L$281:$L$317))-AM210,0)</f>
        <v>0</v>
      </c>
      <c r="AO210" s="688">
        <f>IFERROR($H210/SUMIF($A:$A,$A210,$H:$H)*SUMIF(Summary!$A$230:$A$266,$A210,Summary!$Q$230:$Q$266),0)</f>
        <v>0</v>
      </c>
      <c r="AP210" s="688">
        <f>IFERROR($H210/SUMIF($A:$A,$A210,$H:$H)*(SUMIF(Summary!$A$230:$A$266,$A210,Summary!$L$230:$L$266)+SUMIF(Summary!$A$281:$A$317,$A210,Summary!$L$281:$L$317))-AO210,0)</f>
        <v>0</v>
      </c>
      <c r="AQ210" s="306"/>
      <c r="AR210" s="688">
        <f t="shared" ca="1" si="47"/>
        <v>0</v>
      </c>
      <c r="AS210" s="688">
        <f t="shared" ca="1" si="48"/>
        <v>0</v>
      </c>
    </row>
    <row r="211" spans="1:45" x14ac:dyDescent="0.2">
      <c r="A211" s="423">
        <v>3541</v>
      </c>
      <c r="B211" s="424">
        <v>5</v>
      </c>
      <c r="C211" s="425" t="s">
        <v>317</v>
      </c>
      <c r="D211" s="422">
        <f t="shared" si="49"/>
        <v>0</v>
      </c>
      <c r="E211" s="422">
        <f t="shared" si="50"/>
        <v>0</v>
      </c>
      <c r="F211" s="422">
        <f t="shared" si="51"/>
        <v>0</v>
      </c>
      <c r="G211" s="422">
        <f t="shared" si="52"/>
        <v>0</v>
      </c>
      <c r="H211" s="22">
        <f t="shared" si="53"/>
        <v>0</v>
      </c>
      <c r="I211" s="116">
        <v>0</v>
      </c>
      <c r="J211" s="116">
        <v>0</v>
      </c>
      <c r="K211" s="116">
        <v>0</v>
      </c>
      <c r="L211" s="116">
        <v>0</v>
      </c>
      <c r="M211" s="22">
        <f t="shared" si="54"/>
        <v>0</v>
      </c>
      <c r="N211" s="116">
        <v>0</v>
      </c>
      <c r="O211" s="116">
        <v>0</v>
      </c>
      <c r="P211" s="116">
        <v>0</v>
      </c>
      <c r="Q211" s="116">
        <v>0</v>
      </c>
      <c r="R211" s="22">
        <f t="shared" si="55"/>
        <v>0</v>
      </c>
      <c r="S211" s="116">
        <v>0</v>
      </c>
      <c r="T211" s="116">
        <v>0</v>
      </c>
      <c r="U211" s="116">
        <v>0</v>
      </c>
      <c r="V211" s="116">
        <v>0</v>
      </c>
      <c r="W211" s="22">
        <f t="shared" si="56"/>
        <v>0</v>
      </c>
      <c r="X211" s="22">
        <f t="shared" si="57"/>
        <v>0</v>
      </c>
      <c r="Y211" s="22">
        <f ca="1">OFFSET('Cost Study'!$B$7,'Operations Support'!$C211,'Operations Support'!$B211)*$H211</f>
        <v>0</v>
      </c>
      <c r="Z211" s="23">
        <f ca="1">Y211*'Cost Study'!$B$31</f>
        <v>0</v>
      </c>
      <c r="AA211" s="23">
        <f ca="1">IF(A211=10298,1.51,1)*IF($B211&lt;3,$D211*'Cost Study'!$B$32*OFFSET('Cost Study'!$B$7,'Operations Support'!$C211,'Operations Support'!$B211),0)</f>
        <v>0</v>
      </c>
      <c r="AB211" s="24">
        <f ca="1">AA211*'Cost Study'!$B$31</f>
        <v>0</v>
      </c>
      <c r="AC211" s="23">
        <f ca="1">Y211*'Cost Study'!$B$31</f>
        <v>0</v>
      </c>
      <c r="AD211" s="24">
        <f ca="1">AA211*'Cost Study'!$B$31</f>
        <v>0</v>
      </c>
      <c r="AE211" s="377">
        <f t="shared" ca="1" si="58"/>
        <v>0</v>
      </c>
      <c r="AF211" s="377">
        <f t="shared" ca="1" si="59"/>
        <v>0</v>
      </c>
      <c r="AH211" s="688">
        <f>IFERROR($H211/SUMIF($A:$A,$A211,$H:$H)*SUMIF(Summary!$A$110:$A$186,$A211,Summary!$P$110:$P$186),0)</f>
        <v>0</v>
      </c>
      <c r="AI211" s="689">
        <f t="shared" ca="1" si="45"/>
        <v>0</v>
      </c>
      <c r="AJ211" s="688">
        <f>IFERROR(H211/SUMIF(A:A,A211,H:H)*SUMIF(Summary!$A$110:$A$186,'Operations Support'!A211,Summary!$Q$110:$Q$186),0)</f>
        <v>0</v>
      </c>
      <c r="AK211" s="688">
        <f t="shared" ca="1" si="46"/>
        <v>0</v>
      </c>
      <c r="AM211" s="688">
        <f>IFERROR($H211/SUMIF($A:$A,$A211,$H:$H)*SUMIF(Summary!$A$230:$A$266,$A211,Summary!$P$230:$P$266),0)</f>
        <v>0</v>
      </c>
      <c r="AN211" s="688">
        <f>IFERROR($H211/SUMIF($A:$A,$A211,$H:$H)*(SUMIF(Summary!$A$230:$A$266,$A211,Summary!$L$230:$L$266)+SUMIF(Summary!$A$281:$A$317,$A211,Summary!$L$281:$L$317))-AM211,0)</f>
        <v>0</v>
      </c>
      <c r="AO211" s="688">
        <f>IFERROR($H211/SUMIF($A:$A,$A211,$H:$H)*SUMIF(Summary!$A$230:$A$266,$A211,Summary!$Q$230:$Q$266),0)</f>
        <v>0</v>
      </c>
      <c r="AP211" s="688">
        <f>IFERROR($H211/SUMIF($A:$A,$A211,$H:$H)*(SUMIF(Summary!$A$230:$A$266,$A211,Summary!$L$230:$L$266)+SUMIF(Summary!$A$281:$A$317,$A211,Summary!$L$281:$L$317))-AO211,0)</f>
        <v>0</v>
      </c>
      <c r="AQ211" s="306"/>
      <c r="AR211" s="688">
        <f t="shared" ca="1" si="47"/>
        <v>0</v>
      </c>
      <c r="AS211" s="688">
        <f t="shared" ca="1" si="48"/>
        <v>0</v>
      </c>
    </row>
    <row r="212" spans="1:45" x14ac:dyDescent="0.2">
      <c r="A212" s="423">
        <v>3541</v>
      </c>
      <c r="B212" s="424">
        <v>5</v>
      </c>
      <c r="C212" s="425" t="s">
        <v>318</v>
      </c>
      <c r="D212" s="422">
        <f t="shared" si="49"/>
        <v>0</v>
      </c>
      <c r="E212" s="422">
        <f t="shared" si="50"/>
        <v>0</v>
      </c>
      <c r="F212" s="422">
        <f t="shared" si="51"/>
        <v>0</v>
      </c>
      <c r="G212" s="422">
        <f t="shared" si="52"/>
        <v>0</v>
      </c>
      <c r="H212" s="22">
        <f t="shared" si="53"/>
        <v>0</v>
      </c>
      <c r="I212" s="116">
        <v>0</v>
      </c>
      <c r="J212" s="116">
        <v>0</v>
      </c>
      <c r="K212" s="116">
        <v>0</v>
      </c>
      <c r="L212" s="116">
        <v>0</v>
      </c>
      <c r="M212" s="22">
        <f t="shared" si="54"/>
        <v>0</v>
      </c>
      <c r="N212" s="116">
        <v>0</v>
      </c>
      <c r="O212" s="116">
        <v>0</v>
      </c>
      <c r="P212" s="116">
        <v>0</v>
      </c>
      <c r="Q212" s="116">
        <v>0</v>
      </c>
      <c r="R212" s="22">
        <f t="shared" si="55"/>
        <v>0</v>
      </c>
      <c r="S212" s="116">
        <v>0</v>
      </c>
      <c r="T212" s="116">
        <v>0</v>
      </c>
      <c r="U212" s="116">
        <v>0</v>
      </c>
      <c r="V212" s="116">
        <v>0</v>
      </c>
      <c r="W212" s="22">
        <f t="shared" si="56"/>
        <v>0</v>
      </c>
      <c r="X212" s="22">
        <f t="shared" si="57"/>
        <v>0</v>
      </c>
      <c r="Y212" s="22">
        <f ca="1">OFFSET('Cost Study'!$B$7,'Operations Support'!$C212,'Operations Support'!$B212)*$H212</f>
        <v>0</v>
      </c>
      <c r="Z212" s="23">
        <f ca="1">Y212*'Cost Study'!$B$31</f>
        <v>0</v>
      </c>
      <c r="AA212" s="23">
        <f ca="1">IF(A212=10298,1.51,1)*IF($B212&lt;3,$D212*'Cost Study'!$B$32*OFFSET('Cost Study'!$B$7,'Operations Support'!$C212,'Operations Support'!$B212),0)</f>
        <v>0</v>
      </c>
      <c r="AB212" s="24">
        <f ca="1">AA212*'Cost Study'!$B$31</f>
        <v>0</v>
      </c>
      <c r="AC212" s="23">
        <f ca="1">Y212*'Cost Study'!$B$31</f>
        <v>0</v>
      </c>
      <c r="AD212" s="24">
        <f ca="1">AA212*'Cost Study'!$B$31</f>
        <v>0</v>
      </c>
      <c r="AE212" s="377">
        <f t="shared" ca="1" si="58"/>
        <v>0</v>
      </c>
      <c r="AF212" s="377">
        <f t="shared" ca="1" si="59"/>
        <v>0</v>
      </c>
      <c r="AH212" s="688">
        <f>IFERROR($H212/SUMIF($A:$A,$A212,$H:$H)*SUMIF(Summary!$A$110:$A$186,$A212,Summary!$P$110:$P$186),0)</f>
        <v>0</v>
      </c>
      <c r="AI212" s="689">
        <f t="shared" ca="1" si="45"/>
        <v>0</v>
      </c>
      <c r="AJ212" s="688">
        <f>IFERROR(H212/SUMIF(A:A,A212,H:H)*SUMIF(Summary!$A$110:$A$186,'Operations Support'!A212,Summary!$Q$110:$Q$186),0)</f>
        <v>0</v>
      </c>
      <c r="AK212" s="688">
        <f t="shared" ca="1" si="46"/>
        <v>0</v>
      </c>
      <c r="AM212" s="688">
        <f>IFERROR($H212/SUMIF($A:$A,$A212,$H:$H)*SUMIF(Summary!$A$230:$A$266,$A212,Summary!$P$230:$P$266),0)</f>
        <v>0</v>
      </c>
      <c r="AN212" s="688">
        <f>IFERROR($H212/SUMIF($A:$A,$A212,$H:$H)*(SUMIF(Summary!$A$230:$A$266,$A212,Summary!$L$230:$L$266)+SUMIF(Summary!$A$281:$A$317,$A212,Summary!$L$281:$L$317))-AM212,0)</f>
        <v>0</v>
      </c>
      <c r="AO212" s="688">
        <f>IFERROR($H212/SUMIF($A:$A,$A212,$H:$H)*SUMIF(Summary!$A$230:$A$266,$A212,Summary!$Q$230:$Q$266),0)</f>
        <v>0</v>
      </c>
      <c r="AP212" s="688">
        <f>IFERROR($H212/SUMIF($A:$A,$A212,$H:$H)*(SUMIF(Summary!$A$230:$A$266,$A212,Summary!$L$230:$L$266)+SUMIF(Summary!$A$281:$A$317,$A212,Summary!$L$281:$L$317))-AO212,0)</f>
        <v>0</v>
      </c>
      <c r="AQ212" s="306"/>
      <c r="AR212" s="688">
        <f t="shared" ca="1" si="47"/>
        <v>0</v>
      </c>
      <c r="AS212" s="688">
        <f t="shared" ca="1" si="48"/>
        <v>0</v>
      </c>
    </row>
    <row r="213" spans="1:45" x14ac:dyDescent="0.2">
      <c r="A213" s="423">
        <v>3541</v>
      </c>
      <c r="B213" s="424">
        <v>5</v>
      </c>
      <c r="C213" s="425" t="s">
        <v>319</v>
      </c>
      <c r="D213" s="422">
        <f t="shared" si="49"/>
        <v>0</v>
      </c>
      <c r="E213" s="422">
        <f t="shared" si="50"/>
        <v>0</v>
      </c>
      <c r="F213" s="422">
        <f t="shared" si="51"/>
        <v>0</v>
      </c>
      <c r="G213" s="422">
        <f t="shared" si="52"/>
        <v>0</v>
      </c>
      <c r="H213" s="22">
        <f t="shared" si="53"/>
        <v>0</v>
      </c>
      <c r="I213" s="116">
        <v>0</v>
      </c>
      <c r="J213" s="116">
        <v>0</v>
      </c>
      <c r="K213" s="116">
        <v>0</v>
      </c>
      <c r="L213" s="116">
        <v>0</v>
      </c>
      <c r="M213" s="22">
        <f t="shared" si="54"/>
        <v>0</v>
      </c>
      <c r="N213" s="116">
        <v>0</v>
      </c>
      <c r="O213" s="116">
        <v>0</v>
      </c>
      <c r="P213" s="116">
        <v>0</v>
      </c>
      <c r="Q213" s="116">
        <v>0</v>
      </c>
      <c r="R213" s="22">
        <f t="shared" si="55"/>
        <v>0</v>
      </c>
      <c r="S213" s="116">
        <v>0</v>
      </c>
      <c r="T213" s="116">
        <v>0</v>
      </c>
      <c r="U213" s="116">
        <v>0</v>
      </c>
      <c r="V213" s="116">
        <v>0</v>
      </c>
      <c r="W213" s="22">
        <f t="shared" si="56"/>
        <v>0</v>
      </c>
      <c r="X213" s="22">
        <f t="shared" si="57"/>
        <v>0</v>
      </c>
      <c r="Y213" s="22">
        <f ca="1">OFFSET('Cost Study'!$B$7,'Operations Support'!$C213,'Operations Support'!$B213)*$H213</f>
        <v>0</v>
      </c>
      <c r="Z213" s="23">
        <f ca="1">Y213*'Cost Study'!$B$31</f>
        <v>0</v>
      </c>
      <c r="AA213" s="23">
        <f ca="1">IF(A213=10298,1.51,1)*IF($B213&lt;3,$D213*'Cost Study'!$B$32*OFFSET('Cost Study'!$B$7,'Operations Support'!$C213,'Operations Support'!$B213),0)</f>
        <v>0</v>
      </c>
      <c r="AB213" s="24">
        <f ca="1">AA213*'Cost Study'!$B$31</f>
        <v>0</v>
      </c>
      <c r="AC213" s="23">
        <f ca="1">Y213*'Cost Study'!$B$31</f>
        <v>0</v>
      </c>
      <c r="AD213" s="24">
        <f ca="1">AA213*'Cost Study'!$B$31</f>
        <v>0</v>
      </c>
      <c r="AE213" s="377">
        <f t="shared" ca="1" si="58"/>
        <v>0</v>
      </c>
      <c r="AF213" s="377">
        <f t="shared" ca="1" si="59"/>
        <v>0</v>
      </c>
      <c r="AH213" s="688">
        <f>IFERROR($H213/SUMIF($A:$A,$A213,$H:$H)*SUMIF(Summary!$A$110:$A$186,$A213,Summary!$P$110:$P$186),0)</f>
        <v>0</v>
      </c>
      <c r="AI213" s="689">
        <f t="shared" ca="1" si="45"/>
        <v>0</v>
      </c>
      <c r="AJ213" s="688">
        <f>IFERROR(H213/SUMIF(A:A,A213,H:H)*SUMIF(Summary!$A$110:$A$186,'Operations Support'!A213,Summary!$Q$110:$Q$186),0)</f>
        <v>0</v>
      </c>
      <c r="AK213" s="688">
        <f t="shared" ca="1" si="46"/>
        <v>0</v>
      </c>
      <c r="AM213" s="688">
        <f>IFERROR($H213/SUMIF($A:$A,$A213,$H:$H)*SUMIF(Summary!$A$230:$A$266,$A213,Summary!$P$230:$P$266),0)</f>
        <v>0</v>
      </c>
      <c r="AN213" s="688">
        <f>IFERROR($H213/SUMIF($A:$A,$A213,$H:$H)*(SUMIF(Summary!$A$230:$A$266,$A213,Summary!$L$230:$L$266)+SUMIF(Summary!$A$281:$A$317,$A213,Summary!$L$281:$L$317))-AM213,0)</f>
        <v>0</v>
      </c>
      <c r="AO213" s="688">
        <f>IFERROR($H213/SUMIF($A:$A,$A213,$H:$H)*SUMIF(Summary!$A$230:$A$266,$A213,Summary!$Q$230:$Q$266),0)</f>
        <v>0</v>
      </c>
      <c r="AP213" s="688">
        <f>IFERROR($H213/SUMIF($A:$A,$A213,$H:$H)*(SUMIF(Summary!$A$230:$A$266,$A213,Summary!$L$230:$L$266)+SUMIF(Summary!$A$281:$A$317,$A213,Summary!$L$281:$L$317))-AO213,0)</f>
        <v>0</v>
      </c>
      <c r="AQ213" s="306"/>
      <c r="AR213" s="688">
        <f t="shared" ca="1" si="47"/>
        <v>0</v>
      </c>
      <c r="AS213" s="688">
        <f t="shared" ca="1" si="48"/>
        <v>0</v>
      </c>
    </row>
    <row r="214" spans="1:45" x14ac:dyDescent="0.2">
      <c r="A214" s="423">
        <v>3541</v>
      </c>
      <c r="B214" s="424">
        <v>5</v>
      </c>
      <c r="C214" s="425" t="s">
        <v>320</v>
      </c>
      <c r="D214" s="422">
        <f t="shared" si="49"/>
        <v>0</v>
      </c>
      <c r="E214" s="422">
        <f t="shared" si="50"/>
        <v>0</v>
      </c>
      <c r="F214" s="422">
        <f t="shared" si="51"/>
        <v>0</v>
      </c>
      <c r="G214" s="422">
        <f t="shared" si="52"/>
        <v>0</v>
      </c>
      <c r="H214" s="22">
        <f t="shared" si="53"/>
        <v>0</v>
      </c>
      <c r="I214" s="116">
        <v>0</v>
      </c>
      <c r="J214" s="116">
        <v>0</v>
      </c>
      <c r="K214" s="116">
        <v>0</v>
      </c>
      <c r="L214" s="116">
        <v>0</v>
      </c>
      <c r="M214" s="22">
        <f t="shared" si="54"/>
        <v>0</v>
      </c>
      <c r="N214" s="116">
        <v>0</v>
      </c>
      <c r="O214" s="116">
        <v>0</v>
      </c>
      <c r="P214" s="116">
        <v>0</v>
      </c>
      <c r="Q214" s="116">
        <v>0</v>
      </c>
      <c r="R214" s="22">
        <f t="shared" si="55"/>
        <v>0</v>
      </c>
      <c r="S214" s="116">
        <v>0</v>
      </c>
      <c r="T214" s="116">
        <v>0</v>
      </c>
      <c r="U214" s="116">
        <v>0</v>
      </c>
      <c r="V214" s="116">
        <v>0</v>
      </c>
      <c r="W214" s="22">
        <f t="shared" si="56"/>
        <v>0</v>
      </c>
      <c r="X214" s="22">
        <f t="shared" si="57"/>
        <v>0</v>
      </c>
      <c r="Y214" s="22">
        <f ca="1">OFFSET('Cost Study'!$B$7,'Operations Support'!$C214,'Operations Support'!$B214)*$H214</f>
        <v>0</v>
      </c>
      <c r="Z214" s="23">
        <f ca="1">Y214*'Cost Study'!$B$31</f>
        <v>0</v>
      </c>
      <c r="AA214" s="23">
        <f ca="1">IF(A214=10298,1.51,1)*IF($B214&lt;3,$D214*'Cost Study'!$B$32*OFFSET('Cost Study'!$B$7,'Operations Support'!$C214,'Operations Support'!$B214),0)</f>
        <v>0</v>
      </c>
      <c r="AB214" s="24">
        <f ca="1">AA214*'Cost Study'!$B$31</f>
        <v>0</v>
      </c>
      <c r="AC214" s="23">
        <f ca="1">Y214*'Cost Study'!$B$31</f>
        <v>0</v>
      </c>
      <c r="AD214" s="24">
        <f ca="1">AA214*'Cost Study'!$B$31</f>
        <v>0</v>
      </c>
      <c r="AE214" s="377">
        <f t="shared" ca="1" si="58"/>
        <v>0</v>
      </c>
      <c r="AF214" s="377">
        <f t="shared" ca="1" si="59"/>
        <v>0</v>
      </c>
      <c r="AH214" s="688">
        <f>IFERROR($H214/SUMIF($A:$A,$A214,$H:$H)*SUMIF(Summary!$A$110:$A$186,$A214,Summary!$P$110:$P$186),0)</f>
        <v>0</v>
      </c>
      <c r="AI214" s="689">
        <f t="shared" ca="1" si="45"/>
        <v>0</v>
      </c>
      <c r="AJ214" s="688">
        <f>IFERROR(H214/SUMIF(A:A,A214,H:H)*SUMIF(Summary!$A$110:$A$186,'Operations Support'!A214,Summary!$Q$110:$Q$186),0)</f>
        <v>0</v>
      </c>
      <c r="AK214" s="688">
        <f t="shared" ca="1" si="46"/>
        <v>0</v>
      </c>
      <c r="AM214" s="688">
        <f>IFERROR($H214/SUMIF($A:$A,$A214,$H:$H)*SUMIF(Summary!$A$230:$A$266,$A214,Summary!$P$230:$P$266),0)</f>
        <v>0</v>
      </c>
      <c r="AN214" s="688">
        <f>IFERROR($H214/SUMIF($A:$A,$A214,$H:$H)*(SUMIF(Summary!$A$230:$A$266,$A214,Summary!$L$230:$L$266)+SUMIF(Summary!$A$281:$A$317,$A214,Summary!$L$281:$L$317))-AM214,0)</f>
        <v>0</v>
      </c>
      <c r="AO214" s="688">
        <f>IFERROR($H214/SUMIF($A:$A,$A214,$H:$H)*SUMIF(Summary!$A$230:$A$266,$A214,Summary!$Q$230:$Q$266),0)</f>
        <v>0</v>
      </c>
      <c r="AP214" s="688">
        <f>IFERROR($H214/SUMIF($A:$A,$A214,$H:$H)*(SUMIF(Summary!$A$230:$A$266,$A214,Summary!$L$230:$L$266)+SUMIF(Summary!$A$281:$A$317,$A214,Summary!$L$281:$L$317))-AO214,0)</f>
        <v>0</v>
      </c>
      <c r="AQ214" s="306"/>
      <c r="AR214" s="688">
        <f t="shared" ca="1" si="47"/>
        <v>0</v>
      </c>
      <c r="AS214" s="688">
        <f t="shared" ca="1" si="48"/>
        <v>0</v>
      </c>
    </row>
    <row r="215" spans="1:45" x14ac:dyDescent="0.2">
      <c r="A215" s="423">
        <v>3565</v>
      </c>
      <c r="B215" s="424">
        <v>1</v>
      </c>
      <c r="C215" s="425" t="s">
        <v>300</v>
      </c>
      <c r="D215" s="422">
        <f t="shared" si="49"/>
        <v>18137</v>
      </c>
      <c r="E215" s="422">
        <f t="shared" si="50"/>
        <v>0</v>
      </c>
      <c r="F215" s="422">
        <f t="shared" si="51"/>
        <v>33256</v>
      </c>
      <c r="G215" s="422">
        <f t="shared" si="52"/>
        <v>0</v>
      </c>
      <c r="H215" s="22">
        <f t="shared" si="53"/>
        <v>51393</v>
      </c>
      <c r="I215" s="116">
        <v>6973</v>
      </c>
      <c r="J215" s="116">
        <v>0</v>
      </c>
      <c r="K215" s="116">
        <v>14372</v>
      </c>
      <c r="L215" s="116">
        <v>0</v>
      </c>
      <c r="M215" s="22">
        <f t="shared" si="54"/>
        <v>21345</v>
      </c>
      <c r="N215" s="116">
        <v>9600</v>
      </c>
      <c r="O215" s="116">
        <v>0</v>
      </c>
      <c r="P215" s="116">
        <v>16916</v>
      </c>
      <c r="Q215" s="116">
        <v>0</v>
      </c>
      <c r="R215" s="22">
        <f t="shared" si="55"/>
        <v>26516</v>
      </c>
      <c r="S215" s="116">
        <v>1564</v>
      </c>
      <c r="T215" s="116">
        <v>0</v>
      </c>
      <c r="U215" s="116">
        <v>1968</v>
      </c>
      <c r="V215" s="116">
        <v>0</v>
      </c>
      <c r="W215" s="22">
        <f t="shared" si="56"/>
        <v>3532</v>
      </c>
      <c r="X215" s="22">
        <f t="shared" si="57"/>
        <v>1713.1</v>
      </c>
      <c r="Y215" s="22">
        <f ca="1">OFFSET('Cost Study'!$B$7,'Operations Support'!$C215,'Operations Support'!$B215)*$H215</f>
        <v>51393</v>
      </c>
      <c r="Z215" s="23">
        <f ca="1">Y215*'Cost Study'!$B$31</f>
        <v>2870398.2344629918</v>
      </c>
      <c r="AA215" s="23">
        <f ca="1">IF(A215=10298,1.51,1)*IF($B215&lt;3,$D215*'Cost Study'!$B$32*OFFSET('Cost Study'!$B$7,'Operations Support'!$C215,'Operations Support'!$B215),0)</f>
        <v>1813.7</v>
      </c>
      <c r="AB215" s="24">
        <f ca="1">AA215*'Cost Study'!$B$31</f>
        <v>101298.64529888367</v>
      </c>
      <c r="AC215" s="23">
        <f ca="1">Y215*'Cost Study'!$B$31</f>
        <v>2870398.2344629918</v>
      </c>
      <c r="AD215" s="24">
        <f ca="1">AA215*'Cost Study'!$B$31</f>
        <v>101298.64529888367</v>
      </c>
      <c r="AE215" s="377">
        <f t="shared" ca="1" si="58"/>
        <v>2971696.8797618756</v>
      </c>
      <c r="AF215" s="377">
        <f t="shared" ca="1" si="59"/>
        <v>2971696.8797618756</v>
      </c>
      <c r="AH215" s="688">
        <f>IFERROR($H215/SUMIF($A:$A,$A215,$H:$H)*SUMIF(Summary!$A$110:$A$186,$A215,Summary!$P$110:$P$186),0)</f>
        <v>1312216.2411912496</v>
      </c>
      <c r="AI215" s="689">
        <f t="shared" ca="1" si="45"/>
        <v>1659480.638570626</v>
      </c>
      <c r="AJ215" s="688">
        <f>IFERROR(H215/SUMIF(A:A,A215,H:H)*SUMIF(Summary!$A$110:$A$186,'Operations Support'!A215,Summary!$Q$110:$Q$186),0)</f>
        <v>1320653.6983033931</v>
      </c>
      <c r="AK215" s="688">
        <f t="shared" ca="1" si="46"/>
        <v>1651043.1814584825</v>
      </c>
      <c r="AM215" s="688">
        <f>IFERROR($H215/SUMIF($A:$A,$A215,$H:$H)*SUMIF(Summary!$A$230:$A$266,$A215,Summary!$P$230:$P$266),0)</f>
        <v>248273.14602110095</v>
      </c>
      <c r="AN215" s="688">
        <f>IFERROR($H215/SUMIF($A:$A,$A215,$H:$H)*(SUMIF(Summary!$A$230:$A$266,$A215,Summary!$L$230:$L$266)+SUMIF(Summary!$A$281:$A$317,$A215,Summary!$L$281:$L$317))-AM215,0)</f>
        <v>635402.81659864238</v>
      </c>
      <c r="AO215" s="688">
        <f>IFERROR($H215/SUMIF($A:$A,$A215,$H:$H)*SUMIF(Summary!$A$230:$A$266,$A215,Summary!$Q$230:$Q$266),0)</f>
        <v>249869.52469398518</v>
      </c>
      <c r="AP215" s="688">
        <f>IFERROR($H215/SUMIF($A:$A,$A215,$H:$H)*(SUMIF(Summary!$A$230:$A$266,$A215,Summary!$L$230:$L$266)+SUMIF(Summary!$A$281:$A$317,$A215,Summary!$L$281:$L$317))-AO215,0)</f>
        <v>633806.43792575807</v>
      </c>
      <c r="AQ215" s="306"/>
      <c r="AR215" s="688">
        <f t="shared" ca="1" si="47"/>
        <v>2294883.4551692684</v>
      </c>
      <c r="AS215" s="688">
        <f t="shared" ca="1" si="48"/>
        <v>2284849.6193842404</v>
      </c>
    </row>
    <row r="216" spans="1:45" x14ac:dyDescent="0.2">
      <c r="A216" s="423">
        <v>3565</v>
      </c>
      <c r="B216" s="424">
        <v>1</v>
      </c>
      <c r="C216" s="425" t="s">
        <v>301</v>
      </c>
      <c r="D216" s="422">
        <f t="shared" si="49"/>
        <v>8925</v>
      </c>
      <c r="E216" s="422">
        <f t="shared" si="50"/>
        <v>0</v>
      </c>
      <c r="F216" s="422">
        <f t="shared" si="51"/>
        <v>9120</v>
      </c>
      <c r="G216" s="422">
        <f t="shared" si="52"/>
        <v>0</v>
      </c>
      <c r="H216" s="22">
        <f t="shared" si="53"/>
        <v>18045</v>
      </c>
      <c r="I216" s="116">
        <v>4277</v>
      </c>
      <c r="J216" s="116">
        <v>0</v>
      </c>
      <c r="K216" s="116">
        <v>4108</v>
      </c>
      <c r="L216" s="116">
        <v>0</v>
      </c>
      <c r="M216" s="22">
        <f t="shared" si="54"/>
        <v>8385</v>
      </c>
      <c r="N216" s="116">
        <v>4274</v>
      </c>
      <c r="O216" s="116">
        <v>0</v>
      </c>
      <c r="P216" s="116">
        <v>4352</v>
      </c>
      <c r="Q216" s="116">
        <v>0</v>
      </c>
      <c r="R216" s="22">
        <f t="shared" si="55"/>
        <v>8626</v>
      </c>
      <c r="S216" s="116">
        <v>374</v>
      </c>
      <c r="T216" s="116">
        <v>0</v>
      </c>
      <c r="U216" s="116">
        <v>660</v>
      </c>
      <c r="V216" s="116">
        <v>0</v>
      </c>
      <c r="W216" s="22">
        <f t="shared" si="56"/>
        <v>1034</v>
      </c>
      <c r="X216" s="22">
        <f t="shared" si="57"/>
        <v>601.5</v>
      </c>
      <c r="Y216" s="22">
        <f ca="1">OFFSET('Cost Study'!$B$7,'Operations Support'!$C216,'Operations Support'!$B216)*$H216</f>
        <v>27247.95</v>
      </c>
      <c r="Z216" s="23">
        <f ca="1">Y216*'Cost Study'!$B$31</f>
        <v>1521850.5939084287</v>
      </c>
      <c r="AA216" s="23">
        <f ca="1">IF(A216=10298,1.51,1)*IF($B216&lt;3,$D216*'Cost Study'!$B$32*OFFSET('Cost Study'!$B$7,'Operations Support'!$C216,'Operations Support'!$B216),0)</f>
        <v>1347.675</v>
      </c>
      <c r="AB216" s="24">
        <f ca="1">AA216*'Cost Study'!$B$31</f>
        <v>75270.249657150038</v>
      </c>
      <c r="AC216" s="23">
        <f ca="1">Y216*'Cost Study'!$B$31</f>
        <v>1521850.5939084287</v>
      </c>
      <c r="AD216" s="24">
        <f ca="1">AA216*'Cost Study'!$B$31</f>
        <v>75270.249657150038</v>
      </c>
      <c r="AE216" s="377">
        <f t="shared" ca="1" si="58"/>
        <v>1597120.8435655788</v>
      </c>
      <c r="AF216" s="377">
        <f t="shared" ca="1" si="59"/>
        <v>1597120.8435655788</v>
      </c>
      <c r="AH216" s="688">
        <f>IFERROR($H216/SUMIF($A:$A,$A216,$H:$H)*SUMIF(Summary!$A$110:$A$186,$A216,Summary!$P$110:$P$186),0)</f>
        <v>460742.55389442336</v>
      </c>
      <c r="AI216" s="689">
        <f t="shared" ca="1" si="45"/>
        <v>1136378.2896711554</v>
      </c>
      <c r="AJ216" s="688">
        <f>IFERROR(H216/SUMIF(A:A,A216,H:H)*SUMIF(Summary!$A$110:$A$186,'Operations Support'!A216,Summary!$Q$110:$Q$186),0)</f>
        <v>463705.09575009689</v>
      </c>
      <c r="AK216" s="688">
        <f t="shared" ca="1" si="46"/>
        <v>1133415.7478154819</v>
      </c>
      <c r="AM216" s="688">
        <f>IFERROR($H216/SUMIF($A:$A,$A216,$H:$H)*SUMIF(Summary!$A$230:$A$266,$A216,Summary!$P$230:$P$266),0)</f>
        <v>87173.134861766521</v>
      </c>
      <c r="AN216" s="688">
        <f>IFERROR($H216/SUMIF($A:$A,$A216,$H:$H)*(SUMIF(Summary!$A$230:$A$266,$A216,Summary!$L$230:$L$266)+SUMIF(Summary!$A$281:$A$317,$A216,Summary!$L$281:$L$317))-AM216,0)</f>
        <v>223101.27498924953</v>
      </c>
      <c r="AO216" s="688">
        <f>IFERROR($H216/SUMIF($A:$A,$A216,$H:$H)*SUMIF(Summary!$A$230:$A$266,$A216,Summary!$Q$230:$Q$266),0)</f>
        <v>87733.651919579759</v>
      </c>
      <c r="AP216" s="688">
        <f>IFERROR($H216/SUMIF($A:$A,$A216,$H:$H)*(SUMIF(Summary!$A$230:$A$266,$A216,Summary!$L$230:$L$266)+SUMIF(Summary!$A$281:$A$317,$A216,Summary!$L$281:$L$317))-AO216,0)</f>
        <v>222540.7579314363</v>
      </c>
      <c r="AQ216" s="306"/>
      <c r="AR216" s="688">
        <f t="shared" ca="1" si="47"/>
        <v>1359479.5646604048</v>
      </c>
      <c r="AS216" s="688">
        <f t="shared" ca="1" si="48"/>
        <v>1355956.5057469183</v>
      </c>
    </row>
    <row r="217" spans="1:45" x14ac:dyDescent="0.2">
      <c r="A217" s="423">
        <v>3565</v>
      </c>
      <c r="B217" s="424">
        <v>1</v>
      </c>
      <c r="C217" s="425" t="s">
        <v>302</v>
      </c>
      <c r="D217" s="422">
        <f t="shared" si="49"/>
        <v>3390</v>
      </c>
      <c r="E217" s="422">
        <f t="shared" si="50"/>
        <v>0</v>
      </c>
      <c r="F217" s="422">
        <f t="shared" si="51"/>
        <v>7065</v>
      </c>
      <c r="G217" s="422">
        <f t="shared" si="52"/>
        <v>0</v>
      </c>
      <c r="H217" s="22">
        <f t="shared" si="53"/>
        <v>10455</v>
      </c>
      <c r="I217" s="116">
        <v>1383</v>
      </c>
      <c r="J217" s="116">
        <v>0</v>
      </c>
      <c r="K217" s="116">
        <v>3097</v>
      </c>
      <c r="L217" s="116">
        <v>0</v>
      </c>
      <c r="M217" s="22">
        <f t="shared" si="54"/>
        <v>4480</v>
      </c>
      <c r="N217" s="116">
        <v>1742</v>
      </c>
      <c r="O217" s="116">
        <v>0</v>
      </c>
      <c r="P217" s="116">
        <v>3734</v>
      </c>
      <c r="Q217" s="116">
        <v>0</v>
      </c>
      <c r="R217" s="22">
        <f t="shared" si="55"/>
        <v>5476</v>
      </c>
      <c r="S217" s="116">
        <v>265</v>
      </c>
      <c r="T217" s="116">
        <v>0</v>
      </c>
      <c r="U217" s="116">
        <v>234</v>
      </c>
      <c r="V217" s="116">
        <v>0</v>
      </c>
      <c r="W217" s="22">
        <f t="shared" si="56"/>
        <v>499</v>
      </c>
      <c r="X217" s="22">
        <f t="shared" si="57"/>
        <v>348.5</v>
      </c>
      <c r="Y217" s="22">
        <f ca="1">OFFSET('Cost Study'!$B$7,'Operations Support'!$C217,'Operations Support'!$B217)*$H217</f>
        <v>15159.75</v>
      </c>
      <c r="Z217" s="23">
        <f ca="1">Y217*'Cost Study'!$B$31</f>
        <v>846701.29462962539</v>
      </c>
      <c r="AA217" s="23">
        <f ca="1">IF(A217=10298,1.51,1)*IF($B217&lt;3,$D217*'Cost Study'!$B$32*OFFSET('Cost Study'!$B$7,'Operations Support'!$C217,'Operations Support'!$B217),0)</f>
        <v>491.55</v>
      </c>
      <c r="AB217" s="24">
        <f ca="1">AA217*'Cost Study'!$B$31</f>
        <v>27454.01615298355</v>
      </c>
      <c r="AC217" s="23">
        <f ca="1">Y217*'Cost Study'!$B$31</f>
        <v>846701.29462962539</v>
      </c>
      <c r="AD217" s="24">
        <f ca="1">AA217*'Cost Study'!$B$31</f>
        <v>27454.01615298355</v>
      </c>
      <c r="AE217" s="377">
        <f t="shared" ca="1" si="58"/>
        <v>874155.31078260893</v>
      </c>
      <c r="AF217" s="377">
        <f t="shared" ca="1" si="59"/>
        <v>874155.31078260893</v>
      </c>
      <c r="AH217" s="688">
        <f>IFERROR($H217/SUMIF($A:$A,$A217,$H:$H)*SUMIF(Summary!$A$110:$A$186,$A217,Summary!$P$110:$P$186),0)</f>
        <v>266947.26522395102</v>
      </c>
      <c r="AI217" s="689">
        <f t="shared" ca="1" si="45"/>
        <v>607208.04555865796</v>
      </c>
      <c r="AJ217" s="688">
        <f>IFERROR(H217/SUMIF(A:A,A217,H:H)*SUMIF(Summary!$A$110:$A$186,'Operations Support'!A217,Summary!$Q$110:$Q$186),0)</f>
        <v>268663.7171552931</v>
      </c>
      <c r="AK217" s="688">
        <f t="shared" ca="1" si="46"/>
        <v>605491.59362731583</v>
      </c>
      <c r="AM217" s="688">
        <f>IFERROR($H217/SUMIF($A:$A,$A217,$H:$H)*SUMIF(Summary!$A$230:$A$266,$A217,Summary!$P$230:$P$266),0)</f>
        <v>50506.795510100805</v>
      </c>
      <c r="AN217" s="688">
        <f>IFERROR($H217/SUMIF($A:$A,$A217,$H:$H)*(SUMIF(Summary!$A$230:$A$266,$A217,Summary!$L$230:$L$266)+SUMIF(Summary!$A$281:$A$317,$A217,Summary!$L$281:$L$317))-AM217,0)</f>
        <v>129261.5034642618</v>
      </c>
      <c r="AO217" s="688">
        <f>IFERROR($H217/SUMIF($A:$A,$A217,$H:$H)*SUMIF(Summary!$A$230:$A$266,$A217,Summary!$Q$230:$Q$266),0)</f>
        <v>50831.550613422354</v>
      </c>
      <c r="AP217" s="688">
        <f>IFERROR($H217/SUMIF($A:$A,$A217,$H:$H)*(SUMIF(Summary!$A$230:$A$266,$A217,Summary!$L$230:$L$266)+SUMIF(Summary!$A$281:$A$317,$A217,Summary!$L$281:$L$317))-AO217,0)</f>
        <v>128936.74836094026</v>
      </c>
      <c r="AQ217" s="306"/>
      <c r="AR217" s="688">
        <f t="shared" ca="1" si="47"/>
        <v>736469.54902291973</v>
      </c>
      <c r="AS217" s="688">
        <f t="shared" ca="1" si="48"/>
        <v>734428.34198825608</v>
      </c>
    </row>
    <row r="218" spans="1:45" x14ac:dyDescent="0.2">
      <c r="A218" s="423">
        <v>3565</v>
      </c>
      <c r="B218" s="424">
        <v>1</v>
      </c>
      <c r="C218" s="425" t="s">
        <v>303</v>
      </c>
      <c r="D218" s="422">
        <f t="shared" si="49"/>
        <v>384</v>
      </c>
      <c r="E218" s="422">
        <f t="shared" si="50"/>
        <v>0</v>
      </c>
      <c r="F218" s="422">
        <f t="shared" si="51"/>
        <v>1038</v>
      </c>
      <c r="G218" s="422">
        <f t="shared" si="52"/>
        <v>0</v>
      </c>
      <c r="H218" s="22">
        <f t="shared" si="53"/>
        <v>1422</v>
      </c>
      <c r="I218" s="116">
        <v>108</v>
      </c>
      <c r="J218" s="116">
        <v>0</v>
      </c>
      <c r="K218" s="116">
        <v>420</v>
      </c>
      <c r="L218" s="116">
        <v>0</v>
      </c>
      <c r="M218" s="22">
        <f t="shared" si="54"/>
        <v>528</v>
      </c>
      <c r="N218" s="116">
        <v>267</v>
      </c>
      <c r="O218" s="116">
        <v>0</v>
      </c>
      <c r="P218" s="116">
        <v>603</v>
      </c>
      <c r="Q218" s="116">
        <v>0</v>
      </c>
      <c r="R218" s="22">
        <f t="shared" si="55"/>
        <v>870</v>
      </c>
      <c r="S218" s="116">
        <v>9</v>
      </c>
      <c r="T218" s="116">
        <v>0</v>
      </c>
      <c r="U218" s="116">
        <v>15</v>
      </c>
      <c r="V218" s="116">
        <v>0</v>
      </c>
      <c r="W218" s="22">
        <f t="shared" si="56"/>
        <v>24</v>
      </c>
      <c r="X218" s="22">
        <f t="shared" si="57"/>
        <v>47.4</v>
      </c>
      <c r="Y218" s="22">
        <f ca="1">OFFSET('Cost Study'!$B$7,'Operations Support'!$C218,'Operations Support'!$B218)*$H218</f>
        <v>2076.12</v>
      </c>
      <c r="Z218" s="23">
        <f ca="1">Y218*'Cost Study'!$B$31</f>
        <v>115955.30874892118</v>
      </c>
      <c r="AA218" s="23">
        <f ca="1">IF(A218=10298,1.51,1)*IF($B218&lt;3,$D218*'Cost Study'!$B$32*OFFSET('Cost Study'!$B$7,'Operations Support'!$C218,'Operations Support'!$B218),0)</f>
        <v>56.064000000000007</v>
      </c>
      <c r="AB218" s="24">
        <f ca="1">AA218*'Cost Study'!$B$31</f>
        <v>3131.282599126986</v>
      </c>
      <c r="AC218" s="23">
        <f ca="1">Y218*'Cost Study'!$B$31</f>
        <v>115955.30874892118</v>
      </c>
      <c r="AD218" s="24">
        <f ca="1">AA218*'Cost Study'!$B$31</f>
        <v>3131.282599126986</v>
      </c>
      <c r="AE218" s="377">
        <f t="shared" ca="1" si="58"/>
        <v>119086.59134804817</v>
      </c>
      <c r="AF218" s="377">
        <f t="shared" ca="1" si="59"/>
        <v>119086.59134804817</v>
      </c>
      <c r="AH218" s="688">
        <f>IFERROR($H218/SUMIF($A:$A,$A218,$H:$H)*SUMIF(Summary!$A$110:$A$186,$A218,Summary!$P$110:$P$186),0)</f>
        <v>36307.892027590467</v>
      </c>
      <c r="AI218" s="689">
        <f t="shared" ca="1" si="45"/>
        <v>82778.699320457701</v>
      </c>
      <c r="AJ218" s="688">
        <f>IFERROR(H218/SUMIF(A:A,A218,H:H)*SUMIF(Summary!$A$110:$A$186,'Operations Support'!A218,Summary!$Q$110:$Q$186),0)</f>
        <v>36541.349191279456</v>
      </c>
      <c r="AK218" s="688">
        <f t="shared" ca="1" si="46"/>
        <v>82545.242156768712</v>
      </c>
      <c r="AM218" s="688">
        <f>IFERROR($H218/SUMIF($A:$A,$A218,$H:$H)*SUMIF(Summary!$A$230:$A$266,$A218,Summary!$P$230:$P$266),0)</f>
        <v>6869.5038943436957</v>
      </c>
      <c r="AN218" s="688">
        <f>IFERROR($H218/SUMIF($A:$A,$A218,$H:$H)*(SUMIF(Summary!$A$230:$A$266,$A218,Summary!$L$230:$L$266)+SUMIF(Summary!$A$281:$A$317,$A218,Summary!$L$281:$L$317))-AM218,0)</f>
        <v>17581.048103890989</v>
      </c>
      <c r="AO218" s="688">
        <f>IFERROR($H218/SUMIF($A:$A,$A218,$H:$H)*SUMIF(Summary!$A$230:$A$266,$A218,Summary!$Q$230:$Q$266),0)</f>
        <v>6913.674315857158</v>
      </c>
      <c r="AP218" s="688">
        <f>IFERROR($H218/SUMIF($A:$A,$A218,$H:$H)*(SUMIF(Summary!$A$230:$A$266,$A218,Summary!$L$230:$L$266)+SUMIF(Summary!$A$281:$A$317,$A218,Summary!$L$281:$L$317))-AO218,0)</f>
        <v>17536.877682377526</v>
      </c>
      <c r="AQ218" s="306"/>
      <c r="AR218" s="688">
        <f t="shared" ca="1" si="47"/>
        <v>100359.74742434869</v>
      </c>
      <c r="AS218" s="688">
        <f t="shared" ca="1" si="48"/>
        <v>100082.11983914624</v>
      </c>
    </row>
    <row r="219" spans="1:45" x14ac:dyDescent="0.2">
      <c r="A219" s="423">
        <v>3565</v>
      </c>
      <c r="B219" s="424">
        <v>1</v>
      </c>
      <c r="C219" s="425" t="s">
        <v>304</v>
      </c>
      <c r="D219" s="422">
        <f t="shared" si="49"/>
        <v>2447</v>
      </c>
      <c r="E219" s="422">
        <f t="shared" si="50"/>
        <v>0</v>
      </c>
      <c r="F219" s="422">
        <f t="shared" si="51"/>
        <v>661</v>
      </c>
      <c r="G219" s="422">
        <f t="shared" si="52"/>
        <v>0</v>
      </c>
      <c r="H219" s="22">
        <f t="shared" si="53"/>
        <v>3108</v>
      </c>
      <c r="I219" s="116">
        <v>923</v>
      </c>
      <c r="J219" s="116">
        <v>0</v>
      </c>
      <c r="K219" s="116">
        <v>294</v>
      </c>
      <c r="L219" s="116">
        <v>0</v>
      </c>
      <c r="M219" s="22">
        <f t="shared" si="54"/>
        <v>1217</v>
      </c>
      <c r="N219" s="116">
        <v>1435</v>
      </c>
      <c r="O219" s="116">
        <v>0</v>
      </c>
      <c r="P219" s="116">
        <v>367</v>
      </c>
      <c r="Q219" s="116">
        <v>0</v>
      </c>
      <c r="R219" s="22">
        <f t="shared" si="55"/>
        <v>1802</v>
      </c>
      <c r="S219" s="116">
        <v>89</v>
      </c>
      <c r="T219" s="116">
        <v>0</v>
      </c>
      <c r="U219" s="116">
        <v>0</v>
      </c>
      <c r="V219" s="116">
        <v>0</v>
      </c>
      <c r="W219" s="22">
        <f t="shared" si="56"/>
        <v>89</v>
      </c>
      <c r="X219" s="22">
        <f t="shared" si="57"/>
        <v>103.6</v>
      </c>
      <c r="Y219" s="22">
        <f ca="1">OFFSET('Cost Study'!$B$7,'Operations Support'!$C219,'Operations Support'!$B219)*$H219</f>
        <v>5811.96</v>
      </c>
      <c r="Z219" s="23">
        <f ca="1">Y219*'Cost Study'!$B$31</f>
        <v>324609.18262739148</v>
      </c>
      <c r="AA219" s="23">
        <f ca="1">IF(A219=10298,1.51,1)*IF($B219&lt;3,$D219*'Cost Study'!$B$32*OFFSET('Cost Study'!$B$7,'Operations Support'!$C219,'Operations Support'!$B219),0)</f>
        <v>457.58900000000006</v>
      </c>
      <c r="AB219" s="24">
        <f ca="1">AA219*'Cost Study'!$B$31</f>
        <v>25557.228760914641</v>
      </c>
      <c r="AC219" s="23">
        <f ca="1">Y219*'Cost Study'!$B$31</f>
        <v>324609.18262739148</v>
      </c>
      <c r="AD219" s="24">
        <f ca="1">AA219*'Cost Study'!$B$31</f>
        <v>25557.228760914641</v>
      </c>
      <c r="AE219" s="377">
        <f t="shared" ca="1" si="58"/>
        <v>350166.41138830612</v>
      </c>
      <c r="AF219" s="377">
        <f t="shared" ca="1" si="59"/>
        <v>350166.41138830612</v>
      </c>
      <c r="AH219" s="688">
        <f>IFERROR($H219/SUMIF($A:$A,$A219,$H:$H)*SUMIF(Summary!$A$110:$A$186,$A219,Summary!$P$110:$P$186),0)</f>
        <v>79356.489748066931</v>
      </c>
      <c r="AI219" s="689">
        <f t="shared" ca="1" si="45"/>
        <v>270809.92164023919</v>
      </c>
      <c r="AJ219" s="688">
        <f>IFERROR(H219/SUMIF(A:A,A219,H:H)*SUMIF(Summary!$A$110:$A$186,'Operations Support'!A219,Summary!$Q$110:$Q$186),0)</f>
        <v>79866.746333682531</v>
      </c>
      <c r="AK219" s="688">
        <f t="shared" ca="1" si="46"/>
        <v>270299.66505462362</v>
      </c>
      <c r="AM219" s="688">
        <f>IFERROR($H219/SUMIF($A:$A,$A219,$H:$H)*SUMIF(Summary!$A$230:$A$266,$A219,Summary!$P$230:$P$266),0)</f>
        <v>15014.358722658375</v>
      </c>
      <c r="AN219" s="688">
        <f>IFERROR($H219/SUMIF($A:$A,$A219,$H:$H)*(SUMIF(Summary!$A$230:$A$266,$A219,Summary!$L$230:$L$266)+SUMIF(Summary!$A$281:$A$317,$A219,Summary!$L$281:$L$317))-AM219,0)</f>
        <v>38426.088260825025</v>
      </c>
      <c r="AO219" s="688">
        <f>IFERROR($H219/SUMIF($A:$A,$A219,$H:$H)*SUMIF(Summary!$A$230:$A$266,$A219,Summary!$Q$230:$Q$266),0)</f>
        <v>15110.899981493705</v>
      </c>
      <c r="AP219" s="688">
        <f>IFERROR($H219/SUMIF($A:$A,$A219,$H:$H)*(SUMIF(Summary!$A$230:$A$266,$A219,Summary!$L$230:$L$266)+SUMIF(Summary!$A$281:$A$317,$A219,Summary!$L$281:$L$317))-AO219,0)</f>
        <v>38329.547001989697</v>
      </c>
      <c r="AQ219" s="306"/>
      <c r="AR219" s="688">
        <f t="shared" ca="1" si="47"/>
        <v>309236.00990106422</v>
      </c>
      <c r="AS219" s="688">
        <f t="shared" ca="1" si="48"/>
        <v>308629.21205661329</v>
      </c>
    </row>
    <row r="220" spans="1:45" x14ac:dyDescent="0.2">
      <c r="A220" s="423">
        <v>3565</v>
      </c>
      <c r="B220" s="424">
        <v>1</v>
      </c>
      <c r="C220" s="425" t="s">
        <v>305</v>
      </c>
      <c r="D220" s="422">
        <f t="shared" si="49"/>
        <v>2384</v>
      </c>
      <c r="E220" s="422">
        <f t="shared" si="50"/>
        <v>0</v>
      </c>
      <c r="F220" s="422">
        <f t="shared" si="51"/>
        <v>628</v>
      </c>
      <c r="G220" s="422">
        <f t="shared" si="52"/>
        <v>0</v>
      </c>
      <c r="H220" s="22">
        <f t="shared" si="53"/>
        <v>3012</v>
      </c>
      <c r="I220" s="116">
        <v>1187</v>
      </c>
      <c r="J220" s="116">
        <v>0</v>
      </c>
      <c r="K220" s="116">
        <v>145</v>
      </c>
      <c r="L220" s="116">
        <v>0</v>
      </c>
      <c r="M220" s="22">
        <f t="shared" si="54"/>
        <v>1332</v>
      </c>
      <c r="N220" s="116">
        <v>1197</v>
      </c>
      <c r="O220" s="116">
        <v>0</v>
      </c>
      <c r="P220" s="116">
        <v>483</v>
      </c>
      <c r="Q220" s="116">
        <v>0</v>
      </c>
      <c r="R220" s="22">
        <f t="shared" si="55"/>
        <v>1680</v>
      </c>
      <c r="S220" s="116">
        <v>0</v>
      </c>
      <c r="T220" s="116">
        <v>0</v>
      </c>
      <c r="U220" s="116">
        <v>0</v>
      </c>
      <c r="V220" s="116">
        <v>0</v>
      </c>
      <c r="W220" s="22">
        <f t="shared" si="56"/>
        <v>0</v>
      </c>
      <c r="X220" s="22">
        <f t="shared" si="57"/>
        <v>100.4</v>
      </c>
      <c r="Y220" s="22">
        <f ca="1">OFFSET('Cost Study'!$B$7,'Operations Support'!$C220,'Operations Support'!$B220)*$H220</f>
        <v>5903.5199999999995</v>
      </c>
      <c r="Z220" s="23">
        <f ca="1">Y220*'Cost Study'!$B$31</f>
        <v>329722.98533101706</v>
      </c>
      <c r="AA220" s="23">
        <f ca="1">IF(A220=10298,1.51,1)*IF($B220&lt;3,$D220*'Cost Study'!$B$32*OFFSET('Cost Study'!$B$7,'Operations Support'!$C220,'Operations Support'!$B220),0)</f>
        <v>467.26400000000001</v>
      </c>
      <c r="AB220" s="24">
        <f ca="1">AA220*'Cost Study'!$B$31</f>
        <v>26097.596182906531</v>
      </c>
      <c r="AC220" s="23">
        <f ca="1">Y220*'Cost Study'!$B$31</f>
        <v>329722.98533101706</v>
      </c>
      <c r="AD220" s="24">
        <f ca="1">AA220*'Cost Study'!$B$31</f>
        <v>26097.596182906531</v>
      </c>
      <c r="AE220" s="377">
        <f t="shared" ca="1" si="58"/>
        <v>355820.58151392359</v>
      </c>
      <c r="AF220" s="377">
        <f t="shared" ca="1" si="59"/>
        <v>355820.58151392359</v>
      </c>
      <c r="AH220" s="688">
        <f>IFERROR($H220/SUMIF($A:$A,$A220,$H:$H)*SUMIF(Summary!$A$110:$A$186,$A220,Summary!$P$110:$P$186),0)</f>
        <v>76905.324041562926</v>
      </c>
      <c r="AI220" s="689">
        <f t="shared" ca="1" si="45"/>
        <v>278915.25747236068</v>
      </c>
      <c r="AJ220" s="688">
        <f>IFERROR(H220/SUMIF(A:A,A220,H:H)*SUMIF(Summary!$A$110:$A$186,'Operations Support'!A220,Summary!$Q$110:$Q$186),0)</f>
        <v>77399.819806001207</v>
      </c>
      <c r="AK220" s="688">
        <f t="shared" ca="1" si="46"/>
        <v>278420.76170792239</v>
      </c>
      <c r="AM220" s="688">
        <f>IFERROR($H220/SUMIF($A:$A,$A220,$H:$H)*SUMIF(Summary!$A$230:$A$266,$A220,Summary!$P$230:$P$266),0)</f>
        <v>14550.594746668925</v>
      </c>
      <c r="AN220" s="688">
        <f>IFERROR($H220/SUMIF($A:$A,$A220,$H:$H)*(SUMIF(Summary!$A$230:$A$266,$A220,Summary!$L$230:$L$266)+SUMIF(Summary!$A$281:$A$317,$A220,Summary!$L$281:$L$317))-AM220,0)</f>
        <v>37239.182059718463</v>
      </c>
      <c r="AO220" s="688">
        <f>IFERROR($H220/SUMIF($A:$A,$A220,$H:$H)*SUMIF(Summary!$A$230:$A$266,$A220,Summary!$Q$230:$Q$266),0)</f>
        <v>14644.15403611938</v>
      </c>
      <c r="AP220" s="688">
        <f>IFERROR($H220/SUMIF($A:$A,$A220,$H:$H)*(SUMIF(Summary!$A$230:$A$266,$A220,Summary!$L$230:$L$266)+SUMIF(Summary!$A$281:$A$317,$A220,Summary!$L$281:$L$317))-AO220,0)</f>
        <v>37145.622770268004</v>
      </c>
      <c r="AQ220" s="306"/>
      <c r="AR220" s="688">
        <f t="shared" ca="1" si="47"/>
        <v>316154.43953207915</v>
      </c>
      <c r="AS220" s="688">
        <f t="shared" ca="1" si="48"/>
        <v>315566.38447819039</v>
      </c>
    </row>
    <row r="221" spans="1:45" x14ac:dyDescent="0.2">
      <c r="A221" s="423">
        <v>3565</v>
      </c>
      <c r="B221" s="424">
        <v>1</v>
      </c>
      <c r="C221" s="425" t="s">
        <v>306</v>
      </c>
      <c r="D221" s="422">
        <f t="shared" si="49"/>
        <v>15</v>
      </c>
      <c r="E221" s="422">
        <f t="shared" si="50"/>
        <v>0</v>
      </c>
      <c r="F221" s="422">
        <f t="shared" si="51"/>
        <v>147</v>
      </c>
      <c r="G221" s="422">
        <f t="shared" si="52"/>
        <v>0</v>
      </c>
      <c r="H221" s="22">
        <f t="shared" si="53"/>
        <v>162</v>
      </c>
      <c r="I221" s="116">
        <v>0</v>
      </c>
      <c r="J221" s="116">
        <v>0</v>
      </c>
      <c r="K221" s="116">
        <v>75</v>
      </c>
      <c r="L221" s="116">
        <v>0</v>
      </c>
      <c r="M221" s="22">
        <f t="shared" si="54"/>
        <v>75</v>
      </c>
      <c r="N221" s="116">
        <v>0</v>
      </c>
      <c r="O221" s="116">
        <v>0</v>
      </c>
      <c r="P221" s="116">
        <v>72</v>
      </c>
      <c r="Q221" s="116">
        <v>0</v>
      </c>
      <c r="R221" s="22">
        <f t="shared" si="55"/>
        <v>72</v>
      </c>
      <c r="S221" s="116">
        <v>15</v>
      </c>
      <c r="T221" s="116">
        <v>0</v>
      </c>
      <c r="U221" s="116">
        <v>0</v>
      </c>
      <c r="V221" s="116">
        <v>0</v>
      </c>
      <c r="W221" s="22">
        <f t="shared" si="56"/>
        <v>15</v>
      </c>
      <c r="X221" s="22">
        <f t="shared" si="57"/>
        <v>5.4</v>
      </c>
      <c r="Y221" s="22">
        <f ca="1">OFFSET('Cost Study'!$B$7,'Operations Support'!$C221,'Operations Support'!$B221)*$H221</f>
        <v>179.82000000000002</v>
      </c>
      <c r="Z221" s="23">
        <f ca="1">Y221*'Cost Study'!$B$31</f>
        <v>10043.294038509821</v>
      </c>
      <c r="AA221" s="23">
        <f ca="1">IF(A221=10298,1.51,1)*IF($B221&lt;3,$D221*'Cost Study'!$B$32*OFFSET('Cost Study'!$B$7,'Operations Support'!$C221,'Operations Support'!$B221),0)</f>
        <v>1.665</v>
      </c>
      <c r="AB221" s="24">
        <f ca="1">AA221*'Cost Study'!$B$31</f>
        <v>92.993463319535365</v>
      </c>
      <c r="AC221" s="23">
        <f ca="1">Y221*'Cost Study'!$B$31</f>
        <v>10043.294038509821</v>
      </c>
      <c r="AD221" s="24">
        <f ca="1">AA221*'Cost Study'!$B$31</f>
        <v>92.993463319535365</v>
      </c>
      <c r="AE221" s="377">
        <f t="shared" ca="1" si="58"/>
        <v>10136.287501829356</v>
      </c>
      <c r="AF221" s="377">
        <f t="shared" ca="1" si="59"/>
        <v>10136.287501829356</v>
      </c>
      <c r="AH221" s="688">
        <f>IFERROR($H221/SUMIF($A:$A,$A221,$H:$H)*SUMIF(Summary!$A$110:$A$186,$A221,Summary!$P$110:$P$186),0)</f>
        <v>4136.3421297254963</v>
      </c>
      <c r="AI221" s="689">
        <f t="shared" ca="1" si="45"/>
        <v>5999.9453721038599</v>
      </c>
      <c r="AJ221" s="688">
        <f>IFERROR(H221/SUMIF(A:A,A221,H:H)*SUMIF(Summary!$A$110:$A$186,'Operations Support'!A221,Summary!$Q$110:$Q$186),0)</f>
        <v>4162.9385154622169</v>
      </c>
      <c r="AK221" s="688">
        <f t="shared" ca="1" si="46"/>
        <v>5973.3489863671393</v>
      </c>
      <c r="AM221" s="688">
        <f>IFERROR($H221/SUMIF($A:$A,$A221,$H:$H)*SUMIF(Summary!$A$230:$A$266,$A221,Summary!$P$230:$P$266),0)</f>
        <v>782.6017094821932</v>
      </c>
      <c r="AN221" s="688">
        <f>IFERROR($H221/SUMIF($A:$A,$A221,$H:$H)*(SUMIF(Summary!$A$230:$A$266,$A221,Summary!$L$230:$L$266)+SUMIF(Summary!$A$281:$A$317,$A221,Summary!$L$281:$L$317))-AM221,0)</f>
        <v>2002.9042143673278</v>
      </c>
      <c r="AO221" s="688">
        <f>IFERROR($H221/SUMIF($A:$A,$A221,$H:$H)*SUMIF(Summary!$A$230:$A$266,$A221,Summary!$Q$230:$Q$266),0)</f>
        <v>787.63378281916994</v>
      </c>
      <c r="AP221" s="688">
        <f>IFERROR($H221/SUMIF($A:$A,$A221,$H:$H)*(SUMIF(Summary!$A$230:$A$266,$A221,Summary!$L$230:$L$266)+SUMIF(Summary!$A$281:$A$317,$A221,Summary!$L$281:$L$317))-AO221,0)</f>
        <v>1997.872141030351</v>
      </c>
      <c r="AQ221" s="306"/>
      <c r="AR221" s="688">
        <f t="shared" ca="1" si="47"/>
        <v>8002.8495864711876</v>
      </c>
      <c r="AS221" s="688">
        <f t="shared" ca="1" si="48"/>
        <v>7971.2211273974899</v>
      </c>
    </row>
    <row r="222" spans="1:45" x14ac:dyDescent="0.2">
      <c r="A222" s="423">
        <v>3565</v>
      </c>
      <c r="B222" s="424">
        <v>1</v>
      </c>
      <c r="C222" s="425" t="s">
        <v>307</v>
      </c>
      <c r="D222" s="422">
        <f t="shared" si="49"/>
        <v>0</v>
      </c>
      <c r="E222" s="422">
        <f t="shared" si="50"/>
        <v>0</v>
      </c>
      <c r="F222" s="422">
        <f t="shared" si="51"/>
        <v>0</v>
      </c>
      <c r="G222" s="422">
        <f t="shared" si="52"/>
        <v>0</v>
      </c>
      <c r="H222" s="22">
        <f t="shared" si="53"/>
        <v>0</v>
      </c>
      <c r="I222" s="116">
        <v>0</v>
      </c>
      <c r="J222" s="116">
        <v>0</v>
      </c>
      <c r="K222" s="116">
        <v>0</v>
      </c>
      <c r="L222" s="116">
        <v>0</v>
      </c>
      <c r="M222" s="22">
        <f t="shared" si="54"/>
        <v>0</v>
      </c>
      <c r="N222" s="116">
        <v>0</v>
      </c>
      <c r="O222" s="116">
        <v>0</v>
      </c>
      <c r="P222" s="116">
        <v>0</v>
      </c>
      <c r="Q222" s="116">
        <v>0</v>
      </c>
      <c r="R222" s="22">
        <f t="shared" si="55"/>
        <v>0</v>
      </c>
      <c r="S222" s="116">
        <v>0</v>
      </c>
      <c r="T222" s="116">
        <v>0</v>
      </c>
      <c r="U222" s="116">
        <v>0</v>
      </c>
      <c r="V222" s="116">
        <v>0</v>
      </c>
      <c r="W222" s="22">
        <f t="shared" si="56"/>
        <v>0</v>
      </c>
      <c r="X222" s="22">
        <f t="shared" si="57"/>
        <v>0</v>
      </c>
      <c r="Y222" s="22">
        <f ca="1">OFFSET('Cost Study'!$B$7,'Operations Support'!$C222,'Operations Support'!$B222)*$H222</f>
        <v>0</v>
      </c>
      <c r="Z222" s="23">
        <f ca="1">Y222*'Cost Study'!$B$31</f>
        <v>0</v>
      </c>
      <c r="AA222" s="23">
        <f ca="1">IF(A222=10298,1.51,1)*IF($B222&lt;3,$D222*'Cost Study'!$B$32*OFFSET('Cost Study'!$B$7,'Operations Support'!$C222,'Operations Support'!$B222),0)</f>
        <v>0</v>
      </c>
      <c r="AB222" s="24">
        <f ca="1">AA222*'Cost Study'!$B$31</f>
        <v>0</v>
      </c>
      <c r="AC222" s="23">
        <f ca="1">Y222*'Cost Study'!$B$31</f>
        <v>0</v>
      </c>
      <c r="AD222" s="24">
        <f ca="1">AA222*'Cost Study'!$B$31</f>
        <v>0</v>
      </c>
      <c r="AE222" s="377">
        <f t="shared" ca="1" si="58"/>
        <v>0</v>
      </c>
      <c r="AF222" s="377">
        <f t="shared" ca="1" si="59"/>
        <v>0</v>
      </c>
      <c r="AH222" s="688">
        <f>IFERROR($H222/SUMIF($A:$A,$A222,$H:$H)*SUMIF(Summary!$A$110:$A$186,$A222,Summary!$P$110:$P$186),0)</f>
        <v>0</v>
      </c>
      <c r="AI222" s="689">
        <f t="shared" ca="1" si="45"/>
        <v>0</v>
      </c>
      <c r="AJ222" s="688">
        <f>IFERROR(H222/SUMIF(A:A,A222,H:H)*SUMIF(Summary!$A$110:$A$186,'Operations Support'!A222,Summary!$Q$110:$Q$186),0)</f>
        <v>0</v>
      </c>
      <c r="AK222" s="688">
        <f t="shared" ca="1" si="46"/>
        <v>0</v>
      </c>
      <c r="AM222" s="688">
        <f>IFERROR($H222/SUMIF($A:$A,$A222,$H:$H)*SUMIF(Summary!$A$230:$A$266,$A222,Summary!$P$230:$P$266),0)</f>
        <v>0</v>
      </c>
      <c r="AN222" s="688">
        <f>IFERROR($H222/SUMIF($A:$A,$A222,$H:$H)*(SUMIF(Summary!$A$230:$A$266,$A222,Summary!$L$230:$L$266)+SUMIF(Summary!$A$281:$A$317,$A222,Summary!$L$281:$L$317))-AM222,0)</f>
        <v>0</v>
      </c>
      <c r="AO222" s="688">
        <f>IFERROR($H222/SUMIF($A:$A,$A222,$H:$H)*SUMIF(Summary!$A$230:$A$266,$A222,Summary!$Q$230:$Q$266),0)</f>
        <v>0</v>
      </c>
      <c r="AP222" s="688">
        <f>IFERROR($H222/SUMIF($A:$A,$A222,$H:$H)*(SUMIF(Summary!$A$230:$A$266,$A222,Summary!$L$230:$L$266)+SUMIF(Summary!$A$281:$A$317,$A222,Summary!$L$281:$L$317))-AO222,0)</f>
        <v>0</v>
      </c>
      <c r="AQ222" s="306"/>
      <c r="AR222" s="688">
        <f t="shared" ca="1" si="47"/>
        <v>0</v>
      </c>
      <c r="AS222" s="688">
        <f t="shared" ca="1" si="48"/>
        <v>0</v>
      </c>
    </row>
    <row r="223" spans="1:45" x14ac:dyDescent="0.2">
      <c r="A223" s="423">
        <v>3565</v>
      </c>
      <c r="B223" s="424">
        <v>1</v>
      </c>
      <c r="C223" s="425" t="s">
        <v>308</v>
      </c>
      <c r="D223" s="422">
        <f t="shared" si="49"/>
        <v>399</v>
      </c>
      <c r="E223" s="422">
        <f t="shared" si="50"/>
        <v>0</v>
      </c>
      <c r="F223" s="422">
        <f t="shared" si="51"/>
        <v>228</v>
      </c>
      <c r="G223" s="422">
        <f t="shared" si="52"/>
        <v>0</v>
      </c>
      <c r="H223" s="22">
        <f t="shared" si="53"/>
        <v>627</v>
      </c>
      <c r="I223" s="116">
        <v>180</v>
      </c>
      <c r="J223" s="116">
        <v>0</v>
      </c>
      <c r="K223" s="116">
        <v>186</v>
      </c>
      <c r="L223" s="116">
        <v>0</v>
      </c>
      <c r="M223" s="22">
        <f t="shared" si="54"/>
        <v>366</v>
      </c>
      <c r="N223" s="116">
        <v>186</v>
      </c>
      <c r="O223" s="116">
        <v>0</v>
      </c>
      <c r="P223" s="116">
        <v>42</v>
      </c>
      <c r="Q223" s="116">
        <v>0</v>
      </c>
      <c r="R223" s="22">
        <f t="shared" si="55"/>
        <v>228</v>
      </c>
      <c r="S223" s="116">
        <v>33</v>
      </c>
      <c r="T223" s="116">
        <v>0</v>
      </c>
      <c r="U223" s="116">
        <v>0</v>
      </c>
      <c r="V223" s="116">
        <v>0</v>
      </c>
      <c r="W223" s="22">
        <f t="shared" si="56"/>
        <v>33</v>
      </c>
      <c r="X223" s="22">
        <f t="shared" si="57"/>
        <v>20.9</v>
      </c>
      <c r="Y223" s="22">
        <f ca="1">OFFSET('Cost Study'!$B$7,'Operations Support'!$C223,'Operations Support'!$B223)*$H223</f>
        <v>990.66000000000008</v>
      </c>
      <c r="Z223" s="23">
        <f ca="1">Y223*'Cost Study'!$B$31</f>
        <v>55330.272896174727</v>
      </c>
      <c r="AA223" s="23">
        <f ca="1">IF(A223=10298,1.51,1)*IF($B223&lt;3,$D223*'Cost Study'!$B$32*OFFSET('Cost Study'!$B$7,'Operations Support'!$C223,'Operations Support'!$B223),0)</f>
        <v>63.042000000000009</v>
      </c>
      <c r="AB223" s="24">
        <f ca="1">AA223*'Cost Study'!$B$31</f>
        <v>3521.0173661202098</v>
      </c>
      <c r="AC223" s="23">
        <f ca="1">Y223*'Cost Study'!$B$31</f>
        <v>55330.272896174727</v>
      </c>
      <c r="AD223" s="24">
        <f ca="1">AA223*'Cost Study'!$B$31</f>
        <v>3521.0173661202098</v>
      </c>
      <c r="AE223" s="377">
        <f t="shared" ca="1" si="58"/>
        <v>58851.290262294933</v>
      </c>
      <c r="AF223" s="377">
        <f t="shared" ca="1" si="59"/>
        <v>58851.290262294933</v>
      </c>
      <c r="AH223" s="688">
        <f>IFERROR($H223/SUMIF($A:$A,$A223,$H:$H)*SUMIF(Summary!$A$110:$A$186,$A223,Summary!$P$110:$P$186),0)</f>
        <v>16009.176020604236</v>
      </c>
      <c r="AI223" s="689">
        <f t="shared" ca="1" si="45"/>
        <v>42842.114241690695</v>
      </c>
      <c r="AJ223" s="688">
        <f>IFERROR(H223/SUMIF(A:A,A223,H:H)*SUMIF(Summary!$A$110:$A$186,'Operations Support'!A223,Summary!$Q$110:$Q$186),0)</f>
        <v>16112.113883918579</v>
      </c>
      <c r="AK223" s="688">
        <f t="shared" ca="1" si="46"/>
        <v>42739.176378376353</v>
      </c>
      <c r="AM223" s="688">
        <f>IFERROR($H223/SUMIF($A:$A,$A223,$H:$H)*SUMIF(Summary!$A$230:$A$266,$A223,Summary!$P$230:$P$266),0)</f>
        <v>3028.9584681810811</v>
      </c>
      <c r="AN223" s="688">
        <f>IFERROR($H223/SUMIF($A:$A,$A223,$H:$H)*(SUMIF(Summary!$A$230:$A$266,$A223,Summary!$L$230:$L$266)+SUMIF(Summary!$A$281:$A$317,$A223,Summary!$L$281:$L$317))-AM223,0)</f>
        <v>7751.9811259772487</v>
      </c>
      <c r="AO223" s="688">
        <f>IFERROR($H223/SUMIF($A:$A,$A223,$H:$H)*SUMIF(Summary!$A$230:$A$266,$A223,Summary!$Q$230:$Q$266),0)</f>
        <v>3048.4344557260461</v>
      </c>
      <c r="AP223" s="688">
        <f>IFERROR($H223/SUMIF($A:$A,$A223,$H:$H)*(SUMIF(Summary!$A$230:$A$266,$A223,Summary!$L$230:$L$266)+SUMIF(Summary!$A$281:$A$317,$A223,Summary!$L$281:$L$317))-AO223,0)</f>
        <v>7732.5051384322833</v>
      </c>
      <c r="AQ223" s="306"/>
      <c r="AR223" s="688">
        <f t="shared" ca="1" si="47"/>
        <v>50594.095367667942</v>
      </c>
      <c r="AS223" s="688">
        <f t="shared" ca="1" si="48"/>
        <v>50471.681516808632</v>
      </c>
    </row>
    <row r="224" spans="1:45" x14ac:dyDescent="0.2">
      <c r="A224" s="423">
        <v>3565</v>
      </c>
      <c r="B224" s="424">
        <v>1</v>
      </c>
      <c r="C224" s="425" t="s">
        <v>309</v>
      </c>
      <c r="D224" s="422">
        <f t="shared" si="49"/>
        <v>0</v>
      </c>
      <c r="E224" s="422">
        <f t="shared" si="50"/>
        <v>0</v>
      </c>
      <c r="F224" s="422">
        <f t="shared" si="51"/>
        <v>0</v>
      </c>
      <c r="G224" s="422">
        <f t="shared" si="52"/>
        <v>0</v>
      </c>
      <c r="H224" s="22">
        <f t="shared" si="53"/>
        <v>0</v>
      </c>
      <c r="I224" s="116">
        <v>0</v>
      </c>
      <c r="J224" s="116">
        <v>0</v>
      </c>
      <c r="K224" s="116">
        <v>0</v>
      </c>
      <c r="L224" s="116">
        <v>0</v>
      </c>
      <c r="M224" s="22">
        <f t="shared" si="54"/>
        <v>0</v>
      </c>
      <c r="N224" s="116">
        <v>0</v>
      </c>
      <c r="O224" s="116">
        <v>0</v>
      </c>
      <c r="P224" s="116">
        <v>0</v>
      </c>
      <c r="Q224" s="116">
        <v>0</v>
      </c>
      <c r="R224" s="22">
        <f t="shared" si="55"/>
        <v>0</v>
      </c>
      <c r="S224" s="116">
        <v>0</v>
      </c>
      <c r="T224" s="116">
        <v>0</v>
      </c>
      <c r="U224" s="116">
        <v>0</v>
      </c>
      <c r="V224" s="116">
        <v>0</v>
      </c>
      <c r="W224" s="22">
        <f t="shared" si="56"/>
        <v>0</v>
      </c>
      <c r="X224" s="22">
        <f t="shared" si="57"/>
        <v>0</v>
      </c>
      <c r="Y224" s="22">
        <f ca="1">OFFSET('Cost Study'!$B$7,'Operations Support'!$C224,'Operations Support'!$B224)*$H224</f>
        <v>0</v>
      </c>
      <c r="Z224" s="23">
        <f ca="1">Y224*'Cost Study'!$B$31</f>
        <v>0</v>
      </c>
      <c r="AA224" s="23">
        <f ca="1">IF(A224=10298,1.51,1)*IF($B224&lt;3,$D224*'Cost Study'!$B$32*OFFSET('Cost Study'!$B$7,'Operations Support'!$C224,'Operations Support'!$B224),0)</f>
        <v>0</v>
      </c>
      <c r="AB224" s="24">
        <f ca="1">AA224*'Cost Study'!$B$31</f>
        <v>0</v>
      </c>
      <c r="AC224" s="23">
        <f ca="1">Y224*'Cost Study'!$B$31</f>
        <v>0</v>
      </c>
      <c r="AD224" s="24">
        <f ca="1">AA224*'Cost Study'!$B$31</f>
        <v>0</v>
      </c>
      <c r="AE224" s="377">
        <f t="shared" ca="1" si="58"/>
        <v>0</v>
      </c>
      <c r="AF224" s="377">
        <f t="shared" ca="1" si="59"/>
        <v>0</v>
      </c>
      <c r="AH224" s="688">
        <f>IFERROR($H224/SUMIF($A:$A,$A224,$H:$H)*SUMIF(Summary!$A$110:$A$186,$A224,Summary!$P$110:$P$186),0)</f>
        <v>0</v>
      </c>
      <c r="AI224" s="689">
        <f t="shared" ca="1" si="45"/>
        <v>0</v>
      </c>
      <c r="AJ224" s="688">
        <f>IFERROR(H224/SUMIF(A:A,A224,H:H)*SUMIF(Summary!$A$110:$A$186,'Operations Support'!A224,Summary!$Q$110:$Q$186),0)</f>
        <v>0</v>
      </c>
      <c r="AK224" s="688">
        <f t="shared" ca="1" si="46"/>
        <v>0</v>
      </c>
      <c r="AM224" s="688">
        <f>IFERROR($H224/SUMIF($A:$A,$A224,$H:$H)*SUMIF(Summary!$A$230:$A$266,$A224,Summary!$P$230:$P$266),0)</f>
        <v>0</v>
      </c>
      <c r="AN224" s="688">
        <f>IFERROR($H224/SUMIF($A:$A,$A224,$H:$H)*(SUMIF(Summary!$A$230:$A$266,$A224,Summary!$L$230:$L$266)+SUMIF(Summary!$A$281:$A$317,$A224,Summary!$L$281:$L$317))-AM224,0)</f>
        <v>0</v>
      </c>
      <c r="AO224" s="688">
        <f>IFERROR($H224/SUMIF($A:$A,$A224,$H:$H)*SUMIF(Summary!$A$230:$A$266,$A224,Summary!$Q$230:$Q$266),0)</f>
        <v>0</v>
      </c>
      <c r="AP224" s="688">
        <f>IFERROR($H224/SUMIF($A:$A,$A224,$H:$H)*(SUMIF(Summary!$A$230:$A$266,$A224,Summary!$L$230:$L$266)+SUMIF(Summary!$A$281:$A$317,$A224,Summary!$L$281:$L$317))-AO224,0)</f>
        <v>0</v>
      </c>
      <c r="AQ224" s="306"/>
      <c r="AR224" s="688">
        <f t="shared" ca="1" si="47"/>
        <v>0</v>
      </c>
      <c r="AS224" s="688">
        <f t="shared" ca="1" si="48"/>
        <v>0</v>
      </c>
    </row>
    <row r="225" spans="1:45" s="15" customFormat="1" x14ac:dyDescent="0.2">
      <c r="A225" s="423">
        <v>3565</v>
      </c>
      <c r="B225" s="424">
        <v>1</v>
      </c>
      <c r="C225" s="425" t="s">
        <v>310</v>
      </c>
      <c r="D225" s="422">
        <f t="shared" si="49"/>
        <v>0</v>
      </c>
      <c r="E225" s="422">
        <f t="shared" si="50"/>
        <v>0</v>
      </c>
      <c r="F225" s="422">
        <f t="shared" si="51"/>
        <v>0</v>
      </c>
      <c r="G225" s="422">
        <f t="shared" si="52"/>
        <v>0</v>
      </c>
      <c r="H225" s="22">
        <f t="shared" si="53"/>
        <v>0</v>
      </c>
      <c r="I225" s="116">
        <v>0</v>
      </c>
      <c r="J225" s="116">
        <v>0</v>
      </c>
      <c r="K225" s="116">
        <v>0</v>
      </c>
      <c r="L225" s="116">
        <v>0</v>
      </c>
      <c r="M225" s="22">
        <f t="shared" si="54"/>
        <v>0</v>
      </c>
      <c r="N225" s="116">
        <v>0</v>
      </c>
      <c r="O225" s="116">
        <v>0</v>
      </c>
      <c r="P225" s="116">
        <v>0</v>
      </c>
      <c r="Q225" s="116">
        <v>0</v>
      </c>
      <c r="R225" s="22">
        <f t="shared" si="55"/>
        <v>0</v>
      </c>
      <c r="S225" s="116">
        <v>0</v>
      </c>
      <c r="T225" s="116">
        <v>0</v>
      </c>
      <c r="U225" s="116">
        <v>0</v>
      </c>
      <c r="V225" s="116">
        <v>0</v>
      </c>
      <c r="W225" s="22">
        <f t="shared" si="56"/>
        <v>0</v>
      </c>
      <c r="X225" s="22">
        <f t="shared" si="57"/>
        <v>0</v>
      </c>
      <c r="Y225" s="22">
        <f ca="1">OFFSET('Cost Study'!$B$7,'Operations Support'!$C225,'Operations Support'!$B225)*$H225</f>
        <v>0</v>
      </c>
      <c r="Z225" s="23">
        <f ca="1">Y225*'Cost Study'!$B$31</f>
        <v>0</v>
      </c>
      <c r="AA225" s="23">
        <f ca="1">IF(A225=10298,1.51,1)*IF($B225&lt;3,$D225*'Cost Study'!$B$32*OFFSET('Cost Study'!$B$7,'Operations Support'!$C225,'Operations Support'!$B225),0)</f>
        <v>0</v>
      </c>
      <c r="AB225" s="24">
        <f ca="1">AA225*'Cost Study'!$B$31</f>
        <v>0</v>
      </c>
      <c r="AC225" s="23">
        <f ca="1">Y225*'Cost Study'!$B$31</f>
        <v>0</v>
      </c>
      <c r="AD225" s="24">
        <f ca="1">AA225*'Cost Study'!$B$31</f>
        <v>0</v>
      </c>
      <c r="AE225" s="377">
        <f t="shared" ca="1" si="58"/>
        <v>0</v>
      </c>
      <c r="AF225" s="377">
        <f t="shared" ca="1" si="59"/>
        <v>0</v>
      </c>
      <c r="AH225" s="688">
        <f>IFERROR($H225/SUMIF($A:$A,$A225,$H:$H)*SUMIF(Summary!$A$110:$A$186,$A225,Summary!$P$110:$P$186),0)</f>
        <v>0</v>
      </c>
      <c r="AI225" s="689">
        <f t="shared" ca="1" si="45"/>
        <v>0</v>
      </c>
      <c r="AJ225" s="688">
        <f>IFERROR(H225/SUMIF(A:A,A225,H:H)*SUMIF(Summary!$A$110:$A$186,'Operations Support'!A225,Summary!$Q$110:$Q$186),0)</f>
        <v>0</v>
      </c>
      <c r="AK225" s="688">
        <f t="shared" ca="1" si="46"/>
        <v>0</v>
      </c>
      <c r="AL225" s="1"/>
      <c r="AM225" s="688">
        <f>IFERROR($H225/SUMIF($A:$A,$A225,$H:$H)*SUMIF(Summary!$A$230:$A$266,$A225,Summary!$P$230:$P$266),0)</f>
        <v>0</v>
      </c>
      <c r="AN225" s="688">
        <f>IFERROR($H225/SUMIF($A:$A,$A225,$H:$H)*(SUMIF(Summary!$A$230:$A$266,$A225,Summary!$L$230:$L$266)+SUMIF(Summary!$A$281:$A$317,$A225,Summary!$L$281:$L$317))-AM225,0)</f>
        <v>0</v>
      </c>
      <c r="AO225" s="688">
        <f>IFERROR($H225/SUMIF($A:$A,$A225,$H:$H)*SUMIF(Summary!$A$230:$A$266,$A225,Summary!$Q$230:$Q$266),0)</f>
        <v>0</v>
      </c>
      <c r="AP225" s="688">
        <f>IFERROR($H225/SUMIF($A:$A,$A225,$H:$H)*(SUMIF(Summary!$A$230:$A$266,$A225,Summary!$L$230:$L$266)+SUMIF(Summary!$A$281:$A$317,$A225,Summary!$L$281:$L$317))-AO225,0)</f>
        <v>0</v>
      </c>
      <c r="AQ225" s="306"/>
      <c r="AR225" s="688">
        <f t="shared" ca="1" si="47"/>
        <v>0</v>
      </c>
      <c r="AS225" s="688">
        <f t="shared" ca="1" si="48"/>
        <v>0</v>
      </c>
    </row>
    <row r="226" spans="1:45" s="15" customFormat="1" x14ac:dyDescent="0.2">
      <c r="A226" s="423">
        <v>3565</v>
      </c>
      <c r="B226" s="424">
        <v>1</v>
      </c>
      <c r="C226" s="425" t="s">
        <v>311</v>
      </c>
      <c r="D226" s="422">
        <f t="shared" si="49"/>
        <v>0</v>
      </c>
      <c r="E226" s="422">
        <f t="shared" si="50"/>
        <v>0</v>
      </c>
      <c r="F226" s="422">
        <f t="shared" si="51"/>
        <v>0</v>
      </c>
      <c r="G226" s="422">
        <f t="shared" si="52"/>
        <v>0</v>
      </c>
      <c r="H226" s="22">
        <f t="shared" si="53"/>
        <v>0</v>
      </c>
      <c r="I226" s="116">
        <v>0</v>
      </c>
      <c r="J226" s="116">
        <v>0</v>
      </c>
      <c r="K226" s="116">
        <v>0</v>
      </c>
      <c r="L226" s="116">
        <v>0</v>
      </c>
      <c r="M226" s="22">
        <f t="shared" si="54"/>
        <v>0</v>
      </c>
      <c r="N226" s="116">
        <v>0</v>
      </c>
      <c r="O226" s="116">
        <v>0</v>
      </c>
      <c r="P226" s="116">
        <v>0</v>
      </c>
      <c r="Q226" s="116">
        <v>0</v>
      </c>
      <c r="R226" s="22">
        <f t="shared" si="55"/>
        <v>0</v>
      </c>
      <c r="S226" s="116">
        <v>0</v>
      </c>
      <c r="T226" s="116">
        <v>0</v>
      </c>
      <c r="U226" s="116">
        <v>0</v>
      </c>
      <c r="V226" s="116">
        <v>0</v>
      </c>
      <c r="W226" s="22">
        <f t="shared" si="56"/>
        <v>0</v>
      </c>
      <c r="X226" s="22">
        <f t="shared" si="57"/>
        <v>0</v>
      </c>
      <c r="Y226" s="22">
        <f ca="1">OFFSET('Cost Study'!$B$7,'Operations Support'!$C226,'Operations Support'!$B226)*$H226</f>
        <v>0</v>
      </c>
      <c r="Z226" s="23">
        <f ca="1">Y226*'Cost Study'!$B$31</f>
        <v>0</v>
      </c>
      <c r="AA226" s="23">
        <f ca="1">IF(A226=10298,1.51,1)*IF($B226&lt;3,$D226*'Cost Study'!$B$32*OFFSET('Cost Study'!$B$7,'Operations Support'!$C226,'Operations Support'!$B226),0)</f>
        <v>0</v>
      </c>
      <c r="AB226" s="24">
        <f ca="1">AA226*'Cost Study'!$B$31</f>
        <v>0</v>
      </c>
      <c r="AC226" s="23">
        <f ca="1">Y226*'Cost Study'!$B$31</f>
        <v>0</v>
      </c>
      <c r="AD226" s="24">
        <f ca="1">AA226*'Cost Study'!$B$31</f>
        <v>0</v>
      </c>
      <c r="AE226" s="377">
        <f t="shared" ca="1" si="58"/>
        <v>0</v>
      </c>
      <c r="AF226" s="377">
        <f t="shared" ca="1" si="59"/>
        <v>0</v>
      </c>
      <c r="AH226" s="688">
        <f>IFERROR($H226/SUMIF($A:$A,$A226,$H:$H)*SUMIF(Summary!$A$110:$A$186,$A226,Summary!$P$110:$P$186),0)</f>
        <v>0</v>
      </c>
      <c r="AI226" s="689">
        <f t="shared" ca="1" si="45"/>
        <v>0</v>
      </c>
      <c r="AJ226" s="688">
        <f>IFERROR(H226/SUMIF(A:A,A226,H:H)*SUMIF(Summary!$A$110:$A$186,'Operations Support'!A226,Summary!$Q$110:$Q$186),0)</f>
        <v>0</v>
      </c>
      <c r="AK226" s="688">
        <f t="shared" ca="1" si="46"/>
        <v>0</v>
      </c>
      <c r="AL226" s="1"/>
      <c r="AM226" s="688">
        <f>IFERROR($H226/SUMIF($A:$A,$A226,$H:$H)*SUMIF(Summary!$A$230:$A$266,$A226,Summary!$P$230:$P$266),0)</f>
        <v>0</v>
      </c>
      <c r="AN226" s="688">
        <f>IFERROR($H226/SUMIF($A:$A,$A226,$H:$H)*(SUMIF(Summary!$A$230:$A$266,$A226,Summary!$L$230:$L$266)+SUMIF(Summary!$A$281:$A$317,$A226,Summary!$L$281:$L$317))-AM226,0)</f>
        <v>0</v>
      </c>
      <c r="AO226" s="688">
        <f>IFERROR($H226/SUMIF($A:$A,$A226,$H:$H)*SUMIF(Summary!$A$230:$A$266,$A226,Summary!$Q$230:$Q$266),0)</f>
        <v>0</v>
      </c>
      <c r="AP226" s="688">
        <f>IFERROR($H226/SUMIF($A:$A,$A226,$H:$H)*(SUMIF(Summary!$A$230:$A$266,$A226,Summary!$L$230:$L$266)+SUMIF(Summary!$A$281:$A$317,$A226,Summary!$L$281:$L$317))-AO226,0)</f>
        <v>0</v>
      </c>
      <c r="AQ226" s="306"/>
      <c r="AR226" s="688">
        <f t="shared" ca="1" si="47"/>
        <v>0</v>
      </c>
      <c r="AS226" s="688">
        <f t="shared" ca="1" si="48"/>
        <v>0</v>
      </c>
    </row>
    <row r="227" spans="1:45" x14ac:dyDescent="0.2">
      <c r="A227" s="423">
        <v>3565</v>
      </c>
      <c r="B227" s="424">
        <v>1</v>
      </c>
      <c r="C227" s="425" t="s">
        <v>312</v>
      </c>
      <c r="D227" s="422">
        <f t="shared" si="49"/>
        <v>62</v>
      </c>
      <c r="E227" s="422">
        <f t="shared" si="50"/>
        <v>0</v>
      </c>
      <c r="F227" s="422">
        <f t="shared" si="51"/>
        <v>94</v>
      </c>
      <c r="G227" s="422">
        <f t="shared" si="52"/>
        <v>0</v>
      </c>
      <c r="H227" s="22">
        <f t="shared" si="53"/>
        <v>156</v>
      </c>
      <c r="I227" s="116">
        <v>35</v>
      </c>
      <c r="J227" s="116">
        <v>0</v>
      </c>
      <c r="K227" s="116">
        <v>54</v>
      </c>
      <c r="L227" s="116">
        <v>0</v>
      </c>
      <c r="M227" s="22">
        <f t="shared" si="54"/>
        <v>89</v>
      </c>
      <c r="N227" s="116">
        <v>27</v>
      </c>
      <c r="O227" s="116">
        <v>0</v>
      </c>
      <c r="P227" s="116">
        <v>40</v>
      </c>
      <c r="Q227" s="116">
        <v>0</v>
      </c>
      <c r="R227" s="22">
        <f t="shared" si="55"/>
        <v>67</v>
      </c>
      <c r="S227" s="116">
        <v>0</v>
      </c>
      <c r="T227" s="116">
        <v>0</v>
      </c>
      <c r="U227" s="116">
        <v>0</v>
      </c>
      <c r="V227" s="116">
        <v>0</v>
      </c>
      <c r="W227" s="22">
        <f t="shared" si="56"/>
        <v>0</v>
      </c>
      <c r="X227" s="22">
        <f t="shared" si="57"/>
        <v>5.2</v>
      </c>
      <c r="Y227" s="22">
        <f ca="1">OFFSET('Cost Study'!$B$7,'Operations Support'!$C227,'Operations Support'!$B227)*$H227</f>
        <v>215.27999999999997</v>
      </c>
      <c r="Z227" s="23">
        <f ca="1">Y227*'Cost Study'!$B$31</f>
        <v>12023.803473531274</v>
      </c>
      <c r="AA227" s="23">
        <f ca="1">IF(A227=10298,1.51,1)*IF($B227&lt;3,$D227*'Cost Study'!$B$32*OFFSET('Cost Study'!$B$7,'Operations Support'!$C227,'Operations Support'!$B227),0)</f>
        <v>8.5559999999999992</v>
      </c>
      <c r="AB227" s="24">
        <f ca="1">AA227*'Cost Study'!$B$31</f>
        <v>477.8691124095763</v>
      </c>
      <c r="AC227" s="23">
        <f ca="1">Y227*'Cost Study'!$B$31</f>
        <v>12023.803473531274</v>
      </c>
      <c r="AD227" s="24">
        <f ca="1">AA227*'Cost Study'!$B$31</f>
        <v>477.8691124095763</v>
      </c>
      <c r="AE227" s="377">
        <f t="shared" ca="1" si="58"/>
        <v>12501.672585940851</v>
      </c>
      <c r="AF227" s="377">
        <f t="shared" ca="1" si="59"/>
        <v>12501.672585940851</v>
      </c>
      <c r="AH227" s="688">
        <f>IFERROR($H227/SUMIF($A:$A,$A227,$H:$H)*SUMIF(Summary!$A$110:$A$186,$A227,Summary!$P$110:$P$186),0)</f>
        <v>3983.1442730689964</v>
      </c>
      <c r="AI227" s="689">
        <f t="shared" ca="1" si="45"/>
        <v>8518.5283128718547</v>
      </c>
      <c r="AJ227" s="688">
        <f>IFERROR(H227/SUMIF(A:A,A227,H:H)*SUMIF(Summary!$A$110:$A$186,'Operations Support'!A227,Summary!$Q$110:$Q$186),0)</f>
        <v>4008.7556074821341</v>
      </c>
      <c r="AK227" s="688">
        <f t="shared" ca="1" si="46"/>
        <v>8492.9169784587175</v>
      </c>
      <c r="AM227" s="688">
        <f>IFERROR($H227/SUMIF($A:$A,$A227,$H:$H)*SUMIF(Summary!$A$230:$A$266,$A227,Summary!$P$230:$P$266),0)</f>
        <v>753.61646098285269</v>
      </c>
      <c r="AN227" s="688">
        <f>IFERROR($H227/SUMIF($A:$A,$A227,$H:$H)*(SUMIF(Summary!$A$230:$A$266,$A227,Summary!$L$230:$L$266)+SUMIF(Summary!$A$281:$A$317,$A227,Summary!$L$281:$L$317))-AM227,0)</f>
        <v>1928.722576798167</v>
      </c>
      <c r="AO227" s="688">
        <f>IFERROR($H227/SUMIF($A:$A,$A227,$H:$H)*SUMIF(Summary!$A$230:$A$266,$A227,Summary!$Q$230:$Q$266),0)</f>
        <v>758.46216123327463</v>
      </c>
      <c r="AP227" s="688">
        <f>IFERROR($H227/SUMIF($A:$A,$A227,$H:$H)*(SUMIF(Summary!$A$230:$A$266,$A227,Summary!$L$230:$L$266)+SUMIF(Summary!$A$281:$A$317,$A227,Summary!$L$281:$L$317))-AO227,0)</f>
        <v>1923.876876547745</v>
      </c>
      <c r="AQ227" s="306"/>
      <c r="AR227" s="688">
        <f t="shared" ca="1" si="47"/>
        <v>10447.250889670022</v>
      </c>
      <c r="AS227" s="688">
        <f t="shared" ca="1" si="48"/>
        <v>10416.793855006463</v>
      </c>
    </row>
    <row r="228" spans="1:45" x14ac:dyDescent="0.2">
      <c r="A228" s="423">
        <v>3565</v>
      </c>
      <c r="B228" s="424">
        <v>1</v>
      </c>
      <c r="C228" s="425" t="s">
        <v>313</v>
      </c>
      <c r="D228" s="422">
        <f t="shared" si="49"/>
        <v>1259</v>
      </c>
      <c r="E228" s="422">
        <f t="shared" si="50"/>
        <v>0</v>
      </c>
      <c r="F228" s="422">
        <f t="shared" si="51"/>
        <v>3673</v>
      </c>
      <c r="G228" s="422">
        <f t="shared" si="52"/>
        <v>0</v>
      </c>
      <c r="H228" s="22">
        <f t="shared" si="53"/>
        <v>4932</v>
      </c>
      <c r="I228" s="116">
        <v>439</v>
      </c>
      <c r="J228" s="116">
        <v>0</v>
      </c>
      <c r="K228" s="116">
        <v>1614</v>
      </c>
      <c r="L228" s="116">
        <v>0</v>
      </c>
      <c r="M228" s="22">
        <f t="shared" si="54"/>
        <v>2053</v>
      </c>
      <c r="N228" s="116">
        <v>777</v>
      </c>
      <c r="O228" s="116">
        <v>0</v>
      </c>
      <c r="P228" s="116">
        <v>1873</v>
      </c>
      <c r="Q228" s="116">
        <v>0</v>
      </c>
      <c r="R228" s="22">
        <f t="shared" si="55"/>
        <v>2650</v>
      </c>
      <c r="S228" s="116">
        <v>43</v>
      </c>
      <c r="T228" s="116">
        <v>0</v>
      </c>
      <c r="U228" s="116">
        <v>186</v>
      </c>
      <c r="V228" s="116">
        <v>0</v>
      </c>
      <c r="W228" s="22">
        <f t="shared" si="56"/>
        <v>229</v>
      </c>
      <c r="X228" s="22">
        <f t="shared" si="57"/>
        <v>164.4</v>
      </c>
      <c r="Y228" s="22">
        <f ca="1">OFFSET('Cost Study'!$B$7,'Operations Support'!$C228,'Operations Support'!$B228)*$H228</f>
        <v>4784.04</v>
      </c>
      <c r="Z228" s="23">
        <f ca="1">Y228*'Cost Study'!$B$31</f>
        <v>267197.86682233633</v>
      </c>
      <c r="AA228" s="23">
        <f ca="1">IF(A228=10298,1.51,1)*IF($B228&lt;3,$D228*'Cost Study'!$B$32*OFFSET('Cost Study'!$B$7,'Operations Support'!$C228,'Operations Support'!$B228),0)</f>
        <v>122.123</v>
      </c>
      <c r="AB228" s="24">
        <f ca="1">AA228*'Cost Study'!$B$31</f>
        <v>6820.8052378207913</v>
      </c>
      <c r="AC228" s="23">
        <f ca="1">Y228*'Cost Study'!$B$31</f>
        <v>267197.86682233633</v>
      </c>
      <c r="AD228" s="24">
        <f ca="1">AA228*'Cost Study'!$B$31</f>
        <v>6820.8052378207913</v>
      </c>
      <c r="AE228" s="377">
        <f t="shared" ca="1" si="58"/>
        <v>274018.67206015711</v>
      </c>
      <c r="AF228" s="377">
        <f t="shared" ca="1" si="59"/>
        <v>274018.67206015711</v>
      </c>
      <c r="AH228" s="688">
        <f>IFERROR($H228/SUMIF($A:$A,$A228,$H:$H)*SUMIF(Summary!$A$110:$A$186,$A228,Summary!$P$110:$P$186),0)</f>
        <v>125928.6381716429</v>
      </c>
      <c r="AI228" s="689">
        <f t="shared" ca="1" si="45"/>
        <v>148090.03388851421</v>
      </c>
      <c r="AJ228" s="688">
        <f>IFERROR(H228/SUMIF(A:A,A228,H:H)*SUMIF(Summary!$A$110:$A$186,'Operations Support'!A228,Summary!$Q$110:$Q$186),0)</f>
        <v>126738.35035962748</v>
      </c>
      <c r="AK228" s="688">
        <f t="shared" ca="1" si="46"/>
        <v>147280.32170052963</v>
      </c>
      <c r="AM228" s="688">
        <f>IFERROR($H228/SUMIF($A:$A,$A228,$H:$H)*SUMIF(Summary!$A$230:$A$266,$A228,Summary!$P$230:$P$266),0)</f>
        <v>23825.874266457882</v>
      </c>
      <c r="AN228" s="688">
        <f>IFERROR($H228/SUMIF($A:$A,$A228,$H:$H)*(SUMIF(Summary!$A$230:$A$266,$A228,Summary!$L$230:$L$266)+SUMIF(Summary!$A$281:$A$317,$A228,Summary!$L$281:$L$317))-AM228,0)</f>
        <v>60977.306081849754</v>
      </c>
      <c r="AO228" s="688">
        <f>IFERROR($H228/SUMIF($A:$A,$A228,$H:$H)*SUMIF(Summary!$A$230:$A$266,$A228,Summary!$Q$230:$Q$266),0)</f>
        <v>23979.072943605839</v>
      </c>
      <c r="AP228" s="688">
        <f>IFERROR($H228/SUMIF($A:$A,$A228,$H:$H)*(SUMIF(Summary!$A$230:$A$266,$A228,Summary!$L$230:$L$266)+SUMIF(Summary!$A$281:$A$317,$A228,Summary!$L$281:$L$317))-AO228,0)</f>
        <v>60824.107404701797</v>
      </c>
      <c r="AQ228" s="306"/>
      <c r="AR228" s="688">
        <f t="shared" ca="1" si="47"/>
        <v>209067.33997036397</v>
      </c>
      <c r="AS228" s="688">
        <f t="shared" ca="1" si="48"/>
        <v>208104.42910523142</v>
      </c>
    </row>
    <row r="229" spans="1:45" x14ac:dyDescent="0.2">
      <c r="A229" s="423">
        <v>3565</v>
      </c>
      <c r="B229" s="424">
        <v>1</v>
      </c>
      <c r="C229" s="425" t="s">
        <v>314</v>
      </c>
      <c r="D229" s="422">
        <f t="shared" si="49"/>
        <v>0</v>
      </c>
      <c r="E229" s="422">
        <f t="shared" si="50"/>
        <v>0</v>
      </c>
      <c r="F229" s="422">
        <f t="shared" si="51"/>
        <v>0</v>
      </c>
      <c r="G229" s="422">
        <f t="shared" si="52"/>
        <v>0</v>
      </c>
      <c r="H229" s="22">
        <f t="shared" si="53"/>
        <v>0</v>
      </c>
      <c r="I229" s="116">
        <v>0</v>
      </c>
      <c r="J229" s="116">
        <v>0</v>
      </c>
      <c r="K229" s="116">
        <v>0</v>
      </c>
      <c r="L229" s="116">
        <v>0</v>
      </c>
      <c r="M229" s="22">
        <f t="shared" si="54"/>
        <v>0</v>
      </c>
      <c r="N229" s="116">
        <v>0</v>
      </c>
      <c r="O229" s="116">
        <v>0</v>
      </c>
      <c r="P229" s="116">
        <v>0</v>
      </c>
      <c r="Q229" s="116">
        <v>0</v>
      </c>
      <c r="R229" s="22">
        <f t="shared" si="55"/>
        <v>0</v>
      </c>
      <c r="S229" s="116">
        <v>0</v>
      </c>
      <c r="T229" s="116">
        <v>0</v>
      </c>
      <c r="U229" s="116">
        <v>0</v>
      </c>
      <c r="V229" s="116">
        <v>0</v>
      </c>
      <c r="W229" s="22">
        <f t="shared" si="56"/>
        <v>0</v>
      </c>
      <c r="X229" s="22">
        <f t="shared" si="57"/>
        <v>0</v>
      </c>
      <c r="Y229" s="22">
        <f ca="1">OFFSET('Cost Study'!$B$7,'Operations Support'!$C229,'Operations Support'!$B229)*$H229</f>
        <v>0</v>
      </c>
      <c r="Z229" s="23">
        <f ca="1">Y229*'Cost Study'!$B$31</f>
        <v>0</v>
      </c>
      <c r="AA229" s="23">
        <f ca="1">IF(A229=10298,1.51,1)*IF($B229&lt;3,$D229*'Cost Study'!$B$32*OFFSET('Cost Study'!$B$7,'Operations Support'!$C229,'Operations Support'!$B229),0)</f>
        <v>0</v>
      </c>
      <c r="AB229" s="24">
        <f ca="1">AA229*'Cost Study'!$B$31</f>
        <v>0</v>
      </c>
      <c r="AC229" s="23">
        <f ca="1">Y229*'Cost Study'!$B$31</f>
        <v>0</v>
      </c>
      <c r="AD229" s="24">
        <f ca="1">AA229*'Cost Study'!$B$31</f>
        <v>0</v>
      </c>
      <c r="AE229" s="377">
        <f t="shared" ca="1" si="58"/>
        <v>0</v>
      </c>
      <c r="AF229" s="377">
        <f t="shared" ca="1" si="59"/>
        <v>0</v>
      </c>
      <c r="AH229" s="688">
        <f>IFERROR($H229/SUMIF($A:$A,$A229,$H:$H)*SUMIF(Summary!$A$110:$A$186,$A229,Summary!$P$110:$P$186),0)</f>
        <v>0</v>
      </c>
      <c r="AI229" s="689">
        <f t="shared" ca="1" si="45"/>
        <v>0</v>
      </c>
      <c r="AJ229" s="688">
        <f>IFERROR(H229/SUMIF(A:A,A229,H:H)*SUMIF(Summary!$A$110:$A$186,'Operations Support'!A229,Summary!$Q$110:$Q$186),0)</f>
        <v>0</v>
      </c>
      <c r="AK229" s="688">
        <f t="shared" ca="1" si="46"/>
        <v>0</v>
      </c>
      <c r="AM229" s="688">
        <f>IFERROR($H229/SUMIF($A:$A,$A229,$H:$H)*SUMIF(Summary!$A$230:$A$266,$A229,Summary!$P$230:$P$266),0)</f>
        <v>0</v>
      </c>
      <c r="AN229" s="688">
        <f>IFERROR($H229/SUMIF($A:$A,$A229,$H:$H)*(SUMIF(Summary!$A$230:$A$266,$A229,Summary!$L$230:$L$266)+SUMIF(Summary!$A$281:$A$317,$A229,Summary!$L$281:$L$317))-AM229,0)</f>
        <v>0</v>
      </c>
      <c r="AO229" s="688">
        <f>IFERROR($H229/SUMIF($A:$A,$A229,$H:$H)*SUMIF(Summary!$A$230:$A$266,$A229,Summary!$Q$230:$Q$266),0)</f>
        <v>0</v>
      </c>
      <c r="AP229" s="688">
        <f>IFERROR($H229/SUMIF($A:$A,$A229,$H:$H)*(SUMIF(Summary!$A$230:$A$266,$A229,Summary!$L$230:$L$266)+SUMIF(Summary!$A$281:$A$317,$A229,Summary!$L$281:$L$317))-AO229,0)</f>
        <v>0</v>
      </c>
      <c r="AQ229" s="306"/>
      <c r="AR229" s="688">
        <f t="shared" ca="1" si="47"/>
        <v>0</v>
      </c>
      <c r="AS229" s="688">
        <f t="shared" ca="1" si="48"/>
        <v>0</v>
      </c>
    </row>
    <row r="230" spans="1:45" x14ac:dyDescent="0.2">
      <c r="A230" s="423">
        <v>3565</v>
      </c>
      <c r="B230" s="424">
        <v>1</v>
      </c>
      <c r="C230" s="425" t="s">
        <v>315</v>
      </c>
      <c r="D230" s="422">
        <f t="shared" si="49"/>
        <v>2526</v>
      </c>
      <c r="E230" s="422">
        <f t="shared" si="50"/>
        <v>0</v>
      </c>
      <c r="F230" s="422">
        <f t="shared" si="51"/>
        <v>3324</v>
      </c>
      <c r="G230" s="422">
        <f t="shared" si="52"/>
        <v>0</v>
      </c>
      <c r="H230" s="22">
        <f t="shared" si="53"/>
        <v>5850</v>
      </c>
      <c r="I230" s="116">
        <v>1119</v>
      </c>
      <c r="J230" s="116">
        <v>0</v>
      </c>
      <c r="K230" s="116">
        <v>1440</v>
      </c>
      <c r="L230" s="116">
        <v>0</v>
      </c>
      <c r="M230" s="22">
        <f t="shared" si="54"/>
        <v>2559</v>
      </c>
      <c r="N230" s="116">
        <v>1314</v>
      </c>
      <c r="O230" s="116">
        <v>0</v>
      </c>
      <c r="P230" s="116">
        <v>1611</v>
      </c>
      <c r="Q230" s="116">
        <v>0</v>
      </c>
      <c r="R230" s="22">
        <f t="shared" si="55"/>
        <v>2925</v>
      </c>
      <c r="S230" s="116">
        <v>93</v>
      </c>
      <c r="T230" s="116">
        <v>0</v>
      </c>
      <c r="U230" s="116">
        <v>273</v>
      </c>
      <c r="V230" s="116">
        <v>0</v>
      </c>
      <c r="W230" s="22">
        <f t="shared" si="56"/>
        <v>366</v>
      </c>
      <c r="X230" s="22">
        <f t="shared" si="57"/>
        <v>195</v>
      </c>
      <c r="Y230" s="22">
        <f ca="1">OFFSET('Cost Study'!$B$7,'Operations Support'!$C230,'Operations Support'!$B230)*$H230</f>
        <v>6610.4999999999991</v>
      </c>
      <c r="Z230" s="23">
        <f ca="1">Y230*'Cost Study'!$B$31</f>
        <v>369209.1827470201</v>
      </c>
      <c r="AA230" s="23">
        <f ca="1">IF(A230=10298,1.51,1)*IF($B230&lt;3,$D230*'Cost Study'!$B$32*OFFSET('Cost Study'!$B$7,'Operations Support'!$C230,'Operations Support'!$B230),0)</f>
        <v>285.43799999999999</v>
      </c>
      <c r="AB230" s="24">
        <f ca="1">AA230*'Cost Study'!$B$31</f>
        <v>15942.263172973895</v>
      </c>
      <c r="AC230" s="23">
        <f ca="1">Y230*'Cost Study'!$B$31</f>
        <v>369209.1827470201</v>
      </c>
      <c r="AD230" s="24">
        <f ca="1">AA230*'Cost Study'!$B$31</f>
        <v>15942.263172973895</v>
      </c>
      <c r="AE230" s="377">
        <f t="shared" ca="1" si="58"/>
        <v>385151.44591999397</v>
      </c>
      <c r="AF230" s="377">
        <f t="shared" ca="1" si="59"/>
        <v>385151.44591999397</v>
      </c>
      <c r="AH230" s="688">
        <f>IFERROR($H230/SUMIF($A:$A,$A230,$H:$H)*SUMIF(Summary!$A$110:$A$186,$A230,Summary!$P$110:$P$186),0)</f>
        <v>149367.9102400874</v>
      </c>
      <c r="AI230" s="689">
        <f t="shared" ca="1" si="45"/>
        <v>235783.53567990658</v>
      </c>
      <c r="AJ230" s="688">
        <f>IFERROR(H230/SUMIF(A:A,A230,H:H)*SUMIF(Summary!$A$110:$A$186,'Operations Support'!A230,Summary!$Q$110:$Q$186),0)</f>
        <v>150328.33528058007</v>
      </c>
      <c r="AK230" s="688">
        <f t="shared" ca="1" si="46"/>
        <v>234823.11063941391</v>
      </c>
      <c r="AM230" s="688">
        <f>IFERROR($H230/SUMIF($A:$A,$A230,$H:$H)*SUMIF(Summary!$A$230:$A$266,$A230,Summary!$P$230:$P$266),0)</f>
        <v>28260.617286856977</v>
      </c>
      <c r="AN230" s="688">
        <f>IFERROR($H230/SUMIF($A:$A,$A230,$H:$H)*(SUMIF(Summary!$A$230:$A$266,$A230,Summary!$L$230:$L$266)+SUMIF(Summary!$A$281:$A$317,$A230,Summary!$L$281:$L$317))-AM230,0)</f>
        <v>72327.096629931271</v>
      </c>
      <c r="AO230" s="688">
        <f>IFERROR($H230/SUMIF($A:$A,$A230,$H:$H)*SUMIF(Summary!$A$230:$A$266,$A230,Summary!$Q$230:$Q$266),0)</f>
        <v>28442.331046247804</v>
      </c>
      <c r="AP230" s="688">
        <f>IFERROR($H230/SUMIF($A:$A,$A230,$H:$H)*(SUMIF(Summary!$A$230:$A$266,$A230,Summary!$L$230:$L$266)+SUMIF(Summary!$A$281:$A$317,$A230,Summary!$L$281:$L$317))-AO230,0)</f>
        <v>72145.382870540459</v>
      </c>
      <c r="AQ230" s="306"/>
      <c r="AR230" s="688">
        <f t="shared" ca="1" si="47"/>
        <v>308110.63230983785</v>
      </c>
      <c r="AS230" s="688">
        <f t="shared" ca="1" si="48"/>
        <v>306968.49350995437</v>
      </c>
    </row>
    <row r="231" spans="1:45" x14ac:dyDescent="0.2">
      <c r="A231" s="423">
        <v>3565</v>
      </c>
      <c r="B231" s="424">
        <v>1</v>
      </c>
      <c r="C231" s="425" t="s">
        <v>316</v>
      </c>
      <c r="D231" s="422">
        <f t="shared" si="49"/>
        <v>0</v>
      </c>
      <c r="E231" s="422">
        <f t="shared" si="50"/>
        <v>0</v>
      </c>
      <c r="F231" s="422">
        <f t="shared" si="51"/>
        <v>0</v>
      </c>
      <c r="G231" s="422">
        <f t="shared" si="52"/>
        <v>0</v>
      </c>
      <c r="H231" s="22">
        <f t="shared" si="53"/>
        <v>0</v>
      </c>
      <c r="I231" s="116">
        <v>0</v>
      </c>
      <c r="J231" s="116">
        <v>0</v>
      </c>
      <c r="K231" s="116">
        <v>0</v>
      </c>
      <c r="L231" s="116">
        <v>0</v>
      </c>
      <c r="M231" s="22">
        <f t="shared" si="54"/>
        <v>0</v>
      </c>
      <c r="N231" s="116">
        <v>0</v>
      </c>
      <c r="O231" s="116">
        <v>0</v>
      </c>
      <c r="P231" s="116">
        <v>0</v>
      </c>
      <c r="Q231" s="116">
        <v>0</v>
      </c>
      <c r="R231" s="22">
        <f t="shared" si="55"/>
        <v>0</v>
      </c>
      <c r="S231" s="116">
        <v>0</v>
      </c>
      <c r="T231" s="116">
        <v>0</v>
      </c>
      <c r="U231" s="116">
        <v>0</v>
      </c>
      <c r="V231" s="116">
        <v>0</v>
      </c>
      <c r="W231" s="22">
        <f t="shared" si="56"/>
        <v>0</v>
      </c>
      <c r="X231" s="22">
        <f t="shared" si="57"/>
        <v>0</v>
      </c>
      <c r="Y231" s="22">
        <f ca="1">OFFSET('Cost Study'!$B$7,'Operations Support'!$C231,'Operations Support'!$B231)*$H231</f>
        <v>0</v>
      </c>
      <c r="Z231" s="23">
        <f ca="1">Y231*'Cost Study'!$B$31</f>
        <v>0</v>
      </c>
      <c r="AA231" s="23">
        <f ca="1">IF(A231=10298,1.51,1)*IF($B231&lt;3,$D231*'Cost Study'!$B$32*OFFSET('Cost Study'!$B$7,'Operations Support'!$C231,'Operations Support'!$B231),0)</f>
        <v>0</v>
      </c>
      <c r="AB231" s="24">
        <f ca="1">AA231*'Cost Study'!$B$31</f>
        <v>0</v>
      </c>
      <c r="AC231" s="23">
        <f ca="1">Y231*'Cost Study'!$B$31</f>
        <v>0</v>
      </c>
      <c r="AD231" s="24">
        <f ca="1">AA231*'Cost Study'!$B$31</f>
        <v>0</v>
      </c>
      <c r="AE231" s="377">
        <f t="shared" ca="1" si="58"/>
        <v>0</v>
      </c>
      <c r="AF231" s="377">
        <f t="shared" ca="1" si="59"/>
        <v>0</v>
      </c>
      <c r="AH231" s="688">
        <f>IFERROR($H231/SUMIF($A:$A,$A231,$H:$H)*SUMIF(Summary!$A$110:$A$186,$A231,Summary!$P$110:$P$186),0)</f>
        <v>0</v>
      </c>
      <c r="AI231" s="689">
        <f t="shared" ca="1" si="45"/>
        <v>0</v>
      </c>
      <c r="AJ231" s="688">
        <f>IFERROR(H231/SUMIF(A:A,A231,H:H)*SUMIF(Summary!$A$110:$A$186,'Operations Support'!A231,Summary!$Q$110:$Q$186),0)</f>
        <v>0</v>
      </c>
      <c r="AK231" s="688">
        <f t="shared" ca="1" si="46"/>
        <v>0</v>
      </c>
      <c r="AM231" s="688">
        <f>IFERROR($H231/SUMIF($A:$A,$A231,$H:$H)*SUMIF(Summary!$A$230:$A$266,$A231,Summary!$P$230:$P$266),0)</f>
        <v>0</v>
      </c>
      <c r="AN231" s="688">
        <f>IFERROR($H231/SUMIF($A:$A,$A231,$H:$H)*(SUMIF(Summary!$A$230:$A$266,$A231,Summary!$L$230:$L$266)+SUMIF(Summary!$A$281:$A$317,$A231,Summary!$L$281:$L$317))-AM231,0)</f>
        <v>0</v>
      </c>
      <c r="AO231" s="688">
        <f>IFERROR($H231/SUMIF($A:$A,$A231,$H:$H)*SUMIF(Summary!$A$230:$A$266,$A231,Summary!$Q$230:$Q$266),0)</f>
        <v>0</v>
      </c>
      <c r="AP231" s="688">
        <f>IFERROR($H231/SUMIF($A:$A,$A231,$H:$H)*(SUMIF(Summary!$A$230:$A$266,$A231,Summary!$L$230:$L$266)+SUMIF(Summary!$A$281:$A$317,$A231,Summary!$L$281:$L$317))-AO231,0)</f>
        <v>0</v>
      </c>
      <c r="AQ231" s="306"/>
      <c r="AR231" s="688">
        <f t="shared" ca="1" si="47"/>
        <v>0</v>
      </c>
      <c r="AS231" s="688">
        <f t="shared" ca="1" si="48"/>
        <v>0</v>
      </c>
    </row>
    <row r="232" spans="1:45" x14ac:dyDescent="0.2">
      <c r="A232" s="423">
        <v>3565</v>
      </c>
      <c r="B232" s="424">
        <v>1</v>
      </c>
      <c r="C232" s="425" t="s">
        <v>317</v>
      </c>
      <c r="D232" s="422">
        <f t="shared" si="49"/>
        <v>0</v>
      </c>
      <c r="E232" s="422">
        <f t="shared" si="50"/>
        <v>0</v>
      </c>
      <c r="F232" s="422">
        <f t="shared" si="51"/>
        <v>0</v>
      </c>
      <c r="G232" s="422">
        <f t="shared" si="52"/>
        <v>0</v>
      </c>
      <c r="H232" s="22">
        <f t="shared" si="53"/>
        <v>0</v>
      </c>
      <c r="I232" s="116">
        <v>0</v>
      </c>
      <c r="J232" s="116">
        <v>0</v>
      </c>
      <c r="K232" s="116">
        <v>0</v>
      </c>
      <c r="L232" s="116">
        <v>0</v>
      </c>
      <c r="M232" s="22">
        <f t="shared" si="54"/>
        <v>0</v>
      </c>
      <c r="N232" s="116">
        <v>0</v>
      </c>
      <c r="O232" s="116">
        <v>0</v>
      </c>
      <c r="P232" s="116">
        <v>0</v>
      </c>
      <c r="Q232" s="116">
        <v>0</v>
      </c>
      <c r="R232" s="22">
        <f t="shared" si="55"/>
        <v>0</v>
      </c>
      <c r="S232" s="116">
        <v>0</v>
      </c>
      <c r="T232" s="116">
        <v>0</v>
      </c>
      <c r="U232" s="116">
        <v>0</v>
      </c>
      <c r="V232" s="116">
        <v>0</v>
      </c>
      <c r="W232" s="22">
        <f t="shared" si="56"/>
        <v>0</v>
      </c>
      <c r="X232" s="22">
        <f t="shared" si="57"/>
        <v>0</v>
      </c>
      <c r="Y232" s="22">
        <f ca="1">OFFSET('Cost Study'!$B$7,'Operations Support'!$C232,'Operations Support'!$B232)*$H232</f>
        <v>0</v>
      </c>
      <c r="Z232" s="23">
        <f ca="1">Y232*'Cost Study'!$B$31</f>
        <v>0</v>
      </c>
      <c r="AA232" s="23">
        <f ca="1">IF(A232=10298,1.51,1)*IF($B232&lt;3,$D232*'Cost Study'!$B$32*OFFSET('Cost Study'!$B$7,'Operations Support'!$C232,'Operations Support'!$B232),0)</f>
        <v>0</v>
      </c>
      <c r="AB232" s="24">
        <f ca="1">AA232*'Cost Study'!$B$31</f>
        <v>0</v>
      </c>
      <c r="AC232" s="23">
        <f ca="1">Y232*'Cost Study'!$B$31</f>
        <v>0</v>
      </c>
      <c r="AD232" s="24">
        <f ca="1">AA232*'Cost Study'!$B$31</f>
        <v>0</v>
      </c>
      <c r="AE232" s="377">
        <f t="shared" ca="1" si="58"/>
        <v>0</v>
      </c>
      <c r="AF232" s="377">
        <f t="shared" ca="1" si="59"/>
        <v>0</v>
      </c>
      <c r="AH232" s="688">
        <f>IFERROR($H232/SUMIF($A:$A,$A232,$H:$H)*SUMIF(Summary!$A$110:$A$186,$A232,Summary!$P$110:$P$186),0)</f>
        <v>0</v>
      </c>
      <c r="AI232" s="689">
        <f t="shared" ca="1" si="45"/>
        <v>0</v>
      </c>
      <c r="AJ232" s="688">
        <f>IFERROR(H232/SUMIF(A:A,A232,H:H)*SUMIF(Summary!$A$110:$A$186,'Operations Support'!A232,Summary!$Q$110:$Q$186),0)</f>
        <v>0</v>
      </c>
      <c r="AK232" s="688">
        <f t="shared" ca="1" si="46"/>
        <v>0</v>
      </c>
      <c r="AM232" s="688">
        <f>IFERROR($H232/SUMIF($A:$A,$A232,$H:$H)*SUMIF(Summary!$A$230:$A$266,$A232,Summary!$P$230:$P$266),0)</f>
        <v>0</v>
      </c>
      <c r="AN232" s="688">
        <f>IFERROR($H232/SUMIF($A:$A,$A232,$H:$H)*(SUMIF(Summary!$A$230:$A$266,$A232,Summary!$L$230:$L$266)+SUMIF(Summary!$A$281:$A$317,$A232,Summary!$L$281:$L$317))-AM232,0)</f>
        <v>0</v>
      </c>
      <c r="AO232" s="688">
        <f>IFERROR($H232/SUMIF($A:$A,$A232,$H:$H)*SUMIF(Summary!$A$230:$A$266,$A232,Summary!$Q$230:$Q$266),0)</f>
        <v>0</v>
      </c>
      <c r="AP232" s="688">
        <f>IFERROR($H232/SUMIF($A:$A,$A232,$H:$H)*(SUMIF(Summary!$A$230:$A$266,$A232,Summary!$L$230:$L$266)+SUMIF(Summary!$A$281:$A$317,$A232,Summary!$L$281:$L$317))-AO232,0)</f>
        <v>0</v>
      </c>
      <c r="AQ232" s="306"/>
      <c r="AR232" s="688">
        <f t="shared" ca="1" si="47"/>
        <v>0</v>
      </c>
      <c r="AS232" s="688">
        <f t="shared" ca="1" si="48"/>
        <v>0</v>
      </c>
    </row>
    <row r="233" spans="1:45" x14ac:dyDescent="0.2">
      <c r="A233" s="423">
        <v>3565</v>
      </c>
      <c r="B233" s="424">
        <v>1</v>
      </c>
      <c r="C233" s="425" t="s">
        <v>318</v>
      </c>
      <c r="D233" s="422">
        <f t="shared" si="49"/>
        <v>97</v>
      </c>
      <c r="E233" s="422">
        <f t="shared" si="50"/>
        <v>0</v>
      </c>
      <c r="F233" s="422">
        <f t="shared" si="51"/>
        <v>432</v>
      </c>
      <c r="G233" s="422">
        <f t="shared" si="52"/>
        <v>0</v>
      </c>
      <c r="H233" s="22">
        <f t="shared" si="53"/>
        <v>529</v>
      </c>
      <c r="I233" s="116">
        <v>51</v>
      </c>
      <c r="J233" s="116">
        <v>0</v>
      </c>
      <c r="K233" s="116">
        <v>252</v>
      </c>
      <c r="L233" s="116">
        <v>0</v>
      </c>
      <c r="M233" s="22">
        <f t="shared" si="54"/>
        <v>303</v>
      </c>
      <c r="N233" s="116">
        <v>37</v>
      </c>
      <c r="O233" s="116">
        <v>0</v>
      </c>
      <c r="P233" s="116">
        <v>177</v>
      </c>
      <c r="Q233" s="116">
        <v>0</v>
      </c>
      <c r="R233" s="22">
        <f t="shared" si="55"/>
        <v>214</v>
      </c>
      <c r="S233" s="116">
        <v>9</v>
      </c>
      <c r="T233" s="116">
        <v>0</v>
      </c>
      <c r="U233" s="116">
        <v>3</v>
      </c>
      <c r="V233" s="116">
        <v>0</v>
      </c>
      <c r="W233" s="22">
        <f t="shared" si="56"/>
        <v>12</v>
      </c>
      <c r="X233" s="22">
        <f t="shared" si="57"/>
        <v>17.633333333333333</v>
      </c>
      <c r="Y233" s="22">
        <f ca="1">OFFSET('Cost Study'!$B$7,'Operations Support'!$C233,'Operations Support'!$B233)*$H233</f>
        <v>1010.39</v>
      </c>
      <c r="Z233" s="23">
        <f ca="1">Y233*'Cost Study'!$B$31</f>
        <v>56432.231473528729</v>
      </c>
      <c r="AA233" s="23">
        <f ca="1">IF(A233=10298,1.51,1)*IF($B233&lt;3,$D233*'Cost Study'!$B$32*OFFSET('Cost Study'!$B$7,'Operations Support'!$C233,'Operations Support'!$B233),0)</f>
        <v>18.527000000000001</v>
      </c>
      <c r="AB233" s="24">
        <f ca="1">AA233*'Cost Study'!$B$31</f>
        <v>1034.7687056582774</v>
      </c>
      <c r="AC233" s="23">
        <f ca="1">Y233*'Cost Study'!$B$31</f>
        <v>56432.231473528729</v>
      </c>
      <c r="AD233" s="24">
        <f ca="1">AA233*'Cost Study'!$B$31</f>
        <v>1034.7687056582774</v>
      </c>
      <c r="AE233" s="377">
        <f t="shared" ca="1" si="58"/>
        <v>57467.000179187009</v>
      </c>
      <c r="AF233" s="377">
        <f t="shared" ca="1" si="59"/>
        <v>57467.000179187009</v>
      </c>
      <c r="AH233" s="688">
        <f>IFERROR($H233/SUMIF($A:$A,$A233,$H:$H)*SUMIF(Summary!$A$110:$A$186,$A233,Summary!$P$110:$P$186),0)</f>
        <v>13506.944361881406</v>
      </c>
      <c r="AI233" s="689">
        <f t="shared" ca="1" si="45"/>
        <v>43960.055817305605</v>
      </c>
      <c r="AJ233" s="688">
        <f>IFERROR(H233/SUMIF(A:A,A233,H:H)*SUMIF(Summary!$A$110:$A$186,'Operations Support'!A233,Summary!$Q$110:$Q$186),0)</f>
        <v>13593.793053577239</v>
      </c>
      <c r="AK233" s="688">
        <f t="shared" ca="1" si="46"/>
        <v>43873.20712560977</v>
      </c>
      <c r="AM233" s="688">
        <f>IFERROR($H233/SUMIF($A:$A,$A233,$H:$H)*SUMIF(Summary!$A$230:$A$266,$A233,Summary!$P$230:$P$266),0)</f>
        <v>2555.5327426918534</v>
      </c>
      <c r="AN233" s="688">
        <f>IFERROR($H233/SUMIF($A:$A,$A233,$H:$H)*(SUMIF(Summary!$A$230:$A$266,$A233,Summary!$L$230:$L$266)+SUMIF(Summary!$A$281:$A$317,$A233,Summary!$L$281:$L$317))-AM233,0)</f>
        <v>6540.3477123476314</v>
      </c>
      <c r="AO233" s="688">
        <f>IFERROR($H233/SUMIF($A:$A,$A233,$H:$H)*SUMIF(Summary!$A$230:$A$266,$A233,Summary!$Q$230:$Q$266),0)</f>
        <v>2571.9646364897585</v>
      </c>
      <c r="AP233" s="688">
        <f>IFERROR($H233/SUMIF($A:$A,$A233,$H:$H)*(SUMIF(Summary!$A$230:$A$266,$A233,Summary!$L$230:$L$266)+SUMIF(Summary!$A$281:$A$317,$A233,Summary!$L$281:$L$317))-AO233,0)</f>
        <v>6523.9158185497272</v>
      </c>
      <c r="AQ233" s="306"/>
      <c r="AR233" s="688">
        <f t="shared" ca="1" si="47"/>
        <v>50500.403529653238</v>
      </c>
      <c r="AS233" s="688">
        <f t="shared" ca="1" si="48"/>
        <v>50397.122944159499</v>
      </c>
    </row>
    <row r="234" spans="1:45" x14ac:dyDescent="0.2">
      <c r="A234" s="423">
        <v>3565</v>
      </c>
      <c r="B234" s="424">
        <v>1</v>
      </c>
      <c r="C234" s="425" t="s">
        <v>319</v>
      </c>
      <c r="D234" s="422">
        <f t="shared" si="49"/>
        <v>0</v>
      </c>
      <c r="E234" s="422">
        <f t="shared" si="50"/>
        <v>0</v>
      </c>
      <c r="F234" s="422">
        <f t="shared" si="51"/>
        <v>39</v>
      </c>
      <c r="G234" s="422">
        <f t="shared" si="52"/>
        <v>0</v>
      </c>
      <c r="H234" s="22">
        <f t="shared" si="53"/>
        <v>39</v>
      </c>
      <c r="I234" s="116">
        <v>0</v>
      </c>
      <c r="J234" s="116">
        <v>0</v>
      </c>
      <c r="K234" s="116">
        <v>0</v>
      </c>
      <c r="L234" s="116">
        <v>0</v>
      </c>
      <c r="M234" s="22">
        <f t="shared" si="54"/>
        <v>0</v>
      </c>
      <c r="N234" s="116">
        <v>0</v>
      </c>
      <c r="O234" s="116">
        <v>0</v>
      </c>
      <c r="P234" s="116">
        <v>39</v>
      </c>
      <c r="Q234" s="116">
        <v>0</v>
      </c>
      <c r="R234" s="22">
        <f t="shared" si="55"/>
        <v>39</v>
      </c>
      <c r="S234" s="116">
        <v>0</v>
      </c>
      <c r="T234" s="116">
        <v>0</v>
      </c>
      <c r="U234" s="116">
        <v>0</v>
      </c>
      <c r="V234" s="116">
        <v>0</v>
      </c>
      <c r="W234" s="22">
        <f t="shared" si="56"/>
        <v>0</v>
      </c>
      <c r="X234" s="22">
        <f t="shared" si="57"/>
        <v>1.3</v>
      </c>
      <c r="Y234" s="22">
        <f ca="1">OFFSET('Cost Study'!$B$7,'Operations Support'!$C234,'Operations Support'!$B234)*$H234</f>
        <v>53.430000000000007</v>
      </c>
      <c r="Z234" s="23">
        <f ca="1">Y234*'Cost Study'!$B$31</f>
        <v>2984.1686157133786</v>
      </c>
      <c r="AA234" s="23">
        <f ca="1">IF(A234=10298,1.51,1)*IF($B234&lt;3,$D234*'Cost Study'!$B$32*OFFSET('Cost Study'!$B$7,'Operations Support'!$C234,'Operations Support'!$B234),0)</f>
        <v>0</v>
      </c>
      <c r="AB234" s="24">
        <f ca="1">AA234*'Cost Study'!$B$31</f>
        <v>0</v>
      </c>
      <c r="AC234" s="23">
        <f ca="1">Y234*'Cost Study'!$B$31</f>
        <v>2984.1686157133786</v>
      </c>
      <c r="AD234" s="24">
        <f ca="1">AA234*'Cost Study'!$B$31</f>
        <v>0</v>
      </c>
      <c r="AE234" s="377">
        <f t="shared" ca="1" si="58"/>
        <v>2984.1686157133786</v>
      </c>
      <c r="AF234" s="377">
        <f t="shared" ca="1" si="59"/>
        <v>2984.1686157133786</v>
      </c>
      <c r="AH234" s="688">
        <f>IFERROR($H234/SUMIF($A:$A,$A234,$H:$H)*SUMIF(Summary!$A$110:$A$186,$A234,Summary!$P$110:$P$186),0)</f>
        <v>995.78606826724911</v>
      </c>
      <c r="AI234" s="689">
        <f t="shared" ca="1" si="45"/>
        <v>1988.3825474461296</v>
      </c>
      <c r="AJ234" s="688">
        <f>IFERROR(H234/SUMIF(A:A,A234,H:H)*SUMIF(Summary!$A$110:$A$186,'Operations Support'!A234,Summary!$Q$110:$Q$186),0)</f>
        <v>1002.1889018705335</v>
      </c>
      <c r="AK234" s="688">
        <f t="shared" ca="1" si="46"/>
        <v>1981.9797138428451</v>
      </c>
      <c r="AM234" s="688">
        <f>IFERROR($H234/SUMIF($A:$A,$A234,$H:$H)*SUMIF(Summary!$A$230:$A$266,$A234,Summary!$P$230:$P$266),0)</f>
        <v>188.40411524571317</v>
      </c>
      <c r="AN234" s="688">
        <f>IFERROR($H234/SUMIF($A:$A,$A234,$H:$H)*(SUMIF(Summary!$A$230:$A$266,$A234,Summary!$L$230:$L$266)+SUMIF(Summary!$A$281:$A$317,$A234,Summary!$L$281:$L$317))-AM234,0)</f>
        <v>482.18064419954175</v>
      </c>
      <c r="AO234" s="688">
        <f>IFERROR($H234/SUMIF($A:$A,$A234,$H:$H)*SUMIF(Summary!$A$230:$A$266,$A234,Summary!$Q$230:$Q$266),0)</f>
        <v>189.61554030831866</v>
      </c>
      <c r="AP234" s="688">
        <f>IFERROR($H234/SUMIF($A:$A,$A234,$H:$H)*(SUMIF(Summary!$A$230:$A$266,$A234,Summary!$L$230:$L$266)+SUMIF(Summary!$A$281:$A$317,$A234,Summary!$L$281:$L$317))-AO234,0)</f>
        <v>480.96921913693626</v>
      </c>
      <c r="AQ234" s="306"/>
      <c r="AR234" s="688">
        <f t="shared" ca="1" si="47"/>
        <v>2470.5631916456714</v>
      </c>
      <c r="AS234" s="688">
        <f t="shared" ca="1" si="48"/>
        <v>2462.9489329797811</v>
      </c>
    </row>
    <row r="235" spans="1:45" x14ac:dyDescent="0.2">
      <c r="A235" s="423">
        <v>3565</v>
      </c>
      <c r="B235" s="424">
        <v>1</v>
      </c>
      <c r="C235" s="425" t="s">
        <v>320</v>
      </c>
      <c r="D235" s="422">
        <f t="shared" si="49"/>
        <v>0</v>
      </c>
      <c r="E235" s="422">
        <f t="shared" si="50"/>
        <v>0</v>
      </c>
      <c r="F235" s="422">
        <f t="shared" si="51"/>
        <v>915</v>
      </c>
      <c r="G235" s="422">
        <f t="shared" si="52"/>
        <v>0</v>
      </c>
      <c r="H235" s="22">
        <f t="shared" si="53"/>
        <v>915</v>
      </c>
      <c r="I235" s="116">
        <v>0</v>
      </c>
      <c r="J235" s="116">
        <v>0</v>
      </c>
      <c r="K235" s="116">
        <v>318</v>
      </c>
      <c r="L235" s="116">
        <v>0</v>
      </c>
      <c r="M235" s="22">
        <f t="shared" si="54"/>
        <v>318</v>
      </c>
      <c r="N235" s="116">
        <v>0</v>
      </c>
      <c r="O235" s="116">
        <v>0</v>
      </c>
      <c r="P235" s="116">
        <v>597</v>
      </c>
      <c r="Q235" s="116">
        <v>0</v>
      </c>
      <c r="R235" s="22">
        <f t="shared" si="55"/>
        <v>597</v>
      </c>
      <c r="S235" s="116">
        <v>0</v>
      </c>
      <c r="T235" s="116">
        <v>0</v>
      </c>
      <c r="U235" s="116">
        <v>0</v>
      </c>
      <c r="V235" s="116">
        <v>0</v>
      </c>
      <c r="W235" s="22">
        <f t="shared" si="56"/>
        <v>0</v>
      </c>
      <c r="X235" s="22">
        <f t="shared" si="57"/>
        <v>30.5</v>
      </c>
      <c r="Y235" s="22">
        <f ca="1">OFFSET('Cost Study'!$B$7,'Operations Support'!$C235,'Operations Support'!$B235)*$H235</f>
        <v>915</v>
      </c>
      <c r="Z235" s="23">
        <f ca="1">Y235*'Cost Study'!$B$31</f>
        <v>51104.515878303217</v>
      </c>
      <c r="AA235" s="23">
        <f ca="1">IF(A235=10298,1.51,1)*IF($B235&lt;3,$D235*'Cost Study'!$B$32*OFFSET('Cost Study'!$B$7,'Operations Support'!$C235,'Operations Support'!$B235),0)</f>
        <v>0</v>
      </c>
      <c r="AB235" s="24">
        <f ca="1">AA235*'Cost Study'!$B$31</f>
        <v>0</v>
      </c>
      <c r="AC235" s="23">
        <f ca="1">Y235*'Cost Study'!$B$31</f>
        <v>51104.515878303217</v>
      </c>
      <c r="AD235" s="24">
        <f ca="1">AA235*'Cost Study'!$B$31</f>
        <v>0</v>
      </c>
      <c r="AE235" s="377">
        <f t="shared" ca="1" si="58"/>
        <v>51104.515878303217</v>
      </c>
      <c r="AF235" s="377">
        <f t="shared" ca="1" si="59"/>
        <v>51104.515878303217</v>
      </c>
      <c r="AH235" s="688">
        <f>IFERROR($H235/SUMIF($A:$A,$A235,$H:$H)*SUMIF(Summary!$A$110:$A$186,$A235,Summary!$P$110:$P$186),0)</f>
        <v>23362.673140116232</v>
      </c>
      <c r="AI235" s="689">
        <f t="shared" ca="1" si="45"/>
        <v>27741.842738186984</v>
      </c>
      <c r="AJ235" s="688">
        <f>IFERROR(H235/SUMIF(A:A,A235,H:H)*SUMIF(Summary!$A$110:$A$186,'Operations Support'!A235,Summary!$Q$110:$Q$186),0)</f>
        <v>23512.89346696252</v>
      </c>
      <c r="AK235" s="688">
        <f t="shared" ca="1" si="46"/>
        <v>27591.622411340697</v>
      </c>
      <c r="AM235" s="688">
        <f>IFERROR($H235/SUMIF($A:$A,$A235,$H:$H)*SUMIF(Summary!$A$230:$A$266,$A235,Summary!$P$230:$P$266),0)</f>
        <v>4420.2503961494249</v>
      </c>
      <c r="AN235" s="688">
        <f>IFERROR($H235/SUMIF($A:$A,$A235,$H:$H)*(SUMIF(Summary!$A$230:$A$266,$A235,Summary!$L$230:$L$266)+SUMIF(Summary!$A$281:$A$317,$A235,Summary!$L$281:$L$317))-AM235,0)</f>
        <v>11312.699729296943</v>
      </c>
      <c r="AO235" s="688">
        <f>IFERROR($H235/SUMIF($A:$A,$A235,$H:$H)*SUMIF(Summary!$A$230:$A$266,$A235,Summary!$Q$230:$Q$266),0)</f>
        <v>4448.672291849015</v>
      </c>
      <c r="AP235" s="688">
        <f>IFERROR($H235/SUMIF($A:$A,$A235,$H:$H)*(SUMIF(Summary!$A$230:$A$266,$A235,Summary!$L$230:$L$266)+SUMIF(Summary!$A$281:$A$317,$A235,Summary!$L$281:$L$317))-AO235,0)</f>
        <v>11284.277833597353</v>
      </c>
      <c r="AQ235" s="306"/>
      <c r="AR235" s="688">
        <f t="shared" ca="1" si="47"/>
        <v>39054.542467483931</v>
      </c>
      <c r="AS235" s="688">
        <f t="shared" ca="1" si="48"/>
        <v>38875.90024493805</v>
      </c>
    </row>
    <row r="236" spans="1:45" x14ac:dyDescent="0.2">
      <c r="A236" s="423">
        <v>3565</v>
      </c>
      <c r="B236" s="424">
        <v>2</v>
      </c>
      <c r="C236" s="425" t="s">
        <v>300</v>
      </c>
      <c r="D236" s="422">
        <f t="shared" si="49"/>
        <v>9904</v>
      </c>
      <c r="E236" s="422">
        <f t="shared" si="50"/>
        <v>0</v>
      </c>
      <c r="F236" s="422">
        <f t="shared" si="51"/>
        <v>14595</v>
      </c>
      <c r="G236" s="422">
        <f t="shared" si="52"/>
        <v>0</v>
      </c>
      <c r="H236" s="22">
        <f t="shared" si="53"/>
        <v>24499</v>
      </c>
      <c r="I236" s="116">
        <v>3740</v>
      </c>
      <c r="J236" s="116">
        <v>0</v>
      </c>
      <c r="K236" s="116">
        <v>5394</v>
      </c>
      <c r="L236" s="116">
        <v>0</v>
      </c>
      <c r="M236" s="22">
        <f t="shared" si="54"/>
        <v>9134</v>
      </c>
      <c r="N236" s="116">
        <v>4231</v>
      </c>
      <c r="O236" s="116">
        <v>0</v>
      </c>
      <c r="P236" s="116">
        <v>6327</v>
      </c>
      <c r="Q236" s="116">
        <v>0</v>
      </c>
      <c r="R236" s="22">
        <f t="shared" si="55"/>
        <v>10558</v>
      </c>
      <c r="S236" s="116">
        <v>1933</v>
      </c>
      <c r="T236" s="116">
        <v>0</v>
      </c>
      <c r="U236" s="116">
        <v>2874</v>
      </c>
      <c r="V236" s="116">
        <v>0</v>
      </c>
      <c r="W236" s="22">
        <f t="shared" si="56"/>
        <v>4807</v>
      </c>
      <c r="X236" s="22">
        <f t="shared" si="57"/>
        <v>816.63333333333333</v>
      </c>
      <c r="Y236" s="22">
        <f ca="1">OFFSET('Cost Study'!$B$7,'Operations Support'!$C236,'Operations Support'!$B236)*$H236</f>
        <v>42873.25</v>
      </c>
      <c r="Z236" s="23">
        <f ca="1">Y236*'Cost Study'!$B$31</f>
        <v>2394553.7545130751</v>
      </c>
      <c r="AA236" s="23">
        <f ca="1">IF(A236=10298,1.51,1)*IF($B236&lt;3,$D236*'Cost Study'!$B$32*OFFSET('Cost Study'!$B$7,'Operations Support'!$C236,'Operations Support'!$B236),0)</f>
        <v>1733.2000000000003</v>
      </c>
      <c r="AB236" s="24">
        <f ca="1">AA236*'Cost Study'!$B$31</f>
        <v>96802.564940191427</v>
      </c>
      <c r="AC236" s="23">
        <f ca="1">Y236*'Cost Study'!$B$31</f>
        <v>2394553.7545130751</v>
      </c>
      <c r="AD236" s="24">
        <f ca="1">AA236*'Cost Study'!$B$31</f>
        <v>96802.564940191427</v>
      </c>
      <c r="AE236" s="377">
        <f t="shared" ca="1" si="58"/>
        <v>2491356.3194532664</v>
      </c>
      <c r="AF236" s="377">
        <f t="shared" ca="1" si="59"/>
        <v>2491356.3194532664</v>
      </c>
      <c r="AH236" s="688">
        <f>IFERROR($H236/SUMIF($A:$A,$A236,$H:$H)*SUMIF(Summary!$A$110:$A$186,$A236,Summary!$P$110:$P$186),0)</f>
        <v>625532.38170459832</v>
      </c>
      <c r="AI236" s="689">
        <f t="shared" ca="1" si="45"/>
        <v>1865823.9377486682</v>
      </c>
      <c r="AJ236" s="688">
        <f>IFERROR(H236/SUMIF(A:A,A236,H:H)*SUMIF(Summary!$A$110:$A$186,'Operations Support'!A236,Summary!$Q$110:$Q$186),0)</f>
        <v>629554.51043400518</v>
      </c>
      <c r="AK236" s="688">
        <f t="shared" ca="1" si="46"/>
        <v>1861801.8090192613</v>
      </c>
      <c r="AM236" s="688">
        <f>IFERROR($H236/SUMIF($A:$A,$A236,$H:$H)*SUMIF(Summary!$A$230:$A$266,$A236,Summary!$P$230:$P$266),0)</f>
        <v>118351.6004975571</v>
      </c>
      <c r="AN236" s="688">
        <f>IFERROR($H236/SUMIF($A:$A,$A236,$H:$H)*(SUMIF(Summary!$A$230:$A$266,$A236,Summary!$L$230:$L$266)+SUMIF(Summary!$A$281:$A$317,$A236,Summary!$L$281:$L$317))-AM236,0)</f>
        <v>302895.98980114295</v>
      </c>
      <c r="AO236" s="688">
        <f>IFERROR($H236/SUMIF($A:$A,$A236,$H:$H)*SUMIF(Summary!$A$230:$A$266,$A236,Summary!$Q$230:$Q$266),0)</f>
        <v>119112.592872141</v>
      </c>
      <c r="AP236" s="688">
        <f>IFERROR($H236/SUMIF($A:$A,$A236,$H:$H)*(SUMIF(Summary!$A$230:$A$266,$A236,Summary!$L$230:$L$266)+SUMIF(Summary!$A$281:$A$317,$A236,Summary!$L$281:$L$317))-AO236,0)</f>
        <v>302134.99742655904</v>
      </c>
      <c r="AQ236" s="306"/>
      <c r="AR236" s="688">
        <f t="shared" ca="1" si="47"/>
        <v>2168719.9275498111</v>
      </c>
      <c r="AS236" s="688">
        <f t="shared" ca="1" si="48"/>
        <v>2163936.8064458203</v>
      </c>
    </row>
    <row r="237" spans="1:45" x14ac:dyDescent="0.2">
      <c r="A237" s="423">
        <v>3565</v>
      </c>
      <c r="B237" s="424">
        <v>2</v>
      </c>
      <c r="C237" s="425" t="s">
        <v>301</v>
      </c>
      <c r="D237" s="422">
        <f t="shared" si="49"/>
        <v>4367</v>
      </c>
      <c r="E237" s="422">
        <f t="shared" si="50"/>
        <v>0</v>
      </c>
      <c r="F237" s="422">
        <f t="shared" si="51"/>
        <v>4307</v>
      </c>
      <c r="G237" s="422">
        <f t="shared" si="52"/>
        <v>0</v>
      </c>
      <c r="H237" s="22">
        <f t="shared" si="53"/>
        <v>8674</v>
      </c>
      <c r="I237" s="116">
        <v>1830</v>
      </c>
      <c r="J237" s="116">
        <v>0</v>
      </c>
      <c r="K237" s="116">
        <v>1893</v>
      </c>
      <c r="L237" s="116">
        <v>0</v>
      </c>
      <c r="M237" s="22">
        <f t="shared" si="54"/>
        <v>3723</v>
      </c>
      <c r="N237" s="116">
        <v>2066</v>
      </c>
      <c r="O237" s="116">
        <v>0</v>
      </c>
      <c r="P237" s="116">
        <v>1592</v>
      </c>
      <c r="Q237" s="116">
        <v>0</v>
      </c>
      <c r="R237" s="22">
        <f t="shared" si="55"/>
        <v>3658</v>
      </c>
      <c r="S237" s="116">
        <v>471</v>
      </c>
      <c r="T237" s="116">
        <v>0</v>
      </c>
      <c r="U237" s="116">
        <v>822</v>
      </c>
      <c r="V237" s="116">
        <v>0</v>
      </c>
      <c r="W237" s="22">
        <f t="shared" si="56"/>
        <v>1293</v>
      </c>
      <c r="X237" s="22">
        <f t="shared" si="57"/>
        <v>289.13333333333333</v>
      </c>
      <c r="Y237" s="22">
        <f ca="1">OFFSET('Cost Study'!$B$7,'Operations Support'!$C237,'Operations Support'!$B237)*$H237</f>
        <v>23940.239999999998</v>
      </c>
      <c r="Z237" s="23">
        <f ca="1">Y237*'Cost Study'!$B$31</f>
        <v>1337108.6067873111</v>
      </c>
      <c r="AA237" s="23">
        <f ca="1">IF(A237=10298,1.51,1)*IF($B237&lt;3,$D237*'Cost Study'!$B$32*OFFSET('Cost Study'!$B$7,'Operations Support'!$C237,'Operations Support'!$B237),0)</f>
        <v>1205.2920000000001</v>
      </c>
      <c r="AB237" s="24">
        <f ca="1">AA237*'Cost Study'!$B$31</f>
        <v>67317.884319116783</v>
      </c>
      <c r="AC237" s="23">
        <f ca="1">Y237*'Cost Study'!$B$31</f>
        <v>1337108.6067873111</v>
      </c>
      <c r="AD237" s="24">
        <f ca="1">AA237*'Cost Study'!$B$31</f>
        <v>67317.884319116783</v>
      </c>
      <c r="AE237" s="377">
        <f t="shared" ca="1" si="58"/>
        <v>1404426.491106428</v>
      </c>
      <c r="AF237" s="377">
        <f t="shared" ca="1" si="59"/>
        <v>1404426.491106428</v>
      </c>
      <c r="AH237" s="688">
        <f>IFERROR($H237/SUMIF($A:$A,$A237,$H:$H)*SUMIF(Summary!$A$110:$A$186,$A237,Summary!$P$110:$P$186),0)</f>
        <v>221473.03477308</v>
      </c>
      <c r="AI237" s="689">
        <f t="shared" ca="1" si="45"/>
        <v>1182953.4563333481</v>
      </c>
      <c r="AJ237" s="688">
        <f>IFERROR(H237/SUMIF(A:A,A237,H:H)*SUMIF(Summary!$A$110:$A$186,'Operations Support'!A237,Summary!$Q$110:$Q$186),0)</f>
        <v>222897.09063653869</v>
      </c>
      <c r="AK237" s="688">
        <f t="shared" ca="1" si="46"/>
        <v>1181529.4004698894</v>
      </c>
      <c r="AM237" s="688">
        <f>IFERROR($H237/SUMIF($A:$A,$A237,$H:$H)*SUMIF(Summary!$A$230:$A$266,$A237,Summary!$P$230:$P$266),0)</f>
        <v>41903.007580546568</v>
      </c>
      <c r="AN237" s="688">
        <f>IFERROR($H237/SUMIF($A:$A,$A237,$H:$H)*(SUMIF(Summary!$A$230:$A$266,$A237,Summary!$L$230:$L$266)+SUMIF(Summary!$A$281:$A$317,$A237,Summary!$L$281:$L$317))-AM237,0)</f>
        <v>107241.92071248271</v>
      </c>
      <c r="AO237" s="688">
        <f>IFERROR($H237/SUMIF($A:$A,$A237,$H:$H)*SUMIF(Summary!$A$230:$A$266,$A237,Summary!$Q$230:$Q$266),0)</f>
        <v>42172.440939342472</v>
      </c>
      <c r="AP237" s="688">
        <f>IFERROR($H237/SUMIF($A:$A,$A237,$H:$H)*(SUMIF(Summary!$A$230:$A$266,$A237,Summary!$L$230:$L$266)+SUMIF(Summary!$A$281:$A$317,$A237,Summary!$L$281:$L$317))-AO237,0)</f>
        <v>106972.48735368681</v>
      </c>
      <c r="AQ237" s="306"/>
      <c r="AR237" s="688">
        <f t="shared" ca="1" si="47"/>
        <v>1290195.3770458307</v>
      </c>
      <c r="AS237" s="688">
        <f t="shared" ca="1" si="48"/>
        <v>1288501.8878235761</v>
      </c>
    </row>
    <row r="238" spans="1:45" x14ac:dyDescent="0.2">
      <c r="A238" s="423">
        <v>3565</v>
      </c>
      <c r="B238" s="424">
        <v>2</v>
      </c>
      <c r="C238" s="425" t="s">
        <v>302</v>
      </c>
      <c r="D238" s="422">
        <f t="shared" si="49"/>
        <v>2253</v>
      </c>
      <c r="E238" s="422">
        <f t="shared" si="50"/>
        <v>0</v>
      </c>
      <c r="F238" s="422">
        <f t="shared" si="51"/>
        <v>2741</v>
      </c>
      <c r="G238" s="422">
        <f t="shared" si="52"/>
        <v>0</v>
      </c>
      <c r="H238" s="22">
        <f t="shared" si="53"/>
        <v>4994</v>
      </c>
      <c r="I238" s="116">
        <v>1151</v>
      </c>
      <c r="J238" s="116">
        <v>0</v>
      </c>
      <c r="K238" s="116">
        <v>1386</v>
      </c>
      <c r="L238" s="116">
        <v>0</v>
      </c>
      <c r="M238" s="22">
        <f t="shared" si="54"/>
        <v>2537</v>
      </c>
      <c r="N238" s="116">
        <v>990</v>
      </c>
      <c r="O238" s="116">
        <v>0</v>
      </c>
      <c r="P238" s="116">
        <v>1291</v>
      </c>
      <c r="Q238" s="116">
        <v>0</v>
      </c>
      <c r="R238" s="22">
        <f t="shared" si="55"/>
        <v>2281</v>
      </c>
      <c r="S238" s="116">
        <v>112</v>
      </c>
      <c r="T238" s="116">
        <v>0</v>
      </c>
      <c r="U238" s="116">
        <v>64</v>
      </c>
      <c r="V238" s="116">
        <v>0</v>
      </c>
      <c r="W238" s="22">
        <f t="shared" si="56"/>
        <v>176</v>
      </c>
      <c r="X238" s="22">
        <f t="shared" si="57"/>
        <v>166.46666666666667</v>
      </c>
      <c r="Y238" s="22">
        <f ca="1">OFFSET('Cost Study'!$B$7,'Operations Support'!$C238,'Operations Support'!$B238)*$H238</f>
        <v>13284.04</v>
      </c>
      <c r="Z238" s="23">
        <f ca="1">Y238*'Cost Study'!$B$31</f>
        <v>741939.27115630067</v>
      </c>
      <c r="AA238" s="23">
        <f ca="1">IF(A238=10298,1.51,1)*IF($B238&lt;3,$D238*'Cost Study'!$B$32*OFFSET('Cost Study'!$B$7,'Operations Support'!$C238,'Operations Support'!$B238),0)</f>
        <v>599.29800000000012</v>
      </c>
      <c r="AB238" s="24">
        <f ca="1">AA238*'Cost Study'!$B$31</f>
        <v>33471.949898180734</v>
      </c>
      <c r="AC238" s="23">
        <f ca="1">Y238*'Cost Study'!$B$31</f>
        <v>741939.27115630067</v>
      </c>
      <c r="AD238" s="24">
        <f ca="1">AA238*'Cost Study'!$B$31</f>
        <v>33471.949898180734</v>
      </c>
      <c r="AE238" s="377">
        <f t="shared" ca="1" si="58"/>
        <v>775411.22105448146</v>
      </c>
      <c r="AF238" s="377">
        <f t="shared" ca="1" si="59"/>
        <v>775411.22105448146</v>
      </c>
      <c r="AH238" s="688">
        <f>IFERROR($H238/SUMIF($A:$A,$A238,$H:$H)*SUMIF(Summary!$A$110:$A$186,$A238,Summary!$P$110:$P$186),0)</f>
        <v>127511.68269042672</v>
      </c>
      <c r="AI238" s="689">
        <f t="shared" ref="AI238:AI301" ca="1" si="60">Z238+AB238-AH238</f>
        <v>647899.53836405475</v>
      </c>
      <c r="AJ238" s="688">
        <f>IFERROR(H238/SUMIF(A:A,A238,H:H)*SUMIF(Summary!$A$110:$A$186,'Operations Support'!A238,Summary!$Q$110:$Q$186),0)</f>
        <v>128331.57374208832</v>
      </c>
      <c r="AK238" s="688">
        <f t="shared" ref="AK238:AK301" ca="1" si="61">AC238+AD238-AJ238</f>
        <v>647079.64731239318</v>
      </c>
      <c r="AM238" s="688">
        <f>IFERROR($H238/SUMIF($A:$A,$A238,$H:$H)*SUMIF(Summary!$A$230:$A$266,$A238,Summary!$P$230:$P$266),0)</f>
        <v>24125.388500951067</v>
      </c>
      <c r="AN238" s="688">
        <f>IFERROR($H238/SUMIF($A:$A,$A238,$H:$H)*(SUMIF(Summary!$A$230:$A$266,$A238,Summary!$L$230:$L$266)+SUMIF(Summary!$A$281:$A$317,$A238,Summary!$L$281:$L$317))-AM238,0)</f>
        <v>61743.849670064403</v>
      </c>
      <c r="AO238" s="688">
        <f>IFERROR($H238/SUMIF($A:$A,$A238,$H:$H)*SUMIF(Summary!$A$230:$A$266,$A238,Summary!$Q$230:$Q$266),0)</f>
        <v>24280.513033326755</v>
      </c>
      <c r="AP238" s="688">
        <f>IFERROR($H238/SUMIF($A:$A,$A238,$H:$H)*(SUMIF(Summary!$A$230:$A$266,$A238,Summary!$L$230:$L$266)+SUMIF(Summary!$A$281:$A$317,$A238,Summary!$L$281:$L$317))-AO238,0)</f>
        <v>61588.725137688714</v>
      </c>
      <c r="AQ238" s="306"/>
      <c r="AR238" s="688">
        <f t="shared" ref="AR238:AR301" ca="1" si="62">AI238+AN238</f>
        <v>709643.38803411915</v>
      </c>
      <c r="AS238" s="688">
        <f t="shared" ref="AS238:AS301" ca="1" si="63">AK238+AP238</f>
        <v>708668.37245008186</v>
      </c>
    </row>
    <row r="239" spans="1:45" x14ac:dyDescent="0.2">
      <c r="A239" s="423">
        <v>3565</v>
      </c>
      <c r="B239" s="424">
        <v>2</v>
      </c>
      <c r="C239" s="425" t="s">
        <v>303</v>
      </c>
      <c r="D239" s="422">
        <f t="shared" si="49"/>
        <v>4828</v>
      </c>
      <c r="E239" s="422">
        <f t="shared" si="50"/>
        <v>0</v>
      </c>
      <c r="F239" s="422">
        <f t="shared" si="51"/>
        <v>7554</v>
      </c>
      <c r="G239" s="422">
        <f t="shared" si="52"/>
        <v>0</v>
      </c>
      <c r="H239" s="22">
        <f t="shared" si="53"/>
        <v>12382</v>
      </c>
      <c r="I239" s="116">
        <v>2121</v>
      </c>
      <c r="J239" s="116">
        <v>0</v>
      </c>
      <c r="K239" s="116">
        <v>3258</v>
      </c>
      <c r="L239" s="116">
        <v>0</v>
      </c>
      <c r="M239" s="22">
        <f t="shared" si="54"/>
        <v>5379</v>
      </c>
      <c r="N239" s="116">
        <v>2016</v>
      </c>
      <c r="O239" s="116">
        <v>0</v>
      </c>
      <c r="P239" s="116">
        <v>3597</v>
      </c>
      <c r="Q239" s="116">
        <v>0</v>
      </c>
      <c r="R239" s="22">
        <f t="shared" si="55"/>
        <v>5613</v>
      </c>
      <c r="S239" s="116">
        <v>691</v>
      </c>
      <c r="T239" s="116">
        <v>0</v>
      </c>
      <c r="U239" s="116">
        <v>699</v>
      </c>
      <c r="V239" s="116">
        <v>0</v>
      </c>
      <c r="W239" s="22">
        <f t="shared" si="56"/>
        <v>1390</v>
      </c>
      <c r="X239" s="22">
        <f t="shared" si="57"/>
        <v>412.73333333333335</v>
      </c>
      <c r="Y239" s="22">
        <f ca="1">OFFSET('Cost Study'!$B$7,'Operations Support'!$C239,'Operations Support'!$B239)*$H239</f>
        <v>24516.36</v>
      </c>
      <c r="Z239" s="23">
        <f ca="1">Y239*'Cost Study'!$B$31</f>
        <v>1369286.0206537682</v>
      </c>
      <c r="AA239" s="23">
        <f ca="1">IF(A239=10298,1.51,1)*IF($B239&lt;3,$D239*'Cost Study'!$B$32*OFFSET('Cost Study'!$B$7,'Operations Support'!$C239,'Operations Support'!$B239),0)</f>
        <v>955.94399999999996</v>
      </c>
      <c r="AB239" s="24">
        <f ca="1">AA239*'Cost Study'!$B$31</f>
        <v>53391.317297014961</v>
      </c>
      <c r="AC239" s="23">
        <f ca="1">Y239*'Cost Study'!$B$31</f>
        <v>1369286.0206537682</v>
      </c>
      <c r="AD239" s="24">
        <f ca="1">AA239*'Cost Study'!$B$31</f>
        <v>53391.317297014961</v>
      </c>
      <c r="AE239" s="377">
        <f t="shared" ca="1" si="58"/>
        <v>1422677.3379507831</v>
      </c>
      <c r="AF239" s="377">
        <f t="shared" ca="1" si="59"/>
        <v>1422677.3379507831</v>
      </c>
      <c r="AH239" s="688">
        <f>IFERROR($H239/SUMIF($A:$A,$A239,$H:$H)*SUMIF(Summary!$A$110:$A$186,$A239,Summary!$P$110:$P$186),0)</f>
        <v>316149.31018679688</v>
      </c>
      <c r="AI239" s="689">
        <f t="shared" ca="1" si="60"/>
        <v>1106528.0277639863</v>
      </c>
      <c r="AJ239" s="688">
        <f>IFERROR(H239/SUMIF(A:A,A239,H:H)*SUMIF(Summary!$A$110:$A$186,'Operations Support'!A239,Summary!$Q$110:$Q$186),0)</f>
        <v>318182.1277682294</v>
      </c>
      <c r="AK239" s="688">
        <f t="shared" ca="1" si="61"/>
        <v>1104495.2101825536</v>
      </c>
      <c r="AM239" s="688">
        <f>IFERROR($H239/SUMIF($A:$A,$A239,$H:$H)*SUMIF(Summary!$A$230:$A$266,$A239,Summary!$P$230:$P$266),0)</f>
        <v>59815.891153138989</v>
      </c>
      <c r="AN239" s="688">
        <f>IFERROR($H239/SUMIF($A:$A,$A239,$H:$H)*(SUMIF(Summary!$A$230:$A$266,$A239,Summary!$L$230:$L$266)+SUMIF(Summary!$A$281:$A$317,$A239,Summary!$L$281:$L$317))-AM239,0)</f>
        <v>153086.1727302238</v>
      </c>
      <c r="AO239" s="688">
        <f>IFERROR($H239/SUMIF($A:$A,$A239,$H:$H)*SUMIF(Summary!$A$230:$A$266,$A239,Summary!$Q$230:$Q$266),0)</f>
        <v>60200.503079425689</v>
      </c>
      <c r="AP239" s="688">
        <f>IFERROR($H239/SUMIF($A:$A,$A239,$H:$H)*(SUMIF(Summary!$A$230:$A$266,$A239,Summary!$L$230:$L$266)+SUMIF(Summary!$A$281:$A$317,$A239,Summary!$L$281:$L$317))-AO239,0)</f>
        <v>152701.56080393709</v>
      </c>
      <c r="AQ239" s="306"/>
      <c r="AR239" s="688">
        <f t="shared" ca="1" si="62"/>
        <v>1259614.20049421</v>
      </c>
      <c r="AS239" s="688">
        <f t="shared" ca="1" si="63"/>
        <v>1257196.7709864907</v>
      </c>
    </row>
    <row r="240" spans="1:45" x14ac:dyDescent="0.2">
      <c r="A240" s="423">
        <v>3565</v>
      </c>
      <c r="B240" s="424">
        <v>2</v>
      </c>
      <c r="C240" s="425" t="s">
        <v>304</v>
      </c>
      <c r="D240" s="422">
        <f t="shared" si="49"/>
        <v>2870</v>
      </c>
      <c r="E240" s="422">
        <f t="shared" si="50"/>
        <v>0</v>
      </c>
      <c r="F240" s="422">
        <f t="shared" si="51"/>
        <v>869</v>
      </c>
      <c r="G240" s="422">
        <f t="shared" si="52"/>
        <v>0</v>
      </c>
      <c r="H240" s="22">
        <f t="shared" si="53"/>
        <v>3739</v>
      </c>
      <c r="I240" s="116">
        <v>1343</v>
      </c>
      <c r="J240" s="116">
        <v>0</v>
      </c>
      <c r="K240" s="116">
        <v>385</v>
      </c>
      <c r="L240" s="116">
        <v>0</v>
      </c>
      <c r="M240" s="22">
        <f t="shared" si="54"/>
        <v>1728</v>
      </c>
      <c r="N240" s="116">
        <v>1163</v>
      </c>
      <c r="O240" s="116">
        <v>0</v>
      </c>
      <c r="P240" s="116">
        <v>385</v>
      </c>
      <c r="Q240" s="116">
        <v>0</v>
      </c>
      <c r="R240" s="22">
        <f t="shared" si="55"/>
        <v>1548</v>
      </c>
      <c r="S240" s="116">
        <v>364</v>
      </c>
      <c r="T240" s="116">
        <v>0</v>
      </c>
      <c r="U240" s="116">
        <v>99</v>
      </c>
      <c r="V240" s="116">
        <v>0</v>
      </c>
      <c r="W240" s="22">
        <f t="shared" si="56"/>
        <v>463</v>
      </c>
      <c r="X240" s="22">
        <f t="shared" si="57"/>
        <v>124.63333333333334</v>
      </c>
      <c r="Y240" s="22">
        <f ca="1">OFFSET('Cost Study'!$B$7,'Operations Support'!$C240,'Operations Support'!$B240)*$H240</f>
        <v>8898.82</v>
      </c>
      <c r="Z240" s="23">
        <f ca="1">Y240*'Cost Study'!$B$31</f>
        <v>497016.27102531394</v>
      </c>
      <c r="AA240" s="23">
        <f ca="1">IF(A240=10298,1.51,1)*IF($B240&lt;3,$D240*'Cost Study'!$B$32*OFFSET('Cost Study'!$B$7,'Operations Support'!$C240,'Operations Support'!$B240),0)</f>
        <v>683.06</v>
      </c>
      <c r="AB240" s="24">
        <f ca="1">AA240*'Cost Study'!$B$31</f>
        <v>38150.219252277369</v>
      </c>
      <c r="AC240" s="23">
        <f ca="1">Y240*'Cost Study'!$B$31</f>
        <v>497016.27102531394</v>
      </c>
      <c r="AD240" s="24">
        <f ca="1">AA240*'Cost Study'!$B$31</f>
        <v>38150.219252277369</v>
      </c>
      <c r="AE240" s="377">
        <f t="shared" ca="1" si="58"/>
        <v>535166.49027759128</v>
      </c>
      <c r="AF240" s="377">
        <f t="shared" ca="1" si="59"/>
        <v>535166.49027759128</v>
      </c>
      <c r="AH240" s="688">
        <f>IFERROR($H240/SUMIF($A:$A,$A240,$H:$H)*SUMIF(Summary!$A$110:$A$186,$A240,Summary!$P$110:$P$186),0)</f>
        <v>95467.797673108842</v>
      </c>
      <c r="AI240" s="689">
        <f t="shared" ca="1" si="60"/>
        <v>439698.69260448241</v>
      </c>
      <c r="AJ240" s="688">
        <f>IFERROR(H240/SUMIF(A:A,A240,H:H)*SUMIF(Summary!$A$110:$A$186,'Operations Support'!A240,Summary!$Q$110:$Q$186),0)</f>
        <v>96081.648822921168</v>
      </c>
      <c r="AK240" s="688">
        <f t="shared" ca="1" si="61"/>
        <v>439084.84145467012</v>
      </c>
      <c r="AM240" s="688">
        <f>IFERROR($H240/SUMIF($A:$A,$A240,$H:$H)*SUMIF(Summary!$A$230:$A$266,$A240,Summary!$P$230:$P$266),0)</f>
        <v>18062.640689839016</v>
      </c>
      <c r="AN240" s="688">
        <f>IFERROR($H240/SUMIF($A:$A,$A240,$H:$H)*(SUMIF(Summary!$A$230:$A$266,$A240,Summary!$L$230:$L$266)+SUMIF(Summary!$A$281:$A$317,$A240,Summary!$L$281:$L$317))-AM240,0)</f>
        <v>46227.523811848383</v>
      </c>
      <c r="AO240" s="688">
        <f>IFERROR($H240/SUMIF($A:$A,$A240,$H:$H)*SUMIF(Summary!$A$230:$A$266,$A240,Summary!$Q$230:$Q$266),0)</f>
        <v>18178.78218494368</v>
      </c>
      <c r="AP240" s="688">
        <f>IFERROR($H240/SUMIF($A:$A,$A240,$H:$H)*(SUMIF(Summary!$A$230:$A$266,$A240,Summary!$L$230:$L$266)+SUMIF(Summary!$A$281:$A$317,$A240,Summary!$L$281:$L$317))-AO240,0)</f>
        <v>46111.382316743722</v>
      </c>
      <c r="AQ240" s="306"/>
      <c r="AR240" s="688">
        <f t="shared" ca="1" si="62"/>
        <v>485926.21641633078</v>
      </c>
      <c r="AS240" s="688">
        <f t="shared" ca="1" si="63"/>
        <v>485196.22377141385</v>
      </c>
    </row>
    <row r="241" spans="1:45" x14ac:dyDescent="0.2">
      <c r="A241" s="423">
        <v>3565</v>
      </c>
      <c r="B241" s="424">
        <v>2</v>
      </c>
      <c r="C241" s="425" t="s">
        <v>305</v>
      </c>
      <c r="D241" s="422">
        <f t="shared" si="49"/>
        <v>2454</v>
      </c>
      <c r="E241" s="422">
        <f t="shared" si="50"/>
        <v>0</v>
      </c>
      <c r="F241" s="422">
        <f t="shared" si="51"/>
        <v>174</v>
      </c>
      <c r="G241" s="422">
        <f t="shared" si="52"/>
        <v>0</v>
      </c>
      <c r="H241" s="22">
        <f t="shared" si="53"/>
        <v>2628</v>
      </c>
      <c r="I241" s="116">
        <v>1155</v>
      </c>
      <c r="J241" s="116">
        <v>0</v>
      </c>
      <c r="K241" s="116">
        <v>159</v>
      </c>
      <c r="L241" s="116">
        <v>0</v>
      </c>
      <c r="M241" s="22">
        <f t="shared" si="54"/>
        <v>1314</v>
      </c>
      <c r="N241" s="116">
        <v>1224</v>
      </c>
      <c r="O241" s="116">
        <v>0</v>
      </c>
      <c r="P241" s="116">
        <v>15</v>
      </c>
      <c r="Q241" s="116">
        <v>0</v>
      </c>
      <c r="R241" s="22">
        <f t="shared" si="55"/>
        <v>1239</v>
      </c>
      <c r="S241" s="116">
        <v>75</v>
      </c>
      <c r="T241" s="116">
        <v>0</v>
      </c>
      <c r="U241" s="116">
        <v>0</v>
      </c>
      <c r="V241" s="116">
        <v>0</v>
      </c>
      <c r="W241" s="22">
        <f t="shared" si="56"/>
        <v>75</v>
      </c>
      <c r="X241" s="22">
        <f t="shared" si="57"/>
        <v>87.6</v>
      </c>
      <c r="Y241" s="22">
        <f ca="1">OFFSET('Cost Study'!$B$7,'Operations Support'!$C241,'Operations Support'!$B241)*$H241</f>
        <v>7857.72</v>
      </c>
      <c r="Z241" s="23">
        <f ca="1">Y241*'Cost Study'!$B$31</f>
        <v>438868.82678389159</v>
      </c>
      <c r="AA241" s="23">
        <f ca="1">IF(A241=10298,1.51,1)*IF($B241&lt;3,$D241*'Cost Study'!$B$32*OFFSET('Cost Study'!$B$7,'Operations Support'!$C241,'Operations Support'!$B241),0)</f>
        <v>733.74600000000009</v>
      </c>
      <c r="AB241" s="24">
        <f ca="1">AA241*'Cost Study'!$B$31</f>
        <v>40981.130172285768</v>
      </c>
      <c r="AC241" s="23">
        <f ca="1">Y241*'Cost Study'!$B$31</f>
        <v>438868.82678389159</v>
      </c>
      <c r="AD241" s="24">
        <f ca="1">AA241*'Cost Study'!$B$31</f>
        <v>40981.130172285768</v>
      </c>
      <c r="AE241" s="377">
        <f t="shared" ca="1" si="58"/>
        <v>479849.95695617737</v>
      </c>
      <c r="AF241" s="377">
        <f t="shared" ca="1" si="59"/>
        <v>479849.95695617737</v>
      </c>
      <c r="AH241" s="688">
        <f>IFERROR($H241/SUMIF($A:$A,$A241,$H:$H)*SUMIF(Summary!$A$110:$A$186,$A241,Summary!$P$110:$P$186),0)</f>
        <v>67100.661215546934</v>
      </c>
      <c r="AI241" s="689">
        <f t="shared" ca="1" si="60"/>
        <v>412749.29574063042</v>
      </c>
      <c r="AJ241" s="688">
        <f>IFERROR(H241/SUMIF(A:A,A241,H:H)*SUMIF(Summary!$A$110:$A$186,'Operations Support'!A241,Summary!$Q$110:$Q$186),0)</f>
        <v>67532.113695275955</v>
      </c>
      <c r="AK241" s="688">
        <f t="shared" ca="1" si="61"/>
        <v>412317.8432609014</v>
      </c>
      <c r="AM241" s="688">
        <f>IFERROR($H241/SUMIF($A:$A,$A241,$H:$H)*SUMIF(Summary!$A$230:$A$266,$A241,Summary!$P$230:$P$266),0)</f>
        <v>12695.538842711134</v>
      </c>
      <c r="AN241" s="688">
        <f>IFERROR($H241/SUMIF($A:$A,$A241,$H:$H)*(SUMIF(Summary!$A$230:$A$266,$A241,Summary!$L$230:$L$266)+SUMIF(Summary!$A$281:$A$317,$A241,Summary!$L$281:$L$317))-AM241,0)</f>
        <v>32491.557255292202</v>
      </c>
      <c r="AO241" s="688">
        <f>IFERROR($H241/SUMIF($A:$A,$A241,$H:$H)*SUMIF(Summary!$A$230:$A$266,$A241,Summary!$Q$230:$Q$266),0)</f>
        <v>12777.170254622088</v>
      </c>
      <c r="AP241" s="688">
        <f>IFERROR($H241/SUMIF($A:$A,$A241,$H:$H)*(SUMIF(Summary!$A$230:$A$266,$A241,Summary!$L$230:$L$266)+SUMIF(Summary!$A$281:$A$317,$A241,Summary!$L$281:$L$317))-AO241,0)</f>
        <v>32409.925843381247</v>
      </c>
      <c r="AQ241" s="306"/>
      <c r="AR241" s="688">
        <f t="shared" ca="1" si="62"/>
        <v>445240.85299592261</v>
      </c>
      <c r="AS241" s="688">
        <f t="shared" ca="1" si="63"/>
        <v>444727.76910428266</v>
      </c>
    </row>
    <row r="242" spans="1:45" x14ac:dyDescent="0.2">
      <c r="A242" s="423">
        <v>3565</v>
      </c>
      <c r="B242" s="424">
        <v>2</v>
      </c>
      <c r="C242" s="425" t="s">
        <v>306</v>
      </c>
      <c r="D242" s="422">
        <f t="shared" si="49"/>
        <v>36</v>
      </c>
      <c r="E242" s="422">
        <f t="shared" si="50"/>
        <v>0</v>
      </c>
      <c r="F242" s="422">
        <f t="shared" si="51"/>
        <v>369</v>
      </c>
      <c r="G242" s="422">
        <f t="shared" si="52"/>
        <v>0</v>
      </c>
      <c r="H242" s="22">
        <f t="shared" si="53"/>
        <v>405</v>
      </c>
      <c r="I242" s="116">
        <v>0</v>
      </c>
      <c r="J242" s="116">
        <v>0</v>
      </c>
      <c r="K242" s="116">
        <v>204</v>
      </c>
      <c r="L242" s="116">
        <v>0</v>
      </c>
      <c r="M242" s="22">
        <f t="shared" si="54"/>
        <v>204</v>
      </c>
      <c r="N242" s="116">
        <v>0</v>
      </c>
      <c r="O242" s="116">
        <v>0</v>
      </c>
      <c r="P242" s="116">
        <v>135</v>
      </c>
      <c r="Q242" s="116">
        <v>0</v>
      </c>
      <c r="R242" s="22">
        <f t="shared" si="55"/>
        <v>135</v>
      </c>
      <c r="S242" s="116">
        <v>36</v>
      </c>
      <c r="T242" s="116">
        <v>0</v>
      </c>
      <c r="U242" s="116">
        <v>30</v>
      </c>
      <c r="V242" s="116">
        <v>0</v>
      </c>
      <c r="W242" s="22">
        <f t="shared" si="56"/>
        <v>66</v>
      </c>
      <c r="X242" s="22">
        <f t="shared" si="57"/>
        <v>13.5</v>
      </c>
      <c r="Y242" s="22">
        <f ca="1">OFFSET('Cost Study'!$B$7,'Operations Support'!$C242,'Operations Support'!$B242)*$H242</f>
        <v>729</v>
      </c>
      <c r="Z242" s="23">
        <f ca="1">Y242*'Cost Study'!$B$31</f>
        <v>40716.056912877648</v>
      </c>
      <c r="AA242" s="23">
        <f ca="1">IF(A242=10298,1.51,1)*IF($B242&lt;3,$D242*'Cost Study'!$B$32*OFFSET('Cost Study'!$B$7,'Operations Support'!$C242,'Operations Support'!$B242),0)</f>
        <v>6.48</v>
      </c>
      <c r="AB242" s="24">
        <f ca="1">AA242*'Cost Study'!$B$31</f>
        <v>361.92050589224579</v>
      </c>
      <c r="AC242" s="23">
        <f ca="1">Y242*'Cost Study'!$B$31</f>
        <v>40716.056912877648</v>
      </c>
      <c r="AD242" s="24">
        <f ca="1">AA242*'Cost Study'!$B$31</f>
        <v>361.92050589224579</v>
      </c>
      <c r="AE242" s="377">
        <f t="shared" ca="1" si="58"/>
        <v>41077.977418769893</v>
      </c>
      <c r="AF242" s="377">
        <f t="shared" ca="1" si="59"/>
        <v>41077.977418769893</v>
      </c>
      <c r="AH242" s="688">
        <f>IFERROR($H242/SUMIF($A:$A,$A242,$H:$H)*SUMIF(Summary!$A$110:$A$186,$A242,Summary!$P$110:$P$186),0)</f>
        <v>10340.855324313741</v>
      </c>
      <c r="AI242" s="689">
        <f t="shared" ca="1" si="60"/>
        <v>30737.12209445615</v>
      </c>
      <c r="AJ242" s="688">
        <f>IFERROR(H242/SUMIF(A:A,A242,H:H)*SUMIF(Summary!$A$110:$A$186,'Operations Support'!A242,Summary!$Q$110:$Q$186),0)</f>
        <v>10407.346288655543</v>
      </c>
      <c r="AK242" s="688">
        <f t="shared" ca="1" si="61"/>
        <v>30670.631130114351</v>
      </c>
      <c r="AM242" s="688">
        <f>IFERROR($H242/SUMIF($A:$A,$A242,$H:$H)*SUMIF(Summary!$A$230:$A$266,$A242,Summary!$P$230:$P$266),0)</f>
        <v>1956.5042737054832</v>
      </c>
      <c r="AN242" s="688">
        <f>IFERROR($H242/SUMIF($A:$A,$A242,$H:$H)*(SUMIF(Summary!$A$230:$A$266,$A242,Summary!$L$230:$L$266)+SUMIF(Summary!$A$281:$A$317,$A242,Summary!$L$281:$L$317))-AM242,0)</f>
        <v>5007.2605359183199</v>
      </c>
      <c r="AO242" s="688">
        <f>IFERROR($H242/SUMIF($A:$A,$A242,$H:$H)*SUMIF(Summary!$A$230:$A$266,$A242,Summary!$Q$230:$Q$266),0)</f>
        <v>1969.0844570479248</v>
      </c>
      <c r="AP242" s="688">
        <f>IFERROR($H242/SUMIF($A:$A,$A242,$H:$H)*(SUMIF(Summary!$A$230:$A$266,$A242,Summary!$L$230:$L$266)+SUMIF(Summary!$A$281:$A$317,$A242,Summary!$L$281:$L$317))-AO242,0)</f>
        <v>4994.6803525758778</v>
      </c>
      <c r="AQ242" s="306"/>
      <c r="AR242" s="688">
        <f t="shared" ca="1" si="62"/>
        <v>35744.382630374472</v>
      </c>
      <c r="AS242" s="688">
        <f t="shared" ca="1" si="63"/>
        <v>35665.311482690231</v>
      </c>
    </row>
    <row r="243" spans="1:45" x14ac:dyDescent="0.2">
      <c r="A243" s="423">
        <v>3565</v>
      </c>
      <c r="B243" s="424">
        <v>2</v>
      </c>
      <c r="C243" s="425" t="s">
        <v>307</v>
      </c>
      <c r="D243" s="422">
        <f t="shared" si="49"/>
        <v>0</v>
      </c>
      <c r="E243" s="422">
        <f t="shared" si="50"/>
        <v>0</v>
      </c>
      <c r="F243" s="422">
        <f t="shared" si="51"/>
        <v>0</v>
      </c>
      <c r="G243" s="422">
        <f t="shared" si="52"/>
        <v>0</v>
      </c>
      <c r="H243" s="22">
        <f t="shared" si="53"/>
        <v>0</v>
      </c>
      <c r="I243" s="116">
        <v>0</v>
      </c>
      <c r="J243" s="116">
        <v>0</v>
      </c>
      <c r="K243" s="116">
        <v>0</v>
      </c>
      <c r="L243" s="116">
        <v>0</v>
      </c>
      <c r="M243" s="22">
        <f t="shared" si="54"/>
        <v>0</v>
      </c>
      <c r="N243" s="116">
        <v>0</v>
      </c>
      <c r="O243" s="116">
        <v>0</v>
      </c>
      <c r="P243" s="116">
        <v>0</v>
      </c>
      <c r="Q243" s="116">
        <v>0</v>
      </c>
      <c r="R243" s="22">
        <f t="shared" si="55"/>
        <v>0</v>
      </c>
      <c r="S243" s="116">
        <v>0</v>
      </c>
      <c r="T243" s="116">
        <v>0</v>
      </c>
      <c r="U243" s="116">
        <v>0</v>
      </c>
      <c r="V243" s="116">
        <v>0</v>
      </c>
      <c r="W243" s="22">
        <f t="shared" si="56"/>
        <v>0</v>
      </c>
      <c r="X243" s="22">
        <f t="shared" si="57"/>
        <v>0</v>
      </c>
      <c r="Y243" s="22">
        <f ca="1">OFFSET('Cost Study'!$B$7,'Operations Support'!$C243,'Operations Support'!$B243)*$H243</f>
        <v>0</v>
      </c>
      <c r="Z243" s="23">
        <f ca="1">Y243*'Cost Study'!$B$31</f>
        <v>0</v>
      </c>
      <c r="AA243" s="23">
        <f ca="1">IF(A243=10298,1.51,1)*IF($B243&lt;3,$D243*'Cost Study'!$B$32*OFFSET('Cost Study'!$B$7,'Operations Support'!$C243,'Operations Support'!$B243),0)</f>
        <v>0</v>
      </c>
      <c r="AB243" s="24">
        <f ca="1">AA243*'Cost Study'!$B$31</f>
        <v>0</v>
      </c>
      <c r="AC243" s="23">
        <f ca="1">Y243*'Cost Study'!$B$31</f>
        <v>0</v>
      </c>
      <c r="AD243" s="24">
        <f ca="1">AA243*'Cost Study'!$B$31</f>
        <v>0</v>
      </c>
      <c r="AE243" s="377">
        <f t="shared" ca="1" si="58"/>
        <v>0</v>
      </c>
      <c r="AF243" s="377">
        <f t="shared" ca="1" si="59"/>
        <v>0</v>
      </c>
      <c r="AH243" s="688">
        <f>IFERROR($H243/SUMIF($A:$A,$A243,$H:$H)*SUMIF(Summary!$A$110:$A$186,$A243,Summary!$P$110:$P$186),0)</f>
        <v>0</v>
      </c>
      <c r="AI243" s="689">
        <f t="shared" ca="1" si="60"/>
        <v>0</v>
      </c>
      <c r="AJ243" s="688">
        <f>IFERROR(H243/SUMIF(A:A,A243,H:H)*SUMIF(Summary!$A$110:$A$186,'Operations Support'!A243,Summary!$Q$110:$Q$186),0)</f>
        <v>0</v>
      </c>
      <c r="AK243" s="688">
        <f t="shared" ca="1" si="61"/>
        <v>0</v>
      </c>
      <c r="AM243" s="688">
        <f>IFERROR($H243/SUMIF($A:$A,$A243,$H:$H)*SUMIF(Summary!$A$230:$A$266,$A243,Summary!$P$230:$P$266),0)</f>
        <v>0</v>
      </c>
      <c r="AN243" s="688">
        <f>IFERROR($H243/SUMIF($A:$A,$A243,$H:$H)*(SUMIF(Summary!$A$230:$A$266,$A243,Summary!$L$230:$L$266)+SUMIF(Summary!$A$281:$A$317,$A243,Summary!$L$281:$L$317))-AM243,0)</f>
        <v>0</v>
      </c>
      <c r="AO243" s="688">
        <f>IFERROR($H243/SUMIF($A:$A,$A243,$H:$H)*SUMIF(Summary!$A$230:$A$266,$A243,Summary!$Q$230:$Q$266),0)</f>
        <v>0</v>
      </c>
      <c r="AP243" s="688">
        <f>IFERROR($H243/SUMIF($A:$A,$A243,$H:$H)*(SUMIF(Summary!$A$230:$A$266,$A243,Summary!$L$230:$L$266)+SUMIF(Summary!$A$281:$A$317,$A243,Summary!$L$281:$L$317))-AO243,0)</f>
        <v>0</v>
      </c>
      <c r="AQ243" s="306"/>
      <c r="AR243" s="688">
        <f t="shared" ca="1" si="62"/>
        <v>0</v>
      </c>
      <c r="AS243" s="688">
        <f t="shared" ca="1" si="63"/>
        <v>0</v>
      </c>
    </row>
    <row r="244" spans="1:45" x14ac:dyDescent="0.2">
      <c r="A244" s="423">
        <v>3565</v>
      </c>
      <c r="B244" s="424">
        <v>2</v>
      </c>
      <c r="C244" s="425" t="s">
        <v>308</v>
      </c>
      <c r="D244" s="422">
        <f t="shared" si="49"/>
        <v>813</v>
      </c>
      <c r="E244" s="422">
        <f t="shared" si="50"/>
        <v>0</v>
      </c>
      <c r="F244" s="422">
        <f t="shared" si="51"/>
        <v>1701</v>
      </c>
      <c r="G244" s="422">
        <f t="shared" si="52"/>
        <v>0</v>
      </c>
      <c r="H244" s="22">
        <f t="shared" si="53"/>
        <v>2514</v>
      </c>
      <c r="I244" s="116">
        <v>420</v>
      </c>
      <c r="J244" s="116">
        <v>0</v>
      </c>
      <c r="K244" s="116">
        <v>459</v>
      </c>
      <c r="L244" s="116">
        <v>0</v>
      </c>
      <c r="M244" s="22">
        <f t="shared" si="54"/>
        <v>879</v>
      </c>
      <c r="N244" s="116">
        <v>342</v>
      </c>
      <c r="O244" s="116">
        <v>0</v>
      </c>
      <c r="P244" s="116">
        <v>951</v>
      </c>
      <c r="Q244" s="116">
        <v>0</v>
      </c>
      <c r="R244" s="22">
        <f t="shared" si="55"/>
        <v>1293</v>
      </c>
      <c r="S244" s="116">
        <v>51</v>
      </c>
      <c r="T244" s="116">
        <v>0</v>
      </c>
      <c r="U244" s="116">
        <v>291</v>
      </c>
      <c r="V244" s="116">
        <v>0</v>
      </c>
      <c r="W244" s="22">
        <f t="shared" si="56"/>
        <v>342</v>
      </c>
      <c r="X244" s="22">
        <f t="shared" si="57"/>
        <v>83.8</v>
      </c>
      <c r="Y244" s="22">
        <f ca="1">OFFSET('Cost Study'!$B$7,'Operations Support'!$C244,'Operations Support'!$B244)*$H244</f>
        <v>4650.9000000000005</v>
      </c>
      <c r="Z244" s="23">
        <f ca="1">Y244*'Cost Study'!$B$31</f>
        <v>259761.74087256883</v>
      </c>
      <c r="AA244" s="23">
        <f ca="1">IF(A244=10298,1.51,1)*IF($B244&lt;3,$D244*'Cost Study'!$B$32*OFFSET('Cost Study'!$B$7,'Operations Support'!$C244,'Operations Support'!$B244),0)</f>
        <v>150.40500000000003</v>
      </c>
      <c r="AB244" s="24">
        <f ca="1">AA244*'Cost Study'!$B$31</f>
        <v>8400.4095198646974</v>
      </c>
      <c r="AC244" s="23">
        <f ca="1">Y244*'Cost Study'!$B$31</f>
        <v>259761.74087256883</v>
      </c>
      <c r="AD244" s="24">
        <f ca="1">AA244*'Cost Study'!$B$31</f>
        <v>8400.4095198646974</v>
      </c>
      <c r="AE244" s="377">
        <f t="shared" ca="1" si="58"/>
        <v>268162.15039243351</v>
      </c>
      <c r="AF244" s="377">
        <f t="shared" ca="1" si="59"/>
        <v>268162.15039243351</v>
      </c>
      <c r="AH244" s="688">
        <f>IFERROR($H244/SUMIF($A:$A,$A244,$H:$H)*SUMIF(Summary!$A$110:$A$186,$A244,Summary!$P$110:$P$186),0)</f>
        <v>64189.901939073447</v>
      </c>
      <c r="AI244" s="689">
        <f t="shared" ca="1" si="60"/>
        <v>203972.24845336005</v>
      </c>
      <c r="AJ244" s="688">
        <f>IFERROR(H244/SUMIF(A:A,A244,H:H)*SUMIF(Summary!$A$110:$A$186,'Operations Support'!A244,Summary!$Q$110:$Q$186),0)</f>
        <v>64602.638443654396</v>
      </c>
      <c r="AK244" s="688">
        <f t="shared" ca="1" si="61"/>
        <v>203559.51194877911</v>
      </c>
      <c r="AM244" s="688">
        <f>IFERROR($H244/SUMIF($A:$A,$A244,$H:$H)*SUMIF(Summary!$A$230:$A$266,$A244,Summary!$P$230:$P$266),0)</f>
        <v>12144.819121223665</v>
      </c>
      <c r="AN244" s="688">
        <f>IFERROR($H244/SUMIF($A:$A,$A244,$H:$H)*(SUMIF(Summary!$A$230:$A$266,$A244,Summary!$L$230:$L$266)+SUMIF(Summary!$A$281:$A$317,$A244,Summary!$L$281:$L$317))-AM244,0)</f>
        <v>31082.106141478158</v>
      </c>
      <c r="AO244" s="688">
        <f>IFERROR($H244/SUMIF($A:$A,$A244,$H:$H)*SUMIF(Summary!$A$230:$A$266,$A244,Summary!$Q$230:$Q$266),0)</f>
        <v>12222.90944449008</v>
      </c>
      <c r="AP244" s="688">
        <f>IFERROR($H244/SUMIF($A:$A,$A244,$H:$H)*(SUMIF(Summary!$A$230:$A$266,$A244,Summary!$L$230:$L$266)+SUMIF(Summary!$A$281:$A$317,$A244,Summary!$L$281:$L$317))-AO244,0)</f>
        <v>31004.015818211741</v>
      </c>
      <c r="AQ244" s="306"/>
      <c r="AR244" s="688">
        <f t="shared" ca="1" si="62"/>
        <v>235054.35459483822</v>
      </c>
      <c r="AS244" s="688">
        <f t="shared" ca="1" si="63"/>
        <v>234563.52776699085</v>
      </c>
    </row>
    <row r="245" spans="1:45" x14ac:dyDescent="0.2">
      <c r="A245" s="423">
        <v>3565</v>
      </c>
      <c r="B245" s="424">
        <v>2</v>
      </c>
      <c r="C245" s="425" t="s">
        <v>309</v>
      </c>
      <c r="D245" s="422">
        <f t="shared" si="49"/>
        <v>0</v>
      </c>
      <c r="E245" s="422">
        <f t="shared" si="50"/>
        <v>0</v>
      </c>
      <c r="F245" s="422">
        <f t="shared" si="51"/>
        <v>0</v>
      </c>
      <c r="G245" s="422">
        <f t="shared" si="52"/>
        <v>0</v>
      </c>
      <c r="H245" s="22">
        <f t="shared" si="53"/>
        <v>0</v>
      </c>
      <c r="I245" s="116">
        <v>0</v>
      </c>
      <c r="J245" s="116">
        <v>0</v>
      </c>
      <c r="K245" s="116">
        <v>0</v>
      </c>
      <c r="L245" s="116">
        <v>0</v>
      </c>
      <c r="M245" s="22">
        <f t="shared" si="54"/>
        <v>0</v>
      </c>
      <c r="N245" s="116">
        <v>0</v>
      </c>
      <c r="O245" s="116">
        <v>0</v>
      </c>
      <c r="P245" s="116">
        <v>0</v>
      </c>
      <c r="Q245" s="116">
        <v>0</v>
      </c>
      <c r="R245" s="22">
        <f t="shared" si="55"/>
        <v>0</v>
      </c>
      <c r="S245" s="116">
        <v>0</v>
      </c>
      <c r="T245" s="116">
        <v>0</v>
      </c>
      <c r="U245" s="116">
        <v>0</v>
      </c>
      <c r="V245" s="116">
        <v>0</v>
      </c>
      <c r="W245" s="22">
        <f t="shared" si="56"/>
        <v>0</v>
      </c>
      <c r="X245" s="22">
        <f t="shared" si="57"/>
        <v>0</v>
      </c>
      <c r="Y245" s="22">
        <f ca="1">OFFSET('Cost Study'!$B$7,'Operations Support'!$C245,'Operations Support'!$B245)*$H245</f>
        <v>0</v>
      </c>
      <c r="Z245" s="23">
        <f ca="1">Y245*'Cost Study'!$B$31</f>
        <v>0</v>
      </c>
      <c r="AA245" s="23">
        <f ca="1">IF(A245=10298,1.51,1)*IF($B245&lt;3,$D245*'Cost Study'!$B$32*OFFSET('Cost Study'!$B$7,'Operations Support'!$C245,'Operations Support'!$B245),0)</f>
        <v>0</v>
      </c>
      <c r="AB245" s="24">
        <f ca="1">AA245*'Cost Study'!$B$31</f>
        <v>0</v>
      </c>
      <c r="AC245" s="23">
        <f ca="1">Y245*'Cost Study'!$B$31</f>
        <v>0</v>
      </c>
      <c r="AD245" s="24">
        <f ca="1">AA245*'Cost Study'!$B$31</f>
        <v>0</v>
      </c>
      <c r="AE245" s="377">
        <f t="shared" ca="1" si="58"/>
        <v>0</v>
      </c>
      <c r="AF245" s="377">
        <f t="shared" ca="1" si="59"/>
        <v>0</v>
      </c>
      <c r="AH245" s="688">
        <f>IFERROR($H245/SUMIF($A:$A,$A245,$H:$H)*SUMIF(Summary!$A$110:$A$186,$A245,Summary!$P$110:$P$186),0)</f>
        <v>0</v>
      </c>
      <c r="AI245" s="689">
        <f t="shared" ca="1" si="60"/>
        <v>0</v>
      </c>
      <c r="AJ245" s="688">
        <f>IFERROR(H245/SUMIF(A:A,A245,H:H)*SUMIF(Summary!$A$110:$A$186,'Operations Support'!A245,Summary!$Q$110:$Q$186),0)</f>
        <v>0</v>
      </c>
      <c r="AK245" s="688">
        <f t="shared" ca="1" si="61"/>
        <v>0</v>
      </c>
      <c r="AM245" s="688">
        <f>IFERROR($H245/SUMIF($A:$A,$A245,$H:$H)*SUMIF(Summary!$A$230:$A$266,$A245,Summary!$P$230:$P$266),0)</f>
        <v>0</v>
      </c>
      <c r="AN245" s="688">
        <f>IFERROR($H245/SUMIF($A:$A,$A245,$H:$H)*(SUMIF(Summary!$A$230:$A$266,$A245,Summary!$L$230:$L$266)+SUMIF(Summary!$A$281:$A$317,$A245,Summary!$L$281:$L$317))-AM245,0)</f>
        <v>0</v>
      </c>
      <c r="AO245" s="688">
        <f>IFERROR($H245/SUMIF($A:$A,$A245,$H:$H)*SUMIF(Summary!$A$230:$A$266,$A245,Summary!$Q$230:$Q$266),0)</f>
        <v>0</v>
      </c>
      <c r="AP245" s="688">
        <f>IFERROR($H245/SUMIF($A:$A,$A245,$H:$H)*(SUMIF(Summary!$A$230:$A$266,$A245,Summary!$L$230:$L$266)+SUMIF(Summary!$A$281:$A$317,$A245,Summary!$L$281:$L$317))-AO245,0)</f>
        <v>0</v>
      </c>
      <c r="AQ245" s="306"/>
      <c r="AR245" s="688">
        <f t="shared" ca="1" si="62"/>
        <v>0</v>
      </c>
      <c r="AS245" s="688">
        <f t="shared" ca="1" si="63"/>
        <v>0</v>
      </c>
    </row>
    <row r="246" spans="1:45" x14ac:dyDescent="0.2">
      <c r="A246" s="423">
        <v>3565</v>
      </c>
      <c r="B246" s="424">
        <v>2</v>
      </c>
      <c r="C246" s="425" t="s">
        <v>310</v>
      </c>
      <c r="D246" s="422">
        <f t="shared" si="49"/>
        <v>0</v>
      </c>
      <c r="E246" s="422">
        <f t="shared" si="50"/>
        <v>0</v>
      </c>
      <c r="F246" s="422">
        <f t="shared" si="51"/>
        <v>0</v>
      </c>
      <c r="G246" s="422">
        <f t="shared" si="52"/>
        <v>0</v>
      </c>
      <c r="H246" s="22">
        <f t="shared" si="53"/>
        <v>0</v>
      </c>
      <c r="I246" s="116">
        <v>0</v>
      </c>
      <c r="J246" s="116">
        <v>0</v>
      </c>
      <c r="K246" s="116">
        <v>0</v>
      </c>
      <c r="L246" s="116">
        <v>0</v>
      </c>
      <c r="M246" s="22">
        <f t="shared" si="54"/>
        <v>0</v>
      </c>
      <c r="N246" s="116">
        <v>0</v>
      </c>
      <c r="O246" s="116">
        <v>0</v>
      </c>
      <c r="P246" s="116">
        <v>0</v>
      </c>
      <c r="Q246" s="116">
        <v>0</v>
      </c>
      <c r="R246" s="22">
        <f t="shared" si="55"/>
        <v>0</v>
      </c>
      <c r="S246" s="116">
        <v>0</v>
      </c>
      <c r="T246" s="116">
        <v>0</v>
      </c>
      <c r="U246" s="116">
        <v>0</v>
      </c>
      <c r="V246" s="116">
        <v>0</v>
      </c>
      <c r="W246" s="22">
        <f t="shared" si="56"/>
        <v>0</v>
      </c>
      <c r="X246" s="22">
        <f t="shared" si="57"/>
        <v>0</v>
      </c>
      <c r="Y246" s="22">
        <f ca="1">OFFSET('Cost Study'!$B$7,'Operations Support'!$C246,'Operations Support'!$B246)*$H246</f>
        <v>0</v>
      </c>
      <c r="Z246" s="23">
        <f ca="1">Y246*'Cost Study'!$B$31</f>
        <v>0</v>
      </c>
      <c r="AA246" s="23">
        <f ca="1">IF(A246=10298,1.51,1)*IF($B246&lt;3,$D246*'Cost Study'!$B$32*OFFSET('Cost Study'!$B$7,'Operations Support'!$C246,'Operations Support'!$B246),0)</f>
        <v>0</v>
      </c>
      <c r="AB246" s="24">
        <f ca="1">AA246*'Cost Study'!$B$31</f>
        <v>0</v>
      </c>
      <c r="AC246" s="23">
        <f ca="1">Y246*'Cost Study'!$B$31</f>
        <v>0</v>
      </c>
      <c r="AD246" s="24">
        <f ca="1">AA246*'Cost Study'!$B$31</f>
        <v>0</v>
      </c>
      <c r="AE246" s="377">
        <f t="shared" ca="1" si="58"/>
        <v>0</v>
      </c>
      <c r="AF246" s="377">
        <f t="shared" ca="1" si="59"/>
        <v>0</v>
      </c>
      <c r="AH246" s="688">
        <f>IFERROR($H246/SUMIF($A:$A,$A246,$H:$H)*SUMIF(Summary!$A$110:$A$186,$A246,Summary!$P$110:$P$186),0)</f>
        <v>0</v>
      </c>
      <c r="AI246" s="689">
        <f t="shared" ca="1" si="60"/>
        <v>0</v>
      </c>
      <c r="AJ246" s="688">
        <f>IFERROR(H246/SUMIF(A:A,A246,H:H)*SUMIF(Summary!$A$110:$A$186,'Operations Support'!A246,Summary!$Q$110:$Q$186),0)</f>
        <v>0</v>
      </c>
      <c r="AK246" s="688">
        <f t="shared" ca="1" si="61"/>
        <v>0</v>
      </c>
      <c r="AM246" s="688">
        <f>IFERROR($H246/SUMIF($A:$A,$A246,$H:$H)*SUMIF(Summary!$A$230:$A$266,$A246,Summary!$P$230:$P$266),0)</f>
        <v>0</v>
      </c>
      <c r="AN246" s="688">
        <f>IFERROR($H246/SUMIF($A:$A,$A246,$H:$H)*(SUMIF(Summary!$A$230:$A$266,$A246,Summary!$L$230:$L$266)+SUMIF(Summary!$A$281:$A$317,$A246,Summary!$L$281:$L$317))-AM246,0)</f>
        <v>0</v>
      </c>
      <c r="AO246" s="688">
        <f>IFERROR($H246/SUMIF($A:$A,$A246,$H:$H)*SUMIF(Summary!$A$230:$A$266,$A246,Summary!$Q$230:$Q$266),0)</f>
        <v>0</v>
      </c>
      <c r="AP246" s="688">
        <f>IFERROR($H246/SUMIF($A:$A,$A246,$H:$H)*(SUMIF(Summary!$A$230:$A$266,$A246,Summary!$L$230:$L$266)+SUMIF(Summary!$A$281:$A$317,$A246,Summary!$L$281:$L$317))-AO246,0)</f>
        <v>0</v>
      </c>
      <c r="AQ246" s="306"/>
      <c r="AR246" s="688">
        <f t="shared" ca="1" si="62"/>
        <v>0</v>
      </c>
      <c r="AS246" s="688">
        <f t="shared" ca="1" si="63"/>
        <v>0</v>
      </c>
    </row>
    <row r="247" spans="1:45" x14ac:dyDescent="0.2">
      <c r="A247" s="423">
        <v>3565</v>
      </c>
      <c r="B247" s="424">
        <v>2</v>
      </c>
      <c r="C247" s="425" t="s">
        <v>311</v>
      </c>
      <c r="D247" s="422">
        <f t="shared" si="49"/>
        <v>0</v>
      </c>
      <c r="E247" s="422">
        <f t="shared" si="50"/>
        <v>0</v>
      </c>
      <c r="F247" s="422">
        <f t="shared" si="51"/>
        <v>0</v>
      </c>
      <c r="G247" s="422">
        <f t="shared" si="52"/>
        <v>0</v>
      </c>
      <c r="H247" s="22">
        <f t="shared" si="53"/>
        <v>0</v>
      </c>
      <c r="I247" s="116">
        <v>0</v>
      </c>
      <c r="J247" s="116">
        <v>0</v>
      </c>
      <c r="K247" s="116">
        <v>0</v>
      </c>
      <c r="L247" s="116">
        <v>0</v>
      </c>
      <c r="M247" s="22">
        <f t="shared" si="54"/>
        <v>0</v>
      </c>
      <c r="N247" s="116">
        <v>0</v>
      </c>
      <c r="O247" s="116">
        <v>0</v>
      </c>
      <c r="P247" s="116">
        <v>0</v>
      </c>
      <c r="Q247" s="116">
        <v>0</v>
      </c>
      <c r="R247" s="22">
        <f t="shared" si="55"/>
        <v>0</v>
      </c>
      <c r="S247" s="116">
        <v>0</v>
      </c>
      <c r="T247" s="116">
        <v>0</v>
      </c>
      <c r="U247" s="116">
        <v>0</v>
      </c>
      <c r="V247" s="116">
        <v>0</v>
      </c>
      <c r="W247" s="22">
        <f t="shared" si="56"/>
        <v>0</v>
      </c>
      <c r="X247" s="22">
        <f t="shared" si="57"/>
        <v>0</v>
      </c>
      <c r="Y247" s="22">
        <f ca="1">OFFSET('Cost Study'!$B$7,'Operations Support'!$C247,'Operations Support'!$B247)*$H247</f>
        <v>0</v>
      </c>
      <c r="Z247" s="23">
        <f ca="1">Y247*'Cost Study'!$B$31</f>
        <v>0</v>
      </c>
      <c r="AA247" s="23">
        <f ca="1">IF(A247=10298,1.51,1)*IF($B247&lt;3,$D247*'Cost Study'!$B$32*OFFSET('Cost Study'!$B$7,'Operations Support'!$C247,'Operations Support'!$B247),0)</f>
        <v>0</v>
      </c>
      <c r="AB247" s="24">
        <f ca="1">AA247*'Cost Study'!$B$31</f>
        <v>0</v>
      </c>
      <c r="AC247" s="23">
        <f ca="1">Y247*'Cost Study'!$B$31</f>
        <v>0</v>
      </c>
      <c r="AD247" s="24">
        <f ca="1">AA247*'Cost Study'!$B$31</f>
        <v>0</v>
      </c>
      <c r="AE247" s="377">
        <f t="shared" ca="1" si="58"/>
        <v>0</v>
      </c>
      <c r="AF247" s="377">
        <f t="shared" ca="1" si="59"/>
        <v>0</v>
      </c>
      <c r="AH247" s="688">
        <f>IFERROR($H247/SUMIF($A:$A,$A247,$H:$H)*SUMIF(Summary!$A$110:$A$186,$A247,Summary!$P$110:$P$186),0)</f>
        <v>0</v>
      </c>
      <c r="AI247" s="689">
        <f t="shared" ca="1" si="60"/>
        <v>0</v>
      </c>
      <c r="AJ247" s="688">
        <f>IFERROR(H247/SUMIF(A:A,A247,H:H)*SUMIF(Summary!$A$110:$A$186,'Operations Support'!A247,Summary!$Q$110:$Q$186),0)</f>
        <v>0</v>
      </c>
      <c r="AK247" s="688">
        <f t="shared" ca="1" si="61"/>
        <v>0</v>
      </c>
      <c r="AM247" s="688">
        <f>IFERROR($H247/SUMIF($A:$A,$A247,$H:$H)*SUMIF(Summary!$A$230:$A$266,$A247,Summary!$P$230:$P$266),0)</f>
        <v>0</v>
      </c>
      <c r="AN247" s="688">
        <f>IFERROR($H247/SUMIF($A:$A,$A247,$H:$H)*(SUMIF(Summary!$A$230:$A$266,$A247,Summary!$L$230:$L$266)+SUMIF(Summary!$A$281:$A$317,$A247,Summary!$L$281:$L$317))-AM247,0)</f>
        <v>0</v>
      </c>
      <c r="AO247" s="688">
        <f>IFERROR($H247/SUMIF($A:$A,$A247,$H:$H)*SUMIF(Summary!$A$230:$A$266,$A247,Summary!$Q$230:$Q$266),0)</f>
        <v>0</v>
      </c>
      <c r="AP247" s="688">
        <f>IFERROR($H247/SUMIF($A:$A,$A247,$H:$H)*(SUMIF(Summary!$A$230:$A$266,$A247,Summary!$L$230:$L$266)+SUMIF(Summary!$A$281:$A$317,$A247,Summary!$L$281:$L$317))-AO247,0)</f>
        <v>0</v>
      </c>
      <c r="AQ247" s="306"/>
      <c r="AR247" s="688">
        <f t="shared" ca="1" si="62"/>
        <v>0</v>
      </c>
      <c r="AS247" s="688">
        <f t="shared" ca="1" si="63"/>
        <v>0</v>
      </c>
    </row>
    <row r="248" spans="1:45" s="15" customFormat="1" x14ac:dyDescent="0.2">
      <c r="A248" s="423">
        <v>3565</v>
      </c>
      <c r="B248" s="424">
        <v>2</v>
      </c>
      <c r="C248" s="425" t="s">
        <v>312</v>
      </c>
      <c r="D248" s="422">
        <f t="shared" si="49"/>
        <v>0</v>
      </c>
      <c r="E248" s="422">
        <f t="shared" si="50"/>
        <v>0</v>
      </c>
      <c r="F248" s="422">
        <f t="shared" si="51"/>
        <v>0</v>
      </c>
      <c r="G248" s="422">
        <f t="shared" si="52"/>
        <v>0</v>
      </c>
      <c r="H248" s="22">
        <f t="shared" si="53"/>
        <v>0</v>
      </c>
      <c r="I248" s="116">
        <v>0</v>
      </c>
      <c r="J248" s="116">
        <v>0</v>
      </c>
      <c r="K248" s="116">
        <v>0</v>
      </c>
      <c r="L248" s="116">
        <v>0</v>
      </c>
      <c r="M248" s="22">
        <f t="shared" si="54"/>
        <v>0</v>
      </c>
      <c r="N248" s="116">
        <v>0</v>
      </c>
      <c r="O248" s="116">
        <v>0</v>
      </c>
      <c r="P248" s="116">
        <v>0</v>
      </c>
      <c r="Q248" s="116">
        <v>0</v>
      </c>
      <c r="R248" s="22">
        <f t="shared" si="55"/>
        <v>0</v>
      </c>
      <c r="S248" s="116">
        <v>0</v>
      </c>
      <c r="T248" s="116">
        <v>0</v>
      </c>
      <c r="U248" s="116">
        <v>0</v>
      </c>
      <c r="V248" s="116">
        <v>0</v>
      </c>
      <c r="W248" s="22">
        <f t="shared" si="56"/>
        <v>0</v>
      </c>
      <c r="X248" s="22">
        <f t="shared" si="57"/>
        <v>0</v>
      </c>
      <c r="Y248" s="22">
        <f ca="1">OFFSET('Cost Study'!$B$7,'Operations Support'!$C248,'Operations Support'!$B248)*$H248</f>
        <v>0</v>
      </c>
      <c r="Z248" s="23">
        <f ca="1">Y248*'Cost Study'!$B$31</f>
        <v>0</v>
      </c>
      <c r="AA248" s="23">
        <f ca="1">IF(A248=10298,1.51,1)*IF($B248&lt;3,$D248*'Cost Study'!$B$32*OFFSET('Cost Study'!$B$7,'Operations Support'!$C248,'Operations Support'!$B248),0)</f>
        <v>0</v>
      </c>
      <c r="AB248" s="24">
        <f ca="1">AA248*'Cost Study'!$B$31</f>
        <v>0</v>
      </c>
      <c r="AC248" s="23">
        <f ca="1">Y248*'Cost Study'!$B$31</f>
        <v>0</v>
      </c>
      <c r="AD248" s="24">
        <f ca="1">AA248*'Cost Study'!$B$31</f>
        <v>0</v>
      </c>
      <c r="AE248" s="377">
        <f t="shared" ca="1" si="58"/>
        <v>0</v>
      </c>
      <c r="AF248" s="377">
        <f t="shared" ca="1" si="59"/>
        <v>0</v>
      </c>
      <c r="AH248" s="688">
        <f>IFERROR($H248/SUMIF($A:$A,$A248,$H:$H)*SUMIF(Summary!$A$110:$A$186,$A248,Summary!$P$110:$P$186),0)</f>
        <v>0</v>
      </c>
      <c r="AI248" s="689">
        <f t="shared" ca="1" si="60"/>
        <v>0</v>
      </c>
      <c r="AJ248" s="688">
        <f>IFERROR(H248/SUMIF(A:A,A248,H:H)*SUMIF(Summary!$A$110:$A$186,'Operations Support'!A248,Summary!$Q$110:$Q$186),0)</f>
        <v>0</v>
      </c>
      <c r="AK248" s="688">
        <f t="shared" ca="1" si="61"/>
        <v>0</v>
      </c>
      <c r="AL248" s="1"/>
      <c r="AM248" s="688">
        <f>IFERROR($H248/SUMIF($A:$A,$A248,$H:$H)*SUMIF(Summary!$A$230:$A$266,$A248,Summary!$P$230:$P$266),0)</f>
        <v>0</v>
      </c>
      <c r="AN248" s="688">
        <f>IFERROR($H248/SUMIF($A:$A,$A248,$H:$H)*(SUMIF(Summary!$A$230:$A$266,$A248,Summary!$L$230:$L$266)+SUMIF(Summary!$A$281:$A$317,$A248,Summary!$L$281:$L$317))-AM248,0)</f>
        <v>0</v>
      </c>
      <c r="AO248" s="688">
        <f>IFERROR($H248/SUMIF($A:$A,$A248,$H:$H)*SUMIF(Summary!$A$230:$A$266,$A248,Summary!$Q$230:$Q$266),0)</f>
        <v>0</v>
      </c>
      <c r="AP248" s="688">
        <f>IFERROR($H248/SUMIF($A:$A,$A248,$H:$H)*(SUMIF(Summary!$A$230:$A$266,$A248,Summary!$L$230:$L$266)+SUMIF(Summary!$A$281:$A$317,$A248,Summary!$L$281:$L$317))-AO248,0)</f>
        <v>0</v>
      </c>
      <c r="AQ248" s="306"/>
      <c r="AR248" s="688">
        <f t="shared" ca="1" si="62"/>
        <v>0</v>
      </c>
      <c r="AS248" s="688">
        <f t="shared" ca="1" si="63"/>
        <v>0</v>
      </c>
    </row>
    <row r="249" spans="1:45" x14ac:dyDescent="0.2">
      <c r="A249" s="423">
        <v>3565</v>
      </c>
      <c r="B249" s="424">
        <v>2</v>
      </c>
      <c r="C249" s="425" t="s">
        <v>313</v>
      </c>
      <c r="D249" s="422">
        <f t="shared" si="49"/>
        <v>2107</v>
      </c>
      <c r="E249" s="422">
        <f t="shared" si="50"/>
        <v>0</v>
      </c>
      <c r="F249" s="422">
        <f t="shared" si="51"/>
        <v>1355</v>
      </c>
      <c r="G249" s="422">
        <f t="shared" si="52"/>
        <v>0</v>
      </c>
      <c r="H249" s="22">
        <f t="shared" si="53"/>
        <v>3462</v>
      </c>
      <c r="I249" s="116">
        <v>914</v>
      </c>
      <c r="J249" s="116">
        <v>0</v>
      </c>
      <c r="K249" s="116">
        <v>609</v>
      </c>
      <c r="L249" s="116">
        <v>0</v>
      </c>
      <c r="M249" s="22">
        <f t="shared" si="54"/>
        <v>1523</v>
      </c>
      <c r="N249" s="116">
        <v>678</v>
      </c>
      <c r="O249" s="116">
        <v>0</v>
      </c>
      <c r="P249" s="116">
        <v>671</v>
      </c>
      <c r="Q249" s="116">
        <v>0</v>
      </c>
      <c r="R249" s="22">
        <f t="shared" si="55"/>
        <v>1349</v>
      </c>
      <c r="S249" s="116">
        <v>515</v>
      </c>
      <c r="T249" s="116">
        <v>0</v>
      </c>
      <c r="U249" s="116">
        <v>75</v>
      </c>
      <c r="V249" s="116">
        <v>0</v>
      </c>
      <c r="W249" s="22">
        <f t="shared" si="56"/>
        <v>590</v>
      </c>
      <c r="X249" s="22">
        <f t="shared" si="57"/>
        <v>115.4</v>
      </c>
      <c r="Y249" s="22">
        <f ca="1">OFFSET('Cost Study'!$B$7,'Operations Support'!$C249,'Operations Support'!$B249)*$H249</f>
        <v>5400.72</v>
      </c>
      <c r="Z249" s="23">
        <f ca="1">Y249*'Cost Study'!$B$31</f>
        <v>301640.63496641506</v>
      </c>
      <c r="AA249" s="23">
        <f ca="1">IF(A249=10298,1.51,1)*IF($B249&lt;3,$D249*'Cost Study'!$B$32*OFFSET('Cost Study'!$B$7,'Operations Support'!$C249,'Operations Support'!$B249),0)</f>
        <v>328.69200000000006</v>
      </c>
      <c r="AB249" s="24">
        <f ca="1">AA249*'Cost Study'!$B$31</f>
        <v>18358.08254980464</v>
      </c>
      <c r="AC249" s="23">
        <f ca="1">Y249*'Cost Study'!$B$31</f>
        <v>301640.63496641506</v>
      </c>
      <c r="AD249" s="24">
        <f ca="1">AA249*'Cost Study'!$B$31</f>
        <v>18358.08254980464</v>
      </c>
      <c r="AE249" s="377">
        <f t="shared" ca="1" si="58"/>
        <v>319998.71751621971</v>
      </c>
      <c r="AF249" s="377">
        <f t="shared" ca="1" si="59"/>
        <v>319998.71751621971</v>
      </c>
      <c r="AH249" s="688">
        <f>IFERROR($H249/SUMIF($A:$A,$A249,$H:$H)*SUMIF(Summary!$A$110:$A$186,$A249,Summary!$P$110:$P$186),0)</f>
        <v>88395.163290800425</v>
      </c>
      <c r="AI249" s="689">
        <f t="shared" ca="1" si="60"/>
        <v>231603.5542254193</v>
      </c>
      <c r="AJ249" s="688">
        <f>IFERROR(H249/SUMIF(A:A,A249,H:H)*SUMIF(Summary!$A$110:$A$186,'Operations Support'!A249,Summary!$Q$110:$Q$186),0)</f>
        <v>88963.537904507364</v>
      </c>
      <c r="AK249" s="688">
        <f t="shared" ca="1" si="61"/>
        <v>231035.17961171234</v>
      </c>
      <c r="AM249" s="688">
        <f>IFERROR($H249/SUMIF($A:$A,$A249,$H:$H)*SUMIF(Summary!$A$230:$A$266,$A249,Summary!$P$230:$P$266),0)</f>
        <v>16724.488384119461</v>
      </c>
      <c r="AN249" s="688">
        <f>IFERROR($H249/SUMIF($A:$A,$A249,$H:$H)*(SUMIF(Summary!$A$230:$A$266,$A249,Summary!$L$230:$L$266)+SUMIF(Summary!$A$281:$A$317,$A249,Summary!$L$281:$L$317))-AM249,0)</f>
        <v>42802.804877405484</v>
      </c>
      <c r="AO249" s="688">
        <f>IFERROR($H249/SUMIF($A:$A,$A249,$H:$H)*SUMIF(Summary!$A$230:$A$266,$A249,Summary!$Q$230:$Q$266),0)</f>
        <v>16832.02565506152</v>
      </c>
      <c r="AP249" s="688">
        <f>IFERROR($H249/SUMIF($A:$A,$A249,$H:$H)*(SUMIF(Summary!$A$230:$A$266,$A249,Summary!$L$230:$L$266)+SUMIF(Summary!$A$281:$A$317,$A249,Summary!$L$281:$L$317))-AO249,0)</f>
        <v>42695.267606463429</v>
      </c>
      <c r="AQ249" s="306"/>
      <c r="AR249" s="688">
        <f t="shared" ca="1" si="62"/>
        <v>274406.35910282476</v>
      </c>
      <c r="AS249" s="688">
        <f t="shared" ca="1" si="63"/>
        <v>273730.44721817574</v>
      </c>
    </row>
    <row r="250" spans="1:45" x14ac:dyDescent="0.2">
      <c r="A250" s="423">
        <v>3565</v>
      </c>
      <c r="B250" s="424">
        <v>2</v>
      </c>
      <c r="C250" s="425" t="s">
        <v>314</v>
      </c>
      <c r="D250" s="422">
        <f t="shared" si="49"/>
        <v>0</v>
      </c>
      <c r="E250" s="422">
        <f t="shared" si="50"/>
        <v>0</v>
      </c>
      <c r="F250" s="422">
        <f t="shared" si="51"/>
        <v>0</v>
      </c>
      <c r="G250" s="422">
        <f t="shared" si="52"/>
        <v>0</v>
      </c>
      <c r="H250" s="22">
        <f t="shared" si="53"/>
        <v>0</v>
      </c>
      <c r="I250" s="116">
        <v>0</v>
      </c>
      <c r="J250" s="116">
        <v>0</v>
      </c>
      <c r="K250" s="116">
        <v>0</v>
      </c>
      <c r="L250" s="116">
        <v>0</v>
      </c>
      <c r="M250" s="22">
        <f t="shared" si="54"/>
        <v>0</v>
      </c>
      <c r="N250" s="116">
        <v>0</v>
      </c>
      <c r="O250" s="116">
        <v>0</v>
      </c>
      <c r="P250" s="116">
        <v>0</v>
      </c>
      <c r="Q250" s="116">
        <v>0</v>
      </c>
      <c r="R250" s="22">
        <f t="shared" si="55"/>
        <v>0</v>
      </c>
      <c r="S250" s="116">
        <v>0</v>
      </c>
      <c r="T250" s="116">
        <v>0</v>
      </c>
      <c r="U250" s="116">
        <v>0</v>
      </c>
      <c r="V250" s="116">
        <v>0</v>
      </c>
      <c r="W250" s="22">
        <f t="shared" si="56"/>
        <v>0</v>
      </c>
      <c r="X250" s="22">
        <f t="shared" si="57"/>
        <v>0</v>
      </c>
      <c r="Y250" s="22">
        <f ca="1">OFFSET('Cost Study'!$B$7,'Operations Support'!$C250,'Operations Support'!$B250)*$H250</f>
        <v>0</v>
      </c>
      <c r="Z250" s="23">
        <f ca="1">Y250*'Cost Study'!$B$31</f>
        <v>0</v>
      </c>
      <c r="AA250" s="23">
        <f ca="1">IF(A250=10298,1.51,1)*IF($B250&lt;3,$D250*'Cost Study'!$B$32*OFFSET('Cost Study'!$B$7,'Operations Support'!$C250,'Operations Support'!$B250),0)</f>
        <v>0</v>
      </c>
      <c r="AB250" s="24">
        <f ca="1">AA250*'Cost Study'!$B$31</f>
        <v>0</v>
      </c>
      <c r="AC250" s="23">
        <f ca="1">Y250*'Cost Study'!$B$31</f>
        <v>0</v>
      </c>
      <c r="AD250" s="24">
        <f ca="1">AA250*'Cost Study'!$B$31</f>
        <v>0</v>
      </c>
      <c r="AE250" s="377">
        <f t="shared" ca="1" si="58"/>
        <v>0</v>
      </c>
      <c r="AF250" s="377">
        <f t="shared" ca="1" si="59"/>
        <v>0</v>
      </c>
      <c r="AH250" s="688">
        <f>IFERROR($H250/SUMIF($A:$A,$A250,$H:$H)*SUMIF(Summary!$A$110:$A$186,$A250,Summary!$P$110:$P$186),0)</f>
        <v>0</v>
      </c>
      <c r="AI250" s="689">
        <f t="shared" ca="1" si="60"/>
        <v>0</v>
      </c>
      <c r="AJ250" s="688">
        <f>IFERROR(H250/SUMIF(A:A,A250,H:H)*SUMIF(Summary!$A$110:$A$186,'Operations Support'!A250,Summary!$Q$110:$Q$186),0)</f>
        <v>0</v>
      </c>
      <c r="AK250" s="688">
        <f t="shared" ca="1" si="61"/>
        <v>0</v>
      </c>
      <c r="AM250" s="688">
        <f>IFERROR($H250/SUMIF($A:$A,$A250,$H:$H)*SUMIF(Summary!$A$230:$A$266,$A250,Summary!$P$230:$P$266),0)</f>
        <v>0</v>
      </c>
      <c r="AN250" s="688">
        <f>IFERROR($H250/SUMIF($A:$A,$A250,$H:$H)*(SUMIF(Summary!$A$230:$A$266,$A250,Summary!$L$230:$L$266)+SUMIF(Summary!$A$281:$A$317,$A250,Summary!$L$281:$L$317))-AM250,0)</f>
        <v>0</v>
      </c>
      <c r="AO250" s="688">
        <f>IFERROR($H250/SUMIF($A:$A,$A250,$H:$H)*SUMIF(Summary!$A$230:$A$266,$A250,Summary!$Q$230:$Q$266),0)</f>
        <v>0</v>
      </c>
      <c r="AP250" s="688">
        <f>IFERROR($H250/SUMIF($A:$A,$A250,$H:$H)*(SUMIF(Summary!$A$230:$A$266,$A250,Summary!$L$230:$L$266)+SUMIF(Summary!$A$281:$A$317,$A250,Summary!$L$281:$L$317))-AO250,0)</f>
        <v>0</v>
      </c>
      <c r="AQ250" s="306"/>
      <c r="AR250" s="688">
        <f t="shared" ca="1" si="62"/>
        <v>0</v>
      </c>
      <c r="AS250" s="688">
        <f t="shared" ca="1" si="63"/>
        <v>0</v>
      </c>
    </row>
    <row r="251" spans="1:45" x14ac:dyDescent="0.2">
      <c r="A251" s="423">
        <v>3565</v>
      </c>
      <c r="B251" s="424">
        <v>2</v>
      </c>
      <c r="C251" s="425" t="s">
        <v>315</v>
      </c>
      <c r="D251" s="422">
        <f t="shared" si="49"/>
        <v>9144</v>
      </c>
      <c r="E251" s="422">
        <f t="shared" si="50"/>
        <v>0</v>
      </c>
      <c r="F251" s="422">
        <f t="shared" si="51"/>
        <v>11544</v>
      </c>
      <c r="G251" s="422">
        <f t="shared" si="52"/>
        <v>0</v>
      </c>
      <c r="H251" s="22">
        <f t="shared" si="53"/>
        <v>20688</v>
      </c>
      <c r="I251" s="116">
        <v>3387</v>
      </c>
      <c r="J251" s="116">
        <v>0</v>
      </c>
      <c r="K251" s="116">
        <v>4650</v>
      </c>
      <c r="L251" s="116">
        <v>0</v>
      </c>
      <c r="M251" s="22">
        <f t="shared" si="54"/>
        <v>8037</v>
      </c>
      <c r="N251" s="116">
        <v>3615</v>
      </c>
      <c r="O251" s="116">
        <v>0</v>
      </c>
      <c r="P251" s="116">
        <v>4413</v>
      </c>
      <c r="Q251" s="116">
        <v>0</v>
      </c>
      <c r="R251" s="22">
        <f t="shared" si="55"/>
        <v>8028</v>
      </c>
      <c r="S251" s="116">
        <v>2142</v>
      </c>
      <c r="T251" s="116">
        <v>0</v>
      </c>
      <c r="U251" s="116">
        <v>2481</v>
      </c>
      <c r="V251" s="116">
        <v>0</v>
      </c>
      <c r="W251" s="22">
        <f t="shared" si="56"/>
        <v>4623</v>
      </c>
      <c r="X251" s="22">
        <f t="shared" si="57"/>
        <v>689.6</v>
      </c>
      <c r="Y251" s="22">
        <f ca="1">OFFSET('Cost Study'!$B$7,'Operations Support'!$C251,'Operations Support'!$B251)*$H251</f>
        <v>37031.520000000004</v>
      </c>
      <c r="Z251" s="23">
        <f ca="1">Y251*'Cost Study'!$B$31</f>
        <v>2068281.8599319165</v>
      </c>
      <c r="AA251" s="23">
        <f ca="1">IF(A251=10298,1.51,1)*IF($B251&lt;3,$D251*'Cost Study'!$B$32*OFFSET('Cost Study'!$B$7,'Operations Support'!$C251,'Operations Support'!$B251),0)</f>
        <v>1636.7760000000003</v>
      </c>
      <c r="AB251" s="24">
        <f ca="1">AA251*'Cost Study'!$B$31</f>
        <v>91417.098449426936</v>
      </c>
      <c r="AC251" s="23">
        <f ca="1">Y251*'Cost Study'!$B$31</f>
        <v>2068281.8599319165</v>
      </c>
      <c r="AD251" s="24">
        <f ca="1">AA251*'Cost Study'!$B$31</f>
        <v>91417.098449426936</v>
      </c>
      <c r="AE251" s="377">
        <f t="shared" ca="1" si="58"/>
        <v>2159698.9583813436</v>
      </c>
      <c r="AF251" s="377">
        <f t="shared" ca="1" si="59"/>
        <v>2159698.9583813436</v>
      </c>
      <c r="AH251" s="688">
        <f>IFERROR($H251/SUMIF($A:$A,$A251,$H:$H)*SUMIF(Summary!$A$110:$A$186,$A251,Summary!$P$110:$P$186),0)</f>
        <v>528226.20975161158</v>
      </c>
      <c r="AI251" s="689">
        <f t="shared" ca="1" si="60"/>
        <v>1631472.7486297321</v>
      </c>
      <c r="AJ251" s="688">
        <f>IFERROR(H251/SUMIF(A:A,A251,H:H)*SUMIF(Summary!$A$110:$A$186,'Operations Support'!A251,Summary!$Q$110:$Q$186),0)</f>
        <v>531622.66671532311</v>
      </c>
      <c r="AK251" s="688">
        <f t="shared" ca="1" si="61"/>
        <v>1628076.2916660206</v>
      </c>
      <c r="AM251" s="688">
        <f>IFERROR($H251/SUMIF($A:$A,$A251,$H:$H)*SUMIF(Summary!$A$230:$A$266,$A251,Summary!$P$230:$P$266),0)</f>
        <v>99941.136825726004</v>
      </c>
      <c r="AN251" s="688">
        <f>IFERROR($H251/SUMIF($A:$A,$A251,$H:$H)*(SUMIF(Summary!$A$230:$A$266,$A251,Summary!$L$230:$L$266)+SUMIF(Summary!$A$281:$A$317,$A251,Summary!$L$281:$L$317))-AM251,0)</f>
        <v>255778.28633846465</v>
      </c>
      <c r="AO251" s="688">
        <f>IFERROR($H251/SUMIF($A:$A,$A251,$H:$H)*SUMIF(Summary!$A$230:$A$266,$A251,Summary!$Q$230:$Q$266),0)</f>
        <v>100583.75122816658</v>
      </c>
      <c r="AP251" s="688">
        <f>IFERROR($H251/SUMIF($A:$A,$A251,$H:$H)*(SUMIF(Summary!$A$230:$A$266,$A251,Summary!$L$230:$L$266)+SUMIF(Summary!$A$281:$A$317,$A251,Summary!$L$281:$L$317))-AO251,0)</f>
        <v>255135.6719360241</v>
      </c>
      <c r="AQ251" s="306"/>
      <c r="AR251" s="688">
        <f t="shared" ca="1" si="62"/>
        <v>1887251.0349681966</v>
      </c>
      <c r="AS251" s="688">
        <f t="shared" ca="1" si="63"/>
        <v>1883211.9636020446</v>
      </c>
    </row>
    <row r="252" spans="1:45" x14ac:dyDescent="0.2">
      <c r="A252" s="423">
        <v>3565</v>
      </c>
      <c r="B252" s="424">
        <v>2</v>
      </c>
      <c r="C252" s="425" t="s">
        <v>316</v>
      </c>
      <c r="D252" s="422">
        <f t="shared" si="49"/>
        <v>0</v>
      </c>
      <c r="E252" s="422">
        <f t="shared" si="50"/>
        <v>0</v>
      </c>
      <c r="F252" s="422">
        <f t="shared" si="51"/>
        <v>0</v>
      </c>
      <c r="G252" s="422">
        <f t="shared" si="52"/>
        <v>0</v>
      </c>
      <c r="H252" s="22">
        <f t="shared" si="53"/>
        <v>0</v>
      </c>
      <c r="I252" s="116">
        <v>0</v>
      </c>
      <c r="J252" s="116">
        <v>0</v>
      </c>
      <c r="K252" s="116">
        <v>0</v>
      </c>
      <c r="L252" s="116">
        <v>0</v>
      </c>
      <c r="M252" s="22">
        <f t="shared" si="54"/>
        <v>0</v>
      </c>
      <c r="N252" s="116">
        <v>0</v>
      </c>
      <c r="O252" s="116">
        <v>0</v>
      </c>
      <c r="P252" s="116">
        <v>0</v>
      </c>
      <c r="Q252" s="116">
        <v>0</v>
      </c>
      <c r="R252" s="22">
        <f t="shared" si="55"/>
        <v>0</v>
      </c>
      <c r="S252" s="116">
        <v>0</v>
      </c>
      <c r="T252" s="116">
        <v>0</v>
      </c>
      <c r="U252" s="116">
        <v>0</v>
      </c>
      <c r="V252" s="116">
        <v>0</v>
      </c>
      <c r="W252" s="22">
        <f t="shared" si="56"/>
        <v>0</v>
      </c>
      <c r="X252" s="22">
        <f t="shared" si="57"/>
        <v>0</v>
      </c>
      <c r="Y252" s="22">
        <f ca="1">OFFSET('Cost Study'!$B$7,'Operations Support'!$C252,'Operations Support'!$B252)*$H252</f>
        <v>0</v>
      </c>
      <c r="Z252" s="23">
        <f ca="1">Y252*'Cost Study'!$B$31</f>
        <v>0</v>
      </c>
      <c r="AA252" s="23">
        <f ca="1">IF(A252=10298,1.51,1)*IF($B252&lt;3,$D252*'Cost Study'!$B$32*OFFSET('Cost Study'!$B$7,'Operations Support'!$C252,'Operations Support'!$B252),0)</f>
        <v>0</v>
      </c>
      <c r="AB252" s="24">
        <f ca="1">AA252*'Cost Study'!$B$31</f>
        <v>0</v>
      </c>
      <c r="AC252" s="23">
        <f ca="1">Y252*'Cost Study'!$B$31</f>
        <v>0</v>
      </c>
      <c r="AD252" s="24">
        <f ca="1">AA252*'Cost Study'!$B$31</f>
        <v>0</v>
      </c>
      <c r="AE252" s="377">
        <f t="shared" ca="1" si="58"/>
        <v>0</v>
      </c>
      <c r="AF252" s="377">
        <f t="shared" ca="1" si="59"/>
        <v>0</v>
      </c>
      <c r="AH252" s="688">
        <f>IFERROR($H252/SUMIF($A:$A,$A252,$H:$H)*SUMIF(Summary!$A$110:$A$186,$A252,Summary!$P$110:$P$186),0)</f>
        <v>0</v>
      </c>
      <c r="AI252" s="689">
        <f t="shared" ca="1" si="60"/>
        <v>0</v>
      </c>
      <c r="AJ252" s="688">
        <f>IFERROR(H252/SUMIF(A:A,A252,H:H)*SUMIF(Summary!$A$110:$A$186,'Operations Support'!A252,Summary!$Q$110:$Q$186),0)</f>
        <v>0</v>
      </c>
      <c r="AK252" s="688">
        <f t="shared" ca="1" si="61"/>
        <v>0</v>
      </c>
      <c r="AM252" s="688">
        <f>IFERROR($H252/SUMIF($A:$A,$A252,$H:$H)*SUMIF(Summary!$A$230:$A$266,$A252,Summary!$P$230:$P$266),0)</f>
        <v>0</v>
      </c>
      <c r="AN252" s="688">
        <f>IFERROR($H252/SUMIF($A:$A,$A252,$H:$H)*(SUMIF(Summary!$A$230:$A$266,$A252,Summary!$L$230:$L$266)+SUMIF(Summary!$A$281:$A$317,$A252,Summary!$L$281:$L$317))-AM252,0)</f>
        <v>0</v>
      </c>
      <c r="AO252" s="688">
        <f>IFERROR($H252/SUMIF($A:$A,$A252,$H:$H)*SUMIF(Summary!$A$230:$A$266,$A252,Summary!$Q$230:$Q$266),0)</f>
        <v>0</v>
      </c>
      <c r="AP252" s="688">
        <f>IFERROR($H252/SUMIF($A:$A,$A252,$H:$H)*(SUMIF(Summary!$A$230:$A$266,$A252,Summary!$L$230:$L$266)+SUMIF(Summary!$A$281:$A$317,$A252,Summary!$L$281:$L$317))-AO252,0)</f>
        <v>0</v>
      </c>
      <c r="AQ252" s="306"/>
      <c r="AR252" s="688">
        <f t="shared" ca="1" si="62"/>
        <v>0</v>
      </c>
      <c r="AS252" s="688">
        <f t="shared" ca="1" si="63"/>
        <v>0</v>
      </c>
    </row>
    <row r="253" spans="1:45" x14ac:dyDescent="0.2">
      <c r="A253" s="423">
        <v>3565</v>
      </c>
      <c r="B253" s="424">
        <v>2</v>
      </c>
      <c r="C253" s="425" t="s">
        <v>317</v>
      </c>
      <c r="D253" s="422">
        <f t="shared" si="49"/>
        <v>387</v>
      </c>
      <c r="E253" s="422">
        <f t="shared" si="50"/>
        <v>0</v>
      </c>
      <c r="F253" s="422">
        <f t="shared" si="51"/>
        <v>1326</v>
      </c>
      <c r="G253" s="422">
        <f t="shared" si="52"/>
        <v>0</v>
      </c>
      <c r="H253" s="22">
        <f t="shared" si="53"/>
        <v>1713</v>
      </c>
      <c r="I253" s="116">
        <v>207</v>
      </c>
      <c r="J253" s="116">
        <v>0</v>
      </c>
      <c r="K253" s="116">
        <v>681</v>
      </c>
      <c r="L253" s="116">
        <v>0</v>
      </c>
      <c r="M253" s="22">
        <f t="shared" si="54"/>
        <v>888</v>
      </c>
      <c r="N253" s="116">
        <v>180</v>
      </c>
      <c r="O253" s="116">
        <v>0</v>
      </c>
      <c r="P253" s="116">
        <v>645</v>
      </c>
      <c r="Q253" s="116">
        <v>0</v>
      </c>
      <c r="R253" s="22">
        <f t="shared" si="55"/>
        <v>825</v>
      </c>
      <c r="S253" s="116">
        <v>0</v>
      </c>
      <c r="T253" s="116">
        <v>0</v>
      </c>
      <c r="U253" s="116">
        <v>0</v>
      </c>
      <c r="V253" s="116">
        <v>0</v>
      </c>
      <c r="W253" s="22">
        <f t="shared" si="56"/>
        <v>0</v>
      </c>
      <c r="X253" s="22">
        <f t="shared" si="57"/>
        <v>57.1</v>
      </c>
      <c r="Y253" s="22">
        <f ca="1">OFFSET('Cost Study'!$B$7,'Operations Support'!$C253,'Operations Support'!$B253)*$H253</f>
        <v>3751.47</v>
      </c>
      <c r="Z253" s="23">
        <f ca="1">Y253*'Cost Study'!$B$31</f>
        <v>209526.83954314553</v>
      </c>
      <c r="AA253" s="23">
        <f ca="1">IF(A253=10298,1.51,1)*IF($B253&lt;3,$D253*'Cost Study'!$B$32*OFFSET('Cost Study'!$B$7,'Operations Support'!$C253,'Operations Support'!$B253),0)</f>
        <v>84.753</v>
      </c>
      <c r="AB253" s="24">
        <f ca="1">AA253*'Cost Study'!$B$31</f>
        <v>4733.6186166489979</v>
      </c>
      <c r="AC253" s="23">
        <f ca="1">Y253*'Cost Study'!$B$31</f>
        <v>209526.83954314553</v>
      </c>
      <c r="AD253" s="24">
        <f ca="1">AA253*'Cost Study'!$B$31</f>
        <v>4733.6186166489979</v>
      </c>
      <c r="AE253" s="377">
        <f t="shared" ca="1" si="58"/>
        <v>214260.45815979454</v>
      </c>
      <c r="AF253" s="377">
        <f t="shared" ca="1" si="59"/>
        <v>214260.45815979454</v>
      </c>
      <c r="AH253" s="688">
        <f>IFERROR($H253/SUMIF($A:$A,$A253,$H:$H)*SUMIF(Summary!$A$110:$A$186,$A253,Summary!$P$110:$P$186),0)</f>
        <v>43737.988075430716</v>
      </c>
      <c r="AI253" s="689">
        <f t="shared" ca="1" si="60"/>
        <v>170522.47008436383</v>
      </c>
      <c r="AJ253" s="688">
        <f>IFERROR(H253/SUMIF(A:A,A253,H:H)*SUMIF(Summary!$A$110:$A$186,'Operations Support'!A253,Summary!$Q$110:$Q$186),0)</f>
        <v>44019.220228313439</v>
      </c>
      <c r="AK253" s="688">
        <f t="shared" ca="1" si="61"/>
        <v>170241.2379314811</v>
      </c>
      <c r="AM253" s="688">
        <f>IFERROR($H253/SUMIF($A:$A,$A253,$H:$H)*SUMIF(Summary!$A$230:$A$266,$A253,Summary!$P$230:$P$266),0)</f>
        <v>8275.2884465617099</v>
      </c>
      <c r="AN253" s="688">
        <f>IFERROR($H253/SUMIF($A:$A,$A253,$H:$H)*(SUMIF(Summary!$A$230:$A$266,$A253,Summary!$L$230:$L$266)+SUMIF(Summary!$A$281:$A$317,$A253,Summary!$L$281:$L$317))-AM253,0)</f>
        <v>21178.857525995263</v>
      </c>
      <c r="AO253" s="688">
        <f>IFERROR($H253/SUMIF($A:$A,$A253,$H:$H)*SUMIF(Summary!$A$230:$A$266,$A253,Summary!$Q$230:$Q$266),0)</f>
        <v>8328.4979627730736</v>
      </c>
      <c r="AP253" s="688">
        <f>IFERROR($H253/SUMIF($A:$A,$A253,$H:$H)*(SUMIF(Summary!$A$230:$A$266,$A253,Summary!$L$230:$L$266)+SUMIF(Summary!$A$281:$A$317,$A253,Summary!$L$281:$L$317))-AO253,0)</f>
        <v>21125.648009783901</v>
      </c>
      <c r="AQ253" s="306"/>
      <c r="AR253" s="688">
        <f t="shared" ca="1" si="62"/>
        <v>191701.32761035909</v>
      </c>
      <c r="AS253" s="688">
        <f t="shared" ca="1" si="63"/>
        <v>191366.88594126501</v>
      </c>
    </row>
    <row r="254" spans="1:45" x14ac:dyDescent="0.2">
      <c r="A254" s="423">
        <v>3565</v>
      </c>
      <c r="B254" s="424">
        <v>2</v>
      </c>
      <c r="C254" s="425" t="s">
        <v>318</v>
      </c>
      <c r="D254" s="422">
        <f t="shared" si="49"/>
        <v>1084</v>
      </c>
      <c r="E254" s="422">
        <f t="shared" si="50"/>
        <v>0</v>
      </c>
      <c r="F254" s="422">
        <f t="shared" si="51"/>
        <v>838</v>
      </c>
      <c r="G254" s="422">
        <f t="shared" si="52"/>
        <v>0</v>
      </c>
      <c r="H254" s="22">
        <f t="shared" si="53"/>
        <v>1922</v>
      </c>
      <c r="I254" s="116">
        <v>367</v>
      </c>
      <c r="J254" s="116">
        <v>0</v>
      </c>
      <c r="K254" s="116">
        <v>340</v>
      </c>
      <c r="L254" s="116">
        <v>0</v>
      </c>
      <c r="M254" s="22">
        <f t="shared" si="54"/>
        <v>707</v>
      </c>
      <c r="N254" s="116">
        <v>669</v>
      </c>
      <c r="O254" s="116">
        <v>0</v>
      </c>
      <c r="P254" s="116">
        <v>309</v>
      </c>
      <c r="Q254" s="116">
        <v>0</v>
      </c>
      <c r="R254" s="22">
        <f t="shared" si="55"/>
        <v>978</v>
      </c>
      <c r="S254" s="116">
        <v>48</v>
      </c>
      <c r="T254" s="116">
        <v>0</v>
      </c>
      <c r="U254" s="116">
        <v>189</v>
      </c>
      <c r="V254" s="116">
        <v>0</v>
      </c>
      <c r="W254" s="22">
        <f t="shared" si="56"/>
        <v>237</v>
      </c>
      <c r="X254" s="22">
        <f t="shared" si="57"/>
        <v>64.066666666666663</v>
      </c>
      <c r="Y254" s="22">
        <f ca="1">OFFSET('Cost Study'!$B$7,'Operations Support'!$C254,'Operations Support'!$B254)*$H254</f>
        <v>4401.38</v>
      </c>
      <c r="Z254" s="23">
        <f ca="1">Y254*'Cost Study'!$B$31</f>
        <v>245825.56731852048</v>
      </c>
      <c r="AA254" s="23">
        <f ca="1">IF(A254=10298,1.51,1)*IF($B254&lt;3,$D254*'Cost Study'!$B$32*OFFSET('Cost Study'!$B$7,'Operations Support'!$C254,'Operations Support'!$B254),0)</f>
        <v>248.23600000000002</v>
      </c>
      <c r="AB254" s="24">
        <f ca="1">AA254*'Cost Study'!$B$31</f>
        <v>13864.459676028939</v>
      </c>
      <c r="AC254" s="23">
        <f ca="1">Y254*'Cost Study'!$B$31</f>
        <v>245825.56731852048</v>
      </c>
      <c r="AD254" s="24">
        <f ca="1">AA254*'Cost Study'!$B$31</f>
        <v>13864.459676028939</v>
      </c>
      <c r="AE254" s="377">
        <f t="shared" ca="1" si="58"/>
        <v>259690.02699454941</v>
      </c>
      <c r="AF254" s="377">
        <f t="shared" ca="1" si="59"/>
        <v>259690.02699454941</v>
      </c>
      <c r="AH254" s="688">
        <f>IFERROR($H254/SUMIF($A:$A,$A254,$H:$H)*SUMIF(Summary!$A$110:$A$186,$A254,Summary!$P$110:$P$186),0)</f>
        <v>49074.380082298791</v>
      </c>
      <c r="AI254" s="689">
        <f t="shared" ca="1" si="60"/>
        <v>210615.64691225061</v>
      </c>
      <c r="AJ254" s="688">
        <f>IFERROR(H254/SUMIF(A:A,A254,H:H)*SUMIF(Summary!$A$110:$A$186,'Operations Support'!A254,Summary!$Q$110:$Q$186),0)</f>
        <v>49389.924856286299</v>
      </c>
      <c r="AK254" s="688">
        <f t="shared" ca="1" si="61"/>
        <v>210300.10213826312</v>
      </c>
      <c r="AM254" s="688">
        <f>IFERROR($H254/SUMIF($A:$A,$A254,$H:$H)*SUMIF(Summary!$A$230:$A$266,$A254,Summary!$P$230:$P$266),0)</f>
        <v>9284.9412692887363</v>
      </c>
      <c r="AN254" s="688">
        <f>IFERROR($H254/SUMIF($A:$A,$A254,$H:$H)*(SUMIF(Summary!$A$230:$A$266,$A254,Summary!$L$230:$L$266)+SUMIF(Summary!$A$281:$A$317,$A254,Summary!$L$281:$L$317))-AM254,0)</f>
        <v>23762.851234654343</v>
      </c>
      <c r="AO254" s="688">
        <f>IFERROR($H254/SUMIF($A:$A,$A254,$H:$H)*SUMIF(Summary!$A$230:$A$266,$A254,Summary!$Q$230:$Q$266),0)</f>
        <v>9344.6427813484224</v>
      </c>
      <c r="AP254" s="688">
        <f>IFERROR($H254/SUMIF($A:$A,$A254,$H:$H)*(SUMIF(Summary!$A$230:$A$266,$A254,Summary!$L$230:$L$266)+SUMIF(Summary!$A$281:$A$317,$A254,Summary!$L$281:$L$317))-AO254,0)</f>
        <v>23703.149722594655</v>
      </c>
      <c r="AQ254" s="306"/>
      <c r="AR254" s="688">
        <f t="shared" ca="1" si="62"/>
        <v>234378.49814690495</v>
      </c>
      <c r="AS254" s="688">
        <f t="shared" ca="1" si="63"/>
        <v>234003.25186085777</v>
      </c>
    </row>
    <row r="255" spans="1:45" x14ac:dyDescent="0.2">
      <c r="A255" s="423">
        <v>3565</v>
      </c>
      <c r="B255" s="424">
        <v>2</v>
      </c>
      <c r="C255" s="425" t="s">
        <v>319</v>
      </c>
      <c r="D255" s="422">
        <f t="shared" si="49"/>
        <v>543</v>
      </c>
      <c r="E255" s="422">
        <f t="shared" si="50"/>
        <v>0</v>
      </c>
      <c r="F255" s="422">
        <f t="shared" si="51"/>
        <v>1824</v>
      </c>
      <c r="G255" s="422">
        <f t="shared" si="52"/>
        <v>0</v>
      </c>
      <c r="H255" s="22">
        <f t="shared" si="53"/>
        <v>2367</v>
      </c>
      <c r="I255" s="116">
        <v>136</v>
      </c>
      <c r="J255" s="116">
        <v>0</v>
      </c>
      <c r="K255" s="116">
        <v>783</v>
      </c>
      <c r="L255" s="116">
        <v>0</v>
      </c>
      <c r="M255" s="22">
        <f t="shared" si="54"/>
        <v>919</v>
      </c>
      <c r="N255" s="116">
        <v>199</v>
      </c>
      <c r="O255" s="116">
        <v>0</v>
      </c>
      <c r="P255" s="116">
        <v>883</v>
      </c>
      <c r="Q255" s="116">
        <v>0</v>
      </c>
      <c r="R255" s="22">
        <f t="shared" si="55"/>
        <v>1082</v>
      </c>
      <c r="S255" s="116">
        <v>208</v>
      </c>
      <c r="T255" s="116">
        <v>0</v>
      </c>
      <c r="U255" s="116">
        <v>158</v>
      </c>
      <c r="V255" s="116">
        <v>0</v>
      </c>
      <c r="W255" s="22">
        <f t="shared" si="56"/>
        <v>366</v>
      </c>
      <c r="X255" s="22">
        <f t="shared" si="57"/>
        <v>78.900000000000006</v>
      </c>
      <c r="Y255" s="22">
        <f ca="1">OFFSET('Cost Study'!$B$7,'Operations Support'!$C255,'Operations Support'!$B255)*$H255</f>
        <v>4828.68</v>
      </c>
      <c r="Z255" s="23">
        <f ca="1">Y255*'Cost Study'!$B$31</f>
        <v>269691.09697403846</v>
      </c>
      <c r="AA255" s="23">
        <f ca="1">IF(A255=10298,1.51,1)*IF($B255&lt;3,$D255*'Cost Study'!$B$32*OFFSET('Cost Study'!$B$7,'Operations Support'!$C255,'Operations Support'!$B255),0)</f>
        <v>110.77200000000001</v>
      </c>
      <c r="AB255" s="24">
        <f ca="1">AA255*'Cost Study'!$B$31</f>
        <v>6186.8299812802234</v>
      </c>
      <c r="AC255" s="23">
        <f ca="1">Y255*'Cost Study'!$B$31</f>
        <v>269691.09697403846</v>
      </c>
      <c r="AD255" s="24">
        <f ca="1">AA255*'Cost Study'!$B$31</f>
        <v>6186.8299812802234</v>
      </c>
      <c r="AE255" s="377">
        <f t="shared" ca="1" si="58"/>
        <v>275877.92695531866</v>
      </c>
      <c r="AF255" s="377">
        <f t="shared" ca="1" si="59"/>
        <v>275877.92695531866</v>
      </c>
      <c r="AH255" s="688">
        <f>IFERROR($H255/SUMIF($A:$A,$A255,$H:$H)*SUMIF(Summary!$A$110:$A$186,$A255,Summary!$P$110:$P$186),0)</f>
        <v>60436.554450989192</v>
      </c>
      <c r="AI255" s="689">
        <f t="shared" ca="1" si="60"/>
        <v>215441.37250432948</v>
      </c>
      <c r="AJ255" s="688">
        <f>IFERROR(H255/SUMIF(A:A,A255,H:H)*SUMIF(Summary!$A$110:$A$186,'Operations Support'!A255,Summary!$Q$110:$Q$186),0)</f>
        <v>60825.157198142384</v>
      </c>
      <c r="AK255" s="688">
        <f t="shared" ca="1" si="61"/>
        <v>215052.76975717628</v>
      </c>
      <c r="AM255" s="688">
        <f>IFERROR($H255/SUMIF($A:$A,$A255,$H:$H)*SUMIF(Summary!$A$230:$A$266,$A255,Summary!$P$230:$P$266),0)</f>
        <v>11434.680532989822</v>
      </c>
      <c r="AN255" s="688">
        <f>IFERROR($H255/SUMIF($A:$A,$A255,$H:$H)*(SUMIF(Summary!$A$230:$A$266,$A255,Summary!$L$230:$L$266)+SUMIF(Summary!$A$281:$A$317,$A255,Summary!$L$281:$L$317))-AM255,0)</f>
        <v>29264.656021033734</v>
      </c>
      <c r="AO255" s="688">
        <f>IFERROR($H255/SUMIF($A:$A,$A255,$H:$H)*SUMIF(Summary!$A$230:$A$266,$A255,Summary!$Q$230:$Q$266),0)</f>
        <v>11508.204715635648</v>
      </c>
      <c r="AP255" s="688">
        <f>IFERROR($H255/SUMIF($A:$A,$A255,$H:$H)*(SUMIF(Summary!$A$230:$A$266,$A255,Summary!$L$230:$L$266)+SUMIF(Summary!$A$281:$A$317,$A255,Summary!$L$281:$L$317))-AO255,0)</f>
        <v>29191.131838387904</v>
      </c>
      <c r="AQ255" s="306"/>
      <c r="AR255" s="688">
        <f t="shared" ca="1" si="62"/>
        <v>244706.02852536322</v>
      </c>
      <c r="AS255" s="688">
        <f t="shared" ca="1" si="63"/>
        <v>244243.90159556418</v>
      </c>
    </row>
    <row r="256" spans="1:45" x14ac:dyDescent="0.2">
      <c r="A256" s="423">
        <v>3565</v>
      </c>
      <c r="B256" s="424">
        <v>2</v>
      </c>
      <c r="C256" s="425" t="s">
        <v>320</v>
      </c>
      <c r="D256" s="422">
        <f t="shared" si="49"/>
        <v>0</v>
      </c>
      <c r="E256" s="422">
        <f t="shared" si="50"/>
        <v>0</v>
      </c>
      <c r="F256" s="422">
        <f t="shared" si="51"/>
        <v>0</v>
      </c>
      <c r="G256" s="422">
        <f t="shared" si="52"/>
        <v>0</v>
      </c>
      <c r="H256" s="22">
        <f t="shared" si="53"/>
        <v>0</v>
      </c>
      <c r="I256" s="116">
        <v>0</v>
      </c>
      <c r="J256" s="116">
        <v>0</v>
      </c>
      <c r="K256" s="116">
        <v>0</v>
      </c>
      <c r="L256" s="116">
        <v>0</v>
      </c>
      <c r="M256" s="22">
        <f t="shared" si="54"/>
        <v>0</v>
      </c>
      <c r="N256" s="116">
        <v>0</v>
      </c>
      <c r="O256" s="116">
        <v>0</v>
      </c>
      <c r="P256" s="116">
        <v>0</v>
      </c>
      <c r="Q256" s="116">
        <v>0</v>
      </c>
      <c r="R256" s="22">
        <f t="shared" si="55"/>
        <v>0</v>
      </c>
      <c r="S256" s="116">
        <v>0</v>
      </c>
      <c r="T256" s="116">
        <v>0</v>
      </c>
      <c r="U256" s="116">
        <v>0</v>
      </c>
      <c r="V256" s="116">
        <v>0</v>
      </c>
      <c r="W256" s="22">
        <f t="shared" si="56"/>
        <v>0</v>
      </c>
      <c r="X256" s="22">
        <f t="shared" si="57"/>
        <v>0</v>
      </c>
      <c r="Y256" s="22">
        <f ca="1">OFFSET('Cost Study'!$B$7,'Operations Support'!$C256,'Operations Support'!$B256)*$H256</f>
        <v>0</v>
      </c>
      <c r="Z256" s="23">
        <f ca="1">Y256*'Cost Study'!$B$31</f>
        <v>0</v>
      </c>
      <c r="AA256" s="23">
        <f ca="1">IF(A256=10298,1.51,1)*IF($B256&lt;3,$D256*'Cost Study'!$B$32*OFFSET('Cost Study'!$B$7,'Operations Support'!$C256,'Operations Support'!$B256),0)</f>
        <v>0</v>
      </c>
      <c r="AB256" s="24">
        <f ca="1">AA256*'Cost Study'!$B$31</f>
        <v>0</v>
      </c>
      <c r="AC256" s="23">
        <f ca="1">Y256*'Cost Study'!$B$31</f>
        <v>0</v>
      </c>
      <c r="AD256" s="24">
        <f ca="1">AA256*'Cost Study'!$B$31</f>
        <v>0</v>
      </c>
      <c r="AE256" s="377">
        <f t="shared" ca="1" si="58"/>
        <v>0</v>
      </c>
      <c r="AF256" s="377">
        <f t="shared" ca="1" si="59"/>
        <v>0</v>
      </c>
      <c r="AH256" s="688">
        <f>IFERROR($H256/SUMIF($A:$A,$A256,$H:$H)*SUMIF(Summary!$A$110:$A$186,$A256,Summary!$P$110:$P$186),0)</f>
        <v>0</v>
      </c>
      <c r="AI256" s="689">
        <f t="shared" ca="1" si="60"/>
        <v>0</v>
      </c>
      <c r="AJ256" s="688">
        <f>IFERROR(H256/SUMIF(A:A,A256,H:H)*SUMIF(Summary!$A$110:$A$186,'Operations Support'!A256,Summary!$Q$110:$Q$186),0)</f>
        <v>0</v>
      </c>
      <c r="AK256" s="688">
        <f t="shared" ca="1" si="61"/>
        <v>0</v>
      </c>
      <c r="AM256" s="688">
        <f>IFERROR($H256/SUMIF($A:$A,$A256,$H:$H)*SUMIF(Summary!$A$230:$A$266,$A256,Summary!$P$230:$P$266),0)</f>
        <v>0</v>
      </c>
      <c r="AN256" s="688">
        <f>IFERROR($H256/SUMIF($A:$A,$A256,$H:$H)*(SUMIF(Summary!$A$230:$A$266,$A256,Summary!$L$230:$L$266)+SUMIF(Summary!$A$281:$A$317,$A256,Summary!$L$281:$L$317))-AM256,0)</f>
        <v>0</v>
      </c>
      <c r="AO256" s="688">
        <f>IFERROR($H256/SUMIF($A:$A,$A256,$H:$H)*SUMIF(Summary!$A$230:$A$266,$A256,Summary!$Q$230:$Q$266),0)</f>
        <v>0</v>
      </c>
      <c r="AP256" s="688">
        <f>IFERROR($H256/SUMIF($A:$A,$A256,$H:$H)*(SUMIF(Summary!$A$230:$A$266,$A256,Summary!$L$230:$L$266)+SUMIF(Summary!$A$281:$A$317,$A256,Summary!$L$281:$L$317))-AO256,0)</f>
        <v>0</v>
      </c>
      <c r="AQ256" s="306"/>
      <c r="AR256" s="688">
        <f t="shared" ca="1" si="62"/>
        <v>0</v>
      </c>
      <c r="AS256" s="688">
        <f t="shared" ca="1" si="63"/>
        <v>0</v>
      </c>
    </row>
    <row r="257" spans="1:45" x14ac:dyDescent="0.2">
      <c r="A257" s="423">
        <v>3565</v>
      </c>
      <c r="B257" s="424">
        <v>3</v>
      </c>
      <c r="C257" s="425" t="s">
        <v>300</v>
      </c>
      <c r="D257" s="422">
        <f t="shared" si="49"/>
        <v>8860</v>
      </c>
      <c r="E257" s="422">
        <f t="shared" si="50"/>
        <v>0</v>
      </c>
      <c r="F257" s="422">
        <f t="shared" si="51"/>
        <v>1809</v>
      </c>
      <c r="G257" s="422">
        <f t="shared" si="52"/>
        <v>0</v>
      </c>
      <c r="H257" s="22">
        <f t="shared" si="53"/>
        <v>10669</v>
      </c>
      <c r="I257" s="116">
        <v>2256</v>
      </c>
      <c r="J257" s="116">
        <v>0</v>
      </c>
      <c r="K257" s="116">
        <v>450</v>
      </c>
      <c r="L257" s="116">
        <v>0</v>
      </c>
      <c r="M257" s="22">
        <f t="shared" si="54"/>
        <v>2706</v>
      </c>
      <c r="N257" s="116">
        <v>2484</v>
      </c>
      <c r="O257" s="116">
        <v>0</v>
      </c>
      <c r="P257" s="116">
        <v>810</v>
      </c>
      <c r="Q257" s="116">
        <v>0</v>
      </c>
      <c r="R257" s="22">
        <f t="shared" si="55"/>
        <v>3294</v>
      </c>
      <c r="S257" s="116">
        <v>4120</v>
      </c>
      <c r="T257" s="116">
        <v>0</v>
      </c>
      <c r="U257" s="116">
        <v>549</v>
      </c>
      <c r="V257" s="116">
        <v>0</v>
      </c>
      <c r="W257" s="22">
        <f t="shared" si="56"/>
        <v>4669</v>
      </c>
      <c r="X257" s="22">
        <f t="shared" si="57"/>
        <v>444.54166666666669</v>
      </c>
      <c r="Y257" s="22">
        <f ca="1">OFFSET('Cost Study'!$B$7,'Operations Support'!$C257,'Operations Support'!$B257)*$H257</f>
        <v>45876.7</v>
      </c>
      <c r="Z257" s="23">
        <f ca="1">Y257*'Cost Study'!$B$31</f>
        <v>2562302.2334362329</v>
      </c>
      <c r="AA257" s="23">
        <f ca="1">IF(A257=10298,1.51,1)*IF($B257&lt;3,$D257*'Cost Study'!$B$32*OFFSET('Cost Study'!$B$7,'Operations Support'!$C257,'Operations Support'!$B257),0)</f>
        <v>0</v>
      </c>
      <c r="AB257" s="24">
        <f ca="1">AA257*'Cost Study'!$B$31</f>
        <v>0</v>
      </c>
      <c r="AC257" s="23">
        <f ca="1">Y257*'Cost Study'!$B$31</f>
        <v>2562302.2334362329</v>
      </c>
      <c r="AD257" s="24">
        <f ca="1">AA257*'Cost Study'!$B$31</f>
        <v>0</v>
      </c>
      <c r="AE257" s="377">
        <f t="shared" ca="1" si="58"/>
        <v>2562302.2334362329</v>
      </c>
      <c r="AF257" s="377">
        <f t="shared" ca="1" si="59"/>
        <v>2562302.2334362329</v>
      </c>
      <c r="AH257" s="688">
        <f>IFERROR($H257/SUMIF($A:$A,$A257,$H:$H)*SUMIF(Summary!$A$110:$A$186,$A257,Summary!$P$110:$P$186),0)</f>
        <v>272411.3221113662</v>
      </c>
      <c r="AI257" s="689">
        <f t="shared" ca="1" si="60"/>
        <v>2289890.9113248666</v>
      </c>
      <c r="AJ257" s="688">
        <f>IFERROR(H257/SUMIF(A:A,A257,H:H)*SUMIF(Summary!$A$110:$A$186,'Operations Support'!A257,Summary!$Q$110:$Q$186),0)</f>
        <v>274162.90753991599</v>
      </c>
      <c r="AK257" s="688">
        <f t="shared" ca="1" si="61"/>
        <v>2288139.3258963171</v>
      </c>
      <c r="AM257" s="688">
        <f>IFERROR($H257/SUMIF($A:$A,$A257,$H:$H)*SUMIF(Summary!$A$230:$A$266,$A257,Summary!$P$230:$P$266),0)</f>
        <v>51540.60270657728</v>
      </c>
      <c r="AN257" s="688">
        <f>IFERROR($H257/SUMIF($A:$A,$A257,$H:$H)*(SUMIF(Summary!$A$230:$A$266,$A257,Summary!$L$230:$L$266)+SUMIF(Summary!$A$281:$A$317,$A257,Summary!$L$281:$L$317))-AM257,0)</f>
        <v>131907.31520422851</v>
      </c>
      <c r="AO257" s="688">
        <f>IFERROR($H257/SUMIF($A:$A,$A257,$H:$H)*SUMIF(Summary!$A$230:$A$266,$A257,Summary!$Q$230:$Q$266),0)</f>
        <v>51872.005116652617</v>
      </c>
      <c r="AP257" s="688">
        <f>IFERROR($H257/SUMIF($A:$A,$A257,$H:$H)*(SUMIF(Summary!$A$230:$A$266,$A257,Summary!$L$230:$L$266)+SUMIF(Summary!$A$281:$A$317,$A257,Summary!$L$281:$L$317))-AO257,0)</f>
        <v>131575.91279415318</v>
      </c>
      <c r="AQ257" s="306"/>
      <c r="AR257" s="688">
        <f t="shared" ca="1" si="62"/>
        <v>2421798.2265290953</v>
      </c>
      <c r="AS257" s="688">
        <f t="shared" ca="1" si="63"/>
        <v>2419715.2386904703</v>
      </c>
    </row>
    <row r="258" spans="1:45" x14ac:dyDescent="0.2">
      <c r="A258" s="423">
        <v>3565</v>
      </c>
      <c r="B258" s="424">
        <v>3</v>
      </c>
      <c r="C258" s="425" t="s">
        <v>301</v>
      </c>
      <c r="D258" s="422">
        <f t="shared" si="49"/>
        <v>4624</v>
      </c>
      <c r="E258" s="422">
        <f t="shared" si="50"/>
        <v>0</v>
      </c>
      <c r="F258" s="422">
        <f t="shared" si="51"/>
        <v>1017</v>
      </c>
      <c r="G258" s="422">
        <f t="shared" si="52"/>
        <v>0</v>
      </c>
      <c r="H258" s="22">
        <f t="shared" si="53"/>
        <v>5641</v>
      </c>
      <c r="I258" s="116">
        <v>1238</v>
      </c>
      <c r="J258" s="116">
        <v>0</v>
      </c>
      <c r="K258" s="116">
        <v>264</v>
      </c>
      <c r="L258" s="116">
        <v>0</v>
      </c>
      <c r="M258" s="22">
        <f t="shared" si="54"/>
        <v>1502</v>
      </c>
      <c r="N258" s="116">
        <v>1354</v>
      </c>
      <c r="O258" s="116">
        <v>0</v>
      </c>
      <c r="P258" s="116">
        <v>165</v>
      </c>
      <c r="Q258" s="116">
        <v>0</v>
      </c>
      <c r="R258" s="22">
        <f t="shared" si="55"/>
        <v>1519</v>
      </c>
      <c r="S258" s="116">
        <v>2032</v>
      </c>
      <c r="T258" s="116">
        <v>0</v>
      </c>
      <c r="U258" s="116">
        <v>588</v>
      </c>
      <c r="V258" s="116">
        <v>0</v>
      </c>
      <c r="W258" s="22">
        <f t="shared" si="56"/>
        <v>2620</v>
      </c>
      <c r="X258" s="22">
        <f t="shared" si="57"/>
        <v>235.04166666666666</v>
      </c>
      <c r="Y258" s="22">
        <f ca="1">OFFSET('Cost Study'!$B$7,'Operations Support'!$C258,'Operations Support'!$B258)*$H258</f>
        <v>41348.53</v>
      </c>
      <c r="Z258" s="23">
        <f ca="1">Y258*'Cost Study'!$B$31</f>
        <v>2309395.1999229477</v>
      </c>
      <c r="AA258" s="23">
        <f ca="1">IF(A258=10298,1.51,1)*IF($B258&lt;3,$D258*'Cost Study'!$B$32*OFFSET('Cost Study'!$B$7,'Operations Support'!$C258,'Operations Support'!$B258),0)</f>
        <v>0</v>
      </c>
      <c r="AB258" s="24">
        <f ca="1">AA258*'Cost Study'!$B$31</f>
        <v>0</v>
      </c>
      <c r="AC258" s="23">
        <f ca="1">Y258*'Cost Study'!$B$31</f>
        <v>2309395.1999229477</v>
      </c>
      <c r="AD258" s="24">
        <f ca="1">AA258*'Cost Study'!$B$31</f>
        <v>0</v>
      </c>
      <c r="AE258" s="377">
        <f t="shared" ca="1" si="58"/>
        <v>2309395.1999229477</v>
      </c>
      <c r="AF258" s="377">
        <f t="shared" ca="1" si="59"/>
        <v>2309395.1999229477</v>
      </c>
      <c r="AH258" s="688">
        <f>IFERROR($H258/SUMIF($A:$A,$A258,$H:$H)*SUMIF(Summary!$A$110:$A$186,$A258,Summary!$P$110:$P$186),0)</f>
        <v>144031.51823321928</v>
      </c>
      <c r="AI258" s="689">
        <f t="shared" ca="1" si="60"/>
        <v>2165363.6816897285</v>
      </c>
      <c r="AJ258" s="688">
        <f>IFERROR(H258/SUMIF(A:A,A258,H:H)*SUMIF(Summary!$A$110:$A$186,'Operations Support'!A258,Summary!$Q$110:$Q$186),0)</f>
        <v>144957.63065260719</v>
      </c>
      <c r="AK258" s="688">
        <f t="shared" ca="1" si="61"/>
        <v>2164437.5692703407</v>
      </c>
      <c r="AM258" s="688">
        <f>IFERROR($H258/SUMIF($A:$A,$A258,$H:$H)*SUMIF(Summary!$A$230:$A$266,$A258,Summary!$P$230:$P$266),0)</f>
        <v>27250.964464129949</v>
      </c>
      <c r="AN258" s="688">
        <f>IFERROR($H258/SUMIF($A:$A,$A258,$H:$H)*(SUMIF(Summary!$A$230:$A$266,$A258,Summary!$L$230:$L$266)+SUMIF(Summary!$A$281:$A$317,$A258,Summary!$L$281:$L$317))-AM258,0)</f>
        <v>69743.102921272191</v>
      </c>
      <c r="AO258" s="688">
        <f>IFERROR($H258/SUMIF($A:$A,$A258,$H:$H)*SUMIF(Summary!$A$230:$A$266,$A258,Summary!$Q$230:$Q$266),0)</f>
        <v>27426.18622767245</v>
      </c>
      <c r="AP258" s="688">
        <f>IFERROR($H258/SUMIF($A:$A,$A258,$H:$H)*(SUMIF(Summary!$A$230:$A$266,$A258,Summary!$L$230:$L$266)+SUMIF(Summary!$A$281:$A$317,$A258,Summary!$L$281:$L$317))-AO258,0)</f>
        <v>69567.881157729687</v>
      </c>
      <c r="AQ258" s="306"/>
      <c r="AR258" s="688">
        <f t="shared" ca="1" si="62"/>
        <v>2235106.7846110007</v>
      </c>
      <c r="AS258" s="688">
        <f t="shared" ca="1" si="63"/>
        <v>2234005.4504280705</v>
      </c>
    </row>
    <row r="259" spans="1:45" x14ac:dyDescent="0.2">
      <c r="A259" s="423">
        <v>3565</v>
      </c>
      <c r="B259" s="424">
        <v>3</v>
      </c>
      <c r="C259" s="425" t="s">
        <v>302</v>
      </c>
      <c r="D259" s="422">
        <f t="shared" si="49"/>
        <v>866</v>
      </c>
      <c r="E259" s="422">
        <f t="shared" si="50"/>
        <v>0</v>
      </c>
      <c r="F259" s="422">
        <f t="shared" si="51"/>
        <v>675</v>
      </c>
      <c r="G259" s="422">
        <f t="shared" si="52"/>
        <v>0</v>
      </c>
      <c r="H259" s="22">
        <f t="shared" si="53"/>
        <v>1541</v>
      </c>
      <c r="I259" s="116">
        <v>249</v>
      </c>
      <c r="J259" s="116">
        <v>0</v>
      </c>
      <c r="K259" s="116">
        <v>112</v>
      </c>
      <c r="L259" s="116">
        <v>0</v>
      </c>
      <c r="M259" s="22">
        <f t="shared" si="54"/>
        <v>361</v>
      </c>
      <c r="N259" s="116">
        <v>250</v>
      </c>
      <c r="O259" s="116">
        <v>0</v>
      </c>
      <c r="P259" s="116">
        <v>145</v>
      </c>
      <c r="Q259" s="116">
        <v>0</v>
      </c>
      <c r="R259" s="22">
        <f t="shared" si="55"/>
        <v>395</v>
      </c>
      <c r="S259" s="116">
        <v>367</v>
      </c>
      <c r="T259" s="116">
        <v>0</v>
      </c>
      <c r="U259" s="116">
        <v>418</v>
      </c>
      <c r="V259" s="116">
        <v>0</v>
      </c>
      <c r="W259" s="22">
        <f t="shared" si="56"/>
        <v>785</v>
      </c>
      <c r="X259" s="22">
        <f t="shared" si="57"/>
        <v>64.208333333333329</v>
      </c>
      <c r="Y259" s="22">
        <f ca="1">OFFSET('Cost Study'!$B$7,'Operations Support'!$C259,'Operations Support'!$B259)*$H259</f>
        <v>10309.290000000001</v>
      </c>
      <c r="Z259" s="23">
        <f ca="1">Y259*'Cost Study'!$B$31</f>
        <v>575793.74262189365</v>
      </c>
      <c r="AA259" s="23">
        <f ca="1">IF(A259=10298,1.51,1)*IF($B259&lt;3,$D259*'Cost Study'!$B$32*OFFSET('Cost Study'!$B$7,'Operations Support'!$C259,'Operations Support'!$B259),0)</f>
        <v>0</v>
      </c>
      <c r="AB259" s="24">
        <f ca="1">AA259*'Cost Study'!$B$31</f>
        <v>0</v>
      </c>
      <c r="AC259" s="23">
        <f ca="1">Y259*'Cost Study'!$B$31</f>
        <v>575793.74262189365</v>
      </c>
      <c r="AD259" s="24">
        <f ca="1">AA259*'Cost Study'!$B$31</f>
        <v>0</v>
      </c>
      <c r="AE259" s="377">
        <f t="shared" ca="1" si="58"/>
        <v>575793.74262189365</v>
      </c>
      <c r="AF259" s="377">
        <f t="shared" ca="1" si="59"/>
        <v>575793.74262189365</v>
      </c>
      <c r="AH259" s="688">
        <f>IFERROR($H259/SUMIF($A:$A,$A259,$H:$H)*SUMIF(Summary!$A$110:$A$186,$A259,Summary!$P$110:$P$186),0)</f>
        <v>39346.316184611052</v>
      </c>
      <c r="AI259" s="689">
        <f t="shared" ca="1" si="60"/>
        <v>536447.42643728259</v>
      </c>
      <c r="AJ259" s="688">
        <f>IFERROR(H259/SUMIF(A:A,A259,H:H)*SUMIF(Summary!$A$110:$A$186,'Operations Support'!A259,Summary!$Q$110:$Q$186),0)</f>
        <v>39599.310199551088</v>
      </c>
      <c r="AK259" s="688">
        <f t="shared" ca="1" si="61"/>
        <v>536194.43242234259</v>
      </c>
      <c r="AM259" s="688">
        <f>IFERROR($H259/SUMIF($A:$A,$A259,$H:$H)*SUMIF(Summary!$A$230:$A$266,$A259,Summary!$P$230:$P$266),0)</f>
        <v>7444.3779895806156</v>
      </c>
      <c r="AN259" s="688">
        <f>IFERROR($H259/SUMIF($A:$A,$A259,$H:$H)*(SUMIF(Summary!$A$230:$A$266,$A259,Summary!$L$230:$L$266)+SUMIF(Summary!$A$281:$A$317,$A259,Summary!$L$281:$L$317))-AM259,0)</f>
        <v>19052.317249012667</v>
      </c>
      <c r="AO259" s="688">
        <f>IFERROR($H259/SUMIF($A:$A,$A259,$H:$H)*SUMIF(Summary!$A$230:$A$266,$A259,Summary!$Q$230:$Q$266),0)</f>
        <v>7492.2448106440788</v>
      </c>
      <c r="AP259" s="688">
        <f>IFERROR($H259/SUMIF($A:$A,$A259,$H:$H)*(SUMIF(Summary!$A$230:$A$266,$A259,Summary!$L$230:$L$266)+SUMIF(Summary!$A$281:$A$317,$A259,Summary!$L$281:$L$317))-AO259,0)</f>
        <v>19004.450427949203</v>
      </c>
      <c r="AQ259" s="306"/>
      <c r="AR259" s="688">
        <f t="shared" ca="1" si="62"/>
        <v>555499.74368629523</v>
      </c>
      <c r="AS259" s="688">
        <f t="shared" ca="1" si="63"/>
        <v>555198.88285029179</v>
      </c>
    </row>
    <row r="260" spans="1:45" x14ac:dyDescent="0.2">
      <c r="A260" s="423">
        <v>3565</v>
      </c>
      <c r="B260" s="424">
        <v>3</v>
      </c>
      <c r="C260" s="425" t="s">
        <v>303</v>
      </c>
      <c r="D260" s="422">
        <f t="shared" si="49"/>
        <v>10531</v>
      </c>
      <c r="E260" s="422">
        <f t="shared" si="50"/>
        <v>0</v>
      </c>
      <c r="F260" s="422">
        <f t="shared" si="51"/>
        <v>4443</v>
      </c>
      <c r="G260" s="422">
        <f t="shared" si="52"/>
        <v>0</v>
      </c>
      <c r="H260" s="22">
        <f t="shared" si="53"/>
        <v>14974</v>
      </c>
      <c r="I260" s="116">
        <v>2398</v>
      </c>
      <c r="J260" s="116">
        <v>0</v>
      </c>
      <c r="K260" s="116">
        <v>954</v>
      </c>
      <c r="L260" s="116">
        <v>0</v>
      </c>
      <c r="M260" s="22">
        <f t="shared" si="54"/>
        <v>3352</v>
      </c>
      <c r="N260" s="116">
        <v>2859</v>
      </c>
      <c r="O260" s="116">
        <v>0</v>
      </c>
      <c r="P260" s="116">
        <v>1593</v>
      </c>
      <c r="Q260" s="116">
        <v>0</v>
      </c>
      <c r="R260" s="22">
        <f t="shared" si="55"/>
        <v>4452</v>
      </c>
      <c r="S260" s="116">
        <v>5274</v>
      </c>
      <c r="T260" s="116">
        <v>0</v>
      </c>
      <c r="U260" s="116">
        <v>1896</v>
      </c>
      <c r="V260" s="116">
        <v>0</v>
      </c>
      <c r="W260" s="22">
        <f t="shared" si="56"/>
        <v>7170</v>
      </c>
      <c r="X260" s="22">
        <f t="shared" si="57"/>
        <v>623.91666666666663</v>
      </c>
      <c r="Y260" s="22">
        <f ca="1">OFFSET('Cost Study'!$B$7,'Operations Support'!$C260,'Operations Support'!$B260)*$H260</f>
        <v>36087.340000000004</v>
      </c>
      <c r="Z260" s="23">
        <f ca="1">Y260*'Cost Study'!$B$31</f>
        <v>2015547.5847384995</v>
      </c>
      <c r="AA260" s="23">
        <f ca="1">IF(A260=10298,1.51,1)*IF($B260&lt;3,$D260*'Cost Study'!$B$32*OFFSET('Cost Study'!$B$7,'Operations Support'!$C260,'Operations Support'!$B260),0)</f>
        <v>0</v>
      </c>
      <c r="AB260" s="24">
        <f ca="1">AA260*'Cost Study'!$B$31</f>
        <v>0</v>
      </c>
      <c r="AC260" s="23">
        <f ca="1">Y260*'Cost Study'!$B$31</f>
        <v>2015547.5847384995</v>
      </c>
      <c r="AD260" s="24">
        <f ca="1">AA260*'Cost Study'!$B$31</f>
        <v>0</v>
      </c>
      <c r="AE260" s="377">
        <f t="shared" ca="1" si="58"/>
        <v>2015547.5847384995</v>
      </c>
      <c r="AF260" s="377">
        <f t="shared" ca="1" si="59"/>
        <v>2015547.5847384995</v>
      </c>
      <c r="AH260" s="688">
        <f>IFERROR($H260/SUMIF($A:$A,$A260,$H:$H)*SUMIF(Summary!$A$110:$A$186,$A260,Summary!$P$110:$P$186),0)</f>
        <v>382330.78426240489</v>
      </c>
      <c r="AI260" s="689">
        <f t="shared" ca="1" si="60"/>
        <v>1633216.8004760947</v>
      </c>
      <c r="AJ260" s="688">
        <f>IFERROR(H260/SUMIF(A:A,A260,H:H)*SUMIF(Summary!$A$110:$A$186,'Operations Support'!A260,Summary!$Q$110:$Q$186),0)</f>
        <v>384789.14401562489</v>
      </c>
      <c r="AK260" s="688">
        <f t="shared" ca="1" si="61"/>
        <v>1630758.4407228746</v>
      </c>
      <c r="AM260" s="688">
        <f>IFERROR($H260/SUMIF($A:$A,$A260,$H:$H)*SUMIF(Summary!$A$230:$A$266,$A260,Summary!$P$230:$P$266),0)</f>
        <v>72337.518504854088</v>
      </c>
      <c r="AN260" s="688">
        <f>IFERROR($H260/SUMIF($A:$A,$A260,$H:$H)*(SUMIF(Summary!$A$230:$A$266,$A260,Summary!$L$230:$L$266)+SUMIF(Summary!$A$281:$A$317,$A260,Summary!$L$281:$L$317))-AM260,0)</f>
        <v>185132.64016010103</v>
      </c>
      <c r="AO260" s="688">
        <f>IFERROR($H260/SUMIF($A:$A,$A260,$H:$H)*SUMIF(Summary!$A$230:$A$266,$A260,Summary!$Q$230:$Q$266),0)</f>
        <v>72802.643604532408</v>
      </c>
      <c r="AP260" s="688">
        <f>IFERROR($H260/SUMIF($A:$A,$A260,$H:$H)*(SUMIF(Summary!$A$230:$A$266,$A260,Summary!$L$230:$L$266)+SUMIF(Summary!$A$281:$A$317,$A260,Summary!$L$281:$L$317))-AO260,0)</f>
        <v>184667.51506042271</v>
      </c>
      <c r="AQ260" s="306"/>
      <c r="AR260" s="688">
        <f t="shared" ca="1" si="62"/>
        <v>1818349.4406361957</v>
      </c>
      <c r="AS260" s="688">
        <f t="shared" ca="1" si="63"/>
        <v>1815425.9557832973</v>
      </c>
    </row>
    <row r="261" spans="1:45" x14ac:dyDescent="0.2">
      <c r="A261" s="423">
        <v>3565</v>
      </c>
      <c r="B261" s="424">
        <v>3</v>
      </c>
      <c r="C261" s="425" t="s">
        <v>304</v>
      </c>
      <c r="D261" s="422">
        <f t="shared" ref="D261:D324" si="64">I261+N261+S261</f>
        <v>923</v>
      </c>
      <c r="E261" s="422">
        <f t="shared" ref="E261:E324" si="65">J261+O261+T261</f>
        <v>0</v>
      </c>
      <c r="F261" s="422">
        <f t="shared" ref="F261:F324" si="66">K261+P261+U261</f>
        <v>123</v>
      </c>
      <c r="G261" s="422">
        <f t="shared" ref="G261:G324" si="67">L261+Q261+V261</f>
        <v>0</v>
      </c>
      <c r="H261" s="22">
        <f t="shared" ref="H261:H324" si="68">(SUM(D261:F261)-G261)*IF(A261=10298,1.51,1)</f>
        <v>1046</v>
      </c>
      <c r="I261" s="116">
        <v>273</v>
      </c>
      <c r="J261" s="116">
        <v>0</v>
      </c>
      <c r="K261" s="116">
        <v>24</v>
      </c>
      <c r="L261" s="116">
        <v>0</v>
      </c>
      <c r="M261" s="22">
        <f t="shared" ref="M261:M324" si="69">SUM(I261:K261)-L261</f>
        <v>297</v>
      </c>
      <c r="N261" s="116">
        <v>301</v>
      </c>
      <c r="O261" s="116">
        <v>0</v>
      </c>
      <c r="P261" s="116">
        <v>63</v>
      </c>
      <c r="Q261" s="116">
        <v>0</v>
      </c>
      <c r="R261" s="22">
        <f t="shared" ref="R261:R324" si="70">SUM(N261:P261)-Q261</f>
        <v>364</v>
      </c>
      <c r="S261" s="116">
        <v>349</v>
      </c>
      <c r="T261" s="116">
        <v>0</v>
      </c>
      <c r="U261" s="116">
        <v>36</v>
      </c>
      <c r="V261" s="116">
        <v>0</v>
      </c>
      <c r="W261" s="22">
        <f t="shared" ref="W261:W324" si="71">SUM(S261:U261)-V261</f>
        <v>385</v>
      </c>
      <c r="X261" s="22">
        <f t="shared" ref="X261:X324" si="72">IF(OR(B261=1,B261=2),H261/30,IF(OR(B261=3,B261=5),H261/24,IF(B261=4,H261/18,0)))</f>
        <v>43.583333333333336</v>
      </c>
      <c r="Y261" s="22">
        <f ca="1">OFFSET('Cost Study'!$B$7,'Operations Support'!$C261,'Operations Support'!$B261)*$H261</f>
        <v>7771.78</v>
      </c>
      <c r="Z261" s="23">
        <f ca="1">Y261*'Cost Study'!$B$31</f>
        <v>434068.91192642559</v>
      </c>
      <c r="AA261" s="23">
        <f ca="1">IF(A261=10298,1.51,1)*IF($B261&lt;3,$D261*'Cost Study'!$B$32*OFFSET('Cost Study'!$B$7,'Operations Support'!$C261,'Operations Support'!$B261),0)</f>
        <v>0</v>
      </c>
      <c r="AB261" s="24">
        <f ca="1">AA261*'Cost Study'!$B$31</f>
        <v>0</v>
      </c>
      <c r="AC261" s="23">
        <f ca="1">Y261*'Cost Study'!$B$31</f>
        <v>434068.91192642559</v>
      </c>
      <c r="AD261" s="24">
        <f ca="1">AA261*'Cost Study'!$B$31</f>
        <v>0</v>
      </c>
      <c r="AE261" s="377">
        <f t="shared" ref="AE261:AE324" ca="1" si="73">Z261+AB261</f>
        <v>434068.91192642559</v>
      </c>
      <c r="AF261" s="377">
        <f t="shared" ref="AF261:AF324" ca="1" si="74">AC261+AD261</f>
        <v>434068.91192642559</v>
      </c>
      <c r="AH261" s="688">
        <f>IFERROR($H261/SUMIF($A:$A,$A261,$H:$H)*SUMIF(Summary!$A$110:$A$186,$A261,Summary!$P$110:$P$186),0)</f>
        <v>26707.493010449813</v>
      </c>
      <c r="AI261" s="689">
        <f t="shared" ca="1" si="60"/>
        <v>407361.41891597578</v>
      </c>
      <c r="AJ261" s="688">
        <f>IFERROR(H261/SUMIF(A:A,A261,H:H)*SUMIF(Summary!$A$110:$A$186,'Operations Support'!A261,Summary!$Q$110:$Q$186),0)</f>
        <v>26879.220291194313</v>
      </c>
      <c r="AK261" s="688">
        <f t="shared" ca="1" si="61"/>
        <v>407189.69163523125</v>
      </c>
      <c r="AM261" s="688">
        <f>IFERROR($H261/SUMIF($A:$A,$A261,$H:$H)*SUMIF(Summary!$A$230:$A$266,$A261,Summary!$P$230:$P$266),0)</f>
        <v>5053.0949883850253</v>
      </c>
      <c r="AN261" s="688">
        <f>IFERROR($H261/SUMIF($A:$A,$A261,$H:$H)*(SUMIF(Summary!$A$230:$A$266,$A261,Summary!$L$230:$L$266)+SUMIF(Summary!$A$281:$A$317,$A261,Summary!$L$281:$L$317))-AM261,0)</f>
        <v>12932.332149556943</v>
      </c>
      <c r="AO261" s="688">
        <f>IFERROR($H261/SUMIF($A:$A,$A261,$H:$H)*SUMIF(Summary!$A$230:$A$266,$A261,Summary!$Q$230:$Q$266),0)</f>
        <v>5085.5860298077268</v>
      </c>
      <c r="AP261" s="688">
        <f>IFERROR($H261/SUMIF($A:$A,$A261,$H:$H)*(SUMIF(Summary!$A$230:$A$266,$A261,Summary!$L$230:$L$266)+SUMIF(Summary!$A$281:$A$317,$A261,Summary!$L$281:$L$317))-AO261,0)</f>
        <v>12899.841108134242</v>
      </c>
      <c r="AQ261" s="306"/>
      <c r="AR261" s="688">
        <f t="shared" ca="1" si="62"/>
        <v>420293.75106553274</v>
      </c>
      <c r="AS261" s="688">
        <f t="shared" ca="1" si="63"/>
        <v>420089.5327433655</v>
      </c>
    </row>
    <row r="262" spans="1:45" x14ac:dyDescent="0.2">
      <c r="A262" s="423">
        <v>3565</v>
      </c>
      <c r="B262" s="424">
        <v>3</v>
      </c>
      <c r="C262" s="425" t="s">
        <v>305</v>
      </c>
      <c r="D262" s="422">
        <f t="shared" si="64"/>
        <v>4569</v>
      </c>
      <c r="E262" s="422">
        <f t="shared" si="65"/>
        <v>0</v>
      </c>
      <c r="F262" s="422">
        <f t="shared" si="66"/>
        <v>1090</v>
      </c>
      <c r="G262" s="422">
        <f t="shared" si="67"/>
        <v>0</v>
      </c>
      <c r="H262" s="22">
        <f t="shared" si="68"/>
        <v>5659</v>
      </c>
      <c r="I262" s="116">
        <v>1255</v>
      </c>
      <c r="J262" s="116">
        <v>0</v>
      </c>
      <c r="K262" s="116">
        <v>195</v>
      </c>
      <c r="L262" s="116">
        <v>0</v>
      </c>
      <c r="M262" s="22">
        <f t="shared" si="69"/>
        <v>1450</v>
      </c>
      <c r="N262" s="116">
        <v>1294</v>
      </c>
      <c r="O262" s="116">
        <v>0</v>
      </c>
      <c r="P262" s="116">
        <v>304</v>
      </c>
      <c r="Q262" s="116">
        <v>0</v>
      </c>
      <c r="R262" s="22">
        <f t="shared" si="70"/>
        <v>1598</v>
      </c>
      <c r="S262" s="116">
        <v>2020</v>
      </c>
      <c r="T262" s="116">
        <v>0</v>
      </c>
      <c r="U262" s="116">
        <v>591</v>
      </c>
      <c r="V262" s="116">
        <v>0</v>
      </c>
      <c r="W262" s="22">
        <f t="shared" si="71"/>
        <v>2611</v>
      </c>
      <c r="X262" s="22">
        <f t="shared" si="72"/>
        <v>235.79166666666666</v>
      </c>
      <c r="Y262" s="22">
        <f ca="1">OFFSET('Cost Study'!$B$7,'Operations Support'!$C262,'Operations Support'!$B262)*$H262</f>
        <v>33954</v>
      </c>
      <c r="Z262" s="23">
        <f ca="1">Y262*'Cost Study'!$B$31</f>
        <v>1896396.4285594618</v>
      </c>
      <c r="AA262" s="23">
        <f ca="1">IF(A262=10298,1.51,1)*IF($B262&lt;3,$D262*'Cost Study'!$B$32*OFFSET('Cost Study'!$B$7,'Operations Support'!$C262,'Operations Support'!$B262),0)</f>
        <v>0</v>
      </c>
      <c r="AB262" s="24">
        <f ca="1">AA262*'Cost Study'!$B$31</f>
        <v>0</v>
      </c>
      <c r="AC262" s="23">
        <f ca="1">Y262*'Cost Study'!$B$31</f>
        <v>1896396.4285594618</v>
      </c>
      <c r="AD262" s="24">
        <f ca="1">AA262*'Cost Study'!$B$31</f>
        <v>0</v>
      </c>
      <c r="AE262" s="377">
        <f t="shared" ca="1" si="73"/>
        <v>1896396.4285594618</v>
      </c>
      <c r="AF262" s="377">
        <f t="shared" ca="1" si="74"/>
        <v>1896396.4285594618</v>
      </c>
      <c r="AH262" s="688">
        <f>IFERROR($H262/SUMIF($A:$A,$A262,$H:$H)*SUMIF(Summary!$A$110:$A$186,$A262,Summary!$P$110:$P$186),0)</f>
        <v>144491.1118031888</v>
      </c>
      <c r="AI262" s="689">
        <f t="shared" ca="1" si="60"/>
        <v>1751905.3167562732</v>
      </c>
      <c r="AJ262" s="688">
        <f>IFERROR(H262/SUMIF(A:A,A262,H:H)*SUMIF(Summary!$A$110:$A$186,'Operations Support'!A262,Summary!$Q$110:$Q$186),0)</f>
        <v>145420.17937654743</v>
      </c>
      <c r="AK262" s="688">
        <f t="shared" ca="1" si="61"/>
        <v>1750976.2491829144</v>
      </c>
      <c r="AM262" s="688">
        <f>IFERROR($H262/SUMIF($A:$A,$A262,$H:$H)*SUMIF(Summary!$A$230:$A$266,$A262,Summary!$P$230:$P$266),0)</f>
        <v>27337.92020962797</v>
      </c>
      <c r="AN262" s="688">
        <f>IFERROR($H262/SUMIF($A:$A,$A262,$H:$H)*(SUMIF(Summary!$A$230:$A$266,$A262,Summary!$L$230:$L$266)+SUMIF(Summary!$A$281:$A$317,$A262,Summary!$L$281:$L$317))-AM262,0)</f>
        <v>69965.647833979659</v>
      </c>
      <c r="AO262" s="688">
        <f>IFERROR($H262/SUMIF($A:$A,$A262,$H:$H)*SUMIF(Summary!$A$230:$A$266,$A262,Summary!$Q$230:$Q$266),0)</f>
        <v>27513.701092430136</v>
      </c>
      <c r="AP262" s="688">
        <f>IFERROR($H262/SUMIF($A:$A,$A262,$H:$H)*(SUMIF(Summary!$A$230:$A$266,$A262,Summary!$L$230:$L$266)+SUMIF(Summary!$A$281:$A$317,$A262,Summary!$L$281:$L$317))-AO262,0)</f>
        <v>69789.866951177508</v>
      </c>
      <c r="AQ262" s="306"/>
      <c r="AR262" s="688">
        <f t="shared" ca="1" si="62"/>
        <v>1821870.9645902528</v>
      </c>
      <c r="AS262" s="688">
        <f t="shared" ca="1" si="63"/>
        <v>1820766.116134092</v>
      </c>
    </row>
    <row r="263" spans="1:45" x14ac:dyDescent="0.2">
      <c r="A263" s="423">
        <v>3565</v>
      </c>
      <c r="B263" s="424">
        <v>3</v>
      </c>
      <c r="C263" s="425" t="s">
        <v>306</v>
      </c>
      <c r="D263" s="422">
        <f t="shared" si="64"/>
        <v>78</v>
      </c>
      <c r="E263" s="422">
        <f t="shared" si="65"/>
        <v>0</v>
      </c>
      <c r="F263" s="422">
        <f t="shared" si="66"/>
        <v>93</v>
      </c>
      <c r="G263" s="422">
        <f t="shared" si="67"/>
        <v>0</v>
      </c>
      <c r="H263" s="22">
        <f t="shared" si="68"/>
        <v>171</v>
      </c>
      <c r="I263" s="116">
        <v>9</v>
      </c>
      <c r="J263" s="116">
        <v>0</v>
      </c>
      <c r="K263" s="116">
        <v>21</v>
      </c>
      <c r="L263" s="116">
        <v>0</v>
      </c>
      <c r="M263" s="22">
        <f t="shared" si="69"/>
        <v>30</v>
      </c>
      <c r="N263" s="116">
        <v>9</v>
      </c>
      <c r="O263" s="116">
        <v>0</v>
      </c>
      <c r="P263" s="116">
        <v>15</v>
      </c>
      <c r="Q263" s="116">
        <v>0</v>
      </c>
      <c r="R263" s="22">
        <f t="shared" si="70"/>
        <v>24</v>
      </c>
      <c r="S263" s="116">
        <v>60</v>
      </c>
      <c r="T263" s="116">
        <v>0</v>
      </c>
      <c r="U263" s="116">
        <v>57</v>
      </c>
      <c r="V263" s="116">
        <v>0</v>
      </c>
      <c r="W263" s="22">
        <f t="shared" si="71"/>
        <v>117</v>
      </c>
      <c r="X263" s="22">
        <f t="shared" si="72"/>
        <v>7.125</v>
      </c>
      <c r="Y263" s="22">
        <f ca="1">OFFSET('Cost Study'!$B$7,'Operations Support'!$C263,'Operations Support'!$B263)*$H263</f>
        <v>523.26</v>
      </c>
      <c r="Z263" s="23">
        <f ca="1">Y263*'Cost Study'!$B$31</f>
        <v>29225.080850798844</v>
      </c>
      <c r="AA263" s="23">
        <f ca="1">IF(A263=10298,1.51,1)*IF($B263&lt;3,$D263*'Cost Study'!$B$32*OFFSET('Cost Study'!$B$7,'Operations Support'!$C263,'Operations Support'!$B263),0)</f>
        <v>0</v>
      </c>
      <c r="AB263" s="24">
        <f ca="1">AA263*'Cost Study'!$B$31</f>
        <v>0</v>
      </c>
      <c r="AC263" s="23">
        <f ca="1">Y263*'Cost Study'!$B$31</f>
        <v>29225.080850798844</v>
      </c>
      <c r="AD263" s="24">
        <f ca="1">AA263*'Cost Study'!$B$31</f>
        <v>0</v>
      </c>
      <c r="AE263" s="377">
        <f t="shared" ca="1" si="73"/>
        <v>29225.080850798844</v>
      </c>
      <c r="AF263" s="377">
        <f t="shared" ca="1" si="74"/>
        <v>29225.080850798844</v>
      </c>
      <c r="AH263" s="688">
        <f>IFERROR($H263/SUMIF($A:$A,$A263,$H:$H)*SUMIF(Summary!$A$110:$A$186,$A263,Summary!$P$110:$P$186),0)</f>
        <v>4366.1389147102464</v>
      </c>
      <c r="AI263" s="689">
        <f t="shared" ca="1" si="60"/>
        <v>24858.941936088599</v>
      </c>
      <c r="AJ263" s="688">
        <f>IFERROR(H263/SUMIF(A:A,A263,H:H)*SUMIF(Summary!$A$110:$A$186,'Operations Support'!A263,Summary!$Q$110:$Q$186),0)</f>
        <v>4394.2128774323401</v>
      </c>
      <c r="AK263" s="688">
        <f t="shared" ca="1" si="61"/>
        <v>24830.867973366505</v>
      </c>
      <c r="AM263" s="688">
        <f>IFERROR($H263/SUMIF($A:$A,$A263,$H:$H)*SUMIF(Summary!$A$230:$A$266,$A263,Summary!$P$230:$P$266),0)</f>
        <v>826.07958223120397</v>
      </c>
      <c r="AN263" s="688">
        <f>IFERROR($H263/SUMIF($A:$A,$A263,$H:$H)*(SUMIF(Summary!$A$230:$A$266,$A263,Summary!$L$230:$L$266)+SUMIF(Summary!$A$281:$A$317,$A263,Summary!$L$281:$L$317))-AM263,0)</f>
        <v>2114.1766707210681</v>
      </c>
      <c r="AO263" s="688">
        <f>IFERROR($H263/SUMIF($A:$A,$A263,$H:$H)*SUMIF(Summary!$A$230:$A$266,$A263,Summary!$Q$230:$Q$266),0)</f>
        <v>831.39121519801267</v>
      </c>
      <c r="AP263" s="688">
        <f>IFERROR($H263/SUMIF($A:$A,$A263,$H:$H)*(SUMIF(Summary!$A$230:$A$266,$A263,Summary!$L$230:$L$266)+SUMIF(Summary!$A$281:$A$317,$A263,Summary!$L$281:$L$317))-AO263,0)</f>
        <v>2108.8650377542594</v>
      </c>
      <c r="AQ263" s="306"/>
      <c r="AR263" s="688">
        <f t="shared" ca="1" si="62"/>
        <v>26973.118606809665</v>
      </c>
      <c r="AS263" s="688">
        <f t="shared" ca="1" si="63"/>
        <v>26939.733011120763</v>
      </c>
    </row>
    <row r="264" spans="1:45" x14ac:dyDescent="0.2">
      <c r="A264" s="423">
        <v>3565</v>
      </c>
      <c r="B264" s="424">
        <v>3</v>
      </c>
      <c r="C264" s="425" t="s">
        <v>307</v>
      </c>
      <c r="D264" s="422">
        <f t="shared" si="64"/>
        <v>0</v>
      </c>
      <c r="E264" s="422">
        <f t="shared" si="65"/>
        <v>0</v>
      </c>
      <c r="F264" s="422">
        <f t="shared" si="66"/>
        <v>0</v>
      </c>
      <c r="G264" s="422">
        <f t="shared" si="67"/>
        <v>0</v>
      </c>
      <c r="H264" s="22">
        <f t="shared" si="68"/>
        <v>0</v>
      </c>
      <c r="I264" s="116">
        <v>0</v>
      </c>
      <c r="J264" s="116">
        <v>0</v>
      </c>
      <c r="K264" s="116">
        <v>0</v>
      </c>
      <c r="L264" s="116">
        <v>0</v>
      </c>
      <c r="M264" s="22">
        <f t="shared" si="69"/>
        <v>0</v>
      </c>
      <c r="N264" s="116">
        <v>0</v>
      </c>
      <c r="O264" s="116">
        <v>0</v>
      </c>
      <c r="P264" s="116">
        <v>0</v>
      </c>
      <c r="Q264" s="116">
        <v>0</v>
      </c>
      <c r="R264" s="22">
        <f t="shared" si="70"/>
        <v>0</v>
      </c>
      <c r="S264" s="116">
        <v>0</v>
      </c>
      <c r="T264" s="116">
        <v>0</v>
      </c>
      <c r="U264" s="116">
        <v>0</v>
      </c>
      <c r="V264" s="116">
        <v>0</v>
      </c>
      <c r="W264" s="22">
        <f t="shared" si="71"/>
        <v>0</v>
      </c>
      <c r="X264" s="22">
        <f t="shared" si="72"/>
        <v>0</v>
      </c>
      <c r="Y264" s="22">
        <f ca="1">OFFSET('Cost Study'!$B$7,'Operations Support'!$C264,'Operations Support'!$B264)*$H264</f>
        <v>0</v>
      </c>
      <c r="Z264" s="23">
        <f ca="1">Y264*'Cost Study'!$B$31</f>
        <v>0</v>
      </c>
      <c r="AA264" s="23">
        <f ca="1">IF(A264=10298,1.51,1)*IF($B264&lt;3,$D264*'Cost Study'!$B$32*OFFSET('Cost Study'!$B$7,'Operations Support'!$C264,'Operations Support'!$B264),0)</f>
        <v>0</v>
      </c>
      <c r="AB264" s="24">
        <f ca="1">AA264*'Cost Study'!$B$31</f>
        <v>0</v>
      </c>
      <c r="AC264" s="23">
        <f ca="1">Y264*'Cost Study'!$B$31</f>
        <v>0</v>
      </c>
      <c r="AD264" s="24">
        <f ca="1">AA264*'Cost Study'!$B$31</f>
        <v>0</v>
      </c>
      <c r="AE264" s="377">
        <f t="shared" ca="1" si="73"/>
        <v>0</v>
      </c>
      <c r="AF264" s="377">
        <f t="shared" ca="1" si="74"/>
        <v>0</v>
      </c>
      <c r="AH264" s="688">
        <f>IFERROR($H264/SUMIF($A:$A,$A264,$H:$H)*SUMIF(Summary!$A$110:$A$186,$A264,Summary!$P$110:$P$186),0)</f>
        <v>0</v>
      </c>
      <c r="AI264" s="689">
        <f t="shared" ca="1" si="60"/>
        <v>0</v>
      </c>
      <c r="AJ264" s="688">
        <f>IFERROR(H264/SUMIF(A:A,A264,H:H)*SUMIF(Summary!$A$110:$A$186,'Operations Support'!A264,Summary!$Q$110:$Q$186),0)</f>
        <v>0</v>
      </c>
      <c r="AK264" s="688">
        <f t="shared" ca="1" si="61"/>
        <v>0</v>
      </c>
      <c r="AM264" s="688">
        <f>IFERROR($H264/SUMIF($A:$A,$A264,$H:$H)*SUMIF(Summary!$A$230:$A$266,$A264,Summary!$P$230:$P$266),0)</f>
        <v>0</v>
      </c>
      <c r="AN264" s="688">
        <f>IFERROR($H264/SUMIF($A:$A,$A264,$H:$H)*(SUMIF(Summary!$A$230:$A$266,$A264,Summary!$L$230:$L$266)+SUMIF(Summary!$A$281:$A$317,$A264,Summary!$L$281:$L$317))-AM264,0)</f>
        <v>0</v>
      </c>
      <c r="AO264" s="688">
        <f>IFERROR($H264/SUMIF($A:$A,$A264,$H:$H)*SUMIF(Summary!$A$230:$A$266,$A264,Summary!$Q$230:$Q$266),0)</f>
        <v>0</v>
      </c>
      <c r="AP264" s="688">
        <f>IFERROR($H264/SUMIF($A:$A,$A264,$H:$H)*(SUMIF(Summary!$A$230:$A$266,$A264,Summary!$L$230:$L$266)+SUMIF(Summary!$A$281:$A$317,$A264,Summary!$L$281:$L$317))-AO264,0)</f>
        <v>0</v>
      </c>
      <c r="AQ264" s="306"/>
      <c r="AR264" s="688">
        <f t="shared" ca="1" si="62"/>
        <v>0</v>
      </c>
      <c r="AS264" s="688">
        <f t="shared" ca="1" si="63"/>
        <v>0</v>
      </c>
    </row>
    <row r="265" spans="1:45" x14ac:dyDescent="0.2">
      <c r="A265" s="423">
        <v>3565</v>
      </c>
      <c r="B265" s="424">
        <v>3</v>
      </c>
      <c r="C265" s="425" t="s">
        <v>308</v>
      </c>
      <c r="D265" s="422">
        <f t="shared" si="64"/>
        <v>2823</v>
      </c>
      <c r="E265" s="422">
        <f t="shared" si="65"/>
        <v>0</v>
      </c>
      <c r="F265" s="422">
        <f t="shared" si="66"/>
        <v>1539</v>
      </c>
      <c r="G265" s="422">
        <f t="shared" si="67"/>
        <v>0</v>
      </c>
      <c r="H265" s="22">
        <f t="shared" si="68"/>
        <v>4362</v>
      </c>
      <c r="I265" s="116">
        <v>654</v>
      </c>
      <c r="J265" s="116">
        <v>0</v>
      </c>
      <c r="K265" s="116">
        <v>531</v>
      </c>
      <c r="L265" s="116">
        <v>0</v>
      </c>
      <c r="M265" s="22">
        <f t="shared" si="69"/>
        <v>1185</v>
      </c>
      <c r="N265" s="116">
        <v>774</v>
      </c>
      <c r="O265" s="116">
        <v>0</v>
      </c>
      <c r="P265" s="116">
        <v>540</v>
      </c>
      <c r="Q265" s="116">
        <v>0</v>
      </c>
      <c r="R265" s="22">
        <f t="shared" si="70"/>
        <v>1314</v>
      </c>
      <c r="S265" s="116">
        <v>1395</v>
      </c>
      <c r="T265" s="116">
        <v>0</v>
      </c>
      <c r="U265" s="116">
        <v>468</v>
      </c>
      <c r="V265" s="116">
        <v>0</v>
      </c>
      <c r="W265" s="22">
        <f t="shared" si="71"/>
        <v>1863</v>
      </c>
      <c r="X265" s="22">
        <f t="shared" si="72"/>
        <v>181.75</v>
      </c>
      <c r="Y265" s="22">
        <f ca="1">OFFSET('Cost Study'!$B$7,'Operations Support'!$C265,'Operations Support'!$B265)*$H265</f>
        <v>10076.219999999999</v>
      </c>
      <c r="Z265" s="23">
        <f ca="1">Y265*'Cost Study'!$B$31</f>
        <v>562776.33331505617</v>
      </c>
      <c r="AA265" s="23">
        <f ca="1">IF(A265=10298,1.51,1)*IF($B265&lt;3,$D265*'Cost Study'!$B$32*OFFSET('Cost Study'!$B$7,'Operations Support'!$C265,'Operations Support'!$B265),0)</f>
        <v>0</v>
      </c>
      <c r="AB265" s="24">
        <f ca="1">AA265*'Cost Study'!$B$31</f>
        <v>0</v>
      </c>
      <c r="AC265" s="23">
        <f ca="1">Y265*'Cost Study'!$B$31</f>
        <v>562776.33331505617</v>
      </c>
      <c r="AD265" s="24">
        <f ca="1">AA265*'Cost Study'!$B$31</f>
        <v>0</v>
      </c>
      <c r="AE265" s="377">
        <f t="shared" ca="1" si="73"/>
        <v>562776.33331505617</v>
      </c>
      <c r="AF265" s="377">
        <f t="shared" ca="1" si="74"/>
        <v>562776.33331505617</v>
      </c>
      <c r="AH265" s="688">
        <f>IFERROR($H265/SUMIF($A:$A,$A265,$H:$H)*SUMIF(Summary!$A$110:$A$186,$A265,Summary!$P$110:$P$186),0)</f>
        <v>111374.84178927539</v>
      </c>
      <c r="AI265" s="689">
        <f t="shared" ca="1" si="60"/>
        <v>451401.49152578076</v>
      </c>
      <c r="AJ265" s="688">
        <f>IFERROR(H265/SUMIF(A:A,A265,H:H)*SUMIF(Summary!$A$110:$A$186,'Operations Support'!A265,Summary!$Q$110:$Q$186),0)</f>
        <v>112090.97410151968</v>
      </c>
      <c r="AK265" s="688">
        <f t="shared" ca="1" si="61"/>
        <v>450685.35921353649</v>
      </c>
      <c r="AM265" s="688">
        <f>IFERROR($H265/SUMIF($A:$A,$A265,$H:$H)*SUMIF(Summary!$A$230:$A$266,$A265,Summary!$P$230:$P$266),0)</f>
        <v>21072.275659020535</v>
      </c>
      <c r="AN265" s="688">
        <f>IFERROR($H265/SUMIF($A:$A,$A265,$H:$H)*(SUMIF(Summary!$A$230:$A$266,$A265,Summary!$L$230:$L$266)+SUMIF(Summary!$A$281:$A$317,$A265,Summary!$L$281:$L$317))-AM265,0)</f>
        <v>53930.050512779519</v>
      </c>
      <c r="AO265" s="688">
        <f>IFERROR($H265/SUMIF($A:$A,$A265,$H:$H)*SUMIF(Summary!$A$230:$A$266,$A265,Summary!$Q$230:$Q$266),0)</f>
        <v>21207.768892945795</v>
      </c>
      <c r="AP265" s="688">
        <f>IFERROR($H265/SUMIF($A:$A,$A265,$H:$H)*(SUMIF(Summary!$A$230:$A$266,$A265,Summary!$L$230:$L$266)+SUMIF(Summary!$A$281:$A$317,$A265,Summary!$L$281:$L$317))-AO265,0)</f>
        <v>53794.557278854263</v>
      </c>
      <c r="AQ265" s="306"/>
      <c r="AR265" s="688">
        <f t="shared" ca="1" si="62"/>
        <v>505331.54203856026</v>
      </c>
      <c r="AS265" s="688">
        <f t="shared" ca="1" si="63"/>
        <v>504479.91649239074</v>
      </c>
    </row>
    <row r="266" spans="1:45" x14ac:dyDescent="0.2">
      <c r="A266" s="423">
        <v>3565</v>
      </c>
      <c r="B266" s="424">
        <v>3</v>
      </c>
      <c r="C266" s="425" t="s">
        <v>309</v>
      </c>
      <c r="D266" s="422">
        <f t="shared" si="64"/>
        <v>831</v>
      </c>
      <c r="E266" s="422">
        <f t="shared" si="65"/>
        <v>0</v>
      </c>
      <c r="F266" s="422">
        <f t="shared" si="66"/>
        <v>837</v>
      </c>
      <c r="G266" s="422">
        <f t="shared" si="67"/>
        <v>0</v>
      </c>
      <c r="H266" s="22">
        <f t="shared" si="68"/>
        <v>1668</v>
      </c>
      <c r="I266" s="116">
        <v>210</v>
      </c>
      <c r="J266" s="116">
        <v>0</v>
      </c>
      <c r="K266" s="116">
        <v>102</v>
      </c>
      <c r="L266" s="116">
        <v>0</v>
      </c>
      <c r="M266" s="22">
        <f t="shared" si="69"/>
        <v>312</v>
      </c>
      <c r="N266" s="116">
        <v>267</v>
      </c>
      <c r="O266" s="116">
        <v>0</v>
      </c>
      <c r="P266" s="116">
        <v>297</v>
      </c>
      <c r="Q266" s="116">
        <v>0</v>
      </c>
      <c r="R266" s="22">
        <f t="shared" si="70"/>
        <v>564</v>
      </c>
      <c r="S266" s="116">
        <v>354</v>
      </c>
      <c r="T266" s="116">
        <v>0</v>
      </c>
      <c r="U266" s="116">
        <v>438</v>
      </c>
      <c r="V266" s="116">
        <v>0</v>
      </c>
      <c r="W266" s="22">
        <f t="shared" si="71"/>
        <v>792</v>
      </c>
      <c r="X266" s="22">
        <f t="shared" si="72"/>
        <v>69.5</v>
      </c>
      <c r="Y266" s="22">
        <f ca="1">OFFSET('Cost Study'!$B$7,'Operations Support'!$C266,'Operations Support'!$B266)*$H266</f>
        <v>5037.3599999999997</v>
      </c>
      <c r="Z266" s="23">
        <f ca="1">Y266*'Cost Study'!$B$31</f>
        <v>281346.2777100869</v>
      </c>
      <c r="AA266" s="23">
        <f ca="1">IF(A266=10298,1.51,1)*IF($B266&lt;3,$D266*'Cost Study'!$B$32*OFFSET('Cost Study'!$B$7,'Operations Support'!$C266,'Operations Support'!$B266),0)</f>
        <v>0</v>
      </c>
      <c r="AB266" s="24">
        <f ca="1">AA266*'Cost Study'!$B$31</f>
        <v>0</v>
      </c>
      <c r="AC266" s="23">
        <f ca="1">Y266*'Cost Study'!$B$31</f>
        <v>281346.2777100869</v>
      </c>
      <c r="AD266" s="24">
        <f ca="1">AA266*'Cost Study'!$B$31</f>
        <v>0</v>
      </c>
      <c r="AE266" s="377">
        <f t="shared" ca="1" si="73"/>
        <v>281346.2777100869</v>
      </c>
      <c r="AF266" s="377">
        <f t="shared" ca="1" si="74"/>
        <v>281346.2777100869</v>
      </c>
      <c r="AH266" s="688">
        <f>IFERROR($H266/SUMIF($A:$A,$A266,$H:$H)*SUMIF(Summary!$A$110:$A$186,$A266,Summary!$P$110:$P$186),0)</f>
        <v>42589.00415050696</v>
      </c>
      <c r="AI266" s="689">
        <f t="shared" ca="1" si="60"/>
        <v>238757.27355957995</v>
      </c>
      <c r="AJ266" s="688">
        <f>IFERROR(H266/SUMIF(A:A,A266,H:H)*SUMIF(Summary!$A$110:$A$186,'Operations Support'!A266,Summary!$Q$110:$Q$186),0)</f>
        <v>42862.848418462825</v>
      </c>
      <c r="AK266" s="688">
        <f t="shared" ca="1" si="61"/>
        <v>238483.42929162408</v>
      </c>
      <c r="AM266" s="688">
        <f>IFERROR($H266/SUMIF($A:$A,$A266,$H:$H)*SUMIF(Summary!$A$230:$A$266,$A266,Summary!$P$230:$P$266),0)</f>
        <v>8057.8990828166561</v>
      </c>
      <c r="AN266" s="688">
        <f>IFERROR($H266/SUMIF($A:$A,$A266,$H:$H)*(SUMIF(Summary!$A$230:$A$266,$A266,Summary!$L$230:$L$266)+SUMIF(Summary!$A$281:$A$317,$A266,Summary!$L$281:$L$317))-AM266,0)</f>
        <v>20622.495244226557</v>
      </c>
      <c r="AO266" s="688">
        <f>IFERROR($H266/SUMIF($A:$A,$A266,$H:$H)*SUMIF(Summary!$A$230:$A$266,$A266,Summary!$Q$230:$Q$266),0)</f>
        <v>8109.71080087886</v>
      </c>
      <c r="AP266" s="688">
        <f>IFERROR($H266/SUMIF($A:$A,$A266,$H:$H)*(SUMIF(Summary!$A$230:$A$266,$A266,Summary!$L$230:$L$266)+SUMIF(Summary!$A$281:$A$317,$A266,Summary!$L$281:$L$317))-AO266,0)</f>
        <v>20570.683526164354</v>
      </c>
      <c r="AQ266" s="306"/>
      <c r="AR266" s="688">
        <f t="shared" ca="1" si="62"/>
        <v>259379.76880380651</v>
      </c>
      <c r="AS266" s="688">
        <f t="shared" ca="1" si="63"/>
        <v>259054.11281778844</v>
      </c>
    </row>
    <row r="267" spans="1:45" x14ac:dyDescent="0.2">
      <c r="A267" s="423">
        <v>3565</v>
      </c>
      <c r="B267" s="424">
        <v>3</v>
      </c>
      <c r="C267" s="425" t="s">
        <v>310</v>
      </c>
      <c r="D267" s="422">
        <f t="shared" si="64"/>
        <v>0</v>
      </c>
      <c r="E267" s="422">
        <f t="shared" si="65"/>
        <v>0</v>
      </c>
      <c r="F267" s="422">
        <f t="shared" si="66"/>
        <v>0</v>
      </c>
      <c r="G267" s="422">
        <f t="shared" si="67"/>
        <v>0</v>
      </c>
      <c r="H267" s="22">
        <f t="shared" si="68"/>
        <v>0</v>
      </c>
      <c r="I267" s="116">
        <v>0</v>
      </c>
      <c r="J267" s="116">
        <v>0</v>
      </c>
      <c r="K267" s="116">
        <v>0</v>
      </c>
      <c r="L267" s="116">
        <v>0</v>
      </c>
      <c r="M267" s="22">
        <f t="shared" si="69"/>
        <v>0</v>
      </c>
      <c r="N267" s="116">
        <v>0</v>
      </c>
      <c r="O267" s="116">
        <v>0</v>
      </c>
      <c r="P267" s="116">
        <v>0</v>
      </c>
      <c r="Q267" s="116">
        <v>0</v>
      </c>
      <c r="R267" s="22">
        <f t="shared" si="70"/>
        <v>0</v>
      </c>
      <c r="S267" s="116">
        <v>0</v>
      </c>
      <c r="T267" s="116">
        <v>0</v>
      </c>
      <c r="U267" s="116">
        <v>0</v>
      </c>
      <c r="V267" s="116">
        <v>0</v>
      </c>
      <c r="W267" s="22">
        <f t="shared" si="71"/>
        <v>0</v>
      </c>
      <c r="X267" s="22">
        <f t="shared" si="72"/>
        <v>0</v>
      </c>
      <c r="Y267" s="22">
        <f ca="1">OFFSET('Cost Study'!$B$7,'Operations Support'!$C267,'Operations Support'!$B267)*$H267</f>
        <v>0</v>
      </c>
      <c r="Z267" s="23">
        <f ca="1">Y267*'Cost Study'!$B$31</f>
        <v>0</v>
      </c>
      <c r="AA267" s="23">
        <f ca="1">IF(A267=10298,1.51,1)*IF($B267&lt;3,$D267*'Cost Study'!$B$32*OFFSET('Cost Study'!$B$7,'Operations Support'!$C267,'Operations Support'!$B267),0)</f>
        <v>0</v>
      </c>
      <c r="AB267" s="24">
        <f ca="1">AA267*'Cost Study'!$B$31</f>
        <v>0</v>
      </c>
      <c r="AC267" s="23">
        <f ca="1">Y267*'Cost Study'!$B$31</f>
        <v>0</v>
      </c>
      <c r="AD267" s="24">
        <f ca="1">AA267*'Cost Study'!$B$31</f>
        <v>0</v>
      </c>
      <c r="AE267" s="377">
        <f t="shared" ca="1" si="73"/>
        <v>0</v>
      </c>
      <c r="AF267" s="377">
        <f t="shared" ca="1" si="74"/>
        <v>0</v>
      </c>
      <c r="AH267" s="688">
        <f>IFERROR($H267/SUMIF($A:$A,$A267,$H:$H)*SUMIF(Summary!$A$110:$A$186,$A267,Summary!$P$110:$P$186),0)</f>
        <v>0</v>
      </c>
      <c r="AI267" s="689">
        <f t="shared" ca="1" si="60"/>
        <v>0</v>
      </c>
      <c r="AJ267" s="688">
        <f>IFERROR(H267/SUMIF(A:A,A267,H:H)*SUMIF(Summary!$A$110:$A$186,'Operations Support'!A267,Summary!$Q$110:$Q$186),0)</f>
        <v>0</v>
      </c>
      <c r="AK267" s="688">
        <f t="shared" ca="1" si="61"/>
        <v>0</v>
      </c>
      <c r="AM267" s="688">
        <f>IFERROR($H267/SUMIF($A:$A,$A267,$H:$H)*SUMIF(Summary!$A$230:$A$266,$A267,Summary!$P$230:$P$266),0)</f>
        <v>0</v>
      </c>
      <c r="AN267" s="688">
        <f>IFERROR($H267/SUMIF($A:$A,$A267,$H:$H)*(SUMIF(Summary!$A$230:$A$266,$A267,Summary!$L$230:$L$266)+SUMIF(Summary!$A$281:$A$317,$A267,Summary!$L$281:$L$317))-AM267,0)</f>
        <v>0</v>
      </c>
      <c r="AO267" s="688">
        <f>IFERROR($H267/SUMIF($A:$A,$A267,$H:$H)*SUMIF(Summary!$A$230:$A$266,$A267,Summary!$Q$230:$Q$266),0)</f>
        <v>0</v>
      </c>
      <c r="AP267" s="688">
        <f>IFERROR($H267/SUMIF($A:$A,$A267,$H:$H)*(SUMIF(Summary!$A$230:$A$266,$A267,Summary!$L$230:$L$266)+SUMIF(Summary!$A$281:$A$317,$A267,Summary!$L$281:$L$317))-AO267,0)</f>
        <v>0</v>
      </c>
      <c r="AQ267" s="306"/>
      <c r="AR267" s="688">
        <f t="shared" ca="1" si="62"/>
        <v>0</v>
      </c>
      <c r="AS267" s="688">
        <f t="shared" ca="1" si="63"/>
        <v>0</v>
      </c>
    </row>
    <row r="268" spans="1:45" x14ac:dyDescent="0.2">
      <c r="A268" s="423">
        <v>3565</v>
      </c>
      <c r="B268" s="424">
        <v>3</v>
      </c>
      <c r="C268" s="425" t="s">
        <v>311</v>
      </c>
      <c r="D268" s="422">
        <f t="shared" si="64"/>
        <v>0</v>
      </c>
      <c r="E268" s="422">
        <f t="shared" si="65"/>
        <v>0</v>
      </c>
      <c r="F268" s="422">
        <f t="shared" si="66"/>
        <v>0</v>
      </c>
      <c r="G268" s="422">
        <f t="shared" si="67"/>
        <v>0</v>
      </c>
      <c r="H268" s="22">
        <f t="shared" si="68"/>
        <v>0</v>
      </c>
      <c r="I268" s="116">
        <v>0</v>
      </c>
      <c r="J268" s="116">
        <v>0</v>
      </c>
      <c r="K268" s="116">
        <v>0</v>
      </c>
      <c r="L268" s="116">
        <v>0</v>
      </c>
      <c r="M268" s="22">
        <f t="shared" si="69"/>
        <v>0</v>
      </c>
      <c r="N268" s="116">
        <v>0</v>
      </c>
      <c r="O268" s="116">
        <v>0</v>
      </c>
      <c r="P268" s="116">
        <v>0</v>
      </c>
      <c r="Q268" s="116">
        <v>0</v>
      </c>
      <c r="R268" s="22">
        <f t="shared" si="70"/>
        <v>0</v>
      </c>
      <c r="S268" s="116">
        <v>0</v>
      </c>
      <c r="T268" s="116">
        <v>0</v>
      </c>
      <c r="U268" s="116">
        <v>0</v>
      </c>
      <c r="V268" s="116">
        <v>0</v>
      </c>
      <c r="W268" s="22">
        <f t="shared" si="71"/>
        <v>0</v>
      </c>
      <c r="X268" s="22">
        <f t="shared" si="72"/>
        <v>0</v>
      </c>
      <c r="Y268" s="22">
        <f ca="1">OFFSET('Cost Study'!$B$7,'Operations Support'!$C268,'Operations Support'!$B268)*$H268</f>
        <v>0</v>
      </c>
      <c r="Z268" s="23">
        <f ca="1">Y268*'Cost Study'!$B$31</f>
        <v>0</v>
      </c>
      <c r="AA268" s="23">
        <f ca="1">IF(A268=10298,1.51,1)*IF($B268&lt;3,$D268*'Cost Study'!$B$32*OFFSET('Cost Study'!$B$7,'Operations Support'!$C268,'Operations Support'!$B268),0)</f>
        <v>0</v>
      </c>
      <c r="AB268" s="24">
        <f ca="1">AA268*'Cost Study'!$B$31</f>
        <v>0</v>
      </c>
      <c r="AC268" s="23">
        <f ca="1">Y268*'Cost Study'!$B$31</f>
        <v>0</v>
      </c>
      <c r="AD268" s="24">
        <f ca="1">AA268*'Cost Study'!$B$31</f>
        <v>0</v>
      </c>
      <c r="AE268" s="377">
        <f t="shared" ca="1" si="73"/>
        <v>0</v>
      </c>
      <c r="AF268" s="377">
        <f t="shared" ca="1" si="74"/>
        <v>0</v>
      </c>
      <c r="AH268" s="688">
        <f>IFERROR($H268/SUMIF($A:$A,$A268,$H:$H)*SUMIF(Summary!$A$110:$A$186,$A268,Summary!$P$110:$P$186),0)</f>
        <v>0</v>
      </c>
      <c r="AI268" s="689">
        <f t="shared" ca="1" si="60"/>
        <v>0</v>
      </c>
      <c r="AJ268" s="688">
        <f>IFERROR(H268/SUMIF(A:A,A268,H:H)*SUMIF(Summary!$A$110:$A$186,'Operations Support'!A268,Summary!$Q$110:$Q$186),0)</f>
        <v>0</v>
      </c>
      <c r="AK268" s="688">
        <f t="shared" ca="1" si="61"/>
        <v>0</v>
      </c>
      <c r="AM268" s="688">
        <f>IFERROR($H268/SUMIF($A:$A,$A268,$H:$H)*SUMIF(Summary!$A$230:$A$266,$A268,Summary!$P$230:$P$266),0)</f>
        <v>0</v>
      </c>
      <c r="AN268" s="688">
        <f>IFERROR($H268/SUMIF($A:$A,$A268,$H:$H)*(SUMIF(Summary!$A$230:$A$266,$A268,Summary!$L$230:$L$266)+SUMIF(Summary!$A$281:$A$317,$A268,Summary!$L$281:$L$317))-AM268,0)</f>
        <v>0</v>
      </c>
      <c r="AO268" s="688">
        <f>IFERROR($H268/SUMIF($A:$A,$A268,$H:$H)*SUMIF(Summary!$A$230:$A$266,$A268,Summary!$Q$230:$Q$266),0)</f>
        <v>0</v>
      </c>
      <c r="AP268" s="688">
        <f>IFERROR($H268/SUMIF($A:$A,$A268,$H:$H)*(SUMIF(Summary!$A$230:$A$266,$A268,Summary!$L$230:$L$266)+SUMIF(Summary!$A$281:$A$317,$A268,Summary!$L$281:$L$317))-AO268,0)</f>
        <v>0</v>
      </c>
      <c r="AQ268" s="306"/>
      <c r="AR268" s="688">
        <f t="shared" ca="1" si="62"/>
        <v>0</v>
      </c>
      <c r="AS268" s="688">
        <f t="shared" ca="1" si="63"/>
        <v>0</v>
      </c>
    </row>
    <row r="269" spans="1:45" x14ac:dyDescent="0.2">
      <c r="A269" s="423">
        <v>3565</v>
      </c>
      <c r="B269" s="424">
        <v>3</v>
      </c>
      <c r="C269" s="425" t="s">
        <v>312</v>
      </c>
      <c r="D269" s="422">
        <f t="shared" si="64"/>
        <v>0</v>
      </c>
      <c r="E269" s="422">
        <f t="shared" si="65"/>
        <v>0</v>
      </c>
      <c r="F269" s="422">
        <f t="shared" si="66"/>
        <v>0</v>
      </c>
      <c r="G269" s="422">
        <f t="shared" si="67"/>
        <v>0</v>
      </c>
      <c r="H269" s="22">
        <f t="shared" si="68"/>
        <v>0</v>
      </c>
      <c r="I269" s="116">
        <v>0</v>
      </c>
      <c r="J269" s="116">
        <v>0</v>
      </c>
      <c r="K269" s="116">
        <v>0</v>
      </c>
      <c r="L269" s="116">
        <v>0</v>
      </c>
      <c r="M269" s="22">
        <f t="shared" si="69"/>
        <v>0</v>
      </c>
      <c r="N269" s="116">
        <v>0</v>
      </c>
      <c r="O269" s="116">
        <v>0</v>
      </c>
      <c r="P269" s="116">
        <v>0</v>
      </c>
      <c r="Q269" s="116">
        <v>0</v>
      </c>
      <c r="R269" s="22">
        <f t="shared" si="70"/>
        <v>0</v>
      </c>
      <c r="S269" s="116">
        <v>0</v>
      </c>
      <c r="T269" s="116">
        <v>0</v>
      </c>
      <c r="U269" s="116">
        <v>0</v>
      </c>
      <c r="V269" s="116">
        <v>0</v>
      </c>
      <c r="W269" s="22">
        <f t="shared" si="71"/>
        <v>0</v>
      </c>
      <c r="X269" s="22">
        <f t="shared" si="72"/>
        <v>0</v>
      </c>
      <c r="Y269" s="22">
        <f ca="1">OFFSET('Cost Study'!$B$7,'Operations Support'!$C269,'Operations Support'!$B269)*$H269</f>
        <v>0</v>
      </c>
      <c r="Z269" s="23">
        <f ca="1">Y269*'Cost Study'!$B$31</f>
        <v>0</v>
      </c>
      <c r="AA269" s="23">
        <f ca="1">IF(A269=10298,1.51,1)*IF($B269&lt;3,$D269*'Cost Study'!$B$32*OFFSET('Cost Study'!$B$7,'Operations Support'!$C269,'Operations Support'!$B269),0)</f>
        <v>0</v>
      </c>
      <c r="AB269" s="24">
        <f ca="1">AA269*'Cost Study'!$B$31</f>
        <v>0</v>
      </c>
      <c r="AC269" s="23">
        <f ca="1">Y269*'Cost Study'!$B$31</f>
        <v>0</v>
      </c>
      <c r="AD269" s="24">
        <f ca="1">AA269*'Cost Study'!$B$31</f>
        <v>0</v>
      </c>
      <c r="AE269" s="377">
        <f t="shared" ca="1" si="73"/>
        <v>0</v>
      </c>
      <c r="AF269" s="377">
        <f t="shared" ca="1" si="74"/>
        <v>0</v>
      </c>
      <c r="AH269" s="688">
        <f>IFERROR($H269/SUMIF($A:$A,$A269,$H:$H)*SUMIF(Summary!$A$110:$A$186,$A269,Summary!$P$110:$P$186),0)</f>
        <v>0</v>
      </c>
      <c r="AI269" s="689">
        <f t="shared" ca="1" si="60"/>
        <v>0</v>
      </c>
      <c r="AJ269" s="688">
        <f>IFERROR(H269/SUMIF(A:A,A269,H:H)*SUMIF(Summary!$A$110:$A$186,'Operations Support'!A269,Summary!$Q$110:$Q$186),0)</f>
        <v>0</v>
      </c>
      <c r="AK269" s="688">
        <f t="shared" ca="1" si="61"/>
        <v>0</v>
      </c>
      <c r="AM269" s="688">
        <f>IFERROR($H269/SUMIF($A:$A,$A269,$H:$H)*SUMIF(Summary!$A$230:$A$266,$A269,Summary!$P$230:$P$266),0)</f>
        <v>0</v>
      </c>
      <c r="AN269" s="688">
        <f>IFERROR($H269/SUMIF($A:$A,$A269,$H:$H)*(SUMIF(Summary!$A$230:$A$266,$A269,Summary!$L$230:$L$266)+SUMIF(Summary!$A$281:$A$317,$A269,Summary!$L$281:$L$317))-AM269,0)</f>
        <v>0</v>
      </c>
      <c r="AO269" s="688">
        <f>IFERROR($H269/SUMIF($A:$A,$A269,$H:$H)*SUMIF(Summary!$A$230:$A$266,$A269,Summary!$Q$230:$Q$266),0)</f>
        <v>0</v>
      </c>
      <c r="AP269" s="688">
        <f>IFERROR($H269/SUMIF($A:$A,$A269,$H:$H)*(SUMIF(Summary!$A$230:$A$266,$A269,Summary!$L$230:$L$266)+SUMIF(Summary!$A$281:$A$317,$A269,Summary!$L$281:$L$317))-AO269,0)</f>
        <v>0</v>
      </c>
      <c r="AQ269" s="306"/>
      <c r="AR269" s="688">
        <f t="shared" ca="1" si="62"/>
        <v>0</v>
      </c>
      <c r="AS269" s="688">
        <f t="shared" ca="1" si="63"/>
        <v>0</v>
      </c>
    </row>
    <row r="270" spans="1:45" s="15" customFormat="1" x14ac:dyDescent="0.2">
      <c r="A270" s="423">
        <v>3565</v>
      </c>
      <c r="B270" s="424">
        <v>3</v>
      </c>
      <c r="C270" s="425" t="s">
        <v>313</v>
      </c>
      <c r="D270" s="422">
        <f t="shared" si="64"/>
        <v>798</v>
      </c>
      <c r="E270" s="422">
        <f t="shared" si="65"/>
        <v>0</v>
      </c>
      <c r="F270" s="422">
        <f t="shared" si="66"/>
        <v>219</v>
      </c>
      <c r="G270" s="422">
        <f t="shared" si="67"/>
        <v>0</v>
      </c>
      <c r="H270" s="22">
        <f t="shared" si="68"/>
        <v>1017</v>
      </c>
      <c r="I270" s="116">
        <v>216</v>
      </c>
      <c r="J270" s="116">
        <v>0</v>
      </c>
      <c r="K270" s="116">
        <v>51</v>
      </c>
      <c r="L270" s="116">
        <v>0</v>
      </c>
      <c r="M270" s="22">
        <f t="shared" si="69"/>
        <v>267</v>
      </c>
      <c r="N270" s="116">
        <v>315</v>
      </c>
      <c r="O270" s="116">
        <v>0</v>
      </c>
      <c r="P270" s="116">
        <v>54</v>
      </c>
      <c r="Q270" s="116">
        <v>0</v>
      </c>
      <c r="R270" s="22">
        <f t="shared" si="70"/>
        <v>369</v>
      </c>
      <c r="S270" s="116">
        <v>267</v>
      </c>
      <c r="T270" s="116">
        <v>0</v>
      </c>
      <c r="U270" s="116">
        <v>114</v>
      </c>
      <c r="V270" s="116">
        <v>0</v>
      </c>
      <c r="W270" s="22">
        <f t="shared" si="71"/>
        <v>381</v>
      </c>
      <c r="X270" s="22">
        <f t="shared" si="72"/>
        <v>42.375</v>
      </c>
      <c r="Y270" s="22">
        <f ca="1">OFFSET('Cost Study'!$B$7,'Operations Support'!$C270,'Operations Support'!$B270)*$H270</f>
        <v>2664.54</v>
      </c>
      <c r="Z270" s="23">
        <f ca="1">Y270*'Cost Study'!$B$31</f>
        <v>148819.70135341428</v>
      </c>
      <c r="AA270" s="23">
        <f ca="1">IF(A270=10298,1.51,1)*IF($B270&lt;3,$D270*'Cost Study'!$B$32*OFFSET('Cost Study'!$B$7,'Operations Support'!$C270,'Operations Support'!$B270),0)</f>
        <v>0</v>
      </c>
      <c r="AB270" s="24">
        <f ca="1">AA270*'Cost Study'!$B$31</f>
        <v>0</v>
      </c>
      <c r="AC270" s="23">
        <f ca="1">Y270*'Cost Study'!$B$31</f>
        <v>148819.70135341428</v>
      </c>
      <c r="AD270" s="24">
        <f ca="1">AA270*'Cost Study'!$B$31</f>
        <v>0</v>
      </c>
      <c r="AE270" s="377">
        <f t="shared" ca="1" si="73"/>
        <v>148819.70135341428</v>
      </c>
      <c r="AF270" s="377">
        <f t="shared" ca="1" si="74"/>
        <v>148819.70135341428</v>
      </c>
      <c r="AH270" s="688">
        <f>IFERROR($H270/SUMIF($A:$A,$A270,$H:$H)*SUMIF(Summary!$A$110:$A$186,$A270,Summary!$P$110:$P$186),0)</f>
        <v>25967.036703276728</v>
      </c>
      <c r="AI270" s="689">
        <f t="shared" ca="1" si="60"/>
        <v>122852.66465013755</v>
      </c>
      <c r="AJ270" s="688">
        <f>IFERROR(H270/SUMIF(A:A,A270,H:H)*SUMIF(Summary!$A$110:$A$186,'Operations Support'!A270,Summary!$Q$110:$Q$186),0)</f>
        <v>26134.002902623917</v>
      </c>
      <c r="AK270" s="688">
        <f t="shared" ca="1" si="61"/>
        <v>122685.69845079035</v>
      </c>
      <c r="AL270" s="1"/>
      <c r="AM270" s="688">
        <f>IFERROR($H270/SUMIF($A:$A,$A270,$H:$H)*SUMIF(Summary!$A$230:$A$266,$A270,Summary!$P$230:$P$266),0)</f>
        <v>4912.9996206382129</v>
      </c>
      <c r="AN270" s="688">
        <f>IFERROR($H270/SUMIF($A:$A,$A270,$H:$H)*(SUMIF(Summary!$A$230:$A$266,$A270,Summary!$L$230:$L$266)+SUMIF(Summary!$A$281:$A$317,$A270,Summary!$L$281:$L$317))-AM270,0)</f>
        <v>12573.787567972668</v>
      </c>
      <c r="AO270" s="688">
        <f>IFERROR($H270/SUMIF($A:$A,$A270,$H:$H)*SUMIF(Summary!$A$230:$A$266,$A270,Summary!$Q$230:$Q$266),0)</f>
        <v>4944.5898588092332</v>
      </c>
      <c r="AP270" s="688">
        <f>IFERROR($H270/SUMIF($A:$A,$A270,$H:$H)*(SUMIF(Summary!$A$230:$A$266,$A270,Summary!$L$230:$L$266)+SUMIF(Summary!$A$281:$A$317,$A270,Summary!$L$281:$L$317))-AO270,0)</f>
        <v>12542.197329801647</v>
      </c>
      <c r="AQ270" s="306"/>
      <c r="AR270" s="688">
        <f t="shared" ca="1" si="62"/>
        <v>135426.45221811021</v>
      </c>
      <c r="AS270" s="688">
        <f t="shared" ca="1" si="63"/>
        <v>135227.89578059199</v>
      </c>
    </row>
    <row r="271" spans="1:45" x14ac:dyDescent="0.2">
      <c r="A271" s="423">
        <v>3565</v>
      </c>
      <c r="B271" s="424">
        <v>3</v>
      </c>
      <c r="C271" s="425" t="s">
        <v>314</v>
      </c>
      <c r="D271" s="422">
        <f t="shared" si="64"/>
        <v>0</v>
      </c>
      <c r="E271" s="422">
        <f t="shared" si="65"/>
        <v>0</v>
      </c>
      <c r="F271" s="422">
        <f t="shared" si="66"/>
        <v>0</v>
      </c>
      <c r="G271" s="422">
        <f t="shared" si="67"/>
        <v>0</v>
      </c>
      <c r="H271" s="22">
        <f t="shared" si="68"/>
        <v>0</v>
      </c>
      <c r="I271" s="116">
        <v>0</v>
      </c>
      <c r="J271" s="116">
        <v>0</v>
      </c>
      <c r="K271" s="116">
        <v>0</v>
      </c>
      <c r="L271" s="116">
        <v>0</v>
      </c>
      <c r="M271" s="22">
        <f t="shared" si="69"/>
        <v>0</v>
      </c>
      <c r="N271" s="116">
        <v>0</v>
      </c>
      <c r="O271" s="116">
        <v>0</v>
      </c>
      <c r="P271" s="116">
        <v>0</v>
      </c>
      <c r="Q271" s="116">
        <v>0</v>
      </c>
      <c r="R271" s="22">
        <f t="shared" si="70"/>
        <v>0</v>
      </c>
      <c r="S271" s="116">
        <v>0</v>
      </c>
      <c r="T271" s="116">
        <v>0</v>
      </c>
      <c r="U271" s="116">
        <v>0</v>
      </c>
      <c r="V271" s="116">
        <v>0</v>
      </c>
      <c r="W271" s="22">
        <f t="shared" si="71"/>
        <v>0</v>
      </c>
      <c r="X271" s="22">
        <f t="shared" si="72"/>
        <v>0</v>
      </c>
      <c r="Y271" s="22">
        <f ca="1">OFFSET('Cost Study'!$B$7,'Operations Support'!$C271,'Operations Support'!$B271)*$H271</f>
        <v>0</v>
      </c>
      <c r="Z271" s="23">
        <f ca="1">Y271*'Cost Study'!$B$31</f>
        <v>0</v>
      </c>
      <c r="AA271" s="23">
        <f ca="1">IF(A271=10298,1.51,1)*IF($B271&lt;3,$D271*'Cost Study'!$B$32*OFFSET('Cost Study'!$B$7,'Operations Support'!$C271,'Operations Support'!$B271),0)</f>
        <v>0</v>
      </c>
      <c r="AB271" s="24">
        <f ca="1">AA271*'Cost Study'!$B$31</f>
        <v>0</v>
      </c>
      <c r="AC271" s="23">
        <f ca="1">Y271*'Cost Study'!$B$31</f>
        <v>0</v>
      </c>
      <c r="AD271" s="24">
        <f ca="1">AA271*'Cost Study'!$B$31</f>
        <v>0</v>
      </c>
      <c r="AE271" s="377">
        <f t="shared" ca="1" si="73"/>
        <v>0</v>
      </c>
      <c r="AF271" s="377">
        <f t="shared" ca="1" si="74"/>
        <v>0</v>
      </c>
      <c r="AH271" s="688">
        <f>IFERROR($H271/SUMIF($A:$A,$A271,$H:$H)*SUMIF(Summary!$A$110:$A$186,$A271,Summary!$P$110:$P$186),0)</f>
        <v>0</v>
      </c>
      <c r="AI271" s="689">
        <f t="shared" ca="1" si="60"/>
        <v>0</v>
      </c>
      <c r="AJ271" s="688">
        <f>IFERROR(H271/SUMIF(A:A,A271,H:H)*SUMIF(Summary!$A$110:$A$186,'Operations Support'!A271,Summary!$Q$110:$Q$186),0)</f>
        <v>0</v>
      </c>
      <c r="AK271" s="688">
        <f t="shared" ca="1" si="61"/>
        <v>0</v>
      </c>
      <c r="AM271" s="688">
        <f>IFERROR($H271/SUMIF($A:$A,$A271,$H:$H)*SUMIF(Summary!$A$230:$A$266,$A271,Summary!$P$230:$P$266),0)</f>
        <v>0</v>
      </c>
      <c r="AN271" s="688">
        <f>IFERROR($H271/SUMIF($A:$A,$A271,$H:$H)*(SUMIF(Summary!$A$230:$A$266,$A271,Summary!$L$230:$L$266)+SUMIF(Summary!$A$281:$A$317,$A271,Summary!$L$281:$L$317))-AM271,0)</f>
        <v>0</v>
      </c>
      <c r="AO271" s="688">
        <f>IFERROR($H271/SUMIF($A:$A,$A271,$H:$H)*SUMIF(Summary!$A$230:$A$266,$A271,Summary!$Q$230:$Q$266),0)</f>
        <v>0</v>
      </c>
      <c r="AP271" s="688">
        <f>IFERROR($H271/SUMIF($A:$A,$A271,$H:$H)*(SUMIF(Summary!$A$230:$A$266,$A271,Summary!$L$230:$L$266)+SUMIF(Summary!$A$281:$A$317,$A271,Summary!$L$281:$L$317))-AO271,0)</f>
        <v>0</v>
      </c>
      <c r="AQ271" s="306"/>
      <c r="AR271" s="688">
        <f t="shared" ca="1" si="62"/>
        <v>0</v>
      </c>
      <c r="AS271" s="688">
        <f t="shared" ca="1" si="63"/>
        <v>0</v>
      </c>
    </row>
    <row r="272" spans="1:45" x14ac:dyDescent="0.2">
      <c r="A272" s="423">
        <v>3565</v>
      </c>
      <c r="B272" s="424">
        <v>3</v>
      </c>
      <c r="C272" s="425" t="s">
        <v>315</v>
      </c>
      <c r="D272" s="422">
        <f t="shared" si="64"/>
        <v>23883</v>
      </c>
      <c r="E272" s="422">
        <f t="shared" si="65"/>
        <v>0</v>
      </c>
      <c r="F272" s="422">
        <f t="shared" si="66"/>
        <v>4337</v>
      </c>
      <c r="G272" s="422">
        <f t="shared" si="67"/>
        <v>0</v>
      </c>
      <c r="H272" s="22">
        <f t="shared" si="68"/>
        <v>28220</v>
      </c>
      <c r="I272" s="116">
        <v>5925</v>
      </c>
      <c r="J272" s="116">
        <v>0</v>
      </c>
      <c r="K272" s="116">
        <v>1119</v>
      </c>
      <c r="L272" s="116">
        <v>0</v>
      </c>
      <c r="M272" s="22">
        <f t="shared" si="69"/>
        <v>7044</v>
      </c>
      <c r="N272" s="116">
        <v>6405</v>
      </c>
      <c r="O272" s="116">
        <v>0</v>
      </c>
      <c r="P272" s="116">
        <v>1339</v>
      </c>
      <c r="Q272" s="116">
        <v>0</v>
      </c>
      <c r="R272" s="22">
        <f t="shared" si="70"/>
        <v>7744</v>
      </c>
      <c r="S272" s="116">
        <v>11553</v>
      </c>
      <c r="T272" s="116">
        <v>0</v>
      </c>
      <c r="U272" s="116">
        <v>1879</v>
      </c>
      <c r="V272" s="116">
        <v>0</v>
      </c>
      <c r="W272" s="22">
        <f t="shared" si="71"/>
        <v>13432</v>
      </c>
      <c r="X272" s="22">
        <f t="shared" si="72"/>
        <v>1175.8333333333333</v>
      </c>
      <c r="Y272" s="22">
        <f ca="1">OFFSET('Cost Study'!$B$7,'Operations Support'!$C272,'Operations Support'!$B272)*$H272</f>
        <v>92279.4</v>
      </c>
      <c r="Z272" s="23">
        <f ca="1">Y272*'Cost Study'!$B$31</f>
        <v>5153982.5820112498</v>
      </c>
      <c r="AA272" s="23">
        <f ca="1">IF(A272=10298,1.51,1)*IF($B272&lt;3,$D272*'Cost Study'!$B$32*OFFSET('Cost Study'!$B$7,'Operations Support'!$C272,'Operations Support'!$B272),0)</f>
        <v>0</v>
      </c>
      <c r="AB272" s="24">
        <f ca="1">AA272*'Cost Study'!$B$31</f>
        <v>0</v>
      </c>
      <c r="AC272" s="23">
        <f ca="1">Y272*'Cost Study'!$B$31</f>
        <v>5153982.5820112498</v>
      </c>
      <c r="AD272" s="24">
        <f ca="1">AA272*'Cost Study'!$B$31</f>
        <v>0</v>
      </c>
      <c r="AE272" s="377">
        <f t="shared" ca="1" si="73"/>
        <v>5153982.5820112498</v>
      </c>
      <c r="AF272" s="377">
        <f t="shared" ca="1" si="74"/>
        <v>5153982.5820112498</v>
      </c>
      <c r="AH272" s="688">
        <f>IFERROR($H272/SUMIF($A:$A,$A272,$H:$H)*SUMIF(Summary!$A$110:$A$186,$A272,Summary!$P$110:$P$186),0)</f>
        <v>720540.58580773778</v>
      </c>
      <c r="AI272" s="689">
        <f t="shared" ca="1" si="60"/>
        <v>4433441.996203512</v>
      </c>
      <c r="AJ272" s="688">
        <f>IFERROR(H272/SUMIF(A:A,A272,H:H)*SUMIF(Summary!$A$110:$A$186,'Operations Support'!A272,Summary!$Q$110:$Q$186),0)</f>
        <v>725173.61053298612</v>
      </c>
      <c r="AK272" s="688">
        <f t="shared" ca="1" si="61"/>
        <v>4428808.9714782638</v>
      </c>
      <c r="AM272" s="688">
        <f>IFERROR($H272/SUMIF($A:$A,$A272,$H:$H)*SUMIF(Summary!$A$230:$A$266,$A272,Summary!$P$230:$P$266),0)</f>
        <v>136327.2854418981</v>
      </c>
      <c r="AN272" s="688">
        <f>IFERROR($H272/SUMIF($A:$A,$A272,$H:$H)*(SUMIF(Summary!$A$230:$A$266,$A272,Summary!$L$230:$L$266)+SUMIF(Summary!$A$281:$A$317,$A272,Summary!$L$281:$L$317))-AM272,0)</f>
        <v>348900.96870028385</v>
      </c>
      <c r="AO272" s="688">
        <f>IFERROR($H272/SUMIF($A:$A,$A272,$H:$H)*SUMIF(Summary!$A$230:$A$266,$A272,Summary!$Q$230:$Q$266),0)</f>
        <v>137203.860192327</v>
      </c>
      <c r="AP272" s="688">
        <f>IFERROR($H272/SUMIF($A:$A,$A272,$H:$H)*(SUMIF(Summary!$A$230:$A$266,$A272,Summary!$L$230:$L$266)+SUMIF(Summary!$A$281:$A$317,$A272,Summary!$L$281:$L$317))-AO272,0)</f>
        <v>348024.39394985494</v>
      </c>
      <c r="AQ272" s="306"/>
      <c r="AR272" s="688">
        <f t="shared" ca="1" si="62"/>
        <v>4782342.9649037961</v>
      </c>
      <c r="AS272" s="688">
        <f t="shared" ca="1" si="63"/>
        <v>4776833.365428119</v>
      </c>
    </row>
    <row r="273" spans="1:45" x14ac:dyDescent="0.2">
      <c r="A273" s="423">
        <v>3565</v>
      </c>
      <c r="B273" s="424">
        <v>3</v>
      </c>
      <c r="C273" s="425" t="s">
        <v>316</v>
      </c>
      <c r="D273" s="422">
        <f t="shared" si="64"/>
        <v>0</v>
      </c>
      <c r="E273" s="422">
        <f t="shared" si="65"/>
        <v>0</v>
      </c>
      <c r="F273" s="422">
        <f t="shared" si="66"/>
        <v>0</v>
      </c>
      <c r="G273" s="422">
        <f t="shared" si="67"/>
        <v>0</v>
      </c>
      <c r="H273" s="22">
        <f t="shared" si="68"/>
        <v>0</v>
      </c>
      <c r="I273" s="116">
        <v>0</v>
      </c>
      <c r="J273" s="116">
        <v>0</v>
      </c>
      <c r="K273" s="116">
        <v>0</v>
      </c>
      <c r="L273" s="116">
        <v>0</v>
      </c>
      <c r="M273" s="22">
        <f t="shared" si="69"/>
        <v>0</v>
      </c>
      <c r="N273" s="116">
        <v>0</v>
      </c>
      <c r="O273" s="116">
        <v>0</v>
      </c>
      <c r="P273" s="116">
        <v>0</v>
      </c>
      <c r="Q273" s="116">
        <v>0</v>
      </c>
      <c r="R273" s="22">
        <f t="shared" si="70"/>
        <v>0</v>
      </c>
      <c r="S273" s="116">
        <v>0</v>
      </c>
      <c r="T273" s="116">
        <v>0</v>
      </c>
      <c r="U273" s="116">
        <v>0</v>
      </c>
      <c r="V273" s="116">
        <v>0</v>
      </c>
      <c r="W273" s="22">
        <f t="shared" si="71"/>
        <v>0</v>
      </c>
      <c r="X273" s="22">
        <f t="shared" si="72"/>
        <v>0</v>
      </c>
      <c r="Y273" s="22">
        <f ca="1">OFFSET('Cost Study'!$B$7,'Operations Support'!$C273,'Operations Support'!$B273)*$H273</f>
        <v>0</v>
      </c>
      <c r="Z273" s="23">
        <f ca="1">Y273*'Cost Study'!$B$31</f>
        <v>0</v>
      </c>
      <c r="AA273" s="23">
        <f ca="1">IF(A273=10298,1.51,1)*IF($B273&lt;3,$D273*'Cost Study'!$B$32*OFFSET('Cost Study'!$B$7,'Operations Support'!$C273,'Operations Support'!$B273),0)</f>
        <v>0</v>
      </c>
      <c r="AB273" s="24">
        <f ca="1">AA273*'Cost Study'!$B$31</f>
        <v>0</v>
      </c>
      <c r="AC273" s="23">
        <f ca="1">Y273*'Cost Study'!$B$31</f>
        <v>0</v>
      </c>
      <c r="AD273" s="24">
        <f ca="1">AA273*'Cost Study'!$B$31</f>
        <v>0</v>
      </c>
      <c r="AE273" s="377">
        <f t="shared" ca="1" si="73"/>
        <v>0</v>
      </c>
      <c r="AF273" s="377">
        <f t="shared" ca="1" si="74"/>
        <v>0</v>
      </c>
      <c r="AH273" s="688">
        <f>IFERROR($H273/SUMIF($A:$A,$A273,$H:$H)*SUMIF(Summary!$A$110:$A$186,$A273,Summary!$P$110:$P$186),0)</f>
        <v>0</v>
      </c>
      <c r="AI273" s="689">
        <f t="shared" ca="1" si="60"/>
        <v>0</v>
      </c>
      <c r="AJ273" s="688">
        <f>IFERROR(H273/SUMIF(A:A,A273,H:H)*SUMIF(Summary!$A$110:$A$186,'Operations Support'!A273,Summary!$Q$110:$Q$186),0)</f>
        <v>0</v>
      </c>
      <c r="AK273" s="688">
        <f t="shared" ca="1" si="61"/>
        <v>0</v>
      </c>
      <c r="AM273" s="688">
        <f>IFERROR($H273/SUMIF($A:$A,$A273,$H:$H)*SUMIF(Summary!$A$230:$A$266,$A273,Summary!$P$230:$P$266),0)</f>
        <v>0</v>
      </c>
      <c r="AN273" s="688">
        <f>IFERROR($H273/SUMIF($A:$A,$A273,$H:$H)*(SUMIF(Summary!$A$230:$A$266,$A273,Summary!$L$230:$L$266)+SUMIF(Summary!$A$281:$A$317,$A273,Summary!$L$281:$L$317))-AM273,0)</f>
        <v>0</v>
      </c>
      <c r="AO273" s="688">
        <f>IFERROR($H273/SUMIF($A:$A,$A273,$H:$H)*SUMIF(Summary!$A$230:$A$266,$A273,Summary!$Q$230:$Q$266),0)</f>
        <v>0</v>
      </c>
      <c r="AP273" s="688">
        <f>IFERROR($H273/SUMIF($A:$A,$A273,$H:$H)*(SUMIF(Summary!$A$230:$A$266,$A273,Summary!$L$230:$L$266)+SUMIF(Summary!$A$281:$A$317,$A273,Summary!$L$281:$L$317))-AO273,0)</f>
        <v>0</v>
      </c>
      <c r="AQ273" s="306"/>
      <c r="AR273" s="688">
        <f t="shared" ca="1" si="62"/>
        <v>0</v>
      </c>
      <c r="AS273" s="688">
        <f t="shared" ca="1" si="63"/>
        <v>0</v>
      </c>
    </row>
    <row r="274" spans="1:45" x14ac:dyDescent="0.2">
      <c r="A274" s="423">
        <v>3565</v>
      </c>
      <c r="B274" s="424">
        <v>3</v>
      </c>
      <c r="C274" s="425" t="s">
        <v>317</v>
      </c>
      <c r="D274" s="422">
        <f t="shared" si="64"/>
        <v>0</v>
      </c>
      <c r="E274" s="422">
        <f t="shared" si="65"/>
        <v>0</v>
      </c>
      <c r="F274" s="422">
        <f t="shared" si="66"/>
        <v>0</v>
      </c>
      <c r="G274" s="422">
        <f t="shared" si="67"/>
        <v>0</v>
      </c>
      <c r="H274" s="22">
        <f t="shared" si="68"/>
        <v>0</v>
      </c>
      <c r="I274" s="116">
        <v>0</v>
      </c>
      <c r="J274" s="116">
        <v>0</v>
      </c>
      <c r="K274" s="116">
        <v>0</v>
      </c>
      <c r="L274" s="116">
        <v>0</v>
      </c>
      <c r="M274" s="22">
        <f t="shared" si="69"/>
        <v>0</v>
      </c>
      <c r="N274" s="116">
        <v>0</v>
      </c>
      <c r="O274" s="116">
        <v>0</v>
      </c>
      <c r="P274" s="116">
        <v>0</v>
      </c>
      <c r="Q274" s="116">
        <v>0</v>
      </c>
      <c r="R274" s="22">
        <f t="shared" si="70"/>
        <v>0</v>
      </c>
      <c r="S274" s="116">
        <v>0</v>
      </c>
      <c r="T274" s="116">
        <v>0</v>
      </c>
      <c r="U274" s="116">
        <v>0</v>
      </c>
      <c r="V274" s="116">
        <v>0</v>
      </c>
      <c r="W274" s="22">
        <f t="shared" si="71"/>
        <v>0</v>
      </c>
      <c r="X274" s="22">
        <f t="shared" si="72"/>
        <v>0</v>
      </c>
      <c r="Y274" s="22">
        <f ca="1">OFFSET('Cost Study'!$B$7,'Operations Support'!$C274,'Operations Support'!$B274)*$H274</f>
        <v>0</v>
      </c>
      <c r="Z274" s="23">
        <f ca="1">Y274*'Cost Study'!$B$31</f>
        <v>0</v>
      </c>
      <c r="AA274" s="23">
        <f ca="1">IF(A274=10298,1.51,1)*IF($B274&lt;3,$D274*'Cost Study'!$B$32*OFFSET('Cost Study'!$B$7,'Operations Support'!$C274,'Operations Support'!$B274),0)</f>
        <v>0</v>
      </c>
      <c r="AB274" s="24">
        <f ca="1">AA274*'Cost Study'!$B$31</f>
        <v>0</v>
      </c>
      <c r="AC274" s="23">
        <f ca="1">Y274*'Cost Study'!$B$31</f>
        <v>0</v>
      </c>
      <c r="AD274" s="24">
        <f ca="1">AA274*'Cost Study'!$B$31</f>
        <v>0</v>
      </c>
      <c r="AE274" s="377">
        <f t="shared" ca="1" si="73"/>
        <v>0</v>
      </c>
      <c r="AF274" s="377">
        <f t="shared" ca="1" si="74"/>
        <v>0</v>
      </c>
      <c r="AH274" s="688">
        <f>IFERROR($H274/SUMIF($A:$A,$A274,$H:$H)*SUMIF(Summary!$A$110:$A$186,$A274,Summary!$P$110:$P$186),0)</f>
        <v>0</v>
      </c>
      <c r="AI274" s="689">
        <f t="shared" ca="1" si="60"/>
        <v>0</v>
      </c>
      <c r="AJ274" s="688">
        <f>IFERROR(H274/SUMIF(A:A,A274,H:H)*SUMIF(Summary!$A$110:$A$186,'Operations Support'!A274,Summary!$Q$110:$Q$186),0)</f>
        <v>0</v>
      </c>
      <c r="AK274" s="688">
        <f t="shared" ca="1" si="61"/>
        <v>0</v>
      </c>
      <c r="AM274" s="688">
        <f>IFERROR($H274/SUMIF($A:$A,$A274,$H:$H)*SUMIF(Summary!$A$230:$A$266,$A274,Summary!$P$230:$P$266),0)</f>
        <v>0</v>
      </c>
      <c r="AN274" s="688">
        <f>IFERROR($H274/SUMIF($A:$A,$A274,$H:$H)*(SUMIF(Summary!$A$230:$A$266,$A274,Summary!$L$230:$L$266)+SUMIF(Summary!$A$281:$A$317,$A274,Summary!$L$281:$L$317))-AM274,0)</f>
        <v>0</v>
      </c>
      <c r="AO274" s="688">
        <f>IFERROR($H274/SUMIF($A:$A,$A274,$H:$H)*SUMIF(Summary!$A$230:$A$266,$A274,Summary!$Q$230:$Q$266),0)</f>
        <v>0</v>
      </c>
      <c r="AP274" s="688">
        <f>IFERROR($H274/SUMIF($A:$A,$A274,$H:$H)*(SUMIF(Summary!$A$230:$A$266,$A274,Summary!$L$230:$L$266)+SUMIF(Summary!$A$281:$A$317,$A274,Summary!$L$281:$L$317))-AO274,0)</f>
        <v>0</v>
      </c>
      <c r="AQ274" s="306"/>
      <c r="AR274" s="688">
        <f t="shared" ca="1" si="62"/>
        <v>0</v>
      </c>
      <c r="AS274" s="688">
        <f t="shared" ca="1" si="63"/>
        <v>0</v>
      </c>
    </row>
    <row r="275" spans="1:45" x14ac:dyDescent="0.2">
      <c r="A275" s="423">
        <v>3565</v>
      </c>
      <c r="B275" s="424">
        <v>3</v>
      </c>
      <c r="C275" s="425" t="s">
        <v>318</v>
      </c>
      <c r="D275" s="422">
        <f t="shared" si="64"/>
        <v>1377</v>
      </c>
      <c r="E275" s="422">
        <f t="shared" si="65"/>
        <v>0</v>
      </c>
      <c r="F275" s="422">
        <f t="shared" si="66"/>
        <v>186</v>
      </c>
      <c r="G275" s="422">
        <f t="shared" si="67"/>
        <v>0</v>
      </c>
      <c r="H275" s="22">
        <f t="shared" si="68"/>
        <v>1563</v>
      </c>
      <c r="I275" s="116">
        <v>327</v>
      </c>
      <c r="J275" s="116">
        <v>0</v>
      </c>
      <c r="K275" s="116">
        <v>69</v>
      </c>
      <c r="L275" s="116">
        <v>0</v>
      </c>
      <c r="M275" s="22">
        <f t="shared" si="69"/>
        <v>396</v>
      </c>
      <c r="N275" s="116">
        <v>444</v>
      </c>
      <c r="O275" s="116">
        <v>0</v>
      </c>
      <c r="P275" s="116">
        <v>45</v>
      </c>
      <c r="Q275" s="116">
        <v>0</v>
      </c>
      <c r="R275" s="22">
        <f t="shared" si="70"/>
        <v>489</v>
      </c>
      <c r="S275" s="116">
        <v>606</v>
      </c>
      <c r="T275" s="116">
        <v>0</v>
      </c>
      <c r="U275" s="116">
        <v>72</v>
      </c>
      <c r="V275" s="116">
        <v>0</v>
      </c>
      <c r="W275" s="22">
        <f t="shared" si="71"/>
        <v>678</v>
      </c>
      <c r="X275" s="22">
        <f t="shared" si="72"/>
        <v>65.125</v>
      </c>
      <c r="Y275" s="22">
        <f ca="1">OFFSET('Cost Study'!$B$7,'Operations Support'!$C275,'Operations Support'!$B275)*$H275</f>
        <v>5970.66</v>
      </c>
      <c r="Z275" s="23">
        <f ca="1">Y275*'Cost Study'!$B$31</f>
        <v>333472.88390595617</v>
      </c>
      <c r="AA275" s="23">
        <f ca="1">IF(A275=10298,1.51,1)*IF($B275&lt;3,$D275*'Cost Study'!$B$32*OFFSET('Cost Study'!$B$7,'Operations Support'!$C275,'Operations Support'!$B275),0)</f>
        <v>0</v>
      </c>
      <c r="AB275" s="24">
        <f ca="1">AA275*'Cost Study'!$B$31</f>
        <v>0</v>
      </c>
      <c r="AC275" s="23">
        <f ca="1">Y275*'Cost Study'!$B$31</f>
        <v>333472.88390595617</v>
      </c>
      <c r="AD275" s="24">
        <f ca="1">AA275*'Cost Study'!$B$31</f>
        <v>0</v>
      </c>
      <c r="AE275" s="377">
        <f t="shared" ca="1" si="73"/>
        <v>333472.88390595617</v>
      </c>
      <c r="AF275" s="377">
        <f t="shared" ca="1" si="74"/>
        <v>333472.88390595617</v>
      </c>
      <c r="AH275" s="688">
        <f>IFERROR($H275/SUMIF($A:$A,$A275,$H:$H)*SUMIF(Summary!$A$110:$A$186,$A275,Summary!$P$110:$P$186),0)</f>
        <v>39908.041659018214</v>
      </c>
      <c r="AI275" s="689">
        <f t="shared" ca="1" si="60"/>
        <v>293564.84224693797</v>
      </c>
      <c r="AJ275" s="688">
        <f>IFERROR(H275/SUMIF(A:A,A275,H:H)*SUMIF(Summary!$A$110:$A$186,'Operations Support'!A275,Summary!$Q$110:$Q$186),0)</f>
        <v>40164.647528811387</v>
      </c>
      <c r="AK275" s="688">
        <f t="shared" ca="1" si="61"/>
        <v>293308.23637714481</v>
      </c>
      <c r="AM275" s="688">
        <f>IFERROR($H275/SUMIF($A:$A,$A275,$H:$H)*SUMIF(Summary!$A$230:$A$266,$A275,Summary!$P$230:$P$266),0)</f>
        <v>7550.6572340781968</v>
      </c>
      <c r="AN275" s="688">
        <f>IFERROR($H275/SUMIF($A:$A,$A275,$H:$H)*(SUMIF(Summary!$A$230:$A$266,$A275,Summary!$L$230:$L$266)+SUMIF(Summary!$A$281:$A$317,$A275,Summary!$L$281:$L$317))-AM275,0)</f>
        <v>19324.316586766254</v>
      </c>
      <c r="AO275" s="688">
        <f>IFERROR($H275/SUMIF($A:$A,$A275,$H:$H)*SUMIF(Summary!$A$230:$A$266,$A275,Summary!$Q$230:$Q$266),0)</f>
        <v>7599.2074231256938</v>
      </c>
      <c r="AP275" s="688">
        <f>IFERROR($H275/SUMIF($A:$A,$A275,$H:$H)*(SUMIF(Summary!$A$230:$A$266,$A275,Summary!$L$230:$L$266)+SUMIF(Summary!$A$281:$A$317,$A275,Summary!$L$281:$L$317))-AO275,0)</f>
        <v>19275.766397718755</v>
      </c>
      <c r="AQ275" s="306"/>
      <c r="AR275" s="688">
        <f t="shared" ca="1" si="62"/>
        <v>312889.15883370425</v>
      </c>
      <c r="AS275" s="688">
        <f t="shared" ca="1" si="63"/>
        <v>312584.00277486356</v>
      </c>
    </row>
    <row r="276" spans="1:45" x14ac:dyDescent="0.2">
      <c r="A276" s="423">
        <v>3565</v>
      </c>
      <c r="B276" s="424">
        <v>3</v>
      </c>
      <c r="C276" s="425" t="s">
        <v>319</v>
      </c>
      <c r="D276" s="422">
        <f t="shared" si="64"/>
        <v>206</v>
      </c>
      <c r="E276" s="422">
        <f t="shared" si="65"/>
        <v>0</v>
      </c>
      <c r="F276" s="422">
        <f t="shared" si="66"/>
        <v>66</v>
      </c>
      <c r="G276" s="422">
        <f t="shared" si="67"/>
        <v>0</v>
      </c>
      <c r="H276" s="22">
        <f t="shared" si="68"/>
        <v>272</v>
      </c>
      <c r="I276" s="116">
        <v>90</v>
      </c>
      <c r="J276" s="116">
        <v>0</v>
      </c>
      <c r="K276" s="116">
        <v>30</v>
      </c>
      <c r="L276" s="116">
        <v>0</v>
      </c>
      <c r="M276" s="22">
        <f t="shared" si="69"/>
        <v>120</v>
      </c>
      <c r="N276" s="116">
        <v>81</v>
      </c>
      <c r="O276" s="116">
        <v>0</v>
      </c>
      <c r="P276" s="116">
        <v>36</v>
      </c>
      <c r="Q276" s="116">
        <v>0</v>
      </c>
      <c r="R276" s="22">
        <f t="shared" si="70"/>
        <v>117</v>
      </c>
      <c r="S276" s="116">
        <v>35</v>
      </c>
      <c r="T276" s="116">
        <v>0</v>
      </c>
      <c r="U276" s="116">
        <v>0</v>
      </c>
      <c r="V276" s="116">
        <v>0</v>
      </c>
      <c r="W276" s="22">
        <f t="shared" si="71"/>
        <v>35</v>
      </c>
      <c r="X276" s="22">
        <f t="shared" si="72"/>
        <v>11.333333333333334</v>
      </c>
      <c r="Y276" s="22">
        <f ca="1">OFFSET('Cost Study'!$B$7,'Operations Support'!$C276,'Operations Support'!$B276)*$H276</f>
        <v>745.28000000000009</v>
      </c>
      <c r="Z276" s="23">
        <f ca="1">Y276*'Cost Study'!$B$31</f>
        <v>41625.326332001998</v>
      </c>
      <c r="AA276" s="23">
        <f ca="1">IF(A276=10298,1.51,1)*IF($B276&lt;3,$D276*'Cost Study'!$B$32*OFFSET('Cost Study'!$B$7,'Operations Support'!$C276,'Operations Support'!$B276),0)</f>
        <v>0</v>
      </c>
      <c r="AB276" s="24">
        <f ca="1">AA276*'Cost Study'!$B$31</f>
        <v>0</v>
      </c>
      <c r="AC276" s="23">
        <f ca="1">Y276*'Cost Study'!$B$31</f>
        <v>41625.326332001998</v>
      </c>
      <c r="AD276" s="24">
        <f ca="1">AA276*'Cost Study'!$B$31</f>
        <v>0</v>
      </c>
      <c r="AE276" s="377">
        <f t="shared" ca="1" si="73"/>
        <v>41625.326332001998</v>
      </c>
      <c r="AF276" s="377">
        <f t="shared" ca="1" si="74"/>
        <v>41625.326332001998</v>
      </c>
      <c r="AH276" s="688">
        <f>IFERROR($H276/SUMIF($A:$A,$A276,$H:$H)*SUMIF(Summary!$A$110:$A$186,$A276,Summary!$P$110:$P$186),0)</f>
        <v>6944.9695017613285</v>
      </c>
      <c r="AI276" s="689">
        <f t="shared" ca="1" si="60"/>
        <v>34680.356830240671</v>
      </c>
      <c r="AJ276" s="688">
        <f>IFERROR(H276/SUMIF(A:A,A276,H:H)*SUMIF(Summary!$A$110:$A$186,'Operations Support'!A276,Summary!$Q$110:$Q$186),0)</f>
        <v>6989.6251617637226</v>
      </c>
      <c r="AK276" s="688">
        <f t="shared" ca="1" si="61"/>
        <v>34635.701170238273</v>
      </c>
      <c r="AM276" s="688">
        <f>IFERROR($H276/SUMIF($A:$A,$A276,$H:$H)*SUMIF(Summary!$A$230:$A$266,$A276,Summary!$P$230:$P$266),0)</f>
        <v>1313.9979319701024</v>
      </c>
      <c r="AN276" s="688">
        <f>IFERROR($H276/SUMIF($A:$A,$A276,$H:$H)*(SUMIF(Summary!$A$230:$A$266,$A276,Summary!$L$230:$L$266)+SUMIF(Summary!$A$281:$A$317,$A276,Summary!$L$281:$L$317))-AM276,0)</f>
        <v>3362.9009031352662</v>
      </c>
      <c r="AO276" s="688">
        <f>IFERROR($H276/SUMIF($A:$A,$A276,$H:$H)*SUMIF(Summary!$A$230:$A$266,$A276,Summary!$Q$230:$Q$266),0)</f>
        <v>1322.4468452272483</v>
      </c>
      <c r="AP276" s="688">
        <f>IFERROR($H276/SUMIF($A:$A,$A276,$H:$H)*(SUMIF(Summary!$A$230:$A$266,$A276,Summary!$L$230:$L$266)+SUMIF(Summary!$A$281:$A$317,$A276,Summary!$L$281:$L$317))-AO276,0)</f>
        <v>3354.45198987812</v>
      </c>
      <c r="AQ276" s="306"/>
      <c r="AR276" s="688">
        <f t="shared" ca="1" si="62"/>
        <v>38043.25773337594</v>
      </c>
      <c r="AS276" s="688">
        <f t="shared" ca="1" si="63"/>
        <v>37990.153160116395</v>
      </c>
    </row>
    <row r="277" spans="1:45" x14ac:dyDescent="0.2">
      <c r="A277" s="423">
        <v>3565</v>
      </c>
      <c r="B277" s="424">
        <v>3</v>
      </c>
      <c r="C277" s="425" t="s">
        <v>320</v>
      </c>
      <c r="D277" s="422">
        <f t="shared" si="64"/>
        <v>0</v>
      </c>
      <c r="E277" s="422">
        <f t="shared" si="65"/>
        <v>0</v>
      </c>
      <c r="F277" s="422">
        <f t="shared" si="66"/>
        <v>0</v>
      </c>
      <c r="G277" s="422">
        <f t="shared" si="67"/>
        <v>0</v>
      </c>
      <c r="H277" s="22">
        <f t="shared" si="68"/>
        <v>0</v>
      </c>
      <c r="I277" s="116">
        <v>0</v>
      </c>
      <c r="J277" s="116">
        <v>0</v>
      </c>
      <c r="K277" s="116">
        <v>0</v>
      </c>
      <c r="L277" s="116">
        <v>0</v>
      </c>
      <c r="M277" s="22">
        <f t="shared" si="69"/>
        <v>0</v>
      </c>
      <c r="N277" s="116">
        <v>0</v>
      </c>
      <c r="O277" s="116">
        <v>0</v>
      </c>
      <c r="P277" s="116">
        <v>0</v>
      </c>
      <c r="Q277" s="116">
        <v>0</v>
      </c>
      <c r="R277" s="22">
        <f t="shared" si="70"/>
        <v>0</v>
      </c>
      <c r="S277" s="116">
        <v>0</v>
      </c>
      <c r="T277" s="116">
        <v>0</v>
      </c>
      <c r="U277" s="116">
        <v>0</v>
      </c>
      <c r="V277" s="116">
        <v>0</v>
      </c>
      <c r="W277" s="22">
        <f t="shared" si="71"/>
        <v>0</v>
      </c>
      <c r="X277" s="22">
        <f t="shared" si="72"/>
        <v>0</v>
      </c>
      <c r="Y277" s="22">
        <f ca="1">OFFSET('Cost Study'!$B$7,'Operations Support'!$C277,'Operations Support'!$B277)*$H277</f>
        <v>0</v>
      </c>
      <c r="Z277" s="23">
        <f ca="1">Y277*'Cost Study'!$B$31</f>
        <v>0</v>
      </c>
      <c r="AA277" s="23">
        <f ca="1">IF(A277=10298,1.51,1)*IF($B277&lt;3,$D277*'Cost Study'!$B$32*OFFSET('Cost Study'!$B$7,'Operations Support'!$C277,'Operations Support'!$B277),0)</f>
        <v>0</v>
      </c>
      <c r="AB277" s="24">
        <f ca="1">AA277*'Cost Study'!$B$31</f>
        <v>0</v>
      </c>
      <c r="AC277" s="23">
        <f ca="1">Y277*'Cost Study'!$B$31</f>
        <v>0</v>
      </c>
      <c r="AD277" s="24">
        <f ca="1">AA277*'Cost Study'!$B$31</f>
        <v>0</v>
      </c>
      <c r="AE277" s="377">
        <f t="shared" ca="1" si="73"/>
        <v>0</v>
      </c>
      <c r="AF277" s="377">
        <f t="shared" ca="1" si="74"/>
        <v>0</v>
      </c>
      <c r="AH277" s="688">
        <f>IFERROR($H277/SUMIF($A:$A,$A277,$H:$H)*SUMIF(Summary!$A$110:$A$186,$A277,Summary!$P$110:$P$186),0)</f>
        <v>0</v>
      </c>
      <c r="AI277" s="689">
        <f t="shared" ca="1" si="60"/>
        <v>0</v>
      </c>
      <c r="AJ277" s="688">
        <f>IFERROR(H277/SUMIF(A:A,A277,H:H)*SUMIF(Summary!$A$110:$A$186,'Operations Support'!A277,Summary!$Q$110:$Q$186),0)</f>
        <v>0</v>
      </c>
      <c r="AK277" s="688">
        <f t="shared" ca="1" si="61"/>
        <v>0</v>
      </c>
      <c r="AM277" s="688">
        <f>IFERROR($H277/SUMIF($A:$A,$A277,$H:$H)*SUMIF(Summary!$A$230:$A$266,$A277,Summary!$P$230:$P$266),0)</f>
        <v>0</v>
      </c>
      <c r="AN277" s="688">
        <f>IFERROR($H277/SUMIF($A:$A,$A277,$H:$H)*(SUMIF(Summary!$A$230:$A$266,$A277,Summary!$L$230:$L$266)+SUMIF(Summary!$A$281:$A$317,$A277,Summary!$L$281:$L$317))-AM277,0)</f>
        <v>0</v>
      </c>
      <c r="AO277" s="688">
        <f>IFERROR($H277/SUMIF($A:$A,$A277,$H:$H)*SUMIF(Summary!$A$230:$A$266,$A277,Summary!$Q$230:$Q$266),0)</f>
        <v>0</v>
      </c>
      <c r="AP277" s="688">
        <f>IFERROR($H277/SUMIF($A:$A,$A277,$H:$H)*(SUMIF(Summary!$A$230:$A$266,$A277,Summary!$L$230:$L$266)+SUMIF(Summary!$A$281:$A$317,$A277,Summary!$L$281:$L$317))-AO277,0)</f>
        <v>0</v>
      </c>
      <c r="AQ277" s="306"/>
      <c r="AR277" s="688">
        <f t="shared" ca="1" si="62"/>
        <v>0</v>
      </c>
      <c r="AS277" s="688">
        <f t="shared" ca="1" si="63"/>
        <v>0</v>
      </c>
    </row>
    <row r="278" spans="1:45" x14ac:dyDescent="0.2">
      <c r="A278" s="423">
        <v>3565</v>
      </c>
      <c r="B278" s="424">
        <v>4</v>
      </c>
      <c r="C278" s="425" t="s">
        <v>300</v>
      </c>
      <c r="D278" s="422">
        <f t="shared" si="64"/>
        <v>1227</v>
      </c>
      <c r="E278" s="422">
        <f t="shared" si="65"/>
        <v>0</v>
      </c>
      <c r="F278" s="422">
        <f t="shared" si="66"/>
        <v>48</v>
      </c>
      <c r="G278" s="422">
        <f t="shared" si="67"/>
        <v>27</v>
      </c>
      <c r="H278" s="22">
        <f t="shared" si="68"/>
        <v>1248</v>
      </c>
      <c r="I278" s="116">
        <v>396</v>
      </c>
      <c r="J278" s="116">
        <v>0</v>
      </c>
      <c r="K278" s="116">
        <v>0</v>
      </c>
      <c r="L278" s="116">
        <v>15</v>
      </c>
      <c r="M278" s="22">
        <f t="shared" si="69"/>
        <v>381</v>
      </c>
      <c r="N278" s="116">
        <v>313</v>
      </c>
      <c r="O278" s="116">
        <v>0</v>
      </c>
      <c r="P278" s="116">
        <v>15</v>
      </c>
      <c r="Q278" s="116">
        <v>3</v>
      </c>
      <c r="R278" s="22">
        <f t="shared" si="70"/>
        <v>325</v>
      </c>
      <c r="S278" s="116">
        <v>518</v>
      </c>
      <c r="T278" s="116">
        <v>0</v>
      </c>
      <c r="U278" s="116">
        <v>33</v>
      </c>
      <c r="V278" s="116">
        <v>9</v>
      </c>
      <c r="W278" s="22">
        <f t="shared" si="71"/>
        <v>542</v>
      </c>
      <c r="X278" s="22">
        <f t="shared" si="72"/>
        <v>69.333333333333329</v>
      </c>
      <c r="Y278" s="22">
        <f ca="1">OFFSET('Cost Study'!$B$7,'Operations Support'!$C278,'Operations Support'!$B278)*$H278</f>
        <v>15450.240000000002</v>
      </c>
      <c r="Z278" s="23">
        <f ca="1">Y278*'Cost Study'!$B$31</f>
        <v>862925.72175256349</v>
      </c>
      <c r="AA278" s="23">
        <f ca="1">IF(A278=10298,1.51,1)*IF($B278&lt;3,$D278*'Cost Study'!$B$32*OFFSET('Cost Study'!$B$7,'Operations Support'!$C278,'Operations Support'!$B278),0)</f>
        <v>0</v>
      </c>
      <c r="AB278" s="24">
        <f ca="1">AA278*'Cost Study'!$B$31</f>
        <v>0</v>
      </c>
      <c r="AC278" s="23">
        <f ca="1">Y278*'Cost Study'!$B$31</f>
        <v>862925.72175256349</v>
      </c>
      <c r="AD278" s="24">
        <f ca="1">AA278*'Cost Study'!$B$31</f>
        <v>0</v>
      </c>
      <c r="AE278" s="377">
        <f t="shared" ca="1" si="73"/>
        <v>862925.72175256349</v>
      </c>
      <c r="AF278" s="377">
        <f t="shared" ca="1" si="74"/>
        <v>862925.72175256349</v>
      </c>
      <c r="AH278" s="688">
        <f>IFERROR($H278/SUMIF($A:$A,$A278,$H:$H)*SUMIF(Summary!$A$110:$A$186,$A278,Summary!$P$110:$P$186),0)</f>
        <v>31865.154184551971</v>
      </c>
      <c r="AI278" s="689">
        <f t="shared" ca="1" si="60"/>
        <v>831060.56756801147</v>
      </c>
      <c r="AJ278" s="688">
        <f>IFERROR(H278/SUMIF(A:A,A278,H:H)*SUMIF(Summary!$A$110:$A$186,'Operations Support'!A278,Summary!$Q$110:$Q$186),0)</f>
        <v>32070.044859857073</v>
      </c>
      <c r="AK278" s="688">
        <f t="shared" ca="1" si="61"/>
        <v>830855.67689270643</v>
      </c>
      <c r="AM278" s="688">
        <f>IFERROR($H278/SUMIF($A:$A,$A278,$H:$H)*SUMIF(Summary!$A$230:$A$266,$A278,Summary!$P$230:$P$266),0)</f>
        <v>6028.9316878628215</v>
      </c>
      <c r="AN278" s="688">
        <f>IFERROR($H278/SUMIF($A:$A,$A278,$H:$H)*(SUMIF(Summary!$A$230:$A$266,$A278,Summary!$L$230:$L$266)+SUMIF(Summary!$A$281:$A$317,$A278,Summary!$L$281:$L$317))-AM278,0)</f>
        <v>15429.780614385336</v>
      </c>
      <c r="AO278" s="688">
        <f>IFERROR($H278/SUMIF($A:$A,$A278,$H:$H)*SUMIF(Summary!$A$230:$A$266,$A278,Summary!$Q$230:$Q$266),0)</f>
        <v>6067.697289866197</v>
      </c>
      <c r="AP278" s="688">
        <f>IFERROR($H278/SUMIF($A:$A,$A278,$H:$H)*(SUMIF(Summary!$A$230:$A$266,$A278,Summary!$L$230:$L$266)+SUMIF(Summary!$A$281:$A$317,$A278,Summary!$L$281:$L$317))-AO278,0)</f>
        <v>15391.01501238196</v>
      </c>
      <c r="AQ278" s="306"/>
      <c r="AR278" s="688">
        <f t="shared" ca="1" si="62"/>
        <v>846490.34818239685</v>
      </c>
      <c r="AS278" s="688">
        <f t="shared" ca="1" si="63"/>
        <v>846246.69190508837</v>
      </c>
    </row>
    <row r="279" spans="1:45" x14ac:dyDescent="0.2">
      <c r="A279" s="423">
        <v>3565</v>
      </c>
      <c r="B279" s="424">
        <v>4</v>
      </c>
      <c r="C279" s="425" t="s">
        <v>301</v>
      </c>
      <c r="D279" s="422">
        <f t="shared" si="64"/>
        <v>3</v>
      </c>
      <c r="E279" s="422">
        <f t="shared" si="65"/>
        <v>0</v>
      </c>
      <c r="F279" s="422">
        <f t="shared" si="66"/>
        <v>0</v>
      </c>
      <c r="G279" s="422">
        <f t="shared" si="67"/>
        <v>0</v>
      </c>
      <c r="H279" s="22">
        <f t="shared" si="68"/>
        <v>3</v>
      </c>
      <c r="I279" s="116">
        <v>0</v>
      </c>
      <c r="J279" s="116">
        <v>0</v>
      </c>
      <c r="K279" s="116">
        <v>0</v>
      </c>
      <c r="L279" s="116">
        <v>0</v>
      </c>
      <c r="M279" s="22">
        <f t="shared" si="69"/>
        <v>0</v>
      </c>
      <c r="N279" s="116">
        <v>0</v>
      </c>
      <c r="O279" s="116">
        <v>0</v>
      </c>
      <c r="P279" s="116">
        <v>0</v>
      </c>
      <c r="Q279" s="116">
        <v>0</v>
      </c>
      <c r="R279" s="22">
        <f t="shared" si="70"/>
        <v>0</v>
      </c>
      <c r="S279" s="116">
        <v>3</v>
      </c>
      <c r="T279" s="116">
        <v>0</v>
      </c>
      <c r="U279" s="116">
        <v>0</v>
      </c>
      <c r="V279" s="116">
        <v>0</v>
      </c>
      <c r="W279" s="22">
        <f t="shared" si="71"/>
        <v>3</v>
      </c>
      <c r="X279" s="22">
        <f t="shared" si="72"/>
        <v>0.16666666666666666</v>
      </c>
      <c r="Y279" s="22">
        <f ca="1">OFFSET('Cost Study'!$B$7,'Operations Support'!$C279,'Operations Support'!$B279)*$H279</f>
        <v>65.61</v>
      </c>
      <c r="Z279" s="23">
        <f ca="1">Y279*'Cost Study'!$B$31</f>
        <v>3664.4451221589884</v>
      </c>
      <c r="AA279" s="23">
        <f ca="1">IF(A279=10298,1.51,1)*IF($B279&lt;3,$D279*'Cost Study'!$B$32*OFFSET('Cost Study'!$B$7,'Operations Support'!$C279,'Operations Support'!$B279),0)</f>
        <v>0</v>
      </c>
      <c r="AB279" s="24">
        <f ca="1">AA279*'Cost Study'!$B$31</f>
        <v>0</v>
      </c>
      <c r="AC279" s="23">
        <f ca="1">Y279*'Cost Study'!$B$31</f>
        <v>3664.4451221589884</v>
      </c>
      <c r="AD279" s="24">
        <f ca="1">AA279*'Cost Study'!$B$31</f>
        <v>0</v>
      </c>
      <c r="AE279" s="377">
        <f t="shared" ca="1" si="73"/>
        <v>3664.4451221589884</v>
      </c>
      <c r="AF279" s="377">
        <f t="shared" ca="1" si="74"/>
        <v>3664.4451221589884</v>
      </c>
      <c r="AH279" s="688">
        <f>IFERROR($H279/SUMIF($A:$A,$A279,$H:$H)*SUMIF(Summary!$A$110:$A$186,$A279,Summary!$P$110:$P$186),0)</f>
        <v>76.598928328249926</v>
      </c>
      <c r="AI279" s="689">
        <f t="shared" ca="1" si="60"/>
        <v>3587.8461938307387</v>
      </c>
      <c r="AJ279" s="688">
        <f>IFERROR(H279/SUMIF(A:A,A279,H:H)*SUMIF(Summary!$A$110:$A$186,'Operations Support'!A279,Summary!$Q$110:$Q$186),0)</f>
        <v>77.091453990041046</v>
      </c>
      <c r="AK279" s="688">
        <f t="shared" ca="1" si="61"/>
        <v>3587.3536681689475</v>
      </c>
      <c r="AM279" s="688">
        <f>IFERROR($H279/SUMIF($A:$A,$A279,$H:$H)*SUMIF(Summary!$A$230:$A$266,$A279,Summary!$P$230:$P$266),0)</f>
        <v>14.492624249670245</v>
      </c>
      <c r="AN279" s="688">
        <f>IFERROR($H279/SUMIF($A:$A,$A279,$H:$H)*(SUMIF(Summary!$A$230:$A$266,$A279,Summary!$L$230:$L$266)+SUMIF(Summary!$A$281:$A$317,$A279,Summary!$L$281:$L$317))-AM279,0)</f>
        <v>37.090818784580144</v>
      </c>
      <c r="AO279" s="688">
        <f>IFERROR($H279/SUMIF($A:$A,$A279,$H:$H)*SUMIF(Summary!$A$230:$A$266,$A279,Summary!$Q$230:$Q$266),0)</f>
        <v>14.585810792947589</v>
      </c>
      <c r="AP279" s="688">
        <f>IFERROR($H279/SUMIF($A:$A,$A279,$H:$H)*(SUMIF(Summary!$A$230:$A$266,$A279,Summary!$L$230:$L$266)+SUMIF(Summary!$A$281:$A$317,$A279,Summary!$L$281:$L$317))-AO279,0)</f>
        <v>36.997632241302796</v>
      </c>
      <c r="AQ279" s="306"/>
      <c r="AR279" s="688">
        <f t="shared" ca="1" si="62"/>
        <v>3624.937012615319</v>
      </c>
      <c r="AS279" s="688">
        <f t="shared" ca="1" si="63"/>
        <v>3624.3513004102501</v>
      </c>
    </row>
    <row r="280" spans="1:45" x14ac:dyDescent="0.2">
      <c r="A280" s="423">
        <v>3565</v>
      </c>
      <c r="B280" s="424">
        <v>4</v>
      </c>
      <c r="C280" s="425" t="s">
        <v>302</v>
      </c>
      <c r="D280" s="422">
        <f t="shared" si="64"/>
        <v>15</v>
      </c>
      <c r="E280" s="422">
        <f t="shared" si="65"/>
        <v>0</v>
      </c>
      <c r="F280" s="422">
        <f t="shared" si="66"/>
        <v>0</v>
      </c>
      <c r="G280" s="422">
        <f t="shared" si="67"/>
        <v>0</v>
      </c>
      <c r="H280" s="22">
        <f t="shared" si="68"/>
        <v>15</v>
      </c>
      <c r="I280" s="116">
        <v>6</v>
      </c>
      <c r="J280" s="116">
        <v>0</v>
      </c>
      <c r="K280" s="116">
        <v>0</v>
      </c>
      <c r="L280" s="116">
        <v>0</v>
      </c>
      <c r="M280" s="22">
        <f t="shared" si="69"/>
        <v>6</v>
      </c>
      <c r="N280" s="116">
        <v>9</v>
      </c>
      <c r="O280" s="116">
        <v>0</v>
      </c>
      <c r="P280" s="116">
        <v>0</v>
      </c>
      <c r="Q280" s="116">
        <v>0</v>
      </c>
      <c r="R280" s="22">
        <f t="shared" si="70"/>
        <v>9</v>
      </c>
      <c r="S280" s="116">
        <v>0</v>
      </c>
      <c r="T280" s="116">
        <v>0</v>
      </c>
      <c r="U280" s="116">
        <v>0</v>
      </c>
      <c r="V280" s="116">
        <v>0</v>
      </c>
      <c r="W280" s="22">
        <f t="shared" si="71"/>
        <v>0</v>
      </c>
      <c r="X280" s="22">
        <f t="shared" si="72"/>
        <v>0.83333333333333337</v>
      </c>
      <c r="Y280" s="22">
        <f ca="1">OFFSET('Cost Study'!$B$7,'Operations Support'!$C280,'Operations Support'!$B280)*$H280</f>
        <v>127.05000000000001</v>
      </c>
      <c r="Z280" s="23">
        <f ca="1">Y280*'Cost Study'!$B$31</f>
        <v>7095.9876965447265</v>
      </c>
      <c r="AA280" s="23">
        <f ca="1">IF(A280=10298,1.51,1)*IF($B280&lt;3,$D280*'Cost Study'!$B$32*OFFSET('Cost Study'!$B$7,'Operations Support'!$C280,'Operations Support'!$B280),0)</f>
        <v>0</v>
      </c>
      <c r="AB280" s="24">
        <f ca="1">AA280*'Cost Study'!$B$31</f>
        <v>0</v>
      </c>
      <c r="AC280" s="23">
        <f ca="1">Y280*'Cost Study'!$B$31</f>
        <v>7095.9876965447265</v>
      </c>
      <c r="AD280" s="24">
        <f ca="1">AA280*'Cost Study'!$B$31</f>
        <v>0</v>
      </c>
      <c r="AE280" s="377">
        <f t="shared" ca="1" si="73"/>
        <v>7095.9876965447265</v>
      </c>
      <c r="AF280" s="377">
        <f t="shared" ca="1" si="74"/>
        <v>7095.9876965447265</v>
      </c>
      <c r="AH280" s="688">
        <f>IFERROR($H280/SUMIF($A:$A,$A280,$H:$H)*SUMIF(Summary!$A$110:$A$186,$A280,Summary!$P$110:$P$186),0)</f>
        <v>382.9946416412497</v>
      </c>
      <c r="AI280" s="689">
        <f t="shared" ca="1" si="60"/>
        <v>6712.9930549034771</v>
      </c>
      <c r="AJ280" s="688">
        <f>IFERROR(H280/SUMIF(A:A,A280,H:H)*SUMIF(Summary!$A$110:$A$186,'Operations Support'!A280,Summary!$Q$110:$Q$186),0)</f>
        <v>385.45726995020522</v>
      </c>
      <c r="AK280" s="688">
        <f t="shared" ca="1" si="61"/>
        <v>6710.5304265945215</v>
      </c>
      <c r="AM280" s="688">
        <f>IFERROR($H280/SUMIF($A:$A,$A280,$H:$H)*SUMIF(Summary!$A$230:$A$266,$A280,Summary!$P$230:$P$266),0)</f>
        <v>72.463121248351229</v>
      </c>
      <c r="AN280" s="688">
        <f>IFERROR($H280/SUMIF($A:$A,$A280,$H:$H)*(SUMIF(Summary!$A$230:$A$266,$A280,Summary!$L$230:$L$266)+SUMIF(Summary!$A$281:$A$317,$A280,Summary!$L$281:$L$317))-AM280,0)</f>
        <v>185.45409392290071</v>
      </c>
      <c r="AO280" s="688">
        <f>IFERROR($H280/SUMIF($A:$A,$A280,$H:$H)*SUMIF(Summary!$A$230:$A$266,$A280,Summary!$Q$230:$Q$266),0)</f>
        <v>72.929053964737946</v>
      </c>
      <c r="AP280" s="688">
        <f>IFERROR($H280/SUMIF($A:$A,$A280,$H:$H)*(SUMIF(Summary!$A$230:$A$266,$A280,Summary!$L$230:$L$266)+SUMIF(Summary!$A$281:$A$317,$A280,Summary!$L$281:$L$317))-AO280,0)</f>
        <v>184.98816120651401</v>
      </c>
      <c r="AQ280" s="306"/>
      <c r="AR280" s="688">
        <f t="shared" ca="1" si="62"/>
        <v>6898.447148826378</v>
      </c>
      <c r="AS280" s="688">
        <f t="shared" ca="1" si="63"/>
        <v>6895.5185878010352</v>
      </c>
    </row>
    <row r="281" spans="1:45" x14ac:dyDescent="0.2">
      <c r="A281" s="423">
        <v>3565</v>
      </c>
      <c r="B281" s="424">
        <v>4</v>
      </c>
      <c r="C281" s="425" t="s">
        <v>303</v>
      </c>
      <c r="D281" s="422">
        <f t="shared" si="64"/>
        <v>5954</v>
      </c>
      <c r="E281" s="422">
        <f t="shared" si="65"/>
        <v>0</v>
      </c>
      <c r="F281" s="422">
        <f t="shared" si="66"/>
        <v>624</v>
      </c>
      <c r="G281" s="422">
        <f t="shared" si="67"/>
        <v>660</v>
      </c>
      <c r="H281" s="22">
        <f t="shared" si="68"/>
        <v>5918</v>
      </c>
      <c r="I281" s="116">
        <v>1473</v>
      </c>
      <c r="J281" s="116">
        <v>0</v>
      </c>
      <c r="K281" s="116">
        <v>222</v>
      </c>
      <c r="L281" s="116">
        <v>195</v>
      </c>
      <c r="M281" s="22">
        <f t="shared" si="69"/>
        <v>1500</v>
      </c>
      <c r="N281" s="116">
        <v>1714</v>
      </c>
      <c r="O281" s="116">
        <v>0</v>
      </c>
      <c r="P281" s="116">
        <v>129</v>
      </c>
      <c r="Q281" s="116">
        <v>219</v>
      </c>
      <c r="R281" s="22">
        <f t="shared" si="70"/>
        <v>1624</v>
      </c>
      <c r="S281" s="116">
        <v>2767</v>
      </c>
      <c r="T281" s="116">
        <v>0</v>
      </c>
      <c r="U281" s="116">
        <v>273</v>
      </c>
      <c r="V281" s="116">
        <v>246</v>
      </c>
      <c r="W281" s="22">
        <f t="shared" si="71"/>
        <v>2794</v>
      </c>
      <c r="X281" s="22">
        <f t="shared" si="72"/>
        <v>328.77777777777777</v>
      </c>
      <c r="Y281" s="22">
        <f ca="1">OFFSET('Cost Study'!$B$7,'Operations Support'!$C281,'Operations Support'!$B281)*$H281</f>
        <v>48054.159999999996</v>
      </c>
      <c r="Z281" s="23">
        <f ca="1">Y281*'Cost Study'!$B$31</f>
        <v>2683917.5767634134</v>
      </c>
      <c r="AA281" s="23">
        <f ca="1">IF(A281=10298,1.51,1)*IF($B281&lt;3,$D281*'Cost Study'!$B$32*OFFSET('Cost Study'!$B$7,'Operations Support'!$C281,'Operations Support'!$B281),0)</f>
        <v>0</v>
      </c>
      <c r="AB281" s="24">
        <f ca="1">AA281*'Cost Study'!$B$31</f>
        <v>0</v>
      </c>
      <c r="AC281" s="23">
        <f ca="1">Y281*'Cost Study'!$B$31</f>
        <v>2683917.5767634134</v>
      </c>
      <c r="AD281" s="24">
        <f ca="1">AA281*'Cost Study'!$B$31</f>
        <v>0</v>
      </c>
      <c r="AE281" s="377">
        <f t="shared" ca="1" si="73"/>
        <v>2683917.5767634134</v>
      </c>
      <c r="AF281" s="377">
        <f t="shared" ca="1" si="74"/>
        <v>2683917.5767634134</v>
      </c>
      <c r="AH281" s="688">
        <f>IFERROR($H281/SUMIF($A:$A,$A281,$H:$H)*SUMIF(Summary!$A$110:$A$186,$A281,Summary!$P$110:$P$186),0)</f>
        <v>151104.15261552771</v>
      </c>
      <c r="AI281" s="689">
        <f t="shared" ca="1" si="60"/>
        <v>2532813.4241478858</v>
      </c>
      <c r="AJ281" s="688">
        <f>IFERROR(H281/SUMIF(A:A,A281,H:H)*SUMIF(Summary!$A$110:$A$186,'Operations Support'!A281,Summary!$Q$110:$Q$186),0)</f>
        <v>152075.74157102098</v>
      </c>
      <c r="AK281" s="688">
        <f t="shared" ca="1" si="61"/>
        <v>2531841.8351923926</v>
      </c>
      <c r="AM281" s="688">
        <f>IFERROR($H281/SUMIF($A:$A,$A281,$H:$H)*SUMIF(Summary!$A$230:$A$266,$A281,Summary!$P$230:$P$266),0)</f>
        <v>28589.116769849501</v>
      </c>
      <c r="AN281" s="688">
        <f>IFERROR($H281/SUMIF($A:$A,$A281,$H:$H)*(SUMIF(Summary!$A$230:$A$266,$A281,Summary!$L$230:$L$266)+SUMIF(Summary!$A$281:$A$317,$A281,Summary!$L$281:$L$317))-AM281,0)</f>
        <v>73167.821855715098</v>
      </c>
      <c r="AO281" s="688">
        <f>IFERROR($H281/SUMIF($A:$A,$A281,$H:$H)*SUMIF(Summary!$A$230:$A$266,$A281,Summary!$Q$230:$Q$266),0)</f>
        <v>28772.942757554614</v>
      </c>
      <c r="AP281" s="688">
        <f>IFERROR($H281/SUMIF($A:$A,$A281,$H:$H)*(SUMIF(Summary!$A$230:$A$266,$A281,Summary!$L$230:$L$266)+SUMIF(Summary!$A$281:$A$317,$A281,Summary!$L$281:$L$317))-AO281,0)</f>
        <v>72983.995868009981</v>
      </c>
      <c r="AQ281" s="306"/>
      <c r="AR281" s="688">
        <f t="shared" ca="1" si="62"/>
        <v>2605981.2460036008</v>
      </c>
      <c r="AS281" s="688">
        <f t="shared" ca="1" si="63"/>
        <v>2604825.8310604026</v>
      </c>
    </row>
    <row r="282" spans="1:45" x14ac:dyDescent="0.2">
      <c r="A282" s="423">
        <v>3565</v>
      </c>
      <c r="B282" s="424">
        <v>4</v>
      </c>
      <c r="C282" s="425" t="s">
        <v>304</v>
      </c>
      <c r="D282" s="422">
        <f t="shared" si="64"/>
        <v>0</v>
      </c>
      <c r="E282" s="422">
        <f t="shared" si="65"/>
        <v>0</v>
      </c>
      <c r="F282" s="422">
        <f t="shared" si="66"/>
        <v>0</v>
      </c>
      <c r="G282" s="422">
        <f t="shared" si="67"/>
        <v>0</v>
      </c>
      <c r="H282" s="22">
        <f t="shared" si="68"/>
        <v>0</v>
      </c>
      <c r="I282" s="116">
        <v>0</v>
      </c>
      <c r="J282" s="116">
        <v>0</v>
      </c>
      <c r="K282" s="116">
        <v>0</v>
      </c>
      <c r="L282" s="116">
        <v>0</v>
      </c>
      <c r="M282" s="22">
        <f t="shared" si="69"/>
        <v>0</v>
      </c>
      <c r="N282" s="116">
        <v>0</v>
      </c>
      <c r="O282" s="116">
        <v>0</v>
      </c>
      <c r="P282" s="116">
        <v>0</v>
      </c>
      <c r="Q282" s="116">
        <v>0</v>
      </c>
      <c r="R282" s="22">
        <f t="shared" si="70"/>
        <v>0</v>
      </c>
      <c r="S282" s="116">
        <v>0</v>
      </c>
      <c r="T282" s="116">
        <v>0</v>
      </c>
      <c r="U282" s="116">
        <v>0</v>
      </c>
      <c r="V282" s="116">
        <v>0</v>
      </c>
      <c r="W282" s="22">
        <f t="shared" si="71"/>
        <v>0</v>
      </c>
      <c r="X282" s="22">
        <f t="shared" si="72"/>
        <v>0</v>
      </c>
      <c r="Y282" s="22">
        <f ca="1">OFFSET('Cost Study'!$B$7,'Operations Support'!$C282,'Operations Support'!$B282)*$H282</f>
        <v>0</v>
      </c>
      <c r="Z282" s="23">
        <f ca="1">Y282*'Cost Study'!$B$31</f>
        <v>0</v>
      </c>
      <c r="AA282" s="23">
        <f ca="1">IF(A282=10298,1.51,1)*IF($B282&lt;3,$D282*'Cost Study'!$B$32*OFFSET('Cost Study'!$B$7,'Operations Support'!$C282,'Operations Support'!$B282),0)</f>
        <v>0</v>
      </c>
      <c r="AB282" s="24">
        <f ca="1">AA282*'Cost Study'!$B$31</f>
        <v>0</v>
      </c>
      <c r="AC282" s="23">
        <f ca="1">Y282*'Cost Study'!$B$31</f>
        <v>0</v>
      </c>
      <c r="AD282" s="24">
        <f ca="1">AA282*'Cost Study'!$B$31</f>
        <v>0</v>
      </c>
      <c r="AE282" s="377">
        <f t="shared" ca="1" si="73"/>
        <v>0</v>
      </c>
      <c r="AF282" s="377">
        <f t="shared" ca="1" si="74"/>
        <v>0</v>
      </c>
      <c r="AH282" s="688">
        <f>IFERROR($H282/SUMIF($A:$A,$A282,$H:$H)*SUMIF(Summary!$A$110:$A$186,$A282,Summary!$P$110:$P$186),0)</f>
        <v>0</v>
      </c>
      <c r="AI282" s="689">
        <f t="shared" ca="1" si="60"/>
        <v>0</v>
      </c>
      <c r="AJ282" s="688">
        <f>IFERROR(H282/SUMIF(A:A,A282,H:H)*SUMIF(Summary!$A$110:$A$186,'Operations Support'!A282,Summary!$Q$110:$Q$186),0)</f>
        <v>0</v>
      </c>
      <c r="AK282" s="688">
        <f t="shared" ca="1" si="61"/>
        <v>0</v>
      </c>
      <c r="AM282" s="688">
        <f>IFERROR($H282/SUMIF($A:$A,$A282,$H:$H)*SUMIF(Summary!$A$230:$A$266,$A282,Summary!$P$230:$P$266),0)</f>
        <v>0</v>
      </c>
      <c r="AN282" s="688">
        <f>IFERROR($H282/SUMIF($A:$A,$A282,$H:$H)*(SUMIF(Summary!$A$230:$A$266,$A282,Summary!$L$230:$L$266)+SUMIF(Summary!$A$281:$A$317,$A282,Summary!$L$281:$L$317))-AM282,0)</f>
        <v>0</v>
      </c>
      <c r="AO282" s="688">
        <f>IFERROR($H282/SUMIF($A:$A,$A282,$H:$H)*SUMIF(Summary!$A$230:$A$266,$A282,Summary!$Q$230:$Q$266),0)</f>
        <v>0</v>
      </c>
      <c r="AP282" s="688">
        <f>IFERROR($H282/SUMIF($A:$A,$A282,$H:$H)*(SUMIF(Summary!$A$230:$A$266,$A282,Summary!$L$230:$L$266)+SUMIF(Summary!$A$281:$A$317,$A282,Summary!$L$281:$L$317))-AO282,0)</f>
        <v>0</v>
      </c>
      <c r="AQ282" s="306"/>
      <c r="AR282" s="688">
        <f t="shared" ca="1" si="62"/>
        <v>0</v>
      </c>
      <c r="AS282" s="688">
        <f t="shared" ca="1" si="63"/>
        <v>0</v>
      </c>
    </row>
    <row r="283" spans="1:45" x14ac:dyDescent="0.2">
      <c r="A283" s="423">
        <v>3565</v>
      </c>
      <c r="B283" s="424">
        <v>4</v>
      </c>
      <c r="C283" s="425" t="s">
        <v>305</v>
      </c>
      <c r="D283" s="422">
        <f t="shared" si="64"/>
        <v>0</v>
      </c>
      <c r="E283" s="422">
        <f t="shared" si="65"/>
        <v>0</v>
      </c>
      <c r="F283" s="422">
        <f t="shared" si="66"/>
        <v>0</v>
      </c>
      <c r="G283" s="422">
        <f t="shared" si="67"/>
        <v>0</v>
      </c>
      <c r="H283" s="22">
        <f t="shared" si="68"/>
        <v>0</v>
      </c>
      <c r="I283" s="116">
        <v>0</v>
      </c>
      <c r="J283" s="116">
        <v>0</v>
      </c>
      <c r="K283" s="116">
        <v>0</v>
      </c>
      <c r="L283" s="116">
        <v>0</v>
      </c>
      <c r="M283" s="22">
        <f t="shared" si="69"/>
        <v>0</v>
      </c>
      <c r="N283" s="116">
        <v>0</v>
      </c>
      <c r="O283" s="116">
        <v>0</v>
      </c>
      <c r="P283" s="116">
        <v>0</v>
      </c>
      <c r="Q283" s="116">
        <v>0</v>
      </c>
      <c r="R283" s="22">
        <f t="shared" si="70"/>
        <v>0</v>
      </c>
      <c r="S283" s="116">
        <v>0</v>
      </c>
      <c r="T283" s="116">
        <v>0</v>
      </c>
      <c r="U283" s="116">
        <v>0</v>
      </c>
      <c r="V283" s="116">
        <v>0</v>
      </c>
      <c r="W283" s="22">
        <f t="shared" si="71"/>
        <v>0</v>
      </c>
      <c r="X283" s="22">
        <f t="shared" si="72"/>
        <v>0</v>
      </c>
      <c r="Y283" s="22">
        <f ca="1">OFFSET('Cost Study'!$B$7,'Operations Support'!$C283,'Operations Support'!$B283)*$H283</f>
        <v>0</v>
      </c>
      <c r="Z283" s="23">
        <f ca="1">Y283*'Cost Study'!$B$31</f>
        <v>0</v>
      </c>
      <c r="AA283" s="23">
        <f ca="1">IF(A283=10298,1.51,1)*IF($B283&lt;3,$D283*'Cost Study'!$B$32*OFFSET('Cost Study'!$B$7,'Operations Support'!$C283,'Operations Support'!$B283),0)</f>
        <v>0</v>
      </c>
      <c r="AB283" s="24">
        <f ca="1">AA283*'Cost Study'!$B$31</f>
        <v>0</v>
      </c>
      <c r="AC283" s="23">
        <f ca="1">Y283*'Cost Study'!$B$31</f>
        <v>0</v>
      </c>
      <c r="AD283" s="24">
        <f ca="1">AA283*'Cost Study'!$B$31</f>
        <v>0</v>
      </c>
      <c r="AE283" s="377">
        <f t="shared" ca="1" si="73"/>
        <v>0</v>
      </c>
      <c r="AF283" s="377">
        <f t="shared" ca="1" si="74"/>
        <v>0</v>
      </c>
      <c r="AH283" s="688">
        <f>IFERROR($H283/SUMIF($A:$A,$A283,$H:$H)*SUMIF(Summary!$A$110:$A$186,$A283,Summary!$P$110:$P$186),0)</f>
        <v>0</v>
      </c>
      <c r="AI283" s="689">
        <f t="shared" ca="1" si="60"/>
        <v>0</v>
      </c>
      <c r="AJ283" s="688">
        <f>IFERROR(H283/SUMIF(A:A,A283,H:H)*SUMIF(Summary!$A$110:$A$186,'Operations Support'!A283,Summary!$Q$110:$Q$186),0)</f>
        <v>0</v>
      </c>
      <c r="AK283" s="688">
        <f t="shared" ca="1" si="61"/>
        <v>0</v>
      </c>
      <c r="AM283" s="688">
        <f>IFERROR($H283/SUMIF($A:$A,$A283,$H:$H)*SUMIF(Summary!$A$230:$A$266,$A283,Summary!$P$230:$P$266),0)</f>
        <v>0</v>
      </c>
      <c r="AN283" s="688">
        <f>IFERROR($H283/SUMIF($A:$A,$A283,$H:$H)*(SUMIF(Summary!$A$230:$A$266,$A283,Summary!$L$230:$L$266)+SUMIF(Summary!$A$281:$A$317,$A283,Summary!$L$281:$L$317))-AM283,0)</f>
        <v>0</v>
      </c>
      <c r="AO283" s="688">
        <f>IFERROR($H283/SUMIF($A:$A,$A283,$H:$H)*SUMIF(Summary!$A$230:$A$266,$A283,Summary!$Q$230:$Q$266),0)</f>
        <v>0</v>
      </c>
      <c r="AP283" s="688">
        <f>IFERROR($H283/SUMIF($A:$A,$A283,$H:$H)*(SUMIF(Summary!$A$230:$A$266,$A283,Summary!$L$230:$L$266)+SUMIF(Summary!$A$281:$A$317,$A283,Summary!$L$281:$L$317))-AO283,0)</f>
        <v>0</v>
      </c>
      <c r="AQ283" s="306"/>
      <c r="AR283" s="688">
        <f t="shared" ca="1" si="62"/>
        <v>0</v>
      </c>
      <c r="AS283" s="688">
        <f t="shared" ca="1" si="63"/>
        <v>0</v>
      </c>
    </row>
    <row r="284" spans="1:45" x14ac:dyDescent="0.2">
      <c r="A284" s="423">
        <v>3565</v>
      </c>
      <c r="B284" s="424">
        <v>4</v>
      </c>
      <c r="C284" s="425" t="s">
        <v>306</v>
      </c>
      <c r="D284" s="422">
        <f t="shared" si="64"/>
        <v>24</v>
      </c>
      <c r="E284" s="422">
        <f t="shared" si="65"/>
        <v>0</v>
      </c>
      <c r="F284" s="422">
        <f t="shared" si="66"/>
        <v>3</v>
      </c>
      <c r="G284" s="422">
        <f t="shared" si="67"/>
        <v>6</v>
      </c>
      <c r="H284" s="22">
        <f t="shared" si="68"/>
        <v>21</v>
      </c>
      <c r="I284" s="116">
        <v>9</v>
      </c>
      <c r="J284" s="116">
        <v>0</v>
      </c>
      <c r="K284" s="116">
        <v>0</v>
      </c>
      <c r="L284" s="116">
        <v>0</v>
      </c>
      <c r="M284" s="22">
        <f t="shared" si="69"/>
        <v>9</v>
      </c>
      <c r="N284" s="116">
        <v>9</v>
      </c>
      <c r="O284" s="116">
        <v>0</v>
      </c>
      <c r="P284" s="116">
        <v>0</v>
      </c>
      <c r="Q284" s="116">
        <v>3</v>
      </c>
      <c r="R284" s="22">
        <f t="shared" si="70"/>
        <v>6</v>
      </c>
      <c r="S284" s="116">
        <v>6</v>
      </c>
      <c r="T284" s="116">
        <v>0</v>
      </c>
      <c r="U284" s="116">
        <v>3</v>
      </c>
      <c r="V284" s="116">
        <v>3</v>
      </c>
      <c r="W284" s="22">
        <f t="shared" si="71"/>
        <v>6</v>
      </c>
      <c r="X284" s="22">
        <f t="shared" si="72"/>
        <v>1.1666666666666667</v>
      </c>
      <c r="Y284" s="22">
        <f ca="1">OFFSET('Cost Study'!$B$7,'Operations Support'!$C284,'Operations Support'!$B284)*$H284</f>
        <v>220.5</v>
      </c>
      <c r="Z284" s="23">
        <f ca="1">Y284*'Cost Study'!$B$31</f>
        <v>12315.350547722252</v>
      </c>
      <c r="AA284" s="23">
        <f ca="1">IF(A284=10298,1.51,1)*IF($B284&lt;3,$D284*'Cost Study'!$B$32*OFFSET('Cost Study'!$B$7,'Operations Support'!$C284,'Operations Support'!$B284),0)</f>
        <v>0</v>
      </c>
      <c r="AB284" s="24">
        <f ca="1">AA284*'Cost Study'!$B$31</f>
        <v>0</v>
      </c>
      <c r="AC284" s="23">
        <f ca="1">Y284*'Cost Study'!$B$31</f>
        <v>12315.350547722252</v>
      </c>
      <c r="AD284" s="24">
        <f ca="1">AA284*'Cost Study'!$B$31</f>
        <v>0</v>
      </c>
      <c r="AE284" s="377">
        <f t="shared" ca="1" si="73"/>
        <v>12315.350547722252</v>
      </c>
      <c r="AF284" s="377">
        <f t="shared" ca="1" si="74"/>
        <v>12315.350547722252</v>
      </c>
      <c r="AH284" s="688">
        <f>IFERROR($H284/SUMIF($A:$A,$A284,$H:$H)*SUMIF(Summary!$A$110:$A$186,$A284,Summary!$P$110:$P$186),0)</f>
        <v>536.19249829774947</v>
      </c>
      <c r="AI284" s="689">
        <f t="shared" ca="1" si="60"/>
        <v>11779.158049424503</v>
      </c>
      <c r="AJ284" s="688">
        <f>IFERROR(H284/SUMIF(A:A,A284,H:H)*SUMIF(Summary!$A$110:$A$186,'Operations Support'!A284,Summary!$Q$110:$Q$186),0)</f>
        <v>539.64017793028734</v>
      </c>
      <c r="AK284" s="688">
        <f t="shared" ca="1" si="61"/>
        <v>11775.710369791965</v>
      </c>
      <c r="AM284" s="688">
        <f>IFERROR($H284/SUMIF($A:$A,$A284,$H:$H)*SUMIF(Summary!$A$230:$A$266,$A284,Summary!$P$230:$P$266),0)</f>
        <v>101.4483697476917</v>
      </c>
      <c r="AN284" s="688">
        <f>IFERROR($H284/SUMIF($A:$A,$A284,$H:$H)*(SUMIF(Summary!$A$230:$A$266,$A284,Summary!$L$230:$L$266)+SUMIF(Summary!$A$281:$A$317,$A284,Summary!$L$281:$L$317))-AM284,0)</f>
        <v>259.63573149206098</v>
      </c>
      <c r="AO284" s="688">
        <f>IFERROR($H284/SUMIF($A:$A,$A284,$H:$H)*SUMIF(Summary!$A$230:$A$266,$A284,Summary!$Q$230:$Q$266),0)</f>
        <v>102.10067555063313</v>
      </c>
      <c r="AP284" s="688">
        <f>IFERROR($H284/SUMIF($A:$A,$A284,$H:$H)*(SUMIF(Summary!$A$230:$A$266,$A284,Summary!$L$230:$L$266)+SUMIF(Summary!$A$281:$A$317,$A284,Summary!$L$281:$L$317))-AO284,0)</f>
        <v>258.98342568911954</v>
      </c>
      <c r="AQ284" s="306"/>
      <c r="AR284" s="688">
        <f t="shared" ca="1" si="62"/>
        <v>12038.793780916563</v>
      </c>
      <c r="AS284" s="688">
        <f t="shared" ca="1" si="63"/>
        <v>12034.693795481084</v>
      </c>
    </row>
    <row r="285" spans="1:45" x14ac:dyDescent="0.2">
      <c r="A285" s="423">
        <v>3565</v>
      </c>
      <c r="B285" s="424">
        <v>4</v>
      </c>
      <c r="C285" s="425" t="s">
        <v>307</v>
      </c>
      <c r="D285" s="422">
        <f t="shared" si="64"/>
        <v>0</v>
      </c>
      <c r="E285" s="422">
        <f t="shared" si="65"/>
        <v>0</v>
      </c>
      <c r="F285" s="422">
        <f t="shared" si="66"/>
        <v>0</v>
      </c>
      <c r="G285" s="422">
        <f t="shared" si="67"/>
        <v>0</v>
      </c>
      <c r="H285" s="22">
        <f t="shared" si="68"/>
        <v>0</v>
      </c>
      <c r="I285" s="116">
        <v>0</v>
      </c>
      <c r="J285" s="116">
        <v>0</v>
      </c>
      <c r="K285" s="116">
        <v>0</v>
      </c>
      <c r="L285" s="116">
        <v>0</v>
      </c>
      <c r="M285" s="22">
        <f t="shared" si="69"/>
        <v>0</v>
      </c>
      <c r="N285" s="116">
        <v>0</v>
      </c>
      <c r="O285" s="116">
        <v>0</v>
      </c>
      <c r="P285" s="116">
        <v>0</v>
      </c>
      <c r="Q285" s="116">
        <v>0</v>
      </c>
      <c r="R285" s="22">
        <f t="shared" si="70"/>
        <v>0</v>
      </c>
      <c r="S285" s="116">
        <v>0</v>
      </c>
      <c r="T285" s="116">
        <v>0</v>
      </c>
      <c r="U285" s="116">
        <v>0</v>
      </c>
      <c r="V285" s="116">
        <v>0</v>
      </c>
      <c r="W285" s="22">
        <f t="shared" si="71"/>
        <v>0</v>
      </c>
      <c r="X285" s="22">
        <f t="shared" si="72"/>
        <v>0</v>
      </c>
      <c r="Y285" s="22">
        <f ca="1">OFFSET('Cost Study'!$B$7,'Operations Support'!$C285,'Operations Support'!$B285)*$H285</f>
        <v>0</v>
      </c>
      <c r="Z285" s="23">
        <f ca="1">Y285*'Cost Study'!$B$31</f>
        <v>0</v>
      </c>
      <c r="AA285" s="23">
        <f ca="1">IF(A285=10298,1.51,1)*IF($B285&lt;3,$D285*'Cost Study'!$B$32*OFFSET('Cost Study'!$B$7,'Operations Support'!$C285,'Operations Support'!$B285),0)</f>
        <v>0</v>
      </c>
      <c r="AB285" s="24">
        <f ca="1">AA285*'Cost Study'!$B$31</f>
        <v>0</v>
      </c>
      <c r="AC285" s="23">
        <f ca="1">Y285*'Cost Study'!$B$31</f>
        <v>0</v>
      </c>
      <c r="AD285" s="24">
        <f ca="1">AA285*'Cost Study'!$B$31</f>
        <v>0</v>
      </c>
      <c r="AE285" s="377">
        <f t="shared" ca="1" si="73"/>
        <v>0</v>
      </c>
      <c r="AF285" s="377">
        <f t="shared" ca="1" si="74"/>
        <v>0</v>
      </c>
      <c r="AH285" s="688">
        <f>IFERROR($H285/SUMIF($A:$A,$A285,$H:$H)*SUMIF(Summary!$A$110:$A$186,$A285,Summary!$P$110:$P$186),0)</f>
        <v>0</v>
      </c>
      <c r="AI285" s="689">
        <f t="shared" ca="1" si="60"/>
        <v>0</v>
      </c>
      <c r="AJ285" s="688">
        <f>IFERROR(H285/SUMIF(A:A,A285,H:H)*SUMIF(Summary!$A$110:$A$186,'Operations Support'!A285,Summary!$Q$110:$Q$186),0)</f>
        <v>0</v>
      </c>
      <c r="AK285" s="688">
        <f t="shared" ca="1" si="61"/>
        <v>0</v>
      </c>
      <c r="AM285" s="688">
        <f>IFERROR($H285/SUMIF($A:$A,$A285,$H:$H)*SUMIF(Summary!$A$230:$A$266,$A285,Summary!$P$230:$P$266),0)</f>
        <v>0</v>
      </c>
      <c r="AN285" s="688">
        <f>IFERROR($H285/SUMIF($A:$A,$A285,$H:$H)*(SUMIF(Summary!$A$230:$A$266,$A285,Summary!$L$230:$L$266)+SUMIF(Summary!$A$281:$A$317,$A285,Summary!$L$281:$L$317))-AM285,0)</f>
        <v>0</v>
      </c>
      <c r="AO285" s="688">
        <f>IFERROR($H285/SUMIF($A:$A,$A285,$H:$H)*SUMIF(Summary!$A$230:$A$266,$A285,Summary!$Q$230:$Q$266),0)</f>
        <v>0</v>
      </c>
      <c r="AP285" s="688">
        <f>IFERROR($H285/SUMIF($A:$A,$A285,$H:$H)*(SUMIF(Summary!$A$230:$A$266,$A285,Summary!$L$230:$L$266)+SUMIF(Summary!$A$281:$A$317,$A285,Summary!$L$281:$L$317))-AO285,0)</f>
        <v>0</v>
      </c>
      <c r="AQ285" s="306"/>
      <c r="AR285" s="688">
        <f t="shared" ca="1" si="62"/>
        <v>0</v>
      </c>
      <c r="AS285" s="688">
        <f t="shared" ca="1" si="63"/>
        <v>0</v>
      </c>
    </row>
    <row r="286" spans="1:45" x14ac:dyDescent="0.2">
      <c r="A286" s="423">
        <v>3565</v>
      </c>
      <c r="B286" s="424">
        <v>4</v>
      </c>
      <c r="C286" s="425" t="s">
        <v>308</v>
      </c>
      <c r="D286" s="422">
        <f t="shared" si="64"/>
        <v>0</v>
      </c>
      <c r="E286" s="422">
        <f t="shared" si="65"/>
        <v>0</v>
      </c>
      <c r="F286" s="422">
        <f t="shared" si="66"/>
        <v>0</v>
      </c>
      <c r="G286" s="422">
        <f t="shared" si="67"/>
        <v>0</v>
      </c>
      <c r="H286" s="22">
        <f t="shared" si="68"/>
        <v>0</v>
      </c>
      <c r="I286" s="116">
        <v>0</v>
      </c>
      <c r="J286" s="116">
        <v>0</v>
      </c>
      <c r="K286" s="116">
        <v>0</v>
      </c>
      <c r="L286" s="116">
        <v>0</v>
      </c>
      <c r="M286" s="22">
        <f t="shared" si="69"/>
        <v>0</v>
      </c>
      <c r="N286" s="116">
        <v>0</v>
      </c>
      <c r="O286" s="116">
        <v>0</v>
      </c>
      <c r="P286" s="116">
        <v>0</v>
      </c>
      <c r="Q286" s="116">
        <v>0</v>
      </c>
      <c r="R286" s="22">
        <f t="shared" si="70"/>
        <v>0</v>
      </c>
      <c r="S286" s="116">
        <v>0</v>
      </c>
      <c r="T286" s="116">
        <v>0</v>
      </c>
      <c r="U286" s="116">
        <v>0</v>
      </c>
      <c r="V286" s="116">
        <v>0</v>
      </c>
      <c r="W286" s="22">
        <f t="shared" si="71"/>
        <v>0</v>
      </c>
      <c r="X286" s="22">
        <f t="shared" si="72"/>
        <v>0</v>
      </c>
      <c r="Y286" s="22">
        <f ca="1">OFFSET('Cost Study'!$B$7,'Operations Support'!$C286,'Operations Support'!$B286)*$H286</f>
        <v>0</v>
      </c>
      <c r="Z286" s="23">
        <f ca="1">Y286*'Cost Study'!$B$31</f>
        <v>0</v>
      </c>
      <c r="AA286" s="23">
        <f ca="1">IF(A286=10298,1.51,1)*IF($B286&lt;3,$D286*'Cost Study'!$B$32*OFFSET('Cost Study'!$B$7,'Operations Support'!$C286,'Operations Support'!$B286),0)</f>
        <v>0</v>
      </c>
      <c r="AB286" s="24">
        <f ca="1">AA286*'Cost Study'!$B$31</f>
        <v>0</v>
      </c>
      <c r="AC286" s="23">
        <f ca="1">Y286*'Cost Study'!$B$31</f>
        <v>0</v>
      </c>
      <c r="AD286" s="24">
        <f ca="1">AA286*'Cost Study'!$B$31</f>
        <v>0</v>
      </c>
      <c r="AE286" s="377">
        <f t="shared" ca="1" si="73"/>
        <v>0</v>
      </c>
      <c r="AF286" s="377">
        <f t="shared" ca="1" si="74"/>
        <v>0</v>
      </c>
      <c r="AH286" s="688">
        <f>IFERROR($H286/SUMIF($A:$A,$A286,$H:$H)*SUMIF(Summary!$A$110:$A$186,$A286,Summary!$P$110:$P$186),0)</f>
        <v>0</v>
      </c>
      <c r="AI286" s="689">
        <f t="shared" ca="1" si="60"/>
        <v>0</v>
      </c>
      <c r="AJ286" s="688">
        <f>IFERROR(H286/SUMIF(A:A,A286,H:H)*SUMIF(Summary!$A$110:$A$186,'Operations Support'!A286,Summary!$Q$110:$Q$186),0)</f>
        <v>0</v>
      </c>
      <c r="AK286" s="688">
        <f t="shared" ca="1" si="61"/>
        <v>0</v>
      </c>
      <c r="AM286" s="688">
        <f>IFERROR($H286/SUMIF($A:$A,$A286,$H:$H)*SUMIF(Summary!$A$230:$A$266,$A286,Summary!$P$230:$P$266),0)</f>
        <v>0</v>
      </c>
      <c r="AN286" s="688">
        <f>IFERROR($H286/SUMIF($A:$A,$A286,$H:$H)*(SUMIF(Summary!$A$230:$A$266,$A286,Summary!$L$230:$L$266)+SUMIF(Summary!$A$281:$A$317,$A286,Summary!$L$281:$L$317))-AM286,0)</f>
        <v>0</v>
      </c>
      <c r="AO286" s="688">
        <f>IFERROR($H286/SUMIF($A:$A,$A286,$H:$H)*SUMIF(Summary!$A$230:$A$266,$A286,Summary!$Q$230:$Q$266),0)</f>
        <v>0</v>
      </c>
      <c r="AP286" s="688">
        <f>IFERROR($H286/SUMIF($A:$A,$A286,$H:$H)*(SUMIF(Summary!$A$230:$A$266,$A286,Summary!$L$230:$L$266)+SUMIF(Summary!$A$281:$A$317,$A286,Summary!$L$281:$L$317))-AO286,0)</f>
        <v>0</v>
      </c>
      <c r="AQ286" s="306"/>
      <c r="AR286" s="688">
        <f t="shared" ca="1" si="62"/>
        <v>0</v>
      </c>
      <c r="AS286" s="688">
        <f t="shared" ca="1" si="63"/>
        <v>0</v>
      </c>
    </row>
    <row r="287" spans="1:45" x14ac:dyDescent="0.2">
      <c r="A287" s="423">
        <v>3565</v>
      </c>
      <c r="B287" s="424">
        <v>4</v>
      </c>
      <c r="C287" s="425" t="s">
        <v>309</v>
      </c>
      <c r="D287" s="422">
        <f t="shared" si="64"/>
        <v>0</v>
      </c>
      <c r="E287" s="422">
        <f t="shared" si="65"/>
        <v>0</v>
      </c>
      <c r="F287" s="422">
        <f t="shared" si="66"/>
        <v>0</v>
      </c>
      <c r="G287" s="422">
        <f t="shared" si="67"/>
        <v>0</v>
      </c>
      <c r="H287" s="22">
        <f t="shared" si="68"/>
        <v>0</v>
      </c>
      <c r="I287" s="116">
        <v>0</v>
      </c>
      <c r="J287" s="116">
        <v>0</v>
      </c>
      <c r="K287" s="116">
        <v>0</v>
      </c>
      <c r="L287" s="116">
        <v>0</v>
      </c>
      <c r="M287" s="22">
        <f t="shared" si="69"/>
        <v>0</v>
      </c>
      <c r="N287" s="116">
        <v>0</v>
      </c>
      <c r="O287" s="116">
        <v>0</v>
      </c>
      <c r="P287" s="116">
        <v>0</v>
      </c>
      <c r="Q287" s="116">
        <v>0</v>
      </c>
      <c r="R287" s="22">
        <f t="shared" si="70"/>
        <v>0</v>
      </c>
      <c r="S287" s="116">
        <v>0</v>
      </c>
      <c r="T287" s="116">
        <v>0</v>
      </c>
      <c r="U287" s="116">
        <v>0</v>
      </c>
      <c r="V287" s="116">
        <v>0</v>
      </c>
      <c r="W287" s="22">
        <f t="shared" si="71"/>
        <v>0</v>
      </c>
      <c r="X287" s="22">
        <f t="shared" si="72"/>
        <v>0</v>
      </c>
      <c r="Y287" s="22">
        <f ca="1">OFFSET('Cost Study'!$B$7,'Operations Support'!$C287,'Operations Support'!$B287)*$H287</f>
        <v>0</v>
      </c>
      <c r="Z287" s="23">
        <f ca="1">Y287*'Cost Study'!$B$31</f>
        <v>0</v>
      </c>
      <c r="AA287" s="23">
        <f ca="1">IF(A287=10298,1.51,1)*IF($B287&lt;3,$D287*'Cost Study'!$B$32*OFFSET('Cost Study'!$B$7,'Operations Support'!$C287,'Operations Support'!$B287),0)</f>
        <v>0</v>
      </c>
      <c r="AB287" s="24">
        <f ca="1">AA287*'Cost Study'!$B$31</f>
        <v>0</v>
      </c>
      <c r="AC287" s="23">
        <f ca="1">Y287*'Cost Study'!$B$31</f>
        <v>0</v>
      </c>
      <c r="AD287" s="24">
        <f ca="1">AA287*'Cost Study'!$B$31</f>
        <v>0</v>
      </c>
      <c r="AE287" s="377">
        <f t="shared" ca="1" si="73"/>
        <v>0</v>
      </c>
      <c r="AF287" s="377">
        <f t="shared" ca="1" si="74"/>
        <v>0</v>
      </c>
      <c r="AH287" s="688">
        <f>IFERROR($H287/SUMIF($A:$A,$A287,$H:$H)*SUMIF(Summary!$A$110:$A$186,$A287,Summary!$P$110:$P$186),0)</f>
        <v>0</v>
      </c>
      <c r="AI287" s="689">
        <f t="shared" ca="1" si="60"/>
        <v>0</v>
      </c>
      <c r="AJ287" s="688">
        <f>IFERROR(H287/SUMIF(A:A,A287,H:H)*SUMIF(Summary!$A$110:$A$186,'Operations Support'!A287,Summary!$Q$110:$Q$186),0)</f>
        <v>0</v>
      </c>
      <c r="AK287" s="688">
        <f t="shared" ca="1" si="61"/>
        <v>0</v>
      </c>
      <c r="AM287" s="688">
        <f>IFERROR($H287/SUMIF($A:$A,$A287,$H:$H)*SUMIF(Summary!$A$230:$A$266,$A287,Summary!$P$230:$P$266),0)</f>
        <v>0</v>
      </c>
      <c r="AN287" s="688">
        <f>IFERROR($H287/SUMIF($A:$A,$A287,$H:$H)*(SUMIF(Summary!$A$230:$A$266,$A287,Summary!$L$230:$L$266)+SUMIF(Summary!$A$281:$A$317,$A287,Summary!$L$281:$L$317))-AM287,0)</f>
        <v>0</v>
      </c>
      <c r="AO287" s="688">
        <f>IFERROR($H287/SUMIF($A:$A,$A287,$H:$H)*SUMIF(Summary!$A$230:$A$266,$A287,Summary!$Q$230:$Q$266),0)</f>
        <v>0</v>
      </c>
      <c r="AP287" s="688">
        <f>IFERROR($H287/SUMIF($A:$A,$A287,$H:$H)*(SUMIF(Summary!$A$230:$A$266,$A287,Summary!$L$230:$L$266)+SUMIF(Summary!$A$281:$A$317,$A287,Summary!$L$281:$L$317))-AO287,0)</f>
        <v>0</v>
      </c>
      <c r="AQ287" s="306"/>
      <c r="AR287" s="688">
        <f t="shared" ca="1" si="62"/>
        <v>0</v>
      </c>
      <c r="AS287" s="688">
        <f t="shared" ca="1" si="63"/>
        <v>0</v>
      </c>
    </row>
    <row r="288" spans="1:45" x14ac:dyDescent="0.2">
      <c r="A288" s="423">
        <v>3565</v>
      </c>
      <c r="B288" s="424">
        <v>4</v>
      </c>
      <c r="C288" s="425" t="s">
        <v>310</v>
      </c>
      <c r="D288" s="422">
        <f t="shared" si="64"/>
        <v>0</v>
      </c>
      <c r="E288" s="422">
        <f t="shared" si="65"/>
        <v>0</v>
      </c>
      <c r="F288" s="422">
        <f t="shared" si="66"/>
        <v>0</v>
      </c>
      <c r="G288" s="422">
        <f t="shared" si="67"/>
        <v>0</v>
      </c>
      <c r="H288" s="22">
        <f t="shared" si="68"/>
        <v>0</v>
      </c>
      <c r="I288" s="116">
        <v>0</v>
      </c>
      <c r="J288" s="116">
        <v>0</v>
      </c>
      <c r="K288" s="116">
        <v>0</v>
      </c>
      <c r="L288" s="116">
        <v>0</v>
      </c>
      <c r="M288" s="22">
        <f t="shared" si="69"/>
        <v>0</v>
      </c>
      <c r="N288" s="116">
        <v>0</v>
      </c>
      <c r="O288" s="116">
        <v>0</v>
      </c>
      <c r="P288" s="116">
        <v>0</v>
      </c>
      <c r="Q288" s="116">
        <v>0</v>
      </c>
      <c r="R288" s="22">
        <f t="shared" si="70"/>
        <v>0</v>
      </c>
      <c r="S288" s="116">
        <v>0</v>
      </c>
      <c r="T288" s="116">
        <v>0</v>
      </c>
      <c r="U288" s="116">
        <v>0</v>
      </c>
      <c r="V288" s="116">
        <v>0</v>
      </c>
      <c r="W288" s="22">
        <f t="shared" si="71"/>
        <v>0</v>
      </c>
      <c r="X288" s="22">
        <f t="shared" si="72"/>
        <v>0</v>
      </c>
      <c r="Y288" s="22">
        <f ca="1">OFFSET('Cost Study'!$B$7,'Operations Support'!$C288,'Operations Support'!$B288)*$H288</f>
        <v>0</v>
      </c>
      <c r="Z288" s="23">
        <f ca="1">Y288*'Cost Study'!$B$31</f>
        <v>0</v>
      </c>
      <c r="AA288" s="23">
        <f ca="1">IF(A288=10298,1.51,1)*IF($B288&lt;3,$D288*'Cost Study'!$B$32*OFFSET('Cost Study'!$B$7,'Operations Support'!$C288,'Operations Support'!$B288),0)</f>
        <v>0</v>
      </c>
      <c r="AB288" s="24">
        <f ca="1">AA288*'Cost Study'!$B$31</f>
        <v>0</v>
      </c>
      <c r="AC288" s="23">
        <f ca="1">Y288*'Cost Study'!$B$31</f>
        <v>0</v>
      </c>
      <c r="AD288" s="24">
        <f ca="1">AA288*'Cost Study'!$B$31</f>
        <v>0</v>
      </c>
      <c r="AE288" s="377">
        <f t="shared" ca="1" si="73"/>
        <v>0</v>
      </c>
      <c r="AF288" s="377">
        <f t="shared" ca="1" si="74"/>
        <v>0</v>
      </c>
      <c r="AH288" s="688">
        <f>IFERROR($H288/SUMIF($A:$A,$A288,$H:$H)*SUMIF(Summary!$A$110:$A$186,$A288,Summary!$P$110:$P$186),0)</f>
        <v>0</v>
      </c>
      <c r="AI288" s="689">
        <f t="shared" ca="1" si="60"/>
        <v>0</v>
      </c>
      <c r="AJ288" s="688">
        <f>IFERROR(H288/SUMIF(A:A,A288,H:H)*SUMIF(Summary!$A$110:$A$186,'Operations Support'!A288,Summary!$Q$110:$Q$186),0)</f>
        <v>0</v>
      </c>
      <c r="AK288" s="688">
        <f t="shared" ca="1" si="61"/>
        <v>0</v>
      </c>
      <c r="AM288" s="688">
        <f>IFERROR($H288/SUMIF($A:$A,$A288,$H:$H)*SUMIF(Summary!$A$230:$A$266,$A288,Summary!$P$230:$P$266),0)</f>
        <v>0</v>
      </c>
      <c r="AN288" s="688">
        <f>IFERROR($H288/SUMIF($A:$A,$A288,$H:$H)*(SUMIF(Summary!$A$230:$A$266,$A288,Summary!$L$230:$L$266)+SUMIF(Summary!$A$281:$A$317,$A288,Summary!$L$281:$L$317))-AM288,0)</f>
        <v>0</v>
      </c>
      <c r="AO288" s="688">
        <f>IFERROR($H288/SUMIF($A:$A,$A288,$H:$H)*SUMIF(Summary!$A$230:$A$266,$A288,Summary!$Q$230:$Q$266),0)</f>
        <v>0</v>
      </c>
      <c r="AP288" s="688">
        <f>IFERROR($H288/SUMIF($A:$A,$A288,$H:$H)*(SUMIF(Summary!$A$230:$A$266,$A288,Summary!$L$230:$L$266)+SUMIF(Summary!$A$281:$A$317,$A288,Summary!$L$281:$L$317))-AO288,0)</f>
        <v>0</v>
      </c>
      <c r="AQ288" s="306"/>
      <c r="AR288" s="688">
        <f t="shared" ca="1" si="62"/>
        <v>0</v>
      </c>
      <c r="AS288" s="688">
        <f t="shared" ca="1" si="63"/>
        <v>0</v>
      </c>
    </row>
    <row r="289" spans="1:45" x14ac:dyDescent="0.2">
      <c r="A289" s="423">
        <v>3565</v>
      </c>
      <c r="B289" s="424">
        <v>4</v>
      </c>
      <c r="C289" s="425" t="s">
        <v>311</v>
      </c>
      <c r="D289" s="422">
        <f t="shared" si="64"/>
        <v>0</v>
      </c>
      <c r="E289" s="422">
        <f t="shared" si="65"/>
        <v>0</v>
      </c>
      <c r="F289" s="422">
        <f t="shared" si="66"/>
        <v>0</v>
      </c>
      <c r="G289" s="422">
        <f t="shared" si="67"/>
        <v>0</v>
      </c>
      <c r="H289" s="22">
        <f t="shared" si="68"/>
        <v>0</v>
      </c>
      <c r="I289" s="116">
        <v>0</v>
      </c>
      <c r="J289" s="116">
        <v>0</v>
      </c>
      <c r="K289" s="116">
        <v>0</v>
      </c>
      <c r="L289" s="116">
        <v>0</v>
      </c>
      <c r="M289" s="22">
        <f t="shared" si="69"/>
        <v>0</v>
      </c>
      <c r="N289" s="116">
        <v>0</v>
      </c>
      <c r="O289" s="116">
        <v>0</v>
      </c>
      <c r="P289" s="116">
        <v>0</v>
      </c>
      <c r="Q289" s="116">
        <v>0</v>
      </c>
      <c r="R289" s="22">
        <f t="shared" si="70"/>
        <v>0</v>
      </c>
      <c r="S289" s="116">
        <v>0</v>
      </c>
      <c r="T289" s="116">
        <v>0</v>
      </c>
      <c r="U289" s="116">
        <v>0</v>
      </c>
      <c r="V289" s="116">
        <v>0</v>
      </c>
      <c r="W289" s="22">
        <f t="shared" si="71"/>
        <v>0</v>
      </c>
      <c r="X289" s="22">
        <f t="shared" si="72"/>
        <v>0</v>
      </c>
      <c r="Y289" s="22">
        <f ca="1">OFFSET('Cost Study'!$B$7,'Operations Support'!$C289,'Operations Support'!$B289)*$H289</f>
        <v>0</v>
      </c>
      <c r="Z289" s="23">
        <f ca="1">Y289*'Cost Study'!$B$31</f>
        <v>0</v>
      </c>
      <c r="AA289" s="23">
        <f ca="1">IF(A289=10298,1.51,1)*IF($B289&lt;3,$D289*'Cost Study'!$B$32*OFFSET('Cost Study'!$B$7,'Operations Support'!$C289,'Operations Support'!$B289),0)</f>
        <v>0</v>
      </c>
      <c r="AB289" s="24">
        <f ca="1">AA289*'Cost Study'!$B$31</f>
        <v>0</v>
      </c>
      <c r="AC289" s="23">
        <f ca="1">Y289*'Cost Study'!$B$31</f>
        <v>0</v>
      </c>
      <c r="AD289" s="24">
        <f ca="1">AA289*'Cost Study'!$B$31</f>
        <v>0</v>
      </c>
      <c r="AE289" s="377">
        <f t="shared" ca="1" si="73"/>
        <v>0</v>
      </c>
      <c r="AF289" s="377">
        <f t="shared" ca="1" si="74"/>
        <v>0</v>
      </c>
      <c r="AH289" s="688">
        <f>IFERROR($H289/SUMIF($A:$A,$A289,$H:$H)*SUMIF(Summary!$A$110:$A$186,$A289,Summary!$P$110:$P$186),0)</f>
        <v>0</v>
      </c>
      <c r="AI289" s="689">
        <f t="shared" ca="1" si="60"/>
        <v>0</v>
      </c>
      <c r="AJ289" s="688">
        <f>IFERROR(H289/SUMIF(A:A,A289,H:H)*SUMIF(Summary!$A$110:$A$186,'Operations Support'!A289,Summary!$Q$110:$Q$186),0)</f>
        <v>0</v>
      </c>
      <c r="AK289" s="688">
        <f t="shared" ca="1" si="61"/>
        <v>0</v>
      </c>
      <c r="AM289" s="688">
        <f>IFERROR($H289/SUMIF($A:$A,$A289,$H:$H)*SUMIF(Summary!$A$230:$A$266,$A289,Summary!$P$230:$P$266),0)</f>
        <v>0</v>
      </c>
      <c r="AN289" s="688">
        <f>IFERROR($H289/SUMIF($A:$A,$A289,$H:$H)*(SUMIF(Summary!$A$230:$A$266,$A289,Summary!$L$230:$L$266)+SUMIF(Summary!$A$281:$A$317,$A289,Summary!$L$281:$L$317))-AM289,0)</f>
        <v>0</v>
      </c>
      <c r="AO289" s="688">
        <f>IFERROR($H289/SUMIF($A:$A,$A289,$H:$H)*SUMIF(Summary!$A$230:$A$266,$A289,Summary!$Q$230:$Q$266),0)</f>
        <v>0</v>
      </c>
      <c r="AP289" s="688">
        <f>IFERROR($H289/SUMIF($A:$A,$A289,$H:$H)*(SUMIF(Summary!$A$230:$A$266,$A289,Summary!$L$230:$L$266)+SUMIF(Summary!$A$281:$A$317,$A289,Summary!$L$281:$L$317))-AO289,0)</f>
        <v>0</v>
      </c>
      <c r="AQ289" s="306"/>
      <c r="AR289" s="688">
        <f t="shared" ca="1" si="62"/>
        <v>0</v>
      </c>
      <c r="AS289" s="688">
        <f t="shared" ca="1" si="63"/>
        <v>0</v>
      </c>
    </row>
    <row r="290" spans="1:45" x14ac:dyDescent="0.2">
      <c r="A290" s="423">
        <v>3565</v>
      </c>
      <c r="B290" s="424">
        <v>4</v>
      </c>
      <c r="C290" s="425" t="s">
        <v>312</v>
      </c>
      <c r="D290" s="422">
        <f t="shared" si="64"/>
        <v>0</v>
      </c>
      <c r="E290" s="422">
        <f t="shared" si="65"/>
        <v>0</v>
      </c>
      <c r="F290" s="422">
        <f t="shared" si="66"/>
        <v>0</v>
      </c>
      <c r="G290" s="422">
        <f t="shared" si="67"/>
        <v>0</v>
      </c>
      <c r="H290" s="22">
        <f t="shared" si="68"/>
        <v>0</v>
      </c>
      <c r="I290" s="116">
        <v>0</v>
      </c>
      <c r="J290" s="116">
        <v>0</v>
      </c>
      <c r="K290" s="116">
        <v>0</v>
      </c>
      <c r="L290" s="116">
        <v>0</v>
      </c>
      <c r="M290" s="22">
        <f t="shared" si="69"/>
        <v>0</v>
      </c>
      <c r="N290" s="116">
        <v>0</v>
      </c>
      <c r="O290" s="116">
        <v>0</v>
      </c>
      <c r="P290" s="116">
        <v>0</v>
      </c>
      <c r="Q290" s="116">
        <v>0</v>
      </c>
      <c r="R290" s="22">
        <f t="shared" si="70"/>
        <v>0</v>
      </c>
      <c r="S290" s="116">
        <v>0</v>
      </c>
      <c r="T290" s="116">
        <v>0</v>
      </c>
      <c r="U290" s="116">
        <v>0</v>
      </c>
      <c r="V290" s="116">
        <v>0</v>
      </c>
      <c r="W290" s="22">
        <f t="shared" si="71"/>
        <v>0</v>
      </c>
      <c r="X290" s="22">
        <f t="shared" si="72"/>
        <v>0</v>
      </c>
      <c r="Y290" s="22">
        <f ca="1">OFFSET('Cost Study'!$B$7,'Operations Support'!$C290,'Operations Support'!$B290)*$H290</f>
        <v>0</v>
      </c>
      <c r="Z290" s="23">
        <f ca="1">Y290*'Cost Study'!$B$31</f>
        <v>0</v>
      </c>
      <c r="AA290" s="23">
        <f ca="1">IF(A290=10298,1.51,1)*IF($B290&lt;3,$D290*'Cost Study'!$B$32*OFFSET('Cost Study'!$B$7,'Operations Support'!$C290,'Operations Support'!$B290),0)</f>
        <v>0</v>
      </c>
      <c r="AB290" s="24">
        <f ca="1">AA290*'Cost Study'!$B$31</f>
        <v>0</v>
      </c>
      <c r="AC290" s="23">
        <f ca="1">Y290*'Cost Study'!$B$31</f>
        <v>0</v>
      </c>
      <c r="AD290" s="24">
        <f ca="1">AA290*'Cost Study'!$B$31</f>
        <v>0</v>
      </c>
      <c r="AE290" s="377">
        <f t="shared" ca="1" si="73"/>
        <v>0</v>
      </c>
      <c r="AF290" s="377">
        <f t="shared" ca="1" si="74"/>
        <v>0</v>
      </c>
      <c r="AH290" s="688">
        <f>IFERROR($H290/SUMIF($A:$A,$A290,$H:$H)*SUMIF(Summary!$A$110:$A$186,$A290,Summary!$P$110:$P$186),0)</f>
        <v>0</v>
      </c>
      <c r="AI290" s="689">
        <f t="shared" ca="1" si="60"/>
        <v>0</v>
      </c>
      <c r="AJ290" s="688">
        <f>IFERROR(H290/SUMIF(A:A,A290,H:H)*SUMIF(Summary!$A$110:$A$186,'Operations Support'!A290,Summary!$Q$110:$Q$186),0)</f>
        <v>0</v>
      </c>
      <c r="AK290" s="688">
        <f t="shared" ca="1" si="61"/>
        <v>0</v>
      </c>
      <c r="AM290" s="688">
        <f>IFERROR($H290/SUMIF($A:$A,$A290,$H:$H)*SUMIF(Summary!$A$230:$A$266,$A290,Summary!$P$230:$P$266),0)</f>
        <v>0</v>
      </c>
      <c r="AN290" s="688">
        <f>IFERROR($H290/SUMIF($A:$A,$A290,$H:$H)*(SUMIF(Summary!$A$230:$A$266,$A290,Summary!$L$230:$L$266)+SUMIF(Summary!$A$281:$A$317,$A290,Summary!$L$281:$L$317))-AM290,0)</f>
        <v>0</v>
      </c>
      <c r="AO290" s="688">
        <f>IFERROR($H290/SUMIF($A:$A,$A290,$H:$H)*SUMIF(Summary!$A$230:$A$266,$A290,Summary!$Q$230:$Q$266),0)</f>
        <v>0</v>
      </c>
      <c r="AP290" s="688">
        <f>IFERROR($H290/SUMIF($A:$A,$A290,$H:$H)*(SUMIF(Summary!$A$230:$A$266,$A290,Summary!$L$230:$L$266)+SUMIF(Summary!$A$281:$A$317,$A290,Summary!$L$281:$L$317))-AO290,0)</f>
        <v>0</v>
      </c>
      <c r="AQ290" s="306"/>
      <c r="AR290" s="688">
        <f t="shared" ca="1" si="62"/>
        <v>0</v>
      </c>
      <c r="AS290" s="688">
        <f t="shared" ca="1" si="63"/>
        <v>0</v>
      </c>
    </row>
    <row r="291" spans="1:45" x14ac:dyDescent="0.2">
      <c r="A291" s="423">
        <v>3565</v>
      </c>
      <c r="B291" s="424">
        <v>4</v>
      </c>
      <c r="C291" s="425" t="s">
        <v>313</v>
      </c>
      <c r="D291" s="422">
        <f t="shared" si="64"/>
        <v>0</v>
      </c>
      <c r="E291" s="422">
        <f t="shared" si="65"/>
        <v>0</v>
      </c>
      <c r="F291" s="422">
        <f t="shared" si="66"/>
        <v>0</v>
      </c>
      <c r="G291" s="422">
        <f t="shared" si="67"/>
        <v>0</v>
      </c>
      <c r="H291" s="22">
        <f t="shared" si="68"/>
        <v>0</v>
      </c>
      <c r="I291" s="116">
        <v>0</v>
      </c>
      <c r="J291" s="116">
        <v>0</v>
      </c>
      <c r="K291" s="116">
        <v>0</v>
      </c>
      <c r="L291" s="116">
        <v>0</v>
      </c>
      <c r="M291" s="22">
        <f t="shared" si="69"/>
        <v>0</v>
      </c>
      <c r="N291" s="116">
        <v>0</v>
      </c>
      <c r="O291" s="116">
        <v>0</v>
      </c>
      <c r="P291" s="116">
        <v>0</v>
      </c>
      <c r="Q291" s="116">
        <v>0</v>
      </c>
      <c r="R291" s="22">
        <f t="shared" si="70"/>
        <v>0</v>
      </c>
      <c r="S291" s="116">
        <v>0</v>
      </c>
      <c r="T291" s="116">
        <v>0</v>
      </c>
      <c r="U291" s="116">
        <v>0</v>
      </c>
      <c r="V291" s="116">
        <v>0</v>
      </c>
      <c r="W291" s="22">
        <f t="shared" si="71"/>
        <v>0</v>
      </c>
      <c r="X291" s="22">
        <f t="shared" si="72"/>
        <v>0</v>
      </c>
      <c r="Y291" s="22">
        <f ca="1">OFFSET('Cost Study'!$B$7,'Operations Support'!$C291,'Operations Support'!$B291)*$H291</f>
        <v>0</v>
      </c>
      <c r="Z291" s="23">
        <f ca="1">Y291*'Cost Study'!$B$31</f>
        <v>0</v>
      </c>
      <c r="AA291" s="23">
        <f ca="1">IF(A291=10298,1.51,1)*IF($B291&lt;3,$D291*'Cost Study'!$B$32*OFFSET('Cost Study'!$B$7,'Operations Support'!$C291,'Operations Support'!$B291),0)</f>
        <v>0</v>
      </c>
      <c r="AB291" s="24">
        <f ca="1">AA291*'Cost Study'!$B$31</f>
        <v>0</v>
      </c>
      <c r="AC291" s="23">
        <f ca="1">Y291*'Cost Study'!$B$31</f>
        <v>0</v>
      </c>
      <c r="AD291" s="24">
        <f ca="1">AA291*'Cost Study'!$B$31</f>
        <v>0</v>
      </c>
      <c r="AE291" s="377">
        <f t="shared" ca="1" si="73"/>
        <v>0</v>
      </c>
      <c r="AF291" s="377">
        <f t="shared" ca="1" si="74"/>
        <v>0</v>
      </c>
      <c r="AH291" s="688">
        <f>IFERROR($H291/SUMIF($A:$A,$A291,$H:$H)*SUMIF(Summary!$A$110:$A$186,$A291,Summary!$P$110:$P$186),0)</f>
        <v>0</v>
      </c>
      <c r="AI291" s="689">
        <f t="shared" ca="1" si="60"/>
        <v>0</v>
      </c>
      <c r="AJ291" s="688">
        <f>IFERROR(H291/SUMIF(A:A,A291,H:H)*SUMIF(Summary!$A$110:$A$186,'Operations Support'!A291,Summary!$Q$110:$Q$186),0)</f>
        <v>0</v>
      </c>
      <c r="AK291" s="688">
        <f t="shared" ca="1" si="61"/>
        <v>0</v>
      </c>
      <c r="AM291" s="688">
        <f>IFERROR($H291/SUMIF($A:$A,$A291,$H:$H)*SUMIF(Summary!$A$230:$A$266,$A291,Summary!$P$230:$P$266),0)</f>
        <v>0</v>
      </c>
      <c r="AN291" s="688">
        <f>IFERROR($H291/SUMIF($A:$A,$A291,$H:$H)*(SUMIF(Summary!$A$230:$A$266,$A291,Summary!$L$230:$L$266)+SUMIF(Summary!$A$281:$A$317,$A291,Summary!$L$281:$L$317))-AM291,0)</f>
        <v>0</v>
      </c>
      <c r="AO291" s="688">
        <f>IFERROR($H291/SUMIF($A:$A,$A291,$H:$H)*SUMIF(Summary!$A$230:$A$266,$A291,Summary!$Q$230:$Q$266),0)</f>
        <v>0</v>
      </c>
      <c r="AP291" s="688">
        <f>IFERROR($H291/SUMIF($A:$A,$A291,$H:$H)*(SUMIF(Summary!$A$230:$A$266,$A291,Summary!$L$230:$L$266)+SUMIF(Summary!$A$281:$A$317,$A291,Summary!$L$281:$L$317))-AO291,0)</f>
        <v>0</v>
      </c>
      <c r="AQ291" s="306"/>
      <c r="AR291" s="688">
        <f t="shared" ca="1" si="62"/>
        <v>0</v>
      </c>
      <c r="AS291" s="688">
        <f t="shared" ca="1" si="63"/>
        <v>0</v>
      </c>
    </row>
    <row r="292" spans="1:45" s="15" customFormat="1" x14ac:dyDescent="0.2">
      <c r="A292" s="423">
        <v>3565</v>
      </c>
      <c r="B292" s="424">
        <v>4</v>
      </c>
      <c r="C292" s="425" t="s">
        <v>314</v>
      </c>
      <c r="D292" s="422">
        <f t="shared" si="64"/>
        <v>0</v>
      </c>
      <c r="E292" s="422">
        <f t="shared" si="65"/>
        <v>0</v>
      </c>
      <c r="F292" s="422">
        <f t="shared" si="66"/>
        <v>0</v>
      </c>
      <c r="G292" s="422">
        <f t="shared" si="67"/>
        <v>0</v>
      </c>
      <c r="H292" s="22">
        <f t="shared" si="68"/>
        <v>0</v>
      </c>
      <c r="I292" s="116">
        <v>0</v>
      </c>
      <c r="J292" s="116">
        <v>0</v>
      </c>
      <c r="K292" s="116">
        <v>0</v>
      </c>
      <c r="L292" s="116">
        <v>0</v>
      </c>
      <c r="M292" s="22">
        <f t="shared" si="69"/>
        <v>0</v>
      </c>
      <c r="N292" s="116">
        <v>0</v>
      </c>
      <c r="O292" s="116">
        <v>0</v>
      </c>
      <c r="P292" s="116">
        <v>0</v>
      </c>
      <c r="Q292" s="116">
        <v>0</v>
      </c>
      <c r="R292" s="22">
        <f t="shared" si="70"/>
        <v>0</v>
      </c>
      <c r="S292" s="116">
        <v>0</v>
      </c>
      <c r="T292" s="116">
        <v>0</v>
      </c>
      <c r="U292" s="116">
        <v>0</v>
      </c>
      <c r="V292" s="116">
        <v>0</v>
      </c>
      <c r="W292" s="22">
        <f t="shared" si="71"/>
        <v>0</v>
      </c>
      <c r="X292" s="22">
        <f t="shared" si="72"/>
        <v>0</v>
      </c>
      <c r="Y292" s="22">
        <f ca="1">OFFSET('Cost Study'!$B$7,'Operations Support'!$C292,'Operations Support'!$B292)*$H292</f>
        <v>0</v>
      </c>
      <c r="Z292" s="23">
        <f ca="1">Y292*'Cost Study'!$B$31</f>
        <v>0</v>
      </c>
      <c r="AA292" s="23">
        <f ca="1">IF(A292=10298,1.51,1)*IF($B292&lt;3,$D292*'Cost Study'!$B$32*OFFSET('Cost Study'!$B$7,'Operations Support'!$C292,'Operations Support'!$B292),0)</f>
        <v>0</v>
      </c>
      <c r="AB292" s="24">
        <f ca="1">AA292*'Cost Study'!$B$31</f>
        <v>0</v>
      </c>
      <c r="AC292" s="23">
        <f ca="1">Y292*'Cost Study'!$B$31</f>
        <v>0</v>
      </c>
      <c r="AD292" s="24">
        <f ca="1">AA292*'Cost Study'!$B$31</f>
        <v>0</v>
      </c>
      <c r="AE292" s="377">
        <f t="shared" ca="1" si="73"/>
        <v>0</v>
      </c>
      <c r="AF292" s="377">
        <f t="shared" ca="1" si="74"/>
        <v>0</v>
      </c>
      <c r="AH292" s="688">
        <f>IFERROR($H292/SUMIF($A:$A,$A292,$H:$H)*SUMIF(Summary!$A$110:$A$186,$A292,Summary!$P$110:$P$186),0)</f>
        <v>0</v>
      </c>
      <c r="AI292" s="689">
        <f t="shared" ca="1" si="60"/>
        <v>0</v>
      </c>
      <c r="AJ292" s="688">
        <f>IFERROR(H292/SUMIF(A:A,A292,H:H)*SUMIF(Summary!$A$110:$A$186,'Operations Support'!A292,Summary!$Q$110:$Q$186),0)</f>
        <v>0</v>
      </c>
      <c r="AK292" s="688">
        <f t="shared" ca="1" si="61"/>
        <v>0</v>
      </c>
      <c r="AL292" s="1"/>
      <c r="AM292" s="688">
        <f>IFERROR($H292/SUMIF($A:$A,$A292,$H:$H)*SUMIF(Summary!$A$230:$A$266,$A292,Summary!$P$230:$P$266),0)</f>
        <v>0</v>
      </c>
      <c r="AN292" s="688">
        <f>IFERROR($H292/SUMIF($A:$A,$A292,$H:$H)*(SUMIF(Summary!$A$230:$A$266,$A292,Summary!$L$230:$L$266)+SUMIF(Summary!$A$281:$A$317,$A292,Summary!$L$281:$L$317))-AM292,0)</f>
        <v>0</v>
      </c>
      <c r="AO292" s="688">
        <f>IFERROR($H292/SUMIF($A:$A,$A292,$H:$H)*SUMIF(Summary!$A$230:$A$266,$A292,Summary!$Q$230:$Q$266),0)</f>
        <v>0</v>
      </c>
      <c r="AP292" s="688">
        <f>IFERROR($H292/SUMIF($A:$A,$A292,$H:$H)*(SUMIF(Summary!$A$230:$A$266,$A292,Summary!$L$230:$L$266)+SUMIF(Summary!$A$281:$A$317,$A292,Summary!$L$281:$L$317))-AO292,0)</f>
        <v>0</v>
      </c>
      <c r="AQ292" s="306"/>
      <c r="AR292" s="688">
        <f t="shared" ca="1" si="62"/>
        <v>0</v>
      </c>
      <c r="AS292" s="688">
        <f t="shared" ca="1" si="63"/>
        <v>0</v>
      </c>
    </row>
    <row r="293" spans="1:45" x14ac:dyDescent="0.2">
      <c r="A293" s="423">
        <v>3565</v>
      </c>
      <c r="B293" s="424">
        <v>4</v>
      </c>
      <c r="C293" s="425" t="s">
        <v>315</v>
      </c>
      <c r="D293" s="422">
        <f t="shared" si="64"/>
        <v>0</v>
      </c>
      <c r="E293" s="422">
        <f t="shared" si="65"/>
        <v>0</v>
      </c>
      <c r="F293" s="422">
        <f t="shared" si="66"/>
        <v>0</v>
      </c>
      <c r="G293" s="422">
        <f t="shared" si="67"/>
        <v>0</v>
      </c>
      <c r="H293" s="22">
        <f t="shared" si="68"/>
        <v>0</v>
      </c>
      <c r="I293" s="116">
        <v>0</v>
      </c>
      <c r="J293" s="116">
        <v>0</v>
      </c>
      <c r="K293" s="116">
        <v>0</v>
      </c>
      <c r="L293" s="116">
        <v>0</v>
      </c>
      <c r="M293" s="22">
        <f t="shared" si="69"/>
        <v>0</v>
      </c>
      <c r="N293" s="116">
        <v>0</v>
      </c>
      <c r="O293" s="116">
        <v>0</v>
      </c>
      <c r="P293" s="116">
        <v>0</v>
      </c>
      <c r="Q293" s="116">
        <v>0</v>
      </c>
      <c r="R293" s="22">
        <f t="shared" si="70"/>
        <v>0</v>
      </c>
      <c r="S293" s="116">
        <v>0</v>
      </c>
      <c r="T293" s="116">
        <v>0</v>
      </c>
      <c r="U293" s="116">
        <v>0</v>
      </c>
      <c r="V293" s="116">
        <v>0</v>
      </c>
      <c r="W293" s="22">
        <f t="shared" si="71"/>
        <v>0</v>
      </c>
      <c r="X293" s="22">
        <f t="shared" si="72"/>
        <v>0</v>
      </c>
      <c r="Y293" s="22">
        <f ca="1">OFFSET('Cost Study'!$B$7,'Operations Support'!$C293,'Operations Support'!$B293)*$H293</f>
        <v>0</v>
      </c>
      <c r="Z293" s="23">
        <f ca="1">Y293*'Cost Study'!$B$31</f>
        <v>0</v>
      </c>
      <c r="AA293" s="23">
        <f ca="1">IF(A293=10298,1.51,1)*IF($B293&lt;3,$D293*'Cost Study'!$B$32*OFFSET('Cost Study'!$B$7,'Operations Support'!$C293,'Operations Support'!$B293),0)</f>
        <v>0</v>
      </c>
      <c r="AB293" s="24">
        <f ca="1">AA293*'Cost Study'!$B$31</f>
        <v>0</v>
      </c>
      <c r="AC293" s="23">
        <f ca="1">Y293*'Cost Study'!$B$31</f>
        <v>0</v>
      </c>
      <c r="AD293" s="24">
        <f ca="1">AA293*'Cost Study'!$B$31</f>
        <v>0</v>
      </c>
      <c r="AE293" s="377">
        <f t="shared" ca="1" si="73"/>
        <v>0</v>
      </c>
      <c r="AF293" s="377">
        <f t="shared" ca="1" si="74"/>
        <v>0</v>
      </c>
      <c r="AH293" s="688">
        <f>IFERROR($H293/SUMIF($A:$A,$A293,$H:$H)*SUMIF(Summary!$A$110:$A$186,$A293,Summary!$P$110:$P$186),0)</f>
        <v>0</v>
      </c>
      <c r="AI293" s="689">
        <f t="shared" ca="1" si="60"/>
        <v>0</v>
      </c>
      <c r="AJ293" s="688">
        <f>IFERROR(H293/SUMIF(A:A,A293,H:H)*SUMIF(Summary!$A$110:$A$186,'Operations Support'!A293,Summary!$Q$110:$Q$186),0)</f>
        <v>0</v>
      </c>
      <c r="AK293" s="688">
        <f t="shared" ca="1" si="61"/>
        <v>0</v>
      </c>
      <c r="AM293" s="688">
        <f>IFERROR($H293/SUMIF($A:$A,$A293,$H:$H)*SUMIF(Summary!$A$230:$A$266,$A293,Summary!$P$230:$P$266),0)</f>
        <v>0</v>
      </c>
      <c r="AN293" s="688">
        <f>IFERROR($H293/SUMIF($A:$A,$A293,$H:$H)*(SUMIF(Summary!$A$230:$A$266,$A293,Summary!$L$230:$L$266)+SUMIF(Summary!$A$281:$A$317,$A293,Summary!$L$281:$L$317))-AM293,0)</f>
        <v>0</v>
      </c>
      <c r="AO293" s="688">
        <f>IFERROR($H293/SUMIF($A:$A,$A293,$H:$H)*SUMIF(Summary!$A$230:$A$266,$A293,Summary!$Q$230:$Q$266),0)</f>
        <v>0</v>
      </c>
      <c r="AP293" s="688">
        <f>IFERROR($H293/SUMIF($A:$A,$A293,$H:$H)*(SUMIF(Summary!$A$230:$A$266,$A293,Summary!$L$230:$L$266)+SUMIF(Summary!$A$281:$A$317,$A293,Summary!$L$281:$L$317))-AO293,0)</f>
        <v>0</v>
      </c>
      <c r="AQ293" s="306"/>
      <c r="AR293" s="688">
        <f t="shared" ca="1" si="62"/>
        <v>0</v>
      </c>
      <c r="AS293" s="688">
        <f t="shared" ca="1" si="63"/>
        <v>0</v>
      </c>
    </row>
    <row r="294" spans="1:45" x14ac:dyDescent="0.2">
      <c r="A294" s="423">
        <v>3565</v>
      </c>
      <c r="B294" s="424">
        <v>4</v>
      </c>
      <c r="C294" s="425" t="s">
        <v>316</v>
      </c>
      <c r="D294" s="422">
        <f t="shared" si="64"/>
        <v>0</v>
      </c>
      <c r="E294" s="422">
        <f t="shared" si="65"/>
        <v>0</v>
      </c>
      <c r="F294" s="422">
        <f t="shared" si="66"/>
        <v>0</v>
      </c>
      <c r="G294" s="422">
        <f t="shared" si="67"/>
        <v>0</v>
      </c>
      <c r="H294" s="22">
        <f t="shared" si="68"/>
        <v>0</v>
      </c>
      <c r="I294" s="116">
        <v>0</v>
      </c>
      <c r="J294" s="116">
        <v>0</v>
      </c>
      <c r="K294" s="116">
        <v>0</v>
      </c>
      <c r="L294" s="116">
        <v>0</v>
      </c>
      <c r="M294" s="22">
        <f t="shared" si="69"/>
        <v>0</v>
      </c>
      <c r="N294" s="116">
        <v>0</v>
      </c>
      <c r="O294" s="116">
        <v>0</v>
      </c>
      <c r="P294" s="116">
        <v>0</v>
      </c>
      <c r="Q294" s="116">
        <v>0</v>
      </c>
      <c r="R294" s="22">
        <f t="shared" si="70"/>
        <v>0</v>
      </c>
      <c r="S294" s="116">
        <v>0</v>
      </c>
      <c r="T294" s="116">
        <v>0</v>
      </c>
      <c r="U294" s="116">
        <v>0</v>
      </c>
      <c r="V294" s="116">
        <v>0</v>
      </c>
      <c r="W294" s="22">
        <f t="shared" si="71"/>
        <v>0</v>
      </c>
      <c r="X294" s="22">
        <f t="shared" si="72"/>
        <v>0</v>
      </c>
      <c r="Y294" s="22">
        <f ca="1">OFFSET('Cost Study'!$B$7,'Operations Support'!$C294,'Operations Support'!$B294)*$H294</f>
        <v>0</v>
      </c>
      <c r="Z294" s="23">
        <f ca="1">Y294*'Cost Study'!$B$31</f>
        <v>0</v>
      </c>
      <c r="AA294" s="23">
        <f ca="1">IF(A294=10298,1.51,1)*IF($B294&lt;3,$D294*'Cost Study'!$B$32*OFFSET('Cost Study'!$B$7,'Operations Support'!$C294,'Operations Support'!$B294),0)</f>
        <v>0</v>
      </c>
      <c r="AB294" s="24">
        <f ca="1">AA294*'Cost Study'!$B$31</f>
        <v>0</v>
      </c>
      <c r="AC294" s="23">
        <f ca="1">Y294*'Cost Study'!$B$31</f>
        <v>0</v>
      </c>
      <c r="AD294" s="24">
        <f ca="1">AA294*'Cost Study'!$B$31</f>
        <v>0</v>
      </c>
      <c r="AE294" s="377">
        <f t="shared" ca="1" si="73"/>
        <v>0</v>
      </c>
      <c r="AF294" s="377">
        <f t="shared" ca="1" si="74"/>
        <v>0</v>
      </c>
      <c r="AH294" s="688">
        <f>IFERROR($H294/SUMIF($A:$A,$A294,$H:$H)*SUMIF(Summary!$A$110:$A$186,$A294,Summary!$P$110:$P$186),0)</f>
        <v>0</v>
      </c>
      <c r="AI294" s="689">
        <f t="shared" ca="1" si="60"/>
        <v>0</v>
      </c>
      <c r="AJ294" s="688">
        <f>IFERROR(H294/SUMIF(A:A,A294,H:H)*SUMIF(Summary!$A$110:$A$186,'Operations Support'!A294,Summary!$Q$110:$Q$186),0)</f>
        <v>0</v>
      </c>
      <c r="AK294" s="688">
        <f t="shared" ca="1" si="61"/>
        <v>0</v>
      </c>
      <c r="AM294" s="688">
        <f>IFERROR($H294/SUMIF($A:$A,$A294,$H:$H)*SUMIF(Summary!$A$230:$A$266,$A294,Summary!$P$230:$P$266),0)</f>
        <v>0</v>
      </c>
      <c r="AN294" s="688">
        <f>IFERROR($H294/SUMIF($A:$A,$A294,$H:$H)*(SUMIF(Summary!$A$230:$A$266,$A294,Summary!$L$230:$L$266)+SUMIF(Summary!$A$281:$A$317,$A294,Summary!$L$281:$L$317))-AM294,0)</f>
        <v>0</v>
      </c>
      <c r="AO294" s="688">
        <f>IFERROR($H294/SUMIF($A:$A,$A294,$H:$H)*SUMIF(Summary!$A$230:$A$266,$A294,Summary!$Q$230:$Q$266),0)</f>
        <v>0</v>
      </c>
      <c r="AP294" s="688">
        <f>IFERROR($H294/SUMIF($A:$A,$A294,$H:$H)*(SUMIF(Summary!$A$230:$A$266,$A294,Summary!$L$230:$L$266)+SUMIF(Summary!$A$281:$A$317,$A294,Summary!$L$281:$L$317))-AO294,0)</f>
        <v>0</v>
      </c>
      <c r="AQ294" s="306"/>
      <c r="AR294" s="688">
        <f t="shared" ca="1" si="62"/>
        <v>0</v>
      </c>
      <c r="AS294" s="688">
        <f t="shared" ca="1" si="63"/>
        <v>0</v>
      </c>
    </row>
    <row r="295" spans="1:45" x14ac:dyDescent="0.2">
      <c r="A295" s="423">
        <v>3565</v>
      </c>
      <c r="B295" s="424">
        <v>4</v>
      </c>
      <c r="C295" s="425" t="s">
        <v>317</v>
      </c>
      <c r="D295" s="422">
        <f t="shared" si="64"/>
        <v>0</v>
      </c>
      <c r="E295" s="422">
        <f t="shared" si="65"/>
        <v>0</v>
      </c>
      <c r="F295" s="422">
        <f t="shared" si="66"/>
        <v>0</v>
      </c>
      <c r="G295" s="422">
        <f t="shared" si="67"/>
        <v>0</v>
      </c>
      <c r="H295" s="22">
        <f t="shared" si="68"/>
        <v>0</v>
      </c>
      <c r="I295" s="116">
        <v>0</v>
      </c>
      <c r="J295" s="116">
        <v>0</v>
      </c>
      <c r="K295" s="116">
        <v>0</v>
      </c>
      <c r="L295" s="116">
        <v>0</v>
      </c>
      <c r="M295" s="22">
        <f t="shared" si="69"/>
        <v>0</v>
      </c>
      <c r="N295" s="116">
        <v>0</v>
      </c>
      <c r="O295" s="116">
        <v>0</v>
      </c>
      <c r="P295" s="116">
        <v>0</v>
      </c>
      <c r="Q295" s="116">
        <v>0</v>
      </c>
      <c r="R295" s="22">
        <f t="shared" si="70"/>
        <v>0</v>
      </c>
      <c r="S295" s="116">
        <v>0</v>
      </c>
      <c r="T295" s="116">
        <v>0</v>
      </c>
      <c r="U295" s="116">
        <v>0</v>
      </c>
      <c r="V295" s="116">
        <v>0</v>
      </c>
      <c r="W295" s="22">
        <f t="shared" si="71"/>
        <v>0</v>
      </c>
      <c r="X295" s="22">
        <f t="shared" si="72"/>
        <v>0</v>
      </c>
      <c r="Y295" s="22">
        <f ca="1">OFFSET('Cost Study'!$B$7,'Operations Support'!$C295,'Operations Support'!$B295)*$H295</f>
        <v>0</v>
      </c>
      <c r="Z295" s="23">
        <f ca="1">Y295*'Cost Study'!$B$31</f>
        <v>0</v>
      </c>
      <c r="AA295" s="23">
        <f ca="1">IF(A295=10298,1.51,1)*IF($B295&lt;3,$D295*'Cost Study'!$B$32*OFFSET('Cost Study'!$B$7,'Operations Support'!$C295,'Operations Support'!$B295),0)</f>
        <v>0</v>
      </c>
      <c r="AB295" s="24">
        <f ca="1">AA295*'Cost Study'!$B$31</f>
        <v>0</v>
      </c>
      <c r="AC295" s="23">
        <f ca="1">Y295*'Cost Study'!$B$31</f>
        <v>0</v>
      </c>
      <c r="AD295" s="24">
        <f ca="1">AA295*'Cost Study'!$B$31</f>
        <v>0</v>
      </c>
      <c r="AE295" s="377">
        <f t="shared" ca="1" si="73"/>
        <v>0</v>
      </c>
      <c r="AF295" s="377">
        <f t="shared" ca="1" si="74"/>
        <v>0</v>
      </c>
      <c r="AH295" s="688">
        <f>IFERROR($H295/SUMIF($A:$A,$A295,$H:$H)*SUMIF(Summary!$A$110:$A$186,$A295,Summary!$P$110:$P$186),0)</f>
        <v>0</v>
      </c>
      <c r="AI295" s="689">
        <f t="shared" ca="1" si="60"/>
        <v>0</v>
      </c>
      <c r="AJ295" s="688">
        <f>IFERROR(H295/SUMIF(A:A,A295,H:H)*SUMIF(Summary!$A$110:$A$186,'Operations Support'!A295,Summary!$Q$110:$Q$186),0)</f>
        <v>0</v>
      </c>
      <c r="AK295" s="688">
        <f t="shared" ca="1" si="61"/>
        <v>0</v>
      </c>
      <c r="AM295" s="688">
        <f>IFERROR($H295/SUMIF($A:$A,$A295,$H:$H)*SUMIF(Summary!$A$230:$A$266,$A295,Summary!$P$230:$P$266),0)</f>
        <v>0</v>
      </c>
      <c r="AN295" s="688">
        <f>IFERROR($H295/SUMIF($A:$A,$A295,$H:$H)*(SUMIF(Summary!$A$230:$A$266,$A295,Summary!$L$230:$L$266)+SUMIF(Summary!$A$281:$A$317,$A295,Summary!$L$281:$L$317))-AM295,0)</f>
        <v>0</v>
      </c>
      <c r="AO295" s="688">
        <f>IFERROR($H295/SUMIF($A:$A,$A295,$H:$H)*SUMIF(Summary!$A$230:$A$266,$A295,Summary!$Q$230:$Q$266),0)</f>
        <v>0</v>
      </c>
      <c r="AP295" s="688">
        <f>IFERROR($H295/SUMIF($A:$A,$A295,$H:$H)*(SUMIF(Summary!$A$230:$A$266,$A295,Summary!$L$230:$L$266)+SUMIF(Summary!$A$281:$A$317,$A295,Summary!$L$281:$L$317))-AO295,0)</f>
        <v>0</v>
      </c>
      <c r="AQ295" s="306"/>
      <c r="AR295" s="688">
        <f t="shared" ca="1" si="62"/>
        <v>0</v>
      </c>
      <c r="AS295" s="688">
        <f t="shared" ca="1" si="63"/>
        <v>0</v>
      </c>
    </row>
    <row r="296" spans="1:45" x14ac:dyDescent="0.2">
      <c r="A296" s="423">
        <v>3565</v>
      </c>
      <c r="B296" s="424">
        <v>4</v>
      </c>
      <c r="C296" s="425" t="s">
        <v>318</v>
      </c>
      <c r="D296" s="422">
        <f t="shared" si="64"/>
        <v>0</v>
      </c>
      <c r="E296" s="422">
        <f t="shared" si="65"/>
        <v>0</v>
      </c>
      <c r="F296" s="422">
        <f t="shared" si="66"/>
        <v>0</v>
      </c>
      <c r="G296" s="422">
        <f t="shared" si="67"/>
        <v>0</v>
      </c>
      <c r="H296" s="22">
        <f t="shared" si="68"/>
        <v>0</v>
      </c>
      <c r="I296" s="116">
        <v>0</v>
      </c>
      <c r="J296" s="116">
        <v>0</v>
      </c>
      <c r="K296" s="116">
        <v>0</v>
      </c>
      <c r="L296" s="116">
        <v>0</v>
      </c>
      <c r="M296" s="22">
        <f t="shared" si="69"/>
        <v>0</v>
      </c>
      <c r="N296" s="116">
        <v>0</v>
      </c>
      <c r="O296" s="116">
        <v>0</v>
      </c>
      <c r="P296" s="116">
        <v>0</v>
      </c>
      <c r="Q296" s="116">
        <v>0</v>
      </c>
      <c r="R296" s="22">
        <f t="shared" si="70"/>
        <v>0</v>
      </c>
      <c r="S296" s="116">
        <v>0</v>
      </c>
      <c r="T296" s="116">
        <v>0</v>
      </c>
      <c r="U296" s="116">
        <v>0</v>
      </c>
      <c r="V296" s="116">
        <v>0</v>
      </c>
      <c r="W296" s="22">
        <f t="shared" si="71"/>
        <v>0</v>
      </c>
      <c r="X296" s="22">
        <f t="shared" si="72"/>
        <v>0</v>
      </c>
      <c r="Y296" s="22">
        <f ca="1">OFFSET('Cost Study'!$B$7,'Operations Support'!$C296,'Operations Support'!$B296)*$H296</f>
        <v>0</v>
      </c>
      <c r="Z296" s="23">
        <f ca="1">Y296*'Cost Study'!$B$31</f>
        <v>0</v>
      </c>
      <c r="AA296" s="23">
        <f ca="1">IF(A296=10298,1.51,1)*IF($B296&lt;3,$D296*'Cost Study'!$B$32*OFFSET('Cost Study'!$B$7,'Operations Support'!$C296,'Operations Support'!$B296),0)</f>
        <v>0</v>
      </c>
      <c r="AB296" s="24">
        <f ca="1">AA296*'Cost Study'!$B$31</f>
        <v>0</v>
      </c>
      <c r="AC296" s="23">
        <f ca="1">Y296*'Cost Study'!$B$31</f>
        <v>0</v>
      </c>
      <c r="AD296" s="24">
        <f ca="1">AA296*'Cost Study'!$B$31</f>
        <v>0</v>
      </c>
      <c r="AE296" s="377">
        <f t="shared" ca="1" si="73"/>
        <v>0</v>
      </c>
      <c r="AF296" s="377">
        <f t="shared" ca="1" si="74"/>
        <v>0</v>
      </c>
      <c r="AH296" s="688">
        <f>IFERROR($H296/SUMIF($A:$A,$A296,$H:$H)*SUMIF(Summary!$A$110:$A$186,$A296,Summary!$P$110:$P$186),0)</f>
        <v>0</v>
      </c>
      <c r="AI296" s="689">
        <f t="shared" ca="1" si="60"/>
        <v>0</v>
      </c>
      <c r="AJ296" s="688">
        <f>IFERROR(H296/SUMIF(A:A,A296,H:H)*SUMIF(Summary!$A$110:$A$186,'Operations Support'!A296,Summary!$Q$110:$Q$186),0)</f>
        <v>0</v>
      </c>
      <c r="AK296" s="688">
        <f t="shared" ca="1" si="61"/>
        <v>0</v>
      </c>
      <c r="AM296" s="688">
        <f>IFERROR($H296/SUMIF($A:$A,$A296,$H:$H)*SUMIF(Summary!$A$230:$A$266,$A296,Summary!$P$230:$P$266),0)</f>
        <v>0</v>
      </c>
      <c r="AN296" s="688">
        <f>IFERROR($H296/SUMIF($A:$A,$A296,$H:$H)*(SUMIF(Summary!$A$230:$A$266,$A296,Summary!$L$230:$L$266)+SUMIF(Summary!$A$281:$A$317,$A296,Summary!$L$281:$L$317))-AM296,0)</f>
        <v>0</v>
      </c>
      <c r="AO296" s="688">
        <f>IFERROR($H296/SUMIF($A:$A,$A296,$H:$H)*SUMIF(Summary!$A$230:$A$266,$A296,Summary!$Q$230:$Q$266),0)</f>
        <v>0</v>
      </c>
      <c r="AP296" s="688">
        <f>IFERROR($H296/SUMIF($A:$A,$A296,$H:$H)*(SUMIF(Summary!$A$230:$A$266,$A296,Summary!$L$230:$L$266)+SUMIF(Summary!$A$281:$A$317,$A296,Summary!$L$281:$L$317))-AO296,0)</f>
        <v>0</v>
      </c>
      <c r="AQ296" s="306"/>
      <c r="AR296" s="688">
        <f t="shared" ca="1" si="62"/>
        <v>0</v>
      </c>
      <c r="AS296" s="688">
        <f t="shared" ca="1" si="63"/>
        <v>0</v>
      </c>
    </row>
    <row r="297" spans="1:45" x14ac:dyDescent="0.2">
      <c r="A297" s="423">
        <v>3565</v>
      </c>
      <c r="B297" s="424">
        <v>4</v>
      </c>
      <c r="C297" s="425" t="s">
        <v>319</v>
      </c>
      <c r="D297" s="422">
        <f t="shared" si="64"/>
        <v>0</v>
      </c>
      <c r="E297" s="422">
        <f t="shared" si="65"/>
        <v>0</v>
      </c>
      <c r="F297" s="422">
        <f t="shared" si="66"/>
        <v>0</v>
      </c>
      <c r="G297" s="422">
        <f t="shared" si="67"/>
        <v>0</v>
      </c>
      <c r="H297" s="22">
        <f t="shared" si="68"/>
        <v>0</v>
      </c>
      <c r="I297" s="116">
        <v>0</v>
      </c>
      <c r="J297" s="116">
        <v>0</v>
      </c>
      <c r="K297" s="116">
        <v>0</v>
      </c>
      <c r="L297" s="116">
        <v>0</v>
      </c>
      <c r="M297" s="22">
        <f t="shared" si="69"/>
        <v>0</v>
      </c>
      <c r="N297" s="116">
        <v>0</v>
      </c>
      <c r="O297" s="116">
        <v>0</v>
      </c>
      <c r="P297" s="116">
        <v>0</v>
      </c>
      <c r="Q297" s="116">
        <v>0</v>
      </c>
      <c r="R297" s="22">
        <f t="shared" si="70"/>
        <v>0</v>
      </c>
      <c r="S297" s="116">
        <v>0</v>
      </c>
      <c r="T297" s="116">
        <v>0</v>
      </c>
      <c r="U297" s="116">
        <v>0</v>
      </c>
      <c r="V297" s="116">
        <v>0</v>
      </c>
      <c r="W297" s="22">
        <f t="shared" si="71"/>
        <v>0</v>
      </c>
      <c r="X297" s="22">
        <f t="shared" si="72"/>
        <v>0</v>
      </c>
      <c r="Y297" s="22">
        <f ca="1">OFFSET('Cost Study'!$B$7,'Operations Support'!$C297,'Operations Support'!$B297)*$H297</f>
        <v>0</v>
      </c>
      <c r="Z297" s="23">
        <f ca="1">Y297*'Cost Study'!$B$31</f>
        <v>0</v>
      </c>
      <c r="AA297" s="23">
        <f ca="1">IF(A297=10298,1.51,1)*IF($B297&lt;3,$D297*'Cost Study'!$B$32*OFFSET('Cost Study'!$B$7,'Operations Support'!$C297,'Operations Support'!$B297),0)</f>
        <v>0</v>
      </c>
      <c r="AB297" s="24">
        <f ca="1">AA297*'Cost Study'!$B$31</f>
        <v>0</v>
      </c>
      <c r="AC297" s="23">
        <f ca="1">Y297*'Cost Study'!$B$31</f>
        <v>0</v>
      </c>
      <c r="AD297" s="24">
        <f ca="1">AA297*'Cost Study'!$B$31</f>
        <v>0</v>
      </c>
      <c r="AE297" s="377">
        <f t="shared" ca="1" si="73"/>
        <v>0</v>
      </c>
      <c r="AF297" s="377">
        <f t="shared" ca="1" si="74"/>
        <v>0</v>
      </c>
      <c r="AH297" s="688">
        <f>IFERROR($H297/SUMIF($A:$A,$A297,$H:$H)*SUMIF(Summary!$A$110:$A$186,$A297,Summary!$P$110:$P$186),0)</f>
        <v>0</v>
      </c>
      <c r="AI297" s="689">
        <f t="shared" ca="1" si="60"/>
        <v>0</v>
      </c>
      <c r="AJ297" s="688">
        <f>IFERROR(H297/SUMIF(A:A,A297,H:H)*SUMIF(Summary!$A$110:$A$186,'Operations Support'!A297,Summary!$Q$110:$Q$186),0)</f>
        <v>0</v>
      </c>
      <c r="AK297" s="688">
        <f t="shared" ca="1" si="61"/>
        <v>0</v>
      </c>
      <c r="AM297" s="688">
        <f>IFERROR($H297/SUMIF($A:$A,$A297,$H:$H)*SUMIF(Summary!$A$230:$A$266,$A297,Summary!$P$230:$P$266),0)</f>
        <v>0</v>
      </c>
      <c r="AN297" s="688">
        <f>IFERROR($H297/SUMIF($A:$A,$A297,$H:$H)*(SUMIF(Summary!$A$230:$A$266,$A297,Summary!$L$230:$L$266)+SUMIF(Summary!$A$281:$A$317,$A297,Summary!$L$281:$L$317))-AM297,0)</f>
        <v>0</v>
      </c>
      <c r="AO297" s="688">
        <f>IFERROR($H297/SUMIF($A:$A,$A297,$H:$H)*SUMIF(Summary!$A$230:$A$266,$A297,Summary!$Q$230:$Q$266),0)</f>
        <v>0</v>
      </c>
      <c r="AP297" s="688">
        <f>IFERROR($H297/SUMIF($A:$A,$A297,$H:$H)*(SUMIF(Summary!$A$230:$A$266,$A297,Summary!$L$230:$L$266)+SUMIF(Summary!$A$281:$A$317,$A297,Summary!$L$281:$L$317))-AO297,0)</f>
        <v>0</v>
      </c>
      <c r="AQ297" s="306"/>
      <c r="AR297" s="688">
        <f t="shared" ca="1" si="62"/>
        <v>0</v>
      </c>
      <c r="AS297" s="688">
        <f t="shared" ca="1" si="63"/>
        <v>0</v>
      </c>
    </row>
    <row r="298" spans="1:45" x14ac:dyDescent="0.2">
      <c r="A298" s="423">
        <v>3565</v>
      </c>
      <c r="B298" s="424">
        <v>4</v>
      </c>
      <c r="C298" s="425" t="s">
        <v>320</v>
      </c>
      <c r="D298" s="422">
        <f t="shared" si="64"/>
        <v>0</v>
      </c>
      <c r="E298" s="422">
        <f t="shared" si="65"/>
        <v>0</v>
      </c>
      <c r="F298" s="422">
        <f t="shared" si="66"/>
        <v>0</v>
      </c>
      <c r="G298" s="422">
        <f t="shared" si="67"/>
        <v>0</v>
      </c>
      <c r="H298" s="22">
        <f t="shared" si="68"/>
        <v>0</v>
      </c>
      <c r="I298" s="116">
        <v>0</v>
      </c>
      <c r="J298" s="116">
        <v>0</v>
      </c>
      <c r="K298" s="116">
        <v>0</v>
      </c>
      <c r="L298" s="116">
        <v>0</v>
      </c>
      <c r="M298" s="22">
        <f t="shared" si="69"/>
        <v>0</v>
      </c>
      <c r="N298" s="116">
        <v>0</v>
      </c>
      <c r="O298" s="116">
        <v>0</v>
      </c>
      <c r="P298" s="116">
        <v>0</v>
      </c>
      <c r="Q298" s="116">
        <v>0</v>
      </c>
      <c r="R298" s="22">
        <f t="shared" si="70"/>
        <v>0</v>
      </c>
      <c r="S298" s="116">
        <v>0</v>
      </c>
      <c r="T298" s="116">
        <v>0</v>
      </c>
      <c r="U298" s="116">
        <v>0</v>
      </c>
      <c r="V298" s="116">
        <v>0</v>
      </c>
      <c r="W298" s="22">
        <f t="shared" si="71"/>
        <v>0</v>
      </c>
      <c r="X298" s="22">
        <f t="shared" si="72"/>
        <v>0</v>
      </c>
      <c r="Y298" s="22">
        <f ca="1">OFFSET('Cost Study'!$B$7,'Operations Support'!$C298,'Operations Support'!$B298)*$H298</f>
        <v>0</v>
      </c>
      <c r="Z298" s="23">
        <f ca="1">Y298*'Cost Study'!$B$31</f>
        <v>0</v>
      </c>
      <c r="AA298" s="23">
        <f ca="1">IF(A298=10298,1.51,1)*IF($B298&lt;3,$D298*'Cost Study'!$B$32*OFFSET('Cost Study'!$B$7,'Operations Support'!$C298,'Operations Support'!$B298),0)</f>
        <v>0</v>
      </c>
      <c r="AB298" s="24">
        <f ca="1">AA298*'Cost Study'!$B$31</f>
        <v>0</v>
      </c>
      <c r="AC298" s="23">
        <f ca="1">Y298*'Cost Study'!$B$31</f>
        <v>0</v>
      </c>
      <c r="AD298" s="24">
        <f ca="1">AA298*'Cost Study'!$B$31</f>
        <v>0</v>
      </c>
      <c r="AE298" s="377">
        <f t="shared" ca="1" si="73"/>
        <v>0</v>
      </c>
      <c r="AF298" s="377">
        <f t="shared" ca="1" si="74"/>
        <v>0</v>
      </c>
      <c r="AH298" s="688">
        <f>IFERROR($H298/SUMIF($A:$A,$A298,$H:$H)*SUMIF(Summary!$A$110:$A$186,$A298,Summary!$P$110:$P$186),0)</f>
        <v>0</v>
      </c>
      <c r="AI298" s="689">
        <f t="shared" ca="1" si="60"/>
        <v>0</v>
      </c>
      <c r="AJ298" s="688">
        <f>IFERROR(H298/SUMIF(A:A,A298,H:H)*SUMIF(Summary!$A$110:$A$186,'Operations Support'!A298,Summary!$Q$110:$Q$186),0)</f>
        <v>0</v>
      </c>
      <c r="AK298" s="688">
        <f t="shared" ca="1" si="61"/>
        <v>0</v>
      </c>
      <c r="AM298" s="688">
        <f>IFERROR($H298/SUMIF($A:$A,$A298,$H:$H)*SUMIF(Summary!$A$230:$A$266,$A298,Summary!$P$230:$P$266),0)</f>
        <v>0</v>
      </c>
      <c r="AN298" s="688">
        <f>IFERROR($H298/SUMIF($A:$A,$A298,$H:$H)*(SUMIF(Summary!$A$230:$A$266,$A298,Summary!$L$230:$L$266)+SUMIF(Summary!$A$281:$A$317,$A298,Summary!$L$281:$L$317))-AM298,0)</f>
        <v>0</v>
      </c>
      <c r="AO298" s="688">
        <f>IFERROR($H298/SUMIF($A:$A,$A298,$H:$H)*SUMIF(Summary!$A$230:$A$266,$A298,Summary!$Q$230:$Q$266),0)</f>
        <v>0</v>
      </c>
      <c r="AP298" s="688">
        <f>IFERROR($H298/SUMIF($A:$A,$A298,$H:$H)*(SUMIF(Summary!$A$230:$A$266,$A298,Summary!$L$230:$L$266)+SUMIF(Summary!$A$281:$A$317,$A298,Summary!$L$281:$L$317))-AO298,0)</f>
        <v>0</v>
      </c>
      <c r="AQ298" s="306"/>
      <c r="AR298" s="688">
        <f t="shared" ca="1" si="62"/>
        <v>0</v>
      </c>
      <c r="AS298" s="688">
        <f t="shared" ca="1" si="63"/>
        <v>0</v>
      </c>
    </row>
    <row r="299" spans="1:45" x14ac:dyDescent="0.2">
      <c r="A299" s="423">
        <v>3565</v>
      </c>
      <c r="B299" s="424">
        <v>5</v>
      </c>
      <c r="C299" s="425" t="s">
        <v>300</v>
      </c>
      <c r="D299" s="422">
        <f t="shared" si="64"/>
        <v>0</v>
      </c>
      <c r="E299" s="422">
        <f t="shared" si="65"/>
        <v>0</v>
      </c>
      <c r="F299" s="422">
        <f t="shared" si="66"/>
        <v>0</v>
      </c>
      <c r="G299" s="422">
        <f t="shared" si="67"/>
        <v>0</v>
      </c>
      <c r="H299" s="22">
        <f t="shared" si="68"/>
        <v>0</v>
      </c>
      <c r="I299" s="116">
        <v>0</v>
      </c>
      <c r="J299" s="116">
        <v>0</v>
      </c>
      <c r="K299" s="116">
        <v>0</v>
      </c>
      <c r="L299" s="116">
        <v>0</v>
      </c>
      <c r="M299" s="22">
        <f t="shared" si="69"/>
        <v>0</v>
      </c>
      <c r="N299" s="116">
        <v>0</v>
      </c>
      <c r="O299" s="116">
        <v>0</v>
      </c>
      <c r="P299" s="116">
        <v>0</v>
      </c>
      <c r="Q299" s="116">
        <v>0</v>
      </c>
      <c r="R299" s="22">
        <f t="shared" si="70"/>
        <v>0</v>
      </c>
      <c r="S299" s="116">
        <v>0</v>
      </c>
      <c r="T299" s="116">
        <v>0</v>
      </c>
      <c r="U299" s="116">
        <v>0</v>
      </c>
      <c r="V299" s="116">
        <v>0</v>
      </c>
      <c r="W299" s="22">
        <f t="shared" si="71"/>
        <v>0</v>
      </c>
      <c r="X299" s="22">
        <f t="shared" si="72"/>
        <v>0</v>
      </c>
      <c r="Y299" s="22">
        <f ca="1">OFFSET('Cost Study'!$B$7,'Operations Support'!$C299,'Operations Support'!$B299)*$H299</f>
        <v>0</v>
      </c>
      <c r="Z299" s="23">
        <f ca="1">Y299*'Cost Study'!$B$31</f>
        <v>0</v>
      </c>
      <c r="AA299" s="23">
        <f ca="1">IF(A299=10298,1.51,1)*IF($B299&lt;3,$D299*'Cost Study'!$B$32*OFFSET('Cost Study'!$B$7,'Operations Support'!$C299,'Operations Support'!$B299),0)</f>
        <v>0</v>
      </c>
      <c r="AB299" s="24">
        <f ca="1">AA299*'Cost Study'!$B$31</f>
        <v>0</v>
      </c>
      <c r="AC299" s="23">
        <f ca="1">Y299*'Cost Study'!$B$31</f>
        <v>0</v>
      </c>
      <c r="AD299" s="24">
        <f ca="1">AA299*'Cost Study'!$B$31</f>
        <v>0</v>
      </c>
      <c r="AE299" s="377">
        <f t="shared" ca="1" si="73"/>
        <v>0</v>
      </c>
      <c r="AF299" s="377">
        <f t="shared" ca="1" si="74"/>
        <v>0</v>
      </c>
      <c r="AH299" s="688">
        <f>IFERROR($H299/SUMIF($A:$A,$A299,$H:$H)*SUMIF(Summary!$A$110:$A$186,$A299,Summary!$P$110:$P$186),0)</f>
        <v>0</v>
      </c>
      <c r="AI299" s="689">
        <f t="shared" ca="1" si="60"/>
        <v>0</v>
      </c>
      <c r="AJ299" s="688">
        <f>IFERROR(H299/SUMIF(A:A,A299,H:H)*SUMIF(Summary!$A$110:$A$186,'Operations Support'!A299,Summary!$Q$110:$Q$186),0)</f>
        <v>0</v>
      </c>
      <c r="AK299" s="688">
        <f t="shared" ca="1" si="61"/>
        <v>0</v>
      </c>
      <c r="AM299" s="688">
        <f>IFERROR($H299/SUMIF($A:$A,$A299,$H:$H)*SUMIF(Summary!$A$230:$A$266,$A299,Summary!$P$230:$P$266),0)</f>
        <v>0</v>
      </c>
      <c r="AN299" s="688">
        <f>IFERROR($H299/SUMIF($A:$A,$A299,$H:$H)*(SUMIF(Summary!$A$230:$A$266,$A299,Summary!$L$230:$L$266)+SUMIF(Summary!$A$281:$A$317,$A299,Summary!$L$281:$L$317))-AM299,0)</f>
        <v>0</v>
      </c>
      <c r="AO299" s="688">
        <f>IFERROR($H299/SUMIF($A:$A,$A299,$H:$H)*SUMIF(Summary!$A$230:$A$266,$A299,Summary!$Q$230:$Q$266),0)</f>
        <v>0</v>
      </c>
      <c r="AP299" s="688">
        <f>IFERROR($H299/SUMIF($A:$A,$A299,$H:$H)*(SUMIF(Summary!$A$230:$A$266,$A299,Summary!$L$230:$L$266)+SUMIF(Summary!$A$281:$A$317,$A299,Summary!$L$281:$L$317))-AO299,0)</f>
        <v>0</v>
      </c>
      <c r="AQ299" s="306"/>
      <c r="AR299" s="688">
        <f t="shared" ca="1" si="62"/>
        <v>0</v>
      </c>
      <c r="AS299" s="688">
        <f t="shared" ca="1" si="63"/>
        <v>0</v>
      </c>
    </row>
    <row r="300" spans="1:45" x14ac:dyDescent="0.2">
      <c r="A300" s="423">
        <v>3565</v>
      </c>
      <c r="B300" s="424">
        <v>5</v>
      </c>
      <c r="C300" s="425" t="s">
        <v>301</v>
      </c>
      <c r="D300" s="422">
        <f t="shared" si="64"/>
        <v>0</v>
      </c>
      <c r="E300" s="422">
        <f t="shared" si="65"/>
        <v>0</v>
      </c>
      <c r="F300" s="422">
        <f t="shared" si="66"/>
        <v>0</v>
      </c>
      <c r="G300" s="422">
        <f t="shared" si="67"/>
        <v>0</v>
      </c>
      <c r="H300" s="22">
        <f t="shared" si="68"/>
        <v>0</v>
      </c>
      <c r="I300" s="116">
        <v>0</v>
      </c>
      <c r="J300" s="116">
        <v>0</v>
      </c>
      <c r="K300" s="116">
        <v>0</v>
      </c>
      <c r="L300" s="116">
        <v>0</v>
      </c>
      <c r="M300" s="22">
        <f t="shared" si="69"/>
        <v>0</v>
      </c>
      <c r="N300" s="116">
        <v>0</v>
      </c>
      <c r="O300" s="116">
        <v>0</v>
      </c>
      <c r="P300" s="116">
        <v>0</v>
      </c>
      <c r="Q300" s="116">
        <v>0</v>
      </c>
      <c r="R300" s="22">
        <f t="shared" si="70"/>
        <v>0</v>
      </c>
      <c r="S300" s="116">
        <v>0</v>
      </c>
      <c r="T300" s="116">
        <v>0</v>
      </c>
      <c r="U300" s="116">
        <v>0</v>
      </c>
      <c r="V300" s="116">
        <v>0</v>
      </c>
      <c r="W300" s="22">
        <f t="shared" si="71"/>
        <v>0</v>
      </c>
      <c r="X300" s="22">
        <f t="shared" si="72"/>
        <v>0</v>
      </c>
      <c r="Y300" s="22">
        <f ca="1">OFFSET('Cost Study'!$B$7,'Operations Support'!$C300,'Operations Support'!$B300)*$H300</f>
        <v>0</v>
      </c>
      <c r="Z300" s="23">
        <f ca="1">Y300*'Cost Study'!$B$31</f>
        <v>0</v>
      </c>
      <c r="AA300" s="23">
        <f ca="1">IF(A300=10298,1.51,1)*IF($B300&lt;3,$D300*'Cost Study'!$B$32*OFFSET('Cost Study'!$B$7,'Operations Support'!$C300,'Operations Support'!$B300),0)</f>
        <v>0</v>
      </c>
      <c r="AB300" s="24">
        <f ca="1">AA300*'Cost Study'!$B$31</f>
        <v>0</v>
      </c>
      <c r="AC300" s="23">
        <f ca="1">Y300*'Cost Study'!$B$31</f>
        <v>0</v>
      </c>
      <c r="AD300" s="24">
        <f ca="1">AA300*'Cost Study'!$B$31</f>
        <v>0</v>
      </c>
      <c r="AE300" s="377">
        <f t="shared" ca="1" si="73"/>
        <v>0</v>
      </c>
      <c r="AF300" s="377">
        <f t="shared" ca="1" si="74"/>
        <v>0</v>
      </c>
      <c r="AH300" s="688">
        <f>IFERROR($H300/SUMIF($A:$A,$A300,$H:$H)*SUMIF(Summary!$A$110:$A$186,$A300,Summary!$P$110:$P$186),0)</f>
        <v>0</v>
      </c>
      <c r="AI300" s="689">
        <f t="shared" ca="1" si="60"/>
        <v>0</v>
      </c>
      <c r="AJ300" s="688">
        <f>IFERROR(H300/SUMIF(A:A,A300,H:H)*SUMIF(Summary!$A$110:$A$186,'Operations Support'!A300,Summary!$Q$110:$Q$186),0)</f>
        <v>0</v>
      </c>
      <c r="AK300" s="688">
        <f t="shared" ca="1" si="61"/>
        <v>0</v>
      </c>
      <c r="AM300" s="688">
        <f>IFERROR($H300/SUMIF($A:$A,$A300,$H:$H)*SUMIF(Summary!$A$230:$A$266,$A300,Summary!$P$230:$P$266),0)</f>
        <v>0</v>
      </c>
      <c r="AN300" s="688">
        <f>IFERROR($H300/SUMIF($A:$A,$A300,$H:$H)*(SUMIF(Summary!$A$230:$A$266,$A300,Summary!$L$230:$L$266)+SUMIF(Summary!$A$281:$A$317,$A300,Summary!$L$281:$L$317))-AM300,0)</f>
        <v>0</v>
      </c>
      <c r="AO300" s="688">
        <f>IFERROR($H300/SUMIF($A:$A,$A300,$H:$H)*SUMIF(Summary!$A$230:$A$266,$A300,Summary!$Q$230:$Q$266),0)</f>
        <v>0</v>
      </c>
      <c r="AP300" s="688">
        <f>IFERROR($H300/SUMIF($A:$A,$A300,$H:$H)*(SUMIF(Summary!$A$230:$A$266,$A300,Summary!$L$230:$L$266)+SUMIF(Summary!$A$281:$A$317,$A300,Summary!$L$281:$L$317))-AO300,0)</f>
        <v>0</v>
      </c>
      <c r="AQ300" s="306"/>
      <c r="AR300" s="688">
        <f t="shared" ca="1" si="62"/>
        <v>0</v>
      </c>
      <c r="AS300" s="688">
        <f t="shared" ca="1" si="63"/>
        <v>0</v>
      </c>
    </row>
    <row r="301" spans="1:45" x14ac:dyDescent="0.2">
      <c r="A301" s="423">
        <v>3565</v>
      </c>
      <c r="B301" s="424">
        <v>5</v>
      </c>
      <c r="C301" s="425" t="s">
        <v>302</v>
      </c>
      <c r="D301" s="422">
        <f t="shared" si="64"/>
        <v>0</v>
      </c>
      <c r="E301" s="422">
        <f t="shared" si="65"/>
        <v>0</v>
      </c>
      <c r="F301" s="422">
        <f t="shared" si="66"/>
        <v>0</v>
      </c>
      <c r="G301" s="422">
        <f t="shared" si="67"/>
        <v>0</v>
      </c>
      <c r="H301" s="22">
        <f t="shared" si="68"/>
        <v>0</v>
      </c>
      <c r="I301" s="116">
        <v>0</v>
      </c>
      <c r="J301" s="116">
        <v>0</v>
      </c>
      <c r="K301" s="116">
        <v>0</v>
      </c>
      <c r="L301" s="116">
        <v>0</v>
      </c>
      <c r="M301" s="22">
        <f t="shared" si="69"/>
        <v>0</v>
      </c>
      <c r="N301" s="116">
        <v>0</v>
      </c>
      <c r="O301" s="116">
        <v>0</v>
      </c>
      <c r="P301" s="116">
        <v>0</v>
      </c>
      <c r="Q301" s="116">
        <v>0</v>
      </c>
      <c r="R301" s="22">
        <f t="shared" si="70"/>
        <v>0</v>
      </c>
      <c r="S301" s="116">
        <v>0</v>
      </c>
      <c r="T301" s="116">
        <v>0</v>
      </c>
      <c r="U301" s="116">
        <v>0</v>
      </c>
      <c r="V301" s="116">
        <v>0</v>
      </c>
      <c r="W301" s="22">
        <f t="shared" si="71"/>
        <v>0</v>
      </c>
      <c r="X301" s="22">
        <f t="shared" si="72"/>
        <v>0</v>
      </c>
      <c r="Y301" s="22">
        <f ca="1">OFFSET('Cost Study'!$B$7,'Operations Support'!$C301,'Operations Support'!$B301)*$H301</f>
        <v>0</v>
      </c>
      <c r="Z301" s="23">
        <f ca="1">Y301*'Cost Study'!$B$31</f>
        <v>0</v>
      </c>
      <c r="AA301" s="23">
        <f ca="1">IF(A301=10298,1.51,1)*IF($B301&lt;3,$D301*'Cost Study'!$B$32*OFFSET('Cost Study'!$B$7,'Operations Support'!$C301,'Operations Support'!$B301),0)</f>
        <v>0</v>
      </c>
      <c r="AB301" s="24">
        <f ca="1">AA301*'Cost Study'!$B$31</f>
        <v>0</v>
      </c>
      <c r="AC301" s="23">
        <f ca="1">Y301*'Cost Study'!$B$31</f>
        <v>0</v>
      </c>
      <c r="AD301" s="24">
        <f ca="1">AA301*'Cost Study'!$B$31</f>
        <v>0</v>
      </c>
      <c r="AE301" s="377">
        <f t="shared" ca="1" si="73"/>
        <v>0</v>
      </c>
      <c r="AF301" s="377">
        <f t="shared" ca="1" si="74"/>
        <v>0</v>
      </c>
      <c r="AH301" s="688">
        <f>IFERROR($H301/SUMIF($A:$A,$A301,$H:$H)*SUMIF(Summary!$A$110:$A$186,$A301,Summary!$P$110:$P$186),0)</f>
        <v>0</v>
      </c>
      <c r="AI301" s="689">
        <f t="shared" ca="1" si="60"/>
        <v>0</v>
      </c>
      <c r="AJ301" s="688">
        <f>IFERROR(H301/SUMIF(A:A,A301,H:H)*SUMIF(Summary!$A$110:$A$186,'Operations Support'!A301,Summary!$Q$110:$Q$186),0)</f>
        <v>0</v>
      </c>
      <c r="AK301" s="688">
        <f t="shared" ca="1" si="61"/>
        <v>0</v>
      </c>
      <c r="AM301" s="688">
        <f>IFERROR($H301/SUMIF($A:$A,$A301,$H:$H)*SUMIF(Summary!$A$230:$A$266,$A301,Summary!$P$230:$P$266),0)</f>
        <v>0</v>
      </c>
      <c r="AN301" s="688">
        <f>IFERROR($H301/SUMIF($A:$A,$A301,$H:$H)*(SUMIF(Summary!$A$230:$A$266,$A301,Summary!$L$230:$L$266)+SUMIF(Summary!$A$281:$A$317,$A301,Summary!$L$281:$L$317))-AM301,0)</f>
        <v>0</v>
      </c>
      <c r="AO301" s="688">
        <f>IFERROR($H301/SUMIF($A:$A,$A301,$H:$H)*SUMIF(Summary!$A$230:$A$266,$A301,Summary!$Q$230:$Q$266),0)</f>
        <v>0</v>
      </c>
      <c r="AP301" s="688">
        <f>IFERROR($H301/SUMIF($A:$A,$A301,$H:$H)*(SUMIF(Summary!$A$230:$A$266,$A301,Summary!$L$230:$L$266)+SUMIF(Summary!$A$281:$A$317,$A301,Summary!$L$281:$L$317))-AO301,0)</f>
        <v>0</v>
      </c>
      <c r="AQ301" s="306"/>
      <c r="AR301" s="688">
        <f t="shared" ca="1" si="62"/>
        <v>0</v>
      </c>
      <c r="AS301" s="688">
        <f t="shared" ca="1" si="63"/>
        <v>0</v>
      </c>
    </row>
    <row r="302" spans="1:45" x14ac:dyDescent="0.2">
      <c r="A302" s="423">
        <v>3565</v>
      </c>
      <c r="B302" s="424">
        <v>5</v>
      </c>
      <c r="C302" s="425" t="s">
        <v>303</v>
      </c>
      <c r="D302" s="422">
        <f t="shared" si="64"/>
        <v>0</v>
      </c>
      <c r="E302" s="422">
        <f t="shared" si="65"/>
        <v>0</v>
      </c>
      <c r="F302" s="422">
        <f t="shared" si="66"/>
        <v>0</v>
      </c>
      <c r="G302" s="422">
        <f t="shared" si="67"/>
        <v>0</v>
      </c>
      <c r="H302" s="22">
        <f t="shared" si="68"/>
        <v>0</v>
      </c>
      <c r="I302" s="116">
        <v>0</v>
      </c>
      <c r="J302" s="116">
        <v>0</v>
      </c>
      <c r="K302" s="116">
        <v>0</v>
      </c>
      <c r="L302" s="116">
        <v>0</v>
      </c>
      <c r="M302" s="22">
        <f t="shared" si="69"/>
        <v>0</v>
      </c>
      <c r="N302" s="116">
        <v>0</v>
      </c>
      <c r="O302" s="116">
        <v>0</v>
      </c>
      <c r="P302" s="116">
        <v>0</v>
      </c>
      <c r="Q302" s="116">
        <v>0</v>
      </c>
      <c r="R302" s="22">
        <f t="shared" si="70"/>
        <v>0</v>
      </c>
      <c r="S302" s="116">
        <v>0</v>
      </c>
      <c r="T302" s="116">
        <v>0</v>
      </c>
      <c r="U302" s="116">
        <v>0</v>
      </c>
      <c r="V302" s="116">
        <v>0</v>
      </c>
      <c r="W302" s="22">
        <f t="shared" si="71"/>
        <v>0</v>
      </c>
      <c r="X302" s="22">
        <f t="shared" si="72"/>
        <v>0</v>
      </c>
      <c r="Y302" s="22">
        <f ca="1">OFFSET('Cost Study'!$B$7,'Operations Support'!$C302,'Operations Support'!$B302)*$H302</f>
        <v>0</v>
      </c>
      <c r="Z302" s="23">
        <f ca="1">Y302*'Cost Study'!$B$31</f>
        <v>0</v>
      </c>
      <c r="AA302" s="23">
        <f ca="1">IF(A302=10298,1.51,1)*IF($B302&lt;3,$D302*'Cost Study'!$B$32*OFFSET('Cost Study'!$B$7,'Operations Support'!$C302,'Operations Support'!$B302),0)</f>
        <v>0</v>
      </c>
      <c r="AB302" s="24">
        <f ca="1">AA302*'Cost Study'!$B$31</f>
        <v>0</v>
      </c>
      <c r="AC302" s="23">
        <f ca="1">Y302*'Cost Study'!$B$31</f>
        <v>0</v>
      </c>
      <c r="AD302" s="24">
        <f ca="1">AA302*'Cost Study'!$B$31</f>
        <v>0</v>
      </c>
      <c r="AE302" s="377">
        <f t="shared" ca="1" si="73"/>
        <v>0</v>
      </c>
      <c r="AF302" s="377">
        <f t="shared" ca="1" si="74"/>
        <v>0</v>
      </c>
      <c r="AH302" s="688">
        <f>IFERROR($H302/SUMIF($A:$A,$A302,$H:$H)*SUMIF(Summary!$A$110:$A$186,$A302,Summary!$P$110:$P$186),0)</f>
        <v>0</v>
      </c>
      <c r="AI302" s="689">
        <f t="shared" ref="AI302:AI365" ca="1" si="75">Z302+AB302-AH302</f>
        <v>0</v>
      </c>
      <c r="AJ302" s="688">
        <f>IFERROR(H302/SUMIF(A:A,A302,H:H)*SUMIF(Summary!$A$110:$A$186,'Operations Support'!A302,Summary!$Q$110:$Q$186),0)</f>
        <v>0</v>
      </c>
      <c r="AK302" s="688">
        <f t="shared" ref="AK302:AK365" ca="1" si="76">AC302+AD302-AJ302</f>
        <v>0</v>
      </c>
      <c r="AM302" s="688">
        <f>IFERROR($H302/SUMIF($A:$A,$A302,$H:$H)*SUMIF(Summary!$A$230:$A$266,$A302,Summary!$P$230:$P$266),0)</f>
        <v>0</v>
      </c>
      <c r="AN302" s="688">
        <f>IFERROR($H302/SUMIF($A:$A,$A302,$H:$H)*(SUMIF(Summary!$A$230:$A$266,$A302,Summary!$L$230:$L$266)+SUMIF(Summary!$A$281:$A$317,$A302,Summary!$L$281:$L$317))-AM302,0)</f>
        <v>0</v>
      </c>
      <c r="AO302" s="688">
        <f>IFERROR($H302/SUMIF($A:$A,$A302,$H:$H)*SUMIF(Summary!$A$230:$A$266,$A302,Summary!$Q$230:$Q$266),0)</f>
        <v>0</v>
      </c>
      <c r="AP302" s="688">
        <f>IFERROR($H302/SUMIF($A:$A,$A302,$H:$H)*(SUMIF(Summary!$A$230:$A$266,$A302,Summary!$L$230:$L$266)+SUMIF(Summary!$A$281:$A$317,$A302,Summary!$L$281:$L$317))-AO302,0)</f>
        <v>0</v>
      </c>
      <c r="AQ302" s="306"/>
      <c r="AR302" s="688">
        <f t="shared" ref="AR302:AR365" ca="1" si="77">AI302+AN302</f>
        <v>0</v>
      </c>
      <c r="AS302" s="688">
        <f t="shared" ref="AS302:AS365" ca="1" si="78">AK302+AP302</f>
        <v>0</v>
      </c>
    </row>
    <row r="303" spans="1:45" x14ac:dyDescent="0.2">
      <c r="A303" s="423">
        <v>3565</v>
      </c>
      <c r="B303" s="424">
        <v>5</v>
      </c>
      <c r="C303" s="425" t="s">
        <v>304</v>
      </c>
      <c r="D303" s="422">
        <f t="shared" si="64"/>
        <v>0</v>
      </c>
      <c r="E303" s="422">
        <f t="shared" si="65"/>
        <v>0</v>
      </c>
      <c r="F303" s="422">
        <f t="shared" si="66"/>
        <v>0</v>
      </c>
      <c r="G303" s="422">
        <f t="shared" si="67"/>
        <v>0</v>
      </c>
      <c r="H303" s="22">
        <f t="shared" si="68"/>
        <v>0</v>
      </c>
      <c r="I303" s="116">
        <v>0</v>
      </c>
      <c r="J303" s="116">
        <v>0</v>
      </c>
      <c r="K303" s="116">
        <v>0</v>
      </c>
      <c r="L303" s="116">
        <v>0</v>
      </c>
      <c r="M303" s="22">
        <f t="shared" si="69"/>
        <v>0</v>
      </c>
      <c r="N303" s="116">
        <v>0</v>
      </c>
      <c r="O303" s="116">
        <v>0</v>
      </c>
      <c r="P303" s="116">
        <v>0</v>
      </c>
      <c r="Q303" s="116">
        <v>0</v>
      </c>
      <c r="R303" s="22">
        <f t="shared" si="70"/>
        <v>0</v>
      </c>
      <c r="S303" s="116">
        <v>0</v>
      </c>
      <c r="T303" s="116">
        <v>0</v>
      </c>
      <c r="U303" s="116">
        <v>0</v>
      </c>
      <c r="V303" s="116">
        <v>0</v>
      </c>
      <c r="W303" s="22">
        <f t="shared" si="71"/>
        <v>0</v>
      </c>
      <c r="X303" s="22">
        <f t="shared" si="72"/>
        <v>0</v>
      </c>
      <c r="Y303" s="22">
        <f ca="1">OFFSET('Cost Study'!$B$7,'Operations Support'!$C303,'Operations Support'!$B303)*$H303</f>
        <v>0</v>
      </c>
      <c r="Z303" s="23">
        <f ca="1">Y303*'Cost Study'!$B$31</f>
        <v>0</v>
      </c>
      <c r="AA303" s="23">
        <f ca="1">IF(A303=10298,1.51,1)*IF($B303&lt;3,$D303*'Cost Study'!$B$32*OFFSET('Cost Study'!$B$7,'Operations Support'!$C303,'Operations Support'!$B303),0)</f>
        <v>0</v>
      </c>
      <c r="AB303" s="24">
        <f ca="1">AA303*'Cost Study'!$B$31</f>
        <v>0</v>
      </c>
      <c r="AC303" s="23">
        <f ca="1">Y303*'Cost Study'!$B$31</f>
        <v>0</v>
      </c>
      <c r="AD303" s="24">
        <f ca="1">AA303*'Cost Study'!$B$31</f>
        <v>0</v>
      </c>
      <c r="AE303" s="377">
        <f t="shared" ca="1" si="73"/>
        <v>0</v>
      </c>
      <c r="AF303" s="377">
        <f t="shared" ca="1" si="74"/>
        <v>0</v>
      </c>
      <c r="AH303" s="688">
        <f>IFERROR($H303/SUMIF($A:$A,$A303,$H:$H)*SUMIF(Summary!$A$110:$A$186,$A303,Summary!$P$110:$P$186),0)</f>
        <v>0</v>
      </c>
      <c r="AI303" s="689">
        <f t="shared" ca="1" si="75"/>
        <v>0</v>
      </c>
      <c r="AJ303" s="688">
        <f>IFERROR(H303/SUMIF(A:A,A303,H:H)*SUMIF(Summary!$A$110:$A$186,'Operations Support'!A303,Summary!$Q$110:$Q$186),0)</f>
        <v>0</v>
      </c>
      <c r="AK303" s="688">
        <f t="shared" ca="1" si="76"/>
        <v>0</v>
      </c>
      <c r="AM303" s="688">
        <f>IFERROR($H303/SUMIF($A:$A,$A303,$H:$H)*SUMIF(Summary!$A$230:$A$266,$A303,Summary!$P$230:$P$266),0)</f>
        <v>0</v>
      </c>
      <c r="AN303" s="688">
        <f>IFERROR($H303/SUMIF($A:$A,$A303,$H:$H)*(SUMIF(Summary!$A$230:$A$266,$A303,Summary!$L$230:$L$266)+SUMIF(Summary!$A$281:$A$317,$A303,Summary!$L$281:$L$317))-AM303,0)</f>
        <v>0</v>
      </c>
      <c r="AO303" s="688">
        <f>IFERROR($H303/SUMIF($A:$A,$A303,$H:$H)*SUMIF(Summary!$A$230:$A$266,$A303,Summary!$Q$230:$Q$266),0)</f>
        <v>0</v>
      </c>
      <c r="AP303" s="688">
        <f>IFERROR($H303/SUMIF($A:$A,$A303,$H:$H)*(SUMIF(Summary!$A$230:$A$266,$A303,Summary!$L$230:$L$266)+SUMIF(Summary!$A$281:$A$317,$A303,Summary!$L$281:$L$317))-AO303,0)</f>
        <v>0</v>
      </c>
      <c r="AQ303" s="306"/>
      <c r="AR303" s="688">
        <f t="shared" ca="1" si="77"/>
        <v>0</v>
      </c>
      <c r="AS303" s="688">
        <f t="shared" ca="1" si="78"/>
        <v>0</v>
      </c>
    </row>
    <row r="304" spans="1:45" x14ac:dyDescent="0.2">
      <c r="A304" s="423">
        <v>3565</v>
      </c>
      <c r="B304" s="424">
        <v>5</v>
      </c>
      <c r="C304" s="425" t="s">
        <v>305</v>
      </c>
      <c r="D304" s="422">
        <f t="shared" si="64"/>
        <v>0</v>
      </c>
      <c r="E304" s="422">
        <f t="shared" si="65"/>
        <v>0</v>
      </c>
      <c r="F304" s="422">
        <f t="shared" si="66"/>
        <v>0</v>
      </c>
      <c r="G304" s="422">
        <f t="shared" si="67"/>
        <v>0</v>
      </c>
      <c r="H304" s="22">
        <f t="shared" si="68"/>
        <v>0</v>
      </c>
      <c r="I304" s="116">
        <v>0</v>
      </c>
      <c r="J304" s="116">
        <v>0</v>
      </c>
      <c r="K304" s="116">
        <v>0</v>
      </c>
      <c r="L304" s="116">
        <v>0</v>
      </c>
      <c r="M304" s="22">
        <f t="shared" si="69"/>
        <v>0</v>
      </c>
      <c r="N304" s="116">
        <v>0</v>
      </c>
      <c r="O304" s="116">
        <v>0</v>
      </c>
      <c r="P304" s="116">
        <v>0</v>
      </c>
      <c r="Q304" s="116">
        <v>0</v>
      </c>
      <c r="R304" s="22">
        <f t="shared" si="70"/>
        <v>0</v>
      </c>
      <c r="S304" s="116">
        <v>0</v>
      </c>
      <c r="T304" s="116">
        <v>0</v>
      </c>
      <c r="U304" s="116">
        <v>0</v>
      </c>
      <c r="V304" s="116">
        <v>0</v>
      </c>
      <c r="W304" s="22">
        <f t="shared" si="71"/>
        <v>0</v>
      </c>
      <c r="X304" s="22">
        <f t="shared" si="72"/>
        <v>0</v>
      </c>
      <c r="Y304" s="22">
        <f ca="1">OFFSET('Cost Study'!$B$7,'Operations Support'!$C304,'Operations Support'!$B304)*$H304</f>
        <v>0</v>
      </c>
      <c r="Z304" s="23">
        <f ca="1">Y304*'Cost Study'!$B$31</f>
        <v>0</v>
      </c>
      <c r="AA304" s="23">
        <f ca="1">IF(A304=10298,1.51,1)*IF($B304&lt;3,$D304*'Cost Study'!$B$32*OFFSET('Cost Study'!$B$7,'Operations Support'!$C304,'Operations Support'!$B304),0)</f>
        <v>0</v>
      </c>
      <c r="AB304" s="24">
        <f ca="1">AA304*'Cost Study'!$B$31</f>
        <v>0</v>
      </c>
      <c r="AC304" s="23">
        <f ca="1">Y304*'Cost Study'!$B$31</f>
        <v>0</v>
      </c>
      <c r="AD304" s="24">
        <f ca="1">AA304*'Cost Study'!$B$31</f>
        <v>0</v>
      </c>
      <c r="AE304" s="377">
        <f t="shared" ca="1" si="73"/>
        <v>0</v>
      </c>
      <c r="AF304" s="377">
        <f t="shared" ca="1" si="74"/>
        <v>0</v>
      </c>
      <c r="AH304" s="688">
        <f>IFERROR($H304/SUMIF($A:$A,$A304,$H:$H)*SUMIF(Summary!$A$110:$A$186,$A304,Summary!$P$110:$P$186),0)</f>
        <v>0</v>
      </c>
      <c r="AI304" s="689">
        <f t="shared" ca="1" si="75"/>
        <v>0</v>
      </c>
      <c r="AJ304" s="688">
        <f>IFERROR(H304/SUMIF(A:A,A304,H:H)*SUMIF(Summary!$A$110:$A$186,'Operations Support'!A304,Summary!$Q$110:$Q$186),0)</f>
        <v>0</v>
      </c>
      <c r="AK304" s="688">
        <f t="shared" ca="1" si="76"/>
        <v>0</v>
      </c>
      <c r="AM304" s="688">
        <f>IFERROR($H304/SUMIF($A:$A,$A304,$H:$H)*SUMIF(Summary!$A$230:$A$266,$A304,Summary!$P$230:$P$266),0)</f>
        <v>0</v>
      </c>
      <c r="AN304" s="688">
        <f>IFERROR($H304/SUMIF($A:$A,$A304,$H:$H)*(SUMIF(Summary!$A$230:$A$266,$A304,Summary!$L$230:$L$266)+SUMIF(Summary!$A$281:$A$317,$A304,Summary!$L$281:$L$317))-AM304,0)</f>
        <v>0</v>
      </c>
      <c r="AO304" s="688">
        <f>IFERROR($H304/SUMIF($A:$A,$A304,$H:$H)*SUMIF(Summary!$A$230:$A$266,$A304,Summary!$Q$230:$Q$266),0)</f>
        <v>0</v>
      </c>
      <c r="AP304" s="688">
        <f>IFERROR($H304/SUMIF($A:$A,$A304,$H:$H)*(SUMIF(Summary!$A$230:$A$266,$A304,Summary!$L$230:$L$266)+SUMIF(Summary!$A$281:$A$317,$A304,Summary!$L$281:$L$317))-AO304,0)</f>
        <v>0</v>
      </c>
      <c r="AQ304" s="306"/>
      <c r="AR304" s="688">
        <f t="shared" ca="1" si="77"/>
        <v>0</v>
      </c>
      <c r="AS304" s="688">
        <f t="shared" ca="1" si="78"/>
        <v>0</v>
      </c>
    </row>
    <row r="305" spans="1:45" x14ac:dyDescent="0.2">
      <c r="A305" s="423">
        <v>3565</v>
      </c>
      <c r="B305" s="424">
        <v>5</v>
      </c>
      <c r="C305" s="425" t="s">
        <v>306</v>
      </c>
      <c r="D305" s="422">
        <f t="shared" si="64"/>
        <v>0</v>
      </c>
      <c r="E305" s="422">
        <f t="shared" si="65"/>
        <v>0</v>
      </c>
      <c r="F305" s="422">
        <f t="shared" si="66"/>
        <v>0</v>
      </c>
      <c r="G305" s="422">
        <f t="shared" si="67"/>
        <v>0</v>
      </c>
      <c r="H305" s="22">
        <f t="shared" si="68"/>
        <v>0</v>
      </c>
      <c r="I305" s="116">
        <v>0</v>
      </c>
      <c r="J305" s="116">
        <v>0</v>
      </c>
      <c r="K305" s="116">
        <v>0</v>
      </c>
      <c r="L305" s="116">
        <v>0</v>
      </c>
      <c r="M305" s="22">
        <f t="shared" si="69"/>
        <v>0</v>
      </c>
      <c r="N305" s="116">
        <v>0</v>
      </c>
      <c r="O305" s="116">
        <v>0</v>
      </c>
      <c r="P305" s="116">
        <v>0</v>
      </c>
      <c r="Q305" s="116">
        <v>0</v>
      </c>
      <c r="R305" s="22">
        <f t="shared" si="70"/>
        <v>0</v>
      </c>
      <c r="S305" s="116">
        <v>0</v>
      </c>
      <c r="T305" s="116">
        <v>0</v>
      </c>
      <c r="U305" s="116">
        <v>0</v>
      </c>
      <c r="V305" s="116">
        <v>0</v>
      </c>
      <c r="W305" s="22">
        <f t="shared" si="71"/>
        <v>0</v>
      </c>
      <c r="X305" s="22">
        <f t="shared" si="72"/>
        <v>0</v>
      </c>
      <c r="Y305" s="22">
        <f ca="1">OFFSET('Cost Study'!$B$7,'Operations Support'!$C305,'Operations Support'!$B305)*$H305</f>
        <v>0</v>
      </c>
      <c r="Z305" s="23">
        <f ca="1">Y305*'Cost Study'!$B$31</f>
        <v>0</v>
      </c>
      <c r="AA305" s="23">
        <f ca="1">IF(A305=10298,1.51,1)*IF($B305&lt;3,$D305*'Cost Study'!$B$32*OFFSET('Cost Study'!$B$7,'Operations Support'!$C305,'Operations Support'!$B305),0)</f>
        <v>0</v>
      </c>
      <c r="AB305" s="24">
        <f ca="1">AA305*'Cost Study'!$B$31</f>
        <v>0</v>
      </c>
      <c r="AC305" s="23">
        <f ca="1">Y305*'Cost Study'!$B$31</f>
        <v>0</v>
      </c>
      <c r="AD305" s="24">
        <f ca="1">AA305*'Cost Study'!$B$31</f>
        <v>0</v>
      </c>
      <c r="AE305" s="377">
        <f t="shared" ca="1" si="73"/>
        <v>0</v>
      </c>
      <c r="AF305" s="377">
        <f t="shared" ca="1" si="74"/>
        <v>0</v>
      </c>
      <c r="AH305" s="688">
        <f>IFERROR($H305/SUMIF($A:$A,$A305,$H:$H)*SUMIF(Summary!$A$110:$A$186,$A305,Summary!$P$110:$P$186),0)</f>
        <v>0</v>
      </c>
      <c r="AI305" s="689">
        <f t="shared" ca="1" si="75"/>
        <v>0</v>
      </c>
      <c r="AJ305" s="688">
        <f>IFERROR(H305/SUMIF(A:A,A305,H:H)*SUMIF(Summary!$A$110:$A$186,'Operations Support'!A305,Summary!$Q$110:$Q$186),0)</f>
        <v>0</v>
      </c>
      <c r="AK305" s="688">
        <f t="shared" ca="1" si="76"/>
        <v>0</v>
      </c>
      <c r="AM305" s="688">
        <f>IFERROR($H305/SUMIF($A:$A,$A305,$H:$H)*SUMIF(Summary!$A$230:$A$266,$A305,Summary!$P$230:$P$266),0)</f>
        <v>0</v>
      </c>
      <c r="AN305" s="688">
        <f>IFERROR($H305/SUMIF($A:$A,$A305,$H:$H)*(SUMIF(Summary!$A$230:$A$266,$A305,Summary!$L$230:$L$266)+SUMIF(Summary!$A$281:$A$317,$A305,Summary!$L$281:$L$317))-AM305,0)</f>
        <v>0</v>
      </c>
      <c r="AO305" s="688">
        <f>IFERROR($H305/SUMIF($A:$A,$A305,$H:$H)*SUMIF(Summary!$A$230:$A$266,$A305,Summary!$Q$230:$Q$266),0)</f>
        <v>0</v>
      </c>
      <c r="AP305" s="688">
        <f>IFERROR($H305/SUMIF($A:$A,$A305,$H:$H)*(SUMIF(Summary!$A$230:$A$266,$A305,Summary!$L$230:$L$266)+SUMIF(Summary!$A$281:$A$317,$A305,Summary!$L$281:$L$317))-AO305,0)</f>
        <v>0</v>
      </c>
      <c r="AQ305" s="306"/>
      <c r="AR305" s="688">
        <f t="shared" ca="1" si="77"/>
        <v>0</v>
      </c>
      <c r="AS305" s="688">
        <f t="shared" ca="1" si="78"/>
        <v>0</v>
      </c>
    </row>
    <row r="306" spans="1:45" x14ac:dyDescent="0.2">
      <c r="A306" s="423">
        <v>3565</v>
      </c>
      <c r="B306" s="424">
        <v>5</v>
      </c>
      <c r="C306" s="425" t="s">
        <v>307</v>
      </c>
      <c r="D306" s="422">
        <f t="shared" si="64"/>
        <v>0</v>
      </c>
      <c r="E306" s="422">
        <f t="shared" si="65"/>
        <v>0</v>
      </c>
      <c r="F306" s="422">
        <f t="shared" si="66"/>
        <v>0</v>
      </c>
      <c r="G306" s="422">
        <f t="shared" si="67"/>
        <v>0</v>
      </c>
      <c r="H306" s="22">
        <f t="shared" si="68"/>
        <v>0</v>
      </c>
      <c r="I306" s="116">
        <v>0</v>
      </c>
      <c r="J306" s="116">
        <v>0</v>
      </c>
      <c r="K306" s="116">
        <v>0</v>
      </c>
      <c r="L306" s="116">
        <v>0</v>
      </c>
      <c r="M306" s="22">
        <f t="shared" si="69"/>
        <v>0</v>
      </c>
      <c r="N306" s="116">
        <v>0</v>
      </c>
      <c r="O306" s="116">
        <v>0</v>
      </c>
      <c r="P306" s="116">
        <v>0</v>
      </c>
      <c r="Q306" s="116">
        <v>0</v>
      </c>
      <c r="R306" s="22">
        <f t="shared" si="70"/>
        <v>0</v>
      </c>
      <c r="S306" s="116">
        <v>0</v>
      </c>
      <c r="T306" s="116">
        <v>0</v>
      </c>
      <c r="U306" s="116">
        <v>0</v>
      </c>
      <c r="V306" s="116">
        <v>0</v>
      </c>
      <c r="W306" s="22">
        <f t="shared" si="71"/>
        <v>0</v>
      </c>
      <c r="X306" s="22">
        <f t="shared" si="72"/>
        <v>0</v>
      </c>
      <c r="Y306" s="22">
        <f ca="1">OFFSET('Cost Study'!$B$7,'Operations Support'!$C306,'Operations Support'!$B306)*$H306</f>
        <v>0</v>
      </c>
      <c r="Z306" s="23">
        <f ca="1">Y306*'Cost Study'!$B$31</f>
        <v>0</v>
      </c>
      <c r="AA306" s="23">
        <f ca="1">IF(A306=10298,1.51,1)*IF($B306&lt;3,$D306*'Cost Study'!$B$32*OFFSET('Cost Study'!$B$7,'Operations Support'!$C306,'Operations Support'!$B306),0)</f>
        <v>0</v>
      </c>
      <c r="AB306" s="24">
        <f ca="1">AA306*'Cost Study'!$B$31</f>
        <v>0</v>
      </c>
      <c r="AC306" s="23">
        <f ca="1">Y306*'Cost Study'!$B$31</f>
        <v>0</v>
      </c>
      <c r="AD306" s="24">
        <f ca="1">AA306*'Cost Study'!$B$31</f>
        <v>0</v>
      </c>
      <c r="AE306" s="377">
        <f t="shared" ca="1" si="73"/>
        <v>0</v>
      </c>
      <c r="AF306" s="377">
        <f t="shared" ca="1" si="74"/>
        <v>0</v>
      </c>
      <c r="AH306" s="688">
        <f>IFERROR($H306/SUMIF($A:$A,$A306,$H:$H)*SUMIF(Summary!$A$110:$A$186,$A306,Summary!$P$110:$P$186),0)</f>
        <v>0</v>
      </c>
      <c r="AI306" s="689">
        <f t="shared" ca="1" si="75"/>
        <v>0</v>
      </c>
      <c r="AJ306" s="688">
        <f>IFERROR(H306/SUMIF(A:A,A306,H:H)*SUMIF(Summary!$A$110:$A$186,'Operations Support'!A306,Summary!$Q$110:$Q$186),0)</f>
        <v>0</v>
      </c>
      <c r="AK306" s="688">
        <f t="shared" ca="1" si="76"/>
        <v>0</v>
      </c>
      <c r="AM306" s="688">
        <f>IFERROR($H306/SUMIF($A:$A,$A306,$H:$H)*SUMIF(Summary!$A$230:$A$266,$A306,Summary!$P$230:$P$266),0)</f>
        <v>0</v>
      </c>
      <c r="AN306" s="688">
        <f>IFERROR($H306/SUMIF($A:$A,$A306,$H:$H)*(SUMIF(Summary!$A$230:$A$266,$A306,Summary!$L$230:$L$266)+SUMIF(Summary!$A$281:$A$317,$A306,Summary!$L$281:$L$317))-AM306,0)</f>
        <v>0</v>
      </c>
      <c r="AO306" s="688">
        <f>IFERROR($H306/SUMIF($A:$A,$A306,$H:$H)*SUMIF(Summary!$A$230:$A$266,$A306,Summary!$Q$230:$Q$266),0)</f>
        <v>0</v>
      </c>
      <c r="AP306" s="688">
        <f>IFERROR($H306/SUMIF($A:$A,$A306,$H:$H)*(SUMIF(Summary!$A$230:$A$266,$A306,Summary!$L$230:$L$266)+SUMIF(Summary!$A$281:$A$317,$A306,Summary!$L$281:$L$317))-AO306,0)</f>
        <v>0</v>
      </c>
      <c r="AQ306" s="306"/>
      <c r="AR306" s="688">
        <f t="shared" ca="1" si="77"/>
        <v>0</v>
      </c>
      <c r="AS306" s="688">
        <f t="shared" ca="1" si="78"/>
        <v>0</v>
      </c>
    </row>
    <row r="307" spans="1:45" x14ac:dyDescent="0.2">
      <c r="A307" s="423">
        <v>3565</v>
      </c>
      <c r="B307" s="424">
        <v>5</v>
      </c>
      <c r="C307" s="425" t="s">
        <v>308</v>
      </c>
      <c r="D307" s="422">
        <f t="shared" si="64"/>
        <v>0</v>
      </c>
      <c r="E307" s="422">
        <f t="shared" si="65"/>
        <v>0</v>
      </c>
      <c r="F307" s="422">
        <f t="shared" si="66"/>
        <v>0</v>
      </c>
      <c r="G307" s="422">
        <f t="shared" si="67"/>
        <v>0</v>
      </c>
      <c r="H307" s="22">
        <f t="shared" si="68"/>
        <v>0</v>
      </c>
      <c r="I307" s="116">
        <v>0</v>
      </c>
      <c r="J307" s="116">
        <v>0</v>
      </c>
      <c r="K307" s="116">
        <v>0</v>
      </c>
      <c r="L307" s="116">
        <v>0</v>
      </c>
      <c r="M307" s="22">
        <f t="shared" si="69"/>
        <v>0</v>
      </c>
      <c r="N307" s="116">
        <v>0</v>
      </c>
      <c r="O307" s="116">
        <v>0</v>
      </c>
      <c r="P307" s="116">
        <v>0</v>
      </c>
      <c r="Q307" s="116">
        <v>0</v>
      </c>
      <c r="R307" s="22">
        <f t="shared" si="70"/>
        <v>0</v>
      </c>
      <c r="S307" s="116">
        <v>0</v>
      </c>
      <c r="T307" s="116">
        <v>0</v>
      </c>
      <c r="U307" s="116">
        <v>0</v>
      </c>
      <c r="V307" s="116">
        <v>0</v>
      </c>
      <c r="W307" s="22">
        <f t="shared" si="71"/>
        <v>0</v>
      </c>
      <c r="X307" s="22">
        <f t="shared" si="72"/>
        <v>0</v>
      </c>
      <c r="Y307" s="22">
        <f ca="1">OFFSET('Cost Study'!$B$7,'Operations Support'!$C307,'Operations Support'!$B307)*$H307</f>
        <v>0</v>
      </c>
      <c r="Z307" s="23">
        <f ca="1">Y307*'Cost Study'!$B$31</f>
        <v>0</v>
      </c>
      <c r="AA307" s="23">
        <f ca="1">IF(A307=10298,1.51,1)*IF($B307&lt;3,$D307*'Cost Study'!$B$32*OFFSET('Cost Study'!$B$7,'Operations Support'!$C307,'Operations Support'!$B307),0)</f>
        <v>0</v>
      </c>
      <c r="AB307" s="24">
        <f ca="1">AA307*'Cost Study'!$B$31</f>
        <v>0</v>
      </c>
      <c r="AC307" s="23">
        <f ca="1">Y307*'Cost Study'!$B$31</f>
        <v>0</v>
      </c>
      <c r="AD307" s="24">
        <f ca="1">AA307*'Cost Study'!$B$31</f>
        <v>0</v>
      </c>
      <c r="AE307" s="377">
        <f t="shared" ca="1" si="73"/>
        <v>0</v>
      </c>
      <c r="AF307" s="377">
        <f t="shared" ca="1" si="74"/>
        <v>0</v>
      </c>
      <c r="AH307" s="688">
        <f>IFERROR($H307/SUMIF($A:$A,$A307,$H:$H)*SUMIF(Summary!$A$110:$A$186,$A307,Summary!$P$110:$P$186),0)</f>
        <v>0</v>
      </c>
      <c r="AI307" s="689">
        <f t="shared" ca="1" si="75"/>
        <v>0</v>
      </c>
      <c r="AJ307" s="688">
        <f>IFERROR(H307/SUMIF(A:A,A307,H:H)*SUMIF(Summary!$A$110:$A$186,'Operations Support'!A307,Summary!$Q$110:$Q$186),0)</f>
        <v>0</v>
      </c>
      <c r="AK307" s="688">
        <f t="shared" ca="1" si="76"/>
        <v>0</v>
      </c>
      <c r="AM307" s="688">
        <f>IFERROR($H307/SUMIF($A:$A,$A307,$H:$H)*SUMIF(Summary!$A$230:$A$266,$A307,Summary!$P$230:$P$266),0)</f>
        <v>0</v>
      </c>
      <c r="AN307" s="688">
        <f>IFERROR($H307/SUMIF($A:$A,$A307,$H:$H)*(SUMIF(Summary!$A$230:$A$266,$A307,Summary!$L$230:$L$266)+SUMIF(Summary!$A$281:$A$317,$A307,Summary!$L$281:$L$317))-AM307,0)</f>
        <v>0</v>
      </c>
      <c r="AO307" s="688">
        <f>IFERROR($H307/SUMIF($A:$A,$A307,$H:$H)*SUMIF(Summary!$A$230:$A$266,$A307,Summary!$Q$230:$Q$266),0)</f>
        <v>0</v>
      </c>
      <c r="AP307" s="688">
        <f>IFERROR($H307/SUMIF($A:$A,$A307,$H:$H)*(SUMIF(Summary!$A$230:$A$266,$A307,Summary!$L$230:$L$266)+SUMIF(Summary!$A$281:$A$317,$A307,Summary!$L$281:$L$317))-AO307,0)</f>
        <v>0</v>
      </c>
      <c r="AQ307" s="306"/>
      <c r="AR307" s="688">
        <f t="shared" ca="1" si="77"/>
        <v>0</v>
      </c>
      <c r="AS307" s="688">
        <f t="shared" ca="1" si="78"/>
        <v>0</v>
      </c>
    </row>
    <row r="308" spans="1:45" x14ac:dyDescent="0.2">
      <c r="A308" s="423">
        <v>3565</v>
      </c>
      <c r="B308" s="424">
        <v>5</v>
      </c>
      <c r="C308" s="425" t="s">
        <v>309</v>
      </c>
      <c r="D308" s="422">
        <f t="shared" si="64"/>
        <v>0</v>
      </c>
      <c r="E308" s="422">
        <f t="shared" si="65"/>
        <v>0</v>
      </c>
      <c r="F308" s="422">
        <f t="shared" si="66"/>
        <v>0</v>
      </c>
      <c r="G308" s="422">
        <f t="shared" si="67"/>
        <v>0</v>
      </c>
      <c r="H308" s="22">
        <f t="shared" si="68"/>
        <v>0</v>
      </c>
      <c r="I308" s="116">
        <v>0</v>
      </c>
      <c r="J308" s="116">
        <v>0</v>
      </c>
      <c r="K308" s="116">
        <v>0</v>
      </c>
      <c r="L308" s="116">
        <v>0</v>
      </c>
      <c r="M308" s="22">
        <f t="shared" si="69"/>
        <v>0</v>
      </c>
      <c r="N308" s="116">
        <v>0</v>
      </c>
      <c r="O308" s="116">
        <v>0</v>
      </c>
      <c r="P308" s="116">
        <v>0</v>
      </c>
      <c r="Q308" s="116">
        <v>0</v>
      </c>
      <c r="R308" s="22">
        <f t="shared" si="70"/>
        <v>0</v>
      </c>
      <c r="S308" s="116">
        <v>0</v>
      </c>
      <c r="T308" s="116">
        <v>0</v>
      </c>
      <c r="U308" s="116">
        <v>0</v>
      </c>
      <c r="V308" s="116">
        <v>0</v>
      </c>
      <c r="W308" s="22">
        <f t="shared" si="71"/>
        <v>0</v>
      </c>
      <c r="X308" s="22">
        <f t="shared" si="72"/>
        <v>0</v>
      </c>
      <c r="Y308" s="22">
        <f ca="1">OFFSET('Cost Study'!$B$7,'Operations Support'!$C308,'Operations Support'!$B308)*$H308</f>
        <v>0</v>
      </c>
      <c r="Z308" s="23">
        <f ca="1">Y308*'Cost Study'!$B$31</f>
        <v>0</v>
      </c>
      <c r="AA308" s="23">
        <f ca="1">IF(A308=10298,1.51,1)*IF($B308&lt;3,$D308*'Cost Study'!$B$32*OFFSET('Cost Study'!$B$7,'Operations Support'!$C308,'Operations Support'!$B308),0)</f>
        <v>0</v>
      </c>
      <c r="AB308" s="24">
        <f ca="1">AA308*'Cost Study'!$B$31</f>
        <v>0</v>
      </c>
      <c r="AC308" s="23">
        <f ca="1">Y308*'Cost Study'!$B$31</f>
        <v>0</v>
      </c>
      <c r="AD308" s="24">
        <f ca="1">AA308*'Cost Study'!$B$31</f>
        <v>0</v>
      </c>
      <c r="AE308" s="377">
        <f t="shared" ca="1" si="73"/>
        <v>0</v>
      </c>
      <c r="AF308" s="377">
        <f t="shared" ca="1" si="74"/>
        <v>0</v>
      </c>
      <c r="AH308" s="688">
        <f>IFERROR($H308/SUMIF($A:$A,$A308,$H:$H)*SUMIF(Summary!$A$110:$A$186,$A308,Summary!$P$110:$P$186),0)</f>
        <v>0</v>
      </c>
      <c r="AI308" s="689">
        <f t="shared" ca="1" si="75"/>
        <v>0</v>
      </c>
      <c r="AJ308" s="688">
        <f>IFERROR(H308/SUMIF(A:A,A308,H:H)*SUMIF(Summary!$A$110:$A$186,'Operations Support'!A308,Summary!$Q$110:$Q$186),0)</f>
        <v>0</v>
      </c>
      <c r="AK308" s="688">
        <f t="shared" ca="1" si="76"/>
        <v>0</v>
      </c>
      <c r="AM308" s="688">
        <f>IFERROR($H308/SUMIF($A:$A,$A308,$H:$H)*SUMIF(Summary!$A$230:$A$266,$A308,Summary!$P$230:$P$266),0)</f>
        <v>0</v>
      </c>
      <c r="AN308" s="688">
        <f>IFERROR($H308/SUMIF($A:$A,$A308,$H:$H)*(SUMIF(Summary!$A$230:$A$266,$A308,Summary!$L$230:$L$266)+SUMIF(Summary!$A$281:$A$317,$A308,Summary!$L$281:$L$317))-AM308,0)</f>
        <v>0</v>
      </c>
      <c r="AO308" s="688">
        <f>IFERROR($H308/SUMIF($A:$A,$A308,$H:$H)*SUMIF(Summary!$A$230:$A$266,$A308,Summary!$Q$230:$Q$266),0)</f>
        <v>0</v>
      </c>
      <c r="AP308" s="688">
        <f>IFERROR($H308/SUMIF($A:$A,$A308,$H:$H)*(SUMIF(Summary!$A$230:$A$266,$A308,Summary!$L$230:$L$266)+SUMIF(Summary!$A$281:$A$317,$A308,Summary!$L$281:$L$317))-AO308,0)</f>
        <v>0</v>
      </c>
      <c r="AQ308" s="306"/>
      <c r="AR308" s="688">
        <f t="shared" ca="1" si="77"/>
        <v>0</v>
      </c>
      <c r="AS308" s="688">
        <f t="shared" ca="1" si="78"/>
        <v>0</v>
      </c>
    </row>
    <row r="309" spans="1:45" x14ac:dyDescent="0.2">
      <c r="A309" s="423">
        <v>3565</v>
      </c>
      <c r="B309" s="424">
        <v>5</v>
      </c>
      <c r="C309" s="425" t="s">
        <v>310</v>
      </c>
      <c r="D309" s="422">
        <f t="shared" si="64"/>
        <v>0</v>
      </c>
      <c r="E309" s="422">
        <f t="shared" si="65"/>
        <v>0</v>
      </c>
      <c r="F309" s="422">
        <f t="shared" si="66"/>
        <v>0</v>
      </c>
      <c r="G309" s="422">
        <f t="shared" si="67"/>
        <v>0</v>
      </c>
      <c r="H309" s="22">
        <f t="shared" si="68"/>
        <v>0</v>
      </c>
      <c r="I309" s="116">
        <v>0</v>
      </c>
      <c r="J309" s="116">
        <v>0</v>
      </c>
      <c r="K309" s="116">
        <v>0</v>
      </c>
      <c r="L309" s="116">
        <v>0</v>
      </c>
      <c r="M309" s="22">
        <f t="shared" si="69"/>
        <v>0</v>
      </c>
      <c r="N309" s="116">
        <v>0</v>
      </c>
      <c r="O309" s="116">
        <v>0</v>
      </c>
      <c r="P309" s="116">
        <v>0</v>
      </c>
      <c r="Q309" s="116">
        <v>0</v>
      </c>
      <c r="R309" s="22">
        <f t="shared" si="70"/>
        <v>0</v>
      </c>
      <c r="S309" s="116">
        <v>0</v>
      </c>
      <c r="T309" s="116">
        <v>0</v>
      </c>
      <c r="U309" s="116">
        <v>0</v>
      </c>
      <c r="V309" s="116">
        <v>0</v>
      </c>
      <c r="W309" s="22">
        <f t="shared" si="71"/>
        <v>0</v>
      </c>
      <c r="X309" s="22">
        <f t="shared" si="72"/>
        <v>0</v>
      </c>
      <c r="Y309" s="22">
        <f ca="1">OFFSET('Cost Study'!$B$7,'Operations Support'!$C309,'Operations Support'!$B309)*$H309</f>
        <v>0</v>
      </c>
      <c r="Z309" s="23">
        <f ca="1">Y309*'Cost Study'!$B$31</f>
        <v>0</v>
      </c>
      <c r="AA309" s="23">
        <f ca="1">IF(A309=10298,1.51,1)*IF($B309&lt;3,$D309*'Cost Study'!$B$32*OFFSET('Cost Study'!$B$7,'Operations Support'!$C309,'Operations Support'!$B309),0)</f>
        <v>0</v>
      </c>
      <c r="AB309" s="24">
        <f ca="1">AA309*'Cost Study'!$B$31</f>
        <v>0</v>
      </c>
      <c r="AC309" s="23">
        <f ca="1">Y309*'Cost Study'!$B$31</f>
        <v>0</v>
      </c>
      <c r="AD309" s="24">
        <f ca="1">AA309*'Cost Study'!$B$31</f>
        <v>0</v>
      </c>
      <c r="AE309" s="377">
        <f t="shared" ca="1" si="73"/>
        <v>0</v>
      </c>
      <c r="AF309" s="377">
        <f t="shared" ca="1" si="74"/>
        <v>0</v>
      </c>
      <c r="AH309" s="688">
        <f>IFERROR($H309/SUMIF($A:$A,$A309,$H:$H)*SUMIF(Summary!$A$110:$A$186,$A309,Summary!$P$110:$P$186),0)</f>
        <v>0</v>
      </c>
      <c r="AI309" s="689">
        <f t="shared" ca="1" si="75"/>
        <v>0</v>
      </c>
      <c r="AJ309" s="688">
        <f>IFERROR(H309/SUMIF(A:A,A309,H:H)*SUMIF(Summary!$A$110:$A$186,'Operations Support'!A309,Summary!$Q$110:$Q$186),0)</f>
        <v>0</v>
      </c>
      <c r="AK309" s="688">
        <f t="shared" ca="1" si="76"/>
        <v>0</v>
      </c>
      <c r="AM309" s="688">
        <f>IFERROR($H309/SUMIF($A:$A,$A309,$H:$H)*SUMIF(Summary!$A$230:$A$266,$A309,Summary!$P$230:$P$266),0)</f>
        <v>0</v>
      </c>
      <c r="AN309" s="688">
        <f>IFERROR($H309/SUMIF($A:$A,$A309,$H:$H)*(SUMIF(Summary!$A$230:$A$266,$A309,Summary!$L$230:$L$266)+SUMIF(Summary!$A$281:$A$317,$A309,Summary!$L$281:$L$317))-AM309,0)</f>
        <v>0</v>
      </c>
      <c r="AO309" s="688">
        <f>IFERROR($H309/SUMIF($A:$A,$A309,$H:$H)*SUMIF(Summary!$A$230:$A$266,$A309,Summary!$Q$230:$Q$266),0)</f>
        <v>0</v>
      </c>
      <c r="AP309" s="688">
        <f>IFERROR($H309/SUMIF($A:$A,$A309,$H:$H)*(SUMIF(Summary!$A$230:$A$266,$A309,Summary!$L$230:$L$266)+SUMIF(Summary!$A$281:$A$317,$A309,Summary!$L$281:$L$317))-AO309,0)</f>
        <v>0</v>
      </c>
      <c r="AQ309" s="306"/>
      <c r="AR309" s="688">
        <f t="shared" ca="1" si="77"/>
        <v>0</v>
      </c>
      <c r="AS309" s="688">
        <f t="shared" ca="1" si="78"/>
        <v>0</v>
      </c>
    </row>
    <row r="310" spans="1:45" x14ac:dyDescent="0.2">
      <c r="A310" s="423">
        <v>3565</v>
      </c>
      <c r="B310" s="424">
        <v>5</v>
      </c>
      <c r="C310" s="425" t="s">
        <v>311</v>
      </c>
      <c r="D310" s="422">
        <f t="shared" si="64"/>
        <v>0</v>
      </c>
      <c r="E310" s="422">
        <f t="shared" si="65"/>
        <v>0</v>
      </c>
      <c r="F310" s="422">
        <f t="shared" si="66"/>
        <v>0</v>
      </c>
      <c r="G310" s="422">
        <f t="shared" si="67"/>
        <v>0</v>
      </c>
      <c r="H310" s="22">
        <f t="shared" si="68"/>
        <v>0</v>
      </c>
      <c r="I310" s="116">
        <v>0</v>
      </c>
      <c r="J310" s="116">
        <v>0</v>
      </c>
      <c r="K310" s="116">
        <v>0</v>
      </c>
      <c r="L310" s="116">
        <v>0</v>
      </c>
      <c r="M310" s="22">
        <f t="shared" si="69"/>
        <v>0</v>
      </c>
      <c r="N310" s="116">
        <v>0</v>
      </c>
      <c r="O310" s="116">
        <v>0</v>
      </c>
      <c r="P310" s="116">
        <v>0</v>
      </c>
      <c r="Q310" s="116">
        <v>0</v>
      </c>
      <c r="R310" s="22">
        <f t="shared" si="70"/>
        <v>0</v>
      </c>
      <c r="S310" s="116">
        <v>0</v>
      </c>
      <c r="T310" s="116">
        <v>0</v>
      </c>
      <c r="U310" s="116">
        <v>0</v>
      </c>
      <c r="V310" s="116">
        <v>0</v>
      </c>
      <c r="W310" s="22">
        <f t="shared" si="71"/>
        <v>0</v>
      </c>
      <c r="X310" s="22">
        <f t="shared" si="72"/>
        <v>0</v>
      </c>
      <c r="Y310" s="22">
        <f ca="1">OFFSET('Cost Study'!$B$7,'Operations Support'!$C310,'Operations Support'!$B310)*$H310</f>
        <v>0</v>
      </c>
      <c r="Z310" s="23">
        <f ca="1">Y310*'Cost Study'!$B$31</f>
        <v>0</v>
      </c>
      <c r="AA310" s="23">
        <f ca="1">IF(A310=10298,1.51,1)*IF($B310&lt;3,$D310*'Cost Study'!$B$32*OFFSET('Cost Study'!$B$7,'Operations Support'!$C310,'Operations Support'!$B310),0)</f>
        <v>0</v>
      </c>
      <c r="AB310" s="24">
        <f ca="1">AA310*'Cost Study'!$B$31</f>
        <v>0</v>
      </c>
      <c r="AC310" s="23">
        <f ca="1">Y310*'Cost Study'!$B$31</f>
        <v>0</v>
      </c>
      <c r="AD310" s="24">
        <f ca="1">AA310*'Cost Study'!$B$31</f>
        <v>0</v>
      </c>
      <c r="AE310" s="377">
        <f t="shared" ca="1" si="73"/>
        <v>0</v>
      </c>
      <c r="AF310" s="377">
        <f t="shared" ca="1" si="74"/>
        <v>0</v>
      </c>
      <c r="AH310" s="688">
        <f>IFERROR($H310/SUMIF($A:$A,$A310,$H:$H)*SUMIF(Summary!$A$110:$A$186,$A310,Summary!$P$110:$P$186),0)</f>
        <v>0</v>
      </c>
      <c r="AI310" s="689">
        <f t="shared" ca="1" si="75"/>
        <v>0</v>
      </c>
      <c r="AJ310" s="688">
        <f>IFERROR(H310/SUMIF(A:A,A310,H:H)*SUMIF(Summary!$A$110:$A$186,'Operations Support'!A310,Summary!$Q$110:$Q$186),0)</f>
        <v>0</v>
      </c>
      <c r="AK310" s="688">
        <f t="shared" ca="1" si="76"/>
        <v>0</v>
      </c>
      <c r="AM310" s="688">
        <f>IFERROR($H310/SUMIF($A:$A,$A310,$H:$H)*SUMIF(Summary!$A$230:$A$266,$A310,Summary!$P$230:$P$266),0)</f>
        <v>0</v>
      </c>
      <c r="AN310" s="688">
        <f>IFERROR($H310/SUMIF($A:$A,$A310,$H:$H)*(SUMIF(Summary!$A$230:$A$266,$A310,Summary!$L$230:$L$266)+SUMIF(Summary!$A$281:$A$317,$A310,Summary!$L$281:$L$317))-AM310,0)</f>
        <v>0</v>
      </c>
      <c r="AO310" s="688">
        <f>IFERROR($H310/SUMIF($A:$A,$A310,$H:$H)*SUMIF(Summary!$A$230:$A$266,$A310,Summary!$Q$230:$Q$266),0)</f>
        <v>0</v>
      </c>
      <c r="AP310" s="688">
        <f>IFERROR($H310/SUMIF($A:$A,$A310,$H:$H)*(SUMIF(Summary!$A$230:$A$266,$A310,Summary!$L$230:$L$266)+SUMIF(Summary!$A$281:$A$317,$A310,Summary!$L$281:$L$317))-AO310,0)</f>
        <v>0</v>
      </c>
      <c r="AQ310" s="306"/>
      <c r="AR310" s="688">
        <f t="shared" ca="1" si="77"/>
        <v>0</v>
      </c>
      <c r="AS310" s="688">
        <f t="shared" ca="1" si="78"/>
        <v>0</v>
      </c>
    </row>
    <row r="311" spans="1:45" x14ac:dyDescent="0.2">
      <c r="A311" s="423">
        <v>3565</v>
      </c>
      <c r="B311" s="424">
        <v>5</v>
      </c>
      <c r="C311" s="425" t="s">
        <v>312</v>
      </c>
      <c r="D311" s="422">
        <f t="shared" si="64"/>
        <v>0</v>
      </c>
      <c r="E311" s="422">
        <f t="shared" si="65"/>
        <v>0</v>
      </c>
      <c r="F311" s="422">
        <f t="shared" si="66"/>
        <v>0</v>
      </c>
      <c r="G311" s="422">
        <f t="shared" si="67"/>
        <v>0</v>
      </c>
      <c r="H311" s="22">
        <f t="shared" si="68"/>
        <v>0</v>
      </c>
      <c r="I311" s="116">
        <v>0</v>
      </c>
      <c r="J311" s="116">
        <v>0</v>
      </c>
      <c r="K311" s="116">
        <v>0</v>
      </c>
      <c r="L311" s="116">
        <v>0</v>
      </c>
      <c r="M311" s="22">
        <f t="shared" si="69"/>
        <v>0</v>
      </c>
      <c r="N311" s="116">
        <v>0</v>
      </c>
      <c r="O311" s="116">
        <v>0</v>
      </c>
      <c r="P311" s="116">
        <v>0</v>
      </c>
      <c r="Q311" s="116">
        <v>0</v>
      </c>
      <c r="R311" s="22">
        <f t="shared" si="70"/>
        <v>0</v>
      </c>
      <c r="S311" s="116">
        <v>0</v>
      </c>
      <c r="T311" s="116">
        <v>0</v>
      </c>
      <c r="U311" s="116">
        <v>0</v>
      </c>
      <c r="V311" s="116">
        <v>0</v>
      </c>
      <c r="W311" s="22">
        <f t="shared" si="71"/>
        <v>0</v>
      </c>
      <c r="X311" s="22">
        <f t="shared" si="72"/>
        <v>0</v>
      </c>
      <c r="Y311" s="22">
        <f ca="1">OFFSET('Cost Study'!$B$7,'Operations Support'!$C311,'Operations Support'!$B311)*$H311</f>
        <v>0</v>
      </c>
      <c r="Z311" s="23">
        <f ca="1">Y311*'Cost Study'!$B$31</f>
        <v>0</v>
      </c>
      <c r="AA311" s="23">
        <f ca="1">IF(A311=10298,1.51,1)*IF($B311&lt;3,$D311*'Cost Study'!$B$32*OFFSET('Cost Study'!$B$7,'Operations Support'!$C311,'Operations Support'!$B311),0)</f>
        <v>0</v>
      </c>
      <c r="AB311" s="24">
        <f ca="1">AA311*'Cost Study'!$B$31</f>
        <v>0</v>
      </c>
      <c r="AC311" s="23">
        <f ca="1">Y311*'Cost Study'!$B$31</f>
        <v>0</v>
      </c>
      <c r="AD311" s="24">
        <f ca="1">AA311*'Cost Study'!$B$31</f>
        <v>0</v>
      </c>
      <c r="AE311" s="377">
        <f t="shared" ca="1" si="73"/>
        <v>0</v>
      </c>
      <c r="AF311" s="377">
        <f t="shared" ca="1" si="74"/>
        <v>0</v>
      </c>
      <c r="AH311" s="688">
        <f>IFERROR($H311/SUMIF($A:$A,$A311,$H:$H)*SUMIF(Summary!$A$110:$A$186,$A311,Summary!$P$110:$P$186),0)</f>
        <v>0</v>
      </c>
      <c r="AI311" s="689">
        <f t="shared" ca="1" si="75"/>
        <v>0</v>
      </c>
      <c r="AJ311" s="688">
        <f>IFERROR(H311/SUMIF(A:A,A311,H:H)*SUMIF(Summary!$A$110:$A$186,'Operations Support'!A311,Summary!$Q$110:$Q$186),0)</f>
        <v>0</v>
      </c>
      <c r="AK311" s="688">
        <f t="shared" ca="1" si="76"/>
        <v>0</v>
      </c>
      <c r="AM311" s="688">
        <f>IFERROR($H311/SUMIF($A:$A,$A311,$H:$H)*SUMIF(Summary!$A$230:$A$266,$A311,Summary!$P$230:$P$266),0)</f>
        <v>0</v>
      </c>
      <c r="AN311" s="688">
        <f>IFERROR($H311/SUMIF($A:$A,$A311,$H:$H)*(SUMIF(Summary!$A$230:$A$266,$A311,Summary!$L$230:$L$266)+SUMIF(Summary!$A$281:$A$317,$A311,Summary!$L$281:$L$317))-AM311,0)</f>
        <v>0</v>
      </c>
      <c r="AO311" s="688">
        <f>IFERROR($H311/SUMIF($A:$A,$A311,$H:$H)*SUMIF(Summary!$A$230:$A$266,$A311,Summary!$Q$230:$Q$266),0)</f>
        <v>0</v>
      </c>
      <c r="AP311" s="688">
        <f>IFERROR($H311/SUMIF($A:$A,$A311,$H:$H)*(SUMIF(Summary!$A$230:$A$266,$A311,Summary!$L$230:$L$266)+SUMIF(Summary!$A$281:$A$317,$A311,Summary!$L$281:$L$317))-AO311,0)</f>
        <v>0</v>
      </c>
      <c r="AQ311" s="306"/>
      <c r="AR311" s="688">
        <f t="shared" ca="1" si="77"/>
        <v>0</v>
      </c>
      <c r="AS311" s="688">
        <f t="shared" ca="1" si="78"/>
        <v>0</v>
      </c>
    </row>
    <row r="312" spans="1:45" x14ac:dyDescent="0.2">
      <c r="A312" s="423">
        <v>3565</v>
      </c>
      <c r="B312" s="424">
        <v>5</v>
      </c>
      <c r="C312" s="425" t="s">
        <v>313</v>
      </c>
      <c r="D312" s="422">
        <f t="shared" si="64"/>
        <v>0</v>
      </c>
      <c r="E312" s="422">
        <f t="shared" si="65"/>
        <v>0</v>
      </c>
      <c r="F312" s="422">
        <f t="shared" si="66"/>
        <v>0</v>
      </c>
      <c r="G312" s="422">
        <f t="shared" si="67"/>
        <v>0</v>
      </c>
      <c r="H312" s="22">
        <f t="shared" si="68"/>
        <v>0</v>
      </c>
      <c r="I312" s="116">
        <v>0</v>
      </c>
      <c r="J312" s="116">
        <v>0</v>
      </c>
      <c r="K312" s="116">
        <v>0</v>
      </c>
      <c r="L312" s="116">
        <v>0</v>
      </c>
      <c r="M312" s="22">
        <f t="shared" si="69"/>
        <v>0</v>
      </c>
      <c r="N312" s="116">
        <v>0</v>
      </c>
      <c r="O312" s="116">
        <v>0</v>
      </c>
      <c r="P312" s="116">
        <v>0</v>
      </c>
      <c r="Q312" s="116">
        <v>0</v>
      </c>
      <c r="R312" s="22">
        <f t="shared" si="70"/>
        <v>0</v>
      </c>
      <c r="S312" s="116">
        <v>0</v>
      </c>
      <c r="T312" s="116">
        <v>0</v>
      </c>
      <c r="U312" s="116">
        <v>0</v>
      </c>
      <c r="V312" s="116">
        <v>0</v>
      </c>
      <c r="W312" s="22">
        <f t="shared" si="71"/>
        <v>0</v>
      </c>
      <c r="X312" s="22">
        <f t="shared" si="72"/>
        <v>0</v>
      </c>
      <c r="Y312" s="22">
        <f ca="1">OFFSET('Cost Study'!$B$7,'Operations Support'!$C312,'Operations Support'!$B312)*$H312</f>
        <v>0</v>
      </c>
      <c r="Z312" s="23">
        <f ca="1">Y312*'Cost Study'!$B$31</f>
        <v>0</v>
      </c>
      <c r="AA312" s="23">
        <f ca="1">IF(A312=10298,1.51,1)*IF($B312&lt;3,$D312*'Cost Study'!$B$32*OFFSET('Cost Study'!$B$7,'Operations Support'!$C312,'Operations Support'!$B312),0)</f>
        <v>0</v>
      </c>
      <c r="AB312" s="24">
        <f ca="1">AA312*'Cost Study'!$B$31</f>
        <v>0</v>
      </c>
      <c r="AC312" s="23">
        <f ca="1">Y312*'Cost Study'!$B$31</f>
        <v>0</v>
      </c>
      <c r="AD312" s="24">
        <f ca="1">AA312*'Cost Study'!$B$31</f>
        <v>0</v>
      </c>
      <c r="AE312" s="377">
        <f t="shared" ca="1" si="73"/>
        <v>0</v>
      </c>
      <c r="AF312" s="377">
        <f t="shared" ca="1" si="74"/>
        <v>0</v>
      </c>
      <c r="AH312" s="688">
        <f>IFERROR($H312/SUMIF($A:$A,$A312,$H:$H)*SUMIF(Summary!$A$110:$A$186,$A312,Summary!$P$110:$P$186),0)</f>
        <v>0</v>
      </c>
      <c r="AI312" s="689">
        <f t="shared" ca="1" si="75"/>
        <v>0</v>
      </c>
      <c r="AJ312" s="688">
        <f>IFERROR(H312/SUMIF(A:A,A312,H:H)*SUMIF(Summary!$A$110:$A$186,'Operations Support'!A312,Summary!$Q$110:$Q$186),0)</f>
        <v>0</v>
      </c>
      <c r="AK312" s="688">
        <f t="shared" ca="1" si="76"/>
        <v>0</v>
      </c>
      <c r="AM312" s="688">
        <f>IFERROR($H312/SUMIF($A:$A,$A312,$H:$H)*SUMIF(Summary!$A$230:$A$266,$A312,Summary!$P$230:$P$266),0)</f>
        <v>0</v>
      </c>
      <c r="AN312" s="688">
        <f>IFERROR($H312/SUMIF($A:$A,$A312,$H:$H)*(SUMIF(Summary!$A$230:$A$266,$A312,Summary!$L$230:$L$266)+SUMIF(Summary!$A$281:$A$317,$A312,Summary!$L$281:$L$317))-AM312,0)</f>
        <v>0</v>
      </c>
      <c r="AO312" s="688">
        <f>IFERROR($H312/SUMIF($A:$A,$A312,$H:$H)*SUMIF(Summary!$A$230:$A$266,$A312,Summary!$Q$230:$Q$266),0)</f>
        <v>0</v>
      </c>
      <c r="AP312" s="688">
        <f>IFERROR($H312/SUMIF($A:$A,$A312,$H:$H)*(SUMIF(Summary!$A$230:$A$266,$A312,Summary!$L$230:$L$266)+SUMIF(Summary!$A$281:$A$317,$A312,Summary!$L$281:$L$317))-AO312,0)</f>
        <v>0</v>
      </c>
      <c r="AQ312" s="306"/>
      <c r="AR312" s="688">
        <f t="shared" ca="1" si="77"/>
        <v>0</v>
      </c>
      <c r="AS312" s="688">
        <f t="shared" ca="1" si="78"/>
        <v>0</v>
      </c>
    </row>
    <row r="313" spans="1:45" x14ac:dyDescent="0.2">
      <c r="A313" s="423">
        <v>3565</v>
      </c>
      <c r="B313" s="424">
        <v>5</v>
      </c>
      <c r="C313" s="425" t="s">
        <v>314</v>
      </c>
      <c r="D313" s="422">
        <f t="shared" si="64"/>
        <v>0</v>
      </c>
      <c r="E313" s="422">
        <f t="shared" si="65"/>
        <v>0</v>
      </c>
      <c r="F313" s="422">
        <f t="shared" si="66"/>
        <v>0</v>
      </c>
      <c r="G313" s="422">
        <f t="shared" si="67"/>
        <v>0</v>
      </c>
      <c r="H313" s="22">
        <f t="shared" si="68"/>
        <v>0</v>
      </c>
      <c r="I313" s="116">
        <v>0</v>
      </c>
      <c r="J313" s="116">
        <v>0</v>
      </c>
      <c r="K313" s="116">
        <v>0</v>
      </c>
      <c r="L313" s="116">
        <v>0</v>
      </c>
      <c r="M313" s="22">
        <f t="shared" si="69"/>
        <v>0</v>
      </c>
      <c r="N313" s="116">
        <v>0</v>
      </c>
      <c r="O313" s="116">
        <v>0</v>
      </c>
      <c r="P313" s="116">
        <v>0</v>
      </c>
      <c r="Q313" s="116">
        <v>0</v>
      </c>
      <c r="R313" s="22">
        <f t="shared" si="70"/>
        <v>0</v>
      </c>
      <c r="S313" s="116">
        <v>0</v>
      </c>
      <c r="T313" s="116">
        <v>0</v>
      </c>
      <c r="U313" s="116">
        <v>0</v>
      </c>
      <c r="V313" s="116">
        <v>0</v>
      </c>
      <c r="W313" s="22">
        <f t="shared" si="71"/>
        <v>0</v>
      </c>
      <c r="X313" s="22">
        <f t="shared" si="72"/>
        <v>0</v>
      </c>
      <c r="Y313" s="22">
        <f ca="1">OFFSET('Cost Study'!$B$7,'Operations Support'!$C313,'Operations Support'!$B313)*$H313</f>
        <v>0</v>
      </c>
      <c r="Z313" s="23">
        <f ca="1">Y313*'Cost Study'!$B$31</f>
        <v>0</v>
      </c>
      <c r="AA313" s="23">
        <f ca="1">IF(A313=10298,1.51,1)*IF($B313&lt;3,$D313*'Cost Study'!$B$32*OFFSET('Cost Study'!$B$7,'Operations Support'!$C313,'Operations Support'!$B313),0)</f>
        <v>0</v>
      </c>
      <c r="AB313" s="24">
        <f ca="1">AA313*'Cost Study'!$B$31</f>
        <v>0</v>
      </c>
      <c r="AC313" s="23">
        <f ca="1">Y313*'Cost Study'!$B$31</f>
        <v>0</v>
      </c>
      <c r="AD313" s="24">
        <f ca="1">AA313*'Cost Study'!$B$31</f>
        <v>0</v>
      </c>
      <c r="AE313" s="377">
        <f t="shared" ca="1" si="73"/>
        <v>0</v>
      </c>
      <c r="AF313" s="377">
        <f t="shared" ca="1" si="74"/>
        <v>0</v>
      </c>
      <c r="AH313" s="688">
        <f>IFERROR($H313/SUMIF($A:$A,$A313,$H:$H)*SUMIF(Summary!$A$110:$A$186,$A313,Summary!$P$110:$P$186),0)</f>
        <v>0</v>
      </c>
      <c r="AI313" s="689">
        <f t="shared" ca="1" si="75"/>
        <v>0</v>
      </c>
      <c r="AJ313" s="688">
        <f>IFERROR(H313/SUMIF(A:A,A313,H:H)*SUMIF(Summary!$A$110:$A$186,'Operations Support'!A313,Summary!$Q$110:$Q$186),0)</f>
        <v>0</v>
      </c>
      <c r="AK313" s="688">
        <f t="shared" ca="1" si="76"/>
        <v>0</v>
      </c>
      <c r="AM313" s="688">
        <f>IFERROR($H313/SUMIF($A:$A,$A313,$H:$H)*SUMIF(Summary!$A$230:$A$266,$A313,Summary!$P$230:$P$266),0)</f>
        <v>0</v>
      </c>
      <c r="AN313" s="688">
        <f>IFERROR($H313/SUMIF($A:$A,$A313,$H:$H)*(SUMIF(Summary!$A$230:$A$266,$A313,Summary!$L$230:$L$266)+SUMIF(Summary!$A$281:$A$317,$A313,Summary!$L$281:$L$317))-AM313,0)</f>
        <v>0</v>
      </c>
      <c r="AO313" s="688">
        <f>IFERROR($H313/SUMIF($A:$A,$A313,$H:$H)*SUMIF(Summary!$A$230:$A$266,$A313,Summary!$Q$230:$Q$266),0)</f>
        <v>0</v>
      </c>
      <c r="AP313" s="688">
        <f>IFERROR($H313/SUMIF($A:$A,$A313,$H:$H)*(SUMIF(Summary!$A$230:$A$266,$A313,Summary!$L$230:$L$266)+SUMIF(Summary!$A$281:$A$317,$A313,Summary!$L$281:$L$317))-AO313,0)</f>
        <v>0</v>
      </c>
      <c r="AQ313" s="306"/>
      <c r="AR313" s="688">
        <f t="shared" ca="1" si="77"/>
        <v>0</v>
      </c>
      <c r="AS313" s="688">
        <f t="shared" ca="1" si="78"/>
        <v>0</v>
      </c>
    </row>
    <row r="314" spans="1:45" s="15" customFormat="1" x14ac:dyDescent="0.2">
      <c r="A314" s="423">
        <v>3565</v>
      </c>
      <c r="B314" s="424">
        <v>5</v>
      </c>
      <c r="C314" s="425" t="s">
        <v>315</v>
      </c>
      <c r="D314" s="422">
        <f t="shared" si="64"/>
        <v>0</v>
      </c>
      <c r="E314" s="422">
        <f t="shared" si="65"/>
        <v>0</v>
      </c>
      <c r="F314" s="422">
        <f t="shared" si="66"/>
        <v>0</v>
      </c>
      <c r="G314" s="422">
        <f t="shared" si="67"/>
        <v>0</v>
      </c>
      <c r="H314" s="22">
        <f t="shared" si="68"/>
        <v>0</v>
      </c>
      <c r="I314" s="116">
        <v>0</v>
      </c>
      <c r="J314" s="116">
        <v>0</v>
      </c>
      <c r="K314" s="116">
        <v>0</v>
      </c>
      <c r="L314" s="116">
        <v>0</v>
      </c>
      <c r="M314" s="22">
        <f t="shared" si="69"/>
        <v>0</v>
      </c>
      <c r="N314" s="116">
        <v>0</v>
      </c>
      <c r="O314" s="116">
        <v>0</v>
      </c>
      <c r="P314" s="116">
        <v>0</v>
      </c>
      <c r="Q314" s="116">
        <v>0</v>
      </c>
      <c r="R314" s="22">
        <f t="shared" si="70"/>
        <v>0</v>
      </c>
      <c r="S314" s="116">
        <v>0</v>
      </c>
      <c r="T314" s="116">
        <v>0</v>
      </c>
      <c r="U314" s="116">
        <v>0</v>
      </c>
      <c r="V314" s="116">
        <v>0</v>
      </c>
      <c r="W314" s="22">
        <f t="shared" si="71"/>
        <v>0</v>
      </c>
      <c r="X314" s="22">
        <f t="shared" si="72"/>
        <v>0</v>
      </c>
      <c r="Y314" s="22">
        <f ca="1">OFFSET('Cost Study'!$B$7,'Operations Support'!$C314,'Operations Support'!$B314)*$H314</f>
        <v>0</v>
      </c>
      <c r="Z314" s="23">
        <f ca="1">Y314*'Cost Study'!$B$31</f>
        <v>0</v>
      </c>
      <c r="AA314" s="23">
        <f ca="1">IF(A314=10298,1.51,1)*IF($B314&lt;3,$D314*'Cost Study'!$B$32*OFFSET('Cost Study'!$B$7,'Operations Support'!$C314,'Operations Support'!$B314),0)</f>
        <v>0</v>
      </c>
      <c r="AB314" s="24">
        <f ca="1">AA314*'Cost Study'!$B$31</f>
        <v>0</v>
      </c>
      <c r="AC314" s="23">
        <f ca="1">Y314*'Cost Study'!$B$31</f>
        <v>0</v>
      </c>
      <c r="AD314" s="24">
        <f ca="1">AA314*'Cost Study'!$B$31</f>
        <v>0</v>
      </c>
      <c r="AE314" s="377">
        <f t="shared" ca="1" si="73"/>
        <v>0</v>
      </c>
      <c r="AF314" s="377">
        <f t="shared" ca="1" si="74"/>
        <v>0</v>
      </c>
      <c r="AH314" s="688">
        <f>IFERROR($H314/SUMIF($A:$A,$A314,$H:$H)*SUMIF(Summary!$A$110:$A$186,$A314,Summary!$P$110:$P$186),0)</f>
        <v>0</v>
      </c>
      <c r="AI314" s="689">
        <f t="shared" ca="1" si="75"/>
        <v>0</v>
      </c>
      <c r="AJ314" s="688">
        <f>IFERROR(H314/SUMIF(A:A,A314,H:H)*SUMIF(Summary!$A$110:$A$186,'Operations Support'!A314,Summary!$Q$110:$Q$186),0)</f>
        <v>0</v>
      </c>
      <c r="AK314" s="688">
        <f t="shared" ca="1" si="76"/>
        <v>0</v>
      </c>
      <c r="AL314" s="1"/>
      <c r="AM314" s="688">
        <f>IFERROR($H314/SUMIF($A:$A,$A314,$H:$H)*SUMIF(Summary!$A$230:$A$266,$A314,Summary!$P$230:$P$266),0)</f>
        <v>0</v>
      </c>
      <c r="AN314" s="688">
        <f>IFERROR($H314/SUMIF($A:$A,$A314,$H:$H)*(SUMIF(Summary!$A$230:$A$266,$A314,Summary!$L$230:$L$266)+SUMIF(Summary!$A$281:$A$317,$A314,Summary!$L$281:$L$317))-AM314,0)</f>
        <v>0</v>
      </c>
      <c r="AO314" s="688">
        <f>IFERROR($H314/SUMIF($A:$A,$A314,$H:$H)*SUMIF(Summary!$A$230:$A$266,$A314,Summary!$Q$230:$Q$266),0)</f>
        <v>0</v>
      </c>
      <c r="AP314" s="688">
        <f>IFERROR($H314/SUMIF($A:$A,$A314,$H:$H)*(SUMIF(Summary!$A$230:$A$266,$A314,Summary!$L$230:$L$266)+SUMIF(Summary!$A$281:$A$317,$A314,Summary!$L$281:$L$317))-AO314,0)</f>
        <v>0</v>
      </c>
      <c r="AQ314" s="306"/>
      <c r="AR314" s="688">
        <f t="shared" ca="1" si="77"/>
        <v>0</v>
      </c>
      <c r="AS314" s="688">
        <f t="shared" ca="1" si="78"/>
        <v>0</v>
      </c>
    </row>
    <row r="315" spans="1:45" x14ac:dyDescent="0.2">
      <c r="A315" s="423">
        <v>3565</v>
      </c>
      <c r="B315" s="424">
        <v>5</v>
      </c>
      <c r="C315" s="425" t="s">
        <v>316</v>
      </c>
      <c r="D315" s="422">
        <f t="shared" si="64"/>
        <v>0</v>
      </c>
      <c r="E315" s="422">
        <f t="shared" si="65"/>
        <v>0</v>
      </c>
      <c r="F315" s="422">
        <f t="shared" si="66"/>
        <v>0</v>
      </c>
      <c r="G315" s="422">
        <f t="shared" si="67"/>
        <v>0</v>
      </c>
      <c r="H315" s="22">
        <f t="shared" si="68"/>
        <v>0</v>
      </c>
      <c r="I315" s="116">
        <v>0</v>
      </c>
      <c r="J315" s="116">
        <v>0</v>
      </c>
      <c r="K315" s="116">
        <v>0</v>
      </c>
      <c r="L315" s="116">
        <v>0</v>
      </c>
      <c r="M315" s="22">
        <f t="shared" si="69"/>
        <v>0</v>
      </c>
      <c r="N315" s="116">
        <v>0</v>
      </c>
      <c r="O315" s="116">
        <v>0</v>
      </c>
      <c r="P315" s="116">
        <v>0</v>
      </c>
      <c r="Q315" s="116">
        <v>0</v>
      </c>
      <c r="R315" s="22">
        <f t="shared" si="70"/>
        <v>0</v>
      </c>
      <c r="S315" s="116">
        <v>0</v>
      </c>
      <c r="T315" s="116">
        <v>0</v>
      </c>
      <c r="U315" s="116">
        <v>0</v>
      </c>
      <c r="V315" s="116">
        <v>0</v>
      </c>
      <c r="W315" s="22">
        <f t="shared" si="71"/>
        <v>0</v>
      </c>
      <c r="X315" s="22">
        <f t="shared" si="72"/>
        <v>0</v>
      </c>
      <c r="Y315" s="22">
        <f ca="1">OFFSET('Cost Study'!$B$7,'Operations Support'!$C315,'Operations Support'!$B315)*$H315</f>
        <v>0</v>
      </c>
      <c r="Z315" s="23">
        <f ca="1">Y315*'Cost Study'!$B$31</f>
        <v>0</v>
      </c>
      <c r="AA315" s="23">
        <f ca="1">IF(A315=10298,1.51,1)*IF($B315&lt;3,$D315*'Cost Study'!$B$32*OFFSET('Cost Study'!$B$7,'Operations Support'!$C315,'Operations Support'!$B315),0)</f>
        <v>0</v>
      </c>
      <c r="AB315" s="24">
        <f ca="1">AA315*'Cost Study'!$B$31</f>
        <v>0</v>
      </c>
      <c r="AC315" s="23">
        <f ca="1">Y315*'Cost Study'!$B$31</f>
        <v>0</v>
      </c>
      <c r="AD315" s="24">
        <f ca="1">AA315*'Cost Study'!$B$31</f>
        <v>0</v>
      </c>
      <c r="AE315" s="377">
        <f t="shared" ca="1" si="73"/>
        <v>0</v>
      </c>
      <c r="AF315" s="377">
        <f t="shared" ca="1" si="74"/>
        <v>0</v>
      </c>
      <c r="AH315" s="688">
        <f>IFERROR($H315/SUMIF($A:$A,$A315,$H:$H)*SUMIF(Summary!$A$110:$A$186,$A315,Summary!$P$110:$P$186),0)</f>
        <v>0</v>
      </c>
      <c r="AI315" s="689">
        <f t="shared" ca="1" si="75"/>
        <v>0</v>
      </c>
      <c r="AJ315" s="688">
        <f>IFERROR(H315/SUMIF(A:A,A315,H:H)*SUMIF(Summary!$A$110:$A$186,'Operations Support'!A315,Summary!$Q$110:$Q$186),0)</f>
        <v>0</v>
      </c>
      <c r="AK315" s="688">
        <f t="shared" ca="1" si="76"/>
        <v>0</v>
      </c>
      <c r="AM315" s="688">
        <f>IFERROR($H315/SUMIF($A:$A,$A315,$H:$H)*SUMIF(Summary!$A$230:$A$266,$A315,Summary!$P$230:$P$266),0)</f>
        <v>0</v>
      </c>
      <c r="AN315" s="688">
        <f>IFERROR($H315/SUMIF($A:$A,$A315,$H:$H)*(SUMIF(Summary!$A$230:$A$266,$A315,Summary!$L$230:$L$266)+SUMIF(Summary!$A$281:$A$317,$A315,Summary!$L$281:$L$317))-AM315,0)</f>
        <v>0</v>
      </c>
      <c r="AO315" s="688">
        <f>IFERROR($H315/SUMIF($A:$A,$A315,$H:$H)*SUMIF(Summary!$A$230:$A$266,$A315,Summary!$Q$230:$Q$266),0)</f>
        <v>0</v>
      </c>
      <c r="AP315" s="688">
        <f>IFERROR($H315/SUMIF($A:$A,$A315,$H:$H)*(SUMIF(Summary!$A$230:$A$266,$A315,Summary!$L$230:$L$266)+SUMIF(Summary!$A$281:$A$317,$A315,Summary!$L$281:$L$317))-AO315,0)</f>
        <v>0</v>
      </c>
      <c r="AQ315" s="306"/>
      <c r="AR315" s="688">
        <f t="shared" ca="1" si="77"/>
        <v>0</v>
      </c>
      <c r="AS315" s="688">
        <f t="shared" ca="1" si="78"/>
        <v>0</v>
      </c>
    </row>
    <row r="316" spans="1:45" x14ac:dyDescent="0.2">
      <c r="A316" s="423">
        <v>3565</v>
      </c>
      <c r="B316" s="424">
        <v>5</v>
      </c>
      <c r="C316" s="425" t="s">
        <v>317</v>
      </c>
      <c r="D316" s="422">
        <f t="shared" si="64"/>
        <v>0</v>
      </c>
      <c r="E316" s="422">
        <f t="shared" si="65"/>
        <v>0</v>
      </c>
      <c r="F316" s="422">
        <f t="shared" si="66"/>
        <v>0</v>
      </c>
      <c r="G316" s="422">
        <f t="shared" si="67"/>
        <v>0</v>
      </c>
      <c r="H316" s="22">
        <f t="shared" si="68"/>
        <v>0</v>
      </c>
      <c r="I316" s="116">
        <v>0</v>
      </c>
      <c r="J316" s="116">
        <v>0</v>
      </c>
      <c r="K316" s="116">
        <v>0</v>
      </c>
      <c r="L316" s="116">
        <v>0</v>
      </c>
      <c r="M316" s="22">
        <f t="shared" si="69"/>
        <v>0</v>
      </c>
      <c r="N316" s="116">
        <v>0</v>
      </c>
      <c r="O316" s="116">
        <v>0</v>
      </c>
      <c r="P316" s="116">
        <v>0</v>
      </c>
      <c r="Q316" s="116">
        <v>0</v>
      </c>
      <c r="R316" s="22">
        <f t="shared" si="70"/>
        <v>0</v>
      </c>
      <c r="S316" s="116">
        <v>0</v>
      </c>
      <c r="T316" s="116">
        <v>0</v>
      </c>
      <c r="U316" s="116">
        <v>0</v>
      </c>
      <c r="V316" s="116">
        <v>0</v>
      </c>
      <c r="W316" s="22">
        <f t="shared" si="71"/>
        <v>0</v>
      </c>
      <c r="X316" s="22">
        <f t="shared" si="72"/>
        <v>0</v>
      </c>
      <c r="Y316" s="22">
        <f ca="1">OFFSET('Cost Study'!$B$7,'Operations Support'!$C316,'Operations Support'!$B316)*$H316</f>
        <v>0</v>
      </c>
      <c r="Z316" s="23">
        <f ca="1">Y316*'Cost Study'!$B$31</f>
        <v>0</v>
      </c>
      <c r="AA316" s="23">
        <f ca="1">IF(A316=10298,1.51,1)*IF($B316&lt;3,$D316*'Cost Study'!$B$32*OFFSET('Cost Study'!$B$7,'Operations Support'!$C316,'Operations Support'!$B316),0)</f>
        <v>0</v>
      </c>
      <c r="AB316" s="24">
        <f ca="1">AA316*'Cost Study'!$B$31</f>
        <v>0</v>
      </c>
      <c r="AC316" s="23">
        <f ca="1">Y316*'Cost Study'!$B$31</f>
        <v>0</v>
      </c>
      <c r="AD316" s="24">
        <f ca="1">AA316*'Cost Study'!$B$31</f>
        <v>0</v>
      </c>
      <c r="AE316" s="377">
        <f t="shared" ca="1" si="73"/>
        <v>0</v>
      </c>
      <c r="AF316" s="377">
        <f t="shared" ca="1" si="74"/>
        <v>0</v>
      </c>
      <c r="AH316" s="688">
        <f>IFERROR($H316/SUMIF($A:$A,$A316,$H:$H)*SUMIF(Summary!$A$110:$A$186,$A316,Summary!$P$110:$P$186),0)</f>
        <v>0</v>
      </c>
      <c r="AI316" s="689">
        <f t="shared" ca="1" si="75"/>
        <v>0</v>
      </c>
      <c r="AJ316" s="688">
        <f>IFERROR(H316/SUMIF(A:A,A316,H:H)*SUMIF(Summary!$A$110:$A$186,'Operations Support'!A316,Summary!$Q$110:$Q$186),0)</f>
        <v>0</v>
      </c>
      <c r="AK316" s="688">
        <f t="shared" ca="1" si="76"/>
        <v>0</v>
      </c>
      <c r="AM316" s="688">
        <f>IFERROR($H316/SUMIF($A:$A,$A316,$H:$H)*SUMIF(Summary!$A$230:$A$266,$A316,Summary!$P$230:$P$266),0)</f>
        <v>0</v>
      </c>
      <c r="AN316" s="688">
        <f>IFERROR($H316/SUMIF($A:$A,$A316,$H:$H)*(SUMIF(Summary!$A$230:$A$266,$A316,Summary!$L$230:$L$266)+SUMIF(Summary!$A$281:$A$317,$A316,Summary!$L$281:$L$317))-AM316,0)</f>
        <v>0</v>
      </c>
      <c r="AO316" s="688">
        <f>IFERROR($H316/SUMIF($A:$A,$A316,$H:$H)*SUMIF(Summary!$A$230:$A$266,$A316,Summary!$Q$230:$Q$266),0)</f>
        <v>0</v>
      </c>
      <c r="AP316" s="688">
        <f>IFERROR($H316/SUMIF($A:$A,$A316,$H:$H)*(SUMIF(Summary!$A$230:$A$266,$A316,Summary!$L$230:$L$266)+SUMIF(Summary!$A$281:$A$317,$A316,Summary!$L$281:$L$317))-AO316,0)</f>
        <v>0</v>
      </c>
      <c r="AQ316" s="306"/>
      <c r="AR316" s="688">
        <f t="shared" ca="1" si="77"/>
        <v>0</v>
      </c>
      <c r="AS316" s="688">
        <f t="shared" ca="1" si="78"/>
        <v>0</v>
      </c>
    </row>
    <row r="317" spans="1:45" x14ac:dyDescent="0.2">
      <c r="A317" s="423">
        <v>3565</v>
      </c>
      <c r="B317" s="424">
        <v>5</v>
      </c>
      <c r="C317" s="425" t="s">
        <v>318</v>
      </c>
      <c r="D317" s="422">
        <f t="shared" si="64"/>
        <v>0</v>
      </c>
      <c r="E317" s="422">
        <f t="shared" si="65"/>
        <v>0</v>
      </c>
      <c r="F317" s="422">
        <f t="shared" si="66"/>
        <v>0</v>
      </c>
      <c r="G317" s="422">
        <f t="shared" si="67"/>
        <v>0</v>
      </c>
      <c r="H317" s="22">
        <f t="shared" si="68"/>
        <v>0</v>
      </c>
      <c r="I317" s="116">
        <v>0</v>
      </c>
      <c r="J317" s="116">
        <v>0</v>
      </c>
      <c r="K317" s="116">
        <v>0</v>
      </c>
      <c r="L317" s="116">
        <v>0</v>
      </c>
      <c r="M317" s="22">
        <f t="shared" si="69"/>
        <v>0</v>
      </c>
      <c r="N317" s="116">
        <v>0</v>
      </c>
      <c r="O317" s="116">
        <v>0</v>
      </c>
      <c r="P317" s="116">
        <v>0</v>
      </c>
      <c r="Q317" s="116">
        <v>0</v>
      </c>
      <c r="R317" s="22">
        <f t="shared" si="70"/>
        <v>0</v>
      </c>
      <c r="S317" s="116">
        <v>0</v>
      </c>
      <c r="T317" s="116">
        <v>0</v>
      </c>
      <c r="U317" s="116">
        <v>0</v>
      </c>
      <c r="V317" s="116">
        <v>0</v>
      </c>
      <c r="W317" s="22">
        <f t="shared" si="71"/>
        <v>0</v>
      </c>
      <c r="X317" s="22">
        <f t="shared" si="72"/>
        <v>0</v>
      </c>
      <c r="Y317" s="22">
        <f ca="1">OFFSET('Cost Study'!$B$7,'Operations Support'!$C317,'Operations Support'!$B317)*$H317</f>
        <v>0</v>
      </c>
      <c r="Z317" s="23">
        <f ca="1">Y317*'Cost Study'!$B$31</f>
        <v>0</v>
      </c>
      <c r="AA317" s="23">
        <f ca="1">IF(A317=10298,1.51,1)*IF($B317&lt;3,$D317*'Cost Study'!$B$32*OFFSET('Cost Study'!$B$7,'Operations Support'!$C317,'Operations Support'!$B317),0)</f>
        <v>0</v>
      </c>
      <c r="AB317" s="24">
        <f ca="1">AA317*'Cost Study'!$B$31</f>
        <v>0</v>
      </c>
      <c r="AC317" s="23">
        <f ca="1">Y317*'Cost Study'!$B$31</f>
        <v>0</v>
      </c>
      <c r="AD317" s="24">
        <f ca="1">AA317*'Cost Study'!$B$31</f>
        <v>0</v>
      </c>
      <c r="AE317" s="377">
        <f t="shared" ca="1" si="73"/>
        <v>0</v>
      </c>
      <c r="AF317" s="377">
        <f t="shared" ca="1" si="74"/>
        <v>0</v>
      </c>
      <c r="AH317" s="688">
        <f>IFERROR($H317/SUMIF($A:$A,$A317,$H:$H)*SUMIF(Summary!$A$110:$A$186,$A317,Summary!$P$110:$P$186),0)</f>
        <v>0</v>
      </c>
      <c r="AI317" s="689">
        <f t="shared" ca="1" si="75"/>
        <v>0</v>
      </c>
      <c r="AJ317" s="688">
        <f>IFERROR(H317/SUMIF(A:A,A317,H:H)*SUMIF(Summary!$A$110:$A$186,'Operations Support'!A317,Summary!$Q$110:$Q$186),0)</f>
        <v>0</v>
      </c>
      <c r="AK317" s="688">
        <f t="shared" ca="1" si="76"/>
        <v>0</v>
      </c>
      <c r="AM317" s="688">
        <f>IFERROR($H317/SUMIF($A:$A,$A317,$H:$H)*SUMIF(Summary!$A$230:$A$266,$A317,Summary!$P$230:$P$266),0)</f>
        <v>0</v>
      </c>
      <c r="AN317" s="688">
        <f>IFERROR($H317/SUMIF($A:$A,$A317,$H:$H)*(SUMIF(Summary!$A$230:$A$266,$A317,Summary!$L$230:$L$266)+SUMIF(Summary!$A$281:$A$317,$A317,Summary!$L$281:$L$317))-AM317,0)</f>
        <v>0</v>
      </c>
      <c r="AO317" s="688">
        <f>IFERROR($H317/SUMIF($A:$A,$A317,$H:$H)*SUMIF(Summary!$A$230:$A$266,$A317,Summary!$Q$230:$Q$266),0)</f>
        <v>0</v>
      </c>
      <c r="AP317" s="688">
        <f>IFERROR($H317/SUMIF($A:$A,$A317,$H:$H)*(SUMIF(Summary!$A$230:$A$266,$A317,Summary!$L$230:$L$266)+SUMIF(Summary!$A$281:$A$317,$A317,Summary!$L$281:$L$317))-AO317,0)</f>
        <v>0</v>
      </c>
      <c r="AQ317" s="306"/>
      <c r="AR317" s="688">
        <f t="shared" ca="1" si="77"/>
        <v>0</v>
      </c>
      <c r="AS317" s="688">
        <f t="shared" ca="1" si="78"/>
        <v>0</v>
      </c>
    </row>
    <row r="318" spans="1:45" x14ac:dyDescent="0.2">
      <c r="A318" s="423">
        <v>3565</v>
      </c>
      <c r="B318" s="424">
        <v>5</v>
      </c>
      <c r="C318" s="425" t="s">
        <v>319</v>
      </c>
      <c r="D318" s="422">
        <f t="shared" si="64"/>
        <v>0</v>
      </c>
      <c r="E318" s="422">
        <f t="shared" si="65"/>
        <v>0</v>
      </c>
      <c r="F318" s="422">
        <f t="shared" si="66"/>
        <v>0</v>
      </c>
      <c r="G318" s="422">
        <f t="shared" si="67"/>
        <v>0</v>
      </c>
      <c r="H318" s="22">
        <f t="shared" si="68"/>
        <v>0</v>
      </c>
      <c r="I318" s="116">
        <v>0</v>
      </c>
      <c r="J318" s="116">
        <v>0</v>
      </c>
      <c r="K318" s="116">
        <v>0</v>
      </c>
      <c r="L318" s="116">
        <v>0</v>
      </c>
      <c r="M318" s="22">
        <f t="shared" si="69"/>
        <v>0</v>
      </c>
      <c r="N318" s="116">
        <v>0</v>
      </c>
      <c r="O318" s="116">
        <v>0</v>
      </c>
      <c r="P318" s="116">
        <v>0</v>
      </c>
      <c r="Q318" s="116">
        <v>0</v>
      </c>
      <c r="R318" s="22">
        <f t="shared" si="70"/>
        <v>0</v>
      </c>
      <c r="S318" s="116">
        <v>0</v>
      </c>
      <c r="T318" s="116">
        <v>0</v>
      </c>
      <c r="U318" s="116">
        <v>0</v>
      </c>
      <c r="V318" s="116">
        <v>0</v>
      </c>
      <c r="W318" s="22">
        <f t="shared" si="71"/>
        <v>0</v>
      </c>
      <c r="X318" s="22">
        <f t="shared" si="72"/>
        <v>0</v>
      </c>
      <c r="Y318" s="22">
        <f ca="1">OFFSET('Cost Study'!$B$7,'Operations Support'!$C318,'Operations Support'!$B318)*$H318</f>
        <v>0</v>
      </c>
      <c r="Z318" s="23">
        <f ca="1">Y318*'Cost Study'!$B$31</f>
        <v>0</v>
      </c>
      <c r="AA318" s="23">
        <f ca="1">IF(A318=10298,1.51,1)*IF($B318&lt;3,$D318*'Cost Study'!$B$32*OFFSET('Cost Study'!$B$7,'Operations Support'!$C318,'Operations Support'!$B318),0)</f>
        <v>0</v>
      </c>
      <c r="AB318" s="24">
        <f ca="1">AA318*'Cost Study'!$B$31</f>
        <v>0</v>
      </c>
      <c r="AC318" s="23">
        <f ca="1">Y318*'Cost Study'!$B$31</f>
        <v>0</v>
      </c>
      <c r="AD318" s="24">
        <f ca="1">AA318*'Cost Study'!$B$31</f>
        <v>0</v>
      </c>
      <c r="AE318" s="377">
        <f t="shared" ca="1" si="73"/>
        <v>0</v>
      </c>
      <c r="AF318" s="377">
        <f t="shared" ca="1" si="74"/>
        <v>0</v>
      </c>
      <c r="AH318" s="688">
        <f>IFERROR($H318/SUMIF($A:$A,$A318,$H:$H)*SUMIF(Summary!$A$110:$A$186,$A318,Summary!$P$110:$P$186),0)</f>
        <v>0</v>
      </c>
      <c r="AI318" s="689">
        <f t="shared" ca="1" si="75"/>
        <v>0</v>
      </c>
      <c r="AJ318" s="688">
        <f>IFERROR(H318/SUMIF(A:A,A318,H:H)*SUMIF(Summary!$A$110:$A$186,'Operations Support'!A318,Summary!$Q$110:$Q$186),0)</f>
        <v>0</v>
      </c>
      <c r="AK318" s="688">
        <f t="shared" ca="1" si="76"/>
        <v>0</v>
      </c>
      <c r="AM318" s="688">
        <f>IFERROR($H318/SUMIF($A:$A,$A318,$H:$H)*SUMIF(Summary!$A$230:$A$266,$A318,Summary!$P$230:$P$266),0)</f>
        <v>0</v>
      </c>
      <c r="AN318" s="688">
        <f>IFERROR($H318/SUMIF($A:$A,$A318,$H:$H)*(SUMIF(Summary!$A$230:$A$266,$A318,Summary!$L$230:$L$266)+SUMIF(Summary!$A$281:$A$317,$A318,Summary!$L$281:$L$317))-AM318,0)</f>
        <v>0</v>
      </c>
      <c r="AO318" s="688">
        <f>IFERROR($H318/SUMIF($A:$A,$A318,$H:$H)*SUMIF(Summary!$A$230:$A$266,$A318,Summary!$Q$230:$Q$266),0)</f>
        <v>0</v>
      </c>
      <c r="AP318" s="688">
        <f>IFERROR($H318/SUMIF($A:$A,$A318,$H:$H)*(SUMIF(Summary!$A$230:$A$266,$A318,Summary!$L$230:$L$266)+SUMIF(Summary!$A$281:$A$317,$A318,Summary!$L$281:$L$317))-AO318,0)</f>
        <v>0</v>
      </c>
      <c r="AQ318" s="306"/>
      <c r="AR318" s="688">
        <f t="shared" ca="1" si="77"/>
        <v>0</v>
      </c>
      <c r="AS318" s="688">
        <f t="shared" ca="1" si="78"/>
        <v>0</v>
      </c>
    </row>
    <row r="319" spans="1:45" x14ac:dyDescent="0.2">
      <c r="A319" s="423">
        <v>3565</v>
      </c>
      <c r="B319" s="424">
        <v>5</v>
      </c>
      <c r="C319" s="425" t="s">
        <v>320</v>
      </c>
      <c r="D319" s="422">
        <f t="shared" si="64"/>
        <v>0</v>
      </c>
      <c r="E319" s="422">
        <f t="shared" si="65"/>
        <v>0</v>
      </c>
      <c r="F319" s="422">
        <f t="shared" si="66"/>
        <v>0</v>
      </c>
      <c r="G319" s="422">
        <f t="shared" si="67"/>
        <v>0</v>
      </c>
      <c r="H319" s="22">
        <f t="shared" si="68"/>
        <v>0</v>
      </c>
      <c r="I319" s="116">
        <v>0</v>
      </c>
      <c r="J319" s="116">
        <v>0</v>
      </c>
      <c r="K319" s="116">
        <v>0</v>
      </c>
      <c r="L319" s="116">
        <v>0</v>
      </c>
      <c r="M319" s="22">
        <f t="shared" si="69"/>
        <v>0</v>
      </c>
      <c r="N319" s="116">
        <v>0</v>
      </c>
      <c r="O319" s="116">
        <v>0</v>
      </c>
      <c r="P319" s="116">
        <v>0</v>
      </c>
      <c r="Q319" s="116">
        <v>0</v>
      </c>
      <c r="R319" s="22">
        <f t="shared" si="70"/>
        <v>0</v>
      </c>
      <c r="S319" s="116">
        <v>0</v>
      </c>
      <c r="T319" s="116">
        <v>0</v>
      </c>
      <c r="U319" s="116">
        <v>0</v>
      </c>
      <c r="V319" s="116">
        <v>0</v>
      </c>
      <c r="W319" s="22">
        <f t="shared" si="71"/>
        <v>0</v>
      </c>
      <c r="X319" s="22">
        <f t="shared" si="72"/>
        <v>0</v>
      </c>
      <c r="Y319" s="22">
        <f ca="1">OFFSET('Cost Study'!$B$7,'Operations Support'!$C319,'Operations Support'!$B319)*$H319</f>
        <v>0</v>
      </c>
      <c r="Z319" s="23">
        <f ca="1">Y319*'Cost Study'!$B$31</f>
        <v>0</v>
      </c>
      <c r="AA319" s="23">
        <f ca="1">IF(A319=10298,1.51,1)*IF($B319&lt;3,$D319*'Cost Study'!$B$32*OFFSET('Cost Study'!$B$7,'Operations Support'!$C319,'Operations Support'!$B319),0)</f>
        <v>0</v>
      </c>
      <c r="AB319" s="24">
        <f ca="1">AA319*'Cost Study'!$B$31</f>
        <v>0</v>
      </c>
      <c r="AC319" s="23">
        <f ca="1">Y319*'Cost Study'!$B$31</f>
        <v>0</v>
      </c>
      <c r="AD319" s="24">
        <f ca="1">AA319*'Cost Study'!$B$31</f>
        <v>0</v>
      </c>
      <c r="AE319" s="377">
        <f t="shared" ca="1" si="73"/>
        <v>0</v>
      </c>
      <c r="AF319" s="377">
        <f t="shared" ca="1" si="74"/>
        <v>0</v>
      </c>
      <c r="AH319" s="688">
        <f>IFERROR($H319/SUMIF($A:$A,$A319,$H:$H)*SUMIF(Summary!$A$110:$A$186,$A319,Summary!$P$110:$P$186),0)</f>
        <v>0</v>
      </c>
      <c r="AI319" s="689">
        <f t="shared" ca="1" si="75"/>
        <v>0</v>
      </c>
      <c r="AJ319" s="688">
        <f>IFERROR(H319/SUMIF(A:A,A319,H:H)*SUMIF(Summary!$A$110:$A$186,'Operations Support'!A319,Summary!$Q$110:$Q$186),0)</f>
        <v>0</v>
      </c>
      <c r="AK319" s="688">
        <f t="shared" ca="1" si="76"/>
        <v>0</v>
      </c>
      <c r="AM319" s="688">
        <f>IFERROR($H319/SUMIF($A:$A,$A319,$H:$H)*SUMIF(Summary!$A$230:$A$266,$A319,Summary!$P$230:$P$266),0)</f>
        <v>0</v>
      </c>
      <c r="AN319" s="688">
        <f>IFERROR($H319/SUMIF($A:$A,$A319,$H:$H)*(SUMIF(Summary!$A$230:$A$266,$A319,Summary!$L$230:$L$266)+SUMIF(Summary!$A$281:$A$317,$A319,Summary!$L$281:$L$317))-AM319,0)</f>
        <v>0</v>
      </c>
      <c r="AO319" s="688">
        <f>IFERROR($H319/SUMIF($A:$A,$A319,$H:$H)*SUMIF(Summary!$A$230:$A$266,$A319,Summary!$Q$230:$Q$266),0)</f>
        <v>0</v>
      </c>
      <c r="AP319" s="688">
        <f>IFERROR($H319/SUMIF($A:$A,$A319,$H:$H)*(SUMIF(Summary!$A$230:$A$266,$A319,Summary!$L$230:$L$266)+SUMIF(Summary!$A$281:$A$317,$A319,Summary!$L$281:$L$317))-AO319,0)</f>
        <v>0</v>
      </c>
      <c r="AQ319" s="306"/>
      <c r="AR319" s="688">
        <f t="shared" ca="1" si="77"/>
        <v>0</v>
      </c>
      <c r="AS319" s="688">
        <f t="shared" ca="1" si="78"/>
        <v>0</v>
      </c>
    </row>
    <row r="320" spans="1:45" x14ac:dyDescent="0.2">
      <c r="A320" s="423">
        <v>3581</v>
      </c>
      <c r="B320" s="424">
        <v>1</v>
      </c>
      <c r="C320" s="425" t="s">
        <v>300</v>
      </c>
      <c r="D320" s="422">
        <f t="shared" si="64"/>
        <v>26995</v>
      </c>
      <c r="E320" s="422">
        <f t="shared" si="65"/>
        <v>0</v>
      </c>
      <c r="F320" s="422">
        <f t="shared" si="66"/>
        <v>46338</v>
      </c>
      <c r="G320" s="422">
        <f t="shared" si="67"/>
        <v>0</v>
      </c>
      <c r="H320" s="22">
        <f t="shared" si="68"/>
        <v>73333</v>
      </c>
      <c r="I320" s="116">
        <v>10422</v>
      </c>
      <c r="J320" s="116">
        <v>0</v>
      </c>
      <c r="K320" s="116">
        <v>20535</v>
      </c>
      <c r="L320" s="116">
        <v>0</v>
      </c>
      <c r="M320" s="22">
        <f t="shared" si="69"/>
        <v>30957</v>
      </c>
      <c r="N320" s="116">
        <v>12730</v>
      </c>
      <c r="O320" s="116">
        <v>0</v>
      </c>
      <c r="P320" s="116">
        <v>21810</v>
      </c>
      <c r="Q320" s="116">
        <v>0</v>
      </c>
      <c r="R320" s="22">
        <f t="shared" si="70"/>
        <v>34540</v>
      </c>
      <c r="S320" s="116">
        <v>3843</v>
      </c>
      <c r="T320" s="116">
        <v>0</v>
      </c>
      <c r="U320" s="116">
        <v>3993</v>
      </c>
      <c r="V320" s="116">
        <v>0</v>
      </c>
      <c r="W320" s="22">
        <f t="shared" si="71"/>
        <v>7836</v>
      </c>
      <c r="X320" s="22">
        <f t="shared" si="72"/>
        <v>2444.4333333333334</v>
      </c>
      <c r="Y320" s="22">
        <f ca="1">OFFSET('Cost Study'!$B$7,'Operations Support'!$C320,'Operations Support'!$B320)*$H320</f>
        <v>73333</v>
      </c>
      <c r="Z320" s="23">
        <f ca="1">Y320*'Cost Study'!$B$31</f>
        <v>4095789.5769438362</v>
      </c>
      <c r="AA320" s="23">
        <f ca="1">IF(A320=10298,1.51,1)*IF($B320&lt;3,$D320*'Cost Study'!$B$32*OFFSET('Cost Study'!$B$7,'Operations Support'!$C320,'Operations Support'!$B320),0)</f>
        <v>2699.5</v>
      </c>
      <c r="AB320" s="24">
        <f ca="1">AA320*'Cost Study'!$B$31</f>
        <v>150772.28482347491</v>
      </c>
      <c r="AC320" s="23">
        <f ca="1">Y320*'Cost Study'!$B$31</f>
        <v>4095789.5769438362</v>
      </c>
      <c r="AD320" s="24">
        <f ca="1">AA320*'Cost Study'!$B$31</f>
        <v>150772.28482347491</v>
      </c>
      <c r="AE320" s="377">
        <f t="shared" ca="1" si="73"/>
        <v>4246561.8617673106</v>
      </c>
      <c r="AF320" s="377">
        <f t="shared" ca="1" si="74"/>
        <v>4246561.8617673106</v>
      </c>
      <c r="AH320" s="688">
        <f>IFERROR($H320/SUMIF($A:$A,$A320,$H:$H)*SUMIF(Summary!$A$110:$A$186,$A320,Summary!$P$110:$P$186),0)</f>
        <v>2131859.1630518343</v>
      </c>
      <c r="AI320" s="689">
        <f t="shared" ca="1" si="75"/>
        <v>2114702.6987154763</v>
      </c>
      <c r="AJ320" s="688">
        <f>IFERROR(H320/SUMIF(A:A,A320,H:H)*SUMIF(Summary!$A$110:$A$186,'Operations Support'!A320,Summary!$Q$110:$Q$186),0)</f>
        <v>2134541.9132142947</v>
      </c>
      <c r="AK320" s="688">
        <f t="shared" ca="1" si="76"/>
        <v>2112019.9485530159</v>
      </c>
      <c r="AM320" s="688">
        <f>IFERROR($H320/SUMIF($A:$A,$A320,$H:$H)*SUMIF(Summary!$A$230:$A$266,$A320,Summary!$P$230:$P$266),0)</f>
        <v>403350.7318917946</v>
      </c>
      <c r="AN320" s="688">
        <f>IFERROR($H320/SUMIF($A:$A,$A320,$H:$H)*(SUMIF(Summary!$A$230:$A$266,$A320,Summary!$L$230:$L$266)+SUMIF(Summary!$A$281:$A$317,$A320,Summary!$L$281:$L$317))-AM320,0)</f>
        <v>828960.60933781578</v>
      </c>
      <c r="AO320" s="688">
        <f>IFERROR($H320/SUMIF($A:$A,$A320,$H:$H)*SUMIF(Summary!$A$230:$A$266,$A320,Summary!$Q$230:$Q$266),0)</f>
        <v>403858.31197037816</v>
      </c>
      <c r="AP320" s="688">
        <f>IFERROR($H320/SUMIF($A:$A,$A320,$H:$H)*(SUMIF(Summary!$A$230:$A$266,$A320,Summary!$L$230:$L$266)+SUMIF(Summary!$A$281:$A$317,$A320,Summary!$L$281:$L$317))-AO320,0)</f>
        <v>828453.02925923222</v>
      </c>
      <c r="AQ320" s="306"/>
      <c r="AR320" s="688">
        <f t="shared" ca="1" si="77"/>
        <v>2943663.3080532923</v>
      </c>
      <c r="AS320" s="688">
        <f t="shared" ca="1" si="78"/>
        <v>2940472.9778122483</v>
      </c>
    </row>
    <row r="321" spans="1:45" x14ac:dyDescent="0.2">
      <c r="A321" s="423">
        <v>3581</v>
      </c>
      <c r="B321" s="424">
        <v>1</v>
      </c>
      <c r="C321" s="425" t="s">
        <v>301</v>
      </c>
      <c r="D321" s="422">
        <f t="shared" si="64"/>
        <v>12076</v>
      </c>
      <c r="E321" s="422">
        <f t="shared" si="65"/>
        <v>0</v>
      </c>
      <c r="F321" s="422">
        <f t="shared" si="66"/>
        <v>11168</v>
      </c>
      <c r="G321" s="422">
        <f t="shared" si="67"/>
        <v>0</v>
      </c>
      <c r="H321" s="22">
        <f t="shared" si="68"/>
        <v>23244</v>
      </c>
      <c r="I321" s="116">
        <v>5261</v>
      </c>
      <c r="J321" s="116">
        <v>0</v>
      </c>
      <c r="K321" s="116">
        <v>4537</v>
      </c>
      <c r="L321" s="116">
        <v>0</v>
      </c>
      <c r="M321" s="22">
        <f t="shared" si="69"/>
        <v>9798</v>
      </c>
      <c r="N321" s="116">
        <v>5426</v>
      </c>
      <c r="O321" s="116">
        <v>0</v>
      </c>
      <c r="P321" s="116">
        <v>5333</v>
      </c>
      <c r="Q321" s="116">
        <v>0</v>
      </c>
      <c r="R321" s="22">
        <f t="shared" si="70"/>
        <v>10759</v>
      </c>
      <c r="S321" s="116">
        <v>1389</v>
      </c>
      <c r="T321" s="116">
        <v>0</v>
      </c>
      <c r="U321" s="116">
        <v>1298</v>
      </c>
      <c r="V321" s="116">
        <v>0</v>
      </c>
      <c r="W321" s="22">
        <f t="shared" si="71"/>
        <v>2687</v>
      </c>
      <c r="X321" s="22">
        <f t="shared" si="72"/>
        <v>774.8</v>
      </c>
      <c r="Y321" s="22">
        <f ca="1">OFFSET('Cost Study'!$B$7,'Operations Support'!$C321,'Operations Support'!$B321)*$H321</f>
        <v>35098.44</v>
      </c>
      <c r="Z321" s="23">
        <f ca="1">Y321*'Cost Study'!$B$31</f>
        <v>1960315.611238987</v>
      </c>
      <c r="AA321" s="23">
        <f ca="1">IF(A321=10298,1.51,1)*IF($B321&lt;3,$D321*'Cost Study'!$B$32*OFFSET('Cost Study'!$B$7,'Operations Support'!$C321,'Operations Support'!$B321),0)</f>
        <v>1823.4760000000001</v>
      </c>
      <c r="AB321" s="24">
        <f ca="1">AA321*'Cost Study'!$B$31</f>
        <v>101844.65376579764</v>
      </c>
      <c r="AC321" s="23">
        <f ca="1">Y321*'Cost Study'!$B$31</f>
        <v>1960315.611238987</v>
      </c>
      <c r="AD321" s="24">
        <f ca="1">AA321*'Cost Study'!$B$31</f>
        <v>101844.65376579764</v>
      </c>
      <c r="AE321" s="377">
        <f t="shared" ca="1" si="73"/>
        <v>2062160.2650047846</v>
      </c>
      <c r="AF321" s="377">
        <f t="shared" ca="1" si="74"/>
        <v>2062160.2650047846</v>
      </c>
      <c r="AH321" s="688">
        <f>IFERROR($H321/SUMIF($A:$A,$A321,$H:$H)*SUMIF(Summary!$A$110:$A$186,$A321,Summary!$P$110:$P$186),0)</f>
        <v>675724.90401288425</v>
      </c>
      <c r="AI321" s="689">
        <f t="shared" ca="1" si="75"/>
        <v>1386435.3609919003</v>
      </c>
      <c r="AJ321" s="688">
        <f>IFERROR(H321/SUMIF(A:A,A321,H:H)*SUMIF(Summary!$A$110:$A$186,'Operations Support'!A321,Summary!$Q$110:$Q$186),0)</f>
        <v>676575.24212500604</v>
      </c>
      <c r="AK321" s="688">
        <f t="shared" ca="1" si="76"/>
        <v>1385585.0228797784</v>
      </c>
      <c r="AM321" s="688">
        <f>IFERROR($H321/SUMIF($A:$A,$A321,$H:$H)*SUMIF(Summary!$A$230:$A$266,$A321,Summary!$P$230:$P$266),0)</f>
        <v>127848.09583806572</v>
      </c>
      <c r="AN321" s="688">
        <f>IFERROR($H321/SUMIF($A:$A,$A321,$H:$H)*(SUMIF(Summary!$A$230:$A$266,$A321,Summary!$L$230:$L$266)+SUMIF(Summary!$A$281:$A$317,$A321,Summary!$L$281:$L$317))-AM321,0)</f>
        <v>262751.56346321834</v>
      </c>
      <c r="AO321" s="688">
        <f>IFERROR($H321/SUMIF($A:$A,$A321,$H:$H)*SUMIF(Summary!$A$230:$A$266,$A321,Summary!$Q$230:$Q$266),0)</f>
        <v>128008.9809968155</v>
      </c>
      <c r="AP321" s="688">
        <f>IFERROR($H321/SUMIF($A:$A,$A321,$H:$H)*(SUMIF(Summary!$A$230:$A$266,$A321,Summary!$L$230:$L$266)+SUMIF(Summary!$A$281:$A$317,$A321,Summary!$L$281:$L$317))-AO321,0)</f>
        <v>262590.67830446857</v>
      </c>
      <c r="AQ321" s="306"/>
      <c r="AR321" s="688">
        <f t="shared" ca="1" si="77"/>
        <v>1649186.9244551186</v>
      </c>
      <c r="AS321" s="688">
        <f t="shared" ca="1" si="78"/>
        <v>1648175.7011842469</v>
      </c>
    </row>
    <row r="322" spans="1:45" x14ac:dyDescent="0.2">
      <c r="A322" s="423">
        <v>3581</v>
      </c>
      <c r="B322" s="424">
        <v>1</v>
      </c>
      <c r="C322" s="425" t="s">
        <v>302</v>
      </c>
      <c r="D322" s="422">
        <f t="shared" si="64"/>
        <v>6844</v>
      </c>
      <c r="E322" s="422">
        <f t="shared" si="65"/>
        <v>0</v>
      </c>
      <c r="F322" s="422">
        <f t="shared" si="66"/>
        <v>3112</v>
      </c>
      <c r="G322" s="422">
        <f t="shared" si="67"/>
        <v>0</v>
      </c>
      <c r="H322" s="22">
        <f t="shared" si="68"/>
        <v>9956</v>
      </c>
      <c r="I322" s="116">
        <v>2597</v>
      </c>
      <c r="J322" s="116">
        <v>0</v>
      </c>
      <c r="K322" s="116">
        <v>1276</v>
      </c>
      <c r="L322" s="116">
        <v>0</v>
      </c>
      <c r="M322" s="22">
        <f t="shared" si="69"/>
        <v>3873</v>
      </c>
      <c r="N322" s="116">
        <v>3851</v>
      </c>
      <c r="O322" s="116">
        <v>0</v>
      </c>
      <c r="P322" s="116">
        <v>1596</v>
      </c>
      <c r="Q322" s="116">
        <v>0</v>
      </c>
      <c r="R322" s="22">
        <f t="shared" si="70"/>
        <v>5447</v>
      </c>
      <c r="S322" s="116">
        <v>396</v>
      </c>
      <c r="T322" s="116">
        <v>0</v>
      </c>
      <c r="U322" s="116">
        <v>240</v>
      </c>
      <c r="V322" s="116">
        <v>0</v>
      </c>
      <c r="W322" s="22">
        <f t="shared" si="71"/>
        <v>636</v>
      </c>
      <c r="X322" s="22">
        <f t="shared" si="72"/>
        <v>331.86666666666667</v>
      </c>
      <c r="Y322" s="22">
        <f ca="1">OFFSET('Cost Study'!$B$7,'Operations Support'!$C322,'Operations Support'!$B322)*$H322</f>
        <v>14436.199999999999</v>
      </c>
      <c r="Z322" s="23">
        <f ca="1">Y322*'Cost Study'!$B$31</f>
        <v>806289.63073482062</v>
      </c>
      <c r="AA322" s="23">
        <f ca="1">IF(A322=10298,1.51,1)*IF($B322&lt;3,$D322*'Cost Study'!$B$32*OFFSET('Cost Study'!$B$7,'Operations Support'!$C322,'Operations Support'!$B322),0)</f>
        <v>992.38000000000011</v>
      </c>
      <c r="AB322" s="24">
        <f ca="1">AA322*'Cost Study'!$B$31</f>
        <v>55426.338215639953</v>
      </c>
      <c r="AC322" s="23">
        <f ca="1">Y322*'Cost Study'!$B$31</f>
        <v>806289.63073482062</v>
      </c>
      <c r="AD322" s="24">
        <f ca="1">AA322*'Cost Study'!$B$31</f>
        <v>55426.338215639953</v>
      </c>
      <c r="AE322" s="377">
        <f t="shared" ca="1" si="73"/>
        <v>861715.96895046055</v>
      </c>
      <c r="AF322" s="377">
        <f t="shared" ca="1" si="74"/>
        <v>861715.96895046055</v>
      </c>
      <c r="AH322" s="688">
        <f>IFERROR($H322/SUMIF($A:$A,$A322,$H:$H)*SUMIF(Summary!$A$110:$A$186,$A322,Summary!$P$110:$P$186),0)</f>
        <v>289430.26778318174</v>
      </c>
      <c r="AI322" s="689">
        <f t="shared" ca="1" si="75"/>
        <v>572285.70116727881</v>
      </c>
      <c r="AJ322" s="688">
        <f>IFERROR(H322/SUMIF(A:A,A322,H:H)*SUMIF(Summary!$A$110:$A$186,'Operations Support'!A322,Summary!$Q$110:$Q$186),0)</f>
        <v>289794.48935624509</v>
      </c>
      <c r="AK322" s="688">
        <f t="shared" ca="1" si="76"/>
        <v>571921.47959421552</v>
      </c>
      <c r="AM322" s="688">
        <f>IFERROR($H322/SUMIF($A:$A,$A322,$H:$H)*SUMIF(Summary!$A$230:$A$266,$A322,Summary!$P$230:$P$266),0)</f>
        <v>54760.611003432386</v>
      </c>
      <c r="AN322" s="688">
        <f>IFERROR($H322/SUMIF($A:$A,$A322,$H:$H)*(SUMIF(Summary!$A$230:$A$266,$A322,Summary!$L$230:$L$266)+SUMIF(Summary!$A$281:$A$317,$A322,Summary!$L$281:$L$317))-AM322,0)</f>
        <v>112543.21828600077</v>
      </c>
      <c r="AO322" s="688">
        <f>IFERROR($H322/SUMIF($A:$A,$A322,$H:$H)*SUMIF(Summary!$A$230:$A$266,$A322,Summary!$Q$230:$Q$266),0)</f>
        <v>54829.522233879499</v>
      </c>
      <c r="AP322" s="688">
        <f>IFERROR($H322/SUMIF($A:$A,$A322,$H:$H)*(SUMIF(Summary!$A$230:$A$266,$A322,Summary!$L$230:$L$266)+SUMIF(Summary!$A$281:$A$317,$A322,Summary!$L$281:$L$317))-AO322,0)</f>
        <v>112474.30705555367</v>
      </c>
      <c r="AQ322" s="306"/>
      <c r="AR322" s="688">
        <f t="shared" ca="1" si="77"/>
        <v>684828.91945327958</v>
      </c>
      <c r="AS322" s="688">
        <f t="shared" ca="1" si="78"/>
        <v>684395.78664976917</v>
      </c>
    </row>
    <row r="323" spans="1:45" x14ac:dyDescent="0.2">
      <c r="A323" s="423">
        <v>3581</v>
      </c>
      <c r="B323" s="424">
        <v>1</v>
      </c>
      <c r="C323" s="425" t="s">
        <v>303</v>
      </c>
      <c r="D323" s="422">
        <f t="shared" si="64"/>
        <v>537</v>
      </c>
      <c r="E323" s="422">
        <f t="shared" si="65"/>
        <v>0</v>
      </c>
      <c r="F323" s="422">
        <f t="shared" si="66"/>
        <v>717</v>
      </c>
      <c r="G323" s="422">
        <f t="shared" si="67"/>
        <v>0</v>
      </c>
      <c r="H323" s="22">
        <f t="shared" si="68"/>
        <v>1254</v>
      </c>
      <c r="I323" s="116">
        <v>267</v>
      </c>
      <c r="J323" s="116">
        <v>0</v>
      </c>
      <c r="K323" s="116">
        <v>348</v>
      </c>
      <c r="L323" s="116">
        <v>0</v>
      </c>
      <c r="M323" s="22">
        <f t="shared" si="69"/>
        <v>615</v>
      </c>
      <c r="N323" s="116">
        <v>249</v>
      </c>
      <c r="O323" s="116">
        <v>0</v>
      </c>
      <c r="P323" s="116">
        <v>369</v>
      </c>
      <c r="Q323" s="116">
        <v>0</v>
      </c>
      <c r="R323" s="22">
        <f t="shared" si="70"/>
        <v>618</v>
      </c>
      <c r="S323" s="116">
        <v>21</v>
      </c>
      <c r="T323" s="116">
        <v>0</v>
      </c>
      <c r="U323" s="116">
        <v>0</v>
      </c>
      <c r="V323" s="116">
        <v>0</v>
      </c>
      <c r="W323" s="22">
        <f t="shared" si="71"/>
        <v>21</v>
      </c>
      <c r="X323" s="22">
        <f t="shared" si="72"/>
        <v>41.8</v>
      </c>
      <c r="Y323" s="22">
        <f ca="1">OFFSET('Cost Study'!$B$7,'Operations Support'!$C323,'Operations Support'!$B323)*$H323</f>
        <v>1830.84</v>
      </c>
      <c r="Z323" s="23">
        <f ca="1">Y323*'Cost Study'!$B$31</f>
        <v>102255.94737774061</v>
      </c>
      <c r="AA323" s="23">
        <f ca="1">IF(A323=10298,1.51,1)*IF($B323&lt;3,$D323*'Cost Study'!$B$32*OFFSET('Cost Study'!$B$7,'Operations Support'!$C323,'Operations Support'!$B323),0)</f>
        <v>78.402000000000001</v>
      </c>
      <c r="AB323" s="24">
        <f ca="1">AA323*'Cost Study'!$B$31</f>
        <v>4378.9030097166442</v>
      </c>
      <c r="AC323" s="23">
        <f ca="1">Y323*'Cost Study'!$B$31</f>
        <v>102255.94737774061</v>
      </c>
      <c r="AD323" s="24">
        <f ca="1">AA323*'Cost Study'!$B$31</f>
        <v>4378.9030097166442</v>
      </c>
      <c r="AE323" s="377">
        <f t="shared" ca="1" si="73"/>
        <v>106634.85038745725</v>
      </c>
      <c r="AF323" s="377">
        <f t="shared" ca="1" si="74"/>
        <v>106634.85038745725</v>
      </c>
      <c r="AH323" s="688">
        <f>IFERROR($H323/SUMIF($A:$A,$A323,$H:$H)*SUMIF(Summary!$A$110:$A$186,$A323,Summary!$P$110:$P$186),0)</f>
        <v>36454.957392538156</v>
      </c>
      <c r="AI323" s="689">
        <f t="shared" ca="1" si="75"/>
        <v>70179.892994919093</v>
      </c>
      <c r="AJ323" s="688">
        <f>IFERROR(H323/SUMIF(A:A,A323,H:H)*SUMIF(Summary!$A$110:$A$186,'Operations Support'!A323,Summary!$Q$110:$Q$186),0)</f>
        <v>36500.832628840028</v>
      </c>
      <c r="AK323" s="688">
        <f t="shared" ca="1" si="76"/>
        <v>70134.017758617221</v>
      </c>
      <c r="AM323" s="688">
        <f>IFERROR($H323/SUMIF($A:$A,$A323,$H:$H)*SUMIF(Summary!$A$230:$A$266,$A323,Summary!$P$230:$P$266),0)</f>
        <v>6897.3288668445375</v>
      </c>
      <c r="AN323" s="688">
        <f>IFERROR($H323/SUMIF($A:$A,$A323,$H:$H)*(SUMIF(Summary!$A$230:$A$266,$A323,Summary!$L$230:$L$266)+SUMIF(Summary!$A$281:$A$317,$A323,Summary!$L$281:$L$317))-AM323,0)</f>
        <v>14175.290852816888</v>
      </c>
      <c r="AO323" s="688">
        <f>IFERROR($H323/SUMIF($A:$A,$A323,$H:$H)*SUMIF(Summary!$A$230:$A$266,$A323,Summary!$Q$230:$Q$266),0)</f>
        <v>6906.0085256413113</v>
      </c>
      <c r="AP323" s="688">
        <f>IFERROR($H323/SUMIF($A:$A,$A323,$H:$H)*(SUMIF(Summary!$A$230:$A$266,$A323,Summary!$L$230:$L$266)+SUMIF(Summary!$A$281:$A$317,$A323,Summary!$L$281:$L$317))-AO323,0)</f>
        <v>14166.611194020115</v>
      </c>
      <c r="AQ323" s="306"/>
      <c r="AR323" s="688">
        <f t="shared" ca="1" si="77"/>
        <v>84355.183847735985</v>
      </c>
      <c r="AS323" s="688">
        <f t="shared" ca="1" si="78"/>
        <v>84300.628952637344</v>
      </c>
    </row>
    <row r="324" spans="1:45" x14ac:dyDescent="0.2">
      <c r="A324" s="423">
        <v>3581</v>
      </c>
      <c r="B324" s="424">
        <v>1</v>
      </c>
      <c r="C324" s="425" t="s">
        <v>304</v>
      </c>
      <c r="D324" s="422">
        <f t="shared" si="64"/>
        <v>0</v>
      </c>
      <c r="E324" s="422">
        <f t="shared" si="65"/>
        <v>0</v>
      </c>
      <c r="F324" s="422">
        <f t="shared" si="66"/>
        <v>0</v>
      </c>
      <c r="G324" s="422">
        <f t="shared" si="67"/>
        <v>0</v>
      </c>
      <c r="H324" s="22">
        <f t="shared" si="68"/>
        <v>0</v>
      </c>
      <c r="I324" s="116">
        <v>0</v>
      </c>
      <c r="J324" s="116">
        <v>0</v>
      </c>
      <c r="K324" s="116">
        <v>0</v>
      </c>
      <c r="L324" s="116">
        <v>0</v>
      </c>
      <c r="M324" s="22">
        <f t="shared" si="69"/>
        <v>0</v>
      </c>
      <c r="N324" s="116">
        <v>0</v>
      </c>
      <c r="O324" s="116">
        <v>0</v>
      </c>
      <c r="P324" s="116">
        <v>0</v>
      </c>
      <c r="Q324" s="116">
        <v>0</v>
      </c>
      <c r="R324" s="22">
        <f t="shared" si="70"/>
        <v>0</v>
      </c>
      <c r="S324" s="116">
        <v>0</v>
      </c>
      <c r="T324" s="116">
        <v>0</v>
      </c>
      <c r="U324" s="116">
        <v>0</v>
      </c>
      <c r="V324" s="116">
        <v>0</v>
      </c>
      <c r="W324" s="22">
        <f t="shared" si="71"/>
        <v>0</v>
      </c>
      <c r="X324" s="22">
        <f t="shared" si="72"/>
        <v>0</v>
      </c>
      <c r="Y324" s="22">
        <f ca="1">OFFSET('Cost Study'!$B$7,'Operations Support'!$C324,'Operations Support'!$B324)*$H324</f>
        <v>0</v>
      </c>
      <c r="Z324" s="23">
        <f ca="1">Y324*'Cost Study'!$B$31</f>
        <v>0</v>
      </c>
      <c r="AA324" s="23">
        <f ca="1">IF(A324=10298,1.51,1)*IF($B324&lt;3,$D324*'Cost Study'!$B$32*OFFSET('Cost Study'!$B$7,'Operations Support'!$C324,'Operations Support'!$B324),0)</f>
        <v>0</v>
      </c>
      <c r="AB324" s="24">
        <f ca="1">AA324*'Cost Study'!$B$31</f>
        <v>0</v>
      </c>
      <c r="AC324" s="23">
        <f ca="1">Y324*'Cost Study'!$B$31</f>
        <v>0</v>
      </c>
      <c r="AD324" s="24">
        <f ca="1">AA324*'Cost Study'!$B$31</f>
        <v>0</v>
      </c>
      <c r="AE324" s="377">
        <f t="shared" ca="1" si="73"/>
        <v>0</v>
      </c>
      <c r="AF324" s="377">
        <f t="shared" ca="1" si="74"/>
        <v>0</v>
      </c>
      <c r="AH324" s="688">
        <f>IFERROR($H324/SUMIF($A:$A,$A324,$H:$H)*SUMIF(Summary!$A$110:$A$186,$A324,Summary!$P$110:$P$186),0)</f>
        <v>0</v>
      </c>
      <c r="AI324" s="689">
        <f t="shared" ca="1" si="75"/>
        <v>0</v>
      </c>
      <c r="AJ324" s="688">
        <f>IFERROR(H324/SUMIF(A:A,A324,H:H)*SUMIF(Summary!$A$110:$A$186,'Operations Support'!A324,Summary!$Q$110:$Q$186),0)</f>
        <v>0</v>
      </c>
      <c r="AK324" s="688">
        <f t="shared" ca="1" si="76"/>
        <v>0</v>
      </c>
      <c r="AM324" s="688">
        <f>IFERROR($H324/SUMIF($A:$A,$A324,$H:$H)*SUMIF(Summary!$A$230:$A$266,$A324,Summary!$P$230:$P$266),0)</f>
        <v>0</v>
      </c>
      <c r="AN324" s="688">
        <f>IFERROR($H324/SUMIF($A:$A,$A324,$H:$H)*(SUMIF(Summary!$A$230:$A$266,$A324,Summary!$L$230:$L$266)+SUMIF(Summary!$A$281:$A$317,$A324,Summary!$L$281:$L$317))-AM324,0)</f>
        <v>0</v>
      </c>
      <c r="AO324" s="688">
        <f>IFERROR($H324/SUMIF($A:$A,$A324,$H:$H)*SUMIF(Summary!$A$230:$A$266,$A324,Summary!$Q$230:$Q$266),0)</f>
        <v>0</v>
      </c>
      <c r="AP324" s="688">
        <f>IFERROR($H324/SUMIF($A:$A,$A324,$H:$H)*(SUMIF(Summary!$A$230:$A$266,$A324,Summary!$L$230:$L$266)+SUMIF(Summary!$A$281:$A$317,$A324,Summary!$L$281:$L$317))-AO324,0)</f>
        <v>0</v>
      </c>
      <c r="AQ324" s="306"/>
      <c r="AR324" s="688">
        <f t="shared" ca="1" si="77"/>
        <v>0</v>
      </c>
      <c r="AS324" s="688">
        <f t="shared" ca="1" si="78"/>
        <v>0</v>
      </c>
    </row>
    <row r="325" spans="1:45" x14ac:dyDescent="0.2">
      <c r="A325" s="423">
        <v>3581</v>
      </c>
      <c r="B325" s="424">
        <v>1</v>
      </c>
      <c r="C325" s="425" t="s">
        <v>305</v>
      </c>
      <c r="D325" s="422">
        <f t="shared" ref="D325:D388" si="79">I325+N325+S325</f>
        <v>4985</v>
      </c>
      <c r="E325" s="422">
        <f t="shared" ref="E325:E388" si="80">J325+O325+T325</f>
        <v>0</v>
      </c>
      <c r="F325" s="422">
        <f t="shared" ref="F325:F388" si="81">K325+P325+U325</f>
        <v>1938</v>
      </c>
      <c r="G325" s="422">
        <f t="shared" ref="G325:G388" si="82">L325+Q325+V325</f>
        <v>0</v>
      </c>
      <c r="H325" s="22">
        <f t="shared" ref="H325:H388" si="83">(SUM(D325:F325)-G325)*IF(A325=10298,1.51,1)</f>
        <v>6923</v>
      </c>
      <c r="I325" s="116">
        <v>2228</v>
      </c>
      <c r="J325" s="116">
        <v>0</v>
      </c>
      <c r="K325" s="116">
        <v>983</v>
      </c>
      <c r="L325" s="116">
        <v>0</v>
      </c>
      <c r="M325" s="22">
        <f t="shared" ref="M325:M388" si="84">SUM(I325:K325)-L325</f>
        <v>3211</v>
      </c>
      <c r="N325" s="116">
        <v>2157</v>
      </c>
      <c r="O325" s="116">
        <v>0</v>
      </c>
      <c r="P325" s="116">
        <v>704</v>
      </c>
      <c r="Q325" s="116">
        <v>0</v>
      </c>
      <c r="R325" s="22">
        <f t="shared" ref="R325:R388" si="85">SUM(N325:P325)-Q325</f>
        <v>2861</v>
      </c>
      <c r="S325" s="116">
        <v>600</v>
      </c>
      <c r="T325" s="116">
        <v>0</v>
      </c>
      <c r="U325" s="116">
        <v>251</v>
      </c>
      <c r="V325" s="116">
        <v>0</v>
      </c>
      <c r="W325" s="22">
        <f t="shared" ref="W325:W388" si="86">SUM(S325:U325)-V325</f>
        <v>851</v>
      </c>
      <c r="X325" s="22">
        <f t="shared" ref="X325:X388" si="87">IF(OR(B325=1,B325=2),H325/30,IF(OR(B325=3,B325=5),H325/24,IF(B325=4,H325/18,0)))</f>
        <v>230.76666666666668</v>
      </c>
      <c r="Y325" s="22">
        <f ca="1">OFFSET('Cost Study'!$B$7,'Operations Support'!$C325,'Operations Support'!$B325)*$H325</f>
        <v>13569.08</v>
      </c>
      <c r="Z325" s="23">
        <f ca="1">Y325*'Cost Study'!$B$31</f>
        <v>757859.30526116572</v>
      </c>
      <c r="AA325" s="23">
        <f ca="1">IF(A325=10298,1.51,1)*IF($B325&lt;3,$D325*'Cost Study'!$B$32*OFFSET('Cost Study'!$B$7,'Operations Support'!$C325,'Operations Support'!$B325),0)</f>
        <v>977.06</v>
      </c>
      <c r="AB325" s="24">
        <f ca="1">AA325*'Cost Study'!$B$31</f>
        <v>54570.686649240371</v>
      </c>
      <c r="AC325" s="23">
        <f ca="1">Y325*'Cost Study'!$B$31</f>
        <v>757859.30526116572</v>
      </c>
      <c r="AD325" s="24">
        <f ca="1">AA325*'Cost Study'!$B$31</f>
        <v>54570.686649240371</v>
      </c>
      <c r="AE325" s="377">
        <f t="shared" ref="AE325:AE388" ca="1" si="88">Z325+AB325</f>
        <v>812429.99191040604</v>
      </c>
      <c r="AF325" s="377">
        <f t="shared" ref="AF325:AF388" ca="1" si="89">AC325+AD325</f>
        <v>812429.99191040604</v>
      </c>
      <c r="AH325" s="688">
        <f>IFERROR($H325/SUMIF($A:$A,$A325,$H:$H)*SUMIF(Summary!$A$110:$A$186,$A325,Summary!$P$110:$P$186),0)</f>
        <v>201258.11007060736</v>
      </c>
      <c r="AI325" s="689">
        <f t="shared" ca="1" si="75"/>
        <v>611171.88183979865</v>
      </c>
      <c r="AJ325" s="688">
        <f>IFERROR(H325/SUMIF(A:A,A325,H:H)*SUMIF(Summary!$A$110:$A$186,'Operations Support'!A325,Summary!$Q$110:$Q$186),0)</f>
        <v>201511.37503146692</v>
      </c>
      <c r="AK325" s="688">
        <f t="shared" ca="1" si="76"/>
        <v>610918.61687893909</v>
      </c>
      <c r="AM325" s="688">
        <f>IFERROR($H325/SUMIF($A:$A,$A325,$H:$H)*SUMIF(Summary!$A$230:$A$266,$A325,Summary!$P$230:$P$266),0)</f>
        <v>38078.315586255761</v>
      </c>
      <c r="AN325" s="688">
        <f>IFERROR($H325/SUMIF($A:$A,$A325,$H:$H)*(SUMIF(Summary!$A$230:$A$266,$A325,Summary!$L$230:$L$266)+SUMIF(Summary!$A$281:$A$317,$A325,Summary!$L$281:$L$317))-AM325,0)</f>
        <v>78258.00524246518</v>
      </c>
      <c r="AO325" s="688">
        <f>IFERROR($H325/SUMIF($A:$A,$A325,$H:$H)*SUMIF(Summary!$A$230:$A$266,$A325,Summary!$Q$230:$Q$266),0)</f>
        <v>38126.233670665708</v>
      </c>
      <c r="AP325" s="688">
        <f>IFERROR($H325/SUMIF($A:$A,$A325,$H:$H)*(SUMIF(Summary!$A$230:$A$266,$A325,Summary!$L$230:$L$266)+SUMIF(Summary!$A$281:$A$317,$A325,Summary!$L$281:$L$317))-AO325,0)</f>
        <v>78210.087158055234</v>
      </c>
      <c r="AQ325" s="306"/>
      <c r="AR325" s="688">
        <f t="shared" ca="1" si="77"/>
        <v>689429.88708226383</v>
      </c>
      <c r="AS325" s="688">
        <f t="shared" ca="1" si="78"/>
        <v>689128.70403699437</v>
      </c>
    </row>
    <row r="326" spans="1:45" x14ac:dyDescent="0.2">
      <c r="A326" s="423">
        <v>3581</v>
      </c>
      <c r="B326" s="424">
        <v>1</v>
      </c>
      <c r="C326" s="425" t="s">
        <v>306</v>
      </c>
      <c r="D326" s="422">
        <f t="shared" si="79"/>
        <v>351</v>
      </c>
      <c r="E326" s="422">
        <f t="shared" si="80"/>
        <v>0</v>
      </c>
      <c r="F326" s="422">
        <f t="shared" si="81"/>
        <v>219</v>
      </c>
      <c r="G326" s="422">
        <f t="shared" si="82"/>
        <v>0</v>
      </c>
      <c r="H326" s="22">
        <f t="shared" si="83"/>
        <v>570</v>
      </c>
      <c r="I326" s="116">
        <v>117</v>
      </c>
      <c r="J326" s="116">
        <v>0</v>
      </c>
      <c r="K326" s="116">
        <v>159</v>
      </c>
      <c r="L326" s="116">
        <v>0</v>
      </c>
      <c r="M326" s="22">
        <f t="shared" si="84"/>
        <v>276</v>
      </c>
      <c r="N326" s="116">
        <v>204</v>
      </c>
      <c r="O326" s="116">
        <v>0</v>
      </c>
      <c r="P326" s="116">
        <v>60</v>
      </c>
      <c r="Q326" s="116">
        <v>0</v>
      </c>
      <c r="R326" s="22">
        <f t="shared" si="85"/>
        <v>264</v>
      </c>
      <c r="S326" s="116">
        <v>30</v>
      </c>
      <c r="T326" s="116">
        <v>0</v>
      </c>
      <c r="U326" s="116">
        <v>0</v>
      </c>
      <c r="V326" s="116">
        <v>0</v>
      </c>
      <c r="W326" s="22">
        <f t="shared" si="86"/>
        <v>30</v>
      </c>
      <c r="X326" s="22">
        <f t="shared" si="87"/>
        <v>19</v>
      </c>
      <c r="Y326" s="22">
        <f ca="1">OFFSET('Cost Study'!$B$7,'Operations Support'!$C326,'Operations Support'!$B326)*$H326</f>
        <v>632.70000000000005</v>
      </c>
      <c r="Z326" s="23">
        <f ca="1">Y326*'Cost Study'!$B$31</f>
        <v>35337.516061423441</v>
      </c>
      <c r="AA326" s="23">
        <f ca="1">IF(A326=10298,1.51,1)*IF($B326&lt;3,$D326*'Cost Study'!$B$32*OFFSET('Cost Study'!$B$7,'Operations Support'!$C326,'Operations Support'!$B326),0)</f>
        <v>38.961000000000006</v>
      </c>
      <c r="AB326" s="24">
        <f ca="1">AA326*'Cost Study'!$B$31</f>
        <v>2176.0470416771277</v>
      </c>
      <c r="AC326" s="23">
        <f ca="1">Y326*'Cost Study'!$B$31</f>
        <v>35337.516061423441</v>
      </c>
      <c r="AD326" s="24">
        <f ca="1">AA326*'Cost Study'!$B$31</f>
        <v>2176.0470416771277</v>
      </c>
      <c r="AE326" s="377">
        <f t="shared" ca="1" si="88"/>
        <v>37513.563103100569</v>
      </c>
      <c r="AF326" s="377">
        <f t="shared" ca="1" si="89"/>
        <v>37513.563103100569</v>
      </c>
      <c r="AH326" s="688">
        <f>IFERROR($H326/SUMIF($A:$A,$A326,$H:$H)*SUMIF(Summary!$A$110:$A$186,$A326,Summary!$P$110:$P$186),0)</f>
        <v>16570.435178426433</v>
      </c>
      <c r="AI326" s="689">
        <f t="shared" ca="1" si="75"/>
        <v>20943.127924674136</v>
      </c>
      <c r="AJ326" s="688">
        <f>IFERROR(H326/SUMIF(A:A,A326,H:H)*SUMIF(Summary!$A$110:$A$186,'Operations Support'!A326,Summary!$Q$110:$Q$186),0)</f>
        <v>16591.28755856365</v>
      </c>
      <c r="AK326" s="688">
        <f t="shared" ca="1" si="76"/>
        <v>20922.275544536918</v>
      </c>
      <c r="AM326" s="688">
        <f>IFERROR($H326/SUMIF($A:$A,$A326,$H:$H)*SUMIF(Summary!$A$230:$A$266,$A326,Summary!$P$230:$P$266),0)</f>
        <v>3135.1494849293349</v>
      </c>
      <c r="AN326" s="688">
        <f>IFERROR($H326/SUMIF($A:$A,$A326,$H:$H)*(SUMIF(Summary!$A$230:$A$266,$A326,Summary!$L$230:$L$266)+SUMIF(Summary!$A$281:$A$317,$A326,Summary!$L$281:$L$317))-AM326,0)</f>
        <v>6443.3140240076782</v>
      </c>
      <c r="AO326" s="688">
        <f>IFERROR($H326/SUMIF($A:$A,$A326,$H:$H)*SUMIF(Summary!$A$230:$A$266,$A326,Summary!$Q$230:$Q$266),0)</f>
        <v>3139.0947843824142</v>
      </c>
      <c r="AP326" s="688">
        <f>IFERROR($H326/SUMIF($A:$A,$A326,$H:$H)*(SUMIF(Summary!$A$230:$A$266,$A326,Summary!$L$230:$L$266)+SUMIF(Summary!$A$281:$A$317,$A326,Summary!$L$281:$L$317))-AO326,0)</f>
        <v>6439.3687245545989</v>
      </c>
      <c r="AQ326" s="306"/>
      <c r="AR326" s="688">
        <f t="shared" ca="1" si="77"/>
        <v>27386.441948681815</v>
      </c>
      <c r="AS326" s="688">
        <f t="shared" ca="1" si="78"/>
        <v>27361.644269091517</v>
      </c>
    </row>
    <row r="327" spans="1:45" x14ac:dyDescent="0.2">
      <c r="A327" s="423">
        <v>3581</v>
      </c>
      <c r="B327" s="424">
        <v>1</v>
      </c>
      <c r="C327" s="425" t="s">
        <v>307</v>
      </c>
      <c r="D327" s="422">
        <f t="shared" si="79"/>
        <v>0</v>
      </c>
      <c r="E327" s="422">
        <f t="shared" si="80"/>
        <v>0</v>
      </c>
      <c r="F327" s="422">
        <f t="shared" si="81"/>
        <v>0</v>
      </c>
      <c r="G327" s="422">
        <f t="shared" si="82"/>
        <v>0</v>
      </c>
      <c r="H327" s="22">
        <f t="shared" si="83"/>
        <v>0</v>
      </c>
      <c r="I327" s="116">
        <v>0</v>
      </c>
      <c r="J327" s="116">
        <v>0</v>
      </c>
      <c r="K327" s="116">
        <v>0</v>
      </c>
      <c r="L327" s="116">
        <v>0</v>
      </c>
      <c r="M327" s="22">
        <f t="shared" si="84"/>
        <v>0</v>
      </c>
      <c r="N327" s="116">
        <v>0</v>
      </c>
      <c r="O327" s="116">
        <v>0</v>
      </c>
      <c r="P327" s="116">
        <v>0</v>
      </c>
      <c r="Q327" s="116">
        <v>0</v>
      </c>
      <c r="R327" s="22">
        <f t="shared" si="85"/>
        <v>0</v>
      </c>
      <c r="S327" s="116">
        <v>0</v>
      </c>
      <c r="T327" s="116">
        <v>0</v>
      </c>
      <c r="U327" s="116">
        <v>0</v>
      </c>
      <c r="V327" s="116">
        <v>0</v>
      </c>
      <c r="W327" s="22">
        <f t="shared" si="86"/>
        <v>0</v>
      </c>
      <c r="X327" s="22">
        <f t="shared" si="87"/>
        <v>0</v>
      </c>
      <c r="Y327" s="22">
        <f ca="1">OFFSET('Cost Study'!$B$7,'Operations Support'!$C327,'Operations Support'!$B327)*$H327</f>
        <v>0</v>
      </c>
      <c r="Z327" s="23">
        <f ca="1">Y327*'Cost Study'!$B$31</f>
        <v>0</v>
      </c>
      <c r="AA327" s="23">
        <f ca="1">IF(A327=10298,1.51,1)*IF($B327&lt;3,$D327*'Cost Study'!$B$32*OFFSET('Cost Study'!$B$7,'Operations Support'!$C327,'Operations Support'!$B327),0)</f>
        <v>0</v>
      </c>
      <c r="AB327" s="24">
        <f ca="1">AA327*'Cost Study'!$B$31</f>
        <v>0</v>
      </c>
      <c r="AC327" s="23">
        <f ca="1">Y327*'Cost Study'!$B$31</f>
        <v>0</v>
      </c>
      <c r="AD327" s="24">
        <f ca="1">AA327*'Cost Study'!$B$31</f>
        <v>0</v>
      </c>
      <c r="AE327" s="377">
        <f t="shared" ca="1" si="88"/>
        <v>0</v>
      </c>
      <c r="AF327" s="377">
        <f t="shared" ca="1" si="89"/>
        <v>0</v>
      </c>
      <c r="AH327" s="688">
        <f>IFERROR($H327/SUMIF($A:$A,$A327,$H:$H)*SUMIF(Summary!$A$110:$A$186,$A327,Summary!$P$110:$P$186),0)</f>
        <v>0</v>
      </c>
      <c r="AI327" s="689">
        <f t="shared" ca="1" si="75"/>
        <v>0</v>
      </c>
      <c r="AJ327" s="688">
        <f>IFERROR(H327/SUMIF(A:A,A327,H:H)*SUMIF(Summary!$A$110:$A$186,'Operations Support'!A327,Summary!$Q$110:$Q$186),0)</f>
        <v>0</v>
      </c>
      <c r="AK327" s="688">
        <f t="shared" ca="1" si="76"/>
        <v>0</v>
      </c>
      <c r="AM327" s="688">
        <f>IFERROR($H327/SUMIF($A:$A,$A327,$H:$H)*SUMIF(Summary!$A$230:$A$266,$A327,Summary!$P$230:$P$266),0)</f>
        <v>0</v>
      </c>
      <c r="AN327" s="688">
        <f>IFERROR($H327/SUMIF($A:$A,$A327,$H:$H)*(SUMIF(Summary!$A$230:$A$266,$A327,Summary!$L$230:$L$266)+SUMIF(Summary!$A$281:$A$317,$A327,Summary!$L$281:$L$317))-AM327,0)</f>
        <v>0</v>
      </c>
      <c r="AO327" s="688">
        <f>IFERROR($H327/SUMIF($A:$A,$A327,$H:$H)*SUMIF(Summary!$A$230:$A$266,$A327,Summary!$Q$230:$Q$266),0)</f>
        <v>0</v>
      </c>
      <c r="AP327" s="688">
        <f>IFERROR($H327/SUMIF($A:$A,$A327,$H:$H)*(SUMIF(Summary!$A$230:$A$266,$A327,Summary!$L$230:$L$266)+SUMIF(Summary!$A$281:$A$317,$A327,Summary!$L$281:$L$317))-AO327,0)</f>
        <v>0</v>
      </c>
      <c r="AQ327" s="306"/>
      <c r="AR327" s="688">
        <f t="shared" ca="1" si="77"/>
        <v>0</v>
      </c>
      <c r="AS327" s="688">
        <f t="shared" ca="1" si="78"/>
        <v>0</v>
      </c>
    </row>
    <row r="328" spans="1:45" x14ac:dyDescent="0.2">
      <c r="A328" s="423">
        <v>3581</v>
      </c>
      <c r="B328" s="424">
        <v>1</v>
      </c>
      <c r="C328" s="425" t="s">
        <v>308</v>
      </c>
      <c r="D328" s="422">
        <f t="shared" si="79"/>
        <v>327</v>
      </c>
      <c r="E328" s="422">
        <f t="shared" si="80"/>
        <v>0</v>
      </c>
      <c r="F328" s="422">
        <f t="shared" si="81"/>
        <v>462</v>
      </c>
      <c r="G328" s="422">
        <f t="shared" si="82"/>
        <v>0</v>
      </c>
      <c r="H328" s="22">
        <f t="shared" si="83"/>
        <v>789</v>
      </c>
      <c r="I328" s="116">
        <v>123</v>
      </c>
      <c r="J328" s="116">
        <v>0</v>
      </c>
      <c r="K328" s="116">
        <v>237</v>
      </c>
      <c r="L328" s="116">
        <v>0</v>
      </c>
      <c r="M328" s="22">
        <f t="shared" si="84"/>
        <v>360</v>
      </c>
      <c r="N328" s="116">
        <v>174</v>
      </c>
      <c r="O328" s="116">
        <v>0</v>
      </c>
      <c r="P328" s="116">
        <v>225</v>
      </c>
      <c r="Q328" s="116">
        <v>0</v>
      </c>
      <c r="R328" s="22">
        <f t="shared" si="85"/>
        <v>399</v>
      </c>
      <c r="S328" s="116">
        <v>30</v>
      </c>
      <c r="T328" s="116">
        <v>0</v>
      </c>
      <c r="U328" s="116">
        <v>0</v>
      </c>
      <c r="V328" s="116">
        <v>0</v>
      </c>
      <c r="W328" s="22">
        <f t="shared" si="86"/>
        <v>30</v>
      </c>
      <c r="X328" s="22">
        <f t="shared" si="87"/>
        <v>26.3</v>
      </c>
      <c r="Y328" s="22">
        <f ca="1">OFFSET('Cost Study'!$B$7,'Operations Support'!$C328,'Operations Support'!$B328)*$H328</f>
        <v>1246.6200000000001</v>
      </c>
      <c r="Z328" s="23">
        <f ca="1">Y328*'Cost Study'!$B$31</f>
        <v>69626.132878918434</v>
      </c>
      <c r="AA328" s="23">
        <f ca="1">IF(A328=10298,1.51,1)*IF($B328&lt;3,$D328*'Cost Study'!$B$32*OFFSET('Cost Study'!$B$7,'Operations Support'!$C328,'Operations Support'!$B328),0)</f>
        <v>51.666000000000004</v>
      </c>
      <c r="AB328" s="24">
        <f ca="1">AA328*'Cost Study'!$B$31</f>
        <v>2885.6458113316003</v>
      </c>
      <c r="AC328" s="23">
        <f ca="1">Y328*'Cost Study'!$B$31</f>
        <v>69626.132878918434</v>
      </c>
      <c r="AD328" s="24">
        <f ca="1">AA328*'Cost Study'!$B$31</f>
        <v>2885.6458113316003</v>
      </c>
      <c r="AE328" s="377">
        <f t="shared" ca="1" si="88"/>
        <v>72511.778690250037</v>
      </c>
      <c r="AF328" s="377">
        <f t="shared" ca="1" si="89"/>
        <v>72511.778690250037</v>
      </c>
      <c r="AH328" s="688">
        <f>IFERROR($H328/SUMIF($A:$A,$A328,$H:$H)*SUMIF(Summary!$A$110:$A$186,$A328,Summary!$P$110:$P$186),0)</f>
        <v>22936.970799611328</v>
      </c>
      <c r="AI328" s="689">
        <f t="shared" ca="1" si="75"/>
        <v>49574.807890638709</v>
      </c>
      <c r="AJ328" s="688">
        <f>IFERROR(H328/SUMIF(A:A,A328,H:H)*SUMIF(Summary!$A$110:$A$186,'Operations Support'!A328,Summary!$Q$110:$Q$186),0)</f>
        <v>22965.834883695999</v>
      </c>
      <c r="AK328" s="688">
        <f t="shared" ca="1" si="76"/>
        <v>49545.943806554038</v>
      </c>
      <c r="AM328" s="688">
        <f>IFERROR($H328/SUMIF($A:$A,$A328,$H:$H)*SUMIF(Summary!$A$230:$A$266,$A328,Summary!$P$230:$P$266),0)</f>
        <v>4339.706918612711</v>
      </c>
      <c r="AN328" s="688">
        <f>IFERROR($H328/SUMIF($A:$A,$A328,$H:$H)*(SUMIF(Summary!$A$230:$A$266,$A328,Summary!$L$230:$L$266)+SUMIF(Summary!$A$281:$A$317,$A328,Summary!$L$281:$L$317))-AM328,0)</f>
        <v>8918.9030963895748</v>
      </c>
      <c r="AO328" s="688">
        <f>IFERROR($H328/SUMIF($A:$A,$A328,$H:$H)*SUMIF(Summary!$A$230:$A$266,$A328,Summary!$Q$230:$Q$266),0)</f>
        <v>4345.1680436451315</v>
      </c>
      <c r="AP328" s="688">
        <f>IFERROR($H328/SUMIF($A:$A,$A328,$H:$H)*(SUMIF(Summary!$A$230:$A$266,$A328,Summary!$L$230:$L$266)+SUMIF(Summary!$A$281:$A$317,$A328,Summary!$L$281:$L$317))-AO328,0)</f>
        <v>8913.4419713571551</v>
      </c>
      <c r="AQ328" s="306"/>
      <c r="AR328" s="688">
        <f t="shared" ca="1" si="77"/>
        <v>58493.710987028287</v>
      </c>
      <c r="AS328" s="688">
        <f t="shared" ca="1" si="78"/>
        <v>58459.385777911193</v>
      </c>
    </row>
    <row r="329" spans="1:45" x14ac:dyDescent="0.2">
      <c r="A329" s="423">
        <v>3581</v>
      </c>
      <c r="B329" s="424">
        <v>1</v>
      </c>
      <c r="C329" s="425" t="s">
        <v>309</v>
      </c>
      <c r="D329" s="422">
        <f t="shared" si="79"/>
        <v>151</v>
      </c>
      <c r="E329" s="422">
        <f t="shared" si="80"/>
        <v>0</v>
      </c>
      <c r="F329" s="422">
        <f t="shared" si="81"/>
        <v>40</v>
      </c>
      <c r="G329" s="422">
        <f t="shared" si="82"/>
        <v>0</v>
      </c>
      <c r="H329" s="22">
        <f t="shared" si="83"/>
        <v>191</v>
      </c>
      <c r="I329" s="116">
        <v>79</v>
      </c>
      <c r="J329" s="116">
        <v>0</v>
      </c>
      <c r="K329" s="116">
        <v>17</v>
      </c>
      <c r="L329" s="116">
        <v>0</v>
      </c>
      <c r="M329" s="22">
        <f t="shared" si="84"/>
        <v>96</v>
      </c>
      <c r="N329" s="116">
        <v>44</v>
      </c>
      <c r="O329" s="116">
        <v>0</v>
      </c>
      <c r="P329" s="116">
        <v>23</v>
      </c>
      <c r="Q329" s="116">
        <v>0</v>
      </c>
      <c r="R329" s="22">
        <f t="shared" si="85"/>
        <v>67</v>
      </c>
      <c r="S329" s="116">
        <v>28</v>
      </c>
      <c r="T329" s="116">
        <v>0</v>
      </c>
      <c r="U329" s="116">
        <v>0</v>
      </c>
      <c r="V329" s="116">
        <v>0</v>
      </c>
      <c r="W329" s="22">
        <f t="shared" si="86"/>
        <v>28</v>
      </c>
      <c r="X329" s="22">
        <f t="shared" si="87"/>
        <v>6.3666666666666663</v>
      </c>
      <c r="Y329" s="22">
        <f ca="1">OFFSET('Cost Study'!$B$7,'Operations Support'!$C329,'Operations Support'!$B329)*$H329</f>
        <v>418.28999999999996</v>
      </c>
      <c r="Z329" s="23">
        <f ca="1">Y329*'Cost Study'!$B$31</f>
        <v>23362.303766923993</v>
      </c>
      <c r="AA329" s="23">
        <f ca="1">IF(A329=10298,1.51,1)*IF($B329&lt;3,$D329*'Cost Study'!$B$32*OFFSET('Cost Study'!$B$7,'Operations Support'!$C329,'Operations Support'!$B329),0)</f>
        <v>33.069000000000003</v>
      </c>
      <c r="AB329" s="24">
        <f ca="1">AA329*'Cost Study'!$B$31</f>
        <v>1846.9674705788079</v>
      </c>
      <c r="AC329" s="23">
        <f ca="1">Y329*'Cost Study'!$B$31</f>
        <v>23362.303766923993</v>
      </c>
      <c r="AD329" s="24">
        <f ca="1">AA329*'Cost Study'!$B$31</f>
        <v>1846.9674705788079</v>
      </c>
      <c r="AE329" s="377">
        <f t="shared" ca="1" si="88"/>
        <v>25209.271237502802</v>
      </c>
      <c r="AF329" s="377">
        <f t="shared" ca="1" si="89"/>
        <v>25209.271237502802</v>
      </c>
      <c r="AH329" s="688">
        <f>IFERROR($H329/SUMIF($A:$A,$A329,$H:$H)*SUMIF(Summary!$A$110:$A$186,$A329,Summary!$P$110:$P$186),0)</f>
        <v>5552.5493317183309</v>
      </c>
      <c r="AI329" s="689">
        <f t="shared" ca="1" si="75"/>
        <v>19656.72190578447</v>
      </c>
      <c r="AJ329" s="688">
        <f>IFERROR(H329/SUMIF(A:A,A329,H:H)*SUMIF(Summary!$A$110:$A$186,'Operations Support'!A329,Summary!$Q$110:$Q$186),0)</f>
        <v>5559.5367082204511</v>
      </c>
      <c r="AK329" s="688">
        <f t="shared" ca="1" si="76"/>
        <v>19649.734529282352</v>
      </c>
      <c r="AM329" s="688">
        <f>IFERROR($H329/SUMIF($A:$A,$A329,$H:$H)*SUMIF(Summary!$A$230:$A$266,$A329,Summary!$P$230:$P$266),0)</f>
        <v>1050.5500905640404</v>
      </c>
      <c r="AN329" s="688">
        <f>IFERROR($H329/SUMIF($A:$A,$A329,$H:$H)*(SUMIF(Summary!$A$230:$A$266,$A329,Summary!$L$230:$L$266)+SUMIF(Summary!$A$281:$A$317,$A329,Summary!$L$281:$L$317))-AM329,0)</f>
        <v>2159.0754010271339</v>
      </c>
      <c r="AO329" s="688">
        <f>IFERROR($H329/SUMIF($A:$A,$A329,$H:$H)*SUMIF(Summary!$A$230:$A$266,$A329,Summary!$Q$230:$Q$266),0)</f>
        <v>1051.8721119597212</v>
      </c>
      <c r="AP329" s="688">
        <f>IFERROR($H329/SUMIF($A:$A,$A329,$H:$H)*(SUMIF(Summary!$A$230:$A$266,$A329,Summary!$L$230:$L$266)+SUMIF(Summary!$A$281:$A$317,$A329,Summary!$L$281:$L$317))-AO329,0)</f>
        <v>2157.7533796314533</v>
      </c>
      <c r="AQ329" s="306"/>
      <c r="AR329" s="688">
        <f t="shared" ca="1" si="77"/>
        <v>21815.797306811604</v>
      </c>
      <c r="AS329" s="688">
        <f t="shared" ca="1" si="78"/>
        <v>21807.487908913805</v>
      </c>
    </row>
    <row r="330" spans="1:45" x14ac:dyDescent="0.2">
      <c r="A330" s="423">
        <v>3581</v>
      </c>
      <c r="B330" s="424">
        <v>1</v>
      </c>
      <c r="C330" s="425" t="s">
        <v>310</v>
      </c>
      <c r="D330" s="422">
        <f t="shared" si="79"/>
        <v>0</v>
      </c>
      <c r="E330" s="422">
        <f t="shared" si="80"/>
        <v>0</v>
      </c>
      <c r="F330" s="422">
        <f t="shared" si="81"/>
        <v>0</v>
      </c>
      <c r="G330" s="422">
        <f t="shared" si="82"/>
        <v>0</v>
      </c>
      <c r="H330" s="22">
        <f t="shared" si="83"/>
        <v>0</v>
      </c>
      <c r="I330" s="116">
        <v>0</v>
      </c>
      <c r="J330" s="116">
        <v>0</v>
      </c>
      <c r="K330" s="116">
        <v>0</v>
      </c>
      <c r="L330" s="116">
        <v>0</v>
      </c>
      <c r="M330" s="22">
        <f t="shared" si="84"/>
        <v>0</v>
      </c>
      <c r="N330" s="116">
        <v>0</v>
      </c>
      <c r="O330" s="116">
        <v>0</v>
      </c>
      <c r="P330" s="116">
        <v>0</v>
      </c>
      <c r="Q330" s="116">
        <v>0</v>
      </c>
      <c r="R330" s="22">
        <f t="shared" si="85"/>
        <v>0</v>
      </c>
      <c r="S330" s="116">
        <v>0</v>
      </c>
      <c r="T330" s="116">
        <v>0</v>
      </c>
      <c r="U330" s="116">
        <v>0</v>
      </c>
      <c r="V330" s="116">
        <v>0</v>
      </c>
      <c r="W330" s="22">
        <f t="shared" si="86"/>
        <v>0</v>
      </c>
      <c r="X330" s="22">
        <f t="shared" si="87"/>
        <v>0</v>
      </c>
      <c r="Y330" s="22">
        <f ca="1">OFFSET('Cost Study'!$B$7,'Operations Support'!$C330,'Operations Support'!$B330)*$H330</f>
        <v>0</v>
      </c>
      <c r="Z330" s="23">
        <f ca="1">Y330*'Cost Study'!$B$31</f>
        <v>0</v>
      </c>
      <c r="AA330" s="23">
        <f ca="1">IF(A330=10298,1.51,1)*IF($B330&lt;3,$D330*'Cost Study'!$B$32*OFFSET('Cost Study'!$B$7,'Operations Support'!$C330,'Operations Support'!$B330),0)</f>
        <v>0</v>
      </c>
      <c r="AB330" s="24">
        <f ca="1">AA330*'Cost Study'!$B$31</f>
        <v>0</v>
      </c>
      <c r="AC330" s="23">
        <f ca="1">Y330*'Cost Study'!$B$31</f>
        <v>0</v>
      </c>
      <c r="AD330" s="24">
        <f ca="1">AA330*'Cost Study'!$B$31</f>
        <v>0</v>
      </c>
      <c r="AE330" s="377">
        <f t="shared" ca="1" si="88"/>
        <v>0</v>
      </c>
      <c r="AF330" s="377">
        <f t="shared" ca="1" si="89"/>
        <v>0</v>
      </c>
      <c r="AH330" s="688">
        <f>IFERROR($H330/SUMIF($A:$A,$A330,$H:$H)*SUMIF(Summary!$A$110:$A$186,$A330,Summary!$P$110:$P$186),0)</f>
        <v>0</v>
      </c>
      <c r="AI330" s="689">
        <f t="shared" ca="1" si="75"/>
        <v>0</v>
      </c>
      <c r="AJ330" s="688">
        <f>IFERROR(H330/SUMIF(A:A,A330,H:H)*SUMIF(Summary!$A$110:$A$186,'Operations Support'!A330,Summary!$Q$110:$Q$186),0)</f>
        <v>0</v>
      </c>
      <c r="AK330" s="688">
        <f t="shared" ca="1" si="76"/>
        <v>0</v>
      </c>
      <c r="AM330" s="688">
        <f>IFERROR($H330/SUMIF($A:$A,$A330,$H:$H)*SUMIF(Summary!$A$230:$A$266,$A330,Summary!$P$230:$P$266),0)</f>
        <v>0</v>
      </c>
      <c r="AN330" s="688">
        <f>IFERROR($H330/SUMIF($A:$A,$A330,$H:$H)*(SUMIF(Summary!$A$230:$A$266,$A330,Summary!$L$230:$L$266)+SUMIF(Summary!$A$281:$A$317,$A330,Summary!$L$281:$L$317))-AM330,0)</f>
        <v>0</v>
      </c>
      <c r="AO330" s="688">
        <f>IFERROR($H330/SUMIF($A:$A,$A330,$H:$H)*SUMIF(Summary!$A$230:$A$266,$A330,Summary!$Q$230:$Q$266),0)</f>
        <v>0</v>
      </c>
      <c r="AP330" s="688">
        <f>IFERROR($H330/SUMIF($A:$A,$A330,$H:$H)*(SUMIF(Summary!$A$230:$A$266,$A330,Summary!$L$230:$L$266)+SUMIF(Summary!$A$281:$A$317,$A330,Summary!$L$281:$L$317))-AO330,0)</f>
        <v>0</v>
      </c>
      <c r="AQ330" s="306"/>
      <c r="AR330" s="688">
        <f t="shared" ca="1" si="77"/>
        <v>0</v>
      </c>
      <c r="AS330" s="688">
        <f t="shared" ca="1" si="78"/>
        <v>0</v>
      </c>
    </row>
    <row r="331" spans="1:45" x14ac:dyDescent="0.2">
      <c r="A331" s="423">
        <v>3581</v>
      </c>
      <c r="B331" s="424">
        <v>1</v>
      </c>
      <c r="C331" s="425" t="s">
        <v>311</v>
      </c>
      <c r="D331" s="422">
        <f t="shared" si="79"/>
        <v>6</v>
      </c>
      <c r="E331" s="422">
        <f t="shared" si="80"/>
        <v>0</v>
      </c>
      <c r="F331" s="422">
        <f t="shared" si="81"/>
        <v>57</v>
      </c>
      <c r="G331" s="422">
        <f t="shared" si="82"/>
        <v>0</v>
      </c>
      <c r="H331" s="22">
        <f t="shared" si="83"/>
        <v>63</v>
      </c>
      <c r="I331" s="116">
        <v>0</v>
      </c>
      <c r="J331" s="116">
        <v>0</v>
      </c>
      <c r="K331" s="116">
        <v>33</v>
      </c>
      <c r="L331" s="116">
        <v>0</v>
      </c>
      <c r="M331" s="22">
        <f t="shared" si="84"/>
        <v>33</v>
      </c>
      <c r="N331" s="116">
        <v>6</v>
      </c>
      <c r="O331" s="116">
        <v>0</v>
      </c>
      <c r="P331" s="116">
        <v>24</v>
      </c>
      <c r="Q331" s="116">
        <v>0</v>
      </c>
      <c r="R331" s="22">
        <f t="shared" si="85"/>
        <v>30</v>
      </c>
      <c r="S331" s="116">
        <v>0</v>
      </c>
      <c r="T331" s="116">
        <v>0</v>
      </c>
      <c r="U331" s="116">
        <v>0</v>
      </c>
      <c r="V331" s="116">
        <v>0</v>
      </c>
      <c r="W331" s="22">
        <f t="shared" si="86"/>
        <v>0</v>
      </c>
      <c r="X331" s="22">
        <f t="shared" si="87"/>
        <v>2.1</v>
      </c>
      <c r="Y331" s="22">
        <f ca="1">OFFSET('Cost Study'!$B$7,'Operations Support'!$C331,'Operations Support'!$B331)*$H331</f>
        <v>76.86</v>
      </c>
      <c r="Z331" s="23">
        <f ca="1">Y331*'Cost Study'!$B$31</f>
        <v>4292.7793337774701</v>
      </c>
      <c r="AA331" s="23">
        <f ca="1">IF(A331=10298,1.51,1)*IF($B331&lt;3,$D331*'Cost Study'!$B$32*OFFSET('Cost Study'!$B$7,'Operations Support'!$C331,'Operations Support'!$B331),0)</f>
        <v>0.7320000000000001</v>
      </c>
      <c r="AB331" s="24">
        <f ca="1">AA331*'Cost Study'!$B$31</f>
        <v>40.88361270264258</v>
      </c>
      <c r="AC331" s="23">
        <f ca="1">Y331*'Cost Study'!$B$31</f>
        <v>4292.7793337774701</v>
      </c>
      <c r="AD331" s="24">
        <f ca="1">AA331*'Cost Study'!$B$31</f>
        <v>40.88361270264258</v>
      </c>
      <c r="AE331" s="377">
        <f t="shared" ca="1" si="88"/>
        <v>4333.6629464801126</v>
      </c>
      <c r="AF331" s="377">
        <f t="shared" ca="1" si="89"/>
        <v>4333.6629464801126</v>
      </c>
      <c r="AH331" s="688">
        <f>IFERROR($H331/SUMIF($A:$A,$A331,$H:$H)*SUMIF(Summary!$A$110:$A$186,$A331,Summary!$P$110:$P$186),0)</f>
        <v>1831.4691512997636</v>
      </c>
      <c r="AI331" s="689">
        <f t="shared" ca="1" si="75"/>
        <v>2502.1937951803493</v>
      </c>
      <c r="AJ331" s="688">
        <f>IFERROR(H331/SUMIF(A:A,A331,H:H)*SUMIF(Summary!$A$110:$A$186,'Operations Support'!A331,Summary!$Q$110:$Q$186),0)</f>
        <v>1833.7738880517716</v>
      </c>
      <c r="AK331" s="688">
        <f t="shared" ca="1" si="76"/>
        <v>2499.8890584283408</v>
      </c>
      <c r="AM331" s="688">
        <f>IFERROR($H331/SUMIF($A:$A,$A331,$H:$H)*SUMIF(Summary!$A$230:$A$266,$A331,Summary!$P$230:$P$266),0)</f>
        <v>346.51652201850544</v>
      </c>
      <c r="AN331" s="688">
        <f>IFERROR($H331/SUMIF($A:$A,$A331,$H:$H)*(SUMIF(Summary!$A$230:$A$266,$A331,Summary!$L$230:$L$266)+SUMIF(Summary!$A$281:$A$317,$A331,Summary!$L$281:$L$317))-AM331,0)</f>
        <v>712.1557605482169</v>
      </c>
      <c r="AO331" s="688">
        <f>IFERROR($H331/SUMIF($A:$A,$A331,$H:$H)*SUMIF(Summary!$A$230:$A$266,$A331,Summary!$Q$230:$Q$266),0)</f>
        <v>346.9525814317405</v>
      </c>
      <c r="AP331" s="688">
        <f>IFERROR($H331/SUMIF($A:$A,$A331,$H:$H)*(SUMIF(Summary!$A$230:$A$266,$A331,Summary!$L$230:$L$266)+SUMIF(Summary!$A$281:$A$317,$A331,Summary!$L$281:$L$317))-AO331,0)</f>
        <v>711.71970113498173</v>
      </c>
      <c r="AQ331" s="306"/>
      <c r="AR331" s="688">
        <f t="shared" ca="1" si="77"/>
        <v>3214.349555728566</v>
      </c>
      <c r="AS331" s="688">
        <f t="shared" ca="1" si="78"/>
        <v>3211.6087595633226</v>
      </c>
    </row>
    <row r="332" spans="1:45" x14ac:dyDescent="0.2">
      <c r="A332" s="423">
        <v>3581</v>
      </c>
      <c r="B332" s="424">
        <v>1</v>
      </c>
      <c r="C332" s="425" t="s">
        <v>312</v>
      </c>
      <c r="D332" s="422">
        <f t="shared" si="79"/>
        <v>48</v>
      </c>
      <c r="E332" s="422">
        <f t="shared" si="80"/>
        <v>0</v>
      </c>
      <c r="F332" s="422">
        <f t="shared" si="81"/>
        <v>207</v>
      </c>
      <c r="G332" s="422">
        <f t="shared" si="82"/>
        <v>0</v>
      </c>
      <c r="H332" s="22">
        <f t="shared" si="83"/>
        <v>255</v>
      </c>
      <c r="I332" s="116">
        <v>0</v>
      </c>
      <c r="J332" s="116">
        <v>0</v>
      </c>
      <c r="K332" s="116">
        <v>120</v>
      </c>
      <c r="L332" s="116">
        <v>0</v>
      </c>
      <c r="M332" s="22">
        <f t="shared" si="84"/>
        <v>120</v>
      </c>
      <c r="N332" s="116">
        <v>48</v>
      </c>
      <c r="O332" s="116">
        <v>0</v>
      </c>
      <c r="P332" s="116">
        <v>87</v>
      </c>
      <c r="Q332" s="116">
        <v>0</v>
      </c>
      <c r="R332" s="22">
        <f t="shared" si="85"/>
        <v>135</v>
      </c>
      <c r="S332" s="116">
        <v>0</v>
      </c>
      <c r="T332" s="116">
        <v>0</v>
      </c>
      <c r="U332" s="116">
        <v>0</v>
      </c>
      <c r="V332" s="116">
        <v>0</v>
      </c>
      <c r="W332" s="22">
        <f t="shared" si="86"/>
        <v>0</v>
      </c>
      <c r="X332" s="22">
        <f t="shared" si="87"/>
        <v>8.5</v>
      </c>
      <c r="Y332" s="22">
        <f ca="1">OFFSET('Cost Study'!$B$7,'Operations Support'!$C332,'Operations Support'!$B332)*$H332</f>
        <v>351.9</v>
      </c>
      <c r="Z332" s="23">
        <f ca="1">Y332*'Cost Study'!$B$31</f>
        <v>19654.294139426122</v>
      </c>
      <c r="AA332" s="23">
        <f ca="1">IF(A332=10298,1.51,1)*IF($B332&lt;3,$D332*'Cost Study'!$B$32*OFFSET('Cost Study'!$B$7,'Operations Support'!$C332,'Operations Support'!$B332),0)</f>
        <v>6.6240000000000006</v>
      </c>
      <c r="AB332" s="24">
        <f ca="1">AA332*'Cost Study'!$B$31</f>
        <v>369.96318380096238</v>
      </c>
      <c r="AC332" s="23">
        <f ca="1">Y332*'Cost Study'!$B$31</f>
        <v>19654.294139426122</v>
      </c>
      <c r="AD332" s="24">
        <f ca="1">AA332*'Cost Study'!$B$31</f>
        <v>369.96318380096238</v>
      </c>
      <c r="AE332" s="377">
        <f t="shared" ca="1" si="88"/>
        <v>20024.257323227084</v>
      </c>
      <c r="AF332" s="377">
        <f t="shared" ca="1" si="89"/>
        <v>20024.257323227084</v>
      </c>
      <c r="AH332" s="688">
        <f>IFERROR($H332/SUMIF($A:$A,$A332,$H:$H)*SUMIF(Summary!$A$110:$A$186,$A332,Summary!$P$110:$P$186),0)</f>
        <v>7413.0894219276142</v>
      </c>
      <c r="AI332" s="689">
        <f t="shared" ca="1" si="75"/>
        <v>12611.16790129947</v>
      </c>
      <c r="AJ332" s="688">
        <f>IFERROR(H332/SUMIF(A:A,A332,H:H)*SUMIF(Summary!$A$110:$A$186,'Operations Support'!A332,Summary!$Q$110:$Q$186),0)</f>
        <v>7422.4181183047904</v>
      </c>
      <c r="AK332" s="688">
        <f t="shared" ca="1" si="76"/>
        <v>12601.839204922293</v>
      </c>
      <c r="AM332" s="688">
        <f>IFERROR($H332/SUMIF($A:$A,$A332,$H:$H)*SUMIF(Summary!$A$230:$A$266,$A332,Summary!$P$230:$P$266),0)</f>
        <v>1402.5668748368078</v>
      </c>
      <c r="AN332" s="688">
        <f>IFERROR($H332/SUMIF($A:$A,$A332,$H:$H)*(SUMIF(Summary!$A$230:$A$266,$A332,Summary!$L$230:$L$266)+SUMIF(Summary!$A$281:$A$317,$A332,Summary!$L$281:$L$317))-AM332,0)</f>
        <v>2882.5352212665921</v>
      </c>
      <c r="AO332" s="688">
        <f>IFERROR($H332/SUMIF($A:$A,$A332,$H:$H)*SUMIF(Summary!$A$230:$A$266,$A332,Summary!$Q$230:$Q$266),0)</f>
        <v>1404.3318772237114</v>
      </c>
      <c r="AP332" s="688">
        <f>IFERROR($H332/SUMIF($A:$A,$A332,$H:$H)*(SUMIF(Summary!$A$230:$A$266,$A332,Summary!$L$230:$L$266)+SUMIF(Summary!$A$281:$A$317,$A332,Summary!$L$281:$L$317))-AO332,0)</f>
        <v>2880.7702188796884</v>
      </c>
      <c r="AQ332" s="306"/>
      <c r="AR332" s="688">
        <f t="shared" ca="1" si="77"/>
        <v>15493.703122566061</v>
      </c>
      <c r="AS332" s="688">
        <f t="shared" ca="1" si="78"/>
        <v>15482.609423801981</v>
      </c>
    </row>
    <row r="333" spans="1:45" x14ac:dyDescent="0.2">
      <c r="A333" s="423">
        <v>3581</v>
      </c>
      <c r="B333" s="424">
        <v>1</v>
      </c>
      <c r="C333" s="425" t="s">
        <v>313</v>
      </c>
      <c r="D333" s="422">
        <f t="shared" si="79"/>
        <v>3183</v>
      </c>
      <c r="E333" s="422">
        <f t="shared" si="80"/>
        <v>0</v>
      </c>
      <c r="F333" s="422">
        <f t="shared" si="81"/>
        <v>1245</v>
      </c>
      <c r="G333" s="422">
        <f t="shared" si="82"/>
        <v>0</v>
      </c>
      <c r="H333" s="22">
        <f t="shared" si="83"/>
        <v>4428</v>
      </c>
      <c r="I333" s="116">
        <v>899</v>
      </c>
      <c r="J333" s="116">
        <v>0</v>
      </c>
      <c r="K333" s="116">
        <v>888</v>
      </c>
      <c r="L333" s="116">
        <v>0</v>
      </c>
      <c r="M333" s="22">
        <f t="shared" si="84"/>
        <v>1787</v>
      </c>
      <c r="N333" s="116">
        <v>1534</v>
      </c>
      <c r="O333" s="116">
        <v>0</v>
      </c>
      <c r="P333" s="116">
        <v>357</v>
      </c>
      <c r="Q333" s="116">
        <v>0</v>
      </c>
      <c r="R333" s="22">
        <f t="shared" si="85"/>
        <v>1891</v>
      </c>
      <c r="S333" s="116">
        <v>750</v>
      </c>
      <c r="T333" s="116">
        <v>0</v>
      </c>
      <c r="U333" s="116">
        <v>0</v>
      </c>
      <c r="V333" s="116">
        <v>0</v>
      </c>
      <c r="W333" s="22">
        <f t="shared" si="86"/>
        <v>750</v>
      </c>
      <c r="X333" s="22">
        <f t="shared" si="87"/>
        <v>147.6</v>
      </c>
      <c r="Y333" s="22">
        <f ca="1">OFFSET('Cost Study'!$B$7,'Operations Support'!$C333,'Operations Support'!$B333)*$H333</f>
        <v>4295.16</v>
      </c>
      <c r="Z333" s="23">
        <f ca="1">Y333*'Cost Study'!$B$31</f>
        <v>239892.97532224355</v>
      </c>
      <c r="AA333" s="23">
        <f ca="1">IF(A333=10298,1.51,1)*IF($B333&lt;3,$D333*'Cost Study'!$B$32*OFFSET('Cost Study'!$B$7,'Operations Support'!$C333,'Operations Support'!$B333),0)</f>
        <v>308.75099999999998</v>
      </c>
      <c r="AB333" s="24">
        <f ca="1">AA333*'Cost Study'!$B$31</f>
        <v>17244.339215237156</v>
      </c>
      <c r="AC333" s="23">
        <f ca="1">Y333*'Cost Study'!$B$31</f>
        <v>239892.97532224355</v>
      </c>
      <c r="AD333" s="24">
        <f ca="1">AA333*'Cost Study'!$B$31</f>
        <v>17244.339215237156</v>
      </c>
      <c r="AE333" s="377">
        <f t="shared" ca="1" si="88"/>
        <v>257137.31453748071</v>
      </c>
      <c r="AF333" s="377">
        <f t="shared" ca="1" si="89"/>
        <v>257137.31453748071</v>
      </c>
      <c r="AH333" s="688">
        <f>IFERROR($H333/SUMIF($A:$A,$A333,$H:$H)*SUMIF(Summary!$A$110:$A$186,$A333,Summary!$P$110:$P$186),0)</f>
        <v>128726.11749135482</v>
      </c>
      <c r="AI333" s="689">
        <f t="shared" ca="1" si="75"/>
        <v>128411.19704612589</v>
      </c>
      <c r="AJ333" s="688">
        <f>IFERROR(H333/SUMIF(A:A,A333,H:H)*SUMIF(Summary!$A$110:$A$186,'Operations Support'!A333,Summary!$Q$110:$Q$186),0)</f>
        <v>128888.10756021024</v>
      </c>
      <c r="AK333" s="688">
        <f t="shared" ca="1" si="76"/>
        <v>128249.20697727047</v>
      </c>
      <c r="AM333" s="688">
        <f>IFERROR($H333/SUMIF($A:$A,$A333,$H:$H)*SUMIF(Summary!$A$230:$A$266,$A333,Summary!$P$230:$P$266),0)</f>
        <v>24355.161261872097</v>
      </c>
      <c r="AN333" s="688">
        <f>IFERROR($H333/SUMIF($A:$A,$A333,$H:$H)*(SUMIF(Summary!$A$230:$A$266,$A333,Summary!$L$230:$L$266)+SUMIF(Summary!$A$281:$A$317,$A333,Summary!$L$281:$L$317))-AM333,0)</f>
        <v>50054.376312817534</v>
      </c>
      <c r="AO333" s="688">
        <f>IFERROR($H333/SUMIF($A:$A,$A333,$H:$H)*SUMIF(Summary!$A$230:$A$266,$A333,Summary!$Q$230:$Q$266),0)</f>
        <v>24385.810009202331</v>
      </c>
      <c r="AP333" s="688">
        <f>IFERROR($H333/SUMIF($A:$A,$A333,$H:$H)*(SUMIF(Summary!$A$230:$A$266,$A333,Summary!$L$230:$L$266)+SUMIF(Summary!$A$281:$A$317,$A333,Summary!$L$281:$L$317))-AO333,0)</f>
        <v>50023.727565487301</v>
      </c>
      <c r="AQ333" s="306"/>
      <c r="AR333" s="688">
        <f t="shared" ca="1" si="77"/>
        <v>178465.57335894342</v>
      </c>
      <c r="AS333" s="688">
        <f t="shared" ca="1" si="78"/>
        <v>178272.93454275778</v>
      </c>
    </row>
    <row r="334" spans="1:45" x14ac:dyDescent="0.2">
      <c r="A334" s="423">
        <v>3581</v>
      </c>
      <c r="B334" s="424">
        <v>1</v>
      </c>
      <c r="C334" s="425" t="s">
        <v>314</v>
      </c>
      <c r="D334" s="422">
        <f t="shared" si="79"/>
        <v>0</v>
      </c>
      <c r="E334" s="422">
        <f t="shared" si="80"/>
        <v>0</v>
      </c>
      <c r="F334" s="422">
        <f t="shared" si="81"/>
        <v>0</v>
      </c>
      <c r="G334" s="422">
        <f t="shared" si="82"/>
        <v>0</v>
      </c>
      <c r="H334" s="22">
        <f t="shared" si="83"/>
        <v>0</v>
      </c>
      <c r="I334" s="116">
        <v>0</v>
      </c>
      <c r="J334" s="116">
        <v>0</v>
      </c>
      <c r="K334" s="116">
        <v>0</v>
      </c>
      <c r="L334" s="116">
        <v>0</v>
      </c>
      <c r="M334" s="22">
        <f t="shared" si="84"/>
        <v>0</v>
      </c>
      <c r="N334" s="116">
        <v>0</v>
      </c>
      <c r="O334" s="116">
        <v>0</v>
      </c>
      <c r="P334" s="116">
        <v>0</v>
      </c>
      <c r="Q334" s="116">
        <v>0</v>
      </c>
      <c r="R334" s="22">
        <f t="shared" si="85"/>
        <v>0</v>
      </c>
      <c r="S334" s="116">
        <v>0</v>
      </c>
      <c r="T334" s="116">
        <v>0</v>
      </c>
      <c r="U334" s="116">
        <v>0</v>
      </c>
      <c r="V334" s="116">
        <v>0</v>
      </c>
      <c r="W334" s="22">
        <f t="shared" si="86"/>
        <v>0</v>
      </c>
      <c r="X334" s="22">
        <f t="shared" si="87"/>
        <v>0</v>
      </c>
      <c r="Y334" s="22">
        <f ca="1">OFFSET('Cost Study'!$B$7,'Operations Support'!$C334,'Operations Support'!$B334)*$H334</f>
        <v>0</v>
      </c>
      <c r="Z334" s="23">
        <f ca="1">Y334*'Cost Study'!$B$31</f>
        <v>0</v>
      </c>
      <c r="AA334" s="23">
        <f ca="1">IF(A334=10298,1.51,1)*IF($B334&lt;3,$D334*'Cost Study'!$B$32*OFFSET('Cost Study'!$B$7,'Operations Support'!$C334,'Operations Support'!$B334),0)</f>
        <v>0</v>
      </c>
      <c r="AB334" s="24">
        <f ca="1">AA334*'Cost Study'!$B$31</f>
        <v>0</v>
      </c>
      <c r="AC334" s="23">
        <f ca="1">Y334*'Cost Study'!$B$31</f>
        <v>0</v>
      </c>
      <c r="AD334" s="24">
        <f ca="1">AA334*'Cost Study'!$B$31</f>
        <v>0</v>
      </c>
      <c r="AE334" s="377">
        <f t="shared" ca="1" si="88"/>
        <v>0</v>
      </c>
      <c r="AF334" s="377">
        <f t="shared" ca="1" si="89"/>
        <v>0</v>
      </c>
      <c r="AH334" s="688">
        <f>IFERROR($H334/SUMIF($A:$A,$A334,$H:$H)*SUMIF(Summary!$A$110:$A$186,$A334,Summary!$P$110:$P$186),0)</f>
        <v>0</v>
      </c>
      <c r="AI334" s="689">
        <f t="shared" ca="1" si="75"/>
        <v>0</v>
      </c>
      <c r="AJ334" s="688">
        <f>IFERROR(H334/SUMIF(A:A,A334,H:H)*SUMIF(Summary!$A$110:$A$186,'Operations Support'!A334,Summary!$Q$110:$Q$186),0)</f>
        <v>0</v>
      </c>
      <c r="AK334" s="688">
        <f t="shared" ca="1" si="76"/>
        <v>0</v>
      </c>
      <c r="AM334" s="688">
        <f>IFERROR($H334/SUMIF($A:$A,$A334,$H:$H)*SUMIF(Summary!$A$230:$A$266,$A334,Summary!$P$230:$P$266),0)</f>
        <v>0</v>
      </c>
      <c r="AN334" s="688">
        <f>IFERROR($H334/SUMIF($A:$A,$A334,$H:$H)*(SUMIF(Summary!$A$230:$A$266,$A334,Summary!$L$230:$L$266)+SUMIF(Summary!$A$281:$A$317,$A334,Summary!$L$281:$L$317))-AM334,0)</f>
        <v>0</v>
      </c>
      <c r="AO334" s="688">
        <f>IFERROR($H334/SUMIF($A:$A,$A334,$H:$H)*SUMIF(Summary!$A$230:$A$266,$A334,Summary!$Q$230:$Q$266),0)</f>
        <v>0</v>
      </c>
      <c r="AP334" s="688">
        <f>IFERROR($H334/SUMIF($A:$A,$A334,$H:$H)*(SUMIF(Summary!$A$230:$A$266,$A334,Summary!$L$230:$L$266)+SUMIF(Summary!$A$281:$A$317,$A334,Summary!$L$281:$L$317))-AO334,0)</f>
        <v>0</v>
      </c>
      <c r="AQ334" s="306"/>
      <c r="AR334" s="688">
        <f t="shared" ca="1" si="77"/>
        <v>0</v>
      </c>
      <c r="AS334" s="688">
        <f t="shared" ca="1" si="78"/>
        <v>0</v>
      </c>
    </row>
    <row r="335" spans="1:45" x14ac:dyDescent="0.2">
      <c r="A335" s="423">
        <v>3581</v>
      </c>
      <c r="B335" s="424">
        <v>1</v>
      </c>
      <c r="C335" s="425" t="s">
        <v>315</v>
      </c>
      <c r="D335" s="422">
        <f t="shared" si="79"/>
        <v>4047</v>
      </c>
      <c r="E335" s="422">
        <f t="shared" si="80"/>
        <v>0</v>
      </c>
      <c r="F335" s="422">
        <f t="shared" si="81"/>
        <v>4317</v>
      </c>
      <c r="G335" s="422">
        <f t="shared" si="82"/>
        <v>0</v>
      </c>
      <c r="H335" s="22">
        <f t="shared" si="83"/>
        <v>8364</v>
      </c>
      <c r="I335" s="116">
        <v>1479</v>
      </c>
      <c r="J335" s="116">
        <v>0</v>
      </c>
      <c r="K335" s="116">
        <v>2495</v>
      </c>
      <c r="L335" s="116">
        <v>0</v>
      </c>
      <c r="M335" s="22">
        <f t="shared" si="84"/>
        <v>3974</v>
      </c>
      <c r="N335" s="116">
        <v>2115</v>
      </c>
      <c r="O335" s="116">
        <v>0</v>
      </c>
      <c r="P335" s="116">
        <v>1620</v>
      </c>
      <c r="Q335" s="116">
        <v>0</v>
      </c>
      <c r="R335" s="22">
        <f t="shared" si="85"/>
        <v>3735</v>
      </c>
      <c r="S335" s="116">
        <v>453</v>
      </c>
      <c r="T335" s="116">
        <v>0</v>
      </c>
      <c r="U335" s="116">
        <v>202</v>
      </c>
      <c r="V335" s="116">
        <v>0</v>
      </c>
      <c r="W335" s="22">
        <f t="shared" si="86"/>
        <v>655</v>
      </c>
      <c r="X335" s="22">
        <f t="shared" si="87"/>
        <v>278.8</v>
      </c>
      <c r="Y335" s="22">
        <f ca="1">OFFSET('Cost Study'!$B$7,'Operations Support'!$C335,'Operations Support'!$B335)*$H335</f>
        <v>9451.32</v>
      </c>
      <c r="Z335" s="23">
        <f ca="1">Y335*'Cost Study'!$B$31</f>
        <v>527874.4623070216</v>
      </c>
      <c r="AA335" s="23">
        <f ca="1">IF(A335=10298,1.51,1)*IF($B335&lt;3,$D335*'Cost Study'!$B$32*OFFSET('Cost Study'!$B$7,'Operations Support'!$C335,'Operations Support'!$B335),0)</f>
        <v>457.31100000000004</v>
      </c>
      <c r="AB335" s="24">
        <f ca="1">AA335*'Cost Study'!$B$31</f>
        <v>25541.701924396421</v>
      </c>
      <c r="AC335" s="23">
        <f ca="1">Y335*'Cost Study'!$B$31</f>
        <v>527874.4623070216</v>
      </c>
      <c r="AD335" s="24">
        <f ca="1">AA335*'Cost Study'!$B$31</f>
        <v>25541.701924396421</v>
      </c>
      <c r="AE335" s="377">
        <f t="shared" ca="1" si="88"/>
        <v>553416.16423141805</v>
      </c>
      <c r="AF335" s="377">
        <f t="shared" ca="1" si="89"/>
        <v>553416.16423141805</v>
      </c>
      <c r="AH335" s="688">
        <f>IFERROR($H335/SUMIF($A:$A,$A335,$H:$H)*SUMIF(Summary!$A$110:$A$186,$A335,Summary!$P$110:$P$186),0)</f>
        <v>243149.33303922575</v>
      </c>
      <c r="AI335" s="689">
        <f t="shared" ca="1" si="75"/>
        <v>310266.83119219227</v>
      </c>
      <c r="AJ335" s="688">
        <f>IFERROR(H335/SUMIF(A:A,A335,H:H)*SUMIF(Summary!$A$110:$A$186,'Operations Support'!A335,Summary!$Q$110:$Q$186),0)</f>
        <v>243455.31428039711</v>
      </c>
      <c r="AK335" s="688">
        <f t="shared" ca="1" si="76"/>
        <v>309960.84995102091</v>
      </c>
      <c r="AM335" s="688">
        <f>IFERROR($H335/SUMIF($A:$A,$A335,$H:$H)*SUMIF(Summary!$A$230:$A$266,$A335,Summary!$P$230:$P$266),0)</f>
        <v>46004.19349464729</v>
      </c>
      <c r="AN335" s="688">
        <f>IFERROR($H335/SUMIF($A:$A,$A335,$H:$H)*(SUMIF(Summary!$A$230:$A$266,$A335,Summary!$L$230:$L$266)+SUMIF(Summary!$A$281:$A$317,$A335,Summary!$L$281:$L$317))-AM335,0)</f>
        <v>94547.155257544233</v>
      </c>
      <c r="AO335" s="688">
        <f>IFERROR($H335/SUMIF($A:$A,$A335,$H:$H)*SUMIF(Summary!$A$230:$A$266,$A335,Summary!$Q$230:$Q$266),0)</f>
        <v>46062.085572937736</v>
      </c>
      <c r="AP335" s="688">
        <f>IFERROR($H335/SUMIF($A:$A,$A335,$H:$H)*(SUMIF(Summary!$A$230:$A$266,$A335,Summary!$L$230:$L$266)+SUMIF(Summary!$A$281:$A$317,$A335,Summary!$L$281:$L$317))-AO335,0)</f>
        <v>94489.263179253787</v>
      </c>
      <c r="AQ335" s="306"/>
      <c r="AR335" s="688">
        <f t="shared" ca="1" si="77"/>
        <v>404813.98644973652</v>
      </c>
      <c r="AS335" s="688">
        <f t="shared" ca="1" si="78"/>
        <v>404450.11313027469</v>
      </c>
    </row>
    <row r="336" spans="1:45" s="15" customFormat="1" x14ac:dyDescent="0.2">
      <c r="A336" s="423">
        <v>3581</v>
      </c>
      <c r="B336" s="424">
        <v>1</v>
      </c>
      <c r="C336" s="425" t="s">
        <v>316</v>
      </c>
      <c r="D336" s="422">
        <f t="shared" si="79"/>
        <v>0</v>
      </c>
      <c r="E336" s="422">
        <f t="shared" si="80"/>
        <v>0</v>
      </c>
      <c r="F336" s="422">
        <f t="shared" si="81"/>
        <v>0</v>
      </c>
      <c r="G336" s="422">
        <f t="shared" si="82"/>
        <v>0</v>
      </c>
      <c r="H336" s="22">
        <f t="shared" si="83"/>
        <v>0</v>
      </c>
      <c r="I336" s="116">
        <v>0</v>
      </c>
      <c r="J336" s="116">
        <v>0</v>
      </c>
      <c r="K336" s="116">
        <v>0</v>
      </c>
      <c r="L336" s="116">
        <v>0</v>
      </c>
      <c r="M336" s="22">
        <f t="shared" si="84"/>
        <v>0</v>
      </c>
      <c r="N336" s="116">
        <v>0</v>
      </c>
      <c r="O336" s="116">
        <v>0</v>
      </c>
      <c r="P336" s="116">
        <v>0</v>
      </c>
      <c r="Q336" s="116">
        <v>0</v>
      </c>
      <c r="R336" s="22">
        <f t="shared" si="85"/>
        <v>0</v>
      </c>
      <c r="S336" s="116">
        <v>0</v>
      </c>
      <c r="T336" s="116">
        <v>0</v>
      </c>
      <c r="U336" s="116">
        <v>0</v>
      </c>
      <c r="V336" s="116">
        <v>0</v>
      </c>
      <c r="W336" s="22">
        <f t="shared" si="86"/>
        <v>0</v>
      </c>
      <c r="X336" s="22">
        <f t="shared" si="87"/>
        <v>0</v>
      </c>
      <c r="Y336" s="22">
        <f ca="1">OFFSET('Cost Study'!$B$7,'Operations Support'!$C336,'Operations Support'!$B336)*$H336</f>
        <v>0</v>
      </c>
      <c r="Z336" s="23">
        <f ca="1">Y336*'Cost Study'!$B$31</f>
        <v>0</v>
      </c>
      <c r="AA336" s="23">
        <f ca="1">IF(A336=10298,1.51,1)*IF($B336&lt;3,$D336*'Cost Study'!$B$32*OFFSET('Cost Study'!$B$7,'Operations Support'!$C336,'Operations Support'!$B336),0)</f>
        <v>0</v>
      </c>
      <c r="AB336" s="24">
        <f ca="1">AA336*'Cost Study'!$B$31</f>
        <v>0</v>
      </c>
      <c r="AC336" s="23">
        <f ca="1">Y336*'Cost Study'!$B$31</f>
        <v>0</v>
      </c>
      <c r="AD336" s="24">
        <f ca="1">AA336*'Cost Study'!$B$31</f>
        <v>0</v>
      </c>
      <c r="AE336" s="377">
        <f t="shared" ca="1" si="88"/>
        <v>0</v>
      </c>
      <c r="AF336" s="377">
        <f t="shared" ca="1" si="89"/>
        <v>0</v>
      </c>
      <c r="AH336" s="688">
        <f>IFERROR($H336/SUMIF($A:$A,$A336,$H:$H)*SUMIF(Summary!$A$110:$A$186,$A336,Summary!$P$110:$P$186),0)</f>
        <v>0</v>
      </c>
      <c r="AI336" s="689">
        <f t="shared" ca="1" si="75"/>
        <v>0</v>
      </c>
      <c r="AJ336" s="688">
        <f>IFERROR(H336/SUMIF(A:A,A336,H:H)*SUMIF(Summary!$A$110:$A$186,'Operations Support'!A336,Summary!$Q$110:$Q$186),0)</f>
        <v>0</v>
      </c>
      <c r="AK336" s="688">
        <f t="shared" ca="1" si="76"/>
        <v>0</v>
      </c>
      <c r="AL336" s="1"/>
      <c r="AM336" s="688">
        <f>IFERROR($H336/SUMIF($A:$A,$A336,$H:$H)*SUMIF(Summary!$A$230:$A$266,$A336,Summary!$P$230:$P$266),0)</f>
        <v>0</v>
      </c>
      <c r="AN336" s="688">
        <f>IFERROR($H336/SUMIF($A:$A,$A336,$H:$H)*(SUMIF(Summary!$A$230:$A$266,$A336,Summary!$L$230:$L$266)+SUMIF(Summary!$A$281:$A$317,$A336,Summary!$L$281:$L$317))-AM336,0)</f>
        <v>0</v>
      </c>
      <c r="AO336" s="688">
        <f>IFERROR($H336/SUMIF($A:$A,$A336,$H:$H)*SUMIF(Summary!$A$230:$A$266,$A336,Summary!$Q$230:$Q$266),0)</f>
        <v>0</v>
      </c>
      <c r="AP336" s="688">
        <f>IFERROR($H336/SUMIF($A:$A,$A336,$H:$H)*(SUMIF(Summary!$A$230:$A$266,$A336,Summary!$L$230:$L$266)+SUMIF(Summary!$A$281:$A$317,$A336,Summary!$L$281:$L$317))-AO336,0)</f>
        <v>0</v>
      </c>
      <c r="AQ336" s="306"/>
      <c r="AR336" s="688">
        <f t="shared" ca="1" si="77"/>
        <v>0</v>
      </c>
      <c r="AS336" s="688">
        <f t="shared" ca="1" si="78"/>
        <v>0</v>
      </c>
    </row>
    <row r="337" spans="1:45" s="15" customFormat="1" x14ac:dyDescent="0.2">
      <c r="A337" s="423">
        <v>3581</v>
      </c>
      <c r="B337" s="424">
        <v>1</v>
      </c>
      <c r="C337" s="425" t="s">
        <v>317</v>
      </c>
      <c r="D337" s="422">
        <f t="shared" si="79"/>
        <v>0</v>
      </c>
      <c r="E337" s="422">
        <f t="shared" si="80"/>
        <v>0</v>
      </c>
      <c r="F337" s="422">
        <f t="shared" si="81"/>
        <v>0</v>
      </c>
      <c r="G337" s="422">
        <f t="shared" si="82"/>
        <v>0</v>
      </c>
      <c r="H337" s="22">
        <f t="shared" si="83"/>
        <v>0</v>
      </c>
      <c r="I337" s="116">
        <v>0</v>
      </c>
      <c r="J337" s="116">
        <v>0</v>
      </c>
      <c r="K337" s="116">
        <v>0</v>
      </c>
      <c r="L337" s="116">
        <v>0</v>
      </c>
      <c r="M337" s="22">
        <f t="shared" si="84"/>
        <v>0</v>
      </c>
      <c r="N337" s="116">
        <v>0</v>
      </c>
      <c r="O337" s="116">
        <v>0</v>
      </c>
      <c r="P337" s="116">
        <v>0</v>
      </c>
      <c r="Q337" s="116">
        <v>0</v>
      </c>
      <c r="R337" s="22">
        <f t="shared" si="85"/>
        <v>0</v>
      </c>
      <c r="S337" s="116">
        <v>0</v>
      </c>
      <c r="T337" s="116">
        <v>0</v>
      </c>
      <c r="U337" s="116">
        <v>0</v>
      </c>
      <c r="V337" s="116">
        <v>0</v>
      </c>
      <c r="W337" s="22">
        <f t="shared" si="86"/>
        <v>0</v>
      </c>
      <c r="X337" s="22">
        <f t="shared" si="87"/>
        <v>0</v>
      </c>
      <c r="Y337" s="22">
        <f ca="1">OFFSET('Cost Study'!$B$7,'Operations Support'!$C337,'Operations Support'!$B337)*$H337</f>
        <v>0</v>
      </c>
      <c r="Z337" s="23">
        <f ca="1">Y337*'Cost Study'!$B$31</f>
        <v>0</v>
      </c>
      <c r="AA337" s="23">
        <f ca="1">IF(A337=10298,1.51,1)*IF($B337&lt;3,$D337*'Cost Study'!$B$32*OFFSET('Cost Study'!$B$7,'Operations Support'!$C337,'Operations Support'!$B337),0)</f>
        <v>0</v>
      </c>
      <c r="AB337" s="24">
        <f ca="1">AA337*'Cost Study'!$B$31</f>
        <v>0</v>
      </c>
      <c r="AC337" s="23">
        <f ca="1">Y337*'Cost Study'!$B$31</f>
        <v>0</v>
      </c>
      <c r="AD337" s="24">
        <f ca="1">AA337*'Cost Study'!$B$31</f>
        <v>0</v>
      </c>
      <c r="AE337" s="377">
        <f t="shared" ca="1" si="88"/>
        <v>0</v>
      </c>
      <c r="AF337" s="377">
        <f t="shared" ca="1" si="89"/>
        <v>0</v>
      </c>
      <c r="AH337" s="688">
        <f>IFERROR($H337/SUMIF($A:$A,$A337,$H:$H)*SUMIF(Summary!$A$110:$A$186,$A337,Summary!$P$110:$P$186),0)</f>
        <v>0</v>
      </c>
      <c r="AI337" s="689">
        <f t="shared" ca="1" si="75"/>
        <v>0</v>
      </c>
      <c r="AJ337" s="688">
        <f>IFERROR(H337/SUMIF(A:A,A337,H:H)*SUMIF(Summary!$A$110:$A$186,'Operations Support'!A337,Summary!$Q$110:$Q$186),0)</f>
        <v>0</v>
      </c>
      <c r="AK337" s="688">
        <f t="shared" ca="1" si="76"/>
        <v>0</v>
      </c>
      <c r="AL337" s="1"/>
      <c r="AM337" s="688">
        <f>IFERROR($H337/SUMIF($A:$A,$A337,$H:$H)*SUMIF(Summary!$A$230:$A$266,$A337,Summary!$P$230:$P$266),0)</f>
        <v>0</v>
      </c>
      <c r="AN337" s="688">
        <f>IFERROR($H337/SUMIF($A:$A,$A337,$H:$H)*(SUMIF(Summary!$A$230:$A$266,$A337,Summary!$L$230:$L$266)+SUMIF(Summary!$A$281:$A$317,$A337,Summary!$L$281:$L$317))-AM337,0)</f>
        <v>0</v>
      </c>
      <c r="AO337" s="688">
        <f>IFERROR($H337/SUMIF($A:$A,$A337,$H:$H)*SUMIF(Summary!$A$230:$A$266,$A337,Summary!$Q$230:$Q$266),0)</f>
        <v>0</v>
      </c>
      <c r="AP337" s="688">
        <f>IFERROR($H337/SUMIF($A:$A,$A337,$H:$H)*(SUMIF(Summary!$A$230:$A$266,$A337,Summary!$L$230:$L$266)+SUMIF(Summary!$A$281:$A$317,$A337,Summary!$L$281:$L$317))-AO337,0)</f>
        <v>0</v>
      </c>
      <c r="AQ337" s="306"/>
      <c r="AR337" s="688">
        <f t="shared" ca="1" si="77"/>
        <v>0</v>
      </c>
      <c r="AS337" s="688">
        <f t="shared" ca="1" si="78"/>
        <v>0</v>
      </c>
    </row>
    <row r="338" spans="1:45" x14ac:dyDescent="0.2">
      <c r="A338" s="423">
        <v>3581</v>
      </c>
      <c r="B338" s="424">
        <v>1</v>
      </c>
      <c r="C338" s="425" t="s">
        <v>318</v>
      </c>
      <c r="D338" s="422">
        <f t="shared" si="79"/>
        <v>18</v>
      </c>
      <c r="E338" s="422">
        <f t="shared" si="80"/>
        <v>0</v>
      </c>
      <c r="F338" s="422">
        <f t="shared" si="81"/>
        <v>213</v>
      </c>
      <c r="G338" s="422">
        <f t="shared" si="82"/>
        <v>0</v>
      </c>
      <c r="H338" s="22">
        <f t="shared" si="83"/>
        <v>231</v>
      </c>
      <c r="I338" s="116">
        <v>9</v>
      </c>
      <c r="J338" s="116">
        <v>0</v>
      </c>
      <c r="K338" s="116">
        <v>87</v>
      </c>
      <c r="L338" s="116">
        <v>0</v>
      </c>
      <c r="M338" s="22">
        <f t="shared" si="84"/>
        <v>96</v>
      </c>
      <c r="N338" s="116">
        <v>0</v>
      </c>
      <c r="O338" s="116">
        <v>0</v>
      </c>
      <c r="P338" s="116">
        <v>96</v>
      </c>
      <c r="Q338" s="116">
        <v>0</v>
      </c>
      <c r="R338" s="22">
        <f t="shared" si="85"/>
        <v>96</v>
      </c>
      <c r="S338" s="116">
        <v>9</v>
      </c>
      <c r="T338" s="116">
        <v>0</v>
      </c>
      <c r="U338" s="116">
        <v>30</v>
      </c>
      <c r="V338" s="116">
        <v>0</v>
      </c>
      <c r="W338" s="22">
        <f t="shared" si="86"/>
        <v>39</v>
      </c>
      <c r="X338" s="22">
        <f t="shared" si="87"/>
        <v>7.7</v>
      </c>
      <c r="Y338" s="22">
        <f ca="1">OFFSET('Cost Study'!$B$7,'Operations Support'!$C338,'Operations Support'!$B338)*$H338</f>
        <v>441.21</v>
      </c>
      <c r="Z338" s="23">
        <f ca="1">Y338*'Cost Study'!$B$31</f>
        <v>24642.430000728047</v>
      </c>
      <c r="AA338" s="23">
        <f ca="1">IF(A338=10298,1.51,1)*IF($B338&lt;3,$D338*'Cost Study'!$B$32*OFFSET('Cost Study'!$B$7,'Operations Support'!$C338,'Operations Support'!$B338),0)</f>
        <v>3.4379999999999997</v>
      </c>
      <c r="AB338" s="24">
        <f ca="1">AA338*'Cost Study'!$B$31</f>
        <v>192.01893507060814</v>
      </c>
      <c r="AC338" s="23">
        <f ca="1">Y338*'Cost Study'!$B$31</f>
        <v>24642.430000728047</v>
      </c>
      <c r="AD338" s="24">
        <f ca="1">AA338*'Cost Study'!$B$31</f>
        <v>192.01893507060814</v>
      </c>
      <c r="AE338" s="377">
        <f t="shared" ca="1" si="88"/>
        <v>24834.448935798657</v>
      </c>
      <c r="AF338" s="377">
        <f t="shared" ca="1" si="89"/>
        <v>24834.448935798657</v>
      </c>
      <c r="AH338" s="688">
        <f>IFERROR($H338/SUMIF($A:$A,$A338,$H:$H)*SUMIF(Summary!$A$110:$A$186,$A338,Summary!$P$110:$P$186),0)</f>
        <v>6715.3868880991331</v>
      </c>
      <c r="AI338" s="689">
        <f t="shared" ca="1" si="75"/>
        <v>18119.062047699525</v>
      </c>
      <c r="AJ338" s="688">
        <f>IFERROR(H338/SUMIF(A:A,A338,H:H)*SUMIF(Summary!$A$110:$A$186,'Operations Support'!A338,Summary!$Q$110:$Q$186),0)</f>
        <v>6723.8375895231629</v>
      </c>
      <c r="AK338" s="688">
        <f t="shared" ca="1" si="76"/>
        <v>18110.611346275495</v>
      </c>
      <c r="AM338" s="688">
        <f>IFERROR($H338/SUMIF($A:$A,$A338,$H:$H)*SUMIF(Summary!$A$230:$A$266,$A338,Summary!$P$230:$P$266),0)</f>
        <v>1270.5605807345198</v>
      </c>
      <c r="AN338" s="688">
        <f>IFERROR($H338/SUMIF($A:$A,$A338,$H:$H)*(SUMIF(Summary!$A$230:$A$266,$A338,Summary!$L$230:$L$266)+SUMIF(Summary!$A$281:$A$317,$A338,Summary!$L$281:$L$317))-AM338,0)</f>
        <v>2611.2377886767954</v>
      </c>
      <c r="AO338" s="688">
        <f>IFERROR($H338/SUMIF($A:$A,$A338,$H:$H)*SUMIF(Summary!$A$230:$A$266,$A338,Summary!$Q$230:$Q$266),0)</f>
        <v>1272.1594652497151</v>
      </c>
      <c r="AP338" s="688">
        <f>IFERROR($H338/SUMIF($A:$A,$A338,$H:$H)*(SUMIF(Summary!$A$230:$A$266,$A338,Summary!$L$230:$L$266)+SUMIF(Summary!$A$281:$A$317,$A338,Summary!$L$281:$L$317))-AO338,0)</f>
        <v>2609.6389041616003</v>
      </c>
      <c r="AQ338" s="306"/>
      <c r="AR338" s="688">
        <f t="shared" ca="1" si="77"/>
        <v>20730.299836376318</v>
      </c>
      <c r="AS338" s="688">
        <f t="shared" ca="1" si="78"/>
        <v>20720.250250437093</v>
      </c>
    </row>
    <row r="339" spans="1:45" x14ac:dyDescent="0.2">
      <c r="A339" s="423">
        <v>3581</v>
      </c>
      <c r="B339" s="424">
        <v>1</v>
      </c>
      <c r="C339" s="425" t="s">
        <v>319</v>
      </c>
      <c r="D339" s="422">
        <f t="shared" si="79"/>
        <v>511</v>
      </c>
      <c r="E339" s="422">
        <f t="shared" si="80"/>
        <v>0</v>
      </c>
      <c r="F339" s="422">
        <f t="shared" si="81"/>
        <v>1449</v>
      </c>
      <c r="G339" s="422">
        <f t="shared" si="82"/>
        <v>0</v>
      </c>
      <c r="H339" s="22">
        <f t="shared" si="83"/>
        <v>1960</v>
      </c>
      <c r="I339" s="116">
        <v>169</v>
      </c>
      <c r="J339" s="116">
        <v>0</v>
      </c>
      <c r="K339" s="116">
        <v>533</v>
      </c>
      <c r="L339" s="116">
        <v>0</v>
      </c>
      <c r="M339" s="22">
        <f t="shared" si="84"/>
        <v>702</v>
      </c>
      <c r="N339" s="116">
        <v>336</v>
      </c>
      <c r="O339" s="116">
        <v>0</v>
      </c>
      <c r="P339" s="116">
        <v>611</v>
      </c>
      <c r="Q339" s="116">
        <v>0</v>
      </c>
      <c r="R339" s="22">
        <f t="shared" si="85"/>
        <v>947</v>
      </c>
      <c r="S339" s="116">
        <v>6</v>
      </c>
      <c r="T339" s="116">
        <v>0</v>
      </c>
      <c r="U339" s="116">
        <v>305</v>
      </c>
      <c r="V339" s="116">
        <v>0</v>
      </c>
      <c r="W339" s="22">
        <f t="shared" si="86"/>
        <v>311</v>
      </c>
      <c r="X339" s="22">
        <f t="shared" si="87"/>
        <v>65.333333333333329</v>
      </c>
      <c r="Y339" s="22">
        <f ca="1">OFFSET('Cost Study'!$B$7,'Operations Support'!$C339,'Operations Support'!$B339)*$H339</f>
        <v>2685.2000000000003</v>
      </c>
      <c r="Z339" s="23">
        <f ca="1">Y339*'Cost Study'!$B$31</f>
        <v>149973.60222559544</v>
      </c>
      <c r="AA339" s="23">
        <f ca="1">IF(A339=10298,1.51,1)*IF($B339&lt;3,$D339*'Cost Study'!$B$32*OFFSET('Cost Study'!$B$7,'Operations Support'!$C339,'Operations Support'!$B339),0)</f>
        <v>70.007000000000005</v>
      </c>
      <c r="AB339" s="24">
        <f ca="1">AA339*'Cost Study'!$B$31</f>
        <v>3910.0260580244521</v>
      </c>
      <c r="AC339" s="23">
        <f ca="1">Y339*'Cost Study'!$B$31</f>
        <v>149973.60222559544</v>
      </c>
      <c r="AD339" s="24">
        <f ca="1">AA339*'Cost Study'!$B$31</f>
        <v>3910.0260580244521</v>
      </c>
      <c r="AE339" s="377">
        <f t="shared" ca="1" si="88"/>
        <v>153883.62828361991</v>
      </c>
      <c r="AF339" s="377">
        <f t="shared" ca="1" si="89"/>
        <v>153883.62828361991</v>
      </c>
      <c r="AH339" s="688">
        <f>IFERROR($H339/SUMIF($A:$A,$A339,$H:$H)*SUMIF(Summary!$A$110:$A$186,$A339,Summary!$P$110:$P$186),0)</f>
        <v>56979.04026265932</v>
      </c>
      <c r="AI339" s="689">
        <f t="shared" ca="1" si="75"/>
        <v>96904.588020960597</v>
      </c>
      <c r="AJ339" s="688">
        <f>IFERROR(H339/SUMIF(A:A,A339,H:H)*SUMIF(Summary!$A$110:$A$186,'Operations Support'!A339,Summary!$Q$110:$Q$186),0)</f>
        <v>57050.743183832899</v>
      </c>
      <c r="AK339" s="688">
        <f t="shared" ca="1" si="76"/>
        <v>96832.885099787003</v>
      </c>
      <c r="AM339" s="688">
        <f>IFERROR($H339/SUMIF($A:$A,$A339,$H:$H)*SUMIF(Summary!$A$230:$A$266,$A339,Summary!$P$230:$P$266),0)</f>
        <v>10780.514018353504</v>
      </c>
      <c r="AN339" s="688">
        <f>IFERROR($H339/SUMIF($A:$A,$A339,$H:$H)*(SUMIF(Summary!$A$230:$A$266,$A339,Summary!$L$230:$L$266)+SUMIF(Summary!$A$281:$A$317,$A339,Summary!$L$281:$L$317))-AM339,0)</f>
        <v>22155.956994833417</v>
      </c>
      <c r="AO339" s="688">
        <f>IFERROR($H339/SUMIF($A:$A,$A339,$H:$H)*SUMIF(Summary!$A$230:$A$266,$A339,Summary!$Q$230:$Q$266),0)</f>
        <v>10794.080311209706</v>
      </c>
      <c r="AP339" s="688">
        <f>IFERROR($H339/SUMIF($A:$A,$A339,$H:$H)*(SUMIF(Summary!$A$230:$A$266,$A339,Summary!$L$230:$L$266)+SUMIF(Summary!$A$281:$A$317,$A339,Summary!$L$281:$L$317))-AO339,0)</f>
        <v>22142.390701977216</v>
      </c>
      <c r="AQ339" s="306"/>
      <c r="AR339" s="688">
        <f t="shared" ca="1" si="77"/>
        <v>119060.54501579402</v>
      </c>
      <c r="AS339" s="688">
        <f t="shared" ca="1" si="78"/>
        <v>118975.27580176422</v>
      </c>
    </row>
    <row r="340" spans="1:45" x14ac:dyDescent="0.2">
      <c r="A340" s="423">
        <v>3581</v>
      </c>
      <c r="B340" s="424">
        <v>1</v>
      </c>
      <c r="C340" s="425" t="s">
        <v>320</v>
      </c>
      <c r="D340" s="422">
        <f t="shared" si="79"/>
        <v>26</v>
      </c>
      <c r="E340" s="422">
        <f t="shared" si="80"/>
        <v>0</v>
      </c>
      <c r="F340" s="422">
        <f t="shared" si="81"/>
        <v>2780</v>
      </c>
      <c r="G340" s="422">
        <f t="shared" si="82"/>
        <v>0</v>
      </c>
      <c r="H340" s="22">
        <f t="shared" si="83"/>
        <v>2806</v>
      </c>
      <c r="I340" s="116">
        <v>8</v>
      </c>
      <c r="J340" s="116">
        <v>0</v>
      </c>
      <c r="K340" s="116">
        <v>1142</v>
      </c>
      <c r="L340" s="116">
        <v>0</v>
      </c>
      <c r="M340" s="22">
        <f t="shared" si="84"/>
        <v>1150</v>
      </c>
      <c r="N340" s="116">
        <v>0</v>
      </c>
      <c r="O340" s="116">
        <v>0</v>
      </c>
      <c r="P340" s="116">
        <v>1581</v>
      </c>
      <c r="Q340" s="116">
        <v>0</v>
      </c>
      <c r="R340" s="22">
        <f t="shared" si="85"/>
        <v>1581</v>
      </c>
      <c r="S340" s="116">
        <v>18</v>
      </c>
      <c r="T340" s="116">
        <v>0</v>
      </c>
      <c r="U340" s="116">
        <v>57</v>
      </c>
      <c r="V340" s="116">
        <v>0</v>
      </c>
      <c r="W340" s="22">
        <f t="shared" si="86"/>
        <v>75</v>
      </c>
      <c r="X340" s="22">
        <f t="shared" si="87"/>
        <v>93.533333333333331</v>
      </c>
      <c r="Y340" s="22">
        <f ca="1">OFFSET('Cost Study'!$B$7,'Operations Support'!$C340,'Operations Support'!$B340)*$H340</f>
        <v>2806</v>
      </c>
      <c r="Z340" s="23">
        <f ca="1">Y340*'Cost Study'!$B$31</f>
        <v>156720.51536012988</v>
      </c>
      <c r="AA340" s="23">
        <f ca="1">IF(A340=10298,1.51,1)*IF($B340&lt;3,$D340*'Cost Study'!$B$32*OFFSET('Cost Study'!$B$7,'Operations Support'!$C340,'Operations Support'!$B340),0)</f>
        <v>2.6</v>
      </c>
      <c r="AB340" s="24">
        <f ca="1">AA340*'Cost Study'!$B$31</f>
        <v>145.21501779627144</v>
      </c>
      <c r="AC340" s="23">
        <f ca="1">Y340*'Cost Study'!$B$31</f>
        <v>156720.51536012988</v>
      </c>
      <c r="AD340" s="24">
        <f ca="1">AA340*'Cost Study'!$B$31</f>
        <v>145.21501779627144</v>
      </c>
      <c r="AE340" s="377">
        <f t="shared" ca="1" si="88"/>
        <v>156865.73037792614</v>
      </c>
      <c r="AF340" s="377">
        <f t="shared" ca="1" si="89"/>
        <v>156865.73037792614</v>
      </c>
      <c r="AH340" s="688">
        <f>IFERROR($H340/SUMIF($A:$A,$A340,$H:$H)*SUMIF(Summary!$A$110:$A$186,$A340,Summary!$P$110:$P$186),0)</f>
        <v>81573.054580113283</v>
      </c>
      <c r="AI340" s="689">
        <f t="shared" ca="1" si="75"/>
        <v>75292.675797812859</v>
      </c>
      <c r="AJ340" s="688">
        <f>IFERROR(H340/SUMIF(A:A,A340,H:H)*SUMIF(Summary!$A$110:$A$186,'Operations Support'!A340,Summary!$Q$110:$Q$186),0)</f>
        <v>81675.706823385248</v>
      </c>
      <c r="AK340" s="688">
        <f t="shared" ca="1" si="76"/>
        <v>75190.023554540894</v>
      </c>
      <c r="AM340" s="688">
        <f>IFERROR($H340/SUMIF($A:$A,$A340,$H:$H)*SUMIF(Summary!$A$230:$A$266,$A340,Summary!$P$230:$P$266),0)</f>
        <v>15433.735885459146</v>
      </c>
      <c r="AN340" s="688">
        <f>IFERROR($H340/SUMIF($A:$A,$A340,$H:$H)*(SUMIF(Summary!$A$230:$A$266,$A340,Summary!$L$230:$L$266)+SUMIF(Summary!$A$281:$A$317,$A340,Summary!$L$281:$L$317))-AM340,0)</f>
        <v>31719.191493623759</v>
      </c>
      <c r="AO340" s="688">
        <f>IFERROR($H340/SUMIF($A:$A,$A340,$H:$H)*SUMIF(Summary!$A$230:$A$266,$A340,Summary!$Q$230:$Q$266),0)</f>
        <v>15453.157833293075</v>
      </c>
      <c r="AP340" s="688">
        <f>IFERROR($H340/SUMIF($A:$A,$A340,$H:$H)*(SUMIF(Summary!$A$230:$A$266,$A340,Summary!$L$230:$L$266)+SUMIF(Summary!$A$281:$A$317,$A340,Summary!$L$281:$L$317))-AO340,0)</f>
        <v>31699.76954578983</v>
      </c>
      <c r="AQ340" s="306"/>
      <c r="AR340" s="688">
        <f t="shared" ca="1" si="77"/>
        <v>107011.86729143662</v>
      </c>
      <c r="AS340" s="688">
        <f t="shared" ca="1" si="78"/>
        <v>106889.79310033072</v>
      </c>
    </row>
    <row r="341" spans="1:45" x14ac:dyDescent="0.2">
      <c r="A341" s="423">
        <v>3581</v>
      </c>
      <c r="B341" s="424">
        <v>2</v>
      </c>
      <c r="C341" s="425" t="s">
        <v>300</v>
      </c>
      <c r="D341" s="422">
        <f t="shared" si="79"/>
        <v>13797</v>
      </c>
      <c r="E341" s="422">
        <f t="shared" si="80"/>
        <v>0</v>
      </c>
      <c r="F341" s="422">
        <f t="shared" si="81"/>
        <v>11885</v>
      </c>
      <c r="G341" s="422">
        <f t="shared" si="82"/>
        <v>0</v>
      </c>
      <c r="H341" s="22">
        <f t="shared" si="83"/>
        <v>25682</v>
      </c>
      <c r="I341" s="116">
        <v>5922</v>
      </c>
      <c r="J341" s="116">
        <v>0</v>
      </c>
      <c r="K341" s="116">
        <v>5145</v>
      </c>
      <c r="L341" s="116">
        <v>0</v>
      </c>
      <c r="M341" s="22">
        <f t="shared" si="84"/>
        <v>11067</v>
      </c>
      <c r="N341" s="116">
        <v>4451</v>
      </c>
      <c r="O341" s="116">
        <v>0</v>
      </c>
      <c r="P341" s="116">
        <v>4030</v>
      </c>
      <c r="Q341" s="116">
        <v>0</v>
      </c>
      <c r="R341" s="22">
        <f t="shared" si="85"/>
        <v>8481</v>
      </c>
      <c r="S341" s="116">
        <v>3424</v>
      </c>
      <c r="T341" s="116">
        <v>0</v>
      </c>
      <c r="U341" s="116">
        <v>2710</v>
      </c>
      <c r="V341" s="116">
        <v>0</v>
      </c>
      <c r="W341" s="22">
        <f t="shared" si="86"/>
        <v>6134</v>
      </c>
      <c r="X341" s="22">
        <f t="shared" si="87"/>
        <v>856.06666666666672</v>
      </c>
      <c r="Y341" s="22">
        <f ca="1">OFFSET('Cost Study'!$B$7,'Operations Support'!$C341,'Operations Support'!$B341)*$H341</f>
        <v>44943.5</v>
      </c>
      <c r="Z341" s="23">
        <f ca="1">Y341*'Cost Study'!$B$31</f>
        <v>2510181.2124333559</v>
      </c>
      <c r="AA341" s="23">
        <f ca="1">IF(A341=10298,1.51,1)*IF($B341&lt;3,$D341*'Cost Study'!$B$32*OFFSET('Cost Study'!$B$7,'Operations Support'!$C341,'Operations Support'!$B341),0)</f>
        <v>2414.4749999999999</v>
      </c>
      <c r="AB341" s="24">
        <f ca="1">AA341*'Cost Study'!$B$31</f>
        <v>134853.08849755864</v>
      </c>
      <c r="AC341" s="23">
        <f ca="1">Y341*'Cost Study'!$B$31</f>
        <v>2510181.2124333559</v>
      </c>
      <c r="AD341" s="24">
        <f ca="1">AA341*'Cost Study'!$B$31</f>
        <v>134853.08849755864</v>
      </c>
      <c r="AE341" s="377">
        <f t="shared" ca="1" si="88"/>
        <v>2645034.3009309145</v>
      </c>
      <c r="AF341" s="377">
        <f t="shared" ca="1" si="89"/>
        <v>2645034.3009309145</v>
      </c>
      <c r="AH341" s="688">
        <f>IFERROR($H341/SUMIF($A:$A,$A341,$H:$H)*SUMIF(Summary!$A$110:$A$186,$A341,Summary!$P$110:$P$186),0)</f>
        <v>746599.85307429417</v>
      </c>
      <c r="AI341" s="689">
        <f t="shared" ca="1" si="75"/>
        <v>1898434.4478566204</v>
      </c>
      <c r="AJ341" s="688">
        <f>IFERROR(H341/SUMIF(A:A,A341,H:H)*SUMIF(Summary!$A$110:$A$186,'Operations Support'!A341,Summary!$Q$110:$Q$186),0)</f>
        <v>747539.3808404064</v>
      </c>
      <c r="AK341" s="688">
        <f t="shared" ca="1" si="76"/>
        <v>1897494.9200905082</v>
      </c>
      <c r="AM341" s="688">
        <f>IFERROR($H341/SUMIF($A:$A,$A341,$H:$H)*SUMIF(Summary!$A$230:$A$266,$A341,Summary!$P$230:$P$266),0)</f>
        <v>141257.73521395648</v>
      </c>
      <c r="AN341" s="688">
        <f>IFERROR($H341/SUMIF($A:$A,$A341,$H:$H)*(SUMIF(Summary!$A$230:$A$266,$A341,Summary!$L$230:$L$266)+SUMIF(Summary!$A$281:$A$317,$A341,Summary!$L$281:$L$317))-AM341,0)</f>
        <v>290310.86099046527</v>
      </c>
      <c r="AO341" s="688">
        <f>IFERROR($H341/SUMIF($A:$A,$A341,$H:$H)*SUMIF(Summary!$A$230:$A$266,$A341,Summary!$Q$230:$Q$266),0)</f>
        <v>141435.49517984063</v>
      </c>
      <c r="AP341" s="688">
        <f>IFERROR($H341/SUMIF($A:$A,$A341,$H:$H)*(SUMIF(Summary!$A$230:$A$266,$A341,Summary!$L$230:$L$266)+SUMIF(Summary!$A$281:$A$317,$A341,Summary!$L$281:$L$317))-AO341,0)</f>
        <v>290133.10102458112</v>
      </c>
      <c r="AQ341" s="306"/>
      <c r="AR341" s="688">
        <f t="shared" ca="1" si="77"/>
        <v>2188745.3088470856</v>
      </c>
      <c r="AS341" s="688">
        <f t="shared" ca="1" si="78"/>
        <v>2187628.0211150893</v>
      </c>
    </row>
    <row r="342" spans="1:45" x14ac:dyDescent="0.2">
      <c r="A342" s="423">
        <v>3581</v>
      </c>
      <c r="B342" s="424">
        <v>2</v>
      </c>
      <c r="C342" s="425" t="s">
        <v>301</v>
      </c>
      <c r="D342" s="422">
        <f t="shared" si="79"/>
        <v>6146</v>
      </c>
      <c r="E342" s="422">
        <f t="shared" si="80"/>
        <v>0</v>
      </c>
      <c r="F342" s="422">
        <f t="shared" si="81"/>
        <v>1605</v>
      </c>
      <c r="G342" s="422">
        <f t="shared" si="82"/>
        <v>0</v>
      </c>
      <c r="H342" s="22">
        <f t="shared" si="83"/>
        <v>7751</v>
      </c>
      <c r="I342" s="116">
        <v>2702</v>
      </c>
      <c r="J342" s="116">
        <v>0</v>
      </c>
      <c r="K342" s="116">
        <v>636</v>
      </c>
      <c r="L342" s="116">
        <v>0</v>
      </c>
      <c r="M342" s="22">
        <f t="shared" si="84"/>
        <v>3338</v>
      </c>
      <c r="N342" s="116">
        <v>2686</v>
      </c>
      <c r="O342" s="116">
        <v>0</v>
      </c>
      <c r="P342" s="116">
        <v>661</v>
      </c>
      <c r="Q342" s="116">
        <v>0</v>
      </c>
      <c r="R342" s="22">
        <f t="shared" si="85"/>
        <v>3347</v>
      </c>
      <c r="S342" s="116">
        <v>758</v>
      </c>
      <c r="T342" s="116">
        <v>0</v>
      </c>
      <c r="U342" s="116">
        <v>308</v>
      </c>
      <c r="V342" s="116">
        <v>0</v>
      </c>
      <c r="W342" s="22">
        <f t="shared" si="86"/>
        <v>1066</v>
      </c>
      <c r="X342" s="22">
        <f t="shared" si="87"/>
        <v>258.36666666666667</v>
      </c>
      <c r="Y342" s="22">
        <f ca="1">OFFSET('Cost Study'!$B$7,'Operations Support'!$C342,'Operations Support'!$B342)*$H342</f>
        <v>21392.76</v>
      </c>
      <c r="Z342" s="23">
        <f ca="1">Y342*'Cost Study'!$B$31</f>
        <v>1194826.9323505245</v>
      </c>
      <c r="AA342" s="23">
        <f ca="1">IF(A342=10298,1.51,1)*IF($B342&lt;3,$D342*'Cost Study'!$B$32*OFFSET('Cost Study'!$B$7,'Operations Support'!$C342,'Operations Support'!$B342),0)</f>
        <v>1696.2959999999998</v>
      </c>
      <c r="AB342" s="24">
        <f ca="1">AA342*'Cost Study'!$B$31</f>
        <v>94741.405318363089</v>
      </c>
      <c r="AC342" s="23">
        <f ca="1">Y342*'Cost Study'!$B$31</f>
        <v>1194826.9323505245</v>
      </c>
      <c r="AD342" s="24">
        <f ca="1">AA342*'Cost Study'!$B$31</f>
        <v>94741.405318363089</v>
      </c>
      <c r="AE342" s="377">
        <f t="shared" ca="1" si="88"/>
        <v>1289568.3376688876</v>
      </c>
      <c r="AF342" s="377">
        <f t="shared" ca="1" si="89"/>
        <v>1289568.3376688876</v>
      </c>
      <c r="AH342" s="688">
        <f>IFERROR($H342/SUMIF($A:$A,$A342,$H:$H)*SUMIF(Summary!$A$110:$A$186,$A342,Summary!$P$110:$P$186),0)</f>
        <v>225328.84748768999</v>
      </c>
      <c r="AI342" s="689">
        <f t="shared" ca="1" si="75"/>
        <v>1064239.4901811976</v>
      </c>
      <c r="AJ342" s="688">
        <f>IFERROR(H342/SUMIF(A:A,A342,H:H)*SUMIF(Summary!$A$110:$A$186,'Operations Support'!A342,Summary!$Q$110:$Q$186),0)</f>
        <v>225612.40327443305</v>
      </c>
      <c r="AK342" s="688">
        <f t="shared" ca="1" si="76"/>
        <v>1063955.9343944546</v>
      </c>
      <c r="AM342" s="688">
        <f>IFERROR($H342/SUMIF($A:$A,$A342,$H:$H)*SUMIF(Summary!$A$230:$A$266,$A342,Summary!$P$230:$P$266),0)</f>
        <v>42632.532732784697</v>
      </c>
      <c r="AN342" s="688">
        <f>IFERROR($H342/SUMIF($A:$A,$A342,$H:$H)*(SUMIF(Summary!$A$230:$A$266,$A342,Summary!$L$230:$L$266)+SUMIF(Summary!$A$281:$A$317,$A342,Summary!$L$281:$L$317))-AM342,0)</f>
        <v>87617.766666813171</v>
      </c>
      <c r="AO342" s="688">
        <f>IFERROR($H342/SUMIF($A:$A,$A342,$H:$H)*SUMIF(Summary!$A$230:$A$266,$A342,Summary!$Q$230:$Q$266),0)</f>
        <v>42686.181883768579</v>
      </c>
      <c r="AP342" s="688">
        <f>IFERROR($H342/SUMIF($A:$A,$A342,$H:$H)*(SUMIF(Summary!$A$230:$A$266,$A342,Summary!$L$230:$L$266)+SUMIF(Summary!$A$281:$A$317,$A342,Summary!$L$281:$L$317))-AO342,0)</f>
        <v>87564.117515829275</v>
      </c>
      <c r="AQ342" s="306"/>
      <c r="AR342" s="688">
        <f t="shared" ca="1" si="77"/>
        <v>1151857.2568480107</v>
      </c>
      <c r="AS342" s="688">
        <f t="shared" ca="1" si="78"/>
        <v>1151520.051910284</v>
      </c>
    </row>
    <row r="343" spans="1:45" x14ac:dyDescent="0.2">
      <c r="A343" s="423">
        <v>3581</v>
      </c>
      <c r="B343" s="424">
        <v>2</v>
      </c>
      <c r="C343" s="425" t="s">
        <v>302</v>
      </c>
      <c r="D343" s="422">
        <f t="shared" si="79"/>
        <v>3045</v>
      </c>
      <c r="E343" s="422">
        <f t="shared" si="80"/>
        <v>0</v>
      </c>
      <c r="F343" s="422">
        <f t="shared" si="81"/>
        <v>874</v>
      </c>
      <c r="G343" s="422">
        <f t="shared" si="82"/>
        <v>0</v>
      </c>
      <c r="H343" s="22">
        <f t="shared" si="83"/>
        <v>3919</v>
      </c>
      <c r="I343" s="116">
        <v>1292</v>
      </c>
      <c r="J343" s="116">
        <v>0</v>
      </c>
      <c r="K343" s="116">
        <v>463</v>
      </c>
      <c r="L343" s="116">
        <v>0</v>
      </c>
      <c r="M343" s="22">
        <f t="shared" si="84"/>
        <v>1755</v>
      </c>
      <c r="N343" s="116">
        <v>1401</v>
      </c>
      <c r="O343" s="116">
        <v>0</v>
      </c>
      <c r="P343" s="116">
        <v>231</v>
      </c>
      <c r="Q343" s="116">
        <v>0</v>
      </c>
      <c r="R343" s="22">
        <f t="shared" si="85"/>
        <v>1632</v>
      </c>
      <c r="S343" s="116">
        <v>352</v>
      </c>
      <c r="T343" s="116">
        <v>0</v>
      </c>
      <c r="U343" s="116">
        <v>180</v>
      </c>
      <c r="V343" s="116">
        <v>0</v>
      </c>
      <c r="W343" s="22">
        <f t="shared" si="86"/>
        <v>532</v>
      </c>
      <c r="X343" s="22">
        <f t="shared" si="87"/>
        <v>130.63333333333333</v>
      </c>
      <c r="Y343" s="22">
        <f ca="1">OFFSET('Cost Study'!$B$7,'Operations Support'!$C343,'Operations Support'!$B343)*$H343</f>
        <v>10424.540000000001</v>
      </c>
      <c r="Z343" s="23">
        <f ca="1">Y343*'Cost Study'!$B$31</f>
        <v>582230.67754536297</v>
      </c>
      <c r="AA343" s="23">
        <f ca="1">IF(A343=10298,1.51,1)*IF($B343&lt;3,$D343*'Cost Study'!$B$32*OFFSET('Cost Study'!$B$7,'Operations Support'!$C343,'Operations Support'!$B343),0)</f>
        <v>809.97</v>
      </c>
      <c r="AB343" s="24">
        <f ca="1">AA343*'Cost Study'!$B$31</f>
        <v>45238.387678633073</v>
      </c>
      <c r="AC343" s="23">
        <f ca="1">Y343*'Cost Study'!$B$31</f>
        <v>582230.67754536297</v>
      </c>
      <c r="AD343" s="24">
        <f ca="1">AA343*'Cost Study'!$B$31</f>
        <v>45238.387678633073</v>
      </c>
      <c r="AE343" s="377">
        <f t="shared" ca="1" si="88"/>
        <v>627469.06522399606</v>
      </c>
      <c r="AF343" s="377">
        <f t="shared" ca="1" si="89"/>
        <v>627469.06522399606</v>
      </c>
      <c r="AH343" s="688">
        <f>IFERROR($H343/SUMIF($A:$A,$A343,$H:$H)*SUMIF(Summary!$A$110:$A$186,$A343,Summary!$P$110:$P$186),0)</f>
        <v>113929.00958640911</v>
      </c>
      <c r="AI343" s="689">
        <f t="shared" ca="1" si="75"/>
        <v>513540.05563758698</v>
      </c>
      <c r="AJ343" s="688">
        <f>IFERROR(H343/SUMIF(A:A,A343,H:H)*SUMIF(Summary!$A$110:$A$186,'Operations Support'!A343,Summary!$Q$110:$Q$186),0)</f>
        <v>114072.37884563323</v>
      </c>
      <c r="AK343" s="688">
        <f t="shared" ca="1" si="76"/>
        <v>513396.68637836282</v>
      </c>
      <c r="AM343" s="688">
        <f>IFERROR($H343/SUMIF($A:$A,$A343,$H:$H)*SUMIF(Summary!$A$230:$A$266,$A343,Summary!$P$230:$P$266),0)</f>
        <v>21555.527774452745</v>
      </c>
      <c r="AN343" s="688">
        <f>IFERROR($H343/SUMIF($A:$A,$A343,$H:$H)*(SUMIF(Summary!$A$230:$A$266,$A343,Summary!$L$230:$L$266)+SUMIF(Summary!$A$281:$A$317,$A343,Summary!$L$281:$L$317))-AM343,0)</f>
        <v>44300.609929975602</v>
      </c>
      <c r="AO343" s="688">
        <f>IFERROR($H343/SUMIF($A:$A,$A343,$H:$H)*SUMIF(Summary!$A$230:$A$266,$A343,Summary!$Q$230:$Q$266),0)</f>
        <v>21582.65343858716</v>
      </c>
      <c r="AP343" s="688">
        <f>IFERROR($H343/SUMIF($A:$A,$A343,$H:$H)*(SUMIF(Summary!$A$230:$A$266,$A343,Summary!$L$230:$L$266)+SUMIF(Summary!$A$281:$A$317,$A343,Summary!$L$281:$L$317))-AO343,0)</f>
        <v>44273.48426584118</v>
      </c>
      <c r="AQ343" s="306"/>
      <c r="AR343" s="688">
        <f t="shared" ca="1" si="77"/>
        <v>557840.66556756257</v>
      </c>
      <c r="AS343" s="688">
        <f t="shared" ca="1" si="78"/>
        <v>557670.17064420402</v>
      </c>
    </row>
    <row r="344" spans="1:45" x14ac:dyDescent="0.2">
      <c r="A344" s="423">
        <v>3581</v>
      </c>
      <c r="B344" s="424">
        <v>2</v>
      </c>
      <c r="C344" s="425" t="s">
        <v>303</v>
      </c>
      <c r="D344" s="422">
        <f t="shared" si="79"/>
        <v>1167</v>
      </c>
      <c r="E344" s="422">
        <f t="shared" si="80"/>
        <v>0</v>
      </c>
      <c r="F344" s="422">
        <f t="shared" si="81"/>
        <v>1455</v>
      </c>
      <c r="G344" s="422">
        <f t="shared" si="82"/>
        <v>0</v>
      </c>
      <c r="H344" s="22">
        <f t="shared" si="83"/>
        <v>2622</v>
      </c>
      <c r="I344" s="116">
        <v>630</v>
      </c>
      <c r="J344" s="116">
        <v>0</v>
      </c>
      <c r="K344" s="116">
        <v>744</v>
      </c>
      <c r="L344" s="116">
        <v>0</v>
      </c>
      <c r="M344" s="22">
        <f t="shared" si="84"/>
        <v>1374</v>
      </c>
      <c r="N344" s="116">
        <v>300</v>
      </c>
      <c r="O344" s="116">
        <v>0</v>
      </c>
      <c r="P344" s="116">
        <v>678</v>
      </c>
      <c r="Q344" s="116">
        <v>0</v>
      </c>
      <c r="R344" s="22">
        <f t="shared" si="85"/>
        <v>978</v>
      </c>
      <c r="S344" s="116">
        <v>237</v>
      </c>
      <c r="T344" s="116">
        <v>0</v>
      </c>
      <c r="U344" s="116">
        <v>33</v>
      </c>
      <c r="V344" s="116">
        <v>0</v>
      </c>
      <c r="W344" s="22">
        <f t="shared" si="86"/>
        <v>270</v>
      </c>
      <c r="X344" s="22">
        <f t="shared" si="87"/>
        <v>87.4</v>
      </c>
      <c r="Y344" s="22">
        <f ca="1">OFFSET('Cost Study'!$B$7,'Operations Support'!$C344,'Operations Support'!$B344)*$H344</f>
        <v>5191.5600000000004</v>
      </c>
      <c r="Z344" s="23">
        <f ca="1">Y344*'Cost Study'!$B$31</f>
        <v>289958.64530400425</v>
      </c>
      <c r="AA344" s="23">
        <f ca="1">IF(A344=10298,1.51,1)*IF($B344&lt;3,$D344*'Cost Study'!$B$32*OFFSET('Cost Study'!$B$7,'Operations Support'!$C344,'Operations Support'!$B344),0)</f>
        <v>231.066</v>
      </c>
      <c r="AB344" s="24">
        <f ca="1">AA344*'Cost Study'!$B$31</f>
        <v>12905.48203927433</v>
      </c>
      <c r="AC344" s="23">
        <f ca="1">Y344*'Cost Study'!$B$31</f>
        <v>289958.64530400425</v>
      </c>
      <c r="AD344" s="24">
        <f ca="1">AA344*'Cost Study'!$B$31</f>
        <v>12905.48203927433</v>
      </c>
      <c r="AE344" s="377">
        <f t="shared" ca="1" si="88"/>
        <v>302864.12734327861</v>
      </c>
      <c r="AF344" s="377">
        <f t="shared" ca="1" si="89"/>
        <v>302864.12734327861</v>
      </c>
      <c r="AH344" s="688">
        <f>IFERROR($H344/SUMIF($A:$A,$A344,$H:$H)*SUMIF(Summary!$A$110:$A$186,$A344,Summary!$P$110:$P$186),0)</f>
        <v>76224.001820761594</v>
      </c>
      <c r="AI344" s="689">
        <f t="shared" ca="1" si="75"/>
        <v>226640.12552251702</v>
      </c>
      <c r="AJ344" s="688">
        <f>IFERROR(H344/SUMIF(A:A,A344,H:H)*SUMIF(Summary!$A$110:$A$186,'Operations Support'!A344,Summary!$Q$110:$Q$186),0)</f>
        <v>76319.922769392782</v>
      </c>
      <c r="AK344" s="688">
        <f t="shared" ca="1" si="76"/>
        <v>226544.20457388583</v>
      </c>
      <c r="AM344" s="688">
        <f>IFERROR($H344/SUMIF($A:$A,$A344,$H:$H)*SUMIF(Summary!$A$230:$A$266,$A344,Summary!$P$230:$P$266),0)</f>
        <v>14421.687630674942</v>
      </c>
      <c r="AN344" s="688">
        <f>IFERROR($H344/SUMIF($A:$A,$A344,$H:$H)*(SUMIF(Summary!$A$230:$A$266,$A344,Summary!$L$230:$L$266)+SUMIF(Summary!$A$281:$A$317,$A344,Summary!$L$281:$L$317))-AM344,0)</f>
        <v>29639.244510435317</v>
      </c>
      <c r="AO344" s="688">
        <f>IFERROR($H344/SUMIF($A:$A,$A344,$H:$H)*SUMIF(Summary!$A$230:$A$266,$A344,Summary!$Q$230:$Q$266),0)</f>
        <v>14439.836008159105</v>
      </c>
      <c r="AP344" s="688">
        <f>IFERROR($H344/SUMIF($A:$A,$A344,$H:$H)*(SUMIF(Summary!$A$230:$A$266,$A344,Summary!$L$230:$L$266)+SUMIF(Summary!$A$281:$A$317,$A344,Summary!$L$281:$L$317))-AO344,0)</f>
        <v>29621.096132951152</v>
      </c>
      <c r="AQ344" s="306"/>
      <c r="AR344" s="688">
        <f t="shared" ca="1" si="77"/>
        <v>256279.37003295234</v>
      </c>
      <c r="AS344" s="688">
        <f t="shared" ca="1" si="78"/>
        <v>256165.30070683698</v>
      </c>
    </row>
    <row r="345" spans="1:45" x14ac:dyDescent="0.2">
      <c r="A345" s="423">
        <v>3581</v>
      </c>
      <c r="B345" s="424">
        <v>2</v>
      </c>
      <c r="C345" s="425" t="s">
        <v>304</v>
      </c>
      <c r="D345" s="422">
        <f t="shared" si="79"/>
        <v>0</v>
      </c>
      <c r="E345" s="422">
        <f t="shared" si="80"/>
        <v>0</v>
      </c>
      <c r="F345" s="422">
        <f t="shared" si="81"/>
        <v>0</v>
      </c>
      <c r="G345" s="422">
        <f t="shared" si="82"/>
        <v>0</v>
      </c>
      <c r="H345" s="22">
        <f t="shared" si="83"/>
        <v>0</v>
      </c>
      <c r="I345" s="116">
        <v>0</v>
      </c>
      <c r="J345" s="116">
        <v>0</v>
      </c>
      <c r="K345" s="116">
        <v>0</v>
      </c>
      <c r="L345" s="116">
        <v>0</v>
      </c>
      <c r="M345" s="22">
        <f t="shared" si="84"/>
        <v>0</v>
      </c>
      <c r="N345" s="116">
        <v>0</v>
      </c>
      <c r="O345" s="116">
        <v>0</v>
      </c>
      <c r="P345" s="116">
        <v>0</v>
      </c>
      <c r="Q345" s="116">
        <v>0</v>
      </c>
      <c r="R345" s="22">
        <f t="shared" si="85"/>
        <v>0</v>
      </c>
      <c r="S345" s="116">
        <v>0</v>
      </c>
      <c r="T345" s="116">
        <v>0</v>
      </c>
      <c r="U345" s="116">
        <v>0</v>
      </c>
      <c r="V345" s="116">
        <v>0</v>
      </c>
      <c r="W345" s="22">
        <f t="shared" si="86"/>
        <v>0</v>
      </c>
      <c r="X345" s="22">
        <f t="shared" si="87"/>
        <v>0</v>
      </c>
      <c r="Y345" s="22">
        <f ca="1">OFFSET('Cost Study'!$B$7,'Operations Support'!$C345,'Operations Support'!$B345)*$H345</f>
        <v>0</v>
      </c>
      <c r="Z345" s="23">
        <f ca="1">Y345*'Cost Study'!$B$31</f>
        <v>0</v>
      </c>
      <c r="AA345" s="23">
        <f ca="1">IF(A345=10298,1.51,1)*IF($B345&lt;3,$D345*'Cost Study'!$B$32*OFFSET('Cost Study'!$B$7,'Operations Support'!$C345,'Operations Support'!$B345),0)</f>
        <v>0</v>
      </c>
      <c r="AB345" s="24">
        <f ca="1">AA345*'Cost Study'!$B$31</f>
        <v>0</v>
      </c>
      <c r="AC345" s="23">
        <f ca="1">Y345*'Cost Study'!$B$31</f>
        <v>0</v>
      </c>
      <c r="AD345" s="24">
        <f ca="1">AA345*'Cost Study'!$B$31</f>
        <v>0</v>
      </c>
      <c r="AE345" s="377">
        <f t="shared" ca="1" si="88"/>
        <v>0</v>
      </c>
      <c r="AF345" s="377">
        <f t="shared" ca="1" si="89"/>
        <v>0</v>
      </c>
      <c r="AH345" s="688">
        <f>IFERROR($H345/SUMIF($A:$A,$A345,$H:$H)*SUMIF(Summary!$A$110:$A$186,$A345,Summary!$P$110:$P$186),0)</f>
        <v>0</v>
      </c>
      <c r="AI345" s="689">
        <f t="shared" ca="1" si="75"/>
        <v>0</v>
      </c>
      <c r="AJ345" s="688">
        <f>IFERROR(H345/SUMIF(A:A,A345,H:H)*SUMIF(Summary!$A$110:$A$186,'Operations Support'!A345,Summary!$Q$110:$Q$186),0)</f>
        <v>0</v>
      </c>
      <c r="AK345" s="688">
        <f t="shared" ca="1" si="76"/>
        <v>0</v>
      </c>
      <c r="AM345" s="688">
        <f>IFERROR($H345/SUMIF($A:$A,$A345,$H:$H)*SUMIF(Summary!$A$230:$A$266,$A345,Summary!$P$230:$P$266),0)</f>
        <v>0</v>
      </c>
      <c r="AN345" s="688">
        <f>IFERROR($H345/SUMIF($A:$A,$A345,$H:$H)*(SUMIF(Summary!$A$230:$A$266,$A345,Summary!$L$230:$L$266)+SUMIF(Summary!$A$281:$A$317,$A345,Summary!$L$281:$L$317))-AM345,0)</f>
        <v>0</v>
      </c>
      <c r="AO345" s="688">
        <f>IFERROR($H345/SUMIF($A:$A,$A345,$H:$H)*SUMIF(Summary!$A$230:$A$266,$A345,Summary!$Q$230:$Q$266),0)</f>
        <v>0</v>
      </c>
      <c r="AP345" s="688">
        <f>IFERROR($H345/SUMIF($A:$A,$A345,$H:$H)*(SUMIF(Summary!$A$230:$A$266,$A345,Summary!$L$230:$L$266)+SUMIF(Summary!$A$281:$A$317,$A345,Summary!$L$281:$L$317))-AO345,0)</f>
        <v>0</v>
      </c>
      <c r="AQ345" s="306"/>
      <c r="AR345" s="688">
        <f t="shared" ca="1" si="77"/>
        <v>0</v>
      </c>
      <c r="AS345" s="688">
        <f t="shared" ca="1" si="78"/>
        <v>0</v>
      </c>
    </row>
    <row r="346" spans="1:45" x14ac:dyDescent="0.2">
      <c r="A346" s="423">
        <v>3581</v>
      </c>
      <c r="B346" s="424">
        <v>2</v>
      </c>
      <c r="C346" s="425" t="s">
        <v>305</v>
      </c>
      <c r="D346" s="422">
        <f t="shared" si="79"/>
        <v>10712</v>
      </c>
      <c r="E346" s="422">
        <f t="shared" si="80"/>
        <v>0</v>
      </c>
      <c r="F346" s="422">
        <f t="shared" si="81"/>
        <v>2290</v>
      </c>
      <c r="G346" s="422">
        <f t="shared" si="82"/>
        <v>0</v>
      </c>
      <c r="H346" s="22">
        <f t="shared" si="83"/>
        <v>13002</v>
      </c>
      <c r="I346" s="116">
        <v>4723</v>
      </c>
      <c r="J346" s="116">
        <v>0</v>
      </c>
      <c r="K346" s="116">
        <v>1157</v>
      </c>
      <c r="L346" s="116">
        <v>0</v>
      </c>
      <c r="M346" s="22">
        <f t="shared" si="84"/>
        <v>5880</v>
      </c>
      <c r="N346" s="116">
        <v>4813</v>
      </c>
      <c r="O346" s="116">
        <v>0</v>
      </c>
      <c r="P346" s="116">
        <v>800</v>
      </c>
      <c r="Q346" s="116">
        <v>0</v>
      </c>
      <c r="R346" s="22">
        <f t="shared" si="85"/>
        <v>5613</v>
      </c>
      <c r="S346" s="116">
        <v>1176</v>
      </c>
      <c r="T346" s="116">
        <v>0</v>
      </c>
      <c r="U346" s="116">
        <v>333</v>
      </c>
      <c r="V346" s="116">
        <v>0</v>
      </c>
      <c r="W346" s="22">
        <f t="shared" si="86"/>
        <v>1509</v>
      </c>
      <c r="X346" s="22">
        <f t="shared" si="87"/>
        <v>433.4</v>
      </c>
      <c r="Y346" s="22">
        <f ca="1">OFFSET('Cost Study'!$B$7,'Operations Support'!$C346,'Operations Support'!$B346)*$H346</f>
        <v>38875.980000000003</v>
      </c>
      <c r="Z346" s="23">
        <f ca="1">Y346*'Cost Study'!$B$31</f>
        <v>2171298.5105951899</v>
      </c>
      <c r="AA346" s="23">
        <f ca="1">IF(A346=10298,1.51,1)*IF($B346&lt;3,$D346*'Cost Study'!$B$32*OFFSET('Cost Study'!$B$7,'Operations Support'!$C346,'Operations Support'!$B346),0)</f>
        <v>3202.8880000000004</v>
      </c>
      <c r="AB346" s="24">
        <f ca="1">AA346*'Cost Study'!$B$31</f>
        <v>178887.4761228709</v>
      </c>
      <c r="AC346" s="23">
        <f ca="1">Y346*'Cost Study'!$B$31</f>
        <v>2171298.5105951899</v>
      </c>
      <c r="AD346" s="24">
        <f ca="1">AA346*'Cost Study'!$B$31</f>
        <v>178887.4761228709</v>
      </c>
      <c r="AE346" s="377">
        <f t="shared" ca="1" si="88"/>
        <v>2350185.9867180609</v>
      </c>
      <c r="AF346" s="377">
        <f t="shared" ca="1" si="89"/>
        <v>2350185.9867180609</v>
      </c>
      <c r="AH346" s="688">
        <f>IFERROR($H346/SUMIF($A:$A,$A346,$H:$H)*SUMIF(Summary!$A$110:$A$186,$A346,Summary!$P$110:$P$186),0)</f>
        <v>377980.3477015798</v>
      </c>
      <c r="AI346" s="689">
        <f t="shared" ca="1" si="75"/>
        <v>1972205.6390164811</v>
      </c>
      <c r="AJ346" s="688">
        <f>IFERROR(H346/SUMIF(A:A,A346,H:H)*SUMIF(Summary!$A$110:$A$186,'Operations Support'!A346,Summary!$Q$110:$Q$186),0)</f>
        <v>378456.00146744662</v>
      </c>
      <c r="AK346" s="688">
        <f t="shared" ca="1" si="76"/>
        <v>1971729.9852506144</v>
      </c>
      <c r="AM346" s="688">
        <f>IFERROR($H346/SUMIF($A:$A,$A346,$H:$H)*SUMIF(Summary!$A$230:$A$266,$A346,Summary!$P$230:$P$266),0)</f>
        <v>71514.40982991441</v>
      </c>
      <c r="AN346" s="688">
        <f>IFERROR($H346/SUMIF($A:$A,$A346,$H:$H)*(SUMIF(Summary!$A$230:$A$266,$A346,Summary!$L$230:$L$266)+SUMIF(Summary!$A$281:$A$317,$A346,Summary!$L$281:$L$317))-AM346,0)</f>
        <v>146975.38410552253</v>
      </c>
      <c r="AO346" s="688">
        <f>IFERROR($H346/SUMIF($A:$A,$A346,$H:$H)*SUMIF(Summary!$A$230:$A$266,$A346,Summary!$Q$230:$Q$266),0)</f>
        <v>71604.40418691255</v>
      </c>
      <c r="AP346" s="688">
        <f>IFERROR($H346/SUMIF($A:$A,$A346,$H:$H)*(SUMIF(Summary!$A$230:$A$266,$A346,Summary!$L$230:$L$266)+SUMIF(Summary!$A$281:$A$317,$A346,Summary!$L$281:$L$317))-AO346,0)</f>
        <v>146885.38974852438</v>
      </c>
      <c r="AQ346" s="306"/>
      <c r="AR346" s="688">
        <f t="shared" ca="1" si="77"/>
        <v>2119181.0231220038</v>
      </c>
      <c r="AS346" s="688">
        <f t="shared" ca="1" si="78"/>
        <v>2118615.3749991385</v>
      </c>
    </row>
    <row r="347" spans="1:45" x14ac:dyDescent="0.2">
      <c r="A347" s="423">
        <v>3581</v>
      </c>
      <c r="B347" s="424">
        <v>2</v>
      </c>
      <c r="C347" s="425" t="s">
        <v>306</v>
      </c>
      <c r="D347" s="422">
        <f t="shared" si="79"/>
        <v>1143</v>
      </c>
      <c r="E347" s="422">
        <f t="shared" si="80"/>
        <v>0</v>
      </c>
      <c r="F347" s="422">
        <f t="shared" si="81"/>
        <v>393</v>
      </c>
      <c r="G347" s="422">
        <f t="shared" si="82"/>
        <v>0</v>
      </c>
      <c r="H347" s="22">
        <f t="shared" si="83"/>
        <v>1536</v>
      </c>
      <c r="I347" s="116">
        <v>468</v>
      </c>
      <c r="J347" s="116">
        <v>0</v>
      </c>
      <c r="K347" s="116">
        <v>168</v>
      </c>
      <c r="L347" s="116">
        <v>0</v>
      </c>
      <c r="M347" s="22">
        <f t="shared" si="84"/>
        <v>636</v>
      </c>
      <c r="N347" s="116">
        <v>387</v>
      </c>
      <c r="O347" s="116">
        <v>0</v>
      </c>
      <c r="P347" s="116">
        <v>225</v>
      </c>
      <c r="Q347" s="116">
        <v>0</v>
      </c>
      <c r="R347" s="22">
        <f t="shared" si="85"/>
        <v>612</v>
      </c>
      <c r="S347" s="116">
        <v>288</v>
      </c>
      <c r="T347" s="116">
        <v>0</v>
      </c>
      <c r="U347" s="116">
        <v>0</v>
      </c>
      <c r="V347" s="116">
        <v>0</v>
      </c>
      <c r="W347" s="22">
        <f t="shared" si="86"/>
        <v>288</v>
      </c>
      <c r="X347" s="22">
        <f t="shared" si="87"/>
        <v>51.2</v>
      </c>
      <c r="Y347" s="22">
        <f ca="1">OFFSET('Cost Study'!$B$7,'Operations Support'!$C347,'Operations Support'!$B347)*$H347</f>
        <v>2764.8</v>
      </c>
      <c r="Z347" s="23">
        <f ca="1">Y347*'Cost Study'!$B$31</f>
        <v>154419.41584735821</v>
      </c>
      <c r="AA347" s="23">
        <f ca="1">IF(A347=10298,1.51,1)*IF($B347&lt;3,$D347*'Cost Study'!$B$32*OFFSET('Cost Study'!$B$7,'Operations Support'!$C347,'Operations Support'!$B347),0)</f>
        <v>205.74000000000004</v>
      </c>
      <c r="AB347" s="24">
        <f ca="1">AA347*'Cost Study'!$B$31</f>
        <v>11490.976062078806</v>
      </c>
      <c r="AC347" s="23">
        <f ca="1">Y347*'Cost Study'!$B$31</f>
        <v>154419.41584735821</v>
      </c>
      <c r="AD347" s="24">
        <f ca="1">AA347*'Cost Study'!$B$31</f>
        <v>11490.976062078806</v>
      </c>
      <c r="AE347" s="377">
        <f t="shared" ca="1" si="88"/>
        <v>165910.39190943702</v>
      </c>
      <c r="AF347" s="377">
        <f t="shared" ca="1" si="89"/>
        <v>165910.39190943702</v>
      </c>
      <c r="AH347" s="688">
        <f>IFERROR($H347/SUMIF($A:$A,$A347,$H:$H)*SUMIF(Summary!$A$110:$A$186,$A347,Summary!$P$110:$P$186),0)</f>
        <v>44652.962165022815</v>
      </c>
      <c r="AI347" s="689">
        <f t="shared" ca="1" si="75"/>
        <v>121257.4297444142</v>
      </c>
      <c r="AJ347" s="688">
        <f>IFERROR(H347/SUMIF(A:A,A347,H:H)*SUMIF(Summary!$A$110:$A$186,'Operations Support'!A347,Summary!$Q$110:$Q$186),0)</f>
        <v>44709.153842024149</v>
      </c>
      <c r="AK347" s="688">
        <f t="shared" ca="1" si="76"/>
        <v>121201.23806741287</v>
      </c>
      <c r="AM347" s="688">
        <f>IFERROR($H347/SUMIF($A:$A,$A347,$H:$H)*SUMIF(Summary!$A$230:$A$266,$A347,Summary!$P$230:$P$266),0)</f>
        <v>8448.402822546419</v>
      </c>
      <c r="AN347" s="688">
        <f>IFERROR($H347/SUMIF($A:$A,$A347,$H:$H)*(SUMIF(Summary!$A$230:$A$266,$A347,Summary!$L$230:$L$266)+SUMIF(Summary!$A$281:$A$317,$A347,Summary!$L$281:$L$317))-AM347,0)</f>
        <v>17363.035685747003</v>
      </c>
      <c r="AO347" s="688">
        <f>IFERROR($H347/SUMIF($A:$A,$A347,$H:$H)*SUMIF(Summary!$A$230:$A$266,$A347,Summary!$Q$230:$Q$266),0)</f>
        <v>8459.0343663357689</v>
      </c>
      <c r="AP347" s="688">
        <f>IFERROR($H347/SUMIF($A:$A,$A347,$H:$H)*(SUMIF(Summary!$A$230:$A$266,$A347,Summary!$L$230:$L$266)+SUMIF(Summary!$A$281:$A$317,$A347,Summary!$L$281:$L$317))-AO347,0)</f>
        <v>17352.404141957653</v>
      </c>
      <c r="AQ347" s="306"/>
      <c r="AR347" s="688">
        <f t="shared" ca="1" si="77"/>
        <v>138620.46543016122</v>
      </c>
      <c r="AS347" s="688">
        <f t="shared" ca="1" si="78"/>
        <v>138553.6422093705</v>
      </c>
    </row>
    <row r="348" spans="1:45" x14ac:dyDescent="0.2">
      <c r="A348" s="423">
        <v>3581</v>
      </c>
      <c r="B348" s="424">
        <v>2</v>
      </c>
      <c r="C348" s="425" t="s">
        <v>307</v>
      </c>
      <c r="D348" s="422">
        <f t="shared" si="79"/>
        <v>0</v>
      </c>
      <c r="E348" s="422">
        <f t="shared" si="80"/>
        <v>0</v>
      </c>
      <c r="F348" s="422">
        <f t="shared" si="81"/>
        <v>0</v>
      </c>
      <c r="G348" s="422">
        <f t="shared" si="82"/>
        <v>0</v>
      </c>
      <c r="H348" s="22">
        <f t="shared" si="83"/>
        <v>0</v>
      </c>
      <c r="I348" s="116">
        <v>0</v>
      </c>
      <c r="J348" s="116">
        <v>0</v>
      </c>
      <c r="K348" s="116">
        <v>0</v>
      </c>
      <c r="L348" s="116">
        <v>0</v>
      </c>
      <c r="M348" s="22">
        <f t="shared" si="84"/>
        <v>0</v>
      </c>
      <c r="N348" s="116">
        <v>0</v>
      </c>
      <c r="O348" s="116">
        <v>0</v>
      </c>
      <c r="P348" s="116">
        <v>0</v>
      </c>
      <c r="Q348" s="116">
        <v>0</v>
      </c>
      <c r="R348" s="22">
        <f t="shared" si="85"/>
        <v>0</v>
      </c>
      <c r="S348" s="116">
        <v>0</v>
      </c>
      <c r="T348" s="116">
        <v>0</v>
      </c>
      <c r="U348" s="116">
        <v>0</v>
      </c>
      <c r="V348" s="116">
        <v>0</v>
      </c>
      <c r="W348" s="22">
        <f t="shared" si="86"/>
        <v>0</v>
      </c>
      <c r="X348" s="22">
        <f t="shared" si="87"/>
        <v>0</v>
      </c>
      <c r="Y348" s="22">
        <f ca="1">OFFSET('Cost Study'!$B$7,'Operations Support'!$C348,'Operations Support'!$B348)*$H348</f>
        <v>0</v>
      </c>
      <c r="Z348" s="23">
        <f ca="1">Y348*'Cost Study'!$B$31</f>
        <v>0</v>
      </c>
      <c r="AA348" s="23">
        <f ca="1">IF(A348=10298,1.51,1)*IF($B348&lt;3,$D348*'Cost Study'!$B$32*OFFSET('Cost Study'!$B$7,'Operations Support'!$C348,'Operations Support'!$B348),0)</f>
        <v>0</v>
      </c>
      <c r="AB348" s="24">
        <f ca="1">AA348*'Cost Study'!$B$31</f>
        <v>0</v>
      </c>
      <c r="AC348" s="23">
        <f ca="1">Y348*'Cost Study'!$B$31</f>
        <v>0</v>
      </c>
      <c r="AD348" s="24">
        <f ca="1">AA348*'Cost Study'!$B$31</f>
        <v>0</v>
      </c>
      <c r="AE348" s="377">
        <f t="shared" ca="1" si="88"/>
        <v>0</v>
      </c>
      <c r="AF348" s="377">
        <f t="shared" ca="1" si="89"/>
        <v>0</v>
      </c>
      <c r="AH348" s="688">
        <f>IFERROR($H348/SUMIF($A:$A,$A348,$H:$H)*SUMIF(Summary!$A$110:$A$186,$A348,Summary!$P$110:$P$186),0)</f>
        <v>0</v>
      </c>
      <c r="AI348" s="689">
        <f t="shared" ca="1" si="75"/>
        <v>0</v>
      </c>
      <c r="AJ348" s="688">
        <f>IFERROR(H348/SUMIF(A:A,A348,H:H)*SUMIF(Summary!$A$110:$A$186,'Operations Support'!A348,Summary!$Q$110:$Q$186),0)</f>
        <v>0</v>
      </c>
      <c r="AK348" s="688">
        <f t="shared" ca="1" si="76"/>
        <v>0</v>
      </c>
      <c r="AM348" s="688">
        <f>IFERROR($H348/SUMIF($A:$A,$A348,$H:$H)*SUMIF(Summary!$A$230:$A$266,$A348,Summary!$P$230:$P$266),0)</f>
        <v>0</v>
      </c>
      <c r="AN348" s="688">
        <f>IFERROR($H348/SUMIF($A:$A,$A348,$H:$H)*(SUMIF(Summary!$A$230:$A$266,$A348,Summary!$L$230:$L$266)+SUMIF(Summary!$A$281:$A$317,$A348,Summary!$L$281:$L$317))-AM348,0)</f>
        <v>0</v>
      </c>
      <c r="AO348" s="688">
        <f>IFERROR($H348/SUMIF($A:$A,$A348,$H:$H)*SUMIF(Summary!$A$230:$A$266,$A348,Summary!$Q$230:$Q$266),0)</f>
        <v>0</v>
      </c>
      <c r="AP348" s="688">
        <f>IFERROR($H348/SUMIF($A:$A,$A348,$H:$H)*(SUMIF(Summary!$A$230:$A$266,$A348,Summary!$L$230:$L$266)+SUMIF(Summary!$A$281:$A$317,$A348,Summary!$L$281:$L$317))-AO348,0)</f>
        <v>0</v>
      </c>
      <c r="AQ348" s="306"/>
      <c r="AR348" s="688">
        <f t="shared" ca="1" si="77"/>
        <v>0</v>
      </c>
      <c r="AS348" s="688">
        <f t="shared" ca="1" si="78"/>
        <v>0</v>
      </c>
    </row>
    <row r="349" spans="1:45" x14ac:dyDescent="0.2">
      <c r="A349" s="423">
        <v>3581</v>
      </c>
      <c r="B349" s="424">
        <v>2</v>
      </c>
      <c r="C349" s="425" t="s">
        <v>308</v>
      </c>
      <c r="D349" s="422">
        <f t="shared" si="79"/>
        <v>1752</v>
      </c>
      <c r="E349" s="422">
        <f t="shared" si="80"/>
        <v>0</v>
      </c>
      <c r="F349" s="422">
        <f t="shared" si="81"/>
        <v>909</v>
      </c>
      <c r="G349" s="422">
        <f t="shared" si="82"/>
        <v>0</v>
      </c>
      <c r="H349" s="22">
        <f t="shared" si="83"/>
        <v>2661</v>
      </c>
      <c r="I349" s="116">
        <v>984</v>
      </c>
      <c r="J349" s="116">
        <v>0</v>
      </c>
      <c r="K349" s="116">
        <v>441</v>
      </c>
      <c r="L349" s="116">
        <v>0</v>
      </c>
      <c r="M349" s="22">
        <f t="shared" si="84"/>
        <v>1425</v>
      </c>
      <c r="N349" s="116">
        <v>429</v>
      </c>
      <c r="O349" s="116">
        <v>0</v>
      </c>
      <c r="P349" s="116">
        <v>348</v>
      </c>
      <c r="Q349" s="116">
        <v>0</v>
      </c>
      <c r="R349" s="22">
        <f t="shared" si="85"/>
        <v>777</v>
      </c>
      <c r="S349" s="116">
        <v>339</v>
      </c>
      <c r="T349" s="116">
        <v>0</v>
      </c>
      <c r="U349" s="116">
        <v>120</v>
      </c>
      <c r="V349" s="116">
        <v>0</v>
      </c>
      <c r="W349" s="22">
        <f t="shared" si="86"/>
        <v>459</v>
      </c>
      <c r="X349" s="22">
        <f t="shared" si="87"/>
        <v>88.7</v>
      </c>
      <c r="Y349" s="22">
        <f ca="1">OFFSET('Cost Study'!$B$7,'Operations Support'!$C349,'Operations Support'!$B349)*$H349</f>
        <v>4922.8500000000004</v>
      </c>
      <c r="Z349" s="23">
        <f ca="1">Y349*'Cost Study'!$B$31</f>
        <v>274950.67321475962</v>
      </c>
      <c r="AA349" s="23">
        <f ca="1">IF(A349=10298,1.51,1)*IF($B349&lt;3,$D349*'Cost Study'!$B$32*OFFSET('Cost Study'!$B$7,'Operations Support'!$C349,'Operations Support'!$B349),0)</f>
        <v>324.12000000000006</v>
      </c>
      <c r="AB349" s="24">
        <f ca="1">AA349*'Cost Study'!$B$31</f>
        <v>18102.727526202889</v>
      </c>
      <c r="AC349" s="23">
        <f ca="1">Y349*'Cost Study'!$B$31</f>
        <v>274950.67321475962</v>
      </c>
      <c r="AD349" s="24">
        <f ca="1">AA349*'Cost Study'!$B$31</f>
        <v>18102.727526202889</v>
      </c>
      <c r="AE349" s="377">
        <f t="shared" ca="1" si="88"/>
        <v>293053.40074096253</v>
      </c>
      <c r="AF349" s="377">
        <f t="shared" ca="1" si="89"/>
        <v>293053.40074096253</v>
      </c>
      <c r="AH349" s="688">
        <f>IFERROR($H349/SUMIF($A:$A,$A349,$H:$H)*SUMIF(Summary!$A$110:$A$186,$A349,Summary!$P$110:$P$186),0)</f>
        <v>77357.768438232873</v>
      </c>
      <c r="AI349" s="689">
        <f t="shared" ca="1" si="75"/>
        <v>215695.63230272965</v>
      </c>
      <c r="AJ349" s="688">
        <f>IFERROR(H349/SUMIF(A:A,A349,H:H)*SUMIF(Summary!$A$110:$A$186,'Operations Support'!A349,Summary!$Q$110:$Q$186),0)</f>
        <v>77455.116128662936</v>
      </c>
      <c r="AK349" s="688">
        <f t="shared" ca="1" si="76"/>
        <v>215598.28461229958</v>
      </c>
      <c r="AM349" s="688">
        <f>IFERROR($H349/SUMIF($A:$A,$A349,$H:$H)*SUMIF(Summary!$A$230:$A$266,$A349,Summary!$P$230:$P$266),0)</f>
        <v>14636.197858591158</v>
      </c>
      <c r="AN349" s="688">
        <f>IFERROR($H349/SUMIF($A:$A,$A349,$H:$H)*(SUMIF(Summary!$A$230:$A$266,$A349,Summary!$L$230:$L$266)+SUMIF(Summary!$A$281:$A$317,$A349,Summary!$L$281:$L$317))-AM349,0)</f>
        <v>30080.102838393737</v>
      </c>
      <c r="AO349" s="688">
        <f>IFERROR($H349/SUMIF($A:$A,$A349,$H:$H)*SUMIF(Summary!$A$230:$A$266,$A349,Summary!$Q$230:$Q$266),0)</f>
        <v>14654.616177616848</v>
      </c>
      <c r="AP349" s="688">
        <f>IFERROR($H349/SUMIF($A:$A,$A349,$H:$H)*(SUMIF(Summary!$A$230:$A$266,$A349,Summary!$L$230:$L$266)+SUMIF(Summary!$A$281:$A$317,$A349,Summary!$L$281:$L$317))-AO349,0)</f>
        <v>30061.684519368046</v>
      </c>
      <c r="AQ349" s="306"/>
      <c r="AR349" s="688">
        <f t="shared" ca="1" si="77"/>
        <v>245775.73514112338</v>
      </c>
      <c r="AS349" s="688">
        <f t="shared" ca="1" si="78"/>
        <v>245659.96913166763</v>
      </c>
    </row>
    <row r="350" spans="1:45" x14ac:dyDescent="0.2">
      <c r="A350" s="423">
        <v>3581</v>
      </c>
      <c r="B350" s="424">
        <v>2</v>
      </c>
      <c r="C350" s="425" t="s">
        <v>309</v>
      </c>
      <c r="D350" s="422">
        <f t="shared" si="79"/>
        <v>0</v>
      </c>
      <c r="E350" s="422">
        <f t="shared" si="80"/>
        <v>0</v>
      </c>
      <c r="F350" s="422">
        <f t="shared" si="81"/>
        <v>0</v>
      </c>
      <c r="G350" s="422">
        <f t="shared" si="82"/>
        <v>0</v>
      </c>
      <c r="H350" s="22">
        <f t="shared" si="83"/>
        <v>0</v>
      </c>
      <c r="I350" s="116">
        <v>0</v>
      </c>
      <c r="J350" s="116">
        <v>0</v>
      </c>
      <c r="K350" s="116">
        <v>0</v>
      </c>
      <c r="L350" s="116">
        <v>0</v>
      </c>
      <c r="M350" s="22">
        <f t="shared" si="84"/>
        <v>0</v>
      </c>
      <c r="N350" s="116">
        <v>0</v>
      </c>
      <c r="O350" s="116">
        <v>0</v>
      </c>
      <c r="P350" s="116">
        <v>0</v>
      </c>
      <c r="Q350" s="116">
        <v>0</v>
      </c>
      <c r="R350" s="22">
        <f t="shared" si="85"/>
        <v>0</v>
      </c>
      <c r="S350" s="116">
        <v>0</v>
      </c>
      <c r="T350" s="116">
        <v>0</v>
      </c>
      <c r="U350" s="116">
        <v>0</v>
      </c>
      <c r="V350" s="116">
        <v>0</v>
      </c>
      <c r="W350" s="22">
        <f t="shared" si="86"/>
        <v>0</v>
      </c>
      <c r="X350" s="22">
        <f t="shared" si="87"/>
        <v>0</v>
      </c>
      <c r="Y350" s="22">
        <f ca="1">OFFSET('Cost Study'!$B$7,'Operations Support'!$C350,'Operations Support'!$B350)*$H350</f>
        <v>0</v>
      </c>
      <c r="Z350" s="23">
        <f ca="1">Y350*'Cost Study'!$B$31</f>
        <v>0</v>
      </c>
      <c r="AA350" s="23">
        <f ca="1">IF(A350=10298,1.51,1)*IF($B350&lt;3,$D350*'Cost Study'!$B$32*OFFSET('Cost Study'!$B$7,'Operations Support'!$C350,'Operations Support'!$B350),0)</f>
        <v>0</v>
      </c>
      <c r="AB350" s="24">
        <f ca="1">AA350*'Cost Study'!$B$31</f>
        <v>0</v>
      </c>
      <c r="AC350" s="23">
        <f ca="1">Y350*'Cost Study'!$B$31</f>
        <v>0</v>
      </c>
      <c r="AD350" s="24">
        <f ca="1">AA350*'Cost Study'!$B$31</f>
        <v>0</v>
      </c>
      <c r="AE350" s="377">
        <f t="shared" ca="1" si="88"/>
        <v>0</v>
      </c>
      <c r="AF350" s="377">
        <f t="shared" ca="1" si="89"/>
        <v>0</v>
      </c>
      <c r="AH350" s="688">
        <f>IFERROR($H350/SUMIF($A:$A,$A350,$H:$H)*SUMIF(Summary!$A$110:$A$186,$A350,Summary!$P$110:$P$186),0)</f>
        <v>0</v>
      </c>
      <c r="AI350" s="689">
        <f t="shared" ca="1" si="75"/>
        <v>0</v>
      </c>
      <c r="AJ350" s="688">
        <f>IFERROR(H350/SUMIF(A:A,A350,H:H)*SUMIF(Summary!$A$110:$A$186,'Operations Support'!A350,Summary!$Q$110:$Q$186),0)</f>
        <v>0</v>
      </c>
      <c r="AK350" s="688">
        <f t="shared" ca="1" si="76"/>
        <v>0</v>
      </c>
      <c r="AM350" s="688">
        <f>IFERROR($H350/SUMIF($A:$A,$A350,$H:$H)*SUMIF(Summary!$A$230:$A$266,$A350,Summary!$P$230:$P$266),0)</f>
        <v>0</v>
      </c>
      <c r="AN350" s="688">
        <f>IFERROR($H350/SUMIF($A:$A,$A350,$H:$H)*(SUMIF(Summary!$A$230:$A$266,$A350,Summary!$L$230:$L$266)+SUMIF(Summary!$A$281:$A$317,$A350,Summary!$L$281:$L$317))-AM350,0)</f>
        <v>0</v>
      </c>
      <c r="AO350" s="688">
        <f>IFERROR($H350/SUMIF($A:$A,$A350,$H:$H)*SUMIF(Summary!$A$230:$A$266,$A350,Summary!$Q$230:$Q$266),0)</f>
        <v>0</v>
      </c>
      <c r="AP350" s="688">
        <f>IFERROR($H350/SUMIF($A:$A,$A350,$H:$H)*(SUMIF(Summary!$A$230:$A$266,$A350,Summary!$L$230:$L$266)+SUMIF(Summary!$A$281:$A$317,$A350,Summary!$L$281:$L$317))-AO350,0)</f>
        <v>0</v>
      </c>
      <c r="AQ350" s="306"/>
      <c r="AR350" s="688">
        <f t="shared" ca="1" si="77"/>
        <v>0</v>
      </c>
      <c r="AS350" s="688">
        <f t="shared" ca="1" si="78"/>
        <v>0</v>
      </c>
    </row>
    <row r="351" spans="1:45" x14ac:dyDescent="0.2">
      <c r="A351" s="423">
        <v>3581</v>
      </c>
      <c r="B351" s="424">
        <v>2</v>
      </c>
      <c r="C351" s="425" t="s">
        <v>310</v>
      </c>
      <c r="D351" s="422">
        <f t="shared" si="79"/>
        <v>0</v>
      </c>
      <c r="E351" s="422">
        <f t="shared" si="80"/>
        <v>0</v>
      </c>
      <c r="F351" s="422">
        <f t="shared" si="81"/>
        <v>0</v>
      </c>
      <c r="G351" s="422">
        <f t="shared" si="82"/>
        <v>0</v>
      </c>
      <c r="H351" s="22">
        <f t="shared" si="83"/>
        <v>0</v>
      </c>
      <c r="I351" s="116">
        <v>0</v>
      </c>
      <c r="J351" s="116">
        <v>0</v>
      </c>
      <c r="K351" s="116">
        <v>0</v>
      </c>
      <c r="L351" s="116">
        <v>0</v>
      </c>
      <c r="M351" s="22">
        <f t="shared" si="84"/>
        <v>0</v>
      </c>
      <c r="N351" s="116">
        <v>0</v>
      </c>
      <c r="O351" s="116">
        <v>0</v>
      </c>
      <c r="P351" s="116">
        <v>0</v>
      </c>
      <c r="Q351" s="116">
        <v>0</v>
      </c>
      <c r="R351" s="22">
        <f t="shared" si="85"/>
        <v>0</v>
      </c>
      <c r="S351" s="116">
        <v>0</v>
      </c>
      <c r="T351" s="116">
        <v>0</v>
      </c>
      <c r="U351" s="116">
        <v>0</v>
      </c>
      <c r="V351" s="116">
        <v>0</v>
      </c>
      <c r="W351" s="22">
        <f t="shared" si="86"/>
        <v>0</v>
      </c>
      <c r="X351" s="22">
        <f t="shared" si="87"/>
        <v>0</v>
      </c>
      <c r="Y351" s="22">
        <f ca="1">OFFSET('Cost Study'!$B$7,'Operations Support'!$C351,'Operations Support'!$B351)*$H351</f>
        <v>0</v>
      </c>
      <c r="Z351" s="23">
        <f ca="1">Y351*'Cost Study'!$B$31</f>
        <v>0</v>
      </c>
      <c r="AA351" s="23">
        <f ca="1">IF(A351=10298,1.51,1)*IF($B351&lt;3,$D351*'Cost Study'!$B$32*OFFSET('Cost Study'!$B$7,'Operations Support'!$C351,'Operations Support'!$B351),0)</f>
        <v>0</v>
      </c>
      <c r="AB351" s="24">
        <f ca="1">AA351*'Cost Study'!$B$31</f>
        <v>0</v>
      </c>
      <c r="AC351" s="23">
        <f ca="1">Y351*'Cost Study'!$B$31</f>
        <v>0</v>
      </c>
      <c r="AD351" s="24">
        <f ca="1">AA351*'Cost Study'!$B$31</f>
        <v>0</v>
      </c>
      <c r="AE351" s="377">
        <f t="shared" ca="1" si="88"/>
        <v>0</v>
      </c>
      <c r="AF351" s="377">
        <f t="shared" ca="1" si="89"/>
        <v>0</v>
      </c>
      <c r="AH351" s="688">
        <f>IFERROR($H351/SUMIF($A:$A,$A351,$H:$H)*SUMIF(Summary!$A$110:$A$186,$A351,Summary!$P$110:$P$186),0)</f>
        <v>0</v>
      </c>
      <c r="AI351" s="689">
        <f t="shared" ca="1" si="75"/>
        <v>0</v>
      </c>
      <c r="AJ351" s="688">
        <f>IFERROR(H351/SUMIF(A:A,A351,H:H)*SUMIF(Summary!$A$110:$A$186,'Operations Support'!A351,Summary!$Q$110:$Q$186),0)</f>
        <v>0</v>
      </c>
      <c r="AK351" s="688">
        <f t="shared" ca="1" si="76"/>
        <v>0</v>
      </c>
      <c r="AM351" s="688">
        <f>IFERROR($H351/SUMIF($A:$A,$A351,$H:$H)*SUMIF(Summary!$A$230:$A$266,$A351,Summary!$P$230:$P$266),0)</f>
        <v>0</v>
      </c>
      <c r="AN351" s="688">
        <f>IFERROR($H351/SUMIF($A:$A,$A351,$H:$H)*(SUMIF(Summary!$A$230:$A$266,$A351,Summary!$L$230:$L$266)+SUMIF(Summary!$A$281:$A$317,$A351,Summary!$L$281:$L$317))-AM351,0)</f>
        <v>0</v>
      </c>
      <c r="AO351" s="688">
        <f>IFERROR($H351/SUMIF($A:$A,$A351,$H:$H)*SUMIF(Summary!$A$230:$A$266,$A351,Summary!$Q$230:$Q$266),0)</f>
        <v>0</v>
      </c>
      <c r="AP351" s="688">
        <f>IFERROR($H351/SUMIF($A:$A,$A351,$H:$H)*(SUMIF(Summary!$A$230:$A$266,$A351,Summary!$L$230:$L$266)+SUMIF(Summary!$A$281:$A$317,$A351,Summary!$L$281:$L$317))-AO351,0)</f>
        <v>0</v>
      </c>
      <c r="AQ351" s="306"/>
      <c r="AR351" s="688">
        <f t="shared" ca="1" si="77"/>
        <v>0</v>
      </c>
      <c r="AS351" s="688">
        <f t="shared" ca="1" si="78"/>
        <v>0</v>
      </c>
    </row>
    <row r="352" spans="1:45" x14ac:dyDescent="0.2">
      <c r="A352" s="423">
        <v>3581</v>
      </c>
      <c r="B352" s="424">
        <v>2</v>
      </c>
      <c r="C352" s="425" t="s">
        <v>311</v>
      </c>
      <c r="D352" s="422">
        <f t="shared" si="79"/>
        <v>57</v>
      </c>
      <c r="E352" s="422">
        <f t="shared" si="80"/>
        <v>0</v>
      </c>
      <c r="F352" s="422">
        <f t="shared" si="81"/>
        <v>0</v>
      </c>
      <c r="G352" s="422">
        <f t="shared" si="82"/>
        <v>0</v>
      </c>
      <c r="H352" s="22">
        <f t="shared" si="83"/>
        <v>57</v>
      </c>
      <c r="I352" s="116">
        <v>0</v>
      </c>
      <c r="J352" s="116">
        <v>0</v>
      </c>
      <c r="K352" s="116">
        <v>0</v>
      </c>
      <c r="L352" s="116">
        <v>0</v>
      </c>
      <c r="M352" s="22">
        <f t="shared" si="84"/>
        <v>0</v>
      </c>
      <c r="N352" s="116">
        <v>57</v>
      </c>
      <c r="O352" s="116">
        <v>0</v>
      </c>
      <c r="P352" s="116">
        <v>0</v>
      </c>
      <c r="Q352" s="116">
        <v>0</v>
      </c>
      <c r="R352" s="22">
        <f t="shared" si="85"/>
        <v>57</v>
      </c>
      <c r="S352" s="116">
        <v>0</v>
      </c>
      <c r="T352" s="116">
        <v>0</v>
      </c>
      <c r="U352" s="116">
        <v>0</v>
      </c>
      <c r="V352" s="116">
        <v>0</v>
      </c>
      <c r="W352" s="22">
        <f t="shared" si="86"/>
        <v>0</v>
      </c>
      <c r="X352" s="22">
        <f t="shared" si="87"/>
        <v>1.9</v>
      </c>
      <c r="Y352" s="22">
        <f ca="1">OFFSET('Cost Study'!$B$7,'Operations Support'!$C352,'Operations Support'!$B352)*$H352</f>
        <v>167.01000000000002</v>
      </c>
      <c r="Z352" s="23">
        <f ca="1">Y352*'Cost Study'!$B$31</f>
        <v>9327.8308162135763</v>
      </c>
      <c r="AA352" s="23">
        <f ca="1">IF(A352=10298,1.51,1)*IF($B352&lt;3,$D352*'Cost Study'!$B$32*OFFSET('Cost Study'!$B$7,'Operations Support'!$C352,'Operations Support'!$B352),0)</f>
        <v>16.701000000000001</v>
      </c>
      <c r="AB352" s="24">
        <f ca="1">AA352*'Cost Study'!$B$31</f>
        <v>932.7830816213575</v>
      </c>
      <c r="AC352" s="23">
        <f ca="1">Y352*'Cost Study'!$B$31</f>
        <v>9327.8308162135763</v>
      </c>
      <c r="AD352" s="24">
        <f ca="1">AA352*'Cost Study'!$B$31</f>
        <v>932.7830816213575</v>
      </c>
      <c r="AE352" s="377">
        <f t="shared" ca="1" si="88"/>
        <v>10260.613897834934</v>
      </c>
      <c r="AF352" s="377">
        <f t="shared" ca="1" si="89"/>
        <v>10260.613897834934</v>
      </c>
      <c r="AH352" s="688">
        <f>IFERROR($H352/SUMIF($A:$A,$A352,$H:$H)*SUMIF(Summary!$A$110:$A$186,$A352,Summary!$P$110:$P$186),0)</f>
        <v>1657.0435178426433</v>
      </c>
      <c r="AI352" s="689">
        <f t="shared" ca="1" si="75"/>
        <v>8603.5703799922903</v>
      </c>
      <c r="AJ352" s="688">
        <f>IFERROR(H352/SUMIF(A:A,A352,H:H)*SUMIF(Summary!$A$110:$A$186,'Operations Support'!A352,Summary!$Q$110:$Q$186),0)</f>
        <v>1659.1287558563647</v>
      </c>
      <c r="AK352" s="688">
        <f t="shared" ca="1" si="76"/>
        <v>8601.4851419785682</v>
      </c>
      <c r="AM352" s="688">
        <f>IFERROR($H352/SUMIF($A:$A,$A352,$H:$H)*SUMIF(Summary!$A$230:$A$266,$A352,Summary!$P$230:$P$266),0)</f>
        <v>313.51494849293346</v>
      </c>
      <c r="AN352" s="688">
        <f>IFERROR($H352/SUMIF($A:$A,$A352,$H:$H)*(SUMIF(Summary!$A$230:$A$266,$A352,Summary!$L$230:$L$266)+SUMIF(Summary!$A$281:$A$317,$A352,Summary!$L$281:$L$317))-AM352,0)</f>
        <v>644.33140240076773</v>
      </c>
      <c r="AO352" s="688">
        <f>IFERROR($H352/SUMIF($A:$A,$A352,$H:$H)*SUMIF(Summary!$A$230:$A$266,$A352,Summary!$Q$230:$Q$266),0)</f>
        <v>313.90947843824136</v>
      </c>
      <c r="AP352" s="688">
        <f>IFERROR($H352/SUMIF($A:$A,$A352,$H:$H)*(SUMIF(Summary!$A$230:$A$266,$A352,Summary!$L$230:$L$266)+SUMIF(Summary!$A$281:$A$317,$A352,Summary!$L$281:$L$317))-AO352,0)</f>
        <v>643.93687245545971</v>
      </c>
      <c r="AQ352" s="306"/>
      <c r="AR352" s="688">
        <f t="shared" ca="1" si="77"/>
        <v>9247.901782393059</v>
      </c>
      <c r="AS352" s="688">
        <f t="shared" ca="1" si="78"/>
        <v>9245.4220144340288</v>
      </c>
    </row>
    <row r="353" spans="1:45" x14ac:dyDescent="0.2">
      <c r="A353" s="423">
        <v>3581</v>
      </c>
      <c r="B353" s="424">
        <v>2</v>
      </c>
      <c r="C353" s="425" t="s">
        <v>312</v>
      </c>
      <c r="D353" s="422">
        <f t="shared" si="79"/>
        <v>0</v>
      </c>
      <c r="E353" s="422">
        <f t="shared" si="80"/>
        <v>0</v>
      </c>
      <c r="F353" s="422">
        <f t="shared" si="81"/>
        <v>0</v>
      </c>
      <c r="G353" s="422">
        <f t="shared" si="82"/>
        <v>0</v>
      </c>
      <c r="H353" s="22">
        <f t="shared" si="83"/>
        <v>0</v>
      </c>
      <c r="I353" s="116">
        <v>0</v>
      </c>
      <c r="J353" s="116">
        <v>0</v>
      </c>
      <c r="K353" s="116">
        <v>0</v>
      </c>
      <c r="L353" s="116">
        <v>0</v>
      </c>
      <c r="M353" s="22">
        <f t="shared" si="84"/>
        <v>0</v>
      </c>
      <c r="N353" s="116">
        <v>0</v>
      </c>
      <c r="O353" s="116">
        <v>0</v>
      </c>
      <c r="P353" s="116">
        <v>0</v>
      </c>
      <c r="Q353" s="116">
        <v>0</v>
      </c>
      <c r="R353" s="22">
        <f t="shared" si="85"/>
        <v>0</v>
      </c>
      <c r="S353" s="116">
        <v>0</v>
      </c>
      <c r="T353" s="116">
        <v>0</v>
      </c>
      <c r="U353" s="116">
        <v>0</v>
      </c>
      <c r="V353" s="116">
        <v>0</v>
      </c>
      <c r="W353" s="22">
        <f t="shared" si="86"/>
        <v>0</v>
      </c>
      <c r="X353" s="22">
        <f t="shared" si="87"/>
        <v>0</v>
      </c>
      <c r="Y353" s="22">
        <f ca="1">OFFSET('Cost Study'!$B$7,'Operations Support'!$C353,'Operations Support'!$B353)*$H353</f>
        <v>0</v>
      </c>
      <c r="Z353" s="23">
        <f ca="1">Y353*'Cost Study'!$B$31</f>
        <v>0</v>
      </c>
      <c r="AA353" s="23">
        <f ca="1">IF(A353=10298,1.51,1)*IF($B353&lt;3,$D353*'Cost Study'!$B$32*OFFSET('Cost Study'!$B$7,'Operations Support'!$C353,'Operations Support'!$B353),0)</f>
        <v>0</v>
      </c>
      <c r="AB353" s="24">
        <f ca="1">AA353*'Cost Study'!$B$31</f>
        <v>0</v>
      </c>
      <c r="AC353" s="23">
        <f ca="1">Y353*'Cost Study'!$B$31</f>
        <v>0</v>
      </c>
      <c r="AD353" s="24">
        <f ca="1">AA353*'Cost Study'!$B$31</f>
        <v>0</v>
      </c>
      <c r="AE353" s="377">
        <f t="shared" ca="1" si="88"/>
        <v>0</v>
      </c>
      <c r="AF353" s="377">
        <f t="shared" ca="1" si="89"/>
        <v>0</v>
      </c>
      <c r="AH353" s="688">
        <f>IFERROR($H353/SUMIF($A:$A,$A353,$H:$H)*SUMIF(Summary!$A$110:$A$186,$A353,Summary!$P$110:$P$186),0)</f>
        <v>0</v>
      </c>
      <c r="AI353" s="689">
        <f t="shared" ca="1" si="75"/>
        <v>0</v>
      </c>
      <c r="AJ353" s="688">
        <f>IFERROR(H353/SUMIF(A:A,A353,H:H)*SUMIF(Summary!$A$110:$A$186,'Operations Support'!A353,Summary!$Q$110:$Q$186),0)</f>
        <v>0</v>
      </c>
      <c r="AK353" s="688">
        <f t="shared" ca="1" si="76"/>
        <v>0</v>
      </c>
      <c r="AM353" s="688">
        <f>IFERROR($H353/SUMIF($A:$A,$A353,$H:$H)*SUMIF(Summary!$A$230:$A$266,$A353,Summary!$P$230:$P$266),0)</f>
        <v>0</v>
      </c>
      <c r="AN353" s="688">
        <f>IFERROR($H353/SUMIF($A:$A,$A353,$H:$H)*(SUMIF(Summary!$A$230:$A$266,$A353,Summary!$L$230:$L$266)+SUMIF(Summary!$A$281:$A$317,$A353,Summary!$L$281:$L$317))-AM353,0)</f>
        <v>0</v>
      </c>
      <c r="AO353" s="688">
        <f>IFERROR($H353/SUMIF($A:$A,$A353,$H:$H)*SUMIF(Summary!$A$230:$A$266,$A353,Summary!$Q$230:$Q$266),0)</f>
        <v>0</v>
      </c>
      <c r="AP353" s="688">
        <f>IFERROR($H353/SUMIF($A:$A,$A353,$H:$H)*(SUMIF(Summary!$A$230:$A$266,$A353,Summary!$L$230:$L$266)+SUMIF(Summary!$A$281:$A$317,$A353,Summary!$L$281:$L$317))-AO353,0)</f>
        <v>0</v>
      </c>
      <c r="AQ353" s="306"/>
      <c r="AR353" s="688">
        <f t="shared" ca="1" si="77"/>
        <v>0</v>
      </c>
      <c r="AS353" s="688">
        <f t="shared" ca="1" si="78"/>
        <v>0</v>
      </c>
    </row>
    <row r="354" spans="1:45" x14ac:dyDescent="0.2">
      <c r="A354" s="423">
        <v>3581</v>
      </c>
      <c r="B354" s="424">
        <v>2</v>
      </c>
      <c r="C354" s="425" t="s">
        <v>313</v>
      </c>
      <c r="D354" s="422">
        <f t="shared" si="79"/>
        <v>3822</v>
      </c>
      <c r="E354" s="422">
        <f t="shared" si="80"/>
        <v>0</v>
      </c>
      <c r="F354" s="422">
        <f t="shared" si="81"/>
        <v>1524</v>
      </c>
      <c r="G354" s="422">
        <f t="shared" si="82"/>
        <v>0</v>
      </c>
      <c r="H354" s="22">
        <f t="shared" si="83"/>
        <v>5346</v>
      </c>
      <c r="I354" s="116">
        <v>1598</v>
      </c>
      <c r="J354" s="116">
        <v>0</v>
      </c>
      <c r="K354" s="116">
        <v>762</v>
      </c>
      <c r="L354" s="116">
        <v>0</v>
      </c>
      <c r="M354" s="22">
        <f t="shared" si="84"/>
        <v>2360</v>
      </c>
      <c r="N354" s="116">
        <v>1444</v>
      </c>
      <c r="O354" s="116">
        <v>0</v>
      </c>
      <c r="P354" s="116">
        <v>762</v>
      </c>
      <c r="Q354" s="116">
        <v>0</v>
      </c>
      <c r="R354" s="22">
        <f t="shared" si="85"/>
        <v>2206</v>
      </c>
      <c r="S354" s="116">
        <v>780</v>
      </c>
      <c r="T354" s="116">
        <v>0</v>
      </c>
      <c r="U354" s="116">
        <v>0</v>
      </c>
      <c r="V354" s="116">
        <v>0</v>
      </c>
      <c r="W354" s="22">
        <f t="shared" si="86"/>
        <v>780</v>
      </c>
      <c r="X354" s="22">
        <f t="shared" si="87"/>
        <v>178.2</v>
      </c>
      <c r="Y354" s="22">
        <f ca="1">OFFSET('Cost Study'!$B$7,'Operations Support'!$C354,'Operations Support'!$B354)*$H354</f>
        <v>8339.76</v>
      </c>
      <c r="Z354" s="23">
        <f ca="1">Y354*'Cost Study'!$B$31</f>
        <v>465791.6910833203</v>
      </c>
      <c r="AA354" s="23">
        <f ca="1">IF(A354=10298,1.51,1)*IF($B354&lt;3,$D354*'Cost Study'!$B$32*OFFSET('Cost Study'!$B$7,'Operations Support'!$C354,'Operations Support'!$B354),0)</f>
        <v>596.23200000000008</v>
      </c>
      <c r="AB354" s="24">
        <f ca="1">AA354*'Cost Study'!$B$31</f>
        <v>33300.707881040973</v>
      </c>
      <c r="AC354" s="23">
        <f ca="1">Y354*'Cost Study'!$B$31</f>
        <v>465791.6910833203</v>
      </c>
      <c r="AD354" s="24">
        <f ca="1">AA354*'Cost Study'!$B$31</f>
        <v>33300.707881040973</v>
      </c>
      <c r="AE354" s="377">
        <f t="shared" ca="1" si="88"/>
        <v>499092.39896436129</v>
      </c>
      <c r="AF354" s="377">
        <f t="shared" ca="1" si="89"/>
        <v>499092.39896436129</v>
      </c>
      <c r="AH354" s="688">
        <f>IFERROR($H354/SUMIF($A:$A,$A354,$H:$H)*SUMIF(Summary!$A$110:$A$186,$A354,Summary!$P$110:$P$186),0)</f>
        <v>155413.23941029425</v>
      </c>
      <c r="AI354" s="689">
        <f t="shared" ca="1" si="75"/>
        <v>343679.15955406707</v>
      </c>
      <c r="AJ354" s="688">
        <f>IFERROR(H354/SUMIF(A:A,A354,H:H)*SUMIF(Summary!$A$110:$A$186,'Operations Support'!A354,Summary!$Q$110:$Q$186),0)</f>
        <v>155608.8127861075</v>
      </c>
      <c r="AK354" s="688">
        <f t="shared" ca="1" si="76"/>
        <v>343483.58617825375</v>
      </c>
      <c r="AM354" s="688">
        <f>IFERROR($H354/SUMIF($A:$A,$A354,$H:$H)*SUMIF(Summary!$A$230:$A$266,$A354,Summary!$P$230:$P$266),0)</f>
        <v>29404.402011284605</v>
      </c>
      <c r="AN354" s="688">
        <f>IFERROR($H354/SUMIF($A:$A,$A354,$H:$H)*(SUMIF(Summary!$A$230:$A$266,$A354,Summary!$L$230:$L$266)+SUMIF(Summary!$A$281:$A$317,$A354,Summary!$L$281:$L$317))-AM354,0)</f>
        <v>60431.50310937727</v>
      </c>
      <c r="AO354" s="688">
        <f>IFERROR($H354/SUMIF($A:$A,$A354,$H:$H)*SUMIF(Summary!$A$230:$A$266,$A354,Summary!$Q$230:$Q$266),0)</f>
        <v>29441.404767207696</v>
      </c>
      <c r="AP354" s="688">
        <f>IFERROR($H354/SUMIF($A:$A,$A354,$H:$H)*(SUMIF(Summary!$A$230:$A$266,$A354,Summary!$L$230:$L$266)+SUMIF(Summary!$A$281:$A$317,$A354,Summary!$L$281:$L$317))-AO354,0)</f>
        <v>60394.500353454176</v>
      </c>
      <c r="AQ354" s="306"/>
      <c r="AR354" s="688">
        <f t="shared" ca="1" si="77"/>
        <v>404110.66266344435</v>
      </c>
      <c r="AS354" s="688">
        <f t="shared" ca="1" si="78"/>
        <v>403878.0865317079</v>
      </c>
    </row>
    <row r="355" spans="1:45" x14ac:dyDescent="0.2">
      <c r="A355" s="423">
        <v>3581</v>
      </c>
      <c r="B355" s="424">
        <v>2</v>
      </c>
      <c r="C355" s="425" t="s">
        <v>314</v>
      </c>
      <c r="D355" s="422">
        <f t="shared" si="79"/>
        <v>0</v>
      </c>
      <c r="E355" s="422">
        <f t="shared" si="80"/>
        <v>0</v>
      </c>
      <c r="F355" s="422">
        <f t="shared" si="81"/>
        <v>0</v>
      </c>
      <c r="G355" s="422">
        <f t="shared" si="82"/>
        <v>0</v>
      </c>
      <c r="H355" s="22">
        <f t="shared" si="83"/>
        <v>0</v>
      </c>
      <c r="I355" s="116">
        <v>0</v>
      </c>
      <c r="J355" s="116">
        <v>0</v>
      </c>
      <c r="K355" s="116">
        <v>0</v>
      </c>
      <c r="L355" s="116">
        <v>0</v>
      </c>
      <c r="M355" s="22">
        <f t="shared" si="84"/>
        <v>0</v>
      </c>
      <c r="N355" s="116">
        <v>0</v>
      </c>
      <c r="O355" s="116">
        <v>0</v>
      </c>
      <c r="P355" s="116">
        <v>0</v>
      </c>
      <c r="Q355" s="116">
        <v>0</v>
      </c>
      <c r="R355" s="22">
        <f t="shared" si="85"/>
        <v>0</v>
      </c>
      <c r="S355" s="116">
        <v>0</v>
      </c>
      <c r="T355" s="116">
        <v>0</v>
      </c>
      <c r="U355" s="116">
        <v>0</v>
      </c>
      <c r="V355" s="116">
        <v>0</v>
      </c>
      <c r="W355" s="22">
        <f t="shared" si="86"/>
        <v>0</v>
      </c>
      <c r="X355" s="22">
        <f t="shared" si="87"/>
        <v>0</v>
      </c>
      <c r="Y355" s="22">
        <f ca="1">OFFSET('Cost Study'!$B$7,'Operations Support'!$C355,'Operations Support'!$B355)*$H355</f>
        <v>0</v>
      </c>
      <c r="Z355" s="23">
        <f ca="1">Y355*'Cost Study'!$B$31</f>
        <v>0</v>
      </c>
      <c r="AA355" s="23">
        <f ca="1">IF(A355=10298,1.51,1)*IF($B355&lt;3,$D355*'Cost Study'!$B$32*OFFSET('Cost Study'!$B$7,'Operations Support'!$C355,'Operations Support'!$B355),0)</f>
        <v>0</v>
      </c>
      <c r="AB355" s="24">
        <f ca="1">AA355*'Cost Study'!$B$31</f>
        <v>0</v>
      </c>
      <c r="AC355" s="23">
        <f ca="1">Y355*'Cost Study'!$B$31</f>
        <v>0</v>
      </c>
      <c r="AD355" s="24">
        <f ca="1">AA355*'Cost Study'!$B$31</f>
        <v>0</v>
      </c>
      <c r="AE355" s="377">
        <f t="shared" ca="1" si="88"/>
        <v>0</v>
      </c>
      <c r="AF355" s="377">
        <f t="shared" ca="1" si="89"/>
        <v>0</v>
      </c>
      <c r="AH355" s="688">
        <f>IFERROR($H355/SUMIF($A:$A,$A355,$H:$H)*SUMIF(Summary!$A$110:$A$186,$A355,Summary!$P$110:$P$186),0)</f>
        <v>0</v>
      </c>
      <c r="AI355" s="689">
        <f t="shared" ca="1" si="75"/>
        <v>0</v>
      </c>
      <c r="AJ355" s="688">
        <f>IFERROR(H355/SUMIF(A:A,A355,H:H)*SUMIF(Summary!$A$110:$A$186,'Operations Support'!A355,Summary!$Q$110:$Q$186),0)</f>
        <v>0</v>
      </c>
      <c r="AK355" s="688">
        <f t="shared" ca="1" si="76"/>
        <v>0</v>
      </c>
      <c r="AM355" s="688">
        <f>IFERROR($H355/SUMIF($A:$A,$A355,$H:$H)*SUMIF(Summary!$A$230:$A$266,$A355,Summary!$P$230:$P$266),0)</f>
        <v>0</v>
      </c>
      <c r="AN355" s="688">
        <f>IFERROR($H355/SUMIF($A:$A,$A355,$H:$H)*(SUMIF(Summary!$A$230:$A$266,$A355,Summary!$L$230:$L$266)+SUMIF(Summary!$A$281:$A$317,$A355,Summary!$L$281:$L$317))-AM355,0)</f>
        <v>0</v>
      </c>
      <c r="AO355" s="688">
        <f>IFERROR($H355/SUMIF($A:$A,$A355,$H:$H)*SUMIF(Summary!$A$230:$A$266,$A355,Summary!$Q$230:$Q$266),0)</f>
        <v>0</v>
      </c>
      <c r="AP355" s="688">
        <f>IFERROR($H355/SUMIF($A:$A,$A355,$H:$H)*(SUMIF(Summary!$A$230:$A$266,$A355,Summary!$L$230:$L$266)+SUMIF(Summary!$A$281:$A$317,$A355,Summary!$L$281:$L$317))-AO355,0)</f>
        <v>0</v>
      </c>
      <c r="AQ355" s="306"/>
      <c r="AR355" s="688">
        <f t="shared" ca="1" si="77"/>
        <v>0</v>
      </c>
      <c r="AS355" s="688">
        <f t="shared" ca="1" si="78"/>
        <v>0</v>
      </c>
    </row>
    <row r="356" spans="1:45" x14ac:dyDescent="0.2">
      <c r="A356" s="423">
        <v>3581</v>
      </c>
      <c r="B356" s="424">
        <v>2</v>
      </c>
      <c r="C356" s="425" t="s">
        <v>315</v>
      </c>
      <c r="D356" s="422">
        <f t="shared" si="79"/>
        <v>8447</v>
      </c>
      <c r="E356" s="422">
        <f t="shared" si="80"/>
        <v>0</v>
      </c>
      <c r="F356" s="422">
        <f t="shared" si="81"/>
        <v>4785</v>
      </c>
      <c r="G356" s="422">
        <f t="shared" si="82"/>
        <v>0</v>
      </c>
      <c r="H356" s="22">
        <f t="shared" si="83"/>
        <v>13232</v>
      </c>
      <c r="I356" s="116">
        <v>3801</v>
      </c>
      <c r="J356" s="116">
        <v>0</v>
      </c>
      <c r="K356" s="116">
        <v>2070</v>
      </c>
      <c r="L356" s="116">
        <v>0</v>
      </c>
      <c r="M356" s="22">
        <f t="shared" si="84"/>
        <v>5871</v>
      </c>
      <c r="N356" s="116">
        <v>2534</v>
      </c>
      <c r="O356" s="116">
        <v>0</v>
      </c>
      <c r="P356" s="116">
        <v>2103</v>
      </c>
      <c r="Q356" s="116">
        <v>0</v>
      </c>
      <c r="R356" s="22">
        <f t="shared" si="85"/>
        <v>4637</v>
      </c>
      <c r="S356" s="116">
        <v>2112</v>
      </c>
      <c r="T356" s="116">
        <v>0</v>
      </c>
      <c r="U356" s="116">
        <v>612</v>
      </c>
      <c r="V356" s="116">
        <v>0</v>
      </c>
      <c r="W356" s="22">
        <f t="shared" si="86"/>
        <v>2724</v>
      </c>
      <c r="X356" s="22">
        <f t="shared" si="87"/>
        <v>441.06666666666666</v>
      </c>
      <c r="Y356" s="22">
        <f ca="1">OFFSET('Cost Study'!$B$7,'Operations Support'!$C356,'Operations Support'!$B356)*$H356</f>
        <v>23685.279999999999</v>
      </c>
      <c r="Z356" s="23">
        <f ca="1">Y356*'Cost Study'!$B$31</f>
        <v>1322868.5987344892</v>
      </c>
      <c r="AA356" s="23">
        <f ca="1">IF(A356=10298,1.51,1)*IF($B356&lt;3,$D356*'Cost Study'!$B$32*OFFSET('Cost Study'!$B$7,'Operations Support'!$C356,'Operations Support'!$B356),0)</f>
        <v>1512.0130000000001</v>
      </c>
      <c r="AB356" s="24">
        <f ca="1">AA356*'Cost Study'!$B$31</f>
        <v>84448.844116612992</v>
      </c>
      <c r="AC356" s="23">
        <f ca="1">Y356*'Cost Study'!$B$31</f>
        <v>1322868.5987344892</v>
      </c>
      <c r="AD356" s="24">
        <f ca="1">AA356*'Cost Study'!$B$31</f>
        <v>84448.844116612992</v>
      </c>
      <c r="AE356" s="377">
        <f t="shared" ca="1" si="88"/>
        <v>1407317.4428511022</v>
      </c>
      <c r="AF356" s="377">
        <f t="shared" ca="1" si="89"/>
        <v>1407317.4428511022</v>
      </c>
      <c r="AH356" s="688">
        <f>IFERROR($H356/SUMIF($A:$A,$A356,$H:$H)*SUMIF(Summary!$A$110:$A$186,$A356,Summary!$P$110:$P$186),0)</f>
        <v>384666.66365076939</v>
      </c>
      <c r="AI356" s="689">
        <f t="shared" ca="1" si="75"/>
        <v>1022650.7792003328</v>
      </c>
      <c r="AJ356" s="688">
        <f>IFERROR(H356/SUMIF(A:A,A356,H:H)*SUMIF(Summary!$A$110:$A$186,'Operations Support'!A356,Summary!$Q$110:$Q$186),0)</f>
        <v>385150.73153493722</v>
      </c>
      <c r="AK356" s="688">
        <f t="shared" ca="1" si="76"/>
        <v>1022166.711316165</v>
      </c>
      <c r="AM356" s="688">
        <f>IFERROR($H356/SUMIF($A:$A,$A356,$H:$H)*SUMIF(Summary!$A$230:$A$266,$A356,Summary!$P$230:$P$266),0)</f>
        <v>72779.47014839467</v>
      </c>
      <c r="AN356" s="688">
        <f>IFERROR($H356/SUMIF($A:$A,$A356,$H:$H)*(SUMIF(Summary!$A$230:$A$266,$A356,Summary!$L$230:$L$266)+SUMIF(Summary!$A$281:$A$317,$A356,Summary!$L$281:$L$317))-AM356,0)</f>
        <v>149575.31783450805</v>
      </c>
      <c r="AO356" s="688">
        <f>IFERROR($H356/SUMIF($A:$A,$A356,$H:$H)*SUMIF(Summary!$A$230:$A$266,$A356,Summary!$Q$230:$Q$266),0)</f>
        <v>72871.056468330004</v>
      </c>
      <c r="AP356" s="688">
        <f>IFERROR($H356/SUMIF($A:$A,$A356,$H:$H)*(SUMIF(Summary!$A$230:$A$266,$A356,Summary!$L$230:$L$266)+SUMIF(Summary!$A$281:$A$317,$A356,Summary!$L$281:$L$317))-AO356,0)</f>
        <v>149483.73151457272</v>
      </c>
      <c r="AQ356" s="306"/>
      <c r="AR356" s="688">
        <f t="shared" ca="1" si="77"/>
        <v>1172226.0970348408</v>
      </c>
      <c r="AS356" s="688">
        <f t="shared" ca="1" si="78"/>
        <v>1171650.4428307377</v>
      </c>
    </row>
    <row r="357" spans="1:45" x14ac:dyDescent="0.2">
      <c r="A357" s="423">
        <v>3581</v>
      </c>
      <c r="B357" s="424">
        <v>2</v>
      </c>
      <c r="C357" s="425" t="s">
        <v>316</v>
      </c>
      <c r="D357" s="422">
        <f t="shared" si="79"/>
        <v>0</v>
      </c>
      <c r="E357" s="422">
        <f t="shared" si="80"/>
        <v>0</v>
      </c>
      <c r="F357" s="422">
        <f t="shared" si="81"/>
        <v>0</v>
      </c>
      <c r="G357" s="422">
        <f t="shared" si="82"/>
        <v>0</v>
      </c>
      <c r="H357" s="22">
        <f t="shared" si="83"/>
        <v>0</v>
      </c>
      <c r="I357" s="116">
        <v>0</v>
      </c>
      <c r="J357" s="116">
        <v>0</v>
      </c>
      <c r="K357" s="116">
        <v>0</v>
      </c>
      <c r="L357" s="116">
        <v>0</v>
      </c>
      <c r="M357" s="22">
        <f t="shared" si="84"/>
        <v>0</v>
      </c>
      <c r="N357" s="116">
        <v>0</v>
      </c>
      <c r="O357" s="116">
        <v>0</v>
      </c>
      <c r="P357" s="116">
        <v>0</v>
      </c>
      <c r="Q357" s="116">
        <v>0</v>
      </c>
      <c r="R357" s="22">
        <f t="shared" si="85"/>
        <v>0</v>
      </c>
      <c r="S357" s="116">
        <v>0</v>
      </c>
      <c r="T357" s="116">
        <v>0</v>
      </c>
      <c r="U357" s="116">
        <v>0</v>
      </c>
      <c r="V357" s="116">
        <v>0</v>
      </c>
      <c r="W357" s="22">
        <f t="shared" si="86"/>
        <v>0</v>
      </c>
      <c r="X357" s="22">
        <f t="shared" si="87"/>
        <v>0</v>
      </c>
      <c r="Y357" s="22">
        <f ca="1">OFFSET('Cost Study'!$B$7,'Operations Support'!$C357,'Operations Support'!$B357)*$H357</f>
        <v>0</v>
      </c>
      <c r="Z357" s="23">
        <f ca="1">Y357*'Cost Study'!$B$31</f>
        <v>0</v>
      </c>
      <c r="AA357" s="23">
        <f ca="1">IF(A357=10298,1.51,1)*IF($B357&lt;3,$D357*'Cost Study'!$B$32*OFFSET('Cost Study'!$B$7,'Operations Support'!$C357,'Operations Support'!$B357),0)</f>
        <v>0</v>
      </c>
      <c r="AB357" s="24">
        <f ca="1">AA357*'Cost Study'!$B$31</f>
        <v>0</v>
      </c>
      <c r="AC357" s="23">
        <f ca="1">Y357*'Cost Study'!$B$31</f>
        <v>0</v>
      </c>
      <c r="AD357" s="24">
        <f ca="1">AA357*'Cost Study'!$B$31</f>
        <v>0</v>
      </c>
      <c r="AE357" s="377">
        <f t="shared" ca="1" si="88"/>
        <v>0</v>
      </c>
      <c r="AF357" s="377">
        <f t="shared" ca="1" si="89"/>
        <v>0</v>
      </c>
      <c r="AH357" s="688">
        <f>IFERROR($H357/SUMIF($A:$A,$A357,$H:$H)*SUMIF(Summary!$A$110:$A$186,$A357,Summary!$P$110:$P$186),0)</f>
        <v>0</v>
      </c>
      <c r="AI357" s="689">
        <f t="shared" ca="1" si="75"/>
        <v>0</v>
      </c>
      <c r="AJ357" s="688">
        <f>IFERROR(H357/SUMIF(A:A,A357,H:H)*SUMIF(Summary!$A$110:$A$186,'Operations Support'!A357,Summary!$Q$110:$Q$186),0)</f>
        <v>0</v>
      </c>
      <c r="AK357" s="688">
        <f t="shared" ca="1" si="76"/>
        <v>0</v>
      </c>
      <c r="AM357" s="688">
        <f>IFERROR($H357/SUMIF($A:$A,$A357,$H:$H)*SUMIF(Summary!$A$230:$A$266,$A357,Summary!$P$230:$P$266),0)</f>
        <v>0</v>
      </c>
      <c r="AN357" s="688">
        <f>IFERROR($H357/SUMIF($A:$A,$A357,$H:$H)*(SUMIF(Summary!$A$230:$A$266,$A357,Summary!$L$230:$L$266)+SUMIF(Summary!$A$281:$A$317,$A357,Summary!$L$281:$L$317))-AM357,0)</f>
        <v>0</v>
      </c>
      <c r="AO357" s="688">
        <f>IFERROR($H357/SUMIF($A:$A,$A357,$H:$H)*SUMIF(Summary!$A$230:$A$266,$A357,Summary!$Q$230:$Q$266),0)</f>
        <v>0</v>
      </c>
      <c r="AP357" s="688">
        <f>IFERROR($H357/SUMIF($A:$A,$A357,$H:$H)*(SUMIF(Summary!$A$230:$A$266,$A357,Summary!$L$230:$L$266)+SUMIF(Summary!$A$281:$A$317,$A357,Summary!$L$281:$L$317))-AO357,0)</f>
        <v>0</v>
      </c>
      <c r="AQ357" s="306"/>
      <c r="AR357" s="688">
        <f t="shared" ca="1" si="77"/>
        <v>0</v>
      </c>
      <c r="AS357" s="688">
        <f t="shared" ca="1" si="78"/>
        <v>0</v>
      </c>
    </row>
    <row r="358" spans="1:45" x14ac:dyDescent="0.2">
      <c r="A358" s="423">
        <v>3581</v>
      </c>
      <c r="B358" s="424">
        <v>2</v>
      </c>
      <c r="C358" s="425" t="s">
        <v>317</v>
      </c>
      <c r="D358" s="422">
        <f t="shared" si="79"/>
        <v>0</v>
      </c>
      <c r="E358" s="422">
        <f t="shared" si="80"/>
        <v>0</v>
      </c>
      <c r="F358" s="422">
        <f t="shared" si="81"/>
        <v>486</v>
      </c>
      <c r="G358" s="422">
        <f t="shared" si="82"/>
        <v>0</v>
      </c>
      <c r="H358" s="22">
        <f t="shared" si="83"/>
        <v>486</v>
      </c>
      <c r="I358" s="116">
        <v>0</v>
      </c>
      <c r="J358" s="116">
        <v>0</v>
      </c>
      <c r="K358" s="116">
        <v>270</v>
      </c>
      <c r="L358" s="116">
        <v>0</v>
      </c>
      <c r="M358" s="22">
        <f t="shared" si="84"/>
        <v>270</v>
      </c>
      <c r="N358" s="116">
        <v>0</v>
      </c>
      <c r="O358" s="116">
        <v>0</v>
      </c>
      <c r="P358" s="116">
        <v>216</v>
      </c>
      <c r="Q358" s="116">
        <v>0</v>
      </c>
      <c r="R358" s="22">
        <f t="shared" si="85"/>
        <v>216</v>
      </c>
      <c r="S358" s="116">
        <v>0</v>
      </c>
      <c r="T358" s="116">
        <v>0</v>
      </c>
      <c r="U358" s="116">
        <v>0</v>
      </c>
      <c r="V358" s="116">
        <v>0</v>
      </c>
      <c r="W358" s="22">
        <f t="shared" si="86"/>
        <v>0</v>
      </c>
      <c r="X358" s="22">
        <f t="shared" si="87"/>
        <v>16.2</v>
      </c>
      <c r="Y358" s="22">
        <f ca="1">OFFSET('Cost Study'!$B$7,'Operations Support'!$C358,'Operations Support'!$B358)*$H358</f>
        <v>1064.3399999999999</v>
      </c>
      <c r="Z358" s="23">
        <f ca="1">Y358*'Cost Study'!$B$31</f>
        <v>59445.443092801361</v>
      </c>
      <c r="AA358" s="23">
        <f ca="1">IF(A358=10298,1.51,1)*IF($B358&lt;3,$D358*'Cost Study'!$B$32*OFFSET('Cost Study'!$B$7,'Operations Support'!$C358,'Operations Support'!$B358),0)</f>
        <v>0</v>
      </c>
      <c r="AB358" s="24">
        <f ca="1">AA358*'Cost Study'!$B$31</f>
        <v>0</v>
      </c>
      <c r="AC358" s="23">
        <f ca="1">Y358*'Cost Study'!$B$31</f>
        <v>59445.443092801361</v>
      </c>
      <c r="AD358" s="24">
        <f ca="1">AA358*'Cost Study'!$B$31</f>
        <v>0</v>
      </c>
      <c r="AE358" s="377">
        <f t="shared" ca="1" si="88"/>
        <v>59445.443092801361</v>
      </c>
      <c r="AF358" s="377">
        <f t="shared" ca="1" si="89"/>
        <v>59445.443092801361</v>
      </c>
      <c r="AH358" s="688">
        <f>IFERROR($H358/SUMIF($A:$A,$A358,$H:$H)*SUMIF(Summary!$A$110:$A$186,$A358,Summary!$P$110:$P$186),0)</f>
        <v>14128.476310026748</v>
      </c>
      <c r="AI358" s="689">
        <f t="shared" ca="1" si="75"/>
        <v>45316.966782774616</v>
      </c>
      <c r="AJ358" s="688">
        <f>IFERROR(H358/SUMIF(A:A,A358,H:H)*SUMIF(Summary!$A$110:$A$186,'Operations Support'!A358,Summary!$Q$110:$Q$186),0)</f>
        <v>14146.255707827953</v>
      </c>
      <c r="AK358" s="688">
        <f t="shared" ca="1" si="76"/>
        <v>45299.187384973411</v>
      </c>
      <c r="AM358" s="688">
        <f>IFERROR($H358/SUMIF($A:$A,$A358,$H:$H)*SUMIF(Summary!$A$230:$A$266,$A358,Summary!$P$230:$P$266),0)</f>
        <v>2673.1274555713276</v>
      </c>
      <c r="AN358" s="688">
        <f>IFERROR($H358/SUMIF($A:$A,$A358,$H:$H)*(SUMIF(Summary!$A$230:$A$266,$A358,Summary!$L$230:$L$266)+SUMIF(Summary!$A$281:$A$317,$A358,Summary!$L$281:$L$317))-AM358,0)</f>
        <v>5493.7730099433884</v>
      </c>
      <c r="AO358" s="688">
        <f>IFERROR($H358/SUMIF($A:$A,$A358,$H:$H)*SUMIF(Summary!$A$230:$A$266,$A358,Summary!$Q$230:$Q$266),0)</f>
        <v>2676.4913424734264</v>
      </c>
      <c r="AP358" s="688">
        <f>IFERROR($H358/SUMIF($A:$A,$A358,$H:$H)*(SUMIF(Summary!$A$230:$A$266,$A358,Summary!$L$230:$L$266)+SUMIF(Summary!$A$281:$A$317,$A358,Summary!$L$281:$L$317))-AO358,0)</f>
        <v>5490.4091230412887</v>
      </c>
      <c r="AQ358" s="306"/>
      <c r="AR358" s="688">
        <f t="shared" ca="1" si="77"/>
        <v>50810.739792718006</v>
      </c>
      <c r="AS358" s="688">
        <f t="shared" ca="1" si="78"/>
        <v>50789.5965080147</v>
      </c>
    </row>
    <row r="359" spans="1:45" s="15" customFormat="1" x14ac:dyDescent="0.2">
      <c r="A359" s="423">
        <v>3581</v>
      </c>
      <c r="B359" s="424">
        <v>2</v>
      </c>
      <c r="C359" s="425" t="s">
        <v>318</v>
      </c>
      <c r="D359" s="422">
        <f t="shared" si="79"/>
        <v>432</v>
      </c>
      <c r="E359" s="422">
        <f t="shared" si="80"/>
        <v>0</v>
      </c>
      <c r="F359" s="422">
        <f t="shared" si="81"/>
        <v>234</v>
      </c>
      <c r="G359" s="422">
        <f t="shared" si="82"/>
        <v>0</v>
      </c>
      <c r="H359" s="22">
        <f t="shared" si="83"/>
        <v>666</v>
      </c>
      <c r="I359" s="116">
        <v>195</v>
      </c>
      <c r="J359" s="116">
        <v>0</v>
      </c>
      <c r="K359" s="116">
        <v>159</v>
      </c>
      <c r="L359" s="116">
        <v>0</v>
      </c>
      <c r="M359" s="22">
        <f t="shared" si="84"/>
        <v>354</v>
      </c>
      <c r="N359" s="116">
        <v>0</v>
      </c>
      <c r="O359" s="116">
        <v>0</v>
      </c>
      <c r="P359" s="116">
        <v>75</v>
      </c>
      <c r="Q359" s="116">
        <v>0</v>
      </c>
      <c r="R359" s="22">
        <f t="shared" si="85"/>
        <v>75</v>
      </c>
      <c r="S359" s="116">
        <v>237</v>
      </c>
      <c r="T359" s="116">
        <v>0</v>
      </c>
      <c r="U359" s="116">
        <v>0</v>
      </c>
      <c r="V359" s="116">
        <v>0</v>
      </c>
      <c r="W359" s="22">
        <f t="shared" si="86"/>
        <v>237</v>
      </c>
      <c r="X359" s="22">
        <f t="shared" si="87"/>
        <v>22.2</v>
      </c>
      <c r="Y359" s="22">
        <f ca="1">OFFSET('Cost Study'!$B$7,'Operations Support'!$C359,'Operations Support'!$B359)*$H359</f>
        <v>1525.14</v>
      </c>
      <c r="Z359" s="23">
        <f ca="1">Y359*'Cost Study'!$B$31</f>
        <v>85182.012400694395</v>
      </c>
      <c r="AA359" s="23">
        <f ca="1">IF(A359=10298,1.51,1)*IF($B359&lt;3,$D359*'Cost Study'!$B$32*OFFSET('Cost Study'!$B$7,'Operations Support'!$C359,'Operations Support'!$B359),0)</f>
        <v>98.928000000000011</v>
      </c>
      <c r="AB359" s="24">
        <f ca="1">AA359*'Cost Study'!$B$31</f>
        <v>5525.3197232882858</v>
      </c>
      <c r="AC359" s="23">
        <f ca="1">Y359*'Cost Study'!$B$31</f>
        <v>85182.012400694395</v>
      </c>
      <c r="AD359" s="24">
        <f ca="1">AA359*'Cost Study'!$B$31</f>
        <v>5525.3197232882858</v>
      </c>
      <c r="AE359" s="377">
        <f t="shared" ca="1" si="88"/>
        <v>90707.332123982676</v>
      </c>
      <c r="AF359" s="377">
        <f t="shared" ca="1" si="89"/>
        <v>90707.332123982676</v>
      </c>
      <c r="AH359" s="688">
        <f>IFERROR($H359/SUMIF($A:$A,$A359,$H:$H)*SUMIF(Summary!$A$110:$A$186,$A359,Summary!$P$110:$P$186),0)</f>
        <v>19361.245313740361</v>
      </c>
      <c r="AI359" s="689">
        <f t="shared" ca="1" si="75"/>
        <v>71346.086810242312</v>
      </c>
      <c r="AJ359" s="688">
        <f>IFERROR(H359/SUMIF(A:A,A359,H:H)*SUMIF(Summary!$A$110:$A$186,'Operations Support'!A359,Summary!$Q$110:$Q$186),0)</f>
        <v>19385.60967369016</v>
      </c>
      <c r="AK359" s="688">
        <f t="shared" ca="1" si="76"/>
        <v>71321.722450292524</v>
      </c>
      <c r="AL359" s="1"/>
      <c r="AM359" s="688">
        <f>IFERROR($H359/SUMIF($A:$A,$A359,$H:$H)*SUMIF(Summary!$A$230:$A$266,$A359,Summary!$P$230:$P$266),0)</f>
        <v>3663.1746613384862</v>
      </c>
      <c r="AN359" s="688">
        <f>IFERROR($H359/SUMIF($A:$A,$A359,$H:$H)*(SUMIF(Summary!$A$230:$A$266,$A359,Summary!$L$230:$L$266)+SUMIF(Summary!$A$281:$A$317,$A359,Summary!$L$281:$L$317))-AM359,0)</f>
        <v>7528.5037543668659</v>
      </c>
      <c r="AO359" s="688">
        <f>IFERROR($H359/SUMIF($A:$A,$A359,$H:$H)*SUMIF(Summary!$A$230:$A$266,$A359,Summary!$Q$230:$Q$266),0)</f>
        <v>3667.7844322783999</v>
      </c>
      <c r="AP359" s="688">
        <f>IFERROR($H359/SUMIF($A:$A,$A359,$H:$H)*(SUMIF(Summary!$A$230:$A$266,$A359,Summary!$L$230:$L$266)+SUMIF(Summary!$A$281:$A$317,$A359,Summary!$L$281:$L$317))-AO359,0)</f>
        <v>7523.8939834269513</v>
      </c>
      <c r="AQ359" s="306"/>
      <c r="AR359" s="688">
        <f t="shared" ca="1" si="77"/>
        <v>78874.590564609185</v>
      </c>
      <c r="AS359" s="688">
        <f t="shared" ca="1" si="78"/>
        <v>78845.616433719479</v>
      </c>
    </row>
    <row r="360" spans="1:45" x14ac:dyDescent="0.2">
      <c r="A360" s="423">
        <v>3581</v>
      </c>
      <c r="B360" s="424">
        <v>2</v>
      </c>
      <c r="C360" s="425" t="s">
        <v>319</v>
      </c>
      <c r="D360" s="422">
        <f t="shared" si="79"/>
        <v>2299</v>
      </c>
      <c r="E360" s="422">
        <f t="shared" si="80"/>
        <v>0</v>
      </c>
      <c r="F360" s="422">
        <f t="shared" si="81"/>
        <v>8361</v>
      </c>
      <c r="G360" s="422">
        <f t="shared" si="82"/>
        <v>0</v>
      </c>
      <c r="H360" s="22">
        <f t="shared" si="83"/>
        <v>10660</v>
      </c>
      <c r="I360" s="116">
        <v>937</v>
      </c>
      <c r="J360" s="116">
        <v>0</v>
      </c>
      <c r="K360" s="116">
        <v>3715</v>
      </c>
      <c r="L360" s="116">
        <v>0</v>
      </c>
      <c r="M360" s="22">
        <f t="shared" si="84"/>
        <v>4652</v>
      </c>
      <c r="N360" s="116">
        <v>732</v>
      </c>
      <c r="O360" s="116">
        <v>0</v>
      </c>
      <c r="P360" s="116">
        <v>3043</v>
      </c>
      <c r="Q360" s="116">
        <v>0</v>
      </c>
      <c r="R360" s="22">
        <f t="shared" si="85"/>
        <v>3775</v>
      </c>
      <c r="S360" s="116">
        <v>630</v>
      </c>
      <c r="T360" s="116">
        <v>0</v>
      </c>
      <c r="U360" s="116">
        <v>1603</v>
      </c>
      <c r="V360" s="116">
        <v>0</v>
      </c>
      <c r="W360" s="22">
        <f t="shared" si="86"/>
        <v>2233</v>
      </c>
      <c r="X360" s="22">
        <f t="shared" si="87"/>
        <v>355.33333333333331</v>
      </c>
      <c r="Y360" s="22">
        <f ca="1">OFFSET('Cost Study'!$B$7,'Operations Support'!$C360,'Operations Support'!$B360)*$H360</f>
        <v>21746.400000000001</v>
      </c>
      <c r="Z360" s="23">
        <f ca="1">Y360*'Cost Study'!$B$31</f>
        <v>1214578.4088480144</v>
      </c>
      <c r="AA360" s="23">
        <f ca="1">IF(A360=10298,1.51,1)*IF($B360&lt;3,$D360*'Cost Study'!$B$32*OFFSET('Cost Study'!$B$7,'Operations Support'!$C360,'Operations Support'!$B360),0)</f>
        <v>468.99600000000004</v>
      </c>
      <c r="AB360" s="24">
        <f ca="1">AA360*'Cost Study'!$B$31</f>
        <v>26194.331725530817</v>
      </c>
      <c r="AC360" s="23">
        <f ca="1">Y360*'Cost Study'!$B$31</f>
        <v>1214578.4088480144</v>
      </c>
      <c r="AD360" s="24">
        <f ca="1">AA360*'Cost Study'!$B$31</f>
        <v>26194.331725530817</v>
      </c>
      <c r="AE360" s="377">
        <f t="shared" ca="1" si="88"/>
        <v>1240772.7405735452</v>
      </c>
      <c r="AF360" s="377">
        <f t="shared" ca="1" si="89"/>
        <v>1240772.7405735452</v>
      </c>
      <c r="AH360" s="688">
        <f>IFERROR($H360/SUMIF($A:$A,$A360,$H:$H)*SUMIF(Summary!$A$110:$A$186,$A360,Summary!$P$110:$P$186),0)</f>
        <v>309896.20877548383</v>
      </c>
      <c r="AI360" s="689">
        <f t="shared" ca="1" si="75"/>
        <v>930876.53179806145</v>
      </c>
      <c r="AJ360" s="688">
        <f>IFERROR(H360/SUMIF(A:A,A360,H:H)*SUMIF(Summary!$A$110:$A$186,'Operations Support'!A360,Summary!$Q$110:$Q$186),0)</f>
        <v>310286.18486717285</v>
      </c>
      <c r="AK360" s="688">
        <f t="shared" ca="1" si="76"/>
        <v>930486.55570637237</v>
      </c>
      <c r="AM360" s="688">
        <f>IFERROR($H360/SUMIF($A:$A,$A360,$H:$H)*SUMIF(Summary!$A$230:$A$266,$A360,Summary!$P$230:$P$266),0)</f>
        <v>58632.795630432833</v>
      </c>
      <c r="AN360" s="688">
        <f>IFERROR($H360/SUMIF($A:$A,$A360,$H:$H)*(SUMIF(Summary!$A$230:$A$266,$A360,Summary!$L$230:$L$266)+SUMIF(Summary!$A$281:$A$317,$A360,Summary!$L$281:$L$317))-AM360,0)</f>
        <v>120501.27630863481</v>
      </c>
      <c r="AO360" s="688">
        <f>IFERROR($H360/SUMIF($A:$A,$A360,$H:$H)*SUMIF(Summary!$A$230:$A$266,$A360,Summary!$Q$230:$Q$266),0)</f>
        <v>58706.579651783395</v>
      </c>
      <c r="AP360" s="688">
        <f>IFERROR($H360/SUMIF($A:$A,$A360,$H:$H)*(SUMIF(Summary!$A$230:$A$266,$A360,Summary!$L$230:$L$266)+SUMIF(Summary!$A$281:$A$317,$A360,Summary!$L$281:$L$317))-AO360,0)</f>
        <v>120427.49228728426</v>
      </c>
      <c r="AQ360" s="306"/>
      <c r="AR360" s="688">
        <f t="shared" ca="1" si="77"/>
        <v>1051377.8081066962</v>
      </c>
      <c r="AS360" s="688">
        <f t="shared" ca="1" si="78"/>
        <v>1050914.0479936567</v>
      </c>
    </row>
    <row r="361" spans="1:45" x14ac:dyDescent="0.2">
      <c r="A361" s="423">
        <v>3581</v>
      </c>
      <c r="B361" s="424">
        <v>2</v>
      </c>
      <c r="C361" s="425" t="s">
        <v>320</v>
      </c>
      <c r="D361" s="422">
        <f t="shared" si="79"/>
        <v>0</v>
      </c>
      <c r="E361" s="422">
        <f t="shared" si="80"/>
        <v>0</v>
      </c>
      <c r="F361" s="422">
        <f t="shared" si="81"/>
        <v>0</v>
      </c>
      <c r="G361" s="422">
        <f t="shared" si="82"/>
        <v>0</v>
      </c>
      <c r="H361" s="22">
        <f t="shared" si="83"/>
        <v>0</v>
      </c>
      <c r="I361" s="116">
        <v>0</v>
      </c>
      <c r="J361" s="116">
        <v>0</v>
      </c>
      <c r="K361" s="116">
        <v>0</v>
      </c>
      <c r="L361" s="116">
        <v>0</v>
      </c>
      <c r="M361" s="22">
        <f t="shared" si="84"/>
        <v>0</v>
      </c>
      <c r="N361" s="116">
        <v>0</v>
      </c>
      <c r="O361" s="116">
        <v>0</v>
      </c>
      <c r="P361" s="116">
        <v>0</v>
      </c>
      <c r="Q361" s="116">
        <v>0</v>
      </c>
      <c r="R361" s="22">
        <f t="shared" si="85"/>
        <v>0</v>
      </c>
      <c r="S361" s="116">
        <v>0</v>
      </c>
      <c r="T361" s="116">
        <v>0</v>
      </c>
      <c r="U361" s="116">
        <v>0</v>
      </c>
      <c r="V361" s="116">
        <v>0</v>
      </c>
      <c r="W361" s="22">
        <f t="shared" si="86"/>
        <v>0</v>
      </c>
      <c r="X361" s="22">
        <f t="shared" si="87"/>
        <v>0</v>
      </c>
      <c r="Y361" s="22">
        <f ca="1">OFFSET('Cost Study'!$B$7,'Operations Support'!$C361,'Operations Support'!$B361)*$H361</f>
        <v>0</v>
      </c>
      <c r="Z361" s="23">
        <f ca="1">Y361*'Cost Study'!$B$31</f>
        <v>0</v>
      </c>
      <c r="AA361" s="23">
        <f ca="1">IF(A361=10298,1.51,1)*IF($B361&lt;3,$D361*'Cost Study'!$B$32*OFFSET('Cost Study'!$B$7,'Operations Support'!$C361,'Operations Support'!$B361),0)</f>
        <v>0</v>
      </c>
      <c r="AB361" s="24">
        <f ca="1">AA361*'Cost Study'!$B$31</f>
        <v>0</v>
      </c>
      <c r="AC361" s="23">
        <f ca="1">Y361*'Cost Study'!$B$31</f>
        <v>0</v>
      </c>
      <c r="AD361" s="24">
        <f ca="1">AA361*'Cost Study'!$B$31</f>
        <v>0</v>
      </c>
      <c r="AE361" s="377">
        <f t="shared" ca="1" si="88"/>
        <v>0</v>
      </c>
      <c r="AF361" s="377">
        <f t="shared" ca="1" si="89"/>
        <v>0</v>
      </c>
      <c r="AH361" s="688">
        <f>IFERROR($H361/SUMIF($A:$A,$A361,$H:$H)*SUMIF(Summary!$A$110:$A$186,$A361,Summary!$P$110:$P$186),0)</f>
        <v>0</v>
      </c>
      <c r="AI361" s="689">
        <f t="shared" ca="1" si="75"/>
        <v>0</v>
      </c>
      <c r="AJ361" s="688">
        <f>IFERROR(H361/SUMIF(A:A,A361,H:H)*SUMIF(Summary!$A$110:$A$186,'Operations Support'!A361,Summary!$Q$110:$Q$186),0)</f>
        <v>0</v>
      </c>
      <c r="AK361" s="688">
        <f t="shared" ca="1" si="76"/>
        <v>0</v>
      </c>
      <c r="AM361" s="688">
        <f>IFERROR($H361/SUMIF($A:$A,$A361,$H:$H)*SUMIF(Summary!$A$230:$A$266,$A361,Summary!$P$230:$P$266),0)</f>
        <v>0</v>
      </c>
      <c r="AN361" s="688">
        <f>IFERROR($H361/SUMIF($A:$A,$A361,$H:$H)*(SUMIF(Summary!$A$230:$A$266,$A361,Summary!$L$230:$L$266)+SUMIF(Summary!$A$281:$A$317,$A361,Summary!$L$281:$L$317))-AM361,0)</f>
        <v>0</v>
      </c>
      <c r="AO361" s="688">
        <f>IFERROR($H361/SUMIF($A:$A,$A361,$H:$H)*SUMIF(Summary!$A$230:$A$266,$A361,Summary!$Q$230:$Q$266),0)</f>
        <v>0</v>
      </c>
      <c r="AP361" s="688">
        <f>IFERROR($H361/SUMIF($A:$A,$A361,$H:$H)*(SUMIF(Summary!$A$230:$A$266,$A361,Summary!$L$230:$L$266)+SUMIF(Summary!$A$281:$A$317,$A361,Summary!$L$281:$L$317))-AO361,0)</f>
        <v>0</v>
      </c>
      <c r="AQ361" s="306"/>
      <c r="AR361" s="688">
        <f t="shared" ca="1" si="77"/>
        <v>0</v>
      </c>
      <c r="AS361" s="688">
        <f t="shared" ca="1" si="78"/>
        <v>0</v>
      </c>
    </row>
    <row r="362" spans="1:45" x14ac:dyDescent="0.2">
      <c r="A362" s="423">
        <v>3581</v>
      </c>
      <c r="B362" s="424">
        <v>3</v>
      </c>
      <c r="C362" s="425" t="s">
        <v>300</v>
      </c>
      <c r="D362" s="422">
        <f t="shared" si="79"/>
        <v>7797</v>
      </c>
      <c r="E362" s="422">
        <f t="shared" si="80"/>
        <v>0</v>
      </c>
      <c r="F362" s="422">
        <f t="shared" si="81"/>
        <v>5931</v>
      </c>
      <c r="G362" s="422">
        <f t="shared" si="82"/>
        <v>0</v>
      </c>
      <c r="H362" s="22">
        <f t="shared" si="83"/>
        <v>13728</v>
      </c>
      <c r="I362" s="116">
        <v>2582</v>
      </c>
      <c r="J362" s="116">
        <v>0</v>
      </c>
      <c r="K362" s="116">
        <v>2001</v>
      </c>
      <c r="L362" s="116">
        <v>0</v>
      </c>
      <c r="M362" s="22">
        <f t="shared" si="84"/>
        <v>4583</v>
      </c>
      <c r="N362" s="116">
        <v>3085</v>
      </c>
      <c r="O362" s="116">
        <v>0</v>
      </c>
      <c r="P362" s="116">
        <v>1848</v>
      </c>
      <c r="Q362" s="116">
        <v>0</v>
      </c>
      <c r="R362" s="22">
        <f t="shared" si="85"/>
        <v>4933</v>
      </c>
      <c r="S362" s="116">
        <v>2130</v>
      </c>
      <c r="T362" s="116">
        <v>0</v>
      </c>
      <c r="U362" s="116">
        <v>2082</v>
      </c>
      <c r="V362" s="116">
        <v>0</v>
      </c>
      <c r="W362" s="22">
        <f t="shared" si="86"/>
        <v>4212</v>
      </c>
      <c r="X362" s="22">
        <f t="shared" si="87"/>
        <v>572</v>
      </c>
      <c r="Y362" s="22">
        <f ca="1">OFFSET('Cost Study'!$B$7,'Operations Support'!$C362,'Operations Support'!$B362)*$H362</f>
        <v>59030.399999999994</v>
      </c>
      <c r="Z362" s="23">
        <f ca="1">Y362*'Cost Study'!$B$31</f>
        <v>3296961.7640465465</v>
      </c>
      <c r="AA362" s="23">
        <f ca="1">IF(A362=10298,1.51,1)*IF($B362&lt;3,$D362*'Cost Study'!$B$32*OFFSET('Cost Study'!$B$7,'Operations Support'!$C362,'Operations Support'!$B362),0)</f>
        <v>0</v>
      </c>
      <c r="AB362" s="24">
        <f ca="1">AA362*'Cost Study'!$B$31</f>
        <v>0</v>
      </c>
      <c r="AC362" s="23">
        <f ca="1">Y362*'Cost Study'!$B$31</f>
        <v>3296961.7640465465</v>
      </c>
      <c r="AD362" s="24">
        <f ca="1">AA362*'Cost Study'!$B$31</f>
        <v>0</v>
      </c>
      <c r="AE362" s="377">
        <f t="shared" ca="1" si="88"/>
        <v>3296961.7640465465</v>
      </c>
      <c r="AF362" s="377">
        <f t="shared" ca="1" si="89"/>
        <v>3296961.7640465465</v>
      </c>
      <c r="AH362" s="688">
        <f>IFERROR($H362/SUMIF($A:$A,$A362,$H:$H)*SUMIF(Summary!$A$110:$A$186,$A362,Summary!$P$110:$P$186),0)</f>
        <v>399085.84934989142</v>
      </c>
      <c r="AI362" s="689">
        <f t="shared" ca="1" si="75"/>
        <v>2897875.9146966552</v>
      </c>
      <c r="AJ362" s="688">
        <f>IFERROR(H362/SUMIF(A:A,A362,H:H)*SUMIF(Summary!$A$110:$A$186,'Operations Support'!A362,Summary!$Q$110:$Q$186),0)</f>
        <v>399588.06246309087</v>
      </c>
      <c r="AK362" s="688">
        <f t="shared" ca="1" si="76"/>
        <v>2897373.7015834558</v>
      </c>
      <c r="AM362" s="688">
        <f>IFERROR($H362/SUMIF($A:$A,$A362,$H:$H)*SUMIF(Summary!$A$230:$A$266,$A362,Summary!$P$230:$P$266),0)</f>
        <v>75507.600226508628</v>
      </c>
      <c r="AN362" s="688">
        <f>IFERROR($H362/SUMIF($A:$A,$A362,$H:$H)*(SUMIF(Summary!$A$230:$A$266,$A362,Summary!$L$230:$L$266)+SUMIF(Summary!$A$281:$A$317,$A362,Summary!$L$281:$L$317))-AM362,0)</f>
        <v>155182.13144136386</v>
      </c>
      <c r="AO362" s="688">
        <f>IFERROR($H362/SUMIF($A:$A,$A362,$H:$H)*SUMIF(Summary!$A$230:$A$266,$A362,Summary!$Q$230:$Q$266),0)</f>
        <v>75602.619649125932</v>
      </c>
      <c r="AP362" s="688">
        <f>IFERROR($H362/SUMIF($A:$A,$A362,$H:$H)*(SUMIF(Summary!$A$230:$A$266,$A362,Summary!$L$230:$L$266)+SUMIF(Summary!$A$281:$A$317,$A362,Summary!$L$281:$L$317))-AO362,0)</f>
        <v>155087.11201874656</v>
      </c>
      <c r="AQ362" s="306"/>
      <c r="AR362" s="688">
        <f t="shared" ca="1" si="77"/>
        <v>3053058.0461380193</v>
      </c>
      <c r="AS362" s="688">
        <f t="shared" ca="1" si="78"/>
        <v>3052460.8136022026</v>
      </c>
    </row>
    <row r="363" spans="1:45" x14ac:dyDescent="0.2">
      <c r="A363" s="423">
        <v>3581</v>
      </c>
      <c r="B363" s="424">
        <v>3</v>
      </c>
      <c r="C363" s="425" t="s">
        <v>301</v>
      </c>
      <c r="D363" s="422">
        <f t="shared" si="79"/>
        <v>1521</v>
      </c>
      <c r="E363" s="422">
        <f t="shared" si="80"/>
        <v>0</v>
      </c>
      <c r="F363" s="422">
        <f t="shared" si="81"/>
        <v>59</v>
      </c>
      <c r="G363" s="422">
        <f t="shared" si="82"/>
        <v>0</v>
      </c>
      <c r="H363" s="22">
        <f t="shared" si="83"/>
        <v>1580</v>
      </c>
      <c r="I363" s="116">
        <v>835</v>
      </c>
      <c r="J363" s="116">
        <v>0</v>
      </c>
      <c r="K363" s="116">
        <v>24</v>
      </c>
      <c r="L363" s="116">
        <v>0</v>
      </c>
      <c r="M363" s="22">
        <f t="shared" si="84"/>
        <v>859</v>
      </c>
      <c r="N363" s="116">
        <v>520</v>
      </c>
      <c r="O363" s="116">
        <v>0</v>
      </c>
      <c r="P363" s="116">
        <v>0</v>
      </c>
      <c r="Q363" s="116">
        <v>0</v>
      </c>
      <c r="R363" s="22">
        <f t="shared" si="85"/>
        <v>520</v>
      </c>
      <c r="S363" s="116">
        <v>166</v>
      </c>
      <c r="T363" s="116">
        <v>0</v>
      </c>
      <c r="U363" s="116">
        <v>35</v>
      </c>
      <c r="V363" s="116">
        <v>0</v>
      </c>
      <c r="W363" s="22">
        <f t="shared" si="86"/>
        <v>201</v>
      </c>
      <c r="X363" s="22">
        <f t="shared" si="87"/>
        <v>65.833333333333329</v>
      </c>
      <c r="Y363" s="22">
        <f ca="1">OFFSET('Cost Study'!$B$7,'Operations Support'!$C363,'Operations Support'!$B363)*$H363</f>
        <v>11581.4</v>
      </c>
      <c r="Z363" s="23">
        <f ca="1">Y363*'Cost Study'!$B$31</f>
        <v>646843.5411945146</v>
      </c>
      <c r="AA363" s="23">
        <f ca="1">IF(A363=10298,1.51,1)*IF($B363&lt;3,$D363*'Cost Study'!$B$32*OFFSET('Cost Study'!$B$7,'Operations Support'!$C363,'Operations Support'!$B363),0)</f>
        <v>0</v>
      </c>
      <c r="AB363" s="24">
        <f ca="1">AA363*'Cost Study'!$B$31</f>
        <v>0</v>
      </c>
      <c r="AC363" s="23">
        <f ca="1">Y363*'Cost Study'!$B$31</f>
        <v>646843.5411945146</v>
      </c>
      <c r="AD363" s="24">
        <f ca="1">AA363*'Cost Study'!$B$31</f>
        <v>0</v>
      </c>
      <c r="AE363" s="377">
        <f t="shared" ca="1" si="88"/>
        <v>646843.5411945146</v>
      </c>
      <c r="AF363" s="377">
        <f t="shared" ca="1" si="89"/>
        <v>646843.5411945146</v>
      </c>
      <c r="AH363" s="688">
        <f>IFERROR($H363/SUMIF($A:$A,$A363,$H:$H)*SUMIF(Summary!$A$110:$A$186,$A363,Summary!$P$110:$P$186),0)</f>
        <v>45932.083477041691</v>
      </c>
      <c r="AI363" s="689">
        <f t="shared" ca="1" si="75"/>
        <v>600911.45771747292</v>
      </c>
      <c r="AJ363" s="688">
        <f>IFERROR(H363/SUMIF(A:A,A363,H:H)*SUMIF(Summary!$A$110:$A$186,'Operations Support'!A363,Summary!$Q$110:$Q$186),0)</f>
        <v>45989.88481145713</v>
      </c>
      <c r="AK363" s="688">
        <f t="shared" ca="1" si="76"/>
        <v>600853.65638305747</v>
      </c>
      <c r="AM363" s="688">
        <f>IFERROR($H363/SUMIF($A:$A,$A363,$H:$H)*SUMIF(Summary!$A$230:$A$266,$A363,Summary!$P$230:$P$266),0)</f>
        <v>8690.414361733945</v>
      </c>
      <c r="AN363" s="688">
        <f>IFERROR($H363/SUMIF($A:$A,$A363,$H:$H)*(SUMIF(Summary!$A$230:$A$266,$A363,Summary!$L$230:$L$266)+SUMIF(Summary!$A$281:$A$317,$A363,Summary!$L$281:$L$317))-AM363,0)</f>
        <v>17860.414312161629</v>
      </c>
      <c r="AO363" s="688">
        <f>IFERROR($H363/SUMIF($A:$A,$A363,$H:$H)*SUMIF(Summary!$A$230:$A$266,$A363,Summary!$Q$230:$Q$266),0)</f>
        <v>8701.3504549547615</v>
      </c>
      <c r="AP363" s="688">
        <f>IFERROR($H363/SUMIF($A:$A,$A363,$H:$H)*(SUMIF(Summary!$A$230:$A$266,$A363,Summary!$L$230:$L$266)+SUMIF(Summary!$A$281:$A$317,$A363,Summary!$L$281:$L$317))-AO363,0)</f>
        <v>17849.478218940814</v>
      </c>
      <c r="AQ363" s="306"/>
      <c r="AR363" s="688">
        <f t="shared" ca="1" si="77"/>
        <v>618771.87202963454</v>
      </c>
      <c r="AS363" s="688">
        <f t="shared" ca="1" si="78"/>
        <v>618703.13460199826</v>
      </c>
    </row>
    <row r="364" spans="1:45" x14ac:dyDescent="0.2">
      <c r="A364" s="423">
        <v>3581</v>
      </c>
      <c r="B364" s="424">
        <v>3</v>
      </c>
      <c r="C364" s="425" t="s">
        <v>302</v>
      </c>
      <c r="D364" s="422">
        <f t="shared" si="79"/>
        <v>129</v>
      </c>
      <c r="E364" s="422">
        <f t="shared" si="80"/>
        <v>0</v>
      </c>
      <c r="F364" s="422">
        <f t="shared" si="81"/>
        <v>6</v>
      </c>
      <c r="G364" s="422">
        <f t="shared" si="82"/>
        <v>0</v>
      </c>
      <c r="H364" s="22">
        <f t="shared" si="83"/>
        <v>135</v>
      </c>
      <c r="I364" s="116">
        <v>45</v>
      </c>
      <c r="J364" s="116">
        <v>0</v>
      </c>
      <c r="K364" s="116">
        <v>4</v>
      </c>
      <c r="L364" s="116">
        <v>0</v>
      </c>
      <c r="M364" s="22">
        <f t="shared" si="84"/>
        <v>49</v>
      </c>
      <c r="N364" s="116">
        <v>66</v>
      </c>
      <c r="O364" s="116">
        <v>0</v>
      </c>
      <c r="P364" s="116">
        <v>2</v>
      </c>
      <c r="Q364" s="116">
        <v>0</v>
      </c>
      <c r="R364" s="22">
        <f t="shared" si="85"/>
        <v>68</v>
      </c>
      <c r="S364" s="116">
        <v>18</v>
      </c>
      <c r="T364" s="116">
        <v>0</v>
      </c>
      <c r="U364" s="116">
        <v>0</v>
      </c>
      <c r="V364" s="116">
        <v>0</v>
      </c>
      <c r="W364" s="22">
        <f t="shared" si="86"/>
        <v>18</v>
      </c>
      <c r="X364" s="22">
        <f t="shared" si="87"/>
        <v>5.625</v>
      </c>
      <c r="Y364" s="22">
        <f ca="1">OFFSET('Cost Study'!$B$7,'Operations Support'!$C364,'Operations Support'!$B364)*$H364</f>
        <v>903.15000000000009</v>
      </c>
      <c r="Z364" s="23">
        <f ca="1">Y364*'Cost Study'!$B$31</f>
        <v>50442.67050873176</v>
      </c>
      <c r="AA364" s="23">
        <f ca="1">IF(A364=10298,1.51,1)*IF($B364&lt;3,$D364*'Cost Study'!$B$32*OFFSET('Cost Study'!$B$7,'Operations Support'!$C364,'Operations Support'!$B364),0)</f>
        <v>0</v>
      </c>
      <c r="AB364" s="24">
        <f ca="1">AA364*'Cost Study'!$B$31</f>
        <v>0</v>
      </c>
      <c r="AC364" s="23">
        <f ca="1">Y364*'Cost Study'!$B$31</f>
        <v>50442.67050873176</v>
      </c>
      <c r="AD364" s="24">
        <f ca="1">AA364*'Cost Study'!$B$31</f>
        <v>0</v>
      </c>
      <c r="AE364" s="377">
        <f t="shared" ca="1" si="88"/>
        <v>50442.67050873176</v>
      </c>
      <c r="AF364" s="377">
        <f t="shared" ca="1" si="89"/>
        <v>50442.67050873176</v>
      </c>
      <c r="AH364" s="688">
        <f>IFERROR($H364/SUMIF($A:$A,$A364,$H:$H)*SUMIF(Summary!$A$110:$A$186,$A364,Summary!$P$110:$P$186),0)</f>
        <v>3924.5767527852076</v>
      </c>
      <c r="AI364" s="689">
        <f t="shared" ca="1" si="75"/>
        <v>46518.093755946553</v>
      </c>
      <c r="AJ364" s="688">
        <f>IFERROR(H364/SUMIF(A:A,A364,H:H)*SUMIF(Summary!$A$110:$A$186,'Operations Support'!A364,Summary!$Q$110:$Q$186),0)</f>
        <v>3929.5154743966536</v>
      </c>
      <c r="AK364" s="688">
        <f t="shared" ca="1" si="76"/>
        <v>46513.155034335105</v>
      </c>
      <c r="AM364" s="688">
        <f>IFERROR($H364/SUMIF($A:$A,$A364,$H:$H)*SUMIF(Summary!$A$230:$A$266,$A364,Summary!$P$230:$P$266),0)</f>
        <v>742.53540432536886</v>
      </c>
      <c r="AN364" s="688">
        <f>IFERROR($H364/SUMIF($A:$A,$A364,$H:$H)*(SUMIF(Summary!$A$230:$A$266,$A364,Summary!$L$230:$L$266)+SUMIF(Summary!$A$281:$A$317,$A364,Summary!$L$281:$L$317))-AM364,0)</f>
        <v>1526.0480583176077</v>
      </c>
      <c r="AO364" s="688">
        <f>IFERROR($H364/SUMIF($A:$A,$A364,$H:$H)*SUMIF(Summary!$A$230:$A$266,$A364,Summary!$Q$230:$Q$266),0)</f>
        <v>743.46981735372958</v>
      </c>
      <c r="AP364" s="688">
        <f>IFERROR($H364/SUMIF($A:$A,$A364,$H:$H)*(SUMIF(Summary!$A$230:$A$266,$A364,Summary!$L$230:$L$266)+SUMIF(Summary!$A$281:$A$317,$A364,Summary!$L$281:$L$317))-AO364,0)</f>
        <v>1525.113645289247</v>
      </c>
      <c r="AQ364" s="306"/>
      <c r="AR364" s="688">
        <f t="shared" ca="1" si="77"/>
        <v>48044.141814264163</v>
      </c>
      <c r="AS364" s="688">
        <f t="shared" ca="1" si="78"/>
        <v>48038.268679624351</v>
      </c>
    </row>
    <row r="365" spans="1:45" x14ac:dyDescent="0.2">
      <c r="A365" s="423">
        <v>3581</v>
      </c>
      <c r="B365" s="424">
        <v>3</v>
      </c>
      <c r="C365" s="425" t="s">
        <v>303</v>
      </c>
      <c r="D365" s="422">
        <f t="shared" si="79"/>
        <v>24571</v>
      </c>
      <c r="E365" s="422">
        <f t="shared" si="80"/>
        <v>0</v>
      </c>
      <c r="F365" s="422">
        <f t="shared" si="81"/>
        <v>37316</v>
      </c>
      <c r="G365" s="422">
        <f t="shared" si="82"/>
        <v>0</v>
      </c>
      <c r="H365" s="22">
        <f t="shared" si="83"/>
        <v>61887</v>
      </c>
      <c r="I365" s="116">
        <v>8747</v>
      </c>
      <c r="J365" s="116">
        <v>0</v>
      </c>
      <c r="K365" s="116">
        <v>11350</v>
      </c>
      <c r="L365" s="116">
        <v>0</v>
      </c>
      <c r="M365" s="22">
        <f t="shared" si="84"/>
        <v>20097</v>
      </c>
      <c r="N365" s="116">
        <v>8300</v>
      </c>
      <c r="O365" s="116">
        <v>0</v>
      </c>
      <c r="P365" s="116">
        <v>13399</v>
      </c>
      <c r="Q365" s="116">
        <v>0</v>
      </c>
      <c r="R365" s="22">
        <f t="shared" si="85"/>
        <v>21699</v>
      </c>
      <c r="S365" s="116">
        <v>7524</v>
      </c>
      <c r="T365" s="116">
        <v>0</v>
      </c>
      <c r="U365" s="116">
        <v>12567</v>
      </c>
      <c r="V365" s="116">
        <v>0</v>
      </c>
      <c r="W365" s="22">
        <f t="shared" si="86"/>
        <v>20091</v>
      </c>
      <c r="X365" s="22">
        <f t="shared" si="87"/>
        <v>2578.625</v>
      </c>
      <c r="Y365" s="22">
        <f ca="1">OFFSET('Cost Study'!$B$7,'Operations Support'!$C365,'Operations Support'!$B365)*$H365</f>
        <v>149147.67000000001</v>
      </c>
      <c r="Z365" s="23">
        <f ca="1">Y365*'Cost Study'!$B$31</f>
        <v>8330185.2128163166</v>
      </c>
      <c r="AA365" s="23">
        <f ca="1">IF(A365=10298,1.51,1)*IF($B365&lt;3,$D365*'Cost Study'!$B$32*OFFSET('Cost Study'!$B$7,'Operations Support'!$C365,'Operations Support'!$B365),0)</f>
        <v>0</v>
      </c>
      <c r="AB365" s="24">
        <f ca="1">AA365*'Cost Study'!$B$31</f>
        <v>0</v>
      </c>
      <c r="AC365" s="23">
        <f ca="1">Y365*'Cost Study'!$B$31</f>
        <v>8330185.2128163166</v>
      </c>
      <c r="AD365" s="24">
        <f ca="1">AA365*'Cost Study'!$B$31</f>
        <v>0</v>
      </c>
      <c r="AE365" s="377">
        <f t="shared" ca="1" si="88"/>
        <v>8330185.2128163166</v>
      </c>
      <c r="AF365" s="377">
        <f t="shared" ca="1" si="89"/>
        <v>8330185.2128163166</v>
      </c>
      <c r="AH365" s="688">
        <f>IFERROR($H365/SUMIF($A:$A,$A365,$H:$H)*SUMIF(Summary!$A$110:$A$186,$A365,Summary!$P$110:$P$186),0)</f>
        <v>1799113.1962934679</v>
      </c>
      <c r="AI365" s="689">
        <f t="shared" ca="1" si="75"/>
        <v>6531072.016522849</v>
      </c>
      <c r="AJ365" s="688">
        <f>IFERROR(H365/SUMIF(A:A,A365,H:H)*SUMIF(Summary!$A$110:$A$186,'Operations Support'!A365,Summary!$Q$110:$Q$186),0)</f>
        <v>1801377.2160295236</v>
      </c>
      <c r="AK365" s="688">
        <f t="shared" ca="1" si="76"/>
        <v>6528807.9967867928</v>
      </c>
      <c r="AM365" s="688">
        <f>IFERROR($H365/SUMIF($A:$A,$A365,$H:$H)*SUMIF(Summary!$A$230:$A$266,$A365,Summary!$P$230:$P$266),0)</f>
        <v>340394.73012951185</v>
      </c>
      <c r="AN365" s="688">
        <f>IFERROR($H365/SUMIF($A:$A,$A365,$H:$H)*(SUMIF(Summary!$A$230:$A$266,$A365,Summary!$L$230:$L$266)+SUMIF(Summary!$A$281:$A$317,$A365,Summary!$L$281:$L$317))-AM365,0)</f>
        <v>699574.34211186506</v>
      </c>
      <c r="AO365" s="688">
        <f>IFERROR($H365/SUMIF($A:$A,$A365,$H:$H)*SUMIF(Summary!$A$230:$A$266,$A365,Summary!$Q$230:$Q$266),0)</f>
        <v>340823.08582644642</v>
      </c>
      <c r="AP365" s="688">
        <f>IFERROR($H365/SUMIF($A:$A,$A365,$H:$H)*(SUMIF(Summary!$A$230:$A$266,$A365,Summary!$L$230:$L$266)+SUMIF(Summary!$A$281:$A$317,$A365,Summary!$L$281:$L$317))-AO365,0)</f>
        <v>699145.98641493055</v>
      </c>
      <c r="AQ365" s="306"/>
      <c r="AR365" s="688">
        <f t="shared" ca="1" si="77"/>
        <v>7230646.358634714</v>
      </c>
      <c r="AS365" s="688">
        <f t="shared" ca="1" si="78"/>
        <v>7227953.9832017235</v>
      </c>
    </row>
    <row r="366" spans="1:45" x14ac:dyDescent="0.2">
      <c r="A366" s="423">
        <v>3581</v>
      </c>
      <c r="B366" s="424">
        <v>3</v>
      </c>
      <c r="C366" s="425" t="s">
        <v>304</v>
      </c>
      <c r="D366" s="422">
        <f t="shared" si="79"/>
        <v>0</v>
      </c>
      <c r="E366" s="422">
        <f t="shared" si="80"/>
        <v>0</v>
      </c>
      <c r="F366" s="422">
        <f t="shared" si="81"/>
        <v>0</v>
      </c>
      <c r="G366" s="422">
        <f t="shared" si="82"/>
        <v>0</v>
      </c>
      <c r="H366" s="22">
        <f t="shared" si="83"/>
        <v>0</v>
      </c>
      <c r="I366" s="116">
        <v>0</v>
      </c>
      <c r="J366" s="116">
        <v>0</v>
      </c>
      <c r="K366" s="116">
        <v>0</v>
      </c>
      <c r="L366" s="116">
        <v>0</v>
      </c>
      <c r="M366" s="22">
        <f t="shared" si="84"/>
        <v>0</v>
      </c>
      <c r="N366" s="116">
        <v>0</v>
      </c>
      <c r="O366" s="116">
        <v>0</v>
      </c>
      <c r="P366" s="116">
        <v>0</v>
      </c>
      <c r="Q366" s="116">
        <v>0</v>
      </c>
      <c r="R366" s="22">
        <f t="shared" si="85"/>
        <v>0</v>
      </c>
      <c r="S366" s="116">
        <v>0</v>
      </c>
      <c r="T366" s="116">
        <v>0</v>
      </c>
      <c r="U366" s="116">
        <v>0</v>
      </c>
      <c r="V366" s="116">
        <v>0</v>
      </c>
      <c r="W366" s="22">
        <f t="shared" si="86"/>
        <v>0</v>
      </c>
      <c r="X366" s="22">
        <f t="shared" si="87"/>
        <v>0</v>
      </c>
      <c r="Y366" s="22">
        <f ca="1">OFFSET('Cost Study'!$B$7,'Operations Support'!$C366,'Operations Support'!$B366)*$H366</f>
        <v>0</v>
      </c>
      <c r="Z366" s="23">
        <f ca="1">Y366*'Cost Study'!$B$31</f>
        <v>0</v>
      </c>
      <c r="AA366" s="23">
        <f ca="1">IF(A366=10298,1.51,1)*IF($B366&lt;3,$D366*'Cost Study'!$B$32*OFFSET('Cost Study'!$B$7,'Operations Support'!$C366,'Operations Support'!$B366),0)</f>
        <v>0</v>
      </c>
      <c r="AB366" s="24">
        <f ca="1">AA366*'Cost Study'!$B$31</f>
        <v>0</v>
      </c>
      <c r="AC366" s="23">
        <f ca="1">Y366*'Cost Study'!$B$31</f>
        <v>0</v>
      </c>
      <c r="AD366" s="24">
        <f ca="1">AA366*'Cost Study'!$B$31</f>
        <v>0</v>
      </c>
      <c r="AE366" s="377">
        <f t="shared" ca="1" si="88"/>
        <v>0</v>
      </c>
      <c r="AF366" s="377">
        <f t="shared" ca="1" si="89"/>
        <v>0</v>
      </c>
      <c r="AH366" s="688">
        <f>IFERROR($H366/SUMIF($A:$A,$A366,$H:$H)*SUMIF(Summary!$A$110:$A$186,$A366,Summary!$P$110:$P$186),0)</f>
        <v>0</v>
      </c>
      <c r="AI366" s="689">
        <f t="shared" ref="AI366:AI429" ca="1" si="90">Z366+AB366-AH366</f>
        <v>0</v>
      </c>
      <c r="AJ366" s="688">
        <f>IFERROR(H366/SUMIF(A:A,A366,H:H)*SUMIF(Summary!$A$110:$A$186,'Operations Support'!A366,Summary!$Q$110:$Q$186),0)</f>
        <v>0</v>
      </c>
      <c r="AK366" s="688">
        <f t="shared" ref="AK366:AK429" ca="1" si="91">AC366+AD366-AJ366</f>
        <v>0</v>
      </c>
      <c r="AM366" s="688">
        <f>IFERROR($H366/SUMIF($A:$A,$A366,$H:$H)*SUMIF(Summary!$A$230:$A$266,$A366,Summary!$P$230:$P$266),0)</f>
        <v>0</v>
      </c>
      <c r="AN366" s="688">
        <f>IFERROR($H366/SUMIF($A:$A,$A366,$H:$H)*(SUMIF(Summary!$A$230:$A$266,$A366,Summary!$L$230:$L$266)+SUMIF(Summary!$A$281:$A$317,$A366,Summary!$L$281:$L$317))-AM366,0)</f>
        <v>0</v>
      </c>
      <c r="AO366" s="688">
        <f>IFERROR($H366/SUMIF($A:$A,$A366,$H:$H)*SUMIF(Summary!$A$230:$A$266,$A366,Summary!$Q$230:$Q$266),0)</f>
        <v>0</v>
      </c>
      <c r="AP366" s="688">
        <f>IFERROR($H366/SUMIF($A:$A,$A366,$H:$H)*(SUMIF(Summary!$A$230:$A$266,$A366,Summary!$L$230:$L$266)+SUMIF(Summary!$A$281:$A$317,$A366,Summary!$L$281:$L$317))-AO366,0)</f>
        <v>0</v>
      </c>
      <c r="AQ366" s="306"/>
      <c r="AR366" s="688">
        <f t="shared" ref="AR366:AR429" ca="1" si="92">AI366+AN366</f>
        <v>0</v>
      </c>
      <c r="AS366" s="688">
        <f t="shared" ref="AS366:AS429" ca="1" si="93">AK366+AP366</f>
        <v>0</v>
      </c>
    </row>
    <row r="367" spans="1:45" x14ac:dyDescent="0.2">
      <c r="A367" s="423">
        <v>3581</v>
      </c>
      <c r="B367" s="424">
        <v>3</v>
      </c>
      <c r="C367" s="425" t="s">
        <v>305</v>
      </c>
      <c r="D367" s="422">
        <f t="shared" si="79"/>
        <v>3779</v>
      </c>
      <c r="E367" s="422">
        <f t="shared" si="80"/>
        <v>0</v>
      </c>
      <c r="F367" s="422">
        <f t="shared" si="81"/>
        <v>188</v>
      </c>
      <c r="G367" s="422">
        <f t="shared" si="82"/>
        <v>0</v>
      </c>
      <c r="H367" s="22">
        <f t="shared" si="83"/>
        <v>3967</v>
      </c>
      <c r="I367" s="116">
        <v>1217</v>
      </c>
      <c r="J367" s="116">
        <v>0</v>
      </c>
      <c r="K367" s="116">
        <v>156</v>
      </c>
      <c r="L367" s="116">
        <v>0</v>
      </c>
      <c r="M367" s="22">
        <f t="shared" si="84"/>
        <v>1373</v>
      </c>
      <c r="N367" s="116">
        <v>1600</v>
      </c>
      <c r="O367" s="116">
        <v>0</v>
      </c>
      <c r="P367" s="116">
        <v>32</v>
      </c>
      <c r="Q367" s="116">
        <v>0</v>
      </c>
      <c r="R367" s="22">
        <f t="shared" si="85"/>
        <v>1632</v>
      </c>
      <c r="S367" s="116">
        <v>962</v>
      </c>
      <c r="T367" s="116">
        <v>0</v>
      </c>
      <c r="U367" s="116">
        <v>0</v>
      </c>
      <c r="V367" s="116">
        <v>0</v>
      </c>
      <c r="W367" s="22">
        <f t="shared" si="86"/>
        <v>962</v>
      </c>
      <c r="X367" s="22">
        <f t="shared" si="87"/>
        <v>165.29166666666666</v>
      </c>
      <c r="Y367" s="22">
        <f ca="1">OFFSET('Cost Study'!$B$7,'Operations Support'!$C367,'Operations Support'!$B367)*$H367</f>
        <v>23802</v>
      </c>
      <c r="Z367" s="23">
        <f ca="1">Y367*'Cost Study'!$B$31</f>
        <v>1329387.6359949433</v>
      </c>
      <c r="AA367" s="23">
        <f ca="1">IF(A367=10298,1.51,1)*IF($B367&lt;3,$D367*'Cost Study'!$B$32*OFFSET('Cost Study'!$B$7,'Operations Support'!$C367,'Operations Support'!$B367),0)</f>
        <v>0</v>
      </c>
      <c r="AB367" s="24">
        <f ca="1">AA367*'Cost Study'!$B$31</f>
        <v>0</v>
      </c>
      <c r="AC367" s="23">
        <f ca="1">Y367*'Cost Study'!$B$31</f>
        <v>1329387.6359949433</v>
      </c>
      <c r="AD367" s="24">
        <f ca="1">AA367*'Cost Study'!$B$31</f>
        <v>0</v>
      </c>
      <c r="AE367" s="377">
        <f t="shared" ca="1" si="88"/>
        <v>1329387.6359949433</v>
      </c>
      <c r="AF367" s="377">
        <f t="shared" ca="1" si="89"/>
        <v>1329387.6359949433</v>
      </c>
      <c r="AH367" s="688">
        <f>IFERROR($H367/SUMIF($A:$A,$A367,$H:$H)*SUMIF(Summary!$A$110:$A$186,$A367,Summary!$P$110:$P$186),0)</f>
        <v>115324.41465406607</v>
      </c>
      <c r="AI367" s="689">
        <f t="shared" ca="1" si="90"/>
        <v>1214063.2213408772</v>
      </c>
      <c r="AJ367" s="688">
        <f>IFERROR(H367/SUMIF(A:A,A367,H:H)*SUMIF(Summary!$A$110:$A$186,'Operations Support'!A367,Summary!$Q$110:$Q$186),0)</f>
        <v>115469.53990319648</v>
      </c>
      <c r="AK367" s="688">
        <f t="shared" ca="1" si="91"/>
        <v>1213918.0960917468</v>
      </c>
      <c r="AM367" s="688">
        <f>IFERROR($H367/SUMIF($A:$A,$A367,$H:$H)*SUMIF(Summary!$A$230:$A$266,$A367,Summary!$P$230:$P$266),0)</f>
        <v>21819.540362657321</v>
      </c>
      <c r="AN367" s="688">
        <f>IFERROR($H367/SUMIF($A:$A,$A367,$H:$H)*(SUMIF(Summary!$A$230:$A$266,$A367,Summary!$L$230:$L$266)+SUMIF(Summary!$A$281:$A$317,$A367,Summary!$L$281:$L$317))-AM367,0)</f>
        <v>44843.204795155179</v>
      </c>
      <c r="AO367" s="688">
        <f>IFERROR($H367/SUMIF($A:$A,$A367,$H:$H)*SUMIF(Summary!$A$230:$A$266,$A367,Summary!$Q$230:$Q$266),0)</f>
        <v>21846.998262535151</v>
      </c>
      <c r="AP367" s="688">
        <f>IFERROR($H367/SUMIF($A:$A,$A367,$H:$H)*(SUMIF(Summary!$A$230:$A$266,$A367,Summary!$L$230:$L$266)+SUMIF(Summary!$A$281:$A$317,$A367,Summary!$L$281:$L$317))-AO367,0)</f>
        <v>44815.746895277349</v>
      </c>
      <c r="AQ367" s="306"/>
      <c r="AR367" s="688">
        <f t="shared" ca="1" si="92"/>
        <v>1258906.4261360324</v>
      </c>
      <c r="AS367" s="688">
        <f t="shared" ca="1" si="93"/>
        <v>1258733.8429870242</v>
      </c>
    </row>
    <row r="368" spans="1:45" x14ac:dyDescent="0.2">
      <c r="A368" s="423">
        <v>3581</v>
      </c>
      <c r="B368" s="424">
        <v>3</v>
      </c>
      <c r="C368" s="425" t="s">
        <v>306</v>
      </c>
      <c r="D368" s="422">
        <f t="shared" si="79"/>
        <v>330</v>
      </c>
      <c r="E368" s="422">
        <f t="shared" si="80"/>
        <v>0</v>
      </c>
      <c r="F368" s="422">
        <f t="shared" si="81"/>
        <v>54</v>
      </c>
      <c r="G368" s="422">
        <f t="shared" si="82"/>
        <v>0</v>
      </c>
      <c r="H368" s="22">
        <f t="shared" si="83"/>
        <v>384</v>
      </c>
      <c r="I368" s="116">
        <v>123</v>
      </c>
      <c r="J368" s="116">
        <v>0</v>
      </c>
      <c r="K368" s="116">
        <v>27</v>
      </c>
      <c r="L368" s="116">
        <v>0</v>
      </c>
      <c r="M368" s="22">
        <f t="shared" si="84"/>
        <v>150</v>
      </c>
      <c r="N368" s="116">
        <v>21</v>
      </c>
      <c r="O368" s="116">
        <v>0</v>
      </c>
      <c r="P368" s="116">
        <v>27</v>
      </c>
      <c r="Q368" s="116">
        <v>0</v>
      </c>
      <c r="R368" s="22">
        <f t="shared" si="85"/>
        <v>48</v>
      </c>
      <c r="S368" s="116">
        <v>186</v>
      </c>
      <c r="T368" s="116">
        <v>0</v>
      </c>
      <c r="U368" s="116">
        <v>0</v>
      </c>
      <c r="V368" s="116">
        <v>0</v>
      </c>
      <c r="W368" s="22">
        <f t="shared" si="86"/>
        <v>186</v>
      </c>
      <c r="X368" s="22">
        <f t="shared" si="87"/>
        <v>16</v>
      </c>
      <c r="Y368" s="22">
        <f ca="1">OFFSET('Cost Study'!$B$7,'Operations Support'!$C368,'Operations Support'!$B368)*$H368</f>
        <v>1175.04</v>
      </c>
      <c r="Z368" s="23">
        <f ca="1">Y368*'Cost Study'!$B$31</f>
        <v>65628.251735127225</v>
      </c>
      <c r="AA368" s="23">
        <f ca="1">IF(A368=10298,1.51,1)*IF($B368&lt;3,$D368*'Cost Study'!$B$32*OFFSET('Cost Study'!$B$7,'Operations Support'!$C368,'Operations Support'!$B368),0)</f>
        <v>0</v>
      </c>
      <c r="AB368" s="24">
        <f ca="1">AA368*'Cost Study'!$B$31</f>
        <v>0</v>
      </c>
      <c r="AC368" s="23">
        <f ca="1">Y368*'Cost Study'!$B$31</f>
        <v>65628.251735127225</v>
      </c>
      <c r="AD368" s="24">
        <f ca="1">AA368*'Cost Study'!$B$31</f>
        <v>0</v>
      </c>
      <c r="AE368" s="377">
        <f t="shared" ca="1" si="88"/>
        <v>65628.251735127225</v>
      </c>
      <c r="AF368" s="377">
        <f t="shared" ca="1" si="89"/>
        <v>65628.251735127225</v>
      </c>
      <c r="AH368" s="688">
        <f>IFERROR($H368/SUMIF($A:$A,$A368,$H:$H)*SUMIF(Summary!$A$110:$A$186,$A368,Summary!$P$110:$P$186),0)</f>
        <v>11163.240541255704</v>
      </c>
      <c r="AI368" s="689">
        <f t="shared" ca="1" si="90"/>
        <v>54465.01119387152</v>
      </c>
      <c r="AJ368" s="688">
        <f>IFERROR(H368/SUMIF(A:A,A368,H:H)*SUMIF(Summary!$A$110:$A$186,'Operations Support'!A368,Summary!$Q$110:$Q$186),0)</f>
        <v>11177.288460506037</v>
      </c>
      <c r="AK368" s="688">
        <f t="shared" ca="1" si="91"/>
        <v>54450.963274621186</v>
      </c>
      <c r="AM368" s="688">
        <f>IFERROR($H368/SUMIF($A:$A,$A368,$H:$H)*SUMIF(Summary!$A$230:$A$266,$A368,Summary!$P$230:$P$266),0)</f>
        <v>2112.1007056366047</v>
      </c>
      <c r="AN368" s="688">
        <f>IFERROR($H368/SUMIF($A:$A,$A368,$H:$H)*(SUMIF(Summary!$A$230:$A$266,$A368,Summary!$L$230:$L$266)+SUMIF(Summary!$A$281:$A$317,$A368,Summary!$L$281:$L$317))-AM368,0)</f>
        <v>4340.7589214367508</v>
      </c>
      <c r="AO368" s="688">
        <f>IFERROR($H368/SUMIF($A:$A,$A368,$H:$H)*SUMIF(Summary!$A$230:$A$266,$A368,Summary!$Q$230:$Q$266),0)</f>
        <v>2114.7585915839422</v>
      </c>
      <c r="AP368" s="688">
        <f>IFERROR($H368/SUMIF($A:$A,$A368,$H:$H)*(SUMIF(Summary!$A$230:$A$266,$A368,Summary!$L$230:$L$266)+SUMIF(Summary!$A$281:$A$317,$A368,Summary!$L$281:$L$317))-AO368,0)</f>
        <v>4338.1010354894133</v>
      </c>
      <c r="AQ368" s="306"/>
      <c r="AR368" s="688">
        <f t="shared" ca="1" si="92"/>
        <v>58805.770115308274</v>
      </c>
      <c r="AS368" s="688">
        <f t="shared" ca="1" si="93"/>
        <v>58789.064310110596</v>
      </c>
    </row>
    <row r="369" spans="1:45" x14ac:dyDescent="0.2">
      <c r="A369" s="423">
        <v>3581</v>
      </c>
      <c r="B369" s="424">
        <v>3</v>
      </c>
      <c r="C369" s="425" t="s">
        <v>307</v>
      </c>
      <c r="D369" s="422">
        <f t="shared" si="79"/>
        <v>0</v>
      </c>
      <c r="E369" s="422">
        <f t="shared" si="80"/>
        <v>0</v>
      </c>
      <c r="F369" s="422">
        <f t="shared" si="81"/>
        <v>0</v>
      </c>
      <c r="G369" s="422">
        <f t="shared" si="82"/>
        <v>0</v>
      </c>
      <c r="H369" s="22">
        <f t="shared" si="83"/>
        <v>0</v>
      </c>
      <c r="I369" s="116">
        <v>0</v>
      </c>
      <c r="J369" s="116">
        <v>0</v>
      </c>
      <c r="K369" s="116">
        <v>0</v>
      </c>
      <c r="L369" s="116">
        <v>0</v>
      </c>
      <c r="M369" s="22">
        <f t="shared" si="84"/>
        <v>0</v>
      </c>
      <c r="N369" s="116">
        <v>0</v>
      </c>
      <c r="O369" s="116">
        <v>0</v>
      </c>
      <c r="P369" s="116">
        <v>0</v>
      </c>
      <c r="Q369" s="116">
        <v>0</v>
      </c>
      <c r="R369" s="22">
        <f t="shared" si="85"/>
        <v>0</v>
      </c>
      <c r="S369" s="116">
        <v>0</v>
      </c>
      <c r="T369" s="116">
        <v>0</v>
      </c>
      <c r="U369" s="116">
        <v>0</v>
      </c>
      <c r="V369" s="116">
        <v>0</v>
      </c>
      <c r="W369" s="22">
        <f t="shared" si="86"/>
        <v>0</v>
      </c>
      <c r="X369" s="22">
        <f t="shared" si="87"/>
        <v>0</v>
      </c>
      <c r="Y369" s="22">
        <f ca="1">OFFSET('Cost Study'!$B$7,'Operations Support'!$C369,'Operations Support'!$B369)*$H369</f>
        <v>0</v>
      </c>
      <c r="Z369" s="23">
        <f ca="1">Y369*'Cost Study'!$B$31</f>
        <v>0</v>
      </c>
      <c r="AA369" s="23">
        <f ca="1">IF(A369=10298,1.51,1)*IF($B369&lt;3,$D369*'Cost Study'!$B$32*OFFSET('Cost Study'!$B$7,'Operations Support'!$C369,'Operations Support'!$B369),0)</f>
        <v>0</v>
      </c>
      <c r="AB369" s="24">
        <f ca="1">AA369*'Cost Study'!$B$31</f>
        <v>0</v>
      </c>
      <c r="AC369" s="23">
        <f ca="1">Y369*'Cost Study'!$B$31</f>
        <v>0</v>
      </c>
      <c r="AD369" s="24">
        <f ca="1">AA369*'Cost Study'!$B$31</f>
        <v>0</v>
      </c>
      <c r="AE369" s="377">
        <f t="shared" ca="1" si="88"/>
        <v>0</v>
      </c>
      <c r="AF369" s="377">
        <f t="shared" ca="1" si="89"/>
        <v>0</v>
      </c>
      <c r="AH369" s="688">
        <f>IFERROR($H369/SUMIF($A:$A,$A369,$H:$H)*SUMIF(Summary!$A$110:$A$186,$A369,Summary!$P$110:$P$186),0)</f>
        <v>0</v>
      </c>
      <c r="AI369" s="689">
        <f t="shared" ca="1" si="90"/>
        <v>0</v>
      </c>
      <c r="AJ369" s="688">
        <f>IFERROR(H369/SUMIF(A:A,A369,H:H)*SUMIF(Summary!$A$110:$A$186,'Operations Support'!A369,Summary!$Q$110:$Q$186),0)</f>
        <v>0</v>
      </c>
      <c r="AK369" s="688">
        <f t="shared" ca="1" si="91"/>
        <v>0</v>
      </c>
      <c r="AM369" s="688">
        <f>IFERROR($H369/SUMIF($A:$A,$A369,$H:$H)*SUMIF(Summary!$A$230:$A$266,$A369,Summary!$P$230:$P$266),0)</f>
        <v>0</v>
      </c>
      <c r="AN369" s="688">
        <f>IFERROR($H369/SUMIF($A:$A,$A369,$H:$H)*(SUMIF(Summary!$A$230:$A$266,$A369,Summary!$L$230:$L$266)+SUMIF(Summary!$A$281:$A$317,$A369,Summary!$L$281:$L$317))-AM369,0)</f>
        <v>0</v>
      </c>
      <c r="AO369" s="688">
        <f>IFERROR($H369/SUMIF($A:$A,$A369,$H:$H)*SUMIF(Summary!$A$230:$A$266,$A369,Summary!$Q$230:$Q$266),0)</f>
        <v>0</v>
      </c>
      <c r="AP369" s="688">
        <f>IFERROR($H369/SUMIF($A:$A,$A369,$H:$H)*(SUMIF(Summary!$A$230:$A$266,$A369,Summary!$L$230:$L$266)+SUMIF(Summary!$A$281:$A$317,$A369,Summary!$L$281:$L$317))-AO369,0)</f>
        <v>0</v>
      </c>
      <c r="AQ369" s="306"/>
      <c r="AR369" s="688">
        <f t="shared" ca="1" si="92"/>
        <v>0</v>
      </c>
      <c r="AS369" s="688">
        <f t="shared" ca="1" si="93"/>
        <v>0</v>
      </c>
    </row>
    <row r="370" spans="1:45" x14ac:dyDescent="0.2">
      <c r="A370" s="423">
        <v>3581</v>
      </c>
      <c r="B370" s="424">
        <v>3</v>
      </c>
      <c r="C370" s="425" t="s">
        <v>308</v>
      </c>
      <c r="D370" s="422">
        <f t="shared" si="79"/>
        <v>0</v>
      </c>
      <c r="E370" s="422">
        <f t="shared" si="80"/>
        <v>0</v>
      </c>
      <c r="F370" s="422">
        <f t="shared" si="81"/>
        <v>0</v>
      </c>
      <c r="G370" s="422">
        <f t="shared" si="82"/>
        <v>0</v>
      </c>
      <c r="H370" s="22">
        <f t="shared" si="83"/>
        <v>0</v>
      </c>
      <c r="I370" s="116">
        <v>0</v>
      </c>
      <c r="J370" s="116">
        <v>0</v>
      </c>
      <c r="K370" s="116">
        <v>0</v>
      </c>
      <c r="L370" s="116">
        <v>0</v>
      </c>
      <c r="M370" s="22">
        <f t="shared" si="84"/>
        <v>0</v>
      </c>
      <c r="N370" s="116">
        <v>0</v>
      </c>
      <c r="O370" s="116">
        <v>0</v>
      </c>
      <c r="P370" s="116">
        <v>0</v>
      </c>
      <c r="Q370" s="116">
        <v>0</v>
      </c>
      <c r="R370" s="22">
        <f t="shared" si="85"/>
        <v>0</v>
      </c>
      <c r="S370" s="116">
        <v>0</v>
      </c>
      <c r="T370" s="116">
        <v>0</v>
      </c>
      <c r="U370" s="116">
        <v>0</v>
      </c>
      <c r="V370" s="116">
        <v>0</v>
      </c>
      <c r="W370" s="22">
        <f t="shared" si="86"/>
        <v>0</v>
      </c>
      <c r="X370" s="22">
        <f t="shared" si="87"/>
        <v>0</v>
      </c>
      <c r="Y370" s="22">
        <f ca="1">OFFSET('Cost Study'!$B$7,'Operations Support'!$C370,'Operations Support'!$B370)*$H370</f>
        <v>0</v>
      </c>
      <c r="Z370" s="23">
        <f ca="1">Y370*'Cost Study'!$B$31</f>
        <v>0</v>
      </c>
      <c r="AA370" s="23">
        <f ca="1">IF(A370=10298,1.51,1)*IF($B370&lt;3,$D370*'Cost Study'!$B$32*OFFSET('Cost Study'!$B$7,'Operations Support'!$C370,'Operations Support'!$B370),0)</f>
        <v>0</v>
      </c>
      <c r="AB370" s="24">
        <f ca="1">AA370*'Cost Study'!$B$31</f>
        <v>0</v>
      </c>
      <c r="AC370" s="23">
        <f ca="1">Y370*'Cost Study'!$B$31</f>
        <v>0</v>
      </c>
      <c r="AD370" s="24">
        <f ca="1">AA370*'Cost Study'!$B$31</f>
        <v>0</v>
      </c>
      <c r="AE370" s="377">
        <f t="shared" ca="1" si="88"/>
        <v>0</v>
      </c>
      <c r="AF370" s="377">
        <f t="shared" ca="1" si="89"/>
        <v>0</v>
      </c>
      <c r="AH370" s="688">
        <f>IFERROR($H370/SUMIF($A:$A,$A370,$H:$H)*SUMIF(Summary!$A$110:$A$186,$A370,Summary!$P$110:$P$186),0)</f>
        <v>0</v>
      </c>
      <c r="AI370" s="689">
        <f t="shared" ca="1" si="90"/>
        <v>0</v>
      </c>
      <c r="AJ370" s="688">
        <f>IFERROR(H370/SUMIF(A:A,A370,H:H)*SUMIF(Summary!$A$110:$A$186,'Operations Support'!A370,Summary!$Q$110:$Q$186),0)</f>
        <v>0</v>
      </c>
      <c r="AK370" s="688">
        <f t="shared" ca="1" si="91"/>
        <v>0</v>
      </c>
      <c r="AM370" s="688">
        <f>IFERROR($H370/SUMIF($A:$A,$A370,$H:$H)*SUMIF(Summary!$A$230:$A$266,$A370,Summary!$P$230:$P$266),0)</f>
        <v>0</v>
      </c>
      <c r="AN370" s="688">
        <f>IFERROR($H370/SUMIF($A:$A,$A370,$H:$H)*(SUMIF(Summary!$A$230:$A$266,$A370,Summary!$L$230:$L$266)+SUMIF(Summary!$A$281:$A$317,$A370,Summary!$L$281:$L$317))-AM370,0)</f>
        <v>0</v>
      </c>
      <c r="AO370" s="688">
        <f>IFERROR($H370/SUMIF($A:$A,$A370,$H:$H)*SUMIF(Summary!$A$230:$A$266,$A370,Summary!$Q$230:$Q$266),0)</f>
        <v>0</v>
      </c>
      <c r="AP370" s="688">
        <f>IFERROR($H370/SUMIF($A:$A,$A370,$H:$H)*(SUMIF(Summary!$A$230:$A$266,$A370,Summary!$L$230:$L$266)+SUMIF(Summary!$A$281:$A$317,$A370,Summary!$L$281:$L$317))-AO370,0)</f>
        <v>0</v>
      </c>
      <c r="AQ370" s="306"/>
      <c r="AR370" s="688">
        <f t="shared" ca="1" si="92"/>
        <v>0</v>
      </c>
      <c r="AS370" s="688">
        <f t="shared" ca="1" si="93"/>
        <v>0</v>
      </c>
    </row>
    <row r="371" spans="1:45" x14ac:dyDescent="0.2">
      <c r="A371" s="423">
        <v>3581</v>
      </c>
      <c r="B371" s="424">
        <v>3</v>
      </c>
      <c r="C371" s="425" t="s">
        <v>309</v>
      </c>
      <c r="D371" s="422">
        <f t="shared" si="79"/>
        <v>0</v>
      </c>
      <c r="E371" s="422">
        <f t="shared" si="80"/>
        <v>0</v>
      </c>
      <c r="F371" s="422">
        <f t="shared" si="81"/>
        <v>0</v>
      </c>
      <c r="G371" s="422">
        <f t="shared" si="82"/>
        <v>0</v>
      </c>
      <c r="H371" s="22">
        <f t="shared" si="83"/>
        <v>0</v>
      </c>
      <c r="I371" s="116">
        <v>0</v>
      </c>
      <c r="J371" s="116">
        <v>0</v>
      </c>
      <c r="K371" s="116">
        <v>0</v>
      </c>
      <c r="L371" s="116">
        <v>0</v>
      </c>
      <c r="M371" s="22">
        <f t="shared" si="84"/>
        <v>0</v>
      </c>
      <c r="N371" s="116">
        <v>0</v>
      </c>
      <c r="O371" s="116">
        <v>0</v>
      </c>
      <c r="P371" s="116">
        <v>0</v>
      </c>
      <c r="Q371" s="116">
        <v>0</v>
      </c>
      <c r="R371" s="22">
        <f t="shared" si="85"/>
        <v>0</v>
      </c>
      <c r="S371" s="116">
        <v>0</v>
      </c>
      <c r="T371" s="116">
        <v>0</v>
      </c>
      <c r="U371" s="116">
        <v>0</v>
      </c>
      <c r="V371" s="116">
        <v>0</v>
      </c>
      <c r="W371" s="22">
        <f t="shared" si="86"/>
        <v>0</v>
      </c>
      <c r="X371" s="22">
        <f t="shared" si="87"/>
        <v>0</v>
      </c>
      <c r="Y371" s="22">
        <f ca="1">OFFSET('Cost Study'!$B$7,'Operations Support'!$C371,'Operations Support'!$B371)*$H371</f>
        <v>0</v>
      </c>
      <c r="Z371" s="23">
        <f ca="1">Y371*'Cost Study'!$B$31</f>
        <v>0</v>
      </c>
      <c r="AA371" s="23">
        <f ca="1">IF(A371=10298,1.51,1)*IF($B371&lt;3,$D371*'Cost Study'!$B$32*OFFSET('Cost Study'!$B$7,'Operations Support'!$C371,'Operations Support'!$B371),0)</f>
        <v>0</v>
      </c>
      <c r="AB371" s="24">
        <f ca="1">AA371*'Cost Study'!$B$31</f>
        <v>0</v>
      </c>
      <c r="AC371" s="23">
        <f ca="1">Y371*'Cost Study'!$B$31</f>
        <v>0</v>
      </c>
      <c r="AD371" s="24">
        <f ca="1">AA371*'Cost Study'!$B$31</f>
        <v>0</v>
      </c>
      <c r="AE371" s="377">
        <f t="shared" ca="1" si="88"/>
        <v>0</v>
      </c>
      <c r="AF371" s="377">
        <f t="shared" ca="1" si="89"/>
        <v>0</v>
      </c>
      <c r="AH371" s="688">
        <f>IFERROR($H371/SUMIF($A:$A,$A371,$H:$H)*SUMIF(Summary!$A$110:$A$186,$A371,Summary!$P$110:$P$186),0)</f>
        <v>0</v>
      </c>
      <c r="AI371" s="689">
        <f t="shared" ca="1" si="90"/>
        <v>0</v>
      </c>
      <c r="AJ371" s="688">
        <f>IFERROR(H371/SUMIF(A:A,A371,H:H)*SUMIF(Summary!$A$110:$A$186,'Operations Support'!A371,Summary!$Q$110:$Q$186),0)</f>
        <v>0</v>
      </c>
      <c r="AK371" s="688">
        <f t="shared" ca="1" si="91"/>
        <v>0</v>
      </c>
      <c r="AM371" s="688">
        <f>IFERROR($H371/SUMIF($A:$A,$A371,$H:$H)*SUMIF(Summary!$A$230:$A$266,$A371,Summary!$P$230:$P$266),0)</f>
        <v>0</v>
      </c>
      <c r="AN371" s="688">
        <f>IFERROR($H371/SUMIF($A:$A,$A371,$H:$H)*(SUMIF(Summary!$A$230:$A$266,$A371,Summary!$L$230:$L$266)+SUMIF(Summary!$A$281:$A$317,$A371,Summary!$L$281:$L$317))-AM371,0)</f>
        <v>0</v>
      </c>
      <c r="AO371" s="688">
        <f>IFERROR($H371/SUMIF($A:$A,$A371,$H:$H)*SUMIF(Summary!$A$230:$A$266,$A371,Summary!$Q$230:$Q$266),0)</f>
        <v>0</v>
      </c>
      <c r="AP371" s="688">
        <f>IFERROR($H371/SUMIF($A:$A,$A371,$H:$H)*(SUMIF(Summary!$A$230:$A$266,$A371,Summary!$L$230:$L$266)+SUMIF(Summary!$A$281:$A$317,$A371,Summary!$L$281:$L$317))-AO371,0)</f>
        <v>0</v>
      </c>
      <c r="AQ371" s="306"/>
      <c r="AR371" s="688">
        <f t="shared" ca="1" si="92"/>
        <v>0</v>
      </c>
      <c r="AS371" s="688">
        <f t="shared" ca="1" si="93"/>
        <v>0</v>
      </c>
    </row>
    <row r="372" spans="1:45" x14ac:dyDescent="0.2">
      <c r="A372" s="423">
        <v>3581</v>
      </c>
      <c r="B372" s="424">
        <v>3</v>
      </c>
      <c r="C372" s="425" t="s">
        <v>310</v>
      </c>
      <c r="D372" s="422">
        <f t="shared" si="79"/>
        <v>0</v>
      </c>
      <c r="E372" s="422">
        <f t="shared" si="80"/>
        <v>0</v>
      </c>
      <c r="F372" s="422">
        <f t="shared" si="81"/>
        <v>0</v>
      </c>
      <c r="G372" s="422">
        <f t="shared" si="82"/>
        <v>0</v>
      </c>
      <c r="H372" s="22">
        <f t="shared" si="83"/>
        <v>0</v>
      </c>
      <c r="I372" s="116">
        <v>0</v>
      </c>
      <c r="J372" s="116">
        <v>0</v>
      </c>
      <c r="K372" s="116">
        <v>0</v>
      </c>
      <c r="L372" s="116">
        <v>0</v>
      </c>
      <c r="M372" s="22">
        <f t="shared" si="84"/>
        <v>0</v>
      </c>
      <c r="N372" s="116">
        <v>0</v>
      </c>
      <c r="O372" s="116">
        <v>0</v>
      </c>
      <c r="P372" s="116">
        <v>0</v>
      </c>
      <c r="Q372" s="116">
        <v>0</v>
      </c>
      <c r="R372" s="22">
        <f t="shared" si="85"/>
        <v>0</v>
      </c>
      <c r="S372" s="116">
        <v>0</v>
      </c>
      <c r="T372" s="116">
        <v>0</v>
      </c>
      <c r="U372" s="116">
        <v>0</v>
      </c>
      <c r="V372" s="116">
        <v>0</v>
      </c>
      <c r="W372" s="22">
        <f t="shared" si="86"/>
        <v>0</v>
      </c>
      <c r="X372" s="22">
        <f t="shared" si="87"/>
        <v>0</v>
      </c>
      <c r="Y372" s="22">
        <f ca="1">OFFSET('Cost Study'!$B$7,'Operations Support'!$C372,'Operations Support'!$B372)*$H372</f>
        <v>0</v>
      </c>
      <c r="Z372" s="23">
        <f ca="1">Y372*'Cost Study'!$B$31</f>
        <v>0</v>
      </c>
      <c r="AA372" s="23">
        <f ca="1">IF(A372=10298,1.51,1)*IF($B372&lt;3,$D372*'Cost Study'!$B$32*OFFSET('Cost Study'!$B$7,'Operations Support'!$C372,'Operations Support'!$B372),0)</f>
        <v>0</v>
      </c>
      <c r="AB372" s="24">
        <f ca="1">AA372*'Cost Study'!$B$31</f>
        <v>0</v>
      </c>
      <c r="AC372" s="23">
        <f ca="1">Y372*'Cost Study'!$B$31</f>
        <v>0</v>
      </c>
      <c r="AD372" s="24">
        <f ca="1">AA372*'Cost Study'!$B$31</f>
        <v>0</v>
      </c>
      <c r="AE372" s="377">
        <f t="shared" ca="1" si="88"/>
        <v>0</v>
      </c>
      <c r="AF372" s="377">
        <f t="shared" ca="1" si="89"/>
        <v>0</v>
      </c>
      <c r="AH372" s="688">
        <f>IFERROR($H372/SUMIF($A:$A,$A372,$H:$H)*SUMIF(Summary!$A$110:$A$186,$A372,Summary!$P$110:$P$186),0)</f>
        <v>0</v>
      </c>
      <c r="AI372" s="689">
        <f t="shared" ca="1" si="90"/>
        <v>0</v>
      </c>
      <c r="AJ372" s="688">
        <f>IFERROR(H372/SUMIF(A:A,A372,H:H)*SUMIF(Summary!$A$110:$A$186,'Operations Support'!A372,Summary!$Q$110:$Q$186),0)</f>
        <v>0</v>
      </c>
      <c r="AK372" s="688">
        <f t="shared" ca="1" si="91"/>
        <v>0</v>
      </c>
      <c r="AM372" s="688">
        <f>IFERROR($H372/SUMIF($A:$A,$A372,$H:$H)*SUMIF(Summary!$A$230:$A$266,$A372,Summary!$P$230:$P$266),0)</f>
        <v>0</v>
      </c>
      <c r="AN372" s="688">
        <f>IFERROR($H372/SUMIF($A:$A,$A372,$H:$H)*(SUMIF(Summary!$A$230:$A$266,$A372,Summary!$L$230:$L$266)+SUMIF(Summary!$A$281:$A$317,$A372,Summary!$L$281:$L$317))-AM372,0)</f>
        <v>0</v>
      </c>
      <c r="AO372" s="688">
        <f>IFERROR($H372/SUMIF($A:$A,$A372,$H:$H)*SUMIF(Summary!$A$230:$A$266,$A372,Summary!$Q$230:$Q$266),0)</f>
        <v>0</v>
      </c>
      <c r="AP372" s="688">
        <f>IFERROR($H372/SUMIF($A:$A,$A372,$H:$H)*(SUMIF(Summary!$A$230:$A$266,$A372,Summary!$L$230:$L$266)+SUMIF(Summary!$A$281:$A$317,$A372,Summary!$L$281:$L$317))-AO372,0)</f>
        <v>0</v>
      </c>
      <c r="AQ372" s="306"/>
      <c r="AR372" s="688">
        <f t="shared" ca="1" si="92"/>
        <v>0</v>
      </c>
      <c r="AS372" s="688">
        <f t="shared" ca="1" si="93"/>
        <v>0</v>
      </c>
    </row>
    <row r="373" spans="1:45" x14ac:dyDescent="0.2">
      <c r="A373" s="423">
        <v>3581</v>
      </c>
      <c r="B373" s="424">
        <v>3</v>
      </c>
      <c r="C373" s="425" t="s">
        <v>311</v>
      </c>
      <c r="D373" s="422">
        <f t="shared" si="79"/>
        <v>0</v>
      </c>
      <c r="E373" s="422">
        <f t="shared" si="80"/>
        <v>0</v>
      </c>
      <c r="F373" s="422">
        <f t="shared" si="81"/>
        <v>0</v>
      </c>
      <c r="G373" s="422">
        <f t="shared" si="82"/>
        <v>0</v>
      </c>
      <c r="H373" s="22">
        <f t="shared" si="83"/>
        <v>0</v>
      </c>
      <c r="I373" s="116">
        <v>0</v>
      </c>
      <c r="J373" s="116">
        <v>0</v>
      </c>
      <c r="K373" s="116">
        <v>0</v>
      </c>
      <c r="L373" s="116">
        <v>0</v>
      </c>
      <c r="M373" s="22">
        <f t="shared" si="84"/>
        <v>0</v>
      </c>
      <c r="N373" s="116">
        <v>0</v>
      </c>
      <c r="O373" s="116">
        <v>0</v>
      </c>
      <c r="P373" s="116">
        <v>0</v>
      </c>
      <c r="Q373" s="116">
        <v>0</v>
      </c>
      <c r="R373" s="22">
        <f t="shared" si="85"/>
        <v>0</v>
      </c>
      <c r="S373" s="116">
        <v>0</v>
      </c>
      <c r="T373" s="116">
        <v>0</v>
      </c>
      <c r="U373" s="116">
        <v>0</v>
      </c>
      <c r="V373" s="116">
        <v>0</v>
      </c>
      <c r="W373" s="22">
        <f t="shared" si="86"/>
        <v>0</v>
      </c>
      <c r="X373" s="22">
        <f t="shared" si="87"/>
        <v>0</v>
      </c>
      <c r="Y373" s="22">
        <f ca="1">OFFSET('Cost Study'!$B$7,'Operations Support'!$C373,'Operations Support'!$B373)*$H373</f>
        <v>0</v>
      </c>
      <c r="Z373" s="23">
        <f ca="1">Y373*'Cost Study'!$B$31</f>
        <v>0</v>
      </c>
      <c r="AA373" s="23">
        <f ca="1">IF(A373=10298,1.51,1)*IF($B373&lt;3,$D373*'Cost Study'!$B$32*OFFSET('Cost Study'!$B$7,'Operations Support'!$C373,'Operations Support'!$B373),0)</f>
        <v>0</v>
      </c>
      <c r="AB373" s="24">
        <f ca="1">AA373*'Cost Study'!$B$31</f>
        <v>0</v>
      </c>
      <c r="AC373" s="23">
        <f ca="1">Y373*'Cost Study'!$B$31</f>
        <v>0</v>
      </c>
      <c r="AD373" s="24">
        <f ca="1">AA373*'Cost Study'!$B$31</f>
        <v>0</v>
      </c>
      <c r="AE373" s="377">
        <f t="shared" ca="1" si="88"/>
        <v>0</v>
      </c>
      <c r="AF373" s="377">
        <f t="shared" ca="1" si="89"/>
        <v>0</v>
      </c>
      <c r="AH373" s="688">
        <f>IFERROR($H373/SUMIF($A:$A,$A373,$H:$H)*SUMIF(Summary!$A$110:$A$186,$A373,Summary!$P$110:$P$186),0)</f>
        <v>0</v>
      </c>
      <c r="AI373" s="689">
        <f t="shared" ca="1" si="90"/>
        <v>0</v>
      </c>
      <c r="AJ373" s="688">
        <f>IFERROR(H373/SUMIF(A:A,A373,H:H)*SUMIF(Summary!$A$110:$A$186,'Operations Support'!A373,Summary!$Q$110:$Q$186),0)</f>
        <v>0</v>
      </c>
      <c r="AK373" s="688">
        <f t="shared" ca="1" si="91"/>
        <v>0</v>
      </c>
      <c r="AM373" s="688">
        <f>IFERROR($H373/SUMIF($A:$A,$A373,$H:$H)*SUMIF(Summary!$A$230:$A$266,$A373,Summary!$P$230:$P$266),0)</f>
        <v>0</v>
      </c>
      <c r="AN373" s="688">
        <f>IFERROR($H373/SUMIF($A:$A,$A373,$H:$H)*(SUMIF(Summary!$A$230:$A$266,$A373,Summary!$L$230:$L$266)+SUMIF(Summary!$A$281:$A$317,$A373,Summary!$L$281:$L$317))-AM373,0)</f>
        <v>0</v>
      </c>
      <c r="AO373" s="688">
        <f>IFERROR($H373/SUMIF($A:$A,$A373,$H:$H)*SUMIF(Summary!$A$230:$A$266,$A373,Summary!$Q$230:$Q$266),0)</f>
        <v>0</v>
      </c>
      <c r="AP373" s="688">
        <f>IFERROR($H373/SUMIF($A:$A,$A373,$H:$H)*(SUMIF(Summary!$A$230:$A$266,$A373,Summary!$L$230:$L$266)+SUMIF(Summary!$A$281:$A$317,$A373,Summary!$L$281:$L$317))-AO373,0)</f>
        <v>0</v>
      </c>
      <c r="AQ373" s="306"/>
      <c r="AR373" s="688">
        <f t="shared" ca="1" si="92"/>
        <v>0</v>
      </c>
      <c r="AS373" s="688">
        <f t="shared" ca="1" si="93"/>
        <v>0</v>
      </c>
    </row>
    <row r="374" spans="1:45" x14ac:dyDescent="0.2">
      <c r="A374" s="423">
        <v>3581</v>
      </c>
      <c r="B374" s="424">
        <v>3</v>
      </c>
      <c r="C374" s="425" t="s">
        <v>312</v>
      </c>
      <c r="D374" s="422">
        <f t="shared" si="79"/>
        <v>0</v>
      </c>
      <c r="E374" s="422">
        <f t="shared" si="80"/>
        <v>0</v>
      </c>
      <c r="F374" s="422">
        <f t="shared" si="81"/>
        <v>0</v>
      </c>
      <c r="G374" s="422">
        <f t="shared" si="82"/>
        <v>0</v>
      </c>
      <c r="H374" s="22">
        <f t="shared" si="83"/>
        <v>0</v>
      </c>
      <c r="I374" s="116">
        <v>0</v>
      </c>
      <c r="J374" s="116">
        <v>0</v>
      </c>
      <c r="K374" s="116">
        <v>0</v>
      </c>
      <c r="L374" s="116">
        <v>0</v>
      </c>
      <c r="M374" s="22">
        <f t="shared" si="84"/>
        <v>0</v>
      </c>
      <c r="N374" s="116">
        <v>0</v>
      </c>
      <c r="O374" s="116">
        <v>0</v>
      </c>
      <c r="P374" s="116">
        <v>0</v>
      </c>
      <c r="Q374" s="116">
        <v>0</v>
      </c>
      <c r="R374" s="22">
        <f t="shared" si="85"/>
        <v>0</v>
      </c>
      <c r="S374" s="116">
        <v>0</v>
      </c>
      <c r="T374" s="116">
        <v>0</v>
      </c>
      <c r="U374" s="116">
        <v>0</v>
      </c>
      <c r="V374" s="116">
        <v>0</v>
      </c>
      <c r="W374" s="22">
        <f t="shared" si="86"/>
        <v>0</v>
      </c>
      <c r="X374" s="22">
        <f t="shared" si="87"/>
        <v>0</v>
      </c>
      <c r="Y374" s="22">
        <f ca="1">OFFSET('Cost Study'!$B$7,'Operations Support'!$C374,'Operations Support'!$B374)*$H374</f>
        <v>0</v>
      </c>
      <c r="Z374" s="23">
        <f ca="1">Y374*'Cost Study'!$B$31</f>
        <v>0</v>
      </c>
      <c r="AA374" s="23">
        <f ca="1">IF(A374=10298,1.51,1)*IF($B374&lt;3,$D374*'Cost Study'!$B$32*OFFSET('Cost Study'!$B$7,'Operations Support'!$C374,'Operations Support'!$B374),0)</f>
        <v>0</v>
      </c>
      <c r="AB374" s="24">
        <f ca="1">AA374*'Cost Study'!$B$31</f>
        <v>0</v>
      </c>
      <c r="AC374" s="23">
        <f ca="1">Y374*'Cost Study'!$B$31</f>
        <v>0</v>
      </c>
      <c r="AD374" s="24">
        <f ca="1">AA374*'Cost Study'!$B$31</f>
        <v>0</v>
      </c>
      <c r="AE374" s="377">
        <f t="shared" ca="1" si="88"/>
        <v>0</v>
      </c>
      <c r="AF374" s="377">
        <f t="shared" ca="1" si="89"/>
        <v>0</v>
      </c>
      <c r="AH374" s="688">
        <f>IFERROR($H374/SUMIF($A:$A,$A374,$H:$H)*SUMIF(Summary!$A$110:$A$186,$A374,Summary!$P$110:$P$186),0)</f>
        <v>0</v>
      </c>
      <c r="AI374" s="689">
        <f t="shared" ca="1" si="90"/>
        <v>0</v>
      </c>
      <c r="AJ374" s="688">
        <f>IFERROR(H374/SUMIF(A:A,A374,H:H)*SUMIF(Summary!$A$110:$A$186,'Operations Support'!A374,Summary!$Q$110:$Q$186),0)</f>
        <v>0</v>
      </c>
      <c r="AK374" s="688">
        <f t="shared" ca="1" si="91"/>
        <v>0</v>
      </c>
      <c r="AM374" s="688">
        <f>IFERROR($H374/SUMIF($A:$A,$A374,$H:$H)*SUMIF(Summary!$A$230:$A$266,$A374,Summary!$P$230:$P$266),0)</f>
        <v>0</v>
      </c>
      <c r="AN374" s="688">
        <f>IFERROR($H374/SUMIF($A:$A,$A374,$H:$H)*(SUMIF(Summary!$A$230:$A$266,$A374,Summary!$L$230:$L$266)+SUMIF(Summary!$A$281:$A$317,$A374,Summary!$L$281:$L$317))-AM374,0)</f>
        <v>0</v>
      </c>
      <c r="AO374" s="688">
        <f>IFERROR($H374/SUMIF($A:$A,$A374,$H:$H)*SUMIF(Summary!$A$230:$A$266,$A374,Summary!$Q$230:$Q$266),0)</f>
        <v>0</v>
      </c>
      <c r="AP374" s="688">
        <f>IFERROR($H374/SUMIF($A:$A,$A374,$H:$H)*(SUMIF(Summary!$A$230:$A$266,$A374,Summary!$L$230:$L$266)+SUMIF(Summary!$A$281:$A$317,$A374,Summary!$L$281:$L$317))-AO374,0)</f>
        <v>0</v>
      </c>
      <c r="AQ374" s="306"/>
      <c r="AR374" s="688">
        <f t="shared" ca="1" si="92"/>
        <v>0</v>
      </c>
      <c r="AS374" s="688">
        <f t="shared" ca="1" si="93"/>
        <v>0</v>
      </c>
    </row>
    <row r="375" spans="1:45" x14ac:dyDescent="0.2">
      <c r="A375" s="423">
        <v>3581</v>
      </c>
      <c r="B375" s="424">
        <v>3</v>
      </c>
      <c r="C375" s="425" t="s">
        <v>313</v>
      </c>
      <c r="D375" s="422">
        <f t="shared" si="79"/>
        <v>5656</v>
      </c>
      <c r="E375" s="422">
        <f t="shared" si="80"/>
        <v>0</v>
      </c>
      <c r="F375" s="422">
        <f t="shared" si="81"/>
        <v>8690</v>
      </c>
      <c r="G375" s="422">
        <f t="shared" si="82"/>
        <v>0</v>
      </c>
      <c r="H375" s="22">
        <f t="shared" si="83"/>
        <v>14346</v>
      </c>
      <c r="I375" s="116">
        <v>2249</v>
      </c>
      <c r="J375" s="116">
        <v>0</v>
      </c>
      <c r="K375" s="116">
        <v>4413</v>
      </c>
      <c r="L375" s="116">
        <v>0</v>
      </c>
      <c r="M375" s="22">
        <f t="shared" si="84"/>
        <v>6662</v>
      </c>
      <c r="N375" s="116">
        <v>1998</v>
      </c>
      <c r="O375" s="116">
        <v>0</v>
      </c>
      <c r="P375" s="116">
        <v>2904</v>
      </c>
      <c r="Q375" s="116">
        <v>0</v>
      </c>
      <c r="R375" s="22">
        <f t="shared" si="85"/>
        <v>4902</v>
      </c>
      <c r="S375" s="116">
        <v>1409</v>
      </c>
      <c r="T375" s="116">
        <v>0</v>
      </c>
      <c r="U375" s="116">
        <v>1373</v>
      </c>
      <c r="V375" s="116">
        <v>0</v>
      </c>
      <c r="W375" s="22">
        <f t="shared" si="86"/>
        <v>2782</v>
      </c>
      <c r="X375" s="22">
        <f t="shared" si="87"/>
        <v>597.75</v>
      </c>
      <c r="Y375" s="22">
        <f ca="1">OFFSET('Cost Study'!$B$7,'Operations Support'!$C375,'Operations Support'!$B375)*$H375</f>
        <v>37586.520000000004</v>
      </c>
      <c r="Z375" s="23">
        <f ca="1">Y375*'Cost Study'!$B$31</f>
        <v>2099279.6810384281</v>
      </c>
      <c r="AA375" s="23">
        <f ca="1">IF(A375=10298,1.51,1)*IF($B375&lt;3,$D375*'Cost Study'!$B$32*OFFSET('Cost Study'!$B$7,'Operations Support'!$C375,'Operations Support'!$B375),0)</f>
        <v>0</v>
      </c>
      <c r="AB375" s="24">
        <f ca="1">AA375*'Cost Study'!$B$31</f>
        <v>0</v>
      </c>
      <c r="AC375" s="23">
        <f ca="1">Y375*'Cost Study'!$B$31</f>
        <v>2099279.6810384281</v>
      </c>
      <c r="AD375" s="24">
        <f ca="1">AA375*'Cost Study'!$B$31</f>
        <v>0</v>
      </c>
      <c r="AE375" s="377">
        <f t="shared" ca="1" si="88"/>
        <v>2099279.6810384281</v>
      </c>
      <c r="AF375" s="377">
        <f t="shared" ca="1" si="89"/>
        <v>2099279.6810384281</v>
      </c>
      <c r="AH375" s="688">
        <f>IFERROR($H375/SUMIF($A:$A,$A375,$H:$H)*SUMIF(Summary!$A$110:$A$186,$A375,Summary!$P$110:$P$186),0)</f>
        <v>417051.68959597475</v>
      </c>
      <c r="AI375" s="689">
        <f t="shared" ca="1" si="90"/>
        <v>1682227.9914424533</v>
      </c>
      <c r="AJ375" s="688">
        <f>IFERROR(H375/SUMIF(A:A,A375,H:H)*SUMIF(Summary!$A$110:$A$186,'Operations Support'!A375,Summary!$Q$110:$Q$186),0)</f>
        <v>417576.51107921771</v>
      </c>
      <c r="AK375" s="688">
        <f t="shared" ca="1" si="91"/>
        <v>1681703.1699592103</v>
      </c>
      <c r="AM375" s="688">
        <f>IFERROR($H375/SUMIF($A:$A,$A375,$H:$H)*SUMIF(Summary!$A$230:$A$266,$A375,Summary!$P$230:$P$266),0)</f>
        <v>78906.76229964252</v>
      </c>
      <c r="AN375" s="688">
        <f>IFERROR($H375/SUMIF($A:$A,$A375,$H:$H)*(SUMIF(Summary!$A$230:$A$266,$A375,Summary!$L$230:$L$266)+SUMIF(Summary!$A$281:$A$317,$A375,Summary!$L$281:$L$317))-AM375,0)</f>
        <v>162168.0403305511</v>
      </c>
      <c r="AO375" s="688">
        <f>IFERROR($H375/SUMIF($A:$A,$A375,$H:$H)*SUMIF(Summary!$A$230:$A$266,$A375,Summary!$Q$230:$Q$266),0)</f>
        <v>79006.059257456334</v>
      </c>
      <c r="AP375" s="688">
        <f>IFERROR($H375/SUMIF($A:$A,$A375,$H:$H)*(SUMIF(Summary!$A$230:$A$266,$A375,Summary!$L$230:$L$266)+SUMIF(Summary!$A$281:$A$317,$A375,Summary!$L$281:$L$317))-AO375,0)</f>
        <v>162068.74337273728</v>
      </c>
      <c r="AQ375" s="306"/>
      <c r="AR375" s="688">
        <f t="shared" ca="1" si="92"/>
        <v>1844396.0317730044</v>
      </c>
      <c r="AS375" s="688">
        <f t="shared" ca="1" si="93"/>
        <v>1843771.9133319475</v>
      </c>
    </row>
    <row r="376" spans="1:45" x14ac:dyDescent="0.2">
      <c r="A376" s="423">
        <v>3581</v>
      </c>
      <c r="B376" s="424">
        <v>3</v>
      </c>
      <c r="C376" s="425" t="s">
        <v>314</v>
      </c>
      <c r="D376" s="422">
        <f t="shared" si="79"/>
        <v>0</v>
      </c>
      <c r="E376" s="422">
        <f t="shared" si="80"/>
        <v>0</v>
      </c>
      <c r="F376" s="422">
        <f t="shared" si="81"/>
        <v>0</v>
      </c>
      <c r="G376" s="422">
        <f t="shared" si="82"/>
        <v>0</v>
      </c>
      <c r="H376" s="22">
        <f t="shared" si="83"/>
        <v>0</v>
      </c>
      <c r="I376" s="116">
        <v>0</v>
      </c>
      <c r="J376" s="116">
        <v>0</v>
      </c>
      <c r="K376" s="116">
        <v>0</v>
      </c>
      <c r="L376" s="116">
        <v>0</v>
      </c>
      <c r="M376" s="22">
        <f t="shared" si="84"/>
        <v>0</v>
      </c>
      <c r="N376" s="116">
        <v>0</v>
      </c>
      <c r="O376" s="116">
        <v>0</v>
      </c>
      <c r="P376" s="116">
        <v>0</v>
      </c>
      <c r="Q376" s="116">
        <v>0</v>
      </c>
      <c r="R376" s="22">
        <f t="shared" si="85"/>
        <v>0</v>
      </c>
      <c r="S376" s="116">
        <v>0</v>
      </c>
      <c r="T376" s="116">
        <v>0</v>
      </c>
      <c r="U376" s="116">
        <v>0</v>
      </c>
      <c r="V376" s="116">
        <v>0</v>
      </c>
      <c r="W376" s="22">
        <f t="shared" si="86"/>
        <v>0</v>
      </c>
      <c r="X376" s="22">
        <f t="shared" si="87"/>
        <v>0</v>
      </c>
      <c r="Y376" s="22">
        <f ca="1">OFFSET('Cost Study'!$B$7,'Operations Support'!$C376,'Operations Support'!$B376)*$H376</f>
        <v>0</v>
      </c>
      <c r="Z376" s="23">
        <f ca="1">Y376*'Cost Study'!$B$31</f>
        <v>0</v>
      </c>
      <c r="AA376" s="23">
        <f ca="1">IF(A376=10298,1.51,1)*IF($B376&lt;3,$D376*'Cost Study'!$B$32*OFFSET('Cost Study'!$B$7,'Operations Support'!$C376,'Operations Support'!$B376),0)</f>
        <v>0</v>
      </c>
      <c r="AB376" s="24">
        <f ca="1">AA376*'Cost Study'!$B$31</f>
        <v>0</v>
      </c>
      <c r="AC376" s="23">
        <f ca="1">Y376*'Cost Study'!$B$31</f>
        <v>0</v>
      </c>
      <c r="AD376" s="24">
        <f ca="1">AA376*'Cost Study'!$B$31</f>
        <v>0</v>
      </c>
      <c r="AE376" s="377">
        <f t="shared" ca="1" si="88"/>
        <v>0</v>
      </c>
      <c r="AF376" s="377">
        <f t="shared" ca="1" si="89"/>
        <v>0</v>
      </c>
      <c r="AH376" s="688">
        <f>IFERROR($H376/SUMIF($A:$A,$A376,$H:$H)*SUMIF(Summary!$A$110:$A$186,$A376,Summary!$P$110:$P$186),0)</f>
        <v>0</v>
      </c>
      <c r="AI376" s="689">
        <f t="shared" ca="1" si="90"/>
        <v>0</v>
      </c>
      <c r="AJ376" s="688">
        <f>IFERROR(H376/SUMIF(A:A,A376,H:H)*SUMIF(Summary!$A$110:$A$186,'Operations Support'!A376,Summary!$Q$110:$Q$186),0)</f>
        <v>0</v>
      </c>
      <c r="AK376" s="688">
        <f t="shared" ca="1" si="91"/>
        <v>0</v>
      </c>
      <c r="AM376" s="688">
        <f>IFERROR($H376/SUMIF($A:$A,$A376,$H:$H)*SUMIF(Summary!$A$230:$A$266,$A376,Summary!$P$230:$P$266),0)</f>
        <v>0</v>
      </c>
      <c r="AN376" s="688">
        <f>IFERROR($H376/SUMIF($A:$A,$A376,$H:$H)*(SUMIF(Summary!$A$230:$A$266,$A376,Summary!$L$230:$L$266)+SUMIF(Summary!$A$281:$A$317,$A376,Summary!$L$281:$L$317))-AM376,0)</f>
        <v>0</v>
      </c>
      <c r="AO376" s="688">
        <f>IFERROR($H376/SUMIF($A:$A,$A376,$H:$H)*SUMIF(Summary!$A$230:$A$266,$A376,Summary!$Q$230:$Q$266),0)</f>
        <v>0</v>
      </c>
      <c r="AP376" s="688">
        <f>IFERROR($H376/SUMIF($A:$A,$A376,$H:$H)*(SUMIF(Summary!$A$230:$A$266,$A376,Summary!$L$230:$L$266)+SUMIF(Summary!$A$281:$A$317,$A376,Summary!$L$281:$L$317))-AO376,0)</f>
        <v>0</v>
      </c>
      <c r="AQ376" s="306"/>
      <c r="AR376" s="688">
        <f t="shared" ca="1" si="92"/>
        <v>0</v>
      </c>
      <c r="AS376" s="688">
        <f t="shared" ca="1" si="93"/>
        <v>0</v>
      </c>
    </row>
    <row r="377" spans="1:45" x14ac:dyDescent="0.2">
      <c r="A377" s="423">
        <v>3581</v>
      </c>
      <c r="B377" s="424">
        <v>3</v>
      </c>
      <c r="C377" s="425" t="s">
        <v>315</v>
      </c>
      <c r="D377" s="422">
        <f t="shared" si="79"/>
        <v>7807</v>
      </c>
      <c r="E377" s="422">
        <f t="shared" si="80"/>
        <v>0</v>
      </c>
      <c r="F377" s="422">
        <f t="shared" si="81"/>
        <v>2416</v>
      </c>
      <c r="G377" s="422">
        <f t="shared" si="82"/>
        <v>0</v>
      </c>
      <c r="H377" s="22">
        <f t="shared" si="83"/>
        <v>10223</v>
      </c>
      <c r="I377" s="116">
        <v>3834</v>
      </c>
      <c r="J377" s="116">
        <v>0</v>
      </c>
      <c r="K377" s="116">
        <v>1576</v>
      </c>
      <c r="L377" s="116">
        <v>0</v>
      </c>
      <c r="M377" s="22">
        <f t="shared" si="84"/>
        <v>5410</v>
      </c>
      <c r="N377" s="116">
        <v>1393</v>
      </c>
      <c r="O377" s="116">
        <v>0</v>
      </c>
      <c r="P377" s="116">
        <v>429</v>
      </c>
      <c r="Q377" s="116">
        <v>0</v>
      </c>
      <c r="R377" s="22">
        <f t="shared" si="85"/>
        <v>1822</v>
      </c>
      <c r="S377" s="116">
        <v>2580</v>
      </c>
      <c r="T377" s="116">
        <v>0</v>
      </c>
      <c r="U377" s="116">
        <v>411</v>
      </c>
      <c r="V377" s="116">
        <v>0</v>
      </c>
      <c r="W377" s="22">
        <f t="shared" si="86"/>
        <v>2991</v>
      </c>
      <c r="X377" s="22">
        <f t="shared" si="87"/>
        <v>425.95833333333331</v>
      </c>
      <c r="Y377" s="22">
        <f ca="1">OFFSET('Cost Study'!$B$7,'Operations Support'!$C377,'Operations Support'!$B377)*$H377</f>
        <v>33429.21</v>
      </c>
      <c r="Z377" s="23">
        <f ca="1">Y377*'Cost Study'!$B$31</f>
        <v>1867085.8942558828</v>
      </c>
      <c r="AA377" s="23">
        <f ca="1">IF(A377=10298,1.51,1)*IF($B377&lt;3,$D377*'Cost Study'!$B$32*OFFSET('Cost Study'!$B$7,'Operations Support'!$C377,'Operations Support'!$B377),0)</f>
        <v>0</v>
      </c>
      <c r="AB377" s="24">
        <f ca="1">AA377*'Cost Study'!$B$31</f>
        <v>0</v>
      </c>
      <c r="AC377" s="23">
        <f ca="1">Y377*'Cost Study'!$B$31</f>
        <v>1867085.8942558828</v>
      </c>
      <c r="AD377" s="24">
        <f ca="1">AA377*'Cost Study'!$B$31</f>
        <v>0</v>
      </c>
      <c r="AE377" s="377">
        <f t="shared" ca="1" si="88"/>
        <v>1867085.8942558828</v>
      </c>
      <c r="AF377" s="377">
        <f t="shared" ca="1" si="89"/>
        <v>1867085.8942558828</v>
      </c>
      <c r="AH377" s="688">
        <f>IFERROR($H377/SUMIF($A:$A,$A377,$H:$H)*SUMIF(Summary!$A$110:$A$186,$A377,Summary!$P$110:$P$186),0)</f>
        <v>297192.20847202354</v>
      </c>
      <c r="AI377" s="689">
        <f t="shared" ca="1" si="90"/>
        <v>1569893.6857838593</v>
      </c>
      <c r="AJ377" s="688">
        <f>IFERROR(H377/SUMIF(A:A,A377,H:H)*SUMIF(Summary!$A$110:$A$186,'Operations Support'!A377,Summary!$Q$110:$Q$186),0)</f>
        <v>297566.19773894065</v>
      </c>
      <c r="AK377" s="688">
        <f t="shared" ca="1" si="91"/>
        <v>1569519.6965169422</v>
      </c>
      <c r="AM377" s="688">
        <f>IFERROR($H377/SUMIF($A:$A,$A377,$H:$H)*SUMIF(Summary!$A$230:$A$266,$A377,Summary!$P$230:$P$266),0)</f>
        <v>56229.181025320337</v>
      </c>
      <c r="AN377" s="688">
        <f>IFERROR($H377/SUMIF($A:$A,$A377,$H:$H)*(SUMIF(Summary!$A$230:$A$266,$A377,Summary!$L$230:$L$266)+SUMIF(Summary!$A$281:$A$317,$A377,Summary!$L$281:$L$317))-AM377,0)</f>
        <v>115561.40222356224</v>
      </c>
      <c r="AO377" s="688">
        <f>IFERROR($H377/SUMIF($A:$A,$A377,$H:$H)*SUMIF(Summary!$A$230:$A$266,$A377,Summary!$Q$230:$Q$266),0)</f>
        <v>56299.940317090208</v>
      </c>
      <c r="AP377" s="688">
        <f>IFERROR($H377/SUMIF($A:$A,$A377,$H:$H)*(SUMIF(Summary!$A$230:$A$266,$A377,Summary!$L$230:$L$266)+SUMIF(Summary!$A$281:$A$317,$A377,Summary!$L$281:$L$317))-AO377,0)</f>
        <v>115490.64293179238</v>
      </c>
      <c r="AQ377" s="306"/>
      <c r="AR377" s="688">
        <f t="shared" ca="1" si="92"/>
        <v>1685455.0880074217</v>
      </c>
      <c r="AS377" s="688">
        <f t="shared" ca="1" si="93"/>
        <v>1685010.3394487347</v>
      </c>
    </row>
    <row r="378" spans="1:45" x14ac:dyDescent="0.2">
      <c r="A378" s="423">
        <v>3581</v>
      </c>
      <c r="B378" s="424">
        <v>3</v>
      </c>
      <c r="C378" s="425" t="s">
        <v>316</v>
      </c>
      <c r="D378" s="422">
        <f t="shared" si="79"/>
        <v>0</v>
      </c>
      <c r="E378" s="422">
        <f t="shared" si="80"/>
        <v>0</v>
      </c>
      <c r="F378" s="422">
        <f t="shared" si="81"/>
        <v>0</v>
      </c>
      <c r="G378" s="422">
        <f t="shared" si="82"/>
        <v>0</v>
      </c>
      <c r="H378" s="22">
        <f t="shared" si="83"/>
        <v>0</v>
      </c>
      <c r="I378" s="116">
        <v>0</v>
      </c>
      <c r="J378" s="116">
        <v>0</v>
      </c>
      <c r="K378" s="116">
        <v>0</v>
      </c>
      <c r="L378" s="116">
        <v>0</v>
      </c>
      <c r="M378" s="22">
        <f t="shared" si="84"/>
        <v>0</v>
      </c>
      <c r="N378" s="116">
        <v>0</v>
      </c>
      <c r="O378" s="116">
        <v>0</v>
      </c>
      <c r="P378" s="116">
        <v>0</v>
      </c>
      <c r="Q378" s="116">
        <v>0</v>
      </c>
      <c r="R378" s="22">
        <f t="shared" si="85"/>
        <v>0</v>
      </c>
      <c r="S378" s="116">
        <v>0</v>
      </c>
      <c r="T378" s="116">
        <v>0</v>
      </c>
      <c r="U378" s="116">
        <v>0</v>
      </c>
      <c r="V378" s="116">
        <v>0</v>
      </c>
      <c r="W378" s="22">
        <f t="shared" si="86"/>
        <v>0</v>
      </c>
      <c r="X378" s="22">
        <f t="shared" si="87"/>
        <v>0</v>
      </c>
      <c r="Y378" s="22">
        <f ca="1">OFFSET('Cost Study'!$B$7,'Operations Support'!$C378,'Operations Support'!$B378)*$H378</f>
        <v>0</v>
      </c>
      <c r="Z378" s="23">
        <f ca="1">Y378*'Cost Study'!$B$31</f>
        <v>0</v>
      </c>
      <c r="AA378" s="23">
        <f ca="1">IF(A378=10298,1.51,1)*IF($B378&lt;3,$D378*'Cost Study'!$B$32*OFFSET('Cost Study'!$B$7,'Operations Support'!$C378,'Operations Support'!$B378),0)</f>
        <v>0</v>
      </c>
      <c r="AB378" s="24">
        <f ca="1">AA378*'Cost Study'!$B$31</f>
        <v>0</v>
      </c>
      <c r="AC378" s="23">
        <f ca="1">Y378*'Cost Study'!$B$31</f>
        <v>0</v>
      </c>
      <c r="AD378" s="24">
        <f ca="1">AA378*'Cost Study'!$B$31</f>
        <v>0</v>
      </c>
      <c r="AE378" s="377">
        <f t="shared" ca="1" si="88"/>
        <v>0</v>
      </c>
      <c r="AF378" s="377">
        <f t="shared" ca="1" si="89"/>
        <v>0</v>
      </c>
      <c r="AH378" s="688">
        <f>IFERROR($H378/SUMIF($A:$A,$A378,$H:$H)*SUMIF(Summary!$A$110:$A$186,$A378,Summary!$P$110:$P$186),0)</f>
        <v>0</v>
      </c>
      <c r="AI378" s="689">
        <f t="shared" ca="1" si="90"/>
        <v>0</v>
      </c>
      <c r="AJ378" s="688">
        <f>IFERROR(H378/SUMIF(A:A,A378,H:H)*SUMIF(Summary!$A$110:$A$186,'Operations Support'!A378,Summary!$Q$110:$Q$186),0)</f>
        <v>0</v>
      </c>
      <c r="AK378" s="688">
        <f t="shared" ca="1" si="91"/>
        <v>0</v>
      </c>
      <c r="AM378" s="688">
        <f>IFERROR($H378/SUMIF($A:$A,$A378,$H:$H)*SUMIF(Summary!$A$230:$A$266,$A378,Summary!$P$230:$P$266),0)</f>
        <v>0</v>
      </c>
      <c r="AN378" s="688">
        <f>IFERROR($H378/SUMIF($A:$A,$A378,$H:$H)*(SUMIF(Summary!$A$230:$A$266,$A378,Summary!$L$230:$L$266)+SUMIF(Summary!$A$281:$A$317,$A378,Summary!$L$281:$L$317))-AM378,0)</f>
        <v>0</v>
      </c>
      <c r="AO378" s="688">
        <f>IFERROR($H378/SUMIF($A:$A,$A378,$H:$H)*SUMIF(Summary!$A$230:$A$266,$A378,Summary!$Q$230:$Q$266),0)</f>
        <v>0</v>
      </c>
      <c r="AP378" s="688">
        <f>IFERROR($H378/SUMIF($A:$A,$A378,$H:$H)*(SUMIF(Summary!$A$230:$A$266,$A378,Summary!$L$230:$L$266)+SUMIF(Summary!$A$281:$A$317,$A378,Summary!$L$281:$L$317))-AO378,0)</f>
        <v>0</v>
      </c>
      <c r="AQ378" s="306"/>
      <c r="AR378" s="688">
        <f t="shared" ca="1" si="92"/>
        <v>0</v>
      </c>
      <c r="AS378" s="688">
        <f t="shared" ca="1" si="93"/>
        <v>0</v>
      </c>
    </row>
    <row r="379" spans="1:45" x14ac:dyDescent="0.2">
      <c r="A379" s="423">
        <v>3581</v>
      </c>
      <c r="B379" s="424">
        <v>3</v>
      </c>
      <c r="C379" s="425" t="s">
        <v>317</v>
      </c>
      <c r="D379" s="422">
        <f t="shared" si="79"/>
        <v>0</v>
      </c>
      <c r="E379" s="422">
        <f t="shared" si="80"/>
        <v>0</v>
      </c>
      <c r="F379" s="422">
        <f t="shared" si="81"/>
        <v>0</v>
      </c>
      <c r="G379" s="422">
        <f t="shared" si="82"/>
        <v>0</v>
      </c>
      <c r="H379" s="22">
        <f t="shared" si="83"/>
        <v>0</v>
      </c>
      <c r="I379" s="116">
        <v>0</v>
      </c>
      <c r="J379" s="116">
        <v>0</v>
      </c>
      <c r="K379" s="116">
        <v>0</v>
      </c>
      <c r="L379" s="116">
        <v>0</v>
      </c>
      <c r="M379" s="22">
        <f t="shared" si="84"/>
        <v>0</v>
      </c>
      <c r="N379" s="116">
        <v>0</v>
      </c>
      <c r="O379" s="116">
        <v>0</v>
      </c>
      <c r="P379" s="116">
        <v>0</v>
      </c>
      <c r="Q379" s="116">
        <v>0</v>
      </c>
      <c r="R379" s="22">
        <f t="shared" si="85"/>
        <v>0</v>
      </c>
      <c r="S379" s="116">
        <v>0</v>
      </c>
      <c r="T379" s="116">
        <v>0</v>
      </c>
      <c r="U379" s="116">
        <v>0</v>
      </c>
      <c r="V379" s="116">
        <v>0</v>
      </c>
      <c r="W379" s="22">
        <f t="shared" si="86"/>
        <v>0</v>
      </c>
      <c r="X379" s="22">
        <f t="shared" si="87"/>
        <v>0</v>
      </c>
      <c r="Y379" s="22">
        <f ca="1">OFFSET('Cost Study'!$B$7,'Operations Support'!$C379,'Operations Support'!$B379)*$H379</f>
        <v>0</v>
      </c>
      <c r="Z379" s="23">
        <f ca="1">Y379*'Cost Study'!$B$31</f>
        <v>0</v>
      </c>
      <c r="AA379" s="23">
        <f ca="1">IF(A379=10298,1.51,1)*IF($B379&lt;3,$D379*'Cost Study'!$B$32*OFFSET('Cost Study'!$B$7,'Operations Support'!$C379,'Operations Support'!$B379),0)</f>
        <v>0</v>
      </c>
      <c r="AB379" s="24">
        <f ca="1">AA379*'Cost Study'!$B$31</f>
        <v>0</v>
      </c>
      <c r="AC379" s="23">
        <f ca="1">Y379*'Cost Study'!$B$31</f>
        <v>0</v>
      </c>
      <c r="AD379" s="24">
        <f ca="1">AA379*'Cost Study'!$B$31</f>
        <v>0</v>
      </c>
      <c r="AE379" s="377">
        <f t="shared" ca="1" si="88"/>
        <v>0</v>
      </c>
      <c r="AF379" s="377">
        <f t="shared" ca="1" si="89"/>
        <v>0</v>
      </c>
      <c r="AH379" s="688">
        <f>IFERROR($H379/SUMIF($A:$A,$A379,$H:$H)*SUMIF(Summary!$A$110:$A$186,$A379,Summary!$P$110:$P$186),0)</f>
        <v>0</v>
      </c>
      <c r="AI379" s="689">
        <f t="shared" ca="1" si="90"/>
        <v>0</v>
      </c>
      <c r="AJ379" s="688">
        <f>IFERROR(H379/SUMIF(A:A,A379,H:H)*SUMIF(Summary!$A$110:$A$186,'Operations Support'!A379,Summary!$Q$110:$Q$186),0)</f>
        <v>0</v>
      </c>
      <c r="AK379" s="688">
        <f t="shared" ca="1" si="91"/>
        <v>0</v>
      </c>
      <c r="AM379" s="688">
        <f>IFERROR($H379/SUMIF($A:$A,$A379,$H:$H)*SUMIF(Summary!$A$230:$A$266,$A379,Summary!$P$230:$P$266),0)</f>
        <v>0</v>
      </c>
      <c r="AN379" s="688">
        <f>IFERROR($H379/SUMIF($A:$A,$A379,$H:$H)*(SUMIF(Summary!$A$230:$A$266,$A379,Summary!$L$230:$L$266)+SUMIF(Summary!$A$281:$A$317,$A379,Summary!$L$281:$L$317))-AM379,0)</f>
        <v>0</v>
      </c>
      <c r="AO379" s="688">
        <f>IFERROR($H379/SUMIF($A:$A,$A379,$H:$H)*SUMIF(Summary!$A$230:$A$266,$A379,Summary!$Q$230:$Q$266),0)</f>
        <v>0</v>
      </c>
      <c r="AP379" s="688">
        <f>IFERROR($H379/SUMIF($A:$A,$A379,$H:$H)*(SUMIF(Summary!$A$230:$A$266,$A379,Summary!$L$230:$L$266)+SUMIF(Summary!$A$281:$A$317,$A379,Summary!$L$281:$L$317))-AO379,0)</f>
        <v>0</v>
      </c>
      <c r="AQ379" s="306"/>
      <c r="AR379" s="688">
        <f t="shared" ca="1" si="92"/>
        <v>0</v>
      </c>
      <c r="AS379" s="688">
        <f t="shared" ca="1" si="93"/>
        <v>0</v>
      </c>
    </row>
    <row r="380" spans="1:45" x14ac:dyDescent="0.2">
      <c r="A380" s="423">
        <v>3581</v>
      </c>
      <c r="B380" s="424">
        <v>3</v>
      </c>
      <c r="C380" s="425" t="s">
        <v>318</v>
      </c>
      <c r="D380" s="422">
        <f t="shared" si="79"/>
        <v>129</v>
      </c>
      <c r="E380" s="422">
        <f t="shared" si="80"/>
        <v>0</v>
      </c>
      <c r="F380" s="422">
        <f t="shared" si="81"/>
        <v>0</v>
      </c>
      <c r="G380" s="422">
        <f t="shared" si="82"/>
        <v>0</v>
      </c>
      <c r="H380" s="22">
        <f t="shared" si="83"/>
        <v>129</v>
      </c>
      <c r="I380" s="116">
        <v>129</v>
      </c>
      <c r="J380" s="116">
        <v>0</v>
      </c>
      <c r="K380" s="116">
        <v>0</v>
      </c>
      <c r="L380" s="116">
        <v>0</v>
      </c>
      <c r="M380" s="22">
        <f t="shared" si="84"/>
        <v>129</v>
      </c>
      <c r="N380" s="116">
        <v>0</v>
      </c>
      <c r="O380" s="116">
        <v>0</v>
      </c>
      <c r="P380" s="116">
        <v>0</v>
      </c>
      <c r="Q380" s="116">
        <v>0</v>
      </c>
      <c r="R380" s="22">
        <f t="shared" si="85"/>
        <v>0</v>
      </c>
      <c r="S380" s="116">
        <v>0</v>
      </c>
      <c r="T380" s="116">
        <v>0</v>
      </c>
      <c r="U380" s="116">
        <v>0</v>
      </c>
      <c r="V380" s="116">
        <v>0</v>
      </c>
      <c r="W380" s="22">
        <f t="shared" si="86"/>
        <v>0</v>
      </c>
      <c r="X380" s="22">
        <f t="shared" si="87"/>
        <v>5.375</v>
      </c>
      <c r="Y380" s="22">
        <f ca="1">OFFSET('Cost Study'!$B$7,'Operations Support'!$C380,'Operations Support'!$B380)*$H380</f>
        <v>492.78</v>
      </c>
      <c r="Z380" s="23">
        <f ca="1">Y380*'Cost Study'!$B$31</f>
        <v>27522.714026787169</v>
      </c>
      <c r="AA380" s="23">
        <f ca="1">IF(A380=10298,1.51,1)*IF($B380&lt;3,$D380*'Cost Study'!$B$32*OFFSET('Cost Study'!$B$7,'Operations Support'!$C380,'Operations Support'!$B380),0)</f>
        <v>0</v>
      </c>
      <c r="AB380" s="24">
        <f ca="1">AA380*'Cost Study'!$B$31</f>
        <v>0</v>
      </c>
      <c r="AC380" s="23">
        <f ca="1">Y380*'Cost Study'!$B$31</f>
        <v>27522.714026787169</v>
      </c>
      <c r="AD380" s="24">
        <f ca="1">AA380*'Cost Study'!$B$31</f>
        <v>0</v>
      </c>
      <c r="AE380" s="377">
        <f t="shared" ca="1" si="88"/>
        <v>27522.714026787169</v>
      </c>
      <c r="AF380" s="377">
        <f t="shared" ca="1" si="89"/>
        <v>27522.714026787169</v>
      </c>
      <c r="AH380" s="688">
        <f>IFERROR($H380/SUMIF($A:$A,$A380,$H:$H)*SUMIF(Summary!$A$110:$A$186,$A380,Summary!$P$110:$P$186),0)</f>
        <v>3750.1511193280876</v>
      </c>
      <c r="AI380" s="689">
        <f t="shared" ca="1" si="90"/>
        <v>23772.562907459083</v>
      </c>
      <c r="AJ380" s="688">
        <f>IFERROR(H380/SUMIF(A:A,A380,H:H)*SUMIF(Summary!$A$110:$A$186,'Operations Support'!A380,Summary!$Q$110:$Q$186),0)</f>
        <v>3754.8703422012468</v>
      </c>
      <c r="AK380" s="688">
        <f t="shared" ca="1" si="91"/>
        <v>23767.843684585921</v>
      </c>
      <c r="AM380" s="688">
        <f>IFERROR($H380/SUMIF($A:$A,$A380,$H:$H)*SUMIF(Summary!$A$230:$A$266,$A380,Summary!$P$230:$P$266),0)</f>
        <v>709.53383079979687</v>
      </c>
      <c r="AN380" s="688">
        <f>IFERROR($H380/SUMIF($A:$A,$A380,$H:$H)*(SUMIF(Summary!$A$230:$A$266,$A380,Summary!$L$230:$L$266)+SUMIF(Summary!$A$281:$A$317,$A380,Summary!$L$281:$L$317))-AM380,0)</f>
        <v>1458.2237001701587</v>
      </c>
      <c r="AO380" s="688">
        <f>IFERROR($H380/SUMIF($A:$A,$A380,$H:$H)*SUMIF(Summary!$A$230:$A$266,$A380,Summary!$Q$230:$Q$266),0)</f>
        <v>710.42671436023056</v>
      </c>
      <c r="AP380" s="688">
        <f>IFERROR($H380/SUMIF($A:$A,$A380,$H:$H)*(SUMIF(Summary!$A$230:$A$266,$A380,Summary!$L$230:$L$266)+SUMIF(Summary!$A$281:$A$317,$A380,Summary!$L$281:$L$317))-AO380,0)</f>
        <v>1457.3308166097249</v>
      </c>
      <c r="AQ380" s="306"/>
      <c r="AR380" s="688">
        <f t="shared" ca="1" si="92"/>
        <v>25230.786607629241</v>
      </c>
      <c r="AS380" s="688">
        <f t="shared" ca="1" si="93"/>
        <v>25225.174501195645</v>
      </c>
    </row>
    <row r="381" spans="1:45" s="15" customFormat="1" x14ac:dyDescent="0.2">
      <c r="A381" s="423">
        <v>3581</v>
      </c>
      <c r="B381" s="424">
        <v>3</v>
      </c>
      <c r="C381" s="425" t="s">
        <v>319</v>
      </c>
      <c r="D381" s="422">
        <f t="shared" si="79"/>
        <v>870</v>
      </c>
      <c r="E381" s="422">
        <f t="shared" si="80"/>
        <v>0</v>
      </c>
      <c r="F381" s="422">
        <f t="shared" si="81"/>
        <v>250</v>
      </c>
      <c r="G381" s="422">
        <f t="shared" si="82"/>
        <v>0</v>
      </c>
      <c r="H381" s="22">
        <f t="shared" si="83"/>
        <v>1120</v>
      </c>
      <c r="I381" s="116">
        <v>343</v>
      </c>
      <c r="J381" s="116">
        <v>0</v>
      </c>
      <c r="K381" s="116">
        <v>181</v>
      </c>
      <c r="L381" s="116">
        <v>0</v>
      </c>
      <c r="M381" s="22">
        <f t="shared" si="84"/>
        <v>524</v>
      </c>
      <c r="N381" s="116">
        <v>245</v>
      </c>
      <c r="O381" s="116">
        <v>0</v>
      </c>
      <c r="P381" s="116">
        <v>30</v>
      </c>
      <c r="Q381" s="116">
        <v>0</v>
      </c>
      <c r="R381" s="22">
        <f t="shared" si="85"/>
        <v>275</v>
      </c>
      <c r="S381" s="116">
        <v>282</v>
      </c>
      <c r="T381" s="116">
        <v>0</v>
      </c>
      <c r="U381" s="116">
        <v>39</v>
      </c>
      <c r="V381" s="116">
        <v>0</v>
      </c>
      <c r="W381" s="22">
        <f t="shared" si="86"/>
        <v>321</v>
      </c>
      <c r="X381" s="22">
        <f t="shared" si="87"/>
        <v>46.666666666666664</v>
      </c>
      <c r="Y381" s="22">
        <f ca="1">OFFSET('Cost Study'!$B$7,'Operations Support'!$C381,'Operations Support'!$B381)*$H381</f>
        <v>3068.8</v>
      </c>
      <c r="Z381" s="23">
        <f ca="1">Y381*'Cost Study'!$B$31</f>
        <v>171398.40254353764</v>
      </c>
      <c r="AA381" s="23">
        <f ca="1">IF(A381=10298,1.51,1)*IF($B381&lt;3,$D381*'Cost Study'!$B$32*OFFSET('Cost Study'!$B$7,'Operations Support'!$C381,'Operations Support'!$B381),0)</f>
        <v>0</v>
      </c>
      <c r="AB381" s="24">
        <f ca="1">AA381*'Cost Study'!$B$31</f>
        <v>0</v>
      </c>
      <c r="AC381" s="23">
        <f ca="1">Y381*'Cost Study'!$B$31</f>
        <v>171398.40254353764</v>
      </c>
      <c r="AD381" s="24">
        <f ca="1">AA381*'Cost Study'!$B$31</f>
        <v>0</v>
      </c>
      <c r="AE381" s="377">
        <f t="shared" ca="1" si="88"/>
        <v>171398.40254353764</v>
      </c>
      <c r="AF381" s="377">
        <f t="shared" ca="1" si="89"/>
        <v>171398.40254353764</v>
      </c>
      <c r="AH381" s="688">
        <f>IFERROR($H381/SUMIF($A:$A,$A381,$H:$H)*SUMIF(Summary!$A$110:$A$186,$A381,Summary!$P$110:$P$186),0)</f>
        <v>32559.451578662465</v>
      </c>
      <c r="AI381" s="689">
        <f t="shared" ca="1" si="90"/>
        <v>138838.95096487517</v>
      </c>
      <c r="AJ381" s="688">
        <f>IFERROR(H381/SUMIF(A:A,A381,H:H)*SUMIF(Summary!$A$110:$A$186,'Operations Support'!A381,Summary!$Q$110:$Q$186),0)</f>
        <v>32600.424676475945</v>
      </c>
      <c r="AK381" s="688">
        <f t="shared" ca="1" si="91"/>
        <v>138797.97786706168</v>
      </c>
      <c r="AL381" s="1"/>
      <c r="AM381" s="688">
        <f>IFERROR($H381/SUMIF($A:$A,$A381,$H:$H)*SUMIF(Summary!$A$230:$A$266,$A381,Summary!$P$230:$P$266),0)</f>
        <v>6160.2937247734308</v>
      </c>
      <c r="AN381" s="688">
        <f>IFERROR($H381/SUMIF($A:$A,$A381,$H:$H)*(SUMIF(Summary!$A$230:$A$266,$A381,Summary!$L$230:$L$266)+SUMIF(Summary!$A$281:$A$317,$A381,Summary!$L$281:$L$317))-AM381,0)</f>
        <v>12660.546854190525</v>
      </c>
      <c r="AO381" s="688">
        <f>IFERROR($H381/SUMIF($A:$A,$A381,$H:$H)*SUMIF(Summary!$A$230:$A$266,$A381,Summary!$Q$230:$Q$266),0)</f>
        <v>6168.0458921198315</v>
      </c>
      <c r="AP381" s="688">
        <f>IFERROR($H381/SUMIF($A:$A,$A381,$H:$H)*(SUMIF(Summary!$A$230:$A$266,$A381,Summary!$L$230:$L$266)+SUMIF(Summary!$A$281:$A$317,$A381,Summary!$L$281:$L$317))-AO381,0)</f>
        <v>12652.794686844123</v>
      </c>
      <c r="AQ381" s="306"/>
      <c r="AR381" s="688">
        <f t="shared" ca="1" si="92"/>
        <v>151499.4978190657</v>
      </c>
      <c r="AS381" s="688">
        <f t="shared" ca="1" si="93"/>
        <v>151450.77255390582</v>
      </c>
    </row>
    <row r="382" spans="1:45" x14ac:dyDescent="0.2">
      <c r="A382" s="423">
        <v>3581</v>
      </c>
      <c r="B382" s="424">
        <v>3</v>
      </c>
      <c r="C382" s="425" t="s">
        <v>320</v>
      </c>
      <c r="D382" s="422">
        <f t="shared" si="79"/>
        <v>0</v>
      </c>
      <c r="E382" s="422">
        <f t="shared" si="80"/>
        <v>0</v>
      </c>
      <c r="F382" s="422">
        <f t="shared" si="81"/>
        <v>0</v>
      </c>
      <c r="G382" s="422">
        <f t="shared" si="82"/>
        <v>0</v>
      </c>
      <c r="H382" s="22">
        <f t="shared" si="83"/>
        <v>0</v>
      </c>
      <c r="I382" s="116">
        <v>0</v>
      </c>
      <c r="J382" s="116">
        <v>0</v>
      </c>
      <c r="K382" s="116">
        <v>0</v>
      </c>
      <c r="L382" s="116">
        <v>0</v>
      </c>
      <c r="M382" s="22">
        <f t="shared" si="84"/>
        <v>0</v>
      </c>
      <c r="N382" s="116">
        <v>0</v>
      </c>
      <c r="O382" s="116">
        <v>0</v>
      </c>
      <c r="P382" s="116">
        <v>0</v>
      </c>
      <c r="Q382" s="116">
        <v>0</v>
      </c>
      <c r="R382" s="22">
        <f t="shared" si="85"/>
        <v>0</v>
      </c>
      <c r="S382" s="116">
        <v>0</v>
      </c>
      <c r="T382" s="116">
        <v>0</v>
      </c>
      <c r="U382" s="116">
        <v>0</v>
      </c>
      <c r="V382" s="116">
        <v>0</v>
      </c>
      <c r="W382" s="22">
        <f t="shared" si="86"/>
        <v>0</v>
      </c>
      <c r="X382" s="22">
        <f t="shared" si="87"/>
        <v>0</v>
      </c>
      <c r="Y382" s="22">
        <f ca="1">OFFSET('Cost Study'!$B$7,'Operations Support'!$C382,'Operations Support'!$B382)*$H382</f>
        <v>0</v>
      </c>
      <c r="Z382" s="23">
        <f ca="1">Y382*'Cost Study'!$B$31</f>
        <v>0</v>
      </c>
      <c r="AA382" s="23">
        <f ca="1">IF(A382=10298,1.51,1)*IF($B382&lt;3,$D382*'Cost Study'!$B$32*OFFSET('Cost Study'!$B$7,'Operations Support'!$C382,'Operations Support'!$B382),0)</f>
        <v>0</v>
      </c>
      <c r="AB382" s="24">
        <f ca="1">AA382*'Cost Study'!$B$31</f>
        <v>0</v>
      </c>
      <c r="AC382" s="23">
        <f ca="1">Y382*'Cost Study'!$B$31</f>
        <v>0</v>
      </c>
      <c r="AD382" s="24">
        <f ca="1">AA382*'Cost Study'!$B$31</f>
        <v>0</v>
      </c>
      <c r="AE382" s="377">
        <f t="shared" ca="1" si="88"/>
        <v>0</v>
      </c>
      <c r="AF382" s="377">
        <f t="shared" ca="1" si="89"/>
        <v>0</v>
      </c>
      <c r="AH382" s="688">
        <f>IFERROR($H382/SUMIF($A:$A,$A382,$H:$H)*SUMIF(Summary!$A$110:$A$186,$A382,Summary!$P$110:$P$186),0)</f>
        <v>0</v>
      </c>
      <c r="AI382" s="689">
        <f t="shared" ca="1" si="90"/>
        <v>0</v>
      </c>
      <c r="AJ382" s="688">
        <f>IFERROR(H382/SUMIF(A:A,A382,H:H)*SUMIF(Summary!$A$110:$A$186,'Operations Support'!A382,Summary!$Q$110:$Q$186),0)</f>
        <v>0</v>
      </c>
      <c r="AK382" s="688">
        <f t="shared" ca="1" si="91"/>
        <v>0</v>
      </c>
      <c r="AM382" s="688">
        <f>IFERROR($H382/SUMIF($A:$A,$A382,$H:$H)*SUMIF(Summary!$A$230:$A$266,$A382,Summary!$P$230:$P$266),0)</f>
        <v>0</v>
      </c>
      <c r="AN382" s="688">
        <f>IFERROR($H382/SUMIF($A:$A,$A382,$H:$H)*(SUMIF(Summary!$A$230:$A$266,$A382,Summary!$L$230:$L$266)+SUMIF(Summary!$A$281:$A$317,$A382,Summary!$L$281:$L$317))-AM382,0)</f>
        <v>0</v>
      </c>
      <c r="AO382" s="688">
        <f>IFERROR($H382/SUMIF($A:$A,$A382,$H:$H)*SUMIF(Summary!$A$230:$A$266,$A382,Summary!$Q$230:$Q$266),0)</f>
        <v>0</v>
      </c>
      <c r="AP382" s="688">
        <f>IFERROR($H382/SUMIF($A:$A,$A382,$H:$H)*(SUMIF(Summary!$A$230:$A$266,$A382,Summary!$L$230:$L$266)+SUMIF(Summary!$A$281:$A$317,$A382,Summary!$L$281:$L$317))-AO382,0)</f>
        <v>0</v>
      </c>
      <c r="AQ382" s="306"/>
      <c r="AR382" s="688">
        <f t="shared" ca="1" si="92"/>
        <v>0</v>
      </c>
      <c r="AS382" s="688">
        <f t="shared" ca="1" si="93"/>
        <v>0</v>
      </c>
    </row>
    <row r="383" spans="1:45" x14ac:dyDescent="0.2">
      <c r="A383" s="423">
        <v>3581</v>
      </c>
      <c r="B383" s="424">
        <v>4</v>
      </c>
      <c r="C383" s="425" t="s">
        <v>300</v>
      </c>
      <c r="D383" s="422">
        <f t="shared" si="79"/>
        <v>81</v>
      </c>
      <c r="E383" s="422">
        <f t="shared" si="80"/>
        <v>0</v>
      </c>
      <c r="F383" s="422">
        <f t="shared" si="81"/>
        <v>0</v>
      </c>
      <c r="G383" s="422">
        <f t="shared" si="82"/>
        <v>0</v>
      </c>
      <c r="H383" s="22">
        <f t="shared" si="83"/>
        <v>81</v>
      </c>
      <c r="I383" s="116">
        <v>39</v>
      </c>
      <c r="J383" s="116">
        <v>0</v>
      </c>
      <c r="K383" s="116">
        <v>0</v>
      </c>
      <c r="L383" s="116">
        <v>0</v>
      </c>
      <c r="M383" s="22">
        <f t="shared" si="84"/>
        <v>39</v>
      </c>
      <c r="N383" s="116">
        <v>21</v>
      </c>
      <c r="O383" s="116">
        <v>0</v>
      </c>
      <c r="P383" s="116">
        <v>0</v>
      </c>
      <c r="Q383" s="116">
        <v>0</v>
      </c>
      <c r="R383" s="22">
        <f t="shared" si="85"/>
        <v>21</v>
      </c>
      <c r="S383" s="116">
        <v>21</v>
      </c>
      <c r="T383" s="116">
        <v>0</v>
      </c>
      <c r="U383" s="116">
        <v>0</v>
      </c>
      <c r="V383" s="116">
        <v>0</v>
      </c>
      <c r="W383" s="22">
        <f t="shared" si="86"/>
        <v>21</v>
      </c>
      <c r="X383" s="22">
        <f t="shared" si="87"/>
        <v>4.5</v>
      </c>
      <c r="Y383" s="22">
        <f ca="1">OFFSET('Cost Study'!$B$7,'Operations Support'!$C383,'Operations Support'!$B383)*$H383</f>
        <v>1002.7800000000001</v>
      </c>
      <c r="Z383" s="23">
        <f ca="1">Y383*'Cost Study'!$B$31</f>
        <v>56007.198286825034</v>
      </c>
      <c r="AA383" s="23">
        <f ca="1">IF(A383=10298,1.51,1)*IF($B383&lt;3,$D383*'Cost Study'!$B$32*OFFSET('Cost Study'!$B$7,'Operations Support'!$C383,'Operations Support'!$B383),0)</f>
        <v>0</v>
      </c>
      <c r="AB383" s="24">
        <f ca="1">AA383*'Cost Study'!$B$31</f>
        <v>0</v>
      </c>
      <c r="AC383" s="23">
        <f ca="1">Y383*'Cost Study'!$B$31</f>
        <v>56007.198286825034</v>
      </c>
      <c r="AD383" s="24">
        <f ca="1">AA383*'Cost Study'!$B$31</f>
        <v>0</v>
      </c>
      <c r="AE383" s="377">
        <f t="shared" ca="1" si="88"/>
        <v>56007.198286825034</v>
      </c>
      <c r="AF383" s="377">
        <f t="shared" ca="1" si="89"/>
        <v>56007.198286825034</v>
      </c>
      <c r="AH383" s="688">
        <f>IFERROR($H383/SUMIF($A:$A,$A383,$H:$H)*SUMIF(Summary!$A$110:$A$186,$A383,Summary!$P$110:$P$186),0)</f>
        <v>2354.7460516711249</v>
      </c>
      <c r="AI383" s="689">
        <f t="shared" ca="1" si="90"/>
        <v>53652.452235153913</v>
      </c>
      <c r="AJ383" s="688">
        <f>IFERROR(H383/SUMIF(A:A,A383,H:H)*SUMIF(Summary!$A$110:$A$186,'Operations Support'!A383,Summary!$Q$110:$Q$186),0)</f>
        <v>2357.7092846379924</v>
      </c>
      <c r="AK383" s="688">
        <f t="shared" ca="1" si="91"/>
        <v>53649.489002187045</v>
      </c>
      <c r="AM383" s="688">
        <f>IFERROR($H383/SUMIF($A:$A,$A383,$H:$H)*SUMIF(Summary!$A$230:$A$266,$A383,Summary!$P$230:$P$266),0)</f>
        <v>445.52124259522128</v>
      </c>
      <c r="AN383" s="688">
        <f>IFERROR($H383/SUMIF($A:$A,$A383,$H:$H)*(SUMIF(Summary!$A$230:$A$266,$A383,Summary!$L$230:$L$266)+SUMIF(Summary!$A$281:$A$317,$A383,Summary!$L$281:$L$317))-AM383,0)</f>
        <v>915.62883499056466</v>
      </c>
      <c r="AO383" s="688">
        <f>IFERROR($H383/SUMIF($A:$A,$A383,$H:$H)*SUMIF(Summary!$A$230:$A$266,$A383,Summary!$Q$230:$Q$266),0)</f>
        <v>446.08189041223778</v>
      </c>
      <c r="AP383" s="688">
        <f>IFERROR($H383/SUMIF($A:$A,$A383,$H:$H)*(SUMIF(Summary!$A$230:$A$266,$A383,Summary!$L$230:$L$266)+SUMIF(Summary!$A$281:$A$317,$A383,Summary!$L$281:$L$317))-AO383,0)</f>
        <v>915.06818717354827</v>
      </c>
      <c r="AQ383" s="306"/>
      <c r="AR383" s="688">
        <f t="shared" ca="1" si="92"/>
        <v>54568.081070144479</v>
      </c>
      <c r="AS383" s="688">
        <f t="shared" ca="1" si="93"/>
        <v>54564.557189360596</v>
      </c>
    </row>
    <row r="384" spans="1:45" x14ac:dyDescent="0.2">
      <c r="A384" s="423">
        <v>3581</v>
      </c>
      <c r="B384" s="424">
        <v>4</v>
      </c>
      <c r="C384" s="425" t="s">
        <v>301</v>
      </c>
      <c r="D384" s="422">
        <f t="shared" si="79"/>
        <v>0</v>
      </c>
      <c r="E384" s="422">
        <f t="shared" si="80"/>
        <v>0</v>
      </c>
      <c r="F384" s="422">
        <f t="shared" si="81"/>
        <v>0</v>
      </c>
      <c r="G384" s="422">
        <f t="shared" si="82"/>
        <v>0</v>
      </c>
      <c r="H384" s="22">
        <f t="shared" si="83"/>
        <v>0</v>
      </c>
      <c r="I384" s="116">
        <v>0</v>
      </c>
      <c r="J384" s="116">
        <v>0</v>
      </c>
      <c r="K384" s="116">
        <v>0</v>
      </c>
      <c r="L384" s="116">
        <v>0</v>
      </c>
      <c r="M384" s="22">
        <f t="shared" si="84"/>
        <v>0</v>
      </c>
      <c r="N384" s="116">
        <v>0</v>
      </c>
      <c r="O384" s="116">
        <v>0</v>
      </c>
      <c r="P384" s="116">
        <v>0</v>
      </c>
      <c r="Q384" s="116">
        <v>0</v>
      </c>
      <c r="R384" s="22">
        <f t="shared" si="85"/>
        <v>0</v>
      </c>
      <c r="S384" s="116">
        <v>0</v>
      </c>
      <c r="T384" s="116">
        <v>0</v>
      </c>
      <c r="U384" s="116">
        <v>0</v>
      </c>
      <c r="V384" s="116">
        <v>0</v>
      </c>
      <c r="W384" s="22">
        <f t="shared" si="86"/>
        <v>0</v>
      </c>
      <c r="X384" s="22">
        <f t="shared" si="87"/>
        <v>0</v>
      </c>
      <c r="Y384" s="22">
        <f ca="1">OFFSET('Cost Study'!$B$7,'Operations Support'!$C384,'Operations Support'!$B384)*$H384</f>
        <v>0</v>
      </c>
      <c r="Z384" s="23">
        <f ca="1">Y384*'Cost Study'!$B$31</f>
        <v>0</v>
      </c>
      <c r="AA384" s="23">
        <f ca="1">IF(A384=10298,1.51,1)*IF($B384&lt;3,$D384*'Cost Study'!$B$32*OFFSET('Cost Study'!$B$7,'Operations Support'!$C384,'Operations Support'!$B384),0)</f>
        <v>0</v>
      </c>
      <c r="AB384" s="24">
        <f ca="1">AA384*'Cost Study'!$B$31</f>
        <v>0</v>
      </c>
      <c r="AC384" s="23">
        <f ca="1">Y384*'Cost Study'!$B$31</f>
        <v>0</v>
      </c>
      <c r="AD384" s="24">
        <f ca="1">AA384*'Cost Study'!$B$31</f>
        <v>0</v>
      </c>
      <c r="AE384" s="377">
        <f t="shared" ca="1" si="88"/>
        <v>0</v>
      </c>
      <c r="AF384" s="377">
        <f t="shared" ca="1" si="89"/>
        <v>0</v>
      </c>
      <c r="AH384" s="688">
        <f>IFERROR($H384/SUMIF($A:$A,$A384,$H:$H)*SUMIF(Summary!$A$110:$A$186,$A384,Summary!$P$110:$P$186),0)</f>
        <v>0</v>
      </c>
      <c r="AI384" s="689">
        <f t="shared" ca="1" si="90"/>
        <v>0</v>
      </c>
      <c r="AJ384" s="688">
        <f>IFERROR(H384/SUMIF(A:A,A384,H:H)*SUMIF(Summary!$A$110:$A$186,'Operations Support'!A384,Summary!$Q$110:$Q$186),0)</f>
        <v>0</v>
      </c>
      <c r="AK384" s="688">
        <f t="shared" ca="1" si="91"/>
        <v>0</v>
      </c>
      <c r="AM384" s="688">
        <f>IFERROR($H384/SUMIF($A:$A,$A384,$H:$H)*SUMIF(Summary!$A$230:$A$266,$A384,Summary!$P$230:$P$266),0)</f>
        <v>0</v>
      </c>
      <c r="AN384" s="688">
        <f>IFERROR($H384/SUMIF($A:$A,$A384,$H:$H)*(SUMIF(Summary!$A$230:$A$266,$A384,Summary!$L$230:$L$266)+SUMIF(Summary!$A$281:$A$317,$A384,Summary!$L$281:$L$317))-AM384,0)</f>
        <v>0</v>
      </c>
      <c r="AO384" s="688">
        <f>IFERROR($H384/SUMIF($A:$A,$A384,$H:$H)*SUMIF(Summary!$A$230:$A$266,$A384,Summary!$Q$230:$Q$266),0)</f>
        <v>0</v>
      </c>
      <c r="AP384" s="688">
        <f>IFERROR($H384/SUMIF($A:$A,$A384,$H:$H)*(SUMIF(Summary!$A$230:$A$266,$A384,Summary!$L$230:$L$266)+SUMIF(Summary!$A$281:$A$317,$A384,Summary!$L$281:$L$317))-AO384,0)</f>
        <v>0</v>
      </c>
      <c r="AQ384" s="306"/>
      <c r="AR384" s="688">
        <f t="shared" ca="1" si="92"/>
        <v>0</v>
      </c>
      <c r="AS384" s="688">
        <f t="shared" ca="1" si="93"/>
        <v>0</v>
      </c>
    </row>
    <row r="385" spans="1:45" x14ac:dyDescent="0.2">
      <c r="A385" s="423">
        <v>3581</v>
      </c>
      <c r="B385" s="424">
        <v>4</v>
      </c>
      <c r="C385" s="425" t="s">
        <v>302</v>
      </c>
      <c r="D385" s="422">
        <f t="shared" si="79"/>
        <v>0</v>
      </c>
      <c r="E385" s="422">
        <f t="shared" si="80"/>
        <v>0</v>
      </c>
      <c r="F385" s="422">
        <f t="shared" si="81"/>
        <v>0</v>
      </c>
      <c r="G385" s="422">
        <f t="shared" si="82"/>
        <v>0</v>
      </c>
      <c r="H385" s="22">
        <f t="shared" si="83"/>
        <v>0</v>
      </c>
      <c r="I385" s="116">
        <v>0</v>
      </c>
      <c r="J385" s="116">
        <v>0</v>
      </c>
      <c r="K385" s="116">
        <v>0</v>
      </c>
      <c r="L385" s="116">
        <v>0</v>
      </c>
      <c r="M385" s="22">
        <f t="shared" si="84"/>
        <v>0</v>
      </c>
      <c r="N385" s="116">
        <v>0</v>
      </c>
      <c r="O385" s="116">
        <v>0</v>
      </c>
      <c r="P385" s="116">
        <v>0</v>
      </c>
      <c r="Q385" s="116">
        <v>0</v>
      </c>
      <c r="R385" s="22">
        <f t="shared" si="85"/>
        <v>0</v>
      </c>
      <c r="S385" s="116">
        <v>0</v>
      </c>
      <c r="T385" s="116">
        <v>0</v>
      </c>
      <c r="U385" s="116">
        <v>0</v>
      </c>
      <c r="V385" s="116">
        <v>0</v>
      </c>
      <c r="W385" s="22">
        <f t="shared" si="86"/>
        <v>0</v>
      </c>
      <c r="X385" s="22">
        <f t="shared" si="87"/>
        <v>0</v>
      </c>
      <c r="Y385" s="22">
        <f ca="1">OFFSET('Cost Study'!$B$7,'Operations Support'!$C385,'Operations Support'!$B385)*$H385</f>
        <v>0</v>
      </c>
      <c r="Z385" s="23">
        <f ca="1">Y385*'Cost Study'!$B$31</f>
        <v>0</v>
      </c>
      <c r="AA385" s="23">
        <f ca="1">IF(A385=10298,1.51,1)*IF($B385&lt;3,$D385*'Cost Study'!$B$32*OFFSET('Cost Study'!$B$7,'Operations Support'!$C385,'Operations Support'!$B385),0)</f>
        <v>0</v>
      </c>
      <c r="AB385" s="24">
        <f ca="1">AA385*'Cost Study'!$B$31</f>
        <v>0</v>
      </c>
      <c r="AC385" s="23">
        <f ca="1">Y385*'Cost Study'!$B$31</f>
        <v>0</v>
      </c>
      <c r="AD385" s="24">
        <f ca="1">AA385*'Cost Study'!$B$31</f>
        <v>0</v>
      </c>
      <c r="AE385" s="377">
        <f t="shared" ca="1" si="88"/>
        <v>0</v>
      </c>
      <c r="AF385" s="377">
        <f t="shared" ca="1" si="89"/>
        <v>0</v>
      </c>
      <c r="AH385" s="688">
        <f>IFERROR($H385/SUMIF($A:$A,$A385,$H:$H)*SUMIF(Summary!$A$110:$A$186,$A385,Summary!$P$110:$P$186),0)</f>
        <v>0</v>
      </c>
      <c r="AI385" s="689">
        <f t="shared" ca="1" si="90"/>
        <v>0</v>
      </c>
      <c r="AJ385" s="688">
        <f>IFERROR(H385/SUMIF(A:A,A385,H:H)*SUMIF(Summary!$A$110:$A$186,'Operations Support'!A385,Summary!$Q$110:$Q$186),0)</f>
        <v>0</v>
      </c>
      <c r="AK385" s="688">
        <f t="shared" ca="1" si="91"/>
        <v>0</v>
      </c>
      <c r="AM385" s="688">
        <f>IFERROR($H385/SUMIF($A:$A,$A385,$H:$H)*SUMIF(Summary!$A$230:$A$266,$A385,Summary!$P$230:$P$266),0)</f>
        <v>0</v>
      </c>
      <c r="AN385" s="688">
        <f>IFERROR($H385/SUMIF($A:$A,$A385,$H:$H)*(SUMIF(Summary!$A$230:$A$266,$A385,Summary!$L$230:$L$266)+SUMIF(Summary!$A$281:$A$317,$A385,Summary!$L$281:$L$317))-AM385,0)</f>
        <v>0</v>
      </c>
      <c r="AO385" s="688">
        <f>IFERROR($H385/SUMIF($A:$A,$A385,$H:$H)*SUMIF(Summary!$A$230:$A$266,$A385,Summary!$Q$230:$Q$266),0)</f>
        <v>0</v>
      </c>
      <c r="AP385" s="688">
        <f>IFERROR($H385/SUMIF($A:$A,$A385,$H:$H)*(SUMIF(Summary!$A$230:$A$266,$A385,Summary!$L$230:$L$266)+SUMIF(Summary!$A$281:$A$317,$A385,Summary!$L$281:$L$317))-AO385,0)</f>
        <v>0</v>
      </c>
      <c r="AQ385" s="306"/>
      <c r="AR385" s="688">
        <f t="shared" ca="1" si="92"/>
        <v>0</v>
      </c>
      <c r="AS385" s="688">
        <f t="shared" ca="1" si="93"/>
        <v>0</v>
      </c>
    </row>
    <row r="386" spans="1:45" x14ac:dyDescent="0.2">
      <c r="A386" s="423">
        <v>3581</v>
      </c>
      <c r="B386" s="424">
        <v>4</v>
      </c>
      <c r="C386" s="425" t="s">
        <v>303</v>
      </c>
      <c r="D386" s="422">
        <f t="shared" si="79"/>
        <v>2508</v>
      </c>
      <c r="E386" s="422">
        <f t="shared" si="80"/>
        <v>0</v>
      </c>
      <c r="F386" s="422">
        <f t="shared" si="81"/>
        <v>1104</v>
      </c>
      <c r="G386" s="422">
        <f t="shared" si="82"/>
        <v>9</v>
      </c>
      <c r="H386" s="22">
        <f t="shared" si="83"/>
        <v>3603</v>
      </c>
      <c r="I386" s="116">
        <v>804</v>
      </c>
      <c r="J386" s="116">
        <v>0</v>
      </c>
      <c r="K386" s="116">
        <v>510</v>
      </c>
      <c r="L386" s="116">
        <v>9</v>
      </c>
      <c r="M386" s="22">
        <f t="shared" si="84"/>
        <v>1305</v>
      </c>
      <c r="N386" s="116">
        <v>903</v>
      </c>
      <c r="O386" s="116">
        <v>0</v>
      </c>
      <c r="P386" s="116">
        <v>360</v>
      </c>
      <c r="Q386" s="116">
        <v>0</v>
      </c>
      <c r="R386" s="22">
        <f t="shared" si="85"/>
        <v>1263</v>
      </c>
      <c r="S386" s="116">
        <v>801</v>
      </c>
      <c r="T386" s="116">
        <v>0</v>
      </c>
      <c r="U386" s="116">
        <v>234</v>
      </c>
      <c r="V386" s="116">
        <v>0</v>
      </c>
      <c r="W386" s="22">
        <f t="shared" si="86"/>
        <v>1035</v>
      </c>
      <c r="X386" s="22">
        <f t="shared" si="87"/>
        <v>200.16666666666666</v>
      </c>
      <c r="Y386" s="22">
        <f ca="1">OFFSET('Cost Study'!$B$7,'Operations Support'!$C386,'Operations Support'!$B386)*$H386</f>
        <v>29256.359999999997</v>
      </c>
      <c r="Z386" s="23">
        <f ca="1">Y386*'Cost Study'!$B$31</f>
        <v>1634024.1684823553</v>
      </c>
      <c r="AA386" s="23">
        <f ca="1">IF(A386=10298,1.51,1)*IF($B386&lt;3,$D386*'Cost Study'!$B$32*OFFSET('Cost Study'!$B$7,'Operations Support'!$C386,'Operations Support'!$B386),0)</f>
        <v>0</v>
      </c>
      <c r="AB386" s="24">
        <f ca="1">AA386*'Cost Study'!$B$31</f>
        <v>0</v>
      </c>
      <c r="AC386" s="23">
        <f ca="1">Y386*'Cost Study'!$B$31</f>
        <v>1634024.1684823553</v>
      </c>
      <c r="AD386" s="24">
        <f ca="1">AA386*'Cost Study'!$B$31</f>
        <v>0</v>
      </c>
      <c r="AE386" s="377">
        <f t="shared" ca="1" si="88"/>
        <v>1634024.1684823553</v>
      </c>
      <c r="AF386" s="377">
        <f t="shared" ca="1" si="89"/>
        <v>1634024.1684823553</v>
      </c>
      <c r="AH386" s="688">
        <f>IFERROR($H386/SUMIF($A:$A,$A386,$H:$H)*SUMIF(Summary!$A$110:$A$186,$A386,Summary!$P$110:$P$186),0)</f>
        <v>104742.59289100076</v>
      </c>
      <c r="AI386" s="689">
        <f t="shared" ca="1" si="90"/>
        <v>1529281.5755913546</v>
      </c>
      <c r="AJ386" s="688">
        <f>IFERROR(H386/SUMIF(A:A,A386,H:H)*SUMIF(Summary!$A$110:$A$186,'Operations Support'!A386,Summary!$Q$110:$Q$186),0)</f>
        <v>104874.40188334179</v>
      </c>
      <c r="AK386" s="688">
        <f t="shared" ca="1" si="91"/>
        <v>1529149.7665990135</v>
      </c>
      <c r="AM386" s="688">
        <f>IFERROR($H386/SUMIF($A:$A,$A386,$H:$H)*SUMIF(Summary!$A$230:$A$266,$A386,Summary!$P$230:$P$266),0)</f>
        <v>19817.444902105952</v>
      </c>
      <c r="AN386" s="688">
        <f>IFERROR($H386/SUMIF($A:$A,$A386,$H:$H)*(SUMIF(Summary!$A$230:$A$266,$A386,Summary!$L$230:$L$266)+SUMIF(Summary!$A$281:$A$317,$A386,Summary!$L$281:$L$317))-AM386,0)</f>
        <v>40728.527067543269</v>
      </c>
      <c r="AO386" s="688">
        <f>IFERROR($H386/SUMIF($A:$A,$A386,$H:$H)*SUMIF(Summary!$A$230:$A$266,$A386,Summary!$Q$230:$Q$266),0)</f>
        <v>19842.383347596206</v>
      </c>
      <c r="AP386" s="688">
        <f>IFERROR($H386/SUMIF($A:$A,$A386,$H:$H)*(SUMIF(Summary!$A$230:$A$266,$A386,Summary!$L$230:$L$266)+SUMIF(Summary!$A$281:$A$317,$A386,Summary!$L$281:$L$317))-AO386,0)</f>
        <v>40703.588622053008</v>
      </c>
      <c r="AQ386" s="306"/>
      <c r="AR386" s="688">
        <f t="shared" ca="1" si="92"/>
        <v>1570010.1026588979</v>
      </c>
      <c r="AS386" s="688">
        <f t="shared" ca="1" si="93"/>
        <v>1569853.3552210664</v>
      </c>
    </row>
    <row r="387" spans="1:45" x14ac:dyDescent="0.2">
      <c r="A387" s="423">
        <v>3581</v>
      </c>
      <c r="B387" s="424">
        <v>4</v>
      </c>
      <c r="C387" s="425" t="s">
        <v>304</v>
      </c>
      <c r="D387" s="422">
        <f t="shared" si="79"/>
        <v>0</v>
      </c>
      <c r="E387" s="422">
        <f t="shared" si="80"/>
        <v>0</v>
      </c>
      <c r="F387" s="422">
        <f t="shared" si="81"/>
        <v>0</v>
      </c>
      <c r="G387" s="422">
        <f t="shared" si="82"/>
        <v>0</v>
      </c>
      <c r="H387" s="22">
        <f t="shared" si="83"/>
        <v>0</v>
      </c>
      <c r="I387" s="116">
        <v>0</v>
      </c>
      <c r="J387" s="116">
        <v>0</v>
      </c>
      <c r="K387" s="116">
        <v>0</v>
      </c>
      <c r="L387" s="116">
        <v>0</v>
      </c>
      <c r="M387" s="22">
        <f t="shared" si="84"/>
        <v>0</v>
      </c>
      <c r="N387" s="116">
        <v>0</v>
      </c>
      <c r="O387" s="116">
        <v>0</v>
      </c>
      <c r="P387" s="116">
        <v>0</v>
      </c>
      <c r="Q387" s="116">
        <v>0</v>
      </c>
      <c r="R387" s="22">
        <f t="shared" si="85"/>
        <v>0</v>
      </c>
      <c r="S387" s="116">
        <v>0</v>
      </c>
      <c r="T387" s="116">
        <v>0</v>
      </c>
      <c r="U387" s="116">
        <v>0</v>
      </c>
      <c r="V387" s="116">
        <v>0</v>
      </c>
      <c r="W387" s="22">
        <f t="shared" si="86"/>
        <v>0</v>
      </c>
      <c r="X387" s="22">
        <f t="shared" si="87"/>
        <v>0</v>
      </c>
      <c r="Y387" s="22">
        <f ca="1">OFFSET('Cost Study'!$B$7,'Operations Support'!$C387,'Operations Support'!$B387)*$H387</f>
        <v>0</v>
      </c>
      <c r="Z387" s="23">
        <f ca="1">Y387*'Cost Study'!$B$31</f>
        <v>0</v>
      </c>
      <c r="AA387" s="23">
        <f ca="1">IF(A387=10298,1.51,1)*IF($B387&lt;3,$D387*'Cost Study'!$B$32*OFFSET('Cost Study'!$B$7,'Operations Support'!$C387,'Operations Support'!$B387),0)</f>
        <v>0</v>
      </c>
      <c r="AB387" s="24">
        <f ca="1">AA387*'Cost Study'!$B$31</f>
        <v>0</v>
      </c>
      <c r="AC387" s="23">
        <f ca="1">Y387*'Cost Study'!$B$31</f>
        <v>0</v>
      </c>
      <c r="AD387" s="24">
        <f ca="1">AA387*'Cost Study'!$B$31</f>
        <v>0</v>
      </c>
      <c r="AE387" s="377">
        <f t="shared" ca="1" si="88"/>
        <v>0</v>
      </c>
      <c r="AF387" s="377">
        <f t="shared" ca="1" si="89"/>
        <v>0</v>
      </c>
      <c r="AH387" s="688">
        <f>IFERROR($H387/SUMIF($A:$A,$A387,$H:$H)*SUMIF(Summary!$A$110:$A$186,$A387,Summary!$P$110:$P$186),0)</f>
        <v>0</v>
      </c>
      <c r="AI387" s="689">
        <f t="shared" ca="1" si="90"/>
        <v>0</v>
      </c>
      <c r="AJ387" s="688">
        <f>IFERROR(H387/SUMIF(A:A,A387,H:H)*SUMIF(Summary!$A$110:$A$186,'Operations Support'!A387,Summary!$Q$110:$Q$186),0)</f>
        <v>0</v>
      </c>
      <c r="AK387" s="688">
        <f t="shared" ca="1" si="91"/>
        <v>0</v>
      </c>
      <c r="AM387" s="688">
        <f>IFERROR($H387/SUMIF($A:$A,$A387,$H:$H)*SUMIF(Summary!$A$230:$A$266,$A387,Summary!$P$230:$P$266),0)</f>
        <v>0</v>
      </c>
      <c r="AN387" s="688">
        <f>IFERROR($H387/SUMIF($A:$A,$A387,$H:$H)*(SUMIF(Summary!$A$230:$A$266,$A387,Summary!$L$230:$L$266)+SUMIF(Summary!$A$281:$A$317,$A387,Summary!$L$281:$L$317))-AM387,0)</f>
        <v>0</v>
      </c>
      <c r="AO387" s="688">
        <f>IFERROR($H387/SUMIF($A:$A,$A387,$H:$H)*SUMIF(Summary!$A$230:$A$266,$A387,Summary!$Q$230:$Q$266),0)</f>
        <v>0</v>
      </c>
      <c r="AP387" s="688">
        <f>IFERROR($H387/SUMIF($A:$A,$A387,$H:$H)*(SUMIF(Summary!$A$230:$A$266,$A387,Summary!$L$230:$L$266)+SUMIF(Summary!$A$281:$A$317,$A387,Summary!$L$281:$L$317))-AO387,0)</f>
        <v>0</v>
      </c>
      <c r="AQ387" s="306"/>
      <c r="AR387" s="688">
        <f t="shared" ca="1" si="92"/>
        <v>0</v>
      </c>
      <c r="AS387" s="688">
        <f t="shared" ca="1" si="93"/>
        <v>0</v>
      </c>
    </row>
    <row r="388" spans="1:45" x14ac:dyDescent="0.2">
      <c r="A388" s="423">
        <v>3581</v>
      </c>
      <c r="B388" s="424">
        <v>4</v>
      </c>
      <c r="C388" s="425" t="s">
        <v>305</v>
      </c>
      <c r="D388" s="422">
        <f t="shared" si="79"/>
        <v>1335</v>
      </c>
      <c r="E388" s="422">
        <f t="shared" si="80"/>
        <v>0</v>
      </c>
      <c r="F388" s="422">
        <f t="shared" si="81"/>
        <v>11</v>
      </c>
      <c r="G388" s="422">
        <f t="shared" si="82"/>
        <v>78</v>
      </c>
      <c r="H388" s="22">
        <f t="shared" si="83"/>
        <v>1268</v>
      </c>
      <c r="I388" s="116">
        <v>460</v>
      </c>
      <c r="J388" s="116">
        <v>0</v>
      </c>
      <c r="K388" s="116">
        <v>3</v>
      </c>
      <c r="L388" s="116">
        <v>24</v>
      </c>
      <c r="M388" s="22">
        <f t="shared" si="84"/>
        <v>439</v>
      </c>
      <c r="N388" s="116">
        <v>551</v>
      </c>
      <c r="O388" s="116">
        <v>0</v>
      </c>
      <c r="P388" s="116">
        <v>8</v>
      </c>
      <c r="Q388" s="116">
        <v>45</v>
      </c>
      <c r="R388" s="22">
        <f t="shared" si="85"/>
        <v>514</v>
      </c>
      <c r="S388" s="116">
        <v>324</v>
      </c>
      <c r="T388" s="116">
        <v>0</v>
      </c>
      <c r="U388" s="116">
        <v>0</v>
      </c>
      <c r="V388" s="116">
        <v>9</v>
      </c>
      <c r="W388" s="22">
        <f t="shared" si="86"/>
        <v>315</v>
      </c>
      <c r="X388" s="22">
        <f t="shared" si="87"/>
        <v>70.444444444444443</v>
      </c>
      <c r="Y388" s="22">
        <f ca="1">OFFSET('Cost Study'!$B$7,'Operations Support'!$C388,'Operations Support'!$B388)*$H388</f>
        <v>23419.96</v>
      </c>
      <c r="Z388" s="23">
        <f ca="1">Y388*'Cost Study'!$B$31</f>
        <v>1308049.964687679</v>
      </c>
      <c r="AA388" s="23">
        <f ca="1">IF(A388=10298,1.51,1)*IF($B388&lt;3,$D388*'Cost Study'!$B$32*OFFSET('Cost Study'!$B$7,'Operations Support'!$C388,'Operations Support'!$B388),0)</f>
        <v>0</v>
      </c>
      <c r="AB388" s="24">
        <f ca="1">AA388*'Cost Study'!$B$31</f>
        <v>0</v>
      </c>
      <c r="AC388" s="23">
        <f ca="1">Y388*'Cost Study'!$B$31</f>
        <v>1308049.964687679</v>
      </c>
      <c r="AD388" s="24">
        <f ca="1">AA388*'Cost Study'!$B$31</f>
        <v>0</v>
      </c>
      <c r="AE388" s="377">
        <f t="shared" ca="1" si="88"/>
        <v>1308049.964687679</v>
      </c>
      <c r="AF388" s="377">
        <f t="shared" ca="1" si="89"/>
        <v>1308049.964687679</v>
      </c>
      <c r="AH388" s="688">
        <f>IFERROR($H388/SUMIF($A:$A,$A388,$H:$H)*SUMIF(Summary!$A$110:$A$186,$A388,Summary!$P$110:$P$186),0)</f>
        <v>36861.950537271434</v>
      </c>
      <c r="AI388" s="689">
        <f t="shared" ca="1" si="90"/>
        <v>1271188.0141504076</v>
      </c>
      <c r="AJ388" s="688">
        <f>IFERROR(H388/SUMIF(A:A,A388,H:H)*SUMIF(Summary!$A$110:$A$186,'Operations Support'!A388,Summary!$Q$110:$Q$186),0)</f>
        <v>36908.337937295975</v>
      </c>
      <c r="AK388" s="688">
        <f t="shared" ca="1" si="91"/>
        <v>1271141.6267503831</v>
      </c>
      <c r="AM388" s="688">
        <f>IFERROR($H388/SUMIF($A:$A,$A388,$H:$H)*SUMIF(Summary!$A$230:$A$266,$A388,Summary!$P$230:$P$266),0)</f>
        <v>6974.3325384042046</v>
      </c>
      <c r="AN388" s="688">
        <f>IFERROR($H388/SUMIF($A:$A,$A388,$H:$H)*(SUMIF(Summary!$A$230:$A$266,$A388,Summary!$L$230:$L$266)+SUMIF(Summary!$A$281:$A$317,$A388,Summary!$L$281:$L$317))-AM388,0)</f>
        <v>14333.547688494273</v>
      </c>
      <c r="AO388" s="688">
        <f>IFERROR($H388/SUMIF($A:$A,$A388,$H:$H)*SUMIF(Summary!$A$230:$A$266,$A388,Summary!$Q$230:$Q$266),0)</f>
        <v>6983.1090992928084</v>
      </c>
      <c r="AP388" s="688">
        <f>IFERROR($H388/SUMIF($A:$A,$A388,$H:$H)*(SUMIF(Summary!$A$230:$A$266,$A388,Summary!$L$230:$L$266)+SUMIF(Summary!$A$281:$A$317,$A388,Summary!$L$281:$L$317))-AO388,0)</f>
        <v>14324.771127605669</v>
      </c>
      <c r="AQ388" s="306"/>
      <c r="AR388" s="688">
        <f t="shared" ca="1" si="92"/>
        <v>1285521.5618389018</v>
      </c>
      <c r="AS388" s="688">
        <f t="shared" ca="1" si="93"/>
        <v>1285466.3978779886</v>
      </c>
    </row>
    <row r="389" spans="1:45" x14ac:dyDescent="0.2">
      <c r="A389" s="423">
        <v>3581</v>
      </c>
      <c r="B389" s="424">
        <v>4</v>
      </c>
      <c r="C389" s="425" t="s">
        <v>306</v>
      </c>
      <c r="D389" s="422">
        <f t="shared" ref="D389:D452" si="94">I389+N389+S389</f>
        <v>0</v>
      </c>
      <c r="E389" s="422">
        <f t="shared" ref="E389:E452" si="95">J389+O389+T389</f>
        <v>0</v>
      </c>
      <c r="F389" s="422">
        <f t="shared" ref="F389:F452" si="96">K389+P389+U389</f>
        <v>0</v>
      </c>
      <c r="G389" s="422">
        <f t="shared" ref="G389:G452" si="97">L389+Q389+V389</f>
        <v>0</v>
      </c>
      <c r="H389" s="22">
        <f t="shared" ref="H389:H452" si="98">(SUM(D389:F389)-G389)*IF(A389=10298,1.51,1)</f>
        <v>0</v>
      </c>
      <c r="I389" s="116">
        <v>0</v>
      </c>
      <c r="J389" s="116">
        <v>0</v>
      </c>
      <c r="K389" s="116">
        <v>0</v>
      </c>
      <c r="L389" s="116">
        <v>0</v>
      </c>
      <c r="M389" s="22">
        <f t="shared" ref="M389:M452" si="99">SUM(I389:K389)-L389</f>
        <v>0</v>
      </c>
      <c r="N389" s="116">
        <v>0</v>
      </c>
      <c r="O389" s="116">
        <v>0</v>
      </c>
      <c r="P389" s="116">
        <v>0</v>
      </c>
      <c r="Q389" s="116">
        <v>0</v>
      </c>
      <c r="R389" s="22">
        <f t="shared" ref="R389:R452" si="100">SUM(N389:P389)-Q389</f>
        <v>0</v>
      </c>
      <c r="S389" s="116">
        <v>0</v>
      </c>
      <c r="T389" s="116">
        <v>0</v>
      </c>
      <c r="U389" s="116">
        <v>0</v>
      </c>
      <c r="V389" s="116">
        <v>0</v>
      </c>
      <c r="W389" s="22">
        <f t="shared" ref="W389:W452" si="101">SUM(S389:U389)-V389</f>
        <v>0</v>
      </c>
      <c r="X389" s="22">
        <f t="shared" ref="X389:X452" si="102">IF(OR(B389=1,B389=2),H389/30,IF(OR(B389=3,B389=5),H389/24,IF(B389=4,H389/18,0)))</f>
        <v>0</v>
      </c>
      <c r="Y389" s="22">
        <f ca="1">OFFSET('Cost Study'!$B$7,'Operations Support'!$C389,'Operations Support'!$B389)*$H389</f>
        <v>0</v>
      </c>
      <c r="Z389" s="23">
        <f ca="1">Y389*'Cost Study'!$B$31</f>
        <v>0</v>
      </c>
      <c r="AA389" s="23">
        <f ca="1">IF(A389=10298,1.51,1)*IF($B389&lt;3,$D389*'Cost Study'!$B$32*OFFSET('Cost Study'!$B$7,'Operations Support'!$C389,'Operations Support'!$B389),0)</f>
        <v>0</v>
      </c>
      <c r="AB389" s="24">
        <f ca="1">AA389*'Cost Study'!$B$31</f>
        <v>0</v>
      </c>
      <c r="AC389" s="23">
        <f ca="1">Y389*'Cost Study'!$B$31</f>
        <v>0</v>
      </c>
      <c r="AD389" s="24">
        <f ca="1">AA389*'Cost Study'!$B$31</f>
        <v>0</v>
      </c>
      <c r="AE389" s="377">
        <f t="shared" ref="AE389:AE452" ca="1" si="103">Z389+AB389</f>
        <v>0</v>
      </c>
      <c r="AF389" s="377">
        <f t="shared" ref="AF389:AF452" ca="1" si="104">AC389+AD389</f>
        <v>0</v>
      </c>
      <c r="AH389" s="688">
        <f>IFERROR($H389/SUMIF($A:$A,$A389,$H:$H)*SUMIF(Summary!$A$110:$A$186,$A389,Summary!$P$110:$P$186),0)</f>
        <v>0</v>
      </c>
      <c r="AI389" s="689">
        <f t="shared" ca="1" si="90"/>
        <v>0</v>
      </c>
      <c r="AJ389" s="688">
        <f>IFERROR(H389/SUMIF(A:A,A389,H:H)*SUMIF(Summary!$A$110:$A$186,'Operations Support'!A389,Summary!$Q$110:$Q$186),0)</f>
        <v>0</v>
      </c>
      <c r="AK389" s="688">
        <f t="shared" ca="1" si="91"/>
        <v>0</v>
      </c>
      <c r="AM389" s="688">
        <f>IFERROR($H389/SUMIF($A:$A,$A389,$H:$H)*SUMIF(Summary!$A$230:$A$266,$A389,Summary!$P$230:$P$266),0)</f>
        <v>0</v>
      </c>
      <c r="AN389" s="688">
        <f>IFERROR($H389/SUMIF($A:$A,$A389,$H:$H)*(SUMIF(Summary!$A$230:$A$266,$A389,Summary!$L$230:$L$266)+SUMIF(Summary!$A$281:$A$317,$A389,Summary!$L$281:$L$317))-AM389,0)</f>
        <v>0</v>
      </c>
      <c r="AO389" s="688">
        <f>IFERROR($H389/SUMIF($A:$A,$A389,$H:$H)*SUMIF(Summary!$A$230:$A$266,$A389,Summary!$Q$230:$Q$266),0)</f>
        <v>0</v>
      </c>
      <c r="AP389" s="688">
        <f>IFERROR($H389/SUMIF($A:$A,$A389,$H:$H)*(SUMIF(Summary!$A$230:$A$266,$A389,Summary!$L$230:$L$266)+SUMIF(Summary!$A$281:$A$317,$A389,Summary!$L$281:$L$317))-AO389,0)</f>
        <v>0</v>
      </c>
      <c r="AQ389" s="306"/>
      <c r="AR389" s="688">
        <f t="shared" ca="1" si="92"/>
        <v>0</v>
      </c>
      <c r="AS389" s="688">
        <f t="shared" ca="1" si="93"/>
        <v>0</v>
      </c>
    </row>
    <row r="390" spans="1:45" x14ac:dyDescent="0.2">
      <c r="A390" s="423">
        <v>3581</v>
      </c>
      <c r="B390" s="424">
        <v>4</v>
      </c>
      <c r="C390" s="425" t="s">
        <v>307</v>
      </c>
      <c r="D390" s="422">
        <f t="shared" si="94"/>
        <v>0</v>
      </c>
      <c r="E390" s="422">
        <f t="shared" si="95"/>
        <v>0</v>
      </c>
      <c r="F390" s="422">
        <f t="shared" si="96"/>
        <v>0</v>
      </c>
      <c r="G390" s="422">
        <f t="shared" si="97"/>
        <v>0</v>
      </c>
      <c r="H390" s="22">
        <f t="shared" si="98"/>
        <v>0</v>
      </c>
      <c r="I390" s="116">
        <v>0</v>
      </c>
      <c r="J390" s="116">
        <v>0</v>
      </c>
      <c r="K390" s="116">
        <v>0</v>
      </c>
      <c r="L390" s="116">
        <v>0</v>
      </c>
      <c r="M390" s="22">
        <f t="shared" si="99"/>
        <v>0</v>
      </c>
      <c r="N390" s="116">
        <v>0</v>
      </c>
      <c r="O390" s="116">
        <v>0</v>
      </c>
      <c r="P390" s="116">
        <v>0</v>
      </c>
      <c r="Q390" s="116">
        <v>0</v>
      </c>
      <c r="R390" s="22">
        <f t="shared" si="100"/>
        <v>0</v>
      </c>
      <c r="S390" s="116">
        <v>0</v>
      </c>
      <c r="T390" s="116">
        <v>0</v>
      </c>
      <c r="U390" s="116">
        <v>0</v>
      </c>
      <c r="V390" s="116">
        <v>0</v>
      </c>
      <c r="W390" s="22">
        <f t="shared" si="101"/>
        <v>0</v>
      </c>
      <c r="X390" s="22">
        <f t="shared" si="102"/>
        <v>0</v>
      </c>
      <c r="Y390" s="22">
        <f ca="1">OFFSET('Cost Study'!$B$7,'Operations Support'!$C390,'Operations Support'!$B390)*$H390</f>
        <v>0</v>
      </c>
      <c r="Z390" s="23">
        <f ca="1">Y390*'Cost Study'!$B$31</f>
        <v>0</v>
      </c>
      <c r="AA390" s="23">
        <f ca="1">IF(A390=10298,1.51,1)*IF($B390&lt;3,$D390*'Cost Study'!$B$32*OFFSET('Cost Study'!$B$7,'Operations Support'!$C390,'Operations Support'!$B390),0)</f>
        <v>0</v>
      </c>
      <c r="AB390" s="24">
        <f ca="1">AA390*'Cost Study'!$B$31</f>
        <v>0</v>
      </c>
      <c r="AC390" s="23">
        <f ca="1">Y390*'Cost Study'!$B$31</f>
        <v>0</v>
      </c>
      <c r="AD390" s="24">
        <f ca="1">AA390*'Cost Study'!$B$31</f>
        <v>0</v>
      </c>
      <c r="AE390" s="377">
        <f t="shared" ca="1" si="103"/>
        <v>0</v>
      </c>
      <c r="AF390" s="377">
        <f t="shared" ca="1" si="104"/>
        <v>0</v>
      </c>
      <c r="AH390" s="688">
        <f>IFERROR($H390/SUMIF($A:$A,$A390,$H:$H)*SUMIF(Summary!$A$110:$A$186,$A390,Summary!$P$110:$P$186),0)</f>
        <v>0</v>
      </c>
      <c r="AI390" s="689">
        <f t="shared" ca="1" si="90"/>
        <v>0</v>
      </c>
      <c r="AJ390" s="688">
        <f>IFERROR(H390/SUMIF(A:A,A390,H:H)*SUMIF(Summary!$A$110:$A$186,'Operations Support'!A390,Summary!$Q$110:$Q$186),0)</f>
        <v>0</v>
      </c>
      <c r="AK390" s="688">
        <f t="shared" ca="1" si="91"/>
        <v>0</v>
      </c>
      <c r="AM390" s="688">
        <f>IFERROR($H390/SUMIF($A:$A,$A390,$H:$H)*SUMIF(Summary!$A$230:$A$266,$A390,Summary!$P$230:$P$266),0)</f>
        <v>0</v>
      </c>
      <c r="AN390" s="688">
        <f>IFERROR($H390/SUMIF($A:$A,$A390,$H:$H)*(SUMIF(Summary!$A$230:$A$266,$A390,Summary!$L$230:$L$266)+SUMIF(Summary!$A$281:$A$317,$A390,Summary!$L$281:$L$317))-AM390,0)</f>
        <v>0</v>
      </c>
      <c r="AO390" s="688">
        <f>IFERROR($H390/SUMIF($A:$A,$A390,$H:$H)*SUMIF(Summary!$A$230:$A$266,$A390,Summary!$Q$230:$Q$266),0)</f>
        <v>0</v>
      </c>
      <c r="AP390" s="688">
        <f>IFERROR($H390/SUMIF($A:$A,$A390,$H:$H)*(SUMIF(Summary!$A$230:$A$266,$A390,Summary!$L$230:$L$266)+SUMIF(Summary!$A$281:$A$317,$A390,Summary!$L$281:$L$317))-AO390,0)</f>
        <v>0</v>
      </c>
      <c r="AQ390" s="306"/>
      <c r="AR390" s="688">
        <f t="shared" ca="1" si="92"/>
        <v>0</v>
      </c>
      <c r="AS390" s="688">
        <f t="shared" ca="1" si="93"/>
        <v>0</v>
      </c>
    </row>
    <row r="391" spans="1:45" x14ac:dyDescent="0.2">
      <c r="A391" s="423">
        <v>3581</v>
      </c>
      <c r="B391" s="424">
        <v>4</v>
      </c>
      <c r="C391" s="425" t="s">
        <v>308</v>
      </c>
      <c r="D391" s="422">
        <f t="shared" si="94"/>
        <v>0</v>
      </c>
      <c r="E391" s="422">
        <f t="shared" si="95"/>
        <v>0</v>
      </c>
      <c r="F391" s="422">
        <f t="shared" si="96"/>
        <v>0</v>
      </c>
      <c r="G391" s="422">
        <f t="shared" si="97"/>
        <v>0</v>
      </c>
      <c r="H391" s="22">
        <f t="shared" si="98"/>
        <v>0</v>
      </c>
      <c r="I391" s="116">
        <v>0</v>
      </c>
      <c r="J391" s="116">
        <v>0</v>
      </c>
      <c r="K391" s="116">
        <v>0</v>
      </c>
      <c r="L391" s="116">
        <v>0</v>
      </c>
      <c r="M391" s="22">
        <f t="shared" si="99"/>
        <v>0</v>
      </c>
      <c r="N391" s="116">
        <v>0</v>
      </c>
      <c r="O391" s="116">
        <v>0</v>
      </c>
      <c r="P391" s="116">
        <v>0</v>
      </c>
      <c r="Q391" s="116">
        <v>0</v>
      </c>
      <c r="R391" s="22">
        <f t="shared" si="100"/>
        <v>0</v>
      </c>
      <c r="S391" s="116">
        <v>0</v>
      </c>
      <c r="T391" s="116">
        <v>0</v>
      </c>
      <c r="U391" s="116">
        <v>0</v>
      </c>
      <c r="V391" s="116">
        <v>0</v>
      </c>
      <c r="W391" s="22">
        <f t="shared" si="101"/>
        <v>0</v>
      </c>
      <c r="X391" s="22">
        <f t="shared" si="102"/>
        <v>0</v>
      </c>
      <c r="Y391" s="22">
        <f ca="1">OFFSET('Cost Study'!$B$7,'Operations Support'!$C391,'Operations Support'!$B391)*$H391</f>
        <v>0</v>
      </c>
      <c r="Z391" s="23">
        <f ca="1">Y391*'Cost Study'!$B$31</f>
        <v>0</v>
      </c>
      <c r="AA391" s="23">
        <f ca="1">IF(A391=10298,1.51,1)*IF($B391&lt;3,$D391*'Cost Study'!$B$32*OFFSET('Cost Study'!$B$7,'Operations Support'!$C391,'Operations Support'!$B391),0)</f>
        <v>0</v>
      </c>
      <c r="AB391" s="24">
        <f ca="1">AA391*'Cost Study'!$B$31</f>
        <v>0</v>
      </c>
      <c r="AC391" s="23">
        <f ca="1">Y391*'Cost Study'!$B$31</f>
        <v>0</v>
      </c>
      <c r="AD391" s="24">
        <f ca="1">AA391*'Cost Study'!$B$31</f>
        <v>0</v>
      </c>
      <c r="AE391" s="377">
        <f t="shared" ca="1" si="103"/>
        <v>0</v>
      </c>
      <c r="AF391" s="377">
        <f t="shared" ca="1" si="104"/>
        <v>0</v>
      </c>
      <c r="AH391" s="688">
        <f>IFERROR($H391/SUMIF($A:$A,$A391,$H:$H)*SUMIF(Summary!$A$110:$A$186,$A391,Summary!$P$110:$P$186),0)</f>
        <v>0</v>
      </c>
      <c r="AI391" s="689">
        <f t="shared" ca="1" si="90"/>
        <v>0</v>
      </c>
      <c r="AJ391" s="688">
        <f>IFERROR(H391/SUMIF(A:A,A391,H:H)*SUMIF(Summary!$A$110:$A$186,'Operations Support'!A391,Summary!$Q$110:$Q$186),0)</f>
        <v>0</v>
      </c>
      <c r="AK391" s="688">
        <f t="shared" ca="1" si="91"/>
        <v>0</v>
      </c>
      <c r="AM391" s="688">
        <f>IFERROR($H391/SUMIF($A:$A,$A391,$H:$H)*SUMIF(Summary!$A$230:$A$266,$A391,Summary!$P$230:$P$266),0)</f>
        <v>0</v>
      </c>
      <c r="AN391" s="688">
        <f>IFERROR($H391/SUMIF($A:$A,$A391,$H:$H)*(SUMIF(Summary!$A$230:$A$266,$A391,Summary!$L$230:$L$266)+SUMIF(Summary!$A$281:$A$317,$A391,Summary!$L$281:$L$317))-AM391,0)</f>
        <v>0</v>
      </c>
      <c r="AO391" s="688">
        <f>IFERROR($H391/SUMIF($A:$A,$A391,$H:$H)*SUMIF(Summary!$A$230:$A$266,$A391,Summary!$Q$230:$Q$266),0)</f>
        <v>0</v>
      </c>
      <c r="AP391" s="688">
        <f>IFERROR($H391/SUMIF($A:$A,$A391,$H:$H)*(SUMIF(Summary!$A$230:$A$266,$A391,Summary!$L$230:$L$266)+SUMIF(Summary!$A$281:$A$317,$A391,Summary!$L$281:$L$317))-AO391,0)</f>
        <v>0</v>
      </c>
      <c r="AQ391" s="306"/>
      <c r="AR391" s="688">
        <f t="shared" ca="1" si="92"/>
        <v>0</v>
      </c>
      <c r="AS391" s="688">
        <f t="shared" ca="1" si="93"/>
        <v>0</v>
      </c>
    </row>
    <row r="392" spans="1:45" x14ac:dyDescent="0.2">
      <c r="A392" s="423">
        <v>3581</v>
      </c>
      <c r="B392" s="424">
        <v>4</v>
      </c>
      <c r="C392" s="425" t="s">
        <v>309</v>
      </c>
      <c r="D392" s="422">
        <f t="shared" si="94"/>
        <v>0</v>
      </c>
      <c r="E392" s="422">
        <f t="shared" si="95"/>
        <v>0</v>
      </c>
      <c r="F392" s="422">
        <f t="shared" si="96"/>
        <v>0</v>
      </c>
      <c r="G392" s="422">
        <f t="shared" si="97"/>
        <v>0</v>
      </c>
      <c r="H392" s="22">
        <f t="shared" si="98"/>
        <v>0</v>
      </c>
      <c r="I392" s="116">
        <v>0</v>
      </c>
      <c r="J392" s="116">
        <v>0</v>
      </c>
      <c r="K392" s="116">
        <v>0</v>
      </c>
      <c r="L392" s="116">
        <v>0</v>
      </c>
      <c r="M392" s="22">
        <f t="shared" si="99"/>
        <v>0</v>
      </c>
      <c r="N392" s="116">
        <v>0</v>
      </c>
      <c r="O392" s="116">
        <v>0</v>
      </c>
      <c r="P392" s="116">
        <v>0</v>
      </c>
      <c r="Q392" s="116">
        <v>0</v>
      </c>
      <c r="R392" s="22">
        <f t="shared" si="100"/>
        <v>0</v>
      </c>
      <c r="S392" s="116">
        <v>0</v>
      </c>
      <c r="T392" s="116">
        <v>0</v>
      </c>
      <c r="U392" s="116">
        <v>0</v>
      </c>
      <c r="V392" s="116">
        <v>0</v>
      </c>
      <c r="W392" s="22">
        <f t="shared" si="101"/>
        <v>0</v>
      </c>
      <c r="X392" s="22">
        <f t="shared" si="102"/>
        <v>0</v>
      </c>
      <c r="Y392" s="22">
        <f ca="1">OFFSET('Cost Study'!$B$7,'Operations Support'!$C392,'Operations Support'!$B392)*$H392</f>
        <v>0</v>
      </c>
      <c r="Z392" s="23">
        <f ca="1">Y392*'Cost Study'!$B$31</f>
        <v>0</v>
      </c>
      <c r="AA392" s="23">
        <f ca="1">IF(A392=10298,1.51,1)*IF($B392&lt;3,$D392*'Cost Study'!$B$32*OFFSET('Cost Study'!$B$7,'Operations Support'!$C392,'Operations Support'!$B392),0)</f>
        <v>0</v>
      </c>
      <c r="AB392" s="24">
        <f ca="1">AA392*'Cost Study'!$B$31</f>
        <v>0</v>
      </c>
      <c r="AC392" s="23">
        <f ca="1">Y392*'Cost Study'!$B$31</f>
        <v>0</v>
      </c>
      <c r="AD392" s="24">
        <f ca="1">AA392*'Cost Study'!$B$31</f>
        <v>0</v>
      </c>
      <c r="AE392" s="377">
        <f t="shared" ca="1" si="103"/>
        <v>0</v>
      </c>
      <c r="AF392" s="377">
        <f t="shared" ca="1" si="104"/>
        <v>0</v>
      </c>
      <c r="AH392" s="688">
        <f>IFERROR($H392/SUMIF($A:$A,$A392,$H:$H)*SUMIF(Summary!$A$110:$A$186,$A392,Summary!$P$110:$P$186),0)</f>
        <v>0</v>
      </c>
      <c r="AI392" s="689">
        <f t="shared" ca="1" si="90"/>
        <v>0</v>
      </c>
      <c r="AJ392" s="688">
        <f>IFERROR(H392/SUMIF(A:A,A392,H:H)*SUMIF(Summary!$A$110:$A$186,'Operations Support'!A392,Summary!$Q$110:$Q$186),0)</f>
        <v>0</v>
      </c>
      <c r="AK392" s="688">
        <f t="shared" ca="1" si="91"/>
        <v>0</v>
      </c>
      <c r="AM392" s="688">
        <f>IFERROR($H392/SUMIF($A:$A,$A392,$H:$H)*SUMIF(Summary!$A$230:$A$266,$A392,Summary!$P$230:$P$266),0)</f>
        <v>0</v>
      </c>
      <c r="AN392" s="688">
        <f>IFERROR($H392/SUMIF($A:$A,$A392,$H:$H)*(SUMIF(Summary!$A$230:$A$266,$A392,Summary!$L$230:$L$266)+SUMIF(Summary!$A$281:$A$317,$A392,Summary!$L$281:$L$317))-AM392,0)</f>
        <v>0</v>
      </c>
      <c r="AO392" s="688">
        <f>IFERROR($H392/SUMIF($A:$A,$A392,$H:$H)*SUMIF(Summary!$A$230:$A$266,$A392,Summary!$Q$230:$Q$266),0)</f>
        <v>0</v>
      </c>
      <c r="AP392" s="688">
        <f>IFERROR($H392/SUMIF($A:$A,$A392,$H:$H)*(SUMIF(Summary!$A$230:$A$266,$A392,Summary!$L$230:$L$266)+SUMIF(Summary!$A$281:$A$317,$A392,Summary!$L$281:$L$317))-AO392,0)</f>
        <v>0</v>
      </c>
      <c r="AQ392" s="306"/>
      <c r="AR392" s="688">
        <f t="shared" ca="1" si="92"/>
        <v>0</v>
      </c>
      <c r="AS392" s="688">
        <f t="shared" ca="1" si="93"/>
        <v>0</v>
      </c>
    </row>
    <row r="393" spans="1:45" x14ac:dyDescent="0.2">
      <c r="A393" s="423">
        <v>3581</v>
      </c>
      <c r="B393" s="424">
        <v>4</v>
      </c>
      <c r="C393" s="425" t="s">
        <v>310</v>
      </c>
      <c r="D393" s="422">
        <f t="shared" si="94"/>
        <v>0</v>
      </c>
      <c r="E393" s="422">
        <f t="shared" si="95"/>
        <v>0</v>
      </c>
      <c r="F393" s="422">
        <f t="shared" si="96"/>
        <v>0</v>
      </c>
      <c r="G393" s="422">
        <f t="shared" si="97"/>
        <v>0</v>
      </c>
      <c r="H393" s="22">
        <f t="shared" si="98"/>
        <v>0</v>
      </c>
      <c r="I393" s="116">
        <v>0</v>
      </c>
      <c r="J393" s="116">
        <v>0</v>
      </c>
      <c r="K393" s="116">
        <v>0</v>
      </c>
      <c r="L393" s="116">
        <v>0</v>
      </c>
      <c r="M393" s="22">
        <f t="shared" si="99"/>
        <v>0</v>
      </c>
      <c r="N393" s="116">
        <v>0</v>
      </c>
      <c r="O393" s="116">
        <v>0</v>
      </c>
      <c r="P393" s="116">
        <v>0</v>
      </c>
      <c r="Q393" s="116">
        <v>0</v>
      </c>
      <c r="R393" s="22">
        <f t="shared" si="100"/>
        <v>0</v>
      </c>
      <c r="S393" s="116">
        <v>0</v>
      </c>
      <c r="T393" s="116">
        <v>0</v>
      </c>
      <c r="U393" s="116">
        <v>0</v>
      </c>
      <c r="V393" s="116">
        <v>0</v>
      </c>
      <c r="W393" s="22">
        <f t="shared" si="101"/>
        <v>0</v>
      </c>
      <c r="X393" s="22">
        <f t="shared" si="102"/>
        <v>0</v>
      </c>
      <c r="Y393" s="22">
        <f ca="1">OFFSET('Cost Study'!$B$7,'Operations Support'!$C393,'Operations Support'!$B393)*$H393</f>
        <v>0</v>
      </c>
      <c r="Z393" s="23">
        <f ca="1">Y393*'Cost Study'!$B$31</f>
        <v>0</v>
      </c>
      <c r="AA393" s="23">
        <f ca="1">IF(A393=10298,1.51,1)*IF($B393&lt;3,$D393*'Cost Study'!$B$32*OFFSET('Cost Study'!$B$7,'Operations Support'!$C393,'Operations Support'!$B393),0)</f>
        <v>0</v>
      </c>
      <c r="AB393" s="24">
        <f ca="1">AA393*'Cost Study'!$B$31</f>
        <v>0</v>
      </c>
      <c r="AC393" s="23">
        <f ca="1">Y393*'Cost Study'!$B$31</f>
        <v>0</v>
      </c>
      <c r="AD393" s="24">
        <f ca="1">AA393*'Cost Study'!$B$31</f>
        <v>0</v>
      </c>
      <c r="AE393" s="377">
        <f t="shared" ca="1" si="103"/>
        <v>0</v>
      </c>
      <c r="AF393" s="377">
        <f t="shared" ca="1" si="104"/>
        <v>0</v>
      </c>
      <c r="AH393" s="688">
        <f>IFERROR($H393/SUMIF($A:$A,$A393,$H:$H)*SUMIF(Summary!$A$110:$A$186,$A393,Summary!$P$110:$P$186),0)</f>
        <v>0</v>
      </c>
      <c r="AI393" s="689">
        <f t="shared" ca="1" si="90"/>
        <v>0</v>
      </c>
      <c r="AJ393" s="688">
        <f>IFERROR(H393/SUMIF(A:A,A393,H:H)*SUMIF(Summary!$A$110:$A$186,'Operations Support'!A393,Summary!$Q$110:$Q$186),0)</f>
        <v>0</v>
      </c>
      <c r="AK393" s="688">
        <f t="shared" ca="1" si="91"/>
        <v>0</v>
      </c>
      <c r="AM393" s="688">
        <f>IFERROR($H393/SUMIF($A:$A,$A393,$H:$H)*SUMIF(Summary!$A$230:$A$266,$A393,Summary!$P$230:$P$266),0)</f>
        <v>0</v>
      </c>
      <c r="AN393" s="688">
        <f>IFERROR($H393/SUMIF($A:$A,$A393,$H:$H)*(SUMIF(Summary!$A$230:$A$266,$A393,Summary!$L$230:$L$266)+SUMIF(Summary!$A$281:$A$317,$A393,Summary!$L$281:$L$317))-AM393,0)</f>
        <v>0</v>
      </c>
      <c r="AO393" s="688">
        <f>IFERROR($H393/SUMIF($A:$A,$A393,$H:$H)*SUMIF(Summary!$A$230:$A$266,$A393,Summary!$Q$230:$Q$266),0)</f>
        <v>0</v>
      </c>
      <c r="AP393" s="688">
        <f>IFERROR($H393/SUMIF($A:$A,$A393,$H:$H)*(SUMIF(Summary!$A$230:$A$266,$A393,Summary!$L$230:$L$266)+SUMIF(Summary!$A$281:$A$317,$A393,Summary!$L$281:$L$317))-AO393,0)</f>
        <v>0</v>
      </c>
      <c r="AQ393" s="306"/>
      <c r="AR393" s="688">
        <f t="shared" ca="1" si="92"/>
        <v>0</v>
      </c>
      <c r="AS393" s="688">
        <f t="shared" ca="1" si="93"/>
        <v>0</v>
      </c>
    </row>
    <row r="394" spans="1:45" x14ac:dyDescent="0.2">
      <c r="A394" s="423">
        <v>3581</v>
      </c>
      <c r="B394" s="424">
        <v>4</v>
      </c>
      <c r="C394" s="425" t="s">
        <v>311</v>
      </c>
      <c r="D394" s="422">
        <f t="shared" si="94"/>
        <v>0</v>
      </c>
      <c r="E394" s="422">
        <f t="shared" si="95"/>
        <v>0</v>
      </c>
      <c r="F394" s="422">
        <f t="shared" si="96"/>
        <v>0</v>
      </c>
      <c r="G394" s="422">
        <f t="shared" si="97"/>
        <v>0</v>
      </c>
      <c r="H394" s="22">
        <f t="shared" si="98"/>
        <v>0</v>
      </c>
      <c r="I394" s="116">
        <v>0</v>
      </c>
      <c r="J394" s="116">
        <v>0</v>
      </c>
      <c r="K394" s="116">
        <v>0</v>
      </c>
      <c r="L394" s="116">
        <v>0</v>
      </c>
      <c r="M394" s="22">
        <f t="shared" si="99"/>
        <v>0</v>
      </c>
      <c r="N394" s="116">
        <v>0</v>
      </c>
      <c r="O394" s="116">
        <v>0</v>
      </c>
      <c r="P394" s="116">
        <v>0</v>
      </c>
      <c r="Q394" s="116">
        <v>0</v>
      </c>
      <c r="R394" s="22">
        <f t="shared" si="100"/>
        <v>0</v>
      </c>
      <c r="S394" s="116">
        <v>0</v>
      </c>
      <c r="T394" s="116">
        <v>0</v>
      </c>
      <c r="U394" s="116">
        <v>0</v>
      </c>
      <c r="V394" s="116">
        <v>0</v>
      </c>
      <c r="W394" s="22">
        <f t="shared" si="101"/>
        <v>0</v>
      </c>
      <c r="X394" s="22">
        <f t="shared" si="102"/>
        <v>0</v>
      </c>
      <c r="Y394" s="22">
        <f ca="1">OFFSET('Cost Study'!$B$7,'Operations Support'!$C394,'Operations Support'!$B394)*$H394</f>
        <v>0</v>
      </c>
      <c r="Z394" s="23">
        <f ca="1">Y394*'Cost Study'!$B$31</f>
        <v>0</v>
      </c>
      <c r="AA394" s="23">
        <f ca="1">IF(A394=10298,1.51,1)*IF($B394&lt;3,$D394*'Cost Study'!$B$32*OFFSET('Cost Study'!$B$7,'Operations Support'!$C394,'Operations Support'!$B394),0)</f>
        <v>0</v>
      </c>
      <c r="AB394" s="24">
        <f ca="1">AA394*'Cost Study'!$B$31</f>
        <v>0</v>
      </c>
      <c r="AC394" s="23">
        <f ca="1">Y394*'Cost Study'!$B$31</f>
        <v>0</v>
      </c>
      <c r="AD394" s="24">
        <f ca="1">AA394*'Cost Study'!$B$31</f>
        <v>0</v>
      </c>
      <c r="AE394" s="377">
        <f t="shared" ca="1" si="103"/>
        <v>0</v>
      </c>
      <c r="AF394" s="377">
        <f t="shared" ca="1" si="104"/>
        <v>0</v>
      </c>
      <c r="AH394" s="688">
        <f>IFERROR($H394/SUMIF($A:$A,$A394,$H:$H)*SUMIF(Summary!$A$110:$A$186,$A394,Summary!$P$110:$P$186),0)</f>
        <v>0</v>
      </c>
      <c r="AI394" s="689">
        <f t="shared" ca="1" si="90"/>
        <v>0</v>
      </c>
      <c r="AJ394" s="688">
        <f>IFERROR(H394/SUMIF(A:A,A394,H:H)*SUMIF(Summary!$A$110:$A$186,'Operations Support'!A394,Summary!$Q$110:$Q$186),0)</f>
        <v>0</v>
      </c>
      <c r="AK394" s="688">
        <f t="shared" ca="1" si="91"/>
        <v>0</v>
      </c>
      <c r="AM394" s="688">
        <f>IFERROR($H394/SUMIF($A:$A,$A394,$H:$H)*SUMIF(Summary!$A$230:$A$266,$A394,Summary!$P$230:$P$266),0)</f>
        <v>0</v>
      </c>
      <c r="AN394" s="688">
        <f>IFERROR($H394/SUMIF($A:$A,$A394,$H:$H)*(SUMIF(Summary!$A$230:$A$266,$A394,Summary!$L$230:$L$266)+SUMIF(Summary!$A$281:$A$317,$A394,Summary!$L$281:$L$317))-AM394,0)</f>
        <v>0</v>
      </c>
      <c r="AO394" s="688">
        <f>IFERROR($H394/SUMIF($A:$A,$A394,$H:$H)*SUMIF(Summary!$A$230:$A$266,$A394,Summary!$Q$230:$Q$266),0)</f>
        <v>0</v>
      </c>
      <c r="AP394" s="688">
        <f>IFERROR($H394/SUMIF($A:$A,$A394,$H:$H)*(SUMIF(Summary!$A$230:$A$266,$A394,Summary!$L$230:$L$266)+SUMIF(Summary!$A$281:$A$317,$A394,Summary!$L$281:$L$317))-AO394,0)</f>
        <v>0</v>
      </c>
      <c r="AQ394" s="306"/>
      <c r="AR394" s="688">
        <f t="shared" ca="1" si="92"/>
        <v>0</v>
      </c>
      <c r="AS394" s="688">
        <f t="shared" ca="1" si="93"/>
        <v>0</v>
      </c>
    </row>
    <row r="395" spans="1:45" x14ac:dyDescent="0.2">
      <c r="A395" s="423">
        <v>3581</v>
      </c>
      <c r="B395" s="424">
        <v>4</v>
      </c>
      <c r="C395" s="425" t="s">
        <v>312</v>
      </c>
      <c r="D395" s="422">
        <f t="shared" si="94"/>
        <v>0</v>
      </c>
      <c r="E395" s="422">
        <f t="shared" si="95"/>
        <v>0</v>
      </c>
      <c r="F395" s="422">
        <f t="shared" si="96"/>
        <v>0</v>
      </c>
      <c r="G395" s="422">
        <f t="shared" si="97"/>
        <v>0</v>
      </c>
      <c r="H395" s="22">
        <f t="shared" si="98"/>
        <v>0</v>
      </c>
      <c r="I395" s="116">
        <v>0</v>
      </c>
      <c r="J395" s="116">
        <v>0</v>
      </c>
      <c r="K395" s="116">
        <v>0</v>
      </c>
      <c r="L395" s="116">
        <v>0</v>
      </c>
      <c r="M395" s="22">
        <f t="shared" si="99"/>
        <v>0</v>
      </c>
      <c r="N395" s="116">
        <v>0</v>
      </c>
      <c r="O395" s="116">
        <v>0</v>
      </c>
      <c r="P395" s="116">
        <v>0</v>
      </c>
      <c r="Q395" s="116">
        <v>0</v>
      </c>
      <c r="R395" s="22">
        <f t="shared" si="100"/>
        <v>0</v>
      </c>
      <c r="S395" s="116">
        <v>0</v>
      </c>
      <c r="T395" s="116">
        <v>0</v>
      </c>
      <c r="U395" s="116">
        <v>0</v>
      </c>
      <c r="V395" s="116">
        <v>0</v>
      </c>
      <c r="W395" s="22">
        <f t="shared" si="101"/>
        <v>0</v>
      </c>
      <c r="X395" s="22">
        <f t="shared" si="102"/>
        <v>0</v>
      </c>
      <c r="Y395" s="22">
        <f ca="1">OFFSET('Cost Study'!$B$7,'Operations Support'!$C395,'Operations Support'!$B395)*$H395</f>
        <v>0</v>
      </c>
      <c r="Z395" s="23">
        <f ca="1">Y395*'Cost Study'!$B$31</f>
        <v>0</v>
      </c>
      <c r="AA395" s="23">
        <f ca="1">IF(A395=10298,1.51,1)*IF($B395&lt;3,$D395*'Cost Study'!$B$32*OFFSET('Cost Study'!$B$7,'Operations Support'!$C395,'Operations Support'!$B395),0)</f>
        <v>0</v>
      </c>
      <c r="AB395" s="24">
        <f ca="1">AA395*'Cost Study'!$B$31</f>
        <v>0</v>
      </c>
      <c r="AC395" s="23">
        <f ca="1">Y395*'Cost Study'!$B$31</f>
        <v>0</v>
      </c>
      <c r="AD395" s="24">
        <f ca="1">AA395*'Cost Study'!$B$31</f>
        <v>0</v>
      </c>
      <c r="AE395" s="377">
        <f t="shared" ca="1" si="103"/>
        <v>0</v>
      </c>
      <c r="AF395" s="377">
        <f t="shared" ca="1" si="104"/>
        <v>0</v>
      </c>
      <c r="AH395" s="688">
        <f>IFERROR($H395/SUMIF($A:$A,$A395,$H:$H)*SUMIF(Summary!$A$110:$A$186,$A395,Summary!$P$110:$P$186),0)</f>
        <v>0</v>
      </c>
      <c r="AI395" s="689">
        <f t="shared" ca="1" si="90"/>
        <v>0</v>
      </c>
      <c r="AJ395" s="688">
        <f>IFERROR(H395/SUMIF(A:A,A395,H:H)*SUMIF(Summary!$A$110:$A$186,'Operations Support'!A395,Summary!$Q$110:$Q$186),0)</f>
        <v>0</v>
      </c>
      <c r="AK395" s="688">
        <f t="shared" ca="1" si="91"/>
        <v>0</v>
      </c>
      <c r="AM395" s="688">
        <f>IFERROR($H395/SUMIF($A:$A,$A395,$H:$H)*SUMIF(Summary!$A$230:$A$266,$A395,Summary!$P$230:$P$266),0)</f>
        <v>0</v>
      </c>
      <c r="AN395" s="688">
        <f>IFERROR($H395/SUMIF($A:$A,$A395,$H:$H)*(SUMIF(Summary!$A$230:$A$266,$A395,Summary!$L$230:$L$266)+SUMIF(Summary!$A$281:$A$317,$A395,Summary!$L$281:$L$317))-AM395,0)</f>
        <v>0</v>
      </c>
      <c r="AO395" s="688">
        <f>IFERROR($H395/SUMIF($A:$A,$A395,$H:$H)*SUMIF(Summary!$A$230:$A$266,$A395,Summary!$Q$230:$Q$266),0)</f>
        <v>0</v>
      </c>
      <c r="AP395" s="688">
        <f>IFERROR($H395/SUMIF($A:$A,$A395,$H:$H)*(SUMIF(Summary!$A$230:$A$266,$A395,Summary!$L$230:$L$266)+SUMIF(Summary!$A$281:$A$317,$A395,Summary!$L$281:$L$317))-AO395,0)</f>
        <v>0</v>
      </c>
      <c r="AQ395" s="306"/>
      <c r="AR395" s="688">
        <f t="shared" ca="1" si="92"/>
        <v>0</v>
      </c>
      <c r="AS395" s="688">
        <f t="shared" ca="1" si="93"/>
        <v>0</v>
      </c>
    </row>
    <row r="396" spans="1:45" x14ac:dyDescent="0.2">
      <c r="A396" s="423">
        <v>3581</v>
      </c>
      <c r="B396" s="424">
        <v>4</v>
      </c>
      <c r="C396" s="425" t="s">
        <v>313</v>
      </c>
      <c r="D396" s="422">
        <f t="shared" si="94"/>
        <v>24</v>
      </c>
      <c r="E396" s="422">
        <f t="shared" si="95"/>
        <v>0</v>
      </c>
      <c r="F396" s="422">
        <f t="shared" si="96"/>
        <v>0</v>
      </c>
      <c r="G396" s="422">
        <f t="shared" si="97"/>
        <v>0</v>
      </c>
      <c r="H396" s="22">
        <f t="shared" si="98"/>
        <v>24</v>
      </c>
      <c r="I396" s="116">
        <v>0</v>
      </c>
      <c r="J396" s="116">
        <v>0</v>
      </c>
      <c r="K396" s="116">
        <v>0</v>
      </c>
      <c r="L396" s="116">
        <v>0</v>
      </c>
      <c r="M396" s="22">
        <f t="shared" si="99"/>
        <v>0</v>
      </c>
      <c r="N396" s="116">
        <v>0</v>
      </c>
      <c r="O396" s="116">
        <v>0</v>
      </c>
      <c r="P396" s="116">
        <v>0</v>
      </c>
      <c r="Q396" s="116">
        <v>0</v>
      </c>
      <c r="R396" s="22">
        <f t="shared" si="100"/>
        <v>0</v>
      </c>
      <c r="S396" s="116">
        <v>24</v>
      </c>
      <c r="T396" s="116">
        <v>0</v>
      </c>
      <c r="U396" s="116">
        <v>0</v>
      </c>
      <c r="V396" s="116">
        <v>0</v>
      </c>
      <c r="W396" s="22">
        <f t="shared" si="101"/>
        <v>24</v>
      </c>
      <c r="X396" s="22">
        <f t="shared" si="102"/>
        <v>1.3333333333333333</v>
      </c>
      <c r="Y396" s="22">
        <f ca="1">OFFSET('Cost Study'!$B$7,'Operations Support'!$C396,'Operations Support'!$B396)*$H396</f>
        <v>270.71999999999997</v>
      </c>
      <c r="Z396" s="23">
        <f ca="1">Y396*'Cost Study'!$B$31</f>
        <v>15120.234468387154</v>
      </c>
      <c r="AA396" s="23">
        <f ca="1">IF(A396=10298,1.51,1)*IF($B396&lt;3,$D396*'Cost Study'!$B$32*OFFSET('Cost Study'!$B$7,'Operations Support'!$C396,'Operations Support'!$B396),0)</f>
        <v>0</v>
      </c>
      <c r="AB396" s="24">
        <f ca="1">AA396*'Cost Study'!$B$31</f>
        <v>0</v>
      </c>
      <c r="AC396" s="23">
        <f ca="1">Y396*'Cost Study'!$B$31</f>
        <v>15120.234468387154</v>
      </c>
      <c r="AD396" s="24">
        <f ca="1">AA396*'Cost Study'!$B$31</f>
        <v>0</v>
      </c>
      <c r="AE396" s="377">
        <f t="shared" ca="1" si="103"/>
        <v>15120.234468387154</v>
      </c>
      <c r="AF396" s="377">
        <f t="shared" ca="1" si="104"/>
        <v>15120.234468387154</v>
      </c>
      <c r="AH396" s="688">
        <f>IFERROR($H396/SUMIF($A:$A,$A396,$H:$H)*SUMIF(Summary!$A$110:$A$186,$A396,Summary!$P$110:$P$186),0)</f>
        <v>697.70253382848148</v>
      </c>
      <c r="AI396" s="689">
        <f t="shared" ca="1" si="90"/>
        <v>14422.531934558672</v>
      </c>
      <c r="AJ396" s="688">
        <f>IFERROR(H396/SUMIF(A:A,A396,H:H)*SUMIF(Summary!$A$110:$A$186,'Operations Support'!A396,Summary!$Q$110:$Q$186),0)</f>
        <v>698.58052878162732</v>
      </c>
      <c r="AK396" s="688">
        <f t="shared" ca="1" si="91"/>
        <v>14421.653939605527</v>
      </c>
      <c r="AM396" s="688">
        <f>IFERROR($H396/SUMIF($A:$A,$A396,$H:$H)*SUMIF(Summary!$A$230:$A$266,$A396,Summary!$P$230:$P$266),0)</f>
        <v>132.0062941022878</v>
      </c>
      <c r="AN396" s="688">
        <f>IFERROR($H396/SUMIF($A:$A,$A396,$H:$H)*(SUMIF(Summary!$A$230:$A$266,$A396,Summary!$L$230:$L$266)+SUMIF(Summary!$A$281:$A$317,$A396,Summary!$L$281:$L$317))-AM396,0)</f>
        <v>271.29743258979693</v>
      </c>
      <c r="AO396" s="688">
        <f>IFERROR($H396/SUMIF($A:$A,$A396,$H:$H)*SUMIF(Summary!$A$230:$A$266,$A396,Summary!$Q$230:$Q$266),0)</f>
        <v>132.17241197399639</v>
      </c>
      <c r="AP396" s="688">
        <f>IFERROR($H396/SUMIF($A:$A,$A396,$H:$H)*(SUMIF(Summary!$A$230:$A$266,$A396,Summary!$L$230:$L$266)+SUMIF(Summary!$A$281:$A$317,$A396,Summary!$L$281:$L$317))-AO396,0)</f>
        <v>271.13131471808833</v>
      </c>
      <c r="AQ396" s="306"/>
      <c r="AR396" s="688">
        <f t="shared" ca="1" si="92"/>
        <v>14693.82936714847</v>
      </c>
      <c r="AS396" s="688">
        <f t="shared" ca="1" si="93"/>
        <v>14692.785254323615</v>
      </c>
    </row>
    <row r="397" spans="1:45" x14ac:dyDescent="0.2">
      <c r="A397" s="423">
        <v>3581</v>
      </c>
      <c r="B397" s="424">
        <v>4</v>
      </c>
      <c r="C397" s="425" t="s">
        <v>314</v>
      </c>
      <c r="D397" s="422">
        <f t="shared" si="94"/>
        <v>0</v>
      </c>
      <c r="E397" s="422">
        <f t="shared" si="95"/>
        <v>0</v>
      </c>
      <c r="F397" s="422">
        <f t="shared" si="96"/>
        <v>0</v>
      </c>
      <c r="G397" s="422">
        <f t="shared" si="97"/>
        <v>0</v>
      </c>
      <c r="H397" s="22">
        <f t="shared" si="98"/>
        <v>0</v>
      </c>
      <c r="I397" s="116">
        <v>0</v>
      </c>
      <c r="J397" s="116">
        <v>0</v>
      </c>
      <c r="K397" s="116">
        <v>0</v>
      </c>
      <c r="L397" s="116">
        <v>0</v>
      </c>
      <c r="M397" s="22">
        <f t="shared" si="99"/>
        <v>0</v>
      </c>
      <c r="N397" s="116">
        <v>0</v>
      </c>
      <c r="O397" s="116">
        <v>0</v>
      </c>
      <c r="P397" s="116">
        <v>0</v>
      </c>
      <c r="Q397" s="116">
        <v>0</v>
      </c>
      <c r="R397" s="22">
        <f t="shared" si="100"/>
        <v>0</v>
      </c>
      <c r="S397" s="116">
        <v>0</v>
      </c>
      <c r="T397" s="116">
        <v>0</v>
      </c>
      <c r="U397" s="116">
        <v>0</v>
      </c>
      <c r="V397" s="116">
        <v>0</v>
      </c>
      <c r="W397" s="22">
        <f t="shared" si="101"/>
        <v>0</v>
      </c>
      <c r="X397" s="22">
        <f t="shared" si="102"/>
        <v>0</v>
      </c>
      <c r="Y397" s="22">
        <f ca="1">OFFSET('Cost Study'!$B$7,'Operations Support'!$C397,'Operations Support'!$B397)*$H397</f>
        <v>0</v>
      </c>
      <c r="Z397" s="23">
        <f ca="1">Y397*'Cost Study'!$B$31</f>
        <v>0</v>
      </c>
      <c r="AA397" s="23">
        <f ca="1">IF(A397=10298,1.51,1)*IF($B397&lt;3,$D397*'Cost Study'!$B$32*OFFSET('Cost Study'!$B$7,'Operations Support'!$C397,'Operations Support'!$B397),0)</f>
        <v>0</v>
      </c>
      <c r="AB397" s="24">
        <f ca="1">AA397*'Cost Study'!$B$31</f>
        <v>0</v>
      </c>
      <c r="AC397" s="23">
        <f ca="1">Y397*'Cost Study'!$B$31</f>
        <v>0</v>
      </c>
      <c r="AD397" s="24">
        <f ca="1">AA397*'Cost Study'!$B$31</f>
        <v>0</v>
      </c>
      <c r="AE397" s="377">
        <f t="shared" ca="1" si="103"/>
        <v>0</v>
      </c>
      <c r="AF397" s="377">
        <f t="shared" ca="1" si="104"/>
        <v>0</v>
      </c>
      <c r="AH397" s="688">
        <f>IFERROR($H397/SUMIF($A:$A,$A397,$H:$H)*SUMIF(Summary!$A$110:$A$186,$A397,Summary!$P$110:$P$186),0)</f>
        <v>0</v>
      </c>
      <c r="AI397" s="689">
        <f t="shared" ca="1" si="90"/>
        <v>0</v>
      </c>
      <c r="AJ397" s="688">
        <f>IFERROR(H397/SUMIF(A:A,A397,H:H)*SUMIF(Summary!$A$110:$A$186,'Operations Support'!A397,Summary!$Q$110:$Q$186),0)</f>
        <v>0</v>
      </c>
      <c r="AK397" s="688">
        <f t="shared" ca="1" si="91"/>
        <v>0</v>
      </c>
      <c r="AM397" s="688">
        <f>IFERROR($H397/SUMIF($A:$A,$A397,$H:$H)*SUMIF(Summary!$A$230:$A$266,$A397,Summary!$P$230:$P$266),0)</f>
        <v>0</v>
      </c>
      <c r="AN397" s="688">
        <f>IFERROR($H397/SUMIF($A:$A,$A397,$H:$H)*(SUMIF(Summary!$A$230:$A$266,$A397,Summary!$L$230:$L$266)+SUMIF(Summary!$A$281:$A$317,$A397,Summary!$L$281:$L$317))-AM397,0)</f>
        <v>0</v>
      </c>
      <c r="AO397" s="688">
        <f>IFERROR($H397/SUMIF($A:$A,$A397,$H:$H)*SUMIF(Summary!$A$230:$A$266,$A397,Summary!$Q$230:$Q$266),0)</f>
        <v>0</v>
      </c>
      <c r="AP397" s="688">
        <f>IFERROR($H397/SUMIF($A:$A,$A397,$H:$H)*(SUMIF(Summary!$A$230:$A$266,$A397,Summary!$L$230:$L$266)+SUMIF(Summary!$A$281:$A$317,$A397,Summary!$L$281:$L$317))-AO397,0)</f>
        <v>0</v>
      </c>
      <c r="AQ397" s="306"/>
      <c r="AR397" s="688">
        <f t="shared" ca="1" si="92"/>
        <v>0</v>
      </c>
      <c r="AS397" s="688">
        <f t="shared" ca="1" si="93"/>
        <v>0</v>
      </c>
    </row>
    <row r="398" spans="1:45" x14ac:dyDescent="0.2">
      <c r="A398" s="423">
        <v>3581</v>
      </c>
      <c r="B398" s="424">
        <v>4</v>
      </c>
      <c r="C398" s="425" t="s">
        <v>315</v>
      </c>
      <c r="D398" s="422">
        <f t="shared" si="94"/>
        <v>6</v>
      </c>
      <c r="E398" s="422">
        <f t="shared" si="95"/>
        <v>0</v>
      </c>
      <c r="F398" s="422">
        <f t="shared" si="96"/>
        <v>0</v>
      </c>
      <c r="G398" s="422">
        <f t="shared" si="97"/>
        <v>0</v>
      </c>
      <c r="H398" s="22">
        <f t="shared" si="98"/>
        <v>6</v>
      </c>
      <c r="I398" s="116">
        <v>6</v>
      </c>
      <c r="J398" s="116">
        <v>0</v>
      </c>
      <c r="K398" s="116">
        <v>0</v>
      </c>
      <c r="L398" s="116">
        <v>0</v>
      </c>
      <c r="M398" s="22">
        <f t="shared" si="99"/>
        <v>6</v>
      </c>
      <c r="N398" s="116">
        <v>0</v>
      </c>
      <c r="O398" s="116">
        <v>0</v>
      </c>
      <c r="P398" s="116">
        <v>0</v>
      </c>
      <c r="Q398" s="116">
        <v>0</v>
      </c>
      <c r="R398" s="22">
        <f t="shared" si="100"/>
        <v>0</v>
      </c>
      <c r="S398" s="116">
        <v>0</v>
      </c>
      <c r="T398" s="116">
        <v>0</v>
      </c>
      <c r="U398" s="116">
        <v>0</v>
      </c>
      <c r="V398" s="116">
        <v>0</v>
      </c>
      <c r="W398" s="22">
        <f t="shared" si="101"/>
        <v>0</v>
      </c>
      <c r="X398" s="22">
        <f t="shared" si="102"/>
        <v>0.33333333333333331</v>
      </c>
      <c r="Y398" s="22">
        <f ca="1">OFFSET('Cost Study'!$B$7,'Operations Support'!$C398,'Operations Support'!$B398)*$H398</f>
        <v>169.38</v>
      </c>
      <c r="Z398" s="23">
        <f ca="1">Y398*'Cost Study'!$B$31</f>
        <v>9460.1998901278675</v>
      </c>
      <c r="AA398" s="23">
        <f ca="1">IF(A398=10298,1.51,1)*IF($B398&lt;3,$D398*'Cost Study'!$B$32*OFFSET('Cost Study'!$B$7,'Operations Support'!$C398,'Operations Support'!$B398),0)</f>
        <v>0</v>
      </c>
      <c r="AB398" s="24">
        <f ca="1">AA398*'Cost Study'!$B$31</f>
        <v>0</v>
      </c>
      <c r="AC398" s="23">
        <f ca="1">Y398*'Cost Study'!$B$31</f>
        <v>9460.1998901278675</v>
      </c>
      <c r="AD398" s="24">
        <f ca="1">AA398*'Cost Study'!$B$31</f>
        <v>0</v>
      </c>
      <c r="AE398" s="377">
        <f t="shared" ca="1" si="103"/>
        <v>9460.1998901278675</v>
      </c>
      <c r="AF398" s="377">
        <f t="shared" ca="1" si="104"/>
        <v>9460.1998901278675</v>
      </c>
      <c r="AH398" s="688">
        <f>IFERROR($H398/SUMIF($A:$A,$A398,$H:$H)*SUMIF(Summary!$A$110:$A$186,$A398,Summary!$P$110:$P$186),0)</f>
        <v>174.42563345712037</v>
      </c>
      <c r="AI398" s="689">
        <f t="shared" ca="1" si="90"/>
        <v>9285.7742566707475</v>
      </c>
      <c r="AJ398" s="688">
        <f>IFERROR(H398/SUMIF(A:A,A398,H:H)*SUMIF(Summary!$A$110:$A$186,'Operations Support'!A398,Summary!$Q$110:$Q$186),0)</f>
        <v>174.64513219540683</v>
      </c>
      <c r="AK398" s="688">
        <f t="shared" ca="1" si="91"/>
        <v>9285.5547579324611</v>
      </c>
      <c r="AM398" s="688">
        <f>IFERROR($H398/SUMIF($A:$A,$A398,$H:$H)*SUMIF(Summary!$A$230:$A$266,$A398,Summary!$P$230:$P$266),0)</f>
        <v>33.001573525571949</v>
      </c>
      <c r="AN398" s="688">
        <f>IFERROR($H398/SUMIF($A:$A,$A398,$H:$H)*(SUMIF(Summary!$A$230:$A$266,$A398,Summary!$L$230:$L$266)+SUMIF(Summary!$A$281:$A$317,$A398,Summary!$L$281:$L$317))-AM398,0)</f>
        <v>67.824358147449232</v>
      </c>
      <c r="AO398" s="688">
        <f>IFERROR($H398/SUMIF($A:$A,$A398,$H:$H)*SUMIF(Summary!$A$230:$A$266,$A398,Summary!$Q$230:$Q$266),0)</f>
        <v>33.043102993499097</v>
      </c>
      <c r="AP398" s="688">
        <f>IFERROR($H398/SUMIF($A:$A,$A398,$H:$H)*(SUMIF(Summary!$A$230:$A$266,$A398,Summary!$L$230:$L$266)+SUMIF(Summary!$A$281:$A$317,$A398,Summary!$L$281:$L$317))-AO398,0)</f>
        <v>67.782828679522083</v>
      </c>
      <c r="AQ398" s="306"/>
      <c r="AR398" s="688">
        <f t="shared" ca="1" si="92"/>
        <v>9353.5986148181964</v>
      </c>
      <c r="AS398" s="688">
        <f t="shared" ca="1" si="93"/>
        <v>9353.3375866119841</v>
      </c>
    </row>
    <row r="399" spans="1:45" x14ac:dyDescent="0.2">
      <c r="A399" s="423">
        <v>3581</v>
      </c>
      <c r="B399" s="424">
        <v>4</v>
      </c>
      <c r="C399" s="425" t="s">
        <v>316</v>
      </c>
      <c r="D399" s="422">
        <f t="shared" si="94"/>
        <v>0</v>
      </c>
      <c r="E399" s="422">
        <f t="shared" si="95"/>
        <v>0</v>
      </c>
      <c r="F399" s="422">
        <f t="shared" si="96"/>
        <v>0</v>
      </c>
      <c r="G399" s="422">
        <f t="shared" si="97"/>
        <v>0</v>
      </c>
      <c r="H399" s="22">
        <f t="shared" si="98"/>
        <v>0</v>
      </c>
      <c r="I399" s="116">
        <v>0</v>
      </c>
      <c r="J399" s="116">
        <v>0</v>
      </c>
      <c r="K399" s="116">
        <v>0</v>
      </c>
      <c r="L399" s="116">
        <v>0</v>
      </c>
      <c r="M399" s="22">
        <f t="shared" si="99"/>
        <v>0</v>
      </c>
      <c r="N399" s="116">
        <v>0</v>
      </c>
      <c r="O399" s="116">
        <v>0</v>
      </c>
      <c r="P399" s="116">
        <v>0</v>
      </c>
      <c r="Q399" s="116">
        <v>0</v>
      </c>
      <c r="R399" s="22">
        <f t="shared" si="100"/>
        <v>0</v>
      </c>
      <c r="S399" s="116">
        <v>0</v>
      </c>
      <c r="T399" s="116">
        <v>0</v>
      </c>
      <c r="U399" s="116">
        <v>0</v>
      </c>
      <c r="V399" s="116">
        <v>0</v>
      </c>
      <c r="W399" s="22">
        <f t="shared" si="101"/>
        <v>0</v>
      </c>
      <c r="X399" s="22">
        <f t="shared" si="102"/>
        <v>0</v>
      </c>
      <c r="Y399" s="22">
        <f ca="1">OFFSET('Cost Study'!$B$7,'Operations Support'!$C399,'Operations Support'!$B399)*$H399</f>
        <v>0</v>
      </c>
      <c r="Z399" s="23">
        <f ca="1">Y399*'Cost Study'!$B$31</f>
        <v>0</v>
      </c>
      <c r="AA399" s="23">
        <f ca="1">IF(A399=10298,1.51,1)*IF($B399&lt;3,$D399*'Cost Study'!$B$32*OFFSET('Cost Study'!$B$7,'Operations Support'!$C399,'Operations Support'!$B399),0)</f>
        <v>0</v>
      </c>
      <c r="AB399" s="24">
        <f ca="1">AA399*'Cost Study'!$B$31</f>
        <v>0</v>
      </c>
      <c r="AC399" s="23">
        <f ca="1">Y399*'Cost Study'!$B$31</f>
        <v>0</v>
      </c>
      <c r="AD399" s="24">
        <f ca="1">AA399*'Cost Study'!$B$31</f>
        <v>0</v>
      </c>
      <c r="AE399" s="377">
        <f t="shared" ca="1" si="103"/>
        <v>0</v>
      </c>
      <c r="AF399" s="377">
        <f t="shared" ca="1" si="104"/>
        <v>0</v>
      </c>
      <c r="AH399" s="688">
        <f>IFERROR($H399/SUMIF($A:$A,$A399,$H:$H)*SUMIF(Summary!$A$110:$A$186,$A399,Summary!$P$110:$P$186),0)</f>
        <v>0</v>
      </c>
      <c r="AI399" s="689">
        <f t="shared" ca="1" si="90"/>
        <v>0</v>
      </c>
      <c r="AJ399" s="688">
        <f>IFERROR(H399/SUMIF(A:A,A399,H:H)*SUMIF(Summary!$A$110:$A$186,'Operations Support'!A399,Summary!$Q$110:$Q$186),0)</f>
        <v>0</v>
      </c>
      <c r="AK399" s="688">
        <f t="shared" ca="1" si="91"/>
        <v>0</v>
      </c>
      <c r="AM399" s="688">
        <f>IFERROR($H399/SUMIF($A:$A,$A399,$H:$H)*SUMIF(Summary!$A$230:$A$266,$A399,Summary!$P$230:$P$266),0)</f>
        <v>0</v>
      </c>
      <c r="AN399" s="688">
        <f>IFERROR($H399/SUMIF($A:$A,$A399,$H:$H)*(SUMIF(Summary!$A$230:$A$266,$A399,Summary!$L$230:$L$266)+SUMIF(Summary!$A$281:$A$317,$A399,Summary!$L$281:$L$317))-AM399,0)</f>
        <v>0</v>
      </c>
      <c r="AO399" s="688">
        <f>IFERROR($H399/SUMIF($A:$A,$A399,$H:$H)*SUMIF(Summary!$A$230:$A$266,$A399,Summary!$Q$230:$Q$266),0)</f>
        <v>0</v>
      </c>
      <c r="AP399" s="688">
        <f>IFERROR($H399/SUMIF($A:$A,$A399,$H:$H)*(SUMIF(Summary!$A$230:$A$266,$A399,Summary!$L$230:$L$266)+SUMIF(Summary!$A$281:$A$317,$A399,Summary!$L$281:$L$317))-AO399,0)</f>
        <v>0</v>
      </c>
      <c r="AQ399" s="306"/>
      <c r="AR399" s="688">
        <f t="shared" ca="1" si="92"/>
        <v>0</v>
      </c>
      <c r="AS399" s="688">
        <f t="shared" ca="1" si="93"/>
        <v>0</v>
      </c>
    </row>
    <row r="400" spans="1:45" x14ac:dyDescent="0.2">
      <c r="A400" s="423">
        <v>3581</v>
      </c>
      <c r="B400" s="424">
        <v>4</v>
      </c>
      <c r="C400" s="425" t="s">
        <v>317</v>
      </c>
      <c r="D400" s="422">
        <f t="shared" si="94"/>
        <v>0</v>
      </c>
      <c r="E400" s="422">
        <f t="shared" si="95"/>
        <v>0</v>
      </c>
      <c r="F400" s="422">
        <f t="shared" si="96"/>
        <v>0</v>
      </c>
      <c r="G400" s="422">
        <f t="shared" si="97"/>
        <v>0</v>
      </c>
      <c r="H400" s="22">
        <f t="shared" si="98"/>
        <v>0</v>
      </c>
      <c r="I400" s="116">
        <v>0</v>
      </c>
      <c r="J400" s="116">
        <v>0</v>
      </c>
      <c r="K400" s="116">
        <v>0</v>
      </c>
      <c r="L400" s="116">
        <v>0</v>
      </c>
      <c r="M400" s="22">
        <f t="shared" si="99"/>
        <v>0</v>
      </c>
      <c r="N400" s="116">
        <v>0</v>
      </c>
      <c r="O400" s="116">
        <v>0</v>
      </c>
      <c r="P400" s="116">
        <v>0</v>
      </c>
      <c r="Q400" s="116">
        <v>0</v>
      </c>
      <c r="R400" s="22">
        <f t="shared" si="100"/>
        <v>0</v>
      </c>
      <c r="S400" s="116">
        <v>0</v>
      </c>
      <c r="T400" s="116">
        <v>0</v>
      </c>
      <c r="U400" s="116">
        <v>0</v>
      </c>
      <c r="V400" s="116">
        <v>0</v>
      </c>
      <c r="W400" s="22">
        <f t="shared" si="101"/>
        <v>0</v>
      </c>
      <c r="X400" s="22">
        <f t="shared" si="102"/>
        <v>0</v>
      </c>
      <c r="Y400" s="22">
        <f ca="1">OFFSET('Cost Study'!$B$7,'Operations Support'!$C400,'Operations Support'!$B400)*$H400</f>
        <v>0</v>
      </c>
      <c r="Z400" s="23">
        <f ca="1">Y400*'Cost Study'!$B$31</f>
        <v>0</v>
      </c>
      <c r="AA400" s="23">
        <f ca="1">IF(A400=10298,1.51,1)*IF($B400&lt;3,$D400*'Cost Study'!$B$32*OFFSET('Cost Study'!$B$7,'Operations Support'!$C400,'Operations Support'!$B400),0)</f>
        <v>0</v>
      </c>
      <c r="AB400" s="24">
        <f ca="1">AA400*'Cost Study'!$B$31</f>
        <v>0</v>
      </c>
      <c r="AC400" s="23">
        <f ca="1">Y400*'Cost Study'!$B$31</f>
        <v>0</v>
      </c>
      <c r="AD400" s="24">
        <f ca="1">AA400*'Cost Study'!$B$31</f>
        <v>0</v>
      </c>
      <c r="AE400" s="377">
        <f t="shared" ca="1" si="103"/>
        <v>0</v>
      </c>
      <c r="AF400" s="377">
        <f t="shared" ca="1" si="104"/>
        <v>0</v>
      </c>
      <c r="AH400" s="688">
        <f>IFERROR($H400/SUMIF($A:$A,$A400,$H:$H)*SUMIF(Summary!$A$110:$A$186,$A400,Summary!$P$110:$P$186),0)</f>
        <v>0</v>
      </c>
      <c r="AI400" s="689">
        <f t="shared" ca="1" si="90"/>
        <v>0</v>
      </c>
      <c r="AJ400" s="688">
        <f>IFERROR(H400/SUMIF(A:A,A400,H:H)*SUMIF(Summary!$A$110:$A$186,'Operations Support'!A400,Summary!$Q$110:$Q$186),0)</f>
        <v>0</v>
      </c>
      <c r="AK400" s="688">
        <f t="shared" ca="1" si="91"/>
        <v>0</v>
      </c>
      <c r="AM400" s="688">
        <f>IFERROR($H400/SUMIF($A:$A,$A400,$H:$H)*SUMIF(Summary!$A$230:$A$266,$A400,Summary!$P$230:$P$266),0)</f>
        <v>0</v>
      </c>
      <c r="AN400" s="688">
        <f>IFERROR($H400/SUMIF($A:$A,$A400,$H:$H)*(SUMIF(Summary!$A$230:$A$266,$A400,Summary!$L$230:$L$266)+SUMIF(Summary!$A$281:$A$317,$A400,Summary!$L$281:$L$317))-AM400,0)</f>
        <v>0</v>
      </c>
      <c r="AO400" s="688">
        <f>IFERROR($H400/SUMIF($A:$A,$A400,$H:$H)*SUMIF(Summary!$A$230:$A$266,$A400,Summary!$Q$230:$Q$266),0)</f>
        <v>0</v>
      </c>
      <c r="AP400" s="688">
        <f>IFERROR($H400/SUMIF($A:$A,$A400,$H:$H)*(SUMIF(Summary!$A$230:$A$266,$A400,Summary!$L$230:$L$266)+SUMIF(Summary!$A$281:$A$317,$A400,Summary!$L$281:$L$317))-AO400,0)</f>
        <v>0</v>
      </c>
      <c r="AQ400" s="306"/>
      <c r="AR400" s="688">
        <f t="shared" ca="1" si="92"/>
        <v>0</v>
      </c>
      <c r="AS400" s="688">
        <f t="shared" ca="1" si="93"/>
        <v>0</v>
      </c>
    </row>
    <row r="401" spans="1:45" x14ac:dyDescent="0.2">
      <c r="A401" s="423">
        <v>3581</v>
      </c>
      <c r="B401" s="424">
        <v>4</v>
      </c>
      <c r="C401" s="425" t="s">
        <v>318</v>
      </c>
      <c r="D401" s="422">
        <f t="shared" si="94"/>
        <v>0</v>
      </c>
      <c r="E401" s="422">
        <f t="shared" si="95"/>
        <v>0</v>
      </c>
      <c r="F401" s="422">
        <f t="shared" si="96"/>
        <v>0</v>
      </c>
      <c r="G401" s="422">
        <f t="shared" si="97"/>
        <v>0</v>
      </c>
      <c r="H401" s="22">
        <f t="shared" si="98"/>
        <v>0</v>
      </c>
      <c r="I401" s="116">
        <v>0</v>
      </c>
      <c r="J401" s="116">
        <v>0</v>
      </c>
      <c r="K401" s="116">
        <v>0</v>
      </c>
      <c r="L401" s="116">
        <v>0</v>
      </c>
      <c r="M401" s="22">
        <f t="shared" si="99"/>
        <v>0</v>
      </c>
      <c r="N401" s="116">
        <v>0</v>
      </c>
      <c r="O401" s="116">
        <v>0</v>
      </c>
      <c r="P401" s="116">
        <v>0</v>
      </c>
      <c r="Q401" s="116">
        <v>0</v>
      </c>
      <c r="R401" s="22">
        <f t="shared" si="100"/>
        <v>0</v>
      </c>
      <c r="S401" s="116">
        <v>0</v>
      </c>
      <c r="T401" s="116">
        <v>0</v>
      </c>
      <c r="U401" s="116">
        <v>0</v>
      </c>
      <c r="V401" s="116">
        <v>0</v>
      </c>
      <c r="W401" s="22">
        <f t="shared" si="101"/>
        <v>0</v>
      </c>
      <c r="X401" s="22">
        <f t="shared" si="102"/>
        <v>0</v>
      </c>
      <c r="Y401" s="22">
        <f ca="1">OFFSET('Cost Study'!$B$7,'Operations Support'!$C401,'Operations Support'!$B401)*$H401</f>
        <v>0</v>
      </c>
      <c r="Z401" s="23">
        <f ca="1">Y401*'Cost Study'!$B$31</f>
        <v>0</v>
      </c>
      <c r="AA401" s="23">
        <f ca="1">IF(A401=10298,1.51,1)*IF($B401&lt;3,$D401*'Cost Study'!$B$32*OFFSET('Cost Study'!$B$7,'Operations Support'!$C401,'Operations Support'!$B401),0)</f>
        <v>0</v>
      </c>
      <c r="AB401" s="24">
        <f ca="1">AA401*'Cost Study'!$B$31</f>
        <v>0</v>
      </c>
      <c r="AC401" s="23">
        <f ca="1">Y401*'Cost Study'!$B$31</f>
        <v>0</v>
      </c>
      <c r="AD401" s="24">
        <f ca="1">AA401*'Cost Study'!$B$31</f>
        <v>0</v>
      </c>
      <c r="AE401" s="377">
        <f t="shared" ca="1" si="103"/>
        <v>0</v>
      </c>
      <c r="AF401" s="377">
        <f t="shared" ca="1" si="104"/>
        <v>0</v>
      </c>
      <c r="AH401" s="688">
        <f>IFERROR($H401/SUMIF($A:$A,$A401,$H:$H)*SUMIF(Summary!$A$110:$A$186,$A401,Summary!$P$110:$P$186),0)</f>
        <v>0</v>
      </c>
      <c r="AI401" s="689">
        <f t="shared" ca="1" si="90"/>
        <v>0</v>
      </c>
      <c r="AJ401" s="688">
        <f>IFERROR(H401/SUMIF(A:A,A401,H:H)*SUMIF(Summary!$A$110:$A$186,'Operations Support'!A401,Summary!$Q$110:$Q$186),0)</f>
        <v>0</v>
      </c>
      <c r="AK401" s="688">
        <f t="shared" ca="1" si="91"/>
        <v>0</v>
      </c>
      <c r="AM401" s="688">
        <f>IFERROR($H401/SUMIF($A:$A,$A401,$H:$H)*SUMIF(Summary!$A$230:$A$266,$A401,Summary!$P$230:$P$266),0)</f>
        <v>0</v>
      </c>
      <c r="AN401" s="688">
        <f>IFERROR($H401/SUMIF($A:$A,$A401,$H:$H)*(SUMIF(Summary!$A$230:$A$266,$A401,Summary!$L$230:$L$266)+SUMIF(Summary!$A$281:$A$317,$A401,Summary!$L$281:$L$317))-AM401,0)</f>
        <v>0</v>
      </c>
      <c r="AO401" s="688">
        <f>IFERROR($H401/SUMIF($A:$A,$A401,$H:$H)*SUMIF(Summary!$A$230:$A$266,$A401,Summary!$Q$230:$Q$266),0)</f>
        <v>0</v>
      </c>
      <c r="AP401" s="688">
        <f>IFERROR($H401/SUMIF($A:$A,$A401,$H:$H)*(SUMIF(Summary!$A$230:$A$266,$A401,Summary!$L$230:$L$266)+SUMIF(Summary!$A$281:$A$317,$A401,Summary!$L$281:$L$317))-AO401,0)</f>
        <v>0</v>
      </c>
      <c r="AQ401" s="306"/>
      <c r="AR401" s="688">
        <f t="shared" ca="1" si="92"/>
        <v>0</v>
      </c>
      <c r="AS401" s="688">
        <f t="shared" ca="1" si="93"/>
        <v>0</v>
      </c>
    </row>
    <row r="402" spans="1:45" x14ac:dyDescent="0.2">
      <c r="A402" s="423">
        <v>3581</v>
      </c>
      <c r="B402" s="424">
        <v>4</v>
      </c>
      <c r="C402" s="425" t="s">
        <v>319</v>
      </c>
      <c r="D402" s="422">
        <f t="shared" si="94"/>
        <v>0</v>
      </c>
      <c r="E402" s="422">
        <f t="shared" si="95"/>
        <v>0</v>
      </c>
      <c r="F402" s="422">
        <f t="shared" si="96"/>
        <v>0</v>
      </c>
      <c r="G402" s="422">
        <f t="shared" si="97"/>
        <v>0</v>
      </c>
      <c r="H402" s="22">
        <f t="shared" si="98"/>
        <v>0</v>
      </c>
      <c r="I402" s="116">
        <v>0</v>
      </c>
      <c r="J402" s="116">
        <v>0</v>
      </c>
      <c r="K402" s="116">
        <v>0</v>
      </c>
      <c r="L402" s="116">
        <v>0</v>
      </c>
      <c r="M402" s="22">
        <f t="shared" si="99"/>
        <v>0</v>
      </c>
      <c r="N402" s="116">
        <v>0</v>
      </c>
      <c r="O402" s="116">
        <v>0</v>
      </c>
      <c r="P402" s="116">
        <v>0</v>
      </c>
      <c r="Q402" s="116">
        <v>0</v>
      </c>
      <c r="R402" s="22">
        <f t="shared" si="100"/>
        <v>0</v>
      </c>
      <c r="S402" s="116">
        <v>0</v>
      </c>
      <c r="T402" s="116">
        <v>0</v>
      </c>
      <c r="U402" s="116">
        <v>0</v>
      </c>
      <c r="V402" s="116">
        <v>0</v>
      </c>
      <c r="W402" s="22">
        <f t="shared" si="101"/>
        <v>0</v>
      </c>
      <c r="X402" s="22">
        <f t="shared" si="102"/>
        <v>0</v>
      </c>
      <c r="Y402" s="22">
        <f ca="1">OFFSET('Cost Study'!$B$7,'Operations Support'!$C402,'Operations Support'!$B402)*$H402</f>
        <v>0</v>
      </c>
      <c r="Z402" s="23">
        <f ca="1">Y402*'Cost Study'!$B$31</f>
        <v>0</v>
      </c>
      <c r="AA402" s="23">
        <f ca="1">IF(A402=10298,1.51,1)*IF($B402&lt;3,$D402*'Cost Study'!$B$32*OFFSET('Cost Study'!$B$7,'Operations Support'!$C402,'Operations Support'!$B402),0)</f>
        <v>0</v>
      </c>
      <c r="AB402" s="24">
        <f ca="1">AA402*'Cost Study'!$B$31</f>
        <v>0</v>
      </c>
      <c r="AC402" s="23">
        <f ca="1">Y402*'Cost Study'!$B$31</f>
        <v>0</v>
      </c>
      <c r="AD402" s="24">
        <f ca="1">AA402*'Cost Study'!$B$31</f>
        <v>0</v>
      </c>
      <c r="AE402" s="377">
        <f t="shared" ca="1" si="103"/>
        <v>0</v>
      </c>
      <c r="AF402" s="377">
        <f t="shared" ca="1" si="104"/>
        <v>0</v>
      </c>
      <c r="AH402" s="688">
        <f>IFERROR($H402/SUMIF($A:$A,$A402,$H:$H)*SUMIF(Summary!$A$110:$A$186,$A402,Summary!$P$110:$P$186),0)</f>
        <v>0</v>
      </c>
      <c r="AI402" s="689">
        <f t="shared" ca="1" si="90"/>
        <v>0</v>
      </c>
      <c r="AJ402" s="688">
        <f>IFERROR(H402/SUMIF(A:A,A402,H:H)*SUMIF(Summary!$A$110:$A$186,'Operations Support'!A402,Summary!$Q$110:$Q$186),0)</f>
        <v>0</v>
      </c>
      <c r="AK402" s="688">
        <f t="shared" ca="1" si="91"/>
        <v>0</v>
      </c>
      <c r="AM402" s="688">
        <f>IFERROR($H402/SUMIF($A:$A,$A402,$H:$H)*SUMIF(Summary!$A$230:$A$266,$A402,Summary!$P$230:$P$266),0)</f>
        <v>0</v>
      </c>
      <c r="AN402" s="688">
        <f>IFERROR($H402/SUMIF($A:$A,$A402,$H:$H)*(SUMIF(Summary!$A$230:$A$266,$A402,Summary!$L$230:$L$266)+SUMIF(Summary!$A$281:$A$317,$A402,Summary!$L$281:$L$317))-AM402,0)</f>
        <v>0</v>
      </c>
      <c r="AO402" s="688">
        <f>IFERROR($H402/SUMIF($A:$A,$A402,$H:$H)*SUMIF(Summary!$A$230:$A$266,$A402,Summary!$Q$230:$Q$266),0)</f>
        <v>0</v>
      </c>
      <c r="AP402" s="688">
        <f>IFERROR($H402/SUMIF($A:$A,$A402,$H:$H)*(SUMIF(Summary!$A$230:$A$266,$A402,Summary!$L$230:$L$266)+SUMIF(Summary!$A$281:$A$317,$A402,Summary!$L$281:$L$317))-AO402,0)</f>
        <v>0</v>
      </c>
      <c r="AQ402" s="306"/>
      <c r="AR402" s="688">
        <f t="shared" ca="1" si="92"/>
        <v>0</v>
      </c>
      <c r="AS402" s="688">
        <f t="shared" ca="1" si="93"/>
        <v>0</v>
      </c>
    </row>
    <row r="403" spans="1:45" s="15" customFormat="1" x14ac:dyDescent="0.2">
      <c r="A403" s="423">
        <v>3581</v>
      </c>
      <c r="B403" s="424">
        <v>4</v>
      </c>
      <c r="C403" s="425" t="s">
        <v>320</v>
      </c>
      <c r="D403" s="422">
        <f t="shared" si="94"/>
        <v>0</v>
      </c>
      <c r="E403" s="422">
        <f t="shared" si="95"/>
        <v>0</v>
      </c>
      <c r="F403" s="422">
        <f t="shared" si="96"/>
        <v>0</v>
      </c>
      <c r="G403" s="422">
        <f t="shared" si="97"/>
        <v>0</v>
      </c>
      <c r="H403" s="22">
        <f t="shared" si="98"/>
        <v>0</v>
      </c>
      <c r="I403" s="116">
        <v>0</v>
      </c>
      <c r="J403" s="116">
        <v>0</v>
      </c>
      <c r="K403" s="116">
        <v>0</v>
      </c>
      <c r="L403" s="116">
        <v>0</v>
      </c>
      <c r="M403" s="22">
        <f t="shared" si="99"/>
        <v>0</v>
      </c>
      <c r="N403" s="116">
        <v>0</v>
      </c>
      <c r="O403" s="116">
        <v>0</v>
      </c>
      <c r="P403" s="116">
        <v>0</v>
      </c>
      <c r="Q403" s="116">
        <v>0</v>
      </c>
      <c r="R403" s="22">
        <f t="shared" si="100"/>
        <v>0</v>
      </c>
      <c r="S403" s="116">
        <v>0</v>
      </c>
      <c r="T403" s="116">
        <v>0</v>
      </c>
      <c r="U403" s="116">
        <v>0</v>
      </c>
      <c r="V403" s="116">
        <v>0</v>
      </c>
      <c r="W403" s="22">
        <f t="shared" si="101"/>
        <v>0</v>
      </c>
      <c r="X403" s="22">
        <f t="shared" si="102"/>
        <v>0</v>
      </c>
      <c r="Y403" s="22">
        <f ca="1">OFFSET('Cost Study'!$B$7,'Operations Support'!$C403,'Operations Support'!$B403)*$H403</f>
        <v>0</v>
      </c>
      <c r="Z403" s="23">
        <f ca="1">Y403*'Cost Study'!$B$31</f>
        <v>0</v>
      </c>
      <c r="AA403" s="23">
        <f ca="1">IF(A403=10298,1.51,1)*IF($B403&lt;3,$D403*'Cost Study'!$B$32*OFFSET('Cost Study'!$B$7,'Operations Support'!$C403,'Operations Support'!$B403),0)</f>
        <v>0</v>
      </c>
      <c r="AB403" s="24">
        <f ca="1">AA403*'Cost Study'!$B$31</f>
        <v>0</v>
      </c>
      <c r="AC403" s="23">
        <f ca="1">Y403*'Cost Study'!$B$31</f>
        <v>0</v>
      </c>
      <c r="AD403" s="24">
        <f ca="1">AA403*'Cost Study'!$B$31</f>
        <v>0</v>
      </c>
      <c r="AE403" s="377">
        <f t="shared" ca="1" si="103"/>
        <v>0</v>
      </c>
      <c r="AF403" s="377">
        <f t="shared" ca="1" si="104"/>
        <v>0</v>
      </c>
      <c r="AH403" s="688">
        <f>IFERROR($H403/SUMIF($A:$A,$A403,$H:$H)*SUMIF(Summary!$A$110:$A$186,$A403,Summary!$P$110:$P$186),0)</f>
        <v>0</v>
      </c>
      <c r="AI403" s="689">
        <f t="shared" ca="1" si="90"/>
        <v>0</v>
      </c>
      <c r="AJ403" s="688">
        <f>IFERROR(H403/SUMIF(A:A,A403,H:H)*SUMIF(Summary!$A$110:$A$186,'Operations Support'!A403,Summary!$Q$110:$Q$186),0)</f>
        <v>0</v>
      </c>
      <c r="AK403" s="688">
        <f t="shared" ca="1" si="91"/>
        <v>0</v>
      </c>
      <c r="AL403" s="1"/>
      <c r="AM403" s="688">
        <f>IFERROR($H403/SUMIF($A:$A,$A403,$H:$H)*SUMIF(Summary!$A$230:$A$266,$A403,Summary!$P$230:$P$266),0)</f>
        <v>0</v>
      </c>
      <c r="AN403" s="688">
        <f>IFERROR($H403/SUMIF($A:$A,$A403,$H:$H)*(SUMIF(Summary!$A$230:$A$266,$A403,Summary!$L$230:$L$266)+SUMIF(Summary!$A$281:$A$317,$A403,Summary!$L$281:$L$317))-AM403,0)</f>
        <v>0</v>
      </c>
      <c r="AO403" s="688">
        <f>IFERROR($H403/SUMIF($A:$A,$A403,$H:$H)*SUMIF(Summary!$A$230:$A$266,$A403,Summary!$Q$230:$Q$266),0)</f>
        <v>0</v>
      </c>
      <c r="AP403" s="688">
        <f>IFERROR($H403/SUMIF($A:$A,$A403,$H:$H)*(SUMIF(Summary!$A$230:$A$266,$A403,Summary!$L$230:$L$266)+SUMIF(Summary!$A$281:$A$317,$A403,Summary!$L$281:$L$317))-AO403,0)</f>
        <v>0</v>
      </c>
      <c r="AQ403" s="306"/>
      <c r="AR403" s="688">
        <f t="shared" ca="1" si="92"/>
        <v>0</v>
      </c>
      <c r="AS403" s="688">
        <f t="shared" ca="1" si="93"/>
        <v>0</v>
      </c>
    </row>
    <row r="404" spans="1:45" x14ac:dyDescent="0.2">
      <c r="A404" s="423">
        <v>3581</v>
      </c>
      <c r="B404" s="424">
        <v>5</v>
      </c>
      <c r="C404" s="425" t="s">
        <v>300</v>
      </c>
      <c r="D404" s="422">
        <f t="shared" si="94"/>
        <v>0</v>
      </c>
      <c r="E404" s="422">
        <f t="shared" si="95"/>
        <v>0</v>
      </c>
      <c r="F404" s="422">
        <f t="shared" si="96"/>
        <v>0</v>
      </c>
      <c r="G404" s="422">
        <f t="shared" si="97"/>
        <v>0</v>
      </c>
      <c r="H404" s="22">
        <f t="shared" si="98"/>
        <v>0</v>
      </c>
      <c r="I404" s="116">
        <v>0</v>
      </c>
      <c r="J404" s="116">
        <v>0</v>
      </c>
      <c r="K404" s="116">
        <v>0</v>
      </c>
      <c r="L404" s="116">
        <v>0</v>
      </c>
      <c r="M404" s="22">
        <f t="shared" si="99"/>
        <v>0</v>
      </c>
      <c r="N404" s="116">
        <v>0</v>
      </c>
      <c r="O404" s="116">
        <v>0</v>
      </c>
      <c r="P404" s="116">
        <v>0</v>
      </c>
      <c r="Q404" s="116">
        <v>0</v>
      </c>
      <c r="R404" s="22">
        <f t="shared" si="100"/>
        <v>0</v>
      </c>
      <c r="S404" s="116">
        <v>0</v>
      </c>
      <c r="T404" s="116">
        <v>0</v>
      </c>
      <c r="U404" s="116">
        <v>0</v>
      </c>
      <c r="V404" s="116">
        <v>0</v>
      </c>
      <c r="W404" s="22">
        <f t="shared" si="101"/>
        <v>0</v>
      </c>
      <c r="X404" s="22">
        <f t="shared" si="102"/>
        <v>0</v>
      </c>
      <c r="Y404" s="22">
        <f ca="1">OFFSET('Cost Study'!$B$7,'Operations Support'!$C404,'Operations Support'!$B404)*$H404</f>
        <v>0</v>
      </c>
      <c r="Z404" s="23">
        <f ca="1">Y404*'Cost Study'!$B$31</f>
        <v>0</v>
      </c>
      <c r="AA404" s="23">
        <f ca="1">IF(A404=10298,1.51,1)*IF($B404&lt;3,$D404*'Cost Study'!$B$32*OFFSET('Cost Study'!$B$7,'Operations Support'!$C404,'Operations Support'!$B404),0)</f>
        <v>0</v>
      </c>
      <c r="AB404" s="24">
        <f ca="1">AA404*'Cost Study'!$B$31</f>
        <v>0</v>
      </c>
      <c r="AC404" s="23">
        <f ca="1">Y404*'Cost Study'!$B$31</f>
        <v>0</v>
      </c>
      <c r="AD404" s="24">
        <f ca="1">AA404*'Cost Study'!$B$31</f>
        <v>0</v>
      </c>
      <c r="AE404" s="377">
        <f t="shared" ca="1" si="103"/>
        <v>0</v>
      </c>
      <c r="AF404" s="377">
        <f t="shared" ca="1" si="104"/>
        <v>0</v>
      </c>
      <c r="AH404" s="688">
        <f>IFERROR($H404/SUMIF($A:$A,$A404,$H:$H)*SUMIF(Summary!$A$110:$A$186,$A404,Summary!$P$110:$P$186),0)</f>
        <v>0</v>
      </c>
      <c r="AI404" s="689">
        <f t="shared" ca="1" si="90"/>
        <v>0</v>
      </c>
      <c r="AJ404" s="688">
        <f>IFERROR(H404/SUMIF(A:A,A404,H:H)*SUMIF(Summary!$A$110:$A$186,'Operations Support'!A404,Summary!$Q$110:$Q$186),0)</f>
        <v>0</v>
      </c>
      <c r="AK404" s="688">
        <f t="shared" ca="1" si="91"/>
        <v>0</v>
      </c>
      <c r="AM404" s="688">
        <f>IFERROR($H404/SUMIF($A:$A,$A404,$H:$H)*SUMIF(Summary!$A$230:$A$266,$A404,Summary!$P$230:$P$266),0)</f>
        <v>0</v>
      </c>
      <c r="AN404" s="688">
        <f>IFERROR($H404/SUMIF($A:$A,$A404,$H:$H)*(SUMIF(Summary!$A$230:$A$266,$A404,Summary!$L$230:$L$266)+SUMIF(Summary!$A$281:$A$317,$A404,Summary!$L$281:$L$317))-AM404,0)</f>
        <v>0</v>
      </c>
      <c r="AO404" s="688">
        <f>IFERROR($H404/SUMIF($A:$A,$A404,$H:$H)*SUMIF(Summary!$A$230:$A$266,$A404,Summary!$Q$230:$Q$266),0)</f>
        <v>0</v>
      </c>
      <c r="AP404" s="688">
        <f>IFERROR($H404/SUMIF($A:$A,$A404,$H:$H)*(SUMIF(Summary!$A$230:$A$266,$A404,Summary!$L$230:$L$266)+SUMIF(Summary!$A$281:$A$317,$A404,Summary!$L$281:$L$317))-AO404,0)</f>
        <v>0</v>
      </c>
      <c r="AQ404" s="306"/>
      <c r="AR404" s="688">
        <f t="shared" ca="1" si="92"/>
        <v>0</v>
      </c>
      <c r="AS404" s="688">
        <f t="shared" ca="1" si="93"/>
        <v>0</v>
      </c>
    </row>
    <row r="405" spans="1:45" x14ac:dyDescent="0.2">
      <c r="A405" s="423">
        <v>3581</v>
      </c>
      <c r="B405" s="424">
        <v>5</v>
      </c>
      <c r="C405" s="425" t="s">
        <v>301</v>
      </c>
      <c r="D405" s="422">
        <f t="shared" si="94"/>
        <v>0</v>
      </c>
      <c r="E405" s="422">
        <f t="shared" si="95"/>
        <v>0</v>
      </c>
      <c r="F405" s="422">
        <f t="shared" si="96"/>
        <v>0</v>
      </c>
      <c r="G405" s="422">
        <f t="shared" si="97"/>
        <v>0</v>
      </c>
      <c r="H405" s="22">
        <f t="shared" si="98"/>
        <v>0</v>
      </c>
      <c r="I405" s="116">
        <v>0</v>
      </c>
      <c r="J405" s="116">
        <v>0</v>
      </c>
      <c r="K405" s="116">
        <v>0</v>
      </c>
      <c r="L405" s="116">
        <v>0</v>
      </c>
      <c r="M405" s="22">
        <f t="shared" si="99"/>
        <v>0</v>
      </c>
      <c r="N405" s="116">
        <v>0</v>
      </c>
      <c r="O405" s="116">
        <v>0</v>
      </c>
      <c r="P405" s="116">
        <v>0</v>
      </c>
      <c r="Q405" s="116">
        <v>0</v>
      </c>
      <c r="R405" s="22">
        <f t="shared" si="100"/>
        <v>0</v>
      </c>
      <c r="S405" s="116">
        <v>0</v>
      </c>
      <c r="T405" s="116">
        <v>0</v>
      </c>
      <c r="U405" s="116">
        <v>0</v>
      </c>
      <c r="V405" s="116">
        <v>0</v>
      </c>
      <c r="W405" s="22">
        <f t="shared" si="101"/>
        <v>0</v>
      </c>
      <c r="X405" s="22">
        <f t="shared" si="102"/>
        <v>0</v>
      </c>
      <c r="Y405" s="22">
        <f ca="1">OFFSET('Cost Study'!$B$7,'Operations Support'!$C405,'Operations Support'!$B405)*$H405</f>
        <v>0</v>
      </c>
      <c r="Z405" s="23">
        <f ca="1">Y405*'Cost Study'!$B$31</f>
        <v>0</v>
      </c>
      <c r="AA405" s="23">
        <f ca="1">IF(A405=10298,1.51,1)*IF($B405&lt;3,$D405*'Cost Study'!$B$32*OFFSET('Cost Study'!$B$7,'Operations Support'!$C405,'Operations Support'!$B405),0)</f>
        <v>0</v>
      </c>
      <c r="AB405" s="24">
        <f ca="1">AA405*'Cost Study'!$B$31</f>
        <v>0</v>
      </c>
      <c r="AC405" s="23">
        <f ca="1">Y405*'Cost Study'!$B$31</f>
        <v>0</v>
      </c>
      <c r="AD405" s="24">
        <f ca="1">AA405*'Cost Study'!$B$31</f>
        <v>0</v>
      </c>
      <c r="AE405" s="377">
        <f t="shared" ca="1" si="103"/>
        <v>0</v>
      </c>
      <c r="AF405" s="377">
        <f t="shared" ca="1" si="104"/>
        <v>0</v>
      </c>
      <c r="AH405" s="688">
        <f>IFERROR($H405/SUMIF($A:$A,$A405,$H:$H)*SUMIF(Summary!$A$110:$A$186,$A405,Summary!$P$110:$P$186),0)</f>
        <v>0</v>
      </c>
      <c r="AI405" s="689">
        <f t="shared" ca="1" si="90"/>
        <v>0</v>
      </c>
      <c r="AJ405" s="688">
        <f>IFERROR(H405/SUMIF(A:A,A405,H:H)*SUMIF(Summary!$A$110:$A$186,'Operations Support'!A405,Summary!$Q$110:$Q$186),0)</f>
        <v>0</v>
      </c>
      <c r="AK405" s="688">
        <f t="shared" ca="1" si="91"/>
        <v>0</v>
      </c>
      <c r="AM405" s="688">
        <f>IFERROR($H405/SUMIF($A:$A,$A405,$H:$H)*SUMIF(Summary!$A$230:$A$266,$A405,Summary!$P$230:$P$266),0)</f>
        <v>0</v>
      </c>
      <c r="AN405" s="688">
        <f>IFERROR($H405/SUMIF($A:$A,$A405,$H:$H)*(SUMIF(Summary!$A$230:$A$266,$A405,Summary!$L$230:$L$266)+SUMIF(Summary!$A$281:$A$317,$A405,Summary!$L$281:$L$317))-AM405,0)</f>
        <v>0</v>
      </c>
      <c r="AO405" s="688">
        <f>IFERROR($H405/SUMIF($A:$A,$A405,$H:$H)*SUMIF(Summary!$A$230:$A$266,$A405,Summary!$Q$230:$Q$266),0)</f>
        <v>0</v>
      </c>
      <c r="AP405" s="688">
        <f>IFERROR($H405/SUMIF($A:$A,$A405,$H:$H)*(SUMIF(Summary!$A$230:$A$266,$A405,Summary!$L$230:$L$266)+SUMIF(Summary!$A$281:$A$317,$A405,Summary!$L$281:$L$317))-AO405,0)</f>
        <v>0</v>
      </c>
      <c r="AQ405" s="306"/>
      <c r="AR405" s="688">
        <f t="shared" ca="1" si="92"/>
        <v>0</v>
      </c>
      <c r="AS405" s="688">
        <f t="shared" ca="1" si="93"/>
        <v>0</v>
      </c>
    </row>
    <row r="406" spans="1:45" x14ac:dyDescent="0.2">
      <c r="A406" s="423">
        <v>3581</v>
      </c>
      <c r="B406" s="424">
        <v>5</v>
      </c>
      <c r="C406" s="425" t="s">
        <v>302</v>
      </c>
      <c r="D406" s="422">
        <f t="shared" si="94"/>
        <v>0</v>
      </c>
      <c r="E406" s="422">
        <f t="shared" si="95"/>
        <v>0</v>
      </c>
      <c r="F406" s="422">
        <f t="shared" si="96"/>
        <v>0</v>
      </c>
      <c r="G406" s="422">
        <f t="shared" si="97"/>
        <v>0</v>
      </c>
      <c r="H406" s="22">
        <f t="shared" si="98"/>
        <v>0</v>
      </c>
      <c r="I406" s="116">
        <v>0</v>
      </c>
      <c r="J406" s="116">
        <v>0</v>
      </c>
      <c r="K406" s="116">
        <v>0</v>
      </c>
      <c r="L406" s="116">
        <v>0</v>
      </c>
      <c r="M406" s="22">
        <f t="shared" si="99"/>
        <v>0</v>
      </c>
      <c r="N406" s="116">
        <v>0</v>
      </c>
      <c r="O406" s="116">
        <v>0</v>
      </c>
      <c r="P406" s="116">
        <v>0</v>
      </c>
      <c r="Q406" s="116">
        <v>0</v>
      </c>
      <c r="R406" s="22">
        <f t="shared" si="100"/>
        <v>0</v>
      </c>
      <c r="S406" s="116">
        <v>0</v>
      </c>
      <c r="T406" s="116">
        <v>0</v>
      </c>
      <c r="U406" s="116">
        <v>0</v>
      </c>
      <c r="V406" s="116">
        <v>0</v>
      </c>
      <c r="W406" s="22">
        <f t="shared" si="101"/>
        <v>0</v>
      </c>
      <c r="X406" s="22">
        <f t="shared" si="102"/>
        <v>0</v>
      </c>
      <c r="Y406" s="22">
        <f ca="1">OFFSET('Cost Study'!$B$7,'Operations Support'!$C406,'Operations Support'!$B406)*$H406</f>
        <v>0</v>
      </c>
      <c r="Z406" s="23">
        <f ca="1">Y406*'Cost Study'!$B$31</f>
        <v>0</v>
      </c>
      <c r="AA406" s="23">
        <f ca="1">IF(A406=10298,1.51,1)*IF($B406&lt;3,$D406*'Cost Study'!$B$32*OFFSET('Cost Study'!$B$7,'Operations Support'!$C406,'Operations Support'!$B406),0)</f>
        <v>0</v>
      </c>
      <c r="AB406" s="24">
        <f ca="1">AA406*'Cost Study'!$B$31</f>
        <v>0</v>
      </c>
      <c r="AC406" s="23">
        <f ca="1">Y406*'Cost Study'!$B$31</f>
        <v>0</v>
      </c>
      <c r="AD406" s="24">
        <f ca="1">AA406*'Cost Study'!$B$31</f>
        <v>0</v>
      </c>
      <c r="AE406" s="377">
        <f t="shared" ca="1" si="103"/>
        <v>0</v>
      </c>
      <c r="AF406" s="377">
        <f t="shared" ca="1" si="104"/>
        <v>0</v>
      </c>
      <c r="AH406" s="688">
        <f>IFERROR($H406/SUMIF($A:$A,$A406,$H:$H)*SUMIF(Summary!$A$110:$A$186,$A406,Summary!$P$110:$P$186),0)</f>
        <v>0</v>
      </c>
      <c r="AI406" s="689">
        <f t="shared" ca="1" si="90"/>
        <v>0</v>
      </c>
      <c r="AJ406" s="688">
        <f>IFERROR(H406/SUMIF(A:A,A406,H:H)*SUMIF(Summary!$A$110:$A$186,'Operations Support'!A406,Summary!$Q$110:$Q$186),0)</f>
        <v>0</v>
      </c>
      <c r="AK406" s="688">
        <f t="shared" ca="1" si="91"/>
        <v>0</v>
      </c>
      <c r="AM406" s="688">
        <f>IFERROR($H406/SUMIF($A:$A,$A406,$H:$H)*SUMIF(Summary!$A$230:$A$266,$A406,Summary!$P$230:$P$266),0)</f>
        <v>0</v>
      </c>
      <c r="AN406" s="688">
        <f>IFERROR($H406/SUMIF($A:$A,$A406,$H:$H)*(SUMIF(Summary!$A$230:$A$266,$A406,Summary!$L$230:$L$266)+SUMIF(Summary!$A$281:$A$317,$A406,Summary!$L$281:$L$317))-AM406,0)</f>
        <v>0</v>
      </c>
      <c r="AO406" s="688">
        <f>IFERROR($H406/SUMIF($A:$A,$A406,$H:$H)*SUMIF(Summary!$A$230:$A$266,$A406,Summary!$Q$230:$Q$266),0)</f>
        <v>0</v>
      </c>
      <c r="AP406" s="688">
        <f>IFERROR($H406/SUMIF($A:$A,$A406,$H:$H)*(SUMIF(Summary!$A$230:$A$266,$A406,Summary!$L$230:$L$266)+SUMIF(Summary!$A$281:$A$317,$A406,Summary!$L$281:$L$317))-AO406,0)</f>
        <v>0</v>
      </c>
      <c r="AQ406" s="306"/>
      <c r="AR406" s="688">
        <f t="shared" ca="1" si="92"/>
        <v>0</v>
      </c>
      <c r="AS406" s="688">
        <f t="shared" ca="1" si="93"/>
        <v>0</v>
      </c>
    </row>
    <row r="407" spans="1:45" x14ac:dyDescent="0.2">
      <c r="A407" s="423">
        <v>3581</v>
      </c>
      <c r="B407" s="424">
        <v>5</v>
      </c>
      <c r="C407" s="425" t="s">
        <v>303</v>
      </c>
      <c r="D407" s="422">
        <f t="shared" si="94"/>
        <v>0</v>
      </c>
      <c r="E407" s="422">
        <f t="shared" si="95"/>
        <v>0</v>
      </c>
      <c r="F407" s="422">
        <f t="shared" si="96"/>
        <v>0</v>
      </c>
      <c r="G407" s="422">
        <f t="shared" si="97"/>
        <v>0</v>
      </c>
      <c r="H407" s="22">
        <f t="shared" si="98"/>
        <v>0</v>
      </c>
      <c r="I407" s="116">
        <v>0</v>
      </c>
      <c r="J407" s="116">
        <v>0</v>
      </c>
      <c r="K407" s="116">
        <v>0</v>
      </c>
      <c r="L407" s="116">
        <v>0</v>
      </c>
      <c r="M407" s="22">
        <f t="shared" si="99"/>
        <v>0</v>
      </c>
      <c r="N407" s="116">
        <v>0</v>
      </c>
      <c r="O407" s="116">
        <v>0</v>
      </c>
      <c r="P407" s="116">
        <v>0</v>
      </c>
      <c r="Q407" s="116">
        <v>0</v>
      </c>
      <c r="R407" s="22">
        <f t="shared" si="100"/>
        <v>0</v>
      </c>
      <c r="S407" s="116">
        <v>0</v>
      </c>
      <c r="T407" s="116">
        <v>0</v>
      </c>
      <c r="U407" s="116">
        <v>0</v>
      </c>
      <c r="V407" s="116">
        <v>0</v>
      </c>
      <c r="W407" s="22">
        <f t="shared" si="101"/>
        <v>0</v>
      </c>
      <c r="X407" s="22">
        <f t="shared" si="102"/>
        <v>0</v>
      </c>
      <c r="Y407" s="22">
        <f ca="1">OFFSET('Cost Study'!$B$7,'Operations Support'!$C407,'Operations Support'!$B407)*$H407</f>
        <v>0</v>
      </c>
      <c r="Z407" s="23">
        <f ca="1">Y407*'Cost Study'!$B$31</f>
        <v>0</v>
      </c>
      <c r="AA407" s="23">
        <f ca="1">IF(A407=10298,1.51,1)*IF($B407&lt;3,$D407*'Cost Study'!$B$32*OFFSET('Cost Study'!$B$7,'Operations Support'!$C407,'Operations Support'!$B407),0)</f>
        <v>0</v>
      </c>
      <c r="AB407" s="24">
        <f ca="1">AA407*'Cost Study'!$B$31</f>
        <v>0</v>
      </c>
      <c r="AC407" s="23">
        <f ca="1">Y407*'Cost Study'!$B$31</f>
        <v>0</v>
      </c>
      <c r="AD407" s="24">
        <f ca="1">AA407*'Cost Study'!$B$31</f>
        <v>0</v>
      </c>
      <c r="AE407" s="377">
        <f t="shared" ca="1" si="103"/>
        <v>0</v>
      </c>
      <c r="AF407" s="377">
        <f t="shared" ca="1" si="104"/>
        <v>0</v>
      </c>
      <c r="AH407" s="688">
        <f>IFERROR($H407/SUMIF($A:$A,$A407,$H:$H)*SUMIF(Summary!$A$110:$A$186,$A407,Summary!$P$110:$P$186),0)</f>
        <v>0</v>
      </c>
      <c r="AI407" s="689">
        <f t="shared" ca="1" si="90"/>
        <v>0</v>
      </c>
      <c r="AJ407" s="688">
        <f>IFERROR(H407/SUMIF(A:A,A407,H:H)*SUMIF(Summary!$A$110:$A$186,'Operations Support'!A407,Summary!$Q$110:$Q$186),0)</f>
        <v>0</v>
      </c>
      <c r="AK407" s="688">
        <f t="shared" ca="1" si="91"/>
        <v>0</v>
      </c>
      <c r="AM407" s="688">
        <f>IFERROR($H407/SUMIF($A:$A,$A407,$H:$H)*SUMIF(Summary!$A$230:$A$266,$A407,Summary!$P$230:$P$266),0)</f>
        <v>0</v>
      </c>
      <c r="AN407" s="688">
        <f>IFERROR($H407/SUMIF($A:$A,$A407,$H:$H)*(SUMIF(Summary!$A$230:$A$266,$A407,Summary!$L$230:$L$266)+SUMIF(Summary!$A$281:$A$317,$A407,Summary!$L$281:$L$317))-AM407,0)</f>
        <v>0</v>
      </c>
      <c r="AO407" s="688">
        <f>IFERROR($H407/SUMIF($A:$A,$A407,$H:$H)*SUMIF(Summary!$A$230:$A$266,$A407,Summary!$Q$230:$Q$266),0)</f>
        <v>0</v>
      </c>
      <c r="AP407" s="688">
        <f>IFERROR($H407/SUMIF($A:$A,$A407,$H:$H)*(SUMIF(Summary!$A$230:$A$266,$A407,Summary!$L$230:$L$266)+SUMIF(Summary!$A$281:$A$317,$A407,Summary!$L$281:$L$317))-AO407,0)</f>
        <v>0</v>
      </c>
      <c r="AQ407" s="306"/>
      <c r="AR407" s="688">
        <f t="shared" ca="1" si="92"/>
        <v>0</v>
      </c>
      <c r="AS407" s="688">
        <f t="shared" ca="1" si="93"/>
        <v>0</v>
      </c>
    </row>
    <row r="408" spans="1:45" x14ac:dyDescent="0.2">
      <c r="A408" s="423">
        <v>3581</v>
      </c>
      <c r="B408" s="424">
        <v>5</v>
      </c>
      <c r="C408" s="425" t="s">
        <v>304</v>
      </c>
      <c r="D408" s="422">
        <f t="shared" si="94"/>
        <v>0</v>
      </c>
      <c r="E408" s="422">
        <f t="shared" si="95"/>
        <v>0</v>
      </c>
      <c r="F408" s="422">
        <f t="shared" si="96"/>
        <v>0</v>
      </c>
      <c r="G408" s="422">
        <f t="shared" si="97"/>
        <v>0</v>
      </c>
      <c r="H408" s="22">
        <f t="shared" si="98"/>
        <v>0</v>
      </c>
      <c r="I408" s="116">
        <v>0</v>
      </c>
      <c r="J408" s="116">
        <v>0</v>
      </c>
      <c r="K408" s="116">
        <v>0</v>
      </c>
      <c r="L408" s="116">
        <v>0</v>
      </c>
      <c r="M408" s="22">
        <f t="shared" si="99"/>
        <v>0</v>
      </c>
      <c r="N408" s="116">
        <v>0</v>
      </c>
      <c r="O408" s="116">
        <v>0</v>
      </c>
      <c r="P408" s="116">
        <v>0</v>
      </c>
      <c r="Q408" s="116">
        <v>0</v>
      </c>
      <c r="R408" s="22">
        <f t="shared" si="100"/>
        <v>0</v>
      </c>
      <c r="S408" s="116">
        <v>0</v>
      </c>
      <c r="T408" s="116">
        <v>0</v>
      </c>
      <c r="U408" s="116">
        <v>0</v>
      </c>
      <c r="V408" s="116">
        <v>0</v>
      </c>
      <c r="W408" s="22">
        <f t="shared" si="101"/>
        <v>0</v>
      </c>
      <c r="X408" s="22">
        <f t="shared" si="102"/>
        <v>0</v>
      </c>
      <c r="Y408" s="22">
        <f ca="1">OFFSET('Cost Study'!$B$7,'Operations Support'!$C408,'Operations Support'!$B408)*$H408</f>
        <v>0</v>
      </c>
      <c r="Z408" s="23">
        <f ca="1">Y408*'Cost Study'!$B$31</f>
        <v>0</v>
      </c>
      <c r="AA408" s="23">
        <f ca="1">IF(A408=10298,1.51,1)*IF($B408&lt;3,$D408*'Cost Study'!$B$32*OFFSET('Cost Study'!$B$7,'Operations Support'!$C408,'Operations Support'!$B408),0)</f>
        <v>0</v>
      </c>
      <c r="AB408" s="24">
        <f ca="1">AA408*'Cost Study'!$B$31</f>
        <v>0</v>
      </c>
      <c r="AC408" s="23">
        <f ca="1">Y408*'Cost Study'!$B$31</f>
        <v>0</v>
      </c>
      <c r="AD408" s="24">
        <f ca="1">AA408*'Cost Study'!$B$31</f>
        <v>0</v>
      </c>
      <c r="AE408" s="377">
        <f t="shared" ca="1" si="103"/>
        <v>0</v>
      </c>
      <c r="AF408" s="377">
        <f t="shared" ca="1" si="104"/>
        <v>0</v>
      </c>
      <c r="AH408" s="688">
        <f>IFERROR($H408/SUMIF($A:$A,$A408,$H:$H)*SUMIF(Summary!$A$110:$A$186,$A408,Summary!$P$110:$P$186),0)</f>
        <v>0</v>
      </c>
      <c r="AI408" s="689">
        <f t="shared" ca="1" si="90"/>
        <v>0</v>
      </c>
      <c r="AJ408" s="688">
        <f>IFERROR(H408/SUMIF(A:A,A408,H:H)*SUMIF(Summary!$A$110:$A$186,'Operations Support'!A408,Summary!$Q$110:$Q$186),0)</f>
        <v>0</v>
      </c>
      <c r="AK408" s="688">
        <f t="shared" ca="1" si="91"/>
        <v>0</v>
      </c>
      <c r="AM408" s="688">
        <f>IFERROR($H408/SUMIF($A:$A,$A408,$H:$H)*SUMIF(Summary!$A$230:$A$266,$A408,Summary!$P$230:$P$266),0)</f>
        <v>0</v>
      </c>
      <c r="AN408" s="688">
        <f>IFERROR($H408/SUMIF($A:$A,$A408,$H:$H)*(SUMIF(Summary!$A$230:$A$266,$A408,Summary!$L$230:$L$266)+SUMIF(Summary!$A$281:$A$317,$A408,Summary!$L$281:$L$317))-AM408,0)</f>
        <v>0</v>
      </c>
      <c r="AO408" s="688">
        <f>IFERROR($H408/SUMIF($A:$A,$A408,$H:$H)*SUMIF(Summary!$A$230:$A$266,$A408,Summary!$Q$230:$Q$266),0)</f>
        <v>0</v>
      </c>
      <c r="AP408" s="688">
        <f>IFERROR($H408/SUMIF($A:$A,$A408,$H:$H)*(SUMIF(Summary!$A$230:$A$266,$A408,Summary!$L$230:$L$266)+SUMIF(Summary!$A$281:$A$317,$A408,Summary!$L$281:$L$317))-AO408,0)</f>
        <v>0</v>
      </c>
      <c r="AQ408" s="306"/>
      <c r="AR408" s="688">
        <f t="shared" ca="1" si="92"/>
        <v>0</v>
      </c>
      <c r="AS408" s="688">
        <f t="shared" ca="1" si="93"/>
        <v>0</v>
      </c>
    </row>
    <row r="409" spans="1:45" x14ac:dyDescent="0.2">
      <c r="A409" s="423">
        <v>3581</v>
      </c>
      <c r="B409" s="424">
        <v>5</v>
      </c>
      <c r="C409" s="425" t="s">
        <v>305</v>
      </c>
      <c r="D409" s="422">
        <f t="shared" si="94"/>
        <v>0</v>
      </c>
      <c r="E409" s="422">
        <f t="shared" si="95"/>
        <v>0</v>
      </c>
      <c r="F409" s="422">
        <f t="shared" si="96"/>
        <v>0</v>
      </c>
      <c r="G409" s="422">
        <f t="shared" si="97"/>
        <v>0</v>
      </c>
      <c r="H409" s="22">
        <f t="shared" si="98"/>
        <v>0</v>
      </c>
      <c r="I409" s="116">
        <v>0</v>
      </c>
      <c r="J409" s="116">
        <v>0</v>
      </c>
      <c r="K409" s="116">
        <v>0</v>
      </c>
      <c r="L409" s="116">
        <v>0</v>
      </c>
      <c r="M409" s="22">
        <f t="shared" si="99"/>
        <v>0</v>
      </c>
      <c r="N409" s="116">
        <v>0</v>
      </c>
      <c r="O409" s="116">
        <v>0</v>
      </c>
      <c r="P409" s="116">
        <v>0</v>
      </c>
      <c r="Q409" s="116">
        <v>0</v>
      </c>
      <c r="R409" s="22">
        <f t="shared" si="100"/>
        <v>0</v>
      </c>
      <c r="S409" s="116">
        <v>0</v>
      </c>
      <c r="T409" s="116">
        <v>0</v>
      </c>
      <c r="U409" s="116">
        <v>0</v>
      </c>
      <c r="V409" s="116">
        <v>0</v>
      </c>
      <c r="W409" s="22">
        <f t="shared" si="101"/>
        <v>0</v>
      </c>
      <c r="X409" s="22">
        <f t="shared" si="102"/>
        <v>0</v>
      </c>
      <c r="Y409" s="22">
        <f ca="1">OFFSET('Cost Study'!$B$7,'Operations Support'!$C409,'Operations Support'!$B409)*$H409</f>
        <v>0</v>
      </c>
      <c r="Z409" s="23">
        <f ca="1">Y409*'Cost Study'!$B$31</f>
        <v>0</v>
      </c>
      <c r="AA409" s="23">
        <f ca="1">IF(A409=10298,1.51,1)*IF($B409&lt;3,$D409*'Cost Study'!$B$32*OFFSET('Cost Study'!$B$7,'Operations Support'!$C409,'Operations Support'!$B409),0)</f>
        <v>0</v>
      </c>
      <c r="AB409" s="24">
        <f ca="1">AA409*'Cost Study'!$B$31</f>
        <v>0</v>
      </c>
      <c r="AC409" s="23">
        <f ca="1">Y409*'Cost Study'!$B$31</f>
        <v>0</v>
      </c>
      <c r="AD409" s="24">
        <f ca="1">AA409*'Cost Study'!$B$31</f>
        <v>0</v>
      </c>
      <c r="AE409" s="377">
        <f t="shared" ca="1" si="103"/>
        <v>0</v>
      </c>
      <c r="AF409" s="377">
        <f t="shared" ca="1" si="104"/>
        <v>0</v>
      </c>
      <c r="AH409" s="688">
        <f>IFERROR($H409/SUMIF($A:$A,$A409,$H:$H)*SUMIF(Summary!$A$110:$A$186,$A409,Summary!$P$110:$P$186),0)</f>
        <v>0</v>
      </c>
      <c r="AI409" s="689">
        <f t="shared" ca="1" si="90"/>
        <v>0</v>
      </c>
      <c r="AJ409" s="688">
        <f>IFERROR(H409/SUMIF(A:A,A409,H:H)*SUMIF(Summary!$A$110:$A$186,'Operations Support'!A409,Summary!$Q$110:$Q$186),0)</f>
        <v>0</v>
      </c>
      <c r="AK409" s="688">
        <f t="shared" ca="1" si="91"/>
        <v>0</v>
      </c>
      <c r="AM409" s="688">
        <f>IFERROR($H409/SUMIF($A:$A,$A409,$H:$H)*SUMIF(Summary!$A$230:$A$266,$A409,Summary!$P$230:$P$266),0)</f>
        <v>0</v>
      </c>
      <c r="AN409" s="688">
        <f>IFERROR($H409/SUMIF($A:$A,$A409,$H:$H)*(SUMIF(Summary!$A$230:$A$266,$A409,Summary!$L$230:$L$266)+SUMIF(Summary!$A$281:$A$317,$A409,Summary!$L$281:$L$317))-AM409,0)</f>
        <v>0</v>
      </c>
      <c r="AO409" s="688">
        <f>IFERROR($H409/SUMIF($A:$A,$A409,$H:$H)*SUMIF(Summary!$A$230:$A$266,$A409,Summary!$Q$230:$Q$266),0)</f>
        <v>0</v>
      </c>
      <c r="AP409" s="688">
        <f>IFERROR($H409/SUMIF($A:$A,$A409,$H:$H)*(SUMIF(Summary!$A$230:$A$266,$A409,Summary!$L$230:$L$266)+SUMIF(Summary!$A$281:$A$317,$A409,Summary!$L$281:$L$317))-AO409,0)</f>
        <v>0</v>
      </c>
      <c r="AQ409" s="306"/>
      <c r="AR409" s="688">
        <f t="shared" ca="1" si="92"/>
        <v>0</v>
      </c>
      <c r="AS409" s="688">
        <f t="shared" ca="1" si="93"/>
        <v>0</v>
      </c>
    </row>
    <row r="410" spans="1:45" x14ac:dyDescent="0.2">
      <c r="A410" s="423">
        <v>3581</v>
      </c>
      <c r="B410" s="424">
        <v>5</v>
      </c>
      <c r="C410" s="425" t="s">
        <v>306</v>
      </c>
      <c r="D410" s="422">
        <f t="shared" si="94"/>
        <v>0</v>
      </c>
      <c r="E410" s="422">
        <f t="shared" si="95"/>
        <v>0</v>
      </c>
      <c r="F410" s="422">
        <f t="shared" si="96"/>
        <v>0</v>
      </c>
      <c r="G410" s="422">
        <f t="shared" si="97"/>
        <v>0</v>
      </c>
      <c r="H410" s="22">
        <f t="shared" si="98"/>
        <v>0</v>
      </c>
      <c r="I410" s="116">
        <v>0</v>
      </c>
      <c r="J410" s="116">
        <v>0</v>
      </c>
      <c r="K410" s="116">
        <v>0</v>
      </c>
      <c r="L410" s="116">
        <v>0</v>
      </c>
      <c r="M410" s="22">
        <f t="shared" si="99"/>
        <v>0</v>
      </c>
      <c r="N410" s="116">
        <v>0</v>
      </c>
      <c r="O410" s="116">
        <v>0</v>
      </c>
      <c r="P410" s="116">
        <v>0</v>
      </c>
      <c r="Q410" s="116">
        <v>0</v>
      </c>
      <c r="R410" s="22">
        <f t="shared" si="100"/>
        <v>0</v>
      </c>
      <c r="S410" s="116">
        <v>0</v>
      </c>
      <c r="T410" s="116">
        <v>0</v>
      </c>
      <c r="U410" s="116">
        <v>0</v>
      </c>
      <c r="V410" s="116">
        <v>0</v>
      </c>
      <c r="W410" s="22">
        <f t="shared" si="101"/>
        <v>0</v>
      </c>
      <c r="X410" s="22">
        <f t="shared" si="102"/>
        <v>0</v>
      </c>
      <c r="Y410" s="22">
        <f ca="1">OFFSET('Cost Study'!$B$7,'Operations Support'!$C410,'Operations Support'!$B410)*$H410</f>
        <v>0</v>
      </c>
      <c r="Z410" s="23">
        <f ca="1">Y410*'Cost Study'!$B$31</f>
        <v>0</v>
      </c>
      <c r="AA410" s="23">
        <f ca="1">IF(A410=10298,1.51,1)*IF($B410&lt;3,$D410*'Cost Study'!$B$32*OFFSET('Cost Study'!$B$7,'Operations Support'!$C410,'Operations Support'!$B410),0)</f>
        <v>0</v>
      </c>
      <c r="AB410" s="24">
        <f ca="1">AA410*'Cost Study'!$B$31</f>
        <v>0</v>
      </c>
      <c r="AC410" s="23">
        <f ca="1">Y410*'Cost Study'!$B$31</f>
        <v>0</v>
      </c>
      <c r="AD410" s="24">
        <f ca="1">AA410*'Cost Study'!$B$31</f>
        <v>0</v>
      </c>
      <c r="AE410" s="377">
        <f t="shared" ca="1" si="103"/>
        <v>0</v>
      </c>
      <c r="AF410" s="377">
        <f t="shared" ca="1" si="104"/>
        <v>0</v>
      </c>
      <c r="AH410" s="688">
        <f>IFERROR($H410/SUMIF($A:$A,$A410,$H:$H)*SUMIF(Summary!$A$110:$A$186,$A410,Summary!$P$110:$P$186),0)</f>
        <v>0</v>
      </c>
      <c r="AI410" s="689">
        <f t="shared" ca="1" si="90"/>
        <v>0</v>
      </c>
      <c r="AJ410" s="688">
        <f>IFERROR(H410/SUMIF(A:A,A410,H:H)*SUMIF(Summary!$A$110:$A$186,'Operations Support'!A410,Summary!$Q$110:$Q$186),0)</f>
        <v>0</v>
      </c>
      <c r="AK410" s="688">
        <f t="shared" ca="1" si="91"/>
        <v>0</v>
      </c>
      <c r="AM410" s="688">
        <f>IFERROR($H410/SUMIF($A:$A,$A410,$H:$H)*SUMIF(Summary!$A$230:$A$266,$A410,Summary!$P$230:$P$266),0)</f>
        <v>0</v>
      </c>
      <c r="AN410" s="688">
        <f>IFERROR($H410/SUMIF($A:$A,$A410,$H:$H)*(SUMIF(Summary!$A$230:$A$266,$A410,Summary!$L$230:$L$266)+SUMIF(Summary!$A$281:$A$317,$A410,Summary!$L$281:$L$317))-AM410,0)</f>
        <v>0</v>
      </c>
      <c r="AO410" s="688">
        <f>IFERROR($H410/SUMIF($A:$A,$A410,$H:$H)*SUMIF(Summary!$A$230:$A$266,$A410,Summary!$Q$230:$Q$266),0)</f>
        <v>0</v>
      </c>
      <c r="AP410" s="688">
        <f>IFERROR($H410/SUMIF($A:$A,$A410,$H:$H)*(SUMIF(Summary!$A$230:$A$266,$A410,Summary!$L$230:$L$266)+SUMIF(Summary!$A$281:$A$317,$A410,Summary!$L$281:$L$317))-AO410,0)</f>
        <v>0</v>
      </c>
      <c r="AQ410" s="306"/>
      <c r="AR410" s="688">
        <f t="shared" ca="1" si="92"/>
        <v>0</v>
      </c>
      <c r="AS410" s="688">
        <f t="shared" ca="1" si="93"/>
        <v>0</v>
      </c>
    </row>
    <row r="411" spans="1:45" x14ac:dyDescent="0.2">
      <c r="A411" s="423">
        <v>3581</v>
      </c>
      <c r="B411" s="424">
        <v>5</v>
      </c>
      <c r="C411" s="425" t="s">
        <v>307</v>
      </c>
      <c r="D411" s="422">
        <f t="shared" si="94"/>
        <v>0</v>
      </c>
      <c r="E411" s="422">
        <f t="shared" si="95"/>
        <v>0</v>
      </c>
      <c r="F411" s="422">
        <f t="shared" si="96"/>
        <v>0</v>
      </c>
      <c r="G411" s="422">
        <f t="shared" si="97"/>
        <v>0</v>
      </c>
      <c r="H411" s="22">
        <f t="shared" si="98"/>
        <v>0</v>
      </c>
      <c r="I411" s="116">
        <v>0</v>
      </c>
      <c r="J411" s="116">
        <v>0</v>
      </c>
      <c r="K411" s="116">
        <v>0</v>
      </c>
      <c r="L411" s="116">
        <v>0</v>
      </c>
      <c r="M411" s="22">
        <f t="shared" si="99"/>
        <v>0</v>
      </c>
      <c r="N411" s="116">
        <v>0</v>
      </c>
      <c r="O411" s="116">
        <v>0</v>
      </c>
      <c r="P411" s="116">
        <v>0</v>
      </c>
      <c r="Q411" s="116">
        <v>0</v>
      </c>
      <c r="R411" s="22">
        <f t="shared" si="100"/>
        <v>0</v>
      </c>
      <c r="S411" s="116">
        <v>0</v>
      </c>
      <c r="T411" s="116">
        <v>0</v>
      </c>
      <c r="U411" s="116">
        <v>0</v>
      </c>
      <c r="V411" s="116">
        <v>0</v>
      </c>
      <c r="W411" s="22">
        <f t="shared" si="101"/>
        <v>0</v>
      </c>
      <c r="X411" s="22">
        <f t="shared" si="102"/>
        <v>0</v>
      </c>
      <c r="Y411" s="22">
        <f ca="1">OFFSET('Cost Study'!$B$7,'Operations Support'!$C411,'Operations Support'!$B411)*$H411</f>
        <v>0</v>
      </c>
      <c r="Z411" s="23">
        <f ca="1">Y411*'Cost Study'!$B$31</f>
        <v>0</v>
      </c>
      <c r="AA411" s="23">
        <f ca="1">IF(A411=10298,1.51,1)*IF($B411&lt;3,$D411*'Cost Study'!$B$32*OFFSET('Cost Study'!$B$7,'Operations Support'!$C411,'Operations Support'!$B411),0)</f>
        <v>0</v>
      </c>
      <c r="AB411" s="24">
        <f ca="1">AA411*'Cost Study'!$B$31</f>
        <v>0</v>
      </c>
      <c r="AC411" s="23">
        <f ca="1">Y411*'Cost Study'!$B$31</f>
        <v>0</v>
      </c>
      <c r="AD411" s="24">
        <f ca="1">AA411*'Cost Study'!$B$31</f>
        <v>0</v>
      </c>
      <c r="AE411" s="377">
        <f t="shared" ca="1" si="103"/>
        <v>0</v>
      </c>
      <c r="AF411" s="377">
        <f t="shared" ca="1" si="104"/>
        <v>0</v>
      </c>
      <c r="AH411" s="688">
        <f>IFERROR($H411/SUMIF($A:$A,$A411,$H:$H)*SUMIF(Summary!$A$110:$A$186,$A411,Summary!$P$110:$P$186),0)</f>
        <v>0</v>
      </c>
      <c r="AI411" s="689">
        <f t="shared" ca="1" si="90"/>
        <v>0</v>
      </c>
      <c r="AJ411" s="688">
        <f>IFERROR(H411/SUMIF(A:A,A411,H:H)*SUMIF(Summary!$A$110:$A$186,'Operations Support'!A411,Summary!$Q$110:$Q$186),0)</f>
        <v>0</v>
      </c>
      <c r="AK411" s="688">
        <f t="shared" ca="1" si="91"/>
        <v>0</v>
      </c>
      <c r="AM411" s="688">
        <f>IFERROR($H411/SUMIF($A:$A,$A411,$H:$H)*SUMIF(Summary!$A$230:$A$266,$A411,Summary!$P$230:$P$266),0)</f>
        <v>0</v>
      </c>
      <c r="AN411" s="688">
        <f>IFERROR($H411/SUMIF($A:$A,$A411,$H:$H)*(SUMIF(Summary!$A$230:$A$266,$A411,Summary!$L$230:$L$266)+SUMIF(Summary!$A$281:$A$317,$A411,Summary!$L$281:$L$317))-AM411,0)</f>
        <v>0</v>
      </c>
      <c r="AO411" s="688">
        <f>IFERROR($H411/SUMIF($A:$A,$A411,$H:$H)*SUMIF(Summary!$A$230:$A$266,$A411,Summary!$Q$230:$Q$266),0)</f>
        <v>0</v>
      </c>
      <c r="AP411" s="688">
        <f>IFERROR($H411/SUMIF($A:$A,$A411,$H:$H)*(SUMIF(Summary!$A$230:$A$266,$A411,Summary!$L$230:$L$266)+SUMIF(Summary!$A$281:$A$317,$A411,Summary!$L$281:$L$317))-AO411,0)</f>
        <v>0</v>
      </c>
      <c r="AQ411" s="306"/>
      <c r="AR411" s="688">
        <f t="shared" ca="1" si="92"/>
        <v>0</v>
      </c>
      <c r="AS411" s="688">
        <f t="shared" ca="1" si="93"/>
        <v>0</v>
      </c>
    </row>
    <row r="412" spans="1:45" x14ac:dyDescent="0.2">
      <c r="A412" s="423">
        <v>3581</v>
      </c>
      <c r="B412" s="424">
        <v>5</v>
      </c>
      <c r="C412" s="425" t="s">
        <v>308</v>
      </c>
      <c r="D412" s="422">
        <f t="shared" si="94"/>
        <v>0</v>
      </c>
      <c r="E412" s="422">
        <f t="shared" si="95"/>
        <v>0</v>
      </c>
      <c r="F412" s="422">
        <f t="shared" si="96"/>
        <v>0</v>
      </c>
      <c r="G412" s="422">
        <f t="shared" si="97"/>
        <v>0</v>
      </c>
      <c r="H412" s="22">
        <f t="shared" si="98"/>
        <v>0</v>
      </c>
      <c r="I412" s="116">
        <v>0</v>
      </c>
      <c r="J412" s="116">
        <v>0</v>
      </c>
      <c r="K412" s="116">
        <v>0</v>
      </c>
      <c r="L412" s="116">
        <v>0</v>
      </c>
      <c r="M412" s="22">
        <f t="shared" si="99"/>
        <v>0</v>
      </c>
      <c r="N412" s="116">
        <v>0</v>
      </c>
      <c r="O412" s="116">
        <v>0</v>
      </c>
      <c r="P412" s="116">
        <v>0</v>
      </c>
      <c r="Q412" s="116">
        <v>0</v>
      </c>
      <c r="R412" s="22">
        <f t="shared" si="100"/>
        <v>0</v>
      </c>
      <c r="S412" s="116">
        <v>0</v>
      </c>
      <c r="T412" s="116">
        <v>0</v>
      </c>
      <c r="U412" s="116">
        <v>0</v>
      </c>
      <c r="V412" s="116">
        <v>0</v>
      </c>
      <c r="W412" s="22">
        <f t="shared" si="101"/>
        <v>0</v>
      </c>
      <c r="X412" s="22">
        <f t="shared" si="102"/>
        <v>0</v>
      </c>
      <c r="Y412" s="22">
        <f ca="1">OFFSET('Cost Study'!$B$7,'Operations Support'!$C412,'Operations Support'!$B412)*$H412</f>
        <v>0</v>
      </c>
      <c r="Z412" s="23">
        <f ca="1">Y412*'Cost Study'!$B$31</f>
        <v>0</v>
      </c>
      <c r="AA412" s="23">
        <f ca="1">IF(A412=10298,1.51,1)*IF($B412&lt;3,$D412*'Cost Study'!$B$32*OFFSET('Cost Study'!$B$7,'Operations Support'!$C412,'Operations Support'!$B412),0)</f>
        <v>0</v>
      </c>
      <c r="AB412" s="24">
        <f ca="1">AA412*'Cost Study'!$B$31</f>
        <v>0</v>
      </c>
      <c r="AC412" s="23">
        <f ca="1">Y412*'Cost Study'!$B$31</f>
        <v>0</v>
      </c>
      <c r="AD412" s="24">
        <f ca="1">AA412*'Cost Study'!$B$31</f>
        <v>0</v>
      </c>
      <c r="AE412" s="377">
        <f t="shared" ca="1" si="103"/>
        <v>0</v>
      </c>
      <c r="AF412" s="377">
        <f t="shared" ca="1" si="104"/>
        <v>0</v>
      </c>
      <c r="AH412" s="688">
        <f>IFERROR($H412/SUMIF($A:$A,$A412,$H:$H)*SUMIF(Summary!$A$110:$A$186,$A412,Summary!$P$110:$P$186),0)</f>
        <v>0</v>
      </c>
      <c r="AI412" s="689">
        <f t="shared" ca="1" si="90"/>
        <v>0</v>
      </c>
      <c r="AJ412" s="688">
        <f>IFERROR(H412/SUMIF(A:A,A412,H:H)*SUMIF(Summary!$A$110:$A$186,'Operations Support'!A412,Summary!$Q$110:$Q$186),0)</f>
        <v>0</v>
      </c>
      <c r="AK412" s="688">
        <f t="shared" ca="1" si="91"/>
        <v>0</v>
      </c>
      <c r="AM412" s="688">
        <f>IFERROR($H412/SUMIF($A:$A,$A412,$H:$H)*SUMIF(Summary!$A$230:$A$266,$A412,Summary!$P$230:$P$266),0)</f>
        <v>0</v>
      </c>
      <c r="AN412" s="688">
        <f>IFERROR($H412/SUMIF($A:$A,$A412,$H:$H)*(SUMIF(Summary!$A$230:$A$266,$A412,Summary!$L$230:$L$266)+SUMIF(Summary!$A$281:$A$317,$A412,Summary!$L$281:$L$317))-AM412,0)</f>
        <v>0</v>
      </c>
      <c r="AO412" s="688">
        <f>IFERROR($H412/SUMIF($A:$A,$A412,$H:$H)*SUMIF(Summary!$A$230:$A$266,$A412,Summary!$Q$230:$Q$266),0)</f>
        <v>0</v>
      </c>
      <c r="AP412" s="688">
        <f>IFERROR($H412/SUMIF($A:$A,$A412,$H:$H)*(SUMIF(Summary!$A$230:$A$266,$A412,Summary!$L$230:$L$266)+SUMIF(Summary!$A$281:$A$317,$A412,Summary!$L$281:$L$317))-AO412,0)</f>
        <v>0</v>
      </c>
      <c r="AQ412" s="306"/>
      <c r="AR412" s="688">
        <f t="shared" ca="1" si="92"/>
        <v>0</v>
      </c>
      <c r="AS412" s="688">
        <f t="shared" ca="1" si="93"/>
        <v>0</v>
      </c>
    </row>
    <row r="413" spans="1:45" x14ac:dyDescent="0.2">
      <c r="A413" s="423">
        <v>3581</v>
      </c>
      <c r="B413" s="424">
        <v>5</v>
      </c>
      <c r="C413" s="425" t="s">
        <v>309</v>
      </c>
      <c r="D413" s="422">
        <f t="shared" si="94"/>
        <v>0</v>
      </c>
      <c r="E413" s="422">
        <f t="shared" si="95"/>
        <v>0</v>
      </c>
      <c r="F413" s="422">
        <f t="shared" si="96"/>
        <v>0</v>
      </c>
      <c r="G413" s="422">
        <f t="shared" si="97"/>
        <v>0</v>
      </c>
      <c r="H413" s="22">
        <f t="shared" si="98"/>
        <v>0</v>
      </c>
      <c r="I413" s="116">
        <v>0</v>
      </c>
      <c r="J413" s="116">
        <v>0</v>
      </c>
      <c r="K413" s="116">
        <v>0</v>
      </c>
      <c r="L413" s="116">
        <v>0</v>
      </c>
      <c r="M413" s="22">
        <f t="shared" si="99"/>
        <v>0</v>
      </c>
      <c r="N413" s="116">
        <v>0</v>
      </c>
      <c r="O413" s="116">
        <v>0</v>
      </c>
      <c r="P413" s="116">
        <v>0</v>
      </c>
      <c r="Q413" s="116">
        <v>0</v>
      </c>
      <c r="R413" s="22">
        <f t="shared" si="100"/>
        <v>0</v>
      </c>
      <c r="S413" s="116">
        <v>0</v>
      </c>
      <c r="T413" s="116">
        <v>0</v>
      </c>
      <c r="U413" s="116">
        <v>0</v>
      </c>
      <c r="V413" s="116">
        <v>0</v>
      </c>
      <c r="W413" s="22">
        <f t="shared" si="101"/>
        <v>0</v>
      </c>
      <c r="X413" s="22">
        <f t="shared" si="102"/>
        <v>0</v>
      </c>
      <c r="Y413" s="22">
        <f ca="1">OFFSET('Cost Study'!$B$7,'Operations Support'!$C413,'Operations Support'!$B413)*$H413</f>
        <v>0</v>
      </c>
      <c r="Z413" s="23">
        <f ca="1">Y413*'Cost Study'!$B$31</f>
        <v>0</v>
      </c>
      <c r="AA413" s="23">
        <f ca="1">IF(A413=10298,1.51,1)*IF($B413&lt;3,$D413*'Cost Study'!$B$32*OFFSET('Cost Study'!$B$7,'Operations Support'!$C413,'Operations Support'!$B413),0)</f>
        <v>0</v>
      </c>
      <c r="AB413" s="24">
        <f ca="1">AA413*'Cost Study'!$B$31</f>
        <v>0</v>
      </c>
      <c r="AC413" s="23">
        <f ca="1">Y413*'Cost Study'!$B$31</f>
        <v>0</v>
      </c>
      <c r="AD413" s="24">
        <f ca="1">AA413*'Cost Study'!$B$31</f>
        <v>0</v>
      </c>
      <c r="AE413" s="377">
        <f t="shared" ca="1" si="103"/>
        <v>0</v>
      </c>
      <c r="AF413" s="377">
        <f t="shared" ca="1" si="104"/>
        <v>0</v>
      </c>
      <c r="AH413" s="688">
        <f>IFERROR($H413/SUMIF($A:$A,$A413,$H:$H)*SUMIF(Summary!$A$110:$A$186,$A413,Summary!$P$110:$P$186),0)</f>
        <v>0</v>
      </c>
      <c r="AI413" s="689">
        <f t="shared" ca="1" si="90"/>
        <v>0</v>
      </c>
      <c r="AJ413" s="688">
        <f>IFERROR(H413/SUMIF(A:A,A413,H:H)*SUMIF(Summary!$A$110:$A$186,'Operations Support'!A413,Summary!$Q$110:$Q$186),0)</f>
        <v>0</v>
      </c>
      <c r="AK413" s="688">
        <f t="shared" ca="1" si="91"/>
        <v>0</v>
      </c>
      <c r="AM413" s="688">
        <f>IFERROR($H413/SUMIF($A:$A,$A413,$H:$H)*SUMIF(Summary!$A$230:$A$266,$A413,Summary!$P$230:$P$266),0)</f>
        <v>0</v>
      </c>
      <c r="AN413" s="688">
        <f>IFERROR($H413/SUMIF($A:$A,$A413,$H:$H)*(SUMIF(Summary!$A$230:$A$266,$A413,Summary!$L$230:$L$266)+SUMIF(Summary!$A$281:$A$317,$A413,Summary!$L$281:$L$317))-AM413,0)</f>
        <v>0</v>
      </c>
      <c r="AO413" s="688">
        <f>IFERROR($H413/SUMIF($A:$A,$A413,$H:$H)*SUMIF(Summary!$A$230:$A$266,$A413,Summary!$Q$230:$Q$266),0)</f>
        <v>0</v>
      </c>
      <c r="AP413" s="688">
        <f>IFERROR($H413/SUMIF($A:$A,$A413,$H:$H)*(SUMIF(Summary!$A$230:$A$266,$A413,Summary!$L$230:$L$266)+SUMIF(Summary!$A$281:$A$317,$A413,Summary!$L$281:$L$317))-AO413,0)</f>
        <v>0</v>
      </c>
      <c r="AQ413" s="306"/>
      <c r="AR413" s="688">
        <f t="shared" ca="1" si="92"/>
        <v>0</v>
      </c>
      <c r="AS413" s="688">
        <f t="shared" ca="1" si="93"/>
        <v>0</v>
      </c>
    </row>
    <row r="414" spans="1:45" x14ac:dyDescent="0.2">
      <c r="A414" s="423">
        <v>3581</v>
      </c>
      <c r="B414" s="424">
        <v>5</v>
      </c>
      <c r="C414" s="425" t="s">
        <v>310</v>
      </c>
      <c r="D414" s="422">
        <f t="shared" si="94"/>
        <v>0</v>
      </c>
      <c r="E414" s="422">
        <f t="shared" si="95"/>
        <v>0</v>
      </c>
      <c r="F414" s="422">
        <f t="shared" si="96"/>
        <v>0</v>
      </c>
      <c r="G414" s="422">
        <f t="shared" si="97"/>
        <v>0</v>
      </c>
      <c r="H414" s="22">
        <f t="shared" si="98"/>
        <v>0</v>
      </c>
      <c r="I414" s="116">
        <v>0</v>
      </c>
      <c r="J414" s="116">
        <v>0</v>
      </c>
      <c r="K414" s="116">
        <v>0</v>
      </c>
      <c r="L414" s="116">
        <v>0</v>
      </c>
      <c r="M414" s="22">
        <f t="shared" si="99"/>
        <v>0</v>
      </c>
      <c r="N414" s="116">
        <v>0</v>
      </c>
      <c r="O414" s="116">
        <v>0</v>
      </c>
      <c r="P414" s="116">
        <v>0</v>
      </c>
      <c r="Q414" s="116">
        <v>0</v>
      </c>
      <c r="R414" s="22">
        <f t="shared" si="100"/>
        <v>0</v>
      </c>
      <c r="S414" s="116">
        <v>0</v>
      </c>
      <c r="T414" s="116">
        <v>0</v>
      </c>
      <c r="U414" s="116">
        <v>0</v>
      </c>
      <c r="V414" s="116">
        <v>0</v>
      </c>
      <c r="W414" s="22">
        <f t="shared" si="101"/>
        <v>0</v>
      </c>
      <c r="X414" s="22">
        <f t="shared" si="102"/>
        <v>0</v>
      </c>
      <c r="Y414" s="22">
        <f ca="1">OFFSET('Cost Study'!$B$7,'Operations Support'!$C414,'Operations Support'!$B414)*$H414</f>
        <v>0</v>
      </c>
      <c r="Z414" s="23">
        <f ca="1">Y414*'Cost Study'!$B$31</f>
        <v>0</v>
      </c>
      <c r="AA414" s="23">
        <f ca="1">IF(A414=10298,1.51,1)*IF($B414&lt;3,$D414*'Cost Study'!$B$32*OFFSET('Cost Study'!$B$7,'Operations Support'!$C414,'Operations Support'!$B414),0)</f>
        <v>0</v>
      </c>
      <c r="AB414" s="24">
        <f ca="1">AA414*'Cost Study'!$B$31</f>
        <v>0</v>
      </c>
      <c r="AC414" s="23">
        <f ca="1">Y414*'Cost Study'!$B$31</f>
        <v>0</v>
      </c>
      <c r="AD414" s="24">
        <f ca="1">AA414*'Cost Study'!$B$31</f>
        <v>0</v>
      </c>
      <c r="AE414" s="377">
        <f t="shared" ca="1" si="103"/>
        <v>0</v>
      </c>
      <c r="AF414" s="377">
        <f t="shared" ca="1" si="104"/>
        <v>0</v>
      </c>
      <c r="AH414" s="688">
        <f>IFERROR($H414/SUMIF($A:$A,$A414,$H:$H)*SUMIF(Summary!$A$110:$A$186,$A414,Summary!$P$110:$P$186),0)</f>
        <v>0</v>
      </c>
      <c r="AI414" s="689">
        <f t="shared" ca="1" si="90"/>
        <v>0</v>
      </c>
      <c r="AJ414" s="688">
        <f>IFERROR(H414/SUMIF(A:A,A414,H:H)*SUMIF(Summary!$A$110:$A$186,'Operations Support'!A414,Summary!$Q$110:$Q$186),0)</f>
        <v>0</v>
      </c>
      <c r="AK414" s="688">
        <f t="shared" ca="1" si="91"/>
        <v>0</v>
      </c>
      <c r="AM414" s="688">
        <f>IFERROR($H414/SUMIF($A:$A,$A414,$H:$H)*SUMIF(Summary!$A$230:$A$266,$A414,Summary!$P$230:$P$266),0)</f>
        <v>0</v>
      </c>
      <c r="AN414" s="688">
        <f>IFERROR($H414/SUMIF($A:$A,$A414,$H:$H)*(SUMIF(Summary!$A$230:$A$266,$A414,Summary!$L$230:$L$266)+SUMIF(Summary!$A$281:$A$317,$A414,Summary!$L$281:$L$317))-AM414,0)</f>
        <v>0</v>
      </c>
      <c r="AO414" s="688">
        <f>IFERROR($H414/SUMIF($A:$A,$A414,$H:$H)*SUMIF(Summary!$A$230:$A$266,$A414,Summary!$Q$230:$Q$266),0)</f>
        <v>0</v>
      </c>
      <c r="AP414" s="688">
        <f>IFERROR($H414/SUMIF($A:$A,$A414,$H:$H)*(SUMIF(Summary!$A$230:$A$266,$A414,Summary!$L$230:$L$266)+SUMIF(Summary!$A$281:$A$317,$A414,Summary!$L$281:$L$317))-AO414,0)</f>
        <v>0</v>
      </c>
      <c r="AQ414" s="306"/>
      <c r="AR414" s="688">
        <f t="shared" ca="1" si="92"/>
        <v>0</v>
      </c>
      <c r="AS414" s="688">
        <f t="shared" ca="1" si="93"/>
        <v>0</v>
      </c>
    </row>
    <row r="415" spans="1:45" x14ac:dyDescent="0.2">
      <c r="A415" s="423">
        <v>3581</v>
      </c>
      <c r="B415" s="424">
        <v>5</v>
      </c>
      <c r="C415" s="425" t="s">
        <v>311</v>
      </c>
      <c r="D415" s="422">
        <f t="shared" si="94"/>
        <v>0</v>
      </c>
      <c r="E415" s="422">
        <f t="shared" si="95"/>
        <v>0</v>
      </c>
      <c r="F415" s="422">
        <f t="shared" si="96"/>
        <v>0</v>
      </c>
      <c r="G415" s="422">
        <f t="shared" si="97"/>
        <v>0</v>
      </c>
      <c r="H415" s="22">
        <f t="shared" si="98"/>
        <v>0</v>
      </c>
      <c r="I415" s="116">
        <v>0</v>
      </c>
      <c r="J415" s="116">
        <v>0</v>
      </c>
      <c r="K415" s="116">
        <v>0</v>
      </c>
      <c r="L415" s="116">
        <v>0</v>
      </c>
      <c r="M415" s="22">
        <f t="shared" si="99"/>
        <v>0</v>
      </c>
      <c r="N415" s="116">
        <v>0</v>
      </c>
      <c r="O415" s="116">
        <v>0</v>
      </c>
      <c r="P415" s="116">
        <v>0</v>
      </c>
      <c r="Q415" s="116">
        <v>0</v>
      </c>
      <c r="R415" s="22">
        <f t="shared" si="100"/>
        <v>0</v>
      </c>
      <c r="S415" s="116">
        <v>0</v>
      </c>
      <c r="T415" s="116">
        <v>0</v>
      </c>
      <c r="U415" s="116">
        <v>0</v>
      </c>
      <c r="V415" s="116">
        <v>0</v>
      </c>
      <c r="W415" s="22">
        <f t="shared" si="101"/>
        <v>0</v>
      </c>
      <c r="X415" s="22">
        <f t="shared" si="102"/>
        <v>0</v>
      </c>
      <c r="Y415" s="22">
        <f ca="1">OFFSET('Cost Study'!$B$7,'Operations Support'!$C415,'Operations Support'!$B415)*$H415</f>
        <v>0</v>
      </c>
      <c r="Z415" s="23">
        <f ca="1">Y415*'Cost Study'!$B$31</f>
        <v>0</v>
      </c>
      <c r="AA415" s="23">
        <f ca="1">IF(A415=10298,1.51,1)*IF($B415&lt;3,$D415*'Cost Study'!$B$32*OFFSET('Cost Study'!$B$7,'Operations Support'!$C415,'Operations Support'!$B415),0)</f>
        <v>0</v>
      </c>
      <c r="AB415" s="24">
        <f ca="1">AA415*'Cost Study'!$B$31</f>
        <v>0</v>
      </c>
      <c r="AC415" s="23">
        <f ca="1">Y415*'Cost Study'!$B$31</f>
        <v>0</v>
      </c>
      <c r="AD415" s="24">
        <f ca="1">AA415*'Cost Study'!$B$31</f>
        <v>0</v>
      </c>
      <c r="AE415" s="377">
        <f t="shared" ca="1" si="103"/>
        <v>0</v>
      </c>
      <c r="AF415" s="377">
        <f t="shared" ca="1" si="104"/>
        <v>0</v>
      </c>
      <c r="AH415" s="688">
        <f>IFERROR($H415/SUMIF($A:$A,$A415,$H:$H)*SUMIF(Summary!$A$110:$A$186,$A415,Summary!$P$110:$P$186),0)</f>
        <v>0</v>
      </c>
      <c r="AI415" s="689">
        <f t="shared" ca="1" si="90"/>
        <v>0</v>
      </c>
      <c r="AJ415" s="688">
        <f>IFERROR(H415/SUMIF(A:A,A415,H:H)*SUMIF(Summary!$A$110:$A$186,'Operations Support'!A415,Summary!$Q$110:$Q$186),0)</f>
        <v>0</v>
      </c>
      <c r="AK415" s="688">
        <f t="shared" ca="1" si="91"/>
        <v>0</v>
      </c>
      <c r="AM415" s="688">
        <f>IFERROR($H415/SUMIF($A:$A,$A415,$H:$H)*SUMIF(Summary!$A$230:$A$266,$A415,Summary!$P$230:$P$266),0)</f>
        <v>0</v>
      </c>
      <c r="AN415" s="688">
        <f>IFERROR($H415/SUMIF($A:$A,$A415,$H:$H)*(SUMIF(Summary!$A$230:$A$266,$A415,Summary!$L$230:$L$266)+SUMIF(Summary!$A$281:$A$317,$A415,Summary!$L$281:$L$317))-AM415,0)</f>
        <v>0</v>
      </c>
      <c r="AO415" s="688">
        <f>IFERROR($H415/SUMIF($A:$A,$A415,$H:$H)*SUMIF(Summary!$A$230:$A$266,$A415,Summary!$Q$230:$Q$266),0)</f>
        <v>0</v>
      </c>
      <c r="AP415" s="688">
        <f>IFERROR($H415/SUMIF($A:$A,$A415,$H:$H)*(SUMIF(Summary!$A$230:$A$266,$A415,Summary!$L$230:$L$266)+SUMIF(Summary!$A$281:$A$317,$A415,Summary!$L$281:$L$317))-AO415,0)</f>
        <v>0</v>
      </c>
      <c r="AQ415" s="306"/>
      <c r="AR415" s="688">
        <f t="shared" ca="1" si="92"/>
        <v>0</v>
      </c>
      <c r="AS415" s="688">
        <f t="shared" ca="1" si="93"/>
        <v>0</v>
      </c>
    </row>
    <row r="416" spans="1:45" x14ac:dyDescent="0.2">
      <c r="A416" s="423">
        <v>3581</v>
      </c>
      <c r="B416" s="424">
        <v>5</v>
      </c>
      <c r="C416" s="425" t="s">
        <v>312</v>
      </c>
      <c r="D416" s="422">
        <f t="shared" si="94"/>
        <v>0</v>
      </c>
      <c r="E416" s="422">
        <f t="shared" si="95"/>
        <v>0</v>
      </c>
      <c r="F416" s="422">
        <f t="shared" si="96"/>
        <v>0</v>
      </c>
      <c r="G416" s="422">
        <f t="shared" si="97"/>
        <v>0</v>
      </c>
      <c r="H416" s="22">
        <f t="shared" si="98"/>
        <v>0</v>
      </c>
      <c r="I416" s="116">
        <v>0</v>
      </c>
      <c r="J416" s="116">
        <v>0</v>
      </c>
      <c r="K416" s="116">
        <v>0</v>
      </c>
      <c r="L416" s="116">
        <v>0</v>
      </c>
      <c r="M416" s="22">
        <f t="shared" si="99"/>
        <v>0</v>
      </c>
      <c r="N416" s="116">
        <v>0</v>
      </c>
      <c r="O416" s="116">
        <v>0</v>
      </c>
      <c r="P416" s="116">
        <v>0</v>
      </c>
      <c r="Q416" s="116">
        <v>0</v>
      </c>
      <c r="R416" s="22">
        <f t="shared" si="100"/>
        <v>0</v>
      </c>
      <c r="S416" s="116">
        <v>0</v>
      </c>
      <c r="T416" s="116">
        <v>0</v>
      </c>
      <c r="U416" s="116">
        <v>0</v>
      </c>
      <c r="V416" s="116">
        <v>0</v>
      </c>
      <c r="W416" s="22">
        <f t="shared" si="101"/>
        <v>0</v>
      </c>
      <c r="X416" s="22">
        <f t="shared" si="102"/>
        <v>0</v>
      </c>
      <c r="Y416" s="22">
        <f ca="1">OFFSET('Cost Study'!$B$7,'Operations Support'!$C416,'Operations Support'!$B416)*$H416</f>
        <v>0</v>
      </c>
      <c r="Z416" s="23">
        <f ca="1">Y416*'Cost Study'!$B$31</f>
        <v>0</v>
      </c>
      <c r="AA416" s="23">
        <f ca="1">IF(A416=10298,1.51,1)*IF($B416&lt;3,$D416*'Cost Study'!$B$32*OFFSET('Cost Study'!$B$7,'Operations Support'!$C416,'Operations Support'!$B416),0)</f>
        <v>0</v>
      </c>
      <c r="AB416" s="24">
        <f ca="1">AA416*'Cost Study'!$B$31</f>
        <v>0</v>
      </c>
      <c r="AC416" s="23">
        <f ca="1">Y416*'Cost Study'!$B$31</f>
        <v>0</v>
      </c>
      <c r="AD416" s="24">
        <f ca="1">AA416*'Cost Study'!$B$31</f>
        <v>0</v>
      </c>
      <c r="AE416" s="377">
        <f t="shared" ca="1" si="103"/>
        <v>0</v>
      </c>
      <c r="AF416" s="377">
        <f t="shared" ca="1" si="104"/>
        <v>0</v>
      </c>
      <c r="AH416" s="688">
        <f>IFERROR($H416/SUMIF($A:$A,$A416,$H:$H)*SUMIF(Summary!$A$110:$A$186,$A416,Summary!$P$110:$P$186),0)</f>
        <v>0</v>
      </c>
      <c r="AI416" s="689">
        <f t="shared" ca="1" si="90"/>
        <v>0</v>
      </c>
      <c r="AJ416" s="688">
        <f>IFERROR(H416/SUMIF(A:A,A416,H:H)*SUMIF(Summary!$A$110:$A$186,'Operations Support'!A416,Summary!$Q$110:$Q$186),0)</f>
        <v>0</v>
      </c>
      <c r="AK416" s="688">
        <f t="shared" ca="1" si="91"/>
        <v>0</v>
      </c>
      <c r="AM416" s="688">
        <f>IFERROR($H416/SUMIF($A:$A,$A416,$H:$H)*SUMIF(Summary!$A$230:$A$266,$A416,Summary!$P$230:$P$266),0)</f>
        <v>0</v>
      </c>
      <c r="AN416" s="688">
        <f>IFERROR($H416/SUMIF($A:$A,$A416,$H:$H)*(SUMIF(Summary!$A$230:$A$266,$A416,Summary!$L$230:$L$266)+SUMIF(Summary!$A$281:$A$317,$A416,Summary!$L$281:$L$317))-AM416,0)</f>
        <v>0</v>
      </c>
      <c r="AO416" s="688">
        <f>IFERROR($H416/SUMIF($A:$A,$A416,$H:$H)*SUMIF(Summary!$A$230:$A$266,$A416,Summary!$Q$230:$Q$266),0)</f>
        <v>0</v>
      </c>
      <c r="AP416" s="688">
        <f>IFERROR($H416/SUMIF($A:$A,$A416,$H:$H)*(SUMIF(Summary!$A$230:$A$266,$A416,Summary!$L$230:$L$266)+SUMIF(Summary!$A$281:$A$317,$A416,Summary!$L$281:$L$317))-AO416,0)</f>
        <v>0</v>
      </c>
      <c r="AQ416" s="306"/>
      <c r="AR416" s="688">
        <f t="shared" ca="1" si="92"/>
        <v>0</v>
      </c>
      <c r="AS416" s="688">
        <f t="shared" ca="1" si="93"/>
        <v>0</v>
      </c>
    </row>
    <row r="417" spans="1:45" x14ac:dyDescent="0.2">
      <c r="A417" s="423">
        <v>3581</v>
      </c>
      <c r="B417" s="424">
        <v>5</v>
      </c>
      <c r="C417" s="425" t="s">
        <v>313</v>
      </c>
      <c r="D417" s="422">
        <f t="shared" si="94"/>
        <v>705</v>
      </c>
      <c r="E417" s="422">
        <f t="shared" si="95"/>
        <v>0</v>
      </c>
      <c r="F417" s="422">
        <f t="shared" si="96"/>
        <v>285</v>
      </c>
      <c r="G417" s="422">
        <f t="shared" si="97"/>
        <v>0</v>
      </c>
      <c r="H417" s="22">
        <f t="shared" si="98"/>
        <v>990</v>
      </c>
      <c r="I417" s="116">
        <v>228</v>
      </c>
      <c r="J417" s="116">
        <v>0</v>
      </c>
      <c r="K417" s="116">
        <v>129</v>
      </c>
      <c r="L417" s="116">
        <v>0</v>
      </c>
      <c r="M417" s="22">
        <f t="shared" si="99"/>
        <v>357</v>
      </c>
      <c r="N417" s="116">
        <v>237</v>
      </c>
      <c r="O417" s="116">
        <v>0</v>
      </c>
      <c r="P417" s="116">
        <v>156</v>
      </c>
      <c r="Q417" s="116">
        <v>0</v>
      </c>
      <c r="R417" s="22">
        <f t="shared" si="100"/>
        <v>393</v>
      </c>
      <c r="S417" s="116">
        <v>240</v>
      </c>
      <c r="T417" s="116">
        <v>0</v>
      </c>
      <c r="U417" s="116">
        <v>0</v>
      </c>
      <c r="V417" s="116">
        <v>0</v>
      </c>
      <c r="W417" s="22">
        <f t="shared" si="101"/>
        <v>240</v>
      </c>
      <c r="X417" s="22">
        <f t="shared" si="102"/>
        <v>41.25</v>
      </c>
      <c r="Y417" s="22">
        <f ca="1">OFFSET('Cost Study'!$B$7,'Operations Support'!$C417,'Operations Support'!$B417)*$H417</f>
        <v>2772</v>
      </c>
      <c r="Z417" s="23">
        <f ca="1">Y417*'Cost Study'!$B$31</f>
        <v>154821.54974279401</v>
      </c>
      <c r="AA417" s="23">
        <f ca="1">IF(A417=10298,1.51,1)*IF($B417&lt;3,$D417*'Cost Study'!$B$32*OFFSET('Cost Study'!$B$7,'Operations Support'!$C417,'Operations Support'!$B417),0)</f>
        <v>0</v>
      </c>
      <c r="AB417" s="24">
        <f ca="1">AA417*'Cost Study'!$B$31</f>
        <v>0</v>
      </c>
      <c r="AC417" s="23">
        <f ca="1">Y417*'Cost Study'!$B$31</f>
        <v>154821.54974279401</v>
      </c>
      <c r="AD417" s="24">
        <f ca="1">AA417*'Cost Study'!$B$31</f>
        <v>0</v>
      </c>
      <c r="AE417" s="377">
        <f t="shared" ca="1" si="103"/>
        <v>154821.54974279401</v>
      </c>
      <c r="AF417" s="377">
        <f t="shared" ca="1" si="104"/>
        <v>154821.54974279401</v>
      </c>
      <c r="AH417" s="688">
        <f>IFERROR($H417/SUMIF($A:$A,$A417,$H:$H)*SUMIF(Summary!$A$110:$A$186,$A417,Summary!$P$110:$P$186),0)</f>
        <v>28780.229520424855</v>
      </c>
      <c r="AI417" s="689">
        <f t="shared" ca="1" si="90"/>
        <v>126041.32022236916</v>
      </c>
      <c r="AJ417" s="688">
        <f>IFERROR(H417/SUMIF(A:A,A417,H:H)*SUMIF(Summary!$A$110:$A$186,'Operations Support'!A417,Summary!$Q$110:$Q$186),0)</f>
        <v>28816.446812242124</v>
      </c>
      <c r="AK417" s="688">
        <f t="shared" ca="1" si="91"/>
        <v>126005.10293055189</v>
      </c>
      <c r="AM417" s="688">
        <f>IFERROR($H417/SUMIF($A:$A,$A417,$H:$H)*SUMIF(Summary!$A$230:$A$266,$A417,Summary!$P$230:$P$266),0)</f>
        <v>5445.2596317193711</v>
      </c>
      <c r="AN417" s="688">
        <f>IFERROR($H417/SUMIF($A:$A,$A417,$H:$H)*(SUMIF(Summary!$A$230:$A$266,$A417,Summary!$L$230:$L$266)+SUMIF(Summary!$A$281:$A$317,$A417,Summary!$L$281:$L$317))-AM417,0)</f>
        <v>11191.019094329124</v>
      </c>
      <c r="AO417" s="688">
        <f>IFERROR($H417/SUMIF($A:$A,$A417,$H:$H)*SUMIF(Summary!$A$230:$A$266,$A417,Summary!$Q$230:$Q$266),0)</f>
        <v>5452.1119939273503</v>
      </c>
      <c r="AP417" s="688">
        <f>IFERROR($H417/SUMIF($A:$A,$A417,$H:$H)*(SUMIF(Summary!$A$230:$A$266,$A417,Summary!$L$230:$L$266)+SUMIF(Summary!$A$281:$A$317,$A417,Summary!$L$281:$L$317))-AO417,0)</f>
        <v>11184.166732121144</v>
      </c>
      <c r="AQ417" s="306"/>
      <c r="AR417" s="688">
        <f t="shared" ca="1" si="92"/>
        <v>137232.33931669829</v>
      </c>
      <c r="AS417" s="688">
        <f t="shared" ca="1" si="93"/>
        <v>137189.26966267303</v>
      </c>
    </row>
    <row r="418" spans="1:45" x14ac:dyDescent="0.2">
      <c r="A418" s="423">
        <v>3581</v>
      </c>
      <c r="B418" s="424">
        <v>5</v>
      </c>
      <c r="C418" s="425" t="s">
        <v>314</v>
      </c>
      <c r="D418" s="422">
        <f t="shared" si="94"/>
        <v>0</v>
      </c>
      <c r="E418" s="422">
        <f t="shared" si="95"/>
        <v>0</v>
      </c>
      <c r="F418" s="422">
        <f t="shared" si="96"/>
        <v>0</v>
      </c>
      <c r="G418" s="422">
        <f t="shared" si="97"/>
        <v>0</v>
      </c>
      <c r="H418" s="22">
        <f t="shared" si="98"/>
        <v>0</v>
      </c>
      <c r="I418" s="116">
        <v>0</v>
      </c>
      <c r="J418" s="116">
        <v>0</v>
      </c>
      <c r="K418" s="116">
        <v>0</v>
      </c>
      <c r="L418" s="116">
        <v>0</v>
      </c>
      <c r="M418" s="22">
        <f t="shared" si="99"/>
        <v>0</v>
      </c>
      <c r="N418" s="116">
        <v>0</v>
      </c>
      <c r="O418" s="116">
        <v>0</v>
      </c>
      <c r="P418" s="116">
        <v>0</v>
      </c>
      <c r="Q418" s="116">
        <v>0</v>
      </c>
      <c r="R418" s="22">
        <f t="shared" si="100"/>
        <v>0</v>
      </c>
      <c r="S418" s="116">
        <v>0</v>
      </c>
      <c r="T418" s="116">
        <v>0</v>
      </c>
      <c r="U418" s="116">
        <v>0</v>
      </c>
      <c r="V418" s="116">
        <v>0</v>
      </c>
      <c r="W418" s="22">
        <f t="shared" si="101"/>
        <v>0</v>
      </c>
      <c r="X418" s="22">
        <f t="shared" si="102"/>
        <v>0</v>
      </c>
      <c r="Y418" s="22">
        <f ca="1">OFFSET('Cost Study'!$B$7,'Operations Support'!$C418,'Operations Support'!$B418)*$H418</f>
        <v>0</v>
      </c>
      <c r="Z418" s="23">
        <f ca="1">Y418*'Cost Study'!$B$31</f>
        <v>0</v>
      </c>
      <c r="AA418" s="23">
        <f ca="1">IF(A418=10298,1.51,1)*IF($B418&lt;3,$D418*'Cost Study'!$B$32*OFFSET('Cost Study'!$B$7,'Operations Support'!$C418,'Operations Support'!$B418),0)</f>
        <v>0</v>
      </c>
      <c r="AB418" s="24">
        <f ca="1">AA418*'Cost Study'!$B$31</f>
        <v>0</v>
      </c>
      <c r="AC418" s="23">
        <f ca="1">Y418*'Cost Study'!$B$31</f>
        <v>0</v>
      </c>
      <c r="AD418" s="24">
        <f ca="1">AA418*'Cost Study'!$B$31</f>
        <v>0</v>
      </c>
      <c r="AE418" s="377">
        <f t="shared" ca="1" si="103"/>
        <v>0</v>
      </c>
      <c r="AF418" s="377">
        <f t="shared" ca="1" si="104"/>
        <v>0</v>
      </c>
      <c r="AH418" s="688">
        <f>IFERROR($H418/SUMIF($A:$A,$A418,$H:$H)*SUMIF(Summary!$A$110:$A$186,$A418,Summary!$P$110:$P$186),0)</f>
        <v>0</v>
      </c>
      <c r="AI418" s="689">
        <f t="shared" ca="1" si="90"/>
        <v>0</v>
      </c>
      <c r="AJ418" s="688">
        <f>IFERROR(H418/SUMIF(A:A,A418,H:H)*SUMIF(Summary!$A$110:$A$186,'Operations Support'!A418,Summary!$Q$110:$Q$186),0)</f>
        <v>0</v>
      </c>
      <c r="AK418" s="688">
        <f t="shared" ca="1" si="91"/>
        <v>0</v>
      </c>
      <c r="AM418" s="688">
        <f>IFERROR($H418/SUMIF($A:$A,$A418,$H:$H)*SUMIF(Summary!$A$230:$A$266,$A418,Summary!$P$230:$P$266),0)</f>
        <v>0</v>
      </c>
      <c r="AN418" s="688">
        <f>IFERROR($H418/SUMIF($A:$A,$A418,$H:$H)*(SUMIF(Summary!$A$230:$A$266,$A418,Summary!$L$230:$L$266)+SUMIF(Summary!$A$281:$A$317,$A418,Summary!$L$281:$L$317))-AM418,0)</f>
        <v>0</v>
      </c>
      <c r="AO418" s="688">
        <f>IFERROR($H418/SUMIF($A:$A,$A418,$H:$H)*SUMIF(Summary!$A$230:$A$266,$A418,Summary!$Q$230:$Q$266),0)</f>
        <v>0</v>
      </c>
      <c r="AP418" s="688">
        <f>IFERROR($H418/SUMIF($A:$A,$A418,$H:$H)*(SUMIF(Summary!$A$230:$A$266,$A418,Summary!$L$230:$L$266)+SUMIF(Summary!$A$281:$A$317,$A418,Summary!$L$281:$L$317))-AO418,0)</f>
        <v>0</v>
      </c>
      <c r="AQ418" s="306"/>
      <c r="AR418" s="688">
        <f t="shared" ca="1" si="92"/>
        <v>0</v>
      </c>
      <c r="AS418" s="688">
        <f t="shared" ca="1" si="93"/>
        <v>0</v>
      </c>
    </row>
    <row r="419" spans="1:45" x14ac:dyDescent="0.2">
      <c r="A419" s="423">
        <v>3581</v>
      </c>
      <c r="B419" s="424">
        <v>5</v>
      </c>
      <c r="C419" s="425" t="s">
        <v>315</v>
      </c>
      <c r="D419" s="422">
        <f t="shared" si="94"/>
        <v>0</v>
      </c>
      <c r="E419" s="422">
        <f t="shared" si="95"/>
        <v>0</v>
      </c>
      <c r="F419" s="422">
        <f t="shared" si="96"/>
        <v>0</v>
      </c>
      <c r="G419" s="422">
        <f t="shared" si="97"/>
        <v>0</v>
      </c>
      <c r="H419" s="22">
        <f t="shared" si="98"/>
        <v>0</v>
      </c>
      <c r="I419" s="116">
        <v>0</v>
      </c>
      <c r="J419" s="116">
        <v>0</v>
      </c>
      <c r="K419" s="116">
        <v>0</v>
      </c>
      <c r="L419" s="116">
        <v>0</v>
      </c>
      <c r="M419" s="22">
        <f t="shared" si="99"/>
        <v>0</v>
      </c>
      <c r="N419" s="116">
        <v>0</v>
      </c>
      <c r="O419" s="116">
        <v>0</v>
      </c>
      <c r="P419" s="116">
        <v>0</v>
      </c>
      <c r="Q419" s="116">
        <v>0</v>
      </c>
      <c r="R419" s="22">
        <f t="shared" si="100"/>
        <v>0</v>
      </c>
      <c r="S419" s="116">
        <v>0</v>
      </c>
      <c r="T419" s="116">
        <v>0</v>
      </c>
      <c r="U419" s="116">
        <v>0</v>
      </c>
      <c r="V419" s="116">
        <v>0</v>
      </c>
      <c r="W419" s="22">
        <f t="shared" si="101"/>
        <v>0</v>
      </c>
      <c r="X419" s="22">
        <f t="shared" si="102"/>
        <v>0</v>
      </c>
      <c r="Y419" s="22">
        <f ca="1">OFFSET('Cost Study'!$B$7,'Operations Support'!$C419,'Operations Support'!$B419)*$H419</f>
        <v>0</v>
      </c>
      <c r="Z419" s="23">
        <f ca="1">Y419*'Cost Study'!$B$31</f>
        <v>0</v>
      </c>
      <c r="AA419" s="23">
        <f ca="1">IF(A419=10298,1.51,1)*IF($B419&lt;3,$D419*'Cost Study'!$B$32*OFFSET('Cost Study'!$B$7,'Operations Support'!$C419,'Operations Support'!$B419),0)</f>
        <v>0</v>
      </c>
      <c r="AB419" s="24">
        <f ca="1">AA419*'Cost Study'!$B$31</f>
        <v>0</v>
      </c>
      <c r="AC419" s="23">
        <f ca="1">Y419*'Cost Study'!$B$31</f>
        <v>0</v>
      </c>
      <c r="AD419" s="24">
        <f ca="1">AA419*'Cost Study'!$B$31</f>
        <v>0</v>
      </c>
      <c r="AE419" s="377">
        <f t="shared" ca="1" si="103"/>
        <v>0</v>
      </c>
      <c r="AF419" s="377">
        <f t="shared" ca="1" si="104"/>
        <v>0</v>
      </c>
      <c r="AH419" s="688">
        <f>IFERROR($H419/SUMIF($A:$A,$A419,$H:$H)*SUMIF(Summary!$A$110:$A$186,$A419,Summary!$P$110:$P$186),0)</f>
        <v>0</v>
      </c>
      <c r="AI419" s="689">
        <f t="shared" ca="1" si="90"/>
        <v>0</v>
      </c>
      <c r="AJ419" s="688">
        <f>IFERROR(H419/SUMIF(A:A,A419,H:H)*SUMIF(Summary!$A$110:$A$186,'Operations Support'!A419,Summary!$Q$110:$Q$186),0)</f>
        <v>0</v>
      </c>
      <c r="AK419" s="688">
        <f t="shared" ca="1" si="91"/>
        <v>0</v>
      </c>
      <c r="AM419" s="688">
        <f>IFERROR($H419/SUMIF($A:$A,$A419,$H:$H)*SUMIF(Summary!$A$230:$A$266,$A419,Summary!$P$230:$P$266),0)</f>
        <v>0</v>
      </c>
      <c r="AN419" s="688">
        <f>IFERROR($H419/SUMIF($A:$A,$A419,$H:$H)*(SUMIF(Summary!$A$230:$A$266,$A419,Summary!$L$230:$L$266)+SUMIF(Summary!$A$281:$A$317,$A419,Summary!$L$281:$L$317))-AM419,0)</f>
        <v>0</v>
      </c>
      <c r="AO419" s="688">
        <f>IFERROR($H419/SUMIF($A:$A,$A419,$H:$H)*SUMIF(Summary!$A$230:$A$266,$A419,Summary!$Q$230:$Q$266),0)</f>
        <v>0</v>
      </c>
      <c r="AP419" s="688">
        <f>IFERROR($H419/SUMIF($A:$A,$A419,$H:$H)*(SUMIF(Summary!$A$230:$A$266,$A419,Summary!$L$230:$L$266)+SUMIF(Summary!$A$281:$A$317,$A419,Summary!$L$281:$L$317))-AO419,0)</f>
        <v>0</v>
      </c>
      <c r="AQ419" s="306"/>
      <c r="AR419" s="688">
        <f t="shared" ca="1" si="92"/>
        <v>0</v>
      </c>
      <c r="AS419" s="688">
        <f t="shared" ca="1" si="93"/>
        <v>0</v>
      </c>
    </row>
    <row r="420" spans="1:45" x14ac:dyDescent="0.2">
      <c r="A420" s="423">
        <v>3581</v>
      </c>
      <c r="B420" s="424">
        <v>5</v>
      </c>
      <c r="C420" s="425" t="s">
        <v>316</v>
      </c>
      <c r="D420" s="422">
        <f t="shared" si="94"/>
        <v>0</v>
      </c>
      <c r="E420" s="422">
        <f t="shared" si="95"/>
        <v>0</v>
      </c>
      <c r="F420" s="422">
        <f t="shared" si="96"/>
        <v>0</v>
      </c>
      <c r="G420" s="422">
        <f t="shared" si="97"/>
        <v>0</v>
      </c>
      <c r="H420" s="22">
        <f t="shared" si="98"/>
        <v>0</v>
      </c>
      <c r="I420" s="116">
        <v>0</v>
      </c>
      <c r="J420" s="116">
        <v>0</v>
      </c>
      <c r="K420" s="116">
        <v>0</v>
      </c>
      <c r="L420" s="116">
        <v>0</v>
      </c>
      <c r="M420" s="22">
        <f t="shared" si="99"/>
        <v>0</v>
      </c>
      <c r="N420" s="116">
        <v>0</v>
      </c>
      <c r="O420" s="116">
        <v>0</v>
      </c>
      <c r="P420" s="116">
        <v>0</v>
      </c>
      <c r="Q420" s="116">
        <v>0</v>
      </c>
      <c r="R420" s="22">
        <f t="shared" si="100"/>
        <v>0</v>
      </c>
      <c r="S420" s="116">
        <v>0</v>
      </c>
      <c r="T420" s="116">
        <v>0</v>
      </c>
      <c r="U420" s="116">
        <v>0</v>
      </c>
      <c r="V420" s="116">
        <v>0</v>
      </c>
      <c r="W420" s="22">
        <f t="shared" si="101"/>
        <v>0</v>
      </c>
      <c r="X420" s="22">
        <f t="shared" si="102"/>
        <v>0</v>
      </c>
      <c r="Y420" s="22">
        <f ca="1">OFFSET('Cost Study'!$B$7,'Operations Support'!$C420,'Operations Support'!$B420)*$H420</f>
        <v>0</v>
      </c>
      <c r="Z420" s="23">
        <f ca="1">Y420*'Cost Study'!$B$31</f>
        <v>0</v>
      </c>
      <c r="AA420" s="23">
        <f ca="1">IF(A420=10298,1.51,1)*IF($B420&lt;3,$D420*'Cost Study'!$B$32*OFFSET('Cost Study'!$B$7,'Operations Support'!$C420,'Operations Support'!$B420),0)</f>
        <v>0</v>
      </c>
      <c r="AB420" s="24">
        <f ca="1">AA420*'Cost Study'!$B$31</f>
        <v>0</v>
      </c>
      <c r="AC420" s="23">
        <f ca="1">Y420*'Cost Study'!$B$31</f>
        <v>0</v>
      </c>
      <c r="AD420" s="24">
        <f ca="1">AA420*'Cost Study'!$B$31</f>
        <v>0</v>
      </c>
      <c r="AE420" s="377">
        <f t="shared" ca="1" si="103"/>
        <v>0</v>
      </c>
      <c r="AF420" s="377">
        <f t="shared" ca="1" si="104"/>
        <v>0</v>
      </c>
      <c r="AH420" s="688">
        <f>IFERROR($H420/SUMIF($A:$A,$A420,$H:$H)*SUMIF(Summary!$A$110:$A$186,$A420,Summary!$P$110:$P$186),0)</f>
        <v>0</v>
      </c>
      <c r="AI420" s="689">
        <f t="shared" ca="1" si="90"/>
        <v>0</v>
      </c>
      <c r="AJ420" s="688">
        <f>IFERROR(H420/SUMIF(A:A,A420,H:H)*SUMIF(Summary!$A$110:$A$186,'Operations Support'!A420,Summary!$Q$110:$Q$186),0)</f>
        <v>0</v>
      </c>
      <c r="AK420" s="688">
        <f t="shared" ca="1" si="91"/>
        <v>0</v>
      </c>
      <c r="AM420" s="688">
        <f>IFERROR($H420/SUMIF($A:$A,$A420,$H:$H)*SUMIF(Summary!$A$230:$A$266,$A420,Summary!$P$230:$P$266),0)</f>
        <v>0</v>
      </c>
      <c r="AN420" s="688">
        <f>IFERROR($H420/SUMIF($A:$A,$A420,$H:$H)*(SUMIF(Summary!$A$230:$A$266,$A420,Summary!$L$230:$L$266)+SUMIF(Summary!$A$281:$A$317,$A420,Summary!$L$281:$L$317))-AM420,0)</f>
        <v>0</v>
      </c>
      <c r="AO420" s="688">
        <f>IFERROR($H420/SUMIF($A:$A,$A420,$H:$H)*SUMIF(Summary!$A$230:$A$266,$A420,Summary!$Q$230:$Q$266),0)</f>
        <v>0</v>
      </c>
      <c r="AP420" s="688">
        <f>IFERROR($H420/SUMIF($A:$A,$A420,$H:$H)*(SUMIF(Summary!$A$230:$A$266,$A420,Summary!$L$230:$L$266)+SUMIF(Summary!$A$281:$A$317,$A420,Summary!$L$281:$L$317))-AO420,0)</f>
        <v>0</v>
      </c>
      <c r="AQ420" s="306"/>
      <c r="AR420" s="688">
        <f t="shared" ca="1" si="92"/>
        <v>0</v>
      </c>
      <c r="AS420" s="688">
        <f t="shared" ca="1" si="93"/>
        <v>0</v>
      </c>
    </row>
    <row r="421" spans="1:45" x14ac:dyDescent="0.2">
      <c r="A421" s="423">
        <v>3581</v>
      </c>
      <c r="B421" s="424">
        <v>5</v>
      </c>
      <c r="C421" s="425" t="s">
        <v>317</v>
      </c>
      <c r="D421" s="422">
        <f t="shared" si="94"/>
        <v>0</v>
      </c>
      <c r="E421" s="422">
        <f t="shared" si="95"/>
        <v>0</v>
      </c>
      <c r="F421" s="422">
        <f t="shared" si="96"/>
        <v>0</v>
      </c>
      <c r="G421" s="422">
        <f t="shared" si="97"/>
        <v>0</v>
      </c>
      <c r="H421" s="22">
        <f t="shared" si="98"/>
        <v>0</v>
      </c>
      <c r="I421" s="116">
        <v>0</v>
      </c>
      <c r="J421" s="116">
        <v>0</v>
      </c>
      <c r="K421" s="116">
        <v>0</v>
      </c>
      <c r="L421" s="116">
        <v>0</v>
      </c>
      <c r="M421" s="22">
        <f t="shared" si="99"/>
        <v>0</v>
      </c>
      <c r="N421" s="116">
        <v>0</v>
      </c>
      <c r="O421" s="116">
        <v>0</v>
      </c>
      <c r="P421" s="116">
        <v>0</v>
      </c>
      <c r="Q421" s="116">
        <v>0</v>
      </c>
      <c r="R421" s="22">
        <f t="shared" si="100"/>
        <v>0</v>
      </c>
      <c r="S421" s="116">
        <v>0</v>
      </c>
      <c r="T421" s="116">
        <v>0</v>
      </c>
      <c r="U421" s="116">
        <v>0</v>
      </c>
      <c r="V421" s="116">
        <v>0</v>
      </c>
      <c r="W421" s="22">
        <f t="shared" si="101"/>
        <v>0</v>
      </c>
      <c r="X421" s="22">
        <f t="shared" si="102"/>
        <v>0</v>
      </c>
      <c r="Y421" s="22">
        <f ca="1">OFFSET('Cost Study'!$B$7,'Operations Support'!$C421,'Operations Support'!$B421)*$H421</f>
        <v>0</v>
      </c>
      <c r="Z421" s="23">
        <f ca="1">Y421*'Cost Study'!$B$31</f>
        <v>0</v>
      </c>
      <c r="AA421" s="23">
        <f ca="1">IF(A421=10298,1.51,1)*IF($B421&lt;3,$D421*'Cost Study'!$B$32*OFFSET('Cost Study'!$B$7,'Operations Support'!$C421,'Operations Support'!$B421),0)</f>
        <v>0</v>
      </c>
      <c r="AB421" s="24">
        <f ca="1">AA421*'Cost Study'!$B$31</f>
        <v>0</v>
      </c>
      <c r="AC421" s="23">
        <f ca="1">Y421*'Cost Study'!$B$31</f>
        <v>0</v>
      </c>
      <c r="AD421" s="24">
        <f ca="1">AA421*'Cost Study'!$B$31</f>
        <v>0</v>
      </c>
      <c r="AE421" s="377">
        <f t="shared" ca="1" si="103"/>
        <v>0</v>
      </c>
      <c r="AF421" s="377">
        <f t="shared" ca="1" si="104"/>
        <v>0</v>
      </c>
      <c r="AH421" s="688">
        <f>IFERROR($H421/SUMIF($A:$A,$A421,$H:$H)*SUMIF(Summary!$A$110:$A$186,$A421,Summary!$P$110:$P$186),0)</f>
        <v>0</v>
      </c>
      <c r="AI421" s="689">
        <f t="shared" ca="1" si="90"/>
        <v>0</v>
      </c>
      <c r="AJ421" s="688">
        <f>IFERROR(H421/SUMIF(A:A,A421,H:H)*SUMIF(Summary!$A$110:$A$186,'Operations Support'!A421,Summary!$Q$110:$Q$186),0)</f>
        <v>0</v>
      </c>
      <c r="AK421" s="688">
        <f t="shared" ca="1" si="91"/>
        <v>0</v>
      </c>
      <c r="AM421" s="688">
        <f>IFERROR($H421/SUMIF($A:$A,$A421,$H:$H)*SUMIF(Summary!$A$230:$A$266,$A421,Summary!$P$230:$P$266),0)</f>
        <v>0</v>
      </c>
      <c r="AN421" s="688">
        <f>IFERROR($H421/SUMIF($A:$A,$A421,$H:$H)*(SUMIF(Summary!$A$230:$A$266,$A421,Summary!$L$230:$L$266)+SUMIF(Summary!$A$281:$A$317,$A421,Summary!$L$281:$L$317))-AM421,0)</f>
        <v>0</v>
      </c>
      <c r="AO421" s="688">
        <f>IFERROR($H421/SUMIF($A:$A,$A421,$H:$H)*SUMIF(Summary!$A$230:$A$266,$A421,Summary!$Q$230:$Q$266),0)</f>
        <v>0</v>
      </c>
      <c r="AP421" s="688">
        <f>IFERROR($H421/SUMIF($A:$A,$A421,$H:$H)*(SUMIF(Summary!$A$230:$A$266,$A421,Summary!$L$230:$L$266)+SUMIF(Summary!$A$281:$A$317,$A421,Summary!$L$281:$L$317))-AO421,0)</f>
        <v>0</v>
      </c>
      <c r="AQ421" s="306"/>
      <c r="AR421" s="688">
        <f t="shared" ca="1" si="92"/>
        <v>0</v>
      </c>
      <c r="AS421" s="688">
        <f t="shared" ca="1" si="93"/>
        <v>0</v>
      </c>
    </row>
    <row r="422" spans="1:45" x14ac:dyDescent="0.2">
      <c r="A422" s="423">
        <v>3581</v>
      </c>
      <c r="B422" s="424">
        <v>5</v>
      </c>
      <c r="C422" s="425" t="s">
        <v>318</v>
      </c>
      <c r="D422" s="422">
        <f t="shared" si="94"/>
        <v>0</v>
      </c>
      <c r="E422" s="422">
        <f t="shared" si="95"/>
        <v>0</v>
      </c>
      <c r="F422" s="422">
        <f t="shared" si="96"/>
        <v>0</v>
      </c>
      <c r="G422" s="422">
        <f t="shared" si="97"/>
        <v>0</v>
      </c>
      <c r="H422" s="22">
        <f t="shared" si="98"/>
        <v>0</v>
      </c>
      <c r="I422" s="116">
        <v>0</v>
      </c>
      <c r="J422" s="116">
        <v>0</v>
      </c>
      <c r="K422" s="116">
        <v>0</v>
      </c>
      <c r="L422" s="116">
        <v>0</v>
      </c>
      <c r="M422" s="22">
        <f t="shared" si="99"/>
        <v>0</v>
      </c>
      <c r="N422" s="116">
        <v>0</v>
      </c>
      <c r="O422" s="116">
        <v>0</v>
      </c>
      <c r="P422" s="116">
        <v>0</v>
      </c>
      <c r="Q422" s="116">
        <v>0</v>
      </c>
      <c r="R422" s="22">
        <f t="shared" si="100"/>
        <v>0</v>
      </c>
      <c r="S422" s="116">
        <v>0</v>
      </c>
      <c r="T422" s="116">
        <v>0</v>
      </c>
      <c r="U422" s="116">
        <v>0</v>
      </c>
      <c r="V422" s="116">
        <v>0</v>
      </c>
      <c r="W422" s="22">
        <f t="shared" si="101"/>
        <v>0</v>
      </c>
      <c r="X422" s="22">
        <f t="shared" si="102"/>
        <v>0</v>
      </c>
      <c r="Y422" s="22">
        <f ca="1">OFFSET('Cost Study'!$B$7,'Operations Support'!$C422,'Operations Support'!$B422)*$H422</f>
        <v>0</v>
      </c>
      <c r="Z422" s="23">
        <f ca="1">Y422*'Cost Study'!$B$31</f>
        <v>0</v>
      </c>
      <c r="AA422" s="23">
        <f ca="1">IF(A422=10298,1.51,1)*IF($B422&lt;3,$D422*'Cost Study'!$B$32*OFFSET('Cost Study'!$B$7,'Operations Support'!$C422,'Operations Support'!$B422),0)</f>
        <v>0</v>
      </c>
      <c r="AB422" s="24">
        <f ca="1">AA422*'Cost Study'!$B$31</f>
        <v>0</v>
      </c>
      <c r="AC422" s="23">
        <f ca="1">Y422*'Cost Study'!$B$31</f>
        <v>0</v>
      </c>
      <c r="AD422" s="24">
        <f ca="1">AA422*'Cost Study'!$B$31</f>
        <v>0</v>
      </c>
      <c r="AE422" s="377">
        <f t="shared" ca="1" si="103"/>
        <v>0</v>
      </c>
      <c r="AF422" s="377">
        <f t="shared" ca="1" si="104"/>
        <v>0</v>
      </c>
      <c r="AH422" s="688">
        <f>IFERROR($H422/SUMIF($A:$A,$A422,$H:$H)*SUMIF(Summary!$A$110:$A$186,$A422,Summary!$P$110:$P$186),0)</f>
        <v>0</v>
      </c>
      <c r="AI422" s="689">
        <f t="shared" ca="1" si="90"/>
        <v>0</v>
      </c>
      <c r="AJ422" s="688">
        <f>IFERROR(H422/SUMIF(A:A,A422,H:H)*SUMIF(Summary!$A$110:$A$186,'Operations Support'!A422,Summary!$Q$110:$Q$186),0)</f>
        <v>0</v>
      </c>
      <c r="AK422" s="688">
        <f t="shared" ca="1" si="91"/>
        <v>0</v>
      </c>
      <c r="AM422" s="688">
        <f>IFERROR($H422/SUMIF($A:$A,$A422,$H:$H)*SUMIF(Summary!$A$230:$A$266,$A422,Summary!$P$230:$P$266),0)</f>
        <v>0</v>
      </c>
      <c r="AN422" s="688">
        <f>IFERROR($H422/SUMIF($A:$A,$A422,$H:$H)*(SUMIF(Summary!$A$230:$A$266,$A422,Summary!$L$230:$L$266)+SUMIF(Summary!$A$281:$A$317,$A422,Summary!$L$281:$L$317))-AM422,0)</f>
        <v>0</v>
      </c>
      <c r="AO422" s="688">
        <f>IFERROR($H422/SUMIF($A:$A,$A422,$H:$H)*SUMIF(Summary!$A$230:$A$266,$A422,Summary!$Q$230:$Q$266),0)</f>
        <v>0</v>
      </c>
      <c r="AP422" s="688">
        <f>IFERROR($H422/SUMIF($A:$A,$A422,$H:$H)*(SUMIF(Summary!$A$230:$A$266,$A422,Summary!$L$230:$L$266)+SUMIF(Summary!$A$281:$A$317,$A422,Summary!$L$281:$L$317))-AO422,0)</f>
        <v>0</v>
      </c>
      <c r="AQ422" s="306"/>
      <c r="AR422" s="688">
        <f t="shared" ca="1" si="92"/>
        <v>0</v>
      </c>
      <c r="AS422" s="688">
        <f t="shared" ca="1" si="93"/>
        <v>0</v>
      </c>
    </row>
    <row r="423" spans="1:45" x14ac:dyDescent="0.2">
      <c r="A423" s="423">
        <v>3581</v>
      </c>
      <c r="B423" s="424">
        <v>5</v>
      </c>
      <c r="C423" s="425" t="s">
        <v>319</v>
      </c>
      <c r="D423" s="422">
        <f t="shared" si="94"/>
        <v>0</v>
      </c>
      <c r="E423" s="422">
        <f t="shared" si="95"/>
        <v>0</v>
      </c>
      <c r="F423" s="422">
        <f t="shared" si="96"/>
        <v>0</v>
      </c>
      <c r="G423" s="422">
        <f t="shared" si="97"/>
        <v>0</v>
      </c>
      <c r="H423" s="22">
        <f t="shared" si="98"/>
        <v>0</v>
      </c>
      <c r="I423" s="116">
        <v>0</v>
      </c>
      <c r="J423" s="116">
        <v>0</v>
      </c>
      <c r="K423" s="116">
        <v>0</v>
      </c>
      <c r="L423" s="116">
        <v>0</v>
      </c>
      <c r="M423" s="22">
        <f t="shared" si="99"/>
        <v>0</v>
      </c>
      <c r="N423" s="116">
        <v>0</v>
      </c>
      <c r="O423" s="116">
        <v>0</v>
      </c>
      <c r="P423" s="116">
        <v>0</v>
      </c>
      <c r="Q423" s="116">
        <v>0</v>
      </c>
      <c r="R423" s="22">
        <f t="shared" si="100"/>
        <v>0</v>
      </c>
      <c r="S423" s="116">
        <v>0</v>
      </c>
      <c r="T423" s="116">
        <v>0</v>
      </c>
      <c r="U423" s="116">
        <v>0</v>
      </c>
      <c r="V423" s="116">
        <v>0</v>
      </c>
      <c r="W423" s="22">
        <f t="shared" si="101"/>
        <v>0</v>
      </c>
      <c r="X423" s="22">
        <f t="shared" si="102"/>
        <v>0</v>
      </c>
      <c r="Y423" s="22">
        <f ca="1">OFFSET('Cost Study'!$B$7,'Operations Support'!$C423,'Operations Support'!$B423)*$H423</f>
        <v>0</v>
      </c>
      <c r="Z423" s="23">
        <f ca="1">Y423*'Cost Study'!$B$31</f>
        <v>0</v>
      </c>
      <c r="AA423" s="23">
        <f ca="1">IF(A423=10298,1.51,1)*IF($B423&lt;3,$D423*'Cost Study'!$B$32*OFFSET('Cost Study'!$B$7,'Operations Support'!$C423,'Operations Support'!$B423),0)</f>
        <v>0</v>
      </c>
      <c r="AB423" s="24">
        <f ca="1">AA423*'Cost Study'!$B$31</f>
        <v>0</v>
      </c>
      <c r="AC423" s="23">
        <f ca="1">Y423*'Cost Study'!$B$31</f>
        <v>0</v>
      </c>
      <c r="AD423" s="24">
        <f ca="1">AA423*'Cost Study'!$B$31</f>
        <v>0</v>
      </c>
      <c r="AE423" s="377">
        <f t="shared" ca="1" si="103"/>
        <v>0</v>
      </c>
      <c r="AF423" s="377">
        <f t="shared" ca="1" si="104"/>
        <v>0</v>
      </c>
      <c r="AH423" s="688">
        <f>IFERROR($H423/SUMIF($A:$A,$A423,$H:$H)*SUMIF(Summary!$A$110:$A$186,$A423,Summary!$P$110:$P$186),0)</f>
        <v>0</v>
      </c>
      <c r="AI423" s="689">
        <f t="shared" ca="1" si="90"/>
        <v>0</v>
      </c>
      <c r="AJ423" s="688">
        <f>IFERROR(H423/SUMIF(A:A,A423,H:H)*SUMIF(Summary!$A$110:$A$186,'Operations Support'!A423,Summary!$Q$110:$Q$186),0)</f>
        <v>0</v>
      </c>
      <c r="AK423" s="688">
        <f t="shared" ca="1" si="91"/>
        <v>0</v>
      </c>
      <c r="AM423" s="688">
        <f>IFERROR($H423/SUMIF($A:$A,$A423,$H:$H)*SUMIF(Summary!$A$230:$A$266,$A423,Summary!$P$230:$P$266),0)</f>
        <v>0</v>
      </c>
      <c r="AN423" s="688">
        <f>IFERROR($H423/SUMIF($A:$A,$A423,$H:$H)*(SUMIF(Summary!$A$230:$A$266,$A423,Summary!$L$230:$L$266)+SUMIF(Summary!$A$281:$A$317,$A423,Summary!$L$281:$L$317))-AM423,0)</f>
        <v>0</v>
      </c>
      <c r="AO423" s="688">
        <f>IFERROR($H423/SUMIF($A:$A,$A423,$H:$H)*SUMIF(Summary!$A$230:$A$266,$A423,Summary!$Q$230:$Q$266),0)</f>
        <v>0</v>
      </c>
      <c r="AP423" s="688">
        <f>IFERROR($H423/SUMIF($A:$A,$A423,$H:$H)*(SUMIF(Summary!$A$230:$A$266,$A423,Summary!$L$230:$L$266)+SUMIF(Summary!$A$281:$A$317,$A423,Summary!$L$281:$L$317))-AO423,0)</f>
        <v>0</v>
      </c>
      <c r="AQ423" s="306"/>
      <c r="AR423" s="688">
        <f t="shared" ca="1" si="92"/>
        <v>0</v>
      </c>
      <c r="AS423" s="688">
        <f t="shared" ca="1" si="93"/>
        <v>0</v>
      </c>
    </row>
    <row r="424" spans="1:45" x14ac:dyDescent="0.2">
      <c r="A424" s="423">
        <v>3581</v>
      </c>
      <c r="B424" s="424">
        <v>5</v>
      </c>
      <c r="C424" s="425" t="s">
        <v>320</v>
      </c>
      <c r="D424" s="422">
        <f t="shared" si="94"/>
        <v>0</v>
      </c>
      <c r="E424" s="422">
        <f t="shared" si="95"/>
        <v>0</v>
      </c>
      <c r="F424" s="422">
        <f t="shared" si="96"/>
        <v>0</v>
      </c>
      <c r="G424" s="422">
        <f t="shared" si="97"/>
        <v>0</v>
      </c>
      <c r="H424" s="22">
        <f t="shared" si="98"/>
        <v>0</v>
      </c>
      <c r="I424" s="116">
        <v>0</v>
      </c>
      <c r="J424" s="116">
        <v>0</v>
      </c>
      <c r="K424" s="116">
        <v>0</v>
      </c>
      <c r="L424" s="116">
        <v>0</v>
      </c>
      <c r="M424" s="22">
        <f t="shared" si="99"/>
        <v>0</v>
      </c>
      <c r="N424" s="116">
        <v>0</v>
      </c>
      <c r="O424" s="116">
        <v>0</v>
      </c>
      <c r="P424" s="116">
        <v>0</v>
      </c>
      <c r="Q424" s="116">
        <v>0</v>
      </c>
      <c r="R424" s="22">
        <f t="shared" si="100"/>
        <v>0</v>
      </c>
      <c r="S424" s="116">
        <v>0</v>
      </c>
      <c r="T424" s="116">
        <v>0</v>
      </c>
      <c r="U424" s="116">
        <v>0</v>
      </c>
      <c r="V424" s="116">
        <v>0</v>
      </c>
      <c r="W424" s="22">
        <f t="shared" si="101"/>
        <v>0</v>
      </c>
      <c r="X424" s="22">
        <f t="shared" si="102"/>
        <v>0</v>
      </c>
      <c r="Y424" s="22">
        <f ca="1">OFFSET('Cost Study'!$B$7,'Operations Support'!$C424,'Operations Support'!$B424)*$H424</f>
        <v>0</v>
      </c>
      <c r="Z424" s="23">
        <f ca="1">Y424*'Cost Study'!$B$31</f>
        <v>0</v>
      </c>
      <c r="AA424" s="23">
        <f ca="1">IF(A424=10298,1.51,1)*IF($B424&lt;3,$D424*'Cost Study'!$B$32*OFFSET('Cost Study'!$B$7,'Operations Support'!$C424,'Operations Support'!$B424),0)</f>
        <v>0</v>
      </c>
      <c r="AB424" s="24">
        <f ca="1">AA424*'Cost Study'!$B$31</f>
        <v>0</v>
      </c>
      <c r="AC424" s="23">
        <f ca="1">Y424*'Cost Study'!$B$31</f>
        <v>0</v>
      </c>
      <c r="AD424" s="24">
        <f ca="1">AA424*'Cost Study'!$B$31</f>
        <v>0</v>
      </c>
      <c r="AE424" s="377">
        <f t="shared" ca="1" si="103"/>
        <v>0</v>
      </c>
      <c r="AF424" s="377">
        <f t="shared" ca="1" si="104"/>
        <v>0</v>
      </c>
      <c r="AH424" s="688">
        <f>IFERROR($H424/SUMIF($A:$A,$A424,$H:$H)*SUMIF(Summary!$A$110:$A$186,$A424,Summary!$P$110:$P$186),0)</f>
        <v>0</v>
      </c>
      <c r="AI424" s="689">
        <f t="shared" ca="1" si="90"/>
        <v>0</v>
      </c>
      <c r="AJ424" s="688">
        <f>IFERROR(H424/SUMIF(A:A,A424,H:H)*SUMIF(Summary!$A$110:$A$186,'Operations Support'!A424,Summary!$Q$110:$Q$186),0)</f>
        <v>0</v>
      </c>
      <c r="AK424" s="688">
        <f t="shared" ca="1" si="91"/>
        <v>0</v>
      </c>
      <c r="AM424" s="688">
        <f>IFERROR($H424/SUMIF($A:$A,$A424,$H:$H)*SUMIF(Summary!$A$230:$A$266,$A424,Summary!$P$230:$P$266),0)</f>
        <v>0</v>
      </c>
      <c r="AN424" s="688">
        <f>IFERROR($H424/SUMIF($A:$A,$A424,$H:$H)*(SUMIF(Summary!$A$230:$A$266,$A424,Summary!$L$230:$L$266)+SUMIF(Summary!$A$281:$A$317,$A424,Summary!$L$281:$L$317))-AM424,0)</f>
        <v>0</v>
      </c>
      <c r="AO424" s="688">
        <f>IFERROR($H424/SUMIF($A:$A,$A424,$H:$H)*SUMIF(Summary!$A$230:$A$266,$A424,Summary!$Q$230:$Q$266),0)</f>
        <v>0</v>
      </c>
      <c r="AP424" s="688">
        <f>IFERROR($H424/SUMIF($A:$A,$A424,$H:$H)*(SUMIF(Summary!$A$230:$A$266,$A424,Summary!$L$230:$L$266)+SUMIF(Summary!$A$281:$A$317,$A424,Summary!$L$281:$L$317))-AO424,0)</f>
        <v>0</v>
      </c>
      <c r="AQ424" s="306"/>
      <c r="AR424" s="688">
        <f t="shared" ca="1" si="92"/>
        <v>0</v>
      </c>
      <c r="AS424" s="688">
        <f t="shared" ca="1" si="93"/>
        <v>0</v>
      </c>
    </row>
    <row r="425" spans="1:45" s="15" customFormat="1" x14ac:dyDescent="0.2">
      <c r="A425" s="423">
        <v>3592</v>
      </c>
      <c r="B425" s="424">
        <v>1</v>
      </c>
      <c r="C425" s="425" t="s">
        <v>300</v>
      </c>
      <c r="D425" s="422">
        <f t="shared" si="94"/>
        <v>22119</v>
      </c>
      <c r="E425" s="422">
        <f t="shared" si="95"/>
        <v>1704</v>
      </c>
      <c r="F425" s="422">
        <f t="shared" si="96"/>
        <v>14541</v>
      </c>
      <c r="G425" s="422">
        <f t="shared" si="97"/>
        <v>0</v>
      </c>
      <c r="H425" s="22">
        <f t="shared" si="98"/>
        <v>38364</v>
      </c>
      <c r="I425" s="116">
        <v>8687</v>
      </c>
      <c r="J425" s="116">
        <v>1176</v>
      </c>
      <c r="K425" s="116">
        <v>6389</v>
      </c>
      <c r="L425" s="116">
        <v>0</v>
      </c>
      <c r="M425" s="22">
        <f t="shared" si="99"/>
        <v>16252</v>
      </c>
      <c r="N425" s="116">
        <v>11243</v>
      </c>
      <c r="O425" s="116">
        <v>528</v>
      </c>
      <c r="P425" s="116">
        <v>7495</v>
      </c>
      <c r="Q425" s="116">
        <v>0</v>
      </c>
      <c r="R425" s="22">
        <f t="shared" si="100"/>
        <v>19266</v>
      </c>
      <c r="S425" s="116">
        <v>2189</v>
      </c>
      <c r="T425" s="116">
        <v>0</v>
      </c>
      <c r="U425" s="116">
        <v>657</v>
      </c>
      <c r="V425" s="116">
        <v>0</v>
      </c>
      <c r="W425" s="22">
        <f t="shared" si="101"/>
        <v>2846</v>
      </c>
      <c r="X425" s="22">
        <f t="shared" si="102"/>
        <v>1278.8</v>
      </c>
      <c r="Y425" s="22">
        <f ca="1">OFFSET('Cost Study'!$B$7,'Operations Support'!$C425,'Operations Support'!$B425)*$H425</f>
        <v>38364</v>
      </c>
      <c r="Z425" s="23">
        <f ca="1">Y425*'Cost Study'!$B$31</f>
        <v>2142703.4395139068</v>
      </c>
      <c r="AA425" s="23">
        <f ca="1">IF(A425=10298,1.51,1)*IF($B425&lt;3,$D425*'Cost Study'!$B$32*OFFSET('Cost Study'!$B$7,'Operations Support'!$C425,'Operations Support'!$B425),0)</f>
        <v>2211.9</v>
      </c>
      <c r="AB425" s="24">
        <f ca="1">AA425*'Cost Study'!$B$31</f>
        <v>123538.88379368186</v>
      </c>
      <c r="AC425" s="23">
        <f ca="1">Y425*'Cost Study'!$B$31</f>
        <v>2142703.4395139068</v>
      </c>
      <c r="AD425" s="24">
        <f ca="1">AA425*'Cost Study'!$B$31</f>
        <v>123538.88379368186</v>
      </c>
      <c r="AE425" s="377">
        <f t="shared" ca="1" si="103"/>
        <v>2266242.3233075887</v>
      </c>
      <c r="AF425" s="377">
        <f t="shared" ca="1" si="104"/>
        <v>2266242.3233075887</v>
      </c>
      <c r="AH425" s="688">
        <f>IFERROR($H425/SUMIF($A:$A,$A425,$H:$H)*SUMIF(Summary!$A$110:$A$186,$A425,Summary!$P$110:$P$186),0)</f>
        <v>947298.88864927075</v>
      </c>
      <c r="AI425" s="689">
        <f t="shared" ca="1" si="90"/>
        <v>1318943.4346583178</v>
      </c>
      <c r="AJ425" s="688">
        <f>IFERROR(H425/SUMIF(A:A,A425,H:H)*SUMIF(Summary!$A$110:$A$186,'Operations Support'!A425,Summary!$Q$110:$Q$186),0)</f>
        <v>951625.02749827993</v>
      </c>
      <c r="AK425" s="688">
        <f t="shared" ca="1" si="91"/>
        <v>1314617.2958093088</v>
      </c>
      <c r="AL425" s="1"/>
      <c r="AM425" s="688">
        <f>IFERROR($H425/SUMIF($A:$A,$A425,$H:$H)*SUMIF(Summary!$A$230:$A$266,$A425,Summary!$P$230:$P$266),0)</f>
        <v>179230.27312460259</v>
      </c>
      <c r="AN425" s="688">
        <f>IFERROR($H425/SUMIF($A:$A,$A425,$H:$H)*(SUMIF(Summary!$A$230:$A$266,$A425,Summary!$L$230:$L$266)+SUMIF(Summary!$A$281:$A$317,$A425,Summary!$L$281:$L$317))-AM425,0)</f>
        <v>927381.16630997392</v>
      </c>
      <c r="AO425" s="688">
        <f>IFERROR($H425/SUMIF($A:$A,$A425,$H:$H)*SUMIF(Summary!$A$230:$A$266,$A425,Summary!$Q$230:$Q$266),0)</f>
        <v>180048.7846385224</v>
      </c>
      <c r="AP425" s="688">
        <f>IFERROR($H425/SUMIF($A:$A,$A425,$H:$H)*(SUMIF(Summary!$A$230:$A$266,$A425,Summary!$L$230:$L$266)+SUMIF(Summary!$A$281:$A$317,$A425,Summary!$L$281:$L$317))-AO425,0)</f>
        <v>926562.65479605412</v>
      </c>
      <c r="AQ425" s="306"/>
      <c r="AR425" s="688">
        <f t="shared" ca="1" si="92"/>
        <v>2246324.600968292</v>
      </c>
      <c r="AS425" s="688">
        <f t="shared" ca="1" si="93"/>
        <v>2241179.9506053627</v>
      </c>
    </row>
    <row r="426" spans="1:45" x14ac:dyDescent="0.2">
      <c r="A426" s="423">
        <v>3592</v>
      </c>
      <c r="B426" s="424">
        <v>1</v>
      </c>
      <c r="C426" s="425" t="s">
        <v>301</v>
      </c>
      <c r="D426" s="422">
        <f t="shared" si="94"/>
        <v>9383</v>
      </c>
      <c r="E426" s="422">
        <f t="shared" si="95"/>
        <v>1879</v>
      </c>
      <c r="F426" s="422">
        <f t="shared" si="96"/>
        <v>2663</v>
      </c>
      <c r="G426" s="422">
        <f t="shared" si="97"/>
        <v>0</v>
      </c>
      <c r="H426" s="22">
        <f t="shared" si="98"/>
        <v>13925</v>
      </c>
      <c r="I426" s="116">
        <v>4105</v>
      </c>
      <c r="J426" s="116">
        <v>758</v>
      </c>
      <c r="K426" s="116">
        <v>1080</v>
      </c>
      <c r="L426" s="116">
        <v>0</v>
      </c>
      <c r="M426" s="22">
        <f t="shared" si="99"/>
        <v>5943</v>
      </c>
      <c r="N426" s="116">
        <v>4357</v>
      </c>
      <c r="O426" s="116">
        <v>1121</v>
      </c>
      <c r="P426" s="116">
        <v>1347</v>
      </c>
      <c r="Q426" s="116">
        <v>0</v>
      </c>
      <c r="R426" s="22">
        <f t="shared" si="100"/>
        <v>6825</v>
      </c>
      <c r="S426" s="116">
        <v>921</v>
      </c>
      <c r="T426" s="116">
        <v>0</v>
      </c>
      <c r="U426" s="116">
        <v>236</v>
      </c>
      <c r="V426" s="116">
        <v>0</v>
      </c>
      <c r="W426" s="22">
        <f t="shared" si="101"/>
        <v>1157</v>
      </c>
      <c r="X426" s="22">
        <f t="shared" si="102"/>
        <v>464.16666666666669</v>
      </c>
      <c r="Y426" s="22">
        <f ca="1">OFFSET('Cost Study'!$B$7,'Operations Support'!$C426,'Operations Support'!$B426)*$H426</f>
        <v>21026.75</v>
      </c>
      <c r="Z426" s="23">
        <f ca="1">Y426*'Cost Study'!$B$31</f>
        <v>1174384.567479904</v>
      </c>
      <c r="AA426" s="23">
        <f ca="1">IF(A426=10298,1.51,1)*IF($B426&lt;3,$D426*'Cost Study'!$B$32*OFFSET('Cost Study'!$B$7,'Operations Support'!$C426,'Operations Support'!$B426),0)</f>
        <v>1416.8330000000001</v>
      </c>
      <c r="AB426" s="24">
        <f ca="1">AA426*'Cost Study'!$B$31</f>
        <v>79132.857426671035</v>
      </c>
      <c r="AC426" s="23">
        <f ca="1">Y426*'Cost Study'!$B$31</f>
        <v>1174384.567479904</v>
      </c>
      <c r="AD426" s="24">
        <f ca="1">AA426*'Cost Study'!$B$31</f>
        <v>79132.857426671035</v>
      </c>
      <c r="AE426" s="377">
        <f t="shared" ca="1" si="103"/>
        <v>1253517.4249065751</v>
      </c>
      <c r="AF426" s="377">
        <f t="shared" ca="1" si="104"/>
        <v>1253517.4249065751</v>
      </c>
      <c r="AH426" s="688">
        <f>IFERROR($H426/SUMIF($A:$A,$A426,$H:$H)*SUMIF(Summary!$A$110:$A$186,$A426,Summary!$P$110:$P$186),0)</f>
        <v>343841.54479306372</v>
      </c>
      <c r="AI426" s="689">
        <f t="shared" ca="1" si="90"/>
        <v>909675.88011351135</v>
      </c>
      <c r="AJ426" s="688">
        <f>IFERROR(H426/SUMIF(A:A,A426,H:H)*SUMIF(Summary!$A$110:$A$186,'Operations Support'!A426,Summary!$Q$110:$Q$186),0)</f>
        <v>345411.80554461339</v>
      </c>
      <c r="AK426" s="688">
        <f t="shared" ca="1" si="91"/>
        <v>908105.61936196173</v>
      </c>
      <c r="AM426" s="688">
        <f>IFERROR($H426/SUMIF($A:$A,$A426,$H:$H)*SUMIF(Summary!$A$230:$A$266,$A426,Summary!$P$230:$P$266),0)</f>
        <v>65055.300627152828</v>
      </c>
      <c r="AN426" s="688">
        <f>IFERROR($H426/SUMIF($A:$A,$A426,$H:$H)*(SUMIF(Summary!$A$230:$A$266,$A426,Summary!$L$230:$L$266)+SUMIF(Summary!$A$281:$A$317,$A426,Summary!$L$281:$L$317))-AM426,0)</f>
        <v>336611.99929273245</v>
      </c>
      <c r="AO426" s="688">
        <f>IFERROR($H426/SUMIF($A:$A,$A426,$H:$H)*SUMIF(Summary!$A$230:$A$266,$A426,Summary!$Q$230:$Q$266),0)</f>
        <v>65352.396155026181</v>
      </c>
      <c r="AP426" s="688">
        <f>IFERROR($H426/SUMIF($A:$A,$A426,$H:$H)*(SUMIF(Summary!$A$230:$A$266,$A426,Summary!$L$230:$L$266)+SUMIF(Summary!$A$281:$A$317,$A426,Summary!$L$281:$L$317))-AO426,0)</f>
        <v>336314.90376485913</v>
      </c>
      <c r="AQ426" s="306"/>
      <c r="AR426" s="688">
        <f t="shared" ca="1" si="92"/>
        <v>1246287.8794062438</v>
      </c>
      <c r="AS426" s="688">
        <f t="shared" ca="1" si="93"/>
        <v>1244420.5231268208</v>
      </c>
    </row>
    <row r="427" spans="1:45" x14ac:dyDescent="0.2">
      <c r="A427" s="423">
        <v>3592</v>
      </c>
      <c r="B427" s="424">
        <v>1</v>
      </c>
      <c r="C427" s="425" t="s">
        <v>302</v>
      </c>
      <c r="D427" s="422">
        <f t="shared" si="94"/>
        <v>3534</v>
      </c>
      <c r="E427" s="422">
        <f t="shared" si="95"/>
        <v>0</v>
      </c>
      <c r="F427" s="422">
        <f t="shared" si="96"/>
        <v>2260</v>
      </c>
      <c r="G427" s="422">
        <f t="shared" si="97"/>
        <v>0</v>
      </c>
      <c r="H427" s="22">
        <f t="shared" si="98"/>
        <v>5794</v>
      </c>
      <c r="I427" s="116">
        <v>1472</v>
      </c>
      <c r="J427" s="116">
        <v>0</v>
      </c>
      <c r="K427" s="116">
        <v>1076</v>
      </c>
      <c r="L427" s="116">
        <v>0</v>
      </c>
      <c r="M427" s="22">
        <f t="shared" si="99"/>
        <v>2548</v>
      </c>
      <c r="N427" s="116">
        <v>2008</v>
      </c>
      <c r="O427" s="116">
        <v>0</v>
      </c>
      <c r="P427" s="116">
        <v>1124</v>
      </c>
      <c r="Q427" s="116">
        <v>0</v>
      </c>
      <c r="R427" s="22">
        <f t="shared" si="100"/>
        <v>3132</v>
      </c>
      <c r="S427" s="116">
        <v>54</v>
      </c>
      <c r="T427" s="116">
        <v>0</v>
      </c>
      <c r="U427" s="116">
        <v>60</v>
      </c>
      <c r="V427" s="116">
        <v>0</v>
      </c>
      <c r="W427" s="22">
        <f t="shared" si="101"/>
        <v>114</v>
      </c>
      <c r="X427" s="22">
        <f t="shared" si="102"/>
        <v>193.13333333333333</v>
      </c>
      <c r="Y427" s="22">
        <f ca="1">OFFSET('Cost Study'!$B$7,'Operations Support'!$C427,'Operations Support'!$B427)*$H427</f>
        <v>8401.2999999999993</v>
      </c>
      <c r="Z427" s="23">
        <f ca="1">Y427*'Cost Study'!$B$31</f>
        <v>469228.81885069812</v>
      </c>
      <c r="AA427" s="23">
        <f ca="1">IF(A427=10298,1.51,1)*IF($B427&lt;3,$D427*'Cost Study'!$B$32*OFFSET('Cost Study'!$B$7,'Operations Support'!$C427,'Operations Support'!$B427),0)</f>
        <v>512.43000000000006</v>
      </c>
      <c r="AB427" s="24">
        <f ca="1">AA427*'Cost Study'!$B$31</f>
        <v>28620.204449747456</v>
      </c>
      <c r="AC427" s="23">
        <f ca="1">Y427*'Cost Study'!$B$31</f>
        <v>469228.81885069812</v>
      </c>
      <c r="AD427" s="24">
        <f ca="1">AA427*'Cost Study'!$B$31</f>
        <v>28620.204449747456</v>
      </c>
      <c r="AE427" s="377">
        <f t="shared" ca="1" si="103"/>
        <v>497849.02330044558</v>
      </c>
      <c r="AF427" s="377">
        <f t="shared" ca="1" si="104"/>
        <v>497849.02330044558</v>
      </c>
      <c r="AH427" s="688">
        <f>IFERROR($H427/SUMIF($A:$A,$A427,$H:$H)*SUMIF(Summary!$A$110:$A$186,$A427,Summary!$P$110:$P$186),0)</f>
        <v>143067.71350312466</v>
      </c>
      <c r="AI427" s="689">
        <f t="shared" ca="1" si="90"/>
        <v>354781.30979732092</v>
      </c>
      <c r="AJ427" s="688">
        <f>IFERROR(H427/SUMIF(A:A,A427,H:H)*SUMIF(Summary!$A$110:$A$186,'Operations Support'!A427,Summary!$Q$110:$Q$186),0)</f>
        <v>143721.07729446967</v>
      </c>
      <c r="AK427" s="688">
        <f t="shared" ca="1" si="91"/>
        <v>354127.94600597594</v>
      </c>
      <c r="AM427" s="688">
        <f>IFERROR($H427/SUMIF($A:$A,$A427,$H:$H)*SUMIF(Summary!$A$230:$A$266,$A427,Summary!$P$230:$P$266),0)</f>
        <v>27068.611262744951</v>
      </c>
      <c r="AN427" s="688">
        <f>IFERROR($H427/SUMIF($A:$A,$A427,$H:$H)*(SUMIF(Summary!$A$230:$A$266,$A427,Summary!$L$230:$L$266)+SUMIF(Summary!$A$281:$A$317,$A427,Summary!$L$281:$L$317))-AM427,0)</f>
        <v>140059.59956208916</v>
      </c>
      <c r="AO427" s="688">
        <f>IFERROR($H427/SUMIF($A:$A,$A427,$H:$H)*SUMIF(Summary!$A$230:$A$266,$A427,Summary!$Q$230:$Q$266),0)</f>
        <v>27192.228604827407</v>
      </c>
      <c r="AP427" s="688">
        <f>IFERROR($H427/SUMIF($A:$A,$A427,$H:$H)*(SUMIF(Summary!$A$230:$A$266,$A427,Summary!$L$230:$L$266)+SUMIF(Summary!$A$281:$A$317,$A427,Summary!$L$281:$L$317))-AO427,0)</f>
        <v>139935.98222000673</v>
      </c>
      <c r="AQ427" s="306"/>
      <c r="AR427" s="688">
        <f t="shared" ca="1" si="92"/>
        <v>494840.90935941006</v>
      </c>
      <c r="AS427" s="688">
        <f t="shared" ca="1" si="93"/>
        <v>494063.9282259827</v>
      </c>
    </row>
    <row r="428" spans="1:45" x14ac:dyDescent="0.2">
      <c r="A428" s="423">
        <v>3592</v>
      </c>
      <c r="B428" s="424">
        <v>1</v>
      </c>
      <c r="C428" s="425" t="s">
        <v>303</v>
      </c>
      <c r="D428" s="422">
        <f t="shared" si="94"/>
        <v>1218</v>
      </c>
      <c r="E428" s="422">
        <f t="shared" si="95"/>
        <v>0</v>
      </c>
      <c r="F428" s="422">
        <f t="shared" si="96"/>
        <v>894</v>
      </c>
      <c r="G428" s="422">
        <f t="shared" si="97"/>
        <v>0</v>
      </c>
      <c r="H428" s="22">
        <f t="shared" si="98"/>
        <v>2112</v>
      </c>
      <c r="I428" s="116">
        <v>564</v>
      </c>
      <c r="J428" s="116">
        <v>0</v>
      </c>
      <c r="K428" s="116">
        <v>429</v>
      </c>
      <c r="L428" s="116">
        <v>0</v>
      </c>
      <c r="M428" s="22">
        <f t="shared" si="99"/>
        <v>993</v>
      </c>
      <c r="N428" s="116">
        <v>546</v>
      </c>
      <c r="O428" s="116">
        <v>0</v>
      </c>
      <c r="P428" s="116">
        <v>399</v>
      </c>
      <c r="Q428" s="116">
        <v>0</v>
      </c>
      <c r="R428" s="22">
        <f t="shared" si="100"/>
        <v>945</v>
      </c>
      <c r="S428" s="116">
        <v>108</v>
      </c>
      <c r="T428" s="116">
        <v>0</v>
      </c>
      <c r="U428" s="116">
        <v>66</v>
      </c>
      <c r="V428" s="116">
        <v>0</v>
      </c>
      <c r="W428" s="22">
        <f t="shared" si="101"/>
        <v>174</v>
      </c>
      <c r="X428" s="22">
        <f t="shared" si="102"/>
        <v>70.400000000000006</v>
      </c>
      <c r="Y428" s="22">
        <f ca="1">OFFSET('Cost Study'!$B$7,'Operations Support'!$C428,'Operations Support'!$B428)*$H428</f>
        <v>3083.52</v>
      </c>
      <c r="Z428" s="23">
        <f ca="1">Y428*'Cost Study'!$B$31</f>
        <v>172220.54295198421</v>
      </c>
      <c r="AA428" s="23">
        <f ca="1">IF(A428=10298,1.51,1)*IF($B428&lt;3,$D428*'Cost Study'!$B$32*OFFSET('Cost Study'!$B$7,'Operations Support'!$C428,'Operations Support'!$B428),0)</f>
        <v>177.828</v>
      </c>
      <c r="AB428" s="24">
        <f ca="1">AA428*'Cost Study'!$B$31</f>
        <v>9932.0369941059071</v>
      </c>
      <c r="AC428" s="23">
        <f ca="1">Y428*'Cost Study'!$B$31</f>
        <v>172220.54295198421</v>
      </c>
      <c r="AD428" s="24">
        <f ca="1">AA428*'Cost Study'!$B$31</f>
        <v>9932.0369941059071</v>
      </c>
      <c r="AE428" s="377">
        <f t="shared" ca="1" si="103"/>
        <v>182152.57994609012</v>
      </c>
      <c r="AF428" s="377">
        <f t="shared" ca="1" si="104"/>
        <v>182152.57994609012</v>
      </c>
      <c r="AH428" s="688">
        <f>IFERROR($H428/SUMIF($A:$A,$A428,$H:$H)*SUMIF(Summary!$A$110:$A$186,$A428,Summary!$P$110:$P$186),0)</f>
        <v>52150.329809906681</v>
      </c>
      <c r="AI428" s="689">
        <f t="shared" ca="1" si="90"/>
        <v>130002.25013618343</v>
      </c>
      <c r="AJ428" s="688">
        <f>IFERROR(H428/SUMIF(A:A,A428,H:H)*SUMIF(Summary!$A$110:$A$186,'Operations Support'!A428,Summary!$Q$110:$Q$186),0)</f>
        <v>52388.490722457704</v>
      </c>
      <c r="AK428" s="688">
        <f t="shared" ca="1" si="91"/>
        <v>129764.08922363241</v>
      </c>
      <c r="AM428" s="688">
        <f>IFERROR($H428/SUMIF($A:$A,$A428,$H:$H)*SUMIF(Summary!$A$230:$A$266,$A428,Summary!$P$230:$P$266),0)</f>
        <v>9866.9152549046157</v>
      </c>
      <c r="AN428" s="688">
        <f>IFERROR($H428/SUMIF($A:$A,$A428,$H:$H)*(SUMIF(Summary!$A$230:$A$266,$A428,Summary!$L$230:$L$266)+SUMIF(Summary!$A$281:$A$317,$A428,Summary!$L$281:$L$317))-AM428,0)</f>
        <v>51053.827109964157</v>
      </c>
      <c r="AO428" s="688">
        <f>IFERROR($H428/SUMIF($A:$A,$A428,$H:$H)*SUMIF(Summary!$A$230:$A$266,$A428,Summary!$Q$230:$Q$266),0)</f>
        <v>9911.9756322739886</v>
      </c>
      <c r="AP428" s="688">
        <f>IFERROR($H428/SUMIF($A:$A,$A428,$H:$H)*(SUMIF(Summary!$A$230:$A$266,$A428,Summary!$L$230:$L$266)+SUMIF(Summary!$A$281:$A$317,$A428,Summary!$L$281:$L$317))-AO428,0)</f>
        <v>51008.766732594784</v>
      </c>
      <c r="AQ428" s="306"/>
      <c r="AR428" s="688">
        <f t="shared" ca="1" si="92"/>
        <v>181056.07724614759</v>
      </c>
      <c r="AS428" s="688">
        <f t="shared" ca="1" si="93"/>
        <v>180772.8559562272</v>
      </c>
    </row>
    <row r="429" spans="1:45" x14ac:dyDescent="0.2">
      <c r="A429" s="423">
        <v>3592</v>
      </c>
      <c r="B429" s="424">
        <v>1</v>
      </c>
      <c r="C429" s="425" t="s">
        <v>304</v>
      </c>
      <c r="D429" s="422">
        <f t="shared" si="94"/>
        <v>9</v>
      </c>
      <c r="E429" s="422">
        <f t="shared" si="95"/>
        <v>0</v>
      </c>
      <c r="F429" s="422">
        <f t="shared" si="96"/>
        <v>0</v>
      </c>
      <c r="G429" s="422">
        <f t="shared" si="97"/>
        <v>0</v>
      </c>
      <c r="H429" s="22">
        <f t="shared" si="98"/>
        <v>9</v>
      </c>
      <c r="I429" s="116">
        <v>0</v>
      </c>
      <c r="J429" s="116">
        <v>0</v>
      </c>
      <c r="K429" s="116">
        <v>0</v>
      </c>
      <c r="L429" s="116">
        <v>0</v>
      </c>
      <c r="M429" s="22">
        <f t="shared" si="99"/>
        <v>0</v>
      </c>
      <c r="N429" s="116">
        <v>9</v>
      </c>
      <c r="O429" s="116">
        <v>0</v>
      </c>
      <c r="P429" s="116">
        <v>0</v>
      </c>
      <c r="Q429" s="116">
        <v>0</v>
      </c>
      <c r="R429" s="22">
        <f t="shared" si="100"/>
        <v>9</v>
      </c>
      <c r="S429" s="116">
        <v>0</v>
      </c>
      <c r="T429" s="116">
        <v>0</v>
      </c>
      <c r="U429" s="116">
        <v>0</v>
      </c>
      <c r="V429" s="116">
        <v>0</v>
      </c>
      <c r="W429" s="22">
        <f t="shared" si="101"/>
        <v>0</v>
      </c>
      <c r="X429" s="22">
        <f t="shared" si="102"/>
        <v>0.3</v>
      </c>
      <c r="Y429" s="22">
        <f ca="1">OFFSET('Cost Study'!$B$7,'Operations Support'!$C429,'Operations Support'!$B429)*$H429</f>
        <v>16.830000000000002</v>
      </c>
      <c r="Z429" s="23">
        <f ca="1">Y429*'Cost Study'!$B$31</f>
        <v>939.98798058124953</v>
      </c>
      <c r="AA429" s="23">
        <f ca="1">IF(A429=10298,1.51,1)*IF($B429&lt;3,$D429*'Cost Study'!$B$32*OFFSET('Cost Study'!$B$7,'Operations Support'!$C429,'Operations Support'!$B429),0)</f>
        <v>1.6830000000000001</v>
      </c>
      <c r="AB429" s="24">
        <f ca="1">AA429*'Cost Study'!$B$31</f>
        <v>93.998798058124947</v>
      </c>
      <c r="AC429" s="23">
        <f ca="1">Y429*'Cost Study'!$B$31</f>
        <v>939.98798058124953</v>
      </c>
      <c r="AD429" s="24">
        <f ca="1">AA429*'Cost Study'!$B$31</f>
        <v>93.998798058124947</v>
      </c>
      <c r="AE429" s="377">
        <f t="shared" ca="1" si="103"/>
        <v>1033.9867786393745</v>
      </c>
      <c r="AF429" s="377">
        <f t="shared" ca="1" si="104"/>
        <v>1033.9867786393745</v>
      </c>
      <c r="AH429" s="688">
        <f>IFERROR($H429/SUMIF($A:$A,$A429,$H:$H)*SUMIF(Summary!$A$110:$A$186,$A429,Summary!$P$110:$P$186),0)</f>
        <v>222.23151907630688</v>
      </c>
      <c r="AI429" s="689">
        <f t="shared" ca="1" si="90"/>
        <v>811.75525956306763</v>
      </c>
      <c r="AJ429" s="688">
        <f>IFERROR(H429/SUMIF(A:A,A429,H:H)*SUMIF(Summary!$A$110:$A$186,'Operations Support'!A429,Summary!$Q$110:$Q$186),0)</f>
        <v>223.24640932865498</v>
      </c>
      <c r="AK429" s="688">
        <f t="shared" ca="1" si="91"/>
        <v>810.74036931071953</v>
      </c>
      <c r="AM429" s="688">
        <f>IFERROR($H429/SUMIF($A:$A,$A429,$H:$H)*SUMIF(Summary!$A$230:$A$266,$A429,Summary!$P$230:$P$266),0)</f>
        <v>42.046513870332163</v>
      </c>
      <c r="AN429" s="688">
        <f>IFERROR($H429/SUMIF($A:$A,$A429,$H:$H)*(SUMIF(Summary!$A$230:$A$266,$A429,Summary!$L$230:$L$266)+SUMIF(Summary!$A$281:$A$317,$A429,Summary!$L$281:$L$317))-AM429,0)</f>
        <v>217.55892234359732</v>
      </c>
      <c r="AO429" s="688">
        <f>IFERROR($H429/SUMIF($A:$A,$A429,$H:$H)*SUMIF(Summary!$A$230:$A$266,$A429,Summary!$Q$230:$Q$266),0)</f>
        <v>42.23853252389484</v>
      </c>
      <c r="AP429" s="688">
        <f>IFERROR($H429/SUMIF($A:$A,$A429,$H:$H)*(SUMIF(Summary!$A$230:$A$266,$A429,Summary!$L$230:$L$266)+SUMIF(Summary!$A$281:$A$317,$A429,Summary!$L$281:$L$317))-AO429,0)</f>
        <v>217.36690369003463</v>
      </c>
      <c r="AQ429" s="306"/>
      <c r="AR429" s="688">
        <f t="shared" ca="1" si="92"/>
        <v>1029.314181906665</v>
      </c>
      <c r="AS429" s="688">
        <f t="shared" ca="1" si="93"/>
        <v>1028.107273000754</v>
      </c>
    </row>
    <row r="430" spans="1:45" x14ac:dyDescent="0.2">
      <c r="A430" s="423">
        <v>3592</v>
      </c>
      <c r="B430" s="424">
        <v>1</v>
      </c>
      <c r="C430" s="425" t="s">
        <v>305</v>
      </c>
      <c r="D430" s="422">
        <f t="shared" si="94"/>
        <v>2322</v>
      </c>
      <c r="E430" s="422">
        <f t="shared" si="95"/>
        <v>0</v>
      </c>
      <c r="F430" s="422">
        <f t="shared" si="96"/>
        <v>180</v>
      </c>
      <c r="G430" s="422">
        <f t="shared" si="97"/>
        <v>0</v>
      </c>
      <c r="H430" s="22">
        <f t="shared" si="98"/>
        <v>2502</v>
      </c>
      <c r="I430" s="116">
        <v>993</v>
      </c>
      <c r="J430" s="116">
        <v>0</v>
      </c>
      <c r="K430" s="116">
        <v>138</v>
      </c>
      <c r="L430" s="116">
        <v>0</v>
      </c>
      <c r="M430" s="22">
        <f t="shared" si="99"/>
        <v>1131</v>
      </c>
      <c r="N430" s="116">
        <v>1281</v>
      </c>
      <c r="O430" s="116">
        <v>0</v>
      </c>
      <c r="P430" s="116">
        <v>42</v>
      </c>
      <c r="Q430" s="116">
        <v>0</v>
      </c>
      <c r="R430" s="22">
        <f t="shared" si="100"/>
        <v>1323</v>
      </c>
      <c r="S430" s="116">
        <v>48</v>
      </c>
      <c r="T430" s="116">
        <v>0</v>
      </c>
      <c r="U430" s="116">
        <v>0</v>
      </c>
      <c r="V430" s="116">
        <v>0</v>
      </c>
      <c r="W430" s="22">
        <f t="shared" si="101"/>
        <v>48</v>
      </c>
      <c r="X430" s="22">
        <f t="shared" si="102"/>
        <v>83.4</v>
      </c>
      <c r="Y430" s="22">
        <f ca="1">OFFSET('Cost Study'!$B$7,'Operations Support'!$C430,'Operations Support'!$B430)*$H430</f>
        <v>4903.92</v>
      </c>
      <c r="Z430" s="23">
        <f ca="1">Y430*'Cost Study'!$B$31</f>
        <v>273893.39618134289</v>
      </c>
      <c r="AA430" s="23">
        <f ca="1">IF(A430=10298,1.51,1)*IF($B430&lt;3,$D430*'Cost Study'!$B$32*OFFSET('Cost Study'!$B$7,'Operations Support'!$C430,'Operations Support'!$B430),0)</f>
        <v>455.11200000000002</v>
      </c>
      <c r="AB430" s="24">
        <f ca="1">AA430*'Cost Study'!$B$31</f>
        <v>25418.88353049873</v>
      </c>
      <c r="AC430" s="23">
        <f ca="1">Y430*'Cost Study'!$B$31</f>
        <v>273893.39618134289</v>
      </c>
      <c r="AD430" s="24">
        <f ca="1">AA430*'Cost Study'!$B$31</f>
        <v>25418.88353049873</v>
      </c>
      <c r="AE430" s="377">
        <f t="shared" ca="1" si="103"/>
        <v>299312.27971184161</v>
      </c>
      <c r="AF430" s="377">
        <f t="shared" ca="1" si="104"/>
        <v>299312.27971184161</v>
      </c>
      <c r="AH430" s="688">
        <f>IFERROR($H430/SUMIF($A:$A,$A430,$H:$H)*SUMIF(Summary!$A$110:$A$186,$A430,Summary!$P$110:$P$186),0)</f>
        <v>61780.362303213311</v>
      </c>
      <c r="AI430" s="689">
        <f t="shared" ref="AI430:AI493" ca="1" si="105">Z430+AB430-AH430</f>
        <v>237531.9174086283</v>
      </c>
      <c r="AJ430" s="688">
        <f>IFERROR(H430/SUMIF(A:A,A430,H:H)*SUMIF(Summary!$A$110:$A$186,'Operations Support'!A430,Summary!$Q$110:$Q$186),0)</f>
        <v>62062.501793366078</v>
      </c>
      <c r="AK430" s="688">
        <f t="shared" ref="AK430:AK493" ca="1" si="106">AC430+AD430-AJ430</f>
        <v>237249.77791847553</v>
      </c>
      <c r="AM430" s="688">
        <f>IFERROR($H430/SUMIF($A:$A,$A430,$H:$H)*SUMIF(Summary!$A$230:$A$266,$A430,Summary!$P$230:$P$266),0)</f>
        <v>11688.930855952342</v>
      </c>
      <c r="AN430" s="688">
        <f>IFERROR($H430/SUMIF($A:$A,$A430,$H:$H)*(SUMIF(Summary!$A$230:$A$266,$A430,Summary!$L$230:$L$266)+SUMIF(Summary!$A$281:$A$317,$A430,Summary!$L$281:$L$317))-AM430,0)</f>
        <v>60481.38041152004</v>
      </c>
      <c r="AO430" s="688">
        <f>IFERROR($H430/SUMIF($A:$A,$A430,$H:$H)*SUMIF(Summary!$A$230:$A$266,$A430,Summary!$Q$230:$Q$266),0)</f>
        <v>11742.312041642765</v>
      </c>
      <c r="AP430" s="688">
        <f>IFERROR($H430/SUMIF($A:$A,$A430,$H:$H)*(SUMIF(Summary!$A$230:$A$266,$A430,Summary!$L$230:$L$266)+SUMIF(Summary!$A$281:$A$317,$A430,Summary!$L$281:$L$317))-AO430,0)</f>
        <v>60427.999225829619</v>
      </c>
      <c r="AQ430" s="306"/>
      <c r="AR430" s="688">
        <f t="shared" ref="AR430:AR493" ca="1" si="107">AI430+AN430</f>
        <v>298013.29782014835</v>
      </c>
      <c r="AS430" s="688">
        <f t="shared" ref="AS430:AS493" ca="1" si="108">AK430+AP430</f>
        <v>297677.77714430518</v>
      </c>
    </row>
    <row r="431" spans="1:45" x14ac:dyDescent="0.2">
      <c r="A431" s="423">
        <v>3592</v>
      </c>
      <c r="B431" s="424">
        <v>1</v>
      </c>
      <c r="C431" s="425" t="s">
        <v>306</v>
      </c>
      <c r="D431" s="422">
        <f t="shared" si="94"/>
        <v>9</v>
      </c>
      <c r="E431" s="422">
        <f t="shared" si="95"/>
        <v>0</v>
      </c>
      <c r="F431" s="422">
        <f t="shared" si="96"/>
        <v>3</v>
      </c>
      <c r="G431" s="422">
        <f t="shared" si="97"/>
        <v>0</v>
      </c>
      <c r="H431" s="22">
        <f t="shared" si="98"/>
        <v>12</v>
      </c>
      <c r="I431" s="116">
        <v>0</v>
      </c>
      <c r="J431" s="116">
        <v>0</v>
      </c>
      <c r="K431" s="116">
        <v>3</v>
      </c>
      <c r="L431" s="116">
        <v>0</v>
      </c>
      <c r="M431" s="22">
        <f t="shared" si="99"/>
        <v>3</v>
      </c>
      <c r="N431" s="116">
        <v>9</v>
      </c>
      <c r="O431" s="116">
        <v>0</v>
      </c>
      <c r="P431" s="116">
        <v>0</v>
      </c>
      <c r="Q431" s="116">
        <v>0</v>
      </c>
      <c r="R431" s="22">
        <f t="shared" si="100"/>
        <v>9</v>
      </c>
      <c r="S431" s="116">
        <v>0</v>
      </c>
      <c r="T431" s="116">
        <v>0</v>
      </c>
      <c r="U431" s="116">
        <v>0</v>
      </c>
      <c r="V431" s="116">
        <v>0</v>
      </c>
      <c r="W431" s="22">
        <f t="shared" si="101"/>
        <v>0</v>
      </c>
      <c r="X431" s="22">
        <f t="shared" si="102"/>
        <v>0.4</v>
      </c>
      <c r="Y431" s="22">
        <f ca="1">OFFSET('Cost Study'!$B$7,'Operations Support'!$C431,'Operations Support'!$B431)*$H431</f>
        <v>13.32</v>
      </c>
      <c r="Z431" s="23">
        <f ca="1">Y431*'Cost Study'!$B$31</f>
        <v>743.94770655628292</v>
      </c>
      <c r="AA431" s="23">
        <f ca="1">IF(A431=10298,1.51,1)*IF($B431&lt;3,$D431*'Cost Study'!$B$32*OFFSET('Cost Study'!$B$7,'Operations Support'!$C431,'Operations Support'!$B431),0)</f>
        <v>0.99900000000000011</v>
      </c>
      <c r="AB431" s="24">
        <f ca="1">AA431*'Cost Study'!$B$31</f>
        <v>55.796077991721226</v>
      </c>
      <c r="AC431" s="23">
        <f ca="1">Y431*'Cost Study'!$B$31</f>
        <v>743.94770655628292</v>
      </c>
      <c r="AD431" s="24">
        <f ca="1">AA431*'Cost Study'!$B$31</f>
        <v>55.796077991721226</v>
      </c>
      <c r="AE431" s="377">
        <f t="shared" ca="1" si="103"/>
        <v>799.7437845480041</v>
      </c>
      <c r="AF431" s="377">
        <f t="shared" ca="1" si="104"/>
        <v>799.7437845480041</v>
      </c>
      <c r="AH431" s="688">
        <f>IFERROR($H431/SUMIF($A:$A,$A431,$H:$H)*SUMIF(Summary!$A$110:$A$186,$A431,Summary!$P$110:$P$186),0)</f>
        <v>296.30869210174251</v>
      </c>
      <c r="AI431" s="689">
        <f t="shared" ca="1" si="105"/>
        <v>503.43509244626159</v>
      </c>
      <c r="AJ431" s="688">
        <f>IFERROR(H431/SUMIF(A:A,A431,H:H)*SUMIF(Summary!$A$110:$A$186,'Operations Support'!A431,Summary!$Q$110:$Q$186),0)</f>
        <v>297.66187910487332</v>
      </c>
      <c r="AK431" s="688">
        <f t="shared" ca="1" si="106"/>
        <v>502.08190544313078</v>
      </c>
      <c r="AM431" s="688">
        <f>IFERROR($H431/SUMIF($A:$A,$A431,$H:$H)*SUMIF(Summary!$A$230:$A$266,$A431,Summary!$P$230:$P$266),0)</f>
        <v>56.062018493776222</v>
      </c>
      <c r="AN431" s="688">
        <f>IFERROR($H431/SUMIF($A:$A,$A431,$H:$H)*(SUMIF(Summary!$A$230:$A$266,$A431,Summary!$L$230:$L$266)+SUMIF(Summary!$A$281:$A$317,$A431,Summary!$L$281:$L$317))-AM431,0)</f>
        <v>290.07856312479635</v>
      </c>
      <c r="AO431" s="688">
        <f>IFERROR($H431/SUMIF($A:$A,$A431,$H:$H)*SUMIF(Summary!$A$230:$A$266,$A431,Summary!$Q$230:$Q$266),0)</f>
        <v>56.31804336519312</v>
      </c>
      <c r="AP431" s="688">
        <f>IFERROR($H431/SUMIF($A:$A,$A431,$H:$H)*(SUMIF(Summary!$A$230:$A$266,$A431,Summary!$L$230:$L$266)+SUMIF(Summary!$A$281:$A$317,$A431,Summary!$L$281:$L$317))-AO431,0)</f>
        <v>289.82253825337943</v>
      </c>
      <c r="AQ431" s="306"/>
      <c r="AR431" s="688">
        <f t="shared" ca="1" si="107"/>
        <v>793.51365557105794</v>
      </c>
      <c r="AS431" s="688">
        <f t="shared" ca="1" si="108"/>
        <v>791.90444369651027</v>
      </c>
    </row>
    <row r="432" spans="1:45" x14ac:dyDescent="0.2">
      <c r="A432" s="423">
        <v>3592</v>
      </c>
      <c r="B432" s="424">
        <v>1</v>
      </c>
      <c r="C432" s="425" t="s">
        <v>307</v>
      </c>
      <c r="D432" s="422">
        <f t="shared" si="94"/>
        <v>0</v>
      </c>
      <c r="E432" s="422">
        <f t="shared" si="95"/>
        <v>0</v>
      </c>
      <c r="F432" s="422">
        <f t="shared" si="96"/>
        <v>0</v>
      </c>
      <c r="G432" s="422">
        <f t="shared" si="97"/>
        <v>0</v>
      </c>
      <c r="H432" s="22">
        <f t="shared" si="98"/>
        <v>0</v>
      </c>
      <c r="I432" s="116">
        <v>0</v>
      </c>
      <c r="J432" s="116">
        <v>0</v>
      </c>
      <c r="K432" s="116">
        <v>0</v>
      </c>
      <c r="L432" s="116">
        <v>0</v>
      </c>
      <c r="M432" s="22">
        <f t="shared" si="99"/>
        <v>0</v>
      </c>
      <c r="N432" s="116">
        <v>0</v>
      </c>
      <c r="O432" s="116">
        <v>0</v>
      </c>
      <c r="P432" s="116">
        <v>0</v>
      </c>
      <c r="Q432" s="116">
        <v>0</v>
      </c>
      <c r="R432" s="22">
        <f t="shared" si="100"/>
        <v>0</v>
      </c>
      <c r="S432" s="116">
        <v>0</v>
      </c>
      <c r="T432" s="116">
        <v>0</v>
      </c>
      <c r="U432" s="116">
        <v>0</v>
      </c>
      <c r="V432" s="116">
        <v>0</v>
      </c>
      <c r="W432" s="22">
        <f t="shared" si="101"/>
        <v>0</v>
      </c>
      <c r="X432" s="22">
        <f t="shared" si="102"/>
        <v>0</v>
      </c>
      <c r="Y432" s="22">
        <f ca="1">OFFSET('Cost Study'!$B$7,'Operations Support'!$C432,'Operations Support'!$B432)*$H432</f>
        <v>0</v>
      </c>
      <c r="Z432" s="23">
        <f ca="1">Y432*'Cost Study'!$B$31</f>
        <v>0</v>
      </c>
      <c r="AA432" s="23">
        <f ca="1">IF(A432=10298,1.51,1)*IF($B432&lt;3,$D432*'Cost Study'!$B$32*OFFSET('Cost Study'!$B$7,'Operations Support'!$C432,'Operations Support'!$B432),0)</f>
        <v>0</v>
      </c>
      <c r="AB432" s="24">
        <f ca="1">AA432*'Cost Study'!$B$31</f>
        <v>0</v>
      </c>
      <c r="AC432" s="23">
        <f ca="1">Y432*'Cost Study'!$B$31</f>
        <v>0</v>
      </c>
      <c r="AD432" s="24">
        <f ca="1">AA432*'Cost Study'!$B$31</f>
        <v>0</v>
      </c>
      <c r="AE432" s="377">
        <f t="shared" ca="1" si="103"/>
        <v>0</v>
      </c>
      <c r="AF432" s="377">
        <f t="shared" ca="1" si="104"/>
        <v>0</v>
      </c>
      <c r="AH432" s="688">
        <f>IFERROR($H432/SUMIF($A:$A,$A432,$H:$H)*SUMIF(Summary!$A$110:$A$186,$A432,Summary!$P$110:$P$186),0)</f>
        <v>0</v>
      </c>
      <c r="AI432" s="689">
        <f t="shared" ca="1" si="105"/>
        <v>0</v>
      </c>
      <c r="AJ432" s="688">
        <f>IFERROR(H432/SUMIF(A:A,A432,H:H)*SUMIF(Summary!$A$110:$A$186,'Operations Support'!A432,Summary!$Q$110:$Q$186),0)</f>
        <v>0</v>
      </c>
      <c r="AK432" s="688">
        <f t="shared" ca="1" si="106"/>
        <v>0</v>
      </c>
      <c r="AM432" s="688">
        <f>IFERROR($H432/SUMIF($A:$A,$A432,$H:$H)*SUMIF(Summary!$A$230:$A$266,$A432,Summary!$P$230:$P$266),0)</f>
        <v>0</v>
      </c>
      <c r="AN432" s="688">
        <f>IFERROR($H432/SUMIF($A:$A,$A432,$H:$H)*(SUMIF(Summary!$A$230:$A$266,$A432,Summary!$L$230:$L$266)+SUMIF(Summary!$A$281:$A$317,$A432,Summary!$L$281:$L$317))-AM432,0)</f>
        <v>0</v>
      </c>
      <c r="AO432" s="688">
        <f>IFERROR($H432/SUMIF($A:$A,$A432,$H:$H)*SUMIF(Summary!$A$230:$A$266,$A432,Summary!$Q$230:$Q$266),0)</f>
        <v>0</v>
      </c>
      <c r="AP432" s="688">
        <f>IFERROR($H432/SUMIF($A:$A,$A432,$H:$H)*(SUMIF(Summary!$A$230:$A$266,$A432,Summary!$L$230:$L$266)+SUMIF(Summary!$A$281:$A$317,$A432,Summary!$L$281:$L$317))-AO432,0)</f>
        <v>0</v>
      </c>
      <c r="AQ432" s="306"/>
      <c r="AR432" s="688">
        <f t="shared" ca="1" si="107"/>
        <v>0</v>
      </c>
      <c r="AS432" s="688">
        <f t="shared" ca="1" si="108"/>
        <v>0</v>
      </c>
    </row>
    <row r="433" spans="1:45" x14ac:dyDescent="0.2">
      <c r="A433" s="423">
        <v>3592</v>
      </c>
      <c r="B433" s="424">
        <v>1</v>
      </c>
      <c r="C433" s="425" t="s">
        <v>308</v>
      </c>
      <c r="D433" s="422">
        <f t="shared" si="94"/>
        <v>46</v>
      </c>
      <c r="E433" s="422">
        <f t="shared" si="95"/>
        <v>0</v>
      </c>
      <c r="F433" s="422">
        <f t="shared" si="96"/>
        <v>165</v>
      </c>
      <c r="G433" s="422">
        <f t="shared" si="97"/>
        <v>0</v>
      </c>
      <c r="H433" s="22">
        <f t="shared" si="98"/>
        <v>211</v>
      </c>
      <c r="I433" s="116">
        <v>0</v>
      </c>
      <c r="J433" s="116">
        <v>0</v>
      </c>
      <c r="K433" s="116">
        <v>48</v>
      </c>
      <c r="L433" s="116">
        <v>0</v>
      </c>
      <c r="M433" s="22">
        <f t="shared" si="99"/>
        <v>48</v>
      </c>
      <c r="N433" s="116">
        <v>37</v>
      </c>
      <c r="O433" s="116">
        <v>0</v>
      </c>
      <c r="P433" s="116">
        <v>117</v>
      </c>
      <c r="Q433" s="116">
        <v>0</v>
      </c>
      <c r="R433" s="22">
        <f t="shared" si="100"/>
        <v>154</v>
      </c>
      <c r="S433" s="116">
        <v>9</v>
      </c>
      <c r="T433" s="116">
        <v>0</v>
      </c>
      <c r="U433" s="116">
        <v>0</v>
      </c>
      <c r="V433" s="116">
        <v>0</v>
      </c>
      <c r="W433" s="22">
        <f t="shared" si="101"/>
        <v>9</v>
      </c>
      <c r="X433" s="22">
        <f t="shared" si="102"/>
        <v>7.0333333333333332</v>
      </c>
      <c r="Y433" s="22">
        <f ca="1">OFFSET('Cost Study'!$B$7,'Operations Support'!$C433,'Operations Support'!$B433)*$H433</f>
        <v>333.38</v>
      </c>
      <c r="Z433" s="23">
        <f ca="1">Y433*'Cost Study'!$B$31</f>
        <v>18619.916397277299</v>
      </c>
      <c r="AA433" s="23">
        <f ca="1">IF(A433=10298,1.51,1)*IF($B433&lt;3,$D433*'Cost Study'!$B$32*OFFSET('Cost Study'!$B$7,'Operations Support'!$C433,'Operations Support'!$B433),0)</f>
        <v>7.2680000000000016</v>
      </c>
      <c r="AB433" s="24">
        <f ca="1">AA433*'Cost Study'!$B$31</f>
        <v>405.93182667050041</v>
      </c>
      <c r="AC433" s="23">
        <f ca="1">Y433*'Cost Study'!$B$31</f>
        <v>18619.916397277299</v>
      </c>
      <c r="AD433" s="24">
        <f ca="1">AA433*'Cost Study'!$B$31</f>
        <v>405.93182667050041</v>
      </c>
      <c r="AE433" s="377">
        <f t="shared" ca="1" si="103"/>
        <v>19025.8482239478</v>
      </c>
      <c r="AF433" s="377">
        <f t="shared" ca="1" si="104"/>
        <v>19025.8482239478</v>
      </c>
      <c r="AH433" s="688">
        <f>IFERROR($H433/SUMIF($A:$A,$A433,$H:$H)*SUMIF(Summary!$A$110:$A$186,$A433,Summary!$P$110:$P$186),0)</f>
        <v>5210.0945027889729</v>
      </c>
      <c r="AI433" s="689">
        <f t="shared" ca="1" si="105"/>
        <v>13815.753721158828</v>
      </c>
      <c r="AJ433" s="688">
        <f>IFERROR(H433/SUMIF(A:A,A433,H:H)*SUMIF(Summary!$A$110:$A$186,'Operations Support'!A433,Summary!$Q$110:$Q$186),0)</f>
        <v>5233.8880409273561</v>
      </c>
      <c r="AK433" s="688">
        <f t="shared" ca="1" si="106"/>
        <v>13791.960183020445</v>
      </c>
      <c r="AM433" s="688">
        <f>IFERROR($H433/SUMIF($A:$A,$A433,$H:$H)*SUMIF(Summary!$A$230:$A$266,$A433,Summary!$P$230:$P$266),0)</f>
        <v>985.75715851556527</v>
      </c>
      <c r="AN433" s="688">
        <f>IFERROR($H433/SUMIF($A:$A,$A433,$H:$H)*(SUMIF(Summary!$A$230:$A$266,$A433,Summary!$L$230:$L$266)+SUMIF(Summary!$A$281:$A$317,$A433,Summary!$L$281:$L$317))-AM433,0)</f>
        <v>5100.5480682776688</v>
      </c>
      <c r="AO433" s="688">
        <f>IFERROR($H433/SUMIF($A:$A,$A433,$H:$H)*SUMIF(Summary!$A$230:$A$266,$A433,Summary!$Q$230:$Q$266),0)</f>
        <v>990.25892917131239</v>
      </c>
      <c r="AP433" s="688">
        <f>IFERROR($H433/SUMIF($A:$A,$A433,$H:$H)*(SUMIF(Summary!$A$230:$A$266,$A433,Summary!$L$230:$L$266)+SUMIF(Summary!$A$281:$A$317,$A433,Summary!$L$281:$L$317))-AO433,0)</f>
        <v>5096.0462976219223</v>
      </c>
      <c r="AQ433" s="306"/>
      <c r="AR433" s="688">
        <f t="shared" ca="1" si="107"/>
        <v>18916.301789436497</v>
      </c>
      <c r="AS433" s="688">
        <f t="shared" ca="1" si="108"/>
        <v>18888.006480642369</v>
      </c>
    </row>
    <row r="434" spans="1:45" x14ac:dyDescent="0.2">
      <c r="A434" s="423">
        <v>3592</v>
      </c>
      <c r="B434" s="424">
        <v>1</v>
      </c>
      <c r="C434" s="425" t="s">
        <v>309</v>
      </c>
      <c r="D434" s="422">
        <f t="shared" si="94"/>
        <v>0</v>
      </c>
      <c r="E434" s="422">
        <f t="shared" si="95"/>
        <v>0</v>
      </c>
      <c r="F434" s="422">
        <f t="shared" si="96"/>
        <v>0</v>
      </c>
      <c r="G434" s="422">
        <f t="shared" si="97"/>
        <v>0</v>
      </c>
      <c r="H434" s="22">
        <f t="shared" si="98"/>
        <v>0</v>
      </c>
      <c r="I434" s="116">
        <v>0</v>
      </c>
      <c r="J434" s="116">
        <v>0</v>
      </c>
      <c r="K434" s="116">
        <v>0</v>
      </c>
      <c r="L434" s="116">
        <v>0</v>
      </c>
      <c r="M434" s="22">
        <f t="shared" si="99"/>
        <v>0</v>
      </c>
      <c r="N434" s="116">
        <v>0</v>
      </c>
      <c r="O434" s="116">
        <v>0</v>
      </c>
      <c r="P434" s="116">
        <v>0</v>
      </c>
      <c r="Q434" s="116">
        <v>0</v>
      </c>
      <c r="R434" s="22">
        <f t="shared" si="100"/>
        <v>0</v>
      </c>
      <c r="S434" s="116">
        <v>0</v>
      </c>
      <c r="T434" s="116">
        <v>0</v>
      </c>
      <c r="U434" s="116">
        <v>0</v>
      </c>
      <c r="V434" s="116">
        <v>0</v>
      </c>
      <c r="W434" s="22">
        <f t="shared" si="101"/>
        <v>0</v>
      </c>
      <c r="X434" s="22">
        <f t="shared" si="102"/>
        <v>0</v>
      </c>
      <c r="Y434" s="22">
        <f ca="1">OFFSET('Cost Study'!$B$7,'Operations Support'!$C434,'Operations Support'!$B434)*$H434</f>
        <v>0</v>
      </c>
      <c r="Z434" s="23">
        <f ca="1">Y434*'Cost Study'!$B$31</f>
        <v>0</v>
      </c>
      <c r="AA434" s="23">
        <f ca="1">IF(A434=10298,1.51,1)*IF($B434&lt;3,$D434*'Cost Study'!$B$32*OFFSET('Cost Study'!$B$7,'Operations Support'!$C434,'Operations Support'!$B434),0)</f>
        <v>0</v>
      </c>
      <c r="AB434" s="24">
        <f ca="1">AA434*'Cost Study'!$B$31</f>
        <v>0</v>
      </c>
      <c r="AC434" s="23">
        <f ca="1">Y434*'Cost Study'!$B$31</f>
        <v>0</v>
      </c>
      <c r="AD434" s="24">
        <f ca="1">AA434*'Cost Study'!$B$31</f>
        <v>0</v>
      </c>
      <c r="AE434" s="377">
        <f t="shared" ca="1" si="103"/>
        <v>0</v>
      </c>
      <c r="AF434" s="377">
        <f t="shared" ca="1" si="104"/>
        <v>0</v>
      </c>
      <c r="AH434" s="688">
        <f>IFERROR($H434/SUMIF($A:$A,$A434,$H:$H)*SUMIF(Summary!$A$110:$A$186,$A434,Summary!$P$110:$P$186),0)</f>
        <v>0</v>
      </c>
      <c r="AI434" s="689">
        <f t="shared" ca="1" si="105"/>
        <v>0</v>
      </c>
      <c r="AJ434" s="688">
        <f>IFERROR(H434/SUMIF(A:A,A434,H:H)*SUMIF(Summary!$A$110:$A$186,'Operations Support'!A434,Summary!$Q$110:$Q$186),0)</f>
        <v>0</v>
      </c>
      <c r="AK434" s="688">
        <f t="shared" ca="1" si="106"/>
        <v>0</v>
      </c>
      <c r="AM434" s="688">
        <f>IFERROR($H434/SUMIF($A:$A,$A434,$H:$H)*SUMIF(Summary!$A$230:$A$266,$A434,Summary!$P$230:$P$266),0)</f>
        <v>0</v>
      </c>
      <c r="AN434" s="688">
        <f>IFERROR($H434/SUMIF($A:$A,$A434,$H:$H)*(SUMIF(Summary!$A$230:$A$266,$A434,Summary!$L$230:$L$266)+SUMIF(Summary!$A$281:$A$317,$A434,Summary!$L$281:$L$317))-AM434,0)</f>
        <v>0</v>
      </c>
      <c r="AO434" s="688">
        <f>IFERROR($H434/SUMIF($A:$A,$A434,$H:$H)*SUMIF(Summary!$A$230:$A$266,$A434,Summary!$Q$230:$Q$266),0)</f>
        <v>0</v>
      </c>
      <c r="AP434" s="688">
        <f>IFERROR($H434/SUMIF($A:$A,$A434,$H:$H)*(SUMIF(Summary!$A$230:$A$266,$A434,Summary!$L$230:$L$266)+SUMIF(Summary!$A$281:$A$317,$A434,Summary!$L$281:$L$317))-AO434,0)</f>
        <v>0</v>
      </c>
      <c r="AQ434" s="306"/>
      <c r="AR434" s="688">
        <f t="shared" ca="1" si="107"/>
        <v>0</v>
      </c>
      <c r="AS434" s="688">
        <f t="shared" ca="1" si="108"/>
        <v>0</v>
      </c>
    </row>
    <row r="435" spans="1:45" x14ac:dyDescent="0.2">
      <c r="A435" s="423">
        <v>3592</v>
      </c>
      <c r="B435" s="424">
        <v>1</v>
      </c>
      <c r="C435" s="425" t="s">
        <v>310</v>
      </c>
      <c r="D435" s="422">
        <f t="shared" si="94"/>
        <v>0</v>
      </c>
      <c r="E435" s="422">
        <f t="shared" si="95"/>
        <v>0</v>
      </c>
      <c r="F435" s="422">
        <f t="shared" si="96"/>
        <v>0</v>
      </c>
      <c r="G435" s="422">
        <f t="shared" si="97"/>
        <v>0</v>
      </c>
      <c r="H435" s="22">
        <f t="shared" si="98"/>
        <v>0</v>
      </c>
      <c r="I435" s="116">
        <v>0</v>
      </c>
      <c r="J435" s="116">
        <v>0</v>
      </c>
      <c r="K435" s="116">
        <v>0</v>
      </c>
      <c r="L435" s="116">
        <v>0</v>
      </c>
      <c r="M435" s="22">
        <f t="shared" si="99"/>
        <v>0</v>
      </c>
      <c r="N435" s="116">
        <v>0</v>
      </c>
      <c r="O435" s="116">
        <v>0</v>
      </c>
      <c r="P435" s="116">
        <v>0</v>
      </c>
      <c r="Q435" s="116">
        <v>0</v>
      </c>
      <c r="R435" s="22">
        <f t="shared" si="100"/>
        <v>0</v>
      </c>
      <c r="S435" s="116">
        <v>0</v>
      </c>
      <c r="T435" s="116">
        <v>0</v>
      </c>
      <c r="U435" s="116">
        <v>0</v>
      </c>
      <c r="V435" s="116">
        <v>0</v>
      </c>
      <c r="W435" s="22">
        <f t="shared" si="101"/>
        <v>0</v>
      </c>
      <c r="X435" s="22">
        <f t="shared" si="102"/>
        <v>0</v>
      </c>
      <c r="Y435" s="22">
        <f ca="1">OFFSET('Cost Study'!$B$7,'Operations Support'!$C435,'Operations Support'!$B435)*$H435</f>
        <v>0</v>
      </c>
      <c r="Z435" s="23">
        <f ca="1">Y435*'Cost Study'!$B$31</f>
        <v>0</v>
      </c>
      <c r="AA435" s="23">
        <f ca="1">IF(A435=10298,1.51,1)*IF($B435&lt;3,$D435*'Cost Study'!$B$32*OFFSET('Cost Study'!$B$7,'Operations Support'!$C435,'Operations Support'!$B435),0)</f>
        <v>0</v>
      </c>
      <c r="AB435" s="24">
        <f ca="1">AA435*'Cost Study'!$B$31</f>
        <v>0</v>
      </c>
      <c r="AC435" s="23">
        <f ca="1">Y435*'Cost Study'!$B$31</f>
        <v>0</v>
      </c>
      <c r="AD435" s="24">
        <f ca="1">AA435*'Cost Study'!$B$31</f>
        <v>0</v>
      </c>
      <c r="AE435" s="377">
        <f t="shared" ca="1" si="103"/>
        <v>0</v>
      </c>
      <c r="AF435" s="377">
        <f t="shared" ca="1" si="104"/>
        <v>0</v>
      </c>
      <c r="AH435" s="688">
        <f>IFERROR($H435/SUMIF($A:$A,$A435,$H:$H)*SUMIF(Summary!$A$110:$A$186,$A435,Summary!$P$110:$P$186),0)</f>
        <v>0</v>
      </c>
      <c r="AI435" s="689">
        <f t="shared" ca="1" si="105"/>
        <v>0</v>
      </c>
      <c r="AJ435" s="688">
        <f>IFERROR(H435/SUMIF(A:A,A435,H:H)*SUMIF(Summary!$A$110:$A$186,'Operations Support'!A435,Summary!$Q$110:$Q$186),0)</f>
        <v>0</v>
      </c>
      <c r="AK435" s="688">
        <f t="shared" ca="1" si="106"/>
        <v>0</v>
      </c>
      <c r="AM435" s="688">
        <f>IFERROR($H435/SUMIF($A:$A,$A435,$H:$H)*SUMIF(Summary!$A$230:$A$266,$A435,Summary!$P$230:$P$266),0)</f>
        <v>0</v>
      </c>
      <c r="AN435" s="688">
        <f>IFERROR($H435/SUMIF($A:$A,$A435,$H:$H)*(SUMIF(Summary!$A$230:$A$266,$A435,Summary!$L$230:$L$266)+SUMIF(Summary!$A$281:$A$317,$A435,Summary!$L$281:$L$317))-AM435,0)</f>
        <v>0</v>
      </c>
      <c r="AO435" s="688">
        <f>IFERROR($H435/SUMIF($A:$A,$A435,$H:$H)*SUMIF(Summary!$A$230:$A$266,$A435,Summary!$Q$230:$Q$266),0)</f>
        <v>0</v>
      </c>
      <c r="AP435" s="688">
        <f>IFERROR($H435/SUMIF($A:$A,$A435,$H:$H)*(SUMIF(Summary!$A$230:$A$266,$A435,Summary!$L$230:$L$266)+SUMIF(Summary!$A$281:$A$317,$A435,Summary!$L$281:$L$317))-AO435,0)</f>
        <v>0</v>
      </c>
      <c r="AQ435" s="306"/>
      <c r="AR435" s="688">
        <f t="shared" ca="1" si="107"/>
        <v>0</v>
      </c>
      <c r="AS435" s="688">
        <f t="shared" ca="1" si="108"/>
        <v>0</v>
      </c>
    </row>
    <row r="436" spans="1:45" x14ac:dyDescent="0.2">
      <c r="A436" s="423">
        <v>3592</v>
      </c>
      <c r="B436" s="424">
        <v>1</v>
      </c>
      <c r="C436" s="425" t="s">
        <v>311</v>
      </c>
      <c r="D436" s="422">
        <f t="shared" si="94"/>
        <v>285</v>
      </c>
      <c r="E436" s="422">
        <f t="shared" si="95"/>
        <v>0</v>
      </c>
      <c r="F436" s="422">
        <f t="shared" si="96"/>
        <v>30</v>
      </c>
      <c r="G436" s="422">
        <f t="shared" si="97"/>
        <v>0</v>
      </c>
      <c r="H436" s="22">
        <f t="shared" si="98"/>
        <v>315</v>
      </c>
      <c r="I436" s="116">
        <v>123</v>
      </c>
      <c r="J436" s="116">
        <v>0</v>
      </c>
      <c r="K436" s="116">
        <v>0</v>
      </c>
      <c r="L436" s="116">
        <v>0</v>
      </c>
      <c r="M436" s="22">
        <f t="shared" si="99"/>
        <v>123</v>
      </c>
      <c r="N436" s="116">
        <v>132</v>
      </c>
      <c r="O436" s="116">
        <v>0</v>
      </c>
      <c r="P436" s="116">
        <v>30</v>
      </c>
      <c r="Q436" s="116">
        <v>0</v>
      </c>
      <c r="R436" s="22">
        <f t="shared" si="100"/>
        <v>162</v>
      </c>
      <c r="S436" s="116">
        <v>30</v>
      </c>
      <c r="T436" s="116">
        <v>0</v>
      </c>
      <c r="U436" s="116">
        <v>0</v>
      </c>
      <c r="V436" s="116">
        <v>0</v>
      </c>
      <c r="W436" s="22">
        <f t="shared" si="101"/>
        <v>30</v>
      </c>
      <c r="X436" s="22">
        <f t="shared" si="102"/>
        <v>10.5</v>
      </c>
      <c r="Y436" s="22">
        <f ca="1">OFFSET('Cost Study'!$B$7,'Operations Support'!$C436,'Operations Support'!$B436)*$H436</f>
        <v>384.3</v>
      </c>
      <c r="Z436" s="23">
        <f ca="1">Y436*'Cost Study'!$B$31</f>
        <v>21463.896668887352</v>
      </c>
      <c r="AA436" s="23">
        <f ca="1">IF(A436=10298,1.51,1)*IF($B436&lt;3,$D436*'Cost Study'!$B$32*OFFSET('Cost Study'!$B$7,'Operations Support'!$C436,'Operations Support'!$B436),0)</f>
        <v>34.769999999999996</v>
      </c>
      <c r="AB436" s="24">
        <f ca="1">AA436*'Cost Study'!$B$31</f>
        <v>1941.9716033755221</v>
      </c>
      <c r="AC436" s="23">
        <f ca="1">Y436*'Cost Study'!$B$31</f>
        <v>21463.896668887352</v>
      </c>
      <c r="AD436" s="24">
        <f ca="1">AA436*'Cost Study'!$B$31</f>
        <v>1941.9716033755221</v>
      </c>
      <c r="AE436" s="377">
        <f t="shared" ca="1" si="103"/>
        <v>23405.868272262873</v>
      </c>
      <c r="AF436" s="377">
        <f t="shared" ca="1" si="104"/>
        <v>23405.868272262873</v>
      </c>
      <c r="AH436" s="688">
        <f>IFERROR($H436/SUMIF($A:$A,$A436,$H:$H)*SUMIF(Summary!$A$110:$A$186,$A436,Summary!$P$110:$P$186),0)</f>
        <v>7778.1031676707407</v>
      </c>
      <c r="AI436" s="689">
        <f t="shared" ca="1" si="105"/>
        <v>15627.765104592132</v>
      </c>
      <c r="AJ436" s="688">
        <f>IFERROR(H436/SUMIF(A:A,A436,H:H)*SUMIF(Summary!$A$110:$A$186,'Operations Support'!A436,Summary!$Q$110:$Q$186),0)</f>
        <v>7813.6243265029243</v>
      </c>
      <c r="AK436" s="688">
        <f t="shared" ca="1" si="106"/>
        <v>15592.243945759948</v>
      </c>
      <c r="AM436" s="688">
        <f>IFERROR($H436/SUMIF($A:$A,$A436,$H:$H)*SUMIF(Summary!$A$230:$A$266,$A436,Summary!$P$230:$P$266),0)</f>
        <v>1471.6279854616257</v>
      </c>
      <c r="AN436" s="688">
        <f>IFERROR($H436/SUMIF($A:$A,$A436,$H:$H)*(SUMIF(Summary!$A$230:$A$266,$A436,Summary!$L$230:$L$266)+SUMIF(Summary!$A$281:$A$317,$A436,Summary!$L$281:$L$317))-AM436,0)</f>
        <v>7614.5622820259032</v>
      </c>
      <c r="AO436" s="688">
        <f>IFERROR($H436/SUMIF($A:$A,$A436,$H:$H)*SUMIF(Summary!$A$230:$A$266,$A436,Summary!$Q$230:$Q$266),0)</f>
        <v>1478.3486383363193</v>
      </c>
      <c r="AP436" s="688">
        <f>IFERROR($H436/SUMIF($A:$A,$A436,$H:$H)*(SUMIF(Summary!$A$230:$A$266,$A436,Summary!$L$230:$L$266)+SUMIF(Summary!$A$281:$A$317,$A436,Summary!$L$281:$L$317))-AO436,0)</f>
        <v>7607.8416291512094</v>
      </c>
      <c r="AQ436" s="306"/>
      <c r="AR436" s="688">
        <f t="shared" ca="1" si="107"/>
        <v>23242.327386618035</v>
      </c>
      <c r="AS436" s="688">
        <f t="shared" ca="1" si="108"/>
        <v>23200.085574911158</v>
      </c>
    </row>
    <row r="437" spans="1:45" x14ac:dyDescent="0.2">
      <c r="A437" s="423">
        <v>3592</v>
      </c>
      <c r="B437" s="424">
        <v>1</v>
      </c>
      <c r="C437" s="425" t="s">
        <v>312</v>
      </c>
      <c r="D437" s="422">
        <f t="shared" si="94"/>
        <v>3</v>
      </c>
      <c r="E437" s="422">
        <f t="shared" si="95"/>
        <v>0</v>
      </c>
      <c r="F437" s="422">
        <f t="shared" si="96"/>
        <v>118</v>
      </c>
      <c r="G437" s="422">
        <f t="shared" si="97"/>
        <v>0</v>
      </c>
      <c r="H437" s="22">
        <f t="shared" si="98"/>
        <v>121</v>
      </c>
      <c r="I437" s="116">
        <v>2</v>
      </c>
      <c r="J437" s="116">
        <v>0</v>
      </c>
      <c r="K437" s="116">
        <v>52</v>
      </c>
      <c r="L437" s="116">
        <v>0</v>
      </c>
      <c r="M437" s="22">
        <f t="shared" si="99"/>
        <v>54</v>
      </c>
      <c r="N437" s="116">
        <v>1</v>
      </c>
      <c r="O437" s="116">
        <v>0</v>
      </c>
      <c r="P437" s="116">
        <v>66</v>
      </c>
      <c r="Q437" s="116">
        <v>0</v>
      </c>
      <c r="R437" s="22">
        <f t="shared" si="100"/>
        <v>67</v>
      </c>
      <c r="S437" s="116">
        <v>0</v>
      </c>
      <c r="T437" s="116">
        <v>0</v>
      </c>
      <c r="U437" s="116">
        <v>0</v>
      </c>
      <c r="V437" s="116">
        <v>0</v>
      </c>
      <c r="W437" s="22">
        <f t="shared" si="101"/>
        <v>0</v>
      </c>
      <c r="X437" s="22">
        <f t="shared" si="102"/>
        <v>4.0333333333333332</v>
      </c>
      <c r="Y437" s="22">
        <f ca="1">OFFSET('Cost Study'!$B$7,'Operations Support'!$C437,'Operations Support'!$B437)*$H437</f>
        <v>166.98</v>
      </c>
      <c r="Z437" s="23">
        <f ca="1">Y437*'Cost Study'!$B$31</f>
        <v>9326.1552583159246</v>
      </c>
      <c r="AA437" s="23">
        <f ca="1">IF(A437=10298,1.51,1)*IF($B437&lt;3,$D437*'Cost Study'!$B$32*OFFSET('Cost Study'!$B$7,'Operations Support'!$C437,'Operations Support'!$B437),0)</f>
        <v>0.41400000000000003</v>
      </c>
      <c r="AB437" s="24">
        <f ca="1">AA437*'Cost Study'!$B$31</f>
        <v>23.122698987560149</v>
      </c>
      <c r="AC437" s="23">
        <f ca="1">Y437*'Cost Study'!$B$31</f>
        <v>9326.1552583159246</v>
      </c>
      <c r="AD437" s="24">
        <f ca="1">AA437*'Cost Study'!$B$31</f>
        <v>23.122698987560149</v>
      </c>
      <c r="AE437" s="377">
        <f t="shared" ca="1" si="103"/>
        <v>9349.2779573034841</v>
      </c>
      <c r="AF437" s="377">
        <f t="shared" ca="1" si="104"/>
        <v>9349.2779573034841</v>
      </c>
      <c r="AH437" s="688">
        <f>IFERROR($H437/SUMIF($A:$A,$A437,$H:$H)*SUMIF(Summary!$A$110:$A$186,$A437,Summary!$P$110:$P$186),0)</f>
        <v>2987.7793120259039</v>
      </c>
      <c r="AI437" s="689">
        <f t="shared" ca="1" si="105"/>
        <v>6361.4986452775802</v>
      </c>
      <c r="AJ437" s="688">
        <f>IFERROR(H437/SUMIF(A:A,A437,H:H)*SUMIF(Summary!$A$110:$A$186,'Operations Support'!A437,Summary!$Q$110:$Q$186),0)</f>
        <v>3001.4239476408061</v>
      </c>
      <c r="AK437" s="688">
        <f t="shared" ca="1" si="106"/>
        <v>6347.8540096626784</v>
      </c>
      <c r="AM437" s="688">
        <f>IFERROR($H437/SUMIF($A:$A,$A437,$H:$H)*SUMIF(Summary!$A$230:$A$266,$A437,Summary!$P$230:$P$266),0)</f>
        <v>565.29201981224355</v>
      </c>
      <c r="AN437" s="688">
        <f>IFERROR($H437/SUMIF($A:$A,$A437,$H:$H)*(SUMIF(Summary!$A$230:$A$266,$A437,Summary!$L$230:$L$266)+SUMIF(Summary!$A$281:$A$317,$A437,Summary!$L$281:$L$317))-AM437,0)</f>
        <v>2924.9588448416971</v>
      </c>
      <c r="AO437" s="688">
        <f>IFERROR($H437/SUMIF($A:$A,$A437,$H:$H)*SUMIF(Summary!$A$230:$A$266,$A437,Summary!$Q$230:$Q$266),0)</f>
        <v>567.87360393236395</v>
      </c>
      <c r="AP437" s="688">
        <f>IFERROR($H437/SUMIF($A:$A,$A437,$H:$H)*(SUMIF(Summary!$A$230:$A$266,$A437,Summary!$L$230:$L$266)+SUMIF(Summary!$A$281:$A$317,$A437,Summary!$L$281:$L$317))-AO437,0)</f>
        <v>2922.3772607215765</v>
      </c>
      <c r="AQ437" s="306"/>
      <c r="AR437" s="688">
        <f t="shared" ca="1" si="107"/>
        <v>9286.4574901192773</v>
      </c>
      <c r="AS437" s="688">
        <f t="shared" ca="1" si="108"/>
        <v>9270.2312703842545</v>
      </c>
    </row>
    <row r="438" spans="1:45" x14ac:dyDescent="0.2">
      <c r="A438" s="423">
        <v>3592</v>
      </c>
      <c r="B438" s="424">
        <v>1</v>
      </c>
      <c r="C438" s="425" t="s">
        <v>313</v>
      </c>
      <c r="D438" s="422">
        <f t="shared" si="94"/>
        <v>919</v>
      </c>
      <c r="E438" s="422">
        <f t="shared" si="95"/>
        <v>0</v>
      </c>
      <c r="F438" s="422">
        <f t="shared" si="96"/>
        <v>2090</v>
      </c>
      <c r="G438" s="422">
        <f t="shared" si="97"/>
        <v>0</v>
      </c>
      <c r="H438" s="22">
        <f t="shared" si="98"/>
        <v>3009</v>
      </c>
      <c r="I438" s="116">
        <v>433</v>
      </c>
      <c r="J438" s="116">
        <v>0</v>
      </c>
      <c r="K438" s="116">
        <v>891</v>
      </c>
      <c r="L438" s="116">
        <v>0</v>
      </c>
      <c r="M438" s="22">
        <f t="shared" si="99"/>
        <v>1324</v>
      </c>
      <c r="N438" s="116">
        <v>360</v>
      </c>
      <c r="O438" s="116">
        <v>0</v>
      </c>
      <c r="P438" s="116">
        <v>956</v>
      </c>
      <c r="Q438" s="116">
        <v>0</v>
      </c>
      <c r="R438" s="22">
        <f t="shared" si="100"/>
        <v>1316</v>
      </c>
      <c r="S438" s="116">
        <v>126</v>
      </c>
      <c r="T438" s="116">
        <v>0</v>
      </c>
      <c r="U438" s="116">
        <v>243</v>
      </c>
      <c r="V438" s="116">
        <v>0</v>
      </c>
      <c r="W438" s="22">
        <f t="shared" si="101"/>
        <v>369</v>
      </c>
      <c r="X438" s="22">
        <f t="shared" si="102"/>
        <v>100.3</v>
      </c>
      <c r="Y438" s="22">
        <f ca="1">OFFSET('Cost Study'!$B$7,'Operations Support'!$C438,'Operations Support'!$B438)*$H438</f>
        <v>2918.73</v>
      </c>
      <c r="Z438" s="23">
        <f ca="1">Y438*'Cost Study'!$B$31</f>
        <v>163016.70342019669</v>
      </c>
      <c r="AA438" s="23">
        <f ca="1">IF(A438=10298,1.51,1)*IF($B438&lt;3,$D438*'Cost Study'!$B$32*OFFSET('Cost Study'!$B$7,'Operations Support'!$C438,'Operations Support'!$B438),0)</f>
        <v>89.143000000000001</v>
      </c>
      <c r="AB438" s="24">
        <f ca="1">AA438*'Cost Study'!$B$31</f>
        <v>4978.8085890050097</v>
      </c>
      <c r="AC438" s="23">
        <f ca="1">Y438*'Cost Study'!$B$31</f>
        <v>163016.70342019669</v>
      </c>
      <c r="AD438" s="24">
        <f ca="1">AA438*'Cost Study'!$B$31</f>
        <v>4978.8085890050097</v>
      </c>
      <c r="AE438" s="377">
        <f t="shared" ca="1" si="103"/>
        <v>167995.51200920169</v>
      </c>
      <c r="AF438" s="377">
        <f t="shared" ca="1" si="104"/>
        <v>167995.51200920169</v>
      </c>
      <c r="AH438" s="688">
        <f>IFERROR($H438/SUMIF($A:$A,$A438,$H:$H)*SUMIF(Summary!$A$110:$A$186,$A438,Summary!$P$110:$P$186),0)</f>
        <v>74299.404544511926</v>
      </c>
      <c r="AI438" s="689">
        <f t="shared" ca="1" si="105"/>
        <v>93696.107464689761</v>
      </c>
      <c r="AJ438" s="688">
        <f>IFERROR(H438/SUMIF(A:A,A438,H:H)*SUMIF(Summary!$A$110:$A$186,'Operations Support'!A438,Summary!$Q$110:$Q$186),0)</f>
        <v>74638.716185546975</v>
      </c>
      <c r="AK438" s="688">
        <f t="shared" ca="1" si="106"/>
        <v>93356.795823654713</v>
      </c>
      <c r="AM438" s="688">
        <f>IFERROR($H438/SUMIF($A:$A,$A438,$H:$H)*SUMIF(Summary!$A$230:$A$266,$A438,Summary!$P$230:$P$266),0)</f>
        <v>14057.551137314387</v>
      </c>
      <c r="AN438" s="688">
        <f>IFERROR($H438/SUMIF($A:$A,$A438,$H:$H)*(SUMIF(Summary!$A$230:$A$266,$A438,Summary!$L$230:$L$266)+SUMIF(Summary!$A$281:$A$317,$A438,Summary!$L$281:$L$317))-AM438,0)</f>
        <v>72737.19970354269</v>
      </c>
      <c r="AO438" s="688">
        <f>IFERROR($H438/SUMIF($A:$A,$A438,$H:$H)*SUMIF(Summary!$A$230:$A$266,$A438,Summary!$Q$230:$Q$266),0)</f>
        <v>14121.749373822175</v>
      </c>
      <c r="AP438" s="688">
        <f>IFERROR($H438/SUMIF($A:$A,$A438,$H:$H)*(SUMIF(Summary!$A$230:$A$266,$A438,Summary!$L$230:$L$266)+SUMIF(Summary!$A$281:$A$317,$A438,Summary!$L$281:$L$317))-AO438,0)</f>
        <v>72673.00146703489</v>
      </c>
      <c r="AQ438" s="306"/>
      <c r="AR438" s="688">
        <f t="shared" ca="1" si="107"/>
        <v>166433.30716823245</v>
      </c>
      <c r="AS438" s="688">
        <f t="shared" ca="1" si="108"/>
        <v>166029.7972906896</v>
      </c>
    </row>
    <row r="439" spans="1:45" x14ac:dyDescent="0.2">
      <c r="A439" s="423">
        <v>3592</v>
      </c>
      <c r="B439" s="424">
        <v>1</v>
      </c>
      <c r="C439" s="425" t="s">
        <v>314</v>
      </c>
      <c r="D439" s="422">
        <f t="shared" si="94"/>
        <v>0</v>
      </c>
      <c r="E439" s="422">
        <f t="shared" si="95"/>
        <v>0</v>
      </c>
      <c r="F439" s="422">
        <f t="shared" si="96"/>
        <v>0</v>
      </c>
      <c r="G439" s="422">
        <f t="shared" si="97"/>
        <v>0</v>
      </c>
      <c r="H439" s="22">
        <f t="shared" si="98"/>
        <v>0</v>
      </c>
      <c r="I439" s="116">
        <v>0</v>
      </c>
      <c r="J439" s="116">
        <v>0</v>
      </c>
      <c r="K439" s="116">
        <v>0</v>
      </c>
      <c r="L439" s="116">
        <v>0</v>
      </c>
      <c r="M439" s="22">
        <f t="shared" si="99"/>
        <v>0</v>
      </c>
      <c r="N439" s="116">
        <v>0</v>
      </c>
      <c r="O439" s="116">
        <v>0</v>
      </c>
      <c r="P439" s="116">
        <v>0</v>
      </c>
      <c r="Q439" s="116">
        <v>0</v>
      </c>
      <c r="R439" s="22">
        <f t="shared" si="100"/>
        <v>0</v>
      </c>
      <c r="S439" s="116">
        <v>0</v>
      </c>
      <c r="T439" s="116">
        <v>0</v>
      </c>
      <c r="U439" s="116">
        <v>0</v>
      </c>
      <c r="V439" s="116">
        <v>0</v>
      </c>
      <c r="W439" s="22">
        <f t="shared" si="101"/>
        <v>0</v>
      </c>
      <c r="X439" s="22">
        <f t="shared" si="102"/>
        <v>0</v>
      </c>
      <c r="Y439" s="22">
        <f ca="1">OFFSET('Cost Study'!$B$7,'Operations Support'!$C439,'Operations Support'!$B439)*$H439</f>
        <v>0</v>
      </c>
      <c r="Z439" s="23">
        <f ca="1">Y439*'Cost Study'!$B$31</f>
        <v>0</v>
      </c>
      <c r="AA439" s="23">
        <f ca="1">IF(A439=10298,1.51,1)*IF($B439&lt;3,$D439*'Cost Study'!$B$32*OFFSET('Cost Study'!$B$7,'Operations Support'!$C439,'Operations Support'!$B439),0)</f>
        <v>0</v>
      </c>
      <c r="AB439" s="24">
        <f ca="1">AA439*'Cost Study'!$B$31</f>
        <v>0</v>
      </c>
      <c r="AC439" s="23">
        <f ca="1">Y439*'Cost Study'!$B$31</f>
        <v>0</v>
      </c>
      <c r="AD439" s="24">
        <f ca="1">AA439*'Cost Study'!$B$31</f>
        <v>0</v>
      </c>
      <c r="AE439" s="377">
        <f t="shared" ca="1" si="103"/>
        <v>0</v>
      </c>
      <c r="AF439" s="377">
        <f t="shared" ca="1" si="104"/>
        <v>0</v>
      </c>
      <c r="AH439" s="688">
        <f>IFERROR($H439/SUMIF($A:$A,$A439,$H:$H)*SUMIF(Summary!$A$110:$A$186,$A439,Summary!$P$110:$P$186),0)</f>
        <v>0</v>
      </c>
      <c r="AI439" s="689">
        <f t="shared" ca="1" si="105"/>
        <v>0</v>
      </c>
      <c r="AJ439" s="688">
        <f>IFERROR(H439/SUMIF(A:A,A439,H:H)*SUMIF(Summary!$A$110:$A$186,'Operations Support'!A439,Summary!$Q$110:$Q$186),0)</f>
        <v>0</v>
      </c>
      <c r="AK439" s="688">
        <f t="shared" ca="1" si="106"/>
        <v>0</v>
      </c>
      <c r="AM439" s="688">
        <f>IFERROR($H439/SUMIF($A:$A,$A439,$H:$H)*SUMIF(Summary!$A$230:$A$266,$A439,Summary!$P$230:$P$266),0)</f>
        <v>0</v>
      </c>
      <c r="AN439" s="688">
        <f>IFERROR($H439/SUMIF($A:$A,$A439,$H:$H)*(SUMIF(Summary!$A$230:$A$266,$A439,Summary!$L$230:$L$266)+SUMIF(Summary!$A$281:$A$317,$A439,Summary!$L$281:$L$317))-AM439,0)</f>
        <v>0</v>
      </c>
      <c r="AO439" s="688">
        <f>IFERROR($H439/SUMIF($A:$A,$A439,$H:$H)*SUMIF(Summary!$A$230:$A$266,$A439,Summary!$Q$230:$Q$266),0)</f>
        <v>0</v>
      </c>
      <c r="AP439" s="688">
        <f>IFERROR($H439/SUMIF($A:$A,$A439,$H:$H)*(SUMIF(Summary!$A$230:$A$266,$A439,Summary!$L$230:$L$266)+SUMIF(Summary!$A$281:$A$317,$A439,Summary!$L$281:$L$317))-AO439,0)</f>
        <v>0</v>
      </c>
      <c r="AQ439" s="306"/>
      <c r="AR439" s="688">
        <f t="shared" ca="1" si="107"/>
        <v>0</v>
      </c>
      <c r="AS439" s="688">
        <f t="shared" ca="1" si="108"/>
        <v>0</v>
      </c>
    </row>
    <row r="440" spans="1:45" x14ac:dyDescent="0.2">
      <c r="A440" s="423">
        <v>3592</v>
      </c>
      <c r="B440" s="424">
        <v>1</v>
      </c>
      <c r="C440" s="425" t="s">
        <v>315</v>
      </c>
      <c r="D440" s="422">
        <f t="shared" si="94"/>
        <v>2832</v>
      </c>
      <c r="E440" s="422">
        <f t="shared" si="95"/>
        <v>0</v>
      </c>
      <c r="F440" s="422">
        <f t="shared" si="96"/>
        <v>2895</v>
      </c>
      <c r="G440" s="422">
        <f t="shared" si="97"/>
        <v>0</v>
      </c>
      <c r="H440" s="22">
        <f t="shared" si="98"/>
        <v>5727</v>
      </c>
      <c r="I440" s="116">
        <v>1272</v>
      </c>
      <c r="J440" s="116">
        <v>0</v>
      </c>
      <c r="K440" s="116">
        <v>1296</v>
      </c>
      <c r="L440" s="116">
        <v>0</v>
      </c>
      <c r="M440" s="22">
        <f t="shared" si="99"/>
        <v>2568</v>
      </c>
      <c r="N440" s="116">
        <v>1431</v>
      </c>
      <c r="O440" s="116">
        <v>0</v>
      </c>
      <c r="P440" s="116">
        <v>1560</v>
      </c>
      <c r="Q440" s="116">
        <v>0</v>
      </c>
      <c r="R440" s="22">
        <f t="shared" si="100"/>
        <v>2991</v>
      </c>
      <c r="S440" s="116">
        <v>129</v>
      </c>
      <c r="T440" s="116">
        <v>0</v>
      </c>
      <c r="U440" s="116">
        <v>39</v>
      </c>
      <c r="V440" s="116">
        <v>0</v>
      </c>
      <c r="W440" s="22">
        <f t="shared" si="101"/>
        <v>168</v>
      </c>
      <c r="X440" s="22">
        <f t="shared" si="102"/>
        <v>190.9</v>
      </c>
      <c r="Y440" s="22">
        <f ca="1">OFFSET('Cost Study'!$B$7,'Operations Support'!$C440,'Operations Support'!$B440)*$H440</f>
        <v>6471.5099999999993</v>
      </c>
      <c r="Z440" s="23">
        <f ca="1">Y440*'Cost Study'!$B$31</f>
        <v>361446.32300721097</v>
      </c>
      <c r="AA440" s="23">
        <f ca="1">IF(A440=10298,1.51,1)*IF($B440&lt;3,$D440*'Cost Study'!$B$32*OFFSET('Cost Study'!$B$7,'Operations Support'!$C440,'Operations Support'!$B440),0)</f>
        <v>320.01599999999996</v>
      </c>
      <c r="AB440" s="24">
        <f ca="1">AA440*'Cost Study'!$B$31</f>
        <v>17873.511205804461</v>
      </c>
      <c r="AC440" s="23">
        <f ca="1">Y440*'Cost Study'!$B$31</f>
        <v>361446.32300721097</v>
      </c>
      <c r="AD440" s="24">
        <f ca="1">AA440*'Cost Study'!$B$31</f>
        <v>17873.511205804461</v>
      </c>
      <c r="AE440" s="377">
        <f t="shared" ca="1" si="103"/>
        <v>379319.83421301545</v>
      </c>
      <c r="AF440" s="377">
        <f t="shared" ca="1" si="104"/>
        <v>379319.83421301545</v>
      </c>
      <c r="AH440" s="688">
        <f>IFERROR($H440/SUMIF($A:$A,$A440,$H:$H)*SUMIF(Summary!$A$110:$A$186,$A440,Summary!$P$110:$P$186),0)</f>
        <v>141413.32330555661</v>
      </c>
      <c r="AI440" s="689">
        <f t="shared" ca="1" si="105"/>
        <v>237906.51090745884</v>
      </c>
      <c r="AJ440" s="688">
        <f>IFERROR(H440/SUMIF(A:A,A440,H:H)*SUMIF(Summary!$A$110:$A$186,'Operations Support'!A440,Summary!$Q$110:$Q$186),0)</f>
        <v>142059.13180280078</v>
      </c>
      <c r="AK440" s="688">
        <f t="shared" ca="1" si="106"/>
        <v>237260.70241021467</v>
      </c>
      <c r="AM440" s="688">
        <f>IFERROR($H440/SUMIF($A:$A,$A440,$H:$H)*SUMIF(Summary!$A$230:$A$266,$A440,Summary!$P$230:$P$266),0)</f>
        <v>26755.598326154701</v>
      </c>
      <c r="AN440" s="688">
        <f>IFERROR($H440/SUMIF($A:$A,$A440,$H:$H)*(SUMIF(Summary!$A$230:$A$266,$A440,Summary!$L$230:$L$266)+SUMIF(Summary!$A$281:$A$317,$A440,Summary!$L$281:$L$317))-AM440,0)</f>
        <v>138439.99425130905</v>
      </c>
      <c r="AO440" s="688">
        <f>IFERROR($H440/SUMIF($A:$A,$A440,$H:$H)*SUMIF(Summary!$A$230:$A$266,$A440,Summary!$Q$230:$Q$266),0)</f>
        <v>26877.786196038414</v>
      </c>
      <c r="AP440" s="688">
        <f>IFERROR($H440/SUMIF($A:$A,$A440,$H:$H)*(SUMIF(Summary!$A$230:$A$266,$A440,Summary!$L$230:$L$266)+SUMIF(Summary!$A$281:$A$317,$A440,Summary!$L$281:$L$317))-AO440,0)</f>
        <v>138317.80638142533</v>
      </c>
      <c r="AQ440" s="306"/>
      <c r="AR440" s="688">
        <f t="shared" ca="1" si="107"/>
        <v>376346.50515876792</v>
      </c>
      <c r="AS440" s="688">
        <f t="shared" ca="1" si="108"/>
        <v>375578.50879163999</v>
      </c>
    </row>
    <row r="441" spans="1:45" x14ac:dyDescent="0.2">
      <c r="A441" s="423">
        <v>3592</v>
      </c>
      <c r="B441" s="424">
        <v>1</v>
      </c>
      <c r="C441" s="425" t="s">
        <v>316</v>
      </c>
      <c r="D441" s="422">
        <f t="shared" si="94"/>
        <v>0</v>
      </c>
      <c r="E441" s="422">
        <f t="shared" si="95"/>
        <v>0</v>
      </c>
      <c r="F441" s="422">
        <f t="shared" si="96"/>
        <v>0</v>
      </c>
      <c r="G441" s="422">
        <f t="shared" si="97"/>
        <v>0</v>
      </c>
      <c r="H441" s="22">
        <f t="shared" si="98"/>
        <v>0</v>
      </c>
      <c r="I441" s="116">
        <v>0</v>
      </c>
      <c r="J441" s="116">
        <v>0</v>
      </c>
      <c r="K441" s="116">
        <v>0</v>
      </c>
      <c r="L441" s="116">
        <v>0</v>
      </c>
      <c r="M441" s="22">
        <f t="shared" si="99"/>
        <v>0</v>
      </c>
      <c r="N441" s="116">
        <v>0</v>
      </c>
      <c r="O441" s="116">
        <v>0</v>
      </c>
      <c r="P441" s="116">
        <v>0</v>
      </c>
      <c r="Q441" s="116">
        <v>0</v>
      </c>
      <c r="R441" s="22">
        <f t="shared" si="100"/>
        <v>0</v>
      </c>
      <c r="S441" s="116">
        <v>0</v>
      </c>
      <c r="T441" s="116">
        <v>0</v>
      </c>
      <c r="U441" s="116">
        <v>0</v>
      </c>
      <c r="V441" s="116">
        <v>0</v>
      </c>
      <c r="W441" s="22">
        <f t="shared" si="101"/>
        <v>0</v>
      </c>
      <c r="X441" s="22">
        <f t="shared" si="102"/>
        <v>0</v>
      </c>
      <c r="Y441" s="22">
        <f ca="1">OFFSET('Cost Study'!$B$7,'Operations Support'!$C441,'Operations Support'!$B441)*$H441</f>
        <v>0</v>
      </c>
      <c r="Z441" s="23">
        <f ca="1">Y441*'Cost Study'!$B$31</f>
        <v>0</v>
      </c>
      <c r="AA441" s="23">
        <f ca="1">IF(A441=10298,1.51,1)*IF($B441&lt;3,$D441*'Cost Study'!$B$32*OFFSET('Cost Study'!$B$7,'Operations Support'!$C441,'Operations Support'!$B441),0)</f>
        <v>0</v>
      </c>
      <c r="AB441" s="24">
        <f ca="1">AA441*'Cost Study'!$B$31</f>
        <v>0</v>
      </c>
      <c r="AC441" s="23">
        <f ca="1">Y441*'Cost Study'!$B$31</f>
        <v>0</v>
      </c>
      <c r="AD441" s="24">
        <f ca="1">AA441*'Cost Study'!$B$31</f>
        <v>0</v>
      </c>
      <c r="AE441" s="377">
        <f t="shared" ca="1" si="103"/>
        <v>0</v>
      </c>
      <c r="AF441" s="377">
        <f t="shared" ca="1" si="104"/>
        <v>0</v>
      </c>
      <c r="AH441" s="688">
        <f>IFERROR($H441/SUMIF($A:$A,$A441,$H:$H)*SUMIF(Summary!$A$110:$A$186,$A441,Summary!$P$110:$P$186),0)</f>
        <v>0</v>
      </c>
      <c r="AI441" s="689">
        <f t="shared" ca="1" si="105"/>
        <v>0</v>
      </c>
      <c r="AJ441" s="688">
        <f>IFERROR(H441/SUMIF(A:A,A441,H:H)*SUMIF(Summary!$A$110:$A$186,'Operations Support'!A441,Summary!$Q$110:$Q$186),0)</f>
        <v>0</v>
      </c>
      <c r="AK441" s="688">
        <f t="shared" ca="1" si="106"/>
        <v>0</v>
      </c>
      <c r="AM441" s="688">
        <f>IFERROR($H441/SUMIF($A:$A,$A441,$H:$H)*SUMIF(Summary!$A$230:$A$266,$A441,Summary!$P$230:$P$266),0)</f>
        <v>0</v>
      </c>
      <c r="AN441" s="688">
        <f>IFERROR($H441/SUMIF($A:$A,$A441,$H:$H)*(SUMIF(Summary!$A$230:$A$266,$A441,Summary!$L$230:$L$266)+SUMIF(Summary!$A$281:$A$317,$A441,Summary!$L$281:$L$317))-AM441,0)</f>
        <v>0</v>
      </c>
      <c r="AO441" s="688">
        <f>IFERROR($H441/SUMIF($A:$A,$A441,$H:$H)*SUMIF(Summary!$A$230:$A$266,$A441,Summary!$Q$230:$Q$266),0)</f>
        <v>0</v>
      </c>
      <c r="AP441" s="688">
        <f>IFERROR($H441/SUMIF($A:$A,$A441,$H:$H)*(SUMIF(Summary!$A$230:$A$266,$A441,Summary!$L$230:$L$266)+SUMIF(Summary!$A$281:$A$317,$A441,Summary!$L$281:$L$317))-AO441,0)</f>
        <v>0</v>
      </c>
      <c r="AQ441" s="306"/>
      <c r="AR441" s="688">
        <f t="shared" ca="1" si="107"/>
        <v>0</v>
      </c>
      <c r="AS441" s="688">
        <f t="shared" ca="1" si="108"/>
        <v>0</v>
      </c>
    </row>
    <row r="442" spans="1:45" x14ac:dyDescent="0.2">
      <c r="A442" s="423">
        <v>3592</v>
      </c>
      <c r="B442" s="424">
        <v>1</v>
      </c>
      <c r="C442" s="425" t="s">
        <v>317</v>
      </c>
      <c r="D442" s="422">
        <f t="shared" si="94"/>
        <v>0</v>
      </c>
      <c r="E442" s="422">
        <f t="shared" si="95"/>
        <v>0</v>
      </c>
      <c r="F442" s="422">
        <f t="shared" si="96"/>
        <v>0</v>
      </c>
      <c r="G442" s="422">
        <f t="shared" si="97"/>
        <v>0</v>
      </c>
      <c r="H442" s="22">
        <f t="shared" si="98"/>
        <v>0</v>
      </c>
      <c r="I442" s="116">
        <v>0</v>
      </c>
      <c r="J442" s="116">
        <v>0</v>
      </c>
      <c r="K442" s="116">
        <v>0</v>
      </c>
      <c r="L442" s="116">
        <v>0</v>
      </c>
      <c r="M442" s="22">
        <f t="shared" si="99"/>
        <v>0</v>
      </c>
      <c r="N442" s="116">
        <v>0</v>
      </c>
      <c r="O442" s="116">
        <v>0</v>
      </c>
      <c r="P442" s="116">
        <v>0</v>
      </c>
      <c r="Q442" s="116">
        <v>0</v>
      </c>
      <c r="R442" s="22">
        <f t="shared" si="100"/>
        <v>0</v>
      </c>
      <c r="S442" s="116">
        <v>0</v>
      </c>
      <c r="T442" s="116">
        <v>0</v>
      </c>
      <c r="U442" s="116">
        <v>0</v>
      </c>
      <c r="V442" s="116">
        <v>0</v>
      </c>
      <c r="W442" s="22">
        <f t="shared" si="101"/>
        <v>0</v>
      </c>
      <c r="X442" s="22">
        <f t="shared" si="102"/>
        <v>0</v>
      </c>
      <c r="Y442" s="22">
        <f ca="1">OFFSET('Cost Study'!$B$7,'Operations Support'!$C442,'Operations Support'!$B442)*$H442</f>
        <v>0</v>
      </c>
      <c r="Z442" s="23">
        <f ca="1">Y442*'Cost Study'!$B$31</f>
        <v>0</v>
      </c>
      <c r="AA442" s="23">
        <f ca="1">IF(A442=10298,1.51,1)*IF($B442&lt;3,$D442*'Cost Study'!$B$32*OFFSET('Cost Study'!$B$7,'Operations Support'!$C442,'Operations Support'!$B442),0)</f>
        <v>0</v>
      </c>
      <c r="AB442" s="24">
        <f ca="1">AA442*'Cost Study'!$B$31</f>
        <v>0</v>
      </c>
      <c r="AC442" s="23">
        <f ca="1">Y442*'Cost Study'!$B$31</f>
        <v>0</v>
      </c>
      <c r="AD442" s="24">
        <f ca="1">AA442*'Cost Study'!$B$31</f>
        <v>0</v>
      </c>
      <c r="AE442" s="377">
        <f t="shared" ca="1" si="103"/>
        <v>0</v>
      </c>
      <c r="AF442" s="377">
        <f t="shared" ca="1" si="104"/>
        <v>0</v>
      </c>
      <c r="AH442" s="688">
        <f>IFERROR($H442/SUMIF($A:$A,$A442,$H:$H)*SUMIF(Summary!$A$110:$A$186,$A442,Summary!$P$110:$P$186),0)</f>
        <v>0</v>
      </c>
      <c r="AI442" s="689">
        <f t="shared" ca="1" si="105"/>
        <v>0</v>
      </c>
      <c r="AJ442" s="688">
        <f>IFERROR(H442/SUMIF(A:A,A442,H:H)*SUMIF(Summary!$A$110:$A$186,'Operations Support'!A442,Summary!$Q$110:$Q$186),0)</f>
        <v>0</v>
      </c>
      <c r="AK442" s="688">
        <f t="shared" ca="1" si="106"/>
        <v>0</v>
      </c>
      <c r="AM442" s="688">
        <f>IFERROR($H442/SUMIF($A:$A,$A442,$H:$H)*SUMIF(Summary!$A$230:$A$266,$A442,Summary!$P$230:$P$266),0)</f>
        <v>0</v>
      </c>
      <c r="AN442" s="688">
        <f>IFERROR($H442/SUMIF($A:$A,$A442,$H:$H)*(SUMIF(Summary!$A$230:$A$266,$A442,Summary!$L$230:$L$266)+SUMIF(Summary!$A$281:$A$317,$A442,Summary!$L$281:$L$317))-AM442,0)</f>
        <v>0</v>
      </c>
      <c r="AO442" s="688">
        <f>IFERROR($H442/SUMIF($A:$A,$A442,$H:$H)*SUMIF(Summary!$A$230:$A$266,$A442,Summary!$Q$230:$Q$266),0)</f>
        <v>0</v>
      </c>
      <c r="AP442" s="688">
        <f>IFERROR($H442/SUMIF($A:$A,$A442,$H:$H)*(SUMIF(Summary!$A$230:$A$266,$A442,Summary!$L$230:$L$266)+SUMIF(Summary!$A$281:$A$317,$A442,Summary!$L$281:$L$317))-AO442,0)</f>
        <v>0</v>
      </c>
      <c r="AQ442" s="306"/>
      <c r="AR442" s="688">
        <f t="shared" ca="1" si="107"/>
        <v>0</v>
      </c>
      <c r="AS442" s="688">
        <f t="shared" ca="1" si="108"/>
        <v>0</v>
      </c>
    </row>
    <row r="443" spans="1:45" x14ac:dyDescent="0.2">
      <c r="A443" s="423">
        <v>3592</v>
      </c>
      <c r="B443" s="424">
        <v>1</v>
      </c>
      <c r="C443" s="425" t="s">
        <v>318</v>
      </c>
      <c r="D443" s="422">
        <f t="shared" si="94"/>
        <v>510</v>
      </c>
      <c r="E443" s="422">
        <f t="shared" si="95"/>
        <v>0</v>
      </c>
      <c r="F443" s="422">
        <f t="shared" si="96"/>
        <v>18</v>
      </c>
      <c r="G443" s="422">
        <f t="shared" si="97"/>
        <v>0</v>
      </c>
      <c r="H443" s="22">
        <f t="shared" si="98"/>
        <v>528</v>
      </c>
      <c r="I443" s="116">
        <v>228</v>
      </c>
      <c r="J443" s="116">
        <v>0</v>
      </c>
      <c r="K443" s="116">
        <v>18</v>
      </c>
      <c r="L443" s="116">
        <v>0</v>
      </c>
      <c r="M443" s="22">
        <f t="shared" si="99"/>
        <v>246</v>
      </c>
      <c r="N443" s="116">
        <v>264</v>
      </c>
      <c r="O443" s="116">
        <v>0</v>
      </c>
      <c r="P443" s="116">
        <v>0</v>
      </c>
      <c r="Q443" s="116">
        <v>0</v>
      </c>
      <c r="R443" s="22">
        <f t="shared" si="100"/>
        <v>264</v>
      </c>
      <c r="S443" s="116">
        <v>18</v>
      </c>
      <c r="T443" s="116">
        <v>0</v>
      </c>
      <c r="U443" s="116">
        <v>0</v>
      </c>
      <c r="V443" s="116">
        <v>0</v>
      </c>
      <c r="W443" s="22">
        <f t="shared" si="101"/>
        <v>18</v>
      </c>
      <c r="X443" s="22">
        <f t="shared" si="102"/>
        <v>17.600000000000001</v>
      </c>
      <c r="Y443" s="22">
        <f ca="1">OFFSET('Cost Study'!$B$7,'Operations Support'!$C443,'Operations Support'!$B443)*$H443</f>
        <v>1008.4799999999999</v>
      </c>
      <c r="Z443" s="23">
        <f ca="1">Y443*'Cost Study'!$B$31</f>
        <v>56325.554287378392</v>
      </c>
      <c r="AA443" s="23">
        <f ca="1">IF(A443=10298,1.51,1)*IF($B443&lt;3,$D443*'Cost Study'!$B$32*OFFSET('Cost Study'!$B$7,'Operations Support'!$C443,'Operations Support'!$B443),0)</f>
        <v>97.41</v>
      </c>
      <c r="AB443" s="24">
        <f ca="1">AA443*'Cost Study'!$B$31</f>
        <v>5440.5364936672313</v>
      </c>
      <c r="AC443" s="23">
        <f ca="1">Y443*'Cost Study'!$B$31</f>
        <v>56325.554287378392</v>
      </c>
      <c r="AD443" s="24">
        <f ca="1">AA443*'Cost Study'!$B$31</f>
        <v>5440.5364936672313</v>
      </c>
      <c r="AE443" s="377">
        <f t="shared" ca="1" si="103"/>
        <v>61766.090781045626</v>
      </c>
      <c r="AF443" s="377">
        <f t="shared" ca="1" si="104"/>
        <v>61766.090781045626</v>
      </c>
      <c r="AH443" s="688">
        <f>IFERROR($H443/SUMIF($A:$A,$A443,$H:$H)*SUMIF(Summary!$A$110:$A$186,$A443,Summary!$P$110:$P$186),0)</f>
        <v>13037.58245247667</v>
      </c>
      <c r="AI443" s="689">
        <f t="shared" ca="1" si="105"/>
        <v>48728.508328568954</v>
      </c>
      <c r="AJ443" s="688">
        <f>IFERROR(H443/SUMIF(A:A,A443,H:H)*SUMIF(Summary!$A$110:$A$186,'Operations Support'!A443,Summary!$Q$110:$Q$186),0)</f>
        <v>13097.122680614426</v>
      </c>
      <c r="AK443" s="688">
        <f t="shared" ca="1" si="106"/>
        <v>48668.968100431201</v>
      </c>
      <c r="AM443" s="688">
        <f>IFERROR($H443/SUMIF($A:$A,$A443,$H:$H)*SUMIF(Summary!$A$230:$A$266,$A443,Summary!$P$230:$P$266),0)</f>
        <v>2466.7288137261539</v>
      </c>
      <c r="AN443" s="688">
        <f>IFERROR($H443/SUMIF($A:$A,$A443,$H:$H)*(SUMIF(Summary!$A$230:$A$266,$A443,Summary!$L$230:$L$266)+SUMIF(Summary!$A$281:$A$317,$A443,Summary!$L$281:$L$317))-AM443,0)</f>
        <v>12763.456777491039</v>
      </c>
      <c r="AO443" s="688">
        <f>IFERROR($H443/SUMIF($A:$A,$A443,$H:$H)*SUMIF(Summary!$A$230:$A$266,$A443,Summary!$Q$230:$Q$266),0)</f>
        <v>2477.9939080684971</v>
      </c>
      <c r="AP443" s="688">
        <f>IFERROR($H443/SUMIF($A:$A,$A443,$H:$H)*(SUMIF(Summary!$A$230:$A$266,$A443,Summary!$L$230:$L$266)+SUMIF(Summary!$A$281:$A$317,$A443,Summary!$L$281:$L$317))-AO443,0)</f>
        <v>12752.191683148696</v>
      </c>
      <c r="AQ443" s="306"/>
      <c r="AR443" s="688">
        <f t="shared" ca="1" si="107"/>
        <v>61491.965106059994</v>
      </c>
      <c r="AS443" s="688">
        <f t="shared" ca="1" si="108"/>
        <v>61421.159783579897</v>
      </c>
    </row>
    <row r="444" spans="1:45" x14ac:dyDescent="0.2">
      <c r="A444" s="423">
        <v>3592</v>
      </c>
      <c r="B444" s="424">
        <v>1</v>
      </c>
      <c r="C444" s="425" t="s">
        <v>319</v>
      </c>
      <c r="D444" s="422">
        <f t="shared" si="94"/>
        <v>0</v>
      </c>
      <c r="E444" s="422">
        <f t="shared" si="95"/>
        <v>0</v>
      </c>
      <c r="F444" s="422">
        <f t="shared" si="96"/>
        <v>404</v>
      </c>
      <c r="G444" s="422">
        <f t="shared" si="97"/>
        <v>0</v>
      </c>
      <c r="H444" s="22">
        <f t="shared" si="98"/>
        <v>404</v>
      </c>
      <c r="I444" s="116">
        <v>0</v>
      </c>
      <c r="J444" s="116">
        <v>0</v>
      </c>
      <c r="K444" s="116">
        <v>229</v>
      </c>
      <c r="L444" s="116">
        <v>0</v>
      </c>
      <c r="M444" s="22">
        <f t="shared" si="99"/>
        <v>229</v>
      </c>
      <c r="N444" s="116">
        <v>0</v>
      </c>
      <c r="O444" s="116">
        <v>0</v>
      </c>
      <c r="P444" s="116">
        <v>166</v>
      </c>
      <c r="Q444" s="116">
        <v>0</v>
      </c>
      <c r="R444" s="22">
        <f t="shared" si="100"/>
        <v>166</v>
      </c>
      <c r="S444" s="116">
        <v>0</v>
      </c>
      <c r="T444" s="116">
        <v>0</v>
      </c>
      <c r="U444" s="116">
        <v>9</v>
      </c>
      <c r="V444" s="116">
        <v>0</v>
      </c>
      <c r="W444" s="22">
        <f t="shared" si="101"/>
        <v>9</v>
      </c>
      <c r="X444" s="22">
        <f t="shared" si="102"/>
        <v>13.466666666666667</v>
      </c>
      <c r="Y444" s="22">
        <f ca="1">OFFSET('Cost Study'!$B$7,'Operations Support'!$C444,'Operations Support'!$B444)*$H444</f>
        <v>553.48</v>
      </c>
      <c r="Z444" s="23">
        <f ca="1">Y444*'Cost Study'!$B$31</f>
        <v>30912.926173030894</v>
      </c>
      <c r="AA444" s="23">
        <f ca="1">IF(A444=10298,1.51,1)*IF($B444&lt;3,$D444*'Cost Study'!$B$32*OFFSET('Cost Study'!$B$7,'Operations Support'!$C444,'Operations Support'!$B444),0)</f>
        <v>0</v>
      </c>
      <c r="AB444" s="24">
        <f ca="1">AA444*'Cost Study'!$B$31</f>
        <v>0</v>
      </c>
      <c r="AC444" s="23">
        <f ca="1">Y444*'Cost Study'!$B$31</f>
        <v>30912.926173030894</v>
      </c>
      <c r="AD444" s="24">
        <f ca="1">AA444*'Cost Study'!$B$31</f>
        <v>0</v>
      </c>
      <c r="AE444" s="377">
        <f t="shared" ca="1" si="103"/>
        <v>30912.926173030894</v>
      </c>
      <c r="AF444" s="377">
        <f t="shared" ca="1" si="104"/>
        <v>30912.926173030894</v>
      </c>
      <c r="AH444" s="688">
        <f>IFERROR($H444/SUMIF($A:$A,$A444,$H:$H)*SUMIF(Summary!$A$110:$A$186,$A444,Summary!$P$110:$P$186),0)</f>
        <v>9975.725967425331</v>
      </c>
      <c r="AI444" s="689">
        <f t="shared" ca="1" si="105"/>
        <v>20937.200205605564</v>
      </c>
      <c r="AJ444" s="688">
        <f>IFERROR(H444/SUMIF(A:A,A444,H:H)*SUMIF(Summary!$A$110:$A$186,'Operations Support'!A444,Summary!$Q$110:$Q$186),0)</f>
        <v>10021.283263197402</v>
      </c>
      <c r="AK444" s="688">
        <f t="shared" ca="1" si="106"/>
        <v>20891.642909833492</v>
      </c>
      <c r="AM444" s="688">
        <f>IFERROR($H444/SUMIF($A:$A,$A444,$H:$H)*SUMIF(Summary!$A$230:$A$266,$A444,Summary!$P$230:$P$266),0)</f>
        <v>1887.4212892904661</v>
      </c>
      <c r="AN444" s="688">
        <f>IFERROR($H444/SUMIF($A:$A,$A444,$H:$H)*(SUMIF(Summary!$A$230:$A$266,$A444,Summary!$L$230:$L$266)+SUMIF(Summary!$A$281:$A$317,$A444,Summary!$L$281:$L$317))-AM444,0)</f>
        <v>9765.9782918681449</v>
      </c>
      <c r="AO444" s="688">
        <f>IFERROR($H444/SUMIF($A:$A,$A444,$H:$H)*SUMIF(Summary!$A$230:$A$266,$A444,Summary!$Q$230:$Q$266),0)</f>
        <v>1896.0407932948349</v>
      </c>
      <c r="AP444" s="688">
        <f>IFERROR($H444/SUMIF($A:$A,$A444,$H:$H)*(SUMIF(Summary!$A$230:$A$266,$A444,Summary!$L$230:$L$266)+SUMIF(Summary!$A$281:$A$317,$A444,Summary!$L$281:$L$317))-AO444,0)</f>
        <v>9757.3587878637754</v>
      </c>
      <c r="AQ444" s="306"/>
      <c r="AR444" s="688">
        <f t="shared" ca="1" si="107"/>
        <v>30703.178497473709</v>
      </c>
      <c r="AS444" s="688">
        <f t="shared" ca="1" si="108"/>
        <v>30649.001697697269</v>
      </c>
    </row>
    <row r="445" spans="1:45" x14ac:dyDescent="0.2">
      <c r="A445" s="423">
        <v>3592</v>
      </c>
      <c r="B445" s="424">
        <v>1</v>
      </c>
      <c r="C445" s="425" t="s">
        <v>320</v>
      </c>
      <c r="D445" s="422">
        <f t="shared" si="94"/>
        <v>447</v>
      </c>
      <c r="E445" s="422">
        <f t="shared" si="95"/>
        <v>0</v>
      </c>
      <c r="F445" s="422">
        <f t="shared" si="96"/>
        <v>1623</v>
      </c>
      <c r="G445" s="422">
        <f t="shared" si="97"/>
        <v>0</v>
      </c>
      <c r="H445" s="22">
        <f t="shared" si="98"/>
        <v>2070</v>
      </c>
      <c r="I445" s="116">
        <v>216</v>
      </c>
      <c r="J445" s="116">
        <v>0</v>
      </c>
      <c r="K445" s="116">
        <v>456</v>
      </c>
      <c r="L445" s="116">
        <v>0</v>
      </c>
      <c r="M445" s="22">
        <f t="shared" si="99"/>
        <v>672</v>
      </c>
      <c r="N445" s="116">
        <v>231</v>
      </c>
      <c r="O445" s="116">
        <v>0</v>
      </c>
      <c r="P445" s="116">
        <v>1119</v>
      </c>
      <c r="Q445" s="116">
        <v>0</v>
      </c>
      <c r="R445" s="22">
        <f t="shared" si="100"/>
        <v>1350</v>
      </c>
      <c r="S445" s="116">
        <v>0</v>
      </c>
      <c r="T445" s="116">
        <v>0</v>
      </c>
      <c r="U445" s="116">
        <v>48</v>
      </c>
      <c r="V445" s="116">
        <v>0</v>
      </c>
      <c r="W445" s="22">
        <f t="shared" si="101"/>
        <v>48</v>
      </c>
      <c r="X445" s="22">
        <f t="shared" si="102"/>
        <v>69</v>
      </c>
      <c r="Y445" s="22">
        <f ca="1">OFFSET('Cost Study'!$B$7,'Operations Support'!$C445,'Operations Support'!$B445)*$H445</f>
        <v>2070</v>
      </c>
      <c r="Z445" s="23">
        <f ca="1">Y445*'Cost Study'!$B$31</f>
        <v>115613.49493780073</v>
      </c>
      <c r="AA445" s="23">
        <f ca="1">IF(A445=10298,1.51,1)*IF($B445&lt;3,$D445*'Cost Study'!$B$32*OFFSET('Cost Study'!$B$7,'Operations Support'!$C445,'Operations Support'!$B445),0)</f>
        <v>44.7</v>
      </c>
      <c r="AB445" s="24">
        <f ca="1">AA445*'Cost Study'!$B$31</f>
        <v>2496.5812674974363</v>
      </c>
      <c r="AC445" s="23">
        <f ca="1">Y445*'Cost Study'!$B$31</f>
        <v>115613.49493780073</v>
      </c>
      <c r="AD445" s="24">
        <f ca="1">AA445*'Cost Study'!$B$31</f>
        <v>2496.5812674974363</v>
      </c>
      <c r="AE445" s="377">
        <f t="shared" ca="1" si="103"/>
        <v>118110.07620529816</v>
      </c>
      <c r="AF445" s="377">
        <f t="shared" ca="1" si="104"/>
        <v>118110.07620529816</v>
      </c>
      <c r="AH445" s="688">
        <f>IFERROR($H445/SUMIF($A:$A,$A445,$H:$H)*SUMIF(Summary!$A$110:$A$186,$A445,Summary!$P$110:$P$186),0)</f>
        <v>51113.249387550582</v>
      </c>
      <c r="AI445" s="689">
        <f t="shared" ca="1" si="105"/>
        <v>66996.826817747584</v>
      </c>
      <c r="AJ445" s="688">
        <f>IFERROR(H445/SUMIF(A:A,A445,H:H)*SUMIF(Summary!$A$110:$A$186,'Operations Support'!A445,Summary!$Q$110:$Q$186),0)</f>
        <v>51346.674145590645</v>
      </c>
      <c r="AK445" s="688">
        <f t="shared" ca="1" si="106"/>
        <v>66763.402059707514</v>
      </c>
      <c r="AM445" s="688">
        <f>IFERROR($H445/SUMIF($A:$A,$A445,$H:$H)*SUMIF(Summary!$A$230:$A$266,$A445,Summary!$P$230:$P$266),0)</f>
        <v>9670.6981901763993</v>
      </c>
      <c r="AN445" s="688">
        <f>IFERROR($H445/SUMIF($A:$A,$A445,$H:$H)*(SUMIF(Summary!$A$230:$A$266,$A445,Summary!$L$230:$L$266)+SUMIF(Summary!$A$281:$A$317,$A445,Summary!$L$281:$L$317))-AM445,0)</f>
        <v>50038.552139027372</v>
      </c>
      <c r="AO445" s="688">
        <f>IFERROR($H445/SUMIF($A:$A,$A445,$H:$H)*SUMIF(Summary!$A$230:$A$266,$A445,Summary!$Q$230:$Q$266),0)</f>
        <v>9714.8624804958126</v>
      </c>
      <c r="AP445" s="688">
        <f>IFERROR($H445/SUMIF($A:$A,$A445,$H:$H)*(SUMIF(Summary!$A$230:$A$266,$A445,Summary!$L$230:$L$266)+SUMIF(Summary!$A$281:$A$317,$A445,Summary!$L$281:$L$317))-AO445,0)</f>
        <v>49994.387848707964</v>
      </c>
      <c r="AQ445" s="306"/>
      <c r="AR445" s="688">
        <f t="shared" ca="1" si="107"/>
        <v>117035.37895677495</v>
      </c>
      <c r="AS445" s="688">
        <f t="shared" ca="1" si="108"/>
        <v>116757.78990841548</v>
      </c>
    </row>
    <row r="446" spans="1:45" x14ac:dyDescent="0.2">
      <c r="A446" s="423">
        <v>3592</v>
      </c>
      <c r="B446" s="424">
        <v>2</v>
      </c>
      <c r="C446" s="425" t="s">
        <v>300</v>
      </c>
      <c r="D446" s="422">
        <f t="shared" si="94"/>
        <v>7051</v>
      </c>
      <c r="E446" s="422">
        <f t="shared" si="95"/>
        <v>228</v>
      </c>
      <c r="F446" s="422">
        <f t="shared" si="96"/>
        <v>3631</v>
      </c>
      <c r="G446" s="422">
        <f t="shared" si="97"/>
        <v>0</v>
      </c>
      <c r="H446" s="22">
        <f t="shared" si="98"/>
        <v>10910</v>
      </c>
      <c r="I446" s="116">
        <v>3130</v>
      </c>
      <c r="J446" s="116">
        <v>123</v>
      </c>
      <c r="K446" s="116">
        <v>1603</v>
      </c>
      <c r="L446" s="116">
        <v>0</v>
      </c>
      <c r="M446" s="22">
        <f t="shared" si="99"/>
        <v>4856</v>
      </c>
      <c r="N446" s="116">
        <v>2930</v>
      </c>
      <c r="O446" s="116">
        <v>105</v>
      </c>
      <c r="P446" s="116">
        <v>1584</v>
      </c>
      <c r="Q446" s="116">
        <v>0</v>
      </c>
      <c r="R446" s="22">
        <f t="shared" si="100"/>
        <v>4619</v>
      </c>
      <c r="S446" s="116">
        <v>991</v>
      </c>
      <c r="T446" s="116">
        <v>0</v>
      </c>
      <c r="U446" s="116">
        <v>444</v>
      </c>
      <c r="V446" s="116">
        <v>0</v>
      </c>
      <c r="W446" s="22">
        <f t="shared" si="101"/>
        <v>1435</v>
      </c>
      <c r="X446" s="22">
        <f t="shared" si="102"/>
        <v>363.66666666666669</v>
      </c>
      <c r="Y446" s="22">
        <f ca="1">OFFSET('Cost Study'!$B$7,'Operations Support'!$C446,'Operations Support'!$B446)*$H446</f>
        <v>19092.5</v>
      </c>
      <c r="Z446" s="23">
        <f ca="1">Y446*'Cost Study'!$B$31</f>
        <v>1066352.9720289663</v>
      </c>
      <c r="AA446" s="23">
        <f ca="1">IF(A446=10298,1.51,1)*IF($B446&lt;3,$D446*'Cost Study'!$B$32*OFFSET('Cost Study'!$B$7,'Operations Support'!$C446,'Operations Support'!$B446),0)</f>
        <v>1233.925</v>
      </c>
      <c r="AB446" s="24">
        <f ca="1">AA446*'Cost Study'!$B$31</f>
        <v>68917.092628563172</v>
      </c>
      <c r="AC446" s="23">
        <f ca="1">Y446*'Cost Study'!$B$31</f>
        <v>1066352.9720289663</v>
      </c>
      <c r="AD446" s="24">
        <f ca="1">AA446*'Cost Study'!$B$31</f>
        <v>68917.092628563172</v>
      </c>
      <c r="AE446" s="377">
        <f t="shared" ca="1" si="103"/>
        <v>1135270.0646575294</v>
      </c>
      <c r="AF446" s="377">
        <f t="shared" ca="1" si="104"/>
        <v>1135270.0646575294</v>
      </c>
      <c r="AH446" s="688">
        <f>IFERROR($H446/SUMIF($A:$A,$A446,$H:$H)*SUMIF(Summary!$A$110:$A$186,$A446,Summary!$P$110:$P$186),0)</f>
        <v>269393.98590250086</v>
      </c>
      <c r="AI446" s="689">
        <f t="shared" ca="1" si="105"/>
        <v>865876.07875502855</v>
      </c>
      <c r="AJ446" s="688">
        <f>IFERROR(H446/SUMIF(A:A,A446,H:H)*SUMIF(Summary!$A$110:$A$186,'Operations Support'!A446,Summary!$Q$110:$Q$186),0)</f>
        <v>270624.25841951399</v>
      </c>
      <c r="AK446" s="688">
        <f t="shared" ca="1" si="106"/>
        <v>864645.80623801542</v>
      </c>
      <c r="AM446" s="688">
        <f>IFERROR($H446/SUMIF($A:$A,$A446,$H:$H)*SUMIF(Summary!$A$230:$A$266,$A446,Summary!$P$230:$P$266),0)</f>
        <v>50969.718480591546</v>
      </c>
      <c r="AN446" s="688">
        <f>IFERROR($H446/SUMIF($A:$A,$A446,$H:$H)*(SUMIF(Summary!$A$230:$A$266,$A446,Summary!$L$230:$L$266)+SUMIF(Summary!$A$281:$A$317,$A446,Summary!$L$281:$L$317))-AM446,0)</f>
        <v>263729.76030762732</v>
      </c>
      <c r="AO446" s="688">
        <f>IFERROR($H446/SUMIF($A:$A,$A446,$H:$H)*SUMIF(Summary!$A$230:$A$266,$A446,Summary!$Q$230:$Q$266),0)</f>
        <v>51202.487759521406</v>
      </c>
      <c r="AP446" s="688">
        <f>IFERROR($H446/SUMIF($A:$A,$A446,$H:$H)*(SUMIF(Summary!$A$230:$A$266,$A446,Summary!$L$230:$L$266)+SUMIF(Summary!$A$281:$A$317,$A446,Summary!$L$281:$L$317))-AO446,0)</f>
        <v>263496.99102869746</v>
      </c>
      <c r="AQ446" s="306"/>
      <c r="AR446" s="688">
        <f t="shared" ca="1" si="107"/>
        <v>1129605.8390626558</v>
      </c>
      <c r="AS446" s="688">
        <f t="shared" ca="1" si="108"/>
        <v>1128142.7972667129</v>
      </c>
    </row>
    <row r="447" spans="1:45" s="15" customFormat="1" x14ac:dyDescent="0.2">
      <c r="A447" s="423">
        <v>3592</v>
      </c>
      <c r="B447" s="424">
        <v>2</v>
      </c>
      <c r="C447" s="425" t="s">
        <v>301</v>
      </c>
      <c r="D447" s="422">
        <f t="shared" si="94"/>
        <v>4307</v>
      </c>
      <c r="E447" s="422">
        <f t="shared" si="95"/>
        <v>0</v>
      </c>
      <c r="F447" s="422">
        <f t="shared" si="96"/>
        <v>1112</v>
      </c>
      <c r="G447" s="422">
        <f t="shared" si="97"/>
        <v>0</v>
      </c>
      <c r="H447" s="22">
        <f t="shared" si="98"/>
        <v>5419</v>
      </c>
      <c r="I447" s="116">
        <v>1857</v>
      </c>
      <c r="J447" s="116">
        <v>0</v>
      </c>
      <c r="K447" s="116">
        <v>533</v>
      </c>
      <c r="L447" s="116">
        <v>0</v>
      </c>
      <c r="M447" s="22">
        <f t="shared" si="99"/>
        <v>2390</v>
      </c>
      <c r="N447" s="116">
        <v>2201</v>
      </c>
      <c r="O447" s="116">
        <v>0</v>
      </c>
      <c r="P447" s="116">
        <v>559</v>
      </c>
      <c r="Q447" s="116">
        <v>0</v>
      </c>
      <c r="R447" s="22">
        <f t="shared" si="100"/>
        <v>2760</v>
      </c>
      <c r="S447" s="116">
        <v>249</v>
      </c>
      <c r="T447" s="116">
        <v>0</v>
      </c>
      <c r="U447" s="116">
        <v>20</v>
      </c>
      <c r="V447" s="116">
        <v>0</v>
      </c>
      <c r="W447" s="22">
        <f t="shared" si="101"/>
        <v>269</v>
      </c>
      <c r="X447" s="22">
        <f t="shared" si="102"/>
        <v>180.63333333333333</v>
      </c>
      <c r="Y447" s="22">
        <f ca="1">OFFSET('Cost Study'!$B$7,'Operations Support'!$C447,'Operations Support'!$B447)*$H447</f>
        <v>14956.439999999999</v>
      </c>
      <c r="Z447" s="23">
        <f ca="1">Y447*'Cost Study'!$B$31</f>
        <v>835346.03875725612</v>
      </c>
      <c r="AA447" s="23">
        <f ca="1">IF(A447=10298,1.51,1)*IF($B447&lt;3,$D447*'Cost Study'!$B$32*OFFSET('Cost Study'!$B$7,'Operations Support'!$C447,'Operations Support'!$B447),0)</f>
        <v>1188.732</v>
      </c>
      <c r="AB447" s="24">
        <f ca="1">AA447*'Cost Study'!$B$31</f>
        <v>66392.97635961436</v>
      </c>
      <c r="AC447" s="23">
        <f ca="1">Y447*'Cost Study'!$B$31</f>
        <v>835346.03875725612</v>
      </c>
      <c r="AD447" s="24">
        <f ca="1">AA447*'Cost Study'!$B$31</f>
        <v>66392.97635961436</v>
      </c>
      <c r="AE447" s="377">
        <f t="shared" ca="1" si="103"/>
        <v>901739.01511687052</v>
      </c>
      <c r="AF447" s="377">
        <f t="shared" ca="1" si="104"/>
        <v>901739.01511687052</v>
      </c>
      <c r="AH447" s="688">
        <f>IFERROR($H447/SUMIF($A:$A,$A447,$H:$H)*SUMIF(Summary!$A$110:$A$186,$A447,Summary!$P$110:$P$186),0)</f>
        <v>133808.06687494522</v>
      </c>
      <c r="AI447" s="689">
        <f t="shared" ca="1" si="105"/>
        <v>767930.94824192533</v>
      </c>
      <c r="AJ447" s="688">
        <f>IFERROR(H447/SUMIF(A:A,A447,H:H)*SUMIF(Summary!$A$110:$A$186,'Operations Support'!A447,Summary!$Q$110:$Q$186),0)</f>
        <v>134419.14357244235</v>
      </c>
      <c r="AK447" s="688">
        <f t="shared" ca="1" si="106"/>
        <v>767319.87154442817</v>
      </c>
      <c r="AL447" s="1"/>
      <c r="AM447" s="688">
        <f>IFERROR($H447/SUMIF($A:$A,$A447,$H:$H)*SUMIF(Summary!$A$230:$A$266,$A447,Summary!$P$230:$P$266),0)</f>
        <v>25316.673184814445</v>
      </c>
      <c r="AN447" s="688">
        <f>IFERROR($H447/SUMIF($A:$A,$A447,$H:$H)*(SUMIF(Summary!$A$230:$A$266,$A447,Summary!$L$230:$L$266)+SUMIF(Summary!$A$281:$A$317,$A447,Summary!$L$281:$L$317))-AM447,0)</f>
        <v>130994.64446443929</v>
      </c>
      <c r="AO447" s="688">
        <f>IFERROR($H447/SUMIF($A:$A,$A447,$H:$H)*SUMIF(Summary!$A$230:$A$266,$A447,Summary!$Q$230:$Q$266),0)</f>
        <v>25432.289749665124</v>
      </c>
      <c r="AP447" s="688">
        <f>IFERROR($H447/SUMIF($A:$A,$A447,$H:$H)*(SUMIF(Summary!$A$230:$A$266,$A447,Summary!$L$230:$L$266)+SUMIF(Summary!$A$281:$A$317,$A447,Summary!$L$281:$L$317))-AO447,0)</f>
        <v>130879.0278995886</v>
      </c>
      <c r="AQ447" s="306"/>
      <c r="AR447" s="688">
        <f t="shared" ca="1" si="107"/>
        <v>898925.59270636458</v>
      </c>
      <c r="AS447" s="688">
        <f t="shared" ca="1" si="108"/>
        <v>898198.89944401674</v>
      </c>
    </row>
    <row r="448" spans="1:45" s="15" customFormat="1" x14ac:dyDescent="0.2">
      <c r="A448" s="423">
        <v>3592</v>
      </c>
      <c r="B448" s="424">
        <v>2</v>
      </c>
      <c r="C448" s="425" t="s">
        <v>302</v>
      </c>
      <c r="D448" s="422">
        <f t="shared" si="94"/>
        <v>1984</v>
      </c>
      <c r="E448" s="422">
        <f t="shared" si="95"/>
        <v>0</v>
      </c>
      <c r="F448" s="422">
        <f t="shared" si="96"/>
        <v>38</v>
      </c>
      <c r="G448" s="422">
        <f t="shared" si="97"/>
        <v>0</v>
      </c>
      <c r="H448" s="22">
        <f t="shared" si="98"/>
        <v>2022</v>
      </c>
      <c r="I448" s="116">
        <v>908</v>
      </c>
      <c r="J448" s="116">
        <v>0</v>
      </c>
      <c r="K448" s="116">
        <v>20</v>
      </c>
      <c r="L448" s="116">
        <v>0</v>
      </c>
      <c r="M448" s="22">
        <f t="shared" si="99"/>
        <v>928</v>
      </c>
      <c r="N448" s="116">
        <v>953</v>
      </c>
      <c r="O448" s="116">
        <v>0</v>
      </c>
      <c r="P448" s="116">
        <v>18</v>
      </c>
      <c r="Q448" s="116">
        <v>0</v>
      </c>
      <c r="R448" s="22">
        <f t="shared" si="100"/>
        <v>971</v>
      </c>
      <c r="S448" s="116">
        <v>123</v>
      </c>
      <c r="T448" s="116">
        <v>0</v>
      </c>
      <c r="U448" s="116">
        <v>0</v>
      </c>
      <c r="V448" s="116">
        <v>0</v>
      </c>
      <c r="W448" s="22">
        <f t="shared" si="101"/>
        <v>123</v>
      </c>
      <c r="X448" s="22">
        <f t="shared" si="102"/>
        <v>67.400000000000006</v>
      </c>
      <c r="Y448" s="22">
        <f ca="1">OFFSET('Cost Study'!$B$7,'Operations Support'!$C448,'Operations Support'!$B448)*$H448</f>
        <v>5378.52</v>
      </c>
      <c r="Z448" s="23">
        <f ca="1">Y448*'Cost Study'!$B$31</f>
        <v>300400.72212215461</v>
      </c>
      <c r="AA448" s="23">
        <f ca="1">IF(A448=10298,1.51,1)*IF($B448&lt;3,$D448*'Cost Study'!$B$32*OFFSET('Cost Study'!$B$7,'Operations Support'!$C448,'Operations Support'!$B448),0)</f>
        <v>527.74400000000003</v>
      </c>
      <c r="AB448" s="24">
        <f ca="1">AA448*'Cost Study'!$B$31</f>
        <v>29475.520904567493</v>
      </c>
      <c r="AC448" s="23">
        <f ca="1">Y448*'Cost Study'!$B$31</f>
        <v>300400.72212215461</v>
      </c>
      <c r="AD448" s="24">
        <f ca="1">AA448*'Cost Study'!$B$31</f>
        <v>29475.520904567493</v>
      </c>
      <c r="AE448" s="377">
        <f t="shared" ca="1" si="103"/>
        <v>329876.24302672211</v>
      </c>
      <c r="AF448" s="377">
        <f t="shared" ca="1" si="104"/>
        <v>329876.24302672211</v>
      </c>
      <c r="AH448" s="688">
        <f>IFERROR($H448/SUMIF($A:$A,$A448,$H:$H)*SUMIF(Summary!$A$110:$A$186,$A448,Summary!$P$110:$P$186),0)</f>
        <v>49928.014619143614</v>
      </c>
      <c r="AI448" s="689">
        <f t="shared" ca="1" si="105"/>
        <v>279948.22840757848</v>
      </c>
      <c r="AJ448" s="688">
        <f>IFERROR(H448/SUMIF(A:A,A448,H:H)*SUMIF(Summary!$A$110:$A$186,'Operations Support'!A448,Summary!$Q$110:$Q$186),0)</f>
        <v>50156.026629171152</v>
      </c>
      <c r="AK448" s="688">
        <f t="shared" ca="1" si="106"/>
        <v>279720.21639755095</v>
      </c>
      <c r="AL448" s="1"/>
      <c r="AM448" s="688">
        <f>IFERROR($H448/SUMIF($A:$A,$A448,$H:$H)*SUMIF(Summary!$A$230:$A$266,$A448,Summary!$P$230:$P$266),0)</f>
        <v>9446.450116201293</v>
      </c>
      <c r="AN448" s="688">
        <f>IFERROR($H448/SUMIF($A:$A,$A448,$H:$H)*(SUMIF(Summary!$A$230:$A$266,$A448,Summary!$L$230:$L$266)+SUMIF(Summary!$A$281:$A$317,$A448,Summary!$L$281:$L$317))-AM448,0)</f>
        <v>48878.237886528193</v>
      </c>
      <c r="AO448" s="688">
        <f>IFERROR($H448/SUMIF($A:$A,$A448,$H:$H)*SUMIF(Summary!$A$230:$A$266,$A448,Summary!$Q$230:$Q$266),0)</f>
        <v>9489.5903070350414</v>
      </c>
      <c r="AP448" s="688">
        <f>IFERROR($H448/SUMIF($A:$A,$A448,$H:$H)*(SUMIF(Summary!$A$230:$A$266,$A448,Summary!$L$230:$L$266)+SUMIF(Summary!$A$281:$A$317,$A448,Summary!$L$281:$L$317))-AO448,0)</f>
        <v>48835.097695694443</v>
      </c>
      <c r="AQ448" s="306"/>
      <c r="AR448" s="688">
        <f t="shared" ca="1" si="107"/>
        <v>328826.46629410668</v>
      </c>
      <c r="AS448" s="688">
        <f t="shared" ca="1" si="108"/>
        <v>328555.31409324537</v>
      </c>
    </row>
    <row r="449" spans="1:45" x14ac:dyDescent="0.2">
      <c r="A449" s="423">
        <v>3592</v>
      </c>
      <c r="B449" s="424">
        <v>2</v>
      </c>
      <c r="C449" s="425" t="s">
        <v>303</v>
      </c>
      <c r="D449" s="422">
        <f t="shared" si="94"/>
        <v>1983</v>
      </c>
      <c r="E449" s="422">
        <f t="shared" si="95"/>
        <v>0</v>
      </c>
      <c r="F449" s="422">
        <f t="shared" si="96"/>
        <v>843</v>
      </c>
      <c r="G449" s="422">
        <f t="shared" si="97"/>
        <v>0</v>
      </c>
      <c r="H449" s="22">
        <f t="shared" si="98"/>
        <v>2826</v>
      </c>
      <c r="I449" s="116">
        <v>846</v>
      </c>
      <c r="J449" s="116">
        <v>0</v>
      </c>
      <c r="K449" s="116">
        <v>396</v>
      </c>
      <c r="L449" s="116">
        <v>0</v>
      </c>
      <c r="M449" s="22">
        <f t="shared" si="99"/>
        <v>1242</v>
      </c>
      <c r="N449" s="116">
        <v>897</v>
      </c>
      <c r="O449" s="116">
        <v>0</v>
      </c>
      <c r="P449" s="116">
        <v>384</v>
      </c>
      <c r="Q449" s="116">
        <v>0</v>
      </c>
      <c r="R449" s="22">
        <f t="shared" si="100"/>
        <v>1281</v>
      </c>
      <c r="S449" s="116">
        <v>240</v>
      </c>
      <c r="T449" s="116">
        <v>0</v>
      </c>
      <c r="U449" s="116">
        <v>63</v>
      </c>
      <c r="V449" s="116">
        <v>0</v>
      </c>
      <c r="W449" s="22">
        <f t="shared" si="101"/>
        <v>303</v>
      </c>
      <c r="X449" s="22">
        <f t="shared" si="102"/>
        <v>94.2</v>
      </c>
      <c r="Y449" s="22">
        <f ca="1">OFFSET('Cost Study'!$B$7,'Operations Support'!$C449,'Operations Support'!$B449)*$H449</f>
        <v>5595.48</v>
      </c>
      <c r="Z449" s="23">
        <f ca="1">Y449*'Cost Study'!$B$31</f>
        <v>312518.3568379542</v>
      </c>
      <c r="AA449" s="23">
        <f ca="1">IF(A449=10298,1.51,1)*IF($B449&lt;3,$D449*'Cost Study'!$B$32*OFFSET('Cost Study'!$B$7,'Operations Support'!$C449,'Operations Support'!$B449),0)</f>
        <v>392.63400000000001</v>
      </c>
      <c r="AB449" s="24">
        <f ca="1">AA449*'Cost Study'!$B$31</f>
        <v>21929.366652854325</v>
      </c>
      <c r="AC449" s="23">
        <f ca="1">Y449*'Cost Study'!$B$31</f>
        <v>312518.3568379542</v>
      </c>
      <c r="AD449" s="24">
        <f ca="1">AA449*'Cost Study'!$B$31</f>
        <v>21929.366652854325</v>
      </c>
      <c r="AE449" s="377">
        <f t="shared" ca="1" si="103"/>
        <v>334447.72349080851</v>
      </c>
      <c r="AF449" s="377">
        <f t="shared" ca="1" si="104"/>
        <v>334447.72349080851</v>
      </c>
      <c r="AH449" s="688">
        <f>IFERROR($H449/SUMIF($A:$A,$A449,$H:$H)*SUMIF(Summary!$A$110:$A$186,$A449,Summary!$P$110:$P$186),0)</f>
        <v>69780.696989960357</v>
      </c>
      <c r="AI449" s="689">
        <f t="shared" ca="1" si="105"/>
        <v>264667.02650084812</v>
      </c>
      <c r="AJ449" s="688">
        <f>IFERROR(H449/SUMIF(A:A,A449,H:H)*SUMIF(Summary!$A$110:$A$186,'Operations Support'!A449,Summary!$Q$110:$Q$186),0)</f>
        <v>70099.372529197659</v>
      </c>
      <c r="AK449" s="688">
        <f t="shared" ca="1" si="106"/>
        <v>264348.35096161085</v>
      </c>
      <c r="AM449" s="688">
        <f>IFERROR($H449/SUMIF($A:$A,$A449,$H:$H)*SUMIF(Summary!$A$230:$A$266,$A449,Summary!$P$230:$P$266),0)</f>
        <v>13202.6053552843</v>
      </c>
      <c r="AN449" s="688">
        <f>IFERROR($H449/SUMIF($A:$A,$A449,$H:$H)*(SUMIF(Summary!$A$230:$A$266,$A449,Summary!$L$230:$L$266)+SUMIF(Summary!$A$281:$A$317,$A449,Summary!$L$281:$L$317))-AM449,0)</f>
        <v>68313.501615889545</v>
      </c>
      <c r="AO449" s="688">
        <f>IFERROR($H449/SUMIF($A:$A,$A449,$H:$H)*SUMIF(Summary!$A$230:$A$266,$A449,Summary!$Q$230:$Q$266),0)</f>
        <v>13262.89921250298</v>
      </c>
      <c r="AP449" s="688">
        <f>IFERROR($H449/SUMIF($A:$A,$A449,$H:$H)*(SUMIF(Summary!$A$230:$A$266,$A449,Summary!$L$230:$L$266)+SUMIF(Summary!$A$281:$A$317,$A449,Summary!$L$281:$L$317))-AO449,0)</f>
        <v>68253.207758670862</v>
      </c>
      <c r="AQ449" s="306"/>
      <c r="AR449" s="688">
        <f t="shared" ca="1" si="107"/>
        <v>332980.52811673767</v>
      </c>
      <c r="AS449" s="688">
        <f t="shared" ca="1" si="108"/>
        <v>332601.5587202817</v>
      </c>
    </row>
    <row r="450" spans="1:45" x14ac:dyDescent="0.2">
      <c r="A450" s="423">
        <v>3592</v>
      </c>
      <c r="B450" s="424">
        <v>2</v>
      </c>
      <c r="C450" s="425" t="s">
        <v>304</v>
      </c>
      <c r="D450" s="422">
        <f t="shared" si="94"/>
        <v>129</v>
      </c>
      <c r="E450" s="422">
        <f t="shared" si="95"/>
        <v>0</v>
      </c>
      <c r="F450" s="422">
        <f t="shared" si="96"/>
        <v>60</v>
      </c>
      <c r="G450" s="422">
        <f t="shared" si="97"/>
        <v>0</v>
      </c>
      <c r="H450" s="22">
        <f t="shared" si="98"/>
        <v>189</v>
      </c>
      <c r="I450" s="116">
        <v>0</v>
      </c>
      <c r="J450" s="116">
        <v>0</v>
      </c>
      <c r="K450" s="116">
        <v>60</v>
      </c>
      <c r="L450" s="116">
        <v>0</v>
      </c>
      <c r="M450" s="22">
        <f t="shared" si="99"/>
        <v>60</v>
      </c>
      <c r="N450" s="116">
        <v>129</v>
      </c>
      <c r="O450" s="116">
        <v>0</v>
      </c>
      <c r="P450" s="116">
        <v>0</v>
      </c>
      <c r="Q450" s="116">
        <v>0</v>
      </c>
      <c r="R450" s="22">
        <f t="shared" si="100"/>
        <v>129</v>
      </c>
      <c r="S450" s="116">
        <v>0</v>
      </c>
      <c r="T450" s="116">
        <v>0</v>
      </c>
      <c r="U450" s="116">
        <v>0</v>
      </c>
      <c r="V450" s="116">
        <v>0</v>
      </c>
      <c r="W450" s="22">
        <f t="shared" si="101"/>
        <v>0</v>
      </c>
      <c r="X450" s="22">
        <f t="shared" si="102"/>
        <v>6.3</v>
      </c>
      <c r="Y450" s="22">
        <f ca="1">OFFSET('Cost Study'!$B$7,'Operations Support'!$C450,'Operations Support'!$B450)*$H450</f>
        <v>449.82</v>
      </c>
      <c r="Z450" s="23">
        <f ca="1">Y450*'Cost Study'!$B$31</f>
        <v>25123.315117353392</v>
      </c>
      <c r="AA450" s="23">
        <f ca="1">IF(A450=10298,1.51,1)*IF($B450&lt;3,$D450*'Cost Study'!$B$32*OFFSET('Cost Study'!$B$7,'Operations Support'!$C450,'Operations Support'!$B450),0)</f>
        <v>30.701999999999998</v>
      </c>
      <c r="AB450" s="24">
        <f ca="1">AA450*'Cost Study'!$B$31</f>
        <v>1714.7659524542792</v>
      </c>
      <c r="AC450" s="23">
        <f ca="1">Y450*'Cost Study'!$B$31</f>
        <v>25123.315117353392</v>
      </c>
      <c r="AD450" s="24">
        <f ca="1">AA450*'Cost Study'!$B$31</f>
        <v>1714.7659524542792</v>
      </c>
      <c r="AE450" s="377">
        <f t="shared" ca="1" si="103"/>
        <v>26838.081069807671</v>
      </c>
      <c r="AF450" s="377">
        <f t="shared" ca="1" si="104"/>
        <v>26838.081069807671</v>
      </c>
      <c r="AH450" s="688">
        <f>IFERROR($H450/SUMIF($A:$A,$A450,$H:$H)*SUMIF(Summary!$A$110:$A$186,$A450,Summary!$P$110:$P$186),0)</f>
        <v>4666.8619006024446</v>
      </c>
      <c r="AI450" s="689">
        <f t="shared" ca="1" si="105"/>
        <v>22171.219169205226</v>
      </c>
      <c r="AJ450" s="688">
        <f>IFERROR(H450/SUMIF(A:A,A450,H:H)*SUMIF(Summary!$A$110:$A$186,'Operations Support'!A450,Summary!$Q$110:$Q$186),0)</f>
        <v>4688.1745959017553</v>
      </c>
      <c r="AK450" s="688">
        <f t="shared" ca="1" si="106"/>
        <v>22149.906473905918</v>
      </c>
      <c r="AM450" s="688">
        <f>IFERROR($H450/SUMIF($A:$A,$A450,$H:$H)*SUMIF(Summary!$A$230:$A$266,$A450,Summary!$P$230:$P$266),0)</f>
        <v>882.97679127697552</v>
      </c>
      <c r="AN450" s="688">
        <f>IFERROR($H450/SUMIF($A:$A,$A450,$H:$H)*(SUMIF(Summary!$A$230:$A$266,$A450,Summary!$L$230:$L$266)+SUMIF(Summary!$A$281:$A$317,$A450,Summary!$L$281:$L$317))-AM450,0)</f>
        <v>4568.7373692155425</v>
      </c>
      <c r="AO450" s="688">
        <f>IFERROR($H450/SUMIF($A:$A,$A450,$H:$H)*SUMIF(Summary!$A$230:$A$266,$A450,Summary!$Q$230:$Q$266),0)</f>
        <v>887.00918300179171</v>
      </c>
      <c r="AP450" s="688">
        <f>IFERROR($H450/SUMIF($A:$A,$A450,$H:$H)*(SUMIF(Summary!$A$230:$A$266,$A450,Summary!$L$230:$L$266)+SUMIF(Summary!$A$281:$A$317,$A450,Summary!$L$281:$L$317))-AO450,0)</f>
        <v>4564.7049774907264</v>
      </c>
      <c r="AQ450" s="306"/>
      <c r="AR450" s="688">
        <f t="shared" ca="1" si="107"/>
        <v>26739.956538420767</v>
      </c>
      <c r="AS450" s="688">
        <f t="shared" ca="1" si="108"/>
        <v>26714.611451396646</v>
      </c>
    </row>
    <row r="451" spans="1:45" x14ac:dyDescent="0.2">
      <c r="A451" s="423">
        <v>3592</v>
      </c>
      <c r="B451" s="424">
        <v>2</v>
      </c>
      <c r="C451" s="425" t="s">
        <v>305</v>
      </c>
      <c r="D451" s="422">
        <f t="shared" si="94"/>
        <v>1986</v>
      </c>
      <c r="E451" s="422">
        <f t="shared" si="95"/>
        <v>0</v>
      </c>
      <c r="F451" s="422">
        <f t="shared" si="96"/>
        <v>0</v>
      </c>
      <c r="G451" s="422">
        <f t="shared" si="97"/>
        <v>0</v>
      </c>
      <c r="H451" s="22">
        <f t="shared" si="98"/>
        <v>1986</v>
      </c>
      <c r="I451" s="116">
        <v>1224</v>
      </c>
      <c r="J451" s="116">
        <v>0</v>
      </c>
      <c r="K451" s="116">
        <v>0</v>
      </c>
      <c r="L451" s="116">
        <v>0</v>
      </c>
      <c r="M451" s="22">
        <f t="shared" si="99"/>
        <v>1224</v>
      </c>
      <c r="N451" s="116">
        <v>659</v>
      </c>
      <c r="O451" s="116">
        <v>0</v>
      </c>
      <c r="P451" s="116">
        <v>0</v>
      </c>
      <c r="Q451" s="116">
        <v>0</v>
      </c>
      <c r="R451" s="22">
        <f t="shared" si="100"/>
        <v>659</v>
      </c>
      <c r="S451" s="116">
        <v>103</v>
      </c>
      <c r="T451" s="116">
        <v>0</v>
      </c>
      <c r="U451" s="116">
        <v>0</v>
      </c>
      <c r="V451" s="116">
        <v>0</v>
      </c>
      <c r="W451" s="22">
        <f t="shared" si="101"/>
        <v>103</v>
      </c>
      <c r="X451" s="22">
        <f t="shared" si="102"/>
        <v>66.2</v>
      </c>
      <c r="Y451" s="22">
        <f ca="1">OFFSET('Cost Study'!$B$7,'Operations Support'!$C451,'Operations Support'!$B451)*$H451</f>
        <v>5938.14</v>
      </c>
      <c r="Z451" s="23">
        <f ca="1">Y451*'Cost Study'!$B$31</f>
        <v>331656.57914490439</v>
      </c>
      <c r="AA451" s="23">
        <f ca="1">IF(A451=10298,1.51,1)*IF($B451&lt;3,$D451*'Cost Study'!$B$32*OFFSET('Cost Study'!$B$7,'Operations Support'!$C451,'Operations Support'!$B451),0)</f>
        <v>593.81400000000008</v>
      </c>
      <c r="AB451" s="24">
        <f ca="1">AA451*'Cost Study'!$B$31</f>
        <v>33165.657914490439</v>
      </c>
      <c r="AC451" s="23">
        <f ca="1">Y451*'Cost Study'!$B$31</f>
        <v>331656.57914490439</v>
      </c>
      <c r="AD451" s="24">
        <f ca="1">AA451*'Cost Study'!$B$31</f>
        <v>33165.657914490439</v>
      </c>
      <c r="AE451" s="377">
        <f t="shared" ca="1" si="103"/>
        <v>364822.23705939483</v>
      </c>
      <c r="AF451" s="377">
        <f t="shared" ca="1" si="104"/>
        <v>364822.23705939483</v>
      </c>
      <c r="AH451" s="688">
        <f>IFERROR($H451/SUMIF($A:$A,$A451,$H:$H)*SUMIF(Summary!$A$110:$A$186,$A451,Summary!$P$110:$P$186),0)</f>
        <v>49039.088542838384</v>
      </c>
      <c r="AI451" s="689">
        <f t="shared" ca="1" si="105"/>
        <v>315783.14851655642</v>
      </c>
      <c r="AJ451" s="688">
        <f>IFERROR(H451/SUMIF(A:A,A451,H:H)*SUMIF(Summary!$A$110:$A$186,'Operations Support'!A451,Summary!$Q$110:$Q$186),0)</f>
        <v>49263.040991856535</v>
      </c>
      <c r="AK451" s="688">
        <f t="shared" ca="1" si="106"/>
        <v>315559.19606753829</v>
      </c>
      <c r="AM451" s="688">
        <f>IFERROR($H451/SUMIF($A:$A,$A451,$H:$H)*SUMIF(Summary!$A$230:$A$266,$A451,Summary!$P$230:$P$266),0)</f>
        <v>9278.2640607199646</v>
      </c>
      <c r="AN451" s="688">
        <f>IFERROR($H451/SUMIF($A:$A,$A451,$H:$H)*(SUMIF(Summary!$A$230:$A$266,$A451,Summary!$L$230:$L$266)+SUMIF(Summary!$A$281:$A$317,$A451,Summary!$L$281:$L$317))-AM451,0)</f>
        <v>48008.002197153801</v>
      </c>
      <c r="AO451" s="688">
        <f>IFERROR($H451/SUMIF($A:$A,$A451,$H:$H)*SUMIF(Summary!$A$230:$A$266,$A451,Summary!$Q$230:$Q$266),0)</f>
        <v>9320.6361769394607</v>
      </c>
      <c r="AP451" s="688">
        <f>IFERROR($H451/SUMIF($A:$A,$A451,$H:$H)*(SUMIF(Summary!$A$230:$A$266,$A451,Summary!$L$230:$L$266)+SUMIF(Summary!$A$281:$A$317,$A451,Summary!$L$281:$L$317))-AO451,0)</f>
        <v>47965.630080934308</v>
      </c>
      <c r="AQ451" s="306"/>
      <c r="AR451" s="688">
        <f t="shared" ca="1" si="107"/>
        <v>363791.15071371023</v>
      </c>
      <c r="AS451" s="688">
        <f t="shared" ca="1" si="108"/>
        <v>363524.82614847261</v>
      </c>
    </row>
    <row r="452" spans="1:45" x14ac:dyDescent="0.2">
      <c r="A452" s="423">
        <v>3592</v>
      </c>
      <c r="B452" s="424">
        <v>2</v>
      </c>
      <c r="C452" s="425" t="s">
        <v>306</v>
      </c>
      <c r="D452" s="422">
        <f t="shared" si="94"/>
        <v>264</v>
      </c>
      <c r="E452" s="422">
        <f t="shared" si="95"/>
        <v>0</v>
      </c>
      <c r="F452" s="422">
        <f t="shared" si="96"/>
        <v>66</v>
      </c>
      <c r="G452" s="422">
        <f t="shared" si="97"/>
        <v>0</v>
      </c>
      <c r="H452" s="22">
        <f t="shared" si="98"/>
        <v>330</v>
      </c>
      <c r="I452" s="116">
        <v>129</v>
      </c>
      <c r="J452" s="116">
        <v>0</v>
      </c>
      <c r="K452" s="116">
        <v>66</v>
      </c>
      <c r="L452" s="116">
        <v>0</v>
      </c>
      <c r="M452" s="22">
        <f t="shared" si="99"/>
        <v>195</v>
      </c>
      <c r="N452" s="116">
        <v>51</v>
      </c>
      <c r="O452" s="116">
        <v>0</v>
      </c>
      <c r="P452" s="116">
        <v>0</v>
      </c>
      <c r="Q452" s="116">
        <v>0</v>
      </c>
      <c r="R452" s="22">
        <f t="shared" si="100"/>
        <v>51</v>
      </c>
      <c r="S452" s="116">
        <v>84</v>
      </c>
      <c r="T452" s="116">
        <v>0</v>
      </c>
      <c r="U452" s="116">
        <v>0</v>
      </c>
      <c r="V452" s="116">
        <v>0</v>
      </c>
      <c r="W452" s="22">
        <f t="shared" si="101"/>
        <v>84</v>
      </c>
      <c r="X452" s="22">
        <f t="shared" si="102"/>
        <v>11</v>
      </c>
      <c r="Y452" s="22">
        <f ca="1">OFFSET('Cost Study'!$B$7,'Operations Support'!$C452,'Operations Support'!$B452)*$H452</f>
        <v>594</v>
      </c>
      <c r="Z452" s="23">
        <f ca="1">Y452*'Cost Study'!$B$31</f>
        <v>33176.046373455858</v>
      </c>
      <c r="AA452" s="23">
        <f ca="1">IF(A452=10298,1.51,1)*IF($B452&lt;3,$D452*'Cost Study'!$B$32*OFFSET('Cost Study'!$B$7,'Operations Support'!$C452,'Operations Support'!$B452),0)</f>
        <v>47.52</v>
      </c>
      <c r="AB452" s="24">
        <f ca="1">AA452*'Cost Study'!$B$31</f>
        <v>2654.0837098764691</v>
      </c>
      <c r="AC452" s="23">
        <f ca="1">Y452*'Cost Study'!$B$31</f>
        <v>33176.046373455858</v>
      </c>
      <c r="AD452" s="24">
        <f ca="1">AA452*'Cost Study'!$B$31</f>
        <v>2654.0837098764691</v>
      </c>
      <c r="AE452" s="377">
        <f t="shared" ca="1" si="103"/>
        <v>35830.130083332326</v>
      </c>
      <c r="AF452" s="377">
        <f t="shared" ca="1" si="104"/>
        <v>35830.130083332326</v>
      </c>
      <c r="AH452" s="688">
        <f>IFERROR($H452/SUMIF($A:$A,$A452,$H:$H)*SUMIF(Summary!$A$110:$A$186,$A452,Summary!$P$110:$P$186),0)</f>
        <v>8148.4890327979201</v>
      </c>
      <c r="AI452" s="689">
        <f t="shared" ca="1" si="105"/>
        <v>27681.641050534407</v>
      </c>
      <c r="AJ452" s="688">
        <f>IFERROR(H452/SUMIF(A:A,A452,H:H)*SUMIF(Summary!$A$110:$A$186,'Operations Support'!A452,Summary!$Q$110:$Q$186),0)</f>
        <v>8185.7016753840171</v>
      </c>
      <c r="AK452" s="688">
        <f t="shared" ca="1" si="106"/>
        <v>27644.428407948308</v>
      </c>
      <c r="AM452" s="688">
        <f>IFERROR($H452/SUMIF($A:$A,$A452,$H:$H)*SUMIF(Summary!$A$230:$A$266,$A452,Summary!$P$230:$P$266),0)</f>
        <v>1541.7055085788463</v>
      </c>
      <c r="AN452" s="688">
        <f>IFERROR($H452/SUMIF($A:$A,$A452,$H:$H)*(SUMIF(Summary!$A$230:$A$266,$A452,Summary!$L$230:$L$266)+SUMIF(Summary!$A$281:$A$317,$A452,Summary!$L$281:$L$317))-AM452,0)</f>
        <v>7977.1604859319004</v>
      </c>
      <c r="AO452" s="688">
        <f>IFERROR($H452/SUMIF($A:$A,$A452,$H:$H)*SUMIF(Summary!$A$230:$A$266,$A452,Summary!$Q$230:$Q$266),0)</f>
        <v>1548.7461925428108</v>
      </c>
      <c r="AP452" s="688">
        <f>IFERROR($H452/SUMIF($A:$A,$A452,$H:$H)*(SUMIF(Summary!$A$230:$A$266,$A452,Summary!$L$230:$L$266)+SUMIF(Summary!$A$281:$A$317,$A452,Summary!$L$281:$L$317))-AO452,0)</f>
        <v>7970.1198019679359</v>
      </c>
      <c r="AQ452" s="306"/>
      <c r="AR452" s="688">
        <f t="shared" ca="1" si="107"/>
        <v>35658.801536466308</v>
      </c>
      <c r="AS452" s="688">
        <f t="shared" ca="1" si="108"/>
        <v>35614.548209916247</v>
      </c>
    </row>
    <row r="453" spans="1:45" x14ac:dyDescent="0.2">
      <c r="A453" s="423">
        <v>3592</v>
      </c>
      <c r="B453" s="424">
        <v>2</v>
      </c>
      <c r="C453" s="425" t="s">
        <v>307</v>
      </c>
      <c r="D453" s="422">
        <f t="shared" ref="D453:D516" si="109">I453+N453+S453</f>
        <v>0</v>
      </c>
      <c r="E453" s="422">
        <f t="shared" ref="E453:E516" si="110">J453+O453+T453</f>
        <v>0</v>
      </c>
      <c r="F453" s="422">
        <f t="shared" ref="F453:F516" si="111">K453+P453+U453</f>
        <v>0</v>
      </c>
      <c r="G453" s="422">
        <f t="shared" ref="G453:G516" si="112">L453+Q453+V453</f>
        <v>0</v>
      </c>
      <c r="H453" s="22">
        <f t="shared" ref="H453:H516" si="113">(SUM(D453:F453)-G453)*IF(A453=10298,1.51,1)</f>
        <v>0</v>
      </c>
      <c r="I453" s="116">
        <v>0</v>
      </c>
      <c r="J453" s="116">
        <v>0</v>
      </c>
      <c r="K453" s="116">
        <v>0</v>
      </c>
      <c r="L453" s="116">
        <v>0</v>
      </c>
      <c r="M453" s="22">
        <f t="shared" ref="M453:M516" si="114">SUM(I453:K453)-L453</f>
        <v>0</v>
      </c>
      <c r="N453" s="116">
        <v>0</v>
      </c>
      <c r="O453" s="116">
        <v>0</v>
      </c>
      <c r="P453" s="116">
        <v>0</v>
      </c>
      <c r="Q453" s="116">
        <v>0</v>
      </c>
      <c r="R453" s="22">
        <f t="shared" ref="R453:R516" si="115">SUM(N453:P453)-Q453</f>
        <v>0</v>
      </c>
      <c r="S453" s="116">
        <v>0</v>
      </c>
      <c r="T453" s="116">
        <v>0</v>
      </c>
      <c r="U453" s="116">
        <v>0</v>
      </c>
      <c r="V453" s="116">
        <v>0</v>
      </c>
      <c r="W453" s="22">
        <f t="shared" ref="W453:W516" si="116">SUM(S453:U453)-V453</f>
        <v>0</v>
      </c>
      <c r="X453" s="22">
        <f t="shared" ref="X453:X516" si="117">IF(OR(B453=1,B453=2),H453/30,IF(OR(B453=3,B453=5),H453/24,IF(B453=4,H453/18,0)))</f>
        <v>0</v>
      </c>
      <c r="Y453" s="22">
        <f ca="1">OFFSET('Cost Study'!$B$7,'Operations Support'!$C453,'Operations Support'!$B453)*$H453</f>
        <v>0</v>
      </c>
      <c r="Z453" s="23">
        <f ca="1">Y453*'Cost Study'!$B$31</f>
        <v>0</v>
      </c>
      <c r="AA453" s="23">
        <f ca="1">IF(A453=10298,1.51,1)*IF($B453&lt;3,$D453*'Cost Study'!$B$32*OFFSET('Cost Study'!$B$7,'Operations Support'!$C453,'Operations Support'!$B453),0)</f>
        <v>0</v>
      </c>
      <c r="AB453" s="24">
        <f ca="1">AA453*'Cost Study'!$B$31</f>
        <v>0</v>
      </c>
      <c r="AC453" s="23">
        <f ca="1">Y453*'Cost Study'!$B$31</f>
        <v>0</v>
      </c>
      <c r="AD453" s="24">
        <f ca="1">AA453*'Cost Study'!$B$31</f>
        <v>0</v>
      </c>
      <c r="AE453" s="377">
        <f t="shared" ref="AE453:AE516" ca="1" si="118">Z453+AB453</f>
        <v>0</v>
      </c>
      <c r="AF453" s="377">
        <f t="shared" ref="AF453:AF516" ca="1" si="119">AC453+AD453</f>
        <v>0</v>
      </c>
      <c r="AH453" s="688">
        <f>IFERROR($H453/SUMIF($A:$A,$A453,$H:$H)*SUMIF(Summary!$A$110:$A$186,$A453,Summary!$P$110:$P$186),0)</f>
        <v>0</v>
      </c>
      <c r="AI453" s="689">
        <f t="shared" ca="1" si="105"/>
        <v>0</v>
      </c>
      <c r="AJ453" s="688">
        <f>IFERROR(H453/SUMIF(A:A,A453,H:H)*SUMIF(Summary!$A$110:$A$186,'Operations Support'!A453,Summary!$Q$110:$Q$186),0)</f>
        <v>0</v>
      </c>
      <c r="AK453" s="688">
        <f t="shared" ca="1" si="106"/>
        <v>0</v>
      </c>
      <c r="AM453" s="688">
        <f>IFERROR($H453/SUMIF($A:$A,$A453,$H:$H)*SUMIF(Summary!$A$230:$A$266,$A453,Summary!$P$230:$P$266),0)</f>
        <v>0</v>
      </c>
      <c r="AN453" s="688">
        <f>IFERROR($H453/SUMIF($A:$A,$A453,$H:$H)*(SUMIF(Summary!$A$230:$A$266,$A453,Summary!$L$230:$L$266)+SUMIF(Summary!$A$281:$A$317,$A453,Summary!$L$281:$L$317))-AM453,0)</f>
        <v>0</v>
      </c>
      <c r="AO453" s="688">
        <f>IFERROR($H453/SUMIF($A:$A,$A453,$H:$H)*SUMIF(Summary!$A$230:$A$266,$A453,Summary!$Q$230:$Q$266),0)</f>
        <v>0</v>
      </c>
      <c r="AP453" s="688">
        <f>IFERROR($H453/SUMIF($A:$A,$A453,$H:$H)*(SUMIF(Summary!$A$230:$A$266,$A453,Summary!$L$230:$L$266)+SUMIF(Summary!$A$281:$A$317,$A453,Summary!$L$281:$L$317))-AO453,0)</f>
        <v>0</v>
      </c>
      <c r="AQ453" s="306"/>
      <c r="AR453" s="688">
        <f t="shared" ca="1" si="107"/>
        <v>0</v>
      </c>
      <c r="AS453" s="688">
        <f t="shared" ca="1" si="108"/>
        <v>0</v>
      </c>
    </row>
    <row r="454" spans="1:45" x14ac:dyDescent="0.2">
      <c r="A454" s="423">
        <v>3592</v>
      </c>
      <c r="B454" s="424">
        <v>2</v>
      </c>
      <c r="C454" s="425" t="s">
        <v>308</v>
      </c>
      <c r="D454" s="422">
        <f t="shared" si="109"/>
        <v>590</v>
      </c>
      <c r="E454" s="422">
        <f t="shared" si="110"/>
        <v>0</v>
      </c>
      <c r="F454" s="422">
        <f t="shared" si="111"/>
        <v>420</v>
      </c>
      <c r="G454" s="422">
        <f t="shared" si="112"/>
        <v>0</v>
      </c>
      <c r="H454" s="22">
        <f t="shared" si="113"/>
        <v>1010</v>
      </c>
      <c r="I454" s="116">
        <v>259</v>
      </c>
      <c r="J454" s="116">
        <v>0</v>
      </c>
      <c r="K454" s="116">
        <v>210</v>
      </c>
      <c r="L454" s="116">
        <v>0</v>
      </c>
      <c r="M454" s="22">
        <f t="shared" si="114"/>
        <v>469</v>
      </c>
      <c r="N454" s="116">
        <v>268</v>
      </c>
      <c r="O454" s="116">
        <v>0</v>
      </c>
      <c r="P454" s="116">
        <v>210</v>
      </c>
      <c r="Q454" s="116">
        <v>0</v>
      </c>
      <c r="R454" s="22">
        <f t="shared" si="115"/>
        <v>478</v>
      </c>
      <c r="S454" s="116">
        <v>63</v>
      </c>
      <c r="T454" s="116">
        <v>0</v>
      </c>
      <c r="U454" s="116">
        <v>0</v>
      </c>
      <c r="V454" s="116">
        <v>0</v>
      </c>
      <c r="W454" s="22">
        <f t="shared" si="116"/>
        <v>63</v>
      </c>
      <c r="X454" s="22">
        <f t="shared" si="117"/>
        <v>33.666666666666664</v>
      </c>
      <c r="Y454" s="22">
        <f ca="1">OFFSET('Cost Study'!$B$7,'Operations Support'!$C454,'Operations Support'!$B454)*$H454</f>
        <v>1868.5</v>
      </c>
      <c r="Z454" s="23">
        <f ca="1">Y454*'Cost Study'!$B$31</f>
        <v>104359.33105858968</v>
      </c>
      <c r="AA454" s="23">
        <f ca="1">IF(A454=10298,1.51,1)*IF($B454&lt;3,$D454*'Cost Study'!$B$32*OFFSET('Cost Study'!$B$7,'Operations Support'!$C454,'Operations Support'!$B454),0)</f>
        <v>109.15</v>
      </c>
      <c r="AB454" s="24">
        <f ca="1">AA454*'Cost Study'!$B$31</f>
        <v>6096.2381509473189</v>
      </c>
      <c r="AC454" s="23">
        <f ca="1">Y454*'Cost Study'!$B$31</f>
        <v>104359.33105858968</v>
      </c>
      <c r="AD454" s="24">
        <f ca="1">AA454*'Cost Study'!$B$31</f>
        <v>6096.2381509473189</v>
      </c>
      <c r="AE454" s="377">
        <f t="shared" ca="1" si="118"/>
        <v>110455.569209537</v>
      </c>
      <c r="AF454" s="377">
        <f t="shared" ca="1" si="119"/>
        <v>110455.569209537</v>
      </c>
      <c r="AH454" s="688">
        <f>IFERROR($H454/SUMIF($A:$A,$A454,$H:$H)*SUMIF(Summary!$A$110:$A$186,$A454,Summary!$P$110:$P$186),0)</f>
        <v>24939.314918563327</v>
      </c>
      <c r="AI454" s="689">
        <f t="shared" ca="1" si="105"/>
        <v>85516.25429097368</v>
      </c>
      <c r="AJ454" s="688">
        <f>IFERROR(H454/SUMIF(A:A,A454,H:H)*SUMIF(Summary!$A$110:$A$186,'Operations Support'!A454,Summary!$Q$110:$Q$186),0)</f>
        <v>25053.208157993504</v>
      </c>
      <c r="AK454" s="688">
        <f t="shared" ca="1" si="106"/>
        <v>85402.361051543499</v>
      </c>
      <c r="AM454" s="688">
        <f>IFERROR($H454/SUMIF($A:$A,$A454,$H:$H)*SUMIF(Summary!$A$230:$A$266,$A454,Summary!$P$230:$P$266),0)</f>
        <v>4718.5532232261648</v>
      </c>
      <c r="AN454" s="688">
        <f>IFERROR($H454/SUMIF($A:$A,$A454,$H:$H)*(SUMIF(Summary!$A$230:$A$266,$A454,Summary!$L$230:$L$266)+SUMIF(Summary!$A$281:$A$317,$A454,Summary!$L$281:$L$317))-AM454,0)</f>
        <v>24414.945729670359</v>
      </c>
      <c r="AO454" s="688">
        <f>IFERROR($H454/SUMIF($A:$A,$A454,$H:$H)*SUMIF(Summary!$A$230:$A$266,$A454,Summary!$Q$230:$Q$266),0)</f>
        <v>4740.1019832370876</v>
      </c>
      <c r="AP454" s="688">
        <f>IFERROR($H454/SUMIF($A:$A,$A454,$H:$H)*(SUMIF(Summary!$A$230:$A$266,$A454,Summary!$L$230:$L$266)+SUMIF(Summary!$A$281:$A$317,$A454,Summary!$L$281:$L$317))-AO454,0)</f>
        <v>24393.396969659436</v>
      </c>
      <c r="AQ454" s="306"/>
      <c r="AR454" s="688">
        <f t="shared" ca="1" si="107"/>
        <v>109931.20002064404</v>
      </c>
      <c r="AS454" s="688">
        <f t="shared" ca="1" si="108"/>
        <v>109795.75802120293</v>
      </c>
    </row>
    <row r="455" spans="1:45" x14ac:dyDescent="0.2">
      <c r="A455" s="423">
        <v>3592</v>
      </c>
      <c r="B455" s="424">
        <v>2</v>
      </c>
      <c r="C455" s="425" t="s">
        <v>309</v>
      </c>
      <c r="D455" s="422">
        <f t="shared" si="109"/>
        <v>0</v>
      </c>
      <c r="E455" s="422">
        <f t="shared" si="110"/>
        <v>0</v>
      </c>
      <c r="F455" s="422">
        <f t="shared" si="111"/>
        <v>0</v>
      </c>
      <c r="G455" s="422">
        <f t="shared" si="112"/>
        <v>0</v>
      </c>
      <c r="H455" s="22">
        <f t="shared" si="113"/>
        <v>0</v>
      </c>
      <c r="I455" s="116">
        <v>0</v>
      </c>
      <c r="J455" s="116">
        <v>0</v>
      </c>
      <c r="K455" s="116">
        <v>0</v>
      </c>
      <c r="L455" s="116">
        <v>0</v>
      </c>
      <c r="M455" s="22">
        <f t="shared" si="114"/>
        <v>0</v>
      </c>
      <c r="N455" s="116">
        <v>0</v>
      </c>
      <c r="O455" s="116">
        <v>0</v>
      </c>
      <c r="P455" s="116">
        <v>0</v>
      </c>
      <c r="Q455" s="116">
        <v>0</v>
      </c>
      <c r="R455" s="22">
        <f t="shared" si="115"/>
        <v>0</v>
      </c>
      <c r="S455" s="116">
        <v>0</v>
      </c>
      <c r="T455" s="116">
        <v>0</v>
      </c>
      <c r="U455" s="116">
        <v>0</v>
      </c>
      <c r="V455" s="116">
        <v>0</v>
      </c>
      <c r="W455" s="22">
        <f t="shared" si="116"/>
        <v>0</v>
      </c>
      <c r="X455" s="22">
        <f t="shared" si="117"/>
        <v>0</v>
      </c>
      <c r="Y455" s="22">
        <f ca="1">OFFSET('Cost Study'!$B$7,'Operations Support'!$C455,'Operations Support'!$B455)*$H455</f>
        <v>0</v>
      </c>
      <c r="Z455" s="23">
        <f ca="1">Y455*'Cost Study'!$B$31</f>
        <v>0</v>
      </c>
      <c r="AA455" s="23">
        <f ca="1">IF(A455=10298,1.51,1)*IF($B455&lt;3,$D455*'Cost Study'!$B$32*OFFSET('Cost Study'!$B$7,'Operations Support'!$C455,'Operations Support'!$B455),0)</f>
        <v>0</v>
      </c>
      <c r="AB455" s="24">
        <f ca="1">AA455*'Cost Study'!$B$31</f>
        <v>0</v>
      </c>
      <c r="AC455" s="23">
        <f ca="1">Y455*'Cost Study'!$B$31</f>
        <v>0</v>
      </c>
      <c r="AD455" s="24">
        <f ca="1">AA455*'Cost Study'!$B$31</f>
        <v>0</v>
      </c>
      <c r="AE455" s="377">
        <f t="shared" ca="1" si="118"/>
        <v>0</v>
      </c>
      <c r="AF455" s="377">
        <f t="shared" ca="1" si="119"/>
        <v>0</v>
      </c>
      <c r="AH455" s="688">
        <f>IFERROR($H455/SUMIF($A:$A,$A455,$H:$H)*SUMIF(Summary!$A$110:$A$186,$A455,Summary!$P$110:$P$186),0)</f>
        <v>0</v>
      </c>
      <c r="AI455" s="689">
        <f t="shared" ca="1" si="105"/>
        <v>0</v>
      </c>
      <c r="AJ455" s="688">
        <f>IFERROR(H455/SUMIF(A:A,A455,H:H)*SUMIF(Summary!$A$110:$A$186,'Operations Support'!A455,Summary!$Q$110:$Q$186),0)</f>
        <v>0</v>
      </c>
      <c r="AK455" s="688">
        <f t="shared" ca="1" si="106"/>
        <v>0</v>
      </c>
      <c r="AM455" s="688">
        <f>IFERROR($H455/SUMIF($A:$A,$A455,$H:$H)*SUMIF(Summary!$A$230:$A$266,$A455,Summary!$P$230:$P$266),0)</f>
        <v>0</v>
      </c>
      <c r="AN455" s="688">
        <f>IFERROR($H455/SUMIF($A:$A,$A455,$H:$H)*(SUMIF(Summary!$A$230:$A$266,$A455,Summary!$L$230:$L$266)+SUMIF(Summary!$A$281:$A$317,$A455,Summary!$L$281:$L$317))-AM455,0)</f>
        <v>0</v>
      </c>
      <c r="AO455" s="688">
        <f>IFERROR($H455/SUMIF($A:$A,$A455,$H:$H)*SUMIF(Summary!$A$230:$A$266,$A455,Summary!$Q$230:$Q$266),0)</f>
        <v>0</v>
      </c>
      <c r="AP455" s="688">
        <f>IFERROR($H455/SUMIF($A:$A,$A455,$H:$H)*(SUMIF(Summary!$A$230:$A$266,$A455,Summary!$L$230:$L$266)+SUMIF(Summary!$A$281:$A$317,$A455,Summary!$L$281:$L$317))-AO455,0)</f>
        <v>0</v>
      </c>
      <c r="AQ455" s="306"/>
      <c r="AR455" s="688">
        <f t="shared" ca="1" si="107"/>
        <v>0</v>
      </c>
      <c r="AS455" s="688">
        <f t="shared" ca="1" si="108"/>
        <v>0</v>
      </c>
    </row>
    <row r="456" spans="1:45" x14ac:dyDescent="0.2">
      <c r="A456" s="423">
        <v>3592</v>
      </c>
      <c r="B456" s="424">
        <v>2</v>
      </c>
      <c r="C456" s="425" t="s">
        <v>310</v>
      </c>
      <c r="D456" s="422">
        <f t="shared" si="109"/>
        <v>0</v>
      </c>
      <c r="E456" s="422">
        <f t="shared" si="110"/>
        <v>0</v>
      </c>
      <c r="F456" s="422">
        <f t="shared" si="111"/>
        <v>0</v>
      </c>
      <c r="G456" s="422">
        <f t="shared" si="112"/>
        <v>0</v>
      </c>
      <c r="H456" s="22">
        <f t="shared" si="113"/>
        <v>0</v>
      </c>
      <c r="I456" s="116">
        <v>0</v>
      </c>
      <c r="J456" s="116">
        <v>0</v>
      </c>
      <c r="K456" s="116">
        <v>0</v>
      </c>
      <c r="L456" s="116">
        <v>0</v>
      </c>
      <c r="M456" s="22">
        <f t="shared" si="114"/>
        <v>0</v>
      </c>
      <c r="N456" s="116">
        <v>0</v>
      </c>
      <c r="O456" s="116">
        <v>0</v>
      </c>
      <c r="P456" s="116">
        <v>0</v>
      </c>
      <c r="Q456" s="116">
        <v>0</v>
      </c>
      <c r="R456" s="22">
        <f t="shared" si="115"/>
        <v>0</v>
      </c>
      <c r="S456" s="116">
        <v>0</v>
      </c>
      <c r="T456" s="116">
        <v>0</v>
      </c>
      <c r="U456" s="116">
        <v>0</v>
      </c>
      <c r="V456" s="116">
        <v>0</v>
      </c>
      <c r="W456" s="22">
        <f t="shared" si="116"/>
        <v>0</v>
      </c>
      <c r="X456" s="22">
        <f t="shared" si="117"/>
        <v>0</v>
      </c>
      <c r="Y456" s="22">
        <f ca="1">OFFSET('Cost Study'!$B$7,'Operations Support'!$C456,'Operations Support'!$B456)*$H456</f>
        <v>0</v>
      </c>
      <c r="Z456" s="23">
        <f ca="1">Y456*'Cost Study'!$B$31</f>
        <v>0</v>
      </c>
      <c r="AA456" s="23">
        <f ca="1">IF(A456=10298,1.51,1)*IF($B456&lt;3,$D456*'Cost Study'!$B$32*OFFSET('Cost Study'!$B$7,'Operations Support'!$C456,'Operations Support'!$B456),0)</f>
        <v>0</v>
      </c>
      <c r="AB456" s="24">
        <f ca="1">AA456*'Cost Study'!$B$31</f>
        <v>0</v>
      </c>
      <c r="AC456" s="23">
        <f ca="1">Y456*'Cost Study'!$B$31</f>
        <v>0</v>
      </c>
      <c r="AD456" s="24">
        <f ca="1">AA456*'Cost Study'!$B$31</f>
        <v>0</v>
      </c>
      <c r="AE456" s="377">
        <f t="shared" ca="1" si="118"/>
        <v>0</v>
      </c>
      <c r="AF456" s="377">
        <f t="shared" ca="1" si="119"/>
        <v>0</v>
      </c>
      <c r="AH456" s="688">
        <f>IFERROR($H456/SUMIF($A:$A,$A456,$H:$H)*SUMIF(Summary!$A$110:$A$186,$A456,Summary!$P$110:$P$186),0)</f>
        <v>0</v>
      </c>
      <c r="AI456" s="689">
        <f t="shared" ca="1" si="105"/>
        <v>0</v>
      </c>
      <c r="AJ456" s="688">
        <f>IFERROR(H456/SUMIF(A:A,A456,H:H)*SUMIF(Summary!$A$110:$A$186,'Operations Support'!A456,Summary!$Q$110:$Q$186),0)</f>
        <v>0</v>
      </c>
      <c r="AK456" s="688">
        <f t="shared" ca="1" si="106"/>
        <v>0</v>
      </c>
      <c r="AM456" s="688">
        <f>IFERROR($H456/SUMIF($A:$A,$A456,$H:$H)*SUMIF(Summary!$A$230:$A$266,$A456,Summary!$P$230:$P$266),0)</f>
        <v>0</v>
      </c>
      <c r="AN456" s="688">
        <f>IFERROR($H456/SUMIF($A:$A,$A456,$H:$H)*(SUMIF(Summary!$A$230:$A$266,$A456,Summary!$L$230:$L$266)+SUMIF(Summary!$A$281:$A$317,$A456,Summary!$L$281:$L$317))-AM456,0)</f>
        <v>0</v>
      </c>
      <c r="AO456" s="688">
        <f>IFERROR($H456/SUMIF($A:$A,$A456,$H:$H)*SUMIF(Summary!$A$230:$A$266,$A456,Summary!$Q$230:$Q$266),0)</f>
        <v>0</v>
      </c>
      <c r="AP456" s="688">
        <f>IFERROR($H456/SUMIF($A:$A,$A456,$H:$H)*(SUMIF(Summary!$A$230:$A$266,$A456,Summary!$L$230:$L$266)+SUMIF(Summary!$A$281:$A$317,$A456,Summary!$L$281:$L$317))-AO456,0)</f>
        <v>0</v>
      </c>
      <c r="AQ456" s="306"/>
      <c r="AR456" s="688">
        <f t="shared" ca="1" si="107"/>
        <v>0</v>
      </c>
      <c r="AS456" s="688">
        <f t="shared" ca="1" si="108"/>
        <v>0</v>
      </c>
    </row>
    <row r="457" spans="1:45" x14ac:dyDescent="0.2">
      <c r="A457" s="423">
        <v>3592</v>
      </c>
      <c r="B457" s="424">
        <v>2</v>
      </c>
      <c r="C457" s="425" t="s">
        <v>311</v>
      </c>
      <c r="D457" s="422">
        <f t="shared" si="109"/>
        <v>0</v>
      </c>
      <c r="E457" s="422">
        <f t="shared" si="110"/>
        <v>0</v>
      </c>
      <c r="F457" s="422">
        <f t="shared" si="111"/>
        <v>0</v>
      </c>
      <c r="G457" s="422">
        <f t="shared" si="112"/>
        <v>0</v>
      </c>
      <c r="H457" s="22">
        <f t="shared" si="113"/>
        <v>0</v>
      </c>
      <c r="I457" s="116">
        <v>0</v>
      </c>
      <c r="J457" s="116">
        <v>0</v>
      </c>
      <c r="K457" s="116">
        <v>0</v>
      </c>
      <c r="L457" s="116">
        <v>0</v>
      </c>
      <c r="M457" s="22">
        <f t="shared" si="114"/>
        <v>0</v>
      </c>
      <c r="N457" s="116">
        <v>0</v>
      </c>
      <c r="O457" s="116">
        <v>0</v>
      </c>
      <c r="P457" s="116">
        <v>0</v>
      </c>
      <c r="Q457" s="116">
        <v>0</v>
      </c>
      <c r="R457" s="22">
        <f t="shared" si="115"/>
        <v>0</v>
      </c>
      <c r="S457" s="116">
        <v>0</v>
      </c>
      <c r="T457" s="116">
        <v>0</v>
      </c>
      <c r="U457" s="116">
        <v>0</v>
      </c>
      <c r="V457" s="116">
        <v>0</v>
      </c>
      <c r="W457" s="22">
        <f t="shared" si="116"/>
        <v>0</v>
      </c>
      <c r="X457" s="22">
        <f t="shared" si="117"/>
        <v>0</v>
      </c>
      <c r="Y457" s="22">
        <f ca="1">OFFSET('Cost Study'!$B$7,'Operations Support'!$C457,'Operations Support'!$B457)*$H457</f>
        <v>0</v>
      </c>
      <c r="Z457" s="23">
        <f ca="1">Y457*'Cost Study'!$B$31</f>
        <v>0</v>
      </c>
      <c r="AA457" s="23">
        <f ca="1">IF(A457=10298,1.51,1)*IF($B457&lt;3,$D457*'Cost Study'!$B$32*OFFSET('Cost Study'!$B$7,'Operations Support'!$C457,'Operations Support'!$B457),0)</f>
        <v>0</v>
      </c>
      <c r="AB457" s="24">
        <f ca="1">AA457*'Cost Study'!$B$31</f>
        <v>0</v>
      </c>
      <c r="AC457" s="23">
        <f ca="1">Y457*'Cost Study'!$B$31</f>
        <v>0</v>
      </c>
      <c r="AD457" s="24">
        <f ca="1">AA457*'Cost Study'!$B$31</f>
        <v>0</v>
      </c>
      <c r="AE457" s="377">
        <f t="shared" ca="1" si="118"/>
        <v>0</v>
      </c>
      <c r="AF457" s="377">
        <f t="shared" ca="1" si="119"/>
        <v>0</v>
      </c>
      <c r="AH457" s="688">
        <f>IFERROR($H457/SUMIF($A:$A,$A457,$H:$H)*SUMIF(Summary!$A$110:$A$186,$A457,Summary!$P$110:$P$186),0)</f>
        <v>0</v>
      </c>
      <c r="AI457" s="689">
        <f t="shared" ca="1" si="105"/>
        <v>0</v>
      </c>
      <c r="AJ457" s="688">
        <f>IFERROR(H457/SUMIF(A:A,A457,H:H)*SUMIF(Summary!$A$110:$A$186,'Operations Support'!A457,Summary!$Q$110:$Q$186),0)</f>
        <v>0</v>
      </c>
      <c r="AK457" s="688">
        <f t="shared" ca="1" si="106"/>
        <v>0</v>
      </c>
      <c r="AM457" s="688">
        <f>IFERROR($H457/SUMIF($A:$A,$A457,$H:$H)*SUMIF(Summary!$A$230:$A$266,$A457,Summary!$P$230:$P$266),0)</f>
        <v>0</v>
      </c>
      <c r="AN457" s="688">
        <f>IFERROR($H457/SUMIF($A:$A,$A457,$H:$H)*(SUMIF(Summary!$A$230:$A$266,$A457,Summary!$L$230:$L$266)+SUMIF(Summary!$A$281:$A$317,$A457,Summary!$L$281:$L$317))-AM457,0)</f>
        <v>0</v>
      </c>
      <c r="AO457" s="688">
        <f>IFERROR($H457/SUMIF($A:$A,$A457,$H:$H)*SUMIF(Summary!$A$230:$A$266,$A457,Summary!$Q$230:$Q$266),0)</f>
        <v>0</v>
      </c>
      <c r="AP457" s="688">
        <f>IFERROR($H457/SUMIF($A:$A,$A457,$H:$H)*(SUMIF(Summary!$A$230:$A$266,$A457,Summary!$L$230:$L$266)+SUMIF(Summary!$A$281:$A$317,$A457,Summary!$L$281:$L$317))-AO457,0)</f>
        <v>0</v>
      </c>
      <c r="AQ457" s="306"/>
      <c r="AR457" s="688">
        <f t="shared" ca="1" si="107"/>
        <v>0</v>
      </c>
      <c r="AS457" s="688">
        <f t="shared" ca="1" si="108"/>
        <v>0</v>
      </c>
    </row>
    <row r="458" spans="1:45" x14ac:dyDescent="0.2">
      <c r="A458" s="423">
        <v>3592</v>
      </c>
      <c r="B458" s="424">
        <v>2</v>
      </c>
      <c r="C458" s="425" t="s">
        <v>312</v>
      </c>
      <c r="D458" s="422">
        <f t="shared" si="109"/>
        <v>0</v>
      </c>
      <c r="E458" s="422">
        <f t="shared" si="110"/>
        <v>0</v>
      </c>
      <c r="F458" s="422">
        <f t="shared" si="111"/>
        <v>0</v>
      </c>
      <c r="G458" s="422">
        <f t="shared" si="112"/>
        <v>0</v>
      </c>
      <c r="H458" s="22">
        <f t="shared" si="113"/>
        <v>0</v>
      </c>
      <c r="I458" s="116">
        <v>0</v>
      </c>
      <c r="J458" s="116">
        <v>0</v>
      </c>
      <c r="K458" s="116">
        <v>0</v>
      </c>
      <c r="L458" s="116">
        <v>0</v>
      </c>
      <c r="M458" s="22">
        <f t="shared" si="114"/>
        <v>0</v>
      </c>
      <c r="N458" s="116">
        <v>0</v>
      </c>
      <c r="O458" s="116">
        <v>0</v>
      </c>
      <c r="P458" s="116">
        <v>0</v>
      </c>
      <c r="Q458" s="116">
        <v>0</v>
      </c>
      <c r="R458" s="22">
        <f t="shared" si="115"/>
        <v>0</v>
      </c>
      <c r="S458" s="116">
        <v>0</v>
      </c>
      <c r="T458" s="116">
        <v>0</v>
      </c>
      <c r="U458" s="116">
        <v>0</v>
      </c>
      <c r="V458" s="116">
        <v>0</v>
      </c>
      <c r="W458" s="22">
        <f t="shared" si="116"/>
        <v>0</v>
      </c>
      <c r="X458" s="22">
        <f t="shared" si="117"/>
        <v>0</v>
      </c>
      <c r="Y458" s="22">
        <f ca="1">OFFSET('Cost Study'!$B$7,'Operations Support'!$C458,'Operations Support'!$B458)*$H458</f>
        <v>0</v>
      </c>
      <c r="Z458" s="23">
        <f ca="1">Y458*'Cost Study'!$B$31</f>
        <v>0</v>
      </c>
      <c r="AA458" s="23">
        <f ca="1">IF(A458=10298,1.51,1)*IF($B458&lt;3,$D458*'Cost Study'!$B$32*OFFSET('Cost Study'!$B$7,'Operations Support'!$C458,'Operations Support'!$B458),0)</f>
        <v>0</v>
      </c>
      <c r="AB458" s="24">
        <f ca="1">AA458*'Cost Study'!$B$31</f>
        <v>0</v>
      </c>
      <c r="AC458" s="23">
        <f ca="1">Y458*'Cost Study'!$B$31</f>
        <v>0</v>
      </c>
      <c r="AD458" s="24">
        <f ca="1">AA458*'Cost Study'!$B$31</f>
        <v>0</v>
      </c>
      <c r="AE458" s="377">
        <f t="shared" ca="1" si="118"/>
        <v>0</v>
      </c>
      <c r="AF458" s="377">
        <f t="shared" ca="1" si="119"/>
        <v>0</v>
      </c>
      <c r="AH458" s="688">
        <f>IFERROR($H458/SUMIF($A:$A,$A458,$H:$H)*SUMIF(Summary!$A$110:$A$186,$A458,Summary!$P$110:$P$186),0)</f>
        <v>0</v>
      </c>
      <c r="AI458" s="689">
        <f t="shared" ca="1" si="105"/>
        <v>0</v>
      </c>
      <c r="AJ458" s="688">
        <f>IFERROR(H458/SUMIF(A:A,A458,H:H)*SUMIF(Summary!$A$110:$A$186,'Operations Support'!A458,Summary!$Q$110:$Q$186),0)</f>
        <v>0</v>
      </c>
      <c r="AK458" s="688">
        <f t="shared" ca="1" si="106"/>
        <v>0</v>
      </c>
      <c r="AM458" s="688">
        <f>IFERROR($H458/SUMIF($A:$A,$A458,$H:$H)*SUMIF(Summary!$A$230:$A$266,$A458,Summary!$P$230:$P$266),0)</f>
        <v>0</v>
      </c>
      <c r="AN458" s="688">
        <f>IFERROR($H458/SUMIF($A:$A,$A458,$H:$H)*(SUMIF(Summary!$A$230:$A$266,$A458,Summary!$L$230:$L$266)+SUMIF(Summary!$A$281:$A$317,$A458,Summary!$L$281:$L$317))-AM458,0)</f>
        <v>0</v>
      </c>
      <c r="AO458" s="688">
        <f>IFERROR($H458/SUMIF($A:$A,$A458,$H:$H)*SUMIF(Summary!$A$230:$A$266,$A458,Summary!$Q$230:$Q$266),0)</f>
        <v>0</v>
      </c>
      <c r="AP458" s="688">
        <f>IFERROR($H458/SUMIF($A:$A,$A458,$H:$H)*(SUMIF(Summary!$A$230:$A$266,$A458,Summary!$L$230:$L$266)+SUMIF(Summary!$A$281:$A$317,$A458,Summary!$L$281:$L$317))-AO458,0)</f>
        <v>0</v>
      </c>
      <c r="AQ458" s="306"/>
      <c r="AR458" s="688">
        <f t="shared" ca="1" si="107"/>
        <v>0</v>
      </c>
      <c r="AS458" s="688">
        <f t="shared" ca="1" si="108"/>
        <v>0</v>
      </c>
    </row>
    <row r="459" spans="1:45" x14ac:dyDescent="0.2">
      <c r="A459" s="423">
        <v>3592</v>
      </c>
      <c r="B459" s="424">
        <v>2</v>
      </c>
      <c r="C459" s="425" t="s">
        <v>313</v>
      </c>
      <c r="D459" s="422">
        <f t="shared" si="109"/>
        <v>2375</v>
      </c>
      <c r="E459" s="422">
        <f t="shared" si="110"/>
        <v>0</v>
      </c>
      <c r="F459" s="422">
        <f t="shared" si="111"/>
        <v>7245</v>
      </c>
      <c r="G459" s="422">
        <f t="shared" si="112"/>
        <v>0</v>
      </c>
      <c r="H459" s="22">
        <f t="shared" si="113"/>
        <v>9620</v>
      </c>
      <c r="I459" s="116">
        <v>887</v>
      </c>
      <c r="J459" s="116">
        <v>0</v>
      </c>
      <c r="K459" s="116">
        <v>2960</v>
      </c>
      <c r="L459" s="116">
        <v>0</v>
      </c>
      <c r="M459" s="22">
        <f t="shared" si="114"/>
        <v>3847</v>
      </c>
      <c r="N459" s="116">
        <v>918</v>
      </c>
      <c r="O459" s="116">
        <v>0</v>
      </c>
      <c r="P459" s="116">
        <v>3034</v>
      </c>
      <c r="Q459" s="116">
        <v>0</v>
      </c>
      <c r="R459" s="22">
        <f t="shared" si="115"/>
        <v>3952</v>
      </c>
      <c r="S459" s="116">
        <v>570</v>
      </c>
      <c r="T459" s="116">
        <v>0</v>
      </c>
      <c r="U459" s="116">
        <v>1251</v>
      </c>
      <c r="V459" s="116">
        <v>0</v>
      </c>
      <c r="W459" s="22">
        <f t="shared" si="116"/>
        <v>1821</v>
      </c>
      <c r="X459" s="22">
        <f t="shared" si="117"/>
        <v>320.66666666666669</v>
      </c>
      <c r="Y459" s="22">
        <f ca="1">OFFSET('Cost Study'!$B$7,'Operations Support'!$C459,'Operations Support'!$B459)*$H459</f>
        <v>15007.2</v>
      </c>
      <c r="Z459" s="23">
        <f ca="1">Y459*'Cost Study'!$B$31</f>
        <v>838181.08272007888</v>
      </c>
      <c r="AA459" s="23">
        <f ca="1">IF(A459=10298,1.51,1)*IF($B459&lt;3,$D459*'Cost Study'!$B$32*OFFSET('Cost Study'!$B$7,'Operations Support'!$C459,'Operations Support'!$B459),0)</f>
        <v>370.5</v>
      </c>
      <c r="AB459" s="24">
        <f ca="1">AA459*'Cost Study'!$B$31</f>
        <v>20693.140035968681</v>
      </c>
      <c r="AC459" s="23">
        <f ca="1">Y459*'Cost Study'!$B$31</f>
        <v>838181.08272007888</v>
      </c>
      <c r="AD459" s="24">
        <f ca="1">AA459*'Cost Study'!$B$31</f>
        <v>20693.140035968681</v>
      </c>
      <c r="AE459" s="377">
        <f t="shared" ca="1" si="118"/>
        <v>858874.2227560475</v>
      </c>
      <c r="AF459" s="377">
        <f t="shared" ca="1" si="119"/>
        <v>858874.2227560475</v>
      </c>
      <c r="AH459" s="688">
        <f>IFERROR($H459/SUMIF($A:$A,$A459,$H:$H)*SUMIF(Summary!$A$110:$A$186,$A459,Summary!$P$110:$P$186),0)</f>
        <v>237540.80150156358</v>
      </c>
      <c r="AI459" s="689">
        <f t="shared" ca="1" si="105"/>
        <v>621333.42125448398</v>
      </c>
      <c r="AJ459" s="688">
        <f>IFERROR(H459/SUMIF(A:A,A459,H:H)*SUMIF(Summary!$A$110:$A$186,'Operations Support'!A459,Summary!$Q$110:$Q$186),0)</f>
        <v>238625.60641574013</v>
      </c>
      <c r="AK459" s="688">
        <f t="shared" ca="1" si="106"/>
        <v>620248.6163403074</v>
      </c>
      <c r="AM459" s="688">
        <f>IFERROR($H459/SUMIF($A:$A,$A459,$H:$H)*SUMIF(Summary!$A$230:$A$266,$A459,Summary!$P$230:$P$266),0)</f>
        <v>44943.051492510604</v>
      </c>
      <c r="AN459" s="688">
        <f>IFERROR($H459/SUMIF($A:$A,$A459,$H:$H)*(SUMIF(Summary!$A$230:$A$266,$A459,Summary!$L$230:$L$266)+SUMIF(Summary!$A$281:$A$317,$A459,Summary!$L$281:$L$317))-AM459,0)</f>
        <v>232546.31477171177</v>
      </c>
      <c r="AO459" s="688">
        <f>IFERROR($H459/SUMIF($A:$A,$A459,$H:$H)*SUMIF(Summary!$A$230:$A$266,$A459,Summary!$Q$230:$Q$266),0)</f>
        <v>45148.298097763152</v>
      </c>
      <c r="AP459" s="688">
        <f>IFERROR($H459/SUMIF($A:$A,$A459,$H:$H)*(SUMIF(Summary!$A$230:$A$266,$A459,Summary!$L$230:$L$266)+SUMIF(Summary!$A$281:$A$317,$A459,Summary!$L$281:$L$317))-AO459,0)</f>
        <v>232341.06816645921</v>
      </c>
      <c r="AQ459" s="306"/>
      <c r="AR459" s="688">
        <f t="shared" ca="1" si="107"/>
        <v>853879.73602619581</v>
      </c>
      <c r="AS459" s="688">
        <f t="shared" ca="1" si="108"/>
        <v>852589.68450676661</v>
      </c>
    </row>
    <row r="460" spans="1:45" x14ac:dyDescent="0.2">
      <c r="A460" s="423">
        <v>3592</v>
      </c>
      <c r="B460" s="424">
        <v>2</v>
      </c>
      <c r="C460" s="425" t="s">
        <v>314</v>
      </c>
      <c r="D460" s="422">
        <f t="shared" si="109"/>
        <v>0</v>
      </c>
      <c r="E460" s="422">
        <f t="shared" si="110"/>
        <v>0</v>
      </c>
      <c r="F460" s="422">
        <f t="shared" si="111"/>
        <v>0</v>
      </c>
      <c r="G460" s="422">
        <f t="shared" si="112"/>
        <v>0</v>
      </c>
      <c r="H460" s="22">
        <f t="shared" si="113"/>
        <v>0</v>
      </c>
      <c r="I460" s="116">
        <v>0</v>
      </c>
      <c r="J460" s="116">
        <v>0</v>
      </c>
      <c r="K460" s="116">
        <v>0</v>
      </c>
      <c r="L460" s="116">
        <v>0</v>
      </c>
      <c r="M460" s="22">
        <f t="shared" si="114"/>
        <v>0</v>
      </c>
      <c r="N460" s="116">
        <v>0</v>
      </c>
      <c r="O460" s="116">
        <v>0</v>
      </c>
      <c r="P460" s="116">
        <v>0</v>
      </c>
      <c r="Q460" s="116">
        <v>0</v>
      </c>
      <c r="R460" s="22">
        <f t="shared" si="115"/>
        <v>0</v>
      </c>
      <c r="S460" s="116">
        <v>0</v>
      </c>
      <c r="T460" s="116">
        <v>0</v>
      </c>
      <c r="U460" s="116">
        <v>0</v>
      </c>
      <c r="V460" s="116">
        <v>0</v>
      </c>
      <c r="W460" s="22">
        <f t="shared" si="116"/>
        <v>0</v>
      </c>
      <c r="X460" s="22">
        <f t="shared" si="117"/>
        <v>0</v>
      </c>
      <c r="Y460" s="22">
        <f ca="1">OFFSET('Cost Study'!$B$7,'Operations Support'!$C460,'Operations Support'!$B460)*$H460</f>
        <v>0</v>
      </c>
      <c r="Z460" s="23">
        <f ca="1">Y460*'Cost Study'!$B$31</f>
        <v>0</v>
      </c>
      <c r="AA460" s="23">
        <f ca="1">IF(A460=10298,1.51,1)*IF($B460&lt;3,$D460*'Cost Study'!$B$32*OFFSET('Cost Study'!$B$7,'Operations Support'!$C460,'Operations Support'!$B460),0)</f>
        <v>0</v>
      </c>
      <c r="AB460" s="24">
        <f ca="1">AA460*'Cost Study'!$B$31</f>
        <v>0</v>
      </c>
      <c r="AC460" s="23">
        <f ca="1">Y460*'Cost Study'!$B$31</f>
        <v>0</v>
      </c>
      <c r="AD460" s="24">
        <f ca="1">AA460*'Cost Study'!$B$31</f>
        <v>0</v>
      </c>
      <c r="AE460" s="377">
        <f t="shared" ca="1" si="118"/>
        <v>0</v>
      </c>
      <c r="AF460" s="377">
        <f t="shared" ca="1" si="119"/>
        <v>0</v>
      </c>
      <c r="AH460" s="688">
        <f>IFERROR($H460/SUMIF($A:$A,$A460,$H:$H)*SUMIF(Summary!$A$110:$A$186,$A460,Summary!$P$110:$P$186),0)</f>
        <v>0</v>
      </c>
      <c r="AI460" s="689">
        <f t="shared" ca="1" si="105"/>
        <v>0</v>
      </c>
      <c r="AJ460" s="688">
        <f>IFERROR(H460/SUMIF(A:A,A460,H:H)*SUMIF(Summary!$A$110:$A$186,'Operations Support'!A460,Summary!$Q$110:$Q$186),0)</f>
        <v>0</v>
      </c>
      <c r="AK460" s="688">
        <f t="shared" ca="1" si="106"/>
        <v>0</v>
      </c>
      <c r="AM460" s="688">
        <f>IFERROR($H460/SUMIF($A:$A,$A460,$H:$H)*SUMIF(Summary!$A$230:$A$266,$A460,Summary!$P$230:$P$266),0)</f>
        <v>0</v>
      </c>
      <c r="AN460" s="688">
        <f>IFERROR($H460/SUMIF($A:$A,$A460,$H:$H)*(SUMIF(Summary!$A$230:$A$266,$A460,Summary!$L$230:$L$266)+SUMIF(Summary!$A$281:$A$317,$A460,Summary!$L$281:$L$317))-AM460,0)</f>
        <v>0</v>
      </c>
      <c r="AO460" s="688">
        <f>IFERROR($H460/SUMIF($A:$A,$A460,$H:$H)*SUMIF(Summary!$A$230:$A$266,$A460,Summary!$Q$230:$Q$266),0)</f>
        <v>0</v>
      </c>
      <c r="AP460" s="688">
        <f>IFERROR($H460/SUMIF($A:$A,$A460,$H:$H)*(SUMIF(Summary!$A$230:$A$266,$A460,Summary!$L$230:$L$266)+SUMIF(Summary!$A$281:$A$317,$A460,Summary!$L$281:$L$317))-AO460,0)</f>
        <v>0</v>
      </c>
      <c r="AQ460" s="306"/>
      <c r="AR460" s="688">
        <f t="shared" ca="1" si="107"/>
        <v>0</v>
      </c>
      <c r="AS460" s="688">
        <f t="shared" ca="1" si="108"/>
        <v>0</v>
      </c>
    </row>
    <row r="461" spans="1:45" x14ac:dyDescent="0.2">
      <c r="A461" s="423">
        <v>3592</v>
      </c>
      <c r="B461" s="424">
        <v>2</v>
      </c>
      <c r="C461" s="425" t="s">
        <v>315</v>
      </c>
      <c r="D461" s="422">
        <f t="shared" si="109"/>
        <v>8393</v>
      </c>
      <c r="E461" s="422">
        <f t="shared" si="110"/>
        <v>0</v>
      </c>
      <c r="F461" s="422">
        <f t="shared" si="111"/>
        <v>964</v>
      </c>
      <c r="G461" s="422">
        <f t="shared" si="112"/>
        <v>0</v>
      </c>
      <c r="H461" s="22">
        <f t="shared" si="113"/>
        <v>9357</v>
      </c>
      <c r="I461" s="116">
        <v>3559</v>
      </c>
      <c r="J461" s="116">
        <v>0</v>
      </c>
      <c r="K461" s="116">
        <v>550</v>
      </c>
      <c r="L461" s="116">
        <v>0</v>
      </c>
      <c r="M461" s="22">
        <f t="shared" si="114"/>
        <v>4109</v>
      </c>
      <c r="N461" s="116">
        <v>3538</v>
      </c>
      <c r="O461" s="116">
        <v>0</v>
      </c>
      <c r="P461" s="116">
        <v>366</v>
      </c>
      <c r="Q461" s="116">
        <v>0</v>
      </c>
      <c r="R461" s="22">
        <f t="shared" si="115"/>
        <v>3904</v>
      </c>
      <c r="S461" s="116">
        <v>1296</v>
      </c>
      <c r="T461" s="116">
        <v>0</v>
      </c>
      <c r="U461" s="116">
        <v>48</v>
      </c>
      <c r="V461" s="116">
        <v>0</v>
      </c>
      <c r="W461" s="22">
        <f t="shared" si="116"/>
        <v>1344</v>
      </c>
      <c r="X461" s="22">
        <f t="shared" si="117"/>
        <v>311.89999999999998</v>
      </c>
      <c r="Y461" s="22">
        <f ca="1">OFFSET('Cost Study'!$B$7,'Operations Support'!$C461,'Operations Support'!$B461)*$H461</f>
        <v>16749.03</v>
      </c>
      <c r="Z461" s="23">
        <f ca="1">Y461*'Cost Study'!$B$31</f>
        <v>935465.64981549396</v>
      </c>
      <c r="AA461" s="23">
        <f ca="1">IF(A461=10298,1.51,1)*IF($B461&lt;3,$D461*'Cost Study'!$B$32*OFFSET('Cost Study'!$B$7,'Operations Support'!$C461,'Operations Support'!$B461),0)</f>
        <v>1502.3470000000002</v>
      </c>
      <c r="AB461" s="24">
        <f ca="1">AA461*'Cost Study'!$B$31</f>
        <v>83908.979361990409</v>
      </c>
      <c r="AC461" s="23">
        <f ca="1">Y461*'Cost Study'!$B$31</f>
        <v>935465.64981549396</v>
      </c>
      <c r="AD461" s="24">
        <f ca="1">AA461*'Cost Study'!$B$31</f>
        <v>83908.979361990409</v>
      </c>
      <c r="AE461" s="377">
        <f t="shared" ca="1" si="118"/>
        <v>1019374.6291774844</v>
      </c>
      <c r="AF461" s="377">
        <f t="shared" ca="1" si="119"/>
        <v>1019374.6291774844</v>
      </c>
      <c r="AH461" s="688">
        <f>IFERROR($H461/SUMIF($A:$A,$A461,$H:$H)*SUMIF(Summary!$A$110:$A$186,$A461,Summary!$P$110:$P$186),0)</f>
        <v>231046.7026663337</v>
      </c>
      <c r="AI461" s="689">
        <f t="shared" ca="1" si="105"/>
        <v>788327.92651115078</v>
      </c>
      <c r="AJ461" s="688">
        <f>IFERROR(H461/SUMIF(A:A,A461,H:H)*SUMIF(Summary!$A$110:$A$186,'Operations Support'!A461,Summary!$Q$110:$Q$186),0)</f>
        <v>232101.85023202497</v>
      </c>
      <c r="AK461" s="688">
        <f t="shared" ca="1" si="106"/>
        <v>787272.77894545952</v>
      </c>
      <c r="AM461" s="688">
        <f>IFERROR($H461/SUMIF($A:$A,$A461,$H:$H)*SUMIF(Summary!$A$230:$A$266,$A461,Summary!$P$230:$P$266),0)</f>
        <v>43714.358920522005</v>
      </c>
      <c r="AN461" s="688">
        <f>IFERROR($H461/SUMIF($A:$A,$A461,$H:$H)*(SUMIF(Summary!$A$230:$A$266,$A461,Summary!$L$230:$L$266)+SUMIF(Summary!$A$281:$A$317,$A461,Summary!$L$281:$L$317))-AM461,0)</f>
        <v>226188.75959655995</v>
      </c>
      <c r="AO461" s="688">
        <f>IFERROR($H461/SUMIF($A:$A,$A461,$H:$H)*SUMIF(Summary!$A$230:$A$266,$A461,Summary!$Q$230:$Q$266),0)</f>
        <v>43913.994314009331</v>
      </c>
      <c r="AP461" s="688">
        <f>IFERROR($H461/SUMIF($A:$A,$A461,$H:$H)*(SUMIF(Summary!$A$230:$A$266,$A461,Summary!$L$230:$L$266)+SUMIF(Summary!$A$281:$A$317,$A461,Summary!$L$281:$L$317))-AO461,0)</f>
        <v>225989.12420307263</v>
      </c>
      <c r="AQ461" s="306"/>
      <c r="AR461" s="688">
        <f t="shared" ca="1" si="107"/>
        <v>1014516.6861077107</v>
      </c>
      <c r="AS461" s="688">
        <f t="shared" ca="1" si="108"/>
        <v>1013261.9031485321</v>
      </c>
    </row>
    <row r="462" spans="1:45" x14ac:dyDescent="0.2">
      <c r="A462" s="423">
        <v>3592</v>
      </c>
      <c r="B462" s="424">
        <v>2</v>
      </c>
      <c r="C462" s="425" t="s">
        <v>316</v>
      </c>
      <c r="D462" s="422">
        <f t="shared" si="109"/>
        <v>0</v>
      </c>
      <c r="E462" s="422">
        <f t="shared" si="110"/>
        <v>0</v>
      </c>
      <c r="F462" s="422">
        <f t="shared" si="111"/>
        <v>0</v>
      </c>
      <c r="G462" s="422">
        <f t="shared" si="112"/>
        <v>0</v>
      </c>
      <c r="H462" s="22">
        <f t="shared" si="113"/>
        <v>0</v>
      </c>
      <c r="I462" s="116">
        <v>0</v>
      </c>
      <c r="J462" s="116">
        <v>0</v>
      </c>
      <c r="K462" s="116">
        <v>0</v>
      </c>
      <c r="L462" s="116">
        <v>0</v>
      </c>
      <c r="M462" s="22">
        <f t="shared" si="114"/>
        <v>0</v>
      </c>
      <c r="N462" s="116">
        <v>0</v>
      </c>
      <c r="O462" s="116">
        <v>0</v>
      </c>
      <c r="P462" s="116">
        <v>0</v>
      </c>
      <c r="Q462" s="116">
        <v>0</v>
      </c>
      <c r="R462" s="22">
        <f t="shared" si="115"/>
        <v>0</v>
      </c>
      <c r="S462" s="116">
        <v>0</v>
      </c>
      <c r="T462" s="116">
        <v>0</v>
      </c>
      <c r="U462" s="116">
        <v>0</v>
      </c>
      <c r="V462" s="116">
        <v>0</v>
      </c>
      <c r="W462" s="22">
        <f t="shared" si="116"/>
        <v>0</v>
      </c>
      <c r="X462" s="22">
        <f t="shared" si="117"/>
        <v>0</v>
      </c>
      <c r="Y462" s="22">
        <f ca="1">OFFSET('Cost Study'!$B$7,'Operations Support'!$C462,'Operations Support'!$B462)*$H462</f>
        <v>0</v>
      </c>
      <c r="Z462" s="23">
        <f ca="1">Y462*'Cost Study'!$B$31</f>
        <v>0</v>
      </c>
      <c r="AA462" s="23">
        <f ca="1">IF(A462=10298,1.51,1)*IF($B462&lt;3,$D462*'Cost Study'!$B$32*OFFSET('Cost Study'!$B$7,'Operations Support'!$C462,'Operations Support'!$B462),0)</f>
        <v>0</v>
      </c>
      <c r="AB462" s="24">
        <f ca="1">AA462*'Cost Study'!$B$31</f>
        <v>0</v>
      </c>
      <c r="AC462" s="23">
        <f ca="1">Y462*'Cost Study'!$B$31</f>
        <v>0</v>
      </c>
      <c r="AD462" s="24">
        <f ca="1">AA462*'Cost Study'!$B$31</f>
        <v>0</v>
      </c>
      <c r="AE462" s="377">
        <f t="shared" ca="1" si="118"/>
        <v>0</v>
      </c>
      <c r="AF462" s="377">
        <f t="shared" ca="1" si="119"/>
        <v>0</v>
      </c>
      <c r="AH462" s="688">
        <f>IFERROR($H462/SUMIF($A:$A,$A462,$H:$H)*SUMIF(Summary!$A$110:$A$186,$A462,Summary!$P$110:$P$186),0)</f>
        <v>0</v>
      </c>
      <c r="AI462" s="689">
        <f t="shared" ca="1" si="105"/>
        <v>0</v>
      </c>
      <c r="AJ462" s="688">
        <f>IFERROR(H462/SUMIF(A:A,A462,H:H)*SUMIF(Summary!$A$110:$A$186,'Operations Support'!A462,Summary!$Q$110:$Q$186),0)</f>
        <v>0</v>
      </c>
      <c r="AK462" s="688">
        <f t="shared" ca="1" si="106"/>
        <v>0</v>
      </c>
      <c r="AM462" s="688">
        <f>IFERROR($H462/SUMIF($A:$A,$A462,$H:$H)*SUMIF(Summary!$A$230:$A$266,$A462,Summary!$P$230:$P$266),0)</f>
        <v>0</v>
      </c>
      <c r="AN462" s="688">
        <f>IFERROR($H462/SUMIF($A:$A,$A462,$H:$H)*(SUMIF(Summary!$A$230:$A$266,$A462,Summary!$L$230:$L$266)+SUMIF(Summary!$A$281:$A$317,$A462,Summary!$L$281:$L$317))-AM462,0)</f>
        <v>0</v>
      </c>
      <c r="AO462" s="688">
        <f>IFERROR($H462/SUMIF($A:$A,$A462,$H:$H)*SUMIF(Summary!$A$230:$A$266,$A462,Summary!$Q$230:$Q$266),0)</f>
        <v>0</v>
      </c>
      <c r="AP462" s="688">
        <f>IFERROR($H462/SUMIF($A:$A,$A462,$H:$H)*(SUMIF(Summary!$A$230:$A$266,$A462,Summary!$L$230:$L$266)+SUMIF(Summary!$A$281:$A$317,$A462,Summary!$L$281:$L$317))-AO462,0)</f>
        <v>0</v>
      </c>
      <c r="AQ462" s="306"/>
      <c r="AR462" s="688">
        <f t="shared" ca="1" si="107"/>
        <v>0</v>
      </c>
      <c r="AS462" s="688">
        <f t="shared" ca="1" si="108"/>
        <v>0</v>
      </c>
    </row>
    <row r="463" spans="1:45" x14ac:dyDescent="0.2">
      <c r="A463" s="423">
        <v>3592</v>
      </c>
      <c r="B463" s="424">
        <v>2</v>
      </c>
      <c r="C463" s="425" t="s">
        <v>317</v>
      </c>
      <c r="D463" s="422">
        <f t="shared" si="109"/>
        <v>45</v>
      </c>
      <c r="E463" s="422">
        <f t="shared" si="110"/>
        <v>0</v>
      </c>
      <c r="F463" s="422">
        <f t="shared" si="111"/>
        <v>300</v>
      </c>
      <c r="G463" s="422">
        <f t="shared" si="112"/>
        <v>0</v>
      </c>
      <c r="H463" s="22">
        <f t="shared" si="113"/>
        <v>345</v>
      </c>
      <c r="I463" s="116">
        <v>24</v>
      </c>
      <c r="J463" s="116">
        <v>0</v>
      </c>
      <c r="K463" s="116">
        <v>174</v>
      </c>
      <c r="L463" s="116">
        <v>0</v>
      </c>
      <c r="M463" s="22">
        <f t="shared" si="114"/>
        <v>198</v>
      </c>
      <c r="N463" s="116">
        <v>21</v>
      </c>
      <c r="O463" s="116">
        <v>0</v>
      </c>
      <c r="P463" s="116">
        <v>126</v>
      </c>
      <c r="Q463" s="116">
        <v>0</v>
      </c>
      <c r="R463" s="22">
        <f t="shared" si="115"/>
        <v>147</v>
      </c>
      <c r="S463" s="116">
        <v>0</v>
      </c>
      <c r="T463" s="116">
        <v>0</v>
      </c>
      <c r="U463" s="116">
        <v>0</v>
      </c>
      <c r="V463" s="116">
        <v>0</v>
      </c>
      <c r="W463" s="22">
        <f t="shared" si="116"/>
        <v>0</v>
      </c>
      <c r="X463" s="22">
        <f t="shared" si="117"/>
        <v>11.5</v>
      </c>
      <c r="Y463" s="22">
        <f ca="1">OFFSET('Cost Study'!$B$7,'Operations Support'!$C463,'Operations Support'!$B463)*$H463</f>
        <v>755.55</v>
      </c>
      <c r="Z463" s="23">
        <f ca="1">Y463*'Cost Study'!$B$31</f>
        <v>42198.925652297265</v>
      </c>
      <c r="AA463" s="23">
        <f ca="1">IF(A463=10298,1.51,1)*IF($B463&lt;3,$D463*'Cost Study'!$B$32*OFFSET('Cost Study'!$B$7,'Operations Support'!$C463,'Operations Support'!$B463),0)</f>
        <v>9.8550000000000004</v>
      </c>
      <c r="AB463" s="24">
        <f ca="1">AA463*'Cost Study'!$B$31</f>
        <v>550.42076937779041</v>
      </c>
      <c r="AC463" s="23">
        <f ca="1">Y463*'Cost Study'!$B$31</f>
        <v>42198.925652297265</v>
      </c>
      <c r="AD463" s="24">
        <f ca="1">AA463*'Cost Study'!$B$31</f>
        <v>550.42076937779041</v>
      </c>
      <c r="AE463" s="377">
        <f t="shared" ca="1" si="118"/>
        <v>42749.346421675058</v>
      </c>
      <c r="AF463" s="377">
        <f t="shared" ca="1" si="119"/>
        <v>42749.346421675058</v>
      </c>
      <c r="AH463" s="688">
        <f>IFERROR($H463/SUMIF($A:$A,$A463,$H:$H)*SUMIF(Summary!$A$110:$A$186,$A463,Summary!$P$110:$P$186),0)</f>
        <v>8518.8748979250977</v>
      </c>
      <c r="AI463" s="689">
        <f t="shared" ca="1" si="105"/>
        <v>34230.471523749962</v>
      </c>
      <c r="AJ463" s="688">
        <f>IFERROR(H463/SUMIF(A:A,A463,H:H)*SUMIF(Summary!$A$110:$A$186,'Operations Support'!A463,Summary!$Q$110:$Q$186),0)</f>
        <v>8557.7790242651081</v>
      </c>
      <c r="AK463" s="688">
        <f t="shared" ca="1" si="106"/>
        <v>34191.567397409948</v>
      </c>
      <c r="AM463" s="688">
        <f>IFERROR($H463/SUMIF($A:$A,$A463,$H:$H)*SUMIF(Summary!$A$230:$A$266,$A463,Summary!$P$230:$P$266),0)</f>
        <v>1611.7830316960665</v>
      </c>
      <c r="AN463" s="688">
        <f>IFERROR($H463/SUMIF($A:$A,$A463,$H:$H)*(SUMIF(Summary!$A$230:$A$266,$A463,Summary!$L$230:$L$266)+SUMIF(Summary!$A$281:$A$317,$A463,Summary!$L$281:$L$317))-AM463,0)</f>
        <v>8339.7586898378959</v>
      </c>
      <c r="AO463" s="688">
        <f>IFERROR($H463/SUMIF($A:$A,$A463,$H:$H)*SUMIF(Summary!$A$230:$A$266,$A463,Summary!$Q$230:$Q$266),0)</f>
        <v>1619.1437467493022</v>
      </c>
      <c r="AP463" s="688">
        <f>IFERROR($H463/SUMIF($A:$A,$A463,$H:$H)*(SUMIF(Summary!$A$230:$A$266,$A463,Summary!$L$230:$L$266)+SUMIF(Summary!$A$281:$A$317,$A463,Summary!$L$281:$L$317))-AO463,0)</f>
        <v>8332.3979747846606</v>
      </c>
      <c r="AQ463" s="306"/>
      <c r="AR463" s="688">
        <f t="shared" ca="1" si="107"/>
        <v>42570.230213587856</v>
      </c>
      <c r="AS463" s="688">
        <f t="shared" ca="1" si="108"/>
        <v>42523.965372194609</v>
      </c>
    </row>
    <row r="464" spans="1:45" x14ac:dyDescent="0.2">
      <c r="A464" s="423">
        <v>3592</v>
      </c>
      <c r="B464" s="424">
        <v>2</v>
      </c>
      <c r="C464" s="425" t="s">
        <v>318</v>
      </c>
      <c r="D464" s="422">
        <f t="shared" si="109"/>
        <v>920</v>
      </c>
      <c r="E464" s="422">
        <f t="shared" si="110"/>
        <v>0</v>
      </c>
      <c r="F464" s="422">
        <f t="shared" si="111"/>
        <v>42</v>
      </c>
      <c r="G464" s="422">
        <f t="shared" si="112"/>
        <v>0</v>
      </c>
      <c r="H464" s="22">
        <f t="shared" si="113"/>
        <v>962</v>
      </c>
      <c r="I464" s="116">
        <v>324</v>
      </c>
      <c r="J464" s="116">
        <v>0</v>
      </c>
      <c r="K464" s="116">
        <v>42</v>
      </c>
      <c r="L464" s="116">
        <v>0</v>
      </c>
      <c r="M464" s="22">
        <f t="shared" si="114"/>
        <v>366</v>
      </c>
      <c r="N464" s="116">
        <v>414</v>
      </c>
      <c r="O464" s="116">
        <v>0</v>
      </c>
      <c r="P464" s="116">
        <v>0</v>
      </c>
      <c r="Q464" s="116">
        <v>0</v>
      </c>
      <c r="R464" s="22">
        <f t="shared" si="115"/>
        <v>414</v>
      </c>
      <c r="S464" s="116">
        <v>182</v>
      </c>
      <c r="T464" s="116">
        <v>0</v>
      </c>
      <c r="U464" s="116">
        <v>0</v>
      </c>
      <c r="V464" s="116">
        <v>0</v>
      </c>
      <c r="W464" s="22">
        <f t="shared" si="116"/>
        <v>182</v>
      </c>
      <c r="X464" s="22">
        <f t="shared" si="117"/>
        <v>32.06666666666667</v>
      </c>
      <c r="Y464" s="22">
        <f ca="1">OFFSET('Cost Study'!$B$7,'Operations Support'!$C464,'Operations Support'!$B464)*$H464</f>
        <v>2202.98</v>
      </c>
      <c r="Z464" s="23">
        <f ca="1">Y464*'Cost Study'!$B$31</f>
        <v>123040.6845787808</v>
      </c>
      <c r="AA464" s="23">
        <f ca="1">IF(A464=10298,1.51,1)*IF($B464&lt;3,$D464*'Cost Study'!$B$32*OFFSET('Cost Study'!$B$7,'Operations Support'!$C464,'Operations Support'!$B464),0)</f>
        <v>210.68</v>
      </c>
      <c r="AB464" s="24">
        <f ca="1">AA464*'Cost Study'!$B$31</f>
        <v>11766.884595891719</v>
      </c>
      <c r="AC464" s="23">
        <f ca="1">Y464*'Cost Study'!$B$31</f>
        <v>123040.6845787808</v>
      </c>
      <c r="AD464" s="24">
        <f ca="1">AA464*'Cost Study'!$B$31</f>
        <v>11766.884595891719</v>
      </c>
      <c r="AE464" s="377">
        <f t="shared" ca="1" si="118"/>
        <v>134807.56917467251</v>
      </c>
      <c r="AF464" s="377">
        <f t="shared" ca="1" si="119"/>
        <v>134807.56917467251</v>
      </c>
      <c r="AH464" s="688">
        <f>IFERROR($H464/SUMIF($A:$A,$A464,$H:$H)*SUMIF(Summary!$A$110:$A$186,$A464,Summary!$P$110:$P$186),0)</f>
        <v>23754.080150156355</v>
      </c>
      <c r="AI464" s="689">
        <f t="shared" ca="1" si="105"/>
        <v>111053.48902451615</v>
      </c>
      <c r="AJ464" s="688">
        <f>IFERROR(H464/SUMIF(A:A,A464,H:H)*SUMIF(Summary!$A$110:$A$186,'Operations Support'!A464,Summary!$Q$110:$Q$186),0)</f>
        <v>23862.560641574008</v>
      </c>
      <c r="AK464" s="688">
        <f t="shared" ca="1" si="106"/>
        <v>110945.0085330985</v>
      </c>
      <c r="AM464" s="688">
        <f>IFERROR($H464/SUMIF($A:$A,$A464,$H:$H)*SUMIF(Summary!$A$230:$A$266,$A464,Summary!$P$230:$P$266),0)</f>
        <v>4494.3051492510604</v>
      </c>
      <c r="AN464" s="688">
        <f>IFERROR($H464/SUMIF($A:$A,$A464,$H:$H)*(SUMIF(Summary!$A$230:$A$266,$A464,Summary!$L$230:$L$266)+SUMIF(Summary!$A$281:$A$317,$A464,Summary!$L$281:$L$317))-AM464,0)</f>
        <v>23254.631477171173</v>
      </c>
      <c r="AO464" s="688">
        <f>IFERROR($H464/SUMIF($A:$A,$A464,$H:$H)*SUMIF(Summary!$A$230:$A$266,$A464,Summary!$Q$230:$Q$266),0)</f>
        <v>4514.8298097763145</v>
      </c>
      <c r="AP464" s="688">
        <f>IFERROR($H464/SUMIF($A:$A,$A464,$H:$H)*(SUMIF(Summary!$A$230:$A$266,$A464,Summary!$L$230:$L$266)+SUMIF(Summary!$A$281:$A$317,$A464,Summary!$L$281:$L$317))-AO464,0)</f>
        <v>23234.106816645919</v>
      </c>
      <c r="AQ464" s="306"/>
      <c r="AR464" s="688">
        <f t="shared" ca="1" si="107"/>
        <v>134308.12050168731</v>
      </c>
      <c r="AS464" s="688">
        <f t="shared" ca="1" si="108"/>
        <v>134179.11534974442</v>
      </c>
    </row>
    <row r="465" spans="1:45" x14ac:dyDescent="0.2">
      <c r="A465" s="423">
        <v>3592</v>
      </c>
      <c r="B465" s="424">
        <v>2</v>
      </c>
      <c r="C465" s="425" t="s">
        <v>319</v>
      </c>
      <c r="D465" s="422">
        <f t="shared" si="109"/>
        <v>1903</v>
      </c>
      <c r="E465" s="422">
        <f t="shared" si="110"/>
        <v>40</v>
      </c>
      <c r="F465" s="422">
        <f t="shared" si="111"/>
        <v>7182</v>
      </c>
      <c r="G465" s="422">
        <f t="shared" si="112"/>
        <v>0</v>
      </c>
      <c r="H465" s="22">
        <f t="shared" si="113"/>
        <v>9125</v>
      </c>
      <c r="I465" s="116">
        <v>947</v>
      </c>
      <c r="J465" s="116">
        <v>40</v>
      </c>
      <c r="K465" s="116">
        <v>3180</v>
      </c>
      <c r="L465" s="116">
        <v>0</v>
      </c>
      <c r="M465" s="22">
        <f t="shared" si="114"/>
        <v>4167</v>
      </c>
      <c r="N465" s="116">
        <v>902</v>
      </c>
      <c r="O465" s="116">
        <v>0</v>
      </c>
      <c r="P465" s="116">
        <v>3108</v>
      </c>
      <c r="Q465" s="116">
        <v>0</v>
      </c>
      <c r="R465" s="22">
        <f t="shared" si="115"/>
        <v>4010</v>
      </c>
      <c r="S465" s="116">
        <v>54</v>
      </c>
      <c r="T465" s="116">
        <v>0</v>
      </c>
      <c r="U465" s="116">
        <v>894</v>
      </c>
      <c r="V465" s="116">
        <v>0</v>
      </c>
      <c r="W465" s="22">
        <f t="shared" si="116"/>
        <v>948</v>
      </c>
      <c r="X465" s="22">
        <f t="shared" si="117"/>
        <v>304.16666666666669</v>
      </c>
      <c r="Y465" s="22">
        <f ca="1">OFFSET('Cost Study'!$B$7,'Operations Support'!$C465,'Operations Support'!$B465)*$H465</f>
        <v>18615</v>
      </c>
      <c r="Z465" s="23">
        <f ca="1">Y465*'Cost Study'!$B$31</f>
        <v>1039683.6754913819</v>
      </c>
      <c r="AA465" s="23">
        <f ca="1">IF(A465=10298,1.51,1)*IF($B465&lt;3,$D465*'Cost Study'!$B$32*OFFSET('Cost Study'!$B$7,'Operations Support'!$C465,'Operations Support'!$B465),0)</f>
        <v>388.21200000000005</v>
      </c>
      <c r="AB465" s="24">
        <f ca="1">AA465*'Cost Study'!$B$31</f>
        <v>21682.389418740822</v>
      </c>
      <c r="AC465" s="23">
        <f ca="1">Y465*'Cost Study'!$B$31</f>
        <v>1039683.6754913819</v>
      </c>
      <c r="AD465" s="24">
        <f ca="1">AA465*'Cost Study'!$B$31</f>
        <v>21682.389418740822</v>
      </c>
      <c r="AE465" s="377">
        <f t="shared" ca="1" si="118"/>
        <v>1061366.0649101227</v>
      </c>
      <c r="AF465" s="377">
        <f t="shared" ca="1" si="119"/>
        <v>1061366.0649101227</v>
      </c>
      <c r="AH465" s="688">
        <f>IFERROR($H465/SUMIF($A:$A,$A465,$H:$H)*SUMIF(Summary!$A$110:$A$186,$A465,Summary!$P$110:$P$186),0)</f>
        <v>225318.06795236669</v>
      </c>
      <c r="AI465" s="689">
        <f t="shared" ca="1" si="105"/>
        <v>836047.996957756</v>
      </c>
      <c r="AJ465" s="688">
        <f>IFERROR(H465/SUMIF(A:A,A465,H:H)*SUMIF(Summary!$A$110:$A$186,'Operations Support'!A465,Summary!$Q$110:$Q$186),0)</f>
        <v>226347.05390266408</v>
      </c>
      <c r="AK465" s="688">
        <f t="shared" ca="1" si="106"/>
        <v>835019.01100745855</v>
      </c>
      <c r="AM465" s="688">
        <f>IFERROR($H465/SUMIF($A:$A,$A465,$H:$H)*SUMIF(Summary!$A$230:$A$266,$A465,Summary!$P$230:$P$266),0)</f>
        <v>42630.493229642336</v>
      </c>
      <c r="AN465" s="688">
        <f>IFERROR($H465/SUMIF($A:$A,$A465,$H:$H)*(SUMIF(Summary!$A$230:$A$266,$A465,Summary!$L$230:$L$266)+SUMIF(Summary!$A$281:$A$317,$A465,Summary!$L$281:$L$317))-AM465,0)</f>
        <v>220580.57404281391</v>
      </c>
      <c r="AO465" s="688">
        <f>IFERROR($H465/SUMIF($A:$A,$A465,$H:$H)*SUMIF(Summary!$A$230:$A$266,$A465,Summary!$Q$230:$Q$266),0)</f>
        <v>42825.178808948935</v>
      </c>
      <c r="AP465" s="688">
        <f>IFERROR($H465/SUMIF($A:$A,$A465,$H:$H)*(SUMIF(Summary!$A$230:$A$266,$A465,Summary!$L$230:$L$266)+SUMIF(Summary!$A$281:$A$317,$A465,Summary!$L$281:$L$317))-AO465,0)</f>
        <v>220385.88846350732</v>
      </c>
      <c r="AQ465" s="306"/>
      <c r="AR465" s="688">
        <f t="shared" ca="1" si="107"/>
        <v>1056628.57100057</v>
      </c>
      <c r="AS465" s="688">
        <f t="shared" ca="1" si="108"/>
        <v>1055404.8994709658</v>
      </c>
    </row>
    <row r="466" spans="1:45" x14ac:dyDescent="0.2">
      <c r="A466" s="423">
        <v>3592</v>
      </c>
      <c r="B466" s="424">
        <v>2</v>
      </c>
      <c r="C466" s="425" t="s">
        <v>320</v>
      </c>
      <c r="D466" s="422">
        <f t="shared" si="109"/>
        <v>0</v>
      </c>
      <c r="E466" s="422">
        <f t="shared" si="110"/>
        <v>0</v>
      </c>
      <c r="F466" s="422">
        <f t="shared" si="111"/>
        <v>0</v>
      </c>
      <c r="G466" s="422">
        <f t="shared" si="112"/>
        <v>0</v>
      </c>
      <c r="H466" s="22">
        <f t="shared" si="113"/>
        <v>0</v>
      </c>
      <c r="I466" s="116">
        <v>0</v>
      </c>
      <c r="J466" s="116">
        <v>0</v>
      </c>
      <c r="K466" s="116">
        <v>0</v>
      </c>
      <c r="L466" s="116">
        <v>0</v>
      </c>
      <c r="M466" s="22">
        <f t="shared" si="114"/>
        <v>0</v>
      </c>
      <c r="N466" s="116">
        <v>0</v>
      </c>
      <c r="O466" s="116">
        <v>0</v>
      </c>
      <c r="P466" s="116">
        <v>0</v>
      </c>
      <c r="Q466" s="116">
        <v>0</v>
      </c>
      <c r="R466" s="22">
        <f t="shared" si="115"/>
        <v>0</v>
      </c>
      <c r="S466" s="116">
        <v>0</v>
      </c>
      <c r="T466" s="116">
        <v>0</v>
      </c>
      <c r="U466" s="116">
        <v>0</v>
      </c>
      <c r="V466" s="116">
        <v>0</v>
      </c>
      <c r="W466" s="22">
        <f t="shared" si="116"/>
        <v>0</v>
      </c>
      <c r="X466" s="22">
        <f t="shared" si="117"/>
        <v>0</v>
      </c>
      <c r="Y466" s="22">
        <f ca="1">OFFSET('Cost Study'!$B$7,'Operations Support'!$C466,'Operations Support'!$B466)*$H466</f>
        <v>0</v>
      </c>
      <c r="Z466" s="23">
        <f ca="1">Y466*'Cost Study'!$B$31</f>
        <v>0</v>
      </c>
      <c r="AA466" s="23">
        <f ca="1">IF(A466=10298,1.51,1)*IF($B466&lt;3,$D466*'Cost Study'!$B$32*OFFSET('Cost Study'!$B$7,'Operations Support'!$C466,'Operations Support'!$B466),0)</f>
        <v>0</v>
      </c>
      <c r="AB466" s="24">
        <f ca="1">AA466*'Cost Study'!$B$31</f>
        <v>0</v>
      </c>
      <c r="AC466" s="23">
        <f ca="1">Y466*'Cost Study'!$B$31</f>
        <v>0</v>
      </c>
      <c r="AD466" s="24">
        <f ca="1">AA466*'Cost Study'!$B$31</f>
        <v>0</v>
      </c>
      <c r="AE466" s="377">
        <f t="shared" ca="1" si="118"/>
        <v>0</v>
      </c>
      <c r="AF466" s="377">
        <f t="shared" ca="1" si="119"/>
        <v>0</v>
      </c>
      <c r="AH466" s="688">
        <f>IFERROR($H466/SUMIF($A:$A,$A466,$H:$H)*SUMIF(Summary!$A$110:$A$186,$A466,Summary!$P$110:$P$186),0)</f>
        <v>0</v>
      </c>
      <c r="AI466" s="689">
        <f t="shared" ca="1" si="105"/>
        <v>0</v>
      </c>
      <c r="AJ466" s="688">
        <f>IFERROR(H466/SUMIF(A:A,A466,H:H)*SUMIF(Summary!$A$110:$A$186,'Operations Support'!A466,Summary!$Q$110:$Q$186),0)</f>
        <v>0</v>
      </c>
      <c r="AK466" s="688">
        <f t="shared" ca="1" si="106"/>
        <v>0</v>
      </c>
      <c r="AM466" s="688">
        <f>IFERROR($H466/SUMIF($A:$A,$A466,$H:$H)*SUMIF(Summary!$A$230:$A$266,$A466,Summary!$P$230:$P$266),0)</f>
        <v>0</v>
      </c>
      <c r="AN466" s="688">
        <f>IFERROR($H466/SUMIF($A:$A,$A466,$H:$H)*(SUMIF(Summary!$A$230:$A$266,$A466,Summary!$L$230:$L$266)+SUMIF(Summary!$A$281:$A$317,$A466,Summary!$L$281:$L$317))-AM466,0)</f>
        <v>0</v>
      </c>
      <c r="AO466" s="688">
        <f>IFERROR($H466/SUMIF($A:$A,$A466,$H:$H)*SUMIF(Summary!$A$230:$A$266,$A466,Summary!$Q$230:$Q$266),0)</f>
        <v>0</v>
      </c>
      <c r="AP466" s="688">
        <f>IFERROR($H466/SUMIF($A:$A,$A466,$H:$H)*(SUMIF(Summary!$A$230:$A$266,$A466,Summary!$L$230:$L$266)+SUMIF(Summary!$A$281:$A$317,$A466,Summary!$L$281:$L$317))-AO466,0)</f>
        <v>0</v>
      </c>
      <c r="AQ466" s="306"/>
      <c r="AR466" s="688">
        <f t="shared" ca="1" si="107"/>
        <v>0</v>
      </c>
      <c r="AS466" s="688">
        <f t="shared" ca="1" si="108"/>
        <v>0</v>
      </c>
    </row>
    <row r="467" spans="1:45" x14ac:dyDescent="0.2">
      <c r="A467" s="423">
        <v>3592</v>
      </c>
      <c r="B467" s="424">
        <v>3</v>
      </c>
      <c r="C467" s="425" t="s">
        <v>300</v>
      </c>
      <c r="D467" s="422">
        <f t="shared" si="109"/>
        <v>1580</v>
      </c>
      <c r="E467" s="422">
        <f t="shared" si="110"/>
        <v>0</v>
      </c>
      <c r="F467" s="422">
        <f t="shared" si="111"/>
        <v>236</v>
      </c>
      <c r="G467" s="422">
        <f t="shared" si="112"/>
        <v>0</v>
      </c>
      <c r="H467" s="22">
        <f t="shared" si="113"/>
        <v>1816</v>
      </c>
      <c r="I467" s="116">
        <v>552</v>
      </c>
      <c r="J467" s="116">
        <v>0</v>
      </c>
      <c r="K467" s="116">
        <v>77</v>
      </c>
      <c r="L467" s="116">
        <v>0</v>
      </c>
      <c r="M467" s="22">
        <f t="shared" si="114"/>
        <v>629</v>
      </c>
      <c r="N467" s="116">
        <v>639</v>
      </c>
      <c r="O467" s="116">
        <v>0</v>
      </c>
      <c r="P467" s="116">
        <v>75</v>
      </c>
      <c r="Q467" s="116">
        <v>0</v>
      </c>
      <c r="R467" s="22">
        <f t="shared" si="115"/>
        <v>714</v>
      </c>
      <c r="S467" s="116">
        <v>389</v>
      </c>
      <c r="T467" s="116">
        <v>0</v>
      </c>
      <c r="U467" s="116">
        <v>84</v>
      </c>
      <c r="V467" s="116">
        <v>0</v>
      </c>
      <c r="W467" s="22">
        <f t="shared" si="116"/>
        <v>473</v>
      </c>
      <c r="X467" s="22">
        <f t="shared" si="117"/>
        <v>75.666666666666671</v>
      </c>
      <c r="Y467" s="22">
        <f ca="1">OFFSET('Cost Study'!$B$7,'Operations Support'!$C467,'Operations Support'!$B467)*$H467</f>
        <v>7808.7999999999993</v>
      </c>
      <c r="Z467" s="23">
        <f ca="1">Y467*'Cost Study'!$B$31</f>
        <v>436136.55037212477</v>
      </c>
      <c r="AA467" s="23">
        <f ca="1">IF(A467=10298,1.51,1)*IF($B467&lt;3,$D467*'Cost Study'!$B$32*OFFSET('Cost Study'!$B$7,'Operations Support'!$C467,'Operations Support'!$B467),0)</f>
        <v>0</v>
      </c>
      <c r="AB467" s="24">
        <f ca="1">AA467*'Cost Study'!$B$31</f>
        <v>0</v>
      </c>
      <c r="AC467" s="23">
        <f ca="1">Y467*'Cost Study'!$B$31</f>
        <v>436136.55037212477</v>
      </c>
      <c r="AD467" s="24">
        <f ca="1">AA467*'Cost Study'!$B$31</f>
        <v>0</v>
      </c>
      <c r="AE467" s="377">
        <f t="shared" ca="1" si="118"/>
        <v>436136.55037212477</v>
      </c>
      <c r="AF467" s="377">
        <f t="shared" ca="1" si="119"/>
        <v>436136.55037212477</v>
      </c>
      <c r="AH467" s="688">
        <f>IFERROR($H467/SUMIF($A:$A,$A467,$H:$H)*SUMIF(Summary!$A$110:$A$186,$A467,Summary!$P$110:$P$186),0)</f>
        <v>44841.382071397034</v>
      </c>
      <c r="AI467" s="689">
        <f t="shared" ca="1" si="105"/>
        <v>391295.16830072773</v>
      </c>
      <c r="AJ467" s="688">
        <f>IFERROR(H467/SUMIF(A:A,A467,H:H)*SUMIF(Summary!$A$110:$A$186,'Operations Support'!A467,Summary!$Q$110:$Q$186),0)</f>
        <v>45046.164371204162</v>
      </c>
      <c r="AK467" s="688">
        <f t="shared" ca="1" si="106"/>
        <v>391090.38600092061</v>
      </c>
      <c r="AM467" s="688">
        <f>IFERROR($H467/SUMIF($A:$A,$A467,$H:$H)*SUMIF(Summary!$A$230:$A$266,$A467,Summary!$P$230:$P$266),0)</f>
        <v>8484.0521320581338</v>
      </c>
      <c r="AN467" s="688">
        <f>IFERROR($H467/SUMIF($A:$A,$A467,$H:$H)*(SUMIF(Summary!$A$230:$A$266,$A467,Summary!$L$230:$L$266)+SUMIF(Summary!$A$281:$A$317,$A467,Summary!$L$281:$L$317))-AM467,0)</f>
        <v>43898.555886219183</v>
      </c>
      <c r="AO467" s="688">
        <f>IFERROR($H467/SUMIF($A:$A,$A467,$H:$H)*SUMIF(Summary!$A$230:$A$266,$A467,Summary!$Q$230:$Q$266),0)</f>
        <v>8522.7972292658924</v>
      </c>
      <c r="AP467" s="688">
        <f>IFERROR($H467/SUMIF($A:$A,$A467,$H:$H)*(SUMIF(Summary!$A$230:$A$266,$A467,Summary!$L$230:$L$266)+SUMIF(Summary!$A$281:$A$317,$A467,Summary!$L$281:$L$317))-AO467,0)</f>
        <v>43859.810789011419</v>
      </c>
      <c r="AQ467" s="306"/>
      <c r="AR467" s="688">
        <f t="shared" ca="1" si="107"/>
        <v>435193.72418694693</v>
      </c>
      <c r="AS467" s="688">
        <f t="shared" ca="1" si="108"/>
        <v>434950.19678993203</v>
      </c>
    </row>
    <row r="468" spans="1:45" x14ac:dyDescent="0.2">
      <c r="A468" s="423">
        <v>3592</v>
      </c>
      <c r="B468" s="424">
        <v>3</v>
      </c>
      <c r="C468" s="425" t="s">
        <v>301</v>
      </c>
      <c r="D468" s="422">
        <f t="shared" si="109"/>
        <v>612</v>
      </c>
      <c r="E468" s="422">
        <f t="shared" si="110"/>
        <v>0</v>
      </c>
      <c r="F468" s="422">
        <f t="shared" si="111"/>
        <v>30</v>
      </c>
      <c r="G468" s="422">
        <f t="shared" si="112"/>
        <v>0</v>
      </c>
      <c r="H468" s="22">
        <f t="shared" si="113"/>
        <v>642</v>
      </c>
      <c r="I468" s="116">
        <v>260</v>
      </c>
      <c r="J468" s="116">
        <v>0</v>
      </c>
      <c r="K468" s="116">
        <v>0</v>
      </c>
      <c r="L468" s="116">
        <v>0</v>
      </c>
      <c r="M468" s="22">
        <f t="shared" si="114"/>
        <v>260</v>
      </c>
      <c r="N468" s="116">
        <v>295</v>
      </c>
      <c r="O468" s="116">
        <v>0</v>
      </c>
      <c r="P468" s="116">
        <v>30</v>
      </c>
      <c r="Q468" s="116">
        <v>0</v>
      </c>
      <c r="R468" s="22">
        <f t="shared" si="115"/>
        <v>325</v>
      </c>
      <c r="S468" s="116">
        <v>57</v>
      </c>
      <c r="T468" s="116">
        <v>0</v>
      </c>
      <c r="U468" s="116">
        <v>0</v>
      </c>
      <c r="V468" s="116">
        <v>0</v>
      </c>
      <c r="W468" s="22">
        <f t="shared" si="116"/>
        <v>57</v>
      </c>
      <c r="X468" s="22">
        <f t="shared" si="117"/>
        <v>26.75</v>
      </c>
      <c r="Y468" s="22">
        <f ca="1">OFFSET('Cost Study'!$B$7,'Operations Support'!$C468,'Operations Support'!$B468)*$H468</f>
        <v>4705.8599999999997</v>
      </c>
      <c r="Z468" s="23">
        <f ca="1">Y468*'Cost Study'!$B$31</f>
        <v>262831.36294106225</v>
      </c>
      <c r="AA468" s="23">
        <f ca="1">IF(A468=10298,1.51,1)*IF($B468&lt;3,$D468*'Cost Study'!$B$32*OFFSET('Cost Study'!$B$7,'Operations Support'!$C468,'Operations Support'!$B468),0)</f>
        <v>0</v>
      </c>
      <c r="AB468" s="24">
        <f ca="1">AA468*'Cost Study'!$B$31</f>
        <v>0</v>
      </c>
      <c r="AC468" s="23">
        <f ca="1">Y468*'Cost Study'!$B$31</f>
        <v>262831.36294106225</v>
      </c>
      <c r="AD468" s="24">
        <f ca="1">AA468*'Cost Study'!$B$31</f>
        <v>0</v>
      </c>
      <c r="AE468" s="377">
        <f t="shared" ca="1" si="118"/>
        <v>262831.36294106225</v>
      </c>
      <c r="AF468" s="377">
        <f t="shared" ca="1" si="119"/>
        <v>262831.36294106225</v>
      </c>
      <c r="AH468" s="688">
        <f>IFERROR($H468/SUMIF($A:$A,$A468,$H:$H)*SUMIF(Summary!$A$110:$A$186,$A468,Summary!$P$110:$P$186),0)</f>
        <v>15852.515027443225</v>
      </c>
      <c r="AI468" s="689">
        <f t="shared" ca="1" si="105"/>
        <v>246978.84791361901</v>
      </c>
      <c r="AJ468" s="688">
        <f>IFERROR(H468/SUMIF(A:A,A468,H:H)*SUMIF(Summary!$A$110:$A$186,'Operations Support'!A468,Summary!$Q$110:$Q$186),0)</f>
        <v>15924.910532110724</v>
      </c>
      <c r="AK468" s="688">
        <f t="shared" ca="1" si="106"/>
        <v>246906.45240895153</v>
      </c>
      <c r="AM468" s="688">
        <f>IFERROR($H468/SUMIF($A:$A,$A468,$H:$H)*SUMIF(Summary!$A$230:$A$266,$A468,Summary!$P$230:$P$266),0)</f>
        <v>2999.317989417028</v>
      </c>
      <c r="AN468" s="688">
        <f>IFERROR($H468/SUMIF($A:$A,$A468,$H:$H)*(SUMIF(Summary!$A$230:$A$266,$A468,Summary!$L$230:$L$266)+SUMIF(Summary!$A$281:$A$317,$A468,Summary!$L$281:$L$317))-AM468,0)</f>
        <v>15519.203127176606</v>
      </c>
      <c r="AO468" s="688">
        <f>IFERROR($H468/SUMIF($A:$A,$A468,$H:$H)*SUMIF(Summary!$A$230:$A$266,$A468,Summary!$Q$230:$Q$266),0)</f>
        <v>3013.0153200378318</v>
      </c>
      <c r="AP468" s="688">
        <f>IFERROR($H468/SUMIF($A:$A,$A468,$H:$H)*(SUMIF(Summary!$A$230:$A$266,$A468,Summary!$L$230:$L$266)+SUMIF(Summary!$A$281:$A$317,$A468,Summary!$L$281:$L$317))-AO468,0)</f>
        <v>15505.505796555803</v>
      </c>
      <c r="AQ468" s="306"/>
      <c r="AR468" s="688">
        <f t="shared" ca="1" si="107"/>
        <v>262498.05104079563</v>
      </c>
      <c r="AS468" s="688">
        <f t="shared" ca="1" si="108"/>
        <v>262411.95820550731</v>
      </c>
    </row>
    <row r="469" spans="1:45" x14ac:dyDescent="0.2">
      <c r="A469" s="423">
        <v>3592</v>
      </c>
      <c r="B469" s="424">
        <v>3</v>
      </c>
      <c r="C469" s="425" t="s">
        <v>302</v>
      </c>
      <c r="D469" s="422">
        <f t="shared" si="109"/>
        <v>6</v>
      </c>
      <c r="E469" s="422">
        <f t="shared" si="110"/>
        <v>0</v>
      </c>
      <c r="F469" s="422">
        <f t="shared" si="111"/>
        <v>0</v>
      </c>
      <c r="G469" s="422">
        <f t="shared" si="112"/>
        <v>0</v>
      </c>
      <c r="H469" s="22">
        <f t="shared" si="113"/>
        <v>6</v>
      </c>
      <c r="I469" s="116">
        <v>0</v>
      </c>
      <c r="J469" s="116">
        <v>0</v>
      </c>
      <c r="K469" s="116">
        <v>0</v>
      </c>
      <c r="L469" s="116">
        <v>0</v>
      </c>
      <c r="M469" s="22">
        <f t="shared" si="114"/>
        <v>0</v>
      </c>
      <c r="N469" s="116">
        <v>0</v>
      </c>
      <c r="O469" s="116">
        <v>0</v>
      </c>
      <c r="P469" s="116">
        <v>0</v>
      </c>
      <c r="Q469" s="116">
        <v>0</v>
      </c>
      <c r="R469" s="22">
        <f t="shared" si="115"/>
        <v>0</v>
      </c>
      <c r="S469" s="116">
        <v>6</v>
      </c>
      <c r="T469" s="116">
        <v>0</v>
      </c>
      <c r="U469" s="116">
        <v>0</v>
      </c>
      <c r="V469" s="116">
        <v>0</v>
      </c>
      <c r="W469" s="22">
        <f t="shared" si="116"/>
        <v>6</v>
      </c>
      <c r="X469" s="22">
        <f t="shared" si="117"/>
        <v>0.25</v>
      </c>
      <c r="Y469" s="22">
        <f ca="1">OFFSET('Cost Study'!$B$7,'Operations Support'!$C469,'Operations Support'!$B469)*$H469</f>
        <v>40.14</v>
      </c>
      <c r="Z469" s="23">
        <f ca="1">Y469*'Cost Study'!$B$31</f>
        <v>2241.8964670547448</v>
      </c>
      <c r="AA469" s="23">
        <f ca="1">IF(A469=10298,1.51,1)*IF($B469&lt;3,$D469*'Cost Study'!$B$32*OFFSET('Cost Study'!$B$7,'Operations Support'!$C469,'Operations Support'!$B469),0)</f>
        <v>0</v>
      </c>
      <c r="AB469" s="24">
        <f ca="1">AA469*'Cost Study'!$B$31</f>
        <v>0</v>
      </c>
      <c r="AC469" s="23">
        <f ca="1">Y469*'Cost Study'!$B$31</f>
        <v>2241.8964670547448</v>
      </c>
      <c r="AD469" s="24">
        <f ca="1">AA469*'Cost Study'!$B$31</f>
        <v>0</v>
      </c>
      <c r="AE469" s="377">
        <f t="shared" ca="1" si="118"/>
        <v>2241.8964670547448</v>
      </c>
      <c r="AF469" s="377">
        <f t="shared" ca="1" si="119"/>
        <v>2241.8964670547448</v>
      </c>
      <c r="AH469" s="688">
        <f>IFERROR($H469/SUMIF($A:$A,$A469,$H:$H)*SUMIF(Summary!$A$110:$A$186,$A469,Summary!$P$110:$P$186),0)</f>
        <v>148.15434605087125</v>
      </c>
      <c r="AI469" s="689">
        <f t="shared" ca="1" si="105"/>
        <v>2093.7421210038738</v>
      </c>
      <c r="AJ469" s="688">
        <f>IFERROR(H469/SUMIF(A:A,A469,H:H)*SUMIF(Summary!$A$110:$A$186,'Operations Support'!A469,Summary!$Q$110:$Q$186),0)</f>
        <v>148.83093955243666</v>
      </c>
      <c r="AK469" s="688">
        <f t="shared" ca="1" si="106"/>
        <v>2093.0655275023082</v>
      </c>
      <c r="AM469" s="688">
        <f>IFERROR($H469/SUMIF($A:$A,$A469,$H:$H)*SUMIF(Summary!$A$230:$A$266,$A469,Summary!$P$230:$P$266),0)</f>
        <v>28.031009246888111</v>
      </c>
      <c r="AN469" s="688">
        <f>IFERROR($H469/SUMIF($A:$A,$A469,$H:$H)*(SUMIF(Summary!$A$230:$A$266,$A469,Summary!$L$230:$L$266)+SUMIF(Summary!$A$281:$A$317,$A469,Summary!$L$281:$L$317))-AM469,0)</f>
        <v>145.03928156239817</v>
      </c>
      <c r="AO469" s="688">
        <f>IFERROR($H469/SUMIF($A:$A,$A469,$H:$H)*SUMIF(Summary!$A$230:$A$266,$A469,Summary!$Q$230:$Q$266),0)</f>
        <v>28.15902168259656</v>
      </c>
      <c r="AP469" s="688">
        <f>IFERROR($H469/SUMIF($A:$A,$A469,$H:$H)*(SUMIF(Summary!$A$230:$A$266,$A469,Summary!$L$230:$L$266)+SUMIF(Summary!$A$281:$A$317,$A469,Summary!$L$281:$L$317))-AO469,0)</f>
        <v>144.91126912668972</v>
      </c>
      <c r="AQ469" s="306"/>
      <c r="AR469" s="688">
        <f t="shared" ca="1" si="107"/>
        <v>2238.7814025662719</v>
      </c>
      <c r="AS469" s="688">
        <f t="shared" ca="1" si="108"/>
        <v>2237.9767966289978</v>
      </c>
    </row>
    <row r="470" spans="1:45" s="15" customFormat="1" x14ac:dyDescent="0.2">
      <c r="A470" s="423">
        <v>3592</v>
      </c>
      <c r="B470" s="424">
        <v>3</v>
      </c>
      <c r="C470" s="425" t="s">
        <v>303</v>
      </c>
      <c r="D470" s="422">
        <f t="shared" si="109"/>
        <v>2332</v>
      </c>
      <c r="E470" s="422">
        <f t="shared" si="110"/>
        <v>0</v>
      </c>
      <c r="F470" s="422">
        <f t="shared" si="111"/>
        <v>894</v>
      </c>
      <c r="G470" s="422">
        <f t="shared" si="112"/>
        <v>0</v>
      </c>
      <c r="H470" s="22">
        <f t="shared" si="113"/>
        <v>3226</v>
      </c>
      <c r="I470" s="116">
        <v>838</v>
      </c>
      <c r="J470" s="116">
        <v>0</v>
      </c>
      <c r="K470" s="116">
        <v>417</v>
      </c>
      <c r="L470" s="116">
        <v>0</v>
      </c>
      <c r="M470" s="22">
        <f t="shared" si="114"/>
        <v>1255</v>
      </c>
      <c r="N470" s="116">
        <v>912</v>
      </c>
      <c r="O470" s="116">
        <v>0</v>
      </c>
      <c r="P470" s="116">
        <v>384</v>
      </c>
      <c r="Q470" s="116">
        <v>0</v>
      </c>
      <c r="R470" s="22">
        <f t="shared" si="115"/>
        <v>1296</v>
      </c>
      <c r="S470" s="116">
        <v>582</v>
      </c>
      <c r="T470" s="116">
        <v>0</v>
      </c>
      <c r="U470" s="116">
        <v>93</v>
      </c>
      <c r="V470" s="116">
        <v>0</v>
      </c>
      <c r="W470" s="22">
        <f t="shared" si="116"/>
        <v>675</v>
      </c>
      <c r="X470" s="22">
        <f t="shared" si="117"/>
        <v>134.41666666666666</v>
      </c>
      <c r="Y470" s="22">
        <f ca="1">OFFSET('Cost Study'!$B$7,'Operations Support'!$C470,'Operations Support'!$B470)*$H470</f>
        <v>7774.6600000000008</v>
      </c>
      <c r="Z470" s="23">
        <f ca="1">Y470*'Cost Study'!$B$31</f>
        <v>434229.76548459992</v>
      </c>
      <c r="AA470" s="23">
        <f ca="1">IF(A470=10298,1.51,1)*IF($B470&lt;3,$D470*'Cost Study'!$B$32*OFFSET('Cost Study'!$B$7,'Operations Support'!$C470,'Operations Support'!$B470),0)</f>
        <v>0</v>
      </c>
      <c r="AB470" s="24">
        <f ca="1">AA470*'Cost Study'!$B$31</f>
        <v>0</v>
      </c>
      <c r="AC470" s="23">
        <f ca="1">Y470*'Cost Study'!$B$31</f>
        <v>434229.76548459992</v>
      </c>
      <c r="AD470" s="24">
        <f ca="1">AA470*'Cost Study'!$B$31</f>
        <v>0</v>
      </c>
      <c r="AE470" s="377">
        <f t="shared" ca="1" si="118"/>
        <v>434229.76548459992</v>
      </c>
      <c r="AF470" s="377">
        <f t="shared" ca="1" si="119"/>
        <v>434229.76548459992</v>
      </c>
      <c r="AH470" s="688">
        <f>IFERROR($H470/SUMIF($A:$A,$A470,$H:$H)*SUMIF(Summary!$A$110:$A$186,$A470,Summary!$P$110:$P$186),0)</f>
        <v>79657.653393351779</v>
      </c>
      <c r="AI470" s="689">
        <f t="shared" ca="1" si="105"/>
        <v>354572.11209124816</v>
      </c>
      <c r="AJ470" s="688">
        <f>IFERROR(H470/SUMIF(A:A,A470,H:H)*SUMIF(Summary!$A$110:$A$186,'Operations Support'!A470,Summary!$Q$110:$Q$186),0)</f>
        <v>80021.435166026771</v>
      </c>
      <c r="AK470" s="688">
        <f t="shared" ca="1" si="106"/>
        <v>354208.33031857316</v>
      </c>
      <c r="AL470" s="1"/>
      <c r="AM470" s="688">
        <f>IFERROR($H470/SUMIF($A:$A,$A470,$H:$H)*SUMIF(Summary!$A$230:$A$266,$A470,Summary!$P$230:$P$266),0)</f>
        <v>15071.339305076841</v>
      </c>
      <c r="AN470" s="688">
        <f>IFERROR($H470/SUMIF($A:$A,$A470,$H:$H)*(SUMIF(Summary!$A$230:$A$266,$A470,Summary!$L$230:$L$266)+SUMIF(Summary!$A$281:$A$317,$A470,Summary!$L$281:$L$317))-AM470,0)</f>
        <v>77982.787053382766</v>
      </c>
      <c r="AO470" s="688">
        <f>IFERROR($H470/SUMIF($A:$A,$A470,$H:$H)*SUMIF(Summary!$A$230:$A$266,$A470,Summary!$Q$230:$Q$266),0)</f>
        <v>15140.167324676084</v>
      </c>
      <c r="AP470" s="688">
        <f>IFERROR($H470/SUMIF($A:$A,$A470,$H:$H)*(SUMIF(Summary!$A$230:$A$266,$A470,Summary!$L$230:$L$266)+SUMIF(Summary!$A$281:$A$317,$A470,Summary!$L$281:$L$317))-AO470,0)</f>
        <v>77913.959033783525</v>
      </c>
      <c r="AQ470" s="306"/>
      <c r="AR470" s="688">
        <f t="shared" ca="1" si="107"/>
        <v>432554.89914463094</v>
      </c>
      <c r="AS470" s="688">
        <f t="shared" ca="1" si="108"/>
        <v>432122.28935235669</v>
      </c>
    </row>
    <row r="471" spans="1:45" x14ac:dyDescent="0.2">
      <c r="A471" s="423">
        <v>3592</v>
      </c>
      <c r="B471" s="424">
        <v>3</v>
      </c>
      <c r="C471" s="425" t="s">
        <v>304</v>
      </c>
      <c r="D471" s="422">
        <f t="shared" si="109"/>
        <v>0</v>
      </c>
      <c r="E471" s="422">
        <f t="shared" si="110"/>
        <v>0</v>
      </c>
      <c r="F471" s="422">
        <f t="shared" si="111"/>
        <v>0</v>
      </c>
      <c r="G471" s="422">
        <f t="shared" si="112"/>
        <v>0</v>
      </c>
      <c r="H471" s="22">
        <f t="shared" si="113"/>
        <v>0</v>
      </c>
      <c r="I471" s="116">
        <v>0</v>
      </c>
      <c r="J471" s="116">
        <v>0</v>
      </c>
      <c r="K471" s="116">
        <v>0</v>
      </c>
      <c r="L471" s="116">
        <v>0</v>
      </c>
      <c r="M471" s="22">
        <f t="shared" si="114"/>
        <v>0</v>
      </c>
      <c r="N471" s="116">
        <v>0</v>
      </c>
      <c r="O471" s="116">
        <v>0</v>
      </c>
      <c r="P471" s="116">
        <v>0</v>
      </c>
      <c r="Q471" s="116">
        <v>0</v>
      </c>
      <c r="R471" s="22">
        <f t="shared" si="115"/>
        <v>0</v>
      </c>
      <c r="S471" s="116">
        <v>0</v>
      </c>
      <c r="T471" s="116">
        <v>0</v>
      </c>
      <c r="U471" s="116">
        <v>0</v>
      </c>
      <c r="V471" s="116">
        <v>0</v>
      </c>
      <c r="W471" s="22">
        <f t="shared" si="116"/>
        <v>0</v>
      </c>
      <c r="X471" s="22">
        <f t="shared" si="117"/>
        <v>0</v>
      </c>
      <c r="Y471" s="22">
        <f ca="1">OFFSET('Cost Study'!$B$7,'Operations Support'!$C471,'Operations Support'!$B471)*$H471</f>
        <v>0</v>
      </c>
      <c r="Z471" s="23">
        <f ca="1">Y471*'Cost Study'!$B$31</f>
        <v>0</v>
      </c>
      <c r="AA471" s="23">
        <f ca="1">IF(A471=10298,1.51,1)*IF($B471&lt;3,$D471*'Cost Study'!$B$32*OFFSET('Cost Study'!$B$7,'Operations Support'!$C471,'Operations Support'!$B471),0)</f>
        <v>0</v>
      </c>
      <c r="AB471" s="24">
        <f ca="1">AA471*'Cost Study'!$B$31</f>
        <v>0</v>
      </c>
      <c r="AC471" s="23">
        <f ca="1">Y471*'Cost Study'!$B$31</f>
        <v>0</v>
      </c>
      <c r="AD471" s="24">
        <f ca="1">AA471*'Cost Study'!$B$31</f>
        <v>0</v>
      </c>
      <c r="AE471" s="377">
        <f t="shared" ca="1" si="118"/>
        <v>0</v>
      </c>
      <c r="AF471" s="377">
        <f t="shared" ca="1" si="119"/>
        <v>0</v>
      </c>
      <c r="AH471" s="688">
        <f>IFERROR($H471/SUMIF($A:$A,$A471,$H:$H)*SUMIF(Summary!$A$110:$A$186,$A471,Summary!$P$110:$P$186),0)</f>
        <v>0</v>
      </c>
      <c r="AI471" s="689">
        <f t="shared" ca="1" si="105"/>
        <v>0</v>
      </c>
      <c r="AJ471" s="688">
        <f>IFERROR(H471/SUMIF(A:A,A471,H:H)*SUMIF(Summary!$A$110:$A$186,'Operations Support'!A471,Summary!$Q$110:$Q$186),0)</f>
        <v>0</v>
      </c>
      <c r="AK471" s="688">
        <f t="shared" ca="1" si="106"/>
        <v>0</v>
      </c>
      <c r="AM471" s="688">
        <f>IFERROR($H471/SUMIF($A:$A,$A471,$H:$H)*SUMIF(Summary!$A$230:$A$266,$A471,Summary!$P$230:$P$266),0)</f>
        <v>0</v>
      </c>
      <c r="AN471" s="688">
        <f>IFERROR($H471/SUMIF($A:$A,$A471,$H:$H)*(SUMIF(Summary!$A$230:$A$266,$A471,Summary!$L$230:$L$266)+SUMIF(Summary!$A$281:$A$317,$A471,Summary!$L$281:$L$317))-AM471,0)</f>
        <v>0</v>
      </c>
      <c r="AO471" s="688">
        <f>IFERROR($H471/SUMIF($A:$A,$A471,$H:$H)*SUMIF(Summary!$A$230:$A$266,$A471,Summary!$Q$230:$Q$266),0)</f>
        <v>0</v>
      </c>
      <c r="AP471" s="688">
        <f>IFERROR($H471/SUMIF($A:$A,$A471,$H:$H)*(SUMIF(Summary!$A$230:$A$266,$A471,Summary!$L$230:$L$266)+SUMIF(Summary!$A$281:$A$317,$A471,Summary!$L$281:$L$317))-AO471,0)</f>
        <v>0</v>
      </c>
      <c r="AQ471" s="306"/>
      <c r="AR471" s="688">
        <f t="shared" ca="1" si="107"/>
        <v>0</v>
      </c>
      <c r="AS471" s="688">
        <f t="shared" ca="1" si="108"/>
        <v>0</v>
      </c>
    </row>
    <row r="472" spans="1:45" x14ac:dyDescent="0.2">
      <c r="A472" s="423">
        <v>3592</v>
      </c>
      <c r="B472" s="424">
        <v>3</v>
      </c>
      <c r="C472" s="425" t="s">
        <v>305</v>
      </c>
      <c r="D472" s="422">
        <f t="shared" si="109"/>
        <v>434</v>
      </c>
      <c r="E472" s="422">
        <f t="shared" si="110"/>
        <v>0</v>
      </c>
      <c r="F472" s="422">
        <f t="shared" si="111"/>
        <v>0</v>
      </c>
      <c r="G472" s="422">
        <f t="shared" si="112"/>
        <v>0</v>
      </c>
      <c r="H472" s="22">
        <f t="shared" si="113"/>
        <v>434</v>
      </c>
      <c r="I472" s="116">
        <v>180</v>
      </c>
      <c r="J472" s="116">
        <v>0</v>
      </c>
      <c r="K472" s="116">
        <v>0</v>
      </c>
      <c r="L472" s="116">
        <v>0</v>
      </c>
      <c r="M472" s="22">
        <f t="shared" si="114"/>
        <v>180</v>
      </c>
      <c r="N472" s="116">
        <v>145</v>
      </c>
      <c r="O472" s="116">
        <v>0</v>
      </c>
      <c r="P472" s="116">
        <v>0</v>
      </c>
      <c r="Q472" s="116">
        <v>0</v>
      </c>
      <c r="R472" s="22">
        <f t="shared" si="115"/>
        <v>145</v>
      </c>
      <c r="S472" s="116">
        <v>109</v>
      </c>
      <c r="T472" s="116">
        <v>0</v>
      </c>
      <c r="U472" s="116">
        <v>0</v>
      </c>
      <c r="V472" s="116">
        <v>0</v>
      </c>
      <c r="W472" s="22">
        <f t="shared" si="116"/>
        <v>109</v>
      </c>
      <c r="X472" s="22">
        <f t="shared" si="117"/>
        <v>18.083333333333332</v>
      </c>
      <c r="Y472" s="22">
        <f ca="1">OFFSET('Cost Study'!$B$7,'Operations Support'!$C472,'Operations Support'!$B472)*$H472</f>
        <v>2604</v>
      </c>
      <c r="Z472" s="23">
        <f ca="1">Y472*'Cost Study'!$B$31</f>
        <v>145438.42551595802</v>
      </c>
      <c r="AA472" s="23">
        <f ca="1">IF(A472=10298,1.51,1)*IF($B472&lt;3,$D472*'Cost Study'!$B$32*OFFSET('Cost Study'!$B$7,'Operations Support'!$C472,'Operations Support'!$B472),0)</f>
        <v>0</v>
      </c>
      <c r="AB472" s="24">
        <f ca="1">AA472*'Cost Study'!$B$31</f>
        <v>0</v>
      </c>
      <c r="AC472" s="23">
        <f ca="1">Y472*'Cost Study'!$B$31</f>
        <v>145438.42551595802</v>
      </c>
      <c r="AD472" s="24">
        <f ca="1">AA472*'Cost Study'!$B$31</f>
        <v>0</v>
      </c>
      <c r="AE472" s="377">
        <f t="shared" ca="1" si="118"/>
        <v>145438.42551595802</v>
      </c>
      <c r="AF472" s="377">
        <f t="shared" ca="1" si="119"/>
        <v>145438.42551595802</v>
      </c>
      <c r="AH472" s="688">
        <f>IFERROR($H472/SUMIF($A:$A,$A472,$H:$H)*SUMIF(Summary!$A$110:$A$186,$A472,Summary!$P$110:$P$186),0)</f>
        <v>10716.497697679688</v>
      </c>
      <c r="AI472" s="689">
        <f t="shared" ca="1" si="105"/>
        <v>134721.92781827835</v>
      </c>
      <c r="AJ472" s="688">
        <f>IFERROR(H472/SUMIF(A:A,A472,H:H)*SUMIF(Summary!$A$110:$A$186,'Operations Support'!A472,Summary!$Q$110:$Q$186),0)</f>
        <v>10765.437960959585</v>
      </c>
      <c r="AK472" s="688">
        <f t="shared" ca="1" si="106"/>
        <v>134672.98755499843</v>
      </c>
      <c r="AM472" s="688">
        <f>IFERROR($H472/SUMIF($A:$A,$A472,$H:$H)*SUMIF(Summary!$A$230:$A$266,$A472,Summary!$P$230:$P$266),0)</f>
        <v>2027.5763355249067</v>
      </c>
      <c r="AN472" s="688">
        <f>IFERROR($H472/SUMIF($A:$A,$A472,$H:$H)*(SUMIF(Summary!$A$230:$A$266,$A472,Summary!$L$230:$L$266)+SUMIF(Summary!$A$281:$A$317,$A472,Summary!$L$281:$L$317))-AM472,0)</f>
        <v>10491.174699680134</v>
      </c>
      <c r="AO472" s="688">
        <f>IFERROR($H472/SUMIF($A:$A,$A472,$H:$H)*SUMIF(Summary!$A$230:$A$266,$A472,Summary!$Q$230:$Q$266),0)</f>
        <v>2036.8359017078178</v>
      </c>
      <c r="AP472" s="688">
        <f>IFERROR($H472/SUMIF($A:$A,$A472,$H:$H)*(SUMIF(Summary!$A$230:$A$266,$A472,Summary!$L$230:$L$266)+SUMIF(Summary!$A$281:$A$317,$A472,Summary!$L$281:$L$317))-AO472,0)</f>
        <v>10481.915133497223</v>
      </c>
      <c r="AQ472" s="306"/>
      <c r="AR472" s="688">
        <f t="shared" ca="1" si="107"/>
        <v>145213.10251795847</v>
      </c>
      <c r="AS472" s="688">
        <f t="shared" ca="1" si="108"/>
        <v>145154.90268849564</v>
      </c>
    </row>
    <row r="473" spans="1:45" x14ac:dyDescent="0.2">
      <c r="A473" s="423">
        <v>3592</v>
      </c>
      <c r="B473" s="424">
        <v>3</v>
      </c>
      <c r="C473" s="425" t="s">
        <v>306</v>
      </c>
      <c r="D473" s="422">
        <f t="shared" si="109"/>
        <v>63</v>
      </c>
      <c r="E473" s="422">
        <f t="shared" si="110"/>
        <v>0</v>
      </c>
      <c r="F473" s="422">
        <f t="shared" si="111"/>
        <v>0</v>
      </c>
      <c r="G473" s="422">
        <f t="shared" si="112"/>
        <v>0</v>
      </c>
      <c r="H473" s="22">
        <f t="shared" si="113"/>
        <v>63</v>
      </c>
      <c r="I473" s="116">
        <v>24</v>
      </c>
      <c r="J473" s="116">
        <v>0</v>
      </c>
      <c r="K473" s="116">
        <v>0</v>
      </c>
      <c r="L473" s="116">
        <v>0</v>
      </c>
      <c r="M473" s="22">
        <f t="shared" si="114"/>
        <v>24</v>
      </c>
      <c r="N473" s="116">
        <v>0</v>
      </c>
      <c r="O473" s="116">
        <v>0</v>
      </c>
      <c r="P473" s="116">
        <v>0</v>
      </c>
      <c r="Q473" s="116">
        <v>0</v>
      </c>
      <c r="R473" s="22">
        <f t="shared" si="115"/>
        <v>0</v>
      </c>
      <c r="S473" s="116">
        <v>39</v>
      </c>
      <c r="T473" s="116">
        <v>0</v>
      </c>
      <c r="U473" s="116">
        <v>0</v>
      </c>
      <c r="V473" s="116">
        <v>0</v>
      </c>
      <c r="W473" s="22">
        <f t="shared" si="116"/>
        <v>39</v>
      </c>
      <c r="X473" s="22">
        <f t="shared" si="117"/>
        <v>2.625</v>
      </c>
      <c r="Y473" s="22">
        <f ca="1">OFFSET('Cost Study'!$B$7,'Operations Support'!$C473,'Operations Support'!$B473)*$H473</f>
        <v>192.78</v>
      </c>
      <c r="Z473" s="23">
        <f ca="1">Y473*'Cost Study'!$B$31</f>
        <v>10767.135050294311</v>
      </c>
      <c r="AA473" s="23">
        <f ca="1">IF(A473=10298,1.51,1)*IF($B473&lt;3,$D473*'Cost Study'!$B$32*OFFSET('Cost Study'!$B$7,'Operations Support'!$C473,'Operations Support'!$B473),0)</f>
        <v>0</v>
      </c>
      <c r="AB473" s="24">
        <f ca="1">AA473*'Cost Study'!$B$31</f>
        <v>0</v>
      </c>
      <c r="AC473" s="23">
        <f ca="1">Y473*'Cost Study'!$B$31</f>
        <v>10767.135050294311</v>
      </c>
      <c r="AD473" s="24">
        <f ca="1">AA473*'Cost Study'!$B$31</f>
        <v>0</v>
      </c>
      <c r="AE473" s="377">
        <f t="shared" ca="1" si="118"/>
        <v>10767.135050294311</v>
      </c>
      <c r="AF473" s="377">
        <f t="shared" ca="1" si="119"/>
        <v>10767.135050294311</v>
      </c>
      <c r="AH473" s="688">
        <f>IFERROR($H473/SUMIF($A:$A,$A473,$H:$H)*SUMIF(Summary!$A$110:$A$186,$A473,Summary!$P$110:$P$186),0)</f>
        <v>1555.6206335341481</v>
      </c>
      <c r="AI473" s="689">
        <f t="shared" ca="1" si="105"/>
        <v>9211.5144167601629</v>
      </c>
      <c r="AJ473" s="688">
        <f>IFERROR(H473/SUMIF(A:A,A473,H:H)*SUMIF(Summary!$A$110:$A$186,'Operations Support'!A473,Summary!$Q$110:$Q$186),0)</f>
        <v>1562.724865300585</v>
      </c>
      <c r="AK473" s="688">
        <f t="shared" ca="1" si="106"/>
        <v>9204.4101849937269</v>
      </c>
      <c r="AM473" s="688">
        <f>IFERROR($H473/SUMIF($A:$A,$A473,$H:$H)*SUMIF(Summary!$A$230:$A$266,$A473,Summary!$P$230:$P$266),0)</f>
        <v>294.32559709232515</v>
      </c>
      <c r="AN473" s="688">
        <f>IFERROR($H473/SUMIF($A:$A,$A473,$H:$H)*(SUMIF(Summary!$A$230:$A$266,$A473,Summary!$L$230:$L$266)+SUMIF(Summary!$A$281:$A$317,$A473,Summary!$L$281:$L$317))-AM473,0)</f>
        <v>1522.912456405181</v>
      </c>
      <c r="AO473" s="688">
        <f>IFERROR($H473/SUMIF($A:$A,$A473,$H:$H)*SUMIF(Summary!$A$230:$A$266,$A473,Summary!$Q$230:$Q$266),0)</f>
        <v>295.66972766726388</v>
      </c>
      <c r="AP473" s="688">
        <f>IFERROR($H473/SUMIF($A:$A,$A473,$H:$H)*(SUMIF(Summary!$A$230:$A$266,$A473,Summary!$L$230:$L$266)+SUMIF(Summary!$A$281:$A$317,$A473,Summary!$L$281:$L$317))-AO473,0)</f>
        <v>1521.5683258302422</v>
      </c>
      <c r="AQ473" s="306"/>
      <c r="AR473" s="688">
        <f t="shared" ca="1" si="107"/>
        <v>10734.426873165345</v>
      </c>
      <c r="AS473" s="688">
        <f t="shared" ca="1" si="108"/>
        <v>10725.978510823968</v>
      </c>
    </row>
    <row r="474" spans="1:45" x14ac:dyDescent="0.2">
      <c r="A474" s="423">
        <v>3592</v>
      </c>
      <c r="B474" s="424">
        <v>3</v>
      </c>
      <c r="C474" s="425" t="s">
        <v>307</v>
      </c>
      <c r="D474" s="422">
        <f t="shared" si="109"/>
        <v>0</v>
      </c>
      <c r="E474" s="422">
        <f t="shared" si="110"/>
        <v>0</v>
      </c>
      <c r="F474" s="422">
        <f t="shared" si="111"/>
        <v>0</v>
      </c>
      <c r="G474" s="422">
        <f t="shared" si="112"/>
        <v>0</v>
      </c>
      <c r="H474" s="22">
        <f t="shared" si="113"/>
        <v>0</v>
      </c>
      <c r="I474" s="116">
        <v>0</v>
      </c>
      <c r="J474" s="116">
        <v>0</v>
      </c>
      <c r="K474" s="116">
        <v>0</v>
      </c>
      <c r="L474" s="116">
        <v>0</v>
      </c>
      <c r="M474" s="22">
        <f t="shared" si="114"/>
        <v>0</v>
      </c>
      <c r="N474" s="116">
        <v>0</v>
      </c>
      <c r="O474" s="116">
        <v>0</v>
      </c>
      <c r="P474" s="116">
        <v>0</v>
      </c>
      <c r="Q474" s="116">
        <v>0</v>
      </c>
      <c r="R474" s="22">
        <f t="shared" si="115"/>
        <v>0</v>
      </c>
      <c r="S474" s="116">
        <v>0</v>
      </c>
      <c r="T474" s="116">
        <v>0</v>
      </c>
      <c r="U474" s="116">
        <v>0</v>
      </c>
      <c r="V474" s="116">
        <v>0</v>
      </c>
      <c r="W474" s="22">
        <f t="shared" si="116"/>
        <v>0</v>
      </c>
      <c r="X474" s="22">
        <f t="shared" si="117"/>
        <v>0</v>
      </c>
      <c r="Y474" s="22">
        <f ca="1">OFFSET('Cost Study'!$B$7,'Operations Support'!$C474,'Operations Support'!$B474)*$H474</f>
        <v>0</v>
      </c>
      <c r="Z474" s="23">
        <f ca="1">Y474*'Cost Study'!$B$31</f>
        <v>0</v>
      </c>
      <c r="AA474" s="23">
        <f ca="1">IF(A474=10298,1.51,1)*IF($B474&lt;3,$D474*'Cost Study'!$B$32*OFFSET('Cost Study'!$B$7,'Operations Support'!$C474,'Operations Support'!$B474),0)</f>
        <v>0</v>
      </c>
      <c r="AB474" s="24">
        <f ca="1">AA474*'Cost Study'!$B$31</f>
        <v>0</v>
      </c>
      <c r="AC474" s="23">
        <f ca="1">Y474*'Cost Study'!$B$31</f>
        <v>0</v>
      </c>
      <c r="AD474" s="24">
        <f ca="1">AA474*'Cost Study'!$B$31</f>
        <v>0</v>
      </c>
      <c r="AE474" s="377">
        <f t="shared" ca="1" si="118"/>
        <v>0</v>
      </c>
      <c r="AF474" s="377">
        <f t="shared" ca="1" si="119"/>
        <v>0</v>
      </c>
      <c r="AH474" s="688">
        <f>IFERROR($H474/SUMIF($A:$A,$A474,$H:$H)*SUMIF(Summary!$A$110:$A$186,$A474,Summary!$P$110:$P$186),0)</f>
        <v>0</v>
      </c>
      <c r="AI474" s="689">
        <f t="shared" ca="1" si="105"/>
        <v>0</v>
      </c>
      <c r="AJ474" s="688">
        <f>IFERROR(H474/SUMIF(A:A,A474,H:H)*SUMIF(Summary!$A$110:$A$186,'Operations Support'!A474,Summary!$Q$110:$Q$186),0)</f>
        <v>0</v>
      </c>
      <c r="AK474" s="688">
        <f t="shared" ca="1" si="106"/>
        <v>0</v>
      </c>
      <c r="AM474" s="688">
        <f>IFERROR($H474/SUMIF($A:$A,$A474,$H:$H)*SUMIF(Summary!$A$230:$A$266,$A474,Summary!$P$230:$P$266),0)</f>
        <v>0</v>
      </c>
      <c r="AN474" s="688">
        <f>IFERROR($H474/SUMIF($A:$A,$A474,$H:$H)*(SUMIF(Summary!$A$230:$A$266,$A474,Summary!$L$230:$L$266)+SUMIF(Summary!$A$281:$A$317,$A474,Summary!$L$281:$L$317))-AM474,0)</f>
        <v>0</v>
      </c>
      <c r="AO474" s="688">
        <f>IFERROR($H474/SUMIF($A:$A,$A474,$H:$H)*SUMIF(Summary!$A$230:$A$266,$A474,Summary!$Q$230:$Q$266),0)</f>
        <v>0</v>
      </c>
      <c r="AP474" s="688">
        <f>IFERROR($H474/SUMIF($A:$A,$A474,$H:$H)*(SUMIF(Summary!$A$230:$A$266,$A474,Summary!$L$230:$L$266)+SUMIF(Summary!$A$281:$A$317,$A474,Summary!$L$281:$L$317))-AO474,0)</f>
        <v>0</v>
      </c>
      <c r="AQ474" s="306"/>
      <c r="AR474" s="688">
        <f t="shared" ca="1" si="107"/>
        <v>0</v>
      </c>
      <c r="AS474" s="688">
        <f t="shared" ca="1" si="108"/>
        <v>0</v>
      </c>
    </row>
    <row r="475" spans="1:45" x14ac:dyDescent="0.2">
      <c r="A475" s="423">
        <v>3592</v>
      </c>
      <c r="B475" s="424">
        <v>3</v>
      </c>
      <c r="C475" s="425" t="s">
        <v>308</v>
      </c>
      <c r="D475" s="422">
        <f t="shared" si="109"/>
        <v>0</v>
      </c>
      <c r="E475" s="422">
        <f t="shared" si="110"/>
        <v>0</v>
      </c>
      <c r="F475" s="422">
        <f t="shared" si="111"/>
        <v>0</v>
      </c>
      <c r="G475" s="422">
        <f t="shared" si="112"/>
        <v>0</v>
      </c>
      <c r="H475" s="22">
        <f t="shared" si="113"/>
        <v>0</v>
      </c>
      <c r="I475" s="116">
        <v>0</v>
      </c>
      <c r="J475" s="116">
        <v>0</v>
      </c>
      <c r="K475" s="116">
        <v>0</v>
      </c>
      <c r="L475" s="116">
        <v>0</v>
      </c>
      <c r="M475" s="22">
        <f t="shared" si="114"/>
        <v>0</v>
      </c>
      <c r="N475" s="116">
        <v>0</v>
      </c>
      <c r="O475" s="116">
        <v>0</v>
      </c>
      <c r="P475" s="116">
        <v>0</v>
      </c>
      <c r="Q475" s="116">
        <v>0</v>
      </c>
      <c r="R475" s="22">
        <f t="shared" si="115"/>
        <v>0</v>
      </c>
      <c r="S475" s="116">
        <v>0</v>
      </c>
      <c r="T475" s="116">
        <v>0</v>
      </c>
      <c r="U475" s="116">
        <v>0</v>
      </c>
      <c r="V475" s="116">
        <v>0</v>
      </c>
      <c r="W475" s="22">
        <f t="shared" si="116"/>
        <v>0</v>
      </c>
      <c r="X475" s="22">
        <f t="shared" si="117"/>
        <v>0</v>
      </c>
      <c r="Y475" s="22">
        <f ca="1">OFFSET('Cost Study'!$B$7,'Operations Support'!$C475,'Operations Support'!$B475)*$H475</f>
        <v>0</v>
      </c>
      <c r="Z475" s="23">
        <f ca="1">Y475*'Cost Study'!$B$31</f>
        <v>0</v>
      </c>
      <c r="AA475" s="23">
        <f ca="1">IF(A475=10298,1.51,1)*IF($B475&lt;3,$D475*'Cost Study'!$B$32*OFFSET('Cost Study'!$B$7,'Operations Support'!$C475,'Operations Support'!$B475),0)</f>
        <v>0</v>
      </c>
      <c r="AB475" s="24">
        <f ca="1">AA475*'Cost Study'!$B$31</f>
        <v>0</v>
      </c>
      <c r="AC475" s="23">
        <f ca="1">Y475*'Cost Study'!$B$31</f>
        <v>0</v>
      </c>
      <c r="AD475" s="24">
        <f ca="1">AA475*'Cost Study'!$B$31</f>
        <v>0</v>
      </c>
      <c r="AE475" s="377">
        <f t="shared" ca="1" si="118"/>
        <v>0</v>
      </c>
      <c r="AF475" s="377">
        <f t="shared" ca="1" si="119"/>
        <v>0</v>
      </c>
      <c r="AH475" s="688">
        <f>IFERROR($H475/SUMIF($A:$A,$A475,$H:$H)*SUMIF(Summary!$A$110:$A$186,$A475,Summary!$P$110:$P$186),0)</f>
        <v>0</v>
      </c>
      <c r="AI475" s="689">
        <f t="shared" ca="1" si="105"/>
        <v>0</v>
      </c>
      <c r="AJ475" s="688">
        <f>IFERROR(H475/SUMIF(A:A,A475,H:H)*SUMIF(Summary!$A$110:$A$186,'Operations Support'!A475,Summary!$Q$110:$Q$186),0)</f>
        <v>0</v>
      </c>
      <c r="AK475" s="688">
        <f t="shared" ca="1" si="106"/>
        <v>0</v>
      </c>
      <c r="AM475" s="688">
        <f>IFERROR($H475/SUMIF($A:$A,$A475,$H:$H)*SUMIF(Summary!$A$230:$A$266,$A475,Summary!$P$230:$P$266),0)</f>
        <v>0</v>
      </c>
      <c r="AN475" s="688">
        <f>IFERROR($H475/SUMIF($A:$A,$A475,$H:$H)*(SUMIF(Summary!$A$230:$A$266,$A475,Summary!$L$230:$L$266)+SUMIF(Summary!$A$281:$A$317,$A475,Summary!$L$281:$L$317))-AM475,0)</f>
        <v>0</v>
      </c>
      <c r="AO475" s="688">
        <f>IFERROR($H475/SUMIF($A:$A,$A475,$H:$H)*SUMIF(Summary!$A$230:$A$266,$A475,Summary!$Q$230:$Q$266),0)</f>
        <v>0</v>
      </c>
      <c r="AP475" s="688">
        <f>IFERROR($H475/SUMIF($A:$A,$A475,$H:$H)*(SUMIF(Summary!$A$230:$A$266,$A475,Summary!$L$230:$L$266)+SUMIF(Summary!$A$281:$A$317,$A475,Summary!$L$281:$L$317))-AO475,0)</f>
        <v>0</v>
      </c>
      <c r="AQ475" s="306"/>
      <c r="AR475" s="688">
        <f t="shared" ca="1" si="107"/>
        <v>0</v>
      </c>
      <c r="AS475" s="688">
        <f t="shared" ca="1" si="108"/>
        <v>0</v>
      </c>
    </row>
    <row r="476" spans="1:45" x14ac:dyDescent="0.2">
      <c r="A476" s="423">
        <v>3592</v>
      </c>
      <c r="B476" s="424">
        <v>3</v>
      </c>
      <c r="C476" s="425" t="s">
        <v>309</v>
      </c>
      <c r="D476" s="422">
        <f t="shared" si="109"/>
        <v>0</v>
      </c>
      <c r="E476" s="422">
        <f t="shared" si="110"/>
        <v>0</v>
      </c>
      <c r="F476" s="422">
        <f t="shared" si="111"/>
        <v>0</v>
      </c>
      <c r="G476" s="422">
        <f t="shared" si="112"/>
        <v>0</v>
      </c>
      <c r="H476" s="22">
        <f t="shared" si="113"/>
        <v>0</v>
      </c>
      <c r="I476" s="116">
        <v>0</v>
      </c>
      <c r="J476" s="116">
        <v>0</v>
      </c>
      <c r="K476" s="116">
        <v>0</v>
      </c>
      <c r="L476" s="116">
        <v>0</v>
      </c>
      <c r="M476" s="22">
        <f t="shared" si="114"/>
        <v>0</v>
      </c>
      <c r="N476" s="116">
        <v>0</v>
      </c>
      <c r="O476" s="116">
        <v>0</v>
      </c>
      <c r="P476" s="116">
        <v>0</v>
      </c>
      <c r="Q476" s="116">
        <v>0</v>
      </c>
      <c r="R476" s="22">
        <f t="shared" si="115"/>
        <v>0</v>
      </c>
      <c r="S476" s="116">
        <v>0</v>
      </c>
      <c r="T476" s="116">
        <v>0</v>
      </c>
      <c r="U476" s="116">
        <v>0</v>
      </c>
      <c r="V476" s="116">
        <v>0</v>
      </c>
      <c r="W476" s="22">
        <f t="shared" si="116"/>
        <v>0</v>
      </c>
      <c r="X476" s="22">
        <f t="shared" si="117"/>
        <v>0</v>
      </c>
      <c r="Y476" s="22">
        <f ca="1">OFFSET('Cost Study'!$B$7,'Operations Support'!$C476,'Operations Support'!$B476)*$H476</f>
        <v>0</v>
      </c>
      <c r="Z476" s="23">
        <f ca="1">Y476*'Cost Study'!$B$31</f>
        <v>0</v>
      </c>
      <c r="AA476" s="23">
        <f ca="1">IF(A476=10298,1.51,1)*IF($B476&lt;3,$D476*'Cost Study'!$B$32*OFFSET('Cost Study'!$B$7,'Operations Support'!$C476,'Operations Support'!$B476),0)</f>
        <v>0</v>
      </c>
      <c r="AB476" s="24">
        <f ca="1">AA476*'Cost Study'!$B$31</f>
        <v>0</v>
      </c>
      <c r="AC476" s="23">
        <f ca="1">Y476*'Cost Study'!$B$31</f>
        <v>0</v>
      </c>
      <c r="AD476" s="24">
        <f ca="1">AA476*'Cost Study'!$B$31</f>
        <v>0</v>
      </c>
      <c r="AE476" s="377">
        <f t="shared" ca="1" si="118"/>
        <v>0</v>
      </c>
      <c r="AF476" s="377">
        <f t="shared" ca="1" si="119"/>
        <v>0</v>
      </c>
      <c r="AH476" s="688">
        <f>IFERROR($H476/SUMIF($A:$A,$A476,$H:$H)*SUMIF(Summary!$A$110:$A$186,$A476,Summary!$P$110:$P$186),0)</f>
        <v>0</v>
      </c>
      <c r="AI476" s="689">
        <f t="shared" ca="1" si="105"/>
        <v>0</v>
      </c>
      <c r="AJ476" s="688">
        <f>IFERROR(H476/SUMIF(A:A,A476,H:H)*SUMIF(Summary!$A$110:$A$186,'Operations Support'!A476,Summary!$Q$110:$Q$186),0)</f>
        <v>0</v>
      </c>
      <c r="AK476" s="688">
        <f t="shared" ca="1" si="106"/>
        <v>0</v>
      </c>
      <c r="AM476" s="688">
        <f>IFERROR($H476/SUMIF($A:$A,$A476,$H:$H)*SUMIF(Summary!$A$230:$A$266,$A476,Summary!$P$230:$P$266),0)</f>
        <v>0</v>
      </c>
      <c r="AN476" s="688">
        <f>IFERROR($H476/SUMIF($A:$A,$A476,$H:$H)*(SUMIF(Summary!$A$230:$A$266,$A476,Summary!$L$230:$L$266)+SUMIF(Summary!$A$281:$A$317,$A476,Summary!$L$281:$L$317))-AM476,0)</f>
        <v>0</v>
      </c>
      <c r="AO476" s="688">
        <f>IFERROR($H476/SUMIF($A:$A,$A476,$H:$H)*SUMIF(Summary!$A$230:$A$266,$A476,Summary!$Q$230:$Q$266),0)</f>
        <v>0</v>
      </c>
      <c r="AP476" s="688">
        <f>IFERROR($H476/SUMIF($A:$A,$A476,$H:$H)*(SUMIF(Summary!$A$230:$A$266,$A476,Summary!$L$230:$L$266)+SUMIF(Summary!$A$281:$A$317,$A476,Summary!$L$281:$L$317))-AO476,0)</f>
        <v>0</v>
      </c>
      <c r="AQ476" s="306"/>
      <c r="AR476" s="688">
        <f t="shared" ca="1" si="107"/>
        <v>0</v>
      </c>
      <c r="AS476" s="688">
        <f t="shared" ca="1" si="108"/>
        <v>0</v>
      </c>
    </row>
    <row r="477" spans="1:45" x14ac:dyDescent="0.2">
      <c r="A477" s="423">
        <v>3592</v>
      </c>
      <c r="B477" s="424">
        <v>3</v>
      </c>
      <c r="C477" s="425" t="s">
        <v>310</v>
      </c>
      <c r="D477" s="422">
        <f t="shared" si="109"/>
        <v>0</v>
      </c>
      <c r="E477" s="422">
        <f t="shared" si="110"/>
        <v>0</v>
      </c>
      <c r="F477" s="422">
        <f t="shared" si="111"/>
        <v>0</v>
      </c>
      <c r="G477" s="422">
        <f t="shared" si="112"/>
        <v>0</v>
      </c>
      <c r="H477" s="22">
        <f t="shared" si="113"/>
        <v>0</v>
      </c>
      <c r="I477" s="116">
        <v>0</v>
      </c>
      <c r="J477" s="116">
        <v>0</v>
      </c>
      <c r="K477" s="116">
        <v>0</v>
      </c>
      <c r="L477" s="116">
        <v>0</v>
      </c>
      <c r="M477" s="22">
        <f t="shared" si="114"/>
        <v>0</v>
      </c>
      <c r="N477" s="116">
        <v>0</v>
      </c>
      <c r="O477" s="116">
        <v>0</v>
      </c>
      <c r="P477" s="116">
        <v>0</v>
      </c>
      <c r="Q477" s="116">
        <v>0</v>
      </c>
      <c r="R477" s="22">
        <f t="shared" si="115"/>
        <v>0</v>
      </c>
      <c r="S477" s="116">
        <v>0</v>
      </c>
      <c r="T477" s="116">
        <v>0</v>
      </c>
      <c r="U477" s="116">
        <v>0</v>
      </c>
      <c r="V477" s="116">
        <v>0</v>
      </c>
      <c r="W477" s="22">
        <f t="shared" si="116"/>
        <v>0</v>
      </c>
      <c r="X477" s="22">
        <f t="shared" si="117"/>
        <v>0</v>
      </c>
      <c r="Y477" s="22">
        <f ca="1">OFFSET('Cost Study'!$B$7,'Operations Support'!$C477,'Operations Support'!$B477)*$H477</f>
        <v>0</v>
      </c>
      <c r="Z477" s="23">
        <f ca="1">Y477*'Cost Study'!$B$31</f>
        <v>0</v>
      </c>
      <c r="AA477" s="23">
        <f ca="1">IF(A477=10298,1.51,1)*IF($B477&lt;3,$D477*'Cost Study'!$B$32*OFFSET('Cost Study'!$B$7,'Operations Support'!$C477,'Operations Support'!$B477),0)</f>
        <v>0</v>
      </c>
      <c r="AB477" s="24">
        <f ca="1">AA477*'Cost Study'!$B$31</f>
        <v>0</v>
      </c>
      <c r="AC477" s="23">
        <f ca="1">Y477*'Cost Study'!$B$31</f>
        <v>0</v>
      </c>
      <c r="AD477" s="24">
        <f ca="1">AA477*'Cost Study'!$B$31</f>
        <v>0</v>
      </c>
      <c r="AE477" s="377">
        <f t="shared" ca="1" si="118"/>
        <v>0</v>
      </c>
      <c r="AF477" s="377">
        <f t="shared" ca="1" si="119"/>
        <v>0</v>
      </c>
      <c r="AH477" s="688">
        <f>IFERROR($H477/SUMIF($A:$A,$A477,$H:$H)*SUMIF(Summary!$A$110:$A$186,$A477,Summary!$P$110:$P$186),0)</f>
        <v>0</v>
      </c>
      <c r="AI477" s="689">
        <f t="shared" ca="1" si="105"/>
        <v>0</v>
      </c>
      <c r="AJ477" s="688">
        <f>IFERROR(H477/SUMIF(A:A,A477,H:H)*SUMIF(Summary!$A$110:$A$186,'Operations Support'!A477,Summary!$Q$110:$Q$186),0)</f>
        <v>0</v>
      </c>
      <c r="AK477" s="688">
        <f t="shared" ca="1" si="106"/>
        <v>0</v>
      </c>
      <c r="AM477" s="688">
        <f>IFERROR($H477/SUMIF($A:$A,$A477,$H:$H)*SUMIF(Summary!$A$230:$A$266,$A477,Summary!$P$230:$P$266),0)</f>
        <v>0</v>
      </c>
      <c r="AN477" s="688">
        <f>IFERROR($H477/SUMIF($A:$A,$A477,$H:$H)*(SUMIF(Summary!$A$230:$A$266,$A477,Summary!$L$230:$L$266)+SUMIF(Summary!$A$281:$A$317,$A477,Summary!$L$281:$L$317))-AM477,0)</f>
        <v>0</v>
      </c>
      <c r="AO477" s="688">
        <f>IFERROR($H477/SUMIF($A:$A,$A477,$H:$H)*SUMIF(Summary!$A$230:$A$266,$A477,Summary!$Q$230:$Q$266),0)</f>
        <v>0</v>
      </c>
      <c r="AP477" s="688">
        <f>IFERROR($H477/SUMIF($A:$A,$A477,$H:$H)*(SUMIF(Summary!$A$230:$A$266,$A477,Summary!$L$230:$L$266)+SUMIF(Summary!$A$281:$A$317,$A477,Summary!$L$281:$L$317))-AO477,0)</f>
        <v>0</v>
      </c>
      <c r="AQ477" s="306"/>
      <c r="AR477" s="688">
        <f t="shared" ca="1" si="107"/>
        <v>0</v>
      </c>
      <c r="AS477" s="688">
        <f t="shared" ca="1" si="108"/>
        <v>0</v>
      </c>
    </row>
    <row r="478" spans="1:45" x14ac:dyDescent="0.2">
      <c r="A478" s="423">
        <v>3592</v>
      </c>
      <c r="B478" s="424">
        <v>3</v>
      </c>
      <c r="C478" s="425" t="s">
        <v>311</v>
      </c>
      <c r="D478" s="422">
        <f t="shared" si="109"/>
        <v>0</v>
      </c>
      <c r="E478" s="422">
        <f t="shared" si="110"/>
        <v>0</v>
      </c>
      <c r="F478" s="422">
        <f t="shared" si="111"/>
        <v>0</v>
      </c>
      <c r="G478" s="422">
        <f t="shared" si="112"/>
        <v>0</v>
      </c>
      <c r="H478" s="22">
        <f t="shared" si="113"/>
        <v>0</v>
      </c>
      <c r="I478" s="116">
        <v>0</v>
      </c>
      <c r="J478" s="116">
        <v>0</v>
      </c>
      <c r="K478" s="116">
        <v>0</v>
      </c>
      <c r="L478" s="116">
        <v>0</v>
      </c>
      <c r="M478" s="22">
        <f t="shared" si="114"/>
        <v>0</v>
      </c>
      <c r="N478" s="116">
        <v>0</v>
      </c>
      <c r="O478" s="116">
        <v>0</v>
      </c>
      <c r="P478" s="116">
        <v>0</v>
      </c>
      <c r="Q478" s="116">
        <v>0</v>
      </c>
      <c r="R478" s="22">
        <f t="shared" si="115"/>
        <v>0</v>
      </c>
      <c r="S478" s="116">
        <v>0</v>
      </c>
      <c r="T478" s="116">
        <v>0</v>
      </c>
      <c r="U478" s="116">
        <v>0</v>
      </c>
      <c r="V478" s="116">
        <v>0</v>
      </c>
      <c r="W478" s="22">
        <f t="shared" si="116"/>
        <v>0</v>
      </c>
      <c r="X478" s="22">
        <f t="shared" si="117"/>
        <v>0</v>
      </c>
      <c r="Y478" s="22">
        <f ca="1">OFFSET('Cost Study'!$B$7,'Operations Support'!$C478,'Operations Support'!$B478)*$H478</f>
        <v>0</v>
      </c>
      <c r="Z478" s="23">
        <f ca="1">Y478*'Cost Study'!$B$31</f>
        <v>0</v>
      </c>
      <c r="AA478" s="23">
        <f ca="1">IF(A478=10298,1.51,1)*IF($B478&lt;3,$D478*'Cost Study'!$B$32*OFFSET('Cost Study'!$B$7,'Operations Support'!$C478,'Operations Support'!$B478),0)</f>
        <v>0</v>
      </c>
      <c r="AB478" s="24">
        <f ca="1">AA478*'Cost Study'!$B$31</f>
        <v>0</v>
      </c>
      <c r="AC478" s="23">
        <f ca="1">Y478*'Cost Study'!$B$31</f>
        <v>0</v>
      </c>
      <c r="AD478" s="24">
        <f ca="1">AA478*'Cost Study'!$B$31</f>
        <v>0</v>
      </c>
      <c r="AE478" s="377">
        <f t="shared" ca="1" si="118"/>
        <v>0</v>
      </c>
      <c r="AF478" s="377">
        <f t="shared" ca="1" si="119"/>
        <v>0</v>
      </c>
      <c r="AH478" s="688">
        <f>IFERROR($H478/SUMIF($A:$A,$A478,$H:$H)*SUMIF(Summary!$A$110:$A$186,$A478,Summary!$P$110:$P$186),0)</f>
        <v>0</v>
      </c>
      <c r="AI478" s="689">
        <f t="shared" ca="1" si="105"/>
        <v>0</v>
      </c>
      <c r="AJ478" s="688">
        <f>IFERROR(H478/SUMIF(A:A,A478,H:H)*SUMIF(Summary!$A$110:$A$186,'Operations Support'!A478,Summary!$Q$110:$Q$186),0)</f>
        <v>0</v>
      </c>
      <c r="AK478" s="688">
        <f t="shared" ca="1" si="106"/>
        <v>0</v>
      </c>
      <c r="AM478" s="688">
        <f>IFERROR($H478/SUMIF($A:$A,$A478,$H:$H)*SUMIF(Summary!$A$230:$A$266,$A478,Summary!$P$230:$P$266),0)</f>
        <v>0</v>
      </c>
      <c r="AN478" s="688">
        <f>IFERROR($H478/SUMIF($A:$A,$A478,$H:$H)*(SUMIF(Summary!$A$230:$A$266,$A478,Summary!$L$230:$L$266)+SUMIF(Summary!$A$281:$A$317,$A478,Summary!$L$281:$L$317))-AM478,0)</f>
        <v>0</v>
      </c>
      <c r="AO478" s="688">
        <f>IFERROR($H478/SUMIF($A:$A,$A478,$H:$H)*SUMIF(Summary!$A$230:$A$266,$A478,Summary!$Q$230:$Q$266),0)</f>
        <v>0</v>
      </c>
      <c r="AP478" s="688">
        <f>IFERROR($H478/SUMIF($A:$A,$A478,$H:$H)*(SUMIF(Summary!$A$230:$A$266,$A478,Summary!$L$230:$L$266)+SUMIF(Summary!$A$281:$A$317,$A478,Summary!$L$281:$L$317))-AO478,0)</f>
        <v>0</v>
      </c>
      <c r="AQ478" s="306"/>
      <c r="AR478" s="688">
        <f t="shared" ca="1" si="107"/>
        <v>0</v>
      </c>
      <c r="AS478" s="688">
        <f t="shared" ca="1" si="108"/>
        <v>0</v>
      </c>
    </row>
    <row r="479" spans="1:45" x14ac:dyDescent="0.2">
      <c r="A479" s="423">
        <v>3592</v>
      </c>
      <c r="B479" s="424">
        <v>3</v>
      </c>
      <c r="C479" s="425" t="s">
        <v>312</v>
      </c>
      <c r="D479" s="422">
        <f t="shared" si="109"/>
        <v>0</v>
      </c>
      <c r="E479" s="422">
        <f t="shared" si="110"/>
        <v>0</v>
      </c>
      <c r="F479" s="422">
        <f t="shared" si="111"/>
        <v>0</v>
      </c>
      <c r="G479" s="422">
        <f t="shared" si="112"/>
        <v>0</v>
      </c>
      <c r="H479" s="22">
        <f t="shared" si="113"/>
        <v>0</v>
      </c>
      <c r="I479" s="116">
        <v>0</v>
      </c>
      <c r="J479" s="116">
        <v>0</v>
      </c>
      <c r="K479" s="116">
        <v>0</v>
      </c>
      <c r="L479" s="116">
        <v>0</v>
      </c>
      <c r="M479" s="22">
        <f t="shared" si="114"/>
        <v>0</v>
      </c>
      <c r="N479" s="116">
        <v>0</v>
      </c>
      <c r="O479" s="116">
        <v>0</v>
      </c>
      <c r="P479" s="116">
        <v>0</v>
      </c>
      <c r="Q479" s="116">
        <v>0</v>
      </c>
      <c r="R479" s="22">
        <f t="shared" si="115"/>
        <v>0</v>
      </c>
      <c r="S479" s="116">
        <v>0</v>
      </c>
      <c r="T479" s="116">
        <v>0</v>
      </c>
      <c r="U479" s="116">
        <v>0</v>
      </c>
      <c r="V479" s="116">
        <v>0</v>
      </c>
      <c r="W479" s="22">
        <f t="shared" si="116"/>
        <v>0</v>
      </c>
      <c r="X479" s="22">
        <f t="shared" si="117"/>
        <v>0</v>
      </c>
      <c r="Y479" s="22">
        <f ca="1">OFFSET('Cost Study'!$B$7,'Operations Support'!$C479,'Operations Support'!$B479)*$H479</f>
        <v>0</v>
      </c>
      <c r="Z479" s="23">
        <f ca="1">Y479*'Cost Study'!$B$31</f>
        <v>0</v>
      </c>
      <c r="AA479" s="23">
        <f ca="1">IF(A479=10298,1.51,1)*IF($B479&lt;3,$D479*'Cost Study'!$B$32*OFFSET('Cost Study'!$B$7,'Operations Support'!$C479,'Operations Support'!$B479),0)</f>
        <v>0</v>
      </c>
      <c r="AB479" s="24">
        <f ca="1">AA479*'Cost Study'!$B$31</f>
        <v>0</v>
      </c>
      <c r="AC479" s="23">
        <f ca="1">Y479*'Cost Study'!$B$31</f>
        <v>0</v>
      </c>
      <c r="AD479" s="24">
        <f ca="1">AA479*'Cost Study'!$B$31</f>
        <v>0</v>
      </c>
      <c r="AE479" s="377">
        <f t="shared" ca="1" si="118"/>
        <v>0</v>
      </c>
      <c r="AF479" s="377">
        <f t="shared" ca="1" si="119"/>
        <v>0</v>
      </c>
      <c r="AH479" s="688">
        <f>IFERROR($H479/SUMIF($A:$A,$A479,$H:$H)*SUMIF(Summary!$A$110:$A$186,$A479,Summary!$P$110:$P$186),0)</f>
        <v>0</v>
      </c>
      <c r="AI479" s="689">
        <f t="shared" ca="1" si="105"/>
        <v>0</v>
      </c>
      <c r="AJ479" s="688">
        <f>IFERROR(H479/SUMIF(A:A,A479,H:H)*SUMIF(Summary!$A$110:$A$186,'Operations Support'!A479,Summary!$Q$110:$Q$186),0)</f>
        <v>0</v>
      </c>
      <c r="AK479" s="688">
        <f t="shared" ca="1" si="106"/>
        <v>0</v>
      </c>
      <c r="AM479" s="688">
        <f>IFERROR($H479/SUMIF($A:$A,$A479,$H:$H)*SUMIF(Summary!$A$230:$A$266,$A479,Summary!$P$230:$P$266),0)</f>
        <v>0</v>
      </c>
      <c r="AN479" s="688">
        <f>IFERROR($H479/SUMIF($A:$A,$A479,$H:$H)*(SUMIF(Summary!$A$230:$A$266,$A479,Summary!$L$230:$L$266)+SUMIF(Summary!$A$281:$A$317,$A479,Summary!$L$281:$L$317))-AM479,0)</f>
        <v>0</v>
      </c>
      <c r="AO479" s="688">
        <f>IFERROR($H479/SUMIF($A:$A,$A479,$H:$H)*SUMIF(Summary!$A$230:$A$266,$A479,Summary!$Q$230:$Q$266),0)</f>
        <v>0</v>
      </c>
      <c r="AP479" s="688">
        <f>IFERROR($H479/SUMIF($A:$A,$A479,$H:$H)*(SUMIF(Summary!$A$230:$A$266,$A479,Summary!$L$230:$L$266)+SUMIF(Summary!$A$281:$A$317,$A479,Summary!$L$281:$L$317))-AO479,0)</f>
        <v>0</v>
      </c>
      <c r="AQ479" s="306"/>
      <c r="AR479" s="688">
        <f t="shared" ca="1" si="107"/>
        <v>0</v>
      </c>
      <c r="AS479" s="688">
        <f t="shared" ca="1" si="108"/>
        <v>0</v>
      </c>
    </row>
    <row r="480" spans="1:45" x14ac:dyDescent="0.2">
      <c r="A480" s="423">
        <v>3592</v>
      </c>
      <c r="B480" s="424">
        <v>3</v>
      </c>
      <c r="C480" s="425" t="s">
        <v>313</v>
      </c>
      <c r="D480" s="422">
        <f t="shared" si="109"/>
        <v>802</v>
      </c>
      <c r="E480" s="422">
        <f t="shared" si="110"/>
        <v>0</v>
      </c>
      <c r="F480" s="422">
        <f t="shared" si="111"/>
        <v>206</v>
      </c>
      <c r="G480" s="422">
        <f t="shared" si="112"/>
        <v>0</v>
      </c>
      <c r="H480" s="22">
        <f t="shared" si="113"/>
        <v>1008</v>
      </c>
      <c r="I480" s="116">
        <v>293</v>
      </c>
      <c r="J480" s="116">
        <v>0</v>
      </c>
      <c r="K480" s="116">
        <v>79</v>
      </c>
      <c r="L480" s="116">
        <v>0</v>
      </c>
      <c r="M480" s="22">
        <f t="shared" si="114"/>
        <v>372</v>
      </c>
      <c r="N480" s="116">
        <v>271</v>
      </c>
      <c r="O480" s="116">
        <v>0</v>
      </c>
      <c r="P480" s="116">
        <v>101</v>
      </c>
      <c r="Q480" s="116">
        <v>0</v>
      </c>
      <c r="R480" s="22">
        <f t="shared" si="115"/>
        <v>372</v>
      </c>
      <c r="S480" s="116">
        <v>238</v>
      </c>
      <c r="T480" s="116">
        <v>0</v>
      </c>
      <c r="U480" s="116">
        <v>26</v>
      </c>
      <c r="V480" s="116">
        <v>0</v>
      </c>
      <c r="W480" s="22">
        <f t="shared" si="116"/>
        <v>264</v>
      </c>
      <c r="X480" s="22">
        <f t="shared" si="117"/>
        <v>42</v>
      </c>
      <c r="Y480" s="22">
        <f ca="1">OFFSET('Cost Study'!$B$7,'Operations Support'!$C480,'Operations Support'!$B480)*$H480</f>
        <v>2640.96</v>
      </c>
      <c r="Z480" s="23">
        <f ca="1">Y480*'Cost Study'!$B$31</f>
        <v>147502.71284586194</v>
      </c>
      <c r="AA480" s="23">
        <f ca="1">IF(A480=10298,1.51,1)*IF($B480&lt;3,$D480*'Cost Study'!$B$32*OFFSET('Cost Study'!$B$7,'Operations Support'!$C480,'Operations Support'!$B480),0)</f>
        <v>0</v>
      </c>
      <c r="AB480" s="24">
        <f ca="1">AA480*'Cost Study'!$B$31</f>
        <v>0</v>
      </c>
      <c r="AC480" s="23">
        <f ca="1">Y480*'Cost Study'!$B$31</f>
        <v>147502.71284586194</v>
      </c>
      <c r="AD480" s="24">
        <f ca="1">AA480*'Cost Study'!$B$31</f>
        <v>0</v>
      </c>
      <c r="AE480" s="377">
        <f t="shared" ca="1" si="118"/>
        <v>147502.71284586194</v>
      </c>
      <c r="AF480" s="377">
        <f t="shared" ca="1" si="119"/>
        <v>147502.71284586194</v>
      </c>
      <c r="AH480" s="688">
        <f>IFERROR($H480/SUMIF($A:$A,$A480,$H:$H)*SUMIF(Summary!$A$110:$A$186,$A480,Summary!$P$110:$P$186),0)</f>
        <v>24889.930136546369</v>
      </c>
      <c r="AI480" s="689">
        <f t="shared" ca="1" si="105"/>
        <v>122612.78270931556</v>
      </c>
      <c r="AJ480" s="688">
        <f>IFERROR(H480/SUMIF(A:A,A480,H:H)*SUMIF(Summary!$A$110:$A$186,'Operations Support'!A480,Summary!$Q$110:$Q$186),0)</f>
        <v>25003.597844809359</v>
      </c>
      <c r="AK480" s="688">
        <f t="shared" ca="1" si="106"/>
        <v>122499.11500105259</v>
      </c>
      <c r="AM480" s="688">
        <f>IFERROR($H480/SUMIF($A:$A,$A480,$H:$H)*SUMIF(Summary!$A$230:$A$266,$A480,Summary!$P$230:$P$266),0)</f>
        <v>4709.2095534772025</v>
      </c>
      <c r="AN480" s="688">
        <f>IFERROR($H480/SUMIF($A:$A,$A480,$H:$H)*(SUMIF(Summary!$A$230:$A$266,$A480,Summary!$L$230:$L$266)+SUMIF(Summary!$A$281:$A$317,$A480,Summary!$L$281:$L$317))-AM480,0)</f>
        <v>24366.599302482897</v>
      </c>
      <c r="AO480" s="688">
        <f>IFERROR($H480/SUMIF($A:$A,$A480,$H:$H)*SUMIF(Summary!$A$230:$A$266,$A480,Summary!$Q$230:$Q$266),0)</f>
        <v>4730.7156426762222</v>
      </c>
      <c r="AP480" s="688">
        <f>IFERROR($H480/SUMIF($A:$A,$A480,$H:$H)*(SUMIF(Summary!$A$230:$A$266,$A480,Summary!$L$230:$L$266)+SUMIF(Summary!$A$281:$A$317,$A480,Summary!$L$281:$L$317))-AO480,0)</f>
        <v>24345.093213283875</v>
      </c>
      <c r="AQ480" s="306"/>
      <c r="AR480" s="688">
        <f t="shared" ca="1" si="107"/>
        <v>146979.38201179847</v>
      </c>
      <c r="AS480" s="688">
        <f t="shared" ca="1" si="108"/>
        <v>146844.20821433645</v>
      </c>
    </row>
    <row r="481" spans="1:45" x14ac:dyDescent="0.2">
      <c r="A481" s="423">
        <v>3592</v>
      </c>
      <c r="B481" s="424">
        <v>3</v>
      </c>
      <c r="C481" s="425" t="s">
        <v>314</v>
      </c>
      <c r="D481" s="422">
        <f t="shared" si="109"/>
        <v>0</v>
      </c>
      <c r="E481" s="422">
        <f t="shared" si="110"/>
        <v>0</v>
      </c>
      <c r="F481" s="422">
        <f t="shared" si="111"/>
        <v>0</v>
      </c>
      <c r="G481" s="422">
        <f t="shared" si="112"/>
        <v>0</v>
      </c>
      <c r="H481" s="22">
        <f t="shared" si="113"/>
        <v>0</v>
      </c>
      <c r="I481" s="116">
        <v>0</v>
      </c>
      <c r="J481" s="116">
        <v>0</v>
      </c>
      <c r="K481" s="116">
        <v>0</v>
      </c>
      <c r="L481" s="116">
        <v>0</v>
      </c>
      <c r="M481" s="22">
        <f t="shared" si="114"/>
        <v>0</v>
      </c>
      <c r="N481" s="116">
        <v>0</v>
      </c>
      <c r="O481" s="116">
        <v>0</v>
      </c>
      <c r="P481" s="116">
        <v>0</v>
      </c>
      <c r="Q481" s="116">
        <v>0</v>
      </c>
      <c r="R481" s="22">
        <f t="shared" si="115"/>
        <v>0</v>
      </c>
      <c r="S481" s="116">
        <v>0</v>
      </c>
      <c r="T481" s="116">
        <v>0</v>
      </c>
      <c r="U481" s="116">
        <v>0</v>
      </c>
      <c r="V481" s="116">
        <v>0</v>
      </c>
      <c r="W481" s="22">
        <f t="shared" si="116"/>
        <v>0</v>
      </c>
      <c r="X481" s="22">
        <f t="shared" si="117"/>
        <v>0</v>
      </c>
      <c r="Y481" s="22">
        <f ca="1">OFFSET('Cost Study'!$B$7,'Operations Support'!$C481,'Operations Support'!$B481)*$H481</f>
        <v>0</v>
      </c>
      <c r="Z481" s="23">
        <f ca="1">Y481*'Cost Study'!$B$31</f>
        <v>0</v>
      </c>
      <c r="AA481" s="23">
        <f ca="1">IF(A481=10298,1.51,1)*IF($B481&lt;3,$D481*'Cost Study'!$B$32*OFFSET('Cost Study'!$B$7,'Operations Support'!$C481,'Operations Support'!$B481),0)</f>
        <v>0</v>
      </c>
      <c r="AB481" s="24">
        <f ca="1">AA481*'Cost Study'!$B$31</f>
        <v>0</v>
      </c>
      <c r="AC481" s="23">
        <f ca="1">Y481*'Cost Study'!$B$31</f>
        <v>0</v>
      </c>
      <c r="AD481" s="24">
        <f ca="1">AA481*'Cost Study'!$B$31</f>
        <v>0</v>
      </c>
      <c r="AE481" s="377">
        <f t="shared" ca="1" si="118"/>
        <v>0</v>
      </c>
      <c r="AF481" s="377">
        <f t="shared" ca="1" si="119"/>
        <v>0</v>
      </c>
      <c r="AH481" s="688">
        <f>IFERROR($H481/SUMIF($A:$A,$A481,$H:$H)*SUMIF(Summary!$A$110:$A$186,$A481,Summary!$P$110:$P$186),0)</f>
        <v>0</v>
      </c>
      <c r="AI481" s="689">
        <f t="shared" ca="1" si="105"/>
        <v>0</v>
      </c>
      <c r="AJ481" s="688">
        <f>IFERROR(H481/SUMIF(A:A,A481,H:H)*SUMIF(Summary!$A$110:$A$186,'Operations Support'!A481,Summary!$Q$110:$Q$186),0)</f>
        <v>0</v>
      </c>
      <c r="AK481" s="688">
        <f t="shared" ca="1" si="106"/>
        <v>0</v>
      </c>
      <c r="AM481" s="688">
        <f>IFERROR($H481/SUMIF($A:$A,$A481,$H:$H)*SUMIF(Summary!$A$230:$A$266,$A481,Summary!$P$230:$P$266),0)</f>
        <v>0</v>
      </c>
      <c r="AN481" s="688">
        <f>IFERROR($H481/SUMIF($A:$A,$A481,$H:$H)*(SUMIF(Summary!$A$230:$A$266,$A481,Summary!$L$230:$L$266)+SUMIF(Summary!$A$281:$A$317,$A481,Summary!$L$281:$L$317))-AM481,0)</f>
        <v>0</v>
      </c>
      <c r="AO481" s="688">
        <f>IFERROR($H481/SUMIF($A:$A,$A481,$H:$H)*SUMIF(Summary!$A$230:$A$266,$A481,Summary!$Q$230:$Q$266),0)</f>
        <v>0</v>
      </c>
      <c r="AP481" s="688">
        <f>IFERROR($H481/SUMIF($A:$A,$A481,$H:$H)*(SUMIF(Summary!$A$230:$A$266,$A481,Summary!$L$230:$L$266)+SUMIF(Summary!$A$281:$A$317,$A481,Summary!$L$281:$L$317))-AO481,0)</f>
        <v>0</v>
      </c>
      <c r="AQ481" s="306"/>
      <c r="AR481" s="688">
        <f t="shared" ca="1" si="107"/>
        <v>0</v>
      </c>
      <c r="AS481" s="688">
        <f t="shared" ca="1" si="108"/>
        <v>0</v>
      </c>
    </row>
    <row r="482" spans="1:45" x14ac:dyDescent="0.2">
      <c r="A482" s="423">
        <v>3592</v>
      </c>
      <c r="B482" s="424">
        <v>3</v>
      </c>
      <c r="C482" s="425" t="s">
        <v>315</v>
      </c>
      <c r="D482" s="422">
        <f t="shared" si="109"/>
        <v>1524</v>
      </c>
      <c r="E482" s="422">
        <f t="shared" si="110"/>
        <v>0</v>
      </c>
      <c r="F482" s="422">
        <f t="shared" si="111"/>
        <v>141</v>
      </c>
      <c r="G482" s="422">
        <f t="shared" si="112"/>
        <v>0</v>
      </c>
      <c r="H482" s="22">
        <f t="shared" si="113"/>
        <v>1665</v>
      </c>
      <c r="I482" s="116">
        <v>510</v>
      </c>
      <c r="J482" s="116">
        <v>0</v>
      </c>
      <c r="K482" s="116">
        <v>45</v>
      </c>
      <c r="L482" s="116">
        <v>0</v>
      </c>
      <c r="M482" s="22">
        <f t="shared" si="114"/>
        <v>555</v>
      </c>
      <c r="N482" s="116">
        <v>672</v>
      </c>
      <c r="O482" s="116">
        <v>0</v>
      </c>
      <c r="P482" s="116">
        <v>96</v>
      </c>
      <c r="Q482" s="116">
        <v>0</v>
      </c>
      <c r="R482" s="22">
        <f t="shared" si="115"/>
        <v>768</v>
      </c>
      <c r="S482" s="116">
        <v>342</v>
      </c>
      <c r="T482" s="116">
        <v>0</v>
      </c>
      <c r="U482" s="116">
        <v>0</v>
      </c>
      <c r="V482" s="116">
        <v>0</v>
      </c>
      <c r="W482" s="22">
        <f t="shared" si="116"/>
        <v>342</v>
      </c>
      <c r="X482" s="22">
        <f t="shared" si="117"/>
        <v>69.375</v>
      </c>
      <c r="Y482" s="22">
        <f ca="1">OFFSET('Cost Study'!$B$7,'Operations Support'!$C482,'Operations Support'!$B482)*$H482</f>
        <v>5444.55</v>
      </c>
      <c r="Z482" s="23">
        <f ca="1">Y482*'Cost Study'!$B$31</f>
        <v>304088.62505488069</v>
      </c>
      <c r="AA482" s="23">
        <f ca="1">IF(A482=10298,1.51,1)*IF($B482&lt;3,$D482*'Cost Study'!$B$32*OFFSET('Cost Study'!$B$7,'Operations Support'!$C482,'Operations Support'!$B482),0)</f>
        <v>0</v>
      </c>
      <c r="AB482" s="24">
        <f ca="1">AA482*'Cost Study'!$B$31</f>
        <v>0</v>
      </c>
      <c r="AC482" s="23">
        <f ca="1">Y482*'Cost Study'!$B$31</f>
        <v>304088.62505488069</v>
      </c>
      <c r="AD482" s="24">
        <f ca="1">AA482*'Cost Study'!$B$31</f>
        <v>0</v>
      </c>
      <c r="AE482" s="377">
        <f t="shared" ca="1" si="118"/>
        <v>304088.62505488069</v>
      </c>
      <c r="AF482" s="377">
        <f t="shared" ca="1" si="119"/>
        <v>304088.62505488069</v>
      </c>
      <c r="AH482" s="688">
        <f>IFERROR($H482/SUMIF($A:$A,$A482,$H:$H)*SUMIF(Summary!$A$110:$A$186,$A482,Summary!$P$110:$P$186),0)</f>
        <v>41112.831029116773</v>
      </c>
      <c r="AI482" s="689">
        <f t="shared" ca="1" si="105"/>
        <v>262975.79402576393</v>
      </c>
      <c r="AJ482" s="688">
        <f>IFERROR(H482/SUMIF(A:A,A482,H:H)*SUMIF(Summary!$A$110:$A$186,'Operations Support'!A482,Summary!$Q$110:$Q$186),0)</f>
        <v>41300.585725801175</v>
      </c>
      <c r="AK482" s="688">
        <f t="shared" ca="1" si="106"/>
        <v>262788.0393290795</v>
      </c>
      <c r="AM482" s="688">
        <f>IFERROR($H482/SUMIF($A:$A,$A482,$H:$H)*SUMIF(Summary!$A$230:$A$266,$A482,Summary!$P$230:$P$266),0)</f>
        <v>7778.6050660114515</v>
      </c>
      <c r="AN482" s="688">
        <f>IFERROR($H482/SUMIF($A:$A,$A482,$H:$H)*(SUMIF(Summary!$A$230:$A$266,$A482,Summary!$L$230:$L$266)+SUMIF(Summary!$A$281:$A$317,$A482,Summary!$L$281:$L$317))-AM482,0)</f>
        <v>40248.400633565499</v>
      </c>
      <c r="AO482" s="688">
        <f>IFERROR($H482/SUMIF($A:$A,$A482,$H:$H)*SUMIF(Summary!$A$230:$A$266,$A482,Summary!$Q$230:$Q$266),0)</f>
        <v>7814.1285169205457</v>
      </c>
      <c r="AP482" s="688">
        <f>IFERROR($H482/SUMIF($A:$A,$A482,$H:$H)*(SUMIF(Summary!$A$230:$A$266,$A482,Summary!$L$230:$L$266)+SUMIF(Summary!$A$281:$A$317,$A482,Summary!$L$281:$L$317))-AO482,0)</f>
        <v>40212.877182656404</v>
      </c>
      <c r="AQ482" s="306"/>
      <c r="AR482" s="688">
        <f t="shared" ca="1" si="107"/>
        <v>303224.19465932943</v>
      </c>
      <c r="AS482" s="688">
        <f t="shared" ca="1" si="108"/>
        <v>303000.91651173588</v>
      </c>
    </row>
    <row r="483" spans="1:45" x14ac:dyDescent="0.2">
      <c r="A483" s="423">
        <v>3592</v>
      </c>
      <c r="B483" s="424">
        <v>3</v>
      </c>
      <c r="C483" s="425" t="s">
        <v>316</v>
      </c>
      <c r="D483" s="422">
        <f t="shared" si="109"/>
        <v>0</v>
      </c>
      <c r="E483" s="422">
        <f t="shared" si="110"/>
        <v>0</v>
      </c>
      <c r="F483" s="422">
        <f t="shared" si="111"/>
        <v>0</v>
      </c>
      <c r="G483" s="422">
        <f t="shared" si="112"/>
        <v>0</v>
      </c>
      <c r="H483" s="22">
        <f t="shared" si="113"/>
        <v>0</v>
      </c>
      <c r="I483" s="116">
        <v>0</v>
      </c>
      <c r="J483" s="116">
        <v>0</v>
      </c>
      <c r="K483" s="116">
        <v>0</v>
      </c>
      <c r="L483" s="116">
        <v>0</v>
      </c>
      <c r="M483" s="22">
        <f t="shared" si="114"/>
        <v>0</v>
      </c>
      <c r="N483" s="116">
        <v>0</v>
      </c>
      <c r="O483" s="116">
        <v>0</v>
      </c>
      <c r="P483" s="116">
        <v>0</v>
      </c>
      <c r="Q483" s="116">
        <v>0</v>
      </c>
      <c r="R483" s="22">
        <f t="shared" si="115"/>
        <v>0</v>
      </c>
      <c r="S483" s="116">
        <v>0</v>
      </c>
      <c r="T483" s="116">
        <v>0</v>
      </c>
      <c r="U483" s="116">
        <v>0</v>
      </c>
      <c r="V483" s="116">
        <v>0</v>
      </c>
      <c r="W483" s="22">
        <f t="shared" si="116"/>
        <v>0</v>
      </c>
      <c r="X483" s="22">
        <f t="shared" si="117"/>
        <v>0</v>
      </c>
      <c r="Y483" s="22">
        <f ca="1">OFFSET('Cost Study'!$B$7,'Operations Support'!$C483,'Operations Support'!$B483)*$H483</f>
        <v>0</v>
      </c>
      <c r="Z483" s="23">
        <f ca="1">Y483*'Cost Study'!$B$31</f>
        <v>0</v>
      </c>
      <c r="AA483" s="23">
        <f ca="1">IF(A483=10298,1.51,1)*IF($B483&lt;3,$D483*'Cost Study'!$B$32*OFFSET('Cost Study'!$B$7,'Operations Support'!$C483,'Operations Support'!$B483),0)</f>
        <v>0</v>
      </c>
      <c r="AB483" s="24">
        <f ca="1">AA483*'Cost Study'!$B$31</f>
        <v>0</v>
      </c>
      <c r="AC483" s="23">
        <f ca="1">Y483*'Cost Study'!$B$31</f>
        <v>0</v>
      </c>
      <c r="AD483" s="24">
        <f ca="1">AA483*'Cost Study'!$B$31</f>
        <v>0</v>
      </c>
      <c r="AE483" s="377">
        <f t="shared" ca="1" si="118"/>
        <v>0</v>
      </c>
      <c r="AF483" s="377">
        <f t="shared" ca="1" si="119"/>
        <v>0</v>
      </c>
      <c r="AH483" s="688">
        <f>IFERROR($H483/SUMIF($A:$A,$A483,$H:$H)*SUMIF(Summary!$A$110:$A$186,$A483,Summary!$P$110:$P$186),0)</f>
        <v>0</v>
      </c>
      <c r="AI483" s="689">
        <f t="shared" ca="1" si="105"/>
        <v>0</v>
      </c>
      <c r="AJ483" s="688">
        <f>IFERROR(H483/SUMIF(A:A,A483,H:H)*SUMIF(Summary!$A$110:$A$186,'Operations Support'!A483,Summary!$Q$110:$Q$186),0)</f>
        <v>0</v>
      </c>
      <c r="AK483" s="688">
        <f t="shared" ca="1" si="106"/>
        <v>0</v>
      </c>
      <c r="AM483" s="688">
        <f>IFERROR($H483/SUMIF($A:$A,$A483,$H:$H)*SUMIF(Summary!$A$230:$A$266,$A483,Summary!$P$230:$P$266),0)</f>
        <v>0</v>
      </c>
      <c r="AN483" s="688">
        <f>IFERROR($H483/SUMIF($A:$A,$A483,$H:$H)*(SUMIF(Summary!$A$230:$A$266,$A483,Summary!$L$230:$L$266)+SUMIF(Summary!$A$281:$A$317,$A483,Summary!$L$281:$L$317))-AM483,0)</f>
        <v>0</v>
      </c>
      <c r="AO483" s="688">
        <f>IFERROR($H483/SUMIF($A:$A,$A483,$H:$H)*SUMIF(Summary!$A$230:$A$266,$A483,Summary!$Q$230:$Q$266),0)</f>
        <v>0</v>
      </c>
      <c r="AP483" s="688">
        <f>IFERROR($H483/SUMIF($A:$A,$A483,$H:$H)*(SUMIF(Summary!$A$230:$A$266,$A483,Summary!$L$230:$L$266)+SUMIF(Summary!$A$281:$A$317,$A483,Summary!$L$281:$L$317))-AO483,0)</f>
        <v>0</v>
      </c>
      <c r="AQ483" s="306"/>
      <c r="AR483" s="688">
        <f t="shared" ca="1" si="107"/>
        <v>0</v>
      </c>
      <c r="AS483" s="688">
        <f t="shared" ca="1" si="108"/>
        <v>0</v>
      </c>
    </row>
    <row r="484" spans="1:45" x14ac:dyDescent="0.2">
      <c r="A484" s="423">
        <v>3592</v>
      </c>
      <c r="B484" s="424">
        <v>3</v>
      </c>
      <c r="C484" s="425" t="s">
        <v>317</v>
      </c>
      <c r="D484" s="422">
        <f t="shared" si="109"/>
        <v>0</v>
      </c>
      <c r="E484" s="422">
        <f t="shared" si="110"/>
        <v>0</v>
      </c>
      <c r="F484" s="422">
        <f t="shared" si="111"/>
        <v>0</v>
      </c>
      <c r="G484" s="422">
        <f t="shared" si="112"/>
        <v>0</v>
      </c>
      <c r="H484" s="22">
        <f t="shared" si="113"/>
        <v>0</v>
      </c>
      <c r="I484" s="116">
        <v>0</v>
      </c>
      <c r="J484" s="116">
        <v>0</v>
      </c>
      <c r="K484" s="116">
        <v>0</v>
      </c>
      <c r="L484" s="116">
        <v>0</v>
      </c>
      <c r="M484" s="22">
        <f t="shared" si="114"/>
        <v>0</v>
      </c>
      <c r="N484" s="116">
        <v>0</v>
      </c>
      <c r="O484" s="116">
        <v>0</v>
      </c>
      <c r="P484" s="116">
        <v>0</v>
      </c>
      <c r="Q484" s="116">
        <v>0</v>
      </c>
      <c r="R484" s="22">
        <f t="shared" si="115"/>
        <v>0</v>
      </c>
      <c r="S484" s="116">
        <v>0</v>
      </c>
      <c r="T484" s="116">
        <v>0</v>
      </c>
      <c r="U484" s="116">
        <v>0</v>
      </c>
      <c r="V484" s="116">
        <v>0</v>
      </c>
      <c r="W484" s="22">
        <f t="shared" si="116"/>
        <v>0</v>
      </c>
      <c r="X484" s="22">
        <f t="shared" si="117"/>
        <v>0</v>
      </c>
      <c r="Y484" s="22">
        <f ca="1">OFFSET('Cost Study'!$B$7,'Operations Support'!$C484,'Operations Support'!$B484)*$H484</f>
        <v>0</v>
      </c>
      <c r="Z484" s="23">
        <f ca="1">Y484*'Cost Study'!$B$31</f>
        <v>0</v>
      </c>
      <c r="AA484" s="23">
        <f ca="1">IF(A484=10298,1.51,1)*IF($B484&lt;3,$D484*'Cost Study'!$B$32*OFFSET('Cost Study'!$B$7,'Operations Support'!$C484,'Operations Support'!$B484),0)</f>
        <v>0</v>
      </c>
      <c r="AB484" s="24">
        <f ca="1">AA484*'Cost Study'!$B$31</f>
        <v>0</v>
      </c>
      <c r="AC484" s="23">
        <f ca="1">Y484*'Cost Study'!$B$31</f>
        <v>0</v>
      </c>
      <c r="AD484" s="24">
        <f ca="1">AA484*'Cost Study'!$B$31</f>
        <v>0</v>
      </c>
      <c r="AE484" s="377">
        <f t="shared" ca="1" si="118"/>
        <v>0</v>
      </c>
      <c r="AF484" s="377">
        <f t="shared" ca="1" si="119"/>
        <v>0</v>
      </c>
      <c r="AH484" s="688">
        <f>IFERROR($H484/SUMIF($A:$A,$A484,$H:$H)*SUMIF(Summary!$A$110:$A$186,$A484,Summary!$P$110:$P$186),0)</f>
        <v>0</v>
      </c>
      <c r="AI484" s="689">
        <f t="shared" ca="1" si="105"/>
        <v>0</v>
      </c>
      <c r="AJ484" s="688">
        <f>IFERROR(H484/SUMIF(A:A,A484,H:H)*SUMIF(Summary!$A$110:$A$186,'Operations Support'!A484,Summary!$Q$110:$Q$186),0)</f>
        <v>0</v>
      </c>
      <c r="AK484" s="688">
        <f t="shared" ca="1" si="106"/>
        <v>0</v>
      </c>
      <c r="AM484" s="688">
        <f>IFERROR($H484/SUMIF($A:$A,$A484,$H:$H)*SUMIF(Summary!$A$230:$A$266,$A484,Summary!$P$230:$P$266),0)</f>
        <v>0</v>
      </c>
      <c r="AN484" s="688">
        <f>IFERROR($H484/SUMIF($A:$A,$A484,$H:$H)*(SUMIF(Summary!$A$230:$A$266,$A484,Summary!$L$230:$L$266)+SUMIF(Summary!$A$281:$A$317,$A484,Summary!$L$281:$L$317))-AM484,0)</f>
        <v>0</v>
      </c>
      <c r="AO484" s="688">
        <f>IFERROR($H484/SUMIF($A:$A,$A484,$H:$H)*SUMIF(Summary!$A$230:$A$266,$A484,Summary!$Q$230:$Q$266),0)</f>
        <v>0</v>
      </c>
      <c r="AP484" s="688">
        <f>IFERROR($H484/SUMIF($A:$A,$A484,$H:$H)*(SUMIF(Summary!$A$230:$A$266,$A484,Summary!$L$230:$L$266)+SUMIF(Summary!$A$281:$A$317,$A484,Summary!$L$281:$L$317))-AO484,0)</f>
        <v>0</v>
      </c>
      <c r="AQ484" s="306"/>
      <c r="AR484" s="688">
        <f t="shared" ca="1" si="107"/>
        <v>0</v>
      </c>
      <c r="AS484" s="688">
        <f t="shared" ca="1" si="108"/>
        <v>0</v>
      </c>
    </row>
    <row r="485" spans="1:45" x14ac:dyDescent="0.2">
      <c r="A485" s="423">
        <v>3592</v>
      </c>
      <c r="B485" s="424">
        <v>3</v>
      </c>
      <c r="C485" s="425" t="s">
        <v>318</v>
      </c>
      <c r="D485" s="422">
        <f t="shared" si="109"/>
        <v>36</v>
      </c>
      <c r="E485" s="422">
        <f t="shared" si="110"/>
        <v>0</v>
      </c>
      <c r="F485" s="422">
        <f t="shared" si="111"/>
        <v>0</v>
      </c>
      <c r="G485" s="422">
        <f t="shared" si="112"/>
        <v>0</v>
      </c>
      <c r="H485" s="22">
        <f t="shared" si="113"/>
        <v>36</v>
      </c>
      <c r="I485" s="116">
        <v>36</v>
      </c>
      <c r="J485" s="116">
        <v>0</v>
      </c>
      <c r="K485" s="116">
        <v>0</v>
      </c>
      <c r="L485" s="116">
        <v>0</v>
      </c>
      <c r="M485" s="22">
        <f t="shared" si="114"/>
        <v>36</v>
      </c>
      <c r="N485" s="116">
        <v>0</v>
      </c>
      <c r="O485" s="116">
        <v>0</v>
      </c>
      <c r="P485" s="116">
        <v>0</v>
      </c>
      <c r="Q485" s="116">
        <v>0</v>
      </c>
      <c r="R485" s="22">
        <f t="shared" si="115"/>
        <v>0</v>
      </c>
      <c r="S485" s="116">
        <v>0</v>
      </c>
      <c r="T485" s="116">
        <v>0</v>
      </c>
      <c r="U485" s="116">
        <v>0</v>
      </c>
      <c r="V485" s="116">
        <v>0</v>
      </c>
      <c r="W485" s="22">
        <f t="shared" si="116"/>
        <v>0</v>
      </c>
      <c r="X485" s="22">
        <f t="shared" si="117"/>
        <v>1.5</v>
      </c>
      <c r="Y485" s="22">
        <f ca="1">OFFSET('Cost Study'!$B$7,'Operations Support'!$C485,'Operations Support'!$B485)*$H485</f>
        <v>137.51999999999998</v>
      </c>
      <c r="Z485" s="23">
        <f ca="1">Y485*'Cost Study'!$B$31</f>
        <v>7680.7574028243253</v>
      </c>
      <c r="AA485" s="23">
        <f ca="1">IF(A485=10298,1.51,1)*IF($B485&lt;3,$D485*'Cost Study'!$B$32*OFFSET('Cost Study'!$B$7,'Operations Support'!$C485,'Operations Support'!$B485),0)</f>
        <v>0</v>
      </c>
      <c r="AB485" s="24">
        <f ca="1">AA485*'Cost Study'!$B$31</f>
        <v>0</v>
      </c>
      <c r="AC485" s="23">
        <f ca="1">Y485*'Cost Study'!$B$31</f>
        <v>7680.7574028243253</v>
      </c>
      <c r="AD485" s="24">
        <f ca="1">AA485*'Cost Study'!$B$31</f>
        <v>0</v>
      </c>
      <c r="AE485" s="377">
        <f t="shared" ca="1" si="118"/>
        <v>7680.7574028243253</v>
      </c>
      <c r="AF485" s="377">
        <f t="shared" ca="1" si="119"/>
        <v>7680.7574028243253</v>
      </c>
      <c r="AH485" s="688">
        <f>IFERROR($H485/SUMIF($A:$A,$A485,$H:$H)*SUMIF(Summary!$A$110:$A$186,$A485,Summary!$P$110:$P$186),0)</f>
        <v>888.92607630522753</v>
      </c>
      <c r="AI485" s="689">
        <f t="shared" ca="1" si="105"/>
        <v>6791.8313265190973</v>
      </c>
      <c r="AJ485" s="688">
        <f>IFERROR(H485/SUMIF(A:A,A485,H:H)*SUMIF(Summary!$A$110:$A$186,'Operations Support'!A485,Summary!$Q$110:$Q$186),0)</f>
        <v>892.98563731461991</v>
      </c>
      <c r="AK485" s="688">
        <f t="shared" ca="1" si="106"/>
        <v>6787.7717655097058</v>
      </c>
      <c r="AM485" s="688">
        <f>IFERROR($H485/SUMIF($A:$A,$A485,$H:$H)*SUMIF(Summary!$A$230:$A$266,$A485,Summary!$P$230:$P$266),0)</f>
        <v>168.18605548132865</v>
      </c>
      <c r="AN485" s="688">
        <f>IFERROR($H485/SUMIF($A:$A,$A485,$H:$H)*(SUMIF(Summary!$A$230:$A$266,$A485,Summary!$L$230:$L$266)+SUMIF(Summary!$A$281:$A$317,$A485,Summary!$L$281:$L$317))-AM485,0)</f>
        <v>870.23568937438927</v>
      </c>
      <c r="AO485" s="688">
        <f>IFERROR($H485/SUMIF($A:$A,$A485,$H:$H)*SUMIF(Summary!$A$230:$A$266,$A485,Summary!$Q$230:$Q$266),0)</f>
        <v>168.95413009557936</v>
      </c>
      <c r="AP485" s="688">
        <f>IFERROR($H485/SUMIF($A:$A,$A485,$H:$H)*(SUMIF(Summary!$A$230:$A$266,$A485,Summary!$L$230:$L$266)+SUMIF(Summary!$A$281:$A$317,$A485,Summary!$L$281:$L$317))-AO485,0)</f>
        <v>869.46761476013853</v>
      </c>
      <c r="AQ485" s="306"/>
      <c r="AR485" s="688">
        <f t="shared" ca="1" si="107"/>
        <v>7662.0670158934863</v>
      </c>
      <c r="AS485" s="688">
        <f t="shared" ca="1" si="108"/>
        <v>7657.2393802698443</v>
      </c>
    </row>
    <row r="486" spans="1:45" x14ac:dyDescent="0.2">
      <c r="A486" s="423">
        <v>3592</v>
      </c>
      <c r="B486" s="424">
        <v>3</v>
      </c>
      <c r="C486" s="425" t="s">
        <v>319</v>
      </c>
      <c r="D486" s="422">
        <f t="shared" si="109"/>
        <v>407</v>
      </c>
      <c r="E486" s="422">
        <f t="shared" si="110"/>
        <v>0</v>
      </c>
      <c r="F486" s="422">
        <f t="shared" si="111"/>
        <v>1052</v>
      </c>
      <c r="G486" s="422">
        <f t="shared" si="112"/>
        <v>0</v>
      </c>
      <c r="H486" s="22">
        <f t="shared" si="113"/>
        <v>1459</v>
      </c>
      <c r="I486" s="116">
        <v>160</v>
      </c>
      <c r="J486" s="116">
        <v>0</v>
      </c>
      <c r="K486" s="116">
        <v>395</v>
      </c>
      <c r="L486" s="116">
        <v>0</v>
      </c>
      <c r="M486" s="22">
        <f t="shared" si="114"/>
        <v>555</v>
      </c>
      <c r="N486" s="116">
        <v>150</v>
      </c>
      <c r="O486" s="116">
        <v>0</v>
      </c>
      <c r="P486" s="116">
        <v>421</v>
      </c>
      <c r="Q486" s="116">
        <v>0</v>
      </c>
      <c r="R486" s="22">
        <f t="shared" si="115"/>
        <v>571</v>
      </c>
      <c r="S486" s="116">
        <v>97</v>
      </c>
      <c r="T486" s="116">
        <v>0</v>
      </c>
      <c r="U486" s="116">
        <v>236</v>
      </c>
      <c r="V486" s="116">
        <v>0</v>
      </c>
      <c r="W486" s="22">
        <f t="shared" si="116"/>
        <v>333</v>
      </c>
      <c r="X486" s="22">
        <f t="shared" si="117"/>
        <v>60.791666666666664</v>
      </c>
      <c r="Y486" s="22">
        <f ca="1">OFFSET('Cost Study'!$B$7,'Operations Support'!$C486,'Operations Support'!$B486)*$H486</f>
        <v>3997.6600000000003</v>
      </c>
      <c r="Z486" s="23">
        <f ca="1">Y486*'Cost Study'!$B$31</f>
        <v>223277.02617055483</v>
      </c>
      <c r="AA486" s="23">
        <f ca="1">IF(A486=10298,1.51,1)*IF($B486&lt;3,$D486*'Cost Study'!$B$32*OFFSET('Cost Study'!$B$7,'Operations Support'!$C486,'Operations Support'!$B486),0)</f>
        <v>0</v>
      </c>
      <c r="AB486" s="24">
        <f ca="1">AA486*'Cost Study'!$B$31</f>
        <v>0</v>
      </c>
      <c r="AC486" s="23">
        <f ca="1">Y486*'Cost Study'!$B$31</f>
        <v>223277.02617055483</v>
      </c>
      <c r="AD486" s="24">
        <f ca="1">AA486*'Cost Study'!$B$31</f>
        <v>0</v>
      </c>
      <c r="AE486" s="377">
        <f t="shared" ca="1" si="118"/>
        <v>223277.02617055483</v>
      </c>
      <c r="AF486" s="377">
        <f t="shared" ca="1" si="119"/>
        <v>223277.02617055483</v>
      </c>
      <c r="AH486" s="688">
        <f>IFERROR($H486/SUMIF($A:$A,$A486,$H:$H)*SUMIF(Summary!$A$110:$A$186,$A486,Summary!$P$110:$P$186),0)</f>
        <v>36026.198481370193</v>
      </c>
      <c r="AI486" s="689">
        <f t="shared" ca="1" si="105"/>
        <v>187250.82768918463</v>
      </c>
      <c r="AJ486" s="688">
        <f>IFERROR(H486/SUMIF(A:A,A486,H:H)*SUMIF(Summary!$A$110:$A$186,'Operations Support'!A486,Summary!$Q$110:$Q$186),0)</f>
        <v>36190.723467834177</v>
      </c>
      <c r="AK486" s="688">
        <f t="shared" ca="1" si="106"/>
        <v>187086.30270272066</v>
      </c>
      <c r="AM486" s="688">
        <f>IFERROR($H486/SUMIF($A:$A,$A486,$H:$H)*SUMIF(Summary!$A$230:$A$266,$A486,Summary!$P$230:$P$266),0)</f>
        <v>6816.2070818682923</v>
      </c>
      <c r="AN486" s="688">
        <f>IFERROR($H486/SUMIF($A:$A,$A486,$H:$H)*(SUMIF(Summary!$A$230:$A$266,$A486,Summary!$L$230:$L$266)+SUMIF(Summary!$A$281:$A$317,$A486,Summary!$L$281:$L$317))-AM486,0)</f>
        <v>35268.718633256489</v>
      </c>
      <c r="AO486" s="688">
        <f>IFERROR($H486/SUMIF($A:$A,$A486,$H:$H)*SUMIF(Summary!$A$230:$A$266,$A486,Summary!$Q$230:$Q$266),0)</f>
        <v>6847.3354391513967</v>
      </c>
      <c r="AP486" s="688">
        <f>IFERROR($H486/SUMIF($A:$A,$A486,$H:$H)*(SUMIF(Summary!$A$230:$A$266,$A486,Summary!$L$230:$L$266)+SUMIF(Summary!$A$281:$A$317,$A486,Summary!$L$281:$L$317))-AO486,0)</f>
        <v>35237.590275973387</v>
      </c>
      <c r="AQ486" s="306"/>
      <c r="AR486" s="688">
        <f t="shared" ca="1" si="107"/>
        <v>222519.54632244114</v>
      </c>
      <c r="AS486" s="688">
        <f t="shared" ca="1" si="108"/>
        <v>222323.89297869406</v>
      </c>
    </row>
    <row r="487" spans="1:45" x14ac:dyDescent="0.2">
      <c r="A487" s="423">
        <v>3592</v>
      </c>
      <c r="B487" s="424">
        <v>3</v>
      </c>
      <c r="C487" s="425" t="s">
        <v>320</v>
      </c>
      <c r="D487" s="422">
        <f t="shared" si="109"/>
        <v>0</v>
      </c>
      <c r="E487" s="422">
        <f t="shared" si="110"/>
        <v>0</v>
      </c>
      <c r="F487" s="422">
        <f t="shared" si="111"/>
        <v>0</v>
      </c>
      <c r="G487" s="422">
        <f t="shared" si="112"/>
        <v>0</v>
      </c>
      <c r="H487" s="22">
        <f t="shared" si="113"/>
        <v>0</v>
      </c>
      <c r="I487" s="116">
        <v>0</v>
      </c>
      <c r="J487" s="116">
        <v>0</v>
      </c>
      <c r="K487" s="116">
        <v>0</v>
      </c>
      <c r="L487" s="116">
        <v>0</v>
      </c>
      <c r="M487" s="22">
        <f t="shared" si="114"/>
        <v>0</v>
      </c>
      <c r="N487" s="116">
        <v>0</v>
      </c>
      <c r="O487" s="116">
        <v>0</v>
      </c>
      <c r="P487" s="116">
        <v>0</v>
      </c>
      <c r="Q487" s="116">
        <v>0</v>
      </c>
      <c r="R487" s="22">
        <f t="shared" si="115"/>
        <v>0</v>
      </c>
      <c r="S487" s="116">
        <v>0</v>
      </c>
      <c r="T487" s="116">
        <v>0</v>
      </c>
      <c r="U487" s="116">
        <v>0</v>
      </c>
      <c r="V487" s="116">
        <v>0</v>
      </c>
      <c r="W487" s="22">
        <f t="shared" si="116"/>
        <v>0</v>
      </c>
      <c r="X487" s="22">
        <f t="shared" si="117"/>
        <v>0</v>
      </c>
      <c r="Y487" s="22">
        <f ca="1">OFFSET('Cost Study'!$B$7,'Operations Support'!$C487,'Operations Support'!$B487)*$H487</f>
        <v>0</v>
      </c>
      <c r="Z487" s="23">
        <f ca="1">Y487*'Cost Study'!$B$31</f>
        <v>0</v>
      </c>
      <c r="AA487" s="23">
        <f ca="1">IF(A487=10298,1.51,1)*IF($B487&lt;3,$D487*'Cost Study'!$B$32*OFFSET('Cost Study'!$B$7,'Operations Support'!$C487,'Operations Support'!$B487),0)</f>
        <v>0</v>
      </c>
      <c r="AB487" s="24">
        <f ca="1">AA487*'Cost Study'!$B$31</f>
        <v>0</v>
      </c>
      <c r="AC487" s="23">
        <f ca="1">Y487*'Cost Study'!$B$31</f>
        <v>0</v>
      </c>
      <c r="AD487" s="24">
        <f ca="1">AA487*'Cost Study'!$B$31</f>
        <v>0</v>
      </c>
      <c r="AE487" s="377">
        <f t="shared" ca="1" si="118"/>
        <v>0</v>
      </c>
      <c r="AF487" s="377">
        <f t="shared" ca="1" si="119"/>
        <v>0</v>
      </c>
      <c r="AH487" s="688">
        <f>IFERROR($H487/SUMIF($A:$A,$A487,$H:$H)*SUMIF(Summary!$A$110:$A$186,$A487,Summary!$P$110:$P$186),0)</f>
        <v>0</v>
      </c>
      <c r="AI487" s="689">
        <f t="shared" ca="1" si="105"/>
        <v>0</v>
      </c>
      <c r="AJ487" s="688">
        <f>IFERROR(H487/SUMIF(A:A,A487,H:H)*SUMIF(Summary!$A$110:$A$186,'Operations Support'!A487,Summary!$Q$110:$Q$186),0)</f>
        <v>0</v>
      </c>
      <c r="AK487" s="688">
        <f t="shared" ca="1" si="106"/>
        <v>0</v>
      </c>
      <c r="AM487" s="688">
        <f>IFERROR($H487/SUMIF($A:$A,$A487,$H:$H)*SUMIF(Summary!$A$230:$A$266,$A487,Summary!$P$230:$P$266),0)</f>
        <v>0</v>
      </c>
      <c r="AN487" s="688">
        <f>IFERROR($H487/SUMIF($A:$A,$A487,$H:$H)*(SUMIF(Summary!$A$230:$A$266,$A487,Summary!$L$230:$L$266)+SUMIF(Summary!$A$281:$A$317,$A487,Summary!$L$281:$L$317))-AM487,0)</f>
        <v>0</v>
      </c>
      <c r="AO487" s="688">
        <f>IFERROR($H487/SUMIF($A:$A,$A487,$H:$H)*SUMIF(Summary!$A$230:$A$266,$A487,Summary!$Q$230:$Q$266),0)</f>
        <v>0</v>
      </c>
      <c r="AP487" s="688">
        <f>IFERROR($H487/SUMIF($A:$A,$A487,$H:$H)*(SUMIF(Summary!$A$230:$A$266,$A487,Summary!$L$230:$L$266)+SUMIF(Summary!$A$281:$A$317,$A487,Summary!$L$281:$L$317))-AO487,0)</f>
        <v>0</v>
      </c>
      <c r="AQ487" s="306"/>
      <c r="AR487" s="688">
        <f t="shared" ca="1" si="107"/>
        <v>0</v>
      </c>
      <c r="AS487" s="688">
        <f t="shared" ca="1" si="108"/>
        <v>0</v>
      </c>
    </row>
    <row r="488" spans="1:45" x14ac:dyDescent="0.2">
      <c r="A488" s="423">
        <v>3592</v>
      </c>
      <c r="B488" s="424">
        <v>4</v>
      </c>
      <c r="C488" s="425" t="s">
        <v>300</v>
      </c>
      <c r="D488" s="422">
        <f t="shared" si="109"/>
        <v>0</v>
      </c>
      <c r="E488" s="422">
        <f t="shared" si="110"/>
        <v>0</v>
      </c>
      <c r="F488" s="422">
        <f t="shared" si="111"/>
        <v>0</v>
      </c>
      <c r="G488" s="422">
        <f t="shared" si="112"/>
        <v>0</v>
      </c>
      <c r="H488" s="22">
        <f t="shared" si="113"/>
        <v>0</v>
      </c>
      <c r="I488" s="116">
        <v>0</v>
      </c>
      <c r="J488" s="116">
        <v>0</v>
      </c>
      <c r="K488" s="116">
        <v>0</v>
      </c>
      <c r="L488" s="116">
        <v>0</v>
      </c>
      <c r="M488" s="22">
        <f t="shared" si="114"/>
        <v>0</v>
      </c>
      <c r="N488" s="116">
        <v>0</v>
      </c>
      <c r="O488" s="116">
        <v>0</v>
      </c>
      <c r="P488" s="116">
        <v>0</v>
      </c>
      <c r="Q488" s="116">
        <v>0</v>
      </c>
      <c r="R488" s="22">
        <f t="shared" si="115"/>
        <v>0</v>
      </c>
      <c r="S488" s="116">
        <v>0</v>
      </c>
      <c r="T488" s="116">
        <v>0</v>
      </c>
      <c r="U488" s="116">
        <v>0</v>
      </c>
      <c r="V488" s="116">
        <v>0</v>
      </c>
      <c r="W488" s="22">
        <f t="shared" si="116"/>
        <v>0</v>
      </c>
      <c r="X488" s="22">
        <f t="shared" si="117"/>
        <v>0</v>
      </c>
      <c r="Y488" s="22">
        <f ca="1">OFFSET('Cost Study'!$B$7,'Operations Support'!$C488,'Operations Support'!$B488)*$H488</f>
        <v>0</v>
      </c>
      <c r="Z488" s="23">
        <f ca="1">Y488*'Cost Study'!$B$31</f>
        <v>0</v>
      </c>
      <c r="AA488" s="23">
        <f ca="1">IF(A488=10298,1.51,1)*IF($B488&lt;3,$D488*'Cost Study'!$B$32*OFFSET('Cost Study'!$B$7,'Operations Support'!$C488,'Operations Support'!$B488),0)</f>
        <v>0</v>
      </c>
      <c r="AB488" s="24">
        <f ca="1">AA488*'Cost Study'!$B$31</f>
        <v>0</v>
      </c>
      <c r="AC488" s="23">
        <f ca="1">Y488*'Cost Study'!$B$31</f>
        <v>0</v>
      </c>
      <c r="AD488" s="24">
        <f ca="1">AA488*'Cost Study'!$B$31</f>
        <v>0</v>
      </c>
      <c r="AE488" s="377">
        <f t="shared" ca="1" si="118"/>
        <v>0</v>
      </c>
      <c r="AF488" s="377">
        <f t="shared" ca="1" si="119"/>
        <v>0</v>
      </c>
      <c r="AH488" s="688">
        <f>IFERROR($H488/SUMIF($A:$A,$A488,$H:$H)*SUMIF(Summary!$A$110:$A$186,$A488,Summary!$P$110:$P$186),0)</f>
        <v>0</v>
      </c>
      <c r="AI488" s="689">
        <f t="shared" ca="1" si="105"/>
        <v>0</v>
      </c>
      <c r="AJ488" s="688">
        <f>IFERROR(H488/SUMIF(A:A,A488,H:H)*SUMIF(Summary!$A$110:$A$186,'Operations Support'!A488,Summary!$Q$110:$Q$186),0)</f>
        <v>0</v>
      </c>
      <c r="AK488" s="688">
        <f t="shared" ca="1" si="106"/>
        <v>0</v>
      </c>
      <c r="AM488" s="688">
        <f>IFERROR($H488/SUMIF($A:$A,$A488,$H:$H)*SUMIF(Summary!$A$230:$A$266,$A488,Summary!$P$230:$P$266),0)</f>
        <v>0</v>
      </c>
      <c r="AN488" s="688">
        <f>IFERROR($H488/SUMIF($A:$A,$A488,$H:$H)*(SUMIF(Summary!$A$230:$A$266,$A488,Summary!$L$230:$L$266)+SUMIF(Summary!$A$281:$A$317,$A488,Summary!$L$281:$L$317))-AM488,0)</f>
        <v>0</v>
      </c>
      <c r="AO488" s="688">
        <f>IFERROR($H488/SUMIF($A:$A,$A488,$H:$H)*SUMIF(Summary!$A$230:$A$266,$A488,Summary!$Q$230:$Q$266),0)</f>
        <v>0</v>
      </c>
      <c r="AP488" s="688">
        <f>IFERROR($H488/SUMIF($A:$A,$A488,$H:$H)*(SUMIF(Summary!$A$230:$A$266,$A488,Summary!$L$230:$L$266)+SUMIF(Summary!$A$281:$A$317,$A488,Summary!$L$281:$L$317))-AO488,0)</f>
        <v>0</v>
      </c>
      <c r="AQ488" s="306"/>
      <c r="AR488" s="688">
        <f t="shared" ca="1" si="107"/>
        <v>0</v>
      </c>
      <c r="AS488" s="688">
        <f t="shared" ca="1" si="108"/>
        <v>0</v>
      </c>
    </row>
    <row r="489" spans="1:45" x14ac:dyDescent="0.2">
      <c r="A489" s="423">
        <v>3592</v>
      </c>
      <c r="B489" s="424">
        <v>4</v>
      </c>
      <c r="C489" s="425" t="s">
        <v>301</v>
      </c>
      <c r="D489" s="422">
        <f t="shared" si="109"/>
        <v>0</v>
      </c>
      <c r="E489" s="422">
        <f t="shared" si="110"/>
        <v>0</v>
      </c>
      <c r="F489" s="422">
        <f t="shared" si="111"/>
        <v>0</v>
      </c>
      <c r="G489" s="422">
        <f t="shared" si="112"/>
        <v>0</v>
      </c>
      <c r="H489" s="22">
        <f t="shared" si="113"/>
        <v>0</v>
      </c>
      <c r="I489" s="116">
        <v>0</v>
      </c>
      <c r="J489" s="116">
        <v>0</v>
      </c>
      <c r="K489" s="116">
        <v>0</v>
      </c>
      <c r="L489" s="116">
        <v>0</v>
      </c>
      <c r="M489" s="22">
        <f t="shared" si="114"/>
        <v>0</v>
      </c>
      <c r="N489" s="116">
        <v>0</v>
      </c>
      <c r="O489" s="116">
        <v>0</v>
      </c>
      <c r="P489" s="116">
        <v>0</v>
      </c>
      <c r="Q489" s="116">
        <v>0</v>
      </c>
      <c r="R489" s="22">
        <f t="shared" si="115"/>
        <v>0</v>
      </c>
      <c r="S489" s="116">
        <v>0</v>
      </c>
      <c r="T489" s="116">
        <v>0</v>
      </c>
      <c r="U489" s="116">
        <v>0</v>
      </c>
      <c r="V489" s="116">
        <v>0</v>
      </c>
      <c r="W489" s="22">
        <f t="shared" si="116"/>
        <v>0</v>
      </c>
      <c r="X489" s="22">
        <f t="shared" si="117"/>
        <v>0</v>
      </c>
      <c r="Y489" s="22">
        <f ca="1">OFFSET('Cost Study'!$B$7,'Operations Support'!$C489,'Operations Support'!$B489)*$H489</f>
        <v>0</v>
      </c>
      <c r="Z489" s="23">
        <f ca="1">Y489*'Cost Study'!$B$31</f>
        <v>0</v>
      </c>
      <c r="AA489" s="23">
        <f ca="1">IF(A489=10298,1.51,1)*IF($B489&lt;3,$D489*'Cost Study'!$B$32*OFFSET('Cost Study'!$B$7,'Operations Support'!$C489,'Operations Support'!$B489),0)</f>
        <v>0</v>
      </c>
      <c r="AB489" s="24">
        <f ca="1">AA489*'Cost Study'!$B$31</f>
        <v>0</v>
      </c>
      <c r="AC489" s="23">
        <f ca="1">Y489*'Cost Study'!$B$31</f>
        <v>0</v>
      </c>
      <c r="AD489" s="24">
        <f ca="1">AA489*'Cost Study'!$B$31</f>
        <v>0</v>
      </c>
      <c r="AE489" s="377">
        <f t="shared" ca="1" si="118"/>
        <v>0</v>
      </c>
      <c r="AF489" s="377">
        <f t="shared" ca="1" si="119"/>
        <v>0</v>
      </c>
      <c r="AH489" s="688">
        <f>IFERROR($H489/SUMIF($A:$A,$A489,$H:$H)*SUMIF(Summary!$A$110:$A$186,$A489,Summary!$P$110:$P$186),0)</f>
        <v>0</v>
      </c>
      <c r="AI489" s="689">
        <f t="shared" ca="1" si="105"/>
        <v>0</v>
      </c>
      <c r="AJ489" s="688">
        <f>IFERROR(H489/SUMIF(A:A,A489,H:H)*SUMIF(Summary!$A$110:$A$186,'Operations Support'!A489,Summary!$Q$110:$Q$186),0)</f>
        <v>0</v>
      </c>
      <c r="AK489" s="688">
        <f t="shared" ca="1" si="106"/>
        <v>0</v>
      </c>
      <c r="AM489" s="688">
        <f>IFERROR($H489/SUMIF($A:$A,$A489,$H:$H)*SUMIF(Summary!$A$230:$A$266,$A489,Summary!$P$230:$P$266),0)</f>
        <v>0</v>
      </c>
      <c r="AN489" s="688">
        <f>IFERROR($H489/SUMIF($A:$A,$A489,$H:$H)*(SUMIF(Summary!$A$230:$A$266,$A489,Summary!$L$230:$L$266)+SUMIF(Summary!$A$281:$A$317,$A489,Summary!$L$281:$L$317))-AM489,0)</f>
        <v>0</v>
      </c>
      <c r="AO489" s="688">
        <f>IFERROR($H489/SUMIF($A:$A,$A489,$H:$H)*SUMIF(Summary!$A$230:$A$266,$A489,Summary!$Q$230:$Q$266),0)</f>
        <v>0</v>
      </c>
      <c r="AP489" s="688">
        <f>IFERROR($H489/SUMIF($A:$A,$A489,$H:$H)*(SUMIF(Summary!$A$230:$A$266,$A489,Summary!$L$230:$L$266)+SUMIF(Summary!$A$281:$A$317,$A489,Summary!$L$281:$L$317))-AO489,0)</f>
        <v>0</v>
      </c>
      <c r="AQ489" s="306"/>
      <c r="AR489" s="688">
        <f t="shared" ca="1" si="107"/>
        <v>0</v>
      </c>
      <c r="AS489" s="688">
        <f t="shared" ca="1" si="108"/>
        <v>0</v>
      </c>
    </row>
    <row r="490" spans="1:45" x14ac:dyDescent="0.2">
      <c r="A490" s="423">
        <v>3592</v>
      </c>
      <c r="B490" s="424">
        <v>4</v>
      </c>
      <c r="C490" s="425" t="s">
        <v>302</v>
      </c>
      <c r="D490" s="422">
        <f t="shared" si="109"/>
        <v>0</v>
      </c>
      <c r="E490" s="422">
        <f t="shared" si="110"/>
        <v>0</v>
      </c>
      <c r="F490" s="422">
        <f t="shared" si="111"/>
        <v>0</v>
      </c>
      <c r="G490" s="422">
        <f t="shared" si="112"/>
        <v>0</v>
      </c>
      <c r="H490" s="22">
        <f t="shared" si="113"/>
        <v>0</v>
      </c>
      <c r="I490" s="116">
        <v>0</v>
      </c>
      <c r="J490" s="116">
        <v>0</v>
      </c>
      <c r="K490" s="116">
        <v>0</v>
      </c>
      <c r="L490" s="116">
        <v>0</v>
      </c>
      <c r="M490" s="22">
        <f t="shared" si="114"/>
        <v>0</v>
      </c>
      <c r="N490" s="116">
        <v>0</v>
      </c>
      <c r="O490" s="116">
        <v>0</v>
      </c>
      <c r="P490" s="116">
        <v>0</v>
      </c>
      <c r="Q490" s="116">
        <v>0</v>
      </c>
      <c r="R490" s="22">
        <f t="shared" si="115"/>
        <v>0</v>
      </c>
      <c r="S490" s="116">
        <v>0</v>
      </c>
      <c r="T490" s="116">
        <v>0</v>
      </c>
      <c r="U490" s="116">
        <v>0</v>
      </c>
      <c r="V490" s="116">
        <v>0</v>
      </c>
      <c r="W490" s="22">
        <f t="shared" si="116"/>
        <v>0</v>
      </c>
      <c r="X490" s="22">
        <f t="shared" si="117"/>
        <v>0</v>
      </c>
      <c r="Y490" s="22">
        <f ca="1">OFFSET('Cost Study'!$B$7,'Operations Support'!$C490,'Operations Support'!$B490)*$H490</f>
        <v>0</v>
      </c>
      <c r="Z490" s="23">
        <f ca="1">Y490*'Cost Study'!$B$31</f>
        <v>0</v>
      </c>
      <c r="AA490" s="23">
        <f ca="1">IF(A490=10298,1.51,1)*IF($B490&lt;3,$D490*'Cost Study'!$B$32*OFFSET('Cost Study'!$B$7,'Operations Support'!$C490,'Operations Support'!$B490),0)</f>
        <v>0</v>
      </c>
      <c r="AB490" s="24">
        <f ca="1">AA490*'Cost Study'!$B$31</f>
        <v>0</v>
      </c>
      <c r="AC490" s="23">
        <f ca="1">Y490*'Cost Study'!$B$31</f>
        <v>0</v>
      </c>
      <c r="AD490" s="24">
        <f ca="1">AA490*'Cost Study'!$B$31</f>
        <v>0</v>
      </c>
      <c r="AE490" s="377">
        <f t="shared" ca="1" si="118"/>
        <v>0</v>
      </c>
      <c r="AF490" s="377">
        <f t="shared" ca="1" si="119"/>
        <v>0</v>
      </c>
      <c r="AH490" s="688">
        <f>IFERROR($H490/SUMIF($A:$A,$A490,$H:$H)*SUMIF(Summary!$A$110:$A$186,$A490,Summary!$P$110:$P$186),0)</f>
        <v>0</v>
      </c>
      <c r="AI490" s="689">
        <f t="shared" ca="1" si="105"/>
        <v>0</v>
      </c>
      <c r="AJ490" s="688">
        <f>IFERROR(H490/SUMIF(A:A,A490,H:H)*SUMIF(Summary!$A$110:$A$186,'Operations Support'!A490,Summary!$Q$110:$Q$186),0)</f>
        <v>0</v>
      </c>
      <c r="AK490" s="688">
        <f t="shared" ca="1" si="106"/>
        <v>0</v>
      </c>
      <c r="AM490" s="688">
        <f>IFERROR($H490/SUMIF($A:$A,$A490,$H:$H)*SUMIF(Summary!$A$230:$A$266,$A490,Summary!$P$230:$P$266),0)</f>
        <v>0</v>
      </c>
      <c r="AN490" s="688">
        <f>IFERROR($H490/SUMIF($A:$A,$A490,$H:$H)*(SUMIF(Summary!$A$230:$A$266,$A490,Summary!$L$230:$L$266)+SUMIF(Summary!$A$281:$A$317,$A490,Summary!$L$281:$L$317))-AM490,0)</f>
        <v>0</v>
      </c>
      <c r="AO490" s="688">
        <f>IFERROR($H490/SUMIF($A:$A,$A490,$H:$H)*SUMIF(Summary!$A$230:$A$266,$A490,Summary!$Q$230:$Q$266),0)</f>
        <v>0</v>
      </c>
      <c r="AP490" s="688">
        <f>IFERROR($H490/SUMIF($A:$A,$A490,$H:$H)*(SUMIF(Summary!$A$230:$A$266,$A490,Summary!$L$230:$L$266)+SUMIF(Summary!$A$281:$A$317,$A490,Summary!$L$281:$L$317))-AO490,0)</f>
        <v>0</v>
      </c>
      <c r="AQ490" s="306"/>
      <c r="AR490" s="688">
        <f t="shared" ca="1" si="107"/>
        <v>0</v>
      </c>
      <c r="AS490" s="688">
        <f t="shared" ca="1" si="108"/>
        <v>0</v>
      </c>
    </row>
    <row r="491" spans="1:45" x14ac:dyDescent="0.2">
      <c r="A491" s="423">
        <v>3592</v>
      </c>
      <c r="B491" s="424">
        <v>4</v>
      </c>
      <c r="C491" s="425" t="s">
        <v>303</v>
      </c>
      <c r="D491" s="422">
        <f t="shared" si="109"/>
        <v>0</v>
      </c>
      <c r="E491" s="422">
        <f t="shared" si="110"/>
        <v>0</v>
      </c>
      <c r="F491" s="422">
        <f t="shared" si="111"/>
        <v>0</v>
      </c>
      <c r="G491" s="422">
        <f t="shared" si="112"/>
        <v>0</v>
      </c>
      <c r="H491" s="22">
        <f t="shared" si="113"/>
        <v>0</v>
      </c>
      <c r="I491" s="116">
        <v>0</v>
      </c>
      <c r="J491" s="116">
        <v>0</v>
      </c>
      <c r="K491" s="116">
        <v>0</v>
      </c>
      <c r="L491" s="116">
        <v>0</v>
      </c>
      <c r="M491" s="22">
        <f t="shared" si="114"/>
        <v>0</v>
      </c>
      <c r="N491" s="116">
        <v>0</v>
      </c>
      <c r="O491" s="116">
        <v>0</v>
      </c>
      <c r="P491" s="116">
        <v>0</v>
      </c>
      <c r="Q491" s="116">
        <v>0</v>
      </c>
      <c r="R491" s="22">
        <f t="shared" si="115"/>
        <v>0</v>
      </c>
      <c r="S491" s="116">
        <v>0</v>
      </c>
      <c r="T491" s="116">
        <v>0</v>
      </c>
      <c r="U491" s="116">
        <v>0</v>
      </c>
      <c r="V491" s="116">
        <v>0</v>
      </c>
      <c r="W491" s="22">
        <f t="shared" si="116"/>
        <v>0</v>
      </c>
      <c r="X491" s="22">
        <f t="shared" si="117"/>
        <v>0</v>
      </c>
      <c r="Y491" s="22">
        <f ca="1">OFFSET('Cost Study'!$B$7,'Operations Support'!$C491,'Operations Support'!$B491)*$H491</f>
        <v>0</v>
      </c>
      <c r="Z491" s="23">
        <f ca="1">Y491*'Cost Study'!$B$31</f>
        <v>0</v>
      </c>
      <c r="AA491" s="23">
        <f ca="1">IF(A491=10298,1.51,1)*IF($B491&lt;3,$D491*'Cost Study'!$B$32*OFFSET('Cost Study'!$B$7,'Operations Support'!$C491,'Operations Support'!$B491),0)</f>
        <v>0</v>
      </c>
      <c r="AB491" s="24">
        <f ca="1">AA491*'Cost Study'!$B$31</f>
        <v>0</v>
      </c>
      <c r="AC491" s="23">
        <f ca="1">Y491*'Cost Study'!$B$31</f>
        <v>0</v>
      </c>
      <c r="AD491" s="24">
        <f ca="1">AA491*'Cost Study'!$B$31</f>
        <v>0</v>
      </c>
      <c r="AE491" s="377">
        <f t="shared" ca="1" si="118"/>
        <v>0</v>
      </c>
      <c r="AF491" s="377">
        <f t="shared" ca="1" si="119"/>
        <v>0</v>
      </c>
      <c r="AH491" s="688">
        <f>IFERROR($H491/SUMIF($A:$A,$A491,$H:$H)*SUMIF(Summary!$A$110:$A$186,$A491,Summary!$P$110:$P$186),0)</f>
        <v>0</v>
      </c>
      <c r="AI491" s="689">
        <f t="shared" ca="1" si="105"/>
        <v>0</v>
      </c>
      <c r="AJ491" s="688">
        <f>IFERROR(H491/SUMIF(A:A,A491,H:H)*SUMIF(Summary!$A$110:$A$186,'Operations Support'!A491,Summary!$Q$110:$Q$186),0)</f>
        <v>0</v>
      </c>
      <c r="AK491" s="688">
        <f t="shared" ca="1" si="106"/>
        <v>0</v>
      </c>
      <c r="AM491" s="688">
        <f>IFERROR($H491/SUMIF($A:$A,$A491,$H:$H)*SUMIF(Summary!$A$230:$A$266,$A491,Summary!$P$230:$P$266),0)</f>
        <v>0</v>
      </c>
      <c r="AN491" s="688">
        <f>IFERROR($H491/SUMIF($A:$A,$A491,$H:$H)*(SUMIF(Summary!$A$230:$A$266,$A491,Summary!$L$230:$L$266)+SUMIF(Summary!$A$281:$A$317,$A491,Summary!$L$281:$L$317))-AM491,0)</f>
        <v>0</v>
      </c>
      <c r="AO491" s="688">
        <f>IFERROR($H491/SUMIF($A:$A,$A491,$H:$H)*SUMIF(Summary!$A$230:$A$266,$A491,Summary!$Q$230:$Q$266),0)</f>
        <v>0</v>
      </c>
      <c r="AP491" s="688">
        <f>IFERROR($H491/SUMIF($A:$A,$A491,$H:$H)*(SUMIF(Summary!$A$230:$A$266,$A491,Summary!$L$230:$L$266)+SUMIF(Summary!$A$281:$A$317,$A491,Summary!$L$281:$L$317))-AO491,0)</f>
        <v>0</v>
      </c>
      <c r="AQ491" s="306"/>
      <c r="AR491" s="688">
        <f t="shared" ca="1" si="107"/>
        <v>0</v>
      </c>
      <c r="AS491" s="688">
        <f t="shared" ca="1" si="108"/>
        <v>0</v>
      </c>
    </row>
    <row r="492" spans="1:45" s="15" customFormat="1" x14ac:dyDescent="0.2">
      <c r="A492" s="423">
        <v>3592</v>
      </c>
      <c r="B492" s="424">
        <v>4</v>
      </c>
      <c r="C492" s="425" t="s">
        <v>304</v>
      </c>
      <c r="D492" s="422">
        <f t="shared" si="109"/>
        <v>0</v>
      </c>
      <c r="E492" s="422">
        <f t="shared" si="110"/>
        <v>0</v>
      </c>
      <c r="F492" s="422">
        <f t="shared" si="111"/>
        <v>0</v>
      </c>
      <c r="G492" s="422">
        <f t="shared" si="112"/>
        <v>0</v>
      </c>
      <c r="H492" s="22">
        <f t="shared" si="113"/>
        <v>0</v>
      </c>
      <c r="I492" s="116">
        <v>0</v>
      </c>
      <c r="J492" s="116">
        <v>0</v>
      </c>
      <c r="K492" s="116">
        <v>0</v>
      </c>
      <c r="L492" s="116">
        <v>0</v>
      </c>
      <c r="M492" s="22">
        <f t="shared" si="114"/>
        <v>0</v>
      </c>
      <c r="N492" s="116">
        <v>0</v>
      </c>
      <c r="O492" s="116">
        <v>0</v>
      </c>
      <c r="P492" s="116">
        <v>0</v>
      </c>
      <c r="Q492" s="116">
        <v>0</v>
      </c>
      <c r="R492" s="22">
        <f t="shared" si="115"/>
        <v>0</v>
      </c>
      <c r="S492" s="116">
        <v>0</v>
      </c>
      <c r="T492" s="116">
        <v>0</v>
      </c>
      <c r="U492" s="116">
        <v>0</v>
      </c>
      <c r="V492" s="116">
        <v>0</v>
      </c>
      <c r="W492" s="22">
        <f t="shared" si="116"/>
        <v>0</v>
      </c>
      <c r="X492" s="22">
        <f t="shared" si="117"/>
        <v>0</v>
      </c>
      <c r="Y492" s="22">
        <f ca="1">OFFSET('Cost Study'!$B$7,'Operations Support'!$C492,'Operations Support'!$B492)*$H492</f>
        <v>0</v>
      </c>
      <c r="Z492" s="23">
        <f ca="1">Y492*'Cost Study'!$B$31</f>
        <v>0</v>
      </c>
      <c r="AA492" s="23">
        <f ca="1">IF(A492=10298,1.51,1)*IF($B492&lt;3,$D492*'Cost Study'!$B$32*OFFSET('Cost Study'!$B$7,'Operations Support'!$C492,'Operations Support'!$B492),0)</f>
        <v>0</v>
      </c>
      <c r="AB492" s="24">
        <f ca="1">AA492*'Cost Study'!$B$31</f>
        <v>0</v>
      </c>
      <c r="AC492" s="23">
        <f ca="1">Y492*'Cost Study'!$B$31</f>
        <v>0</v>
      </c>
      <c r="AD492" s="24">
        <f ca="1">AA492*'Cost Study'!$B$31</f>
        <v>0</v>
      </c>
      <c r="AE492" s="377">
        <f t="shared" ca="1" si="118"/>
        <v>0</v>
      </c>
      <c r="AF492" s="377">
        <f t="shared" ca="1" si="119"/>
        <v>0</v>
      </c>
      <c r="AH492" s="688">
        <f>IFERROR($H492/SUMIF($A:$A,$A492,$H:$H)*SUMIF(Summary!$A$110:$A$186,$A492,Summary!$P$110:$P$186),0)</f>
        <v>0</v>
      </c>
      <c r="AI492" s="689">
        <f t="shared" ca="1" si="105"/>
        <v>0</v>
      </c>
      <c r="AJ492" s="688">
        <f>IFERROR(H492/SUMIF(A:A,A492,H:H)*SUMIF(Summary!$A$110:$A$186,'Operations Support'!A492,Summary!$Q$110:$Q$186),0)</f>
        <v>0</v>
      </c>
      <c r="AK492" s="688">
        <f t="shared" ca="1" si="106"/>
        <v>0</v>
      </c>
      <c r="AL492" s="1"/>
      <c r="AM492" s="688">
        <f>IFERROR($H492/SUMIF($A:$A,$A492,$H:$H)*SUMIF(Summary!$A$230:$A$266,$A492,Summary!$P$230:$P$266),0)</f>
        <v>0</v>
      </c>
      <c r="AN492" s="688">
        <f>IFERROR($H492/SUMIF($A:$A,$A492,$H:$H)*(SUMIF(Summary!$A$230:$A$266,$A492,Summary!$L$230:$L$266)+SUMIF(Summary!$A$281:$A$317,$A492,Summary!$L$281:$L$317))-AM492,0)</f>
        <v>0</v>
      </c>
      <c r="AO492" s="688">
        <f>IFERROR($H492/SUMIF($A:$A,$A492,$H:$H)*SUMIF(Summary!$A$230:$A$266,$A492,Summary!$Q$230:$Q$266),0)</f>
        <v>0</v>
      </c>
      <c r="AP492" s="688">
        <f>IFERROR($H492/SUMIF($A:$A,$A492,$H:$H)*(SUMIF(Summary!$A$230:$A$266,$A492,Summary!$L$230:$L$266)+SUMIF(Summary!$A$281:$A$317,$A492,Summary!$L$281:$L$317))-AO492,0)</f>
        <v>0</v>
      </c>
      <c r="AQ492" s="306"/>
      <c r="AR492" s="688">
        <f t="shared" ca="1" si="107"/>
        <v>0</v>
      </c>
      <c r="AS492" s="688">
        <f t="shared" ca="1" si="108"/>
        <v>0</v>
      </c>
    </row>
    <row r="493" spans="1:45" x14ac:dyDescent="0.2">
      <c r="A493" s="423">
        <v>3592</v>
      </c>
      <c r="B493" s="424">
        <v>4</v>
      </c>
      <c r="C493" s="425" t="s">
        <v>305</v>
      </c>
      <c r="D493" s="422">
        <f t="shared" si="109"/>
        <v>0</v>
      </c>
      <c r="E493" s="422">
        <f t="shared" si="110"/>
        <v>0</v>
      </c>
      <c r="F493" s="422">
        <f t="shared" si="111"/>
        <v>0</v>
      </c>
      <c r="G493" s="422">
        <f t="shared" si="112"/>
        <v>0</v>
      </c>
      <c r="H493" s="22">
        <f t="shared" si="113"/>
        <v>0</v>
      </c>
      <c r="I493" s="116">
        <v>0</v>
      </c>
      <c r="J493" s="116">
        <v>0</v>
      </c>
      <c r="K493" s="116">
        <v>0</v>
      </c>
      <c r="L493" s="116">
        <v>0</v>
      </c>
      <c r="M493" s="22">
        <f t="shared" si="114"/>
        <v>0</v>
      </c>
      <c r="N493" s="116">
        <v>0</v>
      </c>
      <c r="O493" s="116">
        <v>0</v>
      </c>
      <c r="P493" s="116">
        <v>0</v>
      </c>
      <c r="Q493" s="116">
        <v>0</v>
      </c>
      <c r="R493" s="22">
        <f t="shared" si="115"/>
        <v>0</v>
      </c>
      <c r="S493" s="116">
        <v>0</v>
      </c>
      <c r="T493" s="116">
        <v>0</v>
      </c>
      <c r="U493" s="116">
        <v>0</v>
      </c>
      <c r="V493" s="116">
        <v>0</v>
      </c>
      <c r="W493" s="22">
        <f t="shared" si="116"/>
        <v>0</v>
      </c>
      <c r="X493" s="22">
        <f t="shared" si="117"/>
        <v>0</v>
      </c>
      <c r="Y493" s="22">
        <f ca="1">OFFSET('Cost Study'!$B$7,'Operations Support'!$C493,'Operations Support'!$B493)*$H493</f>
        <v>0</v>
      </c>
      <c r="Z493" s="23">
        <f ca="1">Y493*'Cost Study'!$B$31</f>
        <v>0</v>
      </c>
      <c r="AA493" s="23">
        <f ca="1">IF(A493=10298,1.51,1)*IF($B493&lt;3,$D493*'Cost Study'!$B$32*OFFSET('Cost Study'!$B$7,'Operations Support'!$C493,'Operations Support'!$B493),0)</f>
        <v>0</v>
      </c>
      <c r="AB493" s="24">
        <f ca="1">AA493*'Cost Study'!$B$31</f>
        <v>0</v>
      </c>
      <c r="AC493" s="23">
        <f ca="1">Y493*'Cost Study'!$B$31</f>
        <v>0</v>
      </c>
      <c r="AD493" s="24">
        <f ca="1">AA493*'Cost Study'!$B$31</f>
        <v>0</v>
      </c>
      <c r="AE493" s="377">
        <f t="shared" ca="1" si="118"/>
        <v>0</v>
      </c>
      <c r="AF493" s="377">
        <f t="shared" ca="1" si="119"/>
        <v>0</v>
      </c>
      <c r="AH493" s="688">
        <f>IFERROR($H493/SUMIF($A:$A,$A493,$H:$H)*SUMIF(Summary!$A$110:$A$186,$A493,Summary!$P$110:$P$186),0)</f>
        <v>0</v>
      </c>
      <c r="AI493" s="689">
        <f t="shared" ca="1" si="105"/>
        <v>0</v>
      </c>
      <c r="AJ493" s="688">
        <f>IFERROR(H493/SUMIF(A:A,A493,H:H)*SUMIF(Summary!$A$110:$A$186,'Operations Support'!A493,Summary!$Q$110:$Q$186),0)</f>
        <v>0</v>
      </c>
      <c r="AK493" s="688">
        <f t="shared" ca="1" si="106"/>
        <v>0</v>
      </c>
      <c r="AM493" s="688">
        <f>IFERROR($H493/SUMIF($A:$A,$A493,$H:$H)*SUMIF(Summary!$A$230:$A$266,$A493,Summary!$P$230:$P$266),0)</f>
        <v>0</v>
      </c>
      <c r="AN493" s="688">
        <f>IFERROR($H493/SUMIF($A:$A,$A493,$H:$H)*(SUMIF(Summary!$A$230:$A$266,$A493,Summary!$L$230:$L$266)+SUMIF(Summary!$A$281:$A$317,$A493,Summary!$L$281:$L$317))-AM493,0)</f>
        <v>0</v>
      </c>
      <c r="AO493" s="688">
        <f>IFERROR($H493/SUMIF($A:$A,$A493,$H:$H)*SUMIF(Summary!$A$230:$A$266,$A493,Summary!$Q$230:$Q$266),0)</f>
        <v>0</v>
      </c>
      <c r="AP493" s="688">
        <f>IFERROR($H493/SUMIF($A:$A,$A493,$H:$H)*(SUMIF(Summary!$A$230:$A$266,$A493,Summary!$L$230:$L$266)+SUMIF(Summary!$A$281:$A$317,$A493,Summary!$L$281:$L$317))-AO493,0)</f>
        <v>0</v>
      </c>
      <c r="AQ493" s="306"/>
      <c r="AR493" s="688">
        <f t="shared" ca="1" si="107"/>
        <v>0</v>
      </c>
      <c r="AS493" s="688">
        <f t="shared" ca="1" si="108"/>
        <v>0</v>
      </c>
    </row>
    <row r="494" spans="1:45" x14ac:dyDescent="0.2">
      <c r="A494" s="423">
        <v>3592</v>
      </c>
      <c r="B494" s="424">
        <v>4</v>
      </c>
      <c r="C494" s="425" t="s">
        <v>306</v>
      </c>
      <c r="D494" s="422">
        <f t="shared" si="109"/>
        <v>0</v>
      </c>
      <c r="E494" s="422">
        <f t="shared" si="110"/>
        <v>0</v>
      </c>
      <c r="F494" s="422">
        <f t="shared" si="111"/>
        <v>0</v>
      </c>
      <c r="G494" s="422">
        <f t="shared" si="112"/>
        <v>0</v>
      </c>
      <c r="H494" s="22">
        <f t="shared" si="113"/>
        <v>0</v>
      </c>
      <c r="I494" s="116">
        <v>0</v>
      </c>
      <c r="J494" s="116">
        <v>0</v>
      </c>
      <c r="K494" s="116">
        <v>0</v>
      </c>
      <c r="L494" s="116">
        <v>0</v>
      </c>
      <c r="M494" s="22">
        <f t="shared" si="114"/>
        <v>0</v>
      </c>
      <c r="N494" s="116">
        <v>0</v>
      </c>
      <c r="O494" s="116">
        <v>0</v>
      </c>
      <c r="P494" s="116">
        <v>0</v>
      </c>
      <c r="Q494" s="116">
        <v>0</v>
      </c>
      <c r="R494" s="22">
        <f t="shared" si="115"/>
        <v>0</v>
      </c>
      <c r="S494" s="116">
        <v>0</v>
      </c>
      <c r="T494" s="116">
        <v>0</v>
      </c>
      <c r="U494" s="116">
        <v>0</v>
      </c>
      <c r="V494" s="116">
        <v>0</v>
      </c>
      <c r="W494" s="22">
        <f t="shared" si="116"/>
        <v>0</v>
      </c>
      <c r="X494" s="22">
        <f t="shared" si="117"/>
        <v>0</v>
      </c>
      <c r="Y494" s="22">
        <f ca="1">OFFSET('Cost Study'!$B$7,'Operations Support'!$C494,'Operations Support'!$B494)*$H494</f>
        <v>0</v>
      </c>
      <c r="Z494" s="23">
        <f ca="1">Y494*'Cost Study'!$B$31</f>
        <v>0</v>
      </c>
      <c r="AA494" s="23">
        <f ca="1">IF(A494=10298,1.51,1)*IF($B494&lt;3,$D494*'Cost Study'!$B$32*OFFSET('Cost Study'!$B$7,'Operations Support'!$C494,'Operations Support'!$B494),0)</f>
        <v>0</v>
      </c>
      <c r="AB494" s="24">
        <f ca="1">AA494*'Cost Study'!$B$31</f>
        <v>0</v>
      </c>
      <c r="AC494" s="23">
        <f ca="1">Y494*'Cost Study'!$B$31</f>
        <v>0</v>
      </c>
      <c r="AD494" s="24">
        <f ca="1">AA494*'Cost Study'!$B$31</f>
        <v>0</v>
      </c>
      <c r="AE494" s="377">
        <f t="shared" ca="1" si="118"/>
        <v>0</v>
      </c>
      <c r="AF494" s="377">
        <f t="shared" ca="1" si="119"/>
        <v>0</v>
      </c>
      <c r="AH494" s="688">
        <f>IFERROR($H494/SUMIF($A:$A,$A494,$H:$H)*SUMIF(Summary!$A$110:$A$186,$A494,Summary!$P$110:$P$186),0)</f>
        <v>0</v>
      </c>
      <c r="AI494" s="689">
        <f t="shared" ref="AI494:AI557" ca="1" si="120">Z494+AB494-AH494</f>
        <v>0</v>
      </c>
      <c r="AJ494" s="688">
        <f>IFERROR(H494/SUMIF(A:A,A494,H:H)*SUMIF(Summary!$A$110:$A$186,'Operations Support'!A494,Summary!$Q$110:$Q$186),0)</f>
        <v>0</v>
      </c>
      <c r="AK494" s="688">
        <f t="shared" ref="AK494:AK557" ca="1" si="121">AC494+AD494-AJ494</f>
        <v>0</v>
      </c>
      <c r="AM494" s="688">
        <f>IFERROR($H494/SUMIF($A:$A,$A494,$H:$H)*SUMIF(Summary!$A$230:$A$266,$A494,Summary!$P$230:$P$266),0)</f>
        <v>0</v>
      </c>
      <c r="AN494" s="688">
        <f>IFERROR($H494/SUMIF($A:$A,$A494,$H:$H)*(SUMIF(Summary!$A$230:$A$266,$A494,Summary!$L$230:$L$266)+SUMIF(Summary!$A$281:$A$317,$A494,Summary!$L$281:$L$317))-AM494,0)</f>
        <v>0</v>
      </c>
      <c r="AO494" s="688">
        <f>IFERROR($H494/SUMIF($A:$A,$A494,$H:$H)*SUMIF(Summary!$A$230:$A$266,$A494,Summary!$Q$230:$Q$266),0)</f>
        <v>0</v>
      </c>
      <c r="AP494" s="688">
        <f>IFERROR($H494/SUMIF($A:$A,$A494,$H:$H)*(SUMIF(Summary!$A$230:$A$266,$A494,Summary!$L$230:$L$266)+SUMIF(Summary!$A$281:$A$317,$A494,Summary!$L$281:$L$317))-AO494,0)</f>
        <v>0</v>
      </c>
      <c r="AQ494" s="306"/>
      <c r="AR494" s="688">
        <f t="shared" ref="AR494:AR557" ca="1" si="122">AI494+AN494</f>
        <v>0</v>
      </c>
      <c r="AS494" s="688">
        <f t="shared" ref="AS494:AS557" ca="1" si="123">AK494+AP494</f>
        <v>0</v>
      </c>
    </row>
    <row r="495" spans="1:45" x14ac:dyDescent="0.2">
      <c r="A495" s="423">
        <v>3592</v>
      </c>
      <c r="B495" s="424">
        <v>4</v>
      </c>
      <c r="C495" s="425" t="s">
        <v>307</v>
      </c>
      <c r="D495" s="422">
        <f t="shared" si="109"/>
        <v>0</v>
      </c>
      <c r="E495" s="422">
        <f t="shared" si="110"/>
        <v>0</v>
      </c>
      <c r="F495" s="422">
        <f t="shared" si="111"/>
        <v>0</v>
      </c>
      <c r="G495" s="422">
        <f t="shared" si="112"/>
        <v>0</v>
      </c>
      <c r="H495" s="22">
        <f t="shared" si="113"/>
        <v>0</v>
      </c>
      <c r="I495" s="116">
        <v>0</v>
      </c>
      <c r="J495" s="116">
        <v>0</v>
      </c>
      <c r="K495" s="116">
        <v>0</v>
      </c>
      <c r="L495" s="116">
        <v>0</v>
      </c>
      <c r="M495" s="22">
        <f t="shared" si="114"/>
        <v>0</v>
      </c>
      <c r="N495" s="116">
        <v>0</v>
      </c>
      <c r="O495" s="116">
        <v>0</v>
      </c>
      <c r="P495" s="116">
        <v>0</v>
      </c>
      <c r="Q495" s="116">
        <v>0</v>
      </c>
      <c r="R495" s="22">
        <f t="shared" si="115"/>
        <v>0</v>
      </c>
      <c r="S495" s="116">
        <v>0</v>
      </c>
      <c r="T495" s="116">
        <v>0</v>
      </c>
      <c r="U495" s="116">
        <v>0</v>
      </c>
      <c r="V495" s="116">
        <v>0</v>
      </c>
      <c r="W495" s="22">
        <f t="shared" si="116"/>
        <v>0</v>
      </c>
      <c r="X495" s="22">
        <f t="shared" si="117"/>
        <v>0</v>
      </c>
      <c r="Y495" s="22">
        <f ca="1">OFFSET('Cost Study'!$B$7,'Operations Support'!$C495,'Operations Support'!$B495)*$H495</f>
        <v>0</v>
      </c>
      <c r="Z495" s="23">
        <f ca="1">Y495*'Cost Study'!$B$31</f>
        <v>0</v>
      </c>
      <c r="AA495" s="23">
        <f ca="1">IF(A495=10298,1.51,1)*IF($B495&lt;3,$D495*'Cost Study'!$B$32*OFFSET('Cost Study'!$B$7,'Operations Support'!$C495,'Operations Support'!$B495),0)</f>
        <v>0</v>
      </c>
      <c r="AB495" s="24">
        <f ca="1">AA495*'Cost Study'!$B$31</f>
        <v>0</v>
      </c>
      <c r="AC495" s="23">
        <f ca="1">Y495*'Cost Study'!$B$31</f>
        <v>0</v>
      </c>
      <c r="AD495" s="24">
        <f ca="1">AA495*'Cost Study'!$B$31</f>
        <v>0</v>
      </c>
      <c r="AE495" s="377">
        <f t="shared" ca="1" si="118"/>
        <v>0</v>
      </c>
      <c r="AF495" s="377">
        <f t="shared" ca="1" si="119"/>
        <v>0</v>
      </c>
      <c r="AH495" s="688">
        <f>IFERROR($H495/SUMIF($A:$A,$A495,$H:$H)*SUMIF(Summary!$A$110:$A$186,$A495,Summary!$P$110:$P$186),0)</f>
        <v>0</v>
      </c>
      <c r="AI495" s="689">
        <f t="shared" ca="1" si="120"/>
        <v>0</v>
      </c>
      <c r="AJ495" s="688">
        <f>IFERROR(H495/SUMIF(A:A,A495,H:H)*SUMIF(Summary!$A$110:$A$186,'Operations Support'!A495,Summary!$Q$110:$Q$186),0)</f>
        <v>0</v>
      </c>
      <c r="AK495" s="688">
        <f t="shared" ca="1" si="121"/>
        <v>0</v>
      </c>
      <c r="AM495" s="688">
        <f>IFERROR($H495/SUMIF($A:$A,$A495,$H:$H)*SUMIF(Summary!$A$230:$A$266,$A495,Summary!$P$230:$P$266),0)</f>
        <v>0</v>
      </c>
      <c r="AN495" s="688">
        <f>IFERROR($H495/SUMIF($A:$A,$A495,$H:$H)*(SUMIF(Summary!$A$230:$A$266,$A495,Summary!$L$230:$L$266)+SUMIF(Summary!$A$281:$A$317,$A495,Summary!$L$281:$L$317))-AM495,0)</f>
        <v>0</v>
      </c>
      <c r="AO495" s="688">
        <f>IFERROR($H495/SUMIF($A:$A,$A495,$H:$H)*SUMIF(Summary!$A$230:$A$266,$A495,Summary!$Q$230:$Q$266),0)</f>
        <v>0</v>
      </c>
      <c r="AP495" s="688">
        <f>IFERROR($H495/SUMIF($A:$A,$A495,$H:$H)*(SUMIF(Summary!$A$230:$A$266,$A495,Summary!$L$230:$L$266)+SUMIF(Summary!$A$281:$A$317,$A495,Summary!$L$281:$L$317))-AO495,0)</f>
        <v>0</v>
      </c>
      <c r="AQ495" s="306"/>
      <c r="AR495" s="688">
        <f t="shared" ca="1" si="122"/>
        <v>0</v>
      </c>
      <c r="AS495" s="688">
        <f t="shared" ca="1" si="123"/>
        <v>0</v>
      </c>
    </row>
    <row r="496" spans="1:45" x14ac:dyDescent="0.2">
      <c r="A496" s="423">
        <v>3592</v>
      </c>
      <c r="B496" s="424">
        <v>4</v>
      </c>
      <c r="C496" s="425" t="s">
        <v>308</v>
      </c>
      <c r="D496" s="422">
        <f t="shared" si="109"/>
        <v>0</v>
      </c>
      <c r="E496" s="422">
        <f t="shared" si="110"/>
        <v>0</v>
      </c>
      <c r="F496" s="422">
        <f t="shared" si="111"/>
        <v>0</v>
      </c>
      <c r="G496" s="422">
        <f t="shared" si="112"/>
        <v>0</v>
      </c>
      <c r="H496" s="22">
        <f t="shared" si="113"/>
        <v>0</v>
      </c>
      <c r="I496" s="116">
        <v>0</v>
      </c>
      <c r="J496" s="116">
        <v>0</v>
      </c>
      <c r="K496" s="116">
        <v>0</v>
      </c>
      <c r="L496" s="116">
        <v>0</v>
      </c>
      <c r="M496" s="22">
        <f t="shared" si="114"/>
        <v>0</v>
      </c>
      <c r="N496" s="116">
        <v>0</v>
      </c>
      <c r="O496" s="116">
        <v>0</v>
      </c>
      <c r="P496" s="116">
        <v>0</v>
      </c>
      <c r="Q496" s="116">
        <v>0</v>
      </c>
      <c r="R496" s="22">
        <f t="shared" si="115"/>
        <v>0</v>
      </c>
      <c r="S496" s="116">
        <v>0</v>
      </c>
      <c r="T496" s="116">
        <v>0</v>
      </c>
      <c r="U496" s="116">
        <v>0</v>
      </c>
      <c r="V496" s="116">
        <v>0</v>
      </c>
      <c r="W496" s="22">
        <f t="shared" si="116"/>
        <v>0</v>
      </c>
      <c r="X496" s="22">
        <f t="shared" si="117"/>
        <v>0</v>
      </c>
      <c r="Y496" s="22">
        <f ca="1">OFFSET('Cost Study'!$B$7,'Operations Support'!$C496,'Operations Support'!$B496)*$H496</f>
        <v>0</v>
      </c>
      <c r="Z496" s="23">
        <f ca="1">Y496*'Cost Study'!$B$31</f>
        <v>0</v>
      </c>
      <c r="AA496" s="23">
        <f ca="1">IF(A496=10298,1.51,1)*IF($B496&lt;3,$D496*'Cost Study'!$B$32*OFFSET('Cost Study'!$B$7,'Operations Support'!$C496,'Operations Support'!$B496),0)</f>
        <v>0</v>
      </c>
      <c r="AB496" s="24">
        <f ca="1">AA496*'Cost Study'!$B$31</f>
        <v>0</v>
      </c>
      <c r="AC496" s="23">
        <f ca="1">Y496*'Cost Study'!$B$31</f>
        <v>0</v>
      </c>
      <c r="AD496" s="24">
        <f ca="1">AA496*'Cost Study'!$B$31</f>
        <v>0</v>
      </c>
      <c r="AE496" s="377">
        <f t="shared" ca="1" si="118"/>
        <v>0</v>
      </c>
      <c r="AF496" s="377">
        <f t="shared" ca="1" si="119"/>
        <v>0</v>
      </c>
      <c r="AH496" s="688">
        <f>IFERROR($H496/SUMIF($A:$A,$A496,$H:$H)*SUMIF(Summary!$A$110:$A$186,$A496,Summary!$P$110:$P$186),0)</f>
        <v>0</v>
      </c>
      <c r="AI496" s="689">
        <f t="shared" ca="1" si="120"/>
        <v>0</v>
      </c>
      <c r="AJ496" s="688">
        <f>IFERROR(H496/SUMIF(A:A,A496,H:H)*SUMIF(Summary!$A$110:$A$186,'Operations Support'!A496,Summary!$Q$110:$Q$186),0)</f>
        <v>0</v>
      </c>
      <c r="AK496" s="688">
        <f t="shared" ca="1" si="121"/>
        <v>0</v>
      </c>
      <c r="AM496" s="688">
        <f>IFERROR($H496/SUMIF($A:$A,$A496,$H:$H)*SUMIF(Summary!$A$230:$A$266,$A496,Summary!$P$230:$P$266),0)</f>
        <v>0</v>
      </c>
      <c r="AN496" s="688">
        <f>IFERROR($H496/SUMIF($A:$A,$A496,$H:$H)*(SUMIF(Summary!$A$230:$A$266,$A496,Summary!$L$230:$L$266)+SUMIF(Summary!$A$281:$A$317,$A496,Summary!$L$281:$L$317))-AM496,0)</f>
        <v>0</v>
      </c>
      <c r="AO496" s="688">
        <f>IFERROR($H496/SUMIF($A:$A,$A496,$H:$H)*SUMIF(Summary!$A$230:$A$266,$A496,Summary!$Q$230:$Q$266),0)</f>
        <v>0</v>
      </c>
      <c r="AP496" s="688">
        <f>IFERROR($H496/SUMIF($A:$A,$A496,$H:$H)*(SUMIF(Summary!$A$230:$A$266,$A496,Summary!$L$230:$L$266)+SUMIF(Summary!$A$281:$A$317,$A496,Summary!$L$281:$L$317))-AO496,0)</f>
        <v>0</v>
      </c>
      <c r="AQ496" s="306"/>
      <c r="AR496" s="688">
        <f t="shared" ca="1" si="122"/>
        <v>0</v>
      </c>
      <c r="AS496" s="688">
        <f t="shared" ca="1" si="123"/>
        <v>0</v>
      </c>
    </row>
    <row r="497" spans="1:45" x14ac:dyDescent="0.2">
      <c r="A497" s="423">
        <v>3592</v>
      </c>
      <c r="B497" s="424">
        <v>4</v>
      </c>
      <c r="C497" s="425" t="s">
        <v>309</v>
      </c>
      <c r="D497" s="422">
        <f t="shared" si="109"/>
        <v>0</v>
      </c>
      <c r="E497" s="422">
        <f t="shared" si="110"/>
        <v>0</v>
      </c>
      <c r="F497" s="422">
        <f t="shared" si="111"/>
        <v>0</v>
      </c>
      <c r="G497" s="422">
        <f t="shared" si="112"/>
        <v>0</v>
      </c>
      <c r="H497" s="22">
        <f t="shared" si="113"/>
        <v>0</v>
      </c>
      <c r="I497" s="116">
        <v>0</v>
      </c>
      <c r="J497" s="116">
        <v>0</v>
      </c>
      <c r="K497" s="116">
        <v>0</v>
      </c>
      <c r="L497" s="116">
        <v>0</v>
      </c>
      <c r="M497" s="22">
        <f t="shared" si="114"/>
        <v>0</v>
      </c>
      <c r="N497" s="116">
        <v>0</v>
      </c>
      <c r="O497" s="116">
        <v>0</v>
      </c>
      <c r="P497" s="116">
        <v>0</v>
      </c>
      <c r="Q497" s="116">
        <v>0</v>
      </c>
      <c r="R497" s="22">
        <f t="shared" si="115"/>
        <v>0</v>
      </c>
      <c r="S497" s="116">
        <v>0</v>
      </c>
      <c r="T497" s="116">
        <v>0</v>
      </c>
      <c r="U497" s="116">
        <v>0</v>
      </c>
      <c r="V497" s="116">
        <v>0</v>
      </c>
      <c r="W497" s="22">
        <f t="shared" si="116"/>
        <v>0</v>
      </c>
      <c r="X497" s="22">
        <f t="shared" si="117"/>
        <v>0</v>
      </c>
      <c r="Y497" s="22">
        <f ca="1">OFFSET('Cost Study'!$B$7,'Operations Support'!$C497,'Operations Support'!$B497)*$H497</f>
        <v>0</v>
      </c>
      <c r="Z497" s="23">
        <f ca="1">Y497*'Cost Study'!$B$31</f>
        <v>0</v>
      </c>
      <c r="AA497" s="23">
        <f ca="1">IF(A497=10298,1.51,1)*IF($B497&lt;3,$D497*'Cost Study'!$B$32*OFFSET('Cost Study'!$B$7,'Operations Support'!$C497,'Operations Support'!$B497),0)</f>
        <v>0</v>
      </c>
      <c r="AB497" s="24">
        <f ca="1">AA497*'Cost Study'!$B$31</f>
        <v>0</v>
      </c>
      <c r="AC497" s="23">
        <f ca="1">Y497*'Cost Study'!$B$31</f>
        <v>0</v>
      </c>
      <c r="AD497" s="24">
        <f ca="1">AA497*'Cost Study'!$B$31</f>
        <v>0</v>
      </c>
      <c r="AE497" s="377">
        <f t="shared" ca="1" si="118"/>
        <v>0</v>
      </c>
      <c r="AF497" s="377">
        <f t="shared" ca="1" si="119"/>
        <v>0</v>
      </c>
      <c r="AH497" s="688">
        <f>IFERROR($H497/SUMIF($A:$A,$A497,$H:$H)*SUMIF(Summary!$A$110:$A$186,$A497,Summary!$P$110:$P$186),0)</f>
        <v>0</v>
      </c>
      <c r="AI497" s="689">
        <f t="shared" ca="1" si="120"/>
        <v>0</v>
      </c>
      <c r="AJ497" s="688">
        <f>IFERROR(H497/SUMIF(A:A,A497,H:H)*SUMIF(Summary!$A$110:$A$186,'Operations Support'!A497,Summary!$Q$110:$Q$186),0)</f>
        <v>0</v>
      </c>
      <c r="AK497" s="688">
        <f t="shared" ca="1" si="121"/>
        <v>0</v>
      </c>
      <c r="AM497" s="688">
        <f>IFERROR($H497/SUMIF($A:$A,$A497,$H:$H)*SUMIF(Summary!$A$230:$A$266,$A497,Summary!$P$230:$P$266),0)</f>
        <v>0</v>
      </c>
      <c r="AN497" s="688">
        <f>IFERROR($H497/SUMIF($A:$A,$A497,$H:$H)*(SUMIF(Summary!$A$230:$A$266,$A497,Summary!$L$230:$L$266)+SUMIF(Summary!$A$281:$A$317,$A497,Summary!$L$281:$L$317))-AM497,0)</f>
        <v>0</v>
      </c>
      <c r="AO497" s="688">
        <f>IFERROR($H497/SUMIF($A:$A,$A497,$H:$H)*SUMIF(Summary!$A$230:$A$266,$A497,Summary!$Q$230:$Q$266),0)</f>
        <v>0</v>
      </c>
      <c r="AP497" s="688">
        <f>IFERROR($H497/SUMIF($A:$A,$A497,$H:$H)*(SUMIF(Summary!$A$230:$A$266,$A497,Summary!$L$230:$L$266)+SUMIF(Summary!$A$281:$A$317,$A497,Summary!$L$281:$L$317))-AO497,0)</f>
        <v>0</v>
      </c>
      <c r="AQ497" s="306"/>
      <c r="AR497" s="688">
        <f t="shared" ca="1" si="122"/>
        <v>0</v>
      </c>
      <c r="AS497" s="688">
        <f t="shared" ca="1" si="123"/>
        <v>0</v>
      </c>
    </row>
    <row r="498" spans="1:45" x14ac:dyDescent="0.2">
      <c r="A498" s="423">
        <v>3592</v>
      </c>
      <c r="B498" s="424">
        <v>4</v>
      </c>
      <c r="C498" s="425" t="s">
        <v>310</v>
      </c>
      <c r="D498" s="422">
        <f t="shared" si="109"/>
        <v>0</v>
      </c>
      <c r="E498" s="422">
        <f t="shared" si="110"/>
        <v>0</v>
      </c>
      <c r="F498" s="422">
        <f t="shared" si="111"/>
        <v>0</v>
      </c>
      <c r="G498" s="422">
        <f t="shared" si="112"/>
        <v>0</v>
      </c>
      <c r="H498" s="22">
        <f t="shared" si="113"/>
        <v>0</v>
      </c>
      <c r="I498" s="116">
        <v>0</v>
      </c>
      <c r="J498" s="116">
        <v>0</v>
      </c>
      <c r="K498" s="116">
        <v>0</v>
      </c>
      <c r="L498" s="116">
        <v>0</v>
      </c>
      <c r="M498" s="22">
        <f t="shared" si="114"/>
        <v>0</v>
      </c>
      <c r="N498" s="116">
        <v>0</v>
      </c>
      <c r="O498" s="116">
        <v>0</v>
      </c>
      <c r="P498" s="116">
        <v>0</v>
      </c>
      <c r="Q498" s="116">
        <v>0</v>
      </c>
      <c r="R498" s="22">
        <f t="shared" si="115"/>
        <v>0</v>
      </c>
      <c r="S498" s="116">
        <v>0</v>
      </c>
      <c r="T498" s="116">
        <v>0</v>
      </c>
      <c r="U498" s="116">
        <v>0</v>
      </c>
      <c r="V498" s="116">
        <v>0</v>
      </c>
      <c r="W498" s="22">
        <f t="shared" si="116"/>
        <v>0</v>
      </c>
      <c r="X498" s="22">
        <f t="shared" si="117"/>
        <v>0</v>
      </c>
      <c r="Y498" s="22">
        <f ca="1">OFFSET('Cost Study'!$B$7,'Operations Support'!$C498,'Operations Support'!$B498)*$H498</f>
        <v>0</v>
      </c>
      <c r="Z498" s="23">
        <f ca="1">Y498*'Cost Study'!$B$31</f>
        <v>0</v>
      </c>
      <c r="AA498" s="23">
        <f ca="1">IF(A498=10298,1.51,1)*IF($B498&lt;3,$D498*'Cost Study'!$B$32*OFFSET('Cost Study'!$B$7,'Operations Support'!$C498,'Operations Support'!$B498),0)</f>
        <v>0</v>
      </c>
      <c r="AB498" s="24">
        <f ca="1">AA498*'Cost Study'!$B$31</f>
        <v>0</v>
      </c>
      <c r="AC498" s="23">
        <f ca="1">Y498*'Cost Study'!$B$31</f>
        <v>0</v>
      </c>
      <c r="AD498" s="24">
        <f ca="1">AA498*'Cost Study'!$B$31</f>
        <v>0</v>
      </c>
      <c r="AE498" s="377">
        <f t="shared" ca="1" si="118"/>
        <v>0</v>
      </c>
      <c r="AF498" s="377">
        <f t="shared" ca="1" si="119"/>
        <v>0</v>
      </c>
      <c r="AH498" s="688">
        <f>IFERROR($H498/SUMIF($A:$A,$A498,$H:$H)*SUMIF(Summary!$A$110:$A$186,$A498,Summary!$P$110:$P$186),0)</f>
        <v>0</v>
      </c>
      <c r="AI498" s="689">
        <f t="shared" ca="1" si="120"/>
        <v>0</v>
      </c>
      <c r="AJ498" s="688">
        <f>IFERROR(H498/SUMIF(A:A,A498,H:H)*SUMIF(Summary!$A$110:$A$186,'Operations Support'!A498,Summary!$Q$110:$Q$186),0)</f>
        <v>0</v>
      </c>
      <c r="AK498" s="688">
        <f t="shared" ca="1" si="121"/>
        <v>0</v>
      </c>
      <c r="AM498" s="688">
        <f>IFERROR($H498/SUMIF($A:$A,$A498,$H:$H)*SUMIF(Summary!$A$230:$A$266,$A498,Summary!$P$230:$P$266),0)</f>
        <v>0</v>
      </c>
      <c r="AN498" s="688">
        <f>IFERROR($H498/SUMIF($A:$A,$A498,$H:$H)*(SUMIF(Summary!$A$230:$A$266,$A498,Summary!$L$230:$L$266)+SUMIF(Summary!$A$281:$A$317,$A498,Summary!$L$281:$L$317))-AM498,0)</f>
        <v>0</v>
      </c>
      <c r="AO498" s="688">
        <f>IFERROR($H498/SUMIF($A:$A,$A498,$H:$H)*SUMIF(Summary!$A$230:$A$266,$A498,Summary!$Q$230:$Q$266),0)</f>
        <v>0</v>
      </c>
      <c r="AP498" s="688">
        <f>IFERROR($H498/SUMIF($A:$A,$A498,$H:$H)*(SUMIF(Summary!$A$230:$A$266,$A498,Summary!$L$230:$L$266)+SUMIF(Summary!$A$281:$A$317,$A498,Summary!$L$281:$L$317))-AO498,0)</f>
        <v>0</v>
      </c>
      <c r="AQ498" s="306"/>
      <c r="AR498" s="688">
        <f t="shared" ca="1" si="122"/>
        <v>0</v>
      </c>
      <c r="AS498" s="688">
        <f t="shared" ca="1" si="123"/>
        <v>0</v>
      </c>
    </row>
    <row r="499" spans="1:45" x14ac:dyDescent="0.2">
      <c r="A499" s="423">
        <v>3592</v>
      </c>
      <c r="B499" s="424">
        <v>4</v>
      </c>
      <c r="C499" s="425" t="s">
        <v>311</v>
      </c>
      <c r="D499" s="422">
        <f t="shared" si="109"/>
        <v>0</v>
      </c>
      <c r="E499" s="422">
        <f t="shared" si="110"/>
        <v>0</v>
      </c>
      <c r="F499" s="422">
        <f t="shared" si="111"/>
        <v>0</v>
      </c>
      <c r="G499" s="422">
        <f t="shared" si="112"/>
        <v>0</v>
      </c>
      <c r="H499" s="22">
        <f t="shared" si="113"/>
        <v>0</v>
      </c>
      <c r="I499" s="116">
        <v>0</v>
      </c>
      <c r="J499" s="116">
        <v>0</v>
      </c>
      <c r="K499" s="116">
        <v>0</v>
      </c>
      <c r="L499" s="116">
        <v>0</v>
      </c>
      <c r="M499" s="22">
        <f t="shared" si="114"/>
        <v>0</v>
      </c>
      <c r="N499" s="116">
        <v>0</v>
      </c>
      <c r="O499" s="116">
        <v>0</v>
      </c>
      <c r="P499" s="116">
        <v>0</v>
      </c>
      <c r="Q499" s="116">
        <v>0</v>
      </c>
      <c r="R499" s="22">
        <f t="shared" si="115"/>
        <v>0</v>
      </c>
      <c r="S499" s="116">
        <v>0</v>
      </c>
      <c r="T499" s="116">
        <v>0</v>
      </c>
      <c r="U499" s="116">
        <v>0</v>
      </c>
      <c r="V499" s="116">
        <v>0</v>
      </c>
      <c r="W499" s="22">
        <f t="shared" si="116"/>
        <v>0</v>
      </c>
      <c r="X499" s="22">
        <f t="shared" si="117"/>
        <v>0</v>
      </c>
      <c r="Y499" s="22">
        <f ca="1">OFFSET('Cost Study'!$B$7,'Operations Support'!$C499,'Operations Support'!$B499)*$H499</f>
        <v>0</v>
      </c>
      <c r="Z499" s="23">
        <f ca="1">Y499*'Cost Study'!$B$31</f>
        <v>0</v>
      </c>
      <c r="AA499" s="23">
        <f ca="1">IF(A499=10298,1.51,1)*IF($B499&lt;3,$D499*'Cost Study'!$B$32*OFFSET('Cost Study'!$B$7,'Operations Support'!$C499,'Operations Support'!$B499),0)</f>
        <v>0</v>
      </c>
      <c r="AB499" s="24">
        <f ca="1">AA499*'Cost Study'!$B$31</f>
        <v>0</v>
      </c>
      <c r="AC499" s="23">
        <f ca="1">Y499*'Cost Study'!$B$31</f>
        <v>0</v>
      </c>
      <c r="AD499" s="24">
        <f ca="1">AA499*'Cost Study'!$B$31</f>
        <v>0</v>
      </c>
      <c r="AE499" s="377">
        <f t="shared" ca="1" si="118"/>
        <v>0</v>
      </c>
      <c r="AF499" s="377">
        <f t="shared" ca="1" si="119"/>
        <v>0</v>
      </c>
      <c r="AH499" s="688">
        <f>IFERROR($H499/SUMIF($A:$A,$A499,$H:$H)*SUMIF(Summary!$A$110:$A$186,$A499,Summary!$P$110:$P$186),0)</f>
        <v>0</v>
      </c>
      <c r="AI499" s="689">
        <f t="shared" ca="1" si="120"/>
        <v>0</v>
      </c>
      <c r="AJ499" s="688">
        <f>IFERROR(H499/SUMIF(A:A,A499,H:H)*SUMIF(Summary!$A$110:$A$186,'Operations Support'!A499,Summary!$Q$110:$Q$186),0)</f>
        <v>0</v>
      </c>
      <c r="AK499" s="688">
        <f t="shared" ca="1" si="121"/>
        <v>0</v>
      </c>
      <c r="AM499" s="688">
        <f>IFERROR($H499/SUMIF($A:$A,$A499,$H:$H)*SUMIF(Summary!$A$230:$A$266,$A499,Summary!$P$230:$P$266),0)</f>
        <v>0</v>
      </c>
      <c r="AN499" s="688">
        <f>IFERROR($H499/SUMIF($A:$A,$A499,$H:$H)*(SUMIF(Summary!$A$230:$A$266,$A499,Summary!$L$230:$L$266)+SUMIF(Summary!$A$281:$A$317,$A499,Summary!$L$281:$L$317))-AM499,0)</f>
        <v>0</v>
      </c>
      <c r="AO499" s="688">
        <f>IFERROR($H499/SUMIF($A:$A,$A499,$H:$H)*SUMIF(Summary!$A$230:$A$266,$A499,Summary!$Q$230:$Q$266),0)</f>
        <v>0</v>
      </c>
      <c r="AP499" s="688">
        <f>IFERROR($H499/SUMIF($A:$A,$A499,$H:$H)*(SUMIF(Summary!$A$230:$A$266,$A499,Summary!$L$230:$L$266)+SUMIF(Summary!$A$281:$A$317,$A499,Summary!$L$281:$L$317))-AO499,0)</f>
        <v>0</v>
      </c>
      <c r="AQ499" s="306"/>
      <c r="AR499" s="688">
        <f t="shared" ca="1" si="122"/>
        <v>0</v>
      </c>
      <c r="AS499" s="688">
        <f t="shared" ca="1" si="123"/>
        <v>0</v>
      </c>
    </row>
    <row r="500" spans="1:45" x14ac:dyDescent="0.2">
      <c r="A500" s="423">
        <v>3592</v>
      </c>
      <c r="B500" s="424">
        <v>4</v>
      </c>
      <c r="C500" s="425" t="s">
        <v>312</v>
      </c>
      <c r="D500" s="422">
        <f t="shared" si="109"/>
        <v>0</v>
      </c>
      <c r="E500" s="422">
        <f t="shared" si="110"/>
        <v>0</v>
      </c>
      <c r="F500" s="422">
        <f t="shared" si="111"/>
        <v>0</v>
      </c>
      <c r="G500" s="422">
        <f t="shared" si="112"/>
        <v>0</v>
      </c>
      <c r="H500" s="22">
        <f t="shared" si="113"/>
        <v>0</v>
      </c>
      <c r="I500" s="116">
        <v>0</v>
      </c>
      <c r="J500" s="116">
        <v>0</v>
      </c>
      <c r="K500" s="116">
        <v>0</v>
      </c>
      <c r="L500" s="116">
        <v>0</v>
      </c>
      <c r="M500" s="22">
        <f t="shared" si="114"/>
        <v>0</v>
      </c>
      <c r="N500" s="116">
        <v>0</v>
      </c>
      <c r="O500" s="116">
        <v>0</v>
      </c>
      <c r="P500" s="116">
        <v>0</v>
      </c>
      <c r="Q500" s="116">
        <v>0</v>
      </c>
      <c r="R500" s="22">
        <f t="shared" si="115"/>
        <v>0</v>
      </c>
      <c r="S500" s="116">
        <v>0</v>
      </c>
      <c r="T500" s="116">
        <v>0</v>
      </c>
      <c r="U500" s="116">
        <v>0</v>
      </c>
      <c r="V500" s="116">
        <v>0</v>
      </c>
      <c r="W500" s="22">
        <f t="shared" si="116"/>
        <v>0</v>
      </c>
      <c r="X500" s="22">
        <f t="shared" si="117"/>
        <v>0</v>
      </c>
      <c r="Y500" s="22">
        <f ca="1">OFFSET('Cost Study'!$B$7,'Operations Support'!$C500,'Operations Support'!$B500)*$H500</f>
        <v>0</v>
      </c>
      <c r="Z500" s="23">
        <f ca="1">Y500*'Cost Study'!$B$31</f>
        <v>0</v>
      </c>
      <c r="AA500" s="23">
        <f ca="1">IF(A500=10298,1.51,1)*IF($B500&lt;3,$D500*'Cost Study'!$B$32*OFFSET('Cost Study'!$B$7,'Operations Support'!$C500,'Operations Support'!$B500),0)</f>
        <v>0</v>
      </c>
      <c r="AB500" s="24">
        <f ca="1">AA500*'Cost Study'!$B$31</f>
        <v>0</v>
      </c>
      <c r="AC500" s="23">
        <f ca="1">Y500*'Cost Study'!$B$31</f>
        <v>0</v>
      </c>
      <c r="AD500" s="24">
        <f ca="1">AA500*'Cost Study'!$B$31</f>
        <v>0</v>
      </c>
      <c r="AE500" s="377">
        <f t="shared" ca="1" si="118"/>
        <v>0</v>
      </c>
      <c r="AF500" s="377">
        <f t="shared" ca="1" si="119"/>
        <v>0</v>
      </c>
      <c r="AH500" s="688">
        <f>IFERROR($H500/SUMIF($A:$A,$A500,$H:$H)*SUMIF(Summary!$A$110:$A$186,$A500,Summary!$P$110:$P$186),0)</f>
        <v>0</v>
      </c>
      <c r="AI500" s="689">
        <f t="shared" ca="1" si="120"/>
        <v>0</v>
      </c>
      <c r="AJ500" s="688">
        <f>IFERROR(H500/SUMIF(A:A,A500,H:H)*SUMIF(Summary!$A$110:$A$186,'Operations Support'!A500,Summary!$Q$110:$Q$186),0)</f>
        <v>0</v>
      </c>
      <c r="AK500" s="688">
        <f t="shared" ca="1" si="121"/>
        <v>0</v>
      </c>
      <c r="AM500" s="688">
        <f>IFERROR($H500/SUMIF($A:$A,$A500,$H:$H)*SUMIF(Summary!$A$230:$A$266,$A500,Summary!$P$230:$P$266),0)</f>
        <v>0</v>
      </c>
      <c r="AN500" s="688">
        <f>IFERROR($H500/SUMIF($A:$A,$A500,$H:$H)*(SUMIF(Summary!$A$230:$A$266,$A500,Summary!$L$230:$L$266)+SUMIF(Summary!$A$281:$A$317,$A500,Summary!$L$281:$L$317))-AM500,0)</f>
        <v>0</v>
      </c>
      <c r="AO500" s="688">
        <f>IFERROR($H500/SUMIF($A:$A,$A500,$H:$H)*SUMIF(Summary!$A$230:$A$266,$A500,Summary!$Q$230:$Q$266),0)</f>
        <v>0</v>
      </c>
      <c r="AP500" s="688">
        <f>IFERROR($H500/SUMIF($A:$A,$A500,$H:$H)*(SUMIF(Summary!$A$230:$A$266,$A500,Summary!$L$230:$L$266)+SUMIF(Summary!$A$281:$A$317,$A500,Summary!$L$281:$L$317))-AO500,0)</f>
        <v>0</v>
      </c>
      <c r="AQ500" s="306"/>
      <c r="AR500" s="688">
        <f t="shared" ca="1" si="122"/>
        <v>0</v>
      </c>
      <c r="AS500" s="688">
        <f t="shared" ca="1" si="123"/>
        <v>0</v>
      </c>
    </row>
    <row r="501" spans="1:45" x14ac:dyDescent="0.2">
      <c r="A501" s="423">
        <v>3592</v>
      </c>
      <c r="B501" s="424">
        <v>4</v>
      </c>
      <c r="C501" s="425" t="s">
        <v>313</v>
      </c>
      <c r="D501" s="422">
        <f t="shared" si="109"/>
        <v>0</v>
      </c>
      <c r="E501" s="422">
        <f t="shared" si="110"/>
        <v>0</v>
      </c>
      <c r="F501" s="422">
        <f t="shared" si="111"/>
        <v>0</v>
      </c>
      <c r="G501" s="422">
        <f t="shared" si="112"/>
        <v>0</v>
      </c>
      <c r="H501" s="22">
        <f t="shared" si="113"/>
        <v>0</v>
      </c>
      <c r="I501" s="116">
        <v>0</v>
      </c>
      <c r="J501" s="116">
        <v>0</v>
      </c>
      <c r="K501" s="116">
        <v>0</v>
      </c>
      <c r="L501" s="116">
        <v>0</v>
      </c>
      <c r="M501" s="22">
        <f t="shared" si="114"/>
        <v>0</v>
      </c>
      <c r="N501" s="116">
        <v>0</v>
      </c>
      <c r="O501" s="116">
        <v>0</v>
      </c>
      <c r="P501" s="116">
        <v>0</v>
      </c>
      <c r="Q501" s="116">
        <v>0</v>
      </c>
      <c r="R501" s="22">
        <f t="shared" si="115"/>
        <v>0</v>
      </c>
      <c r="S501" s="116">
        <v>0</v>
      </c>
      <c r="T501" s="116">
        <v>0</v>
      </c>
      <c r="U501" s="116">
        <v>0</v>
      </c>
      <c r="V501" s="116">
        <v>0</v>
      </c>
      <c r="W501" s="22">
        <f t="shared" si="116"/>
        <v>0</v>
      </c>
      <c r="X501" s="22">
        <f t="shared" si="117"/>
        <v>0</v>
      </c>
      <c r="Y501" s="22">
        <f ca="1">OFFSET('Cost Study'!$B$7,'Operations Support'!$C501,'Operations Support'!$B501)*$H501</f>
        <v>0</v>
      </c>
      <c r="Z501" s="23">
        <f ca="1">Y501*'Cost Study'!$B$31</f>
        <v>0</v>
      </c>
      <c r="AA501" s="23">
        <f ca="1">IF(A501=10298,1.51,1)*IF($B501&lt;3,$D501*'Cost Study'!$B$32*OFFSET('Cost Study'!$B$7,'Operations Support'!$C501,'Operations Support'!$B501),0)</f>
        <v>0</v>
      </c>
      <c r="AB501" s="24">
        <f ca="1">AA501*'Cost Study'!$B$31</f>
        <v>0</v>
      </c>
      <c r="AC501" s="23">
        <f ca="1">Y501*'Cost Study'!$B$31</f>
        <v>0</v>
      </c>
      <c r="AD501" s="24">
        <f ca="1">AA501*'Cost Study'!$B$31</f>
        <v>0</v>
      </c>
      <c r="AE501" s="377">
        <f t="shared" ca="1" si="118"/>
        <v>0</v>
      </c>
      <c r="AF501" s="377">
        <f t="shared" ca="1" si="119"/>
        <v>0</v>
      </c>
      <c r="AH501" s="688">
        <f>IFERROR($H501/SUMIF($A:$A,$A501,$H:$H)*SUMIF(Summary!$A$110:$A$186,$A501,Summary!$P$110:$P$186),0)</f>
        <v>0</v>
      </c>
      <c r="AI501" s="689">
        <f t="shared" ca="1" si="120"/>
        <v>0</v>
      </c>
      <c r="AJ501" s="688">
        <f>IFERROR(H501/SUMIF(A:A,A501,H:H)*SUMIF(Summary!$A$110:$A$186,'Operations Support'!A501,Summary!$Q$110:$Q$186),0)</f>
        <v>0</v>
      </c>
      <c r="AK501" s="688">
        <f t="shared" ca="1" si="121"/>
        <v>0</v>
      </c>
      <c r="AM501" s="688">
        <f>IFERROR($H501/SUMIF($A:$A,$A501,$H:$H)*SUMIF(Summary!$A$230:$A$266,$A501,Summary!$P$230:$P$266),0)</f>
        <v>0</v>
      </c>
      <c r="AN501" s="688">
        <f>IFERROR($H501/SUMIF($A:$A,$A501,$H:$H)*(SUMIF(Summary!$A$230:$A$266,$A501,Summary!$L$230:$L$266)+SUMIF(Summary!$A$281:$A$317,$A501,Summary!$L$281:$L$317))-AM501,0)</f>
        <v>0</v>
      </c>
      <c r="AO501" s="688">
        <f>IFERROR($H501/SUMIF($A:$A,$A501,$H:$H)*SUMIF(Summary!$A$230:$A$266,$A501,Summary!$Q$230:$Q$266),0)</f>
        <v>0</v>
      </c>
      <c r="AP501" s="688">
        <f>IFERROR($H501/SUMIF($A:$A,$A501,$H:$H)*(SUMIF(Summary!$A$230:$A$266,$A501,Summary!$L$230:$L$266)+SUMIF(Summary!$A$281:$A$317,$A501,Summary!$L$281:$L$317))-AO501,0)</f>
        <v>0</v>
      </c>
      <c r="AQ501" s="306"/>
      <c r="AR501" s="688">
        <f t="shared" ca="1" si="122"/>
        <v>0</v>
      </c>
      <c r="AS501" s="688">
        <f t="shared" ca="1" si="123"/>
        <v>0</v>
      </c>
    </row>
    <row r="502" spans="1:45" x14ac:dyDescent="0.2">
      <c r="A502" s="423">
        <v>3592</v>
      </c>
      <c r="B502" s="424">
        <v>4</v>
      </c>
      <c r="C502" s="425" t="s">
        <v>314</v>
      </c>
      <c r="D502" s="422">
        <f t="shared" si="109"/>
        <v>0</v>
      </c>
      <c r="E502" s="422">
        <f t="shared" si="110"/>
        <v>0</v>
      </c>
      <c r="F502" s="422">
        <f t="shared" si="111"/>
        <v>0</v>
      </c>
      <c r="G502" s="422">
        <f t="shared" si="112"/>
        <v>0</v>
      </c>
      <c r="H502" s="22">
        <f t="shared" si="113"/>
        <v>0</v>
      </c>
      <c r="I502" s="116">
        <v>0</v>
      </c>
      <c r="J502" s="116">
        <v>0</v>
      </c>
      <c r="K502" s="116">
        <v>0</v>
      </c>
      <c r="L502" s="116">
        <v>0</v>
      </c>
      <c r="M502" s="22">
        <f t="shared" si="114"/>
        <v>0</v>
      </c>
      <c r="N502" s="116">
        <v>0</v>
      </c>
      <c r="O502" s="116">
        <v>0</v>
      </c>
      <c r="P502" s="116">
        <v>0</v>
      </c>
      <c r="Q502" s="116">
        <v>0</v>
      </c>
      <c r="R502" s="22">
        <f t="shared" si="115"/>
        <v>0</v>
      </c>
      <c r="S502" s="116">
        <v>0</v>
      </c>
      <c r="T502" s="116">
        <v>0</v>
      </c>
      <c r="U502" s="116">
        <v>0</v>
      </c>
      <c r="V502" s="116">
        <v>0</v>
      </c>
      <c r="W502" s="22">
        <f t="shared" si="116"/>
        <v>0</v>
      </c>
      <c r="X502" s="22">
        <f t="shared" si="117"/>
        <v>0</v>
      </c>
      <c r="Y502" s="22">
        <f ca="1">OFFSET('Cost Study'!$B$7,'Operations Support'!$C502,'Operations Support'!$B502)*$H502</f>
        <v>0</v>
      </c>
      <c r="Z502" s="23">
        <f ca="1">Y502*'Cost Study'!$B$31</f>
        <v>0</v>
      </c>
      <c r="AA502" s="23">
        <f ca="1">IF(A502=10298,1.51,1)*IF($B502&lt;3,$D502*'Cost Study'!$B$32*OFFSET('Cost Study'!$B$7,'Operations Support'!$C502,'Operations Support'!$B502),0)</f>
        <v>0</v>
      </c>
      <c r="AB502" s="24">
        <f ca="1">AA502*'Cost Study'!$B$31</f>
        <v>0</v>
      </c>
      <c r="AC502" s="23">
        <f ca="1">Y502*'Cost Study'!$B$31</f>
        <v>0</v>
      </c>
      <c r="AD502" s="24">
        <f ca="1">AA502*'Cost Study'!$B$31</f>
        <v>0</v>
      </c>
      <c r="AE502" s="377">
        <f t="shared" ca="1" si="118"/>
        <v>0</v>
      </c>
      <c r="AF502" s="377">
        <f t="shared" ca="1" si="119"/>
        <v>0</v>
      </c>
      <c r="AH502" s="688">
        <f>IFERROR($H502/SUMIF($A:$A,$A502,$H:$H)*SUMIF(Summary!$A$110:$A$186,$A502,Summary!$P$110:$P$186),0)</f>
        <v>0</v>
      </c>
      <c r="AI502" s="689">
        <f t="shared" ca="1" si="120"/>
        <v>0</v>
      </c>
      <c r="AJ502" s="688">
        <f>IFERROR(H502/SUMIF(A:A,A502,H:H)*SUMIF(Summary!$A$110:$A$186,'Operations Support'!A502,Summary!$Q$110:$Q$186),0)</f>
        <v>0</v>
      </c>
      <c r="AK502" s="688">
        <f t="shared" ca="1" si="121"/>
        <v>0</v>
      </c>
      <c r="AM502" s="688">
        <f>IFERROR($H502/SUMIF($A:$A,$A502,$H:$H)*SUMIF(Summary!$A$230:$A$266,$A502,Summary!$P$230:$P$266),0)</f>
        <v>0</v>
      </c>
      <c r="AN502" s="688">
        <f>IFERROR($H502/SUMIF($A:$A,$A502,$H:$H)*(SUMIF(Summary!$A$230:$A$266,$A502,Summary!$L$230:$L$266)+SUMIF(Summary!$A$281:$A$317,$A502,Summary!$L$281:$L$317))-AM502,0)</f>
        <v>0</v>
      </c>
      <c r="AO502" s="688">
        <f>IFERROR($H502/SUMIF($A:$A,$A502,$H:$H)*SUMIF(Summary!$A$230:$A$266,$A502,Summary!$Q$230:$Q$266),0)</f>
        <v>0</v>
      </c>
      <c r="AP502" s="688">
        <f>IFERROR($H502/SUMIF($A:$A,$A502,$H:$H)*(SUMIF(Summary!$A$230:$A$266,$A502,Summary!$L$230:$L$266)+SUMIF(Summary!$A$281:$A$317,$A502,Summary!$L$281:$L$317))-AO502,0)</f>
        <v>0</v>
      </c>
      <c r="AQ502" s="306"/>
      <c r="AR502" s="688">
        <f t="shared" ca="1" si="122"/>
        <v>0</v>
      </c>
      <c r="AS502" s="688">
        <f t="shared" ca="1" si="123"/>
        <v>0</v>
      </c>
    </row>
    <row r="503" spans="1:45" x14ac:dyDescent="0.2">
      <c r="A503" s="423">
        <v>3592</v>
      </c>
      <c r="B503" s="424">
        <v>4</v>
      </c>
      <c r="C503" s="425" t="s">
        <v>315</v>
      </c>
      <c r="D503" s="422">
        <f t="shared" si="109"/>
        <v>0</v>
      </c>
      <c r="E503" s="422">
        <f t="shared" si="110"/>
        <v>0</v>
      </c>
      <c r="F503" s="422">
        <f t="shared" si="111"/>
        <v>0</v>
      </c>
      <c r="G503" s="422">
        <f t="shared" si="112"/>
        <v>0</v>
      </c>
      <c r="H503" s="22">
        <f t="shared" si="113"/>
        <v>0</v>
      </c>
      <c r="I503" s="116">
        <v>0</v>
      </c>
      <c r="J503" s="116">
        <v>0</v>
      </c>
      <c r="K503" s="116">
        <v>0</v>
      </c>
      <c r="L503" s="116">
        <v>0</v>
      </c>
      <c r="M503" s="22">
        <f t="shared" si="114"/>
        <v>0</v>
      </c>
      <c r="N503" s="116">
        <v>0</v>
      </c>
      <c r="O503" s="116">
        <v>0</v>
      </c>
      <c r="P503" s="116">
        <v>0</v>
      </c>
      <c r="Q503" s="116">
        <v>0</v>
      </c>
      <c r="R503" s="22">
        <f t="shared" si="115"/>
        <v>0</v>
      </c>
      <c r="S503" s="116">
        <v>0</v>
      </c>
      <c r="T503" s="116">
        <v>0</v>
      </c>
      <c r="U503" s="116">
        <v>0</v>
      </c>
      <c r="V503" s="116">
        <v>0</v>
      </c>
      <c r="W503" s="22">
        <f t="shared" si="116"/>
        <v>0</v>
      </c>
      <c r="X503" s="22">
        <f t="shared" si="117"/>
        <v>0</v>
      </c>
      <c r="Y503" s="22">
        <f ca="1">OFFSET('Cost Study'!$B$7,'Operations Support'!$C503,'Operations Support'!$B503)*$H503</f>
        <v>0</v>
      </c>
      <c r="Z503" s="23">
        <f ca="1">Y503*'Cost Study'!$B$31</f>
        <v>0</v>
      </c>
      <c r="AA503" s="23">
        <f ca="1">IF(A503=10298,1.51,1)*IF($B503&lt;3,$D503*'Cost Study'!$B$32*OFFSET('Cost Study'!$B$7,'Operations Support'!$C503,'Operations Support'!$B503),0)</f>
        <v>0</v>
      </c>
      <c r="AB503" s="24">
        <f ca="1">AA503*'Cost Study'!$B$31</f>
        <v>0</v>
      </c>
      <c r="AC503" s="23">
        <f ca="1">Y503*'Cost Study'!$B$31</f>
        <v>0</v>
      </c>
      <c r="AD503" s="24">
        <f ca="1">AA503*'Cost Study'!$B$31</f>
        <v>0</v>
      </c>
      <c r="AE503" s="377">
        <f t="shared" ca="1" si="118"/>
        <v>0</v>
      </c>
      <c r="AF503" s="377">
        <f t="shared" ca="1" si="119"/>
        <v>0</v>
      </c>
      <c r="AH503" s="688">
        <f>IFERROR($H503/SUMIF($A:$A,$A503,$H:$H)*SUMIF(Summary!$A$110:$A$186,$A503,Summary!$P$110:$P$186),0)</f>
        <v>0</v>
      </c>
      <c r="AI503" s="689">
        <f t="shared" ca="1" si="120"/>
        <v>0</v>
      </c>
      <c r="AJ503" s="688">
        <f>IFERROR(H503/SUMIF(A:A,A503,H:H)*SUMIF(Summary!$A$110:$A$186,'Operations Support'!A503,Summary!$Q$110:$Q$186),0)</f>
        <v>0</v>
      </c>
      <c r="AK503" s="688">
        <f t="shared" ca="1" si="121"/>
        <v>0</v>
      </c>
      <c r="AM503" s="688">
        <f>IFERROR($H503/SUMIF($A:$A,$A503,$H:$H)*SUMIF(Summary!$A$230:$A$266,$A503,Summary!$P$230:$P$266),0)</f>
        <v>0</v>
      </c>
      <c r="AN503" s="688">
        <f>IFERROR($H503/SUMIF($A:$A,$A503,$H:$H)*(SUMIF(Summary!$A$230:$A$266,$A503,Summary!$L$230:$L$266)+SUMIF(Summary!$A$281:$A$317,$A503,Summary!$L$281:$L$317))-AM503,0)</f>
        <v>0</v>
      </c>
      <c r="AO503" s="688">
        <f>IFERROR($H503/SUMIF($A:$A,$A503,$H:$H)*SUMIF(Summary!$A$230:$A$266,$A503,Summary!$Q$230:$Q$266),0)</f>
        <v>0</v>
      </c>
      <c r="AP503" s="688">
        <f>IFERROR($H503/SUMIF($A:$A,$A503,$H:$H)*(SUMIF(Summary!$A$230:$A$266,$A503,Summary!$L$230:$L$266)+SUMIF(Summary!$A$281:$A$317,$A503,Summary!$L$281:$L$317))-AO503,0)</f>
        <v>0</v>
      </c>
      <c r="AQ503" s="306"/>
      <c r="AR503" s="688">
        <f t="shared" ca="1" si="122"/>
        <v>0</v>
      </c>
      <c r="AS503" s="688">
        <f t="shared" ca="1" si="123"/>
        <v>0</v>
      </c>
    </row>
    <row r="504" spans="1:45" x14ac:dyDescent="0.2">
      <c r="A504" s="423">
        <v>3592</v>
      </c>
      <c r="B504" s="424">
        <v>4</v>
      </c>
      <c r="C504" s="425" t="s">
        <v>316</v>
      </c>
      <c r="D504" s="422">
        <f t="shared" si="109"/>
        <v>0</v>
      </c>
      <c r="E504" s="422">
        <f t="shared" si="110"/>
        <v>0</v>
      </c>
      <c r="F504" s="422">
        <f t="shared" si="111"/>
        <v>0</v>
      </c>
      <c r="G504" s="422">
        <f t="shared" si="112"/>
        <v>0</v>
      </c>
      <c r="H504" s="22">
        <f t="shared" si="113"/>
        <v>0</v>
      </c>
      <c r="I504" s="116">
        <v>0</v>
      </c>
      <c r="J504" s="116">
        <v>0</v>
      </c>
      <c r="K504" s="116">
        <v>0</v>
      </c>
      <c r="L504" s="116">
        <v>0</v>
      </c>
      <c r="M504" s="22">
        <f t="shared" si="114"/>
        <v>0</v>
      </c>
      <c r="N504" s="116">
        <v>0</v>
      </c>
      <c r="O504" s="116">
        <v>0</v>
      </c>
      <c r="P504" s="116">
        <v>0</v>
      </c>
      <c r="Q504" s="116">
        <v>0</v>
      </c>
      <c r="R504" s="22">
        <f t="shared" si="115"/>
        <v>0</v>
      </c>
      <c r="S504" s="116">
        <v>0</v>
      </c>
      <c r="T504" s="116">
        <v>0</v>
      </c>
      <c r="U504" s="116">
        <v>0</v>
      </c>
      <c r="V504" s="116">
        <v>0</v>
      </c>
      <c r="W504" s="22">
        <f t="shared" si="116"/>
        <v>0</v>
      </c>
      <c r="X504" s="22">
        <f t="shared" si="117"/>
        <v>0</v>
      </c>
      <c r="Y504" s="22">
        <f ca="1">OFFSET('Cost Study'!$B$7,'Operations Support'!$C504,'Operations Support'!$B504)*$H504</f>
        <v>0</v>
      </c>
      <c r="Z504" s="23">
        <f ca="1">Y504*'Cost Study'!$B$31</f>
        <v>0</v>
      </c>
      <c r="AA504" s="23">
        <f ca="1">IF(A504=10298,1.51,1)*IF($B504&lt;3,$D504*'Cost Study'!$B$32*OFFSET('Cost Study'!$B$7,'Operations Support'!$C504,'Operations Support'!$B504),0)</f>
        <v>0</v>
      </c>
      <c r="AB504" s="24">
        <f ca="1">AA504*'Cost Study'!$B$31</f>
        <v>0</v>
      </c>
      <c r="AC504" s="23">
        <f ca="1">Y504*'Cost Study'!$B$31</f>
        <v>0</v>
      </c>
      <c r="AD504" s="24">
        <f ca="1">AA504*'Cost Study'!$B$31</f>
        <v>0</v>
      </c>
      <c r="AE504" s="377">
        <f t="shared" ca="1" si="118"/>
        <v>0</v>
      </c>
      <c r="AF504" s="377">
        <f t="shared" ca="1" si="119"/>
        <v>0</v>
      </c>
      <c r="AH504" s="688">
        <f>IFERROR($H504/SUMIF($A:$A,$A504,$H:$H)*SUMIF(Summary!$A$110:$A$186,$A504,Summary!$P$110:$P$186),0)</f>
        <v>0</v>
      </c>
      <c r="AI504" s="689">
        <f t="shared" ca="1" si="120"/>
        <v>0</v>
      </c>
      <c r="AJ504" s="688">
        <f>IFERROR(H504/SUMIF(A:A,A504,H:H)*SUMIF(Summary!$A$110:$A$186,'Operations Support'!A504,Summary!$Q$110:$Q$186),0)</f>
        <v>0</v>
      </c>
      <c r="AK504" s="688">
        <f t="shared" ca="1" si="121"/>
        <v>0</v>
      </c>
      <c r="AM504" s="688">
        <f>IFERROR($H504/SUMIF($A:$A,$A504,$H:$H)*SUMIF(Summary!$A$230:$A$266,$A504,Summary!$P$230:$P$266),0)</f>
        <v>0</v>
      </c>
      <c r="AN504" s="688">
        <f>IFERROR($H504/SUMIF($A:$A,$A504,$H:$H)*(SUMIF(Summary!$A$230:$A$266,$A504,Summary!$L$230:$L$266)+SUMIF(Summary!$A$281:$A$317,$A504,Summary!$L$281:$L$317))-AM504,0)</f>
        <v>0</v>
      </c>
      <c r="AO504" s="688">
        <f>IFERROR($H504/SUMIF($A:$A,$A504,$H:$H)*SUMIF(Summary!$A$230:$A$266,$A504,Summary!$Q$230:$Q$266),0)</f>
        <v>0</v>
      </c>
      <c r="AP504" s="688">
        <f>IFERROR($H504/SUMIF($A:$A,$A504,$H:$H)*(SUMIF(Summary!$A$230:$A$266,$A504,Summary!$L$230:$L$266)+SUMIF(Summary!$A$281:$A$317,$A504,Summary!$L$281:$L$317))-AO504,0)</f>
        <v>0</v>
      </c>
      <c r="AQ504" s="306"/>
      <c r="AR504" s="688">
        <f t="shared" ca="1" si="122"/>
        <v>0</v>
      </c>
      <c r="AS504" s="688">
        <f t="shared" ca="1" si="123"/>
        <v>0</v>
      </c>
    </row>
    <row r="505" spans="1:45" x14ac:dyDescent="0.2">
      <c r="A505" s="423">
        <v>3592</v>
      </c>
      <c r="B505" s="424">
        <v>4</v>
      </c>
      <c r="C505" s="425" t="s">
        <v>317</v>
      </c>
      <c r="D505" s="422">
        <f t="shared" si="109"/>
        <v>0</v>
      </c>
      <c r="E505" s="422">
        <f t="shared" si="110"/>
        <v>0</v>
      </c>
      <c r="F505" s="422">
        <f t="shared" si="111"/>
        <v>0</v>
      </c>
      <c r="G505" s="422">
        <f t="shared" si="112"/>
        <v>0</v>
      </c>
      <c r="H505" s="22">
        <f t="shared" si="113"/>
        <v>0</v>
      </c>
      <c r="I505" s="116">
        <v>0</v>
      </c>
      <c r="J505" s="116">
        <v>0</v>
      </c>
      <c r="K505" s="116">
        <v>0</v>
      </c>
      <c r="L505" s="116">
        <v>0</v>
      </c>
      <c r="M505" s="22">
        <f t="shared" si="114"/>
        <v>0</v>
      </c>
      <c r="N505" s="116">
        <v>0</v>
      </c>
      <c r="O505" s="116">
        <v>0</v>
      </c>
      <c r="P505" s="116">
        <v>0</v>
      </c>
      <c r="Q505" s="116">
        <v>0</v>
      </c>
      <c r="R505" s="22">
        <f t="shared" si="115"/>
        <v>0</v>
      </c>
      <c r="S505" s="116">
        <v>0</v>
      </c>
      <c r="T505" s="116">
        <v>0</v>
      </c>
      <c r="U505" s="116">
        <v>0</v>
      </c>
      <c r="V505" s="116">
        <v>0</v>
      </c>
      <c r="W505" s="22">
        <f t="shared" si="116"/>
        <v>0</v>
      </c>
      <c r="X505" s="22">
        <f t="shared" si="117"/>
        <v>0</v>
      </c>
      <c r="Y505" s="22">
        <f ca="1">OFFSET('Cost Study'!$B$7,'Operations Support'!$C505,'Operations Support'!$B505)*$H505</f>
        <v>0</v>
      </c>
      <c r="Z505" s="23">
        <f ca="1">Y505*'Cost Study'!$B$31</f>
        <v>0</v>
      </c>
      <c r="AA505" s="23">
        <f ca="1">IF(A505=10298,1.51,1)*IF($B505&lt;3,$D505*'Cost Study'!$B$32*OFFSET('Cost Study'!$B$7,'Operations Support'!$C505,'Operations Support'!$B505),0)</f>
        <v>0</v>
      </c>
      <c r="AB505" s="24">
        <f ca="1">AA505*'Cost Study'!$B$31</f>
        <v>0</v>
      </c>
      <c r="AC505" s="23">
        <f ca="1">Y505*'Cost Study'!$B$31</f>
        <v>0</v>
      </c>
      <c r="AD505" s="24">
        <f ca="1">AA505*'Cost Study'!$B$31</f>
        <v>0</v>
      </c>
      <c r="AE505" s="377">
        <f t="shared" ca="1" si="118"/>
        <v>0</v>
      </c>
      <c r="AF505" s="377">
        <f t="shared" ca="1" si="119"/>
        <v>0</v>
      </c>
      <c r="AH505" s="688">
        <f>IFERROR($H505/SUMIF($A:$A,$A505,$H:$H)*SUMIF(Summary!$A$110:$A$186,$A505,Summary!$P$110:$P$186),0)</f>
        <v>0</v>
      </c>
      <c r="AI505" s="689">
        <f t="shared" ca="1" si="120"/>
        <v>0</v>
      </c>
      <c r="AJ505" s="688">
        <f>IFERROR(H505/SUMIF(A:A,A505,H:H)*SUMIF(Summary!$A$110:$A$186,'Operations Support'!A505,Summary!$Q$110:$Q$186),0)</f>
        <v>0</v>
      </c>
      <c r="AK505" s="688">
        <f t="shared" ca="1" si="121"/>
        <v>0</v>
      </c>
      <c r="AM505" s="688">
        <f>IFERROR($H505/SUMIF($A:$A,$A505,$H:$H)*SUMIF(Summary!$A$230:$A$266,$A505,Summary!$P$230:$P$266),0)</f>
        <v>0</v>
      </c>
      <c r="AN505" s="688">
        <f>IFERROR($H505/SUMIF($A:$A,$A505,$H:$H)*(SUMIF(Summary!$A$230:$A$266,$A505,Summary!$L$230:$L$266)+SUMIF(Summary!$A$281:$A$317,$A505,Summary!$L$281:$L$317))-AM505,0)</f>
        <v>0</v>
      </c>
      <c r="AO505" s="688">
        <f>IFERROR($H505/SUMIF($A:$A,$A505,$H:$H)*SUMIF(Summary!$A$230:$A$266,$A505,Summary!$Q$230:$Q$266),0)</f>
        <v>0</v>
      </c>
      <c r="AP505" s="688">
        <f>IFERROR($H505/SUMIF($A:$A,$A505,$H:$H)*(SUMIF(Summary!$A$230:$A$266,$A505,Summary!$L$230:$L$266)+SUMIF(Summary!$A$281:$A$317,$A505,Summary!$L$281:$L$317))-AO505,0)</f>
        <v>0</v>
      </c>
      <c r="AQ505" s="306"/>
      <c r="AR505" s="688">
        <f t="shared" ca="1" si="122"/>
        <v>0</v>
      </c>
      <c r="AS505" s="688">
        <f t="shared" ca="1" si="123"/>
        <v>0</v>
      </c>
    </row>
    <row r="506" spans="1:45" x14ac:dyDescent="0.2">
      <c r="A506" s="423">
        <v>3592</v>
      </c>
      <c r="B506" s="424">
        <v>4</v>
      </c>
      <c r="C506" s="425" t="s">
        <v>318</v>
      </c>
      <c r="D506" s="422">
        <f t="shared" si="109"/>
        <v>0</v>
      </c>
      <c r="E506" s="422">
        <f t="shared" si="110"/>
        <v>0</v>
      </c>
      <c r="F506" s="422">
        <f t="shared" si="111"/>
        <v>0</v>
      </c>
      <c r="G506" s="422">
        <f t="shared" si="112"/>
        <v>0</v>
      </c>
      <c r="H506" s="22">
        <f t="shared" si="113"/>
        <v>0</v>
      </c>
      <c r="I506" s="116">
        <v>0</v>
      </c>
      <c r="J506" s="116">
        <v>0</v>
      </c>
      <c r="K506" s="116">
        <v>0</v>
      </c>
      <c r="L506" s="116">
        <v>0</v>
      </c>
      <c r="M506" s="22">
        <f t="shared" si="114"/>
        <v>0</v>
      </c>
      <c r="N506" s="116">
        <v>0</v>
      </c>
      <c r="O506" s="116">
        <v>0</v>
      </c>
      <c r="P506" s="116">
        <v>0</v>
      </c>
      <c r="Q506" s="116">
        <v>0</v>
      </c>
      <c r="R506" s="22">
        <f t="shared" si="115"/>
        <v>0</v>
      </c>
      <c r="S506" s="116">
        <v>0</v>
      </c>
      <c r="T506" s="116">
        <v>0</v>
      </c>
      <c r="U506" s="116">
        <v>0</v>
      </c>
      <c r="V506" s="116">
        <v>0</v>
      </c>
      <c r="W506" s="22">
        <f t="shared" si="116"/>
        <v>0</v>
      </c>
      <c r="X506" s="22">
        <f t="shared" si="117"/>
        <v>0</v>
      </c>
      <c r="Y506" s="22">
        <f ca="1">OFFSET('Cost Study'!$B$7,'Operations Support'!$C506,'Operations Support'!$B506)*$H506</f>
        <v>0</v>
      </c>
      <c r="Z506" s="23">
        <f ca="1">Y506*'Cost Study'!$B$31</f>
        <v>0</v>
      </c>
      <c r="AA506" s="23">
        <f ca="1">IF(A506=10298,1.51,1)*IF($B506&lt;3,$D506*'Cost Study'!$B$32*OFFSET('Cost Study'!$B$7,'Operations Support'!$C506,'Operations Support'!$B506),0)</f>
        <v>0</v>
      </c>
      <c r="AB506" s="24">
        <f ca="1">AA506*'Cost Study'!$B$31</f>
        <v>0</v>
      </c>
      <c r="AC506" s="23">
        <f ca="1">Y506*'Cost Study'!$B$31</f>
        <v>0</v>
      </c>
      <c r="AD506" s="24">
        <f ca="1">AA506*'Cost Study'!$B$31</f>
        <v>0</v>
      </c>
      <c r="AE506" s="377">
        <f t="shared" ca="1" si="118"/>
        <v>0</v>
      </c>
      <c r="AF506" s="377">
        <f t="shared" ca="1" si="119"/>
        <v>0</v>
      </c>
      <c r="AH506" s="688">
        <f>IFERROR($H506/SUMIF($A:$A,$A506,$H:$H)*SUMIF(Summary!$A$110:$A$186,$A506,Summary!$P$110:$P$186),0)</f>
        <v>0</v>
      </c>
      <c r="AI506" s="689">
        <f t="shared" ca="1" si="120"/>
        <v>0</v>
      </c>
      <c r="AJ506" s="688">
        <f>IFERROR(H506/SUMIF(A:A,A506,H:H)*SUMIF(Summary!$A$110:$A$186,'Operations Support'!A506,Summary!$Q$110:$Q$186),0)</f>
        <v>0</v>
      </c>
      <c r="AK506" s="688">
        <f t="shared" ca="1" si="121"/>
        <v>0</v>
      </c>
      <c r="AM506" s="688">
        <f>IFERROR($H506/SUMIF($A:$A,$A506,$H:$H)*SUMIF(Summary!$A$230:$A$266,$A506,Summary!$P$230:$P$266),0)</f>
        <v>0</v>
      </c>
      <c r="AN506" s="688">
        <f>IFERROR($H506/SUMIF($A:$A,$A506,$H:$H)*(SUMIF(Summary!$A$230:$A$266,$A506,Summary!$L$230:$L$266)+SUMIF(Summary!$A$281:$A$317,$A506,Summary!$L$281:$L$317))-AM506,0)</f>
        <v>0</v>
      </c>
      <c r="AO506" s="688">
        <f>IFERROR($H506/SUMIF($A:$A,$A506,$H:$H)*SUMIF(Summary!$A$230:$A$266,$A506,Summary!$Q$230:$Q$266),0)</f>
        <v>0</v>
      </c>
      <c r="AP506" s="688">
        <f>IFERROR($H506/SUMIF($A:$A,$A506,$H:$H)*(SUMIF(Summary!$A$230:$A$266,$A506,Summary!$L$230:$L$266)+SUMIF(Summary!$A$281:$A$317,$A506,Summary!$L$281:$L$317))-AO506,0)</f>
        <v>0</v>
      </c>
      <c r="AQ506" s="306"/>
      <c r="AR506" s="688">
        <f t="shared" ca="1" si="122"/>
        <v>0</v>
      </c>
      <c r="AS506" s="688">
        <f t="shared" ca="1" si="123"/>
        <v>0</v>
      </c>
    </row>
    <row r="507" spans="1:45" x14ac:dyDescent="0.2">
      <c r="A507" s="423">
        <v>3592</v>
      </c>
      <c r="B507" s="424">
        <v>4</v>
      </c>
      <c r="C507" s="425" t="s">
        <v>319</v>
      </c>
      <c r="D507" s="422">
        <f t="shared" si="109"/>
        <v>0</v>
      </c>
      <c r="E507" s="422">
        <f t="shared" si="110"/>
        <v>0</v>
      </c>
      <c r="F507" s="422">
        <f t="shared" si="111"/>
        <v>0</v>
      </c>
      <c r="G507" s="422">
        <f t="shared" si="112"/>
        <v>0</v>
      </c>
      <c r="H507" s="22">
        <f t="shared" si="113"/>
        <v>0</v>
      </c>
      <c r="I507" s="116">
        <v>0</v>
      </c>
      <c r="J507" s="116">
        <v>0</v>
      </c>
      <c r="K507" s="116">
        <v>0</v>
      </c>
      <c r="L507" s="116">
        <v>0</v>
      </c>
      <c r="M507" s="22">
        <f t="shared" si="114"/>
        <v>0</v>
      </c>
      <c r="N507" s="116">
        <v>0</v>
      </c>
      <c r="O507" s="116">
        <v>0</v>
      </c>
      <c r="P507" s="116">
        <v>0</v>
      </c>
      <c r="Q507" s="116">
        <v>0</v>
      </c>
      <c r="R507" s="22">
        <f t="shared" si="115"/>
        <v>0</v>
      </c>
      <c r="S507" s="116">
        <v>0</v>
      </c>
      <c r="T507" s="116">
        <v>0</v>
      </c>
      <c r="U507" s="116">
        <v>0</v>
      </c>
      <c r="V507" s="116">
        <v>0</v>
      </c>
      <c r="W507" s="22">
        <f t="shared" si="116"/>
        <v>0</v>
      </c>
      <c r="X507" s="22">
        <f t="shared" si="117"/>
        <v>0</v>
      </c>
      <c r="Y507" s="22">
        <f ca="1">OFFSET('Cost Study'!$B$7,'Operations Support'!$C507,'Operations Support'!$B507)*$H507</f>
        <v>0</v>
      </c>
      <c r="Z507" s="23">
        <f ca="1">Y507*'Cost Study'!$B$31</f>
        <v>0</v>
      </c>
      <c r="AA507" s="23">
        <f ca="1">IF(A507=10298,1.51,1)*IF($B507&lt;3,$D507*'Cost Study'!$B$32*OFFSET('Cost Study'!$B$7,'Operations Support'!$C507,'Operations Support'!$B507),0)</f>
        <v>0</v>
      </c>
      <c r="AB507" s="24">
        <f ca="1">AA507*'Cost Study'!$B$31</f>
        <v>0</v>
      </c>
      <c r="AC507" s="23">
        <f ca="1">Y507*'Cost Study'!$B$31</f>
        <v>0</v>
      </c>
      <c r="AD507" s="24">
        <f ca="1">AA507*'Cost Study'!$B$31</f>
        <v>0</v>
      </c>
      <c r="AE507" s="377">
        <f t="shared" ca="1" si="118"/>
        <v>0</v>
      </c>
      <c r="AF507" s="377">
        <f t="shared" ca="1" si="119"/>
        <v>0</v>
      </c>
      <c r="AH507" s="688">
        <f>IFERROR($H507/SUMIF($A:$A,$A507,$H:$H)*SUMIF(Summary!$A$110:$A$186,$A507,Summary!$P$110:$P$186),0)</f>
        <v>0</v>
      </c>
      <c r="AI507" s="689">
        <f t="shared" ca="1" si="120"/>
        <v>0</v>
      </c>
      <c r="AJ507" s="688">
        <f>IFERROR(H507/SUMIF(A:A,A507,H:H)*SUMIF(Summary!$A$110:$A$186,'Operations Support'!A507,Summary!$Q$110:$Q$186),0)</f>
        <v>0</v>
      </c>
      <c r="AK507" s="688">
        <f t="shared" ca="1" si="121"/>
        <v>0</v>
      </c>
      <c r="AM507" s="688">
        <f>IFERROR($H507/SUMIF($A:$A,$A507,$H:$H)*SUMIF(Summary!$A$230:$A$266,$A507,Summary!$P$230:$P$266),0)</f>
        <v>0</v>
      </c>
      <c r="AN507" s="688">
        <f>IFERROR($H507/SUMIF($A:$A,$A507,$H:$H)*(SUMIF(Summary!$A$230:$A$266,$A507,Summary!$L$230:$L$266)+SUMIF(Summary!$A$281:$A$317,$A507,Summary!$L$281:$L$317))-AM507,0)</f>
        <v>0</v>
      </c>
      <c r="AO507" s="688">
        <f>IFERROR($H507/SUMIF($A:$A,$A507,$H:$H)*SUMIF(Summary!$A$230:$A$266,$A507,Summary!$Q$230:$Q$266),0)</f>
        <v>0</v>
      </c>
      <c r="AP507" s="688">
        <f>IFERROR($H507/SUMIF($A:$A,$A507,$H:$H)*(SUMIF(Summary!$A$230:$A$266,$A507,Summary!$L$230:$L$266)+SUMIF(Summary!$A$281:$A$317,$A507,Summary!$L$281:$L$317))-AO507,0)</f>
        <v>0</v>
      </c>
      <c r="AQ507" s="306"/>
      <c r="AR507" s="688">
        <f t="shared" ca="1" si="122"/>
        <v>0</v>
      </c>
      <c r="AS507" s="688">
        <f t="shared" ca="1" si="123"/>
        <v>0</v>
      </c>
    </row>
    <row r="508" spans="1:45" x14ac:dyDescent="0.2">
      <c r="A508" s="423">
        <v>3592</v>
      </c>
      <c r="B508" s="424">
        <v>4</v>
      </c>
      <c r="C508" s="425" t="s">
        <v>320</v>
      </c>
      <c r="D508" s="422">
        <f t="shared" si="109"/>
        <v>0</v>
      </c>
      <c r="E508" s="422">
        <f t="shared" si="110"/>
        <v>0</v>
      </c>
      <c r="F508" s="422">
        <f t="shared" si="111"/>
        <v>0</v>
      </c>
      <c r="G508" s="422">
        <f t="shared" si="112"/>
        <v>0</v>
      </c>
      <c r="H508" s="22">
        <f t="shared" si="113"/>
        <v>0</v>
      </c>
      <c r="I508" s="116">
        <v>0</v>
      </c>
      <c r="J508" s="116">
        <v>0</v>
      </c>
      <c r="K508" s="116">
        <v>0</v>
      </c>
      <c r="L508" s="116">
        <v>0</v>
      </c>
      <c r="M508" s="22">
        <f t="shared" si="114"/>
        <v>0</v>
      </c>
      <c r="N508" s="116">
        <v>0</v>
      </c>
      <c r="O508" s="116">
        <v>0</v>
      </c>
      <c r="P508" s="116">
        <v>0</v>
      </c>
      <c r="Q508" s="116">
        <v>0</v>
      </c>
      <c r="R508" s="22">
        <f t="shared" si="115"/>
        <v>0</v>
      </c>
      <c r="S508" s="116">
        <v>0</v>
      </c>
      <c r="T508" s="116">
        <v>0</v>
      </c>
      <c r="U508" s="116">
        <v>0</v>
      </c>
      <c r="V508" s="116">
        <v>0</v>
      </c>
      <c r="W508" s="22">
        <f t="shared" si="116"/>
        <v>0</v>
      </c>
      <c r="X508" s="22">
        <f t="shared" si="117"/>
        <v>0</v>
      </c>
      <c r="Y508" s="22">
        <f ca="1">OFFSET('Cost Study'!$B$7,'Operations Support'!$C508,'Operations Support'!$B508)*$H508</f>
        <v>0</v>
      </c>
      <c r="Z508" s="23">
        <f ca="1">Y508*'Cost Study'!$B$31</f>
        <v>0</v>
      </c>
      <c r="AA508" s="23">
        <f ca="1">IF(A508=10298,1.51,1)*IF($B508&lt;3,$D508*'Cost Study'!$B$32*OFFSET('Cost Study'!$B$7,'Operations Support'!$C508,'Operations Support'!$B508),0)</f>
        <v>0</v>
      </c>
      <c r="AB508" s="24">
        <f ca="1">AA508*'Cost Study'!$B$31</f>
        <v>0</v>
      </c>
      <c r="AC508" s="23">
        <f ca="1">Y508*'Cost Study'!$B$31</f>
        <v>0</v>
      </c>
      <c r="AD508" s="24">
        <f ca="1">AA508*'Cost Study'!$B$31</f>
        <v>0</v>
      </c>
      <c r="AE508" s="377">
        <f t="shared" ca="1" si="118"/>
        <v>0</v>
      </c>
      <c r="AF508" s="377">
        <f t="shared" ca="1" si="119"/>
        <v>0</v>
      </c>
      <c r="AH508" s="688">
        <f>IFERROR($H508/SUMIF($A:$A,$A508,$H:$H)*SUMIF(Summary!$A$110:$A$186,$A508,Summary!$P$110:$P$186),0)</f>
        <v>0</v>
      </c>
      <c r="AI508" s="689">
        <f t="shared" ca="1" si="120"/>
        <v>0</v>
      </c>
      <c r="AJ508" s="688">
        <f>IFERROR(H508/SUMIF(A:A,A508,H:H)*SUMIF(Summary!$A$110:$A$186,'Operations Support'!A508,Summary!$Q$110:$Q$186),0)</f>
        <v>0</v>
      </c>
      <c r="AK508" s="688">
        <f t="shared" ca="1" si="121"/>
        <v>0</v>
      </c>
      <c r="AM508" s="688">
        <f>IFERROR($H508/SUMIF($A:$A,$A508,$H:$H)*SUMIF(Summary!$A$230:$A$266,$A508,Summary!$P$230:$P$266),0)</f>
        <v>0</v>
      </c>
      <c r="AN508" s="688">
        <f>IFERROR($H508/SUMIF($A:$A,$A508,$H:$H)*(SUMIF(Summary!$A$230:$A$266,$A508,Summary!$L$230:$L$266)+SUMIF(Summary!$A$281:$A$317,$A508,Summary!$L$281:$L$317))-AM508,0)</f>
        <v>0</v>
      </c>
      <c r="AO508" s="688">
        <f>IFERROR($H508/SUMIF($A:$A,$A508,$H:$H)*SUMIF(Summary!$A$230:$A$266,$A508,Summary!$Q$230:$Q$266),0)</f>
        <v>0</v>
      </c>
      <c r="AP508" s="688">
        <f>IFERROR($H508/SUMIF($A:$A,$A508,$H:$H)*(SUMIF(Summary!$A$230:$A$266,$A508,Summary!$L$230:$L$266)+SUMIF(Summary!$A$281:$A$317,$A508,Summary!$L$281:$L$317))-AO508,0)</f>
        <v>0</v>
      </c>
      <c r="AQ508" s="306"/>
      <c r="AR508" s="688">
        <f t="shared" ca="1" si="122"/>
        <v>0</v>
      </c>
      <c r="AS508" s="688">
        <f t="shared" ca="1" si="123"/>
        <v>0</v>
      </c>
    </row>
    <row r="509" spans="1:45" x14ac:dyDescent="0.2">
      <c r="A509" s="423">
        <v>3592</v>
      </c>
      <c r="B509" s="424">
        <v>5</v>
      </c>
      <c r="C509" s="425" t="s">
        <v>300</v>
      </c>
      <c r="D509" s="422">
        <f t="shared" si="109"/>
        <v>0</v>
      </c>
      <c r="E509" s="422">
        <f t="shared" si="110"/>
        <v>0</v>
      </c>
      <c r="F509" s="422">
        <f t="shared" si="111"/>
        <v>0</v>
      </c>
      <c r="G509" s="422">
        <f t="shared" si="112"/>
        <v>0</v>
      </c>
      <c r="H509" s="22">
        <f t="shared" si="113"/>
        <v>0</v>
      </c>
      <c r="I509" s="116">
        <v>0</v>
      </c>
      <c r="J509" s="116">
        <v>0</v>
      </c>
      <c r="K509" s="116">
        <v>0</v>
      </c>
      <c r="L509" s="116">
        <v>0</v>
      </c>
      <c r="M509" s="22">
        <f t="shared" si="114"/>
        <v>0</v>
      </c>
      <c r="N509" s="116">
        <v>0</v>
      </c>
      <c r="O509" s="116">
        <v>0</v>
      </c>
      <c r="P509" s="116">
        <v>0</v>
      </c>
      <c r="Q509" s="116">
        <v>0</v>
      </c>
      <c r="R509" s="22">
        <f t="shared" si="115"/>
        <v>0</v>
      </c>
      <c r="S509" s="116">
        <v>0</v>
      </c>
      <c r="T509" s="116">
        <v>0</v>
      </c>
      <c r="U509" s="116">
        <v>0</v>
      </c>
      <c r="V509" s="116">
        <v>0</v>
      </c>
      <c r="W509" s="22">
        <f t="shared" si="116"/>
        <v>0</v>
      </c>
      <c r="X509" s="22">
        <f t="shared" si="117"/>
        <v>0</v>
      </c>
      <c r="Y509" s="22">
        <f ca="1">OFFSET('Cost Study'!$B$7,'Operations Support'!$C509,'Operations Support'!$B509)*$H509</f>
        <v>0</v>
      </c>
      <c r="Z509" s="23">
        <f ca="1">Y509*'Cost Study'!$B$31</f>
        <v>0</v>
      </c>
      <c r="AA509" s="23">
        <f ca="1">IF(A509=10298,1.51,1)*IF($B509&lt;3,$D509*'Cost Study'!$B$32*OFFSET('Cost Study'!$B$7,'Operations Support'!$C509,'Operations Support'!$B509),0)</f>
        <v>0</v>
      </c>
      <c r="AB509" s="24">
        <f ca="1">AA509*'Cost Study'!$B$31</f>
        <v>0</v>
      </c>
      <c r="AC509" s="23">
        <f ca="1">Y509*'Cost Study'!$B$31</f>
        <v>0</v>
      </c>
      <c r="AD509" s="24">
        <f ca="1">AA509*'Cost Study'!$B$31</f>
        <v>0</v>
      </c>
      <c r="AE509" s="377">
        <f t="shared" ca="1" si="118"/>
        <v>0</v>
      </c>
      <c r="AF509" s="377">
        <f t="shared" ca="1" si="119"/>
        <v>0</v>
      </c>
      <c r="AH509" s="688">
        <f>IFERROR($H509/SUMIF($A:$A,$A509,$H:$H)*SUMIF(Summary!$A$110:$A$186,$A509,Summary!$P$110:$P$186),0)</f>
        <v>0</v>
      </c>
      <c r="AI509" s="689">
        <f t="shared" ca="1" si="120"/>
        <v>0</v>
      </c>
      <c r="AJ509" s="688">
        <f>IFERROR(H509/SUMIF(A:A,A509,H:H)*SUMIF(Summary!$A$110:$A$186,'Operations Support'!A509,Summary!$Q$110:$Q$186),0)</f>
        <v>0</v>
      </c>
      <c r="AK509" s="688">
        <f t="shared" ca="1" si="121"/>
        <v>0</v>
      </c>
      <c r="AM509" s="688">
        <f>IFERROR($H509/SUMIF($A:$A,$A509,$H:$H)*SUMIF(Summary!$A$230:$A$266,$A509,Summary!$P$230:$P$266),0)</f>
        <v>0</v>
      </c>
      <c r="AN509" s="688">
        <f>IFERROR($H509/SUMIF($A:$A,$A509,$H:$H)*(SUMIF(Summary!$A$230:$A$266,$A509,Summary!$L$230:$L$266)+SUMIF(Summary!$A$281:$A$317,$A509,Summary!$L$281:$L$317))-AM509,0)</f>
        <v>0</v>
      </c>
      <c r="AO509" s="688">
        <f>IFERROR($H509/SUMIF($A:$A,$A509,$H:$H)*SUMIF(Summary!$A$230:$A$266,$A509,Summary!$Q$230:$Q$266),0)</f>
        <v>0</v>
      </c>
      <c r="AP509" s="688">
        <f>IFERROR($H509/SUMIF($A:$A,$A509,$H:$H)*(SUMIF(Summary!$A$230:$A$266,$A509,Summary!$L$230:$L$266)+SUMIF(Summary!$A$281:$A$317,$A509,Summary!$L$281:$L$317))-AO509,0)</f>
        <v>0</v>
      </c>
      <c r="AQ509" s="306"/>
      <c r="AR509" s="688">
        <f t="shared" ca="1" si="122"/>
        <v>0</v>
      </c>
      <c r="AS509" s="688">
        <f t="shared" ca="1" si="123"/>
        <v>0</v>
      </c>
    </row>
    <row r="510" spans="1:45" x14ac:dyDescent="0.2">
      <c r="A510" s="423">
        <v>3592</v>
      </c>
      <c r="B510" s="424">
        <v>5</v>
      </c>
      <c r="C510" s="425" t="s">
        <v>301</v>
      </c>
      <c r="D510" s="422">
        <f t="shared" si="109"/>
        <v>0</v>
      </c>
      <c r="E510" s="422">
        <f t="shared" si="110"/>
        <v>0</v>
      </c>
      <c r="F510" s="422">
        <f t="shared" si="111"/>
        <v>0</v>
      </c>
      <c r="G510" s="422">
        <f t="shared" si="112"/>
        <v>0</v>
      </c>
      <c r="H510" s="22">
        <f t="shared" si="113"/>
        <v>0</v>
      </c>
      <c r="I510" s="116">
        <v>0</v>
      </c>
      <c r="J510" s="116">
        <v>0</v>
      </c>
      <c r="K510" s="116">
        <v>0</v>
      </c>
      <c r="L510" s="116">
        <v>0</v>
      </c>
      <c r="M510" s="22">
        <f t="shared" si="114"/>
        <v>0</v>
      </c>
      <c r="N510" s="116">
        <v>0</v>
      </c>
      <c r="O510" s="116">
        <v>0</v>
      </c>
      <c r="P510" s="116">
        <v>0</v>
      </c>
      <c r="Q510" s="116">
        <v>0</v>
      </c>
      <c r="R510" s="22">
        <f t="shared" si="115"/>
        <v>0</v>
      </c>
      <c r="S510" s="116">
        <v>0</v>
      </c>
      <c r="T510" s="116">
        <v>0</v>
      </c>
      <c r="U510" s="116">
        <v>0</v>
      </c>
      <c r="V510" s="116">
        <v>0</v>
      </c>
      <c r="W510" s="22">
        <f t="shared" si="116"/>
        <v>0</v>
      </c>
      <c r="X510" s="22">
        <f t="shared" si="117"/>
        <v>0</v>
      </c>
      <c r="Y510" s="22">
        <f ca="1">OFFSET('Cost Study'!$B$7,'Operations Support'!$C510,'Operations Support'!$B510)*$H510</f>
        <v>0</v>
      </c>
      <c r="Z510" s="23">
        <f ca="1">Y510*'Cost Study'!$B$31</f>
        <v>0</v>
      </c>
      <c r="AA510" s="23">
        <f ca="1">IF(A510=10298,1.51,1)*IF($B510&lt;3,$D510*'Cost Study'!$B$32*OFFSET('Cost Study'!$B$7,'Operations Support'!$C510,'Operations Support'!$B510),0)</f>
        <v>0</v>
      </c>
      <c r="AB510" s="24">
        <f ca="1">AA510*'Cost Study'!$B$31</f>
        <v>0</v>
      </c>
      <c r="AC510" s="23">
        <f ca="1">Y510*'Cost Study'!$B$31</f>
        <v>0</v>
      </c>
      <c r="AD510" s="24">
        <f ca="1">AA510*'Cost Study'!$B$31</f>
        <v>0</v>
      </c>
      <c r="AE510" s="377">
        <f t="shared" ca="1" si="118"/>
        <v>0</v>
      </c>
      <c r="AF510" s="377">
        <f t="shared" ca="1" si="119"/>
        <v>0</v>
      </c>
      <c r="AH510" s="688">
        <f>IFERROR($H510/SUMIF($A:$A,$A510,$H:$H)*SUMIF(Summary!$A$110:$A$186,$A510,Summary!$P$110:$P$186),0)</f>
        <v>0</v>
      </c>
      <c r="AI510" s="689">
        <f t="shared" ca="1" si="120"/>
        <v>0</v>
      </c>
      <c r="AJ510" s="688">
        <f>IFERROR(H510/SUMIF(A:A,A510,H:H)*SUMIF(Summary!$A$110:$A$186,'Operations Support'!A510,Summary!$Q$110:$Q$186),0)</f>
        <v>0</v>
      </c>
      <c r="AK510" s="688">
        <f t="shared" ca="1" si="121"/>
        <v>0</v>
      </c>
      <c r="AM510" s="688">
        <f>IFERROR($H510/SUMIF($A:$A,$A510,$H:$H)*SUMIF(Summary!$A$230:$A$266,$A510,Summary!$P$230:$P$266),0)</f>
        <v>0</v>
      </c>
      <c r="AN510" s="688">
        <f>IFERROR($H510/SUMIF($A:$A,$A510,$H:$H)*(SUMIF(Summary!$A$230:$A$266,$A510,Summary!$L$230:$L$266)+SUMIF(Summary!$A$281:$A$317,$A510,Summary!$L$281:$L$317))-AM510,0)</f>
        <v>0</v>
      </c>
      <c r="AO510" s="688">
        <f>IFERROR($H510/SUMIF($A:$A,$A510,$H:$H)*SUMIF(Summary!$A$230:$A$266,$A510,Summary!$Q$230:$Q$266),0)</f>
        <v>0</v>
      </c>
      <c r="AP510" s="688">
        <f>IFERROR($H510/SUMIF($A:$A,$A510,$H:$H)*(SUMIF(Summary!$A$230:$A$266,$A510,Summary!$L$230:$L$266)+SUMIF(Summary!$A$281:$A$317,$A510,Summary!$L$281:$L$317))-AO510,0)</f>
        <v>0</v>
      </c>
      <c r="AQ510" s="306"/>
      <c r="AR510" s="688">
        <f t="shared" ca="1" si="122"/>
        <v>0</v>
      </c>
      <c r="AS510" s="688">
        <f t="shared" ca="1" si="123"/>
        <v>0</v>
      </c>
    </row>
    <row r="511" spans="1:45" x14ac:dyDescent="0.2">
      <c r="A511" s="423">
        <v>3592</v>
      </c>
      <c r="B511" s="424">
        <v>5</v>
      </c>
      <c r="C511" s="425" t="s">
        <v>302</v>
      </c>
      <c r="D511" s="422">
        <f t="shared" si="109"/>
        <v>0</v>
      </c>
      <c r="E511" s="422">
        <f t="shared" si="110"/>
        <v>0</v>
      </c>
      <c r="F511" s="422">
        <f t="shared" si="111"/>
        <v>0</v>
      </c>
      <c r="G511" s="422">
        <f t="shared" si="112"/>
        <v>0</v>
      </c>
      <c r="H511" s="22">
        <f t="shared" si="113"/>
        <v>0</v>
      </c>
      <c r="I511" s="116">
        <v>0</v>
      </c>
      <c r="J511" s="116">
        <v>0</v>
      </c>
      <c r="K511" s="116">
        <v>0</v>
      </c>
      <c r="L511" s="116">
        <v>0</v>
      </c>
      <c r="M511" s="22">
        <f t="shared" si="114"/>
        <v>0</v>
      </c>
      <c r="N511" s="116">
        <v>0</v>
      </c>
      <c r="O511" s="116">
        <v>0</v>
      </c>
      <c r="P511" s="116">
        <v>0</v>
      </c>
      <c r="Q511" s="116">
        <v>0</v>
      </c>
      <c r="R511" s="22">
        <f t="shared" si="115"/>
        <v>0</v>
      </c>
      <c r="S511" s="116">
        <v>0</v>
      </c>
      <c r="T511" s="116">
        <v>0</v>
      </c>
      <c r="U511" s="116">
        <v>0</v>
      </c>
      <c r="V511" s="116">
        <v>0</v>
      </c>
      <c r="W511" s="22">
        <f t="shared" si="116"/>
        <v>0</v>
      </c>
      <c r="X511" s="22">
        <f t="shared" si="117"/>
        <v>0</v>
      </c>
      <c r="Y511" s="22">
        <f ca="1">OFFSET('Cost Study'!$B$7,'Operations Support'!$C511,'Operations Support'!$B511)*$H511</f>
        <v>0</v>
      </c>
      <c r="Z511" s="23">
        <f ca="1">Y511*'Cost Study'!$B$31</f>
        <v>0</v>
      </c>
      <c r="AA511" s="23">
        <f ca="1">IF(A511=10298,1.51,1)*IF($B511&lt;3,$D511*'Cost Study'!$B$32*OFFSET('Cost Study'!$B$7,'Operations Support'!$C511,'Operations Support'!$B511),0)</f>
        <v>0</v>
      </c>
      <c r="AB511" s="24">
        <f ca="1">AA511*'Cost Study'!$B$31</f>
        <v>0</v>
      </c>
      <c r="AC511" s="23">
        <f ca="1">Y511*'Cost Study'!$B$31</f>
        <v>0</v>
      </c>
      <c r="AD511" s="24">
        <f ca="1">AA511*'Cost Study'!$B$31</f>
        <v>0</v>
      </c>
      <c r="AE511" s="377">
        <f t="shared" ca="1" si="118"/>
        <v>0</v>
      </c>
      <c r="AF511" s="377">
        <f t="shared" ca="1" si="119"/>
        <v>0</v>
      </c>
      <c r="AH511" s="688">
        <f>IFERROR($H511/SUMIF($A:$A,$A511,$H:$H)*SUMIF(Summary!$A$110:$A$186,$A511,Summary!$P$110:$P$186),0)</f>
        <v>0</v>
      </c>
      <c r="AI511" s="689">
        <f t="shared" ca="1" si="120"/>
        <v>0</v>
      </c>
      <c r="AJ511" s="688">
        <f>IFERROR(H511/SUMIF(A:A,A511,H:H)*SUMIF(Summary!$A$110:$A$186,'Operations Support'!A511,Summary!$Q$110:$Q$186),0)</f>
        <v>0</v>
      </c>
      <c r="AK511" s="688">
        <f t="shared" ca="1" si="121"/>
        <v>0</v>
      </c>
      <c r="AM511" s="688">
        <f>IFERROR($H511/SUMIF($A:$A,$A511,$H:$H)*SUMIF(Summary!$A$230:$A$266,$A511,Summary!$P$230:$P$266),0)</f>
        <v>0</v>
      </c>
      <c r="AN511" s="688">
        <f>IFERROR($H511/SUMIF($A:$A,$A511,$H:$H)*(SUMIF(Summary!$A$230:$A$266,$A511,Summary!$L$230:$L$266)+SUMIF(Summary!$A$281:$A$317,$A511,Summary!$L$281:$L$317))-AM511,0)</f>
        <v>0</v>
      </c>
      <c r="AO511" s="688">
        <f>IFERROR($H511/SUMIF($A:$A,$A511,$H:$H)*SUMIF(Summary!$A$230:$A$266,$A511,Summary!$Q$230:$Q$266),0)</f>
        <v>0</v>
      </c>
      <c r="AP511" s="688">
        <f>IFERROR($H511/SUMIF($A:$A,$A511,$H:$H)*(SUMIF(Summary!$A$230:$A$266,$A511,Summary!$L$230:$L$266)+SUMIF(Summary!$A$281:$A$317,$A511,Summary!$L$281:$L$317))-AO511,0)</f>
        <v>0</v>
      </c>
      <c r="AQ511" s="306"/>
      <c r="AR511" s="688">
        <f t="shared" ca="1" si="122"/>
        <v>0</v>
      </c>
      <c r="AS511" s="688">
        <f t="shared" ca="1" si="123"/>
        <v>0</v>
      </c>
    </row>
    <row r="512" spans="1:45" x14ac:dyDescent="0.2">
      <c r="A512" s="423">
        <v>3592</v>
      </c>
      <c r="B512" s="424">
        <v>5</v>
      </c>
      <c r="C512" s="425" t="s">
        <v>303</v>
      </c>
      <c r="D512" s="422">
        <f t="shared" si="109"/>
        <v>0</v>
      </c>
      <c r="E512" s="422">
        <f t="shared" si="110"/>
        <v>0</v>
      </c>
      <c r="F512" s="422">
        <f t="shared" si="111"/>
        <v>0</v>
      </c>
      <c r="G512" s="422">
        <f t="shared" si="112"/>
        <v>0</v>
      </c>
      <c r="H512" s="22">
        <f t="shared" si="113"/>
        <v>0</v>
      </c>
      <c r="I512" s="116">
        <v>0</v>
      </c>
      <c r="J512" s="116">
        <v>0</v>
      </c>
      <c r="K512" s="116">
        <v>0</v>
      </c>
      <c r="L512" s="116">
        <v>0</v>
      </c>
      <c r="M512" s="22">
        <f t="shared" si="114"/>
        <v>0</v>
      </c>
      <c r="N512" s="116">
        <v>0</v>
      </c>
      <c r="O512" s="116">
        <v>0</v>
      </c>
      <c r="P512" s="116">
        <v>0</v>
      </c>
      <c r="Q512" s="116">
        <v>0</v>
      </c>
      <c r="R512" s="22">
        <f t="shared" si="115"/>
        <v>0</v>
      </c>
      <c r="S512" s="116">
        <v>0</v>
      </c>
      <c r="T512" s="116">
        <v>0</v>
      </c>
      <c r="U512" s="116">
        <v>0</v>
      </c>
      <c r="V512" s="116">
        <v>0</v>
      </c>
      <c r="W512" s="22">
        <f t="shared" si="116"/>
        <v>0</v>
      </c>
      <c r="X512" s="22">
        <f t="shared" si="117"/>
        <v>0</v>
      </c>
      <c r="Y512" s="22">
        <f ca="1">OFFSET('Cost Study'!$B$7,'Operations Support'!$C512,'Operations Support'!$B512)*$H512</f>
        <v>0</v>
      </c>
      <c r="Z512" s="23">
        <f ca="1">Y512*'Cost Study'!$B$31</f>
        <v>0</v>
      </c>
      <c r="AA512" s="23">
        <f ca="1">IF(A512=10298,1.51,1)*IF($B512&lt;3,$D512*'Cost Study'!$B$32*OFFSET('Cost Study'!$B$7,'Operations Support'!$C512,'Operations Support'!$B512),0)</f>
        <v>0</v>
      </c>
      <c r="AB512" s="24">
        <f ca="1">AA512*'Cost Study'!$B$31</f>
        <v>0</v>
      </c>
      <c r="AC512" s="23">
        <f ca="1">Y512*'Cost Study'!$B$31</f>
        <v>0</v>
      </c>
      <c r="AD512" s="24">
        <f ca="1">AA512*'Cost Study'!$B$31</f>
        <v>0</v>
      </c>
      <c r="AE512" s="377">
        <f t="shared" ca="1" si="118"/>
        <v>0</v>
      </c>
      <c r="AF512" s="377">
        <f t="shared" ca="1" si="119"/>
        <v>0</v>
      </c>
      <c r="AH512" s="688">
        <f>IFERROR($H512/SUMIF($A:$A,$A512,$H:$H)*SUMIF(Summary!$A$110:$A$186,$A512,Summary!$P$110:$P$186),0)</f>
        <v>0</v>
      </c>
      <c r="AI512" s="689">
        <f t="shared" ca="1" si="120"/>
        <v>0</v>
      </c>
      <c r="AJ512" s="688">
        <f>IFERROR(H512/SUMIF(A:A,A512,H:H)*SUMIF(Summary!$A$110:$A$186,'Operations Support'!A512,Summary!$Q$110:$Q$186),0)</f>
        <v>0</v>
      </c>
      <c r="AK512" s="688">
        <f t="shared" ca="1" si="121"/>
        <v>0</v>
      </c>
      <c r="AM512" s="688">
        <f>IFERROR($H512/SUMIF($A:$A,$A512,$H:$H)*SUMIF(Summary!$A$230:$A$266,$A512,Summary!$P$230:$P$266),0)</f>
        <v>0</v>
      </c>
      <c r="AN512" s="688">
        <f>IFERROR($H512/SUMIF($A:$A,$A512,$H:$H)*(SUMIF(Summary!$A$230:$A$266,$A512,Summary!$L$230:$L$266)+SUMIF(Summary!$A$281:$A$317,$A512,Summary!$L$281:$L$317))-AM512,0)</f>
        <v>0</v>
      </c>
      <c r="AO512" s="688">
        <f>IFERROR($H512/SUMIF($A:$A,$A512,$H:$H)*SUMIF(Summary!$A$230:$A$266,$A512,Summary!$Q$230:$Q$266),0)</f>
        <v>0</v>
      </c>
      <c r="AP512" s="688">
        <f>IFERROR($H512/SUMIF($A:$A,$A512,$H:$H)*(SUMIF(Summary!$A$230:$A$266,$A512,Summary!$L$230:$L$266)+SUMIF(Summary!$A$281:$A$317,$A512,Summary!$L$281:$L$317))-AO512,0)</f>
        <v>0</v>
      </c>
      <c r="AQ512" s="306"/>
      <c r="AR512" s="688">
        <f t="shared" ca="1" si="122"/>
        <v>0</v>
      </c>
      <c r="AS512" s="688">
        <f t="shared" ca="1" si="123"/>
        <v>0</v>
      </c>
    </row>
    <row r="513" spans="1:45" x14ac:dyDescent="0.2">
      <c r="A513" s="423">
        <v>3592</v>
      </c>
      <c r="B513" s="424">
        <v>5</v>
      </c>
      <c r="C513" s="425" t="s">
        <v>304</v>
      </c>
      <c r="D513" s="422">
        <f t="shared" si="109"/>
        <v>0</v>
      </c>
      <c r="E513" s="422">
        <f t="shared" si="110"/>
        <v>0</v>
      </c>
      <c r="F513" s="422">
        <f t="shared" si="111"/>
        <v>0</v>
      </c>
      <c r="G513" s="422">
        <f t="shared" si="112"/>
        <v>0</v>
      </c>
      <c r="H513" s="22">
        <f t="shared" si="113"/>
        <v>0</v>
      </c>
      <c r="I513" s="116">
        <v>0</v>
      </c>
      <c r="J513" s="116">
        <v>0</v>
      </c>
      <c r="K513" s="116">
        <v>0</v>
      </c>
      <c r="L513" s="116">
        <v>0</v>
      </c>
      <c r="M513" s="22">
        <f t="shared" si="114"/>
        <v>0</v>
      </c>
      <c r="N513" s="116">
        <v>0</v>
      </c>
      <c r="O513" s="116">
        <v>0</v>
      </c>
      <c r="P513" s="116">
        <v>0</v>
      </c>
      <c r="Q513" s="116">
        <v>0</v>
      </c>
      <c r="R513" s="22">
        <f t="shared" si="115"/>
        <v>0</v>
      </c>
      <c r="S513" s="116">
        <v>0</v>
      </c>
      <c r="T513" s="116">
        <v>0</v>
      </c>
      <c r="U513" s="116">
        <v>0</v>
      </c>
      <c r="V513" s="116">
        <v>0</v>
      </c>
      <c r="W513" s="22">
        <f t="shared" si="116"/>
        <v>0</v>
      </c>
      <c r="X513" s="22">
        <f t="shared" si="117"/>
        <v>0</v>
      </c>
      <c r="Y513" s="22">
        <f ca="1">OFFSET('Cost Study'!$B$7,'Operations Support'!$C513,'Operations Support'!$B513)*$H513</f>
        <v>0</v>
      </c>
      <c r="Z513" s="23">
        <f ca="1">Y513*'Cost Study'!$B$31</f>
        <v>0</v>
      </c>
      <c r="AA513" s="23">
        <f ca="1">IF(A513=10298,1.51,1)*IF($B513&lt;3,$D513*'Cost Study'!$B$32*OFFSET('Cost Study'!$B$7,'Operations Support'!$C513,'Operations Support'!$B513),0)</f>
        <v>0</v>
      </c>
      <c r="AB513" s="24">
        <f ca="1">AA513*'Cost Study'!$B$31</f>
        <v>0</v>
      </c>
      <c r="AC513" s="23">
        <f ca="1">Y513*'Cost Study'!$B$31</f>
        <v>0</v>
      </c>
      <c r="AD513" s="24">
        <f ca="1">AA513*'Cost Study'!$B$31</f>
        <v>0</v>
      </c>
      <c r="AE513" s="377">
        <f t="shared" ca="1" si="118"/>
        <v>0</v>
      </c>
      <c r="AF513" s="377">
        <f t="shared" ca="1" si="119"/>
        <v>0</v>
      </c>
      <c r="AH513" s="688">
        <f>IFERROR($H513/SUMIF($A:$A,$A513,$H:$H)*SUMIF(Summary!$A$110:$A$186,$A513,Summary!$P$110:$P$186),0)</f>
        <v>0</v>
      </c>
      <c r="AI513" s="689">
        <f t="shared" ca="1" si="120"/>
        <v>0</v>
      </c>
      <c r="AJ513" s="688">
        <f>IFERROR(H513/SUMIF(A:A,A513,H:H)*SUMIF(Summary!$A$110:$A$186,'Operations Support'!A513,Summary!$Q$110:$Q$186),0)</f>
        <v>0</v>
      </c>
      <c r="AK513" s="688">
        <f t="shared" ca="1" si="121"/>
        <v>0</v>
      </c>
      <c r="AM513" s="688">
        <f>IFERROR($H513/SUMIF($A:$A,$A513,$H:$H)*SUMIF(Summary!$A$230:$A$266,$A513,Summary!$P$230:$P$266),0)</f>
        <v>0</v>
      </c>
      <c r="AN513" s="688">
        <f>IFERROR($H513/SUMIF($A:$A,$A513,$H:$H)*(SUMIF(Summary!$A$230:$A$266,$A513,Summary!$L$230:$L$266)+SUMIF(Summary!$A$281:$A$317,$A513,Summary!$L$281:$L$317))-AM513,0)</f>
        <v>0</v>
      </c>
      <c r="AO513" s="688">
        <f>IFERROR($H513/SUMIF($A:$A,$A513,$H:$H)*SUMIF(Summary!$A$230:$A$266,$A513,Summary!$Q$230:$Q$266),0)</f>
        <v>0</v>
      </c>
      <c r="AP513" s="688">
        <f>IFERROR($H513/SUMIF($A:$A,$A513,$H:$H)*(SUMIF(Summary!$A$230:$A$266,$A513,Summary!$L$230:$L$266)+SUMIF(Summary!$A$281:$A$317,$A513,Summary!$L$281:$L$317))-AO513,0)</f>
        <v>0</v>
      </c>
      <c r="AQ513" s="306"/>
      <c r="AR513" s="688">
        <f t="shared" ca="1" si="122"/>
        <v>0</v>
      </c>
      <c r="AS513" s="688">
        <f t="shared" ca="1" si="123"/>
        <v>0</v>
      </c>
    </row>
    <row r="514" spans="1:45" s="15" customFormat="1" x14ac:dyDescent="0.2">
      <c r="A514" s="423">
        <v>3592</v>
      </c>
      <c r="B514" s="424">
        <v>5</v>
      </c>
      <c r="C514" s="425" t="s">
        <v>305</v>
      </c>
      <c r="D514" s="422">
        <f t="shared" si="109"/>
        <v>0</v>
      </c>
      <c r="E514" s="422">
        <f t="shared" si="110"/>
        <v>0</v>
      </c>
      <c r="F514" s="422">
        <f t="shared" si="111"/>
        <v>0</v>
      </c>
      <c r="G514" s="422">
        <f t="shared" si="112"/>
        <v>0</v>
      </c>
      <c r="H514" s="22">
        <f t="shared" si="113"/>
        <v>0</v>
      </c>
      <c r="I514" s="116">
        <v>0</v>
      </c>
      <c r="J514" s="116">
        <v>0</v>
      </c>
      <c r="K514" s="116">
        <v>0</v>
      </c>
      <c r="L514" s="116">
        <v>0</v>
      </c>
      <c r="M514" s="22">
        <f t="shared" si="114"/>
        <v>0</v>
      </c>
      <c r="N514" s="116">
        <v>0</v>
      </c>
      <c r="O514" s="116">
        <v>0</v>
      </c>
      <c r="P514" s="116">
        <v>0</v>
      </c>
      <c r="Q514" s="116">
        <v>0</v>
      </c>
      <c r="R514" s="22">
        <f t="shared" si="115"/>
        <v>0</v>
      </c>
      <c r="S514" s="116">
        <v>0</v>
      </c>
      <c r="T514" s="116">
        <v>0</v>
      </c>
      <c r="U514" s="116">
        <v>0</v>
      </c>
      <c r="V514" s="116">
        <v>0</v>
      </c>
      <c r="W514" s="22">
        <f t="shared" si="116"/>
        <v>0</v>
      </c>
      <c r="X514" s="22">
        <f t="shared" si="117"/>
        <v>0</v>
      </c>
      <c r="Y514" s="22">
        <f ca="1">OFFSET('Cost Study'!$B$7,'Operations Support'!$C514,'Operations Support'!$B514)*$H514</f>
        <v>0</v>
      </c>
      <c r="Z514" s="23">
        <f ca="1">Y514*'Cost Study'!$B$31</f>
        <v>0</v>
      </c>
      <c r="AA514" s="23">
        <f ca="1">IF(A514=10298,1.51,1)*IF($B514&lt;3,$D514*'Cost Study'!$B$32*OFFSET('Cost Study'!$B$7,'Operations Support'!$C514,'Operations Support'!$B514),0)</f>
        <v>0</v>
      </c>
      <c r="AB514" s="24">
        <f ca="1">AA514*'Cost Study'!$B$31</f>
        <v>0</v>
      </c>
      <c r="AC514" s="23">
        <f ca="1">Y514*'Cost Study'!$B$31</f>
        <v>0</v>
      </c>
      <c r="AD514" s="24">
        <f ca="1">AA514*'Cost Study'!$B$31</f>
        <v>0</v>
      </c>
      <c r="AE514" s="377">
        <f t="shared" ca="1" si="118"/>
        <v>0</v>
      </c>
      <c r="AF514" s="377">
        <f t="shared" ca="1" si="119"/>
        <v>0</v>
      </c>
      <c r="AH514" s="688">
        <f>IFERROR($H514/SUMIF($A:$A,$A514,$H:$H)*SUMIF(Summary!$A$110:$A$186,$A514,Summary!$P$110:$P$186),0)</f>
        <v>0</v>
      </c>
      <c r="AI514" s="689">
        <f t="shared" ca="1" si="120"/>
        <v>0</v>
      </c>
      <c r="AJ514" s="688">
        <f>IFERROR(H514/SUMIF(A:A,A514,H:H)*SUMIF(Summary!$A$110:$A$186,'Operations Support'!A514,Summary!$Q$110:$Q$186),0)</f>
        <v>0</v>
      </c>
      <c r="AK514" s="688">
        <f t="shared" ca="1" si="121"/>
        <v>0</v>
      </c>
      <c r="AL514" s="1"/>
      <c r="AM514" s="688">
        <f>IFERROR($H514/SUMIF($A:$A,$A514,$H:$H)*SUMIF(Summary!$A$230:$A$266,$A514,Summary!$P$230:$P$266),0)</f>
        <v>0</v>
      </c>
      <c r="AN514" s="688">
        <f>IFERROR($H514/SUMIF($A:$A,$A514,$H:$H)*(SUMIF(Summary!$A$230:$A$266,$A514,Summary!$L$230:$L$266)+SUMIF(Summary!$A$281:$A$317,$A514,Summary!$L$281:$L$317))-AM514,0)</f>
        <v>0</v>
      </c>
      <c r="AO514" s="688">
        <f>IFERROR($H514/SUMIF($A:$A,$A514,$H:$H)*SUMIF(Summary!$A$230:$A$266,$A514,Summary!$Q$230:$Q$266),0)</f>
        <v>0</v>
      </c>
      <c r="AP514" s="688">
        <f>IFERROR($H514/SUMIF($A:$A,$A514,$H:$H)*(SUMIF(Summary!$A$230:$A$266,$A514,Summary!$L$230:$L$266)+SUMIF(Summary!$A$281:$A$317,$A514,Summary!$L$281:$L$317))-AO514,0)</f>
        <v>0</v>
      </c>
      <c r="AQ514" s="306"/>
      <c r="AR514" s="688">
        <f t="shared" ca="1" si="122"/>
        <v>0</v>
      </c>
      <c r="AS514" s="688">
        <f t="shared" ca="1" si="123"/>
        <v>0</v>
      </c>
    </row>
    <row r="515" spans="1:45" x14ac:dyDescent="0.2">
      <c r="A515" s="423">
        <v>3592</v>
      </c>
      <c r="B515" s="424">
        <v>5</v>
      </c>
      <c r="C515" s="425" t="s">
        <v>306</v>
      </c>
      <c r="D515" s="422">
        <f t="shared" si="109"/>
        <v>0</v>
      </c>
      <c r="E515" s="422">
        <f t="shared" si="110"/>
        <v>0</v>
      </c>
      <c r="F515" s="422">
        <f t="shared" si="111"/>
        <v>0</v>
      </c>
      <c r="G515" s="422">
        <f t="shared" si="112"/>
        <v>0</v>
      </c>
      <c r="H515" s="22">
        <f t="shared" si="113"/>
        <v>0</v>
      </c>
      <c r="I515" s="116">
        <v>0</v>
      </c>
      <c r="J515" s="116">
        <v>0</v>
      </c>
      <c r="K515" s="116">
        <v>0</v>
      </c>
      <c r="L515" s="116">
        <v>0</v>
      </c>
      <c r="M515" s="22">
        <f t="shared" si="114"/>
        <v>0</v>
      </c>
      <c r="N515" s="116">
        <v>0</v>
      </c>
      <c r="O515" s="116">
        <v>0</v>
      </c>
      <c r="P515" s="116">
        <v>0</v>
      </c>
      <c r="Q515" s="116">
        <v>0</v>
      </c>
      <c r="R515" s="22">
        <f t="shared" si="115"/>
        <v>0</v>
      </c>
      <c r="S515" s="116">
        <v>0</v>
      </c>
      <c r="T515" s="116">
        <v>0</v>
      </c>
      <c r="U515" s="116">
        <v>0</v>
      </c>
      <c r="V515" s="116">
        <v>0</v>
      </c>
      <c r="W515" s="22">
        <f t="shared" si="116"/>
        <v>0</v>
      </c>
      <c r="X515" s="22">
        <f t="shared" si="117"/>
        <v>0</v>
      </c>
      <c r="Y515" s="22">
        <f ca="1">OFFSET('Cost Study'!$B$7,'Operations Support'!$C515,'Operations Support'!$B515)*$H515</f>
        <v>0</v>
      </c>
      <c r="Z515" s="23">
        <f ca="1">Y515*'Cost Study'!$B$31</f>
        <v>0</v>
      </c>
      <c r="AA515" s="23">
        <f ca="1">IF(A515=10298,1.51,1)*IF($B515&lt;3,$D515*'Cost Study'!$B$32*OFFSET('Cost Study'!$B$7,'Operations Support'!$C515,'Operations Support'!$B515),0)</f>
        <v>0</v>
      </c>
      <c r="AB515" s="24">
        <f ca="1">AA515*'Cost Study'!$B$31</f>
        <v>0</v>
      </c>
      <c r="AC515" s="23">
        <f ca="1">Y515*'Cost Study'!$B$31</f>
        <v>0</v>
      </c>
      <c r="AD515" s="24">
        <f ca="1">AA515*'Cost Study'!$B$31</f>
        <v>0</v>
      </c>
      <c r="AE515" s="377">
        <f t="shared" ca="1" si="118"/>
        <v>0</v>
      </c>
      <c r="AF515" s="377">
        <f t="shared" ca="1" si="119"/>
        <v>0</v>
      </c>
      <c r="AH515" s="688">
        <f>IFERROR($H515/SUMIF($A:$A,$A515,$H:$H)*SUMIF(Summary!$A$110:$A$186,$A515,Summary!$P$110:$P$186),0)</f>
        <v>0</v>
      </c>
      <c r="AI515" s="689">
        <f t="shared" ca="1" si="120"/>
        <v>0</v>
      </c>
      <c r="AJ515" s="688">
        <f>IFERROR(H515/SUMIF(A:A,A515,H:H)*SUMIF(Summary!$A$110:$A$186,'Operations Support'!A515,Summary!$Q$110:$Q$186),0)</f>
        <v>0</v>
      </c>
      <c r="AK515" s="688">
        <f t="shared" ca="1" si="121"/>
        <v>0</v>
      </c>
      <c r="AM515" s="688">
        <f>IFERROR($H515/SUMIF($A:$A,$A515,$H:$H)*SUMIF(Summary!$A$230:$A$266,$A515,Summary!$P$230:$P$266),0)</f>
        <v>0</v>
      </c>
      <c r="AN515" s="688">
        <f>IFERROR($H515/SUMIF($A:$A,$A515,$H:$H)*(SUMIF(Summary!$A$230:$A$266,$A515,Summary!$L$230:$L$266)+SUMIF(Summary!$A$281:$A$317,$A515,Summary!$L$281:$L$317))-AM515,0)</f>
        <v>0</v>
      </c>
      <c r="AO515" s="688">
        <f>IFERROR($H515/SUMIF($A:$A,$A515,$H:$H)*SUMIF(Summary!$A$230:$A$266,$A515,Summary!$Q$230:$Q$266),0)</f>
        <v>0</v>
      </c>
      <c r="AP515" s="688">
        <f>IFERROR($H515/SUMIF($A:$A,$A515,$H:$H)*(SUMIF(Summary!$A$230:$A$266,$A515,Summary!$L$230:$L$266)+SUMIF(Summary!$A$281:$A$317,$A515,Summary!$L$281:$L$317))-AO515,0)</f>
        <v>0</v>
      </c>
      <c r="AQ515" s="306"/>
      <c r="AR515" s="688">
        <f t="shared" ca="1" si="122"/>
        <v>0</v>
      </c>
      <c r="AS515" s="688">
        <f t="shared" ca="1" si="123"/>
        <v>0</v>
      </c>
    </row>
    <row r="516" spans="1:45" x14ac:dyDescent="0.2">
      <c r="A516" s="423">
        <v>3592</v>
      </c>
      <c r="B516" s="424">
        <v>5</v>
      </c>
      <c r="C516" s="425" t="s">
        <v>307</v>
      </c>
      <c r="D516" s="422">
        <f t="shared" si="109"/>
        <v>0</v>
      </c>
      <c r="E516" s="422">
        <f t="shared" si="110"/>
        <v>0</v>
      </c>
      <c r="F516" s="422">
        <f t="shared" si="111"/>
        <v>0</v>
      </c>
      <c r="G516" s="422">
        <f t="shared" si="112"/>
        <v>0</v>
      </c>
      <c r="H516" s="22">
        <f t="shared" si="113"/>
        <v>0</v>
      </c>
      <c r="I516" s="116">
        <v>0</v>
      </c>
      <c r="J516" s="116">
        <v>0</v>
      </c>
      <c r="K516" s="116">
        <v>0</v>
      </c>
      <c r="L516" s="116">
        <v>0</v>
      </c>
      <c r="M516" s="22">
        <f t="shared" si="114"/>
        <v>0</v>
      </c>
      <c r="N516" s="116">
        <v>0</v>
      </c>
      <c r="O516" s="116">
        <v>0</v>
      </c>
      <c r="P516" s="116">
        <v>0</v>
      </c>
      <c r="Q516" s="116">
        <v>0</v>
      </c>
      <c r="R516" s="22">
        <f t="shared" si="115"/>
        <v>0</v>
      </c>
      <c r="S516" s="116">
        <v>0</v>
      </c>
      <c r="T516" s="116">
        <v>0</v>
      </c>
      <c r="U516" s="116">
        <v>0</v>
      </c>
      <c r="V516" s="116">
        <v>0</v>
      </c>
      <c r="W516" s="22">
        <f t="shared" si="116"/>
        <v>0</v>
      </c>
      <c r="X516" s="22">
        <f t="shared" si="117"/>
        <v>0</v>
      </c>
      <c r="Y516" s="22">
        <f ca="1">OFFSET('Cost Study'!$B$7,'Operations Support'!$C516,'Operations Support'!$B516)*$H516</f>
        <v>0</v>
      </c>
      <c r="Z516" s="23">
        <f ca="1">Y516*'Cost Study'!$B$31</f>
        <v>0</v>
      </c>
      <c r="AA516" s="23">
        <f ca="1">IF(A516=10298,1.51,1)*IF($B516&lt;3,$D516*'Cost Study'!$B$32*OFFSET('Cost Study'!$B$7,'Operations Support'!$C516,'Operations Support'!$B516),0)</f>
        <v>0</v>
      </c>
      <c r="AB516" s="24">
        <f ca="1">AA516*'Cost Study'!$B$31</f>
        <v>0</v>
      </c>
      <c r="AC516" s="23">
        <f ca="1">Y516*'Cost Study'!$B$31</f>
        <v>0</v>
      </c>
      <c r="AD516" s="24">
        <f ca="1">AA516*'Cost Study'!$B$31</f>
        <v>0</v>
      </c>
      <c r="AE516" s="377">
        <f t="shared" ca="1" si="118"/>
        <v>0</v>
      </c>
      <c r="AF516" s="377">
        <f t="shared" ca="1" si="119"/>
        <v>0</v>
      </c>
      <c r="AH516" s="688">
        <f>IFERROR($H516/SUMIF($A:$A,$A516,$H:$H)*SUMIF(Summary!$A$110:$A$186,$A516,Summary!$P$110:$P$186),0)</f>
        <v>0</v>
      </c>
      <c r="AI516" s="689">
        <f t="shared" ca="1" si="120"/>
        <v>0</v>
      </c>
      <c r="AJ516" s="688">
        <f>IFERROR(H516/SUMIF(A:A,A516,H:H)*SUMIF(Summary!$A$110:$A$186,'Operations Support'!A516,Summary!$Q$110:$Q$186),0)</f>
        <v>0</v>
      </c>
      <c r="AK516" s="688">
        <f t="shared" ca="1" si="121"/>
        <v>0</v>
      </c>
      <c r="AM516" s="688">
        <f>IFERROR($H516/SUMIF($A:$A,$A516,$H:$H)*SUMIF(Summary!$A$230:$A$266,$A516,Summary!$P$230:$P$266),0)</f>
        <v>0</v>
      </c>
      <c r="AN516" s="688">
        <f>IFERROR($H516/SUMIF($A:$A,$A516,$H:$H)*(SUMIF(Summary!$A$230:$A$266,$A516,Summary!$L$230:$L$266)+SUMIF(Summary!$A$281:$A$317,$A516,Summary!$L$281:$L$317))-AM516,0)</f>
        <v>0</v>
      </c>
      <c r="AO516" s="688">
        <f>IFERROR($H516/SUMIF($A:$A,$A516,$H:$H)*SUMIF(Summary!$A$230:$A$266,$A516,Summary!$Q$230:$Q$266),0)</f>
        <v>0</v>
      </c>
      <c r="AP516" s="688">
        <f>IFERROR($H516/SUMIF($A:$A,$A516,$H:$H)*(SUMIF(Summary!$A$230:$A$266,$A516,Summary!$L$230:$L$266)+SUMIF(Summary!$A$281:$A$317,$A516,Summary!$L$281:$L$317))-AO516,0)</f>
        <v>0</v>
      </c>
      <c r="AQ516" s="306"/>
      <c r="AR516" s="688">
        <f t="shared" ca="1" si="122"/>
        <v>0</v>
      </c>
      <c r="AS516" s="688">
        <f t="shared" ca="1" si="123"/>
        <v>0</v>
      </c>
    </row>
    <row r="517" spans="1:45" x14ac:dyDescent="0.2">
      <c r="A517" s="423">
        <v>3592</v>
      </c>
      <c r="B517" s="424">
        <v>5</v>
      </c>
      <c r="C517" s="425" t="s">
        <v>308</v>
      </c>
      <c r="D517" s="422">
        <f t="shared" ref="D517:D580" si="124">I517+N517+S517</f>
        <v>0</v>
      </c>
      <c r="E517" s="422">
        <f t="shared" ref="E517:E580" si="125">J517+O517+T517</f>
        <v>0</v>
      </c>
      <c r="F517" s="422">
        <f t="shared" ref="F517:F580" si="126">K517+P517+U517</f>
        <v>0</v>
      </c>
      <c r="G517" s="422">
        <f t="shared" ref="G517:G580" si="127">L517+Q517+V517</f>
        <v>0</v>
      </c>
      <c r="H517" s="22">
        <f t="shared" ref="H517:H580" si="128">(SUM(D517:F517)-G517)*IF(A517=10298,1.51,1)</f>
        <v>0</v>
      </c>
      <c r="I517" s="116">
        <v>0</v>
      </c>
      <c r="J517" s="116">
        <v>0</v>
      </c>
      <c r="K517" s="116">
        <v>0</v>
      </c>
      <c r="L517" s="116">
        <v>0</v>
      </c>
      <c r="M517" s="22">
        <f t="shared" ref="M517:M580" si="129">SUM(I517:K517)-L517</f>
        <v>0</v>
      </c>
      <c r="N517" s="116">
        <v>0</v>
      </c>
      <c r="O517" s="116">
        <v>0</v>
      </c>
      <c r="P517" s="116">
        <v>0</v>
      </c>
      <c r="Q517" s="116">
        <v>0</v>
      </c>
      <c r="R517" s="22">
        <f t="shared" ref="R517:R580" si="130">SUM(N517:P517)-Q517</f>
        <v>0</v>
      </c>
      <c r="S517" s="116">
        <v>0</v>
      </c>
      <c r="T517" s="116">
        <v>0</v>
      </c>
      <c r="U517" s="116">
        <v>0</v>
      </c>
      <c r="V517" s="116">
        <v>0</v>
      </c>
      <c r="W517" s="22">
        <f t="shared" ref="W517:W580" si="131">SUM(S517:U517)-V517</f>
        <v>0</v>
      </c>
      <c r="X517" s="22">
        <f t="shared" ref="X517:X580" si="132">IF(OR(B517=1,B517=2),H517/30,IF(OR(B517=3,B517=5),H517/24,IF(B517=4,H517/18,0)))</f>
        <v>0</v>
      </c>
      <c r="Y517" s="22">
        <f ca="1">OFFSET('Cost Study'!$B$7,'Operations Support'!$C517,'Operations Support'!$B517)*$H517</f>
        <v>0</v>
      </c>
      <c r="Z517" s="23">
        <f ca="1">Y517*'Cost Study'!$B$31</f>
        <v>0</v>
      </c>
      <c r="AA517" s="23">
        <f ca="1">IF(A517=10298,1.51,1)*IF($B517&lt;3,$D517*'Cost Study'!$B$32*OFFSET('Cost Study'!$B$7,'Operations Support'!$C517,'Operations Support'!$B517),0)</f>
        <v>0</v>
      </c>
      <c r="AB517" s="24">
        <f ca="1">AA517*'Cost Study'!$B$31</f>
        <v>0</v>
      </c>
      <c r="AC517" s="23">
        <f ca="1">Y517*'Cost Study'!$B$31</f>
        <v>0</v>
      </c>
      <c r="AD517" s="24">
        <f ca="1">AA517*'Cost Study'!$B$31</f>
        <v>0</v>
      </c>
      <c r="AE517" s="377">
        <f t="shared" ref="AE517:AE580" ca="1" si="133">Z517+AB517</f>
        <v>0</v>
      </c>
      <c r="AF517" s="377">
        <f t="shared" ref="AF517:AF580" ca="1" si="134">AC517+AD517</f>
        <v>0</v>
      </c>
      <c r="AH517" s="688">
        <f>IFERROR($H517/SUMIF($A:$A,$A517,$H:$H)*SUMIF(Summary!$A$110:$A$186,$A517,Summary!$P$110:$P$186),0)</f>
        <v>0</v>
      </c>
      <c r="AI517" s="689">
        <f t="shared" ca="1" si="120"/>
        <v>0</v>
      </c>
      <c r="AJ517" s="688">
        <f>IFERROR(H517/SUMIF(A:A,A517,H:H)*SUMIF(Summary!$A$110:$A$186,'Operations Support'!A517,Summary!$Q$110:$Q$186),0)</f>
        <v>0</v>
      </c>
      <c r="AK517" s="688">
        <f t="shared" ca="1" si="121"/>
        <v>0</v>
      </c>
      <c r="AM517" s="688">
        <f>IFERROR($H517/SUMIF($A:$A,$A517,$H:$H)*SUMIF(Summary!$A$230:$A$266,$A517,Summary!$P$230:$P$266),0)</f>
        <v>0</v>
      </c>
      <c r="AN517" s="688">
        <f>IFERROR($H517/SUMIF($A:$A,$A517,$H:$H)*(SUMIF(Summary!$A$230:$A$266,$A517,Summary!$L$230:$L$266)+SUMIF(Summary!$A$281:$A$317,$A517,Summary!$L$281:$L$317))-AM517,0)</f>
        <v>0</v>
      </c>
      <c r="AO517" s="688">
        <f>IFERROR($H517/SUMIF($A:$A,$A517,$H:$H)*SUMIF(Summary!$A$230:$A$266,$A517,Summary!$Q$230:$Q$266),0)</f>
        <v>0</v>
      </c>
      <c r="AP517" s="688">
        <f>IFERROR($H517/SUMIF($A:$A,$A517,$H:$H)*(SUMIF(Summary!$A$230:$A$266,$A517,Summary!$L$230:$L$266)+SUMIF(Summary!$A$281:$A$317,$A517,Summary!$L$281:$L$317))-AO517,0)</f>
        <v>0</v>
      </c>
      <c r="AQ517" s="306"/>
      <c r="AR517" s="688">
        <f t="shared" ca="1" si="122"/>
        <v>0</v>
      </c>
      <c r="AS517" s="688">
        <f t="shared" ca="1" si="123"/>
        <v>0</v>
      </c>
    </row>
    <row r="518" spans="1:45" x14ac:dyDescent="0.2">
      <c r="A518" s="423">
        <v>3592</v>
      </c>
      <c r="B518" s="424">
        <v>5</v>
      </c>
      <c r="C518" s="425" t="s">
        <v>309</v>
      </c>
      <c r="D518" s="422">
        <f t="shared" si="124"/>
        <v>0</v>
      </c>
      <c r="E518" s="422">
        <f t="shared" si="125"/>
        <v>0</v>
      </c>
      <c r="F518" s="422">
        <f t="shared" si="126"/>
        <v>0</v>
      </c>
      <c r="G518" s="422">
        <f t="shared" si="127"/>
        <v>0</v>
      </c>
      <c r="H518" s="22">
        <f t="shared" si="128"/>
        <v>0</v>
      </c>
      <c r="I518" s="116">
        <v>0</v>
      </c>
      <c r="J518" s="116">
        <v>0</v>
      </c>
      <c r="K518" s="116">
        <v>0</v>
      </c>
      <c r="L518" s="116">
        <v>0</v>
      </c>
      <c r="M518" s="22">
        <f t="shared" si="129"/>
        <v>0</v>
      </c>
      <c r="N518" s="116">
        <v>0</v>
      </c>
      <c r="O518" s="116">
        <v>0</v>
      </c>
      <c r="P518" s="116">
        <v>0</v>
      </c>
      <c r="Q518" s="116">
        <v>0</v>
      </c>
      <c r="R518" s="22">
        <f t="shared" si="130"/>
        <v>0</v>
      </c>
      <c r="S518" s="116">
        <v>0</v>
      </c>
      <c r="T518" s="116">
        <v>0</v>
      </c>
      <c r="U518" s="116">
        <v>0</v>
      </c>
      <c r="V518" s="116">
        <v>0</v>
      </c>
      <c r="W518" s="22">
        <f t="shared" si="131"/>
        <v>0</v>
      </c>
      <c r="X518" s="22">
        <f t="shared" si="132"/>
        <v>0</v>
      </c>
      <c r="Y518" s="22">
        <f ca="1">OFFSET('Cost Study'!$B$7,'Operations Support'!$C518,'Operations Support'!$B518)*$H518</f>
        <v>0</v>
      </c>
      <c r="Z518" s="23">
        <f ca="1">Y518*'Cost Study'!$B$31</f>
        <v>0</v>
      </c>
      <c r="AA518" s="23">
        <f ca="1">IF(A518=10298,1.51,1)*IF($B518&lt;3,$D518*'Cost Study'!$B$32*OFFSET('Cost Study'!$B$7,'Operations Support'!$C518,'Operations Support'!$B518),0)</f>
        <v>0</v>
      </c>
      <c r="AB518" s="24">
        <f ca="1">AA518*'Cost Study'!$B$31</f>
        <v>0</v>
      </c>
      <c r="AC518" s="23">
        <f ca="1">Y518*'Cost Study'!$B$31</f>
        <v>0</v>
      </c>
      <c r="AD518" s="24">
        <f ca="1">AA518*'Cost Study'!$B$31</f>
        <v>0</v>
      </c>
      <c r="AE518" s="377">
        <f t="shared" ca="1" si="133"/>
        <v>0</v>
      </c>
      <c r="AF518" s="377">
        <f t="shared" ca="1" si="134"/>
        <v>0</v>
      </c>
      <c r="AH518" s="688">
        <f>IFERROR($H518/SUMIF($A:$A,$A518,$H:$H)*SUMIF(Summary!$A$110:$A$186,$A518,Summary!$P$110:$P$186),0)</f>
        <v>0</v>
      </c>
      <c r="AI518" s="689">
        <f t="shared" ca="1" si="120"/>
        <v>0</v>
      </c>
      <c r="AJ518" s="688">
        <f>IFERROR(H518/SUMIF(A:A,A518,H:H)*SUMIF(Summary!$A$110:$A$186,'Operations Support'!A518,Summary!$Q$110:$Q$186),0)</f>
        <v>0</v>
      </c>
      <c r="AK518" s="688">
        <f t="shared" ca="1" si="121"/>
        <v>0</v>
      </c>
      <c r="AM518" s="688">
        <f>IFERROR($H518/SUMIF($A:$A,$A518,$H:$H)*SUMIF(Summary!$A$230:$A$266,$A518,Summary!$P$230:$P$266),0)</f>
        <v>0</v>
      </c>
      <c r="AN518" s="688">
        <f>IFERROR($H518/SUMIF($A:$A,$A518,$H:$H)*(SUMIF(Summary!$A$230:$A$266,$A518,Summary!$L$230:$L$266)+SUMIF(Summary!$A$281:$A$317,$A518,Summary!$L$281:$L$317))-AM518,0)</f>
        <v>0</v>
      </c>
      <c r="AO518" s="688">
        <f>IFERROR($H518/SUMIF($A:$A,$A518,$H:$H)*SUMIF(Summary!$A$230:$A$266,$A518,Summary!$Q$230:$Q$266),0)</f>
        <v>0</v>
      </c>
      <c r="AP518" s="688">
        <f>IFERROR($H518/SUMIF($A:$A,$A518,$H:$H)*(SUMIF(Summary!$A$230:$A$266,$A518,Summary!$L$230:$L$266)+SUMIF(Summary!$A$281:$A$317,$A518,Summary!$L$281:$L$317))-AO518,0)</f>
        <v>0</v>
      </c>
      <c r="AQ518" s="306"/>
      <c r="AR518" s="688">
        <f t="shared" ca="1" si="122"/>
        <v>0</v>
      </c>
      <c r="AS518" s="688">
        <f t="shared" ca="1" si="123"/>
        <v>0</v>
      </c>
    </row>
    <row r="519" spans="1:45" x14ac:dyDescent="0.2">
      <c r="A519" s="423">
        <v>3592</v>
      </c>
      <c r="B519" s="424">
        <v>5</v>
      </c>
      <c r="C519" s="425" t="s">
        <v>310</v>
      </c>
      <c r="D519" s="422">
        <f t="shared" si="124"/>
        <v>0</v>
      </c>
      <c r="E519" s="422">
        <f t="shared" si="125"/>
        <v>0</v>
      </c>
      <c r="F519" s="422">
        <f t="shared" si="126"/>
        <v>0</v>
      </c>
      <c r="G519" s="422">
        <f t="shared" si="127"/>
        <v>0</v>
      </c>
      <c r="H519" s="22">
        <f t="shared" si="128"/>
        <v>0</v>
      </c>
      <c r="I519" s="116">
        <v>0</v>
      </c>
      <c r="J519" s="116">
        <v>0</v>
      </c>
      <c r="K519" s="116">
        <v>0</v>
      </c>
      <c r="L519" s="116">
        <v>0</v>
      </c>
      <c r="M519" s="22">
        <f t="shared" si="129"/>
        <v>0</v>
      </c>
      <c r="N519" s="116">
        <v>0</v>
      </c>
      <c r="O519" s="116">
        <v>0</v>
      </c>
      <c r="P519" s="116">
        <v>0</v>
      </c>
      <c r="Q519" s="116">
        <v>0</v>
      </c>
      <c r="R519" s="22">
        <f t="shared" si="130"/>
        <v>0</v>
      </c>
      <c r="S519" s="116">
        <v>0</v>
      </c>
      <c r="T519" s="116">
        <v>0</v>
      </c>
      <c r="U519" s="116">
        <v>0</v>
      </c>
      <c r="V519" s="116">
        <v>0</v>
      </c>
      <c r="W519" s="22">
        <f t="shared" si="131"/>
        <v>0</v>
      </c>
      <c r="X519" s="22">
        <f t="shared" si="132"/>
        <v>0</v>
      </c>
      <c r="Y519" s="22">
        <f ca="1">OFFSET('Cost Study'!$B$7,'Operations Support'!$C519,'Operations Support'!$B519)*$H519</f>
        <v>0</v>
      </c>
      <c r="Z519" s="23">
        <f ca="1">Y519*'Cost Study'!$B$31</f>
        <v>0</v>
      </c>
      <c r="AA519" s="23">
        <f ca="1">IF(A519=10298,1.51,1)*IF($B519&lt;3,$D519*'Cost Study'!$B$32*OFFSET('Cost Study'!$B$7,'Operations Support'!$C519,'Operations Support'!$B519),0)</f>
        <v>0</v>
      </c>
      <c r="AB519" s="24">
        <f ca="1">AA519*'Cost Study'!$B$31</f>
        <v>0</v>
      </c>
      <c r="AC519" s="23">
        <f ca="1">Y519*'Cost Study'!$B$31</f>
        <v>0</v>
      </c>
      <c r="AD519" s="24">
        <f ca="1">AA519*'Cost Study'!$B$31</f>
        <v>0</v>
      </c>
      <c r="AE519" s="377">
        <f t="shared" ca="1" si="133"/>
        <v>0</v>
      </c>
      <c r="AF519" s="377">
        <f t="shared" ca="1" si="134"/>
        <v>0</v>
      </c>
      <c r="AH519" s="688">
        <f>IFERROR($H519/SUMIF($A:$A,$A519,$H:$H)*SUMIF(Summary!$A$110:$A$186,$A519,Summary!$P$110:$P$186),0)</f>
        <v>0</v>
      </c>
      <c r="AI519" s="689">
        <f t="shared" ca="1" si="120"/>
        <v>0</v>
      </c>
      <c r="AJ519" s="688">
        <f>IFERROR(H519/SUMIF(A:A,A519,H:H)*SUMIF(Summary!$A$110:$A$186,'Operations Support'!A519,Summary!$Q$110:$Q$186),0)</f>
        <v>0</v>
      </c>
      <c r="AK519" s="688">
        <f t="shared" ca="1" si="121"/>
        <v>0</v>
      </c>
      <c r="AM519" s="688">
        <f>IFERROR($H519/SUMIF($A:$A,$A519,$H:$H)*SUMIF(Summary!$A$230:$A$266,$A519,Summary!$P$230:$P$266),0)</f>
        <v>0</v>
      </c>
      <c r="AN519" s="688">
        <f>IFERROR($H519/SUMIF($A:$A,$A519,$H:$H)*(SUMIF(Summary!$A$230:$A$266,$A519,Summary!$L$230:$L$266)+SUMIF(Summary!$A$281:$A$317,$A519,Summary!$L$281:$L$317))-AM519,0)</f>
        <v>0</v>
      </c>
      <c r="AO519" s="688">
        <f>IFERROR($H519/SUMIF($A:$A,$A519,$H:$H)*SUMIF(Summary!$A$230:$A$266,$A519,Summary!$Q$230:$Q$266),0)</f>
        <v>0</v>
      </c>
      <c r="AP519" s="688">
        <f>IFERROR($H519/SUMIF($A:$A,$A519,$H:$H)*(SUMIF(Summary!$A$230:$A$266,$A519,Summary!$L$230:$L$266)+SUMIF(Summary!$A$281:$A$317,$A519,Summary!$L$281:$L$317))-AO519,0)</f>
        <v>0</v>
      </c>
      <c r="AQ519" s="306"/>
      <c r="AR519" s="688">
        <f t="shared" ca="1" si="122"/>
        <v>0</v>
      </c>
      <c r="AS519" s="688">
        <f t="shared" ca="1" si="123"/>
        <v>0</v>
      </c>
    </row>
    <row r="520" spans="1:45" x14ac:dyDescent="0.2">
      <c r="A520" s="423">
        <v>3592</v>
      </c>
      <c r="B520" s="424">
        <v>5</v>
      </c>
      <c r="C520" s="425" t="s">
        <v>311</v>
      </c>
      <c r="D520" s="422">
        <f t="shared" si="124"/>
        <v>0</v>
      </c>
      <c r="E520" s="422">
        <f t="shared" si="125"/>
        <v>0</v>
      </c>
      <c r="F520" s="422">
        <f t="shared" si="126"/>
        <v>0</v>
      </c>
      <c r="G520" s="422">
        <f t="shared" si="127"/>
        <v>0</v>
      </c>
      <c r="H520" s="22">
        <f t="shared" si="128"/>
        <v>0</v>
      </c>
      <c r="I520" s="116">
        <v>0</v>
      </c>
      <c r="J520" s="116">
        <v>0</v>
      </c>
      <c r="K520" s="116">
        <v>0</v>
      </c>
      <c r="L520" s="116">
        <v>0</v>
      </c>
      <c r="M520" s="22">
        <f t="shared" si="129"/>
        <v>0</v>
      </c>
      <c r="N520" s="116">
        <v>0</v>
      </c>
      <c r="O520" s="116">
        <v>0</v>
      </c>
      <c r="P520" s="116">
        <v>0</v>
      </c>
      <c r="Q520" s="116">
        <v>0</v>
      </c>
      <c r="R520" s="22">
        <f t="shared" si="130"/>
        <v>0</v>
      </c>
      <c r="S520" s="116">
        <v>0</v>
      </c>
      <c r="T520" s="116">
        <v>0</v>
      </c>
      <c r="U520" s="116">
        <v>0</v>
      </c>
      <c r="V520" s="116">
        <v>0</v>
      </c>
      <c r="W520" s="22">
        <f t="shared" si="131"/>
        <v>0</v>
      </c>
      <c r="X520" s="22">
        <f t="shared" si="132"/>
        <v>0</v>
      </c>
      <c r="Y520" s="22">
        <f ca="1">OFFSET('Cost Study'!$B$7,'Operations Support'!$C520,'Operations Support'!$B520)*$H520</f>
        <v>0</v>
      </c>
      <c r="Z520" s="23">
        <f ca="1">Y520*'Cost Study'!$B$31</f>
        <v>0</v>
      </c>
      <c r="AA520" s="23">
        <f ca="1">IF(A520=10298,1.51,1)*IF($B520&lt;3,$D520*'Cost Study'!$B$32*OFFSET('Cost Study'!$B$7,'Operations Support'!$C520,'Operations Support'!$B520),0)</f>
        <v>0</v>
      </c>
      <c r="AB520" s="24">
        <f ca="1">AA520*'Cost Study'!$B$31</f>
        <v>0</v>
      </c>
      <c r="AC520" s="23">
        <f ca="1">Y520*'Cost Study'!$B$31</f>
        <v>0</v>
      </c>
      <c r="AD520" s="24">
        <f ca="1">AA520*'Cost Study'!$B$31</f>
        <v>0</v>
      </c>
      <c r="AE520" s="377">
        <f t="shared" ca="1" si="133"/>
        <v>0</v>
      </c>
      <c r="AF520" s="377">
        <f t="shared" ca="1" si="134"/>
        <v>0</v>
      </c>
      <c r="AH520" s="688">
        <f>IFERROR($H520/SUMIF($A:$A,$A520,$H:$H)*SUMIF(Summary!$A$110:$A$186,$A520,Summary!$P$110:$P$186),0)</f>
        <v>0</v>
      </c>
      <c r="AI520" s="689">
        <f t="shared" ca="1" si="120"/>
        <v>0</v>
      </c>
      <c r="AJ520" s="688">
        <f>IFERROR(H520/SUMIF(A:A,A520,H:H)*SUMIF(Summary!$A$110:$A$186,'Operations Support'!A520,Summary!$Q$110:$Q$186),0)</f>
        <v>0</v>
      </c>
      <c r="AK520" s="688">
        <f t="shared" ca="1" si="121"/>
        <v>0</v>
      </c>
      <c r="AM520" s="688">
        <f>IFERROR($H520/SUMIF($A:$A,$A520,$H:$H)*SUMIF(Summary!$A$230:$A$266,$A520,Summary!$P$230:$P$266),0)</f>
        <v>0</v>
      </c>
      <c r="AN520" s="688">
        <f>IFERROR($H520/SUMIF($A:$A,$A520,$H:$H)*(SUMIF(Summary!$A$230:$A$266,$A520,Summary!$L$230:$L$266)+SUMIF(Summary!$A$281:$A$317,$A520,Summary!$L$281:$L$317))-AM520,0)</f>
        <v>0</v>
      </c>
      <c r="AO520" s="688">
        <f>IFERROR($H520/SUMIF($A:$A,$A520,$H:$H)*SUMIF(Summary!$A$230:$A$266,$A520,Summary!$Q$230:$Q$266),0)</f>
        <v>0</v>
      </c>
      <c r="AP520" s="688">
        <f>IFERROR($H520/SUMIF($A:$A,$A520,$H:$H)*(SUMIF(Summary!$A$230:$A$266,$A520,Summary!$L$230:$L$266)+SUMIF(Summary!$A$281:$A$317,$A520,Summary!$L$281:$L$317))-AO520,0)</f>
        <v>0</v>
      </c>
      <c r="AQ520" s="306"/>
      <c r="AR520" s="688">
        <f t="shared" ca="1" si="122"/>
        <v>0</v>
      </c>
      <c r="AS520" s="688">
        <f t="shared" ca="1" si="123"/>
        <v>0</v>
      </c>
    </row>
    <row r="521" spans="1:45" x14ac:dyDescent="0.2">
      <c r="A521" s="423">
        <v>3592</v>
      </c>
      <c r="B521" s="424">
        <v>5</v>
      </c>
      <c r="C521" s="425" t="s">
        <v>312</v>
      </c>
      <c r="D521" s="422">
        <f t="shared" si="124"/>
        <v>0</v>
      </c>
      <c r="E521" s="422">
        <f t="shared" si="125"/>
        <v>0</v>
      </c>
      <c r="F521" s="422">
        <f t="shared" si="126"/>
        <v>0</v>
      </c>
      <c r="G521" s="422">
        <f t="shared" si="127"/>
        <v>0</v>
      </c>
      <c r="H521" s="22">
        <f t="shared" si="128"/>
        <v>0</v>
      </c>
      <c r="I521" s="116">
        <v>0</v>
      </c>
      <c r="J521" s="116">
        <v>0</v>
      </c>
      <c r="K521" s="116">
        <v>0</v>
      </c>
      <c r="L521" s="116">
        <v>0</v>
      </c>
      <c r="M521" s="22">
        <f t="shared" si="129"/>
        <v>0</v>
      </c>
      <c r="N521" s="116">
        <v>0</v>
      </c>
      <c r="O521" s="116">
        <v>0</v>
      </c>
      <c r="P521" s="116">
        <v>0</v>
      </c>
      <c r="Q521" s="116">
        <v>0</v>
      </c>
      <c r="R521" s="22">
        <f t="shared" si="130"/>
        <v>0</v>
      </c>
      <c r="S521" s="116">
        <v>0</v>
      </c>
      <c r="T521" s="116">
        <v>0</v>
      </c>
      <c r="U521" s="116">
        <v>0</v>
      </c>
      <c r="V521" s="116">
        <v>0</v>
      </c>
      <c r="W521" s="22">
        <f t="shared" si="131"/>
        <v>0</v>
      </c>
      <c r="X521" s="22">
        <f t="shared" si="132"/>
        <v>0</v>
      </c>
      <c r="Y521" s="22">
        <f ca="1">OFFSET('Cost Study'!$B$7,'Operations Support'!$C521,'Operations Support'!$B521)*$H521</f>
        <v>0</v>
      </c>
      <c r="Z521" s="23">
        <f ca="1">Y521*'Cost Study'!$B$31</f>
        <v>0</v>
      </c>
      <c r="AA521" s="23">
        <f ca="1">IF(A521=10298,1.51,1)*IF($B521&lt;3,$D521*'Cost Study'!$B$32*OFFSET('Cost Study'!$B$7,'Operations Support'!$C521,'Operations Support'!$B521),0)</f>
        <v>0</v>
      </c>
      <c r="AB521" s="24">
        <f ca="1">AA521*'Cost Study'!$B$31</f>
        <v>0</v>
      </c>
      <c r="AC521" s="23">
        <f ca="1">Y521*'Cost Study'!$B$31</f>
        <v>0</v>
      </c>
      <c r="AD521" s="24">
        <f ca="1">AA521*'Cost Study'!$B$31</f>
        <v>0</v>
      </c>
      <c r="AE521" s="377">
        <f t="shared" ca="1" si="133"/>
        <v>0</v>
      </c>
      <c r="AF521" s="377">
        <f t="shared" ca="1" si="134"/>
        <v>0</v>
      </c>
      <c r="AH521" s="688">
        <f>IFERROR($H521/SUMIF($A:$A,$A521,$H:$H)*SUMIF(Summary!$A$110:$A$186,$A521,Summary!$P$110:$P$186),0)</f>
        <v>0</v>
      </c>
      <c r="AI521" s="689">
        <f t="shared" ca="1" si="120"/>
        <v>0</v>
      </c>
      <c r="AJ521" s="688">
        <f>IFERROR(H521/SUMIF(A:A,A521,H:H)*SUMIF(Summary!$A$110:$A$186,'Operations Support'!A521,Summary!$Q$110:$Q$186),0)</f>
        <v>0</v>
      </c>
      <c r="AK521" s="688">
        <f t="shared" ca="1" si="121"/>
        <v>0</v>
      </c>
      <c r="AM521" s="688">
        <f>IFERROR($H521/SUMIF($A:$A,$A521,$H:$H)*SUMIF(Summary!$A$230:$A$266,$A521,Summary!$P$230:$P$266),0)</f>
        <v>0</v>
      </c>
      <c r="AN521" s="688">
        <f>IFERROR($H521/SUMIF($A:$A,$A521,$H:$H)*(SUMIF(Summary!$A$230:$A$266,$A521,Summary!$L$230:$L$266)+SUMIF(Summary!$A$281:$A$317,$A521,Summary!$L$281:$L$317))-AM521,0)</f>
        <v>0</v>
      </c>
      <c r="AO521" s="688">
        <f>IFERROR($H521/SUMIF($A:$A,$A521,$H:$H)*SUMIF(Summary!$A$230:$A$266,$A521,Summary!$Q$230:$Q$266),0)</f>
        <v>0</v>
      </c>
      <c r="AP521" s="688">
        <f>IFERROR($H521/SUMIF($A:$A,$A521,$H:$H)*(SUMIF(Summary!$A$230:$A$266,$A521,Summary!$L$230:$L$266)+SUMIF(Summary!$A$281:$A$317,$A521,Summary!$L$281:$L$317))-AO521,0)</f>
        <v>0</v>
      </c>
      <c r="AQ521" s="306"/>
      <c r="AR521" s="688">
        <f t="shared" ca="1" si="122"/>
        <v>0</v>
      </c>
      <c r="AS521" s="688">
        <f t="shared" ca="1" si="123"/>
        <v>0</v>
      </c>
    </row>
    <row r="522" spans="1:45" x14ac:dyDescent="0.2">
      <c r="A522" s="423">
        <v>3592</v>
      </c>
      <c r="B522" s="424">
        <v>5</v>
      </c>
      <c r="C522" s="425" t="s">
        <v>313</v>
      </c>
      <c r="D522" s="422">
        <f t="shared" si="124"/>
        <v>0</v>
      </c>
      <c r="E522" s="422">
        <f t="shared" si="125"/>
        <v>0</v>
      </c>
      <c r="F522" s="422">
        <f t="shared" si="126"/>
        <v>0</v>
      </c>
      <c r="G522" s="422">
        <f t="shared" si="127"/>
        <v>0</v>
      </c>
      <c r="H522" s="22">
        <f t="shared" si="128"/>
        <v>0</v>
      </c>
      <c r="I522" s="116">
        <v>0</v>
      </c>
      <c r="J522" s="116">
        <v>0</v>
      </c>
      <c r="K522" s="116">
        <v>0</v>
      </c>
      <c r="L522" s="116">
        <v>0</v>
      </c>
      <c r="M522" s="22">
        <f t="shared" si="129"/>
        <v>0</v>
      </c>
      <c r="N522" s="116">
        <v>0</v>
      </c>
      <c r="O522" s="116">
        <v>0</v>
      </c>
      <c r="P522" s="116">
        <v>0</v>
      </c>
      <c r="Q522" s="116">
        <v>0</v>
      </c>
      <c r="R522" s="22">
        <f t="shared" si="130"/>
        <v>0</v>
      </c>
      <c r="S522" s="116">
        <v>0</v>
      </c>
      <c r="T522" s="116">
        <v>0</v>
      </c>
      <c r="U522" s="116">
        <v>0</v>
      </c>
      <c r="V522" s="116">
        <v>0</v>
      </c>
      <c r="W522" s="22">
        <f t="shared" si="131"/>
        <v>0</v>
      </c>
      <c r="X522" s="22">
        <f t="shared" si="132"/>
        <v>0</v>
      </c>
      <c r="Y522" s="22">
        <f ca="1">OFFSET('Cost Study'!$B$7,'Operations Support'!$C522,'Operations Support'!$B522)*$H522</f>
        <v>0</v>
      </c>
      <c r="Z522" s="23">
        <f ca="1">Y522*'Cost Study'!$B$31</f>
        <v>0</v>
      </c>
      <c r="AA522" s="23">
        <f ca="1">IF(A522=10298,1.51,1)*IF($B522&lt;3,$D522*'Cost Study'!$B$32*OFFSET('Cost Study'!$B$7,'Operations Support'!$C522,'Operations Support'!$B522),0)</f>
        <v>0</v>
      </c>
      <c r="AB522" s="24">
        <f ca="1">AA522*'Cost Study'!$B$31</f>
        <v>0</v>
      </c>
      <c r="AC522" s="23">
        <f ca="1">Y522*'Cost Study'!$B$31</f>
        <v>0</v>
      </c>
      <c r="AD522" s="24">
        <f ca="1">AA522*'Cost Study'!$B$31</f>
        <v>0</v>
      </c>
      <c r="AE522" s="377">
        <f t="shared" ca="1" si="133"/>
        <v>0</v>
      </c>
      <c r="AF522" s="377">
        <f t="shared" ca="1" si="134"/>
        <v>0</v>
      </c>
      <c r="AH522" s="688">
        <f>IFERROR($H522/SUMIF($A:$A,$A522,$H:$H)*SUMIF(Summary!$A$110:$A$186,$A522,Summary!$P$110:$P$186),0)</f>
        <v>0</v>
      </c>
      <c r="AI522" s="689">
        <f t="shared" ca="1" si="120"/>
        <v>0</v>
      </c>
      <c r="AJ522" s="688">
        <f>IFERROR(H522/SUMIF(A:A,A522,H:H)*SUMIF(Summary!$A$110:$A$186,'Operations Support'!A522,Summary!$Q$110:$Q$186),0)</f>
        <v>0</v>
      </c>
      <c r="AK522" s="688">
        <f t="shared" ca="1" si="121"/>
        <v>0</v>
      </c>
      <c r="AM522" s="688">
        <f>IFERROR($H522/SUMIF($A:$A,$A522,$H:$H)*SUMIF(Summary!$A$230:$A$266,$A522,Summary!$P$230:$P$266),0)</f>
        <v>0</v>
      </c>
      <c r="AN522" s="688">
        <f>IFERROR($H522/SUMIF($A:$A,$A522,$H:$H)*(SUMIF(Summary!$A$230:$A$266,$A522,Summary!$L$230:$L$266)+SUMIF(Summary!$A$281:$A$317,$A522,Summary!$L$281:$L$317))-AM522,0)</f>
        <v>0</v>
      </c>
      <c r="AO522" s="688">
        <f>IFERROR($H522/SUMIF($A:$A,$A522,$H:$H)*SUMIF(Summary!$A$230:$A$266,$A522,Summary!$Q$230:$Q$266),0)</f>
        <v>0</v>
      </c>
      <c r="AP522" s="688">
        <f>IFERROR($H522/SUMIF($A:$A,$A522,$H:$H)*(SUMIF(Summary!$A$230:$A$266,$A522,Summary!$L$230:$L$266)+SUMIF(Summary!$A$281:$A$317,$A522,Summary!$L$281:$L$317))-AO522,0)</f>
        <v>0</v>
      </c>
      <c r="AQ522" s="306"/>
      <c r="AR522" s="688">
        <f t="shared" ca="1" si="122"/>
        <v>0</v>
      </c>
      <c r="AS522" s="688">
        <f t="shared" ca="1" si="123"/>
        <v>0</v>
      </c>
    </row>
    <row r="523" spans="1:45" x14ac:dyDescent="0.2">
      <c r="A523" s="423">
        <v>3592</v>
      </c>
      <c r="B523" s="424">
        <v>5</v>
      </c>
      <c r="C523" s="425" t="s">
        <v>314</v>
      </c>
      <c r="D523" s="422">
        <f t="shared" si="124"/>
        <v>0</v>
      </c>
      <c r="E523" s="422">
        <f t="shared" si="125"/>
        <v>0</v>
      </c>
      <c r="F523" s="422">
        <f t="shared" si="126"/>
        <v>0</v>
      </c>
      <c r="G523" s="422">
        <f t="shared" si="127"/>
        <v>0</v>
      </c>
      <c r="H523" s="22">
        <f t="shared" si="128"/>
        <v>0</v>
      </c>
      <c r="I523" s="116">
        <v>0</v>
      </c>
      <c r="J523" s="116">
        <v>0</v>
      </c>
      <c r="K523" s="116">
        <v>0</v>
      </c>
      <c r="L523" s="116">
        <v>0</v>
      </c>
      <c r="M523" s="22">
        <f t="shared" si="129"/>
        <v>0</v>
      </c>
      <c r="N523" s="116">
        <v>0</v>
      </c>
      <c r="O523" s="116">
        <v>0</v>
      </c>
      <c r="P523" s="116">
        <v>0</v>
      </c>
      <c r="Q523" s="116">
        <v>0</v>
      </c>
      <c r="R523" s="22">
        <f t="shared" si="130"/>
        <v>0</v>
      </c>
      <c r="S523" s="116">
        <v>0</v>
      </c>
      <c r="T523" s="116">
        <v>0</v>
      </c>
      <c r="U523" s="116">
        <v>0</v>
      </c>
      <c r="V523" s="116">
        <v>0</v>
      </c>
      <c r="W523" s="22">
        <f t="shared" si="131"/>
        <v>0</v>
      </c>
      <c r="X523" s="22">
        <f t="shared" si="132"/>
        <v>0</v>
      </c>
      <c r="Y523" s="22">
        <f ca="1">OFFSET('Cost Study'!$B$7,'Operations Support'!$C523,'Operations Support'!$B523)*$H523</f>
        <v>0</v>
      </c>
      <c r="Z523" s="23">
        <f ca="1">Y523*'Cost Study'!$B$31</f>
        <v>0</v>
      </c>
      <c r="AA523" s="23">
        <f ca="1">IF(A523=10298,1.51,1)*IF($B523&lt;3,$D523*'Cost Study'!$B$32*OFFSET('Cost Study'!$B$7,'Operations Support'!$C523,'Operations Support'!$B523),0)</f>
        <v>0</v>
      </c>
      <c r="AB523" s="24">
        <f ca="1">AA523*'Cost Study'!$B$31</f>
        <v>0</v>
      </c>
      <c r="AC523" s="23">
        <f ca="1">Y523*'Cost Study'!$B$31</f>
        <v>0</v>
      </c>
      <c r="AD523" s="24">
        <f ca="1">AA523*'Cost Study'!$B$31</f>
        <v>0</v>
      </c>
      <c r="AE523" s="377">
        <f t="shared" ca="1" si="133"/>
        <v>0</v>
      </c>
      <c r="AF523" s="377">
        <f t="shared" ca="1" si="134"/>
        <v>0</v>
      </c>
      <c r="AH523" s="688">
        <f>IFERROR($H523/SUMIF($A:$A,$A523,$H:$H)*SUMIF(Summary!$A$110:$A$186,$A523,Summary!$P$110:$P$186),0)</f>
        <v>0</v>
      </c>
      <c r="AI523" s="689">
        <f t="shared" ca="1" si="120"/>
        <v>0</v>
      </c>
      <c r="AJ523" s="688">
        <f>IFERROR(H523/SUMIF(A:A,A523,H:H)*SUMIF(Summary!$A$110:$A$186,'Operations Support'!A523,Summary!$Q$110:$Q$186),0)</f>
        <v>0</v>
      </c>
      <c r="AK523" s="688">
        <f t="shared" ca="1" si="121"/>
        <v>0</v>
      </c>
      <c r="AM523" s="688">
        <f>IFERROR($H523/SUMIF($A:$A,$A523,$H:$H)*SUMIF(Summary!$A$230:$A$266,$A523,Summary!$P$230:$P$266),0)</f>
        <v>0</v>
      </c>
      <c r="AN523" s="688">
        <f>IFERROR($H523/SUMIF($A:$A,$A523,$H:$H)*(SUMIF(Summary!$A$230:$A$266,$A523,Summary!$L$230:$L$266)+SUMIF(Summary!$A$281:$A$317,$A523,Summary!$L$281:$L$317))-AM523,0)</f>
        <v>0</v>
      </c>
      <c r="AO523" s="688">
        <f>IFERROR($H523/SUMIF($A:$A,$A523,$H:$H)*SUMIF(Summary!$A$230:$A$266,$A523,Summary!$Q$230:$Q$266),0)</f>
        <v>0</v>
      </c>
      <c r="AP523" s="688">
        <f>IFERROR($H523/SUMIF($A:$A,$A523,$H:$H)*(SUMIF(Summary!$A$230:$A$266,$A523,Summary!$L$230:$L$266)+SUMIF(Summary!$A$281:$A$317,$A523,Summary!$L$281:$L$317))-AO523,0)</f>
        <v>0</v>
      </c>
      <c r="AQ523" s="306"/>
      <c r="AR523" s="688">
        <f t="shared" ca="1" si="122"/>
        <v>0</v>
      </c>
      <c r="AS523" s="688">
        <f t="shared" ca="1" si="123"/>
        <v>0</v>
      </c>
    </row>
    <row r="524" spans="1:45" x14ac:dyDescent="0.2">
      <c r="A524" s="423">
        <v>3592</v>
      </c>
      <c r="B524" s="424">
        <v>5</v>
      </c>
      <c r="C524" s="425" t="s">
        <v>315</v>
      </c>
      <c r="D524" s="422">
        <f t="shared" si="124"/>
        <v>0</v>
      </c>
      <c r="E524" s="422">
        <f t="shared" si="125"/>
        <v>0</v>
      </c>
      <c r="F524" s="422">
        <f t="shared" si="126"/>
        <v>0</v>
      </c>
      <c r="G524" s="422">
        <f t="shared" si="127"/>
        <v>0</v>
      </c>
      <c r="H524" s="22">
        <f t="shared" si="128"/>
        <v>0</v>
      </c>
      <c r="I524" s="116">
        <v>0</v>
      </c>
      <c r="J524" s="116">
        <v>0</v>
      </c>
      <c r="K524" s="116">
        <v>0</v>
      </c>
      <c r="L524" s="116">
        <v>0</v>
      </c>
      <c r="M524" s="22">
        <f t="shared" si="129"/>
        <v>0</v>
      </c>
      <c r="N524" s="116">
        <v>0</v>
      </c>
      <c r="O524" s="116">
        <v>0</v>
      </c>
      <c r="P524" s="116">
        <v>0</v>
      </c>
      <c r="Q524" s="116">
        <v>0</v>
      </c>
      <c r="R524" s="22">
        <f t="shared" si="130"/>
        <v>0</v>
      </c>
      <c r="S524" s="116">
        <v>0</v>
      </c>
      <c r="T524" s="116">
        <v>0</v>
      </c>
      <c r="U524" s="116">
        <v>0</v>
      </c>
      <c r="V524" s="116">
        <v>0</v>
      </c>
      <c r="W524" s="22">
        <f t="shared" si="131"/>
        <v>0</v>
      </c>
      <c r="X524" s="22">
        <f t="shared" si="132"/>
        <v>0</v>
      </c>
      <c r="Y524" s="22">
        <f ca="1">OFFSET('Cost Study'!$B$7,'Operations Support'!$C524,'Operations Support'!$B524)*$H524</f>
        <v>0</v>
      </c>
      <c r="Z524" s="23">
        <f ca="1">Y524*'Cost Study'!$B$31</f>
        <v>0</v>
      </c>
      <c r="AA524" s="23">
        <f ca="1">IF(A524=10298,1.51,1)*IF($B524&lt;3,$D524*'Cost Study'!$B$32*OFFSET('Cost Study'!$B$7,'Operations Support'!$C524,'Operations Support'!$B524),0)</f>
        <v>0</v>
      </c>
      <c r="AB524" s="24">
        <f ca="1">AA524*'Cost Study'!$B$31</f>
        <v>0</v>
      </c>
      <c r="AC524" s="23">
        <f ca="1">Y524*'Cost Study'!$B$31</f>
        <v>0</v>
      </c>
      <c r="AD524" s="24">
        <f ca="1">AA524*'Cost Study'!$B$31</f>
        <v>0</v>
      </c>
      <c r="AE524" s="377">
        <f t="shared" ca="1" si="133"/>
        <v>0</v>
      </c>
      <c r="AF524" s="377">
        <f t="shared" ca="1" si="134"/>
        <v>0</v>
      </c>
      <c r="AH524" s="688">
        <f>IFERROR($H524/SUMIF($A:$A,$A524,$H:$H)*SUMIF(Summary!$A$110:$A$186,$A524,Summary!$P$110:$P$186),0)</f>
        <v>0</v>
      </c>
      <c r="AI524" s="689">
        <f t="shared" ca="1" si="120"/>
        <v>0</v>
      </c>
      <c r="AJ524" s="688">
        <f>IFERROR(H524/SUMIF(A:A,A524,H:H)*SUMIF(Summary!$A$110:$A$186,'Operations Support'!A524,Summary!$Q$110:$Q$186),0)</f>
        <v>0</v>
      </c>
      <c r="AK524" s="688">
        <f t="shared" ca="1" si="121"/>
        <v>0</v>
      </c>
      <c r="AM524" s="688">
        <f>IFERROR($H524/SUMIF($A:$A,$A524,$H:$H)*SUMIF(Summary!$A$230:$A$266,$A524,Summary!$P$230:$P$266),0)</f>
        <v>0</v>
      </c>
      <c r="AN524" s="688">
        <f>IFERROR($H524/SUMIF($A:$A,$A524,$H:$H)*(SUMIF(Summary!$A$230:$A$266,$A524,Summary!$L$230:$L$266)+SUMIF(Summary!$A$281:$A$317,$A524,Summary!$L$281:$L$317))-AM524,0)</f>
        <v>0</v>
      </c>
      <c r="AO524" s="688">
        <f>IFERROR($H524/SUMIF($A:$A,$A524,$H:$H)*SUMIF(Summary!$A$230:$A$266,$A524,Summary!$Q$230:$Q$266),0)</f>
        <v>0</v>
      </c>
      <c r="AP524" s="688">
        <f>IFERROR($H524/SUMIF($A:$A,$A524,$H:$H)*(SUMIF(Summary!$A$230:$A$266,$A524,Summary!$L$230:$L$266)+SUMIF(Summary!$A$281:$A$317,$A524,Summary!$L$281:$L$317))-AO524,0)</f>
        <v>0</v>
      </c>
      <c r="AQ524" s="306"/>
      <c r="AR524" s="688">
        <f t="shared" ca="1" si="122"/>
        <v>0</v>
      </c>
      <c r="AS524" s="688">
        <f t="shared" ca="1" si="123"/>
        <v>0</v>
      </c>
    </row>
    <row r="525" spans="1:45" x14ac:dyDescent="0.2">
      <c r="A525" s="423">
        <v>3592</v>
      </c>
      <c r="B525" s="424">
        <v>5</v>
      </c>
      <c r="C525" s="425" t="s">
        <v>316</v>
      </c>
      <c r="D525" s="422">
        <f t="shared" si="124"/>
        <v>0</v>
      </c>
      <c r="E525" s="422">
        <f t="shared" si="125"/>
        <v>0</v>
      </c>
      <c r="F525" s="422">
        <f t="shared" si="126"/>
        <v>0</v>
      </c>
      <c r="G525" s="422">
        <f t="shared" si="127"/>
        <v>0</v>
      </c>
      <c r="H525" s="22">
        <f t="shared" si="128"/>
        <v>0</v>
      </c>
      <c r="I525" s="116">
        <v>0</v>
      </c>
      <c r="J525" s="116">
        <v>0</v>
      </c>
      <c r="K525" s="116">
        <v>0</v>
      </c>
      <c r="L525" s="116">
        <v>0</v>
      </c>
      <c r="M525" s="22">
        <f t="shared" si="129"/>
        <v>0</v>
      </c>
      <c r="N525" s="116">
        <v>0</v>
      </c>
      <c r="O525" s="116">
        <v>0</v>
      </c>
      <c r="P525" s="116">
        <v>0</v>
      </c>
      <c r="Q525" s="116">
        <v>0</v>
      </c>
      <c r="R525" s="22">
        <f t="shared" si="130"/>
        <v>0</v>
      </c>
      <c r="S525" s="116">
        <v>0</v>
      </c>
      <c r="T525" s="116">
        <v>0</v>
      </c>
      <c r="U525" s="116">
        <v>0</v>
      </c>
      <c r="V525" s="116">
        <v>0</v>
      </c>
      <c r="W525" s="22">
        <f t="shared" si="131"/>
        <v>0</v>
      </c>
      <c r="X525" s="22">
        <f t="shared" si="132"/>
        <v>0</v>
      </c>
      <c r="Y525" s="22">
        <f ca="1">OFFSET('Cost Study'!$B$7,'Operations Support'!$C525,'Operations Support'!$B525)*$H525</f>
        <v>0</v>
      </c>
      <c r="Z525" s="23">
        <f ca="1">Y525*'Cost Study'!$B$31</f>
        <v>0</v>
      </c>
      <c r="AA525" s="23">
        <f ca="1">IF(A525=10298,1.51,1)*IF($B525&lt;3,$D525*'Cost Study'!$B$32*OFFSET('Cost Study'!$B$7,'Operations Support'!$C525,'Operations Support'!$B525),0)</f>
        <v>0</v>
      </c>
      <c r="AB525" s="24">
        <f ca="1">AA525*'Cost Study'!$B$31</f>
        <v>0</v>
      </c>
      <c r="AC525" s="23">
        <f ca="1">Y525*'Cost Study'!$B$31</f>
        <v>0</v>
      </c>
      <c r="AD525" s="24">
        <f ca="1">AA525*'Cost Study'!$B$31</f>
        <v>0</v>
      </c>
      <c r="AE525" s="377">
        <f t="shared" ca="1" si="133"/>
        <v>0</v>
      </c>
      <c r="AF525" s="377">
        <f t="shared" ca="1" si="134"/>
        <v>0</v>
      </c>
      <c r="AH525" s="688">
        <f>IFERROR($H525/SUMIF($A:$A,$A525,$H:$H)*SUMIF(Summary!$A$110:$A$186,$A525,Summary!$P$110:$P$186),0)</f>
        <v>0</v>
      </c>
      <c r="AI525" s="689">
        <f t="shared" ca="1" si="120"/>
        <v>0</v>
      </c>
      <c r="AJ525" s="688">
        <f>IFERROR(H525/SUMIF(A:A,A525,H:H)*SUMIF(Summary!$A$110:$A$186,'Operations Support'!A525,Summary!$Q$110:$Q$186),0)</f>
        <v>0</v>
      </c>
      <c r="AK525" s="688">
        <f t="shared" ca="1" si="121"/>
        <v>0</v>
      </c>
      <c r="AM525" s="688">
        <f>IFERROR($H525/SUMIF($A:$A,$A525,$H:$H)*SUMIF(Summary!$A$230:$A$266,$A525,Summary!$P$230:$P$266),0)</f>
        <v>0</v>
      </c>
      <c r="AN525" s="688">
        <f>IFERROR($H525/SUMIF($A:$A,$A525,$H:$H)*(SUMIF(Summary!$A$230:$A$266,$A525,Summary!$L$230:$L$266)+SUMIF(Summary!$A$281:$A$317,$A525,Summary!$L$281:$L$317))-AM525,0)</f>
        <v>0</v>
      </c>
      <c r="AO525" s="688">
        <f>IFERROR($H525/SUMIF($A:$A,$A525,$H:$H)*SUMIF(Summary!$A$230:$A$266,$A525,Summary!$Q$230:$Q$266),0)</f>
        <v>0</v>
      </c>
      <c r="AP525" s="688">
        <f>IFERROR($H525/SUMIF($A:$A,$A525,$H:$H)*(SUMIF(Summary!$A$230:$A$266,$A525,Summary!$L$230:$L$266)+SUMIF(Summary!$A$281:$A$317,$A525,Summary!$L$281:$L$317))-AO525,0)</f>
        <v>0</v>
      </c>
      <c r="AQ525" s="306"/>
      <c r="AR525" s="688">
        <f t="shared" ca="1" si="122"/>
        <v>0</v>
      </c>
      <c r="AS525" s="688">
        <f t="shared" ca="1" si="123"/>
        <v>0</v>
      </c>
    </row>
    <row r="526" spans="1:45" x14ac:dyDescent="0.2">
      <c r="A526" s="423">
        <v>3592</v>
      </c>
      <c r="B526" s="424">
        <v>5</v>
      </c>
      <c r="C526" s="425" t="s">
        <v>317</v>
      </c>
      <c r="D526" s="422">
        <f t="shared" si="124"/>
        <v>0</v>
      </c>
      <c r="E526" s="422">
        <f t="shared" si="125"/>
        <v>0</v>
      </c>
      <c r="F526" s="422">
        <f t="shared" si="126"/>
        <v>0</v>
      </c>
      <c r="G526" s="422">
        <f t="shared" si="127"/>
        <v>0</v>
      </c>
      <c r="H526" s="22">
        <f t="shared" si="128"/>
        <v>0</v>
      </c>
      <c r="I526" s="116">
        <v>0</v>
      </c>
      <c r="J526" s="116">
        <v>0</v>
      </c>
      <c r="K526" s="116">
        <v>0</v>
      </c>
      <c r="L526" s="116">
        <v>0</v>
      </c>
      <c r="M526" s="22">
        <f t="shared" si="129"/>
        <v>0</v>
      </c>
      <c r="N526" s="116">
        <v>0</v>
      </c>
      <c r="O526" s="116">
        <v>0</v>
      </c>
      <c r="P526" s="116">
        <v>0</v>
      </c>
      <c r="Q526" s="116">
        <v>0</v>
      </c>
      <c r="R526" s="22">
        <f t="shared" si="130"/>
        <v>0</v>
      </c>
      <c r="S526" s="116">
        <v>0</v>
      </c>
      <c r="T526" s="116">
        <v>0</v>
      </c>
      <c r="U526" s="116">
        <v>0</v>
      </c>
      <c r="V526" s="116">
        <v>0</v>
      </c>
      <c r="W526" s="22">
        <f t="shared" si="131"/>
        <v>0</v>
      </c>
      <c r="X526" s="22">
        <f t="shared" si="132"/>
        <v>0</v>
      </c>
      <c r="Y526" s="22">
        <f ca="1">OFFSET('Cost Study'!$B$7,'Operations Support'!$C526,'Operations Support'!$B526)*$H526</f>
        <v>0</v>
      </c>
      <c r="Z526" s="23">
        <f ca="1">Y526*'Cost Study'!$B$31</f>
        <v>0</v>
      </c>
      <c r="AA526" s="23">
        <f ca="1">IF(A526=10298,1.51,1)*IF($B526&lt;3,$D526*'Cost Study'!$B$32*OFFSET('Cost Study'!$B$7,'Operations Support'!$C526,'Operations Support'!$B526),0)</f>
        <v>0</v>
      </c>
      <c r="AB526" s="24">
        <f ca="1">AA526*'Cost Study'!$B$31</f>
        <v>0</v>
      </c>
      <c r="AC526" s="23">
        <f ca="1">Y526*'Cost Study'!$B$31</f>
        <v>0</v>
      </c>
      <c r="AD526" s="24">
        <f ca="1">AA526*'Cost Study'!$B$31</f>
        <v>0</v>
      </c>
      <c r="AE526" s="377">
        <f t="shared" ca="1" si="133"/>
        <v>0</v>
      </c>
      <c r="AF526" s="377">
        <f t="shared" ca="1" si="134"/>
        <v>0</v>
      </c>
      <c r="AH526" s="688">
        <f>IFERROR($H526/SUMIF($A:$A,$A526,$H:$H)*SUMIF(Summary!$A$110:$A$186,$A526,Summary!$P$110:$P$186),0)</f>
        <v>0</v>
      </c>
      <c r="AI526" s="689">
        <f t="shared" ca="1" si="120"/>
        <v>0</v>
      </c>
      <c r="AJ526" s="688">
        <f>IFERROR(H526/SUMIF(A:A,A526,H:H)*SUMIF(Summary!$A$110:$A$186,'Operations Support'!A526,Summary!$Q$110:$Q$186),0)</f>
        <v>0</v>
      </c>
      <c r="AK526" s="688">
        <f t="shared" ca="1" si="121"/>
        <v>0</v>
      </c>
      <c r="AM526" s="688">
        <f>IFERROR($H526/SUMIF($A:$A,$A526,$H:$H)*SUMIF(Summary!$A$230:$A$266,$A526,Summary!$P$230:$P$266),0)</f>
        <v>0</v>
      </c>
      <c r="AN526" s="688">
        <f>IFERROR($H526/SUMIF($A:$A,$A526,$H:$H)*(SUMIF(Summary!$A$230:$A$266,$A526,Summary!$L$230:$L$266)+SUMIF(Summary!$A$281:$A$317,$A526,Summary!$L$281:$L$317))-AM526,0)</f>
        <v>0</v>
      </c>
      <c r="AO526" s="688">
        <f>IFERROR($H526/SUMIF($A:$A,$A526,$H:$H)*SUMIF(Summary!$A$230:$A$266,$A526,Summary!$Q$230:$Q$266),0)</f>
        <v>0</v>
      </c>
      <c r="AP526" s="688">
        <f>IFERROR($H526/SUMIF($A:$A,$A526,$H:$H)*(SUMIF(Summary!$A$230:$A$266,$A526,Summary!$L$230:$L$266)+SUMIF(Summary!$A$281:$A$317,$A526,Summary!$L$281:$L$317))-AO526,0)</f>
        <v>0</v>
      </c>
      <c r="AQ526" s="306"/>
      <c r="AR526" s="688">
        <f t="shared" ca="1" si="122"/>
        <v>0</v>
      </c>
      <c r="AS526" s="688">
        <f t="shared" ca="1" si="123"/>
        <v>0</v>
      </c>
    </row>
    <row r="527" spans="1:45" x14ac:dyDescent="0.2">
      <c r="A527" s="423">
        <v>3592</v>
      </c>
      <c r="B527" s="424">
        <v>5</v>
      </c>
      <c r="C527" s="425" t="s">
        <v>318</v>
      </c>
      <c r="D527" s="422">
        <f t="shared" si="124"/>
        <v>0</v>
      </c>
      <c r="E527" s="422">
        <f t="shared" si="125"/>
        <v>0</v>
      </c>
      <c r="F527" s="422">
        <f t="shared" si="126"/>
        <v>0</v>
      </c>
      <c r="G527" s="422">
        <f t="shared" si="127"/>
        <v>0</v>
      </c>
      <c r="H527" s="22">
        <f t="shared" si="128"/>
        <v>0</v>
      </c>
      <c r="I527" s="116">
        <v>0</v>
      </c>
      <c r="J527" s="116">
        <v>0</v>
      </c>
      <c r="K527" s="116">
        <v>0</v>
      </c>
      <c r="L527" s="116">
        <v>0</v>
      </c>
      <c r="M527" s="22">
        <f t="shared" si="129"/>
        <v>0</v>
      </c>
      <c r="N527" s="116">
        <v>0</v>
      </c>
      <c r="O527" s="116">
        <v>0</v>
      </c>
      <c r="P527" s="116">
        <v>0</v>
      </c>
      <c r="Q527" s="116">
        <v>0</v>
      </c>
      <c r="R527" s="22">
        <f t="shared" si="130"/>
        <v>0</v>
      </c>
      <c r="S527" s="116">
        <v>0</v>
      </c>
      <c r="T527" s="116">
        <v>0</v>
      </c>
      <c r="U527" s="116">
        <v>0</v>
      </c>
      <c r="V527" s="116">
        <v>0</v>
      </c>
      <c r="W527" s="22">
        <f t="shared" si="131"/>
        <v>0</v>
      </c>
      <c r="X527" s="22">
        <f t="shared" si="132"/>
        <v>0</v>
      </c>
      <c r="Y527" s="22">
        <f ca="1">OFFSET('Cost Study'!$B$7,'Operations Support'!$C527,'Operations Support'!$B527)*$H527</f>
        <v>0</v>
      </c>
      <c r="Z527" s="23">
        <f ca="1">Y527*'Cost Study'!$B$31</f>
        <v>0</v>
      </c>
      <c r="AA527" s="23">
        <f ca="1">IF(A527=10298,1.51,1)*IF($B527&lt;3,$D527*'Cost Study'!$B$32*OFFSET('Cost Study'!$B$7,'Operations Support'!$C527,'Operations Support'!$B527),0)</f>
        <v>0</v>
      </c>
      <c r="AB527" s="24">
        <f ca="1">AA527*'Cost Study'!$B$31</f>
        <v>0</v>
      </c>
      <c r="AC527" s="23">
        <f ca="1">Y527*'Cost Study'!$B$31</f>
        <v>0</v>
      </c>
      <c r="AD527" s="24">
        <f ca="1">AA527*'Cost Study'!$B$31</f>
        <v>0</v>
      </c>
      <c r="AE527" s="377">
        <f t="shared" ca="1" si="133"/>
        <v>0</v>
      </c>
      <c r="AF527" s="377">
        <f t="shared" ca="1" si="134"/>
        <v>0</v>
      </c>
      <c r="AH527" s="688">
        <f>IFERROR($H527/SUMIF($A:$A,$A527,$H:$H)*SUMIF(Summary!$A$110:$A$186,$A527,Summary!$P$110:$P$186),0)</f>
        <v>0</v>
      </c>
      <c r="AI527" s="689">
        <f t="shared" ca="1" si="120"/>
        <v>0</v>
      </c>
      <c r="AJ527" s="688">
        <f>IFERROR(H527/SUMIF(A:A,A527,H:H)*SUMIF(Summary!$A$110:$A$186,'Operations Support'!A527,Summary!$Q$110:$Q$186),0)</f>
        <v>0</v>
      </c>
      <c r="AK527" s="688">
        <f t="shared" ca="1" si="121"/>
        <v>0</v>
      </c>
      <c r="AM527" s="688">
        <f>IFERROR($H527/SUMIF($A:$A,$A527,$H:$H)*SUMIF(Summary!$A$230:$A$266,$A527,Summary!$P$230:$P$266),0)</f>
        <v>0</v>
      </c>
      <c r="AN527" s="688">
        <f>IFERROR($H527/SUMIF($A:$A,$A527,$H:$H)*(SUMIF(Summary!$A$230:$A$266,$A527,Summary!$L$230:$L$266)+SUMIF(Summary!$A$281:$A$317,$A527,Summary!$L$281:$L$317))-AM527,0)</f>
        <v>0</v>
      </c>
      <c r="AO527" s="688">
        <f>IFERROR($H527/SUMIF($A:$A,$A527,$H:$H)*SUMIF(Summary!$A$230:$A$266,$A527,Summary!$Q$230:$Q$266),0)</f>
        <v>0</v>
      </c>
      <c r="AP527" s="688">
        <f>IFERROR($H527/SUMIF($A:$A,$A527,$H:$H)*(SUMIF(Summary!$A$230:$A$266,$A527,Summary!$L$230:$L$266)+SUMIF(Summary!$A$281:$A$317,$A527,Summary!$L$281:$L$317))-AO527,0)</f>
        <v>0</v>
      </c>
      <c r="AQ527" s="306"/>
      <c r="AR527" s="688">
        <f t="shared" ca="1" si="122"/>
        <v>0</v>
      </c>
      <c r="AS527" s="688">
        <f t="shared" ca="1" si="123"/>
        <v>0</v>
      </c>
    </row>
    <row r="528" spans="1:45" x14ac:dyDescent="0.2">
      <c r="A528" s="423">
        <v>3592</v>
      </c>
      <c r="B528" s="424">
        <v>5</v>
      </c>
      <c r="C528" s="425" t="s">
        <v>319</v>
      </c>
      <c r="D528" s="422">
        <f t="shared" si="124"/>
        <v>0</v>
      </c>
      <c r="E528" s="422">
        <f t="shared" si="125"/>
        <v>0</v>
      </c>
      <c r="F528" s="422">
        <f t="shared" si="126"/>
        <v>0</v>
      </c>
      <c r="G528" s="422">
        <f t="shared" si="127"/>
        <v>0</v>
      </c>
      <c r="H528" s="22">
        <f t="shared" si="128"/>
        <v>0</v>
      </c>
      <c r="I528" s="116">
        <v>0</v>
      </c>
      <c r="J528" s="116">
        <v>0</v>
      </c>
      <c r="K528" s="116">
        <v>0</v>
      </c>
      <c r="L528" s="116">
        <v>0</v>
      </c>
      <c r="M528" s="22">
        <f t="shared" si="129"/>
        <v>0</v>
      </c>
      <c r="N528" s="116">
        <v>0</v>
      </c>
      <c r="O528" s="116">
        <v>0</v>
      </c>
      <c r="P528" s="116">
        <v>0</v>
      </c>
      <c r="Q528" s="116">
        <v>0</v>
      </c>
      <c r="R528" s="22">
        <f t="shared" si="130"/>
        <v>0</v>
      </c>
      <c r="S528" s="116">
        <v>0</v>
      </c>
      <c r="T528" s="116">
        <v>0</v>
      </c>
      <c r="U528" s="116">
        <v>0</v>
      </c>
      <c r="V528" s="116">
        <v>0</v>
      </c>
      <c r="W528" s="22">
        <f t="shared" si="131"/>
        <v>0</v>
      </c>
      <c r="X528" s="22">
        <f t="shared" si="132"/>
        <v>0</v>
      </c>
      <c r="Y528" s="22">
        <f ca="1">OFFSET('Cost Study'!$B$7,'Operations Support'!$C528,'Operations Support'!$B528)*$H528</f>
        <v>0</v>
      </c>
      <c r="Z528" s="23">
        <f ca="1">Y528*'Cost Study'!$B$31</f>
        <v>0</v>
      </c>
      <c r="AA528" s="23">
        <f ca="1">IF(A528=10298,1.51,1)*IF($B528&lt;3,$D528*'Cost Study'!$B$32*OFFSET('Cost Study'!$B$7,'Operations Support'!$C528,'Operations Support'!$B528),0)</f>
        <v>0</v>
      </c>
      <c r="AB528" s="24">
        <f ca="1">AA528*'Cost Study'!$B$31</f>
        <v>0</v>
      </c>
      <c r="AC528" s="23">
        <f ca="1">Y528*'Cost Study'!$B$31</f>
        <v>0</v>
      </c>
      <c r="AD528" s="24">
        <f ca="1">AA528*'Cost Study'!$B$31</f>
        <v>0</v>
      </c>
      <c r="AE528" s="377">
        <f t="shared" ca="1" si="133"/>
        <v>0</v>
      </c>
      <c r="AF528" s="377">
        <f t="shared" ca="1" si="134"/>
        <v>0</v>
      </c>
      <c r="AH528" s="688">
        <f>IFERROR($H528/SUMIF($A:$A,$A528,$H:$H)*SUMIF(Summary!$A$110:$A$186,$A528,Summary!$P$110:$P$186),0)</f>
        <v>0</v>
      </c>
      <c r="AI528" s="689">
        <f t="shared" ca="1" si="120"/>
        <v>0</v>
      </c>
      <c r="AJ528" s="688">
        <f>IFERROR(H528/SUMIF(A:A,A528,H:H)*SUMIF(Summary!$A$110:$A$186,'Operations Support'!A528,Summary!$Q$110:$Q$186),0)</f>
        <v>0</v>
      </c>
      <c r="AK528" s="688">
        <f t="shared" ca="1" si="121"/>
        <v>0</v>
      </c>
      <c r="AM528" s="688">
        <f>IFERROR($H528/SUMIF($A:$A,$A528,$H:$H)*SUMIF(Summary!$A$230:$A$266,$A528,Summary!$P$230:$P$266),0)</f>
        <v>0</v>
      </c>
      <c r="AN528" s="688">
        <f>IFERROR($H528/SUMIF($A:$A,$A528,$H:$H)*(SUMIF(Summary!$A$230:$A$266,$A528,Summary!$L$230:$L$266)+SUMIF(Summary!$A$281:$A$317,$A528,Summary!$L$281:$L$317))-AM528,0)</f>
        <v>0</v>
      </c>
      <c r="AO528" s="688">
        <f>IFERROR($H528/SUMIF($A:$A,$A528,$H:$H)*SUMIF(Summary!$A$230:$A$266,$A528,Summary!$Q$230:$Q$266),0)</f>
        <v>0</v>
      </c>
      <c r="AP528" s="688">
        <f>IFERROR($H528/SUMIF($A:$A,$A528,$H:$H)*(SUMIF(Summary!$A$230:$A$266,$A528,Summary!$L$230:$L$266)+SUMIF(Summary!$A$281:$A$317,$A528,Summary!$L$281:$L$317))-AO528,0)</f>
        <v>0</v>
      </c>
      <c r="AQ528" s="306"/>
      <c r="AR528" s="688">
        <f t="shared" ca="1" si="122"/>
        <v>0</v>
      </c>
      <c r="AS528" s="688">
        <f t="shared" ca="1" si="123"/>
        <v>0</v>
      </c>
    </row>
    <row r="529" spans="1:45" x14ac:dyDescent="0.2">
      <c r="A529" s="423">
        <v>3592</v>
      </c>
      <c r="B529" s="424">
        <v>5</v>
      </c>
      <c r="C529" s="425" t="s">
        <v>320</v>
      </c>
      <c r="D529" s="422">
        <f t="shared" si="124"/>
        <v>0</v>
      </c>
      <c r="E529" s="422">
        <f t="shared" si="125"/>
        <v>0</v>
      </c>
      <c r="F529" s="422">
        <f t="shared" si="126"/>
        <v>0</v>
      </c>
      <c r="G529" s="422">
        <f t="shared" si="127"/>
        <v>0</v>
      </c>
      <c r="H529" s="22">
        <f t="shared" si="128"/>
        <v>0</v>
      </c>
      <c r="I529" s="116">
        <v>0</v>
      </c>
      <c r="J529" s="116">
        <v>0</v>
      </c>
      <c r="K529" s="116">
        <v>0</v>
      </c>
      <c r="L529" s="116">
        <v>0</v>
      </c>
      <c r="M529" s="22">
        <f t="shared" si="129"/>
        <v>0</v>
      </c>
      <c r="N529" s="116">
        <v>0</v>
      </c>
      <c r="O529" s="116">
        <v>0</v>
      </c>
      <c r="P529" s="116">
        <v>0</v>
      </c>
      <c r="Q529" s="116">
        <v>0</v>
      </c>
      <c r="R529" s="22">
        <f t="shared" si="130"/>
        <v>0</v>
      </c>
      <c r="S529" s="116">
        <v>0</v>
      </c>
      <c r="T529" s="116">
        <v>0</v>
      </c>
      <c r="U529" s="116">
        <v>0</v>
      </c>
      <c r="V529" s="116">
        <v>0</v>
      </c>
      <c r="W529" s="22">
        <f t="shared" si="131"/>
        <v>0</v>
      </c>
      <c r="X529" s="22">
        <f t="shared" si="132"/>
        <v>0</v>
      </c>
      <c r="Y529" s="22">
        <f ca="1">OFFSET('Cost Study'!$B$7,'Operations Support'!$C529,'Operations Support'!$B529)*$H529</f>
        <v>0</v>
      </c>
      <c r="Z529" s="23">
        <f ca="1">Y529*'Cost Study'!$B$31</f>
        <v>0</v>
      </c>
      <c r="AA529" s="23">
        <f ca="1">IF(A529=10298,1.51,1)*IF($B529&lt;3,$D529*'Cost Study'!$B$32*OFFSET('Cost Study'!$B$7,'Operations Support'!$C529,'Operations Support'!$B529),0)</f>
        <v>0</v>
      </c>
      <c r="AB529" s="24">
        <f ca="1">AA529*'Cost Study'!$B$31</f>
        <v>0</v>
      </c>
      <c r="AC529" s="23">
        <f ca="1">Y529*'Cost Study'!$B$31</f>
        <v>0</v>
      </c>
      <c r="AD529" s="24">
        <f ca="1">AA529*'Cost Study'!$B$31</f>
        <v>0</v>
      </c>
      <c r="AE529" s="377">
        <f t="shared" ca="1" si="133"/>
        <v>0</v>
      </c>
      <c r="AF529" s="377">
        <f t="shared" ca="1" si="134"/>
        <v>0</v>
      </c>
      <c r="AH529" s="688">
        <f>IFERROR($H529/SUMIF($A:$A,$A529,$H:$H)*SUMIF(Summary!$A$110:$A$186,$A529,Summary!$P$110:$P$186),0)</f>
        <v>0</v>
      </c>
      <c r="AI529" s="689">
        <f t="shared" ca="1" si="120"/>
        <v>0</v>
      </c>
      <c r="AJ529" s="688">
        <f>IFERROR(H529/SUMIF(A:A,A529,H:H)*SUMIF(Summary!$A$110:$A$186,'Operations Support'!A529,Summary!$Q$110:$Q$186),0)</f>
        <v>0</v>
      </c>
      <c r="AK529" s="688">
        <f t="shared" ca="1" si="121"/>
        <v>0</v>
      </c>
      <c r="AM529" s="688">
        <f>IFERROR($H529/SUMIF($A:$A,$A529,$H:$H)*SUMIF(Summary!$A$230:$A$266,$A529,Summary!$P$230:$P$266),0)</f>
        <v>0</v>
      </c>
      <c r="AN529" s="688">
        <f>IFERROR($H529/SUMIF($A:$A,$A529,$H:$H)*(SUMIF(Summary!$A$230:$A$266,$A529,Summary!$L$230:$L$266)+SUMIF(Summary!$A$281:$A$317,$A529,Summary!$L$281:$L$317))-AM529,0)</f>
        <v>0</v>
      </c>
      <c r="AO529" s="688">
        <f>IFERROR($H529/SUMIF($A:$A,$A529,$H:$H)*SUMIF(Summary!$A$230:$A$266,$A529,Summary!$Q$230:$Q$266),0)</f>
        <v>0</v>
      </c>
      <c r="AP529" s="688">
        <f>IFERROR($H529/SUMIF($A:$A,$A529,$H:$H)*(SUMIF(Summary!$A$230:$A$266,$A529,Summary!$L$230:$L$266)+SUMIF(Summary!$A$281:$A$317,$A529,Summary!$L$281:$L$317))-AO529,0)</f>
        <v>0</v>
      </c>
      <c r="AQ529" s="306"/>
      <c r="AR529" s="688">
        <f t="shared" ca="1" si="122"/>
        <v>0</v>
      </c>
      <c r="AS529" s="688">
        <f t="shared" ca="1" si="123"/>
        <v>0</v>
      </c>
    </row>
    <row r="530" spans="1:45" x14ac:dyDescent="0.2">
      <c r="A530" s="423">
        <v>3594</v>
      </c>
      <c r="B530" s="424">
        <v>1</v>
      </c>
      <c r="C530" s="425" t="s">
        <v>300</v>
      </c>
      <c r="D530" s="422">
        <f t="shared" si="124"/>
        <v>52863</v>
      </c>
      <c r="E530" s="422">
        <f t="shared" si="125"/>
        <v>128718</v>
      </c>
      <c r="F530" s="422">
        <f t="shared" si="126"/>
        <v>53548</v>
      </c>
      <c r="G530" s="422">
        <f t="shared" si="127"/>
        <v>0</v>
      </c>
      <c r="H530" s="22">
        <f t="shared" si="128"/>
        <v>235129</v>
      </c>
      <c r="I530" s="116">
        <v>21092</v>
      </c>
      <c r="J530" s="116">
        <v>53056</v>
      </c>
      <c r="K530" s="116">
        <v>23967</v>
      </c>
      <c r="L530" s="116">
        <v>0</v>
      </c>
      <c r="M530" s="22">
        <f t="shared" si="129"/>
        <v>98115</v>
      </c>
      <c r="N530" s="116">
        <v>28418</v>
      </c>
      <c r="O530" s="116">
        <v>65097</v>
      </c>
      <c r="P530" s="116">
        <v>27158</v>
      </c>
      <c r="Q530" s="116">
        <v>0</v>
      </c>
      <c r="R530" s="22">
        <f t="shared" si="130"/>
        <v>120673</v>
      </c>
      <c r="S530" s="116">
        <v>3353</v>
      </c>
      <c r="T530" s="116">
        <v>10565</v>
      </c>
      <c r="U530" s="116">
        <v>2423</v>
      </c>
      <c r="V530" s="116">
        <v>0</v>
      </c>
      <c r="W530" s="22">
        <f t="shared" si="131"/>
        <v>16341</v>
      </c>
      <c r="X530" s="22">
        <f t="shared" si="132"/>
        <v>7837.6333333333332</v>
      </c>
      <c r="Y530" s="22">
        <f ca="1">OFFSET('Cost Study'!$B$7,'Operations Support'!$C530,'Operations Support'!$B530)*$H530</f>
        <v>235129</v>
      </c>
      <c r="Z530" s="23">
        <f ca="1">Y530*'Cost Study'!$B$31</f>
        <v>13132408.430545965</v>
      </c>
      <c r="AA530" s="23">
        <f ca="1">IF(A530=10298,1.51,1)*IF($B530&lt;3,$D530*'Cost Study'!$B$32*OFFSET('Cost Study'!$B$7,'Operations Support'!$C530,'Operations Support'!$B530),0)</f>
        <v>5286.3</v>
      </c>
      <c r="AB530" s="24">
        <f ca="1">AA530*'Cost Study'!$B$31</f>
        <v>295250.0571447807</v>
      </c>
      <c r="AC530" s="23">
        <f ca="1">Y530*'Cost Study'!$B$31</f>
        <v>13132408.430545965</v>
      </c>
      <c r="AD530" s="24">
        <f ca="1">AA530*'Cost Study'!$B$31</f>
        <v>295250.0571447807</v>
      </c>
      <c r="AE530" s="377">
        <f t="shared" ca="1" si="133"/>
        <v>13427658.487690747</v>
      </c>
      <c r="AF530" s="377">
        <f t="shared" ca="1" si="134"/>
        <v>13427658.487690747</v>
      </c>
      <c r="AH530" s="688">
        <f>IFERROR($H530/SUMIF($A:$A,$A530,$H:$H)*SUMIF(Summary!$A$110:$A$186,$A530,Summary!$P$110:$P$186),0)</f>
        <v>8900280.3020563815</v>
      </c>
      <c r="AI530" s="689">
        <f t="shared" ca="1" si="120"/>
        <v>4527378.1856343653</v>
      </c>
      <c r="AJ530" s="688">
        <f>IFERROR(H530/SUMIF(A:A,A530,H:H)*SUMIF(Summary!$A$110:$A$186,'Operations Support'!A530,Summary!$Q$110:$Q$186),0)</f>
        <v>8960540.2607927676</v>
      </c>
      <c r="AK530" s="688">
        <f t="shared" ca="1" si="121"/>
        <v>4467118.2268979792</v>
      </c>
      <c r="AM530" s="688">
        <f>IFERROR($H530/SUMIF($A:$A,$A530,$H:$H)*SUMIF(Summary!$A$230:$A$266,$A530,Summary!$P$230:$P$266),0)</f>
        <v>1683945.4669873412</v>
      </c>
      <c r="AN530" s="688">
        <f>IFERROR($H530/SUMIF($A:$A,$A530,$H:$H)*(SUMIF(Summary!$A$230:$A$266,$A530,Summary!$L$230:$L$266)+SUMIF(Summary!$A$281:$A$317,$A530,Summary!$L$281:$L$317))-AM530,0)</f>
        <v>3306694.1382301007</v>
      </c>
      <c r="AO530" s="688">
        <f>IFERROR($H530/SUMIF($A:$A,$A530,$H:$H)*SUMIF(Summary!$A$230:$A$266,$A530,Summary!$Q$230:$Q$266),0)</f>
        <v>1695346.735364421</v>
      </c>
      <c r="AP530" s="688">
        <f>IFERROR($H530/SUMIF($A:$A,$A530,$H:$H)*(SUMIF(Summary!$A$230:$A$266,$A530,Summary!$L$230:$L$266)+SUMIF(Summary!$A$281:$A$317,$A530,Summary!$L$281:$L$317))-AO530,0)</f>
        <v>3295292.8698530206</v>
      </c>
      <c r="AQ530" s="306"/>
      <c r="AR530" s="688">
        <f t="shared" ca="1" si="122"/>
        <v>7834072.3238644656</v>
      </c>
      <c r="AS530" s="688">
        <f t="shared" ca="1" si="123"/>
        <v>7762411.0967509998</v>
      </c>
    </row>
    <row r="531" spans="1:45" x14ac:dyDescent="0.2">
      <c r="A531" s="423">
        <v>3594</v>
      </c>
      <c r="B531" s="424">
        <v>1</v>
      </c>
      <c r="C531" s="425" t="s">
        <v>301</v>
      </c>
      <c r="D531" s="422">
        <f t="shared" si="124"/>
        <v>18717</v>
      </c>
      <c r="E531" s="422">
        <f t="shared" si="125"/>
        <v>58048</v>
      </c>
      <c r="F531" s="422">
        <f t="shared" si="126"/>
        <v>348</v>
      </c>
      <c r="G531" s="422">
        <f t="shared" si="127"/>
        <v>0</v>
      </c>
      <c r="H531" s="22">
        <f t="shared" si="128"/>
        <v>77113</v>
      </c>
      <c r="I531" s="116">
        <v>7337</v>
      </c>
      <c r="J531" s="116">
        <v>23898</v>
      </c>
      <c r="K531" s="116">
        <v>126</v>
      </c>
      <c r="L531" s="116">
        <v>0</v>
      </c>
      <c r="M531" s="22">
        <f t="shared" si="129"/>
        <v>31361</v>
      </c>
      <c r="N531" s="116">
        <v>10021</v>
      </c>
      <c r="O531" s="116">
        <v>28129</v>
      </c>
      <c r="P531" s="116">
        <v>48</v>
      </c>
      <c r="Q531" s="116">
        <v>0</v>
      </c>
      <c r="R531" s="22">
        <f t="shared" si="130"/>
        <v>38198</v>
      </c>
      <c r="S531" s="116">
        <v>1359</v>
      </c>
      <c r="T531" s="116">
        <v>6021</v>
      </c>
      <c r="U531" s="116">
        <v>174</v>
      </c>
      <c r="V531" s="116">
        <v>0</v>
      </c>
      <c r="W531" s="22">
        <f t="shared" si="131"/>
        <v>7554</v>
      </c>
      <c r="X531" s="22">
        <f t="shared" si="132"/>
        <v>2570.4333333333334</v>
      </c>
      <c r="Y531" s="22">
        <f ca="1">OFFSET('Cost Study'!$B$7,'Operations Support'!$C531,'Operations Support'!$B531)*$H531</f>
        <v>116440.63</v>
      </c>
      <c r="Z531" s="23">
        <f ca="1">Y531*'Cost Study'!$B$31</f>
        <v>6503433.9067919459</v>
      </c>
      <c r="AA531" s="23">
        <f ca="1">IF(A531=10298,1.51,1)*IF($B531&lt;3,$D531*'Cost Study'!$B$32*OFFSET('Cost Study'!$B$7,'Operations Support'!$C531,'Operations Support'!$B531),0)</f>
        <v>2826.2670000000003</v>
      </c>
      <c r="AB531" s="24">
        <f ca="1">AA531*'Cost Study'!$B$31</f>
        <v>157852.46642385182</v>
      </c>
      <c r="AC531" s="23">
        <f ca="1">Y531*'Cost Study'!$B$31</f>
        <v>6503433.9067919459</v>
      </c>
      <c r="AD531" s="24">
        <f ca="1">AA531*'Cost Study'!$B$31</f>
        <v>157852.46642385182</v>
      </c>
      <c r="AE531" s="377">
        <f t="shared" ca="1" si="133"/>
        <v>6661286.3732157974</v>
      </c>
      <c r="AF531" s="377">
        <f t="shared" ca="1" si="134"/>
        <v>6661286.3732157974</v>
      </c>
      <c r="AH531" s="688">
        <f>IFERROR($H531/SUMIF($A:$A,$A531,$H:$H)*SUMIF(Summary!$A$110:$A$186,$A531,Summary!$P$110:$P$186),0)</f>
        <v>2918939.4542250163</v>
      </c>
      <c r="AI531" s="689">
        <f t="shared" ca="1" si="120"/>
        <v>3742346.9189907811</v>
      </c>
      <c r="AJ531" s="688">
        <f>IFERROR(H531/SUMIF(A:A,A531,H:H)*SUMIF(Summary!$A$110:$A$186,'Operations Support'!A531,Summary!$Q$110:$Q$186),0)</f>
        <v>2938702.3341676816</v>
      </c>
      <c r="AK531" s="688">
        <f t="shared" ca="1" si="121"/>
        <v>3722584.0390481157</v>
      </c>
      <c r="AM531" s="688">
        <f>IFERROR($H531/SUMIF($A:$A,$A531,$H:$H)*SUMIF(Summary!$A$230:$A$266,$A531,Summary!$P$230:$P$266),0)</f>
        <v>552267.42254589975</v>
      </c>
      <c r="AN531" s="688">
        <f>IFERROR($H531/SUMIF($A:$A,$A531,$H:$H)*(SUMIF(Summary!$A$230:$A$266,$A531,Summary!$L$230:$L$266)+SUMIF(Summary!$A$281:$A$317,$A531,Summary!$L$281:$L$317))-AM531,0)</f>
        <v>1084464.719712744</v>
      </c>
      <c r="AO531" s="688">
        <f>IFERROR($H531/SUMIF($A:$A,$A531,$H:$H)*SUMIF(Summary!$A$230:$A$266,$A531,Summary!$Q$230:$Q$266),0)</f>
        <v>556006.58704012097</v>
      </c>
      <c r="AP531" s="688">
        <f>IFERROR($H531/SUMIF($A:$A,$A531,$H:$H)*(SUMIF(Summary!$A$230:$A$266,$A531,Summary!$L$230:$L$266)+SUMIF(Summary!$A$281:$A$317,$A531,Summary!$L$281:$L$317))-AO531,0)</f>
        <v>1080725.5552185229</v>
      </c>
      <c r="AQ531" s="306"/>
      <c r="AR531" s="688">
        <f t="shared" ca="1" si="122"/>
        <v>4826811.6387035251</v>
      </c>
      <c r="AS531" s="688">
        <f t="shared" ca="1" si="123"/>
        <v>4803309.5942666382</v>
      </c>
    </row>
    <row r="532" spans="1:45" x14ac:dyDescent="0.2">
      <c r="A532" s="423">
        <v>3594</v>
      </c>
      <c r="B532" s="424">
        <v>1</v>
      </c>
      <c r="C532" s="425" t="s">
        <v>302</v>
      </c>
      <c r="D532" s="422">
        <f t="shared" si="124"/>
        <v>10797</v>
      </c>
      <c r="E532" s="422">
        <f t="shared" si="125"/>
        <v>34690</v>
      </c>
      <c r="F532" s="422">
        <f t="shared" si="126"/>
        <v>10912</v>
      </c>
      <c r="G532" s="422">
        <f t="shared" si="127"/>
        <v>0</v>
      </c>
      <c r="H532" s="22">
        <f t="shared" si="128"/>
        <v>56399</v>
      </c>
      <c r="I532" s="116">
        <v>4879</v>
      </c>
      <c r="J532" s="116">
        <v>14677</v>
      </c>
      <c r="K532" s="116">
        <v>5339</v>
      </c>
      <c r="L532" s="116">
        <v>0</v>
      </c>
      <c r="M532" s="22">
        <f t="shared" si="129"/>
        <v>24895</v>
      </c>
      <c r="N532" s="116">
        <v>5832</v>
      </c>
      <c r="O532" s="116">
        <v>17847</v>
      </c>
      <c r="P532" s="116">
        <v>5397</v>
      </c>
      <c r="Q532" s="116">
        <v>0</v>
      </c>
      <c r="R532" s="22">
        <f t="shared" si="130"/>
        <v>29076</v>
      </c>
      <c r="S532" s="116">
        <v>86</v>
      </c>
      <c r="T532" s="116">
        <v>2166</v>
      </c>
      <c r="U532" s="116">
        <v>176</v>
      </c>
      <c r="V532" s="116">
        <v>0</v>
      </c>
      <c r="W532" s="22">
        <f t="shared" si="131"/>
        <v>2428</v>
      </c>
      <c r="X532" s="22">
        <f t="shared" si="132"/>
        <v>1879.9666666666667</v>
      </c>
      <c r="Y532" s="22">
        <f ca="1">OFFSET('Cost Study'!$B$7,'Operations Support'!$C532,'Operations Support'!$B532)*$H532</f>
        <v>81778.55</v>
      </c>
      <c r="Z532" s="23">
        <f ca="1">Y532*'Cost Study'!$B$31</f>
        <v>4567489.8436935674</v>
      </c>
      <c r="AA532" s="23">
        <f ca="1">IF(A532=10298,1.51,1)*IF($B532&lt;3,$D532*'Cost Study'!$B$32*OFFSET('Cost Study'!$B$7,'Operations Support'!$C532,'Operations Support'!$B532),0)</f>
        <v>1565.5650000000001</v>
      </c>
      <c r="AB532" s="24">
        <f ca="1">AA532*'Cost Study'!$B$31</f>
        <v>87439.826667776812</v>
      </c>
      <c r="AC532" s="23">
        <f ca="1">Y532*'Cost Study'!$B$31</f>
        <v>4567489.8436935674</v>
      </c>
      <c r="AD532" s="24">
        <f ca="1">AA532*'Cost Study'!$B$31</f>
        <v>87439.826667776812</v>
      </c>
      <c r="AE532" s="377">
        <f t="shared" ca="1" si="133"/>
        <v>4654929.6703613447</v>
      </c>
      <c r="AF532" s="377">
        <f t="shared" ca="1" si="134"/>
        <v>4654929.6703613447</v>
      </c>
      <c r="AH532" s="688">
        <f>IFERROR($H532/SUMIF($A:$A,$A532,$H:$H)*SUMIF(Summary!$A$110:$A$186,$A532,Summary!$P$110:$P$186),0)</f>
        <v>2134857.4984611762</v>
      </c>
      <c r="AI532" s="689">
        <f t="shared" ca="1" si="120"/>
        <v>2520072.1719001685</v>
      </c>
      <c r="AJ532" s="688">
        <f>IFERROR(H532/SUMIF(A:A,A532,H:H)*SUMIF(Summary!$A$110:$A$186,'Operations Support'!A532,Summary!$Q$110:$Q$186),0)</f>
        <v>2149311.6976997792</v>
      </c>
      <c r="AK532" s="688">
        <f t="shared" ca="1" si="121"/>
        <v>2505617.9726615655</v>
      </c>
      <c r="AM532" s="688">
        <f>IFERROR($H532/SUMIF($A:$A,$A532,$H:$H)*SUMIF(Summary!$A$230:$A$266,$A532,Summary!$P$230:$P$266),0)</f>
        <v>403918.02113996597</v>
      </c>
      <c r="AN532" s="688">
        <f>IFERROR($H532/SUMIF($A:$A,$A532,$H:$H)*(SUMIF(Summary!$A$230:$A$266,$A532,Summary!$L$230:$L$266)+SUMIF(Summary!$A$281:$A$317,$A532,Summary!$L$281:$L$317))-AM532,0)</f>
        <v>793157.12949929398</v>
      </c>
      <c r="AO532" s="688">
        <f>IFERROR($H532/SUMIF($A:$A,$A532,$H:$H)*SUMIF(Summary!$A$230:$A$266,$A532,Summary!$Q$230:$Q$266),0)</f>
        <v>406652.77582866419</v>
      </c>
      <c r="AP532" s="688">
        <f>IFERROR($H532/SUMIF($A:$A,$A532,$H:$H)*(SUMIF(Summary!$A$230:$A$266,$A532,Summary!$L$230:$L$266)+SUMIF(Summary!$A$281:$A$317,$A532,Summary!$L$281:$L$317))-AO532,0)</f>
        <v>790422.37481059576</v>
      </c>
      <c r="AQ532" s="306"/>
      <c r="AR532" s="688">
        <f t="shared" ca="1" si="122"/>
        <v>3313229.3013994624</v>
      </c>
      <c r="AS532" s="688">
        <f t="shared" ca="1" si="123"/>
        <v>3296040.3474721611</v>
      </c>
    </row>
    <row r="533" spans="1:45" x14ac:dyDescent="0.2">
      <c r="A533" s="423">
        <v>3594</v>
      </c>
      <c r="B533" s="424">
        <v>1</v>
      </c>
      <c r="C533" s="425" t="s">
        <v>303</v>
      </c>
      <c r="D533" s="422">
        <f t="shared" si="124"/>
        <v>276</v>
      </c>
      <c r="E533" s="422">
        <f t="shared" si="125"/>
        <v>1493</v>
      </c>
      <c r="F533" s="422">
        <f t="shared" si="126"/>
        <v>519</v>
      </c>
      <c r="G533" s="422">
        <f t="shared" si="127"/>
        <v>0</v>
      </c>
      <c r="H533" s="22">
        <f t="shared" si="128"/>
        <v>2288</v>
      </c>
      <c r="I533" s="116">
        <v>147</v>
      </c>
      <c r="J533" s="116">
        <v>678</v>
      </c>
      <c r="K533" s="116">
        <v>210</v>
      </c>
      <c r="L533" s="116">
        <v>0</v>
      </c>
      <c r="M533" s="22">
        <f t="shared" si="129"/>
        <v>1035</v>
      </c>
      <c r="N533" s="116">
        <v>111</v>
      </c>
      <c r="O533" s="116">
        <v>731</v>
      </c>
      <c r="P533" s="116">
        <v>246</v>
      </c>
      <c r="Q533" s="116">
        <v>0</v>
      </c>
      <c r="R533" s="22">
        <f t="shared" si="130"/>
        <v>1088</v>
      </c>
      <c r="S533" s="116">
        <v>18</v>
      </c>
      <c r="T533" s="116">
        <v>84</v>
      </c>
      <c r="U533" s="116">
        <v>63</v>
      </c>
      <c r="V533" s="116">
        <v>0</v>
      </c>
      <c r="W533" s="22">
        <f t="shared" si="131"/>
        <v>165</v>
      </c>
      <c r="X533" s="22">
        <f t="shared" si="132"/>
        <v>76.266666666666666</v>
      </c>
      <c r="Y533" s="22">
        <f ca="1">OFFSET('Cost Study'!$B$7,'Operations Support'!$C533,'Operations Support'!$B533)*$H533</f>
        <v>3340.48</v>
      </c>
      <c r="Z533" s="23">
        <f ca="1">Y533*'Cost Study'!$B$31</f>
        <v>186572.25486464956</v>
      </c>
      <c r="AA533" s="23">
        <f ca="1">IF(A533=10298,1.51,1)*IF($B533&lt;3,$D533*'Cost Study'!$B$32*OFFSET('Cost Study'!$B$7,'Operations Support'!$C533,'Operations Support'!$B533),0)</f>
        <v>40.295999999999999</v>
      </c>
      <c r="AB533" s="24">
        <f ca="1">AA533*'Cost Study'!$B$31</f>
        <v>2250.6093681225207</v>
      </c>
      <c r="AC533" s="23">
        <f ca="1">Y533*'Cost Study'!$B$31</f>
        <v>186572.25486464956</v>
      </c>
      <c r="AD533" s="24">
        <f ca="1">AA533*'Cost Study'!$B$31</f>
        <v>2250.6093681225207</v>
      </c>
      <c r="AE533" s="377">
        <f t="shared" ca="1" si="133"/>
        <v>188822.86423277209</v>
      </c>
      <c r="AF533" s="377">
        <f t="shared" ca="1" si="134"/>
        <v>188822.86423277209</v>
      </c>
      <c r="AH533" s="688">
        <f>IFERROR($H533/SUMIF($A:$A,$A533,$H:$H)*SUMIF(Summary!$A$110:$A$186,$A533,Summary!$P$110:$P$186),0)</f>
        <v>86607.102191158905</v>
      </c>
      <c r="AI533" s="689">
        <f t="shared" ca="1" si="120"/>
        <v>102215.76204161318</v>
      </c>
      <c r="AJ533" s="688">
        <f>IFERROR(H533/SUMIF(A:A,A533,H:H)*SUMIF(Summary!$A$110:$A$186,'Operations Support'!A533,Summary!$Q$110:$Q$186),0)</f>
        <v>87193.481521606664</v>
      </c>
      <c r="AK533" s="688">
        <f t="shared" ca="1" si="121"/>
        <v>101629.38271116542</v>
      </c>
      <c r="AM533" s="688">
        <f>IFERROR($H533/SUMIF($A:$A,$A533,$H:$H)*SUMIF(Summary!$A$230:$A$266,$A533,Summary!$P$230:$P$266),0)</f>
        <v>16386.184726116458</v>
      </c>
      <c r="AN533" s="688">
        <f>IFERROR($H533/SUMIF($A:$A,$A533,$H:$H)*(SUMIF(Summary!$A$230:$A$266,$A533,Summary!$L$230:$L$266)+SUMIF(Summary!$A$281:$A$317,$A533,Summary!$L$281:$L$317))-AM533,0)</f>
        <v>32176.873921423867</v>
      </c>
      <c r="AO533" s="688">
        <f>IFERROR($H533/SUMIF($A:$A,$A533,$H:$H)*SUMIF(Summary!$A$230:$A$266,$A533,Summary!$Q$230:$Q$266),0)</f>
        <v>16497.128514618766</v>
      </c>
      <c r="AP533" s="688">
        <f>IFERROR($H533/SUMIF($A:$A,$A533,$H:$H)*(SUMIF(Summary!$A$230:$A$266,$A533,Summary!$L$230:$L$266)+SUMIF(Summary!$A$281:$A$317,$A533,Summary!$L$281:$L$317))-AO533,0)</f>
        <v>32065.93013292156</v>
      </c>
      <c r="AQ533" s="306"/>
      <c r="AR533" s="688">
        <f t="shared" ca="1" si="122"/>
        <v>134392.63596303706</v>
      </c>
      <c r="AS533" s="688">
        <f t="shared" ca="1" si="123"/>
        <v>133695.31284408699</v>
      </c>
    </row>
    <row r="534" spans="1:45" x14ac:dyDescent="0.2">
      <c r="A534" s="423">
        <v>3594</v>
      </c>
      <c r="B534" s="424">
        <v>1</v>
      </c>
      <c r="C534" s="425" t="s">
        <v>304</v>
      </c>
      <c r="D534" s="422">
        <f t="shared" si="124"/>
        <v>0</v>
      </c>
      <c r="E534" s="422">
        <f t="shared" si="125"/>
        <v>0</v>
      </c>
      <c r="F534" s="422">
        <f t="shared" si="126"/>
        <v>0</v>
      </c>
      <c r="G534" s="422">
        <f t="shared" si="127"/>
        <v>0</v>
      </c>
      <c r="H534" s="22">
        <f t="shared" si="128"/>
        <v>0</v>
      </c>
      <c r="I534" s="116">
        <v>0</v>
      </c>
      <c r="J534" s="116">
        <v>0</v>
      </c>
      <c r="K534" s="116">
        <v>0</v>
      </c>
      <c r="L534" s="116">
        <v>0</v>
      </c>
      <c r="M534" s="22">
        <f t="shared" si="129"/>
        <v>0</v>
      </c>
      <c r="N534" s="116">
        <v>0</v>
      </c>
      <c r="O534" s="116">
        <v>0</v>
      </c>
      <c r="P534" s="116">
        <v>0</v>
      </c>
      <c r="Q534" s="116">
        <v>0</v>
      </c>
      <c r="R534" s="22">
        <f t="shared" si="130"/>
        <v>0</v>
      </c>
      <c r="S534" s="116">
        <v>0</v>
      </c>
      <c r="T534" s="116">
        <v>0</v>
      </c>
      <c r="U534" s="116">
        <v>0</v>
      </c>
      <c r="V534" s="116">
        <v>0</v>
      </c>
      <c r="W534" s="22">
        <f t="shared" si="131"/>
        <v>0</v>
      </c>
      <c r="X534" s="22">
        <f t="shared" si="132"/>
        <v>0</v>
      </c>
      <c r="Y534" s="22">
        <f ca="1">OFFSET('Cost Study'!$B$7,'Operations Support'!$C534,'Operations Support'!$B534)*$H534</f>
        <v>0</v>
      </c>
      <c r="Z534" s="23">
        <f ca="1">Y534*'Cost Study'!$B$31</f>
        <v>0</v>
      </c>
      <c r="AA534" s="23">
        <f ca="1">IF(A534=10298,1.51,1)*IF($B534&lt;3,$D534*'Cost Study'!$B$32*OFFSET('Cost Study'!$B$7,'Operations Support'!$C534,'Operations Support'!$B534),0)</f>
        <v>0</v>
      </c>
      <c r="AB534" s="24">
        <f ca="1">AA534*'Cost Study'!$B$31</f>
        <v>0</v>
      </c>
      <c r="AC534" s="23">
        <f ca="1">Y534*'Cost Study'!$B$31</f>
        <v>0</v>
      </c>
      <c r="AD534" s="24">
        <f ca="1">AA534*'Cost Study'!$B$31</f>
        <v>0</v>
      </c>
      <c r="AE534" s="377">
        <f t="shared" ca="1" si="133"/>
        <v>0</v>
      </c>
      <c r="AF534" s="377">
        <f t="shared" ca="1" si="134"/>
        <v>0</v>
      </c>
      <c r="AH534" s="688">
        <f>IFERROR($H534/SUMIF($A:$A,$A534,$H:$H)*SUMIF(Summary!$A$110:$A$186,$A534,Summary!$P$110:$P$186),0)</f>
        <v>0</v>
      </c>
      <c r="AI534" s="689">
        <f t="shared" ca="1" si="120"/>
        <v>0</v>
      </c>
      <c r="AJ534" s="688">
        <f>IFERROR(H534/SUMIF(A:A,A534,H:H)*SUMIF(Summary!$A$110:$A$186,'Operations Support'!A534,Summary!$Q$110:$Q$186),0)</f>
        <v>0</v>
      </c>
      <c r="AK534" s="688">
        <f t="shared" ca="1" si="121"/>
        <v>0</v>
      </c>
      <c r="AM534" s="688">
        <f>IFERROR($H534/SUMIF($A:$A,$A534,$H:$H)*SUMIF(Summary!$A$230:$A$266,$A534,Summary!$P$230:$P$266),0)</f>
        <v>0</v>
      </c>
      <c r="AN534" s="688">
        <f>IFERROR($H534/SUMIF($A:$A,$A534,$H:$H)*(SUMIF(Summary!$A$230:$A$266,$A534,Summary!$L$230:$L$266)+SUMIF(Summary!$A$281:$A$317,$A534,Summary!$L$281:$L$317))-AM534,0)</f>
        <v>0</v>
      </c>
      <c r="AO534" s="688">
        <f>IFERROR($H534/SUMIF($A:$A,$A534,$H:$H)*SUMIF(Summary!$A$230:$A$266,$A534,Summary!$Q$230:$Q$266),0)</f>
        <v>0</v>
      </c>
      <c r="AP534" s="688">
        <f>IFERROR($H534/SUMIF($A:$A,$A534,$H:$H)*(SUMIF(Summary!$A$230:$A$266,$A534,Summary!$L$230:$L$266)+SUMIF(Summary!$A$281:$A$317,$A534,Summary!$L$281:$L$317))-AO534,0)</f>
        <v>0</v>
      </c>
      <c r="AQ534" s="306"/>
      <c r="AR534" s="688">
        <f t="shared" ca="1" si="122"/>
        <v>0</v>
      </c>
      <c r="AS534" s="688">
        <f t="shared" ca="1" si="123"/>
        <v>0</v>
      </c>
    </row>
    <row r="535" spans="1:45" x14ac:dyDescent="0.2">
      <c r="A535" s="423">
        <v>3594</v>
      </c>
      <c r="B535" s="424">
        <v>1</v>
      </c>
      <c r="C535" s="425" t="s">
        <v>305</v>
      </c>
      <c r="D535" s="422">
        <f t="shared" si="124"/>
        <v>3844</v>
      </c>
      <c r="E535" s="422">
        <f t="shared" si="125"/>
        <v>13537</v>
      </c>
      <c r="F535" s="422">
        <f t="shared" si="126"/>
        <v>3054</v>
      </c>
      <c r="G535" s="422">
        <f t="shared" si="127"/>
        <v>0</v>
      </c>
      <c r="H535" s="22">
        <f t="shared" si="128"/>
        <v>20435</v>
      </c>
      <c r="I535" s="116">
        <v>1677</v>
      </c>
      <c r="J535" s="116">
        <v>6180</v>
      </c>
      <c r="K535" s="116">
        <v>1251</v>
      </c>
      <c r="L535" s="116">
        <v>0</v>
      </c>
      <c r="M535" s="22">
        <f t="shared" si="129"/>
        <v>9108</v>
      </c>
      <c r="N535" s="116">
        <v>2153</v>
      </c>
      <c r="O535" s="116">
        <v>5856</v>
      </c>
      <c r="P535" s="116">
        <v>1794</v>
      </c>
      <c r="Q535" s="116">
        <v>0</v>
      </c>
      <c r="R535" s="22">
        <f t="shared" si="130"/>
        <v>9803</v>
      </c>
      <c r="S535" s="116">
        <v>14</v>
      </c>
      <c r="T535" s="116">
        <v>1501</v>
      </c>
      <c r="U535" s="116">
        <v>9</v>
      </c>
      <c r="V535" s="116">
        <v>0</v>
      </c>
      <c r="W535" s="22">
        <f t="shared" si="131"/>
        <v>1524</v>
      </c>
      <c r="X535" s="22">
        <f t="shared" si="132"/>
        <v>681.16666666666663</v>
      </c>
      <c r="Y535" s="22">
        <f ca="1">OFFSET('Cost Study'!$B$7,'Operations Support'!$C535,'Operations Support'!$B535)*$H535</f>
        <v>40052.6</v>
      </c>
      <c r="Z535" s="23">
        <f ca="1">Y535*'Cost Study'!$B$31</f>
        <v>2237015.008379593</v>
      </c>
      <c r="AA535" s="23">
        <f ca="1">IF(A535=10298,1.51,1)*IF($B535&lt;3,$D535*'Cost Study'!$B$32*OFFSET('Cost Study'!$B$7,'Operations Support'!$C535,'Operations Support'!$B535),0)</f>
        <v>753.42400000000009</v>
      </c>
      <c r="AB535" s="24">
        <f ca="1">AA535*'Cost Study'!$B$31</f>
        <v>42080.184449283857</v>
      </c>
      <c r="AC535" s="23">
        <f ca="1">Y535*'Cost Study'!$B$31</f>
        <v>2237015.008379593</v>
      </c>
      <c r="AD535" s="24">
        <f ca="1">AA535*'Cost Study'!$B$31</f>
        <v>42080.184449283857</v>
      </c>
      <c r="AE535" s="377">
        <f t="shared" ca="1" si="133"/>
        <v>2279095.1928288769</v>
      </c>
      <c r="AF535" s="377">
        <f t="shared" ca="1" si="134"/>
        <v>2279095.1928288769</v>
      </c>
      <c r="AH535" s="688">
        <f>IFERROR($H535/SUMIF($A:$A,$A535,$H:$H)*SUMIF(Summary!$A$110:$A$186,$A535,Summary!$P$110:$P$186),0)</f>
        <v>773521.03727112431</v>
      </c>
      <c r="AI535" s="689">
        <f t="shared" ca="1" si="120"/>
        <v>1505574.1555577526</v>
      </c>
      <c r="AJ535" s="688">
        <f>IFERROR(H535/SUMIF(A:A,A535,H:H)*SUMIF(Summary!$A$110:$A$186,'Operations Support'!A535,Summary!$Q$110:$Q$186),0)</f>
        <v>778758.21455158759</v>
      </c>
      <c r="AK535" s="688">
        <f t="shared" ca="1" si="121"/>
        <v>1500336.9782772893</v>
      </c>
      <c r="AM535" s="688">
        <f>IFERROR($H535/SUMIF($A:$A,$A535,$H:$H)*SUMIF(Summary!$A$230:$A$266,$A535,Summary!$P$230:$P$266),0)</f>
        <v>146351.26087333472</v>
      </c>
      <c r="AN535" s="688">
        <f>IFERROR($H535/SUMIF($A:$A,$A535,$H:$H)*(SUMIF(Summary!$A$230:$A$266,$A535,Summary!$L$230:$L$266)+SUMIF(Summary!$A$281:$A$317,$A535,Summary!$L$281:$L$317))-AM535,0)</f>
        <v>287383.9242064234</v>
      </c>
      <c r="AO535" s="688">
        <f>IFERROR($H535/SUMIF($A:$A,$A535,$H:$H)*SUMIF(Summary!$A$230:$A$266,$A535,Summary!$Q$230:$Q$266),0)</f>
        <v>147342.14213122136</v>
      </c>
      <c r="AP535" s="688">
        <f>IFERROR($H535/SUMIF($A:$A,$A535,$H:$H)*(SUMIF(Summary!$A$230:$A$266,$A535,Summary!$L$230:$L$266)+SUMIF(Summary!$A$281:$A$317,$A535,Summary!$L$281:$L$317))-AO535,0)</f>
        <v>286393.04294853675</v>
      </c>
      <c r="AQ535" s="306"/>
      <c r="AR535" s="688">
        <f t="shared" ca="1" si="122"/>
        <v>1792958.0797641759</v>
      </c>
      <c r="AS535" s="688">
        <f t="shared" ca="1" si="123"/>
        <v>1786730.0212258261</v>
      </c>
    </row>
    <row r="536" spans="1:45" s="15" customFormat="1" x14ac:dyDescent="0.2">
      <c r="A536" s="423">
        <v>3594</v>
      </c>
      <c r="B536" s="424">
        <v>1</v>
      </c>
      <c r="C536" s="425" t="s">
        <v>306</v>
      </c>
      <c r="D536" s="422">
        <f t="shared" si="124"/>
        <v>1380</v>
      </c>
      <c r="E536" s="422">
        <f t="shared" si="125"/>
        <v>1428</v>
      </c>
      <c r="F536" s="422">
        <f t="shared" si="126"/>
        <v>0</v>
      </c>
      <c r="G536" s="422">
        <f t="shared" si="127"/>
        <v>0</v>
      </c>
      <c r="H536" s="22">
        <f t="shared" si="128"/>
        <v>2808</v>
      </c>
      <c r="I536" s="116">
        <v>39</v>
      </c>
      <c r="J536" s="116">
        <v>1062</v>
      </c>
      <c r="K536" s="116">
        <v>0</v>
      </c>
      <c r="L536" s="116">
        <v>0</v>
      </c>
      <c r="M536" s="22">
        <f t="shared" si="129"/>
        <v>1101</v>
      </c>
      <c r="N536" s="116">
        <v>831</v>
      </c>
      <c r="O536" s="116">
        <v>363</v>
      </c>
      <c r="P536" s="116">
        <v>0</v>
      </c>
      <c r="Q536" s="116">
        <v>0</v>
      </c>
      <c r="R536" s="22">
        <f t="shared" si="130"/>
        <v>1194</v>
      </c>
      <c r="S536" s="116">
        <v>510</v>
      </c>
      <c r="T536" s="116">
        <v>3</v>
      </c>
      <c r="U536" s="116">
        <v>0</v>
      </c>
      <c r="V536" s="116">
        <v>0</v>
      </c>
      <c r="W536" s="22">
        <f t="shared" si="131"/>
        <v>513</v>
      </c>
      <c r="X536" s="22">
        <f t="shared" si="132"/>
        <v>93.6</v>
      </c>
      <c r="Y536" s="22">
        <f ca="1">OFFSET('Cost Study'!$B$7,'Operations Support'!$C536,'Operations Support'!$B536)*$H536</f>
        <v>3116.88</v>
      </c>
      <c r="Z536" s="23">
        <f ca="1">Y536*'Cost Study'!$B$31</f>
        <v>174083.76333417022</v>
      </c>
      <c r="AA536" s="23">
        <f ca="1">IF(A536=10298,1.51,1)*IF($B536&lt;3,$D536*'Cost Study'!$B$32*OFFSET('Cost Study'!$B$7,'Operations Support'!$C536,'Operations Support'!$B536),0)</f>
        <v>153.18</v>
      </c>
      <c r="AB536" s="24">
        <f ca="1">AA536*'Cost Study'!$B$31</f>
        <v>8555.3986253972544</v>
      </c>
      <c r="AC536" s="23">
        <f ca="1">Y536*'Cost Study'!$B$31</f>
        <v>174083.76333417022</v>
      </c>
      <c r="AD536" s="24">
        <f ca="1">AA536*'Cost Study'!$B$31</f>
        <v>8555.3986253972544</v>
      </c>
      <c r="AE536" s="377">
        <f t="shared" ca="1" si="133"/>
        <v>182639.16195956746</v>
      </c>
      <c r="AF536" s="377">
        <f t="shared" ca="1" si="134"/>
        <v>182639.16195956746</v>
      </c>
      <c r="AH536" s="688">
        <f>IFERROR($H536/SUMIF($A:$A,$A536,$H:$H)*SUMIF(Summary!$A$110:$A$186,$A536,Summary!$P$110:$P$186),0)</f>
        <v>106290.53450733139</v>
      </c>
      <c r="AI536" s="689">
        <f t="shared" ca="1" si="120"/>
        <v>76348.627452236062</v>
      </c>
      <c r="AJ536" s="688">
        <f>IFERROR(H536/SUMIF(A:A,A536,H:H)*SUMIF(Summary!$A$110:$A$186,'Operations Support'!A536,Summary!$Q$110:$Q$186),0)</f>
        <v>107010.18186742636</v>
      </c>
      <c r="AK536" s="688">
        <f t="shared" ca="1" si="121"/>
        <v>75628.980092141093</v>
      </c>
      <c r="AL536" s="1"/>
      <c r="AM536" s="688">
        <f>IFERROR($H536/SUMIF($A:$A,$A536,$H:$H)*SUMIF(Summary!$A$230:$A$266,$A536,Summary!$P$230:$P$266),0)</f>
        <v>20110.317618415655</v>
      </c>
      <c r="AN536" s="688">
        <f>IFERROR($H536/SUMIF($A:$A,$A536,$H:$H)*(SUMIF(Summary!$A$230:$A$266,$A536,Summary!$L$230:$L$266)+SUMIF(Summary!$A$281:$A$317,$A536,Summary!$L$281:$L$317))-AM536,0)</f>
        <v>39489.799812656565</v>
      </c>
      <c r="AO536" s="688">
        <f>IFERROR($H536/SUMIF($A:$A,$A536,$H:$H)*SUMIF(Summary!$A$230:$A$266,$A536,Summary!$Q$230:$Q$266),0)</f>
        <v>20246.475904304847</v>
      </c>
      <c r="AP536" s="688">
        <f>IFERROR($H536/SUMIF($A:$A,$A536,$H:$H)*(SUMIF(Summary!$A$230:$A$266,$A536,Summary!$L$230:$L$266)+SUMIF(Summary!$A$281:$A$317,$A536,Summary!$L$281:$L$317))-AO536,0)</f>
        <v>39353.641526767373</v>
      </c>
      <c r="AQ536" s="306"/>
      <c r="AR536" s="688">
        <f t="shared" ca="1" si="122"/>
        <v>115838.42726489263</v>
      </c>
      <c r="AS536" s="688">
        <f t="shared" ca="1" si="123"/>
        <v>114982.62161890847</v>
      </c>
    </row>
    <row r="537" spans="1:45" x14ac:dyDescent="0.2">
      <c r="A537" s="423">
        <v>3594</v>
      </c>
      <c r="B537" s="424">
        <v>1</v>
      </c>
      <c r="C537" s="425" t="s">
        <v>307</v>
      </c>
      <c r="D537" s="422">
        <f t="shared" si="124"/>
        <v>0</v>
      </c>
      <c r="E537" s="422">
        <f t="shared" si="125"/>
        <v>0</v>
      </c>
      <c r="F537" s="422">
        <f t="shared" si="126"/>
        <v>0</v>
      </c>
      <c r="G537" s="422">
        <f t="shared" si="127"/>
        <v>0</v>
      </c>
      <c r="H537" s="22">
        <f t="shared" si="128"/>
        <v>0</v>
      </c>
      <c r="I537" s="116">
        <v>0</v>
      </c>
      <c r="J537" s="116">
        <v>0</v>
      </c>
      <c r="K537" s="116">
        <v>0</v>
      </c>
      <c r="L537" s="116">
        <v>0</v>
      </c>
      <c r="M537" s="22">
        <f t="shared" si="129"/>
        <v>0</v>
      </c>
      <c r="N537" s="116">
        <v>0</v>
      </c>
      <c r="O537" s="116">
        <v>0</v>
      </c>
      <c r="P537" s="116">
        <v>0</v>
      </c>
      <c r="Q537" s="116">
        <v>0</v>
      </c>
      <c r="R537" s="22">
        <f t="shared" si="130"/>
        <v>0</v>
      </c>
      <c r="S537" s="116">
        <v>0</v>
      </c>
      <c r="T537" s="116">
        <v>0</v>
      </c>
      <c r="U537" s="116">
        <v>0</v>
      </c>
      <c r="V537" s="116">
        <v>0</v>
      </c>
      <c r="W537" s="22">
        <f t="shared" si="131"/>
        <v>0</v>
      </c>
      <c r="X537" s="22">
        <f t="shared" si="132"/>
        <v>0</v>
      </c>
      <c r="Y537" s="22">
        <f ca="1">OFFSET('Cost Study'!$B$7,'Operations Support'!$C537,'Operations Support'!$B537)*$H537</f>
        <v>0</v>
      </c>
      <c r="Z537" s="23">
        <f ca="1">Y537*'Cost Study'!$B$31</f>
        <v>0</v>
      </c>
      <c r="AA537" s="23">
        <f ca="1">IF(A537=10298,1.51,1)*IF($B537&lt;3,$D537*'Cost Study'!$B$32*OFFSET('Cost Study'!$B$7,'Operations Support'!$C537,'Operations Support'!$B537),0)</f>
        <v>0</v>
      </c>
      <c r="AB537" s="24">
        <f ca="1">AA537*'Cost Study'!$B$31</f>
        <v>0</v>
      </c>
      <c r="AC537" s="23">
        <f ca="1">Y537*'Cost Study'!$B$31</f>
        <v>0</v>
      </c>
      <c r="AD537" s="24">
        <f ca="1">AA537*'Cost Study'!$B$31</f>
        <v>0</v>
      </c>
      <c r="AE537" s="377">
        <f t="shared" ca="1" si="133"/>
        <v>0</v>
      </c>
      <c r="AF537" s="377">
        <f t="shared" ca="1" si="134"/>
        <v>0</v>
      </c>
      <c r="AH537" s="688">
        <f>IFERROR($H537/SUMIF($A:$A,$A537,$H:$H)*SUMIF(Summary!$A$110:$A$186,$A537,Summary!$P$110:$P$186),0)</f>
        <v>0</v>
      </c>
      <c r="AI537" s="689">
        <f t="shared" ca="1" si="120"/>
        <v>0</v>
      </c>
      <c r="AJ537" s="688">
        <f>IFERROR(H537/SUMIF(A:A,A537,H:H)*SUMIF(Summary!$A$110:$A$186,'Operations Support'!A537,Summary!$Q$110:$Q$186),0)</f>
        <v>0</v>
      </c>
      <c r="AK537" s="688">
        <f t="shared" ca="1" si="121"/>
        <v>0</v>
      </c>
      <c r="AM537" s="688">
        <f>IFERROR($H537/SUMIF($A:$A,$A537,$H:$H)*SUMIF(Summary!$A$230:$A$266,$A537,Summary!$P$230:$P$266),0)</f>
        <v>0</v>
      </c>
      <c r="AN537" s="688">
        <f>IFERROR($H537/SUMIF($A:$A,$A537,$H:$H)*(SUMIF(Summary!$A$230:$A$266,$A537,Summary!$L$230:$L$266)+SUMIF(Summary!$A$281:$A$317,$A537,Summary!$L$281:$L$317))-AM537,0)</f>
        <v>0</v>
      </c>
      <c r="AO537" s="688">
        <f>IFERROR($H537/SUMIF($A:$A,$A537,$H:$H)*SUMIF(Summary!$A$230:$A$266,$A537,Summary!$Q$230:$Q$266),0)</f>
        <v>0</v>
      </c>
      <c r="AP537" s="688">
        <f>IFERROR($H537/SUMIF($A:$A,$A537,$H:$H)*(SUMIF(Summary!$A$230:$A$266,$A537,Summary!$L$230:$L$266)+SUMIF(Summary!$A$281:$A$317,$A537,Summary!$L$281:$L$317))-AO537,0)</f>
        <v>0</v>
      </c>
      <c r="AQ537" s="306"/>
      <c r="AR537" s="688">
        <f t="shared" ca="1" si="122"/>
        <v>0</v>
      </c>
      <c r="AS537" s="688">
        <f t="shared" ca="1" si="123"/>
        <v>0</v>
      </c>
    </row>
    <row r="538" spans="1:45" x14ac:dyDescent="0.2">
      <c r="A538" s="423">
        <v>3594</v>
      </c>
      <c r="B538" s="424">
        <v>1</v>
      </c>
      <c r="C538" s="425" t="s">
        <v>308</v>
      </c>
      <c r="D538" s="422">
        <f t="shared" si="124"/>
        <v>540</v>
      </c>
      <c r="E538" s="422">
        <f t="shared" si="125"/>
        <v>1188</v>
      </c>
      <c r="F538" s="422">
        <f t="shared" si="126"/>
        <v>0</v>
      </c>
      <c r="G538" s="422">
        <f t="shared" si="127"/>
        <v>0</v>
      </c>
      <c r="H538" s="22">
        <f t="shared" si="128"/>
        <v>1728</v>
      </c>
      <c r="I538" s="116">
        <v>150</v>
      </c>
      <c r="J538" s="116">
        <v>447</v>
      </c>
      <c r="K538" s="116">
        <v>0</v>
      </c>
      <c r="L538" s="116">
        <v>0</v>
      </c>
      <c r="M538" s="22">
        <f t="shared" si="129"/>
        <v>597</v>
      </c>
      <c r="N538" s="116">
        <v>387</v>
      </c>
      <c r="O538" s="116">
        <v>639</v>
      </c>
      <c r="P538" s="116">
        <v>0</v>
      </c>
      <c r="Q538" s="116">
        <v>0</v>
      </c>
      <c r="R538" s="22">
        <f t="shared" si="130"/>
        <v>1026</v>
      </c>
      <c r="S538" s="116">
        <v>3</v>
      </c>
      <c r="T538" s="116">
        <v>102</v>
      </c>
      <c r="U538" s="116">
        <v>0</v>
      </c>
      <c r="V538" s="116">
        <v>0</v>
      </c>
      <c r="W538" s="22">
        <f t="shared" si="131"/>
        <v>105</v>
      </c>
      <c r="X538" s="22">
        <f t="shared" si="132"/>
        <v>57.6</v>
      </c>
      <c r="Y538" s="22">
        <f ca="1">OFFSET('Cost Study'!$B$7,'Operations Support'!$C538,'Operations Support'!$B538)*$H538</f>
        <v>2730.2400000000002</v>
      </c>
      <c r="Z538" s="23">
        <f ca="1">Y538*'Cost Study'!$B$31</f>
        <v>152489.17314926622</v>
      </c>
      <c r="AA538" s="23">
        <f ca="1">IF(A538=10298,1.51,1)*IF($B538&lt;3,$D538*'Cost Study'!$B$32*OFFSET('Cost Study'!$B$7,'Operations Support'!$C538,'Operations Support'!$B538),0)</f>
        <v>85.320000000000007</v>
      </c>
      <c r="AB538" s="24">
        <f ca="1">AA538*'Cost Study'!$B$31</f>
        <v>4765.2866609145694</v>
      </c>
      <c r="AC538" s="23">
        <f ca="1">Y538*'Cost Study'!$B$31</f>
        <v>152489.17314926622</v>
      </c>
      <c r="AD538" s="24">
        <f ca="1">AA538*'Cost Study'!$B$31</f>
        <v>4765.2866609145694</v>
      </c>
      <c r="AE538" s="377">
        <f t="shared" ca="1" si="133"/>
        <v>157254.45981018079</v>
      </c>
      <c r="AF538" s="377">
        <f t="shared" ca="1" si="134"/>
        <v>157254.45981018079</v>
      </c>
      <c r="AH538" s="688">
        <f>IFERROR($H538/SUMIF($A:$A,$A538,$H:$H)*SUMIF(Summary!$A$110:$A$186,$A538,Summary!$P$110:$P$186),0)</f>
        <v>65409.559696819313</v>
      </c>
      <c r="AI538" s="689">
        <f t="shared" ca="1" si="120"/>
        <v>91844.90011336148</v>
      </c>
      <c r="AJ538" s="688">
        <f>IFERROR(H538/SUMIF(A:A,A538,H:H)*SUMIF(Summary!$A$110:$A$186,'Operations Support'!A538,Summary!$Q$110:$Q$186),0)</f>
        <v>65852.419610723911</v>
      </c>
      <c r="AK538" s="688">
        <f t="shared" ca="1" si="121"/>
        <v>91402.040199456882</v>
      </c>
      <c r="AM538" s="688">
        <f>IFERROR($H538/SUMIF($A:$A,$A538,$H:$H)*SUMIF(Summary!$A$230:$A$266,$A538,Summary!$P$230:$P$266),0)</f>
        <v>12375.580072871171</v>
      </c>
      <c r="AN538" s="688">
        <f>IFERROR($H538/SUMIF($A:$A,$A538,$H:$H)*(SUMIF(Summary!$A$230:$A$266,$A538,Summary!$L$230:$L$266)+SUMIF(Summary!$A$281:$A$317,$A538,Summary!$L$281:$L$317))-AM538,0)</f>
        <v>24301.415269327117</v>
      </c>
      <c r="AO538" s="688">
        <f>IFERROR($H538/SUMIF($A:$A,$A538,$H:$H)*SUMIF(Summary!$A$230:$A$266,$A538,Summary!$Q$230:$Q$266),0)</f>
        <v>12459.369787264521</v>
      </c>
      <c r="AP538" s="688">
        <f>IFERROR($H538/SUMIF($A:$A,$A538,$H:$H)*(SUMIF(Summary!$A$230:$A$266,$A538,Summary!$L$230:$L$266)+SUMIF(Summary!$A$281:$A$317,$A538,Summary!$L$281:$L$317))-AO538,0)</f>
        <v>24217.625554933766</v>
      </c>
      <c r="AQ538" s="306"/>
      <c r="AR538" s="688">
        <f t="shared" ca="1" si="122"/>
        <v>116146.3153826886</v>
      </c>
      <c r="AS538" s="688">
        <f t="shared" ca="1" si="123"/>
        <v>115619.66575439065</v>
      </c>
    </row>
    <row r="539" spans="1:45" x14ac:dyDescent="0.2">
      <c r="A539" s="423">
        <v>3594</v>
      </c>
      <c r="B539" s="424">
        <v>1</v>
      </c>
      <c r="C539" s="425" t="s">
        <v>309</v>
      </c>
      <c r="D539" s="422">
        <f t="shared" si="124"/>
        <v>6</v>
      </c>
      <c r="E539" s="422">
        <f t="shared" si="125"/>
        <v>6</v>
      </c>
      <c r="F539" s="422">
        <f t="shared" si="126"/>
        <v>6</v>
      </c>
      <c r="G539" s="422">
        <f t="shared" si="127"/>
        <v>0</v>
      </c>
      <c r="H539" s="22">
        <f t="shared" si="128"/>
        <v>18</v>
      </c>
      <c r="I539" s="116">
        <v>0</v>
      </c>
      <c r="J539" s="116">
        <v>0</v>
      </c>
      <c r="K539" s="116">
        <v>0</v>
      </c>
      <c r="L539" s="116">
        <v>0</v>
      </c>
      <c r="M539" s="22">
        <f t="shared" si="129"/>
        <v>0</v>
      </c>
      <c r="N539" s="116">
        <v>0</v>
      </c>
      <c r="O539" s="116">
        <v>6</v>
      </c>
      <c r="P539" s="116">
        <v>0</v>
      </c>
      <c r="Q539" s="116">
        <v>0</v>
      </c>
      <c r="R539" s="22">
        <f t="shared" si="130"/>
        <v>6</v>
      </c>
      <c r="S539" s="116">
        <v>6</v>
      </c>
      <c r="T539" s="116">
        <v>0</v>
      </c>
      <c r="U539" s="116">
        <v>6</v>
      </c>
      <c r="V539" s="116">
        <v>0</v>
      </c>
      <c r="W539" s="22">
        <f t="shared" si="131"/>
        <v>12</v>
      </c>
      <c r="X539" s="22">
        <f t="shared" si="132"/>
        <v>0.6</v>
      </c>
      <c r="Y539" s="22">
        <f ca="1">OFFSET('Cost Study'!$B$7,'Operations Support'!$C539,'Operations Support'!$B539)*$H539</f>
        <v>39.42</v>
      </c>
      <c r="Z539" s="23">
        <f ca="1">Y539*'Cost Study'!$B$31</f>
        <v>2201.6830775111616</v>
      </c>
      <c r="AA539" s="23">
        <f ca="1">IF(A539=10298,1.51,1)*IF($B539&lt;3,$D539*'Cost Study'!$B$32*OFFSET('Cost Study'!$B$7,'Operations Support'!$C539,'Operations Support'!$B539),0)</f>
        <v>1.3140000000000001</v>
      </c>
      <c r="AB539" s="24">
        <f ca="1">AA539*'Cost Study'!$B$31</f>
        <v>73.389435917038725</v>
      </c>
      <c r="AC539" s="23">
        <f ca="1">Y539*'Cost Study'!$B$31</f>
        <v>2201.6830775111616</v>
      </c>
      <c r="AD539" s="24">
        <f ca="1">AA539*'Cost Study'!$B$31</f>
        <v>73.389435917038725</v>
      </c>
      <c r="AE539" s="377">
        <f t="shared" ca="1" si="133"/>
        <v>2275.0725134282002</v>
      </c>
      <c r="AF539" s="377">
        <f t="shared" ca="1" si="134"/>
        <v>2275.0725134282002</v>
      </c>
      <c r="AH539" s="688">
        <f>IFERROR($H539/SUMIF($A:$A,$A539,$H:$H)*SUMIF(Summary!$A$110:$A$186,$A539,Summary!$P$110:$P$186),0)</f>
        <v>681.34958017520114</v>
      </c>
      <c r="AI539" s="689">
        <f t="shared" ca="1" si="120"/>
        <v>1593.7229332529992</v>
      </c>
      <c r="AJ539" s="688">
        <f>IFERROR(H539/SUMIF(A:A,A539,H:H)*SUMIF(Summary!$A$110:$A$186,'Operations Support'!A539,Summary!$Q$110:$Q$186),0)</f>
        <v>685.96270427837408</v>
      </c>
      <c r="AK539" s="688">
        <f t="shared" ca="1" si="121"/>
        <v>1589.1098091498261</v>
      </c>
      <c r="AM539" s="688">
        <f>IFERROR($H539/SUMIF($A:$A,$A539,$H:$H)*SUMIF(Summary!$A$230:$A$266,$A539,Summary!$P$230:$P$266),0)</f>
        <v>128.91229242574138</v>
      </c>
      <c r="AN539" s="688">
        <f>IFERROR($H539/SUMIF($A:$A,$A539,$H:$H)*(SUMIF(Summary!$A$230:$A$266,$A539,Summary!$L$230:$L$266)+SUMIF(Summary!$A$281:$A$317,$A539,Summary!$L$281:$L$317))-AM539,0)</f>
        <v>253.13974238882412</v>
      </c>
      <c r="AO539" s="688">
        <f>IFERROR($H539/SUMIF($A:$A,$A539,$H:$H)*SUMIF(Summary!$A$230:$A$266,$A539,Summary!$Q$230:$Q$266),0)</f>
        <v>129.7851019506721</v>
      </c>
      <c r="AP539" s="688">
        <f>IFERROR($H539/SUMIF($A:$A,$A539,$H:$H)*(SUMIF(Summary!$A$230:$A$266,$A539,Summary!$L$230:$L$266)+SUMIF(Summary!$A$281:$A$317,$A539,Summary!$L$281:$L$317))-AO539,0)</f>
        <v>252.2669328638934</v>
      </c>
      <c r="AQ539" s="306"/>
      <c r="AR539" s="688">
        <f t="shared" ca="1" si="122"/>
        <v>1846.8626756418232</v>
      </c>
      <c r="AS539" s="688">
        <f t="shared" ca="1" si="123"/>
        <v>1841.3767420137194</v>
      </c>
    </row>
    <row r="540" spans="1:45" x14ac:dyDescent="0.2">
      <c r="A540" s="423">
        <v>3594</v>
      </c>
      <c r="B540" s="424">
        <v>1</v>
      </c>
      <c r="C540" s="425" t="s">
        <v>310</v>
      </c>
      <c r="D540" s="422">
        <f t="shared" si="124"/>
        <v>0</v>
      </c>
      <c r="E540" s="422">
        <f t="shared" si="125"/>
        <v>0</v>
      </c>
      <c r="F540" s="422">
        <f t="shared" si="126"/>
        <v>0</v>
      </c>
      <c r="G540" s="422">
        <f t="shared" si="127"/>
        <v>0</v>
      </c>
      <c r="H540" s="22">
        <f t="shared" si="128"/>
        <v>0</v>
      </c>
      <c r="I540" s="116">
        <v>0</v>
      </c>
      <c r="J540" s="116">
        <v>0</v>
      </c>
      <c r="K540" s="116">
        <v>0</v>
      </c>
      <c r="L540" s="116">
        <v>0</v>
      </c>
      <c r="M540" s="22">
        <f t="shared" si="129"/>
        <v>0</v>
      </c>
      <c r="N540" s="116">
        <v>0</v>
      </c>
      <c r="O540" s="116">
        <v>0</v>
      </c>
      <c r="P540" s="116">
        <v>0</v>
      </c>
      <c r="Q540" s="116">
        <v>0</v>
      </c>
      <c r="R540" s="22">
        <f t="shared" si="130"/>
        <v>0</v>
      </c>
      <c r="S540" s="116">
        <v>0</v>
      </c>
      <c r="T540" s="116">
        <v>0</v>
      </c>
      <c r="U540" s="116">
        <v>0</v>
      </c>
      <c r="V540" s="116">
        <v>0</v>
      </c>
      <c r="W540" s="22">
        <f t="shared" si="131"/>
        <v>0</v>
      </c>
      <c r="X540" s="22">
        <f t="shared" si="132"/>
        <v>0</v>
      </c>
      <c r="Y540" s="22">
        <f ca="1">OFFSET('Cost Study'!$B$7,'Operations Support'!$C540,'Operations Support'!$B540)*$H540</f>
        <v>0</v>
      </c>
      <c r="Z540" s="23">
        <f ca="1">Y540*'Cost Study'!$B$31</f>
        <v>0</v>
      </c>
      <c r="AA540" s="23">
        <f ca="1">IF(A540=10298,1.51,1)*IF($B540&lt;3,$D540*'Cost Study'!$B$32*OFFSET('Cost Study'!$B$7,'Operations Support'!$C540,'Operations Support'!$B540),0)</f>
        <v>0</v>
      </c>
      <c r="AB540" s="24">
        <f ca="1">AA540*'Cost Study'!$B$31</f>
        <v>0</v>
      </c>
      <c r="AC540" s="23">
        <f ca="1">Y540*'Cost Study'!$B$31</f>
        <v>0</v>
      </c>
      <c r="AD540" s="24">
        <f ca="1">AA540*'Cost Study'!$B$31</f>
        <v>0</v>
      </c>
      <c r="AE540" s="377">
        <f t="shared" ca="1" si="133"/>
        <v>0</v>
      </c>
      <c r="AF540" s="377">
        <f t="shared" ca="1" si="134"/>
        <v>0</v>
      </c>
      <c r="AH540" s="688">
        <f>IFERROR($H540/SUMIF($A:$A,$A540,$H:$H)*SUMIF(Summary!$A$110:$A$186,$A540,Summary!$P$110:$P$186),0)</f>
        <v>0</v>
      </c>
      <c r="AI540" s="689">
        <f t="shared" ca="1" si="120"/>
        <v>0</v>
      </c>
      <c r="AJ540" s="688">
        <f>IFERROR(H540/SUMIF(A:A,A540,H:H)*SUMIF(Summary!$A$110:$A$186,'Operations Support'!A540,Summary!$Q$110:$Q$186),0)</f>
        <v>0</v>
      </c>
      <c r="AK540" s="688">
        <f t="shared" ca="1" si="121"/>
        <v>0</v>
      </c>
      <c r="AM540" s="688">
        <f>IFERROR($H540/SUMIF($A:$A,$A540,$H:$H)*SUMIF(Summary!$A$230:$A$266,$A540,Summary!$P$230:$P$266),0)</f>
        <v>0</v>
      </c>
      <c r="AN540" s="688">
        <f>IFERROR($H540/SUMIF($A:$A,$A540,$H:$H)*(SUMIF(Summary!$A$230:$A$266,$A540,Summary!$L$230:$L$266)+SUMIF(Summary!$A$281:$A$317,$A540,Summary!$L$281:$L$317))-AM540,0)</f>
        <v>0</v>
      </c>
      <c r="AO540" s="688">
        <f>IFERROR($H540/SUMIF($A:$A,$A540,$H:$H)*SUMIF(Summary!$A$230:$A$266,$A540,Summary!$Q$230:$Q$266),0)</f>
        <v>0</v>
      </c>
      <c r="AP540" s="688">
        <f>IFERROR($H540/SUMIF($A:$A,$A540,$H:$H)*(SUMIF(Summary!$A$230:$A$266,$A540,Summary!$L$230:$L$266)+SUMIF(Summary!$A$281:$A$317,$A540,Summary!$L$281:$L$317))-AO540,0)</f>
        <v>0</v>
      </c>
      <c r="AQ540" s="306"/>
      <c r="AR540" s="688">
        <f t="shared" ca="1" si="122"/>
        <v>0</v>
      </c>
      <c r="AS540" s="688">
        <f t="shared" ca="1" si="123"/>
        <v>0</v>
      </c>
    </row>
    <row r="541" spans="1:45" x14ac:dyDescent="0.2">
      <c r="A541" s="423">
        <v>3594</v>
      </c>
      <c r="B541" s="424">
        <v>1</v>
      </c>
      <c r="C541" s="425" t="s">
        <v>311</v>
      </c>
      <c r="D541" s="422">
        <f t="shared" si="124"/>
        <v>0</v>
      </c>
      <c r="E541" s="422">
        <f t="shared" si="125"/>
        <v>1</v>
      </c>
      <c r="F541" s="422">
        <f t="shared" si="126"/>
        <v>0</v>
      </c>
      <c r="G541" s="422">
        <f t="shared" si="127"/>
        <v>0</v>
      </c>
      <c r="H541" s="22">
        <f t="shared" si="128"/>
        <v>1</v>
      </c>
      <c r="I541" s="116">
        <v>0</v>
      </c>
      <c r="J541" s="116">
        <v>1</v>
      </c>
      <c r="K541" s="116">
        <v>0</v>
      </c>
      <c r="L541" s="116">
        <v>0</v>
      </c>
      <c r="M541" s="22">
        <f t="shared" si="129"/>
        <v>1</v>
      </c>
      <c r="N541" s="116">
        <v>0</v>
      </c>
      <c r="O541" s="116">
        <v>0</v>
      </c>
      <c r="P541" s="116">
        <v>0</v>
      </c>
      <c r="Q541" s="116">
        <v>0</v>
      </c>
      <c r="R541" s="22">
        <f t="shared" si="130"/>
        <v>0</v>
      </c>
      <c r="S541" s="116">
        <v>0</v>
      </c>
      <c r="T541" s="116">
        <v>0</v>
      </c>
      <c r="U541" s="116">
        <v>0</v>
      </c>
      <c r="V541" s="116">
        <v>0</v>
      </c>
      <c r="W541" s="22">
        <f t="shared" si="131"/>
        <v>0</v>
      </c>
      <c r="X541" s="22">
        <f t="shared" si="132"/>
        <v>3.3333333333333333E-2</v>
      </c>
      <c r="Y541" s="22">
        <f ca="1">OFFSET('Cost Study'!$B$7,'Operations Support'!$C541,'Operations Support'!$B541)*$H541</f>
        <v>1.22</v>
      </c>
      <c r="Z541" s="23">
        <f ca="1">Y541*'Cost Study'!$B$31</f>
        <v>68.139354504404295</v>
      </c>
      <c r="AA541" s="23">
        <f ca="1">IF(A541=10298,1.51,1)*IF($B541&lt;3,$D541*'Cost Study'!$B$32*OFFSET('Cost Study'!$B$7,'Operations Support'!$C541,'Operations Support'!$B541),0)</f>
        <v>0</v>
      </c>
      <c r="AB541" s="24">
        <f ca="1">AA541*'Cost Study'!$B$31</f>
        <v>0</v>
      </c>
      <c r="AC541" s="23">
        <f ca="1">Y541*'Cost Study'!$B$31</f>
        <v>68.139354504404295</v>
      </c>
      <c r="AD541" s="24">
        <f ca="1">AA541*'Cost Study'!$B$31</f>
        <v>0</v>
      </c>
      <c r="AE541" s="377">
        <f t="shared" ca="1" si="133"/>
        <v>68.139354504404295</v>
      </c>
      <c r="AF541" s="377">
        <f t="shared" ca="1" si="134"/>
        <v>68.139354504404295</v>
      </c>
      <c r="AH541" s="688">
        <f>IFERROR($H541/SUMIF($A:$A,$A541,$H:$H)*SUMIF(Summary!$A$110:$A$186,$A541,Summary!$P$110:$P$186),0)</f>
        <v>37.852754454177841</v>
      </c>
      <c r="AI541" s="689">
        <f t="shared" ca="1" si="120"/>
        <v>30.286600050226454</v>
      </c>
      <c r="AJ541" s="688">
        <f>IFERROR(H541/SUMIF(A:A,A541,H:H)*SUMIF(Summary!$A$110:$A$186,'Operations Support'!A541,Summary!$Q$110:$Q$186),0)</f>
        <v>38.109039126576334</v>
      </c>
      <c r="AK541" s="688">
        <f t="shared" ca="1" si="121"/>
        <v>30.030315377827961</v>
      </c>
      <c r="AM541" s="688">
        <f>IFERROR($H541/SUMIF($A:$A,$A541,$H:$H)*SUMIF(Summary!$A$230:$A$266,$A541,Summary!$P$230:$P$266),0)</f>
        <v>7.1617940236522983</v>
      </c>
      <c r="AN541" s="688">
        <f>IFERROR($H541/SUMIF($A:$A,$A541,$H:$H)*(SUMIF(Summary!$A$230:$A$266,$A541,Summary!$L$230:$L$266)+SUMIF(Summary!$A$281:$A$317,$A541,Summary!$L$281:$L$317))-AM541,0)</f>
        <v>14.063319021601338</v>
      </c>
      <c r="AO541" s="688">
        <f>IFERROR($H541/SUMIF($A:$A,$A541,$H:$H)*SUMIF(Summary!$A$230:$A$266,$A541,Summary!$Q$230:$Q$266),0)</f>
        <v>7.2102834417040045</v>
      </c>
      <c r="AP541" s="688">
        <f>IFERROR($H541/SUMIF($A:$A,$A541,$H:$H)*(SUMIF(Summary!$A$230:$A$266,$A541,Summary!$L$230:$L$266)+SUMIF(Summary!$A$281:$A$317,$A541,Summary!$L$281:$L$317))-AO541,0)</f>
        <v>14.014829603549632</v>
      </c>
      <c r="AQ541" s="306"/>
      <c r="AR541" s="688">
        <f t="shared" ca="1" si="122"/>
        <v>44.349919071827792</v>
      </c>
      <c r="AS541" s="688">
        <f t="shared" ca="1" si="123"/>
        <v>44.045144981377589</v>
      </c>
    </row>
    <row r="542" spans="1:45" x14ac:dyDescent="0.2">
      <c r="A542" s="423">
        <v>3594</v>
      </c>
      <c r="B542" s="424">
        <v>1</v>
      </c>
      <c r="C542" s="425" t="s">
        <v>312</v>
      </c>
      <c r="D542" s="422">
        <f t="shared" si="124"/>
        <v>0</v>
      </c>
      <c r="E542" s="422">
        <f t="shared" si="125"/>
        <v>1</v>
      </c>
      <c r="F542" s="422">
        <f t="shared" si="126"/>
        <v>1029</v>
      </c>
      <c r="G542" s="422">
        <f t="shared" si="127"/>
        <v>0</v>
      </c>
      <c r="H542" s="22">
        <f t="shared" si="128"/>
        <v>1030</v>
      </c>
      <c r="I542" s="116">
        <v>0</v>
      </c>
      <c r="J542" s="116">
        <v>0</v>
      </c>
      <c r="K542" s="116">
        <v>463</v>
      </c>
      <c r="L542" s="116">
        <v>0</v>
      </c>
      <c r="M542" s="22">
        <f t="shared" si="129"/>
        <v>463</v>
      </c>
      <c r="N542" s="116">
        <v>0</v>
      </c>
      <c r="O542" s="116">
        <v>0</v>
      </c>
      <c r="P542" s="116">
        <v>467</v>
      </c>
      <c r="Q542" s="116">
        <v>0</v>
      </c>
      <c r="R542" s="22">
        <f t="shared" si="130"/>
        <v>467</v>
      </c>
      <c r="S542" s="116">
        <v>0</v>
      </c>
      <c r="T542" s="116">
        <v>1</v>
      </c>
      <c r="U542" s="116">
        <v>99</v>
      </c>
      <c r="V542" s="116">
        <v>0</v>
      </c>
      <c r="W542" s="22">
        <f t="shared" si="131"/>
        <v>100</v>
      </c>
      <c r="X542" s="22">
        <f t="shared" si="132"/>
        <v>34.333333333333336</v>
      </c>
      <c r="Y542" s="22">
        <f ca="1">OFFSET('Cost Study'!$B$7,'Operations Support'!$C542,'Operations Support'!$B542)*$H542</f>
        <v>1421.3999999999999</v>
      </c>
      <c r="Z542" s="23">
        <f ca="1">Y542*'Cost Study'!$B$31</f>
        <v>79387.933190623153</v>
      </c>
      <c r="AA542" s="23">
        <f ca="1">IF(A542=10298,1.51,1)*IF($B542&lt;3,$D542*'Cost Study'!$B$32*OFFSET('Cost Study'!$B$7,'Operations Support'!$C542,'Operations Support'!$B542),0)</f>
        <v>0</v>
      </c>
      <c r="AB542" s="24">
        <f ca="1">AA542*'Cost Study'!$B$31</f>
        <v>0</v>
      </c>
      <c r="AC542" s="23">
        <f ca="1">Y542*'Cost Study'!$B$31</f>
        <v>79387.933190623153</v>
      </c>
      <c r="AD542" s="24">
        <f ca="1">AA542*'Cost Study'!$B$31</f>
        <v>0</v>
      </c>
      <c r="AE542" s="377">
        <f t="shared" ca="1" si="133"/>
        <v>79387.933190623153</v>
      </c>
      <c r="AF542" s="377">
        <f t="shared" ca="1" si="134"/>
        <v>79387.933190623153</v>
      </c>
      <c r="AH542" s="688">
        <f>IFERROR($H542/SUMIF($A:$A,$A542,$H:$H)*SUMIF(Summary!$A$110:$A$186,$A542,Summary!$P$110:$P$186),0)</f>
        <v>38988.337087803178</v>
      </c>
      <c r="AI542" s="689">
        <f t="shared" ca="1" si="120"/>
        <v>40399.596102819974</v>
      </c>
      <c r="AJ542" s="688">
        <f>IFERROR(H542/SUMIF(A:A,A542,H:H)*SUMIF(Summary!$A$110:$A$186,'Operations Support'!A542,Summary!$Q$110:$Q$186),0)</f>
        <v>39252.310300373625</v>
      </c>
      <c r="AK542" s="688">
        <f t="shared" ca="1" si="121"/>
        <v>40135.622890249528</v>
      </c>
      <c r="AM542" s="688">
        <f>IFERROR($H542/SUMIF($A:$A,$A542,$H:$H)*SUMIF(Summary!$A$230:$A$266,$A542,Summary!$P$230:$P$266),0)</f>
        <v>7376.6478443618671</v>
      </c>
      <c r="AN542" s="688">
        <f>IFERROR($H542/SUMIF($A:$A,$A542,$H:$H)*(SUMIF(Summary!$A$230:$A$266,$A542,Summary!$L$230:$L$266)+SUMIF(Summary!$A$281:$A$317,$A542,Summary!$L$281:$L$317))-AM542,0)</f>
        <v>14485.218592249379</v>
      </c>
      <c r="AO542" s="688">
        <f>IFERROR($H542/SUMIF($A:$A,$A542,$H:$H)*SUMIF(Summary!$A$230:$A$266,$A542,Summary!$Q$230:$Q$266),0)</f>
        <v>7426.5919449551247</v>
      </c>
      <c r="AP542" s="688">
        <f>IFERROR($H542/SUMIF($A:$A,$A542,$H:$H)*(SUMIF(Summary!$A$230:$A$266,$A542,Summary!$L$230:$L$266)+SUMIF(Summary!$A$281:$A$317,$A542,Summary!$L$281:$L$317))-AO542,0)</f>
        <v>14435.274491656121</v>
      </c>
      <c r="AQ542" s="306"/>
      <c r="AR542" s="688">
        <f t="shared" ca="1" si="122"/>
        <v>54884.814695069355</v>
      </c>
      <c r="AS542" s="688">
        <f t="shared" ca="1" si="123"/>
        <v>54570.897381905648</v>
      </c>
    </row>
    <row r="543" spans="1:45" x14ac:dyDescent="0.2">
      <c r="A543" s="423">
        <v>3594</v>
      </c>
      <c r="B543" s="424">
        <v>1</v>
      </c>
      <c r="C543" s="425" t="s">
        <v>313</v>
      </c>
      <c r="D543" s="422">
        <f t="shared" si="124"/>
        <v>3733</v>
      </c>
      <c r="E543" s="422">
        <f t="shared" si="125"/>
        <v>12008</v>
      </c>
      <c r="F543" s="422">
        <f t="shared" si="126"/>
        <v>585</v>
      </c>
      <c r="G543" s="422">
        <f t="shared" si="127"/>
        <v>0</v>
      </c>
      <c r="H543" s="22">
        <f t="shared" si="128"/>
        <v>16326</v>
      </c>
      <c r="I543" s="116">
        <v>1406</v>
      </c>
      <c r="J543" s="116">
        <v>5589</v>
      </c>
      <c r="K543" s="116">
        <v>447</v>
      </c>
      <c r="L543" s="116">
        <v>0</v>
      </c>
      <c r="M543" s="22">
        <f t="shared" si="129"/>
        <v>7442</v>
      </c>
      <c r="N543" s="116">
        <v>1808</v>
      </c>
      <c r="O543" s="116">
        <v>6146</v>
      </c>
      <c r="P543" s="116">
        <v>129</v>
      </c>
      <c r="Q543" s="116">
        <v>0</v>
      </c>
      <c r="R543" s="22">
        <f t="shared" si="130"/>
        <v>8083</v>
      </c>
      <c r="S543" s="116">
        <v>519</v>
      </c>
      <c r="T543" s="116">
        <v>273</v>
      </c>
      <c r="U543" s="116">
        <v>9</v>
      </c>
      <c r="V543" s="116">
        <v>0</v>
      </c>
      <c r="W543" s="22">
        <f t="shared" si="131"/>
        <v>801</v>
      </c>
      <c r="X543" s="22">
        <f t="shared" si="132"/>
        <v>544.20000000000005</v>
      </c>
      <c r="Y543" s="22">
        <f ca="1">OFFSET('Cost Study'!$B$7,'Operations Support'!$C543,'Operations Support'!$B543)*$H543</f>
        <v>15836.22</v>
      </c>
      <c r="Z543" s="23">
        <f ca="1">Y543*'Cost Study'!$B$31</f>
        <v>884483.44966371916</v>
      </c>
      <c r="AA543" s="23">
        <f ca="1">IF(A543=10298,1.51,1)*IF($B543&lt;3,$D543*'Cost Study'!$B$32*OFFSET('Cost Study'!$B$7,'Operations Support'!$C543,'Operations Support'!$B543),0)</f>
        <v>362.101</v>
      </c>
      <c r="AB543" s="24">
        <f ca="1">AA543*'Cost Study'!$B$31</f>
        <v>20224.039676556804</v>
      </c>
      <c r="AC543" s="23">
        <f ca="1">Y543*'Cost Study'!$B$31</f>
        <v>884483.44966371916</v>
      </c>
      <c r="AD543" s="24">
        <f ca="1">AA543*'Cost Study'!$B$31</f>
        <v>20224.039676556804</v>
      </c>
      <c r="AE543" s="377">
        <f t="shared" ca="1" si="133"/>
        <v>904707.48934027599</v>
      </c>
      <c r="AF543" s="377">
        <f t="shared" ca="1" si="134"/>
        <v>904707.48934027599</v>
      </c>
      <c r="AH543" s="688">
        <f>IFERROR($H543/SUMIF($A:$A,$A543,$H:$H)*SUMIF(Summary!$A$110:$A$186,$A543,Summary!$P$110:$P$186),0)</f>
        <v>617984.06921890751</v>
      </c>
      <c r="AI543" s="689">
        <f t="shared" ca="1" si="120"/>
        <v>286723.42012136849</v>
      </c>
      <c r="AJ543" s="688">
        <f>IFERROR(H543/SUMIF(A:A,A543,H:H)*SUMIF(Summary!$A$110:$A$186,'Operations Support'!A543,Summary!$Q$110:$Q$186),0)</f>
        <v>622168.17278048536</v>
      </c>
      <c r="AK543" s="688">
        <f t="shared" ca="1" si="121"/>
        <v>282539.31655979063</v>
      </c>
      <c r="AM543" s="688">
        <f>IFERROR($H543/SUMIF($A:$A,$A543,$H:$H)*SUMIF(Summary!$A$230:$A$266,$A543,Summary!$P$230:$P$266),0)</f>
        <v>116923.44923014744</v>
      </c>
      <c r="AN543" s="688">
        <f>IFERROR($H543/SUMIF($A:$A,$A543,$H:$H)*(SUMIF(Summary!$A$230:$A$266,$A543,Summary!$L$230:$L$266)+SUMIF(Summary!$A$281:$A$317,$A543,Summary!$L$281:$L$317))-AM543,0)</f>
        <v>229597.74634666348</v>
      </c>
      <c r="AO543" s="688">
        <f>IFERROR($H543/SUMIF($A:$A,$A543,$H:$H)*SUMIF(Summary!$A$230:$A$266,$A543,Summary!$Q$230:$Q$266),0)</f>
        <v>117715.0874692596</v>
      </c>
      <c r="AP543" s="688">
        <f>IFERROR($H543/SUMIF($A:$A,$A543,$H:$H)*(SUMIF(Summary!$A$230:$A$266,$A543,Summary!$L$230:$L$266)+SUMIF(Summary!$A$281:$A$317,$A543,Summary!$L$281:$L$317))-AO543,0)</f>
        <v>228806.10810755132</v>
      </c>
      <c r="AQ543" s="306"/>
      <c r="AR543" s="688">
        <f t="shared" ca="1" si="122"/>
        <v>516321.16646803194</v>
      </c>
      <c r="AS543" s="688">
        <f t="shared" ca="1" si="123"/>
        <v>511345.42466734198</v>
      </c>
    </row>
    <row r="544" spans="1:45" x14ac:dyDescent="0.2">
      <c r="A544" s="423">
        <v>3594</v>
      </c>
      <c r="B544" s="424">
        <v>1</v>
      </c>
      <c r="C544" s="425" t="s">
        <v>314</v>
      </c>
      <c r="D544" s="422">
        <f t="shared" si="124"/>
        <v>0</v>
      </c>
      <c r="E544" s="422">
        <f t="shared" si="125"/>
        <v>0</v>
      </c>
      <c r="F544" s="422">
        <f t="shared" si="126"/>
        <v>0</v>
      </c>
      <c r="G544" s="422">
        <f t="shared" si="127"/>
        <v>0</v>
      </c>
      <c r="H544" s="22">
        <f t="shared" si="128"/>
        <v>0</v>
      </c>
      <c r="I544" s="116">
        <v>0</v>
      </c>
      <c r="J544" s="116">
        <v>0</v>
      </c>
      <c r="K544" s="116">
        <v>0</v>
      </c>
      <c r="L544" s="116">
        <v>0</v>
      </c>
      <c r="M544" s="22">
        <f t="shared" si="129"/>
        <v>0</v>
      </c>
      <c r="N544" s="116">
        <v>0</v>
      </c>
      <c r="O544" s="116">
        <v>0</v>
      </c>
      <c r="P544" s="116">
        <v>0</v>
      </c>
      <c r="Q544" s="116">
        <v>0</v>
      </c>
      <c r="R544" s="22">
        <f t="shared" si="130"/>
        <v>0</v>
      </c>
      <c r="S544" s="116">
        <v>0</v>
      </c>
      <c r="T544" s="116">
        <v>0</v>
      </c>
      <c r="U544" s="116">
        <v>0</v>
      </c>
      <c r="V544" s="116">
        <v>0</v>
      </c>
      <c r="W544" s="22">
        <f t="shared" si="131"/>
        <v>0</v>
      </c>
      <c r="X544" s="22">
        <f t="shared" si="132"/>
        <v>0</v>
      </c>
      <c r="Y544" s="22">
        <f ca="1">OFFSET('Cost Study'!$B$7,'Operations Support'!$C544,'Operations Support'!$B544)*$H544</f>
        <v>0</v>
      </c>
      <c r="Z544" s="23">
        <f ca="1">Y544*'Cost Study'!$B$31</f>
        <v>0</v>
      </c>
      <c r="AA544" s="23">
        <f ca="1">IF(A544=10298,1.51,1)*IF($B544&lt;3,$D544*'Cost Study'!$B$32*OFFSET('Cost Study'!$B$7,'Operations Support'!$C544,'Operations Support'!$B544),0)</f>
        <v>0</v>
      </c>
      <c r="AB544" s="24">
        <f ca="1">AA544*'Cost Study'!$B$31</f>
        <v>0</v>
      </c>
      <c r="AC544" s="23">
        <f ca="1">Y544*'Cost Study'!$B$31</f>
        <v>0</v>
      </c>
      <c r="AD544" s="24">
        <f ca="1">AA544*'Cost Study'!$B$31</f>
        <v>0</v>
      </c>
      <c r="AE544" s="377">
        <f t="shared" ca="1" si="133"/>
        <v>0</v>
      </c>
      <c r="AF544" s="377">
        <f t="shared" ca="1" si="134"/>
        <v>0</v>
      </c>
      <c r="AH544" s="688">
        <f>IFERROR($H544/SUMIF($A:$A,$A544,$H:$H)*SUMIF(Summary!$A$110:$A$186,$A544,Summary!$P$110:$P$186),0)</f>
        <v>0</v>
      </c>
      <c r="AI544" s="689">
        <f t="shared" ca="1" si="120"/>
        <v>0</v>
      </c>
      <c r="AJ544" s="688">
        <f>IFERROR(H544/SUMIF(A:A,A544,H:H)*SUMIF(Summary!$A$110:$A$186,'Operations Support'!A544,Summary!$Q$110:$Q$186),0)</f>
        <v>0</v>
      </c>
      <c r="AK544" s="688">
        <f t="shared" ca="1" si="121"/>
        <v>0</v>
      </c>
      <c r="AM544" s="688">
        <f>IFERROR($H544/SUMIF($A:$A,$A544,$H:$H)*SUMIF(Summary!$A$230:$A$266,$A544,Summary!$P$230:$P$266),0)</f>
        <v>0</v>
      </c>
      <c r="AN544" s="688">
        <f>IFERROR($H544/SUMIF($A:$A,$A544,$H:$H)*(SUMIF(Summary!$A$230:$A$266,$A544,Summary!$L$230:$L$266)+SUMIF(Summary!$A$281:$A$317,$A544,Summary!$L$281:$L$317))-AM544,0)</f>
        <v>0</v>
      </c>
      <c r="AO544" s="688">
        <f>IFERROR($H544/SUMIF($A:$A,$A544,$H:$H)*SUMIF(Summary!$A$230:$A$266,$A544,Summary!$Q$230:$Q$266),0)</f>
        <v>0</v>
      </c>
      <c r="AP544" s="688">
        <f>IFERROR($H544/SUMIF($A:$A,$A544,$H:$H)*(SUMIF(Summary!$A$230:$A$266,$A544,Summary!$L$230:$L$266)+SUMIF(Summary!$A$281:$A$317,$A544,Summary!$L$281:$L$317))-AO544,0)</f>
        <v>0</v>
      </c>
      <c r="AQ544" s="306"/>
      <c r="AR544" s="688">
        <f t="shared" ca="1" si="122"/>
        <v>0</v>
      </c>
      <c r="AS544" s="688">
        <f t="shared" ca="1" si="123"/>
        <v>0</v>
      </c>
    </row>
    <row r="545" spans="1:45" x14ac:dyDescent="0.2">
      <c r="A545" s="423">
        <v>3594</v>
      </c>
      <c r="B545" s="424">
        <v>1</v>
      </c>
      <c r="C545" s="425" t="s">
        <v>315</v>
      </c>
      <c r="D545" s="422">
        <f t="shared" si="124"/>
        <v>9183</v>
      </c>
      <c r="E545" s="422">
        <f t="shared" si="125"/>
        <v>23802</v>
      </c>
      <c r="F545" s="422">
        <f t="shared" si="126"/>
        <v>2304</v>
      </c>
      <c r="G545" s="422">
        <f t="shared" si="127"/>
        <v>0</v>
      </c>
      <c r="H545" s="22">
        <f t="shared" si="128"/>
        <v>35289</v>
      </c>
      <c r="I545" s="116">
        <v>4095</v>
      </c>
      <c r="J545" s="116">
        <v>11046</v>
      </c>
      <c r="K545" s="116">
        <v>573</v>
      </c>
      <c r="L545" s="116">
        <v>0</v>
      </c>
      <c r="M545" s="22">
        <f t="shared" si="129"/>
        <v>15714</v>
      </c>
      <c r="N545" s="116">
        <v>4530</v>
      </c>
      <c r="O545" s="116">
        <v>11783</v>
      </c>
      <c r="P545" s="116">
        <v>1158</v>
      </c>
      <c r="Q545" s="116">
        <v>0</v>
      </c>
      <c r="R545" s="22">
        <f t="shared" si="130"/>
        <v>17471</v>
      </c>
      <c r="S545" s="116">
        <v>558</v>
      </c>
      <c r="T545" s="116">
        <v>973</v>
      </c>
      <c r="U545" s="116">
        <v>573</v>
      </c>
      <c r="V545" s="116">
        <v>0</v>
      </c>
      <c r="W545" s="22">
        <f t="shared" si="131"/>
        <v>2104</v>
      </c>
      <c r="X545" s="22">
        <f t="shared" si="132"/>
        <v>1176.3</v>
      </c>
      <c r="Y545" s="22">
        <f ca="1">OFFSET('Cost Study'!$B$7,'Operations Support'!$C545,'Operations Support'!$B545)*$H545</f>
        <v>39876.57</v>
      </c>
      <c r="Z545" s="23">
        <f ca="1">Y545*'Cost Study'!$B$31</f>
        <v>2227183.3931554863</v>
      </c>
      <c r="AA545" s="23">
        <f ca="1">IF(A545=10298,1.51,1)*IF($B545&lt;3,$D545*'Cost Study'!$B$32*OFFSET('Cost Study'!$B$7,'Operations Support'!$C545,'Operations Support'!$B545),0)</f>
        <v>1037.6790000000001</v>
      </c>
      <c r="AB545" s="24">
        <f ca="1">AA545*'Cost Study'!$B$31</f>
        <v>57956.374789160451</v>
      </c>
      <c r="AC545" s="23">
        <f ca="1">Y545*'Cost Study'!$B$31</f>
        <v>2227183.3931554863</v>
      </c>
      <c r="AD545" s="24">
        <f ca="1">AA545*'Cost Study'!$B$31</f>
        <v>57956.374789160451</v>
      </c>
      <c r="AE545" s="377">
        <f t="shared" ca="1" si="133"/>
        <v>2285139.767944647</v>
      </c>
      <c r="AF545" s="377">
        <f t="shared" ca="1" si="134"/>
        <v>2285139.767944647</v>
      </c>
      <c r="AH545" s="688">
        <f>IFERROR($H545/SUMIF($A:$A,$A545,$H:$H)*SUMIF(Summary!$A$110:$A$186,$A545,Summary!$P$110:$P$186),0)</f>
        <v>1335785.8519334819</v>
      </c>
      <c r="AI545" s="689">
        <f t="shared" ca="1" si="120"/>
        <v>949353.91601116513</v>
      </c>
      <c r="AJ545" s="688">
        <f>IFERROR(H545/SUMIF(A:A,A545,H:H)*SUMIF(Summary!$A$110:$A$186,'Operations Support'!A545,Summary!$Q$110:$Q$186),0)</f>
        <v>1344829.8817377524</v>
      </c>
      <c r="AK545" s="688">
        <f t="shared" ca="1" si="121"/>
        <v>940309.88620689465</v>
      </c>
      <c r="AM545" s="688">
        <f>IFERROR($H545/SUMIF($A:$A,$A545,$H:$H)*SUMIF(Summary!$A$230:$A$266,$A545,Summary!$P$230:$P$266),0)</f>
        <v>252732.54930066597</v>
      </c>
      <c r="AN545" s="688">
        <f>IFERROR($H545/SUMIF($A:$A,$A545,$H:$H)*(SUMIF(Summary!$A$230:$A$266,$A545,Summary!$L$230:$L$266)+SUMIF(Summary!$A$281:$A$317,$A545,Summary!$L$281:$L$317))-AM545,0)</f>
        <v>496280.46495328972</v>
      </c>
      <c r="AO545" s="688">
        <f>IFERROR($H545/SUMIF($A:$A,$A545,$H:$H)*SUMIF(Summary!$A$230:$A$266,$A545,Summary!$Q$230:$Q$266),0)</f>
        <v>254443.69237429264</v>
      </c>
      <c r="AP545" s="688">
        <f>IFERROR($H545/SUMIF($A:$A,$A545,$H:$H)*(SUMIF(Summary!$A$230:$A$266,$A545,Summary!$L$230:$L$266)+SUMIF(Summary!$A$281:$A$317,$A545,Summary!$L$281:$L$317))-AO545,0)</f>
        <v>494569.32187966304</v>
      </c>
      <c r="AQ545" s="306"/>
      <c r="AR545" s="688">
        <f t="shared" ca="1" si="122"/>
        <v>1445634.3809644547</v>
      </c>
      <c r="AS545" s="688">
        <f t="shared" ca="1" si="123"/>
        <v>1434879.2080865577</v>
      </c>
    </row>
    <row r="546" spans="1:45" x14ac:dyDescent="0.2">
      <c r="A546" s="423">
        <v>3594</v>
      </c>
      <c r="B546" s="424">
        <v>1</v>
      </c>
      <c r="C546" s="425" t="s">
        <v>316</v>
      </c>
      <c r="D546" s="422">
        <f t="shared" si="124"/>
        <v>0</v>
      </c>
      <c r="E546" s="422">
        <f t="shared" si="125"/>
        <v>0</v>
      </c>
      <c r="F546" s="422">
        <f t="shared" si="126"/>
        <v>0</v>
      </c>
      <c r="G546" s="422">
        <f t="shared" si="127"/>
        <v>0</v>
      </c>
      <c r="H546" s="22">
        <f t="shared" si="128"/>
        <v>0</v>
      </c>
      <c r="I546" s="116">
        <v>0</v>
      </c>
      <c r="J546" s="116">
        <v>0</v>
      </c>
      <c r="K546" s="116">
        <v>0</v>
      </c>
      <c r="L546" s="116">
        <v>0</v>
      </c>
      <c r="M546" s="22">
        <f t="shared" si="129"/>
        <v>0</v>
      </c>
      <c r="N546" s="116">
        <v>0</v>
      </c>
      <c r="O546" s="116">
        <v>0</v>
      </c>
      <c r="P546" s="116">
        <v>0</v>
      </c>
      <c r="Q546" s="116">
        <v>0</v>
      </c>
      <c r="R546" s="22">
        <f t="shared" si="130"/>
        <v>0</v>
      </c>
      <c r="S546" s="116">
        <v>0</v>
      </c>
      <c r="T546" s="116">
        <v>0</v>
      </c>
      <c r="U546" s="116">
        <v>0</v>
      </c>
      <c r="V546" s="116">
        <v>0</v>
      </c>
      <c r="W546" s="22">
        <f t="shared" si="131"/>
        <v>0</v>
      </c>
      <c r="X546" s="22">
        <f t="shared" si="132"/>
        <v>0</v>
      </c>
      <c r="Y546" s="22">
        <f ca="1">OFFSET('Cost Study'!$B$7,'Operations Support'!$C546,'Operations Support'!$B546)*$H546</f>
        <v>0</v>
      </c>
      <c r="Z546" s="23">
        <f ca="1">Y546*'Cost Study'!$B$31</f>
        <v>0</v>
      </c>
      <c r="AA546" s="23">
        <f ca="1">IF(A546=10298,1.51,1)*IF($B546&lt;3,$D546*'Cost Study'!$B$32*OFFSET('Cost Study'!$B$7,'Operations Support'!$C546,'Operations Support'!$B546),0)</f>
        <v>0</v>
      </c>
      <c r="AB546" s="24">
        <f ca="1">AA546*'Cost Study'!$B$31</f>
        <v>0</v>
      </c>
      <c r="AC546" s="23">
        <f ca="1">Y546*'Cost Study'!$B$31</f>
        <v>0</v>
      </c>
      <c r="AD546" s="24">
        <f ca="1">AA546*'Cost Study'!$B$31</f>
        <v>0</v>
      </c>
      <c r="AE546" s="377">
        <f t="shared" ca="1" si="133"/>
        <v>0</v>
      </c>
      <c r="AF546" s="377">
        <f t="shared" ca="1" si="134"/>
        <v>0</v>
      </c>
      <c r="AH546" s="688">
        <f>IFERROR($H546/SUMIF($A:$A,$A546,$H:$H)*SUMIF(Summary!$A$110:$A$186,$A546,Summary!$P$110:$P$186),0)</f>
        <v>0</v>
      </c>
      <c r="AI546" s="689">
        <f t="shared" ca="1" si="120"/>
        <v>0</v>
      </c>
      <c r="AJ546" s="688">
        <f>IFERROR(H546/SUMIF(A:A,A546,H:H)*SUMIF(Summary!$A$110:$A$186,'Operations Support'!A546,Summary!$Q$110:$Q$186),0)</f>
        <v>0</v>
      </c>
      <c r="AK546" s="688">
        <f t="shared" ca="1" si="121"/>
        <v>0</v>
      </c>
      <c r="AM546" s="688">
        <f>IFERROR($H546/SUMIF($A:$A,$A546,$H:$H)*SUMIF(Summary!$A$230:$A$266,$A546,Summary!$P$230:$P$266),0)</f>
        <v>0</v>
      </c>
      <c r="AN546" s="688">
        <f>IFERROR($H546/SUMIF($A:$A,$A546,$H:$H)*(SUMIF(Summary!$A$230:$A$266,$A546,Summary!$L$230:$L$266)+SUMIF(Summary!$A$281:$A$317,$A546,Summary!$L$281:$L$317))-AM546,0)</f>
        <v>0</v>
      </c>
      <c r="AO546" s="688">
        <f>IFERROR($H546/SUMIF($A:$A,$A546,$H:$H)*SUMIF(Summary!$A$230:$A$266,$A546,Summary!$Q$230:$Q$266),0)</f>
        <v>0</v>
      </c>
      <c r="AP546" s="688">
        <f>IFERROR($H546/SUMIF($A:$A,$A546,$H:$H)*(SUMIF(Summary!$A$230:$A$266,$A546,Summary!$L$230:$L$266)+SUMIF(Summary!$A$281:$A$317,$A546,Summary!$L$281:$L$317))-AO546,0)</f>
        <v>0</v>
      </c>
      <c r="AQ546" s="306"/>
      <c r="AR546" s="688">
        <f t="shared" ca="1" si="122"/>
        <v>0</v>
      </c>
      <c r="AS546" s="688">
        <f t="shared" ca="1" si="123"/>
        <v>0</v>
      </c>
    </row>
    <row r="547" spans="1:45" x14ac:dyDescent="0.2">
      <c r="A547" s="423">
        <v>3594</v>
      </c>
      <c r="B547" s="424">
        <v>1</v>
      </c>
      <c r="C547" s="425" t="s">
        <v>317</v>
      </c>
      <c r="D547" s="422">
        <f t="shared" si="124"/>
        <v>0</v>
      </c>
      <c r="E547" s="422">
        <f t="shared" si="125"/>
        <v>0</v>
      </c>
      <c r="F547" s="422">
        <f t="shared" si="126"/>
        <v>0</v>
      </c>
      <c r="G547" s="422">
        <f t="shared" si="127"/>
        <v>0</v>
      </c>
      <c r="H547" s="22">
        <f t="shared" si="128"/>
        <v>0</v>
      </c>
      <c r="I547" s="116">
        <v>0</v>
      </c>
      <c r="J547" s="116">
        <v>0</v>
      </c>
      <c r="K547" s="116">
        <v>0</v>
      </c>
      <c r="L547" s="116">
        <v>0</v>
      </c>
      <c r="M547" s="22">
        <f t="shared" si="129"/>
        <v>0</v>
      </c>
      <c r="N547" s="116">
        <v>0</v>
      </c>
      <c r="O547" s="116">
        <v>0</v>
      </c>
      <c r="P547" s="116">
        <v>0</v>
      </c>
      <c r="Q547" s="116">
        <v>0</v>
      </c>
      <c r="R547" s="22">
        <f t="shared" si="130"/>
        <v>0</v>
      </c>
      <c r="S547" s="116">
        <v>0</v>
      </c>
      <c r="T547" s="116">
        <v>0</v>
      </c>
      <c r="U547" s="116">
        <v>0</v>
      </c>
      <c r="V547" s="116">
        <v>0</v>
      </c>
      <c r="W547" s="22">
        <f t="shared" si="131"/>
        <v>0</v>
      </c>
      <c r="X547" s="22">
        <f t="shared" si="132"/>
        <v>0</v>
      </c>
      <c r="Y547" s="22">
        <f ca="1">OFFSET('Cost Study'!$B$7,'Operations Support'!$C547,'Operations Support'!$B547)*$H547</f>
        <v>0</v>
      </c>
      <c r="Z547" s="23">
        <f ca="1">Y547*'Cost Study'!$B$31</f>
        <v>0</v>
      </c>
      <c r="AA547" s="23">
        <f ca="1">IF(A547=10298,1.51,1)*IF($B547&lt;3,$D547*'Cost Study'!$B$32*OFFSET('Cost Study'!$B$7,'Operations Support'!$C547,'Operations Support'!$B547),0)</f>
        <v>0</v>
      </c>
      <c r="AB547" s="24">
        <f ca="1">AA547*'Cost Study'!$B$31</f>
        <v>0</v>
      </c>
      <c r="AC547" s="23">
        <f ca="1">Y547*'Cost Study'!$B$31</f>
        <v>0</v>
      </c>
      <c r="AD547" s="24">
        <f ca="1">AA547*'Cost Study'!$B$31</f>
        <v>0</v>
      </c>
      <c r="AE547" s="377">
        <f t="shared" ca="1" si="133"/>
        <v>0</v>
      </c>
      <c r="AF547" s="377">
        <f t="shared" ca="1" si="134"/>
        <v>0</v>
      </c>
      <c r="AH547" s="688">
        <f>IFERROR($H547/SUMIF($A:$A,$A547,$H:$H)*SUMIF(Summary!$A$110:$A$186,$A547,Summary!$P$110:$P$186),0)</f>
        <v>0</v>
      </c>
      <c r="AI547" s="689">
        <f t="shared" ca="1" si="120"/>
        <v>0</v>
      </c>
      <c r="AJ547" s="688">
        <f>IFERROR(H547/SUMIF(A:A,A547,H:H)*SUMIF(Summary!$A$110:$A$186,'Operations Support'!A547,Summary!$Q$110:$Q$186),0)</f>
        <v>0</v>
      </c>
      <c r="AK547" s="688">
        <f t="shared" ca="1" si="121"/>
        <v>0</v>
      </c>
      <c r="AM547" s="688">
        <f>IFERROR($H547/SUMIF($A:$A,$A547,$H:$H)*SUMIF(Summary!$A$230:$A$266,$A547,Summary!$P$230:$P$266),0)</f>
        <v>0</v>
      </c>
      <c r="AN547" s="688">
        <f>IFERROR($H547/SUMIF($A:$A,$A547,$H:$H)*(SUMIF(Summary!$A$230:$A$266,$A547,Summary!$L$230:$L$266)+SUMIF(Summary!$A$281:$A$317,$A547,Summary!$L$281:$L$317))-AM547,0)</f>
        <v>0</v>
      </c>
      <c r="AO547" s="688">
        <f>IFERROR($H547/SUMIF($A:$A,$A547,$H:$H)*SUMIF(Summary!$A$230:$A$266,$A547,Summary!$Q$230:$Q$266),0)</f>
        <v>0</v>
      </c>
      <c r="AP547" s="688">
        <f>IFERROR($H547/SUMIF($A:$A,$A547,$H:$H)*(SUMIF(Summary!$A$230:$A$266,$A547,Summary!$L$230:$L$266)+SUMIF(Summary!$A$281:$A$317,$A547,Summary!$L$281:$L$317))-AO547,0)</f>
        <v>0</v>
      </c>
      <c r="AQ547" s="306"/>
      <c r="AR547" s="688">
        <f t="shared" ca="1" si="122"/>
        <v>0</v>
      </c>
      <c r="AS547" s="688">
        <f t="shared" ca="1" si="123"/>
        <v>0</v>
      </c>
    </row>
    <row r="548" spans="1:45" x14ac:dyDescent="0.2">
      <c r="A548" s="423">
        <v>3594</v>
      </c>
      <c r="B548" s="424">
        <v>1</v>
      </c>
      <c r="C548" s="425" t="s">
        <v>318</v>
      </c>
      <c r="D548" s="422">
        <f t="shared" si="124"/>
        <v>456</v>
      </c>
      <c r="E548" s="422">
        <f t="shared" si="125"/>
        <v>1389</v>
      </c>
      <c r="F548" s="422">
        <f t="shared" si="126"/>
        <v>48</v>
      </c>
      <c r="G548" s="422">
        <f t="shared" si="127"/>
        <v>0</v>
      </c>
      <c r="H548" s="22">
        <f t="shared" si="128"/>
        <v>1893</v>
      </c>
      <c r="I548" s="116">
        <v>237</v>
      </c>
      <c r="J548" s="116">
        <v>549</v>
      </c>
      <c r="K548" s="116">
        <v>0</v>
      </c>
      <c r="L548" s="116">
        <v>0</v>
      </c>
      <c r="M548" s="22">
        <f t="shared" si="129"/>
        <v>786</v>
      </c>
      <c r="N548" s="116">
        <v>219</v>
      </c>
      <c r="O548" s="116">
        <v>839</v>
      </c>
      <c r="P548" s="116">
        <v>48</v>
      </c>
      <c r="Q548" s="116">
        <v>0</v>
      </c>
      <c r="R548" s="22">
        <f t="shared" si="130"/>
        <v>1106</v>
      </c>
      <c r="S548" s="116">
        <v>0</v>
      </c>
      <c r="T548" s="116">
        <v>1</v>
      </c>
      <c r="U548" s="116">
        <v>0</v>
      </c>
      <c r="V548" s="116">
        <v>0</v>
      </c>
      <c r="W548" s="22">
        <f t="shared" si="131"/>
        <v>1</v>
      </c>
      <c r="X548" s="22">
        <f t="shared" si="132"/>
        <v>63.1</v>
      </c>
      <c r="Y548" s="22">
        <f ca="1">OFFSET('Cost Study'!$B$7,'Operations Support'!$C548,'Operations Support'!$B548)*$H548</f>
        <v>3615.6299999999997</v>
      </c>
      <c r="Z548" s="23">
        <f ca="1">Y548*'Cost Study'!$B$31</f>
        <v>201939.91338258956</v>
      </c>
      <c r="AA548" s="23">
        <f ca="1">IF(A548=10298,1.51,1)*IF($B548&lt;3,$D548*'Cost Study'!$B$32*OFFSET('Cost Study'!$B$7,'Operations Support'!$C548,'Operations Support'!$B548),0)</f>
        <v>87.096000000000004</v>
      </c>
      <c r="AB548" s="24">
        <f ca="1">AA548*'Cost Study'!$B$31</f>
        <v>4864.4796884554071</v>
      </c>
      <c r="AC548" s="23">
        <f ca="1">Y548*'Cost Study'!$B$31</f>
        <v>201939.91338258956</v>
      </c>
      <c r="AD548" s="24">
        <f ca="1">AA548*'Cost Study'!$B$31</f>
        <v>4864.4796884554071</v>
      </c>
      <c r="AE548" s="377">
        <f t="shared" ca="1" si="133"/>
        <v>206804.39307104496</v>
      </c>
      <c r="AF548" s="377">
        <f t="shared" ca="1" si="134"/>
        <v>206804.39307104496</v>
      </c>
      <c r="AH548" s="688">
        <f>IFERROR($H548/SUMIF($A:$A,$A548,$H:$H)*SUMIF(Summary!$A$110:$A$186,$A548,Summary!$P$110:$P$186),0)</f>
        <v>71655.264181758655</v>
      </c>
      <c r="AI548" s="689">
        <f t="shared" ca="1" si="120"/>
        <v>135149.12888928631</v>
      </c>
      <c r="AJ548" s="688">
        <f>IFERROR(H548/SUMIF(A:A,A548,H:H)*SUMIF(Summary!$A$110:$A$186,'Operations Support'!A548,Summary!$Q$110:$Q$186),0)</f>
        <v>72140.411066608998</v>
      </c>
      <c r="AK548" s="688">
        <f t="shared" ca="1" si="121"/>
        <v>134663.98200443597</v>
      </c>
      <c r="AM548" s="688">
        <f>IFERROR($H548/SUMIF($A:$A,$A548,$H:$H)*SUMIF(Summary!$A$230:$A$266,$A548,Summary!$P$230:$P$266),0)</f>
        <v>13557.2760867738</v>
      </c>
      <c r="AN548" s="688">
        <f>IFERROR($H548/SUMIF($A:$A,$A548,$H:$H)*(SUMIF(Summary!$A$230:$A$266,$A548,Summary!$L$230:$L$266)+SUMIF(Summary!$A$281:$A$317,$A548,Summary!$L$281:$L$317))-AM548,0)</f>
        <v>26621.862907891333</v>
      </c>
      <c r="AO548" s="688">
        <f>IFERROR($H548/SUMIF($A:$A,$A548,$H:$H)*SUMIF(Summary!$A$230:$A$266,$A548,Summary!$Q$230:$Q$266),0)</f>
        <v>13649.06655514568</v>
      </c>
      <c r="AP548" s="688">
        <f>IFERROR($H548/SUMIF($A:$A,$A548,$H:$H)*(SUMIF(Summary!$A$230:$A$266,$A548,Summary!$L$230:$L$266)+SUMIF(Summary!$A$281:$A$317,$A548,Summary!$L$281:$L$317))-AO548,0)</f>
        <v>26530.072439519452</v>
      </c>
      <c r="AQ548" s="306"/>
      <c r="AR548" s="688">
        <f t="shared" ca="1" si="122"/>
        <v>161770.99179717764</v>
      </c>
      <c r="AS548" s="688">
        <f t="shared" ca="1" si="123"/>
        <v>161194.05444395542</v>
      </c>
    </row>
    <row r="549" spans="1:45" x14ac:dyDescent="0.2">
      <c r="A549" s="423">
        <v>3594</v>
      </c>
      <c r="B549" s="424">
        <v>1</v>
      </c>
      <c r="C549" s="425" t="s">
        <v>319</v>
      </c>
      <c r="D549" s="422">
        <f t="shared" si="124"/>
        <v>0</v>
      </c>
      <c r="E549" s="422">
        <f t="shared" si="125"/>
        <v>0</v>
      </c>
      <c r="F549" s="422">
        <f t="shared" si="126"/>
        <v>0</v>
      </c>
      <c r="G549" s="422">
        <f t="shared" si="127"/>
        <v>0</v>
      </c>
      <c r="H549" s="22">
        <f t="shared" si="128"/>
        <v>0</v>
      </c>
      <c r="I549" s="116">
        <v>0</v>
      </c>
      <c r="J549" s="116">
        <v>0</v>
      </c>
      <c r="K549" s="116">
        <v>0</v>
      </c>
      <c r="L549" s="116">
        <v>0</v>
      </c>
      <c r="M549" s="22">
        <f t="shared" si="129"/>
        <v>0</v>
      </c>
      <c r="N549" s="116">
        <v>0</v>
      </c>
      <c r="O549" s="116">
        <v>0</v>
      </c>
      <c r="P549" s="116">
        <v>0</v>
      </c>
      <c r="Q549" s="116">
        <v>0</v>
      </c>
      <c r="R549" s="22">
        <f t="shared" si="130"/>
        <v>0</v>
      </c>
      <c r="S549" s="116">
        <v>0</v>
      </c>
      <c r="T549" s="116">
        <v>0</v>
      </c>
      <c r="U549" s="116">
        <v>0</v>
      </c>
      <c r="V549" s="116">
        <v>0</v>
      </c>
      <c r="W549" s="22">
        <f t="shared" si="131"/>
        <v>0</v>
      </c>
      <c r="X549" s="22">
        <f t="shared" si="132"/>
        <v>0</v>
      </c>
      <c r="Y549" s="22">
        <f ca="1">OFFSET('Cost Study'!$B$7,'Operations Support'!$C549,'Operations Support'!$B549)*$H549</f>
        <v>0</v>
      </c>
      <c r="Z549" s="23">
        <f ca="1">Y549*'Cost Study'!$B$31</f>
        <v>0</v>
      </c>
      <c r="AA549" s="23">
        <f ca="1">IF(A549=10298,1.51,1)*IF($B549&lt;3,$D549*'Cost Study'!$B$32*OFFSET('Cost Study'!$B$7,'Operations Support'!$C549,'Operations Support'!$B549),0)</f>
        <v>0</v>
      </c>
      <c r="AB549" s="24">
        <f ca="1">AA549*'Cost Study'!$B$31</f>
        <v>0</v>
      </c>
      <c r="AC549" s="23">
        <f ca="1">Y549*'Cost Study'!$B$31</f>
        <v>0</v>
      </c>
      <c r="AD549" s="24">
        <f ca="1">AA549*'Cost Study'!$B$31</f>
        <v>0</v>
      </c>
      <c r="AE549" s="377">
        <f t="shared" ca="1" si="133"/>
        <v>0</v>
      </c>
      <c r="AF549" s="377">
        <f t="shared" ca="1" si="134"/>
        <v>0</v>
      </c>
      <c r="AH549" s="688">
        <f>IFERROR($H549/SUMIF($A:$A,$A549,$H:$H)*SUMIF(Summary!$A$110:$A$186,$A549,Summary!$P$110:$P$186),0)</f>
        <v>0</v>
      </c>
      <c r="AI549" s="689">
        <f t="shared" ca="1" si="120"/>
        <v>0</v>
      </c>
      <c r="AJ549" s="688">
        <f>IFERROR(H549/SUMIF(A:A,A549,H:H)*SUMIF(Summary!$A$110:$A$186,'Operations Support'!A549,Summary!$Q$110:$Q$186),0)</f>
        <v>0</v>
      </c>
      <c r="AK549" s="688">
        <f t="shared" ca="1" si="121"/>
        <v>0</v>
      </c>
      <c r="AM549" s="688">
        <f>IFERROR($H549/SUMIF($A:$A,$A549,$H:$H)*SUMIF(Summary!$A$230:$A$266,$A549,Summary!$P$230:$P$266),0)</f>
        <v>0</v>
      </c>
      <c r="AN549" s="688">
        <f>IFERROR($H549/SUMIF($A:$A,$A549,$H:$H)*(SUMIF(Summary!$A$230:$A$266,$A549,Summary!$L$230:$L$266)+SUMIF(Summary!$A$281:$A$317,$A549,Summary!$L$281:$L$317))-AM549,0)</f>
        <v>0</v>
      </c>
      <c r="AO549" s="688">
        <f>IFERROR($H549/SUMIF($A:$A,$A549,$H:$H)*SUMIF(Summary!$A$230:$A$266,$A549,Summary!$Q$230:$Q$266),0)</f>
        <v>0</v>
      </c>
      <c r="AP549" s="688">
        <f>IFERROR($H549/SUMIF($A:$A,$A549,$H:$H)*(SUMIF(Summary!$A$230:$A$266,$A549,Summary!$L$230:$L$266)+SUMIF(Summary!$A$281:$A$317,$A549,Summary!$L$281:$L$317))-AO549,0)</f>
        <v>0</v>
      </c>
      <c r="AQ549" s="306"/>
      <c r="AR549" s="688">
        <f t="shared" ca="1" si="122"/>
        <v>0</v>
      </c>
      <c r="AS549" s="688">
        <f t="shared" ca="1" si="123"/>
        <v>0</v>
      </c>
    </row>
    <row r="550" spans="1:45" x14ac:dyDescent="0.2">
      <c r="A550" s="423">
        <v>3594</v>
      </c>
      <c r="B550" s="424">
        <v>1</v>
      </c>
      <c r="C550" s="425" t="s">
        <v>320</v>
      </c>
      <c r="D550" s="422">
        <f t="shared" si="124"/>
        <v>0</v>
      </c>
      <c r="E550" s="422">
        <f t="shared" si="125"/>
        <v>605</v>
      </c>
      <c r="F550" s="422">
        <f t="shared" si="126"/>
        <v>0</v>
      </c>
      <c r="G550" s="422">
        <f t="shared" si="127"/>
        <v>0</v>
      </c>
      <c r="H550" s="22">
        <f t="shared" si="128"/>
        <v>605</v>
      </c>
      <c r="I550" s="116">
        <v>0</v>
      </c>
      <c r="J550" s="116">
        <v>162</v>
      </c>
      <c r="K550" s="116">
        <v>0</v>
      </c>
      <c r="L550" s="116">
        <v>0</v>
      </c>
      <c r="M550" s="22">
        <f t="shared" si="129"/>
        <v>162</v>
      </c>
      <c r="N550" s="116">
        <v>0</v>
      </c>
      <c r="O550" s="116">
        <v>443</v>
      </c>
      <c r="P550" s="116">
        <v>0</v>
      </c>
      <c r="Q550" s="116">
        <v>0</v>
      </c>
      <c r="R550" s="22">
        <f t="shared" si="130"/>
        <v>443</v>
      </c>
      <c r="S550" s="116">
        <v>0</v>
      </c>
      <c r="T550" s="116">
        <v>0</v>
      </c>
      <c r="U550" s="116">
        <v>0</v>
      </c>
      <c r="V550" s="116">
        <v>0</v>
      </c>
      <c r="W550" s="22">
        <f t="shared" si="131"/>
        <v>0</v>
      </c>
      <c r="X550" s="22">
        <f t="shared" si="132"/>
        <v>20.166666666666668</v>
      </c>
      <c r="Y550" s="22">
        <f ca="1">OFFSET('Cost Study'!$B$7,'Operations Support'!$C550,'Operations Support'!$B550)*$H550</f>
        <v>605</v>
      </c>
      <c r="Z550" s="23">
        <f ca="1">Y550*'Cost Study'!$B$31</f>
        <v>33790.41760259393</v>
      </c>
      <c r="AA550" s="23">
        <f ca="1">IF(A550=10298,1.51,1)*IF($B550&lt;3,$D550*'Cost Study'!$B$32*OFFSET('Cost Study'!$B$7,'Operations Support'!$C550,'Operations Support'!$B550),0)</f>
        <v>0</v>
      </c>
      <c r="AB550" s="24">
        <f ca="1">AA550*'Cost Study'!$B$31</f>
        <v>0</v>
      </c>
      <c r="AC550" s="23">
        <f ca="1">Y550*'Cost Study'!$B$31</f>
        <v>33790.41760259393</v>
      </c>
      <c r="AD550" s="24">
        <f ca="1">AA550*'Cost Study'!$B$31</f>
        <v>0</v>
      </c>
      <c r="AE550" s="377">
        <f t="shared" ca="1" si="133"/>
        <v>33790.41760259393</v>
      </c>
      <c r="AF550" s="377">
        <f t="shared" ca="1" si="134"/>
        <v>33790.41760259393</v>
      </c>
      <c r="AH550" s="688">
        <f>IFERROR($H550/SUMIF($A:$A,$A550,$H:$H)*SUMIF(Summary!$A$110:$A$186,$A550,Summary!$P$110:$P$186),0)</f>
        <v>22900.916444777595</v>
      </c>
      <c r="AI550" s="689">
        <f t="shared" ca="1" si="120"/>
        <v>10889.501157816336</v>
      </c>
      <c r="AJ550" s="688">
        <f>IFERROR(H550/SUMIF(A:A,A550,H:H)*SUMIF(Summary!$A$110:$A$186,'Operations Support'!A550,Summary!$Q$110:$Q$186),0)</f>
        <v>23055.968671578685</v>
      </c>
      <c r="AK550" s="688">
        <f t="shared" ca="1" si="121"/>
        <v>10734.448931015246</v>
      </c>
      <c r="AM550" s="688">
        <f>IFERROR($H550/SUMIF($A:$A,$A550,$H:$H)*SUMIF(Summary!$A$230:$A$266,$A550,Summary!$P$230:$P$266),0)</f>
        <v>4332.8853843096404</v>
      </c>
      <c r="AN550" s="688">
        <f>IFERROR($H550/SUMIF($A:$A,$A550,$H:$H)*(SUMIF(Summary!$A$230:$A$266,$A550,Summary!$L$230:$L$266)+SUMIF(Summary!$A$281:$A$317,$A550,Summary!$L$281:$L$317))-AM550,0)</f>
        <v>8508.3080080688105</v>
      </c>
      <c r="AO550" s="688">
        <f>IFERROR($H550/SUMIF($A:$A,$A550,$H:$H)*SUMIF(Summary!$A$230:$A$266,$A550,Summary!$Q$230:$Q$266),0)</f>
        <v>4362.2214822309234</v>
      </c>
      <c r="AP550" s="688">
        <f>IFERROR($H550/SUMIF($A:$A,$A550,$H:$H)*(SUMIF(Summary!$A$230:$A$266,$A550,Summary!$L$230:$L$266)+SUMIF(Summary!$A$281:$A$317,$A550,Summary!$L$281:$L$317))-AO550,0)</f>
        <v>8478.9719101475275</v>
      </c>
      <c r="AQ550" s="306"/>
      <c r="AR550" s="688">
        <f t="shared" ca="1" si="122"/>
        <v>19397.809165885148</v>
      </c>
      <c r="AS550" s="688">
        <f t="shared" ca="1" si="123"/>
        <v>19213.420841162773</v>
      </c>
    </row>
    <row r="551" spans="1:45" x14ac:dyDescent="0.2">
      <c r="A551" s="423">
        <v>3594</v>
      </c>
      <c r="B551" s="424">
        <v>2</v>
      </c>
      <c r="C551" s="425" t="s">
        <v>300</v>
      </c>
      <c r="D551" s="422">
        <f t="shared" si="124"/>
        <v>42416</v>
      </c>
      <c r="E551" s="422">
        <f t="shared" si="125"/>
        <v>59093</v>
      </c>
      <c r="F551" s="422">
        <f t="shared" si="126"/>
        <v>20703</v>
      </c>
      <c r="G551" s="422">
        <f t="shared" si="127"/>
        <v>0</v>
      </c>
      <c r="H551" s="22">
        <f t="shared" si="128"/>
        <v>122212</v>
      </c>
      <c r="I551" s="116">
        <v>18696</v>
      </c>
      <c r="J551" s="116">
        <v>26332</v>
      </c>
      <c r="K551" s="116">
        <v>9126</v>
      </c>
      <c r="L551" s="116">
        <v>0</v>
      </c>
      <c r="M551" s="22">
        <f t="shared" si="129"/>
        <v>54154</v>
      </c>
      <c r="N551" s="116">
        <v>17597</v>
      </c>
      <c r="O551" s="116">
        <v>26345</v>
      </c>
      <c r="P551" s="116">
        <v>8991</v>
      </c>
      <c r="Q551" s="116">
        <v>0</v>
      </c>
      <c r="R551" s="22">
        <f t="shared" si="130"/>
        <v>52933</v>
      </c>
      <c r="S551" s="116">
        <v>6123</v>
      </c>
      <c r="T551" s="116">
        <v>6416</v>
      </c>
      <c r="U551" s="116">
        <v>2586</v>
      </c>
      <c r="V551" s="116">
        <v>0</v>
      </c>
      <c r="W551" s="22">
        <f t="shared" si="131"/>
        <v>15125</v>
      </c>
      <c r="X551" s="22">
        <f t="shared" si="132"/>
        <v>4073.7333333333331</v>
      </c>
      <c r="Y551" s="22">
        <f ca="1">OFFSET('Cost Study'!$B$7,'Operations Support'!$C551,'Operations Support'!$B551)*$H551</f>
        <v>213871</v>
      </c>
      <c r="Z551" s="23">
        <f ca="1">Y551*'Cost Study'!$B$31</f>
        <v>11945108.10427168</v>
      </c>
      <c r="AA551" s="23">
        <f ca="1">IF(A551=10298,1.51,1)*IF($B551&lt;3,$D551*'Cost Study'!$B$32*OFFSET('Cost Study'!$B$7,'Operations Support'!$C551,'Operations Support'!$B551),0)</f>
        <v>7422.8000000000011</v>
      </c>
      <c r="AB551" s="24">
        <f ca="1">AA551*'Cost Study'!$B$31</f>
        <v>414577.70542237069</v>
      </c>
      <c r="AC551" s="23">
        <f ca="1">Y551*'Cost Study'!$B$31</f>
        <v>11945108.10427168</v>
      </c>
      <c r="AD551" s="24">
        <f ca="1">AA551*'Cost Study'!$B$31</f>
        <v>414577.70542237069</v>
      </c>
      <c r="AE551" s="377">
        <f t="shared" ca="1" si="133"/>
        <v>12359685.809694052</v>
      </c>
      <c r="AF551" s="377">
        <f t="shared" ca="1" si="134"/>
        <v>12359685.809694052</v>
      </c>
      <c r="AH551" s="688">
        <f>IFERROR($H551/SUMIF($A:$A,$A551,$H:$H)*SUMIF(Summary!$A$110:$A$186,$A551,Summary!$P$110:$P$186),0)</f>
        <v>4626060.8273539832</v>
      </c>
      <c r="AI551" s="689">
        <f t="shared" ca="1" si="120"/>
        <v>7733624.9823400686</v>
      </c>
      <c r="AJ551" s="688">
        <f>IFERROR(H551/SUMIF(A:A,A551,H:H)*SUMIF(Summary!$A$110:$A$186,'Operations Support'!A551,Summary!$Q$110:$Q$186),0)</f>
        <v>4657381.8897371478</v>
      </c>
      <c r="AK551" s="688">
        <f t="shared" ca="1" si="121"/>
        <v>7702303.9199569039</v>
      </c>
      <c r="AM551" s="688">
        <f>IFERROR($H551/SUMIF($A:$A,$A551,$H:$H)*SUMIF(Summary!$A$230:$A$266,$A551,Summary!$P$230:$P$266),0)</f>
        <v>875257.17121859477</v>
      </c>
      <c r="AN551" s="688">
        <f>IFERROR($H551/SUMIF($A:$A,$A551,$H:$H)*(SUMIF(Summary!$A$230:$A$266,$A551,Summary!$L$230:$L$266)+SUMIF(Summary!$A$281:$A$317,$A551,Summary!$L$281:$L$317))-AM551,0)</f>
        <v>1718706.3442679432</v>
      </c>
      <c r="AO551" s="688">
        <f>IFERROR($H551/SUMIF($A:$A,$A551,$H:$H)*SUMIF(Summary!$A$230:$A$266,$A551,Summary!$Q$230:$Q$266),0)</f>
        <v>881183.1599775299</v>
      </c>
      <c r="AP551" s="688">
        <f>IFERROR($H551/SUMIF($A:$A,$A551,$H:$H)*(SUMIF(Summary!$A$230:$A$266,$A551,Summary!$L$230:$L$266)+SUMIF(Summary!$A$281:$A$317,$A551,Summary!$L$281:$L$317))-AO551,0)</f>
        <v>1712780.355509008</v>
      </c>
      <c r="AQ551" s="306"/>
      <c r="AR551" s="688">
        <f t="shared" ca="1" si="122"/>
        <v>9452331.3266080115</v>
      </c>
      <c r="AS551" s="688">
        <f t="shared" ca="1" si="123"/>
        <v>9415084.2754659113</v>
      </c>
    </row>
    <row r="552" spans="1:45" x14ac:dyDescent="0.2">
      <c r="A552" s="423">
        <v>3594</v>
      </c>
      <c r="B552" s="424">
        <v>2</v>
      </c>
      <c r="C552" s="425" t="s">
        <v>301</v>
      </c>
      <c r="D552" s="422">
        <f t="shared" si="124"/>
        <v>13362</v>
      </c>
      <c r="E552" s="422">
        <f t="shared" si="125"/>
        <v>13189</v>
      </c>
      <c r="F552" s="422">
        <f t="shared" si="126"/>
        <v>3181</v>
      </c>
      <c r="G552" s="422">
        <f t="shared" si="127"/>
        <v>0</v>
      </c>
      <c r="H552" s="22">
        <f t="shared" si="128"/>
        <v>29732</v>
      </c>
      <c r="I552" s="116">
        <v>5589</v>
      </c>
      <c r="J552" s="116">
        <v>6674</v>
      </c>
      <c r="K552" s="116">
        <v>1852</v>
      </c>
      <c r="L552" s="116">
        <v>0</v>
      </c>
      <c r="M552" s="22">
        <f t="shared" si="129"/>
        <v>14115</v>
      </c>
      <c r="N552" s="116">
        <v>6725</v>
      </c>
      <c r="O552" s="116">
        <v>5017</v>
      </c>
      <c r="P552" s="116">
        <v>1193</v>
      </c>
      <c r="Q552" s="116">
        <v>0</v>
      </c>
      <c r="R552" s="22">
        <f t="shared" si="130"/>
        <v>12935</v>
      </c>
      <c r="S552" s="116">
        <v>1048</v>
      </c>
      <c r="T552" s="116">
        <v>1498</v>
      </c>
      <c r="U552" s="116">
        <v>136</v>
      </c>
      <c r="V552" s="116">
        <v>0</v>
      </c>
      <c r="W552" s="22">
        <f t="shared" si="131"/>
        <v>2682</v>
      </c>
      <c r="X552" s="22">
        <f t="shared" si="132"/>
        <v>991.06666666666672</v>
      </c>
      <c r="Y552" s="22">
        <f ca="1">OFFSET('Cost Study'!$B$7,'Operations Support'!$C552,'Operations Support'!$B552)*$H552</f>
        <v>82060.319999999992</v>
      </c>
      <c r="Z552" s="23">
        <f ca="1">Y552*'Cost Study'!$B$31</f>
        <v>4583227.2419875879</v>
      </c>
      <c r="AA552" s="23">
        <f ca="1">IF(A552=10298,1.51,1)*IF($B552&lt;3,$D552*'Cost Study'!$B$32*OFFSET('Cost Study'!$B$7,'Operations Support'!$C552,'Operations Support'!$B552),0)</f>
        <v>3687.9119999999998</v>
      </c>
      <c r="AB552" s="24">
        <f ca="1">AA552*'Cost Study'!$B$31</f>
        <v>205977.00258118578</v>
      </c>
      <c r="AC552" s="23">
        <f ca="1">Y552*'Cost Study'!$B$31</f>
        <v>4583227.2419875879</v>
      </c>
      <c r="AD552" s="24">
        <f ca="1">AA552*'Cost Study'!$B$31</f>
        <v>205977.00258118578</v>
      </c>
      <c r="AE552" s="377">
        <f t="shared" ca="1" si="133"/>
        <v>4789204.2445687735</v>
      </c>
      <c r="AF552" s="377">
        <f t="shared" ca="1" si="134"/>
        <v>4789204.2445687735</v>
      </c>
      <c r="AH552" s="688">
        <f>IFERROR($H552/SUMIF($A:$A,$A552,$H:$H)*SUMIF(Summary!$A$110:$A$186,$A552,Summary!$P$110:$P$186),0)</f>
        <v>1125438.0954316156</v>
      </c>
      <c r="AI552" s="689">
        <f t="shared" ca="1" si="120"/>
        <v>3663766.1491371579</v>
      </c>
      <c r="AJ552" s="688">
        <f>IFERROR(H552/SUMIF(A:A,A552,H:H)*SUMIF(Summary!$A$110:$A$186,'Operations Support'!A552,Summary!$Q$110:$Q$186),0)</f>
        <v>1133057.9513113678</v>
      </c>
      <c r="AK552" s="688">
        <f t="shared" ca="1" si="121"/>
        <v>3656146.293257406</v>
      </c>
      <c r="AM552" s="688">
        <f>IFERROR($H552/SUMIF($A:$A,$A552,$H:$H)*SUMIF(Summary!$A$230:$A$266,$A552,Summary!$P$230:$P$266),0)</f>
        <v>212934.45991123014</v>
      </c>
      <c r="AN552" s="688">
        <f>IFERROR($H552/SUMIF($A:$A,$A552,$H:$H)*(SUMIF(Summary!$A$230:$A$266,$A552,Summary!$L$230:$L$266)+SUMIF(Summary!$A$281:$A$317,$A552,Summary!$L$281:$L$317))-AM552,0)</f>
        <v>418130.60115025099</v>
      </c>
      <c r="AO552" s="688">
        <f>IFERROR($H552/SUMIF($A:$A,$A552,$H:$H)*SUMIF(Summary!$A$230:$A$266,$A552,Summary!$Q$230:$Q$266),0)</f>
        <v>214376.14728874349</v>
      </c>
      <c r="AP552" s="688">
        <f>IFERROR($H552/SUMIF($A:$A,$A552,$H:$H)*(SUMIF(Summary!$A$230:$A$266,$A552,Summary!$L$230:$L$266)+SUMIF(Summary!$A$281:$A$317,$A552,Summary!$L$281:$L$317))-AO552,0)</f>
        <v>416688.91377273761</v>
      </c>
      <c r="AQ552" s="306"/>
      <c r="AR552" s="688">
        <f t="shared" ca="1" si="122"/>
        <v>4081896.7502874089</v>
      </c>
      <c r="AS552" s="688">
        <f t="shared" ca="1" si="123"/>
        <v>4072835.2070301436</v>
      </c>
    </row>
    <row r="553" spans="1:45" x14ac:dyDescent="0.2">
      <c r="A553" s="423">
        <v>3594</v>
      </c>
      <c r="B553" s="424">
        <v>2</v>
      </c>
      <c r="C553" s="425" t="s">
        <v>302</v>
      </c>
      <c r="D553" s="422">
        <f t="shared" si="124"/>
        <v>14065</v>
      </c>
      <c r="E553" s="422">
        <f t="shared" si="125"/>
        <v>15889</v>
      </c>
      <c r="F553" s="422">
        <f t="shared" si="126"/>
        <v>2708</v>
      </c>
      <c r="G553" s="422">
        <f t="shared" si="127"/>
        <v>0</v>
      </c>
      <c r="H553" s="22">
        <f t="shared" si="128"/>
        <v>32662</v>
      </c>
      <c r="I553" s="116">
        <v>6610</v>
      </c>
      <c r="J553" s="116">
        <v>7879</v>
      </c>
      <c r="K553" s="116">
        <v>1488</v>
      </c>
      <c r="L553" s="116">
        <v>0</v>
      </c>
      <c r="M553" s="22">
        <f t="shared" si="129"/>
        <v>15977</v>
      </c>
      <c r="N553" s="116">
        <v>6762</v>
      </c>
      <c r="O553" s="116">
        <v>6807</v>
      </c>
      <c r="P553" s="116">
        <v>1139</v>
      </c>
      <c r="Q553" s="116">
        <v>0</v>
      </c>
      <c r="R553" s="22">
        <f t="shared" si="130"/>
        <v>14708</v>
      </c>
      <c r="S553" s="116">
        <v>693</v>
      </c>
      <c r="T553" s="116">
        <v>1203</v>
      </c>
      <c r="U553" s="116">
        <v>81</v>
      </c>
      <c r="V553" s="116">
        <v>0</v>
      </c>
      <c r="W553" s="22">
        <f t="shared" si="131"/>
        <v>1977</v>
      </c>
      <c r="X553" s="22">
        <f t="shared" si="132"/>
        <v>1088.7333333333333</v>
      </c>
      <c r="Y553" s="22">
        <f ca="1">OFFSET('Cost Study'!$B$7,'Operations Support'!$C553,'Operations Support'!$B553)*$H553</f>
        <v>86880.92</v>
      </c>
      <c r="Z553" s="23">
        <f ca="1">Y553*'Cost Study'!$B$31</f>
        <v>4852467.05536786</v>
      </c>
      <c r="AA553" s="23">
        <f ca="1">IF(A553=10298,1.51,1)*IF($B553&lt;3,$D553*'Cost Study'!$B$32*OFFSET('Cost Study'!$B$7,'Operations Support'!$C553,'Operations Support'!$B553),0)</f>
        <v>3741.2900000000004</v>
      </c>
      <c r="AB553" s="24">
        <f ca="1">AA553*'Cost Study'!$B$31</f>
        <v>208958.26689654324</v>
      </c>
      <c r="AC553" s="23">
        <f ca="1">Y553*'Cost Study'!$B$31</f>
        <v>4852467.05536786</v>
      </c>
      <c r="AD553" s="24">
        <f ca="1">AA553*'Cost Study'!$B$31</f>
        <v>208958.26689654324</v>
      </c>
      <c r="AE553" s="377">
        <f t="shared" ca="1" si="133"/>
        <v>5061425.3222644031</v>
      </c>
      <c r="AF553" s="377">
        <f t="shared" ca="1" si="134"/>
        <v>5061425.3222644031</v>
      </c>
      <c r="AH553" s="688">
        <f>IFERROR($H553/SUMIF($A:$A,$A553,$H:$H)*SUMIF(Summary!$A$110:$A$186,$A553,Summary!$P$110:$P$186),0)</f>
        <v>1236346.6659823568</v>
      </c>
      <c r="AI553" s="689">
        <f t="shared" ca="1" si="120"/>
        <v>3825078.6562820463</v>
      </c>
      <c r="AJ553" s="688">
        <f>IFERROR(H553/SUMIF(A:A,A553,H:H)*SUMIF(Summary!$A$110:$A$186,'Operations Support'!A553,Summary!$Q$110:$Q$186),0)</f>
        <v>1244717.4359522364</v>
      </c>
      <c r="AK553" s="688">
        <f t="shared" ca="1" si="121"/>
        <v>3816707.8863121667</v>
      </c>
      <c r="AM553" s="688">
        <f>IFERROR($H553/SUMIF($A:$A,$A553,$H:$H)*SUMIF(Summary!$A$230:$A$266,$A553,Summary!$P$230:$P$266),0)</f>
        <v>233918.5164005314</v>
      </c>
      <c r="AN553" s="688">
        <f>IFERROR($H553/SUMIF($A:$A,$A553,$H:$H)*(SUMIF(Summary!$A$230:$A$266,$A553,Summary!$L$230:$L$266)+SUMIF(Summary!$A$281:$A$317,$A553,Summary!$L$281:$L$317))-AM553,0)</f>
        <v>459336.12588354305</v>
      </c>
      <c r="AO553" s="688">
        <f>IFERROR($H553/SUMIF($A:$A,$A553,$H:$H)*SUMIF(Summary!$A$230:$A$266,$A553,Summary!$Q$230:$Q$266),0)</f>
        <v>235502.27777293624</v>
      </c>
      <c r="AP553" s="688">
        <f>IFERROR($H553/SUMIF($A:$A,$A553,$H:$H)*(SUMIF(Summary!$A$230:$A$266,$A553,Summary!$L$230:$L$266)+SUMIF(Summary!$A$281:$A$317,$A553,Summary!$L$281:$L$317))-AO553,0)</f>
        <v>457752.36451113818</v>
      </c>
      <c r="AQ553" s="306"/>
      <c r="AR553" s="688">
        <f t="shared" ca="1" si="122"/>
        <v>4284414.7821655897</v>
      </c>
      <c r="AS553" s="688">
        <f t="shared" ca="1" si="123"/>
        <v>4274460.250823305</v>
      </c>
    </row>
    <row r="554" spans="1:45" x14ac:dyDescent="0.2">
      <c r="A554" s="423">
        <v>3594</v>
      </c>
      <c r="B554" s="424">
        <v>2</v>
      </c>
      <c r="C554" s="425" t="s">
        <v>303</v>
      </c>
      <c r="D554" s="422">
        <f t="shared" si="124"/>
        <v>2289</v>
      </c>
      <c r="E554" s="422">
        <f t="shared" si="125"/>
        <v>12350</v>
      </c>
      <c r="F554" s="422">
        <f t="shared" si="126"/>
        <v>3627</v>
      </c>
      <c r="G554" s="422">
        <f t="shared" si="127"/>
        <v>0</v>
      </c>
      <c r="H554" s="22">
        <f t="shared" si="128"/>
        <v>18266</v>
      </c>
      <c r="I554" s="116">
        <v>1036</v>
      </c>
      <c r="J554" s="116">
        <v>5482</v>
      </c>
      <c r="K554" s="116">
        <v>1521</v>
      </c>
      <c r="L554" s="116">
        <v>0</v>
      </c>
      <c r="M554" s="22">
        <f t="shared" si="129"/>
        <v>8039</v>
      </c>
      <c r="N554" s="116">
        <v>896</v>
      </c>
      <c r="O554" s="116">
        <v>5380</v>
      </c>
      <c r="P554" s="116">
        <v>1608</v>
      </c>
      <c r="Q554" s="116">
        <v>0</v>
      </c>
      <c r="R554" s="22">
        <f t="shared" si="130"/>
        <v>7884</v>
      </c>
      <c r="S554" s="116">
        <v>357</v>
      </c>
      <c r="T554" s="116">
        <v>1488</v>
      </c>
      <c r="U554" s="116">
        <v>498</v>
      </c>
      <c r="V554" s="116">
        <v>0</v>
      </c>
      <c r="W554" s="22">
        <f t="shared" si="131"/>
        <v>2343</v>
      </c>
      <c r="X554" s="22">
        <f t="shared" si="132"/>
        <v>608.86666666666667</v>
      </c>
      <c r="Y554" s="22">
        <f ca="1">OFFSET('Cost Study'!$B$7,'Operations Support'!$C554,'Operations Support'!$B554)*$H554</f>
        <v>36166.68</v>
      </c>
      <c r="Z554" s="23">
        <f ca="1">Y554*'Cost Study'!$B$31</f>
        <v>2019978.8768584826</v>
      </c>
      <c r="AA554" s="23">
        <f ca="1">IF(A554=10298,1.51,1)*IF($B554&lt;3,$D554*'Cost Study'!$B$32*OFFSET('Cost Study'!$B$7,'Operations Support'!$C554,'Operations Support'!$B554),0)</f>
        <v>453.22199999999998</v>
      </c>
      <c r="AB554" s="24">
        <f ca="1">AA554*'Cost Study'!$B$31</f>
        <v>25313.323382946819</v>
      </c>
      <c r="AC554" s="23">
        <f ca="1">Y554*'Cost Study'!$B$31</f>
        <v>2019978.8768584826</v>
      </c>
      <c r="AD554" s="24">
        <f ca="1">AA554*'Cost Study'!$B$31</f>
        <v>25313.323382946819</v>
      </c>
      <c r="AE554" s="377">
        <f t="shared" ca="1" si="133"/>
        <v>2045292.2002414295</v>
      </c>
      <c r="AF554" s="377">
        <f t="shared" ca="1" si="134"/>
        <v>2045292.2002414295</v>
      </c>
      <c r="AH554" s="688">
        <f>IFERROR($H554/SUMIF($A:$A,$A554,$H:$H)*SUMIF(Summary!$A$110:$A$186,$A554,Summary!$P$110:$P$186),0)</f>
        <v>691418.4128600125</v>
      </c>
      <c r="AI554" s="689">
        <f t="shared" ca="1" si="120"/>
        <v>1353873.7873814171</v>
      </c>
      <c r="AJ554" s="688">
        <f>IFERROR(H554/SUMIF(A:A,A554,H:H)*SUMIF(Summary!$A$110:$A$186,'Operations Support'!A554,Summary!$Q$110:$Q$186),0)</f>
        <v>696099.70868604339</v>
      </c>
      <c r="AK554" s="688">
        <f t="shared" ca="1" si="121"/>
        <v>1349192.4915553862</v>
      </c>
      <c r="AM554" s="688">
        <f>IFERROR($H554/SUMIF($A:$A,$A554,$H:$H)*SUMIF(Summary!$A$230:$A$266,$A554,Summary!$P$230:$P$266),0)</f>
        <v>130817.32963603287</v>
      </c>
      <c r="AN554" s="688">
        <f>IFERROR($H554/SUMIF($A:$A,$A554,$H:$H)*(SUMIF(Summary!$A$230:$A$266,$A554,Summary!$L$230:$L$266)+SUMIF(Summary!$A$281:$A$317,$A554,Summary!$L$281:$L$317))-AM554,0)</f>
        <v>256880.58524857007</v>
      </c>
      <c r="AO554" s="688">
        <f>IFERROR($H554/SUMIF($A:$A,$A554,$H:$H)*SUMIF(Summary!$A$230:$A$266,$A554,Summary!$Q$230:$Q$266),0)</f>
        <v>131703.03734616537</v>
      </c>
      <c r="AP554" s="688">
        <f>IFERROR($H554/SUMIF($A:$A,$A554,$H:$H)*(SUMIF(Summary!$A$230:$A$266,$A554,Summary!$L$230:$L$266)+SUMIF(Summary!$A$281:$A$317,$A554,Summary!$L$281:$L$317))-AO554,0)</f>
        <v>255994.87753843758</v>
      </c>
      <c r="AQ554" s="306"/>
      <c r="AR554" s="688">
        <f t="shared" ca="1" si="122"/>
        <v>1610754.3726299871</v>
      </c>
      <c r="AS554" s="688">
        <f t="shared" ca="1" si="123"/>
        <v>1605187.3690938237</v>
      </c>
    </row>
    <row r="555" spans="1:45" x14ac:dyDescent="0.2">
      <c r="A555" s="423">
        <v>3594</v>
      </c>
      <c r="B555" s="424">
        <v>2</v>
      </c>
      <c r="C555" s="425" t="s">
        <v>304</v>
      </c>
      <c r="D555" s="422">
        <f t="shared" si="124"/>
        <v>0</v>
      </c>
      <c r="E555" s="422">
        <f t="shared" si="125"/>
        <v>0</v>
      </c>
      <c r="F555" s="422">
        <f t="shared" si="126"/>
        <v>0</v>
      </c>
      <c r="G555" s="422">
        <f t="shared" si="127"/>
        <v>0</v>
      </c>
      <c r="H555" s="22">
        <f t="shared" si="128"/>
        <v>0</v>
      </c>
      <c r="I555" s="116">
        <v>0</v>
      </c>
      <c r="J555" s="116">
        <v>0</v>
      </c>
      <c r="K555" s="116">
        <v>0</v>
      </c>
      <c r="L555" s="116">
        <v>0</v>
      </c>
      <c r="M555" s="22">
        <f t="shared" si="129"/>
        <v>0</v>
      </c>
      <c r="N555" s="116">
        <v>0</v>
      </c>
      <c r="O555" s="116">
        <v>0</v>
      </c>
      <c r="P555" s="116">
        <v>0</v>
      </c>
      <c r="Q555" s="116">
        <v>0</v>
      </c>
      <c r="R555" s="22">
        <f t="shared" si="130"/>
        <v>0</v>
      </c>
      <c r="S555" s="116">
        <v>0</v>
      </c>
      <c r="T555" s="116">
        <v>0</v>
      </c>
      <c r="U555" s="116">
        <v>0</v>
      </c>
      <c r="V555" s="116">
        <v>0</v>
      </c>
      <c r="W555" s="22">
        <f t="shared" si="131"/>
        <v>0</v>
      </c>
      <c r="X555" s="22">
        <f t="shared" si="132"/>
        <v>0</v>
      </c>
      <c r="Y555" s="22">
        <f ca="1">OFFSET('Cost Study'!$B$7,'Operations Support'!$C555,'Operations Support'!$B555)*$H555</f>
        <v>0</v>
      </c>
      <c r="Z555" s="23">
        <f ca="1">Y555*'Cost Study'!$B$31</f>
        <v>0</v>
      </c>
      <c r="AA555" s="23">
        <f ca="1">IF(A555=10298,1.51,1)*IF($B555&lt;3,$D555*'Cost Study'!$B$32*OFFSET('Cost Study'!$B$7,'Operations Support'!$C555,'Operations Support'!$B555),0)</f>
        <v>0</v>
      </c>
      <c r="AB555" s="24">
        <f ca="1">AA555*'Cost Study'!$B$31</f>
        <v>0</v>
      </c>
      <c r="AC555" s="23">
        <f ca="1">Y555*'Cost Study'!$B$31</f>
        <v>0</v>
      </c>
      <c r="AD555" s="24">
        <f ca="1">AA555*'Cost Study'!$B$31</f>
        <v>0</v>
      </c>
      <c r="AE555" s="377">
        <f t="shared" ca="1" si="133"/>
        <v>0</v>
      </c>
      <c r="AF555" s="377">
        <f t="shared" ca="1" si="134"/>
        <v>0</v>
      </c>
      <c r="AH555" s="688">
        <f>IFERROR($H555/SUMIF($A:$A,$A555,$H:$H)*SUMIF(Summary!$A$110:$A$186,$A555,Summary!$P$110:$P$186),0)</f>
        <v>0</v>
      </c>
      <c r="AI555" s="689">
        <f t="shared" ca="1" si="120"/>
        <v>0</v>
      </c>
      <c r="AJ555" s="688">
        <f>IFERROR(H555/SUMIF(A:A,A555,H:H)*SUMIF(Summary!$A$110:$A$186,'Operations Support'!A555,Summary!$Q$110:$Q$186),0)</f>
        <v>0</v>
      </c>
      <c r="AK555" s="688">
        <f t="shared" ca="1" si="121"/>
        <v>0</v>
      </c>
      <c r="AM555" s="688">
        <f>IFERROR($H555/SUMIF($A:$A,$A555,$H:$H)*SUMIF(Summary!$A$230:$A$266,$A555,Summary!$P$230:$P$266),0)</f>
        <v>0</v>
      </c>
      <c r="AN555" s="688">
        <f>IFERROR($H555/SUMIF($A:$A,$A555,$H:$H)*(SUMIF(Summary!$A$230:$A$266,$A555,Summary!$L$230:$L$266)+SUMIF(Summary!$A$281:$A$317,$A555,Summary!$L$281:$L$317))-AM555,0)</f>
        <v>0</v>
      </c>
      <c r="AO555" s="688">
        <f>IFERROR($H555/SUMIF($A:$A,$A555,$H:$H)*SUMIF(Summary!$A$230:$A$266,$A555,Summary!$Q$230:$Q$266),0)</f>
        <v>0</v>
      </c>
      <c r="AP555" s="688">
        <f>IFERROR($H555/SUMIF($A:$A,$A555,$H:$H)*(SUMIF(Summary!$A$230:$A$266,$A555,Summary!$L$230:$L$266)+SUMIF(Summary!$A$281:$A$317,$A555,Summary!$L$281:$L$317))-AO555,0)</f>
        <v>0</v>
      </c>
      <c r="AQ555" s="306"/>
      <c r="AR555" s="688">
        <f t="shared" ca="1" si="122"/>
        <v>0</v>
      </c>
      <c r="AS555" s="688">
        <f t="shared" ca="1" si="123"/>
        <v>0</v>
      </c>
    </row>
    <row r="556" spans="1:45" x14ac:dyDescent="0.2">
      <c r="A556" s="423">
        <v>3594</v>
      </c>
      <c r="B556" s="424">
        <v>2</v>
      </c>
      <c r="C556" s="425" t="s">
        <v>305</v>
      </c>
      <c r="D556" s="422">
        <f t="shared" si="124"/>
        <v>11341</v>
      </c>
      <c r="E556" s="422">
        <f t="shared" si="125"/>
        <v>11532</v>
      </c>
      <c r="F556" s="422">
        <f t="shared" si="126"/>
        <v>3042</v>
      </c>
      <c r="G556" s="422">
        <f t="shared" si="127"/>
        <v>0</v>
      </c>
      <c r="H556" s="22">
        <f t="shared" si="128"/>
        <v>25915</v>
      </c>
      <c r="I556" s="116">
        <v>5847</v>
      </c>
      <c r="J556" s="116">
        <v>4997</v>
      </c>
      <c r="K556" s="116">
        <v>1338</v>
      </c>
      <c r="L556" s="116">
        <v>0</v>
      </c>
      <c r="M556" s="22">
        <f t="shared" si="129"/>
        <v>12182</v>
      </c>
      <c r="N556" s="116">
        <v>5479</v>
      </c>
      <c r="O556" s="116">
        <v>5304</v>
      </c>
      <c r="P556" s="116">
        <v>1614</v>
      </c>
      <c r="Q556" s="116">
        <v>0</v>
      </c>
      <c r="R556" s="22">
        <f t="shared" si="130"/>
        <v>12397</v>
      </c>
      <c r="S556" s="116">
        <v>15</v>
      </c>
      <c r="T556" s="116">
        <v>1231</v>
      </c>
      <c r="U556" s="116">
        <v>90</v>
      </c>
      <c r="V556" s="116">
        <v>0</v>
      </c>
      <c r="W556" s="22">
        <f t="shared" si="131"/>
        <v>1336</v>
      </c>
      <c r="X556" s="22">
        <f t="shared" si="132"/>
        <v>863.83333333333337</v>
      </c>
      <c r="Y556" s="22">
        <f ca="1">OFFSET('Cost Study'!$B$7,'Operations Support'!$C556,'Operations Support'!$B556)*$H556</f>
        <v>77485.850000000006</v>
      </c>
      <c r="Z556" s="23">
        <f ca="1">Y556*'Cost Study'!$B$31</f>
        <v>4327734.2641189313</v>
      </c>
      <c r="AA556" s="23">
        <f ca="1">IF(A556=10298,1.51,1)*IF($B556&lt;3,$D556*'Cost Study'!$B$32*OFFSET('Cost Study'!$B$7,'Operations Support'!$C556,'Operations Support'!$B556),0)</f>
        <v>3390.9590000000007</v>
      </c>
      <c r="AB556" s="24">
        <f ca="1">AA556*'Cost Study'!$B$31</f>
        <v>189391.60443516419</v>
      </c>
      <c r="AC556" s="23">
        <f ca="1">Y556*'Cost Study'!$B$31</f>
        <v>4327734.2641189313</v>
      </c>
      <c r="AD556" s="24">
        <f ca="1">AA556*'Cost Study'!$B$31</f>
        <v>189391.60443516419</v>
      </c>
      <c r="AE556" s="377">
        <f t="shared" ca="1" si="133"/>
        <v>4517125.8685540957</v>
      </c>
      <c r="AF556" s="377">
        <f t="shared" ca="1" si="134"/>
        <v>4517125.8685540957</v>
      </c>
      <c r="AH556" s="688">
        <f>IFERROR($H556/SUMIF($A:$A,$A556,$H:$H)*SUMIF(Summary!$A$110:$A$186,$A556,Summary!$P$110:$P$186),0)</f>
        <v>980954.13168001885</v>
      </c>
      <c r="AI556" s="689">
        <f t="shared" ca="1" si="120"/>
        <v>3536171.736874077</v>
      </c>
      <c r="AJ556" s="688">
        <f>IFERROR(H556/SUMIF(A:A,A556,H:H)*SUMIF(Summary!$A$110:$A$186,'Operations Support'!A556,Summary!$Q$110:$Q$186),0)</f>
        <v>987595.74896522576</v>
      </c>
      <c r="AK556" s="688">
        <f t="shared" ca="1" si="121"/>
        <v>3529530.1195888701</v>
      </c>
      <c r="AM556" s="688">
        <f>IFERROR($H556/SUMIF($A:$A,$A556,$H:$H)*SUMIF(Summary!$A$230:$A$266,$A556,Summary!$P$230:$P$266),0)</f>
        <v>185597.89212294933</v>
      </c>
      <c r="AN556" s="688">
        <f>IFERROR($H556/SUMIF($A:$A,$A556,$H:$H)*(SUMIF(Summary!$A$230:$A$266,$A556,Summary!$L$230:$L$266)+SUMIF(Summary!$A$281:$A$317,$A556,Summary!$L$281:$L$317))-AM556,0)</f>
        <v>364450.91244479863</v>
      </c>
      <c r="AO556" s="688">
        <f>IFERROR($H556/SUMIF($A:$A,$A556,$H:$H)*SUMIF(Summary!$A$230:$A$266,$A556,Summary!$Q$230:$Q$266),0)</f>
        <v>186854.49539175929</v>
      </c>
      <c r="AP556" s="688">
        <f>IFERROR($H556/SUMIF($A:$A,$A556,$H:$H)*(SUMIF(Summary!$A$230:$A$266,$A556,Summary!$L$230:$L$266)+SUMIF(Summary!$A$281:$A$317,$A556,Summary!$L$281:$L$317))-AO556,0)</f>
        <v>363194.30917598866</v>
      </c>
      <c r="AQ556" s="306"/>
      <c r="AR556" s="688">
        <f t="shared" ca="1" si="122"/>
        <v>3900622.6493188757</v>
      </c>
      <c r="AS556" s="688">
        <f t="shared" ca="1" si="123"/>
        <v>3892724.4287648587</v>
      </c>
    </row>
    <row r="557" spans="1:45" x14ac:dyDescent="0.2">
      <c r="A557" s="423">
        <v>3594</v>
      </c>
      <c r="B557" s="424">
        <v>2</v>
      </c>
      <c r="C557" s="425" t="s">
        <v>306</v>
      </c>
      <c r="D557" s="422">
        <f t="shared" si="124"/>
        <v>858</v>
      </c>
      <c r="E557" s="422">
        <f t="shared" si="125"/>
        <v>975</v>
      </c>
      <c r="F557" s="422">
        <f t="shared" si="126"/>
        <v>0</v>
      </c>
      <c r="G557" s="422">
        <f t="shared" si="127"/>
        <v>0</v>
      </c>
      <c r="H557" s="22">
        <f t="shared" si="128"/>
        <v>1833</v>
      </c>
      <c r="I557" s="116">
        <v>432</v>
      </c>
      <c r="J557" s="116">
        <v>477</v>
      </c>
      <c r="K557" s="116">
        <v>0</v>
      </c>
      <c r="L557" s="116">
        <v>0</v>
      </c>
      <c r="M557" s="22">
        <f t="shared" si="129"/>
        <v>909</v>
      </c>
      <c r="N557" s="116">
        <v>426</v>
      </c>
      <c r="O557" s="116">
        <v>396</v>
      </c>
      <c r="P557" s="116">
        <v>0</v>
      </c>
      <c r="Q557" s="116">
        <v>0</v>
      </c>
      <c r="R557" s="22">
        <f t="shared" si="130"/>
        <v>822</v>
      </c>
      <c r="S557" s="116">
        <v>0</v>
      </c>
      <c r="T557" s="116">
        <v>102</v>
      </c>
      <c r="U557" s="116">
        <v>0</v>
      </c>
      <c r="V557" s="116">
        <v>0</v>
      </c>
      <c r="W557" s="22">
        <f t="shared" si="131"/>
        <v>102</v>
      </c>
      <c r="X557" s="22">
        <f t="shared" si="132"/>
        <v>61.1</v>
      </c>
      <c r="Y557" s="22">
        <f ca="1">OFFSET('Cost Study'!$B$7,'Operations Support'!$C557,'Operations Support'!$B557)*$H557</f>
        <v>3299.4</v>
      </c>
      <c r="Z557" s="23">
        <f ca="1">Y557*'Cost Study'!$B$31</f>
        <v>184277.85758346846</v>
      </c>
      <c r="AA557" s="23">
        <f ca="1">IF(A557=10298,1.51,1)*IF($B557&lt;3,$D557*'Cost Study'!$B$32*OFFSET('Cost Study'!$B$7,'Operations Support'!$C557,'Operations Support'!$B557),0)</f>
        <v>154.44000000000003</v>
      </c>
      <c r="AB557" s="24">
        <f ca="1">AA557*'Cost Study'!$B$31</f>
        <v>8625.7720570985257</v>
      </c>
      <c r="AC557" s="23">
        <f ca="1">Y557*'Cost Study'!$B$31</f>
        <v>184277.85758346846</v>
      </c>
      <c r="AD557" s="24">
        <f ca="1">AA557*'Cost Study'!$B$31</f>
        <v>8625.7720570985257</v>
      </c>
      <c r="AE557" s="377">
        <f t="shared" ca="1" si="133"/>
        <v>192903.629640567</v>
      </c>
      <c r="AF557" s="377">
        <f t="shared" ca="1" si="134"/>
        <v>192903.629640567</v>
      </c>
      <c r="AH557" s="688">
        <f>IFERROR($H557/SUMIF($A:$A,$A557,$H:$H)*SUMIF(Summary!$A$110:$A$186,$A557,Summary!$P$110:$P$186),0)</f>
        <v>69384.09891450798</v>
      </c>
      <c r="AI557" s="689">
        <f t="shared" ca="1" si="120"/>
        <v>123519.53072605902</v>
      </c>
      <c r="AJ557" s="688">
        <f>IFERROR(H557/SUMIF(A:A,A557,H:H)*SUMIF(Summary!$A$110:$A$186,'Operations Support'!A557,Summary!$Q$110:$Q$186),0)</f>
        <v>69853.868719014426</v>
      </c>
      <c r="AK557" s="688">
        <f t="shared" ca="1" si="121"/>
        <v>123049.76092155257</v>
      </c>
      <c r="AM557" s="688">
        <f>IFERROR($H557/SUMIF($A:$A,$A557,$H:$H)*SUMIF(Summary!$A$230:$A$266,$A557,Summary!$P$230:$P$266),0)</f>
        <v>13127.568445354664</v>
      </c>
      <c r="AN557" s="688">
        <f>IFERROR($H557/SUMIF($A:$A,$A557,$H:$H)*(SUMIF(Summary!$A$230:$A$266,$A557,Summary!$L$230:$L$266)+SUMIF(Summary!$A$281:$A$317,$A557,Summary!$L$281:$L$317))-AM557,0)</f>
        <v>25778.063766595253</v>
      </c>
      <c r="AO557" s="688">
        <f>IFERROR($H557/SUMIF($A:$A,$A557,$H:$H)*SUMIF(Summary!$A$230:$A$266,$A557,Summary!$Q$230:$Q$266),0)</f>
        <v>13216.449548643441</v>
      </c>
      <c r="AP557" s="688">
        <f>IFERROR($H557/SUMIF($A:$A,$A557,$H:$H)*(SUMIF(Summary!$A$230:$A$266,$A557,Summary!$L$230:$L$266)+SUMIF(Summary!$A$281:$A$317,$A557,Summary!$L$281:$L$317))-AO557,0)</f>
        <v>25689.182663306477</v>
      </c>
      <c r="AQ557" s="306"/>
      <c r="AR557" s="688">
        <f t="shared" ca="1" si="122"/>
        <v>149297.59449265426</v>
      </c>
      <c r="AS557" s="688">
        <f t="shared" ca="1" si="123"/>
        <v>148738.94358485905</v>
      </c>
    </row>
    <row r="558" spans="1:45" s="15" customFormat="1" x14ac:dyDescent="0.2">
      <c r="A558" s="423">
        <v>3594</v>
      </c>
      <c r="B558" s="424">
        <v>2</v>
      </c>
      <c r="C558" s="425" t="s">
        <v>307</v>
      </c>
      <c r="D558" s="422">
        <f t="shared" si="124"/>
        <v>0</v>
      </c>
      <c r="E558" s="422">
        <f t="shared" si="125"/>
        <v>0</v>
      </c>
      <c r="F558" s="422">
        <f t="shared" si="126"/>
        <v>0</v>
      </c>
      <c r="G558" s="422">
        <f t="shared" si="127"/>
        <v>0</v>
      </c>
      <c r="H558" s="22">
        <f t="shared" si="128"/>
        <v>0</v>
      </c>
      <c r="I558" s="116">
        <v>0</v>
      </c>
      <c r="J558" s="116">
        <v>0</v>
      </c>
      <c r="K558" s="116">
        <v>0</v>
      </c>
      <c r="L558" s="116">
        <v>0</v>
      </c>
      <c r="M558" s="22">
        <f t="shared" si="129"/>
        <v>0</v>
      </c>
      <c r="N558" s="116">
        <v>0</v>
      </c>
      <c r="O558" s="116">
        <v>0</v>
      </c>
      <c r="P558" s="116">
        <v>0</v>
      </c>
      <c r="Q558" s="116">
        <v>0</v>
      </c>
      <c r="R558" s="22">
        <f t="shared" si="130"/>
        <v>0</v>
      </c>
      <c r="S558" s="116">
        <v>0</v>
      </c>
      <c r="T558" s="116">
        <v>0</v>
      </c>
      <c r="U558" s="116">
        <v>0</v>
      </c>
      <c r="V558" s="116">
        <v>0</v>
      </c>
      <c r="W558" s="22">
        <f t="shared" si="131"/>
        <v>0</v>
      </c>
      <c r="X558" s="22">
        <f t="shared" si="132"/>
        <v>0</v>
      </c>
      <c r="Y558" s="22">
        <f ca="1">OFFSET('Cost Study'!$B$7,'Operations Support'!$C558,'Operations Support'!$B558)*$H558</f>
        <v>0</v>
      </c>
      <c r="Z558" s="23">
        <f ca="1">Y558*'Cost Study'!$B$31</f>
        <v>0</v>
      </c>
      <c r="AA558" s="23">
        <f ca="1">IF(A558=10298,1.51,1)*IF($B558&lt;3,$D558*'Cost Study'!$B$32*OFFSET('Cost Study'!$B$7,'Operations Support'!$C558,'Operations Support'!$B558),0)</f>
        <v>0</v>
      </c>
      <c r="AB558" s="24">
        <f ca="1">AA558*'Cost Study'!$B$31</f>
        <v>0</v>
      </c>
      <c r="AC558" s="23">
        <f ca="1">Y558*'Cost Study'!$B$31</f>
        <v>0</v>
      </c>
      <c r="AD558" s="24">
        <f ca="1">AA558*'Cost Study'!$B$31</f>
        <v>0</v>
      </c>
      <c r="AE558" s="377">
        <f t="shared" ca="1" si="133"/>
        <v>0</v>
      </c>
      <c r="AF558" s="377">
        <f t="shared" ca="1" si="134"/>
        <v>0</v>
      </c>
      <c r="AH558" s="688">
        <f>IFERROR($H558/SUMIF($A:$A,$A558,$H:$H)*SUMIF(Summary!$A$110:$A$186,$A558,Summary!$P$110:$P$186),0)</f>
        <v>0</v>
      </c>
      <c r="AI558" s="689">
        <f t="shared" ref="AI558:AI621" ca="1" si="135">Z558+AB558-AH558</f>
        <v>0</v>
      </c>
      <c r="AJ558" s="688">
        <f>IFERROR(H558/SUMIF(A:A,A558,H:H)*SUMIF(Summary!$A$110:$A$186,'Operations Support'!A558,Summary!$Q$110:$Q$186),0)</f>
        <v>0</v>
      </c>
      <c r="AK558" s="688">
        <f t="shared" ref="AK558:AK621" ca="1" si="136">AC558+AD558-AJ558</f>
        <v>0</v>
      </c>
      <c r="AL558" s="1"/>
      <c r="AM558" s="688">
        <f>IFERROR($H558/SUMIF($A:$A,$A558,$H:$H)*SUMIF(Summary!$A$230:$A$266,$A558,Summary!$P$230:$P$266),0)</f>
        <v>0</v>
      </c>
      <c r="AN558" s="688">
        <f>IFERROR($H558/SUMIF($A:$A,$A558,$H:$H)*(SUMIF(Summary!$A$230:$A$266,$A558,Summary!$L$230:$L$266)+SUMIF(Summary!$A$281:$A$317,$A558,Summary!$L$281:$L$317))-AM558,0)</f>
        <v>0</v>
      </c>
      <c r="AO558" s="688">
        <f>IFERROR($H558/SUMIF($A:$A,$A558,$H:$H)*SUMIF(Summary!$A$230:$A$266,$A558,Summary!$Q$230:$Q$266),0)</f>
        <v>0</v>
      </c>
      <c r="AP558" s="688">
        <f>IFERROR($H558/SUMIF($A:$A,$A558,$H:$H)*(SUMIF(Summary!$A$230:$A$266,$A558,Summary!$L$230:$L$266)+SUMIF(Summary!$A$281:$A$317,$A558,Summary!$L$281:$L$317))-AO558,0)</f>
        <v>0</v>
      </c>
      <c r="AQ558" s="306"/>
      <c r="AR558" s="688">
        <f t="shared" ref="AR558:AR621" ca="1" si="137">AI558+AN558</f>
        <v>0</v>
      </c>
      <c r="AS558" s="688">
        <f t="shared" ref="AS558:AS621" ca="1" si="138">AK558+AP558</f>
        <v>0</v>
      </c>
    </row>
    <row r="559" spans="1:45" s="15" customFormat="1" x14ac:dyDescent="0.2">
      <c r="A559" s="423">
        <v>3594</v>
      </c>
      <c r="B559" s="424">
        <v>2</v>
      </c>
      <c r="C559" s="425" t="s">
        <v>308</v>
      </c>
      <c r="D559" s="422">
        <f t="shared" si="124"/>
        <v>1290</v>
      </c>
      <c r="E559" s="422">
        <f t="shared" si="125"/>
        <v>2202</v>
      </c>
      <c r="F559" s="422">
        <f t="shared" si="126"/>
        <v>0</v>
      </c>
      <c r="G559" s="422">
        <f t="shared" si="127"/>
        <v>0</v>
      </c>
      <c r="H559" s="22">
        <f t="shared" si="128"/>
        <v>3492</v>
      </c>
      <c r="I559" s="116">
        <v>612</v>
      </c>
      <c r="J559" s="116">
        <v>972</v>
      </c>
      <c r="K559" s="116">
        <v>0</v>
      </c>
      <c r="L559" s="116">
        <v>0</v>
      </c>
      <c r="M559" s="22">
        <f t="shared" si="129"/>
        <v>1584</v>
      </c>
      <c r="N559" s="116">
        <v>660</v>
      </c>
      <c r="O559" s="116">
        <v>927</v>
      </c>
      <c r="P559" s="116">
        <v>0</v>
      </c>
      <c r="Q559" s="116">
        <v>0</v>
      </c>
      <c r="R559" s="22">
        <f t="shared" si="130"/>
        <v>1587</v>
      </c>
      <c r="S559" s="116">
        <v>18</v>
      </c>
      <c r="T559" s="116">
        <v>303</v>
      </c>
      <c r="U559" s="116">
        <v>0</v>
      </c>
      <c r="V559" s="116">
        <v>0</v>
      </c>
      <c r="W559" s="22">
        <f t="shared" si="131"/>
        <v>321</v>
      </c>
      <c r="X559" s="22">
        <f t="shared" si="132"/>
        <v>116.4</v>
      </c>
      <c r="Y559" s="22">
        <f ca="1">OFFSET('Cost Study'!$B$7,'Operations Support'!$C559,'Operations Support'!$B559)*$H559</f>
        <v>6460.2000000000007</v>
      </c>
      <c r="Z559" s="23">
        <f ca="1">Y559*'Cost Study'!$B$31</f>
        <v>360814.63767979725</v>
      </c>
      <c r="AA559" s="23">
        <f ca="1">IF(A559=10298,1.51,1)*IF($B559&lt;3,$D559*'Cost Study'!$B$32*OFFSET('Cost Study'!$B$7,'Operations Support'!$C559,'Operations Support'!$B559),0)</f>
        <v>238.65</v>
      </c>
      <c r="AB559" s="24">
        <f ca="1">AA559*'Cost Study'!$B$31</f>
        <v>13329.06307580007</v>
      </c>
      <c r="AC559" s="23">
        <f ca="1">Y559*'Cost Study'!$B$31</f>
        <v>360814.63767979725</v>
      </c>
      <c r="AD559" s="24">
        <f ca="1">AA559*'Cost Study'!$B$31</f>
        <v>13329.06307580007</v>
      </c>
      <c r="AE559" s="377">
        <f t="shared" ca="1" si="133"/>
        <v>374143.70075559733</v>
      </c>
      <c r="AF559" s="377">
        <f t="shared" ca="1" si="134"/>
        <v>374143.70075559733</v>
      </c>
      <c r="AH559" s="688">
        <f>IFERROR($H559/SUMIF($A:$A,$A559,$H:$H)*SUMIF(Summary!$A$110:$A$186,$A559,Summary!$P$110:$P$186),0)</f>
        <v>132181.81855398903</v>
      </c>
      <c r="AI559" s="689">
        <f t="shared" ca="1" si="135"/>
        <v>241961.8822016083</v>
      </c>
      <c r="AJ559" s="688">
        <f>IFERROR(H559/SUMIF(A:A,A559,H:H)*SUMIF(Summary!$A$110:$A$186,'Operations Support'!A559,Summary!$Q$110:$Q$186),0)</f>
        <v>133076.76463000456</v>
      </c>
      <c r="AK559" s="688">
        <f t="shared" ca="1" si="136"/>
        <v>241066.93612559277</v>
      </c>
      <c r="AL559" s="1"/>
      <c r="AM559" s="688">
        <f>IFERROR($H559/SUMIF($A:$A,$A559,$H:$H)*SUMIF(Summary!$A$230:$A$266,$A559,Summary!$P$230:$P$266),0)</f>
        <v>25008.984730593824</v>
      </c>
      <c r="AN559" s="688">
        <f>IFERROR($H559/SUMIF($A:$A,$A559,$H:$H)*(SUMIF(Summary!$A$230:$A$266,$A559,Summary!$L$230:$L$266)+SUMIF(Summary!$A$281:$A$317,$A559,Summary!$L$281:$L$317))-AM559,0)</f>
        <v>49109.11002343188</v>
      </c>
      <c r="AO559" s="688">
        <f>IFERROR($H559/SUMIF($A:$A,$A559,$H:$H)*SUMIF(Summary!$A$230:$A$266,$A559,Summary!$Q$230:$Q$266),0)</f>
        <v>25178.309778430386</v>
      </c>
      <c r="AP559" s="688">
        <f>IFERROR($H559/SUMIF($A:$A,$A559,$H:$H)*(SUMIF(Summary!$A$230:$A$266,$A559,Summary!$L$230:$L$266)+SUMIF(Summary!$A$281:$A$317,$A559,Summary!$L$281:$L$317))-AO559,0)</f>
        <v>48939.784975595321</v>
      </c>
      <c r="AQ559" s="306"/>
      <c r="AR559" s="688">
        <f t="shared" ca="1" si="137"/>
        <v>291070.99222504016</v>
      </c>
      <c r="AS559" s="688">
        <f t="shared" ca="1" si="138"/>
        <v>290006.7211011881</v>
      </c>
    </row>
    <row r="560" spans="1:45" x14ac:dyDescent="0.2">
      <c r="A560" s="423">
        <v>3594</v>
      </c>
      <c r="B560" s="424">
        <v>2</v>
      </c>
      <c r="C560" s="425" t="s">
        <v>309</v>
      </c>
      <c r="D560" s="422">
        <f t="shared" si="124"/>
        <v>60</v>
      </c>
      <c r="E560" s="422">
        <f t="shared" si="125"/>
        <v>273</v>
      </c>
      <c r="F560" s="422">
        <f t="shared" si="126"/>
        <v>33</v>
      </c>
      <c r="G560" s="422">
        <f t="shared" si="127"/>
        <v>0</v>
      </c>
      <c r="H560" s="22">
        <f t="shared" si="128"/>
        <v>366</v>
      </c>
      <c r="I560" s="116">
        <v>0</v>
      </c>
      <c r="J560" s="116">
        <v>90</v>
      </c>
      <c r="K560" s="116">
        <v>0</v>
      </c>
      <c r="L560" s="116">
        <v>0</v>
      </c>
      <c r="M560" s="22">
        <f t="shared" si="129"/>
        <v>90</v>
      </c>
      <c r="N560" s="116">
        <v>0</v>
      </c>
      <c r="O560" s="116">
        <v>162</v>
      </c>
      <c r="P560" s="116">
        <v>0</v>
      </c>
      <c r="Q560" s="116">
        <v>0</v>
      </c>
      <c r="R560" s="22">
        <f t="shared" si="130"/>
        <v>162</v>
      </c>
      <c r="S560" s="116">
        <v>60</v>
      </c>
      <c r="T560" s="116">
        <v>21</v>
      </c>
      <c r="U560" s="116">
        <v>33</v>
      </c>
      <c r="V560" s="116">
        <v>0</v>
      </c>
      <c r="W560" s="22">
        <f t="shared" si="131"/>
        <v>114</v>
      </c>
      <c r="X560" s="22">
        <f t="shared" si="132"/>
        <v>12.2</v>
      </c>
      <c r="Y560" s="22">
        <f ca="1">OFFSET('Cost Study'!$B$7,'Operations Support'!$C560,'Operations Support'!$B560)*$H560</f>
        <v>640.5</v>
      </c>
      <c r="Z560" s="23">
        <f ca="1">Y560*'Cost Study'!$B$31</f>
        <v>35773.161114812254</v>
      </c>
      <c r="AA560" s="23">
        <f ca="1">IF(A560=10298,1.51,1)*IF($B560&lt;3,$D560*'Cost Study'!$B$32*OFFSET('Cost Study'!$B$7,'Operations Support'!$C560,'Operations Support'!$B560),0)</f>
        <v>10.5</v>
      </c>
      <c r="AB560" s="24">
        <f ca="1">AA560*'Cost Study'!$B$31</f>
        <v>586.44526417725001</v>
      </c>
      <c r="AC560" s="23">
        <f ca="1">Y560*'Cost Study'!$B$31</f>
        <v>35773.161114812254</v>
      </c>
      <c r="AD560" s="24">
        <f ca="1">AA560*'Cost Study'!$B$31</f>
        <v>586.44526417725001</v>
      </c>
      <c r="AE560" s="377">
        <f t="shared" ca="1" si="133"/>
        <v>36359.606378989505</v>
      </c>
      <c r="AF560" s="377">
        <f t="shared" ca="1" si="134"/>
        <v>36359.606378989505</v>
      </c>
      <c r="AH560" s="688">
        <f>IFERROR($H560/SUMIF($A:$A,$A560,$H:$H)*SUMIF(Summary!$A$110:$A$186,$A560,Summary!$P$110:$P$186),0)</f>
        <v>13854.10813022909</v>
      </c>
      <c r="AI560" s="689">
        <f t="shared" ca="1" si="135"/>
        <v>22505.498248760414</v>
      </c>
      <c r="AJ560" s="688">
        <f>IFERROR(H560/SUMIF(A:A,A560,H:H)*SUMIF(Summary!$A$110:$A$186,'Operations Support'!A560,Summary!$Q$110:$Q$186),0)</f>
        <v>13947.90832032694</v>
      </c>
      <c r="AK560" s="688">
        <f t="shared" ca="1" si="136"/>
        <v>22411.698058662565</v>
      </c>
      <c r="AM560" s="688">
        <f>IFERROR($H560/SUMIF($A:$A,$A560,$H:$H)*SUMIF(Summary!$A$230:$A$266,$A560,Summary!$P$230:$P$266),0)</f>
        <v>2621.2166126567413</v>
      </c>
      <c r="AN560" s="688">
        <f>IFERROR($H560/SUMIF($A:$A,$A560,$H:$H)*(SUMIF(Summary!$A$230:$A$266,$A560,Summary!$L$230:$L$266)+SUMIF(Summary!$A$281:$A$317,$A560,Summary!$L$281:$L$317))-AM560,0)</f>
        <v>5147.1747619060898</v>
      </c>
      <c r="AO560" s="688">
        <f>IFERROR($H560/SUMIF($A:$A,$A560,$H:$H)*SUMIF(Summary!$A$230:$A$266,$A560,Summary!$Q$230:$Q$266),0)</f>
        <v>2638.9637396636658</v>
      </c>
      <c r="AP560" s="688">
        <f>IFERROR($H560/SUMIF($A:$A,$A560,$H:$H)*(SUMIF(Summary!$A$230:$A$266,$A560,Summary!$L$230:$L$266)+SUMIF(Summary!$A$281:$A$317,$A560,Summary!$L$281:$L$317))-AO560,0)</f>
        <v>5129.4276348991662</v>
      </c>
      <c r="AQ560" s="306"/>
      <c r="AR560" s="688">
        <f t="shared" ca="1" si="137"/>
        <v>27652.673010666505</v>
      </c>
      <c r="AS560" s="688">
        <f t="shared" ca="1" si="138"/>
        <v>27541.125693561731</v>
      </c>
    </row>
    <row r="561" spans="1:45" x14ac:dyDescent="0.2">
      <c r="A561" s="423">
        <v>3594</v>
      </c>
      <c r="B561" s="424">
        <v>2</v>
      </c>
      <c r="C561" s="425" t="s">
        <v>310</v>
      </c>
      <c r="D561" s="422">
        <f t="shared" si="124"/>
        <v>0</v>
      </c>
      <c r="E561" s="422">
        <f t="shared" si="125"/>
        <v>0</v>
      </c>
      <c r="F561" s="422">
        <f t="shared" si="126"/>
        <v>0</v>
      </c>
      <c r="G561" s="422">
        <f t="shared" si="127"/>
        <v>0</v>
      </c>
      <c r="H561" s="22">
        <f t="shared" si="128"/>
        <v>0</v>
      </c>
      <c r="I561" s="116">
        <v>0</v>
      </c>
      <c r="J561" s="116">
        <v>0</v>
      </c>
      <c r="K561" s="116">
        <v>0</v>
      </c>
      <c r="L561" s="116">
        <v>0</v>
      </c>
      <c r="M561" s="22">
        <f t="shared" si="129"/>
        <v>0</v>
      </c>
      <c r="N561" s="116">
        <v>0</v>
      </c>
      <c r="O561" s="116">
        <v>0</v>
      </c>
      <c r="P561" s="116">
        <v>0</v>
      </c>
      <c r="Q561" s="116">
        <v>0</v>
      </c>
      <c r="R561" s="22">
        <f t="shared" si="130"/>
        <v>0</v>
      </c>
      <c r="S561" s="116">
        <v>0</v>
      </c>
      <c r="T561" s="116">
        <v>0</v>
      </c>
      <c r="U561" s="116">
        <v>0</v>
      </c>
      <c r="V561" s="116">
        <v>0</v>
      </c>
      <c r="W561" s="22">
        <f t="shared" si="131"/>
        <v>0</v>
      </c>
      <c r="X561" s="22">
        <f t="shared" si="132"/>
        <v>0</v>
      </c>
      <c r="Y561" s="22">
        <f ca="1">OFFSET('Cost Study'!$B$7,'Operations Support'!$C561,'Operations Support'!$B561)*$H561</f>
        <v>0</v>
      </c>
      <c r="Z561" s="23">
        <f ca="1">Y561*'Cost Study'!$B$31</f>
        <v>0</v>
      </c>
      <c r="AA561" s="23">
        <f ca="1">IF(A561=10298,1.51,1)*IF($B561&lt;3,$D561*'Cost Study'!$B$32*OFFSET('Cost Study'!$B$7,'Operations Support'!$C561,'Operations Support'!$B561),0)</f>
        <v>0</v>
      </c>
      <c r="AB561" s="24">
        <f ca="1">AA561*'Cost Study'!$B$31</f>
        <v>0</v>
      </c>
      <c r="AC561" s="23">
        <f ca="1">Y561*'Cost Study'!$B$31</f>
        <v>0</v>
      </c>
      <c r="AD561" s="24">
        <f ca="1">AA561*'Cost Study'!$B$31</f>
        <v>0</v>
      </c>
      <c r="AE561" s="377">
        <f t="shared" ca="1" si="133"/>
        <v>0</v>
      </c>
      <c r="AF561" s="377">
        <f t="shared" ca="1" si="134"/>
        <v>0</v>
      </c>
      <c r="AH561" s="688">
        <f>IFERROR($H561/SUMIF($A:$A,$A561,$H:$H)*SUMIF(Summary!$A$110:$A$186,$A561,Summary!$P$110:$P$186),0)</f>
        <v>0</v>
      </c>
      <c r="AI561" s="689">
        <f t="shared" ca="1" si="135"/>
        <v>0</v>
      </c>
      <c r="AJ561" s="688">
        <f>IFERROR(H561/SUMIF(A:A,A561,H:H)*SUMIF(Summary!$A$110:$A$186,'Operations Support'!A561,Summary!$Q$110:$Q$186),0)</f>
        <v>0</v>
      </c>
      <c r="AK561" s="688">
        <f t="shared" ca="1" si="136"/>
        <v>0</v>
      </c>
      <c r="AM561" s="688">
        <f>IFERROR($H561/SUMIF($A:$A,$A561,$H:$H)*SUMIF(Summary!$A$230:$A$266,$A561,Summary!$P$230:$P$266),0)</f>
        <v>0</v>
      </c>
      <c r="AN561" s="688">
        <f>IFERROR($H561/SUMIF($A:$A,$A561,$H:$H)*(SUMIF(Summary!$A$230:$A$266,$A561,Summary!$L$230:$L$266)+SUMIF(Summary!$A$281:$A$317,$A561,Summary!$L$281:$L$317))-AM561,0)</f>
        <v>0</v>
      </c>
      <c r="AO561" s="688">
        <f>IFERROR($H561/SUMIF($A:$A,$A561,$H:$H)*SUMIF(Summary!$A$230:$A$266,$A561,Summary!$Q$230:$Q$266),0)</f>
        <v>0</v>
      </c>
      <c r="AP561" s="688">
        <f>IFERROR($H561/SUMIF($A:$A,$A561,$H:$H)*(SUMIF(Summary!$A$230:$A$266,$A561,Summary!$L$230:$L$266)+SUMIF(Summary!$A$281:$A$317,$A561,Summary!$L$281:$L$317))-AO561,0)</f>
        <v>0</v>
      </c>
      <c r="AQ561" s="306"/>
      <c r="AR561" s="688">
        <f t="shared" ca="1" si="137"/>
        <v>0</v>
      </c>
      <c r="AS561" s="688">
        <f t="shared" ca="1" si="138"/>
        <v>0</v>
      </c>
    </row>
    <row r="562" spans="1:45" x14ac:dyDescent="0.2">
      <c r="A562" s="423">
        <v>3594</v>
      </c>
      <c r="B562" s="424">
        <v>2</v>
      </c>
      <c r="C562" s="425" t="s">
        <v>311</v>
      </c>
      <c r="D562" s="422">
        <f t="shared" si="124"/>
        <v>0</v>
      </c>
      <c r="E562" s="422">
        <f t="shared" si="125"/>
        <v>31</v>
      </c>
      <c r="F562" s="422">
        <f t="shared" si="126"/>
        <v>0</v>
      </c>
      <c r="G562" s="422">
        <f t="shared" si="127"/>
        <v>0</v>
      </c>
      <c r="H562" s="22">
        <f t="shared" si="128"/>
        <v>31</v>
      </c>
      <c r="I562" s="116">
        <v>0</v>
      </c>
      <c r="J562" s="116">
        <v>15</v>
      </c>
      <c r="K562" s="116">
        <v>0</v>
      </c>
      <c r="L562" s="116">
        <v>0</v>
      </c>
      <c r="M562" s="22">
        <f t="shared" si="129"/>
        <v>15</v>
      </c>
      <c r="N562" s="116">
        <v>0</v>
      </c>
      <c r="O562" s="116">
        <v>16</v>
      </c>
      <c r="P562" s="116">
        <v>0</v>
      </c>
      <c r="Q562" s="116">
        <v>0</v>
      </c>
      <c r="R562" s="22">
        <f t="shared" si="130"/>
        <v>16</v>
      </c>
      <c r="S562" s="116">
        <v>0</v>
      </c>
      <c r="T562" s="116">
        <v>0</v>
      </c>
      <c r="U562" s="116">
        <v>0</v>
      </c>
      <c r="V562" s="116">
        <v>0</v>
      </c>
      <c r="W562" s="22">
        <f t="shared" si="131"/>
        <v>0</v>
      </c>
      <c r="X562" s="22">
        <f t="shared" si="132"/>
        <v>1.0333333333333334</v>
      </c>
      <c r="Y562" s="22">
        <f ca="1">OFFSET('Cost Study'!$B$7,'Operations Support'!$C562,'Operations Support'!$B562)*$H562</f>
        <v>90.83</v>
      </c>
      <c r="Z562" s="23">
        <f ca="1">Y562*'Cost Study'!$B$31</f>
        <v>5073.0307947828214</v>
      </c>
      <c r="AA562" s="23">
        <f ca="1">IF(A562=10298,1.51,1)*IF($B562&lt;3,$D562*'Cost Study'!$B$32*OFFSET('Cost Study'!$B$7,'Operations Support'!$C562,'Operations Support'!$B562),0)</f>
        <v>0</v>
      </c>
      <c r="AB562" s="24">
        <f ca="1">AA562*'Cost Study'!$B$31</f>
        <v>0</v>
      </c>
      <c r="AC562" s="23">
        <f ca="1">Y562*'Cost Study'!$B$31</f>
        <v>5073.0307947828214</v>
      </c>
      <c r="AD562" s="24">
        <f ca="1">AA562*'Cost Study'!$B$31</f>
        <v>0</v>
      </c>
      <c r="AE562" s="377">
        <f t="shared" ca="1" si="133"/>
        <v>5073.0307947828214</v>
      </c>
      <c r="AF562" s="377">
        <f t="shared" ca="1" si="134"/>
        <v>5073.0307947828214</v>
      </c>
      <c r="AH562" s="688">
        <f>IFERROR($H562/SUMIF($A:$A,$A562,$H:$H)*SUMIF(Summary!$A$110:$A$186,$A562,Summary!$P$110:$P$186),0)</f>
        <v>1173.4353880795131</v>
      </c>
      <c r="AI562" s="689">
        <f t="shared" ca="1" si="135"/>
        <v>3899.5954067033081</v>
      </c>
      <c r="AJ562" s="688">
        <f>IFERROR(H562/SUMIF(A:A,A562,H:H)*SUMIF(Summary!$A$110:$A$186,'Operations Support'!A562,Summary!$Q$110:$Q$186),0)</f>
        <v>1181.3802129238666</v>
      </c>
      <c r="AK562" s="688">
        <f t="shared" ca="1" si="136"/>
        <v>3891.6505818589549</v>
      </c>
      <c r="AM562" s="688">
        <f>IFERROR($H562/SUMIF($A:$A,$A562,$H:$H)*SUMIF(Summary!$A$230:$A$266,$A562,Summary!$P$230:$P$266),0)</f>
        <v>222.01561473322127</v>
      </c>
      <c r="AN562" s="688">
        <f>IFERROR($H562/SUMIF($A:$A,$A562,$H:$H)*(SUMIF(Summary!$A$230:$A$266,$A562,Summary!$L$230:$L$266)+SUMIF(Summary!$A$281:$A$317,$A562,Summary!$L$281:$L$317))-AM562,0)</f>
        <v>435.96288966964164</v>
      </c>
      <c r="AO562" s="688">
        <f>IFERROR($H562/SUMIF($A:$A,$A562,$H:$H)*SUMIF(Summary!$A$230:$A$266,$A562,Summary!$Q$230:$Q$266),0)</f>
        <v>223.51878669282416</v>
      </c>
      <c r="AP562" s="688">
        <f>IFERROR($H562/SUMIF($A:$A,$A562,$H:$H)*(SUMIF(Summary!$A$230:$A$266,$A562,Summary!$L$230:$L$266)+SUMIF(Summary!$A$281:$A$317,$A562,Summary!$L$281:$L$317))-AO562,0)</f>
        <v>434.45971771003872</v>
      </c>
      <c r="AQ562" s="306"/>
      <c r="AR562" s="688">
        <f t="shared" ca="1" si="137"/>
        <v>4335.5582963729494</v>
      </c>
      <c r="AS562" s="688">
        <f t="shared" ca="1" si="138"/>
        <v>4326.1102995689935</v>
      </c>
    </row>
    <row r="563" spans="1:45" x14ac:dyDescent="0.2">
      <c r="A563" s="423">
        <v>3594</v>
      </c>
      <c r="B563" s="424">
        <v>2</v>
      </c>
      <c r="C563" s="425" t="s">
        <v>312</v>
      </c>
      <c r="D563" s="422">
        <f t="shared" si="124"/>
        <v>0</v>
      </c>
      <c r="E563" s="422">
        <f t="shared" si="125"/>
        <v>0</v>
      </c>
      <c r="F563" s="422">
        <f t="shared" si="126"/>
        <v>0</v>
      </c>
      <c r="G563" s="422">
        <f t="shared" si="127"/>
        <v>0</v>
      </c>
      <c r="H563" s="22">
        <f t="shared" si="128"/>
        <v>0</v>
      </c>
      <c r="I563" s="116">
        <v>0</v>
      </c>
      <c r="J563" s="116">
        <v>0</v>
      </c>
      <c r="K563" s="116">
        <v>0</v>
      </c>
      <c r="L563" s="116">
        <v>0</v>
      </c>
      <c r="M563" s="22">
        <f t="shared" si="129"/>
        <v>0</v>
      </c>
      <c r="N563" s="116">
        <v>0</v>
      </c>
      <c r="O563" s="116">
        <v>0</v>
      </c>
      <c r="P563" s="116">
        <v>0</v>
      </c>
      <c r="Q563" s="116">
        <v>0</v>
      </c>
      <c r="R563" s="22">
        <f t="shared" si="130"/>
        <v>0</v>
      </c>
      <c r="S563" s="116">
        <v>0</v>
      </c>
      <c r="T563" s="116">
        <v>0</v>
      </c>
      <c r="U563" s="116">
        <v>0</v>
      </c>
      <c r="V563" s="116">
        <v>0</v>
      </c>
      <c r="W563" s="22">
        <f t="shared" si="131"/>
        <v>0</v>
      </c>
      <c r="X563" s="22">
        <f t="shared" si="132"/>
        <v>0</v>
      </c>
      <c r="Y563" s="22">
        <f ca="1">OFFSET('Cost Study'!$B$7,'Operations Support'!$C563,'Operations Support'!$B563)*$H563</f>
        <v>0</v>
      </c>
      <c r="Z563" s="23">
        <f ca="1">Y563*'Cost Study'!$B$31</f>
        <v>0</v>
      </c>
      <c r="AA563" s="23">
        <f ca="1">IF(A563=10298,1.51,1)*IF($B563&lt;3,$D563*'Cost Study'!$B$32*OFFSET('Cost Study'!$B$7,'Operations Support'!$C563,'Operations Support'!$B563),0)</f>
        <v>0</v>
      </c>
      <c r="AB563" s="24">
        <f ca="1">AA563*'Cost Study'!$B$31</f>
        <v>0</v>
      </c>
      <c r="AC563" s="23">
        <f ca="1">Y563*'Cost Study'!$B$31</f>
        <v>0</v>
      </c>
      <c r="AD563" s="24">
        <f ca="1">AA563*'Cost Study'!$B$31</f>
        <v>0</v>
      </c>
      <c r="AE563" s="377">
        <f t="shared" ca="1" si="133"/>
        <v>0</v>
      </c>
      <c r="AF563" s="377">
        <f t="shared" ca="1" si="134"/>
        <v>0</v>
      </c>
      <c r="AH563" s="688">
        <f>IFERROR($H563/SUMIF($A:$A,$A563,$H:$H)*SUMIF(Summary!$A$110:$A$186,$A563,Summary!$P$110:$P$186),0)</f>
        <v>0</v>
      </c>
      <c r="AI563" s="689">
        <f t="shared" ca="1" si="135"/>
        <v>0</v>
      </c>
      <c r="AJ563" s="688">
        <f>IFERROR(H563/SUMIF(A:A,A563,H:H)*SUMIF(Summary!$A$110:$A$186,'Operations Support'!A563,Summary!$Q$110:$Q$186),0)</f>
        <v>0</v>
      </c>
      <c r="AK563" s="688">
        <f t="shared" ca="1" si="136"/>
        <v>0</v>
      </c>
      <c r="AM563" s="688">
        <f>IFERROR($H563/SUMIF($A:$A,$A563,$H:$H)*SUMIF(Summary!$A$230:$A$266,$A563,Summary!$P$230:$P$266),0)</f>
        <v>0</v>
      </c>
      <c r="AN563" s="688">
        <f>IFERROR($H563/SUMIF($A:$A,$A563,$H:$H)*(SUMIF(Summary!$A$230:$A$266,$A563,Summary!$L$230:$L$266)+SUMIF(Summary!$A$281:$A$317,$A563,Summary!$L$281:$L$317))-AM563,0)</f>
        <v>0</v>
      </c>
      <c r="AO563" s="688">
        <f>IFERROR($H563/SUMIF($A:$A,$A563,$H:$H)*SUMIF(Summary!$A$230:$A$266,$A563,Summary!$Q$230:$Q$266),0)</f>
        <v>0</v>
      </c>
      <c r="AP563" s="688">
        <f>IFERROR($H563/SUMIF($A:$A,$A563,$H:$H)*(SUMIF(Summary!$A$230:$A$266,$A563,Summary!$L$230:$L$266)+SUMIF(Summary!$A$281:$A$317,$A563,Summary!$L$281:$L$317))-AO563,0)</f>
        <v>0</v>
      </c>
      <c r="AQ563" s="306"/>
      <c r="AR563" s="688">
        <f t="shared" ca="1" si="137"/>
        <v>0</v>
      </c>
      <c r="AS563" s="688">
        <f t="shared" ca="1" si="138"/>
        <v>0</v>
      </c>
    </row>
    <row r="564" spans="1:45" x14ac:dyDescent="0.2">
      <c r="A564" s="423">
        <v>3594</v>
      </c>
      <c r="B564" s="424">
        <v>2</v>
      </c>
      <c r="C564" s="425" t="s">
        <v>313</v>
      </c>
      <c r="D564" s="422">
        <f t="shared" si="124"/>
        <v>8406</v>
      </c>
      <c r="E564" s="422">
        <f t="shared" si="125"/>
        <v>12315</v>
      </c>
      <c r="F564" s="422">
        <f t="shared" si="126"/>
        <v>900</v>
      </c>
      <c r="G564" s="422">
        <f t="shared" si="127"/>
        <v>0</v>
      </c>
      <c r="H564" s="22">
        <f t="shared" si="128"/>
        <v>21621</v>
      </c>
      <c r="I564" s="116">
        <v>4006</v>
      </c>
      <c r="J564" s="116">
        <v>5469</v>
      </c>
      <c r="K564" s="116">
        <v>372</v>
      </c>
      <c r="L564" s="116">
        <v>0</v>
      </c>
      <c r="M564" s="22">
        <f t="shared" si="129"/>
        <v>9847</v>
      </c>
      <c r="N564" s="116">
        <v>3716</v>
      </c>
      <c r="O564" s="116">
        <v>5847</v>
      </c>
      <c r="P564" s="116">
        <v>453</v>
      </c>
      <c r="Q564" s="116">
        <v>0</v>
      </c>
      <c r="R564" s="22">
        <f t="shared" si="130"/>
        <v>10016</v>
      </c>
      <c r="S564" s="116">
        <v>684</v>
      </c>
      <c r="T564" s="116">
        <v>999</v>
      </c>
      <c r="U564" s="116">
        <v>75</v>
      </c>
      <c r="V564" s="116">
        <v>0</v>
      </c>
      <c r="W564" s="22">
        <f t="shared" si="131"/>
        <v>1758</v>
      </c>
      <c r="X564" s="22">
        <f t="shared" si="132"/>
        <v>720.7</v>
      </c>
      <c r="Y564" s="22">
        <f ca="1">OFFSET('Cost Study'!$B$7,'Operations Support'!$C564,'Operations Support'!$B564)*$H564</f>
        <v>33728.76</v>
      </c>
      <c r="Z564" s="23">
        <f ca="1">Y564*'Cost Study'!$B$31</f>
        <v>1883816.339863911</v>
      </c>
      <c r="AA564" s="23">
        <f ca="1">IF(A564=10298,1.51,1)*IF($B564&lt;3,$D564*'Cost Study'!$B$32*OFFSET('Cost Study'!$B$7,'Operations Support'!$C564,'Operations Support'!$B564),0)</f>
        <v>1311.336</v>
      </c>
      <c r="AB564" s="24">
        <f ca="1">AA564*'Cost Study'!$B$31</f>
        <v>73240.646375727461</v>
      </c>
      <c r="AC564" s="23">
        <f ca="1">Y564*'Cost Study'!$B$31</f>
        <v>1883816.339863911</v>
      </c>
      <c r="AD564" s="24">
        <f ca="1">AA564*'Cost Study'!$B$31</f>
        <v>73240.646375727461</v>
      </c>
      <c r="AE564" s="377">
        <f t="shared" ca="1" si="133"/>
        <v>1957056.9862396384</v>
      </c>
      <c r="AF564" s="377">
        <f t="shared" ca="1" si="134"/>
        <v>1957056.9862396384</v>
      </c>
      <c r="AH564" s="688">
        <f>IFERROR($H564/SUMIF($A:$A,$A564,$H:$H)*SUMIF(Summary!$A$110:$A$186,$A564,Summary!$P$110:$P$186),0)</f>
        <v>818414.4040537792</v>
      </c>
      <c r="AI564" s="689">
        <f t="shared" ca="1" si="135"/>
        <v>1138642.5821858593</v>
      </c>
      <c r="AJ564" s="688">
        <f>IFERROR(H564/SUMIF(A:A,A564,H:H)*SUMIF(Summary!$A$110:$A$186,'Operations Support'!A564,Summary!$Q$110:$Q$186),0)</f>
        <v>823955.53495570703</v>
      </c>
      <c r="AK564" s="688">
        <f t="shared" ca="1" si="136"/>
        <v>1133101.4512839313</v>
      </c>
      <c r="AM564" s="688">
        <f>IFERROR($H564/SUMIF($A:$A,$A564,$H:$H)*SUMIF(Summary!$A$230:$A$266,$A564,Summary!$P$230:$P$266),0)</f>
        <v>154845.14858538634</v>
      </c>
      <c r="AN564" s="688">
        <f>IFERROR($H564/SUMIF($A:$A,$A564,$H:$H)*(SUMIF(Summary!$A$230:$A$266,$A564,Summary!$L$230:$L$266)+SUMIF(Summary!$A$281:$A$317,$A564,Summary!$L$281:$L$317))-AM564,0)</f>
        <v>304063.02056604257</v>
      </c>
      <c r="AO564" s="688">
        <f>IFERROR($H564/SUMIF($A:$A,$A564,$H:$H)*SUMIF(Summary!$A$230:$A$266,$A564,Summary!$Q$230:$Q$266),0)</f>
        <v>155893.5382930823</v>
      </c>
      <c r="AP564" s="688">
        <f>IFERROR($H564/SUMIF($A:$A,$A564,$H:$H)*(SUMIF(Summary!$A$230:$A$266,$A564,Summary!$L$230:$L$266)+SUMIF(Summary!$A$281:$A$317,$A564,Summary!$L$281:$L$317))-AO564,0)</f>
        <v>303014.63085834659</v>
      </c>
      <c r="AQ564" s="306"/>
      <c r="AR564" s="688">
        <f t="shared" ca="1" si="137"/>
        <v>1442705.6027519018</v>
      </c>
      <c r="AS564" s="688">
        <f t="shared" ca="1" si="138"/>
        <v>1436116.0821422779</v>
      </c>
    </row>
    <row r="565" spans="1:45" x14ac:dyDescent="0.2">
      <c r="A565" s="423">
        <v>3594</v>
      </c>
      <c r="B565" s="424">
        <v>2</v>
      </c>
      <c r="C565" s="425" t="s">
        <v>314</v>
      </c>
      <c r="D565" s="422">
        <f t="shared" si="124"/>
        <v>0</v>
      </c>
      <c r="E565" s="422">
        <f t="shared" si="125"/>
        <v>0</v>
      </c>
      <c r="F565" s="422">
        <f t="shared" si="126"/>
        <v>0</v>
      </c>
      <c r="G565" s="422">
        <f t="shared" si="127"/>
        <v>0</v>
      </c>
      <c r="H565" s="22">
        <f t="shared" si="128"/>
        <v>0</v>
      </c>
      <c r="I565" s="116">
        <v>0</v>
      </c>
      <c r="J565" s="116">
        <v>0</v>
      </c>
      <c r="K565" s="116">
        <v>0</v>
      </c>
      <c r="L565" s="116">
        <v>0</v>
      </c>
      <c r="M565" s="22">
        <f t="shared" si="129"/>
        <v>0</v>
      </c>
      <c r="N565" s="116">
        <v>0</v>
      </c>
      <c r="O565" s="116">
        <v>0</v>
      </c>
      <c r="P565" s="116">
        <v>0</v>
      </c>
      <c r="Q565" s="116">
        <v>0</v>
      </c>
      <c r="R565" s="22">
        <f t="shared" si="130"/>
        <v>0</v>
      </c>
      <c r="S565" s="116">
        <v>0</v>
      </c>
      <c r="T565" s="116">
        <v>0</v>
      </c>
      <c r="U565" s="116">
        <v>0</v>
      </c>
      <c r="V565" s="116">
        <v>0</v>
      </c>
      <c r="W565" s="22">
        <f t="shared" si="131"/>
        <v>0</v>
      </c>
      <c r="X565" s="22">
        <f t="shared" si="132"/>
        <v>0</v>
      </c>
      <c r="Y565" s="22">
        <f ca="1">OFFSET('Cost Study'!$B$7,'Operations Support'!$C565,'Operations Support'!$B565)*$H565</f>
        <v>0</v>
      </c>
      <c r="Z565" s="23">
        <f ca="1">Y565*'Cost Study'!$B$31</f>
        <v>0</v>
      </c>
      <c r="AA565" s="23">
        <f ca="1">IF(A565=10298,1.51,1)*IF($B565&lt;3,$D565*'Cost Study'!$B$32*OFFSET('Cost Study'!$B$7,'Operations Support'!$C565,'Operations Support'!$B565),0)</f>
        <v>0</v>
      </c>
      <c r="AB565" s="24">
        <f ca="1">AA565*'Cost Study'!$B$31</f>
        <v>0</v>
      </c>
      <c r="AC565" s="23">
        <f ca="1">Y565*'Cost Study'!$B$31</f>
        <v>0</v>
      </c>
      <c r="AD565" s="24">
        <f ca="1">AA565*'Cost Study'!$B$31</f>
        <v>0</v>
      </c>
      <c r="AE565" s="377">
        <f t="shared" ca="1" si="133"/>
        <v>0</v>
      </c>
      <c r="AF565" s="377">
        <f t="shared" ca="1" si="134"/>
        <v>0</v>
      </c>
      <c r="AH565" s="688">
        <f>IFERROR($H565/SUMIF($A:$A,$A565,$H:$H)*SUMIF(Summary!$A$110:$A$186,$A565,Summary!$P$110:$P$186),0)</f>
        <v>0</v>
      </c>
      <c r="AI565" s="689">
        <f t="shared" ca="1" si="135"/>
        <v>0</v>
      </c>
      <c r="AJ565" s="688">
        <f>IFERROR(H565/SUMIF(A:A,A565,H:H)*SUMIF(Summary!$A$110:$A$186,'Operations Support'!A565,Summary!$Q$110:$Q$186),0)</f>
        <v>0</v>
      </c>
      <c r="AK565" s="688">
        <f t="shared" ca="1" si="136"/>
        <v>0</v>
      </c>
      <c r="AM565" s="688">
        <f>IFERROR($H565/SUMIF($A:$A,$A565,$H:$H)*SUMIF(Summary!$A$230:$A$266,$A565,Summary!$P$230:$P$266),0)</f>
        <v>0</v>
      </c>
      <c r="AN565" s="688">
        <f>IFERROR($H565/SUMIF($A:$A,$A565,$H:$H)*(SUMIF(Summary!$A$230:$A$266,$A565,Summary!$L$230:$L$266)+SUMIF(Summary!$A$281:$A$317,$A565,Summary!$L$281:$L$317))-AM565,0)</f>
        <v>0</v>
      </c>
      <c r="AO565" s="688">
        <f>IFERROR($H565/SUMIF($A:$A,$A565,$H:$H)*SUMIF(Summary!$A$230:$A$266,$A565,Summary!$Q$230:$Q$266),0)</f>
        <v>0</v>
      </c>
      <c r="AP565" s="688">
        <f>IFERROR($H565/SUMIF($A:$A,$A565,$H:$H)*(SUMIF(Summary!$A$230:$A$266,$A565,Summary!$L$230:$L$266)+SUMIF(Summary!$A$281:$A$317,$A565,Summary!$L$281:$L$317))-AO565,0)</f>
        <v>0</v>
      </c>
      <c r="AQ565" s="306"/>
      <c r="AR565" s="688">
        <f t="shared" ca="1" si="137"/>
        <v>0</v>
      </c>
      <c r="AS565" s="688">
        <f t="shared" ca="1" si="138"/>
        <v>0</v>
      </c>
    </row>
    <row r="566" spans="1:45" x14ac:dyDescent="0.2">
      <c r="A566" s="423">
        <v>3594</v>
      </c>
      <c r="B566" s="424">
        <v>2</v>
      </c>
      <c r="C566" s="425" t="s">
        <v>315</v>
      </c>
      <c r="D566" s="422">
        <f t="shared" si="124"/>
        <v>42181</v>
      </c>
      <c r="E566" s="422">
        <f t="shared" si="125"/>
        <v>51499</v>
      </c>
      <c r="F566" s="422">
        <f t="shared" si="126"/>
        <v>8595</v>
      </c>
      <c r="G566" s="422">
        <f t="shared" si="127"/>
        <v>0</v>
      </c>
      <c r="H566" s="22">
        <f t="shared" si="128"/>
        <v>102275</v>
      </c>
      <c r="I566" s="116">
        <v>18822</v>
      </c>
      <c r="J566" s="116">
        <v>22234</v>
      </c>
      <c r="K566" s="116">
        <v>2868</v>
      </c>
      <c r="L566" s="116">
        <v>0</v>
      </c>
      <c r="M566" s="22">
        <f t="shared" si="129"/>
        <v>43924</v>
      </c>
      <c r="N566" s="116">
        <v>18153</v>
      </c>
      <c r="O566" s="116">
        <v>21816</v>
      </c>
      <c r="P566" s="116">
        <v>2805</v>
      </c>
      <c r="Q566" s="116">
        <v>0</v>
      </c>
      <c r="R566" s="22">
        <f t="shared" si="130"/>
        <v>42774</v>
      </c>
      <c r="S566" s="116">
        <v>5206</v>
      </c>
      <c r="T566" s="116">
        <v>7449</v>
      </c>
      <c r="U566" s="116">
        <v>2922</v>
      </c>
      <c r="V566" s="116">
        <v>0</v>
      </c>
      <c r="W566" s="22">
        <f t="shared" si="131"/>
        <v>15577</v>
      </c>
      <c r="X566" s="22">
        <f t="shared" si="132"/>
        <v>3409.1666666666665</v>
      </c>
      <c r="Y566" s="22">
        <f ca="1">OFFSET('Cost Study'!$B$7,'Operations Support'!$C566,'Operations Support'!$B566)*$H566</f>
        <v>183072.25</v>
      </c>
      <c r="Z566" s="23">
        <f ca="1">Y566*'Cost Study'!$B$31</f>
        <v>10224938.477597483</v>
      </c>
      <c r="AA566" s="23">
        <f ca="1">IF(A566=10298,1.51,1)*IF($B566&lt;3,$D566*'Cost Study'!$B$32*OFFSET('Cost Study'!$B$7,'Operations Support'!$C566,'Operations Support'!$B566),0)</f>
        <v>7550.3990000000013</v>
      </c>
      <c r="AB566" s="24">
        <f ca="1">AA566*'Cost Study'!$B$31</f>
        <v>421704.35582844244</v>
      </c>
      <c r="AC566" s="23">
        <f ca="1">Y566*'Cost Study'!$B$31</f>
        <v>10224938.477597483</v>
      </c>
      <c r="AD566" s="24">
        <f ca="1">AA566*'Cost Study'!$B$31</f>
        <v>421704.35582844244</v>
      </c>
      <c r="AE566" s="377">
        <f t="shared" ca="1" si="133"/>
        <v>10646642.833425924</v>
      </c>
      <c r="AF566" s="377">
        <f t="shared" ca="1" si="134"/>
        <v>10646642.833425924</v>
      </c>
      <c r="AH566" s="688">
        <f>IFERROR($H566/SUMIF($A:$A,$A566,$H:$H)*SUMIF(Summary!$A$110:$A$186,$A566,Summary!$P$110:$P$186),0)</f>
        <v>3871390.4618010391</v>
      </c>
      <c r="AI566" s="689">
        <f t="shared" ca="1" si="135"/>
        <v>6775252.3716248851</v>
      </c>
      <c r="AJ566" s="688">
        <f>IFERROR(H566/SUMIF(A:A,A566,H:H)*SUMIF(Summary!$A$110:$A$186,'Operations Support'!A566,Summary!$Q$110:$Q$186),0)</f>
        <v>3897601.9766705954</v>
      </c>
      <c r="AK566" s="688">
        <f t="shared" ca="1" si="136"/>
        <v>6749040.8567553293</v>
      </c>
      <c r="AM566" s="688">
        <f>IFERROR($H566/SUMIF($A:$A,$A566,$H:$H)*SUMIF(Summary!$A$230:$A$266,$A566,Summary!$P$230:$P$266),0)</f>
        <v>732472.48376903892</v>
      </c>
      <c r="AN566" s="688">
        <f>IFERROR($H566/SUMIF($A:$A,$A566,$H:$H)*(SUMIF(Summary!$A$230:$A$266,$A566,Summary!$L$230:$L$266)+SUMIF(Summary!$A$281:$A$317,$A566,Summary!$L$281:$L$317))-AM566,0)</f>
        <v>1438325.952934277</v>
      </c>
      <c r="AO566" s="688">
        <f>IFERROR($H566/SUMIF($A:$A,$A566,$H:$H)*SUMIF(Summary!$A$230:$A$266,$A566,Summary!$Q$230:$Q$266),0)</f>
        <v>737431.73900027713</v>
      </c>
      <c r="AP566" s="688">
        <f>IFERROR($H566/SUMIF($A:$A,$A566,$H:$H)*(SUMIF(Summary!$A$230:$A$266,$A566,Summary!$L$230:$L$266)+SUMIF(Summary!$A$281:$A$317,$A566,Summary!$L$281:$L$317))-AO566,0)</f>
        <v>1433366.6977030388</v>
      </c>
      <c r="AQ566" s="306"/>
      <c r="AR566" s="688">
        <f t="shared" ca="1" si="137"/>
        <v>8213578.3245591624</v>
      </c>
      <c r="AS566" s="688">
        <f t="shared" ca="1" si="138"/>
        <v>8182407.5544583686</v>
      </c>
    </row>
    <row r="567" spans="1:45" x14ac:dyDescent="0.2">
      <c r="A567" s="423">
        <v>3594</v>
      </c>
      <c r="B567" s="424">
        <v>2</v>
      </c>
      <c r="C567" s="425" t="s">
        <v>316</v>
      </c>
      <c r="D567" s="422">
        <f t="shared" si="124"/>
        <v>0</v>
      </c>
      <c r="E567" s="422">
        <f t="shared" si="125"/>
        <v>0</v>
      </c>
      <c r="F567" s="422">
        <f t="shared" si="126"/>
        <v>0</v>
      </c>
      <c r="G567" s="422">
        <f t="shared" si="127"/>
        <v>0</v>
      </c>
      <c r="H567" s="22">
        <f t="shared" si="128"/>
        <v>0</v>
      </c>
      <c r="I567" s="116">
        <v>0</v>
      </c>
      <c r="J567" s="116">
        <v>0</v>
      </c>
      <c r="K567" s="116">
        <v>0</v>
      </c>
      <c r="L567" s="116">
        <v>0</v>
      </c>
      <c r="M567" s="22">
        <f t="shared" si="129"/>
        <v>0</v>
      </c>
      <c r="N567" s="116">
        <v>0</v>
      </c>
      <c r="O567" s="116">
        <v>0</v>
      </c>
      <c r="P567" s="116">
        <v>0</v>
      </c>
      <c r="Q567" s="116">
        <v>0</v>
      </c>
      <c r="R567" s="22">
        <f t="shared" si="130"/>
        <v>0</v>
      </c>
      <c r="S567" s="116">
        <v>0</v>
      </c>
      <c r="T567" s="116">
        <v>0</v>
      </c>
      <c r="U567" s="116">
        <v>0</v>
      </c>
      <c r="V567" s="116">
        <v>0</v>
      </c>
      <c r="W567" s="22">
        <f t="shared" si="131"/>
        <v>0</v>
      </c>
      <c r="X567" s="22">
        <f t="shared" si="132"/>
        <v>0</v>
      </c>
      <c r="Y567" s="22">
        <f ca="1">OFFSET('Cost Study'!$B$7,'Operations Support'!$C567,'Operations Support'!$B567)*$H567</f>
        <v>0</v>
      </c>
      <c r="Z567" s="23">
        <f ca="1">Y567*'Cost Study'!$B$31</f>
        <v>0</v>
      </c>
      <c r="AA567" s="23">
        <f ca="1">IF(A567=10298,1.51,1)*IF($B567&lt;3,$D567*'Cost Study'!$B$32*OFFSET('Cost Study'!$B$7,'Operations Support'!$C567,'Operations Support'!$B567),0)</f>
        <v>0</v>
      </c>
      <c r="AB567" s="24">
        <f ca="1">AA567*'Cost Study'!$B$31</f>
        <v>0</v>
      </c>
      <c r="AC567" s="23">
        <f ca="1">Y567*'Cost Study'!$B$31</f>
        <v>0</v>
      </c>
      <c r="AD567" s="24">
        <f ca="1">AA567*'Cost Study'!$B$31</f>
        <v>0</v>
      </c>
      <c r="AE567" s="377">
        <f t="shared" ca="1" si="133"/>
        <v>0</v>
      </c>
      <c r="AF567" s="377">
        <f t="shared" ca="1" si="134"/>
        <v>0</v>
      </c>
      <c r="AH567" s="688">
        <f>IFERROR($H567/SUMIF($A:$A,$A567,$H:$H)*SUMIF(Summary!$A$110:$A$186,$A567,Summary!$P$110:$P$186),0)</f>
        <v>0</v>
      </c>
      <c r="AI567" s="689">
        <f t="shared" ca="1" si="135"/>
        <v>0</v>
      </c>
      <c r="AJ567" s="688">
        <f>IFERROR(H567/SUMIF(A:A,A567,H:H)*SUMIF(Summary!$A$110:$A$186,'Operations Support'!A567,Summary!$Q$110:$Q$186),0)</f>
        <v>0</v>
      </c>
      <c r="AK567" s="688">
        <f t="shared" ca="1" si="136"/>
        <v>0</v>
      </c>
      <c r="AM567" s="688">
        <f>IFERROR($H567/SUMIF($A:$A,$A567,$H:$H)*SUMIF(Summary!$A$230:$A$266,$A567,Summary!$P$230:$P$266),0)</f>
        <v>0</v>
      </c>
      <c r="AN567" s="688">
        <f>IFERROR($H567/SUMIF($A:$A,$A567,$H:$H)*(SUMIF(Summary!$A$230:$A$266,$A567,Summary!$L$230:$L$266)+SUMIF(Summary!$A$281:$A$317,$A567,Summary!$L$281:$L$317))-AM567,0)</f>
        <v>0</v>
      </c>
      <c r="AO567" s="688">
        <f>IFERROR($H567/SUMIF($A:$A,$A567,$H:$H)*SUMIF(Summary!$A$230:$A$266,$A567,Summary!$Q$230:$Q$266),0)</f>
        <v>0</v>
      </c>
      <c r="AP567" s="688">
        <f>IFERROR($H567/SUMIF($A:$A,$A567,$H:$H)*(SUMIF(Summary!$A$230:$A$266,$A567,Summary!$L$230:$L$266)+SUMIF(Summary!$A$281:$A$317,$A567,Summary!$L$281:$L$317))-AO567,0)</f>
        <v>0</v>
      </c>
      <c r="AQ567" s="306"/>
      <c r="AR567" s="688">
        <f t="shared" ca="1" si="137"/>
        <v>0</v>
      </c>
      <c r="AS567" s="688">
        <f t="shared" ca="1" si="138"/>
        <v>0</v>
      </c>
    </row>
    <row r="568" spans="1:45" x14ac:dyDescent="0.2">
      <c r="A568" s="423">
        <v>3594</v>
      </c>
      <c r="B568" s="424">
        <v>2</v>
      </c>
      <c r="C568" s="425" t="s">
        <v>317</v>
      </c>
      <c r="D568" s="422">
        <f t="shared" si="124"/>
        <v>66</v>
      </c>
      <c r="E568" s="422">
        <f t="shared" si="125"/>
        <v>2121</v>
      </c>
      <c r="F568" s="422">
        <f t="shared" si="126"/>
        <v>177</v>
      </c>
      <c r="G568" s="422">
        <f t="shared" si="127"/>
        <v>0</v>
      </c>
      <c r="H568" s="22">
        <f t="shared" si="128"/>
        <v>2364</v>
      </c>
      <c r="I568" s="116">
        <v>51</v>
      </c>
      <c r="J568" s="116">
        <v>1263</v>
      </c>
      <c r="K568" s="116">
        <v>111</v>
      </c>
      <c r="L568" s="116">
        <v>0</v>
      </c>
      <c r="M568" s="22">
        <f t="shared" si="129"/>
        <v>1425</v>
      </c>
      <c r="N568" s="116">
        <v>15</v>
      </c>
      <c r="O568" s="116">
        <v>858</v>
      </c>
      <c r="P568" s="116">
        <v>66</v>
      </c>
      <c r="Q568" s="116">
        <v>0</v>
      </c>
      <c r="R568" s="22">
        <f t="shared" si="130"/>
        <v>939</v>
      </c>
      <c r="S568" s="116">
        <v>0</v>
      </c>
      <c r="T568" s="116">
        <v>0</v>
      </c>
      <c r="U568" s="116">
        <v>0</v>
      </c>
      <c r="V568" s="116">
        <v>0</v>
      </c>
      <c r="W568" s="22">
        <f t="shared" si="131"/>
        <v>0</v>
      </c>
      <c r="X568" s="22">
        <f t="shared" si="132"/>
        <v>78.8</v>
      </c>
      <c r="Y568" s="22">
        <f ca="1">OFFSET('Cost Study'!$B$7,'Operations Support'!$C568,'Operations Support'!$B568)*$H568</f>
        <v>5177.16</v>
      </c>
      <c r="Z568" s="23">
        <f ca="1">Y568*'Cost Study'!$B$31</f>
        <v>289154.37751313258</v>
      </c>
      <c r="AA568" s="23">
        <f ca="1">IF(A568=10298,1.51,1)*IF($B568&lt;3,$D568*'Cost Study'!$B$32*OFFSET('Cost Study'!$B$7,'Operations Support'!$C568,'Operations Support'!$B568),0)</f>
        <v>14.454000000000001</v>
      </c>
      <c r="AB568" s="24">
        <f ca="1">AA568*'Cost Study'!$B$31</f>
        <v>807.28379508742603</v>
      </c>
      <c r="AC568" s="23">
        <f ca="1">Y568*'Cost Study'!$B$31</f>
        <v>289154.37751313258</v>
      </c>
      <c r="AD568" s="24">
        <f ca="1">AA568*'Cost Study'!$B$31</f>
        <v>807.28379508742603</v>
      </c>
      <c r="AE568" s="377">
        <f t="shared" ca="1" si="133"/>
        <v>289961.66130822001</v>
      </c>
      <c r="AF568" s="377">
        <f t="shared" ca="1" si="134"/>
        <v>289961.66130822001</v>
      </c>
      <c r="AH568" s="688">
        <f>IFERROR($H568/SUMIF($A:$A,$A568,$H:$H)*SUMIF(Summary!$A$110:$A$186,$A568,Summary!$P$110:$P$186),0)</f>
        <v>89483.911529676421</v>
      </c>
      <c r="AI568" s="689">
        <f t="shared" ca="1" si="135"/>
        <v>200477.7497785436</v>
      </c>
      <c r="AJ568" s="688">
        <f>IFERROR(H568/SUMIF(A:A,A568,H:H)*SUMIF(Summary!$A$110:$A$186,'Operations Support'!A568,Summary!$Q$110:$Q$186),0)</f>
        <v>90089.768495226454</v>
      </c>
      <c r="AK568" s="688">
        <f t="shared" ca="1" si="136"/>
        <v>199871.89281299355</v>
      </c>
      <c r="AM568" s="688">
        <f>IFERROR($H568/SUMIF($A:$A,$A568,$H:$H)*SUMIF(Summary!$A$230:$A$266,$A568,Summary!$P$230:$P$266),0)</f>
        <v>16930.481071914033</v>
      </c>
      <c r="AN568" s="688">
        <f>IFERROR($H568/SUMIF($A:$A,$A568,$H:$H)*(SUMIF(Summary!$A$230:$A$266,$A568,Summary!$L$230:$L$266)+SUMIF(Summary!$A$281:$A$317,$A568,Summary!$L$281:$L$317))-AM568,0)</f>
        <v>33245.686167065563</v>
      </c>
      <c r="AO568" s="688">
        <f>IFERROR($H568/SUMIF($A:$A,$A568,$H:$H)*SUMIF(Summary!$A$230:$A$266,$A568,Summary!$Q$230:$Q$266),0)</f>
        <v>17045.110056188267</v>
      </c>
      <c r="AP568" s="688">
        <f>IFERROR($H568/SUMIF($A:$A,$A568,$H:$H)*(SUMIF(Summary!$A$230:$A$266,$A568,Summary!$L$230:$L$266)+SUMIF(Summary!$A$281:$A$317,$A568,Summary!$L$281:$L$317))-AO568,0)</f>
        <v>33131.057182791337</v>
      </c>
      <c r="AQ568" s="306"/>
      <c r="AR568" s="688">
        <f t="shared" ca="1" si="137"/>
        <v>233723.43594560918</v>
      </c>
      <c r="AS568" s="688">
        <f t="shared" ca="1" si="138"/>
        <v>233002.9499957849</v>
      </c>
    </row>
    <row r="569" spans="1:45" x14ac:dyDescent="0.2">
      <c r="A569" s="423">
        <v>3594</v>
      </c>
      <c r="B569" s="424">
        <v>2</v>
      </c>
      <c r="C569" s="425" t="s">
        <v>318</v>
      </c>
      <c r="D569" s="422">
        <f t="shared" si="124"/>
        <v>4177</v>
      </c>
      <c r="E569" s="422">
        <f t="shared" si="125"/>
        <v>3900</v>
      </c>
      <c r="F569" s="422">
        <f t="shared" si="126"/>
        <v>138</v>
      </c>
      <c r="G569" s="422">
        <f t="shared" si="127"/>
        <v>0</v>
      </c>
      <c r="H569" s="22">
        <f t="shared" si="128"/>
        <v>8215</v>
      </c>
      <c r="I569" s="116">
        <v>2061</v>
      </c>
      <c r="J569" s="116">
        <v>2115</v>
      </c>
      <c r="K569" s="116">
        <v>0</v>
      </c>
      <c r="L569" s="116">
        <v>0</v>
      </c>
      <c r="M569" s="22">
        <f t="shared" si="129"/>
        <v>4176</v>
      </c>
      <c r="N569" s="116">
        <v>2094</v>
      </c>
      <c r="O569" s="116">
        <v>1647</v>
      </c>
      <c r="P569" s="116">
        <v>138</v>
      </c>
      <c r="Q569" s="116">
        <v>0</v>
      </c>
      <c r="R569" s="22">
        <f t="shared" si="130"/>
        <v>3879</v>
      </c>
      <c r="S569" s="116">
        <v>22</v>
      </c>
      <c r="T569" s="116">
        <v>138</v>
      </c>
      <c r="U569" s="116">
        <v>0</v>
      </c>
      <c r="V569" s="116">
        <v>0</v>
      </c>
      <c r="W569" s="22">
        <f t="shared" si="131"/>
        <v>160</v>
      </c>
      <c r="X569" s="22">
        <f t="shared" si="132"/>
        <v>273.83333333333331</v>
      </c>
      <c r="Y569" s="22">
        <f ca="1">OFFSET('Cost Study'!$B$7,'Operations Support'!$C569,'Operations Support'!$B569)*$H569</f>
        <v>18812.349999999999</v>
      </c>
      <c r="Z569" s="23">
        <f ca="1">Y569*'Cost Study'!$B$31</f>
        <v>1050706.053861418</v>
      </c>
      <c r="AA569" s="23">
        <f ca="1">IF(A569=10298,1.51,1)*IF($B569&lt;3,$D569*'Cost Study'!$B$32*OFFSET('Cost Study'!$B$7,'Operations Support'!$C569,'Operations Support'!$B569),0)</f>
        <v>956.53300000000013</v>
      </c>
      <c r="AB569" s="24">
        <f ca="1">AA569*'Cost Study'!$B$31</f>
        <v>53424.214083738822</v>
      </c>
      <c r="AC569" s="23">
        <f ca="1">Y569*'Cost Study'!$B$31</f>
        <v>1050706.053861418</v>
      </c>
      <c r="AD569" s="24">
        <f ca="1">AA569*'Cost Study'!$B$31</f>
        <v>53424.214083738822</v>
      </c>
      <c r="AE569" s="377">
        <f t="shared" ca="1" si="133"/>
        <v>1104130.2679451569</v>
      </c>
      <c r="AF569" s="377">
        <f t="shared" ca="1" si="134"/>
        <v>1104130.2679451569</v>
      </c>
      <c r="AH569" s="688">
        <f>IFERROR($H569/SUMIF($A:$A,$A569,$H:$H)*SUMIF(Summary!$A$110:$A$186,$A569,Summary!$P$110:$P$186),0)</f>
        <v>310960.37784107099</v>
      </c>
      <c r="AI569" s="689">
        <f t="shared" ca="1" si="135"/>
        <v>793169.89010408591</v>
      </c>
      <c r="AJ569" s="688">
        <f>IFERROR(H569/SUMIF(A:A,A569,H:H)*SUMIF(Summary!$A$110:$A$186,'Operations Support'!A569,Summary!$Q$110:$Q$186),0)</f>
        <v>313065.75642482465</v>
      </c>
      <c r="AK569" s="688">
        <f t="shared" ca="1" si="136"/>
        <v>791064.51152033219</v>
      </c>
      <c r="AM569" s="688">
        <f>IFERROR($H569/SUMIF($A:$A,$A569,$H:$H)*SUMIF(Summary!$A$230:$A$266,$A569,Summary!$P$230:$P$266),0)</f>
        <v>58834.137904303636</v>
      </c>
      <c r="AN569" s="688">
        <f>IFERROR($H569/SUMIF($A:$A,$A569,$H:$H)*(SUMIF(Summary!$A$230:$A$266,$A569,Summary!$L$230:$L$266)+SUMIF(Summary!$A$281:$A$317,$A569,Summary!$L$281:$L$317))-AM569,0)</f>
        <v>115530.16576245503</v>
      </c>
      <c r="AO569" s="688">
        <f>IFERROR($H569/SUMIF($A:$A,$A569,$H:$H)*SUMIF(Summary!$A$230:$A$266,$A569,Summary!$Q$230:$Q$266),0)</f>
        <v>59232.478473598407</v>
      </c>
      <c r="AP569" s="688">
        <f>IFERROR($H569/SUMIF($A:$A,$A569,$H:$H)*(SUMIF(Summary!$A$230:$A$266,$A569,Summary!$L$230:$L$266)+SUMIF(Summary!$A$281:$A$317,$A569,Summary!$L$281:$L$317))-AO569,0)</f>
        <v>115131.82519316027</v>
      </c>
      <c r="AQ569" s="306"/>
      <c r="AR569" s="688">
        <f t="shared" ca="1" si="137"/>
        <v>908700.05586654088</v>
      </c>
      <c r="AS569" s="688">
        <f t="shared" ca="1" si="138"/>
        <v>906196.3367134924</v>
      </c>
    </row>
    <row r="570" spans="1:45" x14ac:dyDescent="0.2">
      <c r="A570" s="423">
        <v>3594</v>
      </c>
      <c r="B570" s="424">
        <v>2</v>
      </c>
      <c r="C570" s="425" t="s">
        <v>319</v>
      </c>
      <c r="D570" s="422">
        <f t="shared" si="124"/>
        <v>0</v>
      </c>
      <c r="E570" s="422">
        <f t="shared" si="125"/>
        <v>0</v>
      </c>
      <c r="F570" s="422">
        <f t="shared" si="126"/>
        <v>0</v>
      </c>
      <c r="G570" s="422">
        <f t="shared" si="127"/>
        <v>0</v>
      </c>
      <c r="H570" s="22">
        <f t="shared" si="128"/>
        <v>0</v>
      </c>
      <c r="I570" s="116">
        <v>0</v>
      </c>
      <c r="J570" s="116">
        <v>0</v>
      </c>
      <c r="K570" s="116">
        <v>0</v>
      </c>
      <c r="L570" s="116">
        <v>0</v>
      </c>
      <c r="M570" s="22">
        <f t="shared" si="129"/>
        <v>0</v>
      </c>
      <c r="N570" s="116">
        <v>0</v>
      </c>
      <c r="O570" s="116">
        <v>0</v>
      </c>
      <c r="P570" s="116">
        <v>0</v>
      </c>
      <c r="Q570" s="116">
        <v>0</v>
      </c>
      <c r="R570" s="22">
        <f t="shared" si="130"/>
        <v>0</v>
      </c>
      <c r="S570" s="116">
        <v>0</v>
      </c>
      <c r="T570" s="116">
        <v>0</v>
      </c>
      <c r="U570" s="116">
        <v>0</v>
      </c>
      <c r="V570" s="116">
        <v>0</v>
      </c>
      <c r="W570" s="22">
        <f t="shared" si="131"/>
        <v>0</v>
      </c>
      <c r="X570" s="22">
        <f t="shared" si="132"/>
        <v>0</v>
      </c>
      <c r="Y570" s="22">
        <f ca="1">OFFSET('Cost Study'!$B$7,'Operations Support'!$C570,'Operations Support'!$B570)*$H570</f>
        <v>0</v>
      </c>
      <c r="Z570" s="23">
        <f ca="1">Y570*'Cost Study'!$B$31</f>
        <v>0</v>
      </c>
      <c r="AA570" s="23">
        <f ca="1">IF(A570=10298,1.51,1)*IF($B570&lt;3,$D570*'Cost Study'!$B$32*OFFSET('Cost Study'!$B$7,'Operations Support'!$C570,'Operations Support'!$B570),0)</f>
        <v>0</v>
      </c>
      <c r="AB570" s="24">
        <f ca="1">AA570*'Cost Study'!$B$31</f>
        <v>0</v>
      </c>
      <c r="AC570" s="23">
        <f ca="1">Y570*'Cost Study'!$B$31</f>
        <v>0</v>
      </c>
      <c r="AD570" s="24">
        <f ca="1">AA570*'Cost Study'!$B$31</f>
        <v>0</v>
      </c>
      <c r="AE570" s="377">
        <f t="shared" ca="1" si="133"/>
        <v>0</v>
      </c>
      <c r="AF570" s="377">
        <f t="shared" ca="1" si="134"/>
        <v>0</v>
      </c>
      <c r="AH570" s="688">
        <f>IFERROR($H570/SUMIF($A:$A,$A570,$H:$H)*SUMIF(Summary!$A$110:$A$186,$A570,Summary!$P$110:$P$186),0)</f>
        <v>0</v>
      </c>
      <c r="AI570" s="689">
        <f t="shared" ca="1" si="135"/>
        <v>0</v>
      </c>
      <c r="AJ570" s="688">
        <f>IFERROR(H570/SUMIF(A:A,A570,H:H)*SUMIF(Summary!$A$110:$A$186,'Operations Support'!A570,Summary!$Q$110:$Q$186),0)</f>
        <v>0</v>
      </c>
      <c r="AK570" s="688">
        <f t="shared" ca="1" si="136"/>
        <v>0</v>
      </c>
      <c r="AM570" s="688">
        <f>IFERROR($H570/SUMIF($A:$A,$A570,$H:$H)*SUMIF(Summary!$A$230:$A$266,$A570,Summary!$P$230:$P$266),0)</f>
        <v>0</v>
      </c>
      <c r="AN570" s="688">
        <f>IFERROR($H570/SUMIF($A:$A,$A570,$H:$H)*(SUMIF(Summary!$A$230:$A$266,$A570,Summary!$L$230:$L$266)+SUMIF(Summary!$A$281:$A$317,$A570,Summary!$L$281:$L$317))-AM570,0)</f>
        <v>0</v>
      </c>
      <c r="AO570" s="688">
        <f>IFERROR($H570/SUMIF($A:$A,$A570,$H:$H)*SUMIF(Summary!$A$230:$A$266,$A570,Summary!$Q$230:$Q$266),0)</f>
        <v>0</v>
      </c>
      <c r="AP570" s="688">
        <f>IFERROR($H570/SUMIF($A:$A,$A570,$H:$H)*(SUMIF(Summary!$A$230:$A$266,$A570,Summary!$L$230:$L$266)+SUMIF(Summary!$A$281:$A$317,$A570,Summary!$L$281:$L$317))-AO570,0)</f>
        <v>0</v>
      </c>
      <c r="AQ570" s="306"/>
      <c r="AR570" s="688">
        <f t="shared" ca="1" si="137"/>
        <v>0</v>
      </c>
      <c r="AS570" s="688">
        <f t="shared" ca="1" si="138"/>
        <v>0</v>
      </c>
    </row>
    <row r="571" spans="1:45" x14ac:dyDescent="0.2">
      <c r="A571" s="423">
        <v>3594</v>
      </c>
      <c r="B571" s="424">
        <v>2</v>
      </c>
      <c r="C571" s="425" t="s">
        <v>320</v>
      </c>
      <c r="D571" s="422">
        <f t="shared" si="124"/>
        <v>0</v>
      </c>
      <c r="E571" s="422">
        <f t="shared" si="125"/>
        <v>0</v>
      </c>
      <c r="F571" s="422">
        <f t="shared" si="126"/>
        <v>0</v>
      </c>
      <c r="G571" s="422">
        <f t="shared" si="127"/>
        <v>0</v>
      </c>
      <c r="H571" s="22">
        <f t="shared" si="128"/>
        <v>0</v>
      </c>
      <c r="I571" s="116">
        <v>0</v>
      </c>
      <c r="J571" s="116">
        <v>0</v>
      </c>
      <c r="K571" s="116">
        <v>0</v>
      </c>
      <c r="L571" s="116">
        <v>0</v>
      </c>
      <c r="M571" s="22">
        <f t="shared" si="129"/>
        <v>0</v>
      </c>
      <c r="N571" s="116">
        <v>0</v>
      </c>
      <c r="O571" s="116">
        <v>0</v>
      </c>
      <c r="P571" s="116">
        <v>0</v>
      </c>
      <c r="Q571" s="116">
        <v>0</v>
      </c>
      <c r="R571" s="22">
        <f t="shared" si="130"/>
        <v>0</v>
      </c>
      <c r="S571" s="116">
        <v>0</v>
      </c>
      <c r="T571" s="116">
        <v>0</v>
      </c>
      <c r="U571" s="116">
        <v>0</v>
      </c>
      <c r="V571" s="116">
        <v>0</v>
      </c>
      <c r="W571" s="22">
        <f t="shared" si="131"/>
        <v>0</v>
      </c>
      <c r="X571" s="22">
        <f t="shared" si="132"/>
        <v>0</v>
      </c>
      <c r="Y571" s="22">
        <f ca="1">OFFSET('Cost Study'!$B$7,'Operations Support'!$C571,'Operations Support'!$B571)*$H571</f>
        <v>0</v>
      </c>
      <c r="Z571" s="23">
        <f ca="1">Y571*'Cost Study'!$B$31</f>
        <v>0</v>
      </c>
      <c r="AA571" s="23">
        <f ca="1">IF(A571=10298,1.51,1)*IF($B571&lt;3,$D571*'Cost Study'!$B$32*OFFSET('Cost Study'!$B$7,'Operations Support'!$C571,'Operations Support'!$B571),0)</f>
        <v>0</v>
      </c>
      <c r="AB571" s="24">
        <f ca="1">AA571*'Cost Study'!$B$31</f>
        <v>0</v>
      </c>
      <c r="AC571" s="23">
        <f ca="1">Y571*'Cost Study'!$B$31</f>
        <v>0</v>
      </c>
      <c r="AD571" s="24">
        <f ca="1">AA571*'Cost Study'!$B$31</f>
        <v>0</v>
      </c>
      <c r="AE571" s="377">
        <f t="shared" ca="1" si="133"/>
        <v>0</v>
      </c>
      <c r="AF571" s="377">
        <f t="shared" ca="1" si="134"/>
        <v>0</v>
      </c>
      <c r="AH571" s="688">
        <f>IFERROR($H571/SUMIF($A:$A,$A571,$H:$H)*SUMIF(Summary!$A$110:$A$186,$A571,Summary!$P$110:$P$186),0)</f>
        <v>0</v>
      </c>
      <c r="AI571" s="689">
        <f t="shared" ca="1" si="135"/>
        <v>0</v>
      </c>
      <c r="AJ571" s="688">
        <f>IFERROR(H571/SUMIF(A:A,A571,H:H)*SUMIF(Summary!$A$110:$A$186,'Operations Support'!A571,Summary!$Q$110:$Q$186),0)</f>
        <v>0</v>
      </c>
      <c r="AK571" s="688">
        <f t="shared" ca="1" si="136"/>
        <v>0</v>
      </c>
      <c r="AM571" s="688">
        <f>IFERROR($H571/SUMIF($A:$A,$A571,$H:$H)*SUMIF(Summary!$A$230:$A$266,$A571,Summary!$P$230:$P$266),0)</f>
        <v>0</v>
      </c>
      <c r="AN571" s="688">
        <f>IFERROR($H571/SUMIF($A:$A,$A571,$H:$H)*(SUMIF(Summary!$A$230:$A$266,$A571,Summary!$L$230:$L$266)+SUMIF(Summary!$A$281:$A$317,$A571,Summary!$L$281:$L$317))-AM571,0)</f>
        <v>0</v>
      </c>
      <c r="AO571" s="688">
        <f>IFERROR($H571/SUMIF($A:$A,$A571,$H:$H)*SUMIF(Summary!$A$230:$A$266,$A571,Summary!$Q$230:$Q$266),0)</f>
        <v>0</v>
      </c>
      <c r="AP571" s="688">
        <f>IFERROR($H571/SUMIF($A:$A,$A571,$H:$H)*(SUMIF(Summary!$A$230:$A$266,$A571,Summary!$L$230:$L$266)+SUMIF(Summary!$A$281:$A$317,$A571,Summary!$L$281:$L$317))-AO571,0)</f>
        <v>0</v>
      </c>
      <c r="AQ571" s="306"/>
      <c r="AR571" s="688">
        <f t="shared" ca="1" si="137"/>
        <v>0</v>
      </c>
      <c r="AS571" s="688">
        <f t="shared" ca="1" si="138"/>
        <v>0</v>
      </c>
    </row>
    <row r="572" spans="1:45" x14ac:dyDescent="0.2">
      <c r="A572" s="423">
        <v>3594</v>
      </c>
      <c r="B572" s="424">
        <v>3</v>
      </c>
      <c r="C572" s="425" t="s">
        <v>300</v>
      </c>
      <c r="D572" s="422">
        <f t="shared" si="124"/>
        <v>12119</v>
      </c>
      <c r="E572" s="422">
        <f t="shared" si="125"/>
        <v>7256</v>
      </c>
      <c r="F572" s="422">
        <f t="shared" si="126"/>
        <v>922</v>
      </c>
      <c r="G572" s="422">
        <f t="shared" si="127"/>
        <v>0</v>
      </c>
      <c r="H572" s="22">
        <f t="shared" si="128"/>
        <v>20297</v>
      </c>
      <c r="I572" s="116">
        <v>5065</v>
      </c>
      <c r="J572" s="116">
        <v>2877</v>
      </c>
      <c r="K572" s="116">
        <v>469</v>
      </c>
      <c r="L572" s="116">
        <v>0</v>
      </c>
      <c r="M572" s="22">
        <f t="shared" si="129"/>
        <v>8411</v>
      </c>
      <c r="N572" s="116">
        <v>5215</v>
      </c>
      <c r="O572" s="116">
        <v>2631</v>
      </c>
      <c r="P572" s="116">
        <v>249</v>
      </c>
      <c r="Q572" s="116">
        <v>0</v>
      </c>
      <c r="R572" s="22">
        <f t="shared" si="130"/>
        <v>8095</v>
      </c>
      <c r="S572" s="116">
        <v>1839</v>
      </c>
      <c r="T572" s="116">
        <v>1748</v>
      </c>
      <c r="U572" s="116">
        <v>204</v>
      </c>
      <c r="V572" s="116">
        <v>0</v>
      </c>
      <c r="W572" s="22">
        <f t="shared" si="131"/>
        <v>3791</v>
      </c>
      <c r="X572" s="22">
        <f t="shared" si="132"/>
        <v>845.70833333333337</v>
      </c>
      <c r="Y572" s="22">
        <f ca="1">OFFSET('Cost Study'!$B$7,'Operations Support'!$C572,'Operations Support'!$B572)*$H572</f>
        <v>87277.099999999991</v>
      </c>
      <c r="Z572" s="23">
        <f ca="1">Y572*'Cost Study'!$B$31</f>
        <v>4874594.472964216</v>
      </c>
      <c r="AA572" s="23">
        <f ca="1">IF(A572=10298,1.51,1)*IF($B572&lt;3,$D572*'Cost Study'!$B$32*OFFSET('Cost Study'!$B$7,'Operations Support'!$C572,'Operations Support'!$B572),0)</f>
        <v>0</v>
      </c>
      <c r="AB572" s="24">
        <f ca="1">AA572*'Cost Study'!$B$31</f>
        <v>0</v>
      </c>
      <c r="AC572" s="23">
        <f ca="1">Y572*'Cost Study'!$B$31</f>
        <v>4874594.472964216</v>
      </c>
      <c r="AD572" s="24">
        <f ca="1">AA572*'Cost Study'!$B$31</f>
        <v>0</v>
      </c>
      <c r="AE572" s="377">
        <f t="shared" ca="1" si="133"/>
        <v>4874594.472964216</v>
      </c>
      <c r="AF572" s="377">
        <f t="shared" ca="1" si="134"/>
        <v>4874594.472964216</v>
      </c>
      <c r="AH572" s="688">
        <f>IFERROR($H572/SUMIF($A:$A,$A572,$H:$H)*SUMIF(Summary!$A$110:$A$186,$A572,Summary!$P$110:$P$186),0)</f>
        <v>768297.3571564476</v>
      </c>
      <c r="AI572" s="689">
        <f t="shared" ca="1" si="135"/>
        <v>4106297.1158077684</v>
      </c>
      <c r="AJ572" s="688">
        <f>IFERROR(H572/SUMIF(A:A,A572,H:H)*SUMIF(Summary!$A$110:$A$186,'Operations Support'!A572,Summary!$Q$110:$Q$186),0)</f>
        <v>773499.16715211992</v>
      </c>
      <c r="AK572" s="688">
        <f t="shared" ca="1" si="136"/>
        <v>4101095.3058120962</v>
      </c>
      <c r="AM572" s="688">
        <f>IFERROR($H572/SUMIF($A:$A,$A572,$H:$H)*SUMIF(Summary!$A$230:$A$266,$A572,Summary!$P$230:$P$266),0)</f>
        <v>145362.93329807068</v>
      </c>
      <c r="AN572" s="688">
        <f>IFERROR($H572/SUMIF($A:$A,$A572,$H:$H)*(SUMIF(Summary!$A$230:$A$266,$A572,Summary!$L$230:$L$266)+SUMIF(Summary!$A$281:$A$317,$A572,Summary!$L$281:$L$317))-AM572,0)</f>
        <v>285443.1861814424</v>
      </c>
      <c r="AO572" s="688">
        <f>IFERROR($H572/SUMIF($A:$A,$A572,$H:$H)*SUMIF(Summary!$A$230:$A$266,$A572,Summary!$Q$230:$Q$266),0)</f>
        <v>146347.12301626618</v>
      </c>
      <c r="AP572" s="688">
        <f>IFERROR($H572/SUMIF($A:$A,$A572,$H:$H)*(SUMIF(Summary!$A$230:$A$266,$A572,Summary!$L$230:$L$266)+SUMIF(Summary!$A$281:$A$317,$A572,Summary!$L$281:$L$317))-AO572,0)</f>
        <v>284458.99646324688</v>
      </c>
      <c r="AQ572" s="306"/>
      <c r="AR572" s="688">
        <f t="shared" ca="1" si="137"/>
        <v>4391740.3019892108</v>
      </c>
      <c r="AS572" s="688">
        <f t="shared" ca="1" si="138"/>
        <v>4385554.3022753429</v>
      </c>
    </row>
    <row r="573" spans="1:45" x14ac:dyDescent="0.2">
      <c r="A573" s="423">
        <v>3594</v>
      </c>
      <c r="B573" s="424">
        <v>3</v>
      </c>
      <c r="C573" s="425" t="s">
        <v>301</v>
      </c>
      <c r="D573" s="422">
        <f t="shared" si="124"/>
        <v>4169</v>
      </c>
      <c r="E573" s="422">
        <f t="shared" si="125"/>
        <v>4305</v>
      </c>
      <c r="F573" s="422">
        <f t="shared" si="126"/>
        <v>903</v>
      </c>
      <c r="G573" s="422">
        <f t="shared" si="127"/>
        <v>0</v>
      </c>
      <c r="H573" s="22">
        <f t="shared" si="128"/>
        <v>9377</v>
      </c>
      <c r="I573" s="116">
        <v>1690</v>
      </c>
      <c r="J573" s="116">
        <v>2020</v>
      </c>
      <c r="K573" s="116">
        <v>293</v>
      </c>
      <c r="L573" s="116">
        <v>0</v>
      </c>
      <c r="M573" s="22">
        <f t="shared" si="129"/>
        <v>4003</v>
      </c>
      <c r="N573" s="116">
        <v>2030</v>
      </c>
      <c r="O573" s="116">
        <v>1616</v>
      </c>
      <c r="P573" s="116">
        <v>303</v>
      </c>
      <c r="Q573" s="116">
        <v>0</v>
      </c>
      <c r="R573" s="22">
        <f t="shared" si="130"/>
        <v>3949</v>
      </c>
      <c r="S573" s="116">
        <v>449</v>
      </c>
      <c r="T573" s="116">
        <v>669</v>
      </c>
      <c r="U573" s="116">
        <v>307</v>
      </c>
      <c r="V573" s="116">
        <v>0</v>
      </c>
      <c r="W573" s="22">
        <f t="shared" si="131"/>
        <v>1425</v>
      </c>
      <c r="X573" s="22">
        <f t="shared" si="132"/>
        <v>390.70833333333331</v>
      </c>
      <c r="Y573" s="22">
        <f ca="1">OFFSET('Cost Study'!$B$7,'Operations Support'!$C573,'Operations Support'!$B573)*$H573</f>
        <v>68733.41</v>
      </c>
      <c r="Z573" s="23">
        <f ca="1">Y573*'Cost Study'!$B$31</f>
        <v>3838893.598595547</v>
      </c>
      <c r="AA573" s="23">
        <f ca="1">IF(A573=10298,1.51,1)*IF($B573&lt;3,$D573*'Cost Study'!$B$32*OFFSET('Cost Study'!$B$7,'Operations Support'!$C573,'Operations Support'!$B573),0)</f>
        <v>0</v>
      </c>
      <c r="AB573" s="24">
        <f ca="1">AA573*'Cost Study'!$B$31</f>
        <v>0</v>
      </c>
      <c r="AC573" s="23">
        <f ca="1">Y573*'Cost Study'!$B$31</f>
        <v>3838893.598595547</v>
      </c>
      <c r="AD573" s="24">
        <f ca="1">AA573*'Cost Study'!$B$31</f>
        <v>0</v>
      </c>
      <c r="AE573" s="377">
        <f t="shared" ca="1" si="133"/>
        <v>3838893.598595547</v>
      </c>
      <c r="AF573" s="377">
        <f t="shared" ca="1" si="134"/>
        <v>3838893.598595547</v>
      </c>
      <c r="AH573" s="688">
        <f>IFERROR($H573/SUMIF($A:$A,$A573,$H:$H)*SUMIF(Summary!$A$110:$A$186,$A573,Summary!$P$110:$P$186),0)</f>
        <v>354945.27851682564</v>
      </c>
      <c r="AI573" s="689">
        <f t="shared" ca="1" si="135"/>
        <v>3483948.3200787213</v>
      </c>
      <c r="AJ573" s="688">
        <f>IFERROR(H573/SUMIF(A:A,A573,H:H)*SUMIF(Summary!$A$110:$A$186,'Operations Support'!A573,Summary!$Q$110:$Q$186),0)</f>
        <v>357348.45988990634</v>
      </c>
      <c r="AK573" s="688">
        <f t="shared" ca="1" si="136"/>
        <v>3481545.1387056406</v>
      </c>
      <c r="AM573" s="688">
        <f>IFERROR($H573/SUMIF($A:$A,$A573,$H:$H)*SUMIF(Summary!$A$230:$A$266,$A573,Summary!$P$230:$P$266),0)</f>
        <v>67156.142559787608</v>
      </c>
      <c r="AN573" s="688">
        <f>IFERROR($H573/SUMIF($A:$A,$A573,$H:$H)*(SUMIF(Summary!$A$230:$A$266,$A573,Summary!$L$230:$L$266)+SUMIF(Summary!$A$281:$A$317,$A573,Summary!$L$281:$L$317))-AM573,0)</f>
        <v>131871.74246555578</v>
      </c>
      <c r="AO573" s="688">
        <f>IFERROR($H573/SUMIF($A:$A,$A573,$H:$H)*SUMIF(Summary!$A$230:$A$266,$A573,Summary!$Q$230:$Q$266),0)</f>
        <v>67610.827832858457</v>
      </c>
      <c r="AP573" s="688">
        <f>IFERROR($H573/SUMIF($A:$A,$A573,$H:$H)*(SUMIF(Summary!$A$230:$A$266,$A573,Summary!$L$230:$L$266)+SUMIF(Summary!$A$281:$A$317,$A573,Summary!$L$281:$L$317))-AO573,0)</f>
        <v>131417.05719248494</v>
      </c>
      <c r="AQ573" s="306"/>
      <c r="AR573" s="688">
        <f t="shared" ca="1" si="137"/>
        <v>3615820.0625442769</v>
      </c>
      <c r="AS573" s="688">
        <f t="shared" ca="1" si="138"/>
        <v>3612962.1958981254</v>
      </c>
    </row>
    <row r="574" spans="1:45" x14ac:dyDescent="0.2">
      <c r="A574" s="423">
        <v>3594</v>
      </c>
      <c r="B574" s="424">
        <v>3</v>
      </c>
      <c r="C574" s="425" t="s">
        <v>302</v>
      </c>
      <c r="D574" s="422">
        <f t="shared" si="124"/>
        <v>5570</v>
      </c>
      <c r="E574" s="422">
        <f t="shared" si="125"/>
        <v>2047</v>
      </c>
      <c r="F574" s="422">
        <f t="shared" si="126"/>
        <v>56</v>
      </c>
      <c r="G574" s="422">
        <f t="shared" si="127"/>
        <v>0</v>
      </c>
      <c r="H574" s="22">
        <f t="shared" si="128"/>
        <v>7673</v>
      </c>
      <c r="I574" s="116">
        <v>2287</v>
      </c>
      <c r="J574" s="116">
        <v>919</v>
      </c>
      <c r="K574" s="116">
        <v>19</v>
      </c>
      <c r="L574" s="116">
        <v>0</v>
      </c>
      <c r="M574" s="22">
        <f t="shared" si="129"/>
        <v>3225</v>
      </c>
      <c r="N574" s="116">
        <v>2711</v>
      </c>
      <c r="O574" s="116">
        <v>853</v>
      </c>
      <c r="P574" s="116">
        <v>37</v>
      </c>
      <c r="Q574" s="116">
        <v>0</v>
      </c>
      <c r="R574" s="22">
        <f t="shared" si="130"/>
        <v>3601</v>
      </c>
      <c r="S574" s="116">
        <v>572</v>
      </c>
      <c r="T574" s="116">
        <v>275</v>
      </c>
      <c r="U574" s="116">
        <v>0</v>
      </c>
      <c r="V574" s="116">
        <v>0</v>
      </c>
      <c r="W574" s="22">
        <f t="shared" si="131"/>
        <v>847</v>
      </c>
      <c r="X574" s="22">
        <f t="shared" si="132"/>
        <v>319.70833333333331</v>
      </c>
      <c r="Y574" s="22">
        <f ca="1">OFFSET('Cost Study'!$B$7,'Operations Support'!$C574,'Operations Support'!$B574)*$H574</f>
        <v>51332.37</v>
      </c>
      <c r="Z574" s="23">
        <f ca="1">Y574*'Cost Study'!$B$31</f>
        <v>2867011.9319518427</v>
      </c>
      <c r="AA574" s="23">
        <f ca="1">IF(A574=10298,1.51,1)*IF($B574&lt;3,$D574*'Cost Study'!$B$32*OFFSET('Cost Study'!$B$7,'Operations Support'!$C574,'Operations Support'!$B574),0)</f>
        <v>0</v>
      </c>
      <c r="AB574" s="24">
        <f ca="1">AA574*'Cost Study'!$B$31</f>
        <v>0</v>
      </c>
      <c r="AC574" s="23">
        <f ca="1">Y574*'Cost Study'!$B$31</f>
        <v>2867011.9319518427</v>
      </c>
      <c r="AD574" s="24">
        <f ca="1">AA574*'Cost Study'!$B$31</f>
        <v>0</v>
      </c>
      <c r="AE574" s="377">
        <f t="shared" ca="1" si="133"/>
        <v>2867011.9319518427</v>
      </c>
      <c r="AF574" s="377">
        <f t="shared" ca="1" si="134"/>
        <v>2867011.9319518427</v>
      </c>
      <c r="AH574" s="688">
        <f>IFERROR($H574/SUMIF($A:$A,$A574,$H:$H)*SUMIF(Summary!$A$110:$A$186,$A574,Summary!$P$110:$P$186),0)</f>
        <v>290444.1849269066</v>
      </c>
      <c r="AI574" s="689">
        <f t="shared" ca="1" si="135"/>
        <v>2576567.7470249361</v>
      </c>
      <c r="AJ574" s="688">
        <f>IFERROR(H574/SUMIF(A:A,A574,H:H)*SUMIF(Summary!$A$110:$A$186,'Operations Support'!A574,Summary!$Q$110:$Q$186),0)</f>
        <v>292410.65721822024</v>
      </c>
      <c r="AK574" s="688">
        <f t="shared" ca="1" si="136"/>
        <v>2574601.2747336226</v>
      </c>
      <c r="AM574" s="688">
        <f>IFERROR($H574/SUMIF($A:$A,$A574,$H:$H)*SUMIF(Summary!$A$230:$A$266,$A574,Summary!$P$230:$P$266),0)</f>
        <v>54952.445543484086</v>
      </c>
      <c r="AN574" s="688">
        <f>IFERROR($H574/SUMIF($A:$A,$A574,$H:$H)*(SUMIF(Summary!$A$230:$A$266,$A574,Summary!$L$230:$L$266)+SUMIF(Summary!$A$281:$A$317,$A574,Summary!$L$281:$L$317))-AM574,0)</f>
        <v>107907.84685274705</v>
      </c>
      <c r="AO574" s="688">
        <f>IFERROR($H574/SUMIF($A:$A,$A574,$H:$H)*SUMIF(Summary!$A$230:$A$266,$A574,Summary!$Q$230:$Q$266),0)</f>
        <v>55324.504848194832</v>
      </c>
      <c r="AP574" s="688">
        <f>IFERROR($H574/SUMIF($A:$A,$A574,$H:$H)*(SUMIF(Summary!$A$230:$A$266,$A574,Summary!$L$230:$L$266)+SUMIF(Summary!$A$281:$A$317,$A574,Summary!$L$281:$L$317))-AO574,0)</f>
        <v>107535.78754803631</v>
      </c>
      <c r="AQ574" s="306"/>
      <c r="AR574" s="688">
        <f t="shared" ca="1" si="137"/>
        <v>2684475.5938776834</v>
      </c>
      <c r="AS574" s="688">
        <f t="shared" ca="1" si="138"/>
        <v>2682137.0622816589</v>
      </c>
    </row>
    <row r="575" spans="1:45" x14ac:dyDescent="0.2">
      <c r="A575" s="423">
        <v>3594</v>
      </c>
      <c r="B575" s="424">
        <v>3</v>
      </c>
      <c r="C575" s="425" t="s">
        <v>303</v>
      </c>
      <c r="D575" s="422">
        <f t="shared" si="124"/>
        <v>2825</v>
      </c>
      <c r="E575" s="422">
        <f t="shared" si="125"/>
        <v>9816</v>
      </c>
      <c r="F575" s="422">
        <f t="shared" si="126"/>
        <v>474</v>
      </c>
      <c r="G575" s="422">
        <f t="shared" si="127"/>
        <v>0</v>
      </c>
      <c r="H575" s="22">
        <f t="shared" si="128"/>
        <v>13115</v>
      </c>
      <c r="I575" s="116">
        <v>1102</v>
      </c>
      <c r="J575" s="116">
        <v>3966</v>
      </c>
      <c r="K575" s="116">
        <v>45</v>
      </c>
      <c r="L575" s="116">
        <v>0</v>
      </c>
      <c r="M575" s="22">
        <f t="shared" si="129"/>
        <v>5113</v>
      </c>
      <c r="N575" s="116">
        <v>915</v>
      </c>
      <c r="O575" s="116">
        <v>2727</v>
      </c>
      <c r="P575" s="116">
        <v>0</v>
      </c>
      <c r="Q575" s="116">
        <v>0</v>
      </c>
      <c r="R575" s="22">
        <f t="shared" si="130"/>
        <v>3642</v>
      </c>
      <c r="S575" s="116">
        <v>808</v>
      </c>
      <c r="T575" s="116">
        <v>3123</v>
      </c>
      <c r="U575" s="116">
        <v>429</v>
      </c>
      <c r="V575" s="116">
        <v>0</v>
      </c>
      <c r="W575" s="22">
        <f t="shared" si="131"/>
        <v>4360</v>
      </c>
      <c r="X575" s="22">
        <f t="shared" si="132"/>
        <v>546.45833333333337</v>
      </c>
      <c r="Y575" s="22">
        <f ca="1">OFFSET('Cost Study'!$B$7,'Operations Support'!$C575,'Operations Support'!$B575)*$H575</f>
        <v>31607.15</v>
      </c>
      <c r="Z575" s="23">
        <f ca="1">Y575*'Cost Study'!$B$31</f>
        <v>1765320.3268228543</v>
      </c>
      <c r="AA575" s="23">
        <f ca="1">IF(A575=10298,1.51,1)*IF($B575&lt;3,$D575*'Cost Study'!$B$32*OFFSET('Cost Study'!$B$7,'Operations Support'!$C575,'Operations Support'!$B575),0)</f>
        <v>0</v>
      </c>
      <c r="AB575" s="24">
        <f ca="1">AA575*'Cost Study'!$B$31</f>
        <v>0</v>
      </c>
      <c r="AC575" s="23">
        <f ca="1">Y575*'Cost Study'!$B$31</f>
        <v>1765320.3268228543</v>
      </c>
      <c r="AD575" s="24">
        <f ca="1">AA575*'Cost Study'!$B$31</f>
        <v>0</v>
      </c>
      <c r="AE575" s="377">
        <f t="shared" ca="1" si="133"/>
        <v>1765320.3268228543</v>
      </c>
      <c r="AF575" s="377">
        <f t="shared" ca="1" si="134"/>
        <v>1765320.3268228543</v>
      </c>
      <c r="AH575" s="688">
        <f>IFERROR($H575/SUMIF($A:$A,$A575,$H:$H)*SUMIF(Summary!$A$110:$A$186,$A575,Summary!$P$110:$P$186),0)</f>
        <v>496438.87466654246</v>
      </c>
      <c r="AI575" s="689">
        <f t="shared" ca="1" si="135"/>
        <v>1268881.4521563118</v>
      </c>
      <c r="AJ575" s="688">
        <f>IFERROR(H575/SUMIF(A:A,A575,H:H)*SUMIF(Summary!$A$110:$A$186,'Operations Support'!A575,Summary!$Q$110:$Q$186),0)</f>
        <v>499800.04814504873</v>
      </c>
      <c r="AK575" s="688">
        <f t="shared" ca="1" si="136"/>
        <v>1265520.2786778056</v>
      </c>
      <c r="AM575" s="688">
        <f>IFERROR($H575/SUMIF($A:$A,$A575,$H:$H)*SUMIF(Summary!$A$230:$A$266,$A575,Summary!$P$230:$P$266),0)</f>
        <v>93926.928620199891</v>
      </c>
      <c r="AN575" s="688">
        <f>IFERROR($H575/SUMIF($A:$A,$A575,$H:$H)*(SUMIF(Summary!$A$230:$A$266,$A575,Summary!$L$230:$L$266)+SUMIF(Summary!$A$281:$A$317,$A575,Summary!$L$281:$L$317))-AM575,0)</f>
        <v>184440.42896830157</v>
      </c>
      <c r="AO575" s="688">
        <f>IFERROR($H575/SUMIF($A:$A,$A575,$H:$H)*SUMIF(Summary!$A$230:$A$266,$A575,Summary!$Q$230:$Q$266),0)</f>
        <v>94562.867337948031</v>
      </c>
      <c r="AP575" s="688">
        <f>IFERROR($H575/SUMIF($A:$A,$A575,$H:$H)*(SUMIF(Summary!$A$230:$A$266,$A575,Summary!$L$230:$L$266)+SUMIF(Summary!$A$281:$A$317,$A575,Summary!$L$281:$L$317))-AO575,0)</f>
        <v>183804.49025055344</v>
      </c>
      <c r="AQ575" s="306"/>
      <c r="AR575" s="688">
        <f t="shared" ca="1" si="137"/>
        <v>1453321.8811246133</v>
      </c>
      <c r="AS575" s="688">
        <f t="shared" ca="1" si="138"/>
        <v>1449324.768928359</v>
      </c>
    </row>
    <row r="576" spans="1:45" x14ac:dyDescent="0.2">
      <c r="A576" s="423">
        <v>3594</v>
      </c>
      <c r="B576" s="424">
        <v>3</v>
      </c>
      <c r="C576" s="425" t="s">
        <v>304</v>
      </c>
      <c r="D576" s="422">
        <f t="shared" si="124"/>
        <v>0</v>
      </c>
      <c r="E576" s="422">
        <f t="shared" si="125"/>
        <v>0</v>
      </c>
      <c r="F576" s="422">
        <f t="shared" si="126"/>
        <v>0</v>
      </c>
      <c r="G576" s="422">
        <f t="shared" si="127"/>
        <v>0</v>
      </c>
      <c r="H576" s="22">
        <f t="shared" si="128"/>
        <v>0</v>
      </c>
      <c r="I576" s="116">
        <v>0</v>
      </c>
      <c r="J576" s="116">
        <v>0</v>
      </c>
      <c r="K576" s="116">
        <v>0</v>
      </c>
      <c r="L576" s="116">
        <v>0</v>
      </c>
      <c r="M576" s="22">
        <f t="shared" si="129"/>
        <v>0</v>
      </c>
      <c r="N576" s="116">
        <v>0</v>
      </c>
      <c r="O576" s="116">
        <v>0</v>
      </c>
      <c r="P576" s="116">
        <v>0</v>
      </c>
      <c r="Q576" s="116">
        <v>0</v>
      </c>
      <c r="R576" s="22">
        <f t="shared" si="130"/>
        <v>0</v>
      </c>
      <c r="S576" s="116">
        <v>0</v>
      </c>
      <c r="T576" s="116">
        <v>0</v>
      </c>
      <c r="U576" s="116">
        <v>0</v>
      </c>
      <c r="V576" s="116">
        <v>0</v>
      </c>
      <c r="W576" s="22">
        <f t="shared" si="131"/>
        <v>0</v>
      </c>
      <c r="X576" s="22">
        <f t="shared" si="132"/>
        <v>0</v>
      </c>
      <c r="Y576" s="22">
        <f ca="1">OFFSET('Cost Study'!$B$7,'Operations Support'!$C576,'Operations Support'!$B576)*$H576</f>
        <v>0</v>
      </c>
      <c r="Z576" s="23">
        <f ca="1">Y576*'Cost Study'!$B$31</f>
        <v>0</v>
      </c>
      <c r="AA576" s="23">
        <f ca="1">IF(A576=10298,1.51,1)*IF($B576&lt;3,$D576*'Cost Study'!$B$32*OFFSET('Cost Study'!$B$7,'Operations Support'!$C576,'Operations Support'!$B576),0)</f>
        <v>0</v>
      </c>
      <c r="AB576" s="24">
        <f ca="1">AA576*'Cost Study'!$B$31</f>
        <v>0</v>
      </c>
      <c r="AC576" s="23">
        <f ca="1">Y576*'Cost Study'!$B$31</f>
        <v>0</v>
      </c>
      <c r="AD576" s="24">
        <f ca="1">AA576*'Cost Study'!$B$31</f>
        <v>0</v>
      </c>
      <c r="AE576" s="377">
        <f t="shared" ca="1" si="133"/>
        <v>0</v>
      </c>
      <c r="AF576" s="377">
        <f t="shared" ca="1" si="134"/>
        <v>0</v>
      </c>
      <c r="AH576" s="688">
        <f>IFERROR($H576/SUMIF($A:$A,$A576,$H:$H)*SUMIF(Summary!$A$110:$A$186,$A576,Summary!$P$110:$P$186),0)</f>
        <v>0</v>
      </c>
      <c r="AI576" s="689">
        <f t="shared" ca="1" si="135"/>
        <v>0</v>
      </c>
      <c r="AJ576" s="688">
        <f>IFERROR(H576/SUMIF(A:A,A576,H:H)*SUMIF(Summary!$A$110:$A$186,'Operations Support'!A576,Summary!$Q$110:$Q$186),0)</f>
        <v>0</v>
      </c>
      <c r="AK576" s="688">
        <f t="shared" ca="1" si="136"/>
        <v>0</v>
      </c>
      <c r="AM576" s="688">
        <f>IFERROR($H576/SUMIF($A:$A,$A576,$H:$H)*SUMIF(Summary!$A$230:$A$266,$A576,Summary!$P$230:$P$266),0)</f>
        <v>0</v>
      </c>
      <c r="AN576" s="688">
        <f>IFERROR($H576/SUMIF($A:$A,$A576,$H:$H)*(SUMIF(Summary!$A$230:$A$266,$A576,Summary!$L$230:$L$266)+SUMIF(Summary!$A$281:$A$317,$A576,Summary!$L$281:$L$317))-AM576,0)</f>
        <v>0</v>
      </c>
      <c r="AO576" s="688">
        <f>IFERROR($H576/SUMIF($A:$A,$A576,$H:$H)*SUMIF(Summary!$A$230:$A$266,$A576,Summary!$Q$230:$Q$266),0)</f>
        <v>0</v>
      </c>
      <c r="AP576" s="688">
        <f>IFERROR($H576/SUMIF($A:$A,$A576,$H:$H)*(SUMIF(Summary!$A$230:$A$266,$A576,Summary!$L$230:$L$266)+SUMIF(Summary!$A$281:$A$317,$A576,Summary!$L$281:$L$317))-AO576,0)</f>
        <v>0</v>
      </c>
      <c r="AQ576" s="306"/>
      <c r="AR576" s="688">
        <f t="shared" ca="1" si="137"/>
        <v>0</v>
      </c>
      <c r="AS576" s="688">
        <f t="shared" ca="1" si="138"/>
        <v>0</v>
      </c>
    </row>
    <row r="577" spans="1:45" x14ac:dyDescent="0.2">
      <c r="A577" s="423">
        <v>3594</v>
      </c>
      <c r="B577" s="424">
        <v>3</v>
      </c>
      <c r="C577" s="425" t="s">
        <v>305</v>
      </c>
      <c r="D577" s="422">
        <f t="shared" si="124"/>
        <v>3781</v>
      </c>
      <c r="E577" s="422">
        <f t="shared" si="125"/>
        <v>1047</v>
      </c>
      <c r="F577" s="422">
        <f t="shared" si="126"/>
        <v>45</v>
      </c>
      <c r="G577" s="422">
        <f t="shared" si="127"/>
        <v>0</v>
      </c>
      <c r="H577" s="22">
        <f t="shared" si="128"/>
        <v>4873</v>
      </c>
      <c r="I577" s="116">
        <v>1547</v>
      </c>
      <c r="J577" s="116">
        <v>582</v>
      </c>
      <c r="K577" s="116">
        <v>24</v>
      </c>
      <c r="L577" s="116">
        <v>0</v>
      </c>
      <c r="M577" s="22">
        <f t="shared" si="129"/>
        <v>2153</v>
      </c>
      <c r="N577" s="116">
        <v>2103</v>
      </c>
      <c r="O577" s="116">
        <v>276</v>
      </c>
      <c r="P577" s="116">
        <v>3</v>
      </c>
      <c r="Q577" s="116">
        <v>0</v>
      </c>
      <c r="R577" s="22">
        <f t="shared" si="130"/>
        <v>2382</v>
      </c>
      <c r="S577" s="116">
        <v>131</v>
      </c>
      <c r="T577" s="116">
        <v>189</v>
      </c>
      <c r="U577" s="116">
        <v>18</v>
      </c>
      <c r="V577" s="116">
        <v>0</v>
      </c>
      <c r="W577" s="22">
        <f t="shared" si="131"/>
        <v>338</v>
      </c>
      <c r="X577" s="22">
        <f t="shared" si="132"/>
        <v>203.04166666666666</v>
      </c>
      <c r="Y577" s="22">
        <f ca="1">OFFSET('Cost Study'!$B$7,'Operations Support'!$C577,'Operations Support'!$B577)*$H577</f>
        <v>29238</v>
      </c>
      <c r="Z577" s="23">
        <f ca="1">Y577*'Cost Study'!$B$31</f>
        <v>1632998.727048994</v>
      </c>
      <c r="AA577" s="23">
        <f ca="1">IF(A577=10298,1.51,1)*IF($B577&lt;3,$D577*'Cost Study'!$B$32*OFFSET('Cost Study'!$B$7,'Operations Support'!$C577,'Operations Support'!$B577),0)</f>
        <v>0</v>
      </c>
      <c r="AB577" s="24">
        <f ca="1">AA577*'Cost Study'!$B$31</f>
        <v>0</v>
      </c>
      <c r="AC577" s="23">
        <f ca="1">Y577*'Cost Study'!$B$31</f>
        <v>1632998.727048994</v>
      </c>
      <c r="AD577" s="24">
        <f ca="1">AA577*'Cost Study'!$B$31</f>
        <v>0</v>
      </c>
      <c r="AE577" s="377">
        <f t="shared" ca="1" si="133"/>
        <v>1632998.727048994</v>
      </c>
      <c r="AF577" s="377">
        <f t="shared" ca="1" si="134"/>
        <v>1632998.727048994</v>
      </c>
      <c r="AH577" s="688">
        <f>IFERROR($H577/SUMIF($A:$A,$A577,$H:$H)*SUMIF(Summary!$A$110:$A$186,$A577,Summary!$P$110:$P$186),0)</f>
        <v>184456.47245520866</v>
      </c>
      <c r="AI577" s="689">
        <f t="shared" ca="1" si="135"/>
        <v>1448542.2545937854</v>
      </c>
      <c r="AJ577" s="688">
        <f>IFERROR(H577/SUMIF(A:A,A577,H:H)*SUMIF(Summary!$A$110:$A$186,'Operations Support'!A577,Summary!$Q$110:$Q$186),0)</f>
        <v>185705.34766380652</v>
      </c>
      <c r="AK577" s="688">
        <f t="shared" ca="1" si="136"/>
        <v>1447293.3793851875</v>
      </c>
      <c r="AM577" s="688">
        <f>IFERROR($H577/SUMIF($A:$A,$A577,$H:$H)*SUMIF(Summary!$A$230:$A$266,$A577,Summary!$P$230:$P$266),0)</f>
        <v>34899.422277257654</v>
      </c>
      <c r="AN577" s="688">
        <f>IFERROR($H577/SUMIF($A:$A,$A577,$H:$H)*(SUMIF(Summary!$A$230:$A$266,$A577,Summary!$L$230:$L$266)+SUMIF(Summary!$A$281:$A$317,$A577,Summary!$L$281:$L$317))-AM577,0)</f>
        <v>68530.553592263343</v>
      </c>
      <c r="AO577" s="688">
        <f>IFERROR($H577/SUMIF($A:$A,$A577,$H:$H)*SUMIF(Summary!$A$230:$A$266,$A577,Summary!$Q$230:$Q$266),0)</f>
        <v>35135.711211423622</v>
      </c>
      <c r="AP577" s="688">
        <f>IFERROR($H577/SUMIF($A:$A,$A577,$H:$H)*(SUMIF(Summary!$A$230:$A$266,$A577,Summary!$L$230:$L$266)+SUMIF(Summary!$A$281:$A$317,$A577,Summary!$L$281:$L$317))-AO577,0)</f>
        <v>68294.264658097367</v>
      </c>
      <c r="AQ577" s="306"/>
      <c r="AR577" s="688">
        <f t="shared" ca="1" si="137"/>
        <v>1517072.8081860486</v>
      </c>
      <c r="AS577" s="688">
        <f t="shared" ca="1" si="138"/>
        <v>1515587.6440432849</v>
      </c>
    </row>
    <row r="578" spans="1:45" x14ac:dyDescent="0.2">
      <c r="A578" s="423">
        <v>3594</v>
      </c>
      <c r="B578" s="424">
        <v>3</v>
      </c>
      <c r="C578" s="425" t="s">
        <v>306</v>
      </c>
      <c r="D578" s="422">
        <f t="shared" si="124"/>
        <v>33</v>
      </c>
      <c r="E578" s="422">
        <f t="shared" si="125"/>
        <v>28</v>
      </c>
      <c r="F578" s="422">
        <f t="shared" si="126"/>
        <v>0</v>
      </c>
      <c r="G578" s="422">
        <f t="shared" si="127"/>
        <v>0</v>
      </c>
      <c r="H578" s="22">
        <f t="shared" si="128"/>
        <v>61</v>
      </c>
      <c r="I578" s="116">
        <v>24</v>
      </c>
      <c r="J578" s="116">
        <v>0</v>
      </c>
      <c r="K578" s="116">
        <v>0</v>
      </c>
      <c r="L578" s="116">
        <v>0</v>
      </c>
      <c r="M578" s="22">
        <f t="shared" si="129"/>
        <v>24</v>
      </c>
      <c r="N578" s="116">
        <v>9</v>
      </c>
      <c r="O578" s="116">
        <v>28</v>
      </c>
      <c r="P578" s="116">
        <v>0</v>
      </c>
      <c r="Q578" s="116">
        <v>0</v>
      </c>
      <c r="R578" s="22">
        <f t="shared" si="130"/>
        <v>37</v>
      </c>
      <c r="S578" s="116">
        <v>0</v>
      </c>
      <c r="T578" s="116">
        <v>0</v>
      </c>
      <c r="U578" s="116">
        <v>0</v>
      </c>
      <c r="V578" s="116">
        <v>0</v>
      </c>
      <c r="W578" s="22">
        <f t="shared" si="131"/>
        <v>0</v>
      </c>
      <c r="X578" s="22">
        <f t="shared" si="132"/>
        <v>2.5416666666666665</v>
      </c>
      <c r="Y578" s="22">
        <f ca="1">OFFSET('Cost Study'!$B$7,'Operations Support'!$C578,'Operations Support'!$B578)*$H578</f>
        <v>186.66</v>
      </c>
      <c r="Z578" s="23">
        <f ca="1">Y578*'Cost Study'!$B$31</f>
        <v>10425.321239173856</v>
      </c>
      <c r="AA578" s="23">
        <f ca="1">IF(A578=10298,1.51,1)*IF($B578&lt;3,$D578*'Cost Study'!$B$32*OFFSET('Cost Study'!$B$7,'Operations Support'!$C578,'Operations Support'!$B578),0)</f>
        <v>0</v>
      </c>
      <c r="AB578" s="24">
        <f ca="1">AA578*'Cost Study'!$B$31</f>
        <v>0</v>
      </c>
      <c r="AC578" s="23">
        <f ca="1">Y578*'Cost Study'!$B$31</f>
        <v>10425.321239173856</v>
      </c>
      <c r="AD578" s="24">
        <f ca="1">AA578*'Cost Study'!$B$31</f>
        <v>0</v>
      </c>
      <c r="AE578" s="377">
        <f t="shared" ca="1" si="133"/>
        <v>10425.321239173856</v>
      </c>
      <c r="AF578" s="377">
        <f t="shared" ca="1" si="134"/>
        <v>10425.321239173856</v>
      </c>
      <c r="AH578" s="688">
        <f>IFERROR($H578/SUMIF($A:$A,$A578,$H:$H)*SUMIF(Summary!$A$110:$A$186,$A578,Summary!$P$110:$P$186),0)</f>
        <v>2309.0180217048487</v>
      </c>
      <c r="AI578" s="689">
        <f t="shared" ca="1" si="135"/>
        <v>8116.303217469007</v>
      </c>
      <c r="AJ578" s="688">
        <f>IFERROR(H578/SUMIF(A:A,A578,H:H)*SUMIF(Summary!$A$110:$A$186,'Operations Support'!A578,Summary!$Q$110:$Q$186),0)</f>
        <v>2324.6513867211565</v>
      </c>
      <c r="AK578" s="688">
        <f t="shared" ca="1" si="136"/>
        <v>8100.6698524527001</v>
      </c>
      <c r="AM578" s="688">
        <f>IFERROR($H578/SUMIF($A:$A,$A578,$H:$H)*SUMIF(Summary!$A$230:$A$266,$A578,Summary!$P$230:$P$266),0)</f>
        <v>436.86943544279023</v>
      </c>
      <c r="AN578" s="688">
        <f>IFERROR($H578/SUMIF($A:$A,$A578,$H:$H)*(SUMIF(Summary!$A$230:$A$266,$A578,Summary!$L$230:$L$266)+SUMIF(Summary!$A$281:$A$317,$A578,Summary!$L$281:$L$317))-AM578,0)</f>
        <v>857.86246031768178</v>
      </c>
      <c r="AO578" s="688">
        <f>IFERROR($H578/SUMIF($A:$A,$A578,$H:$H)*SUMIF(Summary!$A$230:$A$266,$A578,Summary!$Q$230:$Q$266),0)</f>
        <v>439.82728994394432</v>
      </c>
      <c r="AP578" s="688">
        <f>IFERROR($H578/SUMIF($A:$A,$A578,$H:$H)*(SUMIF(Summary!$A$230:$A$266,$A578,Summary!$L$230:$L$266)+SUMIF(Summary!$A$281:$A$317,$A578,Summary!$L$281:$L$317))-AO578,0)</f>
        <v>854.90460581652769</v>
      </c>
      <c r="AQ578" s="306"/>
      <c r="AR578" s="688">
        <f t="shared" ca="1" si="137"/>
        <v>8974.1656777866883</v>
      </c>
      <c r="AS578" s="688">
        <f t="shared" ca="1" si="138"/>
        <v>8955.5744582692278</v>
      </c>
    </row>
    <row r="579" spans="1:45" x14ac:dyDescent="0.2">
      <c r="A579" s="423">
        <v>3594</v>
      </c>
      <c r="B579" s="424">
        <v>3</v>
      </c>
      <c r="C579" s="425" t="s">
        <v>307</v>
      </c>
      <c r="D579" s="422">
        <f t="shared" si="124"/>
        <v>0</v>
      </c>
      <c r="E579" s="422">
        <f t="shared" si="125"/>
        <v>0</v>
      </c>
      <c r="F579" s="422">
        <f t="shared" si="126"/>
        <v>0</v>
      </c>
      <c r="G579" s="422">
        <f t="shared" si="127"/>
        <v>0</v>
      </c>
      <c r="H579" s="22">
        <f t="shared" si="128"/>
        <v>0</v>
      </c>
      <c r="I579" s="116">
        <v>0</v>
      </c>
      <c r="J579" s="116">
        <v>0</v>
      </c>
      <c r="K579" s="116">
        <v>0</v>
      </c>
      <c r="L579" s="116">
        <v>0</v>
      </c>
      <c r="M579" s="22">
        <f t="shared" si="129"/>
        <v>0</v>
      </c>
      <c r="N579" s="116">
        <v>0</v>
      </c>
      <c r="O579" s="116">
        <v>0</v>
      </c>
      <c r="P579" s="116">
        <v>0</v>
      </c>
      <c r="Q579" s="116">
        <v>0</v>
      </c>
      <c r="R579" s="22">
        <f t="shared" si="130"/>
        <v>0</v>
      </c>
      <c r="S579" s="116">
        <v>0</v>
      </c>
      <c r="T579" s="116">
        <v>0</v>
      </c>
      <c r="U579" s="116">
        <v>0</v>
      </c>
      <c r="V579" s="116">
        <v>0</v>
      </c>
      <c r="W579" s="22">
        <f t="shared" si="131"/>
        <v>0</v>
      </c>
      <c r="X579" s="22">
        <f t="shared" si="132"/>
        <v>0</v>
      </c>
      <c r="Y579" s="22">
        <f ca="1">OFFSET('Cost Study'!$B$7,'Operations Support'!$C579,'Operations Support'!$B579)*$H579</f>
        <v>0</v>
      </c>
      <c r="Z579" s="23">
        <f ca="1">Y579*'Cost Study'!$B$31</f>
        <v>0</v>
      </c>
      <c r="AA579" s="23">
        <f ca="1">IF(A579=10298,1.51,1)*IF($B579&lt;3,$D579*'Cost Study'!$B$32*OFFSET('Cost Study'!$B$7,'Operations Support'!$C579,'Operations Support'!$B579),0)</f>
        <v>0</v>
      </c>
      <c r="AB579" s="24">
        <f ca="1">AA579*'Cost Study'!$B$31</f>
        <v>0</v>
      </c>
      <c r="AC579" s="23">
        <f ca="1">Y579*'Cost Study'!$B$31</f>
        <v>0</v>
      </c>
      <c r="AD579" s="24">
        <f ca="1">AA579*'Cost Study'!$B$31</f>
        <v>0</v>
      </c>
      <c r="AE579" s="377">
        <f t="shared" ca="1" si="133"/>
        <v>0</v>
      </c>
      <c r="AF579" s="377">
        <f t="shared" ca="1" si="134"/>
        <v>0</v>
      </c>
      <c r="AH579" s="688">
        <f>IFERROR($H579/SUMIF($A:$A,$A579,$H:$H)*SUMIF(Summary!$A$110:$A$186,$A579,Summary!$P$110:$P$186),0)</f>
        <v>0</v>
      </c>
      <c r="AI579" s="689">
        <f t="shared" ca="1" si="135"/>
        <v>0</v>
      </c>
      <c r="AJ579" s="688">
        <f>IFERROR(H579/SUMIF(A:A,A579,H:H)*SUMIF(Summary!$A$110:$A$186,'Operations Support'!A579,Summary!$Q$110:$Q$186),0)</f>
        <v>0</v>
      </c>
      <c r="AK579" s="688">
        <f t="shared" ca="1" si="136"/>
        <v>0</v>
      </c>
      <c r="AM579" s="688">
        <f>IFERROR($H579/SUMIF($A:$A,$A579,$H:$H)*SUMIF(Summary!$A$230:$A$266,$A579,Summary!$P$230:$P$266),0)</f>
        <v>0</v>
      </c>
      <c r="AN579" s="688">
        <f>IFERROR($H579/SUMIF($A:$A,$A579,$H:$H)*(SUMIF(Summary!$A$230:$A$266,$A579,Summary!$L$230:$L$266)+SUMIF(Summary!$A$281:$A$317,$A579,Summary!$L$281:$L$317))-AM579,0)</f>
        <v>0</v>
      </c>
      <c r="AO579" s="688">
        <f>IFERROR($H579/SUMIF($A:$A,$A579,$H:$H)*SUMIF(Summary!$A$230:$A$266,$A579,Summary!$Q$230:$Q$266),0)</f>
        <v>0</v>
      </c>
      <c r="AP579" s="688">
        <f>IFERROR($H579/SUMIF($A:$A,$A579,$H:$H)*(SUMIF(Summary!$A$230:$A$266,$A579,Summary!$L$230:$L$266)+SUMIF(Summary!$A$281:$A$317,$A579,Summary!$L$281:$L$317))-AO579,0)</f>
        <v>0</v>
      </c>
      <c r="AQ579" s="306"/>
      <c r="AR579" s="688">
        <f t="shared" ca="1" si="137"/>
        <v>0</v>
      </c>
      <c r="AS579" s="688">
        <f t="shared" ca="1" si="138"/>
        <v>0</v>
      </c>
    </row>
    <row r="580" spans="1:45" x14ac:dyDescent="0.2">
      <c r="A580" s="423">
        <v>3594</v>
      </c>
      <c r="B580" s="424">
        <v>3</v>
      </c>
      <c r="C580" s="425" t="s">
        <v>308</v>
      </c>
      <c r="D580" s="422">
        <f t="shared" si="124"/>
        <v>543</v>
      </c>
      <c r="E580" s="422">
        <f t="shared" si="125"/>
        <v>99</v>
      </c>
      <c r="F580" s="422">
        <f t="shared" si="126"/>
        <v>0</v>
      </c>
      <c r="G580" s="422">
        <f t="shared" si="127"/>
        <v>0</v>
      </c>
      <c r="H580" s="22">
        <f t="shared" si="128"/>
        <v>642</v>
      </c>
      <c r="I580" s="116">
        <v>333</v>
      </c>
      <c r="J580" s="116">
        <v>99</v>
      </c>
      <c r="K580" s="116">
        <v>0</v>
      </c>
      <c r="L580" s="116">
        <v>0</v>
      </c>
      <c r="M580" s="22">
        <f t="shared" si="129"/>
        <v>432</v>
      </c>
      <c r="N580" s="116">
        <v>210</v>
      </c>
      <c r="O580" s="116">
        <v>0</v>
      </c>
      <c r="P580" s="116">
        <v>0</v>
      </c>
      <c r="Q580" s="116">
        <v>0</v>
      </c>
      <c r="R580" s="22">
        <f t="shared" si="130"/>
        <v>210</v>
      </c>
      <c r="S580" s="116">
        <v>0</v>
      </c>
      <c r="T580" s="116">
        <v>0</v>
      </c>
      <c r="U580" s="116">
        <v>0</v>
      </c>
      <c r="V580" s="116">
        <v>0</v>
      </c>
      <c r="W580" s="22">
        <f t="shared" si="131"/>
        <v>0</v>
      </c>
      <c r="X580" s="22">
        <f t="shared" si="132"/>
        <v>26.75</v>
      </c>
      <c r="Y580" s="22">
        <f ca="1">OFFSET('Cost Study'!$B$7,'Operations Support'!$C580,'Operations Support'!$B580)*$H580</f>
        <v>1483.02</v>
      </c>
      <c r="Z580" s="23">
        <f ca="1">Y580*'Cost Study'!$B$31</f>
        <v>82829.529112394797</v>
      </c>
      <c r="AA580" s="23">
        <f ca="1">IF(A580=10298,1.51,1)*IF($B580&lt;3,$D580*'Cost Study'!$B$32*OFFSET('Cost Study'!$B$7,'Operations Support'!$C580,'Operations Support'!$B580),0)</f>
        <v>0</v>
      </c>
      <c r="AB580" s="24">
        <f ca="1">AA580*'Cost Study'!$B$31</f>
        <v>0</v>
      </c>
      <c r="AC580" s="23">
        <f ca="1">Y580*'Cost Study'!$B$31</f>
        <v>82829.529112394797</v>
      </c>
      <c r="AD580" s="24">
        <f ca="1">AA580*'Cost Study'!$B$31</f>
        <v>0</v>
      </c>
      <c r="AE580" s="377">
        <f t="shared" ca="1" si="133"/>
        <v>82829.529112394797</v>
      </c>
      <c r="AF580" s="377">
        <f t="shared" ca="1" si="134"/>
        <v>82829.529112394797</v>
      </c>
      <c r="AH580" s="688">
        <f>IFERROR($H580/SUMIF($A:$A,$A580,$H:$H)*SUMIF(Summary!$A$110:$A$186,$A580,Summary!$P$110:$P$186),0)</f>
        <v>24301.468359582177</v>
      </c>
      <c r="AI580" s="689">
        <f t="shared" ca="1" si="135"/>
        <v>58528.06075281262</v>
      </c>
      <c r="AJ580" s="688">
        <f>IFERROR(H580/SUMIF(A:A,A580,H:H)*SUMIF(Summary!$A$110:$A$186,'Operations Support'!A580,Summary!$Q$110:$Q$186),0)</f>
        <v>24466.003119262012</v>
      </c>
      <c r="AK580" s="688">
        <f t="shared" ca="1" si="136"/>
        <v>58363.525993132789</v>
      </c>
      <c r="AM580" s="688">
        <f>IFERROR($H580/SUMIF($A:$A,$A580,$H:$H)*SUMIF(Summary!$A$230:$A$266,$A580,Summary!$P$230:$P$266),0)</f>
        <v>4597.8717631847758</v>
      </c>
      <c r="AN580" s="688">
        <f>IFERROR($H580/SUMIF($A:$A,$A580,$H:$H)*(SUMIF(Summary!$A$230:$A$266,$A580,Summary!$L$230:$L$266)+SUMIF(Summary!$A$281:$A$317,$A580,Summary!$L$281:$L$317))-AM580,0)</f>
        <v>9028.6508118680613</v>
      </c>
      <c r="AO580" s="688">
        <f>IFERROR($H580/SUMIF($A:$A,$A580,$H:$H)*SUMIF(Summary!$A$230:$A$266,$A580,Summary!$Q$230:$Q$266),0)</f>
        <v>4629.001969573972</v>
      </c>
      <c r="AP580" s="688">
        <f>IFERROR($H580/SUMIF($A:$A,$A580,$H:$H)*(SUMIF(Summary!$A$230:$A$266,$A580,Summary!$L$230:$L$266)+SUMIF(Summary!$A$281:$A$317,$A580,Summary!$L$281:$L$317))-AO580,0)</f>
        <v>8997.520605478865</v>
      </c>
      <c r="AQ580" s="306"/>
      <c r="AR580" s="688">
        <f t="shared" ca="1" si="137"/>
        <v>67556.711564680678</v>
      </c>
      <c r="AS580" s="688">
        <f t="shared" ca="1" si="138"/>
        <v>67361.046598611661</v>
      </c>
    </row>
    <row r="581" spans="1:45" s="15" customFormat="1" x14ac:dyDescent="0.2">
      <c r="A581" s="423">
        <v>3594</v>
      </c>
      <c r="B581" s="424">
        <v>3</v>
      </c>
      <c r="C581" s="425" t="s">
        <v>309</v>
      </c>
      <c r="D581" s="422">
        <f t="shared" ref="D581:D644" si="139">I581+N581+S581</f>
        <v>1956</v>
      </c>
      <c r="E581" s="422">
        <f t="shared" ref="E581:E644" si="140">J581+O581+T581</f>
        <v>3090</v>
      </c>
      <c r="F581" s="422">
        <f t="shared" ref="F581:F644" si="141">K581+P581+U581</f>
        <v>486</v>
      </c>
      <c r="G581" s="422">
        <f t="shared" ref="G581:G644" si="142">L581+Q581+V581</f>
        <v>0</v>
      </c>
      <c r="H581" s="22">
        <f t="shared" ref="H581:H644" si="143">(SUM(D581:F581)-G581)*IF(A581=10298,1.51,1)</f>
        <v>5532</v>
      </c>
      <c r="I581" s="116">
        <v>756</v>
      </c>
      <c r="J581" s="116">
        <v>882</v>
      </c>
      <c r="K581" s="116">
        <v>162</v>
      </c>
      <c r="L581" s="116">
        <v>0</v>
      </c>
      <c r="M581" s="22">
        <f t="shared" ref="M581:M644" si="144">SUM(I581:K581)-L581</f>
        <v>1800</v>
      </c>
      <c r="N581" s="116">
        <v>537</v>
      </c>
      <c r="O581" s="116">
        <v>1203</v>
      </c>
      <c r="P581" s="116">
        <v>129</v>
      </c>
      <c r="Q581" s="116">
        <v>0</v>
      </c>
      <c r="R581" s="22">
        <f t="shared" ref="R581:R644" si="145">SUM(N581:P581)-Q581</f>
        <v>1869</v>
      </c>
      <c r="S581" s="116">
        <v>663</v>
      </c>
      <c r="T581" s="116">
        <v>1005</v>
      </c>
      <c r="U581" s="116">
        <v>195</v>
      </c>
      <c r="V581" s="116">
        <v>0</v>
      </c>
      <c r="W581" s="22">
        <f t="shared" ref="W581:W644" si="146">SUM(S581:U581)-V581</f>
        <v>1863</v>
      </c>
      <c r="X581" s="22">
        <f t="shared" ref="X581:X644" si="147">IF(OR(B581=1,B581=2),H581/30,IF(OR(B581=3,B581=5),H581/24,IF(B581=4,H581/18,0)))</f>
        <v>230.5</v>
      </c>
      <c r="Y581" s="22">
        <f ca="1">OFFSET('Cost Study'!$B$7,'Operations Support'!$C581,'Operations Support'!$B581)*$H581</f>
        <v>16706.64</v>
      </c>
      <c r="Z581" s="23">
        <f ca="1">Y581*'Cost Study'!$B$31</f>
        <v>933098.08650611551</v>
      </c>
      <c r="AA581" s="23">
        <f ca="1">IF(A581=10298,1.51,1)*IF($B581&lt;3,$D581*'Cost Study'!$B$32*OFFSET('Cost Study'!$B$7,'Operations Support'!$C581,'Operations Support'!$B581),0)</f>
        <v>0</v>
      </c>
      <c r="AB581" s="24">
        <f ca="1">AA581*'Cost Study'!$B$31</f>
        <v>0</v>
      </c>
      <c r="AC581" s="23">
        <f ca="1">Y581*'Cost Study'!$B$31</f>
        <v>933098.08650611551</v>
      </c>
      <c r="AD581" s="24">
        <f ca="1">AA581*'Cost Study'!$B$31</f>
        <v>0</v>
      </c>
      <c r="AE581" s="377">
        <f t="shared" ref="AE581:AE644" ca="1" si="148">Z581+AB581</f>
        <v>933098.08650611551</v>
      </c>
      <c r="AF581" s="377">
        <f t="shared" ref="AF581:AF644" ca="1" si="149">AC581+AD581</f>
        <v>933098.08650611551</v>
      </c>
      <c r="AH581" s="688">
        <f>IFERROR($H581/SUMIF($A:$A,$A581,$H:$H)*SUMIF(Summary!$A$110:$A$186,$A581,Summary!$P$110:$P$186),0)</f>
        <v>209401.43764051184</v>
      </c>
      <c r="AI581" s="689">
        <f t="shared" ca="1" si="135"/>
        <v>723696.64886560361</v>
      </c>
      <c r="AJ581" s="688">
        <f>IFERROR(H581/SUMIF(A:A,A581,H:H)*SUMIF(Summary!$A$110:$A$186,'Operations Support'!A581,Summary!$Q$110:$Q$186),0)</f>
        <v>210819.20444822032</v>
      </c>
      <c r="AK581" s="688">
        <f t="shared" ca="1" si="136"/>
        <v>722278.88205789519</v>
      </c>
      <c r="AL581" s="1"/>
      <c r="AM581" s="688">
        <f>IFERROR($H581/SUMIF($A:$A,$A581,$H:$H)*SUMIF(Summary!$A$230:$A$266,$A581,Summary!$P$230:$P$266),0)</f>
        <v>39619.044538844515</v>
      </c>
      <c r="AN581" s="688">
        <f>IFERROR($H581/SUMIF($A:$A,$A581,$H:$H)*(SUMIF(Summary!$A$230:$A$266,$A581,Summary!$L$230:$L$266)+SUMIF(Summary!$A$281:$A$317,$A581,Summary!$L$281:$L$317))-AM581,0)</f>
        <v>77798.280827498616</v>
      </c>
      <c r="AO581" s="688">
        <f>IFERROR($H581/SUMIF($A:$A,$A581,$H:$H)*SUMIF(Summary!$A$230:$A$266,$A581,Summary!$Q$230:$Q$266),0)</f>
        <v>39887.28799950656</v>
      </c>
      <c r="AP581" s="688">
        <f>IFERROR($H581/SUMIF($A:$A,$A581,$H:$H)*(SUMIF(Summary!$A$230:$A$266,$A581,Summary!$L$230:$L$266)+SUMIF(Summary!$A$281:$A$317,$A581,Summary!$L$281:$L$317))-AO581,0)</f>
        <v>77530.037366836579</v>
      </c>
      <c r="AQ581" s="306"/>
      <c r="AR581" s="688">
        <f t="shared" ca="1" si="137"/>
        <v>801494.92969310225</v>
      </c>
      <c r="AS581" s="688">
        <f t="shared" ca="1" si="138"/>
        <v>799808.91942473175</v>
      </c>
    </row>
    <row r="582" spans="1:45" x14ac:dyDescent="0.2">
      <c r="A582" s="423">
        <v>3594</v>
      </c>
      <c r="B582" s="424">
        <v>3</v>
      </c>
      <c r="C582" s="425" t="s">
        <v>310</v>
      </c>
      <c r="D582" s="422">
        <f t="shared" si="139"/>
        <v>0</v>
      </c>
      <c r="E582" s="422">
        <f t="shared" si="140"/>
        <v>0</v>
      </c>
      <c r="F582" s="422">
        <f t="shared" si="141"/>
        <v>0</v>
      </c>
      <c r="G582" s="422">
        <f t="shared" si="142"/>
        <v>0</v>
      </c>
      <c r="H582" s="22">
        <f t="shared" si="143"/>
        <v>0</v>
      </c>
      <c r="I582" s="116">
        <v>0</v>
      </c>
      <c r="J582" s="116">
        <v>0</v>
      </c>
      <c r="K582" s="116">
        <v>0</v>
      </c>
      <c r="L582" s="116">
        <v>0</v>
      </c>
      <c r="M582" s="22">
        <f t="shared" si="144"/>
        <v>0</v>
      </c>
      <c r="N582" s="116">
        <v>0</v>
      </c>
      <c r="O582" s="116">
        <v>0</v>
      </c>
      <c r="P582" s="116">
        <v>0</v>
      </c>
      <c r="Q582" s="116">
        <v>0</v>
      </c>
      <c r="R582" s="22">
        <f t="shared" si="145"/>
        <v>0</v>
      </c>
      <c r="S582" s="116">
        <v>0</v>
      </c>
      <c r="T582" s="116">
        <v>0</v>
      </c>
      <c r="U582" s="116">
        <v>0</v>
      </c>
      <c r="V582" s="116">
        <v>0</v>
      </c>
      <c r="W582" s="22">
        <f t="shared" si="146"/>
        <v>0</v>
      </c>
      <c r="X582" s="22">
        <f t="shared" si="147"/>
        <v>0</v>
      </c>
      <c r="Y582" s="22">
        <f ca="1">OFFSET('Cost Study'!$B$7,'Operations Support'!$C582,'Operations Support'!$B582)*$H582</f>
        <v>0</v>
      </c>
      <c r="Z582" s="23">
        <f ca="1">Y582*'Cost Study'!$B$31</f>
        <v>0</v>
      </c>
      <c r="AA582" s="23">
        <f ca="1">IF(A582=10298,1.51,1)*IF($B582&lt;3,$D582*'Cost Study'!$B$32*OFFSET('Cost Study'!$B$7,'Operations Support'!$C582,'Operations Support'!$B582),0)</f>
        <v>0</v>
      </c>
      <c r="AB582" s="24">
        <f ca="1">AA582*'Cost Study'!$B$31</f>
        <v>0</v>
      </c>
      <c r="AC582" s="23">
        <f ca="1">Y582*'Cost Study'!$B$31</f>
        <v>0</v>
      </c>
      <c r="AD582" s="24">
        <f ca="1">AA582*'Cost Study'!$B$31</f>
        <v>0</v>
      </c>
      <c r="AE582" s="377">
        <f t="shared" ca="1" si="148"/>
        <v>0</v>
      </c>
      <c r="AF582" s="377">
        <f t="shared" ca="1" si="149"/>
        <v>0</v>
      </c>
      <c r="AH582" s="688">
        <f>IFERROR($H582/SUMIF($A:$A,$A582,$H:$H)*SUMIF(Summary!$A$110:$A$186,$A582,Summary!$P$110:$P$186),0)</f>
        <v>0</v>
      </c>
      <c r="AI582" s="689">
        <f t="shared" ca="1" si="135"/>
        <v>0</v>
      </c>
      <c r="AJ582" s="688">
        <f>IFERROR(H582/SUMIF(A:A,A582,H:H)*SUMIF(Summary!$A$110:$A$186,'Operations Support'!A582,Summary!$Q$110:$Q$186),0)</f>
        <v>0</v>
      </c>
      <c r="AK582" s="688">
        <f t="shared" ca="1" si="136"/>
        <v>0</v>
      </c>
      <c r="AM582" s="688">
        <f>IFERROR($H582/SUMIF($A:$A,$A582,$H:$H)*SUMIF(Summary!$A$230:$A$266,$A582,Summary!$P$230:$P$266),0)</f>
        <v>0</v>
      </c>
      <c r="AN582" s="688">
        <f>IFERROR($H582/SUMIF($A:$A,$A582,$H:$H)*(SUMIF(Summary!$A$230:$A$266,$A582,Summary!$L$230:$L$266)+SUMIF(Summary!$A$281:$A$317,$A582,Summary!$L$281:$L$317))-AM582,0)</f>
        <v>0</v>
      </c>
      <c r="AO582" s="688">
        <f>IFERROR($H582/SUMIF($A:$A,$A582,$H:$H)*SUMIF(Summary!$A$230:$A$266,$A582,Summary!$Q$230:$Q$266),0)</f>
        <v>0</v>
      </c>
      <c r="AP582" s="688">
        <f>IFERROR($H582/SUMIF($A:$A,$A582,$H:$H)*(SUMIF(Summary!$A$230:$A$266,$A582,Summary!$L$230:$L$266)+SUMIF(Summary!$A$281:$A$317,$A582,Summary!$L$281:$L$317))-AO582,0)</f>
        <v>0</v>
      </c>
      <c r="AQ582" s="306"/>
      <c r="AR582" s="688">
        <f t="shared" ca="1" si="137"/>
        <v>0</v>
      </c>
      <c r="AS582" s="688">
        <f t="shared" ca="1" si="138"/>
        <v>0</v>
      </c>
    </row>
    <row r="583" spans="1:45" x14ac:dyDescent="0.2">
      <c r="A583" s="423">
        <v>3594</v>
      </c>
      <c r="B583" s="424">
        <v>3</v>
      </c>
      <c r="C583" s="425" t="s">
        <v>311</v>
      </c>
      <c r="D583" s="422">
        <f t="shared" si="139"/>
        <v>0</v>
      </c>
      <c r="E583" s="422">
        <f t="shared" si="140"/>
        <v>0</v>
      </c>
      <c r="F583" s="422">
        <f t="shared" si="141"/>
        <v>0</v>
      </c>
      <c r="G583" s="422">
        <f t="shared" si="142"/>
        <v>0</v>
      </c>
      <c r="H583" s="22">
        <f t="shared" si="143"/>
        <v>0</v>
      </c>
      <c r="I583" s="116">
        <v>0</v>
      </c>
      <c r="J583" s="116">
        <v>0</v>
      </c>
      <c r="K583" s="116">
        <v>0</v>
      </c>
      <c r="L583" s="116">
        <v>0</v>
      </c>
      <c r="M583" s="22">
        <f t="shared" si="144"/>
        <v>0</v>
      </c>
      <c r="N583" s="116">
        <v>0</v>
      </c>
      <c r="O583" s="116">
        <v>0</v>
      </c>
      <c r="P583" s="116">
        <v>0</v>
      </c>
      <c r="Q583" s="116">
        <v>0</v>
      </c>
      <c r="R583" s="22">
        <f t="shared" si="145"/>
        <v>0</v>
      </c>
      <c r="S583" s="116">
        <v>0</v>
      </c>
      <c r="T583" s="116">
        <v>0</v>
      </c>
      <c r="U583" s="116">
        <v>0</v>
      </c>
      <c r="V583" s="116">
        <v>0</v>
      </c>
      <c r="W583" s="22">
        <f t="shared" si="146"/>
        <v>0</v>
      </c>
      <c r="X583" s="22">
        <f t="shared" si="147"/>
        <v>0</v>
      </c>
      <c r="Y583" s="22">
        <f ca="1">OFFSET('Cost Study'!$B$7,'Operations Support'!$C583,'Operations Support'!$B583)*$H583</f>
        <v>0</v>
      </c>
      <c r="Z583" s="23">
        <f ca="1">Y583*'Cost Study'!$B$31</f>
        <v>0</v>
      </c>
      <c r="AA583" s="23">
        <f ca="1">IF(A583=10298,1.51,1)*IF($B583&lt;3,$D583*'Cost Study'!$B$32*OFFSET('Cost Study'!$B$7,'Operations Support'!$C583,'Operations Support'!$B583),0)</f>
        <v>0</v>
      </c>
      <c r="AB583" s="24">
        <f ca="1">AA583*'Cost Study'!$B$31</f>
        <v>0</v>
      </c>
      <c r="AC583" s="23">
        <f ca="1">Y583*'Cost Study'!$B$31</f>
        <v>0</v>
      </c>
      <c r="AD583" s="24">
        <f ca="1">AA583*'Cost Study'!$B$31</f>
        <v>0</v>
      </c>
      <c r="AE583" s="377">
        <f t="shared" ca="1" si="148"/>
        <v>0</v>
      </c>
      <c r="AF583" s="377">
        <f t="shared" ca="1" si="149"/>
        <v>0</v>
      </c>
      <c r="AH583" s="688">
        <f>IFERROR($H583/SUMIF($A:$A,$A583,$H:$H)*SUMIF(Summary!$A$110:$A$186,$A583,Summary!$P$110:$P$186),0)</f>
        <v>0</v>
      </c>
      <c r="AI583" s="689">
        <f t="shared" ca="1" si="135"/>
        <v>0</v>
      </c>
      <c r="AJ583" s="688">
        <f>IFERROR(H583/SUMIF(A:A,A583,H:H)*SUMIF(Summary!$A$110:$A$186,'Operations Support'!A583,Summary!$Q$110:$Q$186),0)</f>
        <v>0</v>
      </c>
      <c r="AK583" s="688">
        <f t="shared" ca="1" si="136"/>
        <v>0</v>
      </c>
      <c r="AM583" s="688">
        <f>IFERROR($H583/SUMIF($A:$A,$A583,$H:$H)*SUMIF(Summary!$A$230:$A$266,$A583,Summary!$P$230:$P$266),0)</f>
        <v>0</v>
      </c>
      <c r="AN583" s="688">
        <f>IFERROR($H583/SUMIF($A:$A,$A583,$H:$H)*(SUMIF(Summary!$A$230:$A$266,$A583,Summary!$L$230:$L$266)+SUMIF(Summary!$A$281:$A$317,$A583,Summary!$L$281:$L$317))-AM583,0)</f>
        <v>0</v>
      </c>
      <c r="AO583" s="688">
        <f>IFERROR($H583/SUMIF($A:$A,$A583,$H:$H)*SUMIF(Summary!$A$230:$A$266,$A583,Summary!$Q$230:$Q$266),0)</f>
        <v>0</v>
      </c>
      <c r="AP583" s="688">
        <f>IFERROR($H583/SUMIF($A:$A,$A583,$H:$H)*(SUMIF(Summary!$A$230:$A$266,$A583,Summary!$L$230:$L$266)+SUMIF(Summary!$A$281:$A$317,$A583,Summary!$L$281:$L$317))-AO583,0)</f>
        <v>0</v>
      </c>
      <c r="AQ583" s="306"/>
      <c r="AR583" s="688">
        <f t="shared" ca="1" si="137"/>
        <v>0</v>
      </c>
      <c r="AS583" s="688">
        <f t="shared" ca="1" si="138"/>
        <v>0</v>
      </c>
    </row>
    <row r="584" spans="1:45" x14ac:dyDescent="0.2">
      <c r="A584" s="423">
        <v>3594</v>
      </c>
      <c r="B584" s="424">
        <v>3</v>
      </c>
      <c r="C584" s="425" t="s">
        <v>312</v>
      </c>
      <c r="D584" s="422">
        <f t="shared" si="139"/>
        <v>0</v>
      </c>
      <c r="E584" s="422">
        <f t="shared" si="140"/>
        <v>0</v>
      </c>
      <c r="F584" s="422">
        <f t="shared" si="141"/>
        <v>0</v>
      </c>
      <c r="G584" s="422">
        <f t="shared" si="142"/>
        <v>0</v>
      </c>
      <c r="H584" s="22">
        <f t="shared" si="143"/>
        <v>0</v>
      </c>
      <c r="I584" s="116">
        <v>0</v>
      </c>
      <c r="J584" s="116">
        <v>0</v>
      </c>
      <c r="K584" s="116">
        <v>0</v>
      </c>
      <c r="L584" s="116">
        <v>0</v>
      </c>
      <c r="M584" s="22">
        <f t="shared" si="144"/>
        <v>0</v>
      </c>
      <c r="N584" s="116">
        <v>0</v>
      </c>
      <c r="O584" s="116">
        <v>0</v>
      </c>
      <c r="P584" s="116">
        <v>0</v>
      </c>
      <c r="Q584" s="116">
        <v>0</v>
      </c>
      <c r="R584" s="22">
        <f t="shared" si="145"/>
        <v>0</v>
      </c>
      <c r="S584" s="116">
        <v>0</v>
      </c>
      <c r="T584" s="116">
        <v>0</v>
      </c>
      <c r="U584" s="116">
        <v>0</v>
      </c>
      <c r="V584" s="116">
        <v>0</v>
      </c>
      <c r="W584" s="22">
        <f t="shared" si="146"/>
        <v>0</v>
      </c>
      <c r="X584" s="22">
        <f t="shared" si="147"/>
        <v>0</v>
      </c>
      <c r="Y584" s="22">
        <f ca="1">OFFSET('Cost Study'!$B$7,'Operations Support'!$C584,'Operations Support'!$B584)*$H584</f>
        <v>0</v>
      </c>
      <c r="Z584" s="23">
        <f ca="1">Y584*'Cost Study'!$B$31</f>
        <v>0</v>
      </c>
      <c r="AA584" s="23">
        <f ca="1">IF(A584=10298,1.51,1)*IF($B584&lt;3,$D584*'Cost Study'!$B$32*OFFSET('Cost Study'!$B$7,'Operations Support'!$C584,'Operations Support'!$B584),0)</f>
        <v>0</v>
      </c>
      <c r="AB584" s="24">
        <f ca="1">AA584*'Cost Study'!$B$31</f>
        <v>0</v>
      </c>
      <c r="AC584" s="23">
        <f ca="1">Y584*'Cost Study'!$B$31</f>
        <v>0</v>
      </c>
      <c r="AD584" s="24">
        <f ca="1">AA584*'Cost Study'!$B$31</f>
        <v>0</v>
      </c>
      <c r="AE584" s="377">
        <f t="shared" ca="1" si="148"/>
        <v>0</v>
      </c>
      <c r="AF584" s="377">
        <f t="shared" ca="1" si="149"/>
        <v>0</v>
      </c>
      <c r="AH584" s="688">
        <f>IFERROR($H584/SUMIF($A:$A,$A584,$H:$H)*SUMIF(Summary!$A$110:$A$186,$A584,Summary!$P$110:$P$186),0)</f>
        <v>0</v>
      </c>
      <c r="AI584" s="689">
        <f t="shared" ca="1" si="135"/>
        <v>0</v>
      </c>
      <c r="AJ584" s="688">
        <f>IFERROR(H584/SUMIF(A:A,A584,H:H)*SUMIF(Summary!$A$110:$A$186,'Operations Support'!A584,Summary!$Q$110:$Q$186),0)</f>
        <v>0</v>
      </c>
      <c r="AK584" s="688">
        <f t="shared" ca="1" si="136"/>
        <v>0</v>
      </c>
      <c r="AM584" s="688">
        <f>IFERROR($H584/SUMIF($A:$A,$A584,$H:$H)*SUMIF(Summary!$A$230:$A$266,$A584,Summary!$P$230:$P$266),0)</f>
        <v>0</v>
      </c>
      <c r="AN584" s="688">
        <f>IFERROR($H584/SUMIF($A:$A,$A584,$H:$H)*(SUMIF(Summary!$A$230:$A$266,$A584,Summary!$L$230:$L$266)+SUMIF(Summary!$A$281:$A$317,$A584,Summary!$L$281:$L$317))-AM584,0)</f>
        <v>0</v>
      </c>
      <c r="AO584" s="688">
        <f>IFERROR($H584/SUMIF($A:$A,$A584,$H:$H)*SUMIF(Summary!$A$230:$A$266,$A584,Summary!$Q$230:$Q$266),0)</f>
        <v>0</v>
      </c>
      <c r="AP584" s="688">
        <f>IFERROR($H584/SUMIF($A:$A,$A584,$H:$H)*(SUMIF(Summary!$A$230:$A$266,$A584,Summary!$L$230:$L$266)+SUMIF(Summary!$A$281:$A$317,$A584,Summary!$L$281:$L$317))-AO584,0)</f>
        <v>0</v>
      </c>
      <c r="AQ584" s="306"/>
      <c r="AR584" s="688">
        <f t="shared" ca="1" si="137"/>
        <v>0</v>
      </c>
      <c r="AS584" s="688">
        <f t="shared" ca="1" si="138"/>
        <v>0</v>
      </c>
    </row>
    <row r="585" spans="1:45" x14ac:dyDescent="0.2">
      <c r="A585" s="423">
        <v>3594</v>
      </c>
      <c r="B585" s="424">
        <v>3</v>
      </c>
      <c r="C585" s="425" t="s">
        <v>313</v>
      </c>
      <c r="D585" s="422">
        <f t="shared" si="139"/>
        <v>2907</v>
      </c>
      <c r="E585" s="422">
        <f t="shared" si="140"/>
        <v>2561</v>
      </c>
      <c r="F585" s="422">
        <f t="shared" si="141"/>
        <v>0</v>
      </c>
      <c r="G585" s="422">
        <f t="shared" si="142"/>
        <v>0</v>
      </c>
      <c r="H585" s="22">
        <f t="shared" si="143"/>
        <v>5468</v>
      </c>
      <c r="I585" s="116">
        <v>1169</v>
      </c>
      <c r="J585" s="116">
        <v>1155</v>
      </c>
      <c r="K585" s="116">
        <v>0</v>
      </c>
      <c r="L585" s="116">
        <v>0</v>
      </c>
      <c r="M585" s="22">
        <f t="shared" si="144"/>
        <v>2324</v>
      </c>
      <c r="N585" s="116">
        <v>1429</v>
      </c>
      <c r="O585" s="116">
        <v>851</v>
      </c>
      <c r="P585" s="116">
        <v>0</v>
      </c>
      <c r="Q585" s="116">
        <v>0</v>
      </c>
      <c r="R585" s="22">
        <f t="shared" si="145"/>
        <v>2280</v>
      </c>
      <c r="S585" s="116">
        <v>309</v>
      </c>
      <c r="T585" s="116">
        <v>555</v>
      </c>
      <c r="U585" s="116">
        <v>0</v>
      </c>
      <c r="V585" s="116">
        <v>0</v>
      </c>
      <c r="W585" s="22">
        <f t="shared" si="146"/>
        <v>864</v>
      </c>
      <c r="X585" s="22">
        <f t="shared" si="147"/>
        <v>227.83333333333334</v>
      </c>
      <c r="Y585" s="22">
        <f ca="1">OFFSET('Cost Study'!$B$7,'Operations Support'!$C585,'Operations Support'!$B585)*$H585</f>
        <v>14326.16</v>
      </c>
      <c r="Z585" s="23">
        <f ca="1">Y585*'Cost Study'!$B$31</f>
        <v>800143.68436624308</v>
      </c>
      <c r="AA585" s="23">
        <f ca="1">IF(A585=10298,1.51,1)*IF($B585&lt;3,$D585*'Cost Study'!$B$32*OFFSET('Cost Study'!$B$7,'Operations Support'!$C585,'Operations Support'!$B585),0)</f>
        <v>0</v>
      </c>
      <c r="AB585" s="24">
        <f ca="1">AA585*'Cost Study'!$B$31</f>
        <v>0</v>
      </c>
      <c r="AC585" s="23">
        <f ca="1">Y585*'Cost Study'!$B$31</f>
        <v>800143.68436624308</v>
      </c>
      <c r="AD585" s="24">
        <f ca="1">AA585*'Cost Study'!$B$31</f>
        <v>0</v>
      </c>
      <c r="AE585" s="377">
        <f t="shared" ca="1" si="148"/>
        <v>800143.68436624308</v>
      </c>
      <c r="AF585" s="377">
        <f t="shared" ca="1" si="149"/>
        <v>800143.68436624308</v>
      </c>
      <c r="AH585" s="688">
        <f>IFERROR($H585/SUMIF($A:$A,$A585,$H:$H)*SUMIF(Summary!$A$110:$A$186,$A585,Summary!$P$110:$P$186),0)</f>
        <v>206978.86135544445</v>
      </c>
      <c r="AI585" s="689">
        <f t="shared" ca="1" si="135"/>
        <v>593164.82301079866</v>
      </c>
      <c r="AJ585" s="688">
        <f>IFERROR(H585/SUMIF(A:A,A585,H:H)*SUMIF(Summary!$A$110:$A$186,'Operations Support'!A585,Summary!$Q$110:$Q$186),0)</f>
        <v>208380.22594411945</v>
      </c>
      <c r="AK585" s="688">
        <f t="shared" ca="1" si="136"/>
        <v>591763.45842212369</v>
      </c>
      <c r="AM585" s="688">
        <f>IFERROR($H585/SUMIF($A:$A,$A585,$H:$H)*SUMIF(Summary!$A$230:$A$266,$A585,Summary!$P$230:$P$266),0)</f>
        <v>39160.689721330767</v>
      </c>
      <c r="AN585" s="688">
        <f>IFERROR($H585/SUMIF($A:$A,$A585,$H:$H)*(SUMIF(Summary!$A$230:$A$266,$A585,Summary!$L$230:$L$266)+SUMIF(Summary!$A$281:$A$317,$A585,Summary!$L$281:$L$317))-AM585,0)</f>
        <v>76898.228410116135</v>
      </c>
      <c r="AO585" s="688">
        <f>IFERROR($H585/SUMIF($A:$A,$A585,$H:$H)*SUMIF(Summary!$A$230:$A$266,$A585,Summary!$Q$230:$Q$266),0)</f>
        <v>39425.829859237499</v>
      </c>
      <c r="AP585" s="688">
        <f>IFERROR($H585/SUMIF($A:$A,$A585,$H:$H)*(SUMIF(Summary!$A$230:$A$266,$A585,Summary!$L$230:$L$266)+SUMIF(Summary!$A$281:$A$317,$A585,Summary!$L$281:$L$317))-AO585,0)</f>
        <v>76633.088272209396</v>
      </c>
      <c r="AQ585" s="306"/>
      <c r="AR585" s="688">
        <f t="shared" ca="1" si="137"/>
        <v>670063.05142091482</v>
      </c>
      <c r="AS585" s="688">
        <f t="shared" ca="1" si="138"/>
        <v>668396.54669433308</v>
      </c>
    </row>
    <row r="586" spans="1:45" x14ac:dyDescent="0.2">
      <c r="A586" s="423">
        <v>3594</v>
      </c>
      <c r="B586" s="424">
        <v>3</v>
      </c>
      <c r="C586" s="425" t="s">
        <v>314</v>
      </c>
      <c r="D586" s="422">
        <f t="shared" si="139"/>
        <v>0</v>
      </c>
      <c r="E586" s="422">
        <f t="shared" si="140"/>
        <v>0</v>
      </c>
      <c r="F586" s="422">
        <f t="shared" si="141"/>
        <v>0</v>
      </c>
      <c r="G586" s="422">
        <f t="shared" si="142"/>
        <v>0</v>
      </c>
      <c r="H586" s="22">
        <f t="shared" si="143"/>
        <v>0</v>
      </c>
      <c r="I586" s="116">
        <v>0</v>
      </c>
      <c r="J586" s="116">
        <v>0</v>
      </c>
      <c r="K586" s="116">
        <v>0</v>
      </c>
      <c r="L586" s="116">
        <v>0</v>
      </c>
      <c r="M586" s="22">
        <f t="shared" si="144"/>
        <v>0</v>
      </c>
      <c r="N586" s="116">
        <v>0</v>
      </c>
      <c r="O586" s="116">
        <v>0</v>
      </c>
      <c r="P586" s="116">
        <v>0</v>
      </c>
      <c r="Q586" s="116">
        <v>0</v>
      </c>
      <c r="R586" s="22">
        <f t="shared" si="145"/>
        <v>0</v>
      </c>
      <c r="S586" s="116">
        <v>0</v>
      </c>
      <c r="T586" s="116">
        <v>0</v>
      </c>
      <c r="U586" s="116">
        <v>0</v>
      </c>
      <c r="V586" s="116">
        <v>0</v>
      </c>
      <c r="W586" s="22">
        <f t="shared" si="146"/>
        <v>0</v>
      </c>
      <c r="X586" s="22">
        <f t="shared" si="147"/>
        <v>0</v>
      </c>
      <c r="Y586" s="22">
        <f ca="1">OFFSET('Cost Study'!$B$7,'Operations Support'!$C586,'Operations Support'!$B586)*$H586</f>
        <v>0</v>
      </c>
      <c r="Z586" s="23">
        <f ca="1">Y586*'Cost Study'!$B$31</f>
        <v>0</v>
      </c>
      <c r="AA586" s="23">
        <f ca="1">IF(A586=10298,1.51,1)*IF($B586&lt;3,$D586*'Cost Study'!$B$32*OFFSET('Cost Study'!$B$7,'Operations Support'!$C586,'Operations Support'!$B586),0)</f>
        <v>0</v>
      </c>
      <c r="AB586" s="24">
        <f ca="1">AA586*'Cost Study'!$B$31</f>
        <v>0</v>
      </c>
      <c r="AC586" s="23">
        <f ca="1">Y586*'Cost Study'!$B$31</f>
        <v>0</v>
      </c>
      <c r="AD586" s="24">
        <f ca="1">AA586*'Cost Study'!$B$31</f>
        <v>0</v>
      </c>
      <c r="AE586" s="377">
        <f t="shared" ca="1" si="148"/>
        <v>0</v>
      </c>
      <c r="AF586" s="377">
        <f t="shared" ca="1" si="149"/>
        <v>0</v>
      </c>
      <c r="AH586" s="688">
        <f>IFERROR($H586/SUMIF($A:$A,$A586,$H:$H)*SUMIF(Summary!$A$110:$A$186,$A586,Summary!$P$110:$P$186),0)</f>
        <v>0</v>
      </c>
      <c r="AI586" s="689">
        <f t="shared" ca="1" si="135"/>
        <v>0</v>
      </c>
      <c r="AJ586" s="688">
        <f>IFERROR(H586/SUMIF(A:A,A586,H:H)*SUMIF(Summary!$A$110:$A$186,'Operations Support'!A586,Summary!$Q$110:$Q$186),0)</f>
        <v>0</v>
      </c>
      <c r="AK586" s="688">
        <f t="shared" ca="1" si="136"/>
        <v>0</v>
      </c>
      <c r="AM586" s="688">
        <f>IFERROR($H586/SUMIF($A:$A,$A586,$H:$H)*SUMIF(Summary!$A$230:$A$266,$A586,Summary!$P$230:$P$266),0)</f>
        <v>0</v>
      </c>
      <c r="AN586" s="688">
        <f>IFERROR($H586/SUMIF($A:$A,$A586,$H:$H)*(SUMIF(Summary!$A$230:$A$266,$A586,Summary!$L$230:$L$266)+SUMIF(Summary!$A$281:$A$317,$A586,Summary!$L$281:$L$317))-AM586,0)</f>
        <v>0</v>
      </c>
      <c r="AO586" s="688">
        <f>IFERROR($H586/SUMIF($A:$A,$A586,$H:$H)*SUMIF(Summary!$A$230:$A$266,$A586,Summary!$Q$230:$Q$266),0)</f>
        <v>0</v>
      </c>
      <c r="AP586" s="688">
        <f>IFERROR($H586/SUMIF($A:$A,$A586,$H:$H)*(SUMIF(Summary!$A$230:$A$266,$A586,Summary!$L$230:$L$266)+SUMIF(Summary!$A$281:$A$317,$A586,Summary!$L$281:$L$317))-AO586,0)</f>
        <v>0</v>
      </c>
      <c r="AQ586" s="306"/>
      <c r="AR586" s="688">
        <f t="shared" ca="1" si="137"/>
        <v>0</v>
      </c>
      <c r="AS586" s="688">
        <f t="shared" ca="1" si="138"/>
        <v>0</v>
      </c>
    </row>
    <row r="587" spans="1:45" x14ac:dyDescent="0.2">
      <c r="A587" s="423">
        <v>3594</v>
      </c>
      <c r="B587" s="424">
        <v>3</v>
      </c>
      <c r="C587" s="425" t="s">
        <v>315</v>
      </c>
      <c r="D587" s="422">
        <f t="shared" si="139"/>
        <v>8952</v>
      </c>
      <c r="E587" s="422">
        <f t="shared" si="140"/>
        <v>3701</v>
      </c>
      <c r="F587" s="422">
        <f t="shared" si="141"/>
        <v>18</v>
      </c>
      <c r="G587" s="422">
        <f t="shared" si="142"/>
        <v>0</v>
      </c>
      <c r="H587" s="22">
        <f t="shared" si="143"/>
        <v>12671</v>
      </c>
      <c r="I587" s="116">
        <v>3620</v>
      </c>
      <c r="J587" s="116">
        <v>1590</v>
      </c>
      <c r="K587" s="116">
        <v>3</v>
      </c>
      <c r="L587" s="116">
        <v>0</v>
      </c>
      <c r="M587" s="22">
        <f t="shared" si="144"/>
        <v>5213</v>
      </c>
      <c r="N587" s="116">
        <v>3168</v>
      </c>
      <c r="O587" s="116">
        <v>1209</v>
      </c>
      <c r="P587" s="116">
        <v>0</v>
      </c>
      <c r="Q587" s="116">
        <v>0</v>
      </c>
      <c r="R587" s="22">
        <f t="shared" si="145"/>
        <v>4377</v>
      </c>
      <c r="S587" s="116">
        <v>2164</v>
      </c>
      <c r="T587" s="116">
        <v>902</v>
      </c>
      <c r="U587" s="116">
        <v>15</v>
      </c>
      <c r="V587" s="116">
        <v>0</v>
      </c>
      <c r="W587" s="22">
        <f t="shared" si="146"/>
        <v>3081</v>
      </c>
      <c r="X587" s="22">
        <f t="shared" si="147"/>
        <v>527.95833333333337</v>
      </c>
      <c r="Y587" s="22">
        <f ca="1">OFFSET('Cost Study'!$B$7,'Operations Support'!$C587,'Operations Support'!$B587)*$H587</f>
        <v>41434.17</v>
      </c>
      <c r="Z587" s="23">
        <f ca="1">Y587*'Cost Study'!$B$31</f>
        <v>2314178.3592014369</v>
      </c>
      <c r="AA587" s="23">
        <f ca="1">IF(A587=10298,1.51,1)*IF($B587&lt;3,$D587*'Cost Study'!$B$32*OFFSET('Cost Study'!$B$7,'Operations Support'!$C587,'Operations Support'!$B587),0)</f>
        <v>0</v>
      </c>
      <c r="AB587" s="24">
        <f ca="1">AA587*'Cost Study'!$B$31</f>
        <v>0</v>
      </c>
      <c r="AC587" s="23">
        <f ca="1">Y587*'Cost Study'!$B$31</f>
        <v>2314178.3592014369</v>
      </c>
      <c r="AD587" s="24">
        <f ca="1">AA587*'Cost Study'!$B$31</f>
        <v>0</v>
      </c>
      <c r="AE587" s="377">
        <f t="shared" ca="1" si="148"/>
        <v>2314178.3592014369</v>
      </c>
      <c r="AF587" s="377">
        <f t="shared" ca="1" si="149"/>
        <v>2314178.3592014369</v>
      </c>
      <c r="AH587" s="688">
        <f>IFERROR($H587/SUMIF($A:$A,$A587,$H:$H)*SUMIF(Summary!$A$110:$A$186,$A587,Summary!$P$110:$P$186),0)</f>
        <v>479632.25168888748</v>
      </c>
      <c r="AI587" s="689">
        <f t="shared" ca="1" si="135"/>
        <v>1834546.1075125495</v>
      </c>
      <c r="AJ587" s="688">
        <f>IFERROR(H587/SUMIF(A:A,A587,H:H)*SUMIF(Summary!$A$110:$A$186,'Operations Support'!A587,Summary!$Q$110:$Q$186),0)</f>
        <v>482879.6347728488</v>
      </c>
      <c r="AK587" s="688">
        <f t="shared" ca="1" si="136"/>
        <v>1831298.7244285881</v>
      </c>
      <c r="AM587" s="688">
        <f>IFERROR($H587/SUMIF($A:$A,$A587,$H:$H)*SUMIF(Summary!$A$230:$A$266,$A587,Summary!$P$230:$P$266),0)</f>
        <v>90747.092073698281</v>
      </c>
      <c r="AN587" s="688">
        <f>IFERROR($H587/SUMIF($A:$A,$A587,$H:$H)*(SUMIF(Summary!$A$230:$A$266,$A587,Summary!$L$230:$L$266)+SUMIF(Summary!$A$281:$A$317,$A587,Summary!$L$281:$L$317))-AM587,0)</f>
        <v>178196.31532271055</v>
      </c>
      <c r="AO587" s="688">
        <f>IFERROR($H587/SUMIF($A:$A,$A587,$H:$H)*SUMIF(Summary!$A$230:$A$266,$A587,Summary!$Q$230:$Q$266),0)</f>
        <v>91361.501489831455</v>
      </c>
      <c r="AP587" s="688">
        <f>IFERROR($H587/SUMIF($A:$A,$A587,$H:$H)*(SUMIF(Summary!$A$230:$A$266,$A587,Summary!$L$230:$L$266)+SUMIF(Summary!$A$281:$A$317,$A587,Summary!$L$281:$L$317))-AO587,0)</f>
        <v>177581.90590657739</v>
      </c>
      <c r="AQ587" s="306"/>
      <c r="AR587" s="688">
        <f t="shared" ca="1" si="137"/>
        <v>2012742.4228352602</v>
      </c>
      <c r="AS587" s="688">
        <f t="shared" ca="1" si="138"/>
        <v>2008880.6303351654</v>
      </c>
    </row>
    <row r="588" spans="1:45" x14ac:dyDescent="0.2">
      <c r="A588" s="423">
        <v>3594</v>
      </c>
      <c r="B588" s="424">
        <v>3</v>
      </c>
      <c r="C588" s="425" t="s">
        <v>316</v>
      </c>
      <c r="D588" s="422">
        <f t="shared" si="139"/>
        <v>0</v>
      </c>
      <c r="E588" s="422">
        <f t="shared" si="140"/>
        <v>0</v>
      </c>
      <c r="F588" s="422">
        <f t="shared" si="141"/>
        <v>0</v>
      </c>
      <c r="G588" s="422">
        <f t="shared" si="142"/>
        <v>0</v>
      </c>
      <c r="H588" s="22">
        <f t="shared" si="143"/>
        <v>0</v>
      </c>
      <c r="I588" s="116">
        <v>0</v>
      </c>
      <c r="J588" s="116">
        <v>0</v>
      </c>
      <c r="K588" s="116">
        <v>0</v>
      </c>
      <c r="L588" s="116">
        <v>0</v>
      </c>
      <c r="M588" s="22">
        <f t="shared" si="144"/>
        <v>0</v>
      </c>
      <c r="N588" s="116">
        <v>0</v>
      </c>
      <c r="O588" s="116">
        <v>0</v>
      </c>
      <c r="P588" s="116">
        <v>0</v>
      </c>
      <c r="Q588" s="116">
        <v>0</v>
      </c>
      <c r="R588" s="22">
        <f t="shared" si="145"/>
        <v>0</v>
      </c>
      <c r="S588" s="116">
        <v>0</v>
      </c>
      <c r="T588" s="116">
        <v>0</v>
      </c>
      <c r="U588" s="116">
        <v>0</v>
      </c>
      <c r="V588" s="116">
        <v>0</v>
      </c>
      <c r="W588" s="22">
        <f t="shared" si="146"/>
        <v>0</v>
      </c>
      <c r="X588" s="22">
        <f t="shared" si="147"/>
        <v>0</v>
      </c>
      <c r="Y588" s="22">
        <f ca="1">OFFSET('Cost Study'!$B$7,'Operations Support'!$C588,'Operations Support'!$B588)*$H588</f>
        <v>0</v>
      </c>
      <c r="Z588" s="23">
        <f ca="1">Y588*'Cost Study'!$B$31</f>
        <v>0</v>
      </c>
      <c r="AA588" s="23">
        <f ca="1">IF(A588=10298,1.51,1)*IF($B588&lt;3,$D588*'Cost Study'!$B$32*OFFSET('Cost Study'!$B$7,'Operations Support'!$C588,'Operations Support'!$B588),0)</f>
        <v>0</v>
      </c>
      <c r="AB588" s="24">
        <f ca="1">AA588*'Cost Study'!$B$31</f>
        <v>0</v>
      </c>
      <c r="AC588" s="23">
        <f ca="1">Y588*'Cost Study'!$B$31</f>
        <v>0</v>
      </c>
      <c r="AD588" s="24">
        <f ca="1">AA588*'Cost Study'!$B$31</f>
        <v>0</v>
      </c>
      <c r="AE588" s="377">
        <f t="shared" ca="1" si="148"/>
        <v>0</v>
      </c>
      <c r="AF588" s="377">
        <f t="shared" ca="1" si="149"/>
        <v>0</v>
      </c>
      <c r="AH588" s="688">
        <f>IFERROR($H588/SUMIF($A:$A,$A588,$H:$H)*SUMIF(Summary!$A$110:$A$186,$A588,Summary!$P$110:$P$186),0)</f>
        <v>0</v>
      </c>
      <c r="AI588" s="689">
        <f t="shared" ca="1" si="135"/>
        <v>0</v>
      </c>
      <c r="AJ588" s="688">
        <f>IFERROR(H588/SUMIF(A:A,A588,H:H)*SUMIF(Summary!$A$110:$A$186,'Operations Support'!A588,Summary!$Q$110:$Q$186),0)</f>
        <v>0</v>
      </c>
      <c r="AK588" s="688">
        <f t="shared" ca="1" si="136"/>
        <v>0</v>
      </c>
      <c r="AM588" s="688">
        <f>IFERROR($H588/SUMIF($A:$A,$A588,$H:$H)*SUMIF(Summary!$A$230:$A$266,$A588,Summary!$P$230:$P$266),0)</f>
        <v>0</v>
      </c>
      <c r="AN588" s="688">
        <f>IFERROR($H588/SUMIF($A:$A,$A588,$H:$H)*(SUMIF(Summary!$A$230:$A$266,$A588,Summary!$L$230:$L$266)+SUMIF(Summary!$A$281:$A$317,$A588,Summary!$L$281:$L$317))-AM588,0)</f>
        <v>0</v>
      </c>
      <c r="AO588" s="688">
        <f>IFERROR($H588/SUMIF($A:$A,$A588,$H:$H)*SUMIF(Summary!$A$230:$A$266,$A588,Summary!$Q$230:$Q$266),0)</f>
        <v>0</v>
      </c>
      <c r="AP588" s="688">
        <f>IFERROR($H588/SUMIF($A:$A,$A588,$H:$H)*(SUMIF(Summary!$A$230:$A$266,$A588,Summary!$L$230:$L$266)+SUMIF(Summary!$A$281:$A$317,$A588,Summary!$L$281:$L$317))-AO588,0)</f>
        <v>0</v>
      </c>
      <c r="AQ588" s="306"/>
      <c r="AR588" s="688">
        <f t="shared" ca="1" si="137"/>
        <v>0</v>
      </c>
      <c r="AS588" s="688">
        <f t="shared" ca="1" si="138"/>
        <v>0</v>
      </c>
    </row>
    <row r="589" spans="1:45" x14ac:dyDescent="0.2">
      <c r="A589" s="423">
        <v>3594</v>
      </c>
      <c r="B589" s="424">
        <v>3</v>
      </c>
      <c r="C589" s="425" t="s">
        <v>317</v>
      </c>
      <c r="D589" s="422">
        <f t="shared" si="139"/>
        <v>0</v>
      </c>
      <c r="E589" s="422">
        <f t="shared" si="140"/>
        <v>0</v>
      </c>
      <c r="F589" s="422">
        <f t="shared" si="141"/>
        <v>0</v>
      </c>
      <c r="G589" s="422">
        <f t="shared" si="142"/>
        <v>0</v>
      </c>
      <c r="H589" s="22">
        <f t="shared" si="143"/>
        <v>0</v>
      </c>
      <c r="I589" s="116">
        <v>0</v>
      </c>
      <c r="J589" s="116">
        <v>0</v>
      </c>
      <c r="K589" s="116">
        <v>0</v>
      </c>
      <c r="L589" s="116">
        <v>0</v>
      </c>
      <c r="M589" s="22">
        <f t="shared" si="144"/>
        <v>0</v>
      </c>
      <c r="N589" s="116">
        <v>0</v>
      </c>
      <c r="O589" s="116">
        <v>0</v>
      </c>
      <c r="P589" s="116">
        <v>0</v>
      </c>
      <c r="Q589" s="116">
        <v>0</v>
      </c>
      <c r="R589" s="22">
        <f t="shared" si="145"/>
        <v>0</v>
      </c>
      <c r="S589" s="116">
        <v>0</v>
      </c>
      <c r="T589" s="116">
        <v>0</v>
      </c>
      <c r="U589" s="116">
        <v>0</v>
      </c>
      <c r="V589" s="116">
        <v>0</v>
      </c>
      <c r="W589" s="22">
        <f t="shared" si="146"/>
        <v>0</v>
      </c>
      <c r="X589" s="22">
        <f t="shared" si="147"/>
        <v>0</v>
      </c>
      <c r="Y589" s="22">
        <f ca="1">OFFSET('Cost Study'!$B$7,'Operations Support'!$C589,'Operations Support'!$B589)*$H589</f>
        <v>0</v>
      </c>
      <c r="Z589" s="23">
        <f ca="1">Y589*'Cost Study'!$B$31</f>
        <v>0</v>
      </c>
      <c r="AA589" s="23">
        <f ca="1">IF(A589=10298,1.51,1)*IF($B589&lt;3,$D589*'Cost Study'!$B$32*OFFSET('Cost Study'!$B$7,'Operations Support'!$C589,'Operations Support'!$B589),0)</f>
        <v>0</v>
      </c>
      <c r="AB589" s="24">
        <f ca="1">AA589*'Cost Study'!$B$31</f>
        <v>0</v>
      </c>
      <c r="AC589" s="23">
        <f ca="1">Y589*'Cost Study'!$B$31</f>
        <v>0</v>
      </c>
      <c r="AD589" s="24">
        <f ca="1">AA589*'Cost Study'!$B$31</f>
        <v>0</v>
      </c>
      <c r="AE589" s="377">
        <f t="shared" ca="1" si="148"/>
        <v>0</v>
      </c>
      <c r="AF589" s="377">
        <f t="shared" ca="1" si="149"/>
        <v>0</v>
      </c>
      <c r="AH589" s="688">
        <f>IFERROR($H589/SUMIF($A:$A,$A589,$H:$H)*SUMIF(Summary!$A$110:$A$186,$A589,Summary!$P$110:$P$186),0)</f>
        <v>0</v>
      </c>
      <c r="AI589" s="689">
        <f t="shared" ca="1" si="135"/>
        <v>0</v>
      </c>
      <c r="AJ589" s="688">
        <f>IFERROR(H589/SUMIF(A:A,A589,H:H)*SUMIF(Summary!$A$110:$A$186,'Operations Support'!A589,Summary!$Q$110:$Q$186),0)</f>
        <v>0</v>
      </c>
      <c r="AK589" s="688">
        <f t="shared" ca="1" si="136"/>
        <v>0</v>
      </c>
      <c r="AM589" s="688">
        <f>IFERROR($H589/SUMIF($A:$A,$A589,$H:$H)*SUMIF(Summary!$A$230:$A$266,$A589,Summary!$P$230:$P$266),0)</f>
        <v>0</v>
      </c>
      <c r="AN589" s="688">
        <f>IFERROR($H589/SUMIF($A:$A,$A589,$H:$H)*(SUMIF(Summary!$A$230:$A$266,$A589,Summary!$L$230:$L$266)+SUMIF(Summary!$A$281:$A$317,$A589,Summary!$L$281:$L$317))-AM589,0)</f>
        <v>0</v>
      </c>
      <c r="AO589" s="688">
        <f>IFERROR($H589/SUMIF($A:$A,$A589,$H:$H)*SUMIF(Summary!$A$230:$A$266,$A589,Summary!$Q$230:$Q$266),0)</f>
        <v>0</v>
      </c>
      <c r="AP589" s="688">
        <f>IFERROR($H589/SUMIF($A:$A,$A589,$H:$H)*(SUMIF(Summary!$A$230:$A$266,$A589,Summary!$L$230:$L$266)+SUMIF(Summary!$A$281:$A$317,$A589,Summary!$L$281:$L$317))-AO589,0)</f>
        <v>0</v>
      </c>
      <c r="AQ589" s="306"/>
      <c r="AR589" s="688">
        <f t="shared" ca="1" si="137"/>
        <v>0</v>
      </c>
      <c r="AS589" s="688">
        <f t="shared" ca="1" si="138"/>
        <v>0</v>
      </c>
    </row>
    <row r="590" spans="1:45" x14ac:dyDescent="0.2">
      <c r="A590" s="423">
        <v>3594</v>
      </c>
      <c r="B590" s="424">
        <v>3</v>
      </c>
      <c r="C590" s="425" t="s">
        <v>318</v>
      </c>
      <c r="D590" s="422">
        <f t="shared" si="139"/>
        <v>501</v>
      </c>
      <c r="E590" s="422">
        <f t="shared" si="140"/>
        <v>336</v>
      </c>
      <c r="F590" s="422">
        <f t="shared" si="141"/>
        <v>0</v>
      </c>
      <c r="G590" s="422">
        <f t="shared" si="142"/>
        <v>0</v>
      </c>
      <c r="H590" s="22">
        <f t="shared" si="143"/>
        <v>837</v>
      </c>
      <c r="I590" s="116">
        <v>213</v>
      </c>
      <c r="J590" s="116">
        <v>114</v>
      </c>
      <c r="K590" s="116">
        <v>0</v>
      </c>
      <c r="L590" s="116">
        <v>0</v>
      </c>
      <c r="M590" s="22">
        <f t="shared" si="144"/>
        <v>327</v>
      </c>
      <c r="N590" s="116">
        <v>270</v>
      </c>
      <c r="O590" s="116">
        <v>222</v>
      </c>
      <c r="P590" s="116">
        <v>0</v>
      </c>
      <c r="Q590" s="116">
        <v>0</v>
      </c>
      <c r="R590" s="22">
        <f t="shared" si="145"/>
        <v>492</v>
      </c>
      <c r="S590" s="116">
        <v>18</v>
      </c>
      <c r="T590" s="116">
        <v>0</v>
      </c>
      <c r="U590" s="116">
        <v>0</v>
      </c>
      <c r="V590" s="116">
        <v>0</v>
      </c>
      <c r="W590" s="22">
        <f t="shared" si="146"/>
        <v>18</v>
      </c>
      <c r="X590" s="22">
        <f t="shared" si="147"/>
        <v>34.875</v>
      </c>
      <c r="Y590" s="22">
        <f ca="1">OFFSET('Cost Study'!$B$7,'Operations Support'!$C590,'Operations Support'!$B590)*$H590</f>
        <v>3197.3399999999997</v>
      </c>
      <c r="Z590" s="23">
        <f ca="1">Y590*'Cost Study'!$B$31</f>
        <v>178577.60961566557</v>
      </c>
      <c r="AA590" s="23">
        <f ca="1">IF(A590=10298,1.51,1)*IF($B590&lt;3,$D590*'Cost Study'!$B$32*OFFSET('Cost Study'!$B$7,'Operations Support'!$C590,'Operations Support'!$B590),0)</f>
        <v>0</v>
      </c>
      <c r="AB590" s="24">
        <f ca="1">AA590*'Cost Study'!$B$31</f>
        <v>0</v>
      </c>
      <c r="AC590" s="23">
        <f ca="1">Y590*'Cost Study'!$B$31</f>
        <v>178577.60961566557</v>
      </c>
      <c r="AD590" s="24">
        <f ca="1">AA590*'Cost Study'!$B$31</f>
        <v>0</v>
      </c>
      <c r="AE590" s="377">
        <f t="shared" ca="1" si="148"/>
        <v>178577.60961566557</v>
      </c>
      <c r="AF590" s="377">
        <f t="shared" ca="1" si="149"/>
        <v>178577.60961566557</v>
      </c>
      <c r="AH590" s="688">
        <f>IFERROR($H590/SUMIF($A:$A,$A590,$H:$H)*SUMIF(Summary!$A$110:$A$186,$A590,Summary!$P$110:$P$186),0)</f>
        <v>31682.755478146857</v>
      </c>
      <c r="AI590" s="689">
        <f t="shared" ca="1" si="135"/>
        <v>146894.85413751871</v>
      </c>
      <c r="AJ590" s="688">
        <f>IFERROR(H590/SUMIF(A:A,A590,H:H)*SUMIF(Summary!$A$110:$A$186,'Operations Support'!A590,Summary!$Q$110:$Q$186),0)</f>
        <v>31897.265748944399</v>
      </c>
      <c r="AK590" s="688">
        <f t="shared" ca="1" si="136"/>
        <v>146680.34386672117</v>
      </c>
      <c r="AM590" s="688">
        <f>IFERROR($H590/SUMIF($A:$A,$A590,$H:$H)*SUMIF(Summary!$A$230:$A$266,$A590,Summary!$P$230:$P$266),0)</f>
        <v>5994.4215977969743</v>
      </c>
      <c r="AN590" s="688">
        <f>IFERROR($H590/SUMIF($A:$A,$A590,$H:$H)*(SUMIF(Summary!$A$230:$A$266,$A590,Summary!$L$230:$L$266)+SUMIF(Summary!$A$281:$A$317,$A590,Summary!$L$281:$L$317))-AM590,0)</f>
        <v>11770.998021080321</v>
      </c>
      <c r="AO590" s="688">
        <f>IFERROR($H590/SUMIF($A:$A,$A590,$H:$H)*SUMIF(Summary!$A$230:$A$266,$A590,Summary!$Q$230:$Q$266),0)</f>
        <v>6035.0072407062526</v>
      </c>
      <c r="AP590" s="688">
        <f>IFERROR($H590/SUMIF($A:$A,$A590,$H:$H)*(SUMIF(Summary!$A$230:$A$266,$A590,Summary!$L$230:$L$266)+SUMIF(Summary!$A$281:$A$317,$A590,Summary!$L$281:$L$317))-AO590,0)</f>
        <v>11730.412378171042</v>
      </c>
      <c r="AQ590" s="306"/>
      <c r="AR590" s="688">
        <f t="shared" ca="1" si="137"/>
        <v>158665.85215859904</v>
      </c>
      <c r="AS590" s="688">
        <f t="shared" ca="1" si="138"/>
        <v>158410.75624489223</v>
      </c>
    </row>
    <row r="591" spans="1:45" x14ac:dyDescent="0.2">
      <c r="A591" s="423">
        <v>3594</v>
      </c>
      <c r="B591" s="424">
        <v>3</v>
      </c>
      <c r="C591" s="425" t="s">
        <v>319</v>
      </c>
      <c r="D591" s="422">
        <f t="shared" si="139"/>
        <v>0</v>
      </c>
      <c r="E591" s="422">
        <f t="shared" si="140"/>
        <v>0</v>
      </c>
      <c r="F591" s="422">
        <f t="shared" si="141"/>
        <v>0</v>
      </c>
      <c r="G591" s="422">
        <f t="shared" si="142"/>
        <v>0</v>
      </c>
      <c r="H591" s="22">
        <f t="shared" si="143"/>
        <v>0</v>
      </c>
      <c r="I591" s="116">
        <v>0</v>
      </c>
      <c r="J591" s="116">
        <v>0</v>
      </c>
      <c r="K591" s="116">
        <v>0</v>
      </c>
      <c r="L591" s="116">
        <v>0</v>
      </c>
      <c r="M591" s="22">
        <f t="shared" si="144"/>
        <v>0</v>
      </c>
      <c r="N591" s="116">
        <v>0</v>
      </c>
      <c r="O591" s="116">
        <v>0</v>
      </c>
      <c r="P591" s="116">
        <v>0</v>
      </c>
      <c r="Q591" s="116">
        <v>0</v>
      </c>
      <c r="R591" s="22">
        <f t="shared" si="145"/>
        <v>0</v>
      </c>
      <c r="S591" s="116">
        <v>0</v>
      </c>
      <c r="T591" s="116">
        <v>0</v>
      </c>
      <c r="U591" s="116">
        <v>0</v>
      </c>
      <c r="V591" s="116">
        <v>0</v>
      </c>
      <c r="W591" s="22">
        <f t="shared" si="146"/>
        <v>0</v>
      </c>
      <c r="X591" s="22">
        <f t="shared" si="147"/>
        <v>0</v>
      </c>
      <c r="Y591" s="22">
        <f ca="1">OFFSET('Cost Study'!$B$7,'Operations Support'!$C591,'Operations Support'!$B591)*$H591</f>
        <v>0</v>
      </c>
      <c r="Z591" s="23">
        <f ca="1">Y591*'Cost Study'!$B$31</f>
        <v>0</v>
      </c>
      <c r="AA591" s="23">
        <f ca="1">IF(A591=10298,1.51,1)*IF($B591&lt;3,$D591*'Cost Study'!$B$32*OFFSET('Cost Study'!$B$7,'Operations Support'!$C591,'Operations Support'!$B591),0)</f>
        <v>0</v>
      </c>
      <c r="AB591" s="24">
        <f ca="1">AA591*'Cost Study'!$B$31</f>
        <v>0</v>
      </c>
      <c r="AC591" s="23">
        <f ca="1">Y591*'Cost Study'!$B$31</f>
        <v>0</v>
      </c>
      <c r="AD591" s="24">
        <f ca="1">AA591*'Cost Study'!$B$31</f>
        <v>0</v>
      </c>
      <c r="AE591" s="377">
        <f t="shared" ca="1" si="148"/>
        <v>0</v>
      </c>
      <c r="AF591" s="377">
        <f t="shared" ca="1" si="149"/>
        <v>0</v>
      </c>
      <c r="AH591" s="688">
        <f>IFERROR($H591/SUMIF($A:$A,$A591,$H:$H)*SUMIF(Summary!$A$110:$A$186,$A591,Summary!$P$110:$P$186),0)</f>
        <v>0</v>
      </c>
      <c r="AI591" s="689">
        <f t="shared" ca="1" si="135"/>
        <v>0</v>
      </c>
      <c r="AJ591" s="688">
        <f>IFERROR(H591/SUMIF(A:A,A591,H:H)*SUMIF(Summary!$A$110:$A$186,'Operations Support'!A591,Summary!$Q$110:$Q$186),0)</f>
        <v>0</v>
      </c>
      <c r="AK591" s="688">
        <f t="shared" ca="1" si="136"/>
        <v>0</v>
      </c>
      <c r="AM591" s="688">
        <f>IFERROR($H591/SUMIF($A:$A,$A591,$H:$H)*SUMIF(Summary!$A$230:$A$266,$A591,Summary!$P$230:$P$266),0)</f>
        <v>0</v>
      </c>
      <c r="AN591" s="688">
        <f>IFERROR($H591/SUMIF($A:$A,$A591,$H:$H)*(SUMIF(Summary!$A$230:$A$266,$A591,Summary!$L$230:$L$266)+SUMIF(Summary!$A$281:$A$317,$A591,Summary!$L$281:$L$317))-AM591,0)</f>
        <v>0</v>
      </c>
      <c r="AO591" s="688">
        <f>IFERROR($H591/SUMIF($A:$A,$A591,$H:$H)*SUMIF(Summary!$A$230:$A$266,$A591,Summary!$Q$230:$Q$266),0)</f>
        <v>0</v>
      </c>
      <c r="AP591" s="688">
        <f>IFERROR($H591/SUMIF($A:$A,$A591,$H:$H)*(SUMIF(Summary!$A$230:$A$266,$A591,Summary!$L$230:$L$266)+SUMIF(Summary!$A$281:$A$317,$A591,Summary!$L$281:$L$317))-AO591,0)</f>
        <v>0</v>
      </c>
      <c r="AQ591" s="306"/>
      <c r="AR591" s="688">
        <f t="shared" ca="1" si="137"/>
        <v>0</v>
      </c>
      <c r="AS591" s="688">
        <f t="shared" ca="1" si="138"/>
        <v>0</v>
      </c>
    </row>
    <row r="592" spans="1:45" x14ac:dyDescent="0.2">
      <c r="A592" s="423">
        <v>3594</v>
      </c>
      <c r="B592" s="424">
        <v>3</v>
      </c>
      <c r="C592" s="425" t="s">
        <v>320</v>
      </c>
      <c r="D592" s="422">
        <f t="shared" si="139"/>
        <v>0</v>
      </c>
      <c r="E592" s="422">
        <f t="shared" si="140"/>
        <v>0</v>
      </c>
      <c r="F592" s="422">
        <f t="shared" si="141"/>
        <v>0</v>
      </c>
      <c r="G592" s="422">
        <f t="shared" si="142"/>
        <v>0</v>
      </c>
      <c r="H592" s="22">
        <f t="shared" si="143"/>
        <v>0</v>
      </c>
      <c r="I592" s="116">
        <v>0</v>
      </c>
      <c r="J592" s="116">
        <v>0</v>
      </c>
      <c r="K592" s="116">
        <v>0</v>
      </c>
      <c r="L592" s="116">
        <v>0</v>
      </c>
      <c r="M592" s="22">
        <f t="shared" si="144"/>
        <v>0</v>
      </c>
      <c r="N592" s="116">
        <v>0</v>
      </c>
      <c r="O592" s="116">
        <v>0</v>
      </c>
      <c r="P592" s="116">
        <v>0</v>
      </c>
      <c r="Q592" s="116">
        <v>0</v>
      </c>
      <c r="R592" s="22">
        <f t="shared" si="145"/>
        <v>0</v>
      </c>
      <c r="S592" s="116">
        <v>0</v>
      </c>
      <c r="T592" s="116">
        <v>0</v>
      </c>
      <c r="U592" s="116">
        <v>0</v>
      </c>
      <c r="V592" s="116">
        <v>0</v>
      </c>
      <c r="W592" s="22">
        <f t="shared" si="146"/>
        <v>0</v>
      </c>
      <c r="X592" s="22">
        <f t="shared" si="147"/>
        <v>0</v>
      </c>
      <c r="Y592" s="22">
        <f ca="1">OFFSET('Cost Study'!$B$7,'Operations Support'!$C592,'Operations Support'!$B592)*$H592</f>
        <v>0</v>
      </c>
      <c r="Z592" s="23">
        <f ca="1">Y592*'Cost Study'!$B$31</f>
        <v>0</v>
      </c>
      <c r="AA592" s="23">
        <f ca="1">IF(A592=10298,1.51,1)*IF($B592&lt;3,$D592*'Cost Study'!$B$32*OFFSET('Cost Study'!$B$7,'Operations Support'!$C592,'Operations Support'!$B592),0)</f>
        <v>0</v>
      </c>
      <c r="AB592" s="24">
        <f ca="1">AA592*'Cost Study'!$B$31</f>
        <v>0</v>
      </c>
      <c r="AC592" s="23">
        <f ca="1">Y592*'Cost Study'!$B$31</f>
        <v>0</v>
      </c>
      <c r="AD592" s="24">
        <f ca="1">AA592*'Cost Study'!$B$31</f>
        <v>0</v>
      </c>
      <c r="AE592" s="377">
        <f t="shared" ca="1" si="148"/>
        <v>0</v>
      </c>
      <c r="AF592" s="377">
        <f t="shared" ca="1" si="149"/>
        <v>0</v>
      </c>
      <c r="AH592" s="688">
        <f>IFERROR($H592/SUMIF($A:$A,$A592,$H:$H)*SUMIF(Summary!$A$110:$A$186,$A592,Summary!$P$110:$P$186),0)</f>
        <v>0</v>
      </c>
      <c r="AI592" s="689">
        <f t="shared" ca="1" si="135"/>
        <v>0</v>
      </c>
      <c r="AJ592" s="688">
        <f>IFERROR(H592/SUMIF(A:A,A592,H:H)*SUMIF(Summary!$A$110:$A$186,'Operations Support'!A592,Summary!$Q$110:$Q$186),0)</f>
        <v>0</v>
      </c>
      <c r="AK592" s="688">
        <f t="shared" ca="1" si="136"/>
        <v>0</v>
      </c>
      <c r="AM592" s="688">
        <f>IFERROR($H592/SUMIF($A:$A,$A592,$H:$H)*SUMIF(Summary!$A$230:$A$266,$A592,Summary!$P$230:$P$266),0)</f>
        <v>0</v>
      </c>
      <c r="AN592" s="688">
        <f>IFERROR($H592/SUMIF($A:$A,$A592,$H:$H)*(SUMIF(Summary!$A$230:$A$266,$A592,Summary!$L$230:$L$266)+SUMIF(Summary!$A$281:$A$317,$A592,Summary!$L$281:$L$317))-AM592,0)</f>
        <v>0</v>
      </c>
      <c r="AO592" s="688">
        <f>IFERROR($H592/SUMIF($A:$A,$A592,$H:$H)*SUMIF(Summary!$A$230:$A$266,$A592,Summary!$Q$230:$Q$266),0)</f>
        <v>0</v>
      </c>
      <c r="AP592" s="688">
        <f>IFERROR($H592/SUMIF($A:$A,$A592,$H:$H)*(SUMIF(Summary!$A$230:$A$266,$A592,Summary!$L$230:$L$266)+SUMIF(Summary!$A$281:$A$317,$A592,Summary!$L$281:$L$317))-AO592,0)</f>
        <v>0</v>
      </c>
      <c r="AQ592" s="306"/>
      <c r="AR592" s="688">
        <f t="shared" ca="1" si="137"/>
        <v>0</v>
      </c>
      <c r="AS592" s="688">
        <f t="shared" ca="1" si="138"/>
        <v>0</v>
      </c>
    </row>
    <row r="593" spans="1:45" x14ac:dyDescent="0.2">
      <c r="A593" s="423">
        <v>3594</v>
      </c>
      <c r="B593" s="424">
        <v>4</v>
      </c>
      <c r="C593" s="425" t="s">
        <v>300</v>
      </c>
      <c r="D593" s="422">
        <f t="shared" si="139"/>
        <v>6672</v>
      </c>
      <c r="E593" s="422">
        <f t="shared" si="140"/>
        <v>1025</v>
      </c>
      <c r="F593" s="422">
        <f t="shared" si="141"/>
        <v>177</v>
      </c>
      <c r="G593" s="422">
        <f t="shared" si="142"/>
        <v>154</v>
      </c>
      <c r="H593" s="22">
        <f t="shared" si="143"/>
        <v>7720</v>
      </c>
      <c r="I593" s="116">
        <v>2997</v>
      </c>
      <c r="J593" s="116">
        <v>417</v>
      </c>
      <c r="K593" s="116">
        <v>69</v>
      </c>
      <c r="L593" s="116">
        <v>77</v>
      </c>
      <c r="M593" s="22">
        <f t="shared" si="144"/>
        <v>3406</v>
      </c>
      <c r="N593" s="116">
        <v>3182</v>
      </c>
      <c r="O593" s="116">
        <v>360</v>
      </c>
      <c r="P593" s="116">
        <v>108</v>
      </c>
      <c r="Q593" s="116">
        <v>53</v>
      </c>
      <c r="R593" s="22">
        <f t="shared" si="145"/>
        <v>3597</v>
      </c>
      <c r="S593" s="116">
        <v>493</v>
      </c>
      <c r="T593" s="116">
        <v>248</v>
      </c>
      <c r="U593" s="116">
        <v>0</v>
      </c>
      <c r="V593" s="116">
        <v>24</v>
      </c>
      <c r="W593" s="22">
        <f t="shared" si="146"/>
        <v>717</v>
      </c>
      <c r="X593" s="22">
        <f t="shared" si="147"/>
        <v>428.88888888888891</v>
      </c>
      <c r="Y593" s="22">
        <f ca="1">OFFSET('Cost Study'!$B$7,'Operations Support'!$C593,'Operations Support'!$B593)*$H593</f>
        <v>95573.6</v>
      </c>
      <c r="Z593" s="23">
        <f ca="1">Y593*'Cost Study'!$B$31</f>
        <v>5337970.0095591266</v>
      </c>
      <c r="AA593" s="23">
        <f ca="1">IF(A593=10298,1.51,1)*IF($B593&lt;3,$D593*'Cost Study'!$B$32*OFFSET('Cost Study'!$B$7,'Operations Support'!$C593,'Operations Support'!$B593),0)</f>
        <v>0</v>
      </c>
      <c r="AB593" s="24">
        <f ca="1">AA593*'Cost Study'!$B$31</f>
        <v>0</v>
      </c>
      <c r="AC593" s="23">
        <f ca="1">Y593*'Cost Study'!$B$31</f>
        <v>5337970.0095591266</v>
      </c>
      <c r="AD593" s="24">
        <f ca="1">AA593*'Cost Study'!$B$31</f>
        <v>0</v>
      </c>
      <c r="AE593" s="377">
        <f t="shared" ca="1" si="148"/>
        <v>5337970.0095591266</v>
      </c>
      <c r="AF593" s="377">
        <f t="shared" ca="1" si="149"/>
        <v>5337970.0095591266</v>
      </c>
      <c r="AH593" s="688">
        <f>IFERROR($H593/SUMIF($A:$A,$A593,$H:$H)*SUMIF(Summary!$A$110:$A$186,$A593,Summary!$P$110:$P$186),0)</f>
        <v>292223.26438625291</v>
      </c>
      <c r="AI593" s="689">
        <f t="shared" ca="1" si="135"/>
        <v>5045746.7451728741</v>
      </c>
      <c r="AJ593" s="688">
        <f>IFERROR(H593/SUMIF(A:A,A593,H:H)*SUMIF(Summary!$A$110:$A$186,'Operations Support'!A593,Summary!$Q$110:$Q$186),0)</f>
        <v>294201.7820571693</v>
      </c>
      <c r="AK593" s="688">
        <f t="shared" ca="1" si="136"/>
        <v>5043768.2275019577</v>
      </c>
      <c r="AM593" s="688">
        <f>IFERROR($H593/SUMIF($A:$A,$A593,$H:$H)*SUMIF(Summary!$A$230:$A$266,$A593,Summary!$P$230:$P$266),0)</f>
        <v>55289.049862595741</v>
      </c>
      <c r="AN593" s="688">
        <f>IFERROR($H593/SUMIF($A:$A,$A593,$H:$H)*(SUMIF(Summary!$A$230:$A$266,$A593,Summary!$L$230:$L$266)+SUMIF(Summary!$A$281:$A$317,$A593,Summary!$L$281:$L$317))-AM593,0)</f>
        <v>108568.82284676234</v>
      </c>
      <c r="AO593" s="688">
        <f>IFERROR($H593/SUMIF($A:$A,$A593,$H:$H)*SUMIF(Summary!$A$230:$A$266,$A593,Summary!$Q$230:$Q$266),0)</f>
        <v>55663.388169954917</v>
      </c>
      <c r="AP593" s="688">
        <f>IFERROR($H593/SUMIF($A:$A,$A593,$H:$H)*(SUMIF(Summary!$A$230:$A$266,$A593,Summary!$L$230:$L$266)+SUMIF(Summary!$A$281:$A$317,$A593,Summary!$L$281:$L$317))-AO593,0)</f>
        <v>108194.48453940317</v>
      </c>
      <c r="AQ593" s="306"/>
      <c r="AR593" s="688">
        <f t="shared" ca="1" si="137"/>
        <v>5154315.568019636</v>
      </c>
      <c r="AS593" s="688">
        <f t="shared" ca="1" si="138"/>
        <v>5151962.7120413613</v>
      </c>
    </row>
    <row r="594" spans="1:45" x14ac:dyDescent="0.2">
      <c r="A594" s="423">
        <v>3594</v>
      </c>
      <c r="B594" s="424">
        <v>4</v>
      </c>
      <c r="C594" s="425" t="s">
        <v>301</v>
      </c>
      <c r="D594" s="422">
        <f t="shared" si="139"/>
        <v>4955</v>
      </c>
      <c r="E594" s="422">
        <f t="shared" si="140"/>
        <v>201</v>
      </c>
      <c r="F594" s="422">
        <f t="shared" si="141"/>
        <v>91</v>
      </c>
      <c r="G594" s="422">
        <f t="shared" si="142"/>
        <v>128</v>
      </c>
      <c r="H594" s="22">
        <f t="shared" si="143"/>
        <v>5119</v>
      </c>
      <c r="I594" s="116">
        <v>2335</v>
      </c>
      <c r="J594" s="116">
        <v>110</v>
      </c>
      <c r="K594" s="116">
        <v>26</v>
      </c>
      <c r="L594" s="116">
        <v>56</v>
      </c>
      <c r="M594" s="22">
        <f t="shared" si="144"/>
        <v>2415</v>
      </c>
      <c r="N594" s="116">
        <v>2336</v>
      </c>
      <c r="O594" s="116">
        <v>76</v>
      </c>
      <c r="P594" s="116">
        <v>48</v>
      </c>
      <c r="Q594" s="116">
        <v>51</v>
      </c>
      <c r="R594" s="22">
        <f t="shared" si="145"/>
        <v>2409</v>
      </c>
      <c r="S594" s="116">
        <v>284</v>
      </c>
      <c r="T594" s="116">
        <v>15</v>
      </c>
      <c r="U594" s="116">
        <v>17</v>
      </c>
      <c r="V594" s="116">
        <v>21</v>
      </c>
      <c r="W594" s="22">
        <f t="shared" si="146"/>
        <v>295</v>
      </c>
      <c r="X594" s="22">
        <f t="shared" si="147"/>
        <v>284.38888888888891</v>
      </c>
      <c r="Y594" s="22">
        <f ca="1">OFFSET('Cost Study'!$B$7,'Operations Support'!$C594,'Operations Support'!$B594)*$H594</f>
        <v>111952.53</v>
      </c>
      <c r="Z594" s="23">
        <f ca="1">Y594*'Cost Study'!$B$31</f>
        <v>6252764.86011062</v>
      </c>
      <c r="AA594" s="23">
        <f ca="1">IF(A594=10298,1.51,1)*IF($B594&lt;3,$D594*'Cost Study'!$B$32*OFFSET('Cost Study'!$B$7,'Operations Support'!$C594,'Operations Support'!$B594),0)</f>
        <v>0</v>
      </c>
      <c r="AB594" s="24">
        <f ca="1">AA594*'Cost Study'!$B$31</f>
        <v>0</v>
      </c>
      <c r="AC594" s="23">
        <f ca="1">Y594*'Cost Study'!$B$31</f>
        <v>6252764.86011062</v>
      </c>
      <c r="AD594" s="24">
        <f ca="1">AA594*'Cost Study'!$B$31</f>
        <v>0</v>
      </c>
      <c r="AE594" s="377">
        <f t="shared" ca="1" si="148"/>
        <v>6252764.86011062</v>
      </c>
      <c r="AF594" s="377">
        <f t="shared" ca="1" si="149"/>
        <v>6252764.86011062</v>
      </c>
      <c r="AH594" s="688">
        <f>IFERROR($H594/SUMIF($A:$A,$A594,$H:$H)*SUMIF(Summary!$A$110:$A$186,$A594,Summary!$P$110:$P$186),0)</f>
        <v>193768.25005093639</v>
      </c>
      <c r="AI594" s="689">
        <f t="shared" ca="1" si="135"/>
        <v>6058996.6100596832</v>
      </c>
      <c r="AJ594" s="688">
        <f>IFERROR(H594/SUMIF(A:A,A594,H:H)*SUMIF(Summary!$A$110:$A$186,'Operations Support'!A594,Summary!$Q$110:$Q$186),0)</f>
        <v>195080.17128894429</v>
      </c>
      <c r="AK594" s="688">
        <f t="shared" ca="1" si="136"/>
        <v>6057684.6888216762</v>
      </c>
      <c r="AM594" s="688">
        <f>IFERROR($H594/SUMIF($A:$A,$A594,$H:$H)*SUMIF(Summary!$A$230:$A$266,$A594,Summary!$P$230:$P$266),0)</f>
        <v>36661.223607076114</v>
      </c>
      <c r="AN594" s="688">
        <f>IFERROR($H594/SUMIF($A:$A,$A594,$H:$H)*(SUMIF(Summary!$A$230:$A$266,$A594,Summary!$L$230:$L$266)+SUMIF(Summary!$A$281:$A$317,$A594,Summary!$L$281:$L$317))-AM594,0)</f>
        <v>71990.130071577267</v>
      </c>
      <c r="AO594" s="688">
        <f>IFERROR($H594/SUMIF($A:$A,$A594,$H:$H)*SUMIF(Summary!$A$230:$A$266,$A594,Summary!$Q$230:$Q$266),0)</f>
        <v>36909.440938082807</v>
      </c>
      <c r="AP594" s="688">
        <f>IFERROR($H594/SUMIF($A:$A,$A594,$H:$H)*(SUMIF(Summary!$A$230:$A$266,$A594,Summary!$L$230:$L$266)+SUMIF(Summary!$A$281:$A$317,$A594,Summary!$L$281:$L$317))-AO594,0)</f>
        <v>71741.91274057058</v>
      </c>
      <c r="AQ594" s="306"/>
      <c r="AR594" s="688">
        <f t="shared" ca="1" si="137"/>
        <v>6130986.7401312608</v>
      </c>
      <c r="AS594" s="688">
        <f t="shared" ca="1" si="138"/>
        <v>6129426.6015622467</v>
      </c>
    </row>
    <row r="595" spans="1:45" x14ac:dyDescent="0.2">
      <c r="A595" s="423">
        <v>3594</v>
      </c>
      <c r="B595" s="424">
        <v>4</v>
      </c>
      <c r="C595" s="425" t="s">
        <v>302</v>
      </c>
      <c r="D595" s="422">
        <f t="shared" si="139"/>
        <v>4123</v>
      </c>
      <c r="E595" s="422">
        <f t="shared" si="140"/>
        <v>497</v>
      </c>
      <c r="F595" s="422">
        <f t="shared" si="141"/>
        <v>49</v>
      </c>
      <c r="G595" s="422">
        <f t="shared" si="142"/>
        <v>40</v>
      </c>
      <c r="H595" s="22">
        <f t="shared" si="143"/>
        <v>4629</v>
      </c>
      <c r="I595" s="116">
        <v>1944</v>
      </c>
      <c r="J595" s="116">
        <v>220</v>
      </c>
      <c r="K595" s="116">
        <v>46</v>
      </c>
      <c r="L595" s="116">
        <v>21</v>
      </c>
      <c r="M595" s="22">
        <f t="shared" si="144"/>
        <v>2189</v>
      </c>
      <c r="N595" s="116">
        <v>1943</v>
      </c>
      <c r="O595" s="116">
        <v>238</v>
      </c>
      <c r="P595" s="116">
        <v>3</v>
      </c>
      <c r="Q595" s="116">
        <v>19</v>
      </c>
      <c r="R595" s="22">
        <f t="shared" si="145"/>
        <v>2165</v>
      </c>
      <c r="S595" s="116">
        <v>236</v>
      </c>
      <c r="T595" s="116">
        <v>39</v>
      </c>
      <c r="U595" s="116">
        <v>0</v>
      </c>
      <c r="V595" s="116">
        <v>0</v>
      </c>
      <c r="W595" s="22">
        <f t="shared" si="146"/>
        <v>275</v>
      </c>
      <c r="X595" s="22">
        <f t="shared" si="147"/>
        <v>257.16666666666669</v>
      </c>
      <c r="Y595" s="22">
        <f ca="1">OFFSET('Cost Study'!$B$7,'Operations Support'!$C595,'Operations Support'!$B595)*$H595</f>
        <v>39207.630000000005</v>
      </c>
      <c r="Z595" s="23">
        <f ca="1">Y595*'Cost Study'!$B$31</f>
        <v>2189821.8031537025</v>
      </c>
      <c r="AA595" s="23">
        <f ca="1">IF(A595=10298,1.51,1)*IF($B595&lt;3,$D595*'Cost Study'!$B$32*OFFSET('Cost Study'!$B$7,'Operations Support'!$C595,'Operations Support'!$B595),0)</f>
        <v>0</v>
      </c>
      <c r="AB595" s="24">
        <f ca="1">AA595*'Cost Study'!$B$31</f>
        <v>0</v>
      </c>
      <c r="AC595" s="23">
        <f ca="1">Y595*'Cost Study'!$B$31</f>
        <v>2189821.8031537025</v>
      </c>
      <c r="AD595" s="24">
        <f ca="1">AA595*'Cost Study'!$B$31</f>
        <v>0</v>
      </c>
      <c r="AE595" s="377">
        <f t="shared" ca="1" si="148"/>
        <v>2189821.8031537025</v>
      </c>
      <c r="AF595" s="377">
        <f t="shared" ca="1" si="149"/>
        <v>2189821.8031537025</v>
      </c>
      <c r="AH595" s="688">
        <f>IFERROR($H595/SUMIF($A:$A,$A595,$H:$H)*SUMIF(Summary!$A$110:$A$186,$A595,Summary!$P$110:$P$186),0)</f>
        <v>175220.40036838924</v>
      </c>
      <c r="AI595" s="689">
        <f t="shared" ca="1" si="135"/>
        <v>2014601.4027853133</v>
      </c>
      <c r="AJ595" s="688">
        <f>IFERROR(H595/SUMIF(A:A,A595,H:H)*SUMIF(Summary!$A$110:$A$186,'Operations Support'!A595,Summary!$Q$110:$Q$186),0)</f>
        <v>176406.74211692187</v>
      </c>
      <c r="AK595" s="688">
        <f t="shared" ca="1" si="136"/>
        <v>2013415.0610367807</v>
      </c>
      <c r="AM595" s="688">
        <f>IFERROR($H595/SUMIF($A:$A,$A595,$H:$H)*SUMIF(Summary!$A$230:$A$266,$A595,Summary!$P$230:$P$266),0)</f>
        <v>33151.944535486487</v>
      </c>
      <c r="AN595" s="688">
        <f>IFERROR($H595/SUMIF($A:$A,$A595,$H:$H)*(SUMIF(Summary!$A$230:$A$266,$A595,Summary!$L$230:$L$266)+SUMIF(Summary!$A$281:$A$317,$A595,Summary!$L$281:$L$317))-AM595,0)</f>
        <v>65099.103750992595</v>
      </c>
      <c r="AO595" s="688">
        <f>IFERROR($H595/SUMIF($A:$A,$A595,$H:$H)*SUMIF(Summary!$A$230:$A$266,$A595,Summary!$Q$230:$Q$266),0)</f>
        <v>33376.402051647841</v>
      </c>
      <c r="AP595" s="688">
        <f>IFERROR($H595/SUMIF($A:$A,$A595,$H:$H)*(SUMIF(Summary!$A$230:$A$266,$A595,Summary!$L$230:$L$266)+SUMIF(Summary!$A$281:$A$317,$A595,Summary!$L$281:$L$317))-AO595,0)</f>
        <v>64874.646234831242</v>
      </c>
      <c r="AQ595" s="306"/>
      <c r="AR595" s="688">
        <f t="shared" ca="1" si="137"/>
        <v>2079700.5065363059</v>
      </c>
      <c r="AS595" s="688">
        <f t="shared" ca="1" si="138"/>
        <v>2078289.707271612</v>
      </c>
    </row>
    <row r="596" spans="1:45" x14ac:dyDescent="0.2">
      <c r="A596" s="423">
        <v>3594</v>
      </c>
      <c r="B596" s="424">
        <v>4</v>
      </c>
      <c r="C596" s="425" t="s">
        <v>303</v>
      </c>
      <c r="D596" s="422">
        <f t="shared" si="139"/>
        <v>2326</v>
      </c>
      <c r="E596" s="422">
        <f t="shared" si="140"/>
        <v>588</v>
      </c>
      <c r="F596" s="422">
        <f t="shared" si="141"/>
        <v>0</v>
      </c>
      <c r="G596" s="422">
        <f t="shared" si="142"/>
        <v>75</v>
      </c>
      <c r="H596" s="22">
        <f t="shared" si="143"/>
        <v>2839</v>
      </c>
      <c r="I596" s="116">
        <v>953</v>
      </c>
      <c r="J596" s="116">
        <v>168</v>
      </c>
      <c r="K596" s="116">
        <v>0</v>
      </c>
      <c r="L596" s="116">
        <v>24</v>
      </c>
      <c r="M596" s="22">
        <f t="shared" si="144"/>
        <v>1097</v>
      </c>
      <c r="N596" s="116">
        <v>1017</v>
      </c>
      <c r="O596" s="116">
        <v>183</v>
      </c>
      <c r="P596" s="116">
        <v>0</v>
      </c>
      <c r="Q596" s="116">
        <v>45</v>
      </c>
      <c r="R596" s="22">
        <f t="shared" si="145"/>
        <v>1155</v>
      </c>
      <c r="S596" s="116">
        <v>356</v>
      </c>
      <c r="T596" s="116">
        <v>237</v>
      </c>
      <c r="U596" s="116">
        <v>0</v>
      </c>
      <c r="V596" s="116">
        <v>6</v>
      </c>
      <c r="W596" s="22">
        <f t="shared" si="146"/>
        <v>587</v>
      </c>
      <c r="X596" s="22">
        <f t="shared" si="147"/>
        <v>157.72222222222223</v>
      </c>
      <c r="Y596" s="22">
        <f ca="1">OFFSET('Cost Study'!$B$7,'Operations Support'!$C596,'Operations Support'!$B596)*$H596</f>
        <v>23052.679999999997</v>
      </c>
      <c r="Z596" s="23">
        <f ca="1">Y596*'Cost Study'!$B$31</f>
        <v>1287536.6678660577</v>
      </c>
      <c r="AA596" s="23">
        <f ca="1">IF(A596=10298,1.51,1)*IF($B596&lt;3,$D596*'Cost Study'!$B$32*OFFSET('Cost Study'!$B$7,'Operations Support'!$C596,'Operations Support'!$B596),0)</f>
        <v>0</v>
      </c>
      <c r="AB596" s="24">
        <f ca="1">AA596*'Cost Study'!$B$31</f>
        <v>0</v>
      </c>
      <c r="AC596" s="23">
        <f ca="1">Y596*'Cost Study'!$B$31</f>
        <v>1287536.6678660577</v>
      </c>
      <c r="AD596" s="24">
        <f ca="1">AA596*'Cost Study'!$B$31</f>
        <v>0</v>
      </c>
      <c r="AE596" s="377">
        <f t="shared" ca="1" si="148"/>
        <v>1287536.6678660577</v>
      </c>
      <c r="AF596" s="377">
        <f t="shared" ca="1" si="149"/>
        <v>1287536.6678660577</v>
      </c>
      <c r="AH596" s="688">
        <f>IFERROR($H596/SUMIF($A:$A,$A596,$H:$H)*SUMIF(Summary!$A$110:$A$186,$A596,Summary!$P$110:$P$186),0)</f>
        <v>107463.9698954109</v>
      </c>
      <c r="AI596" s="689">
        <f t="shared" ca="1" si="135"/>
        <v>1180072.6979706469</v>
      </c>
      <c r="AJ596" s="688">
        <f>IFERROR(H596/SUMIF(A:A,A596,H:H)*SUMIF(Summary!$A$110:$A$186,'Operations Support'!A596,Summary!$Q$110:$Q$186),0)</f>
        <v>108191.56208035022</v>
      </c>
      <c r="AK596" s="688">
        <f t="shared" ca="1" si="136"/>
        <v>1179345.1057857075</v>
      </c>
      <c r="AM596" s="688">
        <f>IFERROR($H596/SUMIF($A:$A,$A596,$H:$H)*SUMIF(Summary!$A$230:$A$266,$A596,Summary!$P$230:$P$266),0)</f>
        <v>20332.333233148875</v>
      </c>
      <c r="AN596" s="688">
        <f>IFERROR($H596/SUMIF($A:$A,$A596,$H:$H)*(SUMIF(Summary!$A$230:$A$266,$A596,Summary!$L$230:$L$266)+SUMIF(Summary!$A$281:$A$317,$A596,Summary!$L$281:$L$317))-AM596,0)</f>
        <v>39925.762702326203</v>
      </c>
      <c r="AO596" s="688">
        <f>IFERROR($H596/SUMIF($A:$A,$A596,$H:$H)*SUMIF(Summary!$A$230:$A$266,$A596,Summary!$Q$230:$Q$266),0)</f>
        <v>20469.994690997672</v>
      </c>
      <c r="AP596" s="688">
        <f>IFERROR($H596/SUMIF($A:$A,$A596,$H:$H)*(SUMIF(Summary!$A$230:$A$266,$A596,Summary!$L$230:$L$266)+SUMIF(Summary!$A$281:$A$317,$A596,Summary!$L$281:$L$317))-AO596,0)</f>
        <v>39788.10124447741</v>
      </c>
      <c r="AQ596" s="306"/>
      <c r="AR596" s="688">
        <f t="shared" ca="1" si="137"/>
        <v>1219998.4606729732</v>
      </c>
      <c r="AS596" s="688">
        <f t="shared" ca="1" si="138"/>
        <v>1219133.2070301848</v>
      </c>
    </row>
    <row r="597" spans="1:45" x14ac:dyDescent="0.2">
      <c r="A597" s="423">
        <v>3594</v>
      </c>
      <c r="B597" s="424">
        <v>4</v>
      </c>
      <c r="C597" s="425" t="s">
        <v>304</v>
      </c>
      <c r="D597" s="422">
        <f t="shared" si="139"/>
        <v>0</v>
      </c>
      <c r="E597" s="422">
        <f t="shared" si="140"/>
        <v>0</v>
      </c>
      <c r="F597" s="422">
        <f t="shared" si="141"/>
        <v>0</v>
      </c>
      <c r="G597" s="422">
        <f t="shared" si="142"/>
        <v>0</v>
      </c>
      <c r="H597" s="22">
        <f t="shared" si="143"/>
        <v>0</v>
      </c>
      <c r="I597" s="116">
        <v>0</v>
      </c>
      <c r="J597" s="116">
        <v>0</v>
      </c>
      <c r="K597" s="116">
        <v>0</v>
      </c>
      <c r="L597" s="116">
        <v>0</v>
      </c>
      <c r="M597" s="22">
        <f t="shared" si="144"/>
        <v>0</v>
      </c>
      <c r="N597" s="116">
        <v>0</v>
      </c>
      <c r="O597" s="116">
        <v>0</v>
      </c>
      <c r="P597" s="116">
        <v>0</v>
      </c>
      <c r="Q597" s="116">
        <v>0</v>
      </c>
      <c r="R597" s="22">
        <f t="shared" si="145"/>
        <v>0</v>
      </c>
      <c r="S597" s="116">
        <v>0</v>
      </c>
      <c r="T597" s="116">
        <v>0</v>
      </c>
      <c r="U597" s="116">
        <v>0</v>
      </c>
      <c r="V597" s="116">
        <v>0</v>
      </c>
      <c r="W597" s="22">
        <f t="shared" si="146"/>
        <v>0</v>
      </c>
      <c r="X597" s="22">
        <f t="shared" si="147"/>
        <v>0</v>
      </c>
      <c r="Y597" s="22">
        <f ca="1">OFFSET('Cost Study'!$B$7,'Operations Support'!$C597,'Operations Support'!$B597)*$H597</f>
        <v>0</v>
      </c>
      <c r="Z597" s="23">
        <f ca="1">Y597*'Cost Study'!$B$31</f>
        <v>0</v>
      </c>
      <c r="AA597" s="23">
        <f ca="1">IF(A597=10298,1.51,1)*IF($B597&lt;3,$D597*'Cost Study'!$B$32*OFFSET('Cost Study'!$B$7,'Operations Support'!$C597,'Operations Support'!$B597),0)</f>
        <v>0</v>
      </c>
      <c r="AB597" s="24">
        <f ca="1">AA597*'Cost Study'!$B$31</f>
        <v>0</v>
      </c>
      <c r="AC597" s="23">
        <f ca="1">Y597*'Cost Study'!$B$31</f>
        <v>0</v>
      </c>
      <c r="AD597" s="24">
        <f ca="1">AA597*'Cost Study'!$B$31</f>
        <v>0</v>
      </c>
      <c r="AE597" s="377">
        <f t="shared" ca="1" si="148"/>
        <v>0</v>
      </c>
      <c r="AF597" s="377">
        <f t="shared" ca="1" si="149"/>
        <v>0</v>
      </c>
      <c r="AH597" s="688">
        <f>IFERROR($H597/SUMIF($A:$A,$A597,$H:$H)*SUMIF(Summary!$A$110:$A$186,$A597,Summary!$P$110:$P$186),0)</f>
        <v>0</v>
      </c>
      <c r="AI597" s="689">
        <f t="shared" ca="1" si="135"/>
        <v>0</v>
      </c>
      <c r="AJ597" s="688">
        <f>IFERROR(H597/SUMIF(A:A,A597,H:H)*SUMIF(Summary!$A$110:$A$186,'Operations Support'!A597,Summary!$Q$110:$Q$186),0)</f>
        <v>0</v>
      </c>
      <c r="AK597" s="688">
        <f t="shared" ca="1" si="136"/>
        <v>0</v>
      </c>
      <c r="AM597" s="688">
        <f>IFERROR($H597/SUMIF($A:$A,$A597,$H:$H)*SUMIF(Summary!$A$230:$A$266,$A597,Summary!$P$230:$P$266),0)</f>
        <v>0</v>
      </c>
      <c r="AN597" s="688">
        <f>IFERROR($H597/SUMIF($A:$A,$A597,$H:$H)*(SUMIF(Summary!$A$230:$A$266,$A597,Summary!$L$230:$L$266)+SUMIF(Summary!$A$281:$A$317,$A597,Summary!$L$281:$L$317))-AM597,0)</f>
        <v>0</v>
      </c>
      <c r="AO597" s="688">
        <f>IFERROR($H597/SUMIF($A:$A,$A597,$H:$H)*SUMIF(Summary!$A$230:$A$266,$A597,Summary!$Q$230:$Q$266),0)</f>
        <v>0</v>
      </c>
      <c r="AP597" s="688">
        <f>IFERROR($H597/SUMIF($A:$A,$A597,$H:$H)*(SUMIF(Summary!$A$230:$A$266,$A597,Summary!$L$230:$L$266)+SUMIF(Summary!$A$281:$A$317,$A597,Summary!$L$281:$L$317))-AO597,0)</f>
        <v>0</v>
      </c>
      <c r="AQ597" s="306"/>
      <c r="AR597" s="688">
        <f t="shared" ca="1" si="137"/>
        <v>0</v>
      </c>
      <c r="AS597" s="688">
        <f t="shared" ca="1" si="138"/>
        <v>0</v>
      </c>
    </row>
    <row r="598" spans="1:45" x14ac:dyDescent="0.2">
      <c r="A598" s="423">
        <v>3594</v>
      </c>
      <c r="B598" s="424">
        <v>4</v>
      </c>
      <c r="C598" s="425" t="s">
        <v>305</v>
      </c>
      <c r="D598" s="422">
        <f t="shared" si="139"/>
        <v>2423</v>
      </c>
      <c r="E598" s="422">
        <f t="shared" si="140"/>
        <v>117</v>
      </c>
      <c r="F598" s="422">
        <f t="shared" si="141"/>
        <v>0</v>
      </c>
      <c r="G598" s="422">
        <f t="shared" si="142"/>
        <v>10</v>
      </c>
      <c r="H598" s="22">
        <f t="shared" si="143"/>
        <v>2530</v>
      </c>
      <c r="I598" s="116">
        <v>1107</v>
      </c>
      <c r="J598" s="116">
        <v>90</v>
      </c>
      <c r="K598" s="116">
        <v>0</v>
      </c>
      <c r="L598" s="116">
        <v>3</v>
      </c>
      <c r="M598" s="22">
        <f t="shared" si="144"/>
        <v>1194</v>
      </c>
      <c r="N598" s="116">
        <v>1170</v>
      </c>
      <c r="O598" s="116">
        <v>12</v>
      </c>
      <c r="P598" s="116">
        <v>0</v>
      </c>
      <c r="Q598" s="116">
        <v>4</v>
      </c>
      <c r="R598" s="22">
        <f t="shared" si="145"/>
        <v>1178</v>
      </c>
      <c r="S598" s="116">
        <v>146</v>
      </c>
      <c r="T598" s="116">
        <v>15</v>
      </c>
      <c r="U598" s="116">
        <v>0</v>
      </c>
      <c r="V598" s="116">
        <v>3</v>
      </c>
      <c r="W598" s="22">
        <f t="shared" si="146"/>
        <v>158</v>
      </c>
      <c r="X598" s="22">
        <f t="shared" si="147"/>
        <v>140.55555555555554</v>
      </c>
      <c r="Y598" s="22">
        <f ca="1">OFFSET('Cost Study'!$B$7,'Operations Support'!$C598,'Operations Support'!$B598)*$H598</f>
        <v>46729.1</v>
      </c>
      <c r="Z598" s="23">
        <f ca="1">Y598*'Cost Study'!$B$31</f>
        <v>2609910.4185014414</v>
      </c>
      <c r="AA598" s="23">
        <f ca="1">IF(A598=10298,1.51,1)*IF($B598&lt;3,$D598*'Cost Study'!$B$32*OFFSET('Cost Study'!$B$7,'Operations Support'!$C598,'Operations Support'!$B598),0)</f>
        <v>0</v>
      </c>
      <c r="AB598" s="24">
        <f ca="1">AA598*'Cost Study'!$B$31</f>
        <v>0</v>
      </c>
      <c r="AC598" s="23">
        <f ca="1">Y598*'Cost Study'!$B$31</f>
        <v>2609910.4185014414</v>
      </c>
      <c r="AD598" s="24">
        <f ca="1">AA598*'Cost Study'!$B$31</f>
        <v>0</v>
      </c>
      <c r="AE598" s="377">
        <f t="shared" ca="1" si="148"/>
        <v>2609910.4185014414</v>
      </c>
      <c r="AF598" s="377">
        <f t="shared" ca="1" si="149"/>
        <v>2609910.4185014414</v>
      </c>
      <c r="AH598" s="688">
        <f>IFERROR($H598/SUMIF($A:$A,$A598,$H:$H)*SUMIF(Summary!$A$110:$A$186,$A598,Summary!$P$110:$P$186),0)</f>
        <v>95767.46876906995</v>
      </c>
      <c r="AI598" s="689">
        <f t="shared" ca="1" si="135"/>
        <v>2514142.9497323716</v>
      </c>
      <c r="AJ598" s="688">
        <f>IFERROR(H598/SUMIF(A:A,A598,H:H)*SUMIF(Summary!$A$110:$A$186,'Operations Support'!A598,Summary!$Q$110:$Q$186),0)</f>
        <v>96415.868990238145</v>
      </c>
      <c r="AK598" s="688">
        <f t="shared" ca="1" si="136"/>
        <v>2513494.5495112031</v>
      </c>
      <c r="AM598" s="688">
        <f>IFERROR($H598/SUMIF($A:$A,$A598,$H:$H)*SUMIF(Summary!$A$230:$A$266,$A598,Summary!$P$230:$P$266),0)</f>
        <v>18119.338879840318</v>
      </c>
      <c r="AN598" s="688">
        <f>IFERROR($H598/SUMIF($A:$A,$A598,$H:$H)*(SUMIF(Summary!$A$230:$A$266,$A598,Summary!$L$230:$L$266)+SUMIF(Summary!$A$281:$A$317,$A598,Summary!$L$281:$L$317))-AM598,0)</f>
        <v>35580.197124651393</v>
      </c>
      <c r="AO598" s="688">
        <f>IFERROR($H598/SUMIF($A:$A,$A598,$H:$H)*SUMIF(Summary!$A$230:$A$266,$A598,Summary!$Q$230:$Q$266),0)</f>
        <v>18242.017107511136</v>
      </c>
      <c r="AP598" s="688">
        <f>IFERROR($H598/SUMIF($A:$A,$A598,$H:$H)*(SUMIF(Summary!$A$230:$A$266,$A598,Summary!$L$230:$L$266)+SUMIF(Summary!$A$281:$A$317,$A598,Summary!$L$281:$L$317))-AO598,0)</f>
        <v>35457.518896980575</v>
      </c>
      <c r="AQ598" s="306"/>
      <c r="AR598" s="688">
        <f t="shared" ca="1" si="137"/>
        <v>2549723.1468570228</v>
      </c>
      <c r="AS598" s="688">
        <f t="shared" ca="1" si="138"/>
        <v>2548952.0684081838</v>
      </c>
    </row>
    <row r="599" spans="1:45" x14ac:dyDescent="0.2">
      <c r="A599" s="423">
        <v>3594</v>
      </c>
      <c r="B599" s="424">
        <v>4</v>
      </c>
      <c r="C599" s="425" t="s">
        <v>306</v>
      </c>
      <c r="D599" s="422">
        <f t="shared" si="139"/>
        <v>0</v>
      </c>
      <c r="E599" s="422">
        <f t="shared" si="140"/>
        <v>0</v>
      </c>
      <c r="F599" s="422">
        <f t="shared" si="141"/>
        <v>0</v>
      </c>
      <c r="G599" s="422">
        <f t="shared" si="142"/>
        <v>0</v>
      </c>
      <c r="H599" s="22">
        <f t="shared" si="143"/>
        <v>0</v>
      </c>
      <c r="I599" s="116">
        <v>0</v>
      </c>
      <c r="J599" s="116">
        <v>0</v>
      </c>
      <c r="K599" s="116">
        <v>0</v>
      </c>
      <c r="L599" s="116">
        <v>0</v>
      </c>
      <c r="M599" s="22">
        <f t="shared" si="144"/>
        <v>0</v>
      </c>
      <c r="N599" s="116">
        <v>0</v>
      </c>
      <c r="O599" s="116">
        <v>0</v>
      </c>
      <c r="P599" s="116">
        <v>0</v>
      </c>
      <c r="Q599" s="116">
        <v>0</v>
      </c>
      <c r="R599" s="22">
        <f t="shared" si="145"/>
        <v>0</v>
      </c>
      <c r="S599" s="116">
        <v>0</v>
      </c>
      <c r="T599" s="116">
        <v>0</v>
      </c>
      <c r="U599" s="116">
        <v>0</v>
      </c>
      <c r="V599" s="116">
        <v>0</v>
      </c>
      <c r="W599" s="22">
        <f t="shared" si="146"/>
        <v>0</v>
      </c>
      <c r="X599" s="22">
        <f t="shared" si="147"/>
        <v>0</v>
      </c>
      <c r="Y599" s="22">
        <f ca="1">OFFSET('Cost Study'!$B$7,'Operations Support'!$C599,'Operations Support'!$B599)*$H599</f>
        <v>0</v>
      </c>
      <c r="Z599" s="23">
        <f ca="1">Y599*'Cost Study'!$B$31</f>
        <v>0</v>
      </c>
      <c r="AA599" s="23">
        <f ca="1">IF(A599=10298,1.51,1)*IF($B599&lt;3,$D599*'Cost Study'!$B$32*OFFSET('Cost Study'!$B$7,'Operations Support'!$C599,'Operations Support'!$B599),0)</f>
        <v>0</v>
      </c>
      <c r="AB599" s="24">
        <f ca="1">AA599*'Cost Study'!$B$31</f>
        <v>0</v>
      </c>
      <c r="AC599" s="23">
        <f ca="1">Y599*'Cost Study'!$B$31</f>
        <v>0</v>
      </c>
      <c r="AD599" s="24">
        <f ca="1">AA599*'Cost Study'!$B$31</f>
        <v>0</v>
      </c>
      <c r="AE599" s="377">
        <f t="shared" ca="1" si="148"/>
        <v>0</v>
      </c>
      <c r="AF599" s="377">
        <f t="shared" ca="1" si="149"/>
        <v>0</v>
      </c>
      <c r="AH599" s="688">
        <f>IFERROR($H599/SUMIF($A:$A,$A599,$H:$H)*SUMIF(Summary!$A$110:$A$186,$A599,Summary!$P$110:$P$186),0)</f>
        <v>0</v>
      </c>
      <c r="AI599" s="689">
        <f t="shared" ca="1" si="135"/>
        <v>0</v>
      </c>
      <c r="AJ599" s="688">
        <f>IFERROR(H599/SUMIF(A:A,A599,H:H)*SUMIF(Summary!$A$110:$A$186,'Operations Support'!A599,Summary!$Q$110:$Q$186),0)</f>
        <v>0</v>
      </c>
      <c r="AK599" s="688">
        <f t="shared" ca="1" si="136"/>
        <v>0</v>
      </c>
      <c r="AM599" s="688">
        <f>IFERROR($H599/SUMIF($A:$A,$A599,$H:$H)*SUMIF(Summary!$A$230:$A$266,$A599,Summary!$P$230:$P$266),0)</f>
        <v>0</v>
      </c>
      <c r="AN599" s="688">
        <f>IFERROR($H599/SUMIF($A:$A,$A599,$H:$H)*(SUMIF(Summary!$A$230:$A$266,$A599,Summary!$L$230:$L$266)+SUMIF(Summary!$A$281:$A$317,$A599,Summary!$L$281:$L$317))-AM599,0)</f>
        <v>0</v>
      </c>
      <c r="AO599" s="688">
        <f>IFERROR($H599/SUMIF($A:$A,$A599,$H:$H)*SUMIF(Summary!$A$230:$A$266,$A599,Summary!$Q$230:$Q$266),0)</f>
        <v>0</v>
      </c>
      <c r="AP599" s="688">
        <f>IFERROR($H599/SUMIF($A:$A,$A599,$H:$H)*(SUMIF(Summary!$A$230:$A$266,$A599,Summary!$L$230:$L$266)+SUMIF(Summary!$A$281:$A$317,$A599,Summary!$L$281:$L$317))-AO599,0)</f>
        <v>0</v>
      </c>
      <c r="AQ599" s="306"/>
      <c r="AR599" s="688">
        <f t="shared" ca="1" si="137"/>
        <v>0</v>
      </c>
      <c r="AS599" s="688">
        <f t="shared" ca="1" si="138"/>
        <v>0</v>
      </c>
    </row>
    <row r="600" spans="1:45" x14ac:dyDescent="0.2">
      <c r="A600" s="423">
        <v>3594</v>
      </c>
      <c r="B600" s="424">
        <v>4</v>
      </c>
      <c r="C600" s="425" t="s">
        <v>307</v>
      </c>
      <c r="D600" s="422">
        <f t="shared" si="139"/>
        <v>0</v>
      </c>
      <c r="E600" s="422">
        <f t="shared" si="140"/>
        <v>0</v>
      </c>
      <c r="F600" s="422">
        <f t="shared" si="141"/>
        <v>0</v>
      </c>
      <c r="G600" s="422">
        <f t="shared" si="142"/>
        <v>0</v>
      </c>
      <c r="H600" s="22">
        <f t="shared" si="143"/>
        <v>0</v>
      </c>
      <c r="I600" s="116">
        <v>0</v>
      </c>
      <c r="J600" s="116">
        <v>0</v>
      </c>
      <c r="K600" s="116">
        <v>0</v>
      </c>
      <c r="L600" s="116">
        <v>0</v>
      </c>
      <c r="M600" s="22">
        <f t="shared" si="144"/>
        <v>0</v>
      </c>
      <c r="N600" s="116">
        <v>0</v>
      </c>
      <c r="O600" s="116">
        <v>0</v>
      </c>
      <c r="P600" s="116">
        <v>0</v>
      </c>
      <c r="Q600" s="116">
        <v>0</v>
      </c>
      <c r="R600" s="22">
        <f t="shared" si="145"/>
        <v>0</v>
      </c>
      <c r="S600" s="116">
        <v>0</v>
      </c>
      <c r="T600" s="116">
        <v>0</v>
      </c>
      <c r="U600" s="116">
        <v>0</v>
      </c>
      <c r="V600" s="116">
        <v>0</v>
      </c>
      <c r="W600" s="22">
        <f t="shared" si="146"/>
        <v>0</v>
      </c>
      <c r="X600" s="22">
        <f t="shared" si="147"/>
        <v>0</v>
      </c>
      <c r="Y600" s="22">
        <f ca="1">OFFSET('Cost Study'!$B$7,'Operations Support'!$C600,'Operations Support'!$B600)*$H600</f>
        <v>0</v>
      </c>
      <c r="Z600" s="23">
        <f ca="1">Y600*'Cost Study'!$B$31</f>
        <v>0</v>
      </c>
      <c r="AA600" s="23">
        <f ca="1">IF(A600=10298,1.51,1)*IF($B600&lt;3,$D600*'Cost Study'!$B$32*OFFSET('Cost Study'!$B$7,'Operations Support'!$C600,'Operations Support'!$B600),0)</f>
        <v>0</v>
      </c>
      <c r="AB600" s="24">
        <f ca="1">AA600*'Cost Study'!$B$31</f>
        <v>0</v>
      </c>
      <c r="AC600" s="23">
        <f ca="1">Y600*'Cost Study'!$B$31</f>
        <v>0</v>
      </c>
      <c r="AD600" s="24">
        <f ca="1">AA600*'Cost Study'!$B$31</f>
        <v>0</v>
      </c>
      <c r="AE600" s="377">
        <f t="shared" ca="1" si="148"/>
        <v>0</v>
      </c>
      <c r="AF600" s="377">
        <f t="shared" ca="1" si="149"/>
        <v>0</v>
      </c>
      <c r="AH600" s="688">
        <f>IFERROR($H600/SUMIF($A:$A,$A600,$H:$H)*SUMIF(Summary!$A$110:$A$186,$A600,Summary!$P$110:$P$186),0)</f>
        <v>0</v>
      </c>
      <c r="AI600" s="689">
        <f t="shared" ca="1" si="135"/>
        <v>0</v>
      </c>
      <c r="AJ600" s="688">
        <f>IFERROR(H600/SUMIF(A:A,A600,H:H)*SUMIF(Summary!$A$110:$A$186,'Operations Support'!A600,Summary!$Q$110:$Q$186),0)</f>
        <v>0</v>
      </c>
      <c r="AK600" s="688">
        <f t="shared" ca="1" si="136"/>
        <v>0</v>
      </c>
      <c r="AM600" s="688">
        <f>IFERROR($H600/SUMIF($A:$A,$A600,$H:$H)*SUMIF(Summary!$A$230:$A$266,$A600,Summary!$P$230:$P$266),0)</f>
        <v>0</v>
      </c>
      <c r="AN600" s="688">
        <f>IFERROR($H600/SUMIF($A:$A,$A600,$H:$H)*(SUMIF(Summary!$A$230:$A$266,$A600,Summary!$L$230:$L$266)+SUMIF(Summary!$A$281:$A$317,$A600,Summary!$L$281:$L$317))-AM600,0)</f>
        <v>0</v>
      </c>
      <c r="AO600" s="688">
        <f>IFERROR($H600/SUMIF($A:$A,$A600,$H:$H)*SUMIF(Summary!$A$230:$A$266,$A600,Summary!$Q$230:$Q$266),0)</f>
        <v>0</v>
      </c>
      <c r="AP600" s="688">
        <f>IFERROR($H600/SUMIF($A:$A,$A600,$H:$H)*(SUMIF(Summary!$A$230:$A$266,$A600,Summary!$L$230:$L$266)+SUMIF(Summary!$A$281:$A$317,$A600,Summary!$L$281:$L$317))-AO600,0)</f>
        <v>0</v>
      </c>
      <c r="AQ600" s="306"/>
      <c r="AR600" s="688">
        <f t="shared" ca="1" si="137"/>
        <v>0</v>
      </c>
      <c r="AS600" s="688">
        <f t="shared" ca="1" si="138"/>
        <v>0</v>
      </c>
    </row>
    <row r="601" spans="1:45" x14ac:dyDescent="0.2">
      <c r="A601" s="423">
        <v>3594</v>
      </c>
      <c r="B601" s="424">
        <v>4</v>
      </c>
      <c r="C601" s="425" t="s">
        <v>308</v>
      </c>
      <c r="D601" s="422">
        <f t="shared" si="139"/>
        <v>0</v>
      </c>
      <c r="E601" s="422">
        <f t="shared" si="140"/>
        <v>0</v>
      </c>
      <c r="F601" s="422">
        <f t="shared" si="141"/>
        <v>0</v>
      </c>
      <c r="G601" s="422">
        <f t="shared" si="142"/>
        <v>0</v>
      </c>
      <c r="H601" s="22">
        <f t="shared" si="143"/>
        <v>0</v>
      </c>
      <c r="I601" s="116">
        <v>0</v>
      </c>
      <c r="J601" s="116">
        <v>0</v>
      </c>
      <c r="K601" s="116">
        <v>0</v>
      </c>
      <c r="L601" s="116">
        <v>0</v>
      </c>
      <c r="M601" s="22">
        <f t="shared" si="144"/>
        <v>0</v>
      </c>
      <c r="N601" s="116">
        <v>0</v>
      </c>
      <c r="O601" s="116">
        <v>0</v>
      </c>
      <c r="P601" s="116">
        <v>0</v>
      </c>
      <c r="Q601" s="116">
        <v>0</v>
      </c>
      <c r="R601" s="22">
        <f t="shared" si="145"/>
        <v>0</v>
      </c>
      <c r="S601" s="116">
        <v>0</v>
      </c>
      <c r="T601" s="116">
        <v>0</v>
      </c>
      <c r="U601" s="116">
        <v>0</v>
      </c>
      <c r="V601" s="116">
        <v>0</v>
      </c>
      <c r="W601" s="22">
        <f t="shared" si="146"/>
        <v>0</v>
      </c>
      <c r="X601" s="22">
        <f t="shared" si="147"/>
        <v>0</v>
      </c>
      <c r="Y601" s="22">
        <f ca="1">OFFSET('Cost Study'!$B$7,'Operations Support'!$C601,'Operations Support'!$B601)*$H601</f>
        <v>0</v>
      </c>
      <c r="Z601" s="23">
        <f ca="1">Y601*'Cost Study'!$B$31</f>
        <v>0</v>
      </c>
      <c r="AA601" s="23">
        <f ca="1">IF(A601=10298,1.51,1)*IF($B601&lt;3,$D601*'Cost Study'!$B$32*OFFSET('Cost Study'!$B$7,'Operations Support'!$C601,'Operations Support'!$B601),0)</f>
        <v>0</v>
      </c>
      <c r="AB601" s="24">
        <f ca="1">AA601*'Cost Study'!$B$31</f>
        <v>0</v>
      </c>
      <c r="AC601" s="23">
        <f ca="1">Y601*'Cost Study'!$B$31</f>
        <v>0</v>
      </c>
      <c r="AD601" s="24">
        <f ca="1">AA601*'Cost Study'!$B$31</f>
        <v>0</v>
      </c>
      <c r="AE601" s="377">
        <f t="shared" ca="1" si="148"/>
        <v>0</v>
      </c>
      <c r="AF601" s="377">
        <f t="shared" ca="1" si="149"/>
        <v>0</v>
      </c>
      <c r="AH601" s="688">
        <f>IFERROR($H601/SUMIF($A:$A,$A601,$H:$H)*SUMIF(Summary!$A$110:$A$186,$A601,Summary!$P$110:$P$186),0)</f>
        <v>0</v>
      </c>
      <c r="AI601" s="689">
        <f t="shared" ca="1" si="135"/>
        <v>0</v>
      </c>
      <c r="AJ601" s="688">
        <f>IFERROR(H601/SUMIF(A:A,A601,H:H)*SUMIF(Summary!$A$110:$A$186,'Operations Support'!A601,Summary!$Q$110:$Q$186),0)</f>
        <v>0</v>
      </c>
      <c r="AK601" s="688">
        <f t="shared" ca="1" si="136"/>
        <v>0</v>
      </c>
      <c r="AM601" s="688">
        <f>IFERROR($H601/SUMIF($A:$A,$A601,$H:$H)*SUMIF(Summary!$A$230:$A$266,$A601,Summary!$P$230:$P$266),0)</f>
        <v>0</v>
      </c>
      <c r="AN601" s="688">
        <f>IFERROR($H601/SUMIF($A:$A,$A601,$H:$H)*(SUMIF(Summary!$A$230:$A$266,$A601,Summary!$L$230:$L$266)+SUMIF(Summary!$A$281:$A$317,$A601,Summary!$L$281:$L$317))-AM601,0)</f>
        <v>0</v>
      </c>
      <c r="AO601" s="688">
        <f>IFERROR($H601/SUMIF($A:$A,$A601,$H:$H)*SUMIF(Summary!$A$230:$A$266,$A601,Summary!$Q$230:$Q$266),0)</f>
        <v>0</v>
      </c>
      <c r="AP601" s="688">
        <f>IFERROR($H601/SUMIF($A:$A,$A601,$H:$H)*(SUMIF(Summary!$A$230:$A$266,$A601,Summary!$L$230:$L$266)+SUMIF(Summary!$A$281:$A$317,$A601,Summary!$L$281:$L$317))-AO601,0)</f>
        <v>0</v>
      </c>
      <c r="AQ601" s="306"/>
      <c r="AR601" s="688">
        <f t="shared" ca="1" si="137"/>
        <v>0</v>
      </c>
      <c r="AS601" s="688">
        <f t="shared" ca="1" si="138"/>
        <v>0</v>
      </c>
    </row>
    <row r="602" spans="1:45" x14ac:dyDescent="0.2">
      <c r="A602" s="423">
        <v>3594</v>
      </c>
      <c r="B602" s="424">
        <v>4</v>
      </c>
      <c r="C602" s="425" t="s">
        <v>309</v>
      </c>
      <c r="D602" s="422">
        <f t="shared" si="139"/>
        <v>15</v>
      </c>
      <c r="E602" s="422">
        <f t="shared" si="140"/>
        <v>0</v>
      </c>
      <c r="F602" s="422">
        <f t="shared" si="141"/>
        <v>3</v>
      </c>
      <c r="G602" s="422">
        <f t="shared" si="142"/>
        <v>0</v>
      </c>
      <c r="H602" s="22">
        <f t="shared" si="143"/>
        <v>18</v>
      </c>
      <c r="I602" s="116">
        <v>0</v>
      </c>
      <c r="J602" s="116">
        <v>0</v>
      </c>
      <c r="K602" s="116">
        <v>0</v>
      </c>
      <c r="L602" s="116">
        <v>0</v>
      </c>
      <c r="M602" s="22">
        <f t="shared" si="144"/>
        <v>0</v>
      </c>
      <c r="N602" s="116">
        <v>0</v>
      </c>
      <c r="O602" s="116">
        <v>0</v>
      </c>
      <c r="P602" s="116">
        <v>0</v>
      </c>
      <c r="Q602" s="116">
        <v>0</v>
      </c>
      <c r="R602" s="22">
        <f t="shared" si="145"/>
        <v>0</v>
      </c>
      <c r="S602" s="116">
        <v>15</v>
      </c>
      <c r="T602" s="116">
        <v>0</v>
      </c>
      <c r="U602" s="116">
        <v>3</v>
      </c>
      <c r="V602" s="116">
        <v>0</v>
      </c>
      <c r="W602" s="22">
        <f t="shared" si="146"/>
        <v>18</v>
      </c>
      <c r="X602" s="22">
        <f t="shared" si="147"/>
        <v>1</v>
      </c>
      <c r="Y602" s="22">
        <f ca="1">OFFSET('Cost Study'!$B$7,'Operations Support'!$C602,'Operations Support'!$B602)*$H602</f>
        <v>272.88</v>
      </c>
      <c r="Z602" s="23">
        <f ca="1">Y602*'Cost Study'!$B$31</f>
        <v>15240.874637017905</v>
      </c>
      <c r="AA602" s="23">
        <f ca="1">IF(A602=10298,1.51,1)*IF($B602&lt;3,$D602*'Cost Study'!$B$32*OFFSET('Cost Study'!$B$7,'Operations Support'!$C602,'Operations Support'!$B602),0)</f>
        <v>0</v>
      </c>
      <c r="AB602" s="24">
        <f ca="1">AA602*'Cost Study'!$B$31</f>
        <v>0</v>
      </c>
      <c r="AC602" s="23">
        <f ca="1">Y602*'Cost Study'!$B$31</f>
        <v>15240.874637017905</v>
      </c>
      <c r="AD602" s="24">
        <f ca="1">AA602*'Cost Study'!$B$31</f>
        <v>0</v>
      </c>
      <c r="AE602" s="377">
        <f t="shared" ca="1" si="148"/>
        <v>15240.874637017905</v>
      </c>
      <c r="AF602" s="377">
        <f t="shared" ca="1" si="149"/>
        <v>15240.874637017905</v>
      </c>
      <c r="AH602" s="688">
        <f>IFERROR($H602/SUMIF($A:$A,$A602,$H:$H)*SUMIF(Summary!$A$110:$A$186,$A602,Summary!$P$110:$P$186),0)</f>
        <v>681.34958017520114</v>
      </c>
      <c r="AI602" s="689">
        <f t="shared" ca="1" si="135"/>
        <v>14559.525056842704</v>
      </c>
      <c r="AJ602" s="688">
        <f>IFERROR(H602/SUMIF(A:A,A602,H:H)*SUMIF(Summary!$A$110:$A$186,'Operations Support'!A602,Summary!$Q$110:$Q$186),0)</f>
        <v>685.96270427837408</v>
      </c>
      <c r="AK602" s="688">
        <f t="shared" ca="1" si="136"/>
        <v>14554.911932739531</v>
      </c>
      <c r="AM602" s="688">
        <f>IFERROR($H602/SUMIF($A:$A,$A602,$H:$H)*SUMIF(Summary!$A$230:$A$266,$A602,Summary!$P$230:$P$266),0)</f>
        <v>128.91229242574138</v>
      </c>
      <c r="AN602" s="688">
        <f>IFERROR($H602/SUMIF($A:$A,$A602,$H:$H)*(SUMIF(Summary!$A$230:$A$266,$A602,Summary!$L$230:$L$266)+SUMIF(Summary!$A$281:$A$317,$A602,Summary!$L$281:$L$317))-AM602,0)</f>
        <v>253.13974238882412</v>
      </c>
      <c r="AO602" s="688">
        <f>IFERROR($H602/SUMIF($A:$A,$A602,$H:$H)*SUMIF(Summary!$A$230:$A$266,$A602,Summary!$Q$230:$Q$266),0)</f>
        <v>129.7851019506721</v>
      </c>
      <c r="AP602" s="688">
        <f>IFERROR($H602/SUMIF($A:$A,$A602,$H:$H)*(SUMIF(Summary!$A$230:$A$266,$A602,Summary!$L$230:$L$266)+SUMIF(Summary!$A$281:$A$317,$A602,Summary!$L$281:$L$317))-AO602,0)</f>
        <v>252.2669328638934</v>
      </c>
      <c r="AQ602" s="306"/>
      <c r="AR602" s="688">
        <f t="shared" ca="1" si="137"/>
        <v>14812.664799231528</v>
      </c>
      <c r="AS602" s="688">
        <f t="shared" ca="1" si="138"/>
        <v>14807.178865603424</v>
      </c>
    </row>
    <row r="603" spans="1:45" s="15" customFormat="1" x14ac:dyDescent="0.2">
      <c r="A603" s="423">
        <v>3594</v>
      </c>
      <c r="B603" s="424">
        <v>4</v>
      </c>
      <c r="C603" s="425" t="s">
        <v>310</v>
      </c>
      <c r="D603" s="422">
        <f t="shared" si="139"/>
        <v>0</v>
      </c>
      <c r="E603" s="422">
        <f t="shared" si="140"/>
        <v>0</v>
      </c>
      <c r="F603" s="422">
        <f t="shared" si="141"/>
        <v>0</v>
      </c>
      <c r="G603" s="422">
        <f t="shared" si="142"/>
        <v>0</v>
      </c>
      <c r="H603" s="22">
        <f t="shared" si="143"/>
        <v>0</v>
      </c>
      <c r="I603" s="116">
        <v>0</v>
      </c>
      <c r="J603" s="116">
        <v>0</v>
      </c>
      <c r="K603" s="116">
        <v>0</v>
      </c>
      <c r="L603" s="116">
        <v>0</v>
      </c>
      <c r="M603" s="22">
        <f t="shared" si="144"/>
        <v>0</v>
      </c>
      <c r="N603" s="116">
        <v>0</v>
      </c>
      <c r="O603" s="116">
        <v>0</v>
      </c>
      <c r="P603" s="116">
        <v>0</v>
      </c>
      <c r="Q603" s="116">
        <v>0</v>
      </c>
      <c r="R603" s="22">
        <f t="shared" si="145"/>
        <v>0</v>
      </c>
      <c r="S603" s="116">
        <v>0</v>
      </c>
      <c r="T603" s="116">
        <v>0</v>
      </c>
      <c r="U603" s="116">
        <v>0</v>
      </c>
      <c r="V603" s="116">
        <v>0</v>
      </c>
      <c r="W603" s="22">
        <f t="shared" si="146"/>
        <v>0</v>
      </c>
      <c r="X603" s="22">
        <f t="shared" si="147"/>
        <v>0</v>
      </c>
      <c r="Y603" s="22">
        <f ca="1">OFFSET('Cost Study'!$B$7,'Operations Support'!$C603,'Operations Support'!$B603)*$H603</f>
        <v>0</v>
      </c>
      <c r="Z603" s="23">
        <f ca="1">Y603*'Cost Study'!$B$31</f>
        <v>0</v>
      </c>
      <c r="AA603" s="23">
        <f ca="1">IF(A603=10298,1.51,1)*IF($B603&lt;3,$D603*'Cost Study'!$B$32*OFFSET('Cost Study'!$B$7,'Operations Support'!$C603,'Operations Support'!$B603),0)</f>
        <v>0</v>
      </c>
      <c r="AB603" s="24">
        <f ca="1">AA603*'Cost Study'!$B$31</f>
        <v>0</v>
      </c>
      <c r="AC603" s="23">
        <f ca="1">Y603*'Cost Study'!$B$31</f>
        <v>0</v>
      </c>
      <c r="AD603" s="24">
        <f ca="1">AA603*'Cost Study'!$B$31</f>
        <v>0</v>
      </c>
      <c r="AE603" s="377">
        <f t="shared" ca="1" si="148"/>
        <v>0</v>
      </c>
      <c r="AF603" s="377">
        <f t="shared" ca="1" si="149"/>
        <v>0</v>
      </c>
      <c r="AH603" s="688">
        <f>IFERROR($H603/SUMIF($A:$A,$A603,$H:$H)*SUMIF(Summary!$A$110:$A$186,$A603,Summary!$P$110:$P$186),0)</f>
        <v>0</v>
      </c>
      <c r="AI603" s="689">
        <f t="shared" ca="1" si="135"/>
        <v>0</v>
      </c>
      <c r="AJ603" s="688">
        <f>IFERROR(H603/SUMIF(A:A,A603,H:H)*SUMIF(Summary!$A$110:$A$186,'Operations Support'!A603,Summary!$Q$110:$Q$186),0)</f>
        <v>0</v>
      </c>
      <c r="AK603" s="688">
        <f t="shared" ca="1" si="136"/>
        <v>0</v>
      </c>
      <c r="AL603" s="1"/>
      <c r="AM603" s="688">
        <f>IFERROR($H603/SUMIF($A:$A,$A603,$H:$H)*SUMIF(Summary!$A$230:$A$266,$A603,Summary!$P$230:$P$266),0)</f>
        <v>0</v>
      </c>
      <c r="AN603" s="688">
        <f>IFERROR($H603/SUMIF($A:$A,$A603,$H:$H)*(SUMIF(Summary!$A$230:$A$266,$A603,Summary!$L$230:$L$266)+SUMIF(Summary!$A$281:$A$317,$A603,Summary!$L$281:$L$317))-AM603,0)</f>
        <v>0</v>
      </c>
      <c r="AO603" s="688">
        <f>IFERROR($H603/SUMIF($A:$A,$A603,$H:$H)*SUMIF(Summary!$A$230:$A$266,$A603,Summary!$Q$230:$Q$266),0)</f>
        <v>0</v>
      </c>
      <c r="AP603" s="688">
        <f>IFERROR($H603/SUMIF($A:$A,$A603,$H:$H)*(SUMIF(Summary!$A$230:$A$266,$A603,Summary!$L$230:$L$266)+SUMIF(Summary!$A$281:$A$317,$A603,Summary!$L$281:$L$317))-AO603,0)</f>
        <v>0</v>
      </c>
      <c r="AQ603" s="306"/>
      <c r="AR603" s="688">
        <f t="shared" ca="1" si="137"/>
        <v>0</v>
      </c>
      <c r="AS603" s="688">
        <f t="shared" ca="1" si="138"/>
        <v>0</v>
      </c>
    </row>
    <row r="604" spans="1:45" x14ac:dyDescent="0.2">
      <c r="A604" s="423">
        <v>3594</v>
      </c>
      <c r="B604" s="424">
        <v>4</v>
      </c>
      <c r="C604" s="425" t="s">
        <v>311</v>
      </c>
      <c r="D604" s="422">
        <f t="shared" si="139"/>
        <v>0</v>
      </c>
      <c r="E604" s="422">
        <f t="shared" si="140"/>
        <v>0</v>
      </c>
      <c r="F604" s="422">
        <f t="shared" si="141"/>
        <v>0</v>
      </c>
      <c r="G604" s="422">
        <f t="shared" si="142"/>
        <v>0</v>
      </c>
      <c r="H604" s="22">
        <f t="shared" si="143"/>
        <v>0</v>
      </c>
      <c r="I604" s="116">
        <v>0</v>
      </c>
      <c r="J604" s="116">
        <v>0</v>
      </c>
      <c r="K604" s="116">
        <v>0</v>
      </c>
      <c r="L604" s="116">
        <v>0</v>
      </c>
      <c r="M604" s="22">
        <f t="shared" si="144"/>
        <v>0</v>
      </c>
      <c r="N604" s="116">
        <v>0</v>
      </c>
      <c r="O604" s="116">
        <v>0</v>
      </c>
      <c r="P604" s="116">
        <v>0</v>
      </c>
      <c r="Q604" s="116">
        <v>0</v>
      </c>
      <c r="R604" s="22">
        <f t="shared" si="145"/>
        <v>0</v>
      </c>
      <c r="S604" s="116">
        <v>0</v>
      </c>
      <c r="T604" s="116">
        <v>0</v>
      </c>
      <c r="U604" s="116">
        <v>0</v>
      </c>
      <c r="V604" s="116">
        <v>0</v>
      </c>
      <c r="W604" s="22">
        <f t="shared" si="146"/>
        <v>0</v>
      </c>
      <c r="X604" s="22">
        <f t="shared" si="147"/>
        <v>0</v>
      </c>
      <c r="Y604" s="22">
        <f ca="1">OFFSET('Cost Study'!$B$7,'Operations Support'!$C604,'Operations Support'!$B604)*$H604</f>
        <v>0</v>
      </c>
      <c r="Z604" s="23">
        <f ca="1">Y604*'Cost Study'!$B$31</f>
        <v>0</v>
      </c>
      <c r="AA604" s="23">
        <f ca="1">IF(A604=10298,1.51,1)*IF($B604&lt;3,$D604*'Cost Study'!$B$32*OFFSET('Cost Study'!$B$7,'Operations Support'!$C604,'Operations Support'!$B604),0)</f>
        <v>0</v>
      </c>
      <c r="AB604" s="24">
        <f ca="1">AA604*'Cost Study'!$B$31</f>
        <v>0</v>
      </c>
      <c r="AC604" s="23">
        <f ca="1">Y604*'Cost Study'!$B$31</f>
        <v>0</v>
      </c>
      <c r="AD604" s="24">
        <f ca="1">AA604*'Cost Study'!$B$31</f>
        <v>0</v>
      </c>
      <c r="AE604" s="377">
        <f t="shared" ca="1" si="148"/>
        <v>0</v>
      </c>
      <c r="AF604" s="377">
        <f t="shared" ca="1" si="149"/>
        <v>0</v>
      </c>
      <c r="AH604" s="688">
        <f>IFERROR($H604/SUMIF($A:$A,$A604,$H:$H)*SUMIF(Summary!$A$110:$A$186,$A604,Summary!$P$110:$P$186),0)</f>
        <v>0</v>
      </c>
      <c r="AI604" s="689">
        <f t="shared" ca="1" si="135"/>
        <v>0</v>
      </c>
      <c r="AJ604" s="688">
        <f>IFERROR(H604/SUMIF(A:A,A604,H:H)*SUMIF(Summary!$A$110:$A$186,'Operations Support'!A604,Summary!$Q$110:$Q$186),0)</f>
        <v>0</v>
      </c>
      <c r="AK604" s="688">
        <f t="shared" ca="1" si="136"/>
        <v>0</v>
      </c>
      <c r="AM604" s="688">
        <f>IFERROR($H604/SUMIF($A:$A,$A604,$H:$H)*SUMIF(Summary!$A$230:$A$266,$A604,Summary!$P$230:$P$266),0)</f>
        <v>0</v>
      </c>
      <c r="AN604" s="688">
        <f>IFERROR($H604/SUMIF($A:$A,$A604,$H:$H)*(SUMIF(Summary!$A$230:$A$266,$A604,Summary!$L$230:$L$266)+SUMIF(Summary!$A$281:$A$317,$A604,Summary!$L$281:$L$317))-AM604,0)</f>
        <v>0</v>
      </c>
      <c r="AO604" s="688">
        <f>IFERROR($H604/SUMIF($A:$A,$A604,$H:$H)*SUMIF(Summary!$A$230:$A$266,$A604,Summary!$Q$230:$Q$266),0)</f>
        <v>0</v>
      </c>
      <c r="AP604" s="688">
        <f>IFERROR($H604/SUMIF($A:$A,$A604,$H:$H)*(SUMIF(Summary!$A$230:$A$266,$A604,Summary!$L$230:$L$266)+SUMIF(Summary!$A$281:$A$317,$A604,Summary!$L$281:$L$317))-AO604,0)</f>
        <v>0</v>
      </c>
      <c r="AQ604" s="306"/>
      <c r="AR604" s="688">
        <f t="shared" ca="1" si="137"/>
        <v>0</v>
      </c>
      <c r="AS604" s="688">
        <f t="shared" ca="1" si="138"/>
        <v>0</v>
      </c>
    </row>
    <row r="605" spans="1:45" x14ac:dyDescent="0.2">
      <c r="A605" s="423">
        <v>3594</v>
      </c>
      <c r="B605" s="424">
        <v>4</v>
      </c>
      <c r="C605" s="425" t="s">
        <v>312</v>
      </c>
      <c r="D605" s="422">
        <f t="shared" si="139"/>
        <v>0</v>
      </c>
      <c r="E605" s="422">
        <f t="shared" si="140"/>
        <v>0</v>
      </c>
      <c r="F605" s="422">
        <f t="shared" si="141"/>
        <v>0</v>
      </c>
      <c r="G605" s="422">
        <f t="shared" si="142"/>
        <v>0</v>
      </c>
      <c r="H605" s="22">
        <f t="shared" si="143"/>
        <v>0</v>
      </c>
      <c r="I605" s="116">
        <v>0</v>
      </c>
      <c r="J605" s="116">
        <v>0</v>
      </c>
      <c r="K605" s="116">
        <v>0</v>
      </c>
      <c r="L605" s="116">
        <v>0</v>
      </c>
      <c r="M605" s="22">
        <f t="shared" si="144"/>
        <v>0</v>
      </c>
      <c r="N605" s="116">
        <v>0</v>
      </c>
      <c r="O605" s="116">
        <v>0</v>
      </c>
      <c r="P605" s="116">
        <v>0</v>
      </c>
      <c r="Q605" s="116">
        <v>0</v>
      </c>
      <c r="R605" s="22">
        <f t="shared" si="145"/>
        <v>0</v>
      </c>
      <c r="S605" s="116">
        <v>0</v>
      </c>
      <c r="T605" s="116">
        <v>0</v>
      </c>
      <c r="U605" s="116">
        <v>0</v>
      </c>
      <c r="V605" s="116">
        <v>0</v>
      </c>
      <c r="W605" s="22">
        <f t="shared" si="146"/>
        <v>0</v>
      </c>
      <c r="X605" s="22">
        <f t="shared" si="147"/>
        <v>0</v>
      </c>
      <c r="Y605" s="22">
        <f ca="1">OFFSET('Cost Study'!$B$7,'Operations Support'!$C605,'Operations Support'!$B605)*$H605</f>
        <v>0</v>
      </c>
      <c r="Z605" s="23">
        <f ca="1">Y605*'Cost Study'!$B$31</f>
        <v>0</v>
      </c>
      <c r="AA605" s="23">
        <f ca="1">IF(A605=10298,1.51,1)*IF($B605&lt;3,$D605*'Cost Study'!$B$32*OFFSET('Cost Study'!$B$7,'Operations Support'!$C605,'Operations Support'!$B605),0)</f>
        <v>0</v>
      </c>
      <c r="AB605" s="24">
        <f ca="1">AA605*'Cost Study'!$B$31</f>
        <v>0</v>
      </c>
      <c r="AC605" s="23">
        <f ca="1">Y605*'Cost Study'!$B$31</f>
        <v>0</v>
      </c>
      <c r="AD605" s="24">
        <f ca="1">AA605*'Cost Study'!$B$31</f>
        <v>0</v>
      </c>
      <c r="AE605" s="377">
        <f t="shared" ca="1" si="148"/>
        <v>0</v>
      </c>
      <c r="AF605" s="377">
        <f t="shared" ca="1" si="149"/>
        <v>0</v>
      </c>
      <c r="AH605" s="688">
        <f>IFERROR($H605/SUMIF($A:$A,$A605,$H:$H)*SUMIF(Summary!$A$110:$A$186,$A605,Summary!$P$110:$P$186),0)</f>
        <v>0</v>
      </c>
      <c r="AI605" s="689">
        <f t="shared" ca="1" si="135"/>
        <v>0</v>
      </c>
      <c r="AJ605" s="688">
        <f>IFERROR(H605/SUMIF(A:A,A605,H:H)*SUMIF(Summary!$A$110:$A$186,'Operations Support'!A605,Summary!$Q$110:$Q$186),0)</f>
        <v>0</v>
      </c>
      <c r="AK605" s="688">
        <f t="shared" ca="1" si="136"/>
        <v>0</v>
      </c>
      <c r="AM605" s="688">
        <f>IFERROR($H605/SUMIF($A:$A,$A605,$H:$H)*SUMIF(Summary!$A$230:$A$266,$A605,Summary!$P$230:$P$266),0)</f>
        <v>0</v>
      </c>
      <c r="AN605" s="688">
        <f>IFERROR($H605/SUMIF($A:$A,$A605,$H:$H)*(SUMIF(Summary!$A$230:$A$266,$A605,Summary!$L$230:$L$266)+SUMIF(Summary!$A$281:$A$317,$A605,Summary!$L$281:$L$317))-AM605,0)</f>
        <v>0</v>
      </c>
      <c r="AO605" s="688">
        <f>IFERROR($H605/SUMIF($A:$A,$A605,$H:$H)*SUMIF(Summary!$A$230:$A$266,$A605,Summary!$Q$230:$Q$266),0)</f>
        <v>0</v>
      </c>
      <c r="AP605" s="688">
        <f>IFERROR($H605/SUMIF($A:$A,$A605,$H:$H)*(SUMIF(Summary!$A$230:$A$266,$A605,Summary!$L$230:$L$266)+SUMIF(Summary!$A$281:$A$317,$A605,Summary!$L$281:$L$317))-AO605,0)</f>
        <v>0</v>
      </c>
      <c r="AQ605" s="306"/>
      <c r="AR605" s="688">
        <f t="shared" ca="1" si="137"/>
        <v>0</v>
      </c>
      <c r="AS605" s="688">
        <f t="shared" ca="1" si="138"/>
        <v>0</v>
      </c>
    </row>
    <row r="606" spans="1:45" x14ac:dyDescent="0.2">
      <c r="A606" s="423">
        <v>3594</v>
      </c>
      <c r="B606" s="424">
        <v>4</v>
      </c>
      <c r="C606" s="425" t="s">
        <v>313</v>
      </c>
      <c r="D606" s="422">
        <f t="shared" si="139"/>
        <v>51</v>
      </c>
      <c r="E606" s="422">
        <f t="shared" si="140"/>
        <v>0</v>
      </c>
      <c r="F606" s="422">
        <f t="shared" si="141"/>
        <v>0</v>
      </c>
      <c r="G606" s="422">
        <f t="shared" si="142"/>
        <v>0</v>
      </c>
      <c r="H606" s="22">
        <f t="shared" si="143"/>
        <v>51</v>
      </c>
      <c r="I606" s="116">
        <v>42</v>
      </c>
      <c r="J606" s="116">
        <v>0</v>
      </c>
      <c r="K606" s="116">
        <v>0</v>
      </c>
      <c r="L606" s="116">
        <v>0</v>
      </c>
      <c r="M606" s="22">
        <f t="shared" si="144"/>
        <v>42</v>
      </c>
      <c r="N606" s="116">
        <v>9</v>
      </c>
      <c r="O606" s="116">
        <v>0</v>
      </c>
      <c r="P606" s="116">
        <v>0</v>
      </c>
      <c r="Q606" s="116">
        <v>0</v>
      </c>
      <c r="R606" s="22">
        <f t="shared" si="145"/>
        <v>9</v>
      </c>
      <c r="S606" s="116">
        <v>0</v>
      </c>
      <c r="T606" s="116">
        <v>0</v>
      </c>
      <c r="U606" s="116">
        <v>0</v>
      </c>
      <c r="V606" s="116">
        <v>0</v>
      </c>
      <c r="W606" s="22">
        <f t="shared" si="146"/>
        <v>0</v>
      </c>
      <c r="X606" s="22">
        <f t="shared" si="147"/>
        <v>2.8333333333333335</v>
      </c>
      <c r="Y606" s="22">
        <f ca="1">OFFSET('Cost Study'!$B$7,'Operations Support'!$C606,'Operations Support'!$B606)*$H606</f>
        <v>575.28</v>
      </c>
      <c r="Z606" s="23">
        <f ca="1">Y606*'Cost Study'!$B$31</f>
        <v>32130.498245322706</v>
      </c>
      <c r="AA606" s="23">
        <f ca="1">IF(A606=10298,1.51,1)*IF($B606&lt;3,$D606*'Cost Study'!$B$32*OFFSET('Cost Study'!$B$7,'Operations Support'!$C606,'Operations Support'!$B606),0)</f>
        <v>0</v>
      </c>
      <c r="AB606" s="24">
        <f ca="1">AA606*'Cost Study'!$B$31</f>
        <v>0</v>
      </c>
      <c r="AC606" s="23">
        <f ca="1">Y606*'Cost Study'!$B$31</f>
        <v>32130.498245322706</v>
      </c>
      <c r="AD606" s="24">
        <f ca="1">AA606*'Cost Study'!$B$31</f>
        <v>0</v>
      </c>
      <c r="AE606" s="377">
        <f t="shared" ca="1" si="148"/>
        <v>32130.498245322706</v>
      </c>
      <c r="AF606" s="377">
        <f t="shared" ca="1" si="149"/>
        <v>32130.498245322706</v>
      </c>
      <c r="AH606" s="688">
        <f>IFERROR($H606/SUMIF($A:$A,$A606,$H:$H)*SUMIF(Summary!$A$110:$A$186,$A606,Summary!$P$110:$P$186),0)</f>
        <v>1930.49047716307</v>
      </c>
      <c r="AI606" s="689">
        <f t="shared" ca="1" si="135"/>
        <v>30200.007768159638</v>
      </c>
      <c r="AJ606" s="688">
        <f>IFERROR(H606/SUMIF(A:A,A606,H:H)*SUMIF(Summary!$A$110:$A$186,'Operations Support'!A606,Summary!$Q$110:$Q$186),0)</f>
        <v>1943.5609954553934</v>
      </c>
      <c r="AK606" s="688">
        <f t="shared" ca="1" si="136"/>
        <v>30186.937249867311</v>
      </c>
      <c r="AM606" s="688">
        <f>IFERROR($H606/SUMIF($A:$A,$A606,$H:$H)*SUMIF(Summary!$A$230:$A$266,$A606,Summary!$P$230:$P$266),0)</f>
        <v>365.25149520626724</v>
      </c>
      <c r="AN606" s="688">
        <f>IFERROR($H606/SUMIF($A:$A,$A606,$H:$H)*(SUMIF(Summary!$A$230:$A$266,$A606,Summary!$L$230:$L$266)+SUMIF(Summary!$A$281:$A$317,$A606,Summary!$L$281:$L$317))-AM606,0)</f>
        <v>717.22927010166836</v>
      </c>
      <c r="AO606" s="688">
        <f>IFERROR($H606/SUMIF($A:$A,$A606,$H:$H)*SUMIF(Summary!$A$230:$A$266,$A606,Summary!$Q$230:$Q$266),0)</f>
        <v>367.72445552690425</v>
      </c>
      <c r="AP606" s="688">
        <f>IFERROR($H606/SUMIF($A:$A,$A606,$H:$H)*(SUMIF(Summary!$A$230:$A$266,$A606,Summary!$L$230:$L$266)+SUMIF(Summary!$A$281:$A$317,$A606,Summary!$L$281:$L$317))-AO606,0)</f>
        <v>714.7563097810314</v>
      </c>
      <c r="AQ606" s="306"/>
      <c r="AR606" s="688">
        <f t="shared" ca="1" si="137"/>
        <v>30917.237038261304</v>
      </c>
      <c r="AS606" s="688">
        <f t="shared" ca="1" si="138"/>
        <v>30901.693559648342</v>
      </c>
    </row>
    <row r="607" spans="1:45" x14ac:dyDescent="0.2">
      <c r="A607" s="423">
        <v>3594</v>
      </c>
      <c r="B607" s="424">
        <v>4</v>
      </c>
      <c r="C607" s="425" t="s">
        <v>314</v>
      </c>
      <c r="D607" s="422">
        <f t="shared" si="139"/>
        <v>0</v>
      </c>
      <c r="E607" s="422">
        <f t="shared" si="140"/>
        <v>0</v>
      </c>
      <c r="F607" s="422">
        <f t="shared" si="141"/>
        <v>0</v>
      </c>
      <c r="G607" s="422">
        <f t="shared" si="142"/>
        <v>0</v>
      </c>
      <c r="H607" s="22">
        <f t="shared" si="143"/>
        <v>0</v>
      </c>
      <c r="I607" s="116">
        <v>0</v>
      </c>
      <c r="J607" s="116">
        <v>0</v>
      </c>
      <c r="K607" s="116">
        <v>0</v>
      </c>
      <c r="L607" s="116">
        <v>0</v>
      </c>
      <c r="M607" s="22">
        <f t="shared" si="144"/>
        <v>0</v>
      </c>
      <c r="N607" s="116">
        <v>0</v>
      </c>
      <c r="O607" s="116">
        <v>0</v>
      </c>
      <c r="P607" s="116">
        <v>0</v>
      </c>
      <c r="Q607" s="116">
        <v>0</v>
      </c>
      <c r="R607" s="22">
        <f t="shared" si="145"/>
        <v>0</v>
      </c>
      <c r="S607" s="116">
        <v>0</v>
      </c>
      <c r="T607" s="116">
        <v>0</v>
      </c>
      <c r="U607" s="116">
        <v>0</v>
      </c>
      <c r="V607" s="116">
        <v>0</v>
      </c>
      <c r="W607" s="22">
        <f t="shared" si="146"/>
        <v>0</v>
      </c>
      <c r="X607" s="22">
        <f t="shared" si="147"/>
        <v>0</v>
      </c>
      <c r="Y607" s="22">
        <f ca="1">OFFSET('Cost Study'!$B$7,'Operations Support'!$C607,'Operations Support'!$B607)*$H607</f>
        <v>0</v>
      </c>
      <c r="Z607" s="23">
        <f ca="1">Y607*'Cost Study'!$B$31</f>
        <v>0</v>
      </c>
      <c r="AA607" s="23">
        <f ca="1">IF(A607=10298,1.51,1)*IF($B607&lt;3,$D607*'Cost Study'!$B$32*OFFSET('Cost Study'!$B$7,'Operations Support'!$C607,'Operations Support'!$B607),0)</f>
        <v>0</v>
      </c>
      <c r="AB607" s="24">
        <f ca="1">AA607*'Cost Study'!$B$31</f>
        <v>0</v>
      </c>
      <c r="AC607" s="23">
        <f ca="1">Y607*'Cost Study'!$B$31</f>
        <v>0</v>
      </c>
      <c r="AD607" s="24">
        <f ca="1">AA607*'Cost Study'!$B$31</f>
        <v>0</v>
      </c>
      <c r="AE607" s="377">
        <f t="shared" ca="1" si="148"/>
        <v>0</v>
      </c>
      <c r="AF607" s="377">
        <f t="shared" ca="1" si="149"/>
        <v>0</v>
      </c>
      <c r="AH607" s="688">
        <f>IFERROR($H607/SUMIF($A:$A,$A607,$H:$H)*SUMIF(Summary!$A$110:$A$186,$A607,Summary!$P$110:$P$186),0)</f>
        <v>0</v>
      </c>
      <c r="AI607" s="689">
        <f t="shared" ca="1" si="135"/>
        <v>0</v>
      </c>
      <c r="AJ607" s="688">
        <f>IFERROR(H607/SUMIF(A:A,A607,H:H)*SUMIF(Summary!$A$110:$A$186,'Operations Support'!A607,Summary!$Q$110:$Q$186),0)</f>
        <v>0</v>
      </c>
      <c r="AK607" s="688">
        <f t="shared" ca="1" si="136"/>
        <v>0</v>
      </c>
      <c r="AM607" s="688">
        <f>IFERROR($H607/SUMIF($A:$A,$A607,$H:$H)*SUMIF(Summary!$A$230:$A$266,$A607,Summary!$P$230:$P$266),0)</f>
        <v>0</v>
      </c>
      <c r="AN607" s="688">
        <f>IFERROR($H607/SUMIF($A:$A,$A607,$H:$H)*(SUMIF(Summary!$A$230:$A$266,$A607,Summary!$L$230:$L$266)+SUMIF(Summary!$A$281:$A$317,$A607,Summary!$L$281:$L$317))-AM607,0)</f>
        <v>0</v>
      </c>
      <c r="AO607" s="688">
        <f>IFERROR($H607/SUMIF($A:$A,$A607,$H:$H)*SUMIF(Summary!$A$230:$A$266,$A607,Summary!$Q$230:$Q$266),0)</f>
        <v>0</v>
      </c>
      <c r="AP607" s="688">
        <f>IFERROR($H607/SUMIF($A:$A,$A607,$H:$H)*(SUMIF(Summary!$A$230:$A$266,$A607,Summary!$L$230:$L$266)+SUMIF(Summary!$A$281:$A$317,$A607,Summary!$L$281:$L$317))-AO607,0)</f>
        <v>0</v>
      </c>
      <c r="AQ607" s="306"/>
      <c r="AR607" s="688">
        <f t="shared" ca="1" si="137"/>
        <v>0</v>
      </c>
      <c r="AS607" s="688">
        <f t="shared" ca="1" si="138"/>
        <v>0</v>
      </c>
    </row>
    <row r="608" spans="1:45" x14ac:dyDescent="0.2">
      <c r="A608" s="423">
        <v>3594</v>
      </c>
      <c r="B608" s="424">
        <v>4</v>
      </c>
      <c r="C608" s="425" t="s">
        <v>315</v>
      </c>
      <c r="D608" s="422">
        <f t="shared" si="139"/>
        <v>1474</v>
      </c>
      <c r="E608" s="422">
        <f t="shared" si="140"/>
        <v>36</v>
      </c>
      <c r="F608" s="422">
        <f t="shared" si="141"/>
        <v>0</v>
      </c>
      <c r="G608" s="422">
        <f t="shared" si="142"/>
        <v>18</v>
      </c>
      <c r="H608" s="22">
        <f t="shared" si="143"/>
        <v>1492</v>
      </c>
      <c r="I608" s="116">
        <v>599</v>
      </c>
      <c r="J608" s="116">
        <v>21</v>
      </c>
      <c r="K608" s="116">
        <v>0</v>
      </c>
      <c r="L608" s="116">
        <v>6</v>
      </c>
      <c r="M608" s="22">
        <f t="shared" si="144"/>
        <v>614</v>
      </c>
      <c r="N608" s="116">
        <v>708</v>
      </c>
      <c r="O608" s="116">
        <v>12</v>
      </c>
      <c r="P608" s="116">
        <v>0</v>
      </c>
      <c r="Q608" s="116">
        <v>9</v>
      </c>
      <c r="R608" s="22">
        <f t="shared" si="145"/>
        <v>711</v>
      </c>
      <c r="S608" s="116">
        <v>167</v>
      </c>
      <c r="T608" s="116">
        <v>3</v>
      </c>
      <c r="U608" s="116">
        <v>0</v>
      </c>
      <c r="V608" s="116">
        <v>3</v>
      </c>
      <c r="W608" s="22">
        <f t="shared" si="146"/>
        <v>167</v>
      </c>
      <c r="X608" s="22">
        <f t="shared" si="147"/>
        <v>82.888888888888886</v>
      </c>
      <c r="Y608" s="22">
        <f ca="1">OFFSET('Cost Study'!$B$7,'Operations Support'!$C608,'Operations Support'!$B608)*$H608</f>
        <v>42119.16</v>
      </c>
      <c r="Z608" s="23">
        <f ca="1">Y608*'Cost Study'!$B$31</f>
        <v>2352436.3726784633</v>
      </c>
      <c r="AA608" s="23">
        <f ca="1">IF(A608=10298,1.51,1)*IF($B608&lt;3,$D608*'Cost Study'!$B$32*OFFSET('Cost Study'!$B$7,'Operations Support'!$C608,'Operations Support'!$B608),0)</f>
        <v>0</v>
      </c>
      <c r="AB608" s="24">
        <f ca="1">AA608*'Cost Study'!$B$31</f>
        <v>0</v>
      </c>
      <c r="AC608" s="23">
        <f ca="1">Y608*'Cost Study'!$B$31</f>
        <v>2352436.3726784633</v>
      </c>
      <c r="AD608" s="24">
        <f ca="1">AA608*'Cost Study'!$B$31</f>
        <v>0</v>
      </c>
      <c r="AE608" s="377">
        <f t="shared" ca="1" si="148"/>
        <v>2352436.3726784633</v>
      </c>
      <c r="AF608" s="377">
        <f t="shared" ca="1" si="149"/>
        <v>2352436.3726784633</v>
      </c>
      <c r="AH608" s="688">
        <f>IFERROR($H608/SUMIF($A:$A,$A608,$H:$H)*SUMIF(Summary!$A$110:$A$186,$A608,Summary!$P$110:$P$186),0)</f>
        <v>56476.309645633337</v>
      </c>
      <c r="AI608" s="689">
        <f t="shared" ca="1" si="135"/>
        <v>2295960.0630328301</v>
      </c>
      <c r="AJ608" s="688">
        <f>IFERROR(H608/SUMIF(A:A,A608,H:H)*SUMIF(Summary!$A$110:$A$186,'Operations Support'!A608,Summary!$Q$110:$Q$186),0)</f>
        <v>56858.686376851896</v>
      </c>
      <c r="AK608" s="688">
        <f t="shared" ca="1" si="136"/>
        <v>2295577.6863016114</v>
      </c>
      <c r="AM608" s="688">
        <f>IFERROR($H608/SUMIF($A:$A,$A608,$H:$H)*SUMIF(Summary!$A$230:$A$266,$A608,Summary!$P$230:$P$266),0)</f>
        <v>10685.396683289229</v>
      </c>
      <c r="AN608" s="688">
        <f>IFERROR($H608/SUMIF($A:$A,$A608,$H:$H)*(SUMIF(Summary!$A$230:$A$266,$A608,Summary!$L$230:$L$266)+SUMIF(Summary!$A$281:$A$317,$A608,Summary!$L$281:$L$317))-AM608,0)</f>
        <v>20982.471980229198</v>
      </c>
      <c r="AO608" s="688">
        <f>IFERROR($H608/SUMIF($A:$A,$A608,$H:$H)*SUMIF(Summary!$A$230:$A$266,$A608,Summary!$Q$230:$Q$266),0)</f>
        <v>10757.742895022375</v>
      </c>
      <c r="AP608" s="688">
        <f>IFERROR($H608/SUMIF($A:$A,$A608,$H:$H)*(SUMIF(Summary!$A$230:$A$266,$A608,Summary!$L$230:$L$266)+SUMIF(Summary!$A$281:$A$317,$A608,Summary!$L$281:$L$317))-AO608,0)</f>
        <v>20910.125768496051</v>
      </c>
      <c r="AQ608" s="306"/>
      <c r="AR608" s="688">
        <f t="shared" ca="1" si="137"/>
        <v>2316942.5350130592</v>
      </c>
      <c r="AS608" s="688">
        <f t="shared" ca="1" si="138"/>
        <v>2316487.8120701076</v>
      </c>
    </row>
    <row r="609" spans="1:45" x14ac:dyDescent="0.2">
      <c r="A609" s="423">
        <v>3594</v>
      </c>
      <c r="B609" s="424">
        <v>4</v>
      </c>
      <c r="C609" s="425" t="s">
        <v>316</v>
      </c>
      <c r="D609" s="422">
        <f t="shared" si="139"/>
        <v>0</v>
      </c>
      <c r="E609" s="422">
        <f t="shared" si="140"/>
        <v>0</v>
      </c>
      <c r="F609" s="422">
        <f t="shared" si="141"/>
        <v>0</v>
      </c>
      <c r="G609" s="422">
        <f t="shared" si="142"/>
        <v>0</v>
      </c>
      <c r="H609" s="22">
        <f t="shared" si="143"/>
        <v>0</v>
      </c>
      <c r="I609" s="116">
        <v>0</v>
      </c>
      <c r="J609" s="116">
        <v>0</v>
      </c>
      <c r="K609" s="116">
        <v>0</v>
      </c>
      <c r="L609" s="116">
        <v>0</v>
      </c>
      <c r="M609" s="22">
        <f t="shared" si="144"/>
        <v>0</v>
      </c>
      <c r="N609" s="116">
        <v>0</v>
      </c>
      <c r="O609" s="116">
        <v>0</v>
      </c>
      <c r="P609" s="116">
        <v>0</v>
      </c>
      <c r="Q609" s="116">
        <v>0</v>
      </c>
      <c r="R609" s="22">
        <f t="shared" si="145"/>
        <v>0</v>
      </c>
      <c r="S609" s="116">
        <v>0</v>
      </c>
      <c r="T609" s="116">
        <v>0</v>
      </c>
      <c r="U609" s="116">
        <v>0</v>
      </c>
      <c r="V609" s="116">
        <v>0</v>
      </c>
      <c r="W609" s="22">
        <f t="shared" si="146"/>
        <v>0</v>
      </c>
      <c r="X609" s="22">
        <f t="shared" si="147"/>
        <v>0</v>
      </c>
      <c r="Y609" s="22">
        <f ca="1">OFFSET('Cost Study'!$B$7,'Operations Support'!$C609,'Operations Support'!$B609)*$H609</f>
        <v>0</v>
      </c>
      <c r="Z609" s="23">
        <f ca="1">Y609*'Cost Study'!$B$31</f>
        <v>0</v>
      </c>
      <c r="AA609" s="23">
        <f ca="1">IF(A609=10298,1.51,1)*IF($B609&lt;3,$D609*'Cost Study'!$B$32*OFFSET('Cost Study'!$B$7,'Operations Support'!$C609,'Operations Support'!$B609),0)</f>
        <v>0</v>
      </c>
      <c r="AB609" s="24">
        <f ca="1">AA609*'Cost Study'!$B$31</f>
        <v>0</v>
      </c>
      <c r="AC609" s="23">
        <f ca="1">Y609*'Cost Study'!$B$31</f>
        <v>0</v>
      </c>
      <c r="AD609" s="24">
        <f ca="1">AA609*'Cost Study'!$B$31</f>
        <v>0</v>
      </c>
      <c r="AE609" s="377">
        <f t="shared" ca="1" si="148"/>
        <v>0</v>
      </c>
      <c r="AF609" s="377">
        <f t="shared" ca="1" si="149"/>
        <v>0</v>
      </c>
      <c r="AH609" s="688">
        <f>IFERROR($H609/SUMIF($A:$A,$A609,$H:$H)*SUMIF(Summary!$A$110:$A$186,$A609,Summary!$P$110:$P$186),0)</f>
        <v>0</v>
      </c>
      <c r="AI609" s="689">
        <f t="shared" ca="1" si="135"/>
        <v>0</v>
      </c>
      <c r="AJ609" s="688">
        <f>IFERROR(H609/SUMIF(A:A,A609,H:H)*SUMIF(Summary!$A$110:$A$186,'Operations Support'!A609,Summary!$Q$110:$Q$186),0)</f>
        <v>0</v>
      </c>
      <c r="AK609" s="688">
        <f t="shared" ca="1" si="136"/>
        <v>0</v>
      </c>
      <c r="AM609" s="688">
        <f>IFERROR($H609/SUMIF($A:$A,$A609,$H:$H)*SUMIF(Summary!$A$230:$A$266,$A609,Summary!$P$230:$P$266),0)</f>
        <v>0</v>
      </c>
      <c r="AN609" s="688">
        <f>IFERROR($H609/SUMIF($A:$A,$A609,$H:$H)*(SUMIF(Summary!$A$230:$A$266,$A609,Summary!$L$230:$L$266)+SUMIF(Summary!$A$281:$A$317,$A609,Summary!$L$281:$L$317))-AM609,0)</f>
        <v>0</v>
      </c>
      <c r="AO609" s="688">
        <f>IFERROR($H609/SUMIF($A:$A,$A609,$H:$H)*SUMIF(Summary!$A$230:$A$266,$A609,Summary!$Q$230:$Q$266),0)</f>
        <v>0</v>
      </c>
      <c r="AP609" s="688">
        <f>IFERROR($H609/SUMIF($A:$A,$A609,$H:$H)*(SUMIF(Summary!$A$230:$A$266,$A609,Summary!$L$230:$L$266)+SUMIF(Summary!$A$281:$A$317,$A609,Summary!$L$281:$L$317))-AO609,0)</f>
        <v>0</v>
      </c>
      <c r="AQ609" s="306"/>
      <c r="AR609" s="688">
        <f t="shared" ca="1" si="137"/>
        <v>0</v>
      </c>
      <c r="AS609" s="688">
        <f t="shared" ca="1" si="138"/>
        <v>0</v>
      </c>
    </row>
    <row r="610" spans="1:45" x14ac:dyDescent="0.2">
      <c r="A610" s="423">
        <v>3594</v>
      </c>
      <c r="B610" s="424">
        <v>4</v>
      </c>
      <c r="C610" s="425" t="s">
        <v>317</v>
      </c>
      <c r="D610" s="422">
        <f t="shared" si="139"/>
        <v>0</v>
      </c>
      <c r="E610" s="422">
        <f t="shared" si="140"/>
        <v>0</v>
      </c>
      <c r="F610" s="422">
        <f t="shared" si="141"/>
        <v>0</v>
      </c>
      <c r="G610" s="422">
        <f t="shared" si="142"/>
        <v>0</v>
      </c>
      <c r="H610" s="22">
        <f t="shared" si="143"/>
        <v>0</v>
      </c>
      <c r="I610" s="116">
        <v>0</v>
      </c>
      <c r="J610" s="116">
        <v>0</v>
      </c>
      <c r="K610" s="116">
        <v>0</v>
      </c>
      <c r="L610" s="116">
        <v>0</v>
      </c>
      <c r="M610" s="22">
        <f t="shared" si="144"/>
        <v>0</v>
      </c>
      <c r="N610" s="116">
        <v>0</v>
      </c>
      <c r="O610" s="116">
        <v>0</v>
      </c>
      <c r="P610" s="116">
        <v>0</v>
      </c>
      <c r="Q610" s="116">
        <v>0</v>
      </c>
      <c r="R610" s="22">
        <f t="shared" si="145"/>
        <v>0</v>
      </c>
      <c r="S610" s="116">
        <v>0</v>
      </c>
      <c r="T610" s="116">
        <v>0</v>
      </c>
      <c r="U610" s="116">
        <v>0</v>
      </c>
      <c r="V610" s="116">
        <v>0</v>
      </c>
      <c r="W610" s="22">
        <f t="shared" si="146"/>
        <v>0</v>
      </c>
      <c r="X610" s="22">
        <f t="shared" si="147"/>
        <v>0</v>
      </c>
      <c r="Y610" s="22">
        <f ca="1">OFFSET('Cost Study'!$B$7,'Operations Support'!$C610,'Operations Support'!$B610)*$H610</f>
        <v>0</v>
      </c>
      <c r="Z610" s="23">
        <f ca="1">Y610*'Cost Study'!$B$31</f>
        <v>0</v>
      </c>
      <c r="AA610" s="23">
        <f ca="1">IF(A610=10298,1.51,1)*IF($B610&lt;3,$D610*'Cost Study'!$B$32*OFFSET('Cost Study'!$B$7,'Operations Support'!$C610,'Operations Support'!$B610),0)</f>
        <v>0</v>
      </c>
      <c r="AB610" s="24">
        <f ca="1">AA610*'Cost Study'!$B$31</f>
        <v>0</v>
      </c>
      <c r="AC610" s="23">
        <f ca="1">Y610*'Cost Study'!$B$31</f>
        <v>0</v>
      </c>
      <c r="AD610" s="24">
        <f ca="1">AA610*'Cost Study'!$B$31</f>
        <v>0</v>
      </c>
      <c r="AE610" s="377">
        <f t="shared" ca="1" si="148"/>
        <v>0</v>
      </c>
      <c r="AF610" s="377">
        <f t="shared" ca="1" si="149"/>
        <v>0</v>
      </c>
      <c r="AH610" s="688">
        <f>IFERROR($H610/SUMIF($A:$A,$A610,$H:$H)*SUMIF(Summary!$A$110:$A$186,$A610,Summary!$P$110:$P$186),0)</f>
        <v>0</v>
      </c>
      <c r="AI610" s="689">
        <f t="shared" ca="1" si="135"/>
        <v>0</v>
      </c>
      <c r="AJ610" s="688">
        <f>IFERROR(H610/SUMIF(A:A,A610,H:H)*SUMIF(Summary!$A$110:$A$186,'Operations Support'!A610,Summary!$Q$110:$Q$186),0)</f>
        <v>0</v>
      </c>
      <c r="AK610" s="688">
        <f t="shared" ca="1" si="136"/>
        <v>0</v>
      </c>
      <c r="AM610" s="688">
        <f>IFERROR($H610/SUMIF($A:$A,$A610,$H:$H)*SUMIF(Summary!$A$230:$A$266,$A610,Summary!$P$230:$P$266),0)</f>
        <v>0</v>
      </c>
      <c r="AN610" s="688">
        <f>IFERROR($H610/SUMIF($A:$A,$A610,$H:$H)*(SUMIF(Summary!$A$230:$A$266,$A610,Summary!$L$230:$L$266)+SUMIF(Summary!$A$281:$A$317,$A610,Summary!$L$281:$L$317))-AM610,0)</f>
        <v>0</v>
      </c>
      <c r="AO610" s="688">
        <f>IFERROR($H610/SUMIF($A:$A,$A610,$H:$H)*SUMIF(Summary!$A$230:$A$266,$A610,Summary!$Q$230:$Q$266),0)</f>
        <v>0</v>
      </c>
      <c r="AP610" s="688">
        <f>IFERROR($H610/SUMIF($A:$A,$A610,$H:$H)*(SUMIF(Summary!$A$230:$A$266,$A610,Summary!$L$230:$L$266)+SUMIF(Summary!$A$281:$A$317,$A610,Summary!$L$281:$L$317))-AO610,0)</f>
        <v>0</v>
      </c>
      <c r="AQ610" s="306"/>
      <c r="AR610" s="688">
        <f t="shared" ca="1" si="137"/>
        <v>0</v>
      </c>
      <c r="AS610" s="688">
        <f t="shared" ca="1" si="138"/>
        <v>0</v>
      </c>
    </row>
    <row r="611" spans="1:45" x14ac:dyDescent="0.2">
      <c r="A611" s="423">
        <v>3594</v>
      </c>
      <c r="B611" s="424">
        <v>4</v>
      </c>
      <c r="C611" s="425" t="s">
        <v>318</v>
      </c>
      <c r="D611" s="422">
        <f t="shared" si="139"/>
        <v>0</v>
      </c>
      <c r="E611" s="422">
        <f t="shared" si="140"/>
        <v>0</v>
      </c>
      <c r="F611" s="422">
        <f t="shared" si="141"/>
        <v>0</v>
      </c>
      <c r="G611" s="422">
        <f t="shared" si="142"/>
        <v>0</v>
      </c>
      <c r="H611" s="22">
        <f t="shared" si="143"/>
        <v>0</v>
      </c>
      <c r="I611" s="116">
        <v>0</v>
      </c>
      <c r="J611" s="116">
        <v>0</v>
      </c>
      <c r="K611" s="116">
        <v>0</v>
      </c>
      <c r="L611" s="116">
        <v>0</v>
      </c>
      <c r="M611" s="22">
        <f t="shared" si="144"/>
        <v>0</v>
      </c>
      <c r="N611" s="116">
        <v>0</v>
      </c>
      <c r="O611" s="116">
        <v>0</v>
      </c>
      <c r="P611" s="116">
        <v>0</v>
      </c>
      <c r="Q611" s="116">
        <v>0</v>
      </c>
      <c r="R611" s="22">
        <f t="shared" si="145"/>
        <v>0</v>
      </c>
      <c r="S611" s="116">
        <v>0</v>
      </c>
      <c r="T611" s="116">
        <v>0</v>
      </c>
      <c r="U611" s="116">
        <v>0</v>
      </c>
      <c r="V611" s="116">
        <v>0</v>
      </c>
      <c r="W611" s="22">
        <f t="shared" si="146"/>
        <v>0</v>
      </c>
      <c r="X611" s="22">
        <f t="shared" si="147"/>
        <v>0</v>
      </c>
      <c r="Y611" s="22">
        <f ca="1">OFFSET('Cost Study'!$B$7,'Operations Support'!$C611,'Operations Support'!$B611)*$H611</f>
        <v>0</v>
      </c>
      <c r="Z611" s="23">
        <f ca="1">Y611*'Cost Study'!$B$31</f>
        <v>0</v>
      </c>
      <c r="AA611" s="23">
        <f ca="1">IF(A611=10298,1.51,1)*IF($B611&lt;3,$D611*'Cost Study'!$B$32*OFFSET('Cost Study'!$B$7,'Operations Support'!$C611,'Operations Support'!$B611),0)</f>
        <v>0</v>
      </c>
      <c r="AB611" s="24">
        <f ca="1">AA611*'Cost Study'!$B$31</f>
        <v>0</v>
      </c>
      <c r="AC611" s="23">
        <f ca="1">Y611*'Cost Study'!$B$31</f>
        <v>0</v>
      </c>
      <c r="AD611" s="24">
        <f ca="1">AA611*'Cost Study'!$B$31</f>
        <v>0</v>
      </c>
      <c r="AE611" s="377">
        <f t="shared" ca="1" si="148"/>
        <v>0</v>
      </c>
      <c r="AF611" s="377">
        <f t="shared" ca="1" si="149"/>
        <v>0</v>
      </c>
      <c r="AH611" s="688">
        <f>IFERROR($H611/SUMIF($A:$A,$A611,$H:$H)*SUMIF(Summary!$A$110:$A$186,$A611,Summary!$P$110:$P$186),0)</f>
        <v>0</v>
      </c>
      <c r="AI611" s="689">
        <f t="shared" ca="1" si="135"/>
        <v>0</v>
      </c>
      <c r="AJ611" s="688">
        <f>IFERROR(H611/SUMIF(A:A,A611,H:H)*SUMIF(Summary!$A$110:$A$186,'Operations Support'!A611,Summary!$Q$110:$Q$186),0)</f>
        <v>0</v>
      </c>
      <c r="AK611" s="688">
        <f t="shared" ca="1" si="136"/>
        <v>0</v>
      </c>
      <c r="AM611" s="688">
        <f>IFERROR($H611/SUMIF($A:$A,$A611,$H:$H)*SUMIF(Summary!$A$230:$A$266,$A611,Summary!$P$230:$P$266),0)</f>
        <v>0</v>
      </c>
      <c r="AN611" s="688">
        <f>IFERROR($H611/SUMIF($A:$A,$A611,$H:$H)*(SUMIF(Summary!$A$230:$A$266,$A611,Summary!$L$230:$L$266)+SUMIF(Summary!$A$281:$A$317,$A611,Summary!$L$281:$L$317))-AM611,0)</f>
        <v>0</v>
      </c>
      <c r="AO611" s="688">
        <f>IFERROR($H611/SUMIF($A:$A,$A611,$H:$H)*SUMIF(Summary!$A$230:$A$266,$A611,Summary!$Q$230:$Q$266),0)</f>
        <v>0</v>
      </c>
      <c r="AP611" s="688">
        <f>IFERROR($H611/SUMIF($A:$A,$A611,$H:$H)*(SUMIF(Summary!$A$230:$A$266,$A611,Summary!$L$230:$L$266)+SUMIF(Summary!$A$281:$A$317,$A611,Summary!$L$281:$L$317))-AO611,0)</f>
        <v>0</v>
      </c>
      <c r="AQ611" s="306"/>
      <c r="AR611" s="688">
        <f t="shared" ca="1" si="137"/>
        <v>0</v>
      </c>
      <c r="AS611" s="688">
        <f t="shared" ca="1" si="138"/>
        <v>0</v>
      </c>
    </row>
    <row r="612" spans="1:45" x14ac:dyDescent="0.2">
      <c r="A612" s="423">
        <v>3594</v>
      </c>
      <c r="B612" s="424">
        <v>4</v>
      </c>
      <c r="C612" s="425" t="s">
        <v>319</v>
      </c>
      <c r="D612" s="422">
        <f t="shared" si="139"/>
        <v>0</v>
      </c>
      <c r="E612" s="422">
        <f t="shared" si="140"/>
        <v>0</v>
      </c>
      <c r="F612" s="422">
        <f t="shared" si="141"/>
        <v>0</v>
      </c>
      <c r="G612" s="422">
        <f t="shared" si="142"/>
        <v>0</v>
      </c>
      <c r="H612" s="22">
        <f t="shared" si="143"/>
        <v>0</v>
      </c>
      <c r="I612" s="116">
        <v>0</v>
      </c>
      <c r="J612" s="116">
        <v>0</v>
      </c>
      <c r="K612" s="116">
        <v>0</v>
      </c>
      <c r="L612" s="116">
        <v>0</v>
      </c>
      <c r="M612" s="22">
        <f t="shared" si="144"/>
        <v>0</v>
      </c>
      <c r="N612" s="116">
        <v>0</v>
      </c>
      <c r="O612" s="116">
        <v>0</v>
      </c>
      <c r="P612" s="116">
        <v>0</v>
      </c>
      <c r="Q612" s="116">
        <v>0</v>
      </c>
      <c r="R612" s="22">
        <f t="shared" si="145"/>
        <v>0</v>
      </c>
      <c r="S612" s="116">
        <v>0</v>
      </c>
      <c r="T612" s="116">
        <v>0</v>
      </c>
      <c r="U612" s="116">
        <v>0</v>
      </c>
      <c r="V612" s="116">
        <v>0</v>
      </c>
      <c r="W612" s="22">
        <f t="shared" si="146"/>
        <v>0</v>
      </c>
      <c r="X612" s="22">
        <f t="shared" si="147"/>
        <v>0</v>
      </c>
      <c r="Y612" s="22">
        <f ca="1">OFFSET('Cost Study'!$B$7,'Operations Support'!$C612,'Operations Support'!$B612)*$H612</f>
        <v>0</v>
      </c>
      <c r="Z612" s="23">
        <f ca="1">Y612*'Cost Study'!$B$31</f>
        <v>0</v>
      </c>
      <c r="AA612" s="23">
        <f ca="1">IF(A612=10298,1.51,1)*IF($B612&lt;3,$D612*'Cost Study'!$B$32*OFFSET('Cost Study'!$B$7,'Operations Support'!$C612,'Operations Support'!$B612),0)</f>
        <v>0</v>
      </c>
      <c r="AB612" s="24">
        <f ca="1">AA612*'Cost Study'!$B$31</f>
        <v>0</v>
      </c>
      <c r="AC612" s="23">
        <f ca="1">Y612*'Cost Study'!$B$31</f>
        <v>0</v>
      </c>
      <c r="AD612" s="24">
        <f ca="1">AA612*'Cost Study'!$B$31</f>
        <v>0</v>
      </c>
      <c r="AE612" s="377">
        <f t="shared" ca="1" si="148"/>
        <v>0</v>
      </c>
      <c r="AF612" s="377">
        <f t="shared" ca="1" si="149"/>
        <v>0</v>
      </c>
      <c r="AH612" s="688">
        <f>IFERROR($H612/SUMIF($A:$A,$A612,$H:$H)*SUMIF(Summary!$A$110:$A$186,$A612,Summary!$P$110:$P$186),0)</f>
        <v>0</v>
      </c>
      <c r="AI612" s="689">
        <f t="shared" ca="1" si="135"/>
        <v>0</v>
      </c>
      <c r="AJ612" s="688">
        <f>IFERROR(H612/SUMIF(A:A,A612,H:H)*SUMIF(Summary!$A$110:$A$186,'Operations Support'!A612,Summary!$Q$110:$Q$186),0)</f>
        <v>0</v>
      </c>
      <c r="AK612" s="688">
        <f t="shared" ca="1" si="136"/>
        <v>0</v>
      </c>
      <c r="AM612" s="688">
        <f>IFERROR($H612/SUMIF($A:$A,$A612,$H:$H)*SUMIF(Summary!$A$230:$A$266,$A612,Summary!$P$230:$P$266),0)</f>
        <v>0</v>
      </c>
      <c r="AN612" s="688">
        <f>IFERROR($H612/SUMIF($A:$A,$A612,$H:$H)*(SUMIF(Summary!$A$230:$A$266,$A612,Summary!$L$230:$L$266)+SUMIF(Summary!$A$281:$A$317,$A612,Summary!$L$281:$L$317))-AM612,0)</f>
        <v>0</v>
      </c>
      <c r="AO612" s="688">
        <f>IFERROR($H612/SUMIF($A:$A,$A612,$H:$H)*SUMIF(Summary!$A$230:$A$266,$A612,Summary!$Q$230:$Q$266),0)</f>
        <v>0</v>
      </c>
      <c r="AP612" s="688">
        <f>IFERROR($H612/SUMIF($A:$A,$A612,$H:$H)*(SUMIF(Summary!$A$230:$A$266,$A612,Summary!$L$230:$L$266)+SUMIF(Summary!$A$281:$A$317,$A612,Summary!$L$281:$L$317))-AO612,0)</f>
        <v>0</v>
      </c>
      <c r="AQ612" s="306"/>
      <c r="AR612" s="688">
        <f t="shared" ca="1" si="137"/>
        <v>0</v>
      </c>
      <c r="AS612" s="688">
        <f t="shared" ca="1" si="138"/>
        <v>0</v>
      </c>
    </row>
    <row r="613" spans="1:45" x14ac:dyDescent="0.2">
      <c r="A613" s="423">
        <v>3594</v>
      </c>
      <c r="B613" s="424">
        <v>4</v>
      </c>
      <c r="C613" s="425" t="s">
        <v>320</v>
      </c>
      <c r="D613" s="422">
        <f t="shared" si="139"/>
        <v>0</v>
      </c>
      <c r="E613" s="422">
        <f t="shared" si="140"/>
        <v>0</v>
      </c>
      <c r="F613" s="422">
        <f t="shared" si="141"/>
        <v>0</v>
      </c>
      <c r="G613" s="422">
        <f t="shared" si="142"/>
        <v>0</v>
      </c>
      <c r="H613" s="22">
        <f t="shared" si="143"/>
        <v>0</v>
      </c>
      <c r="I613" s="116">
        <v>0</v>
      </c>
      <c r="J613" s="116">
        <v>0</v>
      </c>
      <c r="K613" s="116">
        <v>0</v>
      </c>
      <c r="L613" s="116">
        <v>0</v>
      </c>
      <c r="M613" s="22">
        <f t="shared" si="144"/>
        <v>0</v>
      </c>
      <c r="N613" s="116">
        <v>0</v>
      </c>
      <c r="O613" s="116">
        <v>0</v>
      </c>
      <c r="P613" s="116">
        <v>0</v>
      </c>
      <c r="Q613" s="116">
        <v>0</v>
      </c>
      <c r="R613" s="22">
        <f t="shared" si="145"/>
        <v>0</v>
      </c>
      <c r="S613" s="116">
        <v>0</v>
      </c>
      <c r="T613" s="116">
        <v>0</v>
      </c>
      <c r="U613" s="116">
        <v>0</v>
      </c>
      <c r="V613" s="116">
        <v>0</v>
      </c>
      <c r="W613" s="22">
        <f t="shared" si="146"/>
        <v>0</v>
      </c>
      <c r="X613" s="22">
        <f t="shared" si="147"/>
        <v>0</v>
      </c>
      <c r="Y613" s="22">
        <f ca="1">OFFSET('Cost Study'!$B$7,'Operations Support'!$C613,'Operations Support'!$B613)*$H613</f>
        <v>0</v>
      </c>
      <c r="Z613" s="23">
        <f ca="1">Y613*'Cost Study'!$B$31</f>
        <v>0</v>
      </c>
      <c r="AA613" s="23">
        <f ca="1">IF(A613=10298,1.51,1)*IF($B613&lt;3,$D613*'Cost Study'!$B$32*OFFSET('Cost Study'!$B$7,'Operations Support'!$C613,'Operations Support'!$B613),0)</f>
        <v>0</v>
      </c>
      <c r="AB613" s="24">
        <f ca="1">AA613*'Cost Study'!$B$31</f>
        <v>0</v>
      </c>
      <c r="AC613" s="23">
        <f ca="1">Y613*'Cost Study'!$B$31</f>
        <v>0</v>
      </c>
      <c r="AD613" s="24">
        <f ca="1">AA613*'Cost Study'!$B$31</f>
        <v>0</v>
      </c>
      <c r="AE613" s="377">
        <f t="shared" ca="1" si="148"/>
        <v>0</v>
      </c>
      <c r="AF613" s="377">
        <f t="shared" ca="1" si="149"/>
        <v>0</v>
      </c>
      <c r="AH613" s="688">
        <f>IFERROR($H613/SUMIF($A:$A,$A613,$H:$H)*SUMIF(Summary!$A$110:$A$186,$A613,Summary!$P$110:$P$186),0)</f>
        <v>0</v>
      </c>
      <c r="AI613" s="689">
        <f t="shared" ca="1" si="135"/>
        <v>0</v>
      </c>
      <c r="AJ613" s="688">
        <f>IFERROR(H613/SUMIF(A:A,A613,H:H)*SUMIF(Summary!$A$110:$A$186,'Operations Support'!A613,Summary!$Q$110:$Q$186),0)</f>
        <v>0</v>
      </c>
      <c r="AK613" s="688">
        <f t="shared" ca="1" si="136"/>
        <v>0</v>
      </c>
      <c r="AM613" s="688">
        <f>IFERROR($H613/SUMIF($A:$A,$A613,$H:$H)*SUMIF(Summary!$A$230:$A$266,$A613,Summary!$P$230:$P$266),0)</f>
        <v>0</v>
      </c>
      <c r="AN613" s="688">
        <f>IFERROR($H613/SUMIF($A:$A,$A613,$H:$H)*(SUMIF(Summary!$A$230:$A$266,$A613,Summary!$L$230:$L$266)+SUMIF(Summary!$A$281:$A$317,$A613,Summary!$L$281:$L$317))-AM613,0)</f>
        <v>0</v>
      </c>
      <c r="AO613" s="688">
        <f>IFERROR($H613/SUMIF($A:$A,$A613,$H:$H)*SUMIF(Summary!$A$230:$A$266,$A613,Summary!$Q$230:$Q$266),0)</f>
        <v>0</v>
      </c>
      <c r="AP613" s="688">
        <f>IFERROR($H613/SUMIF($A:$A,$A613,$H:$H)*(SUMIF(Summary!$A$230:$A$266,$A613,Summary!$L$230:$L$266)+SUMIF(Summary!$A$281:$A$317,$A613,Summary!$L$281:$L$317))-AO613,0)</f>
        <v>0</v>
      </c>
      <c r="AQ613" s="306"/>
      <c r="AR613" s="688">
        <f t="shared" ca="1" si="137"/>
        <v>0</v>
      </c>
      <c r="AS613" s="688">
        <f t="shared" ca="1" si="138"/>
        <v>0</v>
      </c>
    </row>
    <row r="614" spans="1:45" x14ac:dyDescent="0.2">
      <c r="A614" s="423">
        <v>3594</v>
      </c>
      <c r="B614" s="424">
        <v>5</v>
      </c>
      <c r="C614" s="425" t="s">
        <v>300</v>
      </c>
      <c r="D614" s="422">
        <f t="shared" si="139"/>
        <v>0</v>
      </c>
      <c r="E614" s="422">
        <f t="shared" si="140"/>
        <v>0</v>
      </c>
      <c r="F614" s="422">
        <f t="shared" si="141"/>
        <v>0</v>
      </c>
      <c r="G614" s="422">
        <f t="shared" si="142"/>
        <v>0</v>
      </c>
      <c r="H614" s="22">
        <f t="shared" si="143"/>
        <v>0</v>
      </c>
      <c r="I614" s="116">
        <v>0</v>
      </c>
      <c r="J614" s="116">
        <v>0</v>
      </c>
      <c r="K614" s="116">
        <v>0</v>
      </c>
      <c r="L614" s="116">
        <v>0</v>
      </c>
      <c r="M614" s="22">
        <f t="shared" si="144"/>
        <v>0</v>
      </c>
      <c r="N614" s="116">
        <v>0</v>
      </c>
      <c r="O614" s="116">
        <v>0</v>
      </c>
      <c r="P614" s="116">
        <v>0</v>
      </c>
      <c r="Q614" s="116">
        <v>0</v>
      </c>
      <c r="R614" s="22">
        <f t="shared" si="145"/>
        <v>0</v>
      </c>
      <c r="S614" s="116">
        <v>0</v>
      </c>
      <c r="T614" s="116">
        <v>0</v>
      </c>
      <c r="U614" s="116">
        <v>0</v>
      </c>
      <c r="V614" s="116">
        <v>0</v>
      </c>
      <c r="W614" s="22">
        <f t="shared" si="146"/>
        <v>0</v>
      </c>
      <c r="X614" s="22">
        <f t="shared" si="147"/>
        <v>0</v>
      </c>
      <c r="Y614" s="22">
        <f ca="1">OFFSET('Cost Study'!$B$7,'Operations Support'!$C614,'Operations Support'!$B614)*$H614</f>
        <v>0</v>
      </c>
      <c r="Z614" s="23">
        <f ca="1">Y614*'Cost Study'!$B$31</f>
        <v>0</v>
      </c>
      <c r="AA614" s="23">
        <f ca="1">IF(A614=10298,1.51,1)*IF($B614&lt;3,$D614*'Cost Study'!$B$32*OFFSET('Cost Study'!$B$7,'Operations Support'!$C614,'Operations Support'!$B614),0)</f>
        <v>0</v>
      </c>
      <c r="AB614" s="24">
        <f ca="1">AA614*'Cost Study'!$B$31</f>
        <v>0</v>
      </c>
      <c r="AC614" s="23">
        <f ca="1">Y614*'Cost Study'!$B$31</f>
        <v>0</v>
      </c>
      <c r="AD614" s="24">
        <f ca="1">AA614*'Cost Study'!$B$31</f>
        <v>0</v>
      </c>
      <c r="AE614" s="377">
        <f t="shared" ca="1" si="148"/>
        <v>0</v>
      </c>
      <c r="AF614" s="377">
        <f t="shared" ca="1" si="149"/>
        <v>0</v>
      </c>
      <c r="AH614" s="688">
        <f>IFERROR($H614/SUMIF($A:$A,$A614,$H:$H)*SUMIF(Summary!$A$110:$A$186,$A614,Summary!$P$110:$P$186),0)</f>
        <v>0</v>
      </c>
      <c r="AI614" s="689">
        <f t="shared" ca="1" si="135"/>
        <v>0</v>
      </c>
      <c r="AJ614" s="688">
        <f>IFERROR(H614/SUMIF(A:A,A614,H:H)*SUMIF(Summary!$A$110:$A$186,'Operations Support'!A614,Summary!$Q$110:$Q$186),0)</f>
        <v>0</v>
      </c>
      <c r="AK614" s="688">
        <f t="shared" ca="1" si="136"/>
        <v>0</v>
      </c>
      <c r="AM614" s="688">
        <f>IFERROR($H614/SUMIF($A:$A,$A614,$H:$H)*SUMIF(Summary!$A$230:$A$266,$A614,Summary!$P$230:$P$266),0)</f>
        <v>0</v>
      </c>
      <c r="AN614" s="688">
        <f>IFERROR($H614/SUMIF($A:$A,$A614,$H:$H)*(SUMIF(Summary!$A$230:$A$266,$A614,Summary!$L$230:$L$266)+SUMIF(Summary!$A$281:$A$317,$A614,Summary!$L$281:$L$317))-AM614,0)</f>
        <v>0</v>
      </c>
      <c r="AO614" s="688">
        <f>IFERROR($H614/SUMIF($A:$A,$A614,$H:$H)*SUMIF(Summary!$A$230:$A$266,$A614,Summary!$Q$230:$Q$266),0)</f>
        <v>0</v>
      </c>
      <c r="AP614" s="688">
        <f>IFERROR($H614/SUMIF($A:$A,$A614,$H:$H)*(SUMIF(Summary!$A$230:$A$266,$A614,Summary!$L$230:$L$266)+SUMIF(Summary!$A$281:$A$317,$A614,Summary!$L$281:$L$317))-AO614,0)</f>
        <v>0</v>
      </c>
      <c r="AQ614" s="306"/>
      <c r="AR614" s="688">
        <f t="shared" ca="1" si="137"/>
        <v>0</v>
      </c>
      <c r="AS614" s="688">
        <f t="shared" ca="1" si="138"/>
        <v>0</v>
      </c>
    </row>
    <row r="615" spans="1:45" x14ac:dyDescent="0.2">
      <c r="A615" s="423">
        <v>3594</v>
      </c>
      <c r="B615" s="424">
        <v>5</v>
      </c>
      <c r="C615" s="425" t="s">
        <v>301</v>
      </c>
      <c r="D615" s="422">
        <f t="shared" si="139"/>
        <v>0</v>
      </c>
      <c r="E615" s="422">
        <f t="shared" si="140"/>
        <v>0</v>
      </c>
      <c r="F615" s="422">
        <f t="shared" si="141"/>
        <v>0</v>
      </c>
      <c r="G615" s="422">
        <f t="shared" si="142"/>
        <v>0</v>
      </c>
      <c r="H615" s="22">
        <f t="shared" si="143"/>
        <v>0</v>
      </c>
      <c r="I615" s="116">
        <v>0</v>
      </c>
      <c r="J615" s="116">
        <v>0</v>
      </c>
      <c r="K615" s="116">
        <v>0</v>
      </c>
      <c r="L615" s="116">
        <v>0</v>
      </c>
      <c r="M615" s="22">
        <f t="shared" si="144"/>
        <v>0</v>
      </c>
      <c r="N615" s="116">
        <v>0</v>
      </c>
      <c r="O615" s="116">
        <v>0</v>
      </c>
      <c r="P615" s="116">
        <v>0</v>
      </c>
      <c r="Q615" s="116">
        <v>0</v>
      </c>
      <c r="R615" s="22">
        <f t="shared" si="145"/>
        <v>0</v>
      </c>
      <c r="S615" s="116">
        <v>0</v>
      </c>
      <c r="T615" s="116">
        <v>0</v>
      </c>
      <c r="U615" s="116">
        <v>0</v>
      </c>
      <c r="V615" s="116">
        <v>0</v>
      </c>
      <c r="W615" s="22">
        <f t="shared" si="146"/>
        <v>0</v>
      </c>
      <c r="X615" s="22">
        <f t="shared" si="147"/>
        <v>0</v>
      </c>
      <c r="Y615" s="22">
        <f ca="1">OFFSET('Cost Study'!$B$7,'Operations Support'!$C615,'Operations Support'!$B615)*$H615</f>
        <v>0</v>
      </c>
      <c r="Z615" s="23">
        <f ca="1">Y615*'Cost Study'!$B$31</f>
        <v>0</v>
      </c>
      <c r="AA615" s="23">
        <f ca="1">IF(A615=10298,1.51,1)*IF($B615&lt;3,$D615*'Cost Study'!$B$32*OFFSET('Cost Study'!$B$7,'Operations Support'!$C615,'Operations Support'!$B615),0)</f>
        <v>0</v>
      </c>
      <c r="AB615" s="24">
        <f ca="1">AA615*'Cost Study'!$B$31</f>
        <v>0</v>
      </c>
      <c r="AC615" s="23">
        <f ca="1">Y615*'Cost Study'!$B$31</f>
        <v>0</v>
      </c>
      <c r="AD615" s="24">
        <f ca="1">AA615*'Cost Study'!$B$31</f>
        <v>0</v>
      </c>
      <c r="AE615" s="377">
        <f t="shared" ca="1" si="148"/>
        <v>0</v>
      </c>
      <c r="AF615" s="377">
        <f t="shared" ca="1" si="149"/>
        <v>0</v>
      </c>
      <c r="AH615" s="688">
        <f>IFERROR($H615/SUMIF($A:$A,$A615,$H:$H)*SUMIF(Summary!$A$110:$A$186,$A615,Summary!$P$110:$P$186),0)</f>
        <v>0</v>
      </c>
      <c r="AI615" s="689">
        <f t="shared" ca="1" si="135"/>
        <v>0</v>
      </c>
      <c r="AJ615" s="688">
        <f>IFERROR(H615/SUMIF(A:A,A615,H:H)*SUMIF(Summary!$A$110:$A$186,'Operations Support'!A615,Summary!$Q$110:$Q$186),0)</f>
        <v>0</v>
      </c>
      <c r="AK615" s="688">
        <f t="shared" ca="1" si="136"/>
        <v>0</v>
      </c>
      <c r="AM615" s="688">
        <f>IFERROR($H615/SUMIF($A:$A,$A615,$H:$H)*SUMIF(Summary!$A$230:$A$266,$A615,Summary!$P$230:$P$266),0)</f>
        <v>0</v>
      </c>
      <c r="AN615" s="688">
        <f>IFERROR($H615/SUMIF($A:$A,$A615,$H:$H)*(SUMIF(Summary!$A$230:$A$266,$A615,Summary!$L$230:$L$266)+SUMIF(Summary!$A$281:$A$317,$A615,Summary!$L$281:$L$317))-AM615,0)</f>
        <v>0</v>
      </c>
      <c r="AO615" s="688">
        <f>IFERROR($H615/SUMIF($A:$A,$A615,$H:$H)*SUMIF(Summary!$A$230:$A$266,$A615,Summary!$Q$230:$Q$266),0)</f>
        <v>0</v>
      </c>
      <c r="AP615" s="688">
        <f>IFERROR($H615/SUMIF($A:$A,$A615,$H:$H)*(SUMIF(Summary!$A$230:$A$266,$A615,Summary!$L$230:$L$266)+SUMIF(Summary!$A$281:$A$317,$A615,Summary!$L$281:$L$317))-AO615,0)</f>
        <v>0</v>
      </c>
      <c r="AQ615" s="306"/>
      <c r="AR615" s="688">
        <f t="shared" ca="1" si="137"/>
        <v>0</v>
      </c>
      <c r="AS615" s="688">
        <f t="shared" ca="1" si="138"/>
        <v>0</v>
      </c>
    </row>
    <row r="616" spans="1:45" x14ac:dyDescent="0.2">
      <c r="A616" s="423">
        <v>3594</v>
      </c>
      <c r="B616" s="424">
        <v>5</v>
      </c>
      <c r="C616" s="425" t="s">
        <v>302</v>
      </c>
      <c r="D616" s="422">
        <f t="shared" si="139"/>
        <v>0</v>
      </c>
      <c r="E616" s="422">
        <f t="shared" si="140"/>
        <v>0</v>
      </c>
      <c r="F616" s="422">
        <f t="shared" si="141"/>
        <v>0</v>
      </c>
      <c r="G616" s="422">
        <f t="shared" si="142"/>
        <v>0</v>
      </c>
      <c r="H616" s="22">
        <f t="shared" si="143"/>
        <v>0</v>
      </c>
      <c r="I616" s="116">
        <v>0</v>
      </c>
      <c r="J616" s="116">
        <v>0</v>
      </c>
      <c r="K616" s="116">
        <v>0</v>
      </c>
      <c r="L616" s="116">
        <v>0</v>
      </c>
      <c r="M616" s="22">
        <f t="shared" si="144"/>
        <v>0</v>
      </c>
      <c r="N616" s="116">
        <v>0</v>
      </c>
      <c r="O616" s="116">
        <v>0</v>
      </c>
      <c r="P616" s="116">
        <v>0</v>
      </c>
      <c r="Q616" s="116">
        <v>0</v>
      </c>
      <c r="R616" s="22">
        <f t="shared" si="145"/>
        <v>0</v>
      </c>
      <c r="S616" s="116">
        <v>0</v>
      </c>
      <c r="T616" s="116">
        <v>0</v>
      </c>
      <c r="U616" s="116">
        <v>0</v>
      </c>
      <c r="V616" s="116">
        <v>0</v>
      </c>
      <c r="W616" s="22">
        <f t="shared" si="146"/>
        <v>0</v>
      </c>
      <c r="X616" s="22">
        <f t="shared" si="147"/>
        <v>0</v>
      </c>
      <c r="Y616" s="22">
        <f ca="1">OFFSET('Cost Study'!$B$7,'Operations Support'!$C616,'Operations Support'!$B616)*$H616</f>
        <v>0</v>
      </c>
      <c r="Z616" s="23">
        <f ca="1">Y616*'Cost Study'!$B$31</f>
        <v>0</v>
      </c>
      <c r="AA616" s="23">
        <f ca="1">IF(A616=10298,1.51,1)*IF($B616&lt;3,$D616*'Cost Study'!$B$32*OFFSET('Cost Study'!$B$7,'Operations Support'!$C616,'Operations Support'!$B616),0)</f>
        <v>0</v>
      </c>
      <c r="AB616" s="24">
        <f ca="1">AA616*'Cost Study'!$B$31</f>
        <v>0</v>
      </c>
      <c r="AC616" s="23">
        <f ca="1">Y616*'Cost Study'!$B$31</f>
        <v>0</v>
      </c>
      <c r="AD616" s="24">
        <f ca="1">AA616*'Cost Study'!$B$31</f>
        <v>0</v>
      </c>
      <c r="AE616" s="377">
        <f t="shared" ca="1" si="148"/>
        <v>0</v>
      </c>
      <c r="AF616" s="377">
        <f t="shared" ca="1" si="149"/>
        <v>0</v>
      </c>
      <c r="AH616" s="688">
        <f>IFERROR($H616/SUMIF($A:$A,$A616,$H:$H)*SUMIF(Summary!$A$110:$A$186,$A616,Summary!$P$110:$P$186),0)</f>
        <v>0</v>
      </c>
      <c r="AI616" s="689">
        <f t="shared" ca="1" si="135"/>
        <v>0</v>
      </c>
      <c r="AJ616" s="688">
        <f>IFERROR(H616/SUMIF(A:A,A616,H:H)*SUMIF(Summary!$A$110:$A$186,'Operations Support'!A616,Summary!$Q$110:$Q$186),0)</f>
        <v>0</v>
      </c>
      <c r="AK616" s="688">
        <f t="shared" ca="1" si="136"/>
        <v>0</v>
      </c>
      <c r="AM616" s="688">
        <f>IFERROR($H616/SUMIF($A:$A,$A616,$H:$H)*SUMIF(Summary!$A$230:$A$266,$A616,Summary!$P$230:$P$266),0)</f>
        <v>0</v>
      </c>
      <c r="AN616" s="688">
        <f>IFERROR($H616/SUMIF($A:$A,$A616,$H:$H)*(SUMIF(Summary!$A$230:$A$266,$A616,Summary!$L$230:$L$266)+SUMIF(Summary!$A$281:$A$317,$A616,Summary!$L$281:$L$317))-AM616,0)</f>
        <v>0</v>
      </c>
      <c r="AO616" s="688">
        <f>IFERROR($H616/SUMIF($A:$A,$A616,$H:$H)*SUMIF(Summary!$A$230:$A$266,$A616,Summary!$Q$230:$Q$266),0)</f>
        <v>0</v>
      </c>
      <c r="AP616" s="688">
        <f>IFERROR($H616/SUMIF($A:$A,$A616,$H:$H)*(SUMIF(Summary!$A$230:$A$266,$A616,Summary!$L$230:$L$266)+SUMIF(Summary!$A$281:$A$317,$A616,Summary!$L$281:$L$317))-AO616,0)</f>
        <v>0</v>
      </c>
      <c r="AQ616" s="306"/>
      <c r="AR616" s="688">
        <f t="shared" ca="1" si="137"/>
        <v>0</v>
      </c>
      <c r="AS616" s="688">
        <f t="shared" ca="1" si="138"/>
        <v>0</v>
      </c>
    </row>
    <row r="617" spans="1:45" x14ac:dyDescent="0.2">
      <c r="A617" s="423">
        <v>3594</v>
      </c>
      <c r="B617" s="424">
        <v>5</v>
      </c>
      <c r="C617" s="425" t="s">
        <v>303</v>
      </c>
      <c r="D617" s="422">
        <f t="shared" si="139"/>
        <v>0</v>
      </c>
      <c r="E617" s="422">
        <f t="shared" si="140"/>
        <v>0</v>
      </c>
      <c r="F617" s="422">
        <f t="shared" si="141"/>
        <v>0</v>
      </c>
      <c r="G617" s="422">
        <f t="shared" si="142"/>
        <v>0</v>
      </c>
      <c r="H617" s="22">
        <f t="shared" si="143"/>
        <v>0</v>
      </c>
      <c r="I617" s="116">
        <v>0</v>
      </c>
      <c r="J617" s="116">
        <v>0</v>
      </c>
      <c r="K617" s="116">
        <v>0</v>
      </c>
      <c r="L617" s="116">
        <v>0</v>
      </c>
      <c r="M617" s="22">
        <f t="shared" si="144"/>
        <v>0</v>
      </c>
      <c r="N617" s="116">
        <v>0</v>
      </c>
      <c r="O617" s="116">
        <v>0</v>
      </c>
      <c r="P617" s="116">
        <v>0</v>
      </c>
      <c r="Q617" s="116">
        <v>0</v>
      </c>
      <c r="R617" s="22">
        <f t="shared" si="145"/>
        <v>0</v>
      </c>
      <c r="S617" s="116">
        <v>0</v>
      </c>
      <c r="T617" s="116">
        <v>0</v>
      </c>
      <c r="U617" s="116">
        <v>0</v>
      </c>
      <c r="V617" s="116">
        <v>0</v>
      </c>
      <c r="W617" s="22">
        <f t="shared" si="146"/>
        <v>0</v>
      </c>
      <c r="X617" s="22">
        <f t="shared" si="147"/>
        <v>0</v>
      </c>
      <c r="Y617" s="22">
        <f ca="1">OFFSET('Cost Study'!$B$7,'Operations Support'!$C617,'Operations Support'!$B617)*$H617</f>
        <v>0</v>
      </c>
      <c r="Z617" s="23">
        <f ca="1">Y617*'Cost Study'!$B$31</f>
        <v>0</v>
      </c>
      <c r="AA617" s="23">
        <f ca="1">IF(A617=10298,1.51,1)*IF($B617&lt;3,$D617*'Cost Study'!$B$32*OFFSET('Cost Study'!$B$7,'Operations Support'!$C617,'Operations Support'!$B617),0)</f>
        <v>0</v>
      </c>
      <c r="AB617" s="24">
        <f ca="1">AA617*'Cost Study'!$B$31</f>
        <v>0</v>
      </c>
      <c r="AC617" s="23">
        <f ca="1">Y617*'Cost Study'!$B$31</f>
        <v>0</v>
      </c>
      <c r="AD617" s="24">
        <f ca="1">AA617*'Cost Study'!$B$31</f>
        <v>0</v>
      </c>
      <c r="AE617" s="377">
        <f t="shared" ca="1" si="148"/>
        <v>0</v>
      </c>
      <c r="AF617" s="377">
        <f t="shared" ca="1" si="149"/>
        <v>0</v>
      </c>
      <c r="AH617" s="688">
        <f>IFERROR($H617/SUMIF($A:$A,$A617,$H:$H)*SUMIF(Summary!$A$110:$A$186,$A617,Summary!$P$110:$P$186),0)</f>
        <v>0</v>
      </c>
      <c r="AI617" s="689">
        <f t="shared" ca="1" si="135"/>
        <v>0</v>
      </c>
      <c r="AJ617" s="688">
        <f>IFERROR(H617/SUMIF(A:A,A617,H:H)*SUMIF(Summary!$A$110:$A$186,'Operations Support'!A617,Summary!$Q$110:$Q$186),0)</f>
        <v>0</v>
      </c>
      <c r="AK617" s="688">
        <f t="shared" ca="1" si="136"/>
        <v>0</v>
      </c>
      <c r="AM617" s="688">
        <f>IFERROR($H617/SUMIF($A:$A,$A617,$H:$H)*SUMIF(Summary!$A$230:$A$266,$A617,Summary!$P$230:$P$266),0)</f>
        <v>0</v>
      </c>
      <c r="AN617" s="688">
        <f>IFERROR($H617/SUMIF($A:$A,$A617,$H:$H)*(SUMIF(Summary!$A$230:$A$266,$A617,Summary!$L$230:$L$266)+SUMIF(Summary!$A$281:$A$317,$A617,Summary!$L$281:$L$317))-AM617,0)</f>
        <v>0</v>
      </c>
      <c r="AO617" s="688">
        <f>IFERROR($H617/SUMIF($A:$A,$A617,$H:$H)*SUMIF(Summary!$A$230:$A$266,$A617,Summary!$Q$230:$Q$266),0)</f>
        <v>0</v>
      </c>
      <c r="AP617" s="688">
        <f>IFERROR($H617/SUMIF($A:$A,$A617,$H:$H)*(SUMIF(Summary!$A$230:$A$266,$A617,Summary!$L$230:$L$266)+SUMIF(Summary!$A$281:$A$317,$A617,Summary!$L$281:$L$317))-AO617,0)</f>
        <v>0</v>
      </c>
      <c r="AQ617" s="306"/>
      <c r="AR617" s="688">
        <f t="shared" ca="1" si="137"/>
        <v>0</v>
      </c>
      <c r="AS617" s="688">
        <f t="shared" ca="1" si="138"/>
        <v>0</v>
      </c>
    </row>
    <row r="618" spans="1:45" x14ac:dyDescent="0.2">
      <c r="A618" s="423">
        <v>3594</v>
      </c>
      <c r="B618" s="424">
        <v>5</v>
      </c>
      <c r="C618" s="425" t="s">
        <v>304</v>
      </c>
      <c r="D618" s="422">
        <f t="shared" si="139"/>
        <v>0</v>
      </c>
      <c r="E618" s="422">
        <f t="shared" si="140"/>
        <v>0</v>
      </c>
      <c r="F618" s="422">
        <f t="shared" si="141"/>
        <v>0</v>
      </c>
      <c r="G618" s="422">
        <f t="shared" si="142"/>
        <v>0</v>
      </c>
      <c r="H618" s="22">
        <f t="shared" si="143"/>
        <v>0</v>
      </c>
      <c r="I618" s="116">
        <v>0</v>
      </c>
      <c r="J618" s="116">
        <v>0</v>
      </c>
      <c r="K618" s="116">
        <v>0</v>
      </c>
      <c r="L618" s="116">
        <v>0</v>
      </c>
      <c r="M618" s="22">
        <f t="shared" si="144"/>
        <v>0</v>
      </c>
      <c r="N618" s="116">
        <v>0</v>
      </c>
      <c r="O618" s="116">
        <v>0</v>
      </c>
      <c r="P618" s="116">
        <v>0</v>
      </c>
      <c r="Q618" s="116">
        <v>0</v>
      </c>
      <c r="R618" s="22">
        <f t="shared" si="145"/>
        <v>0</v>
      </c>
      <c r="S618" s="116">
        <v>0</v>
      </c>
      <c r="T618" s="116">
        <v>0</v>
      </c>
      <c r="U618" s="116">
        <v>0</v>
      </c>
      <c r="V618" s="116">
        <v>0</v>
      </c>
      <c r="W618" s="22">
        <f t="shared" si="146"/>
        <v>0</v>
      </c>
      <c r="X618" s="22">
        <f t="shared" si="147"/>
        <v>0</v>
      </c>
      <c r="Y618" s="22">
        <f ca="1">OFFSET('Cost Study'!$B$7,'Operations Support'!$C618,'Operations Support'!$B618)*$H618</f>
        <v>0</v>
      </c>
      <c r="Z618" s="23">
        <f ca="1">Y618*'Cost Study'!$B$31</f>
        <v>0</v>
      </c>
      <c r="AA618" s="23">
        <f ca="1">IF(A618=10298,1.51,1)*IF($B618&lt;3,$D618*'Cost Study'!$B$32*OFFSET('Cost Study'!$B$7,'Operations Support'!$C618,'Operations Support'!$B618),0)</f>
        <v>0</v>
      </c>
      <c r="AB618" s="24">
        <f ca="1">AA618*'Cost Study'!$B$31</f>
        <v>0</v>
      </c>
      <c r="AC618" s="23">
        <f ca="1">Y618*'Cost Study'!$B$31</f>
        <v>0</v>
      </c>
      <c r="AD618" s="24">
        <f ca="1">AA618*'Cost Study'!$B$31</f>
        <v>0</v>
      </c>
      <c r="AE618" s="377">
        <f t="shared" ca="1" si="148"/>
        <v>0</v>
      </c>
      <c r="AF618" s="377">
        <f t="shared" ca="1" si="149"/>
        <v>0</v>
      </c>
      <c r="AH618" s="688">
        <f>IFERROR($H618/SUMIF($A:$A,$A618,$H:$H)*SUMIF(Summary!$A$110:$A$186,$A618,Summary!$P$110:$P$186),0)</f>
        <v>0</v>
      </c>
      <c r="AI618" s="689">
        <f t="shared" ca="1" si="135"/>
        <v>0</v>
      </c>
      <c r="AJ618" s="688">
        <f>IFERROR(H618/SUMIF(A:A,A618,H:H)*SUMIF(Summary!$A$110:$A$186,'Operations Support'!A618,Summary!$Q$110:$Q$186),0)</f>
        <v>0</v>
      </c>
      <c r="AK618" s="688">
        <f t="shared" ca="1" si="136"/>
        <v>0</v>
      </c>
      <c r="AM618" s="688">
        <f>IFERROR($H618/SUMIF($A:$A,$A618,$H:$H)*SUMIF(Summary!$A$230:$A$266,$A618,Summary!$P$230:$P$266),0)</f>
        <v>0</v>
      </c>
      <c r="AN618" s="688">
        <f>IFERROR($H618/SUMIF($A:$A,$A618,$H:$H)*(SUMIF(Summary!$A$230:$A$266,$A618,Summary!$L$230:$L$266)+SUMIF(Summary!$A$281:$A$317,$A618,Summary!$L$281:$L$317))-AM618,0)</f>
        <v>0</v>
      </c>
      <c r="AO618" s="688">
        <f>IFERROR($H618/SUMIF($A:$A,$A618,$H:$H)*SUMIF(Summary!$A$230:$A$266,$A618,Summary!$Q$230:$Q$266),0)</f>
        <v>0</v>
      </c>
      <c r="AP618" s="688">
        <f>IFERROR($H618/SUMIF($A:$A,$A618,$H:$H)*(SUMIF(Summary!$A$230:$A$266,$A618,Summary!$L$230:$L$266)+SUMIF(Summary!$A$281:$A$317,$A618,Summary!$L$281:$L$317))-AO618,0)</f>
        <v>0</v>
      </c>
      <c r="AQ618" s="306"/>
      <c r="AR618" s="688">
        <f t="shared" ca="1" si="137"/>
        <v>0</v>
      </c>
      <c r="AS618" s="688">
        <f t="shared" ca="1" si="138"/>
        <v>0</v>
      </c>
    </row>
    <row r="619" spans="1:45" x14ac:dyDescent="0.2">
      <c r="A619" s="423">
        <v>3594</v>
      </c>
      <c r="B619" s="424">
        <v>5</v>
      </c>
      <c r="C619" s="425" t="s">
        <v>305</v>
      </c>
      <c r="D619" s="422">
        <f t="shared" si="139"/>
        <v>0</v>
      </c>
      <c r="E619" s="422">
        <f t="shared" si="140"/>
        <v>0</v>
      </c>
      <c r="F619" s="422">
        <f t="shared" si="141"/>
        <v>0</v>
      </c>
      <c r="G619" s="422">
        <f t="shared" si="142"/>
        <v>0</v>
      </c>
      <c r="H619" s="22">
        <f t="shared" si="143"/>
        <v>0</v>
      </c>
      <c r="I619" s="116">
        <v>0</v>
      </c>
      <c r="J619" s="116">
        <v>0</v>
      </c>
      <c r="K619" s="116">
        <v>0</v>
      </c>
      <c r="L619" s="116">
        <v>0</v>
      </c>
      <c r="M619" s="22">
        <f t="shared" si="144"/>
        <v>0</v>
      </c>
      <c r="N619" s="116">
        <v>0</v>
      </c>
      <c r="O619" s="116">
        <v>0</v>
      </c>
      <c r="P619" s="116">
        <v>0</v>
      </c>
      <c r="Q619" s="116">
        <v>0</v>
      </c>
      <c r="R619" s="22">
        <f t="shared" si="145"/>
        <v>0</v>
      </c>
      <c r="S619" s="116">
        <v>0</v>
      </c>
      <c r="T619" s="116">
        <v>0</v>
      </c>
      <c r="U619" s="116">
        <v>0</v>
      </c>
      <c r="V619" s="116">
        <v>0</v>
      </c>
      <c r="W619" s="22">
        <f t="shared" si="146"/>
        <v>0</v>
      </c>
      <c r="X619" s="22">
        <f t="shared" si="147"/>
        <v>0</v>
      </c>
      <c r="Y619" s="22">
        <f ca="1">OFFSET('Cost Study'!$B$7,'Operations Support'!$C619,'Operations Support'!$B619)*$H619</f>
        <v>0</v>
      </c>
      <c r="Z619" s="23">
        <f ca="1">Y619*'Cost Study'!$B$31</f>
        <v>0</v>
      </c>
      <c r="AA619" s="23">
        <f ca="1">IF(A619=10298,1.51,1)*IF($B619&lt;3,$D619*'Cost Study'!$B$32*OFFSET('Cost Study'!$B$7,'Operations Support'!$C619,'Operations Support'!$B619),0)</f>
        <v>0</v>
      </c>
      <c r="AB619" s="24">
        <f ca="1">AA619*'Cost Study'!$B$31</f>
        <v>0</v>
      </c>
      <c r="AC619" s="23">
        <f ca="1">Y619*'Cost Study'!$B$31</f>
        <v>0</v>
      </c>
      <c r="AD619" s="24">
        <f ca="1">AA619*'Cost Study'!$B$31</f>
        <v>0</v>
      </c>
      <c r="AE619" s="377">
        <f t="shared" ca="1" si="148"/>
        <v>0</v>
      </c>
      <c r="AF619" s="377">
        <f t="shared" ca="1" si="149"/>
        <v>0</v>
      </c>
      <c r="AH619" s="688">
        <f>IFERROR($H619/SUMIF($A:$A,$A619,$H:$H)*SUMIF(Summary!$A$110:$A$186,$A619,Summary!$P$110:$P$186),0)</f>
        <v>0</v>
      </c>
      <c r="AI619" s="689">
        <f t="shared" ca="1" si="135"/>
        <v>0</v>
      </c>
      <c r="AJ619" s="688">
        <f>IFERROR(H619/SUMIF(A:A,A619,H:H)*SUMIF(Summary!$A$110:$A$186,'Operations Support'!A619,Summary!$Q$110:$Q$186),0)</f>
        <v>0</v>
      </c>
      <c r="AK619" s="688">
        <f t="shared" ca="1" si="136"/>
        <v>0</v>
      </c>
      <c r="AM619" s="688">
        <f>IFERROR($H619/SUMIF($A:$A,$A619,$H:$H)*SUMIF(Summary!$A$230:$A$266,$A619,Summary!$P$230:$P$266),0)</f>
        <v>0</v>
      </c>
      <c r="AN619" s="688">
        <f>IFERROR($H619/SUMIF($A:$A,$A619,$H:$H)*(SUMIF(Summary!$A$230:$A$266,$A619,Summary!$L$230:$L$266)+SUMIF(Summary!$A$281:$A$317,$A619,Summary!$L$281:$L$317))-AM619,0)</f>
        <v>0</v>
      </c>
      <c r="AO619" s="688">
        <f>IFERROR($H619/SUMIF($A:$A,$A619,$H:$H)*SUMIF(Summary!$A$230:$A$266,$A619,Summary!$Q$230:$Q$266),0)</f>
        <v>0</v>
      </c>
      <c r="AP619" s="688">
        <f>IFERROR($H619/SUMIF($A:$A,$A619,$H:$H)*(SUMIF(Summary!$A$230:$A$266,$A619,Summary!$L$230:$L$266)+SUMIF(Summary!$A$281:$A$317,$A619,Summary!$L$281:$L$317))-AO619,0)</f>
        <v>0</v>
      </c>
      <c r="AQ619" s="306"/>
      <c r="AR619" s="688">
        <f t="shared" ca="1" si="137"/>
        <v>0</v>
      </c>
      <c r="AS619" s="688">
        <f t="shared" ca="1" si="138"/>
        <v>0</v>
      </c>
    </row>
    <row r="620" spans="1:45" x14ac:dyDescent="0.2">
      <c r="A620" s="423">
        <v>3594</v>
      </c>
      <c r="B620" s="424">
        <v>5</v>
      </c>
      <c r="C620" s="425" t="s">
        <v>306</v>
      </c>
      <c r="D620" s="422">
        <f t="shared" si="139"/>
        <v>0</v>
      </c>
      <c r="E620" s="422">
        <f t="shared" si="140"/>
        <v>0</v>
      </c>
      <c r="F620" s="422">
        <f t="shared" si="141"/>
        <v>0</v>
      </c>
      <c r="G620" s="422">
        <f t="shared" si="142"/>
        <v>0</v>
      </c>
      <c r="H620" s="22">
        <f t="shared" si="143"/>
        <v>0</v>
      </c>
      <c r="I620" s="116">
        <v>0</v>
      </c>
      <c r="J620" s="116">
        <v>0</v>
      </c>
      <c r="K620" s="116">
        <v>0</v>
      </c>
      <c r="L620" s="116">
        <v>0</v>
      </c>
      <c r="M620" s="22">
        <f t="shared" si="144"/>
        <v>0</v>
      </c>
      <c r="N620" s="116">
        <v>0</v>
      </c>
      <c r="O620" s="116">
        <v>0</v>
      </c>
      <c r="P620" s="116">
        <v>0</v>
      </c>
      <c r="Q620" s="116">
        <v>0</v>
      </c>
      <c r="R620" s="22">
        <f t="shared" si="145"/>
        <v>0</v>
      </c>
      <c r="S620" s="116">
        <v>0</v>
      </c>
      <c r="T620" s="116">
        <v>0</v>
      </c>
      <c r="U620" s="116">
        <v>0</v>
      </c>
      <c r="V620" s="116">
        <v>0</v>
      </c>
      <c r="W620" s="22">
        <f t="shared" si="146"/>
        <v>0</v>
      </c>
      <c r="X620" s="22">
        <f t="shared" si="147"/>
        <v>0</v>
      </c>
      <c r="Y620" s="22">
        <f ca="1">OFFSET('Cost Study'!$B$7,'Operations Support'!$C620,'Operations Support'!$B620)*$H620</f>
        <v>0</v>
      </c>
      <c r="Z620" s="23">
        <f ca="1">Y620*'Cost Study'!$B$31</f>
        <v>0</v>
      </c>
      <c r="AA620" s="23">
        <f ca="1">IF(A620=10298,1.51,1)*IF($B620&lt;3,$D620*'Cost Study'!$B$32*OFFSET('Cost Study'!$B$7,'Operations Support'!$C620,'Operations Support'!$B620),0)</f>
        <v>0</v>
      </c>
      <c r="AB620" s="24">
        <f ca="1">AA620*'Cost Study'!$B$31</f>
        <v>0</v>
      </c>
      <c r="AC620" s="23">
        <f ca="1">Y620*'Cost Study'!$B$31</f>
        <v>0</v>
      </c>
      <c r="AD620" s="24">
        <f ca="1">AA620*'Cost Study'!$B$31</f>
        <v>0</v>
      </c>
      <c r="AE620" s="377">
        <f t="shared" ca="1" si="148"/>
        <v>0</v>
      </c>
      <c r="AF620" s="377">
        <f t="shared" ca="1" si="149"/>
        <v>0</v>
      </c>
      <c r="AH620" s="688">
        <f>IFERROR($H620/SUMIF($A:$A,$A620,$H:$H)*SUMIF(Summary!$A$110:$A$186,$A620,Summary!$P$110:$P$186),0)</f>
        <v>0</v>
      </c>
      <c r="AI620" s="689">
        <f t="shared" ca="1" si="135"/>
        <v>0</v>
      </c>
      <c r="AJ620" s="688">
        <f>IFERROR(H620/SUMIF(A:A,A620,H:H)*SUMIF(Summary!$A$110:$A$186,'Operations Support'!A620,Summary!$Q$110:$Q$186),0)</f>
        <v>0</v>
      </c>
      <c r="AK620" s="688">
        <f t="shared" ca="1" si="136"/>
        <v>0</v>
      </c>
      <c r="AM620" s="688">
        <f>IFERROR($H620/SUMIF($A:$A,$A620,$H:$H)*SUMIF(Summary!$A$230:$A$266,$A620,Summary!$P$230:$P$266),0)</f>
        <v>0</v>
      </c>
      <c r="AN620" s="688">
        <f>IFERROR($H620/SUMIF($A:$A,$A620,$H:$H)*(SUMIF(Summary!$A$230:$A$266,$A620,Summary!$L$230:$L$266)+SUMIF(Summary!$A$281:$A$317,$A620,Summary!$L$281:$L$317))-AM620,0)</f>
        <v>0</v>
      </c>
      <c r="AO620" s="688">
        <f>IFERROR($H620/SUMIF($A:$A,$A620,$H:$H)*SUMIF(Summary!$A$230:$A$266,$A620,Summary!$Q$230:$Q$266),0)</f>
        <v>0</v>
      </c>
      <c r="AP620" s="688">
        <f>IFERROR($H620/SUMIF($A:$A,$A620,$H:$H)*(SUMIF(Summary!$A$230:$A$266,$A620,Summary!$L$230:$L$266)+SUMIF(Summary!$A$281:$A$317,$A620,Summary!$L$281:$L$317))-AO620,0)</f>
        <v>0</v>
      </c>
      <c r="AQ620" s="306"/>
      <c r="AR620" s="688">
        <f t="shared" ca="1" si="137"/>
        <v>0</v>
      </c>
      <c r="AS620" s="688">
        <f t="shared" ca="1" si="138"/>
        <v>0</v>
      </c>
    </row>
    <row r="621" spans="1:45" x14ac:dyDescent="0.2">
      <c r="A621" s="423">
        <v>3594</v>
      </c>
      <c r="B621" s="424">
        <v>5</v>
      </c>
      <c r="C621" s="425" t="s">
        <v>307</v>
      </c>
      <c r="D621" s="422">
        <f t="shared" si="139"/>
        <v>0</v>
      </c>
      <c r="E621" s="422">
        <f t="shared" si="140"/>
        <v>0</v>
      </c>
      <c r="F621" s="422">
        <f t="shared" si="141"/>
        <v>0</v>
      </c>
      <c r="G621" s="422">
        <f t="shared" si="142"/>
        <v>0</v>
      </c>
      <c r="H621" s="22">
        <f t="shared" si="143"/>
        <v>0</v>
      </c>
      <c r="I621" s="116">
        <v>0</v>
      </c>
      <c r="J621" s="116">
        <v>0</v>
      </c>
      <c r="K621" s="116">
        <v>0</v>
      </c>
      <c r="L621" s="116">
        <v>0</v>
      </c>
      <c r="M621" s="22">
        <f t="shared" si="144"/>
        <v>0</v>
      </c>
      <c r="N621" s="116">
        <v>0</v>
      </c>
      <c r="O621" s="116">
        <v>0</v>
      </c>
      <c r="P621" s="116">
        <v>0</v>
      </c>
      <c r="Q621" s="116">
        <v>0</v>
      </c>
      <c r="R621" s="22">
        <f t="shared" si="145"/>
        <v>0</v>
      </c>
      <c r="S621" s="116">
        <v>0</v>
      </c>
      <c r="T621" s="116">
        <v>0</v>
      </c>
      <c r="U621" s="116">
        <v>0</v>
      </c>
      <c r="V621" s="116">
        <v>0</v>
      </c>
      <c r="W621" s="22">
        <f t="shared" si="146"/>
        <v>0</v>
      </c>
      <c r="X621" s="22">
        <f t="shared" si="147"/>
        <v>0</v>
      </c>
      <c r="Y621" s="22">
        <f ca="1">OFFSET('Cost Study'!$B$7,'Operations Support'!$C621,'Operations Support'!$B621)*$H621</f>
        <v>0</v>
      </c>
      <c r="Z621" s="23">
        <f ca="1">Y621*'Cost Study'!$B$31</f>
        <v>0</v>
      </c>
      <c r="AA621" s="23">
        <f ca="1">IF(A621=10298,1.51,1)*IF($B621&lt;3,$D621*'Cost Study'!$B$32*OFFSET('Cost Study'!$B$7,'Operations Support'!$C621,'Operations Support'!$B621),0)</f>
        <v>0</v>
      </c>
      <c r="AB621" s="24">
        <f ca="1">AA621*'Cost Study'!$B$31</f>
        <v>0</v>
      </c>
      <c r="AC621" s="23">
        <f ca="1">Y621*'Cost Study'!$B$31</f>
        <v>0</v>
      </c>
      <c r="AD621" s="24">
        <f ca="1">AA621*'Cost Study'!$B$31</f>
        <v>0</v>
      </c>
      <c r="AE621" s="377">
        <f t="shared" ca="1" si="148"/>
        <v>0</v>
      </c>
      <c r="AF621" s="377">
        <f t="shared" ca="1" si="149"/>
        <v>0</v>
      </c>
      <c r="AH621" s="688">
        <f>IFERROR($H621/SUMIF($A:$A,$A621,$H:$H)*SUMIF(Summary!$A$110:$A$186,$A621,Summary!$P$110:$P$186),0)</f>
        <v>0</v>
      </c>
      <c r="AI621" s="689">
        <f t="shared" ca="1" si="135"/>
        <v>0</v>
      </c>
      <c r="AJ621" s="688">
        <f>IFERROR(H621/SUMIF(A:A,A621,H:H)*SUMIF(Summary!$A$110:$A$186,'Operations Support'!A621,Summary!$Q$110:$Q$186),0)</f>
        <v>0</v>
      </c>
      <c r="AK621" s="688">
        <f t="shared" ca="1" si="136"/>
        <v>0</v>
      </c>
      <c r="AM621" s="688">
        <f>IFERROR($H621/SUMIF($A:$A,$A621,$H:$H)*SUMIF(Summary!$A$230:$A$266,$A621,Summary!$P$230:$P$266),0)</f>
        <v>0</v>
      </c>
      <c r="AN621" s="688">
        <f>IFERROR($H621/SUMIF($A:$A,$A621,$H:$H)*(SUMIF(Summary!$A$230:$A$266,$A621,Summary!$L$230:$L$266)+SUMIF(Summary!$A$281:$A$317,$A621,Summary!$L$281:$L$317))-AM621,0)</f>
        <v>0</v>
      </c>
      <c r="AO621" s="688">
        <f>IFERROR($H621/SUMIF($A:$A,$A621,$H:$H)*SUMIF(Summary!$A$230:$A$266,$A621,Summary!$Q$230:$Q$266),0)</f>
        <v>0</v>
      </c>
      <c r="AP621" s="688">
        <f>IFERROR($H621/SUMIF($A:$A,$A621,$H:$H)*(SUMIF(Summary!$A$230:$A$266,$A621,Summary!$L$230:$L$266)+SUMIF(Summary!$A$281:$A$317,$A621,Summary!$L$281:$L$317))-AO621,0)</f>
        <v>0</v>
      </c>
      <c r="AQ621" s="306"/>
      <c r="AR621" s="688">
        <f t="shared" ca="1" si="137"/>
        <v>0</v>
      </c>
      <c r="AS621" s="688">
        <f t="shared" ca="1" si="138"/>
        <v>0</v>
      </c>
    </row>
    <row r="622" spans="1:45" x14ac:dyDescent="0.2">
      <c r="A622" s="423">
        <v>3594</v>
      </c>
      <c r="B622" s="424">
        <v>5</v>
      </c>
      <c r="C622" s="425" t="s">
        <v>308</v>
      </c>
      <c r="D622" s="422">
        <f t="shared" si="139"/>
        <v>0</v>
      </c>
      <c r="E622" s="422">
        <f t="shared" si="140"/>
        <v>0</v>
      </c>
      <c r="F622" s="422">
        <f t="shared" si="141"/>
        <v>0</v>
      </c>
      <c r="G622" s="422">
        <f t="shared" si="142"/>
        <v>0</v>
      </c>
      <c r="H622" s="22">
        <f t="shared" si="143"/>
        <v>0</v>
      </c>
      <c r="I622" s="116">
        <v>0</v>
      </c>
      <c r="J622" s="116">
        <v>0</v>
      </c>
      <c r="K622" s="116">
        <v>0</v>
      </c>
      <c r="L622" s="116">
        <v>0</v>
      </c>
      <c r="M622" s="22">
        <f t="shared" si="144"/>
        <v>0</v>
      </c>
      <c r="N622" s="116">
        <v>0</v>
      </c>
      <c r="O622" s="116">
        <v>0</v>
      </c>
      <c r="P622" s="116">
        <v>0</v>
      </c>
      <c r="Q622" s="116">
        <v>0</v>
      </c>
      <c r="R622" s="22">
        <f t="shared" si="145"/>
        <v>0</v>
      </c>
      <c r="S622" s="116">
        <v>0</v>
      </c>
      <c r="T622" s="116">
        <v>0</v>
      </c>
      <c r="U622" s="116">
        <v>0</v>
      </c>
      <c r="V622" s="116">
        <v>0</v>
      </c>
      <c r="W622" s="22">
        <f t="shared" si="146"/>
        <v>0</v>
      </c>
      <c r="X622" s="22">
        <f t="shared" si="147"/>
        <v>0</v>
      </c>
      <c r="Y622" s="22">
        <f ca="1">OFFSET('Cost Study'!$B$7,'Operations Support'!$C622,'Operations Support'!$B622)*$H622</f>
        <v>0</v>
      </c>
      <c r="Z622" s="23">
        <f ca="1">Y622*'Cost Study'!$B$31</f>
        <v>0</v>
      </c>
      <c r="AA622" s="23">
        <f ca="1">IF(A622=10298,1.51,1)*IF($B622&lt;3,$D622*'Cost Study'!$B$32*OFFSET('Cost Study'!$B$7,'Operations Support'!$C622,'Operations Support'!$B622),0)</f>
        <v>0</v>
      </c>
      <c r="AB622" s="24">
        <f ca="1">AA622*'Cost Study'!$B$31</f>
        <v>0</v>
      </c>
      <c r="AC622" s="23">
        <f ca="1">Y622*'Cost Study'!$B$31</f>
        <v>0</v>
      </c>
      <c r="AD622" s="24">
        <f ca="1">AA622*'Cost Study'!$B$31</f>
        <v>0</v>
      </c>
      <c r="AE622" s="377">
        <f t="shared" ca="1" si="148"/>
        <v>0</v>
      </c>
      <c r="AF622" s="377">
        <f t="shared" ca="1" si="149"/>
        <v>0</v>
      </c>
      <c r="AH622" s="688">
        <f>IFERROR($H622/SUMIF($A:$A,$A622,$H:$H)*SUMIF(Summary!$A$110:$A$186,$A622,Summary!$P$110:$P$186),0)</f>
        <v>0</v>
      </c>
      <c r="AI622" s="689">
        <f t="shared" ref="AI622:AI685" ca="1" si="150">Z622+AB622-AH622</f>
        <v>0</v>
      </c>
      <c r="AJ622" s="688">
        <f>IFERROR(H622/SUMIF(A:A,A622,H:H)*SUMIF(Summary!$A$110:$A$186,'Operations Support'!A622,Summary!$Q$110:$Q$186),0)</f>
        <v>0</v>
      </c>
      <c r="AK622" s="688">
        <f t="shared" ref="AK622:AK685" ca="1" si="151">AC622+AD622-AJ622</f>
        <v>0</v>
      </c>
      <c r="AM622" s="688">
        <f>IFERROR($H622/SUMIF($A:$A,$A622,$H:$H)*SUMIF(Summary!$A$230:$A$266,$A622,Summary!$P$230:$P$266),0)</f>
        <v>0</v>
      </c>
      <c r="AN622" s="688">
        <f>IFERROR($H622/SUMIF($A:$A,$A622,$H:$H)*(SUMIF(Summary!$A$230:$A$266,$A622,Summary!$L$230:$L$266)+SUMIF(Summary!$A$281:$A$317,$A622,Summary!$L$281:$L$317))-AM622,0)</f>
        <v>0</v>
      </c>
      <c r="AO622" s="688">
        <f>IFERROR($H622/SUMIF($A:$A,$A622,$H:$H)*SUMIF(Summary!$A$230:$A$266,$A622,Summary!$Q$230:$Q$266),0)</f>
        <v>0</v>
      </c>
      <c r="AP622" s="688">
        <f>IFERROR($H622/SUMIF($A:$A,$A622,$H:$H)*(SUMIF(Summary!$A$230:$A$266,$A622,Summary!$L$230:$L$266)+SUMIF(Summary!$A$281:$A$317,$A622,Summary!$L$281:$L$317))-AO622,0)</f>
        <v>0</v>
      </c>
      <c r="AQ622" s="306"/>
      <c r="AR622" s="688">
        <f t="shared" ref="AR622:AR685" ca="1" si="152">AI622+AN622</f>
        <v>0</v>
      </c>
      <c r="AS622" s="688">
        <f t="shared" ref="AS622:AS685" ca="1" si="153">AK622+AP622</f>
        <v>0</v>
      </c>
    </row>
    <row r="623" spans="1:45" x14ac:dyDescent="0.2">
      <c r="A623" s="423">
        <v>3594</v>
      </c>
      <c r="B623" s="424">
        <v>5</v>
      </c>
      <c r="C623" s="425" t="s">
        <v>309</v>
      </c>
      <c r="D623" s="422">
        <f t="shared" si="139"/>
        <v>0</v>
      </c>
      <c r="E623" s="422">
        <f t="shared" si="140"/>
        <v>0</v>
      </c>
      <c r="F623" s="422">
        <f t="shared" si="141"/>
        <v>0</v>
      </c>
      <c r="G623" s="422">
        <f t="shared" si="142"/>
        <v>0</v>
      </c>
      <c r="H623" s="22">
        <f t="shared" si="143"/>
        <v>0</v>
      </c>
      <c r="I623" s="116">
        <v>0</v>
      </c>
      <c r="J623" s="116">
        <v>0</v>
      </c>
      <c r="K623" s="116">
        <v>0</v>
      </c>
      <c r="L623" s="116">
        <v>0</v>
      </c>
      <c r="M623" s="22">
        <f t="shared" si="144"/>
        <v>0</v>
      </c>
      <c r="N623" s="116">
        <v>0</v>
      </c>
      <c r="O623" s="116">
        <v>0</v>
      </c>
      <c r="P623" s="116">
        <v>0</v>
      </c>
      <c r="Q623" s="116">
        <v>0</v>
      </c>
      <c r="R623" s="22">
        <f t="shared" si="145"/>
        <v>0</v>
      </c>
      <c r="S623" s="116">
        <v>0</v>
      </c>
      <c r="T623" s="116">
        <v>0</v>
      </c>
      <c r="U623" s="116">
        <v>0</v>
      </c>
      <c r="V623" s="116">
        <v>0</v>
      </c>
      <c r="W623" s="22">
        <f t="shared" si="146"/>
        <v>0</v>
      </c>
      <c r="X623" s="22">
        <f t="shared" si="147"/>
        <v>0</v>
      </c>
      <c r="Y623" s="22">
        <f ca="1">OFFSET('Cost Study'!$B$7,'Operations Support'!$C623,'Operations Support'!$B623)*$H623</f>
        <v>0</v>
      </c>
      <c r="Z623" s="23">
        <f ca="1">Y623*'Cost Study'!$B$31</f>
        <v>0</v>
      </c>
      <c r="AA623" s="23">
        <f ca="1">IF(A623=10298,1.51,1)*IF($B623&lt;3,$D623*'Cost Study'!$B$32*OFFSET('Cost Study'!$B$7,'Operations Support'!$C623,'Operations Support'!$B623),0)</f>
        <v>0</v>
      </c>
      <c r="AB623" s="24">
        <f ca="1">AA623*'Cost Study'!$B$31</f>
        <v>0</v>
      </c>
      <c r="AC623" s="23">
        <f ca="1">Y623*'Cost Study'!$B$31</f>
        <v>0</v>
      </c>
      <c r="AD623" s="24">
        <f ca="1">AA623*'Cost Study'!$B$31</f>
        <v>0</v>
      </c>
      <c r="AE623" s="377">
        <f t="shared" ca="1" si="148"/>
        <v>0</v>
      </c>
      <c r="AF623" s="377">
        <f t="shared" ca="1" si="149"/>
        <v>0</v>
      </c>
      <c r="AH623" s="688">
        <f>IFERROR($H623/SUMIF($A:$A,$A623,$H:$H)*SUMIF(Summary!$A$110:$A$186,$A623,Summary!$P$110:$P$186),0)</f>
        <v>0</v>
      </c>
      <c r="AI623" s="689">
        <f t="shared" ca="1" si="150"/>
        <v>0</v>
      </c>
      <c r="AJ623" s="688">
        <f>IFERROR(H623/SUMIF(A:A,A623,H:H)*SUMIF(Summary!$A$110:$A$186,'Operations Support'!A623,Summary!$Q$110:$Q$186),0)</f>
        <v>0</v>
      </c>
      <c r="AK623" s="688">
        <f t="shared" ca="1" si="151"/>
        <v>0</v>
      </c>
      <c r="AM623" s="688">
        <f>IFERROR($H623/SUMIF($A:$A,$A623,$H:$H)*SUMIF(Summary!$A$230:$A$266,$A623,Summary!$P$230:$P$266),0)</f>
        <v>0</v>
      </c>
      <c r="AN623" s="688">
        <f>IFERROR($H623/SUMIF($A:$A,$A623,$H:$H)*(SUMIF(Summary!$A$230:$A$266,$A623,Summary!$L$230:$L$266)+SUMIF(Summary!$A$281:$A$317,$A623,Summary!$L$281:$L$317))-AM623,0)</f>
        <v>0</v>
      </c>
      <c r="AO623" s="688">
        <f>IFERROR($H623/SUMIF($A:$A,$A623,$H:$H)*SUMIF(Summary!$A$230:$A$266,$A623,Summary!$Q$230:$Q$266),0)</f>
        <v>0</v>
      </c>
      <c r="AP623" s="688">
        <f>IFERROR($H623/SUMIF($A:$A,$A623,$H:$H)*(SUMIF(Summary!$A$230:$A$266,$A623,Summary!$L$230:$L$266)+SUMIF(Summary!$A$281:$A$317,$A623,Summary!$L$281:$L$317))-AO623,0)</f>
        <v>0</v>
      </c>
      <c r="AQ623" s="306"/>
      <c r="AR623" s="688">
        <f t="shared" ca="1" si="152"/>
        <v>0</v>
      </c>
      <c r="AS623" s="688">
        <f t="shared" ca="1" si="153"/>
        <v>0</v>
      </c>
    </row>
    <row r="624" spans="1:45" x14ac:dyDescent="0.2">
      <c r="A624" s="423">
        <v>3594</v>
      </c>
      <c r="B624" s="424">
        <v>5</v>
      </c>
      <c r="C624" s="425" t="s">
        <v>310</v>
      </c>
      <c r="D624" s="422">
        <f t="shared" si="139"/>
        <v>0</v>
      </c>
      <c r="E624" s="422">
        <f t="shared" si="140"/>
        <v>0</v>
      </c>
      <c r="F624" s="422">
        <f t="shared" si="141"/>
        <v>0</v>
      </c>
      <c r="G624" s="422">
        <f t="shared" si="142"/>
        <v>0</v>
      </c>
      <c r="H624" s="22">
        <f t="shared" si="143"/>
        <v>0</v>
      </c>
      <c r="I624" s="116">
        <v>0</v>
      </c>
      <c r="J624" s="116">
        <v>0</v>
      </c>
      <c r="K624" s="116">
        <v>0</v>
      </c>
      <c r="L624" s="116">
        <v>0</v>
      </c>
      <c r="M624" s="22">
        <f t="shared" si="144"/>
        <v>0</v>
      </c>
      <c r="N624" s="116">
        <v>0</v>
      </c>
      <c r="O624" s="116">
        <v>0</v>
      </c>
      <c r="P624" s="116">
        <v>0</v>
      </c>
      <c r="Q624" s="116">
        <v>0</v>
      </c>
      <c r="R624" s="22">
        <f t="shared" si="145"/>
        <v>0</v>
      </c>
      <c r="S624" s="116">
        <v>0</v>
      </c>
      <c r="T624" s="116">
        <v>0</v>
      </c>
      <c r="U624" s="116">
        <v>0</v>
      </c>
      <c r="V624" s="116">
        <v>0</v>
      </c>
      <c r="W624" s="22">
        <f t="shared" si="146"/>
        <v>0</v>
      </c>
      <c r="X624" s="22">
        <f t="shared" si="147"/>
        <v>0</v>
      </c>
      <c r="Y624" s="22">
        <f ca="1">OFFSET('Cost Study'!$B$7,'Operations Support'!$C624,'Operations Support'!$B624)*$H624</f>
        <v>0</v>
      </c>
      <c r="Z624" s="23">
        <f ca="1">Y624*'Cost Study'!$B$31</f>
        <v>0</v>
      </c>
      <c r="AA624" s="23">
        <f ca="1">IF(A624=10298,1.51,1)*IF($B624&lt;3,$D624*'Cost Study'!$B$32*OFFSET('Cost Study'!$B$7,'Operations Support'!$C624,'Operations Support'!$B624),0)</f>
        <v>0</v>
      </c>
      <c r="AB624" s="24">
        <f ca="1">AA624*'Cost Study'!$B$31</f>
        <v>0</v>
      </c>
      <c r="AC624" s="23">
        <f ca="1">Y624*'Cost Study'!$B$31</f>
        <v>0</v>
      </c>
      <c r="AD624" s="24">
        <f ca="1">AA624*'Cost Study'!$B$31</f>
        <v>0</v>
      </c>
      <c r="AE624" s="377">
        <f t="shared" ca="1" si="148"/>
        <v>0</v>
      </c>
      <c r="AF624" s="377">
        <f t="shared" ca="1" si="149"/>
        <v>0</v>
      </c>
      <c r="AH624" s="688">
        <f>IFERROR($H624/SUMIF($A:$A,$A624,$H:$H)*SUMIF(Summary!$A$110:$A$186,$A624,Summary!$P$110:$P$186),0)</f>
        <v>0</v>
      </c>
      <c r="AI624" s="689">
        <f t="shared" ca="1" si="150"/>
        <v>0</v>
      </c>
      <c r="AJ624" s="688">
        <f>IFERROR(H624/SUMIF(A:A,A624,H:H)*SUMIF(Summary!$A$110:$A$186,'Operations Support'!A624,Summary!$Q$110:$Q$186),0)</f>
        <v>0</v>
      </c>
      <c r="AK624" s="688">
        <f t="shared" ca="1" si="151"/>
        <v>0</v>
      </c>
      <c r="AM624" s="688">
        <f>IFERROR($H624/SUMIF($A:$A,$A624,$H:$H)*SUMIF(Summary!$A$230:$A$266,$A624,Summary!$P$230:$P$266),0)</f>
        <v>0</v>
      </c>
      <c r="AN624" s="688">
        <f>IFERROR($H624/SUMIF($A:$A,$A624,$H:$H)*(SUMIF(Summary!$A$230:$A$266,$A624,Summary!$L$230:$L$266)+SUMIF(Summary!$A$281:$A$317,$A624,Summary!$L$281:$L$317))-AM624,0)</f>
        <v>0</v>
      </c>
      <c r="AO624" s="688">
        <f>IFERROR($H624/SUMIF($A:$A,$A624,$H:$H)*SUMIF(Summary!$A$230:$A$266,$A624,Summary!$Q$230:$Q$266),0)</f>
        <v>0</v>
      </c>
      <c r="AP624" s="688">
        <f>IFERROR($H624/SUMIF($A:$A,$A624,$H:$H)*(SUMIF(Summary!$A$230:$A$266,$A624,Summary!$L$230:$L$266)+SUMIF(Summary!$A$281:$A$317,$A624,Summary!$L$281:$L$317))-AO624,0)</f>
        <v>0</v>
      </c>
      <c r="AQ624" s="306"/>
      <c r="AR624" s="688">
        <f t="shared" ca="1" si="152"/>
        <v>0</v>
      </c>
      <c r="AS624" s="688">
        <f t="shared" ca="1" si="153"/>
        <v>0</v>
      </c>
    </row>
    <row r="625" spans="1:45" s="15" customFormat="1" x14ac:dyDescent="0.2">
      <c r="A625" s="423">
        <v>3594</v>
      </c>
      <c r="B625" s="424">
        <v>5</v>
      </c>
      <c r="C625" s="425" t="s">
        <v>311</v>
      </c>
      <c r="D625" s="422">
        <f t="shared" si="139"/>
        <v>0</v>
      </c>
      <c r="E625" s="422">
        <f t="shared" si="140"/>
        <v>0</v>
      </c>
      <c r="F625" s="422">
        <f t="shared" si="141"/>
        <v>0</v>
      </c>
      <c r="G625" s="422">
        <f t="shared" si="142"/>
        <v>0</v>
      </c>
      <c r="H625" s="22">
        <f t="shared" si="143"/>
        <v>0</v>
      </c>
      <c r="I625" s="116">
        <v>0</v>
      </c>
      <c r="J625" s="116">
        <v>0</v>
      </c>
      <c r="K625" s="116">
        <v>0</v>
      </c>
      <c r="L625" s="116">
        <v>0</v>
      </c>
      <c r="M625" s="22">
        <f t="shared" si="144"/>
        <v>0</v>
      </c>
      <c r="N625" s="116">
        <v>0</v>
      </c>
      <c r="O625" s="116">
        <v>0</v>
      </c>
      <c r="P625" s="116">
        <v>0</v>
      </c>
      <c r="Q625" s="116">
        <v>0</v>
      </c>
      <c r="R625" s="22">
        <f t="shared" si="145"/>
        <v>0</v>
      </c>
      <c r="S625" s="116">
        <v>0</v>
      </c>
      <c r="T625" s="116">
        <v>0</v>
      </c>
      <c r="U625" s="116">
        <v>0</v>
      </c>
      <c r="V625" s="116">
        <v>0</v>
      </c>
      <c r="W625" s="22">
        <f t="shared" si="146"/>
        <v>0</v>
      </c>
      <c r="X625" s="22">
        <f t="shared" si="147"/>
        <v>0</v>
      </c>
      <c r="Y625" s="22">
        <f ca="1">OFFSET('Cost Study'!$B$7,'Operations Support'!$C625,'Operations Support'!$B625)*$H625</f>
        <v>0</v>
      </c>
      <c r="Z625" s="23">
        <f ca="1">Y625*'Cost Study'!$B$31</f>
        <v>0</v>
      </c>
      <c r="AA625" s="23">
        <f ca="1">IF(A625=10298,1.51,1)*IF($B625&lt;3,$D625*'Cost Study'!$B$32*OFFSET('Cost Study'!$B$7,'Operations Support'!$C625,'Operations Support'!$B625),0)</f>
        <v>0</v>
      </c>
      <c r="AB625" s="24">
        <f ca="1">AA625*'Cost Study'!$B$31</f>
        <v>0</v>
      </c>
      <c r="AC625" s="23">
        <f ca="1">Y625*'Cost Study'!$B$31</f>
        <v>0</v>
      </c>
      <c r="AD625" s="24">
        <f ca="1">AA625*'Cost Study'!$B$31</f>
        <v>0</v>
      </c>
      <c r="AE625" s="377">
        <f t="shared" ca="1" si="148"/>
        <v>0</v>
      </c>
      <c r="AF625" s="377">
        <f t="shared" ca="1" si="149"/>
        <v>0</v>
      </c>
      <c r="AH625" s="688">
        <f>IFERROR($H625/SUMIF($A:$A,$A625,$H:$H)*SUMIF(Summary!$A$110:$A$186,$A625,Summary!$P$110:$P$186),0)</f>
        <v>0</v>
      </c>
      <c r="AI625" s="689">
        <f t="shared" ca="1" si="150"/>
        <v>0</v>
      </c>
      <c r="AJ625" s="688">
        <f>IFERROR(H625/SUMIF(A:A,A625,H:H)*SUMIF(Summary!$A$110:$A$186,'Operations Support'!A625,Summary!$Q$110:$Q$186),0)</f>
        <v>0</v>
      </c>
      <c r="AK625" s="688">
        <f t="shared" ca="1" si="151"/>
        <v>0</v>
      </c>
      <c r="AL625" s="1"/>
      <c r="AM625" s="688">
        <f>IFERROR($H625/SUMIF($A:$A,$A625,$H:$H)*SUMIF(Summary!$A$230:$A$266,$A625,Summary!$P$230:$P$266),0)</f>
        <v>0</v>
      </c>
      <c r="AN625" s="688">
        <f>IFERROR($H625/SUMIF($A:$A,$A625,$H:$H)*(SUMIF(Summary!$A$230:$A$266,$A625,Summary!$L$230:$L$266)+SUMIF(Summary!$A$281:$A$317,$A625,Summary!$L$281:$L$317))-AM625,0)</f>
        <v>0</v>
      </c>
      <c r="AO625" s="688">
        <f>IFERROR($H625/SUMIF($A:$A,$A625,$H:$H)*SUMIF(Summary!$A$230:$A$266,$A625,Summary!$Q$230:$Q$266),0)</f>
        <v>0</v>
      </c>
      <c r="AP625" s="688">
        <f>IFERROR($H625/SUMIF($A:$A,$A625,$H:$H)*(SUMIF(Summary!$A$230:$A$266,$A625,Summary!$L$230:$L$266)+SUMIF(Summary!$A$281:$A$317,$A625,Summary!$L$281:$L$317))-AO625,0)</f>
        <v>0</v>
      </c>
      <c r="AQ625" s="306"/>
      <c r="AR625" s="688">
        <f t="shared" ca="1" si="152"/>
        <v>0</v>
      </c>
      <c r="AS625" s="688">
        <f t="shared" ca="1" si="153"/>
        <v>0</v>
      </c>
    </row>
    <row r="626" spans="1:45" x14ac:dyDescent="0.2">
      <c r="A626" s="423">
        <v>3594</v>
      </c>
      <c r="B626" s="424">
        <v>5</v>
      </c>
      <c r="C626" s="425" t="s">
        <v>312</v>
      </c>
      <c r="D626" s="422">
        <f t="shared" si="139"/>
        <v>0</v>
      </c>
      <c r="E626" s="422">
        <f t="shared" si="140"/>
        <v>0</v>
      </c>
      <c r="F626" s="422">
        <f t="shared" si="141"/>
        <v>0</v>
      </c>
      <c r="G626" s="422">
        <f t="shared" si="142"/>
        <v>0</v>
      </c>
      <c r="H626" s="22">
        <f t="shared" si="143"/>
        <v>0</v>
      </c>
      <c r="I626" s="116">
        <v>0</v>
      </c>
      <c r="J626" s="116">
        <v>0</v>
      </c>
      <c r="K626" s="116">
        <v>0</v>
      </c>
      <c r="L626" s="116">
        <v>0</v>
      </c>
      <c r="M626" s="22">
        <f t="shared" si="144"/>
        <v>0</v>
      </c>
      <c r="N626" s="116">
        <v>0</v>
      </c>
      <c r="O626" s="116">
        <v>0</v>
      </c>
      <c r="P626" s="116">
        <v>0</v>
      </c>
      <c r="Q626" s="116">
        <v>0</v>
      </c>
      <c r="R626" s="22">
        <f t="shared" si="145"/>
        <v>0</v>
      </c>
      <c r="S626" s="116">
        <v>0</v>
      </c>
      <c r="T626" s="116">
        <v>0</v>
      </c>
      <c r="U626" s="116">
        <v>0</v>
      </c>
      <c r="V626" s="116">
        <v>0</v>
      </c>
      <c r="W626" s="22">
        <f t="shared" si="146"/>
        <v>0</v>
      </c>
      <c r="X626" s="22">
        <f t="shared" si="147"/>
        <v>0</v>
      </c>
      <c r="Y626" s="22">
        <f ca="1">OFFSET('Cost Study'!$B$7,'Operations Support'!$C626,'Operations Support'!$B626)*$H626</f>
        <v>0</v>
      </c>
      <c r="Z626" s="23">
        <f ca="1">Y626*'Cost Study'!$B$31</f>
        <v>0</v>
      </c>
      <c r="AA626" s="23">
        <f ca="1">IF(A626=10298,1.51,1)*IF($B626&lt;3,$D626*'Cost Study'!$B$32*OFFSET('Cost Study'!$B$7,'Operations Support'!$C626,'Operations Support'!$B626),0)</f>
        <v>0</v>
      </c>
      <c r="AB626" s="24">
        <f ca="1">AA626*'Cost Study'!$B$31</f>
        <v>0</v>
      </c>
      <c r="AC626" s="23">
        <f ca="1">Y626*'Cost Study'!$B$31</f>
        <v>0</v>
      </c>
      <c r="AD626" s="24">
        <f ca="1">AA626*'Cost Study'!$B$31</f>
        <v>0</v>
      </c>
      <c r="AE626" s="377">
        <f t="shared" ca="1" si="148"/>
        <v>0</v>
      </c>
      <c r="AF626" s="377">
        <f t="shared" ca="1" si="149"/>
        <v>0</v>
      </c>
      <c r="AH626" s="688">
        <f>IFERROR($H626/SUMIF($A:$A,$A626,$H:$H)*SUMIF(Summary!$A$110:$A$186,$A626,Summary!$P$110:$P$186),0)</f>
        <v>0</v>
      </c>
      <c r="AI626" s="689">
        <f t="shared" ca="1" si="150"/>
        <v>0</v>
      </c>
      <c r="AJ626" s="688">
        <f>IFERROR(H626/SUMIF(A:A,A626,H:H)*SUMIF(Summary!$A$110:$A$186,'Operations Support'!A626,Summary!$Q$110:$Q$186),0)</f>
        <v>0</v>
      </c>
      <c r="AK626" s="688">
        <f t="shared" ca="1" si="151"/>
        <v>0</v>
      </c>
      <c r="AM626" s="688">
        <f>IFERROR($H626/SUMIF($A:$A,$A626,$H:$H)*SUMIF(Summary!$A$230:$A$266,$A626,Summary!$P$230:$P$266),0)</f>
        <v>0</v>
      </c>
      <c r="AN626" s="688">
        <f>IFERROR($H626/SUMIF($A:$A,$A626,$H:$H)*(SUMIF(Summary!$A$230:$A$266,$A626,Summary!$L$230:$L$266)+SUMIF(Summary!$A$281:$A$317,$A626,Summary!$L$281:$L$317))-AM626,0)</f>
        <v>0</v>
      </c>
      <c r="AO626" s="688">
        <f>IFERROR($H626/SUMIF($A:$A,$A626,$H:$H)*SUMIF(Summary!$A$230:$A$266,$A626,Summary!$Q$230:$Q$266),0)</f>
        <v>0</v>
      </c>
      <c r="AP626" s="688">
        <f>IFERROR($H626/SUMIF($A:$A,$A626,$H:$H)*(SUMIF(Summary!$A$230:$A$266,$A626,Summary!$L$230:$L$266)+SUMIF(Summary!$A$281:$A$317,$A626,Summary!$L$281:$L$317))-AO626,0)</f>
        <v>0</v>
      </c>
      <c r="AQ626" s="306"/>
      <c r="AR626" s="688">
        <f t="shared" ca="1" si="152"/>
        <v>0</v>
      </c>
      <c r="AS626" s="688">
        <f t="shared" ca="1" si="153"/>
        <v>0</v>
      </c>
    </row>
    <row r="627" spans="1:45" x14ac:dyDescent="0.2">
      <c r="A627" s="423">
        <v>3594</v>
      </c>
      <c r="B627" s="424">
        <v>5</v>
      </c>
      <c r="C627" s="425" t="s">
        <v>313</v>
      </c>
      <c r="D627" s="422">
        <f t="shared" si="139"/>
        <v>325</v>
      </c>
      <c r="E627" s="422">
        <f t="shared" si="140"/>
        <v>830</v>
      </c>
      <c r="F627" s="422">
        <f t="shared" si="141"/>
        <v>0</v>
      </c>
      <c r="G627" s="422">
        <f t="shared" si="142"/>
        <v>0</v>
      </c>
      <c r="H627" s="22">
        <f t="shared" si="143"/>
        <v>1155</v>
      </c>
      <c r="I627" s="116">
        <v>181</v>
      </c>
      <c r="J627" s="116">
        <v>236</v>
      </c>
      <c r="K627" s="116">
        <v>0</v>
      </c>
      <c r="L627" s="116">
        <v>0</v>
      </c>
      <c r="M627" s="22">
        <f t="shared" si="144"/>
        <v>417</v>
      </c>
      <c r="N627" s="116">
        <v>144</v>
      </c>
      <c r="O627" s="116">
        <v>321</v>
      </c>
      <c r="P627" s="116">
        <v>0</v>
      </c>
      <c r="Q627" s="116">
        <v>0</v>
      </c>
      <c r="R627" s="22">
        <f t="shared" si="145"/>
        <v>465</v>
      </c>
      <c r="S627" s="116">
        <v>0</v>
      </c>
      <c r="T627" s="116">
        <v>273</v>
      </c>
      <c r="U627" s="116">
        <v>0</v>
      </c>
      <c r="V627" s="116">
        <v>0</v>
      </c>
      <c r="W627" s="22">
        <f t="shared" si="146"/>
        <v>273</v>
      </c>
      <c r="X627" s="22">
        <f t="shared" si="147"/>
        <v>48.125</v>
      </c>
      <c r="Y627" s="22">
        <f ca="1">OFFSET('Cost Study'!$B$7,'Operations Support'!$C627,'Operations Support'!$B627)*$H627</f>
        <v>3234</v>
      </c>
      <c r="Z627" s="23">
        <f ca="1">Y627*'Cost Study'!$B$31</f>
        <v>180625.14136659302</v>
      </c>
      <c r="AA627" s="23">
        <f ca="1">IF(A627=10298,1.51,1)*IF($B627&lt;3,$D627*'Cost Study'!$B$32*OFFSET('Cost Study'!$B$7,'Operations Support'!$C627,'Operations Support'!$B627),0)</f>
        <v>0</v>
      </c>
      <c r="AB627" s="24">
        <f ca="1">AA627*'Cost Study'!$B$31</f>
        <v>0</v>
      </c>
      <c r="AC627" s="23">
        <f ca="1">Y627*'Cost Study'!$B$31</f>
        <v>180625.14136659302</v>
      </c>
      <c r="AD627" s="24">
        <f ca="1">AA627*'Cost Study'!$B$31</f>
        <v>0</v>
      </c>
      <c r="AE627" s="377">
        <f t="shared" ca="1" si="148"/>
        <v>180625.14136659302</v>
      </c>
      <c r="AF627" s="377">
        <f t="shared" ca="1" si="149"/>
        <v>180625.14136659302</v>
      </c>
      <c r="AH627" s="688">
        <f>IFERROR($H627/SUMIF($A:$A,$A627,$H:$H)*SUMIF(Summary!$A$110:$A$186,$A627,Summary!$P$110:$P$186),0)</f>
        <v>43719.931394575411</v>
      </c>
      <c r="AI627" s="689">
        <f t="shared" ca="1" si="150"/>
        <v>136905.20997201762</v>
      </c>
      <c r="AJ627" s="688">
        <f>IFERROR(H627/SUMIF(A:A,A627,H:H)*SUMIF(Summary!$A$110:$A$186,'Operations Support'!A627,Summary!$Q$110:$Q$186),0)</f>
        <v>44015.940191195674</v>
      </c>
      <c r="AK627" s="688">
        <f t="shared" ca="1" si="151"/>
        <v>136609.20117539735</v>
      </c>
      <c r="AM627" s="688">
        <f>IFERROR($H627/SUMIF($A:$A,$A627,$H:$H)*SUMIF(Summary!$A$230:$A$266,$A627,Summary!$P$230:$P$266),0)</f>
        <v>8271.8720973184045</v>
      </c>
      <c r="AN627" s="688">
        <f>IFERROR($H627/SUMIF($A:$A,$A627,$H:$H)*(SUMIF(Summary!$A$230:$A$266,$A627,Summary!$L$230:$L$266)+SUMIF(Summary!$A$281:$A$317,$A627,Summary!$L$281:$L$317))-AM627,0)</f>
        <v>16243.133469949547</v>
      </c>
      <c r="AO627" s="688">
        <f>IFERROR($H627/SUMIF($A:$A,$A627,$H:$H)*SUMIF(Summary!$A$230:$A$266,$A627,Summary!$Q$230:$Q$266),0)</f>
        <v>8327.8773751681256</v>
      </c>
      <c r="AP627" s="688">
        <f>IFERROR($H627/SUMIF($A:$A,$A627,$H:$H)*(SUMIF(Summary!$A$230:$A$266,$A627,Summary!$L$230:$L$266)+SUMIF(Summary!$A$281:$A$317,$A627,Summary!$L$281:$L$317))-AO627,0)</f>
        <v>16187.128192099826</v>
      </c>
      <c r="AQ627" s="306"/>
      <c r="AR627" s="688">
        <f t="shared" ca="1" si="152"/>
        <v>153148.34344196715</v>
      </c>
      <c r="AS627" s="688">
        <f t="shared" ca="1" si="153"/>
        <v>152796.32936749718</v>
      </c>
    </row>
    <row r="628" spans="1:45" x14ac:dyDescent="0.2">
      <c r="A628" s="423">
        <v>3594</v>
      </c>
      <c r="B628" s="424">
        <v>5</v>
      </c>
      <c r="C628" s="425" t="s">
        <v>314</v>
      </c>
      <c r="D628" s="422">
        <f t="shared" si="139"/>
        <v>0</v>
      </c>
      <c r="E628" s="422">
        <f t="shared" si="140"/>
        <v>0</v>
      </c>
      <c r="F628" s="422">
        <f t="shared" si="141"/>
        <v>0</v>
      </c>
      <c r="G628" s="422">
        <f t="shared" si="142"/>
        <v>0</v>
      </c>
      <c r="H628" s="22">
        <f t="shared" si="143"/>
        <v>0</v>
      </c>
      <c r="I628" s="116">
        <v>0</v>
      </c>
      <c r="J628" s="116">
        <v>0</v>
      </c>
      <c r="K628" s="116">
        <v>0</v>
      </c>
      <c r="L628" s="116">
        <v>0</v>
      </c>
      <c r="M628" s="22">
        <f t="shared" si="144"/>
        <v>0</v>
      </c>
      <c r="N628" s="116">
        <v>0</v>
      </c>
      <c r="O628" s="116">
        <v>0</v>
      </c>
      <c r="P628" s="116">
        <v>0</v>
      </c>
      <c r="Q628" s="116">
        <v>0</v>
      </c>
      <c r="R628" s="22">
        <f t="shared" si="145"/>
        <v>0</v>
      </c>
      <c r="S628" s="116">
        <v>0</v>
      </c>
      <c r="T628" s="116">
        <v>0</v>
      </c>
      <c r="U628" s="116">
        <v>0</v>
      </c>
      <c r="V628" s="116">
        <v>0</v>
      </c>
      <c r="W628" s="22">
        <f t="shared" si="146"/>
        <v>0</v>
      </c>
      <c r="X628" s="22">
        <f t="shared" si="147"/>
        <v>0</v>
      </c>
      <c r="Y628" s="22">
        <f ca="1">OFFSET('Cost Study'!$B$7,'Operations Support'!$C628,'Operations Support'!$B628)*$H628</f>
        <v>0</v>
      </c>
      <c r="Z628" s="23">
        <f ca="1">Y628*'Cost Study'!$B$31</f>
        <v>0</v>
      </c>
      <c r="AA628" s="23">
        <f ca="1">IF(A628=10298,1.51,1)*IF($B628&lt;3,$D628*'Cost Study'!$B$32*OFFSET('Cost Study'!$B$7,'Operations Support'!$C628,'Operations Support'!$B628),0)</f>
        <v>0</v>
      </c>
      <c r="AB628" s="24">
        <f ca="1">AA628*'Cost Study'!$B$31</f>
        <v>0</v>
      </c>
      <c r="AC628" s="23">
        <f ca="1">Y628*'Cost Study'!$B$31</f>
        <v>0</v>
      </c>
      <c r="AD628" s="24">
        <f ca="1">AA628*'Cost Study'!$B$31</f>
        <v>0</v>
      </c>
      <c r="AE628" s="377">
        <f t="shared" ca="1" si="148"/>
        <v>0</v>
      </c>
      <c r="AF628" s="377">
        <f t="shared" ca="1" si="149"/>
        <v>0</v>
      </c>
      <c r="AH628" s="688">
        <f>IFERROR($H628/SUMIF($A:$A,$A628,$H:$H)*SUMIF(Summary!$A$110:$A$186,$A628,Summary!$P$110:$P$186),0)</f>
        <v>0</v>
      </c>
      <c r="AI628" s="689">
        <f t="shared" ca="1" si="150"/>
        <v>0</v>
      </c>
      <c r="AJ628" s="688">
        <f>IFERROR(H628/SUMIF(A:A,A628,H:H)*SUMIF(Summary!$A$110:$A$186,'Operations Support'!A628,Summary!$Q$110:$Q$186),0)</f>
        <v>0</v>
      </c>
      <c r="AK628" s="688">
        <f t="shared" ca="1" si="151"/>
        <v>0</v>
      </c>
      <c r="AM628" s="688">
        <f>IFERROR($H628/SUMIF($A:$A,$A628,$H:$H)*SUMIF(Summary!$A$230:$A$266,$A628,Summary!$P$230:$P$266),0)</f>
        <v>0</v>
      </c>
      <c r="AN628" s="688">
        <f>IFERROR($H628/SUMIF($A:$A,$A628,$H:$H)*(SUMIF(Summary!$A$230:$A$266,$A628,Summary!$L$230:$L$266)+SUMIF(Summary!$A$281:$A$317,$A628,Summary!$L$281:$L$317))-AM628,0)</f>
        <v>0</v>
      </c>
      <c r="AO628" s="688">
        <f>IFERROR($H628/SUMIF($A:$A,$A628,$H:$H)*SUMIF(Summary!$A$230:$A$266,$A628,Summary!$Q$230:$Q$266),0)</f>
        <v>0</v>
      </c>
      <c r="AP628" s="688">
        <f>IFERROR($H628/SUMIF($A:$A,$A628,$H:$H)*(SUMIF(Summary!$A$230:$A$266,$A628,Summary!$L$230:$L$266)+SUMIF(Summary!$A$281:$A$317,$A628,Summary!$L$281:$L$317))-AO628,0)</f>
        <v>0</v>
      </c>
      <c r="AQ628" s="306"/>
      <c r="AR628" s="688">
        <f t="shared" ca="1" si="152"/>
        <v>0</v>
      </c>
      <c r="AS628" s="688">
        <f t="shared" ca="1" si="153"/>
        <v>0</v>
      </c>
    </row>
    <row r="629" spans="1:45" x14ac:dyDescent="0.2">
      <c r="A629" s="423">
        <v>3594</v>
      </c>
      <c r="B629" s="424">
        <v>5</v>
      </c>
      <c r="C629" s="425" t="s">
        <v>315</v>
      </c>
      <c r="D629" s="422">
        <f t="shared" si="139"/>
        <v>0</v>
      </c>
      <c r="E629" s="422">
        <f t="shared" si="140"/>
        <v>0</v>
      </c>
      <c r="F629" s="422">
        <f t="shared" si="141"/>
        <v>0</v>
      </c>
      <c r="G629" s="422">
        <f t="shared" si="142"/>
        <v>0</v>
      </c>
      <c r="H629" s="22">
        <f t="shared" si="143"/>
        <v>0</v>
      </c>
      <c r="I629" s="116">
        <v>0</v>
      </c>
      <c r="J629" s="116">
        <v>0</v>
      </c>
      <c r="K629" s="116">
        <v>0</v>
      </c>
      <c r="L629" s="116">
        <v>0</v>
      </c>
      <c r="M629" s="22">
        <f t="shared" si="144"/>
        <v>0</v>
      </c>
      <c r="N629" s="116">
        <v>0</v>
      </c>
      <c r="O629" s="116">
        <v>0</v>
      </c>
      <c r="P629" s="116">
        <v>0</v>
      </c>
      <c r="Q629" s="116">
        <v>0</v>
      </c>
      <c r="R629" s="22">
        <f t="shared" si="145"/>
        <v>0</v>
      </c>
      <c r="S629" s="116">
        <v>0</v>
      </c>
      <c r="T629" s="116">
        <v>0</v>
      </c>
      <c r="U629" s="116">
        <v>0</v>
      </c>
      <c r="V629" s="116">
        <v>0</v>
      </c>
      <c r="W629" s="22">
        <f t="shared" si="146"/>
        <v>0</v>
      </c>
      <c r="X629" s="22">
        <f t="shared" si="147"/>
        <v>0</v>
      </c>
      <c r="Y629" s="22">
        <f ca="1">OFFSET('Cost Study'!$B$7,'Operations Support'!$C629,'Operations Support'!$B629)*$H629</f>
        <v>0</v>
      </c>
      <c r="Z629" s="23">
        <f ca="1">Y629*'Cost Study'!$B$31</f>
        <v>0</v>
      </c>
      <c r="AA629" s="23">
        <f ca="1">IF(A629=10298,1.51,1)*IF($B629&lt;3,$D629*'Cost Study'!$B$32*OFFSET('Cost Study'!$B$7,'Operations Support'!$C629,'Operations Support'!$B629),0)</f>
        <v>0</v>
      </c>
      <c r="AB629" s="24">
        <f ca="1">AA629*'Cost Study'!$B$31</f>
        <v>0</v>
      </c>
      <c r="AC629" s="23">
        <f ca="1">Y629*'Cost Study'!$B$31</f>
        <v>0</v>
      </c>
      <c r="AD629" s="24">
        <f ca="1">AA629*'Cost Study'!$B$31</f>
        <v>0</v>
      </c>
      <c r="AE629" s="377">
        <f t="shared" ca="1" si="148"/>
        <v>0</v>
      </c>
      <c r="AF629" s="377">
        <f t="shared" ca="1" si="149"/>
        <v>0</v>
      </c>
      <c r="AH629" s="688">
        <f>IFERROR($H629/SUMIF($A:$A,$A629,$H:$H)*SUMIF(Summary!$A$110:$A$186,$A629,Summary!$P$110:$P$186),0)</f>
        <v>0</v>
      </c>
      <c r="AI629" s="689">
        <f t="shared" ca="1" si="150"/>
        <v>0</v>
      </c>
      <c r="AJ629" s="688">
        <f>IFERROR(H629/SUMIF(A:A,A629,H:H)*SUMIF(Summary!$A$110:$A$186,'Operations Support'!A629,Summary!$Q$110:$Q$186),0)</f>
        <v>0</v>
      </c>
      <c r="AK629" s="688">
        <f t="shared" ca="1" si="151"/>
        <v>0</v>
      </c>
      <c r="AM629" s="688">
        <f>IFERROR($H629/SUMIF($A:$A,$A629,$H:$H)*SUMIF(Summary!$A$230:$A$266,$A629,Summary!$P$230:$P$266),0)</f>
        <v>0</v>
      </c>
      <c r="AN629" s="688">
        <f>IFERROR($H629/SUMIF($A:$A,$A629,$H:$H)*(SUMIF(Summary!$A$230:$A$266,$A629,Summary!$L$230:$L$266)+SUMIF(Summary!$A$281:$A$317,$A629,Summary!$L$281:$L$317))-AM629,0)</f>
        <v>0</v>
      </c>
      <c r="AO629" s="688">
        <f>IFERROR($H629/SUMIF($A:$A,$A629,$H:$H)*SUMIF(Summary!$A$230:$A$266,$A629,Summary!$Q$230:$Q$266),0)</f>
        <v>0</v>
      </c>
      <c r="AP629" s="688">
        <f>IFERROR($H629/SUMIF($A:$A,$A629,$H:$H)*(SUMIF(Summary!$A$230:$A$266,$A629,Summary!$L$230:$L$266)+SUMIF(Summary!$A$281:$A$317,$A629,Summary!$L$281:$L$317))-AO629,0)</f>
        <v>0</v>
      </c>
      <c r="AQ629" s="306"/>
      <c r="AR629" s="688">
        <f t="shared" ca="1" si="152"/>
        <v>0</v>
      </c>
      <c r="AS629" s="688">
        <f t="shared" ca="1" si="153"/>
        <v>0</v>
      </c>
    </row>
    <row r="630" spans="1:45" x14ac:dyDescent="0.2">
      <c r="A630" s="423">
        <v>3594</v>
      </c>
      <c r="B630" s="424">
        <v>5</v>
      </c>
      <c r="C630" s="425" t="s">
        <v>316</v>
      </c>
      <c r="D630" s="422">
        <f t="shared" si="139"/>
        <v>0</v>
      </c>
      <c r="E630" s="422">
        <f t="shared" si="140"/>
        <v>0</v>
      </c>
      <c r="F630" s="422">
        <f t="shared" si="141"/>
        <v>0</v>
      </c>
      <c r="G630" s="422">
        <f t="shared" si="142"/>
        <v>0</v>
      </c>
      <c r="H630" s="22">
        <f t="shared" si="143"/>
        <v>0</v>
      </c>
      <c r="I630" s="116">
        <v>0</v>
      </c>
      <c r="J630" s="116">
        <v>0</v>
      </c>
      <c r="K630" s="116">
        <v>0</v>
      </c>
      <c r="L630" s="116">
        <v>0</v>
      </c>
      <c r="M630" s="22">
        <f t="shared" si="144"/>
        <v>0</v>
      </c>
      <c r="N630" s="116">
        <v>0</v>
      </c>
      <c r="O630" s="116">
        <v>0</v>
      </c>
      <c r="P630" s="116">
        <v>0</v>
      </c>
      <c r="Q630" s="116">
        <v>0</v>
      </c>
      <c r="R630" s="22">
        <f t="shared" si="145"/>
        <v>0</v>
      </c>
      <c r="S630" s="116">
        <v>0</v>
      </c>
      <c r="T630" s="116">
        <v>0</v>
      </c>
      <c r="U630" s="116">
        <v>0</v>
      </c>
      <c r="V630" s="116">
        <v>0</v>
      </c>
      <c r="W630" s="22">
        <f t="shared" si="146"/>
        <v>0</v>
      </c>
      <c r="X630" s="22">
        <f t="shared" si="147"/>
        <v>0</v>
      </c>
      <c r="Y630" s="22">
        <f ca="1">OFFSET('Cost Study'!$B$7,'Operations Support'!$C630,'Operations Support'!$B630)*$H630</f>
        <v>0</v>
      </c>
      <c r="Z630" s="23">
        <f ca="1">Y630*'Cost Study'!$B$31</f>
        <v>0</v>
      </c>
      <c r="AA630" s="23">
        <f ca="1">IF(A630=10298,1.51,1)*IF($B630&lt;3,$D630*'Cost Study'!$B$32*OFFSET('Cost Study'!$B$7,'Operations Support'!$C630,'Operations Support'!$B630),0)</f>
        <v>0</v>
      </c>
      <c r="AB630" s="24">
        <f ca="1">AA630*'Cost Study'!$B$31</f>
        <v>0</v>
      </c>
      <c r="AC630" s="23">
        <f ca="1">Y630*'Cost Study'!$B$31</f>
        <v>0</v>
      </c>
      <c r="AD630" s="24">
        <f ca="1">AA630*'Cost Study'!$B$31</f>
        <v>0</v>
      </c>
      <c r="AE630" s="377">
        <f t="shared" ca="1" si="148"/>
        <v>0</v>
      </c>
      <c r="AF630" s="377">
        <f t="shared" ca="1" si="149"/>
        <v>0</v>
      </c>
      <c r="AH630" s="688">
        <f>IFERROR($H630/SUMIF($A:$A,$A630,$H:$H)*SUMIF(Summary!$A$110:$A$186,$A630,Summary!$P$110:$P$186),0)</f>
        <v>0</v>
      </c>
      <c r="AI630" s="689">
        <f t="shared" ca="1" si="150"/>
        <v>0</v>
      </c>
      <c r="AJ630" s="688">
        <f>IFERROR(H630/SUMIF(A:A,A630,H:H)*SUMIF(Summary!$A$110:$A$186,'Operations Support'!A630,Summary!$Q$110:$Q$186),0)</f>
        <v>0</v>
      </c>
      <c r="AK630" s="688">
        <f t="shared" ca="1" si="151"/>
        <v>0</v>
      </c>
      <c r="AM630" s="688">
        <f>IFERROR($H630/SUMIF($A:$A,$A630,$H:$H)*SUMIF(Summary!$A$230:$A$266,$A630,Summary!$P$230:$P$266),0)</f>
        <v>0</v>
      </c>
      <c r="AN630" s="688">
        <f>IFERROR($H630/SUMIF($A:$A,$A630,$H:$H)*(SUMIF(Summary!$A$230:$A$266,$A630,Summary!$L$230:$L$266)+SUMIF(Summary!$A$281:$A$317,$A630,Summary!$L$281:$L$317))-AM630,0)</f>
        <v>0</v>
      </c>
      <c r="AO630" s="688">
        <f>IFERROR($H630/SUMIF($A:$A,$A630,$H:$H)*SUMIF(Summary!$A$230:$A$266,$A630,Summary!$Q$230:$Q$266),0)</f>
        <v>0</v>
      </c>
      <c r="AP630" s="688">
        <f>IFERROR($H630/SUMIF($A:$A,$A630,$H:$H)*(SUMIF(Summary!$A$230:$A$266,$A630,Summary!$L$230:$L$266)+SUMIF(Summary!$A$281:$A$317,$A630,Summary!$L$281:$L$317))-AO630,0)</f>
        <v>0</v>
      </c>
      <c r="AQ630" s="306"/>
      <c r="AR630" s="688">
        <f t="shared" ca="1" si="152"/>
        <v>0</v>
      </c>
      <c r="AS630" s="688">
        <f t="shared" ca="1" si="153"/>
        <v>0</v>
      </c>
    </row>
    <row r="631" spans="1:45" x14ac:dyDescent="0.2">
      <c r="A631" s="423">
        <v>3594</v>
      </c>
      <c r="B631" s="424">
        <v>5</v>
      </c>
      <c r="C631" s="425" t="s">
        <v>317</v>
      </c>
      <c r="D631" s="422">
        <f t="shared" si="139"/>
        <v>0</v>
      </c>
      <c r="E631" s="422">
        <f t="shared" si="140"/>
        <v>0</v>
      </c>
      <c r="F631" s="422">
        <f t="shared" si="141"/>
        <v>0</v>
      </c>
      <c r="G631" s="422">
        <f t="shared" si="142"/>
        <v>0</v>
      </c>
      <c r="H631" s="22">
        <f t="shared" si="143"/>
        <v>0</v>
      </c>
      <c r="I631" s="116">
        <v>0</v>
      </c>
      <c r="J631" s="116">
        <v>0</v>
      </c>
      <c r="K631" s="116">
        <v>0</v>
      </c>
      <c r="L631" s="116">
        <v>0</v>
      </c>
      <c r="M631" s="22">
        <f t="shared" si="144"/>
        <v>0</v>
      </c>
      <c r="N631" s="116">
        <v>0</v>
      </c>
      <c r="O631" s="116">
        <v>0</v>
      </c>
      <c r="P631" s="116">
        <v>0</v>
      </c>
      <c r="Q631" s="116">
        <v>0</v>
      </c>
      <c r="R631" s="22">
        <f t="shared" si="145"/>
        <v>0</v>
      </c>
      <c r="S631" s="116">
        <v>0</v>
      </c>
      <c r="T631" s="116">
        <v>0</v>
      </c>
      <c r="U631" s="116">
        <v>0</v>
      </c>
      <c r="V631" s="116">
        <v>0</v>
      </c>
      <c r="W631" s="22">
        <f t="shared" si="146"/>
        <v>0</v>
      </c>
      <c r="X631" s="22">
        <f t="shared" si="147"/>
        <v>0</v>
      </c>
      <c r="Y631" s="22">
        <f ca="1">OFFSET('Cost Study'!$B$7,'Operations Support'!$C631,'Operations Support'!$B631)*$H631</f>
        <v>0</v>
      </c>
      <c r="Z631" s="23">
        <f ca="1">Y631*'Cost Study'!$B$31</f>
        <v>0</v>
      </c>
      <c r="AA631" s="23">
        <f ca="1">IF(A631=10298,1.51,1)*IF($B631&lt;3,$D631*'Cost Study'!$B$32*OFFSET('Cost Study'!$B$7,'Operations Support'!$C631,'Operations Support'!$B631),0)</f>
        <v>0</v>
      </c>
      <c r="AB631" s="24">
        <f ca="1">AA631*'Cost Study'!$B$31</f>
        <v>0</v>
      </c>
      <c r="AC631" s="23">
        <f ca="1">Y631*'Cost Study'!$B$31</f>
        <v>0</v>
      </c>
      <c r="AD631" s="24">
        <f ca="1">AA631*'Cost Study'!$B$31</f>
        <v>0</v>
      </c>
      <c r="AE631" s="377">
        <f t="shared" ca="1" si="148"/>
        <v>0</v>
      </c>
      <c r="AF631" s="377">
        <f t="shared" ca="1" si="149"/>
        <v>0</v>
      </c>
      <c r="AH631" s="688">
        <f>IFERROR($H631/SUMIF($A:$A,$A631,$H:$H)*SUMIF(Summary!$A$110:$A$186,$A631,Summary!$P$110:$P$186),0)</f>
        <v>0</v>
      </c>
      <c r="AI631" s="689">
        <f t="shared" ca="1" si="150"/>
        <v>0</v>
      </c>
      <c r="AJ631" s="688">
        <f>IFERROR(H631/SUMIF(A:A,A631,H:H)*SUMIF(Summary!$A$110:$A$186,'Operations Support'!A631,Summary!$Q$110:$Q$186),0)</f>
        <v>0</v>
      </c>
      <c r="AK631" s="688">
        <f t="shared" ca="1" si="151"/>
        <v>0</v>
      </c>
      <c r="AM631" s="688">
        <f>IFERROR($H631/SUMIF($A:$A,$A631,$H:$H)*SUMIF(Summary!$A$230:$A$266,$A631,Summary!$P$230:$P$266),0)</f>
        <v>0</v>
      </c>
      <c r="AN631" s="688">
        <f>IFERROR($H631/SUMIF($A:$A,$A631,$H:$H)*(SUMIF(Summary!$A$230:$A$266,$A631,Summary!$L$230:$L$266)+SUMIF(Summary!$A$281:$A$317,$A631,Summary!$L$281:$L$317))-AM631,0)</f>
        <v>0</v>
      </c>
      <c r="AO631" s="688">
        <f>IFERROR($H631/SUMIF($A:$A,$A631,$H:$H)*SUMIF(Summary!$A$230:$A$266,$A631,Summary!$Q$230:$Q$266),0)</f>
        <v>0</v>
      </c>
      <c r="AP631" s="688">
        <f>IFERROR($H631/SUMIF($A:$A,$A631,$H:$H)*(SUMIF(Summary!$A$230:$A$266,$A631,Summary!$L$230:$L$266)+SUMIF(Summary!$A$281:$A$317,$A631,Summary!$L$281:$L$317))-AO631,0)</f>
        <v>0</v>
      </c>
      <c r="AQ631" s="306"/>
      <c r="AR631" s="688">
        <f t="shared" ca="1" si="152"/>
        <v>0</v>
      </c>
      <c r="AS631" s="688">
        <f t="shared" ca="1" si="153"/>
        <v>0</v>
      </c>
    </row>
    <row r="632" spans="1:45" x14ac:dyDescent="0.2">
      <c r="A632" s="423">
        <v>3594</v>
      </c>
      <c r="B632" s="424">
        <v>5</v>
      </c>
      <c r="C632" s="425" t="s">
        <v>318</v>
      </c>
      <c r="D632" s="422">
        <f t="shared" si="139"/>
        <v>0</v>
      </c>
      <c r="E632" s="422">
        <f t="shared" si="140"/>
        <v>0</v>
      </c>
      <c r="F632" s="422">
        <f t="shared" si="141"/>
        <v>0</v>
      </c>
      <c r="G632" s="422">
        <f t="shared" si="142"/>
        <v>0</v>
      </c>
      <c r="H632" s="22">
        <f t="shared" si="143"/>
        <v>0</v>
      </c>
      <c r="I632" s="116">
        <v>0</v>
      </c>
      <c r="J632" s="116">
        <v>0</v>
      </c>
      <c r="K632" s="116">
        <v>0</v>
      </c>
      <c r="L632" s="116">
        <v>0</v>
      </c>
      <c r="M632" s="22">
        <f t="shared" si="144"/>
        <v>0</v>
      </c>
      <c r="N632" s="116">
        <v>0</v>
      </c>
      <c r="O632" s="116">
        <v>0</v>
      </c>
      <c r="P632" s="116">
        <v>0</v>
      </c>
      <c r="Q632" s="116">
        <v>0</v>
      </c>
      <c r="R632" s="22">
        <f t="shared" si="145"/>
        <v>0</v>
      </c>
      <c r="S632" s="116">
        <v>0</v>
      </c>
      <c r="T632" s="116">
        <v>0</v>
      </c>
      <c r="U632" s="116">
        <v>0</v>
      </c>
      <c r="V632" s="116">
        <v>0</v>
      </c>
      <c r="W632" s="22">
        <f t="shared" si="146"/>
        <v>0</v>
      </c>
      <c r="X632" s="22">
        <f t="shared" si="147"/>
        <v>0</v>
      </c>
      <c r="Y632" s="22">
        <f ca="1">OFFSET('Cost Study'!$B$7,'Operations Support'!$C632,'Operations Support'!$B632)*$H632</f>
        <v>0</v>
      </c>
      <c r="Z632" s="23">
        <f ca="1">Y632*'Cost Study'!$B$31</f>
        <v>0</v>
      </c>
      <c r="AA632" s="23">
        <f ca="1">IF(A632=10298,1.51,1)*IF($B632&lt;3,$D632*'Cost Study'!$B$32*OFFSET('Cost Study'!$B$7,'Operations Support'!$C632,'Operations Support'!$B632),0)</f>
        <v>0</v>
      </c>
      <c r="AB632" s="24">
        <f ca="1">AA632*'Cost Study'!$B$31</f>
        <v>0</v>
      </c>
      <c r="AC632" s="23">
        <f ca="1">Y632*'Cost Study'!$B$31</f>
        <v>0</v>
      </c>
      <c r="AD632" s="24">
        <f ca="1">AA632*'Cost Study'!$B$31</f>
        <v>0</v>
      </c>
      <c r="AE632" s="377">
        <f t="shared" ca="1" si="148"/>
        <v>0</v>
      </c>
      <c r="AF632" s="377">
        <f t="shared" ca="1" si="149"/>
        <v>0</v>
      </c>
      <c r="AH632" s="688">
        <f>IFERROR($H632/SUMIF($A:$A,$A632,$H:$H)*SUMIF(Summary!$A$110:$A$186,$A632,Summary!$P$110:$P$186),0)</f>
        <v>0</v>
      </c>
      <c r="AI632" s="689">
        <f t="shared" ca="1" si="150"/>
        <v>0</v>
      </c>
      <c r="AJ632" s="688">
        <f>IFERROR(H632/SUMIF(A:A,A632,H:H)*SUMIF(Summary!$A$110:$A$186,'Operations Support'!A632,Summary!$Q$110:$Q$186),0)</f>
        <v>0</v>
      </c>
      <c r="AK632" s="688">
        <f t="shared" ca="1" si="151"/>
        <v>0</v>
      </c>
      <c r="AM632" s="688">
        <f>IFERROR($H632/SUMIF($A:$A,$A632,$H:$H)*SUMIF(Summary!$A$230:$A$266,$A632,Summary!$P$230:$P$266),0)</f>
        <v>0</v>
      </c>
      <c r="AN632" s="688">
        <f>IFERROR($H632/SUMIF($A:$A,$A632,$H:$H)*(SUMIF(Summary!$A$230:$A$266,$A632,Summary!$L$230:$L$266)+SUMIF(Summary!$A$281:$A$317,$A632,Summary!$L$281:$L$317))-AM632,0)</f>
        <v>0</v>
      </c>
      <c r="AO632" s="688">
        <f>IFERROR($H632/SUMIF($A:$A,$A632,$H:$H)*SUMIF(Summary!$A$230:$A$266,$A632,Summary!$Q$230:$Q$266),0)</f>
        <v>0</v>
      </c>
      <c r="AP632" s="688">
        <f>IFERROR($H632/SUMIF($A:$A,$A632,$H:$H)*(SUMIF(Summary!$A$230:$A$266,$A632,Summary!$L$230:$L$266)+SUMIF(Summary!$A$281:$A$317,$A632,Summary!$L$281:$L$317))-AO632,0)</f>
        <v>0</v>
      </c>
      <c r="AQ632" s="306"/>
      <c r="AR632" s="688">
        <f t="shared" ca="1" si="152"/>
        <v>0</v>
      </c>
      <c r="AS632" s="688">
        <f t="shared" ca="1" si="153"/>
        <v>0</v>
      </c>
    </row>
    <row r="633" spans="1:45" x14ac:dyDescent="0.2">
      <c r="A633" s="423">
        <v>3594</v>
      </c>
      <c r="B633" s="424">
        <v>5</v>
      </c>
      <c r="C633" s="425" t="s">
        <v>319</v>
      </c>
      <c r="D633" s="422">
        <f t="shared" si="139"/>
        <v>0</v>
      </c>
      <c r="E633" s="422">
        <f t="shared" si="140"/>
        <v>0</v>
      </c>
      <c r="F633" s="422">
        <f t="shared" si="141"/>
        <v>0</v>
      </c>
      <c r="G633" s="422">
        <f t="shared" si="142"/>
        <v>0</v>
      </c>
      <c r="H633" s="22">
        <f t="shared" si="143"/>
        <v>0</v>
      </c>
      <c r="I633" s="116">
        <v>0</v>
      </c>
      <c r="J633" s="116">
        <v>0</v>
      </c>
      <c r="K633" s="116">
        <v>0</v>
      </c>
      <c r="L633" s="116">
        <v>0</v>
      </c>
      <c r="M633" s="22">
        <f t="shared" si="144"/>
        <v>0</v>
      </c>
      <c r="N633" s="116">
        <v>0</v>
      </c>
      <c r="O633" s="116">
        <v>0</v>
      </c>
      <c r="P633" s="116">
        <v>0</v>
      </c>
      <c r="Q633" s="116">
        <v>0</v>
      </c>
      <c r="R633" s="22">
        <f t="shared" si="145"/>
        <v>0</v>
      </c>
      <c r="S633" s="116">
        <v>0</v>
      </c>
      <c r="T633" s="116">
        <v>0</v>
      </c>
      <c r="U633" s="116">
        <v>0</v>
      </c>
      <c r="V633" s="116">
        <v>0</v>
      </c>
      <c r="W633" s="22">
        <f t="shared" si="146"/>
        <v>0</v>
      </c>
      <c r="X633" s="22">
        <f t="shared" si="147"/>
        <v>0</v>
      </c>
      <c r="Y633" s="22">
        <f ca="1">OFFSET('Cost Study'!$B$7,'Operations Support'!$C633,'Operations Support'!$B633)*$H633</f>
        <v>0</v>
      </c>
      <c r="Z633" s="23">
        <f ca="1">Y633*'Cost Study'!$B$31</f>
        <v>0</v>
      </c>
      <c r="AA633" s="23">
        <f ca="1">IF(A633=10298,1.51,1)*IF($B633&lt;3,$D633*'Cost Study'!$B$32*OFFSET('Cost Study'!$B$7,'Operations Support'!$C633,'Operations Support'!$B633),0)</f>
        <v>0</v>
      </c>
      <c r="AB633" s="24">
        <f ca="1">AA633*'Cost Study'!$B$31</f>
        <v>0</v>
      </c>
      <c r="AC633" s="23">
        <f ca="1">Y633*'Cost Study'!$B$31</f>
        <v>0</v>
      </c>
      <c r="AD633" s="24">
        <f ca="1">AA633*'Cost Study'!$B$31</f>
        <v>0</v>
      </c>
      <c r="AE633" s="377">
        <f t="shared" ca="1" si="148"/>
        <v>0</v>
      </c>
      <c r="AF633" s="377">
        <f t="shared" ca="1" si="149"/>
        <v>0</v>
      </c>
      <c r="AH633" s="688">
        <f>IFERROR($H633/SUMIF($A:$A,$A633,$H:$H)*SUMIF(Summary!$A$110:$A$186,$A633,Summary!$P$110:$P$186),0)</f>
        <v>0</v>
      </c>
      <c r="AI633" s="689">
        <f t="shared" ca="1" si="150"/>
        <v>0</v>
      </c>
      <c r="AJ633" s="688">
        <f>IFERROR(H633/SUMIF(A:A,A633,H:H)*SUMIF(Summary!$A$110:$A$186,'Operations Support'!A633,Summary!$Q$110:$Q$186),0)</f>
        <v>0</v>
      </c>
      <c r="AK633" s="688">
        <f t="shared" ca="1" si="151"/>
        <v>0</v>
      </c>
      <c r="AM633" s="688">
        <f>IFERROR($H633/SUMIF($A:$A,$A633,$H:$H)*SUMIF(Summary!$A$230:$A$266,$A633,Summary!$P$230:$P$266),0)</f>
        <v>0</v>
      </c>
      <c r="AN633" s="688">
        <f>IFERROR($H633/SUMIF($A:$A,$A633,$H:$H)*(SUMIF(Summary!$A$230:$A$266,$A633,Summary!$L$230:$L$266)+SUMIF(Summary!$A$281:$A$317,$A633,Summary!$L$281:$L$317))-AM633,0)</f>
        <v>0</v>
      </c>
      <c r="AO633" s="688">
        <f>IFERROR($H633/SUMIF($A:$A,$A633,$H:$H)*SUMIF(Summary!$A$230:$A$266,$A633,Summary!$Q$230:$Q$266),0)</f>
        <v>0</v>
      </c>
      <c r="AP633" s="688">
        <f>IFERROR($H633/SUMIF($A:$A,$A633,$H:$H)*(SUMIF(Summary!$A$230:$A$266,$A633,Summary!$L$230:$L$266)+SUMIF(Summary!$A$281:$A$317,$A633,Summary!$L$281:$L$317))-AO633,0)</f>
        <v>0</v>
      </c>
      <c r="AQ633" s="306"/>
      <c r="AR633" s="688">
        <f t="shared" ca="1" si="152"/>
        <v>0</v>
      </c>
      <c r="AS633" s="688">
        <f t="shared" ca="1" si="153"/>
        <v>0</v>
      </c>
    </row>
    <row r="634" spans="1:45" x14ac:dyDescent="0.2">
      <c r="A634" s="423">
        <v>3594</v>
      </c>
      <c r="B634" s="424">
        <v>5</v>
      </c>
      <c r="C634" s="425" t="s">
        <v>320</v>
      </c>
      <c r="D634" s="422">
        <f t="shared" si="139"/>
        <v>0</v>
      </c>
      <c r="E634" s="422">
        <f t="shared" si="140"/>
        <v>0</v>
      </c>
      <c r="F634" s="422">
        <f t="shared" si="141"/>
        <v>0</v>
      </c>
      <c r="G634" s="422">
        <f t="shared" si="142"/>
        <v>0</v>
      </c>
      <c r="H634" s="22">
        <f t="shared" si="143"/>
        <v>0</v>
      </c>
      <c r="I634" s="116">
        <v>0</v>
      </c>
      <c r="J634" s="116">
        <v>0</v>
      </c>
      <c r="K634" s="116">
        <v>0</v>
      </c>
      <c r="L634" s="116">
        <v>0</v>
      </c>
      <c r="M634" s="22">
        <f t="shared" si="144"/>
        <v>0</v>
      </c>
      <c r="N634" s="116">
        <v>0</v>
      </c>
      <c r="O634" s="116">
        <v>0</v>
      </c>
      <c r="P634" s="116">
        <v>0</v>
      </c>
      <c r="Q634" s="116">
        <v>0</v>
      </c>
      <c r="R634" s="22">
        <f t="shared" si="145"/>
        <v>0</v>
      </c>
      <c r="S634" s="116">
        <v>0</v>
      </c>
      <c r="T634" s="116">
        <v>0</v>
      </c>
      <c r="U634" s="116">
        <v>0</v>
      </c>
      <c r="V634" s="116">
        <v>0</v>
      </c>
      <c r="W634" s="22">
        <f t="shared" si="146"/>
        <v>0</v>
      </c>
      <c r="X634" s="22">
        <f t="shared" si="147"/>
        <v>0</v>
      </c>
      <c r="Y634" s="22">
        <f ca="1">OFFSET('Cost Study'!$B$7,'Operations Support'!$C634,'Operations Support'!$B634)*$H634</f>
        <v>0</v>
      </c>
      <c r="Z634" s="23">
        <f ca="1">Y634*'Cost Study'!$B$31</f>
        <v>0</v>
      </c>
      <c r="AA634" s="23">
        <f ca="1">IF(A634=10298,1.51,1)*IF($B634&lt;3,$D634*'Cost Study'!$B$32*OFFSET('Cost Study'!$B$7,'Operations Support'!$C634,'Operations Support'!$B634),0)</f>
        <v>0</v>
      </c>
      <c r="AB634" s="24">
        <f ca="1">AA634*'Cost Study'!$B$31</f>
        <v>0</v>
      </c>
      <c r="AC634" s="23">
        <f ca="1">Y634*'Cost Study'!$B$31</f>
        <v>0</v>
      </c>
      <c r="AD634" s="24">
        <f ca="1">AA634*'Cost Study'!$B$31</f>
        <v>0</v>
      </c>
      <c r="AE634" s="377">
        <f t="shared" ca="1" si="148"/>
        <v>0</v>
      </c>
      <c r="AF634" s="377">
        <f t="shared" ca="1" si="149"/>
        <v>0</v>
      </c>
      <c r="AH634" s="688">
        <f>IFERROR($H634/SUMIF($A:$A,$A634,$H:$H)*SUMIF(Summary!$A$110:$A$186,$A634,Summary!$P$110:$P$186),0)</f>
        <v>0</v>
      </c>
      <c r="AI634" s="689">
        <f t="shared" ca="1" si="150"/>
        <v>0</v>
      </c>
      <c r="AJ634" s="688">
        <f>IFERROR(H634/SUMIF(A:A,A634,H:H)*SUMIF(Summary!$A$110:$A$186,'Operations Support'!A634,Summary!$Q$110:$Q$186),0)</f>
        <v>0</v>
      </c>
      <c r="AK634" s="688">
        <f t="shared" ca="1" si="151"/>
        <v>0</v>
      </c>
      <c r="AM634" s="688">
        <f>IFERROR($H634/SUMIF($A:$A,$A634,$H:$H)*SUMIF(Summary!$A$230:$A$266,$A634,Summary!$P$230:$P$266),0)</f>
        <v>0</v>
      </c>
      <c r="AN634" s="688">
        <f>IFERROR($H634/SUMIF($A:$A,$A634,$H:$H)*(SUMIF(Summary!$A$230:$A$266,$A634,Summary!$L$230:$L$266)+SUMIF(Summary!$A$281:$A$317,$A634,Summary!$L$281:$L$317))-AM634,0)</f>
        <v>0</v>
      </c>
      <c r="AO634" s="688">
        <f>IFERROR($H634/SUMIF($A:$A,$A634,$H:$H)*SUMIF(Summary!$A$230:$A$266,$A634,Summary!$Q$230:$Q$266),0)</f>
        <v>0</v>
      </c>
      <c r="AP634" s="688">
        <f>IFERROR($H634/SUMIF($A:$A,$A634,$H:$H)*(SUMIF(Summary!$A$230:$A$266,$A634,Summary!$L$230:$L$266)+SUMIF(Summary!$A$281:$A$317,$A634,Summary!$L$281:$L$317))-AO634,0)</f>
        <v>0</v>
      </c>
      <c r="AQ634" s="306"/>
      <c r="AR634" s="688">
        <f t="shared" ca="1" si="152"/>
        <v>0</v>
      </c>
      <c r="AS634" s="688">
        <f t="shared" ca="1" si="153"/>
        <v>0</v>
      </c>
    </row>
    <row r="635" spans="1:45" x14ac:dyDescent="0.2">
      <c r="A635" s="423">
        <v>3599</v>
      </c>
      <c r="B635" s="426">
        <v>1</v>
      </c>
      <c r="C635" s="425" t="s">
        <v>300</v>
      </c>
      <c r="D635" s="422">
        <f t="shared" si="139"/>
        <v>63358</v>
      </c>
      <c r="E635" s="422">
        <f t="shared" si="140"/>
        <v>0</v>
      </c>
      <c r="F635" s="422">
        <f t="shared" si="141"/>
        <v>146304</v>
      </c>
      <c r="G635" s="422">
        <f t="shared" si="142"/>
        <v>0</v>
      </c>
      <c r="H635" s="22">
        <f t="shared" si="143"/>
        <v>209662</v>
      </c>
      <c r="I635" s="116">
        <v>22223</v>
      </c>
      <c r="J635" s="116">
        <v>0</v>
      </c>
      <c r="K635" s="116">
        <v>62240</v>
      </c>
      <c r="L635" s="116">
        <v>0</v>
      </c>
      <c r="M635" s="22">
        <f t="shared" si="144"/>
        <v>84463</v>
      </c>
      <c r="N635" s="116">
        <v>28799</v>
      </c>
      <c r="O635" s="116">
        <v>0</v>
      </c>
      <c r="P635" s="116">
        <v>72612</v>
      </c>
      <c r="Q635" s="116">
        <v>0</v>
      </c>
      <c r="R635" s="22">
        <f t="shared" si="145"/>
        <v>101411</v>
      </c>
      <c r="S635" s="116">
        <v>12336</v>
      </c>
      <c r="T635" s="116">
        <v>0</v>
      </c>
      <c r="U635" s="116">
        <v>11452</v>
      </c>
      <c r="V635" s="116">
        <v>0</v>
      </c>
      <c r="W635" s="22">
        <f t="shared" si="146"/>
        <v>23788</v>
      </c>
      <c r="X635" s="22">
        <f t="shared" si="147"/>
        <v>6988.7333333333336</v>
      </c>
      <c r="Y635" s="22">
        <f ca="1">OFFSET('Cost Study'!$B$7,'Operations Support'!$C635,'Operations Support'!$B635)*$H635</f>
        <v>209662</v>
      </c>
      <c r="Z635" s="23">
        <f ca="1">Y635*'Cost Study'!$B$31</f>
        <v>11710027.331231486</v>
      </c>
      <c r="AA635" s="23">
        <f ca="1">IF(A635=10298,1.51,1)*IF($B635&lt;3,$D635*'Cost Study'!$B$32*OFFSET('Cost Study'!$B$7,'Operations Support'!$C635,'Operations Support'!$B635),0)</f>
        <v>6335.8</v>
      </c>
      <c r="AB635" s="24">
        <f ca="1">AA635*'Cost Study'!$B$31</f>
        <v>353866.65759754484</v>
      </c>
      <c r="AC635" s="23">
        <f ca="1">Y635*'Cost Study'!$B$31</f>
        <v>11710027.331231486</v>
      </c>
      <c r="AD635" s="24">
        <f ca="1">AA635*'Cost Study'!$B$31</f>
        <v>353866.65759754484</v>
      </c>
      <c r="AE635" s="377">
        <f t="shared" ca="1" si="148"/>
        <v>12063893.988829032</v>
      </c>
      <c r="AF635" s="377">
        <f t="shared" ca="1" si="149"/>
        <v>12063893.988829032</v>
      </c>
      <c r="AH635" s="688">
        <f>IFERROR($H635/SUMIF($A:$A,$A635,$H:$H)*SUMIF(Summary!$A$110:$A$186,$A635,Summary!$P$110:$P$186),0)</f>
        <v>5444685.0399422925</v>
      </c>
      <c r="AI635" s="689">
        <f t="shared" ca="1" si="150"/>
        <v>6619208.9488867391</v>
      </c>
      <c r="AJ635" s="688">
        <f>IFERROR(H635/SUMIF(A:A,A635,H:H)*SUMIF(Summary!$A$110:$A$186,'Operations Support'!A635,Summary!$Q$110:$Q$186),0)</f>
        <v>5450001.1449959278</v>
      </c>
      <c r="AK635" s="688">
        <f t="shared" ca="1" si="151"/>
        <v>6613892.8438331038</v>
      </c>
      <c r="AM635" s="688">
        <f>IFERROR($H635/SUMIF($A:$A,$A635,$H:$H)*SUMIF(Summary!$A$230:$A$266,$A635,Summary!$P$230:$P$266),0)</f>
        <v>1030142.0158718204</v>
      </c>
      <c r="AN635" s="688">
        <f>IFERROR($H635/SUMIF($A:$A,$A635,$H:$H)*(SUMIF(Summary!$A$230:$A$266,$A635,Summary!$L$230:$L$266)+SUMIF(Summary!$A$281:$A$317,$A635,Summary!$L$281:$L$317))-AM635,0)</f>
        <v>2678681.148976618</v>
      </c>
      <c r="AO635" s="688">
        <f>IFERROR($H635/SUMIF($A:$A,$A635,$H:$H)*SUMIF(Summary!$A$230:$A$266,$A635,Summary!$Q$230:$Q$266),0)</f>
        <v>1031147.8303746545</v>
      </c>
      <c r="AP635" s="688">
        <f>IFERROR($H635/SUMIF($A:$A,$A635,$H:$H)*(SUMIF(Summary!$A$230:$A$266,$A635,Summary!$L$230:$L$266)+SUMIF(Summary!$A$281:$A$317,$A635,Summary!$L$281:$L$317))-AO635,0)</f>
        <v>2677675.3344737841</v>
      </c>
      <c r="AQ635" s="306"/>
      <c r="AR635" s="688">
        <f t="shared" ca="1" si="152"/>
        <v>9297890.0978633575</v>
      </c>
      <c r="AS635" s="688">
        <f t="shared" ca="1" si="153"/>
        <v>9291568.1783068888</v>
      </c>
    </row>
    <row r="636" spans="1:45" x14ac:dyDescent="0.2">
      <c r="A636" s="423">
        <v>3599</v>
      </c>
      <c r="B636" s="427">
        <v>1</v>
      </c>
      <c r="C636" s="425" t="s">
        <v>301</v>
      </c>
      <c r="D636" s="422">
        <f t="shared" si="139"/>
        <v>34227</v>
      </c>
      <c r="E636" s="422">
        <f t="shared" si="140"/>
        <v>0</v>
      </c>
      <c r="F636" s="422">
        <f t="shared" si="141"/>
        <v>42489</v>
      </c>
      <c r="G636" s="422">
        <f t="shared" si="142"/>
        <v>0</v>
      </c>
      <c r="H636" s="22">
        <f t="shared" si="143"/>
        <v>76716</v>
      </c>
      <c r="I636" s="116">
        <v>13799</v>
      </c>
      <c r="J636" s="116">
        <v>0</v>
      </c>
      <c r="K636" s="116">
        <v>19367</v>
      </c>
      <c r="L636" s="116">
        <v>0</v>
      </c>
      <c r="M636" s="22">
        <f t="shared" si="144"/>
        <v>33166</v>
      </c>
      <c r="N636" s="116">
        <v>16259</v>
      </c>
      <c r="O636" s="116">
        <v>0</v>
      </c>
      <c r="P636" s="116">
        <v>20749</v>
      </c>
      <c r="Q636" s="116">
        <v>0</v>
      </c>
      <c r="R636" s="22">
        <f t="shared" si="145"/>
        <v>37008</v>
      </c>
      <c r="S636" s="116">
        <v>4169</v>
      </c>
      <c r="T636" s="116">
        <v>0</v>
      </c>
      <c r="U636" s="116">
        <v>2373</v>
      </c>
      <c r="V636" s="116">
        <v>0</v>
      </c>
      <c r="W636" s="22">
        <f t="shared" si="146"/>
        <v>6542</v>
      </c>
      <c r="X636" s="22">
        <f t="shared" si="147"/>
        <v>2557.1999999999998</v>
      </c>
      <c r="Y636" s="22">
        <f ca="1">OFFSET('Cost Study'!$B$7,'Operations Support'!$C636,'Operations Support'!$B636)*$H636</f>
        <v>115841.16</v>
      </c>
      <c r="Z636" s="23">
        <f ca="1">Y636*'Cost Study'!$B$31</f>
        <v>6469952.3503618184</v>
      </c>
      <c r="AA636" s="23">
        <f ca="1">IF(A636=10298,1.51,1)*IF($B636&lt;3,$D636*'Cost Study'!$B$32*OFFSET('Cost Study'!$B$7,'Operations Support'!$C636,'Operations Support'!$B636),0)</f>
        <v>5168.277</v>
      </c>
      <c r="AB636" s="24">
        <f ca="1">AA636*'Cost Study'!$B$31</f>
        <v>288658.24481963861</v>
      </c>
      <c r="AC636" s="23">
        <f ca="1">Y636*'Cost Study'!$B$31</f>
        <v>6469952.3503618184</v>
      </c>
      <c r="AD636" s="24">
        <f ca="1">AA636*'Cost Study'!$B$31</f>
        <v>288658.24481963861</v>
      </c>
      <c r="AE636" s="377">
        <f t="shared" ca="1" si="148"/>
        <v>6758610.5951814568</v>
      </c>
      <c r="AF636" s="377">
        <f t="shared" ca="1" si="149"/>
        <v>6758610.5951814568</v>
      </c>
      <c r="AH636" s="688">
        <f>IFERROR($H636/SUMIF($A:$A,$A636,$H:$H)*SUMIF(Summary!$A$110:$A$186,$A636,Summary!$P$110:$P$186),0)</f>
        <v>1992227.7643264537</v>
      </c>
      <c r="AI636" s="689">
        <f t="shared" ca="1" si="150"/>
        <v>4766382.8308550026</v>
      </c>
      <c r="AJ636" s="688">
        <f>IFERROR(H636/SUMIF(A:A,A636,H:H)*SUMIF(Summary!$A$110:$A$186,'Operations Support'!A636,Summary!$Q$110:$Q$186),0)</f>
        <v>1994172.944260322</v>
      </c>
      <c r="AK636" s="688">
        <f t="shared" ca="1" si="151"/>
        <v>4764437.6509211343</v>
      </c>
      <c r="AM636" s="688">
        <f>IFERROR($H636/SUMIF($A:$A,$A636,$H:$H)*SUMIF(Summary!$A$230:$A$266,$A636,Summary!$P$230:$P$266),0)</f>
        <v>376932.27618558716</v>
      </c>
      <c r="AN636" s="688">
        <f>IFERROR($H636/SUMIF($A:$A,$A636,$H:$H)*(SUMIF(Summary!$A$230:$A$266,$A636,Summary!$L$230:$L$266)+SUMIF(Summary!$A$281:$A$317,$A636,Summary!$L$281:$L$317))-AM636,0)</f>
        <v>980138.04611656012</v>
      </c>
      <c r="AO636" s="688">
        <f>IFERROR($H636/SUMIF($A:$A,$A636,$H:$H)*SUMIF(Summary!$A$230:$A$266,$A636,Summary!$Q$230:$Q$266),0)</f>
        <v>377300.30694652343</v>
      </c>
      <c r="AP636" s="688">
        <f>IFERROR($H636/SUMIF($A:$A,$A636,$H:$H)*(SUMIF(Summary!$A$230:$A$266,$A636,Summary!$L$230:$L$266)+SUMIF(Summary!$A$281:$A$317,$A636,Summary!$L$281:$L$317))-AO636,0)</f>
        <v>979770.01535562379</v>
      </c>
      <c r="AQ636" s="306"/>
      <c r="AR636" s="688">
        <f t="shared" ca="1" si="152"/>
        <v>5746520.8769715624</v>
      </c>
      <c r="AS636" s="688">
        <f t="shared" ca="1" si="153"/>
        <v>5744207.6662767585</v>
      </c>
    </row>
    <row r="637" spans="1:45" x14ac:dyDescent="0.2">
      <c r="A637" s="423">
        <v>3599</v>
      </c>
      <c r="B637" s="427">
        <v>1</v>
      </c>
      <c r="C637" s="425" t="s">
        <v>302</v>
      </c>
      <c r="D637" s="422">
        <f t="shared" si="139"/>
        <v>11859</v>
      </c>
      <c r="E637" s="422">
        <f t="shared" si="140"/>
        <v>0</v>
      </c>
      <c r="F637" s="422">
        <f t="shared" si="141"/>
        <v>21413</v>
      </c>
      <c r="G637" s="422">
        <f t="shared" si="142"/>
        <v>0</v>
      </c>
      <c r="H637" s="22">
        <f t="shared" si="143"/>
        <v>33272</v>
      </c>
      <c r="I637" s="116">
        <v>5025</v>
      </c>
      <c r="J637" s="116">
        <v>0</v>
      </c>
      <c r="K637" s="116">
        <v>8553</v>
      </c>
      <c r="L637" s="116">
        <v>0</v>
      </c>
      <c r="M637" s="22">
        <f t="shared" si="144"/>
        <v>13578</v>
      </c>
      <c r="N637" s="116">
        <v>5655</v>
      </c>
      <c r="O637" s="116">
        <v>0</v>
      </c>
      <c r="P637" s="116">
        <v>11159</v>
      </c>
      <c r="Q637" s="116">
        <v>0</v>
      </c>
      <c r="R637" s="22">
        <f t="shared" si="145"/>
        <v>16814</v>
      </c>
      <c r="S637" s="116">
        <v>1179</v>
      </c>
      <c r="T637" s="116">
        <v>0</v>
      </c>
      <c r="U637" s="116">
        <v>1701</v>
      </c>
      <c r="V637" s="116">
        <v>0</v>
      </c>
      <c r="W637" s="22">
        <f t="shared" si="146"/>
        <v>2880</v>
      </c>
      <c r="X637" s="22">
        <f t="shared" si="147"/>
        <v>1109.0666666666666</v>
      </c>
      <c r="Y637" s="22">
        <f ca="1">OFFSET('Cost Study'!$B$7,'Operations Support'!$C637,'Operations Support'!$B637)*$H637</f>
        <v>48244.4</v>
      </c>
      <c r="Z637" s="23">
        <f ca="1">Y637*'Cost Study'!$B$31</f>
        <v>2694542.8479117071</v>
      </c>
      <c r="AA637" s="23">
        <f ca="1">IF(A637=10298,1.51,1)*IF($B637&lt;3,$D637*'Cost Study'!$B$32*OFFSET('Cost Study'!$B$7,'Operations Support'!$C637,'Operations Support'!$B637),0)</f>
        <v>1719.5550000000001</v>
      </c>
      <c r="AB637" s="24">
        <f ca="1">AA637*'Cost Study'!$B$31</f>
        <v>96040.465356410597</v>
      </c>
      <c r="AC637" s="23">
        <f ca="1">Y637*'Cost Study'!$B$31</f>
        <v>2694542.8479117071</v>
      </c>
      <c r="AD637" s="24">
        <f ca="1">AA637*'Cost Study'!$B$31</f>
        <v>96040.465356410597</v>
      </c>
      <c r="AE637" s="377">
        <f t="shared" ca="1" si="148"/>
        <v>2790583.3132681176</v>
      </c>
      <c r="AF637" s="377">
        <f t="shared" ca="1" si="149"/>
        <v>2790583.3132681176</v>
      </c>
      <c r="AH637" s="688">
        <f>IFERROR($H637/SUMIF($A:$A,$A637,$H:$H)*SUMIF(Summary!$A$110:$A$186,$A637,Summary!$P$110:$P$186),0)</f>
        <v>864036.21375814383</v>
      </c>
      <c r="AI637" s="689">
        <f t="shared" ca="1" si="150"/>
        <v>1926547.0995099738</v>
      </c>
      <c r="AJ637" s="688">
        <f>IFERROR(H637/SUMIF(A:A,A637,H:H)*SUMIF(Summary!$A$110:$A$186,'Operations Support'!A637,Summary!$Q$110:$Q$186),0)</f>
        <v>864879.84516175801</v>
      </c>
      <c r="AK637" s="688">
        <f t="shared" ca="1" si="151"/>
        <v>1925703.4681063597</v>
      </c>
      <c r="AM637" s="688">
        <f>IFERROR($H637/SUMIF($A:$A,$A637,$H:$H)*SUMIF(Summary!$A$230:$A$266,$A637,Summary!$P$230:$P$266),0)</f>
        <v>163476.85871587225</v>
      </c>
      <c r="AN637" s="688">
        <f>IFERROR($H637/SUMIF($A:$A,$A637,$H:$H)*(SUMIF(Summary!$A$230:$A$266,$A637,Summary!$L$230:$L$266)+SUMIF(Summary!$A$281:$A$317,$A637,Summary!$L$281:$L$317))-AM637,0)</f>
        <v>425089.33039248898</v>
      </c>
      <c r="AO637" s="688">
        <f>IFERROR($H637/SUMIF($A:$A,$A637,$H:$H)*SUMIF(Summary!$A$230:$A$266,$A637,Summary!$Q$230:$Q$266),0)</f>
        <v>163636.47495600302</v>
      </c>
      <c r="AP637" s="688">
        <f>IFERROR($H637/SUMIF($A:$A,$A637,$H:$H)*(SUMIF(Summary!$A$230:$A$266,$A637,Summary!$L$230:$L$266)+SUMIF(Summary!$A$281:$A$317,$A637,Summary!$L$281:$L$317))-AO637,0)</f>
        <v>424929.71415235824</v>
      </c>
      <c r="AQ637" s="306"/>
      <c r="AR637" s="688">
        <f t="shared" ca="1" si="152"/>
        <v>2351636.4299024628</v>
      </c>
      <c r="AS637" s="688">
        <f t="shared" ca="1" si="153"/>
        <v>2350633.1822587177</v>
      </c>
    </row>
    <row r="638" spans="1:45" x14ac:dyDescent="0.2">
      <c r="A638" s="423">
        <v>3599</v>
      </c>
      <c r="B638" s="427">
        <v>1</v>
      </c>
      <c r="C638" s="425" t="s">
        <v>303</v>
      </c>
      <c r="D638" s="422">
        <f t="shared" si="139"/>
        <v>897</v>
      </c>
      <c r="E638" s="422">
        <f t="shared" si="140"/>
        <v>0</v>
      </c>
      <c r="F638" s="422">
        <f t="shared" si="141"/>
        <v>4167</v>
      </c>
      <c r="G638" s="422">
        <f t="shared" si="142"/>
        <v>0</v>
      </c>
      <c r="H638" s="22">
        <f t="shared" si="143"/>
        <v>5064</v>
      </c>
      <c r="I638" s="116">
        <v>240</v>
      </c>
      <c r="J638" s="116">
        <v>0</v>
      </c>
      <c r="K638" s="116">
        <v>1890</v>
      </c>
      <c r="L638" s="116">
        <v>0</v>
      </c>
      <c r="M638" s="22">
        <f t="shared" si="144"/>
        <v>2130</v>
      </c>
      <c r="N638" s="116">
        <v>501</v>
      </c>
      <c r="O638" s="116">
        <v>0</v>
      </c>
      <c r="P638" s="116">
        <v>2217</v>
      </c>
      <c r="Q638" s="116">
        <v>0</v>
      </c>
      <c r="R638" s="22">
        <f t="shared" si="145"/>
        <v>2718</v>
      </c>
      <c r="S638" s="116">
        <v>156</v>
      </c>
      <c r="T638" s="116">
        <v>0</v>
      </c>
      <c r="U638" s="116">
        <v>60</v>
      </c>
      <c r="V638" s="116">
        <v>0</v>
      </c>
      <c r="W638" s="22">
        <f t="shared" si="146"/>
        <v>216</v>
      </c>
      <c r="X638" s="22">
        <f t="shared" si="147"/>
        <v>168.8</v>
      </c>
      <c r="Y638" s="22">
        <f ca="1">OFFSET('Cost Study'!$B$7,'Operations Support'!$C638,'Operations Support'!$B638)*$H638</f>
        <v>7393.44</v>
      </c>
      <c r="Z638" s="23">
        <f ca="1">Y638*'Cost Study'!$B$31</f>
        <v>412937.8927598712</v>
      </c>
      <c r="AA638" s="23">
        <f ca="1">IF(A638=10298,1.51,1)*IF($B638&lt;3,$D638*'Cost Study'!$B$32*OFFSET('Cost Study'!$B$7,'Operations Support'!$C638,'Operations Support'!$B638),0)</f>
        <v>130.96199999999999</v>
      </c>
      <c r="AB638" s="24">
        <f ca="1">AA638*'Cost Study'!$B$31</f>
        <v>7314.4804463981918</v>
      </c>
      <c r="AC638" s="23">
        <f ca="1">Y638*'Cost Study'!$B$31</f>
        <v>412937.8927598712</v>
      </c>
      <c r="AD638" s="24">
        <f ca="1">AA638*'Cost Study'!$B$31</f>
        <v>7314.4804463981918</v>
      </c>
      <c r="AE638" s="377">
        <f t="shared" ca="1" si="148"/>
        <v>420252.3732062694</v>
      </c>
      <c r="AF638" s="377">
        <f t="shared" ca="1" si="149"/>
        <v>420252.3732062694</v>
      </c>
      <c r="AH638" s="688">
        <f>IFERROR($H638/SUMIF($A:$A,$A638,$H:$H)*SUMIF(Summary!$A$110:$A$186,$A638,Summary!$P$110:$P$186),0)</f>
        <v>131506.35328418011</v>
      </c>
      <c r="AI638" s="689">
        <f t="shared" ca="1" si="150"/>
        <v>288746.0199220893</v>
      </c>
      <c r="AJ638" s="688">
        <f>IFERROR(H638/SUMIF(A:A,A638,H:H)*SUMIF(Summary!$A$110:$A$186,'Operations Support'!A638,Summary!$Q$110:$Q$186),0)</f>
        <v>131634.75402437916</v>
      </c>
      <c r="AK638" s="688">
        <f t="shared" ca="1" si="151"/>
        <v>288617.61918189027</v>
      </c>
      <c r="AM638" s="688">
        <f>IFERROR($H638/SUMIF($A:$A,$A638,$H:$H)*SUMIF(Summary!$A$230:$A$266,$A638,Summary!$P$230:$P$266),0)</f>
        <v>24881.185757909865</v>
      </c>
      <c r="AN638" s="688">
        <f>IFERROR($H638/SUMIF($A:$A,$A638,$H:$H)*(SUMIF(Summary!$A$230:$A$266,$A638,Summary!$L$230:$L$266)+SUMIF(Summary!$A$281:$A$317,$A638,Summary!$L$281:$L$317))-AM638,0)</f>
        <v>64698.616527637794</v>
      </c>
      <c r="AO638" s="688">
        <f>IFERROR($H638/SUMIF($A:$A,$A638,$H:$H)*SUMIF(Summary!$A$230:$A$266,$A638,Summary!$Q$230:$Q$266),0)</f>
        <v>24905.479357333472</v>
      </c>
      <c r="AP638" s="688">
        <f>IFERROR($H638/SUMIF($A:$A,$A638,$H:$H)*(SUMIF(Summary!$A$230:$A$266,$A638,Summary!$L$230:$L$266)+SUMIF(Summary!$A$281:$A$317,$A638,Summary!$L$281:$L$317))-AO638,0)</f>
        <v>64674.322928214184</v>
      </c>
      <c r="AQ638" s="306"/>
      <c r="AR638" s="688">
        <f t="shared" ca="1" si="152"/>
        <v>353444.63644972711</v>
      </c>
      <c r="AS638" s="688">
        <f t="shared" ca="1" si="153"/>
        <v>353291.94211010449</v>
      </c>
    </row>
    <row r="639" spans="1:45" x14ac:dyDescent="0.2">
      <c r="A639" s="423">
        <v>3599</v>
      </c>
      <c r="B639" s="427">
        <v>1</v>
      </c>
      <c r="C639" s="425" t="s">
        <v>304</v>
      </c>
      <c r="D639" s="422">
        <f t="shared" si="139"/>
        <v>12</v>
      </c>
      <c r="E639" s="422">
        <f t="shared" si="140"/>
        <v>0</v>
      </c>
      <c r="F639" s="422">
        <f t="shared" si="141"/>
        <v>0</v>
      </c>
      <c r="G639" s="422">
        <f t="shared" si="142"/>
        <v>0</v>
      </c>
      <c r="H639" s="22">
        <f t="shared" si="143"/>
        <v>12</v>
      </c>
      <c r="I639" s="116">
        <v>6</v>
      </c>
      <c r="J639" s="116">
        <v>0</v>
      </c>
      <c r="K639" s="116">
        <v>0</v>
      </c>
      <c r="L639" s="116">
        <v>0</v>
      </c>
      <c r="M639" s="22">
        <f t="shared" si="144"/>
        <v>6</v>
      </c>
      <c r="N639" s="116">
        <v>6</v>
      </c>
      <c r="O639" s="116">
        <v>0</v>
      </c>
      <c r="P639" s="116">
        <v>0</v>
      </c>
      <c r="Q639" s="116">
        <v>0</v>
      </c>
      <c r="R639" s="22">
        <f t="shared" si="145"/>
        <v>6</v>
      </c>
      <c r="S639" s="116">
        <v>0</v>
      </c>
      <c r="T639" s="116">
        <v>0</v>
      </c>
      <c r="U639" s="116">
        <v>0</v>
      </c>
      <c r="V639" s="116">
        <v>0</v>
      </c>
      <c r="W639" s="22">
        <f t="shared" si="146"/>
        <v>0</v>
      </c>
      <c r="X639" s="22">
        <f t="shared" si="147"/>
        <v>0.4</v>
      </c>
      <c r="Y639" s="22">
        <f ca="1">OFFSET('Cost Study'!$B$7,'Operations Support'!$C639,'Operations Support'!$B639)*$H639</f>
        <v>22.44</v>
      </c>
      <c r="Z639" s="23">
        <f ca="1">Y639*'Cost Study'!$B$31</f>
        <v>1253.3173074416659</v>
      </c>
      <c r="AA639" s="23">
        <f ca="1">IF(A639=10298,1.51,1)*IF($B639&lt;3,$D639*'Cost Study'!$B$32*OFFSET('Cost Study'!$B$7,'Operations Support'!$C639,'Operations Support'!$B639),0)</f>
        <v>2.2440000000000007</v>
      </c>
      <c r="AB639" s="24">
        <f ca="1">AA639*'Cost Study'!$B$31</f>
        <v>125.33173074416662</v>
      </c>
      <c r="AC639" s="23">
        <f ca="1">Y639*'Cost Study'!$B$31</f>
        <v>1253.3173074416659</v>
      </c>
      <c r="AD639" s="24">
        <f ca="1">AA639*'Cost Study'!$B$31</f>
        <v>125.33173074416662</v>
      </c>
      <c r="AE639" s="377">
        <f t="shared" ca="1" si="148"/>
        <v>1378.6490381858325</v>
      </c>
      <c r="AF639" s="377">
        <f t="shared" ca="1" si="149"/>
        <v>1378.6490381858325</v>
      </c>
      <c r="AH639" s="688">
        <f>IFERROR($H639/SUMIF($A:$A,$A639,$H:$H)*SUMIF(Summary!$A$110:$A$186,$A639,Summary!$P$110:$P$186),0)</f>
        <v>311.62642958336517</v>
      </c>
      <c r="AI639" s="689">
        <f t="shared" ca="1" si="150"/>
        <v>1067.0226086024672</v>
      </c>
      <c r="AJ639" s="688">
        <f>IFERROR(H639/SUMIF(A:A,A639,H:H)*SUMIF(Summary!$A$110:$A$186,'Operations Support'!A639,Summary!$Q$110:$Q$186),0)</f>
        <v>311.93069674023491</v>
      </c>
      <c r="AK639" s="688">
        <f t="shared" ca="1" si="151"/>
        <v>1066.7183414455976</v>
      </c>
      <c r="AM639" s="688">
        <f>IFERROR($H639/SUMIF($A:$A,$A639,$H:$H)*SUMIF(Summary!$A$230:$A$266,$A639,Summary!$P$230:$P$266),0)</f>
        <v>58.960155824430956</v>
      </c>
      <c r="AN639" s="688">
        <f>IFERROR($H639/SUMIF($A:$A,$A639,$H:$H)*(SUMIF(Summary!$A$230:$A$266,$A639,Summary!$L$230:$L$266)+SUMIF(Summary!$A$281:$A$317,$A639,Summary!$L$281:$L$317))-AM639,0)</f>
        <v>153.31425717449713</v>
      </c>
      <c r="AO639" s="688">
        <f>IFERROR($H639/SUMIF($A:$A,$A639,$H:$H)*SUMIF(Summary!$A$230:$A$266,$A639,Summary!$Q$230:$Q$266),0)</f>
        <v>59.017723595576946</v>
      </c>
      <c r="AP639" s="688">
        <f>IFERROR($H639/SUMIF($A:$A,$A639,$H:$H)*(SUMIF(Summary!$A$230:$A$266,$A639,Summary!$L$230:$L$266)+SUMIF(Summary!$A$281:$A$317,$A639,Summary!$L$281:$L$317))-AO639,0)</f>
        <v>153.25668940335115</v>
      </c>
      <c r="AQ639" s="306"/>
      <c r="AR639" s="688">
        <f t="shared" ca="1" si="152"/>
        <v>1220.3368657769643</v>
      </c>
      <c r="AS639" s="688">
        <f t="shared" ca="1" si="153"/>
        <v>1219.9750308489488</v>
      </c>
    </row>
    <row r="640" spans="1:45" x14ac:dyDescent="0.2">
      <c r="A640" s="423">
        <v>3599</v>
      </c>
      <c r="B640" s="427">
        <v>1</v>
      </c>
      <c r="C640" s="425" t="s">
        <v>305</v>
      </c>
      <c r="D640" s="422">
        <f t="shared" si="139"/>
        <v>5547</v>
      </c>
      <c r="E640" s="422">
        <f t="shared" si="140"/>
        <v>0</v>
      </c>
      <c r="F640" s="422">
        <f t="shared" si="141"/>
        <v>10124</v>
      </c>
      <c r="G640" s="422">
        <f t="shared" si="142"/>
        <v>0</v>
      </c>
      <c r="H640" s="22">
        <f t="shared" si="143"/>
        <v>15671</v>
      </c>
      <c r="I640" s="116">
        <v>2610</v>
      </c>
      <c r="J640" s="116">
        <v>0</v>
      </c>
      <c r="K640" s="116">
        <v>4326</v>
      </c>
      <c r="L640" s="116">
        <v>0</v>
      </c>
      <c r="M640" s="22">
        <f t="shared" si="144"/>
        <v>6936</v>
      </c>
      <c r="N640" s="116">
        <v>2470</v>
      </c>
      <c r="O640" s="116">
        <v>0</v>
      </c>
      <c r="P640" s="116">
        <v>5058</v>
      </c>
      <c r="Q640" s="116">
        <v>0</v>
      </c>
      <c r="R640" s="22">
        <f t="shared" si="145"/>
        <v>7528</v>
      </c>
      <c r="S640" s="116">
        <v>467</v>
      </c>
      <c r="T640" s="116">
        <v>0</v>
      </c>
      <c r="U640" s="116">
        <v>740</v>
      </c>
      <c r="V640" s="116">
        <v>0</v>
      </c>
      <c r="W640" s="22">
        <f t="shared" si="146"/>
        <v>1207</v>
      </c>
      <c r="X640" s="22">
        <f t="shared" si="147"/>
        <v>522.36666666666667</v>
      </c>
      <c r="Y640" s="22">
        <f ca="1">OFFSET('Cost Study'!$B$7,'Operations Support'!$C640,'Operations Support'!$B640)*$H640</f>
        <v>30715.16</v>
      </c>
      <c r="Z640" s="23">
        <f ca="1">Y640*'Cost Study'!$B$31</f>
        <v>1715500.9638520479</v>
      </c>
      <c r="AA640" s="23">
        <f ca="1">IF(A640=10298,1.51,1)*IF($B640&lt;3,$D640*'Cost Study'!$B$32*OFFSET('Cost Study'!$B$7,'Operations Support'!$C640,'Operations Support'!$B640),0)</f>
        <v>1087.212</v>
      </c>
      <c r="AB640" s="24">
        <f ca="1">AA640*'Cost Study'!$B$31</f>
        <v>60722.888433969179</v>
      </c>
      <c r="AC640" s="23">
        <f ca="1">Y640*'Cost Study'!$B$31</f>
        <v>1715500.9638520479</v>
      </c>
      <c r="AD640" s="24">
        <f ca="1">AA640*'Cost Study'!$B$31</f>
        <v>60722.888433969179</v>
      </c>
      <c r="AE640" s="377">
        <f t="shared" ca="1" si="148"/>
        <v>1776223.852286017</v>
      </c>
      <c r="AF640" s="377">
        <f t="shared" ca="1" si="149"/>
        <v>1776223.852286017</v>
      </c>
      <c r="AH640" s="688">
        <f>IFERROR($H640/SUMIF($A:$A,$A640,$H:$H)*SUMIF(Summary!$A$110:$A$186,$A640,Summary!$P$110:$P$186),0)</f>
        <v>406958.14816674299</v>
      </c>
      <c r="AI640" s="689">
        <f t="shared" ca="1" si="150"/>
        <v>1369265.7041192739</v>
      </c>
      <c r="AJ640" s="688">
        <f>IFERROR(H640/SUMIF(A:A,A640,H:H)*SUMIF(Summary!$A$110:$A$186,'Operations Support'!A640,Summary!$Q$110:$Q$186),0)</f>
        <v>407355.4957180185</v>
      </c>
      <c r="AK640" s="688">
        <f t="shared" ca="1" si="151"/>
        <v>1368868.3565679984</v>
      </c>
      <c r="AM640" s="688">
        <f>IFERROR($H640/SUMIF($A:$A,$A640,$H:$H)*SUMIF(Summary!$A$230:$A$266,$A640,Summary!$P$230:$P$266),0)</f>
        <v>76997.050160388128</v>
      </c>
      <c r="AN640" s="688">
        <f>IFERROR($H640/SUMIF($A:$A,$A640,$H:$H)*(SUMIF(Summary!$A$230:$A$266,$A640,Summary!$L$230:$L$266)+SUMIF(Summary!$A$281:$A$317,$A640,Summary!$L$281:$L$317))-AM640,0)</f>
        <v>200215.64368179539</v>
      </c>
      <c r="AO640" s="688">
        <f>IFERROR($H640/SUMIF($A:$A,$A640,$H:$H)*SUMIF(Summary!$A$230:$A$266,$A640,Summary!$Q$230:$Q$266),0)</f>
        <v>77072.228872190535</v>
      </c>
      <c r="AP640" s="688">
        <f>IFERROR($H640/SUMIF($A:$A,$A640,$H:$H)*(SUMIF(Summary!$A$230:$A$266,$A640,Summary!$L$230:$L$266)+SUMIF(Summary!$A$281:$A$317,$A640,Summary!$L$281:$L$317))-AO640,0)</f>
        <v>200140.46496999299</v>
      </c>
      <c r="AQ640" s="306"/>
      <c r="AR640" s="688">
        <f t="shared" ca="1" si="152"/>
        <v>1569481.3478010693</v>
      </c>
      <c r="AS640" s="688">
        <f t="shared" ca="1" si="153"/>
        <v>1569008.8215379915</v>
      </c>
    </row>
    <row r="641" spans="1:45" x14ac:dyDescent="0.2">
      <c r="A641" s="423">
        <v>3599</v>
      </c>
      <c r="B641" s="427">
        <v>1</v>
      </c>
      <c r="C641" s="425" t="s">
        <v>306</v>
      </c>
      <c r="D641" s="422">
        <f t="shared" si="139"/>
        <v>0</v>
      </c>
      <c r="E641" s="422">
        <f t="shared" si="140"/>
        <v>0</v>
      </c>
      <c r="F641" s="422">
        <f t="shared" si="141"/>
        <v>75</v>
      </c>
      <c r="G641" s="422">
        <f t="shared" si="142"/>
        <v>0</v>
      </c>
      <c r="H641" s="22">
        <f t="shared" si="143"/>
        <v>75</v>
      </c>
      <c r="I641" s="116">
        <v>0</v>
      </c>
      <c r="J641" s="116">
        <v>0</v>
      </c>
      <c r="K641" s="116">
        <v>75</v>
      </c>
      <c r="L641" s="116">
        <v>0</v>
      </c>
      <c r="M641" s="22">
        <f t="shared" si="144"/>
        <v>75</v>
      </c>
      <c r="N641" s="116">
        <v>0</v>
      </c>
      <c r="O641" s="116">
        <v>0</v>
      </c>
      <c r="P641" s="116">
        <v>0</v>
      </c>
      <c r="Q641" s="116">
        <v>0</v>
      </c>
      <c r="R641" s="22">
        <f t="shared" si="145"/>
        <v>0</v>
      </c>
      <c r="S641" s="116">
        <v>0</v>
      </c>
      <c r="T641" s="116">
        <v>0</v>
      </c>
      <c r="U641" s="116">
        <v>0</v>
      </c>
      <c r="V641" s="116">
        <v>0</v>
      </c>
      <c r="W641" s="22">
        <f t="shared" si="146"/>
        <v>0</v>
      </c>
      <c r="X641" s="22">
        <f t="shared" si="147"/>
        <v>2.5</v>
      </c>
      <c r="Y641" s="22">
        <f ca="1">OFFSET('Cost Study'!$B$7,'Operations Support'!$C641,'Operations Support'!$B641)*$H641</f>
        <v>83.250000000000014</v>
      </c>
      <c r="Z641" s="23">
        <f ca="1">Y641*'Cost Study'!$B$31</f>
        <v>4649.6731659767693</v>
      </c>
      <c r="AA641" s="23">
        <f ca="1">IF(A641=10298,1.51,1)*IF($B641&lt;3,$D641*'Cost Study'!$B$32*OFFSET('Cost Study'!$B$7,'Operations Support'!$C641,'Operations Support'!$B641),0)</f>
        <v>0</v>
      </c>
      <c r="AB641" s="24">
        <f ca="1">AA641*'Cost Study'!$B$31</f>
        <v>0</v>
      </c>
      <c r="AC641" s="23">
        <f ca="1">Y641*'Cost Study'!$B$31</f>
        <v>4649.6731659767693</v>
      </c>
      <c r="AD641" s="24">
        <f ca="1">AA641*'Cost Study'!$B$31</f>
        <v>0</v>
      </c>
      <c r="AE641" s="377">
        <f t="shared" ca="1" si="148"/>
        <v>4649.6731659767693</v>
      </c>
      <c r="AF641" s="377">
        <f t="shared" ca="1" si="149"/>
        <v>4649.6731659767693</v>
      </c>
      <c r="AH641" s="688">
        <f>IFERROR($H641/SUMIF($A:$A,$A641,$H:$H)*SUMIF(Summary!$A$110:$A$186,$A641,Summary!$P$110:$P$186),0)</f>
        <v>1947.6651848960323</v>
      </c>
      <c r="AI641" s="689">
        <f t="shared" ca="1" si="150"/>
        <v>2702.007981080737</v>
      </c>
      <c r="AJ641" s="688">
        <f>IFERROR(H641/SUMIF(A:A,A641,H:H)*SUMIF(Summary!$A$110:$A$186,'Operations Support'!A641,Summary!$Q$110:$Q$186),0)</f>
        <v>1949.5668546264683</v>
      </c>
      <c r="AK641" s="688">
        <f t="shared" ca="1" si="151"/>
        <v>2700.106311350301</v>
      </c>
      <c r="AM641" s="688">
        <f>IFERROR($H641/SUMIF($A:$A,$A641,$H:$H)*SUMIF(Summary!$A$230:$A$266,$A641,Summary!$P$230:$P$266),0)</f>
        <v>368.50097390269349</v>
      </c>
      <c r="AN641" s="688">
        <f>IFERROR($H641/SUMIF($A:$A,$A641,$H:$H)*(SUMIF(Summary!$A$230:$A$266,$A641,Summary!$L$230:$L$266)+SUMIF(Summary!$A$281:$A$317,$A641,Summary!$L$281:$L$317))-AM641,0)</f>
        <v>958.21410734060714</v>
      </c>
      <c r="AO641" s="688">
        <f>IFERROR($H641/SUMIF($A:$A,$A641,$H:$H)*SUMIF(Summary!$A$230:$A$266,$A641,Summary!$Q$230:$Q$266),0)</f>
        <v>368.8607724723559</v>
      </c>
      <c r="AP641" s="688">
        <f>IFERROR($H641/SUMIF($A:$A,$A641,$H:$H)*(SUMIF(Summary!$A$230:$A$266,$A641,Summary!$L$230:$L$266)+SUMIF(Summary!$A$281:$A$317,$A641,Summary!$L$281:$L$317))-AO641,0)</f>
        <v>957.85430877094473</v>
      </c>
      <c r="AQ641" s="306"/>
      <c r="AR641" s="688">
        <f t="shared" ca="1" si="152"/>
        <v>3660.2220884213439</v>
      </c>
      <c r="AS641" s="688">
        <f t="shared" ca="1" si="153"/>
        <v>3657.9606201212455</v>
      </c>
    </row>
    <row r="642" spans="1:45" x14ac:dyDescent="0.2">
      <c r="A642" s="423">
        <v>3599</v>
      </c>
      <c r="B642" s="427">
        <v>1</v>
      </c>
      <c r="C642" s="425" t="s">
        <v>307</v>
      </c>
      <c r="D642" s="422">
        <f t="shared" si="139"/>
        <v>0</v>
      </c>
      <c r="E642" s="422">
        <f t="shared" si="140"/>
        <v>0</v>
      </c>
      <c r="F642" s="422">
        <f t="shared" si="141"/>
        <v>0</v>
      </c>
      <c r="G642" s="422">
        <f t="shared" si="142"/>
        <v>0</v>
      </c>
      <c r="H642" s="22">
        <f t="shared" si="143"/>
        <v>0</v>
      </c>
      <c r="I642" s="116">
        <v>0</v>
      </c>
      <c r="J642" s="116">
        <v>0</v>
      </c>
      <c r="K642" s="116">
        <v>0</v>
      </c>
      <c r="L642" s="116">
        <v>0</v>
      </c>
      <c r="M642" s="22">
        <f t="shared" si="144"/>
        <v>0</v>
      </c>
      <c r="N642" s="116">
        <v>0</v>
      </c>
      <c r="O642" s="116">
        <v>0</v>
      </c>
      <c r="P642" s="116">
        <v>0</v>
      </c>
      <c r="Q642" s="116">
        <v>0</v>
      </c>
      <c r="R642" s="22">
        <f t="shared" si="145"/>
        <v>0</v>
      </c>
      <c r="S642" s="116">
        <v>0</v>
      </c>
      <c r="T642" s="116">
        <v>0</v>
      </c>
      <c r="U642" s="116">
        <v>0</v>
      </c>
      <c r="V642" s="116">
        <v>0</v>
      </c>
      <c r="W642" s="22">
        <f t="shared" si="146"/>
        <v>0</v>
      </c>
      <c r="X642" s="22">
        <f t="shared" si="147"/>
        <v>0</v>
      </c>
      <c r="Y642" s="22">
        <f ca="1">OFFSET('Cost Study'!$B$7,'Operations Support'!$C642,'Operations Support'!$B642)*$H642</f>
        <v>0</v>
      </c>
      <c r="Z642" s="23">
        <f ca="1">Y642*'Cost Study'!$B$31</f>
        <v>0</v>
      </c>
      <c r="AA642" s="23">
        <f ca="1">IF(A642=10298,1.51,1)*IF($B642&lt;3,$D642*'Cost Study'!$B$32*OFFSET('Cost Study'!$B$7,'Operations Support'!$C642,'Operations Support'!$B642),0)</f>
        <v>0</v>
      </c>
      <c r="AB642" s="24">
        <f ca="1">AA642*'Cost Study'!$B$31</f>
        <v>0</v>
      </c>
      <c r="AC642" s="23">
        <f ca="1">Y642*'Cost Study'!$B$31</f>
        <v>0</v>
      </c>
      <c r="AD642" s="24">
        <f ca="1">AA642*'Cost Study'!$B$31</f>
        <v>0</v>
      </c>
      <c r="AE642" s="377">
        <f t="shared" ca="1" si="148"/>
        <v>0</v>
      </c>
      <c r="AF642" s="377">
        <f t="shared" ca="1" si="149"/>
        <v>0</v>
      </c>
      <c r="AH642" s="688">
        <f>IFERROR($H642/SUMIF($A:$A,$A642,$H:$H)*SUMIF(Summary!$A$110:$A$186,$A642,Summary!$P$110:$P$186),0)</f>
        <v>0</v>
      </c>
      <c r="AI642" s="689">
        <f t="shared" ca="1" si="150"/>
        <v>0</v>
      </c>
      <c r="AJ642" s="688">
        <f>IFERROR(H642/SUMIF(A:A,A642,H:H)*SUMIF(Summary!$A$110:$A$186,'Operations Support'!A642,Summary!$Q$110:$Q$186),0)</f>
        <v>0</v>
      </c>
      <c r="AK642" s="688">
        <f t="shared" ca="1" si="151"/>
        <v>0</v>
      </c>
      <c r="AM642" s="688">
        <f>IFERROR($H642/SUMIF($A:$A,$A642,$H:$H)*SUMIF(Summary!$A$230:$A$266,$A642,Summary!$P$230:$P$266),0)</f>
        <v>0</v>
      </c>
      <c r="AN642" s="688">
        <f>IFERROR($H642/SUMIF($A:$A,$A642,$H:$H)*(SUMIF(Summary!$A$230:$A$266,$A642,Summary!$L$230:$L$266)+SUMIF(Summary!$A$281:$A$317,$A642,Summary!$L$281:$L$317))-AM642,0)</f>
        <v>0</v>
      </c>
      <c r="AO642" s="688">
        <f>IFERROR($H642/SUMIF($A:$A,$A642,$H:$H)*SUMIF(Summary!$A$230:$A$266,$A642,Summary!$Q$230:$Q$266),0)</f>
        <v>0</v>
      </c>
      <c r="AP642" s="688">
        <f>IFERROR($H642/SUMIF($A:$A,$A642,$H:$H)*(SUMIF(Summary!$A$230:$A$266,$A642,Summary!$L$230:$L$266)+SUMIF(Summary!$A$281:$A$317,$A642,Summary!$L$281:$L$317))-AO642,0)</f>
        <v>0</v>
      </c>
      <c r="AQ642" s="306"/>
      <c r="AR642" s="688">
        <f t="shared" ca="1" si="152"/>
        <v>0</v>
      </c>
      <c r="AS642" s="688">
        <f t="shared" ca="1" si="153"/>
        <v>0</v>
      </c>
    </row>
    <row r="643" spans="1:45" x14ac:dyDescent="0.2">
      <c r="A643" s="423">
        <v>3599</v>
      </c>
      <c r="B643" s="427">
        <v>1</v>
      </c>
      <c r="C643" s="425" t="s">
        <v>308</v>
      </c>
      <c r="D643" s="422">
        <f t="shared" si="139"/>
        <v>339</v>
      </c>
      <c r="E643" s="422">
        <f t="shared" si="140"/>
        <v>0</v>
      </c>
      <c r="F643" s="422">
        <f t="shared" si="141"/>
        <v>978</v>
      </c>
      <c r="G643" s="422">
        <f t="shared" si="142"/>
        <v>0</v>
      </c>
      <c r="H643" s="22">
        <f t="shared" si="143"/>
        <v>1317</v>
      </c>
      <c r="I643" s="116">
        <v>246</v>
      </c>
      <c r="J643" s="116">
        <v>0</v>
      </c>
      <c r="K643" s="116">
        <v>462</v>
      </c>
      <c r="L643" s="116">
        <v>0</v>
      </c>
      <c r="M643" s="22">
        <f t="shared" si="144"/>
        <v>708</v>
      </c>
      <c r="N643" s="116">
        <v>3</v>
      </c>
      <c r="O643" s="116">
        <v>0</v>
      </c>
      <c r="P643" s="116">
        <v>444</v>
      </c>
      <c r="Q643" s="116">
        <v>0</v>
      </c>
      <c r="R643" s="22">
        <f t="shared" si="145"/>
        <v>447</v>
      </c>
      <c r="S643" s="116">
        <v>90</v>
      </c>
      <c r="T643" s="116">
        <v>0</v>
      </c>
      <c r="U643" s="116">
        <v>72</v>
      </c>
      <c r="V643" s="116">
        <v>0</v>
      </c>
      <c r="W643" s="22">
        <f t="shared" si="146"/>
        <v>162</v>
      </c>
      <c r="X643" s="22">
        <f t="shared" si="147"/>
        <v>43.9</v>
      </c>
      <c r="Y643" s="22">
        <f ca="1">OFFSET('Cost Study'!$B$7,'Operations Support'!$C643,'Operations Support'!$B643)*$H643</f>
        <v>2080.86</v>
      </c>
      <c r="Z643" s="23">
        <f ca="1">Y643*'Cost Study'!$B$31</f>
        <v>116220.04689674977</v>
      </c>
      <c r="AA643" s="23">
        <f ca="1">IF(A643=10298,1.51,1)*IF($B643&lt;3,$D643*'Cost Study'!$B$32*OFFSET('Cost Study'!$B$7,'Operations Support'!$C643,'Operations Support'!$B643),0)</f>
        <v>53.561999999999998</v>
      </c>
      <c r="AB643" s="24">
        <f ca="1">AA643*'Cost Study'!$B$31</f>
        <v>2991.5410704630349</v>
      </c>
      <c r="AC643" s="23">
        <f ca="1">Y643*'Cost Study'!$B$31</f>
        <v>116220.04689674977</v>
      </c>
      <c r="AD643" s="24">
        <f ca="1">AA643*'Cost Study'!$B$31</f>
        <v>2991.5410704630349</v>
      </c>
      <c r="AE643" s="377">
        <f t="shared" ca="1" si="148"/>
        <v>119211.58796721281</v>
      </c>
      <c r="AF643" s="377">
        <f t="shared" ca="1" si="149"/>
        <v>119211.58796721281</v>
      </c>
      <c r="AH643" s="688">
        <f>IFERROR($H643/SUMIF($A:$A,$A643,$H:$H)*SUMIF(Summary!$A$110:$A$186,$A643,Summary!$P$110:$P$186),0)</f>
        <v>34201.00064677433</v>
      </c>
      <c r="AI643" s="689">
        <f t="shared" ca="1" si="150"/>
        <v>85010.58732043847</v>
      </c>
      <c r="AJ643" s="688">
        <f>IFERROR(H643/SUMIF(A:A,A643,H:H)*SUMIF(Summary!$A$110:$A$186,'Operations Support'!A643,Summary!$Q$110:$Q$186),0)</f>
        <v>34234.39396724078</v>
      </c>
      <c r="AK643" s="688">
        <f t="shared" ca="1" si="151"/>
        <v>84977.19399997202</v>
      </c>
      <c r="AM643" s="688">
        <f>IFERROR($H643/SUMIF($A:$A,$A643,$H:$H)*SUMIF(Summary!$A$230:$A$266,$A643,Summary!$P$230:$P$266),0)</f>
        <v>6470.8771017312974</v>
      </c>
      <c r="AN643" s="688">
        <f>IFERROR($H643/SUMIF($A:$A,$A643,$H:$H)*(SUMIF(Summary!$A$230:$A$266,$A643,Summary!$L$230:$L$266)+SUMIF(Summary!$A$281:$A$317,$A643,Summary!$L$281:$L$317))-AM643,0)</f>
        <v>16826.239724901061</v>
      </c>
      <c r="AO643" s="688">
        <f>IFERROR($H643/SUMIF($A:$A,$A643,$H:$H)*SUMIF(Summary!$A$230:$A$266,$A643,Summary!$Q$230:$Q$266),0)</f>
        <v>6477.1951646145699</v>
      </c>
      <c r="AP643" s="688">
        <f>IFERROR($H643/SUMIF($A:$A,$A643,$H:$H)*(SUMIF(Summary!$A$230:$A$266,$A643,Summary!$L$230:$L$266)+SUMIF(Summary!$A$281:$A$317,$A643,Summary!$L$281:$L$317))-AO643,0)</f>
        <v>16819.92166201779</v>
      </c>
      <c r="AQ643" s="306"/>
      <c r="AR643" s="688">
        <f t="shared" ca="1" si="152"/>
        <v>101836.82704533954</v>
      </c>
      <c r="AS643" s="688">
        <f t="shared" ca="1" si="153"/>
        <v>101797.11566198981</v>
      </c>
    </row>
    <row r="644" spans="1:45" x14ac:dyDescent="0.2">
      <c r="A644" s="423">
        <v>3599</v>
      </c>
      <c r="B644" s="427">
        <v>1</v>
      </c>
      <c r="C644" s="425" t="s">
        <v>309</v>
      </c>
      <c r="D644" s="422">
        <f t="shared" si="139"/>
        <v>3</v>
      </c>
      <c r="E644" s="422">
        <f t="shared" si="140"/>
        <v>0</v>
      </c>
      <c r="F644" s="422">
        <f t="shared" si="141"/>
        <v>0</v>
      </c>
      <c r="G644" s="422">
        <f t="shared" si="142"/>
        <v>0</v>
      </c>
      <c r="H644" s="22">
        <f t="shared" si="143"/>
        <v>3</v>
      </c>
      <c r="I644" s="116">
        <v>3</v>
      </c>
      <c r="J644" s="116">
        <v>0</v>
      </c>
      <c r="K644" s="116">
        <v>0</v>
      </c>
      <c r="L644" s="116">
        <v>0</v>
      </c>
      <c r="M644" s="22">
        <f t="shared" si="144"/>
        <v>3</v>
      </c>
      <c r="N644" s="116">
        <v>0</v>
      </c>
      <c r="O644" s="116">
        <v>0</v>
      </c>
      <c r="P644" s="116">
        <v>0</v>
      </c>
      <c r="Q644" s="116">
        <v>0</v>
      </c>
      <c r="R644" s="22">
        <f t="shared" si="145"/>
        <v>0</v>
      </c>
      <c r="S644" s="116">
        <v>0</v>
      </c>
      <c r="T644" s="116">
        <v>0</v>
      </c>
      <c r="U644" s="116">
        <v>0</v>
      </c>
      <c r="V644" s="116">
        <v>0</v>
      </c>
      <c r="W644" s="22">
        <f t="shared" si="146"/>
        <v>0</v>
      </c>
      <c r="X644" s="22">
        <f t="shared" si="147"/>
        <v>0.1</v>
      </c>
      <c r="Y644" s="22">
        <f ca="1">OFFSET('Cost Study'!$B$7,'Operations Support'!$C644,'Operations Support'!$B644)*$H644</f>
        <v>6.57</v>
      </c>
      <c r="Z644" s="23">
        <f ca="1">Y644*'Cost Study'!$B$31</f>
        <v>366.94717958519362</v>
      </c>
      <c r="AA644" s="23">
        <f ca="1">IF(A644=10298,1.51,1)*IF($B644&lt;3,$D644*'Cost Study'!$B$32*OFFSET('Cost Study'!$B$7,'Operations Support'!$C644,'Operations Support'!$B644),0)</f>
        <v>0.65700000000000003</v>
      </c>
      <c r="AB644" s="24">
        <f ca="1">AA644*'Cost Study'!$B$31</f>
        <v>36.694717958519362</v>
      </c>
      <c r="AC644" s="23">
        <f ca="1">Y644*'Cost Study'!$B$31</f>
        <v>366.94717958519362</v>
      </c>
      <c r="AD644" s="24">
        <f ca="1">AA644*'Cost Study'!$B$31</f>
        <v>36.694717958519362</v>
      </c>
      <c r="AE644" s="377">
        <f t="shared" ca="1" si="148"/>
        <v>403.64189754371296</v>
      </c>
      <c r="AF644" s="377">
        <f t="shared" ca="1" si="149"/>
        <v>403.64189754371296</v>
      </c>
      <c r="AH644" s="688">
        <f>IFERROR($H644/SUMIF($A:$A,$A644,$H:$H)*SUMIF(Summary!$A$110:$A$186,$A644,Summary!$P$110:$P$186),0)</f>
        <v>77.906607395841291</v>
      </c>
      <c r="AI644" s="689">
        <f t="shared" ca="1" si="150"/>
        <v>325.73529014787164</v>
      </c>
      <c r="AJ644" s="688">
        <f>IFERROR(H644/SUMIF(A:A,A644,H:H)*SUMIF(Summary!$A$110:$A$186,'Operations Support'!A644,Summary!$Q$110:$Q$186),0)</f>
        <v>77.982674185058727</v>
      </c>
      <c r="AK644" s="688">
        <f t="shared" ca="1" si="151"/>
        <v>325.65922335865423</v>
      </c>
      <c r="AM644" s="688">
        <f>IFERROR($H644/SUMIF($A:$A,$A644,$H:$H)*SUMIF(Summary!$A$230:$A$266,$A644,Summary!$P$230:$P$266),0)</f>
        <v>14.740038956107739</v>
      </c>
      <c r="AN644" s="688">
        <f>IFERROR($H644/SUMIF($A:$A,$A644,$H:$H)*(SUMIF(Summary!$A$230:$A$266,$A644,Summary!$L$230:$L$266)+SUMIF(Summary!$A$281:$A$317,$A644,Summary!$L$281:$L$317))-AM644,0)</f>
        <v>38.328564293624282</v>
      </c>
      <c r="AO644" s="688">
        <f>IFERROR($H644/SUMIF($A:$A,$A644,$H:$H)*SUMIF(Summary!$A$230:$A$266,$A644,Summary!$Q$230:$Q$266),0)</f>
        <v>14.754430898894237</v>
      </c>
      <c r="AP644" s="688">
        <f>IFERROR($H644/SUMIF($A:$A,$A644,$H:$H)*(SUMIF(Summary!$A$230:$A$266,$A644,Summary!$L$230:$L$266)+SUMIF(Summary!$A$281:$A$317,$A644,Summary!$L$281:$L$317))-AO644,0)</f>
        <v>38.314172350837786</v>
      </c>
      <c r="AQ644" s="306"/>
      <c r="AR644" s="688">
        <f t="shared" ca="1" si="152"/>
        <v>364.06385444149589</v>
      </c>
      <c r="AS644" s="688">
        <f t="shared" ca="1" si="153"/>
        <v>363.97339570949202</v>
      </c>
    </row>
    <row r="645" spans="1:45" x14ac:dyDescent="0.2">
      <c r="A645" s="423">
        <v>3599</v>
      </c>
      <c r="B645" s="427">
        <v>1</v>
      </c>
      <c r="C645" s="425" t="s">
        <v>310</v>
      </c>
      <c r="D645" s="422">
        <f t="shared" ref="D645:D708" si="154">I645+N645+S645</f>
        <v>0</v>
      </c>
      <c r="E645" s="422">
        <f t="shared" ref="E645:E708" si="155">J645+O645+T645</f>
        <v>0</v>
      </c>
      <c r="F645" s="422">
        <f t="shared" ref="F645:F708" si="156">K645+P645+U645</f>
        <v>0</v>
      </c>
      <c r="G645" s="422">
        <f t="shared" ref="G645:G708" si="157">L645+Q645+V645</f>
        <v>0</v>
      </c>
      <c r="H645" s="22">
        <f t="shared" ref="H645:H708" si="158">(SUM(D645:F645)-G645)*IF(A645=10298,1.51,1)</f>
        <v>0</v>
      </c>
      <c r="I645" s="116">
        <v>0</v>
      </c>
      <c r="J645" s="116">
        <v>0</v>
      </c>
      <c r="K645" s="116">
        <v>0</v>
      </c>
      <c r="L645" s="116">
        <v>0</v>
      </c>
      <c r="M645" s="22">
        <f t="shared" ref="M645:M708" si="159">SUM(I645:K645)-L645</f>
        <v>0</v>
      </c>
      <c r="N645" s="116">
        <v>0</v>
      </c>
      <c r="O645" s="116">
        <v>0</v>
      </c>
      <c r="P645" s="116">
        <v>0</v>
      </c>
      <c r="Q645" s="116">
        <v>0</v>
      </c>
      <c r="R645" s="22">
        <f t="shared" ref="R645:R708" si="160">SUM(N645:P645)-Q645</f>
        <v>0</v>
      </c>
      <c r="S645" s="116">
        <v>0</v>
      </c>
      <c r="T645" s="116">
        <v>0</v>
      </c>
      <c r="U645" s="116">
        <v>0</v>
      </c>
      <c r="V645" s="116">
        <v>0</v>
      </c>
      <c r="W645" s="22">
        <f t="shared" ref="W645:W708" si="161">SUM(S645:U645)-V645</f>
        <v>0</v>
      </c>
      <c r="X645" s="22">
        <f t="shared" ref="X645:X708" si="162">IF(OR(B645=1,B645=2),H645/30,IF(OR(B645=3,B645=5),H645/24,IF(B645=4,H645/18,0)))</f>
        <v>0</v>
      </c>
      <c r="Y645" s="22">
        <f ca="1">OFFSET('Cost Study'!$B$7,'Operations Support'!$C645,'Operations Support'!$B645)*$H645</f>
        <v>0</v>
      </c>
      <c r="Z645" s="23">
        <f ca="1">Y645*'Cost Study'!$B$31</f>
        <v>0</v>
      </c>
      <c r="AA645" s="23">
        <f ca="1">IF(A645=10298,1.51,1)*IF($B645&lt;3,$D645*'Cost Study'!$B$32*OFFSET('Cost Study'!$B$7,'Operations Support'!$C645,'Operations Support'!$B645),0)</f>
        <v>0</v>
      </c>
      <c r="AB645" s="24">
        <f ca="1">AA645*'Cost Study'!$B$31</f>
        <v>0</v>
      </c>
      <c r="AC645" s="23">
        <f ca="1">Y645*'Cost Study'!$B$31</f>
        <v>0</v>
      </c>
      <c r="AD645" s="24">
        <f ca="1">AA645*'Cost Study'!$B$31</f>
        <v>0</v>
      </c>
      <c r="AE645" s="377">
        <f t="shared" ref="AE645:AE708" ca="1" si="163">Z645+AB645</f>
        <v>0</v>
      </c>
      <c r="AF645" s="377">
        <f t="shared" ref="AF645:AF708" ca="1" si="164">AC645+AD645</f>
        <v>0</v>
      </c>
      <c r="AH645" s="688">
        <f>IFERROR($H645/SUMIF($A:$A,$A645,$H:$H)*SUMIF(Summary!$A$110:$A$186,$A645,Summary!$P$110:$P$186),0)</f>
        <v>0</v>
      </c>
      <c r="AI645" s="689">
        <f t="shared" ca="1" si="150"/>
        <v>0</v>
      </c>
      <c r="AJ645" s="688">
        <f>IFERROR(H645/SUMIF(A:A,A645,H:H)*SUMIF(Summary!$A$110:$A$186,'Operations Support'!A645,Summary!$Q$110:$Q$186),0)</f>
        <v>0</v>
      </c>
      <c r="AK645" s="688">
        <f t="shared" ca="1" si="151"/>
        <v>0</v>
      </c>
      <c r="AM645" s="688">
        <f>IFERROR($H645/SUMIF($A:$A,$A645,$H:$H)*SUMIF(Summary!$A$230:$A$266,$A645,Summary!$P$230:$P$266),0)</f>
        <v>0</v>
      </c>
      <c r="AN645" s="688">
        <f>IFERROR($H645/SUMIF($A:$A,$A645,$H:$H)*(SUMIF(Summary!$A$230:$A$266,$A645,Summary!$L$230:$L$266)+SUMIF(Summary!$A$281:$A$317,$A645,Summary!$L$281:$L$317))-AM645,0)</f>
        <v>0</v>
      </c>
      <c r="AO645" s="688">
        <f>IFERROR($H645/SUMIF($A:$A,$A645,$H:$H)*SUMIF(Summary!$A$230:$A$266,$A645,Summary!$Q$230:$Q$266),0)</f>
        <v>0</v>
      </c>
      <c r="AP645" s="688">
        <f>IFERROR($H645/SUMIF($A:$A,$A645,$H:$H)*(SUMIF(Summary!$A$230:$A$266,$A645,Summary!$L$230:$L$266)+SUMIF(Summary!$A$281:$A$317,$A645,Summary!$L$281:$L$317))-AO645,0)</f>
        <v>0</v>
      </c>
      <c r="AQ645" s="306"/>
      <c r="AR645" s="688">
        <f t="shared" ca="1" si="152"/>
        <v>0</v>
      </c>
      <c r="AS645" s="688">
        <f t="shared" ca="1" si="153"/>
        <v>0</v>
      </c>
    </row>
    <row r="646" spans="1:45" x14ac:dyDescent="0.2">
      <c r="A646" s="423">
        <v>3599</v>
      </c>
      <c r="B646" s="427">
        <v>1</v>
      </c>
      <c r="C646" s="425" t="s">
        <v>311</v>
      </c>
      <c r="D646" s="422">
        <f t="shared" si="154"/>
        <v>0</v>
      </c>
      <c r="E646" s="422">
        <f t="shared" si="155"/>
        <v>0</v>
      </c>
      <c r="F646" s="422">
        <f t="shared" si="156"/>
        <v>0</v>
      </c>
      <c r="G646" s="422">
        <f t="shared" si="157"/>
        <v>0</v>
      </c>
      <c r="H646" s="22">
        <f t="shared" si="158"/>
        <v>0</v>
      </c>
      <c r="I646" s="116">
        <v>0</v>
      </c>
      <c r="J646" s="116">
        <v>0</v>
      </c>
      <c r="K646" s="116">
        <v>0</v>
      </c>
      <c r="L646" s="116">
        <v>0</v>
      </c>
      <c r="M646" s="22">
        <f t="shared" si="159"/>
        <v>0</v>
      </c>
      <c r="N646" s="116">
        <v>0</v>
      </c>
      <c r="O646" s="116">
        <v>0</v>
      </c>
      <c r="P646" s="116">
        <v>0</v>
      </c>
      <c r="Q646" s="116">
        <v>0</v>
      </c>
      <c r="R646" s="22">
        <f t="shared" si="160"/>
        <v>0</v>
      </c>
      <c r="S646" s="116">
        <v>0</v>
      </c>
      <c r="T646" s="116">
        <v>0</v>
      </c>
      <c r="U646" s="116">
        <v>0</v>
      </c>
      <c r="V646" s="116">
        <v>0</v>
      </c>
      <c r="W646" s="22">
        <f t="shared" si="161"/>
        <v>0</v>
      </c>
      <c r="X646" s="22">
        <f t="shared" si="162"/>
        <v>0</v>
      </c>
      <c r="Y646" s="22">
        <f ca="1">OFFSET('Cost Study'!$B$7,'Operations Support'!$C646,'Operations Support'!$B646)*$H646</f>
        <v>0</v>
      </c>
      <c r="Z646" s="23">
        <f ca="1">Y646*'Cost Study'!$B$31</f>
        <v>0</v>
      </c>
      <c r="AA646" s="23">
        <f ca="1">IF(A646=10298,1.51,1)*IF($B646&lt;3,$D646*'Cost Study'!$B$32*OFFSET('Cost Study'!$B$7,'Operations Support'!$C646,'Operations Support'!$B646),0)</f>
        <v>0</v>
      </c>
      <c r="AB646" s="24">
        <f ca="1">AA646*'Cost Study'!$B$31</f>
        <v>0</v>
      </c>
      <c r="AC646" s="23">
        <f ca="1">Y646*'Cost Study'!$B$31</f>
        <v>0</v>
      </c>
      <c r="AD646" s="24">
        <f ca="1">AA646*'Cost Study'!$B$31</f>
        <v>0</v>
      </c>
      <c r="AE646" s="377">
        <f t="shared" ca="1" si="163"/>
        <v>0</v>
      </c>
      <c r="AF646" s="377">
        <f t="shared" ca="1" si="164"/>
        <v>0</v>
      </c>
      <c r="AH646" s="688">
        <f>IFERROR($H646/SUMIF($A:$A,$A646,$H:$H)*SUMIF(Summary!$A$110:$A$186,$A646,Summary!$P$110:$P$186),0)</f>
        <v>0</v>
      </c>
      <c r="AI646" s="689">
        <f t="shared" ca="1" si="150"/>
        <v>0</v>
      </c>
      <c r="AJ646" s="688">
        <f>IFERROR(H646/SUMIF(A:A,A646,H:H)*SUMIF(Summary!$A$110:$A$186,'Operations Support'!A646,Summary!$Q$110:$Q$186),0)</f>
        <v>0</v>
      </c>
      <c r="AK646" s="688">
        <f t="shared" ca="1" si="151"/>
        <v>0</v>
      </c>
      <c r="AM646" s="688">
        <f>IFERROR($H646/SUMIF($A:$A,$A646,$H:$H)*SUMIF(Summary!$A$230:$A$266,$A646,Summary!$P$230:$P$266),0)</f>
        <v>0</v>
      </c>
      <c r="AN646" s="688">
        <f>IFERROR($H646/SUMIF($A:$A,$A646,$H:$H)*(SUMIF(Summary!$A$230:$A$266,$A646,Summary!$L$230:$L$266)+SUMIF(Summary!$A$281:$A$317,$A646,Summary!$L$281:$L$317))-AM646,0)</f>
        <v>0</v>
      </c>
      <c r="AO646" s="688">
        <f>IFERROR($H646/SUMIF($A:$A,$A646,$H:$H)*SUMIF(Summary!$A$230:$A$266,$A646,Summary!$Q$230:$Q$266),0)</f>
        <v>0</v>
      </c>
      <c r="AP646" s="688">
        <f>IFERROR($H646/SUMIF($A:$A,$A646,$H:$H)*(SUMIF(Summary!$A$230:$A$266,$A646,Summary!$L$230:$L$266)+SUMIF(Summary!$A$281:$A$317,$A646,Summary!$L$281:$L$317))-AO646,0)</f>
        <v>0</v>
      </c>
      <c r="AQ646" s="306"/>
      <c r="AR646" s="688">
        <f t="shared" ca="1" si="152"/>
        <v>0</v>
      </c>
      <c r="AS646" s="688">
        <f t="shared" ca="1" si="153"/>
        <v>0</v>
      </c>
    </row>
    <row r="647" spans="1:45" s="15" customFormat="1" x14ac:dyDescent="0.2">
      <c r="A647" s="423">
        <v>3599</v>
      </c>
      <c r="B647" s="427">
        <v>1</v>
      </c>
      <c r="C647" s="425" t="s">
        <v>312</v>
      </c>
      <c r="D647" s="422">
        <f t="shared" si="154"/>
        <v>0</v>
      </c>
      <c r="E647" s="422">
        <f t="shared" si="155"/>
        <v>0</v>
      </c>
      <c r="F647" s="422">
        <f t="shared" si="156"/>
        <v>2454</v>
      </c>
      <c r="G647" s="422">
        <f t="shared" si="157"/>
        <v>0</v>
      </c>
      <c r="H647" s="22">
        <f t="shared" si="158"/>
        <v>2454</v>
      </c>
      <c r="I647" s="116">
        <v>0</v>
      </c>
      <c r="J647" s="116">
        <v>0</v>
      </c>
      <c r="K647" s="116">
        <v>1234</v>
      </c>
      <c r="L647" s="116">
        <v>0</v>
      </c>
      <c r="M647" s="22">
        <f t="shared" si="159"/>
        <v>1234</v>
      </c>
      <c r="N647" s="116">
        <v>0</v>
      </c>
      <c r="O647" s="116">
        <v>0</v>
      </c>
      <c r="P647" s="116">
        <v>1032</v>
      </c>
      <c r="Q647" s="116">
        <v>0</v>
      </c>
      <c r="R647" s="22">
        <f t="shared" si="160"/>
        <v>1032</v>
      </c>
      <c r="S647" s="116">
        <v>0</v>
      </c>
      <c r="T647" s="116">
        <v>0</v>
      </c>
      <c r="U647" s="116">
        <v>188</v>
      </c>
      <c r="V647" s="116">
        <v>0</v>
      </c>
      <c r="W647" s="22">
        <f t="shared" si="161"/>
        <v>188</v>
      </c>
      <c r="X647" s="22">
        <f t="shared" si="162"/>
        <v>81.8</v>
      </c>
      <c r="Y647" s="22">
        <f ca="1">OFFSET('Cost Study'!$B$7,'Operations Support'!$C647,'Operations Support'!$B647)*$H647</f>
        <v>3386.5199999999995</v>
      </c>
      <c r="Z647" s="23">
        <f ca="1">Y647*'Cost Study'!$B$31</f>
        <v>189143.67771824196</v>
      </c>
      <c r="AA647" s="23">
        <f ca="1">IF(A647=10298,1.51,1)*IF($B647&lt;3,$D647*'Cost Study'!$B$32*OFFSET('Cost Study'!$B$7,'Operations Support'!$C647,'Operations Support'!$B647),0)</f>
        <v>0</v>
      </c>
      <c r="AB647" s="24">
        <f ca="1">AA647*'Cost Study'!$B$31</f>
        <v>0</v>
      </c>
      <c r="AC647" s="23">
        <f ca="1">Y647*'Cost Study'!$B$31</f>
        <v>189143.67771824196</v>
      </c>
      <c r="AD647" s="24">
        <f ca="1">AA647*'Cost Study'!$B$31</f>
        <v>0</v>
      </c>
      <c r="AE647" s="377">
        <f t="shared" ca="1" si="163"/>
        <v>189143.67771824196</v>
      </c>
      <c r="AF647" s="377">
        <f t="shared" ca="1" si="164"/>
        <v>189143.67771824196</v>
      </c>
      <c r="AH647" s="688">
        <f>IFERROR($H647/SUMIF($A:$A,$A647,$H:$H)*SUMIF(Summary!$A$110:$A$186,$A647,Summary!$P$110:$P$186),0)</f>
        <v>63727.604849798183</v>
      </c>
      <c r="AI647" s="689">
        <f t="shared" ca="1" si="150"/>
        <v>125416.07286844378</v>
      </c>
      <c r="AJ647" s="688">
        <f>IFERROR(H647/SUMIF(A:A,A647,H:H)*SUMIF(Summary!$A$110:$A$186,'Operations Support'!A647,Summary!$Q$110:$Q$186),0)</f>
        <v>63789.827483378045</v>
      </c>
      <c r="AK647" s="688">
        <f t="shared" ca="1" si="151"/>
        <v>125353.85023486392</v>
      </c>
      <c r="AL647" s="1"/>
      <c r="AM647" s="688">
        <f>IFERROR($H647/SUMIF($A:$A,$A647,$H:$H)*SUMIF(Summary!$A$230:$A$266,$A647,Summary!$P$230:$P$266),0)</f>
        <v>12057.351866096133</v>
      </c>
      <c r="AN647" s="688">
        <f>IFERROR($H647/SUMIF($A:$A,$A647,$H:$H)*(SUMIF(Summary!$A$230:$A$266,$A647,Summary!$L$230:$L$266)+SUMIF(Summary!$A$281:$A$317,$A647,Summary!$L$281:$L$317))-AM647,0)</f>
        <v>31352.76559218466</v>
      </c>
      <c r="AO647" s="688">
        <f>IFERROR($H647/SUMIF($A:$A,$A647,$H:$H)*SUMIF(Summary!$A$230:$A$266,$A647,Summary!$Q$230:$Q$266),0)</f>
        <v>12069.124475295486</v>
      </c>
      <c r="AP647" s="688">
        <f>IFERROR($H647/SUMIF($A:$A,$A647,$H:$H)*(SUMIF(Summary!$A$230:$A$266,$A647,Summary!$L$230:$L$266)+SUMIF(Summary!$A$281:$A$317,$A647,Summary!$L$281:$L$317))-AO647,0)</f>
        <v>31340.992982985306</v>
      </c>
      <c r="AQ647" s="306"/>
      <c r="AR647" s="688">
        <f t="shared" ca="1" si="152"/>
        <v>156768.83846062844</v>
      </c>
      <c r="AS647" s="688">
        <f t="shared" ca="1" si="153"/>
        <v>156694.84321784921</v>
      </c>
    </row>
    <row r="648" spans="1:45" x14ac:dyDescent="0.2">
      <c r="A648" s="423">
        <v>3599</v>
      </c>
      <c r="B648" s="427">
        <v>1</v>
      </c>
      <c r="C648" s="425" t="s">
        <v>313</v>
      </c>
      <c r="D648" s="422">
        <f t="shared" si="154"/>
        <v>2479</v>
      </c>
      <c r="E648" s="422">
        <f t="shared" si="155"/>
        <v>0</v>
      </c>
      <c r="F648" s="422">
        <f t="shared" si="156"/>
        <v>17164</v>
      </c>
      <c r="G648" s="422">
        <f t="shared" si="157"/>
        <v>0</v>
      </c>
      <c r="H648" s="22">
        <f t="shared" si="158"/>
        <v>19643</v>
      </c>
      <c r="I648" s="116">
        <v>972</v>
      </c>
      <c r="J648" s="116">
        <v>0</v>
      </c>
      <c r="K648" s="116">
        <v>7358</v>
      </c>
      <c r="L648" s="116">
        <v>0</v>
      </c>
      <c r="M648" s="22">
        <f t="shared" si="159"/>
        <v>8330</v>
      </c>
      <c r="N648" s="116">
        <v>1093</v>
      </c>
      <c r="O648" s="116">
        <v>0</v>
      </c>
      <c r="P648" s="116">
        <v>7965</v>
      </c>
      <c r="Q648" s="116">
        <v>0</v>
      </c>
      <c r="R648" s="22">
        <f t="shared" si="160"/>
        <v>9058</v>
      </c>
      <c r="S648" s="116">
        <v>414</v>
      </c>
      <c r="T648" s="116">
        <v>0</v>
      </c>
      <c r="U648" s="116">
        <v>1841</v>
      </c>
      <c r="V648" s="116">
        <v>0</v>
      </c>
      <c r="W648" s="22">
        <f t="shared" si="161"/>
        <v>2255</v>
      </c>
      <c r="X648" s="22">
        <f t="shared" si="162"/>
        <v>654.76666666666665</v>
      </c>
      <c r="Y648" s="22">
        <f ca="1">OFFSET('Cost Study'!$B$7,'Operations Support'!$C648,'Operations Support'!$B648)*$H648</f>
        <v>19053.71</v>
      </c>
      <c r="Z648" s="23">
        <f ca="1">Y648*'Cost Study'!$B$31</f>
        <v>1064186.4756673058</v>
      </c>
      <c r="AA648" s="23">
        <f ca="1">IF(A648=10298,1.51,1)*IF($B648&lt;3,$D648*'Cost Study'!$B$32*OFFSET('Cost Study'!$B$7,'Operations Support'!$C648,'Operations Support'!$B648),0)</f>
        <v>240.46299999999999</v>
      </c>
      <c r="AB648" s="24">
        <f ca="1">AA648*'Cost Study'!$B$31</f>
        <v>13430.322624748007</v>
      </c>
      <c r="AC648" s="23">
        <f ca="1">Y648*'Cost Study'!$B$31</f>
        <v>1064186.4756673058</v>
      </c>
      <c r="AD648" s="24">
        <f ca="1">AA648*'Cost Study'!$B$31</f>
        <v>13430.322624748007</v>
      </c>
      <c r="AE648" s="377">
        <f t="shared" ca="1" si="163"/>
        <v>1077616.7982920539</v>
      </c>
      <c r="AF648" s="377">
        <f t="shared" ca="1" si="164"/>
        <v>1077616.7982920539</v>
      </c>
      <c r="AH648" s="688">
        <f>IFERROR($H648/SUMIF($A:$A,$A648,$H:$H)*SUMIF(Summary!$A$110:$A$186,$A648,Summary!$P$110:$P$186),0)</f>
        <v>510106.49635883683</v>
      </c>
      <c r="AI648" s="689">
        <f t="shared" ca="1" si="150"/>
        <v>567510.3019332171</v>
      </c>
      <c r="AJ648" s="688">
        <f>IFERROR(H648/SUMIF(A:A,A648,H:H)*SUMIF(Summary!$A$110:$A$186,'Operations Support'!A648,Summary!$Q$110:$Q$186),0)</f>
        <v>510604.55633903621</v>
      </c>
      <c r="AK648" s="688">
        <f t="shared" ca="1" si="151"/>
        <v>567012.24195301766</v>
      </c>
      <c r="AM648" s="688">
        <f>IFERROR($H648/SUMIF($A:$A,$A648,$H:$H)*SUMIF(Summary!$A$230:$A$266,$A648,Summary!$P$230:$P$266),0)</f>
        <v>96512.861738274776</v>
      </c>
      <c r="AN648" s="688">
        <f>IFERROR($H648/SUMIF($A:$A,$A648,$H:$H)*(SUMIF(Summary!$A$230:$A$266,$A648,Summary!$L$230:$L$266)+SUMIF(Summary!$A$281:$A$317,$A648,Summary!$L$281:$L$317))-AM648,0)</f>
        <v>250962.66280655397</v>
      </c>
      <c r="AO648" s="688">
        <f>IFERROR($H648/SUMIF($A:$A,$A648,$H:$H)*SUMIF(Summary!$A$230:$A$266,$A648,Summary!$Q$230:$Q$266),0)</f>
        <v>96607.095382326501</v>
      </c>
      <c r="AP648" s="688">
        <f>IFERROR($H648/SUMIF($A:$A,$A648,$H:$H)*(SUMIF(Summary!$A$230:$A$266,$A648,Summary!$L$230:$L$266)+SUMIF(Summary!$A$281:$A$317,$A648,Summary!$L$281:$L$317))-AO648,0)</f>
        <v>250868.42916250223</v>
      </c>
      <c r="AQ648" s="306"/>
      <c r="AR648" s="688">
        <f t="shared" ca="1" si="152"/>
        <v>818472.96473977109</v>
      </c>
      <c r="AS648" s="688">
        <f t="shared" ca="1" si="153"/>
        <v>817880.67111551994</v>
      </c>
    </row>
    <row r="649" spans="1:45" x14ac:dyDescent="0.2">
      <c r="A649" s="423">
        <v>3599</v>
      </c>
      <c r="B649" s="427">
        <v>1</v>
      </c>
      <c r="C649" s="425" t="s">
        <v>314</v>
      </c>
      <c r="D649" s="422">
        <f t="shared" si="154"/>
        <v>0</v>
      </c>
      <c r="E649" s="422">
        <f t="shared" si="155"/>
        <v>0</v>
      </c>
      <c r="F649" s="422">
        <f t="shared" si="156"/>
        <v>0</v>
      </c>
      <c r="G649" s="422">
        <f t="shared" si="157"/>
        <v>0</v>
      </c>
      <c r="H649" s="22">
        <f t="shared" si="158"/>
        <v>0</v>
      </c>
      <c r="I649" s="116">
        <v>0</v>
      </c>
      <c r="J649" s="116">
        <v>0</v>
      </c>
      <c r="K649" s="116">
        <v>0</v>
      </c>
      <c r="L649" s="116">
        <v>0</v>
      </c>
      <c r="M649" s="22">
        <f t="shared" si="159"/>
        <v>0</v>
      </c>
      <c r="N649" s="116">
        <v>0</v>
      </c>
      <c r="O649" s="116">
        <v>0</v>
      </c>
      <c r="P649" s="116">
        <v>0</v>
      </c>
      <c r="Q649" s="116">
        <v>0</v>
      </c>
      <c r="R649" s="22">
        <f t="shared" si="160"/>
        <v>0</v>
      </c>
      <c r="S649" s="116">
        <v>0</v>
      </c>
      <c r="T649" s="116">
        <v>0</v>
      </c>
      <c r="U649" s="116">
        <v>0</v>
      </c>
      <c r="V649" s="116">
        <v>0</v>
      </c>
      <c r="W649" s="22">
        <f t="shared" si="161"/>
        <v>0</v>
      </c>
      <c r="X649" s="22">
        <f t="shared" si="162"/>
        <v>0</v>
      </c>
      <c r="Y649" s="22">
        <f ca="1">OFFSET('Cost Study'!$B$7,'Operations Support'!$C649,'Operations Support'!$B649)*$H649</f>
        <v>0</v>
      </c>
      <c r="Z649" s="23">
        <f ca="1">Y649*'Cost Study'!$B$31</f>
        <v>0</v>
      </c>
      <c r="AA649" s="23">
        <f ca="1">IF(A649=10298,1.51,1)*IF($B649&lt;3,$D649*'Cost Study'!$B$32*OFFSET('Cost Study'!$B$7,'Operations Support'!$C649,'Operations Support'!$B649),0)</f>
        <v>0</v>
      </c>
      <c r="AB649" s="24">
        <f ca="1">AA649*'Cost Study'!$B$31</f>
        <v>0</v>
      </c>
      <c r="AC649" s="23">
        <f ca="1">Y649*'Cost Study'!$B$31</f>
        <v>0</v>
      </c>
      <c r="AD649" s="24">
        <f ca="1">AA649*'Cost Study'!$B$31</f>
        <v>0</v>
      </c>
      <c r="AE649" s="377">
        <f t="shared" ca="1" si="163"/>
        <v>0</v>
      </c>
      <c r="AF649" s="377">
        <f t="shared" ca="1" si="164"/>
        <v>0</v>
      </c>
      <c r="AH649" s="688">
        <f>IFERROR($H649/SUMIF($A:$A,$A649,$H:$H)*SUMIF(Summary!$A$110:$A$186,$A649,Summary!$P$110:$P$186),0)</f>
        <v>0</v>
      </c>
      <c r="AI649" s="689">
        <f t="shared" ca="1" si="150"/>
        <v>0</v>
      </c>
      <c r="AJ649" s="688">
        <f>IFERROR(H649/SUMIF(A:A,A649,H:H)*SUMIF(Summary!$A$110:$A$186,'Operations Support'!A649,Summary!$Q$110:$Q$186),0)</f>
        <v>0</v>
      </c>
      <c r="AK649" s="688">
        <f t="shared" ca="1" si="151"/>
        <v>0</v>
      </c>
      <c r="AM649" s="688">
        <f>IFERROR($H649/SUMIF($A:$A,$A649,$H:$H)*SUMIF(Summary!$A$230:$A$266,$A649,Summary!$P$230:$P$266),0)</f>
        <v>0</v>
      </c>
      <c r="AN649" s="688">
        <f>IFERROR($H649/SUMIF($A:$A,$A649,$H:$H)*(SUMIF(Summary!$A$230:$A$266,$A649,Summary!$L$230:$L$266)+SUMIF(Summary!$A$281:$A$317,$A649,Summary!$L$281:$L$317))-AM649,0)</f>
        <v>0</v>
      </c>
      <c r="AO649" s="688">
        <f>IFERROR($H649/SUMIF($A:$A,$A649,$H:$H)*SUMIF(Summary!$A$230:$A$266,$A649,Summary!$Q$230:$Q$266),0)</f>
        <v>0</v>
      </c>
      <c r="AP649" s="688">
        <f>IFERROR($H649/SUMIF($A:$A,$A649,$H:$H)*(SUMIF(Summary!$A$230:$A$266,$A649,Summary!$L$230:$L$266)+SUMIF(Summary!$A$281:$A$317,$A649,Summary!$L$281:$L$317))-AO649,0)</f>
        <v>0</v>
      </c>
      <c r="AQ649" s="306"/>
      <c r="AR649" s="688">
        <f t="shared" ca="1" si="152"/>
        <v>0</v>
      </c>
      <c r="AS649" s="688">
        <f t="shared" ca="1" si="153"/>
        <v>0</v>
      </c>
    </row>
    <row r="650" spans="1:45" x14ac:dyDescent="0.2">
      <c r="A650" s="423">
        <v>3599</v>
      </c>
      <c r="B650" s="427">
        <v>1</v>
      </c>
      <c r="C650" s="425" t="s">
        <v>315</v>
      </c>
      <c r="D650" s="422">
        <f t="shared" si="154"/>
        <v>2106</v>
      </c>
      <c r="E650" s="422">
        <f t="shared" si="155"/>
        <v>0</v>
      </c>
      <c r="F650" s="422">
        <f t="shared" si="156"/>
        <v>12078</v>
      </c>
      <c r="G650" s="422">
        <f t="shared" si="157"/>
        <v>0</v>
      </c>
      <c r="H650" s="22">
        <f t="shared" si="158"/>
        <v>14184</v>
      </c>
      <c r="I650" s="116">
        <v>1080</v>
      </c>
      <c r="J650" s="116">
        <v>0</v>
      </c>
      <c r="K650" s="116">
        <v>5361</v>
      </c>
      <c r="L650" s="116">
        <v>0</v>
      </c>
      <c r="M650" s="22">
        <f t="shared" si="159"/>
        <v>6441</v>
      </c>
      <c r="N650" s="116">
        <v>534</v>
      </c>
      <c r="O650" s="116">
        <v>0</v>
      </c>
      <c r="P650" s="116">
        <v>5604</v>
      </c>
      <c r="Q650" s="116">
        <v>0</v>
      </c>
      <c r="R650" s="22">
        <f t="shared" si="160"/>
        <v>6138</v>
      </c>
      <c r="S650" s="116">
        <v>492</v>
      </c>
      <c r="T650" s="116">
        <v>0</v>
      </c>
      <c r="U650" s="116">
        <v>1113</v>
      </c>
      <c r="V650" s="116">
        <v>0</v>
      </c>
      <c r="W650" s="22">
        <f t="shared" si="161"/>
        <v>1605</v>
      </c>
      <c r="X650" s="22">
        <f t="shared" si="162"/>
        <v>472.8</v>
      </c>
      <c r="Y650" s="22">
        <f ca="1">OFFSET('Cost Study'!$B$7,'Operations Support'!$C650,'Operations Support'!$B650)*$H650</f>
        <v>16027.919999999998</v>
      </c>
      <c r="Z650" s="23">
        <f ca="1">Y650*'Cost Study'!$B$31</f>
        <v>895190.26462969801</v>
      </c>
      <c r="AA650" s="23">
        <f ca="1">IF(A650=10298,1.51,1)*IF($B650&lt;3,$D650*'Cost Study'!$B$32*OFFSET('Cost Study'!$B$7,'Operations Support'!$C650,'Operations Support'!$B650),0)</f>
        <v>237.97800000000001</v>
      </c>
      <c r="AB650" s="24">
        <f ca="1">AA650*'Cost Study'!$B$31</f>
        <v>13291.530578892725</v>
      </c>
      <c r="AC650" s="23">
        <f ca="1">Y650*'Cost Study'!$B$31</f>
        <v>895190.26462969801</v>
      </c>
      <c r="AD650" s="24">
        <f ca="1">AA650*'Cost Study'!$B$31</f>
        <v>13291.530578892725</v>
      </c>
      <c r="AE650" s="377">
        <f t="shared" ca="1" si="163"/>
        <v>908481.79520859069</v>
      </c>
      <c r="AF650" s="377">
        <f t="shared" ca="1" si="164"/>
        <v>908481.79520859069</v>
      </c>
      <c r="AH650" s="688">
        <f>IFERROR($H650/SUMIF($A:$A,$A650,$H:$H)*SUMIF(Summary!$A$110:$A$186,$A650,Summary!$P$110:$P$186),0)</f>
        <v>368342.43976753764</v>
      </c>
      <c r="AI650" s="689">
        <f t="shared" ca="1" si="150"/>
        <v>540139.35544105305</v>
      </c>
      <c r="AJ650" s="688">
        <f>IFERROR(H650/SUMIF(A:A,A650,H:H)*SUMIF(Summary!$A$110:$A$186,'Operations Support'!A650,Summary!$Q$110:$Q$186),0)</f>
        <v>368702.0835469577</v>
      </c>
      <c r="AK650" s="688">
        <f t="shared" ca="1" si="151"/>
        <v>539779.71166163299</v>
      </c>
      <c r="AM650" s="688">
        <f>IFERROR($H650/SUMIF($A:$A,$A650,$H:$H)*SUMIF(Summary!$A$230:$A$266,$A650,Summary!$P$230:$P$266),0)</f>
        <v>69690.904184477389</v>
      </c>
      <c r="AN650" s="688">
        <f>IFERROR($H650/SUMIF($A:$A,$A650,$H:$H)*(SUMIF(Summary!$A$230:$A$266,$A650,Summary!$L$230:$L$266)+SUMIF(Summary!$A$281:$A$317,$A650,Summary!$L$281:$L$317))-AM650,0)</f>
        <v>181217.4519802556</v>
      </c>
      <c r="AO650" s="688">
        <f>IFERROR($H650/SUMIF($A:$A,$A650,$H:$H)*SUMIF(Summary!$A$230:$A$266,$A650,Summary!$Q$230:$Q$266),0)</f>
        <v>69758.949289971948</v>
      </c>
      <c r="AP650" s="688">
        <f>IFERROR($H650/SUMIF($A:$A,$A650,$H:$H)*(SUMIF(Summary!$A$230:$A$266,$A650,Summary!$L$230:$L$266)+SUMIF(Summary!$A$281:$A$317,$A650,Summary!$L$281:$L$317))-AO650,0)</f>
        <v>181149.40687476104</v>
      </c>
      <c r="AQ650" s="306"/>
      <c r="AR650" s="688">
        <f t="shared" ca="1" si="152"/>
        <v>721356.80742130871</v>
      </c>
      <c r="AS650" s="688">
        <f t="shared" ca="1" si="153"/>
        <v>720929.11853639409</v>
      </c>
    </row>
    <row r="651" spans="1:45" x14ac:dyDescent="0.2">
      <c r="A651" s="423">
        <v>3599</v>
      </c>
      <c r="B651" s="427">
        <v>1</v>
      </c>
      <c r="C651" s="425" t="s">
        <v>316</v>
      </c>
      <c r="D651" s="422">
        <f t="shared" si="154"/>
        <v>0</v>
      </c>
      <c r="E651" s="422">
        <f t="shared" si="155"/>
        <v>0</v>
      </c>
      <c r="F651" s="422">
        <f t="shared" si="156"/>
        <v>0</v>
      </c>
      <c r="G651" s="422">
        <f t="shared" si="157"/>
        <v>0</v>
      </c>
      <c r="H651" s="22">
        <f t="shared" si="158"/>
        <v>0</v>
      </c>
      <c r="I651" s="116">
        <v>0</v>
      </c>
      <c r="J651" s="116">
        <v>0</v>
      </c>
      <c r="K651" s="116">
        <v>0</v>
      </c>
      <c r="L651" s="116">
        <v>0</v>
      </c>
      <c r="M651" s="22">
        <f t="shared" si="159"/>
        <v>0</v>
      </c>
      <c r="N651" s="116">
        <v>0</v>
      </c>
      <c r="O651" s="116">
        <v>0</v>
      </c>
      <c r="P651" s="116">
        <v>0</v>
      </c>
      <c r="Q651" s="116">
        <v>0</v>
      </c>
      <c r="R651" s="22">
        <f t="shared" si="160"/>
        <v>0</v>
      </c>
      <c r="S651" s="116">
        <v>0</v>
      </c>
      <c r="T651" s="116">
        <v>0</v>
      </c>
      <c r="U651" s="116">
        <v>0</v>
      </c>
      <c r="V651" s="116">
        <v>0</v>
      </c>
      <c r="W651" s="22">
        <f t="shared" si="161"/>
        <v>0</v>
      </c>
      <c r="X651" s="22">
        <f t="shared" si="162"/>
        <v>0</v>
      </c>
      <c r="Y651" s="22">
        <f ca="1">OFFSET('Cost Study'!$B$7,'Operations Support'!$C651,'Operations Support'!$B651)*$H651</f>
        <v>0</v>
      </c>
      <c r="Z651" s="23">
        <f ca="1">Y651*'Cost Study'!$B$31</f>
        <v>0</v>
      </c>
      <c r="AA651" s="23">
        <f ca="1">IF(A651=10298,1.51,1)*IF($B651&lt;3,$D651*'Cost Study'!$B$32*OFFSET('Cost Study'!$B$7,'Operations Support'!$C651,'Operations Support'!$B651),0)</f>
        <v>0</v>
      </c>
      <c r="AB651" s="24">
        <f ca="1">AA651*'Cost Study'!$B$31</f>
        <v>0</v>
      </c>
      <c r="AC651" s="23">
        <f ca="1">Y651*'Cost Study'!$B$31</f>
        <v>0</v>
      </c>
      <c r="AD651" s="24">
        <f ca="1">AA651*'Cost Study'!$B$31</f>
        <v>0</v>
      </c>
      <c r="AE651" s="377">
        <f t="shared" ca="1" si="163"/>
        <v>0</v>
      </c>
      <c r="AF651" s="377">
        <f t="shared" ca="1" si="164"/>
        <v>0</v>
      </c>
      <c r="AH651" s="688">
        <f>IFERROR($H651/SUMIF($A:$A,$A651,$H:$H)*SUMIF(Summary!$A$110:$A$186,$A651,Summary!$P$110:$P$186),0)</f>
        <v>0</v>
      </c>
      <c r="AI651" s="689">
        <f t="shared" ca="1" si="150"/>
        <v>0</v>
      </c>
      <c r="AJ651" s="688">
        <f>IFERROR(H651/SUMIF(A:A,A651,H:H)*SUMIF(Summary!$A$110:$A$186,'Operations Support'!A651,Summary!$Q$110:$Q$186),0)</f>
        <v>0</v>
      </c>
      <c r="AK651" s="688">
        <f t="shared" ca="1" si="151"/>
        <v>0</v>
      </c>
      <c r="AM651" s="688">
        <f>IFERROR($H651/SUMIF($A:$A,$A651,$H:$H)*SUMIF(Summary!$A$230:$A$266,$A651,Summary!$P$230:$P$266),0)</f>
        <v>0</v>
      </c>
      <c r="AN651" s="688">
        <f>IFERROR($H651/SUMIF($A:$A,$A651,$H:$H)*(SUMIF(Summary!$A$230:$A$266,$A651,Summary!$L$230:$L$266)+SUMIF(Summary!$A$281:$A$317,$A651,Summary!$L$281:$L$317))-AM651,0)</f>
        <v>0</v>
      </c>
      <c r="AO651" s="688">
        <f>IFERROR($H651/SUMIF($A:$A,$A651,$H:$H)*SUMIF(Summary!$A$230:$A$266,$A651,Summary!$Q$230:$Q$266),0)</f>
        <v>0</v>
      </c>
      <c r="AP651" s="688">
        <f>IFERROR($H651/SUMIF($A:$A,$A651,$H:$H)*(SUMIF(Summary!$A$230:$A$266,$A651,Summary!$L$230:$L$266)+SUMIF(Summary!$A$281:$A$317,$A651,Summary!$L$281:$L$317))-AO651,0)</f>
        <v>0</v>
      </c>
      <c r="AQ651" s="306"/>
      <c r="AR651" s="688">
        <f t="shared" ca="1" si="152"/>
        <v>0</v>
      </c>
      <c r="AS651" s="688">
        <f t="shared" ca="1" si="153"/>
        <v>0</v>
      </c>
    </row>
    <row r="652" spans="1:45" x14ac:dyDescent="0.2">
      <c r="A652" s="423">
        <v>3599</v>
      </c>
      <c r="B652" s="427">
        <v>1</v>
      </c>
      <c r="C652" s="425" t="s">
        <v>317</v>
      </c>
      <c r="D652" s="422">
        <f t="shared" si="154"/>
        <v>0</v>
      </c>
      <c r="E652" s="422">
        <f t="shared" si="155"/>
        <v>0</v>
      </c>
      <c r="F652" s="422">
        <f t="shared" si="156"/>
        <v>0</v>
      </c>
      <c r="G652" s="422">
        <f t="shared" si="157"/>
        <v>0</v>
      </c>
      <c r="H652" s="22">
        <f t="shared" si="158"/>
        <v>0</v>
      </c>
      <c r="I652" s="116">
        <v>0</v>
      </c>
      <c r="J652" s="116">
        <v>0</v>
      </c>
      <c r="K652" s="116">
        <v>0</v>
      </c>
      <c r="L652" s="116">
        <v>0</v>
      </c>
      <c r="M652" s="22">
        <f t="shared" si="159"/>
        <v>0</v>
      </c>
      <c r="N652" s="116">
        <v>0</v>
      </c>
      <c r="O652" s="116">
        <v>0</v>
      </c>
      <c r="P652" s="116">
        <v>0</v>
      </c>
      <c r="Q652" s="116">
        <v>0</v>
      </c>
      <c r="R652" s="22">
        <f t="shared" si="160"/>
        <v>0</v>
      </c>
      <c r="S652" s="116">
        <v>0</v>
      </c>
      <c r="T652" s="116">
        <v>0</v>
      </c>
      <c r="U652" s="116">
        <v>0</v>
      </c>
      <c r="V652" s="116">
        <v>0</v>
      </c>
      <c r="W652" s="22">
        <f t="shared" si="161"/>
        <v>0</v>
      </c>
      <c r="X652" s="22">
        <f t="shared" si="162"/>
        <v>0</v>
      </c>
      <c r="Y652" s="22">
        <f ca="1">OFFSET('Cost Study'!$B$7,'Operations Support'!$C652,'Operations Support'!$B652)*$H652</f>
        <v>0</v>
      </c>
      <c r="Z652" s="23">
        <f ca="1">Y652*'Cost Study'!$B$31</f>
        <v>0</v>
      </c>
      <c r="AA652" s="23">
        <f ca="1">IF(A652=10298,1.51,1)*IF($B652&lt;3,$D652*'Cost Study'!$B$32*OFFSET('Cost Study'!$B$7,'Operations Support'!$C652,'Operations Support'!$B652),0)</f>
        <v>0</v>
      </c>
      <c r="AB652" s="24">
        <f ca="1">AA652*'Cost Study'!$B$31</f>
        <v>0</v>
      </c>
      <c r="AC652" s="23">
        <f ca="1">Y652*'Cost Study'!$B$31</f>
        <v>0</v>
      </c>
      <c r="AD652" s="24">
        <f ca="1">AA652*'Cost Study'!$B$31</f>
        <v>0</v>
      </c>
      <c r="AE652" s="377">
        <f t="shared" ca="1" si="163"/>
        <v>0</v>
      </c>
      <c r="AF652" s="377">
        <f t="shared" ca="1" si="164"/>
        <v>0</v>
      </c>
      <c r="AH652" s="688">
        <f>IFERROR($H652/SUMIF($A:$A,$A652,$H:$H)*SUMIF(Summary!$A$110:$A$186,$A652,Summary!$P$110:$P$186),0)</f>
        <v>0</v>
      </c>
      <c r="AI652" s="689">
        <f t="shared" ca="1" si="150"/>
        <v>0</v>
      </c>
      <c r="AJ652" s="688">
        <f>IFERROR(H652/SUMIF(A:A,A652,H:H)*SUMIF(Summary!$A$110:$A$186,'Operations Support'!A652,Summary!$Q$110:$Q$186),0)</f>
        <v>0</v>
      </c>
      <c r="AK652" s="688">
        <f t="shared" ca="1" si="151"/>
        <v>0</v>
      </c>
      <c r="AM652" s="688">
        <f>IFERROR($H652/SUMIF($A:$A,$A652,$H:$H)*SUMIF(Summary!$A$230:$A$266,$A652,Summary!$P$230:$P$266),0)</f>
        <v>0</v>
      </c>
      <c r="AN652" s="688">
        <f>IFERROR($H652/SUMIF($A:$A,$A652,$H:$H)*(SUMIF(Summary!$A$230:$A$266,$A652,Summary!$L$230:$L$266)+SUMIF(Summary!$A$281:$A$317,$A652,Summary!$L$281:$L$317))-AM652,0)</f>
        <v>0</v>
      </c>
      <c r="AO652" s="688">
        <f>IFERROR($H652/SUMIF($A:$A,$A652,$H:$H)*SUMIF(Summary!$A$230:$A$266,$A652,Summary!$Q$230:$Q$266),0)</f>
        <v>0</v>
      </c>
      <c r="AP652" s="688">
        <f>IFERROR($H652/SUMIF($A:$A,$A652,$H:$H)*(SUMIF(Summary!$A$230:$A$266,$A652,Summary!$L$230:$L$266)+SUMIF(Summary!$A$281:$A$317,$A652,Summary!$L$281:$L$317))-AO652,0)</f>
        <v>0</v>
      </c>
      <c r="AQ652" s="306"/>
      <c r="AR652" s="688">
        <f t="shared" ca="1" si="152"/>
        <v>0</v>
      </c>
      <c r="AS652" s="688">
        <f t="shared" ca="1" si="153"/>
        <v>0</v>
      </c>
    </row>
    <row r="653" spans="1:45" x14ac:dyDescent="0.2">
      <c r="A653" s="423">
        <v>3599</v>
      </c>
      <c r="B653" s="427">
        <v>1</v>
      </c>
      <c r="C653" s="425" t="s">
        <v>318</v>
      </c>
      <c r="D653" s="422">
        <f t="shared" si="154"/>
        <v>1555</v>
      </c>
      <c r="E653" s="422">
        <f t="shared" si="155"/>
        <v>0</v>
      </c>
      <c r="F653" s="422">
        <f t="shared" si="156"/>
        <v>2522</v>
      </c>
      <c r="G653" s="422">
        <f t="shared" si="157"/>
        <v>0</v>
      </c>
      <c r="H653" s="22">
        <f t="shared" si="158"/>
        <v>4077</v>
      </c>
      <c r="I653" s="116">
        <v>748</v>
      </c>
      <c r="J653" s="116">
        <v>0</v>
      </c>
      <c r="K653" s="116">
        <v>913</v>
      </c>
      <c r="L653" s="116">
        <v>0</v>
      </c>
      <c r="M653" s="22">
        <f t="shared" si="159"/>
        <v>1661</v>
      </c>
      <c r="N653" s="116">
        <v>639</v>
      </c>
      <c r="O653" s="116">
        <v>0</v>
      </c>
      <c r="P653" s="116">
        <v>1540</v>
      </c>
      <c r="Q653" s="116">
        <v>0</v>
      </c>
      <c r="R653" s="22">
        <f t="shared" si="160"/>
        <v>2179</v>
      </c>
      <c r="S653" s="116">
        <v>168</v>
      </c>
      <c r="T653" s="116">
        <v>0</v>
      </c>
      <c r="U653" s="116">
        <v>69</v>
      </c>
      <c r="V653" s="116">
        <v>0</v>
      </c>
      <c r="W653" s="22">
        <f t="shared" si="161"/>
        <v>237</v>
      </c>
      <c r="X653" s="22">
        <f t="shared" si="162"/>
        <v>135.9</v>
      </c>
      <c r="Y653" s="22">
        <f ca="1">OFFSET('Cost Study'!$B$7,'Operations Support'!$C653,'Operations Support'!$B653)*$H653</f>
        <v>7787.07</v>
      </c>
      <c r="Z653" s="23">
        <f ca="1">Y653*'Cost Study'!$B$31</f>
        <v>434922.88793492748</v>
      </c>
      <c r="AA653" s="23">
        <f ca="1">IF(A653=10298,1.51,1)*IF($B653&lt;3,$D653*'Cost Study'!$B$32*OFFSET('Cost Study'!$B$7,'Operations Support'!$C653,'Operations Support'!$B653),0)</f>
        <v>297.005</v>
      </c>
      <c r="AB653" s="24">
        <f ca="1">AA653*'Cost Study'!$B$31</f>
        <v>16588.30244637754</v>
      </c>
      <c r="AC653" s="23">
        <f ca="1">Y653*'Cost Study'!$B$31</f>
        <v>434922.88793492748</v>
      </c>
      <c r="AD653" s="24">
        <f ca="1">AA653*'Cost Study'!$B$31</f>
        <v>16588.30244637754</v>
      </c>
      <c r="AE653" s="377">
        <f t="shared" ca="1" si="163"/>
        <v>451511.190381305</v>
      </c>
      <c r="AF653" s="377">
        <f t="shared" ca="1" si="164"/>
        <v>451511.190381305</v>
      </c>
      <c r="AH653" s="688">
        <f>IFERROR($H653/SUMIF($A:$A,$A653,$H:$H)*SUMIF(Summary!$A$110:$A$186,$A653,Summary!$P$110:$P$186),0)</f>
        <v>105875.07945094831</v>
      </c>
      <c r="AI653" s="689">
        <f t="shared" ca="1" si="150"/>
        <v>345636.11093035666</v>
      </c>
      <c r="AJ653" s="688">
        <f>IFERROR(H653/SUMIF(A:A,A653,H:H)*SUMIF(Summary!$A$110:$A$186,'Operations Support'!A653,Summary!$Q$110:$Q$186),0)</f>
        <v>105978.45421749481</v>
      </c>
      <c r="AK653" s="688">
        <f t="shared" ca="1" si="151"/>
        <v>345532.73616381019</v>
      </c>
      <c r="AM653" s="688">
        <f>IFERROR($H653/SUMIF($A:$A,$A653,$H:$H)*SUMIF(Summary!$A$230:$A$266,$A653,Summary!$P$230:$P$266),0)</f>
        <v>20031.712941350419</v>
      </c>
      <c r="AN653" s="688">
        <f>IFERROR($H653/SUMIF($A:$A,$A653,$H:$H)*(SUMIF(Summary!$A$230:$A$266,$A653,Summary!$L$230:$L$266)+SUMIF(Summary!$A$281:$A$317,$A653,Summary!$L$281:$L$317))-AM653,0)</f>
        <v>52088.518875035399</v>
      </c>
      <c r="AO653" s="688">
        <f>IFERROR($H653/SUMIF($A:$A,$A653,$H:$H)*SUMIF(Summary!$A$230:$A$266,$A653,Summary!$Q$230:$Q$266),0)</f>
        <v>20051.271591597266</v>
      </c>
      <c r="AP653" s="688">
        <f>IFERROR($H653/SUMIF($A:$A,$A653,$H:$H)*(SUMIF(Summary!$A$230:$A$266,$A653,Summary!$L$230:$L$266)+SUMIF(Summary!$A$281:$A$317,$A653,Summary!$L$281:$L$317))-AO653,0)</f>
        <v>52068.960224788549</v>
      </c>
      <c r="AQ653" s="306"/>
      <c r="AR653" s="688">
        <f t="shared" ca="1" si="152"/>
        <v>397724.62980539206</v>
      </c>
      <c r="AS653" s="688">
        <f t="shared" ca="1" si="153"/>
        <v>397601.69638859876</v>
      </c>
    </row>
    <row r="654" spans="1:45" x14ac:dyDescent="0.2">
      <c r="A654" s="423">
        <v>3599</v>
      </c>
      <c r="B654" s="427">
        <v>1</v>
      </c>
      <c r="C654" s="425" t="s">
        <v>319</v>
      </c>
      <c r="D654" s="422">
        <f t="shared" si="154"/>
        <v>0</v>
      </c>
      <c r="E654" s="422">
        <f t="shared" si="155"/>
        <v>0</v>
      </c>
      <c r="F654" s="422">
        <f t="shared" si="156"/>
        <v>1856</v>
      </c>
      <c r="G654" s="422">
        <f t="shared" si="157"/>
        <v>0</v>
      </c>
      <c r="H654" s="22">
        <f t="shared" si="158"/>
        <v>1856</v>
      </c>
      <c r="I654" s="116">
        <v>0</v>
      </c>
      <c r="J654" s="116">
        <v>0</v>
      </c>
      <c r="K654" s="116">
        <v>1090</v>
      </c>
      <c r="L654" s="116">
        <v>0</v>
      </c>
      <c r="M654" s="22">
        <f t="shared" si="159"/>
        <v>1090</v>
      </c>
      <c r="N654" s="116">
        <v>0</v>
      </c>
      <c r="O654" s="116">
        <v>0</v>
      </c>
      <c r="P654" s="116">
        <v>567</v>
      </c>
      <c r="Q654" s="116">
        <v>0</v>
      </c>
      <c r="R654" s="22">
        <f t="shared" si="160"/>
        <v>567</v>
      </c>
      <c r="S654" s="116">
        <v>0</v>
      </c>
      <c r="T654" s="116">
        <v>0</v>
      </c>
      <c r="U654" s="116">
        <v>199</v>
      </c>
      <c r="V654" s="116">
        <v>0</v>
      </c>
      <c r="W654" s="22">
        <f t="shared" si="161"/>
        <v>199</v>
      </c>
      <c r="X654" s="22">
        <f t="shared" si="162"/>
        <v>61.866666666666667</v>
      </c>
      <c r="Y654" s="22">
        <f ca="1">OFFSET('Cost Study'!$B$7,'Operations Support'!$C654,'Operations Support'!$B654)*$H654</f>
        <v>2542.7200000000003</v>
      </c>
      <c r="Z654" s="23">
        <f ca="1">Y654*'Cost Study'!$B$31</f>
        <v>142015.81925035975</v>
      </c>
      <c r="AA654" s="23">
        <f ca="1">IF(A654=10298,1.51,1)*IF($B654&lt;3,$D654*'Cost Study'!$B$32*OFFSET('Cost Study'!$B$7,'Operations Support'!$C654,'Operations Support'!$B654),0)</f>
        <v>0</v>
      </c>
      <c r="AB654" s="24">
        <f ca="1">AA654*'Cost Study'!$B$31</f>
        <v>0</v>
      </c>
      <c r="AC654" s="23">
        <f ca="1">Y654*'Cost Study'!$B$31</f>
        <v>142015.81925035975</v>
      </c>
      <c r="AD654" s="24">
        <f ca="1">AA654*'Cost Study'!$B$31</f>
        <v>0</v>
      </c>
      <c r="AE654" s="377">
        <f t="shared" ca="1" si="163"/>
        <v>142015.81925035975</v>
      </c>
      <c r="AF654" s="377">
        <f t="shared" ca="1" si="164"/>
        <v>142015.81925035975</v>
      </c>
      <c r="AH654" s="688">
        <f>IFERROR($H654/SUMIF($A:$A,$A654,$H:$H)*SUMIF(Summary!$A$110:$A$186,$A654,Summary!$P$110:$P$186),0)</f>
        <v>48198.221108893813</v>
      </c>
      <c r="AI654" s="689">
        <f t="shared" ca="1" si="150"/>
        <v>93817.598141465947</v>
      </c>
      <c r="AJ654" s="688">
        <f>IFERROR(H654/SUMIF(A:A,A654,H:H)*SUMIF(Summary!$A$110:$A$186,'Operations Support'!A654,Summary!$Q$110:$Q$186),0)</f>
        <v>48245.281095823004</v>
      </c>
      <c r="AK654" s="688">
        <f t="shared" ca="1" si="151"/>
        <v>93770.538154536742</v>
      </c>
      <c r="AM654" s="688">
        <f>IFERROR($H654/SUMIF($A:$A,$A654,$H:$H)*SUMIF(Summary!$A$230:$A$266,$A654,Summary!$P$230:$P$266),0)</f>
        <v>9119.1707675119887</v>
      </c>
      <c r="AN654" s="688">
        <f>IFERROR($H654/SUMIF($A:$A,$A654,$H:$H)*(SUMIF(Summary!$A$230:$A$266,$A654,Summary!$L$230:$L$266)+SUMIF(Summary!$A$281:$A$317,$A654,Summary!$L$281:$L$317))-AM654,0)</f>
        <v>23712.605109655553</v>
      </c>
      <c r="AO654" s="688">
        <f>IFERROR($H654/SUMIF($A:$A,$A654,$H:$H)*SUMIF(Summary!$A$230:$A$266,$A654,Summary!$Q$230:$Q$266),0)</f>
        <v>9128.0745827825685</v>
      </c>
      <c r="AP654" s="688">
        <f>IFERROR($H654/SUMIF($A:$A,$A654,$H:$H)*(SUMIF(Summary!$A$230:$A$266,$A654,Summary!$L$230:$L$266)+SUMIF(Summary!$A$281:$A$317,$A654,Summary!$L$281:$L$317))-AO654,0)</f>
        <v>23703.701294384977</v>
      </c>
      <c r="AQ654" s="306"/>
      <c r="AR654" s="688">
        <f t="shared" ca="1" si="152"/>
        <v>117530.20325112151</v>
      </c>
      <c r="AS654" s="688">
        <f t="shared" ca="1" si="153"/>
        <v>117474.23944892173</v>
      </c>
    </row>
    <row r="655" spans="1:45" x14ac:dyDescent="0.2">
      <c r="A655" s="423">
        <v>3599</v>
      </c>
      <c r="B655" s="427">
        <v>1</v>
      </c>
      <c r="C655" s="425" t="s">
        <v>320</v>
      </c>
      <c r="D655" s="422">
        <f t="shared" si="154"/>
        <v>204</v>
      </c>
      <c r="E655" s="422">
        <f t="shared" si="155"/>
        <v>0</v>
      </c>
      <c r="F655" s="422">
        <f t="shared" si="156"/>
        <v>2754</v>
      </c>
      <c r="G655" s="422">
        <f t="shared" si="157"/>
        <v>0</v>
      </c>
      <c r="H655" s="22">
        <f t="shared" si="158"/>
        <v>2958</v>
      </c>
      <c r="I655" s="116">
        <v>0</v>
      </c>
      <c r="J655" s="116">
        <v>0</v>
      </c>
      <c r="K655" s="116">
        <v>680</v>
      </c>
      <c r="L655" s="116">
        <v>0</v>
      </c>
      <c r="M655" s="22">
        <f t="shared" si="159"/>
        <v>680</v>
      </c>
      <c r="N655" s="116">
        <v>0</v>
      </c>
      <c r="O655" s="116">
        <v>0</v>
      </c>
      <c r="P655" s="116">
        <v>1483</v>
      </c>
      <c r="Q655" s="116">
        <v>0</v>
      </c>
      <c r="R655" s="22">
        <f t="shared" si="160"/>
        <v>1483</v>
      </c>
      <c r="S655" s="116">
        <v>204</v>
      </c>
      <c r="T655" s="116">
        <v>0</v>
      </c>
      <c r="U655" s="116">
        <v>591</v>
      </c>
      <c r="V655" s="116">
        <v>0</v>
      </c>
      <c r="W655" s="22">
        <f t="shared" si="161"/>
        <v>795</v>
      </c>
      <c r="X655" s="22">
        <f t="shared" si="162"/>
        <v>98.6</v>
      </c>
      <c r="Y655" s="22">
        <f ca="1">OFFSET('Cost Study'!$B$7,'Operations Support'!$C655,'Operations Support'!$B655)*$H655</f>
        <v>2958</v>
      </c>
      <c r="Z655" s="23">
        <f ca="1">Y655*'Cost Study'!$B$31</f>
        <v>165210.0087082196</v>
      </c>
      <c r="AA655" s="23">
        <f ca="1">IF(A655=10298,1.51,1)*IF($B655&lt;3,$D655*'Cost Study'!$B$32*OFFSET('Cost Study'!$B$7,'Operations Support'!$C655,'Operations Support'!$B655),0)</f>
        <v>20.400000000000002</v>
      </c>
      <c r="AB655" s="24">
        <f ca="1">AA655*'Cost Study'!$B$31</f>
        <v>1139.3793704015145</v>
      </c>
      <c r="AC655" s="23">
        <f ca="1">Y655*'Cost Study'!$B$31</f>
        <v>165210.0087082196</v>
      </c>
      <c r="AD655" s="24">
        <f ca="1">AA655*'Cost Study'!$B$31</f>
        <v>1139.3793704015145</v>
      </c>
      <c r="AE655" s="377">
        <f t="shared" ca="1" si="163"/>
        <v>166349.38807862112</v>
      </c>
      <c r="AF655" s="377">
        <f t="shared" ca="1" si="164"/>
        <v>166349.38807862112</v>
      </c>
      <c r="AH655" s="688">
        <f>IFERROR($H655/SUMIF($A:$A,$A655,$H:$H)*SUMIF(Summary!$A$110:$A$186,$A655,Summary!$P$110:$P$186),0)</f>
        <v>76815.914892299523</v>
      </c>
      <c r="AI655" s="689">
        <f t="shared" ca="1" si="150"/>
        <v>89533.4731863216</v>
      </c>
      <c r="AJ655" s="688">
        <f>IFERROR(H655/SUMIF(A:A,A655,H:H)*SUMIF(Summary!$A$110:$A$186,'Operations Support'!A655,Summary!$Q$110:$Q$186),0)</f>
        <v>76890.916746467919</v>
      </c>
      <c r="AK655" s="688">
        <f t="shared" ca="1" si="151"/>
        <v>89458.471332153204</v>
      </c>
      <c r="AM655" s="688">
        <f>IFERROR($H655/SUMIF($A:$A,$A655,$H:$H)*SUMIF(Summary!$A$230:$A$266,$A655,Summary!$P$230:$P$266),0)</f>
        <v>14533.678410722232</v>
      </c>
      <c r="AN655" s="688">
        <f>IFERROR($H655/SUMIF($A:$A,$A655,$H:$H)*(SUMIF(Summary!$A$230:$A$266,$A655,Summary!$L$230:$L$266)+SUMIF(Summary!$A$281:$A$317,$A655,Summary!$L$281:$L$317))-AM655,0)</f>
        <v>37791.964393513546</v>
      </c>
      <c r="AO655" s="688">
        <f>IFERROR($H655/SUMIF($A:$A,$A655,$H:$H)*SUMIF(Summary!$A$230:$A$266,$A655,Summary!$Q$230:$Q$266),0)</f>
        <v>14547.868866309718</v>
      </c>
      <c r="AP655" s="688">
        <f>IFERROR($H655/SUMIF($A:$A,$A655,$H:$H)*(SUMIF(Summary!$A$230:$A$266,$A655,Summary!$L$230:$L$266)+SUMIF(Summary!$A$281:$A$317,$A655,Summary!$L$281:$L$317))-AO655,0)</f>
        <v>37777.77393792606</v>
      </c>
      <c r="AQ655" s="306"/>
      <c r="AR655" s="688">
        <f t="shared" ca="1" si="152"/>
        <v>127325.43757983515</v>
      </c>
      <c r="AS655" s="688">
        <f t="shared" ca="1" si="153"/>
        <v>127236.24527007926</v>
      </c>
    </row>
    <row r="656" spans="1:45" x14ac:dyDescent="0.2">
      <c r="A656" s="423">
        <v>3599</v>
      </c>
      <c r="B656" s="427">
        <v>2</v>
      </c>
      <c r="C656" s="425" t="s">
        <v>300</v>
      </c>
      <c r="D656" s="422">
        <f t="shared" si="154"/>
        <v>50894</v>
      </c>
      <c r="E656" s="422">
        <f t="shared" si="155"/>
        <v>0</v>
      </c>
      <c r="F656" s="422">
        <f t="shared" si="156"/>
        <v>44122</v>
      </c>
      <c r="G656" s="422">
        <f t="shared" si="157"/>
        <v>0</v>
      </c>
      <c r="H656" s="22">
        <f t="shared" si="158"/>
        <v>95016</v>
      </c>
      <c r="I656" s="116">
        <v>20964</v>
      </c>
      <c r="J656" s="116">
        <v>0</v>
      </c>
      <c r="K656" s="116">
        <v>19010</v>
      </c>
      <c r="L656" s="116">
        <v>0</v>
      </c>
      <c r="M656" s="22">
        <f t="shared" si="159"/>
        <v>39974</v>
      </c>
      <c r="N656" s="116">
        <v>21434</v>
      </c>
      <c r="O656" s="116">
        <v>0</v>
      </c>
      <c r="P656" s="116">
        <v>19939</v>
      </c>
      <c r="Q656" s="116">
        <v>0</v>
      </c>
      <c r="R656" s="22">
        <f t="shared" si="160"/>
        <v>41373</v>
      </c>
      <c r="S656" s="116">
        <v>8496</v>
      </c>
      <c r="T656" s="116">
        <v>0</v>
      </c>
      <c r="U656" s="116">
        <v>5173</v>
      </c>
      <c r="V656" s="116">
        <v>0</v>
      </c>
      <c r="W656" s="22">
        <f t="shared" si="161"/>
        <v>13669</v>
      </c>
      <c r="X656" s="22">
        <f t="shared" si="162"/>
        <v>3167.2</v>
      </c>
      <c r="Y656" s="22">
        <f ca="1">OFFSET('Cost Study'!$B$7,'Operations Support'!$C656,'Operations Support'!$B656)*$H656</f>
        <v>166278</v>
      </c>
      <c r="Z656" s="23">
        <f ca="1">Y656*'Cost Study'!$B$31</f>
        <v>9286947.2035109326</v>
      </c>
      <c r="AA656" s="23">
        <f ca="1">IF(A656=10298,1.51,1)*IF($B656&lt;3,$D656*'Cost Study'!$B$32*OFFSET('Cost Study'!$B$7,'Operations Support'!$C656,'Operations Support'!$B656),0)</f>
        <v>8906.4500000000007</v>
      </c>
      <c r="AB656" s="24">
        <f ca="1">AA656*'Cost Study'!$B$31</f>
        <v>497442.42125061614</v>
      </c>
      <c r="AC656" s="23">
        <f ca="1">Y656*'Cost Study'!$B$31</f>
        <v>9286947.2035109326</v>
      </c>
      <c r="AD656" s="24">
        <f ca="1">AA656*'Cost Study'!$B$31</f>
        <v>497442.42125061614</v>
      </c>
      <c r="AE656" s="377">
        <f t="shared" ca="1" si="163"/>
        <v>9784389.6247615479</v>
      </c>
      <c r="AF656" s="377">
        <f t="shared" ca="1" si="164"/>
        <v>9784389.6247615479</v>
      </c>
      <c r="AH656" s="688">
        <f>IFERROR($H656/SUMIF($A:$A,$A656,$H:$H)*SUMIF(Summary!$A$110:$A$186,$A656,Summary!$P$110:$P$186),0)</f>
        <v>2467458.0694410857</v>
      </c>
      <c r="AI656" s="689">
        <f t="shared" ca="1" si="150"/>
        <v>7316931.5553204622</v>
      </c>
      <c r="AJ656" s="688">
        <f>IFERROR(H656/SUMIF(A:A,A656,H:H)*SUMIF(Summary!$A$110:$A$186,'Operations Support'!A656,Summary!$Q$110:$Q$186),0)</f>
        <v>2469867.2567891805</v>
      </c>
      <c r="AK656" s="688">
        <f t="shared" ca="1" si="151"/>
        <v>7314522.3679723674</v>
      </c>
      <c r="AM656" s="688">
        <f>IFERROR($H656/SUMIF($A:$A,$A656,$H:$H)*SUMIF(Summary!$A$230:$A$266,$A656,Summary!$P$230:$P$266),0)</f>
        <v>466846.51381784439</v>
      </c>
      <c r="AN656" s="688">
        <f>IFERROR($H656/SUMIF($A:$A,$A656,$H:$H)*(SUMIF(Summary!$A$230:$A$266,$A656,Summary!$L$230:$L$266)+SUMIF(Summary!$A$281:$A$317,$A656,Summary!$L$281:$L$317))-AM656,0)</f>
        <v>1213942.2883076684</v>
      </c>
      <c r="AO656" s="688">
        <f>IFERROR($H656/SUMIF($A:$A,$A656,$H:$H)*SUMIF(Summary!$A$230:$A$266,$A656,Summary!$Q$230:$Q$266),0)</f>
        <v>467302.33542977832</v>
      </c>
      <c r="AP656" s="688">
        <f>IFERROR($H656/SUMIF($A:$A,$A656,$H:$H)*(SUMIF(Summary!$A$230:$A$266,$A656,Summary!$L$230:$L$266)+SUMIF(Summary!$A$281:$A$317,$A656,Summary!$L$281:$L$317))-AO656,0)</f>
        <v>1213486.4666957345</v>
      </c>
      <c r="AQ656" s="306"/>
      <c r="AR656" s="688">
        <f t="shared" ca="1" si="152"/>
        <v>8530873.8436281309</v>
      </c>
      <c r="AS656" s="688">
        <f t="shared" ca="1" si="153"/>
        <v>8528008.8346681017</v>
      </c>
    </row>
    <row r="657" spans="1:45" x14ac:dyDescent="0.2">
      <c r="A657" s="423">
        <v>3599</v>
      </c>
      <c r="B657" s="427">
        <v>2</v>
      </c>
      <c r="C657" s="425" t="s">
        <v>301</v>
      </c>
      <c r="D657" s="422">
        <f t="shared" si="154"/>
        <v>25748</v>
      </c>
      <c r="E657" s="422">
        <f t="shared" si="155"/>
        <v>0</v>
      </c>
      <c r="F657" s="422">
        <f t="shared" si="156"/>
        <v>10690</v>
      </c>
      <c r="G657" s="422">
        <f t="shared" si="157"/>
        <v>0</v>
      </c>
      <c r="H657" s="22">
        <f t="shared" si="158"/>
        <v>36438</v>
      </c>
      <c r="I657" s="116">
        <v>11966</v>
      </c>
      <c r="J657" s="116">
        <v>0</v>
      </c>
      <c r="K657" s="116">
        <v>5386</v>
      </c>
      <c r="L657" s="116">
        <v>0</v>
      </c>
      <c r="M657" s="22">
        <f t="shared" si="159"/>
        <v>17352</v>
      </c>
      <c r="N657" s="116">
        <v>11819</v>
      </c>
      <c r="O657" s="116">
        <v>0</v>
      </c>
      <c r="P657" s="116">
        <v>4170</v>
      </c>
      <c r="Q657" s="116">
        <v>0</v>
      </c>
      <c r="R657" s="22">
        <f t="shared" si="160"/>
        <v>15989</v>
      </c>
      <c r="S657" s="116">
        <v>1963</v>
      </c>
      <c r="T657" s="116">
        <v>0</v>
      </c>
      <c r="U657" s="116">
        <v>1134</v>
      </c>
      <c r="V657" s="116">
        <v>0</v>
      </c>
      <c r="W657" s="22">
        <f t="shared" si="161"/>
        <v>3097</v>
      </c>
      <c r="X657" s="22">
        <f t="shared" si="162"/>
        <v>1214.5999999999999</v>
      </c>
      <c r="Y657" s="22">
        <f ca="1">OFFSET('Cost Study'!$B$7,'Operations Support'!$C657,'Operations Support'!$B657)*$H657</f>
        <v>100568.87999999999</v>
      </c>
      <c r="Z657" s="23">
        <f ca="1">Y657*'Cost Study'!$B$31</f>
        <v>5616966.0380581096</v>
      </c>
      <c r="AA657" s="23">
        <f ca="1">IF(A657=10298,1.51,1)*IF($B657&lt;3,$D657*'Cost Study'!$B$32*OFFSET('Cost Study'!$B$7,'Operations Support'!$C657,'Operations Support'!$B657),0)</f>
        <v>7106.4480000000003</v>
      </c>
      <c r="AB657" s="24">
        <f ca="1">AA657*'Cost Study'!$B$31</f>
        <v>396908.83568779909</v>
      </c>
      <c r="AC657" s="23">
        <f ca="1">Y657*'Cost Study'!$B$31</f>
        <v>5616966.0380581096</v>
      </c>
      <c r="AD657" s="24">
        <f ca="1">AA657*'Cost Study'!$B$31</f>
        <v>396908.83568779909</v>
      </c>
      <c r="AE657" s="377">
        <f t="shared" ca="1" si="163"/>
        <v>6013874.873745909</v>
      </c>
      <c r="AF657" s="377">
        <f t="shared" ca="1" si="164"/>
        <v>6013874.873745909</v>
      </c>
      <c r="AH657" s="688">
        <f>IFERROR($H657/SUMIF($A:$A,$A657,$H:$H)*SUMIF(Summary!$A$110:$A$186,$A657,Summary!$P$110:$P$186),0)</f>
        <v>946253.65342988831</v>
      </c>
      <c r="AI657" s="689">
        <f t="shared" ca="1" si="150"/>
        <v>5067621.2203160208</v>
      </c>
      <c r="AJ657" s="688">
        <f>IFERROR(H657/SUMIF(A:A,A657,H:H)*SUMIF(Summary!$A$110:$A$186,'Operations Support'!A657,Summary!$Q$110:$Q$186),0)</f>
        <v>947177.56065172341</v>
      </c>
      <c r="AK657" s="688">
        <f t="shared" ca="1" si="151"/>
        <v>5066697.3130941857</v>
      </c>
      <c r="AM657" s="688">
        <f>IFERROR($H657/SUMIF($A:$A,$A657,$H:$H)*SUMIF(Summary!$A$230:$A$266,$A657,Summary!$P$230:$P$266),0)</f>
        <v>179032.51316088461</v>
      </c>
      <c r="AN657" s="688">
        <f>IFERROR($H657/SUMIF($A:$A,$A657,$H:$H)*(SUMIF(Summary!$A$230:$A$266,$A657,Summary!$L$230:$L$266)+SUMIF(Summary!$A$281:$A$317,$A657,Summary!$L$281:$L$317))-AM657,0)</f>
        <v>465538.74191036052</v>
      </c>
      <c r="AO657" s="688">
        <f>IFERROR($H657/SUMIF($A:$A,$A657,$H:$H)*SUMIF(Summary!$A$230:$A$266,$A657,Summary!$Q$230:$Q$266),0)</f>
        <v>179207.31769796941</v>
      </c>
      <c r="AP657" s="688">
        <f>IFERROR($H657/SUMIF($A:$A,$A657,$H:$H)*(SUMIF(Summary!$A$230:$A$266,$A657,Summary!$L$230:$L$266)+SUMIF(Summary!$A$281:$A$317,$A657,Summary!$L$281:$L$317))-AO657,0)</f>
        <v>465363.93737327575</v>
      </c>
      <c r="AQ657" s="306"/>
      <c r="AR657" s="688">
        <f t="shared" ca="1" si="152"/>
        <v>5533159.9622263815</v>
      </c>
      <c r="AS657" s="688">
        <f t="shared" ca="1" si="153"/>
        <v>5532061.2504674615</v>
      </c>
    </row>
    <row r="658" spans="1:45" x14ac:dyDescent="0.2">
      <c r="A658" s="423">
        <v>3599</v>
      </c>
      <c r="B658" s="427">
        <v>2</v>
      </c>
      <c r="C658" s="425" t="s">
        <v>302</v>
      </c>
      <c r="D658" s="422">
        <f t="shared" si="154"/>
        <v>7079</v>
      </c>
      <c r="E658" s="422">
        <f t="shared" si="155"/>
        <v>0</v>
      </c>
      <c r="F658" s="422">
        <f t="shared" si="156"/>
        <v>3846</v>
      </c>
      <c r="G658" s="422">
        <f t="shared" si="157"/>
        <v>0</v>
      </c>
      <c r="H658" s="22">
        <f t="shared" si="158"/>
        <v>10925</v>
      </c>
      <c r="I658" s="116">
        <v>2972</v>
      </c>
      <c r="J658" s="116">
        <v>0</v>
      </c>
      <c r="K658" s="116">
        <v>1797</v>
      </c>
      <c r="L658" s="116">
        <v>0</v>
      </c>
      <c r="M658" s="22">
        <f t="shared" si="159"/>
        <v>4769</v>
      </c>
      <c r="N658" s="116">
        <v>3189</v>
      </c>
      <c r="O658" s="116">
        <v>0</v>
      </c>
      <c r="P658" s="116">
        <v>1689</v>
      </c>
      <c r="Q658" s="116">
        <v>0</v>
      </c>
      <c r="R658" s="22">
        <f t="shared" si="160"/>
        <v>4878</v>
      </c>
      <c r="S658" s="116">
        <v>918</v>
      </c>
      <c r="T658" s="116">
        <v>0</v>
      </c>
      <c r="U658" s="116">
        <v>360</v>
      </c>
      <c r="V658" s="116">
        <v>0</v>
      </c>
      <c r="W658" s="22">
        <f t="shared" si="161"/>
        <v>1278</v>
      </c>
      <c r="X658" s="22">
        <f t="shared" si="162"/>
        <v>364.16666666666669</v>
      </c>
      <c r="Y658" s="22">
        <f ca="1">OFFSET('Cost Study'!$B$7,'Operations Support'!$C658,'Operations Support'!$B658)*$H658</f>
        <v>29060.5</v>
      </c>
      <c r="Z658" s="23">
        <f ca="1">Y658*'Cost Study'!$B$31</f>
        <v>1623085.0094879025</v>
      </c>
      <c r="AA658" s="23">
        <f ca="1">IF(A658=10298,1.51,1)*IF($B658&lt;3,$D658*'Cost Study'!$B$32*OFFSET('Cost Study'!$B$7,'Operations Support'!$C658,'Operations Support'!$B658),0)</f>
        <v>1883.0140000000004</v>
      </c>
      <c r="AB658" s="24">
        <f ca="1">AA658*'Cost Study'!$B$31</f>
        <v>105169.96596947244</v>
      </c>
      <c r="AC658" s="23">
        <f ca="1">Y658*'Cost Study'!$B$31</f>
        <v>1623085.0094879025</v>
      </c>
      <c r="AD658" s="24">
        <f ca="1">AA658*'Cost Study'!$B$31</f>
        <v>105169.96596947244</v>
      </c>
      <c r="AE658" s="377">
        <f t="shared" ca="1" si="163"/>
        <v>1728254.9754573749</v>
      </c>
      <c r="AF658" s="377">
        <f t="shared" ca="1" si="164"/>
        <v>1728254.9754573749</v>
      </c>
      <c r="AH658" s="688">
        <f>IFERROR($H658/SUMIF($A:$A,$A658,$H:$H)*SUMIF(Summary!$A$110:$A$186,$A658,Summary!$P$110:$P$186),0)</f>
        <v>283709.89526652201</v>
      </c>
      <c r="AI658" s="689">
        <f t="shared" ca="1" si="150"/>
        <v>1444545.080190853</v>
      </c>
      <c r="AJ658" s="688">
        <f>IFERROR(H658/SUMIF(A:A,A658,H:H)*SUMIF(Summary!$A$110:$A$186,'Operations Support'!A658,Summary!$Q$110:$Q$186),0)</f>
        <v>283986.90515725553</v>
      </c>
      <c r="AK658" s="688">
        <f t="shared" ca="1" si="151"/>
        <v>1444268.0703001195</v>
      </c>
      <c r="AM658" s="688">
        <f>IFERROR($H658/SUMIF($A:$A,$A658,$H:$H)*SUMIF(Summary!$A$230:$A$266,$A658,Summary!$P$230:$P$266),0)</f>
        <v>53678.308531825685</v>
      </c>
      <c r="AN658" s="688">
        <f>IFERROR($H658/SUMIF($A:$A,$A658,$H:$H)*(SUMIF(Summary!$A$230:$A$266,$A658,Summary!$L$230:$L$266)+SUMIF(Summary!$A$281:$A$317,$A658,Summary!$L$281:$L$317))-AM658,0)</f>
        <v>139579.85496928176</v>
      </c>
      <c r="AO658" s="688">
        <f>IFERROR($H658/SUMIF($A:$A,$A658,$H:$H)*SUMIF(Summary!$A$230:$A$266,$A658,Summary!$Q$230:$Q$266),0)</f>
        <v>53730.71919013984</v>
      </c>
      <c r="AP658" s="688">
        <f>IFERROR($H658/SUMIF($A:$A,$A658,$H:$H)*(SUMIF(Summary!$A$230:$A$266,$A658,Summary!$L$230:$L$266)+SUMIF(Summary!$A$281:$A$317,$A658,Summary!$L$281:$L$317))-AO658,0)</f>
        <v>139527.44431096761</v>
      </c>
      <c r="AQ658" s="306"/>
      <c r="AR658" s="688">
        <f t="shared" ca="1" si="152"/>
        <v>1584124.9351601347</v>
      </c>
      <c r="AS658" s="688">
        <f t="shared" ca="1" si="153"/>
        <v>1583795.514611087</v>
      </c>
    </row>
    <row r="659" spans="1:45" x14ac:dyDescent="0.2">
      <c r="A659" s="423">
        <v>3599</v>
      </c>
      <c r="B659" s="427">
        <v>2</v>
      </c>
      <c r="C659" s="425" t="s">
        <v>303</v>
      </c>
      <c r="D659" s="422">
        <f t="shared" si="154"/>
        <v>8187</v>
      </c>
      <c r="E659" s="422">
        <f t="shared" si="155"/>
        <v>0</v>
      </c>
      <c r="F659" s="422">
        <f t="shared" si="156"/>
        <v>16053</v>
      </c>
      <c r="G659" s="422">
        <f t="shared" si="157"/>
        <v>0</v>
      </c>
      <c r="H659" s="22">
        <f t="shared" si="158"/>
        <v>24240</v>
      </c>
      <c r="I659" s="116">
        <v>2787</v>
      </c>
      <c r="J659" s="116">
        <v>0</v>
      </c>
      <c r="K659" s="116">
        <v>7218</v>
      </c>
      <c r="L659" s="116">
        <v>0</v>
      </c>
      <c r="M659" s="22">
        <f t="shared" si="159"/>
        <v>10005</v>
      </c>
      <c r="N659" s="116">
        <v>4101</v>
      </c>
      <c r="O659" s="116">
        <v>0</v>
      </c>
      <c r="P659" s="116">
        <v>7203</v>
      </c>
      <c r="Q659" s="116">
        <v>0</v>
      </c>
      <c r="R659" s="22">
        <f t="shared" si="160"/>
        <v>11304</v>
      </c>
      <c r="S659" s="116">
        <v>1299</v>
      </c>
      <c r="T659" s="116">
        <v>0</v>
      </c>
      <c r="U659" s="116">
        <v>1632</v>
      </c>
      <c r="V659" s="116">
        <v>0</v>
      </c>
      <c r="W659" s="22">
        <f t="shared" si="161"/>
        <v>2931</v>
      </c>
      <c r="X659" s="22">
        <f t="shared" si="162"/>
        <v>808</v>
      </c>
      <c r="Y659" s="22">
        <f ca="1">OFFSET('Cost Study'!$B$7,'Operations Support'!$C659,'Operations Support'!$B659)*$H659</f>
        <v>47995.199999999997</v>
      </c>
      <c r="Z659" s="23">
        <f ca="1">Y659*'Cost Study'!$B$31</f>
        <v>2680624.5469752336</v>
      </c>
      <c r="AA659" s="23">
        <f ca="1">IF(A659=10298,1.51,1)*IF($B659&lt;3,$D659*'Cost Study'!$B$32*OFFSET('Cost Study'!$B$7,'Operations Support'!$C659,'Operations Support'!$B659),0)</f>
        <v>1621.0260000000001</v>
      </c>
      <c r="AB659" s="24">
        <f ca="1">AA659*'Cost Study'!$B$31</f>
        <v>90537.430553161044</v>
      </c>
      <c r="AC659" s="23">
        <f ca="1">Y659*'Cost Study'!$B$31</f>
        <v>2680624.5469752336</v>
      </c>
      <c r="AD659" s="24">
        <f ca="1">AA659*'Cost Study'!$B$31</f>
        <v>90537.430553161044</v>
      </c>
      <c r="AE659" s="377">
        <f t="shared" ca="1" si="163"/>
        <v>2771161.9775283947</v>
      </c>
      <c r="AF659" s="377">
        <f t="shared" ca="1" si="164"/>
        <v>2771161.9775283947</v>
      </c>
      <c r="AH659" s="688">
        <f>IFERROR($H659/SUMIF($A:$A,$A659,$H:$H)*SUMIF(Summary!$A$110:$A$186,$A659,Summary!$P$110:$P$186),0)</f>
        <v>629485.38775839773</v>
      </c>
      <c r="AI659" s="689">
        <f t="shared" ca="1" si="150"/>
        <v>2141676.5897699967</v>
      </c>
      <c r="AJ659" s="688">
        <f>IFERROR(H659/SUMIF(A:A,A659,H:H)*SUMIF(Summary!$A$110:$A$186,'Operations Support'!A659,Summary!$Q$110:$Q$186),0)</f>
        <v>630100.00741527462</v>
      </c>
      <c r="AK659" s="688">
        <f t="shared" ca="1" si="151"/>
        <v>2141061.97011312</v>
      </c>
      <c r="AM659" s="688">
        <f>IFERROR($H659/SUMIF($A:$A,$A659,$H:$H)*SUMIF(Summary!$A$230:$A$266,$A659,Summary!$P$230:$P$266),0)</f>
        <v>119099.51476535056</v>
      </c>
      <c r="AN659" s="688">
        <f>IFERROR($H659/SUMIF($A:$A,$A659,$H:$H)*(SUMIF(Summary!$A$230:$A$266,$A659,Summary!$L$230:$L$266)+SUMIF(Summary!$A$281:$A$317,$A659,Summary!$L$281:$L$317))-AM659,0)</f>
        <v>309694.79949248425</v>
      </c>
      <c r="AO659" s="688">
        <f>IFERROR($H659/SUMIF($A:$A,$A659,$H:$H)*SUMIF(Summary!$A$230:$A$266,$A659,Summary!$Q$230:$Q$266),0)</f>
        <v>119215.80166306545</v>
      </c>
      <c r="AP659" s="688">
        <f>IFERROR($H659/SUMIF($A:$A,$A659,$H:$H)*(SUMIF(Summary!$A$230:$A$266,$A659,Summary!$L$230:$L$266)+SUMIF(Summary!$A$281:$A$317,$A659,Summary!$L$281:$L$317))-AO659,0)</f>
        <v>309578.51259476936</v>
      </c>
      <c r="AQ659" s="306"/>
      <c r="AR659" s="688">
        <f t="shared" ca="1" si="152"/>
        <v>2451371.3892624811</v>
      </c>
      <c r="AS659" s="688">
        <f t="shared" ca="1" si="153"/>
        <v>2450640.4827078893</v>
      </c>
    </row>
    <row r="660" spans="1:45" x14ac:dyDescent="0.2">
      <c r="A660" s="423">
        <v>3599</v>
      </c>
      <c r="B660" s="427">
        <v>2</v>
      </c>
      <c r="C660" s="425" t="s">
        <v>304</v>
      </c>
      <c r="D660" s="422">
        <f t="shared" si="154"/>
        <v>185</v>
      </c>
      <c r="E660" s="422">
        <f t="shared" si="155"/>
        <v>0</v>
      </c>
      <c r="F660" s="422">
        <f t="shared" si="156"/>
        <v>0</v>
      </c>
      <c r="G660" s="422">
        <f t="shared" si="157"/>
        <v>0</v>
      </c>
      <c r="H660" s="22">
        <f t="shared" si="158"/>
        <v>185</v>
      </c>
      <c r="I660" s="116">
        <v>57</v>
      </c>
      <c r="J660" s="116">
        <v>0</v>
      </c>
      <c r="K660" s="116">
        <v>0</v>
      </c>
      <c r="L660" s="116">
        <v>0</v>
      </c>
      <c r="M660" s="22">
        <f t="shared" si="159"/>
        <v>57</v>
      </c>
      <c r="N660" s="116">
        <v>128</v>
      </c>
      <c r="O660" s="116">
        <v>0</v>
      </c>
      <c r="P660" s="116">
        <v>0</v>
      </c>
      <c r="Q660" s="116">
        <v>0</v>
      </c>
      <c r="R660" s="22">
        <f t="shared" si="160"/>
        <v>128</v>
      </c>
      <c r="S660" s="116">
        <v>0</v>
      </c>
      <c r="T660" s="116">
        <v>0</v>
      </c>
      <c r="U660" s="116">
        <v>0</v>
      </c>
      <c r="V660" s="116">
        <v>0</v>
      </c>
      <c r="W660" s="22">
        <f t="shared" si="161"/>
        <v>0</v>
      </c>
      <c r="X660" s="22">
        <f t="shared" si="162"/>
        <v>6.166666666666667</v>
      </c>
      <c r="Y660" s="22">
        <f ca="1">OFFSET('Cost Study'!$B$7,'Operations Support'!$C660,'Operations Support'!$B660)*$H660</f>
        <v>440.29999999999995</v>
      </c>
      <c r="Z660" s="23">
        <f ca="1">Y660*'Cost Study'!$B$31</f>
        <v>24591.604744499349</v>
      </c>
      <c r="AA660" s="23">
        <f ca="1">IF(A660=10298,1.51,1)*IF($B660&lt;3,$D660*'Cost Study'!$B$32*OFFSET('Cost Study'!$B$7,'Operations Support'!$C660,'Operations Support'!$B660),0)</f>
        <v>44.03</v>
      </c>
      <c r="AB660" s="24">
        <f ca="1">AA660*'Cost Study'!$B$31</f>
        <v>2459.1604744499355</v>
      </c>
      <c r="AC660" s="23">
        <f ca="1">Y660*'Cost Study'!$B$31</f>
        <v>24591.604744499349</v>
      </c>
      <c r="AD660" s="24">
        <f ca="1">AA660*'Cost Study'!$B$31</f>
        <v>2459.1604744499355</v>
      </c>
      <c r="AE660" s="377">
        <f t="shared" ca="1" si="163"/>
        <v>27050.765218949284</v>
      </c>
      <c r="AF660" s="377">
        <f t="shared" ca="1" si="164"/>
        <v>27050.765218949284</v>
      </c>
      <c r="AH660" s="688">
        <f>IFERROR($H660/SUMIF($A:$A,$A660,$H:$H)*SUMIF(Summary!$A$110:$A$186,$A660,Summary!$P$110:$P$186),0)</f>
        <v>4804.2407894102134</v>
      </c>
      <c r="AI660" s="689">
        <f t="shared" ca="1" si="150"/>
        <v>22246.524429539069</v>
      </c>
      <c r="AJ660" s="688">
        <f>IFERROR(H660/SUMIF(A:A,A660,H:H)*SUMIF(Summary!$A$110:$A$186,'Operations Support'!A660,Summary!$Q$110:$Q$186),0)</f>
        <v>4808.9315747452893</v>
      </c>
      <c r="AK660" s="688">
        <f t="shared" ca="1" si="151"/>
        <v>22241.833644203994</v>
      </c>
      <c r="AM660" s="688">
        <f>IFERROR($H660/SUMIF($A:$A,$A660,$H:$H)*SUMIF(Summary!$A$230:$A$266,$A660,Summary!$P$230:$P$266),0)</f>
        <v>908.96906895997733</v>
      </c>
      <c r="AN660" s="688">
        <f>IFERROR($H660/SUMIF($A:$A,$A660,$H:$H)*(SUMIF(Summary!$A$230:$A$266,$A660,Summary!$L$230:$L$266)+SUMIF(Summary!$A$281:$A$317,$A660,Summary!$L$281:$L$317))-AM660,0)</f>
        <v>2363.5947981068311</v>
      </c>
      <c r="AO660" s="688">
        <f>IFERROR($H660/SUMIF($A:$A,$A660,$H:$H)*SUMIF(Summary!$A$230:$A$266,$A660,Summary!$Q$230:$Q$266),0)</f>
        <v>909.85657209847795</v>
      </c>
      <c r="AP660" s="688">
        <f>IFERROR($H660/SUMIF($A:$A,$A660,$H:$H)*(SUMIF(Summary!$A$230:$A$266,$A660,Summary!$L$230:$L$266)+SUMIF(Summary!$A$281:$A$317,$A660,Summary!$L$281:$L$317))-AO660,0)</f>
        <v>2362.7072949683306</v>
      </c>
      <c r="AQ660" s="306"/>
      <c r="AR660" s="688">
        <f t="shared" ca="1" si="152"/>
        <v>24610.119227645901</v>
      </c>
      <c r="AS660" s="688">
        <f t="shared" ca="1" si="153"/>
        <v>24604.540939172326</v>
      </c>
    </row>
    <row r="661" spans="1:45" x14ac:dyDescent="0.2">
      <c r="A661" s="423">
        <v>3599</v>
      </c>
      <c r="B661" s="427">
        <v>2</v>
      </c>
      <c r="C661" s="425" t="s">
        <v>305</v>
      </c>
      <c r="D661" s="422">
        <f t="shared" si="154"/>
        <v>15117</v>
      </c>
      <c r="E661" s="422">
        <f t="shared" si="155"/>
        <v>0</v>
      </c>
      <c r="F661" s="422">
        <f t="shared" si="156"/>
        <v>7349</v>
      </c>
      <c r="G661" s="422">
        <f t="shared" si="157"/>
        <v>0</v>
      </c>
      <c r="H661" s="22">
        <f t="shared" si="158"/>
        <v>22466</v>
      </c>
      <c r="I661" s="116">
        <v>6831</v>
      </c>
      <c r="J661" s="116">
        <v>0</v>
      </c>
      <c r="K661" s="116">
        <v>3842</v>
      </c>
      <c r="L661" s="116">
        <v>0</v>
      </c>
      <c r="M661" s="22">
        <f t="shared" si="159"/>
        <v>10673</v>
      </c>
      <c r="N661" s="116">
        <v>7288</v>
      </c>
      <c r="O661" s="116">
        <v>0</v>
      </c>
      <c r="P661" s="116">
        <v>2795</v>
      </c>
      <c r="Q661" s="116">
        <v>0</v>
      </c>
      <c r="R661" s="22">
        <f t="shared" si="160"/>
        <v>10083</v>
      </c>
      <c r="S661" s="116">
        <v>998</v>
      </c>
      <c r="T661" s="116">
        <v>0</v>
      </c>
      <c r="U661" s="116">
        <v>712</v>
      </c>
      <c r="V661" s="116">
        <v>0</v>
      </c>
      <c r="W661" s="22">
        <f t="shared" si="161"/>
        <v>1710</v>
      </c>
      <c r="X661" s="22">
        <f t="shared" si="162"/>
        <v>748.86666666666667</v>
      </c>
      <c r="Y661" s="22">
        <f ca="1">OFFSET('Cost Study'!$B$7,'Operations Support'!$C661,'Operations Support'!$B661)*$H661</f>
        <v>67173.340000000011</v>
      </c>
      <c r="Z661" s="23">
        <f ca="1">Y661*'Cost Study'!$B$31</f>
        <v>3751760.6782826902</v>
      </c>
      <c r="AA661" s="23">
        <f ca="1">IF(A661=10298,1.51,1)*IF($B661&lt;3,$D661*'Cost Study'!$B$32*OFFSET('Cost Study'!$B$7,'Operations Support'!$C661,'Operations Support'!$B661),0)</f>
        <v>4519.9830000000002</v>
      </c>
      <c r="AB661" s="24">
        <f ca="1">AA661*'Cost Study'!$B$31</f>
        <v>252449.77376301709</v>
      </c>
      <c r="AC661" s="23">
        <f ca="1">Y661*'Cost Study'!$B$31</f>
        <v>3751760.6782826902</v>
      </c>
      <c r="AD661" s="24">
        <f ca="1">AA661*'Cost Study'!$B$31</f>
        <v>252449.77376301709</v>
      </c>
      <c r="AE661" s="377">
        <f t="shared" ca="1" si="163"/>
        <v>4004210.4520457075</v>
      </c>
      <c r="AF661" s="377">
        <f t="shared" ca="1" si="164"/>
        <v>4004210.4520457075</v>
      </c>
      <c r="AH661" s="688">
        <f>IFERROR($H661/SUMIF($A:$A,$A661,$H:$H)*SUMIF(Summary!$A$110:$A$186,$A661,Summary!$P$110:$P$186),0)</f>
        <v>583416.61391832342</v>
      </c>
      <c r="AI661" s="689">
        <f t="shared" ca="1" si="150"/>
        <v>3420793.838127384</v>
      </c>
      <c r="AJ661" s="688">
        <f>IFERROR(H661/SUMIF(A:A,A661,H:H)*SUMIF(Summary!$A$110:$A$186,'Operations Support'!A661,Summary!$Q$110:$Q$186),0)</f>
        <v>583986.25274717645</v>
      </c>
      <c r="AK661" s="688">
        <f t="shared" ca="1" si="151"/>
        <v>3420224.1992985308</v>
      </c>
      <c r="AM661" s="688">
        <f>IFERROR($H661/SUMIF($A:$A,$A661,$H:$H)*SUMIF(Summary!$A$230:$A$266,$A661,Summary!$P$230:$P$266),0)</f>
        <v>110383.23839597216</v>
      </c>
      <c r="AN661" s="688">
        <f>IFERROR($H661/SUMIF($A:$A,$A661,$H:$H)*(SUMIF(Summary!$A$230:$A$266,$A661,Summary!$L$230:$L$266)+SUMIF(Summary!$A$281:$A$317,$A661,Summary!$L$281:$L$317))-AM661,0)</f>
        <v>287029.84180685435</v>
      </c>
      <c r="AO661" s="688">
        <f>IFERROR($H661/SUMIF($A:$A,$A661,$H:$H)*SUMIF(Summary!$A$230:$A$266,$A661,Summary!$Q$230:$Q$266),0)</f>
        <v>110491.01485818597</v>
      </c>
      <c r="AP661" s="688">
        <f>IFERROR($H661/SUMIF($A:$A,$A661,$H:$H)*(SUMIF(Summary!$A$230:$A$266,$A661,Summary!$L$230:$L$266)+SUMIF(Summary!$A$281:$A$317,$A661,Summary!$L$281:$L$317))-AO661,0)</f>
        <v>286922.06534464058</v>
      </c>
      <c r="AQ661" s="306"/>
      <c r="AR661" s="688">
        <f t="shared" ca="1" si="152"/>
        <v>3707823.6799342381</v>
      </c>
      <c r="AS661" s="688">
        <f t="shared" ca="1" si="153"/>
        <v>3707146.2646431713</v>
      </c>
    </row>
    <row r="662" spans="1:45" x14ac:dyDescent="0.2">
      <c r="A662" s="423">
        <v>3599</v>
      </c>
      <c r="B662" s="427">
        <v>2</v>
      </c>
      <c r="C662" s="425" t="s">
        <v>306</v>
      </c>
      <c r="D662" s="422">
        <f t="shared" si="154"/>
        <v>498</v>
      </c>
      <c r="E662" s="422">
        <f t="shared" si="155"/>
        <v>0</v>
      </c>
      <c r="F662" s="422">
        <f t="shared" si="156"/>
        <v>180</v>
      </c>
      <c r="G662" s="422">
        <f t="shared" si="157"/>
        <v>0</v>
      </c>
      <c r="H662" s="22">
        <f t="shared" si="158"/>
        <v>678</v>
      </c>
      <c r="I662" s="116">
        <v>216</v>
      </c>
      <c r="J662" s="116">
        <v>0</v>
      </c>
      <c r="K662" s="116">
        <v>0</v>
      </c>
      <c r="L662" s="116">
        <v>0</v>
      </c>
      <c r="M662" s="22">
        <f t="shared" si="159"/>
        <v>216</v>
      </c>
      <c r="N662" s="116">
        <v>180</v>
      </c>
      <c r="O662" s="116">
        <v>0</v>
      </c>
      <c r="P662" s="116">
        <v>180</v>
      </c>
      <c r="Q662" s="116">
        <v>0</v>
      </c>
      <c r="R662" s="22">
        <f t="shared" si="160"/>
        <v>360</v>
      </c>
      <c r="S662" s="116">
        <v>102</v>
      </c>
      <c r="T662" s="116">
        <v>0</v>
      </c>
      <c r="U662" s="116">
        <v>0</v>
      </c>
      <c r="V662" s="116">
        <v>0</v>
      </c>
      <c r="W662" s="22">
        <f t="shared" si="161"/>
        <v>102</v>
      </c>
      <c r="X662" s="22">
        <f t="shared" si="162"/>
        <v>22.6</v>
      </c>
      <c r="Y662" s="22">
        <f ca="1">OFFSET('Cost Study'!$B$7,'Operations Support'!$C662,'Operations Support'!$B662)*$H662</f>
        <v>1220.4000000000001</v>
      </c>
      <c r="Z662" s="23">
        <f ca="1">Y662*'Cost Study'!$B$31</f>
        <v>68161.69527637295</v>
      </c>
      <c r="AA662" s="23">
        <f ca="1">IF(A662=10298,1.51,1)*IF($B662&lt;3,$D662*'Cost Study'!$B$32*OFFSET('Cost Study'!$B$7,'Operations Support'!$C662,'Operations Support'!$B662),0)</f>
        <v>89.640000000000015</v>
      </c>
      <c r="AB662" s="24">
        <f ca="1">AA662*'Cost Study'!$B$31</f>
        <v>5006.5669981760675</v>
      </c>
      <c r="AC662" s="23">
        <f ca="1">Y662*'Cost Study'!$B$31</f>
        <v>68161.69527637295</v>
      </c>
      <c r="AD662" s="24">
        <f ca="1">AA662*'Cost Study'!$B$31</f>
        <v>5006.5669981760675</v>
      </c>
      <c r="AE662" s="377">
        <f t="shared" ca="1" si="163"/>
        <v>73168.262274549023</v>
      </c>
      <c r="AF662" s="377">
        <f t="shared" ca="1" si="164"/>
        <v>73168.262274549023</v>
      </c>
      <c r="AH662" s="688">
        <f>IFERROR($H662/SUMIF($A:$A,$A662,$H:$H)*SUMIF(Summary!$A$110:$A$186,$A662,Summary!$P$110:$P$186),0)</f>
        <v>17606.893271460132</v>
      </c>
      <c r="AI662" s="689">
        <f t="shared" ca="1" si="150"/>
        <v>55561.36900308889</v>
      </c>
      <c r="AJ662" s="688">
        <f>IFERROR(H662/SUMIF(A:A,A662,H:H)*SUMIF(Summary!$A$110:$A$186,'Operations Support'!A662,Summary!$Q$110:$Q$186),0)</f>
        <v>17624.084365823273</v>
      </c>
      <c r="AK662" s="688">
        <f t="shared" ca="1" si="151"/>
        <v>55544.177908725746</v>
      </c>
      <c r="AM662" s="688">
        <f>IFERROR($H662/SUMIF($A:$A,$A662,$H:$H)*SUMIF(Summary!$A$230:$A$266,$A662,Summary!$P$230:$P$266),0)</f>
        <v>3331.2488040803491</v>
      </c>
      <c r="AN662" s="688">
        <f>IFERROR($H662/SUMIF($A:$A,$A662,$H:$H)*(SUMIF(Summary!$A$230:$A$266,$A662,Summary!$L$230:$L$266)+SUMIF(Summary!$A$281:$A$317,$A662,Summary!$L$281:$L$317))-AM662,0)</f>
        <v>8662.2555303590889</v>
      </c>
      <c r="AO662" s="688">
        <f>IFERROR($H662/SUMIF($A:$A,$A662,$H:$H)*SUMIF(Summary!$A$230:$A$266,$A662,Summary!$Q$230:$Q$266),0)</f>
        <v>3334.5013831500974</v>
      </c>
      <c r="AP662" s="688">
        <f>IFERROR($H662/SUMIF($A:$A,$A662,$H:$H)*(SUMIF(Summary!$A$230:$A$266,$A662,Summary!$L$230:$L$266)+SUMIF(Summary!$A$281:$A$317,$A662,Summary!$L$281:$L$317))-AO662,0)</f>
        <v>8659.0029512893416</v>
      </c>
      <c r="AQ662" s="306"/>
      <c r="AR662" s="688">
        <f t="shared" ca="1" si="152"/>
        <v>64223.624533447975</v>
      </c>
      <c r="AS662" s="688">
        <f t="shared" ca="1" si="153"/>
        <v>64203.180860015083</v>
      </c>
    </row>
    <row r="663" spans="1:45" x14ac:dyDescent="0.2">
      <c r="A663" s="423">
        <v>3599</v>
      </c>
      <c r="B663" s="427">
        <v>2</v>
      </c>
      <c r="C663" s="425" t="s">
        <v>307</v>
      </c>
      <c r="D663" s="422">
        <f t="shared" si="154"/>
        <v>0</v>
      </c>
      <c r="E663" s="422">
        <f t="shared" si="155"/>
        <v>0</v>
      </c>
      <c r="F663" s="422">
        <f t="shared" si="156"/>
        <v>0</v>
      </c>
      <c r="G663" s="422">
        <f t="shared" si="157"/>
        <v>0</v>
      </c>
      <c r="H663" s="22">
        <f t="shared" si="158"/>
        <v>0</v>
      </c>
      <c r="I663" s="116">
        <v>0</v>
      </c>
      <c r="J663" s="116">
        <v>0</v>
      </c>
      <c r="K663" s="116">
        <v>0</v>
      </c>
      <c r="L663" s="116">
        <v>0</v>
      </c>
      <c r="M663" s="22">
        <f t="shared" si="159"/>
        <v>0</v>
      </c>
      <c r="N663" s="116">
        <v>0</v>
      </c>
      <c r="O663" s="116">
        <v>0</v>
      </c>
      <c r="P663" s="116">
        <v>0</v>
      </c>
      <c r="Q663" s="116">
        <v>0</v>
      </c>
      <c r="R663" s="22">
        <f t="shared" si="160"/>
        <v>0</v>
      </c>
      <c r="S663" s="116">
        <v>0</v>
      </c>
      <c r="T663" s="116">
        <v>0</v>
      </c>
      <c r="U663" s="116">
        <v>0</v>
      </c>
      <c r="V663" s="116">
        <v>0</v>
      </c>
      <c r="W663" s="22">
        <f t="shared" si="161"/>
        <v>0</v>
      </c>
      <c r="X663" s="22">
        <f t="shared" si="162"/>
        <v>0</v>
      </c>
      <c r="Y663" s="22">
        <f ca="1">OFFSET('Cost Study'!$B$7,'Operations Support'!$C663,'Operations Support'!$B663)*$H663</f>
        <v>0</v>
      </c>
      <c r="Z663" s="23">
        <f ca="1">Y663*'Cost Study'!$B$31</f>
        <v>0</v>
      </c>
      <c r="AA663" s="23">
        <f ca="1">IF(A663=10298,1.51,1)*IF($B663&lt;3,$D663*'Cost Study'!$B$32*OFFSET('Cost Study'!$B$7,'Operations Support'!$C663,'Operations Support'!$B663),0)</f>
        <v>0</v>
      </c>
      <c r="AB663" s="24">
        <f ca="1">AA663*'Cost Study'!$B$31</f>
        <v>0</v>
      </c>
      <c r="AC663" s="23">
        <f ca="1">Y663*'Cost Study'!$B$31</f>
        <v>0</v>
      </c>
      <c r="AD663" s="24">
        <f ca="1">AA663*'Cost Study'!$B$31</f>
        <v>0</v>
      </c>
      <c r="AE663" s="377">
        <f t="shared" ca="1" si="163"/>
        <v>0</v>
      </c>
      <c r="AF663" s="377">
        <f t="shared" ca="1" si="164"/>
        <v>0</v>
      </c>
      <c r="AH663" s="688">
        <f>IFERROR($H663/SUMIF($A:$A,$A663,$H:$H)*SUMIF(Summary!$A$110:$A$186,$A663,Summary!$P$110:$P$186),0)</f>
        <v>0</v>
      </c>
      <c r="AI663" s="689">
        <f t="shared" ca="1" si="150"/>
        <v>0</v>
      </c>
      <c r="AJ663" s="688">
        <f>IFERROR(H663/SUMIF(A:A,A663,H:H)*SUMIF(Summary!$A$110:$A$186,'Operations Support'!A663,Summary!$Q$110:$Q$186),0)</f>
        <v>0</v>
      </c>
      <c r="AK663" s="688">
        <f t="shared" ca="1" si="151"/>
        <v>0</v>
      </c>
      <c r="AM663" s="688">
        <f>IFERROR($H663/SUMIF($A:$A,$A663,$H:$H)*SUMIF(Summary!$A$230:$A$266,$A663,Summary!$P$230:$P$266),0)</f>
        <v>0</v>
      </c>
      <c r="AN663" s="688">
        <f>IFERROR($H663/SUMIF($A:$A,$A663,$H:$H)*(SUMIF(Summary!$A$230:$A$266,$A663,Summary!$L$230:$L$266)+SUMIF(Summary!$A$281:$A$317,$A663,Summary!$L$281:$L$317))-AM663,0)</f>
        <v>0</v>
      </c>
      <c r="AO663" s="688">
        <f>IFERROR($H663/SUMIF($A:$A,$A663,$H:$H)*SUMIF(Summary!$A$230:$A$266,$A663,Summary!$Q$230:$Q$266),0)</f>
        <v>0</v>
      </c>
      <c r="AP663" s="688">
        <f>IFERROR($H663/SUMIF($A:$A,$A663,$H:$H)*(SUMIF(Summary!$A$230:$A$266,$A663,Summary!$L$230:$L$266)+SUMIF(Summary!$A$281:$A$317,$A663,Summary!$L$281:$L$317))-AO663,0)</f>
        <v>0</v>
      </c>
      <c r="AQ663" s="306"/>
      <c r="AR663" s="688">
        <f t="shared" ca="1" si="152"/>
        <v>0</v>
      </c>
      <c r="AS663" s="688">
        <f t="shared" ca="1" si="153"/>
        <v>0</v>
      </c>
    </row>
    <row r="664" spans="1:45" x14ac:dyDescent="0.2">
      <c r="A664" s="423">
        <v>3599</v>
      </c>
      <c r="B664" s="427">
        <v>2</v>
      </c>
      <c r="C664" s="425" t="s">
        <v>308</v>
      </c>
      <c r="D664" s="422">
        <f t="shared" si="154"/>
        <v>1545</v>
      </c>
      <c r="E664" s="422">
        <f t="shared" si="155"/>
        <v>0</v>
      </c>
      <c r="F664" s="422">
        <f t="shared" si="156"/>
        <v>2991</v>
      </c>
      <c r="G664" s="422">
        <f t="shared" si="157"/>
        <v>0</v>
      </c>
      <c r="H664" s="22">
        <f t="shared" si="158"/>
        <v>4536</v>
      </c>
      <c r="I664" s="116">
        <v>567</v>
      </c>
      <c r="J664" s="116">
        <v>0</v>
      </c>
      <c r="K664" s="116">
        <v>1392</v>
      </c>
      <c r="L664" s="116">
        <v>0</v>
      </c>
      <c r="M664" s="22">
        <f t="shared" si="159"/>
        <v>1959</v>
      </c>
      <c r="N664" s="116">
        <v>636</v>
      </c>
      <c r="O664" s="116">
        <v>0</v>
      </c>
      <c r="P664" s="116">
        <v>1272</v>
      </c>
      <c r="Q664" s="116">
        <v>0</v>
      </c>
      <c r="R664" s="22">
        <f t="shared" si="160"/>
        <v>1908</v>
      </c>
      <c r="S664" s="116">
        <v>342</v>
      </c>
      <c r="T664" s="116">
        <v>0</v>
      </c>
      <c r="U664" s="116">
        <v>327</v>
      </c>
      <c r="V664" s="116">
        <v>0</v>
      </c>
      <c r="W664" s="22">
        <f t="shared" si="161"/>
        <v>669</v>
      </c>
      <c r="X664" s="22">
        <f t="shared" si="162"/>
        <v>151.19999999999999</v>
      </c>
      <c r="Y664" s="22">
        <f ca="1">OFFSET('Cost Study'!$B$7,'Operations Support'!$C664,'Operations Support'!$B664)*$H664</f>
        <v>8391.6</v>
      </c>
      <c r="Z664" s="23">
        <f ca="1">Y664*'Cost Study'!$B$31</f>
        <v>468687.05513045826</v>
      </c>
      <c r="AA664" s="23">
        <f ca="1">IF(A664=10298,1.51,1)*IF($B664&lt;3,$D664*'Cost Study'!$B$32*OFFSET('Cost Study'!$B$7,'Operations Support'!$C664,'Operations Support'!$B664),0)</f>
        <v>285.82499999999999</v>
      </c>
      <c r="AB664" s="24">
        <f ca="1">AA664*'Cost Study'!$B$31</f>
        <v>15963.877869853572</v>
      </c>
      <c r="AC664" s="23">
        <f ca="1">Y664*'Cost Study'!$B$31</f>
        <v>468687.05513045826</v>
      </c>
      <c r="AD664" s="24">
        <f ca="1">AA664*'Cost Study'!$B$31</f>
        <v>15963.877869853572</v>
      </c>
      <c r="AE664" s="377">
        <f t="shared" ca="1" si="163"/>
        <v>484650.93300031184</v>
      </c>
      <c r="AF664" s="377">
        <f t="shared" ca="1" si="164"/>
        <v>484650.93300031184</v>
      </c>
      <c r="AH664" s="688">
        <f>IFERROR($H664/SUMIF($A:$A,$A664,$H:$H)*SUMIF(Summary!$A$110:$A$186,$A664,Summary!$P$110:$P$186),0)</f>
        <v>117794.79038251203</v>
      </c>
      <c r="AI664" s="689">
        <f t="shared" ca="1" si="150"/>
        <v>366856.14261779981</v>
      </c>
      <c r="AJ664" s="688">
        <f>IFERROR(H664/SUMIF(A:A,A664,H:H)*SUMIF(Summary!$A$110:$A$186,'Operations Support'!A664,Summary!$Q$110:$Q$186),0)</f>
        <v>117909.8033678088</v>
      </c>
      <c r="AK664" s="688">
        <f t="shared" ca="1" si="151"/>
        <v>366741.12963250303</v>
      </c>
      <c r="AM664" s="688">
        <f>IFERROR($H664/SUMIF($A:$A,$A664,$H:$H)*SUMIF(Summary!$A$230:$A$266,$A664,Summary!$P$230:$P$266),0)</f>
        <v>22286.938901634901</v>
      </c>
      <c r="AN664" s="688">
        <f>IFERROR($H664/SUMIF($A:$A,$A664,$H:$H)*(SUMIF(Summary!$A$230:$A$266,$A664,Summary!$L$230:$L$266)+SUMIF(Summary!$A$281:$A$317,$A664,Summary!$L$281:$L$317))-AM664,0)</f>
        <v>57952.789211959913</v>
      </c>
      <c r="AO664" s="688">
        <f>IFERROR($H664/SUMIF($A:$A,$A664,$H:$H)*SUMIF(Summary!$A$230:$A$266,$A664,Summary!$Q$230:$Q$266),0)</f>
        <v>22308.699519128084</v>
      </c>
      <c r="AP664" s="688">
        <f>IFERROR($H664/SUMIF($A:$A,$A664,$H:$H)*(SUMIF(Summary!$A$230:$A$266,$A664,Summary!$L$230:$L$266)+SUMIF(Summary!$A$281:$A$317,$A664,Summary!$L$281:$L$317))-AO664,0)</f>
        <v>57931.028594466727</v>
      </c>
      <c r="AQ664" s="306"/>
      <c r="AR664" s="688">
        <f t="shared" ca="1" si="152"/>
        <v>424808.93182975973</v>
      </c>
      <c r="AS664" s="688">
        <f t="shared" ca="1" si="153"/>
        <v>424672.15822696977</v>
      </c>
    </row>
    <row r="665" spans="1:45" x14ac:dyDescent="0.2">
      <c r="A665" s="423">
        <v>3599</v>
      </c>
      <c r="B665" s="427">
        <v>2</v>
      </c>
      <c r="C665" s="425" t="s">
        <v>309</v>
      </c>
      <c r="D665" s="422">
        <f t="shared" si="154"/>
        <v>30</v>
      </c>
      <c r="E665" s="422">
        <f t="shared" si="155"/>
        <v>0</v>
      </c>
      <c r="F665" s="422">
        <f t="shared" si="156"/>
        <v>0</v>
      </c>
      <c r="G665" s="422">
        <f t="shared" si="157"/>
        <v>0</v>
      </c>
      <c r="H665" s="22">
        <f t="shared" si="158"/>
        <v>30</v>
      </c>
      <c r="I665" s="116">
        <v>12</v>
      </c>
      <c r="J665" s="116">
        <v>0</v>
      </c>
      <c r="K665" s="116">
        <v>0</v>
      </c>
      <c r="L665" s="116">
        <v>0</v>
      </c>
      <c r="M665" s="22">
        <f t="shared" si="159"/>
        <v>12</v>
      </c>
      <c r="N665" s="116">
        <v>9</v>
      </c>
      <c r="O665" s="116">
        <v>0</v>
      </c>
      <c r="P665" s="116">
        <v>0</v>
      </c>
      <c r="Q665" s="116">
        <v>0</v>
      </c>
      <c r="R665" s="22">
        <f t="shared" si="160"/>
        <v>9</v>
      </c>
      <c r="S665" s="116">
        <v>9</v>
      </c>
      <c r="T665" s="116">
        <v>0</v>
      </c>
      <c r="U665" s="116">
        <v>0</v>
      </c>
      <c r="V665" s="116">
        <v>0</v>
      </c>
      <c r="W665" s="22">
        <f t="shared" si="161"/>
        <v>9</v>
      </c>
      <c r="X665" s="22">
        <f t="shared" si="162"/>
        <v>1</v>
      </c>
      <c r="Y665" s="22">
        <f ca="1">OFFSET('Cost Study'!$B$7,'Operations Support'!$C665,'Operations Support'!$B665)*$H665</f>
        <v>52.5</v>
      </c>
      <c r="Z665" s="23">
        <f ca="1">Y665*'Cost Study'!$B$31</f>
        <v>2932.2263208862505</v>
      </c>
      <c r="AA665" s="23">
        <f ca="1">IF(A665=10298,1.51,1)*IF($B665&lt;3,$D665*'Cost Study'!$B$32*OFFSET('Cost Study'!$B$7,'Operations Support'!$C665,'Operations Support'!$B665),0)</f>
        <v>5.25</v>
      </c>
      <c r="AB665" s="24">
        <f ca="1">AA665*'Cost Study'!$B$31</f>
        <v>293.22263208862501</v>
      </c>
      <c r="AC665" s="23">
        <f ca="1">Y665*'Cost Study'!$B$31</f>
        <v>2932.2263208862505</v>
      </c>
      <c r="AD665" s="24">
        <f ca="1">AA665*'Cost Study'!$B$31</f>
        <v>293.22263208862501</v>
      </c>
      <c r="AE665" s="377">
        <f t="shared" ca="1" si="163"/>
        <v>3225.4489529748753</v>
      </c>
      <c r="AF665" s="377">
        <f t="shared" ca="1" si="164"/>
        <v>3225.4489529748753</v>
      </c>
      <c r="AH665" s="688">
        <f>IFERROR($H665/SUMIF($A:$A,$A665,$H:$H)*SUMIF(Summary!$A$110:$A$186,$A665,Summary!$P$110:$P$186),0)</f>
        <v>779.06607395841297</v>
      </c>
      <c r="AI665" s="689">
        <f t="shared" ca="1" si="150"/>
        <v>2446.3828790164625</v>
      </c>
      <c r="AJ665" s="688">
        <f>IFERROR(H665/SUMIF(A:A,A665,H:H)*SUMIF(Summary!$A$110:$A$186,'Operations Support'!A665,Summary!$Q$110:$Q$186),0)</f>
        <v>779.82674185058727</v>
      </c>
      <c r="AK665" s="688">
        <f t="shared" ca="1" si="151"/>
        <v>2445.6222111242878</v>
      </c>
      <c r="AM665" s="688">
        <f>IFERROR($H665/SUMIF($A:$A,$A665,$H:$H)*SUMIF(Summary!$A$230:$A$266,$A665,Summary!$P$230:$P$266),0)</f>
        <v>147.40038956107739</v>
      </c>
      <c r="AN665" s="688">
        <f>IFERROR($H665/SUMIF($A:$A,$A665,$H:$H)*(SUMIF(Summary!$A$230:$A$266,$A665,Summary!$L$230:$L$266)+SUMIF(Summary!$A$281:$A$317,$A665,Summary!$L$281:$L$317))-AM665,0)</f>
        <v>383.28564293624277</v>
      </c>
      <c r="AO665" s="688">
        <f>IFERROR($H665/SUMIF($A:$A,$A665,$H:$H)*SUMIF(Summary!$A$230:$A$266,$A665,Summary!$Q$230:$Q$266),0)</f>
        <v>147.54430898894236</v>
      </c>
      <c r="AP665" s="688">
        <f>IFERROR($H665/SUMIF($A:$A,$A665,$H:$H)*(SUMIF(Summary!$A$230:$A$266,$A665,Summary!$L$230:$L$266)+SUMIF(Summary!$A$281:$A$317,$A665,Summary!$L$281:$L$317))-AO665,0)</f>
        <v>383.14172350837782</v>
      </c>
      <c r="AQ665" s="306"/>
      <c r="AR665" s="688">
        <f t="shared" ca="1" si="152"/>
        <v>2829.6685219527053</v>
      </c>
      <c r="AS665" s="688">
        <f t="shared" ca="1" si="153"/>
        <v>2828.7639346326655</v>
      </c>
    </row>
    <row r="666" spans="1:45" x14ac:dyDescent="0.2">
      <c r="A666" s="423">
        <v>3599</v>
      </c>
      <c r="B666" s="427">
        <v>2</v>
      </c>
      <c r="C666" s="425" t="s">
        <v>310</v>
      </c>
      <c r="D666" s="422">
        <f t="shared" si="154"/>
        <v>0</v>
      </c>
      <c r="E666" s="422">
        <f t="shared" si="155"/>
        <v>0</v>
      </c>
      <c r="F666" s="422">
        <f t="shared" si="156"/>
        <v>0</v>
      </c>
      <c r="G666" s="422">
        <f t="shared" si="157"/>
        <v>0</v>
      </c>
      <c r="H666" s="22">
        <f t="shared" si="158"/>
        <v>0</v>
      </c>
      <c r="I666" s="116">
        <v>0</v>
      </c>
      <c r="J666" s="116">
        <v>0</v>
      </c>
      <c r="K666" s="116">
        <v>0</v>
      </c>
      <c r="L666" s="116">
        <v>0</v>
      </c>
      <c r="M666" s="22">
        <f t="shared" si="159"/>
        <v>0</v>
      </c>
      <c r="N666" s="116">
        <v>0</v>
      </c>
      <c r="O666" s="116">
        <v>0</v>
      </c>
      <c r="P666" s="116">
        <v>0</v>
      </c>
      <c r="Q666" s="116">
        <v>0</v>
      </c>
      <c r="R666" s="22">
        <f t="shared" si="160"/>
        <v>0</v>
      </c>
      <c r="S666" s="116">
        <v>0</v>
      </c>
      <c r="T666" s="116">
        <v>0</v>
      </c>
      <c r="U666" s="116">
        <v>0</v>
      </c>
      <c r="V666" s="116">
        <v>0</v>
      </c>
      <c r="W666" s="22">
        <f t="shared" si="161"/>
        <v>0</v>
      </c>
      <c r="X666" s="22">
        <f t="shared" si="162"/>
        <v>0</v>
      </c>
      <c r="Y666" s="22">
        <f ca="1">OFFSET('Cost Study'!$B$7,'Operations Support'!$C666,'Operations Support'!$B666)*$H666</f>
        <v>0</v>
      </c>
      <c r="Z666" s="23">
        <f ca="1">Y666*'Cost Study'!$B$31</f>
        <v>0</v>
      </c>
      <c r="AA666" s="23">
        <f ca="1">IF(A666=10298,1.51,1)*IF($B666&lt;3,$D666*'Cost Study'!$B$32*OFFSET('Cost Study'!$B$7,'Operations Support'!$C666,'Operations Support'!$B666),0)</f>
        <v>0</v>
      </c>
      <c r="AB666" s="24">
        <f ca="1">AA666*'Cost Study'!$B$31</f>
        <v>0</v>
      </c>
      <c r="AC666" s="23">
        <f ca="1">Y666*'Cost Study'!$B$31</f>
        <v>0</v>
      </c>
      <c r="AD666" s="24">
        <f ca="1">AA666*'Cost Study'!$B$31</f>
        <v>0</v>
      </c>
      <c r="AE666" s="377">
        <f t="shared" ca="1" si="163"/>
        <v>0</v>
      </c>
      <c r="AF666" s="377">
        <f t="shared" ca="1" si="164"/>
        <v>0</v>
      </c>
      <c r="AH666" s="688">
        <f>IFERROR($H666/SUMIF($A:$A,$A666,$H:$H)*SUMIF(Summary!$A$110:$A$186,$A666,Summary!$P$110:$P$186),0)</f>
        <v>0</v>
      </c>
      <c r="AI666" s="689">
        <f t="shared" ca="1" si="150"/>
        <v>0</v>
      </c>
      <c r="AJ666" s="688">
        <f>IFERROR(H666/SUMIF(A:A,A666,H:H)*SUMIF(Summary!$A$110:$A$186,'Operations Support'!A666,Summary!$Q$110:$Q$186),0)</f>
        <v>0</v>
      </c>
      <c r="AK666" s="688">
        <f t="shared" ca="1" si="151"/>
        <v>0</v>
      </c>
      <c r="AM666" s="688">
        <f>IFERROR($H666/SUMIF($A:$A,$A666,$H:$H)*SUMIF(Summary!$A$230:$A$266,$A666,Summary!$P$230:$P$266),0)</f>
        <v>0</v>
      </c>
      <c r="AN666" s="688">
        <f>IFERROR($H666/SUMIF($A:$A,$A666,$H:$H)*(SUMIF(Summary!$A$230:$A$266,$A666,Summary!$L$230:$L$266)+SUMIF(Summary!$A$281:$A$317,$A666,Summary!$L$281:$L$317))-AM666,0)</f>
        <v>0</v>
      </c>
      <c r="AO666" s="688">
        <f>IFERROR($H666/SUMIF($A:$A,$A666,$H:$H)*SUMIF(Summary!$A$230:$A$266,$A666,Summary!$Q$230:$Q$266),0)</f>
        <v>0</v>
      </c>
      <c r="AP666" s="688">
        <f>IFERROR($H666/SUMIF($A:$A,$A666,$H:$H)*(SUMIF(Summary!$A$230:$A$266,$A666,Summary!$L$230:$L$266)+SUMIF(Summary!$A$281:$A$317,$A666,Summary!$L$281:$L$317))-AO666,0)</f>
        <v>0</v>
      </c>
      <c r="AQ666" s="306"/>
      <c r="AR666" s="688">
        <f t="shared" ca="1" si="152"/>
        <v>0</v>
      </c>
      <c r="AS666" s="688">
        <f t="shared" ca="1" si="153"/>
        <v>0</v>
      </c>
    </row>
    <row r="667" spans="1:45" x14ac:dyDescent="0.2">
      <c r="A667" s="423">
        <v>3599</v>
      </c>
      <c r="B667" s="427">
        <v>2</v>
      </c>
      <c r="C667" s="425" t="s">
        <v>311</v>
      </c>
      <c r="D667" s="422">
        <f t="shared" si="154"/>
        <v>0</v>
      </c>
      <c r="E667" s="422">
        <f t="shared" si="155"/>
        <v>0</v>
      </c>
      <c r="F667" s="422">
        <f t="shared" si="156"/>
        <v>0</v>
      </c>
      <c r="G667" s="422">
        <f t="shared" si="157"/>
        <v>0</v>
      </c>
      <c r="H667" s="22">
        <f t="shared" si="158"/>
        <v>0</v>
      </c>
      <c r="I667" s="116">
        <v>0</v>
      </c>
      <c r="J667" s="116">
        <v>0</v>
      </c>
      <c r="K667" s="116">
        <v>0</v>
      </c>
      <c r="L667" s="116">
        <v>0</v>
      </c>
      <c r="M667" s="22">
        <f t="shared" si="159"/>
        <v>0</v>
      </c>
      <c r="N667" s="116">
        <v>0</v>
      </c>
      <c r="O667" s="116">
        <v>0</v>
      </c>
      <c r="P667" s="116">
        <v>0</v>
      </c>
      <c r="Q667" s="116">
        <v>0</v>
      </c>
      <c r="R667" s="22">
        <f t="shared" si="160"/>
        <v>0</v>
      </c>
      <c r="S667" s="116">
        <v>0</v>
      </c>
      <c r="T667" s="116">
        <v>0</v>
      </c>
      <c r="U667" s="116">
        <v>0</v>
      </c>
      <c r="V667" s="116">
        <v>0</v>
      </c>
      <c r="W667" s="22">
        <f t="shared" si="161"/>
        <v>0</v>
      </c>
      <c r="X667" s="22">
        <f t="shared" si="162"/>
        <v>0</v>
      </c>
      <c r="Y667" s="22">
        <f ca="1">OFFSET('Cost Study'!$B$7,'Operations Support'!$C667,'Operations Support'!$B667)*$H667</f>
        <v>0</v>
      </c>
      <c r="Z667" s="23">
        <f ca="1">Y667*'Cost Study'!$B$31</f>
        <v>0</v>
      </c>
      <c r="AA667" s="23">
        <f ca="1">IF(A667=10298,1.51,1)*IF($B667&lt;3,$D667*'Cost Study'!$B$32*OFFSET('Cost Study'!$B$7,'Operations Support'!$C667,'Operations Support'!$B667),0)</f>
        <v>0</v>
      </c>
      <c r="AB667" s="24">
        <f ca="1">AA667*'Cost Study'!$B$31</f>
        <v>0</v>
      </c>
      <c r="AC667" s="23">
        <f ca="1">Y667*'Cost Study'!$B$31</f>
        <v>0</v>
      </c>
      <c r="AD667" s="24">
        <f ca="1">AA667*'Cost Study'!$B$31</f>
        <v>0</v>
      </c>
      <c r="AE667" s="377">
        <f t="shared" ca="1" si="163"/>
        <v>0</v>
      </c>
      <c r="AF667" s="377">
        <f t="shared" ca="1" si="164"/>
        <v>0</v>
      </c>
      <c r="AH667" s="688">
        <f>IFERROR($H667/SUMIF($A:$A,$A667,$H:$H)*SUMIF(Summary!$A$110:$A$186,$A667,Summary!$P$110:$P$186),0)</f>
        <v>0</v>
      </c>
      <c r="AI667" s="689">
        <f t="shared" ca="1" si="150"/>
        <v>0</v>
      </c>
      <c r="AJ667" s="688">
        <f>IFERROR(H667/SUMIF(A:A,A667,H:H)*SUMIF(Summary!$A$110:$A$186,'Operations Support'!A667,Summary!$Q$110:$Q$186),0)</f>
        <v>0</v>
      </c>
      <c r="AK667" s="688">
        <f t="shared" ca="1" si="151"/>
        <v>0</v>
      </c>
      <c r="AM667" s="688">
        <f>IFERROR($H667/SUMIF($A:$A,$A667,$H:$H)*SUMIF(Summary!$A$230:$A$266,$A667,Summary!$P$230:$P$266),0)</f>
        <v>0</v>
      </c>
      <c r="AN667" s="688">
        <f>IFERROR($H667/SUMIF($A:$A,$A667,$H:$H)*(SUMIF(Summary!$A$230:$A$266,$A667,Summary!$L$230:$L$266)+SUMIF(Summary!$A$281:$A$317,$A667,Summary!$L$281:$L$317))-AM667,0)</f>
        <v>0</v>
      </c>
      <c r="AO667" s="688">
        <f>IFERROR($H667/SUMIF($A:$A,$A667,$H:$H)*SUMIF(Summary!$A$230:$A$266,$A667,Summary!$Q$230:$Q$266),0)</f>
        <v>0</v>
      </c>
      <c r="AP667" s="688">
        <f>IFERROR($H667/SUMIF($A:$A,$A667,$H:$H)*(SUMIF(Summary!$A$230:$A$266,$A667,Summary!$L$230:$L$266)+SUMIF(Summary!$A$281:$A$317,$A667,Summary!$L$281:$L$317))-AO667,0)</f>
        <v>0</v>
      </c>
      <c r="AQ667" s="306"/>
      <c r="AR667" s="688">
        <f t="shared" ca="1" si="152"/>
        <v>0</v>
      </c>
      <c r="AS667" s="688">
        <f t="shared" ca="1" si="153"/>
        <v>0</v>
      </c>
    </row>
    <row r="668" spans="1:45" x14ac:dyDescent="0.2">
      <c r="A668" s="423">
        <v>3599</v>
      </c>
      <c r="B668" s="427">
        <v>2</v>
      </c>
      <c r="C668" s="425" t="s">
        <v>312</v>
      </c>
      <c r="D668" s="422">
        <f t="shared" si="154"/>
        <v>0</v>
      </c>
      <c r="E668" s="422">
        <f t="shared" si="155"/>
        <v>0</v>
      </c>
      <c r="F668" s="422">
        <f t="shared" si="156"/>
        <v>0</v>
      </c>
      <c r="G668" s="422">
        <f t="shared" si="157"/>
        <v>0</v>
      </c>
      <c r="H668" s="22">
        <f t="shared" si="158"/>
        <v>0</v>
      </c>
      <c r="I668" s="116">
        <v>0</v>
      </c>
      <c r="J668" s="116">
        <v>0</v>
      </c>
      <c r="K668" s="116">
        <v>0</v>
      </c>
      <c r="L668" s="116">
        <v>0</v>
      </c>
      <c r="M668" s="22">
        <f t="shared" si="159"/>
        <v>0</v>
      </c>
      <c r="N668" s="116">
        <v>0</v>
      </c>
      <c r="O668" s="116">
        <v>0</v>
      </c>
      <c r="P668" s="116">
        <v>0</v>
      </c>
      <c r="Q668" s="116">
        <v>0</v>
      </c>
      <c r="R668" s="22">
        <f t="shared" si="160"/>
        <v>0</v>
      </c>
      <c r="S668" s="116">
        <v>0</v>
      </c>
      <c r="T668" s="116">
        <v>0</v>
      </c>
      <c r="U668" s="116">
        <v>0</v>
      </c>
      <c r="V668" s="116">
        <v>0</v>
      </c>
      <c r="W668" s="22">
        <f t="shared" si="161"/>
        <v>0</v>
      </c>
      <c r="X668" s="22">
        <f t="shared" si="162"/>
        <v>0</v>
      </c>
      <c r="Y668" s="22">
        <f ca="1">OFFSET('Cost Study'!$B$7,'Operations Support'!$C668,'Operations Support'!$B668)*$H668</f>
        <v>0</v>
      </c>
      <c r="Z668" s="23">
        <f ca="1">Y668*'Cost Study'!$B$31</f>
        <v>0</v>
      </c>
      <c r="AA668" s="23">
        <f ca="1">IF(A668=10298,1.51,1)*IF($B668&lt;3,$D668*'Cost Study'!$B$32*OFFSET('Cost Study'!$B$7,'Operations Support'!$C668,'Operations Support'!$B668),0)</f>
        <v>0</v>
      </c>
      <c r="AB668" s="24">
        <f ca="1">AA668*'Cost Study'!$B$31</f>
        <v>0</v>
      </c>
      <c r="AC668" s="23">
        <f ca="1">Y668*'Cost Study'!$B$31</f>
        <v>0</v>
      </c>
      <c r="AD668" s="24">
        <f ca="1">AA668*'Cost Study'!$B$31</f>
        <v>0</v>
      </c>
      <c r="AE668" s="377">
        <f t="shared" ca="1" si="163"/>
        <v>0</v>
      </c>
      <c r="AF668" s="377">
        <f t="shared" ca="1" si="164"/>
        <v>0</v>
      </c>
      <c r="AH668" s="688">
        <f>IFERROR($H668/SUMIF($A:$A,$A668,$H:$H)*SUMIF(Summary!$A$110:$A$186,$A668,Summary!$P$110:$P$186),0)</f>
        <v>0</v>
      </c>
      <c r="AI668" s="689">
        <f t="shared" ca="1" si="150"/>
        <v>0</v>
      </c>
      <c r="AJ668" s="688">
        <f>IFERROR(H668/SUMIF(A:A,A668,H:H)*SUMIF(Summary!$A$110:$A$186,'Operations Support'!A668,Summary!$Q$110:$Q$186),0)</f>
        <v>0</v>
      </c>
      <c r="AK668" s="688">
        <f t="shared" ca="1" si="151"/>
        <v>0</v>
      </c>
      <c r="AM668" s="688">
        <f>IFERROR($H668/SUMIF($A:$A,$A668,$H:$H)*SUMIF(Summary!$A$230:$A$266,$A668,Summary!$P$230:$P$266),0)</f>
        <v>0</v>
      </c>
      <c r="AN668" s="688">
        <f>IFERROR($H668/SUMIF($A:$A,$A668,$H:$H)*(SUMIF(Summary!$A$230:$A$266,$A668,Summary!$L$230:$L$266)+SUMIF(Summary!$A$281:$A$317,$A668,Summary!$L$281:$L$317))-AM668,0)</f>
        <v>0</v>
      </c>
      <c r="AO668" s="688">
        <f>IFERROR($H668/SUMIF($A:$A,$A668,$H:$H)*SUMIF(Summary!$A$230:$A$266,$A668,Summary!$Q$230:$Q$266),0)</f>
        <v>0</v>
      </c>
      <c r="AP668" s="688">
        <f>IFERROR($H668/SUMIF($A:$A,$A668,$H:$H)*(SUMIF(Summary!$A$230:$A$266,$A668,Summary!$L$230:$L$266)+SUMIF(Summary!$A$281:$A$317,$A668,Summary!$L$281:$L$317))-AO668,0)</f>
        <v>0</v>
      </c>
      <c r="AQ668" s="306"/>
      <c r="AR668" s="688">
        <f t="shared" ca="1" si="152"/>
        <v>0</v>
      </c>
      <c r="AS668" s="688">
        <f t="shared" ca="1" si="153"/>
        <v>0</v>
      </c>
    </row>
    <row r="669" spans="1:45" s="15" customFormat="1" x14ac:dyDescent="0.2">
      <c r="A669" s="423">
        <v>3599</v>
      </c>
      <c r="B669" s="427">
        <v>2</v>
      </c>
      <c r="C669" s="425" t="s">
        <v>313</v>
      </c>
      <c r="D669" s="422">
        <f t="shared" si="154"/>
        <v>6495</v>
      </c>
      <c r="E669" s="422">
        <f t="shared" si="155"/>
        <v>0</v>
      </c>
      <c r="F669" s="422">
        <f t="shared" si="156"/>
        <v>20830</v>
      </c>
      <c r="G669" s="422">
        <f t="shared" si="157"/>
        <v>0</v>
      </c>
      <c r="H669" s="22">
        <f t="shared" si="158"/>
        <v>27325</v>
      </c>
      <c r="I669" s="116">
        <v>2616</v>
      </c>
      <c r="J669" s="116">
        <v>0</v>
      </c>
      <c r="K669" s="116">
        <v>10063</v>
      </c>
      <c r="L669" s="116">
        <v>0</v>
      </c>
      <c r="M669" s="22">
        <f t="shared" si="159"/>
        <v>12679</v>
      </c>
      <c r="N669" s="116">
        <v>2576</v>
      </c>
      <c r="O669" s="116">
        <v>0</v>
      </c>
      <c r="P669" s="116">
        <v>8484</v>
      </c>
      <c r="Q669" s="116">
        <v>0</v>
      </c>
      <c r="R669" s="22">
        <f t="shared" si="160"/>
        <v>11060</v>
      </c>
      <c r="S669" s="116">
        <v>1303</v>
      </c>
      <c r="T669" s="116">
        <v>0</v>
      </c>
      <c r="U669" s="116">
        <v>2283</v>
      </c>
      <c r="V669" s="116">
        <v>0</v>
      </c>
      <c r="W669" s="22">
        <f t="shared" si="161"/>
        <v>3586</v>
      </c>
      <c r="X669" s="22">
        <f t="shared" si="162"/>
        <v>910.83333333333337</v>
      </c>
      <c r="Y669" s="22">
        <f ca="1">OFFSET('Cost Study'!$B$7,'Operations Support'!$C669,'Operations Support'!$B669)*$H669</f>
        <v>42627</v>
      </c>
      <c r="Z669" s="23">
        <f ca="1">Y669*'Cost Study'!$B$31</f>
        <v>2380800.2167698704</v>
      </c>
      <c r="AA669" s="23">
        <f ca="1">IF(A669=10298,1.51,1)*IF($B669&lt;3,$D669*'Cost Study'!$B$32*OFFSET('Cost Study'!$B$7,'Operations Support'!$C669,'Operations Support'!$B669),0)</f>
        <v>1013.22</v>
      </c>
      <c r="AB669" s="24">
        <f ca="1">AA669*'Cost Study'!$B$31</f>
        <v>56590.292435206982</v>
      </c>
      <c r="AC669" s="23">
        <f ca="1">Y669*'Cost Study'!$B$31</f>
        <v>2380800.2167698704</v>
      </c>
      <c r="AD669" s="24">
        <f ca="1">AA669*'Cost Study'!$B$31</f>
        <v>56590.292435206982</v>
      </c>
      <c r="AE669" s="377">
        <f t="shared" ca="1" si="163"/>
        <v>2437390.5092050773</v>
      </c>
      <c r="AF669" s="377">
        <f t="shared" ca="1" si="164"/>
        <v>2437390.5092050773</v>
      </c>
      <c r="AH669" s="688">
        <f>IFERROR($H669/SUMIF($A:$A,$A669,$H:$H)*SUMIF(Summary!$A$110:$A$186,$A669,Summary!$P$110:$P$186),0)</f>
        <v>709599.34903045441</v>
      </c>
      <c r="AI669" s="689">
        <f t="shared" ca="1" si="150"/>
        <v>1727791.1601746229</v>
      </c>
      <c r="AJ669" s="688">
        <f>IFERROR(H669/SUMIF(A:A,A669,H:H)*SUMIF(Summary!$A$110:$A$186,'Operations Support'!A669,Summary!$Q$110:$Q$186),0)</f>
        <v>710292.19070224324</v>
      </c>
      <c r="AK669" s="688">
        <f t="shared" ca="1" si="151"/>
        <v>1727098.3185028341</v>
      </c>
      <c r="AL669" s="1"/>
      <c r="AM669" s="688">
        <f>IFERROR($H669/SUMIF($A:$A,$A669,$H:$H)*SUMIF(Summary!$A$230:$A$266,$A669,Summary!$P$230:$P$266),0)</f>
        <v>134257.188158548</v>
      </c>
      <c r="AN669" s="688">
        <f>IFERROR($H669/SUMIF($A:$A,$A669,$H:$H)*(SUMIF(Summary!$A$230:$A$266,$A669,Summary!$L$230:$L$266)+SUMIF(Summary!$A$281:$A$317,$A669,Summary!$L$281:$L$317))-AM669,0)</f>
        <v>349109.33977442782</v>
      </c>
      <c r="AO669" s="688">
        <f>IFERROR($H669/SUMIF($A:$A,$A669,$H:$H)*SUMIF(Summary!$A$230:$A$266,$A669,Summary!$Q$230:$Q$266),0)</f>
        <v>134388.27477076167</v>
      </c>
      <c r="AP669" s="688">
        <f>IFERROR($H669/SUMIF($A:$A,$A669,$H:$H)*(SUMIF(Summary!$A$230:$A$266,$A669,Summary!$L$230:$L$266)+SUMIF(Summary!$A$281:$A$317,$A669,Summary!$L$281:$L$317))-AO669,0)</f>
        <v>348978.25316221413</v>
      </c>
      <c r="AQ669" s="306"/>
      <c r="AR669" s="688">
        <f t="shared" ca="1" si="152"/>
        <v>2076900.4999490506</v>
      </c>
      <c r="AS669" s="688">
        <f t="shared" ca="1" si="153"/>
        <v>2076076.5716650481</v>
      </c>
    </row>
    <row r="670" spans="1:45" s="15" customFormat="1" x14ac:dyDescent="0.2">
      <c r="A670" s="423">
        <v>3599</v>
      </c>
      <c r="B670" s="427">
        <v>2</v>
      </c>
      <c r="C670" s="425" t="s">
        <v>314</v>
      </c>
      <c r="D670" s="422">
        <f t="shared" si="154"/>
        <v>0</v>
      </c>
      <c r="E670" s="422">
        <f t="shared" si="155"/>
        <v>0</v>
      </c>
      <c r="F670" s="422">
        <f t="shared" si="156"/>
        <v>0</v>
      </c>
      <c r="G670" s="422">
        <f t="shared" si="157"/>
        <v>0</v>
      </c>
      <c r="H670" s="22">
        <f t="shared" si="158"/>
        <v>0</v>
      </c>
      <c r="I670" s="116">
        <v>0</v>
      </c>
      <c r="J670" s="116">
        <v>0</v>
      </c>
      <c r="K670" s="116">
        <v>0</v>
      </c>
      <c r="L670" s="116">
        <v>0</v>
      </c>
      <c r="M670" s="22">
        <f t="shared" si="159"/>
        <v>0</v>
      </c>
      <c r="N670" s="116">
        <v>0</v>
      </c>
      <c r="O670" s="116">
        <v>0</v>
      </c>
      <c r="P670" s="116">
        <v>0</v>
      </c>
      <c r="Q670" s="116">
        <v>0</v>
      </c>
      <c r="R670" s="22">
        <f t="shared" si="160"/>
        <v>0</v>
      </c>
      <c r="S670" s="116">
        <v>0</v>
      </c>
      <c r="T670" s="116">
        <v>0</v>
      </c>
      <c r="U670" s="116">
        <v>0</v>
      </c>
      <c r="V670" s="116">
        <v>0</v>
      </c>
      <c r="W670" s="22">
        <f t="shared" si="161"/>
        <v>0</v>
      </c>
      <c r="X670" s="22">
        <f t="shared" si="162"/>
        <v>0</v>
      </c>
      <c r="Y670" s="22">
        <f ca="1">OFFSET('Cost Study'!$B$7,'Operations Support'!$C670,'Operations Support'!$B670)*$H670</f>
        <v>0</v>
      </c>
      <c r="Z670" s="23">
        <f ca="1">Y670*'Cost Study'!$B$31</f>
        <v>0</v>
      </c>
      <c r="AA670" s="23">
        <f ca="1">IF(A670=10298,1.51,1)*IF($B670&lt;3,$D670*'Cost Study'!$B$32*OFFSET('Cost Study'!$B$7,'Operations Support'!$C670,'Operations Support'!$B670),0)</f>
        <v>0</v>
      </c>
      <c r="AB670" s="24">
        <f ca="1">AA670*'Cost Study'!$B$31</f>
        <v>0</v>
      </c>
      <c r="AC670" s="23">
        <f ca="1">Y670*'Cost Study'!$B$31</f>
        <v>0</v>
      </c>
      <c r="AD670" s="24">
        <f ca="1">AA670*'Cost Study'!$B$31</f>
        <v>0</v>
      </c>
      <c r="AE670" s="377">
        <f t="shared" ca="1" si="163"/>
        <v>0</v>
      </c>
      <c r="AF670" s="377">
        <f t="shared" ca="1" si="164"/>
        <v>0</v>
      </c>
      <c r="AH670" s="688">
        <f>IFERROR($H670/SUMIF($A:$A,$A670,$H:$H)*SUMIF(Summary!$A$110:$A$186,$A670,Summary!$P$110:$P$186),0)</f>
        <v>0</v>
      </c>
      <c r="AI670" s="689">
        <f t="shared" ca="1" si="150"/>
        <v>0</v>
      </c>
      <c r="AJ670" s="688">
        <f>IFERROR(H670/SUMIF(A:A,A670,H:H)*SUMIF(Summary!$A$110:$A$186,'Operations Support'!A670,Summary!$Q$110:$Q$186),0)</f>
        <v>0</v>
      </c>
      <c r="AK670" s="688">
        <f t="shared" ca="1" si="151"/>
        <v>0</v>
      </c>
      <c r="AL670" s="1"/>
      <c r="AM670" s="688">
        <f>IFERROR($H670/SUMIF($A:$A,$A670,$H:$H)*SUMIF(Summary!$A$230:$A$266,$A670,Summary!$P$230:$P$266),0)</f>
        <v>0</v>
      </c>
      <c r="AN670" s="688">
        <f>IFERROR($H670/SUMIF($A:$A,$A670,$H:$H)*(SUMIF(Summary!$A$230:$A$266,$A670,Summary!$L$230:$L$266)+SUMIF(Summary!$A$281:$A$317,$A670,Summary!$L$281:$L$317))-AM670,0)</f>
        <v>0</v>
      </c>
      <c r="AO670" s="688">
        <f>IFERROR($H670/SUMIF($A:$A,$A670,$H:$H)*SUMIF(Summary!$A$230:$A$266,$A670,Summary!$Q$230:$Q$266),0)</f>
        <v>0</v>
      </c>
      <c r="AP670" s="688">
        <f>IFERROR($H670/SUMIF($A:$A,$A670,$H:$H)*(SUMIF(Summary!$A$230:$A$266,$A670,Summary!$L$230:$L$266)+SUMIF(Summary!$A$281:$A$317,$A670,Summary!$L$281:$L$317))-AO670,0)</f>
        <v>0</v>
      </c>
      <c r="AQ670" s="306"/>
      <c r="AR670" s="688">
        <f t="shared" ca="1" si="152"/>
        <v>0</v>
      </c>
      <c r="AS670" s="688">
        <f t="shared" ca="1" si="153"/>
        <v>0</v>
      </c>
    </row>
    <row r="671" spans="1:45" x14ac:dyDescent="0.2">
      <c r="A671" s="423">
        <v>3599</v>
      </c>
      <c r="B671" s="427">
        <v>2</v>
      </c>
      <c r="C671" s="425" t="s">
        <v>315</v>
      </c>
      <c r="D671" s="422">
        <f t="shared" si="154"/>
        <v>19962</v>
      </c>
      <c r="E671" s="422">
        <f t="shared" si="155"/>
        <v>0</v>
      </c>
      <c r="F671" s="422">
        <f t="shared" si="156"/>
        <v>22068</v>
      </c>
      <c r="G671" s="422">
        <f t="shared" si="157"/>
        <v>0</v>
      </c>
      <c r="H671" s="22">
        <f t="shared" si="158"/>
        <v>42030</v>
      </c>
      <c r="I671" s="116">
        <v>7878</v>
      </c>
      <c r="J671" s="116">
        <v>0</v>
      </c>
      <c r="K671" s="116">
        <v>9768</v>
      </c>
      <c r="L671" s="116">
        <v>0</v>
      </c>
      <c r="M671" s="22">
        <f t="shared" si="159"/>
        <v>17646</v>
      </c>
      <c r="N671" s="116">
        <v>7431</v>
      </c>
      <c r="O671" s="116">
        <v>0</v>
      </c>
      <c r="P671" s="116">
        <v>10446</v>
      </c>
      <c r="Q671" s="116">
        <v>0</v>
      </c>
      <c r="R671" s="22">
        <f t="shared" si="160"/>
        <v>17877</v>
      </c>
      <c r="S671" s="116">
        <v>4653</v>
      </c>
      <c r="T671" s="116">
        <v>0</v>
      </c>
      <c r="U671" s="116">
        <v>1854</v>
      </c>
      <c r="V671" s="116">
        <v>0</v>
      </c>
      <c r="W671" s="22">
        <f t="shared" si="161"/>
        <v>6507</v>
      </c>
      <c r="X671" s="22">
        <f t="shared" si="162"/>
        <v>1401</v>
      </c>
      <c r="Y671" s="22">
        <f ca="1">OFFSET('Cost Study'!$B$7,'Operations Support'!$C671,'Operations Support'!$B671)*$H671</f>
        <v>75233.7</v>
      </c>
      <c r="Z671" s="23">
        <f ca="1">Y671*'Cost Study'!$B$31</f>
        <v>4201947.3401459027</v>
      </c>
      <c r="AA671" s="23">
        <f ca="1">IF(A671=10298,1.51,1)*IF($B671&lt;3,$D671*'Cost Study'!$B$32*OFFSET('Cost Study'!$B$7,'Operations Support'!$C671,'Operations Support'!$B671),0)</f>
        <v>3573.1980000000003</v>
      </c>
      <c r="AB671" s="24">
        <f ca="1">AA671*'Cost Study'!$B$31</f>
        <v>199570.00429215445</v>
      </c>
      <c r="AC671" s="23">
        <f ca="1">Y671*'Cost Study'!$B$31</f>
        <v>4201947.3401459027</v>
      </c>
      <c r="AD671" s="24">
        <f ca="1">AA671*'Cost Study'!$B$31</f>
        <v>199570.00429215445</v>
      </c>
      <c r="AE671" s="377">
        <f t="shared" ca="1" si="163"/>
        <v>4401517.3444380574</v>
      </c>
      <c r="AF671" s="377">
        <f t="shared" ca="1" si="164"/>
        <v>4401517.3444380574</v>
      </c>
      <c r="AH671" s="688">
        <f>IFERROR($H671/SUMIF($A:$A,$A671,$H:$H)*SUMIF(Summary!$A$110:$A$186,$A671,Summary!$P$110:$P$186),0)</f>
        <v>1091471.5696157366</v>
      </c>
      <c r="AI671" s="689">
        <f t="shared" ca="1" si="150"/>
        <v>3310045.7748223208</v>
      </c>
      <c r="AJ671" s="688">
        <f>IFERROR(H671/SUMIF(A:A,A671,H:H)*SUMIF(Summary!$A$110:$A$186,'Operations Support'!A671,Summary!$Q$110:$Q$186),0)</f>
        <v>1092537.2653326727</v>
      </c>
      <c r="AK671" s="688">
        <f t="shared" ca="1" si="151"/>
        <v>3308980.0791053846</v>
      </c>
      <c r="AM671" s="688">
        <f>IFERROR($H671/SUMIF($A:$A,$A671,$H:$H)*SUMIF(Summary!$A$230:$A$266,$A671,Summary!$P$230:$P$266),0)</f>
        <v>206507.94577506944</v>
      </c>
      <c r="AN671" s="688">
        <f>IFERROR($H671/SUMIF($A:$A,$A671,$H:$H)*(SUMIF(Summary!$A$230:$A$266,$A671,Summary!$L$230:$L$266)+SUMIF(Summary!$A$281:$A$317,$A671,Summary!$L$281:$L$317))-AM671,0)</f>
        <v>536983.18575367623</v>
      </c>
      <c r="AO671" s="688">
        <f>IFERROR($H671/SUMIF($A:$A,$A671,$H:$H)*SUMIF(Summary!$A$230:$A$266,$A671,Summary!$Q$230:$Q$266),0)</f>
        <v>206709.57689350826</v>
      </c>
      <c r="AP671" s="688">
        <f>IFERROR($H671/SUMIF($A:$A,$A671,$H:$H)*(SUMIF(Summary!$A$230:$A$266,$A671,Summary!$L$230:$L$266)+SUMIF(Summary!$A$281:$A$317,$A671,Summary!$L$281:$L$317))-AO671,0)</f>
        <v>536781.55463523744</v>
      </c>
      <c r="AQ671" s="306"/>
      <c r="AR671" s="688">
        <f t="shared" ca="1" si="152"/>
        <v>3847028.9605759969</v>
      </c>
      <c r="AS671" s="688">
        <f t="shared" ca="1" si="153"/>
        <v>3845761.6337406221</v>
      </c>
    </row>
    <row r="672" spans="1:45" x14ac:dyDescent="0.2">
      <c r="A672" s="423">
        <v>3599</v>
      </c>
      <c r="B672" s="427">
        <v>2</v>
      </c>
      <c r="C672" s="425" t="s">
        <v>316</v>
      </c>
      <c r="D672" s="422">
        <f t="shared" si="154"/>
        <v>0</v>
      </c>
      <c r="E672" s="422">
        <f t="shared" si="155"/>
        <v>0</v>
      </c>
      <c r="F672" s="422">
        <f t="shared" si="156"/>
        <v>0</v>
      </c>
      <c r="G672" s="422">
        <f t="shared" si="157"/>
        <v>0</v>
      </c>
      <c r="H672" s="22">
        <f t="shared" si="158"/>
        <v>0</v>
      </c>
      <c r="I672" s="116">
        <v>0</v>
      </c>
      <c r="J672" s="116">
        <v>0</v>
      </c>
      <c r="K672" s="116">
        <v>0</v>
      </c>
      <c r="L672" s="116">
        <v>0</v>
      </c>
      <c r="M672" s="22">
        <f t="shared" si="159"/>
        <v>0</v>
      </c>
      <c r="N672" s="116">
        <v>0</v>
      </c>
      <c r="O672" s="116">
        <v>0</v>
      </c>
      <c r="P672" s="116">
        <v>0</v>
      </c>
      <c r="Q672" s="116">
        <v>0</v>
      </c>
      <c r="R672" s="22">
        <f t="shared" si="160"/>
        <v>0</v>
      </c>
      <c r="S672" s="116">
        <v>0</v>
      </c>
      <c r="T672" s="116">
        <v>0</v>
      </c>
      <c r="U672" s="116">
        <v>0</v>
      </c>
      <c r="V672" s="116">
        <v>0</v>
      </c>
      <c r="W672" s="22">
        <f t="shared" si="161"/>
        <v>0</v>
      </c>
      <c r="X672" s="22">
        <f t="shared" si="162"/>
        <v>0</v>
      </c>
      <c r="Y672" s="22">
        <f ca="1">OFFSET('Cost Study'!$B$7,'Operations Support'!$C672,'Operations Support'!$B672)*$H672</f>
        <v>0</v>
      </c>
      <c r="Z672" s="23">
        <f ca="1">Y672*'Cost Study'!$B$31</f>
        <v>0</v>
      </c>
      <c r="AA672" s="23">
        <f ca="1">IF(A672=10298,1.51,1)*IF($B672&lt;3,$D672*'Cost Study'!$B$32*OFFSET('Cost Study'!$B$7,'Operations Support'!$C672,'Operations Support'!$B672),0)</f>
        <v>0</v>
      </c>
      <c r="AB672" s="24">
        <f ca="1">AA672*'Cost Study'!$B$31</f>
        <v>0</v>
      </c>
      <c r="AC672" s="23">
        <f ca="1">Y672*'Cost Study'!$B$31</f>
        <v>0</v>
      </c>
      <c r="AD672" s="24">
        <f ca="1">AA672*'Cost Study'!$B$31</f>
        <v>0</v>
      </c>
      <c r="AE672" s="377">
        <f t="shared" ca="1" si="163"/>
        <v>0</v>
      </c>
      <c r="AF672" s="377">
        <f t="shared" ca="1" si="164"/>
        <v>0</v>
      </c>
      <c r="AH672" s="688">
        <f>IFERROR($H672/SUMIF($A:$A,$A672,$H:$H)*SUMIF(Summary!$A$110:$A$186,$A672,Summary!$P$110:$P$186),0)</f>
        <v>0</v>
      </c>
      <c r="AI672" s="689">
        <f t="shared" ca="1" si="150"/>
        <v>0</v>
      </c>
      <c r="AJ672" s="688">
        <f>IFERROR(H672/SUMIF(A:A,A672,H:H)*SUMIF(Summary!$A$110:$A$186,'Operations Support'!A672,Summary!$Q$110:$Q$186),0)</f>
        <v>0</v>
      </c>
      <c r="AK672" s="688">
        <f t="shared" ca="1" si="151"/>
        <v>0</v>
      </c>
      <c r="AM672" s="688">
        <f>IFERROR($H672/SUMIF($A:$A,$A672,$H:$H)*SUMIF(Summary!$A$230:$A$266,$A672,Summary!$P$230:$P$266),0)</f>
        <v>0</v>
      </c>
      <c r="AN672" s="688">
        <f>IFERROR($H672/SUMIF($A:$A,$A672,$H:$H)*(SUMIF(Summary!$A$230:$A$266,$A672,Summary!$L$230:$L$266)+SUMIF(Summary!$A$281:$A$317,$A672,Summary!$L$281:$L$317))-AM672,0)</f>
        <v>0</v>
      </c>
      <c r="AO672" s="688">
        <f>IFERROR($H672/SUMIF($A:$A,$A672,$H:$H)*SUMIF(Summary!$A$230:$A$266,$A672,Summary!$Q$230:$Q$266),0)</f>
        <v>0</v>
      </c>
      <c r="AP672" s="688">
        <f>IFERROR($H672/SUMIF($A:$A,$A672,$H:$H)*(SUMIF(Summary!$A$230:$A$266,$A672,Summary!$L$230:$L$266)+SUMIF(Summary!$A$281:$A$317,$A672,Summary!$L$281:$L$317))-AO672,0)</f>
        <v>0</v>
      </c>
      <c r="AQ672" s="306"/>
      <c r="AR672" s="688">
        <f t="shared" ca="1" si="152"/>
        <v>0</v>
      </c>
      <c r="AS672" s="688">
        <f t="shared" ca="1" si="153"/>
        <v>0</v>
      </c>
    </row>
    <row r="673" spans="1:45" x14ac:dyDescent="0.2">
      <c r="A673" s="423">
        <v>3599</v>
      </c>
      <c r="B673" s="427">
        <v>2</v>
      </c>
      <c r="C673" s="425" t="s">
        <v>317</v>
      </c>
      <c r="D673" s="422">
        <f t="shared" si="154"/>
        <v>30</v>
      </c>
      <c r="E673" s="422">
        <f t="shared" si="155"/>
        <v>0</v>
      </c>
      <c r="F673" s="422">
        <f t="shared" si="156"/>
        <v>1995</v>
      </c>
      <c r="G673" s="422">
        <f t="shared" si="157"/>
        <v>0</v>
      </c>
      <c r="H673" s="22">
        <f t="shared" si="158"/>
        <v>2025</v>
      </c>
      <c r="I673" s="116">
        <v>24</v>
      </c>
      <c r="J673" s="116">
        <v>0</v>
      </c>
      <c r="K673" s="116">
        <v>1257</v>
      </c>
      <c r="L673" s="116">
        <v>0</v>
      </c>
      <c r="M673" s="22">
        <f t="shared" si="159"/>
        <v>1281</v>
      </c>
      <c r="N673" s="116">
        <v>6</v>
      </c>
      <c r="O673" s="116">
        <v>0</v>
      </c>
      <c r="P673" s="116">
        <v>738</v>
      </c>
      <c r="Q673" s="116">
        <v>0</v>
      </c>
      <c r="R673" s="22">
        <f t="shared" si="160"/>
        <v>744</v>
      </c>
      <c r="S673" s="116">
        <v>0</v>
      </c>
      <c r="T673" s="116">
        <v>0</v>
      </c>
      <c r="U673" s="116">
        <v>0</v>
      </c>
      <c r="V673" s="116">
        <v>0</v>
      </c>
      <c r="W673" s="22">
        <f t="shared" si="161"/>
        <v>0</v>
      </c>
      <c r="X673" s="22">
        <f t="shared" si="162"/>
        <v>67.5</v>
      </c>
      <c r="Y673" s="22">
        <f ca="1">OFFSET('Cost Study'!$B$7,'Operations Support'!$C673,'Operations Support'!$B673)*$H673</f>
        <v>4434.75</v>
      </c>
      <c r="Z673" s="23">
        <f ca="1">Y673*'Cost Study'!$B$31</f>
        <v>247689.34622000568</v>
      </c>
      <c r="AA673" s="23">
        <f ca="1">IF(A673=10298,1.51,1)*IF($B673&lt;3,$D673*'Cost Study'!$B$32*OFFSET('Cost Study'!$B$7,'Operations Support'!$C673,'Operations Support'!$B673),0)</f>
        <v>6.57</v>
      </c>
      <c r="AB673" s="24">
        <f ca="1">AA673*'Cost Study'!$B$31</f>
        <v>366.94717958519362</v>
      </c>
      <c r="AC673" s="23">
        <f ca="1">Y673*'Cost Study'!$B$31</f>
        <v>247689.34622000568</v>
      </c>
      <c r="AD673" s="24">
        <f ca="1">AA673*'Cost Study'!$B$31</f>
        <v>366.94717958519362</v>
      </c>
      <c r="AE673" s="377">
        <f t="shared" ca="1" si="163"/>
        <v>248056.29339959088</v>
      </c>
      <c r="AF673" s="377">
        <f t="shared" ca="1" si="164"/>
        <v>248056.29339959088</v>
      </c>
      <c r="AH673" s="688">
        <f>IFERROR($H673/SUMIF($A:$A,$A673,$H:$H)*SUMIF(Summary!$A$110:$A$186,$A673,Summary!$P$110:$P$186),0)</f>
        <v>52586.959992192868</v>
      </c>
      <c r="AI673" s="689">
        <f t="shared" ca="1" si="150"/>
        <v>195469.33340739802</v>
      </c>
      <c r="AJ673" s="688">
        <f>IFERROR(H673/SUMIF(A:A,A673,H:H)*SUMIF(Summary!$A$110:$A$186,'Operations Support'!A673,Summary!$Q$110:$Q$186),0)</f>
        <v>52638.305074914642</v>
      </c>
      <c r="AK673" s="688">
        <f t="shared" ca="1" si="151"/>
        <v>195417.98832467623</v>
      </c>
      <c r="AM673" s="688">
        <f>IFERROR($H673/SUMIF($A:$A,$A673,$H:$H)*SUMIF(Summary!$A$230:$A$266,$A673,Summary!$P$230:$P$266),0)</f>
        <v>9949.5262953727233</v>
      </c>
      <c r="AN673" s="688">
        <f>IFERROR($H673/SUMIF($A:$A,$A673,$H:$H)*(SUMIF(Summary!$A$230:$A$266,$A673,Summary!$L$230:$L$266)+SUMIF(Summary!$A$281:$A$317,$A673,Summary!$L$281:$L$317))-AM673,0)</f>
        <v>25871.78089819639</v>
      </c>
      <c r="AO673" s="688">
        <f>IFERROR($H673/SUMIF($A:$A,$A673,$H:$H)*SUMIF(Summary!$A$230:$A$266,$A673,Summary!$Q$230:$Q$266),0)</f>
        <v>9959.2408567536095</v>
      </c>
      <c r="AP673" s="688">
        <f>IFERROR($H673/SUMIF($A:$A,$A673,$H:$H)*(SUMIF(Summary!$A$230:$A$266,$A673,Summary!$L$230:$L$266)+SUMIF(Summary!$A$281:$A$317,$A673,Summary!$L$281:$L$317))-AO673,0)</f>
        <v>25862.0663368155</v>
      </c>
      <c r="AQ673" s="306"/>
      <c r="AR673" s="688">
        <f t="shared" ca="1" si="152"/>
        <v>221341.11430559441</v>
      </c>
      <c r="AS673" s="688">
        <f t="shared" ca="1" si="153"/>
        <v>221280.05466149174</v>
      </c>
    </row>
    <row r="674" spans="1:45" x14ac:dyDescent="0.2">
      <c r="A674" s="423">
        <v>3599</v>
      </c>
      <c r="B674" s="427">
        <v>2</v>
      </c>
      <c r="C674" s="425" t="s">
        <v>318</v>
      </c>
      <c r="D674" s="422">
        <f t="shared" si="154"/>
        <v>426</v>
      </c>
      <c r="E674" s="422">
        <f t="shared" si="155"/>
        <v>0</v>
      </c>
      <c r="F674" s="422">
        <f t="shared" si="156"/>
        <v>1173</v>
      </c>
      <c r="G674" s="422">
        <f t="shared" si="157"/>
        <v>0</v>
      </c>
      <c r="H674" s="22">
        <f t="shared" si="158"/>
        <v>1599</v>
      </c>
      <c r="I674" s="116">
        <v>202</v>
      </c>
      <c r="J674" s="116">
        <v>0</v>
      </c>
      <c r="K674" s="116">
        <v>414</v>
      </c>
      <c r="L674" s="116">
        <v>0</v>
      </c>
      <c r="M674" s="22">
        <f t="shared" si="159"/>
        <v>616</v>
      </c>
      <c r="N674" s="116">
        <v>203</v>
      </c>
      <c r="O674" s="116">
        <v>0</v>
      </c>
      <c r="P674" s="116">
        <v>546</v>
      </c>
      <c r="Q674" s="116">
        <v>0</v>
      </c>
      <c r="R674" s="22">
        <f t="shared" si="160"/>
        <v>749</v>
      </c>
      <c r="S674" s="116">
        <v>21</v>
      </c>
      <c r="T674" s="116">
        <v>0</v>
      </c>
      <c r="U674" s="116">
        <v>213</v>
      </c>
      <c r="V674" s="116">
        <v>0</v>
      </c>
      <c r="W674" s="22">
        <f t="shared" si="161"/>
        <v>234</v>
      </c>
      <c r="X674" s="22">
        <f t="shared" si="162"/>
        <v>53.3</v>
      </c>
      <c r="Y674" s="22">
        <f ca="1">OFFSET('Cost Study'!$B$7,'Operations Support'!$C674,'Operations Support'!$B674)*$H674</f>
        <v>3661.71</v>
      </c>
      <c r="Z674" s="23">
        <f ca="1">Y674*'Cost Study'!$B$31</f>
        <v>204513.57031337888</v>
      </c>
      <c r="AA674" s="23">
        <f ca="1">IF(A674=10298,1.51,1)*IF($B674&lt;3,$D674*'Cost Study'!$B$32*OFFSET('Cost Study'!$B$7,'Operations Support'!$C674,'Operations Support'!$B674),0)</f>
        <v>97.554000000000002</v>
      </c>
      <c r="AB674" s="24">
        <f ca="1">AA674*'Cost Study'!$B$31</f>
        <v>5448.5791715759478</v>
      </c>
      <c r="AC674" s="23">
        <f ca="1">Y674*'Cost Study'!$B$31</f>
        <v>204513.57031337888</v>
      </c>
      <c r="AD674" s="24">
        <f ca="1">AA674*'Cost Study'!$B$31</f>
        <v>5448.5791715759478</v>
      </c>
      <c r="AE674" s="377">
        <f t="shared" ca="1" si="163"/>
        <v>209962.14948495483</v>
      </c>
      <c r="AF674" s="377">
        <f t="shared" ca="1" si="164"/>
        <v>209962.14948495483</v>
      </c>
      <c r="AH674" s="688">
        <f>IFERROR($H674/SUMIF($A:$A,$A674,$H:$H)*SUMIF(Summary!$A$110:$A$186,$A674,Summary!$P$110:$P$186),0)</f>
        <v>41524.221741983405</v>
      </c>
      <c r="AI674" s="689">
        <f t="shared" ca="1" si="150"/>
        <v>168437.92774297143</v>
      </c>
      <c r="AJ674" s="688">
        <f>IFERROR(H674/SUMIF(A:A,A674,H:H)*SUMIF(Summary!$A$110:$A$186,'Operations Support'!A674,Summary!$Q$110:$Q$186),0)</f>
        <v>41564.765340636302</v>
      </c>
      <c r="AK674" s="688">
        <f t="shared" ca="1" si="151"/>
        <v>168397.38414431852</v>
      </c>
      <c r="AM674" s="688">
        <f>IFERROR($H674/SUMIF($A:$A,$A674,$H:$H)*SUMIF(Summary!$A$230:$A$266,$A674,Summary!$P$230:$P$266),0)</f>
        <v>7856.4407636054248</v>
      </c>
      <c r="AN674" s="688">
        <f>IFERROR($H674/SUMIF($A:$A,$A674,$H:$H)*(SUMIF(Summary!$A$230:$A$266,$A674,Summary!$L$230:$L$266)+SUMIF(Summary!$A$281:$A$317,$A674,Summary!$L$281:$L$317))-AM674,0)</f>
        <v>20429.124768501741</v>
      </c>
      <c r="AO674" s="688">
        <f>IFERROR($H674/SUMIF($A:$A,$A674,$H:$H)*SUMIF(Summary!$A$230:$A$266,$A674,Summary!$Q$230:$Q$266),0)</f>
        <v>7864.1116691106272</v>
      </c>
      <c r="AP674" s="688">
        <f>IFERROR($H674/SUMIF($A:$A,$A674,$H:$H)*(SUMIF(Summary!$A$230:$A$266,$A674,Summary!$L$230:$L$266)+SUMIF(Summary!$A$281:$A$317,$A674,Summary!$L$281:$L$317))-AO674,0)</f>
        <v>20421.453862996539</v>
      </c>
      <c r="AQ674" s="306"/>
      <c r="AR674" s="688">
        <f t="shared" ca="1" si="152"/>
        <v>188867.05251147316</v>
      </c>
      <c r="AS674" s="688">
        <f t="shared" ca="1" si="153"/>
        <v>188818.83800731506</v>
      </c>
    </row>
    <row r="675" spans="1:45" x14ac:dyDescent="0.2">
      <c r="A675" s="423">
        <v>3599</v>
      </c>
      <c r="B675" s="427">
        <v>2</v>
      </c>
      <c r="C675" s="425" t="s">
        <v>319</v>
      </c>
      <c r="D675" s="422">
        <f t="shared" si="154"/>
        <v>1496</v>
      </c>
      <c r="E675" s="422">
        <f t="shared" si="155"/>
        <v>0</v>
      </c>
      <c r="F675" s="422">
        <f t="shared" si="156"/>
        <v>5059</v>
      </c>
      <c r="G675" s="422">
        <f t="shared" si="157"/>
        <v>0</v>
      </c>
      <c r="H675" s="22">
        <f t="shared" si="158"/>
        <v>6555</v>
      </c>
      <c r="I675" s="116">
        <v>824</v>
      </c>
      <c r="J675" s="116">
        <v>0</v>
      </c>
      <c r="K675" s="116">
        <v>2591</v>
      </c>
      <c r="L675" s="116">
        <v>0</v>
      </c>
      <c r="M675" s="22">
        <f t="shared" si="159"/>
        <v>3415</v>
      </c>
      <c r="N675" s="116">
        <v>672</v>
      </c>
      <c r="O675" s="116">
        <v>0</v>
      </c>
      <c r="P675" s="116">
        <v>2210</v>
      </c>
      <c r="Q675" s="116">
        <v>0</v>
      </c>
      <c r="R675" s="22">
        <f t="shared" si="160"/>
        <v>2882</v>
      </c>
      <c r="S675" s="116">
        <v>0</v>
      </c>
      <c r="T675" s="116">
        <v>0</v>
      </c>
      <c r="U675" s="116">
        <v>258</v>
      </c>
      <c r="V675" s="116">
        <v>0</v>
      </c>
      <c r="W675" s="22">
        <f t="shared" si="161"/>
        <v>258</v>
      </c>
      <c r="X675" s="22">
        <f t="shared" si="162"/>
        <v>218.5</v>
      </c>
      <c r="Y675" s="22">
        <f ca="1">OFFSET('Cost Study'!$B$7,'Operations Support'!$C675,'Operations Support'!$B675)*$H675</f>
        <v>13372.2</v>
      </c>
      <c r="Z675" s="23">
        <f ca="1">Y675*'Cost Study'!$B$31</f>
        <v>746863.17729819275</v>
      </c>
      <c r="AA675" s="23">
        <f ca="1">IF(A675=10298,1.51,1)*IF($B675&lt;3,$D675*'Cost Study'!$B$32*OFFSET('Cost Study'!$B$7,'Operations Support'!$C675,'Operations Support'!$B675),0)</f>
        <v>305.18399999999997</v>
      </c>
      <c r="AB675" s="24">
        <f ca="1">AA675*'Cost Study'!$B$31</f>
        <v>17045.115381206655</v>
      </c>
      <c r="AC675" s="23">
        <f ca="1">Y675*'Cost Study'!$B$31</f>
        <v>746863.17729819275</v>
      </c>
      <c r="AD675" s="24">
        <f ca="1">AA675*'Cost Study'!$B$31</f>
        <v>17045.115381206655</v>
      </c>
      <c r="AE675" s="377">
        <f t="shared" ca="1" si="163"/>
        <v>763908.29267939937</v>
      </c>
      <c r="AF675" s="377">
        <f t="shared" ca="1" si="164"/>
        <v>763908.29267939937</v>
      </c>
      <c r="AH675" s="688">
        <f>IFERROR($H675/SUMIF($A:$A,$A675,$H:$H)*SUMIF(Summary!$A$110:$A$186,$A675,Summary!$P$110:$P$186),0)</f>
        <v>170225.93715991321</v>
      </c>
      <c r="AI675" s="689">
        <f t="shared" ca="1" si="150"/>
        <v>593682.35551948613</v>
      </c>
      <c r="AJ675" s="688">
        <f>IFERROR(H675/SUMIF(A:A,A675,H:H)*SUMIF(Summary!$A$110:$A$186,'Operations Support'!A675,Summary!$Q$110:$Q$186),0)</f>
        <v>170392.14309435332</v>
      </c>
      <c r="AK675" s="688">
        <f t="shared" ca="1" si="151"/>
        <v>593516.14958504611</v>
      </c>
      <c r="AM675" s="688">
        <f>IFERROR($H675/SUMIF($A:$A,$A675,$H:$H)*SUMIF(Summary!$A$230:$A$266,$A675,Summary!$P$230:$P$266),0)</f>
        <v>32206.98511909541</v>
      </c>
      <c r="AN675" s="688">
        <f>IFERROR($H675/SUMIF($A:$A,$A675,$H:$H)*(SUMIF(Summary!$A$230:$A$266,$A675,Summary!$L$230:$L$266)+SUMIF(Summary!$A$281:$A$317,$A675,Summary!$L$281:$L$317))-AM675,0)</f>
        <v>83747.912981569054</v>
      </c>
      <c r="AO675" s="688">
        <f>IFERROR($H675/SUMIF($A:$A,$A675,$H:$H)*SUMIF(Summary!$A$230:$A$266,$A675,Summary!$Q$230:$Q$266),0)</f>
        <v>32238.431514083906</v>
      </c>
      <c r="AP675" s="688">
        <f>IFERROR($H675/SUMIF($A:$A,$A675,$H:$H)*(SUMIF(Summary!$A$230:$A$266,$A675,Summary!$L$230:$L$266)+SUMIF(Summary!$A$281:$A$317,$A675,Summary!$L$281:$L$317))-AO675,0)</f>
        <v>83716.466586580558</v>
      </c>
      <c r="AQ675" s="306"/>
      <c r="AR675" s="688">
        <f t="shared" ca="1" si="152"/>
        <v>677430.26850105519</v>
      </c>
      <c r="AS675" s="688">
        <f t="shared" ca="1" si="153"/>
        <v>677232.61617162661</v>
      </c>
    </row>
    <row r="676" spans="1:45" x14ac:dyDescent="0.2">
      <c r="A676" s="423">
        <v>3599</v>
      </c>
      <c r="B676" s="427">
        <v>2</v>
      </c>
      <c r="C676" s="425" t="s">
        <v>320</v>
      </c>
      <c r="D676" s="422">
        <f t="shared" si="154"/>
        <v>0</v>
      </c>
      <c r="E676" s="422">
        <f t="shared" si="155"/>
        <v>0</v>
      </c>
      <c r="F676" s="422">
        <f t="shared" si="156"/>
        <v>0</v>
      </c>
      <c r="G676" s="422">
        <f t="shared" si="157"/>
        <v>0</v>
      </c>
      <c r="H676" s="22">
        <f t="shared" si="158"/>
        <v>0</v>
      </c>
      <c r="I676" s="116">
        <v>0</v>
      </c>
      <c r="J676" s="116">
        <v>0</v>
      </c>
      <c r="K676" s="116">
        <v>0</v>
      </c>
      <c r="L676" s="116">
        <v>0</v>
      </c>
      <c r="M676" s="22">
        <f t="shared" si="159"/>
        <v>0</v>
      </c>
      <c r="N676" s="116">
        <v>0</v>
      </c>
      <c r="O676" s="116">
        <v>0</v>
      </c>
      <c r="P676" s="116">
        <v>0</v>
      </c>
      <c r="Q676" s="116">
        <v>0</v>
      </c>
      <c r="R676" s="22">
        <f t="shared" si="160"/>
        <v>0</v>
      </c>
      <c r="S676" s="116">
        <v>0</v>
      </c>
      <c r="T676" s="116">
        <v>0</v>
      </c>
      <c r="U676" s="116">
        <v>0</v>
      </c>
      <c r="V676" s="116">
        <v>0</v>
      </c>
      <c r="W676" s="22">
        <f t="shared" si="161"/>
        <v>0</v>
      </c>
      <c r="X676" s="22">
        <f t="shared" si="162"/>
        <v>0</v>
      </c>
      <c r="Y676" s="22">
        <f ca="1">OFFSET('Cost Study'!$B$7,'Operations Support'!$C676,'Operations Support'!$B676)*$H676</f>
        <v>0</v>
      </c>
      <c r="Z676" s="23">
        <f ca="1">Y676*'Cost Study'!$B$31</f>
        <v>0</v>
      </c>
      <c r="AA676" s="23">
        <f ca="1">IF(A676=10298,1.51,1)*IF($B676&lt;3,$D676*'Cost Study'!$B$32*OFFSET('Cost Study'!$B$7,'Operations Support'!$C676,'Operations Support'!$B676),0)</f>
        <v>0</v>
      </c>
      <c r="AB676" s="24">
        <f ca="1">AA676*'Cost Study'!$B$31</f>
        <v>0</v>
      </c>
      <c r="AC676" s="23">
        <f ca="1">Y676*'Cost Study'!$B$31</f>
        <v>0</v>
      </c>
      <c r="AD676" s="24">
        <f ca="1">AA676*'Cost Study'!$B$31</f>
        <v>0</v>
      </c>
      <c r="AE676" s="377">
        <f t="shared" ca="1" si="163"/>
        <v>0</v>
      </c>
      <c r="AF676" s="377">
        <f t="shared" ca="1" si="164"/>
        <v>0</v>
      </c>
      <c r="AH676" s="688">
        <f>IFERROR($H676/SUMIF($A:$A,$A676,$H:$H)*SUMIF(Summary!$A$110:$A$186,$A676,Summary!$P$110:$P$186),0)</f>
        <v>0</v>
      </c>
      <c r="AI676" s="689">
        <f t="shared" ca="1" si="150"/>
        <v>0</v>
      </c>
      <c r="AJ676" s="688">
        <f>IFERROR(H676/SUMIF(A:A,A676,H:H)*SUMIF(Summary!$A$110:$A$186,'Operations Support'!A676,Summary!$Q$110:$Q$186),0)</f>
        <v>0</v>
      </c>
      <c r="AK676" s="688">
        <f t="shared" ca="1" si="151"/>
        <v>0</v>
      </c>
      <c r="AM676" s="688">
        <f>IFERROR($H676/SUMIF($A:$A,$A676,$H:$H)*SUMIF(Summary!$A$230:$A$266,$A676,Summary!$P$230:$P$266),0)</f>
        <v>0</v>
      </c>
      <c r="AN676" s="688">
        <f>IFERROR($H676/SUMIF($A:$A,$A676,$H:$H)*(SUMIF(Summary!$A$230:$A$266,$A676,Summary!$L$230:$L$266)+SUMIF(Summary!$A$281:$A$317,$A676,Summary!$L$281:$L$317))-AM676,0)</f>
        <v>0</v>
      </c>
      <c r="AO676" s="688">
        <f>IFERROR($H676/SUMIF($A:$A,$A676,$H:$H)*SUMIF(Summary!$A$230:$A$266,$A676,Summary!$Q$230:$Q$266),0)</f>
        <v>0</v>
      </c>
      <c r="AP676" s="688">
        <f>IFERROR($H676/SUMIF($A:$A,$A676,$H:$H)*(SUMIF(Summary!$A$230:$A$266,$A676,Summary!$L$230:$L$266)+SUMIF(Summary!$A$281:$A$317,$A676,Summary!$L$281:$L$317))-AO676,0)</f>
        <v>0</v>
      </c>
      <c r="AQ676" s="306"/>
      <c r="AR676" s="688">
        <f t="shared" ca="1" si="152"/>
        <v>0</v>
      </c>
      <c r="AS676" s="688">
        <f t="shared" ca="1" si="153"/>
        <v>0</v>
      </c>
    </row>
    <row r="677" spans="1:45" x14ac:dyDescent="0.2">
      <c r="A677" s="423">
        <v>3599</v>
      </c>
      <c r="B677" s="427">
        <v>3</v>
      </c>
      <c r="C677" s="425" t="s">
        <v>300</v>
      </c>
      <c r="D677" s="422">
        <f t="shared" si="154"/>
        <v>11803</v>
      </c>
      <c r="E677" s="422">
        <f t="shared" si="155"/>
        <v>0</v>
      </c>
      <c r="F677" s="422">
        <f t="shared" si="156"/>
        <v>3971</v>
      </c>
      <c r="G677" s="422">
        <f t="shared" si="157"/>
        <v>0</v>
      </c>
      <c r="H677" s="22">
        <f t="shared" si="158"/>
        <v>15774</v>
      </c>
      <c r="I677" s="116">
        <v>4442</v>
      </c>
      <c r="J677" s="116">
        <v>0</v>
      </c>
      <c r="K677" s="116">
        <v>1854</v>
      </c>
      <c r="L677" s="116">
        <v>0</v>
      </c>
      <c r="M677" s="22">
        <f t="shared" si="159"/>
        <v>6296</v>
      </c>
      <c r="N677" s="116">
        <v>4219</v>
      </c>
      <c r="O677" s="116">
        <v>0</v>
      </c>
      <c r="P677" s="116">
        <v>1191</v>
      </c>
      <c r="Q677" s="116">
        <v>0</v>
      </c>
      <c r="R677" s="22">
        <f t="shared" si="160"/>
        <v>5410</v>
      </c>
      <c r="S677" s="116">
        <v>3142</v>
      </c>
      <c r="T677" s="116">
        <v>0</v>
      </c>
      <c r="U677" s="116">
        <v>926</v>
      </c>
      <c r="V677" s="116">
        <v>0</v>
      </c>
      <c r="W677" s="22">
        <f t="shared" si="161"/>
        <v>4068</v>
      </c>
      <c r="X677" s="22">
        <f t="shared" si="162"/>
        <v>657.25</v>
      </c>
      <c r="Y677" s="22">
        <f ca="1">OFFSET('Cost Study'!$B$7,'Operations Support'!$C677,'Operations Support'!$B677)*$H677</f>
        <v>67828.2</v>
      </c>
      <c r="Z677" s="23">
        <f ca="1">Y677*'Cost Study'!$B$31</f>
        <v>3788335.8731111763</v>
      </c>
      <c r="AA677" s="23">
        <f ca="1">IF(A677=10298,1.51,1)*IF($B677&lt;3,$D677*'Cost Study'!$B$32*OFFSET('Cost Study'!$B$7,'Operations Support'!$C677,'Operations Support'!$B677),0)</f>
        <v>0</v>
      </c>
      <c r="AB677" s="24">
        <f ca="1">AA677*'Cost Study'!$B$31</f>
        <v>0</v>
      </c>
      <c r="AC677" s="23">
        <f ca="1">Y677*'Cost Study'!$B$31</f>
        <v>3788335.8731111763</v>
      </c>
      <c r="AD677" s="24">
        <f ca="1">AA677*'Cost Study'!$B$31</f>
        <v>0</v>
      </c>
      <c r="AE677" s="377">
        <f t="shared" ca="1" si="163"/>
        <v>3788335.8731111763</v>
      </c>
      <c r="AF677" s="377">
        <f t="shared" ca="1" si="164"/>
        <v>3788335.8731111763</v>
      </c>
      <c r="AH677" s="688">
        <f>IFERROR($H677/SUMIF($A:$A,$A677,$H:$H)*SUMIF(Summary!$A$110:$A$186,$A677,Summary!$P$110:$P$186),0)</f>
        <v>409632.94168733351</v>
      </c>
      <c r="AI677" s="689">
        <f t="shared" ca="1" si="150"/>
        <v>3378702.9314238429</v>
      </c>
      <c r="AJ677" s="688">
        <f>IFERROR(H677/SUMIF(A:A,A677,H:H)*SUMIF(Summary!$A$110:$A$186,'Operations Support'!A677,Summary!$Q$110:$Q$186),0)</f>
        <v>410032.9008650388</v>
      </c>
      <c r="AK677" s="688">
        <f t="shared" ca="1" si="151"/>
        <v>3378302.9722461374</v>
      </c>
      <c r="AM677" s="688">
        <f>IFERROR($H677/SUMIF($A:$A,$A677,$H:$H)*SUMIF(Summary!$A$230:$A$266,$A677,Summary!$P$230:$P$266),0)</f>
        <v>77503.124831214504</v>
      </c>
      <c r="AN677" s="688">
        <f>IFERROR($H677/SUMIF($A:$A,$A677,$H:$H)*(SUMIF(Summary!$A$230:$A$266,$A677,Summary!$L$230:$L$266)+SUMIF(Summary!$A$281:$A$317,$A677,Summary!$L$281:$L$317))-AM677,0)</f>
        <v>201531.59105587652</v>
      </c>
      <c r="AO677" s="688">
        <f>IFERROR($H677/SUMIF($A:$A,$A677,$H:$H)*SUMIF(Summary!$A$230:$A$266,$A677,Summary!$Q$230:$Q$266),0)</f>
        <v>77578.797666385901</v>
      </c>
      <c r="AP677" s="688">
        <f>IFERROR($H677/SUMIF($A:$A,$A677,$H:$H)*(SUMIF(Summary!$A$230:$A$266,$A677,Summary!$L$230:$L$266)+SUMIF(Summary!$A$281:$A$317,$A677,Summary!$L$281:$L$317))-AO677,0)</f>
        <v>201455.91822070512</v>
      </c>
      <c r="AQ677" s="306"/>
      <c r="AR677" s="688">
        <f t="shared" ca="1" si="152"/>
        <v>3580234.5224797195</v>
      </c>
      <c r="AS677" s="688">
        <f t="shared" ca="1" si="153"/>
        <v>3579758.8904668428</v>
      </c>
    </row>
    <row r="678" spans="1:45" x14ac:dyDescent="0.2">
      <c r="A678" s="423">
        <v>3599</v>
      </c>
      <c r="B678" s="427">
        <v>3</v>
      </c>
      <c r="C678" s="425" t="s">
        <v>301</v>
      </c>
      <c r="D678" s="422">
        <f t="shared" si="154"/>
        <v>5785</v>
      </c>
      <c r="E678" s="422">
        <f t="shared" si="155"/>
        <v>0</v>
      </c>
      <c r="F678" s="422">
        <f t="shared" si="156"/>
        <v>1531</v>
      </c>
      <c r="G678" s="422">
        <f t="shared" si="157"/>
        <v>0</v>
      </c>
      <c r="H678" s="22">
        <f t="shared" si="158"/>
        <v>7316</v>
      </c>
      <c r="I678" s="116">
        <v>2263</v>
      </c>
      <c r="J678" s="116">
        <v>0</v>
      </c>
      <c r="K678" s="116">
        <v>668</v>
      </c>
      <c r="L678" s="116">
        <v>0</v>
      </c>
      <c r="M678" s="22">
        <f t="shared" si="159"/>
        <v>2931</v>
      </c>
      <c r="N678" s="116">
        <v>2510</v>
      </c>
      <c r="O678" s="116">
        <v>0</v>
      </c>
      <c r="P678" s="116">
        <v>609</v>
      </c>
      <c r="Q678" s="116">
        <v>0</v>
      </c>
      <c r="R678" s="22">
        <f t="shared" si="160"/>
        <v>3119</v>
      </c>
      <c r="S678" s="116">
        <v>1012</v>
      </c>
      <c r="T678" s="116">
        <v>0</v>
      </c>
      <c r="U678" s="116">
        <v>254</v>
      </c>
      <c r="V678" s="116">
        <v>0</v>
      </c>
      <c r="W678" s="22">
        <f t="shared" si="161"/>
        <v>1266</v>
      </c>
      <c r="X678" s="22">
        <f t="shared" si="162"/>
        <v>304.83333333333331</v>
      </c>
      <c r="Y678" s="22">
        <f ca="1">OFFSET('Cost Study'!$B$7,'Operations Support'!$C678,'Operations Support'!$B678)*$H678</f>
        <v>53626.28</v>
      </c>
      <c r="Z678" s="23">
        <f ca="1">Y678*'Cost Study'!$B$31</f>
        <v>2995131.2325183982</v>
      </c>
      <c r="AA678" s="23">
        <f ca="1">IF(A678=10298,1.51,1)*IF($B678&lt;3,$D678*'Cost Study'!$B$32*OFFSET('Cost Study'!$B$7,'Operations Support'!$C678,'Operations Support'!$B678),0)</f>
        <v>0</v>
      </c>
      <c r="AB678" s="24">
        <f ca="1">AA678*'Cost Study'!$B$31</f>
        <v>0</v>
      </c>
      <c r="AC678" s="23">
        <f ca="1">Y678*'Cost Study'!$B$31</f>
        <v>2995131.2325183982</v>
      </c>
      <c r="AD678" s="24">
        <f ca="1">AA678*'Cost Study'!$B$31</f>
        <v>0</v>
      </c>
      <c r="AE678" s="377">
        <f t="shared" ca="1" si="163"/>
        <v>2995131.2325183982</v>
      </c>
      <c r="AF678" s="377">
        <f t="shared" ca="1" si="164"/>
        <v>2995131.2325183982</v>
      </c>
      <c r="AH678" s="688">
        <f>IFERROR($H678/SUMIF($A:$A,$A678,$H:$H)*SUMIF(Summary!$A$110:$A$186,$A678,Summary!$P$110:$P$186),0)</f>
        <v>189988.24656932498</v>
      </c>
      <c r="AI678" s="689">
        <f t="shared" ca="1" si="150"/>
        <v>2805142.985949073</v>
      </c>
      <c r="AJ678" s="688">
        <f>IFERROR(H678/SUMIF(A:A,A678,H:H)*SUMIF(Summary!$A$110:$A$186,'Operations Support'!A678,Summary!$Q$110:$Q$186),0)</f>
        <v>190173.7481126299</v>
      </c>
      <c r="AK678" s="688">
        <f t="shared" ca="1" si="151"/>
        <v>2804957.4844057681</v>
      </c>
      <c r="AM678" s="688">
        <f>IFERROR($H678/SUMIF($A:$A,$A678,$H:$H)*SUMIF(Summary!$A$230:$A$266,$A678,Summary!$P$230:$P$266),0)</f>
        <v>35946.04166762808</v>
      </c>
      <c r="AN678" s="688">
        <f>IFERROR($H678/SUMIF($A:$A,$A678,$H:$H)*(SUMIF(Summary!$A$230:$A$266,$A678,Summary!$L$230:$L$266)+SUMIF(Summary!$A$281:$A$317,$A678,Summary!$L$281:$L$317))-AM678,0)</f>
        <v>93470.592124051764</v>
      </c>
      <c r="AO678" s="688">
        <f>IFERROR($H678/SUMIF($A:$A,$A678,$H:$H)*SUMIF(Summary!$A$230:$A$266,$A678,Summary!$Q$230:$Q$266),0)</f>
        <v>35981.13881877008</v>
      </c>
      <c r="AP678" s="688">
        <f>IFERROR($H678/SUMIF($A:$A,$A678,$H:$H)*(SUMIF(Summary!$A$230:$A$266,$A678,Summary!$L$230:$L$266)+SUMIF(Summary!$A$281:$A$317,$A678,Summary!$L$281:$L$317))-AO678,0)</f>
        <v>93435.494972909757</v>
      </c>
      <c r="AQ678" s="306"/>
      <c r="AR678" s="688">
        <f t="shared" ca="1" si="152"/>
        <v>2898613.5780731249</v>
      </c>
      <c r="AS678" s="688">
        <f t="shared" ca="1" si="153"/>
        <v>2898392.9793786779</v>
      </c>
    </row>
    <row r="679" spans="1:45" x14ac:dyDescent="0.2">
      <c r="A679" s="423">
        <v>3599</v>
      </c>
      <c r="B679" s="427">
        <v>3</v>
      </c>
      <c r="C679" s="425" t="s">
        <v>302</v>
      </c>
      <c r="D679" s="422">
        <f t="shared" si="154"/>
        <v>538</v>
      </c>
      <c r="E679" s="422">
        <f t="shared" si="155"/>
        <v>0</v>
      </c>
      <c r="F679" s="422">
        <f t="shared" si="156"/>
        <v>117</v>
      </c>
      <c r="G679" s="422">
        <f t="shared" si="157"/>
        <v>0</v>
      </c>
      <c r="H679" s="22">
        <f t="shared" si="158"/>
        <v>655</v>
      </c>
      <c r="I679" s="116">
        <v>240</v>
      </c>
      <c r="J679" s="116">
        <v>0</v>
      </c>
      <c r="K679" s="116">
        <v>80</v>
      </c>
      <c r="L679" s="116">
        <v>0</v>
      </c>
      <c r="M679" s="22">
        <f t="shared" si="159"/>
        <v>320</v>
      </c>
      <c r="N679" s="116">
        <v>229</v>
      </c>
      <c r="O679" s="116">
        <v>0</v>
      </c>
      <c r="P679" s="116">
        <v>37</v>
      </c>
      <c r="Q679" s="116">
        <v>0</v>
      </c>
      <c r="R679" s="22">
        <f t="shared" si="160"/>
        <v>266</v>
      </c>
      <c r="S679" s="116">
        <v>69</v>
      </c>
      <c r="T679" s="116">
        <v>0</v>
      </c>
      <c r="U679" s="116">
        <v>0</v>
      </c>
      <c r="V679" s="116">
        <v>0</v>
      </c>
      <c r="W679" s="22">
        <f t="shared" si="161"/>
        <v>69</v>
      </c>
      <c r="X679" s="22">
        <f t="shared" si="162"/>
        <v>27.291666666666668</v>
      </c>
      <c r="Y679" s="22">
        <f ca="1">OFFSET('Cost Study'!$B$7,'Operations Support'!$C679,'Operations Support'!$B679)*$H679</f>
        <v>4381.95</v>
      </c>
      <c r="Z679" s="23">
        <f ca="1">Y679*'Cost Study'!$B$31</f>
        <v>244740.36432014292</v>
      </c>
      <c r="AA679" s="23">
        <f ca="1">IF(A679=10298,1.51,1)*IF($B679&lt;3,$D679*'Cost Study'!$B$32*OFFSET('Cost Study'!$B$7,'Operations Support'!$C679,'Operations Support'!$B679),0)</f>
        <v>0</v>
      </c>
      <c r="AB679" s="24">
        <f ca="1">AA679*'Cost Study'!$B$31</f>
        <v>0</v>
      </c>
      <c r="AC679" s="23">
        <f ca="1">Y679*'Cost Study'!$B$31</f>
        <v>244740.36432014292</v>
      </c>
      <c r="AD679" s="24">
        <f ca="1">AA679*'Cost Study'!$B$31</f>
        <v>0</v>
      </c>
      <c r="AE679" s="377">
        <f t="shared" ca="1" si="163"/>
        <v>244740.36432014292</v>
      </c>
      <c r="AF679" s="377">
        <f t="shared" ca="1" si="164"/>
        <v>244740.36432014292</v>
      </c>
      <c r="AH679" s="688">
        <f>IFERROR($H679/SUMIF($A:$A,$A679,$H:$H)*SUMIF(Summary!$A$110:$A$186,$A679,Summary!$P$110:$P$186),0)</f>
        <v>17009.60928142535</v>
      </c>
      <c r="AI679" s="689">
        <f t="shared" ca="1" si="150"/>
        <v>227730.75503871759</v>
      </c>
      <c r="AJ679" s="688">
        <f>IFERROR(H679/SUMIF(A:A,A679,H:H)*SUMIF(Summary!$A$110:$A$186,'Operations Support'!A679,Summary!$Q$110:$Q$186),0)</f>
        <v>17026.217197071157</v>
      </c>
      <c r="AK679" s="688">
        <f t="shared" ca="1" si="151"/>
        <v>227714.14712307177</v>
      </c>
      <c r="AM679" s="688">
        <f>IFERROR($H679/SUMIF($A:$A,$A679,$H:$H)*SUMIF(Summary!$A$230:$A$266,$A679,Summary!$P$230:$P$266),0)</f>
        <v>3218.2418387501903</v>
      </c>
      <c r="AN679" s="688">
        <f>IFERROR($H679/SUMIF($A:$A,$A679,$H:$H)*(SUMIF(Summary!$A$230:$A$266,$A679,Summary!$L$230:$L$266)+SUMIF(Summary!$A$281:$A$317,$A679,Summary!$L$281:$L$317))-AM679,0)</f>
        <v>8368.4032041079699</v>
      </c>
      <c r="AO679" s="688">
        <f>IFERROR($H679/SUMIF($A:$A,$A679,$H:$H)*SUMIF(Summary!$A$230:$A$266,$A679,Summary!$Q$230:$Q$266),0)</f>
        <v>3221.3840795919086</v>
      </c>
      <c r="AP679" s="688">
        <f>IFERROR($H679/SUMIF($A:$A,$A679,$H:$H)*(SUMIF(Summary!$A$230:$A$266,$A679,Summary!$L$230:$L$266)+SUMIF(Summary!$A$281:$A$317,$A679,Summary!$L$281:$L$317))-AO679,0)</f>
        <v>8365.2609632662497</v>
      </c>
      <c r="AQ679" s="306"/>
      <c r="AR679" s="688">
        <f t="shared" ca="1" si="152"/>
        <v>236099.15824282556</v>
      </c>
      <c r="AS679" s="688">
        <f t="shared" ca="1" si="153"/>
        <v>236079.40808633802</v>
      </c>
    </row>
    <row r="680" spans="1:45" x14ac:dyDescent="0.2">
      <c r="A680" s="423">
        <v>3599</v>
      </c>
      <c r="B680" s="427">
        <v>3</v>
      </c>
      <c r="C680" s="425" t="s">
        <v>303</v>
      </c>
      <c r="D680" s="422">
        <f t="shared" si="154"/>
        <v>6442</v>
      </c>
      <c r="E680" s="422">
        <f t="shared" si="155"/>
        <v>0</v>
      </c>
      <c r="F680" s="422">
        <f t="shared" si="156"/>
        <v>2406</v>
      </c>
      <c r="G680" s="422">
        <f t="shared" si="157"/>
        <v>0</v>
      </c>
      <c r="H680" s="22">
        <f t="shared" si="158"/>
        <v>8848</v>
      </c>
      <c r="I680" s="116">
        <v>2098</v>
      </c>
      <c r="J680" s="116">
        <v>0</v>
      </c>
      <c r="K680" s="116">
        <v>1086</v>
      </c>
      <c r="L680" s="116">
        <v>0</v>
      </c>
      <c r="M680" s="22">
        <f t="shared" si="159"/>
        <v>3184</v>
      </c>
      <c r="N680" s="116">
        <v>1701</v>
      </c>
      <c r="O680" s="116">
        <v>0</v>
      </c>
      <c r="P680" s="116">
        <v>405</v>
      </c>
      <c r="Q680" s="116">
        <v>0</v>
      </c>
      <c r="R680" s="22">
        <f t="shared" si="160"/>
        <v>2106</v>
      </c>
      <c r="S680" s="116">
        <v>2643</v>
      </c>
      <c r="T680" s="116">
        <v>0</v>
      </c>
      <c r="U680" s="116">
        <v>915</v>
      </c>
      <c r="V680" s="116">
        <v>0</v>
      </c>
      <c r="W680" s="22">
        <f t="shared" si="161"/>
        <v>3558</v>
      </c>
      <c r="X680" s="22">
        <f t="shared" si="162"/>
        <v>368.66666666666669</v>
      </c>
      <c r="Y680" s="22">
        <f ca="1">OFFSET('Cost Study'!$B$7,'Operations Support'!$C680,'Operations Support'!$B680)*$H680</f>
        <v>21323.68</v>
      </c>
      <c r="Z680" s="23">
        <f ca="1">Y680*'Cost Study'!$B$31</f>
        <v>1190968.6810315375</v>
      </c>
      <c r="AA680" s="23">
        <f ca="1">IF(A680=10298,1.51,1)*IF($B680&lt;3,$D680*'Cost Study'!$B$32*OFFSET('Cost Study'!$B$7,'Operations Support'!$C680,'Operations Support'!$B680),0)</f>
        <v>0</v>
      </c>
      <c r="AB680" s="24">
        <f ca="1">AA680*'Cost Study'!$B$31</f>
        <v>0</v>
      </c>
      <c r="AC680" s="23">
        <f ca="1">Y680*'Cost Study'!$B$31</f>
        <v>1190968.6810315375</v>
      </c>
      <c r="AD680" s="24">
        <f ca="1">AA680*'Cost Study'!$B$31</f>
        <v>0</v>
      </c>
      <c r="AE680" s="377">
        <f t="shared" ca="1" si="163"/>
        <v>1190968.6810315375</v>
      </c>
      <c r="AF680" s="377">
        <f t="shared" ca="1" si="164"/>
        <v>1190968.6810315375</v>
      </c>
      <c r="AH680" s="688">
        <f>IFERROR($H680/SUMIF($A:$A,$A680,$H:$H)*SUMIF(Summary!$A$110:$A$186,$A680,Summary!$P$110:$P$186),0)</f>
        <v>229772.55407946793</v>
      </c>
      <c r="AI680" s="689">
        <f t="shared" ca="1" si="150"/>
        <v>961196.12695206958</v>
      </c>
      <c r="AJ680" s="688">
        <f>IFERROR(H680/SUMIF(A:A,A680,H:H)*SUMIF(Summary!$A$110:$A$186,'Operations Support'!A680,Summary!$Q$110:$Q$186),0)</f>
        <v>229996.90039646655</v>
      </c>
      <c r="AK680" s="688">
        <f t="shared" ca="1" si="151"/>
        <v>960971.78063507099</v>
      </c>
      <c r="AM680" s="688">
        <f>IFERROR($H680/SUMIF($A:$A,$A680,$H:$H)*SUMIF(Summary!$A$230:$A$266,$A680,Summary!$P$230:$P$266),0)</f>
        <v>43473.288227880432</v>
      </c>
      <c r="AN680" s="688">
        <f>IFERROR($H680/SUMIF($A:$A,$A680,$H:$H)*(SUMIF(Summary!$A$230:$A$266,$A680,Summary!$L$230:$L$266)+SUMIF(Summary!$A$281:$A$317,$A680,Summary!$L$281:$L$317))-AM680,0)</f>
        <v>113043.71228999589</v>
      </c>
      <c r="AO680" s="688">
        <f>IFERROR($H680/SUMIF($A:$A,$A680,$H:$H)*SUMIF(Summary!$A$230:$A$266,$A680,Summary!$Q$230:$Q$266),0)</f>
        <v>43515.73486447207</v>
      </c>
      <c r="AP680" s="688">
        <f>IFERROR($H680/SUMIF($A:$A,$A680,$H:$H)*(SUMIF(Summary!$A$230:$A$266,$A680,Summary!$L$230:$L$266)+SUMIF(Summary!$A$281:$A$317,$A680,Summary!$L$281:$L$317))-AO680,0)</f>
        <v>113001.26565340426</v>
      </c>
      <c r="AQ680" s="306"/>
      <c r="AR680" s="688">
        <f t="shared" ca="1" si="152"/>
        <v>1074239.8392420656</v>
      </c>
      <c r="AS680" s="688">
        <f t="shared" ca="1" si="153"/>
        <v>1073973.0462884752</v>
      </c>
    </row>
    <row r="681" spans="1:45" x14ac:dyDescent="0.2">
      <c r="A681" s="423">
        <v>3599</v>
      </c>
      <c r="B681" s="427">
        <v>3</v>
      </c>
      <c r="C681" s="425" t="s">
        <v>304</v>
      </c>
      <c r="D681" s="422">
        <f t="shared" si="154"/>
        <v>84</v>
      </c>
      <c r="E681" s="422">
        <f t="shared" si="155"/>
        <v>0</v>
      </c>
      <c r="F681" s="422">
        <f t="shared" si="156"/>
        <v>0</v>
      </c>
      <c r="G681" s="422">
        <f t="shared" si="157"/>
        <v>0</v>
      </c>
      <c r="H681" s="22">
        <f t="shared" si="158"/>
        <v>84</v>
      </c>
      <c r="I681" s="116">
        <v>36</v>
      </c>
      <c r="J681" s="116">
        <v>0</v>
      </c>
      <c r="K681" s="116">
        <v>0</v>
      </c>
      <c r="L681" s="116">
        <v>0</v>
      </c>
      <c r="M681" s="22">
        <f t="shared" si="159"/>
        <v>36</v>
      </c>
      <c r="N681" s="116">
        <v>48</v>
      </c>
      <c r="O681" s="116">
        <v>0</v>
      </c>
      <c r="P681" s="116">
        <v>0</v>
      </c>
      <c r="Q681" s="116">
        <v>0</v>
      </c>
      <c r="R681" s="22">
        <f t="shared" si="160"/>
        <v>48</v>
      </c>
      <c r="S681" s="116">
        <v>0</v>
      </c>
      <c r="T681" s="116">
        <v>0</v>
      </c>
      <c r="U681" s="116">
        <v>0</v>
      </c>
      <c r="V681" s="116">
        <v>0</v>
      </c>
      <c r="W681" s="22">
        <f t="shared" si="161"/>
        <v>0</v>
      </c>
      <c r="X681" s="22">
        <f t="shared" si="162"/>
        <v>3.5</v>
      </c>
      <c r="Y681" s="22">
        <f ca="1">OFFSET('Cost Study'!$B$7,'Operations Support'!$C681,'Operations Support'!$B681)*$H681</f>
        <v>624.12</v>
      </c>
      <c r="Z681" s="23">
        <f ca="1">Y681*'Cost Study'!$B$31</f>
        <v>34858.306502695741</v>
      </c>
      <c r="AA681" s="23">
        <f ca="1">IF(A681=10298,1.51,1)*IF($B681&lt;3,$D681*'Cost Study'!$B$32*OFFSET('Cost Study'!$B$7,'Operations Support'!$C681,'Operations Support'!$B681),0)</f>
        <v>0</v>
      </c>
      <c r="AB681" s="24">
        <f ca="1">AA681*'Cost Study'!$B$31</f>
        <v>0</v>
      </c>
      <c r="AC681" s="23">
        <f ca="1">Y681*'Cost Study'!$B$31</f>
        <v>34858.306502695741</v>
      </c>
      <c r="AD681" s="24">
        <f ca="1">AA681*'Cost Study'!$B$31</f>
        <v>0</v>
      </c>
      <c r="AE681" s="377">
        <f t="shared" ca="1" si="163"/>
        <v>34858.306502695741</v>
      </c>
      <c r="AF681" s="377">
        <f t="shared" ca="1" si="164"/>
        <v>34858.306502695741</v>
      </c>
      <c r="AH681" s="688">
        <f>IFERROR($H681/SUMIF($A:$A,$A681,$H:$H)*SUMIF(Summary!$A$110:$A$186,$A681,Summary!$P$110:$P$186),0)</f>
        <v>2181.385007083556</v>
      </c>
      <c r="AI681" s="689">
        <f t="shared" ca="1" si="150"/>
        <v>32676.921495612187</v>
      </c>
      <c r="AJ681" s="688">
        <f>IFERROR(H681/SUMIF(A:A,A681,H:H)*SUMIF(Summary!$A$110:$A$186,'Operations Support'!A681,Summary!$Q$110:$Q$186),0)</f>
        <v>2183.5148771816444</v>
      </c>
      <c r="AK681" s="688">
        <f t="shared" ca="1" si="151"/>
        <v>32674.791625514095</v>
      </c>
      <c r="AM681" s="688">
        <f>IFERROR($H681/SUMIF($A:$A,$A681,$H:$H)*SUMIF(Summary!$A$230:$A$266,$A681,Summary!$P$230:$P$266),0)</f>
        <v>412.72109077101669</v>
      </c>
      <c r="AN681" s="688">
        <f>IFERROR($H681/SUMIF($A:$A,$A681,$H:$H)*(SUMIF(Summary!$A$230:$A$266,$A681,Summary!$L$230:$L$266)+SUMIF(Summary!$A$281:$A$317,$A681,Summary!$L$281:$L$317))-AM681,0)</f>
        <v>1073.19980022148</v>
      </c>
      <c r="AO681" s="688">
        <f>IFERROR($H681/SUMIF($A:$A,$A681,$H:$H)*SUMIF(Summary!$A$230:$A$266,$A681,Summary!$Q$230:$Q$266),0)</f>
        <v>413.1240651690386</v>
      </c>
      <c r="AP681" s="688">
        <f>IFERROR($H681/SUMIF($A:$A,$A681,$H:$H)*(SUMIF(Summary!$A$230:$A$266,$A681,Summary!$L$230:$L$266)+SUMIF(Summary!$A$281:$A$317,$A681,Summary!$L$281:$L$317))-AO681,0)</f>
        <v>1072.796825823458</v>
      </c>
      <c r="AQ681" s="306"/>
      <c r="AR681" s="688">
        <f t="shared" ca="1" si="152"/>
        <v>33750.121295833669</v>
      </c>
      <c r="AS681" s="688">
        <f t="shared" ca="1" si="153"/>
        <v>33747.588451337557</v>
      </c>
    </row>
    <row r="682" spans="1:45" x14ac:dyDescent="0.2">
      <c r="A682" s="423">
        <v>3599</v>
      </c>
      <c r="B682" s="427">
        <v>3</v>
      </c>
      <c r="C682" s="425" t="s">
        <v>305</v>
      </c>
      <c r="D682" s="422">
        <f t="shared" si="154"/>
        <v>3122</v>
      </c>
      <c r="E682" s="422">
        <f t="shared" si="155"/>
        <v>0</v>
      </c>
      <c r="F682" s="422">
        <f t="shared" si="156"/>
        <v>234</v>
      </c>
      <c r="G682" s="422">
        <f t="shared" si="157"/>
        <v>0</v>
      </c>
      <c r="H682" s="22">
        <f t="shared" si="158"/>
        <v>3356</v>
      </c>
      <c r="I682" s="116">
        <v>1422</v>
      </c>
      <c r="J682" s="116">
        <v>0</v>
      </c>
      <c r="K682" s="116">
        <v>72</v>
      </c>
      <c r="L682" s="116">
        <v>0</v>
      </c>
      <c r="M682" s="22">
        <f t="shared" si="159"/>
        <v>1494</v>
      </c>
      <c r="N682" s="116">
        <v>1335</v>
      </c>
      <c r="O682" s="116">
        <v>0</v>
      </c>
      <c r="P682" s="116">
        <v>129</v>
      </c>
      <c r="Q682" s="116">
        <v>0</v>
      </c>
      <c r="R682" s="22">
        <f t="shared" si="160"/>
        <v>1464</v>
      </c>
      <c r="S682" s="116">
        <v>365</v>
      </c>
      <c r="T682" s="116">
        <v>0</v>
      </c>
      <c r="U682" s="116">
        <v>33</v>
      </c>
      <c r="V682" s="116">
        <v>0</v>
      </c>
      <c r="W682" s="22">
        <f t="shared" si="161"/>
        <v>398</v>
      </c>
      <c r="X682" s="22">
        <f t="shared" si="162"/>
        <v>139.83333333333334</v>
      </c>
      <c r="Y682" s="22">
        <f ca="1">OFFSET('Cost Study'!$B$7,'Operations Support'!$C682,'Operations Support'!$B682)*$H682</f>
        <v>20136</v>
      </c>
      <c r="Z682" s="23">
        <f ca="1">Y682*'Cost Study'!$B$31</f>
        <v>1124634.4609022008</v>
      </c>
      <c r="AA682" s="23">
        <f ca="1">IF(A682=10298,1.51,1)*IF($B682&lt;3,$D682*'Cost Study'!$B$32*OFFSET('Cost Study'!$B$7,'Operations Support'!$C682,'Operations Support'!$B682),0)</f>
        <v>0</v>
      </c>
      <c r="AB682" s="24">
        <f ca="1">AA682*'Cost Study'!$B$31</f>
        <v>0</v>
      </c>
      <c r="AC682" s="23">
        <f ca="1">Y682*'Cost Study'!$B$31</f>
        <v>1124634.4609022008</v>
      </c>
      <c r="AD682" s="24">
        <f ca="1">AA682*'Cost Study'!$B$31</f>
        <v>0</v>
      </c>
      <c r="AE682" s="377">
        <f t="shared" ca="1" si="163"/>
        <v>1124634.4609022008</v>
      </c>
      <c r="AF682" s="377">
        <f t="shared" ca="1" si="164"/>
        <v>1124634.4609022008</v>
      </c>
      <c r="AH682" s="688">
        <f>IFERROR($H682/SUMIF($A:$A,$A682,$H:$H)*SUMIF(Summary!$A$110:$A$186,$A682,Summary!$P$110:$P$186),0)</f>
        <v>87151.524806814457</v>
      </c>
      <c r="AI682" s="689">
        <f t="shared" ca="1" si="150"/>
        <v>1037482.9360953863</v>
      </c>
      <c r="AJ682" s="688">
        <f>IFERROR(H682/SUMIF(A:A,A682,H:H)*SUMIF(Summary!$A$110:$A$186,'Operations Support'!A682,Summary!$Q$110:$Q$186),0)</f>
        <v>87236.618188352368</v>
      </c>
      <c r="AK682" s="688">
        <f t="shared" ca="1" si="151"/>
        <v>1037397.8427138485</v>
      </c>
      <c r="AM682" s="688">
        <f>IFERROR($H682/SUMIF($A:$A,$A682,$H:$H)*SUMIF(Summary!$A$230:$A$266,$A682,Summary!$P$230:$P$266),0)</f>
        <v>16489.19024556586</v>
      </c>
      <c r="AN682" s="688">
        <f>IFERROR($H682/SUMIF($A:$A,$A682,$H:$H)*(SUMIF(Summary!$A$230:$A$266,$A682,Summary!$L$230:$L$266)+SUMIF(Summary!$A$281:$A$317,$A682,Summary!$L$281:$L$317))-AM682,0)</f>
        <v>42876.8872564677</v>
      </c>
      <c r="AO682" s="688">
        <f>IFERROR($H682/SUMIF($A:$A,$A682,$H:$H)*SUMIF(Summary!$A$230:$A$266,$A682,Summary!$Q$230:$Q$266),0)</f>
        <v>16505.290032229685</v>
      </c>
      <c r="AP682" s="688">
        <f>IFERROR($H682/SUMIF($A:$A,$A682,$H:$H)*(SUMIF(Summary!$A$230:$A$266,$A682,Summary!$L$230:$L$266)+SUMIF(Summary!$A$281:$A$317,$A682,Summary!$L$281:$L$317))-AO682,0)</f>
        <v>42860.787469803872</v>
      </c>
      <c r="AQ682" s="306"/>
      <c r="AR682" s="688">
        <f t="shared" ca="1" si="152"/>
        <v>1080359.823351854</v>
      </c>
      <c r="AS682" s="688">
        <f t="shared" ca="1" si="153"/>
        <v>1080258.6301836523</v>
      </c>
    </row>
    <row r="683" spans="1:45" x14ac:dyDescent="0.2">
      <c r="A683" s="423">
        <v>3599</v>
      </c>
      <c r="B683" s="427">
        <v>3</v>
      </c>
      <c r="C683" s="425" t="s">
        <v>306</v>
      </c>
      <c r="D683" s="422">
        <f t="shared" si="154"/>
        <v>0</v>
      </c>
      <c r="E683" s="422">
        <f t="shared" si="155"/>
        <v>0</v>
      </c>
      <c r="F683" s="422">
        <f t="shared" si="156"/>
        <v>0</v>
      </c>
      <c r="G683" s="422">
        <f t="shared" si="157"/>
        <v>0</v>
      </c>
      <c r="H683" s="22">
        <f t="shared" si="158"/>
        <v>0</v>
      </c>
      <c r="I683" s="116">
        <v>0</v>
      </c>
      <c r="J683" s="116">
        <v>0</v>
      </c>
      <c r="K683" s="116">
        <v>0</v>
      </c>
      <c r="L683" s="116">
        <v>0</v>
      </c>
      <c r="M683" s="22">
        <f t="shared" si="159"/>
        <v>0</v>
      </c>
      <c r="N683" s="116">
        <v>0</v>
      </c>
      <c r="O683" s="116">
        <v>0</v>
      </c>
      <c r="P683" s="116">
        <v>0</v>
      </c>
      <c r="Q683" s="116">
        <v>0</v>
      </c>
      <c r="R683" s="22">
        <f t="shared" si="160"/>
        <v>0</v>
      </c>
      <c r="S683" s="116">
        <v>0</v>
      </c>
      <c r="T683" s="116">
        <v>0</v>
      </c>
      <c r="U683" s="116">
        <v>0</v>
      </c>
      <c r="V683" s="116">
        <v>0</v>
      </c>
      <c r="W683" s="22">
        <f t="shared" si="161"/>
        <v>0</v>
      </c>
      <c r="X683" s="22">
        <f t="shared" si="162"/>
        <v>0</v>
      </c>
      <c r="Y683" s="22">
        <f ca="1">OFFSET('Cost Study'!$B$7,'Operations Support'!$C683,'Operations Support'!$B683)*$H683</f>
        <v>0</v>
      </c>
      <c r="Z683" s="23">
        <f ca="1">Y683*'Cost Study'!$B$31</f>
        <v>0</v>
      </c>
      <c r="AA683" s="23">
        <f ca="1">IF(A683=10298,1.51,1)*IF($B683&lt;3,$D683*'Cost Study'!$B$32*OFFSET('Cost Study'!$B$7,'Operations Support'!$C683,'Operations Support'!$B683),0)</f>
        <v>0</v>
      </c>
      <c r="AB683" s="24">
        <f ca="1">AA683*'Cost Study'!$B$31</f>
        <v>0</v>
      </c>
      <c r="AC683" s="23">
        <f ca="1">Y683*'Cost Study'!$B$31</f>
        <v>0</v>
      </c>
      <c r="AD683" s="24">
        <f ca="1">AA683*'Cost Study'!$B$31</f>
        <v>0</v>
      </c>
      <c r="AE683" s="377">
        <f t="shared" ca="1" si="163"/>
        <v>0</v>
      </c>
      <c r="AF683" s="377">
        <f t="shared" ca="1" si="164"/>
        <v>0</v>
      </c>
      <c r="AH683" s="688">
        <f>IFERROR($H683/SUMIF($A:$A,$A683,$H:$H)*SUMIF(Summary!$A$110:$A$186,$A683,Summary!$P$110:$P$186),0)</f>
        <v>0</v>
      </c>
      <c r="AI683" s="689">
        <f t="shared" ca="1" si="150"/>
        <v>0</v>
      </c>
      <c r="AJ683" s="688">
        <f>IFERROR(H683/SUMIF(A:A,A683,H:H)*SUMIF(Summary!$A$110:$A$186,'Operations Support'!A683,Summary!$Q$110:$Q$186),0)</f>
        <v>0</v>
      </c>
      <c r="AK683" s="688">
        <f t="shared" ca="1" si="151"/>
        <v>0</v>
      </c>
      <c r="AM683" s="688">
        <f>IFERROR($H683/SUMIF($A:$A,$A683,$H:$H)*SUMIF(Summary!$A$230:$A$266,$A683,Summary!$P$230:$P$266),0)</f>
        <v>0</v>
      </c>
      <c r="AN683" s="688">
        <f>IFERROR($H683/SUMIF($A:$A,$A683,$H:$H)*(SUMIF(Summary!$A$230:$A$266,$A683,Summary!$L$230:$L$266)+SUMIF(Summary!$A$281:$A$317,$A683,Summary!$L$281:$L$317))-AM683,0)</f>
        <v>0</v>
      </c>
      <c r="AO683" s="688">
        <f>IFERROR($H683/SUMIF($A:$A,$A683,$H:$H)*SUMIF(Summary!$A$230:$A$266,$A683,Summary!$Q$230:$Q$266),0)</f>
        <v>0</v>
      </c>
      <c r="AP683" s="688">
        <f>IFERROR($H683/SUMIF($A:$A,$A683,$H:$H)*(SUMIF(Summary!$A$230:$A$266,$A683,Summary!$L$230:$L$266)+SUMIF(Summary!$A$281:$A$317,$A683,Summary!$L$281:$L$317))-AO683,0)</f>
        <v>0</v>
      </c>
      <c r="AQ683" s="306"/>
      <c r="AR683" s="688">
        <f t="shared" ca="1" si="152"/>
        <v>0</v>
      </c>
      <c r="AS683" s="688">
        <f t="shared" ca="1" si="153"/>
        <v>0</v>
      </c>
    </row>
    <row r="684" spans="1:45" x14ac:dyDescent="0.2">
      <c r="A684" s="423">
        <v>3599</v>
      </c>
      <c r="B684" s="427">
        <v>3</v>
      </c>
      <c r="C684" s="425" t="s">
        <v>307</v>
      </c>
      <c r="D684" s="422">
        <f t="shared" si="154"/>
        <v>0</v>
      </c>
      <c r="E684" s="422">
        <f t="shared" si="155"/>
        <v>0</v>
      </c>
      <c r="F684" s="422">
        <f t="shared" si="156"/>
        <v>0</v>
      </c>
      <c r="G684" s="422">
        <f t="shared" si="157"/>
        <v>0</v>
      </c>
      <c r="H684" s="22">
        <f t="shared" si="158"/>
        <v>0</v>
      </c>
      <c r="I684" s="116">
        <v>0</v>
      </c>
      <c r="J684" s="116">
        <v>0</v>
      </c>
      <c r="K684" s="116">
        <v>0</v>
      </c>
      <c r="L684" s="116">
        <v>0</v>
      </c>
      <c r="M684" s="22">
        <f t="shared" si="159"/>
        <v>0</v>
      </c>
      <c r="N684" s="116">
        <v>0</v>
      </c>
      <c r="O684" s="116">
        <v>0</v>
      </c>
      <c r="P684" s="116">
        <v>0</v>
      </c>
      <c r="Q684" s="116">
        <v>0</v>
      </c>
      <c r="R684" s="22">
        <f t="shared" si="160"/>
        <v>0</v>
      </c>
      <c r="S684" s="116">
        <v>0</v>
      </c>
      <c r="T684" s="116">
        <v>0</v>
      </c>
      <c r="U684" s="116">
        <v>0</v>
      </c>
      <c r="V684" s="116">
        <v>0</v>
      </c>
      <c r="W684" s="22">
        <f t="shared" si="161"/>
        <v>0</v>
      </c>
      <c r="X684" s="22">
        <f t="shared" si="162"/>
        <v>0</v>
      </c>
      <c r="Y684" s="22">
        <f ca="1">OFFSET('Cost Study'!$B$7,'Operations Support'!$C684,'Operations Support'!$B684)*$H684</f>
        <v>0</v>
      </c>
      <c r="Z684" s="23">
        <f ca="1">Y684*'Cost Study'!$B$31</f>
        <v>0</v>
      </c>
      <c r="AA684" s="23">
        <f ca="1">IF(A684=10298,1.51,1)*IF($B684&lt;3,$D684*'Cost Study'!$B$32*OFFSET('Cost Study'!$B$7,'Operations Support'!$C684,'Operations Support'!$B684),0)</f>
        <v>0</v>
      </c>
      <c r="AB684" s="24">
        <f ca="1">AA684*'Cost Study'!$B$31</f>
        <v>0</v>
      </c>
      <c r="AC684" s="23">
        <f ca="1">Y684*'Cost Study'!$B$31</f>
        <v>0</v>
      </c>
      <c r="AD684" s="24">
        <f ca="1">AA684*'Cost Study'!$B$31</f>
        <v>0</v>
      </c>
      <c r="AE684" s="377">
        <f t="shared" ca="1" si="163"/>
        <v>0</v>
      </c>
      <c r="AF684" s="377">
        <f t="shared" ca="1" si="164"/>
        <v>0</v>
      </c>
      <c r="AH684" s="688">
        <f>IFERROR($H684/SUMIF($A:$A,$A684,$H:$H)*SUMIF(Summary!$A$110:$A$186,$A684,Summary!$P$110:$P$186),0)</f>
        <v>0</v>
      </c>
      <c r="AI684" s="689">
        <f t="shared" ca="1" si="150"/>
        <v>0</v>
      </c>
      <c r="AJ684" s="688">
        <f>IFERROR(H684/SUMIF(A:A,A684,H:H)*SUMIF(Summary!$A$110:$A$186,'Operations Support'!A684,Summary!$Q$110:$Q$186),0)</f>
        <v>0</v>
      </c>
      <c r="AK684" s="688">
        <f t="shared" ca="1" si="151"/>
        <v>0</v>
      </c>
      <c r="AM684" s="688">
        <f>IFERROR($H684/SUMIF($A:$A,$A684,$H:$H)*SUMIF(Summary!$A$230:$A$266,$A684,Summary!$P$230:$P$266),0)</f>
        <v>0</v>
      </c>
      <c r="AN684" s="688">
        <f>IFERROR($H684/SUMIF($A:$A,$A684,$H:$H)*(SUMIF(Summary!$A$230:$A$266,$A684,Summary!$L$230:$L$266)+SUMIF(Summary!$A$281:$A$317,$A684,Summary!$L$281:$L$317))-AM684,0)</f>
        <v>0</v>
      </c>
      <c r="AO684" s="688">
        <f>IFERROR($H684/SUMIF($A:$A,$A684,$H:$H)*SUMIF(Summary!$A$230:$A$266,$A684,Summary!$Q$230:$Q$266),0)</f>
        <v>0</v>
      </c>
      <c r="AP684" s="688">
        <f>IFERROR($H684/SUMIF($A:$A,$A684,$H:$H)*(SUMIF(Summary!$A$230:$A$266,$A684,Summary!$L$230:$L$266)+SUMIF(Summary!$A$281:$A$317,$A684,Summary!$L$281:$L$317))-AO684,0)</f>
        <v>0</v>
      </c>
      <c r="AQ684" s="306"/>
      <c r="AR684" s="688">
        <f t="shared" ca="1" si="152"/>
        <v>0</v>
      </c>
      <c r="AS684" s="688">
        <f t="shared" ca="1" si="153"/>
        <v>0</v>
      </c>
    </row>
    <row r="685" spans="1:45" x14ac:dyDescent="0.2">
      <c r="A685" s="423">
        <v>3599</v>
      </c>
      <c r="B685" s="427">
        <v>3</v>
      </c>
      <c r="C685" s="425" t="s">
        <v>308</v>
      </c>
      <c r="D685" s="422">
        <f t="shared" si="154"/>
        <v>1769</v>
      </c>
      <c r="E685" s="422">
        <f t="shared" si="155"/>
        <v>0</v>
      </c>
      <c r="F685" s="422">
        <f t="shared" si="156"/>
        <v>1729</v>
      </c>
      <c r="G685" s="422">
        <f t="shared" si="157"/>
        <v>0</v>
      </c>
      <c r="H685" s="22">
        <f t="shared" si="158"/>
        <v>3498</v>
      </c>
      <c r="I685" s="116">
        <v>519</v>
      </c>
      <c r="J685" s="116">
        <v>0</v>
      </c>
      <c r="K685" s="116">
        <v>1047</v>
      </c>
      <c r="L685" s="116">
        <v>0</v>
      </c>
      <c r="M685" s="22">
        <f t="shared" si="159"/>
        <v>1566</v>
      </c>
      <c r="N685" s="116">
        <v>765</v>
      </c>
      <c r="O685" s="116">
        <v>0</v>
      </c>
      <c r="P685" s="116">
        <v>522</v>
      </c>
      <c r="Q685" s="116">
        <v>0</v>
      </c>
      <c r="R685" s="22">
        <f t="shared" si="160"/>
        <v>1287</v>
      </c>
      <c r="S685" s="116">
        <v>485</v>
      </c>
      <c r="T685" s="116">
        <v>0</v>
      </c>
      <c r="U685" s="116">
        <v>160</v>
      </c>
      <c r="V685" s="116">
        <v>0</v>
      </c>
      <c r="W685" s="22">
        <f t="shared" si="161"/>
        <v>645</v>
      </c>
      <c r="X685" s="22">
        <f t="shared" si="162"/>
        <v>145.75</v>
      </c>
      <c r="Y685" s="22">
        <f ca="1">OFFSET('Cost Study'!$B$7,'Operations Support'!$C685,'Operations Support'!$B685)*$H685</f>
        <v>8080.38</v>
      </c>
      <c r="Z685" s="23">
        <f ca="1">Y685*'Cost Study'!$B$31</f>
        <v>451304.81750024459</v>
      </c>
      <c r="AA685" s="23">
        <f ca="1">IF(A685=10298,1.51,1)*IF($B685&lt;3,$D685*'Cost Study'!$B$32*OFFSET('Cost Study'!$B$7,'Operations Support'!$C685,'Operations Support'!$B685),0)</f>
        <v>0</v>
      </c>
      <c r="AB685" s="24">
        <f ca="1">AA685*'Cost Study'!$B$31</f>
        <v>0</v>
      </c>
      <c r="AC685" s="23">
        <f ca="1">Y685*'Cost Study'!$B$31</f>
        <v>451304.81750024459</v>
      </c>
      <c r="AD685" s="24">
        <f ca="1">AA685*'Cost Study'!$B$31</f>
        <v>0</v>
      </c>
      <c r="AE685" s="377">
        <f t="shared" ca="1" si="163"/>
        <v>451304.81750024459</v>
      </c>
      <c r="AF685" s="377">
        <f t="shared" ca="1" si="164"/>
        <v>451304.81750024459</v>
      </c>
      <c r="AH685" s="688">
        <f>IFERROR($H685/SUMIF($A:$A,$A685,$H:$H)*SUMIF(Summary!$A$110:$A$186,$A685,Summary!$P$110:$P$186),0)</f>
        <v>90839.104223550952</v>
      </c>
      <c r="AI685" s="689">
        <f t="shared" ca="1" si="150"/>
        <v>360465.71327669366</v>
      </c>
      <c r="AJ685" s="688">
        <f>IFERROR(H685/SUMIF(A:A,A685,H:H)*SUMIF(Summary!$A$110:$A$186,'Operations Support'!A685,Summary!$Q$110:$Q$186),0)</f>
        <v>90927.798099778476</v>
      </c>
      <c r="AK685" s="688">
        <f t="shared" ca="1" si="151"/>
        <v>360377.01940046612</v>
      </c>
      <c r="AM685" s="688">
        <f>IFERROR($H685/SUMIF($A:$A,$A685,$H:$H)*SUMIF(Summary!$A$230:$A$266,$A685,Summary!$P$230:$P$266),0)</f>
        <v>17186.885422821626</v>
      </c>
      <c r="AN685" s="688">
        <f>IFERROR($H685/SUMIF($A:$A,$A685,$H:$H)*(SUMIF(Summary!$A$230:$A$266,$A685,Summary!$L$230:$L$266)+SUMIF(Summary!$A$281:$A$317,$A685,Summary!$L$281:$L$317))-AM685,0)</f>
        <v>44691.105966365911</v>
      </c>
      <c r="AO685" s="688">
        <f>IFERROR($H685/SUMIF($A:$A,$A685,$H:$H)*SUMIF(Summary!$A$230:$A$266,$A685,Summary!$Q$230:$Q$266),0)</f>
        <v>17203.666428110679</v>
      </c>
      <c r="AP685" s="688">
        <f>IFERROR($H685/SUMIF($A:$A,$A685,$H:$H)*(SUMIF(Summary!$A$230:$A$266,$A685,Summary!$L$230:$L$266)+SUMIF(Summary!$A$281:$A$317,$A685,Summary!$L$281:$L$317))-AO685,0)</f>
        <v>44674.324961076862</v>
      </c>
      <c r="AQ685" s="306"/>
      <c r="AR685" s="688">
        <f t="shared" ca="1" si="152"/>
        <v>405156.81924305955</v>
      </c>
      <c r="AS685" s="688">
        <f t="shared" ca="1" si="153"/>
        <v>405051.34436154296</v>
      </c>
    </row>
    <row r="686" spans="1:45" x14ac:dyDescent="0.2">
      <c r="A686" s="423">
        <v>3599</v>
      </c>
      <c r="B686" s="427">
        <v>3</v>
      </c>
      <c r="C686" s="425" t="s">
        <v>309</v>
      </c>
      <c r="D686" s="422">
        <f t="shared" si="154"/>
        <v>0</v>
      </c>
      <c r="E686" s="422">
        <f t="shared" si="155"/>
        <v>0</v>
      </c>
      <c r="F686" s="422">
        <f t="shared" si="156"/>
        <v>0</v>
      </c>
      <c r="G686" s="422">
        <f t="shared" si="157"/>
        <v>0</v>
      </c>
      <c r="H686" s="22">
        <f t="shared" si="158"/>
        <v>0</v>
      </c>
      <c r="I686" s="116">
        <v>0</v>
      </c>
      <c r="J686" s="116">
        <v>0</v>
      </c>
      <c r="K686" s="116">
        <v>0</v>
      </c>
      <c r="L686" s="116">
        <v>0</v>
      </c>
      <c r="M686" s="22">
        <f t="shared" si="159"/>
        <v>0</v>
      </c>
      <c r="N686" s="116">
        <v>0</v>
      </c>
      <c r="O686" s="116">
        <v>0</v>
      </c>
      <c r="P686" s="116">
        <v>0</v>
      </c>
      <c r="Q686" s="116">
        <v>0</v>
      </c>
      <c r="R686" s="22">
        <f t="shared" si="160"/>
        <v>0</v>
      </c>
      <c r="S686" s="116">
        <v>0</v>
      </c>
      <c r="T686" s="116">
        <v>0</v>
      </c>
      <c r="U686" s="116">
        <v>0</v>
      </c>
      <c r="V686" s="116">
        <v>0</v>
      </c>
      <c r="W686" s="22">
        <f t="shared" si="161"/>
        <v>0</v>
      </c>
      <c r="X686" s="22">
        <f t="shared" si="162"/>
        <v>0</v>
      </c>
      <c r="Y686" s="22">
        <f ca="1">OFFSET('Cost Study'!$B$7,'Operations Support'!$C686,'Operations Support'!$B686)*$H686</f>
        <v>0</v>
      </c>
      <c r="Z686" s="23">
        <f ca="1">Y686*'Cost Study'!$B$31</f>
        <v>0</v>
      </c>
      <c r="AA686" s="23">
        <f ca="1">IF(A686=10298,1.51,1)*IF($B686&lt;3,$D686*'Cost Study'!$B$32*OFFSET('Cost Study'!$B$7,'Operations Support'!$C686,'Operations Support'!$B686),0)</f>
        <v>0</v>
      </c>
      <c r="AB686" s="24">
        <f ca="1">AA686*'Cost Study'!$B$31</f>
        <v>0</v>
      </c>
      <c r="AC686" s="23">
        <f ca="1">Y686*'Cost Study'!$B$31</f>
        <v>0</v>
      </c>
      <c r="AD686" s="24">
        <f ca="1">AA686*'Cost Study'!$B$31</f>
        <v>0</v>
      </c>
      <c r="AE686" s="377">
        <f t="shared" ca="1" si="163"/>
        <v>0</v>
      </c>
      <c r="AF686" s="377">
        <f t="shared" ca="1" si="164"/>
        <v>0</v>
      </c>
      <c r="AH686" s="688">
        <f>IFERROR($H686/SUMIF($A:$A,$A686,$H:$H)*SUMIF(Summary!$A$110:$A$186,$A686,Summary!$P$110:$P$186),0)</f>
        <v>0</v>
      </c>
      <c r="AI686" s="689">
        <f t="shared" ref="AI686:AI749" ca="1" si="165">Z686+AB686-AH686</f>
        <v>0</v>
      </c>
      <c r="AJ686" s="688">
        <f>IFERROR(H686/SUMIF(A:A,A686,H:H)*SUMIF(Summary!$A$110:$A$186,'Operations Support'!A686,Summary!$Q$110:$Q$186),0)</f>
        <v>0</v>
      </c>
      <c r="AK686" s="688">
        <f t="shared" ref="AK686:AK749" ca="1" si="166">AC686+AD686-AJ686</f>
        <v>0</v>
      </c>
      <c r="AM686" s="688">
        <f>IFERROR($H686/SUMIF($A:$A,$A686,$H:$H)*SUMIF(Summary!$A$230:$A$266,$A686,Summary!$P$230:$P$266),0)</f>
        <v>0</v>
      </c>
      <c r="AN686" s="688">
        <f>IFERROR($H686/SUMIF($A:$A,$A686,$H:$H)*(SUMIF(Summary!$A$230:$A$266,$A686,Summary!$L$230:$L$266)+SUMIF(Summary!$A$281:$A$317,$A686,Summary!$L$281:$L$317))-AM686,0)</f>
        <v>0</v>
      </c>
      <c r="AO686" s="688">
        <f>IFERROR($H686/SUMIF($A:$A,$A686,$H:$H)*SUMIF(Summary!$A$230:$A$266,$A686,Summary!$Q$230:$Q$266),0)</f>
        <v>0</v>
      </c>
      <c r="AP686" s="688">
        <f>IFERROR($H686/SUMIF($A:$A,$A686,$H:$H)*(SUMIF(Summary!$A$230:$A$266,$A686,Summary!$L$230:$L$266)+SUMIF(Summary!$A$281:$A$317,$A686,Summary!$L$281:$L$317))-AO686,0)</f>
        <v>0</v>
      </c>
      <c r="AQ686" s="306"/>
      <c r="AR686" s="688">
        <f t="shared" ref="AR686:AR749" ca="1" si="167">AI686+AN686</f>
        <v>0</v>
      </c>
      <c r="AS686" s="688">
        <f t="shared" ref="AS686:AS749" ca="1" si="168">AK686+AP686</f>
        <v>0</v>
      </c>
    </row>
    <row r="687" spans="1:45" x14ac:dyDescent="0.2">
      <c r="A687" s="423">
        <v>3599</v>
      </c>
      <c r="B687" s="427">
        <v>3</v>
      </c>
      <c r="C687" s="425" t="s">
        <v>310</v>
      </c>
      <c r="D687" s="422">
        <f t="shared" si="154"/>
        <v>0</v>
      </c>
      <c r="E687" s="422">
        <f t="shared" si="155"/>
        <v>0</v>
      </c>
      <c r="F687" s="422">
        <f t="shared" si="156"/>
        <v>0</v>
      </c>
      <c r="G687" s="422">
        <f t="shared" si="157"/>
        <v>0</v>
      </c>
      <c r="H687" s="22">
        <f t="shared" si="158"/>
        <v>0</v>
      </c>
      <c r="I687" s="116">
        <v>0</v>
      </c>
      <c r="J687" s="116">
        <v>0</v>
      </c>
      <c r="K687" s="116">
        <v>0</v>
      </c>
      <c r="L687" s="116">
        <v>0</v>
      </c>
      <c r="M687" s="22">
        <f t="shared" si="159"/>
        <v>0</v>
      </c>
      <c r="N687" s="116">
        <v>0</v>
      </c>
      <c r="O687" s="116">
        <v>0</v>
      </c>
      <c r="P687" s="116">
        <v>0</v>
      </c>
      <c r="Q687" s="116">
        <v>0</v>
      </c>
      <c r="R687" s="22">
        <f t="shared" si="160"/>
        <v>0</v>
      </c>
      <c r="S687" s="116">
        <v>0</v>
      </c>
      <c r="T687" s="116">
        <v>0</v>
      </c>
      <c r="U687" s="116">
        <v>0</v>
      </c>
      <c r="V687" s="116">
        <v>0</v>
      </c>
      <c r="W687" s="22">
        <f t="shared" si="161"/>
        <v>0</v>
      </c>
      <c r="X687" s="22">
        <f t="shared" si="162"/>
        <v>0</v>
      </c>
      <c r="Y687" s="22">
        <f ca="1">OFFSET('Cost Study'!$B$7,'Operations Support'!$C687,'Operations Support'!$B687)*$H687</f>
        <v>0</v>
      </c>
      <c r="Z687" s="23">
        <f ca="1">Y687*'Cost Study'!$B$31</f>
        <v>0</v>
      </c>
      <c r="AA687" s="23">
        <f ca="1">IF(A687=10298,1.51,1)*IF($B687&lt;3,$D687*'Cost Study'!$B$32*OFFSET('Cost Study'!$B$7,'Operations Support'!$C687,'Operations Support'!$B687),0)</f>
        <v>0</v>
      </c>
      <c r="AB687" s="24">
        <f ca="1">AA687*'Cost Study'!$B$31</f>
        <v>0</v>
      </c>
      <c r="AC687" s="23">
        <f ca="1">Y687*'Cost Study'!$B$31</f>
        <v>0</v>
      </c>
      <c r="AD687" s="24">
        <f ca="1">AA687*'Cost Study'!$B$31</f>
        <v>0</v>
      </c>
      <c r="AE687" s="377">
        <f t="shared" ca="1" si="163"/>
        <v>0</v>
      </c>
      <c r="AF687" s="377">
        <f t="shared" ca="1" si="164"/>
        <v>0</v>
      </c>
      <c r="AH687" s="688">
        <f>IFERROR($H687/SUMIF($A:$A,$A687,$H:$H)*SUMIF(Summary!$A$110:$A$186,$A687,Summary!$P$110:$P$186),0)</f>
        <v>0</v>
      </c>
      <c r="AI687" s="689">
        <f t="shared" ca="1" si="165"/>
        <v>0</v>
      </c>
      <c r="AJ687" s="688">
        <f>IFERROR(H687/SUMIF(A:A,A687,H:H)*SUMIF(Summary!$A$110:$A$186,'Operations Support'!A687,Summary!$Q$110:$Q$186),0)</f>
        <v>0</v>
      </c>
      <c r="AK687" s="688">
        <f t="shared" ca="1" si="166"/>
        <v>0</v>
      </c>
      <c r="AM687" s="688">
        <f>IFERROR($H687/SUMIF($A:$A,$A687,$H:$H)*SUMIF(Summary!$A$230:$A$266,$A687,Summary!$P$230:$P$266),0)</f>
        <v>0</v>
      </c>
      <c r="AN687" s="688">
        <f>IFERROR($H687/SUMIF($A:$A,$A687,$H:$H)*(SUMIF(Summary!$A$230:$A$266,$A687,Summary!$L$230:$L$266)+SUMIF(Summary!$A$281:$A$317,$A687,Summary!$L$281:$L$317))-AM687,0)</f>
        <v>0</v>
      </c>
      <c r="AO687" s="688">
        <f>IFERROR($H687/SUMIF($A:$A,$A687,$H:$H)*SUMIF(Summary!$A$230:$A$266,$A687,Summary!$Q$230:$Q$266),0)</f>
        <v>0</v>
      </c>
      <c r="AP687" s="688">
        <f>IFERROR($H687/SUMIF($A:$A,$A687,$H:$H)*(SUMIF(Summary!$A$230:$A$266,$A687,Summary!$L$230:$L$266)+SUMIF(Summary!$A$281:$A$317,$A687,Summary!$L$281:$L$317))-AO687,0)</f>
        <v>0</v>
      </c>
      <c r="AQ687" s="306"/>
      <c r="AR687" s="688">
        <f t="shared" ca="1" si="167"/>
        <v>0</v>
      </c>
      <c r="AS687" s="688">
        <f t="shared" ca="1" si="168"/>
        <v>0</v>
      </c>
    </row>
    <row r="688" spans="1:45" x14ac:dyDescent="0.2">
      <c r="A688" s="423">
        <v>3599</v>
      </c>
      <c r="B688" s="427">
        <v>3</v>
      </c>
      <c r="C688" s="425" t="s">
        <v>311</v>
      </c>
      <c r="D688" s="422">
        <f t="shared" si="154"/>
        <v>0</v>
      </c>
      <c r="E688" s="422">
        <f t="shared" si="155"/>
        <v>0</v>
      </c>
      <c r="F688" s="422">
        <f t="shared" si="156"/>
        <v>0</v>
      </c>
      <c r="G688" s="422">
        <f t="shared" si="157"/>
        <v>0</v>
      </c>
      <c r="H688" s="22">
        <f t="shared" si="158"/>
        <v>0</v>
      </c>
      <c r="I688" s="116">
        <v>0</v>
      </c>
      <c r="J688" s="116">
        <v>0</v>
      </c>
      <c r="K688" s="116">
        <v>0</v>
      </c>
      <c r="L688" s="116">
        <v>0</v>
      </c>
      <c r="M688" s="22">
        <f t="shared" si="159"/>
        <v>0</v>
      </c>
      <c r="N688" s="116">
        <v>0</v>
      </c>
      <c r="O688" s="116">
        <v>0</v>
      </c>
      <c r="P688" s="116">
        <v>0</v>
      </c>
      <c r="Q688" s="116">
        <v>0</v>
      </c>
      <c r="R688" s="22">
        <f t="shared" si="160"/>
        <v>0</v>
      </c>
      <c r="S688" s="116">
        <v>0</v>
      </c>
      <c r="T688" s="116">
        <v>0</v>
      </c>
      <c r="U688" s="116">
        <v>0</v>
      </c>
      <c r="V688" s="116">
        <v>0</v>
      </c>
      <c r="W688" s="22">
        <f t="shared" si="161"/>
        <v>0</v>
      </c>
      <c r="X688" s="22">
        <f t="shared" si="162"/>
        <v>0</v>
      </c>
      <c r="Y688" s="22">
        <f ca="1">OFFSET('Cost Study'!$B$7,'Operations Support'!$C688,'Operations Support'!$B688)*$H688</f>
        <v>0</v>
      </c>
      <c r="Z688" s="23">
        <f ca="1">Y688*'Cost Study'!$B$31</f>
        <v>0</v>
      </c>
      <c r="AA688" s="23">
        <f ca="1">IF(A688=10298,1.51,1)*IF($B688&lt;3,$D688*'Cost Study'!$B$32*OFFSET('Cost Study'!$B$7,'Operations Support'!$C688,'Operations Support'!$B688),0)</f>
        <v>0</v>
      </c>
      <c r="AB688" s="24">
        <f ca="1">AA688*'Cost Study'!$B$31</f>
        <v>0</v>
      </c>
      <c r="AC688" s="23">
        <f ca="1">Y688*'Cost Study'!$B$31</f>
        <v>0</v>
      </c>
      <c r="AD688" s="24">
        <f ca="1">AA688*'Cost Study'!$B$31</f>
        <v>0</v>
      </c>
      <c r="AE688" s="377">
        <f t="shared" ca="1" si="163"/>
        <v>0</v>
      </c>
      <c r="AF688" s="377">
        <f t="shared" ca="1" si="164"/>
        <v>0</v>
      </c>
      <c r="AH688" s="688">
        <f>IFERROR($H688/SUMIF($A:$A,$A688,$H:$H)*SUMIF(Summary!$A$110:$A$186,$A688,Summary!$P$110:$P$186),0)</f>
        <v>0</v>
      </c>
      <c r="AI688" s="689">
        <f t="shared" ca="1" si="165"/>
        <v>0</v>
      </c>
      <c r="AJ688" s="688">
        <f>IFERROR(H688/SUMIF(A:A,A688,H:H)*SUMIF(Summary!$A$110:$A$186,'Operations Support'!A688,Summary!$Q$110:$Q$186),0)</f>
        <v>0</v>
      </c>
      <c r="AK688" s="688">
        <f t="shared" ca="1" si="166"/>
        <v>0</v>
      </c>
      <c r="AM688" s="688">
        <f>IFERROR($H688/SUMIF($A:$A,$A688,$H:$H)*SUMIF(Summary!$A$230:$A$266,$A688,Summary!$P$230:$P$266),0)</f>
        <v>0</v>
      </c>
      <c r="AN688" s="688">
        <f>IFERROR($H688/SUMIF($A:$A,$A688,$H:$H)*(SUMIF(Summary!$A$230:$A$266,$A688,Summary!$L$230:$L$266)+SUMIF(Summary!$A$281:$A$317,$A688,Summary!$L$281:$L$317))-AM688,0)</f>
        <v>0</v>
      </c>
      <c r="AO688" s="688">
        <f>IFERROR($H688/SUMIF($A:$A,$A688,$H:$H)*SUMIF(Summary!$A$230:$A$266,$A688,Summary!$Q$230:$Q$266),0)</f>
        <v>0</v>
      </c>
      <c r="AP688" s="688">
        <f>IFERROR($H688/SUMIF($A:$A,$A688,$H:$H)*(SUMIF(Summary!$A$230:$A$266,$A688,Summary!$L$230:$L$266)+SUMIF(Summary!$A$281:$A$317,$A688,Summary!$L$281:$L$317))-AO688,0)</f>
        <v>0</v>
      </c>
      <c r="AQ688" s="306"/>
      <c r="AR688" s="688">
        <f t="shared" ca="1" si="167"/>
        <v>0</v>
      </c>
      <c r="AS688" s="688">
        <f t="shared" ca="1" si="168"/>
        <v>0</v>
      </c>
    </row>
    <row r="689" spans="1:45" x14ac:dyDescent="0.2">
      <c r="A689" s="423">
        <v>3599</v>
      </c>
      <c r="B689" s="427">
        <v>3</v>
      </c>
      <c r="C689" s="425" t="s">
        <v>312</v>
      </c>
      <c r="D689" s="422">
        <f t="shared" si="154"/>
        <v>0</v>
      </c>
      <c r="E689" s="422">
        <f t="shared" si="155"/>
        <v>0</v>
      </c>
      <c r="F689" s="422">
        <f t="shared" si="156"/>
        <v>0</v>
      </c>
      <c r="G689" s="422">
        <f t="shared" si="157"/>
        <v>0</v>
      </c>
      <c r="H689" s="22">
        <f t="shared" si="158"/>
        <v>0</v>
      </c>
      <c r="I689" s="116">
        <v>0</v>
      </c>
      <c r="J689" s="116">
        <v>0</v>
      </c>
      <c r="K689" s="116">
        <v>0</v>
      </c>
      <c r="L689" s="116">
        <v>0</v>
      </c>
      <c r="M689" s="22">
        <f t="shared" si="159"/>
        <v>0</v>
      </c>
      <c r="N689" s="116">
        <v>0</v>
      </c>
      <c r="O689" s="116">
        <v>0</v>
      </c>
      <c r="P689" s="116">
        <v>0</v>
      </c>
      <c r="Q689" s="116">
        <v>0</v>
      </c>
      <c r="R689" s="22">
        <f t="shared" si="160"/>
        <v>0</v>
      </c>
      <c r="S689" s="116">
        <v>0</v>
      </c>
      <c r="T689" s="116">
        <v>0</v>
      </c>
      <c r="U689" s="116">
        <v>0</v>
      </c>
      <c r="V689" s="116">
        <v>0</v>
      </c>
      <c r="W689" s="22">
        <f t="shared" si="161"/>
        <v>0</v>
      </c>
      <c r="X689" s="22">
        <f t="shared" si="162"/>
        <v>0</v>
      </c>
      <c r="Y689" s="22">
        <f ca="1">OFFSET('Cost Study'!$B$7,'Operations Support'!$C689,'Operations Support'!$B689)*$H689</f>
        <v>0</v>
      </c>
      <c r="Z689" s="23">
        <f ca="1">Y689*'Cost Study'!$B$31</f>
        <v>0</v>
      </c>
      <c r="AA689" s="23">
        <f ca="1">IF(A689=10298,1.51,1)*IF($B689&lt;3,$D689*'Cost Study'!$B$32*OFFSET('Cost Study'!$B$7,'Operations Support'!$C689,'Operations Support'!$B689),0)</f>
        <v>0</v>
      </c>
      <c r="AB689" s="24">
        <f ca="1">AA689*'Cost Study'!$B$31</f>
        <v>0</v>
      </c>
      <c r="AC689" s="23">
        <f ca="1">Y689*'Cost Study'!$B$31</f>
        <v>0</v>
      </c>
      <c r="AD689" s="24">
        <f ca="1">AA689*'Cost Study'!$B$31</f>
        <v>0</v>
      </c>
      <c r="AE689" s="377">
        <f t="shared" ca="1" si="163"/>
        <v>0</v>
      </c>
      <c r="AF689" s="377">
        <f t="shared" ca="1" si="164"/>
        <v>0</v>
      </c>
      <c r="AH689" s="688">
        <f>IFERROR($H689/SUMIF($A:$A,$A689,$H:$H)*SUMIF(Summary!$A$110:$A$186,$A689,Summary!$P$110:$P$186),0)</f>
        <v>0</v>
      </c>
      <c r="AI689" s="689">
        <f t="shared" ca="1" si="165"/>
        <v>0</v>
      </c>
      <c r="AJ689" s="688">
        <f>IFERROR(H689/SUMIF(A:A,A689,H:H)*SUMIF(Summary!$A$110:$A$186,'Operations Support'!A689,Summary!$Q$110:$Q$186),0)</f>
        <v>0</v>
      </c>
      <c r="AK689" s="688">
        <f t="shared" ca="1" si="166"/>
        <v>0</v>
      </c>
      <c r="AM689" s="688">
        <f>IFERROR($H689/SUMIF($A:$A,$A689,$H:$H)*SUMIF(Summary!$A$230:$A$266,$A689,Summary!$P$230:$P$266),0)</f>
        <v>0</v>
      </c>
      <c r="AN689" s="688">
        <f>IFERROR($H689/SUMIF($A:$A,$A689,$H:$H)*(SUMIF(Summary!$A$230:$A$266,$A689,Summary!$L$230:$L$266)+SUMIF(Summary!$A$281:$A$317,$A689,Summary!$L$281:$L$317))-AM689,0)</f>
        <v>0</v>
      </c>
      <c r="AO689" s="688">
        <f>IFERROR($H689/SUMIF($A:$A,$A689,$H:$H)*SUMIF(Summary!$A$230:$A$266,$A689,Summary!$Q$230:$Q$266),0)</f>
        <v>0</v>
      </c>
      <c r="AP689" s="688">
        <f>IFERROR($H689/SUMIF($A:$A,$A689,$H:$H)*(SUMIF(Summary!$A$230:$A$266,$A689,Summary!$L$230:$L$266)+SUMIF(Summary!$A$281:$A$317,$A689,Summary!$L$281:$L$317))-AO689,0)</f>
        <v>0</v>
      </c>
      <c r="AQ689" s="306"/>
      <c r="AR689" s="688">
        <f t="shared" ca="1" si="167"/>
        <v>0</v>
      </c>
      <c r="AS689" s="688">
        <f t="shared" ca="1" si="168"/>
        <v>0</v>
      </c>
    </row>
    <row r="690" spans="1:45" x14ac:dyDescent="0.2">
      <c r="A690" s="423">
        <v>3599</v>
      </c>
      <c r="B690" s="427">
        <v>3</v>
      </c>
      <c r="C690" s="425" t="s">
        <v>313</v>
      </c>
      <c r="D690" s="422">
        <f t="shared" si="154"/>
        <v>4137</v>
      </c>
      <c r="E690" s="422">
        <f t="shared" si="155"/>
        <v>0</v>
      </c>
      <c r="F690" s="422">
        <f t="shared" si="156"/>
        <v>9525</v>
      </c>
      <c r="G690" s="422">
        <f t="shared" si="157"/>
        <v>0</v>
      </c>
      <c r="H690" s="22">
        <f t="shared" si="158"/>
        <v>13662</v>
      </c>
      <c r="I690" s="116">
        <v>1310</v>
      </c>
      <c r="J690" s="116">
        <v>0</v>
      </c>
      <c r="K690" s="116">
        <v>3502</v>
      </c>
      <c r="L690" s="116">
        <v>0</v>
      </c>
      <c r="M690" s="22">
        <f t="shared" si="159"/>
        <v>4812</v>
      </c>
      <c r="N690" s="116">
        <v>1194</v>
      </c>
      <c r="O690" s="116">
        <v>0</v>
      </c>
      <c r="P690" s="116">
        <v>3971</v>
      </c>
      <c r="Q690" s="116">
        <v>0</v>
      </c>
      <c r="R690" s="22">
        <f t="shared" si="160"/>
        <v>5165</v>
      </c>
      <c r="S690" s="116">
        <v>1633</v>
      </c>
      <c r="T690" s="116">
        <v>0</v>
      </c>
      <c r="U690" s="116">
        <v>2052</v>
      </c>
      <c r="V690" s="116">
        <v>0</v>
      </c>
      <c r="W690" s="22">
        <f t="shared" si="161"/>
        <v>3685</v>
      </c>
      <c r="X690" s="22">
        <f t="shared" si="162"/>
        <v>569.25</v>
      </c>
      <c r="Y690" s="22">
        <f ca="1">OFFSET('Cost Study'!$B$7,'Operations Support'!$C690,'Operations Support'!$B690)*$H690</f>
        <v>35794.44</v>
      </c>
      <c r="Z690" s="23">
        <f ca="1">Y690*'Cost Study'!$B$31</f>
        <v>1999188.5544644503</v>
      </c>
      <c r="AA690" s="23">
        <f ca="1">IF(A690=10298,1.51,1)*IF($B690&lt;3,$D690*'Cost Study'!$B$32*OFFSET('Cost Study'!$B$7,'Operations Support'!$C690,'Operations Support'!$B690),0)</f>
        <v>0</v>
      </c>
      <c r="AB690" s="24">
        <f ca="1">AA690*'Cost Study'!$B$31</f>
        <v>0</v>
      </c>
      <c r="AC690" s="23">
        <f ca="1">Y690*'Cost Study'!$B$31</f>
        <v>1999188.5544644503</v>
      </c>
      <c r="AD690" s="24">
        <f ca="1">AA690*'Cost Study'!$B$31</f>
        <v>0</v>
      </c>
      <c r="AE690" s="377">
        <f t="shared" ca="1" si="163"/>
        <v>1999188.5544644503</v>
      </c>
      <c r="AF690" s="377">
        <f t="shared" ca="1" si="164"/>
        <v>1999188.5544644503</v>
      </c>
      <c r="AH690" s="688">
        <f>IFERROR($H690/SUMIF($A:$A,$A690,$H:$H)*SUMIF(Summary!$A$110:$A$186,$A690,Summary!$P$110:$P$186),0)</f>
        <v>354786.69008066127</v>
      </c>
      <c r="AI690" s="689">
        <f t="shared" ca="1" si="165"/>
        <v>1644401.864383789</v>
      </c>
      <c r="AJ690" s="688">
        <f>IFERROR(H690/SUMIF(A:A,A690,H:H)*SUMIF(Summary!$A$110:$A$186,'Operations Support'!A690,Summary!$Q$110:$Q$186),0)</f>
        <v>355133.09823875752</v>
      </c>
      <c r="AK690" s="688">
        <f t="shared" ca="1" si="166"/>
        <v>1644055.4562256928</v>
      </c>
      <c r="AM690" s="688">
        <f>IFERROR($H690/SUMIF($A:$A,$A690,$H:$H)*SUMIF(Summary!$A$230:$A$266,$A690,Summary!$P$230:$P$266),0)</f>
        <v>67126.137406114649</v>
      </c>
      <c r="AN690" s="688">
        <f>IFERROR($H690/SUMIF($A:$A,$A690,$H:$H)*(SUMIF(Summary!$A$230:$A$266,$A690,Summary!$L$230:$L$266)+SUMIF(Summary!$A$281:$A$317,$A690,Summary!$L$281:$L$317))-AM690,0)</f>
        <v>174548.28179316502</v>
      </c>
      <c r="AO690" s="688">
        <f>IFERROR($H690/SUMIF($A:$A,$A690,$H:$H)*SUMIF(Summary!$A$230:$A$266,$A690,Summary!$Q$230:$Q$266),0)</f>
        <v>67191.678313564364</v>
      </c>
      <c r="AP690" s="688">
        <f>IFERROR($H690/SUMIF($A:$A,$A690,$H:$H)*(SUMIF(Summary!$A$230:$A$266,$A690,Summary!$L$230:$L$266)+SUMIF(Summary!$A$281:$A$317,$A690,Summary!$L$281:$L$317))-AO690,0)</f>
        <v>174482.74088571529</v>
      </c>
      <c r="AQ690" s="306"/>
      <c r="AR690" s="688">
        <f t="shared" ca="1" si="167"/>
        <v>1818950.146176954</v>
      </c>
      <c r="AS690" s="688">
        <f t="shared" ca="1" si="168"/>
        <v>1818538.197111408</v>
      </c>
    </row>
    <row r="691" spans="1:45" x14ac:dyDescent="0.2">
      <c r="A691" s="423">
        <v>3599</v>
      </c>
      <c r="B691" s="427">
        <v>3</v>
      </c>
      <c r="C691" s="425" t="s">
        <v>314</v>
      </c>
      <c r="D691" s="422">
        <f t="shared" si="154"/>
        <v>0</v>
      </c>
      <c r="E691" s="422">
        <f t="shared" si="155"/>
        <v>0</v>
      </c>
      <c r="F691" s="422">
        <f t="shared" si="156"/>
        <v>0</v>
      </c>
      <c r="G691" s="422">
        <f t="shared" si="157"/>
        <v>0</v>
      </c>
      <c r="H691" s="22">
        <f t="shared" si="158"/>
        <v>0</v>
      </c>
      <c r="I691" s="116">
        <v>0</v>
      </c>
      <c r="J691" s="116">
        <v>0</v>
      </c>
      <c r="K691" s="116">
        <v>0</v>
      </c>
      <c r="L691" s="116">
        <v>0</v>
      </c>
      <c r="M691" s="22">
        <f t="shared" si="159"/>
        <v>0</v>
      </c>
      <c r="N691" s="116">
        <v>0</v>
      </c>
      <c r="O691" s="116">
        <v>0</v>
      </c>
      <c r="P691" s="116">
        <v>0</v>
      </c>
      <c r="Q691" s="116">
        <v>0</v>
      </c>
      <c r="R691" s="22">
        <f t="shared" si="160"/>
        <v>0</v>
      </c>
      <c r="S691" s="116">
        <v>0</v>
      </c>
      <c r="T691" s="116">
        <v>0</v>
      </c>
      <c r="U691" s="116">
        <v>0</v>
      </c>
      <c r="V691" s="116">
        <v>0</v>
      </c>
      <c r="W691" s="22">
        <f t="shared" si="161"/>
        <v>0</v>
      </c>
      <c r="X691" s="22">
        <f t="shared" si="162"/>
        <v>0</v>
      </c>
      <c r="Y691" s="22">
        <f ca="1">OFFSET('Cost Study'!$B$7,'Operations Support'!$C691,'Operations Support'!$B691)*$H691</f>
        <v>0</v>
      </c>
      <c r="Z691" s="23">
        <f ca="1">Y691*'Cost Study'!$B$31</f>
        <v>0</v>
      </c>
      <c r="AA691" s="23">
        <f ca="1">IF(A691=10298,1.51,1)*IF($B691&lt;3,$D691*'Cost Study'!$B$32*OFFSET('Cost Study'!$B$7,'Operations Support'!$C691,'Operations Support'!$B691),0)</f>
        <v>0</v>
      </c>
      <c r="AB691" s="24">
        <f ca="1">AA691*'Cost Study'!$B$31</f>
        <v>0</v>
      </c>
      <c r="AC691" s="23">
        <f ca="1">Y691*'Cost Study'!$B$31</f>
        <v>0</v>
      </c>
      <c r="AD691" s="24">
        <f ca="1">AA691*'Cost Study'!$B$31</f>
        <v>0</v>
      </c>
      <c r="AE691" s="377">
        <f t="shared" ca="1" si="163"/>
        <v>0</v>
      </c>
      <c r="AF691" s="377">
        <f t="shared" ca="1" si="164"/>
        <v>0</v>
      </c>
      <c r="AH691" s="688">
        <f>IFERROR($H691/SUMIF($A:$A,$A691,$H:$H)*SUMIF(Summary!$A$110:$A$186,$A691,Summary!$P$110:$P$186),0)</f>
        <v>0</v>
      </c>
      <c r="AI691" s="689">
        <f t="shared" ca="1" si="165"/>
        <v>0</v>
      </c>
      <c r="AJ691" s="688">
        <f>IFERROR(H691/SUMIF(A:A,A691,H:H)*SUMIF(Summary!$A$110:$A$186,'Operations Support'!A691,Summary!$Q$110:$Q$186),0)</f>
        <v>0</v>
      </c>
      <c r="AK691" s="688">
        <f t="shared" ca="1" si="166"/>
        <v>0</v>
      </c>
      <c r="AM691" s="688">
        <f>IFERROR($H691/SUMIF($A:$A,$A691,$H:$H)*SUMIF(Summary!$A$230:$A$266,$A691,Summary!$P$230:$P$266),0)</f>
        <v>0</v>
      </c>
      <c r="AN691" s="688">
        <f>IFERROR($H691/SUMIF($A:$A,$A691,$H:$H)*(SUMIF(Summary!$A$230:$A$266,$A691,Summary!$L$230:$L$266)+SUMIF(Summary!$A$281:$A$317,$A691,Summary!$L$281:$L$317))-AM691,0)</f>
        <v>0</v>
      </c>
      <c r="AO691" s="688">
        <f>IFERROR($H691/SUMIF($A:$A,$A691,$H:$H)*SUMIF(Summary!$A$230:$A$266,$A691,Summary!$Q$230:$Q$266),0)</f>
        <v>0</v>
      </c>
      <c r="AP691" s="688">
        <f>IFERROR($H691/SUMIF($A:$A,$A691,$H:$H)*(SUMIF(Summary!$A$230:$A$266,$A691,Summary!$L$230:$L$266)+SUMIF(Summary!$A$281:$A$317,$A691,Summary!$L$281:$L$317))-AO691,0)</f>
        <v>0</v>
      </c>
      <c r="AQ691" s="306"/>
      <c r="AR691" s="688">
        <f t="shared" ca="1" si="167"/>
        <v>0</v>
      </c>
      <c r="AS691" s="688">
        <f t="shared" ca="1" si="168"/>
        <v>0</v>
      </c>
    </row>
    <row r="692" spans="1:45" s="15" customFormat="1" x14ac:dyDescent="0.2">
      <c r="A692" s="423">
        <v>3599</v>
      </c>
      <c r="B692" s="427">
        <v>3</v>
      </c>
      <c r="C692" s="425" t="s">
        <v>315</v>
      </c>
      <c r="D692" s="422">
        <f t="shared" si="154"/>
        <v>5415</v>
      </c>
      <c r="E692" s="422">
        <f t="shared" si="155"/>
        <v>0</v>
      </c>
      <c r="F692" s="422">
        <f t="shared" si="156"/>
        <v>813</v>
      </c>
      <c r="G692" s="422">
        <f t="shared" si="157"/>
        <v>0</v>
      </c>
      <c r="H692" s="22">
        <f t="shared" si="158"/>
        <v>6228</v>
      </c>
      <c r="I692" s="116">
        <v>2100</v>
      </c>
      <c r="J692" s="116">
        <v>0</v>
      </c>
      <c r="K692" s="116">
        <v>480</v>
      </c>
      <c r="L692" s="116">
        <v>0</v>
      </c>
      <c r="M692" s="22">
        <f t="shared" si="159"/>
        <v>2580</v>
      </c>
      <c r="N692" s="116">
        <v>1239</v>
      </c>
      <c r="O692" s="116">
        <v>0</v>
      </c>
      <c r="P692" s="116">
        <v>282</v>
      </c>
      <c r="Q692" s="116">
        <v>0</v>
      </c>
      <c r="R692" s="22">
        <f t="shared" si="160"/>
        <v>1521</v>
      </c>
      <c r="S692" s="116">
        <v>2076</v>
      </c>
      <c r="T692" s="116">
        <v>0</v>
      </c>
      <c r="U692" s="116">
        <v>51</v>
      </c>
      <c r="V692" s="116">
        <v>0</v>
      </c>
      <c r="W692" s="22">
        <f t="shared" si="161"/>
        <v>2127</v>
      </c>
      <c r="X692" s="22">
        <f t="shared" si="162"/>
        <v>259.5</v>
      </c>
      <c r="Y692" s="22">
        <f ca="1">OFFSET('Cost Study'!$B$7,'Operations Support'!$C692,'Operations Support'!$B692)*$H692</f>
        <v>20365.560000000001</v>
      </c>
      <c r="Z692" s="23">
        <f ca="1">Y692*'Cost Study'!$B$31</f>
        <v>1137455.8299350131</v>
      </c>
      <c r="AA692" s="23">
        <f ca="1">IF(A692=10298,1.51,1)*IF($B692&lt;3,$D692*'Cost Study'!$B$32*OFFSET('Cost Study'!$B$7,'Operations Support'!$C692,'Operations Support'!$B692),0)</f>
        <v>0</v>
      </c>
      <c r="AB692" s="24">
        <f ca="1">AA692*'Cost Study'!$B$31</f>
        <v>0</v>
      </c>
      <c r="AC692" s="23">
        <f ca="1">Y692*'Cost Study'!$B$31</f>
        <v>1137455.8299350131</v>
      </c>
      <c r="AD692" s="24">
        <f ca="1">AA692*'Cost Study'!$B$31</f>
        <v>0</v>
      </c>
      <c r="AE692" s="377">
        <f t="shared" ca="1" si="163"/>
        <v>1137455.8299350131</v>
      </c>
      <c r="AF692" s="377">
        <f t="shared" ca="1" si="164"/>
        <v>1137455.8299350131</v>
      </c>
      <c r="AH692" s="688">
        <f>IFERROR($H692/SUMIF($A:$A,$A692,$H:$H)*SUMIF(Summary!$A$110:$A$186,$A692,Summary!$P$110:$P$186),0)</f>
        <v>161734.11695376653</v>
      </c>
      <c r="AI692" s="689">
        <f t="shared" ca="1" si="165"/>
        <v>975721.71298124653</v>
      </c>
      <c r="AJ692" s="688">
        <f>IFERROR(H692/SUMIF(A:A,A692,H:H)*SUMIF(Summary!$A$110:$A$186,'Operations Support'!A692,Summary!$Q$110:$Q$186),0)</f>
        <v>161892.03160818195</v>
      </c>
      <c r="AK692" s="688">
        <f t="shared" ca="1" si="166"/>
        <v>975563.79832683108</v>
      </c>
      <c r="AL692" s="1"/>
      <c r="AM692" s="688">
        <f>IFERROR($H692/SUMIF($A:$A,$A692,$H:$H)*SUMIF(Summary!$A$230:$A$266,$A692,Summary!$P$230:$P$266),0)</f>
        <v>30600.320872879671</v>
      </c>
      <c r="AN692" s="688">
        <f>IFERROR($H692/SUMIF($A:$A,$A692,$H:$H)*(SUMIF(Summary!$A$230:$A$266,$A692,Summary!$L$230:$L$266)+SUMIF(Summary!$A$281:$A$317,$A692,Summary!$L$281:$L$317))-AM692,0)</f>
        <v>79570.099473564012</v>
      </c>
      <c r="AO692" s="688">
        <f>IFERROR($H692/SUMIF($A:$A,$A692,$H:$H)*SUMIF(Summary!$A$230:$A$266,$A692,Summary!$Q$230:$Q$266),0)</f>
        <v>30630.198546104439</v>
      </c>
      <c r="AP692" s="688">
        <f>IFERROR($H692/SUMIF($A:$A,$A692,$H:$H)*(SUMIF(Summary!$A$230:$A$266,$A692,Summary!$L$230:$L$266)+SUMIF(Summary!$A$281:$A$317,$A692,Summary!$L$281:$L$317))-AO692,0)</f>
        <v>79540.221800339248</v>
      </c>
      <c r="AQ692" s="306"/>
      <c r="AR692" s="688">
        <f t="shared" ca="1" si="167"/>
        <v>1055291.8124548106</v>
      </c>
      <c r="AS692" s="688">
        <f t="shared" ca="1" si="168"/>
        <v>1055104.0201271703</v>
      </c>
    </row>
    <row r="693" spans="1:45" x14ac:dyDescent="0.2">
      <c r="A693" s="423">
        <v>3599</v>
      </c>
      <c r="B693" s="427">
        <v>3</v>
      </c>
      <c r="C693" s="425" t="s">
        <v>316</v>
      </c>
      <c r="D693" s="422">
        <f t="shared" si="154"/>
        <v>0</v>
      </c>
      <c r="E693" s="422">
        <f t="shared" si="155"/>
        <v>0</v>
      </c>
      <c r="F693" s="422">
        <f t="shared" si="156"/>
        <v>0</v>
      </c>
      <c r="G693" s="422">
        <f t="shared" si="157"/>
        <v>0</v>
      </c>
      <c r="H693" s="22">
        <f t="shared" si="158"/>
        <v>0</v>
      </c>
      <c r="I693" s="116">
        <v>0</v>
      </c>
      <c r="J693" s="116">
        <v>0</v>
      </c>
      <c r="K693" s="116">
        <v>0</v>
      </c>
      <c r="L693" s="116">
        <v>0</v>
      </c>
      <c r="M693" s="22">
        <f t="shared" si="159"/>
        <v>0</v>
      </c>
      <c r="N693" s="116">
        <v>0</v>
      </c>
      <c r="O693" s="116">
        <v>0</v>
      </c>
      <c r="P693" s="116">
        <v>0</v>
      </c>
      <c r="Q693" s="116">
        <v>0</v>
      </c>
      <c r="R693" s="22">
        <f t="shared" si="160"/>
        <v>0</v>
      </c>
      <c r="S693" s="116">
        <v>0</v>
      </c>
      <c r="T693" s="116">
        <v>0</v>
      </c>
      <c r="U693" s="116">
        <v>0</v>
      </c>
      <c r="V693" s="116">
        <v>0</v>
      </c>
      <c r="W693" s="22">
        <f t="shared" si="161"/>
        <v>0</v>
      </c>
      <c r="X693" s="22">
        <f t="shared" si="162"/>
        <v>0</v>
      </c>
      <c r="Y693" s="22">
        <f ca="1">OFFSET('Cost Study'!$B$7,'Operations Support'!$C693,'Operations Support'!$B693)*$H693</f>
        <v>0</v>
      </c>
      <c r="Z693" s="23">
        <f ca="1">Y693*'Cost Study'!$B$31</f>
        <v>0</v>
      </c>
      <c r="AA693" s="23">
        <f ca="1">IF(A693=10298,1.51,1)*IF($B693&lt;3,$D693*'Cost Study'!$B$32*OFFSET('Cost Study'!$B$7,'Operations Support'!$C693,'Operations Support'!$B693),0)</f>
        <v>0</v>
      </c>
      <c r="AB693" s="24">
        <f ca="1">AA693*'Cost Study'!$B$31</f>
        <v>0</v>
      </c>
      <c r="AC693" s="23">
        <f ca="1">Y693*'Cost Study'!$B$31</f>
        <v>0</v>
      </c>
      <c r="AD693" s="24">
        <f ca="1">AA693*'Cost Study'!$B$31</f>
        <v>0</v>
      </c>
      <c r="AE693" s="377">
        <f t="shared" ca="1" si="163"/>
        <v>0</v>
      </c>
      <c r="AF693" s="377">
        <f t="shared" ca="1" si="164"/>
        <v>0</v>
      </c>
      <c r="AH693" s="688">
        <f>IFERROR($H693/SUMIF($A:$A,$A693,$H:$H)*SUMIF(Summary!$A$110:$A$186,$A693,Summary!$P$110:$P$186),0)</f>
        <v>0</v>
      </c>
      <c r="AI693" s="689">
        <f t="shared" ca="1" si="165"/>
        <v>0</v>
      </c>
      <c r="AJ693" s="688">
        <f>IFERROR(H693/SUMIF(A:A,A693,H:H)*SUMIF(Summary!$A$110:$A$186,'Operations Support'!A693,Summary!$Q$110:$Q$186),0)</f>
        <v>0</v>
      </c>
      <c r="AK693" s="688">
        <f t="shared" ca="1" si="166"/>
        <v>0</v>
      </c>
      <c r="AM693" s="688">
        <f>IFERROR($H693/SUMIF($A:$A,$A693,$H:$H)*SUMIF(Summary!$A$230:$A$266,$A693,Summary!$P$230:$P$266),0)</f>
        <v>0</v>
      </c>
      <c r="AN693" s="688">
        <f>IFERROR($H693/SUMIF($A:$A,$A693,$H:$H)*(SUMIF(Summary!$A$230:$A$266,$A693,Summary!$L$230:$L$266)+SUMIF(Summary!$A$281:$A$317,$A693,Summary!$L$281:$L$317))-AM693,0)</f>
        <v>0</v>
      </c>
      <c r="AO693" s="688">
        <f>IFERROR($H693/SUMIF($A:$A,$A693,$H:$H)*SUMIF(Summary!$A$230:$A$266,$A693,Summary!$Q$230:$Q$266),0)</f>
        <v>0</v>
      </c>
      <c r="AP693" s="688">
        <f>IFERROR($H693/SUMIF($A:$A,$A693,$H:$H)*(SUMIF(Summary!$A$230:$A$266,$A693,Summary!$L$230:$L$266)+SUMIF(Summary!$A$281:$A$317,$A693,Summary!$L$281:$L$317))-AO693,0)</f>
        <v>0</v>
      </c>
      <c r="AQ693" s="306"/>
      <c r="AR693" s="688">
        <f t="shared" ca="1" si="167"/>
        <v>0</v>
      </c>
      <c r="AS693" s="688">
        <f t="shared" ca="1" si="168"/>
        <v>0</v>
      </c>
    </row>
    <row r="694" spans="1:45" x14ac:dyDescent="0.2">
      <c r="A694" s="423">
        <v>3599</v>
      </c>
      <c r="B694" s="427">
        <v>3</v>
      </c>
      <c r="C694" s="425" t="s">
        <v>317</v>
      </c>
      <c r="D694" s="422">
        <f t="shared" si="154"/>
        <v>0</v>
      </c>
      <c r="E694" s="422">
        <f t="shared" si="155"/>
        <v>0</v>
      </c>
      <c r="F694" s="422">
        <f t="shared" si="156"/>
        <v>0</v>
      </c>
      <c r="G694" s="422">
        <f t="shared" si="157"/>
        <v>0</v>
      </c>
      <c r="H694" s="22">
        <f t="shared" si="158"/>
        <v>0</v>
      </c>
      <c r="I694" s="116">
        <v>0</v>
      </c>
      <c r="J694" s="116">
        <v>0</v>
      </c>
      <c r="K694" s="116">
        <v>0</v>
      </c>
      <c r="L694" s="116">
        <v>0</v>
      </c>
      <c r="M694" s="22">
        <f t="shared" si="159"/>
        <v>0</v>
      </c>
      <c r="N694" s="116">
        <v>0</v>
      </c>
      <c r="O694" s="116">
        <v>0</v>
      </c>
      <c r="P694" s="116">
        <v>0</v>
      </c>
      <c r="Q694" s="116">
        <v>0</v>
      </c>
      <c r="R694" s="22">
        <f t="shared" si="160"/>
        <v>0</v>
      </c>
      <c r="S694" s="116">
        <v>0</v>
      </c>
      <c r="T694" s="116">
        <v>0</v>
      </c>
      <c r="U694" s="116">
        <v>0</v>
      </c>
      <c r="V694" s="116">
        <v>0</v>
      </c>
      <c r="W694" s="22">
        <f t="shared" si="161"/>
        <v>0</v>
      </c>
      <c r="X694" s="22">
        <f t="shared" si="162"/>
        <v>0</v>
      </c>
      <c r="Y694" s="22">
        <f ca="1">OFFSET('Cost Study'!$B$7,'Operations Support'!$C694,'Operations Support'!$B694)*$H694</f>
        <v>0</v>
      </c>
      <c r="Z694" s="23">
        <f ca="1">Y694*'Cost Study'!$B$31</f>
        <v>0</v>
      </c>
      <c r="AA694" s="23">
        <f ca="1">IF(A694=10298,1.51,1)*IF($B694&lt;3,$D694*'Cost Study'!$B$32*OFFSET('Cost Study'!$B$7,'Operations Support'!$C694,'Operations Support'!$B694),0)</f>
        <v>0</v>
      </c>
      <c r="AB694" s="24">
        <f ca="1">AA694*'Cost Study'!$B$31</f>
        <v>0</v>
      </c>
      <c r="AC694" s="23">
        <f ca="1">Y694*'Cost Study'!$B$31</f>
        <v>0</v>
      </c>
      <c r="AD694" s="24">
        <f ca="1">AA694*'Cost Study'!$B$31</f>
        <v>0</v>
      </c>
      <c r="AE694" s="377">
        <f t="shared" ca="1" si="163"/>
        <v>0</v>
      </c>
      <c r="AF694" s="377">
        <f t="shared" ca="1" si="164"/>
        <v>0</v>
      </c>
      <c r="AH694" s="688">
        <f>IFERROR($H694/SUMIF($A:$A,$A694,$H:$H)*SUMIF(Summary!$A$110:$A$186,$A694,Summary!$P$110:$P$186),0)</f>
        <v>0</v>
      </c>
      <c r="AI694" s="689">
        <f t="shared" ca="1" si="165"/>
        <v>0</v>
      </c>
      <c r="AJ694" s="688">
        <f>IFERROR(H694/SUMIF(A:A,A694,H:H)*SUMIF(Summary!$A$110:$A$186,'Operations Support'!A694,Summary!$Q$110:$Q$186),0)</f>
        <v>0</v>
      </c>
      <c r="AK694" s="688">
        <f t="shared" ca="1" si="166"/>
        <v>0</v>
      </c>
      <c r="AM694" s="688">
        <f>IFERROR($H694/SUMIF($A:$A,$A694,$H:$H)*SUMIF(Summary!$A$230:$A$266,$A694,Summary!$P$230:$P$266),0)</f>
        <v>0</v>
      </c>
      <c r="AN694" s="688">
        <f>IFERROR($H694/SUMIF($A:$A,$A694,$H:$H)*(SUMIF(Summary!$A$230:$A$266,$A694,Summary!$L$230:$L$266)+SUMIF(Summary!$A$281:$A$317,$A694,Summary!$L$281:$L$317))-AM694,0)</f>
        <v>0</v>
      </c>
      <c r="AO694" s="688">
        <f>IFERROR($H694/SUMIF($A:$A,$A694,$H:$H)*SUMIF(Summary!$A$230:$A$266,$A694,Summary!$Q$230:$Q$266),0)</f>
        <v>0</v>
      </c>
      <c r="AP694" s="688">
        <f>IFERROR($H694/SUMIF($A:$A,$A694,$H:$H)*(SUMIF(Summary!$A$230:$A$266,$A694,Summary!$L$230:$L$266)+SUMIF(Summary!$A$281:$A$317,$A694,Summary!$L$281:$L$317))-AO694,0)</f>
        <v>0</v>
      </c>
      <c r="AQ694" s="306"/>
      <c r="AR694" s="688">
        <f t="shared" ca="1" si="167"/>
        <v>0</v>
      </c>
      <c r="AS694" s="688">
        <f t="shared" ca="1" si="168"/>
        <v>0</v>
      </c>
    </row>
    <row r="695" spans="1:45" x14ac:dyDescent="0.2">
      <c r="A695" s="423">
        <v>3599</v>
      </c>
      <c r="B695" s="427">
        <v>3</v>
      </c>
      <c r="C695" s="425" t="s">
        <v>318</v>
      </c>
      <c r="D695" s="422">
        <f t="shared" si="154"/>
        <v>219</v>
      </c>
      <c r="E695" s="422">
        <f t="shared" si="155"/>
        <v>0</v>
      </c>
      <c r="F695" s="422">
        <f t="shared" si="156"/>
        <v>0</v>
      </c>
      <c r="G695" s="422">
        <f t="shared" si="157"/>
        <v>0</v>
      </c>
      <c r="H695" s="22">
        <f t="shared" si="158"/>
        <v>219</v>
      </c>
      <c r="I695" s="116">
        <v>168</v>
      </c>
      <c r="J695" s="116">
        <v>0</v>
      </c>
      <c r="K695" s="116">
        <v>0</v>
      </c>
      <c r="L695" s="116">
        <v>0</v>
      </c>
      <c r="M695" s="22">
        <f t="shared" si="159"/>
        <v>168</v>
      </c>
      <c r="N695" s="116">
        <v>51</v>
      </c>
      <c r="O695" s="116">
        <v>0</v>
      </c>
      <c r="P695" s="116">
        <v>0</v>
      </c>
      <c r="Q695" s="116">
        <v>0</v>
      </c>
      <c r="R695" s="22">
        <f t="shared" si="160"/>
        <v>51</v>
      </c>
      <c r="S695" s="116">
        <v>0</v>
      </c>
      <c r="T695" s="116">
        <v>0</v>
      </c>
      <c r="U695" s="116">
        <v>0</v>
      </c>
      <c r="V695" s="116">
        <v>0</v>
      </c>
      <c r="W695" s="22">
        <f t="shared" si="161"/>
        <v>0</v>
      </c>
      <c r="X695" s="22">
        <f t="shared" si="162"/>
        <v>9.125</v>
      </c>
      <c r="Y695" s="22">
        <f ca="1">OFFSET('Cost Study'!$B$7,'Operations Support'!$C695,'Operations Support'!$B695)*$H695</f>
        <v>836.57999999999993</v>
      </c>
      <c r="Z695" s="23">
        <f ca="1">Y695*'Cost Study'!$B$31</f>
        <v>46724.607533847986</v>
      </c>
      <c r="AA695" s="23">
        <f ca="1">IF(A695=10298,1.51,1)*IF($B695&lt;3,$D695*'Cost Study'!$B$32*OFFSET('Cost Study'!$B$7,'Operations Support'!$C695,'Operations Support'!$B695),0)</f>
        <v>0</v>
      </c>
      <c r="AB695" s="24">
        <f ca="1">AA695*'Cost Study'!$B$31</f>
        <v>0</v>
      </c>
      <c r="AC695" s="23">
        <f ca="1">Y695*'Cost Study'!$B$31</f>
        <v>46724.607533847986</v>
      </c>
      <c r="AD695" s="24">
        <f ca="1">AA695*'Cost Study'!$B$31</f>
        <v>0</v>
      </c>
      <c r="AE695" s="377">
        <f t="shared" ca="1" si="163"/>
        <v>46724.607533847986</v>
      </c>
      <c r="AF695" s="377">
        <f t="shared" ca="1" si="164"/>
        <v>46724.607533847986</v>
      </c>
      <c r="AH695" s="688">
        <f>IFERROR($H695/SUMIF($A:$A,$A695,$H:$H)*SUMIF(Summary!$A$110:$A$186,$A695,Summary!$P$110:$P$186),0)</f>
        <v>5687.1823398964152</v>
      </c>
      <c r="AI695" s="689">
        <f t="shared" ca="1" si="165"/>
        <v>41037.425193951567</v>
      </c>
      <c r="AJ695" s="688">
        <f>IFERROR(H695/SUMIF(A:A,A695,H:H)*SUMIF(Summary!$A$110:$A$186,'Operations Support'!A695,Summary!$Q$110:$Q$186),0)</f>
        <v>5692.7352155092876</v>
      </c>
      <c r="AK695" s="688">
        <f t="shared" ca="1" si="166"/>
        <v>41031.872318338697</v>
      </c>
      <c r="AM695" s="688">
        <f>IFERROR($H695/SUMIF($A:$A,$A695,$H:$H)*SUMIF(Summary!$A$230:$A$266,$A695,Summary!$P$230:$P$266),0)</f>
        <v>1076.0228437958651</v>
      </c>
      <c r="AN695" s="688">
        <f>IFERROR($H695/SUMIF($A:$A,$A695,$H:$H)*(SUMIF(Summary!$A$230:$A$266,$A695,Summary!$L$230:$L$266)+SUMIF(Summary!$A$281:$A$317,$A695,Summary!$L$281:$L$317))-AM695,0)</f>
        <v>2797.9851934345725</v>
      </c>
      <c r="AO695" s="688">
        <f>IFERROR($H695/SUMIF($A:$A,$A695,$H:$H)*SUMIF(Summary!$A$230:$A$266,$A695,Summary!$Q$230:$Q$266),0)</f>
        <v>1077.0734556192795</v>
      </c>
      <c r="AP695" s="688">
        <f>IFERROR($H695/SUMIF($A:$A,$A695,$H:$H)*(SUMIF(Summary!$A$230:$A$266,$A695,Summary!$L$230:$L$266)+SUMIF(Summary!$A$281:$A$317,$A695,Summary!$L$281:$L$317))-AO695,0)</f>
        <v>2796.9345816111581</v>
      </c>
      <c r="AQ695" s="306"/>
      <c r="AR695" s="688">
        <f t="shared" ca="1" si="167"/>
        <v>43835.410387386139</v>
      </c>
      <c r="AS695" s="688">
        <f t="shared" ca="1" si="168"/>
        <v>43828.806899949857</v>
      </c>
    </row>
    <row r="696" spans="1:45" x14ac:dyDescent="0.2">
      <c r="A696" s="423">
        <v>3599</v>
      </c>
      <c r="B696" s="427">
        <v>3</v>
      </c>
      <c r="C696" s="425" t="s">
        <v>319</v>
      </c>
      <c r="D696" s="422">
        <f t="shared" si="154"/>
        <v>992</v>
      </c>
      <c r="E696" s="422">
        <f t="shared" si="155"/>
        <v>0</v>
      </c>
      <c r="F696" s="422">
        <f t="shared" si="156"/>
        <v>1549</v>
      </c>
      <c r="G696" s="422">
        <f t="shared" si="157"/>
        <v>0</v>
      </c>
      <c r="H696" s="22">
        <f t="shared" si="158"/>
        <v>2541</v>
      </c>
      <c r="I696" s="116">
        <v>381</v>
      </c>
      <c r="J696" s="116">
        <v>0</v>
      </c>
      <c r="K696" s="116">
        <v>558</v>
      </c>
      <c r="L696" s="116">
        <v>0</v>
      </c>
      <c r="M696" s="22">
        <f t="shared" si="159"/>
        <v>939</v>
      </c>
      <c r="N696" s="116">
        <v>375</v>
      </c>
      <c r="O696" s="116">
        <v>0</v>
      </c>
      <c r="P696" s="116">
        <v>579</v>
      </c>
      <c r="Q696" s="116">
        <v>0</v>
      </c>
      <c r="R696" s="22">
        <f t="shared" si="160"/>
        <v>954</v>
      </c>
      <c r="S696" s="116">
        <v>236</v>
      </c>
      <c r="T696" s="116">
        <v>0</v>
      </c>
      <c r="U696" s="116">
        <v>412</v>
      </c>
      <c r="V696" s="116">
        <v>0</v>
      </c>
      <c r="W696" s="22">
        <f t="shared" si="161"/>
        <v>648</v>
      </c>
      <c r="X696" s="22">
        <f t="shared" si="162"/>
        <v>105.875</v>
      </c>
      <c r="Y696" s="22">
        <f ca="1">OFFSET('Cost Study'!$B$7,'Operations Support'!$C696,'Operations Support'!$B696)*$H696</f>
        <v>6962.34</v>
      </c>
      <c r="Z696" s="23">
        <f ca="1">Y696*'Cost Study'!$B$31</f>
        <v>388860.12577065098</v>
      </c>
      <c r="AA696" s="23">
        <f ca="1">IF(A696=10298,1.51,1)*IF($B696&lt;3,$D696*'Cost Study'!$B$32*OFFSET('Cost Study'!$B$7,'Operations Support'!$C696,'Operations Support'!$B696),0)</f>
        <v>0</v>
      </c>
      <c r="AB696" s="24">
        <f ca="1">AA696*'Cost Study'!$B$31</f>
        <v>0</v>
      </c>
      <c r="AC696" s="23">
        <f ca="1">Y696*'Cost Study'!$B$31</f>
        <v>388860.12577065098</v>
      </c>
      <c r="AD696" s="24">
        <f ca="1">AA696*'Cost Study'!$B$31</f>
        <v>0</v>
      </c>
      <c r="AE696" s="377">
        <f t="shared" ca="1" si="163"/>
        <v>388860.12577065098</v>
      </c>
      <c r="AF696" s="377">
        <f t="shared" ca="1" si="164"/>
        <v>388860.12577065098</v>
      </c>
      <c r="AH696" s="688">
        <f>IFERROR($H696/SUMIF($A:$A,$A696,$H:$H)*SUMIF(Summary!$A$110:$A$186,$A696,Summary!$P$110:$P$186),0)</f>
        <v>65986.896464277568</v>
      </c>
      <c r="AI696" s="689">
        <f t="shared" ca="1" si="165"/>
        <v>322873.2293063734</v>
      </c>
      <c r="AJ696" s="688">
        <f>IFERROR(H696/SUMIF(A:A,A696,H:H)*SUMIF(Summary!$A$110:$A$186,'Operations Support'!A696,Summary!$Q$110:$Q$186),0)</f>
        <v>66051.325034744747</v>
      </c>
      <c r="AK696" s="688">
        <f t="shared" ca="1" si="166"/>
        <v>322808.80073590623</v>
      </c>
      <c r="AM696" s="688">
        <f>IFERROR($H696/SUMIF($A:$A,$A696,$H:$H)*SUMIF(Summary!$A$230:$A$266,$A696,Summary!$P$230:$P$266),0)</f>
        <v>12484.812995823257</v>
      </c>
      <c r="AN696" s="688">
        <f>IFERROR($H696/SUMIF($A:$A,$A696,$H:$H)*(SUMIF(Summary!$A$230:$A$266,$A696,Summary!$L$230:$L$266)+SUMIF(Summary!$A$281:$A$317,$A696,Summary!$L$281:$L$317))-AM696,0)</f>
        <v>32464.29395669977</v>
      </c>
      <c r="AO696" s="688">
        <f>IFERROR($H696/SUMIF($A:$A,$A696,$H:$H)*SUMIF(Summary!$A$230:$A$266,$A696,Summary!$Q$230:$Q$266),0)</f>
        <v>12497.002971363418</v>
      </c>
      <c r="AP696" s="688">
        <f>IFERROR($H696/SUMIF($A:$A,$A696,$H:$H)*(SUMIF(Summary!$A$230:$A$266,$A696,Summary!$L$230:$L$266)+SUMIF(Summary!$A$281:$A$317,$A696,Summary!$L$281:$L$317))-AO696,0)</f>
        <v>32452.103981159609</v>
      </c>
      <c r="AQ696" s="306"/>
      <c r="AR696" s="688">
        <f t="shared" ca="1" si="167"/>
        <v>355337.52326307318</v>
      </c>
      <c r="AS696" s="688">
        <f t="shared" ca="1" si="168"/>
        <v>355260.90471706586</v>
      </c>
    </row>
    <row r="697" spans="1:45" x14ac:dyDescent="0.2">
      <c r="A697" s="423">
        <v>3599</v>
      </c>
      <c r="B697" s="427">
        <v>3</v>
      </c>
      <c r="C697" s="425" t="s">
        <v>320</v>
      </c>
      <c r="D697" s="422">
        <f t="shared" si="154"/>
        <v>0</v>
      </c>
      <c r="E697" s="422">
        <f t="shared" si="155"/>
        <v>0</v>
      </c>
      <c r="F697" s="422">
        <f t="shared" si="156"/>
        <v>0</v>
      </c>
      <c r="G697" s="422">
        <f t="shared" si="157"/>
        <v>0</v>
      </c>
      <c r="H697" s="22">
        <f t="shared" si="158"/>
        <v>0</v>
      </c>
      <c r="I697" s="116">
        <v>0</v>
      </c>
      <c r="J697" s="116">
        <v>0</v>
      </c>
      <c r="K697" s="116">
        <v>0</v>
      </c>
      <c r="L697" s="116">
        <v>0</v>
      </c>
      <c r="M697" s="22">
        <f t="shared" si="159"/>
        <v>0</v>
      </c>
      <c r="N697" s="116">
        <v>0</v>
      </c>
      <c r="O697" s="116">
        <v>0</v>
      </c>
      <c r="P697" s="116">
        <v>0</v>
      </c>
      <c r="Q697" s="116">
        <v>0</v>
      </c>
      <c r="R697" s="22">
        <f t="shared" si="160"/>
        <v>0</v>
      </c>
      <c r="S697" s="116">
        <v>0</v>
      </c>
      <c r="T697" s="116">
        <v>0</v>
      </c>
      <c r="U697" s="116">
        <v>0</v>
      </c>
      <c r="V697" s="116">
        <v>0</v>
      </c>
      <c r="W697" s="22">
        <f t="shared" si="161"/>
        <v>0</v>
      </c>
      <c r="X697" s="22">
        <f t="shared" si="162"/>
        <v>0</v>
      </c>
      <c r="Y697" s="22">
        <f ca="1">OFFSET('Cost Study'!$B$7,'Operations Support'!$C697,'Operations Support'!$B697)*$H697</f>
        <v>0</v>
      </c>
      <c r="Z697" s="23">
        <f ca="1">Y697*'Cost Study'!$B$31</f>
        <v>0</v>
      </c>
      <c r="AA697" s="23">
        <f ca="1">IF(A697=10298,1.51,1)*IF($B697&lt;3,$D697*'Cost Study'!$B$32*OFFSET('Cost Study'!$B$7,'Operations Support'!$C697,'Operations Support'!$B697),0)</f>
        <v>0</v>
      </c>
      <c r="AB697" s="24">
        <f ca="1">AA697*'Cost Study'!$B$31</f>
        <v>0</v>
      </c>
      <c r="AC697" s="23">
        <f ca="1">Y697*'Cost Study'!$B$31</f>
        <v>0</v>
      </c>
      <c r="AD697" s="24">
        <f ca="1">AA697*'Cost Study'!$B$31</f>
        <v>0</v>
      </c>
      <c r="AE697" s="377">
        <f t="shared" ca="1" si="163"/>
        <v>0</v>
      </c>
      <c r="AF697" s="377">
        <f t="shared" ca="1" si="164"/>
        <v>0</v>
      </c>
      <c r="AH697" s="688">
        <f>IFERROR($H697/SUMIF($A:$A,$A697,$H:$H)*SUMIF(Summary!$A$110:$A$186,$A697,Summary!$P$110:$P$186),0)</f>
        <v>0</v>
      </c>
      <c r="AI697" s="689">
        <f t="shared" ca="1" si="165"/>
        <v>0</v>
      </c>
      <c r="AJ697" s="688">
        <f>IFERROR(H697/SUMIF(A:A,A697,H:H)*SUMIF(Summary!$A$110:$A$186,'Operations Support'!A697,Summary!$Q$110:$Q$186),0)</f>
        <v>0</v>
      </c>
      <c r="AK697" s="688">
        <f t="shared" ca="1" si="166"/>
        <v>0</v>
      </c>
      <c r="AM697" s="688">
        <f>IFERROR($H697/SUMIF($A:$A,$A697,$H:$H)*SUMIF(Summary!$A$230:$A$266,$A697,Summary!$P$230:$P$266),0)</f>
        <v>0</v>
      </c>
      <c r="AN697" s="688">
        <f>IFERROR($H697/SUMIF($A:$A,$A697,$H:$H)*(SUMIF(Summary!$A$230:$A$266,$A697,Summary!$L$230:$L$266)+SUMIF(Summary!$A$281:$A$317,$A697,Summary!$L$281:$L$317))-AM697,0)</f>
        <v>0</v>
      </c>
      <c r="AO697" s="688">
        <f>IFERROR($H697/SUMIF($A:$A,$A697,$H:$H)*SUMIF(Summary!$A$230:$A$266,$A697,Summary!$Q$230:$Q$266),0)</f>
        <v>0</v>
      </c>
      <c r="AP697" s="688">
        <f>IFERROR($H697/SUMIF($A:$A,$A697,$H:$H)*(SUMIF(Summary!$A$230:$A$266,$A697,Summary!$L$230:$L$266)+SUMIF(Summary!$A$281:$A$317,$A697,Summary!$L$281:$L$317))-AO697,0)</f>
        <v>0</v>
      </c>
      <c r="AQ697" s="306"/>
      <c r="AR697" s="688">
        <f t="shared" ca="1" si="167"/>
        <v>0</v>
      </c>
      <c r="AS697" s="688">
        <f t="shared" ca="1" si="168"/>
        <v>0</v>
      </c>
    </row>
    <row r="698" spans="1:45" x14ac:dyDescent="0.2">
      <c r="A698" s="423">
        <v>3599</v>
      </c>
      <c r="B698" s="427">
        <v>4</v>
      </c>
      <c r="C698" s="425" t="s">
        <v>300</v>
      </c>
      <c r="D698" s="422">
        <f t="shared" si="154"/>
        <v>123</v>
      </c>
      <c r="E698" s="422">
        <f t="shared" si="155"/>
        <v>0</v>
      </c>
      <c r="F698" s="422">
        <f t="shared" si="156"/>
        <v>0</v>
      </c>
      <c r="G698" s="422">
        <f t="shared" si="157"/>
        <v>0</v>
      </c>
      <c r="H698" s="22">
        <f t="shared" si="158"/>
        <v>123</v>
      </c>
      <c r="I698" s="116">
        <v>63</v>
      </c>
      <c r="J698" s="116">
        <v>0</v>
      </c>
      <c r="K698" s="116">
        <v>0</v>
      </c>
      <c r="L698" s="116">
        <v>0</v>
      </c>
      <c r="M698" s="22">
        <f t="shared" si="159"/>
        <v>63</v>
      </c>
      <c r="N698" s="116">
        <v>60</v>
      </c>
      <c r="O698" s="116">
        <v>0</v>
      </c>
      <c r="P698" s="116">
        <v>0</v>
      </c>
      <c r="Q698" s="116">
        <v>0</v>
      </c>
      <c r="R698" s="22">
        <f t="shared" si="160"/>
        <v>60</v>
      </c>
      <c r="S698" s="116">
        <v>0</v>
      </c>
      <c r="T698" s="116">
        <v>0</v>
      </c>
      <c r="U698" s="116">
        <v>0</v>
      </c>
      <c r="V698" s="116">
        <v>0</v>
      </c>
      <c r="W698" s="22">
        <f t="shared" si="161"/>
        <v>0</v>
      </c>
      <c r="X698" s="22">
        <f t="shared" si="162"/>
        <v>6.833333333333333</v>
      </c>
      <c r="Y698" s="22">
        <f ca="1">OFFSET('Cost Study'!$B$7,'Operations Support'!$C698,'Operations Support'!$B698)*$H698</f>
        <v>1522.74</v>
      </c>
      <c r="Z698" s="23">
        <f ca="1">Y698*'Cost Study'!$B$31</f>
        <v>85047.967768882459</v>
      </c>
      <c r="AA698" s="23">
        <f ca="1">IF(A698=10298,1.51,1)*IF($B698&lt;3,$D698*'Cost Study'!$B$32*OFFSET('Cost Study'!$B$7,'Operations Support'!$C698,'Operations Support'!$B698),0)</f>
        <v>0</v>
      </c>
      <c r="AB698" s="24">
        <f ca="1">AA698*'Cost Study'!$B$31</f>
        <v>0</v>
      </c>
      <c r="AC698" s="23">
        <f ca="1">Y698*'Cost Study'!$B$31</f>
        <v>85047.967768882459</v>
      </c>
      <c r="AD698" s="24">
        <f ca="1">AA698*'Cost Study'!$B$31</f>
        <v>0</v>
      </c>
      <c r="AE698" s="377">
        <f t="shared" ca="1" si="163"/>
        <v>85047.967768882459</v>
      </c>
      <c r="AF698" s="377">
        <f t="shared" ca="1" si="164"/>
        <v>85047.967768882459</v>
      </c>
      <c r="AH698" s="688">
        <f>IFERROR($H698/SUMIF($A:$A,$A698,$H:$H)*SUMIF(Summary!$A$110:$A$186,$A698,Summary!$P$110:$P$186),0)</f>
        <v>3194.170903229493</v>
      </c>
      <c r="AI698" s="689">
        <f t="shared" ca="1" si="165"/>
        <v>81853.79686565297</v>
      </c>
      <c r="AJ698" s="688">
        <f>IFERROR(H698/SUMIF(A:A,A698,H:H)*SUMIF(Summary!$A$110:$A$186,'Operations Support'!A698,Summary!$Q$110:$Q$186),0)</f>
        <v>3197.2896415874079</v>
      </c>
      <c r="AK698" s="688">
        <f t="shared" ca="1" si="166"/>
        <v>81850.678127295047</v>
      </c>
      <c r="AM698" s="688">
        <f>IFERROR($H698/SUMIF($A:$A,$A698,$H:$H)*SUMIF(Summary!$A$230:$A$266,$A698,Summary!$P$230:$P$266),0)</f>
        <v>604.34159720041737</v>
      </c>
      <c r="AN698" s="688">
        <f>IFERROR($H698/SUMIF($A:$A,$A698,$H:$H)*(SUMIF(Summary!$A$230:$A$266,$A698,Summary!$L$230:$L$266)+SUMIF(Summary!$A$281:$A$317,$A698,Summary!$L$281:$L$317))-AM698,0)</f>
        <v>1571.4711360385959</v>
      </c>
      <c r="AO698" s="688">
        <f>IFERROR($H698/SUMIF($A:$A,$A698,$H:$H)*SUMIF(Summary!$A$230:$A$266,$A698,Summary!$Q$230:$Q$266),0)</f>
        <v>604.93166685466372</v>
      </c>
      <c r="AP698" s="688">
        <f>IFERROR($H698/SUMIF($A:$A,$A698,$H:$H)*(SUMIF(Summary!$A$230:$A$266,$A698,Summary!$L$230:$L$266)+SUMIF(Summary!$A$281:$A$317,$A698,Summary!$L$281:$L$317))-AO698,0)</f>
        <v>1570.8810663843494</v>
      </c>
      <c r="AQ698" s="306"/>
      <c r="AR698" s="688">
        <f t="shared" ca="1" si="167"/>
        <v>83425.268001691569</v>
      </c>
      <c r="AS698" s="688">
        <f t="shared" ca="1" si="168"/>
        <v>83421.559193679394</v>
      </c>
    </row>
    <row r="699" spans="1:45" x14ac:dyDescent="0.2">
      <c r="A699" s="423">
        <v>3599</v>
      </c>
      <c r="B699" s="427">
        <v>4</v>
      </c>
      <c r="C699" s="425" t="s">
        <v>301</v>
      </c>
      <c r="D699" s="422">
        <f t="shared" si="154"/>
        <v>210</v>
      </c>
      <c r="E699" s="422">
        <f t="shared" si="155"/>
        <v>0</v>
      </c>
      <c r="F699" s="422">
        <f t="shared" si="156"/>
        <v>0</v>
      </c>
      <c r="G699" s="422">
        <f t="shared" si="157"/>
        <v>0</v>
      </c>
      <c r="H699" s="22">
        <f t="shared" si="158"/>
        <v>210</v>
      </c>
      <c r="I699" s="116">
        <v>93</v>
      </c>
      <c r="J699" s="116">
        <v>0</v>
      </c>
      <c r="K699" s="116">
        <v>0</v>
      </c>
      <c r="L699" s="116">
        <v>0</v>
      </c>
      <c r="M699" s="22">
        <f t="shared" si="159"/>
        <v>93</v>
      </c>
      <c r="N699" s="116">
        <v>117</v>
      </c>
      <c r="O699" s="116">
        <v>0</v>
      </c>
      <c r="P699" s="116">
        <v>0</v>
      </c>
      <c r="Q699" s="116">
        <v>0</v>
      </c>
      <c r="R699" s="22">
        <f t="shared" si="160"/>
        <v>117</v>
      </c>
      <c r="S699" s="116">
        <v>0</v>
      </c>
      <c r="T699" s="116">
        <v>0</v>
      </c>
      <c r="U699" s="116">
        <v>0</v>
      </c>
      <c r="V699" s="116">
        <v>0</v>
      </c>
      <c r="W699" s="22">
        <f t="shared" si="161"/>
        <v>0</v>
      </c>
      <c r="X699" s="22">
        <f t="shared" si="162"/>
        <v>11.666666666666666</v>
      </c>
      <c r="Y699" s="22">
        <f ca="1">OFFSET('Cost Study'!$B$7,'Operations Support'!$C699,'Operations Support'!$B699)*$H699</f>
        <v>4592.7</v>
      </c>
      <c r="Z699" s="23">
        <f ca="1">Y699*'Cost Study'!$B$31</f>
        <v>256511.15855112916</v>
      </c>
      <c r="AA699" s="23">
        <f ca="1">IF(A699=10298,1.51,1)*IF($B699&lt;3,$D699*'Cost Study'!$B$32*OFFSET('Cost Study'!$B$7,'Operations Support'!$C699,'Operations Support'!$B699),0)</f>
        <v>0</v>
      </c>
      <c r="AB699" s="24">
        <f ca="1">AA699*'Cost Study'!$B$31</f>
        <v>0</v>
      </c>
      <c r="AC699" s="23">
        <f ca="1">Y699*'Cost Study'!$B$31</f>
        <v>256511.15855112916</v>
      </c>
      <c r="AD699" s="24">
        <f ca="1">AA699*'Cost Study'!$B$31</f>
        <v>0</v>
      </c>
      <c r="AE699" s="377">
        <f t="shared" ca="1" si="163"/>
        <v>256511.15855112916</v>
      </c>
      <c r="AF699" s="377">
        <f t="shared" ca="1" si="164"/>
        <v>256511.15855112916</v>
      </c>
      <c r="AH699" s="688">
        <f>IFERROR($H699/SUMIF($A:$A,$A699,$H:$H)*SUMIF(Summary!$A$110:$A$186,$A699,Summary!$P$110:$P$186),0)</f>
        <v>5453.462517708891</v>
      </c>
      <c r="AI699" s="689">
        <f t="shared" ca="1" si="165"/>
        <v>251057.69603342027</v>
      </c>
      <c r="AJ699" s="688">
        <f>IFERROR(H699/SUMIF(A:A,A699,H:H)*SUMIF(Summary!$A$110:$A$186,'Operations Support'!A699,Summary!$Q$110:$Q$186),0)</f>
        <v>5458.7871929541116</v>
      </c>
      <c r="AK699" s="688">
        <f t="shared" ca="1" si="166"/>
        <v>251052.37135817506</v>
      </c>
      <c r="AM699" s="688">
        <f>IFERROR($H699/SUMIF($A:$A,$A699,$H:$H)*SUMIF(Summary!$A$230:$A$266,$A699,Summary!$P$230:$P$266),0)</f>
        <v>1031.8027269275419</v>
      </c>
      <c r="AN699" s="688">
        <f>IFERROR($H699/SUMIF($A:$A,$A699,$H:$H)*(SUMIF(Summary!$A$230:$A$266,$A699,Summary!$L$230:$L$266)+SUMIF(Summary!$A$281:$A$317,$A699,Summary!$L$281:$L$317))-AM699,0)</f>
        <v>2682.9995005537003</v>
      </c>
      <c r="AO699" s="688">
        <f>IFERROR($H699/SUMIF($A:$A,$A699,$H:$H)*SUMIF(Summary!$A$230:$A$266,$A699,Summary!$Q$230:$Q$266),0)</f>
        <v>1032.8101629225966</v>
      </c>
      <c r="AP699" s="688">
        <f>IFERROR($H699/SUMIF($A:$A,$A699,$H:$H)*(SUMIF(Summary!$A$230:$A$266,$A699,Summary!$L$230:$L$266)+SUMIF(Summary!$A$281:$A$317,$A699,Summary!$L$281:$L$317))-AO699,0)</f>
        <v>2681.9920645586453</v>
      </c>
      <c r="AQ699" s="306"/>
      <c r="AR699" s="688">
        <f t="shared" ca="1" si="167"/>
        <v>253740.69553397398</v>
      </c>
      <c r="AS699" s="688">
        <f t="shared" ca="1" si="168"/>
        <v>253734.3634227337</v>
      </c>
    </row>
    <row r="700" spans="1:45" x14ac:dyDescent="0.2">
      <c r="A700" s="423">
        <v>3599</v>
      </c>
      <c r="B700" s="427">
        <v>4</v>
      </c>
      <c r="C700" s="425" t="s">
        <v>302</v>
      </c>
      <c r="D700" s="422">
        <f t="shared" si="154"/>
        <v>0</v>
      </c>
      <c r="E700" s="422">
        <f t="shared" si="155"/>
        <v>0</v>
      </c>
      <c r="F700" s="422">
        <f t="shared" si="156"/>
        <v>0</v>
      </c>
      <c r="G700" s="422">
        <f t="shared" si="157"/>
        <v>0</v>
      </c>
      <c r="H700" s="22">
        <f t="shared" si="158"/>
        <v>0</v>
      </c>
      <c r="I700" s="116">
        <v>0</v>
      </c>
      <c r="J700" s="116">
        <v>0</v>
      </c>
      <c r="K700" s="116">
        <v>0</v>
      </c>
      <c r="L700" s="116">
        <v>0</v>
      </c>
      <c r="M700" s="22">
        <f t="shared" si="159"/>
        <v>0</v>
      </c>
      <c r="N700" s="116">
        <v>0</v>
      </c>
      <c r="O700" s="116">
        <v>0</v>
      </c>
      <c r="P700" s="116">
        <v>0</v>
      </c>
      <c r="Q700" s="116">
        <v>0</v>
      </c>
      <c r="R700" s="22">
        <f t="shared" si="160"/>
        <v>0</v>
      </c>
      <c r="S700" s="116">
        <v>0</v>
      </c>
      <c r="T700" s="116">
        <v>0</v>
      </c>
      <c r="U700" s="116">
        <v>0</v>
      </c>
      <c r="V700" s="116">
        <v>0</v>
      </c>
      <c r="W700" s="22">
        <f t="shared" si="161"/>
        <v>0</v>
      </c>
      <c r="X700" s="22">
        <f t="shared" si="162"/>
        <v>0</v>
      </c>
      <c r="Y700" s="22">
        <f ca="1">OFFSET('Cost Study'!$B$7,'Operations Support'!$C700,'Operations Support'!$B700)*$H700</f>
        <v>0</v>
      </c>
      <c r="Z700" s="23">
        <f ca="1">Y700*'Cost Study'!$B$31</f>
        <v>0</v>
      </c>
      <c r="AA700" s="23">
        <f ca="1">IF(A700=10298,1.51,1)*IF($B700&lt;3,$D700*'Cost Study'!$B$32*OFFSET('Cost Study'!$B$7,'Operations Support'!$C700,'Operations Support'!$B700),0)</f>
        <v>0</v>
      </c>
      <c r="AB700" s="24">
        <f ca="1">AA700*'Cost Study'!$B$31</f>
        <v>0</v>
      </c>
      <c r="AC700" s="23">
        <f ca="1">Y700*'Cost Study'!$B$31</f>
        <v>0</v>
      </c>
      <c r="AD700" s="24">
        <f ca="1">AA700*'Cost Study'!$B$31</f>
        <v>0</v>
      </c>
      <c r="AE700" s="377">
        <f t="shared" ca="1" si="163"/>
        <v>0</v>
      </c>
      <c r="AF700" s="377">
        <f t="shared" ca="1" si="164"/>
        <v>0</v>
      </c>
      <c r="AH700" s="688">
        <f>IFERROR($H700/SUMIF($A:$A,$A700,$H:$H)*SUMIF(Summary!$A$110:$A$186,$A700,Summary!$P$110:$P$186),0)</f>
        <v>0</v>
      </c>
      <c r="AI700" s="689">
        <f t="shared" ca="1" si="165"/>
        <v>0</v>
      </c>
      <c r="AJ700" s="688">
        <f>IFERROR(H700/SUMIF(A:A,A700,H:H)*SUMIF(Summary!$A$110:$A$186,'Operations Support'!A700,Summary!$Q$110:$Q$186),0)</f>
        <v>0</v>
      </c>
      <c r="AK700" s="688">
        <f t="shared" ca="1" si="166"/>
        <v>0</v>
      </c>
      <c r="AM700" s="688">
        <f>IFERROR($H700/SUMIF($A:$A,$A700,$H:$H)*SUMIF(Summary!$A$230:$A$266,$A700,Summary!$P$230:$P$266),0)</f>
        <v>0</v>
      </c>
      <c r="AN700" s="688">
        <f>IFERROR($H700/SUMIF($A:$A,$A700,$H:$H)*(SUMIF(Summary!$A$230:$A$266,$A700,Summary!$L$230:$L$266)+SUMIF(Summary!$A$281:$A$317,$A700,Summary!$L$281:$L$317))-AM700,0)</f>
        <v>0</v>
      </c>
      <c r="AO700" s="688">
        <f>IFERROR($H700/SUMIF($A:$A,$A700,$H:$H)*SUMIF(Summary!$A$230:$A$266,$A700,Summary!$Q$230:$Q$266),0)</f>
        <v>0</v>
      </c>
      <c r="AP700" s="688">
        <f>IFERROR($H700/SUMIF($A:$A,$A700,$H:$H)*(SUMIF(Summary!$A$230:$A$266,$A700,Summary!$L$230:$L$266)+SUMIF(Summary!$A$281:$A$317,$A700,Summary!$L$281:$L$317))-AO700,0)</f>
        <v>0</v>
      </c>
      <c r="AQ700" s="306"/>
      <c r="AR700" s="688">
        <f t="shared" ca="1" si="167"/>
        <v>0</v>
      </c>
      <c r="AS700" s="688">
        <f t="shared" ca="1" si="168"/>
        <v>0</v>
      </c>
    </row>
    <row r="701" spans="1:45" x14ac:dyDescent="0.2">
      <c r="A701" s="423">
        <v>3599</v>
      </c>
      <c r="B701" s="427">
        <v>4</v>
      </c>
      <c r="C701" s="425" t="s">
        <v>303</v>
      </c>
      <c r="D701" s="422">
        <f t="shared" si="154"/>
        <v>2137</v>
      </c>
      <c r="E701" s="422">
        <f t="shared" si="155"/>
        <v>0</v>
      </c>
      <c r="F701" s="422">
        <f t="shared" si="156"/>
        <v>279</v>
      </c>
      <c r="G701" s="422">
        <f t="shared" si="157"/>
        <v>36</v>
      </c>
      <c r="H701" s="22">
        <f t="shared" si="158"/>
        <v>2380</v>
      </c>
      <c r="I701" s="116">
        <v>921</v>
      </c>
      <c r="J701" s="116">
        <v>0</v>
      </c>
      <c r="K701" s="116">
        <v>105</v>
      </c>
      <c r="L701" s="116">
        <v>12</v>
      </c>
      <c r="M701" s="22">
        <f t="shared" si="159"/>
        <v>1014</v>
      </c>
      <c r="N701" s="116">
        <v>772</v>
      </c>
      <c r="O701" s="116">
        <v>0</v>
      </c>
      <c r="P701" s="116">
        <v>174</v>
      </c>
      <c r="Q701" s="116">
        <v>12</v>
      </c>
      <c r="R701" s="22">
        <f t="shared" si="160"/>
        <v>934</v>
      </c>
      <c r="S701" s="116">
        <v>444</v>
      </c>
      <c r="T701" s="116">
        <v>0</v>
      </c>
      <c r="U701" s="116">
        <v>0</v>
      </c>
      <c r="V701" s="116">
        <v>12</v>
      </c>
      <c r="W701" s="22">
        <f t="shared" si="161"/>
        <v>432</v>
      </c>
      <c r="X701" s="22">
        <f t="shared" si="162"/>
        <v>132.22222222222223</v>
      </c>
      <c r="Y701" s="22">
        <f ca="1">OFFSET('Cost Study'!$B$7,'Operations Support'!$C701,'Operations Support'!$B701)*$H701</f>
        <v>19325.599999999999</v>
      </c>
      <c r="Z701" s="23">
        <f ca="1">Y701*'Cost Study'!$B$31</f>
        <v>1079372.0568937012</v>
      </c>
      <c r="AA701" s="23">
        <f ca="1">IF(A701=10298,1.51,1)*IF($B701&lt;3,$D701*'Cost Study'!$B$32*OFFSET('Cost Study'!$B$7,'Operations Support'!$C701,'Operations Support'!$B701),0)</f>
        <v>0</v>
      </c>
      <c r="AB701" s="24">
        <f ca="1">AA701*'Cost Study'!$B$31</f>
        <v>0</v>
      </c>
      <c r="AC701" s="23">
        <f ca="1">Y701*'Cost Study'!$B$31</f>
        <v>1079372.0568937012</v>
      </c>
      <c r="AD701" s="24">
        <f ca="1">AA701*'Cost Study'!$B$31</f>
        <v>0</v>
      </c>
      <c r="AE701" s="377">
        <f t="shared" ca="1" si="163"/>
        <v>1079372.0568937012</v>
      </c>
      <c r="AF701" s="377">
        <f t="shared" ca="1" si="164"/>
        <v>1079372.0568937012</v>
      </c>
      <c r="AH701" s="688">
        <f>IFERROR($H701/SUMIF($A:$A,$A701,$H:$H)*SUMIF(Summary!$A$110:$A$186,$A701,Summary!$P$110:$P$186),0)</f>
        <v>61805.90853403409</v>
      </c>
      <c r="AI701" s="689">
        <f t="shared" ca="1" si="165"/>
        <v>1017566.1483596672</v>
      </c>
      <c r="AJ701" s="688">
        <f>IFERROR(H701/SUMIF(A:A,A701,H:H)*SUMIF(Summary!$A$110:$A$186,'Operations Support'!A701,Summary!$Q$110:$Q$186),0)</f>
        <v>61866.254853479928</v>
      </c>
      <c r="AK701" s="688">
        <f t="shared" ca="1" si="166"/>
        <v>1017505.8020402213</v>
      </c>
      <c r="AM701" s="688">
        <f>IFERROR($H701/SUMIF($A:$A,$A701,$H:$H)*SUMIF(Summary!$A$230:$A$266,$A701,Summary!$P$230:$P$266),0)</f>
        <v>11693.76423851214</v>
      </c>
      <c r="AN701" s="688">
        <f>IFERROR($H701/SUMIF($A:$A,$A701,$H:$H)*(SUMIF(Summary!$A$230:$A$266,$A701,Summary!$L$230:$L$266)+SUMIF(Summary!$A$281:$A$317,$A701,Summary!$L$281:$L$317))-AM701,0)</f>
        <v>30407.327672941934</v>
      </c>
      <c r="AO701" s="688">
        <f>IFERROR($H701/SUMIF($A:$A,$A701,$H:$H)*SUMIF(Summary!$A$230:$A$266,$A701,Summary!$Q$230:$Q$266),0)</f>
        <v>11705.181846456095</v>
      </c>
      <c r="AP701" s="688">
        <f>IFERROR($H701/SUMIF($A:$A,$A701,$H:$H)*(SUMIF(Summary!$A$230:$A$266,$A701,Summary!$L$230:$L$266)+SUMIF(Summary!$A$281:$A$317,$A701,Summary!$L$281:$L$317))-AO701,0)</f>
        <v>30395.910064997981</v>
      </c>
      <c r="AQ701" s="306"/>
      <c r="AR701" s="688">
        <f t="shared" ca="1" si="167"/>
        <v>1047973.4760326091</v>
      </c>
      <c r="AS701" s="688">
        <f t="shared" ca="1" si="168"/>
        <v>1047901.7121052193</v>
      </c>
    </row>
    <row r="702" spans="1:45" x14ac:dyDescent="0.2">
      <c r="A702" s="423">
        <v>3599</v>
      </c>
      <c r="B702" s="427">
        <v>4</v>
      </c>
      <c r="C702" s="425" t="s">
        <v>304</v>
      </c>
      <c r="D702" s="422">
        <f t="shared" si="154"/>
        <v>0</v>
      </c>
      <c r="E702" s="422">
        <f t="shared" si="155"/>
        <v>0</v>
      </c>
      <c r="F702" s="422">
        <f t="shared" si="156"/>
        <v>0</v>
      </c>
      <c r="G702" s="422">
        <f t="shared" si="157"/>
        <v>0</v>
      </c>
      <c r="H702" s="22">
        <f t="shared" si="158"/>
        <v>0</v>
      </c>
      <c r="I702" s="116">
        <v>0</v>
      </c>
      <c r="J702" s="116">
        <v>0</v>
      </c>
      <c r="K702" s="116">
        <v>0</v>
      </c>
      <c r="L702" s="116">
        <v>0</v>
      </c>
      <c r="M702" s="22">
        <f t="shared" si="159"/>
        <v>0</v>
      </c>
      <c r="N702" s="116">
        <v>0</v>
      </c>
      <c r="O702" s="116">
        <v>0</v>
      </c>
      <c r="P702" s="116">
        <v>0</v>
      </c>
      <c r="Q702" s="116">
        <v>0</v>
      </c>
      <c r="R702" s="22">
        <f t="shared" si="160"/>
        <v>0</v>
      </c>
      <c r="S702" s="116">
        <v>0</v>
      </c>
      <c r="T702" s="116">
        <v>0</v>
      </c>
      <c r="U702" s="116">
        <v>0</v>
      </c>
      <c r="V702" s="116">
        <v>0</v>
      </c>
      <c r="W702" s="22">
        <f t="shared" si="161"/>
        <v>0</v>
      </c>
      <c r="X702" s="22">
        <f t="shared" si="162"/>
        <v>0</v>
      </c>
      <c r="Y702" s="22">
        <f ca="1">OFFSET('Cost Study'!$B$7,'Operations Support'!$C702,'Operations Support'!$B702)*$H702</f>
        <v>0</v>
      </c>
      <c r="Z702" s="23">
        <f ca="1">Y702*'Cost Study'!$B$31</f>
        <v>0</v>
      </c>
      <c r="AA702" s="23">
        <f ca="1">IF(A702=10298,1.51,1)*IF($B702&lt;3,$D702*'Cost Study'!$B$32*OFFSET('Cost Study'!$B$7,'Operations Support'!$C702,'Operations Support'!$B702),0)</f>
        <v>0</v>
      </c>
      <c r="AB702" s="24">
        <f ca="1">AA702*'Cost Study'!$B$31</f>
        <v>0</v>
      </c>
      <c r="AC702" s="23">
        <f ca="1">Y702*'Cost Study'!$B$31</f>
        <v>0</v>
      </c>
      <c r="AD702" s="24">
        <f ca="1">AA702*'Cost Study'!$B$31</f>
        <v>0</v>
      </c>
      <c r="AE702" s="377">
        <f t="shared" ca="1" si="163"/>
        <v>0</v>
      </c>
      <c r="AF702" s="377">
        <f t="shared" ca="1" si="164"/>
        <v>0</v>
      </c>
      <c r="AH702" s="688">
        <f>IFERROR($H702/SUMIF($A:$A,$A702,$H:$H)*SUMIF(Summary!$A$110:$A$186,$A702,Summary!$P$110:$P$186),0)</f>
        <v>0</v>
      </c>
      <c r="AI702" s="689">
        <f t="shared" ca="1" si="165"/>
        <v>0</v>
      </c>
      <c r="AJ702" s="688">
        <f>IFERROR(H702/SUMIF(A:A,A702,H:H)*SUMIF(Summary!$A$110:$A$186,'Operations Support'!A702,Summary!$Q$110:$Q$186),0)</f>
        <v>0</v>
      </c>
      <c r="AK702" s="688">
        <f t="shared" ca="1" si="166"/>
        <v>0</v>
      </c>
      <c r="AM702" s="688">
        <f>IFERROR($H702/SUMIF($A:$A,$A702,$H:$H)*SUMIF(Summary!$A$230:$A$266,$A702,Summary!$P$230:$P$266),0)</f>
        <v>0</v>
      </c>
      <c r="AN702" s="688">
        <f>IFERROR($H702/SUMIF($A:$A,$A702,$H:$H)*(SUMIF(Summary!$A$230:$A$266,$A702,Summary!$L$230:$L$266)+SUMIF(Summary!$A$281:$A$317,$A702,Summary!$L$281:$L$317))-AM702,0)</f>
        <v>0</v>
      </c>
      <c r="AO702" s="688">
        <f>IFERROR($H702/SUMIF($A:$A,$A702,$H:$H)*SUMIF(Summary!$A$230:$A$266,$A702,Summary!$Q$230:$Q$266),0)</f>
        <v>0</v>
      </c>
      <c r="AP702" s="688">
        <f>IFERROR($H702/SUMIF($A:$A,$A702,$H:$H)*(SUMIF(Summary!$A$230:$A$266,$A702,Summary!$L$230:$L$266)+SUMIF(Summary!$A$281:$A$317,$A702,Summary!$L$281:$L$317))-AO702,0)</f>
        <v>0</v>
      </c>
      <c r="AQ702" s="306"/>
      <c r="AR702" s="688">
        <f t="shared" ca="1" si="167"/>
        <v>0</v>
      </c>
      <c r="AS702" s="688">
        <f t="shared" ca="1" si="168"/>
        <v>0</v>
      </c>
    </row>
    <row r="703" spans="1:45" x14ac:dyDescent="0.2">
      <c r="A703" s="423">
        <v>3599</v>
      </c>
      <c r="B703" s="427">
        <v>4</v>
      </c>
      <c r="C703" s="425" t="s">
        <v>305</v>
      </c>
      <c r="D703" s="422">
        <f t="shared" si="154"/>
        <v>0</v>
      </c>
      <c r="E703" s="422">
        <f t="shared" si="155"/>
        <v>0</v>
      </c>
      <c r="F703" s="422">
        <f t="shared" si="156"/>
        <v>0</v>
      </c>
      <c r="G703" s="422">
        <f t="shared" si="157"/>
        <v>0</v>
      </c>
      <c r="H703" s="22">
        <f t="shared" si="158"/>
        <v>0</v>
      </c>
      <c r="I703" s="116">
        <v>0</v>
      </c>
      <c r="J703" s="116">
        <v>0</v>
      </c>
      <c r="K703" s="116">
        <v>0</v>
      </c>
      <c r="L703" s="116">
        <v>0</v>
      </c>
      <c r="M703" s="22">
        <f t="shared" si="159"/>
        <v>0</v>
      </c>
      <c r="N703" s="116">
        <v>0</v>
      </c>
      <c r="O703" s="116">
        <v>0</v>
      </c>
      <c r="P703" s="116">
        <v>0</v>
      </c>
      <c r="Q703" s="116">
        <v>0</v>
      </c>
      <c r="R703" s="22">
        <f t="shared" si="160"/>
        <v>0</v>
      </c>
      <c r="S703" s="116">
        <v>0</v>
      </c>
      <c r="T703" s="116">
        <v>0</v>
      </c>
      <c r="U703" s="116">
        <v>0</v>
      </c>
      <c r="V703" s="116">
        <v>0</v>
      </c>
      <c r="W703" s="22">
        <f t="shared" si="161"/>
        <v>0</v>
      </c>
      <c r="X703" s="22">
        <f t="shared" si="162"/>
        <v>0</v>
      </c>
      <c r="Y703" s="22">
        <f ca="1">OFFSET('Cost Study'!$B$7,'Operations Support'!$C703,'Operations Support'!$B703)*$H703</f>
        <v>0</v>
      </c>
      <c r="Z703" s="23">
        <f ca="1">Y703*'Cost Study'!$B$31</f>
        <v>0</v>
      </c>
      <c r="AA703" s="23">
        <f ca="1">IF(A703=10298,1.51,1)*IF($B703&lt;3,$D703*'Cost Study'!$B$32*OFFSET('Cost Study'!$B$7,'Operations Support'!$C703,'Operations Support'!$B703),0)</f>
        <v>0</v>
      </c>
      <c r="AB703" s="24">
        <f ca="1">AA703*'Cost Study'!$B$31</f>
        <v>0</v>
      </c>
      <c r="AC703" s="23">
        <f ca="1">Y703*'Cost Study'!$B$31</f>
        <v>0</v>
      </c>
      <c r="AD703" s="24">
        <f ca="1">AA703*'Cost Study'!$B$31</f>
        <v>0</v>
      </c>
      <c r="AE703" s="377">
        <f t="shared" ca="1" si="163"/>
        <v>0</v>
      </c>
      <c r="AF703" s="377">
        <f t="shared" ca="1" si="164"/>
        <v>0</v>
      </c>
      <c r="AH703" s="688">
        <f>IFERROR($H703/SUMIF($A:$A,$A703,$H:$H)*SUMIF(Summary!$A$110:$A$186,$A703,Summary!$P$110:$P$186),0)</f>
        <v>0</v>
      </c>
      <c r="AI703" s="689">
        <f t="shared" ca="1" si="165"/>
        <v>0</v>
      </c>
      <c r="AJ703" s="688">
        <f>IFERROR(H703/SUMIF(A:A,A703,H:H)*SUMIF(Summary!$A$110:$A$186,'Operations Support'!A703,Summary!$Q$110:$Q$186),0)</f>
        <v>0</v>
      </c>
      <c r="AK703" s="688">
        <f t="shared" ca="1" si="166"/>
        <v>0</v>
      </c>
      <c r="AM703" s="688">
        <f>IFERROR($H703/SUMIF($A:$A,$A703,$H:$H)*SUMIF(Summary!$A$230:$A$266,$A703,Summary!$P$230:$P$266),0)</f>
        <v>0</v>
      </c>
      <c r="AN703" s="688">
        <f>IFERROR($H703/SUMIF($A:$A,$A703,$H:$H)*(SUMIF(Summary!$A$230:$A$266,$A703,Summary!$L$230:$L$266)+SUMIF(Summary!$A$281:$A$317,$A703,Summary!$L$281:$L$317))-AM703,0)</f>
        <v>0</v>
      </c>
      <c r="AO703" s="688">
        <f>IFERROR($H703/SUMIF($A:$A,$A703,$H:$H)*SUMIF(Summary!$A$230:$A$266,$A703,Summary!$Q$230:$Q$266),0)</f>
        <v>0</v>
      </c>
      <c r="AP703" s="688">
        <f>IFERROR($H703/SUMIF($A:$A,$A703,$H:$H)*(SUMIF(Summary!$A$230:$A$266,$A703,Summary!$L$230:$L$266)+SUMIF(Summary!$A$281:$A$317,$A703,Summary!$L$281:$L$317))-AO703,0)</f>
        <v>0</v>
      </c>
      <c r="AQ703" s="306"/>
      <c r="AR703" s="688">
        <f t="shared" ca="1" si="167"/>
        <v>0</v>
      </c>
      <c r="AS703" s="688">
        <f t="shared" ca="1" si="168"/>
        <v>0</v>
      </c>
    </row>
    <row r="704" spans="1:45" x14ac:dyDescent="0.2">
      <c r="A704" s="423">
        <v>3599</v>
      </c>
      <c r="B704" s="427">
        <v>4</v>
      </c>
      <c r="C704" s="425" t="s">
        <v>306</v>
      </c>
      <c r="D704" s="422">
        <f t="shared" si="154"/>
        <v>0</v>
      </c>
      <c r="E704" s="422">
        <f t="shared" si="155"/>
        <v>0</v>
      </c>
      <c r="F704" s="422">
        <f t="shared" si="156"/>
        <v>0</v>
      </c>
      <c r="G704" s="422">
        <f t="shared" si="157"/>
        <v>0</v>
      </c>
      <c r="H704" s="22">
        <f t="shared" si="158"/>
        <v>0</v>
      </c>
      <c r="I704" s="116">
        <v>0</v>
      </c>
      <c r="J704" s="116">
        <v>0</v>
      </c>
      <c r="K704" s="116">
        <v>0</v>
      </c>
      <c r="L704" s="116">
        <v>0</v>
      </c>
      <c r="M704" s="22">
        <f t="shared" si="159"/>
        <v>0</v>
      </c>
      <c r="N704" s="116">
        <v>0</v>
      </c>
      <c r="O704" s="116">
        <v>0</v>
      </c>
      <c r="P704" s="116">
        <v>0</v>
      </c>
      <c r="Q704" s="116">
        <v>0</v>
      </c>
      <c r="R704" s="22">
        <f t="shared" si="160"/>
        <v>0</v>
      </c>
      <c r="S704" s="116">
        <v>0</v>
      </c>
      <c r="T704" s="116">
        <v>0</v>
      </c>
      <c r="U704" s="116">
        <v>0</v>
      </c>
      <c r="V704" s="116">
        <v>0</v>
      </c>
      <c r="W704" s="22">
        <f t="shared" si="161"/>
        <v>0</v>
      </c>
      <c r="X704" s="22">
        <f t="shared" si="162"/>
        <v>0</v>
      </c>
      <c r="Y704" s="22">
        <f ca="1">OFFSET('Cost Study'!$B$7,'Operations Support'!$C704,'Operations Support'!$B704)*$H704</f>
        <v>0</v>
      </c>
      <c r="Z704" s="23">
        <f ca="1">Y704*'Cost Study'!$B$31</f>
        <v>0</v>
      </c>
      <c r="AA704" s="23">
        <f ca="1">IF(A704=10298,1.51,1)*IF($B704&lt;3,$D704*'Cost Study'!$B$32*OFFSET('Cost Study'!$B$7,'Operations Support'!$C704,'Operations Support'!$B704),0)</f>
        <v>0</v>
      </c>
      <c r="AB704" s="24">
        <f ca="1">AA704*'Cost Study'!$B$31</f>
        <v>0</v>
      </c>
      <c r="AC704" s="23">
        <f ca="1">Y704*'Cost Study'!$B$31</f>
        <v>0</v>
      </c>
      <c r="AD704" s="24">
        <f ca="1">AA704*'Cost Study'!$B$31</f>
        <v>0</v>
      </c>
      <c r="AE704" s="377">
        <f t="shared" ca="1" si="163"/>
        <v>0</v>
      </c>
      <c r="AF704" s="377">
        <f t="shared" ca="1" si="164"/>
        <v>0</v>
      </c>
      <c r="AH704" s="688">
        <f>IFERROR($H704/SUMIF($A:$A,$A704,$H:$H)*SUMIF(Summary!$A$110:$A$186,$A704,Summary!$P$110:$P$186),0)</f>
        <v>0</v>
      </c>
      <c r="AI704" s="689">
        <f t="shared" ca="1" si="165"/>
        <v>0</v>
      </c>
      <c r="AJ704" s="688">
        <f>IFERROR(H704/SUMIF(A:A,A704,H:H)*SUMIF(Summary!$A$110:$A$186,'Operations Support'!A704,Summary!$Q$110:$Q$186),0)</f>
        <v>0</v>
      </c>
      <c r="AK704" s="688">
        <f t="shared" ca="1" si="166"/>
        <v>0</v>
      </c>
      <c r="AM704" s="688">
        <f>IFERROR($H704/SUMIF($A:$A,$A704,$H:$H)*SUMIF(Summary!$A$230:$A$266,$A704,Summary!$P$230:$P$266),0)</f>
        <v>0</v>
      </c>
      <c r="AN704" s="688">
        <f>IFERROR($H704/SUMIF($A:$A,$A704,$H:$H)*(SUMIF(Summary!$A$230:$A$266,$A704,Summary!$L$230:$L$266)+SUMIF(Summary!$A$281:$A$317,$A704,Summary!$L$281:$L$317))-AM704,0)</f>
        <v>0</v>
      </c>
      <c r="AO704" s="688">
        <f>IFERROR($H704/SUMIF($A:$A,$A704,$H:$H)*SUMIF(Summary!$A$230:$A$266,$A704,Summary!$Q$230:$Q$266),0)</f>
        <v>0</v>
      </c>
      <c r="AP704" s="688">
        <f>IFERROR($H704/SUMIF($A:$A,$A704,$H:$H)*(SUMIF(Summary!$A$230:$A$266,$A704,Summary!$L$230:$L$266)+SUMIF(Summary!$A$281:$A$317,$A704,Summary!$L$281:$L$317))-AO704,0)</f>
        <v>0</v>
      </c>
      <c r="AQ704" s="306"/>
      <c r="AR704" s="688">
        <f t="shared" ca="1" si="167"/>
        <v>0</v>
      </c>
      <c r="AS704" s="688">
        <f t="shared" ca="1" si="168"/>
        <v>0</v>
      </c>
    </row>
    <row r="705" spans="1:45" x14ac:dyDescent="0.2">
      <c r="A705" s="423">
        <v>3599</v>
      </c>
      <c r="B705" s="427">
        <v>4</v>
      </c>
      <c r="C705" s="425" t="s">
        <v>307</v>
      </c>
      <c r="D705" s="422">
        <f t="shared" si="154"/>
        <v>0</v>
      </c>
      <c r="E705" s="422">
        <f t="shared" si="155"/>
        <v>0</v>
      </c>
      <c r="F705" s="422">
        <f t="shared" si="156"/>
        <v>0</v>
      </c>
      <c r="G705" s="422">
        <f t="shared" si="157"/>
        <v>0</v>
      </c>
      <c r="H705" s="22">
        <f t="shared" si="158"/>
        <v>0</v>
      </c>
      <c r="I705" s="116">
        <v>0</v>
      </c>
      <c r="J705" s="116">
        <v>0</v>
      </c>
      <c r="K705" s="116">
        <v>0</v>
      </c>
      <c r="L705" s="116">
        <v>0</v>
      </c>
      <c r="M705" s="22">
        <f t="shared" si="159"/>
        <v>0</v>
      </c>
      <c r="N705" s="116">
        <v>0</v>
      </c>
      <c r="O705" s="116">
        <v>0</v>
      </c>
      <c r="P705" s="116">
        <v>0</v>
      </c>
      <c r="Q705" s="116">
        <v>0</v>
      </c>
      <c r="R705" s="22">
        <f t="shared" si="160"/>
        <v>0</v>
      </c>
      <c r="S705" s="116">
        <v>0</v>
      </c>
      <c r="T705" s="116">
        <v>0</v>
      </c>
      <c r="U705" s="116">
        <v>0</v>
      </c>
      <c r="V705" s="116">
        <v>0</v>
      </c>
      <c r="W705" s="22">
        <f t="shared" si="161"/>
        <v>0</v>
      </c>
      <c r="X705" s="22">
        <f t="shared" si="162"/>
        <v>0</v>
      </c>
      <c r="Y705" s="22">
        <f ca="1">OFFSET('Cost Study'!$B$7,'Operations Support'!$C705,'Operations Support'!$B705)*$H705</f>
        <v>0</v>
      </c>
      <c r="Z705" s="23">
        <f ca="1">Y705*'Cost Study'!$B$31</f>
        <v>0</v>
      </c>
      <c r="AA705" s="23">
        <f ca="1">IF(A705=10298,1.51,1)*IF($B705&lt;3,$D705*'Cost Study'!$B$32*OFFSET('Cost Study'!$B$7,'Operations Support'!$C705,'Operations Support'!$B705),0)</f>
        <v>0</v>
      </c>
      <c r="AB705" s="24">
        <f ca="1">AA705*'Cost Study'!$B$31</f>
        <v>0</v>
      </c>
      <c r="AC705" s="23">
        <f ca="1">Y705*'Cost Study'!$B$31</f>
        <v>0</v>
      </c>
      <c r="AD705" s="24">
        <f ca="1">AA705*'Cost Study'!$B$31</f>
        <v>0</v>
      </c>
      <c r="AE705" s="377">
        <f t="shared" ca="1" si="163"/>
        <v>0</v>
      </c>
      <c r="AF705" s="377">
        <f t="shared" ca="1" si="164"/>
        <v>0</v>
      </c>
      <c r="AH705" s="688">
        <f>IFERROR($H705/SUMIF($A:$A,$A705,$H:$H)*SUMIF(Summary!$A$110:$A$186,$A705,Summary!$P$110:$P$186),0)</f>
        <v>0</v>
      </c>
      <c r="AI705" s="689">
        <f t="shared" ca="1" si="165"/>
        <v>0</v>
      </c>
      <c r="AJ705" s="688">
        <f>IFERROR(H705/SUMIF(A:A,A705,H:H)*SUMIF(Summary!$A$110:$A$186,'Operations Support'!A705,Summary!$Q$110:$Q$186),0)</f>
        <v>0</v>
      </c>
      <c r="AK705" s="688">
        <f t="shared" ca="1" si="166"/>
        <v>0</v>
      </c>
      <c r="AM705" s="688">
        <f>IFERROR($H705/SUMIF($A:$A,$A705,$H:$H)*SUMIF(Summary!$A$230:$A$266,$A705,Summary!$P$230:$P$266),0)</f>
        <v>0</v>
      </c>
      <c r="AN705" s="688">
        <f>IFERROR($H705/SUMIF($A:$A,$A705,$H:$H)*(SUMIF(Summary!$A$230:$A$266,$A705,Summary!$L$230:$L$266)+SUMIF(Summary!$A$281:$A$317,$A705,Summary!$L$281:$L$317))-AM705,0)</f>
        <v>0</v>
      </c>
      <c r="AO705" s="688">
        <f>IFERROR($H705/SUMIF($A:$A,$A705,$H:$H)*SUMIF(Summary!$A$230:$A$266,$A705,Summary!$Q$230:$Q$266),0)</f>
        <v>0</v>
      </c>
      <c r="AP705" s="688">
        <f>IFERROR($H705/SUMIF($A:$A,$A705,$H:$H)*(SUMIF(Summary!$A$230:$A$266,$A705,Summary!$L$230:$L$266)+SUMIF(Summary!$A$281:$A$317,$A705,Summary!$L$281:$L$317))-AO705,0)</f>
        <v>0</v>
      </c>
      <c r="AQ705" s="306"/>
      <c r="AR705" s="688">
        <f t="shared" ca="1" si="167"/>
        <v>0</v>
      </c>
      <c r="AS705" s="688">
        <f t="shared" ca="1" si="168"/>
        <v>0</v>
      </c>
    </row>
    <row r="706" spans="1:45" x14ac:dyDescent="0.2">
      <c r="A706" s="423">
        <v>3599</v>
      </c>
      <c r="B706" s="427">
        <v>4</v>
      </c>
      <c r="C706" s="425" t="s">
        <v>308</v>
      </c>
      <c r="D706" s="422">
        <f t="shared" si="154"/>
        <v>0</v>
      </c>
      <c r="E706" s="422">
        <f t="shared" si="155"/>
        <v>0</v>
      </c>
      <c r="F706" s="422">
        <f t="shared" si="156"/>
        <v>0</v>
      </c>
      <c r="G706" s="422">
        <f t="shared" si="157"/>
        <v>0</v>
      </c>
      <c r="H706" s="22">
        <f t="shared" si="158"/>
        <v>0</v>
      </c>
      <c r="I706" s="116">
        <v>0</v>
      </c>
      <c r="J706" s="116">
        <v>0</v>
      </c>
      <c r="K706" s="116">
        <v>0</v>
      </c>
      <c r="L706" s="116">
        <v>0</v>
      </c>
      <c r="M706" s="22">
        <f t="shared" si="159"/>
        <v>0</v>
      </c>
      <c r="N706" s="116">
        <v>0</v>
      </c>
      <c r="O706" s="116">
        <v>0</v>
      </c>
      <c r="P706" s="116">
        <v>0</v>
      </c>
      <c r="Q706" s="116">
        <v>0</v>
      </c>
      <c r="R706" s="22">
        <f t="shared" si="160"/>
        <v>0</v>
      </c>
      <c r="S706" s="116">
        <v>0</v>
      </c>
      <c r="T706" s="116">
        <v>0</v>
      </c>
      <c r="U706" s="116">
        <v>0</v>
      </c>
      <c r="V706" s="116">
        <v>0</v>
      </c>
      <c r="W706" s="22">
        <f t="shared" si="161"/>
        <v>0</v>
      </c>
      <c r="X706" s="22">
        <f t="shared" si="162"/>
        <v>0</v>
      </c>
      <c r="Y706" s="22">
        <f ca="1">OFFSET('Cost Study'!$B$7,'Operations Support'!$C706,'Operations Support'!$B706)*$H706</f>
        <v>0</v>
      </c>
      <c r="Z706" s="23">
        <f ca="1">Y706*'Cost Study'!$B$31</f>
        <v>0</v>
      </c>
      <c r="AA706" s="23">
        <f ca="1">IF(A706=10298,1.51,1)*IF($B706&lt;3,$D706*'Cost Study'!$B$32*OFFSET('Cost Study'!$B$7,'Operations Support'!$C706,'Operations Support'!$B706),0)</f>
        <v>0</v>
      </c>
      <c r="AB706" s="24">
        <f ca="1">AA706*'Cost Study'!$B$31</f>
        <v>0</v>
      </c>
      <c r="AC706" s="23">
        <f ca="1">Y706*'Cost Study'!$B$31</f>
        <v>0</v>
      </c>
      <c r="AD706" s="24">
        <f ca="1">AA706*'Cost Study'!$B$31</f>
        <v>0</v>
      </c>
      <c r="AE706" s="377">
        <f t="shared" ca="1" si="163"/>
        <v>0</v>
      </c>
      <c r="AF706" s="377">
        <f t="shared" ca="1" si="164"/>
        <v>0</v>
      </c>
      <c r="AH706" s="688">
        <f>IFERROR($H706/SUMIF($A:$A,$A706,$H:$H)*SUMIF(Summary!$A$110:$A$186,$A706,Summary!$P$110:$P$186),0)</f>
        <v>0</v>
      </c>
      <c r="AI706" s="689">
        <f t="shared" ca="1" si="165"/>
        <v>0</v>
      </c>
      <c r="AJ706" s="688">
        <f>IFERROR(H706/SUMIF(A:A,A706,H:H)*SUMIF(Summary!$A$110:$A$186,'Operations Support'!A706,Summary!$Q$110:$Q$186),0)</f>
        <v>0</v>
      </c>
      <c r="AK706" s="688">
        <f t="shared" ca="1" si="166"/>
        <v>0</v>
      </c>
      <c r="AM706" s="688">
        <f>IFERROR($H706/SUMIF($A:$A,$A706,$H:$H)*SUMIF(Summary!$A$230:$A$266,$A706,Summary!$P$230:$P$266),0)</f>
        <v>0</v>
      </c>
      <c r="AN706" s="688">
        <f>IFERROR($H706/SUMIF($A:$A,$A706,$H:$H)*(SUMIF(Summary!$A$230:$A$266,$A706,Summary!$L$230:$L$266)+SUMIF(Summary!$A$281:$A$317,$A706,Summary!$L$281:$L$317))-AM706,0)</f>
        <v>0</v>
      </c>
      <c r="AO706" s="688">
        <f>IFERROR($H706/SUMIF($A:$A,$A706,$H:$H)*SUMIF(Summary!$A$230:$A$266,$A706,Summary!$Q$230:$Q$266),0)</f>
        <v>0</v>
      </c>
      <c r="AP706" s="688">
        <f>IFERROR($H706/SUMIF($A:$A,$A706,$H:$H)*(SUMIF(Summary!$A$230:$A$266,$A706,Summary!$L$230:$L$266)+SUMIF(Summary!$A$281:$A$317,$A706,Summary!$L$281:$L$317))-AO706,0)</f>
        <v>0</v>
      </c>
      <c r="AQ706" s="306"/>
      <c r="AR706" s="688">
        <f t="shared" ca="1" si="167"/>
        <v>0</v>
      </c>
      <c r="AS706" s="688">
        <f t="shared" ca="1" si="168"/>
        <v>0</v>
      </c>
    </row>
    <row r="707" spans="1:45" x14ac:dyDescent="0.2">
      <c r="A707" s="423">
        <v>3599</v>
      </c>
      <c r="B707" s="427">
        <v>4</v>
      </c>
      <c r="C707" s="425" t="s">
        <v>309</v>
      </c>
      <c r="D707" s="422">
        <f t="shared" si="154"/>
        <v>0</v>
      </c>
      <c r="E707" s="422">
        <f t="shared" si="155"/>
        <v>0</v>
      </c>
      <c r="F707" s="422">
        <f t="shared" si="156"/>
        <v>0</v>
      </c>
      <c r="G707" s="422">
        <f t="shared" si="157"/>
        <v>0</v>
      </c>
      <c r="H707" s="22">
        <f t="shared" si="158"/>
        <v>0</v>
      </c>
      <c r="I707" s="116">
        <v>0</v>
      </c>
      <c r="J707" s="116">
        <v>0</v>
      </c>
      <c r="K707" s="116">
        <v>0</v>
      </c>
      <c r="L707" s="116">
        <v>0</v>
      </c>
      <c r="M707" s="22">
        <f t="shared" si="159"/>
        <v>0</v>
      </c>
      <c r="N707" s="116">
        <v>0</v>
      </c>
      <c r="O707" s="116">
        <v>0</v>
      </c>
      <c r="P707" s="116">
        <v>0</v>
      </c>
      <c r="Q707" s="116">
        <v>0</v>
      </c>
      <c r="R707" s="22">
        <f t="shared" si="160"/>
        <v>0</v>
      </c>
      <c r="S707" s="116">
        <v>0</v>
      </c>
      <c r="T707" s="116">
        <v>0</v>
      </c>
      <c r="U707" s="116">
        <v>0</v>
      </c>
      <c r="V707" s="116">
        <v>0</v>
      </c>
      <c r="W707" s="22">
        <f t="shared" si="161"/>
        <v>0</v>
      </c>
      <c r="X707" s="22">
        <f t="shared" si="162"/>
        <v>0</v>
      </c>
      <c r="Y707" s="22">
        <f ca="1">OFFSET('Cost Study'!$B$7,'Operations Support'!$C707,'Operations Support'!$B707)*$H707</f>
        <v>0</v>
      </c>
      <c r="Z707" s="23">
        <f ca="1">Y707*'Cost Study'!$B$31</f>
        <v>0</v>
      </c>
      <c r="AA707" s="23">
        <f ca="1">IF(A707=10298,1.51,1)*IF($B707&lt;3,$D707*'Cost Study'!$B$32*OFFSET('Cost Study'!$B$7,'Operations Support'!$C707,'Operations Support'!$B707),0)</f>
        <v>0</v>
      </c>
      <c r="AB707" s="24">
        <f ca="1">AA707*'Cost Study'!$B$31</f>
        <v>0</v>
      </c>
      <c r="AC707" s="23">
        <f ca="1">Y707*'Cost Study'!$B$31</f>
        <v>0</v>
      </c>
      <c r="AD707" s="24">
        <f ca="1">AA707*'Cost Study'!$B$31</f>
        <v>0</v>
      </c>
      <c r="AE707" s="377">
        <f t="shared" ca="1" si="163"/>
        <v>0</v>
      </c>
      <c r="AF707" s="377">
        <f t="shared" ca="1" si="164"/>
        <v>0</v>
      </c>
      <c r="AH707" s="688">
        <f>IFERROR($H707/SUMIF($A:$A,$A707,$H:$H)*SUMIF(Summary!$A$110:$A$186,$A707,Summary!$P$110:$P$186),0)</f>
        <v>0</v>
      </c>
      <c r="AI707" s="689">
        <f t="shared" ca="1" si="165"/>
        <v>0</v>
      </c>
      <c r="AJ707" s="688">
        <f>IFERROR(H707/SUMIF(A:A,A707,H:H)*SUMIF(Summary!$A$110:$A$186,'Operations Support'!A707,Summary!$Q$110:$Q$186),0)</f>
        <v>0</v>
      </c>
      <c r="AK707" s="688">
        <f t="shared" ca="1" si="166"/>
        <v>0</v>
      </c>
      <c r="AM707" s="688">
        <f>IFERROR($H707/SUMIF($A:$A,$A707,$H:$H)*SUMIF(Summary!$A$230:$A$266,$A707,Summary!$P$230:$P$266),0)</f>
        <v>0</v>
      </c>
      <c r="AN707" s="688">
        <f>IFERROR($H707/SUMIF($A:$A,$A707,$H:$H)*(SUMIF(Summary!$A$230:$A$266,$A707,Summary!$L$230:$L$266)+SUMIF(Summary!$A$281:$A$317,$A707,Summary!$L$281:$L$317))-AM707,0)</f>
        <v>0</v>
      </c>
      <c r="AO707" s="688">
        <f>IFERROR($H707/SUMIF($A:$A,$A707,$H:$H)*SUMIF(Summary!$A$230:$A$266,$A707,Summary!$Q$230:$Q$266),0)</f>
        <v>0</v>
      </c>
      <c r="AP707" s="688">
        <f>IFERROR($H707/SUMIF($A:$A,$A707,$H:$H)*(SUMIF(Summary!$A$230:$A$266,$A707,Summary!$L$230:$L$266)+SUMIF(Summary!$A$281:$A$317,$A707,Summary!$L$281:$L$317))-AO707,0)</f>
        <v>0</v>
      </c>
      <c r="AQ707" s="306"/>
      <c r="AR707" s="688">
        <f t="shared" ca="1" si="167"/>
        <v>0</v>
      </c>
      <c r="AS707" s="688">
        <f t="shared" ca="1" si="168"/>
        <v>0</v>
      </c>
    </row>
    <row r="708" spans="1:45" x14ac:dyDescent="0.2">
      <c r="A708" s="423">
        <v>3599</v>
      </c>
      <c r="B708" s="427">
        <v>4</v>
      </c>
      <c r="C708" s="425" t="s">
        <v>310</v>
      </c>
      <c r="D708" s="422">
        <f t="shared" si="154"/>
        <v>0</v>
      </c>
      <c r="E708" s="422">
        <f t="shared" si="155"/>
        <v>0</v>
      </c>
      <c r="F708" s="422">
        <f t="shared" si="156"/>
        <v>0</v>
      </c>
      <c r="G708" s="422">
        <f t="shared" si="157"/>
        <v>0</v>
      </c>
      <c r="H708" s="22">
        <f t="shared" si="158"/>
        <v>0</v>
      </c>
      <c r="I708" s="116">
        <v>0</v>
      </c>
      <c r="J708" s="116">
        <v>0</v>
      </c>
      <c r="K708" s="116">
        <v>0</v>
      </c>
      <c r="L708" s="116">
        <v>0</v>
      </c>
      <c r="M708" s="22">
        <f t="shared" si="159"/>
        <v>0</v>
      </c>
      <c r="N708" s="116">
        <v>0</v>
      </c>
      <c r="O708" s="116">
        <v>0</v>
      </c>
      <c r="P708" s="116">
        <v>0</v>
      </c>
      <c r="Q708" s="116">
        <v>0</v>
      </c>
      <c r="R708" s="22">
        <f t="shared" si="160"/>
        <v>0</v>
      </c>
      <c r="S708" s="116">
        <v>0</v>
      </c>
      <c r="T708" s="116">
        <v>0</v>
      </c>
      <c r="U708" s="116">
        <v>0</v>
      </c>
      <c r="V708" s="116">
        <v>0</v>
      </c>
      <c r="W708" s="22">
        <f t="shared" si="161"/>
        <v>0</v>
      </c>
      <c r="X708" s="22">
        <f t="shared" si="162"/>
        <v>0</v>
      </c>
      <c r="Y708" s="22">
        <f ca="1">OFFSET('Cost Study'!$B$7,'Operations Support'!$C708,'Operations Support'!$B708)*$H708</f>
        <v>0</v>
      </c>
      <c r="Z708" s="23">
        <f ca="1">Y708*'Cost Study'!$B$31</f>
        <v>0</v>
      </c>
      <c r="AA708" s="23">
        <f ca="1">IF(A708=10298,1.51,1)*IF($B708&lt;3,$D708*'Cost Study'!$B$32*OFFSET('Cost Study'!$B$7,'Operations Support'!$C708,'Operations Support'!$B708),0)</f>
        <v>0</v>
      </c>
      <c r="AB708" s="24">
        <f ca="1">AA708*'Cost Study'!$B$31</f>
        <v>0</v>
      </c>
      <c r="AC708" s="23">
        <f ca="1">Y708*'Cost Study'!$B$31</f>
        <v>0</v>
      </c>
      <c r="AD708" s="24">
        <f ca="1">AA708*'Cost Study'!$B$31</f>
        <v>0</v>
      </c>
      <c r="AE708" s="377">
        <f t="shared" ca="1" si="163"/>
        <v>0</v>
      </c>
      <c r="AF708" s="377">
        <f t="shared" ca="1" si="164"/>
        <v>0</v>
      </c>
      <c r="AH708" s="688">
        <f>IFERROR($H708/SUMIF($A:$A,$A708,$H:$H)*SUMIF(Summary!$A$110:$A$186,$A708,Summary!$P$110:$P$186),0)</f>
        <v>0</v>
      </c>
      <c r="AI708" s="689">
        <f t="shared" ca="1" si="165"/>
        <v>0</v>
      </c>
      <c r="AJ708" s="688">
        <f>IFERROR(H708/SUMIF(A:A,A708,H:H)*SUMIF(Summary!$A$110:$A$186,'Operations Support'!A708,Summary!$Q$110:$Q$186),0)</f>
        <v>0</v>
      </c>
      <c r="AK708" s="688">
        <f t="shared" ca="1" si="166"/>
        <v>0</v>
      </c>
      <c r="AM708" s="688">
        <f>IFERROR($H708/SUMIF($A:$A,$A708,$H:$H)*SUMIF(Summary!$A$230:$A$266,$A708,Summary!$P$230:$P$266),0)</f>
        <v>0</v>
      </c>
      <c r="AN708" s="688">
        <f>IFERROR($H708/SUMIF($A:$A,$A708,$H:$H)*(SUMIF(Summary!$A$230:$A$266,$A708,Summary!$L$230:$L$266)+SUMIF(Summary!$A$281:$A$317,$A708,Summary!$L$281:$L$317))-AM708,0)</f>
        <v>0</v>
      </c>
      <c r="AO708" s="688">
        <f>IFERROR($H708/SUMIF($A:$A,$A708,$H:$H)*SUMIF(Summary!$A$230:$A$266,$A708,Summary!$Q$230:$Q$266),0)</f>
        <v>0</v>
      </c>
      <c r="AP708" s="688">
        <f>IFERROR($H708/SUMIF($A:$A,$A708,$H:$H)*(SUMIF(Summary!$A$230:$A$266,$A708,Summary!$L$230:$L$266)+SUMIF(Summary!$A$281:$A$317,$A708,Summary!$L$281:$L$317))-AO708,0)</f>
        <v>0</v>
      </c>
      <c r="AQ708" s="306"/>
      <c r="AR708" s="688">
        <f t="shared" ca="1" si="167"/>
        <v>0</v>
      </c>
      <c r="AS708" s="688">
        <f t="shared" ca="1" si="168"/>
        <v>0</v>
      </c>
    </row>
    <row r="709" spans="1:45" x14ac:dyDescent="0.2">
      <c r="A709" s="423">
        <v>3599</v>
      </c>
      <c r="B709" s="427">
        <v>4</v>
      </c>
      <c r="C709" s="425" t="s">
        <v>311</v>
      </c>
      <c r="D709" s="422">
        <f t="shared" ref="D709:D772" si="169">I709+N709+S709</f>
        <v>0</v>
      </c>
      <c r="E709" s="422">
        <f t="shared" ref="E709:E772" si="170">J709+O709+T709</f>
        <v>0</v>
      </c>
      <c r="F709" s="422">
        <f t="shared" ref="F709:F772" si="171">K709+P709+U709</f>
        <v>0</v>
      </c>
      <c r="G709" s="422">
        <f t="shared" ref="G709:G772" si="172">L709+Q709+V709</f>
        <v>0</v>
      </c>
      <c r="H709" s="22">
        <f t="shared" ref="H709:H772" si="173">(SUM(D709:F709)-G709)*IF(A709=10298,1.51,1)</f>
        <v>0</v>
      </c>
      <c r="I709" s="116">
        <v>0</v>
      </c>
      <c r="J709" s="116">
        <v>0</v>
      </c>
      <c r="K709" s="116">
        <v>0</v>
      </c>
      <c r="L709" s="116">
        <v>0</v>
      </c>
      <c r="M709" s="22">
        <f t="shared" ref="M709:M772" si="174">SUM(I709:K709)-L709</f>
        <v>0</v>
      </c>
      <c r="N709" s="116">
        <v>0</v>
      </c>
      <c r="O709" s="116">
        <v>0</v>
      </c>
      <c r="P709" s="116">
        <v>0</v>
      </c>
      <c r="Q709" s="116">
        <v>0</v>
      </c>
      <c r="R709" s="22">
        <f t="shared" ref="R709:R772" si="175">SUM(N709:P709)-Q709</f>
        <v>0</v>
      </c>
      <c r="S709" s="116">
        <v>0</v>
      </c>
      <c r="T709" s="116">
        <v>0</v>
      </c>
      <c r="U709" s="116">
        <v>0</v>
      </c>
      <c r="V709" s="116">
        <v>0</v>
      </c>
      <c r="W709" s="22">
        <f t="shared" ref="W709:W772" si="176">SUM(S709:U709)-V709</f>
        <v>0</v>
      </c>
      <c r="X709" s="22">
        <f t="shared" ref="X709:X772" si="177">IF(OR(B709=1,B709=2),H709/30,IF(OR(B709=3,B709=5),H709/24,IF(B709=4,H709/18,0)))</f>
        <v>0</v>
      </c>
      <c r="Y709" s="22">
        <f ca="1">OFFSET('Cost Study'!$B$7,'Operations Support'!$C709,'Operations Support'!$B709)*$H709</f>
        <v>0</v>
      </c>
      <c r="Z709" s="23">
        <f ca="1">Y709*'Cost Study'!$B$31</f>
        <v>0</v>
      </c>
      <c r="AA709" s="23">
        <f ca="1">IF(A709=10298,1.51,1)*IF($B709&lt;3,$D709*'Cost Study'!$B$32*OFFSET('Cost Study'!$B$7,'Operations Support'!$C709,'Operations Support'!$B709),0)</f>
        <v>0</v>
      </c>
      <c r="AB709" s="24">
        <f ca="1">AA709*'Cost Study'!$B$31</f>
        <v>0</v>
      </c>
      <c r="AC709" s="23">
        <f ca="1">Y709*'Cost Study'!$B$31</f>
        <v>0</v>
      </c>
      <c r="AD709" s="24">
        <f ca="1">AA709*'Cost Study'!$B$31</f>
        <v>0</v>
      </c>
      <c r="AE709" s="377">
        <f t="shared" ref="AE709:AE772" ca="1" si="178">Z709+AB709</f>
        <v>0</v>
      </c>
      <c r="AF709" s="377">
        <f t="shared" ref="AF709:AF772" ca="1" si="179">AC709+AD709</f>
        <v>0</v>
      </c>
      <c r="AH709" s="688">
        <f>IFERROR($H709/SUMIF($A:$A,$A709,$H:$H)*SUMIF(Summary!$A$110:$A$186,$A709,Summary!$P$110:$P$186),0)</f>
        <v>0</v>
      </c>
      <c r="AI709" s="689">
        <f t="shared" ca="1" si="165"/>
        <v>0</v>
      </c>
      <c r="AJ709" s="688">
        <f>IFERROR(H709/SUMIF(A:A,A709,H:H)*SUMIF(Summary!$A$110:$A$186,'Operations Support'!A709,Summary!$Q$110:$Q$186),0)</f>
        <v>0</v>
      </c>
      <c r="AK709" s="688">
        <f t="shared" ca="1" si="166"/>
        <v>0</v>
      </c>
      <c r="AM709" s="688">
        <f>IFERROR($H709/SUMIF($A:$A,$A709,$H:$H)*SUMIF(Summary!$A$230:$A$266,$A709,Summary!$P$230:$P$266),0)</f>
        <v>0</v>
      </c>
      <c r="AN709" s="688">
        <f>IFERROR($H709/SUMIF($A:$A,$A709,$H:$H)*(SUMIF(Summary!$A$230:$A$266,$A709,Summary!$L$230:$L$266)+SUMIF(Summary!$A$281:$A$317,$A709,Summary!$L$281:$L$317))-AM709,0)</f>
        <v>0</v>
      </c>
      <c r="AO709" s="688">
        <f>IFERROR($H709/SUMIF($A:$A,$A709,$H:$H)*SUMIF(Summary!$A$230:$A$266,$A709,Summary!$Q$230:$Q$266),0)</f>
        <v>0</v>
      </c>
      <c r="AP709" s="688">
        <f>IFERROR($H709/SUMIF($A:$A,$A709,$H:$H)*(SUMIF(Summary!$A$230:$A$266,$A709,Summary!$L$230:$L$266)+SUMIF(Summary!$A$281:$A$317,$A709,Summary!$L$281:$L$317))-AO709,0)</f>
        <v>0</v>
      </c>
      <c r="AQ709" s="306"/>
      <c r="AR709" s="688">
        <f t="shared" ca="1" si="167"/>
        <v>0</v>
      </c>
      <c r="AS709" s="688">
        <f t="shared" ca="1" si="168"/>
        <v>0</v>
      </c>
    </row>
    <row r="710" spans="1:45" x14ac:dyDescent="0.2">
      <c r="A710" s="423">
        <v>3599</v>
      </c>
      <c r="B710" s="427">
        <v>4</v>
      </c>
      <c r="C710" s="425" t="s">
        <v>312</v>
      </c>
      <c r="D710" s="422">
        <f t="shared" si="169"/>
        <v>0</v>
      </c>
      <c r="E710" s="422">
        <f t="shared" si="170"/>
        <v>0</v>
      </c>
      <c r="F710" s="422">
        <f t="shared" si="171"/>
        <v>0</v>
      </c>
      <c r="G710" s="422">
        <f t="shared" si="172"/>
        <v>0</v>
      </c>
      <c r="H710" s="22">
        <f t="shared" si="173"/>
        <v>0</v>
      </c>
      <c r="I710" s="116">
        <v>0</v>
      </c>
      <c r="J710" s="116">
        <v>0</v>
      </c>
      <c r="K710" s="116">
        <v>0</v>
      </c>
      <c r="L710" s="116">
        <v>0</v>
      </c>
      <c r="M710" s="22">
        <f t="shared" si="174"/>
        <v>0</v>
      </c>
      <c r="N710" s="116">
        <v>0</v>
      </c>
      <c r="O710" s="116">
        <v>0</v>
      </c>
      <c r="P710" s="116">
        <v>0</v>
      </c>
      <c r="Q710" s="116">
        <v>0</v>
      </c>
      <c r="R710" s="22">
        <f t="shared" si="175"/>
        <v>0</v>
      </c>
      <c r="S710" s="116">
        <v>0</v>
      </c>
      <c r="T710" s="116">
        <v>0</v>
      </c>
      <c r="U710" s="116">
        <v>0</v>
      </c>
      <c r="V710" s="116">
        <v>0</v>
      </c>
      <c r="W710" s="22">
        <f t="shared" si="176"/>
        <v>0</v>
      </c>
      <c r="X710" s="22">
        <f t="shared" si="177"/>
        <v>0</v>
      </c>
      <c r="Y710" s="22">
        <f ca="1">OFFSET('Cost Study'!$B$7,'Operations Support'!$C710,'Operations Support'!$B710)*$H710</f>
        <v>0</v>
      </c>
      <c r="Z710" s="23">
        <f ca="1">Y710*'Cost Study'!$B$31</f>
        <v>0</v>
      </c>
      <c r="AA710" s="23">
        <f ca="1">IF(A710=10298,1.51,1)*IF($B710&lt;3,$D710*'Cost Study'!$B$32*OFFSET('Cost Study'!$B$7,'Operations Support'!$C710,'Operations Support'!$B710),0)</f>
        <v>0</v>
      </c>
      <c r="AB710" s="24">
        <f ca="1">AA710*'Cost Study'!$B$31</f>
        <v>0</v>
      </c>
      <c r="AC710" s="23">
        <f ca="1">Y710*'Cost Study'!$B$31</f>
        <v>0</v>
      </c>
      <c r="AD710" s="24">
        <f ca="1">AA710*'Cost Study'!$B$31</f>
        <v>0</v>
      </c>
      <c r="AE710" s="377">
        <f t="shared" ca="1" si="178"/>
        <v>0</v>
      </c>
      <c r="AF710" s="377">
        <f t="shared" ca="1" si="179"/>
        <v>0</v>
      </c>
      <c r="AH710" s="688">
        <f>IFERROR($H710/SUMIF($A:$A,$A710,$H:$H)*SUMIF(Summary!$A$110:$A$186,$A710,Summary!$P$110:$P$186),0)</f>
        <v>0</v>
      </c>
      <c r="AI710" s="689">
        <f t="shared" ca="1" si="165"/>
        <v>0</v>
      </c>
      <c r="AJ710" s="688">
        <f>IFERROR(H710/SUMIF(A:A,A710,H:H)*SUMIF(Summary!$A$110:$A$186,'Operations Support'!A710,Summary!$Q$110:$Q$186),0)</f>
        <v>0</v>
      </c>
      <c r="AK710" s="688">
        <f t="shared" ca="1" si="166"/>
        <v>0</v>
      </c>
      <c r="AM710" s="688">
        <f>IFERROR($H710/SUMIF($A:$A,$A710,$H:$H)*SUMIF(Summary!$A$230:$A$266,$A710,Summary!$P$230:$P$266),0)</f>
        <v>0</v>
      </c>
      <c r="AN710" s="688">
        <f>IFERROR($H710/SUMIF($A:$A,$A710,$H:$H)*(SUMIF(Summary!$A$230:$A$266,$A710,Summary!$L$230:$L$266)+SUMIF(Summary!$A$281:$A$317,$A710,Summary!$L$281:$L$317))-AM710,0)</f>
        <v>0</v>
      </c>
      <c r="AO710" s="688">
        <f>IFERROR($H710/SUMIF($A:$A,$A710,$H:$H)*SUMIF(Summary!$A$230:$A$266,$A710,Summary!$Q$230:$Q$266),0)</f>
        <v>0</v>
      </c>
      <c r="AP710" s="688">
        <f>IFERROR($H710/SUMIF($A:$A,$A710,$H:$H)*(SUMIF(Summary!$A$230:$A$266,$A710,Summary!$L$230:$L$266)+SUMIF(Summary!$A$281:$A$317,$A710,Summary!$L$281:$L$317))-AO710,0)</f>
        <v>0</v>
      </c>
      <c r="AQ710" s="306"/>
      <c r="AR710" s="688">
        <f t="shared" ca="1" si="167"/>
        <v>0</v>
      </c>
      <c r="AS710" s="688">
        <f t="shared" ca="1" si="168"/>
        <v>0</v>
      </c>
    </row>
    <row r="711" spans="1:45" x14ac:dyDescent="0.2">
      <c r="A711" s="423">
        <v>3599</v>
      </c>
      <c r="B711" s="427">
        <v>4</v>
      </c>
      <c r="C711" s="425" t="s">
        <v>313</v>
      </c>
      <c r="D711" s="422">
        <f t="shared" si="169"/>
        <v>386</v>
      </c>
      <c r="E711" s="422">
        <f t="shared" si="170"/>
        <v>0</v>
      </c>
      <c r="F711" s="422">
        <f t="shared" si="171"/>
        <v>0</v>
      </c>
      <c r="G711" s="422">
        <f t="shared" si="172"/>
        <v>0</v>
      </c>
      <c r="H711" s="22">
        <f t="shared" si="173"/>
        <v>386</v>
      </c>
      <c r="I711" s="116">
        <v>177</v>
      </c>
      <c r="J711" s="116">
        <v>0</v>
      </c>
      <c r="K711" s="116">
        <v>0</v>
      </c>
      <c r="L711" s="116">
        <v>0</v>
      </c>
      <c r="M711" s="22">
        <f t="shared" si="174"/>
        <v>177</v>
      </c>
      <c r="N711" s="116">
        <v>133</v>
      </c>
      <c r="O711" s="116">
        <v>0</v>
      </c>
      <c r="P711" s="116">
        <v>0</v>
      </c>
      <c r="Q711" s="116">
        <v>0</v>
      </c>
      <c r="R711" s="22">
        <f t="shared" si="175"/>
        <v>133</v>
      </c>
      <c r="S711" s="116">
        <v>76</v>
      </c>
      <c r="T711" s="116">
        <v>0</v>
      </c>
      <c r="U711" s="116">
        <v>0</v>
      </c>
      <c r="V711" s="116">
        <v>0</v>
      </c>
      <c r="W711" s="22">
        <f t="shared" si="176"/>
        <v>76</v>
      </c>
      <c r="X711" s="22">
        <f t="shared" si="177"/>
        <v>21.444444444444443</v>
      </c>
      <c r="Y711" s="22">
        <f ca="1">OFFSET('Cost Study'!$B$7,'Operations Support'!$C711,'Operations Support'!$B711)*$H711</f>
        <v>4354.08</v>
      </c>
      <c r="Z711" s="23">
        <f ca="1">Y711*'Cost Study'!$B$31</f>
        <v>243183.77103322675</v>
      </c>
      <c r="AA711" s="23">
        <f ca="1">IF(A711=10298,1.51,1)*IF($B711&lt;3,$D711*'Cost Study'!$B$32*OFFSET('Cost Study'!$B$7,'Operations Support'!$C711,'Operations Support'!$B711),0)</f>
        <v>0</v>
      </c>
      <c r="AB711" s="24">
        <f ca="1">AA711*'Cost Study'!$B$31</f>
        <v>0</v>
      </c>
      <c r="AC711" s="23">
        <f ca="1">Y711*'Cost Study'!$B$31</f>
        <v>243183.77103322675</v>
      </c>
      <c r="AD711" s="24">
        <f ca="1">AA711*'Cost Study'!$B$31</f>
        <v>0</v>
      </c>
      <c r="AE711" s="377">
        <f t="shared" ca="1" si="178"/>
        <v>243183.77103322675</v>
      </c>
      <c r="AF711" s="377">
        <f t="shared" ca="1" si="179"/>
        <v>243183.77103322675</v>
      </c>
      <c r="AH711" s="688">
        <f>IFERROR($H711/SUMIF($A:$A,$A711,$H:$H)*SUMIF(Summary!$A$110:$A$186,$A711,Summary!$P$110:$P$186),0)</f>
        <v>10023.983484931579</v>
      </c>
      <c r="AI711" s="689">
        <f t="shared" ca="1" si="165"/>
        <v>233159.78754829516</v>
      </c>
      <c r="AJ711" s="688">
        <f>IFERROR(H711/SUMIF(A:A,A711,H:H)*SUMIF(Summary!$A$110:$A$186,'Operations Support'!A711,Summary!$Q$110:$Q$186),0)</f>
        <v>10033.770745144224</v>
      </c>
      <c r="AK711" s="688">
        <f t="shared" ca="1" si="166"/>
        <v>233150.00028808252</v>
      </c>
      <c r="AM711" s="688">
        <f>IFERROR($H711/SUMIF($A:$A,$A711,$H:$H)*SUMIF(Summary!$A$230:$A$266,$A711,Summary!$P$230:$P$266),0)</f>
        <v>1896.5516790191959</v>
      </c>
      <c r="AN711" s="688">
        <f>IFERROR($H711/SUMIF($A:$A,$A711,$H:$H)*(SUMIF(Summary!$A$230:$A$266,$A711,Summary!$L$230:$L$266)+SUMIF(Summary!$A$281:$A$317,$A711,Summary!$L$281:$L$317))-AM711,0)</f>
        <v>4931.6086057796583</v>
      </c>
      <c r="AO711" s="688">
        <f>IFERROR($H711/SUMIF($A:$A,$A711,$H:$H)*SUMIF(Summary!$A$230:$A$266,$A711,Summary!$Q$230:$Q$266),0)</f>
        <v>1898.4034423243918</v>
      </c>
      <c r="AP711" s="688">
        <f>IFERROR($H711/SUMIF($A:$A,$A711,$H:$H)*(SUMIF(Summary!$A$230:$A$266,$A711,Summary!$L$230:$L$266)+SUMIF(Summary!$A$281:$A$317,$A711,Summary!$L$281:$L$317))-AO711,0)</f>
        <v>4929.7568424744622</v>
      </c>
      <c r="AQ711" s="306"/>
      <c r="AR711" s="688">
        <f t="shared" ca="1" si="167"/>
        <v>238091.39615407481</v>
      </c>
      <c r="AS711" s="688">
        <f t="shared" ca="1" si="168"/>
        <v>238079.75713055697</v>
      </c>
    </row>
    <row r="712" spans="1:45" x14ac:dyDescent="0.2">
      <c r="A712" s="423">
        <v>3599</v>
      </c>
      <c r="B712" s="427">
        <v>4</v>
      </c>
      <c r="C712" s="425" t="s">
        <v>314</v>
      </c>
      <c r="D712" s="422">
        <f t="shared" si="169"/>
        <v>0</v>
      </c>
      <c r="E712" s="422">
        <f t="shared" si="170"/>
        <v>0</v>
      </c>
      <c r="F712" s="422">
        <f t="shared" si="171"/>
        <v>0</v>
      </c>
      <c r="G712" s="422">
        <f t="shared" si="172"/>
        <v>0</v>
      </c>
      <c r="H712" s="22">
        <f t="shared" si="173"/>
        <v>0</v>
      </c>
      <c r="I712" s="116">
        <v>0</v>
      </c>
      <c r="J712" s="116">
        <v>0</v>
      </c>
      <c r="K712" s="116">
        <v>0</v>
      </c>
      <c r="L712" s="116">
        <v>0</v>
      </c>
      <c r="M712" s="22">
        <f t="shared" si="174"/>
        <v>0</v>
      </c>
      <c r="N712" s="116">
        <v>0</v>
      </c>
      <c r="O712" s="116">
        <v>0</v>
      </c>
      <c r="P712" s="116">
        <v>0</v>
      </c>
      <c r="Q712" s="116">
        <v>0</v>
      </c>
      <c r="R712" s="22">
        <f t="shared" si="175"/>
        <v>0</v>
      </c>
      <c r="S712" s="116">
        <v>0</v>
      </c>
      <c r="T712" s="116">
        <v>0</v>
      </c>
      <c r="U712" s="116">
        <v>0</v>
      </c>
      <c r="V712" s="116">
        <v>0</v>
      </c>
      <c r="W712" s="22">
        <f t="shared" si="176"/>
        <v>0</v>
      </c>
      <c r="X712" s="22">
        <f t="shared" si="177"/>
        <v>0</v>
      </c>
      <c r="Y712" s="22">
        <f ca="1">OFFSET('Cost Study'!$B$7,'Operations Support'!$C712,'Operations Support'!$B712)*$H712</f>
        <v>0</v>
      </c>
      <c r="Z712" s="23">
        <f ca="1">Y712*'Cost Study'!$B$31</f>
        <v>0</v>
      </c>
      <c r="AA712" s="23">
        <f ca="1">IF(A712=10298,1.51,1)*IF($B712&lt;3,$D712*'Cost Study'!$B$32*OFFSET('Cost Study'!$B$7,'Operations Support'!$C712,'Operations Support'!$B712),0)</f>
        <v>0</v>
      </c>
      <c r="AB712" s="24">
        <f ca="1">AA712*'Cost Study'!$B$31</f>
        <v>0</v>
      </c>
      <c r="AC712" s="23">
        <f ca="1">Y712*'Cost Study'!$B$31</f>
        <v>0</v>
      </c>
      <c r="AD712" s="24">
        <f ca="1">AA712*'Cost Study'!$B$31</f>
        <v>0</v>
      </c>
      <c r="AE712" s="377">
        <f t="shared" ca="1" si="178"/>
        <v>0</v>
      </c>
      <c r="AF712" s="377">
        <f t="shared" ca="1" si="179"/>
        <v>0</v>
      </c>
      <c r="AH712" s="688">
        <f>IFERROR($H712/SUMIF($A:$A,$A712,$H:$H)*SUMIF(Summary!$A$110:$A$186,$A712,Summary!$P$110:$P$186),0)</f>
        <v>0</v>
      </c>
      <c r="AI712" s="689">
        <f t="shared" ca="1" si="165"/>
        <v>0</v>
      </c>
      <c r="AJ712" s="688">
        <f>IFERROR(H712/SUMIF(A:A,A712,H:H)*SUMIF(Summary!$A$110:$A$186,'Operations Support'!A712,Summary!$Q$110:$Q$186),0)</f>
        <v>0</v>
      </c>
      <c r="AK712" s="688">
        <f t="shared" ca="1" si="166"/>
        <v>0</v>
      </c>
      <c r="AM712" s="688">
        <f>IFERROR($H712/SUMIF($A:$A,$A712,$H:$H)*SUMIF(Summary!$A$230:$A$266,$A712,Summary!$P$230:$P$266),0)</f>
        <v>0</v>
      </c>
      <c r="AN712" s="688">
        <f>IFERROR($H712/SUMIF($A:$A,$A712,$H:$H)*(SUMIF(Summary!$A$230:$A$266,$A712,Summary!$L$230:$L$266)+SUMIF(Summary!$A$281:$A$317,$A712,Summary!$L$281:$L$317))-AM712,0)</f>
        <v>0</v>
      </c>
      <c r="AO712" s="688">
        <f>IFERROR($H712/SUMIF($A:$A,$A712,$H:$H)*SUMIF(Summary!$A$230:$A$266,$A712,Summary!$Q$230:$Q$266),0)</f>
        <v>0</v>
      </c>
      <c r="AP712" s="688">
        <f>IFERROR($H712/SUMIF($A:$A,$A712,$H:$H)*(SUMIF(Summary!$A$230:$A$266,$A712,Summary!$L$230:$L$266)+SUMIF(Summary!$A$281:$A$317,$A712,Summary!$L$281:$L$317))-AO712,0)</f>
        <v>0</v>
      </c>
      <c r="AQ712" s="306"/>
      <c r="AR712" s="688">
        <f t="shared" ca="1" si="167"/>
        <v>0</v>
      </c>
      <c r="AS712" s="688">
        <f t="shared" ca="1" si="168"/>
        <v>0</v>
      </c>
    </row>
    <row r="713" spans="1:45" x14ac:dyDescent="0.2">
      <c r="A713" s="423">
        <v>3599</v>
      </c>
      <c r="B713" s="427">
        <v>4</v>
      </c>
      <c r="C713" s="425" t="s">
        <v>315</v>
      </c>
      <c r="D713" s="422">
        <f t="shared" si="169"/>
        <v>600</v>
      </c>
      <c r="E713" s="422">
        <f t="shared" si="170"/>
        <v>0</v>
      </c>
      <c r="F713" s="422">
        <f t="shared" si="171"/>
        <v>15</v>
      </c>
      <c r="G713" s="422">
        <f t="shared" si="172"/>
        <v>12</v>
      </c>
      <c r="H713" s="22">
        <f t="shared" si="173"/>
        <v>603</v>
      </c>
      <c r="I713" s="116">
        <v>300</v>
      </c>
      <c r="J713" s="116">
        <v>0</v>
      </c>
      <c r="K713" s="116">
        <v>0</v>
      </c>
      <c r="L713" s="116">
        <v>6</v>
      </c>
      <c r="M713" s="22">
        <f t="shared" si="174"/>
        <v>294</v>
      </c>
      <c r="N713" s="116">
        <v>285</v>
      </c>
      <c r="O713" s="116">
        <v>0</v>
      </c>
      <c r="P713" s="116">
        <v>15</v>
      </c>
      <c r="Q713" s="116">
        <v>6</v>
      </c>
      <c r="R713" s="22">
        <f t="shared" si="175"/>
        <v>294</v>
      </c>
      <c r="S713" s="116">
        <v>15</v>
      </c>
      <c r="T713" s="116">
        <v>0</v>
      </c>
      <c r="U713" s="116">
        <v>0</v>
      </c>
      <c r="V713" s="116">
        <v>0</v>
      </c>
      <c r="W713" s="22">
        <f t="shared" si="176"/>
        <v>15</v>
      </c>
      <c r="X713" s="22">
        <f t="shared" si="177"/>
        <v>33.5</v>
      </c>
      <c r="Y713" s="22">
        <f ca="1">OFFSET('Cost Study'!$B$7,'Operations Support'!$C713,'Operations Support'!$B713)*$H713</f>
        <v>17022.689999999999</v>
      </c>
      <c r="Z713" s="23">
        <f ca="1">Y713*'Cost Study'!$B$31</f>
        <v>950750.0889578507</v>
      </c>
      <c r="AA713" s="23">
        <f ca="1">IF(A713=10298,1.51,1)*IF($B713&lt;3,$D713*'Cost Study'!$B$32*OFFSET('Cost Study'!$B$7,'Operations Support'!$C713,'Operations Support'!$B713),0)</f>
        <v>0</v>
      </c>
      <c r="AB713" s="24">
        <f ca="1">AA713*'Cost Study'!$B$31</f>
        <v>0</v>
      </c>
      <c r="AC713" s="23">
        <f ca="1">Y713*'Cost Study'!$B$31</f>
        <v>950750.0889578507</v>
      </c>
      <c r="AD713" s="24">
        <f ca="1">AA713*'Cost Study'!$B$31</f>
        <v>0</v>
      </c>
      <c r="AE713" s="377">
        <f t="shared" ca="1" si="178"/>
        <v>950750.0889578507</v>
      </c>
      <c r="AF713" s="377">
        <f t="shared" ca="1" si="179"/>
        <v>950750.0889578507</v>
      </c>
      <c r="AH713" s="688">
        <f>IFERROR($H713/SUMIF($A:$A,$A713,$H:$H)*SUMIF(Summary!$A$110:$A$186,$A713,Summary!$P$110:$P$186),0)</f>
        <v>15659.228086564101</v>
      </c>
      <c r="AI713" s="689">
        <f t="shared" ca="1" si="165"/>
        <v>935090.8608712866</v>
      </c>
      <c r="AJ713" s="688">
        <f>IFERROR(H713/SUMIF(A:A,A713,H:H)*SUMIF(Summary!$A$110:$A$186,'Operations Support'!A713,Summary!$Q$110:$Q$186),0)</f>
        <v>15674.517511196806</v>
      </c>
      <c r="AK713" s="688">
        <f t="shared" ca="1" si="166"/>
        <v>935075.57144665392</v>
      </c>
      <c r="AM713" s="688">
        <f>IFERROR($H713/SUMIF($A:$A,$A713,$H:$H)*SUMIF(Summary!$A$230:$A$266,$A713,Summary!$P$230:$P$266),0)</f>
        <v>2962.7478301776559</v>
      </c>
      <c r="AN713" s="688">
        <f>IFERROR($H713/SUMIF($A:$A,$A713,$H:$H)*(SUMIF(Summary!$A$230:$A$266,$A713,Summary!$L$230:$L$266)+SUMIF(Summary!$A$281:$A$317,$A713,Summary!$L$281:$L$317))-AM713,0)</f>
        <v>7704.0414230184815</v>
      </c>
      <c r="AO713" s="688">
        <f>IFERROR($H713/SUMIF($A:$A,$A713,$H:$H)*SUMIF(Summary!$A$230:$A$266,$A713,Summary!$Q$230:$Q$266),0)</f>
        <v>2965.6406106777417</v>
      </c>
      <c r="AP713" s="688">
        <f>IFERROR($H713/SUMIF($A:$A,$A713,$H:$H)*(SUMIF(Summary!$A$230:$A$266,$A713,Summary!$L$230:$L$266)+SUMIF(Summary!$A$281:$A$317,$A713,Summary!$L$281:$L$317))-AO713,0)</f>
        <v>7701.1486425183957</v>
      </c>
      <c r="AQ713" s="306"/>
      <c r="AR713" s="688">
        <f t="shared" ca="1" si="167"/>
        <v>942794.90229430504</v>
      </c>
      <c r="AS713" s="688">
        <f t="shared" ca="1" si="168"/>
        <v>942776.72008917236</v>
      </c>
    </row>
    <row r="714" spans="1:45" s="15" customFormat="1" x14ac:dyDescent="0.2">
      <c r="A714" s="423">
        <v>3599</v>
      </c>
      <c r="B714" s="427">
        <v>4</v>
      </c>
      <c r="C714" s="425" t="s">
        <v>316</v>
      </c>
      <c r="D714" s="422">
        <f t="shared" si="169"/>
        <v>0</v>
      </c>
      <c r="E714" s="422">
        <f t="shared" si="170"/>
        <v>0</v>
      </c>
      <c r="F714" s="422">
        <f t="shared" si="171"/>
        <v>0</v>
      </c>
      <c r="G714" s="422">
        <f t="shared" si="172"/>
        <v>0</v>
      </c>
      <c r="H714" s="22">
        <f t="shared" si="173"/>
        <v>0</v>
      </c>
      <c r="I714" s="116">
        <v>0</v>
      </c>
      <c r="J714" s="116">
        <v>0</v>
      </c>
      <c r="K714" s="116">
        <v>0</v>
      </c>
      <c r="L714" s="116">
        <v>0</v>
      </c>
      <c r="M714" s="22">
        <f t="shared" si="174"/>
        <v>0</v>
      </c>
      <c r="N714" s="116">
        <v>0</v>
      </c>
      <c r="O714" s="116">
        <v>0</v>
      </c>
      <c r="P714" s="116">
        <v>0</v>
      </c>
      <c r="Q714" s="116">
        <v>0</v>
      </c>
      <c r="R714" s="22">
        <f t="shared" si="175"/>
        <v>0</v>
      </c>
      <c r="S714" s="116">
        <v>0</v>
      </c>
      <c r="T714" s="116">
        <v>0</v>
      </c>
      <c r="U714" s="116">
        <v>0</v>
      </c>
      <c r="V714" s="116">
        <v>0</v>
      </c>
      <c r="W714" s="22">
        <f t="shared" si="176"/>
        <v>0</v>
      </c>
      <c r="X714" s="22">
        <f t="shared" si="177"/>
        <v>0</v>
      </c>
      <c r="Y714" s="22">
        <f ca="1">OFFSET('Cost Study'!$B$7,'Operations Support'!$C714,'Operations Support'!$B714)*$H714</f>
        <v>0</v>
      </c>
      <c r="Z714" s="23">
        <f ca="1">Y714*'Cost Study'!$B$31</f>
        <v>0</v>
      </c>
      <c r="AA714" s="23">
        <f ca="1">IF(A714=10298,1.51,1)*IF($B714&lt;3,$D714*'Cost Study'!$B$32*OFFSET('Cost Study'!$B$7,'Operations Support'!$C714,'Operations Support'!$B714),0)</f>
        <v>0</v>
      </c>
      <c r="AB714" s="24">
        <f ca="1">AA714*'Cost Study'!$B$31</f>
        <v>0</v>
      </c>
      <c r="AC714" s="23">
        <f ca="1">Y714*'Cost Study'!$B$31</f>
        <v>0</v>
      </c>
      <c r="AD714" s="24">
        <f ca="1">AA714*'Cost Study'!$B$31</f>
        <v>0</v>
      </c>
      <c r="AE714" s="377">
        <f t="shared" ca="1" si="178"/>
        <v>0</v>
      </c>
      <c r="AF714" s="377">
        <f t="shared" ca="1" si="179"/>
        <v>0</v>
      </c>
      <c r="AH714" s="688">
        <f>IFERROR($H714/SUMIF($A:$A,$A714,$H:$H)*SUMIF(Summary!$A$110:$A$186,$A714,Summary!$P$110:$P$186),0)</f>
        <v>0</v>
      </c>
      <c r="AI714" s="689">
        <f t="shared" ca="1" si="165"/>
        <v>0</v>
      </c>
      <c r="AJ714" s="688">
        <f>IFERROR(H714/SUMIF(A:A,A714,H:H)*SUMIF(Summary!$A$110:$A$186,'Operations Support'!A714,Summary!$Q$110:$Q$186),0)</f>
        <v>0</v>
      </c>
      <c r="AK714" s="688">
        <f t="shared" ca="1" si="166"/>
        <v>0</v>
      </c>
      <c r="AL714" s="1"/>
      <c r="AM714" s="688">
        <f>IFERROR($H714/SUMIF($A:$A,$A714,$H:$H)*SUMIF(Summary!$A$230:$A$266,$A714,Summary!$P$230:$P$266),0)</f>
        <v>0</v>
      </c>
      <c r="AN714" s="688">
        <f>IFERROR($H714/SUMIF($A:$A,$A714,$H:$H)*(SUMIF(Summary!$A$230:$A$266,$A714,Summary!$L$230:$L$266)+SUMIF(Summary!$A$281:$A$317,$A714,Summary!$L$281:$L$317))-AM714,0)</f>
        <v>0</v>
      </c>
      <c r="AO714" s="688">
        <f>IFERROR($H714/SUMIF($A:$A,$A714,$H:$H)*SUMIF(Summary!$A$230:$A$266,$A714,Summary!$Q$230:$Q$266),0)</f>
        <v>0</v>
      </c>
      <c r="AP714" s="688">
        <f>IFERROR($H714/SUMIF($A:$A,$A714,$H:$H)*(SUMIF(Summary!$A$230:$A$266,$A714,Summary!$L$230:$L$266)+SUMIF(Summary!$A$281:$A$317,$A714,Summary!$L$281:$L$317))-AO714,0)</f>
        <v>0</v>
      </c>
      <c r="AQ714" s="306"/>
      <c r="AR714" s="688">
        <f t="shared" ca="1" si="167"/>
        <v>0</v>
      </c>
      <c r="AS714" s="688">
        <f t="shared" ca="1" si="168"/>
        <v>0</v>
      </c>
    </row>
    <row r="715" spans="1:45" x14ac:dyDescent="0.2">
      <c r="A715" s="423">
        <v>3599</v>
      </c>
      <c r="B715" s="427">
        <v>4</v>
      </c>
      <c r="C715" s="425" t="s">
        <v>317</v>
      </c>
      <c r="D715" s="422">
        <f t="shared" si="169"/>
        <v>0</v>
      </c>
      <c r="E715" s="422">
        <f t="shared" si="170"/>
        <v>0</v>
      </c>
      <c r="F715" s="422">
        <f t="shared" si="171"/>
        <v>0</v>
      </c>
      <c r="G715" s="422">
        <f t="shared" si="172"/>
        <v>0</v>
      </c>
      <c r="H715" s="22">
        <f t="shared" si="173"/>
        <v>0</v>
      </c>
      <c r="I715" s="116">
        <v>0</v>
      </c>
      <c r="J715" s="116">
        <v>0</v>
      </c>
      <c r="K715" s="116">
        <v>0</v>
      </c>
      <c r="L715" s="116">
        <v>0</v>
      </c>
      <c r="M715" s="22">
        <f t="shared" si="174"/>
        <v>0</v>
      </c>
      <c r="N715" s="116">
        <v>0</v>
      </c>
      <c r="O715" s="116">
        <v>0</v>
      </c>
      <c r="P715" s="116">
        <v>0</v>
      </c>
      <c r="Q715" s="116">
        <v>0</v>
      </c>
      <c r="R715" s="22">
        <f t="shared" si="175"/>
        <v>0</v>
      </c>
      <c r="S715" s="116">
        <v>0</v>
      </c>
      <c r="T715" s="116">
        <v>0</v>
      </c>
      <c r="U715" s="116">
        <v>0</v>
      </c>
      <c r="V715" s="116">
        <v>0</v>
      </c>
      <c r="W715" s="22">
        <f t="shared" si="176"/>
        <v>0</v>
      </c>
      <c r="X715" s="22">
        <f t="shared" si="177"/>
        <v>0</v>
      </c>
      <c r="Y715" s="22">
        <f ca="1">OFFSET('Cost Study'!$B$7,'Operations Support'!$C715,'Operations Support'!$B715)*$H715</f>
        <v>0</v>
      </c>
      <c r="Z715" s="23">
        <f ca="1">Y715*'Cost Study'!$B$31</f>
        <v>0</v>
      </c>
      <c r="AA715" s="23">
        <f ca="1">IF(A715=10298,1.51,1)*IF($B715&lt;3,$D715*'Cost Study'!$B$32*OFFSET('Cost Study'!$B$7,'Operations Support'!$C715,'Operations Support'!$B715),0)</f>
        <v>0</v>
      </c>
      <c r="AB715" s="24">
        <f ca="1">AA715*'Cost Study'!$B$31</f>
        <v>0</v>
      </c>
      <c r="AC715" s="23">
        <f ca="1">Y715*'Cost Study'!$B$31</f>
        <v>0</v>
      </c>
      <c r="AD715" s="24">
        <f ca="1">AA715*'Cost Study'!$B$31</f>
        <v>0</v>
      </c>
      <c r="AE715" s="377">
        <f t="shared" ca="1" si="178"/>
        <v>0</v>
      </c>
      <c r="AF715" s="377">
        <f t="shared" ca="1" si="179"/>
        <v>0</v>
      </c>
      <c r="AH715" s="688">
        <f>IFERROR($H715/SUMIF($A:$A,$A715,$H:$H)*SUMIF(Summary!$A$110:$A$186,$A715,Summary!$P$110:$P$186),0)</f>
        <v>0</v>
      </c>
      <c r="AI715" s="689">
        <f t="shared" ca="1" si="165"/>
        <v>0</v>
      </c>
      <c r="AJ715" s="688">
        <f>IFERROR(H715/SUMIF(A:A,A715,H:H)*SUMIF(Summary!$A$110:$A$186,'Operations Support'!A715,Summary!$Q$110:$Q$186),0)</f>
        <v>0</v>
      </c>
      <c r="AK715" s="688">
        <f t="shared" ca="1" si="166"/>
        <v>0</v>
      </c>
      <c r="AM715" s="688">
        <f>IFERROR($H715/SUMIF($A:$A,$A715,$H:$H)*SUMIF(Summary!$A$230:$A$266,$A715,Summary!$P$230:$P$266),0)</f>
        <v>0</v>
      </c>
      <c r="AN715" s="688">
        <f>IFERROR($H715/SUMIF($A:$A,$A715,$H:$H)*(SUMIF(Summary!$A$230:$A$266,$A715,Summary!$L$230:$L$266)+SUMIF(Summary!$A$281:$A$317,$A715,Summary!$L$281:$L$317))-AM715,0)</f>
        <v>0</v>
      </c>
      <c r="AO715" s="688">
        <f>IFERROR($H715/SUMIF($A:$A,$A715,$H:$H)*SUMIF(Summary!$A$230:$A$266,$A715,Summary!$Q$230:$Q$266),0)</f>
        <v>0</v>
      </c>
      <c r="AP715" s="688">
        <f>IFERROR($H715/SUMIF($A:$A,$A715,$H:$H)*(SUMIF(Summary!$A$230:$A$266,$A715,Summary!$L$230:$L$266)+SUMIF(Summary!$A$281:$A$317,$A715,Summary!$L$281:$L$317))-AO715,0)</f>
        <v>0</v>
      </c>
      <c r="AQ715" s="306"/>
      <c r="AR715" s="688">
        <f t="shared" ca="1" si="167"/>
        <v>0</v>
      </c>
      <c r="AS715" s="688">
        <f t="shared" ca="1" si="168"/>
        <v>0</v>
      </c>
    </row>
    <row r="716" spans="1:45" x14ac:dyDescent="0.2">
      <c r="A716" s="423">
        <v>3599</v>
      </c>
      <c r="B716" s="427">
        <v>4</v>
      </c>
      <c r="C716" s="425" t="s">
        <v>318</v>
      </c>
      <c r="D716" s="422">
        <f t="shared" si="169"/>
        <v>0</v>
      </c>
      <c r="E716" s="422">
        <f t="shared" si="170"/>
        <v>0</v>
      </c>
      <c r="F716" s="422">
        <f t="shared" si="171"/>
        <v>0</v>
      </c>
      <c r="G716" s="422">
        <f t="shared" si="172"/>
        <v>0</v>
      </c>
      <c r="H716" s="22">
        <f t="shared" si="173"/>
        <v>0</v>
      </c>
      <c r="I716" s="116">
        <v>0</v>
      </c>
      <c r="J716" s="116">
        <v>0</v>
      </c>
      <c r="K716" s="116">
        <v>0</v>
      </c>
      <c r="L716" s="116">
        <v>0</v>
      </c>
      <c r="M716" s="22">
        <f t="shared" si="174"/>
        <v>0</v>
      </c>
      <c r="N716" s="116">
        <v>0</v>
      </c>
      <c r="O716" s="116">
        <v>0</v>
      </c>
      <c r="P716" s="116">
        <v>0</v>
      </c>
      <c r="Q716" s="116">
        <v>0</v>
      </c>
      <c r="R716" s="22">
        <f t="shared" si="175"/>
        <v>0</v>
      </c>
      <c r="S716" s="116">
        <v>0</v>
      </c>
      <c r="T716" s="116">
        <v>0</v>
      </c>
      <c r="U716" s="116">
        <v>0</v>
      </c>
      <c r="V716" s="116">
        <v>0</v>
      </c>
      <c r="W716" s="22">
        <f t="shared" si="176"/>
        <v>0</v>
      </c>
      <c r="X716" s="22">
        <f t="shared" si="177"/>
        <v>0</v>
      </c>
      <c r="Y716" s="22">
        <f ca="1">OFFSET('Cost Study'!$B$7,'Operations Support'!$C716,'Operations Support'!$B716)*$H716</f>
        <v>0</v>
      </c>
      <c r="Z716" s="23">
        <f ca="1">Y716*'Cost Study'!$B$31</f>
        <v>0</v>
      </c>
      <c r="AA716" s="23">
        <f ca="1">IF(A716=10298,1.51,1)*IF($B716&lt;3,$D716*'Cost Study'!$B$32*OFFSET('Cost Study'!$B$7,'Operations Support'!$C716,'Operations Support'!$B716),0)</f>
        <v>0</v>
      </c>
      <c r="AB716" s="24">
        <f ca="1">AA716*'Cost Study'!$B$31</f>
        <v>0</v>
      </c>
      <c r="AC716" s="23">
        <f ca="1">Y716*'Cost Study'!$B$31</f>
        <v>0</v>
      </c>
      <c r="AD716" s="24">
        <f ca="1">AA716*'Cost Study'!$B$31</f>
        <v>0</v>
      </c>
      <c r="AE716" s="377">
        <f t="shared" ca="1" si="178"/>
        <v>0</v>
      </c>
      <c r="AF716" s="377">
        <f t="shared" ca="1" si="179"/>
        <v>0</v>
      </c>
      <c r="AH716" s="688">
        <f>IFERROR($H716/SUMIF($A:$A,$A716,$H:$H)*SUMIF(Summary!$A$110:$A$186,$A716,Summary!$P$110:$P$186),0)</f>
        <v>0</v>
      </c>
      <c r="AI716" s="689">
        <f t="shared" ca="1" si="165"/>
        <v>0</v>
      </c>
      <c r="AJ716" s="688">
        <f>IFERROR(H716/SUMIF(A:A,A716,H:H)*SUMIF(Summary!$A$110:$A$186,'Operations Support'!A716,Summary!$Q$110:$Q$186),0)</f>
        <v>0</v>
      </c>
      <c r="AK716" s="688">
        <f t="shared" ca="1" si="166"/>
        <v>0</v>
      </c>
      <c r="AM716" s="688">
        <f>IFERROR($H716/SUMIF($A:$A,$A716,$H:$H)*SUMIF(Summary!$A$230:$A$266,$A716,Summary!$P$230:$P$266),0)</f>
        <v>0</v>
      </c>
      <c r="AN716" s="688">
        <f>IFERROR($H716/SUMIF($A:$A,$A716,$H:$H)*(SUMIF(Summary!$A$230:$A$266,$A716,Summary!$L$230:$L$266)+SUMIF(Summary!$A$281:$A$317,$A716,Summary!$L$281:$L$317))-AM716,0)</f>
        <v>0</v>
      </c>
      <c r="AO716" s="688">
        <f>IFERROR($H716/SUMIF($A:$A,$A716,$H:$H)*SUMIF(Summary!$A$230:$A$266,$A716,Summary!$Q$230:$Q$266),0)</f>
        <v>0</v>
      </c>
      <c r="AP716" s="688">
        <f>IFERROR($H716/SUMIF($A:$A,$A716,$H:$H)*(SUMIF(Summary!$A$230:$A$266,$A716,Summary!$L$230:$L$266)+SUMIF(Summary!$A$281:$A$317,$A716,Summary!$L$281:$L$317))-AO716,0)</f>
        <v>0</v>
      </c>
      <c r="AQ716" s="306"/>
      <c r="AR716" s="688">
        <f t="shared" ca="1" si="167"/>
        <v>0</v>
      </c>
      <c r="AS716" s="688">
        <f t="shared" ca="1" si="168"/>
        <v>0</v>
      </c>
    </row>
    <row r="717" spans="1:45" x14ac:dyDescent="0.2">
      <c r="A717" s="423">
        <v>3599</v>
      </c>
      <c r="B717" s="427">
        <v>4</v>
      </c>
      <c r="C717" s="425" t="s">
        <v>319</v>
      </c>
      <c r="D717" s="422">
        <f t="shared" si="169"/>
        <v>0</v>
      </c>
      <c r="E717" s="422">
        <f t="shared" si="170"/>
        <v>0</v>
      </c>
      <c r="F717" s="422">
        <f t="shared" si="171"/>
        <v>0</v>
      </c>
      <c r="G717" s="422">
        <f t="shared" si="172"/>
        <v>0</v>
      </c>
      <c r="H717" s="22">
        <f t="shared" si="173"/>
        <v>0</v>
      </c>
      <c r="I717" s="116">
        <v>0</v>
      </c>
      <c r="J717" s="116">
        <v>0</v>
      </c>
      <c r="K717" s="116">
        <v>0</v>
      </c>
      <c r="L717" s="116">
        <v>0</v>
      </c>
      <c r="M717" s="22">
        <f t="shared" si="174"/>
        <v>0</v>
      </c>
      <c r="N717" s="116">
        <v>0</v>
      </c>
      <c r="O717" s="116">
        <v>0</v>
      </c>
      <c r="P717" s="116">
        <v>0</v>
      </c>
      <c r="Q717" s="116">
        <v>0</v>
      </c>
      <c r="R717" s="22">
        <f t="shared" si="175"/>
        <v>0</v>
      </c>
      <c r="S717" s="116">
        <v>0</v>
      </c>
      <c r="T717" s="116">
        <v>0</v>
      </c>
      <c r="U717" s="116">
        <v>0</v>
      </c>
      <c r="V717" s="116">
        <v>0</v>
      </c>
      <c r="W717" s="22">
        <f t="shared" si="176"/>
        <v>0</v>
      </c>
      <c r="X717" s="22">
        <f t="shared" si="177"/>
        <v>0</v>
      </c>
      <c r="Y717" s="22">
        <f ca="1">OFFSET('Cost Study'!$B$7,'Operations Support'!$C717,'Operations Support'!$B717)*$H717</f>
        <v>0</v>
      </c>
      <c r="Z717" s="23">
        <f ca="1">Y717*'Cost Study'!$B$31</f>
        <v>0</v>
      </c>
      <c r="AA717" s="23">
        <f ca="1">IF(A717=10298,1.51,1)*IF($B717&lt;3,$D717*'Cost Study'!$B$32*OFFSET('Cost Study'!$B$7,'Operations Support'!$C717,'Operations Support'!$B717),0)</f>
        <v>0</v>
      </c>
      <c r="AB717" s="24">
        <f ca="1">AA717*'Cost Study'!$B$31</f>
        <v>0</v>
      </c>
      <c r="AC717" s="23">
        <f ca="1">Y717*'Cost Study'!$B$31</f>
        <v>0</v>
      </c>
      <c r="AD717" s="24">
        <f ca="1">AA717*'Cost Study'!$B$31</f>
        <v>0</v>
      </c>
      <c r="AE717" s="377">
        <f t="shared" ca="1" si="178"/>
        <v>0</v>
      </c>
      <c r="AF717" s="377">
        <f t="shared" ca="1" si="179"/>
        <v>0</v>
      </c>
      <c r="AH717" s="688">
        <f>IFERROR($H717/SUMIF($A:$A,$A717,$H:$H)*SUMIF(Summary!$A$110:$A$186,$A717,Summary!$P$110:$P$186),0)</f>
        <v>0</v>
      </c>
      <c r="AI717" s="689">
        <f t="shared" ca="1" si="165"/>
        <v>0</v>
      </c>
      <c r="AJ717" s="688">
        <f>IFERROR(H717/SUMIF(A:A,A717,H:H)*SUMIF(Summary!$A$110:$A$186,'Operations Support'!A717,Summary!$Q$110:$Q$186),0)</f>
        <v>0</v>
      </c>
      <c r="AK717" s="688">
        <f t="shared" ca="1" si="166"/>
        <v>0</v>
      </c>
      <c r="AM717" s="688">
        <f>IFERROR($H717/SUMIF($A:$A,$A717,$H:$H)*SUMIF(Summary!$A$230:$A$266,$A717,Summary!$P$230:$P$266),0)</f>
        <v>0</v>
      </c>
      <c r="AN717" s="688">
        <f>IFERROR($H717/SUMIF($A:$A,$A717,$H:$H)*(SUMIF(Summary!$A$230:$A$266,$A717,Summary!$L$230:$L$266)+SUMIF(Summary!$A$281:$A$317,$A717,Summary!$L$281:$L$317))-AM717,0)</f>
        <v>0</v>
      </c>
      <c r="AO717" s="688">
        <f>IFERROR($H717/SUMIF($A:$A,$A717,$H:$H)*SUMIF(Summary!$A$230:$A$266,$A717,Summary!$Q$230:$Q$266),0)</f>
        <v>0</v>
      </c>
      <c r="AP717" s="688">
        <f>IFERROR($H717/SUMIF($A:$A,$A717,$H:$H)*(SUMIF(Summary!$A$230:$A$266,$A717,Summary!$L$230:$L$266)+SUMIF(Summary!$A$281:$A$317,$A717,Summary!$L$281:$L$317))-AO717,0)</f>
        <v>0</v>
      </c>
      <c r="AQ717" s="306"/>
      <c r="AR717" s="688">
        <f t="shared" ca="1" si="167"/>
        <v>0</v>
      </c>
      <c r="AS717" s="688">
        <f t="shared" ca="1" si="168"/>
        <v>0</v>
      </c>
    </row>
    <row r="718" spans="1:45" x14ac:dyDescent="0.2">
      <c r="A718" s="423">
        <v>3599</v>
      </c>
      <c r="B718" s="427">
        <v>4</v>
      </c>
      <c r="C718" s="425" t="s">
        <v>320</v>
      </c>
      <c r="D718" s="422">
        <f t="shared" si="169"/>
        <v>0</v>
      </c>
      <c r="E718" s="422">
        <f t="shared" si="170"/>
        <v>0</v>
      </c>
      <c r="F718" s="422">
        <f t="shared" si="171"/>
        <v>0</v>
      </c>
      <c r="G718" s="422">
        <f t="shared" si="172"/>
        <v>0</v>
      </c>
      <c r="H718" s="22">
        <f t="shared" si="173"/>
        <v>0</v>
      </c>
      <c r="I718" s="116">
        <v>0</v>
      </c>
      <c r="J718" s="116">
        <v>0</v>
      </c>
      <c r="K718" s="116">
        <v>0</v>
      </c>
      <c r="L718" s="116">
        <v>0</v>
      </c>
      <c r="M718" s="22">
        <f t="shared" si="174"/>
        <v>0</v>
      </c>
      <c r="N718" s="116">
        <v>0</v>
      </c>
      <c r="O718" s="116">
        <v>0</v>
      </c>
      <c r="P718" s="116">
        <v>0</v>
      </c>
      <c r="Q718" s="116">
        <v>0</v>
      </c>
      <c r="R718" s="22">
        <f t="shared" si="175"/>
        <v>0</v>
      </c>
      <c r="S718" s="116">
        <v>0</v>
      </c>
      <c r="T718" s="116">
        <v>0</v>
      </c>
      <c r="U718" s="116">
        <v>0</v>
      </c>
      <c r="V718" s="116">
        <v>0</v>
      </c>
      <c r="W718" s="22">
        <f t="shared" si="176"/>
        <v>0</v>
      </c>
      <c r="X718" s="22">
        <f t="shared" si="177"/>
        <v>0</v>
      </c>
      <c r="Y718" s="22">
        <f ca="1">OFFSET('Cost Study'!$B$7,'Operations Support'!$C718,'Operations Support'!$B718)*$H718</f>
        <v>0</v>
      </c>
      <c r="Z718" s="23">
        <f ca="1">Y718*'Cost Study'!$B$31</f>
        <v>0</v>
      </c>
      <c r="AA718" s="23">
        <f ca="1">IF(A718=10298,1.51,1)*IF($B718&lt;3,$D718*'Cost Study'!$B$32*OFFSET('Cost Study'!$B$7,'Operations Support'!$C718,'Operations Support'!$B718),0)</f>
        <v>0</v>
      </c>
      <c r="AB718" s="24">
        <f ca="1">AA718*'Cost Study'!$B$31</f>
        <v>0</v>
      </c>
      <c r="AC718" s="23">
        <f ca="1">Y718*'Cost Study'!$B$31</f>
        <v>0</v>
      </c>
      <c r="AD718" s="24">
        <f ca="1">AA718*'Cost Study'!$B$31</f>
        <v>0</v>
      </c>
      <c r="AE718" s="377">
        <f t="shared" ca="1" si="178"/>
        <v>0</v>
      </c>
      <c r="AF718" s="377">
        <f t="shared" ca="1" si="179"/>
        <v>0</v>
      </c>
      <c r="AH718" s="688">
        <f>IFERROR($H718/SUMIF($A:$A,$A718,$H:$H)*SUMIF(Summary!$A$110:$A$186,$A718,Summary!$P$110:$P$186),0)</f>
        <v>0</v>
      </c>
      <c r="AI718" s="689">
        <f t="shared" ca="1" si="165"/>
        <v>0</v>
      </c>
      <c r="AJ718" s="688">
        <f>IFERROR(H718/SUMIF(A:A,A718,H:H)*SUMIF(Summary!$A$110:$A$186,'Operations Support'!A718,Summary!$Q$110:$Q$186),0)</f>
        <v>0</v>
      </c>
      <c r="AK718" s="688">
        <f t="shared" ca="1" si="166"/>
        <v>0</v>
      </c>
      <c r="AM718" s="688">
        <f>IFERROR($H718/SUMIF($A:$A,$A718,$H:$H)*SUMIF(Summary!$A$230:$A$266,$A718,Summary!$P$230:$P$266),0)</f>
        <v>0</v>
      </c>
      <c r="AN718" s="688">
        <f>IFERROR($H718/SUMIF($A:$A,$A718,$H:$H)*(SUMIF(Summary!$A$230:$A$266,$A718,Summary!$L$230:$L$266)+SUMIF(Summary!$A$281:$A$317,$A718,Summary!$L$281:$L$317))-AM718,0)</f>
        <v>0</v>
      </c>
      <c r="AO718" s="688">
        <f>IFERROR($H718/SUMIF($A:$A,$A718,$H:$H)*SUMIF(Summary!$A$230:$A$266,$A718,Summary!$Q$230:$Q$266),0)</f>
        <v>0</v>
      </c>
      <c r="AP718" s="688">
        <f>IFERROR($H718/SUMIF($A:$A,$A718,$H:$H)*(SUMIF(Summary!$A$230:$A$266,$A718,Summary!$L$230:$L$266)+SUMIF(Summary!$A$281:$A$317,$A718,Summary!$L$281:$L$317))-AO718,0)</f>
        <v>0</v>
      </c>
      <c r="AQ718" s="306"/>
      <c r="AR718" s="688">
        <f t="shared" ca="1" si="167"/>
        <v>0</v>
      </c>
      <c r="AS718" s="688">
        <f t="shared" ca="1" si="168"/>
        <v>0</v>
      </c>
    </row>
    <row r="719" spans="1:45" x14ac:dyDescent="0.2">
      <c r="A719" s="423">
        <v>3599</v>
      </c>
      <c r="B719" s="427">
        <v>5</v>
      </c>
      <c r="C719" s="425" t="s">
        <v>300</v>
      </c>
      <c r="D719" s="422">
        <f t="shared" si="169"/>
        <v>0</v>
      </c>
      <c r="E719" s="422">
        <f t="shared" si="170"/>
        <v>0</v>
      </c>
      <c r="F719" s="422">
        <f t="shared" si="171"/>
        <v>0</v>
      </c>
      <c r="G719" s="422">
        <f t="shared" si="172"/>
        <v>0</v>
      </c>
      <c r="H719" s="22">
        <f t="shared" si="173"/>
        <v>0</v>
      </c>
      <c r="I719" s="116">
        <v>0</v>
      </c>
      <c r="J719" s="116">
        <v>0</v>
      </c>
      <c r="K719" s="116">
        <v>0</v>
      </c>
      <c r="L719" s="116">
        <v>0</v>
      </c>
      <c r="M719" s="22">
        <f t="shared" si="174"/>
        <v>0</v>
      </c>
      <c r="N719" s="116">
        <v>0</v>
      </c>
      <c r="O719" s="116">
        <v>0</v>
      </c>
      <c r="P719" s="116">
        <v>0</v>
      </c>
      <c r="Q719" s="116">
        <v>0</v>
      </c>
      <c r="R719" s="22">
        <f t="shared" si="175"/>
        <v>0</v>
      </c>
      <c r="S719" s="116">
        <v>0</v>
      </c>
      <c r="T719" s="116">
        <v>0</v>
      </c>
      <c r="U719" s="116">
        <v>0</v>
      </c>
      <c r="V719" s="116">
        <v>0</v>
      </c>
      <c r="W719" s="22">
        <f t="shared" si="176"/>
        <v>0</v>
      </c>
      <c r="X719" s="22">
        <f t="shared" si="177"/>
        <v>0</v>
      </c>
      <c r="Y719" s="22">
        <f ca="1">OFFSET('Cost Study'!$B$7,'Operations Support'!$C719,'Operations Support'!$B719)*$H719</f>
        <v>0</v>
      </c>
      <c r="Z719" s="23">
        <f ca="1">Y719*'Cost Study'!$B$31</f>
        <v>0</v>
      </c>
      <c r="AA719" s="23">
        <f ca="1">IF(A719=10298,1.51,1)*IF($B719&lt;3,$D719*'Cost Study'!$B$32*OFFSET('Cost Study'!$B$7,'Operations Support'!$C719,'Operations Support'!$B719),0)</f>
        <v>0</v>
      </c>
      <c r="AB719" s="24">
        <f ca="1">AA719*'Cost Study'!$B$31</f>
        <v>0</v>
      </c>
      <c r="AC719" s="23">
        <f ca="1">Y719*'Cost Study'!$B$31</f>
        <v>0</v>
      </c>
      <c r="AD719" s="24">
        <f ca="1">AA719*'Cost Study'!$B$31</f>
        <v>0</v>
      </c>
      <c r="AE719" s="377">
        <f t="shared" ca="1" si="178"/>
        <v>0</v>
      </c>
      <c r="AF719" s="377">
        <f t="shared" ca="1" si="179"/>
        <v>0</v>
      </c>
      <c r="AH719" s="688">
        <f>IFERROR($H719/SUMIF($A:$A,$A719,$H:$H)*SUMIF(Summary!$A$110:$A$186,$A719,Summary!$P$110:$P$186),0)</f>
        <v>0</v>
      </c>
      <c r="AI719" s="689">
        <f t="shared" ca="1" si="165"/>
        <v>0</v>
      </c>
      <c r="AJ719" s="688">
        <f>IFERROR(H719/SUMIF(A:A,A719,H:H)*SUMIF(Summary!$A$110:$A$186,'Operations Support'!A719,Summary!$Q$110:$Q$186),0)</f>
        <v>0</v>
      </c>
      <c r="AK719" s="688">
        <f t="shared" ca="1" si="166"/>
        <v>0</v>
      </c>
      <c r="AM719" s="688">
        <f>IFERROR($H719/SUMIF($A:$A,$A719,$H:$H)*SUMIF(Summary!$A$230:$A$266,$A719,Summary!$P$230:$P$266),0)</f>
        <v>0</v>
      </c>
      <c r="AN719" s="688">
        <f>IFERROR($H719/SUMIF($A:$A,$A719,$H:$H)*(SUMIF(Summary!$A$230:$A$266,$A719,Summary!$L$230:$L$266)+SUMIF(Summary!$A$281:$A$317,$A719,Summary!$L$281:$L$317))-AM719,0)</f>
        <v>0</v>
      </c>
      <c r="AO719" s="688">
        <f>IFERROR($H719/SUMIF($A:$A,$A719,$H:$H)*SUMIF(Summary!$A$230:$A$266,$A719,Summary!$Q$230:$Q$266),0)</f>
        <v>0</v>
      </c>
      <c r="AP719" s="688">
        <f>IFERROR($H719/SUMIF($A:$A,$A719,$H:$H)*(SUMIF(Summary!$A$230:$A$266,$A719,Summary!$L$230:$L$266)+SUMIF(Summary!$A$281:$A$317,$A719,Summary!$L$281:$L$317))-AO719,0)</f>
        <v>0</v>
      </c>
      <c r="AQ719" s="306"/>
      <c r="AR719" s="688">
        <f t="shared" ca="1" si="167"/>
        <v>0</v>
      </c>
      <c r="AS719" s="688">
        <f t="shared" ca="1" si="168"/>
        <v>0</v>
      </c>
    </row>
    <row r="720" spans="1:45" x14ac:dyDescent="0.2">
      <c r="A720" s="423">
        <v>3599</v>
      </c>
      <c r="B720" s="427">
        <v>5</v>
      </c>
      <c r="C720" s="425" t="s">
        <v>301</v>
      </c>
      <c r="D720" s="422">
        <f t="shared" si="169"/>
        <v>0</v>
      </c>
      <c r="E720" s="422">
        <f t="shared" si="170"/>
        <v>0</v>
      </c>
      <c r="F720" s="422">
        <f t="shared" si="171"/>
        <v>0</v>
      </c>
      <c r="G720" s="422">
        <f t="shared" si="172"/>
        <v>0</v>
      </c>
      <c r="H720" s="22">
        <f t="shared" si="173"/>
        <v>0</v>
      </c>
      <c r="I720" s="116">
        <v>0</v>
      </c>
      <c r="J720" s="116">
        <v>0</v>
      </c>
      <c r="K720" s="116">
        <v>0</v>
      </c>
      <c r="L720" s="116">
        <v>0</v>
      </c>
      <c r="M720" s="22">
        <f t="shared" si="174"/>
        <v>0</v>
      </c>
      <c r="N720" s="116">
        <v>0</v>
      </c>
      <c r="O720" s="116">
        <v>0</v>
      </c>
      <c r="P720" s="116">
        <v>0</v>
      </c>
      <c r="Q720" s="116">
        <v>0</v>
      </c>
      <c r="R720" s="22">
        <f t="shared" si="175"/>
        <v>0</v>
      </c>
      <c r="S720" s="116">
        <v>0</v>
      </c>
      <c r="T720" s="116">
        <v>0</v>
      </c>
      <c r="U720" s="116">
        <v>0</v>
      </c>
      <c r="V720" s="116">
        <v>0</v>
      </c>
      <c r="W720" s="22">
        <f t="shared" si="176"/>
        <v>0</v>
      </c>
      <c r="X720" s="22">
        <f t="shared" si="177"/>
        <v>0</v>
      </c>
      <c r="Y720" s="22">
        <f ca="1">OFFSET('Cost Study'!$B$7,'Operations Support'!$C720,'Operations Support'!$B720)*$H720</f>
        <v>0</v>
      </c>
      <c r="Z720" s="23">
        <f ca="1">Y720*'Cost Study'!$B$31</f>
        <v>0</v>
      </c>
      <c r="AA720" s="23">
        <f ca="1">IF(A720=10298,1.51,1)*IF($B720&lt;3,$D720*'Cost Study'!$B$32*OFFSET('Cost Study'!$B$7,'Operations Support'!$C720,'Operations Support'!$B720),0)</f>
        <v>0</v>
      </c>
      <c r="AB720" s="24">
        <f ca="1">AA720*'Cost Study'!$B$31</f>
        <v>0</v>
      </c>
      <c r="AC720" s="23">
        <f ca="1">Y720*'Cost Study'!$B$31</f>
        <v>0</v>
      </c>
      <c r="AD720" s="24">
        <f ca="1">AA720*'Cost Study'!$B$31</f>
        <v>0</v>
      </c>
      <c r="AE720" s="377">
        <f t="shared" ca="1" si="178"/>
        <v>0</v>
      </c>
      <c r="AF720" s="377">
        <f t="shared" ca="1" si="179"/>
        <v>0</v>
      </c>
      <c r="AH720" s="688">
        <f>IFERROR($H720/SUMIF($A:$A,$A720,$H:$H)*SUMIF(Summary!$A$110:$A$186,$A720,Summary!$P$110:$P$186),0)</f>
        <v>0</v>
      </c>
      <c r="AI720" s="689">
        <f t="shared" ca="1" si="165"/>
        <v>0</v>
      </c>
      <c r="AJ720" s="688">
        <f>IFERROR(H720/SUMIF(A:A,A720,H:H)*SUMIF(Summary!$A$110:$A$186,'Operations Support'!A720,Summary!$Q$110:$Q$186),0)</f>
        <v>0</v>
      </c>
      <c r="AK720" s="688">
        <f t="shared" ca="1" si="166"/>
        <v>0</v>
      </c>
      <c r="AM720" s="688">
        <f>IFERROR($H720/SUMIF($A:$A,$A720,$H:$H)*SUMIF(Summary!$A$230:$A$266,$A720,Summary!$P$230:$P$266),0)</f>
        <v>0</v>
      </c>
      <c r="AN720" s="688">
        <f>IFERROR($H720/SUMIF($A:$A,$A720,$H:$H)*(SUMIF(Summary!$A$230:$A$266,$A720,Summary!$L$230:$L$266)+SUMIF(Summary!$A$281:$A$317,$A720,Summary!$L$281:$L$317))-AM720,0)</f>
        <v>0</v>
      </c>
      <c r="AO720" s="688">
        <f>IFERROR($H720/SUMIF($A:$A,$A720,$H:$H)*SUMIF(Summary!$A$230:$A$266,$A720,Summary!$Q$230:$Q$266),0)</f>
        <v>0</v>
      </c>
      <c r="AP720" s="688">
        <f>IFERROR($H720/SUMIF($A:$A,$A720,$H:$H)*(SUMIF(Summary!$A$230:$A$266,$A720,Summary!$L$230:$L$266)+SUMIF(Summary!$A$281:$A$317,$A720,Summary!$L$281:$L$317))-AO720,0)</f>
        <v>0</v>
      </c>
      <c r="AQ720" s="306"/>
      <c r="AR720" s="688">
        <f t="shared" ca="1" si="167"/>
        <v>0</v>
      </c>
      <c r="AS720" s="688">
        <f t="shared" ca="1" si="168"/>
        <v>0</v>
      </c>
    </row>
    <row r="721" spans="1:45" x14ac:dyDescent="0.2">
      <c r="A721" s="423">
        <v>3599</v>
      </c>
      <c r="B721" s="427">
        <v>5</v>
      </c>
      <c r="C721" s="425" t="s">
        <v>302</v>
      </c>
      <c r="D721" s="422">
        <f t="shared" si="169"/>
        <v>0</v>
      </c>
      <c r="E721" s="422">
        <f t="shared" si="170"/>
        <v>0</v>
      </c>
      <c r="F721" s="422">
        <f t="shared" si="171"/>
        <v>0</v>
      </c>
      <c r="G721" s="422">
        <f t="shared" si="172"/>
        <v>0</v>
      </c>
      <c r="H721" s="22">
        <f t="shared" si="173"/>
        <v>0</v>
      </c>
      <c r="I721" s="116">
        <v>0</v>
      </c>
      <c r="J721" s="116">
        <v>0</v>
      </c>
      <c r="K721" s="116">
        <v>0</v>
      </c>
      <c r="L721" s="116">
        <v>0</v>
      </c>
      <c r="M721" s="22">
        <f t="shared" si="174"/>
        <v>0</v>
      </c>
      <c r="N721" s="116">
        <v>0</v>
      </c>
      <c r="O721" s="116">
        <v>0</v>
      </c>
      <c r="P721" s="116">
        <v>0</v>
      </c>
      <c r="Q721" s="116">
        <v>0</v>
      </c>
      <c r="R721" s="22">
        <f t="shared" si="175"/>
        <v>0</v>
      </c>
      <c r="S721" s="116">
        <v>0</v>
      </c>
      <c r="T721" s="116">
        <v>0</v>
      </c>
      <c r="U721" s="116">
        <v>0</v>
      </c>
      <c r="V721" s="116">
        <v>0</v>
      </c>
      <c r="W721" s="22">
        <f t="shared" si="176"/>
        <v>0</v>
      </c>
      <c r="X721" s="22">
        <f t="shared" si="177"/>
        <v>0</v>
      </c>
      <c r="Y721" s="22">
        <f ca="1">OFFSET('Cost Study'!$B$7,'Operations Support'!$C721,'Operations Support'!$B721)*$H721</f>
        <v>0</v>
      </c>
      <c r="Z721" s="23">
        <f ca="1">Y721*'Cost Study'!$B$31</f>
        <v>0</v>
      </c>
      <c r="AA721" s="23">
        <f ca="1">IF(A721=10298,1.51,1)*IF($B721&lt;3,$D721*'Cost Study'!$B$32*OFFSET('Cost Study'!$B$7,'Operations Support'!$C721,'Operations Support'!$B721),0)</f>
        <v>0</v>
      </c>
      <c r="AB721" s="24">
        <f ca="1">AA721*'Cost Study'!$B$31</f>
        <v>0</v>
      </c>
      <c r="AC721" s="23">
        <f ca="1">Y721*'Cost Study'!$B$31</f>
        <v>0</v>
      </c>
      <c r="AD721" s="24">
        <f ca="1">AA721*'Cost Study'!$B$31</f>
        <v>0</v>
      </c>
      <c r="AE721" s="377">
        <f t="shared" ca="1" si="178"/>
        <v>0</v>
      </c>
      <c r="AF721" s="377">
        <f t="shared" ca="1" si="179"/>
        <v>0</v>
      </c>
      <c r="AH721" s="688">
        <f>IFERROR($H721/SUMIF($A:$A,$A721,$H:$H)*SUMIF(Summary!$A$110:$A$186,$A721,Summary!$P$110:$P$186),0)</f>
        <v>0</v>
      </c>
      <c r="AI721" s="689">
        <f t="shared" ca="1" si="165"/>
        <v>0</v>
      </c>
      <c r="AJ721" s="688">
        <f>IFERROR(H721/SUMIF(A:A,A721,H:H)*SUMIF(Summary!$A$110:$A$186,'Operations Support'!A721,Summary!$Q$110:$Q$186),0)</f>
        <v>0</v>
      </c>
      <c r="AK721" s="688">
        <f t="shared" ca="1" si="166"/>
        <v>0</v>
      </c>
      <c r="AM721" s="688">
        <f>IFERROR($H721/SUMIF($A:$A,$A721,$H:$H)*SUMIF(Summary!$A$230:$A$266,$A721,Summary!$P$230:$P$266),0)</f>
        <v>0</v>
      </c>
      <c r="AN721" s="688">
        <f>IFERROR($H721/SUMIF($A:$A,$A721,$H:$H)*(SUMIF(Summary!$A$230:$A$266,$A721,Summary!$L$230:$L$266)+SUMIF(Summary!$A$281:$A$317,$A721,Summary!$L$281:$L$317))-AM721,0)</f>
        <v>0</v>
      </c>
      <c r="AO721" s="688">
        <f>IFERROR($H721/SUMIF($A:$A,$A721,$H:$H)*SUMIF(Summary!$A$230:$A$266,$A721,Summary!$Q$230:$Q$266),0)</f>
        <v>0</v>
      </c>
      <c r="AP721" s="688">
        <f>IFERROR($H721/SUMIF($A:$A,$A721,$H:$H)*(SUMIF(Summary!$A$230:$A$266,$A721,Summary!$L$230:$L$266)+SUMIF(Summary!$A$281:$A$317,$A721,Summary!$L$281:$L$317))-AO721,0)</f>
        <v>0</v>
      </c>
      <c r="AQ721" s="306"/>
      <c r="AR721" s="688">
        <f t="shared" ca="1" si="167"/>
        <v>0</v>
      </c>
      <c r="AS721" s="688">
        <f t="shared" ca="1" si="168"/>
        <v>0</v>
      </c>
    </row>
    <row r="722" spans="1:45" x14ac:dyDescent="0.2">
      <c r="A722" s="423">
        <v>3599</v>
      </c>
      <c r="B722" s="427">
        <v>5</v>
      </c>
      <c r="C722" s="425" t="s">
        <v>303</v>
      </c>
      <c r="D722" s="422">
        <f t="shared" si="169"/>
        <v>0</v>
      </c>
      <c r="E722" s="422">
        <f t="shared" si="170"/>
        <v>0</v>
      </c>
      <c r="F722" s="422">
        <f t="shared" si="171"/>
        <v>0</v>
      </c>
      <c r="G722" s="422">
        <f t="shared" si="172"/>
        <v>0</v>
      </c>
      <c r="H722" s="22">
        <f t="shared" si="173"/>
        <v>0</v>
      </c>
      <c r="I722" s="116">
        <v>0</v>
      </c>
      <c r="J722" s="116">
        <v>0</v>
      </c>
      <c r="K722" s="116">
        <v>0</v>
      </c>
      <c r="L722" s="116">
        <v>0</v>
      </c>
      <c r="M722" s="22">
        <f t="shared" si="174"/>
        <v>0</v>
      </c>
      <c r="N722" s="116">
        <v>0</v>
      </c>
      <c r="O722" s="116">
        <v>0</v>
      </c>
      <c r="P722" s="116">
        <v>0</v>
      </c>
      <c r="Q722" s="116">
        <v>0</v>
      </c>
      <c r="R722" s="22">
        <f t="shared" si="175"/>
        <v>0</v>
      </c>
      <c r="S722" s="116">
        <v>0</v>
      </c>
      <c r="T722" s="116">
        <v>0</v>
      </c>
      <c r="U722" s="116">
        <v>0</v>
      </c>
      <c r="V722" s="116">
        <v>0</v>
      </c>
      <c r="W722" s="22">
        <f t="shared" si="176"/>
        <v>0</v>
      </c>
      <c r="X722" s="22">
        <f t="shared" si="177"/>
        <v>0</v>
      </c>
      <c r="Y722" s="22">
        <f ca="1">OFFSET('Cost Study'!$B$7,'Operations Support'!$C722,'Operations Support'!$B722)*$H722</f>
        <v>0</v>
      </c>
      <c r="Z722" s="23">
        <f ca="1">Y722*'Cost Study'!$B$31</f>
        <v>0</v>
      </c>
      <c r="AA722" s="23">
        <f ca="1">IF(A722=10298,1.51,1)*IF($B722&lt;3,$D722*'Cost Study'!$B$32*OFFSET('Cost Study'!$B$7,'Operations Support'!$C722,'Operations Support'!$B722),0)</f>
        <v>0</v>
      </c>
      <c r="AB722" s="24">
        <f ca="1">AA722*'Cost Study'!$B$31</f>
        <v>0</v>
      </c>
      <c r="AC722" s="23">
        <f ca="1">Y722*'Cost Study'!$B$31</f>
        <v>0</v>
      </c>
      <c r="AD722" s="24">
        <f ca="1">AA722*'Cost Study'!$B$31</f>
        <v>0</v>
      </c>
      <c r="AE722" s="377">
        <f t="shared" ca="1" si="178"/>
        <v>0</v>
      </c>
      <c r="AF722" s="377">
        <f t="shared" ca="1" si="179"/>
        <v>0</v>
      </c>
      <c r="AH722" s="688">
        <f>IFERROR($H722/SUMIF($A:$A,$A722,$H:$H)*SUMIF(Summary!$A$110:$A$186,$A722,Summary!$P$110:$P$186),0)</f>
        <v>0</v>
      </c>
      <c r="AI722" s="689">
        <f t="shared" ca="1" si="165"/>
        <v>0</v>
      </c>
      <c r="AJ722" s="688">
        <f>IFERROR(H722/SUMIF(A:A,A722,H:H)*SUMIF(Summary!$A$110:$A$186,'Operations Support'!A722,Summary!$Q$110:$Q$186),0)</f>
        <v>0</v>
      </c>
      <c r="AK722" s="688">
        <f t="shared" ca="1" si="166"/>
        <v>0</v>
      </c>
      <c r="AM722" s="688">
        <f>IFERROR($H722/SUMIF($A:$A,$A722,$H:$H)*SUMIF(Summary!$A$230:$A$266,$A722,Summary!$P$230:$P$266),0)</f>
        <v>0</v>
      </c>
      <c r="AN722" s="688">
        <f>IFERROR($H722/SUMIF($A:$A,$A722,$H:$H)*(SUMIF(Summary!$A$230:$A$266,$A722,Summary!$L$230:$L$266)+SUMIF(Summary!$A$281:$A$317,$A722,Summary!$L$281:$L$317))-AM722,0)</f>
        <v>0</v>
      </c>
      <c r="AO722" s="688">
        <f>IFERROR($H722/SUMIF($A:$A,$A722,$H:$H)*SUMIF(Summary!$A$230:$A$266,$A722,Summary!$Q$230:$Q$266),0)</f>
        <v>0</v>
      </c>
      <c r="AP722" s="688">
        <f>IFERROR($H722/SUMIF($A:$A,$A722,$H:$H)*(SUMIF(Summary!$A$230:$A$266,$A722,Summary!$L$230:$L$266)+SUMIF(Summary!$A$281:$A$317,$A722,Summary!$L$281:$L$317))-AO722,0)</f>
        <v>0</v>
      </c>
      <c r="AQ722" s="306"/>
      <c r="AR722" s="688">
        <f t="shared" ca="1" si="167"/>
        <v>0</v>
      </c>
      <c r="AS722" s="688">
        <f t="shared" ca="1" si="168"/>
        <v>0</v>
      </c>
    </row>
    <row r="723" spans="1:45" x14ac:dyDescent="0.2">
      <c r="A723" s="423">
        <v>3599</v>
      </c>
      <c r="B723" s="427">
        <v>5</v>
      </c>
      <c r="C723" s="425" t="s">
        <v>304</v>
      </c>
      <c r="D723" s="422">
        <f t="shared" si="169"/>
        <v>0</v>
      </c>
      <c r="E723" s="422">
        <f t="shared" si="170"/>
        <v>0</v>
      </c>
      <c r="F723" s="422">
        <f t="shared" si="171"/>
        <v>0</v>
      </c>
      <c r="G723" s="422">
        <f t="shared" si="172"/>
        <v>0</v>
      </c>
      <c r="H723" s="22">
        <f t="shared" si="173"/>
        <v>0</v>
      </c>
      <c r="I723" s="116">
        <v>0</v>
      </c>
      <c r="J723" s="116">
        <v>0</v>
      </c>
      <c r="K723" s="116">
        <v>0</v>
      </c>
      <c r="L723" s="116">
        <v>0</v>
      </c>
      <c r="M723" s="22">
        <f t="shared" si="174"/>
        <v>0</v>
      </c>
      <c r="N723" s="116">
        <v>0</v>
      </c>
      <c r="O723" s="116">
        <v>0</v>
      </c>
      <c r="P723" s="116">
        <v>0</v>
      </c>
      <c r="Q723" s="116">
        <v>0</v>
      </c>
      <c r="R723" s="22">
        <f t="shared" si="175"/>
        <v>0</v>
      </c>
      <c r="S723" s="116">
        <v>0</v>
      </c>
      <c r="T723" s="116">
        <v>0</v>
      </c>
      <c r="U723" s="116">
        <v>0</v>
      </c>
      <c r="V723" s="116">
        <v>0</v>
      </c>
      <c r="W723" s="22">
        <f t="shared" si="176"/>
        <v>0</v>
      </c>
      <c r="X723" s="22">
        <f t="shared" si="177"/>
        <v>0</v>
      </c>
      <c r="Y723" s="22">
        <f ca="1">OFFSET('Cost Study'!$B$7,'Operations Support'!$C723,'Operations Support'!$B723)*$H723</f>
        <v>0</v>
      </c>
      <c r="Z723" s="23">
        <f ca="1">Y723*'Cost Study'!$B$31</f>
        <v>0</v>
      </c>
      <c r="AA723" s="23">
        <f ca="1">IF(A723=10298,1.51,1)*IF($B723&lt;3,$D723*'Cost Study'!$B$32*OFFSET('Cost Study'!$B$7,'Operations Support'!$C723,'Operations Support'!$B723),0)</f>
        <v>0</v>
      </c>
      <c r="AB723" s="24">
        <f ca="1">AA723*'Cost Study'!$B$31</f>
        <v>0</v>
      </c>
      <c r="AC723" s="23">
        <f ca="1">Y723*'Cost Study'!$B$31</f>
        <v>0</v>
      </c>
      <c r="AD723" s="24">
        <f ca="1">AA723*'Cost Study'!$B$31</f>
        <v>0</v>
      </c>
      <c r="AE723" s="377">
        <f t="shared" ca="1" si="178"/>
        <v>0</v>
      </c>
      <c r="AF723" s="377">
        <f t="shared" ca="1" si="179"/>
        <v>0</v>
      </c>
      <c r="AH723" s="688">
        <f>IFERROR($H723/SUMIF($A:$A,$A723,$H:$H)*SUMIF(Summary!$A$110:$A$186,$A723,Summary!$P$110:$P$186),0)</f>
        <v>0</v>
      </c>
      <c r="AI723" s="689">
        <f t="shared" ca="1" si="165"/>
        <v>0</v>
      </c>
      <c r="AJ723" s="688">
        <f>IFERROR(H723/SUMIF(A:A,A723,H:H)*SUMIF(Summary!$A$110:$A$186,'Operations Support'!A723,Summary!$Q$110:$Q$186),0)</f>
        <v>0</v>
      </c>
      <c r="AK723" s="688">
        <f t="shared" ca="1" si="166"/>
        <v>0</v>
      </c>
      <c r="AM723" s="688">
        <f>IFERROR($H723/SUMIF($A:$A,$A723,$H:$H)*SUMIF(Summary!$A$230:$A$266,$A723,Summary!$P$230:$P$266),0)</f>
        <v>0</v>
      </c>
      <c r="AN723" s="688">
        <f>IFERROR($H723/SUMIF($A:$A,$A723,$H:$H)*(SUMIF(Summary!$A$230:$A$266,$A723,Summary!$L$230:$L$266)+SUMIF(Summary!$A$281:$A$317,$A723,Summary!$L$281:$L$317))-AM723,0)</f>
        <v>0</v>
      </c>
      <c r="AO723" s="688">
        <f>IFERROR($H723/SUMIF($A:$A,$A723,$H:$H)*SUMIF(Summary!$A$230:$A$266,$A723,Summary!$Q$230:$Q$266),0)</f>
        <v>0</v>
      </c>
      <c r="AP723" s="688">
        <f>IFERROR($H723/SUMIF($A:$A,$A723,$H:$H)*(SUMIF(Summary!$A$230:$A$266,$A723,Summary!$L$230:$L$266)+SUMIF(Summary!$A$281:$A$317,$A723,Summary!$L$281:$L$317))-AO723,0)</f>
        <v>0</v>
      </c>
      <c r="AQ723" s="306"/>
      <c r="AR723" s="688">
        <f t="shared" ca="1" si="167"/>
        <v>0</v>
      </c>
      <c r="AS723" s="688">
        <f t="shared" ca="1" si="168"/>
        <v>0</v>
      </c>
    </row>
    <row r="724" spans="1:45" x14ac:dyDescent="0.2">
      <c r="A724" s="423">
        <v>3599</v>
      </c>
      <c r="B724" s="427">
        <v>5</v>
      </c>
      <c r="C724" s="425" t="s">
        <v>305</v>
      </c>
      <c r="D724" s="422">
        <f t="shared" si="169"/>
        <v>0</v>
      </c>
      <c r="E724" s="422">
        <f t="shared" si="170"/>
        <v>0</v>
      </c>
      <c r="F724" s="422">
        <f t="shared" si="171"/>
        <v>0</v>
      </c>
      <c r="G724" s="422">
        <f t="shared" si="172"/>
        <v>0</v>
      </c>
      <c r="H724" s="22">
        <f t="shared" si="173"/>
        <v>0</v>
      </c>
      <c r="I724" s="116">
        <v>0</v>
      </c>
      <c r="J724" s="116">
        <v>0</v>
      </c>
      <c r="K724" s="116">
        <v>0</v>
      </c>
      <c r="L724" s="116">
        <v>0</v>
      </c>
      <c r="M724" s="22">
        <f t="shared" si="174"/>
        <v>0</v>
      </c>
      <c r="N724" s="116">
        <v>0</v>
      </c>
      <c r="O724" s="116">
        <v>0</v>
      </c>
      <c r="P724" s="116">
        <v>0</v>
      </c>
      <c r="Q724" s="116">
        <v>0</v>
      </c>
      <c r="R724" s="22">
        <f t="shared" si="175"/>
        <v>0</v>
      </c>
      <c r="S724" s="116">
        <v>0</v>
      </c>
      <c r="T724" s="116">
        <v>0</v>
      </c>
      <c r="U724" s="116">
        <v>0</v>
      </c>
      <c r="V724" s="116">
        <v>0</v>
      </c>
      <c r="W724" s="22">
        <f t="shared" si="176"/>
        <v>0</v>
      </c>
      <c r="X724" s="22">
        <f t="shared" si="177"/>
        <v>0</v>
      </c>
      <c r="Y724" s="22">
        <f ca="1">OFFSET('Cost Study'!$B$7,'Operations Support'!$C724,'Operations Support'!$B724)*$H724</f>
        <v>0</v>
      </c>
      <c r="Z724" s="23">
        <f ca="1">Y724*'Cost Study'!$B$31</f>
        <v>0</v>
      </c>
      <c r="AA724" s="23">
        <f ca="1">IF(A724=10298,1.51,1)*IF($B724&lt;3,$D724*'Cost Study'!$B$32*OFFSET('Cost Study'!$B$7,'Operations Support'!$C724,'Operations Support'!$B724),0)</f>
        <v>0</v>
      </c>
      <c r="AB724" s="24">
        <f ca="1">AA724*'Cost Study'!$B$31</f>
        <v>0</v>
      </c>
      <c r="AC724" s="23">
        <f ca="1">Y724*'Cost Study'!$B$31</f>
        <v>0</v>
      </c>
      <c r="AD724" s="24">
        <f ca="1">AA724*'Cost Study'!$B$31</f>
        <v>0</v>
      </c>
      <c r="AE724" s="377">
        <f t="shared" ca="1" si="178"/>
        <v>0</v>
      </c>
      <c r="AF724" s="377">
        <f t="shared" ca="1" si="179"/>
        <v>0</v>
      </c>
      <c r="AH724" s="688">
        <f>IFERROR($H724/SUMIF($A:$A,$A724,$H:$H)*SUMIF(Summary!$A$110:$A$186,$A724,Summary!$P$110:$P$186),0)</f>
        <v>0</v>
      </c>
      <c r="AI724" s="689">
        <f t="shared" ca="1" si="165"/>
        <v>0</v>
      </c>
      <c r="AJ724" s="688">
        <f>IFERROR(H724/SUMIF(A:A,A724,H:H)*SUMIF(Summary!$A$110:$A$186,'Operations Support'!A724,Summary!$Q$110:$Q$186),0)</f>
        <v>0</v>
      </c>
      <c r="AK724" s="688">
        <f t="shared" ca="1" si="166"/>
        <v>0</v>
      </c>
      <c r="AM724" s="688">
        <f>IFERROR($H724/SUMIF($A:$A,$A724,$H:$H)*SUMIF(Summary!$A$230:$A$266,$A724,Summary!$P$230:$P$266),0)</f>
        <v>0</v>
      </c>
      <c r="AN724" s="688">
        <f>IFERROR($H724/SUMIF($A:$A,$A724,$H:$H)*(SUMIF(Summary!$A$230:$A$266,$A724,Summary!$L$230:$L$266)+SUMIF(Summary!$A$281:$A$317,$A724,Summary!$L$281:$L$317))-AM724,0)</f>
        <v>0</v>
      </c>
      <c r="AO724" s="688">
        <f>IFERROR($H724/SUMIF($A:$A,$A724,$H:$H)*SUMIF(Summary!$A$230:$A$266,$A724,Summary!$Q$230:$Q$266),0)</f>
        <v>0</v>
      </c>
      <c r="AP724" s="688">
        <f>IFERROR($H724/SUMIF($A:$A,$A724,$H:$H)*(SUMIF(Summary!$A$230:$A$266,$A724,Summary!$L$230:$L$266)+SUMIF(Summary!$A$281:$A$317,$A724,Summary!$L$281:$L$317))-AO724,0)</f>
        <v>0</v>
      </c>
      <c r="AQ724" s="306"/>
      <c r="AR724" s="688">
        <f t="shared" ca="1" si="167"/>
        <v>0</v>
      </c>
      <c r="AS724" s="688">
        <f t="shared" ca="1" si="168"/>
        <v>0</v>
      </c>
    </row>
    <row r="725" spans="1:45" x14ac:dyDescent="0.2">
      <c r="A725" s="423">
        <v>3599</v>
      </c>
      <c r="B725" s="427">
        <v>5</v>
      </c>
      <c r="C725" s="425" t="s">
        <v>306</v>
      </c>
      <c r="D725" s="422">
        <f t="shared" si="169"/>
        <v>0</v>
      </c>
      <c r="E725" s="422">
        <f t="shared" si="170"/>
        <v>0</v>
      </c>
      <c r="F725" s="422">
        <f t="shared" si="171"/>
        <v>0</v>
      </c>
      <c r="G725" s="422">
        <f t="shared" si="172"/>
        <v>0</v>
      </c>
      <c r="H725" s="22">
        <f t="shared" si="173"/>
        <v>0</v>
      </c>
      <c r="I725" s="116">
        <v>0</v>
      </c>
      <c r="J725" s="116">
        <v>0</v>
      </c>
      <c r="K725" s="116">
        <v>0</v>
      </c>
      <c r="L725" s="116">
        <v>0</v>
      </c>
      <c r="M725" s="22">
        <f t="shared" si="174"/>
        <v>0</v>
      </c>
      <c r="N725" s="116">
        <v>0</v>
      </c>
      <c r="O725" s="116">
        <v>0</v>
      </c>
      <c r="P725" s="116">
        <v>0</v>
      </c>
      <c r="Q725" s="116">
        <v>0</v>
      </c>
      <c r="R725" s="22">
        <f t="shared" si="175"/>
        <v>0</v>
      </c>
      <c r="S725" s="116">
        <v>0</v>
      </c>
      <c r="T725" s="116">
        <v>0</v>
      </c>
      <c r="U725" s="116">
        <v>0</v>
      </c>
      <c r="V725" s="116">
        <v>0</v>
      </c>
      <c r="W725" s="22">
        <f t="shared" si="176"/>
        <v>0</v>
      </c>
      <c r="X725" s="22">
        <f t="shared" si="177"/>
        <v>0</v>
      </c>
      <c r="Y725" s="22">
        <f ca="1">OFFSET('Cost Study'!$B$7,'Operations Support'!$C725,'Operations Support'!$B725)*$H725</f>
        <v>0</v>
      </c>
      <c r="Z725" s="23">
        <f ca="1">Y725*'Cost Study'!$B$31</f>
        <v>0</v>
      </c>
      <c r="AA725" s="23">
        <f ca="1">IF(A725=10298,1.51,1)*IF($B725&lt;3,$D725*'Cost Study'!$B$32*OFFSET('Cost Study'!$B$7,'Operations Support'!$C725,'Operations Support'!$B725),0)</f>
        <v>0</v>
      </c>
      <c r="AB725" s="24">
        <f ca="1">AA725*'Cost Study'!$B$31</f>
        <v>0</v>
      </c>
      <c r="AC725" s="23">
        <f ca="1">Y725*'Cost Study'!$B$31</f>
        <v>0</v>
      </c>
      <c r="AD725" s="24">
        <f ca="1">AA725*'Cost Study'!$B$31</f>
        <v>0</v>
      </c>
      <c r="AE725" s="377">
        <f t="shared" ca="1" si="178"/>
        <v>0</v>
      </c>
      <c r="AF725" s="377">
        <f t="shared" ca="1" si="179"/>
        <v>0</v>
      </c>
      <c r="AH725" s="688">
        <f>IFERROR($H725/SUMIF($A:$A,$A725,$H:$H)*SUMIF(Summary!$A$110:$A$186,$A725,Summary!$P$110:$P$186),0)</f>
        <v>0</v>
      </c>
      <c r="AI725" s="689">
        <f t="shared" ca="1" si="165"/>
        <v>0</v>
      </c>
      <c r="AJ725" s="688">
        <f>IFERROR(H725/SUMIF(A:A,A725,H:H)*SUMIF(Summary!$A$110:$A$186,'Operations Support'!A725,Summary!$Q$110:$Q$186),0)</f>
        <v>0</v>
      </c>
      <c r="AK725" s="688">
        <f t="shared" ca="1" si="166"/>
        <v>0</v>
      </c>
      <c r="AM725" s="688">
        <f>IFERROR($H725/SUMIF($A:$A,$A725,$H:$H)*SUMIF(Summary!$A$230:$A$266,$A725,Summary!$P$230:$P$266),0)</f>
        <v>0</v>
      </c>
      <c r="AN725" s="688">
        <f>IFERROR($H725/SUMIF($A:$A,$A725,$H:$H)*(SUMIF(Summary!$A$230:$A$266,$A725,Summary!$L$230:$L$266)+SUMIF(Summary!$A$281:$A$317,$A725,Summary!$L$281:$L$317))-AM725,0)</f>
        <v>0</v>
      </c>
      <c r="AO725" s="688">
        <f>IFERROR($H725/SUMIF($A:$A,$A725,$H:$H)*SUMIF(Summary!$A$230:$A$266,$A725,Summary!$Q$230:$Q$266),0)</f>
        <v>0</v>
      </c>
      <c r="AP725" s="688">
        <f>IFERROR($H725/SUMIF($A:$A,$A725,$H:$H)*(SUMIF(Summary!$A$230:$A$266,$A725,Summary!$L$230:$L$266)+SUMIF(Summary!$A$281:$A$317,$A725,Summary!$L$281:$L$317))-AO725,0)</f>
        <v>0</v>
      </c>
      <c r="AQ725" s="306"/>
      <c r="AR725" s="688">
        <f t="shared" ca="1" si="167"/>
        <v>0</v>
      </c>
      <c r="AS725" s="688">
        <f t="shared" ca="1" si="168"/>
        <v>0</v>
      </c>
    </row>
    <row r="726" spans="1:45" x14ac:dyDescent="0.2">
      <c r="A726" s="423">
        <v>3599</v>
      </c>
      <c r="B726" s="427">
        <v>5</v>
      </c>
      <c r="C726" s="425" t="s">
        <v>307</v>
      </c>
      <c r="D726" s="422">
        <f t="shared" si="169"/>
        <v>0</v>
      </c>
      <c r="E726" s="422">
        <f t="shared" si="170"/>
        <v>0</v>
      </c>
      <c r="F726" s="422">
        <f t="shared" si="171"/>
        <v>0</v>
      </c>
      <c r="G726" s="422">
        <f t="shared" si="172"/>
        <v>0</v>
      </c>
      <c r="H726" s="22">
        <f t="shared" si="173"/>
        <v>0</v>
      </c>
      <c r="I726" s="116">
        <v>0</v>
      </c>
      <c r="J726" s="116">
        <v>0</v>
      </c>
      <c r="K726" s="116">
        <v>0</v>
      </c>
      <c r="L726" s="116">
        <v>0</v>
      </c>
      <c r="M726" s="22">
        <f t="shared" si="174"/>
        <v>0</v>
      </c>
      <c r="N726" s="116">
        <v>0</v>
      </c>
      <c r="O726" s="116">
        <v>0</v>
      </c>
      <c r="P726" s="116">
        <v>0</v>
      </c>
      <c r="Q726" s="116">
        <v>0</v>
      </c>
      <c r="R726" s="22">
        <f t="shared" si="175"/>
        <v>0</v>
      </c>
      <c r="S726" s="116">
        <v>0</v>
      </c>
      <c r="T726" s="116">
        <v>0</v>
      </c>
      <c r="U726" s="116">
        <v>0</v>
      </c>
      <c r="V726" s="116">
        <v>0</v>
      </c>
      <c r="W726" s="22">
        <f t="shared" si="176"/>
        <v>0</v>
      </c>
      <c r="X726" s="22">
        <f t="shared" si="177"/>
        <v>0</v>
      </c>
      <c r="Y726" s="22">
        <f ca="1">OFFSET('Cost Study'!$B$7,'Operations Support'!$C726,'Operations Support'!$B726)*$H726</f>
        <v>0</v>
      </c>
      <c r="Z726" s="23">
        <f ca="1">Y726*'Cost Study'!$B$31</f>
        <v>0</v>
      </c>
      <c r="AA726" s="23">
        <f ca="1">IF(A726=10298,1.51,1)*IF($B726&lt;3,$D726*'Cost Study'!$B$32*OFFSET('Cost Study'!$B$7,'Operations Support'!$C726,'Operations Support'!$B726),0)</f>
        <v>0</v>
      </c>
      <c r="AB726" s="24">
        <f ca="1">AA726*'Cost Study'!$B$31</f>
        <v>0</v>
      </c>
      <c r="AC726" s="23">
        <f ca="1">Y726*'Cost Study'!$B$31</f>
        <v>0</v>
      </c>
      <c r="AD726" s="24">
        <f ca="1">AA726*'Cost Study'!$B$31</f>
        <v>0</v>
      </c>
      <c r="AE726" s="377">
        <f t="shared" ca="1" si="178"/>
        <v>0</v>
      </c>
      <c r="AF726" s="377">
        <f t="shared" ca="1" si="179"/>
        <v>0</v>
      </c>
      <c r="AH726" s="688">
        <f>IFERROR($H726/SUMIF($A:$A,$A726,$H:$H)*SUMIF(Summary!$A$110:$A$186,$A726,Summary!$P$110:$P$186),0)</f>
        <v>0</v>
      </c>
      <c r="AI726" s="689">
        <f t="shared" ca="1" si="165"/>
        <v>0</v>
      </c>
      <c r="AJ726" s="688">
        <f>IFERROR(H726/SUMIF(A:A,A726,H:H)*SUMIF(Summary!$A$110:$A$186,'Operations Support'!A726,Summary!$Q$110:$Q$186),0)</f>
        <v>0</v>
      </c>
      <c r="AK726" s="688">
        <f t="shared" ca="1" si="166"/>
        <v>0</v>
      </c>
      <c r="AM726" s="688">
        <f>IFERROR($H726/SUMIF($A:$A,$A726,$H:$H)*SUMIF(Summary!$A$230:$A$266,$A726,Summary!$P$230:$P$266),0)</f>
        <v>0</v>
      </c>
      <c r="AN726" s="688">
        <f>IFERROR($H726/SUMIF($A:$A,$A726,$H:$H)*(SUMIF(Summary!$A$230:$A$266,$A726,Summary!$L$230:$L$266)+SUMIF(Summary!$A$281:$A$317,$A726,Summary!$L$281:$L$317))-AM726,0)</f>
        <v>0</v>
      </c>
      <c r="AO726" s="688">
        <f>IFERROR($H726/SUMIF($A:$A,$A726,$H:$H)*SUMIF(Summary!$A$230:$A$266,$A726,Summary!$Q$230:$Q$266),0)</f>
        <v>0</v>
      </c>
      <c r="AP726" s="688">
        <f>IFERROR($H726/SUMIF($A:$A,$A726,$H:$H)*(SUMIF(Summary!$A$230:$A$266,$A726,Summary!$L$230:$L$266)+SUMIF(Summary!$A$281:$A$317,$A726,Summary!$L$281:$L$317))-AO726,0)</f>
        <v>0</v>
      </c>
      <c r="AQ726" s="306"/>
      <c r="AR726" s="688">
        <f t="shared" ca="1" si="167"/>
        <v>0</v>
      </c>
      <c r="AS726" s="688">
        <f t="shared" ca="1" si="168"/>
        <v>0</v>
      </c>
    </row>
    <row r="727" spans="1:45" x14ac:dyDescent="0.2">
      <c r="A727" s="423">
        <v>3599</v>
      </c>
      <c r="B727" s="427">
        <v>5</v>
      </c>
      <c r="C727" s="425" t="s">
        <v>308</v>
      </c>
      <c r="D727" s="422">
        <f t="shared" si="169"/>
        <v>0</v>
      </c>
      <c r="E727" s="422">
        <f t="shared" si="170"/>
        <v>0</v>
      </c>
      <c r="F727" s="422">
        <f t="shared" si="171"/>
        <v>0</v>
      </c>
      <c r="G727" s="422">
        <f t="shared" si="172"/>
        <v>0</v>
      </c>
      <c r="H727" s="22">
        <f t="shared" si="173"/>
        <v>0</v>
      </c>
      <c r="I727" s="116">
        <v>0</v>
      </c>
      <c r="J727" s="116">
        <v>0</v>
      </c>
      <c r="K727" s="116">
        <v>0</v>
      </c>
      <c r="L727" s="116">
        <v>0</v>
      </c>
      <c r="M727" s="22">
        <f t="shared" si="174"/>
        <v>0</v>
      </c>
      <c r="N727" s="116">
        <v>0</v>
      </c>
      <c r="O727" s="116">
        <v>0</v>
      </c>
      <c r="P727" s="116">
        <v>0</v>
      </c>
      <c r="Q727" s="116">
        <v>0</v>
      </c>
      <c r="R727" s="22">
        <f t="shared" si="175"/>
        <v>0</v>
      </c>
      <c r="S727" s="116">
        <v>0</v>
      </c>
      <c r="T727" s="116">
        <v>0</v>
      </c>
      <c r="U727" s="116">
        <v>0</v>
      </c>
      <c r="V727" s="116">
        <v>0</v>
      </c>
      <c r="W727" s="22">
        <f t="shared" si="176"/>
        <v>0</v>
      </c>
      <c r="X727" s="22">
        <f t="shared" si="177"/>
        <v>0</v>
      </c>
      <c r="Y727" s="22">
        <f ca="1">OFFSET('Cost Study'!$B$7,'Operations Support'!$C727,'Operations Support'!$B727)*$H727</f>
        <v>0</v>
      </c>
      <c r="Z727" s="23">
        <f ca="1">Y727*'Cost Study'!$B$31</f>
        <v>0</v>
      </c>
      <c r="AA727" s="23">
        <f ca="1">IF(A727=10298,1.51,1)*IF($B727&lt;3,$D727*'Cost Study'!$B$32*OFFSET('Cost Study'!$B$7,'Operations Support'!$C727,'Operations Support'!$B727),0)</f>
        <v>0</v>
      </c>
      <c r="AB727" s="24">
        <f ca="1">AA727*'Cost Study'!$B$31</f>
        <v>0</v>
      </c>
      <c r="AC727" s="23">
        <f ca="1">Y727*'Cost Study'!$B$31</f>
        <v>0</v>
      </c>
      <c r="AD727" s="24">
        <f ca="1">AA727*'Cost Study'!$B$31</f>
        <v>0</v>
      </c>
      <c r="AE727" s="377">
        <f t="shared" ca="1" si="178"/>
        <v>0</v>
      </c>
      <c r="AF727" s="377">
        <f t="shared" ca="1" si="179"/>
        <v>0</v>
      </c>
      <c r="AH727" s="688">
        <f>IFERROR($H727/SUMIF($A:$A,$A727,$H:$H)*SUMIF(Summary!$A$110:$A$186,$A727,Summary!$P$110:$P$186),0)</f>
        <v>0</v>
      </c>
      <c r="AI727" s="689">
        <f t="shared" ca="1" si="165"/>
        <v>0</v>
      </c>
      <c r="AJ727" s="688">
        <f>IFERROR(H727/SUMIF(A:A,A727,H:H)*SUMIF(Summary!$A$110:$A$186,'Operations Support'!A727,Summary!$Q$110:$Q$186),0)</f>
        <v>0</v>
      </c>
      <c r="AK727" s="688">
        <f t="shared" ca="1" si="166"/>
        <v>0</v>
      </c>
      <c r="AM727" s="688">
        <f>IFERROR($H727/SUMIF($A:$A,$A727,$H:$H)*SUMIF(Summary!$A$230:$A$266,$A727,Summary!$P$230:$P$266),0)</f>
        <v>0</v>
      </c>
      <c r="AN727" s="688">
        <f>IFERROR($H727/SUMIF($A:$A,$A727,$H:$H)*(SUMIF(Summary!$A$230:$A$266,$A727,Summary!$L$230:$L$266)+SUMIF(Summary!$A$281:$A$317,$A727,Summary!$L$281:$L$317))-AM727,0)</f>
        <v>0</v>
      </c>
      <c r="AO727" s="688">
        <f>IFERROR($H727/SUMIF($A:$A,$A727,$H:$H)*SUMIF(Summary!$A$230:$A$266,$A727,Summary!$Q$230:$Q$266),0)</f>
        <v>0</v>
      </c>
      <c r="AP727" s="688">
        <f>IFERROR($H727/SUMIF($A:$A,$A727,$H:$H)*(SUMIF(Summary!$A$230:$A$266,$A727,Summary!$L$230:$L$266)+SUMIF(Summary!$A$281:$A$317,$A727,Summary!$L$281:$L$317))-AO727,0)</f>
        <v>0</v>
      </c>
      <c r="AQ727" s="306"/>
      <c r="AR727" s="688">
        <f t="shared" ca="1" si="167"/>
        <v>0</v>
      </c>
      <c r="AS727" s="688">
        <f t="shared" ca="1" si="168"/>
        <v>0</v>
      </c>
    </row>
    <row r="728" spans="1:45" x14ac:dyDescent="0.2">
      <c r="A728" s="423">
        <v>3599</v>
      </c>
      <c r="B728" s="427">
        <v>5</v>
      </c>
      <c r="C728" s="425" t="s">
        <v>309</v>
      </c>
      <c r="D728" s="422">
        <f t="shared" si="169"/>
        <v>0</v>
      </c>
      <c r="E728" s="422">
        <f t="shared" si="170"/>
        <v>0</v>
      </c>
      <c r="F728" s="422">
        <f t="shared" si="171"/>
        <v>0</v>
      </c>
      <c r="G728" s="422">
        <f t="shared" si="172"/>
        <v>0</v>
      </c>
      <c r="H728" s="22">
        <f t="shared" si="173"/>
        <v>0</v>
      </c>
      <c r="I728" s="116">
        <v>0</v>
      </c>
      <c r="J728" s="116">
        <v>0</v>
      </c>
      <c r="K728" s="116">
        <v>0</v>
      </c>
      <c r="L728" s="116">
        <v>0</v>
      </c>
      <c r="M728" s="22">
        <f t="shared" si="174"/>
        <v>0</v>
      </c>
      <c r="N728" s="116">
        <v>0</v>
      </c>
      <c r="O728" s="116">
        <v>0</v>
      </c>
      <c r="P728" s="116">
        <v>0</v>
      </c>
      <c r="Q728" s="116">
        <v>0</v>
      </c>
      <c r="R728" s="22">
        <f t="shared" si="175"/>
        <v>0</v>
      </c>
      <c r="S728" s="116">
        <v>0</v>
      </c>
      <c r="T728" s="116">
        <v>0</v>
      </c>
      <c r="U728" s="116">
        <v>0</v>
      </c>
      <c r="V728" s="116">
        <v>0</v>
      </c>
      <c r="W728" s="22">
        <f t="shared" si="176"/>
        <v>0</v>
      </c>
      <c r="X728" s="22">
        <f t="shared" si="177"/>
        <v>0</v>
      </c>
      <c r="Y728" s="22">
        <f ca="1">OFFSET('Cost Study'!$B$7,'Operations Support'!$C728,'Operations Support'!$B728)*$H728</f>
        <v>0</v>
      </c>
      <c r="Z728" s="23">
        <f ca="1">Y728*'Cost Study'!$B$31</f>
        <v>0</v>
      </c>
      <c r="AA728" s="23">
        <f ca="1">IF(A728=10298,1.51,1)*IF($B728&lt;3,$D728*'Cost Study'!$B$32*OFFSET('Cost Study'!$B$7,'Operations Support'!$C728,'Operations Support'!$B728),0)</f>
        <v>0</v>
      </c>
      <c r="AB728" s="24">
        <f ca="1">AA728*'Cost Study'!$B$31</f>
        <v>0</v>
      </c>
      <c r="AC728" s="23">
        <f ca="1">Y728*'Cost Study'!$B$31</f>
        <v>0</v>
      </c>
      <c r="AD728" s="24">
        <f ca="1">AA728*'Cost Study'!$B$31</f>
        <v>0</v>
      </c>
      <c r="AE728" s="377">
        <f t="shared" ca="1" si="178"/>
        <v>0</v>
      </c>
      <c r="AF728" s="377">
        <f t="shared" ca="1" si="179"/>
        <v>0</v>
      </c>
      <c r="AH728" s="688">
        <f>IFERROR($H728/SUMIF($A:$A,$A728,$H:$H)*SUMIF(Summary!$A$110:$A$186,$A728,Summary!$P$110:$P$186),0)</f>
        <v>0</v>
      </c>
      <c r="AI728" s="689">
        <f t="shared" ca="1" si="165"/>
        <v>0</v>
      </c>
      <c r="AJ728" s="688">
        <f>IFERROR(H728/SUMIF(A:A,A728,H:H)*SUMIF(Summary!$A$110:$A$186,'Operations Support'!A728,Summary!$Q$110:$Q$186),0)</f>
        <v>0</v>
      </c>
      <c r="AK728" s="688">
        <f t="shared" ca="1" si="166"/>
        <v>0</v>
      </c>
      <c r="AM728" s="688">
        <f>IFERROR($H728/SUMIF($A:$A,$A728,$H:$H)*SUMIF(Summary!$A$230:$A$266,$A728,Summary!$P$230:$P$266),0)</f>
        <v>0</v>
      </c>
      <c r="AN728" s="688">
        <f>IFERROR($H728/SUMIF($A:$A,$A728,$H:$H)*(SUMIF(Summary!$A$230:$A$266,$A728,Summary!$L$230:$L$266)+SUMIF(Summary!$A$281:$A$317,$A728,Summary!$L$281:$L$317))-AM728,0)</f>
        <v>0</v>
      </c>
      <c r="AO728" s="688">
        <f>IFERROR($H728/SUMIF($A:$A,$A728,$H:$H)*SUMIF(Summary!$A$230:$A$266,$A728,Summary!$Q$230:$Q$266),0)</f>
        <v>0</v>
      </c>
      <c r="AP728" s="688">
        <f>IFERROR($H728/SUMIF($A:$A,$A728,$H:$H)*(SUMIF(Summary!$A$230:$A$266,$A728,Summary!$L$230:$L$266)+SUMIF(Summary!$A$281:$A$317,$A728,Summary!$L$281:$L$317))-AO728,0)</f>
        <v>0</v>
      </c>
      <c r="AQ728" s="306"/>
      <c r="AR728" s="688">
        <f t="shared" ca="1" si="167"/>
        <v>0</v>
      </c>
      <c r="AS728" s="688">
        <f t="shared" ca="1" si="168"/>
        <v>0</v>
      </c>
    </row>
    <row r="729" spans="1:45" x14ac:dyDescent="0.2">
      <c r="A729" s="423">
        <v>3599</v>
      </c>
      <c r="B729" s="427">
        <v>5</v>
      </c>
      <c r="C729" s="425" t="s">
        <v>310</v>
      </c>
      <c r="D729" s="422">
        <f t="shared" si="169"/>
        <v>0</v>
      </c>
      <c r="E729" s="422">
        <f t="shared" si="170"/>
        <v>0</v>
      </c>
      <c r="F729" s="422">
        <f t="shared" si="171"/>
        <v>0</v>
      </c>
      <c r="G729" s="422">
        <f t="shared" si="172"/>
        <v>0</v>
      </c>
      <c r="H729" s="22">
        <f t="shared" si="173"/>
        <v>0</v>
      </c>
      <c r="I729" s="116">
        <v>0</v>
      </c>
      <c r="J729" s="116">
        <v>0</v>
      </c>
      <c r="K729" s="116">
        <v>0</v>
      </c>
      <c r="L729" s="116">
        <v>0</v>
      </c>
      <c r="M729" s="22">
        <f t="shared" si="174"/>
        <v>0</v>
      </c>
      <c r="N729" s="116">
        <v>0</v>
      </c>
      <c r="O729" s="116">
        <v>0</v>
      </c>
      <c r="P729" s="116">
        <v>0</v>
      </c>
      <c r="Q729" s="116">
        <v>0</v>
      </c>
      <c r="R729" s="22">
        <f t="shared" si="175"/>
        <v>0</v>
      </c>
      <c r="S729" s="116">
        <v>0</v>
      </c>
      <c r="T729" s="116">
        <v>0</v>
      </c>
      <c r="U729" s="116">
        <v>0</v>
      </c>
      <c r="V729" s="116">
        <v>0</v>
      </c>
      <c r="W729" s="22">
        <f t="shared" si="176"/>
        <v>0</v>
      </c>
      <c r="X729" s="22">
        <f t="shared" si="177"/>
        <v>0</v>
      </c>
      <c r="Y729" s="22">
        <f ca="1">OFFSET('Cost Study'!$B$7,'Operations Support'!$C729,'Operations Support'!$B729)*$H729</f>
        <v>0</v>
      </c>
      <c r="Z729" s="23">
        <f ca="1">Y729*'Cost Study'!$B$31</f>
        <v>0</v>
      </c>
      <c r="AA729" s="23">
        <f ca="1">IF(A729=10298,1.51,1)*IF($B729&lt;3,$D729*'Cost Study'!$B$32*OFFSET('Cost Study'!$B$7,'Operations Support'!$C729,'Operations Support'!$B729),0)</f>
        <v>0</v>
      </c>
      <c r="AB729" s="24">
        <f ca="1">AA729*'Cost Study'!$B$31</f>
        <v>0</v>
      </c>
      <c r="AC729" s="23">
        <f ca="1">Y729*'Cost Study'!$B$31</f>
        <v>0</v>
      </c>
      <c r="AD729" s="24">
        <f ca="1">AA729*'Cost Study'!$B$31</f>
        <v>0</v>
      </c>
      <c r="AE729" s="377">
        <f t="shared" ca="1" si="178"/>
        <v>0</v>
      </c>
      <c r="AF729" s="377">
        <f t="shared" ca="1" si="179"/>
        <v>0</v>
      </c>
      <c r="AH729" s="688">
        <f>IFERROR($H729/SUMIF($A:$A,$A729,$H:$H)*SUMIF(Summary!$A$110:$A$186,$A729,Summary!$P$110:$P$186),0)</f>
        <v>0</v>
      </c>
      <c r="AI729" s="689">
        <f t="shared" ca="1" si="165"/>
        <v>0</v>
      </c>
      <c r="AJ729" s="688">
        <f>IFERROR(H729/SUMIF(A:A,A729,H:H)*SUMIF(Summary!$A$110:$A$186,'Operations Support'!A729,Summary!$Q$110:$Q$186),0)</f>
        <v>0</v>
      </c>
      <c r="AK729" s="688">
        <f t="shared" ca="1" si="166"/>
        <v>0</v>
      </c>
      <c r="AM729" s="688">
        <f>IFERROR($H729/SUMIF($A:$A,$A729,$H:$H)*SUMIF(Summary!$A$230:$A$266,$A729,Summary!$P$230:$P$266),0)</f>
        <v>0</v>
      </c>
      <c r="AN729" s="688">
        <f>IFERROR($H729/SUMIF($A:$A,$A729,$H:$H)*(SUMIF(Summary!$A$230:$A$266,$A729,Summary!$L$230:$L$266)+SUMIF(Summary!$A$281:$A$317,$A729,Summary!$L$281:$L$317))-AM729,0)</f>
        <v>0</v>
      </c>
      <c r="AO729" s="688">
        <f>IFERROR($H729/SUMIF($A:$A,$A729,$H:$H)*SUMIF(Summary!$A$230:$A$266,$A729,Summary!$Q$230:$Q$266),0)</f>
        <v>0</v>
      </c>
      <c r="AP729" s="688">
        <f>IFERROR($H729/SUMIF($A:$A,$A729,$H:$H)*(SUMIF(Summary!$A$230:$A$266,$A729,Summary!$L$230:$L$266)+SUMIF(Summary!$A$281:$A$317,$A729,Summary!$L$281:$L$317))-AO729,0)</f>
        <v>0</v>
      </c>
      <c r="AQ729" s="306"/>
      <c r="AR729" s="688">
        <f t="shared" ca="1" si="167"/>
        <v>0</v>
      </c>
      <c r="AS729" s="688">
        <f t="shared" ca="1" si="168"/>
        <v>0</v>
      </c>
    </row>
    <row r="730" spans="1:45" x14ac:dyDescent="0.2">
      <c r="A730" s="423">
        <v>3599</v>
      </c>
      <c r="B730" s="427">
        <v>5</v>
      </c>
      <c r="C730" s="425" t="s">
        <v>311</v>
      </c>
      <c r="D730" s="422">
        <f t="shared" si="169"/>
        <v>0</v>
      </c>
      <c r="E730" s="422">
        <f t="shared" si="170"/>
        <v>0</v>
      </c>
      <c r="F730" s="422">
        <f t="shared" si="171"/>
        <v>0</v>
      </c>
      <c r="G730" s="422">
        <f t="shared" si="172"/>
        <v>0</v>
      </c>
      <c r="H730" s="22">
        <f t="shared" si="173"/>
        <v>0</v>
      </c>
      <c r="I730" s="116">
        <v>0</v>
      </c>
      <c r="J730" s="116">
        <v>0</v>
      </c>
      <c r="K730" s="116">
        <v>0</v>
      </c>
      <c r="L730" s="116">
        <v>0</v>
      </c>
      <c r="M730" s="22">
        <f t="shared" si="174"/>
        <v>0</v>
      </c>
      <c r="N730" s="116">
        <v>0</v>
      </c>
      <c r="O730" s="116">
        <v>0</v>
      </c>
      <c r="P730" s="116">
        <v>0</v>
      </c>
      <c r="Q730" s="116">
        <v>0</v>
      </c>
      <c r="R730" s="22">
        <f t="shared" si="175"/>
        <v>0</v>
      </c>
      <c r="S730" s="116">
        <v>0</v>
      </c>
      <c r="T730" s="116">
        <v>0</v>
      </c>
      <c r="U730" s="116">
        <v>0</v>
      </c>
      <c r="V730" s="116">
        <v>0</v>
      </c>
      <c r="W730" s="22">
        <f t="shared" si="176"/>
        <v>0</v>
      </c>
      <c r="X730" s="22">
        <f t="shared" si="177"/>
        <v>0</v>
      </c>
      <c r="Y730" s="22">
        <f ca="1">OFFSET('Cost Study'!$B$7,'Operations Support'!$C730,'Operations Support'!$B730)*$H730</f>
        <v>0</v>
      </c>
      <c r="Z730" s="23">
        <f ca="1">Y730*'Cost Study'!$B$31</f>
        <v>0</v>
      </c>
      <c r="AA730" s="23">
        <f ca="1">IF(A730=10298,1.51,1)*IF($B730&lt;3,$D730*'Cost Study'!$B$32*OFFSET('Cost Study'!$B$7,'Operations Support'!$C730,'Operations Support'!$B730),0)</f>
        <v>0</v>
      </c>
      <c r="AB730" s="24">
        <f ca="1">AA730*'Cost Study'!$B$31</f>
        <v>0</v>
      </c>
      <c r="AC730" s="23">
        <f ca="1">Y730*'Cost Study'!$B$31</f>
        <v>0</v>
      </c>
      <c r="AD730" s="24">
        <f ca="1">AA730*'Cost Study'!$B$31</f>
        <v>0</v>
      </c>
      <c r="AE730" s="377">
        <f t="shared" ca="1" si="178"/>
        <v>0</v>
      </c>
      <c r="AF730" s="377">
        <f t="shared" ca="1" si="179"/>
        <v>0</v>
      </c>
      <c r="AH730" s="688">
        <f>IFERROR($H730/SUMIF($A:$A,$A730,$H:$H)*SUMIF(Summary!$A$110:$A$186,$A730,Summary!$P$110:$P$186),0)</f>
        <v>0</v>
      </c>
      <c r="AI730" s="689">
        <f t="shared" ca="1" si="165"/>
        <v>0</v>
      </c>
      <c r="AJ730" s="688">
        <f>IFERROR(H730/SUMIF(A:A,A730,H:H)*SUMIF(Summary!$A$110:$A$186,'Operations Support'!A730,Summary!$Q$110:$Q$186),0)</f>
        <v>0</v>
      </c>
      <c r="AK730" s="688">
        <f t="shared" ca="1" si="166"/>
        <v>0</v>
      </c>
      <c r="AM730" s="688">
        <f>IFERROR($H730/SUMIF($A:$A,$A730,$H:$H)*SUMIF(Summary!$A$230:$A$266,$A730,Summary!$P$230:$P$266),0)</f>
        <v>0</v>
      </c>
      <c r="AN730" s="688">
        <f>IFERROR($H730/SUMIF($A:$A,$A730,$H:$H)*(SUMIF(Summary!$A$230:$A$266,$A730,Summary!$L$230:$L$266)+SUMIF(Summary!$A$281:$A$317,$A730,Summary!$L$281:$L$317))-AM730,0)</f>
        <v>0</v>
      </c>
      <c r="AO730" s="688">
        <f>IFERROR($H730/SUMIF($A:$A,$A730,$H:$H)*SUMIF(Summary!$A$230:$A$266,$A730,Summary!$Q$230:$Q$266),0)</f>
        <v>0</v>
      </c>
      <c r="AP730" s="688">
        <f>IFERROR($H730/SUMIF($A:$A,$A730,$H:$H)*(SUMIF(Summary!$A$230:$A$266,$A730,Summary!$L$230:$L$266)+SUMIF(Summary!$A$281:$A$317,$A730,Summary!$L$281:$L$317))-AO730,0)</f>
        <v>0</v>
      </c>
      <c r="AQ730" s="306"/>
      <c r="AR730" s="688">
        <f t="shared" ca="1" si="167"/>
        <v>0</v>
      </c>
      <c r="AS730" s="688">
        <f t="shared" ca="1" si="168"/>
        <v>0</v>
      </c>
    </row>
    <row r="731" spans="1:45" x14ac:dyDescent="0.2">
      <c r="A731" s="423">
        <v>3599</v>
      </c>
      <c r="B731" s="427">
        <v>5</v>
      </c>
      <c r="C731" s="425" t="s">
        <v>312</v>
      </c>
      <c r="D731" s="422">
        <f t="shared" si="169"/>
        <v>0</v>
      </c>
      <c r="E731" s="422">
        <f t="shared" si="170"/>
        <v>0</v>
      </c>
      <c r="F731" s="422">
        <f t="shared" si="171"/>
        <v>0</v>
      </c>
      <c r="G731" s="422">
        <f t="shared" si="172"/>
        <v>0</v>
      </c>
      <c r="H731" s="22">
        <f t="shared" si="173"/>
        <v>0</v>
      </c>
      <c r="I731" s="116">
        <v>0</v>
      </c>
      <c r="J731" s="116">
        <v>0</v>
      </c>
      <c r="K731" s="116">
        <v>0</v>
      </c>
      <c r="L731" s="116">
        <v>0</v>
      </c>
      <c r="M731" s="22">
        <f t="shared" si="174"/>
        <v>0</v>
      </c>
      <c r="N731" s="116">
        <v>0</v>
      </c>
      <c r="O731" s="116">
        <v>0</v>
      </c>
      <c r="P731" s="116">
        <v>0</v>
      </c>
      <c r="Q731" s="116">
        <v>0</v>
      </c>
      <c r="R731" s="22">
        <f t="shared" si="175"/>
        <v>0</v>
      </c>
      <c r="S731" s="116">
        <v>0</v>
      </c>
      <c r="T731" s="116">
        <v>0</v>
      </c>
      <c r="U731" s="116">
        <v>0</v>
      </c>
      <c r="V731" s="116">
        <v>0</v>
      </c>
      <c r="W731" s="22">
        <f t="shared" si="176"/>
        <v>0</v>
      </c>
      <c r="X731" s="22">
        <f t="shared" si="177"/>
        <v>0</v>
      </c>
      <c r="Y731" s="22">
        <f ca="1">OFFSET('Cost Study'!$B$7,'Operations Support'!$C731,'Operations Support'!$B731)*$H731</f>
        <v>0</v>
      </c>
      <c r="Z731" s="23">
        <f ca="1">Y731*'Cost Study'!$B$31</f>
        <v>0</v>
      </c>
      <c r="AA731" s="23">
        <f ca="1">IF(A731=10298,1.51,1)*IF($B731&lt;3,$D731*'Cost Study'!$B$32*OFFSET('Cost Study'!$B$7,'Operations Support'!$C731,'Operations Support'!$B731),0)</f>
        <v>0</v>
      </c>
      <c r="AB731" s="24">
        <f ca="1">AA731*'Cost Study'!$B$31</f>
        <v>0</v>
      </c>
      <c r="AC731" s="23">
        <f ca="1">Y731*'Cost Study'!$B$31</f>
        <v>0</v>
      </c>
      <c r="AD731" s="24">
        <f ca="1">AA731*'Cost Study'!$B$31</f>
        <v>0</v>
      </c>
      <c r="AE731" s="377">
        <f t="shared" ca="1" si="178"/>
        <v>0</v>
      </c>
      <c r="AF731" s="377">
        <f t="shared" ca="1" si="179"/>
        <v>0</v>
      </c>
      <c r="AH731" s="688">
        <f>IFERROR($H731/SUMIF($A:$A,$A731,$H:$H)*SUMIF(Summary!$A$110:$A$186,$A731,Summary!$P$110:$P$186),0)</f>
        <v>0</v>
      </c>
      <c r="AI731" s="689">
        <f t="shared" ca="1" si="165"/>
        <v>0</v>
      </c>
      <c r="AJ731" s="688">
        <f>IFERROR(H731/SUMIF(A:A,A731,H:H)*SUMIF(Summary!$A$110:$A$186,'Operations Support'!A731,Summary!$Q$110:$Q$186),0)</f>
        <v>0</v>
      </c>
      <c r="AK731" s="688">
        <f t="shared" ca="1" si="166"/>
        <v>0</v>
      </c>
      <c r="AM731" s="688">
        <f>IFERROR($H731/SUMIF($A:$A,$A731,$H:$H)*SUMIF(Summary!$A$230:$A$266,$A731,Summary!$P$230:$P$266),0)</f>
        <v>0</v>
      </c>
      <c r="AN731" s="688">
        <f>IFERROR($H731/SUMIF($A:$A,$A731,$H:$H)*(SUMIF(Summary!$A$230:$A$266,$A731,Summary!$L$230:$L$266)+SUMIF(Summary!$A$281:$A$317,$A731,Summary!$L$281:$L$317))-AM731,0)</f>
        <v>0</v>
      </c>
      <c r="AO731" s="688">
        <f>IFERROR($H731/SUMIF($A:$A,$A731,$H:$H)*SUMIF(Summary!$A$230:$A$266,$A731,Summary!$Q$230:$Q$266),0)</f>
        <v>0</v>
      </c>
      <c r="AP731" s="688">
        <f>IFERROR($H731/SUMIF($A:$A,$A731,$H:$H)*(SUMIF(Summary!$A$230:$A$266,$A731,Summary!$L$230:$L$266)+SUMIF(Summary!$A$281:$A$317,$A731,Summary!$L$281:$L$317))-AO731,0)</f>
        <v>0</v>
      </c>
      <c r="AQ731" s="306"/>
      <c r="AR731" s="688">
        <f t="shared" ca="1" si="167"/>
        <v>0</v>
      </c>
      <c r="AS731" s="688">
        <f t="shared" ca="1" si="168"/>
        <v>0</v>
      </c>
    </row>
    <row r="732" spans="1:45" x14ac:dyDescent="0.2">
      <c r="A732" s="423">
        <v>3599</v>
      </c>
      <c r="B732" s="427">
        <v>5</v>
      </c>
      <c r="C732" s="425" t="s">
        <v>313</v>
      </c>
      <c r="D732" s="422">
        <f t="shared" si="169"/>
        <v>0</v>
      </c>
      <c r="E732" s="422">
        <f t="shared" si="170"/>
        <v>0</v>
      </c>
      <c r="F732" s="422">
        <f t="shared" si="171"/>
        <v>0</v>
      </c>
      <c r="G732" s="422">
        <f t="shared" si="172"/>
        <v>0</v>
      </c>
      <c r="H732" s="22">
        <f t="shared" si="173"/>
        <v>0</v>
      </c>
      <c r="I732" s="116">
        <v>0</v>
      </c>
      <c r="J732" s="116">
        <v>0</v>
      </c>
      <c r="K732" s="116">
        <v>0</v>
      </c>
      <c r="L732" s="116">
        <v>0</v>
      </c>
      <c r="M732" s="22">
        <f t="shared" si="174"/>
        <v>0</v>
      </c>
      <c r="N732" s="116">
        <v>0</v>
      </c>
      <c r="O732" s="116">
        <v>0</v>
      </c>
      <c r="P732" s="116">
        <v>0</v>
      </c>
      <c r="Q732" s="116">
        <v>0</v>
      </c>
      <c r="R732" s="22">
        <f t="shared" si="175"/>
        <v>0</v>
      </c>
      <c r="S732" s="116">
        <v>0</v>
      </c>
      <c r="T732" s="116">
        <v>0</v>
      </c>
      <c r="U732" s="116">
        <v>0</v>
      </c>
      <c r="V732" s="116">
        <v>0</v>
      </c>
      <c r="W732" s="22">
        <f t="shared" si="176"/>
        <v>0</v>
      </c>
      <c r="X732" s="22">
        <f t="shared" si="177"/>
        <v>0</v>
      </c>
      <c r="Y732" s="22">
        <f ca="1">OFFSET('Cost Study'!$B$7,'Operations Support'!$C732,'Operations Support'!$B732)*$H732</f>
        <v>0</v>
      </c>
      <c r="Z732" s="23">
        <f ca="1">Y732*'Cost Study'!$B$31</f>
        <v>0</v>
      </c>
      <c r="AA732" s="23">
        <f ca="1">IF(A732=10298,1.51,1)*IF($B732&lt;3,$D732*'Cost Study'!$B$32*OFFSET('Cost Study'!$B$7,'Operations Support'!$C732,'Operations Support'!$B732),0)</f>
        <v>0</v>
      </c>
      <c r="AB732" s="24">
        <f ca="1">AA732*'Cost Study'!$B$31</f>
        <v>0</v>
      </c>
      <c r="AC732" s="23">
        <f ca="1">Y732*'Cost Study'!$B$31</f>
        <v>0</v>
      </c>
      <c r="AD732" s="24">
        <f ca="1">AA732*'Cost Study'!$B$31</f>
        <v>0</v>
      </c>
      <c r="AE732" s="377">
        <f t="shared" ca="1" si="178"/>
        <v>0</v>
      </c>
      <c r="AF732" s="377">
        <f t="shared" ca="1" si="179"/>
        <v>0</v>
      </c>
      <c r="AH732" s="688">
        <f>IFERROR($H732/SUMIF($A:$A,$A732,$H:$H)*SUMIF(Summary!$A$110:$A$186,$A732,Summary!$P$110:$P$186),0)</f>
        <v>0</v>
      </c>
      <c r="AI732" s="689">
        <f t="shared" ca="1" si="165"/>
        <v>0</v>
      </c>
      <c r="AJ732" s="688">
        <f>IFERROR(H732/SUMIF(A:A,A732,H:H)*SUMIF(Summary!$A$110:$A$186,'Operations Support'!A732,Summary!$Q$110:$Q$186),0)</f>
        <v>0</v>
      </c>
      <c r="AK732" s="688">
        <f t="shared" ca="1" si="166"/>
        <v>0</v>
      </c>
      <c r="AM732" s="688">
        <f>IFERROR($H732/SUMIF($A:$A,$A732,$H:$H)*SUMIF(Summary!$A$230:$A$266,$A732,Summary!$P$230:$P$266),0)</f>
        <v>0</v>
      </c>
      <c r="AN732" s="688">
        <f>IFERROR($H732/SUMIF($A:$A,$A732,$H:$H)*(SUMIF(Summary!$A$230:$A$266,$A732,Summary!$L$230:$L$266)+SUMIF(Summary!$A$281:$A$317,$A732,Summary!$L$281:$L$317))-AM732,0)</f>
        <v>0</v>
      </c>
      <c r="AO732" s="688">
        <f>IFERROR($H732/SUMIF($A:$A,$A732,$H:$H)*SUMIF(Summary!$A$230:$A$266,$A732,Summary!$Q$230:$Q$266),0)</f>
        <v>0</v>
      </c>
      <c r="AP732" s="688">
        <f>IFERROR($H732/SUMIF($A:$A,$A732,$H:$H)*(SUMIF(Summary!$A$230:$A$266,$A732,Summary!$L$230:$L$266)+SUMIF(Summary!$A$281:$A$317,$A732,Summary!$L$281:$L$317))-AO732,0)</f>
        <v>0</v>
      </c>
      <c r="AQ732" s="306"/>
      <c r="AR732" s="688">
        <f t="shared" ca="1" si="167"/>
        <v>0</v>
      </c>
      <c r="AS732" s="688">
        <f t="shared" ca="1" si="168"/>
        <v>0</v>
      </c>
    </row>
    <row r="733" spans="1:45" x14ac:dyDescent="0.2">
      <c r="A733" s="423">
        <v>3599</v>
      </c>
      <c r="B733" s="427">
        <v>5</v>
      </c>
      <c r="C733" s="425" t="s">
        <v>314</v>
      </c>
      <c r="D733" s="422">
        <f t="shared" si="169"/>
        <v>0</v>
      </c>
      <c r="E733" s="422">
        <f t="shared" si="170"/>
        <v>0</v>
      </c>
      <c r="F733" s="422">
        <f t="shared" si="171"/>
        <v>0</v>
      </c>
      <c r="G733" s="422">
        <f t="shared" si="172"/>
        <v>0</v>
      </c>
      <c r="H733" s="22">
        <f t="shared" si="173"/>
        <v>0</v>
      </c>
      <c r="I733" s="116">
        <v>0</v>
      </c>
      <c r="J733" s="116">
        <v>0</v>
      </c>
      <c r="K733" s="116">
        <v>0</v>
      </c>
      <c r="L733" s="116">
        <v>0</v>
      </c>
      <c r="M733" s="22">
        <f t="shared" si="174"/>
        <v>0</v>
      </c>
      <c r="N733" s="116">
        <v>0</v>
      </c>
      <c r="O733" s="116">
        <v>0</v>
      </c>
      <c r="P733" s="116">
        <v>0</v>
      </c>
      <c r="Q733" s="116">
        <v>0</v>
      </c>
      <c r="R733" s="22">
        <f t="shared" si="175"/>
        <v>0</v>
      </c>
      <c r="S733" s="116">
        <v>0</v>
      </c>
      <c r="T733" s="116">
        <v>0</v>
      </c>
      <c r="U733" s="116">
        <v>0</v>
      </c>
      <c r="V733" s="116">
        <v>0</v>
      </c>
      <c r="W733" s="22">
        <f t="shared" si="176"/>
        <v>0</v>
      </c>
      <c r="X733" s="22">
        <f t="shared" si="177"/>
        <v>0</v>
      </c>
      <c r="Y733" s="22">
        <f ca="1">OFFSET('Cost Study'!$B$7,'Operations Support'!$C733,'Operations Support'!$B733)*$H733</f>
        <v>0</v>
      </c>
      <c r="Z733" s="23">
        <f ca="1">Y733*'Cost Study'!$B$31</f>
        <v>0</v>
      </c>
      <c r="AA733" s="23">
        <f ca="1">IF(A733=10298,1.51,1)*IF($B733&lt;3,$D733*'Cost Study'!$B$32*OFFSET('Cost Study'!$B$7,'Operations Support'!$C733,'Operations Support'!$B733),0)</f>
        <v>0</v>
      </c>
      <c r="AB733" s="24">
        <f ca="1">AA733*'Cost Study'!$B$31</f>
        <v>0</v>
      </c>
      <c r="AC733" s="23">
        <f ca="1">Y733*'Cost Study'!$B$31</f>
        <v>0</v>
      </c>
      <c r="AD733" s="24">
        <f ca="1">AA733*'Cost Study'!$B$31</f>
        <v>0</v>
      </c>
      <c r="AE733" s="377">
        <f t="shared" ca="1" si="178"/>
        <v>0</v>
      </c>
      <c r="AF733" s="377">
        <f t="shared" ca="1" si="179"/>
        <v>0</v>
      </c>
      <c r="AH733" s="688">
        <f>IFERROR($H733/SUMIF($A:$A,$A733,$H:$H)*SUMIF(Summary!$A$110:$A$186,$A733,Summary!$P$110:$P$186),0)</f>
        <v>0</v>
      </c>
      <c r="AI733" s="689">
        <f t="shared" ca="1" si="165"/>
        <v>0</v>
      </c>
      <c r="AJ733" s="688">
        <f>IFERROR(H733/SUMIF(A:A,A733,H:H)*SUMIF(Summary!$A$110:$A$186,'Operations Support'!A733,Summary!$Q$110:$Q$186),0)</f>
        <v>0</v>
      </c>
      <c r="AK733" s="688">
        <f t="shared" ca="1" si="166"/>
        <v>0</v>
      </c>
      <c r="AM733" s="688">
        <f>IFERROR($H733/SUMIF($A:$A,$A733,$H:$H)*SUMIF(Summary!$A$230:$A$266,$A733,Summary!$P$230:$P$266),0)</f>
        <v>0</v>
      </c>
      <c r="AN733" s="688">
        <f>IFERROR($H733/SUMIF($A:$A,$A733,$H:$H)*(SUMIF(Summary!$A$230:$A$266,$A733,Summary!$L$230:$L$266)+SUMIF(Summary!$A$281:$A$317,$A733,Summary!$L$281:$L$317))-AM733,0)</f>
        <v>0</v>
      </c>
      <c r="AO733" s="688">
        <f>IFERROR($H733/SUMIF($A:$A,$A733,$H:$H)*SUMIF(Summary!$A$230:$A$266,$A733,Summary!$Q$230:$Q$266),0)</f>
        <v>0</v>
      </c>
      <c r="AP733" s="688">
        <f>IFERROR($H733/SUMIF($A:$A,$A733,$H:$H)*(SUMIF(Summary!$A$230:$A$266,$A733,Summary!$L$230:$L$266)+SUMIF(Summary!$A$281:$A$317,$A733,Summary!$L$281:$L$317))-AO733,0)</f>
        <v>0</v>
      </c>
      <c r="AQ733" s="306"/>
      <c r="AR733" s="688">
        <f t="shared" ca="1" si="167"/>
        <v>0</v>
      </c>
      <c r="AS733" s="688">
        <f t="shared" ca="1" si="168"/>
        <v>0</v>
      </c>
    </row>
    <row r="734" spans="1:45" x14ac:dyDescent="0.2">
      <c r="A734" s="423">
        <v>3599</v>
      </c>
      <c r="B734" s="427">
        <v>5</v>
      </c>
      <c r="C734" s="425" t="s">
        <v>315</v>
      </c>
      <c r="D734" s="422">
        <f t="shared" si="169"/>
        <v>0</v>
      </c>
      <c r="E734" s="422">
        <f t="shared" si="170"/>
        <v>0</v>
      </c>
      <c r="F734" s="422">
        <f t="shared" si="171"/>
        <v>0</v>
      </c>
      <c r="G734" s="422">
        <f t="shared" si="172"/>
        <v>0</v>
      </c>
      <c r="H734" s="22">
        <f t="shared" si="173"/>
        <v>0</v>
      </c>
      <c r="I734" s="116">
        <v>0</v>
      </c>
      <c r="J734" s="116">
        <v>0</v>
      </c>
      <c r="K734" s="116">
        <v>0</v>
      </c>
      <c r="L734" s="116">
        <v>0</v>
      </c>
      <c r="M734" s="22">
        <f t="shared" si="174"/>
        <v>0</v>
      </c>
      <c r="N734" s="116">
        <v>0</v>
      </c>
      <c r="O734" s="116">
        <v>0</v>
      </c>
      <c r="P734" s="116">
        <v>0</v>
      </c>
      <c r="Q734" s="116">
        <v>0</v>
      </c>
      <c r="R734" s="22">
        <f t="shared" si="175"/>
        <v>0</v>
      </c>
      <c r="S734" s="116">
        <v>0</v>
      </c>
      <c r="T734" s="116">
        <v>0</v>
      </c>
      <c r="U734" s="116">
        <v>0</v>
      </c>
      <c r="V734" s="116">
        <v>0</v>
      </c>
      <c r="W734" s="22">
        <f t="shared" si="176"/>
        <v>0</v>
      </c>
      <c r="X734" s="22">
        <f t="shared" si="177"/>
        <v>0</v>
      </c>
      <c r="Y734" s="22">
        <f ca="1">OFFSET('Cost Study'!$B$7,'Operations Support'!$C734,'Operations Support'!$B734)*$H734</f>
        <v>0</v>
      </c>
      <c r="Z734" s="23">
        <f ca="1">Y734*'Cost Study'!$B$31</f>
        <v>0</v>
      </c>
      <c r="AA734" s="23">
        <f ca="1">IF(A734=10298,1.51,1)*IF($B734&lt;3,$D734*'Cost Study'!$B$32*OFFSET('Cost Study'!$B$7,'Operations Support'!$C734,'Operations Support'!$B734),0)</f>
        <v>0</v>
      </c>
      <c r="AB734" s="24">
        <f ca="1">AA734*'Cost Study'!$B$31</f>
        <v>0</v>
      </c>
      <c r="AC734" s="23">
        <f ca="1">Y734*'Cost Study'!$B$31</f>
        <v>0</v>
      </c>
      <c r="AD734" s="24">
        <f ca="1">AA734*'Cost Study'!$B$31</f>
        <v>0</v>
      </c>
      <c r="AE734" s="377">
        <f t="shared" ca="1" si="178"/>
        <v>0</v>
      </c>
      <c r="AF734" s="377">
        <f t="shared" ca="1" si="179"/>
        <v>0</v>
      </c>
      <c r="AH734" s="688">
        <f>IFERROR($H734/SUMIF($A:$A,$A734,$H:$H)*SUMIF(Summary!$A$110:$A$186,$A734,Summary!$P$110:$P$186),0)</f>
        <v>0</v>
      </c>
      <c r="AI734" s="689">
        <f t="shared" ca="1" si="165"/>
        <v>0</v>
      </c>
      <c r="AJ734" s="688">
        <f>IFERROR(H734/SUMIF(A:A,A734,H:H)*SUMIF(Summary!$A$110:$A$186,'Operations Support'!A734,Summary!$Q$110:$Q$186),0)</f>
        <v>0</v>
      </c>
      <c r="AK734" s="688">
        <f t="shared" ca="1" si="166"/>
        <v>0</v>
      </c>
      <c r="AM734" s="688">
        <f>IFERROR($H734/SUMIF($A:$A,$A734,$H:$H)*SUMIF(Summary!$A$230:$A$266,$A734,Summary!$P$230:$P$266),0)</f>
        <v>0</v>
      </c>
      <c r="AN734" s="688">
        <f>IFERROR($H734/SUMIF($A:$A,$A734,$H:$H)*(SUMIF(Summary!$A$230:$A$266,$A734,Summary!$L$230:$L$266)+SUMIF(Summary!$A$281:$A$317,$A734,Summary!$L$281:$L$317))-AM734,0)</f>
        <v>0</v>
      </c>
      <c r="AO734" s="688">
        <f>IFERROR($H734/SUMIF($A:$A,$A734,$H:$H)*SUMIF(Summary!$A$230:$A$266,$A734,Summary!$Q$230:$Q$266),0)</f>
        <v>0</v>
      </c>
      <c r="AP734" s="688">
        <f>IFERROR($H734/SUMIF($A:$A,$A734,$H:$H)*(SUMIF(Summary!$A$230:$A$266,$A734,Summary!$L$230:$L$266)+SUMIF(Summary!$A$281:$A$317,$A734,Summary!$L$281:$L$317))-AO734,0)</f>
        <v>0</v>
      </c>
      <c r="AQ734" s="306"/>
      <c r="AR734" s="688">
        <f t="shared" ca="1" si="167"/>
        <v>0</v>
      </c>
      <c r="AS734" s="688">
        <f t="shared" ca="1" si="168"/>
        <v>0</v>
      </c>
    </row>
    <row r="735" spans="1:45" x14ac:dyDescent="0.2">
      <c r="A735" s="423">
        <v>3599</v>
      </c>
      <c r="B735" s="427">
        <v>5</v>
      </c>
      <c r="C735" s="425" t="s">
        <v>316</v>
      </c>
      <c r="D735" s="422">
        <f t="shared" si="169"/>
        <v>0</v>
      </c>
      <c r="E735" s="422">
        <f t="shared" si="170"/>
        <v>0</v>
      </c>
      <c r="F735" s="422">
        <f t="shared" si="171"/>
        <v>0</v>
      </c>
      <c r="G735" s="422">
        <f t="shared" si="172"/>
        <v>0</v>
      </c>
      <c r="H735" s="22">
        <f t="shared" si="173"/>
        <v>0</v>
      </c>
      <c r="I735" s="116">
        <v>0</v>
      </c>
      <c r="J735" s="116">
        <v>0</v>
      </c>
      <c r="K735" s="116">
        <v>0</v>
      </c>
      <c r="L735" s="116">
        <v>0</v>
      </c>
      <c r="M735" s="22">
        <f t="shared" si="174"/>
        <v>0</v>
      </c>
      <c r="N735" s="116">
        <v>0</v>
      </c>
      <c r="O735" s="116">
        <v>0</v>
      </c>
      <c r="P735" s="116">
        <v>0</v>
      </c>
      <c r="Q735" s="116">
        <v>0</v>
      </c>
      <c r="R735" s="22">
        <f t="shared" si="175"/>
        <v>0</v>
      </c>
      <c r="S735" s="116">
        <v>0</v>
      </c>
      <c r="T735" s="116">
        <v>0</v>
      </c>
      <c r="U735" s="116">
        <v>0</v>
      </c>
      <c r="V735" s="116">
        <v>0</v>
      </c>
      <c r="W735" s="22">
        <f t="shared" si="176"/>
        <v>0</v>
      </c>
      <c r="X735" s="22">
        <f t="shared" si="177"/>
        <v>0</v>
      </c>
      <c r="Y735" s="22">
        <f ca="1">OFFSET('Cost Study'!$B$7,'Operations Support'!$C735,'Operations Support'!$B735)*$H735</f>
        <v>0</v>
      </c>
      <c r="Z735" s="23">
        <f ca="1">Y735*'Cost Study'!$B$31</f>
        <v>0</v>
      </c>
      <c r="AA735" s="23">
        <f ca="1">IF(A735=10298,1.51,1)*IF($B735&lt;3,$D735*'Cost Study'!$B$32*OFFSET('Cost Study'!$B$7,'Operations Support'!$C735,'Operations Support'!$B735),0)</f>
        <v>0</v>
      </c>
      <c r="AB735" s="24">
        <f ca="1">AA735*'Cost Study'!$B$31</f>
        <v>0</v>
      </c>
      <c r="AC735" s="23">
        <f ca="1">Y735*'Cost Study'!$B$31</f>
        <v>0</v>
      </c>
      <c r="AD735" s="24">
        <f ca="1">AA735*'Cost Study'!$B$31</f>
        <v>0</v>
      </c>
      <c r="AE735" s="377">
        <f t="shared" ca="1" si="178"/>
        <v>0</v>
      </c>
      <c r="AF735" s="377">
        <f t="shared" ca="1" si="179"/>
        <v>0</v>
      </c>
      <c r="AH735" s="688">
        <f>IFERROR($H735/SUMIF($A:$A,$A735,$H:$H)*SUMIF(Summary!$A$110:$A$186,$A735,Summary!$P$110:$P$186),0)</f>
        <v>0</v>
      </c>
      <c r="AI735" s="689">
        <f t="shared" ca="1" si="165"/>
        <v>0</v>
      </c>
      <c r="AJ735" s="688">
        <f>IFERROR(H735/SUMIF(A:A,A735,H:H)*SUMIF(Summary!$A$110:$A$186,'Operations Support'!A735,Summary!$Q$110:$Q$186),0)</f>
        <v>0</v>
      </c>
      <c r="AK735" s="688">
        <f t="shared" ca="1" si="166"/>
        <v>0</v>
      </c>
      <c r="AM735" s="688">
        <f>IFERROR($H735/SUMIF($A:$A,$A735,$H:$H)*SUMIF(Summary!$A$230:$A$266,$A735,Summary!$P$230:$P$266),0)</f>
        <v>0</v>
      </c>
      <c r="AN735" s="688">
        <f>IFERROR($H735/SUMIF($A:$A,$A735,$H:$H)*(SUMIF(Summary!$A$230:$A$266,$A735,Summary!$L$230:$L$266)+SUMIF(Summary!$A$281:$A$317,$A735,Summary!$L$281:$L$317))-AM735,0)</f>
        <v>0</v>
      </c>
      <c r="AO735" s="688">
        <f>IFERROR($H735/SUMIF($A:$A,$A735,$H:$H)*SUMIF(Summary!$A$230:$A$266,$A735,Summary!$Q$230:$Q$266),0)</f>
        <v>0</v>
      </c>
      <c r="AP735" s="688">
        <f>IFERROR($H735/SUMIF($A:$A,$A735,$H:$H)*(SUMIF(Summary!$A$230:$A$266,$A735,Summary!$L$230:$L$266)+SUMIF(Summary!$A$281:$A$317,$A735,Summary!$L$281:$L$317))-AO735,0)</f>
        <v>0</v>
      </c>
      <c r="AQ735" s="306"/>
      <c r="AR735" s="688">
        <f t="shared" ca="1" si="167"/>
        <v>0</v>
      </c>
      <c r="AS735" s="688">
        <f t="shared" ca="1" si="168"/>
        <v>0</v>
      </c>
    </row>
    <row r="736" spans="1:45" s="15" customFormat="1" x14ac:dyDescent="0.2">
      <c r="A736" s="423">
        <v>3599</v>
      </c>
      <c r="B736" s="427">
        <v>5</v>
      </c>
      <c r="C736" s="425" t="s">
        <v>317</v>
      </c>
      <c r="D736" s="422">
        <f t="shared" si="169"/>
        <v>0</v>
      </c>
      <c r="E736" s="422">
        <f t="shared" si="170"/>
        <v>0</v>
      </c>
      <c r="F736" s="422">
        <f t="shared" si="171"/>
        <v>0</v>
      </c>
      <c r="G736" s="422">
        <f t="shared" si="172"/>
        <v>0</v>
      </c>
      <c r="H736" s="22">
        <f t="shared" si="173"/>
        <v>0</v>
      </c>
      <c r="I736" s="116">
        <v>0</v>
      </c>
      <c r="J736" s="116">
        <v>0</v>
      </c>
      <c r="K736" s="116">
        <v>0</v>
      </c>
      <c r="L736" s="116">
        <v>0</v>
      </c>
      <c r="M736" s="22">
        <f t="shared" si="174"/>
        <v>0</v>
      </c>
      <c r="N736" s="116">
        <v>0</v>
      </c>
      <c r="O736" s="116">
        <v>0</v>
      </c>
      <c r="P736" s="116">
        <v>0</v>
      </c>
      <c r="Q736" s="116">
        <v>0</v>
      </c>
      <c r="R736" s="22">
        <f t="shared" si="175"/>
        <v>0</v>
      </c>
      <c r="S736" s="116">
        <v>0</v>
      </c>
      <c r="T736" s="116">
        <v>0</v>
      </c>
      <c r="U736" s="116">
        <v>0</v>
      </c>
      <c r="V736" s="116">
        <v>0</v>
      </c>
      <c r="W736" s="22">
        <f t="shared" si="176"/>
        <v>0</v>
      </c>
      <c r="X736" s="22">
        <f t="shared" si="177"/>
        <v>0</v>
      </c>
      <c r="Y736" s="22">
        <f ca="1">OFFSET('Cost Study'!$B$7,'Operations Support'!$C736,'Operations Support'!$B736)*$H736</f>
        <v>0</v>
      </c>
      <c r="Z736" s="23">
        <f ca="1">Y736*'Cost Study'!$B$31</f>
        <v>0</v>
      </c>
      <c r="AA736" s="23">
        <f ca="1">IF(A736=10298,1.51,1)*IF($B736&lt;3,$D736*'Cost Study'!$B$32*OFFSET('Cost Study'!$B$7,'Operations Support'!$C736,'Operations Support'!$B736),0)</f>
        <v>0</v>
      </c>
      <c r="AB736" s="24">
        <f ca="1">AA736*'Cost Study'!$B$31</f>
        <v>0</v>
      </c>
      <c r="AC736" s="23">
        <f ca="1">Y736*'Cost Study'!$B$31</f>
        <v>0</v>
      </c>
      <c r="AD736" s="24">
        <f ca="1">AA736*'Cost Study'!$B$31</f>
        <v>0</v>
      </c>
      <c r="AE736" s="377">
        <f t="shared" ca="1" si="178"/>
        <v>0</v>
      </c>
      <c r="AF736" s="377">
        <f t="shared" ca="1" si="179"/>
        <v>0</v>
      </c>
      <c r="AH736" s="688">
        <f>IFERROR($H736/SUMIF($A:$A,$A736,$H:$H)*SUMIF(Summary!$A$110:$A$186,$A736,Summary!$P$110:$P$186),0)</f>
        <v>0</v>
      </c>
      <c r="AI736" s="689">
        <f t="shared" ca="1" si="165"/>
        <v>0</v>
      </c>
      <c r="AJ736" s="688">
        <f>IFERROR(H736/SUMIF(A:A,A736,H:H)*SUMIF(Summary!$A$110:$A$186,'Operations Support'!A736,Summary!$Q$110:$Q$186),0)</f>
        <v>0</v>
      </c>
      <c r="AK736" s="688">
        <f t="shared" ca="1" si="166"/>
        <v>0</v>
      </c>
      <c r="AL736" s="1"/>
      <c r="AM736" s="688">
        <f>IFERROR($H736/SUMIF($A:$A,$A736,$H:$H)*SUMIF(Summary!$A$230:$A$266,$A736,Summary!$P$230:$P$266),0)</f>
        <v>0</v>
      </c>
      <c r="AN736" s="688">
        <f>IFERROR($H736/SUMIF($A:$A,$A736,$H:$H)*(SUMIF(Summary!$A$230:$A$266,$A736,Summary!$L$230:$L$266)+SUMIF(Summary!$A$281:$A$317,$A736,Summary!$L$281:$L$317))-AM736,0)</f>
        <v>0</v>
      </c>
      <c r="AO736" s="688">
        <f>IFERROR($H736/SUMIF($A:$A,$A736,$H:$H)*SUMIF(Summary!$A$230:$A$266,$A736,Summary!$Q$230:$Q$266),0)</f>
        <v>0</v>
      </c>
      <c r="AP736" s="688">
        <f>IFERROR($H736/SUMIF($A:$A,$A736,$H:$H)*(SUMIF(Summary!$A$230:$A$266,$A736,Summary!$L$230:$L$266)+SUMIF(Summary!$A$281:$A$317,$A736,Summary!$L$281:$L$317))-AO736,0)</f>
        <v>0</v>
      </c>
      <c r="AQ736" s="306"/>
      <c r="AR736" s="688">
        <f t="shared" ca="1" si="167"/>
        <v>0</v>
      </c>
      <c r="AS736" s="688">
        <f t="shared" ca="1" si="168"/>
        <v>0</v>
      </c>
    </row>
    <row r="737" spans="1:45" x14ac:dyDescent="0.2">
      <c r="A737" s="423">
        <v>3599</v>
      </c>
      <c r="B737" s="427">
        <v>5</v>
      </c>
      <c r="C737" s="425" t="s">
        <v>318</v>
      </c>
      <c r="D737" s="422">
        <f t="shared" si="169"/>
        <v>0</v>
      </c>
      <c r="E737" s="422">
        <f t="shared" si="170"/>
        <v>0</v>
      </c>
      <c r="F737" s="422">
        <f t="shared" si="171"/>
        <v>0</v>
      </c>
      <c r="G737" s="422">
        <f t="shared" si="172"/>
        <v>0</v>
      </c>
      <c r="H737" s="22">
        <f t="shared" si="173"/>
        <v>0</v>
      </c>
      <c r="I737" s="116">
        <v>0</v>
      </c>
      <c r="J737" s="116">
        <v>0</v>
      </c>
      <c r="K737" s="116">
        <v>0</v>
      </c>
      <c r="L737" s="116">
        <v>0</v>
      </c>
      <c r="M737" s="22">
        <f t="shared" si="174"/>
        <v>0</v>
      </c>
      <c r="N737" s="116">
        <v>0</v>
      </c>
      <c r="O737" s="116">
        <v>0</v>
      </c>
      <c r="P737" s="116">
        <v>0</v>
      </c>
      <c r="Q737" s="116">
        <v>0</v>
      </c>
      <c r="R737" s="22">
        <f t="shared" si="175"/>
        <v>0</v>
      </c>
      <c r="S737" s="116">
        <v>0</v>
      </c>
      <c r="T737" s="116">
        <v>0</v>
      </c>
      <c r="U737" s="116">
        <v>0</v>
      </c>
      <c r="V737" s="116">
        <v>0</v>
      </c>
      <c r="W737" s="22">
        <f t="shared" si="176"/>
        <v>0</v>
      </c>
      <c r="X737" s="22">
        <f t="shared" si="177"/>
        <v>0</v>
      </c>
      <c r="Y737" s="22">
        <f ca="1">OFFSET('Cost Study'!$B$7,'Operations Support'!$C737,'Operations Support'!$B737)*$H737</f>
        <v>0</v>
      </c>
      <c r="Z737" s="23">
        <f ca="1">Y737*'Cost Study'!$B$31</f>
        <v>0</v>
      </c>
      <c r="AA737" s="23">
        <f ca="1">IF(A737=10298,1.51,1)*IF($B737&lt;3,$D737*'Cost Study'!$B$32*OFFSET('Cost Study'!$B$7,'Operations Support'!$C737,'Operations Support'!$B737),0)</f>
        <v>0</v>
      </c>
      <c r="AB737" s="24">
        <f ca="1">AA737*'Cost Study'!$B$31</f>
        <v>0</v>
      </c>
      <c r="AC737" s="23">
        <f ca="1">Y737*'Cost Study'!$B$31</f>
        <v>0</v>
      </c>
      <c r="AD737" s="24">
        <f ca="1">AA737*'Cost Study'!$B$31</f>
        <v>0</v>
      </c>
      <c r="AE737" s="377">
        <f t="shared" ca="1" si="178"/>
        <v>0</v>
      </c>
      <c r="AF737" s="377">
        <f t="shared" ca="1" si="179"/>
        <v>0</v>
      </c>
      <c r="AH737" s="688">
        <f>IFERROR($H737/SUMIF($A:$A,$A737,$H:$H)*SUMIF(Summary!$A$110:$A$186,$A737,Summary!$P$110:$P$186),0)</f>
        <v>0</v>
      </c>
      <c r="AI737" s="689">
        <f t="shared" ca="1" si="165"/>
        <v>0</v>
      </c>
      <c r="AJ737" s="688">
        <f>IFERROR(H737/SUMIF(A:A,A737,H:H)*SUMIF(Summary!$A$110:$A$186,'Operations Support'!A737,Summary!$Q$110:$Q$186),0)</f>
        <v>0</v>
      </c>
      <c r="AK737" s="688">
        <f t="shared" ca="1" si="166"/>
        <v>0</v>
      </c>
      <c r="AM737" s="688">
        <f>IFERROR($H737/SUMIF($A:$A,$A737,$H:$H)*SUMIF(Summary!$A$230:$A$266,$A737,Summary!$P$230:$P$266),0)</f>
        <v>0</v>
      </c>
      <c r="AN737" s="688">
        <f>IFERROR($H737/SUMIF($A:$A,$A737,$H:$H)*(SUMIF(Summary!$A$230:$A$266,$A737,Summary!$L$230:$L$266)+SUMIF(Summary!$A$281:$A$317,$A737,Summary!$L$281:$L$317))-AM737,0)</f>
        <v>0</v>
      </c>
      <c r="AO737" s="688">
        <f>IFERROR($H737/SUMIF($A:$A,$A737,$H:$H)*SUMIF(Summary!$A$230:$A$266,$A737,Summary!$Q$230:$Q$266),0)</f>
        <v>0</v>
      </c>
      <c r="AP737" s="688">
        <f>IFERROR($H737/SUMIF($A:$A,$A737,$H:$H)*(SUMIF(Summary!$A$230:$A$266,$A737,Summary!$L$230:$L$266)+SUMIF(Summary!$A$281:$A$317,$A737,Summary!$L$281:$L$317))-AO737,0)</f>
        <v>0</v>
      </c>
      <c r="AQ737" s="306"/>
      <c r="AR737" s="688">
        <f t="shared" ca="1" si="167"/>
        <v>0</v>
      </c>
      <c r="AS737" s="688">
        <f t="shared" ca="1" si="168"/>
        <v>0</v>
      </c>
    </row>
    <row r="738" spans="1:45" x14ac:dyDescent="0.2">
      <c r="A738" s="423">
        <v>3599</v>
      </c>
      <c r="B738" s="427">
        <v>5</v>
      </c>
      <c r="C738" s="425" t="s">
        <v>319</v>
      </c>
      <c r="D738" s="422">
        <f t="shared" si="169"/>
        <v>0</v>
      </c>
      <c r="E738" s="422">
        <f t="shared" si="170"/>
        <v>0</v>
      </c>
      <c r="F738" s="422">
        <f t="shared" si="171"/>
        <v>0</v>
      </c>
      <c r="G738" s="422">
        <f t="shared" si="172"/>
        <v>0</v>
      </c>
      <c r="H738" s="22">
        <f t="shared" si="173"/>
        <v>0</v>
      </c>
      <c r="I738" s="116">
        <v>0</v>
      </c>
      <c r="J738" s="116">
        <v>0</v>
      </c>
      <c r="K738" s="116">
        <v>0</v>
      </c>
      <c r="L738" s="116">
        <v>0</v>
      </c>
      <c r="M738" s="22">
        <f t="shared" si="174"/>
        <v>0</v>
      </c>
      <c r="N738" s="116">
        <v>0</v>
      </c>
      <c r="O738" s="116">
        <v>0</v>
      </c>
      <c r="P738" s="116">
        <v>0</v>
      </c>
      <c r="Q738" s="116">
        <v>0</v>
      </c>
      <c r="R738" s="22">
        <f t="shared" si="175"/>
        <v>0</v>
      </c>
      <c r="S738" s="116">
        <v>0</v>
      </c>
      <c r="T738" s="116">
        <v>0</v>
      </c>
      <c r="U738" s="116">
        <v>0</v>
      </c>
      <c r="V738" s="116">
        <v>0</v>
      </c>
      <c r="W738" s="22">
        <f t="shared" si="176"/>
        <v>0</v>
      </c>
      <c r="X738" s="22">
        <f t="shared" si="177"/>
        <v>0</v>
      </c>
      <c r="Y738" s="22">
        <f ca="1">OFFSET('Cost Study'!$B$7,'Operations Support'!$C738,'Operations Support'!$B738)*$H738</f>
        <v>0</v>
      </c>
      <c r="Z738" s="23">
        <f ca="1">Y738*'Cost Study'!$B$31</f>
        <v>0</v>
      </c>
      <c r="AA738" s="23">
        <f ca="1">IF(A738=10298,1.51,1)*IF($B738&lt;3,$D738*'Cost Study'!$B$32*OFFSET('Cost Study'!$B$7,'Operations Support'!$C738,'Operations Support'!$B738),0)</f>
        <v>0</v>
      </c>
      <c r="AB738" s="24">
        <f ca="1">AA738*'Cost Study'!$B$31</f>
        <v>0</v>
      </c>
      <c r="AC738" s="23">
        <f ca="1">Y738*'Cost Study'!$B$31</f>
        <v>0</v>
      </c>
      <c r="AD738" s="24">
        <f ca="1">AA738*'Cost Study'!$B$31</f>
        <v>0</v>
      </c>
      <c r="AE738" s="377">
        <f t="shared" ca="1" si="178"/>
        <v>0</v>
      </c>
      <c r="AF738" s="377">
        <f t="shared" ca="1" si="179"/>
        <v>0</v>
      </c>
      <c r="AH738" s="688">
        <f>IFERROR($H738/SUMIF($A:$A,$A738,$H:$H)*SUMIF(Summary!$A$110:$A$186,$A738,Summary!$P$110:$P$186),0)</f>
        <v>0</v>
      </c>
      <c r="AI738" s="689">
        <f t="shared" ca="1" si="165"/>
        <v>0</v>
      </c>
      <c r="AJ738" s="688">
        <f>IFERROR(H738/SUMIF(A:A,A738,H:H)*SUMIF(Summary!$A$110:$A$186,'Operations Support'!A738,Summary!$Q$110:$Q$186),0)</f>
        <v>0</v>
      </c>
      <c r="AK738" s="688">
        <f t="shared" ca="1" si="166"/>
        <v>0</v>
      </c>
      <c r="AM738" s="688">
        <f>IFERROR($H738/SUMIF($A:$A,$A738,$H:$H)*SUMIF(Summary!$A$230:$A$266,$A738,Summary!$P$230:$P$266),0)</f>
        <v>0</v>
      </c>
      <c r="AN738" s="688">
        <f>IFERROR($H738/SUMIF($A:$A,$A738,$H:$H)*(SUMIF(Summary!$A$230:$A$266,$A738,Summary!$L$230:$L$266)+SUMIF(Summary!$A$281:$A$317,$A738,Summary!$L$281:$L$317))-AM738,0)</f>
        <v>0</v>
      </c>
      <c r="AO738" s="688">
        <f>IFERROR($H738/SUMIF($A:$A,$A738,$H:$H)*SUMIF(Summary!$A$230:$A$266,$A738,Summary!$Q$230:$Q$266),0)</f>
        <v>0</v>
      </c>
      <c r="AP738" s="688">
        <f>IFERROR($H738/SUMIF($A:$A,$A738,$H:$H)*(SUMIF(Summary!$A$230:$A$266,$A738,Summary!$L$230:$L$266)+SUMIF(Summary!$A$281:$A$317,$A738,Summary!$L$281:$L$317))-AO738,0)</f>
        <v>0</v>
      </c>
      <c r="AQ738" s="306"/>
      <c r="AR738" s="688">
        <f t="shared" ca="1" si="167"/>
        <v>0</v>
      </c>
      <c r="AS738" s="688">
        <f t="shared" ca="1" si="168"/>
        <v>0</v>
      </c>
    </row>
    <row r="739" spans="1:45" x14ac:dyDescent="0.2">
      <c r="A739" s="423">
        <v>3599</v>
      </c>
      <c r="B739" s="427">
        <v>5</v>
      </c>
      <c r="C739" s="425" t="s">
        <v>320</v>
      </c>
      <c r="D739" s="422">
        <f t="shared" si="169"/>
        <v>0</v>
      </c>
      <c r="E739" s="422">
        <f t="shared" si="170"/>
        <v>0</v>
      </c>
      <c r="F739" s="422">
        <f t="shared" si="171"/>
        <v>0</v>
      </c>
      <c r="G739" s="422">
        <f t="shared" si="172"/>
        <v>0</v>
      </c>
      <c r="H739" s="22">
        <f t="shared" si="173"/>
        <v>0</v>
      </c>
      <c r="I739" s="116">
        <v>0</v>
      </c>
      <c r="J739" s="116">
        <v>0</v>
      </c>
      <c r="K739" s="116">
        <v>0</v>
      </c>
      <c r="L739" s="116">
        <v>0</v>
      </c>
      <c r="M739" s="22">
        <f t="shared" si="174"/>
        <v>0</v>
      </c>
      <c r="N739" s="116">
        <v>0</v>
      </c>
      <c r="O739" s="116">
        <v>0</v>
      </c>
      <c r="P739" s="116">
        <v>0</v>
      </c>
      <c r="Q739" s="116">
        <v>0</v>
      </c>
      <c r="R739" s="22">
        <f t="shared" si="175"/>
        <v>0</v>
      </c>
      <c r="S739" s="116">
        <v>0</v>
      </c>
      <c r="T739" s="116">
        <v>0</v>
      </c>
      <c r="U739" s="116">
        <v>0</v>
      </c>
      <c r="V739" s="116">
        <v>0</v>
      </c>
      <c r="W739" s="22">
        <f t="shared" si="176"/>
        <v>0</v>
      </c>
      <c r="X739" s="22">
        <f t="shared" si="177"/>
        <v>0</v>
      </c>
      <c r="Y739" s="22">
        <f ca="1">OFFSET('Cost Study'!$B$7,'Operations Support'!$C739,'Operations Support'!$B739)*$H739</f>
        <v>0</v>
      </c>
      <c r="Z739" s="23">
        <f ca="1">Y739*'Cost Study'!$B$31</f>
        <v>0</v>
      </c>
      <c r="AA739" s="23">
        <f ca="1">IF(A739=10298,1.51,1)*IF($B739&lt;3,$D739*'Cost Study'!$B$32*OFFSET('Cost Study'!$B$7,'Operations Support'!$C739,'Operations Support'!$B739),0)</f>
        <v>0</v>
      </c>
      <c r="AB739" s="24">
        <f ca="1">AA739*'Cost Study'!$B$31</f>
        <v>0</v>
      </c>
      <c r="AC739" s="23">
        <f ca="1">Y739*'Cost Study'!$B$31</f>
        <v>0</v>
      </c>
      <c r="AD739" s="24">
        <f ca="1">AA739*'Cost Study'!$B$31</f>
        <v>0</v>
      </c>
      <c r="AE739" s="377">
        <f t="shared" ca="1" si="178"/>
        <v>0</v>
      </c>
      <c r="AF739" s="377">
        <f t="shared" ca="1" si="179"/>
        <v>0</v>
      </c>
      <c r="AH739" s="688">
        <f>IFERROR($H739/SUMIF($A:$A,$A739,$H:$H)*SUMIF(Summary!$A$110:$A$186,$A739,Summary!$P$110:$P$186),0)</f>
        <v>0</v>
      </c>
      <c r="AI739" s="689">
        <f t="shared" ca="1" si="165"/>
        <v>0</v>
      </c>
      <c r="AJ739" s="688">
        <f>IFERROR(H739/SUMIF(A:A,A739,H:H)*SUMIF(Summary!$A$110:$A$186,'Operations Support'!A739,Summary!$Q$110:$Q$186),0)</f>
        <v>0</v>
      </c>
      <c r="AK739" s="688">
        <f t="shared" ca="1" si="166"/>
        <v>0</v>
      </c>
      <c r="AM739" s="688">
        <f>IFERROR($H739/SUMIF($A:$A,$A739,$H:$H)*SUMIF(Summary!$A$230:$A$266,$A739,Summary!$P$230:$P$266),0)</f>
        <v>0</v>
      </c>
      <c r="AN739" s="688">
        <f>IFERROR($H739/SUMIF($A:$A,$A739,$H:$H)*(SUMIF(Summary!$A$230:$A$266,$A739,Summary!$L$230:$L$266)+SUMIF(Summary!$A$281:$A$317,$A739,Summary!$L$281:$L$317))-AM739,0)</f>
        <v>0</v>
      </c>
      <c r="AO739" s="688">
        <f>IFERROR($H739/SUMIF($A:$A,$A739,$H:$H)*SUMIF(Summary!$A$230:$A$266,$A739,Summary!$Q$230:$Q$266),0)</f>
        <v>0</v>
      </c>
      <c r="AP739" s="688">
        <f>IFERROR($H739/SUMIF($A:$A,$A739,$H:$H)*(SUMIF(Summary!$A$230:$A$266,$A739,Summary!$L$230:$L$266)+SUMIF(Summary!$A$281:$A$317,$A739,Summary!$L$281:$L$317))-AO739,0)</f>
        <v>0</v>
      </c>
      <c r="AQ739" s="306"/>
      <c r="AR739" s="688">
        <f t="shared" ca="1" si="167"/>
        <v>0</v>
      </c>
      <c r="AS739" s="688">
        <f t="shared" ca="1" si="168"/>
        <v>0</v>
      </c>
    </row>
    <row r="740" spans="1:45" x14ac:dyDescent="0.2">
      <c r="A740" s="423">
        <v>3606</v>
      </c>
      <c r="B740" s="426">
        <v>1</v>
      </c>
      <c r="C740" s="425" t="s">
        <v>300</v>
      </c>
      <c r="D740" s="422">
        <f t="shared" si="169"/>
        <v>59600</v>
      </c>
      <c r="E740" s="422">
        <f t="shared" si="170"/>
        <v>2676</v>
      </c>
      <c r="F740" s="422">
        <f t="shared" si="171"/>
        <v>83620</v>
      </c>
      <c r="G740" s="422">
        <f t="shared" si="172"/>
        <v>0</v>
      </c>
      <c r="H740" s="22">
        <f t="shared" si="173"/>
        <v>145896</v>
      </c>
      <c r="I740" s="116">
        <v>25444</v>
      </c>
      <c r="J740" s="116">
        <v>582</v>
      </c>
      <c r="K740" s="116">
        <v>35848</v>
      </c>
      <c r="L740" s="116">
        <v>0</v>
      </c>
      <c r="M740" s="22">
        <f t="shared" si="174"/>
        <v>61874</v>
      </c>
      <c r="N740" s="116">
        <v>28353</v>
      </c>
      <c r="O740" s="116">
        <v>1821</v>
      </c>
      <c r="P740" s="116">
        <v>45317</v>
      </c>
      <c r="Q740" s="116">
        <v>0</v>
      </c>
      <c r="R740" s="22">
        <f t="shared" si="175"/>
        <v>75491</v>
      </c>
      <c r="S740" s="116">
        <v>5803</v>
      </c>
      <c r="T740" s="116">
        <v>273</v>
      </c>
      <c r="U740" s="116">
        <v>2455</v>
      </c>
      <c r="V740" s="116">
        <v>0</v>
      </c>
      <c r="W740" s="22">
        <f t="shared" si="176"/>
        <v>8531</v>
      </c>
      <c r="X740" s="22">
        <f t="shared" si="177"/>
        <v>4863.2</v>
      </c>
      <c r="Y740" s="22">
        <f ca="1">OFFSET('Cost Study'!$B$7,'Operations Support'!$C740,'Operations Support'!$B740)*$H740</f>
        <v>145896</v>
      </c>
      <c r="Z740" s="23">
        <f ca="1">Y740*'Cost Study'!$B$31</f>
        <v>8148573.1678480068</v>
      </c>
      <c r="AA740" s="23">
        <f ca="1">IF(A740=10298,1.51,1)*IF($B740&lt;3,$D740*'Cost Study'!$B$32*OFFSET('Cost Study'!$B$7,'Operations Support'!$C740,'Operations Support'!$B740),0)</f>
        <v>5960</v>
      </c>
      <c r="AB740" s="24">
        <f ca="1">AA740*'Cost Study'!$B$31</f>
        <v>332877.50233299145</v>
      </c>
      <c r="AC740" s="23">
        <f ca="1">Y740*'Cost Study'!$B$31</f>
        <v>8148573.1678480068</v>
      </c>
      <c r="AD740" s="24">
        <f ca="1">AA740*'Cost Study'!$B$31</f>
        <v>332877.50233299145</v>
      </c>
      <c r="AE740" s="377">
        <f t="shared" ca="1" si="178"/>
        <v>8481450.6701809987</v>
      </c>
      <c r="AF740" s="377">
        <f t="shared" ca="1" si="179"/>
        <v>8481450.6701809987</v>
      </c>
      <c r="AH740" s="688">
        <f>IFERROR($H740/SUMIF($A:$A,$A740,$H:$H)*SUMIF(Summary!$A$110:$A$186,$A740,Summary!$P$110:$P$186),0)</f>
        <v>4672259.6353657879</v>
      </c>
      <c r="AI740" s="689">
        <f t="shared" ca="1" si="165"/>
        <v>3809191.0348152108</v>
      </c>
      <c r="AJ740" s="688">
        <f>IFERROR(H740/SUMIF(A:A,A740,H:H)*SUMIF(Summary!$A$110:$A$186,'Operations Support'!A740,Summary!$Q$110:$Q$186),0)</f>
        <v>4688163.5720326826</v>
      </c>
      <c r="AK740" s="688">
        <f t="shared" ca="1" si="166"/>
        <v>3793287.0981483161</v>
      </c>
      <c r="AM740" s="688">
        <f>IFERROR($H740/SUMIF($A:$A,$A740,$H:$H)*SUMIF(Summary!$A$230:$A$266,$A740,Summary!$P$230:$P$266),0)</f>
        <v>883998.0502349243</v>
      </c>
      <c r="AN740" s="688">
        <f>IFERROR($H740/SUMIF($A:$A,$A740,$H:$H)*(SUMIF(Summary!$A$230:$A$266,$A740,Summary!$L$230:$L$266)+SUMIF(Summary!$A$281:$A$317,$A740,Summary!$L$281:$L$317))-AM740,0)</f>
        <v>1929387.0525966256</v>
      </c>
      <c r="AO740" s="688">
        <f>IFERROR($H740/SUMIF($A:$A,$A740,$H:$H)*SUMIF(Summary!$A$230:$A$266,$A740,Summary!$Q$230:$Q$266),0)</f>
        <v>887007.09727036254</v>
      </c>
      <c r="AP740" s="688">
        <f>IFERROR($H740/SUMIF($A:$A,$A740,$H:$H)*(SUMIF(Summary!$A$230:$A$266,$A740,Summary!$L$230:$L$266)+SUMIF(Summary!$A$281:$A$317,$A740,Summary!$L$281:$L$317))-AO740,0)</f>
        <v>1926378.0055611874</v>
      </c>
      <c r="AQ740" s="306"/>
      <c r="AR740" s="688">
        <f t="shared" ca="1" si="167"/>
        <v>5738578.0874118367</v>
      </c>
      <c r="AS740" s="688">
        <f t="shared" ca="1" si="168"/>
        <v>5719665.103709504</v>
      </c>
    </row>
    <row r="741" spans="1:45" x14ac:dyDescent="0.2">
      <c r="A741" s="423">
        <v>3606</v>
      </c>
      <c r="B741" s="427">
        <v>1</v>
      </c>
      <c r="C741" s="425" t="s">
        <v>301</v>
      </c>
      <c r="D741" s="422">
        <f t="shared" si="169"/>
        <v>32259</v>
      </c>
      <c r="E741" s="422">
        <f t="shared" si="170"/>
        <v>4790</v>
      </c>
      <c r="F741" s="422">
        <f t="shared" si="171"/>
        <v>18569</v>
      </c>
      <c r="G741" s="422">
        <f t="shared" si="172"/>
        <v>0</v>
      </c>
      <c r="H741" s="22">
        <f t="shared" si="173"/>
        <v>55618</v>
      </c>
      <c r="I741" s="116">
        <v>14138</v>
      </c>
      <c r="J741" s="116">
        <v>2540</v>
      </c>
      <c r="K741" s="116">
        <v>8186</v>
      </c>
      <c r="L741" s="116">
        <v>0</v>
      </c>
      <c r="M741" s="22">
        <f t="shared" si="174"/>
        <v>24864</v>
      </c>
      <c r="N741" s="116">
        <v>15133</v>
      </c>
      <c r="O741" s="116">
        <v>2176</v>
      </c>
      <c r="P741" s="116">
        <v>9759</v>
      </c>
      <c r="Q741" s="116">
        <v>0</v>
      </c>
      <c r="R741" s="22">
        <f t="shared" si="175"/>
        <v>27068</v>
      </c>
      <c r="S741" s="116">
        <v>2988</v>
      </c>
      <c r="T741" s="116">
        <v>74</v>
      </c>
      <c r="U741" s="116">
        <v>624</v>
      </c>
      <c r="V741" s="116">
        <v>0</v>
      </c>
      <c r="W741" s="22">
        <f t="shared" si="176"/>
        <v>3686</v>
      </c>
      <c r="X741" s="22">
        <f t="shared" si="177"/>
        <v>1853.9333333333334</v>
      </c>
      <c r="Y741" s="22">
        <f ca="1">OFFSET('Cost Study'!$B$7,'Operations Support'!$C741,'Operations Support'!$B741)*$H741</f>
        <v>83983.180000000008</v>
      </c>
      <c r="Z741" s="23">
        <f ca="1">Y741*'Cost Study'!$B$31</f>
        <v>4690622.683956719</v>
      </c>
      <c r="AA741" s="23">
        <f ca="1">IF(A741=10298,1.51,1)*IF($B741&lt;3,$D741*'Cost Study'!$B$32*OFFSET('Cost Study'!$B$7,'Operations Support'!$C741,'Operations Support'!$B741),0)</f>
        <v>4871.1090000000004</v>
      </c>
      <c r="AB741" s="24">
        <f ca="1">AA741*'Cost Study'!$B$31</f>
        <v>272060.8385086839</v>
      </c>
      <c r="AC741" s="23">
        <f ca="1">Y741*'Cost Study'!$B$31</f>
        <v>4690622.683956719</v>
      </c>
      <c r="AD741" s="24">
        <f ca="1">AA741*'Cost Study'!$B$31</f>
        <v>272060.8385086839</v>
      </c>
      <c r="AE741" s="377">
        <f t="shared" ca="1" si="178"/>
        <v>4962683.5224654032</v>
      </c>
      <c r="AF741" s="377">
        <f t="shared" ca="1" si="179"/>
        <v>4962683.5224654032</v>
      </c>
      <c r="AH741" s="688">
        <f>IFERROR($H741/SUMIF($A:$A,$A741,$H:$H)*SUMIF(Summary!$A$110:$A$186,$A741,Summary!$P$110:$P$186),0)</f>
        <v>1781143.6667199538</v>
      </c>
      <c r="AI741" s="689">
        <f t="shared" ca="1" si="165"/>
        <v>3181539.8557454497</v>
      </c>
      <c r="AJ741" s="688">
        <f>IFERROR(H741/SUMIF(A:A,A741,H:H)*SUMIF(Summary!$A$110:$A$186,'Operations Support'!A741,Summary!$Q$110:$Q$186),0)</f>
        <v>1787206.5138819003</v>
      </c>
      <c r="AK741" s="688">
        <f t="shared" ca="1" si="166"/>
        <v>3175477.0085835028</v>
      </c>
      <c r="AM741" s="688">
        <f>IFERROR($H741/SUMIF($A:$A,$A741,$H:$H)*SUMIF(Summary!$A$230:$A$266,$A741,Summary!$P$230:$P$266),0)</f>
        <v>336994.87003047392</v>
      </c>
      <c r="AN741" s="688">
        <f>IFERROR($H741/SUMIF($A:$A,$A741,$H:$H)*(SUMIF(Summary!$A$230:$A$266,$A741,Summary!$L$230:$L$266)+SUMIF(Summary!$A$281:$A$317,$A741,Summary!$L$281:$L$317))-AM741,0)</f>
        <v>735514.67546278937</v>
      </c>
      <c r="AO741" s="688">
        <f>IFERROR($H741/SUMIF($A:$A,$A741,$H:$H)*SUMIF(Summary!$A$230:$A$266,$A741,Summary!$Q$230:$Q$266),0)</f>
        <v>338141.96918341162</v>
      </c>
      <c r="AP741" s="688">
        <f>IFERROR($H741/SUMIF($A:$A,$A741,$H:$H)*(SUMIF(Summary!$A$230:$A$266,$A741,Summary!$L$230:$L$266)+SUMIF(Summary!$A$281:$A$317,$A741,Summary!$L$281:$L$317))-AO741,0)</f>
        <v>734367.5763098516</v>
      </c>
      <c r="AQ741" s="306"/>
      <c r="AR741" s="688">
        <f t="shared" ca="1" si="167"/>
        <v>3917054.531208239</v>
      </c>
      <c r="AS741" s="688">
        <f t="shared" ca="1" si="168"/>
        <v>3909844.5848933542</v>
      </c>
    </row>
    <row r="742" spans="1:45" x14ac:dyDescent="0.2">
      <c r="A742" s="423">
        <v>3606</v>
      </c>
      <c r="B742" s="427">
        <v>1</v>
      </c>
      <c r="C742" s="425" t="s">
        <v>302</v>
      </c>
      <c r="D742" s="422">
        <f t="shared" si="169"/>
        <v>5871</v>
      </c>
      <c r="E742" s="422">
        <f t="shared" si="170"/>
        <v>157</v>
      </c>
      <c r="F742" s="422">
        <f t="shared" si="171"/>
        <v>14018</v>
      </c>
      <c r="G742" s="422">
        <f t="shared" si="172"/>
        <v>0</v>
      </c>
      <c r="H742" s="22">
        <f t="shared" si="173"/>
        <v>20046</v>
      </c>
      <c r="I742" s="116">
        <v>2608</v>
      </c>
      <c r="J742" s="116">
        <v>71</v>
      </c>
      <c r="K742" s="116">
        <v>6234</v>
      </c>
      <c r="L742" s="116">
        <v>0</v>
      </c>
      <c r="M742" s="22">
        <f t="shared" si="174"/>
        <v>8913</v>
      </c>
      <c r="N742" s="116">
        <v>3134</v>
      </c>
      <c r="O742" s="116">
        <v>86</v>
      </c>
      <c r="P742" s="116">
        <v>7103</v>
      </c>
      <c r="Q742" s="116">
        <v>0</v>
      </c>
      <c r="R742" s="22">
        <f t="shared" si="175"/>
        <v>10323</v>
      </c>
      <c r="S742" s="116">
        <v>129</v>
      </c>
      <c r="T742" s="116">
        <v>0</v>
      </c>
      <c r="U742" s="116">
        <v>681</v>
      </c>
      <c r="V742" s="116">
        <v>0</v>
      </c>
      <c r="W742" s="22">
        <f t="shared" si="176"/>
        <v>810</v>
      </c>
      <c r="X742" s="22">
        <f t="shared" si="177"/>
        <v>668.2</v>
      </c>
      <c r="Y742" s="22">
        <f ca="1">OFFSET('Cost Study'!$B$7,'Operations Support'!$C742,'Operations Support'!$B742)*$H742</f>
        <v>29066.7</v>
      </c>
      <c r="Z742" s="23">
        <f ca="1">Y742*'Cost Study'!$B$31</f>
        <v>1623431.2914534167</v>
      </c>
      <c r="AA742" s="23">
        <f ca="1">IF(A742=10298,1.51,1)*IF($B742&lt;3,$D742*'Cost Study'!$B$32*OFFSET('Cost Study'!$B$7,'Operations Support'!$C742,'Operations Support'!$B742),0)</f>
        <v>851.29499999999996</v>
      </c>
      <c r="AB742" s="24">
        <f ca="1">AA742*'Cost Study'!$B$31</f>
        <v>47546.468682644962</v>
      </c>
      <c r="AC742" s="23">
        <f ca="1">Y742*'Cost Study'!$B$31</f>
        <v>1623431.2914534167</v>
      </c>
      <c r="AD742" s="24">
        <f ca="1">AA742*'Cost Study'!$B$31</f>
        <v>47546.468682644962</v>
      </c>
      <c r="AE742" s="377">
        <f t="shared" ca="1" si="178"/>
        <v>1670977.7601360616</v>
      </c>
      <c r="AF742" s="377">
        <f t="shared" ca="1" si="179"/>
        <v>1670977.7601360616</v>
      </c>
      <c r="AH742" s="688">
        <f>IFERROR($H742/SUMIF($A:$A,$A742,$H:$H)*SUMIF(Summary!$A$110:$A$186,$A742,Summary!$P$110:$P$186),0)</f>
        <v>641964.93838448334</v>
      </c>
      <c r="AI742" s="689">
        <f t="shared" ca="1" si="165"/>
        <v>1029012.8217515782</v>
      </c>
      <c r="AJ742" s="688">
        <f>IFERROR(H742/SUMIF(A:A,A742,H:H)*SUMIF(Summary!$A$110:$A$186,'Operations Support'!A742,Summary!$Q$110:$Q$186),0)</f>
        <v>644150.12724795169</v>
      </c>
      <c r="AK742" s="688">
        <f t="shared" ca="1" si="166"/>
        <v>1026827.6328881099</v>
      </c>
      <c r="AM742" s="688">
        <f>IFERROR($H742/SUMIF($A:$A,$A742,$H:$H)*SUMIF(Summary!$A$230:$A$266,$A742,Summary!$P$230:$P$266),0)</f>
        <v>121460.66317794385</v>
      </c>
      <c r="AN742" s="688">
        <f>IFERROR($H742/SUMIF($A:$A,$A742,$H:$H)*(SUMIF(Summary!$A$230:$A$266,$A742,Summary!$L$230:$L$266)+SUMIF(Summary!$A$281:$A$317,$A742,Summary!$L$281:$L$317))-AM742,0)</f>
        <v>265096.3210530238</v>
      </c>
      <c r="AO742" s="688">
        <f>IFERROR($H742/SUMIF($A:$A,$A742,$H:$H)*SUMIF(Summary!$A$230:$A$266,$A742,Summary!$Q$230:$Q$266),0)</f>
        <v>121874.10396365692</v>
      </c>
      <c r="AP742" s="688">
        <f>IFERROR($H742/SUMIF($A:$A,$A742,$H:$H)*(SUMIF(Summary!$A$230:$A$266,$A742,Summary!$L$230:$L$266)+SUMIF(Summary!$A$281:$A$317,$A742,Summary!$L$281:$L$317))-AO742,0)</f>
        <v>264682.88026731071</v>
      </c>
      <c r="AQ742" s="306"/>
      <c r="AR742" s="688">
        <f t="shared" ca="1" si="167"/>
        <v>1294109.1428046022</v>
      </c>
      <c r="AS742" s="688">
        <f t="shared" ca="1" si="168"/>
        <v>1291510.5131554205</v>
      </c>
    </row>
    <row r="743" spans="1:45" x14ac:dyDescent="0.2">
      <c r="A743" s="423">
        <v>3606</v>
      </c>
      <c r="B743" s="427">
        <v>1</v>
      </c>
      <c r="C743" s="425" t="s">
        <v>303</v>
      </c>
      <c r="D743" s="422">
        <f t="shared" si="169"/>
        <v>1860</v>
      </c>
      <c r="E743" s="422">
        <f t="shared" si="170"/>
        <v>78</v>
      </c>
      <c r="F743" s="422">
        <f t="shared" si="171"/>
        <v>2914</v>
      </c>
      <c r="G743" s="422">
        <f t="shared" si="172"/>
        <v>0</v>
      </c>
      <c r="H743" s="22">
        <f t="shared" si="173"/>
        <v>4852</v>
      </c>
      <c r="I743" s="116">
        <v>690</v>
      </c>
      <c r="J743" s="116">
        <v>0</v>
      </c>
      <c r="K743" s="116">
        <v>1291</v>
      </c>
      <c r="L743" s="116">
        <v>0</v>
      </c>
      <c r="M743" s="22">
        <f t="shared" si="174"/>
        <v>1981</v>
      </c>
      <c r="N743" s="116">
        <v>717</v>
      </c>
      <c r="O743" s="116">
        <v>78</v>
      </c>
      <c r="P743" s="116">
        <v>1623</v>
      </c>
      <c r="Q743" s="116">
        <v>0</v>
      </c>
      <c r="R743" s="22">
        <f t="shared" si="175"/>
        <v>2418</v>
      </c>
      <c r="S743" s="116">
        <v>453</v>
      </c>
      <c r="T743" s="116">
        <v>0</v>
      </c>
      <c r="U743" s="116">
        <v>0</v>
      </c>
      <c r="V743" s="116">
        <v>0</v>
      </c>
      <c r="W743" s="22">
        <f t="shared" si="176"/>
        <v>453</v>
      </c>
      <c r="X743" s="22">
        <f t="shared" si="177"/>
        <v>161.73333333333332</v>
      </c>
      <c r="Y743" s="22">
        <f ca="1">OFFSET('Cost Study'!$B$7,'Operations Support'!$C743,'Operations Support'!$B743)*$H743</f>
        <v>7083.92</v>
      </c>
      <c r="Z743" s="23">
        <f ca="1">Y743*'Cost Study'!$B$31</f>
        <v>395650.60341052432</v>
      </c>
      <c r="AA743" s="23">
        <f ca="1">IF(A743=10298,1.51,1)*IF($B743&lt;3,$D743*'Cost Study'!$B$32*OFFSET('Cost Study'!$B$7,'Operations Support'!$C743,'Operations Support'!$B743),0)</f>
        <v>271.56</v>
      </c>
      <c r="AB743" s="24">
        <f ca="1">AA743*'Cost Study'!$B$31</f>
        <v>15167.150089521336</v>
      </c>
      <c r="AC743" s="23">
        <f ca="1">Y743*'Cost Study'!$B$31</f>
        <v>395650.60341052432</v>
      </c>
      <c r="AD743" s="24">
        <f ca="1">AA743*'Cost Study'!$B$31</f>
        <v>15167.150089521336</v>
      </c>
      <c r="AE743" s="377">
        <f t="shared" ca="1" si="178"/>
        <v>410817.75350004563</v>
      </c>
      <c r="AF743" s="377">
        <f t="shared" ca="1" si="179"/>
        <v>410817.75350004563</v>
      </c>
      <c r="AH743" s="688">
        <f>IFERROR($H743/SUMIF($A:$A,$A743,$H:$H)*SUMIF(Summary!$A$110:$A$186,$A743,Summary!$P$110:$P$186),0)</f>
        <v>155383.31243347863</v>
      </c>
      <c r="AI743" s="689">
        <f t="shared" ca="1" si="165"/>
        <v>255434.441066567</v>
      </c>
      <c r="AJ743" s="688">
        <f>IFERROR(H743/SUMIF(A:A,A743,H:H)*SUMIF(Summary!$A$110:$A$186,'Operations Support'!A743,Summary!$Q$110:$Q$186),0)</f>
        <v>155912.22275800962</v>
      </c>
      <c r="AK743" s="688">
        <f t="shared" ca="1" si="166"/>
        <v>254905.530742036</v>
      </c>
      <c r="AM743" s="688">
        <f>IFERROR($H743/SUMIF($A:$A,$A743,$H:$H)*SUMIF(Summary!$A$230:$A$266,$A743,Summary!$P$230:$P$266),0)</f>
        <v>29398.739785462607</v>
      </c>
      <c r="AN743" s="688">
        <f>IFERROR($H743/SUMIF($A:$A,$A743,$H:$H)*(SUMIF(Summary!$A$230:$A$266,$A743,Summary!$L$230:$L$266)+SUMIF(Summary!$A$281:$A$317,$A743,Summary!$L$281:$L$317))-AM743,0)</f>
        <v>64164.788473973429</v>
      </c>
      <c r="AO743" s="688">
        <f>IFERROR($H743/SUMIF($A:$A,$A743,$H:$H)*SUMIF(Summary!$A$230:$A$266,$A743,Summary!$Q$230:$Q$266),0)</f>
        <v>29498.810357760314</v>
      </c>
      <c r="AP743" s="688">
        <f>IFERROR($H743/SUMIF($A:$A,$A743,$H:$H)*(SUMIF(Summary!$A$230:$A$266,$A743,Summary!$L$230:$L$266)+SUMIF(Summary!$A$281:$A$317,$A743,Summary!$L$281:$L$317))-AO743,0)</f>
        <v>64064.717901675715</v>
      </c>
      <c r="AQ743" s="306"/>
      <c r="AR743" s="688">
        <f t="shared" ca="1" si="167"/>
        <v>319599.22954054043</v>
      </c>
      <c r="AS743" s="688">
        <f t="shared" ca="1" si="168"/>
        <v>318970.24864371173</v>
      </c>
    </row>
    <row r="744" spans="1:45" x14ac:dyDescent="0.2">
      <c r="A744" s="423">
        <v>3606</v>
      </c>
      <c r="B744" s="427">
        <v>1</v>
      </c>
      <c r="C744" s="425" t="s">
        <v>304</v>
      </c>
      <c r="D744" s="422">
        <f t="shared" si="169"/>
        <v>2063</v>
      </c>
      <c r="E744" s="422">
        <f t="shared" si="170"/>
        <v>0</v>
      </c>
      <c r="F744" s="422">
        <f t="shared" si="171"/>
        <v>3828</v>
      </c>
      <c r="G744" s="422">
        <f t="shared" si="172"/>
        <v>0</v>
      </c>
      <c r="H744" s="22">
        <f t="shared" si="173"/>
        <v>5891</v>
      </c>
      <c r="I744" s="116">
        <v>684</v>
      </c>
      <c r="J744" s="116">
        <v>0</v>
      </c>
      <c r="K744" s="116">
        <v>1944</v>
      </c>
      <c r="L744" s="116">
        <v>0</v>
      </c>
      <c r="M744" s="22">
        <f t="shared" si="174"/>
        <v>2628</v>
      </c>
      <c r="N744" s="116">
        <v>1351</v>
      </c>
      <c r="O744" s="116">
        <v>0</v>
      </c>
      <c r="P744" s="116">
        <v>1731</v>
      </c>
      <c r="Q744" s="116">
        <v>0</v>
      </c>
      <c r="R744" s="22">
        <f t="shared" si="175"/>
        <v>3082</v>
      </c>
      <c r="S744" s="116">
        <v>28</v>
      </c>
      <c r="T744" s="116">
        <v>0</v>
      </c>
      <c r="U744" s="116">
        <v>153</v>
      </c>
      <c r="V744" s="116">
        <v>0</v>
      </c>
      <c r="W744" s="22">
        <f t="shared" si="176"/>
        <v>181</v>
      </c>
      <c r="X744" s="22">
        <f t="shared" si="177"/>
        <v>196.36666666666667</v>
      </c>
      <c r="Y744" s="22">
        <f ca="1">OFFSET('Cost Study'!$B$7,'Operations Support'!$C744,'Operations Support'!$B744)*$H744</f>
        <v>11016.17</v>
      </c>
      <c r="Z744" s="23">
        <f ca="1">Y744*'Cost Study'!$B$31</f>
        <v>615274.3548449045</v>
      </c>
      <c r="AA744" s="23">
        <f ca="1">IF(A744=10298,1.51,1)*IF($B744&lt;3,$D744*'Cost Study'!$B$32*OFFSET('Cost Study'!$B$7,'Operations Support'!$C744,'Operations Support'!$B744),0)</f>
        <v>385.78100000000006</v>
      </c>
      <c r="AB744" s="24">
        <f ca="1">AA744*'Cost Study'!$B$31</f>
        <v>21546.613377101308</v>
      </c>
      <c r="AC744" s="23">
        <f ca="1">Y744*'Cost Study'!$B$31</f>
        <v>615274.3548449045</v>
      </c>
      <c r="AD744" s="24">
        <f ca="1">AA744*'Cost Study'!$B$31</f>
        <v>21546.613377101308</v>
      </c>
      <c r="AE744" s="377">
        <f t="shared" ca="1" si="178"/>
        <v>636820.96822200576</v>
      </c>
      <c r="AF744" s="377">
        <f t="shared" ca="1" si="179"/>
        <v>636820.96822200576</v>
      </c>
      <c r="AH744" s="688">
        <f>IFERROR($H744/SUMIF($A:$A,$A744,$H:$H)*SUMIF(Summary!$A$110:$A$186,$A744,Summary!$P$110:$P$186),0)</f>
        <v>188656.86181896593</v>
      </c>
      <c r="AI744" s="689">
        <f t="shared" ca="1" si="165"/>
        <v>448164.10640303983</v>
      </c>
      <c r="AJ744" s="688">
        <f>IFERROR(H744/SUMIF(A:A,A744,H:H)*SUMIF(Summary!$A$110:$A$186,'Operations Support'!A744,Summary!$Q$110:$Q$186),0)</f>
        <v>189299.03220680848</v>
      </c>
      <c r="AK744" s="688">
        <f t="shared" ca="1" si="166"/>
        <v>447521.93601519731</v>
      </c>
      <c r="AM744" s="688">
        <f>IFERROR($H744/SUMIF($A:$A,$A744,$H:$H)*SUMIF(Summary!$A$230:$A$266,$A744,Summary!$P$230:$P$266),0)</f>
        <v>35694.1418128937</v>
      </c>
      <c r="AN744" s="688">
        <f>IFERROR($H744/SUMIF($A:$A,$A744,$H:$H)*(SUMIF(Summary!$A$230:$A$266,$A744,Summary!$L$230:$L$266)+SUMIF(Summary!$A$281:$A$317,$A744,Summary!$L$281:$L$317))-AM744,0)</f>
        <v>77904.94000415859</v>
      </c>
      <c r="AO744" s="688">
        <f>IFERROR($H744/SUMIF($A:$A,$A744,$H:$H)*SUMIF(Summary!$A$230:$A$266,$A744,Summary!$Q$230:$Q$266),0)</f>
        <v>35815.641347396129</v>
      </c>
      <c r="AP744" s="688">
        <f>IFERROR($H744/SUMIF($A:$A,$A744,$H:$H)*(SUMIF(Summary!$A$230:$A$266,$A744,Summary!$L$230:$L$266)+SUMIF(Summary!$A$281:$A$317,$A744,Summary!$L$281:$L$317))-AO744,0)</f>
        <v>77783.440469656154</v>
      </c>
      <c r="AQ744" s="306"/>
      <c r="AR744" s="688">
        <f t="shared" ca="1" si="167"/>
        <v>526069.04640719842</v>
      </c>
      <c r="AS744" s="688">
        <f t="shared" ca="1" si="168"/>
        <v>525305.37648485345</v>
      </c>
    </row>
    <row r="745" spans="1:45" x14ac:dyDescent="0.2">
      <c r="A745" s="423">
        <v>3606</v>
      </c>
      <c r="B745" s="427">
        <v>1</v>
      </c>
      <c r="C745" s="425" t="s">
        <v>305</v>
      </c>
      <c r="D745" s="422">
        <f t="shared" si="169"/>
        <v>1600</v>
      </c>
      <c r="E745" s="422">
        <f t="shared" si="170"/>
        <v>0</v>
      </c>
      <c r="F745" s="422">
        <f t="shared" si="171"/>
        <v>492</v>
      </c>
      <c r="G745" s="422">
        <f t="shared" si="172"/>
        <v>0</v>
      </c>
      <c r="H745" s="22">
        <f t="shared" si="173"/>
        <v>2092</v>
      </c>
      <c r="I745" s="116">
        <v>746</v>
      </c>
      <c r="J745" s="116">
        <v>0</v>
      </c>
      <c r="K745" s="116">
        <v>204</v>
      </c>
      <c r="L745" s="116">
        <v>0</v>
      </c>
      <c r="M745" s="22">
        <f t="shared" si="174"/>
        <v>950</v>
      </c>
      <c r="N745" s="116">
        <v>803</v>
      </c>
      <c r="O745" s="116">
        <v>0</v>
      </c>
      <c r="P745" s="116">
        <v>288</v>
      </c>
      <c r="Q745" s="116">
        <v>0</v>
      </c>
      <c r="R745" s="22">
        <f t="shared" si="175"/>
        <v>1091</v>
      </c>
      <c r="S745" s="116">
        <v>51</v>
      </c>
      <c r="T745" s="116">
        <v>0</v>
      </c>
      <c r="U745" s="116">
        <v>0</v>
      </c>
      <c r="V745" s="116">
        <v>0</v>
      </c>
      <c r="W745" s="22">
        <f t="shared" si="176"/>
        <v>51</v>
      </c>
      <c r="X745" s="22">
        <f t="shared" si="177"/>
        <v>69.733333333333334</v>
      </c>
      <c r="Y745" s="22">
        <f ca="1">OFFSET('Cost Study'!$B$7,'Operations Support'!$C745,'Operations Support'!$B745)*$H745</f>
        <v>4100.32</v>
      </c>
      <c r="Z745" s="23">
        <f ca="1">Y745*'Cost Study'!$B$31</f>
        <v>229010.78529631064</v>
      </c>
      <c r="AA745" s="23">
        <f ca="1">IF(A745=10298,1.51,1)*IF($B745&lt;3,$D745*'Cost Study'!$B$32*OFFSET('Cost Study'!$B$7,'Operations Support'!$C745,'Operations Support'!$B745),0)</f>
        <v>313.60000000000002</v>
      </c>
      <c r="AB745" s="24">
        <f ca="1">AA745*'Cost Study'!$B$31</f>
        <v>17515.165223427204</v>
      </c>
      <c r="AC745" s="23">
        <f ca="1">Y745*'Cost Study'!$B$31</f>
        <v>229010.78529631064</v>
      </c>
      <c r="AD745" s="24">
        <f ca="1">AA745*'Cost Study'!$B$31</f>
        <v>17515.165223427204</v>
      </c>
      <c r="AE745" s="377">
        <f t="shared" ca="1" si="178"/>
        <v>246525.95051973785</v>
      </c>
      <c r="AF745" s="377">
        <f t="shared" ca="1" si="179"/>
        <v>246525.95051973785</v>
      </c>
      <c r="AH745" s="688">
        <f>IFERROR($H745/SUMIF($A:$A,$A745,$H:$H)*SUMIF(Summary!$A$110:$A$186,$A745,Summary!$P$110:$P$186),0)</f>
        <v>66995.443036034078</v>
      </c>
      <c r="AI745" s="689">
        <f t="shared" ca="1" si="165"/>
        <v>179530.50748370378</v>
      </c>
      <c r="AJ745" s="688">
        <f>IFERROR(H745/SUMIF(A:A,A745,H:H)*SUMIF(Summary!$A$110:$A$186,'Operations Support'!A745,Summary!$Q$110:$Q$186),0)</f>
        <v>67223.48928478075</v>
      </c>
      <c r="AK745" s="688">
        <f t="shared" ca="1" si="166"/>
        <v>179302.4612349571</v>
      </c>
      <c r="AM745" s="688">
        <f>IFERROR($H745/SUMIF($A:$A,$A745,$H:$H)*SUMIF(Summary!$A$230:$A$266,$A745,Summary!$P$230:$P$266),0)</f>
        <v>12675.631416155766</v>
      </c>
      <c r="AN745" s="688">
        <f>IFERROR($H745/SUMIF($A:$A,$A745,$H:$H)*(SUMIF(Summary!$A$230:$A$266,$A745,Summary!$L$230:$L$266)+SUMIF(Summary!$A$281:$A$317,$A745,Summary!$L$281:$L$317))-AM745,0)</f>
        <v>27665.444659429595</v>
      </c>
      <c r="AO745" s="688">
        <f>IFERROR($H745/SUMIF($A:$A,$A745,$H:$H)*SUMIF(Summary!$A$230:$A$266,$A745,Summary!$Q$230:$Q$266),0)</f>
        <v>12718.778085003005</v>
      </c>
      <c r="AP745" s="688">
        <f>IFERROR($H745/SUMIF($A:$A,$A745,$H:$H)*(SUMIF(Summary!$A$230:$A$266,$A745,Summary!$L$230:$L$266)+SUMIF(Summary!$A$281:$A$317,$A745,Summary!$L$281:$L$317))-AO745,0)</f>
        <v>27622.297990582359</v>
      </c>
      <c r="AQ745" s="306"/>
      <c r="AR745" s="688">
        <f t="shared" ca="1" si="167"/>
        <v>207195.95214313339</v>
      </c>
      <c r="AS745" s="688">
        <f t="shared" ca="1" si="168"/>
        <v>206924.75922553946</v>
      </c>
    </row>
    <row r="746" spans="1:45" x14ac:dyDescent="0.2">
      <c r="A746" s="423">
        <v>3606</v>
      </c>
      <c r="B746" s="427">
        <v>1</v>
      </c>
      <c r="C746" s="425" t="s">
        <v>306</v>
      </c>
      <c r="D746" s="422">
        <f t="shared" si="169"/>
        <v>1467</v>
      </c>
      <c r="E746" s="422">
        <f t="shared" si="170"/>
        <v>0</v>
      </c>
      <c r="F746" s="422">
        <f t="shared" si="171"/>
        <v>2600</v>
      </c>
      <c r="G746" s="422">
        <f t="shared" si="172"/>
        <v>0</v>
      </c>
      <c r="H746" s="22">
        <f t="shared" si="173"/>
        <v>4067</v>
      </c>
      <c r="I746" s="116">
        <v>614</v>
      </c>
      <c r="J746" s="116">
        <v>0</v>
      </c>
      <c r="K746" s="116">
        <v>1187</v>
      </c>
      <c r="L746" s="116">
        <v>0</v>
      </c>
      <c r="M746" s="22">
        <f t="shared" si="174"/>
        <v>1801</v>
      </c>
      <c r="N746" s="116">
        <v>646</v>
      </c>
      <c r="O746" s="116">
        <v>0</v>
      </c>
      <c r="P746" s="116">
        <v>1254</v>
      </c>
      <c r="Q746" s="116">
        <v>0</v>
      </c>
      <c r="R746" s="22">
        <f t="shared" si="175"/>
        <v>1900</v>
      </c>
      <c r="S746" s="116">
        <v>207</v>
      </c>
      <c r="T746" s="116">
        <v>0</v>
      </c>
      <c r="U746" s="116">
        <v>159</v>
      </c>
      <c r="V746" s="116">
        <v>0</v>
      </c>
      <c r="W746" s="22">
        <f t="shared" si="176"/>
        <v>366</v>
      </c>
      <c r="X746" s="22">
        <f t="shared" si="177"/>
        <v>135.56666666666666</v>
      </c>
      <c r="Y746" s="22">
        <f ca="1">OFFSET('Cost Study'!$B$7,'Operations Support'!$C746,'Operations Support'!$B746)*$H746</f>
        <v>4514.3700000000008</v>
      </c>
      <c r="Z746" s="23">
        <f ca="1">Y746*'Cost Study'!$B$31</f>
        <v>252136.27688036693</v>
      </c>
      <c r="AA746" s="23">
        <f ca="1">IF(A746=10298,1.51,1)*IF($B746&lt;3,$D746*'Cost Study'!$B$32*OFFSET('Cost Study'!$B$7,'Operations Support'!$C746,'Operations Support'!$B746),0)</f>
        <v>162.83700000000005</v>
      </c>
      <c r="AB746" s="24">
        <f ca="1">AA746*'Cost Study'!$B$31</f>
        <v>9094.7607126505609</v>
      </c>
      <c r="AC746" s="23">
        <f ca="1">Y746*'Cost Study'!$B$31</f>
        <v>252136.27688036693</v>
      </c>
      <c r="AD746" s="24">
        <f ca="1">AA746*'Cost Study'!$B$31</f>
        <v>9094.7607126505609</v>
      </c>
      <c r="AE746" s="377">
        <f t="shared" ca="1" si="178"/>
        <v>261231.03759301751</v>
      </c>
      <c r="AF746" s="377">
        <f t="shared" ca="1" si="179"/>
        <v>261231.03759301751</v>
      </c>
      <c r="AH746" s="688">
        <f>IFERROR($H746/SUMIF($A:$A,$A746,$H:$H)*SUMIF(Summary!$A$110:$A$186,$A746,Summary!$P$110:$P$186),0)</f>
        <v>130244.00899978518</v>
      </c>
      <c r="AI746" s="689">
        <f t="shared" ca="1" si="165"/>
        <v>130987.02859323233</v>
      </c>
      <c r="AJ746" s="688">
        <f>IFERROR(H746/SUMIF(A:A,A746,H:H)*SUMIF(Summary!$A$110:$A$186,'Operations Support'!A746,Summary!$Q$110:$Q$186),0)</f>
        <v>130687.34747667462</v>
      </c>
      <c r="AK746" s="688">
        <f t="shared" ca="1" si="166"/>
        <v>130543.69011634288</v>
      </c>
      <c r="AM746" s="688">
        <f>IFERROR($H746/SUMIF($A:$A,$A746,$H:$H)*SUMIF(Summary!$A$230:$A$266,$A746,Summary!$P$230:$P$266),0)</f>
        <v>24642.34845578657</v>
      </c>
      <c r="AN746" s="688">
        <f>IFERROR($H746/SUMIF($A:$A,$A746,$H:$H)*(SUMIF(Summary!$A$230:$A$266,$A746,Summary!$L$230:$L$266)+SUMIF(Summary!$A$281:$A$317,$A746,Summary!$L$281:$L$317))-AM746,0)</f>
        <v>53783.634526720925</v>
      </c>
      <c r="AO746" s="688">
        <f>IFERROR($H746/SUMIF($A:$A,$A746,$H:$H)*SUMIF(Summary!$A$230:$A$266,$A746,Summary!$Q$230:$Q$266),0)</f>
        <v>24726.228714965215</v>
      </c>
      <c r="AP746" s="688">
        <f>IFERROR($H746/SUMIF($A:$A,$A746,$H:$H)*(SUMIF(Summary!$A$230:$A$266,$A746,Summary!$L$230:$L$266)+SUMIF(Summary!$A$281:$A$317,$A746,Summary!$L$281:$L$317))-AO746,0)</f>
        <v>53699.754267542288</v>
      </c>
      <c r="AQ746" s="306"/>
      <c r="AR746" s="688">
        <f t="shared" ca="1" si="167"/>
        <v>184770.66311995324</v>
      </c>
      <c r="AS746" s="688">
        <f t="shared" ca="1" si="168"/>
        <v>184243.44438388519</v>
      </c>
    </row>
    <row r="747" spans="1:45" x14ac:dyDescent="0.2">
      <c r="A747" s="423">
        <v>3606</v>
      </c>
      <c r="B747" s="427">
        <v>1</v>
      </c>
      <c r="C747" s="425" t="s">
        <v>307</v>
      </c>
      <c r="D747" s="422">
        <f t="shared" si="169"/>
        <v>0</v>
      </c>
      <c r="E747" s="422">
        <f t="shared" si="170"/>
        <v>0</v>
      </c>
      <c r="F747" s="422">
        <f t="shared" si="171"/>
        <v>0</v>
      </c>
      <c r="G747" s="422">
        <f t="shared" si="172"/>
        <v>0</v>
      </c>
      <c r="H747" s="22">
        <f t="shared" si="173"/>
        <v>0</v>
      </c>
      <c r="I747" s="116">
        <v>0</v>
      </c>
      <c r="J747" s="116">
        <v>0</v>
      </c>
      <c r="K747" s="116">
        <v>0</v>
      </c>
      <c r="L747" s="116">
        <v>0</v>
      </c>
      <c r="M747" s="22">
        <f t="shared" si="174"/>
        <v>0</v>
      </c>
      <c r="N747" s="116">
        <v>0</v>
      </c>
      <c r="O747" s="116">
        <v>0</v>
      </c>
      <c r="P747" s="116">
        <v>0</v>
      </c>
      <c r="Q747" s="116">
        <v>0</v>
      </c>
      <c r="R747" s="22">
        <f t="shared" si="175"/>
        <v>0</v>
      </c>
      <c r="S747" s="116">
        <v>0</v>
      </c>
      <c r="T747" s="116">
        <v>0</v>
      </c>
      <c r="U747" s="116">
        <v>0</v>
      </c>
      <c r="V747" s="116">
        <v>0</v>
      </c>
      <c r="W747" s="22">
        <f t="shared" si="176"/>
        <v>0</v>
      </c>
      <c r="X747" s="22">
        <f t="shared" si="177"/>
        <v>0</v>
      </c>
      <c r="Y747" s="22">
        <f ca="1">OFFSET('Cost Study'!$B$7,'Operations Support'!$C747,'Operations Support'!$B747)*$H747</f>
        <v>0</v>
      </c>
      <c r="Z747" s="23">
        <f ca="1">Y747*'Cost Study'!$B$31</f>
        <v>0</v>
      </c>
      <c r="AA747" s="23">
        <f ca="1">IF(A747=10298,1.51,1)*IF($B747&lt;3,$D747*'Cost Study'!$B$32*OFFSET('Cost Study'!$B$7,'Operations Support'!$C747,'Operations Support'!$B747),0)</f>
        <v>0</v>
      </c>
      <c r="AB747" s="24">
        <f ca="1">AA747*'Cost Study'!$B$31</f>
        <v>0</v>
      </c>
      <c r="AC747" s="23">
        <f ca="1">Y747*'Cost Study'!$B$31</f>
        <v>0</v>
      </c>
      <c r="AD747" s="24">
        <f ca="1">AA747*'Cost Study'!$B$31</f>
        <v>0</v>
      </c>
      <c r="AE747" s="377">
        <f t="shared" ca="1" si="178"/>
        <v>0</v>
      </c>
      <c r="AF747" s="377">
        <f t="shared" ca="1" si="179"/>
        <v>0</v>
      </c>
      <c r="AH747" s="688">
        <f>IFERROR($H747/SUMIF($A:$A,$A747,$H:$H)*SUMIF(Summary!$A$110:$A$186,$A747,Summary!$P$110:$P$186),0)</f>
        <v>0</v>
      </c>
      <c r="AI747" s="689">
        <f t="shared" ca="1" si="165"/>
        <v>0</v>
      </c>
      <c r="AJ747" s="688">
        <f>IFERROR(H747/SUMIF(A:A,A747,H:H)*SUMIF(Summary!$A$110:$A$186,'Operations Support'!A747,Summary!$Q$110:$Q$186),0)</f>
        <v>0</v>
      </c>
      <c r="AK747" s="688">
        <f t="shared" ca="1" si="166"/>
        <v>0</v>
      </c>
      <c r="AM747" s="688">
        <f>IFERROR($H747/SUMIF($A:$A,$A747,$H:$H)*SUMIF(Summary!$A$230:$A$266,$A747,Summary!$P$230:$P$266),0)</f>
        <v>0</v>
      </c>
      <c r="AN747" s="688">
        <f>IFERROR($H747/SUMIF($A:$A,$A747,$H:$H)*(SUMIF(Summary!$A$230:$A$266,$A747,Summary!$L$230:$L$266)+SUMIF(Summary!$A$281:$A$317,$A747,Summary!$L$281:$L$317))-AM747,0)</f>
        <v>0</v>
      </c>
      <c r="AO747" s="688">
        <f>IFERROR($H747/SUMIF($A:$A,$A747,$H:$H)*SUMIF(Summary!$A$230:$A$266,$A747,Summary!$Q$230:$Q$266),0)</f>
        <v>0</v>
      </c>
      <c r="AP747" s="688">
        <f>IFERROR($H747/SUMIF($A:$A,$A747,$H:$H)*(SUMIF(Summary!$A$230:$A$266,$A747,Summary!$L$230:$L$266)+SUMIF(Summary!$A$281:$A$317,$A747,Summary!$L$281:$L$317))-AO747,0)</f>
        <v>0</v>
      </c>
      <c r="AQ747" s="306"/>
      <c r="AR747" s="688">
        <f t="shared" ca="1" si="167"/>
        <v>0</v>
      </c>
      <c r="AS747" s="688">
        <f t="shared" ca="1" si="168"/>
        <v>0</v>
      </c>
    </row>
    <row r="748" spans="1:45" x14ac:dyDescent="0.2">
      <c r="A748" s="423">
        <v>3606</v>
      </c>
      <c r="B748" s="427">
        <v>1</v>
      </c>
      <c r="C748" s="425" t="s">
        <v>308</v>
      </c>
      <c r="D748" s="422">
        <f t="shared" si="169"/>
        <v>0</v>
      </c>
      <c r="E748" s="422">
        <f t="shared" si="170"/>
        <v>0</v>
      </c>
      <c r="F748" s="422">
        <f t="shared" si="171"/>
        <v>0</v>
      </c>
      <c r="G748" s="422">
        <f t="shared" si="172"/>
        <v>0</v>
      </c>
      <c r="H748" s="22">
        <f t="shared" si="173"/>
        <v>0</v>
      </c>
      <c r="I748" s="116">
        <v>0</v>
      </c>
      <c r="J748" s="116">
        <v>0</v>
      </c>
      <c r="K748" s="116">
        <v>0</v>
      </c>
      <c r="L748" s="116">
        <v>0</v>
      </c>
      <c r="M748" s="22">
        <f t="shared" si="174"/>
        <v>0</v>
      </c>
      <c r="N748" s="116">
        <v>0</v>
      </c>
      <c r="O748" s="116">
        <v>0</v>
      </c>
      <c r="P748" s="116">
        <v>0</v>
      </c>
      <c r="Q748" s="116">
        <v>0</v>
      </c>
      <c r="R748" s="22">
        <f t="shared" si="175"/>
        <v>0</v>
      </c>
      <c r="S748" s="116">
        <v>0</v>
      </c>
      <c r="T748" s="116">
        <v>0</v>
      </c>
      <c r="U748" s="116">
        <v>0</v>
      </c>
      <c r="V748" s="116">
        <v>0</v>
      </c>
      <c r="W748" s="22">
        <f t="shared" si="176"/>
        <v>0</v>
      </c>
      <c r="X748" s="22">
        <f t="shared" si="177"/>
        <v>0</v>
      </c>
      <c r="Y748" s="22">
        <f ca="1">OFFSET('Cost Study'!$B$7,'Operations Support'!$C748,'Operations Support'!$B748)*$H748</f>
        <v>0</v>
      </c>
      <c r="Z748" s="23">
        <f ca="1">Y748*'Cost Study'!$B$31</f>
        <v>0</v>
      </c>
      <c r="AA748" s="23">
        <f ca="1">IF(A748=10298,1.51,1)*IF($B748&lt;3,$D748*'Cost Study'!$B$32*OFFSET('Cost Study'!$B$7,'Operations Support'!$C748,'Operations Support'!$B748),0)</f>
        <v>0</v>
      </c>
      <c r="AB748" s="24">
        <f ca="1">AA748*'Cost Study'!$B$31</f>
        <v>0</v>
      </c>
      <c r="AC748" s="23">
        <f ca="1">Y748*'Cost Study'!$B$31</f>
        <v>0</v>
      </c>
      <c r="AD748" s="24">
        <f ca="1">AA748*'Cost Study'!$B$31</f>
        <v>0</v>
      </c>
      <c r="AE748" s="377">
        <f t="shared" ca="1" si="178"/>
        <v>0</v>
      </c>
      <c r="AF748" s="377">
        <f t="shared" ca="1" si="179"/>
        <v>0</v>
      </c>
      <c r="AH748" s="688">
        <f>IFERROR($H748/SUMIF($A:$A,$A748,$H:$H)*SUMIF(Summary!$A$110:$A$186,$A748,Summary!$P$110:$P$186),0)</f>
        <v>0</v>
      </c>
      <c r="AI748" s="689">
        <f t="shared" ca="1" si="165"/>
        <v>0</v>
      </c>
      <c r="AJ748" s="688">
        <f>IFERROR(H748/SUMIF(A:A,A748,H:H)*SUMIF(Summary!$A$110:$A$186,'Operations Support'!A748,Summary!$Q$110:$Q$186),0)</f>
        <v>0</v>
      </c>
      <c r="AK748" s="688">
        <f t="shared" ca="1" si="166"/>
        <v>0</v>
      </c>
      <c r="AM748" s="688">
        <f>IFERROR($H748/SUMIF($A:$A,$A748,$H:$H)*SUMIF(Summary!$A$230:$A$266,$A748,Summary!$P$230:$P$266),0)</f>
        <v>0</v>
      </c>
      <c r="AN748" s="688">
        <f>IFERROR($H748/SUMIF($A:$A,$A748,$H:$H)*(SUMIF(Summary!$A$230:$A$266,$A748,Summary!$L$230:$L$266)+SUMIF(Summary!$A$281:$A$317,$A748,Summary!$L$281:$L$317))-AM748,0)</f>
        <v>0</v>
      </c>
      <c r="AO748" s="688">
        <f>IFERROR($H748/SUMIF($A:$A,$A748,$H:$H)*SUMIF(Summary!$A$230:$A$266,$A748,Summary!$Q$230:$Q$266),0)</f>
        <v>0</v>
      </c>
      <c r="AP748" s="688">
        <f>IFERROR($H748/SUMIF($A:$A,$A748,$H:$H)*(SUMIF(Summary!$A$230:$A$266,$A748,Summary!$L$230:$L$266)+SUMIF(Summary!$A$281:$A$317,$A748,Summary!$L$281:$L$317))-AO748,0)</f>
        <v>0</v>
      </c>
      <c r="AQ748" s="306"/>
      <c r="AR748" s="688">
        <f t="shared" ca="1" si="167"/>
        <v>0</v>
      </c>
      <c r="AS748" s="688">
        <f t="shared" ca="1" si="168"/>
        <v>0</v>
      </c>
    </row>
    <row r="749" spans="1:45" x14ac:dyDescent="0.2">
      <c r="A749" s="423">
        <v>3606</v>
      </c>
      <c r="B749" s="427">
        <v>1</v>
      </c>
      <c r="C749" s="425" t="s">
        <v>309</v>
      </c>
      <c r="D749" s="422">
        <f t="shared" si="169"/>
        <v>147</v>
      </c>
      <c r="E749" s="422">
        <f t="shared" si="170"/>
        <v>0</v>
      </c>
      <c r="F749" s="422">
        <f t="shared" si="171"/>
        <v>57</v>
      </c>
      <c r="G749" s="422">
        <f t="shared" si="172"/>
        <v>0</v>
      </c>
      <c r="H749" s="22">
        <f t="shared" si="173"/>
        <v>204</v>
      </c>
      <c r="I749" s="116">
        <v>61</v>
      </c>
      <c r="J749" s="116">
        <v>0</v>
      </c>
      <c r="K749" s="116">
        <v>28</v>
      </c>
      <c r="L749" s="116">
        <v>0</v>
      </c>
      <c r="M749" s="22">
        <f t="shared" si="174"/>
        <v>89</v>
      </c>
      <c r="N749" s="116">
        <v>86</v>
      </c>
      <c r="O749" s="116">
        <v>0</v>
      </c>
      <c r="P749" s="116">
        <v>29</v>
      </c>
      <c r="Q749" s="116">
        <v>0</v>
      </c>
      <c r="R749" s="22">
        <f t="shared" si="175"/>
        <v>115</v>
      </c>
      <c r="S749" s="116">
        <v>0</v>
      </c>
      <c r="T749" s="116">
        <v>0</v>
      </c>
      <c r="U749" s="116">
        <v>0</v>
      </c>
      <c r="V749" s="116">
        <v>0</v>
      </c>
      <c r="W749" s="22">
        <f t="shared" si="176"/>
        <v>0</v>
      </c>
      <c r="X749" s="22">
        <f t="shared" si="177"/>
        <v>6.8</v>
      </c>
      <c r="Y749" s="22">
        <f ca="1">OFFSET('Cost Study'!$B$7,'Operations Support'!$C749,'Operations Support'!$B749)*$H749</f>
        <v>446.76</v>
      </c>
      <c r="Z749" s="23">
        <f ca="1">Y749*'Cost Study'!$B$31</f>
        <v>24952.408211793165</v>
      </c>
      <c r="AA749" s="23">
        <f ca="1">IF(A749=10298,1.51,1)*IF($B749&lt;3,$D749*'Cost Study'!$B$32*OFFSET('Cost Study'!$B$7,'Operations Support'!$C749,'Operations Support'!$B749),0)</f>
        <v>32.193000000000005</v>
      </c>
      <c r="AB749" s="24">
        <f ca="1">AA749*'Cost Study'!$B$31</f>
        <v>1798.0411799674489</v>
      </c>
      <c r="AC749" s="23">
        <f ca="1">Y749*'Cost Study'!$B$31</f>
        <v>24952.408211793165</v>
      </c>
      <c r="AD749" s="24">
        <f ca="1">AA749*'Cost Study'!$B$31</f>
        <v>1798.0411799674489</v>
      </c>
      <c r="AE749" s="377">
        <f t="shared" ca="1" si="178"/>
        <v>26750.449391760612</v>
      </c>
      <c r="AF749" s="377">
        <f t="shared" ca="1" si="179"/>
        <v>26750.449391760612</v>
      </c>
      <c r="AH749" s="688">
        <f>IFERROR($H749/SUMIF($A:$A,$A749,$H:$H)*SUMIF(Summary!$A$110:$A$186,$A749,Summary!$P$110:$P$186),0)</f>
        <v>6533.016433724164</v>
      </c>
      <c r="AI749" s="689">
        <f t="shared" ca="1" si="165"/>
        <v>20217.43295803645</v>
      </c>
      <c r="AJ749" s="688">
        <f>IFERROR(H749/SUMIF(A:A,A749,H:H)*SUMIF(Summary!$A$110:$A$186,'Operations Support'!A749,Summary!$Q$110:$Q$186),0)</f>
        <v>6555.2542132386579</v>
      </c>
      <c r="AK749" s="688">
        <f t="shared" ca="1" si="166"/>
        <v>20195.195178521953</v>
      </c>
      <c r="AM749" s="688">
        <f>IFERROR($H749/SUMIF($A:$A,$A749,$H:$H)*SUMIF(Summary!$A$230:$A$266,$A749,Summary!$P$230:$P$266),0)</f>
        <v>1236.055835992245</v>
      </c>
      <c r="AN749" s="688">
        <f>IFERROR($H749/SUMIF($A:$A,$A749,$H:$H)*(SUMIF(Summary!$A$230:$A$266,$A749,Summary!$L$230:$L$266)+SUMIF(Summary!$A$281:$A$317,$A749,Summary!$L$281:$L$317))-AM749,0)</f>
        <v>2697.77758629237</v>
      </c>
      <c r="AO749" s="688">
        <f>IFERROR($H749/SUMIF($A:$A,$A749,$H:$H)*SUMIF(Summary!$A$230:$A$266,$A749,Summary!$Q$230:$Q$266),0)</f>
        <v>1240.2632549429316</v>
      </c>
      <c r="AP749" s="688">
        <f>IFERROR($H749/SUMIF($A:$A,$A749,$H:$H)*(SUMIF(Summary!$A$230:$A$266,$A749,Summary!$L$230:$L$266)+SUMIF(Summary!$A$281:$A$317,$A749,Summary!$L$281:$L$317))-AO749,0)</f>
        <v>2693.5701673416834</v>
      </c>
      <c r="AQ749" s="306"/>
      <c r="AR749" s="688">
        <f t="shared" ca="1" si="167"/>
        <v>22915.21054432882</v>
      </c>
      <c r="AS749" s="688">
        <f t="shared" ca="1" si="168"/>
        <v>22888.765345863638</v>
      </c>
    </row>
    <row r="750" spans="1:45" x14ac:dyDescent="0.2">
      <c r="A750" s="423">
        <v>3606</v>
      </c>
      <c r="B750" s="427">
        <v>1</v>
      </c>
      <c r="C750" s="425" t="s">
        <v>310</v>
      </c>
      <c r="D750" s="422">
        <f t="shared" si="169"/>
        <v>0</v>
      </c>
      <c r="E750" s="422">
        <f t="shared" si="170"/>
        <v>0</v>
      </c>
      <c r="F750" s="422">
        <f t="shared" si="171"/>
        <v>0</v>
      </c>
      <c r="G750" s="422">
        <f t="shared" si="172"/>
        <v>0</v>
      </c>
      <c r="H750" s="22">
        <f t="shared" si="173"/>
        <v>0</v>
      </c>
      <c r="I750" s="116">
        <v>0</v>
      </c>
      <c r="J750" s="116">
        <v>0</v>
      </c>
      <c r="K750" s="116">
        <v>0</v>
      </c>
      <c r="L750" s="116">
        <v>0</v>
      </c>
      <c r="M750" s="22">
        <f t="shared" si="174"/>
        <v>0</v>
      </c>
      <c r="N750" s="116">
        <v>0</v>
      </c>
      <c r="O750" s="116">
        <v>0</v>
      </c>
      <c r="P750" s="116">
        <v>0</v>
      </c>
      <c r="Q750" s="116">
        <v>0</v>
      </c>
      <c r="R750" s="22">
        <f t="shared" si="175"/>
        <v>0</v>
      </c>
      <c r="S750" s="116">
        <v>0</v>
      </c>
      <c r="T750" s="116">
        <v>0</v>
      </c>
      <c r="U750" s="116">
        <v>0</v>
      </c>
      <c r="V750" s="116">
        <v>0</v>
      </c>
      <c r="W750" s="22">
        <f t="shared" si="176"/>
        <v>0</v>
      </c>
      <c r="X750" s="22">
        <f t="shared" si="177"/>
        <v>0</v>
      </c>
      <c r="Y750" s="22">
        <f ca="1">OFFSET('Cost Study'!$B$7,'Operations Support'!$C750,'Operations Support'!$B750)*$H750</f>
        <v>0</v>
      </c>
      <c r="Z750" s="23">
        <f ca="1">Y750*'Cost Study'!$B$31</f>
        <v>0</v>
      </c>
      <c r="AA750" s="23">
        <f ca="1">IF(A750=10298,1.51,1)*IF($B750&lt;3,$D750*'Cost Study'!$B$32*OFFSET('Cost Study'!$B$7,'Operations Support'!$C750,'Operations Support'!$B750),0)</f>
        <v>0</v>
      </c>
      <c r="AB750" s="24">
        <f ca="1">AA750*'Cost Study'!$B$31</f>
        <v>0</v>
      </c>
      <c r="AC750" s="23">
        <f ca="1">Y750*'Cost Study'!$B$31</f>
        <v>0</v>
      </c>
      <c r="AD750" s="24">
        <f ca="1">AA750*'Cost Study'!$B$31</f>
        <v>0</v>
      </c>
      <c r="AE750" s="377">
        <f t="shared" ca="1" si="178"/>
        <v>0</v>
      </c>
      <c r="AF750" s="377">
        <f t="shared" ca="1" si="179"/>
        <v>0</v>
      </c>
      <c r="AH750" s="688">
        <f>IFERROR($H750/SUMIF($A:$A,$A750,$H:$H)*SUMIF(Summary!$A$110:$A$186,$A750,Summary!$P$110:$P$186),0)</f>
        <v>0</v>
      </c>
      <c r="AI750" s="689">
        <f t="shared" ref="AI750:AI813" ca="1" si="180">Z750+AB750-AH750</f>
        <v>0</v>
      </c>
      <c r="AJ750" s="688">
        <f>IFERROR(H750/SUMIF(A:A,A750,H:H)*SUMIF(Summary!$A$110:$A$186,'Operations Support'!A750,Summary!$Q$110:$Q$186),0)</f>
        <v>0</v>
      </c>
      <c r="AK750" s="688">
        <f t="shared" ref="AK750:AK813" ca="1" si="181">AC750+AD750-AJ750</f>
        <v>0</v>
      </c>
      <c r="AM750" s="688">
        <f>IFERROR($H750/SUMIF($A:$A,$A750,$H:$H)*SUMIF(Summary!$A$230:$A$266,$A750,Summary!$P$230:$P$266),0)</f>
        <v>0</v>
      </c>
      <c r="AN750" s="688">
        <f>IFERROR($H750/SUMIF($A:$A,$A750,$H:$H)*(SUMIF(Summary!$A$230:$A$266,$A750,Summary!$L$230:$L$266)+SUMIF(Summary!$A$281:$A$317,$A750,Summary!$L$281:$L$317))-AM750,0)</f>
        <v>0</v>
      </c>
      <c r="AO750" s="688">
        <f>IFERROR($H750/SUMIF($A:$A,$A750,$H:$H)*SUMIF(Summary!$A$230:$A$266,$A750,Summary!$Q$230:$Q$266),0)</f>
        <v>0</v>
      </c>
      <c r="AP750" s="688">
        <f>IFERROR($H750/SUMIF($A:$A,$A750,$H:$H)*(SUMIF(Summary!$A$230:$A$266,$A750,Summary!$L$230:$L$266)+SUMIF(Summary!$A$281:$A$317,$A750,Summary!$L$281:$L$317))-AO750,0)</f>
        <v>0</v>
      </c>
      <c r="AQ750" s="306"/>
      <c r="AR750" s="688">
        <f t="shared" ref="AR750:AR813" ca="1" si="182">AI750+AN750</f>
        <v>0</v>
      </c>
      <c r="AS750" s="688">
        <f t="shared" ref="AS750:AS813" ca="1" si="183">AK750+AP750</f>
        <v>0</v>
      </c>
    </row>
    <row r="751" spans="1:45" x14ac:dyDescent="0.2">
      <c r="A751" s="423">
        <v>3606</v>
      </c>
      <c r="B751" s="427">
        <v>1</v>
      </c>
      <c r="C751" s="425" t="s">
        <v>311</v>
      </c>
      <c r="D751" s="422">
        <f t="shared" si="169"/>
        <v>0</v>
      </c>
      <c r="E751" s="422">
        <f t="shared" si="170"/>
        <v>0</v>
      </c>
      <c r="F751" s="422">
        <f t="shared" si="171"/>
        <v>0</v>
      </c>
      <c r="G751" s="422">
        <f t="shared" si="172"/>
        <v>0</v>
      </c>
      <c r="H751" s="22">
        <f t="shared" si="173"/>
        <v>0</v>
      </c>
      <c r="I751" s="116">
        <v>0</v>
      </c>
      <c r="J751" s="116">
        <v>0</v>
      </c>
      <c r="K751" s="116">
        <v>0</v>
      </c>
      <c r="L751" s="116">
        <v>0</v>
      </c>
      <c r="M751" s="22">
        <f t="shared" si="174"/>
        <v>0</v>
      </c>
      <c r="N751" s="116">
        <v>0</v>
      </c>
      <c r="O751" s="116">
        <v>0</v>
      </c>
      <c r="P751" s="116">
        <v>0</v>
      </c>
      <c r="Q751" s="116">
        <v>0</v>
      </c>
      <c r="R751" s="22">
        <f t="shared" si="175"/>
        <v>0</v>
      </c>
      <c r="S751" s="116">
        <v>0</v>
      </c>
      <c r="T751" s="116">
        <v>0</v>
      </c>
      <c r="U751" s="116">
        <v>0</v>
      </c>
      <c r="V751" s="116">
        <v>0</v>
      </c>
      <c r="W751" s="22">
        <f t="shared" si="176"/>
        <v>0</v>
      </c>
      <c r="X751" s="22">
        <f t="shared" si="177"/>
        <v>0</v>
      </c>
      <c r="Y751" s="22">
        <f ca="1">OFFSET('Cost Study'!$B$7,'Operations Support'!$C751,'Operations Support'!$B751)*$H751</f>
        <v>0</v>
      </c>
      <c r="Z751" s="23">
        <f ca="1">Y751*'Cost Study'!$B$31</f>
        <v>0</v>
      </c>
      <c r="AA751" s="23">
        <f ca="1">IF(A751=10298,1.51,1)*IF($B751&lt;3,$D751*'Cost Study'!$B$32*OFFSET('Cost Study'!$B$7,'Operations Support'!$C751,'Operations Support'!$B751),0)</f>
        <v>0</v>
      </c>
      <c r="AB751" s="24">
        <f ca="1">AA751*'Cost Study'!$B$31</f>
        <v>0</v>
      </c>
      <c r="AC751" s="23">
        <f ca="1">Y751*'Cost Study'!$B$31</f>
        <v>0</v>
      </c>
      <c r="AD751" s="24">
        <f ca="1">AA751*'Cost Study'!$B$31</f>
        <v>0</v>
      </c>
      <c r="AE751" s="377">
        <f t="shared" ca="1" si="178"/>
        <v>0</v>
      </c>
      <c r="AF751" s="377">
        <f t="shared" ca="1" si="179"/>
        <v>0</v>
      </c>
      <c r="AH751" s="688">
        <f>IFERROR($H751/SUMIF($A:$A,$A751,$H:$H)*SUMIF(Summary!$A$110:$A$186,$A751,Summary!$P$110:$P$186),0)</f>
        <v>0</v>
      </c>
      <c r="AI751" s="689">
        <f t="shared" ca="1" si="180"/>
        <v>0</v>
      </c>
      <c r="AJ751" s="688">
        <f>IFERROR(H751/SUMIF(A:A,A751,H:H)*SUMIF(Summary!$A$110:$A$186,'Operations Support'!A751,Summary!$Q$110:$Q$186),0)</f>
        <v>0</v>
      </c>
      <c r="AK751" s="688">
        <f t="shared" ca="1" si="181"/>
        <v>0</v>
      </c>
      <c r="AM751" s="688">
        <f>IFERROR($H751/SUMIF($A:$A,$A751,$H:$H)*SUMIF(Summary!$A$230:$A$266,$A751,Summary!$P$230:$P$266),0)</f>
        <v>0</v>
      </c>
      <c r="AN751" s="688">
        <f>IFERROR($H751/SUMIF($A:$A,$A751,$H:$H)*(SUMIF(Summary!$A$230:$A$266,$A751,Summary!$L$230:$L$266)+SUMIF(Summary!$A$281:$A$317,$A751,Summary!$L$281:$L$317))-AM751,0)</f>
        <v>0</v>
      </c>
      <c r="AO751" s="688">
        <f>IFERROR($H751/SUMIF($A:$A,$A751,$H:$H)*SUMIF(Summary!$A$230:$A$266,$A751,Summary!$Q$230:$Q$266),0)</f>
        <v>0</v>
      </c>
      <c r="AP751" s="688">
        <f>IFERROR($H751/SUMIF($A:$A,$A751,$H:$H)*(SUMIF(Summary!$A$230:$A$266,$A751,Summary!$L$230:$L$266)+SUMIF(Summary!$A$281:$A$317,$A751,Summary!$L$281:$L$317))-AO751,0)</f>
        <v>0</v>
      </c>
      <c r="AQ751" s="306"/>
      <c r="AR751" s="688">
        <f t="shared" ca="1" si="182"/>
        <v>0</v>
      </c>
      <c r="AS751" s="688">
        <f t="shared" ca="1" si="183"/>
        <v>0</v>
      </c>
    </row>
    <row r="752" spans="1:45" x14ac:dyDescent="0.2">
      <c r="A752" s="423">
        <v>3606</v>
      </c>
      <c r="B752" s="427">
        <v>1</v>
      </c>
      <c r="C752" s="425" t="s">
        <v>312</v>
      </c>
      <c r="D752" s="422">
        <f t="shared" si="169"/>
        <v>301</v>
      </c>
      <c r="E752" s="422">
        <f t="shared" si="170"/>
        <v>406</v>
      </c>
      <c r="F752" s="422">
        <f t="shared" si="171"/>
        <v>2982</v>
      </c>
      <c r="G752" s="422">
        <f t="shared" si="172"/>
        <v>0</v>
      </c>
      <c r="H752" s="22">
        <f t="shared" si="173"/>
        <v>3689</v>
      </c>
      <c r="I752" s="116">
        <v>115</v>
      </c>
      <c r="J752" s="116">
        <v>94</v>
      </c>
      <c r="K752" s="116">
        <v>1280</v>
      </c>
      <c r="L752" s="116">
        <v>0</v>
      </c>
      <c r="M752" s="22">
        <f t="shared" si="174"/>
        <v>1489</v>
      </c>
      <c r="N752" s="116">
        <v>80</v>
      </c>
      <c r="O752" s="116">
        <v>312</v>
      </c>
      <c r="P752" s="116">
        <v>1564</v>
      </c>
      <c r="Q752" s="116">
        <v>0</v>
      </c>
      <c r="R752" s="22">
        <f t="shared" si="175"/>
        <v>1956</v>
      </c>
      <c r="S752" s="116">
        <v>106</v>
      </c>
      <c r="T752" s="116">
        <v>0</v>
      </c>
      <c r="U752" s="116">
        <v>138</v>
      </c>
      <c r="V752" s="116">
        <v>0</v>
      </c>
      <c r="W752" s="22">
        <f t="shared" si="176"/>
        <v>244</v>
      </c>
      <c r="X752" s="22">
        <f t="shared" si="177"/>
        <v>122.96666666666667</v>
      </c>
      <c r="Y752" s="22">
        <f ca="1">OFFSET('Cost Study'!$B$7,'Operations Support'!$C752,'Operations Support'!$B752)*$H752</f>
        <v>5090.82</v>
      </c>
      <c r="Z752" s="23">
        <f ca="1">Y752*'Cost Study'!$B$31</f>
        <v>284332.12188369792</v>
      </c>
      <c r="AA752" s="23">
        <f ca="1">IF(A752=10298,1.51,1)*IF($B752&lt;3,$D752*'Cost Study'!$B$32*OFFSET('Cost Study'!$B$7,'Operations Support'!$C752,'Operations Support'!$B752),0)</f>
        <v>41.537999999999997</v>
      </c>
      <c r="AB752" s="24">
        <f ca="1">AA752*'Cost Study'!$B$31</f>
        <v>2319.9774650852009</v>
      </c>
      <c r="AC752" s="23">
        <f ca="1">Y752*'Cost Study'!$B$31</f>
        <v>284332.12188369792</v>
      </c>
      <c r="AD752" s="24">
        <f ca="1">AA752*'Cost Study'!$B$31</f>
        <v>2319.9774650852009</v>
      </c>
      <c r="AE752" s="377">
        <f t="shared" ca="1" si="178"/>
        <v>286652.09934878314</v>
      </c>
      <c r="AF752" s="377">
        <f t="shared" ca="1" si="179"/>
        <v>286652.09934878314</v>
      </c>
      <c r="AH752" s="688">
        <f>IFERROR($H752/SUMIF($A:$A,$A752,$H:$H)*SUMIF(Summary!$A$110:$A$186,$A752,Summary!$P$110:$P$186),0)</f>
        <v>118138.71384317864</v>
      </c>
      <c r="AI752" s="689">
        <f t="shared" ca="1" si="180"/>
        <v>168513.3855056045</v>
      </c>
      <c r="AJ752" s="688">
        <f>IFERROR(H752/SUMIF(A:A,A752,H:H)*SUMIF(Summary!$A$110:$A$186,'Operations Support'!A752,Summary!$Q$110:$Q$186),0)</f>
        <v>118540.8470227324</v>
      </c>
      <c r="AK752" s="688">
        <f t="shared" ca="1" si="181"/>
        <v>168111.25232605074</v>
      </c>
      <c r="AM752" s="688">
        <f>IFERROR($H752/SUMIF($A:$A,$A752,$H:$H)*SUMIF(Summary!$A$230:$A$266,$A752,Summary!$P$230:$P$266),0)</f>
        <v>22352.009700859766</v>
      </c>
      <c r="AN752" s="688">
        <f>IFERROR($H752/SUMIF($A:$A,$A752,$H:$H)*(SUMIF(Summary!$A$230:$A$266,$A752,Summary!$L$230:$L$266)+SUMIF(Summary!$A$281:$A$317,$A752,Summary!$L$281:$L$317))-AM752,0)</f>
        <v>48784.811352120363</v>
      </c>
      <c r="AO752" s="688">
        <f>IFERROR($H752/SUMIF($A:$A,$A752,$H:$H)*SUMIF(Summary!$A$230:$A$266,$A752,Summary!$Q$230:$Q$266),0)</f>
        <v>22428.093860218018</v>
      </c>
      <c r="AP752" s="688">
        <f>IFERROR($H752/SUMIF($A:$A,$A752,$H:$H)*(SUMIF(Summary!$A$230:$A$266,$A752,Summary!$L$230:$L$266)+SUMIF(Summary!$A$281:$A$317,$A752,Summary!$L$281:$L$317))-AO752,0)</f>
        <v>48708.727192762111</v>
      </c>
      <c r="AQ752" s="306"/>
      <c r="AR752" s="688">
        <f t="shared" ca="1" si="182"/>
        <v>217298.19685772486</v>
      </c>
      <c r="AS752" s="688">
        <f t="shared" ca="1" si="183"/>
        <v>216819.97951881285</v>
      </c>
    </row>
    <row r="753" spans="1:45" x14ac:dyDescent="0.2">
      <c r="A753" s="423">
        <v>3606</v>
      </c>
      <c r="B753" s="427">
        <v>1</v>
      </c>
      <c r="C753" s="425" t="s">
        <v>313</v>
      </c>
      <c r="D753" s="422">
        <f t="shared" si="169"/>
        <v>3543</v>
      </c>
      <c r="E753" s="422">
        <f t="shared" si="170"/>
        <v>12</v>
      </c>
      <c r="F753" s="422">
        <f t="shared" si="171"/>
        <v>3340</v>
      </c>
      <c r="G753" s="422">
        <f t="shared" si="172"/>
        <v>0</v>
      </c>
      <c r="H753" s="22">
        <f t="shared" si="173"/>
        <v>6895</v>
      </c>
      <c r="I753" s="116">
        <v>1623</v>
      </c>
      <c r="J753" s="116">
        <v>12</v>
      </c>
      <c r="K753" s="116">
        <v>1563</v>
      </c>
      <c r="L753" s="116">
        <v>0</v>
      </c>
      <c r="M753" s="22">
        <f t="shared" si="174"/>
        <v>3198</v>
      </c>
      <c r="N753" s="116">
        <v>1374</v>
      </c>
      <c r="O753" s="116">
        <v>0</v>
      </c>
      <c r="P753" s="116">
        <v>1642</v>
      </c>
      <c r="Q753" s="116">
        <v>0</v>
      </c>
      <c r="R753" s="22">
        <f t="shared" si="175"/>
        <v>3016</v>
      </c>
      <c r="S753" s="116">
        <v>546</v>
      </c>
      <c r="T753" s="116">
        <v>0</v>
      </c>
      <c r="U753" s="116">
        <v>135</v>
      </c>
      <c r="V753" s="116">
        <v>0</v>
      </c>
      <c r="W753" s="22">
        <f t="shared" si="176"/>
        <v>681</v>
      </c>
      <c r="X753" s="22">
        <f t="shared" si="177"/>
        <v>229.83333333333334</v>
      </c>
      <c r="Y753" s="22">
        <f ca="1">OFFSET('Cost Study'!$B$7,'Operations Support'!$C753,'Operations Support'!$B753)*$H753</f>
        <v>6688.15</v>
      </c>
      <c r="Z753" s="23">
        <f ca="1">Y753*'Cost Study'!$B$31</f>
        <v>373546.08510543569</v>
      </c>
      <c r="AA753" s="23">
        <f ca="1">IF(A753=10298,1.51,1)*IF($B753&lt;3,$D753*'Cost Study'!$B$32*OFFSET('Cost Study'!$B$7,'Operations Support'!$C753,'Operations Support'!$B753),0)</f>
        <v>343.67099999999999</v>
      </c>
      <c r="AB753" s="24">
        <f ca="1">AA753*'Cost Study'!$B$31</f>
        <v>19194.688608100925</v>
      </c>
      <c r="AC753" s="23">
        <f ca="1">Y753*'Cost Study'!$B$31</f>
        <v>373546.08510543569</v>
      </c>
      <c r="AD753" s="24">
        <f ca="1">AA753*'Cost Study'!$B$31</f>
        <v>19194.688608100925</v>
      </c>
      <c r="AE753" s="377">
        <f t="shared" ca="1" si="178"/>
        <v>392740.77371353662</v>
      </c>
      <c r="AF753" s="377">
        <f t="shared" ca="1" si="179"/>
        <v>392740.77371353662</v>
      </c>
      <c r="AH753" s="688">
        <f>IFERROR($H753/SUMIF($A:$A,$A753,$H:$H)*SUMIF(Summary!$A$110:$A$186,$A753,Summary!$P$110:$P$186),0)</f>
        <v>220809.55054180446</v>
      </c>
      <c r="AI753" s="689">
        <f t="shared" ca="1" si="180"/>
        <v>171931.22317173216</v>
      </c>
      <c r="AJ753" s="688">
        <f>IFERROR(H753/SUMIF(A:A,A753,H:H)*SUMIF(Summary!$A$110:$A$186,'Operations Support'!A753,Summary!$Q$110:$Q$186),0)</f>
        <v>221561.16568764974</v>
      </c>
      <c r="AK753" s="688">
        <f t="shared" ca="1" si="181"/>
        <v>171179.60802588688</v>
      </c>
      <c r="AM753" s="688">
        <f>IFERROR($H753/SUMIF($A:$A,$A753,$H:$H)*SUMIF(Summary!$A$230:$A$266,$A753,Summary!$P$230:$P$266),0)</f>
        <v>41777.475437090827</v>
      </c>
      <c r="AN753" s="688">
        <f>IFERROR($H753/SUMIF($A:$A,$A753,$H:$H)*(SUMIF(Summary!$A$230:$A$266,$A753,Summary!$L$230:$L$266)+SUMIF(Summary!$A$281:$A$317,$A753,Summary!$L$281:$L$317))-AM753,0)</f>
        <v>91182.237536695553</v>
      </c>
      <c r="AO753" s="688">
        <f>IFERROR($H753/SUMIF($A:$A,$A753,$H:$H)*SUMIF(Summary!$A$230:$A$266,$A753,Summary!$Q$230:$Q$266),0)</f>
        <v>41919.682072703501</v>
      </c>
      <c r="AP753" s="688">
        <f>IFERROR($H753/SUMIF($A:$A,$A753,$H:$H)*(SUMIF(Summary!$A$230:$A$266,$A753,Summary!$L$230:$L$266)+SUMIF(Summary!$A$281:$A$317,$A753,Summary!$L$281:$L$317))-AO753,0)</f>
        <v>91040.030901082879</v>
      </c>
      <c r="AQ753" s="306"/>
      <c r="AR753" s="688">
        <f t="shared" ca="1" si="182"/>
        <v>263113.46070842771</v>
      </c>
      <c r="AS753" s="688">
        <f t="shared" ca="1" si="183"/>
        <v>262219.63892696972</v>
      </c>
    </row>
    <row r="754" spans="1:45" x14ac:dyDescent="0.2">
      <c r="A754" s="423">
        <v>3606</v>
      </c>
      <c r="B754" s="427">
        <v>1</v>
      </c>
      <c r="C754" s="425" t="s">
        <v>314</v>
      </c>
      <c r="D754" s="422">
        <f t="shared" si="169"/>
        <v>0</v>
      </c>
      <c r="E754" s="422">
        <f t="shared" si="170"/>
        <v>0</v>
      </c>
      <c r="F754" s="422">
        <f t="shared" si="171"/>
        <v>0</v>
      </c>
      <c r="G754" s="422">
        <f t="shared" si="172"/>
        <v>0</v>
      </c>
      <c r="H754" s="22">
        <f t="shared" si="173"/>
        <v>0</v>
      </c>
      <c r="I754" s="116">
        <v>0</v>
      </c>
      <c r="J754" s="116">
        <v>0</v>
      </c>
      <c r="K754" s="116">
        <v>0</v>
      </c>
      <c r="L754" s="116">
        <v>0</v>
      </c>
      <c r="M754" s="22">
        <f t="shared" si="174"/>
        <v>0</v>
      </c>
      <c r="N754" s="116">
        <v>0</v>
      </c>
      <c r="O754" s="116">
        <v>0</v>
      </c>
      <c r="P754" s="116">
        <v>0</v>
      </c>
      <c r="Q754" s="116">
        <v>0</v>
      </c>
      <c r="R754" s="22">
        <f t="shared" si="175"/>
        <v>0</v>
      </c>
      <c r="S754" s="116">
        <v>0</v>
      </c>
      <c r="T754" s="116">
        <v>0</v>
      </c>
      <c r="U754" s="116">
        <v>0</v>
      </c>
      <c r="V754" s="116">
        <v>0</v>
      </c>
      <c r="W754" s="22">
        <f t="shared" si="176"/>
        <v>0</v>
      </c>
      <c r="X754" s="22">
        <f t="shared" si="177"/>
        <v>0</v>
      </c>
      <c r="Y754" s="22">
        <f ca="1">OFFSET('Cost Study'!$B$7,'Operations Support'!$C754,'Operations Support'!$B754)*$H754</f>
        <v>0</v>
      </c>
      <c r="Z754" s="23">
        <f ca="1">Y754*'Cost Study'!$B$31</f>
        <v>0</v>
      </c>
      <c r="AA754" s="23">
        <f ca="1">IF(A754=10298,1.51,1)*IF($B754&lt;3,$D754*'Cost Study'!$B$32*OFFSET('Cost Study'!$B$7,'Operations Support'!$C754,'Operations Support'!$B754),0)</f>
        <v>0</v>
      </c>
      <c r="AB754" s="24">
        <f ca="1">AA754*'Cost Study'!$B$31</f>
        <v>0</v>
      </c>
      <c r="AC754" s="23">
        <f ca="1">Y754*'Cost Study'!$B$31</f>
        <v>0</v>
      </c>
      <c r="AD754" s="24">
        <f ca="1">AA754*'Cost Study'!$B$31</f>
        <v>0</v>
      </c>
      <c r="AE754" s="377">
        <f t="shared" ca="1" si="178"/>
        <v>0</v>
      </c>
      <c r="AF754" s="377">
        <f t="shared" ca="1" si="179"/>
        <v>0</v>
      </c>
      <c r="AH754" s="688">
        <f>IFERROR($H754/SUMIF($A:$A,$A754,$H:$H)*SUMIF(Summary!$A$110:$A$186,$A754,Summary!$P$110:$P$186),0)</f>
        <v>0</v>
      </c>
      <c r="AI754" s="689">
        <f t="shared" ca="1" si="180"/>
        <v>0</v>
      </c>
      <c r="AJ754" s="688">
        <f>IFERROR(H754/SUMIF(A:A,A754,H:H)*SUMIF(Summary!$A$110:$A$186,'Operations Support'!A754,Summary!$Q$110:$Q$186),0)</f>
        <v>0</v>
      </c>
      <c r="AK754" s="688">
        <f t="shared" ca="1" si="181"/>
        <v>0</v>
      </c>
      <c r="AM754" s="688">
        <f>IFERROR($H754/SUMIF($A:$A,$A754,$H:$H)*SUMIF(Summary!$A$230:$A$266,$A754,Summary!$P$230:$P$266),0)</f>
        <v>0</v>
      </c>
      <c r="AN754" s="688">
        <f>IFERROR($H754/SUMIF($A:$A,$A754,$H:$H)*(SUMIF(Summary!$A$230:$A$266,$A754,Summary!$L$230:$L$266)+SUMIF(Summary!$A$281:$A$317,$A754,Summary!$L$281:$L$317))-AM754,0)</f>
        <v>0</v>
      </c>
      <c r="AO754" s="688">
        <f>IFERROR($H754/SUMIF($A:$A,$A754,$H:$H)*SUMIF(Summary!$A$230:$A$266,$A754,Summary!$Q$230:$Q$266),0)</f>
        <v>0</v>
      </c>
      <c r="AP754" s="688">
        <f>IFERROR($H754/SUMIF($A:$A,$A754,$H:$H)*(SUMIF(Summary!$A$230:$A$266,$A754,Summary!$L$230:$L$266)+SUMIF(Summary!$A$281:$A$317,$A754,Summary!$L$281:$L$317))-AO754,0)</f>
        <v>0</v>
      </c>
      <c r="AQ754" s="306"/>
      <c r="AR754" s="688">
        <f t="shared" ca="1" si="182"/>
        <v>0</v>
      </c>
      <c r="AS754" s="688">
        <f t="shared" ca="1" si="183"/>
        <v>0</v>
      </c>
    </row>
    <row r="755" spans="1:45" x14ac:dyDescent="0.2">
      <c r="A755" s="423">
        <v>3606</v>
      </c>
      <c r="B755" s="427">
        <v>1</v>
      </c>
      <c r="C755" s="425" t="s">
        <v>315</v>
      </c>
      <c r="D755" s="422">
        <f t="shared" si="169"/>
        <v>11409</v>
      </c>
      <c r="E755" s="422">
        <f t="shared" si="170"/>
        <v>127</v>
      </c>
      <c r="F755" s="422">
        <f t="shared" si="171"/>
        <v>6330</v>
      </c>
      <c r="G755" s="422">
        <f t="shared" si="172"/>
        <v>0</v>
      </c>
      <c r="H755" s="22">
        <f t="shared" si="173"/>
        <v>17866</v>
      </c>
      <c r="I755" s="116">
        <v>4875</v>
      </c>
      <c r="J755" s="116">
        <v>39</v>
      </c>
      <c r="K755" s="116">
        <v>2898</v>
      </c>
      <c r="L755" s="116">
        <v>0</v>
      </c>
      <c r="M755" s="22">
        <f t="shared" si="174"/>
        <v>7812</v>
      </c>
      <c r="N755" s="116">
        <v>5631</v>
      </c>
      <c r="O755" s="116">
        <v>63</v>
      </c>
      <c r="P755" s="116">
        <v>2790</v>
      </c>
      <c r="Q755" s="116">
        <v>0</v>
      </c>
      <c r="R755" s="22">
        <f t="shared" si="175"/>
        <v>8484</v>
      </c>
      <c r="S755" s="116">
        <v>903</v>
      </c>
      <c r="T755" s="116">
        <v>25</v>
      </c>
      <c r="U755" s="116">
        <v>642</v>
      </c>
      <c r="V755" s="116">
        <v>0</v>
      </c>
      <c r="W755" s="22">
        <f t="shared" si="176"/>
        <v>1570</v>
      </c>
      <c r="X755" s="22">
        <f t="shared" si="177"/>
        <v>595.5333333333333</v>
      </c>
      <c r="Y755" s="22">
        <f ca="1">OFFSET('Cost Study'!$B$7,'Operations Support'!$C755,'Operations Support'!$B755)*$H755</f>
        <v>20188.579999999998</v>
      </c>
      <c r="Z755" s="23">
        <f ca="1">Y755*'Cost Study'!$B$31</f>
        <v>1127571.1553774807</v>
      </c>
      <c r="AA755" s="23">
        <f ca="1">IF(A755=10298,1.51,1)*IF($B755&lt;3,$D755*'Cost Study'!$B$32*OFFSET('Cost Study'!$B$7,'Operations Support'!$C755,'Operations Support'!$B755),0)</f>
        <v>1289.2169999999999</v>
      </c>
      <c r="AB755" s="24">
        <f ca="1">AA755*'Cost Study'!$B$31</f>
        <v>72005.257537790647</v>
      </c>
      <c r="AC755" s="23">
        <f ca="1">Y755*'Cost Study'!$B$31</f>
        <v>1127571.1553774807</v>
      </c>
      <c r="AD755" s="24">
        <f ca="1">AA755*'Cost Study'!$B$31</f>
        <v>72005.257537790647</v>
      </c>
      <c r="AE755" s="377">
        <f t="shared" ca="1" si="178"/>
        <v>1199576.4129152712</v>
      </c>
      <c r="AF755" s="377">
        <f t="shared" ca="1" si="179"/>
        <v>1199576.4129152712</v>
      </c>
      <c r="AH755" s="688">
        <f>IFERROR($H755/SUMIF($A:$A,$A755,$H:$H)*SUMIF(Summary!$A$110:$A$186,$A755,Summary!$P$110:$P$186),0)</f>
        <v>572151.33139664668</v>
      </c>
      <c r="AI755" s="689">
        <f t="shared" ca="1" si="180"/>
        <v>627425.08151862456</v>
      </c>
      <c r="AJ755" s="688">
        <f>IFERROR(H755/SUMIF(A:A,A755,H:H)*SUMIF(Summary!$A$110:$A$186,'Operations Support'!A755,Summary!$Q$110:$Q$186),0)</f>
        <v>574098.88124373462</v>
      </c>
      <c r="AK755" s="688">
        <f t="shared" ca="1" si="181"/>
        <v>625477.53167153662</v>
      </c>
      <c r="AM755" s="688">
        <f>IFERROR($H755/SUMIF($A:$A,$A755,$H:$H)*SUMIF(Summary!$A$230:$A$266,$A755,Summary!$P$230:$P$266),0)</f>
        <v>108251.83120508553</v>
      </c>
      <c r="AN755" s="688">
        <f>IFERROR($H755/SUMIF($A:$A,$A755,$H:$H)*(SUMIF(Summary!$A$230:$A$266,$A755,Summary!$L$230:$L$266)+SUMIF(Summary!$A$281:$A$317,$A755,Summary!$L$281:$L$317))-AM755,0)</f>
        <v>236267.12919950727</v>
      </c>
      <c r="AO755" s="688">
        <f>IFERROR($H755/SUMIF($A:$A,$A755,$H:$H)*SUMIF(Summary!$A$230:$A$266,$A755,Summary!$Q$230:$Q$266),0)</f>
        <v>108620.3103569138</v>
      </c>
      <c r="AP755" s="688">
        <f>IFERROR($H755/SUMIF($A:$A,$A755,$H:$H)*(SUMIF(Summary!$A$230:$A$266,$A755,Summary!$L$230:$L$266)+SUMIF(Summary!$A$281:$A$317,$A755,Summary!$L$281:$L$317))-AO755,0)</f>
        <v>235898.650047679</v>
      </c>
      <c r="AQ755" s="306"/>
      <c r="AR755" s="688">
        <f t="shared" ca="1" si="182"/>
        <v>863692.21071813186</v>
      </c>
      <c r="AS755" s="688">
        <f t="shared" ca="1" si="183"/>
        <v>861376.18171921559</v>
      </c>
    </row>
    <row r="756" spans="1:45" x14ac:dyDescent="0.2">
      <c r="A756" s="423">
        <v>3606</v>
      </c>
      <c r="B756" s="427">
        <v>1</v>
      </c>
      <c r="C756" s="425" t="s">
        <v>316</v>
      </c>
      <c r="D756" s="422">
        <f t="shared" si="169"/>
        <v>0</v>
      </c>
      <c r="E756" s="422">
        <f t="shared" si="170"/>
        <v>0</v>
      </c>
      <c r="F756" s="422">
        <f t="shared" si="171"/>
        <v>0</v>
      </c>
      <c r="G756" s="422">
        <f t="shared" si="172"/>
        <v>0</v>
      </c>
      <c r="H756" s="22">
        <f t="shared" si="173"/>
        <v>0</v>
      </c>
      <c r="I756" s="116">
        <v>0</v>
      </c>
      <c r="J756" s="116">
        <v>0</v>
      </c>
      <c r="K756" s="116">
        <v>0</v>
      </c>
      <c r="L756" s="116">
        <v>0</v>
      </c>
      <c r="M756" s="22">
        <f t="shared" si="174"/>
        <v>0</v>
      </c>
      <c r="N756" s="116">
        <v>0</v>
      </c>
      <c r="O756" s="116">
        <v>0</v>
      </c>
      <c r="P756" s="116">
        <v>0</v>
      </c>
      <c r="Q756" s="116">
        <v>0</v>
      </c>
      <c r="R756" s="22">
        <f t="shared" si="175"/>
        <v>0</v>
      </c>
      <c r="S756" s="116">
        <v>0</v>
      </c>
      <c r="T756" s="116">
        <v>0</v>
      </c>
      <c r="U756" s="116">
        <v>0</v>
      </c>
      <c r="V756" s="116">
        <v>0</v>
      </c>
      <c r="W756" s="22">
        <f t="shared" si="176"/>
        <v>0</v>
      </c>
      <c r="X756" s="22">
        <f t="shared" si="177"/>
        <v>0</v>
      </c>
      <c r="Y756" s="22">
        <f ca="1">OFFSET('Cost Study'!$B$7,'Operations Support'!$C756,'Operations Support'!$B756)*$H756</f>
        <v>0</v>
      </c>
      <c r="Z756" s="23">
        <f ca="1">Y756*'Cost Study'!$B$31</f>
        <v>0</v>
      </c>
      <c r="AA756" s="23">
        <f ca="1">IF(A756=10298,1.51,1)*IF($B756&lt;3,$D756*'Cost Study'!$B$32*OFFSET('Cost Study'!$B$7,'Operations Support'!$C756,'Operations Support'!$B756),0)</f>
        <v>0</v>
      </c>
      <c r="AB756" s="24">
        <f ca="1">AA756*'Cost Study'!$B$31</f>
        <v>0</v>
      </c>
      <c r="AC756" s="23">
        <f ca="1">Y756*'Cost Study'!$B$31</f>
        <v>0</v>
      </c>
      <c r="AD756" s="24">
        <f ca="1">AA756*'Cost Study'!$B$31</f>
        <v>0</v>
      </c>
      <c r="AE756" s="377">
        <f t="shared" ca="1" si="178"/>
        <v>0</v>
      </c>
      <c r="AF756" s="377">
        <f t="shared" ca="1" si="179"/>
        <v>0</v>
      </c>
      <c r="AH756" s="688">
        <f>IFERROR($H756/SUMIF($A:$A,$A756,$H:$H)*SUMIF(Summary!$A$110:$A$186,$A756,Summary!$P$110:$P$186),0)</f>
        <v>0</v>
      </c>
      <c r="AI756" s="689">
        <f t="shared" ca="1" si="180"/>
        <v>0</v>
      </c>
      <c r="AJ756" s="688">
        <f>IFERROR(H756/SUMIF(A:A,A756,H:H)*SUMIF(Summary!$A$110:$A$186,'Operations Support'!A756,Summary!$Q$110:$Q$186),0)</f>
        <v>0</v>
      </c>
      <c r="AK756" s="688">
        <f t="shared" ca="1" si="181"/>
        <v>0</v>
      </c>
      <c r="AM756" s="688">
        <f>IFERROR($H756/SUMIF($A:$A,$A756,$H:$H)*SUMIF(Summary!$A$230:$A$266,$A756,Summary!$P$230:$P$266),0)</f>
        <v>0</v>
      </c>
      <c r="AN756" s="688">
        <f>IFERROR($H756/SUMIF($A:$A,$A756,$H:$H)*(SUMIF(Summary!$A$230:$A$266,$A756,Summary!$L$230:$L$266)+SUMIF(Summary!$A$281:$A$317,$A756,Summary!$L$281:$L$317))-AM756,0)</f>
        <v>0</v>
      </c>
      <c r="AO756" s="688">
        <f>IFERROR($H756/SUMIF($A:$A,$A756,$H:$H)*SUMIF(Summary!$A$230:$A$266,$A756,Summary!$Q$230:$Q$266),0)</f>
        <v>0</v>
      </c>
      <c r="AP756" s="688">
        <f>IFERROR($H756/SUMIF($A:$A,$A756,$H:$H)*(SUMIF(Summary!$A$230:$A$266,$A756,Summary!$L$230:$L$266)+SUMIF(Summary!$A$281:$A$317,$A756,Summary!$L$281:$L$317))-AO756,0)</f>
        <v>0</v>
      </c>
      <c r="AQ756" s="306"/>
      <c r="AR756" s="688">
        <f t="shared" ca="1" si="182"/>
        <v>0</v>
      </c>
      <c r="AS756" s="688">
        <f t="shared" ca="1" si="183"/>
        <v>0</v>
      </c>
    </row>
    <row r="757" spans="1:45" x14ac:dyDescent="0.2">
      <c r="A757" s="423">
        <v>3606</v>
      </c>
      <c r="B757" s="427">
        <v>1</v>
      </c>
      <c r="C757" s="425" t="s">
        <v>317</v>
      </c>
      <c r="D757" s="422">
        <f t="shared" si="169"/>
        <v>0</v>
      </c>
      <c r="E757" s="422">
        <f t="shared" si="170"/>
        <v>0</v>
      </c>
      <c r="F757" s="422">
        <f t="shared" si="171"/>
        <v>0</v>
      </c>
      <c r="G757" s="422">
        <f t="shared" si="172"/>
        <v>0</v>
      </c>
      <c r="H757" s="22">
        <f t="shared" si="173"/>
        <v>0</v>
      </c>
      <c r="I757" s="116">
        <v>0</v>
      </c>
      <c r="J757" s="116">
        <v>0</v>
      </c>
      <c r="K757" s="116">
        <v>0</v>
      </c>
      <c r="L757" s="116">
        <v>0</v>
      </c>
      <c r="M757" s="22">
        <f t="shared" si="174"/>
        <v>0</v>
      </c>
      <c r="N757" s="116">
        <v>0</v>
      </c>
      <c r="O757" s="116">
        <v>0</v>
      </c>
      <c r="P757" s="116">
        <v>0</v>
      </c>
      <c r="Q757" s="116">
        <v>0</v>
      </c>
      <c r="R757" s="22">
        <f t="shared" si="175"/>
        <v>0</v>
      </c>
      <c r="S757" s="116">
        <v>0</v>
      </c>
      <c r="T757" s="116">
        <v>0</v>
      </c>
      <c r="U757" s="116">
        <v>0</v>
      </c>
      <c r="V757" s="116">
        <v>0</v>
      </c>
      <c r="W757" s="22">
        <f t="shared" si="176"/>
        <v>0</v>
      </c>
      <c r="X757" s="22">
        <f t="shared" si="177"/>
        <v>0</v>
      </c>
      <c r="Y757" s="22">
        <f ca="1">OFFSET('Cost Study'!$B$7,'Operations Support'!$C757,'Operations Support'!$B757)*$H757</f>
        <v>0</v>
      </c>
      <c r="Z757" s="23">
        <f ca="1">Y757*'Cost Study'!$B$31</f>
        <v>0</v>
      </c>
      <c r="AA757" s="23">
        <f ca="1">IF(A757=10298,1.51,1)*IF($B757&lt;3,$D757*'Cost Study'!$B$32*OFFSET('Cost Study'!$B$7,'Operations Support'!$C757,'Operations Support'!$B757),0)</f>
        <v>0</v>
      </c>
      <c r="AB757" s="24">
        <f ca="1">AA757*'Cost Study'!$B$31</f>
        <v>0</v>
      </c>
      <c r="AC757" s="23">
        <f ca="1">Y757*'Cost Study'!$B$31</f>
        <v>0</v>
      </c>
      <c r="AD757" s="24">
        <f ca="1">AA757*'Cost Study'!$B$31</f>
        <v>0</v>
      </c>
      <c r="AE757" s="377">
        <f t="shared" ca="1" si="178"/>
        <v>0</v>
      </c>
      <c r="AF757" s="377">
        <f t="shared" ca="1" si="179"/>
        <v>0</v>
      </c>
      <c r="AH757" s="688">
        <f>IFERROR($H757/SUMIF($A:$A,$A757,$H:$H)*SUMIF(Summary!$A$110:$A$186,$A757,Summary!$P$110:$P$186),0)</f>
        <v>0</v>
      </c>
      <c r="AI757" s="689">
        <f t="shared" ca="1" si="180"/>
        <v>0</v>
      </c>
      <c r="AJ757" s="688">
        <f>IFERROR(H757/SUMIF(A:A,A757,H:H)*SUMIF(Summary!$A$110:$A$186,'Operations Support'!A757,Summary!$Q$110:$Q$186),0)</f>
        <v>0</v>
      </c>
      <c r="AK757" s="688">
        <f t="shared" ca="1" si="181"/>
        <v>0</v>
      </c>
      <c r="AM757" s="688">
        <f>IFERROR($H757/SUMIF($A:$A,$A757,$H:$H)*SUMIF(Summary!$A$230:$A$266,$A757,Summary!$P$230:$P$266),0)</f>
        <v>0</v>
      </c>
      <c r="AN757" s="688">
        <f>IFERROR($H757/SUMIF($A:$A,$A757,$H:$H)*(SUMIF(Summary!$A$230:$A$266,$A757,Summary!$L$230:$L$266)+SUMIF(Summary!$A$281:$A$317,$A757,Summary!$L$281:$L$317))-AM757,0)</f>
        <v>0</v>
      </c>
      <c r="AO757" s="688">
        <f>IFERROR($H757/SUMIF($A:$A,$A757,$H:$H)*SUMIF(Summary!$A$230:$A$266,$A757,Summary!$Q$230:$Q$266),0)</f>
        <v>0</v>
      </c>
      <c r="AP757" s="688">
        <f>IFERROR($H757/SUMIF($A:$A,$A757,$H:$H)*(SUMIF(Summary!$A$230:$A$266,$A757,Summary!$L$230:$L$266)+SUMIF(Summary!$A$281:$A$317,$A757,Summary!$L$281:$L$317))-AO757,0)</f>
        <v>0</v>
      </c>
      <c r="AQ757" s="306"/>
      <c r="AR757" s="688">
        <f t="shared" ca="1" si="182"/>
        <v>0</v>
      </c>
      <c r="AS757" s="688">
        <f t="shared" ca="1" si="183"/>
        <v>0</v>
      </c>
    </row>
    <row r="758" spans="1:45" s="15" customFormat="1" x14ac:dyDescent="0.2">
      <c r="A758" s="423">
        <v>3606</v>
      </c>
      <c r="B758" s="427">
        <v>1</v>
      </c>
      <c r="C758" s="425" t="s">
        <v>318</v>
      </c>
      <c r="D758" s="422">
        <f t="shared" si="169"/>
        <v>1895</v>
      </c>
      <c r="E758" s="422">
        <f t="shared" si="170"/>
        <v>0</v>
      </c>
      <c r="F758" s="422">
        <f t="shared" si="171"/>
        <v>1500</v>
      </c>
      <c r="G758" s="422">
        <f t="shared" si="172"/>
        <v>0</v>
      </c>
      <c r="H758" s="22">
        <f t="shared" si="173"/>
        <v>3395</v>
      </c>
      <c r="I758" s="116">
        <v>833</v>
      </c>
      <c r="J758" s="116">
        <v>0</v>
      </c>
      <c r="K758" s="116">
        <v>627</v>
      </c>
      <c r="L758" s="116">
        <v>0</v>
      </c>
      <c r="M758" s="22">
        <f t="shared" si="174"/>
        <v>1460</v>
      </c>
      <c r="N758" s="116">
        <v>936</v>
      </c>
      <c r="O758" s="116">
        <v>0</v>
      </c>
      <c r="P758" s="116">
        <v>783</v>
      </c>
      <c r="Q758" s="116">
        <v>0</v>
      </c>
      <c r="R758" s="22">
        <f t="shared" si="175"/>
        <v>1719</v>
      </c>
      <c r="S758" s="116">
        <v>126</v>
      </c>
      <c r="T758" s="116">
        <v>0</v>
      </c>
      <c r="U758" s="116">
        <v>90</v>
      </c>
      <c r="V758" s="116">
        <v>0</v>
      </c>
      <c r="W758" s="22">
        <f t="shared" si="176"/>
        <v>216</v>
      </c>
      <c r="X758" s="22">
        <f t="shared" si="177"/>
        <v>113.16666666666667</v>
      </c>
      <c r="Y758" s="22">
        <f ca="1">OFFSET('Cost Study'!$B$7,'Operations Support'!$C758,'Operations Support'!$B758)*$H758</f>
        <v>6484.45</v>
      </c>
      <c r="Z758" s="23">
        <f ca="1">Y758*'Cost Study'!$B$31</f>
        <v>362169.04698039708</v>
      </c>
      <c r="AA758" s="23">
        <f ca="1">IF(A758=10298,1.51,1)*IF($B758&lt;3,$D758*'Cost Study'!$B$32*OFFSET('Cost Study'!$B$7,'Operations Support'!$C758,'Operations Support'!$B758),0)</f>
        <v>361.94499999999999</v>
      </c>
      <c r="AB758" s="24">
        <f ca="1">AA758*'Cost Study'!$B$31</f>
        <v>20215.326775489026</v>
      </c>
      <c r="AC758" s="23">
        <f ca="1">Y758*'Cost Study'!$B$31</f>
        <v>362169.04698039708</v>
      </c>
      <c r="AD758" s="24">
        <f ca="1">AA758*'Cost Study'!$B$31</f>
        <v>20215.326775489026</v>
      </c>
      <c r="AE758" s="377">
        <f t="shared" ca="1" si="178"/>
        <v>382384.3737558861</v>
      </c>
      <c r="AF758" s="377">
        <f t="shared" ca="1" si="179"/>
        <v>382384.3737558861</v>
      </c>
      <c r="AH758" s="688">
        <f>IFERROR($H758/SUMIF($A:$A,$A758,$H:$H)*SUMIF(Summary!$A$110:$A$186,$A758,Summary!$P$110:$P$186),0)</f>
        <v>108723.4842769291</v>
      </c>
      <c r="AI758" s="689">
        <f t="shared" ca="1" si="180"/>
        <v>273660.88947895699</v>
      </c>
      <c r="AJ758" s="688">
        <f>IFERROR(H758/SUMIF(A:A,A758,H:H)*SUMIF(Summary!$A$110:$A$186,'Operations Support'!A758,Summary!$Q$110:$Q$186),0)</f>
        <v>109093.56889188844</v>
      </c>
      <c r="AK758" s="688">
        <f t="shared" ca="1" si="181"/>
        <v>273290.80486399768</v>
      </c>
      <c r="AL758" s="1"/>
      <c r="AM758" s="688">
        <f>IFERROR($H758/SUMIF($A:$A,$A758,$H:$H)*SUMIF(Summary!$A$230:$A$266,$A758,Summary!$P$230:$P$266),0)</f>
        <v>20570.635113694469</v>
      </c>
      <c r="AN758" s="688">
        <f>IFERROR($H758/SUMIF($A:$A,$A758,$H:$H)*(SUMIF(Summary!$A$230:$A$266,$A758,Summary!$L$230:$L$266)+SUMIF(Summary!$A$281:$A$317,$A758,Summary!$L$281:$L$317))-AM758,0)</f>
        <v>44896.837771875464</v>
      </c>
      <c r="AO758" s="688">
        <f>IFERROR($H758/SUMIF($A:$A,$A758,$H:$H)*SUMIF(Summary!$A$230:$A$266,$A758,Summary!$Q$230:$Q$266),0)</f>
        <v>20640.655639859084</v>
      </c>
      <c r="AP758" s="688">
        <f>IFERROR($H758/SUMIF($A:$A,$A758,$H:$H)*(SUMIF(Summary!$A$230:$A$266,$A758,Summary!$L$230:$L$266)+SUMIF(Summary!$A$281:$A$317,$A758,Summary!$L$281:$L$317))-AO758,0)</f>
        <v>44826.817245710852</v>
      </c>
      <c r="AQ758" s="306"/>
      <c r="AR758" s="688">
        <f t="shared" ca="1" si="182"/>
        <v>318557.72725083248</v>
      </c>
      <c r="AS758" s="688">
        <f t="shared" ca="1" si="183"/>
        <v>318117.62210970855</v>
      </c>
    </row>
    <row r="759" spans="1:45" x14ac:dyDescent="0.2">
      <c r="A759" s="423">
        <v>3606</v>
      </c>
      <c r="B759" s="427">
        <v>1</v>
      </c>
      <c r="C759" s="425" t="s">
        <v>319</v>
      </c>
      <c r="D759" s="422">
        <f t="shared" si="169"/>
        <v>0</v>
      </c>
      <c r="E759" s="422">
        <f t="shared" si="170"/>
        <v>0</v>
      </c>
      <c r="F759" s="422">
        <f t="shared" si="171"/>
        <v>177</v>
      </c>
      <c r="G759" s="422">
        <f t="shared" si="172"/>
        <v>0</v>
      </c>
      <c r="H759" s="22">
        <f t="shared" si="173"/>
        <v>177</v>
      </c>
      <c r="I759" s="116">
        <v>0</v>
      </c>
      <c r="J759" s="116">
        <v>0</v>
      </c>
      <c r="K759" s="116">
        <v>72</v>
      </c>
      <c r="L759" s="116">
        <v>0</v>
      </c>
      <c r="M759" s="22">
        <f t="shared" si="174"/>
        <v>72</v>
      </c>
      <c r="N759" s="116">
        <v>0</v>
      </c>
      <c r="O759" s="116">
        <v>0</v>
      </c>
      <c r="P759" s="116">
        <v>105</v>
      </c>
      <c r="Q759" s="116">
        <v>0</v>
      </c>
      <c r="R759" s="22">
        <f t="shared" si="175"/>
        <v>105</v>
      </c>
      <c r="S759" s="116">
        <v>0</v>
      </c>
      <c r="T759" s="116">
        <v>0</v>
      </c>
      <c r="U759" s="116">
        <v>0</v>
      </c>
      <c r="V759" s="116">
        <v>0</v>
      </c>
      <c r="W759" s="22">
        <f t="shared" si="176"/>
        <v>0</v>
      </c>
      <c r="X759" s="22">
        <f t="shared" si="177"/>
        <v>5.9</v>
      </c>
      <c r="Y759" s="22">
        <f ca="1">OFFSET('Cost Study'!$B$7,'Operations Support'!$C759,'Operations Support'!$B759)*$H759</f>
        <v>242.49</v>
      </c>
      <c r="Z759" s="23">
        <f ca="1">Y759*'Cost Study'!$B$31</f>
        <v>13543.534486699178</v>
      </c>
      <c r="AA759" s="23">
        <f ca="1">IF(A759=10298,1.51,1)*IF($B759&lt;3,$D759*'Cost Study'!$B$32*OFFSET('Cost Study'!$B$7,'Operations Support'!$C759,'Operations Support'!$B759),0)</f>
        <v>0</v>
      </c>
      <c r="AB759" s="24">
        <f ca="1">AA759*'Cost Study'!$B$31</f>
        <v>0</v>
      </c>
      <c r="AC759" s="23">
        <f ca="1">Y759*'Cost Study'!$B$31</f>
        <v>13543.534486699178</v>
      </c>
      <c r="AD759" s="24">
        <f ca="1">AA759*'Cost Study'!$B$31</f>
        <v>0</v>
      </c>
      <c r="AE759" s="377">
        <f t="shared" ca="1" si="178"/>
        <v>13543.534486699178</v>
      </c>
      <c r="AF759" s="377">
        <f t="shared" ca="1" si="179"/>
        <v>13543.534486699178</v>
      </c>
      <c r="AH759" s="688">
        <f>IFERROR($H759/SUMIF($A:$A,$A759,$H:$H)*SUMIF(Summary!$A$110:$A$186,$A759,Summary!$P$110:$P$186),0)</f>
        <v>5668.352493966554</v>
      </c>
      <c r="AI759" s="689">
        <f t="shared" ca="1" si="180"/>
        <v>7875.1819927326242</v>
      </c>
      <c r="AJ759" s="688">
        <f>IFERROR(H759/SUMIF(A:A,A759,H:H)*SUMIF(Summary!$A$110:$A$186,'Operations Support'!A759,Summary!$Q$110:$Q$186),0)</f>
        <v>5687.6470379570701</v>
      </c>
      <c r="AK759" s="688">
        <f t="shared" ca="1" si="181"/>
        <v>7855.8874487421081</v>
      </c>
      <c r="AM759" s="688">
        <f>IFERROR($H759/SUMIF($A:$A,$A759,$H:$H)*SUMIF(Summary!$A$230:$A$266,$A759,Summary!$P$230:$P$266),0)</f>
        <v>1072.4602106403302</v>
      </c>
      <c r="AN759" s="688">
        <f>IFERROR($H759/SUMIF($A:$A,$A759,$H:$H)*(SUMIF(Summary!$A$230:$A$266,$A759,Summary!$L$230:$L$266)+SUMIF(Summary!$A$281:$A$317,$A759,Summary!$L$281:$L$317))-AM759,0)</f>
        <v>2340.7187881066147</v>
      </c>
      <c r="AO759" s="688">
        <f>IFERROR($H759/SUMIF($A:$A,$A759,$H:$H)*SUMIF(Summary!$A$230:$A$266,$A759,Summary!$Q$230:$Q$266),0)</f>
        <v>1076.1107653181318</v>
      </c>
      <c r="AP759" s="688">
        <f>IFERROR($H759/SUMIF($A:$A,$A759,$H:$H)*(SUMIF(Summary!$A$230:$A$266,$A759,Summary!$L$230:$L$266)+SUMIF(Summary!$A$281:$A$317,$A759,Summary!$L$281:$L$317))-AO759,0)</f>
        <v>2337.0682334288131</v>
      </c>
      <c r="AQ759" s="306"/>
      <c r="AR759" s="688">
        <f t="shared" ca="1" si="182"/>
        <v>10215.900780839238</v>
      </c>
      <c r="AS759" s="688">
        <f t="shared" ca="1" si="183"/>
        <v>10192.955682170921</v>
      </c>
    </row>
    <row r="760" spans="1:45" x14ac:dyDescent="0.2">
      <c r="A760" s="423">
        <v>3606</v>
      </c>
      <c r="B760" s="427">
        <v>1</v>
      </c>
      <c r="C760" s="425" t="s">
        <v>320</v>
      </c>
      <c r="D760" s="422">
        <f t="shared" si="169"/>
        <v>25</v>
      </c>
      <c r="E760" s="422">
        <f t="shared" si="170"/>
        <v>129</v>
      </c>
      <c r="F760" s="422">
        <f t="shared" si="171"/>
        <v>1859</v>
      </c>
      <c r="G760" s="422">
        <f t="shared" si="172"/>
        <v>0</v>
      </c>
      <c r="H760" s="22">
        <f t="shared" si="173"/>
        <v>2013</v>
      </c>
      <c r="I760" s="116">
        <v>1</v>
      </c>
      <c r="J760" s="116">
        <v>0</v>
      </c>
      <c r="K760" s="116">
        <v>305</v>
      </c>
      <c r="L760" s="116">
        <v>0</v>
      </c>
      <c r="M760" s="22">
        <f t="shared" si="174"/>
        <v>306</v>
      </c>
      <c r="N760" s="116">
        <v>24</v>
      </c>
      <c r="O760" s="116">
        <v>129</v>
      </c>
      <c r="P760" s="116">
        <v>1521</v>
      </c>
      <c r="Q760" s="116">
        <v>0</v>
      </c>
      <c r="R760" s="22">
        <f t="shared" si="175"/>
        <v>1674</v>
      </c>
      <c r="S760" s="116">
        <v>0</v>
      </c>
      <c r="T760" s="116">
        <v>0</v>
      </c>
      <c r="U760" s="116">
        <v>33</v>
      </c>
      <c r="V760" s="116">
        <v>0</v>
      </c>
      <c r="W760" s="22">
        <f t="shared" si="176"/>
        <v>33</v>
      </c>
      <c r="X760" s="22">
        <f t="shared" si="177"/>
        <v>67.099999999999994</v>
      </c>
      <c r="Y760" s="22">
        <f ca="1">OFFSET('Cost Study'!$B$7,'Operations Support'!$C760,'Operations Support'!$B760)*$H760</f>
        <v>2013</v>
      </c>
      <c r="Z760" s="23">
        <f ca="1">Y760*'Cost Study'!$B$31</f>
        <v>112429.93493226709</v>
      </c>
      <c r="AA760" s="23">
        <f ca="1">IF(A760=10298,1.51,1)*IF($B760&lt;3,$D760*'Cost Study'!$B$32*OFFSET('Cost Study'!$B$7,'Operations Support'!$C760,'Operations Support'!$B760),0)</f>
        <v>2.5</v>
      </c>
      <c r="AB760" s="24">
        <f ca="1">AA760*'Cost Study'!$B$31</f>
        <v>139.62982480410716</v>
      </c>
      <c r="AC760" s="23">
        <f ca="1">Y760*'Cost Study'!$B$31</f>
        <v>112429.93493226709</v>
      </c>
      <c r="AD760" s="24">
        <f ca="1">AA760*'Cost Study'!$B$31</f>
        <v>139.62982480410716</v>
      </c>
      <c r="AE760" s="377">
        <f t="shared" ca="1" si="178"/>
        <v>112569.5647570712</v>
      </c>
      <c r="AF760" s="377">
        <f t="shared" ca="1" si="179"/>
        <v>112569.5647570712</v>
      </c>
      <c r="AH760" s="688">
        <f>IFERROR($H760/SUMIF($A:$A,$A760,$H:$H)*SUMIF(Summary!$A$110:$A$186,$A760,Summary!$P$110:$P$186),0)</f>
        <v>64465.500397484029</v>
      </c>
      <c r="AI760" s="689">
        <f t="shared" ca="1" si="180"/>
        <v>48104.064359587173</v>
      </c>
      <c r="AJ760" s="688">
        <f>IFERROR(H760/SUMIF(A:A,A760,H:H)*SUMIF(Summary!$A$110:$A$186,'Operations Support'!A760,Summary!$Q$110:$Q$186),0)</f>
        <v>64684.93495710499</v>
      </c>
      <c r="AK760" s="688">
        <f t="shared" ca="1" si="181"/>
        <v>47884.629799966213</v>
      </c>
      <c r="AM760" s="688">
        <f>IFERROR($H760/SUMIF($A:$A,$A760,$H:$H)*SUMIF(Summary!$A$230:$A$266,$A760,Summary!$P$230:$P$266),0)</f>
        <v>12196.962734570534</v>
      </c>
      <c r="AN760" s="688">
        <f>IFERROR($H760/SUMIF($A:$A,$A760,$H:$H)*(SUMIF(Summary!$A$230:$A$266,$A760,Summary!$L$230:$L$266)+SUMIF(Summary!$A$281:$A$317,$A760,Summary!$L$281:$L$317))-AM760,0)</f>
        <v>26620.71706473795</v>
      </c>
      <c r="AO760" s="688">
        <f>IFERROR($H760/SUMIF($A:$A,$A760,$H:$H)*SUMIF(Summary!$A$230:$A$266,$A760,Summary!$Q$230:$Q$266),0)</f>
        <v>12238.480059804517</v>
      </c>
      <c r="AP760" s="688">
        <f>IFERROR($H760/SUMIF($A:$A,$A760,$H:$H)*(SUMIF(Summary!$A$230:$A$266,$A760,Summary!$L$230:$L$266)+SUMIF(Summary!$A$281:$A$317,$A760,Summary!$L$281:$L$317))-AO760,0)</f>
        <v>26579.199739503965</v>
      </c>
      <c r="AQ760" s="306"/>
      <c r="AR760" s="688">
        <f t="shared" ca="1" si="182"/>
        <v>74724.78142432512</v>
      </c>
      <c r="AS760" s="688">
        <f t="shared" ca="1" si="183"/>
        <v>74463.829539470171</v>
      </c>
    </row>
    <row r="761" spans="1:45" x14ac:dyDescent="0.2">
      <c r="A761" s="423">
        <v>3606</v>
      </c>
      <c r="B761" s="427">
        <v>2</v>
      </c>
      <c r="C761" s="425" t="s">
        <v>300</v>
      </c>
      <c r="D761" s="422">
        <f t="shared" si="169"/>
        <v>47374</v>
      </c>
      <c r="E761" s="422">
        <f t="shared" si="170"/>
        <v>2550</v>
      </c>
      <c r="F761" s="422">
        <f t="shared" si="171"/>
        <v>38719</v>
      </c>
      <c r="G761" s="422">
        <f t="shared" si="172"/>
        <v>0</v>
      </c>
      <c r="H761" s="22">
        <f t="shared" si="173"/>
        <v>88643</v>
      </c>
      <c r="I761" s="116">
        <v>19181</v>
      </c>
      <c r="J761" s="116">
        <v>1179</v>
      </c>
      <c r="K761" s="116">
        <v>18923</v>
      </c>
      <c r="L761" s="116">
        <v>0</v>
      </c>
      <c r="M761" s="22">
        <f t="shared" si="174"/>
        <v>39283</v>
      </c>
      <c r="N761" s="116">
        <v>19905</v>
      </c>
      <c r="O761" s="116">
        <v>1095</v>
      </c>
      <c r="P761" s="116">
        <v>17148</v>
      </c>
      <c r="Q761" s="116">
        <v>0</v>
      </c>
      <c r="R761" s="22">
        <f t="shared" si="175"/>
        <v>38148</v>
      </c>
      <c r="S761" s="116">
        <v>8288</v>
      </c>
      <c r="T761" s="116">
        <v>276</v>
      </c>
      <c r="U761" s="116">
        <v>2648</v>
      </c>
      <c r="V761" s="116">
        <v>0</v>
      </c>
      <c r="W761" s="22">
        <f t="shared" si="176"/>
        <v>11212</v>
      </c>
      <c r="X761" s="22">
        <f t="shared" si="177"/>
        <v>2954.7666666666669</v>
      </c>
      <c r="Y761" s="22">
        <f ca="1">OFFSET('Cost Study'!$B$7,'Operations Support'!$C761,'Operations Support'!$B761)*$H761</f>
        <v>155125.25</v>
      </c>
      <c r="Z761" s="23">
        <f ca="1">Y761*'Cost Study'!$B$31</f>
        <v>8664044.5920773298</v>
      </c>
      <c r="AA761" s="23">
        <f ca="1">IF(A761=10298,1.51,1)*IF($B761&lt;3,$D761*'Cost Study'!$B$32*OFFSET('Cost Study'!$B$7,'Operations Support'!$C761,'Operations Support'!$B761),0)</f>
        <v>8290.4500000000007</v>
      </c>
      <c r="AB761" s="24">
        <f ca="1">AA761*'Cost Study'!$B$31</f>
        <v>463037.63241888414</v>
      </c>
      <c r="AC761" s="23">
        <f ca="1">Y761*'Cost Study'!$B$31</f>
        <v>8664044.5920773298</v>
      </c>
      <c r="AD761" s="24">
        <f ca="1">AA761*'Cost Study'!$B$31</f>
        <v>463037.63241888414</v>
      </c>
      <c r="AE761" s="377">
        <f t="shared" ca="1" si="178"/>
        <v>9127082.2244962137</v>
      </c>
      <c r="AF761" s="377">
        <f t="shared" ca="1" si="179"/>
        <v>9127082.2244962137</v>
      </c>
      <c r="AH761" s="688">
        <f>IFERROR($H761/SUMIF($A:$A,$A761,$H:$H)*SUMIF(Summary!$A$110:$A$186,$A761,Summary!$P$110:$P$186),0)</f>
        <v>2838755.7634049561</v>
      </c>
      <c r="AI761" s="689">
        <f t="shared" ca="1" si="180"/>
        <v>6288326.4610912576</v>
      </c>
      <c r="AJ761" s="688">
        <f>IFERROR(H761/SUMIF(A:A,A761,H:H)*SUMIF(Summary!$A$110:$A$186,'Operations Support'!A761,Summary!$Q$110:$Q$186),0)</f>
        <v>2848418.623647619</v>
      </c>
      <c r="AK761" s="688">
        <f t="shared" ca="1" si="181"/>
        <v>6278663.6008485947</v>
      </c>
      <c r="AM761" s="688">
        <f>IFERROR($H761/SUMIF($A:$A,$A761,$H:$H)*SUMIF(Summary!$A$230:$A$266,$A761,Summary!$P$230:$P$266),0)</f>
        <v>537096.5562248067</v>
      </c>
      <c r="AN761" s="688">
        <f>IFERROR($H761/SUMIF($A:$A,$A761,$H:$H)*(SUMIF(Summary!$A$230:$A$266,$A761,Summary!$L$230:$L$266)+SUMIF(Summary!$A$281:$A$317,$A761,Summary!$L$281:$L$317))-AM761,0)</f>
        <v>1172250.4832436987</v>
      </c>
      <c r="AO761" s="688">
        <f>IFERROR($H761/SUMIF($A:$A,$A761,$H:$H)*SUMIF(Summary!$A$230:$A$266,$A761,Summary!$Q$230:$Q$266),0)</f>
        <v>538924.78288189357</v>
      </c>
      <c r="AP761" s="688">
        <f>IFERROR($H761/SUMIF($A:$A,$A761,$H:$H)*(SUMIF(Summary!$A$230:$A$266,$A761,Summary!$L$230:$L$266)+SUMIF(Summary!$A$281:$A$317,$A761,Summary!$L$281:$L$317))-AO761,0)</f>
        <v>1170422.2565866117</v>
      </c>
      <c r="AQ761" s="306"/>
      <c r="AR761" s="688">
        <f t="shared" ca="1" si="182"/>
        <v>7460576.9443349559</v>
      </c>
      <c r="AS761" s="688">
        <f t="shared" ca="1" si="183"/>
        <v>7449085.857435206</v>
      </c>
    </row>
    <row r="762" spans="1:45" x14ac:dyDescent="0.2">
      <c r="A762" s="423">
        <v>3606</v>
      </c>
      <c r="B762" s="427">
        <v>2</v>
      </c>
      <c r="C762" s="425" t="s">
        <v>301</v>
      </c>
      <c r="D762" s="422">
        <f t="shared" si="169"/>
        <v>12762</v>
      </c>
      <c r="E762" s="422">
        <f t="shared" si="170"/>
        <v>518</v>
      </c>
      <c r="F762" s="422">
        <f t="shared" si="171"/>
        <v>3426</v>
      </c>
      <c r="G762" s="422">
        <f t="shared" si="172"/>
        <v>0</v>
      </c>
      <c r="H762" s="22">
        <f t="shared" si="173"/>
        <v>16706</v>
      </c>
      <c r="I762" s="116">
        <v>5857</v>
      </c>
      <c r="J762" s="116">
        <v>203</v>
      </c>
      <c r="K762" s="116">
        <v>1435</v>
      </c>
      <c r="L762" s="116">
        <v>0</v>
      </c>
      <c r="M762" s="22">
        <f t="shared" si="174"/>
        <v>7495</v>
      </c>
      <c r="N762" s="116">
        <v>5631</v>
      </c>
      <c r="O762" s="116">
        <v>258</v>
      </c>
      <c r="P762" s="116">
        <v>1701</v>
      </c>
      <c r="Q762" s="116">
        <v>0</v>
      </c>
      <c r="R762" s="22">
        <f t="shared" si="175"/>
        <v>7590</v>
      </c>
      <c r="S762" s="116">
        <v>1274</v>
      </c>
      <c r="T762" s="116">
        <v>57</v>
      </c>
      <c r="U762" s="116">
        <v>290</v>
      </c>
      <c r="V762" s="116">
        <v>0</v>
      </c>
      <c r="W762" s="22">
        <f t="shared" si="176"/>
        <v>1621</v>
      </c>
      <c r="X762" s="22">
        <f t="shared" si="177"/>
        <v>556.86666666666667</v>
      </c>
      <c r="Y762" s="22">
        <f ca="1">OFFSET('Cost Study'!$B$7,'Operations Support'!$C762,'Operations Support'!$B762)*$H762</f>
        <v>46108.56</v>
      </c>
      <c r="Z762" s="23">
        <f ca="1">Y762*'Cost Study'!$B$31</f>
        <v>2575252.0619078651</v>
      </c>
      <c r="AA762" s="23">
        <f ca="1">IF(A762=10298,1.51,1)*IF($B762&lt;3,$D762*'Cost Study'!$B$32*OFFSET('Cost Study'!$B$7,'Operations Support'!$C762,'Operations Support'!$B762),0)</f>
        <v>3522.3119999999999</v>
      </c>
      <c r="AB762" s="24">
        <f ca="1">AA762*'Cost Study'!$B$31</f>
        <v>196727.92298616172</v>
      </c>
      <c r="AC762" s="23">
        <f ca="1">Y762*'Cost Study'!$B$31</f>
        <v>2575252.0619078651</v>
      </c>
      <c r="AD762" s="24">
        <f ca="1">AA762*'Cost Study'!$B$31</f>
        <v>196727.92298616172</v>
      </c>
      <c r="AE762" s="377">
        <f t="shared" ca="1" si="178"/>
        <v>2771979.984894027</v>
      </c>
      <c r="AF762" s="377">
        <f t="shared" ca="1" si="179"/>
        <v>2771979.984894027</v>
      </c>
      <c r="AH762" s="688">
        <f>IFERROR($H762/SUMIF($A:$A,$A762,$H:$H)*SUMIF(Summary!$A$110:$A$186,$A762,Summary!$P$110:$P$186),0)</f>
        <v>535002.80657743081</v>
      </c>
      <c r="AI762" s="689">
        <f t="shared" ca="1" si="180"/>
        <v>2236977.178316596</v>
      </c>
      <c r="AJ762" s="688">
        <f>IFERROR(H762/SUMIF(A:A,A762,H:H)*SUMIF(Summary!$A$110:$A$186,'Operations Support'!A762,Summary!$Q$110:$Q$186),0)</f>
        <v>536823.9063057109</v>
      </c>
      <c r="AK762" s="688">
        <f t="shared" ca="1" si="181"/>
        <v>2235156.0785883162</v>
      </c>
      <c r="AM762" s="688">
        <f>IFERROR($H762/SUMIF($A:$A,$A762,$H:$H)*SUMIF(Summary!$A$230:$A$266,$A762,Summary!$P$230:$P$266),0)</f>
        <v>101223.27841218846</v>
      </c>
      <c r="AN762" s="688">
        <f>IFERROR($H762/SUMIF($A:$A,$A762,$H:$H)*(SUMIF(Summary!$A$230:$A$266,$A762,Summary!$L$230:$L$266)+SUMIF(Summary!$A$281:$A$317,$A762,Summary!$L$281:$L$317))-AM762,0)</f>
        <v>220926.82527745265</v>
      </c>
      <c r="AO762" s="688">
        <f>IFERROR($H762/SUMIF($A:$A,$A762,$H:$H)*SUMIF(Summary!$A$230:$A$266,$A762,Summary!$Q$230:$Q$266),0)</f>
        <v>101567.83302488537</v>
      </c>
      <c r="AP762" s="688">
        <f>IFERROR($H762/SUMIF($A:$A,$A762,$H:$H)*(SUMIF(Summary!$A$230:$A$266,$A762,Summary!$L$230:$L$266)+SUMIF(Summary!$A$281:$A$317,$A762,Summary!$L$281:$L$317))-AO762,0)</f>
        <v>220582.27066475572</v>
      </c>
      <c r="AQ762" s="306"/>
      <c r="AR762" s="688">
        <f t="shared" ca="1" si="182"/>
        <v>2457904.0035940488</v>
      </c>
      <c r="AS762" s="688">
        <f t="shared" ca="1" si="183"/>
        <v>2455738.3492530719</v>
      </c>
    </row>
    <row r="763" spans="1:45" x14ac:dyDescent="0.2">
      <c r="A763" s="423">
        <v>3606</v>
      </c>
      <c r="B763" s="427">
        <v>2</v>
      </c>
      <c r="C763" s="425" t="s">
        <v>302</v>
      </c>
      <c r="D763" s="422">
        <f t="shared" si="169"/>
        <v>6443</v>
      </c>
      <c r="E763" s="422">
        <f t="shared" si="170"/>
        <v>0</v>
      </c>
      <c r="F763" s="422">
        <f t="shared" si="171"/>
        <v>2385</v>
      </c>
      <c r="G763" s="422">
        <f t="shared" si="172"/>
        <v>0</v>
      </c>
      <c r="H763" s="22">
        <f t="shared" si="173"/>
        <v>8828</v>
      </c>
      <c r="I763" s="116">
        <v>3405</v>
      </c>
      <c r="J763" s="116">
        <v>0</v>
      </c>
      <c r="K763" s="116">
        <v>1172</v>
      </c>
      <c r="L763" s="116">
        <v>0</v>
      </c>
      <c r="M763" s="22">
        <f t="shared" si="174"/>
        <v>4577</v>
      </c>
      <c r="N763" s="116">
        <v>2818</v>
      </c>
      <c r="O763" s="116">
        <v>0</v>
      </c>
      <c r="P763" s="116">
        <v>1213</v>
      </c>
      <c r="Q763" s="116">
        <v>0</v>
      </c>
      <c r="R763" s="22">
        <f t="shared" si="175"/>
        <v>4031</v>
      </c>
      <c r="S763" s="116">
        <v>220</v>
      </c>
      <c r="T763" s="116">
        <v>0</v>
      </c>
      <c r="U763" s="116">
        <v>0</v>
      </c>
      <c r="V763" s="116">
        <v>0</v>
      </c>
      <c r="W763" s="22">
        <f t="shared" si="176"/>
        <v>220</v>
      </c>
      <c r="X763" s="22">
        <f t="shared" si="177"/>
        <v>294.26666666666665</v>
      </c>
      <c r="Y763" s="22">
        <f ca="1">OFFSET('Cost Study'!$B$7,'Operations Support'!$C763,'Operations Support'!$B763)*$H763</f>
        <v>23482.48</v>
      </c>
      <c r="Z763" s="23">
        <f ca="1">Y763*'Cost Study'!$B$31</f>
        <v>1311541.8273463801</v>
      </c>
      <c r="AA763" s="23">
        <f ca="1">IF(A763=10298,1.51,1)*IF($B763&lt;3,$D763*'Cost Study'!$B$32*OFFSET('Cost Study'!$B$7,'Operations Support'!$C763,'Operations Support'!$B763),0)</f>
        <v>1713.8380000000002</v>
      </c>
      <c r="AB763" s="24">
        <f ca="1">AA763*'Cost Study'!$B$31</f>
        <v>95721.159873048571</v>
      </c>
      <c r="AC763" s="23">
        <f ca="1">Y763*'Cost Study'!$B$31</f>
        <v>1311541.8273463801</v>
      </c>
      <c r="AD763" s="24">
        <f ca="1">AA763*'Cost Study'!$B$31</f>
        <v>95721.159873048571</v>
      </c>
      <c r="AE763" s="377">
        <f t="shared" ca="1" si="178"/>
        <v>1407262.9872194286</v>
      </c>
      <c r="AF763" s="377">
        <f t="shared" ca="1" si="179"/>
        <v>1407262.9872194286</v>
      </c>
      <c r="AH763" s="688">
        <f>IFERROR($H763/SUMIF($A:$A,$A763,$H:$H)*SUMIF(Summary!$A$110:$A$186,$A763,Summary!$P$110:$P$186),0)</f>
        <v>282713.08371037705</v>
      </c>
      <c r="AI763" s="689">
        <f t="shared" ca="1" si="180"/>
        <v>1124549.9035090515</v>
      </c>
      <c r="AJ763" s="688">
        <f>IFERROR(H763/SUMIF(A:A,A763,H:H)*SUMIF(Summary!$A$110:$A$186,'Operations Support'!A763,Summary!$Q$110:$Q$186),0)</f>
        <v>283675.41271799448</v>
      </c>
      <c r="AK763" s="688">
        <f t="shared" ca="1" si="181"/>
        <v>1123587.5745014341</v>
      </c>
      <c r="AM763" s="688">
        <f>IFERROR($H763/SUMIF($A:$A,$A763,$H:$H)*SUMIF(Summary!$A$230:$A$266,$A763,Summary!$P$230:$P$266),0)</f>
        <v>53489.710392840876</v>
      </c>
      <c r="AN763" s="688">
        <f>IFERROR($H763/SUMIF($A:$A,$A763,$H:$H)*(SUMIF(Summary!$A$230:$A$266,$A763,Summary!$L$230:$L$266)+SUMIF(Summary!$A$281:$A$317,$A763,Summary!$L$281:$L$317))-AM763,0)</f>
        <v>116745.00260680902</v>
      </c>
      <c r="AO763" s="688">
        <f>IFERROR($H763/SUMIF($A:$A,$A763,$H:$H)*SUMIF(Summary!$A$230:$A$266,$A763,Summary!$Q$230:$Q$266),0)</f>
        <v>53671.784385471568</v>
      </c>
      <c r="AP763" s="688">
        <f>IFERROR($H763/SUMIF($A:$A,$A763,$H:$H)*(SUMIF(Summary!$A$230:$A$266,$A763,Summary!$L$230:$L$266)+SUMIF(Summary!$A$281:$A$317,$A763,Summary!$L$281:$L$317))-AO763,0)</f>
        <v>116562.92861417832</v>
      </c>
      <c r="AQ763" s="306"/>
      <c r="AR763" s="688">
        <f t="shared" ca="1" si="182"/>
        <v>1241294.9061158607</v>
      </c>
      <c r="AS763" s="688">
        <f t="shared" ca="1" si="183"/>
        <v>1240150.5031156125</v>
      </c>
    </row>
    <row r="764" spans="1:45" x14ac:dyDescent="0.2">
      <c r="A764" s="423">
        <v>3606</v>
      </c>
      <c r="B764" s="427">
        <v>2</v>
      </c>
      <c r="C764" s="425" t="s">
        <v>303</v>
      </c>
      <c r="D764" s="422">
        <f t="shared" si="169"/>
        <v>10551</v>
      </c>
      <c r="E764" s="422">
        <f t="shared" si="170"/>
        <v>246</v>
      </c>
      <c r="F764" s="422">
        <f t="shared" si="171"/>
        <v>8395</v>
      </c>
      <c r="G764" s="422">
        <f t="shared" si="172"/>
        <v>0</v>
      </c>
      <c r="H764" s="22">
        <f t="shared" si="173"/>
        <v>19192</v>
      </c>
      <c r="I764" s="116">
        <v>4331</v>
      </c>
      <c r="J764" s="116">
        <v>105</v>
      </c>
      <c r="K764" s="116">
        <v>4038</v>
      </c>
      <c r="L764" s="116">
        <v>0</v>
      </c>
      <c r="M764" s="22">
        <f t="shared" si="174"/>
        <v>8474</v>
      </c>
      <c r="N764" s="116">
        <v>4335</v>
      </c>
      <c r="O764" s="116">
        <v>141</v>
      </c>
      <c r="P764" s="116">
        <v>4054</v>
      </c>
      <c r="Q764" s="116">
        <v>0</v>
      </c>
      <c r="R764" s="22">
        <f t="shared" si="175"/>
        <v>8530</v>
      </c>
      <c r="S764" s="116">
        <v>1885</v>
      </c>
      <c r="T764" s="116">
        <v>0</v>
      </c>
      <c r="U764" s="116">
        <v>303</v>
      </c>
      <c r="V764" s="116">
        <v>0</v>
      </c>
      <c r="W764" s="22">
        <f t="shared" si="176"/>
        <v>2188</v>
      </c>
      <c r="X764" s="22">
        <f t="shared" si="177"/>
        <v>639.73333333333335</v>
      </c>
      <c r="Y764" s="22">
        <f ca="1">OFFSET('Cost Study'!$B$7,'Operations Support'!$C764,'Operations Support'!$B764)*$H764</f>
        <v>38000.159999999996</v>
      </c>
      <c r="Z764" s="23">
        <f ca="1">Y764*'Cost Study'!$B$31</f>
        <v>2122382.2733312161</v>
      </c>
      <c r="AA764" s="23">
        <f ca="1">IF(A764=10298,1.51,1)*IF($B764&lt;3,$D764*'Cost Study'!$B$32*OFFSET('Cost Study'!$B$7,'Operations Support'!$C764,'Operations Support'!$B764),0)</f>
        <v>2089.0980000000004</v>
      </c>
      <c r="AB764" s="24">
        <f ca="1">AA764*'Cost Study'!$B$31</f>
        <v>116680.15509544428</v>
      </c>
      <c r="AC764" s="23">
        <f ca="1">Y764*'Cost Study'!$B$31</f>
        <v>2122382.2733312161</v>
      </c>
      <c r="AD764" s="24">
        <f ca="1">AA764*'Cost Study'!$B$31</f>
        <v>116680.15509544428</v>
      </c>
      <c r="AE764" s="377">
        <f t="shared" ca="1" si="178"/>
        <v>2239062.4284266601</v>
      </c>
      <c r="AF764" s="377">
        <f t="shared" ca="1" si="179"/>
        <v>2239062.4284266601</v>
      </c>
      <c r="AH764" s="688">
        <f>IFERROR($H764/SUMIF($A:$A,$A764,$H:$H)*SUMIF(Summary!$A$110:$A$186,$A764,Summary!$P$110:$P$186),0)</f>
        <v>614615.93821585376</v>
      </c>
      <c r="AI764" s="689">
        <f t="shared" ca="1" si="180"/>
        <v>1624446.4902108065</v>
      </c>
      <c r="AJ764" s="688">
        <f>IFERROR(H764/SUMIF(A:A,A764,H:H)*SUMIF(Summary!$A$110:$A$186,'Operations Support'!A764,Summary!$Q$110:$Q$186),0)</f>
        <v>616708.03362978587</v>
      </c>
      <c r="AK764" s="688">
        <f t="shared" ca="1" si="181"/>
        <v>1622354.3947968744</v>
      </c>
      <c r="AM764" s="688">
        <f>IFERROR($H764/SUMIF($A:$A,$A764,$H:$H)*SUMIF(Summary!$A$230:$A$266,$A764,Summary!$P$230:$P$266),0)</f>
        <v>116286.19413903513</v>
      </c>
      <c r="AN764" s="688">
        <f>IFERROR($H764/SUMIF($A:$A,$A764,$H:$H)*(SUMIF(Summary!$A$230:$A$266,$A764,Summary!$L$230:$L$266)+SUMIF(Summary!$A$281:$A$317,$A764,Summary!$L$281:$L$317))-AM764,0)</f>
        <v>253802.68351040769</v>
      </c>
      <c r="AO764" s="688">
        <f>IFERROR($H764/SUMIF($A:$A,$A764,$H:$H)*SUMIF(Summary!$A$230:$A$266,$A764,Summary!$Q$230:$Q$266),0)</f>
        <v>116682.02151404286</v>
      </c>
      <c r="AP764" s="688">
        <f>IFERROR($H764/SUMIF($A:$A,$A764,$H:$H)*(SUMIF(Summary!$A$230:$A$266,$A764,Summary!$L$230:$L$266)+SUMIF(Summary!$A$281:$A$317,$A764,Summary!$L$281:$L$317))-AO764,0)</f>
        <v>253406.85613539995</v>
      </c>
      <c r="AQ764" s="306"/>
      <c r="AR764" s="688">
        <f t="shared" ca="1" si="182"/>
        <v>1878249.1737212143</v>
      </c>
      <c r="AS764" s="688">
        <f t="shared" ca="1" si="183"/>
        <v>1875761.2509322744</v>
      </c>
    </row>
    <row r="765" spans="1:45" x14ac:dyDescent="0.2">
      <c r="A765" s="423">
        <v>3606</v>
      </c>
      <c r="B765" s="427">
        <v>2</v>
      </c>
      <c r="C765" s="425" t="s">
        <v>304</v>
      </c>
      <c r="D765" s="422">
        <f t="shared" si="169"/>
        <v>6367</v>
      </c>
      <c r="E765" s="422">
        <f t="shared" si="170"/>
        <v>0</v>
      </c>
      <c r="F765" s="422">
        <f t="shared" si="171"/>
        <v>1497</v>
      </c>
      <c r="G765" s="422">
        <f t="shared" si="172"/>
        <v>0</v>
      </c>
      <c r="H765" s="22">
        <f t="shared" si="173"/>
        <v>7864</v>
      </c>
      <c r="I765" s="116">
        <v>2673</v>
      </c>
      <c r="J765" s="116">
        <v>0</v>
      </c>
      <c r="K765" s="116">
        <v>744</v>
      </c>
      <c r="L765" s="116">
        <v>0</v>
      </c>
      <c r="M765" s="22">
        <f t="shared" si="174"/>
        <v>3417</v>
      </c>
      <c r="N765" s="116">
        <v>2475</v>
      </c>
      <c r="O765" s="116">
        <v>0</v>
      </c>
      <c r="P765" s="116">
        <v>489</v>
      </c>
      <c r="Q765" s="116">
        <v>0</v>
      </c>
      <c r="R765" s="22">
        <f t="shared" si="175"/>
        <v>2964</v>
      </c>
      <c r="S765" s="116">
        <v>1219</v>
      </c>
      <c r="T765" s="116">
        <v>0</v>
      </c>
      <c r="U765" s="116">
        <v>264</v>
      </c>
      <c r="V765" s="116">
        <v>0</v>
      </c>
      <c r="W765" s="22">
        <f t="shared" si="176"/>
        <v>1483</v>
      </c>
      <c r="X765" s="22">
        <f t="shared" si="177"/>
        <v>262.13333333333333</v>
      </c>
      <c r="Y765" s="22">
        <f ca="1">OFFSET('Cost Study'!$B$7,'Operations Support'!$C765,'Operations Support'!$B765)*$H765</f>
        <v>18716.32</v>
      </c>
      <c r="Z765" s="23">
        <f ca="1">Y765*'Cost Study'!$B$31</f>
        <v>1045342.5930310427</v>
      </c>
      <c r="AA765" s="23">
        <f ca="1">IF(A765=10298,1.51,1)*IF($B765&lt;3,$D765*'Cost Study'!$B$32*OFFSET('Cost Study'!$B$7,'Operations Support'!$C765,'Operations Support'!$B765),0)</f>
        <v>1515.346</v>
      </c>
      <c r="AB765" s="24">
        <f ca="1">AA765*'Cost Study'!$B$31</f>
        <v>84634.998599041821</v>
      </c>
      <c r="AC765" s="23">
        <f ca="1">Y765*'Cost Study'!$B$31</f>
        <v>1045342.5930310427</v>
      </c>
      <c r="AD765" s="24">
        <f ca="1">AA765*'Cost Study'!$B$31</f>
        <v>84634.998599041821</v>
      </c>
      <c r="AE765" s="377">
        <f t="shared" ca="1" si="178"/>
        <v>1129977.5916300844</v>
      </c>
      <c r="AF765" s="377">
        <f t="shared" ca="1" si="179"/>
        <v>1129977.5916300844</v>
      </c>
      <c r="AH765" s="688">
        <f>IFERROR($H765/SUMIF($A:$A,$A765,$H:$H)*SUMIF(Summary!$A$110:$A$186,$A765,Summary!$P$110:$P$186),0)</f>
        <v>251841.37860199425</v>
      </c>
      <c r="AI765" s="689">
        <f t="shared" ca="1" si="180"/>
        <v>878136.21302809019</v>
      </c>
      <c r="AJ765" s="688">
        <f>IFERROR(H765/SUMIF(A:A,A765,H:H)*SUMIF(Summary!$A$110:$A$186,'Operations Support'!A765,Summary!$Q$110:$Q$186),0)</f>
        <v>252698.62320053336</v>
      </c>
      <c r="AK765" s="688">
        <f t="shared" ca="1" si="181"/>
        <v>877278.96842955111</v>
      </c>
      <c r="AM765" s="688">
        <f>IFERROR($H765/SUMIF($A:$A,$A765,$H:$H)*SUMIF(Summary!$A$230:$A$266,$A765,Summary!$P$230:$P$266),0)</f>
        <v>47648.74065805399</v>
      </c>
      <c r="AN765" s="688">
        <f>IFERROR($H765/SUMIF($A:$A,$A765,$H:$H)*(SUMIF(Summary!$A$230:$A$266,$A765,Summary!$L$230:$L$266)+SUMIF(Summary!$A$281:$A$317,$A765,Summary!$L$281:$L$317))-AM765,0)</f>
        <v>103996.68107158432</v>
      </c>
      <c r="AO765" s="688">
        <f>IFERROR($H765/SUMIF($A:$A,$A765,$H:$H)*SUMIF(Summary!$A$230:$A$266,$A765,Summary!$Q$230:$Q$266),0)</f>
        <v>47810.932533682426</v>
      </c>
      <c r="AP765" s="688">
        <f>IFERROR($H765/SUMIF($A:$A,$A765,$H:$H)*(SUMIF(Summary!$A$230:$A$266,$A765,Summary!$L$230:$L$266)+SUMIF(Summary!$A$281:$A$317,$A765,Summary!$L$281:$L$317))-AO765,0)</f>
        <v>103834.48919595587</v>
      </c>
      <c r="AQ765" s="306"/>
      <c r="AR765" s="688">
        <f t="shared" ca="1" si="182"/>
        <v>982132.89409967454</v>
      </c>
      <c r="AS765" s="688">
        <f t="shared" ca="1" si="183"/>
        <v>981113.45762550703</v>
      </c>
    </row>
    <row r="766" spans="1:45" x14ac:dyDescent="0.2">
      <c r="A766" s="423">
        <v>3606</v>
      </c>
      <c r="B766" s="427">
        <v>2</v>
      </c>
      <c r="C766" s="425" t="s">
        <v>305</v>
      </c>
      <c r="D766" s="422">
        <f t="shared" si="169"/>
        <v>1641</v>
      </c>
      <c r="E766" s="422">
        <f t="shared" si="170"/>
        <v>102</v>
      </c>
      <c r="F766" s="422">
        <f t="shared" si="171"/>
        <v>0</v>
      </c>
      <c r="G766" s="422">
        <f t="shared" si="172"/>
        <v>0</v>
      </c>
      <c r="H766" s="22">
        <f t="shared" si="173"/>
        <v>1743</v>
      </c>
      <c r="I766" s="116">
        <v>972</v>
      </c>
      <c r="J766" s="116">
        <v>0</v>
      </c>
      <c r="K766" s="116">
        <v>0</v>
      </c>
      <c r="L766" s="116">
        <v>0</v>
      </c>
      <c r="M766" s="22">
        <f t="shared" si="174"/>
        <v>972</v>
      </c>
      <c r="N766" s="116">
        <v>543</v>
      </c>
      <c r="O766" s="116">
        <v>102</v>
      </c>
      <c r="P766" s="116">
        <v>0</v>
      </c>
      <c r="Q766" s="116">
        <v>0</v>
      </c>
      <c r="R766" s="22">
        <f t="shared" si="175"/>
        <v>645</v>
      </c>
      <c r="S766" s="116">
        <v>126</v>
      </c>
      <c r="T766" s="116">
        <v>0</v>
      </c>
      <c r="U766" s="116">
        <v>0</v>
      </c>
      <c r="V766" s="116">
        <v>0</v>
      </c>
      <c r="W766" s="22">
        <f t="shared" si="176"/>
        <v>126</v>
      </c>
      <c r="X766" s="22">
        <f t="shared" si="177"/>
        <v>58.1</v>
      </c>
      <c r="Y766" s="22">
        <f ca="1">OFFSET('Cost Study'!$B$7,'Operations Support'!$C766,'Operations Support'!$B766)*$H766</f>
        <v>5211.5700000000006</v>
      </c>
      <c r="Z766" s="23">
        <f ca="1">Y766*'Cost Study'!$B$31</f>
        <v>291076.24242173636</v>
      </c>
      <c r="AA766" s="23">
        <f ca="1">IF(A766=10298,1.51,1)*IF($B766&lt;3,$D766*'Cost Study'!$B$32*OFFSET('Cost Study'!$B$7,'Operations Support'!$C766,'Operations Support'!$B766),0)</f>
        <v>490.65900000000011</v>
      </c>
      <c r="AB766" s="24">
        <f ca="1">AA766*'Cost Study'!$B$31</f>
        <v>27404.252083423373</v>
      </c>
      <c r="AC766" s="23">
        <f ca="1">Y766*'Cost Study'!$B$31</f>
        <v>291076.24242173636</v>
      </c>
      <c r="AD766" s="24">
        <f ca="1">AA766*'Cost Study'!$B$31</f>
        <v>27404.252083423373</v>
      </c>
      <c r="AE766" s="377">
        <f t="shared" ca="1" si="178"/>
        <v>318480.49450515973</v>
      </c>
      <c r="AF766" s="377">
        <f t="shared" ca="1" si="179"/>
        <v>318480.49450515973</v>
      </c>
      <c r="AH766" s="688">
        <f>IFERROR($H766/SUMIF($A:$A,$A766,$H:$H)*SUMIF(Summary!$A$110:$A$186,$A766,Summary!$P$110:$P$186),0)</f>
        <v>55818.860999907934</v>
      </c>
      <c r="AI766" s="689">
        <f t="shared" ca="1" si="180"/>
        <v>262661.63350525178</v>
      </c>
      <c r="AJ766" s="688">
        <f>IFERROR(H766/SUMIF(A:A,A766,H:H)*SUMIF(Summary!$A$110:$A$186,'Operations Support'!A766,Summary!$Q$110:$Q$186),0)</f>
        <v>56008.863204289119</v>
      </c>
      <c r="AK766" s="688">
        <f t="shared" ca="1" si="181"/>
        <v>262471.63130087062</v>
      </c>
      <c r="AM766" s="688">
        <f>IFERROR($H766/SUMIF($A:$A,$A766,$H:$H)*SUMIF(Summary!$A$230:$A$266,$A766,Summary!$P$230:$P$266),0)</f>
        <v>10561.006481051387</v>
      </c>
      <c r="AN766" s="688">
        <f>IFERROR($H766/SUMIF($A:$A,$A766,$H:$H)*(SUMIF(Summary!$A$230:$A$266,$A766,Summary!$L$230:$L$266)+SUMIF(Summary!$A$281:$A$317,$A766,Summary!$L$281:$L$317))-AM766,0)</f>
        <v>23050.129082880398</v>
      </c>
      <c r="AO766" s="688">
        <f>IFERROR($H766/SUMIF($A:$A,$A766,$H:$H)*SUMIF(Summary!$A$230:$A$266,$A766,Summary!$Q$230:$Q$266),0)</f>
        <v>10596.955163556519</v>
      </c>
      <c r="AP766" s="688">
        <f>IFERROR($H766/SUMIF($A:$A,$A766,$H:$H)*(SUMIF(Summary!$A$230:$A$266,$A766,Summary!$L$230:$L$266)+SUMIF(Summary!$A$281:$A$317,$A766,Summary!$L$281:$L$317))-AO766,0)</f>
        <v>23014.180400375266</v>
      </c>
      <c r="AQ766" s="306"/>
      <c r="AR766" s="688">
        <f t="shared" ca="1" si="182"/>
        <v>285711.76258813217</v>
      </c>
      <c r="AS766" s="688">
        <f t="shared" ca="1" si="183"/>
        <v>285485.8117012459</v>
      </c>
    </row>
    <row r="767" spans="1:45" x14ac:dyDescent="0.2">
      <c r="A767" s="423">
        <v>3606</v>
      </c>
      <c r="B767" s="427">
        <v>2</v>
      </c>
      <c r="C767" s="425" t="s">
        <v>306</v>
      </c>
      <c r="D767" s="422">
        <f t="shared" si="169"/>
        <v>2346</v>
      </c>
      <c r="E767" s="422">
        <f t="shared" si="170"/>
        <v>0</v>
      </c>
      <c r="F767" s="422">
        <f t="shared" si="171"/>
        <v>984</v>
      </c>
      <c r="G767" s="422">
        <f t="shared" si="172"/>
        <v>0</v>
      </c>
      <c r="H767" s="22">
        <f t="shared" si="173"/>
        <v>3330</v>
      </c>
      <c r="I767" s="116">
        <v>1041</v>
      </c>
      <c r="J767" s="116">
        <v>0</v>
      </c>
      <c r="K767" s="116">
        <v>312</v>
      </c>
      <c r="L767" s="116">
        <v>0</v>
      </c>
      <c r="M767" s="22">
        <f t="shared" si="174"/>
        <v>1353</v>
      </c>
      <c r="N767" s="116">
        <v>1104</v>
      </c>
      <c r="O767" s="116">
        <v>0</v>
      </c>
      <c r="P767" s="116">
        <v>405</v>
      </c>
      <c r="Q767" s="116">
        <v>0</v>
      </c>
      <c r="R767" s="22">
        <f t="shared" si="175"/>
        <v>1509</v>
      </c>
      <c r="S767" s="116">
        <v>201</v>
      </c>
      <c r="T767" s="116">
        <v>0</v>
      </c>
      <c r="U767" s="116">
        <v>267</v>
      </c>
      <c r="V767" s="116">
        <v>0</v>
      </c>
      <c r="W767" s="22">
        <f t="shared" si="176"/>
        <v>468</v>
      </c>
      <c r="X767" s="22">
        <f t="shared" si="177"/>
        <v>111</v>
      </c>
      <c r="Y767" s="22">
        <f ca="1">OFFSET('Cost Study'!$B$7,'Operations Support'!$C767,'Operations Support'!$B767)*$H767</f>
        <v>5994</v>
      </c>
      <c r="Z767" s="23">
        <f ca="1">Y767*'Cost Study'!$B$31</f>
        <v>334776.46795032732</v>
      </c>
      <c r="AA767" s="23">
        <f ca="1">IF(A767=10298,1.51,1)*IF($B767&lt;3,$D767*'Cost Study'!$B$32*OFFSET('Cost Study'!$B$7,'Operations Support'!$C767,'Operations Support'!$B767),0)</f>
        <v>422.28000000000003</v>
      </c>
      <c r="AB767" s="24">
        <f ca="1">AA767*'Cost Study'!$B$31</f>
        <v>23585.152967311351</v>
      </c>
      <c r="AC767" s="23">
        <f ca="1">Y767*'Cost Study'!$B$31</f>
        <v>334776.46795032732</v>
      </c>
      <c r="AD767" s="24">
        <f ca="1">AA767*'Cost Study'!$B$31</f>
        <v>23585.152967311351</v>
      </c>
      <c r="AE767" s="377">
        <f t="shared" ca="1" si="178"/>
        <v>358361.62091763865</v>
      </c>
      <c r="AF767" s="377">
        <f t="shared" ca="1" si="179"/>
        <v>358361.62091763865</v>
      </c>
      <c r="AH767" s="688">
        <f>IFERROR($H767/SUMIF($A:$A,$A767,$H:$H)*SUMIF(Summary!$A$110:$A$186,$A767,Summary!$P$110:$P$186),0)</f>
        <v>106641.88590343857</v>
      </c>
      <c r="AI767" s="689">
        <f t="shared" ca="1" si="180"/>
        <v>251719.73501420009</v>
      </c>
      <c r="AJ767" s="688">
        <f>IFERROR(H767/SUMIF(A:A,A767,H:H)*SUMIF(Summary!$A$110:$A$186,'Operations Support'!A767,Summary!$Q$110:$Q$186),0)</f>
        <v>107004.88495139574</v>
      </c>
      <c r="AK767" s="688">
        <f t="shared" ca="1" si="181"/>
        <v>251356.73596624291</v>
      </c>
      <c r="AM767" s="688">
        <f>IFERROR($H767/SUMIF($A:$A,$A767,$H:$H)*SUMIF(Summary!$A$230:$A$266,$A767,Summary!$P$230:$P$266),0)</f>
        <v>20176.793793402823</v>
      </c>
      <c r="AN767" s="688">
        <f>IFERROR($H767/SUMIF($A:$A,$A767,$H:$H)*(SUMIF(Summary!$A$230:$A$266,$A767,Summary!$L$230:$L$266)+SUMIF(Summary!$A$281:$A$317,$A767,Summary!$L$281:$L$317))-AM767,0)</f>
        <v>44037.251776243102</v>
      </c>
      <c r="AO767" s="688">
        <f>IFERROR($H767/SUMIF($A:$A,$A767,$H:$H)*SUMIF(Summary!$A$230:$A$266,$A767,Summary!$Q$230:$Q$266),0)</f>
        <v>20245.473720391976</v>
      </c>
      <c r="AP767" s="688">
        <f>IFERROR($H767/SUMIF($A:$A,$A767,$H:$H)*(SUMIF(Summary!$A$230:$A$266,$A767,Summary!$L$230:$L$266)+SUMIF(Summary!$A$281:$A$317,$A767,Summary!$L$281:$L$317))-AO767,0)</f>
        <v>43968.571849253945</v>
      </c>
      <c r="AQ767" s="306"/>
      <c r="AR767" s="688">
        <f t="shared" ca="1" si="182"/>
        <v>295756.98679044319</v>
      </c>
      <c r="AS767" s="688">
        <f t="shared" ca="1" si="183"/>
        <v>295325.30781549687</v>
      </c>
    </row>
    <row r="768" spans="1:45" x14ac:dyDescent="0.2">
      <c r="A768" s="423">
        <v>3606</v>
      </c>
      <c r="B768" s="427">
        <v>2</v>
      </c>
      <c r="C768" s="425" t="s">
        <v>307</v>
      </c>
      <c r="D768" s="422">
        <f t="shared" si="169"/>
        <v>0</v>
      </c>
      <c r="E768" s="422">
        <f t="shared" si="170"/>
        <v>0</v>
      </c>
      <c r="F768" s="422">
        <f t="shared" si="171"/>
        <v>0</v>
      </c>
      <c r="G768" s="422">
        <f t="shared" si="172"/>
        <v>0</v>
      </c>
      <c r="H768" s="22">
        <f t="shared" si="173"/>
        <v>0</v>
      </c>
      <c r="I768" s="116">
        <v>0</v>
      </c>
      <c r="J768" s="116">
        <v>0</v>
      </c>
      <c r="K768" s="116">
        <v>0</v>
      </c>
      <c r="L768" s="116">
        <v>0</v>
      </c>
      <c r="M768" s="22">
        <f t="shared" si="174"/>
        <v>0</v>
      </c>
      <c r="N768" s="116">
        <v>0</v>
      </c>
      <c r="O768" s="116">
        <v>0</v>
      </c>
      <c r="P768" s="116">
        <v>0</v>
      </c>
      <c r="Q768" s="116">
        <v>0</v>
      </c>
      <c r="R768" s="22">
        <f t="shared" si="175"/>
        <v>0</v>
      </c>
      <c r="S768" s="116">
        <v>0</v>
      </c>
      <c r="T768" s="116">
        <v>0</v>
      </c>
      <c r="U768" s="116">
        <v>0</v>
      </c>
      <c r="V768" s="116">
        <v>0</v>
      </c>
      <c r="W768" s="22">
        <f t="shared" si="176"/>
        <v>0</v>
      </c>
      <c r="X768" s="22">
        <f t="shared" si="177"/>
        <v>0</v>
      </c>
      <c r="Y768" s="22">
        <f ca="1">OFFSET('Cost Study'!$B$7,'Operations Support'!$C768,'Operations Support'!$B768)*$H768</f>
        <v>0</v>
      </c>
      <c r="Z768" s="23">
        <f ca="1">Y768*'Cost Study'!$B$31</f>
        <v>0</v>
      </c>
      <c r="AA768" s="23">
        <f ca="1">IF(A768=10298,1.51,1)*IF($B768&lt;3,$D768*'Cost Study'!$B$32*OFFSET('Cost Study'!$B$7,'Operations Support'!$C768,'Operations Support'!$B768),0)</f>
        <v>0</v>
      </c>
      <c r="AB768" s="24">
        <f ca="1">AA768*'Cost Study'!$B$31</f>
        <v>0</v>
      </c>
      <c r="AC768" s="23">
        <f ca="1">Y768*'Cost Study'!$B$31</f>
        <v>0</v>
      </c>
      <c r="AD768" s="24">
        <f ca="1">AA768*'Cost Study'!$B$31</f>
        <v>0</v>
      </c>
      <c r="AE768" s="377">
        <f t="shared" ca="1" si="178"/>
        <v>0</v>
      </c>
      <c r="AF768" s="377">
        <f t="shared" ca="1" si="179"/>
        <v>0</v>
      </c>
      <c r="AH768" s="688">
        <f>IFERROR($H768/SUMIF($A:$A,$A768,$H:$H)*SUMIF(Summary!$A$110:$A$186,$A768,Summary!$P$110:$P$186),0)</f>
        <v>0</v>
      </c>
      <c r="AI768" s="689">
        <f t="shared" ca="1" si="180"/>
        <v>0</v>
      </c>
      <c r="AJ768" s="688">
        <f>IFERROR(H768/SUMIF(A:A,A768,H:H)*SUMIF(Summary!$A$110:$A$186,'Operations Support'!A768,Summary!$Q$110:$Q$186),0)</f>
        <v>0</v>
      </c>
      <c r="AK768" s="688">
        <f t="shared" ca="1" si="181"/>
        <v>0</v>
      </c>
      <c r="AM768" s="688">
        <f>IFERROR($H768/SUMIF($A:$A,$A768,$H:$H)*SUMIF(Summary!$A$230:$A$266,$A768,Summary!$P$230:$P$266),0)</f>
        <v>0</v>
      </c>
      <c r="AN768" s="688">
        <f>IFERROR($H768/SUMIF($A:$A,$A768,$H:$H)*(SUMIF(Summary!$A$230:$A$266,$A768,Summary!$L$230:$L$266)+SUMIF(Summary!$A$281:$A$317,$A768,Summary!$L$281:$L$317))-AM768,0)</f>
        <v>0</v>
      </c>
      <c r="AO768" s="688">
        <f>IFERROR($H768/SUMIF($A:$A,$A768,$H:$H)*SUMIF(Summary!$A$230:$A$266,$A768,Summary!$Q$230:$Q$266),0)</f>
        <v>0</v>
      </c>
      <c r="AP768" s="688">
        <f>IFERROR($H768/SUMIF($A:$A,$A768,$H:$H)*(SUMIF(Summary!$A$230:$A$266,$A768,Summary!$L$230:$L$266)+SUMIF(Summary!$A$281:$A$317,$A768,Summary!$L$281:$L$317))-AO768,0)</f>
        <v>0</v>
      </c>
      <c r="AQ768" s="306"/>
      <c r="AR768" s="688">
        <f t="shared" ca="1" si="182"/>
        <v>0</v>
      </c>
      <c r="AS768" s="688">
        <f t="shared" ca="1" si="183"/>
        <v>0</v>
      </c>
    </row>
    <row r="769" spans="1:45" x14ac:dyDescent="0.2">
      <c r="A769" s="423">
        <v>3606</v>
      </c>
      <c r="B769" s="427">
        <v>2</v>
      </c>
      <c r="C769" s="425" t="s">
        <v>308</v>
      </c>
      <c r="D769" s="422">
        <f t="shared" si="169"/>
        <v>0</v>
      </c>
      <c r="E769" s="422">
        <f t="shared" si="170"/>
        <v>0</v>
      </c>
      <c r="F769" s="422">
        <f t="shared" si="171"/>
        <v>0</v>
      </c>
      <c r="G769" s="422">
        <f t="shared" si="172"/>
        <v>0</v>
      </c>
      <c r="H769" s="22">
        <f t="shared" si="173"/>
        <v>0</v>
      </c>
      <c r="I769" s="116">
        <v>0</v>
      </c>
      <c r="J769" s="116">
        <v>0</v>
      </c>
      <c r="K769" s="116">
        <v>0</v>
      </c>
      <c r="L769" s="116">
        <v>0</v>
      </c>
      <c r="M769" s="22">
        <f t="shared" si="174"/>
        <v>0</v>
      </c>
      <c r="N769" s="116">
        <v>0</v>
      </c>
      <c r="O769" s="116">
        <v>0</v>
      </c>
      <c r="P769" s="116">
        <v>0</v>
      </c>
      <c r="Q769" s="116">
        <v>0</v>
      </c>
      <c r="R769" s="22">
        <f t="shared" si="175"/>
        <v>0</v>
      </c>
      <c r="S769" s="116">
        <v>0</v>
      </c>
      <c r="T769" s="116">
        <v>0</v>
      </c>
      <c r="U769" s="116">
        <v>0</v>
      </c>
      <c r="V769" s="116">
        <v>0</v>
      </c>
      <c r="W769" s="22">
        <f t="shared" si="176"/>
        <v>0</v>
      </c>
      <c r="X769" s="22">
        <f t="shared" si="177"/>
        <v>0</v>
      </c>
      <c r="Y769" s="22">
        <f ca="1">OFFSET('Cost Study'!$B$7,'Operations Support'!$C769,'Operations Support'!$B769)*$H769</f>
        <v>0</v>
      </c>
      <c r="Z769" s="23">
        <f ca="1">Y769*'Cost Study'!$B$31</f>
        <v>0</v>
      </c>
      <c r="AA769" s="23">
        <f ca="1">IF(A769=10298,1.51,1)*IF($B769&lt;3,$D769*'Cost Study'!$B$32*OFFSET('Cost Study'!$B$7,'Operations Support'!$C769,'Operations Support'!$B769),0)</f>
        <v>0</v>
      </c>
      <c r="AB769" s="24">
        <f ca="1">AA769*'Cost Study'!$B$31</f>
        <v>0</v>
      </c>
      <c r="AC769" s="23">
        <f ca="1">Y769*'Cost Study'!$B$31</f>
        <v>0</v>
      </c>
      <c r="AD769" s="24">
        <f ca="1">AA769*'Cost Study'!$B$31</f>
        <v>0</v>
      </c>
      <c r="AE769" s="377">
        <f t="shared" ca="1" si="178"/>
        <v>0</v>
      </c>
      <c r="AF769" s="377">
        <f t="shared" ca="1" si="179"/>
        <v>0</v>
      </c>
      <c r="AH769" s="688">
        <f>IFERROR($H769/SUMIF($A:$A,$A769,$H:$H)*SUMIF(Summary!$A$110:$A$186,$A769,Summary!$P$110:$P$186),0)</f>
        <v>0</v>
      </c>
      <c r="AI769" s="689">
        <f t="shared" ca="1" si="180"/>
        <v>0</v>
      </c>
      <c r="AJ769" s="688">
        <f>IFERROR(H769/SUMIF(A:A,A769,H:H)*SUMIF(Summary!$A$110:$A$186,'Operations Support'!A769,Summary!$Q$110:$Q$186),0)</f>
        <v>0</v>
      </c>
      <c r="AK769" s="688">
        <f t="shared" ca="1" si="181"/>
        <v>0</v>
      </c>
      <c r="AM769" s="688">
        <f>IFERROR($H769/SUMIF($A:$A,$A769,$H:$H)*SUMIF(Summary!$A$230:$A$266,$A769,Summary!$P$230:$P$266),0)</f>
        <v>0</v>
      </c>
      <c r="AN769" s="688">
        <f>IFERROR($H769/SUMIF($A:$A,$A769,$H:$H)*(SUMIF(Summary!$A$230:$A$266,$A769,Summary!$L$230:$L$266)+SUMIF(Summary!$A$281:$A$317,$A769,Summary!$L$281:$L$317))-AM769,0)</f>
        <v>0</v>
      </c>
      <c r="AO769" s="688">
        <f>IFERROR($H769/SUMIF($A:$A,$A769,$H:$H)*SUMIF(Summary!$A$230:$A$266,$A769,Summary!$Q$230:$Q$266),0)</f>
        <v>0</v>
      </c>
      <c r="AP769" s="688">
        <f>IFERROR($H769/SUMIF($A:$A,$A769,$H:$H)*(SUMIF(Summary!$A$230:$A$266,$A769,Summary!$L$230:$L$266)+SUMIF(Summary!$A$281:$A$317,$A769,Summary!$L$281:$L$317))-AO769,0)</f>
        <v>0</v>
      </c>
      <c r="AQ769" s="306"/>
      <c r="AR769" s="688">
        <f t="shared" ca="1" si="182"/>
        <v>0</v>
      </c>
      <c r="AS769" s="688">
        <f t="shared" ca="1" si="183"/>
        <v>0</v>
      </c>
    </row>
    <row r="770" spans="1:45" x14ac:dyDescent="0.2">
      <c r="A770" s="423">
        <v>3606</v>
      </c>
      <c r="B770" s="427">
        <v>2</v>
      </c>
      <c r="C770" s="425" t="s">
        <v>309</v>
      </c>
      <c r="D770" s="422">
        <f t="shared" si="169"/>
        <v>0</v>
      </c>
      <c r="E770" s="422">
        <f t="shared" si="170"/>
        <v>0</v>
      </c>
      <c r="F770" s="422">
        <f t="shared" si="171"/>
        <v>0</v>
      </c>
      <c r="G770" s="422">
        <f t="shared" si="172"/>
        <v>0</v>
      </c>
      <c r="H770" s="22">
        <f t="shared" si="173"/>
        <v>0</v>
      </c>
      <c r="I770" s="116">
        <v>0</v>
      </c>
      <c r="J770" s="116">
        <v>0</v>
      </c>
      <c r="K770" s="116">
        <v>0</v>
      </c>
      <c r="L770" s="116">
        <v>0</v>
      </c>
      <c r="M770" s="22">
        <f t="shared" si="174"/>
        <v>0</v>
      </c>
      <c r="N770" s="116">
        <v>0</v>
      </c>
      <c r="O770" s="116">
        <v>0</v>
      </c>
      <c r="P770" s="116">
        <v>0</v>
      </c>
      <c r="Q770" s="116">
        <v>0</v>
      </c>
      <c r="R770" s="22">
        <f t="shared" si="175"/>
        <v>0</v>
      </c>
      <c r="S770" s="116">
        <v>0</v>
      </c>
      <c r="T770" s="116">
        <v>0</v>
      </c>
      <c r="U770" s="116">
        <v>0</v>
      </c>
      <c r="V770" s="116">
        <v>0</v>
      </c>
      <c r="W770" s="22">
        <f t="shared" si="176"/>
        <v>0</v>
      </c>
      <c r="X770" s="22">
        <f t="shared" si="177"/>
        <v>0</v>
      </c>
      <c r="Y770" s="22">
        <f ca="1">OFFSET('Cost Study'!$B$7,'Operations Support'!$C770,'Operations Support'!$B770)*$H770</f>
        <v>0</v>
      </c>
      <c r="Z770" s="23">
        <f ca="1">Y770*'Cost Study'!$B$31</f>
        <v>0</v>
      </c>
      <c r="AA770" s="23">
        <f ca="1">IF(A770=10298,1.51,1)*IF($B770&lt;3,$D770*'Cost Study'!$B$32*OFFSET('Cost Study'!$B$7,'Operations Support'!$C770,'Operations Support'!$B770),0)</f>
        <v>0</v>
      </c>
      <c r="AB770" s="24">
        <f ca="1">AA770*'Cost Study'!$B$31</f>
        <v>0</v>
      </c>
      <c r="AC770" s="23">
        <f ca="1">Y770*'Cost Study'!$B$31</f>
        <v>0</v>
      </c>
      <c r="AD770" s="24">
        <f ca="1">AA770*'Cost Study'!$B$31</f>
        <v>0</v>
      </c>
      <c r="AE770" s="377">
        <f t="shared" ca="1" si="178"/>
        <v>0</v>
      </c>
      <c r="AF770" s="377">
        <f t="shared" ca="1" si="179"/>
        <v>0</v>
      </c>
      <c r="AH770" s="688">
        <f>IFERROR($H770/SUMIF($A:$A,$A770,$H:$H)*SUMIF(Summary!$A$110:$A$186,$A770,Summary!$P$110:$P$186),0)</f>
        <v>0</v>
      </c>
      <c r="AI770" s="689">
        <f t="shared" ca="1" si="180"/>
        <v>0</v>
      </c>
      <c r="AJ770" s="688">
        <f>IFERROR(H770/SUMIF(A:A,A770,H:H)*SUMIF(Summary!$A$110:$A$186,'Operations Support'!A770,Summary!$Q$110:$Q$186),0)</f>
        <v>0</v>
      </c>
      <c r="AK770" s="688">
        <f t="shared" ca="1" si="181"/>
        <v>0</v>
      </c>
      <c r="AM770" s="688">
        <f>IFERROR($H770/SUMIF($A:$A,$A770,$H:$H)*SUMIF(Summary!$A$230:$A$266,$A770,Summary!$P$230:$P$266),0)</f>
        <v>0</v>
      </c>
      <c r="AN770" s="688">
        <f>IFERROR($H770/SUMIF($A:$A,$A770,$H:$H)*(SUMIF(Summary!$A$230:$A$266,$A770,Summary!$L$230:$L$266)+SUMIF(Summary!$A$281:$A$317,$A770,Summary!$L$281:$L$317))-AM770,0)</f>
        <v>0</v>
      </c>
      <c r="AO770" s="688">
        <f>IFERROR($H770/SUMIF($A:$A,$A770,$H:$H)*SUMIF(Summary!$A$230:$A$266,$A770,Summary!$Q$230:$Q$266),0)</f>
        <v>0</v>
      </c>
      <c r="AP770" s="688">
        <f>IFERROR($H770/SUMIF($A:$A,$A770,$H:$H)*(SUMIF(Summary!$A$230:$A$266,$A770,Summary!$L$230:$L$266)+SUMIF(Summary!$A$281:$A$317,$A770,Summary!$L$281:$L$317))-AO770,0)</f>
        <v>0</v>
      </c>
      <c r="AQ770" s="306"/>
      <c r="AR770" s="688">
        <f t="shared" ca="1" si="182"/>
        <v>0</v>
      </c>
      <c r="AS770" s="688">
        <f t="shared" ca="1" si="183"/>
        <v>0</v>
      </c>
    </row>
    <row r="771" spans="1:45" x14ac:dyDescent="0.2">
      <c r="A771" s="423">
        <v>3606</v>
      </c>
      <c r="B771" s="427">
        <v>2</v>
      </c>
      <c r="C771" s="425" t="s">
        <v>310</v>
      </c>
      <c r="D771" s="422">
        <f t="shared" si="169"/>
        <v>0</v>
      </c>
      <c r="E771" s="422">
        <f t="shared" si="170"/>
        <v>0</v>
      </c>
      <c r="F771" s="422">
        <f t="shared" si="171"/>
        <v>0</v>
      </c>
      <c r="G771" s="422">
        <f t="shared" si="172"/>
        <v>0</v>
      </c>
      <c r="H771" s="22">
        <f t="shared" si="173"/>
        <v>0</v>
      </c>
      <c r="I771" s="116">
        <v>0</v>
      </c>
      <c r="J771" s="116">
        <v>0</v>
      </c>
      <c r="K771" s="116">
        <v>0</v>
      </c>
      <c r="L771" s="116">
        <v>0</v>
      </c>
      <c r="M771" s="22">
        <f t="shared" si="174"/>
        <v>0</v>
      </c>
      <c r="N771" s="116">
        <v>0</v>
      </c>
      <c r="O771" s="116">
        <v>0</v>
      </c>
      <c r="P771" s="116">
        <v>0</v>
      </c>
      <c r="Q771" s="116">
        <v>0</v>
      </c>
      <c r="R771" s="22">
        <f t="shared" si="175"/>
        <v>0</v>
      </c>
      <c r="S771" s="116">
        <v>0</v>
      </c>
      <c r="T771" s="116">
        <v>0</v>
      </c>
      <c r="U771" s="116">
        <v>0</v>
      </c>
      <c r="V771" s="116">
        <v>0</v>
      </c>
      <c r="W771" s="22">
        <f t="shared" si="176"/>
        <v>0</v>
      </c>
      <c r="X771" s="22">
        <f t="shared" si="177"/>
        <v>0</v>
      </c>
      <c r="Y771" s="22">
        <f ca="1">OFFSET('Cost Study'!$B$7,'Operations Support'!$C771,'Operations Support'!$B771)*$H771</f>
        <v>0</v>
      </c>
      <c r="Z771" s="23">
        <f ca="1">Y771*'Cost Study'!$B$31</f>
        <v>0</v>
      </c>
      <c r="AA771" s="23">
        <f ca="1">IF(A771=10298,1.51,1)*IF($B771&lt;3,$D771*'Cost Study'!$B$32*OFFSET('Cost Study'!$B$7,'Operations Support'!$C771,'Operations Support'!$B771),0)</f>
        <v>0</v>
      </c>
      <c r="AB771" s="24">
        <f ca="1">AA771*'Cost Study'!$B$31</f>
        <v>0</v>
      </c>
      <c r="AC771" s="23">
        <f ca="1">Y771*'Cost Study'!$B$31</f>
        <v>0</v>
      </c>
      <c r="AD771" s="24">
        <f ca="1">AA771*'Cost Study'!$B$31</f>
        <v>0</v>
      </c>
      <c r="AE771" s="377">
        <f t="shared" ca="1" si="178"/>
        <v>0</v>
      </c>
      <c r="AF771" s="377">
        <f t="shared" ca="1" si="179"/>
        <v>0</v>
      </c>
      <c r="AH771" s="688">
        <f>IFERROR($H771/SUMIF($A:$A,$A771,$H:$H)*SUMIF(Summary!$A$110:$A$186,$A771,Summary!$P$110:$P$186),0)</f>
        <v>0</v>
      </c>
      <c r="AI771" s="689">
        <f t="shared" ca="1" si="180"/>
        <v>0</v>
      </c>
      <c r="AJ771" s="688">
        <f>IFERROR(H771/SUMIF(A:A,A771,H:H)*SUMIF(Summary!$A$110:$A$186,'Operations Support'!A771,Summary!$Q$110:$Q$186),0)</f>
        <v>0</v>
      </c>
      <c r="AK771" s="688">
        <f t="shared" ca="1" si="181"/>
        <v>0</v>
      </c>
      <c r="AM771" s="688">
        <f>IFERROR($H771/SUMIF($A:$A,$A771,$H:$H)*SUMIF(Summary!$A$230:$A$266,$A771,Summary!$P$230:$P$266),0)</f>
        <v>0</v>
      </c>
      <c r="AN771" s="688">
        <f>IFERROR($H771/SUMIF($A:$A,$A771,$H:$H)*(SUMIF(Summary!$A$230:$A$266,$A771,Summary!$L$230:$L$266)+SUMIF(Summary!$A$281:$A$317,$A771,Summary!$L$281:$L$317))-AM771,0)</f>
        <v>0</v>
      </c>
      <c r="AO771" s="688">
        <f>IFERROR($H771/SUMIF($A:$A,$A771,$H:$H)*SUMIF(Summary!$A$230:$A$266,$A771,Summary!$Q$230:$Q$266),0)</f>
        <v>0</v>
      </c>
      <c r="AP771" s="688">
        <f>IFERROR($H771/SUMIF($A:$A,$A771,$H:$H)*(SUMIF(Summary!$A$230:$A$266,$A771,Summary!$L$230:$L$266)+SUMIF(Summary!$A$281:$A$317,$A771,Summary!$L$281:$L$317))-AO771,0)</f>
        <v>0</v>
      </c>
      <c r="AQ771" s="306"/>
      <c r="AR771" s="688">
        <f t="shared" ca="1" si="182"/>
        <v>0</v>
      </c>
      <c r="AS771" s="688">
        <f t="shared" ca="1" si="183"/>
        <v>0</v>
      </c>
    </row>
    <row r="772" spans="1:45" x14ac:dyDescent="0.2">
      <c r="A772" s="423">
        <v>3606</v>
      </c>
      <c r="B772" s="427">
        <v>2</v>
      </c>
      <c r="C772" s="425" t="s">
        <v>311</v>
      </c>
      <c r="D772" s="422">
        <f t="shared" si="169"/>
        <v>225</v>
      </c>
      <c r="E772" s="422">
        <f t="shared" si="170"/>
        <v>0</v>
      </c>
      <c r="F772" s="422">
        <f t="shared" si="171"/>
        <v>168</v>
      </c>
      <c r="G772" s="422">
        <f t="shared" si="172"/>
        <v>0</v>
      </c>
      <c r="H772" s="22">
        <f t="shared" si="173"/>
        <v>393</v>
      </c>
      <c r="I772" s="116">
        <v>135</v>
      </c>
      <c r="J772" s="116">
        <v>0</v>
      </c>
      <c r="K772" s="116">
        <v>78</v>
      </c>
      <c r="L772" s="116">
        <v>0</v>
      </c>
      <c r="M772" s="22">
        <f t="shared" si="174"/>
        <v>213</v>
      </c>
      <c r="N772" s="116">
        <v>45</v>
      </c>
      <c r="O772" s="116">
        <v>0</v>
      </c>
      <c r="P772" s="116">
        <v>90</v>
      </c>
      <c r="Q772" s="116">
        <v>0</v>
      </c>
      <c r="R772" s="22">
        <f t="shared" si="175"/>
        <v>135</v>
      </c>
      <c r="S772" s="116">
        <v>45</v>
      </c>
      <c r="T772" s="116">
        <v>0</v>
      </c>
      <c r="U772" s="116">
        <v>0</v>
      </c>
      <c r="V772" s="116">
        <v>0</v>
      </c>
      <c r="W772" s="22">
        <f t="shared" si="176"/>
        <v>45</v>
      </c>
      <c r="X772" s="22">
        <f t="shared" si="177"/>
        <v>13.1</v>
      </c>
      <c r="Y772" s="22">
        <f ca="1">OFFSET('Cost Study'!$B$7,'Operations Support'!$C772,'Operations Support'!$B772)*$H772</f>
        <v>1151.49</v>
      </c>
      <c r="Z772" s="23">
        <f ca="1">Y772*'Cost Study'!$B$31</f>
        <v>64312.938785472543</v>
      </c>
      <c r="AA772" s="23">
        <f ca="1">IF(A772=10298,1.51,1)*IF($B772&lt;3,$D772*'Cost Study'!$B$32*OFFSET('Cost Study'!$B$7,'Operations Support'!$C772,'Operations Support'!$B772),0)</f>
        <v>65.924999999999997</v>
      </c>
      <c r="AB772" s="24">
        <f ca="1">AA772*'Cost Study'!$B$31</f>
        <v>3682.0384800843058</v>
      </c>
      <c r="AC772" s="23">
        <f ca="1">Y772*'Cost Study'!$B$31</f>
        <v>64312.938785472543</v>
      </c>
      <c r="AD772" s="24">
        <f ca="1">AA772*'Cost Study'!$B$31</f>
        <v>3682.0384800843058</v>
      </c>
      <c r="AE772" s="377">
        <f t="shared" ca="1" si="178"/>
        <v>67994.977265556852</v>
      </c>
      <c r="AF772" s="377">
        <f t="shared" ca="1" si="179"/>
        <v>67994.977265556852</v>
      </c>
      <c r="AH772" s="688">
        <f>IFERROR($H772/SUMIF($A:$A,$A772,$H:$H)*SUMIF(Summary!$A$110:$A$186,$A772,Summary!$P$110:$P$186),0)</f>
        <v>12585.664012027433</v>
      </c>
      <c r="AI772" s="689">
        <f t="shared" ca="1" si="180"/>
        <v>55409.313253529421</v>
      </c>
      <c r="AJ772" s="688">
        <f>IFERROR(H772/SUMIF(A:A,A772,H:H)*SUMIF(Summary!$A$110:$A$186,'Operations Support'!A772,Summary!$Q$110:$Q$186),0)</f>
        <v>12628.504440209766</v>
      </c>
      <c r="AK772" s="688">
        <f t="shared" ca="1" si="181"/>
        <v>55366.472825347082</v>
      </c>
      <c r="AM772" s="688">
        <f>IFERROR($H772/SUMIF($A:$A,$A772,$H:$H)*SUMIF(Summary!$A$230:$A$266,$A772,Summary!$P$230:$P$266),0)</f>
        <v>2381.2252134556484</v>
      </c>
      <c r="AN772" s="688">
        <f>IFERROR($H772/SUMIF($A:$A,$A772,$H:$H)*(SUMIF(Summary!$A$230:$A$266,$A772,Summary!$L$230:$L$266)+SUMIF(Summary!$A$281:$A$317,$A772,Summary!$L$281:$L$317))-AM772,0)</f>
        <v>5197.1891735926538</v>
      </c>
      <c r="AO772" s="688">
        <f>IFERROR($H772/SUMIF($A:$A,$A772,$H:$H)*SUMIF(Summary!$A$230:$A$266,$A772,Summary!$Q$230:$Q$266),0)</f>
        <v>2389.3306823165299</v>
      </c>
      <c r="AP772" s="688">
        <f>IFERROR($H772/SUMIF($A:$A,$A772,$H:$H)*(SUMIF(Summary!$A$230:$A$266,$A772,Summary!$L$230:$L$266)+SUMIF(Summary!$A$281:$A$317,$A772,Summary!$L$281:$L$317))-AO772,0)</f>
        <v>5189.0837047317727</v>
      </c>
      <c r="AQ772" s="306"/>
      <c r="AR772" s="688">
        <f t="shared" ca="1" si="182"/>
        <v>60606.502427122075</v>
      </c>
      <c r="AS772" s="688">
        <f t="shared" ca="1" si="183"/>
        <v>60555.556530078858</v>
      </c>
    </row>
    <row r="773" spans="1:45" x14ac:dyDescent="0.2">
      <c r="A773" s="423">
        <v>3606</v>
      </c>
      <c r="B773" s="427">
        <v>2</v>
      </c>
      <c r="C773" s="425" t="s">
        <v>312</v>
      </c>
      <c r="D773" s="422">
        <f t="shared" ref="D773:D836" si="184">I773+N773+S773</f>
        <v>0</v>
      </c>
      <c r="E773" s="422">
        <f t="shared" ref="E773:E836" si="185">J773+O773+T773</f>
        <v>0</v>
      </c>
      <c r="F773" s="422">
        <f t="shared" ref="F773:F836" si="186">K773+P773+U773</f>
        <v>0</v>
      </c>
      <c r="G773" s="422">
        <f t="shared" ref="G773:G836" si="187">L773+Q773+V773</f>
        <v>0</v>
      </c>
      <c r="H773" s="22">
        <f t="shared" ref="H773:H836" si="188">(SUM(D773:F773)-G773)*IF(A773=10298,1.51,1)</f>
        <v>0</v>
      </c>
      <c r="I773" s="116">
        <v>0</v>
      </c>
      <c r="J773" s="116">
        <v>0</v>
      </c>
      <c r="K773" s="116">
        <v>0</v>
      </c>
      <c r="L773" s="116">
        <v>0</v>
      </c>
      <c r="M773" s="22">
        <f t="shared" ref="M773:M836" si="189">SUM(I773:K773)-L773</f>
        <v>0</v>
      </c>
      <c r="N773" s="116">
        <v>0</v>
      </c>
      <c r="O773" s="116">
        <v>0</v>
      </c>
      <c r="P773" s="116">
        <v>0</v>
      </c>
      <c r="Q773" s="116">
        <v>0</v>
      </c>
      <c r="R773" s="22">
        <f t="shared" ref="R773:R836" si="190">SUM(N773:P773)-Q773</f>
        <v>0</v>
      </c>
      <c r="S773" s="116">
        <v>0</v>
      </c>
      <c r="T773" s="116">
        <v>0</v>
      </c>
      <c r="U773" s="116">
        <v>0</v>
      </c>
      <c r="V773" s="116">
        <v>0</v>
      </c>
      <c r="W773" s="22">
        <f t="shared" ref="W773:W836" si="191">SUM(S773:U773)-V773</f>
        <v>0</v>
      </c>
      <c r="X773" s="22">
        <f t="shared" ref="X773:X836" si="192">IF(OR(B773=1,B773=2),H773/30,IF(OR(B773=3,B773=5),H773/24,IF(B773=4,H773/18,0)))</f>
        <v>0</v>
      </c>
      <c r="Y773" s="22">
        <f ca="1">OFFSET('Cost Study'!$B$7,'Operations Support'!$C773,'Operations Support'!$B773)*$H773</f>
        <v>0</v>
      </c>
      <c r="Z773" s="23">
        <f ca="1">Y773*'Cost Study'!$B$31</f>
        <v>0</v>
      </c>
      <c r="AA773" s="23">
        <f ca="1">IF(A773=10298,1.51,1)*IF($B773&lt;3,$D773*'Cost Study'!$B$32*OFFSET('Cost Study'!$B$7,'Operations Support'!$C773,'Operations Support'!$B773),0)</f>
        <v>0</v>
      </c>
      <c r="AB773" s="24">
        <f ca="1">AA773*'Cost Study'!$B$31</f>
        <v>0</v>
      </c>
      <c r="AC773" s="23">
        <f ca="1">Y773*'Cost Study'!$B$31</f>
        <v>0</v>
      </c>
      <c r="AD773" s="24">
        <f ca="1">AA773*'Cost Study'!$B$31</f>
        <v>0</v>
      </c>
      <c r="AE773" s="377">
        <f t="shared" ref="AE773:AE836" ca="1" si="193">Z773+AB773</f>
        <v>0</v>
      </c>
      <c r="AF773" s="377">
        <f t="shared" ref="AF773:AF836" ca="1" si="194">AC773+AD773</f>
        <v>0</v>
      </c>
      <c r="AH773" s="688">
        <f>IFERROR($H773/SUMIF($A:$A,$A773,$H:$H)*SUMIF(Summary!$A$110:$A$186,$A773,Summary!$P$110:$P$186),0)</f>
        <v>0</v>
      </c>
      <c r="AI773" s="689">
        <f t="shared" ca="1" si="180"/>
        <v>0</v>
      </c>
      <c r="AJ773" s="688">
        <f>IFERROR(H773/SUMIF(A:A,A773,H:H)*SUMIF(Summary!$A$110:$A$186,'Operations Support'!A773,Summary!$Q$110:$Q$186),0)</f>
        <v>0</v>
      </c>
      <c r="AK773" s="688">
        <f t="shared" ca="1" si="181"/>
        <v>0</v>
      </c>
      <c r="AM773" s="688">
        <f>IFERROR($H773/SUMIF($A:$A,$A773,$H:$H)*SUMIF(Summary!$A$230:$A$266,$A773,Summary!$P$230:$P$266),0)</f>
        <v>0</v>
      </c>
      <c r="AN773" s="688">
        <f>IFERROR($H773/SUMIF($A:$A,$A773,$H:$H)*(SUMIF(Summary!$A$230:$A$266,$A773,Summary!$L$230:$L$266)+SUMIF(Summary!$A$281:$A$317,$A773,Summary!$L$281:$L$317))-AM773,0)</f>
        <v>0</v>
      </c>
      <c r="AO773" s="688">
        <f>IFERROR($H773/SUMIF($A:$A,$A773,$H:$H)*SUMIF(Summary!$A$230:$A$266,$A773,Summary!$Q$230:$Q$266),0)</f>
        <v>0</v>
      </c>
      <c r="AP773" s="688">
        <f>IFERROR($H773/SUMIF($A:$A,$A773,$H:$H)*(SUMIF(Summary!$A$230:$A$266,$A773,Summary!$L$230:$L$266)+SUMIF(Summary!$A$281:$A$317,$A773,Summary!$L$281:$L$317))-AO773,0)</f>
        <v>0</v>
      </c>
      <c r="AQ773" s="306"/>
      <c r="AR773" s="688">
        <f t="shared" ca="1" si="182"/>
        <v>0</v>
      </c>
      <c r="AS773" s="688">
        <f t="shared" ca="1" si="183"/>
        <v>0</v>
      </c>
    </row>
    <row r="774" spans="1:45" x14ac:dyDescent="0.2">
      <c r="A774" s="423">
        <v>3606</v>
      </c>
      <c r="B774" s="427">
        <v>2</v>
      </c>
      <c r="C774" s="425" t="s">
        <v>313</v>
      </c>
      <c r="D774" s="422">
        <f t="shared" si="184"/>
        <v>8691</v>
      </c>
      <c r="E774" s="422">
        <f t="shared" si="185"/>
        <v>978</v>
      </c>
      <c r="F774" s="422">
        <f t="shared" si="186"/>
        <v>4818</v>
      </c>
      <c r="G774" s="422">
        <f t="shared" si="187"/>
        <v>0</v>
      </c>
      <c r="H774" s="22">
        <f t="shared" si="188"/>
        <v>14487</v>
      </c>
      <c r="I774" s="116">
        <v>3459</v>
      </c>
      <c r="J774" s="116">
        <v>375</v>
      </c>
      <c r="K774" s="116">
        <v>2241</v>
      </c>
      <c r="L774" s="116">
        <v>0</v>
      </c>
      <c r="M774" s="22">
        <f t="shared" si="189"/>
        <v>6075</v>
      </c>
      <c r="N774" s="116">
        <v>3528</v>
      </c>
      <c r="O774" s="116">
        <v>345</v>
      </c>
      <c r="P774" s="116">
        <v>2193</v>
      </c>
      <c r="Q774" s="116">
        <v>0</v>
      </c>
      <c r="R774" s="22">
        <f t="shared" si="190"/>
        <v>6066</v>
      </c>
      <c r="S774" s="116">
        <v>1704</v>
      </c>
      <c r="T774" s="116">
        <v>258</v>
      </c>
      <c r="U774" s="116">
        <v>384</v>
      </c>
      <c r="V774" s="116">
        <v>0</v>
      </c>
      <c r="W774" s="22">
        <f t="shared" si="191"/>
        <v>2346</v>
      </c>
      <c r="X774" s="22">
        <f t="shared" si="192"/>
        <v>482.9</v>
      </c>
      <c r="Y774" s="22">
        <f ca="1">OFFSET('Cost Study'!$B$7,'Operations Support'!$C774,'Operations Support'!$B774)*$H774</f>
        <v>22599.72</v>
      </c>
      <c r="Z774" s="23">
        <f ca="1">Y774*'Cost Study'!$B$31</f>
        <v>1262237.9776887507</v>
      </c>
      <c r="AA774" s="23">
        <f ca="1">IF(A774=10298,1.51,1)*IF($B774&lt;3,$D774*'Cost Study'!$B$32*OFFSET('Cost Study'!$B$7,'Operations Support'!$C774,'Operations Support'!$B774),0)</f>
        <v>1355.796</v>
      </c>
      <c r="AB774" s="24">
        <f ca="1">AA774*'Cost Study'!$B$31</f>
        <v>75723.823180043706</v>
      </c>
      <c r="AC774" s="23">
        <f ca="1">Y774*'Cost Study'!$B$31</f>
        <v>1262237.9776887507</v>
      </c>
      <c r="AD774" s="24">
        <f ca="1">AA774*'Cost Study'!$B$31</f>
        <v>75723.823180043706</v>
      </c>
      <c r="AE774" s="377">
        <f t="shared" ca="1" si="193"/>
        <v>1337961.8008687943</v>
      </c>
      <c r="AF774" s="377">
        <f t="shared" ca="1" si="194"/>
        <v>1337961.8008687943</v>
      </c>
      <c r="AH774" s="688">
        <f>IFERROR($H774/SUMIF($A:$A,$A774,$H:$H)*SUMIF(Summary!$A$110:$A$186,$A774,Summary!$P$110:$P$186),0)</f>
        <v>463940.24056549981</v>
      </c>
      <c r="AI774" s="689">
        <f t="shared" ca="1" si="180"/>
        <v>874021.56030329457</v>
      </c>
      <c r="AJ774" s="688">
        <f>IFERROR(H774/SUMIF(A:A,A774,H:H)*SUMIF(Summary!$A$110:$A$186,'Operations Support'!A774,Summary!$Q$110:$Q$186),0)</f>
        <v>465519.44993719819</v>
      </c>
      <c r="AK774" s="688">
        <f t="shared" ca="1" si="181"/>
        <v>872442.35093159613</v>
      </c>
      <c r="AM774" s="688">
        <f>IFERROR($H774/SUMIF($A:$A,$A774,$H:$H)*SUMIF(Summary!$A$230:$A$266,$A774,Summary!$P$230:$P$266),0)</f>
        <v>87778.141647155164</v>
      </c>
      <c r="AN774" s="688">
        <f>IFERROR($H774/SUMIF($A:$A,$A774,$H:$H)*(SUMIF(Summary!$A$230:$A$266,$A774,Summary!$L$230:$L$266)+SUMIF(Summary!$A$281:$A$317,$A774,Summary!$L$281:$L$317))-AM774,0)</f>
        <v>191581.8818265567</v>
      </c>
      <c r="AO774" s="688">
        <f>IFERROR($H774/SUMIF($A:$A,$A774,$H:$H)*SUMIF(Summary!$A$230:$A$266,$A774,Summary!$Q$230:$Q$266),0)</f>
        <v>88076.930266462019</v>
      </c>
      <c r="AP774" s="688">
        <f>IFERROR($H774/SUMIF($A:$A,$A774,$H:$H)*(SUMIF(Summary!$A$230:$A$266,$A774,Summary!$L$230:$L$266)+SUMIF(Summary!$A$281:$A$317,$A774,Summary!$L$281:$L$317))-AO774,0)</f>
        <v>191283.09320724983</v>
      </c>
      <c r="AQ774" s="306"/>
      <c r="AR774" s="688">
        <f t="shared" ca="1" si="182"/>
        <v>1065603.4421298513</v>
      </c>
      <c r="AS774" s="688">
        <f t="shared" ca="1" si="183"/>
        <v>1063725.4441388459</v>
      </c>
    </row>
    <row r="775" spans="1:45" x14ac:dyDescent="0.2">
      <c r="A775" s="423">
        <v>3606</v>
      </c>
      <c r="B775" s="427">
        <v>2</v>
      </c>
      <c r="C775" s="425" t="s">
        <v>314</v>
      </c>
      <c r="D775" s="422">
        <f t="shared" si="184"/>
        <v>0</v>
      </c>
      <c r="E775" s="422">
        <f t="shared" si="185"/>
        <v>0</v>
      </c>
      <c r="F775" s="422">
        <f t="shared" si="186"/>
        <v>0</v>
      </c>
      <c r="G775" s="422">
        <f t="shared" si="187"/>
        <v>0</v>
      </c>
      <c r="H775" s="22">
        <f t="shared" si="188"/>
        <v>0</v>
      </c>
      <c r="I775" s="116">
        <v>0</v>
      </c>
      <c r="J775" s="116">
        <v>0</v>
      </c>
      <c r="K775" s="116">
        <v>0</v>
      </c>
      <c r="L775" s="116">
        <v>0</v>
      </c>
      <c r="M775" s="22">
        <f t="shared" si="189"/>
        <v>0</v>
      </c>
      <c r="N775" s="116">
        <v>0</v>
      </c>
      <c r="O775" s="116">
        <v>0</v>
      </c>
      <c r="P775" s="116">
        <v>0</v>
      </c>
      <c r="Q775" s="116">
        <v>0</v>
      </c>
      <c r="R775" s="22">
        <f t="shared" si="190"/>
        <v>0</v>
      </c>
      <c r="S775" s="116">
        <v>0</v>
      </c>
      <c r="T775" s="116">
        <v>0</v>
      </c>
      <c r="U775" s="116">
        <v>0</v>
      </c>
      <c r="V775" s="116">
        <v>0</v>
      </c>
      <c r="W775" s="22">
        <f t="shared" si="191"/>
        <v>0</v>
      </c>
      <c r="X775" s="22">
        <f t="shared" si="192"/>
        <v>0</v>
      </c>
      <c r="Y775" s="22">
        <f ca="1">OFFSET('Cost Study'!$B$7,'Operations Support'!$C775,'Operations Support'!$B775)*$H775</f>
        <v>0</v>
      </c>
      <c r="Z775" s="23">
        <f ca="1">Y775*'Cost Study'!$B$31</f>
        <v>0</v>
      </c>
      <c r="AA775" s="23">
        <f ca="1">IF(A775=10298,1.51,1)*IF($B775&lt;3,$D775*'Cost Study'!$B$32*OFFSET('Cost Study'!$B$7,'Operations Support'!$C775,'Operations Support'!$B775),0)</f>
        <v>0</v>
      </c>
      <c r="AB775" s="24">
        <f ca="1">AA775*'Cost Study'!$B$31</f>
        <v>0</v>
      </c>
      <c r="AC775" s="23">
        <f ca="1">Y775*'Cost Study'!$B$31</f>
        <v>0</v>
      </c>
      <c r="AD775" s="24">
        <f ca="1">AA775*'Cost Study'!$B$31</f>
        <v>0</v>
      </c>
      <c r="AE775" s="377">
        <f t="shared" ca="1" si="193"/>
        <v>0</v>
      </c>
      <c r="AF775" s="377">
        <f t="shared" ca="1" si="194"/>
        <v>0</v>
      </c>
      <c r="AH775" s="688">
        <f>IFERROR($H775/SUMIF($A:$A,$A775,$H:$H)*SUMIF(Summary!$A$110:$A$186,$A775,Summary!$P$110:$P$186),0)</f>
        <v>0</v>
      </c>
      <c r="AI775" s="689">
        <f t="shared" ca="1" si="180"/>
        <v>0</v>
      </c>
      <c r="AJ775" s="688">
        <f>IFERROR(H775/SUMIF(A:A,A775,H:H)*SUMIF(Summary!$A$110:$A$186,'Operations Support'!A775,Summary!$Q$110:$Q$186),0)</f>
        <v>0</v>
      </c>
      <c r="AK775" s="688">
        <f t="shared" ca="1" si="181"/>
        <v>0</v>
      </c>
      <c r="AM775" s="688">
        <f>IFERROR($H775/SUMIF($A:$A,$A775,$H:$H)*SUMIF(Summary!$A$230:$A$266,$A775,Summary!$P$230:$P$266),0)</f>
        <v>0</v>
      </c>
      <c r="AN775" s="688">
        <f>IFERROR($H775/SUMIF($A:$A,$A775,$H:$H)*(SUMIF(Summary!$A$230:$A$266,$A775,Summary!$L$230:$L$266)+SUMIF(Summary!$A$281:$A$317,$A775,Summary!$L$281:$L$317))-AM775,0)</f>
        <v>0</v>
      </c>
      <c r="AO775" s="688">
        <f>IFERROR($H775/SUMIF($A:$A,$A775,$H:$H)*SUMIF(Summary!$A$230:$A$266,$A775,Summary!$Q$230:$Q$266),0)</f>
        <v>0</v>
      </c>
      <c r="AP775" s="688">
        <f>IFERROR($H775/SUMIF($A:$A,$A775,$H:$H)*(SUMIF(Summary!$A$230:$A$266,$A775,Summary!$L$230:$L$266)+SUMIF(Summary!$A$281:$A$317,$A775,Summary!$L$281:$L$317))-AO775,0)</f>
        <v>0</v>
      </c>
      <c r="AQ775" s="306"/>
      <c r="AR775" s="688">
        <f t="shared" ca="1" si="182"/>
        <v>0</v>
      </c>
      <c r="AS775" s="688">
        <f t="shared" ca="1" si="183"/>
        <v>0</v>
      </c>
    </row>
    <row r="776" spans="1:45" x14ac:dyDescent="0.2">
      <c r="A776" s="423">
        <v>3606</v>
      </c>
      <c r="B776" s="427">
        <v>2</v>
      </c>
      <c r="C776" s="425" t="s">
        <v>315</v>
      </c>
      <c r="D776" s="422">
        <f t="shared" si="184"/>
        <v>32712</v>
      </c>
      <c r="E776" s="422">
        <f t="shared" si="185"/>
        <v>184</v>
      </c>
      <c r="F776" s="422">
        <f t="shared" si="186"/>
        <v>12576</v>
      </c>
      <c r="G776" s="422">
        <f t="shared" si="187"/>
        <v>0</v>
      </c>
      <c r="H776" s="22">
        <f t="shared" si="188"/>
        <v>45472</v>
      </c>
      <c r="I776" s="116">
        <v>13469</v>
      </c>
      <c r="J776" s="116">
        <v>97</v>
      </c>
      <c r="K776" s="116">
        <v>5793</v>
      </c>
      <c r="L776" s="116">
        <v>0</v>
      </c>
      <c r="M776" s="22">
        <f t="shared" si="189"/>
        <v>19359</v>
      </c>
      <c r="N776" s="116">
        <v>14038</v>
      </c>
      <c r="O776" s="116">
        <v>61</v>
      </c>
      <c r="P776" s="116">
        <v>5565</v>
      </c>
      <c r="Q776" s="116">
        <v>0</v>
      </c>
      <c r="R776" s="22">
        <f t="shared" si="190"/>
        <v>19664</v>
      </c>
      <c r="S776" s="116">
        <v>5205</v>
      </c>
      <c r="T776" s="116">
        <v>26</v>
      </c>
      <c r="U776" s="116">
        <v>1218</v>
      </c>
      <c r="V776" s="116">
        <v>0</v>
      </c>
      <c r="W776" s="22">
        <f t="shared" si="191"/>
        <v>6449</v>
      </c>
      <c r="X776" s="22">
        <f t="shared" si="192"/>
        <v>1515.7333333333333</v>
      </c>
      <c r="Y776" s="22">
        <f ca="1">OFFSET('Cost Study'!$B$7,'Operations Support'!$C776,'Operations Support'!$B776)*$H776</f>
        <v>81394.880000000005</v>
      </c>
      <c r="Z776" s="23">
        <f ca="1">Y776*'Cost Study'!$B$31</f>
        <v>4546061.1337405303</v>
      </c>
      <c r="AA776" s="23">
        <f ca="1">IF(A776=10298,1.51,1)*IF($B776&lt;3,$D776*'Cost Study'!$B$32*OFFSET('Cost Study'!$B$7,'Operations Support'!$C776,'Operations Support'!$B776),0)</f>
        <v>5855.4480000000003</v>
      </c>
      <c r="AB776" s="24">
        <f ca="1">AA776*'Cost Study'!$B$31</f>
        <v>327038.07135582389</v>
      </c>
      <c r="AC776" s="23">
        <f ca="1">Y776*'Cost Study'!$B$31</f>
        <v>4546061.1337405303</v>
      </c>
      <c r="AD776" s="24">
        <f ca="1">AA776*'Cost Study'!$B$31</f>
        <v>327038.07135582389</v>
      </c>
      <c r="AE776" s="377">
        <f t="shared" ca="1" si="193"/>
        <v>4873099.2050963547</v>
      </c>
      <c r="AF776" s="377">
        <f t="shared" ca="1" si="194"/>
        <v>4873099.2050963547</v>
      </c>
      <c r="AH776" s="688">
        <f>IFERROR($H776/SUMIF($A:$A,$A776,$H:$H)*SUMIF(Summary!$A$110:$A$186,$A776,Summary!$P$110:$P$186),0)</f>
        <v>1456222.1729132608</v>
      </c>
      <c r="AI776" s="689">
        <f t="shared" ca="1" si="180"/>
        <v>3416877.032183094</v>
      </c>
      <c r="AJ776" s="688">
        <f>IFERROR(H776/SUMIF(A:A,A776,H:H)*SUMIF(Summary!$A$110:$A$186,'Operations Support'!A776,Summary!$Q$110:$Q$186),0)</f>
        <v>1461179.0175705308</v>
      </c>
      <c r="AK776" s="688">
        <f t="shared" ca="1" si="181"/>
        <v>3411920.1875258237</v>
      </c>
      <c r="AM776" s="688">
        <f>IFERROR($H776/SUMIF($A:$A,$A776,$H:$H)*SUMIF(Summary!$A$230:$A$266,$A776,Summary!$P$230:$P$266),0)</f>
        <v>275519.26948156551</v>
      </c>
      <c r="AN776" s="688">
        <f>IFERROR($H776/SUMIF($A:$A,$A776,$H:$H)*(SUMIF(Summary!$A$230:$A$266,$A776,Summary!$L$230:$L$266)+SUMIF(Summary!$A$281:$A$317,$A776,Summary!$L$281:$L$317))-AM776,0)</f>
        <v>601339.91374454251</v>
      </c>
      <c r="AO776" s="688">
        <f>IFERROR($H776/SUMIF($A:$A,$A776,$H:$H)*SUMIF(Summary!$A$230:$A$266,$A776,Summary!$Q$230:$Q$266),0)</f>
        <v>276457.11141551466</v>
      </c>
      <c r="AP776" s="688">
        <f>IFERROR($H776/SUMIF($A:$A,$A776,$H:$H)*(SUMIF(Summary!$A$230:$A$266,$A776,Summary!$L$230:$L$266)+SUMIF(Summary!$A$281:$A$317,$A776,Summary!$L$281:$L$317))-AO776,0)</f>
        <v>600402.07181059336</v>
      </c>
      <c r="AQ776" s="306"/>
      <c r="AR776" s="688">
        <f t="shared" ca="1" si="182"/>
        <v>4018216.9459276367</v>
      </c>
      <c r="AS776" s="688">
        <f t="shared" ca="1" si="183"/>
        <v>4012322.2593364171</v>
      </c>
    </row>
    <row r="777" spans="1:45" x14ac:dyDescent="0.2">
      <c r="A777" s="423">
        <v>3606</v>
      </c>
      <c r="B777" s="427">
        <v>2</v>
      </c>
      <c r="C777" s="425" t="s">
        <v>316</v>
      </c>
      <c r="D777" s="422">
        <f t="shared" si="184"/>
        <v>0</v>
      </c>
      <c r="E777" s="422">
        <f t="shared" si="185"/>
        <v>0</v>
      </c>
      <c r="F777" s="422">
        <f t="shared" si="186"/>
        <v>0</v>
      </c>
      <c r="G777" s="422">
        <f t="shared" si="187"/>
        <v>0</v>
      </c>
      <c r="H777" s="22">
        <f t="shared" si="188"/>
        <v>0</v>
      </c>
      <c r="I777" s="116">
        <v>0</v>
      </c>
      <c r="J777" s="116">
        <v>0</v>
      </c>
      <c r="K777" s="116">
        <v>0</v>
      </c>
      <c r="L777" s="116">
        <v>0</v>
      </c>
      <c r="M777" s="22">
        <f t="shared" si="189"/>
        <v>0</v>
      </c>
      <c r="N777" s="116">
        <v>0</v>
      </c>
      <c r="O777" s="116">
        <v>0</v>
      </c>
      <c r="P777" s="116">
        <v>0</v>
      </c>
      <c r="Q777" s="116">
        <v>0</v>
      </c>
      <c r="R777" s="22">
        <f t="shared" si="190"/>
        <v>0</v>
      </c>
      <c r="S777" s="116">
        <v>0</v>
      </c>
      <c r="T777" s="116">
        <v>0</v>
      </c>
      <c r="U777" s="116">
        <v>0</v>
      </c>
      <c r="V777" s="116">
        <v>0</v>
      </c>
      <c r="W777" s="22">
        <f t="shared" si="191"/>
        <v>0</v>
      </c>
      <c r="X777" s="22">
        <f t="shared" si="192"/>
        <v>0</v>
      </c>
      <c r="Y777" s="22">
        <f ca="1">OFFSET('Cost Study'!$B$7,'Operations Support'!$C777,'Operations Support'!$B777)*$H777</f>
        <v>0</v>
      </c>
      <c r="Z777" s="23">
        <f ca="1">Y777*'Cost Study'!$B$31</f>
        <v>0</v>
      </c>
      <c r="AA777" s="23">
        <f ca="1">IF(A777=10298,1.51,1)*IF($B777&lt;3,$D777*'Cost Study'!$B$32*OFFSET('Cost Study'!$B$7,'Operations Support'!$C777,'Operations Support'!$B777),0)</f>
        <v>0</v>
      </c>
      <c r="AB777" s="24">
        <f ca="1">AA777*'Cost Study'!$B$31</f>
        <v>0</v>
      </c>
      <c r="AC777" s="23">
        <f ca="1">Y777*'Cost Study'!$B$31</f>
        <v>0</v>
      </c>
      <c r="AD777" s="24">
        <f ca="1">AA777*'Cost Study'!$B$31</f>
        <v>0</v>
      </c>
      <c r="AE777" s="377">
        <f t="shared" ca="1" si="193"/>
        <v>0</v>
      </c>
      <c r="AF777" s="377">
        <f t="shared" ca="1" si="194"/>
        <v>0</v>
      </c>
      <c r="AH777" s="688">
        <f>IFERROR($H777/SUMIF($A:$A,$A777,$H:$H)*SUMIF(Summary!$A$110:$A$186,$A777,Summary!$P$110:$P$186),0)</f>
        <v>0</v>
      </c>
      <c r="AI777" s="689">
        <f t="shared" ca="1" si="180"/>
        <v>0</v>
      </c>
      <c r="AJ777" s="688">
        <f>IFERROR(H777/SUMIF(A:A,A777,H:H)*SUMIF(Summary!$A$110:$A$186,'Operations Support'!A777,Summary!$Q$110:$Q$186),0)</f>
        <v>0</v>
      </c>
      <c r="AK777" s="688">
        <f t="shared" ca="1" si="181"/>
        <v>0</v>
      </c>
      <c r="AM777" s="688">
        <f>IFERROR($H777/SUMIF($A:$A,$A777,$H:$H)*SUMIF(Summary!$A$230:$A$266,$A777,Summary!$P$230:$P$266),0)</f>
        <v>0</v>
      </c>
      <c r="AN777" s="688">
        <f>IFERROR($H777/SUMIF($A:$A,$A777,$H:$H)*(SUMIF(Summary!$A$230:$A$266,$A777,Summary!$L$230:$L$266)+SUMIF(Summary!$A$281:$A$317,$A777,Summary!$L$281:$L$317))-AM777,0)</f>
        <v>0</v>
      </c>
      <c r="AO777" s="688">
        <f>IFERROR($H777/SUMIF($A:$A,$A777,$H:$H)*SUMIF(Summary!$A$230:$A$266,$A777,Summary!$Q$230:$Q$266),0)</f>
        <v>0</v>
      </c>
      <c r="AP777" s="688">
        <f>IFERROR($H777/SUMIF($A:$A,$A777,$H:$H)*(SUMIF(Summary!$A$230:$A$266,$A777,Summary!$L$230:$L$266)+SUMIF(Summary!$A$281:$A$317,$A777,Summary!$L$281:$L$317))-AO777,0)</f>
        <v>0</v>
      </c>
      <c r="AQ777" s="306"/>
      <c r="AR777" s="688">
        <f t="shared" ca="1" si="182"/>
        <v>0</v>
      </c>
      <c r="AS777" s="688">
        <f t="shared" ca="1" si="183"/>
        <v>0</v>
      </c>
    </row>
    <row r="778" spans="1:45" x14ac:dyDescent="0.2">
      <c r="A778" s="423">
        <v>3606</v>
      </c>
      <c r="B778" s="427">
        <v>2</v>
      </c>
      <c r="C778" s="425" t="s">
        <v>317</v>
      </c>
      <c r="D778" s="422">
        <f t="shared" si="184"/>
        <v>204</v>
      </c>
      <c r="E778" s="422">
        <f t="shared" si="185"/>
        <v>0</v>
      </c>
      <c r="F778" s="422">
        <f t="shared" si="186"/>
        <v>2298</v>
      </c>
      <c r="G778" s="422">
        <f t="shared" si="187"/>
        <v>0</v>
      </c>
      <c r="H778" s="22">
        <f t="shared" si="188"/>
        <v>2502</v>
      </c>
      <c r="I778" s="116">
        <v>144</v>
      </c>
      <c r="J778" s="116">
        <v>0</v>
      </c>
      <c r="K778" s="116">
        <v>1272</v>
      </c>
      <c r="L778" s="116">
        <v>0</v>
      </c>
      <c r="M778" s="22">
        <f t="shared" si="189"/>
        <v>1416</v>
      </c>
      <c r="N778" s="116">
        <v>60</v>
      </c>
      <c r="O778" s="116">
        <v>0</v>
      </c>
      <c r="P778" s="116">
        <v>1026</v>
      </c>
      <c r="Q778" s="116">
        <v>0</v>
      </c>
      <c r="R778" s="22">
        <f t="shared" si="190"/>
        <v>1086</v>
      </c>
      <c r="S778" s="116">
        <v>0</v>
      </c>
      <c r="T778" s="116">
        <v>0</v>
      </c>
      <c r="U778" s="116">
        <v>0</v>
      </c>
      <c r="V778" s="116">
        <v>0</v>
      </c>
      <c r="W778" s="22">
        <f t="shared" si="191"/>
        <v>0</v>
      </c>
      <c r="X778" s="22">
        <f t="shared" si="192"/>
        <v>83.4</v>
      </c>
      <c r="Y778" s="22">
        <f ca="1">OFFSET('Cost Study'!$B$7,'Operations Support'!$C778,'Operations Support'!$B778)*$H778</f>
        <v>5479.38</v>
      </c>
      <c r="Z778" s="23">
        <f ca="1">Y778*'Cost Study'!$B$31</f>
        <v>306033.94777405146</v>
      </c>
      <c r="AA778" s="23">
        <f ca="1">IF(A778=10298,1.51,1)*IF($B778&lt;3,$D778*'Cost Study'!$B$32*OFFSET('Cost Study'!$B$7,'Operations Support'!$C778,'Operations Support'!$B778),0)</f>
        <v>44.676000000000002</v>
      </c>
      <c r="AB778" s="24">
        <f ca="1">AA778*'Cost Study'!$B$31</f>
        <v>2495.2408211793168</v>
      </c>
      <c r="AC778" s="23">
        <f ca="1">Y778*'Cost Study'!$B$31</f>
        <v>306033.94777405146</v>
      </c>
      <c r="AD778" s="24">
        <f ca="1">AA778*'Cost Study'!$B$31</f>
        <v>2495.2408211793168</v>
      </c>
      <c r="AE778" s="377">
        <f t="shared" ca="1" si="193"/>
        <v>308529.18859523075</v>
      </c>
      <c r="AF778" s="377">
        <f t="shared" ca="1" si="194"/>
        <v>308529.18859523075</v>
      </c>
      <c r="AH778" s="688">
        <f>IFERROR($H778/SUMIF($A:$A,$A778,$H:$H)*SUMIF(Summary!$A$110:$A$186,$A778,Summary!$P$110:$P$186),0)</f>
        <v>80125.52508420519</v>
      </c>
      <c r="AI778" s="689">
        <f t="shared" ca="1" si="180"/>
        <v>228403.66351102554</v>
      </c>
      <c r="AJ778" s="688">
        <f>IFERROR(H778/SUMIF(A:A,A778,H:H)*SUMIF(Summary!$A$110:$A$186,'Operations Support'!A778,Summary!$Q$110:$Q$186),0)</f>
        <v>80398.264909427075</v>
      </c>
      <c r="AK778" s="688">
        <f t="shared" ca="1" si="181"/>
        <v>228130.92368580366</v>
      </c>
      <c r="AM778" s="688">
        <f>IFERROR($H778/SUMIF($A:$A,$A778,$H:$H)*SUMIF(Summary!$A$230:$A$266,$A778,Summary!$P$230:$P$266),0)</f>
        <v>15159.861282610769</v>
      </c>
      <c r="AN778" s="688">
        <f>IFERROR($H778/SUMIF($A:$A,$A778,$H:$H)*(SUMIF(Summary!$A$230:$A$266,$A778,Summary!$L$230:$L$266)+SUMIF(Summary!$A$281:$A$317,$A778,Summary!$L$281:$L$317))-AM778,0)</f>
        <v>33087.448631879946</v>
      </c>
      <c r="AO778" s="688">
        <f>IFERROR($H778/SUMIF($A:$A,$A778,$H:$H)*SUMIF(Summary!$A$230:$A$266,$A778,Summary!$Q$230:$Q$266),0)</f>
        <v>15211.46403856478</v>
      </c>
      <c r="AP778" s="688">
        <f>IFERROR($H778/SUMIF($A:$A,$A778,$H:$H)*(SUMIF(Summary!$A$230:$A$266,$A778,Summary!$L$230:$L$266)+SUMIF(Summary!$A$281:$A$317,$A778,Summary!$L$281:$L$317))-AO778,0)</f>
        <v>33035.845875925937</v>
      </c>
      <c r="AQ778" s="306"/>
      <c r="AR778" s="688">
        <f t="shared" ca="1" si="182"/>
        <v>261491.11214290548</v>
      </c>
      <c r="AS778" s="688">
        <f t="shared" ca="1" si="183"/>
        <v>261166.7695617296</v>
      </c>
    </row>
    <row r="779" spans="1:45" x14ac:dyDescent="0.2">
      <c r="A779" s="423">
        <v>3606</v>
      </c>
      <c r="B779" s="427">
        <v>2</v>
      </c>
      <c r="C779" s="425" t="s">
        <v>318</v>
      </c>
      <c r="D779" s="422">
        <f t="shared" si="184"/>
        <v>3572</v>
      </c>
      <c r="E779" s="422">
        <f t="shared" si="185"/>
        <v>0</v>
      </c>
      <c r="F779" s="422">
        <f t="shared" si="186"/>
        <v>1839</v>
      </c>
      <c r="G779" s="422">
        <f t="shared" si="187"/>
        <v>0</v>
      </c>
      <c r="H779" s="22">
        <f t="shared" si="188"/>
        <v>5411</v>
      </c>
      <c r="I779" s="116">
        <v>1372</v>
      </c>
      <c r="J779" s="116">
        <v>0</v>
      </c>
      <c r="K779" s="116">
        <v>906</v>
      </c>
      <c r="L779" s="116">
        <v>0</v>
      </c>
      <c r="M779" s="22">
        <f t="shared" si="189"/>
        <v>2278</v>
      </c>
      <c r="N779" s="116">
        <v>1395</v>
      </c>
      <c r="O779" s="116">
        <v>0</v>
      </c>
      <c r="P779" s="116">
        <v>660</v>
      </c>
      <c r="Q779" s="116">
        <v>0</v>
      </c>
      <c r="R779" s="22">
        <f t="shared" si="190"/>
        <v>2055</v>
      </c>
      <c r="S779" s="116">
        <v>805</v>
      </c>
      <c r="T779" s="116">
        <v>0</v>
      </c>
      <c r="U779" s="116">
        <v>273</v>
      </c>
      <c r="V779" s="116">
        <v>0</v>
      </c>
      <c r="W779" s="22">
        <f t="shared" si="191"/>
        <v>1078</v>
      </c>
      <c r="X779" s="22">
        <f t="shared" si="192"/>
        <v>180.36666666666667</v>
      </c>
      <c r="Y779" s="22">
        <f ca="1">OFFSET('Cost Study'!$B$7,'Operations Support'!$C779,'Operations Support'!$B779)*$H779</f>
        <v>12391.19</v>
      </c>
      <c r="Z779" s="23">
        <f ca="1">Y779*'Cost Study'!$B$31</f>
        <v>692071.87552576186</v>
      </c>
      <c r="AA779" s="23">
        <f ca="1">IF(A779=10298,1.51,1)*IF($B779&lt;3,$D779*'Cost Study'!$B$32*OFFSET('Cost Study'!$B$7,'Operations Support'!$C779,'Operations Support'!$B779),0)</f>
        <v>817.98800000000017</v>
      </c>
      <c r="AB779" s="24">
        <f ca="1">AA779*'Cost Study'!$B$31</f>
        <v>45686.20845274481</v>
      </c>
      <c r="AC779" s="23">
        <f ca="1">Y779*'Cost Study'!$B$31</f>
        <v>692071.87552576186</v>
      </c>
      <c r="AD779" s="24">
        <f ca="1">AA779*'Cost Study'!$B$31</f>
        <v>45686.20845274481</v>
      </c>
      <c r="AE779" s="377">
        <f t="shared" ca="1" si="193"/>
        <v>737758.08397850662</v>
      </c>
      <c r="AF779" s="377">
        <f t="shared" ca="1" si="194"/>
        <v>737758.08397850662</v>
      </c>
      <c r="AH779" s="688">
        <f>IFERROR($H779/SUMIF($A:$A,$A779,$H:$H)*SUMIF(Summary!$A$110:$A$186,$A779,Summary!$P$110:$P$186),0)</f>
        <v>173285.0584454973</v>
      </c>
      <c r="AI779" s="689">
        <f t="shared" ca="1" si="180"/>
        <v>564473.02553300932</v>
      </c>
      <c r="AJ779" s="688">
        <f>IFERROR(H779/SUMIF(A:A,A779,H:H)*SUMIF(Summary!$A$110:$A$186,'Operations Support'!A779,Summary!$Q$110:$Q$186),0)</f>
        <v>173874.90464624696</v>
      </c>
      <c r="AK779" s="688">
        <f t="shared" ca="1" si="181"/>
        <v>563883.17933225969</v>
      </c>
      <c r="AM779" s="688">
        <f>IFERROR($H779/SUMIF($A:$A,$A779,$H:$H)*SUMIF(Summary!$A$230:$A$266,$A779,Summary!$P$230:$P$266),0)</f>
        <v>32785.77513997077</v>
      </c>
      <c r="AN779" s="688">
        <f>IFERROR($H779/SUMIF($A:$A,$A779,$H:$H)*(SUMIF(Summary!$A$230:$A$266,$A779,Summary!$L$230:$L$266)+SUMIF(Summary!$A$281:$A$317,$A779,Summary!$L$281:$L$317))-AM779,0)</f>
        <v>71557.228036411834</v>
      </c>
      <c r="AO779" s="688">
        <f>IFERROR($H779/SUMIF($A:$A,$A779,$H:$H)*SUMIF(Summary!$A$230:$A$266,$A779,Summary!$Q$230:$Q$266),0)</f>
        <v>32897.374865177466</v>
      </c>
      <c r="AP779" s="688">
        <f>IFERROR($H779/SUMIF($A:$A,$A779,$H:$H)*(SUMIF(Summary!$A$230:$A$266,$A779,Summary!$L$230:$L$266)+SUMIF(Summary!$A$281:$A$317,$A779,Summary!$L$281:$L$317))-AO779,0)</f>
        <v>71445.628311205146</v>
      </c>
      <c r="AQ779" s="306"/>
      <c r="AR779" s="688">
        <f t="shared" ca="1" si="182"/>
        <v>636030.25356942113</v>
      </c>
      <c r="AS779" s="688">
        <f t="shared" ca="1" si="183"/>
        <v>635328.80764346488</v>
      </c>
    </row>
    <row r="780" spans="1:45" s="15" customFormat="1" x14ac:dyDescent="0.2">
      <c r="A780" s="423">
        <v>3606</v>
      </c>
      <c r="B780" s="427">
        <v>2</v>
      </c>
      <c r="C780" s="425" t="s">
        <v>319</v>
      </c>
      <c r="D780" s="422">
        <f t="shared" si="184"/>
        <v>1655</v>
      </c>
      <c r="E780" s="422">
        <f t="shared" si="185"/>
        <v>311</v>
      </c>
      <c r="F780" s="422">
        <f t="shared" si="186"/>
        <v>7004</v>
      </c>
      <c r="G780" s="422">
        <f t="shared" si="187"/>
        <v>0</v>
      </c>
      <c r="H780" s="22">
        <f t="shared" si="188"/>
        <v>8970</v>
      </c>
      <c r="I780" s="116">
        <v>624</v>
      </c>
      <c r="J780" s="116">
        <v>60</v>
      </c>
      <c r="K780" s="116">
        <v>3408</v>
      </c>
      <c r="L780" s="116">
        <v>0</v>
      </c>
      <c r="M780" s="22">
        <f t="shared" si="189"/>
        <v>4092</v>
      </c>
      <c r="N780" s="116">
        <v>651</v>
      </c>
      <c r="O780" s="116">
        <v>50</v>
      </c>
      <c r="P780" s="116">
        <v>3181</v>
      </c>
      <c r="Q780" s="116">
        <v>0</v>
      </c>
      <c r="R780" s="22">
        <f t="shared" si="190"/>
        <v>3882</v>
      </c>
      <c r="S780" s="116">
        <v>380</v>
      </c>
      <c r="T780" s="116">
        <v>201</v>
      </c>
      <c r="U780" s="116">
        <v>415</v>
      </c>
      <c r="V780" s="116">
        <v>0</v>
      </c>
      <c r="W780" s="22">
        <f t="shared" si="191"/>
        <v>996</v>
      </c>
      <c r="X780" s="22">
        <f t="shared" si="192"/>
        <v>299</v>
      </c>
      <c r="Y780" s="22">
        <f ca="1">OFFSET('Cost Study'!$B$7,'Operations Support'!$C780,'Operations Support'!$B780)*$H780</f>
        <v>18298.8</v>
      </c>
      <c r="Z780" s="23">
        <f ca="1">Y780*'Cost Study'!$B$31</f>
        <v>1022023.2952501584</v>
      </c>
      <c r="AA780" s="23">
        <f ca="1">IF(A780=10298,1.51,1)*IF($B780&lt;3,$D780*'Cost Study'!$B$32*OFFSET('Cost Study'!$B$7,'Operations Support'!$C780,'Operations Support'!$B780),0)</f>
        <v>337.62</v>
      </c>
      <c r="AB780" s="24">
        <f ca="1">AA780*'Cost Study'!$B$31</f>
        <v>18856.728580145063</v>
      </c>
      <c r="AC780" s="23">
        <f ca="1">Y780*'Cost Study'!$B$31</f>
        <v>1022023.2952501584</v>
      </c>
      <c r="AD780" s="24">
        <f ca="1">AA780*'Cost Study'!$B$31</f>
        <v>18856.728580145063</v>
      </c>
      <c r="AE780" s="377">
        <f t="shared" ca="1" si="193"/>
        <v>1040880.0238303035</v>
      </c>
      <c r="AF780" s="377">
        <f t="shared" ca="1" si="194"/>
        <v>1040880.0238303035</v>
      </c>
      <c r="AH780" s="688">
        <f>IFERROR($H780/SUMIF($A:$A,$A780,$H:$H)*SUMIF(Summary!$A$110:$A$186,$A780,Summary!$P$110:$P$186),0)</f>
        <v>287260.57554169488</v>
      </c>
      <c r="AI780" s="689">
        <f t="shared" ca="1" si="180"/>
        <v>753619.44828860858</v>
      </c>
      <c r="AJ780" s="688">
        <f>IFERROR(H780/SUMIF(A:A,A780,H:H)*SUMIF(Summary!$A$110:$A$186,'Operations Support'!A780,Summary!$Q$110:$Q$186),0)</f>
        <v>288238.38378799392</v>
      </c>
      <c r="AK780" s="688">
        <f t="shared" ca="1" si="181"/>
        <v>752641.64004230953</v>
      </c>
      <c r="AL780" s="1"/>
      <c r="AM780" s="688">
        <f>IFERROR($H780/SUMIF($A:$A,$A780,$H:$H)*SUMIF(Summary!$A$230:$A$266,$A780,Summary!$P$230:$P$266),0)</f>
        <v>54350.102200247245</v>
      </c>
      <c r="AN780" s="688">
        <f>IFERROR($H780/SUMIF($A:$A,$A780,$H:$H)*(SUMIF(Summary!$A$230:$A$266,$A780,Summary!$L$230:$L$266)+SUMIF(Summary!$A$281:$A$317,$A780,Summary!$L$281:$L$317))-AM780,0)</f>
        <v>118622.86739726744</v>
      </c>
      <c r="AO780" s="688">
        <f>IFERROR($H780/SUMIF($A:$A,$A780,$H:$H)*SUMIF(Summary!$A$230:$A$266,$A780,Summary!$Q$230:$Q$266),0)</f>
        <v>54535.10488646126</v>
      </c>
      <c r="AP780" s="688">
        <f>IFERROR($H780/SUMIF($A:$A,$A780,$H:$H)*(SUMIF(Summary!$A$230:$A$266,$A780,Summary!$L$230:$L$266)+SUMIF(Summary!$A$281:$A$317,$A780,Summary!$L$281:$L$317))-AO780,0)</f>
        <v>118437.86471105344</v>
      </c>
      <c r="AQ780" s="306"/>
      <c r="AR780" s="688">
        <f t="shared" ca="1" si="182"/>
        <v>872242.31568587606</v>
      </c>
      <c r="AS780" s="688">
        <f t="shared" ca="1" si="183"/>
        <v>871079.50475336297</v>
      </c>
    </row>
    <row r="781" spans="1:45" s="15" customFormat="1" x14ac:dyDescent="0.2">
      <c r="A781" s="423">
        <v>3606</v>
      </c>
      <c r="B781" s="427">
        <v>2</v>
      </c>
      <c r="C781" s="425" t="s">
        <v>320</v>
      </c>
      <c r="D781" s="422">
        <f t="shared" si="184"/>
        <v>0</v>
      </c>
      <c r="E781" s="422">
        <f t="shared" si="185"/>
        <v>0</v>
      </c>
      <c r="F781" s="422">
        <f t="shared" si="186"/>
        <v>0</v>
      </c>
      <c r="G781" s="422">
        <f t="shared" si="187"/>
        <v>0</v>
      </c>
      <c r="H781" s="22">
        <f t="shared" si="188"/>
        <v>0</v>
      </c>
      <c r="I781" s="116">
        <v>0</v>
      </c>
      <c r="J781" s="116">
        <v>0</v>
      </c>
      <c r="K781" s="116">
        <v>0</v>
      </c>
      <c r="L781" s="116">
        <v>0</v>
      </c>
      <c r="M781" s="22">
        <f t="shared" si="189"/>
        <v>0</v>
      </c>
      <c r="N781" s="116">
        <v>0</v>
      </c>
      <c r="O781" s="116">
        <v>0</v>
      </c>
      <c r="P781" s="116">
        <v>0</v>
      </c>
      <c r="Q781" s="116">
        <v>0</v>
      </c>
      <c r="R781" s="22">
        <f t="shared" si="190"/>
        <v>0</v>
      </c>
      <c r="S781" s="116">
        <v>0</v>
      </c>
      <c r="T781" s="116">
        <v>0</v>
      </c>
      <c r="U781" s="116">
        <v>0</v>
      </c>
      <c r="V781" s="116">
        <v>0</v>
      </c>
      <c r="W781" s="22">
        <f t="shared" si="191"/>
        <v>0</v>
      </c>
      <c r="X781" s="22">
        <f t="shared" si="192"/>
        <v>0</v>
      </c>
      <c r="Y781" s="22">
        <f ca="1">OFFSET('Cost Study'!$B$7,'Operations Support'!$C781,'Operations Support'!$B781)*$H781</f>
        <v>0</v>
      </c>
      <c r="Z781" s="23">
        <f ca="1">Y781*'Cost Study'!$B$31</f>
        <v>0</v>
      </c>
      <c r="AA781" s="23">
        <f ca="1">IF(A781=10298,1.51,1)*IF($B781&lt;3,$D781*'Cost Study'!$B$32*OFFSET('Cost Study'!$B$7,'Operations Support'!$C781,'Operations Support'!$B781),0)</f>
        <v>0</v>
      </c>
      <c r="AB781" s="24">
        <f ca="1">AA781*'Cost Study'!$B$31</f>
        <v>0</v>
      </c>
      <c r="AC781" s="23">
        <f ca="1">Y781*'Cost Study'!$B$31</f>
        <v>0</v>
      </c>
      <c r="AD781" s="24">
        <f ca="1">AA781*'Cost Study'!$B$31</f>
        <v>0</v>
      </c>
      <c r="AE781" s="377">
        <f t="shared" ca="1" si="193"/>
        <v>0</v>
      </c>
      <c r="AF781" s="377">
        <f t="shared" ca="1" si="194"/>
        <v>0</v>
      </c>
      <c r="AH781" s="688">
        <f>IFERROR($H781/SUMIF($A:$A,$A781,$H:$H)*SUMIF(Summary!$A$110:$A$186,$A781,Summary!$P$110:$P$186),0)</f>
        <v>0</v>
      </c>
      <c r="AI781" s="689">
        <f t="shared" ca="1" si="180"/>
        <v>0</v>
      </c>
      <c r="AJ781" s="688">
        <f>IFERROR(H781/SUMIF(A:A,A781,H:H)*SUMIF(Summary!$A$110:$A$186,'Operations Support'!A781,Summary!$Q$110:$Q$186),0)</f>
        <v>0</v>
      </c>
      <c r="AK781" s="688">
        <f t="shared" ca="1" si="181"/>
        <v>0</v>
      </c>
      <c r="AL781" s="1"/>
      <c r="AM781" s="688">
        <f>IFERROR($H781/SUMIF($A:$A,$A781,$H:$H)*SUMIF(Summary!$A$230:$A$266,$A781,Summary!$P$230:$P$266),0)</f>
        <v>0</v>
      </c>
      <c r="AN781" s="688">
        <f>IFERROR($H781/SUMIF($A:$A,$A781,$H:$H)*(SUMIF(Summary!$A$230:$A$266,$A781,Summary!$L$230:$L$266)+SUMIF(Summary!$A$281:$A$317,$A781,Summary!$L$281:$L$317))-AM781,0)</f>
        <v>0</v>
      </c>
      <c r="AO781" s="688">
        <f>IFERROR($H781/SUMIF($A:$A,$A781,$H:$H)*SUMIF(Summary!$A$230:$A$266,$A781,Summary!$Q$230:$Q$266),0)</f>
        <v>0</v>
      </c>
      <c r="AP781" s="688">
        <f>IFERROR($H781/SUMIF($A:$A,$A781,$H:$H)*(SUMIF(Summary!$A$230:$A$266,$A781,Summary!$L$230:$L$266)+SUMIF(Summary!$A$281:$A$317,$A781,Summary!$L$281:$L$317))-AO781,0)</f>
        <v>0</v>
      </c>
      <c r="AQ781" s="306"/>
      <c r="AR781" s="688">
        <f t="shared" ca="1" si="182"/>
        <v>0</v>
      </c>
      <c r="AS781" s="688">
        <f t="shared" ca="1" si="183"/>
        <v>0</v>
      </c>
    </row>
    <row r="782" spans="1:45" x14ac:dyDescent="0.2">
      <c r="A782" s="423">
        <v>3606</v>
      </c>
      <c r="B782" s="427">
        <v>3</v>
      </c>
      <c r="C782" s="425" t="s">
        <v>300</v>
      </c>
      <c r="D782" s="422">
        <f t="shared" si="184"/>
        <v>10488</v>
      </c>
      <c r="E782" s="422">
        <f t="shared" si="185"/>
        <v>441</v>
      </c>
      <c r="F782" s="422">
        <f t="shared" si="186"/>
        <v>2902</v>
      </c>
      <c r="G782" s="422">
        <f t="shared" si="187"/>
        <v>0</v>
      </c>
      <c r="H782" s="22">
        <f t="shared" si="188"/>
        <v>13831</v>
      </c>
      <c r="I782" s="116">
        <v>4390</v>
      </c>
      <c r="J782" s="116">
        <v>198</v>
      </c>
      <c r="K782" s="116">
        <v>1065</v>
      </c>
      <c r="L782" s="116">
        <v>0</v>
      </c>
      <c r="M782" s="22">
        <f t="shared" si="189"/>
        <v>5653</v>
      </c>
      <c r="N782" s="116">
        <v>4203</v>
      </c>
      <c r="O782" s="116">
        <v>129</v>
      </c>
      <c r="P782" s="116">
        <v>1159</v>
      </c>
      <c r="Q782" s="116">
        <v>0</v>
      </c>
      <c r="R782" s="22">
        <f t="shared" si="190"/>
        <v>5491</v>
      </c>
      <c r="S782" s="116">
        <v>1895</v>
      </c>
      <c r="T782" s="116">
        <v>114</v>
      </c>
      <c r="U782" s="116">
        <v>678</v>
      </c>
      <c r="V782" s="116">
        <v>0</v>
      </c>
      <c r="W782" s="22">
        <f t="shared" si="191"/>
        <v>2687</v>
      </c>
      <c r="X782" s="22">
        <f t="shared" si="192"/>
        <v>576.29166666666663</v>
      </c>
      <c r="Y782" s="22">
        <f ca="1">OFFSET('Cost Study'!$B$7,'Operations Support'!$C782,'Operations Support'!$B782)*$H782</f>
        <v>59473.299999999996</v>
      </c>
      <c r="Z782" s="23">
        <f ca="1">Y782*'Cost Study'!$B$31</f>
        <v>3321698.5838088421</v>
      </c>
      <c r="AA782" s="23">
        <f ca="1">IF(A782=10298,1.51,1)*IF($B782&lt;3,$D782*'Cost Study'!$B$32*OFFSET('Cost Study'!$B$7,'Operations Support'!$C782,'Operations Support'!$B782),0)</f>
        <v>0</v>
      </c>
      <c r="AB782" s="24">
        <f ca="1">AA782*'Cost Study'!$B$31</f>
        <v>0</v>
      </c>
      <c r="AC782" s="23">
        <f ca="1">Y782*'Cost Study'!$B$31</f>
        <v>3321698.5838088421</v>
      </c>
      <c r="AD782" s="24">
        <f ca="1">AA782*'Cost Study'!$B$31</f>
        <v>0</v>
      </c>
      <c r="AE782" s="377">
        <f t="shared" ca="1" si="193"/>
        <v>3321698.5838088421</v>
      </c>
      <c r="AF782" s="377">
        <f t="shared" ca="1" si="194"/>
        <v>3321698.5838088421</v>
      </c>
      <c r="AH782" s="688">
        <f>IFERROR($H782/SUMIF($A:$A,$A782,$H:$H)*SUMIF(Summary!$A$110:$A$186,$A782,Summary!$P$110:$P$186),0)</f>
        <v>442932.10928842606</v>
      </c>
      <c r="AI782" s="689">
        <f t="shared" ca="1" si="180"/>
        <v>2878766.474520416</v>
      </c>
      <c r="AJ782" s="688">
        <f>IFERROR(H782/SUMIF(A:A,A782,H:H)*SUMIF(Summary!$A$110:$A$186,'Operations Support'!A782,Summary!$Q$110:$Q$186),0)</f>
        <v>444439.80893776409</v>
      </c>
      <c r="AK782" s="688">
        <f t="shared" ca="1" si="181"/>
        <v>2877258.7748710779</v>
      </c>
      <c r="AM782" s="688">
        <f>IFERROR($H782/SUMIF($A:$A,$A782,$H:$H)*SUMIF(Summary!$A$230:$A$266,$A782,Summary!$P$230:$P$266),0)</f>
        <v>83803.373860827152</v>
      </c>
      <c r="AN782" s="688">
        <f>IFERROR($H782/SUMIF($A:$A,$A782,$H:$H)*(SUMIF(Summary!$A$230:$A$266,$A782,Summary!$L$230:$L$266)+SUMIF(Summary!$A$281:$A$317,$A782,Summary!$L$281:$L$317))-AM782,0)</f>
        <v>182906.67547063614</v>
      </c>
      <c r="AO782" s="688">
        <f>IFERROR($H782/SUMIF($A:$A,$A782,$H:$H)*SUMIF(Summary!$A$230:$A$266,$A782,Summary!$Q$230:$Q$266),0)</f>
        <v>84088.632740763176</v>
      </c>
      <c r="AP782" s="688">
        <f>IFERROR($H782/SUMIF($A:$A,$A782,$H:$H)*(SUMIF(Summary!$A$230:$A$266,$A782,Summary!$L$230:$L$266)+SUMIF(Summary!$A$281:$A$317,$A782,Summary!$L$281:$L$317))-AO782,0)</f>
        <v>182621.4165907001</v>
      </c>
      <c r="AQ782" s="306"/>
      <c r="AR782" s="688">
        <f t="shared" ca="1" si="182"/>
        <v>3061673.1499910522</v>
      </c>
      <c r="AS782" s="688">
        <f t="shared" ca="1" si="183"/>
        <v>3059880.1914617778</v>
      </c>
    </row>
    <row r="783" spans="1:45" x14ac:dyDescent="0.2">
      <c r="A783" s="423">
        <v>3606</v>
      </c>
      <c r="B783" s="427">
        <v>3</v>
      </c>
      <c r="C783" s="425" t="s">
        <v>301</v>
      </c>
      <c r="D783" s="422">
        <f t="shared" si="184"/>
        <v>1999</v>
      </c>
      <c r="E783" s="422">
        <f t="shared" si="185"/>
        <v>0</v>
      </c>
      <c r="F783" s="422">
        <f t="shared" si="186"/>
        <v>51</v>
      </c>
      <c r="G783" s="422">
        <f t="shared" si="187"/>
        <v>0</v>
      </c>
      <c r="H783" s="22">
        <f t="shared" si="188"/>
        <v>2050</v>
      </c>
      <c r="I783" s="116">
        <v>747</v>
      </c>
      <c r="J783" s="116">
        <v>0</v>
      </c>
      <c r="K783" s="116">
        <v>15</v>
      </c>
      <c r="L783" s="116">
        <v>0</v>
      </c>
      <c r="M783" s="22">
        <f t="shared" si="189"/>
        <v>762</v>
      </c>
      <c r="N783" s="116">
        <v>927</v>
      </c>
      <c r="O783" s="116">
        <v>0</v>
      </c>
      <c r="P783" s="116">
        <v>36</v>
      </c>
      <c r="Q783" s="116">
        <v>0</v>
      </c>
      <c r="R783" s="22">
        <f t="shared" si="190"/>
        <v>963</v>
      </c>
      <c r="S783" s="116">
        <v>325</v>
      </c>
      <c r="T783" s="116">
        <v>0</v>
      </c>
      <c r="U783" s="116">
        <v>0</v>
      </c>
      <c r="V783" s="116">
        <v>0</v>
      </c>
      <c r="W783" s="22">
        <f t="shared" si="191"/>
        <v>325</v>
      </c>
      <c r="X783" s="22">
        <f t="shared" si="192"/>
        <v>85.416666666666671</v>
      </c>
      <c r="Y783" s="22">
        <f ca="1">OFFSET('Cost Study'!$B$7,'Operations Support'!$C783,'Operations Support'!$B783)*$H783</f>
        <v>15026.5</v>
      </c>
      <c r="Z783" s="23">
        <f ca="1">Y783*'Cost Study'!$B$31</f>
        <v>839259.02496756648</v>
      </c>
      <c r="AA783" s="23">
        <f ca="1">IF(A783=10298,1.51,1)*IF($B783&lt;3,$D783*'Cost Study'!$B$32*OFFSET('Cost Study'!$B$7,'Operations Support'!$C783,'Operations Support'!$B783),0)</f>
        <v>0</v>
      </c>
      <c r="AB783" s="24">
        <f ca="1">AA783*'Cost Study'!$B$31</f>
        <v>0</v>
      </c>
      <c r="AC783" s="23">
        <f ca="1">Y783*'Cost Study'!$B$31</f>
        <v>839259.02496756648</v>
      </c>
      <c r="AD783" s="24">
        <f ca="1">AA783*'Cost Study'!$B$31</f>
        <v>0</v>
      </c>
      <c r="AE783" s="377">
        <f t="shared" ca="1" si="193"/>
        <v>839259.02496756648</v>
      </c>
      <c r="AF783" s="377">
        <f t="shared" ca="1" si="194"/>
        <v>839259.02496756648</v>
      </c>
      <c r="AH783" s="688">
        <f>IFERROR($H783/SUMIF($A:$A,$A783,$H:$H)*SUMIF(Summary!$A$110:$A$186,$A783,Summary!$P$110:$P$186),0)</f>
        <v>65650.410240855577</v>
      </c>
      <c r="AI783" s="689">
        <f t="shared" ca="1" si="180"/>
        <v>773608.61472671095</v>
      </c>
      <c r="AJ783" s="688">
        <f>IFERROR(H783/SUMIF(A:A,A783,H:H)*SUMIF(Summary!$A$110:$A$186,'Operations Support'!A783,Summary!$Q$110:$Q$186),0)</f>
        <v>65873.878123231611</v>
      </c>
      <c r="AK783" s="688">
        <f t="shared" ca="1" si="181"/>
        <v>773385.1468443349</v>
      </c>
      <c r="AM783" s="688">
        <f>IFERROR($H783/SUMIF($A:$A,$A783,$H:$H)*SUMIF(Summary!$A$230:$A$266,$A783,Summary!$P$230:$P$266),0)</f>
        <v>12421.14933227501</v>
      </c>
      <c r="AN783" s="688">
        <f>IFERROR($H783/SUMIF($A:$A,$A783,$H:$H)*(SUMIF(Summary!$A$230:$A$266,$A783,Summary!$L$230:$L$266)+SUMIF(Summary!$A$281:$A$317,$A783,Summary!$L$281:$L$317))-AM783,0)</f>
        <v>27110.019862251764</v>
      </c>
      <c r="AO783" s="688">
        <f>IFERROR($H783/SUMIF($A:$A,$A783,$H:$H)*SUMIF(Summary!$A$230:$A$266,$A783,Summary!$Q$230:$Q$266),0)</f>
        <v>12463.429767808873</v>
      </c>
      <c r="AP783" s="688">
        <f>IFERROR($H783/SUMIF($A:$A,$A783,$H:$H)*(SUMIF(Summary!$A$230:$A$266,$A783,Summary!$L$230:$L$266)+SUMIF(Summary!$A$281:$A$317,$A783,Summary!$L$281:$L$317))-AO783,0)</f>
        <v>27067.739426717901</v>
      </c>
      <c r="AQ783" s="306"/>
      <c r="AR783" s="688">
        <f t="shared" ca="1" si="182"/>
        <v>800718.63458896265</v>
      </c>
      <c r="AS783" s="688">
        <f t="shared" ca="1" si="183"/>
        <v>800452.88627105276</v>
      </c>
    </row>
    <row r="784" spans="1:45" x14ac:dyDescent="0.2">
      <c r="A784" s="423">
        <v>3606</v>
      </c>
      <c r="B784" s="427">
        <v>3</v>
      </c>
      <c r="C784" s="425" t="s">
        <v>302</v>
      </c>
      <c r="D784" s="422">
        <f t="shared" si="184"/>
        <v>554</v>
      </c>
      <c r="E784" s="422">
        <f t="shared" si="185"/>
        <v>0</v>
      </c>
      <c r="F784" s="422">
        <f t="shared" si="186"/>
        <v>23</v>
      </c>
      <c r="G784" s="422">
        <f t="shared" si="187"/>
        <v>0</v>
      </c>
      <c r="H784" s="22">
        <f t="shared" si="188"/>
        <v>577</v>
      </c>
      <c r="I784" s="116">
        <v>247</v>
      </c>
      <c r="J784" s="116">
        <v>0</v>
      </c>
      <c r="K784" s="116">
        <v>19</v>
      </c>
      <c r="L784" s="116">
        <v>0</v>
      </c>
      <c r="M784" s="22">
        <f t="shared" si="189"/>
        <v>266</v>
      </c>
      <c r="N784" s="116">
        <v>298</v>
      </c>
      <c r="O784" s="116">
        <v>0</v>
      </c>
      <c r="P784" s="116">
        <v>4</v>
      </c>
      <c r="Q784" s="116">
        <v>0</v>
      </c>
      <c r="R784" s="22">
        <f t="shared" si="190"/>
        <v>302</v>
      </c>
      <c r="S784" s="116">
        <v>9</v>
      </c>
      <c r="T784" s="116">
        <v>0</v>
      </c>
      <c r="U784" s="116">
        <v>0</v>
      </c>
      <c r="V784" s="116">
        <v>0</v>
      </c>
      <c r="W784" s="22">
        <f t="shared" si="191"/>
        <v>9</v>
      </c>
      <c r="X784" s="22">
        <f t="shared" si="192"/>
        <v>24.041666666666668</v>
      </c>
      <c r="Y784" s="22">
        <f ca="1">OFFSET('Cost Study'!$B$7,'Operations Support'!$C784,'Operations Support'!$B784)*$H784</f>
        <v>3860.13</v>
      </c>
      <c r="Z784" s="23">
        <f ca="1">Y784*'Cost Study'!$B$31</f>
        <v>215595.71024843128</v>
      </c>
      <c r="AA784" s="23">
        <f ca="1">IF(A784=10298,1.51,1)*IF($B784&lt;3,$D784*'Cost Study'!$B$32*OFFSET('Cost Study'!$B$7,'Operations Support'!$C784,'Operations Support'!$B784),0)</f>
        <v>0</v>
      </c>
      <c r="AB784" s="24">
        <f ca="1">AA784*'Cost Study'!$B$31</f>
        <v>0</v>
      </c>
      <c r="AC784" s="23">
        <f ca="1">Y784*'Cost Study'!$B$31</f>
        <v>215595.71024843128</v>
      </c>
      <c r="AD784" s="24">
        <f ca="1">AA784*'Cost Study'!$B$31</f>
        <v>0</v>
      </c>
      <c r="AE784" s="377">
        <f t="shared" ca="1" si="193"/>
        <v>215595.71024843128</v>
      </c>
      <c r="AF784" s="377">
        <f t="shared" ca="1" si="194"/>
        <v>215595.71024843128</v>
      </c>
      <c r="AH784" s="688">
        <f>IFERROR($H784/SUMIF($A:$A,$A784,$H:$H)*SUMIF(Summary!$A$110:$A$186,$A784,Summary!$P$110:$P$186),0)</f>
        <v>18478.188638523738</v>
      </c>
      <c r="AI784" s="689">
        <f t="shared" ca="1" si="180"/>
        <v>197117.52160990753</v>
      </c>
      <c r="AJ784" s="688">
        <f>IFERROR(H784/SUMIF(A:A,A784,H:H)*SUMIF(Summary!$A$110:$A$186,'Operations Support'!A784,Summary!$Q$110:$Q$186),0)</f>
        <v>18541.086671758359</v>
      </c>
      <c r="AK784" s="688">
        <f t="shared" ca="1" si="181"/>
        <v>197054.62357667292</v>
      </c>
      <c r="AM784" s="688">
        <f>IFERROR($H784/SUMIF($A:$A,$A784,$H:$H)*SUMIF(Summary!$A$230:$A$266,$A784,Summary!$P$230:$P$266),0)</f>
        <v>3496.099104742771</v>
      </c>
      <c r="AN784" s="688">
        <f>IFERROR($H784/SUMIF($A:$A,$A784,$H:$H)*(SUMIF(Summary!$A$230:$A$266,$A784,Summary!$L$230:$L$266)+SUMIF(Summary!$A$281:$A$317,$A784,Summary!$L$281:$L$317))-AM784,0)</f>
        <v>7630.4787612289092</v>
      </c>
      <c r="AO784" s="688">
        <f>IFERROR($H784/SUMIF($A:$A,$A784,$H:$H)*SUMIF(Summary!$A$230:$A$266,$A784,Summary!$Q$230:$Q$266),0)</f>
        <v>3507.9995005003507</v>
      </c>
      <c r="AP784" s="688">
        <f>IFERROR($H784/SUMIF($A:$A,$A784,$H:$H)*(SUMIF(Summary!$A$230:$A$266,$A784,Summary!$L$230:$L$266)+SUMIF(Summary!$A$281:$A$317,$A784,Summary!$L$281:$L$317))-AO784,0)</f>
        <v>7618.5783654713287</v>
      </c>
      <c r="AQ784" s="306"/>
      <c r="AR784" s="688">
        <f t="shared" ca="1" si="182"/>
        <v>204748.00037113644</v>
      </c>
      <c r="AS784" s="688">
        <f t="shared" ca="1" si="183"/>
        <v>204673.20194214425</v>
      </c>
    </row>
    <row r="785" spans="1:45" x14ac:dyDescent="0.2">
      <c r="A785" s="423">
        <v>3606</v>
      </c>
      <c r="B785" s="427">
        <v>3</v>
      </c>
      <c r="C785" s="425" t="s">
        <v>303</v>
      </c>
      <c r="D785" s="422">
        <f t="shared" si="184"/>
        <v>5972</v>
      </c>
      <c r="E785" s="422">
        <f t="shared" si="185"/>
        <v>141</v>
      </c>
      <c r="F785" s="422">
        <f t="shared" si="186"/>
        <v>2130</v>
      </c>
      <c r="G785" s="422">
        <f t="shared" si="187"/>
        <v>0</v>
      </c>
      <c r="H785" s="22">
        <f t="shared" si="188"/>
        <v>8243</v>
      </c>
      <c r="I785" s="116">
        <v>2172</v>
      </c>
      <c r="J785" s="116">
        <v>66</v>
      </c>
      <c r="K785" s="116">
        <v>864</v>
      </c>
      <c r="L785" s="116">
        <v>0</v>
      </c>
      <c r="M785" s="22">
        <f t="shared" si="189"/>
        <v>3102</v>
      </c>
      <c r="N785" s="116">
        <v>2038</v>
      </c>
      <c r="O785" s="116">
        <v>51</v>
      </c>
      <c r="P785" s="116">
        <v>870</v>
      </c>
      <c r="Q785" s="116">
        <v>0</v>
      </c>
      <c r="R785" s="22">
        <f t="shared" si="190"/>
        <v>2959</v>
      </c>
      <c r="S785" s="116">
        <v>1762</v>
      </c>
      <c r="T785" s="116">
        <v>24</v>
      </c>
      <c r="U785" s="116">
        <v>396</v>
      </c>
      <c r="V785" s="116">
        <v>0</v>
      </c>
      <c r="W785" s="22">
        <f t="shared" si="191"/>
        <v>2182</v>
      </c>
      <c r="X785" s="22">
        <f t="shared" si="192"/>
        <v>343.45833333333331</v>
      </c>
      <c r="Y785" s="22">
        <f ca="1">OFFSET('Cost Study'!$B$7,'Operations Support'!$C785,'Operations Support'!$B785)*$H785</f>
        <v>19865.63</v>
      </c>
      <c r="Z785" s="23">
        <f ca="1">Y785*'Cost Study'!$B$31</f>
        <v>1109533.7746092861</v>
      </c>
      <c r="AA785" s="23">
        <f ca="1">IF(A785=10298,1.51,1)*IF($B785&lt;3,$D785*'Cost Study'!$B$32*OFFSET('Cost Study'!$B$7,'Operations Support'!$C785,'Operations Support'!$B785),0)</f>
        <v>0</v>
      </c>
      <c r="AB785" s="24">
        <f ca="1">AA785*'Cost Study'!$B$31</f>
        <v>0</v>
      </c>
      <c r="AC785" s="23">
        <f ca="1">Y785*'Cost Study'!$B$31</f>
        <v>1109533.7746092861</v>
      </c>
      <c r="AD785" s="24">
        <f ca="1">AA785*'Cost Study'!$B$31</f>
        <v>0</v>
      </c>
      <c r="AE785" s="377">
        <f t="shared" ca="1" si="193"/>
        <v>1109533.7746092861</v>
      </c>
      <c r="AF785" s="377">
        <f t="shared" ca="1" si="194"/>
        <v>1109533.7746092861</v>
      </c>
      <c r="AH785" s="688">
        <f>IFERROR($H785/SUMIF($A:$A,$A785,$H:$H)*SUMIF(Summary!$A$110:$A$186,$A785,Summary!$P$110:$P$186),0)</f>
        <v>263978.69834896218</v>
      </c>
      <c r="AI785" s="689">
        <f t="shared" ca="1" si="180"/>
        <v>845555.07626032387</v>
      </c>
      <c r="AJ785" s="688">
        <f>IFERROR(H785/SUMIF(A:A,A785,H:H)*SUMIF(Summary!$A$110:$A$186,'Operations Support'!A785,Summary!$Q$110:$Q$186),0)</f>
        <v>264877.25725356006</v>
      </c>
      <c r="AK785" s="688">
        <f t="shared" ca="1" si="181"/>
        <v>844656.5173557261</v>
      </c>
      <c r="AM785" s="688">
        <f>IFERROR($H785/SUMIF($A:$A,$A785,$H:$H)*SUMIF(Summary!$A$230:$A$266,$A785,Summary!$P$230:$P$266),0)</f>
        <v>49945.138510216057</v>
      </c>
      <c r="AN785" s="688">
        <f>IFERROR($H785/SUMIF($A:$A,$A785,$H:$H)*(SUMIF(Summary!$A$230:$A$266,$A785,Summary!$L$230:$L$266)+SUMIF(Summary!$A$281:$A$317,$A785,Summary!$L$281:$L$317))-AM785,0)</f>
        <v>109008.72864611767</v>
      </c>
      <c r="AO785" s="688">
        <f>IFERROR($H785/SUMIF($A:$A,$A785,$H:$H)*SUMIF(Summary!$A$230:$A$266,$A785,Summary!$Q$230:$Q$266),0)</f>
        <v>50115.147110267579</v>
      </c>
      <c r="AP785" s="688">
        <f>IFERROR($H785/SUMIF($A:$A,$A785,$H:$H)*(SUMIF(Summary!$A$230:$A$266,$A785,Summary!$L$230:$L$266)+SUMIF(Summary!$A$281:$A$317,$A785,Summary!$L$281:$L$317))-AO785,0)</f>
        <v>108838.72004606616</v>
      </c>
      <c r="AQ785" s="306"/>
      <c r="AR785" s="688">
        <f t="shared" ca="1" si="182"/>
        <v>954563.8049064416</v>
      </c>
      <c r="AS785" s="688">
        <f t="shared" ca="1" si="183"/>
        <v>953495.23740179231</v>
      </c>
    </row>
    <row r="786" spans="1:45" x14ac:dyDescent="0.2">
      <c r="A786" s="423">
        <v>3606</v>
      </c>
      <c r="B786" s="427">
        <v>3</v>
      </c>
      <c r="C786" s="425" t="s">
        <v>304</v>
      </c>
      <c r="D786" s="422">
        <f t="shared" si="184"/>
        <v>472</v>
      </c>
      <c r="E786" s="422">
        <f t="shared" si="185"/>
        <v>0</v>
      </c>
      <c r="F786" s="422">
        <f t="shared" si="186"/>
        <v>345</v>
      </c>
      <c r="G786" s="422">
        <f t="shared" si="187"/>
        <v>0</v>
      </c>
      <c r="H786" s="22">
        <f t="shared" si="188"/>
        <v>817</v>
      </c>
      <c r="I786" s="116">
        <v>200</v>
      </c>
      <c r="J786" s="116">
        <v>0</v>
      </c>
      <c r="K786" s="116">
        <v>147</v>
      </c>
      <c r="L786" s="116">
        <v>0</v>
      </c>
      <c r="M786" s="22">
        <f t="shared" si="189"/>
        <v>347</v>
      </c>
      <c r="N786" s="116">
        <v>195</v>
      </c>
      <c r="O786" s="116">
        <v>0</v>
      </c>
      <c r="P786" s="116">
        <v>174</v>
      </c>
      <c r="Q786" s="116">
        <v>0</v>
      </c>
      <c r="R786" s="22">
        <f t="shared" si="190"/>
        <v>369</v>
      </c>
      <c r="S786" s="116">
        <v>77</v>
      </c>
      <c r="T786" s="116">
        <v>0</v>
      </c>
      <c r="U786" s="116">
        <v>24</v>
      </c>
      <c r="V786" s="116">
        <v>0</v>
      </c>
      <c r="W786" s="22">
        <f t="shared" si="191"/>
        <v>101</v>
      </c>
      <c r="X786" s="22">
        <f t="shared" si="192"/>
        <v>34.041666666666664</v>
      </c>
      <c r="Y786" s="22">
        <f ca="1">OFFSET('Cost Study'!$B$7,'Operations Support'!$C786,'Operations Support'!$B786)*$H786</f>
        <v>6070.3099999999995</v>
      </c>
      <c r="Z786" s="23">
        <f ca="1">Y786*'Cost Study'!$B$31</f>
        <v>339038.52872264787</v>
      </c>
      <c r="AA786" s="23">
        <f ca="1">IF(A786=10298,1.51,1)*IF($B786&lt;3,$D786*'Cost Study'!$B$32*OFFSET('Cost Study'!$B$7,'Operations Support'!$C786,'Operations Support'!$B786),0)</f>
        <v>0</v>
      </c>
      <c r="AB786" s="24">
        <f ca="1">AA786*'Cost Study'!$B$31</f>
        <v>0</v>
      </c>
      <c r="AC786" s="23">
        <f ca="1">Y786*'Cost Study'!$B$31</f>
        <v>339038.52872264787</v>
      </c>
      <c r="AD786" s="24">
        <f ca="1">AA786*'Cost Study'!$B$31</f>
        <v>0</v>
      </c>
      <c r="AE786" s="377">
        <f t="shared" ca="1" si="193"/>
        <v>339038.52872264787</v>
      </c>
      <c r="AF786" s="377">
        <f t="shared" ca="1" si="194"/>
        <v>339038.52872264787</v>
      </c>
      <c r="AH786" s="688">
        <f>IFERROR($H786/SUMIF($A:$A,$A786,$H:$H)*SUMIF(Summary!$A$110:$A$186,$A786,Summary!$P$110:$P$186),0)</f>
        <v>26164.09032525805</v>
      </c>
      <c r="AI786" s="689">
        <f t="shared" ca="1" si="180"/>
        <v>312874.43839738984</v>
      </c>
      <c r="AJ786" s="688">
        <f>IFERROR(H786/SUMIF(A:A,A786,H:H)*SUMIF(Summary!$A$110:$A$186,'Operations Support'!A786,Summary!$Q$110:$Q$186),0)</f>
        <v>26253.150452039135</v>
      </c>
      <c r="AK786" s="688">
        <f t="shared" ca="1" si="181"/>
        <v>312785.37827060872</v>
      </c>
      <c r="AM786" s="688">
        <f>IFERROR($H786/SUMIF($A:$A,$A786,$H:$H)*SUMIF(Summary!$A$230:$A$266,$A786,Summary!$P$230:$P$266),0)</f>
        <v>4950.2824412042355</v>
      </c>
      <c r="AN786" s="688">
        <f>IFERROR($H786/SUMIF($A:$A,$A786,$H:$H)*(SUMIF(Summary!$A$230:$A$266,$A786,Summary!$L$230:$L$266)+SUMIF(Summary!$A$281:$A$317,$A786,Summary!$L$281:$L$317))-AM786,0)</f>
        <v>10804.334745102286</v>
      </c>
      <c r="AO786" s="688">
        <f>IFERROR($H786/SUMIF($A:$A,$A786,$H:$H)*SUMIF(Summary!$A$230:$A$266,$A786,Summary!$Q$230:$Q$266),0)</f>
        <v>4967.1327416096819</v>
      </c>
      <c r="AP786" s="688">
        <f>IFERROR($H786/SUMIF($A:$A,$A786,$H:$H)*(SUMIF(Summary!$A$230:$A$266,$A786,Summary!$L$230:$L$266)+SUMIF(Summary!$A$281:$A$317,$A786,Summary!$L$281:$L$317))-AO786,0)</f>
        <v>10787.484444696838</v>
      </c>
      <c r="AQ786" s="306"/>
      <c r="AR786" s="688">
        <f t="shared" ca="1" si="182"/>
        <v>323678.77314249211</v>
      </c>
      <c r="AS786" s="688">
        <f t="shared" ca="1" si="183"/>
        <v>323572.86271530559</v>
      </c>
    </row>
    <row r="787" spans="1:45" x14ac:dyDescent="0.2">
      <c r="A787" s="423">
        <v>3606</v>
      </c>
      <c r="B787" s="427">
        <v>3</v>
      </c>
      <c r="C787" s="425" t="s">
        <v>305</v>
      </c>
      <c r="D787" s="422">
        <f t="shared" si="184"/>
        <v>972</v>
      </c>
      <c r="E787" s="422">
        <f t="shared" si="185"/>
        <v>0</v>
      </c>
      <c r="F787" s="422">
        <f t="shared" si="186"/>
        <v>105</v>
      </c>
      <c r="G787" s="422">
        <f t="shared" si="187"/>
        <v>0</v>
      </c>
      <c r="H787" s="22">
        <f t="shared" si="188"/>
        <v>1077</v>
      </c>
      <c r="I787" s="116">
        <v>420</v>
      </c>
      <c r="J787" s="116">
        <v>0</v>
      </c>
      <c r="K787" s="116">
        <v>24</v>
      </c>
      <c r="L787" s="116">
        <v>0</v>
      </c>
      <c r="M787" s="22">
        <f t="shared" si="189"/>
        <v>444</v>
      </c>
      <c r="N787" s="116">
        <v>423</v>
      </c>
      <c r="O787" s="116">
        <v>0</v>
      </c>
      <c r="P787" s="116">
        <v>81</v>
      </c>
      <c r="Q787" s="116">
        <v>0</v>
      </c>
      <c r="R787" s="22">
        <f t="shared" si="190"/>
        <v>504</v>
      </c>
      <c r="S787" s="116">
        <v>129</v>
      </c>
      <c r="T787" s="116">
        <v>0</v>
      </c>
      <c r="U787" s="116">
        <v>0</v>
      </c>
      <c r="V787" s="116">
        <v>0</v>
      </c>
      <c r="W787" s="22">
        <f t="shared" si="191"/>
        <v>129</v>
      </c>
      <c r="X787" s="22">
        <f t="shared" si="192"/>
        <v>44.875</v>
      </c>
      <c r="Y787" s="22">
        <f ca="1">OFFSET('Cost Study'!$B$7,'Operations Support'!$C787,'Operations Support'!$B787)*$H787</f>
        <v>6462</v>
      </c>
      <c r="Z787" s="23">
        <f ca="1">Y787*'Cost Study'!$B$31</f>
        <v>360915.17115365621</v>
      </c>
      <c r="AA787" s="23">
        <f ca="1">IF(A787=10298,1.51,1)*IF($B787&lt;3,$D787*'Cost Study'!$B$32*OFFSET('Cost Study'!$B$7,'Operations Support'!$C787,'Operations Support'!$B787),0)</f>
        <v>0</v>
      </c>
      <c r="AB787" s="24">
        <f ca="1">AA787*'Cost Study'!$B$31</f>
        <v>0</v>
      </c>
      <c r="AC787" s="23">
        <f ca="1">Y787*'Cost Study'!$B$31</f>
        <v>360915.17115365621</v>
      </c>
      <c r="AD787" s="24">
        <f ca="1">AA787*'Cost Study'!$B$31</f>
        <v>0</v>
      </c>
      <c r="AE787" s="377">
        <f t="shared" ca="1" si="193"/>
        <v>360915.17115365621</v>
      </c>
      <c r="AF787" s="377">
        <f t="shared" ca="1" si="194"/>
        <v>360915.17115365621</v>
      </c>
      <c r="AH787" s="688">
        <f>IFERROR($H787/SUMIF($A:$A,$A787,$H:$H)*SUMIF(Summary!$A$110:$A$186,$A787,Summary!$P$110:$P$186),0)</f>
        <v>34490.483819220222</v>
      </c>
      <c r="AI787" s="689">
        <f t="shared" ca="1" si="180"/>
        <v>326424.68733443599</v>
      </c>
      <c r="AJ787" s="688">
        <f>IFERROR(H787/SUMIF(A:A,A787,H:H)*SUMIF(Summary!$A$110:$A$186,'Operations Support'!A787,Summary!$Q$110:$Q$186),0)</f>
        <v>34607.886214009974</v>
      </c>
      <c r="AK787" s="688">
        <f t="shared" ca="1" si="181"/>
        <v>326307.28493964626</v>
      </c>
      <c r="AM787" s="688">
        <f>IFERROR($H787/SUMIF($A:$A,$A787,$H:$H)*SUMIF(Summary!$A$230:$A$266,$A787,Summary!$P$230:$P$266),0)</f>
        <v>6525.6477223708234</v>
      </c>
      <c r="AN787" s="688">
        <f>IFERROR($H787/SUMIF($A:$A,$A787,$H:$H)*(SUMIF(Summary!$A$230:$A$266,$A787,Summary!$L$230:$L$266)+SUMIF(Summary!$A$281:$A$317,$A787,Summary!$L$281:$L$317))-AM787,0)</f>
        <v>14242.678727631777</v>
      </c>
      <c r="AO787" s="688">
        <f>IFERROR($H787/SUMIF($A:$A,$A787,$H:$H)*SUMIF(Summary!$A$230:$A$266,$A787,Summary!$Q$230:$Q$266),0)</f>
        <v>6547.8604194781256</v>
      </c>
      <c r="AP787" s="688">
        <f>IFERROR($H787/SUMIF($A:$A,$A787,$H:$H)*(SUMIF(Summary!$A$230:$A$266,$A787,Summary!$L$230:$L$266)+SUMIF(Summary!$A$281:$A$317,$A787,Summary!$L$281:$L$317))-AO787,0)</f>
        <v>14220.466030524476</v>
      </c>
      <c r="AQ787" s="306"/>
      <c r="AR787" s="688">
        <f t="shared" ca="1" si="182"/>
        <v>340667.3660620678</v>
      </c>
      <c r="AS787" s="688">
        <f t="shared" ca="1" si="183"/>
        <v>340527.75097017072</v>
      </c>
    </row>
    <row r="788" spans="1:45" x14ac:dyDescent="0.2">
      <c r="A788" s="423">
        <v>3606</v>
      </c>
      <c r="B788" s="427">
        <v>3</v>
      </c>
      <c r="C788" s="425" t="s">
        <v>306</v>
      </c>
      <c r="D788" s="422">
        <f t="shared" si="184"/>
        <v>171</v>
      </c>
      <c r="E788" s="422">
        <f t="shared" si="185"/>
        <v>0</v>
      </c>
      <c r="F788" s="422">
        <f t="shared" si="186"/>
        <v>180</v>
      </c>
      <c r="G788" s="422">
        <f t="shared" si="187"/>
        <v>0</v>
      </c>
      <c r="H788" s="22">
        <f t="shared" si="188"/>
        <v>351</v>
      </c>
      <c r="I788" s="116">
        <v>30</v>
      </c>
      <c r="J788" s="116">
        <v>0</v>
      </c>
      <c r="K788" s="116">
        <v>66</v>
      </c>
      <c r="L788" s="116">
        <v>0</v>
      </c>
      <c r="M788" s="22">
        <f t="shared" si="189"/>
        <v>96</v>
      </c>
      <c r="N788" s="116">
        <v>63</v>
      </c>
      <c r="O788" s="116">
        <v>0</v>
      </c>
      <c r="P788" s="116">
        <v>114</v>
      </c>
      <c r="Q788" s="116">
        <v>0</v>
      </c>
      <c r="R788" s="22">
        <f t="shared" si="190"/>
        <v>177</v>
      </c>
      <c r="S788" s="116">
        <v>78</v>
      </c>
      <c r="T788" s="116">
        <v>0</v>
      </c>
      <c r="U788" s="116">
        <v>0</v>
      </c>
      <c r="V788" s="116">
        <v>0</v>
      </c>
      <c r="W788" s="22">
        <f t="shared" si="191"/>
        <v>78</v>
      </c>
      <c r="X788" s="22">
        <f t="shared" si="192"/>
        <v>14.625</v>
      </c>
      <c r="Y788" s="22">
        <f ca="1">OFFSET('Cost Study'!$B$7,'Operations Support'!$C788,'Operations Support'!$B788)*$H788</f>
        <v>1074.06</v>
      </c>
      <c r="Z788" s="23">
        <f ca="1">Y788*'Cost Study'!$B$31</f>
        <v>59988.323851639732</v>
      </c>
      <c r="AA788" s="23">
        <f ca="1">IF(A788=10298,1.51,1)*IF($B788&lt;3,$D788*'Cost Study'!$B$32*OFFSET('Cost Study'!$B$7,'Operations Support'!$C788,'Operations Support'!$B788),0)</f>
        <v>0</v>
      </c>
      <c r="AB788" s="24">
        <f ca="1">AA788*'Cost Study'!$B$31</f>
        <v>0</v>
      </c>
      <c r="AC788" s="23">
        <f ca="1">Y788*'Cost Study'!$B$31</f>
        <v>59988.323851639732</v>
      </c>
      <c r="AD788" s="24">
        <f ca="1">AA788*'Cost Study'!$B$31</f>
        <v>0</v>
      </c>
      <c r="AE788" s="377">
        <f t="shared" ca="1" si="193"/>
        <v>59988.323851639732</v>
      </c>
      <c r="AF788" s="377">
        <f t="shared" ca="1" si="194"/>
        <v>59988.323851639732</v>
      </c>
      <c r="AH788" s="688">
        <f>IFERROR($H788/SUMIF($A:$A,$A788,$H:$H)*SUMIF(Summary!$A$110:$A$186,$A788,Summary!$P$110:$P$186),0)</f>
        <v>11240.631216848929</v>
      </c>
      <c r="AI788" s="689">
        <f t="shared" ca="1" si="180"/>
        <v>48747.692634790801</v>
      </c>
      <c r="AJ788" s="688">
        <f>IFERROR(H788/SUMIF(A:A,A788,H:H)*SUMIF(Summary!$A$110:$A$186,'Operations Support'!A788,Summary!$Q$110:$Q$186),0)</f>
        <v>11278.893278660631</v>
      </c>
      <c r="AK788" s="688">
        <f t="shared" ca="1" si="181"/>
        <v>48709.430572979101</v>
      </c>
      <c r="AM788" s="688">
        <f>IFERROR($H788/SUMIF($A:$A,$A788,$H:$H)*SUMIF(Summary!$A$230:$A$266,$A788,Summary!$P$230:$P$266),0)</f>
        <v>2126.743129574892</v>
      </c>
      <c r="AN788" s="688">
        <f>IFERROR($H788/SUMIF($A:$A,$A788,$H:$H)*(SUMIF(Summary!$A$230:$A$266,$A788,Summary!$L$230:$L$266)+SUMIF(Summary!$A$281:$A$317,$A788,Summary!$L$281:$L$317))-AM788,0)</f>
        <v>4641.7643764148133</v>
      </c>
      <c r="AO788" s="688">
        <f>IFERROR($H788/SUMIF($A:$A,$A788,$H:$H)*SUMIF(Summary!$A$230:$A$266,$A788,Summary!$Q$230:$Q$266),0)</f>
        <v>2133.9823651223969</v>
      </c>
      <c r="AP788" s="688">
        <f>IFERROR($H788/SUMIF($A:$A,$A788,$H:$H)*(SUMIF(Summary!$A$230:$A$266,$A788,Summary!$L$230:$L$266)+SUMIF(Summary!$A$281:$A$317,$A788,Summary!$L$281:$L$317))-AO788,0)</f>
        <v>4634.5251408673084</v>
      </c>
      <c r="AQ788" s="306"/>
      <c r="AR788" s="688">
        <f t="shared" ca="1" si="182"/>
        <v>53389.457011205617</v>
      </c>
      <c r="AS788" s="688">
        <f t="shared" ca="1" si="183"/>
        <v>53343.955713846408</v>
      </c>
    </row>
    <row r="789" spans="1:45" x14ac:dyDescent="0.2">
      <c r="A789" s="423">
        <v>3606</v>
      </c>
      <c r="B789" s="427">
        <v>3</v>
      </c>
      <c r="C789" s="425" t="s">
        <v>307</v>
      </c>
      <c r="D789" s="422">
        <f t="shared" si="184"/>
        <v>0</v>
      </c>
      <c r="E789" s="422">
        <f t="shared" si="185"/>
        <v>0</v>
      </c>
      <c r="F789" s="422">
        <f t="shared" si="186"/>
        <v>0</v>
      </c>
      <c r="G789" s="422">
        <f t="shared" si="187"/>
        <v>0</v>
      </c>
      <c r="H789" s="22">
        <f t="shared" si="188"/>
        <v>0</v>
      </c>
      <c r="I789" s="116">
        <v>0</v>
      </c>
      <c r="J789" s="116">
        <v>0</v>
      </c>
      <c r="K789" s="116">
        <v>0</v>
      </c>
      <c r="L789" s="116">
        <v>0</v>
      </c>
      <c r="M789" s="22">
        <f t="shared" si="189"/>
        <v>0</v>
      </c>
      <c r="N789" s="116">
        <v>0</v>
      </c>
      <c r="O789" s="116">
        <v>0</v>
      </c>
      <c r="P789" s="116">
        <v>0</v>
      </c>
      <c r="Q789" s="116">
        <v>0</v>
      </c>
      <c r="R789" s="22">
        <f t="shared" si="190"/>
        <v>0</v>
      </c>
      <c r="S789" s="116">
        <v>0</v>
      </c>
      <c r="T789" s="116">
        <v>0</v>
      </c>
      <c r="U789" s="116">
        <v>0</v>
      </c>
      <c r="V789" s="116">
        <v>0</v>
      </c>
      <c r="W789" s="22">
        <f t="shared" si="191"/>
        <v>0</v>
      </c>
      <c r="X789" s="22">
        <f t="shared" si="192"/>
        <v>0</v>
      </c>
      <c r="Y789" s="22">
        <f ca="1">OFFSET('Cost Study'!$B$7,'Operations Support'!$C789,'Operations Support'!$B789)*$H789</f>
        <v>0</v>
      </c>
      <c r="Z789" s="23">
        <f ca="1">Y789*'Cost Study'!$B$31</f>
        <v>0</v>
      </c>
      <c r="AA789" s="23">
        <f ca="1">IF(A789=10298,1.51,1)*IF($B789&lt;3,$D789*'Cost Study'!$B$32*OFFSET('Cost Study'!$B$7,'Operations Support'!$C789,'Operations Support'!$B789),0)</f>
        <v>0</v>
      </c>
      <c r="AB789" s="24">
        <f ca="1">AA789*'Cost Study'!$B$31</f>
        <v>0</v>
      </c>
      <c r="AC789" s="23">
        <f ca="1">Y789*'Cost Study'!$B$31</f>
        <v>0</v>
      </c>
      <c r="AD789" s="24">
        <f ca="1">AA789*'Cost Study'!$B$31</f>
        <v>0</v>
      </c>
      <c r="AE789" s="377">
        <f t="shared" ca="1" si="193"/>
        <v>0</v>
      </c>
      <c r="AF789" s="377">
        <f t="shared" ca="1" si="194"/>
        <v>0</v>
      </c>
      <c r="AH789" s="688">
        <f>IFERROR($H789/SUMIF($A:$A,$A789,$H:$H)*SUMIF(Summary!$A$110:$A$186,$A789,Summary!$P$110:$P$186),0)</f>
        <v>0</v>
      </c>
      <c r="AI789" s="689">
        <f t="shared" ca="1" si="180"/>
        <v>0</v>
      </c>
      <c r="AJ789" s="688">
        <f>IFERROR(H789/SUMIF(A:A,A789,H:H)*SUMIF(Summary!$A$110:$A$186,'Operations Support'!A789,Summary!$Q$110:$Q$186),0)</f>
        <v>0</v>
      </c>
      <c r="AK789" s="688">
        <f t="shared" ca="1" si="181"/>
        <v>0</v>
      </c>
      <c r="AM789" s="688">
        <f>IFERROR($H789/SUMIF($A:$A,$A789,$H:$H)*SUMIF(Summary!$A$230:$A$266,$A789,Summary!$P$230:$P$266),0)</f>
        <v>0</v>
      </c>
      <c r="AN789" s="688">
        <f>IFERROR($H789/SUMIF($A:$A,$A789,$H:$H)*(SUMIF(Summary!$A$230:$A$266,$A789,Summary!$L$230:$L$266)+SUMIF(Summary!$A$281:$A$317,$A789,Summary!$L$281:$L$317))-AM789,0)</f>
        <v>0</v>
      </c>
      <c r="AO789" s="688">
        <f>IFERROR($H789/SUMIF($A:$A,$A789,$H:$H)*SUMIF(Summary!$A$230:$A$266,$A789,Summary!$Q$230:$Q$266),0)</f>
        <v>0</v>
      </c>
      <c r="AP789" s="688">
        <f>IFERROR($H789/SUMIF($A:$A,$A789,$H:$H)*(SUMIF(Summary!$A$230:$A$266,$A789,Summary!$L$230:$L$266)+SUMIF(Summary!$A$281:$A$317,$A789,Summary!$L$281:$L$317))-AO789,0)</f>
        <v>0</v>
      </c>
      <c r="AQ789" s="306"/>
      <c r="AR789" s="688">
        <f t="shared" ca="1" si="182"/>
        <v>0</v>
      </c>
      <c r="AS789" s="688">
        <f t="shared" ca="1" si="183"/>
        <v>0</v>
      </c>
    </row>
    <row r="790" spans="1:45" x14ac:dyDescent="0.2">
      <c r="A790" s="423">
        <v>3606</v>
      </c>
      <c r="B790" s="427">
        <v>3</v>
      </c>
      <c r="C790" s="425" t="s">
        <v>308</v>
      </c>
      <c r="D790" s="422">
        <f t="shared" si="184"/>
        <v>0</v>
      </c>
      <c r="E790" s="422">
        <f t="shared" si="185"/>
        <v>0</v>
      </c>
      <c r="F790" s="422">
        <f t="shared" si="186"/>
        <v>0</v>
      </c>
      <c r="G790" s="422">
        <f t="shared" si="187"/>
        <v>0</v>
      </c>
      <c r="H790" s="22">
        <f t="shared" si="188"/>
        <v>0</v>
      </c>
      <c r="I790" s="116">
        <v>0</v>
      </c>
      <c r="J790" s="116">
        <v>0</v>
      </c>
      <c r="K790" s="116">
        <v>0</v>
      </c>
      <c r="L790" s="116">
        <v>0</v>
      </c>
      <c r="M790" s="22">
        <f t="shared" si="189"/>
        <v>0</v>
      </c>
      <c r="N790" s="116">
        <v>0</v>
      </c>
      <c r="O790" s="116">
        <v>0</v>
      </c>
      <c r="P790" s="116">
        <v>0</v>
      </c>
      <c r="Q790" s="116">
        <v>0</v>
      </c>
      <c r="R790" s="22">
        <f t="shared" si="190"/>
        <v>0</v>
      </c>
      <c r="S790" s="116">
        <v>0</v>
      </c>
      <c r="T790" s="116">
        <v>0</v>
      </c>
      <c r="U790" s="116">
        <v>0</v>
      </c>
      <c r="V790" s="116">
        <v>0</v>
      </c>
      <c r="W790" s="22">
        <f t="shared" si="191"/>
        <v>0</v>
      </c>
      <c r="X790" s="22">
        <f t="shared" si="192"/>
        <v>0</v>
      </c>
      <c r="Y790" s="22">
        <f ca="1">OFFSET('Cost Study'!$B$7,'Operations Support'!$C790,'Operations Support'!$B790)*$H790</f>
        <v>0</v>
      </c>
      <c r="Z790" s="23">
        <f ca="1">Y790*'Cost Study'!$B$31</f>
        <v>0</v>
      </c>
      <c r="AA790" s="23">
        <f ca="1">IF(A790=10298,1.51,1)*IF($B790&lt;3,$D790*'Cost Study'!$B$32*OFFSET('Cost Study'!$B$7,'Operations Support'!$C790,'Operations Support'!$B790),0)</f>
        <v>0</v>
      </c>
      <c r="AB790" s="24">
        <f ca="1">AA790*'Cost Study'!$B$31</f>
        <v>0</v>
      </c>
      <c r="AC790" s="23">
        <f ca="1">Y790*'Cost Study'!$B$31</f>
        <v>0</v>
      </c>
      <c r="AD790" s="24">
        <f ca="1">AA790*'Cost Study'!$B$31</f>
        <v>0</v>
      </c>
      <c r="AE790" s="377">
        <f t="shared" ca="1" si="193"/>
        <v>0</v>
      </c>
      <c r="AF790" s="377">
        <f t="shared" ca="1" si="194"/>
        <v>0</v>
      </c>
      <c r="AH790" s="688">
        <f>IFERROR($H790/SUMIF($A:$A,$A790,$H:$H)*SUMIF(Summary!$A$110:$A$186,$A790,Summary!$P$110:$P$186),0)</f>
        <v>0</v>
      </c>
      <c r="AI790" s="689">
        <f t="shared" ca="1" si="180"/>
        <v>0</v>
      </c>
      <c r="AJ790" s="688">
        <f>IFERROR(H790/SUMIF(A:A,A790,H:H)*SUMIF(Summary!$A$110:$A$186,'Operations Support'!A790,Summary!$Q$110:$Q$186),0)</f>
        <v>0</v>
      </c>
      <c r="AK790" s="688">
        <f t="shared" ca="1" si="181"/>
        <v>0</v>
      </c>
      <c r="AM790" s="688">
        <f>IFERROR($H790/SUMIF($A:$A,$A790,$H:$H)*SUMIF(Summary!$A$230:$A$266,$A790,Summary!$P$230:$P$266),0)</f>
        <v>0</v>
      </c>
      <c r="AN790" s="688">
        <f>IFERROR($H790/SUMIF($A:$A,$A790,$H:$H)*(SUMIF(Summary!$A$230:$A$266,$A790,Summary!$L$230:$L$266)+SUMIF(Summary!$A$281:$A$317,$A790,Summary!$L$281:$L$317))-AM790,0)</f>
        <v>0</v>
      </c>
      <c r="AO790" s="688">
        <f>IFERROR($H790/SUMIF($A:$A,$A790,$H:$H)*SUMIF(Summary!$A$230:$A$266,$A790,Summary!$Q$230:$Q$266),0)</f>
        <v>0</v>
      </c>
      <c r="AP790" s="688">
        <f>IFERROR($H790/SUMIF($A:$A,$A790,$H:$H)*(SUMIF(Summary!$A$230:$A$266,$A790,Summary!$L$230:$L$266)+SUMIF(Summary!$A$281:$A$317,$A790,Summary!$L$281:$L$317))-AO790,0)</f>
        <v>0</v>
      </c>
      <c r="AQ790" s="306"/>
      <c r="AR790" s="688">
        <f t="shared" ca="1" si="182"/>
        <v>0</v>
      </c>
      <c r="AS790" s="688">
        <f t="shared" ca="1" si="183"/>
        <v>0</v>
      </c>
    </row>
    <row r="791" spans="1:45" x14ac:dyDescent="0.2">
      <c r="A791" s="423">
        <v>3606</v>
      </c>
      <c r="B791" s="427">
        <v>3</v>
      </c>
      <c r="C791" s="425" t="s">
        <v>309</v>
      </c>
      <c r="D791" s="422">
        <f t="shared" si="184"/>
        <v>1437</v>
      </c>
      <c r="E791" s="422">
        <f t="shared" si="185"/>
        <v>0</v>
      </c>
      <c r="F791" s="422">
        <f t="shared" si="186"/>
        <v>873</v>
      </c>
      <c r="G791" s="422">
        <f t="shared" si="187"/>
        <v>0</v>
      </c>
      <c r="H791" s="22">
        <f t="shared" si="188"/>
        <v>2310</v>
      </c>
      <c r="I791" s="116">
        <v>379</v>
      </c>
      <c r="J791" s="116">
        <v>0</v>
      </c>
      <c r="K791" s="116">
        <v>315</v>
      </c>
      <c r="L791" s="116">
        <v>0</v>
      </c>
      <c r="M791" s="22">
        <f t="shared" si="189"/>
        <v>694</v>
      </c>
      <c r="N791" s="116">
        <v>423</v>
      </c>
      <c r="O791" s="116">
        <v>0</v>
      </c>
      <c r="P791" s="116">
        <v>396</v>
      </c>
      <c r="Q791" s="116">
        <v>0</v>
      </c>
      <c r="R791" s="22">
        <f t="shared" si="190"/>
        <v>819</v>
      </c>
      <c r="S791" s="116">
        <v>635</v>
      </c>
      <c r="T791" s="116">
        <v>0</v>
      </c>
      <c r="U791" s="116">
        <v>162</v>
      </c>
      <c r="V791" s="116">
        <v>0</v>
      </c>
      <c r="W791" s="22">
        <f t="shared" si="191"/>
        <v>797</v>
      </c>
      <c r="X791" s="22">
        <f t="shared" si="192"/>
        <v>96.25</v>
      </c>
      <c r="Y791" s="22">
        <f ca="1">OFFSET('Cost Study'!$B$7,'Operations Support'!$C791,'Operations Support'!$B791)*$H791</f>
        <v>6976.2</v>
      </c>
      <c r="Z791" s="23">
        <f ca="1">Y791*'Cost Study'!$B$31</f>
        <v>389634.23351936496</v>
      </c>
      <c r="AA791" s="23">
        <f ca="1">IF(A791=10298,1.51,1)*IF($B791&lt;3,$D791*'Cost Study'!$B$32*OFFSET('Cost Study'!$B$7,'Operations Support'!$C791,'Operations Support'!$B791),0)</f>
        <v>0</v>
      </c>
      <c r="AB791" s="24">
        <f ca="1">AA791*'Cost Study'!$B$31</f>
        <v>0</v>
      </c>
      <c r="AC791" s="23">
        <f ca="1">Y791*'Cost Study'!$B$31</f>
        <v>389634.23351936496</v>
      </c>
      <c r="AD791" s="24">
        <f ca="1">AA791*'Cost Study'!$B$31</f>
        <v>0</v>
      </c>
      <c r="AE791" s="377">
        <f t="shared" ca="1" si="193"/>
        <v>389634.23351936496</v>
      </c>
      <c r="AF791" s="377">
        <f t="shared" ca="1" si="194"/>
        <v>389634.23351936496</v>
      </c>
      <c r="AH791" s="688">
        <f>IFERROR($H791/SUMIF($A:$A,$A791,$H:$H)*SUMIF(Summary!$A$110:$A$186,$A791,Summary!$P$110:$P$186),0)</f>
        <v>73976.803734817746</v>
      </c>
      <c r="AI791" s="689">
        <f t="shared" ca="1" si="180"/>
        <v>315657.42978454719</v>
      </c>
      <c r="AJ791" s="688">
        <f>IFERROR(H791/SUMIF(A:A,A791,H:H)*SUMIF(Summary!$A$110:$A$186,'Operations Support'!A791,Summary!$Q$110:$Q$186),0)</f>
        <v>74228.613885202445</v>
      </c>
      <c r="AK791" s="688">
        <f t="shared" ca="1" si="181"/>
        <v>315405.61963416252</v>
      </c>
      <c r="AM791" s="688">
        <f>IFERROR($H791/SUMIF($A:$A,$A791,$H:$H)*SUMIF(Summary!$A$230:$A$266,$A791,Summary!$P$230:$P$266),0)</f>
        <v>13996.514613441597</v>
      </c>
      <c r="AN791" s="688">
        <f>IFERROR($H791/SUMIF($A:$A,$A791,$H:$H)*(SUMIF(Summary!$A$230:$A$266,$A791,Summary!$L$230:$L$266)+SUMIF(Summary!$A$281:$A$317,$A791,Summary!$L$281:$L$317))-AM791,0)</f>
        <v>30548.363844781248</v>
      </c>
      <c r="AO791" s="688">
        <f>IFERROR($H791/SUMIF($A:$A,$A791,$H:$H)*SUMIF(Summary!$A$230:$A$266,$A791,Summary!$Q$230:$Q$266),0)</f>
        <v>14044.157445677314</v>
      </c>
      <c r="AP791" s="688">
        <f>IFERROR($H791/SUMIF($A:$A,$A791,$H:$H)*(SUMIF(Summary!$A$230:$A$266,$A791,Summary!$L$230:$L$266)+SUMIF(Summary!$A$281:$A$317,$A791,Summary!$L$281:$L$317))-AO791,0)</f>
        <v>30500.721012545531</v>
      </c>
      <c r="AQ791" s="306"/>
      <c r="AR791" s="688">
        <f t="shared" ca="1" si="182"/>
        <v>346205.79362932843</v>
      </c>
      <c r="AS791" s="688">
        <f t="shared" ca="1" si="183"/>
        <v>345906.34064670803</v>
      </c>
    </row>
    <row r="792" spans="1:45" x14ac:dyDescent="0.2">
      <c r="A792" s="423">
        <v>3606</v>
      </c>
      <c r="B792" s="427">
        <v>3</v>
      </c>
      <c r="C792" s="425" t="s">
        <v>310</v>
      </c>
      <c r="D792" s="422">
        <f t="shared" si="184"/>
        <v>0</v>
      </c>
      <c r="E792" s="422">
        <f t="shared" si="185"/>
        <v>0</v>
      </c>
      <c r="F792" s="422">
        <f t="shared" si="186"/>
        <v>0</v>
      </c>
      <c r="G792" s="422">
        <f t="shared" si="187"/>
        <v>0</v>
      </c>
      <c r="H792" s="22">
        <f t="shared" si="188"/>
        <v>0</v>
      </c>
      <c r="I792" s="116">
        <v>0</v>
      </c>
      <c r="J792" s="116">
        <v>0</v>
      </c>
      <c r="K792" s="116">
        <v>0</v>
      </c>
      <c r="L792" s="116">
        <v>0</v>
      </c>
      <c r="M792" s="22">
        <f t="shared" si="189"/>
        <v>0</v>
      </c>
      <c r="N792" s="116">
        <v>0</v>
      </c>
      <c r="O792" s="116">
        <v>0</v>
      </c>
      <c r="P792" s="116">
        <v>0</v>
      </c>
      <c r="Q792" s="116">
        <v>0</v>
      </c>
      <c r="R792" s="22">
        <f t="shared" si="190"/>
        <v>0</v>
      </c>
      <c r="S792" s="116">
        <v>0</v>
      </c>
      <c r="T792" s="116">
        <v>0</v>
      </c>
      <c r="U792" s="116">
        <v>0</v>
      </c>
      <c r="V792" s="116">
        <v>0</v>
      </c>
      <c r="W792" s="22">
        <f t="shared" si="191"/>
        <v>0</v>
      </c>
      <c r="X792" s="22">
        <f t="shared" si="192"/>
        <v>0</v>
      </c>
      <c r="Y792" s="22">
        <f ca="1">OFFSET('Cost Study'!$B$7,'Operations Support'!$C792,'Operations Support'!$B792)*$H792</f>
        <v>0</v>
      </c>
      <c r="Z792" s="23">
        <f ca="1">Y792*'Cost Study'!$B$31</f>
        <v>0</v>
      </c>
      <c r="AA792" s="23">
        <f ca="1">IF(A792=10298,1.51,1)*IF($B792&lt;3,$D792*'Cost Study'!$B$32*OFFSET('Cost Study'!$B$7,'Operations Support'!$C792,'Operations Support'!$B792),0)</f>
        <v>0</v>
      </c>
      <c r="AB792" s="24">
        <f ca="1">AA792*'Cost Study'!$B$31</f>
        <v>0</v>
      </c>
      <c r="AC792" s="23">
        <f ca="1">Y792*'Cost Study'!$B$31</f>
        <v>0</v>
      </c>
      <c r="AD792" s="24">
        <f ca="1">AA792*'Cost Study'!$B$31</f>
        <v>0</v>
      </c>
      <c r="AE792" s="377">
        <f t="shared" ca="1" si="193"/>
        <v>0</v>
      </c>
      <c r="AF792" s="377">
        <f t="shared" ca="1" si="194"/>
        <v>0</v>
      </c>
      <c r="AH792" s="688">
        <f>IFERROR($H792/SUMIF($A:$A,$A792,$H:$H)*SUMIF(Summary!$A$110:$A$186,$A792,Summary!$P$110:$P$186),0)</f>
        <v>0</v>
      </c>
      <c r="AI792" s="689">
        <f t="shared" ca="1" si="180"/>
        <v>0</v>
      </c>
      <c r="AJ792" s="688">
        <f>IFERROR(H792/SUMIF(A:A,A792,H:H)*SUMIF(Summary!$A$110:$A$186,'Operations Support'!A792,Summary!$Q$110:$Q$186),0)</f>
        <v>0</v>
      </c>
      <c r="AK792" s="688">
        <f t="shared" ca="1" si="181"/>
        <v>0</v>
      </c>
      <c r="AM792" s="688">
        <f>IFERROR($H792/SUMIF($A:$A,$A792,$H:$H)*SUMIF(Summary!$A$230:$A$266,$A792,Summary!$P$230:$P$266),0)</f>
        <v>0</v>
      </c>
      <c r="AN792" s="688">
        <f>IFERROR($H792/SUMIF($A:$A,$A792,$H:$H)*(SUMIF(Summary!$A$230:$A$266,$A792,Summary!$L$230:$L$266)+SUMIF(Summary!$A$281:$A$317,$A792,Summary!$L$281:$L$317))-AM792,0)</f>
        <v>0</v>
      </c>
      <c r="AO792" s="688">
        <f>IFERROR($H792/SUMIF($A:$A,$A792,$H:$H)*SUMIF(Summary!$A$230:$A$266,$A792,Summary!$Q$230:$Q$266),0)</f>
        <v>0</v>
      </c>
      <c r="AP792" s="688">
        <f>IFERROR($H792/SUMIF($A:$A,$A792,$H:$H)*(SUMIF(Summary!$A$230:$A$266,$A792,Summary!$L$230:$L$266)+SUMIF(Summary!$A$281:$A$317,$A792,Summary!$L$281:$L$317))-AO792,0)</f>
        <v>0</v>
      </c>
      <c r="AQ792" s="306"/>
      <c r="AR792" s="688">
        <f t="shared" ca="1" si="182"/>
        <v>0</v>
      </c>
      <c r="AS792" s="688">
        <f t="shared" ca="1" si="183"/>
        <v>0</v>
      </c>
    </row>
    <row r="793" spans="1:45" x14ac:dyDescent="0.2">
      <c r="A793" s="423">
        <v>3606</v>
      </c>
      <c r="B793" s="427">
        <v>3</v>
      </c>
      <c r="C793" s="425" t="s">
        <v>311</v>
      </c>
      <c r="D793" s="422">
        <f t="shared" si="184"/>
        <v>0</v>
      </c>
      <c r="E793" s="422">
        <f t="shared" si="185"/>
        <v>0</v>
      </c>
      <c r="F793" s="422">
        <f t="shared" si="186"/>
        <v>0</v>
      </c>
      <c r="G793" s="422">
        <f t="shared" si="187"/>
        <v>0</v>
      </c>
      <c r="H793" s="22">
        <f t="shared" si="188"/>
        <v>0</v>
      </c>
      <c r="I793" s="116">
        <v>0</v>
      </c>
      <c r="J793" s="116">
        <v>0</v>
      </c>
      <c r="K793" s="116">
        <v>0</v>
      </c>
      <c r="L793" s="116">
        <v>0</v>
      </c>
      <c r="M793" s="22">
        <f t="shared" si="189"/>
        <v>0</v>
      </c>
      <c r="N793" s="116">
        <v>0</v>
      </c>
      <c r="O793" s="116">
        <v>0</v>
      </c>
      <c r="P793" s="116">
        <v>0</v>
      </c>
      <c r="Q793" s="116">
        <v>0</v>
      </c>
      <c r="R793" s="22">
        <f t="shared" si="190"/>
        <v>0</v>
      </c>
      <c r="S793" s="116">
        <v>0</v>
      </c>
      <c r="T793" s="116">
        <v>0</v>
      </c>
      <c r="U793" s="116">
        <v>0</v>
      </c>
      <c r="V793" s="116">
        <v>0</v>
      </c>
      <c r="W793" s="22">
        <f t="shared" si="191"/>
        <v>0</v>
      </c>
      <c r="X793" s="22">
        <f t="shared" si="192"/>
        <v>0</v>
      </c>
      <c r="Y793" s="22">
        <f ca="1">OFFSET('Cost Study'!$B$7,'Operations Support'!$C793,'Operations Support'!$B793)*$H793</f>
        <v>0</v>
      </c>
      <c r="Z793" s="23">
        <f ca="1">Y793*'Cost Study'!$B$31</f>
        <v>0</v>
      </c>
      <c r="AA793" s="23">
        <f ca="1">IF(A793=10298,1.51,1)*IF($B793&lt;3,$D793*'Cost Study'!$B$32*OFFSET('Cost Study'!$B$7,'Operations Support'!$C793,'Operations Support'!$B793),0)</f>
        <v>0</v>
      </c>
      <c r="AB793" s="24">
        <f ca="1">AA793*'Cost Study'!$B$31</f>
        <v>0</v>
      </c>
      <c r="AC793" s="23">
        <f ca="1">Y793*'Cost Study'!$B$31</f>
        <v>0</v>
      </c>
      <c r="AD793" s="24">
        <f ca="1">AA793*'Cost Study'!$B$31</f>
        <v>0</v>
      </c>
      <c r="AE793" s="377">
        <f t="shared" ca="1" si="193"/>
        <v>0</v>
      </c>
      <c r="AF793" s="377">
        <f t="shared" ca="1" si="194"/>
        <v>0</v>
      </c>
      <c r="AH793" s="688">
        <f>IFERROR($H793/SUMIF($A:$A,$A793,$H:$H)*SUMIF(Summary!$A$110:$A$186,$A793,Summary!$P$110:$P$186),0)</f>
        <v>0</v>
      </c>
      <c r="AI793" s="689">
        <f t="shared" ca="1" si="180"/>
        <v>0</v>
      </c>
      <c r="AJ793" s="688">
        <f>IFERROR(H793/SUMIF(A:A,A793,H:H)*SUMIF(Summary!$A$110:$A$186,'Operations Support'!A793,Summary!$Q$110:$Q$186),0)</f>
        <v>0</v>
      </c>
      <c r="AK793" s="688">
        <f t="shared" ca="1" si="181"/>
        <v>0</v>
      </c>
      <c r="AM793" s="688">
        <f>IFERROR($H793/SUMIF($A:$A,$A793,$H:$H)*SUMIF(Summary!$A$230:$A$266,$A793,Summary!$P$230:$P$266),0)</f>
        <v>0</v>
      </c>
      <c r="AN793" s="688">
        <f>IFERROR($H793/SUMIF($A:$A,$A793,$H:$H)*(SUMIF(Summary!$A$230:$A$266,$A793,Summary!$L$230:$L$266)+SUMIF(Summary!$A$281:$A$317,$A793,Summary!$L$281:$L$317))-AM793,0)</f>
        <v>0</v>
      </c>
      <c r="AO793" s="688">
        <f>IFERROR($H793/SUMIF($A:$A,$A793,$H:$H)*SUMIF(Summary!$A$230:$A$266,$A793,Summary!$Q$230:$Q$266),0)</f>
        <v>0</v>
      </c>
      <c r="AP793" s="688">
        <f>IFERROR($H793/SUMIF($A:$A,$A793,$H:$H)*(SUMIF(Summary!$A$230:$A$266,$A793,Summary!$L$230:$L$266)+SUMIF(Summary!$A$281:$A$317,$A793,Summary!$L$281:$L$317))-AO793,0)</f>
        <v>0</v>
      </c>
      <c r="AQ793" s="306"/>
      <c r="AR793" s="688">
        <f t="shared" ca="1" si="182"/>
        <v>0</v>
      </c>
      <c r="AS793" s="688">
        <f t="shared" ca="1" si="183"/>
        <v>0</v>
      </c>
    </row>
    <row r="794" spans="1:45" x14ac:dyDescent="0.2">
      <c r="A794" s="423">
        <v>3606</v>
      </c>
      <c r="B794" s="427">
        <v>3</v>
      </c>
      <c r="C794" s="425" t="s">
        <v>312</v>
      </c>
      <c r="D794" s="422">
        <f t="shared" si="184"/>
        <v>0</v>
      </c>
      <c r="E794" s="422">
        <f t="shared" si="185"/>
        <v>0</v>
      </c>
      <c r="F794" s="422">
        <f t="shared" si="186"/>
        <v>0</v>
      </c>
      <c r="G794" s="422">
        <f t="shared" si="187"/>
        <v>0</v>
      </c>
      <c r="H794" s="22">
        <f t="shared" si="188"/>
        <v>0</v>
      </c>
      <c r="I794" s="116">
        <v>0</v>
      </c>
      <c r="J794" s="116">
        <v>0</v>
      </c>
      <c r="K794" s="116">
        <v>0</v>
      </c>
      <c r="L794" s="116">
        <v>0</v>
      </c>
      <c r="M794" s="22">
        <f t="shared" si="189"/>
        <v>0</v>
      </c>
      <c r="N794" s="116">
        <v>0</v>
      </c>
      <c r="O794" s="116">
        <v>0</v>
      </c>
      <c r="P794" s="116">
        <v>0</v>
      </c>
      <c r="Q794" s="116">
        <v>0</v>
      </c>
      <c r="R794" s="22">
        <f t="shared" si="190"/>
        <v>0</v>
      </c>
      <c r="S794" s="116">
        <v>0</v>
      </c>
      <c r="T794" s="116">
        <v>0</v>
      </c>
      <c r="U794" s="116">
        <v>0</v>
      </c>
      <c r="V794" s="116">
        <v>0</v>
      </c>
      <c r="W794" s="22">
        <f t="shared" si="191"/>
        <v>0</v>
      </c>
      <c r="X794" s="22">
        <f t="shared" si="192"/>
        <v>0</v>
      </c>
      <c r="Y794" s="22">
        <f ca="1">OFFSET('Cost Study'!$B$7,'Operations Support'!$C794,'Operations Support'!$B794)*$H794</f>
        <v>0</v>
      </c>
      <c r="Z794" s="23">
        <f ca="1">Y794*'Cost Study'!$B$31</f>
        <v>0</v>
      </c>
      <c r="AA794" s="23">
        <f ca="1">IF(A794=10298,1.51,1)*IF($B794&lt;3,$D794*'Cost Study'!$B$32*OFFSET('Cost Study'!$B$7,'Operations Support'!$C794,'Operations Support'!$B794),0)</f>
        <v>0</v>
      </c>
      <c r="AB794" s="24">
        <f ca="1">AA794*'Cost Study'!$B$31</f>
        <v>0</v>
      </c>
      <c r="AC794" s="23">
        <f ca="1">Y794*'Cost Study'!$B$31</f>
        <v>0</v>
      </c>
      <c r="AD794" s="24">
        <f ca="1">AA794*'Cost Study'!$B$31</f>
        <v>0</v>
      </c>
      <c r="AE794" s="377">
        <f t="shared" ca="1" si="193"/>
        <v>0</v>
      </c>
      <c r="AF794" s="377">
        <f t="shared" ca="1" si="194"/>
        <v>0</v>
      </c>
      <c r="AH794" s="688">
        <f>IFERROR($H794/SUMIF($A:$A,$A794,$H:$H)*SUMIF(Summary!$A$110:$A$186,$A794,Summary!$P$110:$P$186),0)</f>
        <v>0</v>
      </c>
      <c r="AI794" s="689">
        <f t="shared" ca="1" si="180"/>
        <v>0</v>
      </c>
      <c r="AJ794" s="688">
        <f>IFERROR(H794/SUMIF(A:A,A794,H:H)*SUMIF(Summary!$A$110:$A$186,'Operations Support'!A794,Summary!$Q$110:$Q$186),0)</f>
        <v>0</v>
      </c>
      <c r="AK794" s="688">
        <f t="shared" ca="1" si="181"/>
        <v>0</v>
      </c>
      <c r="AM794" s="688">
        <f>IFERROR($H794/SUMIF($A:$A,$A794,$H:$H)*SUMIF(Summary!$A$230:$A$266,$A794,Summary!$P$230:$P$266),0)</f>
        <v>0</v>
      </c>
      <c r="AN794" s="688">
        <f>IFERROR($H794/SUMIF($A:$A,$A794,$H:$H)*(SUMIF(Summary!$A$230:$A$266,$A794,Summary!$L$230:$L$266)+SUMIF(Summary!$A$281:$A$317,$A794,Summary!$L$281:$L$317))-AM794,0)</f>
        <v>0</v>
      </c>
      <c r="AO794" s="688">
        <f>IFERROR($H794/SUMIF($A:$A,$A794,$H:$H)*SUMIF(Summary!$A$230:$A$266,$A794,Summary!$Q$230:$Q$266),0)</f>
        <v>0</v>
      </c>
      <c r="AP794" s="688">
        <f>IFERROR($H794/SUMIF($A:$A,$A794,$H:$H)*(SUMIF(Summary!$A$230:$A$266,$A794,Summary!$L$230:$L$266)+SUMIF(Summary!$A$281:$A$317,$A794,Summary!$L$281:$L$317))-AO794,0)</f>
        <v>0</v>
      </c>
      <c r="AQ794" s="306"/>
      <c r="AR794" s="688">
        <f t="shared" ca="1" si="182"/>
        <v>0</v>
      </c>
      <c r="AS794" s="688">
        <f t="shared" ca="1" si="183"/>
        <v>0</v>
      </c>
    </row>
    <row r="795" spans="1:45" x14ac:dyDescent="0.2">
      <c r="A795" s="423">
        <v>3606</v>
      </c>
      <c r="B795" s="427">
        <v>3</v>
      </c>
      <c r="C795" s="425" t="s">
        <v>313</v>
      </c>
      <c r="D795" s="422">
        <f t="shared" si="184"/>
        <v>816</v>
      </c>
      <c r="E795" s="422">
        <f t="shared" si="185"/>
        <v>0</v>
      </c>
      <c r="F795" s="422">
        <f t="shared" si="186"/>
        <v>321</v>
      </c>
      <c r="G795" s="422">
        <f t="shared" si="187"/>
        <v>0</v>
      </c>
      <c r="H795" s="22">
        <f t="shared" si="188"/>
        <v>1137</v>
      </c>
      <c r="I795" s="116">
        <v>228</v>
      </c>
      <c r="J795" s="116">
        <v>0</v>
      </c>
      <c r="K795" s="116">
        <v>123</v>
      </c>
      <c r="L795" s="116">
        <v>0</v>
      </c>
      <c r="M795" s="22">
        <f t="shared" si="189"/>
        <v>351</v>
      </c>
      <c r="N795" s="116">
        <v>354</v>
      </c>
      <c r="O795" s="116">
        <v>0</v>
      </c>
      <c r="P795" s="116">
        <v>132</v>
      </c>
      <c r="Q795" s="116">
        <v>0</v>
      </c>
      <c r="R795" s="22">
        <f t="shared" si="190"/>
        <v>486</v>
      </c>
      <c r="S795" s="116">
        <v>234</v>
      </c>
      <c r="T795" s="116">
        <v>0</v>
      </c>
      <c r="U795" s="116">
        <v>66</v>
      </c>
      <c r="V795" s="116">
        <v>0</v>
      </c>
      <c r="W795" s="22">
        <f t="shared" si="191"/>
        <v>300</v>
      </c>
      <c r="X795" s="22">
        <f t="shared" si="192"/>
        <v>47.375</v>
      </c>
      <c r="Y795" s="22">
        <f ca="1">OFFSET('Cost Study'!$B$7,'Operations Support'!$C795,'Operations Support'!$B795)*$H795</f>
        <v>2978.94</v>
      </c>
      <c r="Z795" s="23">
        <f ca="1">Y795*'Cost Study'!$B$31</f>
        <v>166379.54812077878</v>
      </c>
      <c r="AA795" s="23">
        <f ca="1">IF(A795=10298,1.51,1)*IF($B795&lt;3,$D795*'Cost Study'!$B$32*OFFSET('Cost Study'!$B$7,'Operations Support'!$C795,'Operations Support'!$B795),0)</f>
        <v>0</v>
      </c>
      <c r="AB795" s="24">
        <f ca="1">AA795*'Cost Study'!$B$31</f>
        <v>0</v>
      </c>
      <c r="AC795" s="23">
        <f ca="1">Y795*'Cost Study'!$B$31</f>
        <v>166379.54812077878</v>
      </c>
      <c r="AD795" s="24">
        <f ca="1">AA795*'Cost Study'!$B$31</f>
        <v>0</v>
      </c>
      <c r="AE795" s="377">
        <f t="shared" ca="1" si="193"/>
        <v>166379.54812077878</v>
      </c>
      <c r="AF795" s="377">
        <f t="shared" ca="1" si="194"/>
        <v>166379.54812077878</v>
      </c>
      <c r="AH795" s="688">
        <f>IFERROR($H795/SUMIF($A:$A,$A795,$H:$H)*SUMIF(Summary!$A$110:$A$186,$A795,Summary!$P$110:$P$186),0)</f>
        <v>36411.959240903801</v>
      </c>
      <c r="AI795" s="689">
        <f t="shared" ca="1" si="180"/>
        <v>129967.58887987498</v>
      </c>
      <c r="AJ795" s="688">
        <f>IFERROR(H795/SUMIF(A:A,A795,H:H)*SUMIF(Summary!$A$110:$A$186,'Operations Support'!A795,Summary!$Q$110:$Q$186),0)</f>
        <v>36535.902159080171</v>
      </c>
      <c r="AK795" s="688">
        <f t="shared" ca="1" si="181"/>
        <v>129843.64596169861</v>
      </c>
      <c r="AM795" s="688">
        <f>IFERROR($H795/SUMIF($A:$A,$A795,$H:$H)*SUMIF(Summary!$A$230:$A$266,$A795,Summary!$P$230:$P$266),0)</f>
        <v>6889.1935564861888</v>
      </c>
      <c r="AN795" s="688">
        <f>IFERROR($H795/SUMIF($A:$A,$A795,$H:$H)*(SUMIF(Summary!$A$230:$A$266,$A795,Summary!$L$230:$L$266)+SUMIF(Summary!$A$281:$A$317,$A795,Summary!$L$281:$L$317))-AM795,0)</f>
        <v>15036.142723600122</v>
      </c>
      <c r="AO795" s="688">
        <f>IFERROR($H795/SUMIF($A:$A,$A795,$H:$H)*SUMIF(Summary!$A$230:$A$266,$A795,Summary!$Q$230:$Q$266),0)</f>
        <v>6912.6437297554576</v>
      </c>
      <c r="AP795" s="688">
        <f>IFERROR($H795/SUMIF($A:$A,$A795,$H:$H)*(SUMIF(Summary!$A$230:$A$266,$A795,Summary!$L$230:$L$266)+SUMIF(Summary!$A$281:$A$317,$A795,Summary!$L$281:$L$317))-AO795,0)</f>
        <v>15012.692550330852</v>
      </c>
      <c r="AQ795" s="306"/>
      <c r="AR795" s="688">
        <f t="shared" ca="1" si="182"/>
        <v>145003.73160347511</v>
      </c>
      <c r="AS795" s="688">
        <f t="shared" ca="1" si="183"/>
        <v>144856.33851202947</v>
      </c>
    </row>
    <row r="796" spans="1:45" x14ac:dyDescent="0.2">
      <c r="A796" s="423">
        <v>3606</v>
      </c>
      <c r="B796" s="427">
        <v>3</v>
      </c>
      <c r="C796" s="425" t="s">
        <v>314</v>
      </c>
      <c r="D796" s="422">
        <f t="shared" si="184"/>
        <v>0</v>
      </c>
      <c r="E796" s="422">
        <f t="shared" si="185"/>
        <v>0</v>
      </c>
      <c r="F796" s="422">
        <f t="shared" si="186"/>
        <v>0</v>
      </c>
      <c r="G796" s="422">
        <f t="shared" si="187"/>
        <v>0</v>
      </c>
      <c r="H796" s="22">
        <f t="shared" si="188"/>
        <v>0</v>
      </c>
      <c r="I796" s="116">
        <v>0</v>
      </c>
      <c r="J796" s="116">
        <v>0</v>
      </c>
      <c r="K796" s="116">
        <v>0</v>
      </c>
      <c r="L796" s="116">
        <v>0</v>
      </c>
      <c r="M796" s="22">
        <f t="shared" si="189"/>
        <v>0</v>
      </c>
      <c r="N796" s="116">
        <v>0</v>
      </c>
      <c r="O796" s="116">
        <v>0</v>
      </c>
      <c r="P796" s="116">
        <v>0</v>
      </c>
      <c r="Q796" s="116">
        <v>0</v>
      </c>
      <c r="R796" s="22">
        <f t="shared" si="190"/>
        <v>0</v>
      </c>
      <c r="S796" s="116">
        <v>0</v>
      </c>
      <c r="T796" s="116">
        <v>0</v>
      </c>
      <c r="U796" s="116">
        <v>0</v>
      </c>
      <c r="V796" s="116">
        <v>0</v>
      </c>
      <c r="W796" s="22">
        <f t="shared" si="191"/>
        <v>0</v>
      </c>
      <c r="X796" s="22">
        <f t="shared" si="192"/>
        <v>0</v>
      </c>
      <c r="Y796" s="22">
        <f ca="1">OFFSET('Cost Study'!$B$7,'Operations Support'!$C796,'Operations Support'!$B796)*$H796</f>
        <v>0</v>
      </c>
      <c r="Z796" s="23">
        <f ca="1">Y796*'Cost Study'!$B$31</f>
        <v>0</v>
      </c>
      <c r="AA796" s="23">
        <f ca="1">IF(A796=10298,1.51,1)*IF($B796&lt;3,$D796*'Cost Study'!$B$32*OFFSET('Cost Study'!$B$7,'Operations Support'!$C796,'Operations Support'!$B796),0)</f>
        <v>0</v>
      </c>
      <c r="AB796" s="24">
        <f ca="1">AA796*'Cost Study'!$B$31</f>
        <v>0</v>
      </c>
      <c r="AC796" s="23">
        <f ca="1">Y796*'Cost Study'!$B$31</f>
        <v>0</v>
      </c>
      <c r="AD796" s="24">
        <f ca="1">AA796*'Cost Study'!$B$31</f>
        <v>0</v>
      </c>
      <c r="AE796" s="377">
        <f t="shared" ca="1" si="193"/>
        <v>0</v>
      </c>
      <c r="AF796" s="377">
        <f t="shared" ca="1" si="194"/>
        <v>0</v>
      </c>
      <c r="AH796" s="688">
        <f>IFERROR($H796/SUMIF($A:$A,$A796,$H:$H)*SUMIF(Summary!$A$110:$A$186,$A796,Summary!$P$110:$P$186),0)</f>
        <v>0</v>
      </c>
      <c r="AI796" s="689">
        <f t="shared" ca="1" si="180"/>
        <v>0</v>
      </c>
      <c r="AJ796" s="688">
        <f>IFERROR(H796/SUMIF(A:A,A796,H:H)*SUMIF(Summary!$A$110:$A$186,'Operations Support'!A796,Summary!$Q$110:$Q$186),0)</f>
        <v>0</v>
      </c>
      <c r="AK796" s="688">
        <f t="shared" ca="1" si="181"/>
        <v>0</v>
      </c>
      <c r="AM796" s="688">
        <f>IFERROR($H796/SUMIF($A:$A,$A796,$H:$H)*SUMIF(Summary!$A$230:$A$266,$A796,Summary!$P$230:$P$266),0)</f>
        <v>0</v>
      </c>
      <c r="AN796" s="688">
        <f>IFERROR($H796/SUMIF($A:$A,$A796,$H:$H)*(SUMIF(Summary!$A$230:$A$266,$A796,Summary!$L$230:$L$266)+SUMIF(Summary!$A$281:$A$317,$A796,Summary!$L$281:$L$317))-AM796,0)</f>
        <v>0</v>
      </c>
      <c r="AO796" s="688">
        <f>IFERROR($H796/SUMIF($A:$A,$A796,$H:$H)*SUMIF(Summary!$A$230:$A$266,$A796,Summary!$Q$230:$Q$266),0)</f>
        <v>0</v>
      </c>
      <c r="AP796" s="688">
        <f>IFERROR($H796/SUMIF($A:$A,$A796,$H:$H)*(SUMIF(Summary!$A$230:$A$266,$A796,Summary!$L$230:$L$266)+SUMIF(Summary!$A$281:$A$317,$A796,Summary!$L$281:$L$317))-AO796,0)</f>
        <v>0</v>
      </c>
      <c r="AQ796" s="306"/>
      <c r="AR796" s="688">
        <f t="shared" ca="1" si="182"/>
        <v>0</v>
      </c>
      <c r="AS796" s="688">
        <f t="shared" ca="1" si="183"/>
        <v>0</v>
      </c>
    </row>
    <row r="797" spans="1:45" x14ac:dyDescent="0.2">
      <c r="A797" s="423">
        <v>3606</v>
      </c>
      <c r="B797" s="427">
        <v>3</v>
      </c>
      <c r="C797" s="425" t="s">
        <v>315</v>
      </c>
      <c r="D797" s="422">
        <f t="shared" si="184"/>
        <v>4353</v>
      </c>
      <c r="E797" s="422">
        <f t="shared" si="185"/>
        <v>0</v>
      </c>
      <c r="F797" s="422">
        <f t="shared" si="186"/>
        <v>447</v>
      </c>
      <c r="G797" s="422">
        <f t="shared" si="187"/>
        <v>0</v>
      </c>
      <c r="H797" s="22">
        <f t="shared" si="188"/>
        <v>4800</v>
      </c>
      <c r="I797" s="116">
        <v>1728</v>
      </c>
      <c r="J797" s="116">
        <v>0</v>
      </c>
      <c r="K797" s="116">
        <v>150</v>
      </c>
      <c r="L797" s="116">
        <v>0</v>
      </c>
      <c r="M797" s="22">
        <f t="shared" si="189"/>
        <v>1878</v>
      </c>
      <c r="N797" s="116">
        <v>1716</v>
      </c>
      <c r="O797" s="116">
        <v>0</v>
      </c>
      <c r="P797" s="116">
        <v>90</v>
      </c>
      <c r="Q797" s="116">
        <v>0</v>
      </c>
      <c r="R797" s="22">
        <f t="shared" si="190"/>
        <v>1806</v>
      </c>
      <c r="S797" s="116">
        <v>909</v>
      </c>
      <c r="T797" s="116">
        <v>0</v>
      </c>
      <c r="U797" s="116">
        <v>207</v>
      </c>
      <c r="V797" s="116">
        <v>0</v>
      </c>
      <c r="W797" s="22">
        <f t="shared" si="191"/>
        <v>1116</v>
      </c>
      <c r="X797" s="22">
        <f t="shared" si="192"/>
        <v>200</v>
      </c>
      <c r="Y797" s="22">
        <f ca="1">OFFSET('Cost Study'!$B$7,'Operations Support'!$C797,'Operations Support'!$B797)*$H797</f>
        <v>15696</v>
      </c>
      <c r="Z797" s="23">
        <f ca="1">Y797*'Cost Study'!$B$31</f>
        <v>876651.89205010643</v>
      </c>
      <c r="AA797" s="23">
        <f ca="1">IF(A797=10298,1.51,1)*IF($B797&lt;3,$D797*'Cost Study'!$B$32*OFFSET('Cost Study'!$B$7,'Operations Support'!$C797,'Operations Support'!$B797),0)</f>
        <v>0</v>
      </c>
      <c r="AB797" s="24">
        <f ca="1">AA797*'Cost Study'!$B$31</f>
        <v>0</v>
      </c>
      <c r="AC797" s="23">
        <f ca="1">Y797*'Cost Study'!$B$31</f>
        <v>876651.89205010643</v>
      </c>
      <c r="AD797" s="24">
        <f ca="1">AA797*'Cost Study'!$B$31</f>
        <v>0</v>
      </c>
      <c r="AE797" s="377">
        <f t="shared" ca="1" si="193"/>
        <v>876651.89205010643</v>
      </c>
      <c r="AF797" s="377">
        <f t="shared" ca="1" si="194"/>
        <v>876651.89205010643</v>
      </c>
      <c r="AH797" s="688">
        <f>IFERROR($H797/SUMIF($A:$A,$A797,$H:$H)*SUMIF(Summary!$A$110:$A$186,$A797,Summary!$P$110:$P$186),0)</f>
        <v>153718.03373468621</v>
      </c>
      <c r="AI797" s="689">
        <f t="shared" ca="1" si="180"/>
        <v>722933.85831542022</v>
      </c>
      <c r="AJ797" s="688">
        <f>IFERROR(H797/SUMIF(A:A,A797,H:H)*SUMIF(Summary!$A$110:$A$186,'Operations Support'!A797,Summary!$Q$110:$Q$186),0)</f>
        <v>154241.27560561546</v>
      </c>
      <c r="AK797" s="688">
        <f t="shared" ca="1" si="181"/>
        <v>722410.61644449097</v>
      </c>
      <c r="AM797" s="688">
        <f>IFERROR($H797/SUMIF($A:$A,$A797,$H:$H)*SUMIF(Summary!$A$230:$A$266,$A797,Summary!$P$230:$P$266),0)</f>
        <v>29083.666729229291</v>
      </c>
      <c r="AN797" s="688">
        <f>IFERROR($H797/SUMIF($A:$A,$A797,$H:$H)*(SUMIF(Summary!$A$230:$A$266,$A797,Summary!$L$230:$L$266)+SUMIF(Summary!$A$281:$A$317,$A797,Summary!$L$281:$L$317))-AM797,0)</f>
        <v>63477.119677467526</v>
      </c>
      <c r="AO797" s="688">
        <f>IFERROR($H797/SUMIF($A:$A,$A797,$H:$H)*SUMIF(Summary!$A$230:$A$266,$A797,Summary!$Q$230:$Q$266),0)</f>
        <v>29182.664822186627</v>
      </c>
      <c r="AP797" s="688">
        <f>IFERROR($H797/SUMIF($A:$A,$A797,$H:$H)*(SUMIF(Summary!$A$230:$A$266,$A797,Summary!$L$230:$L$266)+SUMIF(Summary!$A$281:$A$317,$A797,Summary!$L$281:$L$317))-AO797,0)</f>
        <v>63378.121584510191</v>
      </c>
      <c r="AQ797" s="306"/>
      <c r="AR797" s="688">
        <f t="shared" ca="1" si="182"/>
        <v>786410.97799288773</v>
      </c>
      <c r="AS797" s="688">
        <f t="shared" ca="1" si="183"/>
        <v>785788.73802900116</v>
      </c>
    </row>
    <row r="798" spans="1:45" x14ac:dyDescent="0.2">
      <c r="A798" s="423">
        <v>3606</v>
      </c>
      <c r="B798" s="427">
        <v>3</v>
      </c>
      <c r="C798" s="425" t="s">
        <v>316</v>
      </c>
      <c r="D798" s="422">
        <f t="shared" si="184"/>
        <v>0</v>
      </c>
      <c r="E798" s="422">
        <f t="shared" si="185"/>
        <v>0</v>
      </c>
      <c r="F798" s="422">
        <f t="shared" si="186"/>
        <v>0</v>
      </c>
      <c r="G798" s="422">
        <f t="shared" si="187"/>
        <v>0</v>
      </c>
      <c r="H798" s="22">
        <f t="shared" si="188"/>
        <v>0</v>
      </c>
      <c r="I798" s="116">
        <v>0</v>
      </c>
      <c r="J798" s="116">
        <v>0</v>
      </c>
      <c r="K798" s="116">
        <v>0</v>
      </c>
      <c r="L798" s="116">
        <v>0</v>
      </c>
      <c r="M798" s="22">
        <f t="shared" si="189"/>
        <v>0</v>
      </c>
      <c r="N798" s="116">
        <v>0</v>
      </c>
      <c r="O798" s="116">
        <v>0</v>
      </c>
      <c r="P798" s="116">
        <v>0</v>
      </c>
      <c r="Q798" s="116">
        <v>0</v>
      </c>
      <c r="R798" s="22">
        <f t="shared" si="190"/>
        <v>0</v>
      </c>
      <c r="S798" s="116">
        <v>0</v>
      </c>
      <c r="T798" s="116">
        <v>0</v>
      </c>
      <c r="U798" s="116">
        <v>0</v>
      </c>
      <c r="V798" s="116">
        <v>0</v>
      </c>
      <c r="W798" s="22">
        <f t="shared" si="191"/>
        <v>0</v>
      </c>
      <c r="X798" s="22">
        <f t="shared" si="192"/>
        <v>0</v>
      </c>
      <c r="Y798" s="22">
        <f ca="1">OFFSET('Cost Study'!$B$7,'Operations Support'!$C798,'Operations Support'!$B798)*$H798</f>
        <v>0</v>
      </c>
      <c r="Z798" s="23">
        <f ca="1">Y798*'Cost Study'!$B$31</f>
        <v>0</v>
      </c>
      <c r="AA798" s="23">
        <f ca="1">IF(A798=10298,1.51,1)*IF($B798&lt;3,$D798*'Cost Study'!$B$32*OFFSET('Cost Study'!$B$7,'Operations Support'!$C798,'Operations Support'!$B798),0)</f>
        <v>0</v>
      </c>
      <c r="AB798" s="24">
        <f ca="1">AA798*'Cost Study'!$B$31</f>
        <v>0</v>
      </c>
      <c r="AC798" s="23">
        <f ca="1">Y798*'Cost Study'!$B$31</f>
        <v>0</v>
      </c>
      <c r="AD798" s="24">
        <f ca="1">AA798*'Cost Study'!$B$31</f>
        <v>0</v>
      </c>
      <c r="AE798" s="377">
        <f t="shared" ca="1" si="193"/>
        <v>0</v>
      </c>
      <c r="AF798" s="377">
        <f t="shared" ca="1" si="194"/>
        <v>0</v>
      </c>
      <c r="AH798" s="688">
        <f>IFERROR($H798/SUMIF($A:$A,$A798,$H:$H)*SUMIF(Summary!$A$110:$A$186,$A798,Summary!$P$110:$P$186),0)</f>
        <v>0</v>
      </c>
      <c r="AI798" s="689">
        <f t="shared" ca="1" si="180"/>
        <v>0</v>
      </c>
      <c r="AJ798" s="688">
        <f>IFERROR(H798/SUMIF(A:A,A798,H:H)*SUMIF(Summary!$A$110:$A$186,'Operations Support'!A798,Summary!$Q$110:$Q$186),0)</f>
        <v>0</v>
      </c>
      <c r="AK798" s="688">
        <f t="shared" ca="1" si="181"/>
        <v>0</v>
      </c>
      <c r="AM798" s="688">
        <f>IFERROR($H798/SUMIF($A:$A,$A798,$H:$H)*SUMIF(Summary!$A$230:$A$266,$A798,Summary!$P$230:$P$266),0)</f>
        <v>0</v>
      </c>
      <c r="AN798" s="688">
        <f>IFERROR($H798/SUMIF($A:$A,$A798,$H:$H)*(SUMIF(Summary!$A$230:$A$266,$A798,Summary!$L$230:$L$266)+SUMIF(Summary!$A$281:$A$317,$A798,Summary!$L$281:$L$317))-AM798,0)</f>
        <v>0</v>
      </c>
      <c r="AO798" s="688">
        <f>IFERROR($H798/SUMIF($A:$A,$A798,$H:$H)*SUMIF(Summary!$A$230:$A$266,$A798,Summary!$Q$230:$Q$266),0)</f>
        <v>0</v>
      </c>
      <c r="AP798" s="688">
        <f>IFERROR($H798/SUMIF($A:$A,$A798,$H:$H)*(SUMIF(Summary!$A$230:$A$266,$A798,Summary!$L$230:$L$266)+SUMIF(Summary!$A$281:$A$317,$A798,Summary!$L$281:$L$317))-AO798,0)</f>
        <v>0</v>
      </c>
      <c r="AQ798" s="306"/>
      <c r="AR798" s="688">
        <f t="shared" ca="1" si="182"/>
        <v>0</v>
      </c>
      <c r="AS798" s="688">
        <f t="shared" ca="1" si="183"/>
        <v>0</v>
      </c>
    </row>
    <row r="799" spans="1:45" x14ac:dyDescent="0.2">
      <c r="A799" s="423">
        <v>3606</v>
      </c>
      <c r="B799" s="427">
        <v>3</v>
      </c>
      <c r="C799" s="425" t="s">
        <v>317</v>
      </c>
      <c r="D799" s="422">
        <f t="shared" si="184"/>
        <v>0</v>
      </c>
      <c r="E799" s="422">
        <f t="shared" si="185"/>
        <v>0</v>
      </c>
      <c r="F799" s="422">
        <f t="shared" si="186"/>
        <v>0</v>
      </c>
      <c r="G799" s="422">
        <f t="shared" si="187"/>
        <v>0</v>
      </c>
      <c r="H799" s="22">
        <f t="shared" si="188"/>
        <v>0</v>
      </c>
      <c r="I799" s="116">
        <v>0</v>
      </c>
      <c r="J799" s="116">
        <v>0</v>
      </c>
      <c r="K799" s="116">
        <v>0</v>
      </c>
      <c r="L799" s="116">
        <v>0</v>
      </c>
      <c r="M799" s="22">
        <f t="shared" si="189"/>
        <v>0</v>
      </c>
      <c r="N799" s="116">
        <v>0</v>
      </c>
      <c r="O799" s="116">
        <v>0</v>
      </c>
      <c r="P799" s="116">
        <v>0</v>
      </c>
      <c r="Q799" s="116">
        <v>0</v>
      </c>
      <c r="R799" s="22">
        <f t="shared" si="190"/>
        <v>0</v>
      </c>
      <c r="S799" s="116">
        <v>0</v>
      </c>
      <c r="T799" s="116">
        <v>0</v>
      </c>
      <c r="U799" s="116">
        <v>0</v>
      </c>
      <c r="V799" s="116">
        <v>0</v>
      </c>
      <c r="W799" s="22">
        <f t="shared" si="191"/>
        <v>0</v>
      </c>
      <c r="X799" s="22">
        <f t="shared" si="192"/>
        <v>0</v>
      </c>
      <c r="Y799" s="22">
        <f ca="1">OFFSET('Cost Study'!$B$7,'Operations Support'!$C799,'Operations Support'!$B799)*$H799</f>
        <v>0</v>
      </c>
      <c r="Z799" s="23">
        <f ca="1">Y799*'Cost Study'!$B$31</f>
        <v>0</v>
      </c>
      <c r="AA799" s="23">
        <f ca="1">IF(A799=10298,1.51,1)*IF($B799&lt;3,$D799*'Cost Study'!$B$32*OFFSET('Cost Study'!$B$7,'Operations Support'!$C799,'Operations Support'!$B799),0)</f>
        <v>0</v>
      </c>
      <c r="AB799" s="24">
        <f ca="1">AA799*'Cost Study'!$B$31</f>
        <v>0</v>
      </c>
      <c r="AC799" s="23">
        <f ca="1">Y799*'Cost Study'!$B$31</f>
        <v>0</v>
      </c>
      <c r="AD799" s="24">
        <f ca="1">AA799*'Cost Study'!$B$31</f>
        <v>0</v>
      </c>
      <c r="AE799" s="377">
        <f t="shared" ca="1" si="193"/>
        <v>0</v>
      </c>
      <c r="AF799" s="377">
        <f t="shared" ca="1" si="194"/>
        <v>0</v>
      </c>
      <c r="AH799" s="688">
        <f>IFERROR($H799/SUMIF($A:$A,$A799,$H:$H)*SUMIF(Summary!$A$110:$A$186,$A799,Summary!$P$110:$P$186),0)</f>
        <v>0</v>
      </c>
      <c r="AI799" s="689">
        <f t="shared" ca="1" si="180"/>
        <v>0</v>
      </c>
      <c r="AJ799" s="688">
        <f>IFERROR(H799/SUMIF(A:A,A799,H:H)*SUMIF(Summary!$A$110:$A$186,'Operations Support'!A799,Summary!$Q$110:$Q$186),0)</f>
        <v>0</v>
      </c>
      <c r="AK799" s="688">
        <f t="shared" ca="1" si="181"/>
        <v>0</v>
      </c>
      <c r="AM799" s="688">
        <f>IFERROR($H799/SUMIF($A:$A,$A799,$H:$H)*SUMIF(Summary!$A$230:$A$266,$A799,Summary!$P$230:$P$266),0)</f>
        <v>0</v>
      </c>
      <c r="AN799" s="688">
        <f>IFERROR($H799/SUMIF($A:$A,$A799,$H:$H)*(SUMIF(Summary!$A$230:$A$266,$A799,Summary!$L$230:$L$266)+SUMIF(Summary!$A$281:$A$317,$A799,Summary!$L$281:$L$317))-AM799,0)</f>
        <v>0</v>
      </c>
      <c r="AO799" s="688">
        <f>IFERROR($H799/SUMIF($A:$A,$A799,$H:$H)*SUMIF(Summary!$A$230:$A$266,$A799,Summary!$Q$230:$Q$266),0)</f>
        <v>0</v>
      </c>
      <c r="AP799" s="688">
        <f>IFERROR($H799/SUMIF($A:$A,$A799,$H:$H)*(SUMIF(Summary!$A$230:$A$266,$A799,Summary!$L$230:$L$266)+SUMIF(Summary!$A$281:$A$317,$A799,Summary!$L$281:$L$317))-AO799,0)</f>
        <v>0</v>
      </c>
      <c r="AQ799" s="306"/>
      <c r="AR799" s="688">
        <f t="shared" ca="1" si="182"/>
        <v>0</v>
      </c>
      <c r="AS799" s="688">
        <f t="shared" ca="1" si="183"/>
        <v>0</v>
      </c>
    </row>
    <row r="800" spans="1:45" x14ac:dyDescent="0.2">
      <c r="A800" s="423">
        <v>3606</v>
      </c>
      <c r="B800" s="427">
        <v>3</v>
      </c>
      <c r="C800" s="425" t="s">
        <v>318</v>
      </c>
      <c r="D800" s="422">
        <f t="shared" si="184"/>
        <v>254</v>
      </c>
      <c r="E800" s="422">
        <f t="shared" si="185"/>
        <v>0</v>
      </c>
      <c r="F800" s="422">
        <f t="shared" si="186"/>
        <v>264</v>
      </c>
      <c r="G800" s="422">
        <f t="shared" si="187"/>
        <v>0</v>
      </c>
      <c r="H800" s="22">
        <f t="shared" si="188"/>
        <v>518</v>
      </c>
      <c r="I800" s="116">
        <v>54</v>
      </c>
      <c r="J800" s="116">
        <v>0</v>
      </c>
      <c r="K800" s="116">
        <v>159</v>
      </c>
      <c r="L800" s="116">
        <v>0</v>
      </c>
      <c r="M800" s="22">
        <f t="shared" si="189"/>
        <v>213</v>
      </c>
      <c r="N800" s="116">
        <v>59</v>
      </c>
      <c r="O800" s="116">
        <v>0</v>
      </c>
      <c r="P800" s="116">
        <v>72</v>
      </c>
      <c r="Q800" s="116">
        <v>0</v>
      </c>
      <c r="R800" s="22">
        <f t="shared" si="190"/>
        <v>131</v>
      </c>
      <c r="S800" s="116">
        <v>141</v>
      </c>
      <c r="T800" s="116">
        <v>0</v>
      </c>
      <c r="U800" s="116">
        <v>33</v>
      </c>
      <c r="V800" s="116">
        <v>0</v>
      </c>
      <c r="W800" s="22">
        <f t="shared" si="191"/>
        <v>174</v>
      </c>
      <c r="X800" s="22">
        <f t="shared" si="192"/>
        <v>21.583333333333332</v>
      </c>
      <c r="Y800" s="22">
        <f ca="1">OFFSET('Cost Study'!$B$7,'Operations Support'!$C800,'Operations Support'!$B800)*$H800</f>
        <v>1978.76</v>
      </c>
      <c r="Z800" s="23">
        <f ca="1">Y800*'Cost Study'!$B$31</f>
        <v>110517.56485175004</v>
      </c>
      <c r="AA800" s="23">
        <f ca="1">IF(A800=10298,1.51,1)*IF($B800&lt;3,$D800*'Cost Study'!$B$32*OFFSET('Cost Study'!$B$7,'Operations Support'!$C800,'Operations Support'!$B800),0)</f>
        <v>0</v>
      </c>
      <c r="AB800" s="24">
        <f ca="1">AA800*'Cost Study'!$B$31</f>
        <v>0</v>
      </c>
      <c r="AC800" s="23">
        <f ca="1">Y800*'Cost Study'!$B$31</f>
        <v>110517.56485175004</v>
      </c>
      <c r="AD800" s="24">
        <f ca="1">AA800*'Cost Study'!$B$31</f>
        <v>0</v>
      </c>
      <c r="AE800" s="377">
        <f t="shared" ca="1" si="193"/>
        <v>110517.56485175004</v>
      </c>
      <c r="AF800" s="377">
        <f t="shared" ca="1" si="194"/>
        <v>110517.56485175004</v>
      </c>
      <c r="AH800" s="688">
        <f>IFERROR($H800/SUMIF($A:$A,$A800,$H:$H)*SUMIF(Summary!$A$110:$A$186,$A800,Summary!$P$110:$P$186),0)</f>
        <v>16588.737807201553</v>
      </c>
      <c r="AI800" s="689">
        <f t="shared" ca="1" si="180"/>
        <v>93928.827044548481</v>
      </c>
      <c r="AJ800" s="688">
        <f>IFERROR(H800/SUMIF(A:A,A800,H:H)*SUMIF(Summary!$A$110:$A$186,'Operations Support'!A800,Summary!$Q$110:$Q$186),0)</f>
        <v>16645.204325772669</v>
      </c>
      <c r="AK800" s="688">
        <f t="shared" ca="1" si="181"/>
        <v>93872.360525977361</v>
      </c>
      <c r="AM800" s="688">
        <f>IFERROR($H800/SUMIF($A:$A,$A800,$H:$H)*SUMIF(Summary!$A$230:$A$266,$A800,Summary!$P$230:$P$266),0)</f>
        <v>3138.6123678626609</v>
      </c>
      <c r="AN800" s="688">
        <f>IFERROR($H800/SUMIF($A:$A,$A800,$H:$H)*(SUMIF(Summary!$A$230:$A$266,$A800,Summary!$L$230:$L$266)+SUMIF(Summary!$A$281:$A$317,$A800,Summary!$L$281:$L$317))-AM800,0)</f>
        <v>6850.2391651933704</v>
      </c>
      <c r="AO800" s="688">
        <f>IFERROR($H800/SUMIF($A:$A,$A800,$H:$H)*SUMIF(Summary!$A$230:$A$266,$A800,Summary!$Q$230:$Q$266),0)</f>
        <v>3149.2959120609735</v>
      </c>
      <c r="AP800" s="688">
        <f>IFERROR($H800/SUMIF($A:$A,$A800,$H:$H)*(SUMIF(Summary!$A$230:$A$266,$A800,Summary!$L$230:$L$266)+SUMIF(Summary!$A$281:$A$317,$A800,Summary!$L$281:$L$317))-AO800,0)</f>
        <v>6839.5556209950573</v>
      </c>
      <c r="AQ800" s="306"/>
      <c r="AR800" s="688">
        <f t="shared" ca="1" si="182"/>
        <v>100779.06620974185</v>
      </c>
      <c r="AS800" s="688">
        <f t="shared" ca="1" si="183"/>
        <v>100711.91614697242</v>
      </c>
    </row>
    <row r="801" spans="1:45" x14ac:dyDescent="0.2">
      <c r="A801" s="423">
        <v>3606</v>
      </c>
      <c r="B801" s="427">
        <v>3</v>
      </c>
      <c r="C801" s="425" t="s">
        <v>319</v>
      </c>
      <c r="D801" s="422">
        <f t="shared" si="184"/>
        <v>0</v>
      </c>
      <c r="E801" s="422">
        <f t="shared" si="185"/>
        <v>0</v>
      </c>
      <c r="F801" s="422">
        <f t="shared" si="186"/>
        <v>0</v>
      </c>
      <c r="G801" s="422">
        <f t="shared" si="187"/>
        <v>0</v>
      </c>
      <c r="H801" s="22">
        <f t="shared" si="188"/>
        <v>0</v>
      </c>
      <c r="I801" s="116">
        <v>0</v>
      </c>
      <c r="J801" s="116">
        <v>0</v>
      </c>
      <c r="K801" s="116">
        <v>0</v>
      </c>
      <c r="L801" s="116">
        <v>0</v>
      </c>
      <c r="M801" s="22">
        <f t="shared" si="189"/>
        <v>0</v>
      </c>
      <c r="N801" s="116">
        <v>0</v>
      </c>
      <c r="O801" s="116">
        <v>0</v>
      </c>
      <c r="P801" s="116">
        <v>0</v>
      </c>
      <c r="Q801" s="116">
        <v>0</v>
      </c>
      <c r="R801" s="22">
        <f t="shared" si="190"/>
        <v>0</v>
      </c>
      <c r="S801" s="116">
        <v>0</v>
      </c>
      <c r="T801" s="116">
        <v>0</v>
      </c>
      <c r="U801" s="116">
        <v>0</v>
      </c>
      <c r="V801" s="116">
        <v>0</v>
      </c>
      <c r="W801" s="22">
        <f t="shared" si="191"/>
        <v>0</v>
      </c>
      <c r="X801" s="22">
        <f t="shared" si="192"/>
        <v>0</v>
      </c>
      <c r="Y801" s="22">
        <f ca="1">OFFSET('Cost Study'!$B$7,'Operations Support'!$C801,'Operations Support'!$B801)*$H801</f>
        <v>0</v>
      </c>
      <c r="Z801" s="23">
        <f ca="1">Y801*'Cost Study'!$B$31</f>
        <v>0</v>
      </c>
      <c r="AA801" s="23">
        <f ca="1">IF(A801=10298,1.51,1)*IF($B801&lt;3,$D801*'Cost Study'!$B$32*OFFSET('Cost Study'!$B$7,'Operations Support'!$C801,'Operations Support'!$B801),0)</f>
        <v>0</v>
      </c>
      <c r="AB801" s="24">
        <f ca="1">AA801*'Cost Study'!$B$31</f>
        <v>0</v>
      </c>
      <c r="AC801" s="23">
        <f ca="1">Y801*'Cost Study'!$B$31</f>
        <v>0</v>
      </c>
      <c r="AD801" s="24">
        <f ca="1">AA801*'Cost Study'!$B$31</f>
        <v>0</v>
      </c>
      <c r="AE801" s="377">
        <f t="shared" ca="1" si="193"/>
        <v>0</v>
      </c>
      <c r="AF801" s="377">
        <f t="shared" ca="1" si="194"/>
        <v>0</v>
      </c>
      <c r="AH801" s="688">
        <f>IFERROR($H801/SUMIF($A:$A,$A801,$H:$H)*SUMIF(Summary!$A$110:$A$186,$A801,Summary!$P$110:$P$186),0)</f>
        <v>0</v>
      </c>
      <c r="AI801" s="689">
        <f t="shared" ca="1" si="180"/>
        <v>0</v>
      </c>
      <c r="AJ801" s="688">
        <f>IFERROR(H801/SUMIF(A:A,A801,H:H)*SUMIF(Summary!$A$110:$A$186,'Operations Support'!A801,Summary!$Q$110:$Q$186),0)</f>
        <v>0</v>
      </c>
      <c r="AK801" s="688">
        <f t="shared" ca="1" si="181"/>
        <v>0</v>
      </c>
      <c r="AM801" s="688">
        <f>IFERROR($H801/SUMIF($A:$A,$A801,$H:$H)*SUMIF(Summary!$A$230:$A$266,$A801,Summary!$P$230:$P$266),0)</f>
        <v>0</v>
      </c>
      <c r="AN801" s="688">
        <f>IFERROR($H801/SUMIF($A:$A,$A801,$H:$H)*(SUMIF(Summary!$A$230:$A$266,$A801,Summary!$L$230:$L$266)+SUMIF(Summary!$A$281:$A$317,$A801,Summary!$L$281:$L$317))-AM801,0)</f>
        <v>0</v>
      </c>
      <c r="AO801" s="688">
        <f>IFERROR($H801/SUMIF($A:$A,$A801,$H:$H)*SUMIF(Summary!$A$230:$A$266,$A801,Summary!$Q$230:$Q$266),0)</f>
        <v>0</v>
      </c>
      <c r="AP801" s="688">
        <f>IFERROR($H801/SUMIF($A:$A,$A801,$H:$H)*(SUMIF(Summary!$A$230:$A$266,$A801,Summary!$L$230:$L$266)+SUMIF(Summary!$A$281:$A$317,$A801,Summary!$L$281:$L$317))-AO801,0)</f>
        <v>0</v>
      </c>
      <c r="AQ801" s="306"/>
      <c r="AR801" s="688">
        <f t="shared" ca="1" si="182"/>
        <v>0</v>
      </c>
      <c r="AS801" s="688">
        <f t="shared" ca="1" si="183"/>
        <v>0</v>
      </c>
    </row>
    <row r="802" spans="1:45" x14ac:dyDescent="0.2">
      <c r="A802" s="423">
        <v>3606</v>
      </c>
      <c r="B802" s="427">
        <v>3</v>
      </c>
      <c r="C802" s="425" t="s">
        <v>320</v>
      </c>
      <c r="D802" s="422">
        <f t="shared" si="184"/>
        <v>0</v>
      </c>
      <c r="E802" s="422">
        <f t="shared" si="185"/>
        <v>0</v>
      </c>
      <c r="F802" s="422">
        <f t="shared" si="186"/>
        <v>0</v>
      </c>
      <c r="G802" s="422">
        <f t="shared" si="187"/>
        <v>0</v>
      </c>
      <c r="H802" s="22">
        <f t="shared" si="188"/>
        <v>0</v>
      </c>
      <c r="I802" s="116">
        <v>0</v>
      </c>
      <c r="J802" s="116">
        <v>0</v>
      </c>
      <c r="K802" s="116">
        <v>0</v>
      </c>
      <c r="L802" s="116">
        <v>0</v>
      </c>
      <c r="M802" s="22">
        <f t="shared" si="189"/>
        <v>0</v>
      </c>
      <c r="N802" s="116">
        <v>0</v>
      </c>
      <c r="O802" s="116">
        <v>0</v>
      </c>
      <c r="P802" s="116">
        <v>0</v>
      </c>
      <c r="Q802" s="116">
        <v>0</v>
      </c>
      <c r="R802" s="22">
        <f t="shared" si="190"/>
        <v>0</v>
      </c>
      <c r="S802" s="116">
        <v>0</v>
      </c>
      <c r="T802" s="116">
        <v>0</v>
      </c>
      <c r="U802" s="116">
        <v>0</v>
      </c>
      <c r="V802" s="116">
        <v>0</v>
      </c>
      <c r="W802" s="22">
        <f t="shared" si="191"/>
        <v>0</v>
      </c>
      <c r="X802" s="22">
        <f t="shared" si="192"/>
        <v>0</v>
      </c>
      <c r="Y802" s="22">
        <f ca="1">OFFSET('Cost Study'!$B$7,'Operations Support'!$C802,'Operations Support'!$B802)*$H802</f>
        <v>0</v>
      </c>
      <c r="Z802" s="23">
        <f ca="1">Y802*'Cost Study'!$B$31</f>
        <v>0</v>
      </c>
      <c r="AA802" s="23">
        <f ca="1">IF(A802=10298,1.51,1)*IF($B802&lt;3,$D802*'Cost Study'!$B$32*OFFSET('Cost Study'!$B$7,'Operations Support'!$C802,'Operations Support'!$B802),0)</f>
        <v>0</v>
      </c>
      <c r="AB802" s="24">
        <f ca="1">AA802*'Cost Study'!$B$31</f>
        <v>0</v>
      </c>
      <c r="AC802" s="23">
        <f ca="1">Y802*'Cost Study'!$B$31</f>
        <v>0</v>
      </c>
      <c r="AD802" s="24">
        <f ca="1">AA802*'Cost Study'!$B$31</f>
        <v>0</v>
      </c>
      <c r="AE802" s="377">
        <f t="shared" ca="1" si="193"/>
        <v>0</v>
      </c>
      <c r="AF802" s="377">
        <f t="shared" ca="1" si="194"/>
        <v>0</v>
      </c>
      <c r="AH802" s="688">
        <f>IFERROR($H802/SUMIF($A:$A,$A802,$H:$H)*SUMIF(Summary!$A$110:$A$186,$A802,Summary!$P$110:$P$186),0)</f>
        <v>0</v>
      </c>
      <c r="AI802" s="689">
        <f t="shared" ca="1" si="180"/>
        <v>0</v>
      </c>
      <c r="AJ802" s="688">
        <f>IFERROR(H802/SUMIF(A:A,A802,H:H)*SUMIF(Summary!$A$110:$A$186,'Operations Support'!A802,Summary!$Q$110:$Q$186),0)</f>
        <v>0</v>
      </c>
      <c r="AK802" s="688">
        <f t="shared" ca="1" si="181"/>
        <v>0</v>
      </c>
      <c r="AM802" s="688">
        <f>IFERROR($H802/SUMIF($A:$A,$A802,$H:$H)*SUMIF(Summary!$A$230:$A$266,$A802,Summary!$P$230:$P$266),0)</f>
        <v>0</v>
      </c>
      <c r="AN802" s="688">
        <f>IFERROR($H802/SUMIF($A:$A,$A802,$H:$H)*(SUMIF(Summary!$A$230:$A$266,$A802,Summary!$L$230:$L$266)+SUMIF(Summary!$A$281:$A$317,$A802,Summary!$L$281:$L$317))-AM802,0)</f>
        <v>0</v>
      </c>
      <c r="AO802" s="688">
        <f>IFERROR($H802/SUMIF($A:$A,$A802,$H:$H)*SUMIF(Summary!$A$230:$A$266,$A802,Summary!$Q$230:$Q$266),0)</f>
        <v>0</v>
      </c>
      <c r="AP802" s="688">
        <f>IFERROR($H802/SUMIF($A:$A,$A802,$H:$H)*(SUMIF(Summary!$A$230:$A$266,$A802,Summary!$L$230:$L$266)+SUMIF(Summary!$A$281:$A$317,$A802,Summary!$L$281:$L$317))-AO802,0)</f>
        <v>0</v>
      </c>
      <c r="AQ802" s="306"/>
      <c r="AR802" s="688">
        <f t="shared" ca="1" si="182"/>
        <v>0</v>
      </c>
      <c r="AS802" s="688">
        <f t="shared" ca="1" si="183"/>
        <v>0</v>
      </c>
    </row>
    <row r="803" spans="1:45" s="15" customFormat="1" x14ac:dyDescent="0.2">
      <c r="A803" s="423">
        <v>3606</v>
      </c>
      <c r="B803" s="427">
        <v>4</v>
      </c>
      <c r="C803" s="425" t="s">
        <v>300</v>
      </c>
      <c r="D803" s="422">
        <f t="shared" si="184"/>
        <v>1469</v>
      </c>
      <c r="E803" s="422">
        <f t="shared" si="185"/>
        <v>15</v>
      </c>
      <c r="F803" s="422">
        <f t="shared" si="186"/>
        <v>0</v>
      </c>
      <c r="G803" s="422">
        <f t="shared" si="187"/>
        <v>12</v>
      </c>
      <c r="H803" s="22">
        <f t="shared" si="188"/>
        <v>1472</v>
      </c>
      <c r="I803" s="116">
        <v>497</v>
      </c>
      <c r="J803" s="116">
        <v>0</v>
      </c>
      <c r="K803" s="116">
        <v>0</v>
      </c>
      <c r="L803" s="116">
        <v>3</v>
      </c>
      <c r="M803" s="22">
        <f t="shared" si="189"/>
        <v>494</v>
      </c>
      <c r="N803" s="116">
        <v>542</v>
      </c>
      <c r="O803" s="116">
        <v>15</v>
      </c>
      <c r="P803" s="116">
        <v>0</v>
      </c>
      <c r="Q803" s="116">
        <v>4</v>
      </c>
      <c r="R803" s="22">
        <f t="shared" si="190"/>
        <v>553</v>
      </c>
      <c r="S803" s="116">
        <v>430</v>
      </c>
      <c r="T803" s="116">
        <v>0</v>
      </c>
      <c r="U803" s="116">
        <v>0</v>
      </c>
      <c r="V803" s="116">
        <v>5</v>
      </c>
      <c r="W803" s="22">
        <f t="shared" si="191"/>
        <v>425</v>
      </c>
      <c r="X803" s="22">
        <f t="shared" si="192"/>
        <v>81.777777777777771</v>
      </c>
      <c r="Y803" s="22">
        <f ca="1">OFFSET('Cost Study'!$B$7,'Operations Support'!$C803,'Operations Support'!$B803)*$H803</f>
        <v>18223.36</v>
      </c>
      <c r="Z803" s="23">
        <f ca="1">Y803*'Cost Study'!$B$31</f>
        <v>1017809.8256568697</v>
      </c>
      <c r="AA803" s="23">
        <f ca="1">IF(A803=10298,1.51,1)*IF($B803&lt;3,$D803*'Cost Study'!$B$32*OFFSET('Cost Study'!$B$7,'Operations Support'!$C803,'Operations Support'!$B803),0)</f>
        <v>0</v>
      </c>
      <c r="AB803" s="24">
        <f ca="1">AA803*'Cost Study'!$B$31</f>
        <v>0</v>
      </c>
      <c r="AC803" s="23">
        <f ca="1">Y803*'Cost Study'!$B$31</f>
        <v>1017809.8256568697</v>
      </c>
      <c r="AD803" s="24">
        <f ca="1">AA803*'Cost Study'!$B$31</f>
        <v>0</v>
      </c>
      <c r="AE803" s="377">
        <f t="shared" ca="1" si="193"/>
        <v>1017809.8256568697</v>
      </c>
      <c r="AF803" s="377">
        <f t="shared" ca="1" si="194"/>
        <v>1017809.8256568697</v>
      </c>
      <c r="AH803" s="688">
        <f>IFERROR($H803/SUMIF($A:$A,$A803,$H:$H)*SUMIF(Summary!$A$110:$A$186,$A803,Summary!$P$110:$P$186),0)</f>
        <v>47140.197011970435</v>
      </c>
      <c r="AI803" s="689">
        <f t="shared" ca="1" si="180"/>
        <v>970669.62864489923</v>
      </c>
      <c r="AJ803" s="688">
        <f>IFERROR(H803/SUMIF(A:A,A803,H:H)*SUMIF(Summary!$A$110:$A$186,'Operations Support'!A803,Summary!$Q$110:$Q$186),0)</f>
        <v>47300.657852388744</v>
      </c>
      <c r="AK803" s="688">
        <f t="shared" ca="1" si="181"/>
        <v>970509.167804481</v>
      </c>
      <c r="AL803" s="1"/>
      <c r="AM803" s="688">
        <f>IFERROR($H803/SUMIF($A:$A,$A803,$H:$H)*SUMIF(Summary!$A$230:$A$266,$A803,Summary!$P$230:$P$266),0)</f>
        <v>8918.9911302969831</v>
      </c>
      <c r="AN803" s="688">
        <f>IFERROR($H803/SUMIF($A:$A,$A803,$H:$H)*(SUMIF(Summary!$A$230:$A$266,$A803,Summary!$L$230:$L$266)+SUMIF(Summary!$A$281:$A$317,$A803,Summary!$L$281:$L$317))-AM803,0)</f>
        <v>19466.316701090043</v>
      </c>
      <c r="AO803" s="688">
        <f>IFERROR($H803/SUMIF($A:$A,$A803,$H:$H)*SUMIF(Summary!$A$230:$A$266,$A803,Summary!$Q$230:$Q$266),0)</f>
        <v>8949.3505454705664</v>
      </c>
      <c r="AP803" s="688">
        <f>IFERROR($H803/SUMIF($A:$A,$A803,$H:$H)*(SUMIF(Summary!$A$230:$A$266,$A803,Summary!$L$230:$L$266)+SUMIF(Summary!$A$281:$A$317,$A803,Summary!$L$281:$L$317))-AO803,0)</f>
        <v>19435.957285916458</v>
      </c>
      <c r="AQ803" s="306"/>
      <c r="AR803" s="688">
        <f t="shared" ca="1" si="182"/>
        <v>990135.94534598931</v>
      </c>
      <c r="AS803" s="688">
        <f t="shared" ca="1" si="183"/>
        <v>989945.12509039743</v>
      </c>
    </row>
    <row r="804" spans="1:45" x14ac:dyDescent="0.2">
      <c r="A804" s="423">
        <v>3606</v>
      </c>
      <c r="B804" s="427">
        <v>4</v>
      </c>
      <c r="C804" s="425" t="s">
        <v>301</v>
      </c>
      <c r="D804" s="422">
        <f t="shared" si="184"/>
        <v>194</v>
      </c>
      <c r="E804" s="422">
        <f t="shared" si="185"/>
        <v>0</v>
      </c>
      <c r="F804" s="422">
        <f t="shared" si="186"/>
        <v>0</v>
      </c>
      <c r="G804" s="422">
        <f t="shared" si="187"/>
        <v>0</v>
      </c>
      <c r="H804" s="22">
        <f t="shared" si="188"/>
        <v>194</v>
      </c>
      <c r="I804" s="116">
        <v>70</v>
      </c>
      <c r="J804" s="116">
        <v>0</v>
      </c>
      <c r="K804" s="116">
        <v>0</v>
      </c>
      <c r="L804" s="116">
        <v>0</v>
      </c>
      <c r="M804" s="22">
        <f t="shared" si="189"/>
        <v>70</v>
      </c>
      <c r="N804" s="116">
        <v>102</v>
      </c>
      <c r="O804" s="116">
        <v>0</v>
      </c>
      <c r="P804" s="116">
        <v>0</v>
      </c>
      <c r="Q804" s="116">
        <v>0</v>
      </c>
      <c r="R804" s="22">
        <f t="shared" si="190"/>
        <v>102</v>
      </c>
      <c r="S804" s="116">
        <v>22</v>
      </c>
      <c r="T804" s="116">
        <v>0</v>
      </c>
      <c r="U804" s="116">
        <v>0</v>
      </c>
      <c r="V804" s="116">
        <v>0</v>
      </c>
      <c r="W804" s="22">
        <f t="shared" si="191"/>
        <v>22</v>
      </c>
      <c r="X804" s="22">
        <f t="shared" si="192"/>
        <v>10.777777777777779</v>
      </c>
      <c r="Y804" s="22">
        <f ca="1">OFFSET('Cost Study'!$B$7,'Operations Support'!$C804,'Operations Support'!$B804)*$H804</f>
        <v>4242.78</v>
      </c>
      <c r="Z804" s="23">
        <f ca="1">Y804*'Cost Study'!$B$31</f>
        <v>236967.4512329479</v>
      </c>
      <c r="AA804" s="23">
        <f ca="1">IF(A804=10298,1.51,1)*IF($B804&lt;3,$D804*'Cost Study'!$B$32*OFFSET('Cost Study'!$B$7,'Operations Support'!$C804,'Operations Support'!$B804),0)</f>
        <v>0</v>
      </c>
      <c r="AB804" s="24">
        <f ca="1">AA804*'Cost Study'!$B$31</f>
        <v>0</v>
      </c>
      <c r="AC804" s="23">
        <f ca="1">Y804*'Cost Study'!$B$31</f>
        <v>236967.4512329479</v>
      </c>
      <c r="AD804" s="24">
        <f ca="1">AA804*'Cost Study'!$B$31</f>
        <v>0</v>
      </c>
      <c r="AE804" s="377">
        <f t="shared" ca="1" si="193"/>
        <v>236967.4512329479</v>
      </c>
      <c r="AF804" s="377">
        <f t="shared" ca="1" si="194"/>
        <v>236967.4512329479</v>
      </c>
      <c r="AH804" s="688">
        <f>IFERROR($H804/SUMIF($A:$A,$A804,$H:$H)*SUMIF(Summary!$A$110:$A$186,$A804,Summary!$P$110:$P$186),0)</f>
        <v>6212.7705301102342</v>
      </c>
      <c r="AI804" s="689">
        <f t="shared" ca="1" si="180"/>
        <v>230754.68070283768</v>
      </c>
      <c r="AJ804" s="688">
        <f>IFERROR(H804/SUMIF(A:A,A804,H:H)*SUMIF(Summary!$A$110:$A$186,'Operations Support'!A804,Summary!$Q$110:$Q$186),0)</f>
        <v>6233.918222393625</v>
      </c>
      <c r="AK804" s="688">
        <f t="shared" ca="1" si="181"/>
        <v>230733.53301055427</v>
      </c>
      <c r="AM804" s="688">
        <f>IFERROR($H804/SUMIF($A:$A,$A804,$H:$H)*SUMIF(Summary!$A$230:$A$266,$A804,Summary!$P$230:$P$266),0)</f>
        <v>1175.4648636396839</v>
      </c>
      <c r="AN804" s="688">
        <f>IFERROR($H804/SUMIF($A:$A,$A804,$H:$H)*(SUMIF(Summary!$A$230:$A$266,$A804,Summary!$L$230:$L$266)+SUMIF(Summary!$A$281:$A$317,$A804,Summary!$L$281:$L$317))-AM804,0)</f>
        <v>2565.5335869643122</v>
      </c>
      <c r="AO804" s="688">
        <f>IFERROR($H804/SUMIF($A:$A,$A804,$H:$H)*SUMIF(Summary!$A$230:$A$266,$A804,Summary!$Q$230:$Q$266),0)</f>
        <v>1179.4660365633761</v>
      </c>
      <c r="AP804" s="688">
        <f>IFERROR($H804/SUMIF($A:$A,$A804,$H:$H)*(SUMIF(Summary!$A$230:$A$266,$A804,Summary!$L$230:$L$266)+SUMIF(Summary!$A$281:$A$317,$A804,Summary!$L$281:$L$317))-AO804,0)</f>
        <v>2561.5324140406201</v>
      </c>
      <c r="AQ804" s="306"/>
      <c r="AR804" s="688">
        <f t="shared" ca="1" si="182"/>
        <v>233320.21428980198</v>
      </c>
      <c r="AS804" s="688">
        <f t="shared" ca="1" si="183"/>
        <v>233295.06542459488</v>
      </c>
    </row>
    <row r="805" spans="1:45" x14ac:dyDescent="0.2">
      <c r="A805" s="423">
        <v>3606</v>
      </c>
      <c r="B805" s="427">
        <v>4</v>
      </c>
      <c r="C805" s="425" t="s">
        <v>302</v>
      </c>
      <c r="D805" s="422">
        <f t="shared" si="184"/>
        <v>0</v>
      </c>
      <c r="E805" s="422">
        <f t="shared" si="185"/>
        <v>0</v>
      </c>
      <c r="F805" s="422">
        <f t="shared" si="186"/>
        <v>0</v>
      </c>
      <c r="G805" s="422">
        <f t="shared" si="187"/>
        <v>0</v>
      </c>
      <c r="H805" s="22">
        <f t="shared" si="188"/>
        <v>0</v>
      </c>
      <c r="I805" s="116">
        <v>0</v>
      </c>
      <c r="J805" s="116">
        <v>0</v>
      </c>
      <c r="K805" s="116">
        <v>0</v>
      </c>
      <c r="L805" s="116">
        <v>0</v>
      </c>
      <c r="M805" s="22">
        <f t="shared" si="189"/>
        <v>0</v>
      </c>
      <c r="N805" s="116">
        <v>0</v>
      </c>
      <c r="O805" s="116">
        <v>0</v>
      </c>
      <c r="P805" s="116">
        <v>0</v>
      </c>
      <c r="Q805" s="116">
        <v>0</v>
      </c>
      <c r="R805" s="22">
        <f t="shared" si="190"/>
        <v>0</v>
      </c>
      <c r="S805" s="116">
        <v>0</v>
      </c>
      <c r="T805" s="116">
        <v>0</v>
      </c>
      <c r="U805" s="116">
        <v>0</v>
      </c>
      <c r="V805" s="116">
        <v>0</v>
      </c>
      <c r="W805" s="22">
        <f t="shared" si="191"/>
        <v>0</v>
      </c>
      <c r="X805" s="22">
        <f t="shared" si="192"/>
        <v>0</v>
      </c>
      <c r="Y805" s="22">
        <f ca="1">OFFSET('Cost Study'!$B$7,'Operations Support'!$C805,'Operations Support'!$B805)*$H805</f>
        <v>0</v>
      </c>
      <c r="Z805" s="23">
        <f ca="1">Y805*'Cost Study'!$B$31</f>
        <v>0</v>
      </c>
      <c r="AA805" s="23">
        <f ca="1">IF(A805=10298,1.51,1)*IF($B805&lt;3,$D805*'Cost Study'!$B$32*OFFSET('Cost Study'!$B$7,'Operations Support'!$C805,'Operations Support'!$B805),0)</f>
        <v>0</v>
      </c>
      <c r="AB805" s="24">
        <f ca="1">AA805*'Cost Study'!$B$31</f>
        <v>0</v>
      </c>
      <c r="AC805" s="23">
        <f ca="1">Y805*'Cost Study'!$B$31</f>
        <v>0</v>
      </c>
      <c r="AD805" s="24">
        <f ca="1">AA805*'Cost Study'!$B$31</f>
        <v>0</v>
      </c>
      <c r="AE805" s="377">
        <f t="shared" ca="1" si="193"/>
        <v>0</v>
      </c>
      <c r="AF805" s="377">
        <f t="shared" ca="1" si="194"/>
        <v>0</v>
      </c>
      <c r="AH805" s="688">
        <f>IFERROR($H805/SUMIF($A:$A,$A805,$H:$H)*SUMIF(Summary!$A$110:$A$186,$A805,Summary!$P$110:$P$186),0)</f>
        <v>0</v>
      </c>
      <c r="AI805" s="689">
        <f t="shared" ca="1" si="180"/>
        <v>0</v>
      </c>
      <c r="AJ805" s="688">
        <f>IFERROR(H805/SUMIF(A:A,A805,H:H)*SUMIF(Summary!$A$110:$A$186,'Operations Support'!A805,Summary!$Q$110:$Q$186),0)</f>
        <v>0</v>
      </c>
      <c r="AK805" s="688">
        <f t="shared" ca="1" si="181"/>
        <v>0</v>
      </c>
      <c r="AM805" s="688">
        <f>IFERROR($H805/SUMIF($A:$A,$A805,$H:$H)*SUMIF(Summary!$A$230:$A$266,$A805,Summary!$P$230:$P$266),0)</f>
        <v>0</v>
      </c>
      <c r="AN805" s="688">
        <f>IFERROR($H805/SUMIF($A:$A,$A805,$H:$H)*(SUMIF(Summary!$A$230:$A$266,$A805,Summary!$L$230:$L$266)+SUMIF(Summary!$A$281:$A$317,$A805,Summary!$L$281:$L$317))-AM805,0)</f>
        <v>0</v>
      </c>
      <c r="AO805" s="688">
        <f>IFERROR($H805/SUMIF($A:$A,$A805,$H:$H)*SUMIF(Summary!$A$230:$A$266,$A805,Summary!$Q$230:$Q$266),0)</f>
        <v>0</v>
      </c>
      <c r="AP805" s="688">
        <f>IFERROR($H805/SUMIF($A:$A,$A805,$H:$H)*(SUMIF(Summary!$A$230:$A$266,$A805,Summary!$L$230:$L$266)+SUMIF(Summary!$A$281:$A$317,$A805,Summary!$L$281:$L$317))-AO805,0)</f>
        <v>0</v>
      </c>
      <c r="AQ805" s="306"/>
      <c r="AR805" s="688">
        <f t="shared" ca="1" si="182"/>
        <v>0</v>
      </c>
      <c r="AS805" s="688">
        <f t="shared" ca="1" si="183"/>
        <v>0</v>
      </c>
    </row>
    <row r="806" spans="1:45" x14ac:dyDescent="0.2">
      <c r="A806" s="423">
        <v>3606</v>
      </c>
      <c r="B806" s="427">
        <v>4</v>
      </c>
      <c r="C806" s="425" t="s">
        <v>303</v>
      </c>
      <c r="D806" s="422">
        <f t="shared" si="184"/>
        <v>2303</v>
      </c>
      <c r="E806" s="422">
        <f t="shared" si="185"/>
        <v>0</v>
      </c>
      <c r="F806" s="422">
        <f t="shared" si="186"/>
        <v>84</v>
      </c>
      <c r="G806" s="422">
        <f t="shared" si="187"/>
        <v>0</v>
      </c>
      <c r="H806" s="22">
        <f t="shared" si="188"/>
        <v>2387</v>
      </c>
      <c r="I806" s="116">
        <v>732</v>
      </c>
      <c r="J806" s="116">
        <v>0</v>
      </c>
      <c r="K806" s="116">
        <v>36</v>
      </c>
      <c r="L806" s="116">
        <v>0</v>
      </c>
      <c r="M806" s="22">
        <f t="shared" si="189"/>
        <v>768</v>
      </c>
      <c r="N806" s="116">
        <v>777</v>
      </c>
      <c r="O806" s="116">
        <v>0</v>
      </c>
      <c r="P806" s="116">
        <v>48</v>
      </c>
      <c r="Q806" s="116">
        <v>0</v>
      </c>
      <c r="R806" s="22">
        <f t="shared" si="190"/>
        <v>825</v>
      </c>
      <c r="S806" s="116">
        <v>794</v>
      </c>
      <c r="T806" s="116">
        <v>0</v>
      </c>
      <c r="U806" s="116">
        <v>0</v>
      </c>
      <c r="V806" s="116">
        <v>0</v>
      </c>
      <c r="W806" s="22">
        <f t="shared" si="191"/>
        <v>794</v>
      </c>
      <c r="X806" s="22">
        <f t="shared" si="192"/>
        <v>132.61111111111111</v>
      </c>
      <c r="Y806" s="22">
        <f ca="1">OFFSET('Cost Study'!$B$7,'Operations Support'!$C806,'Operations Support'!$B806)*$H806</f>
        <v>19382.439999999999</v>
      </c>
      <c r="Z806" s="23">
        <f ca="1">Y806*'Cost Study'!$B$31</f>
        <v>1082546.6805904475</v>
      </c>
      <c r="AA806" s="23">
        <f ca="1">IF(A806=10298,1.51,1)*IF($B806&lt;3,$D806*'Cost Study'!$B$32*OFFSET('Cost Study'!$B$7,'Operations Support'!$C806,'Operations Support'!$B806),0)</f>
        <v>0</v>
      </c>
      <c r="AB806" s="24">
        <f ca="1">AA806*'Cost Study'!$B$31</f>
        <v>0</v>
      </c>
      <c r="AC806" s="23">
        <f ca="1">Y806*'Cost Study'!$B$31</f>
        <v>1082546.6805904475</v>
      </c>
      <c r="AD806" s="24">
        <f ca="1">AA806*'Cost Study'!$B$31</f>
        <v>0</v>
      </c>
      <c r="AE806" s="377">
        <f t="shared" ca="1" si="193"/>
        <v>1082546.6805904475</v>
      </c>
      <c r="AF806" s="377">
        <f t="shared" ca="1" si="194"/>
        <v>1082546.6805904475</v>
      </c>
      <c r="AH806" s="688">
        <f>IFERROR($H806/SUMIF($A:$A,$A806,$H:$H)*SUMIF(Summary!$A$110:$A$186,$A806,Summary!$P$110:$P$186),0)</f>
        <v>76442.697192645006</v>
      </c>
      <c r="AI806" s="689">
        <f t="shared" ca="1" si="180"/>
        <v>1006103.9833978025</v>
      </c>
      <c r="AJ806" s="688">
        <f>IFERROR(H806/SUMIF(A:A,A806,H:H)*SUMIF(Summary!$A$110:$A$186,'Operations Support'!A806,Summary!$Q$110:$Q$186),0)</f>
        <v>76702.901014709205</v>
      </c>
      <c r="AK806" s="688">
        <f t="shared" ca="1" si="181"/>
        <v>1005843.7795757384</v>
      </c>
      <c r="AM806" s="688">
        <f>IFERROR($H806/SUMIF($A:$A,$A806,$H:$H)*SUMIF(Summary!$A$230:$A$266,$A806,Summary!$P$230:$P$266),0)</f>
        <v>14463.065100556318</v>
      </c>
      <c r="AN806" s="688">
        <f>IFERROR($H806/SUMIF($A:$A,$A806,$H:$H)*(SUMIF(Summary!$A$230:$A$266,$A806,Summary!$L$230:$L$266)+SUMIF(Summary!$A$281:$A$317,$A806,Summary!$L$281:$L$317))-AM806,0)</f>
        <v>31566.642639607293</v>
      </c>
      <c r="AO806" s="688">
        <f>IFERROR($H806/SUMIF($A:$A,$A806,$H:$H)*SUMIF(Summary!$A$230:$A$266,$A806,Summary!$Q$230:$Q$266),0)</f>
        <v>14512.296027199893</v>
      </c>
      <c r="AP806" s="688">
        <f>IFERROR($H806/SUMIF($A:$A,$A806,$H:$H)*(SUMIF(Summary!$A$230:$A$266,$A806,Summary!$L$230:$L$266)+SUMIF(Summary!$A$281:$A$317,$A806,Summary!$L$281:$L$317))-AO806,0)</f>
        <v>31517.41171296372</v>
      </c>
      <c r="AQ806" s="306"/>
      <c r="AR806" s="688">
        <f t="shared" ca="1" si="182"/>
        <v>1037670.6260374098</v>
      </c>
      <c r="AS806" s="688">
        <f t="shared" ca="1" si="183"/>
        <v>1037361.1912887021</v>
      </c>
    </row>
    <row r="807" spans="1:45" x14ac:dyDescent="0.2">
      <c r="A807" s="423">
        <v>3606</v>
      </c>
      <c r="B807" s="427">
        <v>4</v>
      </c>
      <c r="C807" s="425" t="s">
        <v>304</v>
      </c>
      <c r="D807" s="422">
        <f t="shared" si="184"/>
        <v>0</v>
      </c>
      <c r="E807" s="422">
        <f t="shared" si="185"/>
        <v>0</v>
      </c>
      <c r="F807" s="422">
        <f t="shared" si="186"/>
        <v>0</v>
      </c>
      <c r="G807" s="422">
        <f t="shared" si="187"/>
        <v>0</v>
      </c>
      <c r="H807" s="22">
        <f t="shared" si="188"/>
        <v>0</v>
      </c>
      <c r="I807" s="116">
        <v>0</v>
      </c>
      <c r="J807" s="116">
        <v>0</v>
      </c>
      <c r="K807" s="116">
        <v>0</v>
      </c>
      <c r="L807" s="116">
        <v>0</v>
      </c>
      <c r="M807" s="22">
        <f t="shared" si="189"/>
        <v>0</v>
      </c>
      <c r="N807" s="116">
        <v>0</v>
      </c>
      <c r="O807" s="116">
        <v>0</v>
      </c>
      <c r="P807" s="116">
        <v>0</v>
      </c>
      <c r="Q807" s="116">
        <v>0</v>
      </c>
      <c r="R807" s="22">
        <f t="shared" si="190"/>
        <v>0</v>
      </c>
      <c r="S807" s="116">
        <v>0</v>
      </c>
      <c r="T807" s="116">
        <v>0</v>
      </c>
      <c r="U807" s="116">
        <v>0</v>
      </c>
      <c r="V807" s="116">
        <v>0</v>
      </c>
      <c r="W807" s="22">
        <f t="shared" si="191"/>
        <v>0</v>
      </c>
      <c r="X807" s="22">
        <f t="shared" si="192"/>
        <v>0</v>
      </c>
      <c r="Y807" s="22">
        <f ca="1">OFFSET('Cost Study'!$B$7,'Operations Support'!$C807,'Operations Support'!$B807)*$H807</f>
        <v>0</v>
      </c>
      <c r="Z807" s="23">
        <f ca="1">Y807*'Cost Study'!$B$31</f>
        <v>0</v>
      </c>
      <c r="AA807" s="23">
        <f ca="1">IF(A807=10298,1.51,1)*IF($B807&lt;3,$D807*'Cost Study'!$B$32*OFFSET('Cost Study'!$B$7,'Operations Support'!$C807,'Operations Support'!$B807),0)</f>
        <v>0</v>
      </c>
      <c r="AB807" s="24">
        <f ca="1">AA807*'Cost Study'!$B$31</f>
        <v>0</v>
      </c>
      <c r="AC807" s="23">
        <f ca="1">Y807*'Cost Study'!$B$31</f>
        <v>0</v>
      </c>
      <c r="AD807" s="24">
        <f ca="1">AA807*'Cost Study'!$B$31</f>
        <v>0</v>
      </c>
      <c r="AE807" s="377">
        <f t="shared" ca="1" si="193"/>
        <v>0</v>
      </c>
      <c r="AF807" s="377">
        <f t="shared" ca="1" si="194"/>
        <v>0</v>
      </c>
      <c r="AH807" s="688">
        <f>IFERROR($H807/SUMIF($A:$A,$A807,$H:$H)*SUMIF(Summary!$A$110:$A$186,$A807,Summary!$P$110:$P$186),0)</f>
        <v>0</v>
      </c>
      <c r="AI807" s="689">
        <f t="shared" ca="1" si="180"/>
        <v>0</v>
      </c>
      <c r="AJ807" s="688">
        <f>IFERROR(H807/SUMIF(A:A,A807,H:H)*SUMIF(Summary!$A$110:$A$186,'Operations Support'!A807,Summary!$Q$110:$Q$186),0)</f>
        <v>0</v>
      </c>
      <c r="AK807" s="688">
        <f t="shared" ca="1" si="181"/>
        <v>0</v>
      </c>
      <c r="AM807" s="688">
        <f>IFERROR($H807/SUMIF($A:$A,$A807,$H:$H)*SUMIF(Summary!$A$230:$A$266,$A807,Summary!$P$230:$P$266),0)</f>
        <v>0</v>
      </c>
      <c r="AN807" s="688">
        <f>IFERROR($H807/SUMIF($A:$A,$A807,$H:$H)*(SUMIF(Summary!$A$230:$A$266,$A807,Summary!$L$230:$L$266)+SUMIF(Summary!$A$281:$A$317,$A807,Summary!$L$281:$L$317))-AM807,0)</f>
        <v>0</v>
      </c>
      <c r="AO807" s="688">
        <f>IFERROR($H807/SUMIF($A:$A,$A807,$H:$H)*SUMIF(Summary!$A$230:$A$266,$A807,Summary!$Q$230:$Q$266),0)</f>
        <v>0</v>
      </c>
      <c r="AP807" s="688">
        <f>IFERROR($H807/SUMIF($A:$A,$A807,$H:$H)*(SUMIF(Summary!$A$230:$A$266,$A807,Summary!$L$230:$L$266)+SUMIF(Summary!$A$281:$A$317,$A807,Summary!$L$281:$L$317))-AO807,0)</f>
        <v>0</v>
      </c>
      <c r="AQ807" s="306"/>
      <c r="AR807" s="688">
        <f t="shared" ca="1" si="182"/>
        <v>0</v>
      </c>
      <c r="AS807" s="688">
        <f t="shared" ca="1" si="183"/>
        <v>0</v>
      </c>
    </row>
    <row r="808" spans="1:45" x14ac:dyDescent="0.2">
      <c r="A808" s="423">
        <v>3606</v>
      </c>
      <c r="B808" s="427">
        <v>4</v>
      </c>
      <c r="C808" s="425" t="s">
        <v>305</v>
      </c>
      <c r="D808" s="422">
        <f t="shared" si="184"/>
        <v>47</v>
      </c>
      <c r="E808" s="422">
        <f t="shared" si="185"/>
        <v>0</v>
      </c>
      <c r="F808" s="422">
        <f t="shared" si="186"/>
        <v>0</v>
      </c>
      <c r="G808" s="422">
        <f t="shared" si="187"/>
        <v>0</v>
      </c>
      <c r="H808" s="22">
        <f t="shared" si="188"/>
        <v>47</v>
      </c>
      <c r="I808" s="116">
        <v>23</v>
      </c>
      <c r="J808" s="116">
        <v>0</v>
      </c>
      <c r="K808" s="116">
        <v>0</v>
      </c>
      <c r="L808" s="116">
        <v>0</v>
      </c>
      <c r="M808" s="22">
        <f t="shared" si="189"/>
        <v>23</v>
      </c>
      <c r="N808" s="116">
        <v>24</v>
      </c>
      <c r="O808" s="116">
        <v>0</v>
      </c>
      <c r="P808" s="116">
        <v>0</v>
      </c>
      <c r="Q808" s="116">
        <v>0</v>
      </c>
      <c r="R808" s="22">
        <f t="shared" si="190"/>
        <v>24</v>
      </c>
      <c r="S808" s="116">
        <v>0</v>
      </c>
      <c r="T808" s="116">
        <v>0</v>
      </c>
      <c r="U808" s="116">
        <v>0</v>
      </c>
      <c r="V808" s="116">
        <v>0</v>
      </c>
      <c r="W808" s="22">
        <f t="shared" si="191"/>
        <v>0</v>
      </c>
      <c r="X808" s="22">
        <f t="shared" si="192"/>
        <v>2.6111111111111112</v>
      </c>
      <c r="Y808" s="22">
        <f ca="1">OFFSET('Cost Study'!$B$7,'Operations Support'!$C808,'Operations Support'!$B808)*$H808</f>
        <v>868.08999999999992</v>
      </c>
      <c r="Z808" s="23">
        <f ca="1">Y808*'Cost Study'!$B$31</f>
        <v>48484.501845678948</v>
      </c>
      <c r="AA808" s="23">
        <f ca="1">IF(A808=10298,1.51,1)*IF($B808&lt;3,$D808*'Cost Study'!$B$32*OFFSET('Cost Study'!$B$7,'Operations Support'!$C808,'Operations Support'!$B808),0)</f>
        <v>0</v>
      </c>
      <c r="AB808" s="24">
        <f ca="1">AA808*'Cost Study'!$B$31</f>
        <v>0</v>
      </c>
      <c r="AC808" s="23">
        <f ca="1">Y808*'Cost Study'!$B$31</f>
        <v>48484.501845678948</v>
      </c>
      <c r="AD808" s="24">
        <f ca="1">AA808*'Cost Study'!$B$31</f>
        <v>0</v>
      </c>
      <c r="AE808" s="377">
        <f t="shared" ca="1" si="193"/>
        <v>48484.501845678948</v>
      </c>
      <c r="AF808" s="377">
        <f t="shared" ca="1" si="194"/>
        <v>48484.501845678948</v>
      </c>
      <c r="AH808" s="688">
        <f>IFERROR($H808/SUMIF($A:$A,$A808,$H:$H)*SUMIF(Summary!$A$110:$A$186,$A808,Summary!$P$110:$P$186),0)</f>
        <v>1505.155746985469</v>
      </c>
      <c r="AI808" s="689">
        <f t="shared" ca="1" si="180"/>
        <v>46979.346098693481</v>
      </c>
      <c r="AJ808" s="688">
        <f>IFERROR(H808/SUMIF(A:A,A808,H:H)*SUMIF(Summary!$A$110:$A$186,'Operations Support'!A808,Summary!$Q$110:$Q$186),0)</f>
        <v>1510.2791569716514</v>
      </c>
      <c r="AK808" s="688">
        <f t="shared" ca="1" si="181"/>
        <v>46974.222688707297</v>
      </c>
      <c r="AM808" s="688">
        <f>IFERROR($H808/SUMIF($A:$A,$A808,$H:$H)*SUMIF(Summary!$A$230:$A$266,$A808,Summary!$P$230:$P$266),0)</f>
        <v>284.77757005703683</v>
      </c>
      <c r="AN808" s="688">
        <f>IFERROR($H808/SUMIF($A:$A,$A808,$H:$H)*(SUMIF(Summary!$A$230:$A$266,$A808,Summary!$L$230:$L$266)+SUMIF(Summary!$A$281:$A$317,$A808,Summary!$L$281:$L$317))-AM808,0)</f>
        <v>621.54679684186954</v>
      </c>
      <c r="AO808" s="688">
        <f>IFERROR($H808/SUMIF($A:$A,$A808,$H:$H)*SUMIF(Summary!$A$230:$A$266,$A808,Summary!$Q$230:$Q$266),0)</f>
        <v>285.7469263839107</v>
      </c>
      <c r="AP808" s="688">
        <f>IFERROR($H808/SUMIF($A:$A,$A808,$H:$H)*(SUMIF(Summary!$A$230:$A$266,$A808,Summary!$L$230:$L$266)+SUMIF(Summary!$A$281:$A$317,$A808,Summary!$L$281:$L$317))-AO808,0)</f>
        <v>620.5774405149956</v>
      </c>
      <c r="AQ808" s="306"/>
      <c r="AR808" s="688">
        <f t="shared" ca="1" si="182"/>
        <v>47600.892895535348</v>
      </c>
      <c r="AS808" s="688">
        <f t="shared" ca="1" si="183"/>
        <v>47594.800129222291</v>
      </c>
    </row>
    <row r="809" spans="1:45" x14ac:dyDescent="0.2">
      <c r="A809" s="423">
        <v>3606</v>
      </c>
      <c r="B809" s="427">
        <v>4</v>
      </c>
      <c r="C809" s="425" t="s">
        <v>306</v>
      </c>
      <c r="D809" s="422">
        <f t="shared" si="184"/>
        <v>0</v>
      </c>
      <c r="E809" s="422">
        <f t="shared" si="185"/>
        <v>0</v>
      </c>
      <c r="F809" s="422">
        <f t="shared" si="186"/>
        <v>0</v>
      </c>
      <c r="G809" s="422">
        <f t="shared" si="187"/>
        <v>0</v>
      </c>
      <c r="H809" s="22">
        <f t="shared" si="188"/>
        <v>0</v>
      </c>
      <c r="I809" s="116">
        <v>0</v>
      </c>
      <c r="J809" s="116">
        <v>0</v>
      </c>
      <c r="K809" s="116">
        <v>0</v>
      </c>
      <c r="L809" s="116">
        <v>0</v>
      </c>
      <c r="M809" s="22">
        <f t="shared" si="189"/>
        <v>0</v>
      </c>
      <c r="N809" s="116">
        <v>0</v>
      </c>
      <c r="O809" s="116">
        <v>0</v>
      </c>
      <c r="P809" s="116">
        <v>0</v>
      </c>
      <c r="Q809" s="116">
        <v>0</v>
      </c>
      <c r="R809" s="22">
        <f t="shared" si="190"/>
        <v>0</v>
      </c>
      <c r="S809" s="116">
        <v>0</v>
      </c>
      <c r="T809" s="116">
        <v>0</v>
      </c>
      <c r="U809" s="116">
        <v>0</v>
      </c>
      <c r="V809" s="116">
        <v>0</v>
      </c>
      <c r="W809" s="22">
        <f t="shared" si="191"/>
        <v>0</v>
      </c>
      <c r="X809" s="22">
        <f t="shared" si="192"/>
        <v>0</v>
      </c>
      <c r="Y809" s="22">
        <f ca="1">OFFSET('Cost Study'!$B$7,'Operations Support'!$C809,'Operations Support'!$B809)*$H809</f>
        <v>0</v>
      </c>
      <c r="Z809" s="23">
        <f ca="1">Y809*'Cost Study'!$B$31</f>
        <v>0</v>
      </c>
      <c r="AA809" s="23">
        <f ca="1">IF(A809=10298,1.51,1)*IF($B809&lt;3,$D809*'Cost Study'!$B$32*OFFSET('Cost Study'!$B$7,'Operations Support'!$C809,'Operations Support'!$B809),0)</f>
        <v>0</v>
      </c>
      <c r="AB809" s="24">
        <f ca="1">AA809*'Cost Study'!$B$31</f>
        <v>0</v>
      </c>
      <c r="AC809" s="23">
        <f ca="1">Y809*'Cost Study'!$B$31</f>
        <v>0</v>
      </c>
      <c r="AD809" s="24">
        <f ca="1">AA809*'Cost Study'!$B$31</f>
        <v>0</v>
      </c>
      <c r="AE809" s="377">
        <f t="shared" ca="1" si="193"/>
        <v>0</v>
      </c>
      <c r="AF809" s="377">
        <f t="shared" ca="1" si="194"/>
        <v>0</v>
      </c>
      <c r="AH809" s="688">
        <f>IFERROR($H809/SUMIF($A:$A,$A809,$H:$H)*SUMIF(Summary!$A$110:$A$186,$A809,Summary!$P$110:$P$186),0)</f>
        <v>0</v>
      </c>
      <c r="AI809" s="689">
        <f t="shared" ca="1" si="180"/>
        <v>0</v>
      </c>
      <c r="AJ809" s="688">
        <f>IFERROR(H809/SUMIF(A:A,A809,H:H)*SUMIF(Summary!$A$110:$A$186,'Operations Support'!A809,Summary!$Q$110:$Q$186),0)</f>
        <v>0</v>
      </c>
      <c r="AK809" s="688">
        <f t="shared" ca="1" si="181"/>
        <v>0</v>
      </c>
      <c r="AM809" s="688">
        <f>IFERROR($H809/SUMIF($A:$A,$A809,$H:$H)*SUMIF(Summary!$A$230:$A$266,$A809,Summary!$P$230:$P$266),0)</f>
        <v>0</v>
      </c>
      <c r="AN809" s="688">
        <f>IFERROR($H809/SUMIF($A:$A,$A809,$H:$H)*(SUMIF(Summary!$A$230:$A$266,$A809,Summary!$L$230:$L$266)+SUMIF(Summary!$A$281:$A$317,$A809,Summary!$L$281:$L$317))-AM809,0)</f>
        <v>0</v>
      </c>
      <c r="AO809" s="688">
        <f>IFERROR($H809/SUMIF($A:$A,$A809,$H:$H)*SUMIF(Summary!$A$230:$A$266,$A809,Summary!$Q$230:$Q$266),0)</f>
        <v>0</v>
      </c>
      <c r="AP809" s="688">
        <f>IFERROR($H809/SUMIF($A:$A,$A809,$H:$H)*(SUMIF(Summary!$A$230:$A$266,$A809,Summary!$L$230:$L$266)+SUMIF(Summary!$A$281:$A$317,$A809,Summary!$L$281:$L$317))-AO809,0)</f>
        <v>0</v>
      </c>
      <c r="AQ809" s="306"/>
      <c r="AR809" s="688">
        <f t="shared" ca="1" si="182"/>
        <v>0</v>
      </c>
      <c r="AS809" s="688">
        <f t="shared" ca="1" si="183"/>
        <v>0</v>
      </c>
    </row>
    <row r="810" spans="1:45" x14ac:dyDescent="0.2">
      <c r="A810" s="423">
        <v>3606</v>
      </c>
      <c r="B810" s="427">
        <v>4</v>
      </c>
      <c r="C810" s="425" t="s">
        <v>307</v>
      </c>
      <c r="D810" s="422">
        <f t="shared" si="184"/>
        <v>0</v>
      </c>
      <c r="E810" s="422">
        <f t="shared" si="185"/>
        <v>0</v>
      </c>
      <c r="F810" s="422">
        <f t="shared" si="186"/>
        <v>0</v>
      </c>
      <c r="G810" s="422">
        <f t="shared" si="187"/>
        <v>0</v>
      </c>
      <c r="H810" s="22">
        <f t="shared" si="188"/>
        <v>0</v>
      </c>
      <c r="I810" s="116">
        <v>0</v>
      </c>
      <c r="J810" s="116">
        <v>0</v>
      </c>
      <c r="K810" s="116">
        <v>0</v>
      </c>
      <c r="L810" s="116">
        <v>0</v>
      </c>
      <c r="M810" s="22">
        <f t="shared" si="189"/>
        <v>0</v>
      </c>
      <c r="N810" s="116">
        <v>0</v>
      </c>
      <c r="O810" s="116">
        <v>0</v>
      </c>
      <c r="P810" s="116">
        <v>0</v>
      </c>
      <c r="Q810" s="116">
        <v>0</v>
      </c>
      <c r="R810" s="22">
        <f t="shared" si="190"/>
        <v>0</v>
      </c>
      <c r="S810" s="116">
        <v>0</v>
      </c>
      <c r="T810" s="116">
        <v>0</v>
      </c>
      <c r="U810" s="116">
        <v>0</v>
      </c>
      <c r="V810" s="116">
        <v>0</v>
      </c>
      <c r="W810" s="22">
        <f t="shared" si="191"/>
        <v>0</v>
      </c>
      <c r="X810" s="22">
        <f t="shared" si="192"/>
        <v>0</v>
      </c>
      <c r="Y810" s="22">
        <f ca="1">OFFSET('Cost Study'!$B$7,'Operations Support'!$C810,'Operations Support'!$B810)*$H810</f>
        <v>0</v>
      </c>
      <c r="Z810" s="23">
        <f ca="1">Y810*'Cost Study'!$B$31</f>
        <v>0</v>
      </c>
      <c r="AA810" s="23">
        <f ca="1">IF(A810=10298,1.51,1)*IF($B810&lt;3,$D810*'Cost Study'!$B$32*OFFSET('Cost Study'!$B$7,'Operations Support'!$C810,'Operations Support'!$B810),0)</f>
        <v>0</v>
      </c>
      <c r="AB810" s="24">
        <f ca="1">AA810*'Cost Study'!$B$31</f>
        <v>0</v>
      </c>
      <c r="AC810" s="23">
        <f ca="1">Y810*'Cost Study'!$B$31</f>
        <v>0</v>
      </c>
      <c r="AD810" s="24">
        <f ca="1">AA810*'Cost Study'!$B$31</f>
        <v>0</v>
      </c>
      <c r="AE810" s="377">
        <f t="shared" ca="1" si="193"/>
        <v>0</v>
      </c>
      <c r="AF810" s="377">
        <f t="shared" ca="1" si="194"/>
        <v>0</v>
      </c>
      <c r="AH810" s="688">
        <f>IFERROR($H810/SUMIF($A:$A,$A810,$H:$H)*SUMIF(Summary!$A$110:$A$186,$A810,Summary!$P$110:$P$186),0)</f>
        <v>0</v>
      </c>
      <c r="AI810" s="689">
        <f t="shared" ca="1" si="180"/>
        <v>0</v>
      </c>
      <c r="AJ810" s="688">
        <f>IFERROR(H810/SUMIF(A:A,A810,H:H)*SUMIF(Summary!$A$110:$A$186,'Operations Support'!A810,Summary!$Q$110:$Q$186),0)</f>
        <v>0</v>
      </c>
      <c r="AK810" s="688">
        <f t="shared" ca="1" si="181"/>
        <v>0</v>
      </c>
      <c r="AM810" s="688">
        <f>IFERROR($H810/SUMIF($A:$A,$A810,$H:$H)*SUMIF(Summary!$A$230:$A$266,$A810,Summary!$P$230:$P$266),0)</f>
        <v>0</v>
      </c>
      <c r="AN810" s="688">
        <f>IFERROR($H810/SUMIF($A:$A,$A810,$H:$H)*(SUMIF(Summary!$A$230:$A$266,$A810,Summary!$L$230:$L$266)+SUMIF(Summary!$A$281:$A$317,$A810,Summary!$L$281:$L$317))-AM810,0)</f>
        <v>0</v>
      </c>
      <c r="AO810" s="688">
        <f>IFERROR($H810/SUMIF($A:$A,$A810,$H:$H)*SUMIF(Summary!$A$230:$A$266,$A810,Summary!$Q$230:$Q$266),0)</f>
        <v>0</v>
      </c>
      <c r="AP810" s="688">
        <f>IFERROR($H810/SUMIF($A:$A,$A810,$H:$H)*(SUMIF(Summary!$A$230:$A$266,$A810,Summary!$L$230:$L$266)+SUMIF(Summary!$A$281:$A$317,$A810,Summary!$L$281:$L$317))-AO810,0)</f>
        <v>0</v>
      </c>
      <c r="AQ810" s="306"/>
      <c r="AR810" s="688">
        <f t="shared" ca="1" si="182"/>
        <v>0</v>
      </c>
      <c r="AS810" s="688">
        <f t="shared" ca="1" si="183"/>
        <v>0</v>
      </c>
    </row>
    <row r="811" spans="1:45" x14ac:dyDescent="0.2">
      <c r="A811" s="423">
        <v>3606</v>
      </c>
      <c r="B811" s="427">
        <v>4</v>
      </c>
      <c r="C811" s="425" t="s">
        <v>308</v>
      </c>
      <c r="D811" s="422">
        <f t="shared" si="184"/>
        <v>0</v>
      </c>
      <c r="E811" s="422">
        <f t="shared" si="185"/>
        <v>0</v>
      </c>
      <c r="F811" s="422">
        <f t="shared" si="186"/>
        <v>0</v>
      </c>
      <c r="G811" s="422">
        <f t="shared" si="187"/>
        <v>0</v>
      </c>
      <c r="H811" s="22">
        <f t="shared" si="188"/>
        <v>0</v>
      </c>
      <c r="I811" s="116">
        <v>0</v>
      </c>
      <c r="J811" s="116">
        <v>0</v>
      </c>
      <c r="K811" s="116">
        <v>0</v>
      </c>
      <c r="L811" s="116">
        <v>0</v>
      </c>
      <c r="M811" s="22">
        <f t="shared" si="189"/>
        <v>0</v>
      </c>
      <c r="N811" s="116">
        <v>0</v>
      </c>
      <c r="O811" s="116">
        <v>0</v>
      </c>
      <c r="P811" s="116">
        <v>0</v>
      </c>
      <c r="Q811" s="116">
        <v>0</v>
      </c>
      <c r="R811" s="22">
        <f t="shared" si="190"/>
        <v>0</v>
      </c>
      <c r="S811" s="116">
        <v>0</v>
      </c>
      <c r="T811" s="116">
        <v>0</v>
      </c>
      <c r="U811" s="116">
        <v>0</v>
      </c>
      <c r="V811" s="116">
        <v>0</v>
      </c>
      <c r="W811" s="22">
        <f t="shared" si="191"/>
        <v>0</v>
      </c>
      <c r="X811" s="22">
        <f t="shared" si="192"/>
        <v>0</v>
      </c>
      <c r="Y811" s="22">
        <f ca="1">OFFSET('Cost Study'!$B$7,'Operations Support'!$C811,'Operations Support'!$B811)*$H811</f>
        <v>0</v>
      </c>
      <c r="Z811" s="23">
        <f ca="1">Y811*'Cost Study'!$B$31</f>
        <v>0</v>
      </c>
      <c r="AA811" s="23">
        <f ca="1">IF(A811=10298,1.51,1)*IF($B811&lt;3,$D811*'Cost Study'!$B$32*OFFSET('Cost Study'!$B$7,'Operations Support'!$C811,'Operations Support'!$B811),0)</f>
        <v>0</v>
      </c>
      <c r="AB811" s="24">
        <f ca="1">AA811*'Cost Study'!$B$31</f>
        <v>0</v>
      </c>
      <c r="AC811" s="23">
        <f ca="1">Y811*'Cost Study'!$B$31</f>
        <v>0</v>
      </c>
      <c r="AD811" s="24">
        <f ca="1">AA811*'Cost Study'!$B$31</f>
        <v>0</v>
      </c>
      <c r="AE811" s="377">
        <f t="shared" ca="1" si="193"/>
        <v>0</v>
      </c>
      <c r="AF811" s="377">
        <f t="shared" ca="1" si="194"/>
        <v>0</v>
      </c>
      <c r="AH811" s="688">
        <f>IFERROR($H811/SUMIF($A:$A,$A811,$H:$H)*SUMIF(Summary!$A$110:$A$186,$A811,Summary!$P$110:$P$186),0)</f>
        <v>0</v>
      </c>
      <c r="AI811" s="689">
        <f t="shared" ca="1" si="180"/>
        <v>0</v>
      </c>
      <c r="AJ811" s="688">
        <f>IFERROR(H811/SUMIF(A:A,A811,H:H)*SUMIF(Summary!$A$110:$A$186,'Operations Support'!A811,Summary!$Q$110:$Q$186),0)</f>
        <v>0</v>
      </c>
      <c r="AK811" s="688">
        <f t="shared" ca="1" si="181"/>
        <v>0</v>
      </c>
      <c r="AM811" s="688">
        <f>IFERROR($H811/SUMIF($A:$A,$A811,$H:$H)*SUMIF(Summary!$A$230:$A$266,$A811,Summary!$P$230:$P$266),0)</f>
        <v>0</v>
      </c>
      <c r="AN811" s="688">
        <f>IFERROR($H811/SUMIF($A:$A,$A811,$H:$H)*(SUMIF(Summary!$A$230:$A$266,$A811,Summary!$L$230:$L$266)+SUMIF(Summary!$A$281:$A$317,$A811,Summary!$L$281:$L$317))-AM811,0)</f>
        <v>0</v>
      </c>
      <c r="AO811" s="688">
        <f>IFERROR($H811/SUMIF($A:$A,$A811,$H:$H)*SUMIF(Summary!$A$230:$A$266,$A811,Summary!$Q$230:$Q$266),0)</f>
        <v>0</v>
      </c>
      <c r="AP811" s="688">
        <f>IFERROR($H811/SUMIF($A:$A,$A811,$H:$H)*(SUMIF(Summary!$A$230:$A$266,$A811,Summary!$L$230:$L$266)+SUMIF(Summary!$A$281:$A$317,$A811,Summary!$L$281:$L$317))-AO811,0)</f>
        <v>0</v>
      </c>
      <c r="AQ811" s="306"/>
      <c r="AR811" s="688">
        <f t="shared" ca="1" si="182"/>
        <v>0</v>
      </c>
      <c r="AS811" s="688">
        <f t="shared" ca="1" si="183"/>
        <v>0</v>
      </c>
    </row>
    <row r="812" spans="1:45" x14ac:dyDescent="0.2">
      <c r="A812" s="423">
        <v>3606</v>
      </c>
      <c r="B812" s="427">
        <v>4</v>
      </c>
      <c r="C812" s="425" t="s">
        <v>309</v>
      </c>
      <c r="D812" s="422">
        <f t="shared" si="184"/>
        <v>0</v>
      </c>
      <c r="E812" s="422">
        <f t="shared" si="185"/>
        <v>0</v>
      </c>
      <c r="F812" s="422">
        <f t="shared" si="186"/>
        <v>0</v>
      </c>
      <c r="G812" s="422">
        <f t="shared" si="187"/>
        <v>0</v>
      </c>
      <c r="H812" s="22">
        <f t="shared" si="188"/>
        <v>0</v>
      </c>
      <c r="I812" s="116">
        <v>0</v>
      </c>
      <c r="J812" s="116">
        <v>0</v>
      </c>
      <c r="K812" s="116">
        <v>0</v>
      </c>
      <c r="L812" s="116">
        <v>0</v>
      </c>
      <c r="M812" s="22">
        <f t="shared" si="189"/>
        <v>0</v>
      </c>
      <c r="N812" s="116">
        <v>0</v>
      </c>
      <c r="O812" s="116">
        <v>0</v>
      </c>
      <c r="P812" s="116">
        <v>0</v>
      </c>
      <c r="Q812" s="116">
        <v>0</v>
      </c>
      <c r="R812" s="22">
        <f t="shared" si="190"/>
        <v>0</v>
      </c>
      <c r="S812" s="116">
        <v>0</v>
      </c>
      <c r="T812" s="116">
        <v>0</v>
      </c>
      <c r="U812" s="116">
        <v>0</v>
      </c>
      <c r="V812" s="116">
        <v>0</v>
      </c>
      <c r="W812" s="22">
        <f t="shared" si="191"/>
        <v>0</v>
      </c>
      <c r="X812" s="22">
        <f t="shared" si="192"/>
        <v>0</v>
      </c>
      <c r="Y812" s="22">
        <f ca="1">OFFSET('Cost Study'!$B$7,'Operations Support'!$C812,'Operations Support'!$B812)*$H812</f>
        <v>0</v>
      </c>
      <c r="Z812" s="23">
        <f ca="1">Y812*'Cost Study'!$B$31</f>
        <v>0</v>
      </c>
      <c r="AA812" s="23">
        <f ca="1">IF(A812=10298,1.51,1)*IF($B812&lt;3,$D812*'Cost Study'!$B$32*OFFSET('Cost Study'!$B$7,'Operations Support'!$C812,'Operations Support'!$B812),0)</f>
        <v>0</v>
      </c>
      <c r="AB812" s="24">
        <f ca="1">AA812*'Cost Study'!$B$31</f>
        <v>0</v>
      </c>
      <c r="AC812" s="23">
        <f ca="1">Y812*'Cost Study'!$B$31</f>
        <v>0</v>
      </c>
      <c r="AD812" s="24">
        <f ca="1">AA812*'Cost Study'!$B$31</f>
        <v>0</v>
      </c>
      <c r="AE812" s="377">
        <f t="shared" ca="1" si="193"/>
        <v>0</v>
      </c>
      <c r="AF812" s="377">
        <f t="shared" ca="1" si="194"/>
        <v>0</v>
      </c>
      <c r="AH812" s="688">
        <f>IFERROR($H812/SUMIF($A:$A,$A812,$H:$H)*SUMIF(Summary!$A$110:$A$186,$A812,Summary!$P$110:$P$186),0)</f>
        <v>0</v>
      </c>
      <c r="AI812" s="689">
        <f t="shared" ca="1" si="180"/>
        <v>0</v>
      </c>
      <c r="AJ812" s="688">
        <f>IFERROR(H812/SUMIF(A:A,A812,H:H)*SUMIF(Summary!$A$110:$A$186,'Operations Support'!A812,Summary!$Q$110:$Q$186),0)</f>
        <v>0</v>
      </c>
      <c r="AK812" s="688">
        <f t="shared" ca="1" si="181"/>
        <v>0</v>
      </c>
      <c r="AM812" s="688">
        <f>IFERROR($H812/SUMIF($A:$A,$A812,$H:$H)*SUMIF(Summary!$A$230:$A$266,$A812,Summary!$P$230:$P$266),0)</f>
        <v>0</v>
      </c>
      <c r="AN812" s="688">
        <f>IFERROR($H812/SUMIF($A:$A,$A812,$H:$H)*(SUMIF(Summary!$A$230:$A$266,$A812,Summary!$L$230:$L$266)+SUMIF(Summary!$A$281:$A$317,$A812,Summary!$L$281:$L$317))-AM812,0)</f>
        <v>0</v>
      </c>
      <c r="AO812" s="688">
        <f>IFERROR($H812/SUMIF($A:$A,$A812,$H:$H)*SUMIF(Summary!$A$230:$A$266,$A812,Summary!$Q$230:$Q$266),0)</f>
        <v>0</v>
      </c>
      <c r="AP812" s="688">
        <f>IFERROR($H812/SUMIF($A:$A,$A812,$H:$H)*(SUMIF(Summary!$A$230:$A$266,$A812,Summary!$L$230:$L$266)+SUMIF(Summary!$A$281:$A$317,$A812,Summary!$L$281:$L$317))-AO812,0)</f>
        <v>0</v>
      </c>
      <c r="AQ812" s="306"/>
      <c r="AR812" s="688">
        <f t="shared" ca="1" si="182"/>
        <v>0</v>
      </c>
      <c r="AS812" s="688">
        <f t="shared" ca="1" si="183"/>
        <v>0</v>
      </c>
    </row>
    <row r="813" spans="1:45" x14ac:dyDescent="0.2">
      <c r="A813" s="423">
        <v>3606</v>
      </c>
      <c r="B813" s="427">
        <v>4</v>
      </c>
      <c r="C813" s="425" t="s">
        <v>310</v>
      </c>
      <c r="D813" s="422">
        <f t="shared" si="184"/>
        <v>0</v>
      </c>
      <c r="E813" s="422">
        <f t="shared" si="185"/>
        <v>0</v>
      </c>
      <c r="F813" s="422">
        <f t="shared" si="186"/>
        <v>0</v>
      </c>
      <c r="G813" s="422">
        <f t="shared" si="187"/>
        <v>0</v>
      </c>
      <c r="H813" s="22">
        <f t="shared" si="188"/>
        <v>0</v>
      </c>
      <c r="I813" s="116">
        <v>0</v>
      </c>
      <c r="J813" s="116">
        <v>0</v>
      </c>
      <c r="K813" s="116">
        <v>0</v>
      </c>
      <c r="L813" s="116">
        <v>0</v>
      </c>
      <c r="M813" s="22">
        <f t="shared" si="189"/>
        <v>0</v>
      </c>
      <c r="N813" s="116">
        <v>0</v>
      </c>
      <c r="O813" s="116">
        <v>0</v>
      </c>
      <c r="P813" s="116">
        <v>0</v>
      </c>
      <c r="Q813" s="116">
        <v>0</v>
      </c>
      <c r="R813" s="22">
        <f t="shared" si="190"/>
        <v>0</v>
      </c>
      <c r="S813" s="116">
        <v>0</v>
      </c>
      <c r="T813" s="116">
        <v>0</v>
      </c>
      <c r="U813" s="116">
        <v>0</v>
      </c>
      <c r="V813" s="116">
        <v>0</v>
      </c>
      <c r="W813" s="22">
        <f t="shared" si="191"/>
        <v>0</v>
      </c>
      <c r="X813" s="22">
        <f t="shared" si="192"/>
        <v>0</v>
      </c>
      <c r="Y813" s="22">
        <f ca="1">OFFSET('Cost Study'!$B$7,'Operations Support'!$C813,'Operations Support'!$B813)*$H813</f>
        <v>0</v>
      </c>
      <c r="Z813" s="23">
        <f ca="1">Y813*'Cost Study'!$B$31</f>
        <v>0</v>
      </c>
      <c r="AA813" s="23">
        <f ca="1">IF(A813=10298,1.51,1)*IF($B813&lt;3,$D813*'Cost Study'!$B$32*OFFSET('Cost Study'!$B$7,'Operations Support'!$C813,'Operations Support'!$B813),0)</f>
        <v>0</v>
      </c>
      <c r="AB813" s="24">
        <f ca="1">AA813*'Cost Study'!$B$31</f>
        <v>0</v>
      </c>
      <c r="AC813" s="23">
        <f ca="1">Y813*'Cost Study'!$B$31</f>
        <v>0</v>
      </c>
      <c r="AD813" s="24">
        <f ca="1">AA813*'Cost Study'!$B$31</f>
        <v>0</v>
      </c>
      <c r="AE813" s="377">
        <f t="shared" ca="1" si="193"/>
        <v>0</v>
      </c>
      <c r="AF813" s="377">
        <f t="shared" ca="1" si="194"/>
        <v>0</v>
      </c>
      <c r="AH813" s="688">
        <f>IFERROR($H813/SUMIF($A:$A,$A813,$H:$H)*SUMIF(Summary!$A$110:$A$186,$A813,Summary!$P$110:$P$186),0)</f>
        <v>0</v>
      </c>
      <c r="AI813" s="689">
        <f t="shared" ca="1" si="180"/>
        <v>0</v>
      </c>
      <c r="AJ813" s="688">
        <f>IFERROR(H813/SUMIF(A:A,A813,H:H)*SUMIF(Summary!$A$110:$A$186,'Operations Support'!A813,Summary!$Q$110:$Q$186),0)</f>
        <v>0</v>
      </c>
      <c r="AK813" s="688">
        <f t="shared" ca="1" si="181"/>
        <v>0</v>
      </c>
      <c r="AM813" s="688">
        <f>IFERROR($H813/SUMIF($A:$A,$A813,$H:$H)*SUMIF(Summary!$A$230:$A$266,$A813,Summary!$P$230:$P$266),0)</f>
        <v>0</v>
      </c>
      <c r="AN813" s="688">
        <f>IFERROR($H813/SUMIF($A:$A,$A813,$H:$H)*(SUMIF(Summary!$A$230:$A$266,$A813,Summary!$L$230:$L$266)+SUMIF(Summary!$A$281:$A$317,$A813,Summary!$L$281:$L$317))-AM813,0)</f>
        <v>0</v>
      </c>
      <c r="AO813" s="688">
        <f>IFERROR($H813/SUMIF($A:$A,$A813,$H:$H)*SUMIF(Summary!$A$230:$A$266,$A813,Summary!$Q$230:$Q$266),0)</f>
        <v>0</v>
      </c>
      <c r="AP813" s="688">
        <f>IFERROR($H813/SUMIF($A:$A,$A813,$H:$H)*(SUMIF(Summary!$A$230:$A$266,$A813,Summary!$L$230:$L$266)+SUMIF(Summary!$A$281:$A$317,$A813,Summary!$L$281:$L$317))-AO813,0)</f>
        <v>0</v>
      </c>
      <c r="AQ813" s="306"/>
      <c r="AR813" s="688">
        <f t="shared" ca="1" si="182"/>
        <v>0</v>
      </c>
      <c r="AS813" s="688">
        <f t="shared" ca="1" si="183"/>
        <v>0</v>
      </c>
    </row>
    <row r="814" spans="1:45" x14ac:dyDescent="0.2">
      <c r="A814" s="423">
        <v>3606</v>
      </c>
      <c r="B814" s="427">
        <v>4</v>
      </c>
      <c r="C814" s="425" t="s">
        <v>311</v>
      </c>
      <c r="D814" s="422">
        <f t="shared" si="184"/>
        <v>0</v>
      </c>
      <c r="E814" s="422">
        <f t="shared" si="185"/>
        <v>0</v>
      </c>
      <c r="F814" s="422">
        <f t="shared" si="186"/>
        <v>0</v>
      </c>
      <c r="G814" s="422">
        <f t="shared" si="187"/>
        <v>0</v>
      </c>
      <c r="H814" s="22">
        <f t="shared" si="188"/>
        <v>0</v>
      </c>
      <c r="I814" s="116">
        <v>0</v>
      </c>
      <c r="J814" s="116">
        <v>0</v>
      </c>
      <c r="K814" s="116">
        <v>0</v>
      </c>
      <c r="L814" s="116">
        <v>0</v>
      </c>
      <c r="M814" s="22">
        <f t="shared" si="189"/>
        <v>0</v>
      </c>
      <c r="N814" s="116">
        <v>0</v>
      </c>
      <c r="O814" s="116">
        <v>0</v>
      </c>
      <c r="P814" s="116">
        <v>0</v>
      </c>
      <c r="Q814" s="116">
        <v>0</v>
      </c>
      <c r="R814" s="22">
        <f t="shared" si="190"/>
        <v>0</v>
      </c>
      <c r="S814" s="116">
        <v>0</v>
      </c>
      <c r="T814" s="116">
        <v>0</v>
      </c>
      <c r="U814" s="116">
        <v>0</v>
      </c>
      <c r="V814" s="116">
        <v>0</v>
      </c>
      <c r="W814" s="22">
        <f t="shared" si="191"/>
        <v>0</v>
      </c>
      <c r="X814" s="22">
        <f t="shared" si="192"/>
        <v>0</v>
      </c>
      <c r="Y814" s="22">
        <f ca="1">OFFSET('Cost Study'!$B$7,'Operations Support'!$C814,'Operations Support'!$B814)*$H814</f>
        <v>0</v>
      </c>
      <c r="Z814" s="23">
        <f ca="1">Y814*'Cost Study'!$B$31</f>
        <v>0</v>
      </c>
      <c r="AA814" s="23">
        <f ca="1">IF(A814=10298,1.51,1)*IF($B814&lt;3,$D814*'Cost Study'!$B$32*OFFSET('Cost Study'!$B$7,'Operations Support'!$C814,'Operations Support'!$B814),0)</f>
        <v>0</v>
      </c>
      <c r="AB814" s="24">
        <f ca="1">AA814*'Cost Study'!$B$31</f>
        <v>0</v>
      </c>
      <c r="AC814" s="23">
        <f ca="1">Y814*'Cost Study'!$B$31</f>
        <v>0</v>
      </c>
      <c r="AD814" s="24">
        <f ca="1">AA814*'Cost Study'!$B$31</f>
        <v>0</v>
      </c>
      <c r="AE814" s="377">
        <f t="shared" ca="1" si="193"/>
        <v>0</v>
      </c>
      <c r="AF814" s="377">
        <f t="shared" ca="1" si="194"/>
        <v>0</v>
      </c>
      <c r="AH814" s="688">
        <f>IFERROR($H814/SUMIF($A:$A,$A814,$H:$H)*SUMIF(Summary!$A$110:$A$186,$A814,Summary!$P$110:$P$186),0)</f>
        <v>0</v>
      </c>
      <c r="AI814" s="689">
        <f t="shared" ref="AI814:AI877" ca="1" si="195">Z814+AB814-AH814</f>
        <v>0</v>
      </c>
      <c r="AJ814" s="688">
        <f>IFERROR(H814/SUMIF(A:A,A814,H:H)*SUMIF(Summary!$A$110:$A$186,'Operations Support'!A814,Summary!$Q$110:$Q$186),0)</f>
        <v>0</v>
      </c>
      <c r="AK814" s="688">
        <f t="shared" ref="AK814:AK877" ca="1" si="196">AC814+AD814-AJ814</f>
        <v>0</v>
      </c>
      <c r="AM814" s="688">
        <f>IFERROR($H814/SUMIF($A:$A,$A814,$H:$H)*SUMIF(Summary!$A$230:$A$266,$A814,Summary!$P$230:$P$266),0)</f>
        <v>0</v>
      </c>
      <c r="AN814" s="688">
        <f>IFERROR($H814/SUMIF($A:$A,$A814,$H:$H)*(SUMIF(Summary!$A$230:$A$266,$A814,Summary!$L$230:$L$266)+SUMIF(Summary!$A$281:$A$317,$A814,Summary!$L$281:$L$317))-AM814,0)</f>
        <v>0</v>
      </c>
      <c r="AO814" s="688">
        <f>IFERROR($H814/SUMIF($A:$A,$A814,$H:$H)*SUMIF(Summary!$A$230:$A$266,$A814,Summary!$Q$230:$Q$266),0)</f>
        <v>0</v>
      </c>
      <c r="AP814" s="688">
        <f>IFERROR($H814/SUMIF($A:$A,$A814,$H:$H)*(SUMIF(Summary!$A$230:$A$266,$A814,Summary!$L$230:$L$266)+SUMIF(Summary!$A$281:$A$317,$A814,Summary!$L$281:$L$317))-AO814,0)</f>
        <v>0</v>
      </c>
      <c r="AQ814" s="306"/>
      <c r="AR814" s="688">
        <f t="shared" ref="AR814:AR877" ca="1" si="197">AI814+AN814</f>
        <v>0</v>
      </c>
      <c r="AS814" s="688">
        <f t="shared" ref="AS814:AS877" ca="1" si="198">AK814+AP814</f>
        <v>0</v>
      </c>
    </row>
    <row r="815" spans="1:45" x14ac:dyDescent="0.2">
      <c r="A815" s="423">
        <v>3606</v>
      </c>
      <c r="B815" s="427">
        <v>4</v>
      </c>
      <c r="C815" s="425" t="s">
        <v>312</v>
      </c>
      <c r="D815" s="422">
        <f t="shared" si="184"/>
        <v>0</v>
      </c>
      <c r="E815" s="422">
        <f t="shared" si="185"/>
        <v>0</v>
      </c>
      <c r="F815" s="422">
        <f t="shared" si="186"/>
        <v>0</v>
      </c>
      <c r="G815" s="422">
        <f t="shared" si="187"/>
        <v>0</v>
      </c>
      <c r="H815" s="22">
        <f t="shared" si="188"/>
        <v>0</v>
      </c>
      <c r="I815" s="116">
        <v>0</v>
      </c>
      <c r="J815" s="116">
        <v>0</v>
      </c>
      <c r="K815" s="116">
        <v>0</v>
      </c>
      <c r="L815" s="116">
        <v>0</v>
      </c>
      <c r="M815" s="22">
        <f t="shared" si="189"/>
        <v>0</v>
      </c>
      <c r="N815" s="116">
        <v>0</v>
      </c>
      <c r="O815" s="116">
        <v>0</v>
      </c>
      <c r="P815" s="116">
        <v>0</v>
      </c>
      <c r="Q815" s="116">
        <v>0</v>
      </c>
      <c r="R815" s="22">
        <f t="shared" si="190"/>
        <v>0</v>
      </c>
      <c r="S815" s="116">
        <v>0</v>
      </c>
      <c r="T815" s="116">
        <v>0</v>
      </c>
      <c r="U815" s="116">
        <v>0</v>
      </c>
      <c r="V815" s="116">
        <v>0</v>
      </c>
      <c r="W815" s="22">
        <f t="shared" si="191"/>
        <v>0</v>
      </c>
      <c r="X815" s="22">
        <f t="shared" si="192"/>
        <v>0</v>
      </c>
      <c r="Y815" s="22">
        <f ca="1">OFFSET('Cost Study'!$B$7,'Operations Support'!$C815,'Operations Support'!$B815)*$H815</f>
        <v>0</v>
      </c>
      <c r="Z815" s="23">
        <f ca="1">Y815*'Cost Study'!$B$31</f>
        <v>0</v>
      </c>
      <c r="AA815" s="23">
        <f ca="1">IF(A815=10298,1.51,1)*IF($B815&lt;3,$D815*'Cost Study'!$B$32*OFFSET('Cost Study'!$B$7,'Operations Support'!$C815,'Operations Support'!$B815),0)</f>
        <v>0</v>
      </c>
      <c r="AB815" s="24">
        <f ca="1">AA815*'Cost Study'!$B$31</f>
        <v>0</v>
      </c>
      <c r="AC815" s="23">
        <f ca="1">Y815*'Cost Study'!$B$31</f>
        <v>0</v>
      </c>
      <c r="AD815" s="24">
        <f ca="1">AA815*'Cost Study'!$B$31</f>
        <v>0</v>
      </c>
      <c r="AE815" s="377">
        <f t="shared" ca="1" si="193"/>
        <v>0</v>
      </c>
      <c r="AF815" s="377">
        <f t="shared" ca="1" si="194"/>
        <v>0</v>
      </c>
      <c r="AH815" s="688">
        <f>IFERROR($H815/SUMIF($A:$A,$A815,$H:$H)*SUMIF(Summary!$A$110:$A$186,$A815,Summary!$P$110:$P$186),0)</f>
        <v>0</v>
      </c>
      <c r="AI815" s="689">
        <f t="shared" ca="1" si="195"/>
        <v>0</v>
      </c>
      <c r="AJ815" s="688">
        <f>IFERROR(H815/SUMIF(A:A,A815,H:H)*SUMIF(Summary!$A$110:$A$186,'Operations Support'!A815,Summary!$Q$110:$Q$186),0)</f>
        <v>0</v>
      </c>
      <c r="AK815" s="688">
        <f t="shared" ca="1" si="196"/>
        <v>0</v>
      </c>
      <c r="AM815" s="688">
        <f>IFERROR($H815/SUMIF($A:$A,$A815,$H:$H)*SUMIF(Summary!$A$230:$A$266,$A815,Summary!$P$230:$P$266),0)</f>
        <v>0</v>
      </c>
      <c r="AN815" s="688">
        <f>IFERROR($H815/SUMIF($A:$A,$A815,$H:$H)*(SUMIF(Summary!$A$230:$A$266,$A815,Summary!$L$230:$L$266)+SUMIF(Summary!$A$281:$A$317,$A815,Summary!$L$281:$L$317))-AM815,0)</f>
        <v>0</v>
      </c>
      <c r="AO815" s="688">
        <f>IFERROR($H815/SUMIF($A:$A,$A815,$H:$H)*SUMIF(Summary!$A$230:$A$266,$A815,Summary!$Q$230:$Q$266),0)</f>
        <v>0</v>
      </c>
      <c r="AP815" s="688">
        <f>IFERROR($H815/SUMIF($A:$A,$A815,$H:$H)*(SUMIF(Summary!$A$230:$A$266,$A815,Summary!$L$230:$L$266)+SUMIF(Summary!$A$281:$A$317,$A815,Summary!$L$281:$L$317))-AO815,0)</f>
        <v>0</v>
      </c>
      <c r="AQ815" s="306"/>
      <c r="AR815" s="688">
        <f t="shared" ca="1" si="197"/>
        <v>0</v>
      </c>
      <c r="AS815" s="688">
        <f t="shared" ca="1" si="198"/>
        <v>0</v>
      </c>
    </row>
    <row r="816" spans="1:45" x14ac:dyDescent="0.2">
      <c r="A816" s="423">
        <v>3606</v>
      </c>
      <c r="B816" s="427">
        <v>4</v>
      </c>
      <c r="C816" s="425" t="s">
        <v>313</v>
      </c>
      <c r="D816" s="422">
        <f t="shared" si="184"/>
        <v>0</v>
      </c>
      <c r="E816" s="422">
        <f t="shared" si="185"/>
        <v>0</v>
      </c>
      <c r="F816" s="422">
        <f t="shared" si="186"/>
        <v>0</v>
      </c>
      <c r="G816" s="422">
        <f t="shared" si="187"/>
        <v>0</v>
      </c>
      <c r="H816" s="22">
        <f t="shared" si="188"/>
        <v>0</v>
      </c>
      <c r="I816" s="116">
        <v>0</v>
      </c>
      <c r="J816" s="116">
        <v>0</v>
      </c>
      <c r="K816" s="116">
        <v>0</v>
      </c>
      <c r="L816" s="116">
        <v>0</v>
      </c>
      <c r="M816" s="22">
        <f t="shared" si="189"/>
        <v>0</v>
      </c>
      <c r="N816" s="116">
        <v>0</v>
      </c>
      <c r="O816" s="116">
        <v>0</v>
      </c>
      <c r="P816" s="116">
        <v>0</v>
      </c>
      <c r="Q816" s="116">
        <v>0</v>
      </c>
      <c r="R816" s="22">
        <f t="shared" si="190"/>
        <v>0</v>
      </c>
      <c r="S816" s="116">
        <v>0</v>
      </c>
      <c r="T816" s="116">
        <v>0</v>
      </c>
      <c r="U816" s="116">
        <v>0</v>
      </c>
      <c r="V816" s="116">
        <v>0</v>
      </c>
      <c r="W816" s="22">
        <f t="shared" si="191"/>
        <v>0</v>
      </c>
      <c r="X816" s="22">
        <f t="shared" si="192"/>
        <v>0</v>
      </c>
      <c r="Y816" s="22">
        <f ca="1">OFFSET('Cost Study'!$B$7,'Operations Support'!$C816,'Operations Support'!$B816)*$H816</f>
        <v>0</v>
      </c>
      <c r="Z816" s="23">
        <f ca="1">Y816*'Cost Study'!$B$31</f>
        <v>0</v>
      </c>
      <c r="AA816" s="23">
        <f ca="1">IF(A816=10298,1.51,1)*IF($B816&lt;3,$D816*'Cost Study'!$B$32*OFFSET('Cost Study'!$B$7,'Operations Support'!$C816,'Operations Support'!$B816),0)</f>
        <v>0</v>
      </c>
      <c r="AB816" s="24">
        <f ca="1">AA816*'Cost Study'!$B$31</f>
        <v>0</v>
      </c>
      <c r="AC816" s="23">
        <f ca="1">Y816*'Cost Study'!$B$31</f>
        <v>0</v>
      </c>
      <c r="AD816" s="24">
        <f ca="1">AA816*'Cost Study'!$B$31</f>
        <v>0</v>
      </c>
      <c r="AE816" s="377">
        <f t="shared" ca="1" si="193"/>
        <v>0</v>
      </c>
      <c r="AF816" s="377">
        <f t="shared" ca="1" si="194"/>
        <v>0</v>
      </c>
      <c r="AH816" s="688">
        <f>IFERROR($H816/SUMIF($A:$A,$A816,$H:$H)*SUMIF(Summary!$A$110:$A$186,$A816,Summary!$P$110:$P$186),0)</f>
        <v>0</v>
      </c>
      <c r="AI816" s="689">
        <f t="shared" ca="1" si="195"/>
        <v>0</v>
      </c>
      <c r="AJ816" s="688">
        <f>IFERROR(H816/SUMIF(A:A,A816,H:H)*SUMIF(Summary!$A$110:$A$186,'Operations Support'!A816,Summary!$Q$110:$Q$186),0)</f>
        <v>0</v>
      </c>
      <c r="AK816" s="688">
        <f t="shared" ca="1" si="196"/>
        <v>0</v>
      </c>
      <c r="AM816" s="688">
        <f>IFERROR($H816/SUMIF($A:$A,$A816,$H:$H)*SUMIF(Summary!$A$230:$A$266,$A816,Summary!$P$230:$P$266),0)</f>
        <v>0</v>
      </c>
      <c r="AN816" s="688">
        <f>IFERROR($H816/SUMIF($A:$A,$A816,$H:$H)*(SUMIF(Summary!$A$230:$A$266,$A816,Summary!$L$230:$L$266)+SUMIF(Summary!$A$281:$A$317,$A816,Summary!$L$281:$L$317))-AM816,0)</f>
        <v>0</v>
      </c>
      <c r="AO816" s="688">
        <f>IFERROR($H816/SUMIF($A:$A,$A816,$H:$H)*SUMIF(Summary!$A$230:$A$266,$A816,Summary!$Q$230:$Q$266),0)</f>
        <v>0</v>
      </c>
      <c r="AP816" s="688">
        <f>IFERROR($H816/SUMIF($A:$A,$A816,$H:$H)*(SUMIF(Summary!$A$230:$A$266,$A816,Summary!$L$230:$L$266)+SUMIF(Summary!$A$281:$A$317,$A816,Summary!$L$281:$L$317))-AO816,0)</f>
        <v>0</v>
      </c>
      <c r="AQ816" s="306"/>
      <c r="AR816" s="688">
        <f t="shared" ca="1" si="197"/>
        <v>0</v>
      </c>
      <c r="AS816" s="688">
        <f t="shared" ca="1" si="198"/>
        <v>0</v>
      </c>
    </row>
    <row r="817" spans="1:45" x14ac:dyDescent="0.2">
      <c r="A817" s="423">
        <v>3606</v>
      </c>
      <c r="B817" s="427">
        <v>4</v>
      </c>
      <c r="C817" s="425" t="s">
        <v>314</v>
      </c>
      <c r="D817" s="422">
        <f t="shared" si="184"/>
        <v>0</v>
      </c>
      <c r="E817" s="422">
        <f t="shared" si="185"/>
        <v>0</v>
      </c>
      <c r="F817" s="422">
        <f t="shared" si="186"/>
        <v>0</v>
      </c>
      <c r="G817" s="422">
        <f t="shared" si="187"/>
        <v>0</v>
      </c>
      <c r="H817" s="22">
        <f t="shared" si="188"/>
        <v>0</v>
      </c>
      <c r="I817" s="116">
        <v>0</v>
      </c>
      <c r="J817" s="116">
        <v>0</v>
      </c>
      <c r="K817" s="116">
        <v>0</v>
      </c>
      <c r="L817" s="116">
        <v>0</v>
      </c>
      <c r="M817" s="22">
        <f t="shared" si="189"/>
        <v>0</v>
      </c>
      <c r="N817" s="116">
        <v>0</v>
      </c>
      <c r="O817" s="116">
        <v>0</v>
      </c>
      <c r="P817" s="116">
        <v>0</v>
      </c>
      <c r="Q817" s="116">
        <v>0</v>
      </c>
      <c r="R817" s="22">
        <f t="shared" si="190"/>
        <v>0</v>
      </c>
      <c r="S817" s="116">
        <v>0</v>
      </c>
      <c r="T817" s="116">
        <v>0</v>
      </c>
      <c r="U817" s="116">
        <v>0</v>
      </c>
      <c r="V817" s="116">
        <v>0</v>
      </c>
      <c r="W817" s="22">
        <f t="shared" si="191"/>
        <v>0</v>
      </c>
      <c r="X817" s="22">
        <f t="shared" si="192"/>
        <v>0</v>
      </c>
      <c r="Y817" s="22">
        <f ca="1">OFFSET('Cost Study'!$B$7,'Operations Support'!$C817,'Operations Support'!$B817)*$H817</f>
        <v>0</v>
      </c>
      <c r="Z817" s="23">
        <f ca="1">Y817*'Cost Study'!$B$31</f>
        <v>0</v>
      </c>
      <c r="AA817" s="23">
        <f ca="1">IF(A817=10298,1.51,1)*IF($B817&lt;3,$D817*'Cost Study'!$B$32*OFFSET('Cost Study'!$B$7,'Operations Support'!$C817,'Operations Support'!$B817),0)</f>
        <v>0</v>
      </c>
      <c r="AB817" s="24">
        <f ca="1">AA817*'Cost Study'!$B$31</f>
        <v>0</v>
      </c>
      <c r="AC817" s="23">
        <f ca="1">Y817*'Cost Study'!$B$31</f>
        <v>0</v>
      </c>
      <c r="AD817" s="24">
        <f ca="1">AA817*'Cost Study'!$B$31</f>
        <v>0</v>
      </c>
      <c r="AE817" s="377">
        <f t="shared" ca="1" si="193"/>
        <v>0</v>
      </c>
      <c r="AF817" s="377">
        <f t="shared" ca="1" si="194"/>
        <v>0</v>
      </c>
      <c r="AH817" s="688">
        <f>IFERROR($H817/SUMIF($A:$A,$A817,$H:$H)*SUMIF(Summary!$A$110:$A$186,$A817,Summary!$P$110:$P$186),0)</f>
        <v>0</v>
      </c>
      <c r="AI817" s="689">
        <f t="shared" ca="1" si="195"/>
        <v>0</v>
      </c>
      <c r="AJ817" s="688">
        <f>IFERROR(H817/SUMIF(A:A,A817,H:H)*SUMIF(Summary!$A$110:$A$186,'Operations Support'!A817,Summary!$Q$110:$Q$186),0)</f>
        <v>0</v>
      </c>
      <c r="AK817" s="688">
        <f t="shared" ca="1" si="196"/>
        <v>0</v>
      </c>
      <c r="AM817" s="688">
        <f>IFERROR($H817/SUMIF($A:$A,$A817,$H:$H)*SUMIF(Summary!$A$230:$A$266,$A817,Summary!$P$230:$P$266),0)</f>
        <v>0</v>
      </c>
      <c r="AN817" s="688">
        <f>IFERROR($H817/SUMIF($A:$A,$A817,$H:$H)*(SUMIF(Summary!$A$230:$A$266,$A817,Summary!$L$230:$L$266)+SUMIF(Summary!$A$281:$A$317,$A817,Summary!$L$281:$L$317))-AM817,0)</f>
        <v>0</v>
      </c>
      <c r="AO817" s="688">
        <f>IFERROR($H817/SUMIF($A:$A,$A817,$H:$H)*SUMIF(Summary!$A$230:$A$266,$A817,Summary!$Q$230:$Q$266),0)</f>
        <v>0</v>
      </c>
      <c r="AP817" s="688">
        <f>IFERROR($H817/SUMIF($A:$A,$A817,$H:$H)*(SUMIF(Summary!$A$230:$A$266,$A817,Summary!$L$230:$L$266)+SUMIF(Summary!$A$281:$A$317,$A817,Summary!$L$281:$L$317))-AO817,0)</f>
        <v>0</v>
      </c>
      <c r="AQ817" s="306"/>
      <c r="AR817" s="688">
        <f t="shared" ca="1" si="197"/>
        <v>0</v>
      </c>
      <c r="AS817" s="688">
        <f t="shared" ca="1" si="198"/>
        <v>0</v>
      </c>
    </row>
    <row r="818" spans="1:45" x14ac:dyDescent="0.2">
      <c r="A818" s="423">
        <v>3606</v>
      </c>
      <c r="B818" s="427">
        <v>4</v>
      </c>
      <c r="C818" s="425" t="s">
        <v>315</v>
      </c>
      <c r="D818" s="422">
        <f t="shared" si="184"/>
        <v>36</v>
      </c>
      <c r="E818" s="422">
        <f t="shared" si="185"/>
        <v>0</v>
      </c>
      <c r="F818" s="422">
        <f t="shared" si="186"/>
        <v>0</v>
      </c>
      <c r="G818" s="422">
        <f t="shared" si="187"/>
        <v>0</v>
      </c>
      <c r="H818" s="22">
        <f t="shared" si="188"/>
        <v>36</v>
      </c>
      <c r="I818" s="116">
        <v>36</v>
      </c>
      <c r="J818" s="116">
        <v>0</v>
      </c>
      <c r="K818" s="116">
        <v>0</v>
      </c>
      <c r="L818" s="116">
        <v>0</v>
      </c>
      <c r="M818" s="22">
        <f t="shared" si="189"/>
        <v>36</v>
      </c>
      <c r="N818" s="116">
        <v>0</v>
      </c>
      <c r="O818" s="116">
        <v>0</v>
      </c>
      <c r="P818" s="116">
        <v>0</v>
      </c>
      <c r="Q818" s="116">
        <v>0</v>
      </c>
      <c r="R818" s="22">
        <f t="shared" si="190"/>
        <v>0</v>
      </c>
      <c r="S818" s="116">
        <v>0</v>
      </c>
      <c r="T818" s="116">
        <v>0</v>
      </c>
      <c r="U818" s="116">
        <v>0</v>
      </c>
      <c r="V818" s="116">
        <v>0</v>
      </c>
      <c r="W818" s="22">
        <f t="shared" si="191"/>
        <v>0</v>
      </c>
      <c r="X818" s="22">
        <f t="shared" si="192"/>
        <v>2</v>
      </c>
      <c r="Y818" s="22">
        <f ca="1">OFFSET('Cost Study'!$B$7,'Operations Support'!$C818,'Operations Support'!$B818)*$H818</f>
        <v>1016.28</v>
      </c>
      <c r="Z818" s="23">
        <f ca="1">Y818*'Cost Study'!$B$31</f>
        <v>56761.199340767205</v>
      </c>
      <c r="AA818" s="23">
        <f ca="1">IF(A818=10298,1.51,1)*IF($B818&lt;3,$D818*'Cost Study'!$B$32*OFFSET('Cost Study'!$B$7,'Operations Support'!$C818,'Operations Support'!$B818),0)</f>
        <v>0</v>
      </c>
      <c r="AB818" s="24">
        <f ca="1">AA818*'Cost Study'!$B$31</f>
        <v>0</v>
      </c>
      <c r="AC818" s="23">
        <f ca="1">Y818*'Cost Study'!$B$31</f>
        <v>56761.199340767205</v>
      </c>
      <c r="AD818" s="24">
        <f ca="1">AA818*'Cost Study'!$B$31</f>
        <v>0</v>
      </c>
      <c r="AE818" s="377">
        <f t="shared" ca="1" si="193"/>
        <v>56761.199340767205</v>
      </c>
      <c r="AF818" s="377">
        <f t="shared" ca="1" si="194"/>
        <v>56761.199340767205</v>
      </c>
      <c r="AH818" s="688">
        <f>IFERROR($H818/SUMIF($A:$A,$A818,$H:$H)*SUMIF(Summary!$A$110:$A$186,$A818,Summary!$P$110:$P$186),0)</f>
        <v>1152.8852530101467</v>
      </c>
      <c r="AI818" s="689">
        <f t="shared" ca="1" si="195"/>
        <v>55608.314087757055</v>
      </c>
      <c r="AJ818" s="688">
        <f>IFERROR(H818/SUMIF(A:A,A818,H:H)*SUMIF(Summary!$A$110:$A$186,'Operations Support'!A818,Summary!$Q$110:$Q$186),0)</f>
        <v>1156.8095670421162</v>
      </c>
      <c r="AK818" s="688">
        <f t="shared" ca="1" si="196"/>
        <v>55604.389773725088</v>
      </c>
      <c r="AM818" s="688">
        <f>IFERROR($H818/SUMIF($A:$A,$A818,$H:$H)*SUMIF(Summary!$A$230:$A$266,$A818,Summary!$P$230:$P$266),0)</f>
        <v>218.12750046921971</v>
      </c>
      <c r="AN818" s="688">
        <f>IFERROR($H818/SUMIF($A:$A,$A818,$H:$H)*(SUMIF(Summary!$A$230:$A$266,$A818,Summary!$L$230:$L$266)+SUMIF(Summary!$A$281:$A$317,$A818,Summary!$L$281:$L$317))-AM818,0)</f>
        <v>476.07839758100647</v>
      </c>
      <c r="AO818" s="688">
        <f>IFERROR($H818/SUMIF($A:$A,$A818,$H:$H)*SUMIF(Summary!$A$230:$A$266,$A818,Summary!$Q$230:$Q$266),0)</f>
        <v>218.86998616639974</v>
      </c>
      <c r="AP818" s="688">
        <f>IFERROR($H818/SUMIF($A:$A,$A818,$H:$H)*(SUMIF(Summary!$A$230:$A$266,$A818,Summary!$L$230:$L$266)+SUMIF(Summary!$A$281:$A$317,$A818,Summary!$L$281:$L$317))-AO818,0)</f>
        <v>475.3359118838265</v>
      </c>
      <c r="AQ818" s="306"/>
      <c r="AR818" s="688">
        <f t="shared" ca="1" si="197"/>
        <v>56084.392485338059</v>
      </c>
      <c r="AS818" s="688">
        <f t="shared" ca="1" si="198"/>
        <v>56079.725685608915</v>
      </c>
    </row>
    <row r="819" spans="1:45" x14ac:dyDescent="0.2">
      <c r="A819" s="423">
        <v>3606</v>
      </c>
      <c r="B819" s="427">
        <v>4</v>
      </c>
      <c r="C819" s="425" t="s">
        <v>316</v>
      </c>
      <c r="D819" s="422">
        <f t="shared" si="184"/>
        <v>0</v>
      </c>
      <c r="E819" s="422">
        <f t="shared" si="185"/>
        <v>0</v>
      </c>
      <c r="F819" s="422">
        <f t="shared" si="186"/>
        <v>0</v>
      </c>
      <c r="G819" s="422">
        <f t="shared" si="187"/>
        <v>0</v>
      </c>
      <c r="H819" s="22">
        <f t="shared" si="188"/>
        <v>0</v>
      </c>
      <c r="I819" s="116">
        <v>0</v>
      </c>
      <c r="J819" s="116">
        <v>0</v>
      </c>
      <c r="K819" s="116">
        <v>0</v>
      </c>
      <c r="L819" s="116">
        <v>0</v>
      </c>
      <c r="M819" s="22">
        <f t="shared" si="189"/>
        <v>0</v>
      </c>
      <c r="N819" s="116">
        <v>0</v>
      </c>
      <c r="O819" s="116">
        <v>0</v>
      </c>
      <c r="P819" s="116">
        <v>0</v>
      </c>
      <c r="Q819" s="116">
        <v>0</v>
      </c>
      <c r="R819" s="22">
        <f t="shared" si="190"/>
        <v>0</v>
      </c>
      <c r="S819" s="116">
        <v>0</v>
      </c>
      <c r="T819" s="116">
        <v>0</v>
      </c>
      <c r="U819" s="116">
        <v>0</v>
      </c>
      <c r="V819" s="116">
        <v>0</v>
      </c>
      <c r="W819" s="22">
        <f t="shared" si="191"/>
        <v>0</v>
      </c>
      <c r="X819" s="22">
        <f t="shared" si="192"/>
        <v>0</v>
      </c>
      <c r="Y819" s="22">
        <f ca="1">OFFSET('Cost Study'!$B$7,'Operations Support'!$C819,'Operations Support'!$B819)*$H819</f>
        <v>0</v>
      </c>
      <c r="Z819" s="23">
        <f ca="1">Y819*'Cost Study'!$B$31</f>
        <v>0</v>
      </c>
      <c r="AA819" s="23">
        <f ca="1">IF(A819=10298,1.51,1)*IF($B819&lt;3,$D819*'Cost Study'!$B$32*OFFSET('Cost Study'!$B$7,'Operations Support'!$C819,'Operations Support'!$B819),0)</f>
        <v>0</v>
      </c>
      <c r="AB819" s="24">
        <f ca="1">AA819*'Cost Study'!$B$31</f>
        <v>0</v>
      </c>
      <c r="AC819" s="23">
        <f ca="1">Y819*'Cost Study'!$B$31</f>
        <v>0</v>
      </c>
      <c r="AD819" s="24">
        <f ca="1">AA819*'Cost Study'!$B$31</f>
        <v>0</v>
      </c>
      <c r="AE819" s="377">
        <f t="shared" ca="1" si="193"/>
        <v>0</v>
      </c>
      <c r="AF819" s="377">
        <f t="shared" ca="1" si="194"/>
        <v>0</v>
      </c>
      <c r="AH819" s="688">
        <f>IFERROR($H819/SUMIF($A:$A,$A819,$H:$H)*SUMIF(Summary!$A$110:$A$186,$A819,Summary!$P$110:$P$186),0)</f>
        <v>0</v>
      </c>
      <c r="AI819" s="689">
        <f t="shared" ca="1" si="195"/>
        <v>0</v>
      </c>
      <c r="AJ819" s="688">
        <f>IFERROR(H819/SUMIF(A:A,A819,H:H)*SUMIF(Summary!$A$110:$A$186,'Operations Support'!A819,Summary!$Q$110:$Q$186),0)</f>
        <v>0</v>
      </c>
      <c r="AK819" s="688">
        <f t="shared" ca="1" si="196"/>
        <v>0</v>
      </c>
      <c r="AM819" s="688">
        <f>IFERROR($H819/SUMIF($A:$A,$A819,$H:$H)*SUMIF(Summary!$A$230:$A$266,$A819,Summary!$P$230:$P$266),0)</f>
        <v>0</v>
      </c>
      <c r="AN819" s="688">
        <f>IFERROR($H819/SUMIF($A:$A,$A819,$H:$H)*(SUMIF(Summary!$A$230:$A$266,$A819,Summary!$L$230:$L$266)+SUMIF(Summary!$A$281:$A$317,$A819,Summary!$L$281:$L$317))-AM819,0)</f>
        <v>0</v>
      </c>
      <c r="AO819" s="688">
        <f>IFERROR($H819/SUMIF($A:$A,$A819,$H:$H)*SUMIF(Summary!$A$230:$A$266,$A819,Summary!$Q$230:$Q$266),0)</f>
        <v>0</v>
      </c>
      <c r="AP819" s="688">
        <f>IFERROR($H819/SUMIF($A:$A,$A819,$H:$H)*(SUMIF(Summary!$A$230:$A$266,$A819,Summary!$L$230:$L$266)+SUMIF(Summary!$A$281:$A$317,$A819,Summary!$L$281:$L$317))-AO819,0)</f>
        <v>0</v>
      </c>
      <c r="AQ819" s="306"/>
      <c r="AR819" s="688">
        <f t="shared" ca="1" si="197"/>
        <v>0</v>
      </c>
      <c r="AS819" s="688">
        <f t="shared" ca="1" si="198"/>
        <v>0</v>
      </c>
    </row>
    <row r="820" spans="1:45" x14ac:dyDescent="0.2">
      <c r="A820" s="423">
        <v>3606</v>
      </c>
      <c r="B820" s="427">
        <v>4</v>
      </c>
      <c r="C820" s="425" t="s">
        <v>317</v>
      </c>
      <c r="D820" s="422">
        <f t="shared" si="184"/>
        <v>0</v>
      </c>
      <c r="E820" s="422">
        <f t="shared" si="185"/>
        <v>0</v>
      </c>
      <c r="F820" s="422">
        <f t="shared" si="186"/>
        <v>0</v>
      </c>
      <c r="G820" s="422">
        <f t="shared" si="187"/>
        <v>0</v>
      </c>
      <c r="H820" s="22">
        <f t="shared" si="188"/>
        <v>0</v>
      </c>
      <c r="I820" s="116">
        <v>0</v>
      </c>
      <c r="J820" s="116">
        <v>0</v>
      </c>
      <c r="K820" s="116">
        <v>0</v>
      </c>
      <c r="L820" s="116">
        <v>0</v>
      </c>
      <c r="M820" s="22">
        <f t="shared" si="189"/>
        <v>0</v>
      </c>
      <c r="N820" s="116">
        <v>0</v>
      </c>
      <c r="O820" s="116">
        <v>0</v>
      </c>
      <c r="P820" s="116">
        <v>0</v>
      </c>
      <c r="Q820" s="116">
        <v>0</v>
      </c>
      <c r="R820" s="22">
        <f t="shared" si="190"/>
        <v>0</v>
      </c>
      <c r="S820" s="116">
        <v>0</v>
      </c>
      <c r="T820" s="116">
        <v>0</v>
      </c>
      <c r="U820" s="116">
        <v>0</v>
      </c>
      <c r="V820" s="116">
        <v>0</v>
      </c>
      <c r="W820" s="22">
        <f t="shared" si="191"/>
        <v>0</v>
      </c>
      <c r="X820" s="22">
        <f t="shared" si="192"/>
        <v>0</v>
      </c>
      <c r="Y820" s="22">
        <f ca="1">OFFSET('Cost Study'!$B$7,'Operations Support'!$C820,'Operations Support'!$B820)*$H820</f>
        <v>0</v>
      </c>
      <c r="Z820" s="23">
        <f ca="1">Y820*'Cost Study'!$B$31</f>
        <v>0</v>
      </c>
      <c r="AA820" s="23">
        <f ca="1">IF(A820=10298,1.51,1)*IF($B820&lt;3,$D820*'Cost Study'!$B$32*OFFSET('Cost Study'!$B$7,'Operations Support'!$C820,'Operations Support'!$B820),0)</f>
        <v>0</v>
      </c>
      <c r="AB820" s="24">
        <f ca="1">AA820*'Cost Study'!$B$31</f>
        <v>0</v>
      </c>
      <c r="AC820" s="23">
        <f ca="1">Y820*'Cost Study'!$B$31</f>
        <v>0</v>
      </c>
      <c r="AD820" s="24">
        <f ca="1">AA820*'Cost Study'!$B$31</f>
        <v>0</v>
      </c>
      <c r="AE820" s="377">
        <f t="shared" ca="1" si="193"/>
        <v>0</v>
      </c>
      <c r="AF820" s="377">
        <f t="shared" ca="1" si="194"/>
        <v>0</v>
      </c>
      <c r="AH820" s="688">
        <f>IFERROR($H820/SUMIF($A:$A,$A820,$H:$H)*SUMIF(Summary!$A$110:$A$186,$A820,Summary!$P$110:$P$186),0)</f>
        <v>0</v>
      </c>
      <c r="AI820" s="689">
        <f t="shared" ca="1" si="195"/>
        <v>0</v>
      </c>
      <c r="AJ820" s="688">
        <f>IFERROR(H820/SUMIF(A:A,A820,H:H)*SUMIF(Summary!$A$110:$A$186,'Operations Support'!A820,Summary!$Q$110:$Q$186),0)</f>
        <v>0</v>
      </c>
      <c r="AK820" s="688">
        <f t="shared" ca="1" si="196"/>
        <v>0</v>
      </c>
      <c r="AM820" s="688">
        <f>IFERROR($H820/SUMIF($A:$A,$A820,$H:$H)*SUMIF(Summary!$A$230:$A$266,$A820,Summary!$P$230:$P$266),0)</f>
        <v>0</v>
      </c>
      <c r="AN820" s="688">
        <f>IFERROR($H820/SUMIF($A:$A,$A820,$H:$H)*(SUMIF(Summary!$A$230:$A$266,$A820,Summary!$L$230:$L$266)+SUMIF(Summary!$A$281:$A$317,$A820,Summary!$L$281:$L$317))-AM820,0)</f>
        <v>0</v>
      </c>
      <c r="AO820" s="688">
        <f>IFERROR($H820/SUMIF($A:$A,$A820,$H:$H)*SUMIF(Summary!$A$230:$A$266,$A820,Summary!$Q$230:$Q$266),0)</f>
        <v>0</v>
      </c>
      <c r="AP820" s="688">
        <f>IFERROR($H820/SUMIF($A:$A,$A820,$H:$H)*(SUMIF(Summary!$A$230:$A$266,$A820,Summary!$L$230:$L$266)+SUMIF(Summary!$A$281:$A$317,$A820,Summary!$L$281:$L$317))-AO820,0)</f>
        <v>0</v>
      </c>
      <c r="AQ820" s="306"/>
      <c r="AR820" s="688">
        <f t="shared" ca="1" si="197"/>
        <v>0</v>
      </c>
      <c r="AS820" s="688">
        <f t="shared" ca="1" si="198"/>
        <v>0</v>
      </c>
    </row>
    <row r="821" spans="1:45" x14ac:dyDescent="0.2">
      <c r="A821" s="423">
        <v>3606</v>
      </c>
      <c r="B821" s="427">
        <v>4</v>
      </c>
      <c r="C821" s="425" t="s">
        <v>318</v>
      </c>
      <c r="D821" s="422">
        <f t="shared" si="184"/>
        <v>0</v>
      </c>
      <c r="E821" s="422">
        <f t="shared" si="185"/>
        <v>0</v>
      </c>
      <c r="F821" s="422">
        <f t="shared" si="186"/>
        <v>0</v>
      </c>
      <c r="G821" s="422">
        <f t="shared" si="187"/>
        <v>0</v>
      </c>
      <c r="H821" s="22">
        <f t="shared" si="188"/>
        <v>0</v>
      </c>
      <c r="I821" s="116">
        <v>0</v>
      </c>
      <c r="J821" s="116">
        <v>0</v>
      </c>
      <c r="K821" s="116">
        <v>0</v>
      </c>
      <c r="L821" s="116">
        <v>0</v>
      </c>
      <c r="M821" s="22">
        <f t="shared" si="189"/>
        <v>0</v>
      </c>
      <c r="N821" s="116">
        <v>0</v>
      </c>
      <c r="O821" s="116">
        <v>0</v>
      </c>
      <c r="P821" s="116">
        <v>0</v>
      </c>
      <c r="Q821" s="116">
        <v>0</v>
      </c>
      <c r="R821" s="22">
        <f t="shared" si="190"/>
        <v>0</v>
      </c>
      <c r="S821" s="116">
        <v>0</v>
      </c>
      <c r="T821" s="116">
        <v>0</v>
      </c>
      <c r="U821" s="116">
        <v>0</v>
      </c>
      <c r="V821" s="116">
        <v>0</v>
      </c>
      <c r="W821" s="22">
        <f t="shared" si="191"/>
        <v>0</v>
      </c>
      <c r="X821" s="22">
        <f t="shared" si="192"/>
        <v>0</v>
      </c>
      <c r="Y821" s="22">
        <f ca="1">OFFSET('Cost Study'!$B$7,'Operations Support'!$C821,'Operations Support'!$B821)*$H821</f>
        <v>0</v>
      </c>
      <c r="Z821" s="23">
        <f ca="1">Y821*'Cost Study'!$B$31</f>
        <v>0</v>
      </c>
      <c r="AA821" s="23">
        <f ca="1">IF(A821=10298,1.51,1)*IF($B821&lt;3,$D821*'Cost Study'!$B$32*OFFSET('Cost Study'!$B$7,'Operations Support'!$C821,'Operations Support'!$B821),0)</f>
        <v>0</v>
      </c>
      <c r="AB821" s="24">
        <f ca="1">AA821*'Cost Study'!$B$31</f>
        <v>0</v>
      </c>
      <c r="AC821" s="23">
        <f ca="1">Y821*'Cost Study'!$B$31</f>
        <v>0</v>
      </c>
      <c r="AD821" s="24">
        <f ca="1">AA821*'Cost Study'!$B$31</f>
        <v>0</v>
      </c>
      <c r="AE821" s="377">
        <f t="shared" ca="1" si="193"/>
        <v>0</v>
      </c>
      <c r="AF821" s="377">
        <f t="shared" ca="1" si="194"/>
        <v>0</v>
      </c>
      <c r="AH821" s="688">
        <f>IFERROR($H821/SUMIF($A:$A,$A821,$H:$H)*SUMIF(Summary!$A$110:$A$186,$A821,Summary!$P$110:$P$186),0)</f>
        <v>0</v>
      </c>
      <c r="AI821" s="689">
        <f t="shared" ca="1" si="195"/>
        <v>0</v>
      </c>
      <c r="AJ821" s="688">
        <f>IFERROR(H821/SUMIF(A:A,A821,H:H)*SUMIF(Summary!$A$110:$A$186,'Operations Support'!A821,Summary!$Q$110:$Q$186),0)</f>
        <v>0</v>
      </c>
      <c r="AK821" s="688">
        <f t="shared" ca="1" si="196"/>
        <v>0</v>
      </c>
      <c r="AM821" s="688">
        <f>IFERROR($H821/SUMIF($A:$A,$A821,$H:$H)*SUMIF(Summary!$A$230:$A$266,$A821,Summary!$P$230:$P$266),0)</f>
        <v>0</v>
      </c>
      <c r="AN821" s="688">
        <f>IFERROR($H821/SUMIF($A:$A,$A821,$H:$H)*(SUMIF(Summary!$A$230:$A$266,$A821,Summary!$L$230:$L$266)+SUMIF(Summary!$A$281:$A$317,$A821,Summary!$L$281:$L$317))-AM821,0)</f>
        <v>0</v>
      </c>
      <c r="AO821" s="688">
        <f>IFERROR($H821/SUMIF($A:$A,$A821,$H:$H)*SUMIF(Summary!$A$230:$A$266,$A821,Summary!$Q$230:$Q$266),0)</f>
        <v>0</v>
      </c>
      <c r="AP821" s="688">
        <f>IFERROR($H821/SUMIF($A:$A,$A821,$H:$H)*(SUMIF(Summary!$A$230:$A$266,$A821,Summary!$L$230:$L$266)+SUMIF(Summary!$A$281:$A$317,$A821,Summary!$L$281:$L$317))-AO821,0)</f>
        <v>0</v>
      </c>
      <c r="AQ821" s="306"/>
      <c r="AR821" s="688">
        <f t="shared" ca="1" si="197"/>
        <v>0</v>
      </c>
      <c r="AS821" s="688">
        <f t="shared" ca="1" si="198"/>
        <v>0</v>
      </c>
    </row>
    <row r="822" spans="1:45" x14ac:dyDescent="0.2">
      <c r="A822" s="423">
        <v>3606</v>
      </c>
      <c r="B822" s="427">
        <v>4</v>
      </c>
      <c r="C822" s="425" t="s">
        <v>319</v>
      </c>
      <c r="D822" s="422">
        <f t="shared" si="184"/>
        <v>0</v>
      </c>
      <c r="E822" s="422">
        <f t="shared" si="185"/>
        <v>0</v>
      </c>
      <c r="F822" s="422">
        <f t="shared" si="186"/>
        <v>0</v>
      </c>
      <c r="G822" s="422">
        <f t="shared" si="187"/>
        <v>0</v>
      </c>
      <c r="H822" s="22">
        <f t="shared" si="188"/>
        <v>0</v>
      </c>
      <c r="I822" s="116">
        <v>0</v>
      </c>
      <c r="J822" s="116">
        <v>0</v>
      </c>
      <c r="K822" s="116">
        <v>0</v>
      </c>
      <c r="L822" s="116">
        <v>0</v>
      </c>
      <c r="M822" s="22">
        <f t="shared" si="189"/>
        <v>0</v>
      </c>
      <c r="N822" s="116">
        <v>0</v>
      </c>
      <c r="O822" s="116">
        <v>0</v>
      </c>
      <c r="P822" s="116">
        <v>0</v>
      </c>
      <c r="Q822" s="116">
        <v>0</v>
      </c>
      <c r="R822" s="22">
        <f t="shared" si="190"/>
        <v>0</v>
      </c>
      <c r="S822" s="116">
        <v>0</v>
      </c>
      <c r="T822" s="116">
        <v>0</v>
      </c>
      <c r="U822" s="116">
        <v>0</v>
      </c>
      <c r="V822" s="116">
        <v>0</v>
      </c>
      <c r="W822" s="22">
        <f t="shared" si="191"/>
        <v>0</v>
      </c>
      <c r="X822" s="22">
        <f t="shared" si="192"/>
        <v>0</v>
      </c>
      <c r="Y822" s="22">
        <f ca="1">OFFSET('Cost Study'!$B$7,'Operations Support'!$C822,'Operations Support'!$B822)*$H822</f>
        <v>0</v>
      </c>
      <c r="Z822" s="23">
        <f ca="1">Y822*'Cost Study'!$B$31</f>
        <v>0</v>
      </c>
      <c r="AA822" s="23">
        <f ca="1">IF(A822=10298,1.51,1)*IF($B822&lt;3,$D822*'Cost Study'!$B$32*OFFSET('Cost Study'!$B$7,'Operations Support'!$C822,'Operations Support'!$B822),0)</f>
        <v>0</v>
      </c>
      <c r="AB822" s="24">
        <f ca="1">AA822*'Cost Study'!$B$31</f>
        <v>0</v>
      </c>
      <c r="AC822" s="23">
        <f ca="1">Y822*'Cost Study'!$B$31</f>
        <v>0</v>
      </c>
      <c r="AD822" s="24">
        <f ca="1">AA822*'Cost Study'!$B$31</f>
        <v>0</v>
      </c>
      <c r="AE822" s="377">
        <f t="shared" ca="1" si="193"/>
        <v>0</v>
      </c>
      <c r="AF822" s="377">
        <f t="shared" ca="1" si="194"/>
        <v>0</v>
      </c>
      <c r="AH822" s="688">
        <f>IFERROR($H822/SUMIF($A:$A,$A822,$H:$H)*SUMIF(Summary!$A$110:$A$186,$A822,Summary!$P$110:$P$186),0)</f>
        <v>0</v>
      </c>
      <c r="AI822" s="689">
        <f t="shared" ca="1" si="195"/>
        <v>0</v>
      </c>
      <c r="AJ822" s="688">
        <f>IFERROR(H822/SUMIF(A:A,A822,H:H)*SUMIF(Summary!$A$110:$A$186,'Operations Support'!A822,Summary!$Q$110:$Q$186),0)</f>
        <v>0</v>
      </c>
      <c r="AK822" s="688">
        <f t="shared" ca="1" si="196"/>
        <v>0</v>
      </c>
      <c r="AM822" s="688">
        <f>IFERROR($H822/SUMIF($A:$A,$A822,$H:$H)*SUMIF(Summary!$A$230:$A$266,$A822,Summary!$P$230:$P$266),0)</f>
        <v>0</v>
      </c>
      <c r="AN822" s="688">
        <f>IFERROR($H822/SUMIF($A:$A,$A822,$H:$H)*(SUMIF(Summary!$A$230:$A$266,$A822,Summary!$L$230:$L$266)+SUMIF(Summary!$A$281:$A$317,$A822,Summary!$L$281:$L$317))-AM822,0)</f>
        <v>0</v>
      </c>
      <c r="AO822" s="688">
        <f>IFERROR($H822/SUMIF($A:$A,$A822,$H:$H)*SUMIF(Summary!$A$230:$A$266,$A822,Summary!$Q$230:$Q$266),0)</f>
        <v>0</v>
      </c>
      <c r="AP822" s="688">
        <f>IFERROR($H822/SUMIF($A:$A,$A822,$H:$H)*(SUMIF(Summary!$A$230:$A$266,$A822,Summary!$L$230:$L$266)+SUMIF(Summary!$A$281:$A$317,$A822,Summary!$L$281:$L$317))-AO822,0)</f>
        <v>0</v>
      </c>
      <c r="AQ822" s="306"/>
      <c r="AR822" s="688">
        <f t="shared" ca="1" si="197"/>
        <v>0</v>
      </c>
      <c r="AS822" s="688">
        <f t="shared" ca="1" si="198"/>
        <v>0</v>
      </c>
    </row>
    <row r="823" spans="1:45" x14ac:dyDescent="0.2">
      <c r="A823" s="423">
        <v>3606</v>
      </c>
      <c r="B823" s="427">
        <v>4</v>
      </c>
      <c r="C823" s="425" t="s">
        <v>320</v>
      </c>
      <c r="D823" s="422">
        <f t="shared" si="184"/>
        <v>0</v>
      </c>
      <c r="E823" s="422">
        <f t="shared" si="185"/>
        <v>0</v>
      </c>
      <c r="F823" s="422">
        <f t="shared" si="186"/>
        <v>0</v>
      </c>
      <c r="G823" s="422">
        <f t="shared" si="187"/>
        <v>0</v>
      </c>
      <c r="H823" s="22">
        <f t="shared" si="188"/>
        <v>0</v>
      </c>
      <c r="I823" s="116">
        <v>0</v>
      </c>
      <c r="J823" s="116">
        <v>0</v>
      </c>
      <c r="K823" s="116">
        <v>0</v>
      </c>
      <c r="L823" s="116">
        <v>0</v>
      </c>
      <c r="M823" s="22">
        <f t="shared" si="189"/>
        <v>0</v>
      </c>
      <c r="N823" s="116">
        <v>0</v>
      </c>
      <c r="O823" s="116">
        <v>0</v>
      </c>
      <c r="P823" s="116">
        <v>0</v>
      </c>
      <c r="Q823" s="116">
        <v>0</v>
      </c>
      <c r="R823" s="22">
        <f t="shared" si="190"/>
        <v>0</v>
      </c>
      <c r="S823" s="116">
        <v>0</v>
      </c>
      <c r="T823" s="116">
        <v>0</v>
      </c>
      <c r="U823" s="116">
        <v>0</v>
      </c>
      <c r="V823" s="116">
        <v>0</v>
      </c>
      <c r="W823" s="22">
        <f t="shared" si="191"/>
        <v>0</v>
      </c>
      <c r="X823" s="22">
        <f t="shared" si="192"/>
        <v>0</v>
      </c>
      <c r="Y823" s="22">
        <f ca="1">OFFSET('Cost Study'!$B$7,'Operations Support'!$C823,'Operations Support'!$B823)*$H823</f>
        <v>0</v>
      </c>
      <c r="Z823" s="23">
        <f ca="1">Y823*'Cost Study'!$B$31</f>
        <v>0</v>
      </c>
      <c r="AA823" s="23">
        <f ca="1">IF(A823=10298,1.51,1)*IF($B823&lt;3,$D823*'Cost Study'!$B$32*OFFSET('Cost Study'!$B$7,'Operations Support'!$C823,'Operations Support'!$B823),0)</f>
        <v>0</v>
      </c>
      <c r="AB823" s="24">
        <f ca="1">AA823*'Cost Study'!$B$31</f>
        <v>0</v>
      </c>
      <c r="AC823" s="23">
        <f ca="1">Y823*'Cost Study'!$B$31</f>
        <v>0</v>
      </c>
      <c r="AD823" s="24">
        <f ca="1">AA823*'Cost Study'!$B$31</f>
        <v>0</v>
      </c>
      <c r="AE823" s="377">
        <f t="shared" ca="1" si="193"/>
        <v>0</v>
      </c>
      <c r="AF823" s="377">
        <f t="shared" ca="1" si="194"/>
        <v>0</v>
      </c>
      <c r="AH823" s="688">
        <f>IFERROR($H823/SUMIF($A:$A,$A823,$H:$H)*SUMIF(Summary!$A$110:$A$186,$A823,Summary!$P$110:$P$186),0)</f>
        <v>0</v>
      </c>
      <c r="AI823" s="689">
        <f t="shared" ca="1" si="195"/>
        <v>0</v>
      </c>
      <c r="AJ823" s="688">
        <f>IFERROR(H823/SUMIF(A:A,A823,H:H)*SUMIF(Summary!$A$110:$A$186,'Operations Support'!A823,Summary!$Q$110:$Q$186),0)</f>
        <v>0</v>
      </c>
      <c r="AK823" s="688">
        <f t="shared" ca="1" si="196"/>
        <v>0</v>
      </c>
      <c r="AM823" s="688">
        <f>IFERROR($H823/SUMIF($A:$A,$A823,$H:$H)*SUMIF(Summary!$A$230:$A$266,$A823,Summary!$P$230:$P$266),0)</f>
        <v>0</v>
      </c>
      <c r="AN823" s="688">
        <f>IFERROR($H823/SUMIF($A:$A,$A823,$H:$H)*(SUMIF(Summary!$A$230:$A$266,$A823,Summary!$L$230:$L$266)+SUMIF(Summary!$A$281:$A$317,$A823,Summary!$L$281:$L$317))-AM823,0)</f>
        <v>0</v>
      </c>
      <c r="AO823" s="688">
        <f>IFERROR($H823/SUMIF($A:$A,$A823,$H:$H)*SUMIF(Summary!$A$230:$A$266,$A823,Summary!$Q$230:$Q$266),0)</f>
        <v>0</v>
      </c>
      <c r="AP823" s="688">
        <f>IFERROR($H823/SUMIF($A:$A,$A823,$H:$H)*(SUMIF(Summary!$A$230:$A$266,$A823,Summary!$L$230:$L$266)+SUMIF(Summary!$A$281:$A$317,$A823,Summary!$L$281:$L$317))-AO823,0)</f>
        <v>0</v>
      </c>
      <c r="AQ823" s="306"/>
      <c r="AR823" s="688">
        <f t="shared" ca="1" si="197"/>
        <v>0</v>
      </c>
      <c r="AS823" s="688">
        <f t="shared" ca="1" si="198"/>
        <v>0</v>
      </c>
    </row>
    <row r="824" spans="1:45" x14ac:dyDescent="0.2">
      <c r="A824" s="423">
        <v>3606</v>
      </c>
      <c r="B824" s="427">
        <v>5</v>
      </c>
      <c r="C824" s="425" t="s">
        <v>300</v>
      </c>
      <c r="D824" s="422">
        <f t="shared" si="184"/>
        <v>0</v>
      </c>
      <c r="E824" s="422">
        <f t="shared" si="185"/>
        <v>0</v>
      </c>
      <c r="F824" s="422">
        <f t="shared" si="186"/>
        <v>0</v>
      </c>
      <c r="G824" s="422">
        <f t="shared" si="187"/>
        <v>0</v>
      </c>
      <c r="H824" s="22">
        <f t="shared" si="188"/>
        <v>0</v>
      </c>
      <c r="I824" s="116">
        <v>0</v>
      </c>
      <c r="J824" s="116">
        <v>0</v>
      </c>
      <c r="K824" s="116">
        <v>0</v>
      </c>
      <c r="L824" s="116">
        <v>0</v>
      </c>
      <c r="M824" s="22">
        <f t="shared" si="189"/>
        <v>0</v>
      </c>
      <c r="N824" s="116">
        <v>0</v>
      </c>
      <c r="O824" s="116">
        <v>0</v>
      </c>
      <c r="P824" s="116">
        <v>0</v>
      </c>
      <c r="Q824" s="116">
        <v>0</v>
      </c>
      <c r="R824" s="22">
        <f t="shared" si="190"/>
        <v>0</v>
      </c>
      <c r="S824" s="116">
        <v>0</v>
      </c>
      <c r="T824" s="116">
        <v>0</v>
      </c>
      <c r="U824" s="116">
        <v>0</v>
      </c>
      <c r="V824" s="116">
        <v>0</v>
      </c>
      <c r="W824" s="22">
        <f t="shared" si="191"/>
        <v>0</v>
      </c>
      <c r="X824" s="22">
        <f t="shared" si="192"/>
        <v>0</v>
      </c>
      <c r="Y824" s="22">
        <f ca="1">OFFSET('Cost Study'!$B$7,'Operations Support'!$C824,'Operations Support'!$B824)*$H824</f>
        <v>0</v>
      </c>
      <c r="Z824" s="23">
        <f ca="1">Y824*'Cost Study'!$B$31</f>
        <v>0</v>
      </c>
      <c r="AA824" s="23">
        <f ca="1">IF(A824=10298,1.51,1)*IF($B824&lt;3,$D824*'Cost Study'!$B$32*OFFSET('Cost Study'!$B$7,'Operations Support'!$C824,'Operations Support'!$B824),0)</f>
        <v>0</v>
      </c>
      <c r="AB824" s="24">
        <f ca="1">AA824*'Cost Study'!$B$31</f>
        <v>0</v>
      </c>
      <c r="AC824" s="23">
        <f ca="1">Y824*'Cost Study'!$B$31</f>
        <v>0</v>
      </c>
      <c r="AD824" s="24">
        <f ca="1">AA824*'Cost Study'!$B$31</f>
        <v>0</v>
      </c>
      <c r="AE824" s="377">
        <f t="shared" ca="1" si="193"/>
        <v>0</v>
      </c>
      <c r="AF824" s="377">
        <f t="shared" ca="1" si="194"/>
        <v>0</v>
      </c>
      <c r="AH824" s="688">
        <f>IFERROR($H824/SUMIF($A:$A,$A824,$H:$H)*SUMIF(Summary!$A$110:$A$186,$A824,Summary!$P$110:$P$186),0)</f>
        <v>0</v>
      </c>
      <c r="AI824" s="689">
        <f t="shared" ca="1" si="195"/>
        <v>0</v>
      </c>
      <c r="AJ824" s="688">
        <f>IFERROR(H824/SUMIF(A:A,A824,H:H)*SUMIF(Summary!$A$110:$A$186,'Operations Support'!A824,Summary!$Q$110:$Q$186),0)</f>
        <v>0</v>
      </c>
      <c r="AK824" s="688">
        <f t="shared" ca="1" si="196"/>
        <v>0</v>
      </c>
      <c r="AM824" s="688">
        <f>IFERROR($H824/SUMIF($A:$A,$A824,$H:$H)*SUMIF(Summary!$A$230:$A$266,$A824,Summary!$P$230:$P$266),0)</f>
        <v>0</v>
      </c>
      <c r="AN824" s="688">
        <f>IFERROR($H824/SUMIF($A:$A,$A824,$H:$H)*(SUMIF(Summary!$A$230:$A$266,$A824,Summary!$L$230:$L$266)+SUMIF(Summary!$A$281:$A$317,$A824,Summary!$L$281:$L$317))-AM824,0)</f>
        <v>0</v>
      </c>
      <c r="AO824" s="688">
        <f>IFERROR($H824/SUMIF($A:$A,$A824,$H:$H)*SUMIF(Summary!$A$230:$A$266,$A824,Summary!$Q$230:$Q$266),0)</f>
        <v>0</v>
      </c>
      <c r="AP824" s="688">
        <f>IFERROR($H824/SUMIF($A:$A,$A824,$H:$H)*(SUMIF(Summary!$A$230:$A$266,$A824,Summary!$L$230:$L$266)+SUMIF(Summary!$A$281:$A$317,$A824,Summary!$L$281:$L$317))-AO824,0)</f>
        <v>0</v>
      </c>
      <c r="AQ824" s="306"/>
      <c r="AR824" s="688">
        <f t="shared" ca="1" si="197"/>
        <v>0</v>
      </c>
      <c r="AS824" s="688">
        <f t="shared" ca="1" si="198"/>
        <v>0</v>
      </c>
    </row>
    <row r="825" spans="1:45" s="15" customFormat="1" x14ac:dyDescent="0.2">
      <c r="A825" s="423">
        <v>3606</v>
      </c>
      <c r="B825" s="427">
        <v>5</v>
      </c>
      <c r="C825" s="425" t="s">
        <v>301</v>
      </c>
      <c r="D825" s="422">
        <f t="shared" si="184"/>
        <v>0</v>
      </c>
      <c r="E825" s="422">
        <f t="shared" si="185"/>
        <v>0</v>
      </c>
      <c r="F825" s="422">
        <f t="shared" si="186"/>
        <v>0</v>
      </c>
      <c r="G825" s="422">
        <f t="shared" si="187"/>
        <v>0</v>
      </c>
      <c r="H825" s="22">
        <f t="shared" si="188"/>
        <v>0</v>
      </c>
      <c r="I825" s="116">
        <v>0</v>
      </c>
      <c r="J825" s="116">
        <v>0</v>
      </c>
      <c r="K825" s="116">
        <v>0</v>
      </c>
      <c r="L825" s="116">
        <v>0</v>
      </c>
      <c r="M825" s="22">
        <f t="shared" si="189"/>
        <v>0</v>
      </c>
      <c r="N825" s="116">
        <v>0</v>
      </c>
      <c r="O825" s="116">
        <v>0</v>
      </c>
      <c r="P825" s="116">
        <v>0</v>
      </c>
      <c r="Q825" s="116">
        <v>0</v>
      </c>
      <c r="R825" s="22">
        <f t="shared" si="190"/>
        <v>0</v>
      </c>
      <c r="S825" s="116">
        <v>0</v>
      </c>
      <c r="T825" s="116">
        <v>0</v>
      </c>
      <c r="U825" s="116">
        <v>0</v>
      </c>
      <c r="V825" s="116">
        <v>0</v>
      </c>
      <c r="W825" s="22">
        <f t="shared" si="191"/>
        <v>0</v>
      </c>
      <c r="X825" s="22">
        <f t="shared" si="192"/>
        <v>0</v>
      </c>
      <c r="Y825" s="22">
        <f ca="1">OFFSET('Cost Study'!$B$7,'Operations Support'!$C825,'Operations Support'!$B825)*$H825</f>
        <v>0</v>
      </c>
      <c r="Z825" s="23">
        <f ca="1">Y825*'Cost Study'!$B$31</f>
        <v>0</v>
      </c>
      <c r="AA825" s="23">
        <f ca="1">IF(A825=10298,1.51,1)*IF($B825&lt;3,$D825*'Cost Study'!$B$32*OFFSET('Cost Study'!$B$7,'Operations Support'!$C825,'Operations Support'!$B825),0)</f>
        <v>0</v>
      </c>
      <c r="AB825" s="24">
        <f ca="1">AA825*'Cost Study'!$B$31</f>
        <v>0</v>
      </c>
      <c r="AC825" s="23">
        <f ca="1">Y825*'Cost Study'!$B$31</f>
        <v>0</v>
      </c>
      <c r="AD825" s="24">
        <f ca="1">AA825*'Cost Study'!$B$31</f>
        <v>0</v>
      </c>
      <c r="AE825" s="377">
        <f t="shared" ca="1" si="193"/>
        <v>0</v>
      </c>
      <c r="AF825" s="377">
        <f t="shared" ca="1" si="194"/>
        <v>0</v>
      </c>
      <c r="AH825" s="688">
        <f>IFERROR($H825/SUMIF($A:$A,$A825,$H:$H)*SUMIF(Summary!$A$110:$A$186,$A825,Summary!$P$110:$P$186),0)</f>
        <v>0</v>
      </c>
      <c r="AI825" s="689">
        <f t="shared" ca="1" si="195"/>
        <v>0</v>
      </c>
      <c r="AJ825" s="688">
        <f>IFERROR(H825/SUMIF(A:A,A825,H:H)*SUMIF(Summary!$A$110:$A$186,'Operations Support'!A825,Summary!$Q$110:$Q$186),0)</f>
        <v>0</v>
      </c>
      <c r="AK825" s="688">
        <f t="shared" ca="1" si="196"/>
        <v>0</v>
      </c>
      <c r="AL825" s="1"/>
      <c r="AM825" s="688">
        <f>IFERROR($H825/SUMIF($A:$A,$A825,$H:$H)*SUMIF(Summary!$A$230:$A$266,$A825,Summary!$P$230:$P$266),0)</f>
        <v>0</v>
      </c>
      <c r="AN825" s="688">
        <f>IFERROR($H825/SUMIF($A:$A,$A825,$H:$H)*(SUMIF(Summary!$A$230:$A$266,$A825,Summary!$L$230:$L$266)+SUMIF(Summary!$A$281:$A$317,$A825,Summary!$L$281:$L$317))-AM825,0)</f>
        <v>0</v>
      </c>
      <c r="AO825" s="688">
        <f>IFERROR($H825/SUMIF($A:$A,$A825,$H:$H)*SUMIF(Summary!$A$230:$A$266,$A825,Summary!$Q$230:$Q$266),0)</f>
        <v>0</v>
      </c>
      <c r="AP825" s="688">
        <f>IFERROR($H825/SUMIF($A:$A,$A825,$H:$H)*(SUMIF(Summary!$A$230:$A$266,$A825,Summary!$L$230:$L$266)+SUMIF(Summary!$A$281:$A$317,$A825,Summary!$L$281:$L$317))-AO825,0)</f>
        <v>0</v>
      </c>
      <c r="AQ825" s="306"/>
      <c r="AR825" s="688">
        <f t="shared" ca="1" si="197"/>
        <v>0</v>
      </c>
      <c r="AS825" s="688">
        <f t="shared" ca="1" si="198"/>
        <v>0</v>
      </c>
    </row>
    <row r="826" spans="1:45" x14ac:dyDescent="0.2">
      <c r="A826" s="423">
        <v>3606</v>
      </c>
      <c r="B826" s="427">
        <v>5</v>
      </c>
      <c r="C826" s="425" t="s">
        <v>302</v>
      </c>
      <c r="D826" s="422">
        <f t="shared" si="184"/>
        <v>0</v>
      </c>
      <c r="E826" s="422">
        <f t="shared" si="185"/>
        <v>0</v>
      </c>
      <c r="F826" s="422">
        <f t="shared" si="186"/>
        <v>0</v>
      </c>
      <c r="G826" s="422">
        <f t="shared" si="187"/>
        <v>0</v>
      </c>
      <c r="H826" s="22">
        <f t="shared" si="188"/>
        <v>0</v>
      </c>
      <c r="I826" s="116">
        <v>0</v>
      </c>
      <c r="J826" s="116">
        <v>0</v>
      </c>
      <c r="K826" s="116">
        <v>0</v>
      </c>
      <c r="L826" s="116">
        <v>0</v>
      </c>
      <c r="M826" s="22">
        <f t="shared" si="189"/>
        <v>0</v>
      </c>
      <c r="N826" s="116">
        <v>0</v>
      </c>
      <c r="O826" s="116">
        <v>0</v>
      </c>
      <c r="P826" s="116">
        <v>0</v>
      </c>
      <c r="Q826" s="116">
        <v>0</v>
      </c>
      <c r="R826" s="22">
        <f t="shared" si="190"/>
        <v>0</v>
      </c>
      <c r="S826" s="116">
        <v>0</v>
      </c>
      <c r="T826" s="116">
        <v>0</v>
      </c>
      <c r="U826" s="116">
        <v>0</v>
      </c>
      <c r="V826" s="116">
        <v>0</v>
      </c>
      <c r="W826" s="22">
        <f t="shared" si="191"/>
        <v>0</v>
      </c>
      <c r="X826" s="22">
        <f t="shared" si="192"/>
        <v>0</v>
      </c>
      <c r="Y826" s="22">
        <f ca="1">OFFSET('Cost Study'!$B$7,'Operations Support'!$C826,'Operations Support'!$B826)*$H826</f>
        <v>0</v>
      </c>
      <c r="Z826" s="23">
        <f ca="1">Y826*'Cost Study'!$B$31</f>
        <v>0</v>
      </c>
      <c r="AA826" s="23">
        <f ca="1">IF(A826=10298,1.51,1)*IF($B826&lt;3,$D826*'Cost Study'!$B$32*OFFSET('Cost Study'!$B$7,'Operations Support'!$C826,'Operations Support'!$B826),0)</f>
        <v>0</v>
      </c>
      <c r="AB826" s="24">
        <f ca="1">AA826*'Cost Study'!$B$31</f>
        <v>0</v>
      </c>
      <c r="AC826" s="23">
        <f ca="1">Y826*'Cost Study'!$B$31</f>
        <v>0</v>
      </c>
      <c r="AD826" s="24">
        <f ca="1">AA826*'Cost Study'!$B$31</f>
        <v>0</v>
      </c>
      <c r="AE826" s="377">
        <f t="shared" ca="1" si="193"/>
        <v>0</v>
      </c>
      <c r="AF826" s="377">
        <f t="shared" ca="1" si="194"/>
        <v>0</v>
      </c>
      <c r="AH826" s="688">
        <f>IFERROR($H826/SUMIF($A:$A,$A826,$H:$H)*SUMIF(Summary!$A$110:$A$186,$A826,Summary!$P$110:$P$186),0)</f>
        <v>0</v>
      </c>
      <c r="AI826" s="689">
        <f t="shared" ca="1" si="195"/>
        <v>0</v>
      </c>
      <c r="AJ826" s="688">
        <f>IFERROR(H826/SUMIF(A:A,A826,H:H)*SUMIF(Summary!$A$110:$A$186,'Operations Support'!A826,Summary!$Q$110:$Q$186),0)</f>
        <v>0</v>
      </c>
      <c r="AK826" s="688">
        <f t="shared" ca="1" si="196"/>
        <v>0</v>
      </c>
      <c r="AM826" s="688">
        <f>IFERROR($H826/SUMIF($A:$A,$A826,$H:$H)*SUMIF(Summary!$A$230:$A$266,$A826,Summary!$P$230:$P$266),0)</f>
        <v>0</v>
      </c>
      <c r="AN826" s="688">
        <f>IFERROR($H826/SUMIF($A:$A,$A826,$H:$H)*(SUMIF(Summary!$A$230:$A$266,$A826,Summary!$L$230:$L$266)+SUMIF(Summary!$A$281:$A$317,$A826,Summary!$L$281:$L$317))-AM826,0)</f>
        <v>0</v>
      </c>
      <c r="AO826" s="688">
        <f>IFERROR($H826/SUMIF($A:$A,$A826,$H:$H)*SUMIF(Summary!$A$230:$A$266,$A826,Summary!$Q$230:$Q$266),0)</f>
        <v>0</v>
      </c>
      <c r="AP826" s="688">
        <f>IFERROR($H826/SUMIF($A:$A,$A826,$H:$H)*(SUMIF(Summary!$A$230:$A$266,$A826,Summary!$L$230:$L$266)+SUMIF(Summary!$A$281:$A$317,$A826,Summary!$L$281:$L$317))-AO826,0)</f>
        <v>0</v>
      </c>
      <c r="AQ826" s="306"/>
      <c r="AR826" s="688">
        <f t="shared" ca="1" si="197"/>
        <v>0</v>
      </c>
      <c r="AS826" s="688">
        <f t="shared" ca="1" si="198"/>
        <v>0</v>
      </c>
    </row>
    <row r="827" spans="1:45" x14ac:dyDescent="0.2">
      <c r="A827" s="423">
        <v>3606</v>
      </c>
      <c r="B827" s="427">
        <v>5</v>
      </c>
      <c r="C827" s="425" t="s">
        <v>303</v>
      </c>
      <c r="D827" s="422">
        <f t="shared" si="184"/>
        <v>0</v>
      </c>
      <c r="E827" s="422">
        <f t="shared" si="185"/>
        <v>0</v>
      </c>
      <c r="F827" s="422">
        <f t="shared" si="186"/>
        <v>0</v>
      </c>
      <c r="G827" s="422">
        <f t="shared" si="187"/>
        <v>0</v>
      </c>
      <c r="H827" s="22">
        <f t="shared" si="188"/>
        <v>0</v>
      </c>
      <c r="I827" s="116">
        <v>0</v>
      </c>
      <c r="J827" s="116">
        <v>0</v>
      </c>
      <c r="K827" s="116">
        <v>0</v>
      </c>
      <c r="L827" s="116">
        <v>0</v>
      </c>
      <c r="M827" s="22">
        <f t="shared" si="189"/>
        <v>0</v>
      </c>
      <c r="N827" s="116">
        <v>0</v>
      </c>
      <c r="O827" s="116">
        <v>0</v>
      </c>
      <c r="P827" s="116">
        <v>0</v>
      </c>
      <c r="Q827" s="116">
        <v>0</v>
      </c>
      <c r="R827" s="22">
        <f t="shared" si="190"/>
        <v>0</v>
      </c>
      <c r="S827" s="116">
        <v>0</v>
      </c>
      <c r="T827" s="116">
        <v>0</v>
      </c>
      <c r="U827" s="116">
        <v>0</v>
      </c>
      <c r="V827" s="116">
        <v>0</v>
      </c>
      <c r="W827" s="22">
        <f t="shared" si="191"/>
        <v>0</v>
      </c>
      <c r="X827" s="22">
        <f t="shared" si="192"/>
        <v>0</v>
      </c>
      <c r="Y827" s="22">
        <f ca="1">OFFSET('Cost Study'!$B$7,'Operations Support'!$C827,'Operations Support'!$B827)*$H827</f>
        <v>0</v>
      </c>
      <c r="Z827" s="23">
        <f ca="1">Y827*'Cost Study'!$B$31</f>
        <v>0</v>
      </c>
      <c r="AA827" s="23">
        <f ca="1">IF(A827=10298,1.51,1)*IF($B827&lt;3,$D827*'Cost Study'!$B$32*OFFSET('Cost Study'!$B$7,'Operations Support'!$C827,'Operations Support'!$B827),0)</f>
        <v>0</v>
      </c>
      <c r="AB827" s="24">
        <f ca="1">AA827*'Cost Study'!$B$31</f>
        <v>0</v>
      </c>
      <c r="AC827" s="23">
        <f ca="1">Y827*'Cost Study'!$B$31</f>
        <v>0</v>
      </c>
      <c r="AD827" s="24">
        <f ca="1">AA827*'Cost Study'!$B$31</f>
        <v>0</v>
      </c>
      <c r="AE827" s="377">
        <f t="shared" ca="1" si="193"/>
        <v>0</v>
      </c>
      <c r="AF827" s="377">
        <f t="shared" ca="1" si="194"/>
        <v>0</v>
      </c>
      <c r="AH827" s="688">
        <f>IFERROR($H827/SUMIF($A:$A,$A827,$H:$H)*SUMIF(Summary!$A$110:$A$186,$A827,Summary!$P$110:$P$186),0)</f>
        <v>0</v>
      </c>
      <c r="AI827" s="689">
        <f t="shared" ca="1" si="195"/>
        <v>0</v>
      </c>
      <c r="AJ827" s="688">
        <f>IFERROR(H827/SUMIF(A:A,A827,H:H)*SUMIF(Summary!$A$110:$A$186,'Operations Support'!A827,Summary!$Q$110:$Q$186),0)</f>
        <v>0</v>
      </c>
      <c r="AK827" s="688">
        <f t="shared" ca="1" si="196"/>
        <v>0</v>
      </c>
      <c r="AM827" s="688">
        <f>IFERROR($H827/SUMIF($A:$A,$A827,$H:$H)*SUMIF(Summary!$A$230:$A$266,$A827,Summary!$P$230:$P$266),0)</f>
        <v>0</v>
      </c>
      <c r="AN827" s="688">
        <f>IFERROR($H827/SUMIF($A:$A,$A827,$H:$H)*(SUMIF(Summary!$A$230:$A$266,$A827,Summary!$L$230:$L$266)+SUMIF(Summary!$A$281:$A$317,$A827,Summary!$L$281:$L$317))-AM827,0)</f>
        <v>0</v>
      </c>
      <c r="AO827" s="688">
        <f>IFERROR($H827/SUMIF($A:$A,$A827,$H:$H)*SUMIF(Summary!$A$230:$A$266,$A827,Summary!$Q$230:$Q$266),0)</f>
        <v>0</v>
      </c>
      <c r="AP827" s="688">
        <f>IFERROR($H827/SUMIF($A:$A,$A827,$H:$H)*(SUMIF(Summary!$A$230:$A$266,$A827,Summary!$L$230:$L$266)+SUMIF(Summary!$A$281:$A$317,$A827,Summary!$L$281:$L$317))-AO827,0)</f>
        <v>0</v>
      </c>
      <c r="AQ827" s="306"/>
      <c r="AR827" s="688">
        <f t="shared" ca="1" si="197"/>
        <v>0</v>
      </c>
      <c r="AS827" s="688">
        <f t="shared" ca="1" si="198"/>
        <v>0</v>
      </c>
    </row>
    <row r="828" spans="1:45" x14ac:dyDescent="0.2">
      <c r="A828" s="423">
        <v>3606</v>
      </c>
      <c r="B828" s="427">
        <v>5</v>
      </c>
      <c r="C828" s="425" t="s">
        <v>304</v>
      </c>
      <c r="D828" s="422">
        <f t="shared" si="184"/>
        <v>0</v>
      </c>
      <c r="E828" s="422">
        <f t="shared" si="185"/>
        <v>0</v>
      </c>
      <c r="F828" s="422">
        <f t="shared" si="186"/>
        <v>0</v>
      </c>
      <c r="G828" s="422">
        <f t="shared" si="187"/>
        <v>0</v>
      </c>
      <c r="H828" s="22">
        <f t="shared" si="188"/>
        <v>0</v>
      </c>
      <c r="I828" s="116">
        <v>0</v>
      </c>
      <c r="J828" s="116">
        <v>0</v>
      </c>
      <c r="K828" s="116">
        <v>0</v>
      </c>
      <c r="L828" s="116">
        <v>0</v>
      </c>
      <c r="M828" s="22">
        <f t="shared" si="189"/>
        <v>0</v>
      </c>
      <c r="N828" s="116">
        <v>0</v>
      </c>
      <c r="O828" s="116">
        <v>0</v>
      </c>
      <c r="P828" s="116">
        <v>0</v>
      </c>
      <c r="Q828" s="116">
        <v>0</v>
      </c>
      <c r="R828" s="22">
        <f t="shared" si="190"/>
        <v>0</v>
      </c>
      <c r="S828" s="116">
        <v>0</v>
      </c>
      <c r="T828" s="116">
        <v>0</v>
      </c>
      <c r="U828" s="116">
        <v>0</v>
      </c>
      <c r="V828" s="116">
        <v>0</v>
      </c>
      <c r="W828" s="22">
        <f t="shared" si="191"/>
        <v>0</v>
      </c>
      <c r="X828" s="22">
        <f t="shared" si="192"/>
        <v>0</v>
      </c>
      <c r="Y828" s="22">
        <f ca="1">OFFSET('Cost Study'!$B$7,'Operations Support'!$C828,'Operations Support'!$B828)*$H828</f>
        <v>0</v>
      </c>
      <c r="Z828" s="23">
        <f ca="1">Y828*'Cost Study'!$B$31</f>
        <v>0</v>
      </c>
      <c r="AA828" s="23">
        <f ca="1">IF(A828=10298,1.51,1)*IF($B828&lt;3,$D828*'Cost Study'!$B$32*OFFSET('Cost Study'!$B$7,'Operations Support'!$C828,'Operations Support'!$B828),0)</f>
        <v>0</v>
      </c>
      <c r="AB828" s="24">
        <f ca="1">AA828*'Cost Study'!$B$31</f>
        <v>0</v>
      </c>
      <c r="AC828" s="23">
        <f ca="1">Y828*'Cost Study'!$B$31</f>
        <v>0</v>
      </c>
      <c r="AD828" s="24">
        <f ca="1">AA828*'Cost Study'!$B$31</f>
        <v>0</v>
      </c>
      <c r="AE828" s="377">
        <f t="shared" ca="1" si="193"/>
        <v>0</v>
      </c>
      <c r="AF828" s="377">
        <f t="shared" ca="1" si="194"/>
        <v>0</v>
      </c>
      <c r="AH828" s="688">
        <f>IFERROR($H828/SUMIF($A:$A,$A828,$H:$H)*SUMIF(Summary!$A$110:$A$186,$A828,Summary!$P$110:$P$186),0)</f>
        <v>0</v>
      </c>
      <c r="AI828" s="689">
        <f t="shared" ca="1" si="195"/>
        <v>0</v>
      </c>
      <c r="AJ828" s="688">
        <f>IFERROR(H828/SUMIF(A:A,A828,H:H)*SUMIF(Summary!$A$110:$A$186,'Operations Support'!A828,Summary!$Q$110:$Q$186),0)</f>
        <v>0</v>
      </c>
      <c r="AK828" s="688">
        <f t="shared" ca="1" si="196"/>
        <v>0</v>
      </c>
      <c r="AM828" s="688">
        <f>IFERROR($H828/SUMIF($A:$A,$A828,$H:$H)*SUMIF(Summary!$A$230:$A$266,$A828,Summary!$P$230:$P$266),0)</f>
        <v>0</v>
      </c>
      <c r="AN828" s="688">
        <f>IFERROR($H828/SUMIF($A:$A,$A828,$H:$H)*(SUMIF(Summary!$A$230:$A$266,$A828,Summary!$L$230:$L$266)+SUMIF(Summary!$A$281:$A$317,$A828,Summary!$L$281:$L$317))-AM828,0)</f>
        <v>0</v>
      </c>
      <c r="AO828" s="688">
        <f>IFERROR($H828/SUMIF($A:$A,$A828,$H:$H)*SUMIF(Summary!$A$230:$A$266,$A828,Summary!$Q$230:$Q$266),0)</f>
        <v>0</v>
      </c>
      <c r="AP828" s="688">
        <f>IFERROR($H828/SUMIF($A:$A,$A828,$H:$H)*(SUMIF(Summary!$A$230:$A$266,$A828,Summary!$L$230:$L$266)+SUMIF(Summary!$A$281:$A$317,$A828,Summary!$L$281:$L$317))-AO828,0)</f>
        <v>0</v>
      </c>
      <c r="AQ828" s="306"/>
      <c r="AR828" s="688">
        <f t="shared" ca="1" si="197"/>
        <v>0</v>
      </c>
      <c r="AS828" s="688">
        <f t="shared" ca="1" si="198"/>
        <v>0</v>
      </c>
    </row>
    <row r="829" spans="1:45" x14ac:dyDescent="0.2">
      <c r="A829" s="423">
        <v>3606</v>
      </c>
      <c r="B829" s="427">
        <v>5</v>
      </c>
      <c r="C829" s="425" t="s">
        <v>305</v>
      </c>
      <c r="D829" s="422">
        <f t="shared" si="184"/>
        <v>0</v>
      </c>
      <c r="E829" s="422">
        <f t="shared" si="185"/>
        <v>0</v>
      </c>
      <c r="F829" s="422">
        <f t="shared" si="186"/>
        <v>0</v>
      </c>
      <c r="G829" s="422">
        <f t="shared" si="187"/>
        <v>0</v>
      </c>
      <c r="H829" s="22">
        <f t="shared" si="188"/>
        <v>0</v>
      </c>
      <c r="I829" s="116">
        <v>0</v>
      </c>
      <c r="J829" s="116">
        <v>0</v>
      </c>
      <c r="K829" s="116">
        <v>0</v>
      </c>
      <c r="L829" s="116">
        <v>0</v>
      </c>
      <c r="M829" s="22">
        <f t="shared" si="189"/>
        <v>0</v>
      </c>
      <c r="N829" s="116">
        <v>0</v>
      </c>
      <c r="O829" s="116">
        <v>0</v>
      </c>
      <c r="P829" s="116">
        <v>0</v>
      </c>
      <c r="Q829" s="116">
        <v>0</v>
      </c>
      <c r="R829" s="22">
        <f t="shared" si="190"/>
        <v>0</v>
      </c>
      <c r="S829" s="116">
        <v>0</v>
      </c>
      <c r="T829" s="116">
        <v>0</v>
      </c>
      <c r="U829" s="116">
        <v>0</v>
      </c>
      <c r="V829" s="116">
        <v>0</v>
      </c>
      <c r="W829" s="22">
        <f t="shared" si="191"/>
        <v>0</v>
      </c>
      <c r="X829" s="22">
        <f t="shared" si="192"/>
        <v>0</v>
      </c>
      <c r="Y829" s="22">
        <f ca="1">OFFSET('Cost Study'!$B$7,'Operations Support'!$C829,'Operations Support'!$B829)*$H829</f>
        <v>0</v>
      </c>
      <c r="Z829" s="23">
        <f ca="1">Y829*'Cost Study'!$B$31</f>
        <v>0</v>
      </c>
      <c r="AA829" s="23">
        <f ca="1">IF(A829=10298,1.51,1)*IF($B829&lt;3,$D829*'Cost Study'!$B$32*OFFSET('Cost Study'!$B$7,'Operations Support'!$C829,'Operations Support'!$B829),0)</f>
        <v>0</v>
      </c>
      <c r="AB829" s="24">
        <f ca="1">AA829*'Cost Study'!$B$31</f>
        <v>0</v>
      </c>
      <c r="AC829" s="23">
        <f ca="1">Y829*'Cost Study'!$B$31</f>
        <v>0</v>
      </c>
      <c r="AD829" s="24">
        <f ca="1">AA829*'Cost Study'!$B$31</f>
        <v>0</v>
      </c>
      <c r="AE829" s="377">
        <f t="shared" ca="1" si="193"/>
        <v>0</v>
      </c>
      <c r="AF829" s="377">
        <f t="shared" ca="1" si="194"/>
        <v>0</v>
      </c>
      <c r="AH829" s="688">
        <f>IFERROR($H829/SUMIF($A:$A,$A829,$H:$H)*SUMIF(Summary!$A$110:$A$186,$A829,Summary!$P$110:$P$186),0)</f>
        <v>0</v>
      </c>
      <c r="AI829" s="689">
        <f t="shared" ca="1" si="195"/>
        <v>0</v>
      </c>
      <c r="AJ829" s="688">
        <f>IFERROR(H829/SUMIF(A:A,A829,H:H)*SUMIF(Summary!$A$110:$A$186,'Operations Support'!A829,Summary!$Q$110:$Q$186),0)</f>
        <v>0</v>
      </c>
      <c r="AK829" s="688">
        <f t="shared" ca="1" si="196"/>
        <v>0</v>
      </c>
      <c r="AM829" s="688">
        <f>IFERROR($H829/SUMIF($A:$A,$A829,$H:$H)*SUMIF(Summary!$A$230:$A$266,$A829,Summary!$P$230:$P$266),0)</f>
        <v>0</v>
      </c>
      <c r="AN829" s="688">
        <f>IFERROR($H829/SUMIF($A:$A,$A829,$H:$H)*(SUMIF(Summary!$A$230:$A$266,$A829,Summary!$L$230:$L$266)+SUMIF(Summary!$A$281:$A$317,$A829,Summary!$L$281:$L$317))-AM829,0)</f>
        <v>0</v>
      </c>
      <c r="AO829" s="688">
        <f>IFERROR($H829/SUMIF($A:$A,$A829,$H:$H)*SUMIF(Summary!$A$230:$A$266,$A829,Summary!$Q$230:$Q$266),0)</f>
        <v>0</v>
      </c>
      <c r="AP829" s="688">
        <f>IFERROR($H829/SUMIF($A:$A,$A829,$H:$H)*(SUMIF(Summary!$A$230:$A$266,$A829,Summary!$L$230:$L$266)+SUMIF(Summary!$A$281:$A$317,$A829,Summary!$L$281:$L$317))-AO829,0)</f>
        <v>0</v>
      </c>
      <c r="AQ829" s="306"/>
      <c r="AR829" s="688">
        <f t="shared" ca="1" si="197"/>
        <v>0</v>
      </c>
      <c r="AS829" s="688">
        <f t="shared" ca="1" si="198"/>
        <v>0</v>
      </c>
    </row>
    <row r="830" spans="1:45" x14ac:dyDescent="0.2">
      <c r="A830" s="423">
        <v>3606</v>
      </c>
      <c r="B830" s="427">
        <v>5</v>
      </c>
      <c r="C830" s="425" t="s">
        <v>306</v>
      </c>
      <c r="D830" s="422">
        <f t="shared" si="184"/>
        <v>0</v>
      </c>
      <c r="E830" s="422">
        <f t="shared" si="185"/>
        <v>0</v>
      </c>
      <c r="F830" s="422">
        <f t="shared" si="186"/>
        <v>0</v>
      </c>
      <c r="G830" s="422">
        <f t="shared" si="187"/>
        <v>0</v>
      </c>
      <c r="H830" s="22">
        <f t="shared" si="188"/>
        <v>0</v>
      </c>
      <c r="I830" s="116">
        <v>0</v>
      </c>
      <c r="J830" s="116">
        <v>0</v>
      </c>
      <c r="K830" s="116">
        <v>0</v>
      </c>
      <c r="L830" s="116">
        <v>0</v>
      </c>
      <c r="M830" s="22">
        <f t="shared" si="189"/>
        <v>0</v>
      </c>
      <c r="N830" s="116">
        <v>0</v>
      </c>
      <c r="O830" s="116">
        <v>0</v>
      </c>
      <c r="P830" s="116">
        <v>0</v>
      </c>
      <c r="Q830" s="116">
        <v>0</v>
      </c>
      <c r="R830" s="22">
        <f t="shared" si="190"/>
        <v>0</v>
      </c>
      <c r="S830" s="116">
        <v>0</v>
      </c>
      <c r="T830" s="116">
        <v>0</v>
      </c>
      <c r="U830" s="116">
        <v>0</v>
      </c>
      <c r="V830" s="116">
        <v>0</v>
      </c>
      <c r="W830" s="22">
        <f t="shared" si="191"/>
        <v>0</v>
      </c>
      <c r="X830" s="22">
        <f t="shared" si="192"/>
        <v>0</v>
      </c>
      <c r="Y830" s="22">
        <f ca="1">OFFSET('Cost Study'!$B$7,'Operations Support'!$C830,'Operations Support'!$B830)*$H830</f>
        <v>0</v>
      </c>
      <c r="Z830" s="23">
        <f ca="1">Y830*'Cost Study'!$B$31</f>
        <v>0</v>
      </c>
      <c r="AA830" s="23">
        <f ca="1">IF(A830=10298,1.51,1)*IF($B830&lt;3,$D830*'Cost Study'!$B$32*OFFSET('Cost Study'!$B$7,'Operations Support'!$C830,'Operations Support'!$B830),0)</f>
        <v>0</v>
      </c>
      <c r="AB830" s="24">
        <f ca="1">AA830*'Cost Study'!$B$31</f>
        <v>0</v>
      </c>
      <c r="AC830" s="23">
        <f ca="1">Y830*'Cost Study'!$B$31</f>
        <v>0</v>
      </c>
      <c r="AD830" s="24">
        <f ca="1">AA830*'Cost Study'!$B$31</f>
        <v>0</v>
      </c>
      <c r="AE830" s="377">
        <f t="shared" ca="1" si="193"/>
        <v>0</v>
      </c>
      <c r="AF830" s="377">
        <f t="shared" ca="1" si="194"/>
        <v>0</v>
      </c>
      <c r="AH830" s="688">
        <f>IFERROR($H830/SUMIF($A:$A,$A830,$H:$H)*SUMIF(Summary!$A$110:$A$186,$A830,Summary!$P$110:$P$186),0)</f>
        <v>0</v>
      </c>
      <c r="AI830" s="689">
        <f t="shared" ca="1" si="195"/>
        <v>0</v>
      </c>
      <c r="AJ830" s="688">
        <f>IFERROR(H830/SUMIF(A:A,A830,H:H)*SUMIF(Summary!$A$110:$A$186,'Operations Support'!A830,Summary!$Q$110:$Q$186),0)</f>
        <v>0</v>
      </c>
      <c r="AK830" s="688">
        <f t="shared" ca="1" si="196"/>
        <v>0</v>
      </c>
      <c r="AM830" s="688">
        <f>IFERROR($H830/SUMIF($A:$A,$A830,$H:$H)*SUMIF(Summary!$A$230:$A$266,$A830,Summary!$P$230:$P$266),0)</f>
        <v>0</v>
      </c>
      <c r="AN830" s="688">
        <f>IFERROR($H830/SUMIF($A:$A,$A830,$H:$H)*(SUMIF(Summary!$A$230:$A$266,$A830,Summary!$L$230:$L$266)+SUMIF(Summary!$A$281:$A$317,$A830,Summary!$L$281:$L$317))-AM830,0)</f>
        <v>0</v>
      </c>
      <c r="AO830" s="688">
        <f>IFERROR($H830/SUMIF($A:$A,$A830,$H:$H)*SUMIF(Summary!$A$230:$A$266,$A830,Summary!$Q$230:$Q$266),0)</f>
        <v>0</v>
      </c>
      <c r="AP830" s="688">
        <f>IFERROR($H830/SUMIF($A:$A,$A830,$H:$H)*(SUMIF(Summary!$A$230:$A$266,$A830,Summary!$L$230:$L$266)+SUMIF(Summary!$A$281:$A$317,$A830,Summary!$L$281:$L$317))-AO830,0)</f>
        <v>0</v>
      </c>
      <c r="AQ830" s="306"/>
      <c r="AR830" s="688">
        <f t="shared" ca="1" si="197"/>
        <v>0</v>
      </c>
      <c r="AS830" s="688">
        <f t="shared" ca="1" si="198"/>
        <v>0</v>
      </c>
    </row>
    <row r="831" spans="1:45" x14ac:dyDescent="0.2">
      <c r="A831" s="423">
        <v>3606</v>
      </c>
      <c r="B831" s="427">
        <v>5</v>
      </c>
      <c r="C831" s="425" t="s">
        <v>307</v>
      </c>
      <c r="D831" s="422">
        <f t="shared" si="184"/>
        <v>0</v>
      </c>
      <c r="E831" s="422">
        <f t="shared" si="185"/>
        <v>0</v>
      </c>
      <c r="F831" s="422">
        <f t="shared" si="186"/>
        <v>0</v>
      </c>
      <c r="G831" s="422">
        <f t="shared" si="187"/>
        <v>0</v>
      </c>
      <c r="H831" s="22">
        <f t="shared" si="188"/>
        <v>0</v>
      </c>
      <c r="I831" s="116">
        <v>0</v>
      </c>
      <c r="J831" s="116">
        <v>0</v>
      </c>
      <c r="K831" s="116">
        <v>0</v>
      </c>
      <c r="L831" s="116">
        <v>0</v>
      </c>
      <c r="M831" s="22">
        <f t="shared" si="189"/>
        <v>0</v>
      </c>
      <c r="N831" s="116">
        <v>0</v>
      </c>
      <c r="O831" s="116">
        <v>0</v>
      </c>
      <c r="P831" s="116">
        <v>0</v>
      </c>
      <c r="Q831" s="116">
        <v>0</v>
      </c>
      <c r="R831" s="22">
        <f t="shared" si="190"/>
        <v>0</v>
      </c>
      <c r="S831" s="116">
        <v>0</v>
      </c>
      <c r="T831" s="116">
        <v>0</v>
      </c>
      <c r="U831" s="116">
        <v>0</v>
      </c>
      <c r="V831" s="116">
        <v>0</v>
      </c>
      <c r="W831" s="22">
        <f t="shared" si="191"/>
        <v>0</v>
      </c>
      <c r="X831" s="22">
        <f t="shared" si="192"/>
        <v>0</v>
      </c>
      <c r="Y831" s="22">
        <f ca="1">OFFSET('Cost Study'!$B$7,'Operations Support'!$C831,'Operations Support'!$B831)*$H831</f>
        <v>0</v>
      </c>
      <c r="Z831" s="23">
        <f ca="1">Y831*'Cost Study'!$B$31</f>
        <v>0</v>
      </c>
      <c r="AA831" s="23">
        <f ca="1">IF(A831=10298,1.51,1)*IF($B831&lt;3,$D831*'Cost Study'!$B$32*OFFSET('Cost Study'!$B$7,'Operations Support'!$C831,'Operations Support'!$B831),0)</f>
        <v>0</v>
      </c>
      <c r="AB831" s="24">
        <f ca="1">AA831*'Cost Study'!$B$31</f>
        <v>0</v>
      </c>
      <c r="AC831" s="23">
        <f ca="1">Y831*'Cost Study'!$B$31</f>
        <v>0</v>
      </c>
      <c r="AD831" s="24">
        <f ca="1">AA831*'Cost Study'!$B$31</f>
        <v>0</v>
      </c>
      <c r="AE831" s="377">
        <f t="shared" ca="1" si="193"/>
        <v>0</v>
      </c>
      <c r="AF831" s="377">
        <f t="shared" ca="1" si="194"/>
        <v>0</v>
      </c>
      <c r="AH831" s="688">
        <f>IFERROR($H831/SUMIF($A:$A,$A831,$H:$H)*SUMIF(Summary!$A$110:$A$186,$A831,Summary!$P$110:$P$186),0)</f>
        <v>0</v>
      </c>
      <c r="AI831" s="689">
        <f t="shared" ca="1" si="195"/>
        <v>0</v>
      </c>
      <c r="AJ831" s="688">
        <f>IFERROR(H831/SUMIF(A:A,A831,H:H)*SUMIF(Summary!$A$110:$A$186,'Operations Support'!A831,Summary!$Q$110:$Q$186),0)</f>
        <v>0</v>
      </c>
      <c r="AK831" s="688">
        <f t="shared" ca="1" si="196"/>
        <v>0</v>
      </c>
      <c r="AM831" s="688">
        <f>IFERROR($H831/SUMIF($A:$A,$A831,$H:$H)*SUMIF(Summary!$A$230:$A$266,$A831,Summary!$P$230:$P$266),0)</f>
        <v>0</v>
      </c>
      <c r="AN831" s="688">
        <f>IFERROR($H831/SUMIF($A:$A,$A831,$H:$H)*(SUMIF(Summary!$A$230:$A$266,$A831,Summary!$L$230:$L$266)+SUMIF(Summary!$A$281:$A$317,$A831,Summary!$L$281:$L$317))-AM831,0)</f>
        <v>0</v>
      </c>
      <c r="AO831" s="688">
        <f>IFERROR($H831/SUMIF($A:$A,$A831,$H:$H)*SUMIF(Summary!$A$230:$A$266,$A831,Summary!$Q$230:$Q$266),0)</f>
        <v>0</v>
      </c>
      <c r="AP831" s="688">
        <f>IFERROR($H831/SUMIF($A:$A,$A831,$H:$H)*(SUMIF(Summary!$A$230:$A$266,$A831,Summary!$L$230:$L$266)+SUMIF(Summary!$A$281:$A$317,$A831,Summary!$L$281:$L$317))-AO831,0)</f>
        <v>0</v>
      </c>
      <c r="AQ831" s="306"/>
      <c r="AR831" s="688">
        <f t="shared" ca="1" si="197"/>
        <v>0</v>
      </c>
      <c r="AS831" s="688">
        <f t="shared" ca="1" si="198"/>
        <v>0</v>
      </c>
    </row>
    <row r="832" spans="1:45" x14ac:dyDescent="0.2">
      <c r="A832" s="423">
        <v>3606</v>
      </c>
      <c r="B832" s="427">
        <v>5</v>
      </c>
      <c r="C832" s="425" t="s">
        <v>308</v>
      </c>
      <c r="D832" s="422">
        <f t="shared" si="184"/>
        <v>0</v>
      </c>
      <c r="E832" s="422">
        <f t="shared" si="185"/>
        <v>0</v>
      </c>
      <c r="F832" s="422">
        <f t="shared" si="186"/>
        <v>0</v>
      </c>
      <c r="G832" s="422">
        <f t="shared" si="187"/>
        <v>0</v>
      </c>
      <c r="H832" s="22">
        <f t="shared" si="188"/>
        <v>0</v>
      </c>
      <c r="I832" s="116">
        <v>0</v>
      </c>
      <c r="J832" s="116">
        <v>0</v>
      </c>
      <c r="K832" s="116">
        <v>0</v>
      </c>
      <c r="L832" s="116">
        <v>0</v>
      </c>
      <c r="M832" s="22">
        <f t="shared" si="189"/>
        <v>0</v>
      </c>
      <c r="N832" s="116">
        <v>0</v>
      </c>
      <c r="O832" s="116">
        <v>0</v>
      </c>
      <c r="P832" s="116">
        <v>0</v>
      </c>
      <c r="Q832" s="116">
        <v>0</v>
      </c>
      <c r="R832" s="22">
        <f t="shared" si="190"/>
        <v>0</v>
      </c>
      <c r="S832" s="116">
        <v>0</v>
      </c>
      <c r="T832" s="116">
        <v>0</v>
      </c>
      <c r="U832" s="116">
        <v>0</v>
      </c>
      <c r="V832" s="116">
        <v>0</v>
      </c>
      <c r="W832" s="22">
        <f t="shared" si="191"/>
        <v>0</v>
      </c>
      <c r="X832" s="22">
        <f t="shared" si="192"/>
        <v>0</v>
      </c>
      <c r="Y832" s="22">
        <f ca="1">OFFSET('Cost Study'!$B$7,'Operations Support'!$C832,'Operations Support'!$B832)*$H832</f>
        <v>0</v>
      </c>
      <c r="Z832" s="23">
        <f ca="1">Y832*'Cost Study'!$B$31</f>
        <v>0</v>
      </c>
      <c r="AA832" s="23">
        <f ca="1">IF(A832=10298,1.51,1)*IF($B832&lt;3,$D832*'Cost Study'!$B$32*OFFSET('Cost Study'!$B$7,'Operations Support'!$C832,'Operations Support'!$B832),0)</f>
        <v>0</v>
      </c>
      <c r="AB832" s="24">
        <f ca="1">AA832*'Cost Study'!$B$31</f>
        <v>0</v>
      </c>
      <c r="AC832" s="23">
        <f ca="1">Y832*'Cost Study'!$B$31</f>
        <v>0</v>
      </c>
      <c r="AD832" s="24">
        <f ca="1">AA832*'Cost Study'!$B$31</f>
        <v>0</v>
      </c>
      <c r="AE832" s="377">
        <f t="shared" ca="1" si="193"/>
        <v>0</v>
      </c>
      <c r="AF832" s="377">
        <f t="shared" ca="1" si="194"/>
        <v>0</v>
      </c>
      <c r="AH832" s="688">
        <f>IFERROR($H832/SUMIF($A:$A,$A832,$H:$H)*SUMIF(Summary!$A$110:$A$186,$A832,Summary!$P$110:$P$186),0)</f>
        <v>0</v>
      </c>
      <c r="AI832" s="689">
        <f t="shared" ca="1" si="195"/>
        <v>0</v>
      </c>
      <c r="AJ832" s="688">
        <f>IFERROR(H832/SUMIF(A:A,A832,H:H)*SUMIF(Summary!$A$110:$A$186,'Operations Support'!A832,Summary!$Q$110:$Q$186),0)</f>
        <v>0</v>
      </c>
      <c r="AK832" s="688">
        <f t="shared" ca="1" si="196"/>
        <v>0</v>
      </c>
      <c r="AM832" s="688">
        <f>IFERROR($H832/SUMIF($A:$A,$A832,$H:$H)*SUMIF(Summary!$A$230:$A$266,$A832,Summary!$P$230:$P$266),0)</f>
        <v>0</v>
      </c>
      <c r="AN832" s="688">
        <f>IFERROR($H832/SUMIF($A:$A,$A832,$H:$H)*(SUMIF(Summary!$A$230:$A$266,$A832,Summary!$L$230:$L$266)+SUMIF(Summary!$A$281:$A$317,$A832,Summary!$L$281:$L$317))-AM832,0)</f>
        <v>0</v>
      </c>
      <c r="AO832" s="688">
        <f>IFERROR($H832/SUMIF($A:$A,$A832,$H:$H)*SUMIF(Summary!$A$230:$A$266,$A832,Summary!$Q$230:$Q$266),0)</f>
        <v>0</v>
      </c>
      <c r="AP832" s="688">
        <f>IFERROR($H832/SUMIF($A:$A,$A832,$H:$H)*(SUMIF(Summary!$A$230:$A$266,$A832,Summary!$L$230:$L$266)+SUMIF(Summary!$A$281:$A$317,$A832,Summary!$L$281:$L$317))-AO832,0)</f>
        <v>0</v>
      </c>
      <c r="AQ832" s="306"/>
      <c r="AR832" s="688">
        <f t="shared" ca="1" si="197"/>
        <v>0</v>
      </c>
      <c r="AS832" s="688">
        <f t="shared" ca="1" si="198"/>
        <v>0</v>
      </c>
    </row>
    <row r="833" spans="1:45" x14ac:dyDescent="0.2">
      <c r="A833" s="423">
        <v>3606</v>
      </c>
      <c r="B833" s="427">
        <v>5</v>
      </c>
      <c r="C833" s="425" t="s">
        <v>309</v>
      </c>
      <c r="D833" s="422">
        <f t="shared" si="184"/>
        <v>0</v>
      </c>
      <c r="E833" s="422">
        <f t="shared" si="185"/>
        <v>0</v>
      </c>
      <c r="F833" s="422">
        <f t="shared" si="186"/>
        <v>0</v>
      </c>
      <c r="G833" s="422">
        <f t="shared" si="187"/>
        <v>0</v>
      </c>
      <c r="H833" s="22">
        <f t="shared" si="188"/>
        <v>0</v>
      </c>
      <c r="I833" s="116">
        <v>0</v>
      </c>
      <c r="J833" s="116">
        <v>0</v>
      </c>
      <c r="K833" s="116">
        <v>0</v>
      </c>
      <c r="L833" s="116">
        <v>0</v>
      </c>
      <c r="M833" s="22">
        <f t="shared" si="189"/>
        <v>0</v>
      </c>
      <c r="N833" s="116">
        <v>0</v>
      </c>
      <c r="O833" s="116">
        <v>0</v>
      </c>
      <c r="P833" s="116">
        <v>0</v>
      </c>
      <c r="Q833" s="116">
        <v>0</v>
      </c>
      <c r="R833" s="22">
        <f t="shared" si="190"/>
        <v>0</v>
      </c>
      <c r="S833" s="116">
        <v>0</v>
      </c>
      <c r="T833" s="116">
        <v>0</v>
      </c>
      <c r="U833" s="116">
        <v>0</v>
      </c>
      <c r="V833" s="116">
        <v>0</v>
      </c>
      <c r="W833" s="22">
        <f t="shared" si="191"/>
        <v>0</v>
      </c>
      <c r="X833" s="22">
        <f t="shared" si="192"/>
        <v>0</v>
      </c>
      <c r="Y833" s="22">
        <f ca="1">OFFSET('Cost Study'!$B$7,'Operations Support'!$C833,'Operations Support'!$B833)*$H833</f>
        <v>0</v>
      </c>
      <c r="Z833" s="23">
        <f ca="1">Y833*'Cost Study'!$B$31</f>
        <v>0</v>
      </c>
      <c r="AA833" s="23">
        <f ca="1">IF(A833=10298,1.51,1)*IF($B833&lt;3,$D833*'Cost Study'!$B$32*OFFSET('Cost Study'!$B$7,'Operations Support'!$C833,'Operations Support'!$B833),0)</f>
        <v>0</v>
      </c>
      <c r="AB833" s="24">
        <f ca="1">AA833*'Cost Study'!$B$31</f>
        <v>0</v>
      </c>
      <c r="AC833" s="23">
        <f ca="1">Y833*'Cost Study'!$B$31</f>
        <v>0</v>
      </c>
      <c r="AD833" s="24">
        <f ca="1">AA833*'Cost Study'!$B$31</f>
        <v>0</v>
      </c>
      <c r="AE833" s="377">
        <f t="shared" ca="1" si="193"/>
        <v>0</v>
      </c>
      <c r="AF833" s="377">
        <f t="shared" ca="1" si="194"/>
        <v>0</v>
      </c>
      <c r="AH833" s="688">
        <f>IFERROR($H833/SUMIF($A:$A,$A833,$H:$H)*SUMIF(Summary!$A$110:$A$186,$A833,Summary!$P$110:$P$186),0)</f>
        <v>0</v>
      </c>
      <c r="AI833" s="689">
        <f t="shared" ca="1" si="195"/>
        <v>0</v>
      </c>
      <c r="AJ833" s="688">
        <f>IFERROR(H833/SUMIF(A:A,A833,H:H)*SUMIF(Summary!$A$110:$A$186,'Operations Support'!A833,Summary!$Q$110:$Q$186),0)</f>
        <v>0</v>
      </c>
      <c r="AK833" s="688">
        <f t="shared" ca="1" si="196"/>
        <v>0</v>
      </c>
      <c r="AM833" s="688">
        <f>IFERROR($H833/SUMIF($A:$A,$A833,$H:$H)*SUMIF(Summary!$A$230:$A$266,$A833,Summary!$P$230:$P$266),0)</f>
        <v>0</v>
      </c>
      <c r="AN833" s="688">
        <f>IFERROR($H833/SUMIF($A:$A,$A833,$H:$H)*(SUMIF(Summary!$A$230:$A$266,$A833,Summary!$L$230:$L$266)+SUMIF(Summary!$A$281:$A$317,$A833,Summary!$L$281:$L$317))-AM833,0)</f>
        <v>0</v>
      </c>
      <c r="AO833" s="688">
        <f>IFERROR($H833/SUMIF($A:$A,$A833,$H:$H)*SUMIF(Summary!$A$230:$A$266,$A833,Summary!$Q$230:$Q$266),0)</f>
        <v>0</v>
      </c>
      <c r="AP833" s="688">
        <f>IFERROR($H833/SUMIF($A:$A,$A833,$H:$H)*(SUMIF(Summary!$A$230:$A$266,$A833,Summary!$L$230:$L$266)+SUMIF(Summary!$A$281:$A$317,$A833,Summary!$L$281:$L$317))-AO833,0)</f>
        <v>0</v>
      </c>
      <c r="AQ833" s="306"/>
      <c r="AR833" s="688">
        <f t="shared" ca="1" si="197"/>
        <v>0</v>
      </c>
      <c r="AS833" s="688">
        <f t="shared" ca="1" si="198"/>
        <v>0</v>
      </c>
    </row>
    <row r="834" spans="1:45" x14ac:dyDescent="0.2">
      <c r="A834" s="423">
        <v>3606</v>
      </c>
      <c r="B834" s="427">
        <v>5</v>
      </c>
      <c r="C834" s="425" t="s">
        <v>310</v>
      </c>
      <c r="D834" s="422">
        <f t="shared" si="184"/>
        <v>0</v>
      </c>
      <c r="E834" s="422">
        <f t="shared" si="185"/>
        <v>0</v>
      </c>
      <c r="F834" s="422">
        <f t="shared" si="186"/>
        <v>0</v>
      </c>
      <c r="G834" s="422">
        <f t="shared" si="187"/>
        <v>0</v>
      </c>
      <c r="H834" s="22">
        <f t="shared" si="188"/>
        <v>0</v>
      </c>
      <c r="I834" s="116">
        <v>0</v>
      </c>
      <c r="J834" s="116">
        <v>0</v>
      </c>
      <c r="K834" s="116">
        <v>0</v>
      </c>
      <c r="L834" s="116">
        <v>0</v>
      </c>
      <c r="M834" s="22">
        <f t="shared" si="189"/>
        <v>0</v>
      </c>
      <c r="N834" s="116">
        <v>0</v>
      </c>
      <c r="O834" s="116">
        <v>0</v>
      </c>
      <c r="P834" s="116">
        <v>0</v>
      </c>
      <c r="Q834" s="116">
        <v>0</v>
      </c>
      <c r="R834" s="22">
        <f t="shared" si="190"/>
        <v>0</v>
      </c>
      <c r="S834" s="116">
        <v>0</v>
      </c>
      <c r="T834" s="116">
        <v>0</v>
      </c>
      <c r="U834" s="116">
        <v>0</v>
      </c>
      <c r="V834" s="116">
        <v>0</v>
      </c>
      <c r="W834" s="22">
        <f t="shared" si="191"/>
        <v>0</v>
      </c>
      <c r="X834" s="22">
        <f t="shared" si="192"/>
        <v>0</v>
      </c>
      <c r="Y834" s="22">
        <f ca="1">OFFSET('Cost Study'!$B$7,'Operations Support'!$C834,'Operations Support'!$B834)*$H834</f>
        <v>0</v>
      </c>
      <c r="Z834" s="23">
        <f ca="1">Y834*'Cost Study'!$B$31</f>
        <v>0</v>
      </c>
      <c r="AA834" s="23">
        <f ca="1">IF(A834=10298,1.51,1)*IF($B834&lt;3,$D834*'Cost Study'!$B$32*OFFSET('Cost Study'!$B$7,'Operations Support'!$C834,'Operations Support'!$B834),0)</f>
        <v>0</v>
      </c>
      <c r="AB834" s="24">
        <f ca="1">AA834*'Cost Study'!$B$31</f>
        <v>0</v>
      </c>
      <c r="AC834" s="23">
        <f ca="1">Y834*'Cost Study'!$B$31</f>
        <v>0</v>
      </c>
      <c r="AD834" s="24">
        <f ca="1">AA834*'Cost Study'!$B$31</f>
        <v>0</v>
      </c>
      <c r="AE834" s="377">
        <f t="shared" ca="1" si="193"/>
        <v>0</v>
      </c>
      <c r="AF834" s="377">
        <f t="shared" ca="1" si="194"/>
        <v>0</v>
      </c>
      <c r="AH834" s="688">
        <f>IFERROR($H834/SUMIF($A:$A,$A834,$H:$H)*SUMIF(Summary!$A$110:$A$186,$A834,Summary!$P$110:$P$186),0)</f>
        <v>0</v>
      </c>
      <c r="AI834" s="689">
        <f t="shared" ca="1" si="195"/>
        <v>0</v>
      </c>
      <c r="AJ834" s="688">
        <f>IFERROR(H834/SUMIF(A:A,A834,H:H)*SUMIF(Summary!$A$110:$A$186,'Operations Support'!A834,Summary!$Q$110:$Q$186),0)</f>
        <v>0</v>
      </c>
      <c r="AK834" s="688">
        <f t="shared" ca="1" si="196"/>
        <v>0</v>
      </c>
      <c r="AM834" s="688">
        <f>IFERROR($H834/SUMIF($A:$A,$A834,$H:$H)*SUMIF(Summary!$A$230:$A$266,$A834,Summary!$P$230:$P$266),0)</f>
        <v>0</v>
      </c>
      <c r="AN834" s="688">
        <f>IFERROR($H834/SUMIF($A:$A,$A834,$H:$H)*(SUMIF(Summary!$A$230:$A$266,$A834,Summary!$L$230:$L$266)+SUMIF(Summary!$A$281:$A$317,$A834,Summary!$L$281:$L$317))-AM834,0)</f>
        <v>0</v>
      </c>
      <c r="AO834" s="688">
        <f>IFERROR($H834/SUMIF($A:$A,$A834,$H:$H)*SUMIF(Summary!$A$230:$A$266,$A834,Summary!$Q$230:$Q$266),0)</f>
        <v>0</v>
      </c>
      <c r="AP834" s="688">
        <f>IFERROR($H834/SUMIF($A:$A,$A834,$H:$H)*(SUMIF(Summary!$A$230:$A$266,$A834,Summary!$L$230:$L$266)+SUMIF(Summary!$A$281:$A$317,$A834,Summary!$L$281:$L$317))-AO834,0)</f>
        <v>0</v>
      </c>
      <c r="AQ834" s="306"/>
      <c r="AR834" s="688">
        <f t="shared" ca="1" si="197"/>
        <v>0</v>
      </c>
      <c r="AS834" s="688">
        <f t="shared" ca="1" si="198"/>
        <v>0</v>
      </c>
    </row>
    <row r="835" spans="1:45" x14ac:dyDescent="0.2">
      <c r="A835" s="423">
        <v>3606</v>
      </c>
      <c r="B835" s="427">
        <v>5</v>
      </c>
      <c r="C835" s="425" t="s">
        <v>311</v>
      </c>
      <c r="D835" s="422">
        <f t="shared" si="184"/>
        <v>0</v>
      </c>
      <c r="E835" s="422">
        <f t="shared" si="185"/>
        <v>0</v>
      </c>
      <c r="F835" s="422">
        <f t="shared" si="186"/>
        <v>0</v>
      </c>
      <c r="G835" s="422">
        <f t="shared" si="187"/>
        <v>0</v>
      </c>
      <c r="H835" s="22">
        <f t="shared" si="188"/>
        <v>0</v>
      </c>
      <c r="I835" s="116">
        <v>0</v>
      </c>
      <c r="J835" s="116">
        <v>0</v>
      </c>
      <c r="K835" s="116">
        <v>0</v>
      </c>
      <c r="L835" s="116">
        <v>0</v>
      </c>
      <c r="M835" s="22">
        <f t="shared" si="189"/>
        <v>0</v>
      </c>
      <c r="N835" s="116">
        <v>0</v>
      </c>
      <c r="O835" s="116">
        <v>0</v>
      </c>
      <c r="P835" s="116">
        <v>0</v>
      </c>
      <c r="Q835" s="116">
        <v>0</v>
      </c>
      <c r="R835" s="22">
        <f t="shared" si="190"/>
        <v>0</v>
      </c>
      <c r="S835" s="116">
        <v>0</v>
      </c>
      <c r="T835" s="116">
        <v>0</v>
      </c>
      <c r="U835" s="116">
        <v>0</v>
      </c>
      <c r="V835" s="116">
        <v>0</v>
      </c>
      <c r="W835" s="22">
        <f t="shared" si="191"/>
        <v>0</v>
      </c>
      <c r="X835" s="22">
        <f t="shared" si="192"/>
        <v>0</v>
      </c>
      <c r="Y835" s="22">
        <f ca="1">OFFSET('Cost Study'!$B$7,'Operations Support'!$C835,'Operations Support'!$B835)*$H835</f>
        <v>0</v>
      </c>
      <c r="Z835" s="23">
        <f ca="1">Y835*'Cost Study'!$B$31</f>
        <v>0</v>
      </c>
      <c r="AA835" s="23">
        <f ca="1">IF(A835=10298,1.51,1)*IF($B835&lt;3,$D835*'Cost Study'!$B$32*OFFSET('Cost Study'!$B$7,'Operations Support'!$C835,'Operations Support'!$B835),0)</f>
        <v>0</v>
      </c>
      <c r="AB835" s="24">
        <f ca="1">AA835*'Cost Study'!$B$31</f>
        <v>0</v>
      </c>
      <c r="AC835" s="23">
        <f ca="1">Y835*'Cost Study'!$B$31</f>
        <v>0</v>
      </c>
      <c r="AD835" s="24">
        <f ca="1">AA835*'Cost Study'!$B$31</f>
        <v>0</v>
      </c>
      <c r="AE835" s="377">
        <f t="shared" ca="1" si="193"/>
        <v>0</v>
      </c>
      <c r="AF835" s="377">
        <f t="shared" ca="1" si="194"/>
        <v>0</v>
      </c>
      <c r="AH835" s="688">
        <f>IFERROR($H835/SUMIF($A:$A,$A835,$H:$H)*SUMIF(Summary!$A$110:$A$186,$A835,Summary!$P$110:$P$186),0)</f>
        <v>0</v>
      </c>
      <c r="AI835" s="689">
        <f t="shared" ca="1" si="195"/>
        <v>0</v>
      </c>
      <c r="AJ835" s="688">
        <f>IFERROR(H835/SUMIF(A:A,A835,H:H)*SUMIF(Summary!$A$110:$A$186,'Operations Support'!A835,Summary!$Q$110:$Q$186),0)</f>
        <v>0</v>
      </c>
      <c r="AK835" s="688">
        <f t="shared" ca="1" si="196"/>
        <v>0</v>
      </c>
      <c r="AM835" s="688">
        <f>IFERROR($H835/SUMIF($A:$A,$A835,$H:$H)*SUMIF(Summary!$A$230:$A$266,$A835,Summary!$P$230:$P$266),0)</f>
        <v>0</v>
      </c>
      <c r="AN835" s="688">
        <f>IFERROR($H835/SUMIF($A:$A,$A835,$H:$H)*(SUMIF(Summary!$A$230:$A$266,$A835,Summary!$L$230:$L$266)+SUMIF(Summary!$A$281:$A$317,$A835,Summary!$L$281:$L$317))-AM835,0)</f>
        <v>0</v>
      </c>
      <c r="AO835" s="688">
        <f>IFERROR($H835/SUMIF($A:$A,$A835,$H:$H)*SUMIF(Summary!$A$230:$A$266,$A835,Summary!$Q$230:$Q$266),0)</f>
        <v>0</v>
      </c>
      <c r="AP835" s="688">
        <f>IFERROR($H835/SUMIF($A:$A,$A835,$H:$H)*(SUMIF(Summary!$A$230:$A$266,$A835,Summary!$L$230:$L$266)+SUMIF(Summary!$A$281:$A$317,$A835,Summary!$L$281:$L$317))-AO835,0)</f>
        <v>0</v>
      </c>
      <c r="AQ835" s="306"/>
      <c r="AR835" s="688">
        <f t="shared" ca="1" si="197"/>
        <v>0</v>
      </c>
      <c r="AS835" s="688">
        <f t="shared" ca="1" si="198"/>
        <v>0</v>
      </c>
    </row>
    <row r="836" spans="1:45" x14ac:dyDescent="0.2">
      <c r="A836" s="423">
        <v>3606</v>
      </c>
      <c r="B836" s="427">
        <v>5</v>
      </c>
      <c r="C836" s="425" t="s">
        <v>312</v>
      </c>
      <c r="D836" s="422">
        <f t="shared" si="184"/>
        <v>0</v>
      </c>
      <c r="E836" s="422">
        <f t="shared" si="185"/>
        <v>0</v>
      </c>
      <c r="F836" s="422">
        <f t="shared" si="186"/>
        <v>0</v>
      </c>
      <c r="G836" s="422">
        <f t="shared" si="187"/>
        <v>0</v>
      </c>
      <c r="H836" s="22">
        <f t="shared" si="188"/>
        <v>0</v>
      </c>
      <c r="I836" s="116">
        <v>0</v>
      </c>
      <c r="J836" s="116">
        <v>0</v>
      </c>
      <c r="K836" s="116">
        <v>0</v>
      </c>
      <c r="L836" s="116">
        <v>0</v>
      </c>
      <c r="M836" s="22">
        <f t="shared" si="189"/>
        <v>0</v>
      </c>
      <c r="N836" s="116">
        <v>0</v>
      </c>
      <c r="O836" s="116">
        <v>0</v>
      </c>
      <c r="P836" s="116">
        <v>0</v>
      </c>
      <c r="Q836" s="116">
        <v>0</v>
      </c>
      <c r="R836" s="22">
        <f t="shared" si="190"/>
        <v>0</v>
      </c>
      <c r="S836" s="116">
        <v>0</v>
      </c>
      <c r="T836" s="116">
        <v>0</v>
      </c>
      <c r="U836" s="116">
        <v>0</v>
      </c>
      <c r="V836" s="116">
        <v>0</v>
      </c>
      <c r="W836" s="22">
        <f t="shared" si="191"/>
        <v>0</v>
      </c>
      <c r="X836" s="22">
        <f t="shared" si="192"/>
        <v>0</v>
      </c>
      <c r="Y836" s="22">
        <f ca="1">OFFSET('Cost Study'!$B$7,'Operations Support'!$C836,'Operations Support'!$B836)*$H836</f>
        <v>0</v>
      </c>
      <c r="Z836" s="23">
        <f ca="1">Y836*'Cost Study'!$B$31</f>
        <v>0</v>
      </c>
      <c r="AA836" s="23">
        <f ca="1">IF(A836=10298,1.51,1)*IF($B836&lt;3,$D836*'Cost Study'!$B$32*OFFSET('Cost Study'!$B$7,'Operations Support'!$C836,'Operations Support'!$B836),0)</f>
        <v>0</v>
      </c>
      <c r="AB836" s="24">
        <f ca="1">AA836*'Cost Study'!$B$31</f>
        <v>0</v>
      </c>
      <c r="AC836" s="23">
        <f ca="1">Y836*'Cost Study'!$B$31</f>
        <v>0</v>
      </c>
      <c r="AD836" s="24">
        <f ca="1">AA836*'Cost Study'!$B$31</f>
        <v>0</v>
      </c>
      <c r="AE836" s="377">
        <f t="shared" ca="1" si="193"/>
        <v>0</v>
      </c>
      <c r="AF836" s="377">
        <f t="shared" ca="1" si="194"/>
        <v>0</v>
      </c>
      <c r="AH836" s="688">
        <f>IFERROR($H836/SUMIF($A:$A,$A836,$H:$H)*SUMIF(Summary!$A$110:$A$186,$A836,Summary!$P$110:$P$186),0)</f>
        <v>0</v>
      </c>
      <c r="AI836" s="689">
        <f t="shared" ca="1" si="195"/>
        <v>0</v>
      </c>
      <c r="AJ836" s="688">
        <f>IFERROR(H836/SUMIF(A:A,A836,H:H)*SUMIF(Summary!$A$110:$A$186,'Operations Support'!A836,Summary!$Q$110:$Q$186),0)</f>
        <v>0</v>
      </c>
      <c r="AK836" s="688">
        <f t="shared" ca="1" si="196"/>
        <v>0</v>
      </c>
      <c r="AM836" s="688">
        <f>IFERROR($H836/SUMIF($A:$A,$A836,$H:$H)*SUMIF(Summary!$A$230:$A$266,$A836,Summary!$P$230:$P$266),0)</f>
        <v>0</v>
      </c>
      <c r="AN836" s="688">
        <f>IFERROR($H836/SUMIF($A:$A,$A836,$H:$H)*(SUMIF(Summary!$A$230:$A$266,$A836,Summary!$L$230:$L$266)+SUMIF(Summary!$A$281:$A$317,$A836,Summary!$L$281:$L$317))-AM836,0)</f>
        <v>0</v>
      </c>
      <c r="AO836" s="688">
        <f>IFERROR($H836/SUMIF($A:$A,$A836,$H:$H)*SUMIF(Summary!$A$230:$A$266,$A836,Summary!$Q$230:$Q$266),0)</f>
        <v>0</v>
      </c>
      <c r="AP836" s="688">
        <f>IFERROR($H836/SUMIF($A:$A,$A836,$H:$H)*(SUMIF(Summary!$A$230:$A$266,$A836,Summary!$L$230:$L$266)+SUMIF(Summary!$A$281:$A$317,$A836,Summary!$L$281:$L$317))-AO836,0)</f>
        <v>0</v>
      </c>
      <c r="AQ836" s="306"/>
      <c r="AR836" s="688">
        <f t="shared" ca="1" si="197"/>
        <v>0</v>
      </c>
      <c r="AS836" s="688">
        <f t="shared" ca="1" si="198"/>
        <v>0</v>
      </c>
    </row>
    <row r="837" spans="1:45" x14ac:dyDescent="0.2">
      <c r="A837" s="423">
        <v>3606</v>
      </c>
      <c r="B837" s="427">
        <v>5</v>
      </c>
      <c r="C837" s="425" t="s">
        <v>313</v>
      </c>
      <c r="D837" s="422">
        <f t="shared" ref="D837:D900" si="199">I837+N837+S837</f>
        <v>0</v>
      </c>
      <c r="E837" s="422">
        <f t="shared" ref="E837:E900" si="200">J837+O837+T837</f>
        <v>0</v>
      </c>
      <c r="F837" s="422">
        <f t="shared" ref="F837:F900" si="201">K837+P837+U837</f>
        <v>0</v>
      </c>
      <c r="G837" s="422">
        <f t="shared" ref="G837:G900" si="202">L837+Q837+V837</f>
        <v>0</v>
      </c>
      <c r="H837" s="22">
        <f t="shared" ref="H837:H900" si="203">(SUM(D837:F837)-G837)*IF(A837=10298,1.51,1)</f>
        <v>0</v>
      </c>
      <c r="I837" s="116">
        <v>0</v>
      </c>
      <c r="J837" s="116">
        <v>0</v>
      </c>
      <c r="K837" s="116">
        <v>0</v>
      </c>
      <c r="L837" s="116">
        <v>0</v>
      </c>
      <c r="M837" s="22">
        <f t="shared" ref="M837:M900" si="204">SUM(I837:K837)-L837</f>
        <v>0</v>
      </c>
      <c r="N837" s="116">
        <v>0</v>
      </c>
      <c r="O837" s="116">
        <v>0</v>
      </c>
      <c r="P837" s="116">
        <v>0</v>
      </c>
      <c r="Q837" s="116">
        <v>0</v>
      </c>
      <c r="R837" s="22">
        <f t="shared" ref="R837:R900" si="205">SUM(N837:P837)-Q837</f>
        <v>0</v>
      </c>
      <c r="S837" s="116">
        <v>0</v>
      </c>
      <c r="T837" s="116">
        <v>0</v>
      </c>
      <c r="U837" s="116">
        <v>0</v>
      </c>
      <c r="V837" s="116">
        <v>0</v>
      </c>
      <c r="W837" s="22">
        <f t="shared" ref="W837:W900" si="206">SUM(S837:U837)-V837</f>
        <v>0</v>
      </c>
      <c r="X837" s="22">
        <f t="shared" ref="X837:X900" si="207">IF(OR(B837=1,B837=2),H837/30,IF(OR(B837=3,B837=5),H837/24,IF(B837=4,H837/18,0)))</f>
        <v>0</v>
      </c>
      <c r="Y837" s="22">
        <f ca="1">OFFSET('Cost Study'!$B$7,'Operations Support'!$C837,'Operations Support'!$B837)*$H837</f>
        <v>0</v>
      </c>
      <c r="Z837" s="23">
        <f ca="1">Y837*'Cost Study'!$B$31</f>
        <v>0</v>
      </c>
      <c r="AA837" s="23">
        <f ca="1">IF(A837=10298,1.51,1)*IF($B837&lt;3,$D837*'Cost Study'!$B$32*OFFSET('Cost Study'!$B$7,'Operations Support'!$C837,'Operations Support'!$B837),0)</f>
        <v>0</v>
      </c>
      <c r="AB837" s="24">
        <f ca="1">AA837*'Cost Study'!$B$31</f>
        <v>0</v>
      </c>
      <c r="AC837" s="23">
        <f ca="1">Y837*'Cost Study'!$B$31</f>
        <v>0</v>
      </c>
      <c r="AD837" s="24">
        <f ca="1">AA837*'Cost Study'!$B$31</f>
        <v>0</v>
      </c>
      <c r="AE837" s="377">
        <f t="shared" ref="AE837:AE900" ca="1" si="208">Z837+AB837</f>
        <v>0</v>
      </c>
      <c r="AF837" s="377">
        <f t="shared" ref="AF837:AF900" ca="1" si="209">AC837+AD837</f>
        <v>0</v>
      </c>
      <c r="AH837" s="688">
        <f>IFERROR($H837/SUMIF($A:$A,$A837,$H:$H)*SUMIF(Summary!$A$110:$A$186,$A837,Summary!$P$110:$P$186),0)</f>
        <v>0</v>
      </c>
      <c r="AI837" s="689">
        <f t="shared" ca="1" si="195"/>
        <v>0</v>
      </c>
      <c r="AJ837" s="688">
        <f>IFERROR(H837/SUMIF(A:A,A837,H:H)*SUMIF(Summary!$A$110:$A$186,'Operations Support'!A837,Summary!$Q$110:$Q$186),0)</f>
        <v>0</v>
      </c>
      <c r="AK837" s="688">
        <f t="shared" ca="1" si="196"/>
        <v>0</v>
      </c>
      <c r="AM837" s="688">
        <f>IFERROR($H837/SUMIF($A:$A,$A837,$H:$H)*SUMIF(Summary!$A$230:$A$266,$A837,Summary!$P$230:$P$266),0)</f>
        <v>0</v>
      </c>
      <c r="AN837" s="688">
        <f>IFERROR($H837/SUMIF($A:$A,$A837,$H:$H)*(SUMIF(Summary!$A$230:$A$266,$A837,Summary!$L$230:$L$266)+SUMIF(Summary!$A$281:$A$317,$A837,Summary!$L$281:$L$317))-AM837,0)</f>
        <v>0</v>
      </c>
      <c r="AO837" s="688">
        <f>IFERROR($H837/SUMIF($A:$A,$A837,$H:$H)*SUMIF(Summary!$A$230:$A$266,$A837,Summary!$Q$230:$Q$266),0)</f>
        <v>0</v>
      </c>
      <c r="AP837" s="688">
        <f>IFERROR($H837/SUMIF($A:$A,$A837,$H:$H)*(SUMIF(Summary!$A$230:$A$266,$A837,Summary!$L$230:$L$266)+SUMIF(Summary!$A$281:$A$317,$A837,Summary!$L$281:$L$317))-AO837,0)</f>
        <v>0</v>
      </c>
      <c r="AQ837" s="306"/>
      <c r="AR837" s="688">
        <f t="shared" ca="1" si="197"/>
        <v>0</v>
      </c>
      <c r="AS837" s="688">
        <f t="shared" ca="1" si="198"/>
        <v>0</v>
      </c>
    </row>
    <row r="838" spans="1:45" x14ac:dyDescent="0.2">
      <c r="A838" s="423">
        <v>3606</v>
      </c>
      <c r="B838" s="427">
        <v>5</v>
      </c>
      <c r="C838" s="425" t="s">
        <v>314</v>
      </c>
      <c r="D838" s="422">
        <f t="shared" si="199"/>
        <v>0</v>
      </c>
      <c r="E838" s="422">
        <f t="shared" si="200"/>
        <v>0</v>
      </c>
      <c r="F838" s="422">
        <f t="shared" si="201"/>
        <v>0</v>
      </c>
      <c r="G838" s="422">
        <f t="shared" si="202"/>
        <v>0</v>
      </c>
      <c r="H838" s="22">
        <f t="shared" si="203"/>
        <v>0</v>
      </c>
      <c r="I838" s="116">
        <v>0</v>
      </c>
      <c r="J838" s="116">
        <v>0</v>
      </c>
      <c r="K838" s="116">
        <v>0</v>
      </c>
      <c r="L838" s="116">
        <v>0</v>
      </c>
      <c r="M838" s="22">
        <f t="shared" si="204"/>
        <v>0</v>
      </c>
      <c r="N838" s="116">
        <v>0</v>
      </c>
      <c r="O838" s="116">
        <v>0</v>
      </c>
      <c r="P838" s="116">
        <v>0</v>
      </c>
      <c r="Q838" s="116">
        <v>0</v>
      </c>
      <c r="R838" s="22">
        <f t="shared" si="205"/>
        <v>0</v>
      </c>
      <c r="S838" s="116">
        <v>0</v>
      </c>
      <c r="T838" s="116">
        <v>0</v>
      </c>
      <c r="U838" s="116">
        <v>0</v>
      </c>
      <c r="V838" s="116">
        <v>0</v>
      </c>
      <c r="W838" s="22">
        <f t="shared" si="206"/>
        <v>0</v>
      </c>
      <c r="X838" s="22">
        <f t="shared" si="207"/>
        <v>0</v>
      </c>
      <c r="Y838" s="22">
        <f ca="1">OFFSET('Cost Study'!$B$7,'Operations Support'!$C838,'Operations Support'!$B838)*$H838</f>
        <v>0</v>
      </c>
      <c r="Z838" s="23">
        <f ca="1">Y838*'Cost Study'!$B$31</f>
        <v>0</v>
      </c>
      <c r="AA838" s="23">
        <f ca="1">IF(A838=10298,1.51,1)*IF($B838&lt;3,$D838*'Cost Study'!$B$32*OFFSET('Cost Study'!$B$7,'Operations Support'!$C838,'Operations Support'!$B838),0)</f>
        <v>0</v>
      </c>
      <c r="AB838" s="24">
        <f ca="1">AA838*'Cost Study'!$B$31</f>
        <v>0</v>
      </c>
      <c r="AC838" s="23">
        <f ca="1">Y838*'Cost Study'!$B$31</f>
        <v>0</v>
      </c>
      <c r="AD838" s="24">
        <f ca="1">AA838*'Cost Study'!$B$31</f>
        <v>0</v>
      </c>
      <c r="AE838" s="377">
        <f t="shared" ca="1" si="208"/>
        <v>0</v>
      </c>
      <c r="AF838" s="377">
        <f t="shared" ca="1" si="209"/>
        <v>0</v>
      </c>
      <c r="AH838" s="688">
        <f>IFERROR($H838/SUMIF($A:$A,$A838,$H:$H)*SUMIF(Summary!$A$110:$A$186,$A838,Summary!$P$110:$P$186),0)</f>
        <v>0</v>
      </c>
      <c r="AI838" s="689">
        <f t="shared" ca="1" si="195"/>
        <v>0</v>
      </c>
      <c r="AJ838" s="688">
        <f>IFERROR(H838/SUMIF(A:A,A838,H:H)*SUMIF(Summary!$A$110:$A$186,'Operations Support'!A838,Summary!$Q$110:$Q$186),0)</f>
        <v>0</v>
      </c>
      <c r="AK838" s="688">
        <f t="shared" ca="1" si="196"/>
        <v>0</v>
      </c>
      <c r="AM838" s="688">
        <f>IFERROR($H838/SUMIF($A:$A,$A838,$H:$H)*SUMIF(Summary!$A$230:$A$266,$A838,Summary!$P$230:$P$266),0)</f>
        <v>0</v>
      </c>
      <c r="AN838" s="688">
        <f>IFERROR($H838/SUMIF($A:$A,$A838,$H:$H)*(SUMIF(Summary!$A$230:$A$266,$A838,Summary!$L$230:$L$266)+SUMIF(Summary!$A$281:$A$317,$A838,Summary!$L$281:$L$317))-AM838,0)</f>
        <v>0</v>
      </c>
      <c r="AO838" s="688">
        <f>IFERROR($H838/SUMIF($A:$A,$A838,$H:$H)*SUMIF(Summary!$A$230:$A$266,$A838,Summary!$Q$230:$Q$266),0)</f>
        <v>0</v>
      </c>
      <c r="AP838" s="688">
        <f>IFERROR($H838/SUMIF($A:$A,$A838,$H:$H)*(SUMIF(Summary!$A$230:$A$266,$A838,Summary!$L$230:$L$266)+SUMIF(Summary!$A$281:$A$317,$A838,Summary!$L$281:$L$317))-AO838,0)</f>
        <v>0</v>
      </c>
      <c r="AQ838" s="306"/>
      <c r="AR838" s="688">
        <f t="shared" ca="1" si="197"/>
        <v>0</v>
      </c>
      <c r="AS838" s="688">
        <f t="shared" ca="1" si="198"/>
        <v>0</v>
      </c>
    </row>
    <row r="839" spans="1:45" x14ac:dyDescent="0.2">
      <c r="A839" s="423">
        <v>3606</v>
      </c>
      <c r="B839" s="427">
        <v>5</v>
      </c>
      <c r="C839" s="425" t="s">
        <v>315</v>
      </c>
      <c r="D839" s="422">
        <f t="shared" si="199"/>
        <v>0</v>
      </c>
      <c r="E839" s="422">
        <f t="shared" si="200"/>
        <v>0</v>
      </c>
      <c r="F839" s="422">
        <f t="shared" si="201"/>
        <v>0</v>
      </c>
      <c r="G839" s="422">
        <f t="shared" si="202"/>
        <v>0</v>
      </c>
      <c r="H839" s="22">
        <f t="shared" si="203"/>
        <v>0</v>
      </c>
      <c r="I839" s="116">
        <v>0</v>
      </c>
      <c r="J839" s="116">
        <v>0</v>
      </c>
      <c r="K839" s="116">
        <v>0</v>
      </c>
      <c r="L839" s="116">
        <v>0</v>
      </c>
      <c r="M839" s="22">
        <f t="shared" si="204"/>
        <v>0</v>
      </c>
      <c r="N839" s="116">
        <v>0</v>
      </c>
      <c r="O839" s="116">
        <v>0</v>
      </c>
      <c r="P839" s="116">
        <v>0</v>
      </c>
      <c r="Q839" s="116">
        <v>0</v>
      </c>
      <c r="R839" s="22">
        <f t="shared" si="205"/>
        <v>0</v>
      </c>
      <c r="S839" s="116">
        <v>0</v>
      </c>
      <c r="T839" s="116">
        <v>0</v>
      </c>
      <c r="U839" s="116">
        <v>0</v>
      </c>
      <c r="V839" s="116">
        <v>0</v>
      </c>
      <c r="W839" s="22">
        <f t="shared" si="206"/>
        <v>0</v>
      </c>
      <c r="X839" s="22">
        <f t="shared" si="207"/>
        <v>0</v>
      </c>
      <c r="Y839" s="22">
        <f ca="1">OFFSET('Cost Study'!$B$7,'Operations Support'!$C839,'Operations Support'!$B839)*$H839</f>
        <v>0</v>
      </c>
      <c r="Z839" s="23">
        <f ca="1">Y839*'Cost Study'!$B$31</f>
        <v>0</v>
      </c>
      <c r="AA839" s="23">
        <f ca="1">IF(A839=10298,1.51,1)*IF($B839&lt;3,$D839*'Cost Study'!$B$32*OFFSET('Cost Study'!$B$7,'Operations Support'!$C839,'Operations Support'!$B839),0)</f>
        <v>0</v>
      </c>
      <c r="AB839" s="24">
        <f ca="1">AA839*'Cost Study'!$B$31</f>
        <v>0</v>
      </c>
      <c r="AC839" s="23">
        <f ca="1">Y839*'Cost Study'!$B$31</f>
        <v>0</v>
      </c>
      <c r="AD839" s="24">
        <f ca="1">AA839*'Cost Study'!$B$31</f>
        <v>0</v>
      </c>
      <c r="AE839" s="377">
        <f t="shared" ca="1" si="208"/>
        <v>0</v>
      </c>
      <c r="AF839" s="377">
        <f t="shared" ca="1" si="209"/>
        <v>0</v>
      </c>
      <c r="AH839" s="688">
        <f>IFERROR($H839/SUMIF($A:$A,$A839,$H:$H)*SUMIF(Summary!$A$110:$A$186,$A839,Summary!$P$110:$P$186),0)</f>
        <v>0</v>
      </c>
      <c r="AI839" s="689">
        <f t="shared" ca="1" si="195"/>
        <v>0</v>
      </c>
      <c r="AJ839" s="688">
        <f>IFERROR(H839/SUMIF(A:A,A839,H:H)*SUMIF(Summary!$A$110:$A$186,'Operations Support'!A839,Summary!$Q$110:$Q$186),0)</f>
        <v>0</v>
      </c>
      <c r="AK839" s="688">
        <f t="shared" ca="1" si="196"/>
        <v>0</v>
      </c>
      <c r="AM839" s="688">
        <f>IFERROR($H839/SUMIF($A:$A,$A839,$H:$H)*SUMIF(Summary!$A$230:$A$266,$A839,Summary!$P$230:$P$266),0)</f>
        <v>0</v>
      </c>
      <c r="AN839" s="688">
        <f>IFERROR($H839/SUMIF($A:$A,$A839,$H:$H)*(SUMIF(Summary!$A$230:$A$266,$A839,Summary!$L$230:$L$266)+SUMIF(Summary!$A$281:$A$317,$A839,Summary!$L$281:$L$317))-AM839,0)</f>
        <v>0</v>
      </c>
      <c r="AO839" s="688">
        <f>IFERROR($H839/SUMIF($A:$A,$A839,$H:$H)*SUMIF(Summary!$A$230:$A$266,$A839,Summary!$Q$230:$Q$266),0)</f>
        <v>0</v>
      </c>
      <c r="AP839" s="688">
        <f>IFERROR($H839/SUMIF($A:$A,$A839,$H:$H)*(SUMIF(Summary!$A$230:$A$266,$A839,Summary!$L$230:$L$266)+SUMIF(Summary!$A$281:$A$317,$A839,Summary!$L$281:$L$317))-AO839,0)</f>
        <v>0</v>
      </c>
      <c r="AQ839" s="306"/>
      <c r="AR839" s="688">
        <f t="shared" ca="1" si="197"/>
        <v>0</v>
      </c>
      <c r="AS839" s="688">
        <f t="shared" ca="1" si="198"/>
        <v>0</v>
      </c>
    </row>
    <row r="840" spans="1:45" x14ac:dyDescent="0.2">
      <c r="A840" s="423">
        <v>3606</v>
      </c>
      <c r="B840" s="427">
        <v>5</v>
      </c>
      <c r="C840" s="425" t="s">
        <v>316</v>
      </c>
      <c r="D840" s="422">
        <f t="shared" si="199"/>
        <v>0</v>
      </c>
      <c r="E840" s="422">
        <f t="shared" si="200"/>
        <v>0</v>
      </c>
      <c r="F840" s="422">
        <f t="shared" si="201"/>
        <v>0</v>
      </c>
      <c r="G840" s="422">
        <f t="shared" si="202"/>
        <v>0</v>
      </c>
      <c r="H840" s="22">
        <f t="shared" si="203"/>
        <v>0</v>
      </c>
      <c r="I840" s="116">
        <v>0</v>
      </c>
      <c r="J840" s="116">
        <v>0</v>
      </c>
      <c r="K840" s="116">
        <v>0</v>
      </c>
      <c r="L840" s="116">
        <v>0</v>
      </c>
      <c r="M840" s="22">
        <f t="shared" si="204"/>
        <v>0</v>
      </c>
      <c r="N840" s="116">
        <v>0</v>
      </c>
      <c r="O840" s="116">
        <v>0</v>
      </c>
      <c r="P840" s="116">
        <v>0</v>
      </c>
      <c r="Q840" s="116">
        <v>0</v>
      </c>
      <c r="R840" s="22">
        <f t="shared" si="205"/>
        <v>0</v>
      </c>
      <c r="S840" s="116">
        <v>0</v>
      </c>
      <c r="T840" s="116">
        <v>0</v>
      </c>
      <c r="U840" s="116">
        <v>0</v>
      </c>
      <c r="V840" s="116">
        <v>0</v>
      </c>
      <c r="W840" s="22">
        <f t="shared" si="206"/>
        <v>0</v>
      </c>
      <c r="X840" s="22">
        <f t="shared" si="207"/>
        <v>0</v>
      </c>
      <c r="Y840" s="22">
        <f ca="1">OFFSET('Cost Study'!$B$7,'Operations Support'!$C840,'Operations Support'!$B840)*$H840</f>
        <v>0</v>
      </c>
      <c r="Z840" s="23">
        <f ca="1">Y840*'Cost Study'!$B$31</f>
        <v>0</v>
      </c>
      <c r="AA840" s="23">
        <f ca="1">IF(A840=10298,1.51,1)*IF($B840&lt;3,$D840*'Cost Study'!$B$32*OFFSET('Cost Study'!$B$7,'Operations Support'!$C840,'Operations Support'!$B840),0)</f>
        <v>0</v>
      </c>
      <c r="AB840" s="24">
        <f ca="1">AA840*'Cost Study'!$B$31</f>
        <v>0</v>
      </c>
      <c r="AC840" s="23">
        <f ca="1">Y840*'Cost Study'!$B$31</f>
        <v>0</v>
      </c>
      <c r="AD840" s="24">
        <f ca="1">AA840*'Cost Study'!$B$31</f>
        <v>0</v>
      </c>
      <c r="AE840" s="377">
        <f t="shared" ca="1" si="208"/>
        <v>0</v>
      </c>
      <c r="AF840" s="377">
        <f t="shared" ca="1" si="209"/>
        <v>0</v>
      </c>
      <c r="AH840" s="688">
        <f>IFERROR($H840/SUMIF($A:$A,$A840,$H:$H)*SUMIF(Summary!$A$110:$A$186,$A840,Summary!$P$110:$P$186),0)</f>
        <v>0</v>
      </c>
      <c r="AI840" s="689">
        <f t="shared" ca="1" si="195"/>
        <v>0</v>
      </c>
      <c r="AJ840" s="688">
        <f>IFERROR(H840/SUMIF(A:A,A840,H:H)*SUMIF(Summary!$A$110:$A$186,'Operations Support'!A840,Summary!$Q$110:$Q$186),0)</f>
        <v>0</v>
      </c>
      <c r="AK840" s="688">
        <f t="shared" ca="1" si="196"/>
        <v>0</v>
      </c>
      <c r="AM840" s="688">
        <f>IFERROR($H840/SUMIF($A:$A,$A840,$H:$H)*SUMIF(Summary!$A$230:$A$266,$A840,Summary!$P$230:$P$266),0)</f>
        <v>0</v>
      </c>
      <c r="AN840" s="688">
        <f>IFERROR($H840/SUMIF($A:$A,$A840,$H:$H)*(SUMIF(Summary!$A$230:$A$266,$A840,Summary!$L$230:$L$266)+SUMIF(Summary!$A$281:$A$317,$A840,Summary!$L$281:$L$317))-AM840,0)</f>
        <v>0</v>
      </c>
      <c r="AO840" s="688">
        <f>IFERROR($H840/SUMIF($A:$A,$A840,$H:$H)*SUMIF(Summary!$A$230:$A$266,$A840,Summary!$Q$230:$Q$266),0)</f>
        <v>0</v>
      </c>
      <c r="AP840" s="688">
        <f>IFERROR($H840/SUMIF($A:$A,$A840,$H:$H)*(SUMIF(Summary!$A$230:$A$266,$A840,Summary!$L$230:$L$266)+SUMIF(Summary!$A$281:$A$317,$A840,Summary!$L$281:$L$317))-AO840,0)</f>
        <v>0</v>
      </c>
      <c r="AQ840" s="306"/>
      <c r="AR840" s="688">
        <f t="shared" ca="1" si="197"/>
        <v>0</v>
      </c>
      <c r="AS840" s="688">
        <f t="shared" ca="1" si="198"/>
        <v>0</v>
      </c>
    </row>
    <row r="841" spans="1:45" x14ac:dyDescent="0.2">
      <c r="A841" s="423">
        <v>3606</v>
      </c>
      <c r="B841" s="427">
        <v>5</v>
      </c>
      <c r="C841" s="425" t="s">
        <v>317</v>
      </c>
      <c r="D841" s="422">
        <f t="shared" si="199"/>
        <v>0</v>
      </c>
      <c r="E841" s="422">
        <f t="shared" si="200"/>
        <v>0</v>
      </c>
      <c r="F841" s="422">
        <f t="shared" si="201"/>
        <v>0</v>
      </c>
      <c r="G841" s="422">
        <f t="shared" si="202"/>
        <v>0</v>
      </c>
      <c r="H841" s="22">
        <f t="shared" si="203"/>
        <v>0</v>
      </c>
      <c r="I841" s="116">
        <v>0</v>
      </c>
      <c r="J841" s="116">
        <v>0</v>
      </c>
      <c r="K841" s="116">
        <v>0</v>
      </c>
      <c r="L841" s="116">
        <v>0</v>
      </c>
      <c r="M841" s="22">
        <f t="shared" si="204"/>
        <v>0</v>
      </c>
      <c r="N841" s="116">
        <v>0</v>
      </c>
      <c r="O841" s="116">
        <v>0</v>
      </c>
      <c r="P841" s="116">
        <v>0</v>
      </c>
      <c r="Q841" s="116">
        <v>0</v>
      </c>
      <c r="R841" s="22">
        <f t="shared" si="205"/>
        <v>0</v>
      </c>
      <c r="S841" s="116">
        <v>0</v>
      </c>
      <c r="T841" s="116">
        <v>0</v>
      </c>
      <c r="U841" s="116">
        <v>0</v>
      </c>
      <c r="V841" s="116">
        <v>0</v>
      </c>
      <c r="W841" s="22">
        <f t="shared" si="206"/>
        <v>0</v>
      </c>
      <c r="X841" s="22">
        <f t="shared" si="207"/>
        <v>0</v>
      </c>
      <c r="Y841" s="22">
        <f ca="1">OFFSET('Cost Study'!$B$7,'Operations Support'!$C841,'Operations Support'!$B841)*$H841</f>
        <v>0</v>
      </c>
      <c r="Z841" s="23">
        <f ca="1">Y841*'Cost Study'!$B$31</f>
        <v>0</v>
      </c>
      <c r="AA841" s="23">
        <f ca="1">IF(A841=10298,1.51,1)*IF($B841&lt;3,$D841*'Cost Study'!$B$32*OFFSET('Cost Study'!$B$7,'Operations Support'!$C841,'Operations Support'!$B841),0)</f>
        <v>0</v>
      </c>
      <c r="AB841" s="24">
        <f ca="1">AA841*'Cost Study'!$B$31</f>
        <v>0</v>
      </c>
      <c r="AC841" s="23">
        <f ca="1">Y841*'Cost Study'!$B$31</f>
        <v>0</v>
      </c>
      <c r="AD841" s="24">
        <f ca="1">AA841*'Cost Study'!$B$31</f>
        <v>0</v>
      </c>
      <c r="AE841" s="377">
        <f t="shared" ca="1" si="208"/>
        <v>0</v>
      </c>
      <c r="AF841" s="377">
        <f t="shared" ca="1" si="209"/>
        <v>0</v>
      </c>
      <c r="AH841" s="688">
        <f>IFERROR($H841/SUMIF($A:$A,$A841,$H:$H)*SUMIF(Summary!$A$110:$A$186,$A841,Summary!$P$110:$P$186),0)</f>
        <v>0</v>
      </c>
      <c r="AI841" s="689">
        <f t="shared" ca="1" si="195"/>
        <v>0</v>
      </c>
      <c r="AJ841" s="688">
        <f>IFERROR(H841/SUMIF(A:A,A841,H:H)*SUMIF(Summary!$A$110:$A$186,'Operations Support'!A841,Summary!$Q$110:$Q$186),0)</f>
        <v>0</v>
      </c>
      <c r="AK841" s="688">
        <f t="shared" ca="1" si="196"/>
        <v>0</v>
      </c>
      <c r="AM841" s="688">
        <f>IFERROR($H841/SUMIF($A:$A,$A841,$H:$H)*SUMIF(Summary!$A$230:$A$266,$A841,Summary!$P$230:$P$266),0)</f>
        <v>0</v>
      </c>
      <c r="AN841" s="688">
        <f>IFERROR($H841/SUMIF($A:$A,$A841,$H:$H)*(SUMIF(Summary!$A$230:$A$266,$A841,Summary!$L$230:$L$266)+SUMIF(Summary!$A$281:$A$317,$A841,Summary!$L$281:$L$317))-AM841,0)</f>
        <v>0</v>
      </c>
      <c r="AO841" s="688">
        <f>IFERROR($H841/SUMIF($A:$A,$A841,$H:$H)*SUMIF(Summary!$A$230:$A$266,$A841,Summary!$Q$230:$Q$266),0)</f>
        <v>0</v>
      </c>
      <c r="AP841" s="688">
        <f>IFERROR($H841/SUMIF($A:$A,$A841,$H:$H)*(SUMIF(Summary!$A$230:$A$266,$A841,Summary!$L$230:$L$266)+SUMIF(Summary!$A$281:$A$317,$A841,Summary!$L$281:$L$317))-AO841,0)</f>
        <v>0</v>
      </c>
      <c r="AQ841" s="306"/>
      <c r="AR841" s="688">
        <f t="shared" ca="1" si="197"/>
        <v>0</v>
      </c>
      <c r="AS841" s="688">
        <f t="shared" ca="1" si="198"/>
        <v>0</v>
      </c>
    </row>
    <row r="842" spans="1:45" x14ac:dyDescent="0.2">
      <c r="A842" s="423">
        <v>3606</v>
      </c>
      <c r="B842" s="427">
        <v>5</v>
      </c>
      <c r="C842" s="425" t="s">
        <v>318</v>
      </c>
      <c r="D842" s="422">
        <f t="shared" si="199"/>
        <v>0</v>
      </c>
      <c r="E842" s="422">
        <f t="shared" si="200"/>
        <v>0</v>
      </c>
      <c r="F842" s="422">
        <f t="shared" si="201"/>
        <v>0</v>
      </c>
      <c r="G842" s="422">
        <f t="shared" si="202"/>
        <v>0</v>
      </c>
      <c r="H842" s="22">
        <f t="shared" si="203"/>
        <v>0</v>
      </c>
      <c r="I842" s="116">
        <v>0</v>
      </c>
      <c r="J842" s="116">
        <v>0</v>
      </c>
      <c r="K842" s="116">
        <v>0</v>
      </c>
      <c r="L842" s="116">
        <v>0</v>
      </c>
      <c r="M842" s="22">
        <f t="shared" si="204"/>
        <v>0</v>
      </c>
      <c r="N842" s="116">
        <v>0</v>
      </c>
      <c r="O842" s="116">
        <v>0</v>
      </c>
      <c r="P842" s="116">
        <v>0</v>
      </c>
      <c r="Q842" s="116">
        <v>0</v>
      </c>
      <c r="R842" s="22">
        <f t="shared" si="205"/>
        <v>0</v>
      </c>
      <c r="S842" s="116">
        <v>0</v>
      </c>
      <c r="T842" s="116">
        <v>0</v>
      </c>
      <c r="U842" s="116">
        <v>0</v>
      </c>
      <c r="V842" s="116">
        <v>0</v>
      </c>
      <c r="W842" s="22">
        <f t="shared" si="206"/>
        <v>0</v>
      </c>
      <c r="X842" s="22">
        <f t="shared" si="207"/>
        <v>0</v>
      </c>
      <c r="Y842" s="22">
        <f ca="1">OFFSET('Cost Study'!$B$7,'Operations Support'!$C842,'Operations Support'!$B842)*$H842</f>
        <v>0</v>
      </c>
      <c r="Z842" s="23">
        <f ca="1">Y842*'Cost Study'!$B$31</f>
        <v>0</v>
      </c>
      <c r="AA842" s="23">
        <f ca="1">IF(A842=10298,1.51,1)*IF($B842&lt;3,$D842*'Cost Study'!$B$32*OFFSET('Cost Study'!$B$7,'Operations Support'!$C842,'Operations Support'!$B842),0)</f>
        <v>0</v>
      </c>
      <c r="AB842" s="24">
        <f ca="1">AA842*'Cost Study'!$B$31</f>
        <v>0</v>
      </c>
      <c r="AC842" s="23">
        <f ca="1">Y842*'Cost Study'!$B$31</f>
        <v>0</v>
      </c>
      <c r="AD842" s="24">
        <f ca="1">AA842*'Cost Study'!$B$31</f>
        <v>0</v>
      </c>
      <c r="AE842" s="377">
        <f t="shared" ca="1" si="208"/>
        <v>0</v>
      </c>
      <c r="AF842" s="377">
        <f t="shared" ca="1" si="209"/>
        <v>0</v>
      </c>
      <c r="AH842" s="688">
        <f>IFERROR($H842/SUMIF($A:$A,$A842,$H:$H)*SUMIF(Summary!$A$110:$A$186,$A842,Summary!$P$110:$P$186),0)</f>
        <v>0</v>
      </c>
      <c r="AI842" s="689">
        <f t="shared" ca="1" si="195"/>
        <v>0</v>
      </c>
      <c r="AJ842" s="688">
        <f>IFERROR(H842/SUMIF(A:A,A842,H:H)*SUMIF(Summary!$A$110:$A$186,'Operations Support'!A842,Summary!$Q$110:$Q$186),0)</f>
        <v>0</v>
      </c>
      <c r="AK842" s="688">
        <f t="shared" ca="1" si="196"/>
        <v>0</v>
      </c>
      <c r="AM842" s="688">
        <f>IFERROR($H842/SUMIF($A:$A,$A842,$H:$H)*SUMIF(Summary!$A$230:$A$266,$A842,Summary!$P$230:$P$266),0)</f>
        <v>0</v>
      </c>
      <c r="AN842" s="688">
        <f>IFERROR($H842/SUMIF($A:$A,$A842,$H:$H)*(SUMIF(Summary!$A$230:$A$266,$A842,Summary!$L$230:$L$266)+SUMIF(Summary!$A$281:$A$317,$A842,Summary!$L$281:$L$317))-AM842,0)</f>
        <v>0</v>
      </c>
      <c r="AO842" s="688">
        <f>IFERROR($H842/SUMIF($A:$A,$A842,$H:$H)*SUMIF(Summary!$A$230:$A$266,$A842,Summary!$Q$230:$Q$266),0)</f>
        <v>0</v>
      </c>
      <c r="AP842" s="688">
        <f>IFERROR($H842/SUMIF($A:$A,$A842,$H:$H)*(SUMIF(Summary!$A$230:$A$266,$A842,Summary!$L$230:$L$266)+SUMIF(Summary!$A$281:$A$317,$A842,Summary!$L$281:$L$317))-AO842,0)</f>
        <v>0</v>
      </c>
      <c r="AQ842" s="306"/>
      <c r="AR842" s="688">
        <f t="shared" ca="1" si="197"/>
        <v>0</v>
      </c>
      <c r="AS842" s="688">
        <f t="shared" ca="1" si="198"/>
        <v>0</v>
      </c>
    </row>
    <row r="843" spans="1:45" x14ac:dyDescent="0.2">
      <c r="A843" s="423">
        <v>3606</v>
      </c>
      <c r="B843" s="427">
        <v>5</v>
      </c>
      <c r="C843" s="425" t="s">
        <v>319</v>
      </c>
      <c r="D843" s="422">
        <f t="shared" si="199"/>
        <v>0</v>
      </c>
      <c r="E843" s="422">
        <f t="shared" si="200"/>
        <v>0</v>
      </c>
      <c r="F843" s="422">
        <f t="shared" si="201"/>
        <v>0</v>
      </c>
      <c r="G843" s="422">
        <f t="shared" si="202"/>
        <v>0</v>
      </c>
      <c r="H843" s="22">
        <f t="shared" si="203"/>
        <v>0</v>
      </c>
      <c r="I843" s="116">
        <v>0</v>
      </c>
      <c r="J843" s="116">
        <v>0</v>
      </c>
      <c r="K843" s="116">
        <v>0</v>
      </c>
      <c r="L843" s="116">
        <v>0</v>
      </c>
      <c r="M843" s="22">
        <f t="shared" si="204"/>
        <v>0</v>
      </c>
      <c r="N843" s="116">
        <v>0</v>
      </c>
      <c r="O843" s="116">
        <v>0</v>
      </c>
      <c r="P843" s="116">
        <v>0</v>
      </c>
      <c r="Q843" s="116">
        <v>0</v>
      </c>
      <c r="R843" s="22">
        <f t="shared" si="205"/>
        <v>0</v>
      </c>
      <c r="S843" s="116">
        <v>0</v>
      </c>
      <c r="T843" s="116">
        <v>0</v>
      </c>
      <c r="U843" s="116">
        <v>0</v>
      </c>
      <c r="V843" s="116">
        <v>0</v>
      </c>
      <c r="W843" s="22">
        <f t="shared" si="206"/>
        <v>0</v>
      </c>
      <c r="X843" s="22">
        <f t="shared" si="207"/>
        <v>0</v>
      </c>
      <c r="Y843" s="22">
        <f ca="1">OFFSET('Cost Study'!$B$7,'Operations Support'!$C843,'Operations Support'!$B843)*$H843</f>
        <v>0</v>
      </c>
      <c r="Z843" s="23">
        <f ca="1">Y843*'Cost Study'!$B$31</f>
        <v>0</v>
      </c>
      <c r="AA843" s="23">
        <f ca="1">IF(A843=10298,1.51,1)*IF($B843&lt;3,$D843*'Cost Study'!$B$32*OFFSET('Cost Study'!$B$7,'Operations Support'!$C843,'Operations Support'!$B843),0)</f>
        <v>0</v>
      </c>
      <c r="AB843" s="24">
        <f ca="1">AA843*'Cost Study'!$B$31</f>
        <v>0</v>
      </c>
      <c r="AC843" s="23">
        <f ca="1">Y843*'Cost Study'!$B$31</f>
        <v>0</v>
      </c>
      <c r="AD843" s="24">
        <f ca="1">AA843*'Cost Study'!$B$31</f>
        <v>0</v>
      </c>
      <c r="AE843" s="377">
        <f t="shared" ca="1" si="208"/>
        <v>0</v>
      </c>
      <c r="AF843" s="377">
        <f t="shared" ca="1" si="209"/>
        <v>0</v>
      </c>
      <c r="AH843" s="688">
        <f>IFERROR($H843/SUMIF($A:$A,$A843,$H:$H)*SUMIF(Summary!$A$110:$A$186,$A843,Summary!$P$110:$P$186),0)</f>
        <v>0</v>
      </c>
      <c r="AI843" s="689">
        <f t="shared" ca="1" si="195"/>
        <v>0</v>
      </c>
      <c r="AJ843" s="688">
        <f>IFERROR(H843/SUMIF(A:A,A843,H:H)*SUMIF(Summary!$A$110:$A$186,'Operations Support'!A843,Summary!$Q$110:$Q$186),0)</f>
        <v>0</v>
      </c>
      <c r="AK843" s="688">
        <f t="shared" ca="1" si="196"/>
        <v>0</v>
      </c>
      <c r="AM843" s="688">
        <f>IFERROR($H843/SUMIF($A:$A,$A843,$H:$H)*SUMIF(Summary!$A$230:$A$266,$A843,Summary!$P$230:$P$266),0)</f>
        <v>0</v>
      </c>
      <c r="AN843" s="688">
        <f>IFERROR($H843/SUMIF($A:$A,$A843,$H:$H)*(SUMIF(Summary!$A$230:$A$266,$A843,Summary!$L$230:$L$266)+SUMIF(Summary!$A$281:$A$317,$A843,Summary!$L$281:$L$317))-AM843,0)</f>
        <v>0</v>
      </c>
      <c r="AO843" s="688">
        <f>IFERROR($H843/SUMIF($A:$A,$A843,$H:$H)*SUMIF(Summary!$A$230:$A$266,$A843,Summary!$Q$230:$Q$266),0)</f>
        <v>0</v>
      </c>
      <c r="AP843" s="688">
        <f>IFERROR($H843/SUMIF($A:$A,$A843,$H:$H)*(SUMIF(Summary!$A$230:$A$266,$A843,Summary!$L$230:$L$266)+SUMIF(Summary!$A$281:$A$317,$A843,Summary!$L$281:$L$317))-AO843,0)</f>
        <v>0</v>
      </c>
      <c r="AQ843" s="306"/>
      <c r="AR843" s="688">
        <f t="shared" ca="1" si="197"/>
        <v>0</v>
      </c>
      <c r="AS843" s="688">
        <f t="shared" ca="1" si="198"/>
        <v>0</v>
      </c>
    </row>
    <row r="844" spans="1:45" x14ac:dyDescent="0.2">
      <c r="A844" s="423">
        <v>3606</v>
      </c>
      <c r="B844" s="427">
        <v>5</v>
      </c>
      <c r="C844" s="425" t="s">
        <v>320</v>
      </c>
      <c r="D844" s="422">
        <f t="shared" si="199"/>
        <v>0</v>
      </c>
      <c r="E844" s="422">
        <f t="shared" si="200"/>
        <v>0</v>
      </c>
      <c r="F844" s="422">
        <f t="shared" si="201"/>
        <v>0</v>
      </c>
      <c r="G844" s="422">
        <f t="shared" si="202"/>
        <v>0</v>
      </c>
      <c r="H844" s="22">
        <f t="shared" si="203"/>
        <v>0</v>
      </c>
      <c r="I844" s="116">
        <v>0</v>
      </c>
      <c r="J844" s="116">
        <v>0</v>
      </c>
      <c r="K844" s="116">
        <v>0</v>
      </c>
      <c r="L844" s="116">
        <v>0</v>
      </c>
      <c r="M844" s="22">
        <f t="shared" si="204"/>
        <v>0</v>
      </c>
      <c r="N844" s="116">
        <v>0</v>
      </c>
      <c r="O844" s="116">
        <v>0</v>
      </c>
      <c r="P844" s="116">
        <v>0</v>
      </c>
      <c r="Q844" s="116">
        <v>0</v>
      </c>
      <c r="R844" s="22">
        <f t="shared" si="205"/>
        <v>0</v>
      </c>
      <c r="S844" s="116">
        <v>0</v>
      </c>
      <c r="T844" s="116">
        <v>0</v>
      </c>
      <c r="U844" s="116">
        <v>0</v>
      </c>
      <c r="V844" s="116">
        <v>0</v>
      </c>
      <c r="W844" s="22">
        <f t="shared" si="206"/>
        <v>0</v>
      </c>
      <c r="X844" s="22">
        <f t="shared" si="207"/>
        <v>0</v>
      </c>
      <c r="Y844" s="22">
        <f ca="1">OFFSET('Cost Study'!$B$7,'Operations Support'!$C844,'Operations Support'!$B844)*$H844</f>
        <v>0</v>
      </c>
      <c r="Z844" s="23">
        <f ca="1">Y844*'Cost Study'!$B$31</f>
        <v>0</v>
      </c>
      <c r="AA844" s="23">
        <f ca="1">IF(A844=10298,1.51,1)*IF($B844&lt;3,$D844*'Cost Study'!$B$32*OFFSET('Cost Study'!$B$7,'Operations Support'!$C844,'Operations Support'!$B844),0)</f>
        <v>0</v>
      </c>
      <c r="AB844" s="24">
        <f ca="1">AA844*'Cost Study'!$B$31</f>
        <v>0</v>
      </c>
      <c r="AC844" s="23">
        <f ca="1">Y844*'Cost Study'!$B$31</f>
        <v>0</v>
      </c>
      <c r="AD844" s="24">
        <f ca="1">AA844*'Cost Study'!$B$31</f>
        <v>0</v>
      </c>
      <c r="AE844" s="377">
        <f t="shared" ca="1" si="208"/>
        <v>0</v>
      </c>
      <c r="AF844" s="377">
        <f t="shared" ca="1" si="209"/>
        <v>0</v>
      </c>
      <c r="AH844" s="688">
        <f>IFERROR($H844/SUMIF($A:$A,$A844,$H:$H)*SUMIF(Summary!$A$110:$A$186,$A844,Summary!$P$110:$P$186),0)</f>
        <v>0</v>
      </c>
      <c r="AI844" s="689">
        <f t="shared" ca="1" si="195"/>
        <v>0</v>
      </c>
      <c r="AJ844" s="688">
        <f>IFERROR(H844/SUMIF(A:A,A844,H:H)*SUMIF(Summary!$A$110:$A$186,'Operations Support'!A844,Summary!$Q$110:$Q$186),0)</f>
        <v>0</v>
      </c>
      <c r="AK844" s="688">
        <f t="shared" ca="1" si="196"/>
        <v>0</v>
      </c>
      <c r="AM844" s="688">
        <f>IFERROR($H844/SUMIF($A:$A,$A844,$H:$H)*SUMIF(Summary!$A$230:$A$266,$A844,Summary!$P$230:$P$266),0)</f>
        <v>0</v>
      </c>
      <c r="AN844" s="688">
        <f>IFERROR($H844/SUMIF($A:$A,$A844,$H:$H)*(SUMIF(Summary!$A$230:$A$266,$A844,Summary!$L$230:$L$266)+SUMIF(Summary!$A$281:$A$317,$A844,Summary!$L$281:$L$317))-AM844,0)</f>
        <v>0</v>
      </c>
      <c r="AO844" s="688">
        <f>IFERROR($H844/SUMIF($A:$A,$A844,$H:$H)*SUMIF(Summary!$A$230:$A$266,$A844,Summary!$Q$230:$Q$266),0)</f>
        <v>0</v>
      </c>
      <c r="AP844" s="688">
        <f>IFERROR($H844/SUMIF($A:$A,$A844,$H:$H)*(SUMIF(Summary!$A$230:$A$266,$A844,Summary!$L$230:$L$266)+SUMIF(Summary!$A$281:$A$317,$A844,Summary!$L$281:$L$317))-AO844,0)</f>
        <v>0</v>
      </c>
      <c r="AQ844" s="306"/>
      <c r="AR844" s="688">
        <f t="shared" ca="1" si="197"/>
        <v>0</v>
      </c>
      <c r="AS844" s="688">
        <f t="shared" ca="1" si="198"/>
        <v>0</v>
      </c>
    </row>
    <row r="845" spans="1:45" x14ac:dyDescent="0.2">
      <c r="A845" s="423">
        <v>3615</v>
      </c>
      <c r="B845" s="426">
        <v>1</v>
      </c>
      <c r="C845" s="425" t="s">
        <v>300</v>
      </c>
      <c r="D845" s="422">
        <f t="shared" si="199"/>
        <v>62293</v>
      </c>
      <c r="E845" s="422">
        <f t="shared" si="200"/>
        <v>0</v>
      </c>
      <c r="F845" s="422">
        <f t="shared" si="201"/>
        <v>224645</v>
      </c>
      <c r="G845" s="422">
        <f t="shared" si="202"/>
        <v>0</v>
      </c>
      <c r="H845" s="22">
        <f t="shared" si="203"/>
        <v>286938</v>
      </c>
      <c r="I845" s="116">
        <v>27542</v>
      </c>
      <c r="J845" s="116">
        <v>0</v>
      </c>
      <c r="K845" s="116">
        <v>90883</v>
      </c>
      <c r="L845" s="116">
        <v>0</v>
      </c>
      <c r="M845" s="22">
        <f t="shared" si="204"/>
        <v>118425</v>
      </c>
      <c r="N845" s="116">
        <v>30458</v>
      </c>
      <c r="O845" s="116">
        <v>0</v>
      </c>
      <c r="P845" s="116">
        <v>123543</v>
      </c>
      <c r="Q845" s="116">
        <v>0</v>
      </c>
      <c r="R845" s="22">
        <f t="shared" si="205"/>
        <v>154001</v>
      </c>
      <c r="S845" s="116">
        <v>4293</v>
      </c>
      <c r="T845" s="116">
        <v>0</v>
      </c>
      <c r="U845" s="116">
        <v>10219</v>
      </c>
      <c r="V845" s="116">
        <v>0</v>
      </c>
      <c r="W845" s="22">
        <f t="shared" si="206"/>
        <v>14512</v>
      </c>
      <c r="X845" s="22">
        <f t="shared" si="207"/>
        <v>9564.6</v>
      </c>
      <c r="Y845" s="22">
        <f ca="1">OFFSET('Cost Study'!$B$7,'Operations Support'!$C845,'Operations Support'!$B845)*$H845</f>
        <v>286938</v>
      </c>
      <c r="Z845" s="23">
        <f ca="1">Y845*'Cost Study'!$B$31</f>
        <v>16026041.06785636</v>
      </c>
      <c r="AA845" s="23">
        <f ca="1">IF(A845=10298,1.51,1)*IF($B845&lt;3,$D845*'Cost Study'!$B$32*OFFSET('Cost Study'!$B$7,'Operations Support'!$C845,'Operations Support'!$B845),0)</f>
        <v>6229.3</v>
      </c>
      <c r="AB845" s="24">
        <f ca="1">AA845*'Cost Study'!$B$31</f>
        <v>347918.4270608899</v>
      </c>
      <c r="AC845" s="23">
        <f ca="1">Y845*'Cost Study'!$B$31</f>
        <v>16026041.06785636</v>
      </c>
      <c r="AD845" s="24">
        <f ca="1">AA845*'Cost Study'!$B$31</f>
        <v>347918.4270608899</v>
      </c>
      <c r="AE845" s="377">
        <f t="shared" ca="1" si="208"/>
        <v>16373959.494917249</v>
      </c>
      <c r="AF845" s="377">
        <f t="shared" ca="1" si="209"/>
        <v>16373959.494917249</v>
      </c>
      <c r="AH845" s="688">
        <f>IFERROR($H845/SUMIF($A:$A,$A845,$H:$H)*SUMIF(Summary!$A$110:$A$186,$A845,Summary!$P$110:$P$186),0)</f>
        <v>7514342.9682907388</v>
      </c>
      <c r="AI845" s="689">
        <f t="shared" ca="1" si="195"/>
        <v>8859616.5266265105</v>
      </c>
      <c r="AJ845" s="688">
        <f>IFERROR(H845/SUMIF(A:A,A845,H:H)*SUMIF(Summary!$A$110:$A$186,'Operations Support'!A845,Summary!$Q$110:$Q$186),0)</f>
        <v>7519270.5725576887</v>
      </c>
      <c r="AK845" s="688">
        <f t="shared" ca="1" si="196"/>
        <v>8854688.9223595597</v>
      </c>
      <c r="AM845" s="688">
        <f>IFERROR($H845/SUMIF($A:$A,$A845,$H:$H)*SUMIF(Summary!$A$230:$A$266,$A845,Summary!$P$230:$P$266),0)</f>
        <v>1421724.187261584</v>
      </c>
      <c r="AN845" s="688">
        <f>IFERROR($H845/SUMIF($A:$A,$A845,$H:$H)*(SUMIF(Summary!$A$230:$A$266,$A845,Summary!$L$230:$L$266)+SUMIF(Summary!$A$281:$A$317,$A845,Summary!$L$281:$L$317))-AM845,0)</f>
        <v>4535740.736509339</v>
      </c>
      <c r="AO845" s="688">
        <f>IFERROR($H845/SUMIF($A:$A,$A845,$H:$H)*SUMIF(Summary!$A$230:$A$266,$A845,Summary!$Q$230:$Q$266),0)</f>
        <v>1422656.4968728349</v>
      </c>
      <c r="AP845" s="688">
        <f>IFERROR($H845/SUMIF($A:$A,$A845,$H:$H)*(SUMIF(Summary!$A$230:$A$266,$A845,Summary!$L$230:$L$266)+SUMIF(Summary!$A$281:$A$317,$A845,Summary!$L$281:$L$317))-AO845,0)</f>
        <v>4534808.4268980883</v>
      </c>
      <c r="AQ845" s="306"/>
      <c r="AR845" s="688">
        <f t="shared" ca="1" si="197"/>
        <v>13395357.26313585</v>
      </c>
      <c r="AS845" s="688">
        <f t="shared" ca="1" si="198"/>
        <v>13389497.349257648</v>
      </c>
    </row>
    <row r="846" spans="1:45" x14ac:dyDescent="0.2">
      <c r="A846" s="423">
        <v>3615</v>
      </c>
      <c r="B846" s="427">
        <v>1</v>
      </c>
      <c r="C846" s="425" t="s">
        <v>301</v>
      </c>
      <c r="D846" s="422">
        <f t="shared" si="199"/>
        <v>12240</v>
      </c>
      <c r="E846" s="422">
        <f t="shared" si="200"/>
        <v>0</v>
      </c>
      <c r="F846" s="422">
        <f t="shared" si="201"/>
        <v>85852</v>
      </c>
      <c r="G846" s="422">
        <f t="shared" si="202"/>
        <v>0</v>
      </c>
      <c r="H846" s="22">
        <f t="shared" si="203"/>
        <v>98092</v>
      </c>
      <c r="I846" s="116">
        <v>6629</v>
      </c>
      <c r="J846" s="116">
        <v>0</v>
      </c>
      <c r="K846" s="116">
        <v>37352</v>
      </c>
      <c r="L846" s="116">
        <v>0</v>
      </c>
      <c r="M846" s="22">
        <f t="shared" si="204"/>
        <v>43981</v>
      </c>
      <c r="N846" s="116">
        <v>4858</v>
      </c>
      <c r="O846" s="116">
        <v>0</v>
      </c>
      <c r="P846" s="116">
        <v>43085</v>
      </c>
      <c r="Q846" s="116">
        <v>0</v>
      </c>
      <c r="R846" s="22">
        <f t="shared" si="205"/>
        <v>47943</v>
      </c>
      <c r="S846" s="116">
        <v>753</v>
      </c>
      <c r="T846" s="116">
        <v>0</v>
      </c>
      <c r="U846" s="116">
        <v>5415</v>
      </c>
      <c r="V846" s="116">
        <v>0</v>
      </c>
      <c r="W846" s="22">
        <f t="shared" si="206"/>
        <v>6168</v>
      </c>
      <c r="X846" s="22">
        <f t="shared" si="207"/>
        <v>3269.7333333333331</v>
      </c>
      <c r="Y846" s="22">
        <f ca="1">OFFSET('Cost Study'!$B$7,'Operations Support'!$C846,'Operations Support'!$B846)*$H846</f>
        <v>148118.92000000001</v>
      </c>
      <c r="Z846" s="23">
        <f ca="1">Y846*'Cost Study'!$B$31</f>
        <v>8272727.5399094261</v>
      </c>
      <c r="AA846" s="23">
        <f ca="1">IF(A846=10298,1.51,1)*IF($B846&lt;3,$D846*'Cost Study'!$B$32*OFFSET('Cost Study'!$B$7,'Operations Support'!$C846,'Operations Support'!$B846),0)</f>
        <v>1848.24</v>
      </c>
      <c r="AB846" s="24">
        <f ca="1">AA846*'Cost Study'!$B$31</f>
        <v>103227.77095837721</v>
      </c>
      <c r="AC846" s="23">
        <f ca="1">Y846*'Cost Study'!$B$31</f>
        <v>8272727.5399094261</v>
      </c>
      <c r="AD846" s="24">
        <f ca="1">AA846*'Cost Study'!$B$31</f>
        <v>103227.77095837721</v>
      </c>
      <c r="AE846" s="377">
        <f t="shared" ca="1" si="208"/>
        <v>8375955.3108678032</v>
      </c>
      <c r="AF846" s="377">
        <f t="shared" ca="1" si="209"/>
        <v>8375955.3108678032</v>
      </c>
      <c r="AH846" s="688">
        <f>IFERROR($H846/SUMIF($A:$A,$A846,$H:$H)*SUMIF(Summary!$A$110:$A$186,$A846,Summary!$P$110:$P$186),0)</f>
        <v>2568836.9279969023</v>
      </c>
      <c r="AI846" s="689">
        <f t="shared" ca="1" si="195"/>
        <v>5807118.3828709014</v>
      </c>
      <c r="AJ846" s="688">
        <f>IFERROR(H846/SUMIF(A:A,A846,H:H)*SUMIF(Summary!$A$110:$A$186,'Operations Support'!A846,Summary!$Q$110:$Q$186),0)</f>
        <v>2570521.4680639328</v>
      </c>
      <c r="AK846" s="688">
        <f t="shared" ca="1" si="196"/>
        <v>5805433.8428038703</v>
      </c>
      <c r="AM846" s="688">
        <f>IFERROR($H846/SUMIF($A:$A,$A846,$H:$H)*SUMIF(Summary!$A$230:$A$266,$A846,Summary!$P$230:$P$266),0)</f>
        <v>486027.53548454121</v>
      </c>
      <c r="AN846" s="688">
        <f>IFERROR($H846/SUMIF($A:$A,$A846,$H:$H)*(SUMIF(Summary!$A$230:$A$266,$A846,Summary!$L$230:$L$266)+SUMIF(Summary!$A$281:$A$317,$A846,Summary!$L$281:$L$317))-AM846,0)</f>
        <v>1550578.4536229922</v>
      </c>
      <c r="AO846" s="688">
        <f>IFERROR($H846/SUMIF($A:$A,$A846,$H:$H)*SUMIF(Summary!$A$230:$A$266,$A846,Summary!$Q$230:$Q$266),0)</f>
        <v>486346.25281855359</v>
      </c>
      <c r="AP846" s="688">
        <f>IFERROR($H846/SUMIF($A:$A,$A846,$H:$H)*(SUMIF(Summary!$A$230:$A$266,$A846,Summary!$L$230:$L$266)+SUMIF(Summary!$A$281:$A$317,$A846,Summary!$L$281:$L$317))-AO846,0)</f>
        <v>1550259.7362889796</v>
      </c>
      <c r="AQ846" s="306"/>
      <c r="AR846" s="688">
        <f t="shared" ca="1" si="197"/>
        <v>7357696.8364938935</v>
      </c>
      <c r="AS846" s="688">
        <f t="shared" ca="1" si="198"/>
        <v>7355693.57909285</v>
      </c>
    </row>
    <row r="847" spans="1:45" s="15" customFormat="1" x14ac:dyDescent="0.2">
      <c r="A847" s="423">
        <v>3615</v>
      </c>
      <c r="B847" s="427">
        <v>1</v>
      </c>
      <c r="C847" s="425" t="s">
        <v>302</v>
      </c>
      <c r="D847" s="422">
        <f t="shared" si="199"/>
        <v>8853</v>
      </c>
      <c r="E847" s="422">
        <f t="shared" si="200"/>
        <v>0</v>
      </c>
      <c r="F847" s="422">
        <f t="shared" si="201"/>
        <v>36308</v>
      </c>
      <c r="G847" s="422">
        <f t="shared" si="202"/>
        <v>0</v>
      </c>
      <c r="H847" s="22">
        <f t="shared" si="203"/>
        <v>45161</v>
      </c>
      <c r="I847" s="116">
        <v>3507</v>
      </c>
      <c r="J847" s="116">
        <v>0</v>
      </c>
      <c r="K847" s="116">
        <v>15942</v>
      </c>
      <c r="L847" s="116">
        <v>0</v>
      </c>
      <c r="M847" s="22">
        <f t="shared" si="204"/>
        <v>19449</v>
      </c>
      <c r="N847" s="116">
        <v>4965</v>
      </c>
      <c r="O847" s="116">
        <v>0</v>
      </c>
      <c r="P847" s="116">
        <v>19307</v>
      </c>
      <c r="Q847" s="116">
        <v>0</v>
      </c>
      <c r="R847" s="22">
        <f t="shared" si="205"/>
        <v>24272</v>
      </c>
      <c r="S847" s="116">
        <v>381</v>
      </c>
      <c r="T847" s="116">
        <v>0</v>
      </c>
      <c r="U847" s="116">
        <v>1059</v>
      </c>
      <c r="V847" s="116">
        <v>0</v>
      </c>
      <c r="W847" s="22">
        <f t="shared" si="206"/>
        <v>1440</v>
      </c>
      <c r="X847" s="22">
        <f t="shared" si="207"/>
        <v>1505.3666666666666</v>
      </c>
      <c r="Y847" s="22">
        <f ca="1">OFFSET('Cost Study'!$B$7,'Operations Support'!$C847,'Operations Support'!$B847)*$H847</f>
        <v>65483.45</v>
      </c>
      <c r="Z847" s="23">
        <f ca="1">Y847*'Cost Study'!$B$31</f>
        <v>3657377.060427404</v>
      </c>
      <c r="AA847" s="23">
        <f ca="1">IF(A847=10298,1.51,1)*IF($B847&lt;3,$D847*'Cost Study'!$B$32*OFFSET('Cost Study'!$B$7,'Operations Support'!$C847,'Operations Support'!$B847),0)</f>
        <v>1283.6850000000002</v>
      </c>
      <c r="AB847" s="24">
        <f ca="1">AA847*'Cost Study'!$B$31</f>
        <v>71696.284661464131</v>
      </c>
      <c r="AC847" s="23">
        <f ca="1">Y847*'Cost Study'!$B$31</f>
        <v>3657377.060427404</v>
      </c>
      <c r="AD847" s="24">
        <f ca="1">AA847*'Cost Study'!$B$31</f>
        <v>71696.284661464131</v>
      </c>
      <c r="AE847" s="377">
        <f t="shared" ca="1" si="208"/>
        <v>3729073.3450888679</v>
      </c>
      <c r="AF847" s="377">
        <f t="shared" ca="1" si="209"/>
        <v>3729073.3450888679</v>
      </c>
      <c r="AH847" s="688">
        <f>IFERROR($H847/SUMIF($A:$A,$A847,$H:$H)*SUMIF(Summary!$A$110:$A$186,$A847,Summary!$P$110:$P$186),0)</f>
        <v>1182677.9401507576</v>
      </c>
      <c r="AI847" s="689">
        <f t="shared" ca="1" si="195"/>
        <v>2546395.4049381102</v>
      </c>
      <c r="AJ847" s="688">
        <f>IFERROR(H847/SUMIF(A:A,A847,H:H)*SUMIF(Summary!$A$110:$A$186,'Operations Support'!A847,Summary!$Q$110:$Q$186),0)</f>
        <v>1183453.4928356572</v>
      </c>
      <c r="AK847" s="688">
        <f t="shared" ca="1" si="196"/>
        <v>2545619.8522532107</v>
      </c>
      <c r="AL847" s="1"/>
      <c r="AM847" s="688">
        <f>IFERROR($H847/SUMIF($A:$A,$A847,$H:$H)*SUMIF(Summary!$A$230:$A$266,$A847,Summary!$P$230:$P$266),0)</f>
        <v>223764.31849709828</v>
      </c>
      <c r="AN847" s="688">
        <f>IFERROR($H847/SUMIF($A:$A,$A847,$H:$H)*(SUMIF(Summary!$A$230:$A$266,$A847,Summary!$L$230:$L$266)+SUMIF(Summary!$A$281:$A$317,$A847,Summary!$L$281:$L$317))-AM847,0)</f>
        <v>713877.51849353616</v>
      </c>
      <c r="AO847" s="688">
        <f>IFERROR($H847/SUMIF($A:$A,$A847,$H:$H)*SUMIF(Summary!$A$230:$A$266,$A847,Summary!$Q$230:$Q$266),0)</f>
        <v>223911.05414854115</v>
      </c>
      <c r="AP847" s="688">
        <f>IFERROR($H847/SUMIF($A:$A,$A847,$H:$H)*(SUMIF(Summary!$A$230:$A$266,$A847,Summary!$L$230:$L$266)+SUMIF(Summary!$A$281:$A$317,$A847,Summary!$L$281:$L$317))-AO847,0)</f>
        <v>713730.78284209326</v>
      </c>
      <c r="AQ847" s="306"/>
      <c r="AR847" s="688">
        <f t="shared" ca="1" si="197"/>
        <v>3260272.9234316461</v>
      </c>
      <c r="AS847" s="688">
        <f t="shared" ca="1" si="198"/>
        <v>3259350.6350953039</v>
      </c>
    </row>
    <row r="848" spans="1:45" x14ac:dyDescent="0.2">
      <c r="A848" s="423">
        <v>3615</v>
      </c>
      <c r="B848" s="427">
        <v>1</v>
      </c>
      <c r="C848" s="425" t="s">
        <v>303</v>
      </c>
      <c r="D848" s="422">
        <f t="shared" si="199"/>
        <v>477</v>
      </c>
      <c r="E848" s="422">
        <f t="shared" si="200"/>
        <v>0</v>
      </c>
      <c r="F848" s="422">
        <f t="shared" si="201"/>
        <v>2790</v>
      </c>
      <c r="G848" s="422">
        <f t="shared" si="202"/>
        <v>0</v>
      </c>
      <c r="H848" s="22">
        <f t="shared" si="203"/>
        <v>3267</v>
      </c>
      <c r="I848" s="116">
        <v>243</v>
      </c>
      <c r="J848" s="116">
        <v>0</v>
      </c>
      <c r="K848" s="116">
        <v>1227</v>
      </c>
      <c r="L848" s="116">
        <v>0</v>
      </c>
      <c r="M848" s="22">
        <f t="shared" si="204"/>
        <v>1470</v>
      </c>
      <c r="N848" s="116">
        <v>123</v>
      </c>
      <c r="O848" s="116">
        <v>0</v>
      </c>
      <c r="P848" s="116">
        <v>1404</v>
      </c>
      <c r="Q848" s="116">
        <v>0</v>
      </c>
      <c r="R848" s="22">
        <f t="shared" si="205"/>
        <v>1527</v>
      </c>
      <c r="S848" s="116">
        <v>111</v>
      </c>
      <c r="T848" s="116">
        <v>0</v>
      </c>
      <c r="U848" s="116">
        <v>159</v>
      </c>
      <c r="V848" s="116">
        <v>0</v>
      </c>
      <c r="W848" s="22">
        <f t="shared" si="206"/>
        <v>270</v>
      </c>
      <c r="X848" s="22">
        <f t="shared" si="207"/>
        <v>108.9</v>
      </c>
      <c r="Y848" s="22">
        <f ca="1">OFFSET('Cost Study'!$B$7,'Operations Support'!$C848,'Operations Support'!$B848)*$H848</f>
        <v>4769.82</v>
      </c>
      <c r="Z848" s="23">
        <f ca="1">Y848*'Cost Study'!$B$31</f>
        <v>266403.65237885056</v>
      </c>
      <c r="AA848" s="23">
        <f ca="1">IF(A848=10298,1.51,1)*IF($B848&lt;3,$D848*'Cost Study'!$B$32*OFFSET('Cost Study'!$B$7,'Operations Support'!$C848,'Operations Support'!$B848),0)</f>
        <v>69.641999999999996</v>
      </c>
      <c r="AB848" s="24">
        <f ca="1">AA848*'Cost Study'!$B$31</f>
        <v>3889.640103603052</v>
      </c>
      <c r="AC848" s="23">
        <f ca="1">Y848*'Cost Study'!$B$31</f>
        <v>266403.65237885056</v>
      </c>
      <c r="AD848" s="24">
        <f ca="1">AA848*'Cost Study'!$B$31</f>
        <v>3889.640103603052</v>
      </c>
      <c r="AE848" s="377">
        <f t="shared" ca="1" si="208"/>
        <v>270293.29248245363</v>
      </c>
      <c r="AF848" s="377">
        <f t="shared" ca="1" si="209"/>
        <v>270293.29248245363</v>
      </c>
      <c r="AH848" s="688">
        <f>IFERROR($H848/SUMIF($A:$A,$A848,$H:$H)*SUMIF(Summary!$A$110:$A$186,$A848,Summary!$P$110:$P$186),0)</f>
        <v>85556.316965357822</v>
      </c>
      <c r="AI848" s="689">
        <f t="shared" ca="1" si="195"/>
        <v>184736.97551709582</v>
      </c>
      <c r="AJ848" s="688">
        <f>IFERROR(H848/SUMIF(A:A,A848,H:H)*SUMIF(Summary!$A$110:$A$186,'Operations Support'!A848,Summary!$Q$110:$Q$186),0)</f>
        <v>85612.421361220782</v>
      </c>
      <c r="AK848" s="688">
        <f t="shared" ca="1" si="196"/>
        <v>184680.87112123286</v>
      </c>
      <c r="AM848" s="688">
        <f>IFERROR($H848/SUMIF($A:$A,$A848,$H:$H)*SUMIF(Summary!$A$230:$A$266,$A848,Summary!$P$230:$P$266),0)</f>
        <v>16187.374693430618</v>
      </c>
      <c r="AN848" s="688">
        <f>IFERROR($H848/SUMIF($A:$A,$A848,$H:$H)*(SUMIF(Summary!$A$230:$A$266,$A848,Summary!$L$230:$L$266)+SUMIF(Summary!$A$281:$A$317,$A848,Summary!$L$281:$L$317))-AM848,0)</f>
        <v>51642.741589388686</v>
      </c>
      <c r="AO848" s="688">
        <f>IFERROR($H848/SUMIF($A:$A,$A848,$H:$H)*SUMIF(Summary!$A$230:$A$266,$A848,Summary!$Q$230:$Q$266),0)</f>
        <v>16197.989723506651</v>
      </c>
      <c r="AP848" s="688">
        <f>IFERROR($H848/SUMIF($A:$A,$A848,$H:$H)*(SUMIF(Summary!$A$230:$A$266,$A848,Summary!$L$230:$L$266)+SUMIF(Summary!$A$281:$A$317,$A848,Summary!$L$281:$L$317))-AO848,0)</f>
        <v>51632.126559312652</v>
      </c>
      <c r="AQ848" s="306"/>
      <c r="AR848" s="688">
        <f t="shared" ca="1" si="197"/>
        <v>236379.71710648452</v>
      </c>
      <c r="AS848" s="688">
        <f t="shared" ca="1" si="198"/>
        <v>236312.99768054552</v>
      </c>
    </row>
    <row r="849" spans="1:45" x14ac:dyDescent="0.2">
      <c r="A849" s="423">
        <v>3615</v>
      </c>
      <c r="B849" s="427">
        <v>1</v>
      </c>
      <c r="C849" s="425" t="s">
        <v>304</v>
      </c>
      <c r="D849" s="422">
        <f t="shared" si="199"/>
        <v>1244</v>
      </c>
      <c r="E849" s="422">
        <f t="shared" si="200"/>
        <v>0</v>
      </c>
      <c r="F849" s="422">
        <f t="shared" si="201"/>
        <v>1148</v>
      </c>
      <c r="G849" s="422">
        <f t="shared" si="202"/>
        <v>0</v>
      </c>
      <c r="H849" s="22">
        <f t="shared" si="203"/>
        <v>2392</v>
      </c>
      <c r="I849" s="116">
        <v>321</v>
      </c>
      <c r="J849" s="116">
        <v>0</v>
      </c>
      <c r="K849" s="116">
        <v>524</v>
      </c>
      <c r="L849" s="116">
        <v>0</v>
      </c>
      <c r="M849" s="22">
        <f t="shared" si="204"/>
        <v>845</v>
      </c>
      <c r="N849" s="116">
        <v>916</v>
      </c>
      <c r="O849" s="116">
        <v>0</v>
      </c>
      <c r="P849" s="116">
        <v>573</v>
      </c>
      <c r="Q849" s="116">
        <v>0</v>
      </c>
      <c r="R849" s="22">
        <f t="shared" si="205"/>
        <v>1489</v>
      </c>
      <c r="S849" s="116">
        <v>7</v>
      </c>
      <c r="T849" s="116">
        <v>0</v>
      </c>
      <c r="U849" s="116">
        <v>51</v>
      </c>
      <c r="V849" s="116">
        <v>0</v>
      </c>
      <c r="W849" s="22">
        <f t="shared" si="206"/>
        <v>58</v>
      </c>
      <c r="X849" s="22">
        <f t="shared" si="207"/>
        <v>79.733333333333334</v>
      </c>
      <c r="Y849" s="22">
        <f ca="1">OFFSET('Cost Study'!$B$7,'Operations Support'!$C849,'Operations Support'!$B849)*$H849</f>
        <v>4473.04</v>
      </c>
      <c r="Z849" s="23">
        <f ca="1">Y849*'Cost Study'!$B$31</f>
        <v>249827.91661670539</v>
      </c>
      <c r="AA849" s="23">
        <f ca="1">IF(A849=10298,1.51,1)*IF($B849&lt;3,$D849*'Cost Study'!$B$32*OFFSET('Cost Study'!$B$7,'Operations Support'!$C849,'Operations Support'!$B849),0)</f>
        <v>232.62800000000001</v>
      </c>
      <c r="AB849" s="24">
        <f ca="1">AA849*'Cost Study'!$B$31</f>
        <v>12992.722753811937</v>
      </c>
      <c r="AC849" s="23">
        <f ca="1">Y849*'Cost Study'!$B$31</f>
        <v>249827.91661670539</v>
      </c>
      <c r="AD849" s="24">
        <f ca="1">AA849*'Cost Study'!$B$31</f>
        <v>12992.722753811937</v>
      </c>
      <c r="AE849" s="377">
        <f t="shared" ca="1" si="208"/>
        <v>262820.63937051734</v>
      </c>
      <c r="AF849" s="377">
        <f t="shared" ca="1" si="209"/>
        <v>262820.63937051734</v>
      </c>
      <c r="AH849" s="688">
        <f>IFERROR($H849/SUMIF($A:$A,$A849,$H:$H)*SUMIF(Summary!$A$110:$A$186,$A849,Summary!$P$110:$P$186),0)</f>
        <v>62641.784567228628</v>
      </c>
      <c r="AI849" s="689">
        <f t="shared" ca="1" si="195"/>
        <v>200178.8548032887</v>
      </c>
      <c r="AJ849" s="688">
        <f>IFERROR(H849/SUMIF(A:A,A849,H:H)*SUMIF(Summary!$A$110:$A$186,'Operations Support'!A849,Summary!$Q$110:$Q$186),0)</f>
        <v>62682.862533223175</v>
      </c>
      <c r="AK849" s="688">
        <f t="shared" ca="1" si="196"/>
        <v>200137.77683729416</v>
      </c>
      <c r="AM849" s="688">
        <f>IFERROR($H849/SUMIF($A:$A,$A849,$H:$H)*SUMIF(Summary!$A$230:$A$266,$A849,Summary!$P$230:$P$266),0)</f>
        <v>11851.913151725143</v>
      </c>
      <c r="AN849" s="688">
        <f>IFERROR($H849/SUMIF($A:$A,$A849,$H:$H)*(SUMIF(Summary!$A$230:$A$266,$A849,Summary!$L$230:$L$266)+SUMIF(Summary!$A$281:$A$317,$A849,Summary!$L$281:$L$317))-AM849,0)</f>
        <v>37811.275752010326</v>
      </c>
      <c r="AO849" s="688">
        <f>IFERROR($H849/SUMIF($A:$A,$A849,$H:$H)*SUMIF(Summary!$A$230:$A$266,$A849,Summary!$Q$230:$Q$266),0)</f>
        <v>11859.685160277904</v>
      </c>
      <c r="AP849" s="688">
        <f>IFERROR($H849/SUMIF($A:$A,$A849,$H:$H)*(SUMIF(Summary!$A$230:$A$266,$A849,Summary!$L$230:$L$266)+SUMIF(Summary!$A$281:$A$317,$A849,Summary!$L$281:$L$317))-AO849,0)</f>
        <v>37803.503743457564</v>
      </c>
      <c r="AQ849" s="306"/>
      <c r="AR849" s="688">
        <f t="shared" ca="1" si="197"/>
        <v>237990.13055529902</v>
      </c>
      <c r="AS849" s="688">
        <f t="shared" ca="1" si="198"/>
        <v>237941.28058075171</v>
      </c>
    </row>
    <row r="850" spans="1:45" x14ac:dyDescent="0.2">
      <c r="A850" s="423">
        <v>3615</v>
      </c>
      <c r="B850" s="427">
        <v>1</v>
      </c>
      <c r="C850" s="425" t="s">
        <v>305</v>
      </c>
      <c r="D850" s="422">
        <f t="shared" si="199"/>
        <v>3629</v>
      </c>
      <c r="E850" s="422">
        <f t="shared" si="200"/>
        <v>0</v>
      </c>
      <c r="F850" s="422">
        <f t="shared" si="201"/>
        <v>10186</v>
      </c>
      <c r="G850" s="422">
        <f t="shared" si="202"/>
        <v>0</v>
      </c>
      <c r="H850" s="22">
        <f t="shared" si="203"/>
        <v>13815</v>
      </c>
      <c r="I850" s="116">
        <v>1473</v>
      </c>
      <c r="J850" s="116">
        <v>0</v>
      </c>
      <c r="K850" s="116">
        <v>4413</v>
      </c>
      <c r="L850" s="116">
        <v>0</v>
      </c>
      <c r="M850" s="22">
        <f t="shared" si="204"/>
        <v>5886</v>
      </c>
      <c r="N850" s="116">
        <v>1728</v>
      </c>
      <c r="O850" s="116">
        <v>0</v>
      </c>
      <c r="P850" s="116">
        <v>5199</v>
      </c>
      <c r="Q850" s="116">
        <v>0</v>
      </c>
      <c r="R850" s="22">
        <f t="shared" si="205"/>
        <v>6927</v>
      </c>
      <c r="S850" s="116">
        <v>428</v>
      </c>
      <c r="T850" s="116">
        <v>0</v>
      </c>
      <c r="U850" s="116">
        <v>574</v>
      </c>
      <c r="V850" s="116">
        <v>0</v>
      </c>
      <c r="W850" s="22">
        <f t="shared" si="206"/>
        <v>1002</v>
      </c>
      <c r="X850" s="22">
        <f t="shared" si="207"/>
        <v>460.5</v>
      </c>
      <c r="Y850" s="22">
        <f ca="1">OFFSET('Cost Study'!$B$7,'Operations Support'!$C850,'Operations Support'!$B850)*$H850</f>
        <v>27077.399999999998</v>
      </c>
      <c r="Z850" s="23">
        <f ca="1">Y850*'Cost Study'!$B$31</f>
        <v>1512325.0472602923</v>
      </c>
      <c r="AA850" s="23">
        <f ca="1">IF(A850=10298,1.51,1)*IF($B850&lt;3,$D850*'Cost Study'!$B$32*OFFSET('Cost Study'!$B$7,'Operations Support'!$C850,'Operations Support'!$B850),0)</f>
        <v>711.28400000000011</v>
      </c>
      <c r="AB850" s="24">
        <f ca="1">AA850*'Cost Study'!$B$31</f>
        <v>39726.58412238583</v>
      </c>
      <c r="AC850" s="23">
        <f ca="1">Y850*'Cost Study'!$B$31</f>
        <v>1512325.0472602923</v>
      </c>
      <c r="AD850" s="24">
        <f ca="1">AA850*'Cost Study'!$B$31</f>
        <v>39726.58412238583</v>
      </c>
      <c r="AE850" s="377">
        <f t="shared" ca="1" si="208"/>
        <v>1552051.6313826782</v>
      </c>
      <c r="AF850" s="377">
        <f t="shared" ca="1" si="209"/>
        <v>1552051.6313826782</v>
      </c>
      <c r="AH850" s="688">
        <f>IFERROR($H850/SUMIF($A:$A,$A850,$H:$H)*SUMIF(Summary!$A$110:$A$186,$A850,Summary!$P$110:$P$186),0)</f>
        <v>361787.73152017704</v>
      </c>
      <c r="AI850" s="689">
        <f t="shared" ca="1" si="195"/>
        <v>1190263.8998625011</v>
      </c>
      <c r="AJ850" s="688">
        <f>IFERROR(H850/SUMIF(A:A,A850,H:H)*SUMIF(Summary!$A$110:$A$186,'Operations Support'!A850,Summary!$Q$110:$Q$186),0)</f>
        <v>362024.97738147079</v>
      </c>
      <c r="AK850" s="688">
        <f t="shared" ca="1" si="196"/>
        <v>1190026.6540012073</v>
      </c>
      <c r="AM850" s="688">
        <f>IFERROR($H850/SUMIF($A:$A,$A850,$H:$H)*SUMIF(Summary!$A$230:$A$266,$A850,Summary!$P$230:$P$266),0)</f>
        <v>68450.744227041316</v>
      </c>
      <c r="AN850" s="688">
        <f>IFERROR($H850/SUMIF($A:$A,$A850,$H:$H)*(SUMIF(Summary!$A$230:$A$266,$A850,Summary!$L$230:$L$266)+SUMIF(Summary!$A$281:$A$317,$A850,Summary!$L$281:$L$317))-AM850,0)</f>
        <v>218379.08633529377</v>
      </c>
      <c r="AO850" s="688">
        <f>IFERROR($H850/SUMIF($A:$A,$A850,$H:$H)*SUMIF(Summary!$A$230:$A$266,$A850,Summary!$Q$230:$Q$266),0)</f>
        <v>68495.631475434464</v>
      </c>
      <c r="AP850" s="688">
        <f>IFERROR($H850/SUMIF($A:$A,$A850,$H:$H)*(SUMIF(Summary!$A$230:$A$266,$A850,Summary!$L$230:$L$266)+SUMIF(Summary!$A$281:$A$317,$A850,Summary!$L$281:$L$317))-AO850,0)</f>
        <v>218334.19908690063</v>
      </c>
      <c r="AQ850" s="306"/>
      <c r="AR850" s="688">
        <f t="shared" ca="1" si="197"/>
        <v>1408642.9861977948</v>
      </c>
      <c r="AS850" s="688">
        <f t="shared" ca="1" si="198"/>
        <v>1408360.8530881079</v>
      </c>
    </row>
    <row r="851" spans="1:45" x14ac:dyDescent="0.2">
      <c r="A851" s="423">
        <v>3615</v>
      </c>
      <c r="B851" s="427">
        <v>1</v>
      </c>
      <c r="C851" s="425" t="s">
        <v>306</v>
      </c>
      <c r="D851" s="422">
        <f t="shared" si="199"/>
        <v>5649</v>
      </c>
      <c r="E851" s="422">
        <f t="shared" si="200"/>
        <v>0</v>
      </c>
      <c r="F851" s="422">
        <f t="shared" si="201"/>
        <v>8815</v>
      </c>
      <c r="G851" s="422">
        <f t="shared" si="202"/>
        <v>0</v>
      </c>
      <c r="H851" s="22">
        <f t="shared" si="203"/>
        <v>14464</v>
      </c>
      <c r="I851" s="116">
        <v>3252</v>
      </c>
      <c r="J851" s="116">
        <v>0</v>
      </c>
      <c r="K851" s="116">
        <v>3449</v>
      </c>
      <c r="L851" s="116">
        <v>0</v>
      </c>
      <c r="M851" s="22">
        <f t="shared" si="204"/>
        <v>6701</v>
      </c>
      <c r="N851" s="116">
        <v>2031</v>
      </c>
      <c r="O851" s="116">
        <v>0</v>
      </c>
      <c r="P851" s="116">
        <v>4967</v>
      </c>
      <c r="Q851" s="116">
        <v>0</v>
      </c>
      <c r="R851" s="22">
        <f t="shared" si="205"/>
        <v>6998</v>
      </c>
      <c r="S851" s="116">
        <v>366</v>
      </c>
      <c r="T851" s="116">
        <v>0</v>
      </c>
      <c r="U851" s="116">
        <v>399</v>
      </c>
      <c r="V851" s="116">
        <v>0</v>
      </c>
      <c r="W851" s="22">
        <f t="shared" si="206"/>
        <v>765</v>
      </c>
      <c r="X851" s="22">
        <f t="shared" si="207"/>
        <v>482.13333333333333</v>
      </c>
      <c r="Y851" s="22">
        <f ca="1">OFFSET('Cost Study'!$B$7,'Operations Support'!$C851,'Operations Support'!$B851)*$H851</f>
        <v>16055.04</v>
      </c>
      <c r="Z851" s="23">
        <f ca="1">Y851*'Cost Study'!$B$31</f>
        <v>896704.96896917303</v>
      </c>
      <c r="AA851" s="23">
        <f ca="1">IF(A851=10298,1.51,1)*IF($B851&lt;3,$D851*'Cost Study'!$B$32*OFFSET('Cost Study'!$B$7,'Operations Support'!$C851,'Operations Support'!$B851),0)</f>
        <v>627.03899999999999</v>
      </c>
      <c r="AB851" s="24">
        <f ca="1">AA851*'Cost Study'!$B$31</f>
        <v>35021.338286137019</v>
      </c>
      <c r="AC851" s="23">
        <f ca="1">Y851*'Cost Study'!$B$31</f>
        <v>896704.96896917303</v>
      </c>
      <c r="AD851" s="24">
        <f ca="1">AA851*'Cost Study'!$B$31</f>
        <v>35021.338286137019</v>
      </c>
      <c r="AE851" s="377">
        <f t="shared" ca="1" si="208"/>
        <v>931726.30725531001</v>
      </c>
      <c r="AF851" s="377">
        <f t="shared" ca="1" si="209"/>
        <v>931726.30725531001</v>
      </c>
      <c r="AH851" s="688">
        <f>IFERROR($H851/SUMIF($A:$A,$A851,$H:$H)*SUMIF(Summary!$A$110:$A$186,$A851,Summary!$P$110:$P$186),0)</f>
        <v>378783.7675503323</v>
      </c>
      <c r="AI851" s="689">
        <f t="shared" ca="1" si="195"/>
        <v>552942.53970497777</v>
      </c>
      <c r="AJ851" s="688">
        <f>IFERROR(H851/SUMIF(A:A,A851,H:H)*SUMIF(Summary!$A$110:$A$186,'Operations Support'!A851,Summary!$Q$110:$Q$186),0)</f>
        <v>379032.15872932272</v>
      </c>
      <c r="AK851" s="688">
        <f t="shared" ca="1" si="196"/>
        <v>552694.14852598729</v>
      </c>
      <c r="AM851" s="688">
        <f>IFERROR($H851/SUMIF($A:$A,$A851,$H:$H)*SUMIF(Summary!$A$230:$A$266,$A851,Summary!$P$230:$P$266),0)</f>
        <v>71666.417987689143</v>
      </c>
      <c r="AN851" s="688">
        <f>IFERROR($H851/SUMIF($A:$A,$A851,$H:$H)*(SUMIF(Summary!$A$230:$A$266,$A851,Summary!$L$230:$L$266)+SUMIF(Summary!$A$281:$A$317,$A851,Summary!$L$281:$L$317))-AM851,0)</f>
        <v>228638.0821392464</v>
      </c>
      <c r="AO851" s="688">
        <f>IFERROR($H851/SUMIF($A:$A,$A851,$H:$H)*SUMIF(Summary!$A$230:$A$266,$A851,Summary!$Q$230:$Q$266),0)</f>
        <v>71713.413945760694</v>
      </c>
      <c r="AP851" s="688">
        <f>IFERROR($H851/SUMIF($A:$A,$A851,$H:$H)*(SUMIF(Summary!$A$230:$A$266,$A851,Summary!$L$230:$L$266)+SUMIF(Summary!$A$281:$A$317,$A851,Summary!$L$281:$L$317))-AO851,0)</f>
        <v>228591.08618117485</v>
      </c>
      <c r="AQ851" s="306"/>
      <c r="AR851" s="688">
        <f t="shared" ca="1" si="197"/>
        <v>781580.62184422417</v>
      </c>
      <c r="AS851" s="688">
        <f t="shared" ca="1" si="198"/>
        <v>781285.23470716213</v>
      </c>
    </row>
    <row r="852" spans="1:45" x14ac:dyDescent="0.2">
      <c r="A852" s="423">
        <v>3615</v>
      </c>
      <c r="B852" s="427">
        <v>1</v>
      </c>
      <c r="C852" s="425" t="s">
        <v>307</v>
      </c>
      <c r="D852" s="422">
        <f t="shared" si="199"/>
        <v>0</v>
      </c>
      <c r="E852" s="422">
        <f t="shared" si="200"/>
        <v>0</v>
      </c>
      <c r="F852" s="422">
        <f t="shared" si="201"/>
        <v>0</v>
      </c>
      <c r="G852" s="422">
        <f t="shared" si="202"/>
        <v>0</v>
      </c>
      <c r="H852" s="22">
        <f t="shared" si="203"/>
        <v>0</v>
      </c>
      <c r="I852" s="116">
        <v>0</v>
      </c>
      <c r="J852" s="116">
        <v>0</v>
      </c>
      <c r="K852" s="116">
        <v>0</v>
      </c>
      <c r="L852" s="116">
        <v>0</v>
      </c>
      <c r="M852" s="22">
        <f t="shared" si="204"/>
        <v>0</v>
      </c>
      <c r="N852" s="116">
        <v>0</v>
      </c>
      <c r="O852" s="116">
        <v>0</v>
      </c>
      <c r="P852" s="116">
        <v>0</v>
      </c>
      <c r="Q852" s="116">
        <v>0</v>
      </c>
      <c r="R852" s="22">
        <f t="shared" si="205"/>
        <v>0</v>
      </c>
      <c r="S852" s="116">
        <v>0</v>
      </c>
      <c r="T852" s="116">
        <v>0</v>
      </c>
      <c r="U852" s="116">
        <v>0</v>
      </c>
      <c r="V852" s="116">
        <v>0</v>
      </c>
      <c r="W852" s="22">
        <f t="shared" si="206"/>
        <v>0</v>
      </c>
      <c r="X852" s="22">
        <f t="shared" si="207"/>
        <v>0</v>
      </c>
      <c r="Y852" s="22">
        <f ca="1">OFFSET('Cost Study'!$B$7,'Operations Support'!$C852,'Operations Support'!$B852)*$H852</f>
        <v>0</v>
      </c>
      <c r="Z852" s="23">
        <f ca="1">Y852*'Cost Study'!$B$31</f>
        <v>0</v>
      </c>
      <c r="AA852" s="23">
        <f ca="1">IF(A852=10298,1.51,1)*IF($B852&lt;3,$D852*'Cost Study'!$B$32*OFFSET('Cost Study'!$B$7,'Operations Support'!$C852,'Operations Support'!$B852),0)</f>
        <v>0</v>
      </c>
      <c r="AB852" s="24">
        <f ca="1">AA852*'Cost Study'!$B$31</f>
        <v>0</v>
      </c>
      <c r="AC852" s="23">
        <f ca="1">Y852*'Cost Study'!$B$31</f>
        <v>0</v>
      </c>
      <c r="AD852" s="24">
        <f ca="1">AA852*'Cost Study'!$B$31</f>
        <v>0</v>
      </c>
      <c r="AE852" s="377">
        <f t="shared" ca="1" si="208"/>
        <v>0</v>
      </c>
      <c r="AF852" s="377">
        <f t="shared" ca="1" si="209"/>
        <v>0</v>
      </c>
      <c r="AH852" s="688">
        <f>IFERROR($H852/SUMIF($A:$A,$A852,$H:$H)*SUMIF(Summary!$A$110:$A$186,$A852,Summary!$P$110:$P$186),0)</f>
        <v>0</v>
      </c>
      <c r="AI852" s="689">
        <f t="shared" ca="1" si="195"/>
        <v>0</v>
      </c>
      <c r="AJ852" s="688">
        <f>IFERROR(H852/SUMIF(A:A,A852,H:H)*SUMIF(Summary!$A$110:$A$186,'Operations Support'!A852,Summary!$Q$110:$Q$186),0)</f>
        <v>0</v>
      </c>
      <c r="AK852" s="688">
        <f t="shared" ca="1" si="196"/>
        <v>0</v>
      </c>
      <c r="AM852" s="688">
        <f>IFERROR($H852/SUMIF($A:$A,$A852,$H:$H)*SUMIF(Summary!$A$230:$A$266,$A852,Summary!$P$230:$P$266),0)</f>
        <v>0</v>
      </c>
      <c r="AN852" s="688">
        <f>IFERROR($H852/SUMIF($A:$A,$A852,$H:$H)*(SUMIF(Summary!$A$230:$A$266,$A852,Summary!$L$230:$L$266)+SUMIF(Summary!$A$281:$A$317,$A852,Summary!$L$281:$L$317))-AM852,0)</f>
        <v>0</v>
      </c>
      <c r="AO852" s="688">
        <f>IFERROR($H852/SUMIF($A:$A,$A852,$H:$H)*SUMIF(Summary!$A$230:$A$266,$A852,Summary!$Q$230:$Q$266),0)</f>
        <v>0</v>
      </c>
      <c r="AP852" s="688">
        <f>IFERROR($H852/SUMIF($A:$A,$A852,$H:$H)*(SUMIF(Summary!$A$230:$A$266,$A852,Summary!$L$230:$L$266)+SUMIF(Summary!$A$281:$A$317,$A852,Summary!$L$281:$L$317))-AO852,0)</f>
        <v>0</v>
      </c>
      <c r="AQ852" s="306"/>
      <c r="AR852" s="688">
        <f t="shared" ca="1" si="197"/>
        <v>0</v>
      </c>
      <c r="AS852" s="688">
        <f t="shared" ca="1" si="198"/>
        <v>0</v>
      </c>
    </row>
    <row r="853" spans="1:45" x14ac:dyDescent="0.2">
      <c r="A853" s="423">
        <v>3615</v>
      </c>
      <c r="B853" s="427">
        <v>1</v>
      </c>
      <c r="C853" s="425" t="s">
        <v>308</v>
      </c>
      <c r="D853" s="422">
        <f t="shared" si="199"/>
        <v>94</v>
      </c>
      <c r="E853" s="422">
        <f t="shared" si="200"/>
        <v>0</v>
      </c>
      <c r="F853" s="422">
        <f t="shared" si="201"/>
        <v>1831</v>
      </c>
      <c r="G853" s="422">
        <f t="shared" si="202"/>
        <v>0</v>
      </c>
      <c r="H853" s="22">
        <f t="shared" si="203"/>
        <v>1925</v>
      </c>
      <c r="I853" s="116">
        <v>79</v>
      </c>
      <c r="J853" s="116">
        <v>0</v>
      </c>
      <c r="K853" s="116">
        <v>858</v>
      </c>
      <c r="L853" s="116">
        <v>0</v>
      </c>
      <c r="M853" s="22">
        <f t="shared" si="204"/>
        <v>937</v>
      </c>
      <c r="N853" s="116">
        <v>15</v>
      </c>
      <c r="O853" s="116">
        <v>0</v>
      </c>
      <c r="P853" s="116">
        <v>844</v>
      </c>
      <c r="Q853" s="116">
        <v>0</v>
      </c>
      <c r="R853" s="22">
        <f t="shared" si="205"/>
        <v>859</v>
      </c>
      <c r="S853" s="116">
        <v>0</v>
      </c>
      <c r="T853" s="116">
        <v>0</v>
      </c>
      <c r="U853" s="116">
        <v>129</v>
      </c>
      <c r="V853" s="116">
        <v>0</v>
      </c>
      <c r="W853" s="22">
        <f t="shared" si="206"/>
        <v>129</v>
      </c>
      <c r="X853" s="22">
        <f t="shared" si="207"/>
        <v>64.166666666666671</v>
      </c>
      <c r="Y853" s="22">
        <f ca="1">OFFSET('Cost Study'!$B$7,'Operations Support'!$C853,'Operations Support'!$B853)*$H853</f>
        <v>3041.5</v>
      </c>
      <c r="Z853" s="23">
        <f ca="1">Y853*'Cost Study'!$B$31</f>
        <v>169873.64485667678</v>
      </c>
      <c r="AA853" s="23">
        <f ca="1">IF(A853=10298,1.51,1)*IF($B853&lt;3,$D853*'Cost Study'!$B$32*OFFSET('Cost Study'!$B$7,'Operations Support'!$C853,'Operations Support'!$B853),0)</f>
        <v>14.852000000000002</v>
      </c>
      <c r="AB853" s="24">
        <f ca="1">AA853*'Cost Study'!$B$31</f>
        <v>829.51286319623989</v>
      </c>
      <c r="AC853" s="23">
        <f ca="1">Y853*'Cost Study'!$B$31</f>
        <v>169873.64485667678</v>
      </c>
      <c r="AD853" s="24">
        <f ca="1">AA853*'Cost Study'!$B$31</f>
        <v>829.51286319623989</v>
      </c>
      <c r="AE853" s="377">
        <f t="shared" ca="1" si="208"/>
        <v>170703.15771987301</v>
      </c>
      <c r="AF853" s="377">
        <f t="shared" ca="1" si="209"/>
        <v>170703.15771987301</v>
      </c>
      <c r="AH853" s="688">
        <f>IFERROR($H853/SUMIF($A:$A,$A853,$H:$H)*SUMIF(Summary!$A$110:$A$186,$A853,Summary!$P$110:$P$186),0)</f>
        <v>50411.971275884243</v>
      </c>
      <c r="AI853" s="689">
        <f t="shared" ca="1" si="195"/>
        <v>120291.18644398876</v>
      </c>
      <c r="AJ853" s="688">
        <f>IFERROR(H853/SUMIF(A:A,A853,H:H)*SUMIF(Summary!$A$110:$A$186,'Operations Support'!A853,Summary!$Q$110:$Q$186),0)</f>
        <v>50445.029421594736</v>
      </c>
      <c r="AK853" s="688">
        <f t="shared" ca="1" si="196"/>
        <v>120258.12829827827</v>
      </c>
      <c r="AM853" s="688">
        <f>IFERROR($H853/SUMIF($A:$A,$A853,$H:$H)*SUMIF(Summary!$A$230:$A$266,$A853,Summary!$P$230:$P$266),0)</f>
        <v>9538.0153917520474</v>
      </c>
      <c r="AN853" s="688">
        <f>IFERROR($H853/SUMIF($A:$A,$A853,$H:$H)*(SUMIF(Summary!$A$230:$A$266,$A853,Summary!$L$230:$L$266)+SUMIF(Summary!$A$281:$A$317,$A853,Summary!$L$281:$L$317))-AM853,0)</f>
        <v>30429.224842232394</v>
      </c>
      <c r="AO853" s="688">
        <f>IFERROR($H853/SUMIF($A:$A,$A853,$H:$H)*SUMIF(Summary!$A$230:$A$266,$A853,Summary!$Q$230:$Q$266),0)</f>
        <v>9544.2700391032467</v>
      </c>
      <c r="AP853" s="688">
        <f>IFERROR($H853/SUMIF($A:$A,$A853,$H:$H)*(SUMIF(Summary!$A$230:$A$266,$A853,Summary!$L$230:$L$266)+SUMIF(Summary!$A$281:$A$317,$A853,Summary!$L$281:$L$317))-AO853,0)</f>
        <v>30422.970194881193</v>
      </c>
      <c r="AQ853" s="306"/>
      <c r="AR853" s="688">
        <f t="shared" ca="1" si="197"/>
        <v>150720.41128622115</v>
      </c>
      <c r="AS853" s="688">
        <f t="shared" ca="1" si="198"/>
        <v>150681.09849315946</v>
      </c>
    </row>
    <row r="854" spans="1:45" x14ac:dyDescent="0.2">
      <c r="A854" s="423">
        <v>3615</v>
      </c>
      <c r="B854" s="427">
        <v>1</v>
      </c>
      <c r="C854" s="425" t="s">
        <v>309</v>
      </c>
      <c r="D854" s="422">
        <f t="shared" si="199"/>
        <v>0</v>
      </c>
      <c r="E854" s="422">
        <f t="shared" si="200"/>
        <v>0</v>
      </c>
      <c r="F854" s="422">
        <f t="shared" si="201"/>
        <v>0</v>
      </c>
      <c r="G854" s="422">
        <f t="shared" si="202"/>
        <v>0</v>
      </c>
      <c r="H854" s="22">
        <f t="shared" si="203"/>
        <v>0</v>
      </c>
      <c r="I854" s="116">
        <v>0</v>
      </c>
      <c r="J854" s="116">
        <v>0</v>
      </c>
      <c r="K854" s="116">
        <v>0</v>
      </c>
      <c r="L854" s="116">
        <v>0</v>
      </c>
      <c r="M854" s="22">
        <f t="shared" si="204"/>
        <v>0</v>
      </c>
      <c r="N854" s="116">
        <v>0</v>
      </c>
      <c r="O854" s="116">
        <v>0</v>
      </c>
      <c r="P854" s="116">
        <v>0</v>
      </c>
      <c r="Q854" s="116">
        <v>0</v>
      </c>
      <c r="R854" s="22">
        <f t="shared" si="205"/>
        <v>0</v>
      </c>
      <c r="S854" s="116">
        <v>0</v>
      </c>
      <c r="T854" s="116">
        <v>0</v>
      </c>
      <c r="U854" s="116">
        <v>0</v>
      </c>
      <c r="V854" s="116">
        <v>0</v>
      </c>
      <c r="W854" s="22">
        <f t="shared" si="206"/>
        <v>0</v>
      </c>
      <c r="X854" s="22">
        <f t="shared" si="207"/>
        <v>0</v>
      </c>
      <c r="Y854" s="22">
        <f ca="1">OFFSET('Cost Study'!$B$7,'Operations Support'!$C854,'Operations Support'!$B854)*$H854</f>
        <v>0</v>
      </c>
      <c r="Z854" s="23">
        <f ca="1">Y854*'Cost Study'!$B$31</f>
        <v>0</v>
      </c>
      <c r="AA854" s="23">
        <f ca="1">IF(A854=10298,1.51,1)*IF($B854&lt;3,$D854*'Cost Study'!$B$32*OFFSET('Cost Study'!$B$7,'Operations Support'!$C854,'Operations Support'!$B854),0)</f>
        <v>0</v>
      </c>
      <c r="AB854" s="24">
        <f ca="1">AA854*'Cost Study'!$B$31</f>
        <v>0</v>
      </c>
      <c r="AC854" s="23">
        <f ca="1">Y854*'Cost Study'!$B$31</f>
        <v>0</v>
      </c>
      <c r="AD854" s="24">
        <f ca="1">AA854*'Cost Study'!$B$31</f>
        <v>0</v>
      </c>
      <c r="AE854" s="377">
        <f t="shared" ca="1" si="208"/>
        <v>0</v>
      </c>
      <c r="AF854" s="377">
        <f t="shared" ca="1" si="209"/>
        <v>0</v>
      </c>
      <c r="AH854" s="688">
        <f>IFERROR($H854/SUMIF($A:$A,$A854,$H:$H)*SUMIF(Summary!$A$110:$A$186,$A854,Summary!$P$110:$P$186),0)</f>
        <v>0</v>
      </c>
      <c r="AI854" s="689">
        <f t="shared" ca="1" si="195"/>
        <v>0</v>
      </c>
      <c r="AJ854" s="688">
        <f>IFERROR(H854/SUMIF(A:A,A854,H:H)*SUMIF(Summary!$A$110:$A$186,'Operations Support'!A854,Summary!$Q$110:$Q$186),0)</f>
        <v>0</v>
      </c>
      <c r="AK854" s="688">
        <f t="shared" ca="1" si="196"/>
        <v>0</v>
      </c>
      <c r="AM854" s="688">
        <f>IFERROR($H854/SUMIF($A:$A,$A854,$H:$H)*SUMIF(Summary!$A$230:$A$266,$A854,Summary!$P$230:$P$266),0)</f>
        <v>0</v>
      </c>
      <c r="AN854" s="688">
        <f>IFERROR($H854/SUMIF($A:$A,$A854,$H:$H)*(SUMIF(Summary!$A$230:$A$266,$A854,Summary!$L$230:$L$266)+SUMIF(Summary!$A$281:$A$317,$A854,Summary!$L$281:$L$317))-AM854,0)</f>
        <v>0</v>
      </c>
      <c r="AO854" s="688">
        <f>IFERROR($H854/SUMIF($A:$A,$A854,$H:$H)*SUMIF(Summary!$A$230:$A$266,$A854,Summary!$Q$230:$Q$266),0)</f>
        <v>0</v>
      </c>
      <c r="AP854" s="688">
        <f>IFERROR($H854/SUMIF($A:$A,$A854,$H:$H)*(SUMIF(Summary!$A$230:$A$266,$A854,Summary!$L$230:$L$266)+SUMIF(Summary!$A$281:$A$317,$A854,Summary!$L$281:$L$317))-AO854,0)</f>
        <v>0</v>
      </c>
      <c r="AQ854" s="306"/>
      <c r="AR854" s="688">
        <f t="shared" ca="1" si="197"/>
        <v>0</v>
      </c>
      <c r="AS854" s="688">
        <f t="shared" ca="1" si="198"/>
        <v>0</v>
      </c>
    </row>
    <row r="855" spans="1:45" x14ac:dyDescent="0.2">
      <c r="A855" s="423">
        <v>3615</v>
      </c>
      <c r="B855" s="427">
        <v>1</v>
      </c>
      <c r="C855" s="425" t="s">
        <v>310</v>
      </c>
      <c r="D855" s="422">
        <f t="shared" si="199"/>
        <v>0</v>
      </c>
      <c r="E855" s="422">
        <f t="shared" si="200"/>
        <v>0</v>
      </c>
      <c r="F855" s="422">
        <f t="shared" si="201"/>
        <v>0</v>
      </c>
      <c r="G855" s="422">
        <f t="shared" si="202"/>
        <v>0</v>
      </c>
      <c r="H855" s="22">
        <f t="shared" si="203"/>
        <v>0</v>
      </c>
      <c r="I855" s="116">
        <v>0</v>
      </c>
      <c r="J855" s="116">
        <v>0</v>
      </c>
      <c r="K855" s="116">
        <v>0</v>
      </c>
      <c r="L855" s="116">
        <v>0</v>
      </c>
      <c r="M855" s="22">
        <f t="shared" si="204"/>
        <v>0</v>
      </c>
      <c r="N855" s="116">
        <v>0</v>
      </c>
      <c r="O855" s="116">
        <v>0</v>
      </c>
      <c r="P855" s="116">
        <v>0</v>
      </c>
      <c r="Q855" s="116">
        <v>0</v>
      </c>
      <c r="R855" s="22">
        <f t="shared" si="205"/>
        <v>0</v>
      </c>
      <c r="S855" s="116">
        <v>0</v>
      </c>
      <c r="T855" s="116">
        <v>0</v>
      </c>
      <c r="U855" s="116">
        <v>0</v>
      </c>
      <c r="V855" s="116">
        <v>0</v>
      </c>
      <c r="W855" s="22">
        <f t="shared" si="206"/>
        <v>0</v>
      </c>
      <c r="X855" s="22">
        <f t="shared" si="207"/>
        <v>0</v>
      </c>
      <c r="Y855" s="22">
        <f ca="1">OFFSET('Cost Study'!$B$7,'Operations Support'!$C855,'Operations Support'!$B855)*$H855</f>
        <v>0</v>
      </c>
      <c r="Z855" s="23">
        <f ca="1">Y855*'Cost Study'!$B$31</f>
        <v>0</v>
      </c>
      <c r="AA855" s="23">
        <f ca="1">IF(A855=10298,1.51,1)*IF($B855&lt;3,$D855*'Cost Study'!$B$32*OFFSET('Cost Study'!$B$7,'Operations Support'!$C855,'Operations Support'!$B855),0)</f>
        <v>0</v>
      </c>
      <c r="AB855" s="24">
        <f ca="1">AA855*'Cost Study'!$B$31</f>
        <v>0</v>
      </c>
      <c r="AC855" s="23">
        <f ca="1">Y855*'Cost Study'!$B$31</f>
        <v>0</v>
      </c>
      <c r="AD855" s="24">
        <f ca="1">AA855*'Cost Study'!$B$31</f>
        <v>0</v>
      </c>
      <c r="AE855" s="377">
        <f t="shared" ca="1" si="208"/>
        <v>0</v>
      </c>
      <c r="AF855" s="377">
        <f t="shared" ca="1" si="209"/>
        <v>0</v>
      </c>
      <c r="AH855" s="688">
        <f>IFERROR($H855/SUMIF($A:$A,$A855,$H:$H)*SUMIF(Summary!$A$110:$A$186,$A855,Summary!$P$110:$P$186),0)</f>
        <v>0</v>
      </c>
      <c r="AI855" s="689">
        <f t="shared" ca="1" si="195"/>
        <v>0</v>
      </c>
      <c r="AJ855" s="688">
        <f>IFERROR(H855/SUMIF(A:A,A855,H:H)*SUMIF(Summary!$A$110:$A$186,'Operations Support'!A855,Summary!$Q$110:$Q$186),0)</f>
        <v>0</v>
      </c>
      <c r="AK855" s="688">
        <f t="shared" ca="1" si="196"/>
        <v>0</v>
      </c>
      <c r="AM855" s="688">
        <f>IFERROR($H855/SUMIF($A:$A,$A855,$H:$H)*SUMIF(Summary!$A$230:$A$266,$A855,Summary!$P$230:$P$266),0)</f>
        <v>0</v>
      </c>
      <c r="AN855" s="688">
        <f>IFERROR($H855/SUMIF($A:$A,$A855,$H:$H)*(SUMIF(Summary!$A$230:$A$266,$A855,Summary!$L$230:$L$266)+SUMIF(Summary!$A$281:$A$317,$A855,Summary!$L$281:$L$317))-AM855,0)</f>
        <v>0</v>
      </c>
      <c r="AO855" s="688">
        <f>IFERROR($H855/SUMIF($A:$A,$A855,$H:$H)*SUMIF(Summary!$A$230:$A$266,$A855,Summary!$Q$230:$Q$266),0)</f>
        <v>0</v>
      </c>
      <c r="AP855" s="688">
        <f>IFERROR($H855/SUMIF($A:$A,$A855,$H:$H)*(SUMIF(Summary!$A$230:$A$266,$A855,Summary!$L$230:$L$266)+SUMIF(Summary!$A$281:$A$317,$A855,Summary!$L$281:$L$317))-AO855,0)</f>
        <v>0</v>
      </c>
      <c r="AQ855" s="306"/>
      <c r="AR855" s="688">
        <f t="shared" ca="1" si="197"/>
        <v>0</v>
      </c>
      <c r="AS855" s="688">
        <f t="shared" ca="1" si="198"/>
        <v>0</v>
      </c>
    </row>
    <row r="856" spans="1:45" x14ac:dyDescent="0.2">
      <c r="A856" s="423">
        <v>3615</v>
      </c>
      <c r="B856" s="427">
        <v>1</v>
      </c>
      <c r="C856" s="425" t="s">
        <v>311</v>
      </c>
      <c r="D856" s="422">
        <f t="shared" si="199"/>
        <v>0</v>
      </c>
      <c r="E856" s="422">
        <f t="shared" si="200"/>
        <v>0</v>
      </c>
      <c r="F856" s="422">
        <f t="shared" si="201"/>
        <v>7008</v>
      </c>
      <c r="G856" s="422">
        <f t="shared" si="202"/>
        <v>0</v>
      </c>
      <c r="H856" s="22">
        <f t="shared" si="203"/>
        <v>7008</v>
      </c>
      <c r="I856" s="116">
        <v>0</v>
      </c>
      <c r="J856" s="116">
        <v>0</v>
      </c>
      <c r="K856" s="116">
        <v>3039</v>
      </c>
      <c r="L856" s="116">
        <v>0</v>
      </c>
      <c r="M856" s="22">
        <f t="shared" si="204"/>
        <v>3039</v>
      </c>
      <c r="N856" s="116">
        <v>0</v>
      </c>
      <c r="O856" s="116">
        <v>0</v>
      </c>
      <c r="P856" s="116">
        <v>3624</v>
      </c>
      <c r="Q856" s="116">
        <v>0</v>
      </c>
      <c r="R856" s="22">
        <f t="shared" si="205"/>
        <v>3624</v>
      </c>
      <c r="S856" s="116">
        <v>0</v>
      </c>
      <c r="T856" s="116">
        <v>0</v>
      </c>
      <c r="U856" s="116">
        <v>345</v>
      </c>
      <c r="V856" s="116">
        <v>0</v>
      </c>
      <c r="W856" s="22">
        <f t="shared" si="206"/>
        <v>345</v>
      </c>
      <c r="X856" s="22">
        <f t="shared" si="207"/>
        <v>233.6</v>
      </c>
      <c r="Y856" s="22">
        <f ca="1">OFFSET('Cost Study'!$B$7,'Operations Support'!$C856,'Operations Support'!$B856)*$H856</f>
        <v>8549.76</v>
      </c>
      <c r="Z856" s="23">
        <f ca="1">Y856*'Cost Study'!$B$31</f>
        <v>477520.59636686533</v>
      </c>
      <c r="AA856" s="23">
        <f ca="1">IF(A856=10298,1.51,1)*IF($B856&lt;3,$D856*'Cost Study'!$B$32*OFFSET('Cost Study'!$B$7,'Operations Support'!$C856,'Operations Support'!$B856),0)</f>
        <v>0</v>
      </c>
      <c r="AB856" s="24">
        <f ca="1">AA856*'Cost Study'!$B$31</f>
        <v>0</v>
      </c>
      <c r="AC856" s="23">
        <f ca="1">Y856*'Cost Study'!$B$31</f>
        <v>477520.59636686533</v>
      </c>
      <c r="AD856" s="24">
        <f ca="1">AA856*'Cost Study'!$B$31</f>
        <v>0</v>
      </c>
      <c r="AE856" s="377">
        <f t="shared" ca="1" si="208"/>
        <v>477520.59636686533</v>
      </c>
      <c r="AF856" s="377">
        <f t="shared" ca="1" si="209"/>
        <v>477520.59636686533</v>
      </c>
      <c r="AH856" s="688">
        <f>IFERROR($H856/SUMIF($A:$A,$A856,$H:$H)*SUMIF(Summary!$A$110:$A$186,$A856,Summary!$P$110:$P$186),0)</f>
        <v>183525.76348124506</v>
      </c>
      <c r="AI856" s="689">
        <f t="shared" ca="1" si="195"/>
        <v>293994.8328856203</v>
      </c>
      <c r="AJ856" s="688">
        <f>IFERROR(H856/SUMIF(A:A,A856,H:H)*SUMIF(Summary!$A$110:$A$186,'Operations Support'!A856,Summary!$Q$110:$Q$186),0)</f>
        <v>183646.11230469396</v>
      </c>
      <c r="AK856" s="688">
        <f t="shared" ca="1" si="196"/>
        <v>293874.48406217137</v>
      </c>
      <c r="AM856" s="688">
        <f>IFERROR($H856/SUMIF($A:$A,$A856,$H:$H)*SUMIF(Summary!$A$230:$A$266,$A856,Summary!$P$230:$P$266),0)</f>
        <v>34723.330839167975</v>
      </c>
      <c r="AN856" s="688">
        <f>IFERROR($H856/SUMIF($A:$A,$A856,$H:$H)*(SUMIF(Summary!$A$230:$A$266,$A856,Summary!$L$230:$L$266)+SUMIF(Summary!$A$281:$A$317,$A856,Summary!$L$281:$L$317))-AM856,0)</f>
        <v>110778.18581525433</v>
      </c>
      <c r="AO856" s="688">
        <f>IFERROR($H856/SUMIF($A:$A,$A856,$H:$H)*SUMIF(Summary!$A$230:$A$266,$A856,Summary!$Q$230:$Q$266),0)</f>
        <v>34746.101004693788</v>
      </c>
      <c r="AP856" s="688">
        <f>IFERROR($H856/SUMIF($A:$A,$A856,$H:$H)*(SUMIF(Summary!$A$230:$A$266,$A856,Summary!$L$230:$L$266)+SUMIF(Summary!$A$281:$A$317,$A856,Summary!$L$281:$L$317))-AO856,0)</f>
        <v>110755.41564972851</v>
      </c>
      <c r="AQ856" s="306"/>
      <c r="AR856" s="688">
        <f t="shared" ca="1" si="197"/>
        <v>404773.01870087464</v>
      </c>
      <c r="AS856" s="688">
        <f t="shared" ca="1" si="198"/>
        <v>404629.89971189987</v>
      </c>
    </row>
    <row r="857" spans="1:45" x14ac:dyDescent="0.2">
      <c r="A857" s="423">
        <v>3615</v>
      </c>
      <c r="B857" s="427">
        <v>1</v>
      </c>
      <c r="C857" s="425" t="s">
        <v>312</v>
      </c>
      <c r="D857" s="422">
        <f t="shared" si="199"/>
        <v>0</v>
      </c>
      <c r="E857" s="422">
        <f t="shared" si="200"/>
        <v>0</v>
      </c>
      <c r="F857" s="422">
        <f t="shared" si="201"/>
        <v>2239</v>
      </c>
      <c r="G857" s="422">
        <f t="shared" si="202"/>
        <v>0</v>
      </c>
      <c r="H857" s="22">
        <f t="shared" si="203"/>
        <v>2239</v>
      </c>
      <c r="I857" s="116">
        <v>0</v>
      </c>
      <c r="J857" s="116">
        <v>0</v>
      </c>
      <c r="K857" s="116">
        <v>990</v>
      </c>
      <c r="L857" s="116">
        <v>0</v>
      </c>
      <c r="M857" s="22">
        <f t="shared" si="204"/>
        <v>990</v>
      </c>
      <c r="N857" s="116">
        <v>0</v>
      </c>
      <c r="O857" s="116">
        <v>0</v>
      </c>
      <c r="P857" s="116">
        <v>1018</v>
      </c>
      <c r="Q857" s="116">
        <v>0</v>
      </c>
      <c r="R857" s="22">
        <f t="shared" si="205"/>
        <v>1018</v>
      </c>
      <c r="S857" s="116">
        <v>0</v>
      </c>
      <c r="T857" s="116">
        <v>0</v>
      </c>
      <c r="U857" s="116">
        <v>231</v>
      </c>
      <c r="V857" s="116">
        <v>0</v>
      </c>
      <c r="W857" s="22">
        <f t="shared" si="206"/>
        <v>231</v>
      </c>
      <c r="X857" s="22">
        <f t="shared" si="207"/>
        <v>74.63333333333334</v>
      </c>
      <c r="Y857" s="22">
        <f ca="1">OFFSET('Cost Study'!$B$7,'Operations Support'!$C857,'Operations Support'!$B857)*$H857</f>
        <v>3089.8199999999997</v>
      </c>
      <c r="Z857" s="23">
        <f ca="1">Y857*'Cost Study'!$B$31</f>
        <v>172572.41011049054</v>
      </c>
      <c r="AA857" s="23">
        <f ca="1">IF(A857=10298,1.51,1)*IF($B857&lt;3,$D857*'Cost Study'!$B$32*OFFSET('Cost Study'!$B$7,'Operations Support'!$C857,'Operations Support'!$B857),0)</f>
        <v>0</v>
      </c>
      <c r="AB857" s="24">
        <f ca="1">AA857*'Cost Study'!$B$31</f>
        <v>0</v>
      </c>
      <c r="AC857" s="23">
        <f ca="1">Y857*'Cost Study'!$B$31</f>
        <v>172572.41011049054</v>
      </c>
      <c r="AD857" s="24">
        <f ca="1">AA857*'Cost Study'!$B$31</f>
        <v>0</v>
      </c>
      <c r="AE857" s="377">
        <f t="shared" ca="1" si="208"/>
        <v>172572.41011049054</v>
      </c>
      <c r="AF857" s="377">
        <f t="shared" ca="1" si="209"/>
        <v>172572.41011049054</v>
      </c>
      <c r="AH857" s="688">
        <f>IFERROR($H857/SUMIF($A:$A,$A857,$H:$H)*SUMIF(Summary!$A$110:$A$186,$A857,Summary!$P$110:$P$186),0)</f>
        <v>58635.014902184324</v>
      </c>
      <c r="AI857" s="689">
        <f t="shared" ca="1" si="195"/>
        <v>113937.39520830622</v>
      </c>
      <c r="AJ857" s="688">
        <f>IFERROR(H857/SUMIF(A:A,A857,H:H)*SUMIF(Summary!$A$110:$A$186,'Operations Support'!A857,Summary!$Q$110:$Q$186),0)</f>
        <v>58673.465389584737</v>
      </c>
      <c r="AK857" s="688">
        <f t="shared" ca="1" si="196"/>
        <v>113898.9447209058</v>
      </c>
      <c r="AM857" s="688">
        <f>IFERROR($H857/SUMIF($A:$A,$A857,$H:$H)*SUMIF(Summary!$A$230:$A$266,$A857,Summary!$P$230:$P$266),0)</f>
        <v>11093.826733575499</v>
      </c>
      <c r="AN857" s="688">
        <f>IFERROR($H857/SUMIF($A:$A,$A857,$H:$H)*(SUMIF(Summary!$A$230:$A$266,$A857,Summary!$L$230:$L$266)+SUMIF(Summary!$A$281:$A$317,$A857,Summary!$L$281:$L$317))-AM857,0)</f>
        <v>35392.745154160169</v>
      </c>
      <c r="AO857" s="688">
        <f>IFERROR($H857/SUMIF($A:$A,$A857,$H:$H)*SUMIF(Summary!$A$230:$A$266,$A857,Summary!$Q$230:$Q$266),0)</f>
        <v>11101.101619507621</v>
      </c>
      <c r="AP857" s="688">
        <f>IFERROR($H857/SUMIF($A:$A,$A857,$H:$H)*(SUMIF(Summary!$A$230:$A$266,$A857,Summary!$L$230:$L$266)+SUMIF(Summary!$A$281:$A$317,$A857,Summary!$L$281:$L$317))-AO857,0)</f>
        <v>35385.470268228048</v>
      </c>
      <c r="AQ857" s="306"/>
      <c r="AR857" s="688">
        <f t="shared" ca="1" si="197"/>
        <v>149330.14036246639</v>
      </c>
      <c r="AS857" s="688">
        <f t="shared" ca="1" si="198"/>
        <v>149284.41498913383</v>
      </c>
    </row>
    <row r="858" spans="1:45" x14ac:dyDescent="0.2">
      <c r="A858" s="423">
        <v>3615</v>
      </c>
      <c r="B858" s="427">
        <v>1</v>
      </c>
      <c r="C858" s="425" t="s">
        <v>313</v>
      </c>
      <c r="D858" s="422">
        <f t="shared" si="199"/>
        <v>1146</v>
      </c>
      <c r="E858" s="422">
        <f t="shared" si="200"/>
        <v>0</v>
      </c>
      <c r="F858" s="422">
        <f t="shared" si="201"/>
        <v>7285</v>
      </c>
      <c r="G858" s="422">
        <f t="shared" si="202"/>
        <v>0</v>
      </c>
      <c r="H858" s="22">
        <f t="shared" si="203"/>
        <v>8431</v>
      </c>
      <c r="I858" s="116">
        <v>579</v>
      </c>
      <c r="J858" s="116">
        <v>0</v>
      </c>
      <c r="K858" s="116">
        <v>3328</v>
      </c>
      <c r="L858" s="116">
        <v>0</v>
      </c>
      <c r="M858" s="22">
        <f t="shared" si="204"/>
        <v>3907</v>
      </c>
      <c r="N858" s="116">
        <v>493</v>
      </c>
      <c r="O858" s="116">
        <v>0</v>
      </c>
      <c r="P858" s="116">
        <v>3477</v>
      </c>
      <c r="Q858" s="116">
        <v>0</v>
      </c>
      <c r="R858" s="22">
        <f t="shared" si="205"/>
        <v>3970</v>
      </c>
      <c r="S858" s="116">
        <v>74</v>
      </c>
      <c r="T858" s="116">
        <v>0</v>
      </c>
      <c r="U858" s="116">
        <v>480</v>
      </c>
      <c r="V858" s="116">
        <v>0</v>
      </c>
      <c r="W858" s="22">
        <f t="shared" si="206"/>
        <v>554</v>
      </c>
      <c r="X858" s="22">
        <f t="shared" si="207"/>
        <v>281.03333333333336</v>
      </c>
      <c r="Y858" s="22">
        <f ca="1">OFFSET('Cost Study'!$B$7,'Operations Support'!$C858,'Operations Support'!$B858)*$H858</f>
        <v>8178.07</v>
      </c>
      <c r="Z858" s="23">
        <f ca="1">Y858*'Cost Study'!$B$31</f>
        <v>456760.99253428984</v>
      </c>
      <c r="AA858" s="23">
        <f ca="1">IF(A858=10298,1.51,1)*IF($B858&lt;3,$D858*'Cost Study'!$B$32*OFFSET('Cost Study'!$B$7,'Operations Support'!$C858,'Operations Support'!$B858),0)</f>
        <v>111.16200000000001</v>
      </c>
      <c r="AB858" s="24">
        <f ca="1">AA858*'Cost Study'!$B$31</f>
        <v>6208.6122339496642</v>
      </c>
      <c r="AC858" s="23">
        <f ca="1">Y858*'Cost Study'!$B$31</f>
        <v>456760.99253428984</v>
      </c>
      <c r="AD858" s="24">
        <f ca="1">AA858*'Cost Study'!$B$31</f>
        <v>6208.6122339496642</v>
      </c>
      <c r="AE858" s="377">
        <f t="shared" ca="1" si="208"/>
        <v>462969.60476823949</v>
      </c>
      <c r="AF858" s="377">
        <f t="shared" ca="1" si="209"/>
        <v>462969.60476823949</v>
      </c>
      <c r="AH858" s="688">
        <f>IFERROR($H858/SUMIF($A:$A,$A858,$H:$H)*SUMIF(Summary!$A$110:$A$186,$A858,Summary!$P$110:$P$186),0)</f>
        <v>220791.34016985976</v>
      </c>
      <c r="AI858" s="689">
        <f t="shared" ca="1" si="195"/>
        <v>242178.26459837973</v>
      </c>
      <c r="AJ858" s="688">
        <f>IFERROR(H858/SUMIF(A:A,A858,H:H)*SUMIF(Summary!$A$110:$A$186,'Operations Support'!A858,Summary!$Q$110:$Q$186),0)</f>
        <v>220936.12626154037</v>
      </c>
      <c r="AK858" s="688">
        <f t="shared" ca="1" si="196"/>
        <v>242033.47850669912</v>
      </c>
      <c r="AM858" s="688">
        <f>IFERROR($H858/SUMIF($A:$A,$A858,$H:$H)*SUMIF(Summary!$A$230:$A$266,$A858,Summary!$P$230:$P$266),0)</f>
        <v>41774.030009278707</v>
      </c>
      <c r="AN858" s="688">
        <f>IFERROR($H858/SUMIF($A:$A,$A858,$H:$H)*(SUMIF(Summary!$A$230:$A$266,$A858,Summary!$L$230:$L$266)+SUMIF(Summary!$A$281:$A$317,$A858,Summary!$L$281:$L$317))-AM858,0)</f>
        <v>133272.10111421367</v>
      </c>
      <c r="AO858" s="688">
        <f>IFERROR($H858/SUMIF($A:$A,$A858,$H:$H)*SUMIF(Summary!$A$230:$A$266,$A858,Summary!$Q$230:$Q$266),0)</f>
        <v>41801.423740093225</v>
      </c>
      <c r="AP858" s="688">
        <f>IFERROR($H858/SUMIF($A:$A,$A858,$H:$H)*(SUMIF(Summary!$A$230:$A$266,$A858,Summary!$L$230:$L$266)+SUMIF(Summary!$A$281:$A$317,$A858,Summary!$L$281:$L$317))-AO858,0)</f>
        <v>133244.70738339916</v>
      </c>
      <c r="AQ858" s="306"/>
      <c r="AR858" s="688">
        <f t="shared" ca="1" si="197"/>
        <v>375450.36571259343</v>
      </c>
      <c r="AS858" s="688">
        <f t="shared" ca="1" si="198"/>
        <v>375278.18589009828</v>
      </c>
    </row>
    <row r="859" spans="1:45" x14ac:dyDescent="0.2">
      <c r="A859" s="423">
        <v>3615</v>
      </c>
      <c r="B859" s="427">
        <v>1</v>
      </c>
      <c r="C859" s="425" t="s">
        <v>314</v>
      </c>
      <c r="D859" s="422">
        <f t="shared" si="199"/>
        <v>0</v>
      </c>
      <c r="E859" s="422">
        <f t="shared" si="200"/>
        <v>0</v>
      </c>
      <c r="F859" s="422">
        <f t="shared" si="201"/>
        <v>0</v>
      </c>
      <c r="G859" s="422">
        <f t="shared" si="202"/>
        <v>0</v>
      </c>
      <c r="H859" s="22">
        <f t="shared" si="203"/>
        <v>0</v>
      </c>
      <c r="I859" s="116">
        <v>0</v>
      </c>
      <c r="J859" s="116">
        <v>0</v>
      </c>
      <c r="K859" s="116">
        <v>0</v>
      </c>
      <c r="L859" s="116">
        <v>0</v>
      </c>
      <c r="M859" s="22">
        <f t="shared" si="204"/>
        <v>0</v>
      </c>
      <c r="N859" s="116">
        <v>0</v>
      </c>
      <c r="O859" s="116">
        <v>0</v>
      </c>
      <c r="P859" s="116">
        <v>0</v>
      </c>
      <c r="Q859" s="116">
        <v>0</v>
      </c>
      <c r="R859" s="22">
        <f t="shared" si="205"/>
        <v>0</v>
      </c>
      <c r="S859" s="116">
        <v>0</v>
      </c>
      <c r="T859" s="116">
        <v>0</v>
      </c>
      <c r="U859" s="116">
        <v>0</v>
      </c>
      <c r="V859" s="116">
        <v>0</v>
      </c>
      <c r="W859" s="22">
        <f t="shared" si="206"/>
        <v>0</v>
      </c>
      <c r="X859" s="22">
        <f t="shared" si="207"/>
        <v>0</v>
      </c>
      <c r="Y859" s="22">
        <f ca="1">OFFSET('Cost Study'!$B$7,'Operations Support'!$C859,'Operations Support'!$B859)*$H859</f>
        <v>0</v>
      </c>
      <c r="Z859" s="23">
        <f ca="1">Y859*'Cost Study'!$B$31</f>
        <v>0</v>
      </c>
      <c r="AA859" s="23">
        <f ca="1">IF(A859=10298,1.51,1)*IF($B859&lt;3,$D859*'Cost Study'!$B$32*OFFSET('Cost Study'!$B$7,'Operations Support'!$C859,'Operations Support'!$B859),0)</f>
        <v>0</v>
      </c>
      <c r="AB859" s="24">
        <f ca="1">AA859*'Cost Study'!$B$31</f>
        <v>0</v>
      </c>
      <c r="AC859" s="23">
        <f ca="1">Y859*'Cost Study'!$B$31</f>
        <v>0</v>
      </c>
      <c r="AD859" s="24">
        <f ca="1">AA859*'Cost Study'!$B$31</f>
        <v>0</v>
      </c>
      <c r="AE859" s="377">
        <f t="shared" ca="1" si="208"/>
        <v>0</v>
      </c>
      <c r="AF859" s="377">
        <f t="shared" ca="1" si="209"/>
        <v>0</v>
      </c>
      <c r="AH859" s="688">
        <f>IFERROR($H859/SUMIF($A:$A,$A859,$H:$H)*SUMIF(Summary!$A$110:$A$186,$A859,Summary!$P$110:$P$186),0)</f>
        <v>0</v>
      </c>
      <c r="AI859" s="689">
        <f t="shared" ca="1" si="195"/>
        <v>0</v>
      </c>
      <c r="AJ859" s="688">
        <f>IFERROR(H859/SUMIF(A:A,A859,H:H)*SUMIF(Summary!$A$110:$A$186,'Operations Support'!A859,Summary!$Q$110:$Q$186),0)</f>
        <v>0</v>
      </c>
      <c r="AK859" s="688">
        <f t="shared" ca="1" si="196"/>
        <v>0</v>
      </c>
      <c r="AM859" s="688">
        <f>IFERROR($H859/SUMIF($A:$A,$A859,$H:$H)*SUMIF(Summary!$A$230:$A$266,$A859,Summary!$P$230:$P$266),0)</f>
        <v>0</v>
      </c>
      <c r="AN859" s="688">
        <f>IFERROR($H859/SUMIF($A:$A,$A859,$H:$H)*(SUMIF(Summary!$A$230:$A$266,$A859,Summary!$L$230:$L$266)+SUMIF(Summary!$A$281:$A$317,$A859,Summary!$L$281:$L$317))-AM859,0)</f>
        <v>0</v>
      </c>
      <c r="AO859" s="688">
        <f>IFERROR($H859/SUMIF($A:$A,$A859,$H:$H)*SUMIF(Summary!$A$230:$A$266,$A859,Summary!$Q$230:$Q$266),0)</f>
        <v>0</v>
      </c>
      <c r="AP859" s="688">
        <f>IFERROR($H859/SUMIF($A:$A,$A859,$H:$H)*(SUMIF(Summary!$A$230:$A$266,$A859,Summary!$L$230:$L$266)+SUMIF(Summary!$A$281:$A$317,$A859,Summary!$L$281:$L$317))-AO859,0)</f>
        <v>0</v>
      </c>
      <c r="AQ859" s="306"/>
      <c r="AR859" s="688">
        <f t="shared" ca="1" si="197"/>
        <v>0</v>
      </c>
      <c r="AS859" s="688">
        <f t="shared" ca="1" si="198"/>
        <v>0</v>
      </c>
    </row>
    <row r="860" spans="1:45" x14ac:dyDescent="0.2">
      <c r="A860" s="423">
        <v>3615</v>
      </c>
      <c r="B860" s="427">
        <v>1</v>
      </c>
      <c r="C860" s="425" t="s">
        <v>315</v>
      </c>
      <c r="D860" s="422">
        <f t="shared" si="199"/>
        <v>6003</v>
      </c>
      <c r="E860" s="422">
        <f t="shared" si="200"/>
        <v>0</v>
      </c>
      <c r="F860" s="422">
        <f t="shared" si="201"/>
        <v>24654</v>
      </c>
      <c r="G860" s="422">
        <f t="shared" si="202"/>
        <v>0</v>
      </c>
      <c r="H860" s="22">
        <f t="shared" si="203"/>
        <v>30657</v>
      </c>
      <c r="I860" s="116">
        <v>2265</v>
      </c>
      <c r="J860" s="116">
        <v>0</v>
      </c>
      <c r="K860" s="116">
        <v>11418</v>
      </c>
      <c r="L860" s="116">
        <v>0</v>
      </c>
      <c r="M860" s="22">
        <f t="shared" si="204"/>
        <v>13683</v>
      </c>
      <c r="N860" s="116">
        <v>3360</v>
      </c>
      <c r="O860" s="116">
        <v>0</v>
      </c>
      <c r="P860" s="116">
        <v>11307</v>
      </c>
      <c r="Q860" s="116">
        <v>0</v>
      </c>
      <c r="R860" s="22">
        <f t="shared" si="205"/>
        <v>14667</v>
      </c>
      <c r="S860" s="116">
        <v>378</v>
      </c>
      <c r="T860" s="116">
        <v>0</v>
      </c>
      <c r="U860" s="116">
        <v>1929</v>
      </c>
      <c r="V860" s="116">
        <v>0</v>
      </c>
      <c r="W860" s="22">
        <f t="shared" si="206"/>
        <v>2307</v>
      </c>
      <c r="X860" s="22">
        <f t="shared" si="207"/>
        <v>1021.9</v>
      </c>
      <c r="Y860" s="22">
        <f ca="1">OFFSET('Cost Study'!$B$7,'Operations Support'!$C860,'Operations Support'!$B860)*$H860</f>
        <v>34642.409999999996</v>
      </c>
      <c r="Z860" s="23">
        <f ca="1">Y860*'Cost Study'!$B$31</f>
        <v>1934845.4556368198</v>
      </c>
      <c r="AA860" s="23">
        <f ca="1">IF(A860=10298,1.51,1)*IF($B860&lt;3,$D860*'Cost Study'!$B$32*OFFSET('Cost Study'!$B$7,'Operations Support'!$C860,'Operations Support'!$B860),0)</f>
        <v>678.33900000000006</v>
      </c>
      <c r="AB860" s="24">
        <f ca="1">AA860*'Cost Study'!$B$31</f>
        <v>37886.542291117301</v>
      </c>
      <c r="AC860" s="23">
        <f ca="1">Y860*'Cost Study'!$B$31</f>
        <v>1934845.4556368198</v>
      </c>
      <c r="AD860" s="24">
        <f ca="1">AA860*'Cost Study'!$B$31</f>
        <v>37886.542291117301</v>
      </c>
      <c r="AE860" s="377">
        <f t="shared" ca="1" si="208"/>
        <v>1972731.9979279372</v>
      </c>
      <c r="AF860" s="377">
        <f t="shared" ca="1" si="209"/>
        <v>1972731.9979279372</v>
      </c>
      <c r="AH860" s="688">
        <f>IFERROR($H860/SUMIF($A:$A,$A860,$H:$H)*SUMIF(Summary!$A$110:$A$186,$A860,Summary!$P$110:$P$186),0)</f>
        <v>802846.6511193678</v>
      </c>
      <c r="AI860" s="689">
        <f t="shared" ca="1" si="195"/>
        <v>1169885.3468085695</v>
      </c>
      <c r="AJ860" s="688">
        <f>IFERROR(H860/SUMIF(A:A,A860,H:H)*SUMIF(Summary!$A$110:$A$186,'Operations Support'!A860,Summary!$Q$110:$Q$186),0)</f>
        <v>803373.12570276868</v>
      </c>
      <c r="AK860" s="688">
        <f t="shared" ca="1" si="196"/>
        <v>1169358.8722251686</v>
      </c>
      <c r="AM860" s="688">
        <f>IFERROR($H860/SUMIF($A:$A,$A860,$H:$H)*SUMIF(Summary!$A$230:$A$266,$A860,Summary!$P$230:$P$266),0)</f>
        <v>151899.70798178829</v>
      </c>
      <c r="AN860" s="688">
        <f>IFERROR($H860/SUMIF($A:$A,$A860,$H:$H)*(SUMIF(Summary!$A$230:$A$266,$A860,Summary!$L$230:$L$266)+SUMIF(Summary!$A$281:$A$317,$A860,Summary!$L$281:$L$317))-AM860,0)</f>
        <v>484607.14077315247</v>
      </c>
      <c r="AO860" s="688">
        <f>IFERROR($H860/SUMIF($A:$A,$A860,$H:$H)*SUMIF(Summary!$A$230:$A$266,$A860,Summary!$Q$230:$Q$266),0)</f>
        <v>151999.3177084614</v>
      </c>
      <c r="AP860" s="688">
        <f>IFERROR($H860/SUMIF($A:$A,$A860,$H:$H)*(SUMIF(Summary!$A$230:$A$266,$A860,Summary!$L$230:$L$266)+SUMIF(Summary!$A$281:$A$317,$A860,Summary!$L$281:$L$317))-AO860,0)</f>
        <v>484507.53104647936</v>
      </c>
      <c r="AQ860" s="306"/>
      <c r="AR860" s="688">
        <f t="shared" ca="1" si="197"/>
        <v>1654492.487581722</v>
      </c>
      <c r="AS860" s="688">
        <f t="shared" ca="1" si="198"/>
        <v>1653866.4032716481</v>
      </c>
    </row>
    <row r="861" spans="1:45" x14ac:dyDescent="0.2">
      <c r="A861" s="423">
        <v>3615</v>
      </c>
      <c r="B861" s="427">
        <v>1</v>
      </c>
      <c r="C861" s="425" t="s">
        <v>316</v>
      </c>
      <c r="D861" s="422">
        <f t="shared" si="199"/>
        <v>0</v>
      </c>
      <c r="E861" s="422">
        <f t="shared" si="200"/>
        <v>0</v>
      </c>
      <c r="F861" s="422">
        <f t="shared" si="201"/>
        <v>0</v>
      </c>
      <c r="G861" s="422">
        <f t="shared" si="202"/>
        <v>0</v>
      </c>
      <c r="H861" s="22">
        <f t="shared" si="203"/>
        <v>0</v>
      </c>
      <c r="I861" s="116">
        <v>0</v>
      </c>
      <c r="J861" s="116">
        <v>0</v>
      </c>
      <c r="K861" s="116">
        <v>0</v>
      </c>
      <c r="L861" s="116">
        <v>0</v>
      </c>
      <c r="M861" s="22">
        <f t="shared" si="204"/>
        <v>0</v>
      </c>
      <c r="N861" s="116">
        <v>0</v>
      </c>
      <c r="O861" s="116">
        <v>0</v>
      </c>
      <c r="P861" s="116">
        <v>0</v>
      </c>
      <c r="Q861" s="116">
        <v>0</v>
      </c>
      <c r="R861" s="22">
        <f t="shared" si="205"/>
        <v>0</v>
      </c>
      <c r="S861" s="116">
        <v>0</v>
      </c>
      <c r="T861" s="116">
        <v>0</v>
      </c>
      <c r="U861" s="116">
        <v>0</v>
      </c>
      <c r="V861" s="116">
        <v>0</v>
      </c>
      <c r="W861" s="22">
        <f t="shared" si="206"/>
        <v>0</v>
      </c>
      <c r="X861" s="22">
        <f t="shared" si="207"/>
        <v>0</v>
      </c>
      <c r="Y861" s="22">
        <f ca="1">OFFSET('Cost Study'!$B$7,'Operations Support'!$C861,'Operations Support'!$B861)*$H861</f>
        <v>0</v>
      </c>
      <c r="Z861" s="23">
        <f ca="1">Y861*'Cost Study'!$B$31</f>
        <v>0</v>
      </c>
      <c r="AA861" s="23">
        <f ca="1">IF(A861=10298,1.51,1)*IF($B861&lt;3,$D861*'Cost Study'!$B$32*OFFSET('Cost Study'!$B$7,'Operations Support'!$C861,'Operations Support'!$B861),0)</f>
        <v>0</v>
      </c>
      <c r="AB861" s="24">
        <f ca="1">AA861*'Cost Study'!$B$31</f>
        <v>0</v>
      </c>
      <c r="AC861" s="23">
        <f ca="1">Y861*'Cost Study'!$B$31</f>
        <v>0</v>
      </c>
      <c r="AD861" s="24">
        <f ca="1">AA861*'Cost Study'!$B$31</f>
        <v>0</v>
      </c>
      <c r="AE861" s="377">
        <f t="shared" ca="1" si="208"/>
        <v>0</v>
      </c>
      <c r="AF861" s="377">
        <f t="shared" ca="1" si="209"/>
        <v>0</v>
      </c>
      <c r="AH861" s="688">
        <f>IFERROR($H861/SUMIF($A:$A,$A861,$H:$H)*SUMIF(Summary!$A$110:$A$186,$A861,Summary!$P$110:$P$186),0)</f>
        <v>0</v>
      </c>
      <c r="AI861" s="689">
        <f t="shared" ca="1" si="195"/>
        <v>0</v>
      </c>
      <c r="AJ861" s="688">
        <f>IFERROR(H861/SUMIF(A:A,A861,H:H)*SUMIF(Summary!$A$110:$A$186,'Operations Support'!A861,Summary!$Q$110:$Q$186),0)</f>
        <v>0</v>
      </c>
      <c r="AK861" s="688">
        <f t="shared" ca="1" si="196"/>
        <v>0</v>
      </c>
      <c r="AM861" s="688">
        <f>IFERROR($H861/SUMIF($A:$A,$A861,$H:$H)*SUMIF(Summary!$A$230:$A$266,$A861,Summary!$P$230:$P$266),0)</f>
        <v>0</v>
      </c>
      <c r="AN861" s="688">
        <f>IFERROR($H861/SUMIF($A:$A,$A861,$H:$H)*(SUMIF(Summary!$A$230:$A$266,$A861,Summary!$L$230:$L$266)+SUMIF(Summary!$A$281:$A$317,$A861,Summary!$L$281:$L$317))-AM861,0)</f>
        <v>0</v>
      </c>
      <c r="AO861" s="688">
        <f>IFERROR($H861/SUMIF($A:$A,$A861,$H:$H)*SUMIF(Summary!$A$230:$A$266,$A861,Summary!$Q$230:$Q$266),0)</f>
        <v>0</v>
      </c>
      <c r="AP861" s="688">
        <f>IFERROR($H861/SUMIF($A:$A,$A861,$H:$H)*(SUMIF(Summary!$A$230:$A$266,$A861,Summary!$L$230:$L$266)+SUMIF(Summary!$A$281:$A$317,$A861,Summary!$L$281:$L$317))-AO861,0)</f>
        <v>0</v>
      </c>
      <c r="AQ861" s="306"/>
      <c r="AR861" s="688">
        <f t="shared" ca="1" si="197"/>
        <v>0</v>
      </c>
      <c r="AS861" s="688">
        <f t="shared" ca="1" si="198"/>
        <v>0</v>
      </c>
    </row>
    <row r="862" spans="1:45" x14ac:dyDescent="0.2">
      <c r="A862" s="423">
        <v>3615</v>
      </c>
      <c r="B862" s="427">
        <v>1</v>
      </c>
      <c r="C862" s="425" t="s">
        <v>317</v>
      </c>
      <c r="D862" s="422">
        <f t="shared" si="199"/>
        <v>0</v>
      </c>
      <c r="E862" s="422">
        <f t="shared" si="200"/>
        <v>0</v>
      </c>
      <c r="F862" s="422">
        <f t="shared" si="201"/>
        <v>0</v>
      </c>
      <c r="G862" s="422">
        <f t="shared" si="202"/>
        <v>0</v>
      </c>
      <c r="H862" s="22">
        <f t="shared" si="203"/>
        <v>0</v>
      </c>
      <c r="I862" s="116">
        <v>0</v>
      </c>
      <c r="J862" s="116">
        <v>0</v>
      </c>
      <c r="K862" s="116">
        <v>0</v>
      </c>
      <c r="L862" s="116">
        <v>0</v>
      </c>
      <c r="M862" s="22">
        <f t="shared" si="204"/>
        <v>0</v>
      </c>
      <c r="N862" s="116">
        <v>0</v>
      </c>
      <c r="O862" s="116">
        <v>0</v>
      </c>
      <c r="P862" s="116">
        <v>0</v>
      </c>
      <c r="Q862" s="116">
        <v>0</v>
      </c>
      <c r="R862" s="22">
        <f t="shared" si="205"/>
        <v>0</v>
      </c>
      <c r="S862" s="116">
        <v>0</v>
      </c>
      <c r="T862" s="116">
        <v>0</v>
      </c>
      <c r="U862" s="116">
        <v>0</v>
      </c>
      <c r="V862" s="116">
        <v>0</v>
      </c>
      <c r="W862" s="22">
        <f t="shared" si="206"/>
        <v>0</v>
      </c>
      <c r="X862" s="22">
        <f t="shared" si="207"/>
        <v>0</v>
      </c>
      <c r="Y862" s="22">
        <f ca="1">OFFSET('Cost Study'!$B$7,'Operations Support'!$C862,'Operations Support'!$B862)*$H862</f>
        <v>0</v>
      </c>
      <c r="Z862" s="23">
        <f ca="1">Y862*'Cost Study'!$B$31</f>
        <v>0</v>
      </c>
      <c r="AA862" s="23">
        <f ca="1">IF(A862=10298,1.51,1)*IF($B862&lt;3,$D862*'Cost Study'!$B$32*OFFSET('Cost Study'!$B$7,'Operations Support'!$C862,'Operations Support'!$B862),0)</f>
        <v>0</v>
      </c>
      <c r="AB862" s="24">
        <f ca="1">AA862*'Cost Study'!$B$31</f>
        <v>0</v>
      </c>
      <c r="AC862" s="23">
        <f ca="1">Y862*'Cost Study'!$B$31</f>
        <v>0</v>
      </c>
      <c r="AD862" s="24">
        <f ca="1">AA862*'Cost Study'!$B$31</f>
        <v>0</v>
      </c>
      <c r="AE862" s="377">
        <f t="shared" ca="1" si="208"/>
        <v>0</v>
      </c>
      <c r="AF862" s="377">
        <f t="shared" ca="1" si="209"/>
        <v>0</v>
      </c>
      <c r="AH862" s="688">
        <f>IFERROR($H862/SUMIF($A:$A,$A862,$H:$H)*SUMIF(Summary!$A$110:$A$186,$A862,Summary!$P$110:$P$186),0)</f>
        <v>0</v>
      </c>
      <c r="AI862" s="689">
        <f t="shared" ca="1" si="195"/>
        <v>0</v>
      </c>
      <c r="AJ862" s="688">
        <f>IFERROR(H862/SUMIF(A:A,A862,H:H)*SUMIF(Summary!$A$110:$A$186,'Operations Support'!A862,Summary!$Q$110:$Q$186),0)</f>
        <v>0</v>
      </c>
      <c r="AK862" s="688">
        <f t="shared" ca="1" si="196"/>
        <v>0</v>
      </c>
      <c r="AM862" s="688">
        <f>IFERROR($H862/SUMIF($A:$A,$A862,$H:$H)*SUMIF(Summary!$A$230:$A$266,$A862,Summary!$P$230:$P$266),0)</f>
        <v>0</v>
      </c>
      <c r="AN862" s="688">
        <f>IFERROR($H862/SUMIF($A:$A,$A862,$H:$H)*(SUMIF(Summary!$A$230:$A$266,$A862,Summary!$L$230:$L$266)+SUMIF(Summary!$A$281:$A$317,$A862,Summary!$L$281:$L$317))-AM862,0)</f>
        <v>0</v>
      </c>
      <c r="AO862" s="688">
        <f>IFERROR($H862/SUMIF($A:$A,$A862,$H:$H)*SUMIF(Summary!$A$230:$A$266,$A862,Summary!$Q$230:$Q$266),0)</f>
        <v>0</v>
      </c>
      <c r="AP862" s="688">
        <f>IFERROR($H862/SUMIF($A:$A,$A862,$H:$H)*(SUMIF(Summary!$A$230:$A$266,$A862,Summary!$L$230:$L$266)+SUMIF(Summary!$A$281:$A$317,$A862,Summary!$L$281:$L$317))-AO862,0)</f>
        <v>0</v>
      </c>
      <c r="AQ862" s="306"/>
      <c r="AR862" s="688">
        <f t="shared" ca="1" si="197"/>
        <v>0</v>
      </c>
      <c r="AS862" s="688">
        <f t="shared" ca="1" si="198"/>
        <v>0</v>
      </c>
    </row>
    <row r="863" spans="1:45" x14ac:dyDescent="0.2">
      <c r="A863" s="423">
        <v>3615</v>
      </c>
      <c r="B863" s="427">
        <v>1</v>
      </c>
      <c r="C863" s="425" t="s">
        <v>318</v>
      </c>
      <c r="D863" s="422">
        <f t="shared" si="199"/>
        <v>957</v>
      </c>
      <c r="E863" s="422">
        <f t="shared" si="200"/>
        <v>0</v>
      </c>
      <c r="F863" s="422">
        <f t="shared" si="201"/>
        <v>3916</v>
      </c>
      <c r="G863" s="422">
        <f t="shared" si="202"/>
        <v>0</v>
      </c>
      <c r="H863" s="22">
        <f t="shared" si="203"/>
        <v>4873</v>
      </c>
      <c r="I863" s="116">
        <v>439</v>
      </c>
      <c r="J863" s="116">
        <v>0</v>
      </c>
      <c r="K863" s="116">
        <v>1887</v>
      </c>
      <c r="L863" s="116">
        <v>0</v>
      </c>
      <c r="M863" s="22">
        <f t="shared" si="204"/>
        <v>2326</v>
      </c>
      <c r="N863" s="116">
        <v>466</v>
      </c>
      <c r="O863" s="116">
        <v>0</v>
      </c>
      <c r="P863" s="116">
        <v>1756</v>
      </c>
      <c r="Q863" s="116">
        <v>0</v>
      </c>
      <c r="R863" s="22">
        <f t="shared" si="205"/>
        <v>2222</v>
      </c>
      <c r="S863" s="116">
        <v>52</v>
      </c>
      <c r="T863" s="116">
        <v>0</v>
      </c>
      <c r="U863" s="116">
        <v>273</v>
      </c>
      <c r="V863" s="116">
        <v>0</v>
      </c>
      <c r="W863" s="22">
        <f t="shared" si="206"/>
        <v>325</v>
      </c>
      <c r="X863" s="22">
        <f t="shared" si="207"/>
        <v>162.43333333333334</v>
      </c>
      <c r="Y863" s="22">
        <f ca="1">OFFSET('Cost Study'!$B$7,'Operations Support'!$C863,'Operations Support'!$B863)*$H863</f>
        <v>9307.43</v>
      </c>
      <c r="Z863" s="23">
        <f ca="1">Y863*'Cost Study'!$B$31</f>
        <v>519837.92811059643</v>
      </c>
      <c r="AA863" s="23">
        <f ca="1">IF(A863=10298,1.51,1)*IF($B863&lt;3,$D863*'Cost Study'!$B$32*OFFSET('Cost Study'!$B$7,'Operations Support'!$C863,'Operations Support'!$B863),0)</f>
        <v>182.78700000000001</v>
      </c>
      <c r="AB863" s="24">
        <f ca="1">AA863*'Cost Study'!$B$31</f>
        <v>10209.006714587334</v>
      </c>
      <c r="AC863" s="23">
        <f ca="1">Y863*'Cost Study'!$B$31</f>
        <v>519837.92811059643</v>
      </c>
      <c r="AD863" s="24">
        <f ca="1">AA863*'Cost Study'!$B$31</f>
        <v>10209.006714587334</v>
      </c>
      <c r="AE863" s="377">
        <f t="shared" ca="1" si="208"/>
        <v>530046.93482518382</v>
      </c>
      <c r="AF863" s="377">
        <f t="shared" ca="1" si="209"/>
        <v>530046.93482518382</v>
      </c>
      <c r="AH863" s="688">
        <f>IFERROR($H863/SUMIF($A:$A,$A863,$H:$H)*SUMIF(Summary!$A$110:$A$186,$A863,Summary!$P$110:$P$186),0)</f>
        <v>127614.30442980982</v>
      </c>
      <c r="AI863" s="689">
        <f t="shared" ca="1" si="195"/>
        <v>402432.63039537403</v>
      </c>
      <c r="AJ863" s="688">
        <f>IFERROR(H863/SUMIF(A:A,A863,H:H)*SUMIF(Summary!$A$110:$A$186,'Operations Support'!A863,Summary!$Q$110:$Q$186),0)</f>
        <v>127697.98876437981</v>
      </c>
      <c r="AK863" s="688">
        <f t="shared" ca="1" si="196"/>
        <v>402348.94606080401</v>
      </c>
      <c r="AM863" s="688">
        <f>IFERROR($H863/SUMIF($A:$A,$A863,$H:$H)*SUMIF(Summary!$A$230:$A$266,$A863,Summary!$P$230:$P$266),0)</f>
        <v>24144.80467740661</v>
      </c>
      <c r="AN863" s="688">
        <f>IFERROR($H863/SUMIF($A:$A,$A863,$H:$H)*(SUMIF(Summary!$A$230:$A$266,$A863,Summary!$L$230:$L$266)+SUMIF(Summary!$A$281:$A$317,$A863,Summary!$L$281:$L$317))-AM863,0)</f>
        <v>77029.40917205115</v>
      </c>
      <c r="AO863" s="688">
        <f>IFERROR($H863/SUMIF($A:$A,$A863,$H:$H)*SUMIF(Summary!$A$230:$A$266,$A863,Summary!$Q$230:$Q$266),0)</f>
        <v>24160.637870415645</v>
      </c>
      <c r="AP863" s="688">
        <f>IFERROR($H863/SUMIF($A:$A,$A863,$H:$H)*(SUMIF(Summary!$A$230:$A$266,$A863,Summary!$L$230:$L$266)+SUMIF(Summary!$A$281:$A$317,$A863,Summary!$L$281:$L$317))-AO863,0)</f>
        <v>77013.5759790421</v>
      </c>
      <c r="AQ863" s="306"/>
      <c r="AR863" s="688">
        <f t="shared" ca="1" si="197"/>
        <v>479462.03956742515</v>
      </c>
      <c r="AS863" s="688">
        <f t="shared" ca="1" si="198"/>
        <v>479362.52203984611</v>
      </c>
    </row>
    <row r="864" spans="1:45" x14ac:dyDescent="0.2">
      <c r="A864" s="423">
        <v>3615</v>
      </c>
      <c r="B864" s="427">
        <v>1</v>
      </c>
      <c r="C864" s="425" t="s">
        <v>319</v>
      </c>
      <c r="D864" s="422">
        <f t="shared" si="199"/>
        <v>3</v>
      </c>
      <c r="E864" s="422">
        <f t="shared" si="200"/>
        <v>0</v>
      </c>
      <c r="F864" s="422">
        <f t="shared" si="201"/>
        <v>10</v>
      </c>
      <c r="G864" s="422">
        <f t="shared" si="202"/>
        <v>0</v>
      </c>
      <c r="H864" s="22">
        <f t="shared" si="203"/>
        <v>13</v>
      </c>
      <c r="I864" s="116">
        <v>0</v>
      </c>
      <c r="J864" s="116">
        <v>0</v>
      </c>
      <c r="K864" s="116">
        <v>0</v>
      </c>
      <c r="L864" s="116">
        <v>0</v>
      </c>
      <c r="M864" s="22">
        <f t="shared" si="204"/>
        <v>0</v>
      </c>
      <c r="N864" s="116">
        <v>3</v>
      </c>
      <c r="O864" s="116">
        <v>0</v>
      </c>
      <c r="P864" s="116">
        <v>10</v>
      </c>
      <c r="Q864" s="116">
        <v>0</v>
      </c>
      <c r="R864" s="22">
        <f t="shared" si="205"/>
        <v>13</v>
      </c>
      <c r="S864" s="116">
        <v>0</v>
      </c>
      <c r="T864" s="116">
        <v>0</v>
      </c>
      <c r="U864" s="116">
        <v>0</v>
      </c>
      <c r="V864" s="116">
        <v>0</v>
      </c>
      <c r="W864" s="22">
        <f t="shared" si="206"/>
        <v>0</v>
      </c>
      <c r="X864" s="22">
        <f t="shared" si="207"/>
        <v>0.43333333333333335</v>
      </c>
      <c r="Y864" s="22">
        <f ca="1">OFFSET('Cost Study'!$B$7,'Operations Support'!$C864,'Operations Support'!$B864)*$H864</f>
        <v>17.810000000000002</v>
      </c>
      <c r="Z864" s="23">
        <f ca="1">Y864*'Cost Study'!$B$31</f>
        <v>994.72287190445957</v>
      </c>
      <c r="AA864" s="23">
        <f ca="1">IF(A864=10298,1.51,1)*IF($B864&lt;3,$D864*'Cost Study'!$B$32*OFFSET('Cost Study'!$B$7,'Operations Support'!$C864,'Operations Support'!$B864),0)</f>
        <v>0.41100000000000009</v>
      </c>
      <c r="AB864" s="24">
        <f ca="1">AA864*'Cost Study'!$B$31</f>
        <v>22.955143197795223</v>
      </c>
      <c r="AC864" s="23">
        <f ca="1">Y864*'Cost Study'!$B$31</f>
        <v>994.72287190445957</v>
      </c>
      <c r="AD864" s="24">
        <f ca="1">AA864*'Cost Study'!$B$31</f>
        <v>22.955143197795223</v>
      </c>
      <c r="AE864" s="377">
        <f t="shared" ca="1" si="208"/>
        <v>1017.6780151022548</v>
      </c>
      <c r="AF864" s="377">
        <f t="shared" ca="1" si="209"/>
        <v>1017.6780151022548</v>
      </c>
      <c r="AH864" s="688">
        <f>IFERROR($H864/SUMIF($A:$A,$A864,$H:$H)*SUMIF(Summary!$A$110:$A$186,$A864,Summary!$P$110:$P$186),0)</f>
        <v>340.44448134363381</v>
      </c>
      <c r="AI864" s="689">
        <f t="shared" ca="1" si="195"/>
        <v>677.23353375862098</v>
      </c>
      <c r="AJ864" s="688">
        <f>IFERROR(H864/SUMIF(A:A,A864,H:H)*SUMIF(Summary!$A$110:$A$186,'Operations Support'!A864,Summary!$Q$110:$Q$186),0)</f>
        <v>340.66773115882154</v>
      </c>
      <c r="AK864" s="688">
        <f t="shared" ca="1" si="196"/>
        <v>677.01028394343325</v>
      </c>
      <c r="AM864" s="688">
        <f>IFERROR($H864/SUMIF($A:$A,$A864,$H:$H)*SUMIF(Summary!$A$230:$A$266,$A864,Summary!$P$230:$P$266),0)</f>
        <v>64.41257147676707</v>
      </c>
      <c r="AN864" s="688">
        <f>IFERROR($H864/SUMIF($A:$A,$A864,$H:$H)*(SUMIF(Summary!$A$230:$A$266,$A864,Summary!$L$230:$L$266)+SUMIF(Summary!$A$281:$A$317,$A864,Summary!$L$281:$L$317))-AM864,0)</f>
        <v>205.49606386962131</v>
      </c>
      <c r="AO864" s="688">
        <f>IFERROR($H864/SUMIF($A:$A,$A864,$H:$H)*SUMIF(Summary!$A$230:$A$266,$A864,Summary!$Q$230:$Q$266),0)</f>
        <v>64.454810653684248</v>
      </c>
      <c r="AP864" s="688">
        <f>IFERROR($H864/SUMIF($A:$A,$A864,$H:$H)*(SUMIF(Summary!$A$230:$A$266,$A864,Summary!$L$230:$L$266)+SUMIF(Summary!$A$281:$A$317,$A864,Summary!$L$281:$L$317))-AO864,0)</f>
        <v>205.45382469270413</v>
      </c>
      <c r="AQ864" s="306"/>
      <c r="AR864" s="688">
        <f t="shared" ca="1" si="197"/>
        <v>882.72959762824235</v>
      </c>
      <c r="AS864" s="688">
        <f t="shared" ca="1" si="198"/>
        <v>882.46410863613733</v>
      </c>
    </row>
    <row r="865" spans="1:45" x14ac:dyDescent="0.2">
      <c r="A865" s="423">
        <v>3615</v>
      </c>
      <c r="B865" s="427">
        <v>1</v>
      </c>
      <c r="C865" s="425" t="s">
        <v>320</v>
      </c>
      <c r="D865" s="422">
        <f t="shared" si="199"/>
        <v>0</v>
      </c>
      <c r="E865" s="422">
        <f t="shared" si="200"/>
        <v>0</v>
      </c>
      <c r="F865" s="422">
        <f t="shared" si="201"/>
        <v>4720</v>
      </c>
      <c r="G865" s="422">
        <f t="shared" si="202"/>
        <v>0</v>
      </c>
      <c r="H865" s="22">
        <f t="shared" si="203"/>
        <v>4720</v>
      </c>
      <c r="I865" s="116">
        <v>0</v>
      </c>
      <c r="J865" s="116">
        <v>0</v>
      </c>
      <c r="K865" s="116">
        <v>2146</v>
      </c>
      <c r="L865" s="116">
        <v>0</v>
      </c>
      <c r="M865" s="22">
        <f t="shared" si="204"/>
        <v>2146</v>
      </c>
      <c r="N865" s="116">
        <v>0</v>
      </c>
      <c r="O865" s="116">
        <v>0</v>
      </c>
      <c r="P865" s="116">
        <v>2532</v>
      </c>
      <c r="Q865" s="116">
        <v>0</v>
      </c>
      <c r="R865" s="22">
        <f t="shared" si="205"/>
        <v>2532</v>
      </c>
      <c r="S865" s="116">
        <v>0</v>
      </c>
      <c r="T865" s="116">
        <v>0</v>
      </c>
      <c r="U865" s="116">
        <v>42</v>
      </c>
      <c r="V865" s="116">
        <v>0</v>
      </c>
      <c r="W865" s="22">
        <f t="shared" si="206"/>
        <v>42</v>
      </c>
      <c r="X865" s="22">
        <f t="shared" si="207"/>
        <v>157.33333333333334</v>
      </c>
      <c r="Y865" s="22">
        <f ca="1">OFFSET('Cost Study'!$B$7,'Operations Support'!$C865,'Operations Support'!$B865)*$H865</f>
        <v>4720</v>
      </c>
      <c r="Z865" s="23">
        <f ca="1">Y865*'Cost Study'!$B$31</f>
        <v>263621.10923015431</v>
      </c>
      <c r="AA865" s="23">
        <f ca="1">IF(A865=10298,1.51,1)*IF($B865&lt;3,$D865*'Cost Study'!$B$32*OFFSET('Cost Study'!$B$7,'Operations Support'!$C865,'Operations Support'!$B865),0)</f>
        <v>0</v>
      </c>
      <c r="AB865" s="24">
        <f ca="1">AA865*'Cost Study'!$B$31</f>
        <v>0</v>
      </c>
      <c r="AC865" s="23">
        <f ca="1">Y865*'Cost Study'!$B$31</f>
        <v>263621.10923015431</v>
      </c>
      <c r="AD865" s="24">
        <f ca="1">AA865*'Cost Study'!$B$31</f>
        <v>0</v>
      </c>
      <c r="AE865" s="377">
        <f t="shared" ca="1" si="208"/>
        <v>263621.10923015431</v>
      </c>
      <c r="AF865" s="377">
        <f t="shared" ca="1" si="209"/>
        <v>263621.10923015431</v>
      </c>
      <c r="AH865" s="688">
        <f>IFERROR($H865/SUMIF($A:$A,$A865,$H:$H)*SUMIF(Summary!$A$110:$A$186,$A865,Summary!$P$110:$P$186),0)</f>
        <v>123607.53476476551</v>
      </c>
      <c r="AI865" s="689">
        <f t="shared" ca="1" si="195"/>
        <v>140013.57446538878</v>
      </c>
      <c r="AJ865" s="688">
        <f>IFERROR(H865/SUMIF(A:A,A865,H:H)*SUMIF(Summary!$A$110:$A$186,'Operations Support'!A865,Summary!$Q$110:$Q$186),0)</f>
        <v>123688.59162074137</v>
      </c>
      <c r="AK865" s="688">
        <f t="shared" ca="1" si="196"/>
        <v>139932.51760941296</v>
      </c>
      <c r="AM865" s="688">
        <f>IFERROR($H865/SUMIF($A:$A,$A865,$H:$H)*SUMIF(Summary!$A$230:$A$266,$A865,Summary!$P$230:$P$266),0)</f>
        <v>23386.718259256966</v>
      </c>
      <c r="AN865" s="688">
        <f>IFERROR($H865/SUMIF($A:$A,$A865,$H:$H)*(SUMIF(Summary!$A$230:$A$266,$A865,Summary!$L$230:$L$266)+SUMIF(Summary!$A$281:$A$317,$A865,Summary!$L$281:$L$317))-AM865,0)</f>
        <v>74610.878574200993</v>
      </c>
      <c r="AO865" s="688">
        <f>IFERROR($H865/SUMIF($A:$A,$A865,$H:$H)*SUMIF(Summary!$A$230:$A$266,$A865,Summary!$Q$230:$Q$266),0)</f>
        <v>23402.054329645362</v>
      </c>
      <c r="AP865" s="688">
        <f>IFERROR($H865/SUMIF($A:$A,$A865,$H:$H)*(SUMIF(Summary!$A$230:$A$266,$A865,Summary!$L$230:$L$266)+SUMIF(Summary!$A$281:$A$317,$A865,Summary!$L$281:$L$317))-AO865,0)</f>
        <v>74595.542503812583</v>
      </c>
      <c r="AQ865" s="306"/>
      <c r="AR865" s="688">
        <f t="shared" ca="1" si="197"/>
        <v>214624.45303958977</v>
      </c>
      <c r="AS865" s="688">
        <f t="shared" ca="1" si="198"/>
        <v>214528.06011322554</v>
      </c>
    </row>
    <row r="866" spans="1:45" x14ac:dyDescent="0.2">
      <c r="A866" s="423">
        <v>3615</v>
      </c>
      <c r="B866" s="427">
        <v>2</v>
      </c>
      <c r="C866" s="425" t="s">
        <v>300</v>
      </c>
      <c r="D866" s="422">
        <f t="shared" si="199"/>
        <v>53301</v>
      </c>
      <c r="E866" s="422">
        <f t="shared" si="200"/>
        <v>0</v>
      </c>
      <c r="F866" s="422">
        <f t="shared" si="201"/>
        <v>61302</v>
      </c>
      <c r="G866" s="422">
        <f t="shared" si="202"/>
        <v>0</v>
      </c>
      <c r="H866" s="22">
        <f t="shared" si="203"/>
        <v>114603</v>
      </c>
      <c r="I866" s="116">
        <v>23443</v>
      </c>
      <c r="J866" s="116">
        <v>0</v>
      </c>
      <c r="K866" s="116">
        <v>28066</v>
      </c>
      <c r="L866" s="116">
        <v>0</v>
      </c>
      <c r="M866" s="22">
        <f t="shared" si="204"/>
        <v>51509</v>
      </c>
      <c r="N866" s="116">
        <v>23300</v>
      </c>
      <c r="O866" s="116">
        <v>0</v>
      </c>
      <c r="P866" s="116">
        <v>26363</v>
      </c>
      <c r="Q866" s="116">
        <v>0</v>
      </c>
      <c r="R866" s="22">
        <f t="shared" si="205"/>
        <v>49663</v>
      </c>
      <c r="S866" s="116">
        <v>6558</v>
      </c>
      <c r="T866" s="116">
        <v>0</v>
      </c>
      <c r="U866" s="116">
        <v>6873</v>
      </c>
      <c r="V866" s="116">
        <v>0</v>
      </c>
      <c r="W866" s="22">
        <f t="shared" si="206"/>
        <v>13431</v>
      </c>
      <c r="X866" s="22">
        <f t="shared" si="207"/>
        <v>3820.1</v>
      </c>
      <c r="Y866" s="22">
        <f ca="1">OFFSET('Cost Study'!$B$7,'Operations Support'!$C866,'Operations Support'!$B866)*$H866</f>
        <v>200555.25</v>
      </c>
      <c r="Z866" s="23">
        <f ca="1">Y866*'Cost Study'!$B$31</f>
        <v>11201397.768417565</v>
      </c>
      <c r="AA866" s="23">
        <f ca="1">IF(A866=10298,1.51,1)*IF($B866&lt;3,$D866*'Cost Study'!$B$32*OFFSET('Cost Study'!$B$7,'Operations Support'!$C866,'Operations Support'!$B866),0)</f>
        <v>9327.6750000000011</v>
      </c>
      <c r="AB866" s="24">
        <f ca="1">AA866*'Cost Study'!$B$31</f>
        <v>520968.65043186018</v>
      </c>
      <c r="AC866" s="23">
        <f ca="1">Y866*'Cost Study'!$B$31</f>
        <v>11201397.768417565</v>
      </c>
      <c r="AD866" s="24">
        <f ca="1">AA866*'Cost Study'!$B$31</f>
        <v>520968.65043186018</v>
      </c>
      <c r="AE866" s="377">
        <f t="shared" ca="1" si="208"/>
        <v>11722366.418849425</v>
      </c>
      <c r="AF866" s="377">
        <f t="shared" ca="1" si="209"/>
        <v>11722366.418849425</v>
      </c>
      <c r="AH866" s="688">
        <f>IFERROR($H866/SUMIF($A:$A,$A866,$H:$H)*SUMIF(Summary!$A$110:$A$186,$A866,Summary!$P$110:$P$186),0)</f>
        <v>3001227.6073403438</v>
      </c>
      <c r="AI866" s="689">
        <f t="shared" ca="1" si="195"/>
        <v>8721138.8115090821</v>
      </c>
      <c r="AJ866" s="688">
        <f>IFERROR(H866/SUMIF(A:A,A866,H:H)*SUMIF(Summary!$A$110:$A$186,'Operations Support'!A866,Summary!$Q$110:$Q$186),0)</f>
        <v>3003195.6918457253</v>
      </c>
      <c r="AK866" s="688">
        <f t="shared" ca="1" si="196"/>
        <v>8719170.727003701</v>
      </c>
      <c r="AM866" s="688">
        <f>IFERROR($H866/SUMIF($A:$A,$A866,$H:$H)*SUMIF(Summary!$A$230:$A$266,$A866,Summary!$P$230:$P$266),0)</f>
        <v>567836.45607322594</v>
      </c>
      <c r="AN866" s="688">
        <f>IFERROR($H866/SUMIF($A:$A,$A866,$H:$H)*(SUMIF(Summary!$A$230:$A$266,$A866,Summary!$L$230:$L$266)+SUMIF(Summary!$A$281:$A$317,$A866,Summary!$L$281:$L$317))-AM866,0)</f>
        <v>1811574.2621269398</v>
      </c>
      <c r="AO866" s="688">
        <f>IFERROR($H866/SUMIF($A:$A,$A866,$H:$H)*SUMIF(Summary!$A$230:$A$266,$A866,Summary!$Q$230:$Q$266),0)</f>
        <v>568208.82041109051</v>
      </c>
      <c r="AP866" s="688">
        <f>IFERROR($H866/SUMIF($A:$A,$A866,$H:$H)*(SUMIF(Summary!$A$230:$A$266,$A866,Summary!$L$230:$L$266)+SUMIF(Summary!$A$281:$A$317,$A866,Summary!$L$281:$L$317))-AO866,0)</f>
        <v>1811201.8977890753</v>
      </c>
      <c r="AQ866" s="306"/>
      <c r="AR866" s="688">
        <f t="shared" ca="1" si="197"/>
        <v>10532713.073636021</v>
      </c>
      <c r="AS866" s="688">
        <f t="shared" ca="1" si="198"/>
        <v>10530372.624792777</v>
      </c>
    </row>
    <row r="867" spans="1:45" x14ac:dyDescent="0.2">
      <c r="A867" s="423">
        <v>3615</v>
      </c>
      <c r="B867" s="427">
        <v>2</v>
      </c>
      <c r="C867" s="425" t="s">
        <v>301</v>
      </c>
      <c r="D867" s="422">
        <f t="shared" si="199"/>
        <v>15387</v>
      </c>
      <c r="E867" s="422">
        <f t="shared" si="200"/>
        <v>0</v>
      </c>
      <c r="F867" s="422">
        <f t="shared" si="201"/>
        <v>17772</v>
      </c>
      <c r="G867" s="422">
        <f t="shared" si="202"/>
        <v>0</v>
      </c>
      <c r="H867" s="22">
        <f t="shared" si="203"/>
        <v>33159</v>
      </c>
      <c r="I867" s="116">
        <v>6493</v>
      </c>
      <c r="J867" s="116">
        <v>0</v>
      </c>
      <c r="K867" s="116">
        <v>8152</v>
      </c>
      <c r="L867" s="116">
        <v>0</v>
      </c>
      <c r="M867" s="22">
        <f t="shared" si="204"/>
        <v>14645</v>
      </c>
      <c r="N867" s="116">
        <v>7745</v>
      </c>
      <c r="O867" s="116">
        <v>0</v>
      </c>
      <c r="P867" s="116">
        <v>6887</v>
      </c>
      <c r="Q867" s="116">
        <v>0</v>
      </c>
      <c r="R867" s="22">
        <f t="shared" si="205"/>
        <v>14632</v>
      </c>
      <c r="S867" s="116">
        <v>1149</v>
      </c>
      <c r="T867" s="116">
        <v>0</v>
      </c>
      <c r="U867" s="116">
        <v>2733</v>
      </c>
      <c r="V867" s="116">
        <v>0</v>
      </c>
      <c r="W867" s="22">
        <f t="shared" si="206"/>
        <v>3882</v>
      </c>
      <c r="X867" s="22">
        <f t="shared" si="207"/>
        <v>1105.3</v>
      </c>
      <c r="Y867" s="22">
        <f ca="1">OFFSET('Cost Study'!$B$7,'Operations Support'!$C867,'Operations Support'!$B867)*$H867</f>
        <v>91518.84</v>
      </c>
      <c r="Z867" s="23">
        <f ca="1">Y867*'Cost Study'!$B$31</f>
        <v>5111503.8381900452</v>
      </c>
      <c r="AA867" s="23">
        <f ca="1">IF(A867=10298,1.51,1)*IF($B867&lt;3,$D867*'Cost Study'!$B$32*OFFSET('Cost Study'!$B$7,'Operations Support'!$C867,'Operations Support'!$B867),0)</f>
        <v>4246.8119999999999</v>
      </c>
      <c r="AB867" s="24">
        <f ca="1">AA867*'Cost Study'!$B$31</f>
        <v>237192.64621439198</v>
      </c>
      <c r="AC867" s="23">
        <f ca="1">Y867*'Cost Study'!$B$31</f>
        <v>5111503.8381900452</v>
      </c>
      <c r="AD867" s="24">
        <f ca="1">AA867*'Cost Study'!$B$31</f>
        <v>237192.64621439198</v>
      </c>
      <c r="AE867" s="377">
        <f t="shared" ca="1" si="208"/>
        <v>5348696.4844044372</v>
      </c>
      <c r="AF867" s="377">
        <f t="shared" ca="1" si="209"/>
        <v>5348696.4844044372</v>
      </c>
      <c r="AH867" s="688">
        <f>IFERROR($H867/SUMIF($A:$A,$A867,$H:$H)*SUMIF(Summary!$A$110:$A$186,$A867,Summary!$P$110:$P$186),0)</f>
        <v>868369.11975950422</v>
      </c>
      <c r="AI867" s="689">
        <f t="shared" ca="1" si="195"/>
        <v>4480327.3646449335</v>
      </c>
      <c r="AJ867" s="688">
        <f>IFERROR(H867/SUMIF(A:A,A867,H:H)*SUMIF(Summary!$A$110:$A$186,'Operations Support'!A867,Summary!$Q$110:$Q$186),0)</f>
        <v>868938.56134579726</v>
      </c>
      <c r="AK867" s="688">
        <f t="shared" ca="1" si="196"/>
        <v>4479757.9230586402</v>
      </c>
      <c r="AM867" s="688">
        <f>IFERROR($H867/SUMIF($A:$A,$A867,$H:$H)*SUMIF(Summary!$A$230:$A$266,$A867,Summary!$P$230:$P$266),0)</f>
        <v>164296.65058447071</v>
      </c>
      <c r="AN867" s="688">
        <f>IFERROR($H867/SUMIF($A:$A,$A867,$H:$H)*(SUMIF(Summary!$A$230:$A$266,$A867,Summary!$L$230:$L$266)+SUMIF(Summary!$A$281:$A$317,$A867,Summary!$L$281:$L$317))-AM867,0)</f>
        <v>524157.22937329032</v>
      </c>
      <c r="AO867" s="688">
        <f>IFERROR($H867/SUMIF($A:$A,$A867,$H:$H)*SUMIF(Summary!$A$230:$A$266,$A867,Summary!$Q$230:$Q$266),0)</f>
        <v>164404.38972811663</v>
      </c>
      <c r="AP867" s="688">
        <f>IFERROR($H867/SUMIF($A:$A,$A867,$H:$H)*(SUMIF(Summary!$A$230:$A$266,$A867,Summary!$L$230:$L$266)+SUMIF(Summary!$A$281:$A$317,$A867,Summary!$L$281:$L$317))-AO867,0)</f>
        <v>524049.49022964441</v>
      </c>
      <c r="AQ867" s="306"/>
      <c r="AR867" s="688">
        <f t="shared" ca="1" si="197"/>
        <v>5004484.5940182237</v>
      </c>
      <c r="AS867" s="688">
        <f t="shared" ca="1" si="198"/>
        <v>5003807.413288285</v>
      </c>
    </row>
    <row r="868" spans="1:45" x14ac:dyDescent="0.2">
      <c r="A868" s="423">
        <v>3615</v>
      </c>
      <c r="B868" s="427">
        <v>2</v>
      </c>
      <c r="C868" s="425" t="s">
        <v>302</v>
      </c>
      <c r="D868" s="422">
        <f t="shared" si="199"/>
        <v>10895</v>
      </c>
      <c r="E868" s="422">
        <f t="shared" si="200"/>
        <v>0</v>
      </c>
      <c r="F868" s="422">
        <f t="shared" si="201"/>
        <v>15053</v>
      </c>
      <c r="G868" s="422">
        <f t="shared" si="202"/>
        <v>0</v>
      </c>
      <c r="H868" s="22">
        <f t="shared" si="203"/>
        <v>25948</v>
      </c>
      <c r="I868" s="116">
        <v>4995</v>
      </c>
      <c r="J868" s="116">
        <v>0</v>
      </c>
      <c r="K868" s="116">
        <v>7407</v>
      </c>
      <c r="L868" s="116">
        <v>0</v>
      </c>
      <c r="M868" s="22">
        <f t="shared" si="204"/>
        <v>12402</v>
      </c>
      <c r="N868" s="116">
        <v>5381</v>
      </c>
      <c r="O868" s="116">
        <v>0</v>
      </c>
      <c r="P868" s="116">
        <v>6626</v>
      </c>
      <c r="Q868" s="116">
        <v>0</v>
      </c>
      <c r="R868" s="22">
        <f t="shared" si="205"/>
        <v>12007</v>
      </c>
      <c r="S868" s="116">
        <v>519</v>
      </c>
      <c r="T868" s="116">
        <v>0</v>
      </c>
      <c r="U868" s="116">
        <v>1020</v>
      </c>
      <c r="V868" s="116">
        <v>0</v>
      </c>
      <c r="W868" s="22">
        <f t="shared" si="206"/>
        <v>1539</v>
      </c>
      <c r="X868" s="22">
        <f t="shared" si="207"/>
        <v>864.93333333333328</v>
      </c>
      <c r="Y868" s="22">
        <f ca="1">OFFSET('Cost Study'!$B$7,'Operations Support'!$C868,'Operations Support'!$B868)*$H868</f>
        <v>69021.680000000008</v>
      </c>
      <c r="Z868" s="23">
        <f ca="1">Y868*'Cost Study'!$B$31</f>
        <v>3854994.0344340592</v>
      </c>
      <c r="AA868" s="23">
        <f ca="1">IF(A868=10298,1.51,1)*IF($B868&lt;3,$D868*'Cost Study'!$B$32*OFFSET('Cost Study'!$B$7,'Operations Support'!$C868,'Operations Support'!$B868),0)</f>
        <v>2898.07</v>
      </c>
      <c r="AB868" s="24">
        <f ca="1">AA868*'Cost Study'!$B$31</f>
        <v>161862.80254801555</v>
      </c>
      <c r="AC868" s="23">
        <f ca="1">Y868*'Cost Study'!$B$31</f>
        <v>3854994.0344340592</v>
      </c>
      <c r="AD868" s="24">
        <f ca="1">AA868*'Cost Study'!$B$31</f>
        <v>161862.80254801555</v>
      </c>
      <c r="AE868" s="377">
        <f t="shared" ca="1" si="208"/>
        <v>4016856.8369820747</v>
      </c>
      <c r="AF868" s="377">
        <f t="shared" ca="1" si="209"/>
        <v>4016856.8369820747</v>
      </c>
      <c r="AH868" s="688">
        <f>IFERROR($H868/SUMIF($A:$A,$A868,$H:$H)*SUMIF(Summary!$A$110:$A$186,$A868,Summary!$P$110:$P$186),0)</f>
        <v>679527.18476189312</v>
      </c>
      <c r="AI868" s="689">
        <f t="shared" ca="1" si="195"/>
        <v>3337329.6522201817</v>
      </c>
      <c r="AJ868" s="688">
        <f>IFERROR(H868/SUMIF(A:A,A868,H:H)*SUMIF(Summary!$A$110:$A$186,'Operations Support'!A868,Summary!$Q$110:$Q$186),0)</f>
        <v>679972.79139300785</v>
      </c>
      <c r="AK868" s="688">
        <f t="shared" ca="1" si="196"/>
        <v>3336884.045589067</v>
      </c>
      <c r="AM868" s="688">
        <f>IFERROR($H868/SUMIF($A:$A,$A868,$H:$H)*SUMIF(Summary!$A$230:$A$266,$A868,Summary!$P$230:$P$266),0)</f>
        <v>128567.49266762707</v>
      </c>
      <c r="AN868" s="688">
        <f>IFERROR($H868/SUMIF($A:$A,$A868,$H:$H)*(SUMIF(Summary!$A$230:$A$266,$A868,Summary!$L$230:$L$266)+SUMIF(Summary!$A$281:$A$317,$A868,Summary!$L$281:$L$317))-AM868,0)</f>
        <v>410170.14348376426</v>
      </c>
      <c r="AO868" s="688">
        <f>IFERROR($H868/SUMIF($A:$A,$A868,$H:$H)*SUMIF(Summary!$A$230:$A$266,$A868,Summary!$Q$230:$Q$266),0)</f>
        <v>128651.80206475378</v>
      </c>
      <c r="AP868" s="688">
        <f>IFERROR($H868/SUMIF($A:$A,$A868,$H:$H)*(SUMIF(Summary!$A$230:$A$266,$A868,Summary!$L$230:$L$266)+SUMIF(Summary!$A$281:$A$317,$A868,Summary!$L$281:$L$317))-AO868,0)</f>
        <v>410085.83408663754</v>
      </c>
      <c r="AQ868" s="306"/>
      <c r="AR868" s="688">
        <f t="shared" ca="1" si="197"/>
        <v>3747499.7957039457</v>
      </c>
      <c r="AS868" s="688">
        <f t="shared" ca="1" si="198"/>
        <v>3746969.8796757045</v>
      </c>
    </row>
    <row r="869" spans="1:45" s="15" customFormat="1" x14ac:dyDescent="0.2">
      <c r="A869" s="423">
        <v>3615</v>
      </c>
      <c r="B869" s="427">
        <v>2</v>
      </c>
      <c r="C869" s="425" t="s">
        <v>303</v>
      </c>
      <c r="D869" s="422">
        <f t="shared" si="199"/>
        <v>6039</v>
      </c>
      <c r="E869" s="422">
        <f t="shared" si="200"/>
        <v>0</v>
      </c>
      <c r="F869" s="422">
        <f t="shared" si="201"/>
        <v>13242</v>
      </c>
      <c r="G869" s="422">
        <f t="shared" si="202"/>
        <v>0</v>
      </c>
      <c r="H869" s="22">
        <f t="shared" si="203"/>
        <v>19281</v>
      </c>
      <c r="I869" s="116">
        <v>2298</v>
      </c>
      <c r="J869" s="116">
        <v>0</v>
      </c>
      <c r="K869" s="116">
        <v>5421</v>
      </c>
      <c r="L869" s="116">
        <v>0</v>
      </c>
      <c r="M869" s="22">
        <f t="shared" si="204"/>
        <v>7719</v>
      </c>
      <c r="N869" s="116">
        <v>2625</v>
      </c>
      <c r="O869" s="116">
        <v>0</v>
      </c>
      <c r="P869" s="116">
        <v>6189</v>
      </c>
      <c r="Q869" s="116">
        <v>0</v>
      </c>
      <c r="R869" s="22">
        <f t="shared" si="205"/>
        <v>8814</v>
      </c>
      <c r="S869" s="116">
        <v>1116</v>
      </c>
      <c r="T869" s="116">
        <v>0</v>
      </c>
      <c r="U869" s="116">
        <v>1632</v>
      </c>
      <c r="V869" s="116">
        <v>0</v>
      </c>
      <c r="W869" s="22">
        <f t="shared" si="206"/>
        <v>2748</v>
      </c>
      <c r="X869" s="22">
        <f t="shared" si="207"/>
        <v>642.70000000000005</v>
      </c>
      <c r="Y869" s="22">
        <f ca="1">OFFSET('Cost Study'!$B$7,'Operations Support'!$C869,'Operations Support'!$B869)*$H869</f>
        <v>38176.379999999997</v>
      </c>
      <c r="Z869" s="23">
        <f ca="1">Y869*'Cost Study'!$B$31</f>
        <v>2132224.5004220079</v>
      </c>
      <c r="AA869" s="23">
        <f ca="1">IF(A869=10298,1.51,1)*IF($B869&lt;3,$D869*'Cost Study'!$B$32*OFFSET('Cost Study'!$B$7,'Operations Support'!$C869,'Operations Support'!$B869),0)</f>
        <v>1195.722</v>
      </c>
      <c r="AB869" s="24">
        <f ca="1">AA869*'Cost Study'!$B$31</f>
        <v>66783.381349766642</v>
      </c>
      <c r="AC869" s="23">
        <f ca="1">Y869*'Cost Study'!$B$31</f>
        <v>2132224.5004220079</v>
      </c>
      <c r="AD869" s="24">
        <f ca="1">AA869*'Cost Study'!$B$31</f>
        <v>66783.381349766642</v>
      </c>
      <c r="AE869" s="377">
        <f t="shared" ca="1" si="208"/>
        <v>2199007.8817717745</v>
      </c>
      <c r="AF869" s="377">
        <f t="shared" ca="1" si="209"/>
        <v>2199007.8817717745</v>
      </c>
      <c r="AH869" s="688">
        <f>IFERROR($H869/SUMIF($A:$A,$A869,$H:$H)*SUMIF(Summary!$A$110:$A$186,$A869,Summary!$P$110:$P$186),0)</f>
        <v>504931.54190666182</v>
      </c>
      <c r="AI869" s="689">
        <f t="shared" ca="1" si="195"/>
        <v>1694076.3398651127</v>
      </c>
      <c r="AJ869" s="688">
        <f>IFERROR(H869/SUMIF(A:A,A869,H:H)*SUMIF(Summary!$A$110:$A$186,'Operations Support'!A869,Summary!$Q$110:$Q$186),0)</f>
        <v>505262.65572871064</v>
      </c>
      <c r="AK869" s="688">
        <f t="shared" ca="1" si="196"/>
        <v>1693745.2260430639</v>
      </c>
      <c r="AL869" s="1"/>
      <c r="AM869" s="688">
        <f>IFERROR($H869/SUMIF($A:$A,$A869,$H:$H)*SUMIF(Summary!$A$230:$A$266,$A869,Summary!$P$230:$P$266),0)</f>
        <v>95533.7531264266</v>
      </c>
      <c r="AN869" s="688">
        <f>IFERROR($H869/SUMIF($A:$A,$A869,$H:$H)*(SUMIF(Summary!$A$230:$A$266,$A869,Summary!$L$230:$L$266)+SUMIF(Summary!$A$281:$A$317,$A869,Summary!$L$281:$L$317))-AM869,0)</f>
        <v>304782.2774977053</v>
      </c>
      <c r="AO869" s="688">
        <f>IFERROR($H869/SUMIF($A:$A,$A869,$H:$H)*SUMIF(Summary!$A$230:$A$266,$A869,Summary!$Q$230:$Q$266),0)</f>
        <v>95596.400324129703</v>
      </c>
      <c r="AP869" s="688">
        <f>IFERROR($H869/SUMIF($A:$A,$A869,$H:$H)*(SUMIF(Summary!$A$230:$A$266,$A869,Summary!$L$230:$L$266)+SUMIF(Summary!$A$281:$A$317,$A869,Summary!$L$281:$L$317))-AO869,0)</f>
        <v>304719.63030000217</v>
      </c>
      <c r="AQ869" s="306"/>
      <c r="AR869" s="688">
        <f t="shared" ca="1" si="197"/>
        <v>1998858.617362818</v>
      </c>
      <c r="AS869" s="688">
        <f t="shared" ca="1" si="198"/>
        <v>1998464.8563430661</v>
      </c>
    </row>
    <row r="870" spans="1:45" x14ac:dyDescent="0.2">
      <c r="A870" s="423">
        <v>3615</v>
      </c>
      <c r="B870" s="427">
        <v>2</v>
      </c>
      <c r="C870" s="425" t="s">
        <v>304</v>
      </c>
      <c r="D870" s="422">
        <f t="shared" si="199"/>
        <v>4540</v>
      </c>
      <c r="E870" s="422">
        <f t="shared" si="200"/>
        <v>0</v>
      </c>
      <c r="F870" s="422">
        <f t="shared" si="201"/>
        <v>724</v>
      </c>
      <c r="G870" s="422">
        <f t="shared" si="202"/>
        <v>0</v>
      </c>
      <c r="H870" s="22">
        <f t="shared" si="203"/>
        <v>5264</v>
      </c>
      <c r="I870" s="116">
        <v>2104</v>
      </c>
      <c r="J870" s="116">
        <v>0</v>
      </c>
      <c r="K870" s="116">
        <v>437</v>
      </c>
      <c r="L870" s="116">
        <v>0</v>
      </c>
      <c r="M870" s="22">
        <f t="shared" si="204"/>
        <v>2541</v>
      </c>
      <c r="N870" s="116">
        <v>2006</v>
      </c>
      <c r="O870" s="116">
        <v>0</v>
      </c>
      <c r="P870" s="116">
        <v>165</v>
      </c>
      <c r="Q870" s="116">
        <v>0</v>
      </c>
      <c r="R870" s="22">
        <f t="shared" si="205"/>
        <v>2171</v>
      </c>
      <c r="S870" s="116">
        <v>430</v>
      </c>
      <c r="T870" s="116">
        <v>0</v>
      </c>
      <c r="U870" s="116">
        <v>122</v>
      </c>
      <c r="V870" s="116">
        <v>0</v>
      </c>
      <c r="W870" s="22">
        <f t="shared" si="206"/>
        <v>552</v>
      </c>
      <c r="X870" s="22">
        <f t="shared" si="207"/>
        <v>175.46666666666667</v>
      </c>
      <c r="Y870" s="22">
        <f ca="1">OFFSET('Cost Study'!$B$7,'Operations Support'!$C870,'Operations Support'!$B870)*$H870</f>
        <v>12528.32</v>
      </c>
      <c r="Z870" s="23">
        <f ca="1">Y870*'Cost Study'!$B$31</f>
        <v>699730.85067591665</v>
      </c>
      <c r="AA870" s="23">
        <f ca="1">IF(A870=10298,1.51,1)*IF($B870&lt;3,$D870*'Cost Study'!$B$32*OFFSET('Cost Study'!$B$7,'Operations Support'!$C870,'Operations Support'!$B870),0)</f>
        <v>1080.52</v>
      </c>
      <c r="AB870" s="24">
        <f ca="1">AA870*'Cost Study'!$B$31</f>
        <v>60349.127318933548</v>
      </c>
      <c r="AC870" s="23">
        <f ca="1">Y870*'Cost Study'!$B$31</f>
        <v>699730.85067591665</v>
      </c>
      <c r="AD870" s="24">
        <f ca="1">AA870*'Cost Study'!$B$31</f>
        <v>60349.127318933548</v>
      </c>
      <c r="AE870" s="377">
        <f t="shared" ca="1" si="208"/>
        <v>760079.97799485014</v>
      </c>
      <c r="AF870" s="377">
        <f t="shared" ca="1" si="209"/>
        <v>760079.97799485014</v>
      </c>
      <c r="AH870" s="688">
        <f>IFERROR($H870/SUMIF($A:$A,$A870,$H:$H)*SUMIF(Summary!$A$110:$A$186,$A870,Summary!$P$110:$P$186),0)</f>
        <v>137853.82690714527</v>
      </c>
      <c r="AI870" s="689">
        <f t="shared" ca="1" si="195"/>
        <v>622226.15108770481</v>
      </c>
      <c r="AJ870" s="688">
        <f>IFERROR(H870/SUMIF(A:A,A870,H:H)*SUMIF(Summary!$A$110:$A$186,'Operations Support'!A870,Summary!$Q$110:$Q$186),0)</f>
        <v>137944.22590923362</v>
      </c>
      <c r="AK870" s="688">
        <f t="shared" ca="1" si="196"/>
        <v>622135.75208561658</v>
      </c>
      <c r="AM870" s="688">
        <f>IFERROR($H870/SUMIF($A:$A,$A870,$H:$H)*SUMIF(Summary!$A$230:$A$266,$A870,Summary!$P$230:$P$266),0)</f>
        <v>26082.136634900144</v>
      </c>
      <c r="AN870" s="688">
        <f>IFERROR($H870/SUMIF($A:$A,$A870,$H:$H)*(SUMIF(Summary!$A$230:$A$266,$A870,Summary!$L$230:$L$266)+SUMIF(Summary!$A$281:$A$317,$A870,Summary!$L$281:$L$317))-AM870,0)</f>
        <v>83210.098477668216</v>
      </c>
      <c r="AO870" s="688">
        <f>IFERROR($H870/SUMIF($A:$A,$A870,$H:$H)*SUMIF(Summary!$A$230:$A$266,$A870,Summary!$Q$230:$Q$266),0)</f>
        <v>26099.240252384148</v>
      </c>
      <c r="AP870" s="688">
        <f>IFERROR($H870/SUMIF($A:$A,$A870,$H:$H)*(SUMIF(Summary!$A$230:$A$266,$A870,Summary!$L$230:$L$266)+SUMIF(Summary!$A$281:$A$317,$A870,Summary!$L$281:$L$317))-AO870,0)</f>
        <v>83192.994860184219</v>
      </c>
      <c r="AQ870" s="306"/>
      <c r="AR870" s="688">
        <f t="shared" ca="1" si="197"/>
        <v>705436.24956537306</v>
      </c>
      <c r="AS870" s="688">
        <f t="shared" ca="1" si="198"/>
        <v>705328.74694580084</v>
      </c>
    </row>
    <row r="871" spans="1:45" x14ac:dyDescent="0.2">
      <c r="A871" s="423">
        <v>3615</v>
      </c>
      <c r="B871" s="427">
        <v>2</v>
      </c>
      <c r="C871" s="425" t="s">
        <v>305</v>
      </c>
      <c r="D871" s="422">
        <f t="shared" si="199"/>
        <v>10741</v>
      </c>
      <c r="E871" s="422">
        <f t="shared" si="200"/>
        <v>0</v>
      </c>
      <c r="F871" s="422">
        <f t="shared" si="201"/>
        <v>16125</v>
      </c>
      <c r="G871" s="422">
        <f t="shared" si="202"/>
        <v>0</v>
      </c>
      <c r="H871" s="22">
        <f t="shared" si="203"/>
        <v>26866</v>
      </c>
      <c r="I871" s="116">
        <v>4628</v>
      </c>
      <c r="J871" s="116">
        <v>0</v>
      </c>
      <c r="K871" s="116">
        <v>7171</v>
      </c>
      <c r="L871" s="116">
        <v>0</v>
      </c>
      <c r="M871" s="22">
        <f t="shared" si="204"/>
        <v>11799</v>
      </c>
      <c r="N871" s="116">
        <v>4861</v>
      </c>
      <c r="O871" s="116">
        <v>0</v>
      </c>
      <c r="P871" s="116">
        <v>7372</v>
      </c>
      <c r="Q871" s="116">
        <v>0</v>
      </c>
      <c r="R871" s="22">
        <f t="shared" si="205"/>
        <v>12233</v>
      </c>
      <c r="S871" s="116">
        <v>1252</v>
      </c>
      <c r="T871" s="116">
        <v>0</v>
      </c>
      <c r="U871" s="116">
        <v>1582</v>
      </c>
      <c r="V871" s="116">
        <v>0</v>
      </c>
      <c r="W871" s="22">
        <f t="shared" si="206"/>
        <v>2834</v>
      </c>
      <c r="X871" s="22">
        <f t="shared" si="207"/>
        <v>895.5333333333333</v>
      </c>
      <c r="Y871" s="22">
        <f ca="1">OFFSET('Cost Study'!$B$7,'Operations Support'!$C871,'Operations Support'!$B871)*$H871</f>
        <v>80329.340000000011</v>
      </c>
      <c r="Z871" s="23">
        <f ca="1">Y871*'Cost Study'!$B$31</f>
        <v>4486548.6683318233</v>
      </c>
      <c r="AA871" s="23">
        <f ca="1">IF(A871=10298,1.51,1)*IF($B871&lt;3,$D871*'Cost Study'!$B$32*OFFSET('Cost Study'!$B$7,'Operations Support'!$C871,'Operations Support'!$B871),0)</f>
        <v>3211.5590000000007</v>
      </c>
      <c r="AB871" s="24">
        <f ca="1">AA871*'Cost Study'!$B$31</f>
        <v>179371.76820722147</v>
      </c>
      <c r="AC871" s="23">
        <f ca="1">Y871*'Cost Study'!$B$31</f>
        <v>4486548.6683318233</v>
      </c>
      <c r="AD871" s="24">
        <f ca="1">AA871*'Cost Study'!$B$31</f>
        <v>179371.76820722147</v>
      </c>
      <c r="AE871" s="377">
        <f t="shared" ca="1" si="208"/>
        <v>4665920.4365390446</v>
      </c>
      <c r="AF871" s="377">
        <f t="shared" ca="1" si="209"/>
        <v>4665920.4365390446</v>
      </c>
      <c r="AH871" s="688">
        <f>IFERROR($H871/SUMIF($A:$A,$A871,$H:$H)*SUMIF(Summary!$A$110:$A$186,$A871,Summary!$P$110:$P$186),0)</f>
        <v>703567.80275215895</v>
      </c>
      <c r="AI871" s="689">
        <f t="shared" ca="1" si="195"/>
        <v>3962352.6337868855</v>
      </c>
      <c r="AJ871" s="688">
        <f>IFERROR(H871/SUMIF(A:A,A871,H:H)*SUMIF(Summary!$A$110:$A$186,'Operations Support'!A871,Summary!$Q$110:$Q$186),0)</f>
        <v>704029.17425483849</v>
      </c>
      <c r="AK871" s="688">
        <f t="shared" ca="1" si="196"/>
        <v>3961891.2622842062</v>
      </c>
      <c r="AM871" s="688">
        <f>IFERROR($H871/SUMIF($A:$A,$A871,$H:$H)*SUMIF(Summary!$A$230:$A$266,$A871,Summary!$P$230:$P$266),0)</f>
        <v>133116.01117652495</v>
      </c>
      <c r="AN871" s="688">
        <f>IFERROR($H871/SUMIF($A:$A,$A871,$H:$H)*(SUMIF(Summary!$A$230:$A$266,$A871,Summary!$L$230:$L$266)+SUMIF(Summary!$A$281:$A$317,$A871,Summary!$L$281:$L$317))-AM871,0)</f>
        <v>424681.3270708652</v>
      </c>
      <c r="AO871" s="688">
        <f>IFERROR($H871/SUMIF($A:$A,$A871,$H:$H)*SUMIF(Summary!$A$230:$A$266,$A871,Summary!$Q$230:$Q$266),0)</f>
        <v>133203.30330937548</v>
      </c>
      <c r="AP871" s="688">
        <f>IFERROR($H871/SUMIF($A:$A,$A871,$H:$H)*(SUMIF(Summary!$A$230:$A$266,$A871,Summary!$L$230:$L$266)+SUMIF(Summary!$A$281:$A$317,$A871,Summary!$L$281:$L$317))-AO871,0)</f>
        <v>424594.03493801464</v>
      </c>
      <c r="AQ871" s="306"/>
      <c r="AR871" s="688">
        <f t="shared" ca="1" si="197"/>
        <v>4387033.9608577508</v>
      </c>
      <c r="AS871" s="688">
        <f t="shared" ca="1" si="198"/>
        <v>4386485.2972222213</v>
      </c>
    </row>
    <row r="872" spans="1:45" x14ac:dyDescent="0.2">
      <c r="A872" s="423">
        <v>3615</v>
      </c>
      <c r="B872" s="427">
        <v>2</v>
      </c>
      <c r="C872" s="425" t="s">
        <v>306</v>
      </c>
      <c r="D872" s="422">
        <f t="shared" si="199"/>
        <v>3498</v>
      </c>
      <c r="E872" s="422">
        <f t="shared" si="200"/>
        <v>0</v>
      </c>
      <c r="F872" s="422">
        <f t="shared" si="201"/>
        <v>10026</v>
      </c>
      <c r="G872" s="422">
        <f t="shared" si="202"/>
        <v>0</v>
      </c>
      <c r="H872" s="22">
        <f t="shared" si="203"/>
        <v>13524</v>
      </c>
      <c r="I872" s="116">
        <v>1788</v>
      </c>
      <c r="J872" s="116">
        <v>0</v>
      </c>
      <c r="K872" s="116">
        <v>4205</v>
      </c>
      <c r="L872" s="116">
        <v>0</v>
      </c>
      <c r="M872" s="22">
        <f t="shared" si="204"/>
        <v>5993</v>
      </c>
      <c r="N872" s="116">
        <v>1401</v>
      </c>
      <c r="O872" s="116">
        <v>0</v>
      </c>
      <c r="P872" s="116">
        <v>4657</v>
      </c>
      <c r="Q872" s="116">
        <v>0</v>
      </c>
      <c r="R872" s="22">
        <f t="shared" si="205"/>
        <v>6058</v>
      </c>
      <c r="S872" s="116">
        <v>309</v>
      </c>
      <c r="T872" s="116">
        <v>0</v>
      </c>
      <c r="U872" s="116">
        <v>1164</v>
      </c>
      <c r="V872" s="116">
        <v>0</v>
      </c>
      <c r="W872" s="22">
        <f t="shared" si="206"/>
        <v>1473</v>
      </c>
      <c r="X872" s="22">
        <f t="shared" si="207"/>
        <v>450.8</v>
      </c>
      <c r="Y872" s="22">
        <f ca="1">OFFSET('Cost Study'!$B$7,'Operations Support'!$C872,'Operations Support'!$B872)*$H872</f>
        <v>24343.200000000001</v>
      </c>
      <c r="Z872" s="23">
        <f ca="1">Y872*'Cost Study'!$B$31</f>
        <v>1359614.7004685367</v>
      </c>
      <c r="AA872" s="23">
        <f ca="1">IF(A872=10298,1.51,1)*IF($B872&lt;3,$D872*'Cost Study'!$B$32*OFFSET('Cost Study'!$B$7,'Operations Support'!$C872,'Operations Support'!$B872),0)</f>
        <v>629.64</v>
      </c>
      <c r="AB872" s="24">
        <f ca="1">AA872*'Cost Study'!$B$31</f>
        <v>35166.609155863211</v>
      </c>
      <c r="AC872" s="23">
        <f ca="1">Y872*'Cost Study'!$B$31</f>
        <v>1359614.7004685367</v>
      </c>
      <c r="AD872" s="24">
        <f ca="1">AA872*'Cost Study'!$B$31</f>
        <v>35166.609155863211</v>
      </c>
      <c r="AE872" s="377">
        <f t="shared" ca="1" si="208"/>
        <v>1394781.3096244</v>
      </c>
      <c r="AF872" s="377">
        <f t="shared" ca="1" si="209"/>
        <v>1394781.3096244</v>
      </c>
      <c r="AH872" s="688">
        <f>IFERROR($H872/SUMIF($A:$A,$A872,$H:$H)*SUMIF(Summary!$A$110:$A$186,$A872,Summary!$P$110:$P$186),0)</f>
        <v>354167.01274548494</v>
      </c>
      <c r="AI872" s="689">
        <f t="shared" ca="1" si="195"/>
        <v>1040614.296878915</v>
      </c>
      <c r="AJ872" s="688">
        <f>IFERROR(H872/SUMIF(A:A,A872,H:H)*SUMIF(Summary!$A$110:$A$186,'Operations Support'!A872,Summary!$Q$110:$Q$186),0)</f>
        <v>354399.26124553103</v>
      </c>
      <c r="AK872" s="688">
        <f t="shared" ca="1" si="196"/>
        <v>1040382.048378869</v>
      </c>
      <c r="AM872" s="688">
        <f>IFERROR($H872/SUMIF($A:$A,$A872,$H:$H)*SUMIF(Summary!$A$230:$A$266,$A872,Summary!$P$230:$P$266),0)</f>
        <v>67008.893588599836</v>
      </c>
      <c r="AN872" s="688">
        <f>IFERROR($H872/SUMIF($A:$A,$A872,$H:$H)*(SUMIF(Summary!$A$230:$A$266,$A872,Summary!$L$230:$L$266)+SUMIF(Summary!$A$281:$A$317,$A872,Summary!$L$281:$L$317))-AM872,0)</f>
        <v>213779.13598251998</v>
      </c>
      <c r="AO872" s="688">
        <f>IFERROR($H872/SUMIF($A:$A,$A872,$H:$H)*SUMIF(Summary!$A$230:$A$266,$A872,Summary!$Q$230:$Q$266),0)</f>
        <v>67052.835329263529</v>
      </c>
      <c r="AP872" s="688">
        <f>IFERROR($H872/SUMIF($A:$A,$A872,$H:$H)*(SUMIF(Summary!$A$230:$A$266,$A872,Summary!$L$230:$L$266)+SUMIF(Summary!$A$281:$A$317,$A872,Summary!$L$281:$L$317))-AO872,0)</f>
        <v>213735.19424185628</v>
      </c>
      <c r="AQ872" s="306"/>
      <c r="AR872" s="688">
        <f t="shared" ca="1" si="197"/>
        <v>1254393.432861435</v>
      </c>
      <c r="AS872" s="688">
        <f t="shared" ca="1" si="198"/>
        <v>1254117.2426207252</v>
      </c>
    </row>
    <row r="873" spans="1:45" x14ac:dyDescent="0.2">
      <c r="A873" s="423">
        <v>3615</v>
      </c>
      <c r="B873" s="427">
        <v>2</v>
      </c>
      <c r="C873" s="425" t="s">
        <v>307</v>
      </c>
      <c r="D873" s="422">
        <f t="shared" si="199"/>
        <v>0</v>
      </c>
      <c r="E873" s="422">
        <f t="shared" si="200"/>
        <v>0</v>
      </c>
      <c r="F873" s="422">
        <f t="shared" si="201"/>
        <v>0</v>
      </c>
      <c r="G873" s="422">
        <f t="shared" si="202"/>
        <v>0</v>
      </c>
      <c r="H873" s="22">
        <f t="shared" si="203"/>
        <v>0</v>
      </c>
      <c r="I873" s="116">
        <v>0</v>
      </c>
      <c r="J873" s="116">
        <v>0</v>
      </c>
      <c r="K873" s="116">
        <v>0</v>
      </c>
      <c r="L873" s="116">
        <v>0</v>
      </c>
      <c r="M873" s="22">
        <f t="shared" si="204"/>
        <v>0</v>
      </c>
      <c r="N873" s="116">
        <v>0</v>
      </c>
      <c r="O873" s="116">
        <v>0</v>
      </c>
      <c r="P873" s="116">
        <v>0</v>
      </c>
      <c r="Q873" s="116">
        <v>0</v>
      </c>
      <c r="R873" s="22">
        <f t="shared" si="205"/>
        <v>0</v>
      </c>
      <c r="S873" s="116">
        <v>0</v>
      </c>
      <c r="T873" s="116">
        <v>0</v>
      </c>
      <c r="U873" s="116">
        <v>0</v>
      </c>
      <c r="V873" s="116">
        <v>0</v>
      </c>
      <c r="W873" s="22">
        <f t="shared" si="206"/>
        <v>0</v>
      </c>
      <c r="X873" s="22">
        <f t="shared" si="207"/>
        <v>0</v>
      </c>
      <c r="Y873" s="22">
        <f ca="1">OFFSET('Cost Study'!$B$7,'Operations Support'!$C873,'Operations Support'!$B873)*$H873</f>
        <v>0</v>
      </c>
      <c r="Z873" s="23">
        <f ca="1">Y873*'Cost Study'!$B$31</f>
        <v>0</v>
      </c>
      <c r="AA873" s="23">
        <f ca="1">IF(A873=10298,1.51,1)*IF($B873&lt;3,$D873*'Cost Study'!$B$32*OFFSET('Cost Study'!$B$7,'Operations Support'!$C873,'Operations Support'!$B873),0)</f>
        <v>0</v>
      </c>
      <c r="AB873" s="24">
        <f ca="1">AA873*'Cost Study'!$B$31</f>
        <v>0</v>
      </c>
      <c r="AC873" s="23">
        <f ca="1">Y873*'Cost Study'!$B$31</f>
        <v>0</v>
      </c>
      <c r="AD873" s="24">
        <f ca="1">AA873*'Cost Study'!$B$31</f>
        <v>0</v>
      </c>
      <c r="AE873" s="377">
        <f t="shared" ca="1" si="208"/>
        <v>0</v>
      </c>
      <c r="AF873" s="377">
        <f t="shared" ca="1" si="209"/>
        <v>0</v>
      </c>
      <c r="AH873" s="688">
        <f>IFERROR($H873/SUMIF($A:$A,$A873,$H:$H)*SUMIF(Summary!$A$110:$A$186,$A873,Summary!$P$110:$P$186),0)</f>
        <v>0</v>
      </c>
      <c r="AI873" s="689">
        <f t="shared" ca="1" si="195"/>
        <v>0</v>
      </c>
      <c r="AJ873" s="688">
        <f>IFERROR(H873/SUMIF(A:A,A873,H:H)*SUMIF(Summary!$A$110:$A$186,'Operations Support'!A873,Summary!$Q$110:$Q$186),0)</f>
        <v>0</v>
      </c>
      <c r="AK873" s="688">
        <f t="shared" ca="1" si="196"/>
        <v>0</v>
      </c>
      <c r="AM873" s="688">
        <f>IFERROR($H873/SUMIF($A:$A,$A873,$H:$H)*SUMIF(Summary!$A$230:$A$266,$A873,Summary!$P$230:$P$266),0)</f>
        <v>0</v>
      </c>
      <c r="AN873" s="688">
        <f>IFERROR($H873/SUMIF($A:$A,$A873,$H:$H)*(SUMIF(Summary!$A$230:$A$266,$A873,Summary!$L$230:$L$266)+SUMIF(Summary!$A$281:$A$317,$A873,Summary!$L$281:$L$317))-AM873,0)</f>
        <v>0</v>
      </c>
      <c r="AO873" s="688">
        <f>IFERROR($H873/SUMIF($A:$A,$A873,$H:$H)*SUMIF(Summary!$A$230:$A$266,$A873,Summary!$Q$230:$Q$266),0)</f>
        <v>0</v>
      </c>
      <c r="AP873" s="688">
        <f>IFERROR($H873/SUMIF($A:$A,$A873,$H:$H)*(SUMIF(Summary!$A$230:$A$266,$A873,Summary!$L$230:$L$266)+SUMIF(Summary!$A$281:$A$317,$A873,Summary!$L$281:$L$317))-AO873,0)</f>
        <v>0</v>
      </c>
      <c r="AQ873" s="306"/>
      <c r="AR873" s="688">
        <f t="shared" ca="1" si="197"/>
        <v>0</v>
      </c>
      <c r="AS873" s="688">
        <f t="shared" ca="1" si="198"/>
        <v>0</v>
      </c>
    </row>
    <row r="874" spans="1:45" x14ac:dyDescent="0.2">
      <c r="A874" s="423">
        <v>3615</v>
      </c>
      <c r="B874" s="427">
        <v>2</v>
      </c>
      <c r="C874" s="425" t="s">
        <v>308</v>
      </c>
      <c r="D874" s="422">
        <f t="shared" si="199"/>
        <v>1295</v>
      </c>
      <c r="E874" s="422">
        <f t="shared" si="200"/>
        <v>0</v>
      </c>
      <c r="F874" s="422">
        <f t="shared" si="201"/>
        <v>4622</v>
      </c>
      <c r="G874" s="422">
        <f t="shared" si="202"/>
        <v>0</v>
      </c>
      <c r="H874" s="22">
        <f t="shared" si="203"/>
        <v>5917</v>
      </c>
      <c r="I874" s="116">
        <v>836</v>
      </c>
      <c r="J874" s="116">
        <v>0</v>
      </c>
      <c r="K874" s="116">
        <v>2120</v>
      </c>
      <c r="L874" s="116">
        <v>0</v>
      </c>
      <c r="M874" s="22">
        <f t="shared" si="204"/>
        <v>2956</v>
      </c>
      <c r="N874" s="116">
        <v>459</v>
      </c>
      <c r="O874" s="116">
        <v>0</v>
      </c>
      <c r="P874" s="116">
        <v>2016</v>
      </c>
      <c r="Q874" s="116">
        <v>0</v>
      </c>
      <c r="R874" s="22">
        <f t="shared" si="205"/>
        <v>2475</v>
      </c>
      <c r="S874" s="116">
        <v>0</v>
      </c>
      <c r="T874" s="116">
        <v>0</v>
      </c>
      <c r="U874" s="116">
        <v>486</v>
      </c>
      <c r="V874" s="116">
        <v>0</v>
      </c>
      <c r="W874" s="22">
        <f t="shared" si="206"/>
        <v>486</v>
      </c>
      <c r="X874" s="22">
        <f t="shared" si="207"/>
        <v>197.23333333333332</v>
      </c>
      <c r="Y874" s="22">
        <f ca="1">OFFSET('Cost Study'!$B$7,'Operations Support'!$C874,'Operations Support'!$B874)*$H874</f>
        <v>10946.45</v>
      </c>
      <c r="Z874" s="23">
        <f ca="1">Y874*'Cost Study'!$B$31</f>
        <v>611380.35829076753</v>
      </c>
      <c r="AA874" s="23">
        <f ca="1">IF(A874=10298,1.51,1)*IF($B874&lt;3,$D874*'Cost Study'!$B$32*OFFSET('Cost Study'!$B$7,'Operations Support'!$C874,'Operations Support'!$B874),0)</f>
        <v>239.57500000000002</v>
      </c>
      <c r="AB874" s="24">
        <f ca="1">AA874*'Cost Study'!$B$31</f>
        <v>13380.72611097759</v>
      </c>
      <c r="AC874" s="23">
        <f ca="1">Y874*'Cost Study'!$B$31</f>
        <v>611380.35829076753</v>
      </c>
      <c r="AD874" s="24">
        <f ca="1">AA874*'Cost Study'!$B$31</f>
        <v>13380.72611097759</v>
      </c>
      <c r="AE874" s="377">
        <f t="shared" ca="1" si="208"/>
        <v>624761.08440174512</v>
      </c>
      <c r="AF874" s="377">
        <f t="shared" ca="1" si="209"/>
        <v>624761.08440174512</v>
      </c>
      <c r="AH874" s="688">
        <f>IFERROR($H874/SUMIF($A:$A,$A874,$H:$H)*SUMIF(Summary!$A$110:$A$186,$A874,Summary!$P$110:$P$186),0)</f>
        <v>154954.61508540626</v>
      </c>
      <c r="AI874" s="689">
        <f t="shared" ca="1" si="195"/>
        <v>469806.46931633889</v>
      </c>
      <c r="AJ874" s="688">
        <f>IFERROR(H874/SUMIF(A:A,A874,H:H)*SUMIF(Summary!$A$110:$A$186,'Operations Support'!A874,Summary!$Q$110:$Q$186),0)</f>
        <v>155056.2280974421</v>
      </c>
      <c r="AK874" s="688">
        <f t="shared" ca="1" si="196"/>
        <v>469704.85630430304</v>
      </c>
      <c r="AM874" s="688">
        <f>IFERROR($H874/SUMIF($A:$A,$A874,$H:$H)*SUMIF(Summary!$A$230:$A$266,$A874,Summary!$P$230:$P$266),0)</f>
        <v>29317.62964831006</v>
      </c>
      <c r="AN874" s="688">
        <f>IFERROR($H874/SUMIF($A:$A,$A874,$H:$H)*(SUMIF(Summary!$A$230:$A$266,$A874,Summary!$L$230:$L$266)+SUMIF(Summary!$A$281:$A$317,$A874,Summary!$L$281:$L$317))-AM874,0)</f>
        <v>93532.323839734585</v>
      </c>
      <c r="AO874" s="688">
        <f>IFERROR($H874/SUMIF($A:$A,$A874,$H:$H)*SUMIF(Summary!$A$230:$A$266,$A874,Summary!$Q$230:$Q$266),0)</f>
        <v>29336.854972142286</v>
      </c>
      <c r="AP874" s="688">
        <f>IFERROR($H874/SUMIF($A:$A,$A874,$H:$H)*(SUMIF(Summary!$A$230:$A$266,$A874,Summary!$L$230:$L$266)+SUMIF(Summary!$A$281:$A$317,$A874,Summary!$L$281:$L$317))-AO874,0)</f>
        <v>93513.098515902355</v>
      </c>
      <c r="AQ874" s="306"/>
      <c r="AR874" s="688">
        <f t="shared" ca="1" si="197"/>
        <v>563338.79315607343</v>
      </c>
      <c r="AS874" s="688">
        <f t="shared" ca="1" si="198"/>
        <v>563217.95482020546</v>
      </c>
    </row>
    <row r="875" spans="1:45" x14ac:dyDescent="0.2">
      <c r="A875" s="423">
        <v>3615</v>
      </c>
      <c r="B875" s="427">
        <v>2</v>
      </c>
      <c r="C875" s="425" t="s">
        <v>309</v>
      </c>
      <c r="D875" s="422">
        <f t="shared" si="199"/>
        <v>0</v>
      </c>
      <c r="E875" s="422">
        <f t="shared" si="200"/>
        <v>0</v>
      </c>
      <c r="F875" s="422">
        <f t="shared" si="201"/>
        <v>0</v>
      </c>
      <c r="G875" s="422">
        <f t="shared" si="202"/>
        <v>0</v>
      </c>
      <c r="H875" s="22">
        <f t="shared" si="203"/>
        <v>0</v>
      </c>
      <c r="I875" s="116">
        <v>0</v>
      </c>
      <c r="J875" s="116">
        <v>0</v>
      </c>
      <c r="K875" s="116">
        <v>0</v>
      </c>
      <c r="L875" s="116">
        <v>0</v>
      </c>
      <c r="M875" s="22">
        <f t="shared" si="204"/>
        <v>0</v>
      </c>
      <c r="N875" s="116">
        <v>0</v>
      </c>
      <c r="O875" s="116">
        <v>0</v>
      </c>
      <c r="P875" s="116">
        <v>0</v>
      </c>
      <c r="Q875" s="116">
        <v>0</v>
      </c>
      <c r="R875" s="22">
        <f t="shared" si="205"/>
        <v>0</v>
      </c>
      <c r="S875" s="116">
        <v>0</v>
      </c>
      <c r="T875" s="116">
        <v>0</v>
      </c>
      <c r="U875" s="116">
        <v>0</v>
      </c>
      <c r="V875" s="116">
        <v>0</v>
      </c>
      <c r="W875" s="22">
        <f t="shared" si="206"/>
        <v>0</v>
      </c>
      <c r="X875" s="22">
        <f t="shared" si="207"/>
        <v>0</v>
      </c>
      <c r="Y875" s="22">
        <f ca="1">OFFSET('Cost Study'!$B$7,'Operations Support'!$C875,'Operations Support'!$B875)*$H875</f>
        <v>0</v>
      </c>
      <c r="Z875" s="23">
        <f ca="1">Y875*'Cost Study'!$B$31</f>
        <v>0</v>
      </c>
      <c r="AA875" s="23">
        <f ca="1">IF(A875=10298,1.51,1)*IF($B875&lt;3,$D875*'Cost Study'!$B$32*OFFSET('Cost Study'!$B$7,'Operations Support'!$C875,'Operations Support'!$B875),0)</f>
        <v>0</v>
      </c>
      <c r="AB875" s="24">
        <f ca="1">AA875*'Cost Study'!$B$31</f>
        <v>0</v>
      </c>
      <c r="AC875" s="23">
        <f ca="1">Y875*'Cost Study'!$B$31</f>
        <v>0</v>
      </c>
      <c r="AD875" s="24">
        <f ca="1">AA875*'Cost Study'!$B$31</f>
        <v>0</v>
      </c>
      <c r="AE875" s="377">
        <f t="shared" ca="1" si="208"/>
        <v>0</v>
      </c>
      <c r="AF875" s="377">
        <f t="shared" ca="1" si="209"/>
        <v>0</v>
      </c>
      <c r="AH875" s="688">
        <f>IFERROR($H875/SUMIF($A:$A,$A875,$H:$H)*SUMIF(Summary!$A$110:$A$186,$A875,Summary!$P$110:$P$186),0)</f>
        <v>0</v>
      </c>
      <c r="AI875" s="689">
        <f t="shared" ca="1" si="195"/>
        <v>0</v>
      </c>
      <c r="AJ875" s="688">
        <f>IFERROR(H875/SUMIF(A:A,A875,H:H)*SUMIF(Summary!$A$110:$A$186,'Operations Support'!A875,Summary!$Q$110:$Q$186),0)</f>
        <v>0</v>
      </c>
      <c r="AK875" s="688">
        <f t="shared" ca="1" si="196"/>
        <v>0</v>
      </c>
      <c r="AM875" s="688">
        <f>IFERROR($H875/SUMIF($A:$A,$A875,$H:$H)*SUMIF(Summary!$A$230:$A$266,$A875,Summary!$P$230:$P$266),0)</f>
        <v>0</v>
      </c>
      <c r="AN875" s="688">
        <f>IFERROR($H875/SUMIF($A:$A,$A875,$H:$H)*(SUMIF(Summary!$A$230:$A$266,$A875,Summary!$L$230:$L$266)+SUMIF(Summary!$A$281:$A$317,$A875,Summary!$L$281:$L$317))-AM875,0)</f>
        <v>0</v>
      </c>
      <c r="AO875" s="688">
        <f>IFERROR($H875/SUMIF($A:$A,$A875,$H:$H)*SUMIF(Summary!$A$230:$A$266,$A875,Summary!$Q$230:$Q$266),0)</f>
        <v>0</v>
      </c>
      <c r="AP875" s="688">
        <f>IFERROR($H875/SUMIF($A:$A,$A875,$H:$H)*(SUMIF(Summary!$A$230:$A$266,$A875,Summary!$L$230:$L$266)+SUMIF(Summary!$A$281:$A$317,$A875,Summary!$L$281:$L$317))-AO875,0)</f>
        <v>0</v>
      </c>
      <c r="AQ875" s="306"/>
      <c r="AR875" s="688">
        <f t="shared" ca="1" si="197"/>
        <v>0</v>
      </c>
      <c r="AS875" s="688">
        <f t="shared" ca="1" si="198"/>
        <v>0</v>
      </c>
    </row>
    <row r="876" spans="1:45" x14ac:dyDescent="0.2">
      <c r="A876" s="423">
        <v>3615</v>
      </c>
      <c r="B876" s="427">
        <v>2</v>
      </c>
      <c r="C876" s="425" t="s">
        <v>310</v>
      </c>
      <c r="D876" s="422">
        <f t="shared" si="199"/>
        <v>0</v>
      </c>
      <c r="E876" s="422">
        <f t="shared" si="200"/>
        <v>0</v>
      </c>
      <c r="F876" s="422">
        <f t="shared" si="201"/>
        <v>0</v>
      </c>
      <c r="G876" s="422">
        <f t="shared" si="202"/>
        <v>0</v>
      </c>
      <c r="H876" s="22">
        <f t="shared" si="203"/>
        <v>0</v>
      </c>
      <c r="I876" s="116">
        <v>0</v>
      </c>
      <c r="J876" s="116">
        <v>0</v>
      </c>
      <c r="K876" s="116">
        <v>0</v>
      </c>
      <c r="L876" s="116">
        <v>0</v>
      </c>
      <c r="M876" s="22">
        <f t="shared" si="204"/>
        <v>0</v>
      </c>
      <c r="N876" s="116">
        <v>0</v>
      </c>
      <c r="O876" s="116">
        <v>0</v>
      </c>
      <c r="P876" s="116">
        <v>0</v>
      </c>
      <c r="Q876" s="116">
        <v>0</v>
      </c>
      <c r="R876" s="22">
        <f t="shared" si="205"/>
        <v>0</v>
      </c>
      <c r="S876" s="116">
        <v>0</v>
      </c>
      <c r="T876" s="116">
        <v>0</v>
      </c>
      <c r="U876" s="116">
        <v>0</v>
      </c>
      <c r="V876" s="116">
        <v>0</v>
      </c>
      <c r="W876" s="22">
        <f t="shared" si="206"/>
        <v>0</v>
      </c>
      <c r="X876" s="22">
        <f t="shared" si="207"/>
        <v>0</v>
      </c>
      <c r="Y876" s="22">
        <f ca="1">OFFSET('Cost Study'!$B$7,'Operations Support'!$C876,'Operations Support'!$B876)*$H876</f>
        <v>0</v>
      </c>
      <c r="Z876" s="23">
        <f ca="1">Y876*'Cost Study'!$B$31</f>
        <v>0</v>
      </c>
      <c r="AA876" s="23">
        <f ca="1">IF(A876=10298,1.51,1)*IF($B876&lt;3,$D876*'Cost Study'!$B$32*OFFSET('Cost Study'!$B$7,'Operations Support'!$C876,'Operations Support'!$B876),0)</f>
        <v>0</v>
      </c>
      <c r="AB876" s="24">
        <f ca="1">AA876*'Cost Study'!$B$31</f>
        <v>0</v>
      </c>
      <c r="AC876" s="23">
        <f ca="1">Y876*'Cost Study'!$B$31</f>
        <v>0</v>
      </c>
      <c r="AD876" s="24">
        <f ca="1">AA876*'Cost Study'!$B$31</f>
        <v>0</v>
      </c>
      <c r="AE876" s="377">
        <f t="shared" ca="1" si="208"/>
        <v>0</v>
      </c>
      <c r="AF876" s="377">
        <f t="shared" ca="1" si="209"/>
        <v>0</v>
      </c>
      <c r="AH876" s="688">
        <f>IFERROR($H876/SUMIF($A:$A,$A876,$H:$H)*SUMIF(Summary!$A$110:$A$186,$A876,Summary!$P$110:$P$186),0)</f>
        <v>0</v>
      </c>
      <c r="AI876" s="689">
        <f t="shared" ca="1" si="195"/>
        <v>0</v>
      </c>
      <c r="AJ876" s="688">
        <f>IFERROR(H876/SUMIF(A:A,A876,H:H)*SUMIF(Summary!$A$110:$A$186,'Operations Support'!A876,Summary!$Q$110:$Q$186),0)</f>
        <v>0</v>
      </c>
      <c r="AK876" s="688">
        <f t="shared" ca="1" si="196"/>
        <v>0</v>
      </c>
      <c r="AM876" s="688">
        <f>IFERROR($H876/SUMIF($A:$A,$A876,$H:$H)*SUMIF(Summary!$A$230:$A$266,$A876,Summary!$P$230:$P$266),0)</f>
        <v>0</v>
      </c>
      <c r="AN876" s="688">
        <f>IFERROR($H876/SUMIF($A:$A,$A876,$H:$H)*(SUMIF(Summary!$A$230:$A$266,$A876,Summary!$L$230:$L$266)+SUMIF(Summary!$A$281:$A$317,$A876,Summary!$L$281:$L$317))-AM876,0)</f>
        <v>0</v>
      </c>
      <c r="AO876" s="688">
        <f>IFERROR($H876/SUMIF($A:$A,$A876,$H:$H)*SUMIF(Summary!$A$230:$A$266,$A876,Summary!$Q$230:$Q$266),0)</f>
        <v>0</v>
      </c>
      <c r="AP876" s="688">
        <f>IFERROR($H876/SUMIF($A:$A,$A876,$H:$H)*(SUMIF(Summary!$A$230:$A$266,$A876,Summary!$L$230:$L$266)+SUMIF(Summary!$A$281:$A$317,$A876,Summary!$L$281:$L$317))-AO876,0)</f>
        <v>0</v>
      </c>
      <c r="AQ876" s="306"/>
      <c r="AR876" s="688">
        <f t="shared" ca="1" si="197"/>
        <v>0</v>
      </c>
      <c r="AS876" s="688">
        <f t="shared" ca="1" si="198"/>
        <v>0</v>
      </c>
    </row>
    <row r="877" spans="1:45" x14ac:dyDescent="0.2">
      <c r="A877" s="423">
        <v>3615</v>
      </c>
      <c r="B877" s="427">
        <v>2</v>
      </c>
      <c r="C877" s="425" t="s">
        <v>311</v>
      </c>
      <c r="D877" s="422">
        <f t="shared" si="199"/>
        <v>0</v>
      </c>
      <c r="E877" s="422">
        <f t="shared" si="200"/>
        <v>0</v>
      </c>
      <c r="F877" s="422">
        <f t="shared" si="201"/>
        <v>0</v>
      </c>
      <c r="G877" s="422">
        <f t="shared" si="202"/>
        <v>0</v>
      </c>
      <c r="H877" s="22">
        <f t="shared" si="203"/>
        <v>0</v>
      </c>
      <c r="I877" s="116">
        <v>0</v>
      </c>
      <c r="J877" s="116">
        <v>0</v>
      </c>
      <c r="K877" s="116">
        <v>0</v>
      </c>
      <c r="L877" s="116">
        <v>0</v>
      </c>
      <c r="M877" s="22">
        <f t="shared" si="204"/>
        <v>0</v>
      </c>
      <c r="N877" s="116">
        <v>0</v>
      </c>
      <c r="O877" s="116">
        <v>0</v>
      </c>
      <c r="P877" s="116">
        <v>0</v>
      </c>
      <c r="Q877" s="116">
        <v>0</v>
      </c>
      <c r="R877" s="22">
        <f t="shared" si="205"/>
        <v>0</v>
      </c>
      <c r="S877" s="116">
        <v>0</v>
      </c>
      <c r="T877" s="116">
        <v>0</v>
      </c>
      <c r="U877" s="116">
        <v>0</v>
      </c>
      <c r="V877" s="116">
        <v>0</v>
      </c>
      <c r="W877" s="22">
        <f t="shared" si="206"/>
        <v>0</v>
      </c>
      <c r="X877" s="22">
        <f t="shared" si="207"/>
        <v>0</v>
      </c>
      <c r="Y877" s="22">
        <f ca="1">OFFSET('Cost Study'!$B$7,'Operations Support'!$C877,'Operations Support'!$B877)*$H877</f>
        <v>0</v>
      </c>
      <c r="Z877" s="23">
        <f ca="1">Y877*'Cost Study'!$B$31</f>
        <v>0</v>
      </c>
      <c r="AA877" s="23">
        <f ca="1">IF(A877=10298,1.51,1)*IF($B877&lt;3,$D877*'Cost Study'!$B$32*OFFSET('Cost Study'!$B$7,'Operations Support'!$C877,'Operations Support'!$B877),0)</f>
        <v>0</v>
      </c>
      <c r="AB877" s="24">
        <f ca="1">AA877*'Cost Study'!$B$31</f>
        <v>0</v>
      </c>
      <c r="AC877" s="23">
        <f ca="1">Y877*'Cost Study'!$B$31</f>
        <v>0</v>
      </c>
      <c r="AD877" s="24">
        <f ca="1">AA877*'Cost Study'!$B$31</f>
        <v>0</v>
      </c>
      <c r="AE877" s="377">
        <f t="shared" ca="1" si="208"/>
        <v>0</v>
      </c>
      <c r="AF877" s="377">
        <f t="shared" ca="1" si="209"/>
        <v>0</v>
      </c>
      <c r="AH877" s="688">
        <f>IFERROR($H877/SUMIF($A:$A,$A877,$H:$H)*SUMIF(Summary!$A$110:$A$186,$A877,Summary!$P$110:$P$186),0)</f>
        <v>0</v>
      </c>
      <c r="AI877" s="689">
        <f t="shared" ca="1" si="195"/>
        <v>0</v>
      </c>
      <c r="AJ877" s="688">
        <f>IFERROR(H877/SUMIF(A:A,A877,H:H)*SUMIF(Summary!$A$110:$A$186,'Operations Support'!A877,Summary!$Q$110:$Q$186),0)</f>
        <v>0</v>
      </c>
      <c r="AK877" s="688">
        <f t="shared" ca="1" si="196"/>
        <v>0</v>
      </c>
      <c r="AM877" s="688">
        <f>IFERROR($H877/SUMIF($A:$A,$A877,$H:$H)*SUMIF(Summary!$A$230:$A$266,$A877,Summary!$P$230:$P$266),0)</f>
        <v>0</v>
      </c>
      <c r="AN877" s="688">
        <f>IFERROR($H877/SUMIF($A:$A,$A877,$H:$H)*(SUMIF(Summary!$A$230:$A$266,$A877,Summary!$L$230:$L$266)+SUMIF(Summary!$A$281:$A$317,$A877,Summary!$L$281:$L$317))-AM877,0)</f>
        <v>0</v>
      </c>
      <c r="AO877" s="688">
        <f>IFERROR($H877/SUMIF($A:$A,$A877,$H:$H)*SUMIF(Summary!$A$230:$A$266,$A877,Summary!$Q$230:$Q$266),0)</f>
        <v>0</v>
      </c>
      <c r="AP877" s="688">
        <f>IFERROR($H877/SUMIF($A:$A,$A877,$H:$H)*(SUMIF(Summary!$A$230:$A$266,$A877,Summary!$L$230:$L$266)+SUMIF(Summary!$A$281:$A$317,$A877,Summary!$L$281:$L$317))-AO877,0)</f>
        <v>0</v>
      </c>
      <c r="AQ877" s="306"/>
      <c r="AR877" s="688">
        <f t="shared" ca="1" si="197"/>
        <v>0</v>
      </c>
      <c r="AS877" s="688">
        <f t="shared" ca="1" si="198"/>
        <v>0</v>
      </c>
    </row>
    <row r="878" spans="1:45" x14ac:dyDescent="0.2">
      <c r="A878" s="423">
        <v>3615</v>
      </c>
      <c r="B878" s="427">
        <v>2</v>
      </c>
      <c r="C878" s="425" t="s">
        <v>312</v>
      </c>
      <c r="D878" s="422">
        <f t="shared" si="199"/>
        <v>0</v>
      </c>
      <c r="E878" s="422">
        <f t="shared" si="200"/>
        <v>0</v>
      </c>
      <c r="F878" s="422">
        <f t="shared" si="201"/>
        <v>0</v>
      </c>
      <c r="G878" s="422">
        <f t="shared" si="202"/>
        <v>0</v>
      </c>
      <c r="H878" s="22">
        <f t="shared" si="203"/>
        <v>0</v>
      </c>
      <c r="I878" s="116">
        <v>0</v>
      </c>
      <c r="J878" s="116">
        <v>0</v>
      </c>
      <c r="K878" s="116">
        <v>0</v>
      </c>
      <c r="L878" s="116">
        <v>0</v>
      </c>
      <c r="M878" s="22">
        <f t="shared" si="204"/>
        <v>0</v>
      </c>
      <c r="N878" s="116">
        <v>0</v>
      </c>
      <c r="O878" s="116">
        <v>0</v>
      </c>
      <c r="P878" s="116">
        <v>0</v>
      </c>
      <c r="Q878" s="116">
        <v>0</v>
      </c>
      <c r="R878" s="22">
        <f t="shared" si="205"/>
        <v>0</v>
      </c>
      <c r="S878" s="116">
        <v>0</v>
      </c>
      <c r="T878" s="116">
        <v>0</v>
      </c>
      <c r="U878" s="116">
        <v>0</v>
      </c>
      <c r="V878" s="116">
        <v>0</v>
      </c>
      <c r="W878" s="22">
        <f t="shared" si="206"/>
        <v>0</v>
      </c>
      <c r="X878" s="22">
        <f t="shared" si="207"/>
        <v>0</v>
      </c>
      <c r="Y878" s="22">
        <f ca="1">OFFSET('Cost Study'!$B$7,'Operations Support'!$C878,'Operations Support'!$B878)*$H878</f>
        <v>0</v>
      </c>
      <c r="Z878" s="23">
        <f ca="1">Y878*'Cost Study'!$B$31</f>
        <v>0</v>
      </c>
      <c r="AA878" s="23">
        <f ca="1">IF(A878=10298,1.51,1)*IF($B878&lt;3,$D878*'Cost Study'!$B$32*OFFSET('Cost Study'!$B$7,'Operations Support'!$C878,'Operations Support'!$B878),0)</f>
        <v>0</v>
      </c>
      <c r="AB878" s="24">
        <f ca="1">AA878*'Cost Study'!$B$31</f>
        <v>0</v>
      </c>
      <c r="AC878" s="23">
        <f ca="1">Y878*'Cost Study'!$B$31</f>
        <v>0</v>
      </c>
      <c r="AD878" s="24">
        <f ca="1">AA878*'Cost Study'!$B$31</f>
        <v>0</v>
      </c>
      <c r="AE878" s="377">
        <f t="shared" ca="1" si="208"/>
        <v>0</v>
      </c>
      <c r="AF878" s="377">
        <f t="shared" ca="1" si="209"/>
        <v>0</v>
      </c>
      <c r="AH878" s="688">
        <f>IFERROR($H878/SUMIF($A:$A,$A878,$H:$H)*SUMIF(Summary!$A$110:$A$186,$A878,Summary!$P$110:$P$186),0)</f>
        <v>0</v>
      </c>
      <c r="AI878" s="689">
        <f t="shared" ref="AI878:AI941" ca="1" si="210">Z878+AB878-AH878</f>
        <v>0</v>
      </c>
      <c r="AJ878" s="688">
        <f>IFERROR(H878/SUMIF(A:A,A878,H:H)*SUMIF(Summary!$A$110:$A$186,'Operations Support'!A878,Summary!$Q$110:$Q$186),0)</f>
        <v>0</v>
      </c>
      <c r="AK878" s="688">
        <f t="shared" ref="AK878:AK941" ca="1" si="211">AC878+AD878-AJ878</f>
        <v>0</v>
      </c>
      <c r="AM878" s="688">
        <f>IFERROR($H878/SUMIF($A:$A,$A878,$H:$H)*SUMIF(Summary!$A$230:$A$266,$A878,Summary!$P$230:$P$266),0)</f>
        <v>0</v>
      </c>
      <c r="AN878" s="688">
        <f>IFERROR($H878/SUMIF($A:$A,$A878,$H:$H)*(SUMIF(Summary!$A$230:$A$266,$A878,Summary!$L$230:$L$266)+SUMIF(Summary!$A$281:$A$317,$A878,Summary!$L$281:$L$317))-AM878,0)</f>
        <v>0</v>
      </c>
      <c r="AO878" s="688">
        <f>IFERROR($H878/SUMIF($A:$A,$A878,$H:$H)*SUMIF(Summary!$A$230:$A$266,$A878,Summary!$Q$230:$Q$266),0)</f>
        <v>0</v>
      </c>
      <c r="AP878" s="688">
        <f>IFERROR($H878/SUMIF($A:$A,$A878,$H:$H)*(SUMIF(Summary!$A$230:$A$266,$A878,Summary!$L$230:$L$266)+SUMIF(Summary!$A$281:$A$317,$A878,Summary!$L$281:$L$317))-AO878,0)</f>
        <v>0</v>
      </c>
      <c r="AQ878" s="306"/>
      <c r="AR878" s="688">
        <f t="shared" ref="AR878:AR941" ca="1" si="212">AI878+AN878</f>
        <v>0</v>
      </c>
      <c r="AS878" s="688">
        <f t="shared" ref="AS878:AS941" ca="1" si="213">AK878+AP878</f>
        <v>0</v>
      </c>
    </row>
    <row r="879" spans="1:45" x14ac:dyDescent="0.2">
      <c r="A879" s="423">
        <v>3615</v>
      </c>
      <c r="B879" s="427">
        <v>2</v>
      </c>
      <c r="C879" s="425" t="s">
        <v>313</v>
      </c>
      <c r="D879" s="422">
        <f t="shared" si="199"/>
        <v>10347</v>
      </c>
      <c r="E879" s="422">
        <f t="shared" si="200"/>
        <v>0</v>
      </c>
      <c r="F879" s="422">
        <f t="shared" si="201"/>
        <v>10977</v>
      </c>
      <c r="G879" s="422">
        <f t="shared" si="202"/>
        <v>0</v>
      </c>
      <c r="H879" s="22">
        <f t="shared" si="203"/>
        <v>21324</v>
      </c>
      <c r="I879" s="116">
        <v>4884</v>
      </c>
      <c r="J879" s="116">
        <v>0</v>
      </c>
      <c r="K879" s="116">
        <v>5162</v>
      </c>
      <c r="L879" s="116">
        <v>0</v>
      </c>
      <c r="M879" s="22">
        <f t="shared" si="204"/>
        <v>10046</v>
      </c>
      <c r="N879" s="116">
        <v>4544</v>
      </c>
      <c r="O879" s="116">
        <v>0</v>
      </c>
      <c r="P879" s="116">
        <v>4709</v>
      </c>
      <c r="Q879" s="116">
        <v>0</v>
      </c>
      <c r="R879" s="22">
        <f t="shared" si="205"/>
        <v>9253</v>
      </c>
      <c r="S879" s="116">
        <v>919</v>
      </c>
      <c r="T879" s="116">
        <v>0</v>
      </c>
      <c r="U879" s="116">
        <v>1106</v>
      </c>
      <c r="V879" s="116">
        <v>0</v>
      </c>
      <c r="W879" s="22">
        <f t="shared" si="206"/>
        <v>2025</v>
      </c>
      <c r="X879" s="22">
        <f t="shared" si="207"/>
        <v>710.8</v>
      </c>
      <c r="Y879" s="22">
        <f ca="1">OFFSET('Cost Study'!$B$7,'Operations Support'!$C879,'Operations Support'!$B879)*$H879</f>
        <v>33265.440000000002</v>
      </c>
      <c r="Z879" s="23">
        <f ca="1">Y879*'Cost Study'!$B$31</f>
        <v>1857939.0236926156</v>
      </c>
      <c r="AA879" s="23">
        <f ca="1">IF(A879=10298,1.51,1)*IF($B879&lt;3,$D879*'Cost Study'!$B$32*OFFSET('Cost Study'!$B$7,'Operations Support'!$C879,'Operations Support'!$B879),0)</f>
        <v>1614.1320000000001</v>
      </c>
      <c r="AB879" s="24">
        <f ca="1">AA879*'Cost Study'!$B$31</f>
        <v>90152.387348281249</v>
      </c>
      <c r="AC879" s="23">
        <f ca="1">Y879*'Cost Study'!$B$31</f>
        <v>1857939.0236926156</v>
      </c>
      <c r="AD879" s="24">
        <f ca="1">AA879*'Cost Study'!$B$31</f>
        <v>90152.387348281249</v>
      </c>
      <c r="AE879" s="377">
        <f t="shared" ca="1" si="208"/>
        <v>1948091.4110408968</v>
      </c>
      <c r="AF879" s="377">
        <f t="shared" ca="1" si="209"/>
        <v>1948091.4110408968</v>
      </c>
      <c r="AH879" s="688">
        <f>IFERROR($H879/SUMIF($A:$A,$A879,$H:$H)*SUMIF(Summary!$A$110:$A$186,$A879,Summary!$P$110:$P$186),0)</f>
        <v>558433.7015516652</v>
      </c>
      <c r="AI879" s="689">
        <f t="shared" ca="1" si="210"/>
        <v>1389657.7094892315</v>
      </c>
      <c r="AJ879" s="688">
        <f>IFERROR(H879/SUMIF(A:A,A879,H:H)*SUMIF(Summary!$A$110:$A$186,'Operations Support'!A879,Summary!$Q$110:$Q$186),0)</f>
        <v>558799.89994082402</v>
      </c>
      <c r="AK879" s="688">
        <f t="shared" ca="1" si="211"/>
        <v>1389291.5111000729</v>
      </c>
      <c r="AM879" s="688">
        <f>IFERROR($H879/SUMIF($A:$A,$A879,$H:$H)*SUMIF(Summary!$A$230:$A$266,$A879,Summary!$P$230:$P$266),0)</f>
        <v>105656.43647466008</v>
      </c>
      <c r="AN879" s="688">
        <f>IFERROR($H879/SUMIF($A:$A,$A879,$H:$H)*(SUMIF(Summary!$A$230:$A$266,$A879,Summary!$L$230:$L$266)+SUMIF(Summary!$A$281:$A$317,$A879,Summary!$L$281:$L$317))-AM879,0)</f>
        <v>337076.77430429281</v>
      </c>
      <c r="AO879" s="688">
        <f>IFERROR($H879/SUMIF($A:$A,$A879,$H:$H)*SUMIF(Summary!$A$230:$A$266,$A879,Summary!$Q$230:$Q$266),0)</f>
        <v>105725.72172147408</v>
      </c>
      <c r="AP879" s="688">
        <f>IFERROR($H879/SUMIF($A:$A,$A879,$H:$H)*(SUMIF(Summary!$A$230:$A$266,$A879,Summary!$L$230:$L$266)+SUMIF(Summary!$A$281:$A$317,$A879,Summary!$L$281:$L$317))-AO879,0)</f>
        <v>337007.48905747879</v>
      </c>
      <c r="AQ879" s="306"/>
      <c r="AR879" s="688">
        <f t="shared" ca="1" si="212"/>
        <v>1726734.4837935243</v>
      </c>
      <c r="AS879" s="688">
        <f t="shared" ca="1" si="213"/>
        <v>1726299.0001575516</v>
      </c>
    </row>
    <row r="880" spans="1:45" x14ac:dyDescent="0.2">
      <c r="A880" s="423">
        <v>3615</v>
      </c>
      <c r="B880" s="427">
        <v>2</v>
      </c>
      <c r="C880" s="425" t="s">
        <v>314</v>
      </c>
      <c r="D880" s="422">
        <f t="shared" si="199"/>
        <v>0</v>
      </c>
      <c r="E880" s="422">
        <f t="shared" si="200"/>
        <v>0</v>
      </c>
      <c r="F880" s="422">
        <f t="shared" si="201"/>
        <v>0</v>
      </c>
      <c r="G880" s="422">
        <f t="shared" si="202"/>
        <v>0</v>
      </c>
      <c r="H880" s="22">
        <f t="shared" si="203"/>
        <v>0</v>
      </c>
      <c r="I880" s="116">
        <v>0</v>
      </c>
      <c r="J880" s="116">
        <v>0</v>
      </c>
      <c r="K880" s="116">
        <v>0</v>
      </c>
      <c r="L880" s="116">
        <v>0</v>
      </c>
      <c r="M880" s="22">
        <f t="shared" si="204"/>
        <v>0</v>
      </c>
      <c r="N880" s="116">
        <v>0</v>
      </c>
      <c r="O880" s="116">
        <v>0</v>
      </c>
      <c r="P880" s="116">
        <v>0</v>
      </c>
      <c r="Q880" s="116">
        <v>0</v>
      </c>
      <c r="R880" s="22">
        <f t="shared" si="205"/>
        <v>0</v>
      </c>
      <c r="S880" s="116">
        <v>0</v>
      </c>
      <c r="T880" s="116">
        <v>0</v>
      </c>
      <c r="U880" s="116">
        <v>0</v>
      </c>
      <c r="V880" s="116">
        <v>0</v>
      </c>
      <c r="W880" s="22">
        <f t="shared" si="206"/>
        <v>0</v>
      </c>
      <c r="X880" s="22">
        <f t="shared" si="207"/>
        <v>0</v>
      </c>
      <c r="Y880" s="22">
        <f ca="1">OFFSET('Cost Study'!$B$7,'Operations Support'!$C880,'Operations Support'!$B880)*$H880</f>
        <v>0</v>
      </c>
      <c r="Z880" s="23">
        <f ca="1">Y880*'Cost Study'!$B$31</f>
        <v>0</v>
      </c>
      <c r="AA880" s="23">
        <f ca="1">IF(A880=10298,1.51,1)*IF($B880&lt;3,$D880*'Cost Study'!$B$32*OFFSET('Cost Study'!$B$7,'Operations Support'!$C880,'Operations Support'!$B880),0)</f>
        <v>0</v>
      </c>
      <c r="AB880" s="24">
        <f ca="1">AA880*'Cost Study'!$B$31</f>
        <v>0</v>
      </c>
      <c r="AC880" s="23">
        <f ca="1">Y880*'Cost Study'!$B$31</f>
        <v>0</v>
      </c>
      <c r="AD880" s="24">
        <f ca="1">AA880*'Cost Study'!$B$31</f>
        <v>0</v>
      </c>
      <c r="AE880" s="377">
        <f t="shared" ca="1" si="208"/>
        <v>0</v>
      </c>
      <c r="AF880" s="377">
        <f t="shared" ca="1" si="209"/>
        <v>0</v>
      </c>
      <c r="AH880" s="688">
        <f>IFERROR($H880/SUMIF($A:$A,$A880,$H:$H)*SUMIF(Summary!$A$110:$A$186,$A880,Summary!$P$110:$P$186),0)</f>
        <v>0</v>
      </c>
      <c r="AI880" s="689">
        <f t="shared" ca="1" si="210"/>
        <v>0</v>
      </c>
      <c r="AJ880" s="688">
        <f>IFERROR(H880/SUMIF(A:A,A880,H:H)*SUMIF(Summary!$A$110:$A$186,'Operations Support'!A880,Summary!$Q$110:$Q$186),0)</f>
        <v>0</v>
      </c>
      <c r="AK880" s="688">
        <f t="shared" ca="1" si="211"/>
        <v>0</v>
      </c>
      <c r="AM880" s="688">
        <f>IFERROR($H880/SUMIF($A:$A,$A880,$H:$H)*SUMIF(Summary!$A$230:$A$266,$A880,Summary!$P$230:$P$266),0)</f>
        <v>0</v>
      </c>
      <c r="AN880" s="688">
        <f>IFERROR($H880/SUMIF($A:$A,$A880,$H:$H)*(SUMIF(Summary!$A$230:$A$266,$A880,Summary!$L$230:$L$266)+SUMIF(Summary!$A$281:$A$317,$A880,Summary!$L$281:$L$317))-AM880,0)</f>
        <v>0</v>
      </c>
      <c r="AO880" s="688">
        <f>IFERROR($H880/SUMIF($A:$A,$A880,$H:$H)*SUMIF(Summary!$A$230:$A$266,$A880,Summary!$Q$230:$Q$266),0)</f>
        <v>0</v>
      </c>
      <c r="AP880" s="688">
        <f>IFERROR($H880/SUMIF($A:$A,$A880,$H:$H)*(SUMIF(Summary!$A$230:$A$266,$A880,Summary!$L$230:$L$266)+SUMIF(Summary!$A$281:$A$317,$A880,Summary!$L$281:$L$317))-AO880,0)</f>
        <v>0</v>
      </c>
      <c r="AQ880" s="306"/>
      <c r="AR880" s="688">
        <f t="shared" ca="1" si="212"/>
        <v>0</v>
      </c>
      <c r="AS880" s="688">
        <f t="shared" ca="1" si="213"/>
        <v>0</v>
      </c>
    </row>
    <row r="881" spans="1:45" x14ac:dyDescent="0.2">
      <c r="A881" s="423">
        <v>3615</v>
      </c>
      <c r="B881" s="427">
        <v>2</v>
      </c>
      <c r="C881" s="425" t="s">
        <v>315</v>
      </c>
      <c r="D881" s="422">
        <f t="shared" si="199"/>
        <v>30651</v>
      </c>
      <c r="E881" s="422">
        <f t="shared" si="200"/>
        <v>0</v>
      </c>
      <c r="F881" s="422">
        <f t="shared" si="201"/>
        <v>32751</v>
      </c>
      <c r="G881" s="422">
        <f t="shared" si="202"/>
        <v>0</v>
      </c>
      <c r="H881" s="22">
        <f t="shared" si="203"/>
        <v>63402</v>
      </c>
      <c r="I881" s="116">
        <v>13273</v>
      </c>
      <c r="J881" s="116">
        <v>0</v>
      </c>
      <c r="K881" s="116">
        <v>15035</v>
      </c>
      <c r="L881" s="116">
        <v>0</v>
      </c>
      <c r="M881" s="22">
        <f t="shared" si="204"/>
        <v>28308</v>
      </c>
      <c r="N881" s="116">
        <v>14222</v>
      </c>
      <c r="O881" s="116">
        <v>0</v>
      </c>
      <c r="P881" s="116">
        <v>13724</v>
      </c>
      <c r="Q881" s="116">
        <v>0</v>
      </c>
      <c r="R881" s="22">
        <f t="shared" si="205"/>
        <v>27946</v>
      </c>
      <c r="S881" s="116">
        <v>3156</v>
      </c>
      <c r="T881" s="116">
        <v>0</v>
      </c>
      <c r="U881" s="116">
        <v>3992</v>
      </c>
      <c r="V881" s="116">
        <v>0</v>
      </c>
      <c r="W881" s="22">
        <f t="shared" si="206"/>
        <v>7148</v>
      </c>
      <c r="X881" s="22">
        <f t="shared" si="207"/>
        <v>2113.4</v>
      </c>
      <c r="Y881" s="22">
        <f ca="1">OFFSET('Cost Study'!$B$7,'Operations Support'!$C881,'Operations Support'!$B881)*$H881</f>
        <v>113489.58</v>
      </c>
      <c r="Z881" s="23">
        <f ca="1">Y881*'Cost Study'!$B$31</f>
        <v>6338612.0689966818</v>
      </c>
      <c r="AA881" s="23">
        <f ca="1">IF(A881=10298,1.51,1)*IF($B881&lt;3,$D881*'Cost Study'!$B$32*OFFSET('Cost Study'!$B$7,'Operations Support'!$C881,'Operations Support'!$B881),0)</f>
        <v>5486.5290000000005</v>
      </c>
      <c r="AB881" s="24">
        <f ca="1">AA881*'Cost Study'!$B$31</f>
        <v>306433.23322106129</v>
      </c>
      <c r="AC881" s="23">
        <f ca="1">Y881*'Cost Study'!$B$31</f>
        <v>6338612.0689966818</v>
      </c>
      <c r="AD881" s="24">
        <f ca="1">AA881*'Cost Study'!$B$31</f>
        <v>306433.23322106129</v>
      </c>
      <c r="AE881" s="377">
        <f t="shared" ca="1" si="208"/>
        <v>6645045.3022177434</v>
      </c>
      <c r="AF881" s="377">
        <f t="shared" ca="1" si="209"/>
        <v>6645045.3022177434</v>
      </c>
      <c r="AH881" s="688">
        <f>IFERROR($H881/SUMIF($A:$A,$A881,$H:$H)*SUMIF(Summary!$A$110:$A$186,$A881,Summary!$P$110:$P$186),0)</f>
        <v>1660373.9235499285</v>
      </c>
      <c r="AI881" s="689">
        <f t="shared" ca="1" si="210"/>
        <v>4984671.3786678147</v>
      </c>
      <c r="AJ881" s="688">
        <f>IFERROR(H881/SUMIF(A:A,A881,H:H)*SUMIF(Summary!$A$110:$A$186,'Operations Support'!A881,Summary!$Q$110:$Q$186),0)</f>
        <v>1661462.7300716618</v>
      </c>
      <c r="AK881" s="688">
        <f t="shared" ca="1" si="211"/>
        <v>4983582.5721460814</v>
      </c>
      <c r="AM881" s="688">
        <f>IFERROR($H881/SUMIF($A:$A,$A881,$H:$H)*SUMIF(Summary!$A$230:$A$266,$A881,Summary!$P$230:$P$266),0)</f>
        <v>314145.0659053835</v>
      </c>
      <c r="AN881" s="688">
        <f>IFERROR($H881/SUMIF($A:$A,$A881,$H:$H)*(SUMIF(Summary!$A$230:$A$266,$A881,Summary!$L$230:$L$266)+SUMIF(Summary!$A$281:$A$317,$A881,Summary!$L$281:$L$317))-AM881,0)</f>
        <v>1002220.1108816715</v>
      </c>
      <c r="AO881" s="688">
        <f>IFERROR($H881/SUMIF($A:$A,$A881,$H:$H)*SUMIF(Summary!$A$230:$A$266,$A881,Summary!$Q$230:$Q$266),0)</f>
        <v>314351.06962037605</v>
      </c>
      <c r="AP881" s="688">
        <f>IFERROR($H881/SUMIF($A:$A,$A881,$H:$H)*(SUMIF(Summary!$A$230:$A$266,$A881,Summary!$L$230:$L$266)+SUMIF(Summary!$A$281:$A$317,$A881,Summary!$L$281:$L$317))-AO881,0)</f>
        <v>1002014.1071666791</v>
      </c>
      <c r="AQ881" s="306"/>
      <c r="AR881" s="688">
        <f t="shared" ca="1" si="212"/>
        <v>5986891.489549486</v>
      </c>
      <c r="AS881" s="688">
        <f t="shared" ca="1" si="213"/>
        <v>5985596.67931276</v>
      </c>
    </row>
    <row r="882" spans="1:45" x14ac:dyDescent="0.2">
      <c r="A882" s="423">
        <v>3615</v>
      </c>
      <c r="B882" s="427">
        <v>2</v>
      </c>
      <c r="C882" s="425" t="s">
        <v>316</v>
      </c>
      <c r="D882" s="422">
        <f t="shared" si="199"/>
        <v>0</v>
      </c>
      <c r="E882" s="422">
        <f t="shared" si="200"/>
        <v>0</v>
      </c>
      <c r="F882" s="422">
        <f t="shared" si="201"/>
        <v>0</v>
      </c>
      <c r="G882" s="422">
        <f t="shared" si="202"/>
        <v>0</v>
      </c>
      <c r="H882" s="22">
        <f t="shared" si="203"/>
        <v>0</v>
      </c>
      <c r="I882" s="116">
        <v>0</v>
      </c>
      <c r="J882" s="116">
        <v>0</v>
      </c>
      <c r="K882" s="116">
        <v>0</v>
      </c>
      <c r="L882" s="116">
        <v>0</v>
      </c>
      <c r="M882" s="22">
        <f t="shared" si="204"/>
        <v>0</v>
      </c>
      <c r="N882" s="116">
        <v>0</v>
      </c>
      <c r="O882" s="116">
        <v>0</v>
      </c>
      <c r="P882" s="116">
        <v>0</v>
      </c>
      <c r="Q882" s="116">
        <v>0</v>
      </c>
      <c r="R882" s="22">
        <f t="shared" si="205"/>
        <v>0</v>
      </c>
      <c r="S882" s="116">
        <v>0</v>
      </c>
      <c r="T882" s="116">
        <v>0</v>
      </c>
      <c r="U882" s="116">
        <v>0</v>
      </c>
      <c r="V882" s="116">
        <v>0</v>
      </c>
      <c r="W882" s="22">
        <f t="shared" si="206"/>
        <v>0</v>
      </c>
      <c r="X882" s="22">
        <f t="shared" si="207"/>
        <v>0</v>
      </c>
      <c r="Y882" s="22">
        <f ca="1">OFFSET('Cost Study'!$B$7,'Operations Support'!$C882,'Operations Support'!$B882)*$H882</f>
        <v>0</v>
      </c>
      <c r="Z882" s="23">
        <f ca="1">Y882*'Cost Study'!$B$31</f>
        <v>0</v>
      </c>
      <c r="AA882" s="23">
        <f ca="1">IF(A882=10298,1.51,1)*IF($B882&lt;3,$D882*'Cost Study'!$B$32*OFFSET('Cost Study'!$B$7,'Operations Support'!$C882,'Operations Support'!$B882),0)</f>
        <v>0</v>
      </c>
      <c r="AB882" s="24">
        <f ca="1">AA882*'Cost Study'!$B$31</f>
        <v>0</v>
      </c>
      <c r="AC882" s="23">
        <f ca="1">Y882*'Cost Study'!$B$31</f>
        <v>0</v>
      </c>
      <c r="AD882" s="24">
        <f ca="1">AA882*'Cost Study'!$B$31</f>
        <v>0</v>
      </c>
      <c r="AE882" s="377">
        <f t="shared" ca="1" si="208"/>
        <v>0</v>
      </c>
      <c r="AF882" s="377">
        <f t="shared" ca="1" si="209"/>
        <v>0</v>
      </c>
      <c r="AH882" s="688">
        <f>IFERROR($H882/SUMIF($A:$A,$A882,$H:$H)*SUMIF(Summary!$A$110:$A$186,$A882,Summary!$P$110:$P$186),0)</f>
        <v>0</v>
      </c>
      <c r="AI882" s="689">
        <f t="shared" ca="1" si="210"/>
        <v>0</v>
      </c>
      <c r="AJ882" s="688">
        <f>IFERROR(H882/SUMIF(A:A,A882,H:H)*SUMIF(Summary!$A$110:$A$186,'Operations Support'!A882,Summary!$Q$110:$Q$186),0)</f>
        <v>0</v>
      </c>
      <c r="AK882" s="688">
        <f t="shared" ca="1" si="211"/>
        <v>0</v>
      </c>
      <c r="AM882" s="688">
        <f>IFERROR($H882/SUMIF($A:$A,$A882,$H:$H)*SUMIF(Summary!$A$230:$A$266,$A882,Summary!$P$230:$P$266),0)</f>
        <v>0</v>
      </c>
      <c r="AN882" s="688">
        <f>IFERROR($H882/SUMIF($A:$A,$A882,$H:$H)*(SUMIF(Summary!$A$230:$A$266,$A882,Summary!$L$230:$L$266)+SUMIF(Summary!$A$281:$A$317,$A882,Summary!$L$281:$L$317))-AM882,0)</f>
        <v>0</v>
      </c>
      <c r="AO882" s="688">
        <f>IFERROR($H882/SUMIF($A:$A,$A882,$H:$H)*SUMIF(Summary!$A$230:$A$266,$A882,Summary!$Q$230:$Q$266),0)</f>
        <v>0</v>
      </c>
      <c r="AP882" s="688">
        <f>IFERROR($H882/SUMIF($A:$A,$A882,$H:$H)*(SUMIF(Summary!$A$230:$A$266,$A882,Summary!$L$230:$L$266)+SUMIF(Summary!$A$281:$A$317,$A882,Summary!$L$281:$L$317))-AO882,0)</f>
        <v>0</v>
      </c>
      <c r="AQ882" s="306"/>
      <c r="AR882" s="688">
        <f t="shared" ca="1" si="212"/>
        <v>0</v>
      </c>
      <c r="AS882" s="688">
        <f t="shared" ca="1" si="213"/>
        <v>0</v>
      </c>
    </row>
    <row r="883" spans="1:45" x14ac:dyDescent="0.2">
      <c r="A883" s="423">
        <v>3615</v>
      </c>
      <c r="B883" s="427">
        <v>2</v>
      </c>
      <c r="C883" s="425" t="s">
        <v>317</v>
      </c>
      <c r="D883" s="422">
        <f t="shared" si="199"/>
        <v>1722</v>
      </c>
      <c r="E883" s="422">
        <f t="shared" si="200"/>
        <v>0</v>
      </c>
      <c r="F883" s="422">
        <f t="shared" si="201"/>
        <v>9279</v>
      </c>
      <c r="G883" s="422">
        <f t="shared" si="202"/>
        <v>0</v>
      </c>
      <c r="H883" s="22">
        <f t="shared" si="203"/>
        <v>11001</v>
      </c>
      <c r="I883" s="116">
        <v>900</v>
      </c>
      <c r="J883" s="116">
        <v>0</v>
      </c>
      <c r="K883" s="116">
        <v>4536</v>
      </c>
      <c r="L883" s="116">
        <v>0</v>
      </c>
      <c r="M883" s="22">
        <f t="shared" si="204"/>
        <v>5436</v>
      </c>
      <c r="N883" s="116">
        <v>822</v>
      </c>
      <c r="O883" s="116">
        <v>0</v>
      </c>
      <c r="P883" s="116">
        <v>4605</v>
      </c>
      <c r="Q883" s="116">
        <v>0</v>
      </c>
      <c r="R883" s="22">
        <f t="shared" si="205"/>
        <v>5427</v>
      </c>
      <c r="S883" s="116">
        <v>0</v>
      </c>
      <c r="T883" s="116">
        <v>0</v>
      </c>
      <c r="U883" s="116">
        <v>138</v>
      </c>
      <c r="V883" s="116">
        <v>0</v>
      </c>
      <c r="W883" s="22">
        <f t="shared" si="206"/>
        <v>138</v>
      </c>
      <c r="X883" s="22">
        <f t="shared" si="207"/>
        <v>366.7</v>
      </c>
      <c r="Y883" s="22">
        <f ca="1">OFFSET('Cost Study'!$B$7,'Operations Support'!$C883,'Operations Support'!$B883)*$H883</f>
        <v>24092.19</v>
      </c>
      <c r="Z883" s="23">
        <f ca="1">Y883*'Cost Study'!$B$31</f>
        <v>1345595.3075389049</v>
      </c>
      <c r="AA883" s="23">
        <f ca="1">IF(A883=10298,1.51,1)*IF($B883&lt;3,$D883*'Cost Study'!$B$32*OFFSET('Cost Study'!$B$7,'Operations Support'!$C883,'Operations Support'!$B883),0)</f>
        <v>377.11800000000005</v>
      </c>
      <c r="AB883" s="24">
        <f ca="1">AA883*'Cost Study'!$B$31</f>
        <v>21062.768108190117</v>
      </c>
      <c r="AC883" s="23">
        <f ca="1">Y883*'Cost Study'!$B$31</f>
        <v>1345595.3075389049</v>
      </c>
      <c r="AD883" s="24">
        <f ca="1">AA883*'Cost Study'!$B$31</f>
        <v>21062.768108190117</v>
      </c>
      <c r="AE883" s="377">
        <f t="shared" ca="1" si="208"/>
        <v>1366658.075647095</v>
      </c>
      <c r="AF883" s="377">
        <f t="shared" ca="1" si="209"/>
        <v>1366658.075647095</v>
      </c>
      <c r="AH883" s="688">
        <f>IFERROR($H883/SUMIF($A:$A,$A883,$H:$H)*SUMIF(Summary!$A$110:$A$186,$A883,Summary!$P$110:$P$186),0)</f>
        <v>288094.5953277935</v>
      </c>
      <c r="AI883" s="689">
        <f t="shared" ca="1" si="210"/>
        <v>1078563.4803193016</v>
      </c>
      <c r="AJ883" s="688">
        <f>IFERROR(H883/SUMIF(A:A,A883,H:H)*SUMIF(Summary!$A$110:$A$186,'Operations Support'!A883,Summary!$Q$110:$Q$186),0)</f>
        <v>288283.5161906305</v>
      </c>
      <c r="AK883" s="688">
        <f t="shared" ca="1" si="211"/>
        <v>1078374.5594564644</v>
      </c>
      <c r="AM883" s="688">
        <f>IFERROR($H883/SUMIF($A:$A,$A883,$H:$H)*SUMIF(Summary!$A$230:$A$266,$A883,Summary!$P$230:$P$266),0)</f>
        <v>54507.899908916501</v>
      </c>
      <c r="AN883" s="688">
        <f>IFERROR($H883/SUMIF($A:$A,$A883,$H:$H)*(SUMIF(Summary!$A$230:$A$266,$A883,Summary!$L$230:$L$266)+SUMIF(Summary!$A$281:$A$317,$A883,Summary!$L$281:$L$317))-AM883,0)</f>
        <v>173897.09220228496</v>
      </c>
      <c r="AO883" s="688">
        <f>IFERROR($H883/SUMIF($A:$A,$A883,$H:$H)*SUMIF(Summary!$A$230:$A$266,$A883,Summary!$Q$230:$Q$266),0)</f>
        <v>54543.644000090804</v>
      </c>
      <c r="AP883" s="688">
        <f>IFERROR($H883/SUMIF($A:$A,$A883,$H:$H)*(SUMIF(Summary!$A$230:$A$266,$A883,Summary!$L$230:$L$266)+SUMIF(Summary!$A$281:$A$317,$A883,Summary!$L$281:$L$317))-AO883,0)</f>
        <v>173861.34811111065</v>
      </c>
      <c r="AQ883" s="306"/>
      <c r="AR883" s="688">
        <f t="shared" ca="1" si="212"/>
        <v>1252460.5725215864</v>
      </c>
      <c r="AS883" s="688">
        <f t="shared" ca="1" si="213"/>
        <v>1252235.9075675751</v>
      </c>
    </row>
    <row r="884" spans="1:45" x14ac:dyDescent="0.2">
      <c r="A884" s="423">
        <v>3615</v>
      </c>
      <c r="B884" s="427">
        <v>2</v>
      </c>
      <c r="C884" s="425" t="s">
        <v>318</v>
      </c>
      <c r="D884" s="422">
        <f t="shared" si="199"/>
        <v>3334</v>
      </c>
      <c r="E884" s="422">
        <f t="shared" si="200"/>
        <v>0</v>
      </c>
      <c r="F884" s="422">
        <f t="shared" si="201"/>
        <v>2997</v>
      </c>
      <c r="G884" s="422">
        <f t="shared" si="202"/>
        <v>0</v>
      </c>
      <c r="H884" s="22">
        <f t="shared" si="203"/>
        <v>6331</v>
      </c>
      <c r="I884" s="116">
        <v>1501</v>
      </c>
      <c r="J884" s="116">
        <v>0</v>
      </c>
      <c r="K884" s="116">
        <v>1644</v>
      </c>
      <c r="L884" s="116">
        <v>0</v>
      </c>
      <c r="M884" s="22">
        <f t="shared" si="204"/>
        <v>3145</v>
      </c>
      <c r="N884" s="116">
        <v>1652</v>
      </c>
      <c r="O884" s="116">
        <v>0</v>
      </c>
      <c r="P884" s="116">
        <v>1158</v>
      </c>
      <c r="Q884" s="116">
        <v>0</v>
      </c>
      <c r="R884" s="22">
        <f t="shared" si="205"/>
        <v>2810</v>
      </c>
      <c r="S884" s="116">
        <v>181</v>
      </c>
      <c r="T884" s="116">
        <v>0</v>
      </c>
      <c r="U884" s="116">
        <v>195</v>
      </c>
      <c r="V884" s="116">
        <v>0</v>
      </c>
      <c r="W884" s="22">
        <f t="shared" si="206"/>
        <v>376</v>
      </c>
      <c r="X884" s="22">
        <f t="shared" si="207"/>
        <v>211.03333333333333</v>
      </c>
      <c r="Y884" s="22">
        <f ca="1">OFFSET('Cost Study'!$B$7,'Operations Support'!$C884,'Operations Support'!$B884)*$H884</f>
        <v>14497.99</v>
      </c>
      <c r="Z884" s="23">
        <f ca="1">Y884*'Cost Study'!$B$31</f>
        <v>809740.72148467903</v>
      </c>
      <c r="AA884" s="23">
        <f ca="1">IF(A884=10298,1.51,1)*IF($B884&lt;3,$D884*'Cost Study'!$B$32*OFFSET('Cost Study'!$B$7,'Operations Support'!$C884,'Operations Support'!$B884),0)</f>
        <v>763.4860000000001</v>
      </c>
      <c r="AB884" s="24">
        <f ca="1">AA884*'Cost Study'!$B$31</f>
        <v>42642.16656815543</v>
      </c>
      <c r="AC884" s="23">
        <f ca="1">Y884*'Cost Study'!$B$31</f>
        <v>809740.72148467903</v>
      </c>
      <c r="AD884" s="24">
        <f ca="1">AA884*'Cost Study'!$B$31</f>
        <v>42642.16656815543</v>
      </c>
      <c r="AE884" s="377">
        <f t="shared" ca="1" si="208"/>
        <v>852382.88805283443</v>
      </c>
      <c r="AF884" s="377">
        <f t="shared" ca="1" si="209"/>
        <v>852382.88805283443</v>
      </c>
      <c r="AH884" s="688">
        <f>IFERROR($H884/SUMIF($A:$A,$A884,$H:$H)*SUMIF(Summary!$A$110:$A$186,$A884,Summary!$P$110:$P$186),0)</f>
        <v>165796.46241434966</v>
      </c>
      <c r="AI884" s="689">
        <f t="shared" ca="1" si="210"/>
        <v>686586.42563848477</v>
      </c>
      <c r="AJ884" s="688">
        <f>IFERROR(H884/SUMIF(A:A,A884,H:H)*SUMIF(Summary!$A$110:$A$186,'Operations Support'!A884,Summary!$Q$110:$Q$186),0)</f>
        <v>165905.18507434611</v>
      </c>
      <c r="AK884" s="688">
        <f t="shared" ca="1" si="211"/>
        <v>686477.70297848829</v>
      </c>
      <c r="AM884" s="688">
        <f>IFERROR($H884/SUMIF($A:$A,$A884,$H:$H)*SUMIF(Summary!$A$230:$A$266,$A884,Summary!$P$230:$P$266),0)</f>
        <v>31368.92230918556</v>
      </c>
      <c r="AN884" s="688">
        <f>IFERROR($H884/SUMIF($A:$A,$A884,$H:$H)*(SUMIF(Summary!$A$230:$A$266,$A884,Summary!$L$230:$L$266)+SUMIF(Summary!$A$281:$A$317,$A884,Summary!$L$281:$L$317))-AM884,0)</f>
        <v>100076.58310450561</v>
      </c>
      <c r="AO884" s="688">
        <f>IFERROR($H884/SUMIF($A:$A,$A884,$H:$H)*SUMIF(Summary!$A$230:$A$266,$A884,Summary!$Q$230:$Q$266),0)</f>
        <v>31389.492788344232</v>
      </c>
      <c r="AP884" s="688">
        <f>IFERROR($H884/SUMIF($A:$A,$A884,$H:$H)*(SUMIF(Summary!$A$230:$A$266,$A884,Summary!$L$230:$L$266)+SUMIF(Summary!$A$281:$A$317,$A884,Summary!$L$281:$L$317))-AO884,0)</f>
        <v>100056.01262534694</v>
      </c>
      <c r="AQ884" s="306"/>
      <c r="AR884" s="688">
        <f t="shared" ca="1" si="212"/>
        <v>786663.00874299044</v>
      </c>
      <c r="AS884" s="688">
        <f t="shared" ca="1" si="213"/>
        <v>786533.71560383518</v>
      </c>
    </row>
    <row r="885" spans="1:45" x14ac:dyDescent="0.2">
      <c r="A885" s="423">
        <v>3615</v>
      </c>
      <c r="B885" s="427">
        <v>2</v>
      </c>
      <c r="C885" s="425" t="s">
        <v>319</v>
      </c>
      <c r="D885" s="422">
        <f t="shared" si="199"/>
        <v>1190</v>
      </c>
      <c r="E885" s="422">
        <f t="shared" si="200"/>
        <v>0</v>
      </c>
      <c r="F885" s="422">
        <f t="shared" si="201"/>
        <v>4404</v>
      </c>
      <c r="G885" s="422">
        <f t="shared" si="202"/>
        <v>0</v>
      </c>
      <c r="H885" s="22">
        <f t="shared" si="203"/>
        <v>5594</v>
      </c>
      <c r="I885" s="116">
        <v>561</v>
      </c>
      <c r="J885" s="116">
        <v>0</v>
      </c>
      <c r="K885" s="116">
        <v>2001</v>
      </c>
      <c r="L885" s="116">
        <v>0</v>
      </c>
      <c r="M885" s="22">
        <f t="shared" si="204"/>
        <v>2562</v>
      </c>
      <c r="N885" s="116">
        <v>609</v>
      </c>
      <c r="O885" s="116">
        <v>0</v>
      </c>
      <c r="P885" s="116">
        <v>1859</v>
      </c>
      <c r="Q885" s="116">
        <v>0</v>
      </c>
      <c r="R885" s="22">
        <f t="shared" si="205"/>
        <v>2468</v>
      </c>
      <c r="S885" s="116">
        <v>20</v>
      </c>
      <c r="T885" s="116">
        <v>0</v>
      </c>
      <c r="U885" s="116">
        <v>544</v>
      </c>
      <c r="V885" s="116">
        <v>0</v>
      </c>
      <c r="W885" s="22">
        <f t="shared" si="206"/>
        <v>564</v>
      </c>
      <c r="X885" s="22">
        <f t="shared" si="207"/>
        <v>186.46666666666667</v>
      </c>
      <c r="Y885" s="22">
        <f ca="1">OFFSET('Cost Study'!$B$7,'Operations Support'!$C885,'Operations Support'!$B885)*$H885</f>
        <v>11411.76</v>
      </c>
      <c r="Z885" s="23">
        <f ca="1">Y885*'Cost Study'!$B$31</f>
        <v>637368.81980260718</v>
      </c>
      <c r="AA885" s="23">
        <f ca="1">IF(A885=10298,1.51,1)*IF($B885&lt;3,$D885*'Cost Study'!$B$32*OFFSET('Cost Study'!$B$7,'Operations Support'!$C885,'Operations Support'!$B885),0)</f>
        <v>242.76</v>
      </c>
      <c r="AB885" s="24">
        <f ca="1">AA885*'Cost Study'!$B$31</f>
        <v>13558.61450777802</v>
      </c>
      <c r="AC885" s="23">
        <f ca="1">Y885*'Cost Study'!$B$31</f>
        <v>637368.81980260718</v>
      </c>
      <c r="AD885" s="24">
        <f ca="1">AA885*'Cost Study'!$B$31</f>
        <v>13558.61450777802</v>
      </c>
      <c r="AE885" s="377">
        <f t="shared" ca="1" si="208"/>
        <v>650927.43431038514</v>
      </c>
      <c r="AF885" s="377">
        <f t="shared" ca="1" si="209"/>
        <v>650927.43431038514</v>
      </c>
      <c r="AH885" s="688">
        <f>IFERROR($H885/SUMIF($A:$A,$A885,$H:$H)*SUMIF(Summary!$A$110:$A$186,$A885,Summary!$P$110:$P$186),0)</f>
        <v>146495.87912586829</v>
      </c>
      <c r="AI885" s="689">
        <f t="shared" ca="1" si="210"/>
        <v>504431.55518451682</v>
      </c>
      <c r="AJ885" s="688">
        <f>IFERROR(H885/SUMIF(A:A,A885,H:H)*SUMIF(Summary!$A$110:$A$186,'Operations Support'!A885,Summary!$Q$110:$Q$186),0)</f>
        <v>146591.94523864985</v>
      </c>
      <c r="AK885" s="688">
        <f t="shared" ca="1" si="211"/>
        <v>504335.4890717353</v>
      </c>
      <c r="AM885" s="688">
        <f>IFERROR($H885/SUMIF($A:$A,$A885,$H:$H)*SUMIF(Summary!$A$230:$A$266,$A885,Summary!$P$230:$P$266),0)</f>
        <v>27717.224987771922</v>
      </c>
      <c r="AN885" s="688">
        <f>IFERROR($H885/SUMIF($A:$A,$A885,$H:$H)*(SUMIF(Summary!$A$230:$A$266,$A885,Summary!$L$230:$L$266)+SUMIF(Summary!$A$281:$A$317,$A885,Summary!$L$281:$L$317))-AM885,0)</f>
        <v>88426.537022050907</v>
      </c>
      <c r="AO885" s="688">
        <f>IFERROR($H885/SUMIF($A:$A,$A885,$H:$H)*SUMIF(Summary!$A$230:$A$266,$A885,Summary!$Q$230:$Q$266),0)</f>
        <v>27735.400830516133</v>
      </c>
      <c r="AP885" s="688">
        <f>IFERROR($H885/SUMIF($A:$A,$A885,$H:$H)*(SUMIF(Summary!$A$230:$A$266,$A885,Summary!$L$230:$L$266)+SUMIF(Summary!$A$281:$A$317,$A885,Summary!$L$281:$L$317))-AO885,0)</f>
        <v>88408.361179306696</v>
      </c>
      <c r="AQ885" s="306"/>
      <c r="AR885" s="688">
        <f t="shared" ca="1" si="212"/>
        <v>592858.09220656776</v>
      </c>
      <c r="AS885" s="688">
        <f t="shared" ca="1" si="213"/>
        <v>592743.85025104205</v>
      </c>
    </row>
    <row r="886" spans="1:45" x14ac:dyDescent="0.2">
      <c r="A886" s="423">
        <v>3615</v>
      </c>
      <c r="B886" s="427">
        <v>2</v>
      </c>
      <c r="C886" s="425" t="s">
        <v>320</v>
      </c>
      <c r="D886" s="422">
        <f t="shared" si="199"/>
        <v>0</v>
      </c>
      <c r="E886" s="422">
        <f t="shared" si="200"/>
        <v>0</v>
      </c>
      <c r="F886" s="422">
        <f t="shared" si="201"/>
        <v>0</v>
      </c>
      <c r="G886" s="422">
        <f t="shared" si="202"/>
        <v>0</v>
      </c>
      <c r="H886" s="22">
        <f t="shared" si="203"/>
        <v>0</v>
      </c>
      <c r="I886" s="116">
        <v>0</v>
      </c>
      <c r="J886" s="116">
        <v>0</v>
      </c>
      <c r="K886" s="116">
        <v>0</v>
      </c>
      <c r="L886" s="116">
        <v>0</v>
      </c>
      <c r="M886" s="22">
        <f t="shared" si="204"/>
        <v>0</v>
      </c>
      <c r="N886" s="116">
        <v>0</v>
      </c>
      <c r="O886" s="116">
        <v>0</v>
      </c>
      <c r="P886" s="116">
        <v>0</v>
      </c>
      <c r="Q886" s="116">
        <v>0</v>
      </c>
      <c r="R886" s="22">
        <f t="shared" si="205"/>
        <v>0</v>
      </c>
      <c r="S886" s="116">
        <v>0</v>
      </c>
      <c r="T886" s="116">
        <v>0</v>
      </c>
      <c r="U886" s="116">
        <v>0</v>
      </c>
      <c r="V886" s="116">
        <v>0</v>
      </c>
      <c r="W886" s="22">
        <f t="shared" si="206"/>
        <v>0</v>
      </c>
      <c r="X886" s="22">
        <f t="shared" si="207"/>
        <v>0</v>
      </c>
      <c r="Y886" s="22">
        <f ca="1">OFFSET('Cost Study'!$B$7,'Operations Support'!$C886,'Operations Support'!$B886)*$H886</f>
        <v>0</v>
      </c>
      <c r="Z886" s="23">
        <f ca="1">Y886*'Cost Study'!$B$31</f>
        <v>0</v>
      </c>
      <c r="AA886" s="23">
        <f ca="1">IF(A886=10298,1.51,1)*IF($B886&lt;3,$D886*'Cost Study'!$B$32*OFFSET('Cost Study'!$B$7,'Operations Support'!$C886,'Operations Support'!$B886),0)</f>
        <v>0</v>
      </c>
      <c r="AB886" s="24">
        <f ca="1">AA886*'Cost Study'!$B$31</f>
        <v>0</v>
      </c>
      <c r="AC886" s="23">
        <f ca="1">Y886*'Cost Study'!$B$31</f>
        <v>0</v>
      </c>
      <c r="AD886" s="24">
        <f ca="1">AA886*'Cost Study'!$B$31</f>
        <v>0</v>
      </c>
      <c r="AE886" s="377">
        <f t="shared" ca="1" si="208"/>
        <v>0</v>
      </c>
      <c r="AF886" s="377">
        <f t="shared" ca="1" si="209"/>
        <v>0</v>
      </c>
      <c r="AH886" s="688">
        <f>IFERROR($H886/SUMIF($A:$A,$A886,$H:$H)*SUMIF(Summary!$A$110:$A$186,$A886,Summary!$P$110:$P$186),0)</f>
        <v>0</v>
      </c>
      <c r="AI886" s="689">
        <f t="shared" ca="1" si="210"/>
        <v>0</v>
      </c>
      <c r="AJ886" s="688">
        <f>IFERROR(H886/SUMIF(A:A,A886,H:H)*SUMIF(Summary!$A$110:$A$186,'Operations Support'!A886,Summary!$Q$110:$Q$186),0)</f>
        <v>0</v>
      </c>
      <c r="AK886" s="688">
        <f t="shared" ca="1" si="211"/>
        <v>0</v>
      </c>
      <c r="AM886" s="688">
        <f>IFERROR($H886/SUMIF($A:$A,$A886,$H:$H)*SUMIF(Summary!$A$230:$A$266,$A886,Summary!$P$230:$P$266),0)</f>
        <v>0</v>
      </c>
      <c r="AN886" s="688">
        <f>IFERROR($H886/SUMIF($A:$A,$A886,$H:$H)*(SUMIF(Summary!$A$230:$A$266,$A886,Summary!$L$230:$L$266)+SUMIF(Summary!$A$281:$A$317,$A886,Summary!$L$281:$L$317))-AM886,0)</f>
        <v>0</v>
      </c>
      <c r="AO886" s="688">
        <f>IFERROR($H886/SUMIF($A:$A,$A886,$H:$H)*SUMIF(Summary!$A$230:$A$266,$A886,Summary!$Q$230:$Q$266),0)</f>
        <v>0</v>
      </c>
      <c r="AP886" s="688">
        <f>IFERROR($H886/SUMIF($A:$A,$A886,$H:$H)*(SUMIF(Summary!$A$230:$A$266,$A886,Summary!$L$230:$L$266)+SUMIF(Summary!$A$281:$A$317,$A886,Summary!$L$281:$L$317))-AO886,0)</f>
        <v>0</v>
      </c>
      <c r="AQ886" s="306"/>
      <c r="AR886" s="688">
        <f t="shared" ca="1" si="212"/>
        <v>0</v>
      </c>
      <c r="AS886" s="688">
        <f t="shared" ca="1" si="213"/>
        <v>0</v>
      </c>
    </row>
    <row r="887" spans="1:45" x14ac:dyDescent="0.2">
      <c r="A887" s="423">
        <v>3615</v>
      </c>
      <c r="B887" s="427">
        <v>3</v>
      </c>
      <c r="C887" s="425" t="s">
        <v>300</v>
      </c>
      <c r="D887" s="422">
        <f t="shared" si="199"/>
        <v>14246</v>
      </c>
      <c r="E887" s="422">
        <f t="shared" si="200"/>
        <v>0</v>
      </c>
      <c r="F887" s="422">
        <f t="shared" si="201"/>
        <v>5452</v>
      </c>
      <c r="G887" s="422">
        <f t="shared" si="202"/>
        <v>0</v>
      </c>
      <c r="H887" s="22">
        <f t="shared" si="203"/>
        <v>19698</v>
      </c>
      <c r="I887" s="116">
        <v>6223</v>
      </c>
      <c r="J887" s="116">
        <v>0</v>
      </c>
      <c r="K887" s="116">
        <v>2289</v>
      </c>
      <c r="L887" s="116">
        <v>0</v>
      </c>
      <c r="M887" s="22">
        <f t="shared" si="204"/>
        <v>8512</v>
      </c>
      <c r="N887" s="116">
        <v>6772</v>
      </c>
      <c r="O887" s="116">
        <v>0</v>
      </c>
      <c r="P887" s="116">
        <v>2297</v>
      </c>
      <c r="Q887" s="116">
        <v>0</v>
      </c>
      <c r="R887" s="22">
        <f t="shared" si="205"/>
        <v>9069</v>
      </c>
      <c r="S887" s="116">
        <v>1251</v>
      </c>
      <c r="T887" s="116">
        <v>0</v>
      </c>
      <c r="U887" s="116">
        <v>866</v>
      </c>
      <c r="V887" s="116">
        <v>0</v>
      </c>
      <c r="W887" s="22">
        <f t="shared" si="206"/>
        <v>2117</v>
      </c>
      <c r="X887" s="22">
        <f t="shared" si="207"/>
        <v>820.75</v>
      </c>
      <c r="Y887" s="22">
        <f ca="1">OFFSET('Cost Study'!$B$7,'Operations Support'!$C887,'Operations Support'!$B887)*$H887</f>
        <v>84701.4</v>
      </c>
      <c r="Z887" s="23">
        <f ca="1">Y887*'Cost Study'!$B$31</f>
        <v>4730736.6570650404</v>
      </c>
      <c r="AA887" s="23">
        <f ca="1">IF(A887=10298,1.51,1)*IF($B887&lt;3,$D887*'Cost Study'!$B$32*OFFSET('Cost Study'!$B$7,'Operations Support'!$C887,'Operations Support'!$B887),0)</f>
        <v>0</v>
      </c>
      <c r="AB887" s="24">
        <f ca="1">AA887*'Cost Study'!$B$31</f>
        <v>0</v>
      </c>
      <c r="AC887" s="23">
        <f ca="1">Y887*'Cost Study'!$B$31</f>
        <v>4730736.6570650404</v>
      </c>
      <c r="AD887" s="24">
        <f ca="1">AA887*'Cost Study'!$B$31</f>
        <v>0</v>
      </c>
      <c r="AE887" s="377">
        <f t="shared" ca="1" si="208"/>
        <v>4730736.6570650404</v>
      </c>
      <c r="AF887" s="377">
        <f t="shared" ca="1" si="209"/>
        <v>4730736.6570650404</v>
      </c>
      <c r="AH887" s="688">
        <f>IFERROR($H887/SUMIF($A:$A,$A887,$H:$H)*SUMIF(Summary!$A$110:$A$186,$A887,Summary!$P$110:$P$186),0)</f>
        <v>515851.95334668452</v>
      </c>
      <c r="AI887" s="689">
        <f t="shared" ca="1" si="210"/>
        <v>4214884.7037183559</v>
      </c>
      <c r="AJ887" s="688">
        <f>IFERROR(H887/SUMIF(A:A,A887,H:H)*SUMIF(Summary!$A$110:$A$186,'Operations Support'!A887,Summary!$Q$110:$Q$186),0)</f>
        <v>516190.22833588207</v>
      </c>
      <c r="AK887" s="688">
        <f t="shared" ca="1" si="211"/>
        <v>4214546.4287291579</v>
      </c>
      <c r="AM887" s="688">
        <f>IFERROR($H887/SUMIF($A:$A,$A887,$H:$H)*SUMIF(Summary!$A$230:$A$266,$A887,Summary!$P$230:$P$266),0)</f>
        <v>97599.910226873661</v>
      </c>
      <c r="AN887" s="688">
        <f>IFERROR($H887/SUMIF($A:$A,$A887,$H:$H)*(SUMIF(Summary!$A$230:$A$266,$A887,Summary!$L$230:$L$266)+SUMIF(Summary!$A$281:$A$317,$A887,Summary!$L$281:$L$317))-AM887,0)</f>
        <v>311373.95893106167</v>
      </c>
      <c r="AO887" s="688">
        <f>IFERROR($H887/SUMIF($A:$A,$A887,$H:$H)*SUMIF(Summary!$A$230:$A$266,$A887,Summary!$Q$230:$Q$266),0)</f>
        <v>97663.912327405575</v>
      </c>
      <c r="AP887" s="688">
        <f>IFERROR($H887/SUMIF($A:$A,$A887,$H:$H)*(SUMIF(Summary!$A$230:$A$266,$A887,Summary!$L$230:$L$266)+SUMIF(Summary!$A$281:$A$317,$A887,Summary!$L$281:$L$317))-AO887,0)</f>
        <v>311309.95683052973</v>
      </c>
      <c r="AQ887" s="306"/>
      <c r="AR887" s="688">
        <f t="shared" ca="1" si="212"/>
        <v>4526258.6626494173</v>
      </c>
      <c r="AS887" s="688">
        <f t="shared" ca="1" si="213"/>
        <v>4525856.3855596874</v>
      </c>
    </row>
    <row r="888" spans="1:45" x14ac:dyDescent="0.2">
      <c r="A888" s="423">
        <v>3615</v>
      </c>
      <c r="B888" s="427">
        <v>3</v>
      </c>
      <c r="C888" s="425" t="s">
        <v>301</v>
      </c>
      <c r="D888" s="422">
        <f t="shared" si="199"/>
        <v>3126</v>
      </c>
      <c r="E888" s="422">
        <f t="shared" si="200"/>
        <v>0</v>
      </c>
      <c r="F888" s="422">
        <f t="shared" si="201"/>
        <v>509</v>
      </c>
      <c r="G888" s="422">
        <f t="shared" si="202"/>
        <v>0</v>
      </c>
      <c r="H888" s="22">
        <f t="shared" si="203"/>
        <v>3635</v>
      </c>
      <c r="I888" s="116">
        <v>1542</v>
      </c>
      <c r="J888" s="116">
        <v>0</v>
      </c>
      <c r="K888" s="116">
        <v>192</v>
      </c>
      <c r="L888" s="116">
        <v>0</v>
      </c>
      <c r="M888" s="22">
        <f t="shared" si="204"/>
        <v>1734</v>
      </c>
      <c r="N888" s="116">
        <v>1387</v>
      </c>
      <c r="O888" s="116">
        <v>0</v>
      </c>
      <c r="P888" s="116">
        <v>262</v>
      </c>
      <c r="Q888" s="116">
        <v>0</v>
      </c>
      <c r="R888" s="22">
        <f t="shared" si="205"/>
        <v>1649</v>
      </c>
      <c r="S888" s="116">
        <v>197</v>
      </c>
      <c r="T888" s="116">
        <v>0</v>
      </c>
      <c r="U888" s="116">
        <v>55</v>
      </c>
      <c r="V888" s="116">
        <v>0</v>
      </c>
      <c r="W888" s="22">
        <f t="shared" si="206"/>
        <v>252</v>
      </c>
      <c r="X888" s="22">
        <f t="shared" si="207"/>
        <v>151.45833333333334</v>
      </c>
      <c r="Y888" s="22">
        <f ca="1">OFFSET('Cost Study'!$B$7,'Operations Support'!$C888,'Operations Support'!$B888)*$H888</f>
        <v>26644.55</v>
      </c>
      <c r="Z888" s="23">
        <f ca="1">Y888*'Cost Study'!$B$31</f>
        <v>1488149.5393937093</v>
      </c>
      <c r="AA888" s="23">
        <f ca="1">IF(A888=10298,1.51,1)*IF($B888&lt;3,$D888*'Cost Study'!$B$32*OFFSET('Cost Study'!$B$7,'Operations Support'!$C888,'Operations Support'!$B888),0)</f>
        <v>0</v>
      </c>
      <c r="AB888" s="24">
        <f ca="1">AA888*'Cost Study'!$B$31</f>
        <v>0</v>
      </c>
      <c r="AC888" s="23">
        <f ca="1">Y888*'Cost Study'!$B$31</f>
        <v>1488149.5393937093</v>
      </c>
      <c r="AD888" s="24">
        <f ca="1">AA888*'Cost Study'!$B$31</f>
        <v>0</v>
      </c>
      <c r="AE888" s="377">
        <f t="shared" ca="1" si="208"/>
        <v>1488149.5393937093</v>
      </c>
      <c r="AF888" s="377">
        <f t="shared" ca="1" si="209"/>
        <v>1488149.5393937093</v>
      </c>
      <c r="AH888" s="688">
        <f>IFERROR($H888/SUMIF($A:$A,$A888,$H:$H)*SUMIF(Summary!$A$110:$A$186,$A888,Summary!$P$110:$P$186),0)</f>
        <v>95193.514591085303</v>
      </c>
      <c r="AI888" s="689">
        <f t="shared" ca="1" si="210"/>
        <v>1392956.024802624</v>
      </c>
      <c r="AJ888" s="688">
        <f>IFERROR(H888/SUMIF(A:A,A888,H:H)*SUMIF(Summary!$A$110:$A$186,'Operations Support'!A888,Summary!$Q$110:$Q$186),0)</f>
        <v>95255.93867402435</v>
      </c>
      <c r="AK888" s="688">
        <f t="shared" ca="1" si="211"/>
        <v>1392893.600719685</v>
      </c>
      <c r="AM888" s="688">
        <f>IFERROR($H888/SUMIF($A:$A,$A888,$H:$H)*SUMIF(Summary!$A$230:$A$266,$A888,Summary!$P$230:$P$266),0)</f>
        <v>18010.745947542178</v>
      </c>
      <c r="AN888" s="688">
        <f>IFERROR($H888/SUMIF($A:$A,$A888,$H:$H)*(SUMIF(Summary!$A$230:$A$266,$A888,Summary!$L$230:$L$266)+SUMIF(Summary!$A$281:$A$317,$A888,Summary!$L$281:$L$317))-AM888,0)</f>
        <v>57459.860935851815</v>
      </c>
      <c r="AO888" s="688">
        <f>IFERROR($H888/SUMIF($A:$A,$A888,$H:$H)*SUMIF(Summary!$A$230:$A$266,$A888,Summary!$Q$230:$Q$266),0)</f>
        <v>18022.556671241713</v>
      </c>
      <c r="AP888" s="688">
        <f>IFERROR($H888/SUMIF($A:$A,$A888,$H:$H)*(SUMIF(Summary!$A$230:$A$266,$A888,Summary!$L$230:$L$266)+SUMIF(Summary!$A$281:$A$317,$A888,Summary!$L$281:$L$317))-AO888,0)</f>
        <v>57448.05021215228</v>
      </c>
      <c r="AQ888" s="306"/>
      <c r="AR888" s="688">
        <f t="shared" ca="1" si="212"/>
        <v>1450415.8857384757</v>
      </c>
      <c r="AS888" s="688">
        <f t="shared" ca="1" si="213"/>
        <v>1450341.6509318373</v>
      </c>
    </row>
    <row r="889" spans="1:45" x14ac:dyDescent="0.2">
      <c r="A889" s="423">
        <v>3615</v>
      </c>
      <c r="B889" s="427">
        <v>3</v>
      </c>
      <c r="C889" s="425" t="s">
        <v>302</v>
      </c>
      <c r="D889" s="422">
        <f t="shared" si="199"/>
        <v>1634</v>
      </c>
      <c r="E889" s="422">
        <f t="shared" si="200"/>
        <v>0</v>
      </c>
      <c r="F889" s="422">
        <f t="shared" si="201"/>
        <v>715</v>
      </c>
      <c r="G889" s="422">
        <f t="shared" si="202"/>
        <v>0</v>
      </c>
      <c r="H889" s="22">
        <f t="shared" si="203"/>
        <v>2349</v>
      </c>
      <c r="I889" s="116">
        <v>604</v>
      </c>
      <c r="J889" s="116">
        <v>0</v>
      </c>
      <c r="K889" s="116">
        <v>360</v>
      </c>
      <c r="L889" s="116">
        <v>0</v>
      </c>
      <c r="M889" s="22">
        <f t="shared" si="204"/>
        <v>964</v>
      </c>
      <c r="N889" s="116">
        <v>721</v>
      </c>
      <c r="O889" s="116">
        <v>0</v>
      </c>
      <c r="P889" s="116">
        <v>341</v>
      </c>
      <c r="Q889" s="116">
        <v>0</v>
      </c>
      <c r="R889" s="22">
        <f t="shared" si="205"/>
        <v>1062</v>
      </c>
      <c r="S889" s="116">
        <v>309</v>
      </c>
      <c r="T889" s="116">
        <v>0</v>
      </c>
      <c r="U889" s="116">
        <v>14</v>
      </c>
      <c r="V889" s="116">
        <v>0</v>
      </c>
      <c r="W889" s="22">
        <f t="shared" si="206"/>
        <v>323</v>
      </c>
      <c r="X889" s="22">
        <f t="shared" si="207"/>
        <v>97.875</v>
      </c>
      <c r="Y889" s="22">
        <f ca="1">OFFSET('Cost Study'!$B$7,'Operations Support'!$C889,'Operations Support'!$B889)*$H889</f>
        <v>15714.810000000001</v>
      </c>
      <c r="Z889" s="23">
        <f ca="1">Y889*'Cost Study'!$B$31</f>
        <v>877702.46685193258</v>
      </c>
      <c r="AA889" s="23">
        <f ca="1">IF(A889=10298,1.51,1)*IF($B889&lt;3,$D889*'Cost Study'!$B$32*OFFSET('Cost Study'!$B$7,'Operations Support'!$C889,'Operations Support'!$B889),0)</f>
        <v>0</v>
      </c>
      <c r="AB889" s="24">
        <f ca="1">AA889*'Cost Study'!$B$31</f>
        <v>0</v>
      </c>
      <c r="AC889" s="23">
        <f ca="1">Y889*'Cost Study'!$B$31</f>
        <v>877702.46685193258</v>
      </c>
      <c r="AD889" s="24">
        <f ca="1">AA889*'Cost Study'!$B$31</f>
        <v>0</v>
      </c>
      <c r="AE889" s="377">
        <f t="shared" ca="1" si="208"/>
        <v>877702.46685193258</v>
      </c>
      <c r="AF889" s="377">
        <f t="shared" ca="1" si="209"/>
        <v>877702.46685193258</v>
      </c>
      <c r="AH889" s="688">
        <f>IFERROR($H889/SUMIF($A:$A,$A889,$H:$H)*SUMIF(Summary!$A$110:$A$186,$A889,Summary!$P$110:$P$186),0)</f>
        <v>61515.698975091997</v>
      </c>
      <c r="AI889" s="689">
        <f t="shared" ca="1" si="210"/>
        <v>816186.76787684055</v>
      </c>
      <c r="AJ889" s="688">
        <f>IFERROR(H889/SUMIF(A:A,A889,H:H)*SUMIF(Summary!$A$110:$A$186,'Operations Support'!A889,Summary!$Q$110:$Q$186),0)</f>
        <v>61556.038499390146</v>
      </c>
      <c r="AK889" s="688">
        <f t="shared" ca="1" si="211"/>
        <v>816146.42835254245</v>
      </c>
      <c r="AM889" s="688">
        <f>IFERROR($H889/SUMIF($A:$A,$A889,$H:$H)*SUMIF(Summary!$A$230:$A$266,$A889,Summary!$P$230:$P$266),0)</f>
        <v>11638.856184532759</v>
      </c>
      <c r="AN889" s="688">
        <f>IFERROR($H889/SUMIF($A:$A,$A889,$H:$H)*(SUMIF(Summary!$A$230:$A$266,$A889,Summary!$L$230:$L$266)+SUMIF(Summary!$A$281:$A$317,$A889,Summary!$L$281:$L$317))-AM889,0)</f>
        <v>37131.55800228774</v>
      </c>
      <c r="AO889" s="688">
        <f>IFERROR($H889/SUMIF($A:$A,$A889,$H:$H)*SUMIF(Summary!$A$230:$A$266,$A889,Summary!$Q$230:$Q$266),0)</f>
        <v>11646.488478884949</v>
      </c>
      <c r="AP889" s="688">
        <f>IFERROR($H889/SUMIF($A:$A,$A889,$H:$H)*(SUMIF(Summary!$A$230:$A$266,$A889,Summary!$L$230:$L$266)+SUMIF(Summary!$A$281:$A$317,$A889,Summary!$L$281:$L$317))-AO889,0)</f>
        <v>37123.925707935545</v>
      </c>
      <c r="AQ889" s="306"/>
      <c r="AR889" s="688">
        <f t="shared" ca="1" si="212"/>
        <v>853318.3258791283</v>
      </c>
      <c r="AS889" s="688">
        <f t="shared" ca="1" si="213"/>
        <v>853270.35406047804</v>
      </c>
    </row>
    <row r="890" spans="1:45" x14ac:dyDescent="0.2">
      <c r="A890" s="423">
        <v>3615</v>
      </c>
      <c r="B890" s="427">
        <v>3</v>
      </c>
      <c r="C890" s="425" t="s">
        <v>303</v>
      </c>
      <c r="D890" s="422">
        <f t="shared" si="199"/>
        <v>6227</v>
      </c>
      <c r="E890" s="422">
        <f t="shared" si="200"/>
        <v>0</v>
      </c>
      <c r="F890" s="422">
        <f t="shared" si="201"/>
        <v>4887</v>
      </c>
      <c r="G890" s="422">
        <f t="shared" si="202"/>
        <v>0</v>
      </c>
      <c r="H890" s="22">
        <f t="shared" si="203"/>
        <v>11114</v>
      </c>
      <c r="I890" s="116">
        <v>2208</v>
      </c>
      <c r="J890" s="116">
        <v>0</v>
      </c>
      <c r="K890" s="116">
        <v>1566</v>
      </c>
      <c r="L890" s="116">
        <v>0</v>
      </c>
      <c r="M890" s="22">
        <f t="shared" si="204"/>
        <v>3774</v>
      </c>
      <c r="N890" s="116">
        <v>2362</v>
      </c>
      <c r="O890" s="116">
        <v>0</v>
      </c>
      <c r="P890" s="116">
        <v>1965</v>
      </c>
      <c r="Q890" s="116">
        <v>0</v>
      </c>
      <c r="R890" s="22">
        <f t="shared" si="205"/>
        <v>4327</v>
      </c>
      <c r="S890" s="116">
        <v>1657</v>
      </c>
      <c r="T890" s="116">
        <v>0</v>
      </c>
      <c r="U890" s="116">
        <v>1356</v>
      </c>
      <c r="V890" s="116">
        <v>0</v>
      </c>
      <c r="W890" s="22">
        <f t="shared" si="206"/>
        <v>3013</v>
      </c>
      <c r="X890" s="22">
        <f t="shared" si="207"/>
        <v>463.08333333333331</v>
      </c>
      <c r="Y890" s="22">
        <f ca="1">OFFSET('Cost Study'!$B$7,'Operations Support'!$C890,'Operations Support'!$B890)*$H890</f>
        <v>26784.74</v>
      </c>
      <c r="Z890" s="23">
        <f ca="1">Y890*'Cost Study'!$B$31</f>
        <v>1495979.4214494245</v>
      </c>
      <c r="AA890" s="23">
        <f ca="1">IF(A890=10298,1.51,1)*IF($B890&lt;3,$D890*'Cost Study'!$B$32*OFFSET('Cost Study'!$B$7,'Operations Support'!$C890,'Operations Support'!$B890),0)</f>
        <v>0</v>
      </c>
      <c r="AB890" s="24">
        <f ca="1">AA890*'Cost Study'!$B$31</f>
        <v>0</v>
      </c>
      <c r="AC890" s="23">
        <f ca="1">Y890*'Cost Study'!$B$31</f>
        <v>1495979.4214494245</v>
      </c>
      <c r="AD890" s="24">
        <f ca="1">AA890*'Cost Study'!$B$31</f>
        <v>0</v>
      </c>
      <c r="AE890" s="377">
        <f t="shared" ca="1" si="208"/>
        <v>1495979.4214494245</v>
      </c>
      <c r="AF890" s="377">
        <f t="shared" ca="1" si="209"/>
        <v>1495979.4214494245</v>
      </c>
      <c r="AH890" s="688">
        <f>IFERROR($H890/SUMIF($A:$A,$A890,$H:$H)*SUMIF(Summary!$A$110:$A$186,$A890,Summary!$P$110:$P$186),0)</f>
        <v>291053.84351178049</v>
      </c>
      <c r="AI890" s="689">
        <f t="shared" ca="1" si="210"/>
        <v>1204925.577937644</v>
      </c>
      <c r="AJ890" s="688">
        <f>IFERROR(H890/SUMIF(A:A,A890,H:H)*SUMIF(Summary!$A$110:$A$186,'Operations Support'!A890,Summary!$Q$110:$Q$186),0)</f>
        <v>291244.70493070333</v>
      </c>
      <c r="AK890" s="688">
        <f t="shared" ca="1" si="211"/>
        <v>1204734.7165187211</v>
      </c>
      <c r="AM890" s="688">
        <f>IFERROR($H890/SUMIF($A:$A,$A890,$H:$H)*SUMIF(Summary!$A$230:$A$266,$A890,Summary!$P$230:$P$266),0)</f>
        <v>55067.793799445324</v>
      </c>
      <c r="AN890" s="688">
        <f>IFERROR($H890/SUMIF($A:$A,$A890,$H:$H)*(SUMIF(Summary!$A$230:$A$266,$A890,Summary!$L$230:$L$266)+SUMIF(Summary!$A$281:$A$317,$A890,Summary!$L$281:$L$317))-AM890,0)</f>
        <v>175683.32721899785</v>
      </c>
      <c r="AO890" s="688">
        <f>IFERROR($H890/SUMIF($A:$A,$A890,$H:$H)*SUMIF(Summary!$A$230:$A$266,$A890,Summary!$Q$230:$Q$266),0)</f>
        <v>55103.905046542066</v>
      </c>
      <c r="AP890" s="688">
        <f>IFERROR($H890/SUMIF($A:$A,$A890,$H:$H)*(SUMIF(Summary!$A$230:$A$266,$A890,Summary!$L$230:$L$266)+SUMIF(Summary!$A$281:$A$317,$A890,Summary!$L$281:$L$317))-AO890,0)</f>
        <v>175647.21597190111</v>
      </c>
      <c r="AQ890" s="306"/>
      <c r="AR890" s="688">
        <f t="shared" ca="1" si="212"/>
        <v>1380608.9051566417</v>
      </c>
      <c r="AS890" s="688">
        <f t="shared" ca="1" si="213"/>
        <v>1380381.9324906222</v>
      </c>
    </row>
    <row r="891" spans="1:45" s="15" customFormat="1" x14ac:dyDescent="0.2">
      <c r="A891" s="423">
        <v>3615</v>
      </c>
      <c r="B891" s="427">
        <v>3</v>
      </c>
      <c r="C891" s="425" t="s">
        <v>304</v>
      </c>
      <c r="D891" s="422">
        <f t="shared" si="199"/>
        <v>384</v>
      </c>
      <c r="E891" s="422">
        <f t="shared" si="200"/>
        <v>0</v>
      </c>
      <c r="F891" s="422">
        <f t="shared" si="201"/>
        <v>127</v>
      </c>
      <c r="G891" s="422">
        <f t="shared" si="202"/>
        <v>0</v>
      </c>
      <c r="H891" s="22">
        <f t="shared" si="203"/>
        <v>511</v>
      </c>
      <c r="I891" s="116">
        <v>204</v>
      </c>
      <c r="J891" s="116">
        <v>0</v>
      </c>
      <c r="K891" s="116">
        <v>64</v>
      </c>
      <c r="L891" s="116">
        <v>0</v>
      </c>
      <c r="M891" s="22">
        <f t="shared" si="204"/>
        <v>268</v>
      </c>
      <c r="N891" s="116">
        <v>171</v>
      </c>
      <c r="O891" s="116">
        <v>0</v>
      </c>
      <c r="P891" s="116">
        <v>63</v>
      </c>
      <c r="Q891" s="116">
        <v>0</v>
      </c>
      <c r="R891" s="22">
        <f t="shared" si="205"/>
        <v>234</v>
      </c>
      <c r="S891" s="116">
        <v>9</v>
      </c>
      <c r="T891" s="116">
        <v>0</v>
      </c>
      <c r="U891" s="116">
        <v>0</v>
      </c>
      <c r="V891" s="116">
        <v>0</v>
      </c>
      <c r="W891" s="22">
        <f t="shared" si="206"/>
        <v>9</v>
      </c>
      <c r="X891" s="22">
        <f t="shared" si="207"/>
        <v>21.291666666666668</v>
      </c>
      <c r="Y891" s="22">
        <f ca="1">OFFSET('Cost Study'!$B$7,'Operations Support'!$C891,'Operations Support'!$B891)*$H891</f>
        <v>3796.73</v>
      </c>
      <c r="Z891" s="23">
        <f ca="1">Y891*'Cost Study'!$B$31</f>
        <v>212054.69789139912</v>
      </c>
      <c r="AA891" s="23">
        <f ca="1">IF(A891=10298,1.51,1)*IF($B891&lt;3,$D891*'Cost Study'!$B$32*OFFSET('Cost Study'!$B$7,'Operations Support'!$C891,'Operations Support'!$B891),0)</f>
        <v>0</v>
      </c>
      <c r="AB891" s="24">
        <f ca="1">AA891*'Cost Study'!$B$31</f>
        <v>0</v>
      </c>
      <c r="AC891" s="23">
        <f ca="1">Y891*'Cost Study'!$B$31</f>
        <v>212054.69789139912</v>
      </c>
      <c r="AD891" s="24">
        <f ca="1">AA891*'Cost Study'!$B$31</f>
        <v>0</v>
      </c>
      <c r="AE891" s="377">
        <f t="shared" ca="1" si="208"/>
        <v>212054.69789139912</v>
      </c>
      <c r="AF891" s="377">
        <f t="shared" ca="1" si="209"/>
        <v>212054.69789139912</v>
      </c>
      <c r="AH891" s="688">
        <f>IFERROR($H891/SUMIF($A:$A,$A891,$H:$H)*SUMIF(Summary!$A$110:$A$186,$A891,Summary!$P$110:$P$186),0)</f>
        <v>13382.086920507452</v>
      </c>
      <c r="AI891" s="689">
        <f t="shared" ca="1" si="210"/>
        <v>198672.61097089166</v>
      </c>
      <c r="AJ891" s="688">
        <f>IFERROR(H891/SUMIF(A:A,A891,H:H)*SUMIF(Summary!$A$110:$A$186,'Operations Support'!A891,Summary!$Q$110:$Q$186),0)</f>
        <v>13390.862355550602</v>
      </c>
      <c r="AK891" s="688">
        <f t="shared" ca="1" si="211"/>
        <v>198663.83553584851</v>
      </c>
      <c r="AL891" s="1"/>
      <c r="AM891" s="688">
        <f>IFERROR($H891/SUMIF($A:$A,$A891,$H:$H)*SUMIF(Summary!$A$230:$A$266,$A891,Summary!$P$230:$P$266),0)</f>
        <v>2531.9095403559977</v>
      </c>
      <c r="AN891" s="688">
        <f>IFERROR($H891/SUMIF($A:$A,$A891,$H:$H)*(SUMIF(Summary!$A$230:$A$266,$A891,Summary!$L$230:$L$266)+SUMIF(Summary!$A$281:$A$317,$A891,Summary!$L$281:$L$317))-AM891,0)</f>
        <v>8077.5760490289622</v>
      </c>
      <c r="AO891" s="688">
        <f>IFERROR($H891/SUMIF($A:$A,$A891,$H:$H)*SUMIF(Summary!$A$230:$A$266,$A891,Summary!$Q$230:$Q$266),0)</f>
        <v>2533.5698649255887</v>
      </c>
      <c r="AP891" s="688">
        <f>IFERROR($H891/SUMIF($A:$A,$A891,$H:$H)*(SUMIF(Summary!$A$230:$A$266,$A891,Summary!$L$230:$L$266)+SUMIF(Summary!$A$281:$A$317,$A891,Summary!$L$281:$L$317))-AO891,0)</f>
        <v>8075.9157244593716</v>
      </c>
      <c r="AQ891" s="306"/>
      <c r="AR891" s="688">
        <f t="shared" ca="1" si="212"/>
        <v>206750.18701992062</v>
      </c>
      <c r="AS891" s="688">
        <f t="shared" ca="1" si="213"/>
        <v>206739.75126030788</v>
      </c>
    </row>
    <row r="892" spans="1:45" s="15" customFormat="1" x14ac:dyDescent="0.2">
      <c r="A892" s="423">
        <v>3615</v>
      </c>
      <c r="B892" s="427">
        <v>3</v>
      </c>
      <c r="C892" s="425" t="s">
        <v>305</v>
      </c>
      <c r="D892" s="422">
        <f t="shared" si="199"/>
        <v>3486</v>
      </c>
      <c r="E892" s="422">
        <f t="shared" si="200"/>
        <v>0</v>
      </c>
      <c r="F892" s="422">
        <f t="shared" si="201"/>
        <v>460</v>
      </c>
      <c r="G892" s="422">
        <f t="shared" si="202"/>
        <v>0</v>
      </c>
      <c r="H892" s="22">
        <f t="shared" si="203"/>
        <v>3946</v>
      </c>
      <c r="I892" s="116">
        <v>1410</v>
      </c>
      <c r="J892" s="116">
        <v>0</v>
      </c>
      <c r="K892" s="116">
        <v>356</v>
      </c>
      <c r="L892" s="116">
        <v>0</v>
      </c>
      <c r="M892" s="22">
        <f t="shared" si="204"/>
        <v>1766</v>
      </c>
      <c r="N892" s="116">
        <v>1597</v>
      </c>
      <c r="O892" s="116">
        <v>0</v>
      </c>
      <c r="P892" s="116">
        <v>98</v>
      </c>
      <c r="Q892" s="116">
        <v>0</v>
      </c>
      <c r="R892" s="22">
        <f t="shared" si="205"/>
        <v>1695</v>
      </c>
      <c r="S892" s="116">
        <v>479</v>
      </c>
      <c r="T892" s="116">
        <v>0</v>
      </c>
      <c r="U892" s="116">
        <v>6</v>
      </c>
      <c r="V892" s="116">
        <v>0</v>
      </c>
      <c r="W892" s="22">
        <f t="shared" si="206"/>
        <v>485</v>
      </c>
      <c r="X892" s="22">
        <f t="shared" si="207"/>
        <v>164.41666666666666</v>
      </c>
      <c r="Y892" s="22">
        <f ca="1">OFFSET('Cost Study'!$B$7,'Operations Support'!$C892,'Operations Support'!$B892)*$H892</f>
        <v>23676</v>
      </c>
      <c r="Z892" s="23">
        <f ca="1">Y892*'Cost Study'!$B$31</f>
        <v>1322350.2928248164</v>
      </c>
      <c r="AA892" s="23">
        <f ca="1">IF(A892=10298,1.51,1)*IF($B892&lt;3,$D892*'Cost Study'!$B$32*OFFSET('Cost Study'!$B$7,'Operations Support'!$C892,'Operations Support'!$B892),0)</f>
        <v>0</v>
      </c>
      <c r="AB892" s="24">
        <f ca="1">AA892*'Cost Study'!$B$31</f>
        <v>0</v>
      </c>
      <c r="AC892" s="23">
        <f ca="1">Y892*'Cost Study'!$B$31</f>
        <v>1322350.2928248164</v>
      </c>
      <c r="AD892" s="24">
        <f ca="1">AA892*'Cost Study'!$B$31</f>
        <v>0</v>
      </c>
      <c r="AE892" s="377">
        <f t="shared" ca="1" si="208"/>
        <v>1322350.2928248164</v>
      </c>
      <c r="AF892" s="377">
        <f t="shared" ca="1" si="209"/>
        <v>1322350.2928248164</v>
      </c>
      <c r="AH892" s="688">
        <f>IFERROR($H892/SUMIF($A:$A,$A892,$H:$H)*SUMIF(Summary!$A$110:$A$186,$A892,Summary!$P$110:$P$186),0)</f>
        <v>103337.99410630608</v>
      </c>
      <c r="AI892" s="689">
        <f t="shared" ca="1" si="210"/>
        <v>1219012.2987185104</v>
      </c>
      <c r="AJ892" s="688">
        <f>IFERROR(H892/SUMIF(A:A,A892,H:H)*SUMIF(Summary!$A$110:$A$186,'Operations Support'!A892,Summary!$Q$110:$Q$186),0)</f>
        <v>103405.75901174691</v>
      </c>
      <c r="AK892" s="688">
        <f t="shared" ca="1" si="211"/>
        <v>1218944.5338130696</v>
      </c>
      <c r="AL892" s="1"/>
      <c r="AM892" s="688">
        <f>IFERROR($H892/SUMIF($A:$A,$A892,$H:$H)*SUMIF(Summary!$A$230:$A$266,$A892,Summary!$P$230:$P$266),0)</f>
        <v>19551.692849794064</v>
      </c>
      <c r="AN892" s="688">
        <f>IFERROR($H892/SUMIF($A:$A,$A892,$H:$H)*(SUMIF(Summary!$A$230:$A$266,$A892,Summary!$L$230:$L$266)+SUMIF(Summary!$A$281:$A$317,$A892,Summary!$L$281:$L$317))-AM892,0)</f>
        <v>62375.95907919429</v>
      </c>
      <c r="AO892" s="688">
        <f>IFERROR($H892/SUMIF($A:$A,$A892,$H:$H)*SUMIF(Summary!$A$230:$A$266,$A892,Summary!$Q$230:$Q$266),0)</f>
        <v>19564.514064572159</v>
      </c>
      <c r="AP892" s="688">
        <f>IFERROR($H892/SUMIF($A:$A,$A892,$H:$H)*(SUMIF(Summary!$A$230:$A$266,$A892,Summary!$L$230:$L$266)+SUMIF(Summary!$A$281:$A$317,$A892,Summary!$L$281:$L$317))-AO892,0)</f>
        <v>62363.137864416203</v>
      </c>
      <c r="AQ892" s="306"/>
      <c r="AR892" s="688">
        <f t="shared" ca="1" si="212"/>
        <v>1281388.2577977048</v>
      </c>
      <c r="AS892" s="688">
        <f t="shared" ca="1" si="213"/>
        <v>1281307.6716774858</v>
      </c>
    </row>
    <row r="893" spans="1:45" x14ac:dyDescent="0.2">
      <c r="A893" s="423">
        <v>3615</v>
      </c>
      <c r="B893" s="427">
        <v>3</v>
      </c>
      <c r="C893" s="425" t="s">
        <v>306</v>
      </c>
      <c r="D893" s="422">
        <f t="shared" si="199"/>
        <v>764</v>
      </c>
      <c r="E893" s="422">
        <f t="shared" si="200"/>
        <v>0</v>
      </c>
      <c r="F893" s="422">
        <f t="shared" si="201"/>
        <v>401</v>
      </c>
      <c r="G893" s="422">
        <f t="shared" si="202"/>
        <v>0</v>
      </c>
      <c r="H893" s="22">
        <f t="shared" si="203"/>
        <v>1165</v>
      </c>
      <c r="I893" s="116">
        <v>296</v>
      </c>
      <c r="J893" s="116">
        <v>0</v>
      </c>
      <c r="K893" s="116">
        <v>174</v>
      </c>
      <c r="L893" s="116">
        <v>0</v>
      </c>
      <c r="M893" s="22">
        <f t="shared" si="204"/>
        <v>470</v>
      </c>
      <c r="N893" s="116">
        <v>418</v>
      </c>
      <c r="O893" s="116">
        <v>0</v>
      </c>
      <c r="P893" s="116">
        <v>156</v>
      </c>
      <c r="Q893" s="116">
        <v>0</v>
      </c>
      <c r="R893" s="22">
        <f t="shared" si="205"/>
        <v>574</v>
      </c>
      <c r="S893" s="116">
        <v>50</v>
      </c>
      <c r="T893" s="116">
        <v>0</v>
      </c>
      <c r="U893" s="116">
        <v>71</v>
      </c>
      <c r="V893" s="116">
        <v>0</v>
      </c>
      <c r="W893" s="22">
        <f t="shared" si="206"/>
        <v>121</v>
      </c>
      <c r="X893" s="22">
        <f t="shared" si="207"/>
        <v>48.541666666666664</v>
      </c>
      <c r="Y893" s="22">
        <f ca="1">OFFSET('Cost Study'!$B$7,'Operations Support'!$C893,'Operations Support'!$B893)*$H893</f>
        <v>3564.9</v>
      </c>
      <c r="Z893" s="23">
        <f ca="1">Y893*'Cost Study'!$B$31</f>
        <v>199106.54497766466</v>
      </c>
      <c r="AA893" s="23">
        <f ca="1">IF(A893=10298,1.51,1)*IF($B893&lt;3,$D893*'Cost Study'!$B$32*OFFSET('Cost Study'!$B$7,'Operations Support'!$C893,'Operations Support'!$B893),0)</f>
        <v>0</v>
      </c>
      <c r="AB893" s="24">
        <f ca="1">AA893*'Cost Study'!$B$31</f>
        <v>0</v>
      </c>
      <c r="AC893" s="23">
        <f ca="1">Y893*'Cost Study'!$B$31</f>
        <v>199106.54497766466</v>
      </c>
      <c r="AD893" s="24">
        <f ca="1">AA893*'Cost Study'!$B$31</f>
        <v>0</v>
      </c>
      <c r="AE893" s="377">
        <f t="shared" ca="1" si="208"/>
        <v>199106.54497766466</v>
      </c>
      <c r="AF893" s="377">
        <f t="shared" ca="1" si="209"/>
        <v>199106.54497766466</v>
      </c>
      <c r="AH893" s="688">
        <f>IFERROR($H893/SUMIF($A:$A,$A893,$H:$H)*SUMIF(Summary!$A$110:$A$186,$A893,Summary!$P$110:$P$186),0)</f>
        <v>30509.063135794877</v>
      </c>
      <c r="AI893" s="689">
        <f t="shared" ca="1" si="210"/>
        <v>168597.48184186977</v>
      </c>
      <c r="AJ893" s="688">
        <f>IFERROR(H893/SUMIF(A:A,A893,H:H)*SUMIF(Summary!$A$110:$A$186,'Operations Support'!A893,Summary!$Q$110:$Q$186),0)</f>
        <v>30529.069753848242</v>
      </c>
      <c r="AK893" s="688">
        <f t="shared" ca="1" si="211"/>
        <v>168577.47522381641</v>
      </c>
      <c r="AM893" s="688">
        <f>IFERROR($H893/SUMIF($A:$A,$A893,$H:$H)*SUMIF(Summary!$A$230:$A$266,$A893,Summary!$P$230:$P$266),0)</f>
        <v>5772.3573669564339</v>
      </c>
      <c r="AN893" s="688">
        <f>IFERROR($H893/SUMIF($A:$A,$A893,$H:$H)*(SUMIF(Summary!$A$230:$A$266,$A893,Summary!$L$230:$L$266)+SUMIF(Summary!$A$281:$A$317,$A893,Summary!$L$281:$L$317))-AM893,0)</f>
        <v>18415.608800623762</v>
      </c>
      <c r="AO893" s="688">
        <f>IFERROR($H893/SUMIF($A:$A,$A893,$H:$H)*SUMIF(Summary!$A$230:$A$266,$A893,Summary!$Q$230:$Q$266),0)</f>
        <v>5776.1426470417045</v>
      </c>
      <c r="AP893" s="688">
        <f>IFERROR($H893/SUMIF($A:$A,$A893,$H:$H)*(SUMIF(Summary!$A$230:$A$266,$A893,Summary!$L$230:$L$266)+SUMIF(Summary!$A$281:$A$317,$A893,Summary!$L$281:$L$317))-AO893,0)</f>
        <v>18411.823520538492</v>
      </c>
      <c r="AQ893" s="306"/>
      <c r="AR893" s="688">
        <f t="shared" ca="1" si="212"/>
        <v>187013.09064249354</v>
      </c>
      <c r="AS893" s="688">
        <f t="shared" ca="1" si="213"/>
        <v>186989.29874435489</v>
      </c>
    </row>
    <row r="894" spans="1:45" x14ac:dyDescent="0.2">
      <c r="A894" s="423">
        <v>3615</v>
      </c>
      <c r="B894" s="427">
        <v>3</v>
      </c>
      <c r="C894" s="425" t="s">
        <v>307</v>
      </c>
      <c r="D894" s="422">
        <f t="shared" si="199"/>
        <v>0</v>
      </c>
      <c r="E894" s="422">
        <f t="shared" si="200"/>
        <v>0</v>
      </c>
      <c r="F894" s="422">
        <f t="shared" si="201"/>
        <v>0</v>
      </c>
      <c r="G894" s="422">
        <f t="shared" si="202"/>
        <v>0</v>
      </c>
      <c r="H894" s="22">
        <f t="shared" si="203"/>
        <v>0</v>
      </c>
      <c r="I894" s="116">
        <v>0</v>
      </c>
      <c r="J894" s="116">
        <v>0</v>
      </c>
      <c r="K894" s="116">
        <v>0</v>
      </c>
      <c r="L894" s="116">
        <v>0</v>
      </c>
      <c r="M894" s="22">
        <f t="shared" si="204"/>
        <v>0</v>
      </c>
      <c r="N894" s="116">
        <v>0</v>
      </c>
      <c r="O894" s="116">
        <v>0</v>
      </c>
      <c r="P894" s="116">
        <v>0</v>
      </c>
      <c r="Q894" s="116">
        <v>0</v>
      </c>
      <c r="R894" s="22">
        <f t="shared" si="205"/>
        <v>0</v>
      </c>
      <c r="S894" s="116">
        <v>0</v>
      </c>
      <c r="T894" s="116">
        <v>0</v>
      </c>
      <c r="U894" s="116">
        <v>0</v>
      </c>
      <c r="V894" s="116">
        <v>0</v>
      </c>
      <c r="W894" s="22">
        <f t="shared" si="206"/>
        <v>0</v>
      </c>
      <c r="X894" s="22">
        <f t="shared" si="207"/>
        <v>0</v>
      </c>
      <c r="Y894" s="22">
        <f ca="1">OFFSET('Cost Study'!$B$7,'Operations Support'!$C894,'Operations Support'!$B894)*$H894</f>
        <v>0</v>
      </c>
      <c r="Z894" s="23">
        <f ca="1">Y894*'Cost Study'!$B$31</f>
        <v>0</v>
      </c>
      <c r="AA894" s="23">
        <f ca="1">IF(A894=10298,1.51,1)*IF($B894&lt;3,$D894*'Cost Study'!$B$32*OFFSET('Cost Study'!$B$7,'Operations Support'!$C894,'Operations Support'!$B894),0)</f>
        <v>0</v>
      </c>
      <c r="AB894" s="24">
        <f ca="1">AA894*'Cost Study'!$B$31</f>
        <v>0</v>
      </c>
      <c r="AC894" s="23">
        <f ca="1">Y894*'Cost Study'!$B$31</f>
        <v>0</v>
      </c>
      <c r="AD894" s="24">
        <f ca="1">AA894*'Cost Study'!$B$31</f>
        <v>0</v>
      </c>
      <c r="AE894" s="377">
        <f t="shared" ca="1" si="208"/>
        <v>0</v>
      </c>
      <c r="AF894" s="377">
        <f t="shared" ca="1" si="209"/>
        <v>0</v>
      </c>
      <c r="AH894" s="688">
        <f>IFERROR($H894/SUMIF($A:$A,$A894,$H:$H)*SUMIF(Summary!$A$110:$A$186,$A894,Summary!$P$110:$P$186),0)</f>
        <v>0</v>
      </c>
      <c r="AI894" s="689">
        <f t="shared" ca="1" si="210"/>
        <v>0</v>
      </c>
      <c r="AJ894" s="688">
        <f>IFERROR(H894/SUMIF(A:A,A894,H:H)*SUMIF(Summary!$A$110:$A$186,'Operations Support'!A894,Summary!$Q$110:$Q$186),0)</f>
        <v>0</v>
      </c>
      <c r="AK894" s="688">
        <f t="shared" ca="1" si="211"/>
        <v>0</v>
      </c>
      <c r="AM894" s="688">
        <f>IFERROR($H894/SUMIF($A:$A,$A894,$H:$H)*SUMIF(Summary!$A$230:$A$266,$A894,Summary!$P$230:$P$266),0)</f>
        <v>0</v>
      </c>
      <c r="AN894" s="688">
        <f>IFERROR($H894/SUMIF($A:$A,$A894,$H:$H)*(SUMIF(Summary!$A$230:$A$266,$A894,Summary!$L$230:$L$266)+SUMIF(Summary!$A$281:$A$317,$A894,Summary!$L$281:$L$317))-AM894,0)</f>
        <v>0</v>
      </c>
      <c r="AO894" s="688">
        <f>IFERROR($H894/SUMIF($A:$A,$A894,$H:$H)*SUMIF(Summary!$A$230:$A$266,$A894,Summary!$Q$230:$Q$266),0)</f>
        <v>0</v>
      </c>
      <c r="AP894" s="688">
        <f>IFERROR($H894/SUMIF($A:$A,$A894,$H:$H)*(SUMIF(Summary!$A$230:$A$266,$A894,Summary!$L$230:$L$266)+SUMIF(Summary!$A$281:$A$317,$A894,Summary!$L$281:$L$317))-AO894,0)</f>
        <v>0</v>
      </c>
      <c r="AQ894" s="306"/>
      <c r="AR894" s="688">
        <f t="shared" ca="1" si="212"/>
        <v>0</v>
      </c>
      <c r="AS894" s="688">
        <f t="shared" ca="1" si="213"/>
        <v>0</v>
      </c>
    </row>
    <row r="895" spans="1:45" x14ac:dyDescent="0.2">
      <c r="A895" s="423">
        <v>3615</v>
      </c>
      <c r="B895" s="427">
        <v>3</v>
      </c>
      <c r="C895" s="425" t="s">
        <v>308</v>
      </c>
      <c r="D895" s="422">
        <f t="shared" si="199"/>
        <v>2667</v>
      </c>
      <c r="E895" s="422">
        <f t="shared" si="200"/>
        <v>0</v>
      </c>
      <c r="F895" s="422">
        <f t="shared" si="201"/>
        <v>5200</v>
      </c>
      <c r="G895" s="422">
        <f t="shared" si="202"/>
        <v>0</v>
      </c>
      <c r="H895" s="22">
        <f t="shared" si="203"/>
        <v>7867</v>
      </c>
      <c r="I895" s="116">
        <v>783</v>
      </c>
      <c r="J895" s="116">
        <v>0</v>
      </c>
      <c r="K895" s="116">
        <v>1595</v>
      </c>
      <c r="L895" s="116">
        <v>0</v>
      </c>
      <c r="M895" s="22">
        <f t="shared" si="204"/>
        <v>2378</v>
      </c>
      <c r="N895" s="116">
        <v>1114</v>
      </c>
      <c r="O895" s="116">
        <v>0</v>
      </c>
      <c r="P895" s="116">
        <v>1996</v>
      </c>
      <c r="Q895" s="116">
        <v>0</v>
      </c>
      <c r="R895" s="22">
        <f t="shared" si="205"/>
        <v>3110</v>
      </c>
      <c r="S895" s="116">
        <v>770</v>
      </c>
      <c r="T895" s="116">
        <v>0</v>
      </c>
      <c r="U895" s="116">
        <v>1609</v>
      </c>
      <c r="V895" s="116">
        <v>0</v>
      </c>
      <c r="W895" s="22">
        <f t="shared" si="206"/>
        <v>2379</v>
      </c>
      <c r="X895" s="22">
        <f t="shared" si="207"/>
        <v>327.79166666666669</v>
      </c>
      <c r="Y895" s="22">
        <f ca="1">OFFSET('Cost Study'!$B$7,'Operations Support'!$C895,'Operations Support'!$B895)*$H895</f>
        <v>18172.77</v>
      </c>
      <c r="Z895" s="23">
        <f ca="1">Y895*'Cost Study'!$B$31</f>
        <v>1014984.2765221338</v>
      </c>
      <c r="AA895" s="23">
        <f ca="1">IF(A895=10298,1.51,1)*IF($B895&lt;3,$D895*'Cost Study'!$B$32*OFFSET('Cost Study'!$B$7,'Operations Support'!$C895,'Operations Support'!$B895),0)</f>
        <v>0</v>
      </c>
      <c r="AB895" s="24">
        <f ca="1">AA895*'Cost Study'!$B$31</f>
        <v>0</v>
      </c>
      <c r="AC895" s="23">
        <f ca="1">Y895*'Cost Study'!$B$31</f>
        <v>1014984.2765221338</v>
      </c>
      <c r="AD895" s="24">
        <f ca="1">AA895*'Cost Study'!$B$31</f>
        <v>0</v>
      </c>
      <c r="AE895" s="377">
        <f t="shared" ca="1" si="208"/>
        <v>1014984.2765221338</v>
      </c>
      <c r="AF895" s="377">
        <f t="shared" ca="1" si="209"/>
        <v>1014984.2765221338</v>
      </c>
      <c r="AH895" s="688">
        <f>IFERROR($H895/SUMIF($A:$A,$A895,$H:$H)*SUMIF(Summary!$A$110:$A$186,$A895,Summary!$P$110:$P$186),0)</f>
        <v>206021.28728695132</v>
      </c>
      <c r="AI895" s="689">
        <f t="shared" ca="1" si="210"/>
        <v>808962.98923518253</v>
      </c>
      <c r="AJ895" s="688">
        <f>IFERROR(H895/SUMIF(A:A,A895,H:H)*SUMIF(Summary!$A$110:$A$186,'Operations Support'!A895,Summary!$Q$110:$Q$186),0)</f>
        <v>206156.38777126535</v>
      </c>
      <c r="AK895" s="688">
        <f t="shared" ca="1" si="211"/>
        <v>808827.8887508685</v>
      </c>
      <c r="AM895" s="688">
        <f>IFERROR($H895/SUMIF($A:$A,$A895,$H:$H)*SUMIF(Summary!$A$230:$A$266,$A895,Summary!$P$230:$P$266),0)</f>
        <v>38979.515369825116</v>
      </c>
      <c r="AN895" s="688">
        <f>IFERROR($H895/SUMIF($A:$A,$A895,$H:$H)*(SUMIF(Summary!$A$230:$A$266,$A895,Summary!$L$230:$L$266)+SUMIF(Summary!$A$281:$A$317,$A895,Summary!$L$281:$L$317))-AM895,0)</f>
        <v>124356.73342017777</v>
      </c>
      <c r="AO895" s="688">
        <f>IFERROR($H895/SUMIF($A:$A,$A895,$H:$H)*SUMIF(Summary!$A$230:$A$266,$A895,Summary!$Q$230:$Q$266),0)</f>
        <v>39005.076570194928</v>
      </c>
      <c r="AP895" s="688">
        <f>IFERROR($H895/SUMIF($A:$A,$A895,$H:$H)*(SUMIF(Summary!$A$230:$A$266,$A895,Summary!$L$230:$L$266)+SUMIF(Summary!$A$281:$A$317,$A895,Summary!$L$281:$L$317))-AO895,0)</f>
        <v>124331.17221980797</v>
      </c>
      <c r="AQ895" s="306"/>
      <c r="AR895" s="688">
        <f t="shared" ca="1" si="212"/>
        <v>933319.72265536035</v>
      </c>
      <c r="AS895" s="688">
        <f t="shared" ca="1" si="213"/>
        <v>933159.06097067648</v>
      </c>
    </row>
    <row r="896" spans="1:45" x14ac:dyDescent="0.2">
      <c r="A896" s="423">
        <v>3615</v>
      </c>
      <c r="B896" s="427">
        <v>3</v>
      </c>
      <c r="C896" s="425" t="s">
        <v>309</v>
      </c>
      <c r="D896" s="422">
        <f t="shared" si="199"/>
        <v>0</v>
      </c>
      <c r="E896" s="422">
        <f t="shared" si="200"/>
        <v>0</v>
      </c>
      <c r="F896" s="422">
        <f t="shared" si="201"/>
        <v>0</v>
      </c>
      <c r="G896" s="422">
        <f t="shared" si="202"/>
        <v>0</v>
      </c>
      <c r="H896" s="22">
        <f t="shared" si="203"/>
        <v>0</v>
      </c>
      <c r="I896" s="116">
        <v>0</v>
      </c>
      <c r="J896" s="116">
        <v>0</v>
      </c>
      <c r="K896" s="116">
        <v>0</v>
      </c>
      <c r="L896" s="116">
        <v>0</v>
      </c>
      <c r="M896" s="22">
        <f t="shared" si="204"/>
        <v>0</v>
      </c>
      <c r="N896" s="116">
        <v>0</v>
      </c>
      <c r="O896" s="116">
        <v>0</v>
      </c>
      <c r="P896" s="116">
        <v>0</v>
      </c>
      <c r="Q896" s="116">
        <v>0</v>
      </c>
      <c r="R896" s="22">
        <f t="shared" si="205"/>
        <v>0</v>
      </c>
      <c r="S896" s="116">
        <v>0</v>
      </c>
      <c r="T896" s="116">
        <v>0</v>
      </c>
      <c r="U896" s="116">
        <v>0</v>
      </c>
      <c r="V896" s="116">
        <v>0</v>
      </c>
      <c r="W896" s="22">
        <f t="shared" si="206"/>
        <v>0</v>
      </c>
      <c r="X896" s="22">
        <f t="shared" si="207"/>
        <v>0</v>
      </c>
      <c r="Y896" s="22">
        <f ca="1">OFFSET('Cost Study'!$B$7,'Operations Support'!$C896,'Operations Support'!$B896)*$H896</f>
        <v>0</v>
      </c>
      <c r="Z896" s="23">
        <f ca="1">Y896*'Cost Study'!$B$31</f>
        <v>0</v>
      </c>
      <c r="AA896" s="23">
        <f ca="1">IF(A896=10298,1.51,1)*IF($B896&lt;3,$D896*'Cost Study'!$B$32*OFFSET('Cost Study'!$B$7,'Operations Support'!$C896,'Operations Support'!$B896),0)</f>
        <v>0</v>
      </c>
      <c r="AB896" s="24">
        <f ca="1">AA896*'Cost Study'!$B$31</f>
        <v>0</v>
      </c>
      <c r="AC896" s="23">
        <f ca="1">Y896*'Cost Study'!$B$31</f>
        <v>0</v>
      </c>
      <c r="AD896" s="24">
        <f ca="1">AA896*'Cost Study'!$B$31</f>
        <v>0</v>
      </c>
      <c r="AE896" s="377">
        <f t="shared" ca="1" si="208"/>
        <v>0</v>
      </c>
      <c r="AF896" s="377">
        <f t="shared" ca="1" si="209"/>
        <v>0</v>
      </c>
      <c r="AH896" s="688">
        <f>IFERROR($H896/SUMIF($A:$A,$A896,$H:$H)*SUMIF(Summary!$A$110:$A$186,$A896,Summary!$P$110:$P$186),0)</f>
        <v>0</v>
      </c>
      <c r="AI896" s="689">
        <f t="shared" ca="1" si="210"/>
        <v>0</v>
      </c>
      <c r="AJ896" s="688">
        <f>IFERROR(H896/SUMIF(A:A,A896,H:H)*SUMIF(Summary!$A$110:$A$186,'Operations Support'!A896,Summary!$Q$110:$Q$186),0)</f>
        <v>0</v>
      </c>
      <c r="AK896" s="688">
        <f t="shared" ca="1" si="211"/>
        <v>0</v>
      </c>
      <c r="AM896" s="688">
        <f>IFERROR($H896/SUMIF($A:$A,$A896,$H:$H)*SUMIF(Summary!$A$230:$A$266,$A896,Summary!$P$230:$P$266),0)</f>
        <v>0</v>
      </c>
      <c r="AN896" s="688">
        <f>IFERROR($H896/SUMIF($A:$A,$A896,$H:$H)*(SUMIF(Summary!$A$230:$A$266,$A896,Summary!$L$230:$L$266)+SUMIF(Summary!$A$281:$A$317,$A896,Summary!$L$281:$L$317))-AM896,0)</f>
        <v>0</v>
      </c>
      <c r="AO896" s="688">
        <f>IFERROR($H896/SUMIF($A:$A,$A896,$H:$H)*SUMIF(Summary!$A$230:$A$266,$A896,Summary!$Q$230:$Q$266),0)</f>
        <v>0</v>
      </c>
      <c r="AP896" s="688">
        <f>IFERROR($H896/SUMIF($A:$A,$A896,$H:$H)*(SUMIF(Summary!$A$230:$A$266,$A896,Summary!$L$230:$L$266)+SUMIF(Summary!$A$281:$A$317,$A896,Summary!$L$281:$L$317))-AO896,0)</f>
        <v>0</v>
      </c>
      <c r="AQ896" s="306"/>
      <c r="AR896" s="688">
        <f t="shared" ca="1" si="212"/>
        <v>0</v>
      </c>
      <c r="AS896" s="688">
        <f t="shared" ca="1" si="213"/>
        <v>0</v>
      </c>
    </row>
    <row r="897" spans="1:45" x14ac:dyDescent="0.2">
      <c r="A897" s="423">
        <v>3615</v>
      </c>
      <c r="B897" s="427">
        <v>3</v>
      </c>
      <c r="C897" s="425" t="s">
        <v>310</v>
      </c>
      <c r="D897" s="422">
        <f t="shared" si="199"/>
        <v>0</v>
      </c>
      <c r="E897" s="422">
        <f t="shared" si="200"/>
        <v>0</v>
      </c>
      <c r="F897" s="422">
        <f t="shared" si="201"/>
        <v>0</v>
      </c>
      <c r="G897" s="422">
        <f t="shared" si="202"/>
        <v>0</v>
      </c>
      <c r="H897" s="22">
        <f t="shared" si="203"/>
        <v>0</v>
      </c>
      <c r="I897" s="116">
        <v>0</v>
      </c>
      <c r="J897" s="116">
        <v>0</v>
      </c>
      <c r="K897" s="116">
        <v>0</v>
      </c>
      <c r="L897" s="116">
        <v>0</v>
      </c>
      <c r="M897" s="22">
        <f t="shared" si="204"/>
        <v>0</v>
      </c>
      <c r="N897" s="116">
        <v>0</v>
      </c>
      <c r="O897" s="116">
        <v>0</v>
      </c>
      <c r="P897" s="116">
        <v>0</v>
      </c>
      <c r="Q897" s="116">
        <v>0</v>
      </c>
      <c r="R897" s="22">
        <f t="shared" si="205"/>
        <v>0</v>
      </c>
      <c r="S897" s="116">
        <v>0</v>
      </c>
      <c r="T897" s="116">
        <v>0</v>
      </c>
      <c r="U897" s="116">
        <v>0</v>
      </c>
      <c r="V897" s="116">
        <v>0</v>
      </c>
      <c r="W897" s="22">
        <f t="shared" si="206"/>
        <v>0</v>
      </c>
      <c r="X897" s="22">
        <f t="shared" si="207"/>
        <v>0</v>
      </c>
      <c r="Y897" s="22">
        <f ca="1">OFFSET('Cost Study'!$B$7,'Operations Support'!$C897,'Operations Support'!$B897)*$H897</f>
        <v>0</v>
      </c>
      <c r="Z897" s="23">
        <f ca="1">Y897*'Cost Study'!$B$31</f>
        <v>0</v>
      </c>
      <c r="AA897" s="23">
        <f ca="1">IF(A897=10298,1.51,1)*IF($B897&lt;3,$D897*'Cost Study'!$B$32*OFFSET('Cost Study'!$B$7,'Operations Support'!$C897,'Operations Support'!$B897),0)</f>
        <v>0</v>
      </c>
      <c r="AB897" s="24">
        <f ca="1">AA897*'Cost Study'!$B$31</f>
        <v>0</v>
      </c>
      <c r="AC897" s="23">
        <f ca="1">Y897*'Cost Study'!$B$31</f>
        <v>0</v>
      </c>
      <c r="AD897" s="24">
        <f ca="1">AA897*'Cost Study'!$B$31</f>
        <v>0</v>
      </c>
      <c r="AE897" s="377">
        <f t="shared" ca="1" si="208"/>
        <v>0</v>
      </c>
      <c r="AF897" s="377">
        <f t="shared" ca="1" si="209"/>
        <v>0</v>
      </c>
      <c r="AH897" s="688">
        <f>IFERROR($H897/SUMIF($A:$A,$A897,$H:$H)*SUMIF(Summary!$A$110:$A$186,$A897,Summary!$P$110:$P$186),0)</f>
        <v>0</v>
      </c>
      <c r="AI897" s="689">
        <f t="shared" ca="1" si="210"/>
        <v>0</v>
      </c>
      <c r="AJ897" s="688">
        <f>IFERROR(H897/SUMIF(A:A,A897,H:H)*SUMIF(Summary!$A$110:$A$186,'Operations Support'!A897,Summary!$Q$110:$Q$186),0)</f>
        <v>0</v>
      </c>
      <c r="AK897" s="688">
        <f t="shared" ca="1" si="211"/>
        <v>0</v>
      </c>
      <c r="AM897" s="688">
        <f>IFERROR($H897/SUMIF($A:$A,$A897,$H:$H)*SUMIF(Summary!$A$230:$A$266,$A897,Summary!$P$230:$P$266),0)</f>
        <v>0</v>
      </c>
      <c r="AN897" s="688">
        <f>IFERROR($H897/SUMIF($A:$A,$A897,$H:$H)*(SUMIF(Summary!$A$230:$A$266,$A897,Summary!$L$230:$L$266)+SUMIF(Summary!$A$281:$A$317,$A897,Summary!$L$281:$L$317))-AM897,0)</f>
        <v>0</v>
      </c>
      <c r="AO897" s="688">
        <f>IFERROR($H897/SUMIF($A:$A,$A897,$H:$H)*SUMIF(Summary!$A$230:$A$266,$A897,Summary!$Q$230:$Q$266),0)</f>
        <v>0</v>
      </c>
      <c r="AP897" s="688">
        <f>IFERROR($H897/SUMIF($A:$A,$A897,$H:$H)*(SUMIF(Summary!$A$230:$A$266,$A897,Summary!$L$230:$L$266)+SUMIF(Summary!$A$281:$A$317,$A897,Summary!$L$281:$L$317))-AO897,0)</f>
        <v>0</v>
      </c>
      <c r="AQ897" s="306"/>
      <c r="AR897" s="688">
        <f t="shared" ca="1" si="212"/>
        <v>0</v>
      </c>
      <c r="AS897" s="688">
        <f t="shared" ca="1" si="213"/>
        <v>0</v>
      </c>
    </row>
    <row r="898" spans="1:45" x14ac:dyDescent="0.2">
      <c r="A898" s="423">
        <v>3615</v>
      </c>
      <c r="B898" s="427">
        <v>3</v>
      </c>
      <c r="C898" s="425" t="s">
        <v>311</v>
      </c>
      <c r="D898" s="422">
        <f t="shared" si="199"/>
        <v>0</v>
      </c>
      <c r="E898" s="422">
        <f t="shared" si="200"/>
        <v>0</v>
      </c>
      <c r="F898" s="422">
        <f t="shared" si="201"/>
        <v>0</v>
      </c>
      <c r="G898" s="422">
        <f t="shared" si="202"/>
        <v>0</v>
      </c>
      <c r="H898" s="22">
        <f t="shared" si="203"/>
        <v>0</v>
      </c>
      <c r="I898" s="116">
        <v>0</v>
      </c>
      <c r="J898" s="116">
        <v>0</v>
      </c>
      <c r="K898" s="116">
        <v>0</v>
      </c>
      <c r="L898" s="116">
        <v>0</v>
      </c>
      <c r="M898" s="22">
        <f t="shared" si="204"/>
        <v>0</v>
      </c>
      <c r="N898" s="116">
        <v>0</v>
      </c>
      <c r="O898" s="116">
        <v>0</v>
      </c>
      <c r="P898" s="116">
        <v>0</v>
      </c>
      <c r="Q898" s="116">
        <v>0</v>
      </c>
      <c r="R898" s="22">
        <f t="shared" si="205"/>
        <v>0</v>
      </c>
      <c r="S898" s="116">
        <v>0</v>
      </c>
      <c r="T898" s="116">
        <v>0</v>
      </c>
      <c r="U898" s="116">
        <v>0</v>
      </c>
      <c r="V898" s="116">
        <v>0</v>
      </c>
      <c r="W898" s="22">
        <f t="shared" si="206"/>
        <v>0</v>
      </c>
      <c r="X898" s="22">
        <f t="shared" si="207"/>
        <v>0</v>
      </c>
      <c r="Y898" s="22">
        <f ca="1">OFFSET('Cost Study'!$B$7,'Operations Support'!$C898,'Operations Support'!$B898)*$H898</f>
        <v>0</v>
      </c>
      <c r="Z898" s="23">
        <f ca="1">Y898*'Cost Study'!$B$31</f>
        <v>0</v>
      </c>
      <c r="AA898" s="23">
        <f ca="1">IF(A898=10298,1.51,1)*IF($B898&lt;3,$D898*'Cost Study'!$B$32*OFFSET('Cost Study'!$B$7,'Operations Support'!$C898,'Operations Support'!$B898),0)</f>
        <v>0</v>
      </c>
      <c r="AB898" s="24">
        <f ca="1">AA898*'Cost Study'!$B$31</f>
        <v>0</v>
      </c>
      <c r="AC898" s="23">
        <f ca="1">Y898*'Cost Study'!$B$31</f>
        <v>0</v>
      </c>
      <c r="AD898" s="24">
        <f ca="1">AA898*'Cost Study'!$B$31</f>
        <v>0</v>
      </c>
      <c r="AE898" s="377">
        <f t="shared" ca="1" si="208"/>
        <v>0</v>
      </c>
      <c r="AF898" s="377">
        <f t="shared" ca="1" si="209"/>
        <v>0</v>
      </c>
      <c r="AH898" s="688">
        <f>IFERROR($H898/SUMIF($A:$A,$A898,$H:$H)*SUMIF(Summary!$A$110:$A$186,$A898,Summary!$P$110:$P$186),0)</f>
        <v>0</v>
      </c>
      <c r="AI898" s="689">
        <f t="shared" ca="1" si="210"/>
        <v>0</v>
      </c>
      <c r="AJ898" s="688">
        <f>IFERROR(H898/SUMIF(A:A,A898,H:H)*SUMIF(Summary!$A$110:$A$186,'Operations Support'!A898,Summary!$Q$110:$Q$186),0)</f>
        <v>0</v>
      </c>
      <c r="AK898" s="688">
        <f t="shared" ca="1" si="211"/>
        <v>0</v>
      </c>
      <c r="AM898" s="688">
        <f>IFERROR($H898/SUMIF($A:$A,$A898,$H:$H)*SUMIF(Summary!$A$230:$A$266,$A898,Summary!$P$230:$P$266),0)</f>
        <v>0</v>
      </c>
      <c r="AN898" s="688">
        <f>IFERROR($H898/SUMIF($A:$A,$A898,$H:$H)*(SUMIF(Summary!$A$230:$A$266,$A898,Summary!$L$230:$L$266)+SUMIF(Summary!$A$281:$A$317,$A898,Summary!$L$281:$L$317))-AM898,0)</f>
        <v>0</v>
      </c>
      <c r="AO898" s="688">
        <f>IFERROR($H898/SUMIF($A:$A,$A898,$H:$H)*SUMIF(Summary!$A$230:$A$266,$A898,Summary!$Q$230:$Q$266),0)</f>
        <v>0</v>
      </c>
      <c r="AP898" s="688">
        <f>IFERROR($H898/SUMIF($A:$A,$A898,$H:$H)*(SUMIF(Summary!$A$230:$A$266,$A898,Summary!$L$230:$L$266)+SUMIF(Summary!$A$281:$A$317,$A898,Summary!$L$281:$L$317))-AO898,0)</f>
        <v>0</v>
      </c>
      <c r="AQ898" s="306"/>
      <c r="AR898" s="688">
        <f t="shared" ca="1" si="212"/>
        <v>0</v>
      </c>
      <c r="AS898" s="688">
        <f t="shared" ca="1" si="213"/>
        <v>0</v>
      </c>
    </row>
    <row r="899" spans="1:45" x14ac:dyDescent="0.2">
      <c r="A899" s="423">
        <v>3615</v>
      </c>
      <c r="B899" s="427">
        <v>3</v>
      </c>
      <c r="C899" s="425" t="s">
        <v>312</v>
      </c>
      <c r="D899" s="422">
        <f t="shared" si="199"/>
        <v>0</v>
      </c>
      <c r="E899" s="422">
        <f t="shared" si="200"/>
        <v>0</v>
      </c>
      <c r="F899" s="422">
        <f t="shared" si="201"/>
        <v>0</v>
      </c>
      <c r="G899" s="422">
        <f t="shared" si="202"/>
        <v>0</v>
      </c>
      <c r="H899" s="22">
        <f t="shared" si="203"/>
        <v>0</v>
      </c>
      <c r="I899" s="116">
        <v>0</v>
      </c>
      <c r="J899" s="116">
        <v>0</v>
      </c>
      <c r="K899" s="116">
        <v>0</v>
      </c>
      <c r="L899" s="116">
        <v>0</v>
      </c>
      <c r="M899" s="22">
        <f t="shared" si="204"/>
        <v>0</v>
      </c>
      <c r="N899" s="116">
        <v>0</v>
      </c>
      <c r="O899" s="116">
        <v>0</v>
      </c>
      <c r="P899" s="116">
        <v>0</v>
      </c>
      <c r="Q899" s="116">
        <v>0</v>
      </c>
      <c r="R899" s="22">
        <f t="shared" si="205"/>
        <v>0</v>
      </c>
      <c r="S899" s="116">
        <v>0</v>
      </c>
      <c r="T899" s="116">
        <v>0</v>
      </c>
      <c r="U899" s="116">
        <v>0</v>
      </c>
      <c r="V899" s="116">
        <v>0</v>
      </c>
      <c r="W899" s="22">
        <f t="shared" si="206"/>
        <v>0</v>
      </c>
      <c r="X899" s="22">
        <f t="shared" si="207"/>
        <v>0</v>
      </c>
      <c r="Y899" s="22">
        <f ca="1">OFFSET('Cost Study'!$B$7,'Operations Support'!$C899,'Operations Support'!$B899)*$H899</f>
        <v>0</v>
      </c>
      <c r="Z899" s="23">
        <f ca="1">Y899*'Cost Study'!$B$31</f>
        <v>0</v>
      </c>
      <c r="AA899" s="23">
        <f ca="1">IF(A899=10298,1.51,1)*IF($B899&lt;3,$D899*'Cost Study'!$B$32*OFFSET('Cost Study'!$B$7,'Operations Support'!$C899,'Operations Support'!$B899),0)</f>
        <v>0</v>
      </c>
      <c r="AB899" s="24">
        <f ca="1">AA899*'Cost Study'!$B$31</f>
        <v>0</v>
      </c>
      <c r="AC899" s="23">
        <f ca="1">Y899*'Cost Study'!$B$31</f>
        <v>0</v>
      </c>
      <c r="AD899" s="24">
        <f ca="1">AA899*'Cost Study'!$B$31</f>
        <v>0</v>
      </c>
      <c r="AE899" s="377">
        <f t="shared" ca="1" si="208"/>
        <v>0</v>
      </c>
      <c r="AF899" s="377">
        <f t="shared" ca="1" si="209"/>
        <v>0</v>
      </c>
      <c r="AH899" s="688">
        <f>IFERROR($H899/SUMIF($A:$A,$A899,$H:$H)*SUMIF(Summary!$A$110:$A$186,$A899,Summary!$P$110:$P$186),0)</f>
        <v>0</v>
      </c>
      <c r="AI899" s="689">
        <f t="shared" ca="1" si="210"/>
        <v>0</v>
      </c>
      <c r="AJ899" s="688">
        <f>IFERROR(H899/SUMIF(A:A,A899,H:H)*SUMIF(Summary!$A$110:$A$186,'Operations Support'!A899,Summary!$Q$110:$Q$186),0)</f>
        <v>0</v>
      </c>
      <c r="AK899" s="688">
        <f t="shared" ca="1" si="211"/>
        <v>0</v>
      </c>
      <c r="AM899" s="688">
        <f>IFERROR($H899/SUMIF($A:$A,$A899,$H:$H)*SUMIF(Summary!$A$230:$A$266,$A899,Summary!$P$230:$P$266),0)</f>
        <v>0</v>
      </c>
      <c r="AN899" s="688">
        <f>IFERROR($H899/SUMIF($A:$A,$A899,$H:$H)*(SUMIF(Summary!$A$230:$A$266,$A899,Summary!$L$230:$L$266)+SUMIF(Summary!$A$281:$A$317,$A899,Summary!$L$281:$L$317))-AM899,0)</f>
        <v>0</v>
      </c>
      <c r="AO899" s="688">
        <f>IFERROR($H899/SUMIF($A:$A,$A899,$H:$H)*SUMIF(Summary!$A$230:$A$266,$A899,Summary!$Q$230:$Q$266),0)</f>
        <v>0</v>
      </c>
      <c r="AP899" s="688">
        <f>IFERROR($H899/SUMIF($A:$A,$A899,$H:$H)*(SUMIF(Summary!$A$230:$A$266,$A899,Summary!$L$230:$L$266)+SUMIF(Summary!$A$281:$A$317,$A899,Summary!$L$281:$L$317))-AO899,0)</f>
        <v>0</v>
      </c>
      <c r="AQ899" s="306"/>
      <c r="AR899" s="688">
        <f t="shared" ca="1" si="212"/>
        <v>0</v>
      </c>
      <c r="AS899" s="688">
        <f t="shared" ca="1" si="213"/>
        <v>0</v>
      </c>
    </row>
    <row r="900" spans="1:45" x14ac:dyDescent="0.2">
      <c r="A900" s="423">
        <v>3615</v>
      </c>
      <c r="B900" s="427">
        <v>3</v>
      </c>
      <c r="C900" s="425" t="s">
        <v>313</v>
      </c>
      <c r="D900" s="422">
        <f t="shared" si="199"/>
        <v>4305</v>
      </c>
      <c r="E900" s="422">
        <f t="shared" si="200"/>
        <v>0</v>
      </c>
      <c r="F900" s="422">
        <f t="shared" si="201"/>
        <v>1733</v>
      </c>
      <c r="G900" s="422">
        <f t="shared" si="202"/>
        <v>0</v>
      </c>
      <c r="H900" s="22">
        <f t="shared" si="203"/>
        <v>6038</v>
      </c>
      <c r="I900" s="116">
        <v>1501</v>
      </c>
      <c r="J900" s="116">
        <v>0</v>
      </c>
      <c r="K900" s="116">
        <v>781</v>
      </c>
      <c r="L900" s="116">
        <v>0</v>
      </c>
      <c r="M900" s="22">
        <f t="shared" si="204"/>
        <v>2282</v>
      </c>
      <c r="N900" s="116">
        <v>1967</v>
      </c>
      <c r="O900" s="116">
        <v>0</v>
      </c>
      <c r="P900" s="116">
        <v>600</v>
      </c>
      <c r="Q900" s="116">
        <v>0</v>
      </c>
      <c r="R900" s="22">
        <f t="shared" si="205"/>
        <v>2567</v>
      </c>
      <c r="S900" s="116">
        <v>837</v>
      </c>
      <c r="T900" s="116">
        <v>0</v>
      </c>
      <c r="U900" s="116">
        <v>352</v>
      </c>
      <c r="V900" s="116">
        <v>0</v>
      </c>
      <c r="W900" s="22">
        <f t="shared" si="206"/>
        <v>1189</v>
      </c>
      <c r="X900" s="22">
        <f t="shared" si="207"/>
        <v>251.58333333333334</v>
      </c>
      <c r="Y900" s="22">
        <f ca="1">OFFSET('Cost Study'!$B$7,'Operations Support'!$C900,'Operations Support'!$B900)*$H900</f>
        <v>15819.560000000001</v>
      </c>
      <c r="Z900" s="23">
        <f ca="1">Y900*'Cost Study'!$B$31</f>
        <v>883552.95651122462</v>
      </c>
      <c r="AA900" s="23">
        <f ca="1">IF(A900=10298,1.51,1)*IF($B900&lt;3,$D900*'Cost Study'!$B$32*OFFSET('Cost Study'!$B$7,'Operations Support'!$C900,'Operations Support'!$B900),0)</f>
        <v>0</v>
      </c>
      <c r="AB900" s="24">
        <f ca="1">AA900*'Cost Study'!$B$31</f>
        <v>0</v>
      </c>
      <c r="AC900" s="23">
        <f ca="1">Y900*'Cost Study'!$B$31</f>
        <v>883552.95651122462</v>
      </c>
      <c r="AD900" s="24">
        <f ca="1">AA900*'Cost Study'!$B$31</f>
        <v>0</v>
      </c>
      <c r="AE900" s="377">
        <f t="shared" ca="1" si="208"/>
        <v>883552.95651122462</v>
      </c>
      <c r="AF900" s="377">
        <f t="shared" ca="1" si="209"/>
        <v>883552.95651122462</v>
      </c>
      <c r="AH900" s="688">
        <f>IFERROR($H900/SUMIF($A:$A,$A900,$H:$H)*SUMIF(Summary!$A$110:$A$186,$A900,Summary!$P$110:$P$186),0)</f>
        <v>158123.36756560468</v>
      </c>
      <c r="AI900" s="689">
        <f t="shared" ca="1" si="210"/>
        <v>725429.58894561999</v>
      </c>
      <c r="AJ900" s="688">
        <f>IFERROR(H900/SUMIF(A:A,A900,H:H)*SUMIF(Summary!$A$110:$A$186,'Operations Support'!A900,Summary!$Q$110:$Q$186),0)</f>
        <v>158227.05851822803</v>
      </c>
      <c r="AK900" s="688">
        <f t="shared" ca="1" si="211"/>
        <v>725325.89799299662</v>
      </c>
      <c r="AM900" s="688">
        <f>IFERROR($H900/SUMIF($A:$A,$A900,$H:$H)*SUMIF(Summary!$A$230:$A$266,$A900,Summary!$P$230:$P$266),0)</f>
        <v>29917.162044363042</v>
      </c>
      <c r="AN900" s="688">
        <f>IFERROR($H900/SUMIF($A:$A,$A900,$H:$H)*(SUMIF(Summary!$A$230:$A$266,$A900,Summary!$L$230:$L$266)+SUMIF(Summary!$A$281:$A$317,$A900,Summary!$L$281:$L$317))-AM900,0)</f>
        <v>95445.017972674905</v>
      </c>
      <c r="AO900" s="688">
        <f>IFERROR($H900/SUMIF($A:$A,$A900,$H:$H)*SUMIF(Summary!$A$230:$A$266,$A900,Summary!$Q$230:$Q$266),0)</f>
        <v>29936.780517457348</v>
      </c>
      <c r="AP900" s="688">
        <f>IFERROR($H900/SUMIF($A:$A,$A900,$H:$H)*(SUMIF(Summary!$A$230:$A$266,$A900,Summary!$L$230:$L$266)+SUMIF(Summary!$A$281:$A$317,$A900,Summary!$L$281:$L$317))-AO900,0)</f>
        <v>95425.399499580599</v>
      </c>
      <c r="AQ900" s="306"/>
      <c r="AR900" s="688">
        <f t="shared" ca="1" si="212"/>
        <v>820874.60691829491</v>
      </c>
      <c r="AS900" s="688">
        <f t="shared" ca="1" si="213"/>
        <v>820751.29749257723</v>
      </c>
    </row>
    <row r="901" spans="1:45" x14ac:dyDescent="0.2">
      <c r="A901" s="423">
        <v>3615</v>
      </c>
      <c r="B901" s="427">
        <v>3</v>
      </c>
      <c r="C901" s="425" t="s">
        <v>314</v>
      </c>
      <c r="D901" s="422">
        <f t="shared" ref="D901:D964" si="214">I901+N901+S901</f>
        <v>0</v>
      </c>
      <c r="E901" s="422">
        <f t="shared" ref="E901:E964" si="215">J901+O901+T901</f>
        <v>0</v>
      </c>
      <c r="F901" s="422">
        <f t="shared" ref="F901:F964" si="216">K901+P901+U901</f>
        <v>0</v>
      </c>
      <c r="G901" s="422">
        <f t="shared" ref="G901:G964" si="217">L901+Q901+V901</f>
        <v>0</v>
      </c>
      <c r="H901" s="22">
        <f t="shared" ref="H901:H964" si="218">(SUM(D901:F901)-G901)*IF(A901=10298,1.51,1)</f>
        <v>0</v>
      </c>
      <c r="I901" s="116">
        <v>0</v>
      </c>
      <c r="J901" s="116">
        <v>0</v>
      </c>
      <c r="K901" s="116">
        <v>0</v>
      </c>
      <c r="L901" s="116">
        <v>0</v>
      </c>
      <c r="M901" s="22">
        <f t="shared" ref="M901:M964" si="219">SUM(I901:K901)-L901</f>
        <v>0</v>
      </c>
      <c r="N901" s="116">
        <v>0</v>
      </c>
      <c r="O901" s="116">
        <v>0</v>
      </c>
      <c r="P901" s="116">
        <v>0</v>
      </c>
      <c r="Q901" s="116">
        <v>0</v>
      </c>
      <c r="R901" s="22">
        <f t="shared" ref="R901:R964" si="220">SUM(N901:P901)-Q901</f>
        <v>0</v>
      </c>
      <c r="S901" s="116">
        <v>0</v>
      </c>
      <c r="T901" s="116">
        <v>0</v>
      </c>
      <c r="U901" s="116">
        <v>0</v>
      </c>
      <c r="V901" s="116">
        <v>0</v>
      </c>
      <c r="W901" s="22">
        <f t="shared" ref="W901:W964" si="221">SUM(S901:U901)-V901</f>
        <v>0</v>
      </c>
      <c r="X901" s="22">
        <f t="shared" ref="X901:X964" si="222">IF(OR(B901=1,B901=2),H901/30,IF(OR(B901=3,B901=5),H901/24,IF(B901=4,H901/18,0)))</f>
        <v>0</v>
      </c>
      <c r="Y901" s="22">
        <f ca="1">OFFSET('Cost Study'!$B$7,'Operations Support'!$C901,'Operations Support'!$B901)*$H901</f>
        <v>0</v>
      </c>
      <c r="Z901" s="23">
        <f ca="1">Y901*'Cost Study'!$B$31</f>
        <v>0</v>
      </c>
      <c r="AA901" s="23">
        <f ca="1">IF(A901=10298,1.51,1)*IF($B901&lt;3,$D901*'Cost Study'!$B$32*OFFSET('Cost Study'!$B$7,'Operations Support'!$C901,'Operations Support'!$B901),0)</f>
        <v>0</v>
      </c>
      <c r="AB901" s="24">
        <f ca="1">AA901*'Cost Study'!$B$31</f>
        <v>0</v>
      </c>
      <c r="AC901" s="23">
        <f ca="1">Y901*'Cost Study'!$B$31</f>
        <v>0</v>
      </c>
      <c r="AD901" s="24">
        <f ca="1">AA901*'Cost Study'!$B$31</f>
        <v>0</v>
      </c>
      <c r="AE901" s="377">
        <f t="shared" ref="AE901:AE964" ca="1" si="223">Z901+AB901</f>
        <v>0</v>
      </c>
      <c r="AF901" s="377">
        <f t="shared" ref="AF901:AF964" ca="1" si="224">AC901+AD901</f>
        <v>0</v>
      </c>
      <c r="AH901" s="688">
        <f>IFERROR($H901/SUMIF($A:$A,$A901,$H:$H)*SUMIF(Summary!$A$110:$A$186,$A901,Summary!$P$110:$P$186),0)</f>
        <v>0</v>
      </c>
      <c r="AI901" s="689">
        <f t="shared" ca="1" si="210"/>
        <v>0</v>
      </c>
      <c r="AJ901" s="688">
        <f>IFERROR(H901/SUMIF(A:A,A901,H:H)*SUMIF(Summary!$A$110:$A$186,'Operations Support'!A901,Summary!$Q$110:$Q$186),0)</f>
        <v>0</v>
      </c>
      <c r="AK901" s="688">
        <f t="shared" ca="1" si="211"/>
        <v>0</v>
      </c>
      <c r="AM901" s="688">
        <f>IFERROR($H901/SUMIF($A:$A,$A901,$H:$H)*SUMIF(Summary!$A$230:$A$266,$A901,Summary!$P$230:$P$266),0)</f>
        <v>0</v>
      </c>
      <c r="AN901" s="688">
        <f>IFERROR($H901/SUMIF($A:$A,$A901,$H:$H)*(SUMIF(Summary!$A$230:$A$266,$A901,Summary!$L$230:$L$266)+SUMIF(Summary!$A$281:$A$317,$A901,Summary!$L$281:$L$317))-AM901,0)</f>
        <v>0</v>
      </c>
      <c r="AO901" s="688">
        <f>IFERROR($H901/SUMIF($A:$A,$A901,$H:$H)*SUMIF(Summary!$A$230:$A$266,$A901,Summary!$Q$230:$Q$266),0)</f>
        <v>0</v>
      </c>
      <c r="AP901" s="688">
        <f>IFERROR($H901/SUMIF($A:$A,$A901,$H:$H)*(SUMIF(Summary!$A$230:$A$266,$A901,Summary!$L$230:$L$266)+SUMIF(Summary!$A$281:$A$317,$A901,Summary!$L$281:$L$317))-AO901,0)</f>
        <v>0</v>
      </c>
      <c r="AQ901" s="306"/>
      <c r="AR901" s="688">
        <f t="shared" ca="1" si="212"/>
        <v>0</v>
      </c>
      <c r="AS901" s="688">
        <f t="shared" ca="1" si="213"/>
        <v>0</v>
      </c>
    </row>
    <row r="902" spans="1:45" x14ac:dyDescent="0.2">
      <c r="A902" s="423">
        <v>3615</v>
      </c>
      <c r="B902" s="427">
        <v>3</v>
      </c>
      <c r="C902" s="425" t="s">
        <v>315</v>
      </c>
      <c r="D902" s="422">
        <f t="shared" si="214"/>
        <v>3331</v>
      </c>
      <c r="E902" s="422">
        <f t="shared" si="215"/>
        <v>0</v>
      </c>
      <c r="F902" s="422">
        <f t="shared" si="216"/>
        <v>1866</v>
      </c>
      <c r="G902" s="422">
        <f t="shared" si="217"/>
        <v>0</v>
      </c>
      <c r="H902" s="22">
        <f t="shared" si="218"/>
        <v>5197</v>
      </c>
      <c r="I902" s="116">
        <v>1444</v>
      </c>
      <c r="J902" s="116">
        <v>0</v>
      </c>
      <c r="K902" s="116">
        <v>696</v>
      </c>
      <c r="L902" s="116">
        <v>0</v>
      </c>
      <c r="M902" s="22">
        <f t="shared" si="219"/>
        <v>2140</v>
      </c>
      <c r="N902" s="116">
        <v>1608</v>
      </c>
      <c r="O902" s="116">
        <v>0</v>
      </c>
      <c r="P902" s="116">
        <v>699</v>
      </c>
      <c r="Q902" s="116">
        <v>0</v>
      </c>
      <c r="R902" s="22">
        <f t="shared" si="220"/>
        <v>2307</v>
      </c>
      <c r="S902" s="116">
        <v>279</v>
      </c>
      <c r="T902" s="116">
        <v>0</v>
      </c>
      <c r="U902" s="116">
        <v>471</v>
      </c>
      <c r="V902" s="116">
        <v>0</v>
      </c>
      <c r="W902" s="22">
        <f t="shared" si="221"/>
        <v>750</v>
      </c>
      <c r="X902" s="22">
        <f t="shared" si="222"/>
        <v>216.54166666666666</v>
      </c>
      <c r="Y902" s="22">
        <f ca="1">OFFSET('Cost Study'!$B$7,'Operations Support'!$C902,'Operations Support'!$B902)*$H902</f>
        <v>16994.189999999999</v>
      </c>
      <c r="Z902" s="23">
        <f ca="1">Y902*'Cost Study'!$B$31</f>
        <v>949158.30895508383</v>
      </c>
      <c r="AA902" s="23">
        <f ca="1">IF(A902=10298,1.51,1)*IF($B902&lt;3,$D902*'Cost Study'!$B$32*OFFSET('Cost Study'!$B$7,'Operations Support'!$C902,'Operations Support'!$B902),0)</f>
        <v>0</v>
      </c>
      <c r="AB902" s="24">
        <f ca="1">AA902*'Cost Study'!$B$31</f>
        <v>0</v>
      </c>
      <c r="AC902" s="23">
        <f ca="1">Y902*'Cost Study'!$B$31</f>
        <v>949158.30895508383</v>
      </c>
      <c r="AD902" s="24">
        <f ca="1">AA902*'Cost Study'!$B$31</f>
        <v>0</v>
      </c>
      <c r="AE902" s="377">
        <f t="shared" ca="1" si="223"/>
        <v>949158.30895508383</v>
      </c>
      <c r="AF902" s="377">
        <f t="shared" ca="1" si="224"/>
        <v>949158.30895508383</v>
      </c>
      <c r="AH902" s="688">
        <f>IFERROR($H902/SUMIF($A:$A,$A902,$H:$H)*SUMIF(Summary!$A$110:$A$186,$A902,Summary!$P$110:$P$186),0)</f>
        <v>136099.22842637423</v>
      </c>
      <c r="AI902" s="689">
        <f t="shared" ca="1" si="210"/>
        <v>813059.08052870957</v>
      </c>
      <c r="AJ902" s="688">
        <f>IFERROR(H902/SUMIF(A:A,A902,H:H)*SUMIF(Summary!$A$110:$A$186,'Operations Support'!A902,Summary!$Q$110:$Q$186),0)</f>
        <v>136188.47683326123</v>
      </c>
      <c r="AK902" s="688">
        <f t="shared" ca="1" si="211"/>
        <v>812969.83212182263</v>
      </c>
      <c r="AM902" s="688">
        <f>IFERROR($H902/SUMIF($A:$A,$A902,$H:$H)*SUMIF(Summary!$A$230:$A$266,$A902,Summary!$P$230:$P$266),0)</f>
        <v>25750.164151135268</v>
      </c>
      <c r="AN902" s="688">
        <f>IFERROR($H902/SUMIF($A:$A,$A902,$H:$H)*(SUMIF(Summary!$A$230:$A$266,$A902,Summary!$L$230:$L$266)+SUMIF(Summary!$A$281:$A$317,$A902,Summary!$L$281:$L$317))-AM902,0)</f>
        <v>82151.00337926326</v>
      </c>
      <c r="AO902" s="688">
        <f>IFERROR($H902/SUMIF($A:$A,$A902,$H:$H)*SUMIF(Summary!$A$230:$A$266,$A902,Summary!$Q$230:$Q$266),0)</f>
        <v>25767.050074399776</v>
      </c>
      <c r="AP902" s="688">
        <f>IFERROR($H902/SUMIF($A:$A,$A902,$H:$H)*(SUMIF(Summary!$A$230:$A$266,$A902,Summary!$L$230:$L$266)+SUMIF(Summary!$A$281:$A$317,$A902,Summary!$L$281:$L$317))-AO902,0)</f>
        <v>82134.117455998756</v>
      </c>
      <c r="AQ902" s="306"/>
      <c r="AR902" s="688">
        <f t="shared" ca="1" si="212"/>
        <v>895210.08390797279</v>
      </c>
      <c r="AS902" s="688">
        <f t="shared" ca="1" si="213"/>
        <v>895103.94957782142</v>
      </c>
    </row>
    <row r="903" spans="1:45" x14ac:dyDescent="0.2">
      <c r="A903" s="423">
        <v>3615</v>
      </c>
      <c r="B903" s="427">
        <v>3</v>
      </c>
      <c r="C903" s="425" t="s">
        <v>316</v>
      </c>
      <c r="D903" s="422">
        <f t="shared" si="214"/>
        <v>0</v>
      </c>
      <c r="E903" s="422">
        <f t="shared" si="215"/>
        <v>0</v>
      </c>
      <c r="F903" s="422">
        <f t="shared" si="216"/>
        <v>0</v>
      </c>
      <c r="G903" s="422">
        <f t="shared" si="217"/>
        <v>0</v>
      </c>
      <c r="H903" s="22">
        <f t="shared" si="218"/>
        <v>0</v>
      </c>
      <c r="I903" s="116">
        <v>0</v>
      </c>
      <c r="J903" s="116">
        <v>0</v>
      </c>
      <c r="K903" s="116">
        <v>0</v>
      </c>
      <c r="L903" s="116">
        <v>0</v>
      </c>
      <c r="M903" s="22">
        <f t="shared" si="219"/>
        <v>0</v>
      </c>
      <c r="N903" s="116">
        <v>0</v>
      </c>
      <c r="O903" s="116">
        <v>0</v>
      </c>
      <c r="P903" s="116">
        <v>0</v>
      </c>
      <c r="Q903" s="116">
        <v>0</v>
      </c>
      <c r="R903" s="22">
        <f t="shared" si="220"/>
        <v>0</v>
      </c>
      <c r="S903" s="116">
        <v>0</v>
      </c>
      <c r="T903" s="116">
        <v>0</v>
      </c>
      <c r="U903" s="116">
        <v>0</v>
      </c>
      <c r="V903" s="116">
        <v>0</v>
      </c>
      <c r="W903" s="22">
        <f t="shared" si="221"/>
        <v>0</v>
      </c>
      <c r="X903" s="22">
        <f t="shared" si="222"/>
        <v>0</v>
      </c>
      <c r="Y903" s="22">
        <f ca="1">OFFSET('Cost Study'!$B$7,'Operations Support'!$C903,'Operations Support'!$B903)*$H903</f>
        <v>0</v>
      </c>
      <c r="Z903" s="23">
        <f ca="1">Y903*'Cost Study'!$B$31</f>
        <v>0</v>
      </c>
      <c r="AA903" s="23">
        <f ca="1">IF(A903=10298,1.51,1)*IF($B903&lt;3,$D903*'Cost Study'!$B$32*OFFSET('Cost Study'!$B$7,'Operations Support'!$C903,'Operations Support'!$B903),0)</f>
        <v>0</v>
      </c>
      <c r="AB903" s="24">
        <f ca="1">AA903*'Cost Study'!$B$31</f>
        <v>0</v>
      </c>
      <c r="AC903" s="23">
        <f ca="1">Y903*'Cost Study'!$B$31</f>
        <v>0</v>
      </c>
      <c r="AD903" s="24">
        <f ca="1">AA903*'Cost Study'!$B$31</f>
        <v>0</v>
      </c>
      <c r="AE903" s="377">
        <f t="shared" ca="1" si="223"/>
        <v>0</v>
      </c>
      <c r="AF903" s="377">
        <f t="shared" ca="1" si="224"/>
        <v>0</v>
      </c>
      <c r="AH903" s="688">
        <f>IFERROR($H903/SUMIF($A:$A,$A903,$H:$H)*SUMIF(Summary!$A$110:$A$186,$A903,Summary!$P$110:$P$186),0)</f>
        <v>0</v>
      </c>
      <c r="AI903" s="689">
        <f t="shared" ca="1" si="210"/>
        <v>0</v>
      </c>
      <c r="AJ903" s="688">
        <f>IFERROR(H903/SUMIF(A:A,A903,H:H)*SUMIF(Summary!$A$110:$A$186,'Operations Support'!A903,Summary!$Q$110:$Q$186),0)</f>
        <v>0</v>
      </c>
      <c r="AK903" s="688">
        <f t="shared" ca="1" si="211"/>
        <v>0</v>
      </c>
      <c r="AM903" s="688">
        <f>IFERROR($H903/SUMIF($A:$A,$A903,$H:$H)*SUMIF(Summary!$A$230:$A$266,$A903,Summary!$P$230:$P$266),0)</f>
        <v>0</v>
      </c>
      <c r="AN903" s="688">
        <f>IFERROR($H903/SUMIF($A:$A,$A903,$H:$H)*(SUMIF(Summary!$A$230:$A$266,$A903,Summary!$L$230:$L$266)+SUMIF(Summary!$A$281:$A$317,$A903,Summary!$L$281:$L$317))-AM903,0)</f>
        <v>0</v>
      </c>
      <c r="AO903" s="688">
        <f>IFERROR($H903/SUMIF($A:$A,$A903,$H:$H)*SUMIF(Summary!$A$230:$A$266,$A903,Summary!$Q$230:$Q$266),0)</f>
        <v>0</v>
      </c>
      <c r="AP903" s="688">
        <f>IFERROR($H903/SUMIF($A:$A,$A903,$H:$H)*(SUMIF(Summary!$A$230:$A$266,$A903,Summary!$L$230:$L$266)+SUMIF(Summary!$A$281:$A$317,$A903,Summary!$L$281:$L$317))-AO903,0)</f>
        <v>0</v>
      </c>
      <c r="AQ903" s="306"/>
      <c r="AR903" s="688">
        <f t="shared" ca="1" si="212"/>
        <v>0</v>
      </c>
      <c r="AS903" s="688">
        <f t="shared" ca="1" si="213"/>
        <v>0</v>
      </c>
    </row>
    <row r="904" spans="1:45" x14ac:dyDescent="0.2">
      <c r="A904" s="423">
        <v>3615</v>
      </c>
      <c r="B904" s="427">
        <v>3</v>
      </c>
      <c r="C904" s="425" t="s">
        <v>317</v>
      </c>
      <c r="D904" s="422">
        <f t="shared" si="214"/>
        <v>0</v>
      </c>
      <c r="E904" s="422">
        <f t="shared" si="215"/>
        <v>0</v>
      </c>
      <c r="F904" s="422">
        <f t="shared" si="216"/>
        <v>0</v>
      </c>
      <c r="G904" s="422">
        <f t="shared" si="217"/>
        <v>0</v>
      </c>
      <c r="H904" s="22">
        <f t="shared" si="218"/>
        <v>0</v>
      </c>
      <c r="I904" s="116">
        <v>0</v>
      </c>
      <c r="J904" s="116">
        <v>0</v>
      </c>
      <c r="K904" s="116">
        <v>0</v>
      </c>
      <c r="L904" s="116">
        <v>0</v>
      </c>
      <c r="M904" s="22">
        <f t="shared" si="219"/>
        <v>0</v>
      </c>
      <c r="N904" s="116">
        <v>0</v>
      </c>
      <c r="O904" s="116">
        <v>0</v>
      </c>
      <c r="P904" s="116">
        <v>0</v>
      </c>
      <c r="Q904" s="116">
        <v>0</v>
      </c>
      <c r="R904" s="22">
        <f t="shared" si="220"/>
        <v>0</v>
      </c>
      <c r="S904" s="116">
        <v>0</v>
      </c>
      <c r="T904" s="116">
        <v>0</v>
      </c>
      <c r="U904" s="116">
        <v>0</v>
      </c>
      <c r="V904" s="116">
        <v>0</v>
      </c>
      <c r="W904" s="22">
        <f t="shared" si="221"/>
        <v>0</v>
      </c>
      <c r="X904" s="22">
        <f t="shared" si="222"/>
        <v>0</v>
      </c>
      <c r="Y904" s="22">
        <f ca="1">OFFSET('Cost Study'!$B$7,'Operations Support'!$C904,'Operations Support'!$B904)*$H904</f>
        <v>0</v>
      </c>
      <c r="Z904" s="23">
        <f ca="1">Y904*'Cost Study'!$B$31</f>
        <v>0</v>
      </c>
      <c r="AA904" s="23">
        <f ca="1">IF(A904=10298,1.51,1)*IF($B904&lt;3,$D904*'Cost Study'!$B$32*OFFSET('Cost Study'!$B$7,'Operations Support'!$C904,'Operations Support'!$B904),0)</f>
        <v>0</v>
      </c>
      <c r="AB904" s="24">
        <f ca="1">AA904*'Cost Study'!$B$31</f>
        <v>0</v>
      </c>
      <c r="AC904" s="23">
        <f ca="1">Y904*'Cost Study'!$B$31</f>
        <v>0</v>
      </c>
      <c r="AD904" s="24">
        <f ca="1">AA904*'Cost Study'!$B$31</f>
        <v>0</v>
      </c>
      <c r="AE904" s="377">
        <f t="shared" ca="1" si="223"/>
        <v>0</v>
      </c>
      <c r="AF904" s="377">
        <f t="shared" ca="1" si="224"/>
        <v>0</v>
      </c>
      <c r="AH904" s="688">
        <f>IFERROR($H904/SUMIF($A:$A,$A904,$H:$H)*SUMIF(Summary!$A$110:$A$186,$A904,Summary!$P$110:$P$186),0)</f>
        <v>0</v>
      </c>
      <c r="AI904" s="689">
        <f t="shared" ca="1" si="210"/>
        <v>0</v>
      </c>
      <c r="AJ904" s="688">
        <f>IFERROR(H904/SUMIF(A:A,A904,H:H)*SUMIF(Summary!$A$110:$A$186,'Operations Support'!A904,Summary!$Q$110:$Q$186),0)</f>
        <v>0</v>
      </c>
      <c r="AK904" s="688">
        <f t="shared" ca="1" si="211"/>
        <v>0</v>
      </c>
      <c r="AM904" s="688">
        <f>IFERROR($H904/SUMIF($A:$A,$A904,$H:$H)*SUMIF(Summary!$A$230:$A$266,$A904,Summary!$P$230:$P$266),0)</f>
        <v>0</v>
      </c>
      <c r="AN904" s="688">
        <f>IFERROR($H904/SUMIF($A:$A,$A904,$H:$H)*(SUMIF(Summary!$A$230:$A$266,$A904,Summary!$L$230:$L$266)+SUMIF(Summary!$A$281:$A$317,$A904,Summary!$L$281:$L$317))-AM904,0)</f>
        <v>0</v>
      </c>
      <c r="AO904" s="688">
        <f>IFERROR($H904/SUMIF($A:$A,$A904,$H:$H)*SUMIF(Summary!$A$230:$A$266,$A904,Summary!$Q$230:$Q$266),0)</f>
        <v>0</v>
      </c>
      <c r="AP904" s="688">
        <f>IFERROR($H904/SUMIF($A:$A,$A904,$H:$H)*(SUMIF(Summary!$A$230:$A$266,$A904,Summary!$L$230:$L$266)+SUMIF(Summary!$A$281:$A$317,$A904,Summary!$L$281:$L$317))-AO904,0)</f>
        <v>0</v>
      </c>
      <c r="AQ904" s="306"/>
      <c r="AR904" s="688">
        <f t="shared" ca="1" si="212"/>
        <v>0</v>
      </c>
      <c r="AS904" s="688">
        <f t="shared" ca="1" si="213"/>
        <v>0</v>
      </c>
    </row>
    <row r="905" spans="1:45" x14ac:dyDescent="0.2">
      <c r="A905" s="423">
        <v>3615</v>
      </c>
      <c r="B905" s="427">
        <v>3</v>
      </c>
      <c r="C905" s="425" t="s">
        <v>318</v>
      </c>
      <c r="D905" s="422">
        <f t="shared" si="214"/>
        <v>126</v>
      </c>
      <c r="E905" s="422">
        <f t="shared" si="215"/>
        <v>0</v>
      </c>
      <c r="F905" s="422">
        <f t="shared" si="216"/>
        <v>27</v>
      </c>
      <c r="G905" s="422">
        <f t="shared" si="217"/>
        <v>0</v>
      </c>
      <c r="H905" s="22">
        <f t="shared" si="218"/>
        <v>153</v>
      </c>
      <c r="I905" s="116">
        <v>43</v>
      </c>
      <c r="J905" s="116">
        <v>0</v>
      </c>
      <c r="K905" s="116">
        <v>6</v>
      </c>
      <c r="L905" s="116">
        <v>0</v>
      </c>
      <c r="M905" s="22">
        <f t="shared" si="219"/>
        <v>49</v>
      </c>
      <c r="N905" s="116">
        <v>59</v>
      </c>
      <c r="O905" s="116">
        <v>0</v>
      </c>
      <c r="P905" s="116">
        <v>3</v>
      </c>
      <c r="Q905" s="116">
        <v>0</v>
      </c>
      <c r="R905" s="22">
        <f t="shared" si="220"/>
        <v>62</v>
      </c>
      <c r="S905" s="116">
        <v>24</v>
      </c>
      <c r="T905" s="116">
        <v>0</v>
      </c>
      <c r="U905" s="116">
        <v>18</v>
      </c>
      <c r="V905" s="116">
        <v>0</v>
      </c>
      <c r="W905" s="22">
        <f t="shared" si="221"/>
        <v>42</v>
      </c>
      <c r="X905" s="22">
        <f t="shared" si="222"/>
        <v>6.375</v>
      </c>
      <c r="Y905" s="22">
        <f ca="1">OFFSET('Cost Study'!$B$7,'Operations Support'!$C905,'Operations Support'!$B905)*$H905</f>
        <v>584.45999999999992</v>
      </c>
      <c r="Z905" s="23">
        <f ca="1">Y905*'Cost Study'!$B$31</f>
        <v>32643.218962003382</v>
      </c>
      <c r="AA905" s="23">
        <f ca="1">IF(A905=10298,1.51,1)*IF($B905&lt;3,$D905*'Cost Study'!$B$32*OFFSET('Cost Study'!$B$7,'Operations Support'!$C905,'Operations Support'!$B905),0)</f>
        <v>0</v>
      </c>
      <c r="AB905" s="24">
        <f ca="1">AA905*'Cost Study'!$B$31</f>
        <v>0</v>
      </c>
      <c r="AC905" s="23">
        <f ca="1">Y905*'Cost Study'!$B$31</f>
        <v>32643.218962003382</v>
      </c>
      <c r="AD905" s="24">
        <f ca="1">AA905*'Cost Study'!$B$31</f>
        <v>0</v>
      </c>
      <c r="AE905" s="377">
        <f t="shared" ca="1" si="223"/>
        <v>32643.218962003382</v>
      </c>
      <c r="AF905" s="377">
        <f t="shared" ca="1" si="224"/>
        <v>32643.218962003382</v>
      </c>
      <c r="AH905" s="688">
        <f>IFERROR($H905/SUMIF($A:$A,$A905,$H:$H)*SUMIF(Summary!$A$110:$A$186,$A905,Summary!$P$110:$P$186),0)</f>
        <v>4006.7696650443058</v>
      </c>
      <c r="AI905" s="689">
        <f t="shared" ca="1" si="210"/>
        <v>28636.449296959076</v>
      </c>
      <c r="AJ905" s="688">
        <f>IFERROR(H905/SUMIF(A:A,A905,H:H)*SUMIF(Summary!$A$110:$A$186,'Operations Support'!A905,Summary!$Q$110:$Q$186),0)</f>
        <v>4009.3971436384386</v>
      </c>
      <c r="AK905" s="688">
        <f t="shared" ca="1" si="211"/>
        <v>28633.821818364944</v>
      </c>
      <c r="AM905" s="688">
        <f>IFERROR($H905/SUMIF($A:$A,$A905,$H:$H)*SUMIF(Summary!$A$230:$A$266,$A905,Summary!$P$230:$P$266),0)</f>
        <v>758.08641814964324</v>
      </c>
      <c r="AN905" s="688">
        <f>IFERROR($H905/SUMIF($A:$A,$A905,$H:$H)*(SUMIF(Summary!$A$230:$A$266,$A905,Summary!$L$230:$L$266)+SUMIF(Summary!$A$281:$A$317,$A905,Summary!$L$281:$L$317))-AM905,0)</f>
        <v>2418.5305978501592</v>
      </c>
      <c r="AO905" s="688">
        <f>IFERROR($H905/SUMIF($A:$A,$A905,$H:$H)*SUMIF(Summary!$A$230:$A$266,$A905,Summary!$Q$230:$Q$266),0)</f>
        <v>758.583540770284</v>
      </c>
      <c r="AP905" s="688">
        <f>IFERROR($H905/SUMIF($A:$A,$A905,$H:$H)*(SUMIF(Summary!$A$230:$A$266,$A905,Summary!$L$230:$L$266)+SUMIF(Summary!$A$281:$A$317,$A905,Summary!$L$281:$L$317))-AO905,0)</f>
        <v>2418.0334752295184</v>
      </c>
      <c r="AQ905" s="306"/>
      <c r="AR905" s="688">
        <f t="shared" ca="1" si="212"/>
        <v>31054.979894809236</v>
      </c>
      <c r="AS905" s="688">
        <f t="shared" ca="1" si="213"/>
        <v>31051.855293594461</v>
      </c>
    </row>
    <row r="906" spans="1:45" x14ac:dyDescent="0.2">
      <c r="A906" s="423">
        <v>3615</v>
      </c>
      <c r="B906" s="427">
        <v>3</v>
      </c>
      <c r="C906" s="425" t="s">
        <v>319</v>
      </c>
      <c r="D906" s="422">
        <f t="shared" si="214"/>
        <v>413</v>
      </c>
      <c r="E906" s="422">
        <f t="shared" si="215"/>
        <v>0</v>
      </c>
      <c r="F906" s="422">
        <f t="shared" si="216"/>
        <v>1136</v>
      </c>
      <c r="G906" s="422">
        <f t="shared" si="217"/>
        <v>0</v>
      </c>
      <c r="H906" s="22">
        <f t="shared" si="218"/>
        <v>1549</v>
      </c>
      <c r="I906" s="116">
        <v>200</v>
      </c>
      <c r="J906" s="116">
        <v>0</v>
      </c>
      <c r="K906" s="116">
        <v>483</v>
      </c>
      <c r="L906" s="116">
        <v>0</v>
      </c>
      <c r="M906" s="22">
        <f t="shared" si="219"/>
        <v>683</v>
      </c>
      <c r="N906" s="116">
        <v>161</v>
      </c>
      <c r="O906" s="116">
        <v>0</v>
      </c>
      <c r="P906" s="116">
        <v>479</v>
      </c>
      <c r="Q906" s="116">
        <v>0</v>
      </c>
      <c r="R906" s="22">
        <f t="shared" si="220"/>
        <v>640</v>
      </c>
      <c r="S906" s="116">
        <v>52</v>
      </c>
      <c r="T906" s="116">
        <v>0</v>
      </c>
      <c r="U906" s="116">
        <v>174</v>
      </c>
      <c r="V906" s="116">
        <v>0</v>
      </c>
      <c r="W906" s="22">
        <f t="shared" si="221"/>
        <v>226</v>
      </c>
      <c r="X906" s="22">
        <f t="shared" si="222"/>
        <v>64.541666666666671</v>
      </c>
      <c r="Y906" s="22">
        <f ca="1">OFFSET('Cost Study'!$B$7,'Operations Support'!$C906,'Operations Support'!$B906)*$H906</f>
        <v>4244.26</v>
      </c>
      <c r="Z906" s="23">
        <f ca="1">Y906*'Cost Study'!$B$31</f>
        <v>237050.11208923196</v>
      </c>
      <c r="AA906" s="23">
        <f ca="1">IF(A906=10298,1.51,1)*IF($B906&lt;3,$D906*'Cost Study'!$B$32*OFFSET('Cost Study'!$B$7,'Operations Support'!$C906,'Operations Support'!$B906),0)</f>
        <v>0</v>
      </c>
      <c r="AB906" s="24">
        <f ca="1">AA906*'Cost Study'!$B$31</f>
        <v>0</v>
      </c>
      <c r="AC906" s="23">
        <f ca="1">Y906*'Cost Study'!$B$31</f>
        <v>237050.11208923196</v>
      </c>
      <c r="AD906" s="24">
        <f ca="1">AA906*'Cost Study'!$B$31</f>
        <v>0</v>
      </c>
      <c r="AE906" s="377">
        <f t="shared" ca="1" si="223"/>
        <v>237050.11208923196</v>
      </c>
      <c r="AF906" s="377">
        <f t="shared" ca="1" si="224"/>
        <v>237050.11208923196</v>
      </c>
      <c r="AH906" s="688">
        <f>IFERROR($H906/SUMIF($A:$A,$A906,$H:$H)*SUMIF(Summary!$A$110:$A$186,$A906,Summary!$P$110:$P$186),0)</f>
        <v>40565.269353945296</v>
      </c>
      <c r="AI906" s="689">
        <f t="shared" ca="1" si="210"/>
        <v>196484.84273528666</v>
      </c>
      <c r="AJ906" s="688">
        <f>IFERROR(H906/SUMIF(A:A,A906,H:H)*SUMIF(Summary!$A$110:$A$186,'Operations Support'!A906,Summary!$Q$110:$Q$186),0)</f>
        <v>40591.870428078051</v>
      </c>
      <c r="AK906" s="688">
        <f t="shared" ca="1" si="211"/>
        <v>196458.24166115391</v>
      </c>
      <c r="AM906" s="688">
        <f>IFERROR($H906/SUMIF($A:$A,$A906,$H:$H)*SUMIF(Summary!$A$230:$A$266,$A906,Summary!$P$230:$P$266),0)</f>
        <v>7675.0056321163229</v>
      </c>
      <c r="AN906" s="688">
        <f>IFERROR($H906/SUMIF($A:$A,$A906,$H:$H)*(SUMIF(Summary!$A$230:$A$266,$A906,Summary!$L$230:$L$266)+SUMIF(Summary!$A$281:$A$317,$A906,Summary!$L$281:$L$317))-AM906,0)</f>
        <v>24485.646379541809</v>
      </c>
      <c r="AO906" s="688">
        <f>IFERROR($H906/SUMIF($A:$A,$A906,$H:$H)*SUMIF(Summary!$A$230:$A$266,$A906,Summary!$Q$230:$Q$266),0)</f>
        <v>7680.0385925043784</v>
      </c>
      <c r="AP906" s="688">
        <f>IFERROR($H906/SUMIF($A:$A,$A906,$H:$H)*(SUMIF(Summary!$A$230:$A$266,$A906,Summary!$L$230:$L$266)+SUMIF(Summary!$A$281:$A$317,$A906,Summary!$L$281:$L$317))-AO906,0)</f>
        <v>24480.613419153753</v>
      </c>
      <c r="AQ906" s="306"/>
      <c r="AR906" s="688">
        <f t="shared" ca="1" si="212"/>
        <v>220970.48911482847</v>
      </c>
      <c r="AS906" s="688">
        <f t="shared" ca="1" si="213"/>
        <v>220938.85508030767</v>
      </c>
    </row>
    <row r="907" spans="1:45" x14ac:dyDescent="0.2">
      <c r="A907" s="423">
        <v>3615</v>
      </c>
      <c r="B907" s="427">
        <v>3</v>
      </c>
      <c r="C907" s="425" t="s">
        <v>320</v>
      </c>
      <c r="D907" s="422">
        <f t="shared" si="214"/>
        <v>0</v>
      </c>
      <c r="E907" s="422">
        <f t="shared" si="215"/>
        <v>0</v>
      </c>
      <c r="F907" s="422">
        <f t="shared" si="216"/>
        <v>0</v>
      </c>
      <c r="G907" s="422">
        <f t="shared" si="217"/>
        <v>0</v>
      </c>
      <c r="H907" s="22">
        <f t="shared" si="218"/>
        <v>0</v>
      </c>
      <c r="I907" s="116">
        <v>0</v>
      </c>
      <c r="J907" s="116">
        <v>0</v>
      </c>
      <c r="K907" s="116">
        <v>0</v>
      </c>
      <c r="L907" s="116">
        <v>0</v>
      </c>
      <c r="M907" s="22">
        <f t="shared" si="219"/>
        <v>0</v>
      </c>
      <c r="N907" s="116">
        <v>0</v>
      </c>
      <c r="O907" s="116">
        <v>0</v>
      </c>
      <c r="P907" s="116">
        <v>0</v>
      </c>
      <c r="Q907" s="116">
        <v>0</v>
      </c>
      <c r="R907" s="22">
        <f t="shared" si="220"/>
        <v>0</v>
      </c>
      <c r="S907" s="116">
        <v>0</v>
      </c>
      <c r="T907" s="116">
        <v>0</v>
      </c>
      <c r="U907" s="116">
        <v>0</v>
      </c>
      <c r="V907" s="116">
        <v>0</v>
      </c>
      <c r="W907" s="22">
        <f t="shared" si="221"/>
        <v>0</v>
      </c>
      <c r="X907" s="22">
        <f t="shared" si="222"/>
        <v>0</v>
      </c>
      <c r="Y907" s="22">
        <f ca="1">OFFSET('Cost Study'!$B$7,'Operations Support'!$C907,'Operations Support'!$B907)*$H907</f>
        <v>0</v>
      </c>
      <c r="Z907" s="23">
        <f ca="1">Y907*'Cost Study'!$B$31</f>
        <v>0</v>
      </c>
      <c r="AA907" s="23">
        <f ca="1">IF(A907=10298,1.51,1)*IF($B907&lt;3,$D907*'Cost Study'!$B$32*OFFSET('Cost Study'!$B$7,'Operations Support'!$C907,'Operations Support'!$B907),0)</f>
        <v>0</v>
      </c>
      <c r="AB907" s="24">
        <f ca="1">AA907*'Cost Study'!$B$31</f>
        <v>0</v>
      </c>
      <c r="AC907" s="23">
        <f ca="1">Y907*'Cost Study'!$B$31</f>
        <v>0</v>
      </c>
      <c r="AD907" s="24">
        <f ca="1">AA907*'Cost Study'!$B$31</f>
        <v>0</v>
      </c>
      <c r="AE907" s="377">
        <f t="shared" ca="1" si="223"/>
        <v>0</v>
      </c>
      <c r="AF907" s="377">
        <f t="shared" ca="1" si="224"/>
        <v>0</v>
      </c>
      <c r="AH907" s="688">
        <f>IFERROR($H907/SUMIF($A:$A,$A907,$H:$H)*SUMIF(Summary!$A$110:$A$186,$A907,Summary!$P$110:$P$186),0)</f>
        <v>0</v>
      </c>
      <c r="AI907" s="689">
        <f t="shared" ca="1" si="210"/>
        <v>0</v>
      </c>
      <c r="AJ907" s="688">
        <f>IFERROR(H907/SUMIF(A:A,A907,H:H)*SUMIF(Summary!$A$110:$A$186,'Operations Support'!A907,Summary!$Q$110:$Q$186),0)</f>
        <v>0</v>
      </c>
      <c r="AK907" s="688">
        <f t="shared" ca="1" si="211"/>
        <v>0</v>
      </c>
      <c r="AM907" s="688">
        <f>IFERROR($H907/SUMIF($A:$A,$A907,$H:$H)*SUMIF(Summary!$A$230:$A$266,$A907,Summary!$P$230:$P$266),0)</f>
        <v>0</v>
      </c>
      <c r="AN907" s="688">
        <f>IFERROR($H907/SUMIF($A:$A,$A907,$H:$H)*(SUMIF(Summary!$A$230:$A$266,$A907,Summary!$L$230:$L$266)+SUMIF(Summary!$A$281:$A$317,$A907,Summary!$L$281:$L$317))-AM907,0)</f>
        <v>0</v>
      </c>
      <c r="AO907" s="688">
        <f>IFERROR($H907/SUMIF($A:$A,$A907,$H:$H)*SUMIF(Summary!$A$230:$A$266,$A907,Summary!$Q$230:$Q$266),0)</f>
        <v>0</v>
      </c>
      <c r="AP907" s="688">
        <f>IFERROR($H907/SUMIF($A:$A,$A907,$H:$H)*(SUMIF(Summary!$A$230:$A$266,$A907,Summary!$L$230:$L$266)+SUMIF(Summary!$A$281:$A$317,$A907,Summary!$L$281:$L$317))-AO907,0)</f>
        <v>0</v>
      </c>
      <c r="AQ907" s="306"/>
      <c r="AR907" s="688">
        <f t="shared" ca="1" si="212"/>
        <v>0</v>
      </c>
      <c r="AS907" s="688">
        <f t="shared" ca="1" si="213"/>
        <v>0</v>
      </c>
    </row>
    <row r="908" spans="1:45" x14ac:dyDescent="0.2">
      <c r="A908" s="423">
        <v>3615</v>
      </c>
      <c r="B908" s="427">
        <v>4</v>
      </c>
      <c r="C908" s="425" t="s">
        <v>300</v>
      </c>
      <c r="D908" s="422">
        <f t="shared" si="214"/>
        <v>992</v>
      </c>
      <c r="E908" s="422">
        <f t="shared" si="215"/>
        <v>0</v>
      </c>
      <c r="F908" s="422">
        <f t="shared" si="216"/>
        <v>6</v>
      </c>
      <c r="G908" s="422">
        <f t="shared" si="217"/>
        <v>31</v>
      </c>
      <c r="H908" s="22">
        <f t="shared" si="218"/>
        <v>967</v>
      </c>
      <c r="I908" s="116">
        <v>478</v>
      </c>
      <c r="J908" s="116">
        <v>0</v>
      </c>
      <c r="K908" s="116">
        <v>0</v>
      </c>
      <c r="L908" s="116">
        <v>19</v>
      </c>
      <c r="M908" s="22">
        <f t="shared" si="219"/>
        <v>459</v>
      </c>
      <c r="N908" s="116">
        <v>470</v>
      </c>
      <c r="O908" s="116">
        <v>0</v>
      </c>
      <c r="P908" s="116">
        <v>6</v>
      </c>
      <c r="Q908" s="116">
        <v>11</v>
      </c>
      <c r="R908" s="22">
        <f t="shared" si="220"/>
        <v>465</v>
      </c>
      <c r="S908" s="116">
        <v>44</v>
      </c>
      <c r="T908" s="116">
        <v>0</v>
      </c>
      <c r="U908" s="116">
        <v>0</v>
      </c>
      <c r="V908" s="116">
        <v>1</v>
      </c>
      <c r="W908" s="22">
        <f t="shared" si="221"/>
        <v>43</v>
      </c>
      <c r="X908" s="22">
        <f t="shared" si="222"/>
        <v>53.722222222222221</v>
      </c>
      <c r="Y908" s="22">
        <f ca="1">OFFSET('Cost Study'!$B$7,'Operations Support'!$C908,'Operations Support'!$B908)*$H908</f>
        <v>11971.460000000001</v>
      </c>
      <c r="Z908" s="23">
        <f ca="1">Y908*'Cost Study'!$B$31</f>
        <v>668629.14497975074</v>
      </c>
      <c r="AA908" s="23">
        <f ca="1">IF(A908=10298,1.51,1)*IF($B908&lt;3,$D908*'Cost Study'!$B$32*OFFSET('Cost Study'!$B$7,'Operations Support'!$C908,'Operations Support'!$B908),0)</f>
        <v>0</v>
      </c>
      <c r="AB908" s="24">
        <f ca="1">AA908*'Cost Study'!$B$31</f>
        <v>0</v>
      </c>
      <c r="AC908" s="23">
        <f ca="1">Y908*'Cost Study'!$B$31</f>
        <v>668629.14497975074</v>
      </c>
      <c r="AD908" s="24">
        <f ca="1">AA908*'Cost Study'!$B$31</f>
        <v>0</v>
      </c>
      <c r="AE908" s="377">
        <f t="shared" ca="1" si="223"/>
        <v>668629.14497975074</v>
      </c>
      <c r="AF908" s="377">
        <f t="shared" ca="1" si="224"/>
        <v>668629.14497975074</v>
      </c>
      <c r="AH908" s="688">
        <f>IFERROR($H908/SUMIF($A:$A,$A908,$H:$H)*SUMIF(Summary!$A$110:$A$186,$A908,Summary!$P$110:$P$186),0)</f>
        <v>25323.831804561069</v>
      </c>
      <c r="AI908" s="689">
        <f t="shared" ca="1" si="210"/>
        <v>643305.31317518966</v>
      </c>
      <c r="AJ908" s="688">
        <f>IFERROR(H908/SUMIF(A:A,A908,H:H)*SUMIF(Summary!$A$110:$A$186,'Operations Support'!A908,Summary!$Q$110:$Q$186),0)</f>
        <v>25340.438156198496</v>
      </c>
      <c r="AK908" s="688">
        <f t="shared" ca="1" si="211"/>
        <v>643288.70682355226</v>
      </c>
      <c r="AM908" s="688">
        <f>IFERROR($H908/SUMIF($A:$A,$A908,$H:$H)*SUMIF(Summary!$A$230:$A$266,$A908,Summary!$P$230:$P$266),0)</f>
        <v>4791.3043552333656</v>
      </c>
      <c r="AN908" s="688">
        <f>IFERROR($H908/SUMIF($A:$A,$A908,$H:$H)*(SUMIF(Summary!$A$230:$A$266,$A908,Summary!$L$230:$L$266)+SUMIF(Summary!$A$281:$A$317,$A908,Summary!$L$281:$L$317))-AM908,0)</f>
        <v>15285.745673994141</v>
      </c>
      <c r="AO908" s="688">
        <f>IFERROR($H908/SUMIF($A:$A,$A908,$H:$H)*SUMIF(Summary!$A$230:$A$266,$A908,Summary!$Q$230:$Q$266),0)</f>
        <v>4794.4463001625136</v>
      </c>
      <c r="AP908" s="688">
        <f>IFERROR($H908/SUMIF($A:$A,$A908,$H:$H)*(SUMIF(Summary!$A$230:$A$266,$A908,Summary!$L$230:$L$266)+SUMIF(Summary!$A$281:$A$317,$A908,Summary!$L$281:$L$317))-AO908,0)</f>
        <v>15282.603729064993</v>
      </c>
      <c r="AQ908" s="306"/>
      <c r="AR908" s="688">
        <f t="shared" ca="1" si="212"/>
        <v>658591.05884918384</v>
      </c>
      <c r="AS908" s="688">
        <f t="shared" ca="1" si="213"/>
        <v>658571.3105526173</v>
      </c>
    </row>
    <row r="909" spans="1:45" x14ac:dyDescent="0.2">
      <c r="A909" s="423">
        <v>3615</v>
      </c>
      <c r="B909" s="427">
        <v>4</v>
      </c>
      <c r="C909" s="425" t="s">
        <v>301</v>
      </c>
      <c r="D909" s="422">
        <f t="shared" si="214"/>
        <v>784</v>
      </c>
      <c r="E909" s="422">
        <f t="shared" si="215"/>
        <v>0</v>
      </c>
      <c r="F909" s="422">
        <f t="shared" si="216"/>
        <v>6</v>
      </c>
      <c r="G909" s="422">
        <f t="shared" si="217"/>
        <v>54</v>
      </c>
      <c r="H909" s="22">
        <f t="shared" si="218"/>
        <v>736</v>
      </c>
      <c r="I909" s="116">
        <v>377</v>
      </c>
      <c r="J909" s="116">
        <v>0</v>
      </c>
      <c r="K909" s="116">
        <v>0</v>
      </c>
      <c r="L909" s="116">
        <v>33</v>
      </c>
      <c r="M909" s="22">
        <f t="shared" si="219"/>
        <v>344</v>
      </c>
      <c r="N909" s="116">
        <v>384</v>
      </c>
      <c r="O909" s="116">
        <v>0</v>
      </c>
      <c r="P909" s="116">
        <v>6</v>
      </c>
      <c r="Q909" s="116">
        <v>20</v>
      </c>
      <c r="R909" s="22">
        <f t="shared" si="220"/>
        <v>370</v>
      </c>
      <c r="S909" s="116">
        <v>23</v>
      </c>
      <c r="T909" s="116">
        <v>0</v>
      </c>
      <c r="U909" s="116">
        <v>0</v>
      </c>
      <c r="V909" s="116">
        <v>1</v>
      </c>
      <c r="W909" s="22">
        <f t="shared" si="221"/>
        <v>22</v>
      </c>
      <c r="X909" s="22">
        <f t="shared" si="222"/>
        <v>40.888888888888886</v>
      </c>
      <c r="Y909" s="22">
        <f ca="1">OFFSET('Cost Study'!$B$7,'Operations Support'!$C909,'Operations Support'!$B909)*$H909</f>
        <v>16096.320000000002</v>
      </c>
      <c r="Z909" s="23">
        <f ca="1">Y909*'Cost Study'!$B$31</f>
        <v>899010.53663633857</v>
      </c>
      <c r="AA909" s="23">
        <f ca="1">IF(A909=10298,1.51,1)*IF($B909&lt;3,$D909*'Cost Study'!$B$32*OFFSET('Cost Study'!$B$7,'Operations Support'!$C909,'Operations Support'!$B909),0)</f>
        <v>0</v>
      </c>
      <c r="AB909" s="24">
        <f ca="1">AA909*'Cost Study'!$B$31</f>
        <v>0</v>
      </c>
      <c r="AC909" s="23">
        <f ca="1">Y909*'Cost Study'!$B$31</f>
        <v>899010.53663633857</v>
      </c>
      <c r="AD909" s="24">
        <f ca="1">AA909*'Cost Study'!$B$31</f>
        <v>0</v>
      </c>
      <c r="AE909" s="377">
        <f t="shared" ca="1" si="223"/>
        <v>899010.53663633857</v>
      </c>
      <c r="AF909" s="377">
        <f t="shared" ca="1" si="224"/>
        <v>899010.53663633857</v>
      </c>
      <c r="AH909" s="688">
        <f>IFERROR($H909/SUMIF($A:$A,$A909,$H:$H)*SUMIF(Summary!$A$110:$A$186,$A909,Summary!$P$110:$P$186),0)</f>
        <v>19274.395251454964</v>
      </c>
      <c r="AI909" s="689">
        <f t="shared" ca="1" si="210"/>
        <v>879736.14138488355</v>
      </c>
      <c r="AJ909" s="688">
        <f>IFERROR(H909/SUMIF(A:A,A909,H:H)*SUMIF(Summary!$A$110:$A$186,'Operations Support'!A909,Summary!$Q$110:$Q$186),0)</f>
        <v>19287.034625607132</v>
      </c>
      <c r="AK909" s="688">
        <f t="shared" ca="1" si="211"/>
        <v>879723.50201073149</v>
      </c>
      <c r="AM909" s="688">
        <f>IFERROR($H909/SUMIF($A:$A,$A909,$H:$H)*SUMIF(Summary!$A$230:$A$266,$A909,Summary!$P$230:$P$266),0)</f>
        <v>3646.7425082231207</v>
      </c>
      <c r="AN909" s="688">
        <f>IFERROR($H909/SUMIF($A:$A,$A909,$H:$H)*(SUMIF(Summary!$A$230:$A$266,$A909,Summary!$L$230:$L$266)+SUMIF(Summary!$A$281:$A$317,$A909,Summary!$L$281:$L$317))-AM909,0)</f>
        <v>11634.238692926256</v>
      </c>
      <c r="AO909" s="688">
        <f>IFERROR($H909/SUMIF($A:$A,$A909,$H:$H)*SUMIF(Summary!$A$230:$A$266,$A909,Summary!$Q$230:$Q$266),0)</f>
        <v>3649.1338954701241</v>
      </c>
      <c r="AP909" s="688">
        <f>IFERROR($H909/SUMIF($A:$A,$A909,$H:$H)*(SUMIF(Summary!$A$230:$A$266,$A909,Summary!$L$230:$L$266)+SUMIF(Summary!$A$281:$A$317,$A909,Summary!$L$281:$L$317))-AO909,0)</f>
        <v>11631.847305679252</v>
      </c>
      <c r="AQ909" s="306"/>
      <c r="AR909" s="688">
        <f t="shared" ca="1" si="212"/>
        <v>891370.38007780979</v>
      </c>
      <c r="AS909" s="688">
        <f t="shared" ca="1" si="213"/>
        <v>891355.34931641072</v>
      </c>
    </row>
    <row r="910" spans="1:45" x14ac:dyDescent="0.2">
      <c r="A910" s="423">
        <v>3615</v>
      </c>
      <c r="B910" s="427">
        <v>4</v>
      </c>
      <c r="C910" s="425" t="s">
        <v>302</v>
      </c>
      <c r="D910" s="422">
        <f t="shared" si="214"/>
        <v>0</v>
      </c>
      <c r="E910" s="422">
        <f t="shared" si="215"/>
        <v>0</v>
      </c>
      <c r="F910" s="422">
        <f t="shared" si="216"/>
        <v>0</v>
      </c>
      <c r="G910" s="422">
        <f t="shared" si="217"/>
        <v>0</v>
      </c>
      <c r="H910" s="22">
        <f t="shared" si="218"/>
        <v>0</v>
      </c>
      <c r="I910" s="116">
        <v>0</v>
      </c>
      <c r="J910" s="116">
        <v>0</v>
      </c>
      <c r="K910" s="116">
        <v>0</v>
      </c>
      <c r="L910" s="116">
        <v>0</v>
      </c>
      <c r="M910" s="22">
        <f t="shared" si="219"/>
        <v>0</v>
      </c>
      <c r="N910" s="116">
        <v>0</v>
      </c>
      <c r="O910" s="116">
        <v>0</v>
      </c>
      <c r="P910" s="116">
        <v>0</v>
      </c>
      <c r="Q910" s="116">
        <v>0</v>
      </c>
      <c r="R910" s="22">
        <f t="shared" si="220"/>
        <v>0</v>
      </c>
      <c r="S910" s="116">
        <v>0</v>
      </c>
      <c r="T910" s="116">
        <v>0</v>
      </c>
      <c r="U910" s="116">
        <v>0</v>
      </c>
      <c r="V910" s="116">
        <v>0</v>
      </c>
      <c r="W910" s="22">
        <f t="shared" si="221"/>
        <v>0</v>
      </c>
      <c r="X910" s="22">
        <f t="shared" si="222"/>
        <v>0</v>
      </c>
      <c r="Y910" s="22">
        <f ca="1">OFFSET('Cost Study'!$B$7,'Operations Support'!$C910,'Operations Support'!$B910)*$H910</f>
        <v>0</v>
      </c>
      <c r="Z910" s="23">
        <f ca="1">Y910*'Cost Study'!$B$31</f>
        <v>0</v>
      </c>
      <c r="AA910" s="23">
        <f ca="1">IF(A910=10298,1.51,1)*IF($B910&lt;3,$D910*'Cost Study'!$B$32*OFFSET('Cost Study'!$B$7,'Operations Support'!$C910,'Operations Support'!$B910),0)</f>
        <v>0</v>
      </c>
      <c r="AB910" s="24">
        <f ca="1">AA910*'Cost Study'!$B$31</f>
        <v>0</v>
      </c>
      <c r="AC910" s="23">
        <f ca="1">Y910*'Cost Study'!$B$31</f>
        <v>0</v>
      </c>
      <c r="AD910" s="24">
        <f ca="1">AA910*'Cost Study'!$B$31</f>
        <v>0</v>
      </c>
      <c r="AE910" s="377">
        <f t="shared" ca="1" si="223"/>
        <v>0</v>
      </c>
      <c r="AF910" s="377">
        <f t="shared" ca="1" si="224"/>
        <v>0</v>
      </c>
      <c r="AH910" s="688">
        <f>IFERROR($H910/SUMIF($A:$A,$A910,$H:$H)*SUMIF(Summary!$A$110:$A$186,$A910,Summary!$P$110:$P$186),0)</f>
        <v>0</v>
      </c>
      <c r="AI910" s="689">
        <f t="shared" ca="1" si="210"/>
        <v>0</v>
      </c>
      <c r="AJ910" s="688">
        <f>IFERROR(H910/SUMIF(A:A,A910,H:H)*SUMIF(Summary!$A$110:$A$186,'Operations Support'!A910,Summary!$Q$110:$Q$186),0)</f>
        <v>0</v>
      </c>
      <c r="AK910" s="688">
        <f t="shared" ca="1" si="211"/>
        <v>0</v>
      </c>
      <c r="AM910" s="688">
        <f>IFERROR($H910/SUMIF($A:$A,$A910,$H:$H)*SUMIF(Summary!$A$230:$A$266,$A910,Summary!$P$230:$P$266),0)</f>
        <v>0</v>
      </c>
      <c r="AN910" s="688">
        <f>IFERROR($H910/SUMIF($A:$A,$A910,$H:$H)*(SUMIF(Summary!$A$230:$A$266,$A910,Summary!$L$230:$L$266)+SUMIF(Summary!$A$281:$A$317,$A910,Summary!$L$281:$L$317))-AM910,0)</f>
        <v>0</v>
      </c>
      <c r="AO910" s="688">
        <f>IFERROR($H910/SUMIF($A:$A,$A910,$H:$H)*SUMIF(Summary!$A$230:$A$266,$A910,Summary!$Q$230:$Q$266),0)</f>
        <v>0</v>
      </c>
      <c r="AP910" s="688">
        <f>IFERROR($H910/SUMIF($A:$A,$A910,$H:$H)*(SUMIF(Summary!$A$230:$A$266,$A910,Summary!$L$230:$L$266)+SUMIF(Summary!$A$281:$A$317,$A910,Summary!$L$281:$L$317))-AO910,0)</f>
        <v>0</v>
      </c>
      <c r="AQ910" s="306"/>
      <c r="AR910" s="688">
        <f t="shared" ca="1" si="212"/>
        <v>0</v>
      </c>
      <c r="AS910" s="688">
        <f t="shared" ca="1" si="213"/>
        <v>0</v>
      </c>
    </row>
    <row r="911" spans="1:45" x14ac:dyDescent="0.2">
      <c r="A911" s="423">
        <v>3615</v>
      </c>
      <c r="B911" s="427">
        <v>4</v>
      </c>
      <c r="C911" s="425" t="s">
        <v>303</v>
      </c>
      <c r="D911" s="422">
        <f t="shared" si="214"/>
        <v>2239</v>
      </c>
      <c r="E911" s="422">
        <f t="shared" si="215"/>
        <v>0</v>
      </c>
      <c r="F911" s="422">
        <f t="shared" si="216"/>
        <v>189</v>
      </c>
      <c r="G911" s="422">
        <f t="shared" si="217"/>
        <v>31</v>
      </c>
      <c r="H911" s="22">
        <f t="shared" si="218"/>
        <v>2397</v>
      </c>
      <c r="I911" s="116">
        <v>843</v>
      </c>
      <c r="J911" s="116">
        <v>0</v>
      </c>
      <c r="K911" s="116">
        <v>60</v>
      </c>
      <c r="L911" s="116">
        <v>25</v>
      </c>
      <c r="M911" s="22">
        <f t="shared" si="219"/>
        <v>878</v>
      </c>
      <c r="N911" s="116">
        <v>922</v>
      </c>
      <c r="O911" s="116">
        <v>0</v>
      </c>
      <c r="P911" s="116">
        <v>126</v>
      </c>
      <c r="Q911" s="116">
        <v>5</v>
      </c>
      <c r="R911" s="22">
        <f t="shared" si="220"/>
        <v>1043</v>
      </c>
      <c r="S911" s="116">
        <v>474</v>
      </c>
      <c r="T911" s="116">
        <v>0</v>
      </c>
      <c r="U911" s="116">
        <v>3</v>
      </c>
      <c r="V911" s="116">
        <v>1</v>
      </c>
      <c r="W911" s="22">
        <f t="shared" si="221"/>
        <v>476</v>
      </c>
      <c r="X911" s="22">
        <f t="shared" si="222"/>
        <v>133.16666666666666</v>
      </c>
      <c r="Y911" s="22">
        <f ca="1">OFFSET('Cost Study'!$B$7,'Operations Support'!$C911,'Operations Support'!$B911)*$H911</f>
        <v>19463.64</v>
      </c>
      <c r="Z911" s="23">
        <f ca="1">Y911*'Cost Study'!$B$31</f>
        <v>1087081.8573000848</v>
      </c>
      <c r="AA911" s="23">
        <f ca="1">IF(A911=10298,1.51,1)*IF($B911&lt;3,$D911*'Cost Study'!$B$32*OFFSET('Cost Study'!$B$7,'Operations Support'!$C911,'Operations Support'!$B911),0)</f>
        <v>0</v>
      </c>
      <c r="AB911" s="24">
        <f ca="1">AA911*'Cost Study'!$B$31</f>
        <v>0</v>
      </c>
      <c r="AC911" s="23">
        <f ca="1">Y911*'Cost Study'!$B$31</f>
        <v>1087081.8573000848</v>
      </c>
      <c r="AD911" s="24">
        <f ca="1">AA911*'Cost Study'!$B$31</f>
        <v>0</v>
      </c>
      <c r="AE911" s="377">
        <f t="shared" ca="1" si="223"/>
        <v>1087081.8573000848</v>
      </c>
      <c r="AF911" s="377">
        <f t="shared" ca="1" si="224"/>
        <v>1087081.8573000848</v>
      </c>
      <c r="AH911" s="688">
        <f>IFERROR($H911/SUMIF($A:$A,$A911,$H:$H)*SUMIF(Summary!$A$110:$A$186,$A911,Summary!$P$110:$P$186),0)</f>
        <v>62772.724752360788</v>
      </c>
      <c r="AI911" s="689">
        <f t="shared" ca="1" si="210"/>
        <v>1024309.1325477239</v>
      </c>
      <c r="AJ911" s="688">
        <f>IFERROR(H911/SUMIF(A:A,A911,H:H)*SUMIF(Summary!$A$110:$A$186,'Operations Support'!A911,Summary!$Q$110:$Q$186),0)</f>
        <v>62813.888583668871</v>
      </c>
      <c r="AK911" s="688">
        <f t="shared" ca="1" si="211"/>
        <v>1024267.9687164159</v>
      </c>
      <c r="AM911" s="688">
        <f>IFERROR($H911/SUMIF($A:$A,$A911,$H:$H)*SUMIF(Summary!$A$230:$A$266,$A911,Summary!$P$230:$P$266),0)</f>
        <v>11876.687217677743</v>
      </c>
      <c r="AN911" s="688">
        <f>IFERROR($H911/SUMIF($A:$A,$A911,$H:$H)*(SUMIF(Summary!$A$230:$A$266,$A911,Summary!$L$230:$L$266)+SUMIF(Summary!$A$281:$A$317,$A911,Summary!$L$281:$L$317))-AM911,0)</f>
        <v>37890.312699652495</v>
      </c>
      <c r="AO911" s="688">
        <f>IFERROR($H911/SUMIF($A:$A,$A911,$H:$H)*SUMIF(Summary!$A$230:$A$266,$A911,Summary!$Q$230:$Q$266),0)</f>
        <v>11884.475472067781</v>
      </c>
      <c r="AP911" s="688">
        <f>IFERROR($H911/SUMIF($A:$A,$A911,$H:$H)*(SUMIF(Summary!$A$230:$A$266,$A911,Summary!$L$230:$L$266)+SUMIF(Summary!$A$281:$A$317,$A911,Summary!$L$281:$L$317))-AO911,0)</f>
        <v>37882.524445262454</v>
      </c>
      <c r="AQ911" s="306"/>
      <c r="AR911" s="688">
        <f t="shared" ca="1" si="212"/>
        <v>1062199.4452473763</v>
      </c>
      <c r="AS911" s="688">
        <f t="shared" ca="1" si="213"/>
        <v>1062150.4931616783</v>
      </c>
    </row>
    <row r="912" spans="1:45" x14ac:dyDescent="0.2">
      <c r="A912" s="423">
        <v>3615</v>
      </c>
      <c r="B912" s="427">
        <v>4</v>
      </c>
      <c r="C912" s="425" t="s">
        <v>304</v>
      </c>
      <c r="D912" s="422">
        <f t="shared" si="214"/>
        <v>6</v>
      </c>
      <c r="E912" s="422">
        <f t="shared" si="215"/>
        <v>0</v>
      </c>
      <c r="F912" s="422">
        <f t="shared" si="216"/>
        <v>0</v>
      </c>
      <c r="G912" s="422">
        <f t="shared" si="217"/>
        <v>0</v>
      </c>
      <c r="H912" s="22">
        <f t="shared" si="218"/>
        <v>6</v>
      </c>
      <c r="I912" s="116">
        <v>6</v>
      </c>
      <c r="J912" s="116">
        <v>0</v>
      </c>
      <c r="K912" s="116">
        <v>0</v>
      </c>
      <c r="L912" s="116">
        <v>0</v>
      </c>
      <c r="M912" s="22">
        <f t="shared" si="219"/>
        <v>6</v>
      </c>
      <c r="N912" s="116">
        <v>0</v>
      </c>
      <c r="O912" s="116">
        <v>0</v>
      </c>
      <c r="P912" s="116">
        <v>0</v>
      </c>
      <c r="Q912" s="116">
        <v>0</v>
      </c>
      <c r="R912" s="22">
        <f t="shared" si="220"/>
        <v>0</v>
      </c>
      <c r="S912" s="116">
        <v>0</v>
      </c>
      <c r="T912" s="116">
        <v>0</v>
      </c>
      <c r="U912" s="116">
        <v>0</v>
      </c>
      <c r="V912" s="116">
        <v>0</v>
      </c>
      <c r="W912" s="22">
        <f t="shared" si="221"/>
        <v>0</v>
      </c>
      <c r="X912" s="22">
        <f t="shared" si="222"/>
        <v>0.33333333333333331</v>
      </c>
      <c r="Y912" s="22">
        <f ca="1">OFFSET('Cost Study'!$B$7,'Operations Support'!$C912,'Operations Support'!$B912)*$H912</f>
        <v>81.48</v>
      </c>
      <c r="Z912" s="23">
        <f ca="1">Y912*'Cost Study'!$B$31</f>
        <v>4550.8152500154611</v>
      </c>
      <c r="AA912" s="23">
        <f ca="1">IF(A912=10298,1.51,1)*IF($B912&lt;3,$D912*'Cost Study'!$B$32*OFFSET('Cost Study'!$B$7,'Operations Support'!$C912,'Operations Support'!$B912),0)</f>
        <v>0</v>
      </c>
      <c r="AB912" s="24">
        <f ca="1">AA912*'Cost Study'!$B$31</f>
        <v>0</v>
      </c>
      <c r="AC912" s="23">
        <f ca="1">Y912*'Cost Study'!$B$31</f>
        <v>4550.8152500154611</v>
      </c>
      <c r="AD912" s="24">
        <f ca="1">AA912*'Cost Study'!$B$31</f>
        <v>0</v>
      </c>
      <c r="AE912" s="377">
        <f t="shared" ca="1" si="223"/>
        <v>4550.8152500154611</v>
      </c>
      <c r="AF912" s="377">
        <f t="shared" ca="1" si="224"/>
        <v>4550.8152500154611</v>
      </c>
      <c r="AH912" s="688">
        <f>IFERROR($H912/SUMIF($A:$A,$A912,$H:$H)*SUMIF(Summary!$A$110:$A$186,$A912,Summary!$P$110:$P$186),0)</f>
        <v>157.12822215860024</v>
      </c>
      <c r="AI912" s="689">
        <f t="shared" ca="1" si="210"/>
        <v>4393.6870278568604</v>
      </c>
      <c r="AJ912" s="688">
        <f>IFERROR(H912/SUMIF(A:A,A912,H:H)*SUMIF(Summary!$A$110:$A$186,'Operations Support'!A912,Summary!$Q$110:$Q$186),0)</f>
        <v>157.23126053484074</v>
      </c>
      <c r="AK912" s="688">
        <f t="shared" ca="1" si="211"/>
        <v>4393.5839894806204</v>
      </c>
      <c r="AM912" s="688">
        <f>IFERROR($H912/SUMIF($A:$A,$A912,$H:$H)*SUMIF(Summary!$A$230:$A$266,$A912,Summary!$P$230:$P$266),0)</f>
        <v>29.728879143123265</v>
      </c>
      <c r="AN912" s="688">
        <f>IFERROR($H912/SUMIF($A:$A,$A912,$H:$H)*(SUMIF(Summary!$A$230:$A$266,$A912,Summary!$L$230:$L$266)+SUMIF(Summary!$A$281:$A$317,$A912,Summary!$L$281:$L$317))-AM912,0)</f>
        <v>94.844337170594486</v>
      </c>
      <c r="AO912" s="688">
        <f>IFERROR($H912/SUMIF($A:$A,$A912,$H:$H)*SUMIF(Summary!$A$230:$A$266,$A912,Summary!$Q$230:$Q$266),0)</f>
        <v>29.748374147854275</v>
      </c>
      <c r="AP912" s="688">
        <f>IFERROR($H912/SUMIF($A:$A,$A912,$H:$H)*(SUMIF(Summary!$A$230:$A$266,$A912,Summary!$L$230:$L$266)+SUMIF(Summary!$A$281:$A$317,$A912,Summary!$L$281:$L$317))-AO912,0)</f>
        <v>94.824842165863473</v>
      </c>
      <c r="AQ912" s="306"/>
      <c r="AR912" s="688">
        <f t="shared" ca="1" si="212"/>
        <v>4488.5313650274547</v>
      </c>
      <c r="AS912" s="688">
        <f t="shared" ca="1" si="213"/>
        <v>4488.408831646484</v>
      </c>
    </row>
    <row r="913" spans="1:45" x14ac:dyDescent="0.2">
      <c r="A913" s="423">
        <v>3615</v>
      </c>
      <c r="B913" s="427">
        <v>4</v>
      </c>
      <c r="C913" s="425" t="s">
        <v>305</v>
      </c>
      <c r="D913" s="422">
        <f t="shared" si="214"/>
        <v>997</v>
      </c>
      <c r="E913" s="422">
        <f t="shared" si="215"/>
        <v>0</v>
      </c>
      <c r="F913" s="422">
        <f t="shared" si="216"/>
        <v>0</v>
      </c>
      <c r="G913" s="422">
        <f t="shared" si="217"/>
        <v>0</v>
      </c>
      <c r="H913" s="22">
        <f t="shared" si="218"/>
        <v>997</v>
      </c>
      <c r="I913" s="116">
        <v>410</v>
      </c>
      <c r="J913" s="116">
        <v>0</v>
      </c>
      <c r="K913" s="116">
        <v>0</v>
      </c>
      <c r="L913" s="116">
        <v>0</v>
      </c>
      <c r="M913" s="22">
        <f t="shared" si="219"/>
        <v>410</v>
      </c>
      <c r="N913" s="116">
        <v>557</v>
      </c>
      <c r="O913" s="116">
        <v>0</v>
      </c>
      <c r="P913" s="116">
        <v>0</v>
      </c>
      <c r="Q913" s="116">
        <v>0</v>
      </c>
      <c r="R913" s="22">
        <f t="shared" si="220"/>
        <v>557</v>
      </c>
      <c r="S913" s="116">
        <v>30</v>
      </c>
      <c r="T913" s="116">
        <v>0</v>
      </c>
      <c r="U913" s="116">
        <v>0</v>
      </c>
      <c r="V913" s="116">
        <v>0</v>
      </c>
      <c r="W913" s="22">
        <f t="shared" si="221"/>
        <v>30</v>
      </c>
      <c r="X913" s="22">
        <f t="shared" si="222"/>
        <v>55.388888888888886</v>
      </c>
      <c r="Y913" s="22">
        <f ca="1">OFFSET('Cost Study'!$B$7,'Operations Support'!$C913,'Operations Support'!$B913)*$H913</f>
        <v>18414.59</v>
      </c>
      <c r="Z913" s="23">
        <f ca="1">Y913*'Cost Study'!$B$31</f>
        <v>1028490.3902157855</v>
      </c>
      <c r="AA913" s="23">
        <f ca="1">IF(A913=10298,1.51,1)*IF($B913&lt;3,$D913*'Cost Study'!$B$32*OFFSET('Cost Study'!$B$7,'Operations Support'!$C913,'Operations Support'!$B913),0)</f>
        <v>0</v>
      </c>
      <c r="AB913" s="24">
        <f ca="1">AA913*'Cost Study'!$B$31</f>
        <v>0</v>
      </c>
      <c r="AC913" s="23">
        <f ca="1">Y913*'Cost Study'!$B$31</f>
        <v>1028490.3902157855</v>
      </c>
      <c r="AD913" s="24">
        <f ca="1">AA913*'Cost Study'!$B$31</f>
        <v>0</v>
      </c>
      <c r="AE913" s="377">
        <f t="shared" ca="1" si="223"/>
        <v>1028490.3902157855</v>
      </c>
      <c r="AF913" s="377">
        <f t="shared" ca="1" si="224"/>
        <v>1028490.3902157855</v>
      </c>
      <c r="AH913" s="688">
        <f>IFERROR($H913/SUMIF($A:$A,$A913,$H:$H)*SUMIF(Summary!$A$110:$A$186,$A913,Summary!$P$110:$P$186),0)</f>
        <v>26109.472915354072</v>
      </c>
      <c r="AI913" s="689">
        <f t="shared" ca="1" si="210"/>
        <v>1002380.9173004314</v>
      </c>
      <c r="AJ913" s="688">
        <f>IFERROR(H913/SUMIF(A:A,A913,H:H)*SUMIF(Summary!$A$110:$A$186,'Operations Support'!A913,Summary!$Q$110:$Q$186),0)</f>
        <v>26126.594458872703</v>
      </c>
      <c r="AK913" s="688">
        <f t="shared" ca="1" si="211"/>
        <v>1002363.7957569128</v>
      </c>
      <c r="AM913" s="688">
        <f>IFERROR($H913/SUMIF($A:$A,$A913,$H:$H)*SUMIF(Summary!$A$230:$A$266,$A913,Summary!$P$230:$P$266),0)</f>
        <v>4939.9487509489827</v>
      </c>
      <c r="AN913" s="688">
        <f>IFERROR($H913/SUMIF($A:$A,$A913,$H:$H)*(SUMIF(Summary!$A$230:$A$266,$A913,Summary!$L$230:$L$266)+SUMIF(Summary!$A$281:$A$317,$A913,Summary!$L$281:$L$317))-AM913,0)</f>
        <v>15759.967359847114</v>
      </c>
      <c r="AO913" s="688">
        <f>IFERROR($H913/SUMIF($A:$A,$A913,$H:$H)*SUMIF(Summary!$A$230:$A$266,$A913,Summary!$Q$230:$Q$266),0)</f>
        <v>4943.1881709017853</v>
      </c>
      <c r="AP913" s="688">
        <f>IFERROR($H913/SUMIF($A:$A,$A913,$H:$H)*(SUMIF(Summary!$A$230:$A$266,$A913,Summary!$L$230:$L$266)+SUMIF(Summary!$A$281:$A$317,$A913,Summary!$L$281:$L$317))-AO913,0)</f>
        <v>15756.727939894312</v>
      </c>
      <c r="AQ913" s="306"/>
      <c r="AR913" s="688">
        <f t="shared" ca="1" si="212"/>
        <v>1018140.8846602786</v>
      </c>
      <c r="AS913" s="688">
        <f t="shared" ca="1" si="213"/>
        <v>1018120.5236968071</v>
      </c>
    </row>
    <row r="914" spans="1:45" s="15" customFormat="1" x14ac:dyDescent="0.2">
      <c r="A914" s="423">
        <v>3615</v>
      </c>
      <c r="B914" s="427">
        <v>4</v>
      </c>
      <c r="C914" s="425" t="s">
        <v>306</v>
      </c>
      <c r="D914" s="422">
        <f t="shared" si="214"/>
        <v>0</v>
      </c>
      <c r="E914" s="422">
        <f t="shared" si="215"/>
        <v>0</v>
      </c>
      <c r="F914" s="422">
        <f t="shared" si="216"/>
        <v>0</v>
      </c>
      <c r="G914" s="422">
        <f t="shared" si="217"/>
        <v>0</v>
      </c>
      <c r="H914" s="22">
        <f t="shared" si="218"/>
        <v>0</v>
      </c>
      <c r="I914" s="116">
        <v>0</v>
      </c>
      <c r="J914" s="116">
        <v>0</v>
      </c>
      <c r="K914" s="116">
        <v>0</v>
      </c>
      <c r="L914" s="116">
        <v>0</v>
      </c>
      <c r="M914" s="22">
        <f t="shared" si="219"/>
        <v>0</v>
      </c>
      <c r="N914" s="116">
        <v>0</v>
      </c>
      <c r="O914" s="116">
        <v>0</v>
      </c>
      <c r="P914" s="116">
        <v>0</v>
      </c>
      <c r="Q914" s="116">
        <v>0</v>
      </c>
      <c r="R914" s="22">
        <f t="shared" si="220"/>
        <v>0</v>
      </c>
      <c r="S914" s="116">
        <v>0</v>
      </c>
      <c r="T914" s="116">
        <v>0</v>
      </c>
      <c r="U914" s="116">
        <v>0</v>
      </c>
      <c r="V914" s="116">
        <v>0</v>
      </c>
      <c r="W914" s="22">
        <f t="shared" si="221"/>
        <v>0</v>
      </c>
      <c r="X914" s="22">
        <f t="shared" si="222"/>
        <v>0</v>
      </c>
      <c r="Y914" s="22">
        <f ca="1">OFFSET('Cost Study'!$B$7,'Operations Support'!$C914,'Operations Support'!$B914)*$H914</f>
        <v>0</v>
      </c>
      <c r="Z914" s="23">
        <f ca="1">Y914*'Cost Study'!$B$31</f>
        <v>0</v>
      </c>
      <c r="AA914" s="23">
        <f ca="1">IF(A914=10298,1.51,1)*IF($B914&lt;3,$D914*'Cost Study'!$B$32*OFFSET('Cost Study'!$B$7,'Operations Support'!$C914,'Operations Support'!$B914),0)</f>
        <v>0</v>
      </c>
      <c r="AB914" s="24">
        <f ca="1">AA914*'Cost Study'!$B$31</f>
        <v>0</v>
      </c>
      <c r="AC914" s="23">
        <f ca="1">Y914*'Cost Study'!$B$31</f>
        <v>0</v>
      </c>
      <c r="AD914" s="24">
        <f ca="1">AA914*'Cost Study'!$B$31</f>
        <v>0</v>
      </c>
      <c r="AE914" s="377">
        <f t="shared" ca="1" si="223"/>
        <v>0</v>
      </c>
      <c r="AF914" s="377">
        <f t="shared" ca="1" si="224"/>
        <v>0</v>
      </c>
      <c r="AH914" s="688">
        <f>IFERROR($H914/SUMIF($A:$A,$A914,$H:$H)*SUMIF(Summary!$A$110:$A$186,$A914,Summary!$P$110:$P$186),0)</f>
        <v>0</v>
      </c>
      <c r="AI914" s="689">
        <f t="shared" ca="1" si="210"/>
        <v>0</v>
      </c>
      <c r="AJ914" s="688">
        <f>IFERROR(H914/SUMIF(A:A,A914,H:H)*SUMIF(Summary!$A$110:$A$186,'Operations Support'!A914,Summary!$Q$110:$Q$186),0)</f>
        <v>0</v>
      </c>
      <c r="AK914" s="688">
        <f t="shared" ca="1" si="211"/>
        <v>0</v>
      </c>
      <c r="AL914" s="1"/>
      <c r="AM914" s="688">
        <f>IFERROR($H914/SUMIF($A:$A,$A914,$H:$H)*SUMIF(Summary!$A$230:$A$266,$A914,Summary!$P$230:$P$266),0)</f>
        <v>0</v>
      </c>
      <c r="AN914" s="688">
        <f>IFERROR($H914/SUMIF($A:$A,$A914,$H:$H)*(SUMIF(Summary!$A$230:$A$266,$A914,Summary!$L$230:$L$266)+SUMIF(Summary!$A$281:$A$317,$A914,Summary!$L$281:$L$317))-AM914,0)</f>
        <v>0</v>
      </c>
      <c r="AO914" s="688">
        <f>IFERROR($H914/SUMIF($A:$A,$A914,$H:$H)*SUMIF(Summary!$A$230:$A$266,$A914,Summary!$Q$230:$Q$266),0)</f>
        <v>0</v>
      </c>
      <c r="AP914" s="688">
        <f>IFERROR($H914/SUMIF($A:$A,$A914,$H:$H)*(SUMIF(Summary!$A$230:$A$266,$A914,Summary!$L$230:$L$266)+SUMIF(Summary!$A$281:$A$317,$A914,Summary!$L$281:$L$317))-AO914,0)</f>
        <v>0</v>
      </c>
      <c r="AQ914" s="306"/>
      <c r="AR914" s="688">
        <f t="shared" ca="1" si="212"/>
        <v>0</v>
      </c>
      <c r="AS914" s="688">
        <f t="shared" ca="1" si="213"/>
        <v>0</v>
      </c>
    </row>
    <row r="915" spans="1:45" x14ac:dyDescent="0.2">
      <c r="A915" s="423">
        <v>3615</v>
      </c>
      <c r="B915" s="427">
        <v>4</v>
      </c>
      <c r="C915" s="425" t="s">
        <v>307</v>
      </c>
      <c r="D915" s="422">
        <f t="shared" si="214"/>
        <v>0</v>
      </c>
      <c r="E915" s="422">
        <f t="shared" si="215"/>
        <v>0</v>
      </c>
      <c r="F915" s="422">
        <f t="shared" si="216"/>
        <v>0</v>
      </c>
      <c r="G915" s="422">
        <f t="shared" si="217"/>
        <v>0</v>
      </c>
      <c r="H915" s="22">
        <f t="shared" si="218"/>
        <v>0</v>
      </c>
      <c r="I915" s="116">
        <v>0</v>
      </c>
      <c r="J915" s="116">
        <v>0</v>
      </c>
      <c r="K915" s="116">
        <v>0</v>
      </c>
      <c r="L915" s="116">
        <v>0</v>
      </c>
      <c r="M915" s="22">
        <f t="shared" si="219"/>
        <v>0</v>
      </c>
      <c r="N915" s="116">
        <v>0</v>
      </c>
      <c r="O915" s="116">
        <v>0</v>
      </c>
      <c r="P915" s="116">
        <v>0</v>
      </c>
      <c r="Q915" s="116">
        <v>0</v>
      </c>
      <c r="R915" s="22">
        <f t="shared" si="220"/>
        <v>0</v>
      </c>
      <c r="S915" s="116">
        <v>0</v>
      </c>
      <c r="T915" s="116">
        <v>0</v>
      </c>
      <c r="U915" s="116">
        <v>0</v>
      </c>
      <c r="V915" s="116">
        <v>0</v>
      </c>
      <c r="W915" s="22">
        <f t="shared" si="221"/>
        <v>0</v>
      </c>
      <c r="X915" s="22">
        <f t="shared" si="222"/>
        <v>0</v>
      </c>
      <c r="Y915" s="22">
        <f ca="1">OFFSET('Cost Study'!$B$7,'Operations Support'!$C915,'Operations Support'!$B915)*$H915</f>
        <v>0</v>
      </c>
      <c r="Z915" s="23">
        <f ca="1">Y915*'Cost Study'!$B$31</f>
        <v>0</v>
      </c>
      <c r="AA915" s="23">
        <f ca="1">IF(A915=10298,1.51,1)*IF($B915&lt;3,$D915*'Cost Study'!$B$32*OFFSET('Cost Study'!$B$7,'Operations Support'!$C915,'Operations Support'!$B915),0)</f>
        <v>0</v>
      </c>
      <c r="AB915" s="24">
        <f ca="1">AA915*'Cost Study'!$B$31</f>
        <v>0</v>
      </c>
      <c r="AC915" s="23">
        <f ca="1">Y915*'Cost Study'!$B$31</f>
        <v>0</v>
      </c>
      <c r="AD915" s="24">
        <f ca="1">AA915*'Cost Study'!$B$31</f>
        <v>0</v>
      </c>
      <c r="AE915" s="377">
        <f t="shared" ca="1" si="223"/>
        <v>0</v>
      </c>
      <c r="AF915" s="377">
        <f t="shared" ca="1" si="224"/>
        <v>0</v>
      </c>
      <c r="AH915" s="688">
        <f>IFERROR($H915/SUMIF($A:$A,$A915,$H:$H)*SUMIF(Summary!$A$110:$A$186,$A915,Summary!$P$110:$P$186),0)</f>
        <v>0</v>
      </c>
      <c r="AI915" s="689">
        <f t="shared" ca="1" si="210"/>
        <v>0</v>
      </c>
      <c r="AJ915" s="688">
        <f>IFERROR(H915/SUMIF(A:A,A915,H:H)*SUMIF(Summary!$A$110:$A$186,'Operations Support'!A915,Summary!$Q$110:$Q$186),0)</f>
        <v>0</v>
      </c>
      <c r="AK915" s="688">
        <f t="shared" ca="1" si="211"/>
        <v>0</v>
      </c>
      <c r="AM915" s="688">
        <f>IFERROR($H915/SUMIF($A:$A,$A915,$H:$H)*SUMIF(Summary!$A$230:$A$266,$A915,Summary!$P$230:$P$266),0)</f>
        <v>0</v>
      </c>
      <c r="AN915" s="688">
        <f>IFERROR($H915/SUMIF($A:$A,$A915,$H:$H)*(SUMIF(Summary!$A$230:$A$266,$A915,Summary!$L$230:$L$266)+SUMIF(Summary!$A$281:$A$317,$A915,Summary!$L$281:$L$317))-AM915,0)</f>
        <v>0</v>
      </c>
      <c r="AO915" s="688">
        <f>IFERROR($H915/SUMIF($A:$A,$A915,$H:$H)*SUMIF(Summary!$A$230:$A$266,$A915,Summary!$Q$230:$Q$266),0)</f>
        <v>0</v>
      </c>
      <c r="AP915" s="688">
        <f>IFERROR($H915/SUMIF($A:$A,$A915,$H:$H)*(SUMIF(Summary!$A$230:$A$266,$A915,Summary!$L$230:$L$266)+SUMIF(Summary!$A$281:$A$317,$A915,Summary!$L$281:$L$317))-AO915,0)</f>
        <v>0</v>
      </c>
      <c r="AQ915" s="306"/>
      <c r="AR915" s="688">
        <f t="shared" ca="1" si="212"/>
        <v>0</v>
      </c>
      <c r="AS915" s="688">
        <f t="shared" ca="1" si="213"/>
        <v>0</v>
      </c>
    </row>
    <row r="916" spans="1:45" x14ac:dyDescent="0.2">
      <c r="A916" s="423">
        <v>3615</v>
      </c>
      <c r="B916" s="427">
        <v>4</v>
      </c>
      <c r="C916" s="425" t="s">
        <v>308</v>
      </c>
      <c r="D916" s="422">
        <f t="shared" si="214"/>
        <v>0</v>
      </c>
      <c r="E916" s="422">
        <f t="shared" si="215"/>
        <v>0</v>
      </c>
      <c r="F916" s="422">
        <f t="shared" si="216"/>
        <v>0</v>
      </c>
      <c r="G916" s="422">
        <f t="shared" si="217"/>
        <v>0</v>
      </c>
      <c r="H916" s="22">
        <f t="shared" si="218"/>
        <v>0</v>
      </c>
      <c r="I916" s="116">
        <v>0</v>
      </c>
      <c r="J916" s="116">
        <v>0</v>
      </c>
      <c r="K916" s="116">
        <v>0</v>
      </c>
      <c r="L916" s="116">
        <v>0</v>
      </c>
      <c r="M916" s="22">
        <f t="shared" si="219"/>
        <v>0</v>
      </c>
      <c r="N916" s="116">
        <v>0</v>
      </c>
      <c r="O916" s="116">
        <v>0</v>
      </c>
      <c r="P916" s="116">
        <v>0</v>
      </c>
      <c r="Q916" s="116">
        <v>0</v>
      </c>
      <c r="R916" s="22">
        <f t="shared" si="220"/>
        <v>0</v>
      </c>
      <c r="S916" s="116">
        <v>0</v>
      </c>
      <c r="T916" s="116">
        <v>0</v>
      </c>
      <c r="U916" s="116">
        <v>0</v>
      </c>
      <c r="V916" s="116">
        <v>0</v>
      </c>
      <c r="W916" s="22">
        <f t="shared" si="221"/>
        <v>0</v>
      </c>
      <c r="X916" s="22">
        <f t="shared" si="222"/>
        <v>0</v>
      </c>
      <c r="Y916" s="22">
        <f ca="1">OFFSET('Cost Study'!$B$7,'Operations Support'!$C916,'Operations Support'!$B916)*$H916</f>
        <v>0</v>
      </c>
      <c r="Z916" s="23">
        <f ca="1">Y916*'Cost Study'!$B$31</f>
        <v>0</v>
      </c>
      <c r="AA916" s="23">
        <f ca="1">IF(A916=10298,1.51,1)*IF($B916&lt;3,$D916*'Cost Study'!$B$32*OFFSET('Cost Study'!$B$7,'Operations Support'!$C916,'Operations Support'!$B916),0)</f>
        <v>0</v>
      </c>
      <c r="AB916" s="24">
        <f ca="1">AA916*'Cost Study'!$B$31</f>
        <v>0</v>
      </c>
      <c r="AC916" s="23">
        <f ca="1">Y916*'Cost Study'!$B$31</f>
        <v>0</v>
      </c>
      <c r="AD916" s="24">
        <f ca="1">AA916*'Cost Study'!$B$31</f>
        <v>0</v>
      </c>
      <c r="AE916" s="377">
        <f t="shared" ca="1" si="223"/>
        <v>0</v>
      </c>
      <c r="AF916" s="377">
        <f t="shared" ca="1" si="224"/>
        <v>0</v>
      </c>
      <c r="AH916" s="688">
        <f>IFERROR($H916/SUMIF($A:$A,$A916,$H:$H)*SUMIF(Summary!$A$110:$A$186,$A916,Summary!$P$110:$P$186),0)</f>
        <v>0</v>
      </c>
      <c r="AI916" s="689">
        <f t="shared" ca="1" si="210"/>
        <v>0</v>
      </c>
      <c r="AJ916" s="688">
        <f>IFERROR(H916/SUMIF(A:A,A916,H:H)*SUMIF(Summary!$A$110:$A$186,'Operations Support'!A916,Summary!$Q$110:$Q$186),0)</f>
        <v>0</v>
      </c>
      <c r="AK916" s="688">
        <f t="shared" ca="1" si="211"/>
        <v>0</v>
      </c>
      <c r="AM916" s="688">
        <f>IFERROR($H916/SUMIF($A:$A,$A916,$H:$H)*SUMIF(Summary!$A$230:$A$266,$A916,Summary!$P$230:$P$266),0)</f>
        <v>0</v>
      </c>
      <c r="AN916" s="688">
        <f>IFERROR($H916/SUMIF($A:$A,$A916,$H:$H)*(SUMIF(Summary!$A$230:$A$266,$A916,Summary!$L$230:$L$266)+SUMIF(Summary!$A$281:$A$317,$A916,Summary!$L$281:$L$317))-AM916,0)</f>
        <v>0</v>
      </c>
      <c r="AO916" s="688">
        <f>IFERROR($H916/SUMIF($A:$A,$A916,$H:$H)*SUMIF(Summary!$A$230:$A$266,$A916,Summary!$Q$230:$Q$266),0)</f>
        <v>0</v>
      </c>
      <c r="AP916" s="688">
        <f>IFERROR($H916/SUMIF($A:$A,$A916,$H:$H)*(SUMIF(Summary!$A$230:$A$266,$A916,Summary!$L$230:$L$266)+SUMIF(Summary!$A$281:$A$317,$A916,Summary!$L$281:$L$317))-AO916,0)</f>
        <v>0</v>
      </c>
      <c r="AQ916" s="306"/>
      <c r="AR916" s="688">
        <f t="shared" ca="1" si="212"/>
        <v>0</v>
      </c>
      <c r="AS916" s="688">
        <f t="shared" ca="1" si="213"/>
        <v>0</v>
      </c>
    </row>
    <row r="917" spans="1:45" x14ac:dyDescent="0.2">
      <c r="A917" s="423">
        <v>3615</v>
      </c>
      <c r="B917" s="427">
        <v>4</v>
      </c>
      <c r="C917" s="425" t="s">
        <v>309</v>
      </c>
      <c r="D917" s="422">
        <f t="shared" si="214"/>
        <v>0</v>
      </c>
      <c r="E917" s="422">
        <f t="shared" si="215"/>
        <v>0</v>
      </c>
      <c r="F917" s="422">
        <f t="shared" si="216"/>
        <v>0</v>
      </c>
      <c r="G917" s="422">
        <f t="shared" si="217"/>
        <v>0</v>
      </c>
      <c r="H917" s="22">
        <f t="shared" si="218"/>
        <v>0</v>
      </c>
      <c r="I917" s="116">
        <v>0</v>
      </c>
      <c r="J917" s="116">
        <v>0</v>
      </c>
      <c r="K917" s="116">
        <v>0</v>
      </c>
      <c r="L917" s="116">
        <v>0</v>
      </c>
      <c r="M917" s="22">
        <f t="shared" si="219"/>
        <v>0</v>
      </c>
      <c r="N917" s="116">
        <v>0</v>
      </c>
      <c r="O917" s="116">
        <v>0</v>
      </c>
      <c r="P917" s="116">
        <v>0</v>
      </c>
      <c r="Q917" s="116">
        <v>0</v>
      </c>
      <c r="R917" s="22">
        <f t="shared" si="220"/>
        <v>0</v>
      </c>
      <c r="S917" s="116">
        <v>0</v>
      </c>
      <c r="T917" s="116">
        <v>0</v>
      </c>
      <c r="U917" s="116">
        <v>0</v>
      </c>
      <c r="V917" s="116">
        <v>0</v>
      </c>
      <c r="W917" s="22">
        <f t="shared" si="221"/>
        <v>0</v>
      </c>
      <c r="X917" s="22">
        <f t="shared" si="222"/>
        <v>0</v>
      </c>
      <c r="Y917" s="22">
        <f ca="1">OFFSET('Cost Study'!$B$7,'Operations Support'!$C917,'Operations Support'!$B917)*$H917</f>
        <v>0</v>
      </c>
      <c r="Z917" s="23">
        <f ca="1">Y917*'Cost Study'!$B$31</f>
        <v>0</v>
      </c>
      <c r="AA917" s="23">
        <f ca="1">IF(A917=10298,1.51,1)*IF($B917&lt;3,$D917*'Cost Study'!$B$32*OFFSET('Cost Study'!$B$7,'Operations Support'!$C917,'Operations Support'!$B917),0)</f>
        <v>0</v>
      </c>
      <c r="AB917" s="24">
        <f ca="1">AA917*'Cost Study'!$B$31</f>
        <v>0</v>
      </c>
      <c r="AC917" s="23">
        <f ca="1">Y917*'Cost Study'!$B$31</f>
        <v>0</v>
      </c>
      <c r="AD917" s="24">
        <f ca="1">AA917*'Cost Study'!$B$31</f>
        <v>0</v>
      </c>
      <c r="AE917" s="377">
        <f t="shared" ca="1" si="223"/>
        <v>0</v>
      </c>
      <c r="AF917" s="377">
        <f t="shared" ca="1" si="224"/>
        <v>0</v>
      </c>
      <c r="AH917" s="688">
        <f>IFERROR($H917/SUMIF($A:$A,$A917,$H:$H)*SUMIF(Summary!$A$110:$A$186,$A917,Summary!$P$110:$P$186),0)</f>
        <v>0</v>
      </c>
      <c r="AI917" s="689">
        <f t="shared" ca="1" si="210"/>
        <v>0</v>
      </c>
      <c r="AJ917" s="688">
        <f>IFERROR(H917/SUMIF(A:A,A917,H:H)*SUMIF(Summary!$A$110:$A$186,'Operations Support'!A917,Summary!$Q$110:$Q$186),0)</f>
        <v>0</v>
      </c>
      <c r="AK917" s="688">
        <f t="shared" ca="1" si="211"/>
        <v>0</v>
      </c>
      <c r="AM917" s="688">
        <f>IFERROR($H917/SUMIF($A:$A,$A917,$H:$H)*SUMIF(Summary!$A$230:$A$266,$A917,Summary!$P$230:$P$266),0)</f>
        <v>0</v>
      </c>
      <c r="AN917" s="688">
        <f>IFERROR($H917/SUMIF($A:$A,$A917,$H:$H)*(SUMIF(Summary!$A$230:$A$266,$A917,Summary!$L$230:$L$266)+SUMIF(Summary!$A$281:$A$317,$A917,Summary!$L$281:$L$317))-AM917,0)</f>
        <v>0</v>
      </c>
      <c r="AO917" s="688">
        <f>IFERROR($H917/SUMIF($A:$A,$A917,$H:$H)*SUMIF(Summary!$A$230:$A$266,$A917,Summary!$Q$230:$Q$266),0)</f>
        <v>0</v>
      </c>
      <c r="AP917" s="688">
        <f>IFERROR($H917/SUMIF($A:$A,$A917,$H:$H)*(SUMIF(Summary!$A$230:$A$266,$A917,Summary!$L$230:$L$266)+SUMIF(Summary!$A$281:$A$317,$A917,Summary!$L$281:$L$317))-AO917,0)</f>
        <v>0</v>
      </c>
      <c r="AQ917" s="306"/>
      <c r="AR917" s="688">
        <f t="shared" ca="1" si="212"/>
        <v>0</v>
      </c>
      <c r="AS917" s="688">
        <f t="shared" ca="1" si="213"/>
        <v>0</v>
      </c>
    </row>
    <row r="918" spans="1:45" x14ac:dyDescent="0.2">
      <c r="A918" s="423">
        <v>3615</v>
      </c>
      <c r="B918" s="427">
        <v>4</v>
      </c>
      <c r="C918" s="425" t="s">
        <v>310</v>
      </c>
      <c r="D918" s="422">
        <f t="shared" si="214"/>
        <v>0</v>
      </c>
      <c r="E918" s="422">
        <f t="shared" si="215"/>
        <v>0</v>
      </c>
      <c r="F918" s="422">
        <f t="shared" si="216"/>
        <v>0</v>
      </c>
      <c r="G918" s="422">
        <f t="shared" si="217"/>
        <v>0</v>
      </c>
      <c r="H918" s="22">
        <f t="shared" si="218"/>
        <v>0</v>
      </c>
      <c r="I918" s="116">
        <v>0</v>
      </c>
      <c r="J918" s="116">
        <v>0</v>
      </c>
      <c r="K918" s="116">
        <v>0</v>
      </c>
      <c r="L918" s="116">
        <v>0</v>
      </c>
      <c r="M918" s="22">
        <f t="shared" si="219"/>
        <v>0</v>
      </c>
      <c r="N918" s="116">
        <v>0</v>
      </c>
      <c r="O918" s="116">
        <v>0</v>
      </c>
      <c r="P918" s="116">
        <v>0</v>
      </c>
      <c r="Q918" s="116">
        <v>0</v>
      </c>
      <c r="R918" s="22">
        <f t="shared" si="220"/>
        <v>0</v>
      </c>
      <c r="S918" s="116">
        <v>0</v>
      </c>
      <c r="T918" s="116">
        <v>0</v>
      </c>
      <c r="U918" s="116">
        <v>0</v>
      </c>
      <c r="V918" s="116">
        <v>0</v>
      </c>
      <c r="W918" s="22">
        <f t="shared" si="221"/>
        <v>0</v>
      </c>
      <c r="X918" s="22">
        <f t="shared" si="222"/>
        <v>0</v>
      </c>
      <c r="Y918" s="22">
        <f ca="1">OFFSET('Cost Study'!$B$7,'Operations Support'!$C918,'Operations Support'!$B918)*$H918</f>
        <v>0</v>
      </c>
      <c r="Z918" s="23">
        <f ca="1">Y918*'Cost Study'!$B$31</f>
        <v>0</v>
      </c>
      <c r="AA918" s="23">
        <f ca="1">IF(A918=10298,1.51,1)*IF($B918&lt;3,$D918*'Cost Study'!$B$32*OFFSET('Cost Study'!$B$7,'Operations Support'!$C918,'Operations Support'!$B918),0)</f>
        <v>0</v>
      </c>
      <c r="AB918" s="24">
        <f ca="1">AA918*'Cost Study'!$B$31</f>
        <v>0</v>
      </c>
      <c r="AC918" s="23">
        <f ca="1">Y918*'Cost Study'!$B$31</f>
        <v>0</v>
      </c>
      <c r="AD918" s="24">
        <f ca="1">AA918*'Cost Study'!$B$31</f>
        <v>0</v>
      </c>
      <c r="AE918" s="377">
        <f t="shared" ca="1" si="223"/>
        <v>0</v>
      </c>
      <c r="AF918" s="377">
        <f t="shared" ca="1" si="224"/>
        <v>0</v>
      </c>
      <c r="AH918" s="688">
        <f>IFERROR($H918/SUMIF($A:$A,$A918,$H:$H)*SUMIF(Summary!$A$110:$A$186,$A918,Summary!$P$110:$P$186),0)</f>
        <v>0</v>
      </c>
      <c r="AI918" s="689">
        <f t="shared" ca="1" si="210"/>
        <v>0</v>
      </c>
      <c r="AJ918" s="688">
        <f>IFERROR(H918/SUMIF(A:A,A918,H:H)*SUMIF(Summary!$A$110:$A$186,'Operations Support'!A918,Summary!$Q$110:$Q$186),0)</f>
        <v>0</v>
      </c>
      <c r="AK918" s="688">
        <f t="shared" ca="1" si="211"/>
        <v>0</v>
      </c>
      <c r="AM918" s="688">
        <f>IFERROR($H918/SUMIF($A:$A,$A918,$H:$H)*SUMIF(Summary!$A$230:$A$266,$A918,Summary!$P$230:$P$266),0)</f>
        <v>0</v>
      </c>
      <c r="AN918" s="688">
        <f>IFERROR($H918/SUMIF($A:$A,$A918,$H:$H)*(SUMIF(Summary!$A$230:$A$266,$A918,Summary!$L$230:$L$266)+SUMIF(Summary!$A$281:$A$317,$A918,Summary!$L$281:$L$317))-AM918,0)</f>
        <v>0</v>
      </c>
      <c r="AO918" s="688">
        <f>IFERROR($H918/SUMIF($A:$A,$A918,$H:$H)*SUMIF(Summary!$A$230:$A$266,$A918,Summary!$Q$230:$Q$266),0)</f>
        <v>0</v>
      </c>
      <c r="AP918" s="688">
        <f>IFERROR($H918/SUMIF($A:$A,$A918,$H:$H)*(SUMIF(Summary!$A$230:$A$266,$A918,Summary!$L$230:$L$266)+SUMIF(Summary!$A$281:$A$317,$A918,Summary!$L$281:$L$317))-AO918,0)</f>
        <v>0</v>
      </c>
      <c r="AQ918" s="306"/>
      <c r="AR918" s="688">
        <f t="shared" ca="1" si="212"/>
        <v>0</v>
      </c>
      <c r="AS918" s="688">
        <f t="shared" ca="1" si="213"/>
        <v>0</v>
      </c>
    </row>
    <row r="919" spans="1:45" x14ac:dyDescent="0.2">
      <c r="A919" s="423">
        <v>3615</v>
      </c>
      <c r="B919" s="427">
        <v>4</v>
      </c>
      <c r="C919" s="425" t="s">
        <v>311</v>
      </c>
      <c r="D919" s="422">
        <f t="shared" si="214"/>
        <v>0</v>
      </c>
      <c r="E919" s="422">
        <f t="shared" si="215"/>
        <v>0</v>
      </c>
      <c r="F919" s="422">
        <f t="shared" si="216"/>
        <v>0</v>
      </c>
      <c r="G919" s="422">
        <f t="shared" si="217"/>
        <v>0</v>
      </c>
      <c r="H919" s="22">
        <f t="shared" si="218"/>
        <v>0</v>
      </c>
      <c r="I919" s="116">
        <v>0</v>
      </c>
      <c r="J919" s="116">
        <v>0</v>
      </c>
      <c r="K919" s="116">
        <v>0</v>
      </c>
      <c r="L919" s="116">
        <v>0</v>
      </c>
      <c r="M919" s="22">
        <f t="shared" si="219"/>
        <v>0</v>
      </c>
      <c r="N919" s="116">
        <v>0</v>
      </c>
      <c r="O919" s="116">
        <v>0</v>
      </c>
      <c r="P919" s="116">
        <v>0</v>
      </c>
      <c r="Q919" s="116">
        <v>0</v>
      </c>
      <c r="R919" s="22">
        <f t="shared" si="220"/>
        <v>0</v>
      </c>
      <c r="S919" s="116">
        <v>0</v>
      </c>
      <c r="T919" s="116">
        <v>0</v>
      </c>
      <c r="U919" s="116">
        <v>0</v>
      </c>
      <c r="V919" s="116">
        <v>0</v>
      </c>
      <c r="W919" s="22">
        <f t="shared" si="221"/>
        <v>0</v>
      </c>
      <c r="X919" s="22">
        <f t="shared" si="222"/>
        <v>0</v>
      </c>
      <c r="Y919" s="22">
        <f ca="1">OFFSET('Cost Study'!$B$7,'Operations Support'!$C919,'Operations Support'!$B919)*$H919</f>
        <v>0</v>
      </c>
      <c r="Z919" s="23">
        <f ca="1">Y919*'Cost Study'!$B$31</f>
        <v>0</v>
      </c>
      <c r="AA919" s="23">
        <f ca="1">IF(A919=10298,1.51,1)*IF($B919&lt;3,$D919*'Cost Study'!$B$32*OFFSET('Cost Study'!$B$7,'Operations Support'!$C919,'Operations Support'!$B919),0)</f>
        <v>0</v>
      </c>
      <c r="AB919" s="24">
        <f ca="1">AA919*'Cost Study'!$B$31</f>
        <v>0</v>
      </c>
      <c r="AC919" s="23">
        <f ca="1">Y919*'Cost Study'!$B$31</f>
        <v>0</v>
      </c>
      <c r="AD919" s="24">
        <f ca="1">AA919*'Cost Study'!$B$31</f>
        <v>0</v>
      </c>
      <c r="AE919" s="377">
        <f t="shared" ca="1" si="223"/>
        <v>0</v>
      </c>
      <c r="AF919" s="377">
        <f t="shared" ca="1" si="224"/>
        <v>0</v>
      </c>
      <c r="AH919" s="688">
        <f>IFERROR($H919/SUMIF($A:$A,$A919,$H:$H)*SUMIF(Summary!$A$110:$A$186,$A919,Summary!$P$110:$P$186),0)</f>
        <v>0</v>
      </c>
      <c r="AI919" s="689">
        <f t="shared" ca="1" si="210"/>
        <v>0</v>
      </c>
      <c r="AJ919" s="688">
        <f>IFERROR(H919/SUMIF(A:A,A919,H:H)*SUMIF(Summary!$A$110:$A$186,'Operations Support'!A919,Summary!$Q$110:$Q$186),0)</f>
        <v>0</v>
      </c>
      <c r="AK919" s="688">
        <f t="shared" ca="1" si="211"/>
        <v>0</v>
      </c>
      <c r="AM919" s="688">
        <f>IFERROR($H919/SUMIF($A:$A,$A919,$H:$H)*SUMIF(Summary!$A$230:$A$266,$A919,Summary!$P$230:$P$266),0)</f>
        <v>0</v>
      </c>
      <c r="AN919" s="688">
        <f>IFERROR($H919/SUMIF($A:$A,$A919,$H:$H)*(SUMIF(Summary!$A$230:$A$266,$A919,Summary!$L$230:$L$266)+SUMIF(Summary!$A$281:$A$317,$A919,Summary!$L$281:$L$317))-AM919,0)</f>
        <v>0</v>
      </c>
      <c r="AO919" s="688">
        <f>IFERROR($H919/SUMIF($A:$A,$A919,$H:$H)*SUMIF(Summary!$A$230:$A$266,$A919,Summary!$Q$230:$Q$266),0)</f>
        <v>0</v>
      </c>
      <c r="AP919" s="688">
        <f>IFERROR($H919/SUMIF($A:$A,$A919,$H:$H)*(SUMIF(Summary!$A$230:$A$266,$A919,Summary!$L$230:$L$266)+SUMIF(Summary!$A$281:$A$317,$A919,Summary!$L$281:$L$317))-AO919,0)</f>
        <v>0</v>
      </c>
      <c r="AQ919" s="306"/>
      <c r="AR919" s="688">
        <f t="shared" ca="1" si="212"/>
        <v>0</v>
      </c>
      <c r="AS919" s="688">
        <f t="shared" ca="1" si="213"/>
        <v>0</v>
      </c>
    </row>
    <row r="920" spans="1:45" x14ac:dyDescent="0.2">
      <c r="A920" s="423">
        <v>3615</v>
      </c>
      <c r="B920" s="427">
        <v>4</v>
      </c>
      <c r="C920" s="425" t="s">
        <v>312</v>
      </c>
      <c r="D920" s="422">
        <f t="shared" si="214"/>
        <v>0</v>
      </c>
      <c r="E920" s="422">
        <f t="shared" si="215"/>
        <v>0</v>
      </c>
      <c r="F920" s="422">
        <f t="shared" si="216"/>
        <v>0</v>
      </c>
      <c r="G920" s="422">
        <f t="shared" si="217"/>
        <v>0</v>
      </c>
      <c r="H920" s="22">
        <f t="shared" si="218"/>
        <v>0</v>
      </c>
      <c r="I920" s="116">
        <v>0</v>
      </c>
      <c r="J920" s="116">
        <v>0</v>
      </c>
      <c r="K920" s="116">
        <v>0</v>
      </c>
      <c r="L920" s="116">
        <v>0</v>
      </c>
      <c r="M920" s="22">
        <f t="shared" si="219"/>
        <v>0</v>
      </c>
      <c r="N920" s="116">
        <v>0</v>
      </c>
      <c r="O920" s="116">
        <v>0</v>
      </c>
      <c r="P920" s="116">
        <v>0</v>
      </c>
      <c r="Q920" s="116">
        <v>0</v>
      </c>
      <c r="R920" s="22">
        <f t="shared" si="220"/>
        <v>0</v>
      </c>
      <c r="S920" s="116">
        <v>0</v>
      </c>
      <c r="T920" s="116">
        <v>0</v>
      </c>
      <c r="U920" s="116">
        <v>0</v>
      </c>
      <c r="V920" s="116">
        <v>0</v>
      </c>
      <c r="W920" s="22">
        <f t="shared" si="221"/>
        <v>0</v>
      </c>
      <c r="X920" s="22">
        <f t="shared" si="222"/>
        <v>0</v>
      </c>
      <c r="Y920" s="22">
        <f ca="1">OFFSET('Cost Study'!$B$7,'Operations Support'!$C920,'Operations Support'!$B920)*$H920</f>
        <v>0</v>
      </c>
      <c r="Z920" s="23">
        <f ca="1">Y920*'Cost Study'!$B$31</f>
        <v>0</v>
      </c>
      <c r="AA920" s="23">
        <f ca="1">IF(A920=10298,1.51,1)*IF($B920&lt;3,$D920*'Cost Study'!$B$32*OFFSET('Cost Study'!$B$7,'Operations Support'!$C920,'Operations Support'!$B920),0)</f>
        <v>0</v>
      </c>
      <c r="AB920" s="24">
        <f ca="1">AA920*'Cost Study'!$B$31</f>
        <v>0</v>
      </c>
      <c r="AC920" s="23">
        <f ca="1">Y920*'Cost Study'!$B$31</f>
        <v>0</v>
      </c>
      <c r="AD920" s="24">
        <f ca="1">AA920*'Cost Study'!$B$31</f>
        <v>0</v>
      </c>
      <c r="AE920" s="377">
        <f t="shared" ca="1" si="223"/>
        <v>0</v>
      </c>
      <c r="AF920" s="377">
        <f t="shared" ca="1" si="224"/>
        <v>0</v>
      </c>
      <c r="AH920" s="688">
        <f>IFERROR($H920/SUMIF($A:$A,$A920,$H:$H)*SUMIF(Summary!$A$110:$A$186,$A920,Summary!$P$110:$P$186),0)</f>
        <v>0</v>
      </c>
      <c r="AI920" s="689">
        <f t="shared" ca="1" si="210"/>
        <v>0</v>
      </c>
      <c r="AJ920" s="688">
        <f>IFERROR(H920/SUMIF(A:A,A920,H:H)*SUMIF(Summary!$A$110:$A$186,'Operations Support'!A920,Summary!$Q$110:$Q$186),0)</f>
        <v>0</v>
      </c>
      <c r="AK920" s="688">
        <f t="shared" ca="1" si="211"/>
        <v>0</v>
      </c>
      <c r="AM920" s="688">
        <f>IFERROR($H920/SUMIF($A:$A,$A920,$H:$H)*SUMIF(Summary!$A$230:$A$266,$A920,Summary!$P$230:$P$266),0)</f>
        <v>0</v>
      </c>
      <c r="AN920" s="688">
        <f>IFERROR($H920/SUMIF($A:$A,$A920,$H:$H)*(SUMIF(Summary!$A$230:$A$266,$A920,Summary!$L$230:$L$266)+SUMIF(Summary!$A$281:$A$317,$A920,Summary!$L$281:$L$317))-AM920,0)</f>
        <v>0</v>
      </c>
      <c r="AO920" s="688">
        <f>IFERROR($H920/SUMIF($A:$A,$A920,$H:$H)*SUMIF(Summary!$A$230:$A$266,$A920,Summary!$Q$230:$Q$266),0)</f>
        <v>0</v>
      </c>
      <c r="AP920" s="688">
        <f>IFERROR($H920/SUMIF($A:$A,$A920,$H:$H)*(SUMIF(Summary!$A$230:$A$266,$A920,Summary!$L$230:$L$266)+SUMIF(Summary!$A$281:$A$317,$A920,Summary!$L$281:$L$317))-AO920,0)</f>
        <v>0</v>
      </c>
      <c r="AQ920" s="306"/>
      <c r="AR920" s="688">
        <f t="shared" ca="1" si="212"/>
        <v>0</v>
      </c>
      <c r="AS920" s="688">
        <f t="shared" ca="1" si="213"/>
        <v>0</v>
      </c>
    </row>
    <row r="921" spans="1:45" x14ac:dyDescent="0.2">
      <c r="A921" s="423">
        <v>3615</v>
      </c>
      <c r="B921" s="427">
        <v>4</v>
      </c>
      <c r="C921" s="425" t="s">
        <v>313</v>
      </c>
      <c r="D921" s="422">
        <f t="shared" si="214"/>
        <v>0</v>
      </c>
      <c r="E921" s="422">
        <f t="shared" si="215"/>
        <v>0</v>
      </c>
      <c r="F921" s="422">
        <f t="shared" si="216"/>
        <v>0</v>
      </c>
      <c r="G921" s="422">
        <f t="shared" si="217"/>
        <v>0</v>
      </c>
      <c r="H921" s="22">
        <f t="shared" si="218"/>
        <v>0</v>
      </c>
      <c r="I921" s="116">
        <v>0</v>
      </c>
      <c r="J921" s="116">
        <v>0</v>
      </c>
      <c r="K921" s="116">
        <v>0</v>
      </c>
      <c r="L921" s="116">
        <v>0</v>
      </c>
      <c r="M921" s="22">
        <f t="shared" si="219"/>
        <v>0</v>
      </c>
      <c r="N921" s="116">
        <v>0</v>
      </c>
      <c r="O921" s="116">
        <v>0</v>
      </c>
      <c r="P921" s="116">
        <v>0</v>
      </c>
      <c r="Q921" s="116">
        <v>0</v>
      </c>
      <c r="R921" s="22">
        <f t="shared" si="220"/>
        <v>0</v>
      </c>
      <c r="S921" s="116">
        <v>0</v>
      </c>
      <c r="T921" s="116">
        <v>0</v>
      </c>
      <c r="U921" s="116">
        <v>0</v>
      </c>
      <c r="V921" s="116">
        <v>0</v>
      </c>
      <c r="W921" s="22">
        <f t="shared" si="221"/>
        <v>0</v>
      </c>
      <c r="X921" s="22">
        <f t="shared" si="222"/>
        <v>0</v>
      </c>
      <c r="Y921" s="22">
        <f ca="1">OFFSET('Cost Study'!$B$7,'Operations Support'!$C921,'Operations Support'!$B921)*$H921</f>
        <v>0</v>
      </c>
      <c r="Z921" s="23">
        <f ca="1">Y921*'Cost Study'!$B$31</f>
        <v>0</v>
      </c>
      <c r="AA921" s="23">
        <f ca="1">IF(A921=10298,1.51,1)*IF($B921&lt;3,$D921*'Cost Study'!$B$32*OFFSET('Cost Study'!$B$7,'Operations Support'!$C921,'Operations Support'!$B921),0)</f>
        <v>0</v>
      </c>
      <c r="AB921" s="24">
        <f ca="1">AA921*'Cost Study'!$B$31</f>
        <v>0</v>
      </c>
      <c r="AC921" s="23">
        <f ca="1">Y921*'Cost Study'!$B$31</f>
        <v>0</v>
      </c>
      <c r="AD921" s="24">
        <f ca="1">AA921*'Cost Study'!$B$31</f>
        <v>0</v>
      </c>
      <c r="AE921" s="377">
        <f t="shared" ca="1" si="223"/>
        <v>0</v>
      </c>
      <c r="AF921" s="377">
        <f t="shared" ca="1" si="224"/>
        <v>0</v>
      </c>
      <c r="AH921" s="688">
        <f>IFERROR($H921/SUMIF($A:$A,$A921,$H:$H)*SUMIF(Summary!$A$110:$A$186,$A921,Summary!$P$110:$P$186),0)</f>
        <v>0</v>
      </c>
      <c r="AI921" s="689">
        <f t="shared" ca="1" si="210"/>
        <v>0</v>
      </c>
      <c r="AJ921" s="688">
        <f>IFERROR(H921/SUMIF(A:A,A921,H:H)*SUMIF(Summary!$A$110:$A$186,'Operations Support'!A921,Summary!$Q$110:$Q$186),0)</f>
        <v>0</v>
      </c>
      <c r="AK921" s="688">
        <f t="shared" ca="1" si="211"/>
        <v>0</v>
      </c>
      <c r="AM921" s="688">
        <f>IFERROR($H921/SUMIF($A:$A,$A921,$H:$H)*SUMIF(Summary!$A$230:$A$266,$A921,Summary!$P$230:$P$266),0)</f>
        <v>0</v>
      </c>
      <c r="AN921" s="688">
        <f>IFERROR($H921/SUMIF($A:$A,$A921,$H:$H)*(SUMIF(Summary!$A$230:$A$266,$A921,Summary!$L$230:$L$266)+SUMIF(Summary!$A$281:$A$317,$A921,Summary!$L$281:$L$317))-AM921,0)</f>
        <v>0</v>
      </c>
      <c r="AO921" s="688">
        <f>IFERROR($H921/SUMIF($A:$A,$A921,$H:$H)*SUMIF(Summary!$A$230:$A$266,$A921,Summary!$Q$230:$Q$266),0)</f>
        <v>0</v>
      </c>
      <c r="AP921" s="688">
        <f>IFERROR($H921/SUMIF($A:$A,$A921,$H:$H)*(SUMIF(Summary!$A$230:$A$266,$A921,Summary!$L$230:$L$266)+SUMIF(Summary!$A$281:$A$317,$A921,Summary!$L$281:$L$317))-AO921,0)</f>
        <v>0</v>
      </c>
      <c r="AQ921" s="306"/>
      <c r="AR921" s="688">
        <f t="shared" ca="1" si="212"/>
        <v>0</v>
      </c>
      <c r="AS921" s="688">
        <f t="shared" ca="1" si="213"/>
        <v>0</v>
      </c>
    </row>
    <row r="922" spans="1:45" x14ac:dyDescent="0.2">
      <c r="A922" s="423">
        <v>3615</v>
      </c>
      <c r="B922" s="427">
        <v>4</v>
      </c>
      <c r="C922" s="425" t="s">
        <v>314</v>
      </c>
      <c r="D922" s="422">
        <f t="shared" si="214"/>
        <v>0</v>
      </c>
      <c r="E922" s="422">
        <f t="shared" si="215"/>
        <v>0</v>
      </c>
      <c r="F922" s="422">
        <f t="shared" si="216"/>
        <v>0</v>
      </c>
      <c r="G922" s="422">
        <f t="shared" si="217"/>
        <v>0</v>
      </c>
      <c r="H922" s="22">
        <f t="shared" si="218"/>
        <v>0</v>
      </c>
      <c r="I922" s="116">
        <v>0</v>
      </c>
      <c r="J922" s="116">
        <v>0</v>
      </c>
      <c r="K922" s="116">
        <v>0</v>
      </c>
      <c r="L922" s="116">
        <v>0</v>
      </c>
      <c r="M922" s="22">
        <f t="shared" si="219"/>
        <v>0</v>
      </c>
      <c r="N922" s="116">
        <v>0</v>
      </c>
      <c r="O922" s="116">
        <v>0</v>
      </c>
      <c r="P922" s="116">
        <v>0</v>
      </c>
      <c r="Q922" s="116">
        <v>0</v>
      </c>
      <c r="R922" s="22">
        <f t="shared" si="220"/>
        <v>0</v>
      </c>
      <c r="S922" s="116">
        <v>0</v>
      </c>
      <c r="T922" s="116">
        <v>0</v>
      </c>
      <c r="U922" s="116">
        <v>0</v>
      </c>
      <c r="V922" s="116">
        <v>0</v>
      </c>
      <c r="W922" s="22">
        <f t="shared" si="221"/>
        <v>0</v>
      </c>
      <c r="X922" s="22">
        <f t="shared" si="222"/>
        <v>0</v>
      </c>
      <c r="Y922" s="22">
        <f ca="1">OFFSET('Cost Study'!$B$7,'Operations Support'!$C922,'Operations Support'!$B922)*$H922</f>
        <v>0</v>
      </c>
      <c r="Z922" s="23">
        <f ca="1">Y922*'Cost Study'!$B$31</f>
        <v>0</v>
      </c>
      <c r="AA922" s="23">
        <f ca="1">IF(A922=10298,1.51,1)*IF($B922&lt;3,$D922*'Cost Study'!$B$32*OFFSET('Cost Study'!$B$7,'Operations Support'!$C922,'Operations Support'!$B922),0)</f>
        <v>0</v>
      </c>
      <c r="AB922" s="24">
        <f ca="1">AA922*'Cost Study'!$B$31</f>
        <v>0</v>
      </c>
      <c r="AC922" s="23">
        <f ca="1">Y922*'Cost Study'!$B$31</f>
        <v>0</v>
      </c>
      <c r="AD922" s="24">
        <f ca="1">AA922*'Cost Study'!$B$31</f>
        <v>0</v>
      </c>
      <c r="AE922" s="377">
        <f t="shared" ca="1" si="223"/>
        <v>0</v>
      </c>
      <c r="AF922" s="377">
        <f t="shared" ca="1" si="224"/>
        <v>0</v>
      </c>
      <c r="AH922" s="688">
        <f>IFERROR($H922/SUMIF($A:$A,$A922,$H:$H)*SUMIF(Summary!$A$110:$A$186,$A922,Summary!$P$110:$P$186),0)</f>
        <v>0</v>
      </c>
      <c r="AI922" s="689">
        <f t="shared" ca="1" si="210"/>
        <v>0</v>
      </c>
      <c r="AJ922" s="688">
        <f>IFERROR(H922/SUMIF(A:A,A922,H:H)*SUMIF(Summary!$A$110:$A$186,'Operations Support'!A922,Summary!$Q$110:$Q$186),0)</f>
        <v>0</v>
      </c>
      <c r="AK922" s="688">
        <f t="shared" ca="1" si="211"/>
        <v>0</v>
      </c>
      <c r="AM922" s="688">
        <f>IFERROR($H922/SUMIF($A:$A,$A922,$H:$H)*SUMIF(Summary!$A$230:$A$266,$A922,Summary!$P$230:$P$266),0)</f>
        <v>0</v>
      </c>
      <c r="AN922" s="688">
        <f>IFERROR($H922/SUMIF($A:$A,$A922,$H:$H)*(SUMIF(Summary!$A$230:$A$266,$A922,Summary!$L$230:$L$266)+SUMIF(Summary!$A$281:$A$317,$A922,Summary!$L$281:$L$317))-AM922,0)</f>
        <v>0</v>
      </c>
      <c r="AO922" s="688">
        <f>IFERROR($H922/SUMIF($A:$A,$A922,$H:$H)*SUMIF(Summary!$A$230:$A$266,$A922,Summary!$Q$230:$Q$266),0)</f>
        <v>0</v>
      </c>
      <c r="AP922" s="688">
        <f>IFERROR($H922/SUMIF($A:$A,$A922,$H:$H)*(SUMIF(Summary!$A$230:$A$266,$A922,Summary!$L$230:$L$266)+SUMIF(Summary!$A$281:$A$317,$A922,Summary!$L$281:$L$317))-AO922,0)</f>
        <v>0</v>
      </c>
      <c r="AQ922" s="306"/>
      <c r="AR922" s="688">
        <f t="shared" ca="1" si="212"/>
        <v>0</v>
      </c>
      <c r="AS922" s="688">
        <f t="shared" ca="1" si="213"/>
        <v>0</v>
      </c>
    </row>
    <row r="923" spans="1:45" x14ac:dyDescent="0.2">
      <c r="A923" s="423">
        <v>3615</v>
      </c>
      <c r="B923" s="427">
        <v>4</v>
      </c>
      <c r="C923" s="425" t="s">
        <v>315</v>
      </c>
      <c r="D923" s="422">
        <f t="shared" si="214"/>
        <v>136</v>
      </c>
      <c r="E923" s="422">
        <f t="shared" si="215"/>
        <v>0</v>
      </c>
      <c r="F923" s="422">
        <f t="shared" si="216"/>
        <v>0</v>
      </c>
      <c r="G923" s="422">
        <f t="shared" si="217"/>
        <v>0</v>
      </c>
      <c r="H923" s="22">
        <f t="shared" si="218"/>
        <v>136</v>
      </c>
      <c r="I923" s="116">
        <v>67</v>
      </c>
      <c r="J923" s="116">
        <v>0</v>
      </c>
      <c r="K923" s="116">
        <v>0</v>
      </c>
      <c r="L923" s="116">
        <v>0</v>
      </c>
      <c r="M923" s="22">
        <f t="shared" si="219"/>
        <v>67</v>
      </c>
      <c r="N923" s="116">
        <v>69</v>
      </c>
      <c r="O923" s="116">
        <v>0</v>
      </c>
      <c r="P923" s="116">
        <v>0</v>
      </c>
      <c r="Q923" s="116">
        <v>0</v>
      </c>
      <c r="R923" s="22">
        <f t="shared" si="220"/>
        <v>69</v>
      </c>
      <c r="S923" s="116">
        <v>0</v>
      </c>
      <c r="T923" s="116">
        <v>0</v>
      </c>
      <c r="U923" s="116">
        <v>0</v>
      </c>
      <c r="V923" s="116">
        <v>0</v>
      </c>
      <c r="W923" s="22">
        <f t="shared" si="221"/>
        <v>0</v>
      </c>
      <c r="X923" s="22">
        <f t="shared" si="222"/>
        <v>7.5555555555555554</v>
      </c>
      <c r="Y923" s="22">
        <f ca="1">OFFSET('Cost Study'!$B$7,'Operations Support'!$C923,'Operations Support'!$B923)*$H923</f>
        <v>3839.28</v>
      </c>
      <c r="Z923" s="23">
        <f ca="1">Y923*'Cost Study'!$B$31</f>
        <v>214431.19750956501</v>
      </c>
      <c r="AA923" s="23">
        <f ca="1">IF(A923=10298,1.51,1)*IF($B923&lt;3,$D923*'Cost Study'!$B$32*OFFSET('Cost Study'!$B$7,'Operations Support'!$C923,'Operations Support'!$B923),0)</f>
        <v>0</v>
      </c>
      <c r="AB923" s="24">
        <f ca="1">AA923*'Cost Study'!$B$31</f>
        <v>0</v>
      </c>
      <c r="AC923" s="23">
        <f ca="1">Y923*'Cost Study'!$B$31</f>
        <v>214431.19750956501</v>
      </c>
      <c r="AD923" s="24">
        <f ca="1">AA923*'Cost Study'!$B$31</f>
        <v>0</v>
      </c>
      <c r="AE923" s="377">
        <f t="shared" ca="1" si="223"/>
        <v>214431.19750956501</v>
      </c>
      <c r="AF923" s="377">
        <f t="shared" ca="1" si="224"/>
        <v>214431.19750956501</v>
      </c>
      <c r="AH923" s="688">
        <f>IFERROR($H923/SUMIF($A:$A,$A923,$H:$H)*SUMIF(Summary!$A$110:$A$186,$A923,Summary!$P$110:$P$186),0)</f>
        <v>3561.5730355949386</v>
      </c>
      <c r="AI923" s="689">
        <f t="shared" ca="1" si="210"/>
        <v>210869.62447397006</v>
      </c>
      <c r="AJ923" s="688">
        <f>IFERROR(H923/SUMIF(A:A,A923,H:H)*SUMIF(Summary!$A$110:$A$186,'Operations Support'!A923,Summary!$Q$110:$Q$186),0)</f>
        <v>3563.9085721230567</v>
      </c>
      <c r="AK923" s="688">
        <f t="shared" ca="1" si="211"/>
        <v>210867.28893744195</v>
      </c>
      <c r="AM923" s="688">
        <f>IFERROR($H923/SUMIF($A:$A,$A923,$H:$H)*SUMIF(Summary!$A$230:$A$266,$A923,Summary!$P$230:$P$266),0)</f>
        <v>673.85459391079394</v>
      </c>
      <c r="AN923" s="688">
        <f>IFERROR($H923/SUMIF($A:$A,$A923,$H:$H)*(SUMIF(Summary!$A$230:$A$266,$A923,Summary!$L$230:$L$266)+SUMIF(Summary!$A$281:$A$317,$A923,Summary!$L$281:$L$317))-AM923,0)</f>
        <v>2149.804975866808</v>
      </c>
      <c r="AO923" s="688">
        <f>IFERROR($H923/SUMIF($A:$A,$A923,$H:$H)*SUMIF(Summary!$A$230:$A$266,$A923,Summary!$Q$230:$Q$266),0)</f>
        <v>674.2964806846968</v>
      </c>
      <c r="AP923" s="688">
        <f>IFERROR($H923/SUMIF($A:$A,$A923,$H:$H)*(SUMIF(Summary!$A$230:$A$266,$A923,Summary!$L$230:$L$266)+SUMIF(Summary!$A$281:$A$317,$A923,Summary!$L$281:$L$317))-AO923,0)</f>
        <v>2149.3630890929053</v>
      </c>
      <c r="AQ923" s="306"/>
      <c r="AR923" s="688">
        <f t="shared" ca="1" si="212"/>
        <v>213019.42944983687</v>
      </c>
      <c r="AS923" s="688">
        <f t="shared" ca="1" si="213"/>
        <v>213016.65202653484</v>
      </c>
    </row>
    <row r="924" spans="1:45" x14ac:dyDescent="0.2">
      <c r="A924" s="423">
        <v>3615</v>
      </c>
      <c r="B924" s="427">
        <v>4</v>
      </c>
      <c r="C924" s="425" t="s">
        <v>316</v>
      </c>
      <c r="D924" s="422">
        <f t="shared" si="214"/>
        <v>0</v>
      </c>
      <c r="E924" s="422">
        <f t="shared" si="215"/>
        <v>0</v>
      </c>
      <c r="F924" s="422">
        <f t="shared" si="216"/>
        <v>0</v>
      </c>
      <c r="G924" s="422">
        <f t="shared" si="217"/>
        <v>0</v>
      </c>
      <c r="H924" s="22">
        <f t="shared" si="218"/>
        <v>0</v>
      </c>
      <c r="I924" s="116">
        <v>0</v>
      </c>
      <c r="J924" s="116">
        <v>0</v>
      </c>
      <c r="K924" s="116">
        <v>0</v>
      </c>
      <c r="L924" s="116">
        <v>0</v>
      </c>
      <c r="M924" s="22">
        <f t="shared" si="219"/>
        <v>0</v>
      </c>
      <c r="N924" s="116">
        <v>0</v>
      </c>
      <c r="O924" s="116">
        <v>0</v>
      </c>
      <c r="P924" s="116">
        <v>0</v>
      </c>
      <c r="Q924" s="116">
        <v>0</v>
      </c>
      <c r="R924" s="22">
        <f t="shared" si="220"/>
        <v>0</v>
      </c>
      <c r="S924" s="116">
        <v>0</v>
      </c>
      <c r="T924" s="116">
        <v>0</v>
      </c>
      <c r="U924" s="116">
        <v>0</v>
      </c>
      <c r="V924" s="116">
        <v>0</v>
      </c>
      <c r="W924" s="22">
        <f t="shared" si="221"/>
        <v>0</v>
      </c>
      <c r="X924" s="22">
        <f t="shared" si="222"/>
        <v>0</v>
      </c>
      <c r="Y924" s="22">
        <f ca="1">OFFSET('Cost Study'!$B$7,'Operations Support'!$C924,'Operations Support'!$B924)*$H924</f>
        <v>0</v>
      </c>
      <c r="Z924" s="23">
        <f ca="1">Y924*'Cost Study'!$B$31</f>
        <v>0</v>
      </c>
      <c r="AA924" s="23">
        <f ca="1">IF(A924=10298,1.51,1)*IF($B924&lt;3,$D924*'Cost Study'!$B$32*OFFSET('Cost Study'!$B$7,'Operations Support'!$C924,'Operations Support'!$B924),0)</f>
        <v>0</v>
      </c>
      <c r="AB924" s="24">
        <f ca="1">AA924*'Cost Study'!$B$31</f>
        <v>0</v>
      </c>
      <c r="AC924" s="23">
        <f ca="1">Y924*'Cost Study'!$B$31</f>
        <v>0</v>
      </c>
      <c r="AD924" s="24">
        <f ca="1">AA924*'Cost Study'!$B$31</f>
        <v>0</v>
      </c>
      <c r="AE924" s="377">
        <f t="shared" ca="1" si="223"/>
        <v>0</v>
      </c>
      <c r="AF924" s="377">
        <f t="shared" ca="1" si="224"/>
        <v>0</v>
      </c>
      <c r="AH924" s="688">
        <f>IFERROR($H924/SUMIF($A:$A,$A924,$H:$H)*SUMIF(Summary!$A$110:$A$186,$A924,Summary!$P$110:$P$186),0)</f>
        <v>0</v>
      </c>
      <c r="AI924" s="689">
        <f t="shared" ca="1" si="210"/>
        <v>0</v>
      </c>
      <c r="AJ924" s="688">
        <f>IFERROR(H924/SUMIF(A:A,A924,H:H)*SUMIF(Summary!$A$110:$A$186,'Operations Support'!A924,Summary!$Q$110:$Q$186),0)</f>
        <v>0</v>
      </c>
      <c r="AK924" s="688">
        <f t="shared" ca="1" si="211"/>
        <v>0</v>
      </c>
      <c r="AM924" s="688">
        <f>IFERROR($H924/SUMIF($A:$A,$A924,$H:$H)*SUMIF(Summary!$A$230:$A$266,$A924,Summary!$P$230:$P$266),0)</f>
        <v>0</v>
      </c>
      <c r="AN924" s="688">
        <f>IFERROR($H924/SUMIF($A:$A,$A924,$H:$H)*(SUMIF(Summary!$A$230:$A$266,$A924,Summary!$L$230:$L$266)+SUMIF(Summary!$A$281:$A$317,$A924,Summary!$L$281:$L$317))-AM924,0)</f>
        <v>0</v>
      </c>
      <c r="AO924" s="688">
        <f>IFERROR($H924/SUMIF($A:$A,$A924,$H:$H)*SUMIF(Summary!$A$230:$A$266,$A924,Summary!$Q$230:$Q$266),0)</f>
        <v>0</v>
      </c>
      <c r="AP924" s="688">
        <f>IFERROR($H924/SUMIF($A:$A,$A924,$H:$H)*(SUMIF(Summary!$A$230:$A$266,$A924,Summary!$L$230:$L$266)+SUMIF(Summary!$A$281:$A$317,$A924,Summary!$L$281:$L$317))-AO924,0)</f>
        <v>0</v>
      </c>
      <c r="AQ924" s="306"/>
      <c r="AR924" s="688">
        <f t="shared" ca="1" si="212"/>
        <v>0</v>
      </c>
      <c r="AS924" s="688">
        <f t="shared" ca="1" si="213"/>
        <v>0</v>
      </c>
    </row>
    <row r="925" spans="1:45" x14ac:dyDescent="0.2">
      <c r="A925" s="423">
        <v>3615</v>
      </c>
      <c r="B925" s="427">
        <v>4</v>
      </c>
      <c r="C925" s="425" t="s">
        <v>317</v>
      </c>
      <c r="D925" s="422">
        <f t="shared" si="214"/>
        <v>0</v>
      </c>
      <c r="E925" s="422">
        <f t="shared" si="215"/>
        <v>0</v>
      </c>
      <c r="F925" s="422">
        <f t="shared" si="216"/>
        <v>0</v>
      </c>
      <c r="G925" s="422">
        <f t="shared" si="217"/>
        <v>0</v>
      </c>
      <c r="H925" s="22">
        <f t="shared" si="218"/>
        <v>0</v>
      </c>
      <c r="I925" s="116">
        <v>0</v>
      </c>
      <c r="J925" s="116">
        <v>0</v>
      </c>
      <c r="K925" s="116">
        <v>0</v>
      </c>
      <c r="L925" s="116">
        <v>0</v>
      </c>
      <c r="M925" s="22">
        <f t="shared" si="219"/>
        <v>0</v>
      </c>
      <c r="N925" s="116">
        <v>0</v>
      </c>
      <c r="O925" s="116">
        <v>0</v>
      </c>
      <c r="P925" s="116">
        <v>0</v>
      </c>
      <c r="Q925" s="116">
        <v>0</v>
      </c>
      <c r="R925" s="22">
        <f t="shared" si="220"/>
        <v>0</v>
      </c>
      <c r="S925" s="116">
        <v>0</v>
      </c>
      <c r="T925" s="116">
        <v>0</v>
      </c>
      <c r="U925" s="116">
        <v>0</v>
      </c>
      <c r="V925" s="116">
        <v>0</v>
      </c>
      <c r="W925" s="22">
        <f t="shared" si="221"/>
        <v>0</v>
      </c>
      <c r="X925" s="22">
        <f t="shared" si="222"/>
        <v>0</v>
      </c>
      <c r="Y925" s="22">
        <f ca="1">OFFSET('Cost Study'!$B$7,'Operations Support'!$C925,'Operations Support'!$B925)*$H925</f>
        <v>0</v>
      </c>
      <c r="Z925" s="23">
        <f ca="1">Y925*'Cost Study'!$B$31</f>
        <v>0</v>
      </c>
      <c r="AA925" s="23">
        <f ca="1">IF(A925=10298,1.51,1)*IF($B925&lt;3,$D925*'Cost Study'!$B$32*OFFSET('Cost Study'!$B$7,'Operations Support'!$C925,'Operations Support'!$B925),0)</f>
        <v>0</v>
      </c>
      <c r="AB925" s="24">
        <f ca="1">AA925*'Cost Study'!$B$31</f>
        <v>0</v>
      </c>
      <c r="AC925" s="23">
        <f ca="1">Y925*'Cost Study'!$B$31</f>
        <v>0</v>
      </c>
      <c r="AD925" s="24">
        <f ca="1">AA925*'Cost Study'!$B$31</f>
        <v>0</v>
      </c>
      <c r="AE925" s="377">
        <f t="shared" ca="1" si="223"/>
        <v>0</v>
      </c>
      <c r="AF925" s="377">
        <f t="shared" ca="1" si="224"/>
        <v>0</v>
      </c>
      <c r="AH925" s="688">
        <f>IFERROR($H925/SUMIF($A:$A,$A925,$H:$H)*SUMIF(Summary!$A$110:$A$186,$A925,Summary!$P$110:$P$186),0)</f>
        <v>0</v>
      </c>
      <c r="AI925" s="689">
        <f t="shared" ca="1" si="210"/>
        <v>0</v>
      </c>
      <c r="AJ925" s="688">
        <f>IFERROR(H925/SUMIF(A:A,A925,H:H)*SUMIF(Summary!$A$110:$A$186,'Operations Support'!A925,Summary!$Q$110:$Q$186),0)</f>
        <v>0</v>
      </c>
      <c r="AK925" s="688">
        <f t="shared" ca="1" si="211"/>
        <v>0</v>
      </c>
      <c r="AM925" s="688">
        <f>IFERROR($H925/SUMIF($A:$A,$A925,$H:$H)*SUMIF(Summary!$A$230:$A$266,$A925,Summary!$P$230:$P$266),0)</f>
        <v>0</v>
      </c>
      <c r="AN925" s="688">
        <f>IFERROR($H925/SUMIF($A:$A,$A925,$H:$H)*(SUMIF(Summary!$A$230:$A$266,$A925,Summary!$L$230:$L$266)+SUMIF(Summary!$A$281:$A$317,$A925,Summary!$L$281:$L$317))-AM925,0)</f>
        <v>0</v>
      </c>
      <c r="AO925" s="688">
        <f>IFERROR($H925/SUMIF($A:$A,$A925,$H:$H)*SUMIF(Summary!$A$230:$A$266,$A925,Summary!$Q$230:$Q$266),0)</f>
        <v>0</v>
      </c>
      <c r="AP925" s="688">
        <f>IFERROR($H925/SUMIF($A:$A,$A925,$H:$H)*(SUMIF(Summary!$A$230:$A$266,$A925,Summary!$L$230:$L$266)+SUMIF(Summary!$A$281:$A$317,$A925,Summary!$L$281:$L$317))-AO925,0)</f>
        <v>0</v>
      </c>
      <c r="AQ925" s="306"/>
      <c r="AR925" s="688">
        <f t="shared" ca="1" si="212"/>
        <v>0</v>
      </c>
      <c r="AS925" s="688">
        <f t="shared" ca="1" si="213"/>
        <v>0</v>
      </c>
    </row>
    <row r="926" spans="1:45" x14ac:dyDescent="0.2">
      <c r="A926" s="423">
        <v>3615</v>
      </c>
      <c r="B926" s="427">
        <v>4</v>
      </c>
      <c r="C926" s="425" t="s">
        <v>318</v>
      </c>
      <c r="D926" s="422">
        <f t="shared" si="214"/>
        <v>0</v>
      </c>
      <c r="E926" s="422">
        <f t="shared" si="215"/>
        <v>0</v>
      </c>
      <c r="F926" s="422">
        <f t="shared" si="216"/>
        <v>0</v>
      </c>
      <c r="G926" s="422">
        <f t="shared" si="217"/>
        <v>0</v>
      </c>
      <c r="H926" s="22">
        <f t="shared" si="218"/>
        <v>0</v>
      </c>
      <c r="I926" s="116">
        <v>0</v>
      </c>
      <c r="J926" s="116">
        <v>0</v>
      </c>
      <c r="K926" s="116">
        <v>0</v>
      </c>
      <c r="L926" s="116">
        <v>0</v>
      </c>
      <c r="M926" s="22">
        <f t="shared" si="219"/>
        <v>0</v>
      </c>
      <c r="N926" s="116">
        <v>0</v>
      </c>
      <c r="O926" s="116">
        <v>0</v>
      </c>
      <c r="P926" s="116">
        <v>0</v>
      </c>
      <c r="Q926" s="116">
        <v>0</v>
      </c>
      <c r="R926" s="22">
        <f t="shared" si="220"/>
        <v>0</v>
      </c>
      <c r="S926" s="116">
        <v>0</v>
      </c>
      <c r="T926" s="116">
        <v>0</v>
      </c>
      <c r="U926" s="116">
        <v>0</v>
      </c>
      <c r="V926" s="116">
        <v>0</v>
      </c>
      <c r="W926" s="22">
        <f t="shared" si="221"/>
        <v>0</v>
      </c>
      <c r="X926" s="22">
        <f t="shared" si="222"/>
        <v>0</v>
      </c>
      <c r="Y926" s="22">
        <f ca="1">OFFSET('Cost Study'!$B$7,'Operations Support'!$C926,'Operations Support'!$B926)*$H926</f>
        <v>0</v>
      </c>
      <c r="Z926" s="23">
        <f ca="1">Y926*'Cost Study'!$B$31</f>
        <v>0</v>
      </c>
      <c r="AA926" s="23">
        <f ca="1">IF(A926=10298,1.51,1)*IF($B926&lt;3,$D926*'Cost Study'!$B$32*OFFSET('Cost Study'!$B$7,'Operations Support'!$C926,'Operations Support'!$B926),0)</f>
        <v>0</v>
      </c>
      <c r="AB926" s="24">
        <f ca="1">AA926*'Cost Study'!$B$31</f>
        <v>0</v>
      </c>
      <c r="AC926" s="23">
        <f ca="1">Y926*'Cost Study'!$B$31</f>
        <v>0</v>
      </c>
      <c r="AD926" s="24">
        <f ca="1">AA926*'Cost Study'!$B$31</f>
        <v>0</v>
      </c>
      <c r="AE926" s="377">
        <f t="shared" ca="1" si="223"/>
        <v>0</v>
      </c>
      <c r="AF926" s="377">
        <f t="shared" ca="1" si="224"/>
        <v>0</v>
      </c>
      <c r="AH926" s="688">
        <f>IFERROR($H926/SUMIF($A:$A,$A926,$H:$H)*SUMIF(Summary!$A$110:$A$186,$A926,Summary!$P$110:$P$186),0)</f>
        <v>0</v>
      </c>
      <c r="AI926" s="689">
        <f t="shared" ca="1" si="210"/>
        <v>0</v>
      </c>
      <c r="AJ926" s="688">
        <f>IFERROR(H926/SUMIF(A:A,A926,H:H)*SUMIF(Summary!$A$110:$A$186,'Operations Support'!A926,Summary!$Q$110:$Q$186),0)</f>
        <v>0</v>
      </c>
      <c r="AK926" s="688">
        <f t="shared" ca="1" si="211"/>
        <v>0</v>
      </c>
      <c r="AM926" s="688">
        <f>IFERROR($H926/SUMIF($A:$A,$A926,$H:$H)*SUMIF(Summary!$A$230:$A$266,$A926,Summary!$P$230:$P$266),0)</f>
        <v>0</v>
      </c>
      <c r="AN926" s="688">
        <f>IFERROR($H926/SUMIF($A:$A,$A926,$H:$H)*(SUMIF(Summary!$A$230:$A$266,$A926,Summary!$L$230:$L$266)+SUMIF(Summary!$A$281:$A$317,$A926,Summary!$L$281:$L$317))-AM926,0)</f>
        <v>0</v>
      </c>
      <c r="AO926" s="688">
        <f>IFERROR($H926/SUMIF($A:$A,$A926,$H:$H)*SUMIF(Summary!$A$230:$A$266,$A926,Summary!$Q$230:$Q$266),0)</f>
        <v>0</v>
      </c>
      <c r="AP926" s="688">
        <f>IFERROR($H926/SUMIF($A:$A,$A926,$H:$H)*(SUMIF(Summary!$A$230:$A$266,$A926,Summary!$L$230:$L$266)+SUMIF(Summary!$A$281:$A$317,$A926,Summary!$L$281:$L$317))-AO926,0)</f>
        <v>0</v>
      </c>
      <c r="AQ926" s="306"/>
      <c r="AR926" s="688">
        <f t="shared" ca="1" si="212"/>
        <v>0</v>
      </c>
      <c r="AS926" s="688">
        <f t="shared" ca="1" si="213"/>
        <v>0</v>
      </c>
    </row>
    <row r="927" spans="1:45" x14ac:dyDescent="0.2">
      <c r="A927" s="423">
        <v>3615</v>
      </c>
      <c r="B927" s="427">
        <v>4</v>
      </c>
      <c r="C927" s="425" t="s">
        <v>319</v>
      </c>
      <c r="D927" s="422">
        <f t="shared" si="214"/>
        <v>0</v>
      </c>
      <c r="E927" s="422">
        <f t="shared" si="215"/>
        <v>0</v>
      </c>
      <c r="F927" s="422">
        <f t="shared" si="216"/>
        <v>0</v>
      </c>
      <c r="G927" s="422">
        <f t="shared" si="217"/>
        <v>0</v>
      </c>
      <c r="H927" s="22">
        <f t="shared" si="218"/>
        <v>0</v>
      </c>
      <c r="I927" s="116">
        <v>0</v>
      </c>
      <c r="J927" s="116">
        <v>0</v>
      </c>
      <c r="K927" s="116">
        <v>0</v>
      </c>
      <c r="L927" s="116">
        <v>0</v>
      </c>
      <c r="M927" s="22">
        <f t="shared" si="219"/>
        <v>0</v>
      </c>
      <c r="N927" s="116">
        <v>0</v>
      </c>
      <c r="O927" s="116">
        <v>0</v>
      </c>
      <c r="P927" s="116">
        <v>0</v>
      </c>
      <c r="Q927" s="116">
        <v>0</v>
      </c>
      <c r="R927" s="22">
        <f t="shared" si="220"/>
        <v>0</v>
      </c>
      <c r="S927" s="116">
        <v>0</v>
      </c>
      <c r="T927" s="116">
        <v>0</v>
      </c>
      <c r="U927" s="116">
        <v>0</v>
      </c>
      <c r="V927" s="116">
        <v>0</v>
      </c>
      <c r="W927" s="22">
        <f t="shared" si="221"/>
        <v>0</v>
      </c>
      <c r="X927" s="22">
        <f t="shared" si="222"/>
        <v>0</v>
      </c>
      <c r="Y927" s="22">
        <f ca="1">OFFSET('Cost Study'!$B$7,'Operations Support'!$C927,'Operations Support'!$B927)*$H927</f>
        <v>0</v>
      </c>
      <c r="Z927" s="23">
        <f ca="1">Y927*'Cost Study'!$B$31</f>
        <v>0</v>
      </c>
      <c r="AA927" s="23">
        <f ca="1">IF(A927=10298,1.51,1)*IF($B927&lt;3,$D927*'Cost Study'!$B$32*OFFSET('Cost Study'!$B$7,'Operations Support'!$C927,'Operations Support'!$B927),0)</f>
        <v>0</v>
      </c>
      <c r="AB927" s="24">
        <f ca="1">AA927*'Cost Study'!$B$31</f>
        <v>0</v>
      </c>
      <c r="AC927" s="23">
        <f ca="1">Y927*'Cost Study'!$B$31</f>
        <v>0</v>
      </c>
      <c r="AD927" s="24">
        <f ca="1">AA927*'Cost Study'!$B$31</f>
        <v>0</v>
      </c>
      <c r="AE927" s="377">
        <f t="shared" ca="1" si="223"/>
        <v>0</v>
      </c>
      <c r="AF927" s="377">
        <f t="shared" ca="1" si="224"/>
        <v>0</v>
      </c>
      <c r="AH927" s="688">
        <f>IFERROR($H927/SUMIF($A:$A,$A927,$H:$H)*SUMIF(Summary!$A$110:$A$186,$A927,Summary!$P$110:$P$186),0)</f>
        <v>0</v>
      </c>
      <c r="AI927" s="689">
        <f t="shared" ca="1" si="210"/>
        <v>0</v>
      </c>
      <c r="AJ927" s="688">
        <f>IFERROR(H927/SUMIF(A:A,A927,H:H)*SUMIF(Summary!$A$110:$A$186,'Operations Support'!A927,Summary!$Q$110:$Q$186),0)</f>
        <v>0</v>
      </c>
      <c r="AK927" s="688">
        <f t="shared" ca="1" si="211"/>
        <v>0</v>
      </c>
      <c r="AM927" s="688">
        <f>IFERROR($H927/SUMIF($A:$A,$A927,$H:$H)*SUMIF(Summary!$A$230:$A$266,$A927,Summary!$P$230:$P$266),0)</f>
        <v>0</v>
      </c>
      <c r="AN927" s="688">
        <f>IFERROR($H927/SUMIF($A:$A,$A927,$H:$H)*(SUMIF(Summary!$A$230:$A$266,$A927,Summary!$L$230:$L$266)+SUMIF(Summary!$A$281:$A$317,$A927,Summary!$L$281:$L$317))-AM927,0)</f>
        <v>0</v>
      </c>
      <c r="AO927" s="688">
        <f>IFERROR($H927/SUMIF($A:$A,$A927,$H:$H)*SUMIF(Summary!$A$230:$A$266,$A927,Summary!$Q$230:$Q$266),0)</f>
        <v>0</v>
      </c>
      <c r="AP927" s="688">
        <f>IFERROR($H927/SUMIF($A:$A,$A927,$H:$H)*(SUMIF(Summary!$A$230:$A$266,$A927,Summary!$L$230:$L$266)+SUMIF(Summary!$A$281:$A$317,$A927,Summary!$L$281:$L$317))-AO927,0)</f>
        <v>0</v>
      </c>
      <c r="AQ927" s="306"/>
      <c r="AR927" s="688">
        <f t="shared" ca="1" si="212"/>
        <v>0</v>
      </c>
      <c r="AS927" s="688">
        <f t="shared" ca="1" si="213"/>
        <v>0</v>
      </c>
    </row>
    <row r="928" spans="1:45" x14ac:dyDescent="0.2">
      <c r="A928" s="423">
        <v>3615</v>
      </c>
      <c r="B928" s="427">
        <v>4</v>
      </c>
      <c r="C928" s="425" t="s">
        <v>320</v>
      </c>
      <c r="D928" s="422">
        <f t="shared" si="214"/>
        <v>0</v>
      </c>
      <c r="E928" s="422">
        <f t="shared" si="215"/>
        <v>0</v>
      </c>
      <c r="F928" s="422">
        <f t="shared" si="216"/>
        <v>0</v>
      </c>
      <c r="G928" s="422">
        <f t="shared" si="217"/>
        <v>0</v>
      </c>
      <c r="H928" s="22">
        <f t="shared" si="218"/>
        <v>0</v>
      </c>
      <c r="I928" s="116">
        <v>0</v>
      </c>
      <c r="J928" s="116">
        <v>0</v>
      </c>
      <c r="K928" s="116">
        <v>0</v>
      </c>
      <c r="L928" s="116">
        <v>0</v>
      </c>
      <c r="M928" s="22">
        <f t="shared" si="219"/>
        <v>0</v>
      </c>
      <c r="N928" s="116">
        <v>0</v>
      </c>
      <c r="O928" s="116">
        <v>0</v>
      </c>
      <c r="P928" s="116">
        <v>0</v>
      </c>
      <c r="Q928" s="116">
        <v>0</v>
      </c>
      <c r="R928" s="22">
        <f t="shared" si="220"/>
        <v>0</v>
      </c>
      <c r="S928" s="116">
        <v>0</v>
      </c>
      <c r="T928" s="116">
        <v>0</v>
      </c>
      <c r="U928" s="116">
        <v>0</v>
      </c>
      <c r="V928" s="116">
        <v>0</v>
      </c>
      <c r="W928" s="22">
        <f t="shared" si="221"/>
        <v>0</v>
      </c>
      <c r="X928" s="22">
        <f t="shared" si="222"/>
        <v>0</v>
      </c>
      <c r="Y928" s="22">
        <f ca="1">OFFSET('Cost Study'!$B$7,'Operations Support'!$C928,'Operations Support'!$B928)*$H928</f>
        <v>0</v>
      </c>
      <c r="Z928" s="23">
        <f ca="1">Y928*'Cost Study'!$B$31</f>
        <v>0</v>
      </c>
      <c r="AA928" s="23">
        <f ca="1">IF(A928=10298,1.51,1)*IF($B928&lt;3,$D928*'Cost Study'!$B$32*OFFSET('Cost Study'!$B$7,'Operations Support'!$C928,'Operations Support'!$B928),0)</f>
        <v>0</v>
      </c>
      <c r="AB928" s="24">
        <f ca="1">AA928*'Cost Study'!$B$31</f>
        <v>0</v>
      </c>
      <c r="AC928" s="23">
        <f ca="1">Y928*'Cost Study'!$B$31</f>
        <v>0</v>
      </c>
      <c r="AD928" s="24">
        <f ca="1">AA928*'Cost Study'!$B$31</f>
        <v>0</v>
      </c>
      <c r="AE928" s="377">
        <f t="shared" ca="1" si="223"/>
        <v>0</v>
      </c>
      <c r="AF928" s="377">
        <f t="shared" ca="1" si="224"/>
        <v>0</v>
      </c>
      <c r="AH928" s="688">
        <f>IFERROR($H928/SUMIF($A:$A,$A928,$H:$H)*SUMIF(Summary!$A$110:$A$186,$A928,Summary!$P$110:$P$186),0)</f>
        <v>0</v>
      </c>
      <c r="AI928" s="689">
        <f t="shared" ca="1" si="210"/>
        <v>0</v>
      </c>
      <c r="AJ928" s="688">
        <f>IFERROR(H928/SUMIF(A:A,A928,H:H)*SUMIF(Summary!$A$110:$A$186,'Operations Support'!A928,Summary!$Q$110:$Q$186),0)</f>
        <v>0</v>
      </c>
      <c r="AK928" s="688">
        <f t="shared" ca="1" si="211"/>
        <v>0</v>
      </c>
      <c r="AM928" s="688">
        <f>IFERROR($H928/SUMIF($A:$A,$A928,$H:$H)*SUMIF(Summary!$A$230:$A$266,$A928,Summary!$P$230:$P$266),0)</f>
        <v>0</v>
      </c>
      <c r="AN928" s="688">
        <f>IFERROR($H928/SUMIF($A:$A,$A928,$H:$H)*(SUMIF(Summary!$A$230:$A$266,$A928,Summary!$L$230:$L$266)+SUMIF(Summary!$A$281:$A$317,$A928,Summary!$L$281:$L$317))-AM928,0)</f>
        <v>0</v>
      </c>
      <c r="AO928" s="688">
        <f>IFERROR($H928/SUMIF($A:$A,$A928,$H:$H)*SUMIF(Summary!$A$230:$A$266,$A928,Summary!$Q$230:$Q$266),0)</f>
        <v>0</v>
      </c>
      <c r="AP928" s="688">
        <f>IFERROR($H928/SUMIF($A:$A,$A928,$H:$H)*(SUMIF(Summary!$A$230:$A$266,$A928,Summary!$L$230:$L$266)+SUMIF(Summary!$A$281:$A$317,$A928,Summary!$L$281:$L$317))-AO928,0)</f>
        <v>0</v>
      </c>
      <c r="AQ928" s="306"/>
      <c r="AR928" s="688">
        <f t="shared" ca="1" si="212"/>
        <v>0</v>
      </c>
      <c r="AS928" s="688">
        <f t="shared" ca="1" si="213"/>
        <v>0</v>
      </c>
    </row>
    <row r="929" spans="1:45" x14ac:dyDescent="0.2">
      <c r="A929" s="423">
        <v>3615</v>
      </c>
      <c r="B929" s="427">
        <v>5</v>
      </c>
      <c r="C929" s="425" t="s">
        <v>300</v>
      </c>
      <c r="D929" s="422">
        <f t="shared" si="214"/>
        <v>0</v>
      </c>
      <c r="E929" s="422">
        <f t="shared" si="215"/>
        <v>0</v>
      </c>
      <c r="F929" s="422">
        <f t="shared" si="216"/>
        <v>0</v>
      </c>
      <c r="G929" s="422">
        <f t="shared" si="217"/>
        <v>0</v>
      </c>
      <c r="H929" s="22">
        <f t="shared" si="218"/>
        <v>0</v>
      </c>
      <c r="I929" s="116">
        <v>0</v>
      </c>
      <c r="J929" s="116">
        <v>0</v>
      </c>
      <c r="K929" s="116">
        <v>0</v>
      </c>
      <c r="L929" s="116">
        <v>0</v>
      </c>
      <c r="M929" s="22">
        <f t="shared" si="219"/>
        <v>0</v>
      </c>
      <c r="N929" s="116">
        <v>0</v>
      </c>
      <c r="O929" s="116">
        <v>0</v>
      </c>
      <c r="P929" s="116">
        <v>0</v>
      </c>
      <c r="Q929" s="116">
        <v>0</v>
      </c>
      <c r="R929" s="22">
        <f t="shared" si="220"/>
        <v>0</v>
      </c>
      <c r="S929" s="116">
        <v>0</v>
      </c>
      <c r="T929" s="116">
        <v>0</v>
      </c>
      <c r="U929" s="116">
        <v>0</v>
      </c>
      <c r="V929" s="116">
        <v>0</v>
      </c>
      <c r="W929" s="22">
        <f t="shared" si="221"/>
        <v>0</v>
      </c>
      <c r="X929" s="22">
        <f t="shared" si="222"/>
        <v>0</v>
      </c>
      <c r="Y929" s="22">
        <f ca="1">OFFSET('Cost Study'!$B$7,'Operations Support'!$C929,'Operations Support'!$B929)*$H929</f>
        <v>0</v>
      </c>
      <c r="Z929" s="23">
        <f ca="1">Y929*'Cost Study'!$B$31</f>
        <v>0</v>
      </c>
      <c r="AA929" s="23">
        <f ca="1">IF(A929=10298,1.51,1)*IF($B929&lt;3,$D929*'Cost Study'!$B$32*OFFSET('Cost Study'!$B$7,'Operations Support'!$C929,'Operations Support'!$B929),0)</f>
        <v>0</v>
      </c>
      <c r="AB929" s="24">
        <f ca="1">AA929*'Cost Study'!$B$31</f>
        <v>0</v>
      </c>
      <c r="AC929" s="23">
        <f ca="1">Y929*'Cost Study'!$B$31</f>
        <v>0</v>
      </c>
      <c r="AD929" s="24">
        <f ca="1">AA929*'Cost Study'!$B$31</f>
        <v>0</v>
      </c>
      <c r="AE929" s="377">
        <f t="shared" ca="1" si="223"/>
        <v>0</v>
      </c>
      <c r="AF929" s="377">
        <f t="shared" ca="1" si="224"/>
        <v>0</v>
      </c>
      <c r="AH929" s="688">
        <f>IFERROR($H929/SUMIF($A:$A,$A929,$H:$H)*SUMIF(Summary!$A$110:$A$186,$A929,Summary!$P$110:$P$186),0)</f>
        <v>0</v>
      </c>
      <c r="AI929" s="689">
        <f t="shared" ca="1" si="210"/>
        <v>0</v>
      </c>
      <c r="AJ929" s="688">
        <f>IFERROR(H929/SUMIF(A:A,A929,H:H)*SUMIF(Summary!$A$110:$A$186,'Operations Support'!A929,Summary!$Q$110:$Q$186),0)</f>
        <v>0</v>
      </c>
      <c r="AK929" s="688">
        <f t="shared" ca="1" si="211"/>
        <v>0</v>
      </c>
      <c r="AM929" s="688">
        <f>IFERROR($H929/SUMIF($A:$A,$A929,$H:$H)*SUMIF(Summary!$A$230:$A$266,$A929,Summary!$P$230:$P$266),0)</f>
        <v>0</v>
      </c>
      <c r="AN929" s="688">
        <f>IFERROR($H929/SUMIF($A:$A,$A929,$H:$H)*(SUMIF(Summary!$A$230:$A$266,$A929,Summary!$L$230:$L$266)+SUMIF(Summary!$A$281:$A$317,$A929,Summary!$L$281:$L$317))-AM929,0)</f>
        <v>0</v>
      </c>
      <c r="AO929" s="688">
        <f>IFERROR($H929/SUMIF($A:$A,$A929,$H:$H)*SUMIF(Summary!$A$230:$A$266,$A929,Summary!$Q$230:$Q$266),0)</f>
        <v>0</v>
      </c>
      <c r="AP929" s="688">
        <f>IFERROR($H929/SUMIF($A:$A,$A929,$H:$H)*(SUMIF(Summary!$A$230:$A$266,$A929,Summary!$L$230:$L$266)+SUMIF(Summary!$A$281:$A$317,$A929,Summary!$L$281:$L$317))-AO929,0)</f>
        <v>0</v>
      </c>
      <c r="AQ929" s="306"/>
      <c r="AR929" s="688">
        <f t="shared" ca="1" si="212"/>
        <v>0</v>
      </c>
      <c r="AS929" s="688">
        <f t="shared" ca="1" si="213"/>
        <v>0</v>
      </c>
    </row>
    <row r="930" spans="1:45" x14ac:dyDescent="0.2">
      <c r="A930" s="423">
        <v>3615</v>
      </c>
      <c r="B930" s="427">
        <v>5</v>
      </c>
      <c r="C930" s="425" t="s">
        <v>301</v>
      </c>
      <c r="D930" s="422">
        <f t="shared" si="214"/>
        <v>0</v>
      </c>
      <c r="E930" s="422">
        <f t="shared" si="215"/>
        <v>0</v>
      </c>
      <c r="F930" s="422">
        <f t="shared" si="216"/>
        <v>0</v>
      </c>
      <c r="G930" s="422">
        <f t="shared" si="217"/>
        <v>0</v>
      </c>
      <c r="H930" s="22">
        <f t="shared" si="218"/>
        <v>0</v>
      </c>
      <c r="I930" s="116">
        <v>0</v>
      </c>
      <c r="J930" s="116">
        <v>0</v>
      </c>
      <c r="K930" s="116">
        <v>0</v>
      </c>
      <c r="L930" s="116">
        <v>0</v>
      </c>
      <c r="M930" s="22">
        <f t="shared" si="219"/>
        <v>0</v>
      </c>
      <c r="N930" s="116">
        <v>0</v>
      </c>
      <c r="O930" s="116">
        <v>0</v>
      </c>
      <c r="P930" s="116">
        <v>0</v>
      </c>
      <c r="Q930" s="116">
        <v>0</v>
      </c>
      <c r="R930" s="22">
        <f t="shared" si="220"/>
        <v>0</v>
      </c>
      <c r="S930" s="116">
        <v>0</v>
      </c>
      <c r="T930" s="116">
        <v>0</v>
      </c>
      <c r="U930" s="116">
        <v>0</v>
      </c>
      <c r="V930" s="116">
        <v>0</v>
      </c>
      <c r="W930" s="22">
        <f t="shared" si="221"/>
        <v>0</v>
      </c>
      <c r="X930" s="22">
        <f t="shared" si="222"/>
        <v>0</v>
      </c>
      <c r="Y930" s="22">
        <f ca="1">OFFSET('Cost Study'!$B$7,'Operations Support'!$C930,'Operations Support'!$B930)*$H930</f>
        <v>0</v>
      </c>
      <c r="Z930" s="23">
        <f ca="1">Y930*'Cost Study'!$B$31</f>
        <v>0</v>
      </c>
      <c r="AA930" s="23">
        <f ca="1">IF(A930=10298,1.51,1)*IF($B930&lt;3,$D930*'Cost Study'!$B$32*OFFSET('Cost Study'!$B$7,'Operations Support'!$C930,'Operations Support'!$B930),0)</f>
        <v>0</v>
      </c>
      <c r="AB930" s="24">
        <f ca="1">AA930*'Cost Study'!$B$31</f>
        <v>0</v>
      </c>
      <c r="AC930" s="23">
        <f ca="1">Y930*'Cost Study'!$B$31</f>
        <v>0</v>
      </c>
      <c r="AD930" s="24">
        <f ca="1">AA930*'Cost Study'!$B$31</f>
        <v>0</v>
      </c>
      <c r="AE930" s="377">
        <f t="shared" ca="1" si="223"/>
        <v>0</v>
      </c>
      <c r="AF930" s="377">
        <f t="shared" ca="1" si="224"/>
        <v>0</v>
      </c>
      <c r="AH930" s="688">
        <f>IFERROR($H930/SUMIF($A:$A,$A930,$H:$H)*SUMIF(Summary!$A$110:$A$186,$A930,Summary!$P$110:$P$186),0)</f>
        <v>0</v>
      </c>
      <c r="AI930" s="689">
        <f t="shared" ca="1" si="210"/>
        <v>0</v>
      </c>
      <c r="AJ930" s="688">
        <f>IFERROR(H930/SUMIF(A:A,A930,H:H)*SUMIF(Summary!$A$110:$A$186,'Operations Support'!A930,Summary!$Q$110:$Q$186),0)</f>
        <v>0</v>
      </c>
      <c r="AK930" s="688">
        <f t="shared" ca="1" si="211"/>
        <v>0</v>
      </c>
      <c r="AM930" s="688">
        <f>IFERROR($H930/SUMIF($A:$A,$A930,$H:$H)*SUMIF(Summary!$A$230:$A$266,$A930,Summary!$P$230:$P$266),0)</f>
        <v>0</v>
      </c>
      <c r="AN930" s="688">
        <f>IFERROR($H930/SUMIF($A:$A,$A930,$H:$H)*(SUMIF(Summary!$A$230:$A$266,$A930,Summary!$L$230:$L$266)+SUMIF(Summary!$A$281:$A$317,$A930,Summary!$L$281:$L$317))-AM930,0)</f>
        <v>0</v>
      </c>
      <c r="AO930" s="688">
        <f>IFERROR($H930/SUMIF($A:$A,$A930,$H:$H)*SUMIF(Summary!$A$230:$A$266,$A930,Summary!$Q$230:$Q$266),0)</f>
        <v>0</v>
      </c>
      <c r="AP930" s="688">
        <f>IFERROR($H930/SUMIF($A:$A,$A930,$H:$H)*(SUMIF(Summary!$A$230:$A$266,$A930,Summary!$L$230:$L$266)+SUMIF(Summary!$A$281:$A$317,$A930,Summary!$L$281:$L$317))-AO930,0)</f>
        <v>0</v>
      </c>
      <c r="AQ930" s="306"/>
      <c r="AR930" s="688">
        <f t="shared" ca="1" si="212"/>
        <v>0</v>
      </c>
      <c r="AS930" s="688">
        <f t="shared" ca="1" si="213"/>
        <v>0</v>
      </c>
    </row>
    <row r="931" spans="1:45" x14ac:dyDescent="0.2">
      <c r="A931" s="423">
        <v>3615</v>
      </c>
      <c r="B931" s="427">
        <v>5</v>
      </c>
      <c r="C931" s="425" t="s">
        <v>302</v>
      </c>
      <c r="D931" s="422">
        <f t="shared" si="214"/>
        <v>0</v>
      </c>
      <c r="E931" s="422">
        <f t="shared" si="215"/>
        <v>0</v>
      </c>
      <c r="F931" s="422">
        <f t="shared" si="216"/>
        <v>0</v>
      </c>
      <c r="G931" s="422">
        <f t="shared" si="217"/>
        <v>0</v>
      </c>
      <c r="H931" s="22">
        <f t="shared" si="218"/>
        <v>0</v>
      </c>
      <c r="I931" s="116">
        <v>0</v>
      </c>
      <c r="J931" s="116">
        <v>0</v>
      </c>
      <c r="K931" s="116">
        <v>0</v>
      </c>
      <c r="L931" s="116">
        <v>0</v>
      </c>
      <c r="M931" s="22">
        <f t="shared" si="219"/>
        <v>0</v>
      </c>
      <c r="N931" s="116">
        <v>0</v>
      </c>
      <c r="O931" s="116">
        <v>0</v>
      </c>
      <c r="P931" s="116">
        <v>0</v>
      </c>
      <c r="Q931" s="116">
        <v>0</v>
      </c>
      <c r="R931" s="22">
        <f t="shared" si="220"/>
        <v>0</v>
      </c>
      <c r="S931" s="116">
        <v>0</v>
      </c>
      <c r="T931" s="116">
        <v>0</v>
      </c>
      <c r="U931" s="116">
        <v>0</v>
      </c>
      <c r="V931" s="116">
        <v>0</v>
      </c>
      <c r="W931" s="22">
        <f t="shared" si="221"/>
        <v>0</v>
      </c>
      <c r="X931" s="22">
        <f t="shared" si="222"/>
        <v>0</v>
      </c>
      <c r="Y931" s="22">
        <f ca="1">OFFSET('Cost Study'!$B$7,'Operations Support'!$C931,'Operations Support'!$B931)*$H931</f>
        <v>0</v>
      </c>
      <c r="Z931" s="23">
        <f ca="1">Y931*'Cost Study'!$B$31</f>
        <v>0</v>
      </c>
      <c r="AA931" s="23">
        <f ca="1">IF(A931=10298,1.51,1)*IF($B931&lt;3,$D931*'Cost Study'!$B$32*OFFSET('Cost Study'!$B$7,'Operations Support'!$C931,'Operations Support'!$B931),0)</f>
        <v>0</v>
      </c>
      <c r="AB931" s="24">
        <f ca="1">AA931*'Cost Study'!$B$31</f>
        <v>0</v>
      </c>
      <c r="AC931" s="23">
        <f ca="1">Y931*'Cost Study'!$B$31</f>
        <v>0</v>
      </c>
      <c r="AD931" s="24">
        <f ca="1">AA931*'Cost Study'!$B$31</f>
        <v>0</v>
      </c>
      <c r="AE931" s="377">
        <f t="shared" ca="1" si="223"/>
        <v>0</v>
      </c>
      <c r="AF931" s="377">
        <f t="shared" ca="1" si="224"/>
        <v>0</v>
      </c>
      <c r="AH931" s="688">
        <f>IFERROR($H931/SUMIF($A:$A,$A931,$H:$H)*SUMIF(Summary!$A$110:$A$186,$A931,Summary!$P$110:$P$186),0)</f>
        <v>0</v>
      </c>
      <c r="AI931" s="689">
        <f t="shared" ca="1" si="210"/>
        <v>0</v>
      </c>
      <c r="AJ931" s="688">
        <f>IFERROR(H931/SUMIF(A:A,A931,H:H)*SUMIF(Summary!$A$110:$A$186,'Operations Support'!A931,Summary!$Q$110:$Q$186),0)</f>
        <v>0</v>
      </c>
      <c r="AK931" s="688">
        <f t="shared" ca="1" si="211"/>
        <v>0</v>
      </c>
      <c r="AM931" s="688">
        <f>IFERROR($H931/SUMIF($A:$A,$A931,$H:$H)*SUMIF(Summary!$A$230:$A$266,$A931,Summary!$P$230:$P$266),0)</f>
        <v>0</v>
      </c>
      <c r="AN931" s="688">
        <f>IFERROR($H931/SUMIF($A:$A,$A931,$H:$H)*(SUMIF(Summary!$A$230:$A$266,$A931,Summary!$L$230:$L$266)+SUMIF(Summary!$A$281:$A$317,$A931,Summary!$L$281:$L$317))-AM931,0)</f>
        <v>0</v>
      </c>
      <c r="AO931" s="688">
        <f>IFERROR($H931/SUMIF($A:$A,$A931,$H:$H)*SUMIF(Summary!$A$230:$A$266,$A931,Summary!$Q$230:$Q$266),0)</f>
        <v>0</v>
      </c>
      <c r="AP931" s="688">
        <f>IFERROR($H931/SUMIF($A:$A,$A931,$H:$H)*(SUMIF(Summary!$A$230:$A$266,$A931,Summary!$L$230:$L$266)+SUMIF(Summary!$A$281:$A$317,$A931,Summary!$L$281:$L$317))-AO931,0)</f>
        <v>0</v>
      </c>
      <c r="AQ931" s="306"/>
      <c r="AR931" s="688">
        <f t="shared" ca="1" si="212"/>
        <v>0</v>
      </c>
      <c r="AS931" s="688">
        <f t="shared" ca="1" si="213"/>
        <v>0</v>
      </c>
    </row>
    <row r="932" spans="1:45" x14ac:dyDescent="0.2">
      <c r="A932" s="423">
        <v>3615</v>
      </c>
      <c r="B932" s="427">
        <v>5</v>
      </c>
      <c r="C932" s="425" t="s">
        <v>303</v>
      </c>
      <c r="D932" s="422">
        <f t="shared" si="214"/>
        <v>0</v>
      </c>
      <c r="E932" s="422">
        <f t="shared" si="215"/>
        <v>0</v>
      </c>
      <c r="F932" s="422">
        <f t="shared" si="216"/>
        <v>0</v>
      </c>
      <c r="G932" s="422">
        <f t="shared" si="217"/>
        <v>0</v>
      </c>
      <c r="H932" s="22">
        <f t="shared" si="218"/>
        <v>0</v>
      </c>
      <c r="I932" s="116">
        <v>0</v>
      </c>
      <c r="J932" s="116">
        <v>0</v>
      </c>
      <c r="K932" s="116">
        <v>0</v>
      </c>
      <c r="L932" s="116">
        <v>0</v>
      </c>
      <c r="M932" s="22">
        <f t="shared" si="219"/>
        <v>0</v>
      </c>
      <c r="N932" s="116">
        <v>0</v>
      </c>
      <c r="O932" s="116">
        <v>0</v>
      </c>
      <c r="P932" s="116">
        <v>0</v>
      </c>
      <c r="Q932" s="116">
        <v>0</v>
      </c>
      <c r="R932" s="22">
        <f t="shared" si="220"/>
        <v>0</v>
      </c>
      <c r="S932" s="116">
        <v>0</v>
      </c>
      <c r="T932" s="116">
        <v>0</v>
      </c>
      <c r="U932" s="116">
        <v>0</v>
      </c>
      <c r="V932" s="116">
        <v>0</v>
      </c>
      <c r="W932" s="22">
        <f t="shared" si="221"/>
        <v>0</v>
      </c>
      <c r="X932" s="22">
        <f t="shared" si="222"/>
        <v>0</v>
      </c>
      <c r="Y932" s="22">
        <f ca="1">OFFSET('Cost Study'!$B$7,'Operations Support'!$C932,'Operations Support'!$B932)*$H932</f>
        <v>0</v>
      </c>
      <c r="Z932" s="23">
        <f ca="1">Y932*'Cost Study'!$B$31</f>
        <v>0</v>
      </c>
      <c r="AA932" s="23">
        <f ca="1">IF(A932=10298,1.51,1)*IF($B932&lt;3,$D932*'Cost Study'!$B$32*OFFSET('Cost Study'!$B$7,'Operations Support'!$C932,'Operations Support'!$B932),0)</f>
        <v>0</v>
      </c>
      <c r="AB932" s="24">
        <f ca="1">AA932*'Cost Study'!$B$31</f>
        <v>0</v>
      </c>
      <c r="AC932" s="23">
        <f ca="1">Y932*'Cost Study'!$B$31</f>
        <v>0</v>
      </c>
      <c r="AD932" s="24">
        <f ca="1">AA932*'Cost Study'!$B$31</f>
        <v>0</v>
      </c>
      <c r="AE932" s="377">
        <f t="shared" ca="1" si="223"/>
        <v>0</v>
      </c>
      <c r="AF932" s="377">
        <f t="shared" ca="1" si="224"/>
        <v>0</v>
      </c>
      <c r="AH932" s="688">
        <f>IFERROR($H932/SUMIF($A:$A,$A932,$H:$H)*SUMIF(Summary!$A$110:$A$186,$A932,Summary!$P$110:$P$186),0)</f>
        <v>0</v>
      </c>
      <c r="AI932" s="689">
        <f t="shared" ca="1" si="210"/>
        <v>0</v>
      </c>
      <c r="AJ932" s="688">
        <f>IFERROR(H932/SUMIF(A:A,A932,H:H)*SUMIF(Summary!$A$110:$A$186,'Operations Support'!A932,Summary!$Q$110:$Q$186),0)</f>
        <v>0</v>
      </c>
      <c r="AK932" s="688">
        <f t="shared" ca="1" si="211"/>
        <v>0</v>
      </c>
      <c r="AM932" s="688">
        <f>IFERROR($H932/SUMIF($A:$A,$A932,$H:$H)*SUMIF(Summary!$A$230:$A$266,$A932,Summary!$P$230:$P$266),0)</f>
        <v>0</v>
      </c>
      <c r="AN932" s="688">
        <f>IFERROR($H932/SUMIF($A:$A,$A932,$H:$H)*(SUMIF(Summary!$A$230:$A$266,$A932,Summary!$L$230:$L$266)+SUMIF(Summary!$A$281:$A$317,$A932,Summary!$L$281:$L$317))-AM932,0)</f>
        <v>0</v>
      </c>
      <c r="AO932" s="688">
        <f>IFERROR($H932/SUMIF($A:$A,$A932,$H:$H)*SUMIF(Summary!$A$230:$A$266,$A932,Summary!$Q$230:$Q$266),0)</f>
        <v>0</v>
      </c>
      <c r="AP932" s="688">
        <f>IFERROR($H932/SUMIF($A:$A,$A932,$H:$H)*(SUMIF(Summary!$A$230:$A$266,$A932,Summary!$L$230:$L$266)+SUMIF(Summary!$A$281:$A$317,$A932,Summary!$L$281:$L$317))-AO932,0)</f>
        <v>0</v>
      </c>
      <c r="AQ932" s="306"/>
      <c r="AR932" s="688">
        <f t="shared" ca="1" si="212"/>
        <v>0</v>
      </c>
      <c r="AS932" s="688">
        <f t="shared" ca="1" si="213"/>
        <v>0</v>
      </c>
    </row>
    <row r="933" spans="1:45" x14ac:dyDescent="0.2">
      <c r="A933" s="423">
        <v>3615</v>
      </c>
      <c r="B933" s="427">
        <v>5</v>
      </c>
      <c r="C933" s="425" t="s">
        <v>304</v>
      </c>
      <c r="D933" s="422">
        <f t="shared" si="214"/>
        <v>0</v>
      </c>
      <c r="E933" s="422">
        <f t="shared" si="215"/>
        <v>0</v>
      </c>
      <c r="F933" s="422">
        <f t="shared" si="216"/>
        <v>0</v>
      </c>
      <c r="G933" s="422">
        <f t="shared" si="217"/>
        <v>0</v>
      </c>
      <c r="H933" s="22">
        <f t="shared" si="218"/>
        <v>0</v>
      </c>
      <c r="I933" s="116">
        <v>0</v>
      </c>
      <c r="J933" s="116">
        <v>0</v>
      </c>
      <c r="K933" s="116">
        <v>0</v>
      </c>
      <c r="L933" s="116">
        <v>0</v>
      </c>
      <c r="M933" s="22">
        <f t="shared" si="219"/>
        <v>0</v>
      </c>
      <c r="N933" s="116">
        <v>0</v>
      </c>
      <c r="O933" s="116">
        <v>0</v>
      </c>
      <c r="P933" s="116">
        <v>0</v>
      </c>
      <c r="Q933" s="116">
        <v>0</v>
      </c>
      <c r="R933" s="22">
        <f t="shared" si="220"/>
        <v>0</v>
      </c>
      <c r="S933" s="116">
        <v>0</v>
      </c>
      <c r="T933" s="116">
        <v>0</v>
      </c>
      <c r="U933" s="116">
        <v>0</v>
      </c>
      <c r="V933" s="116">
        <v>0</v>
      </c>
      <c r="W933" s="22">
        <f t="shared" si="221"/>
        <v>0</v>
      </c>
      <c r="X933" s="22">
        <f t="shared" si="222"/>
        <v>0</v>
      </c>
      <c r="Y933" s="22">
        <f ca="1">OFFSET('Cost Study'!$B$7,'Operations Support'!$C933,'Operations Support'!$B933)*$H933</f>
        <v>0</v>
      </c>
      <c r="Z933" s="23">
        <f ca="1">Y933*'Cost Study'!$B$31</f>
        <v>0</v>
      </c>
      <c r="AA933" s="23">
        <f ca="1">IF(A933=10298,1.51,1)*IF($B933&lt;3,$D933*'Cost Study'!$B$32*OFFSET('Cost Study'!$B$7,'Operations Support'!$C933,'Operations Support'!$B933),0)</f>
        <v>0</v>
      </c>
      <c r="AB933" s="24">
        <f ca="1">AA933*'Cost Study'!$B$31</f>
        <v>0</v>
      </c>
      <c r="AC933" s="23">
        <f ca="1">Y933*'Cost Study'!$B$31</f>
        <v>0</v>
      </c>
      <c r="AD933" s="24">
        <f ca="1">AA933*'Cost Study'!$B$31</f>
        <v>0</v>
      </c>
      <c r="AE933" s="377">
        <f t="shared" ca="1" si="223"/>
        <v>0</v>
      </c>
      <c r="AF933" s="377">
        <f t="shared" ca="1" si="224"/>
        <v>0</v>
      </c>
      <c r="AH933" s="688">
        <f>IFERROR($H933/SUMIF($A:$A,$A933,$H:$H)*SUMIF(Summary!$A$110:$A$186,$A933,Summary!$P$110:$P$186),0)</f>
        <v>0</v>
      </c>
      <c r="AI933" s="689">
        <f t="shared" ca="1" si="210"/>
        <v>0</v>
      </c>
      <c r="AJ933" s="688">
        <f>IFERROR(H933/SUMIF(A:A,A933,H:H)*SUMIF(Summary!$A$110:$A$186,'Operations Support'!A933,Summary!$Q$110:$Q$186),0)</f>
        <v>0</v>
      </c>
      <c r="AK933" s="688">
        <f t="shared" ca="1" si="211"/>
        <v>0</v>
      </c>
      <c r="AM933" s="688">
        <f>IFERROR($H933/SUMIF($A:$A,$A933,$H:$H)*SUMIF(Summary!$A$230:$A$266,$A933,Summary!$P$230:$P$266),0)</f>
        <v>0</v>
      </c>
      <c r="AN933" s="688">
        <f>IFERROR($H933/SUMIF($A:$A,$A933,$H:$H)*(SUMIF(Summary!$A$230:$A$266,$A933,Summary!$L$230:$L$266)+SUMIF(Summary!$A$281:$A$317,$A933,Summary!$L$281:$L$317))-AM933,0)</f>
        <v>0</v>
      </c>
      <c r="AO933" s="688">
        <f>IFERROR($H933/SUMIF($A:$A,$A933,$H:$H)*SUMIF(Summary!$A$230:$A$266,$A933,Summary!$Q$230:$Q$266),0)</f>
        <v>0</v>
      </c>
      <c r="AP933" s="688">
        <f>IFERROR($H933/SUMIF($A:$A,$A933,$H:$H)*(SUMIF(Summary!$A$230:$A$266,$A933,Summary!$L$230:$L$266)+SUMIF(Summary!$A$281:$A$317,$A933,Summary!$L$281:$L$317))-AO933,0)</f>
        <v>0</v>
      </c>
      <c r="AQ933" s="306"/>
      <c r="AR933" s="688">
        <f t="shared" ca="1" si="212"/>
        <v>0</v>
      </c>
      <c r="AS933" s="688">
        <f t="shared" ca="1" si="213"/>
        <v>0</v>
      </c>
    </row>
    <row r="934" spans="1:45" x14ac:dyDescent="0.2">
      <c r="A934" s="423">
        <v>3615</v>
      </c>
      <c r="B934" s="427">
        <v>5</v>
      </c>
      <c r="C934" s="425" t="s">
        <v>305</v>
      </c>
      <c r="D934" s="422">
        <f t="shared" si="214"/>
        <v>0</v>
      </c>
      <c r="E934" s="422">
        <f t="shared" si="215"/>
        <v>0</v>
      </c>
      <c r="F934" s="422">
        <f t="shared" si="216"/>
        <v>0</v>
      </c>
      <c r="G934" s="422">
        <f t="shared" si="217"/>
        <v>0</v>
      </c>
      <c r="H934" s="22">
        <f t="shared" si="218"/>
        <v>0</v>
      </c>
      <c r="I934" s="116">
        <v>0</v>
      </c>
      <c r="J934" s="116">
        <v>0</v>
      </c>
      <c r="K934" s="116">
        <v>0</v>
      </c>
      <c r="L934" s="116">
        <v>0</v>
      </c>
      <c r="M934" s="22">
        <f t="shared" si="219"/>
        <v>0</v>
      </c>
      <c r="N934" s="116">
        <v>0</v>
      </c>
      <c r="O934" s="116">
        <v>0</v>
      </c>
      <c r="P934" s="116">
        <v>0</v>
      </c>
      <c r="Q934" s="116">
        <v>0</v>
      </c>
      <c r="R934" s="22">
        <f t="shared" si="220"/>
        <v>0</v>
      </c>
      <c r="S934" s="116">
        <v>0</v>
      </c>
      <c r="T934" s="116">
        <v>0</v>
      </c>
      <c r="U934" s="116">
        <v>0</v>
      </c>
      <c r="V934" s="116">
        <v>0</v>
      </c>
      <c r="W934" s="22">
        <f t="shared" si="221"/>
        <v>0</v>
      </c>
      <c r="X934" s="22">
        <f t="shared" si="222"/>
        <v>0</v>
      </c>
      <c r="Y934" s="22">
        <f ca="1">OFFSET('Cost Study'!$B$7,'Operations Support'!$C934,'Operations Support'!$B934)*$H934</f>
        <v>0</v>
      </c>
      <c r="Z934" s="23">
        <f ca="1">Y934*'Cost Study'!$B$31</f>
        <v>0</v>
      </c>
      <c r="AA934" s="23">
        <f ca="1">IF(A934=10298,1.51,1)*IF($B934&lt;3,$D934*'Cost Study'!$B$32*OFFSET('Cost Study'!$B$7,'Operations Support'!$C934,'Operations Support'!$B934),0)</f>
        <v>0</v>
      </c>
      <c r="AB934" s="24">
        <f ca="1">AA934*'Cost Study'!$B$31</f>
        <v>0</v>
      </c>
      <c r="AC934" s="23">
        <f ca="1">Y934*'Cost Study'!$B$31</f>
        <v>0</v>
      </c>
      <c r="AD934" s="24">
        <f ca="1">AA934*'Cost Study'!$B$31</f>
        <v>0</v>
      </c>
      <c r="AE934" s="377">
        <f t="shared" ca="1" si="223"/>
        <v>0</v>
      </c>
      <c r="AF934" s="377">
        <f t="shared" ca="1" si="224"/>
        <v>0</v>
      </c>
      <c r="AH934" s="688">
        <f>IFERROR($H934/SUMIF($A:$A,$A934,$H:$H)*SUMIF(Summary!$A$110:$A$186,$A934,Summary!$P$110:$P$186),0)</f>
        <v>0</v>
      </c>
      <c r="AI934" s="689">
        <f t="shared" ca="1" si="210"/>
        <v>0</v>
      </c>
      <c r="AJ934" s="688">
        <f>IFERROR(H934/SUMIF(A:A,A934,H:H)*SUMIF(Summary!$A$110:$A$186,'Operations Support'!A934,Summary!$Q$110:$Q$186),0)</f>
        <v>0</v>
      </c>
      <c r="AK934" s="688">
        <f t="shared" ca="1" si="211"/>
        <v>0</v>
      </c>
      <c r="AM934" s="688">
        <f>IFERROR($H934/SUMIF($A:$A,$A934,$H:$H)*SUMIF(Summary!$A$230:$A$266,$A934,Summary!$P$230:$P$266),0)</f>
        <v>0</v>
      </c>
      <c r="AN934" s="688">
        <f>IFERROR($H934/SUMIF($A:$A,$A934,$H:$H)*(SUMIF(Summary!$A$230:$A$266,$A934,Summary!$L$230:$L$266)+SUMIF(Summary!$A$281:$A$317,$A934,Summary!$L$281:$L$317))-AM934,0)</f>
        <v>0</v>
      </c>
      <c r="AO934" s="688">
        <f>IFERROR($H934/SUMIF($A:$A,$A934,$H:$H)*SUMIF(Summary!$A$230:$A$266,$A934,Summary!$Q$230:$Q$266),0)</f>
        <v>0</v>
      </c>
      <c r="AP934" s="688">
        <f>IFERROR($H934/SUMIF($A:$A,$A934,$H:$H)*(SUMIF(Summary!$A$230:$A$266,$A934,Summary!$L$230:$L$266)+SUMIF(Summary!$A$281:$A$317,$A934,Summary!$L$281:$L$317))-AO934,0)</f>
        <v>0</v>
      </c>
      <c r="AQ934" s="306"/>
      <c r="AR934" s="688">
        <f t="shared" ca="1" si="212"/>
        <v>0</v>
      </c>
      <c r="AS934" s="688">
        <f t="shared" ca="1" si="213"/>
        <v>0</v>
      </c>
    </row>
    <row r="935" spans="1:45" x14ac:dyDescent="0.2">
      <c r="A935" s="423">
        <v>3615</v>
      </c>
      <c r="B935" s="427">
        <v>5</v>
      </c>
      <c r="C935" s="425" t="s">
        <v>306</v>
      </c>
      <c r="D935" s="422">
        <f t="shared" si="214"/>
        <v>0</v>
      </c>
      <c r="E935" s="422">
        <f t="shared" si="215"/>
        <v>0</v>
      </c>
      <c r="F935" s="422">
        <f t="shared" si="216"/>
        <v>0</v>
      </c>
      <c r="G935" s="422">
        <f t="shared" si="217"/>
        <v>0</v>
      </c>
      <c r="H935" s="22">
        <f t="shared" si="218"/>
        <v>0</v>
      </c>
      <c r="I935" s="116">
        <v>0</v>
      </c>
      <c r="J935" s="116">
        <v>0</v>
      </c>
      <c r="K935" s="116">
        <v>0</v>
      </c>
      <c r="L935" s="116">
        <v>0</v>
      </c>
      <c r="M935" s="22">
        <f t="shared" si="219"/>
        <v>0</v>
      </c>
      <c r="N935" s="116">
        <v>0</v>
      </c>
      <c r="O935" s="116">
        <v>0</v>
      </c>
      <c r="P935" s="116">
        <v>0</v>
      </c>
      <c r="Q935" s="116">
        <v>0</v>
      </c>
      <c r="R935" s="22">
        <f t="shared" si="220"/>
        <v>0</v>
      </c>
      <c r="S935" s="116">
        <v>0</v>
      </c>
      <c r="T935" s="116">
        <v>0</v>
      </c>
      <c r="U935" s="116">
        <v>0</v>
      </c>
      <c r="V935" s="116">
        <v>0</v>
      </c>
      <c r="W935" s="22">
        <f t="shared" si="221"/>
        <v>0</v>
      </c>
      <c r="X935" s="22">
        <f t="shared" si="222"/>
        <v>0</v>
      </c>
      <c r="Y935" s="22">
        <f ca="1">OFFSET('Cost Study'!$B$7,'Operations Support'!$C935,'Operations Support'!$B935)*$H935</f>
        <v>0</v>
      </c>
      <c r="Z935" s="23">
        <f ca="1">Y935*'Cost Study'!$B$31</f>
        <v>0</v>
      </c>
      <c r="AA935" s="23">
        <f ca="1">IF(A935=10298,1.51,1)*IF($B935&lt;3,$D935*'Cost Study'!$B$32*OFFSET('Cost Study'!$B$7,'Operations Support'!$C935,'Operations Support'!$B935),0)</f>
        <v>0</v>
      </c>
      <c r="AB935" s="24">
        <f ca="1">AA935*'Cost Study'!$B$31</f>
        <v>0</v>
      </c>
      <c r="AC935" s="23">
        <f ca="1">Y935*'Cost Study'!$B$31</f>
        <v>0</v>
      </c>
      <c r="AD935" s="24">
        <f ca="1">AA935*'Cost Study'!$B$31</f>
        <v>0</v>
      </c>
      <c r="AE935" s="377">
        <f t="shared" ca="1" si="223"/>
        <v>0</v>
      </c>
      <c r="AF935" s="377">
        <f t="shared" ca="1" si="224"/>
        <v>0</v>
      </c>
      <c r="AH935" s="688">
        <f>IFERROR($H935/SUMIF($A:$A,$A935,$H:$H)*SUMIF(Summary!$A$110:$A$186,$A935,Summary!$P$110:$P$186),0)</f>
        <v>0</v>
      </c>
      <c r="AI935" s="689">
        <f t="shared" ca="1" si="210"/>
        <v>0</v>
      </c>
      <c r="AJ935" s="688">
        <f>IFERROR(H935/SUMIF(A:A,A935,H:H)*SUMIF(Summary!$A$110:$A$186,'Operations Support'!A935,Summary!$Q$110:$Q$186),0)</f>
        <v>0</v>
      </c>
      <c r="AK935" s="688">
        <f t="shared" ca="1" si="211"/>
        <v>0</v>
      </c>
      <c r="AM935" s="688">
        <f>IFERROR($H935/SUMIF($A:$A,$A935,$H:$H)*SUMIF(Summary!$A$230:$A$266,$A935,Summary!$P$230:$P$266),0)</f>
        <v>0</v>
      </c>
      <c r="AN935" s="688">
        <f>IFERROR($H935/SUMIF($A:$A,$A935,$H:$H)*(SUMIF(Summary!$A$230:$A$266,$A935,Summary!$L$230:$L$266)+SUMIF(Summary!$A$281:$A$317,$A935,Summary!$L$281:$L$317))-AM935,0)</f>
        <v>0</v>
      </c>
      <c r="AO935" s="688">
        <f>IFERROR($H935/SUMIF($A:$A,$A935,$H:$H)*SUMIF(Summary!$A$230:$A$266,$A935,Summary!$Q$230:$Q$266),0)</f>
        <v>0</v>
      </c>
      <c r="AP935" s="688">
        <f>IFERROR($H935/SUMIF($A:$A,$A935,$H:$H)*(SUMIF(Summary!$A$230:$A$266,$A935,Summary!$L$230:$L$266)+SUMIF(Summary!$A$281:$A$317,$A935,Summary!$L$281:$L$317))-AO935,0)</f>
        <v>0</v>
      </c>
      <c r="AQ935" s="306"/>
      <c r="AR935" s="688">
        <f t="shared" ca="1" si="212"/>
        <v>0</v>
      </c>
      <c r="AS935" s="688">
        <f t="shared" ca="1" si="213"/>
        <v>0</v>
      </c>
    </row>
    <row r="936" spans="1:45" s="15" customFormat="1" x14ac:dyDescent="0.2">
      <c r="A936" s="423">
        <v>3615</v>
      </c>
      <c r="B936" s="427">
        <v>5</v>
      </c>
      <c r="C936" s="425" t="s">
        <v>307</v>
      </c>
      <c r="D936" s="422">
        <f t="shared" si="214"/>
        <v>0</v>
      </c>
      <c r="E936" s="422">
        <f t="shared" si="215"/>
        <v>0</v>
      </c>
      <c r="F936" s="422">
        <f t="shared" si="216"/>
        <v>0</v>
      </c>
      <c r="G936" s="422">
        <f t="shared" si="217"/>
        <v>0</v>
      </c>
      <c r="H936" s="22">
        <f t="shared" si="218"/>
        <v>0</v>
      </c>
      <c r="I936" s="116">
        <v>0</v>
      </c>
      <c r="J936" s="116">
        <v>0</v>
      </c>
      <c r="K936" s="116">
        <v>0</v>
      </c>
      <c r="L936" s="116">
        <v>0</v>
      </c>
      <c r="M936" s="22">
        <f t="shared" si="219"/>
        <v>0</v>
      </c>
      <c r="N936" s="116">
        <v>0</v>
      </c>
      <c r="O936" s="116">
        <v>0</v>
      </c>
      <c r="P936" s="116">
        <v>0</v>
      </c>
      <c r="Q936" s="116">
        <v>0</v>
      </c>
      <c r="R936" s="22">
        <f t="shared" si="220"/>
        <v>0</v>
      </c>
      <c r="S936" s="116">
        <v>0</v>
      </c>
      <c r="T936" s="116">
        <v>0</v>
      </c>
      <c r="U936" s="116">
        <v>0</v>
      </c>
      <c r="V936" s="116">
        <v>0</v>
      </c>
      <c r="W936" s="22">
        <f t="shared" si="221"/>
        <v>0</v>
      </c>
      <c r="X936" s="22">
        <f t="shared" si="222"/>
        <v>0</v>
      </c>
      <c r="Y936" s="22">
        <f ca="1">OFFSET('Cost Study'!$B$7,'Operations Support'!$C936,'Operations Support'!$B936)*$H936</f>
        <v>0</v>
      </c>
      <c r="Z936" s="23">
        <f ca="1">Y936*'Cost Study'!$B$31</f>
        <v>0</v>
      </c>
      <c r="AA936" s="23">
        <f ca="1">IF(A936=10298,1.51,1)*IF($B936&lt;3,$D936*'Cost Study'!$B$32*OFFSET('Cost Study'!$B$7,'Operations Support'!$C936,'Operations Support'!$B936),0)</f>
        <v>0</v>
      </c>
      <c r="AB936" s="24">
        <f ca="1">AA936*'Cost Study'!$B$31</f>
        <v>0</v>
      </c>
      <c r="AC936" s="23">
        <f ca="1">Y936*'Cost Study'!$B$31</f>
        <v>0</v>
      </c>
      <c r="AD936" s="24">
        <f ca="1">AA936*'Cost Study'!$B$31</f>
        <v>0</v>
      </c>
      <c r="AE936" s="377">
        <f t="shared" ca="1" si="223"/>
        <v>0</v>
      </c>
      <c r="AF936" s="377">
        <f t="shared" ca="1" si="224"/>
        <v>0</v>
      </c>
      <c r="AH936" s="688">
        <f>IFERROR($H936/SUMIF($A:$A,$A936,$H:$H)*SUMIF(Summary!$A$110:$A$186,$A936,Summary!$P$110:$P$186),0)</f>
        <v>0</v>
      </c>
      <c r="AI936" s="689">
        <f t="shared" ca="1" si="210"/>
        <v>0</v>
      </c>
      <c r="AJ936" s="688">
        <f>IFERROR(H936/SUMIF(A:A,A936,H:H)*SUMIF(Summary!$A$110:$A$186,'Operations Support'!A936,Summary!$Q$110:$Q$186),0)</f>
        <v>0</v>
      </c>
      <c r="AK936" s="688">
        <f t="shared" ca="1" si="211"/>
        <v>0</v>
      </c>
      <c r="AL936" s="1"/>
      <c r="AM936" s="688">
        <f>IFERROR($H936/SUMIF($A:$A,$A936,$H:$H)*SUMIF(Summary!$A$230:$A$266,$A936,Summary!$P$230:$P$266),0)</f>
        <v>0</v>
      </c>
      <c r="AN936" s="688">
        <f>IFERROR($H936/SUMIF($A:$A,$A936,$H:$H)*(SUMIF(Summary!$A$230:$A$266,$A936,Summary!$L$230:$L$266)+SUMIF(Summary!$A$281:$A$317,$A936,Summary!$L$281:$L$317))-AM936,0)</f>
        <v>0</v>
      </c>
      <c r="AO936" s="688">
        <f>IFERROR($H936/SUMIF($A:$A,$A936,$H:$H)*SUMIF(Summary!$A$230:$A$266,$A936,Summary!$Q$230:$Q$266),0)</f>
        <v>0</v>
      </c>
      <c r="AP936" s="688">
        <f>IFERROR($H936/SUMIF($A:$A,$A936,$H:$H)*(SUMIF(Summary!$A$230:$A$266,$A936,Summary!$L$230:$L$266)+SUMIF(Summary!$A$281:$A$317,$A936,Summary!$L$281:$L$317))-AO936,0)</f>
        <v>0</v>
      </c>
      <c r="AQ936" s="306"/>
      <c r="AR936" s="688">
        <f t="shared" ca="1" si="212"/>
        <v>0</v>
      </c>
      <c r="AS936" s="688">
        <f t="shared" ca="1" si="213"/>
        <v>0</v>
      </c>
    </row>
    <row r="937" spans="1:45" x14ac:dyDescent="0.2">
      <c r="A937" s="423">
        <v>3615</v>
      </c>
      <c r="B937" s="427">
        <v>5</v>
      </c>
      <c r="C937" s="425" t="s">
        <v>308</v>
      </c>
      <c r="D937" s="422">
        <f t="shared" si="214"/>
        <v>0</v>
      </c>
      <c r="E937" s="422">
        <f t="shared" si="215"/>
        <v>0</v>
      </c>
      <c r="F937" s="422">
        <f t="shared" si="216"/>
        <v>0</v>
      </c>
      <c r="G937" s="422">
        <f t="shared" si="217"/>
        <v>0</v>
      </c>
      <c r="H937" s="22">
        <f t="shared" si="218"/>
        <v>0</v>
      </c>
      <c r="I937" s="116">
        <v>0</v>
      </c>
      <c r="J937" s="116">
        <v>0</v>
      </c>
      <c r="K937" s="116">
        <v>0</v>
      </c>
      <c r="L937" s="116">
        <v>0</v>
      </c>
      <c r="M937" s="22">
        <f t="shared" si="219"/>
        <v>0</v>
      </c>
      <c r="N937" s="116">
        <v>0</v>
      </c>
      <c r="O937" s="116">
        <v>0</v>
      </c>
      <c r="P937" s="116">
        <v>0</v>
      </c>
      <c r="Q937" s="116">
        <v>0</v>
      </c>
      <c r="R937" s="22">
        <f t="shared" si="220"/>
        <v>0</v>
      </c>
      <c r="S937" s="116">
        <v>0</v>
      </c>
      <c r="T937" s="116">
        <v>0</v>
      </c>
      <c r="U937" s="116">
        <v>0</v>
      </c>
      <c r="V937" s="116">
        <v>0</v>
      </c>
      <c r="W937" s="22">
        <f t="shared" si="221"/>
        <v>0</v>
      </c>
      <c r="X937" s="22">
        <f t="shared" si="222"/>
        <v>0</v>
      </c>
      <c r="Y937" s="22">
        <f ca="1">OFFSET('Cost Study'!$B$7,'Operations Support'!$C937,'Operations Support'!$B937)*$H937</f>
        <v>0</v>
      </c>
      <c r="Z937" s="23">
        <f ca="1">Y937*'Cost Study'!$B$31</f>
        <v>0</v>
      </c>
      <c r="AA937" s="23">
        <f ca="1">IF(A937=10298,1.51,1)*IF($B937&lt;3,$D937*'Cost Study'!$B$32*OFFSET('Cost Study'!$B$7,'Operations Support'!$C937,'Operations Support'!$B937),0)</f>
        <v>0</v>
      </c>
      <c r="AB937" s="24">
        <f ca="1">AA937*'Cost Study'!$B$31</f>
        <v>0</v>
      </c>
      <c r="AC937" s="23">
        <f ca="1">Y937*'Cost Study'!$B$31</f>
        <v>0</v>
      </c>
      <c r="AD937" s="24">
        <f ca="1">AA937*'Cost Study'!$B$31</f>
        <v>0</v>
      </c>
      <c r="AE937" s="377">
        <f t="shared" ca="1" si="223"/>
        <v>0</v>
      </c>
      <c r="AF937" s="377">
        <f t="shared" ca="1" si="224"/>
        <v>0</v>
      </c>
      <c r="AH937" s="688">
        <f>IFERROR($H937/SUMIF($A:$A,$A937,$H:$H)*SUMIF(Summary!$A$110:$A$186,$A937,Summary!$P$110:$P$186),0)</f>
        <v>0</v>
      </c>
      <c r="AI937" s="689">
        <f t="shared" ca="1" si="210"/>
        <v>0</v>
      </c>
      <c r="AJ937" s="688">
        <f>IFERROR(H937/SUMIF(A:A,A937,H:H)*SUMIF(Summary!$A$110:$A$186,'Operations Support'!A937,Summary!$Q$110:$Q$186),0)</f>
        <v>0</v>
      </c>
      <c r="AK937" s="688">
        <f t="shared" ca="1" si="211"/>
        <v>0</v>
      </c>
      <c r="AM937" s="688">
        <f>IFERROR($H937/SUMIF($A:$A,$A937,$H:$H)*SUMIF(Summary!$A$230:$A$266,$A937,Summary!$P$230:$P$266),0)</f>
        <v>0</v>
      </c>
      <c r="AN937" s="688">
        <f>IFERROR($H937/SUMIF($A:$A,$A937,$H:$H)*(SUMIF(Summary!$A$230:$A$266,$A937,Summary!$L$230:$L$266)+SUMIF(Summary!$A$281:$A$317,$A937,Summary!$L$281:$L$317))-AM937,0)</f>
        <v>0</v>
      </c>
      <c r="AO937" s="688">
        <f>IFERROR($H937/SUMIF($A:$A,$A937,$H:$H)*SUMIF(Summary!$A$230:$A$266,$A937,Summary!$Q$230:$Q$266),0)</f>
        <v>0</v>
      </c>
      <c r="AP937" s="688">
        <f>IFERROR($H937/SUMIF($A:$A,$A937,$H:$H)*(SUMIF(Summary!$A$230:$A$266,$A937,Summary!$L$230:$L$266)+SUMIF(Summary!$A$281:$A$317,$A937,Summary!$L$281:$L$317))-AO937,0)</f>
        <v>0</v>
      </c>
      <c r="AQ937" s="306"/>
      <c r="AR937" s="688">
        <f t="shared" ca="1" si="212"/>
        <v>0</v>
      </c>
      <c r="AS937" s="688">
        <f t="shared" ca="1" si="213"/>
        <v>0</v>
      </c>
    </row>
    <row r="938" spans="1:45" x14ac:dyDescent="0.2">
      <c r="A938" s="423">
        <v>3615</v>
      </c>
      <c r="B938" s="427">
        <v>5</v>
      </c>
      <c r="C938" s="425" t="s">
        <v>309</v>
      </c>
      <c r="D938" s="422">
        <f t="shared" si="214"/>
        <v>0</v>
      </c>
      <c r="E938" s="422">
        <f t="shared" si="215"/>
        <v>0</v>
      </c>
      <c r="F938" s="422">
        <f t="shared" si="216"/>
        <v>0</v>
      </c>
      <c r="G938" s="422">
        <f t="shared" si="217"/>
        <v>0</v>
      </c>
      <c r="H938" s="22">
        <f t="shared" si="218"/>
        <v>0</v>
      </c>
      <c r="I938" s="116">
        <v>0</v>
      </c>
      <c r="J938" s="116">
        <v>0</v>
      </c>
      <c r="K938" s="116">
        <v>0</v>
      </c>
      <c r="L938" s="116">
        <v>0</v>
      </c>
      <c r="M938" s="22">
        <f t="shared" si="219"/>
        <v>0</v>
      </c>
      <c r="N938" s="116">
        <v>0</v>
      </c>
      <c r="O938" s="116">
        <v>0</v>
      </c>
      <c r="P938" s="116">
        <v>0</v>
      </c>
      <c r="Q938" s="116">
        <v>0</v>
      </c>
      <c r="R938" s="22">
        <f t="shared" si="220"/>
        <v>0</v>
      </c>
      <c r="S938" s="116">
        <v>0</v>
      </c>
      <c r="T938" s="116">
        <v>0</v>
      </c>
      <c r="U938" s="116">
        <v>0</v>
      </c>
      <c r="V938" s="116">
        <v>0</v>
      </c>
      <c r="W938" s="22">
        <f t="shared" si="221"/>
        <v>0</v>
      </c>
      <c r="X938" s="22">
        <f t="shared" si="222"/>
        <v>0</v>
      </c>
      <c r="Y938" s="22">
        <f ca="1">OFFSET('Cost Study'!$B$7,'Operations Support'!$C938,'Operations Support'!$B938)*$H938</f>
        <v>0</v>
      </c>
      <c r="Z938" s="23">
        <f ca="1">Y938*'Cost Study'!$B$31</f>
        <v>0</v>
      </c>
      <c r="AA938" s="23">
        <f ca="1">IF(A938=10298,1.51,1)*IF($B938&lt;3,$D938*'Cost Study'!$B$32*OFFSET('Cost Study'!$B$7,'Operations Support'!$C938,'Operations Support'!$B938),0)</f>
        <v>0</v>
      </c>
      <c r="AB938" s="24">
        <f ca="1">AA938*'Cost Study'!$B$31</f>
        <v>0</v>
      </c>
      <c r="AC938" s="23">
        <f ca="1">Y938*'Cost Study'!$B$31</f>
        <v>0</v>
      </c>
      <c r="AD938" s="24">
        <f ca="1">AA938*'Cost Study'!$B$31</f>
        <v>0</v>
      </c>
      <c r="AE938" s="377">
        <f t="shared" ca="1" si="223"/>
        <v>0</v>
      </c>
      <c r="AF938" s="377">
        <f t="shared" ca="1" si="224"/>
        <v>0</v>
      </c>
      <c r="AH938" s="688">
        <f>IFERROR($H938/SUMIF($A:$A,$A938,$H:$H)*SUMIF(Summary!$A$110:$A$186,$A938,Summary!$P$110:$P$186),0)</f>
        <v>0</v>
      </c>
      <c r="AI938" s="689">
        <f t="shared" ca="1" si="210"/>
        <v>0</v>
      </c>
      <c r="AJ938" s="688">
        <f>IFERROR(H938/SUMIF(A:A,A938,H:H)*SUMIF(Summary!$A$110:$A$186,'Operations Support'!A938,Summary!$Q$110:$Q$186),0)</f>
        <v>0</v>
      </c>
      <c r="AK938" s="688">
        <f t="shared" ca="1" si="211"/>
        <v>0</v>
      </c>
      <c r="AM938" s="688">
        <f>IFERROR($H938/SUMIF($A:$A,$A938,$H:$H)*SUMIF(Summary!$A$230:$A$266,$A938,Summary!$P$230:$P$266),0)</f>
        <v>0</v>
      </c>
      <c r="AN938" s="688">
        <f>IFERROR($H938/SUMIF($A:$A,$A938,$H:$H)*(SUMIF(Summary!$A$230:$A$266,$A938,Summary!$L$230:$L$266)+SUMIF(Summary!$A$281:$A$317,$A938,Summary!$L$281:$L$317))-AM938,0)</f>
        <v>0</v>
      </c>
      <c r="AO938" s="688">
        <f>IFERROR($H938/SUMIF($A:$A,$A938,$H:$H)*SUMIF(Summary!$A$230:$A$266,$A938,Summary!$Q$230:$Q$266),0)</f>
        <v>0</v>
      </c>
      <c r="AP938" s="688">
        <f>IFERROR($H938/SUMIF($A:$A,$A938,$H:$H)*(SUMIF(Summary!$A$230:$A$266,$A938,Summary!$L$230:$L$266)+SUMIF(Summary!$A$281:$A$317,$A938,Summary!$L$281:$L$317))-AO938,0)</f>
        <v>0</v>
      </c>
      <c r="AQ938" s="306"/>
      <c r="AR938" s="688">
        <f t="shared" ca="1" si="212"/>
        <v>0</v>
      </c>
      <c r="AS938" s="688">
        <f t="shared" ca="1" si="213"/>
        <v>0</v>
      </c>
    </row>
    <row r="939" spans="1:45" x14ac:dyDescent="0.2">
      <c r="A939" s="423">
        <v>3615</v>
      </c>
      <c r="B939" s="427">
        <v>5</v>
      </c>
      <c r="C939" s="425" t="s">
        <v>310</v>
      </c>
      <c r="D939" s="422">
        <f t="shared" si="214"/>
        <v>0</v>
      </c>
      <c r="E939" s="422">
        <f t="shared" si="215"/>
        <v>0</v>
      </c>
      <c r="F939" s="422">
        <f t="shared" si="216"/>
        <v>0</v>
      </c>
      <c r="G939" s="422">
        <f t="shared" si="217"/>
        <v>0</v>
      </c>
      <c r="H939" s="22">
        <f t="shared" si="218"/>
        <v>0</v>
      </c>
      <c r="I939" s="116">
        <v>0</v>
      </c>
      <c r="J939" s="116">
        <v>0</v>
      </c>
      <c r="K939" s="116">
        <v>0</v>
      </c>
      <c r="L939" s="116">
        <v>0</v>
      </c>
      <c r="M939" s="22">
        <f t="shared" si="219"/>
        <v>0</v>
      </c>
      <c r="N939" s="116">
        <v>0</v>
      </c>
      <c r="O939" s="116">
        <v>0</v>
      </c>
      <c r="P939" s="116">
        <v>0</v>
      </c>
      <c r="Q939" s="116">
        <v>0</v>
      </c>
      <c r="R939" s="22">
        <f t="shared" si="220"/>
        <v>0</v>
      </c>
      <c r="S939" s="116">
        <v>0</v>
      </c>
      <c r="T939" s="116">
        <v>0</v>
      </c>
      <c r="U939" s="116">
        <v>0</v>
      </c>
      <c r="V939" s="116">
        <v>0</v>
      </c>
      <c r="W939" s="22">
        <f t="shared" si="221"/>
        <v>0</v>
      </c>
      <c r="X939" s="22">
        <f t="shared" si="222"/>
        <v>0</v>
      </c>
      <c r="Y939" s="22">
        <f ca="1">OFFSET('Cost Study'!$B$7,'Operations Support'!$C939,'Operations Support'!$B939)*$H939</f>
        <v>0</v>
      </c>
      <c r="Z939" s="23">
        <f ca="1">Y939*'Cost Study'!$B$31</f>
        <v>0</v>
      </c>
      <c r="AA939" s="23">
        <f ca="1">IF(A939=10298,1.51,1)*IF($B939&lt;3,$D939*'Cost Study'!$B$32*OFFSET('Cost Study'!$B$7,'Operations Support'!$C939,'Operations Support'!$B939),0)</f>
        <v>0</v>
      </c>
      <c r="AB939" s="24">
        <f ca="1">AA939*'Cost Study'!$B$31</f>
        <v>0</v>
      </c>
      <c r="AC939" s="23">
        <f ca="1">Y939*'Cost Study'!$B$31</f>
        <v>0</v>
      </c>
      <c r="AD939" s="24">
        <f ca="1">AA939*'Cost Study'!$B$31</f>
        <v>0</v>
      </c>
      <c r="AE939" s="377">
        <f t="shared" ca="1" si="223"/>
        <v>0</v>
      </c>
      <c r="AF939" s="377">
        <f t="shared" ca="1" si="224"/>
        <v>0</v>
      </c>
      <c r="AH939" s="688">
        <f>IFERROR($H939/SUMIF($A:$A,$A939,$H:$H)*SUMIF(Summary!$A$110:$A$186,$A939,Summary!$P$110:$P$186),0)</f>
        <v>0</v>
      </c>
      <c r="AI939" s="689">
        <f t="shared" ca="1" si="210"/>
        <v>0</v>
      </c>
      <c r="AJ939" s="688">
        <f>IFERROR(H939/SUMIF(A:A,A939,H:H)*SUMIF(Summary!$A$110:$A$186,'Operations Support'!A939,Summary!$Q$110:$Q$186),0)</f>
        <v>0</v>
      </c>
      <c r="AK939" s="688">
        <f t="shared" ca="1" si="211"/>
        <v>0</v>
      </c>
      <c r="AM939" s="688">
        <f>IFERROR($H939/SUMIF($A:$A,$A939,$H:$H)*SUMIF(Summary!$A$230:$A$266,$A939,Summary!$P$230:$P$266),0)</f>
        <v>0</v>
      </c>
      <c r="AN939" s="688">
        <f>IFERROR($H939/SUMIF($A:$A,$A939,$H:$H)*(SUMIF(Summary!$A$230:$A$266,$A939,Summary!$L$230:$L$266)+SUMIF(Summary!$A$281:$A$317,$A939,Summary!$L$281:$L$317))-AM939,0)</f>
        <v>0</v>
      </c>
      <c r="AO939" s="688">
        <f>IFERROR($H939/SUMIF($A:$A,$A939,$H:$H)*SUMIF(Summary!$A$230:$A$266,$A939,Summary!$Q$230:$Q$266),0)</f>
        <v>0</v>
      </c>
      <c r="AP939" s="688">
        <f>IFERROR($H939/SUMIF($A:$A,$A939,$H:$H)*(SUMIF(Summary!$A$230:$A$266,$A939,Summary!$L$230:$L$266)+SUMIF(Summary!$A$281:$A$317,$A939,Summary!$L$281:$L$317))-AO939,0)</f>
        <v>0</v>
      </c>
      <c r="AQ939" s="306"/>
      <c r="AR939" s="688">
        <f t="shared" ca="1" si="212"/>
        <v>0</v>
      </c>
      <c r="AS939" s="688">
        <f t="shared" ca="1" si="213"/>
        <v>0</v>
      </c>
    </row>
    <row r="940" spans="1:45" x14ac:dyDescent="0.2">
      <c r="A940" s="423">
        <v>3615</v>
      </c>
      <c r="B940" s="427">
        <v>5</v>
      </c>
      <c r="C940" s="425" t="s">
        <v>311</v>
      </c>
      <c r="D940" s="422">
        <f t="shared" si="214"/>
        <v>0</v>
      </c>
      <c r="E940" s="422">
        <f t="shared" si="215"/>
        <v>0</v>
      </c>
      <c r="F940" s="422">
        <f t="shared" si="216"/>
        <v>0</v>
      </c>
      <c r="G940" s="422">
        <f t="shared" si="217"/>
        <v>0</v>
      </c>
      <c r="H940" s="22">
        <f t="shared" si="218"/>
        <v>0</v>
      </c>
      <c r="I940" s="116">
        <v>0</v>
      </c>
      <c r="J940" s="116">
        <v>0</v>
      </c>
      <c r="K940" s="116">
        <v>0</v>
      </c>
      <c r="L940" s="116">
        <v>0</v>
      </c>
      <c r="M940" s="22">
        <f t="shared" si="219"/>
        <v>0</v>
      </c>
      <c r="N940" s="116">
        <v>0</v>
      </c>
      <c r="O940" s="116">
        <v>0</v>
      </c>
      <c r="P940" s="116">
        <v>0</v>
      </c>
      <c r="Q940" s="116">
        <v>0</v>
      </c>
      <c r="R940" s="22">
        <f t="shared" si="220"/>
        <v>0</v>
      </c>
      <c r="S940" s="116">
        <v>0</v>
      </c>
      <c r="T940" s="116">
        <v>0</v>
      </c>
      <c r="U940" s="116">
        <v>0</v>
      </c>
      <c r="V940" s="116">
        <v>0</v>
      </c>
      <c r="W940" s="22">
        <f t="shared" si="221"/>
        <v>0</v>
      </c>
      <c r="X940" s="22">
        <f t="shared" si="222"/>
        <v>0</v>
      </c>
      <c r="Y940" s="22">
        <f ca="1">OFFSET('Cost Study'!$B$7,'Operations Support'!$C940,'Operations Support'!$B940)*$H940</f>
        <v>0</v>
      </c>
      <c r="Z940" s="23">
        <f ca="1">Y940*'Cost Study'!$B$31</f>
        <v>0</v>
      </c>
      <c r="AA940" s="23">
        <f ca="1">IF(A940=10298,1.51,1)*IF($B940&lt;3,$D940*'Cost Study'!$B$32*OFFSET('Cost Study'!$B$7,'Operations Support'!$C940,'Operations Support'!$B940),0)</f>
        <v>0</v>
      </c>
      <c r="AB940" s="24">
        <f ca="1">AA940*'Cost Study'!$B$31</f>
        <v>0</v>
      </c>
      <c r="AC940" s="23">
        <f ca="1">Y940*'Cost Study'!$B$31</f>
        <v>0</v>
      </c>
      <c r="AD940" s="24">
        <f ca="1">AA940*'Cost Study'!$B$31</f>
        <v>0</v>
      </c>
      <c r="AE940" s="377">
        <f t="shared" ca="1" si="223"/>
        <v>0</v>
      </c>
      <c r="AF940" s="377">
        <f t="shared" ca="1" si="224"/>
        <v>0</v>
      </c>
      <c r="AH940" s="688">
        <f>IFERROR($H940/SUMIF($A:$A,$A940,$H:$H)*SUMIF(Summary!$A$110:$A$186,$A940,Summary!$P$110:$P$186),0)</f>
        <v>0</v>
      </c>
      <c r="AI940" s="689">
        <f t="shared" ca="1" si="210"/>
        <v>0</v>
      </c>
      <c r="AJ940" s="688">
        <f>IFERROR(H940/SUMIF(A:A,A940,H:H)*SUMIF(Summary!$A$110:$A$186,'Operations Support'!A940,Summary!$Q$110:$Q$186),0)</f>
        <v>0</v>
      </c>
      <c r="AK940" s="688">
        <f t="shared" ca="1" si="211"/>
        <v>0</v>
      </c>
      <c r="AM940" s="688">
        <f>IFERROR($H940/SUMIF($A:$A,$A940,$H:$H)*SUMIF(Summary!$A$230:$A$266,$A940,Summary!$P$230:$P$266),0)</f>
        <v>0</v>
      </c>
      <c r="AN940" s="688">
        <f>IFERROR($H940/SUMIF($A:$A,$A940,$H:$H)*(SUMIF(Summary!$A$230:$A$266,$A940,Summary!$L$230:$L$266)+SUMIF(Summary!$A$281:$A$317,$A940,Summary!$L$281:$L$317))-AM940,0)</f>
        <v>0</v>
      </c>
      <c r="AO940" s="688">
        <f>IFERROR($H940/SUMIF($A:$A,$A940,$H:$H)*SUMIF(Summary!$A$230:$A$266,$A940,Summary!$Q$230:$Q$266),0)</f>
        <v>0</v>
      </c>
      <c r="AP940" s="688">
        <f>IFERROR($H940/SUMIF($A:$A,$A940,$H:$H)*(SUMIF(Summary!$A$230:$A$266,$A940,Summary!$L$230:$L$266)+SUMIF(Summary!$A$281:$A$317,$A940,Summary!$L$281:$L$317))-AO940,0)</f>
        <v>0</v>
      </c>
      <c r="AQ940" s="306"/>
      <c r="AR940" s="688">
        <f t="shared" ca="1" si="212"/>
        <v>0</v>
      </c>
      <c r="AS940" s="688">
        <f t="shared" ca="1" si="213"/>
        <v>0</v>
      </c>
    </row>
    <row r="941" spans="1:45" x14ac:dyDescent="0.2">
      <c r="A941" s="423">
        <v>3615</v>
      </c>
      <c r="B941" s="427">
        <v>5</v>
      </c>
      <c r="C941" s="425" t="s">
        <v>312</v>
      </c>
      <c r="D941" s="422">
        <f t="shared" si="214"/>
        <v>0</v>
      </c>
      <c r="E941" s="422">
        <f t="shared" si="215"/>
        <v>0</v>
      </c>
      <c r="F941" s="422">
        <f t="shared" si="216"/>
        <v>0</v>
      </c>
      <c r="G941" s="422">
        <f t="shared" si="217"/>
        <v>0</v>
      </c>
      <c r="H941" s="22">
        <f t="shared" si="218"/>
        <v>0</v>
      </c>
      <c r="I941" s="116">
        <v>0</v>
      </c>
      <c r="J941" s="116">
        <v>0</v>
      </c>
      <c r="K941" s="116">
        <v>0</v>
      </c>
      <c r="L941" s="116">
        <v>0</v>
      </c>
      <c r="M941" s="22">
        <f t="shared" si="219"/>
        <v>0</v>
      </c>
      <c r="N941" s="116">
        <v>0</v>
      </c>
      <c r="O941" s="116">
        <v>0</v>
      </c>
      <c r="P941" s="116">
        <v>0</v>
      </c>
      <c r="Q941" s="116">
        <v>0</v>
      </c>
      <c r="R941" s="22">
        <f t="shared" si="220"/>
        <v>0</v>
      </c>
      <c r="S941" s="116">
        <v>0</v>
      </c>
      <c r="T941" s="116">
        <v>0</v>
      </c>
      <c r="U941" s="116">
        <v>0</v>
      </c>
      <c r="V941" s="116">
        <v>0</v>
      </c>
      <c r="W941" s="22">
        <f t="shared" si="221"/>
        <v>0</v>
      </c>
      <c r="X941" s="22">
        <f t="shared" si="222"/>
        <v>0</v>
      </c>
      <c r="Y941" s="22">
        <f ca="1">OFFSET('Cost Study'!$B$7,'Operations Support'!$C941,'Operations Support'!$B941)*$H941</f>
        <v>0</v>
      </c>
      <c r="Z941" s="23">
        <f ca="1">Y941*'Cost Study'!$B$31</f>
        <v>0</v>
      </c>
      <c r="AA941" s="23">
        <f ca="1">IF(A941=10298,1.51,1)*IF($B941&lt;3,$D941*'Cost Study'!$B$32*OFFSET('Cost Study'!$B$7,'Operations Support'!$C941,'Operations Support'!$B941),0)</f>
        <v>0</v>
      </c>
      <c r="AB941" s="24">
        <f ca="1">AA941*'Cost Study'!$B$31</f>
        <v>0</v>
      </c>
      <c r="AC941" s="23">
        <f ca="1">Y941*'Cost Study'!$B$31</f>
        <v>0</v>
      </c>
      <c r="AD941" s="24">
        <f ca="1">AA941*'Cost Study'!$B$31</f>
        <v>0</v>
      </c>
      <c r="AE941" s="377">
        <f t="shared" ca="1" si="223"/>
        <v>0</v>
      </c>
      <c r="AF941" s="377">
        <f t="shared" ca="1" si="224"/>
        <v>0</v>
      </c>
      <c r="AH941" s="688">
        <f>IFERROR($H941/SUMIF($A:$A,$A941,$H:$H)*SUMIF(Summary!$A$110:$A$186,$A941,Summary!$P$110:$P$186),0)</f>
        <v>0</v>
      </c>
      <c r="AI941" s="689">
        <f t="shared" ca="1" si="210"/>
        <v>0</v>
      </c>
      <c r="AJ941" s="688">
        <f>IFERROR(H941/SUMIF(A:A,A941,H:H)*SUMIF(Summary!$A$110:$A$186,'Operations Support'!A941,Summary!$Q$110:$Q$186),0)</f>
        <v>0</v>
      </c>
      <c r="AK941" s="688">
        <f t="shared" ca="1" si="211"/>
        <v>0</v>
      </c>
      <c r="AM941" s="688">
        <f>IFERROR($H941/SUMIF($A:$A,$A941,$H:$H)*SUMIF(Summary!$A$230:$A$266,$A941,Summary!$P$230:$P$266),0)</f>
        <v>0</v>
      </c>
      <c r="AN941" s="688">
        <f>IFERROR($H941/SUMIF($A:$A,$A941,$H:$H)*(SUMIF(Summary!$A$230:$A$266,$A941,Summary!$L$230:$L$266)+SUMIF(Summary!$A$281:$A$317,$A941,Summary!$L$281:$L$317))-AM941,0)</f>
        <v>0</v>
      </c>
      <c r="AO941" s="688">
        <f>IFERROR($H941/SUMIF($A:$A,$A941,$H:$H)*SUMIF(Summary!$A$230:$A$266,$A941,Summary!$Q$230:$Q$266),0)</f>
        <v>0</v>
      </c>
      <c r="AP941" s="688">
        <f>IFERROR($H941/SUMIF($A:$A,$A941,$H:$H)*(SUMIF(Summary!$A$230:$A$266,$A941,Summary!$L$230:$L$266)+SUMIF(Summary!$A$281:$A$317,$A941,Summary!$L$281:$L$317))-AO941,0)</f>
        <v>0</v>
      </c>
      <c r="AQ941" s="306"/>
      <c r="AR941" s="688">
        <f t="shared" ca="1" si="212"/>
        <v>0</v>
      </c>
      <c r="AS941" s="688">
        <f t="shared" ca="1" si="213"/>
        <v>0</v>
      </c>
    </row>
    <row r="942" spans="1:45" x14ac:dyDescent="0.2">
      <c r="A942" s="423">
        <v>3615</v>
      </c>
      <c r="B942" s="427">
        <v>5</v>
      </c>
      <c r="C942" s="425" t="s">
        <v>313</v>
      </c>
      <c r="D942" s="422">
        <f t="shared" si="214"/>
        <v>1359</v>
      </c>
      <c r="E942" s="422">
        <f t="shared" si="215"/>
        <v>0</v>
      </c>
      <c r="F942" s="422">
        <f t="shared" si="216"/>
        <v>2790</v>
      </c>
      <c r="G942" s="422">
        <f t="shared" si="217"/>
        <v>0</v>
      </c>
      <c r="H942" s="22">
        <f t="shared" si="218"/>
        <v>4149</v>
      </c>
      <c r="I942" s="116">
        <v>415</v>
      </c>
      <c r="J942" s="116">
        <v>0</v>
      </c>
      <c r="K942" s="116">
        <v>1048</v>
      </c>
      <c r="L942" s="116">
        <v>0</v>
      </c>
      <c r="M942" s="22">
        <f t="shared" si="219"/>
        <v>1463</v>
      </c>
      <c r="N942" s="116">
        <v>392</v>
      </c>
      <c r="O942" s="116">
        <v>0</v>
      </c>
      <c r="P942" s="116">
        <v>1034</v>
      </c>
      <c r="Q942" s="116">
        <v>0</v>
      </c>
      <c r="R942" s="22">
        <f t="shared" si="220"/>
        <v>1426</v>
      </c>
      <c r="S942" s="116">
        <v>552</v>
      </c>
      <c r="T942" s="116">
        <v>0</v>
      </c>
      <c r="U942" s="116">
        <v>708</v>
      </c>
      <c r="V942" s="116">
        <v>0</v>
      </c>
      <c r="W942" s="22">
        <f t="shared" si="221"/>
        <v>1260</v>
      </c>
      <c r="X942" s="22">
        <f t="shared" si="222"/>
        <v>172.875</v>
      </c>
      <c r="Y942" s="22">
        <f ca="1">OFFSET('Cost Study'!$B$7,'Operations Support'!$C942,'Operations Support'!$B942)*$H942</f>
        <v>11617.199999999999</v>
      </c>
      <c r="Z942" s="23">
        <f ca="1">Y942*'Cost Study'!$B$31</f>
        <v>648843.04028570943</v>
      </c>
      <c r="AA942" s="23">
        <f ca="1">IF(A942=10298,1.51,1)*IF($B942&lt;3,$D942*'Cost Study'!$B$32*OFFSET('Cost Study'!$B$7,'Operations Support'!$C942,'Operations Support'!$B942),0)</f>
        <v>0</v>
      </c>
      <c r="AB942" s="24">
        <f ca="1">AA942*'Cost Study'!$B$31</f>
        <v>0</v>
      </c>
      <c r="AC942" s="23">
        <f ca="1">Y942*'Cost Study'!$B$31</f>
        <v>648843.04028570943</v>
      </c>
      <c r="AD942" s="24">
        <f ca="1">AA942*'Cost Study'!$B$31</f>
        <v>0</v>
      </c>
      <c r="AE942" s="377">
        <f t="shared" ca="1" si="223"/>
        <v>648843.04028570943</v>
      </c>
      <c r="AF942" s="377">
        <f t="shared" ca="1" si="224"/>
        <v>648843.04028570943</v>
      </c>
      <c r="AH942" s="688">
        <f>IFERROR($H942/SUMIF($A:$A,$A942,$H:$H)*SUMIF(Summary!$A$110:$A$186,$A942,Summary!$P$110:$P$186),0)</f>
        <v>108654.16562267207</v>
      </c>
      <c r="AI942" s="689">
        <f t="shared" ref="AI942:AI1005" ca="1" si="225">Z942+AB942-AH942</f>
        <v>540188.87466303736</v>
      </c>
      <c r="AJ942" s="688">
        <f>IFERROR(H942/SUMIF(A:A,A942,H:H)*SUMIF(Summary!$A$110:$A$186,'Operations Support'!A942,Summary!$Q$110:$Q$186),0)</f>
        <v>108725.41665984238</v>
      </c>
      <c r="AK942" s="688">
        <f t="shared" ref="AK942:AK1005" ca="1" si="226">AC942+AD942-AJ942</f>
        <v>540117.62362586707</v>
      </c>
      <c r="AM942" s="688">
        <f>IFERROR($H942/SUMIF($A:$A,$A942,$H:$H)*SUMIF(Summary!$A$230:$A$266,$A942,Summary!$P$230:$P$266),0)</f>
        <v>20557.519927469737</v>
      </c>
      <c r="AN942" s="688">
        <f>IFERROR($H942/SUMIF($A:$A,$A942,$H:$H)*(SUMIF(Summary!$A$230:$A$266,$A942,Summary!$L$230:$L$266)+SUMIF(Summary!$A$281:$A$317,$A942,Summary!$L$281:$L$317))-AM942,0)</f>
        <v>65584.859153466081</v>
      </c>
      <c r="AO942" s="688">
        <f>IFERROR($H942/SUMIF($A:$A,$A942,$H:$H)*SUMIF(Summary!$A$230:$A$266,$A942,Summary!$Q$230:$Q$266),0)</f>
        <v>20571.000723241232</v>
      </c>
      <c r="AP942" s="688">
        <f>IFERROR($H942/SUMIF($A:$A,$A942,$H:$H)*(SUMIF(Summary!$A$230:$A$266,$A942,Summary!$L$230:$L$266)+SUMIF(Summary!$A$281:$A$317,$A942,Summary!$L$281:$L$317))-AO942,0)</f>
        <v>65571.378357694586</v>
      </c>
      <c r="AQ942" s="306"/>
      <c r="AR942" s="688">
        <f t="shared" ref="AR942:AR1005" ca="1" si="227">AI942+AN942</f>
        <v>605773.73381650343</v>
      </c>
      <c r="AS942" s="688">
        <f t="shared" ref="AS942:AS1005" ca="1" si="228">AK942+AP942</f>
        <v>605689.00198356167</v>
      </c>
    </row>
    <row r="943" spans="1:45" x14ac:dyDescent="0.2">
      <c r="A943" s="423">
        <v>3615</v>
      </c>
      <c r="B943" s="427">
        <v>5</v>
      </c>
      <c r="C943" s="425" t="s">
        <v>314</v>
      </c>
      <c r="D943" s="422">
        <f t="shared" si="214"/>
        <v>0</v>
      </c>
      <c r="E943" s="422">
        <f t="shared" si="215"/>
        <v>0</v>
      </c>
      <c r="F943" s="422">
        <f t="shared" si="216"/>
        <v>0</v>
      </c>
      <c r="G943" s="422">
        <f t="shared" si="217"/>
        <v>0</v>
      </c>
      <c r="H943" s="22">
        <f t="shared" si="218"/>
        <v>0</v>
      </c>
      <c r="I943" s="116">
        <v>0</v>
      </c>
      <c r="J943" s="116">
        <v>0</v>
      </c>
      <c r="K943" s="116">
        <v>0</v>
      </c>
      <c r="L943" s="116">
        <v>0</v>
      </c>
      <c r="M943" s="22">
        <f t="shared" si="219"/>
        <v>0</v>
      </c>
      <c r="N943" s="116">
        <v>0</v>
      </c>
      <c r="O943" s="116">
        <v>0</v>
      </c>
      <c r="P943" s="116">
        <v>0</v>
      </c>
      <c r="Q943" s="116">
        <v>0</v>
      </c>
      <c r="R943" s="22">
        <f t="shared" si="220"/>
        <v>0</v>
      </c>
      <c r="S943" s="116">
        <v>0</v>
      </c>
      <c r="T943" s="116">
        <v>0</v>
      </c>
      <c r="U943" s="116">
        <v>0</v>
      </c>
      <c r="V943" s="116">
        <v>0</v>
      </c>
      <c r="W943" s="22">
        <f t="shared" si="221"/>
        <v>0</v>
      </c>
      <c r="X943" s="22">
        <f t="shared" si="222"/>
        <v>0</v>
      </c>
      <c r="Y943" s="22">
        <f ca="1">OFFSET('Cost Study'!$B$7,'Operations Support'!$C943,'Operations Support'!$B943)*$H943</f>
        <v>0</v>
      </c>
      <c r="Z943" s="23">
        <f ca="1">Y943*'Cost Study'!$B$31</f>
        <v>0</v>
      </c>
      <c r="AA943" s="23">
        <f ca="1">IF(A943=10298,1.51,1)*IF($B943&lt;3,$D943*'Cost Study'!$B$32*OFFSET('Cost Study'!$B$7,'Operations Support'!$C943,'Operations Support'!$B943),0)</f>
        <v>0</v>
      </c>
      <c r="AB943" s="24">
        <f ca="1">AA943*'Cost Study'!$B$31</f>
        <v>0</v>
      </c>
      <c r="AC943" s="23">
        <f ca="1">Y943*'Cost Study'!$B$31</f>
        <v>0</v>
      </c>
      <c r="AD943" s="24">
        <f ca="1">AA943*'Cost Study'!$B$31</f>
        <v>0</v>
      </c>
      <c r="AE943" s="377">
        <f t="shared" ca="1" si="223"/>
        <v>0</v>
      </c>
      <c r="AF943" s="377">
        <f t="shared" ca="1" si="224"/>
        <v>0</v>
      </c>
      <c r="AH943" s="688">
        <f>IFERROR($H943/SUMIF($A:$A,$A943,$H:$H)*SUMIF(Summary!$A$110:$A$186,$A943,Summary!$P$110:$P$186),0)</f>
        <v>0</v>
      </c>
      <c r="AI943" s="689">
        <f t="shared" ca="1" si="225"/>
        <v>0</v>
      </c>
      <c r="AJ943" s="688">
        <f>IFERROR(H943/SUMIF(A:A,A943,H:H)*SUMIF(Summary!$A$110:$A$186,'Operations Support'!A943,Summary!$Q$110:$Q$186),0)</f>
        <v>0</v>
      </c>
      <c r="AK943" s="688">
        <f t="shared" ca="1" si="226"/>
        <v>0</v>
      </c>
      <c r="AM943" s="688">
        <f>IFERROR($H943/SUMIF($A:$A,$A943,$H:$H)*SUMIF(Summary!$A$230:$A$266,$A943,Summary!$P$230:$P$266),0)</f>
        <v>0</v>
      </c>
      <c r="AN943" s="688">
        <f>IFERROR($H943/SUMIF($A:$A,$A943,$H:$H)*(SUMIF(Summary!$A$230:$A$266,$A943,Summary!$L$230:$L$266)+SUMIF(Summary!$A$281:$A$317,$A943,Summary!$L$281:$L$317))-AM943,0)</f>
        <v>0</v>
      </c>
      <c r="AO943" s="688">
        <f>IFERROR($H943/SUMIF($A:$A,$A943,$H:$H)*SUMIF(Summary!$A$230:$A$266,$A943,Summary!$Q$230:$Q$266),0)</f>
        <v>0</v>
      </c>
      <c r="AP943" s="688">
        <f>IFERROR($H943/SUMIF($A:$A,$A943,$H:$H)*(SUMIF(Summary!$A$230:$A$266,$A943,Summary!$L$230:$L$266)+SUMIF(Summary!$A$281:$A$317,$A943,Summary!$L$281:$L$317))-AO943,0)</f>
        <v>0</v>
      </c>
      <c r="AQ943" s="306"/>
      <c r="AR943" s="688">
        <f t="shared" ca="1" si="227"/>
        <v>0</v>
      </c>
      <c r="AS943" s="688">
        <f t="shared" ca="1" si="228"/>
        <v>0</v>
      </c>
    </row>
    <row r="944" spans="1:45" x14ac:dyDescent="0.2">
      <c r="A944" s="423">
        <v>3615</v>
      </c>
      <c r="B944" s="427">
        <v>5</v>
      </c>
      <c r="C944" s="425" t="s">
        <v>315</v>
      </c>
      <c r="D944" s="422">
        <f t="shared" si="214"/>
        <v>0</v>
      </c>
      <c r="E944" s="422">
        <f t="shared" si="215"/>
        <v>0</v>
      </c>
      <c r="F944" s="422">
        <f t="shared" si="216"/>
        <v>0</v>
      </c>
      <c r="G944" s="422">
        <f t="shared" si="217"/>
        <v>0</v>
      </c>
      <c r="H944" s="22">
        <f t="shared" si="218"/>
        <v>0</v>
      </c>
      <c r="I944" s="116">
        <v>0</v>
      </c>
      <c r="J944" s="116">
        <v>0</v>
      </c>
      <c r="K944" s="116">
        <v>0</v>
      </c>
      <c r="L944" s="116">
        <v>0</v>
      </c>
      <c r="M944" s="22">
        <f t="shared" si="219"/>
        <v>0</v>
      </c>
      <c r="N944" s="116">
        <v>0</v>
      </c>
      <c r="O944" s="116">
        <v>0</v>
      </c>
      <c r="P944" s="116">
        <v>0</v>
      </c>
      <c r="Q944" s="116">
        <v>0</v>
      </c>
      <c r="R944" s="22">
        <f t="shared" si="220"/>
        <v>0</v>
      </c>
      <c r="S944" s="116">
        <v>0</v>
      </c>
      <c r="T944" s="116">
        <v>0</v>
      </c>
      <c r="U944" s="116">
        <v>0</v>
      </c>
      <c r="V944" s="116">
        <v>0</v>
      </c>
      <c r="W944" s="22">
        <f t="shared" si="221"/>
        <v>0</v>
      </c>
      <c r="X944" s="22">
        <f t="shared" si="222"/>
        <v>0</v>
      </c>
      <c r="Y944" s="22">
        <f ca="1">OFFSET('Cost Study'!$B$7,'Operations Support'!$C944,'Operations Support'!$B944)*$H944</f>
        <v>0</v>
      </c>
      <c r="Z944" s="23">
        <f ca="1">Y944*'Cost Study'!$B$31</f>
        <v>0</v>
      </c>
      <c r="AA944" s="23">
        <f ca="1">IF(A944=10298,1.51,1)*IF($B944&lt;3,$D944*'Cost Study'!$B$32*OFFSET('Cost Study'!$B$7,'Operations Support'!$C944,'Operations Support'!$B944),0)</f>
        <v>0</v>
      </c>
      <c r="AB944" s="24">
        <f ca="1">AA944*'Cost Study'!$B$31</f>
        <v>0</v>
      </c>
      <c r="AC944" s="23">
        <f ca="1">Y944*'Cost Study'!$B$31</f>
        <v>0</v>
      </c>
      <c r="AD944" s="24">
        <f ca="1">AA944*'Cost Study'!$B$31</f>
        <v>0</v>
      </c>
      <c r="AE944" s="377">
        <f t="shared" ca="1" si="223"/>
        <v>0</v>
      </c>
      <c r="AF944" s="377">
        <f t="shared" ca="1" si="224"/>
        <v>0</v>
      </c>
      <c r="AH944" s="688">
        <f>IFERROR($H944/SUMIF($A:$A,$A944,$H:$H)*SUMIF(Summary!$A$110:$A$186,$A944,Summary!$P$110:$P$186),0)</f>
        <v>0</v>
      </c>
      <c r="AI944" s="689">
        <f t="shared" ca="1" si="225"/>
        <v>0</v>
      </c>
      <c r="AJ944" s="688">
        <f>IFERROR(H944/SUMIF(A:A,A944,H:H)*SUMIF(Summary!$A$110:$A$186,'Operations Support'!A944,Summary!$Q$110:$Q$186),0)</f>
        <v>0</v>
      </c>
      <c r="AK944" s="688">
        <f t="shared" ca="1" si="226"/>
        <v>0</v>
      </c>
      <c r="AM944" s="688">
        <f>IFERROR($H944/SUMIF($A:$A,$A944,$H:$H)*SUMIF(Summary!$A$230:$A$266,$A944,Summary!$P$230:$P$266),0)</f>
        <v>0</v>
      </c>
      <c r="AN944" s="688">
        <f>IFERROR($H944/SUMIF($A:$A,$A944,$H:$H)*(SUMIF(Summary!$A$230:$A$266,$A944,Summary!$L$230:$L$266)+SUMIF(Summary!$A$281:$A$317,$A944,Summary!$L$281:$L$317))-AM944,0)</f>
        <v>0</v>
      </c>
      <c r="AO944" s="688">
        <f>IFERROR($H944/SUMIF($A:$A,$A944,$H:$H)*SUMIF(Summary!$A$230:$A$266,$A944,Summary!$Q$230:$Q$266),0)</f>
        <v>0</v>
      </c>
      <c r="AP944" s="688">
        <f>IFERROR($H944/SUMIF($A:$A,$A944,$H:$H)*(SUMIF(Summary!$A$230:$A$266,$A944,Summary!$L$230:$L$266)+SUMIF(Summary!$A$281:$A$317,$A944,Summary!$L$281:$L$317))-AO944,0)</f>
        <v>0</v>
      </c>
      <c r="AQ944" s="306"/>
      <c r="AR944" s="688">
        <f t="shared" ca="1" si="227"/>
        <v>0</v>
      </c>
      <c r="AS944" s="688">
        <f t="shared" ca="1" si="228"/>
        <v>0</v>
      </c>
    </row>
    <row r="945" spans="1:45" x14ac:dyDescent="0.2">
      <c r="A945" s="423">
        <v>3615</v>
      </c>
      <c r="B945" s="427">
        <v>5</v>
      </c>
      <c r="C945" s="425" t="s">
        <v>316</v>
      </c>
      <c r="D945" s="422">
        <f t="shared" si="214"/>
        <v>0</v>
      </c>
      <c r="E945" s="422">
        <f t="shared" si="215"/>
        <v>0</v>
      </c>
      <c r="F945" s="422">
        <f t="shared" si="216"/>
        <v>0</v>
      </c>
      <c r="G945" s="422">
        <f t="shared" si="217"/>
        <v>0</v>
      </c>
      <c r="H945" s="22">
        <f t="shared" si="218"/>
        <v>0</v>
      </c>
      <c r="I945" s="116">
        <v>0</v>
      </c>
      <c r="J945" s="116">
        <v>0</v>
      </c>
      <c r="K945" s="116">
        <v>0</v>
      </c>
      <c r="L945" s="116">
        <v>0</v>
      </c>
      <c r="M945" s="22">
        <f t="shared" si="219"/>
        <v>0</v>
      </c>
      <c r="N945" s="116">
        <v>0</v>
      </c>
      <c r="O945" s="116">
        <v>0</v>
      </c>
      <c r="P945" s="116">
        <v>0</v>
      </c>
      <c r="Q945" s="116">
        <v>0</v>
      </c>
      <c r="R945" s="22">
        <f t="shared" si="220"/>
        <v>0</v>
      </c>
      <c r="S945" s="116">
        <v>0</v>
      </c>
      <c r="T945" s="116">
        <v>0</v>
      </c>
      <c r="U945" s="116">
        <v>0</v>
      </c>
      <c r="V945" s="116">
        <v>0</v>
      </c>
      <c r="W945" s="22">
        <f t="shared" si="221"/>
        <v>0</v>
      </c>
      <c r="X945" s="22">
        <f t="shared" si="222"/>
        <v>0</v>
      </c>
      <c r="Y945" s="22">
        <f ca="1">OFFSET('Cost Study'!$B$7,'Operations Support'!$C945,'Operations Support'!$B945)*$H945</f>
        <v>0</v>
      </c>
      <c r="Z945" s="23">
        <f ca="1">Y945*'Cost Study'!$B$31</f>
        <v>0</v>
      </c>
      <c r="AA945" s="23">
        <f ca="1">IF(A945=10298,1.51,1)*IF($B945&lt;3,$D945*'Cost Study'!$B$32*OFFSET('Cost Study'!$B$7,'Operations Support'!$C945,'Operations Support'!$B945),0)</f>
        <v>0</v>
      </c>
      <c r="AB945" s="24">
        <f ca="1">AA945*'Cost Study'!$B$31</f>
        <v>0</v>
      </c>
      <c r="AC945" s="23">
        <f ca="1">Y945*'Cost Study'!$B$31</f>
        <v>0</v>
      </c>
      <c r="AD945" s="24">
        <f ca="1">AA945*'Cost Study'!$B$31</f>
        <v>0</v>
      </c>
      <c r="AE945" s="377">
        <f t="shared" ca="1" si="223"/>
        <v>0</v>
      </c>
      <c r="AF945" s="377">
        <f t="shared" ca="1" si="224"/>
        <v>0</v>
      </c>
      <c r="AH945" s="688">
        <f>IFERROR($H945/SUMIF($A:$A,$A945,$H:$H)*SUMIF(Summary!$A$110:$A$186,$A945,Summary!$P$110:$P$186),0)</f>
        <v>0</v>
      </c>
      <c r="AI945" s="689">
        <f t="shared" ca="1" si="225"/>
        <v>0</v>
      </c>
      <c r="AJ945" s="688">
        <f>IFERROR(H945/SUMIF(A:A,A945,H:H)*SUMIF(Summary!$A$110:$A$186,'Operations Support'!A945,Summary!$Q$110:$Q$186),0)</f>
        <v>0</v>
      </c>
      <c r="AK945" s="688">
        <f t="shared" ca="1" si="226"/>
        <v>0</v>
      </c>
      <c r="AM945" s="688">
        <f>IFERROR($H945/SUMIF($A:$A,$A945,$H:$H)*SUMIF(Summary!$A$230:$A$266,$A945,Summary!$P$230:$P$266),0)</f>
        <v>0</v>
      </c>
      <c r="AN945" s="688">
        <f>IFERROR($H945/SUMIF($A:$A,$A945,$H:$H)*(SUMIF(Summary!$A$230:$A$266,$A945,Summary!$L$230:$L$266)+SUMIF(Summary!$A$281:$A$317,$A945,Summary!$L$281:$L$317))-AM945,0)</f>
        <v>0</v>
      </c>
      <c r="AO945" s="688">
        <f>IFERROR($H945/SUMIF($A:$A,$A945,$H:$H)*SUMIF(Summary!$A$230:$A$266,$A945,Summary!$Q$230:$Q$266),0)</f>
        <v>0</v>
      </c>
      <c r="AP945" s="688">
        <f>IFERROR($H945/SUMIF($A:$A,$A945,$H:$H)*(SUMIF(Summary!$A$230:$A$266,$A945,Summary!$L$230:$L$266)+SUMIF(Summary!$A$281:$A$317,$A945,Summary!$L$281:$L$317))-AO945,0)</f>
        <v>0</v>
      </c>
      <c r="AQ945" s="306"/>
      <c r="AR945" s="688">
        <f t="shared" ca="1" si="227"/>
        <v>0</v>
      </c>
      <c r="AS945" s="688">
        <f t="shared" ca="1" si="228"/>
        <v>0</v>
      </c>
    </row>
    <row r="946" spans="1:45" x14ac:dyDescent="0.2">
      <c r="A946" s="423">
        <v>3615</v>
      </c>
      <c r="B946" s="427">
        <v>5</v>
      </c>
      <c r="C946" s="425" t="s">
        <v>317</v>
      </c>
      <c r="D946" s="422">
        <f t="shared" si="214"/>
        <v>0</v>
      </c>
      <c r="E946" s="422">
        <f t="shared" si="215"/>
        <v>0</v>
      </c>
      <c r="F946" s="422">
        <f t="shared" si="216"/>
        <v>0</v>
      </c>
      <c r="G946" s="422">
        <f t="shared" si="217"/>
        <v>0</v>
      </c>
      <c r="H946" s="22">
        <f t="shared" si="218"/>
        <v>0</v>
      </c>
      <c r="I946" s="116">
        <v>0</v>
      </c>
      <c r="J946" s="116">
        <v>0</v>
      </c>
      <c r="K946" s="116">
        <v>0</v>
      </c>
      <c r="L946" s="116">
        <v>0</v>
      </c>
      <c r="M946" s="22">
        <f t="shared" si="219"/>
        <v>0</v>
      </c>
      <c r="N946" s="116">
        <v>0</v>
      </c>
      <c r="O946" s="116">
        <v>0</v>
      </c>
      <c r="P946" s="116">
        <v>0</v>
      </c>
      <c r="Q946" s="116">
        <v>0</v>
      </c>
      <c r="R946" s="22">
        <f t="shared" si="220"/>
        <v>0</v>
      </c>
      <c r="S946" s="116">
        <v>0</v>
      </c>
      <c r="T946" s="116">
        <v>0</v>
      </c>
      <c r="U946" s="116">
        <v>0</v>
      </c>
      <c r="V946" s="116">
        <v>0</v>
      </c>
      <c r="W946" s="22">
        <f t="shared" si="221"/>
        <v>0</v>
      </c>
      <c r="X946" s="22">
        <f t="shared" si="222"/>
        <v>0</v>
      </c>
      <c r="Y946" s="22">
        <f ca="1">OFFSET('Cost Study'!$B$7,'Operations Support'!$C946,'Operations Support'!$B946)*$H946</f>
        <v>0</v>
      </c>
      <c r="Z946" s="23">
        <f ca="1">Y946*'Cost Study'!$B$31</f>
        <v>0</v>
      </c>
      <c r="AA946" s="23">
        <f ca="1">IF(A946=10298,1.51,1)*IF($B946&lt;3,$D946*'Cost Study'!$B$32*OFFSET('Cost Study'!$B$7,'Operations Support'!$C946,'Operations Support'!$B946),0)</f>
        <v>0</v>
      </c>
      <c r="AB946" s="24">
        <f ca="1">AA946*'Cost Study'!$B$31</f>
        <v>0</v>
      </c>
      <c r="AC946" s="23">
        <f ca="1">Y946*'Cost Study'!$B$31</f>
        <v>0</v>
      </c>
      <c r="AD946" s="24">
        <f ca="1">AA946*'Cost Study'!$B$31</f>
        <v>0</v>
      </c>
      <c r="AE946" s="377">
        <f t="shared" ca="1" si="223"/>
        <v>0</v>
      </c>
      <c r="AF946" s="377">
        <f t="shared" ca="1" si="224"/>
        <v>0</v>
      </c>
      <c r="AH946" s="688">
        <f>IFERROR($H946/SUMIF($A:$A,$A946,$H:$H)*SUMIF(Summary!$A$110:$A$186,$A946,Summary!$P$110:$P$186),0)</f>
        <v>0</v>
      </c>
      <c r="AI946" s="689">
        <f t="shared" ca="1" si="225"/>
        <v>0</v>
      </c>
      <c r="AJ946" s="688">
        <f>IFERROR(H946/SUMIF(A:A,A946,H:H)*SUMIF(Summary!$A$110:$A$186,'Operations Support'!A946,Summary!$Q$110:$Q$186),0)</f>
        <v>0</v>
      </c>
      <c r="AK946" s="688">
        <f t="shared" ca="1" si="226"/>
        <v>0</v>
      </c>
      <c r="AM946" s="688">
        <f>IFERROR($H946/SUMIF($A:$A,$A946,$H:$H)*SUMIF(Summary!$A$230:$A$266,$A946,Summary!$P$230:$P$266),0)</f>
        <v>0</v>
      </c>
      <c r="AN946" s="688">
        <f>IFERROR($H946/SUMIF($A:$A,$A946,$H:$H)*(SUMIF(Summary!$A$230:$A$266,$A946,Summary!$L$230:$L$266)+SUMIF(Summary!$A$281:$A$317,$A946,Summary!$L$281:$L$317))-AM946,0)</f>
        <v>0</v>
      </c>
      <c r="AO946" s="688">
        <f>IFERROR($H946/SUMIF($A:$A,$A946,$H:$H)*SUMIF(Summary!$A$230:$A$266,$A946,Summary!$Q$230:$Q$266),0)</f>
        <v>0</v>
      </c>
      <c r="AP946" s="688">
        <f>IFERROR($H946/SUMIF($A:$A,$A946,$H:$H)*(SUMIF(Summary!$A$230:$A$266,$A946,Summary!$L$230:$L$266)+SUMIF(Summary!$A$281:$A$317,$A946,Summary!$L$281:$L$317))-AO946,0)</f>
        <v>0</v>
      </c>
      <c r="AQ946" s="306"/>
      <c r="AR946" s="688">
        <f t="shared" ca="1" si="227"/>
        <v>0</v>
      </c>
      <c r="AS946" s="688">
        <f t="shared" ca="1" si="228"/>
        <v>0</v>
      </c>
    </row>
    <row r="947" spans="1:45" x14ac:dyDescent="0.2">
      <c r="A947" s="423">
        <v>3615</v>
      </c>
      <c r="B947" s="427">
        <v>5</v>
      </c>
      <c r="C947" s="425" t="s">
        <v>318</v>
      </c>
      <c r="D947" s="422">
        <f t="shared" si="214"/>
        <v>0</v>
      </c>
      <c r="E947" s="422">
        <f t="shared" si="215"/>
        <v>0</v>
      </c>
      <c r="F947" s="422">
        <f t="shared" si="216"/>
        <v>0</v>
      </c>
      <c r="G947" s="422">
        <f t="shared" si="217"/>
        <v>0</v>
      </c>
      <c r="H947" s="22">
        <f t="shared" si="218"/>
        <v>0</v>
      </c>
      <c r="I947" s="116">
        <v>0</v>
      </c>
      <c r="J947" s="116">
        <v>0</v>
      </c>
      <c r="K947" s="116">
        <v>0</v>
      </c>
      <c r="L947" s="116">
        <v>0</v>
      </c>
      <c r="M947" s="22">
        <f t="shared" si="219"/>
        <v>0</v>
      </c>
      <c r="N947" s="116">
        <v>0</v>
      </c>
      <c r="O947" s="116">
        <v>0</v>
      </c>
      <c r="P947" s="116">
        <v>0</v>
      </c>
      <c r="Q947" s="116">
        <v>0</v>
      </c>
      <c r="R947" s="22">
        <f t="shared" si="220"/>
        <v>0</v>
      </c>
      <c r="S947" s="116">
        <v>0</v>
      </c>
      <c r="T947" s="116">
        <v>0</v>
      </c>
      <c r="U947" s="116">
        <v>0</v>
      </c>
      <c r="V947" s="116">
        <v>0</v>
      </c>
      <c r="W947" s="22">
        <f t="shared" si="221"/>
        <v>0</v>
      </c>
      <c r="X947" s="22">
        <f t="shared" si="222"/>
        <v>0</v>
      </c>
      <c r="Y947" s="22">
        <f ca="1">OFFSET('Cost Study'!$B$7,'Operations Support'!$C947,'Operations Support'!$B947)*$H947</f>
        <v>0</v>
      </c>
      <c r="Z947" s="23">
        <f ca="1">Y947*'Cost Study'!$B$31</f>
        <v>0</v>
      </c>
      <c r="AA947" s="23">
        <f ca="1">IF(A947=10298,1.51,1)*IF($B947&lt;3,$D947*'Cost Study'!$B$32*OFFSET('Cost Study'!$B$7,'Operations Support'!$C947,'Operations Support'!$B947),0)</f>
        <v>0</v>
      </c>
      <c r="AB947" s="24">
        <f ca="1">AA947*'Cost Study'!$B$31</f>
        <v>0</v>
      </c>
      <c r="AC947" s="23">
        <f ca="1">Y947*'Cost Study'!$B$31</f>
        <v>0</v>
      </c>
      <c r="AD947" s="24">
        <f ca="1">AA947*'Cost Study'!$B$31</f>
        <v>0</v>
      </c>
      <c r="AE947" s="377">
        <f t="shared" ca="1" si="223"/>
        <v>0</v>
      </c>
      <c r="AF947" s="377">
        <f t="shared" ca="1" si="224"/>
        <v>0</v>
      </c>
      <c r="AH947" s="688">
        <f>IFERROR($H947/SUMIF($A:$A,$A947,$H:$H)*SUMIF(Summary!$A$110:$A$186,$A947,Summary!$P$110:$P$186),0)</f>
        <v>0</v>
      </c>
      <c r="AI947" s="689">
        <f t="shared" ca="1" si="225"/>
        <v>0</v>
      </c>
      <c r="AJ947" s="688">
        <f>IFERROR(H947/SUMIF(A:A,A947,H:H)*SUMIF(Summary!$A$110:$A$186,'Operations Support'!A947,Summary!$Q$110:$Q$186),0)</f>
        <v>0</v>
      </c>
      <c r="AK947" s="688">
        <f t="shared" ca="1" si="226"/>
        <v>0</v>
      </c>
      <c r="AM947" s="688">
        <f>IFERROR($H947/SUMIF($A:$A,$A947,$H:$H)*SUMIF(Summary!$A$230:$A$266,$A947,Summary!$P$230:$P$266),0)</f>
        <v>0</v>
      </c>
      <c r="AN947" s="688">
        <f>IFERROR($H947/SUMIF($A:$A,$A947,$H:$H)*(SUMIF(Summary!$A$230:$A$266,$A947,Summary!$L$230:$L$266)+SUMIF(Summary!$A$281:$A$317,$A947,Summary!$L$281:$L$317))-AM947,0)</f>
        <v>0</v>
      </c>
      <c r="AO947" s="688">
        <f>IFERROR($H947/SUMIF($A:$A,$A947,$H:$H)*SUMIF(Summary!$A$230:$A$266,$A947,Summary!$Q$230:$Q$266),0)</f>
        <v>0</v>
      </c>
      <c r="AP947" s="688">
        <f>IFERROR($H947/SUMIF($A:$A,$A947,$H:$H)*(SUMIF(Summary!$A$230:$A$266,$A947,Summary!$L$230:$L$266)+SUMIF(Summary!$A$281:$A$317,$A947,Summary!$L$281:$L$317))-AO947,0)</f>
        <v>0</v>
      </c>
      <c r="AQ947" s="306"/>
      <c r="AR947" s="688">
        <f t="shared" ca="1" si="227"/>
        <v>0</v>
      </c>
      <c r="AS947" s="688">
        <f t="shared" ca="1" si="228"/>
        <v>0</v>
      </c>
    </row>
    <row r="948" spans="1:45" x14ac:dyDescent="0.2">
      <c r="A948" s="423">
        <v>3615</v>
      </c>
      <c r="B948" s="427">
        <v>5</v>
      </c>
      <c r="C948" s="425" t="s">
        <v>319</v>
      </c>
      <c r="D948" s="422">
        <f t="shared" si="214"/>
        <v>0</v>
      </c>
      <c r="E948" s="422">
        <f t="shared" si="215"/>
        <v>0</v>
      </c>
      <c r="F948" s="422">
        <f t="shared" si="216"/>
        <v>0</v>
      </c>
      <c r="G948" s="422">
        <f t="shared" si="217"/>
        <v>0</v>
      </c>
      <c r="H948" s="22">
        <f t="shared" si="218"/>
        <v>0</v>
      </c>
      <c r="I948" s="116">
        <v>0</v>
      </c>
      <c r="J948" s="116">
        <v>0</v>
      </c>
      <c r="K948" s="116">
        <v>0</v>
      </c>
      <c r="L948" s="116">
        <v>0</v>
      </c>
      <c r="M948" s="22">
        <f t="shared" si="219"/>
        <v>0</v>
      </c>
      <c r="N948" s="116">
        <v>0</v>
      </c>
      <c r="O948" s="116">
        <v>0</v>
      </c>
      <c r="P948" s="116">
        <v>0</v>
      </c>
      <c r="Q948" s="116">
        <v>0</v>
      </c>
      <c r="R948" s="22">
        <f t="shared" si="220"/>
        <v>0</v>
      </c>
      <c r="S948" s="116">
        <v>0</v>
      </c>
      <c r="T948" s="116">
        <v>0</v>
      </c>
      <c r="U948" s="116">
        <v>0</v>
      </c>
      <c r="V948" s="116">
        <v>0</v>
      </c>
      <c r="W948" s="22">
        <f t="shared" si="221"/>
        <v>0</v>
      </c>
      <c r="X948" s="22">
        <f t="shared" si="222"/>
        <v>0</v>
      </c>
      <c r="Y948" s="22">
        <f ca="1">OFFSET('Cost Study'!$B$7,'Operations Support'!$C948,'Operations Support'!$B948)*$H948</f>
        <v>0</v>
      </c>
      <c r="Z948" s="23">
        <f ca="1">Y948*'Cost Study'!$B$31</f>
        <v>0</v>
      </c>
      <c r="AA948" s="23">
        <f ca="1">IF(A948=10298,1.51,1)*IF($B948&lt;3,$D948*'Cost Study'!$B$32*OFFSET('Cost Study'!$B$7,'Operations Support'!$C948,'Operations Support'!$B948),0)</f>
        <v>0</v>
      </c>
      <c r="AB948" s="24">
        <f ca="1">AA948*'Cost Study'!$B$31</f>
        <v>0</v>
      </c>
      <c r="AC948" s="23">
        <f ca="1">Y948*'Cost Study'!$B$31</f>
        <v>0</v>
      </c>
      <c r="AD948" s="24">
        <f ca="1">AA948*'Cost Study'!$B$31</f>
        <v>0</v>
      </c>
      <c r="AE948" s="377">
        <f t="shared" ca="1" si="223"/>
        <v>0</v>
      </c>
      <c r="AF948" s="377">
        <f t="shared" ca="1" si="224"/>
        <v>0</v>
      </c>
      <c r="AH948" s="688">
        <f>IFERROR($H948/SUMIF($A:$A,$A948,$H:$H)*SUMIF(Summary!$A$110:$A$186,$A948,Summary!$P$110:$P$186),0)</f>
        <v>0</v>
      </c>
      <c r="AI948" s="689">
        <f t="shared" ca="1" si="225"/>
        <v>0</v>
      </c>
      <c r="AJ948" s="688">
        <f>IFERROR(H948/SUMIF(A:A,A948,H:H)*SUMIF(Summary!$A$110:$A$186,'Operations Support'!A948,Summary!$Q$110:$Q$186),0)</f>
        <v>0</v>
      </c>
      <c r="AK948" s="688">
        <f t="shared" ca="1" si="226"/>
        <v>0</v>
      </c>
      <c r="AM948" s="688">
        <f>IFERROR($H948/SUMIF($A:$A,$A948,$H:$H)*SUMIF(Summary!$A$230:$A$266,$A948,Summary!$P$230:$P$266),0)</f>
        <v>0</v>
      </c>
      <c r="AN948" s="688">
        <f>IFERROR($H948/SUMIF($A:$A,$A948,$H:$H)*(SUMIF(Summary!$A$230:$A$266,$A948,Summary!$L$230:$L$266)+SUMIF(Summary!$A$281:$A$317,$A948,Summary!$L$281:$L$317))-AM948,0)</f>
        <v>0</v>
      </c>
      <c r="AO948" s="688">
        <f>IFERROR($H948/SUMIF($A:$A,$A948,$H:$H)*SUMIF(Summary!$A$230:$A$266,$A948,Summary!$Q$230:$Q$266),0)</f>
        <v>0</v>
      </c>
      <c r="AP948" s="688">
        <f>IFERROR($H948/SUMIF($A:$A,$A948,$H:$H)*(SUMIF(Summary!$A$230:$A$266,$A948,Summary!$L$230:$L$266)+SUMIF(Summary!$A$281:$A$317,$A948,Summary!$L$281:$L$317))-AO948,0)</f>
        <v>0</v>
      </c>
      <c r="AQ948" s="306"/>
      <c r="AR948" s="688">
        <f t="shared" ca="1" si="227"/>
        <v>0</v>
      </c>
      <c r="AS948" s="688">
        <f t="shared" ca="1" si="228"/>
        <v>0</v>
      </c>
    </row>
    <row r="949" spans="1:45" x14ac:dyDescent="0.2">
      <c r="A949" s="423">
        <v>3615</v>
      </c>
      <c r="B949" s="427">
        <v>5</v>
      </c>
      <c r="C949" s="425" t="s">
        <v>320</v>
      </c>
      <c r="D949" s="422">
        <f t="shared" si="214"/>
        <v>0</v>
      </c>
      <c r="E949" s="422">
        <f t="shared" si="215"/>
        <v>0</v>
      </c>
      <c r="F949" s="422">
        <f t="shared" si="216"/>
        <v>0</v>
      </c>
      <c r="G949" s="422">
        <f t="shared" si="217"/>
        <v>0</v>
      </c>
      <c r="H949" s="22">
        <f t="shared" si="218"/>
        <v>0</v>
      </c>
      <c r="I949" s="116">
        <v>0</v>
      </c>
      <c r="J949" s="116">
        <v>0</v>
      </c>
      <c r="K949" s="116">
        <v>0</v>
      </c>
      <c r="L949" s="116">
        <v>0</v>
      </c>
      <c r="M949" s="22">
        <f t="shared" si="219"/>
        <v>0</v>
      </c>
      <c r="N949" s="116">
        <v>0</v>
      </c>
      <c r="O949" s="116">
        <v>0</v>
      </c>
      <c r="P949" s="116">
        <v>0</v>
      </c>
      <c r="Q949" s="116">
        <v>0</v>
      </c>
      <c r="R949" s="22">
        <f t="shared" si="220"/>
        <v>0</v>
      </c>
      <c r="S949" s="116">
        <v>0</v>
      </c>
      <c r="T949" s="116">
        <v>0</v>
      </c>
      <c r="U949" s="116">
        <v>0</v>
      </c>
      <c r="V949" s="116">
        <v>0</v>
      </c>
      <c r="W949" s="22">
        <f t="shared" si="221"/>
        <v>0</v>
      </c>
      <c r="X949" s="22">
        <f t="shared" si="222"/>
        <v>0</v>
      </c>
      <c r="Y949" s="22">
        <f ca="1">OFFSET('Cost Study'!$B$7,'Operations Support'!$C949,'Operations Support'!$B949)*$H949</f>
        <v>0</v>
      </c>
      <c r="Z949" s="23">
        <f ca="1">Y949*'Cost Study'!$B$31</f>
        <v>0</v>
      </c>
      <c r="AA949" s="23">
        <f ca="1">IF(A949=10298,1.51,1)*IF($B949&lt;3,$D949*'Cost Study'!$B$32*OFFSET('Cost Study'!$B$7,'Operations Support'!$C949,'Operations Support'!$B949),0)</f>
        <v>0</v>
      </c>
      <c r="AB949" s="24">
        <f ca="1">AA949*'Cost Study'!$B$31</f>
        <v>0</v>
      </c>
      <c r="AC949" s="23">
        <f ca="1">Y949*'Cost Study'!$B$31</f>
        <v>0</v>
      </c>
      <c r="AD949" s="24">
        <f ca="1">AA949*'Cost Study'!$B$31</f>
        <v>0</v>
      </c>
      <c r="AE949" s="377">
        <f t="shared" ca="1" si="223"/>
        <v>0</v>
      </c>
      <c r="AF949" s="377">
        <f t="shared" ca="1" si="224"/>
        <v>0</v>
      </c>
      <c r="AH949" s="688">
        <f>IFERROR($H949/SUMIF($A:$A,$A949,$H:$H)*SUMIF(Summary!$A$110:$A$186,$A949,Summary!$P$110:$P$186),0)</f>
        <v>0</v>
      </c>
      <c r="AI949" s="689">
        <f t="shared" ca="1" si="225"/>
        <v>0</v>
      </c>
      <c r="AJ949" s="688">
        <f>IFERROR(H949/SUMIF(A:A,A949,H:H)*SUMIF(Summary!$A$110:$A$186,'Operations Support'!A949,Summary!$Q$110:$Q$186),0)</f>
        <v>0</v>
      </c>
      <c r="AK949" s="688">
        <f t="shared" ca="1" si="226"/>
        <v>0</v>
      </c>
      <c r="AM949" s="688">
        <f>IFERROR($H949/SUMIF($A:$A,$A949,$H:$H)*SUMIF(Summary!$A$230:$A$266,$A949,Summary!$P$230:$P$266),0)</f>
        <v>0</v>
      </c>
      <c r="AN949" s="688">
        <f>IFERROR($H949/SUMIF($A:$A,$A949,$H:$H)*(SUMIF(Summary!$A$230:$A$266,$A949,Summary!$L$230:$L$266)+SUMIF(Summary!$A$281:$A$317,$A949,Summary!$L$281:$L$317))-AM949,0)</f>
        <v>0</v>
      </c>
      <c r="AO949" s="688">
        <f>IFERROR($H949/SUMIF($A:$A,$A949,$H:$H)*SUMIF(Summary!$A$230:$A$266,$A949,Summary!$Q$230:$Q$266),0)</f>
        <v>0</v>
      </c>
      <c r="AP949" s="688">
        <f>IFERROR($H949/SUMIF($A:$A,$A949,$H:$H)*(SUMIF(Summary!$A$230:$A$266,$A949,Summary!$L$230:$L$266)+SUMIF(Summary!$A$281:$A$317,$A949,Summary!$L$281:$L$317))-AO949,0)</f>
        <v>0</v>
      </c>
      <c r="AQ949" s="306"/>
      <c r="AR949" s="688">
        <f t="shared" ca="1" si="227"/>
        <v>0</v>
      </c>
      <c r="AS949" s="688">
        <f t="shared" ca="1" si="228"/>
        <v>0</v>
      </c>
    </row>
    <row r="950" spans="1:45" x14ac:dyDescent="0.2">
      <c r="A950" s="423">
        <v>3624</v>
      </c>
      <c r="B950" s="426">
        <v>1</v>
      </c>
      <c r="C950" s="425" t="s">
        <v>300</v>
      </c>
      <c r="D950" s="422">
        <f t="shared" si="214"/>
        <v>44992</v>
      </c>
      <c r="E950" s="422">
        <f t="shared" si="215"/>
        <v>31732</v>
      </c>
      <c r="F950" s="422">
        <f t="shared" si="216"/>
        <v>12543</v>
      </c>
      <c r="G950" s="422">
        <f t="shared" si="217"/>
        <v>0</v>
      </c>
      <c r="H950" s="22">
        <f t="shared" si="218"/>
        <v>89267</v>
      </c>
      <c r="I950" s="116">
        <v>17737</v>
      </c>
      <c r="J950" s="116">
        <v>14174</v>
      </c>
      <c r="K950" s="116">
        <v>5794</v>
      </c>
      <c r="L950" s="116">
        <v>0</v>
      </c>
      <c r="M950" s="22">
        <f t="shared" si="219"/>
        <v>37705</v>
      </c>
      <c r="N950" s="116">
        <v>21747</v>
      </c>
      <c r="O950" s="116">
        <v>16523</v>
      </c>
      <c r="P950" s="116">
        <v>6233</v>
      </c>
      <c r="Q950" s="116">
        <v>0</v>
      </c>
      <c r="R950" s="22">
        <f t="shared" si="220"/>
        <v>44503</v>
      </c>
      <c r="S950" s="116">
        <v>5508</v>
      </c>
      <c r="T950" s="116">
        <v>1035</v>
      </c>
      <c r="U950" s="116">
        <v>516</v>
      </c>
      <c r="V950" s="116">
        <v>0</v>
      </c>
      <c r="W950" s="22">
        <f t="shared" si="221"/>
        <v>7059</v>
      </c>
      <c r="X950" s="22">
        <f t="shared" si="222"/>
        <v>2975.5666666666666</v>
      </c>
      <c r="Y950" s="22">
        <f ca="1">OFFSET('Cost Study'!$B$7,'Operations Support'!$C950,'Operations Support'!$B950)*$H950</f>
        <v>89267</v>
      </c>
      <c r="Z950" s="23">
        <f ca="1">Y950*'Cost Study'!$B$31</f>
        <v>4985734.2283152938</v>
      </c>
      <c r="AA950" s="23">
        <f ca="1">IF(A950=10298,1.51,1)*IF($B950&lt;3,$D950*'Cost Study'!$B$32*OFFSET('Cost Study'!$B$7,'Operations Support'!$C950,'Operations Support'!$B950),0)</f>
        <v>4499.2</v>
      </c>
      <c r="AB950" s="24">
        <f ca="1">AA950*'Cost Study'!$B$31</f>
        <v>251289.00310345556</v>
      </c>
      <c r="AC950" s="23">
        <f ca="1">Y950*'Cost Study'!$B$31</f>
        <v>4985734.2283152938</v>
      </c>
      <c r="AD950" s="24">
        <f ca="1">AA950*'Cost Study'!$B$31</f>
        <v>251289.00310345556</v>
      </c>
      <c r="AE950" s="377">
        <f t="shared" ca="1" si="223"/>
        <v>5237023.2314187493</v>
      </c>
      <c r="AF950" s="377">
        <f t="shared" ca="1" si="224"/>
        <v>5237023.2314187493</v>
      </c>
      <c r="AH950" s="688">
        <f>IFERROR($H950/SUMIF($A:$A,$A950,$H:$H)*SUMIF(Summary!$A$110:$A$186,$A950,Summary!$P$110:$P$186),0)</f>
        <v>2216278.9354285439</v>
      </c>
      <c r="AI950" s="689">
        <f t="shared" ca="1" si="225"/>
        <v>3020744.2959902054</v>
      </c>
      <c r="AJ950" s="688">
        <f>IFERROR(H950/SUMIF(A:A,A950,H:H)*SUMIF(Summary!$A$110:$A$186,'Operations Support'!A950,Summary!$Q$110:$Q$186),0)</f>
        <v>2224447.5563318864</v>
      </c>
      <c r="AK950" s="688">
        <f t="shared" ca="1" si="226"/>
        <v>3012575.6750868629</v>
      </c>
      <c r="AM950" s="688">
        <f>IFERROR($H950/SUMIF($A:$A,$A950,$H:$H)*SUMIF(Summary!$A$230:$A$266,$A950,Summary!$P$230:$P$266),0)</f>
        <v>419323.07076128136</v>
      </c>
      <c r="AN950" s="688">
        <f>IFERROR($H950/SUMIF($A:$A,$A950,$H:$H)*(SUMIF(Summary!$A$230:$A$266,$A950,Summary!$L$230:$L$266)+SUMIF(Summary!$A$281:$A$317,$A950,Summary!$L$281:$L$317))-AM950,0)</f>
        <v>1342605.9010072113</v>
      </c>
      <c r="AO950" s="688">
        <f>IFERROR($H950/SUMIF($A:$A,$A950,$H:$H)*SUMIF(Summary!$A$230:$A$266,$A950,Summary!$Q$230:$Q$266),0)</f>
        <v>420868.58524789178</v>
      </c>
      <c r="AP950" s="688">
        <f>IFERROR($H950/SUMIF($A:$A,$A950,$H:$H)*(SUMIF(Summary!$A$230:$A$266,$A950,Summary!$L$230:$L$266)+SUMIF(Summary!$A$281:$A$317,$A950,Summary!$L$281:$L$317))-AO950,0)</f>
        <v>1341060.3865206009</v>
      </c>
      <c r="AQ950" s="306"/>
      <c r="AR950" s="688">
        <f t="shared" ca="1" si="227"/>
        <v>4363350.1969974171</v>
      </c>
      <c r="AS950" s="688">
        <f t="shared" ca="1" si="228"/>
        <v>4353636.0616074633</v>
      </c>
    </row>
    <row r="951" spans="1:45" x14ac:dyDescent="0.2">
      <c r="A951" s="423">
        <v>3624</v>
      </c>
      <c r="B951" s="427">
        <v>1</v>
      </c>
      <c r="C951" s="425" t="s">
        <v>301</v>
      </c>
      <c r="D951" s="422">
        <f t="shared" si="214"/>
        <v>17061</v>
      </c>
      <c r="E951" s="422">
        <f t="shared" si="215"/>
        <v>3098</v>
      </c>
      <c r="F951" s="422">
        <f t="shared" si="216"/>
        <v>8223</v>
      </c>
      <c r="G951" s="422">
        <f t="shared" si="217"/>
        <v>0</v>
      </c>
      <c r="H951" s="22">
        <f t="shared" si="218"/>
        <v>28382</v>
      </c>
      <c r="I951" s="116">
        <v>7240</v>
      </c>
      <c r="J951" s="116">
        <v>1189</v>
      </c>
      <c r="K951" s="116">
        <v>3964</v>
      </c>
      <c r="L951" s="116">
        <v>0</v>
      </c>
      <c r="M951" s="22">
        <f t="shared" si="219"/>
        <v>12393</v>
      </c>
      <c r="N951" s="116">
        <v>8573</v>
      </c>
      <c r="O951" s="116">
        <v>1692</v>
      </c>
      <c r="P951" s="116">
        <v>3676</v>
      </c>
      <c r="Q951" s="116">
        <v>0</v>
      </c>
      <c r="R951" s="22">
        <f t="shared" si="220"/>
        <v>13941</v>
      </c>
      <c r="S951" s="116">
        <v>1248</v>
      </c>
      <c r="T951" s="116">
        <v>217</v>
      </c>
      <c r="U951" s="116">
        <v>583</v>
      </c>
      <c r="V951" s="116">
        <v>0</v>
      </c>
      <c r="W951" s="22">
        <f t="shared" si="221"/>
        <v>2048</v>
      </c>
      <c r="X951" s="22">
        <f t="shared" si="222"/>
        <v>946.06666666666672</v>
      </c>
      <c r="Y951" s="22">
        <f ca="1">OFFSET('Cost Study'!$B$7,'Operations Support'!$C951,'Operations Support'!$B951)*$H951</f>
        <v>42856.82</v>
      </c>
      <c r="Z951" s="23">
        <f ca="1">Y951*'Cost Study'!$B$31</f>
        <v>2393636.1073044622</v>
      </c>
      <c r="AA951" s="23">
        <f ca="1">IF(A951=10298,1.51,1)*IF($B951&lt;3,$D951*'Cost Study'!$B$32*OFFSET('Cost Study'!$B$7,'Operations Support'!$C951,'Operations Support'!$B951),0)</f>
        <v>2576.2110000000002</v>
      </c>
      <c r="AB951" s="24">
        <f ca="1">AA951*'Cost Study'!$B$31</f>
        <v>143886.3562353655</v>
      </c>
      <c r="AC951" s="23">
        <f ca="1">Y951*'Cost Study'!$B$31</f>
        <v>2393636.1073044622</v>
      </c>
      <c r="AD951" s="24">
        <f ca="1">AA951*'Cost Study'!$B$31</f>
        <v>143886.3562353655</v>
      </c>
      <c r="AE951" s="377">
        <f t="shared" ca="1" si="223"/>
        <v>2537522.4635398276</v>
      </c>
      <c r="AF951" s="377">
        <f t="shared" ca="1" si="224"/>
        <v>2537522.4635398276</v>
      </c>
      <c r="AH951" s="688">
        <f>IFERROR($H951/SUMIF($A:$A,$A951,$H:$H)*SUMIF(Summary!$A$110:$A$186,$A951,Summary!$P$110:$P$186),0)</f>
        <v>704654.89761426894</v>
      </c>
      <c r="AI951" s="689">
        <f t="shared" ca="1" si="225"/>
        <v>1832867.5659255586</v>
      </c>
      <c r="AJ951" s="688">
        <f>IFERROR(H951/SUMIF(A:A,A951,H:H)*SUMIF(Summary!$A$110:$A$186,'Operations Support'!A951,Summary!$Q$110:$Q$186),0)</f>
        <v>707252.07012458809</v>
      </c>
      <c r="AK951" s="688">
        <f t="shared" ca="1" si="226"/>
        <v>1830270.3934152396</v>
      </c>
      <c r="AM951" s="688">
        <f>IFERROR($H951/SUMIF($A:$A,$A951,$H:$H)*SUMIF(Summary!$A$230:$A$266,$A951,Summary!$P$230:$P$266),0)</f>
        <v>133321.69104312555</v>
      </c>
      <c r="AN951" s="688">
        <f>IFERROR($H951/SUMIF($A:$A,$A951,$H:$H)*(SUMIF(Summary!$A$230:$A$266,$A951,Summary!$L$230:$L$266)+SUMIF(Summary!$A$281:$A$317,$A951,Summary!$L$281:$L$317))-AM951,0)</f>
        <v>426874.88861938531</v>
      </c>
      <c r="AO951" s="688">
        <f>IFERROR($H951/SUMIF($A:$A,$A951,$H:$H)*SUMIF(Summary!$A$230:$A$266,$A951,Summary!$Q$230:$Q$266),0)</f>
        <v>133813.07971037074</v>
      </c>
      <c r="AP951" s="688">
        <f>IFERROR($H951/SUMIF($A:$A,$A951,$H:$H)*(SUMIF(Summary!$A$230:$A$266,$A951,Summary!$L$230:$L$266)+SUMIF(Summary!$A$281:$A$317,$A951,Summary!$L$281:$L$317))-AO951,0)</f>
        <v>426383.49995214015</v>
      </c>
      <c r="AQ951" s="306"/>
      <c r="AR951" s="688">
        <f t="shared" ca="1" si="227"/>
        <v>2259742.4545449438</v>
      </c>
      <c r="AS951" s="688">
        <f t="shared" ca="1" si="228"/>
        <v>2256653.8933673799</v>
      </c>
    </row>
    <row r="952" spans="1:45" x14ac:dyDescent="0.2">
      <c r="A952" s="423">
        <v>3624</v>
      </c>
      <c r="B952" s="427">
        <v>1</v>
      </c>
      <c r="C952" s="425" t="s">
        <v>302</v>
      </c>
      <c r="D952" s="422">
        <f t="shared" si="214"/>
        <v>6906</v>
      </c>
      <c r="E952" s="422">
        <f t="shared" si="215"/>
        <v>7387</v>
      </c>
      <c r="F952" s="422">
        <f t="shared" si="216"/>
        <v>4732</v>
      </c>
      <c r="G952" s="422">
        <f t="shared" si="217"/>
        <v>0</v>
      </c>
      <c r="H952" s="22">
        <f t="shared" si="218"/>
        <v>19025</v>
      </c>
      <c r="I952" s="116">
        <v>2926</v>
      </c>
      <c r="J952" s="116">
        <v>2598</v>
      </c>
      <c r="K952" s="116">
        <v>1938</v>
      </c>
      <c r="L952" s="116">
        <v>0</v>
      </c>
      <c r="M952" s="22">
        <f t="shared" si="219"/>
        <v>7462</v>
      </c>
      <c r="N952" s="116">
        <v>3809</v>
      </c>
      <c r="O952" s="116">
        <v>3916</v>
      </c>
      <c r="P952" s="116">
        <v>2686</v>
      </c>
      <c r="Q952" s="116">
        <v>0</v>
      </c>
      <c r="R952" s="22">
        <f t="shared" si="220"/>
        <v>10411</v>
      </c>
      <c r="S952" s="116">
        <v>171</v>
      </c>
      <c r="T952" s="116">
        <v>873</v>
      </c>
      <c r="U952" s="116">
        <v>108</v>
      </c>
      <c r="V952" s="116">
        <v>0</v>
      </c>
      <c r="W952" s="22">
        <f t="shared" si="221"/>
        <v>1152</v>
      </c>
      <c r="X952" s="22">
        <f t="shared" si="222"/>
        <v>634.16666666666663</v>
      </c>
      <c r="Y952" s="22">
        <f ca="1">OFFSET('Cost Study'!$B$7,'Operations Support'!$C952,'Operations Support'!$B952)*$H952</f>
        <v>27586.25</v>
      </c>
      <c r="Z952" s="23">
        <f ca="1">Y952*'Cost Study'!$B$31</f>
        <v>1540745.3018009204</v>
      </c>
      <c r="AA952" s="23">
        <f ca="1">IF(A952=10298,1.51,1)*IF($B952&lt;3,$D952*'Cost Study'!$B$32*OFFSET('Cost Study'!$B$7,'Operations Support'!$C952,'Operations Support'!$B952),0)</f>
        <v>1001.37</v>
      </c>
      <c r="AB952" s="24">
        <f ca="1">AA952*'Cost Study'!$B$31</f>
        <v>55928.447065635512</v>
      </c>
      <c r="AC952" s="23">
        <f ca="1">Y952*'Cost Study'!$B$31</f>
        <v>1540745.3018009204</v>
      </c>
      <c r="AD952" s="24">
        <f ca="1">AA952*'Cost Study'!$B$31</f>
        <v>55928.447065635512</v>
      </c>
      <c r="AE952" s="377">
        <f t="shared" ca="1" si="223"/>
        <v>1596673.748866556</v>
      </c>
      <c r="AF952" s="377">
        <f t="shared" ca="1" si="224"/>
        <v>1596673.748866556</v>
      </c>
      <c r="AH952" s="688">
        <f>IFERROR($H952/SUMIF($A:$A,$A952,$H:$H)*SUMIF(Summary!$A$110:$A$186,$A952,Summary!$P$110:$P$186),0)</f>
        <v>472343.71880457562</v>
      </c>
      <c r="AI952" s="689">
        <f t="shared" ca="1" si="225"/>
        <v>1124330.0300619802</v>
      </c>
      <c r="AJ952" s="688">
        <f>IFERROR(H952/SUMIF(A:A,A952,H:H)*SUMIF(Summary!$A$110:$A$186,'Operations Support'!A952,Summary!$Q$110:$Q$186),0)</f>
        <v>474084.65344656078</v>
      </c>
      <c r="AK952" s="688">
        <f t="shared" ca="1" si="226"/>
        <v>1122589.0954199953</v>
      </c>
      <c r="AM952" s="688">
        <f>IFERROR($H952/SUMIF($A:$A,$A952,$H:$H)*SUMIF(Summary!$A$230:$A$266,$A952,Summary!$P$230:$P$266),0)</f>
        <v>89368.091469785912</v>
      </c>
      <c r="AN952" s="688">
        <f>IFERROR($H952/SUMIF($A:$A,$A952,$H:$H)*(SUMIF(Summary!$A$230:$A$266,$A952,Summary!$L$230:$L$266)+SUMIF(Summary!$A$281:$A$317,$A952,Summary!$L$281:$L$317))-AM952,0)</f>
        <v>286142.44084221713</v>
      </c>
      <c r="AO952" s="688">
        <f>IFERROR($H952/SUMIF($A:$A,$A952,$H:$H)*SUMIF(Summary!$A$230:$A$266,$A952,Summary!$Q$230:$Q$266),0)</f>
        <v>89697.478736163888</v>
      </c>
      <c r="AP952" s="688">
        <f>IFERROR($H952/SUMIF($A:$A,$A952,$H:$H)*(SUMIF(Summary!$A$230:$A$266,$A952,Summary!$L$230:$L$266)+SUMIF(Summary!$A$281:$A$317,$A952,Summary!$L$281:$L$317))-AO952,0)</f>
        <v>285813.05357583915</v>
      </c>
      <c r="AQ952" s="306"/>
      <c r="AR952" s="688">
        <f t="shared" ca="1" si="227"/>
        <v>1410472.4709041973</v>
      </c>
      <c r="AS952" s="688">
        <f t="shared" ca="1" si="228"/>
        <v>1408402.1489958344</v>
      </c>
    </row>
    <row r="953" spans="1:45" x14ac:dyDescent="0.2">
      <c r="A953" s="423">
        <v>3624</v>
      </c>
      <c r="B953" s="427">
        <v>1</v>
      </c>
      <c r="C953" s="425" t="s">
        <v>303</v>
      </c>
      <c r="D953" s="422">
        <f t="shared" si="214"/>
        <v>2055</v>
      </c>
      <c r="E953" s="422">
        <f t="shared" si="215"/>
        <v>347</v>
      </c>
      <c r="F953" s="422">
        <f t="shared" si="216"/>
        <v>2313</v>
      </c>
      <c r="G953" s="422">
        <f t="shared" si="217"/>
        <v>0</v>
      </c>
      <c r="H953" s="22">
        <f t="shared" si="218"/>
        <v>4715</v>
      </c>
      <c r="I953" s="116">
        <v>982</v>
      </c>
      <c r="J953" s="116">
        <v>161</v>
      </c>
      <c r="K953" s="116">
        <v>1153</v>
      </c>
      <c r="L953" s="116">
        <v>0</v>
      </c>
      <c r="M953" s="22">
        <f t="shared" si="219"/>
        <v>2296</v>
      </c>
      <c r="N953" s="116">
        <v>827</v>
      </c>
      <c r="O953" s="116">
        <v>186</v>
      </c>
      <c r="P953" s="116">
        <v>1028</v>
      </c>
      <c r="Q953" s="116">
        <v>0</v>
      </c>
      <c r="R953" s="22">
        <f t="shared" si="220"/>
        <v>2041</v>
      </c>
      <c r="S953" s="116">
        <v>246</v>
      </c>
      <c r="T953" s="116">
        <v>0</v>
      </c>
      <c r="U953" s="116">
        <v>132</v>
      </c>
      <c r="V953" s="116">
        <v>0</v>
      </c>
      <c r="W953" s="22">
        <f t="shared" si="221"/>
        <v>378</v>
      </c>
      <c r="X953" s="22">
        <f t="shared" si="222"/>
        <v>157.16666666666666</v>
      </c>
      <c r="Y953" s="22">
        <f ca="1">OFFSET('Cost Study'!$B$7,'Operations Support'!$C953,'Operations Support'!$B953)*$H953</f>
        <v>6883.9</v>
      </c>
      <c r="Z953" s="23">
        <f ca="1">Y953*'Cost Study'!$B$31</f>
        <v>384479.10038759728</v>
      </c>
      <c r="AA953" s="23">
        <f ca="1">IF(A953=10298,1.51,1)*IF($B953&lt;3,$D953*'Cost Study'!$B$32*OFFSET('Cost Study'!$B$7,'Operations Support'!$C953,'Operations Support'!$B953),0)</f>
        <v>300.02999999999997</v>
      </c>
      <c r="AB953" s="24">
        <f ca="1">AA953*'Cost Study'!$B$31</f>
        <v>16757.254534390508</v>
      </c>
      <c r="AC953" s="23">
        <f ca="1">Y953*'Cost Study'!$B$31</f>
        <v>384479.10038759728</v>
      </c>
      <c r="AD953" s="24">
        <f ca="1">AA953*'Cost Study'!$B$31</f>
        <v>16757.254534390508</v>
      </c>
      <c r="AE953" s="377">
        <f t="shared" ca="1" si="223"/>
        <v>401236.3549219878</v>
      </c>
      <c r="AF953" s="377">
        <f t="shared" ca="1" si="224"/>
        <v>401236.3549219878</v>
      </c>
      <c r="AH953" s="688">
        <f>IFERROR($H953/SUMIF($A:$A,$A953,$H:$H)*SUMIF(Summary!$A$110:$A$186,$A953,Summary!$P$110:$P$186),0)</f>
        <v>117061.79417416947</v>
      </c>
      <c r="AI953" s="689">
        <f t="shared" ca="1" si="225"/>
        <v>284174.56074781832</v>
      </c>
      <c r="AJ953" s="688">
        <f>IFERROR(H953/SUMIF(A:A,A953,H:H)*SUMIF(Summary!$A$110:$A$186,'Operations Support'!A953,Summary!$Q$110:$Q$186),0)</f>
        <v>117493.25314063254</v>
      </c>
      <c r="AK953" s="688">
        <f t="shared" ca="1" si="226"/>
        <v>283743.10178135528</v>
      </c>
      <c r="AM953" s="688">
        <f>IFERROR($H953/SUMIF($A:$A,$A953,$H:$H)*SUMIF(Summary!$A$230:$A$266,$A953,Summary!$P$230:$P$266),0)</f>
        <v>22148.254995008701</v>
      </c>
      <c r="AN953" s="688">
        <f>IFERROR($H953/SUMIF($A:$A,$A953,$H:$H)*(SUMIF(Summary!$A$230:$A$266,$A953,Summary!$L$230:$L$266)+SUMIF(Summary!$A$281:$A$317,$A953,Summary!$L$281:$L$317))-AM953,0)</f>
        <v>70915.196245521889</v>
      </c>
      <c r="AO953" s="688">
        <f>IFERROR($H953/SUMIF($A:$A,$A953,$H:$H)*SUMIF(Summary!$A$230:$A$266,$A953,Summary!$Q$230:$Q$266),0)</f>
        <v>22229.887634218805</v>
      </c>
      <c r="AP953" s="688">
        <f>IFERROR($H953/SUMIF($A:$A,$A953,$H:$H)*(SUMIF(Summary!$A$230:$A$266,$A953,Summary!$L$230:$L$266)+SUMIF(Summary!$A$281:$A$317,$A953,Summary!$L$281:$L$317))-AO953,0)</f>
        <v>70833.563606311785</v>
      </c>
      <c r="AQ953" s="306"/>
      <c r="AR953" s="688">
        <f t="shared" ca="1" si="227"/>
        <v>355089.75699334021</v>
      </c>
      <c r="AS953" s="688">
        <f t="shared" ca="1" si="228"/>
        <v>354576.66538766708</v>
      </c>
    </row>
    <row r="954" spans="1:45" x14ac:dyDescent="0.2">
      <c r="A954" s="423">
        <v>3624</v>
      </c>
      <c r="B954" s="427">
        <v>1</v>
      </c>
      <c r="C954" s="425" t="s">
        <v>304</v>
      </c>
      <c r="D954" s="422">
        <f t="shared" si="214"/>
        <v>4298</v>
      </c>
      <c r="E954" s="422">
        <f t="shared" si="215"/>
        <v>596</v>
      </c>
      <c r="F954" s="422">
        <f t="shared" si="216"/>
        <v>311</v>
      </c>
      <c r="G954" s="422">
        <f t="shared" si="217"/>
        <v>0</v>
      </c>
      <c r="H954" s="22">
        <f t="shared" si="218"/>
        <v>5205</v>
      </c>
      <c r="I954" s="116">
        <v>2011</v>
      </c>
      <c r="J954" s="116">
        <v>101</v>
      </c>
      <c r="K954" s="116">
        <v>157</v>
      </c>
      <c r="L954" s="116">
        <v>0</v>
      </c>
      <c r="M954" s="22">
        <f t="shared" si="219"/>
        <v>2269</v>
      </c>
      <c r="N954" s="116">
        <v>2233</v>
      </c>
      <c r="O954" s="116">
        <v>491</v>
      </c>
      <c r="P954" s="116">
        <v>154</v>
      </c>
      <c r="Q954" s="116">
        <v>0</v>
      </c>
      <c r="R954" s="22">
        <f t="shared" si="220"/>
        <v>2878</v>
      </c>
      <c r="S954" s="116">
        <v>54</v>
      </c>
      <c r="T954" s="116">
        <v>4</v>
      </c>
      <c r="U954" s="116">
        <v>0</v>
      </c>
      <c r="V954" s="116">
        <v>0</v>
      </c>
      <c r="W954" s="22">
        <f t="shared" si="221"/>
        <v>58</v>
      </c>
      <c r="X954" s="22">
        <f t="shared" si="222"/>
        <v>173.5</v>
      </c>
      <c r="Y954" s="22">
        <f ca="1">OFFSET('Cost Study'!$B$7,'Operations Support'!$C954,'Operations Support'!$B954)*$H954</f>
        <v>9733.35</v>
      </c>
      <c r="Z954" s="23">
        <f ca="1">Y954*'Cost Study'!$B$31</f>
        <v>543626.38210282254</v>
      </c>
      <c r="AA954" s="23">
        <f ca="1">IF(A954=10298,1.51,1)*IF($B954&lt;3,$D954*'Cost Study'!$B$32*OFFSET('Cost Study'!$B$7,'Operations Support'!$C954,'Operations Support'!$B954),0)</f>
        <v>803.72600000000011</v>
      </c>
      <c r="AB954" s="24">
        <f ca="1">AA954*'Cost Study'!$B$31</f>
        <v>44889.648228202335</v>
      </c>
      <c r="AC954" s="23">
        <f ca="1">Y954*'Cost Study'!$B$31</f>
        <v>543626.38210282254</v>
      </c>
      <c r="AD954" s="24">
        <f ca="1">AA954*'Cost Study'!$B$31</f>
        <v>44889.648228202335</v>
      </c>
      <c r="AE954" s="377">
        <f t="shared" ca="1" si="223"/>
        <v>588516.0303310249</v>
      </c>
      <c r="AF954" s="377">
        <f t="shared" ca="1" si="224"/>
        <v>588516.0303310249</v>
      </c>
      <c r="AH954" s="688">
        <f>IFERROR($H954/SUMIF($A:$A,$A954,$H:$H)*SUMIF(Summary!$A$110:$A$186,$A954,Summary!$P$110:$P$186),0)</f>
        <v>129227.2828582295</v>
      </c>
      <c r="AI954" s="689">
        <f t="shared" ca="1" si="225"/>
        <v>459288.74747279542</v>
      </c>
      <c r="AJ954" s="688">
        <f>IFERROR(H954/SUMIF(A:A,A954,H:H)*SUMIF(Summary!$A$110:$A$186,'Operations Support'!A954,Summary!$Q$110:$Q$186),0)</f>
        <v>129703.58061442044</v>
      </c>
      <c r="AK954" s="688">
        <f t="shared" ca="1" si="226"/>
        <v>458812.44971660443</v>
      </c>
      <c r="AM954" s="688">
        <f>IFERROR($H954/SUMIF($A:$A,$A954,$H:$H)*SUMIF(Summary!$A$230:$A$266,$A954,Summary!$P$230:$P$266),0)</f>
        <v>24449.982449421059</v>
      </c>
      <c r="AN954" s="688">
        <f>IFERROR($H954/SUMIF($A:$A,$A954,$H:$H)*(SUMIF(Summary!$A$230:$A$266,$A954,Summary!$L$230:$L$266)+SUMIF(Summary!$A$281:$A$317,$A954,Summary!$L$281:$L$317))-AM954,0)</f>
        <v>78284.962133179506</v>
      </c>
      <c r="AO954" s="688">
        <f>IFERROR($H954/SUMIF($A:$A,$A954,$H:$H)*SUMIF(Summary!$A$230:$A$266,$A954,Summary!$Q$230:$Q$266),0)</f>
        <v>24540.098650288201</v>
      </c>
      <c r="AP954" s="688">
        <f>IFERROR($H954/SUMIF($A:$A,$A954,$H:$H)*(SUMIF(Summary!$A$230:$A$266,$A954,Summary!$L$230:$L$266)+SUMIF(Summary!$A$281:$A$317,$A954,Summary!$L$281:$L$317))-AO954,0)</f>
        <v>78194.845932312368</v>
      </c>
      <c r="AQ954" s="306"/>
      <c r="AR954" s="688">
        <f t="shared" ca="1" si="227"/>
        <v>537573.70960597496</v>
      </c>
      <c r="AS954" s="688">
        <f t="shared" ca="1" si="228"/>
        <v>537007.29564891686</v>
      </c>
    </row>
    <row r="955" spans="1:45" x14ac:dyDescent="0.2">
      <c r="A955" s="423">
        <v>3624</v>
      </c>
      <c r="B955" s="427">
        <v>1</v>
      </c>
      <c r="C955" s="425" t="s">
        <v>305</v>
      </c>
      <c r="D955" s="422">
        <f t="shared" si="214"/>
        <v>1004</v>
      </c>
      <c r="E955" s="422">
        <f t="shared" si="215"/>
        <v>1389</v>
      </c>
      <c r="F955" s="422">
        <f t="shared" si="216"/>
        <v>354</v>
      </c>
      <c r="G955" s="422">
        <f t="shared" si="217"/>
        <v>0</v>
      </c>
      <c r="H955" s="22">
        <f t="shared" si="218"/>
        <v>2747</v>
      </c>
      <c r="I955" s="116">
        <v>479</v>
      </c>
      <c r="J955" s="116">
        <v>546</v>
      </c>
      <c r="K955" s="116">
        <v>156</v>
      </c>
      <c r="L955" s="116">
        <v>0</v>
      </c>
      <c r="M955" s="22">
        <f t="shared" si="219"/>
        <v>1181</v>
      </c>
      <c r="N955" s="116">
        <v>417</v>
      </c>
      <c r="O955" s="116">
        <v>750</v>
      </c>
      <c r="P955" s="116">
        <v>198</v>
      </c>
      <c r="Q955" s="116">
        <v>0</v>
      </c>
      <c r="R955" s="22">
        <f t="shared" si="220"/>
        <v>1365</v>
      </c>
      <c r="S955" s="116">
        <v>108</v>
      </c>
      <c r="T955" s="116">
        <v>93</v>
      </c>
      <c r="U955" s="116">
        <v>0</v>
      </c>
      <c r="V955" s="116">
        <v>0</v>
      </c>
      <c r="W955" s="22">
        <f t="shared" si="221"/>
        <v>201</v>
      </c>
      <c r="X955" s="22">
        <f t="shared" si="222"/>
        <v>91.566666666666663</v>
      </c>
      <c r="Y955" s="22">
        <f ca="1">OFFSET('Cost Study'!$B$7,'Operations Support'!$C955,'Operations Support'!$B955)*$H955</f>
        <v>5384.12</v>
      </c>
      <c r="Z955" s="23">
        <f ca="1">Y955*'Cost Study'!$B$31</f>
        <v>300713.49292971578</v>
      </c>
      <c r="AA955" s="23">
        <f ca="1">IF(A955=10298,1.51,1)*IF($B955&lt;3,$D955*'Cost Study'!$B$32*OFFSET('Cost Study'!$B$7,'Operations Support'!$C955,'Operations Support'!$B955),0)</f>
        <v>196.78400000000002</v>
      </c>
      <c r="AB955" s="24">
        <f ca="1">AA955*'Cost Study'!$B$31</f>
        <v>10990.766177700571</v>
      </c>
      <c r="AC955" s="23">
        <f ca="1">Y955*'Cost Study'!$B$31</f>
        <v>300713.49292971578</v>
      </c>
      <c r="AD955" s="24">
        <f ca="1">AA955*'Cost Study'!$B$31</f>
        <v>10990.766177700571</v>
      </c>
      <c r="AE955" s="377">
        <f t="shared" ca="1" si="223"/>
        <v>311704.25910741638</v>
      </c>
      <c r="AF955" s="377">
        <f t="shared" ca="1" si="224"/>
        <v>311704.25910741638</v>
      </c>
      <c r="AH955" s="688">
        <f>IFERROR($H955/SUMIF($A:$A,$A955,$H:$H)*SUMIF(Summary!$A$110:$A$186,$A955,Summary!$P$110:$P$186),0)</f>
        <v>68201.219214516124</v>
      </c>
      <c r="AI955" s="689">
        <f t="shared" ca="1" si="225"/>
        <v>243503.03989290027</v>
      </c>
      <c r="AJ955" s="688">
        <f>IFERROR(H955/SUMIF(A:A,A955,H:H)*SUMIF(Summary!$A$110:$A$186,'Operations Support'!A955,Summary!$Q$110:$Q$186),0)</f>
        <v>68452.590960194604</v>
      </c>
      <c r="AK955" s="688">
        <f t="shared" ca="1" si="226"/>
        <v>243251.66814722179</v>
      </c>
      <c r="AM955" s="688">
        <f>IFERROR($H955/SUMIF($A:$A,$A955,$H:$H)*SUMIF(Summary!$A$230:$A$266,$A955,Summary!$P$230:$P$266),0)</f>
        <v>12903.765953613765</v>
      </c>
      <c r="AN955" s="688">
        <f>IFERROR($H955/SUMIF($A:$A,$A955,$H:$H)*(SUMIF(Summary!$A$230:$A$266,$A955,Summary!$L$230:$L$266)+SUMIF(Summary!$A$281:$A$317,$A955,Summary!$L$281:$L$317))-AM955,0)</f>
        <v>41315.809986521446</v>
      </c>
      <c r="AO955" s="688">
        <f>IFERROR($H955/SUMIF($A:$A,$A955,$H:$H)*SUMIF(Summary!$A$230:$A$266,$A955,Summary!$Q$230:$Q$266),0)</f>
        <v>12951.325839066607</v>
      </c>
      <c r="AP955" s="688">
        <f>IFERROR($H955/SUMIF($A:$A,$A955,$H:$H)*(SUMIF(Summary!$A$230:$A$266,$A955,Summary!$L$230:$L$266)+SUMIF(Summary!$A$281:$A$317,$A955,Summary!$L$281:$L$317))-AO955,0)</f>
        <v>41268.250101068603</v>
      </c>
      <c r="AQ955" s="306"/>
      <c r="AR955" s="688">
        <f t="shared" ca="1" si="227"/>
        <v>284818.8498794217</v>
      </c>
      <c r="AS955" s="688">
        <f t="shared" ca="1" si="228"/>
        <v>284519.91824829037</v>
      </c>
    </row>
    <row r="956" spans="1:45" x14ac:dyDescent="0.2">
      <c r="A956" s="423">
        <v>3624</v>
      </c>
      <c r="B956" s="427">
        <v>1</v>
      </c>
      <c r="C956" s="425" t="s">
        <v>306</v>
      </c>
      <c r="D956" s="422">
        <f t="shared" si="214"/>
        <v>4214</v>
      </c>
      <c r="E956" s="422">
        <f t="shared" si="215"/>
        <v>641</v>
      </c>
      <c r="F956" s="422">
        <f t="shared" si="216"/>
        <v>3943</v>
      </c>
      <c r="G956" s="422">
        <f t="shared" si="217"/>
        <v>0</v>
      </c>
      <c r="H956" s="22">
        <f t="shared" si="218"/>
        <v>8798</v>
      </c>
      <c r="I956" s="116">
        <v>1808</v>
      </c>
      <c r="J956" s="116">
        <v>262</v>
      </c>
      <c r="K956" s="116">
        <v>1928</v>
      </c>
      <c r="L956" s="116">
        <v>0</v>
      </c>
      <c r="M956" s="22">
        <f t="shared" si="219"/>
        <v>3998</v>
      </c>
      <c r="N956" s="116">
        <v>1935</v>
      </c>
      <c r="O956" s="116">
        <v>379</v>
      </c>
      <c r="P956" s="116">
        <v>1753</v>
      </c>
      <c r="Q956" s="116">
        <v>0</v>
      </c>
      <c r="R956" s="22">
        <f t="shared" si="220"/>
        <v>4067</v>
      </c>
      <c r="S956" s="116">
        <v>471</v>
      </c>
      <c r="T956" s="116">
        <v>0</v>
      </c>
      <c r="U956" s="116">
        <v>262</v>
      </c>
      <c r="V956" s="116">
        <v>0</v>
      </c>
      <c r="W956" s="22">
        <f t="shared" si="221"/>
        <v>733</v>
      </c>
      <c r="X956" s="22">
        <f t="shared" si="222"/>
        <v>293.26666666666665</v>
      </c>
      <c r="Y956" s="22">
        <f ca="1">OFFSET('Cost Study'!$B$7,'Operations Support'!$C956,'Operations Support'!$B956)*$H956</f>
        <v>9765.7800000000007</v>
      </c>
      <c r="Z956" s="23">
        <f ca="1">Y956*'Cost Study'!$B$31</f>
        <v>545437.66019018146</v>
      </c>
      <c r="AA956" s="23">
        <f ca="1">IF(A956=10298,1.51,1)*IF($B956&lt;3,$D956*'Cost Study'!$B$32*OFFSET('Cost Study'!$B$7,'Operations Support'!$C956,'Operations Support'!$B956),0)</f>
        <v>467.75400000000008</v>
      </c>
      <c r="AB956" s="24">
        <f ca="1">AA956*'Cost Study'!$B$31</f>
        <v>26124.963628568141</v>
      </c>
      <c r="AC956" s="23">
        <f ca="1">Y956*'Cost Study'!$B$31</f>
        <v>545437.66019018146</v>
      </c>
      <c r="AD956" s="24">
        <f ca="1">AA956*'Cost Study'!$B$31</f>
        <v>26124.963628568141</v>
      </c>
      <c r="AE956" s="377">
        <f t="shared" ca="1" si="223"/>
        <v>571562.62381874956</v>
      </c>
      <c r="AF956" s="377">
        <f t="shared" ca="1" si="224"/>
        <v>571562.62381874956</v>
      </c>
      <c r="AH956" s="688">
        <f>IFERROR($H956/SUMIF($A:$A,$A956,$H:$H)*SUMIF(Summary!$A$110:$A$186,$A956,Summary!$P$110:$P$186),0)</f>
        <v>218432.59069869417</v>
      </c>
      <c r="AI956" s="689">
        <f t="shared" ca="1" si="225"/>
        <v>353130.03312005539</v>
      </c>
      <c r="AJ956" s="688">
        <f>IFERROR(H956/SUMIF(A:A,A956,H:H)*SUMIF(Summary!$A$110:$A$186,'Operations Support'!A956,Summary!$Q$110:$Q$186),0)</f>
        <v>219237.67574364477</v>
      </c>
      <c r="AK956" s="688">
        <f t="shared" ca="1" si="226"/>
        <v>352324.9480751048</v>
      </c>
      <c r="AM956" s="688">
        <f>IFERROR($H956/SUMIF($A:$A,$A956,$H:$H)*SUMIF(Summary!$A$230:$A$266,$A956,Summary!$P$230:$P$266),0)</f>
        <v>41327.751314122281</v>
      </c>
      <c r="AN956" s="688">
        <f>IFERROR($H956/SUMIF($A:$A,$A956,$H:$H)*(SUMIF(Summary!$A$230:$A$266,$A956,Summary!$L$230:$L$266)+SUMIF(Summary!$A$281:$A$317,$A956,Summary!$L$281:$L$317))-AM956,0)</f>
        <v>132324.89852982003</v>
      </c>
      <c r="AO956" s="688">
        <f>IFERROR($H956/SUMIF($A:$A,$A956,$H:$H)*SUMIF(Summary!$A$230:$A$266,$A956,Summary!$Q$230:$Q$266),0)</f>
        <v>41480.074529344012</v>
      </c>
      <c r="AP956" s="688">
        <f>IFERROR($H956/SUMIF($A:$A,$A956,$H:$H)*(SUMIF(Summary!$A$230:$A$266,$A956,Summary!$L$230:$L$266)+SUMIF(Summary!$A$281:$A$317,$A956,Summary!$L$281:$L$317))-AO956,0)</f>
        <v>132172.5753145983</v>
      </c>
      <c r="AQ956" s="306"/>
      <c r="AR956" s="688">
        <f t="shared" ca="1" si="227"/>
        <v>485454.93164987542</v>
      </c>
      <c r="AS956" s="688">
        <f t="shared" ca="1" si="228"/>
        <v>484497.52338970313</v>
      </c>
    </row>
    <row r="957" spans="1:45" x14ac:dyDescent="0.2">
      <c r="A957" s="423">
        <v>3624</v>
      </c>
      <c r="B957" s="427">
        <v>1</v>
      </c>
      <c r="C957" s="425" t="s">
        <v>307</v>
      </c>
      <c r="D957" s="422">
        <f t="shared" si="214"/>
        <v>0</v>
      </c>
      <c r="E957" s="422">
        <f t="shared" si="215"/>
        <v>0</v>
      </c>
      <c r="F957" s="422">
        <f t="shared" si="216"/>
        <v>0</v>
      </c>
      <c r="G957" s="422">
        <f t="shared" si="217"/>
        <v>0</v>
      </c>
      <c r="H957" s="22">
        <f t="shared" si="218"/>
        <v>0</v>
      </c>
      <c r="I957" s="116">
        <v>0</v>
      </c>
      <c r="J957" s="116">
        <v>0</v>
      </c>
      <c r="K957" s="116">
        <v>0</v>
      </c>
      <c r="L957" s="116">
        <v>0</v>
      </c>
      <c r="M957" s="22">
        <f t="shared" si="219"/>
        <v>0</v>
      </c>
      <c r="N957" s="116">
        <v>0</v>
      </c>
      <c r="O957" s="116">
        <v>0</v>
      </c>
      <c r="P957" s="116">
        <v>0</v>
      </c>
      <c r="Q957" s="116">
        <v>0</v>
      </c>
      <c r="R957" s="22">
        <f t="shared" si="220"/>
        <v>0</v>
      </c>
      <c r="S957" s="116">
        <v>0</v>
      </c>
      <c r="T957" s="116">
        <v>0</v>
      </c>
      <c r="U957" s="116">
        <v>0</v>
      </c>
      <c r="V957" s="116">
        <v>0</v>
      </c>
      <c r="W957" s="22">
        <f t="shared" si="221"/>
        <v>0</v>
      </c>
      <c r="X957" s="22">
        <f t="shared" si="222"/>
        <v>0</v>
      </c>
      <c r="Y957" s="22">
        <f ca="1">OFFSET('Cost Study'!$B$7,'Operations Support'!$C957,'Operations Support'!$B957)*$H957</f>
        <v>0</v>
      </c>
      <c r="Z957" s="23">
        <f ca="1">Y957*'Cost Study'!$B$31</f>
        <v>0</v>
      </c>
      <c r="AA957" s="23">
        <f ca="1">IF(A957=10298,1.51,1)*IF($B957&lt;3,$D957*'Cost Study'!$B$32*OFFSET('Cost Study'!$B$7,'Operations Support'!$C957,'Operations Support'!$B957),0)</f>
        <v>0</v>
      </c>
      <c r="AB957" s="24">
        <f ca="1">AA957*'Cost Study'!$B$31</f>
        <v>0</v>
      </c>
      <c r="AC957" s="23">
        <f ca="1">Y957*'Cost Study'!$B$31</f>
        <v>0</v>
      </c>
      <c r="AD957" s="24">
        <f ca="1">AA957*'Cost Study'!$B$31</f>
        <v>0</v>
      </c>
      <c r="AE957" s="377">
        <f t="shared" ca="1" si="223"/>
        <v>0</v>
      </c>
      <c r="AF957" s="377">
        <f t="shared" ca="1" si="224"/>
        <v>0</v>
      </c>
      <c r="AH957" s="688">
        <f>IFERROR($H957/SUMIF($A:$A,$A957,$H:$H)*SUMIF(Summary!$A$110:$A$186,$A957,Summary!$P$110:$P$186),0)</f>
        <v>0</v>
      </c>
      <c r="AI957" s="689">
        <f t="shared" ca="1" si="225"/>
        <v>0</v>
      </c>
      <c r="AJ957" s="688">
        <f>IFERROR(H957/SUMIF(A:A,A957,H:H)*SUMIF(Summary!$A$110:$A$186,'Operations Support'!A957,Summary!$Q$110:$Q$186),0)</f>
        <v>0</v>
      </c>
      <c r="AK957" s="688">
        <f t="shared" ca="1" si="226"/>
        <v>0</v>
      </c>
      <c r="AM957" s="688">
        <f>IFERROR($H957/SUMIF($A:$A,$A957,$H:$H)*SUMIF(Summary!$A$230:$A$266,$A957,Summary!$P$230:$P$266),0)</f>
        <v>0</v>
      </c>
      <c r="AN957" s="688">
        <f>IFERROR($H957/SUMIF($A:$A,$A957,$H:$H)*(SUMIF(Summary!$A$230:$A$266,$A957,Summary!$L$230:$L$266)+SUMIF(Summary!$A$281:$A$317,$A957,Summary!$L$281:$L$317))-AM957,0)</f>
        <v>0</v>
      </c>
      <c r="AO957" s="688">
        <f>IFERROR($H957/SUMIF($A:$A,$A957,$H:$H)*SUMIF(Summary!$A$230:$A$266,$A957,Summary!$Q$230:$Q$266),0)</f>
        <v>0</v>
      </c>
      <c r="AP957" s="688">
        <f>IFERROR($H957/SUMIF($A:$A,$A957,$H:$H)*(SUMIF(Summary!$A$230:$A$266,$A957,Summary!$L$230:$L$266)+SUMIF(Summary!$A$281:$A$317,$A957,Summary!$L$281:$L$317))-AO957,0)</f>
        <v>0</v>
      </c>
      <c r="AQ957" s="306"/>
      <c r="AR957" s="688">
        <f t="shared" ca="1" si="227"/>
        <v>0</v>
      </c>
      <c r="AS957" s="688">
        <f t="shared" ca="1" si="228"/>
        <v>0</v>
      </c>
    </row>
    <row r="958" spans="1:45" s="15" customFormat="1" x14ac:dyDescent="0.2">
      <c r="A958" s="423">
        <v>3624</v>
      </c>
      <c r="B958" s="427">
        <v>1</v>
      </c>
      <c r="C958" s="425" t="s">
        <v>308</v>
      </c>
      <c r="D958" s="422">
        <f t="shared" si="214"/>
        <v>252</v>
      </c>
      <c r="E958" s="422">
        <f t="shared" si="215"/>
        <v>501</v>
      </c>
      <c r="F958" s="422">
        <f t="shared" si="216"/>
        <v>12</v>
      </c>
      <c r="G958" s="422">
        <f t="shared" si="217"/>
        <v>0</v>
      </c>
      <c r="H958" s="22">
        <f t="shared" si="218"/>
        <v>765</v>
      </c>
      <c r="I958" s="116">
        <v>90</v>
      </c>
      <c r="J958" s="116">
        <v>180</v>
      </c>
      <c r="K958" s="116">
        <v>0</v>
      </c>
      <c r="L958" s="116">
        <v>0</v>
      </c>
      <c r="M958" s="22">
        <f t="shared" si="219"/>
        <v>270</v>
      </c>
      <c r="N958" s="116">
        <v>153</v>
      </c>
      <c r="O958" s="116">
        <v>276</v>
      </c>
      <c r="P958" s="116">
        <v>0</v>
      </c>
      <c r="Q958" s="116">
        <v>0</v>
      </c>
      <c r="R958" s="22">
        <f t="shared" si="220"/>
        <v>429</v>
      </c>
      <c r="S958" s="116">
        <v>9</v>
      </c>
      <c r="T958" s="116">
        <v>45</v>
      </c>
      <c r="U958" s="116">
        <v>12</v>
      </c>
      <c r="V958" s="116">
        <v>0</v>
      </c>
      <c r="W958" s="22">
        <f t="shared" si="221"/>
        <v>66</v>
      </c>
      <c r="X958" s="22">
        <f t="shared" si="222"/>
        <v>25.5</v>
      </c>
      <c r="Y958" s="22">
        <f ca="1">OFFSET('Cost Study'!$B$7,'Operations Support'!$C958,'Operations Support'!$B958)*$H958</f>
        <v>1208.7</v>
      </c>
      <c r="Z958" s="23">
        <f ca="1">Y958*'Cost Study'!$B$31</f>
        <v>67508.22769628973</v>
      </c>
      <c r="AA958" s="23">
        <f ca="1">IF(A958=10298,1.51,1)*IF($B958&lt;3,$D958*'Cost Study'!$B$32*OFFSET('Cost Study'!$B$7,'Operations Support'!$C958,'Operations Support'!$B958),0)</f>
        <v>39.81600000000001</v>
      </c>
      <c r="AB958" s="24">
        <f ca="1">AA958*'Cost Study'!$B$31</f>
        <v>2223.8004417601328</v>
      </c>
      <c r="AC958" s="23">
        <f ca="1">Y958*'Cost Study'!$B$31</f>
        <v>67508.22769628973</v>
      </c>
      <c r="AD958" s="24">
        <f ca="1">AA958*'Cost Study'!$B$31</f>
        <v>2223.8004417601328</v>
      </c>
      <c r="AE958" s="377">
        <f t="shared" ca="1" si="223"/>
        <v>69732.028138049864</v>
      </c>
      <c r="AF958" s="377">
        <f t="shared" ca="1" si="224"/>
        <v>69732.028138049864</v>
      </c>
      <c r="AH958" s="688">
        <f>IFERROR($H958/SUMIF($A:$A,$A958,$H:$H)*SUMIF(Summary!$A$110:$A$186,$A958,Summary!$P$110:$P$186),0)</f>
        <v>18993.058863889637</v>
      </c>
      <c r="AI958" s="689">
        <f t="shared" ca="1" si="225"/>
        <v>50738.969274160227</v>
      </c>
      <c r="AJ958" s="688">
        <f>IFERROR(H958/SUMIF(A:A,A958,H:H)*SUMIF(Summary!$A$110:$A$186,'Operations Support'!A958,Summary!$Q$110:$Q$186),0)</f>
        <v>19063.062280505594</v>
      </c>
      <c r="AK958" s="688">
        <f t="shared" ca="1" si="226"/>
        <v>50668.965857544274</v>
      </c>
      <c r="AL958" s="1"/>
      <c r="AM958" s="688">
        <f>IFERROR($H958/SUMIF($A:$A,$A958,$H:$H)*SUMIF(Summary!$A$230:$A$266,$A958,Summary!$P$230:$P$266),0)</f>
        <v>3593.5132706641898</v>
      </c>
      <c r="AN958" s="688">
        <f>IFERROR($H958/SUMIF($A:$A,$A958,$H:$H)*(SUMIF(Summary!$A$230:$A$266,$A958,Summary!$L$230:$L$266)+SUMIF(Summary!$A$281:$A$317,$A958,Summary!$L$281:$L$317))-AM958,0)</f>
        <v>11505.858987873646</v>
      </c>
      <c r="AO958" s="688">
        <f>IFERROR($H958/SUMIF($A:$A,$A958,$H:$H)*SUMIF(Summary!$A$230:$A$266,$A958,Summary!$Q$230:$Q$266),0)</f>
        <v>3606.758014883856</v>
      </c>
      <c r="AP958" s="688">
        <f>IFERROR($H958/SUMIF($A:$A,$A958,$H:$H)*(SUMIF(Summary!$A$230:$A$266,$A958,Summary!$L$230:$L$266)+SUMIF(Summary!$A$281:$A$317,$A958,Summary!$L$281:$L$317))-AO958,0)</f>
        <v>11492.614243653978</v>
      </c>
      <c r="AQ958" s="306"/>
      <c r="AR958" s="688">
        <f t="shared" ca="1" si="227"/>
        <v>62244.828262033872</v>
      </c>
      <c r="AS958" s="688">
        <f t="shared" ca="1" si="228"/>
        <v>62161.580101198255</v>
      </c>
    </row>
    <row r="959" spans="1:45" x14ac:dyDescent="0.2">
      <c r="A959" s="423">
        <v>3624</v>
      </c>
      <c r="B959" s="427">
        <v>1</v>
      </c>
      <c r="C959" s="425" t="s">
        <v>309</v>
      </c>
      <c r="D959" s="422">
        <f t="shared" si="214"/>
        <v>0</v>
      </c>
      <c r="E959" s="422">
        <f t="shared" si="215"/>
        <v>0</v>
      </c>
      <c r="F959" s="422">
        <f t="shared" si="216"/>
        <v>0</v>
      </c>
      <c r="G959" s="422">
        <f t="shared" si="217"/>
        <v>0</v>
      </c>
      <c r="H959" s="22">
        <f t="shared" si="218"/>
        <v>0</v>
      </c>
      <c r="I959" s="116">
        <v>0</v>
      </c>
      <c r="J959" s="116">
        <v>0</v>
      </c>
      <c r="K959" s="116">
        <v>0</v>
      </c>
      <c r="L959" s="116">
        <v>0</v>
      </c>
      <c r="M959" s="22">
        <f t="shared" si="219"/>
        <v>0</v>
      </c>
      <c r="N959" s="116">
        <v>0</v>
      </c>
      <c r="O959" s="116">
        <v>0</v>
      </c>
      <c r="P959" s="116">
        <v>0</v>
      </c>
      <c r="Q959" s="116">
        <v>0</v>
      </c>
      <c r="R959" s="22">
        <f t="shared" si="220"/>
        <v>0</v>
      </c>
      <c r="S959" s="116">
        <v>0</v>
      </c>
      <c r="T959" s="116">
        <v>0</v>
      </c>
      <c r="U959" s="116">
        <v>0</v>
      </c>
      <c r="V959" s="116">
        <v>0</v>
      </c>
      <c r="W959" s="22">
        <f t="shared" si="221"/>
        <v>0</v>
      </c>
      <c r="X959" s="22">
        <f t="shared" si="222"/>
        <v>0</v>
      </c>
      <c r="Y959" s="22">
        <f ca="1">OFFSET('Cost Study'!$B$7,'Operations Support'!$C959,'Operations Support'!$B959)*$H959</f>
        <v>0</v>
      </c>
      <c r="Z959" s="23">
        <f ca="1">Y959*'Cost Study'!$B$31</f>
        <v>0</v>
      </c>
      <c r="AA959" s="23">
        <f ca="1">IF(A959=10298,1.51,1)*IF($B959&lt;3,$D959*'Cost Study'!$B$32*OFFSET('Cost Study'!$B$7,'Operations Support'!$C959,'Operations Support'!$B959),0)</f>
        <v>0</v>
      </c>
      <c r="AB959" s="24">
        <f ca="1">AA959*'Cost Study'!$B$31</f>
        <v>0</v>
      </c>
      <c r="AC959" s="23">
        <f ca="1">Y959*'Cost Study'!$B$31</f>
        <v>0</v>
      </c>
      <c r="AD959" s="24">
        <f ca="1">AA959*'Cost Study'!$B$31</f>
        <v>0</v>
      </c>
      <c r="AE959" s="377">
        <f t="shared" ca="1" si="223"/>
        <v>0</v>
      </c>
      <c r="AF959" s="377">
        <f t="shared" ca="1" si="224"/>
        <v>0</v>
      </c>
      <c r="AH959" s="688">
        <f>IFERROR($H959/SUMIF($A:$A,$A959,$H:$H)*SUMIF(Summary!$A$110:$A$186,$A959,Summary!$P$110:$P$186),0)</f>
        <v>0</v>
      </c>
      <c r="AI959" s="689">
        <f t="shared" ca="1" si="225"/>
        <v>0</v>
      </c>
      <c r="AJ959" s="688">
        <f>IFERROR(H959/SUMIF(A:A,A959,H:H)*SUMIF(Summary!$A$110:$A$186,'Operations Support'!A959,Summary!$Q$110:$Q$186),0)</f>
        <v>0</v>
      </c>
      <c r="AK959" s="688">
        <f t="shared" ca="1" si="226"/>
        <v>0</v>
      </c>
      <c r="AM959" s="688">
        <f>IFERROR($H959/SUMIF($A:$A,$A959,$H:$H)*SUMIF(Summary!$A$230:$A$266,$A959,Summary!$P$230:$P$266),0)</f>
        <v>0</v>
      </c>
      <c r="AN959" s="688">
        <f>IFERROR($H959/SUMIF($A:$A,$A959,$H:$H)*(SUMIF(Summary!$A$230:$A$266,$A959,Summary!$L$230:$L$266)+SUMIF(Summary!$A$281:$A$317,$A959,Summary!$L$281:$L$317))-AM959,0)</f>
        <v>0</v>
      </c>
      <c r="AO959" s="688">
        <f>IFERROR($H959/SUMIF($A:$A,$A959,$H:$H)*SUMIF(Summary!$A$230:$A$266,$A959,Summary!$Q$230:$Q$266),0)</f>
        <v>0</v>
      </c>
      <c r="AP959" s="688">
        <f>IFERROR($H959/SUMIF($A:$A,$A959,$H:$H)*(SUMIF(Summary!$A$230:$A$266,$A959,Summary!$L$230:$L$266)+SUMIF(Summary!$A$281:$A$317,$A959,Summary!$L$281:$L$317))-AO959,0)</f>
        <v>0</v>
      </c>
      <c r="AQ959" s="306"/>
      <c r="AR959" s="688">
        <f t="shared" ca="1" si="227"/>
        <v>0</v>
      </c>
      <c r="AS959" s="688">
        <f t="shared" ca="1" si="228"/>
        <v>0</v>
      </c>
    </row>
    <row r="960" spans="1:45" x14ac:dyDescent="0.2">
      <c r="A960" s="423">
        <v>3624</v>
      </c>
      <c r="B960" s="427">
        <v>1</v>
      </c>
      <c r="C960" s="425" t="s">
        <v>310</v>
      </c>
      <c r="D960" s="422">
        <f t="shared" si="214"/>
        <v>0</v>
      </c>
      <c r="E960" s="422">
        <f t="shared" si="215"/>
        <v>0</v>
      </c>
      <c r="F960" s="422">
        <f t="shared" si="216"/>
        <v>0</v>
      </c>
      <c r="G960" s="422">
        <f t="shared" si="217"/>
        <v>0</v>
      </c>
      <c r="H960" s="22">
        <f t="shared" si="218"/>
        <v>0</v>
      </c>
      <c r="I960" s="116">
        <v>0</v>
      </c>
      <c r="J960" s="116">
        <v>0</v>
      </c>
      <c r="K960" s="116">
        <v>0</v>
      </c>
      <c r="L960" s="116">
        <v>0</v>
      </c>
      <c r="M960" s="22">
        <f t="shared" si="219"/>
        <v>0</v>
      </c>
      <c r="N960" s="116">
        <v>0</v>
      </c>
      <c r="O960" s="116">
        <v>0</v>
      </c>
      <c r="P960" s="116">
        <v>0</v>
      </c>
      <c r="Q960" s="116">
        <v>0</v>
      </c>
      <c r="R960" s="22">
        <f t="shared" si="220"/>
        <v>0</v>
      </c>
      <c r="S960" s="116">
        <v>0</v>
      </c>
      <c r="T960" s="116">
        <v>0</v>
      </c>
      <c r="U960" s="116">
        <v>0</v>
      </c>
      <c r="V960" s="116">
        <v>0</v>
      </c>
      <c r="W960" s="22">
        <f t="shared" si="221"/>
        <v>0</v>
      </c>
      <c r="X960" s="22">
        <f t="shared" si="222"/>
        <v>0</v>
      </c>
      <c r="Y960" s="22">
        <f ca="1">OFFSET('Cost Study'!$B$7,'Operations Support'!$C960,'Operations Support'!$B960)*$H960</f>
        <v>0</v>
      </c>
      <c r="Z960" s="23">
        <f ca="1">Y960*'Cost Study'!$B$31</f>
        <v>0</v>
      </c>
      <c r="AA960" s="23">
        <f ca="1">IF(A960=10298,1.51,1)*IF($B960&lt;3,$D960*'Cost Study'!$B$32*OFFSET('Cost Study'!$B$7,'Operations Support'!$C960,'Operations Support'!$B960),0)</f>
        <v>0</v>
      </c>
      <c r="AB960" s="24">
        <f ca="1">AA960*'Cost Study'!$B$31</f>
        <v>0</v>
      </c>
      <c r="AC960" s="23">
        <f ca="1">Y960*'Cost Study'!$B$31</f>
        <v>0</v>
      </c>
      <c r="AD960" s="24">
        <f ca="1">AA960*'Cost Study'!$B$31</f>
        <v>0</v>
      </c>
      <c r="AE960" s="377">
        <f t="shared" ca="1" si="223"/>
        <v>0</v>
      </c>
      <c r="AF960" s="377">
        <f t="shared" ca="1" si="224"/>
        <v>0</v>
      </c>
      <c r="AH960" s="688">
        <f>IFERROR($H960/SUMIF($A:$A,$A960,$H:$H)*SUMIF(Summary!$A$110:$A$186,$A960,Summary!$P$110:$P$186),0)</f>
        <v>0</v>
      </c>
      <c r="AI960" s="689">
        <f t="shared" ca="1" si="225"/>
        <v>0</v>
      </c>
      <c r="AJ960" s="688">
        <f>IFERROR(H960/SUMIF(A:A,A960,H:H)*SUMIF(Summary!$A$110:$A$186,'Operations Support'!A960,Summary!$Q$110:$Q$186),0)</f>
        <v>0</v>
      </c>
      <c r="AK960" s="688">
        <f t="shared" ca="1" si="226"/>
        <v>0</v>
      </c>
      <c r="AM960" s="688">
        <f>IFERROR($H960/SUMIF($A:$A,$A960,$H:$H)*SUMIF(Summary!$A$230:$A$266,$A960,Summary!$P$230:$P$266),0)</f>
        <v>0</v>
      </c>
      <c r="AN960" s="688">
        <f>IFERROR($H960/SUMIF($A:$A,$A960,$H:$H)*(SUMIF(Summary!$A$230:$A$266,$A960,Summary!$L$230:$L$266)+SUMIF(Summary!$A$281:$A$317,$A960,Summary!$L$281:$L$317))-AM960,0)</f>
        <v>0</v>
      </c>
      <c r="AO960" s="688">
        <f>IFERROR($H960/SUMIF($A:$A,$A960,$H:$H)*SUMIF(Summary!$A$230:$A$266,$A960,Summary!$Q$230:$Q$266),0)</f>
        <v>0</v>
      </c>
      <c r="AP960" s="688">
        <f>IFERROR($H960/SUMIF($A:$A,$A960,$H:$H)*(SUMIF(Summary!$A$230:$A$266,$A960,Summary!$L$230:$L$266)+SUMIF(Summary!$A$281:$A$317,$A960,Summary!$L$281:$L$317))-AO960,0)</f>
        <v>0</v>
      </c>
      <c r="AQ960" s="306"/>
      <c r="AR960" s="688">
        <f t="shared" ca="1" si="227"/>
        <v>0</v>
      </c>
      <c r="AS960" s="688">
        <f t="shared" ca="1" si="228"/>
        <v>0</v>
      </c>
    </row>
    <row r="961" spans="1:45" x14ac:dyDescent="0.2">
      <c r="A961" s="423">
        <v>3624</v>
      </c>
      <c r="B961" s="427">
        <v>1</v>
      </c>
      <c r="C961" s="425" t="s">
        <v>311</v>
      </c>
      <c r="D961" s="422">
        <f t="shared" si="214"/>
        <v>63</v>
      </c>
      <c r="E961" s="422">
        <f t="shared" si="215"/>
        <v>0</v>
      </c>
      <c r="F961" s="422">
        <f t="shared" si="216"/>
        <v>0</v>
      </c>
      <c r="G961" s="422">
        <f t="shared" si="217"/>
        <v>0</v>
      </c>
      <c r="H961" s="22">
        <f t="shared" si="218"/>
        <v>63</v>
      </c>
      <c r="I961" s="116">
        <v>0</v>
      </c>
      <c r="J961" s="116">
        <v>0</v>
      </c>
      <c r="K961" s="116">
        <v>0</v>
      </c>
      <c r="L961" s="116">
        <v>0</v>
      </c>
      <c r="M961" s="22">
        <f t="shared" si="219"/>
        <v>0</v>
      </c>
      <c r="N961" s="116">
        <v>63</v>
      </c>
      <c r="O961" s="116">
        <v>0</v>
      </c>
      <c r="P961" s="116">
        <v>0</v>
      </c>
      <c r="Q961" s="116">
        <v>0</v>
      </c>
      <c r="R961" s="22">
        <f t="shared" si="220"/>
        <v>63</v>
      </c>
      <c r="S961" s="116">
        <v>0</v>
      </c>
      <c r="T961" s="116">
        <v>0</v>
      </c>
      <c r="U961" s="116">
        <v>0</v>
      </c>
      <c r="V961" s="116">
        <v>0</v>
      </c>
      <c r="W961" s="22">
        <f t="shared" si="221"/>
        <v>0</v>
      </c>
      <c r="X961" s="22">
        <f t="shared" si="222"/>
        <v>2.1</v>
      </c>
      <c r="Y961" s="22">
        <f ca="1">OFFSET('Cost Study'!$B$7,'Operations Support'!$C961,'Operations Support'!$B961)*$H961</f>
        <v>76.86</v>
      </c>
      <c r="Z961" s="23">
        <f ca="1">Y961*'Cost Study'!$B$31</f>
        <v>4292.7793337774701</v>
      </c>
      <c r="AA961" s="23">
        <f ca="1">IF(A961=10298,1.51,1)*IF($B961&lt;3,$D961*'Cost Study'!$B$32*OFFSET('Cost Study'!$B$7,'Operations Support'!$C961,'Operations Support'!$B961),0)</f>
        <v>7.6860000000000008</v>
      </c>
      <c r="AB961" s="24">
        <f ca="1">AA961*'Cost Study'!$B$31</f>
        <v>429.2779333777471</v>
      </c>
      <c r="AC961" s="23">
        <f ca="1">Y961*'Cost Study'!$B$31</f>
        <v>4292.7793337774701</v>
      </c>
      <c r="AD961" s="24">
        <f ca="1">AA961*'Cost Study'!$B$31</f>
        <v>429.2779333777471</v>
      </c>
      <c r="AE961" s="377">
        <f t="shared" ca="1" si="223"/>
        <v>4722.0572671552172</v>
      </c>
      <c r="AF961" s="377">
        <f t="shared" ca="1" si="224"/>
        <v>4722.0572671552172</v>
      </c>
      <c r="AH961" s="688">
        <f>IFERROR($H961/SUMIF($A:$A,$A961,$H:$H)*SUMIF(Summary!$A$110:$A$186,$A961,Summary!$P$110:$P$186),0)</f>
        <v>1564.1342593791467</v>
      </c>
      <c r="AI961" s="689">
        <f t="shared" ca="1" si="225"/>
        <v>3157.9230077760703</v>
      </c>
      <c r="AJ961" s="688">
        <f>IFERROR(H961/SUMIF(A:A,A961,H:H)*SUMIF(Summary!$A$110:$A$186,'Operations Support'!A961,Summary!$Q$110:$Q$186),0)</f>
        <v>1569.8992466298728</v>
      </c>
      <c r="AK961" s="688">
        <f t="shared" ca="1" si="226"/>
        <v>3152.1580205253445</v>
      </c>
      <c r="AM961" s="688">
        <f>IFERROR($H961/SUMIF($A:$A,$A961,$H:$H)*SUMIF(Summary!$A$230:$A$266,$A961,Summary!$P$230:$P$266),0)</f>
        <v>295.9363869958745</v>
      </c>
      <c r="AN961" s="688">
        <f>IFERROR($H961/SUMIF($A:$A,$A961,$H:$H)*(SUMIF(Summary!$A$230:$A$266,$A961,Summary!$L$230:$L$266)+SUMIF(Summary!$A$281:$A$317,$A961,Summary!$L$281:$L$317))-AM961,0)</f>
        <v>947.54132841312389</v>
      </c>
      <c r="AO961" s="688">
        <f>IFERROR($H961/SUMIF($A:$A,$A961,$H:$H)*SUMIF(Summary!$A$230:$A$266,$A961,Summary!$Q$230:$Q$266),0)</f>
        <v>297.02713063749411</v>
      </c>
      <c r="AP961" s="688">
        <f>IFERROR($H961/SUMIF($A:$A,$A961,$H:$H)*(SUMIF(Summary!$A$230:$A$266,$A961,Summary!$L$230:$L$266)+SUMIF(Summary!$A$281:$A$317,$A961,Summary!$L$281:$L$317))-AO961,0)</f>
        <v>946.45058477150428</v>
      </c>
      <c r="AQ961" s="306"/>
      <c r="AR961" s="688">
        <f t="shared" ca="1" si="227"/>
        <v>4105.464336189194</v>
      </c>
      <c r="AS961" s="688">
        <f t="shared" ca="1" si="228"/>
        <v>4098.6086052968485</v>
      </c>
    </row>
    <row r="962" spans="1:45" x14ac:dyDescent="0.2">
      <c r="A962" s="423">
        <v>3624</v>
      </c>
      <c r="B962" s="427">
        <v>1</v>
      </c>
      <c r="C962" s="425" t="s">
        <v>312</v>
      </c>
      <c r="D962" s="422">
        <f t="shared" si="214"/>
        <v>1025</v>
      </c>
      <c r="E962" s="422">
        <f t="shared" si="215"/>
        <v>399</v>
      </c>
      <c r="F962" s="422">
        <f t="shared" si="216"/>
        <v>2362</v>
      </c>
      <c r="G962" s="422">
        <f t="shared" si="217"/>
        <v>0</v>
      </c>
      <c r="H962" s="22">
        <f t="shared" si="218"/>
        <v>3786</v>
      </c>
      <c r="I962" s="116">
        <v>605</v>
      </c>
      <c r="J962" s="116">
        <v>187</v>
      </c>
      <c r="K962" s="116">
        <v>893</v>
      </c>
      <c r="L962" s="116">
        <v>0</v>
      </c>
      <c r="M962" s="22">
        <f t="shared" si="219"/>
        <v>1685</v>
      </c>
      <c r="N962" s="116">
        <v>327</v>
      </c>
      <c r="O962" s="116">
        <v>212</v>
      </c>
      <c r="P962" s="116">
        <v>1359</v>
      </c>
      <c r="Q962" s="116">
        <v>0</v>
      </c>
      <c r="R962" s="22">
        <f t="shared" si="220"/>
        <v>1898</v>
      </c>
      <c r="S962" s="116">
        <v>93</v>
      </c>
      <c r="T962" s="116">
        <v>0</v>
      </c>
      <c r="U962" s="116">
        <v>110</v>
      </c>
      <c r="V962" s="116">
        <v>0</v>
      </c>
      <c r="W962" s="22">
        <f t="shared" si="221"/>
        <v>203</v>
      </c>
      <c r="X962" s="22">
        <f t="shared" si="222"/>
        <v>126.2</v>
      </c>
      <c r="Y962" s="22">
        <f ca="1">OFFSET('Cost Study'!$B$7,'Operations Support'!$C962,'Operations Support'!$B962)*$H962</f>
        <v>5224.6799999999994</v>
      </c>
      <c r="Z962" s="23">
        <f ca="1">Y962*'Cost Study'!$B$31</f>
        <v>291808.46122300898</v>
      </c>
      <c r="AA962" s="23">
        <f ca="1">IF(A962=10298,1.51,1)*IF($B962&lt;3,$D962*'Cost Study'!$B$32*OFFSET('Cost Study'!$B$7,'Operations Support'!$C962,'Operations Support'!$B962),0)</f>
        <v>141.44999999999999</v>
      </c>
      <c r="AB962" s="24">
        <f ca="1">AA962*'Cost Study'!$B$31</f>
        <v>7900.2554874163825</v>
      </c>
      <c r="AC962" s="23">
        <f ca="1">Y962*'Cost Study'!$B$31</f>
        <v>291808.46122300898</v>
      </c>
      <c r="AD962" s="24">
        <f ca="1">AA962*'Cost Study'!$B$31</f>
        <v>7900.2554874163825</v>
      </c>
      <c r="AE962" s="377">
        <f t="shared" ca="1" si="223"/>
        <v>299708.71671042539</v>
      </c>
      <c r="AF962" s="377">
        <f t="shared" ca="1" si="224"/>
        <v>299708.71671042539</v>
      </c>
      <c r="AH962" s="688">
        <f>IFERROR($H962/SUMIF($A:$A,$A962,$H:$H)*SUMIF(Summary!$A$110:$A$186,$A962,Summary!$P$110:$P$186),0)</f>
        <v>93997.020730308723</v>
      </c>
      <c r="AI962" s="689">
        <f t="shared" ca="1" si="225"/>
        <v>205711.69598011667</v>
      </c>
      <c r="AJ962" s="688">
        <f>IFERROR(H962/SUMIF(A:A,A962,H:H)*SUMIF(Summary!$A$110:$A$186,'Operations Support'!A962,Summary!$Q$110:$Q$186),0)</f>
        <v>94343.469011757115</v>
      </c>
      <c r="AK962" s="688">
        <f t="shared" ca="1" si="226"/>
        <v>205365.24769866827</v>
      </c>
      <c r="AM962" s="688">
        <f>IFERROR($H962/SUMIF($A:$A,$A962,$H:$H)*SUMIF(Summary!$A$230:$A$266,$A962,Summary!$P$230:$P$266),0)</f>
        <v>17784.367637561601</v>
      </c>
      <c r="AN962" s="688">
        <f>IFERROR($H962/SUMIF($A:$A,$A962,$H:$H)*(SUMIF(Summary!$A$230:$A$266,$A962,Summary!$L$230:$L$266)+SUMIF(Summary!$A$281:$A$317,$A962,Summary!$L$281:$L$317))-AM962,0)</f>
        <v>56942.721736064865</v>
      </c>
      <c r="AO962" s="688">
        <f>IFERROR($H962/SUMIF($A:$A,$A962,$H:$H)*SUMIF(Summary!$A$230:$A$266,$A962,Summary!$Q$230:$Q$266),0)</f>
        <v>17849.916136405594</v>
      </c>
      <c r="AP962" s="688">
        <f>IFERROR($H962/SUMIF($A:$A,$A962,$H:$H)*(SUMIF(Summary!$A$230:$A$266,$A962,Summary!$L$230:$L$266)+SUMIF(Summary!$A$281:$A$317,$A962,Summary!$L$281:$L$317))-AO962,0)</f>
        <v>56877.173237220879</v>
      </c>
      <c r="AQ962" s="306"/>
      <c r="AR962" s="688">
        <f t="shared" ca="1" si="227"/>
        <v>262654.41771618155</v>
      </c>
      <c r="AS962" s="688">
        <f t="shared" ca="1" si="228"/>
        <v>262242.42093588912</v>
      </c>
    </row>
    <row r="963" spans="1:45" x14ac:dyDescent="0.2">
      <c r="A963" s="423">
        <v>3624</v>
      </c>
      <c r="B963" s="427">
        <v>1</v>
      </c>
      <c r="C963" s="425" t="s">
        <v>313</v>
      </c>
      <c r="D963" s="422">
        <f t="shared" si="214"/>
        <v>1677</v>
      </c>
      <c r="E963" s="422">
        <f t="shared" si="215"/>
        <v>276</v>
      </c>
      <c r="F963" s="422">
        <f t="shared" si="216"/>
        <v>2574</v>
      </c>
      <c r="G963" s="422">
        <f t="shared" si="217"/>
        <v>0</v>
      </c>
      <c r="H963" s="22">
        <f t="shared" si="218"/>
        <v>4527</v>
      </c>
      <c r="I963" s="116">
        <v>546</v>
      </c>
      <c r="J963" s="116">
        <v>129</v>
      </c>
      <c r="K963" s="116">
        <v>1223</v>
      </c>
      <c r="L963" s="116">
        <v>0</v>
      </c>
      <c r="M963" s="22">
        <f t="shared" si="219"/>
        <v>1898</v>
      </c>
      <c r="N963" s="116">
        <v>918</v>
      </c>
      <c r="O963" s="116">
        <v>147</v>
      </c>
      <c r="P963" s="116">
        <v>1318</v>
      </c>
      <c r="Q963" s="116">
        <v>0</v>
      </c>
      <c r="R963" s="22">
        <f t="shared" si="220"/>
        <v>2383</v>
      </c>
      <c r="S963" s="116">
        <v>213</v>
      </c>
      <c r="T963" s="116">
        <v>0</v>
      </c>
      <c r="U963" s="116">
        <v>33</v>
      </c>
      <c r="V963" s="116">
        <v>0</v>
      </c>
      <c r="W963" s="22">
        <f t="shared" si="221"/>
        <v>246</v>
      </c>
      <c r="X963" s="22">
        <f t="shared" si="222"/>
        <v>150.9</v>
      </c>
      <c r="Y963" s="22">
        <f ca="1">OFFSET('Cost Study'!$B$7,'Operations Support'!$C963,'Operations Support'!$B963)*$H963</f>
        <v>4391.1899999999996</v>
      </c>
      <c r="Z963" s="23">
        <f ca="1">Y963*'Cost Study'!$B$31</f>
        <v>245256.4361526189</v>
      </c>
      <c r="AA963" s="23">
        <f ca="1">IF(A963=10298,1.51,1)*IF($B963&lt;3,$D963*'Cost Study'!$B$32*OFFSET('Cost Study'!$B$7,'Operations Support'!$C963,'Operations Support'!$B963),0)</f>
        <v>162.66900000000001</v>
      </c>
      <c r="AB963" s="24">
        <f ca="1">AA963*'Cost Study'!$B$31</f>
        <v>9085.3775884237239</v>
      </c>
      <c r="AC963" s="23">
        <f ca="1">Y963*'Cost Study'!$B$31</f>
        <v>245256.4361526189</v>
      </c>
      <c r="AD963" s="24">
        <f ca="1">AA963*'Cost Study'!$B$31</f>
        <v>9085.3775884237239</v>
      </c>
      <c r="AE963" s="377">
        <f t="shared" ca="1" si="223"/>
        <v>254341.81374104263</v>
      </c>
      <c r="AF963" s="377">
        <f t="shared" ca="1" si="224"/>
        <v>254341.81374104263</v>
      </c>
      <c r="AH963" s="688">
        <f>IFERROR($H963/SUMIF($A:$A,$A963,$H:$H)*SUMIF(Summary!$A$110:$A$186,$A963,Summary!$P$110:$P$186),0)</f>
        <v>112394.21892395867</v>
      </c>
      <c r="AI963" s="689">
        <f t="shared" ca="1" si="225"/>
        <v>141947.59481708397</v>
      </c>
      <c r="AJ963" s="688">
        <f>IFERROR(H963/SUMIF(A:A,A963,H:H)*SUMIF(Summary!$A$110:$A$186,'Operations Support'!A963,Summary!$Q$110:$Q$186),0)</f>
        <v>112808.4744364037</v>
      </c>
      <c r="AK963" s="688">
        <f t="shared" ca="1" si="226"/>
        <v>141533.33930463891</v>
      </c>
      <c r="AM963" s="688">
        <f>IFERROR($H963/SUMIF($A:$A,$A963,$H:$H)*SUMIF(Summary!$A$230:$A$266,$A963,Summary!$P$230:$P$266),0)</f>
        <v>21265.143236989265</v>
      </c>
      <c r="AN963" s="688">
        <f>IFERROR($H963/SUMIF($A:$A,$A963,$H:$H)*(SUMIF(Summary!$A$230:$A$266,$A963,Summary!$L$230:$L$266)+SUMIF(Summary!$A$281:$A$317,$A963,Summary!$L$281:$L$317))-AM963,0)</f>
        <v>68087.612598828739</v>
      </c>
      <c r="AO963" s="688">
        <f>IFERROR($H963/SUMIF($A:$A,$A963,$H:$H)*SUMIF(Summary!$A$230:$A$266,$A963,Summary!$Q$230:$Q$266),0)</f>
        <v>21343.520958665646</v>
      </c>
      <c r="AP963" s="688">
        <f>IFERROR($H963/SUMIF($A:$A,$A963,$H:$H)*(SUMIF(Summary!$A$230:$A$266,$A963,Summary!$L$230:$L$266)+SUMIF(Summary!$A$281:$A$317,$A963,Summary!$L$281:$L$317))-AO963,0)</f>
        <v>68009.234877152368</v>
      </c>
      <c r="AQ963" s="306"/>
      <c r="AR963" s="688">
        <f t="shared" ca="1" si="227"/>
        <v>210035.20741591271</v>
      </c>
      <c r="AS963" s="688">
        <f t="shared" ca="1" si="228"/>
        <v>209542.57418179128</v>
      </c>
    </row>
    <row r="964" spans="1:45" x14ac:dyDescent="0.2">
      <c r="A964" s="423">
        <v>3624</v>
      </c>
      <c r="B964" s="427">
        <v>1</v>
      </c>
      <c r="C964" s="425" t="s">
        <v>314</v>
      </c>
      <c r="D964" s="422">
        <f t="shared" si="214"/>
        <v>0</v>
      </c>
      <c r="E964" s="422">
        <f t="shared" si="215"/>
        <v>0</v>
      </c>
      <c r="F964" s="422">
        <f t="shared" si="216"/>
        <v>0</v>
      </c>
      <c r="G964" s="422">
        <f t="shared" si="217"/>
        <v>0</v>
      </c>
      <c r="H964" s="22">
        <f t="shared" si="218"/>
        <v>0</v>
      </c>
      <c r="I964" s="116">
        <v>0</v>
      </c>
      <c r="J964" s="116">
        <v>0</v>
      </c>
      <c r="K964" s="116">
        <v>0</v>
      </c>
      <c r="L964" s="116">
        <v>0</v>
      </c>
      <c r="M964" s="22">
        <f t="shared" si="219"/>
        <v>0</v>
      </c>
      <c r="N964" s="116">
        <v>0</v>
      </c>
      <c r="O964" s="116">
        <v>0</v>
      </c>
      <c r="P964" s="116">
        <v>0</v>
      </c>
      <c r="Q964" s="116">
        <v>0</v>
      </c>
      <c r="R964" s="22">
        <f t="shared" si="220"/>
        <v>0</v>
      </c>
      <c r="S964" s="116">
        <v>0</v>
      </c>
      <c r="T964" s="116">
        <v>0</v>
      </c>
      <c r="U964" s="116">
        <v>0</v>
      </c>
      <c r="V964" s="116">
        <v>0</v>
      </c>
      <c r="W964" s="22">
        <f t="shared" si="221"/>
        <v>0</v>
      </c>
      <c r="X964" s="22">
        <f t="shared" si="222"/>
        <v>0</v>
      </c>
      <c r="Y964" s="22">
        <f ca="1">OFFSET('Cost Study'!$B$7,'Operations Support'!$C964,'Operations Support'!$B964)*$H964</f>
        <v>0</v>
      </c>
      <c r="Z964" s="23">
        <f ca="1">Y964*'Cost Study'!$B$31</f>
        <v>0</v>
      </c>
      <c r="AA964" s="23">
        <f ca="1">IF(A964=10298,1.51,1)*IF($B964&lt;3,$D964*'Cost Study'!$B$32*OFFSET('Cost Study'!$B$7,'Operations Support'!$C964,'Operations Support'!$B964),0)</f>
        <v>0</v>
      </c>
      <c r="AB964" s="24">
        <f ca="1">AA964*'Cost Study'!$B$31</f>
        <v>0</v>
      </c>
      <c r="AC964" s="23">
        <f ca="1">Y964*'Cost Study'!$B$31</f>
        <v>0</v>
      </c>
      <c r="AD964" s="24">
        <f ca="1">AA964*'Cost Study'!$B$31</f>
        <v>0</v>
      </c>
      <c r="AE964" s="377">
        <f t="shared" ca="1" si="223"/>
        <v>0</v>
      </c>
      <c r="AF964" s="377">
        <f t="shared" ca="1" si="224"/>
        <v>0</v>
      </c>
      <c r="AH964" s="688">
        <f>IFERROR($H964/SUMIF($A:$A,$A964,$H:$H)*SUMIF(Summary!$A$110:$A$186,$A964,Summary!$P$110:$P$186),0)</f>
        <v>0</v>
      </c>
      <c r="AI964" s="689">
        <f t="shared" ca="1" si="225"/>
        <v>0</v>
      </c>
      <c r="AJ964" s="688">
        <f>IFERROR(H964/SUMIF(A:A,A964,H:H)*SUMIF(Summary!$A$110:$A$186,'Operations Support'!A964,Summary!$Q$110:$Q$186),0)</f>
        <v>0</v>
      </c>
      <c r="AK964" s="688">
        <f t="shared" ca="1" si="226"/>
        <v>0</v>
      </c>
      <c r="AM964" s="688">
        <f>IFERROR($H964/SUMIF($A:$A,$A964,$H:$H)*SUMIF(Summary!$A$230:$A$266,$A964,Summary!$P$230:$P$266),0)</f>
        <v>0</v>
      </c>
      <c r="AN964" s="688">
        <f>IFERROR($H964/SUMIF($A:$A,$A964,$H:$H)*(SUMIF(Summary!$A$230:$A$266,$A964,Summary!$L$230:$L$266)+SUMIF(Summary!$A$281:$A$317,$A964,Summary!$L$281:$L$317))-AM964,0)</f>
        <v>0</v>
      </c>
      <c r="AO964" s="688">
        <f>IFERROR($H964/SUMIF($A:$A,$A964,$H:$H)*SUMIF(Summary!$A$230:$A$266,$A964,Summary!$Q$230:$Q$266),0)</f>
        <v>0</v>
      </c>
      <c r="AP964" s="688">
        <f>IFERROR($H964/SUMIF($A:$A,$A964,$H:$H)*(SUMIF(Summary!$A$230:$A$266,$A964,Summary!$L$230:$L$266)+SUMIF(Summary!$A$281:$A$317,$A964,Summary!$L$281:$L$317))-AO964,0)</f>
        <v>0</v>
      </c>
      <c r="AQ964" s="306"/>
      <c r="AR964" s="688">
        <f t="shared" ca="1" si="227"/>
        <v>0</v>
      </c>
      <c r="AS964" s="688">
        <f t="shared" ca="1" si="228"/>
        <v>0</v>
      </c>
    </row>
    <row r="965" spans="1:45" x14ac:dyDescent="0.2">
      <c r="A965" s="423">
        <v>3624</v>
      </c>
      <c r="B965" s="427">
        <v>1</v>
      </c>
      <c r="C965" s="425" t="s">
        <v>315</v>
      </c>
      <c r="D965" s="422">
        <f t="shared" ref="D965:D1028" si="229">I965+N965+S965</f>
        <v>4578</v>
      </c>
      <c r="E965" s="422">
        <f t="shared" ref="E965:E1028" si="230">J965+O965+T965</f>
        <v>3192</v>
      </c>
      <c r="F965" s="422">
        <f t="shared" ref="F965:F1028" si="231">K965+P965+U965</f>
        <v>4468</v>
      </c>
      <c r="G965" s="422">
        <f t="shared" ref="G965:G1028" si="232">L965+Q965+V965</f>
        <v>0</v>
      </c>
      <c r="H965" s="22">
        <f t="shared" ref="H965:H1028" si="233">(SUM(D965:F965)-G965)*IF(A965=10298,1.51,1)</f>
        <v>12238</v>
      </c>
      <c r="I965" s="116">
        <v>1911</v>
      </c>
      <c r="J965" s="116">
        <v>1509</v>
      </c>
      <c r="K965" s="116">
        <v>1965</v>
      </c>
      <c r="L965" s="116">
        <v>0</v>
      </c>
      <c r="M965" s="22">
        <f t="shared" ref="M965:M1028" si="234">SUM(I965:K965)-L965</f>
        <v>5385</v>
      </c>
      <c r="N965" s="116">
        <v>2337</v>
      </c>
      <c r="O965" s="116">
        <v>1200</v>
      </c>
      <c r="P965" s="116">
        <v>2269</v>
      </c>
      <c r="Q965" s="116">
        <v>0</v>
      </c>
      <c r="R965" s="22">
        <f t="shared" ref="R965:R1028" si="235">SUM(N965:P965)-Q965</f>
        <v>5806</v>
      </c>
      <c r="S965" s="116">
        <v>330</v>
      </c>
      <c r="T965" s="116">
        <v>483</v>
      </c>
      <c r="U965" s="116">
        <v>234</v>
      </c>
      <c r="V965" s="116">
        <v>0</v>
      </c>
      <c r="W965" s="22">
        <f t="shared" ref="W965:W1028" si="236">SUM(S965:U965)-V965</f>
        <v>1047</v>
      </c>
      <c r="X965" s="22">
        <f t="shared" ref="X965:X1028" si="237">IF(OR(B965=1,B965=2),H965/30,IF(OR(B965=3,B965=5),H965/24,IF(B965=4,H965/18,0)))</f>
        <v>407.93333333333334</v>
      </c>
      <c r="Y965" s="22">
        <f ca="1">OFFSET('Cost Study'!$B$7,'Operations Support'!$C965,'Operations Support'!$B965)*$H965</f>
        <v>13828.939999999999</v>
      </c>
      <c r="Z965" s="23">
        <f ca="1">Y965*'Cost Study'!$B$31</f>
        <v>772372.98777060374</v>
      </c>
      <c r="AA965" s="23">
        <f ca="1">IF(A965=10298,1.51,1)*IF($B965&lt;3,$D965*'Cost Study'!$B$32*OFFSET('Cost Study'!$B$7,'Operations Support'!$C965,'Operations Support'!$B965),0)</f>
        <v>517.31399999999996</v>
      </c>
      <c r="AB965" s="24">
        <f ca="1">AA965*'Cost Study'!$B$31</f>
        <v>28892.985275484756</v>
      </c>
      <c r="AC965" s="23">
        <f ca="1">Y965*'Cost Study'!$B$31</f>
        <v>772372.98777060374</v>
      </c>
      <c r="AD965" s="24">
        <f ca="1">AA965*'Cost Study'!$B$31</f>
        <v>28892.985275484756</v>
      </c>
      <c r="AE965" s="377">
        <f t="shared" ref="AE965:AE1028" ca="1" si="238">Z965+AB965</f>
        <v>801265.97304608847</v>
      </c>
      <c r="AF965" s="377">
        <f t="shared" ref="AF965:AF1028" ca="1" si="239">AC965+AD965</f>
        <v>801265.97304608847</v>
      </c>
      <c r="AH965" s="688">
        <f>IFERROR($H965/SUMIF($A:$A,$A965,$H:$H)*SUMIF(Summary!$A$110:$A$186,$A965,Summary!$P$110:$P$186),0)</f>
        <v>303839.28676638089</v>
      </c>
      <c r="AI965" s="689">
        <f t="shared" ca="1" si="225"/>
        <v>497426.68627970759</v>
      </c>
      <c r="AJ965" s="688">
        <f>IFERROR(H965/SUMIF(A:A,A965,H:H)*SUMIF(Summary!$A$110:$A$186,'Operations Support'!A965,Summary!$Q$110:$Q$186),0)</f>
        <v>304959.15841676795</v>
      </c>
      <c r="AK965" s="688">
        <f t="shared" ca="1" si="226"/>
        <v>496306.81462932052</v>
      </c>
      <c r="AM965" s="688">
        <f>IFERROR($H965/SUMIF($A:$A,$A965,$H:$H)*SUMIF(Summary!$A$230:$A$266,$A965,Summary!$P$230:$P$266),0)</f>
        <v>57486.817524690669</v>
      </c>
      <c r="AN965" s="688">
        <f>IFERROR($H965/SUMIF($A:$A,$A965,$H:$H)*(SUMIF(Summary!$A$230:$A$266,$A965,Summary!$L$230:$L$266)+SUMIF(Summary!$A$281:$A$317,$A965,Summary!$L$281:$L$317))-AM965,0)</f>
        <v>184063.66312888585</v>
      </c>
      <c r="AO965" s="688">
        <f>IFERROR($H965/SUMIF($A:$A,$A965,$H:$H)*SUMIF(Summary!$A$230:$A$266,$A965,Summary!$Q$230:$Q$266),0)</f>
        <v>57698.698805423053</v>
      </c>
      <c r="AP965" s="688">
        <f>IFERROR($H965/SUMIF($A:$A,$A965,$H:$H)*(SUMIF(Summary!$A$230:$A$266,$A965,Summary!$L$230:$L$266)+SUMIF(Summary!$A$281:$A$317,$A965,Summary!$L$281:$L$317))-AO965,0)</f>
        <v>183851.78184815348</v>
      </c>
      <c r="AQ965" s="306"/>
      <c r="AR965" s="688">
        <f t="shared" ca="1" si="227"/>
        <v>681490.34940859349</v>
      </c>
      <c r="AS965" s="688">
        <f t="shared" ca="1" si="228"/>
        <v>680158.59647747397</v>
      </c>
    </row>
    <row r="966" spans="1:45" x14ac:dyDescent="0.2">
      <c r="A966" s="423">
        <v>3624</v>
      </c>
      <c r="B966" s="427">
        <v>1</v>
      </c>
      <c r="C966" s="425" t="s">
        <v>316</v>
      </c>
      <c r="D966" s="422">
        <f t="shared" si="229"/>
        <v>0</v>
      </c>
      <c r="E966" s="422">
        <f t="shared" si="230"/>
        <v>0</v>
      </c>
      <c r="F966" s="422">
        <f t="shared" si="231"/>
        <v>0</v>
      </c>
      <c r="G966" s="422">
        <f t="shared" si="232"/>
        <v>0</v>
      </c>
      <c r="H966" s="22">
        <f t="shared" si="233"/>
        <v>0</v>
      </c>
      <c r="I966" s="116">
        <v>0</v>
      </c>
      <c r="J966" s="116">
        <v>0</v>
      </c>
      <c r="K966" s="116">
        <v>0</v>
      </c>
      <c r="L966" s="116">
        <v>0</v>
      </c>
      <c r="M966" s="22">
        <f t="shared" si="234"/>
        <v>0</v>
      </c>
      <c r="N966" s="116">
        <v>0</v>
      </c>
      <c r="O966" s="116">
        <v>0</v>
      </c>
      <c r="P966" s="116">
        <v>0</v>
      </c>
      <c r="Q966" s="116">
        <v>0</v>
      </c>
      <c r="R966" s="22">
        <f t="shared" si="235"/>
        <v>0</v>
      </c>
      <c r="S966" s="116">
        <v>0</v>
      </c>
      <c r="T966" s="116">
        <v>0</v>
      </c>
      <c r="U966" s="116">
        <v>0</v>
      </c>
      <c r="V966" s="116">
        <v>0</v>
      </c>
      <c r="W966" s="22">
        <f t="shared" si="236"/>
        <v>0</v>
      </c>
      <c r="X966" s="22">
        <f t="shared" si="237"/>
        <v>0</v>
      </c>
      <c r="Y966" s="22">
        <f ca="1">OFFSET('Cost Study'!$B$7,'Operations Support'!$C966,'Operations Support'!$B966)*$H966</f>
        <v>0</v>
      </c>
      <c r="Z966" s="23">
        <f ca="1">Y966*'Cost Study'!$B$31</f>
        <v>0</v>
      </c>
      <c r="AA966" s="23">
        <f ca="1">IF(A966=10298,1.51,1)*IF($B966&lt;3,$D966*'Cost Study'!$B$32*OFFSET('Cost Study'!$B$7,'Operations Support'!$C966,'Operations Support'!$B966),0)</f>
        <v>0</v>
      </c>
      <c r="AB966" s="24">
        <f ca="1">AA966*'Cost Study'!$B$31</f>
        <v>0</v>
      </c>
      <c r="AC966" s="23">
        <f ca="1">Y966*'Cost Study'!$B$31</f>
        <v>0</v>
      </c>
      <c r="AD966" s="24">
        <f ca="1">AA966*'Cost Study'!$B$31</f>
        <v>0</v>
      </c>
      <c r="AE966" s="377">
        <f t="shared" ca="1" si="238"/>
        <v>0</v>
      </c>
      <c r="AF966" s="377">
        <f t="shared" ca="1" si="239"/>
        <v>0</v>
      </c>
      <c r="AH966" s="688">
        <f>IFERROR($H966/SUMIF($A:$A,$A966,$H:$H)*SUMIF(Summary!$A$110:$A$186,$A966,Summary!$P$110:$P$186),0)</f>
        <v>0</v>
      </c>
      <c r="AI966" s="689">
        <f t="shared" ca="1" si="225"/>
        <v>0</v>
      </c>
      <c r="AJ966" s="688">
        <f>IFERROR(H966/SUMIF(A:A,A966,H:H)*SUMIF(Summary!$A$110:$A$186,'Operations Support'!A966,Summary!$Q$110:$Q$186),0)</f>
        <v>0</v>
      </c>
      <c r="AK966" s="688">
        <f t="shared" ca="1" si="226"/>
        <v>0</v>
      </c>
      <c r="AM966" s="688">
        <f>IFERROR($H966/SUMIF($A:$A,$A966,$H:$H)*SUMIF(Summary!$A$230:$A$266,$A966,Summary!$P$230:$P$266),0)</f>
        <v>0</v>
      </c>
      <c r="AN966" s="688">
        <f>IFERROR($H966/SUMIF($A:$A,$A966,$H:$H)*(SUMIF(Summary!$A$230:$A$266,$A966,Summary!$L$230:$L$266)+SUMIF(Summary!$A$281:$A$317,$A966,Summary!$L$281:$L$317))-AM966,0)</f>
        <v>0</v>
      </c>
      <c r="AO966" s="688">
        <f>IFERROR($H966/SUMIF($A:$A,$A966,$H:$H)*SUMIF(Summary!$A$230:$A$266,$A966,Summary!$Q$230:$Q$266),0)</f>
        <v>0</v>
      </c>
      <c r="AP966" s="688">
        <f>IFERROR($H966/SUMIF($A:$A,$A966,$H:$H)*(SUMIF(Summary!$A$230:$A$266,$A966,Summary!$L$230:$L$266)+SUMIF(Summary!$A$281:$A$317,$A966,Summary!$L$281:$L$317))-AO966,0)</f>
        <v>0</v>
      </c>
      <c r="AQ966" s="306"/>
      <c r="AR966" s="688">
        <f t="shared" ca="1" si="227"/>
        <v>0</v>
      </c>
      <c r="AS966" s="688">
        <f t="shared" ca="1" si="228"/>
        <v>0</v>
      </c>
    </row>
    <row r="967" spans="1:45" x14ac:dyDescent="0.2">
      <c r="A967" s="423">
        <v>3624</v>
      </c>
      <c r="B967" s="427">
        <v>1</v>
      </c>
      <c r="C967" s="425" t="s">
        <v>317</v>
      </c>
      <c r="D967" s="422">
        <f t="shared" si="229"/>
        <v>0</v>
      </c>
      <c r="E967" s="422">
        <f t="shared" si="230"/>
        <v>0</v>
      </c>
      <c r="F967" s="422">
        <f t="shared" si="231"/>
        <v>0</v>
      </c>
      <c r="G967" s="422">
        <f t="shared" si="232"/>
        <v>0</v>
      </c>
      <c r="H967" s="22">
        <f t="shared" si="233"/>
        <v>0</v>
      </c>
      <c r="I967" s="116">
        <v>0</v>
      </c>
      <c r="J967" s="116">
        <v>0</v>
      </c>
      <c r="K967" s="116">
        <v>0</v>
      </c>
      <c r="L967" s="116">
        <v>0</v>
      </c>
      <c r="M967" s="22">
        <f t="shared" si="234"/>
        <v>0</v>
      </c>
      <c r="N967" s="116">
        <v>0</v>
      </c>
      <c r="O967" s="116">
        <v>0</v>
      </c>
      <c r="P967" s="116">
        <v>0</v>
      </c>
      <c r="Q967" s="116">
        <v>0</v>
      </c>
      <c r="R967" s="22">
        <f t="shared" si="235"/>
        <v>0</v>
      </c>
      <c r="S967" s="116">
        <v>0</v>
      </c>
      <c r="T967" s="116">
        <v>0</v>
      </c>
      <c r="U967" s="116">
        <v>0</v>
      </c>
      <c r="V967" s="116">
        <v>0</v>
      </c>
      <c r="W967" s="22">
        <f t="shared" si="236"/>
        <v>0</v>
      </c>
      <c r="X967" s="22">
        <f t="shared" si="237"/>
        <v>0</v>
      </c>
      <c r="Y967" s="22">
        <f ca="1">OFFSET('Cost Study'!$B$7,'Operations Support'!$C967,'Operations Support'!$B967)*$H967</f>
        <v>0</v>
      </c>
      <c r="Z967" s="23">
        <f ca="1">Y967*'Cost Study'!$B$31</f>
        <v>0</v>
      </c>
      <c r="AA967" s="23">
        <f ca="1">IF(A967=10298,1.51,1)*IF($B967&lt;3,$D967*'Cost Study'!$B$32*OFFSET('Cost Study'!$B$7,'Operations Support'!$C967,'Operations Support'!$B967),0)</f>
        <v>0</v>
      </c>
      <c r="AB967" s="24">
        <f ca="1">AA967*'Cost Study'!$B$31</f>
        <v>0</v>
      </c>
      <c r="AC967" s="23">
        <f ca="1">Y967*'Cost Study'!$B$31</f>
        <v>0</v>
      </c>
      <c r="AD967" s="24">
        <f ca="1">AA967*'Cost Study'!$B$31</f>
        <v>0</v>
      </c>
      <c r="AE967" s="377">
        <f t="shared" ca="1" si="238"/>
        <v>0</v>
      </c>
      <c r="AF967" s="377">
        <f t="shared" ca="1" si="239"/>
        <v>0</v>
      </c>
      <c r="AH967" s="688">
        <f>IFERROR($H967/SUMIF($A:$A,$A967,$H:$H)*SUMIF(Summary!$A$110:$A$186,$A967,Summary!$P$110:$P$186),0)</f>
        <v>0</v>
      </c>
      <c r="AI967" s="689">
        <f t="shared" ca="1" si="225"/>
        <v>0</v>
      </c>
      <c r="AJ967" s="688">
        <f>IFERROR(H967/SUMIF(A:A,A967,H:H)*SUMIF(Summary!$A$110:$A$186,'Operations Support'!A967,Summary!$Q$110:$Q$186),0)</f>
        <v>0</v>
      </c>
      <c r="AK967" s="688">
        <f t="shared" ca="1" si="226"/>
        <v>0</v>
      </c>
      <c r="AM967" s="688">
        <f>IFERROR($H967/SUMIF($A:$A,$A967,$H:$H)*SUMIF(Summary!$A$230:$A$266,$A967,Summary!$P$230:$P$266),0)</f>
        <v>0</v>
      </c>
      <c r="AN967" s="688">
        <f>IFERROR($H967/SUMIF($A:$A,$A967,$H:$H)*(SUMIF(Summary!$A$230:$A$266,$A967,Summary!$L$230:$L$266)+SUMIF(Summary!$A$281:$A$317,$A967,Summary!$L$281:$L$317))-AM967,0)</f>
        <v>0</v>
      </c>
      <c r="AO967" s="688">
        <f>IFERROR($H967/SUMIF($A:$A,$A967,$H:$H)*SUMIF(Summary!$A$230:$A$266,$A967,Summary!$Q$230:$Q$266),0)</f>
        <v>0</v>
      </c>
      <c r="AP967" s="688">
        <f>IFERROR($H967/SUMIF($A:$A,$A967,$H:$H)*(SUMIF(Summary!$A$230:$A$266,$A967,Summary!$L$230:$L$266)+SUMIF(Summary!$A$281:$A$317,$A967,Summary!$L$281:$L$317))-AO967,0)</f>
        <v>0</v>
      </c>
      <c r="AQ967" s="306"/>
      <c r="AR967" s="688">
        <f t="shared" ca="1" si="227"/>
        <v>0</v>
      </c>
      <c r="AS967" s="688">
        <f t="shared" ca="1" si="228"/>
        <v>0</v>
      </c>
    </row>
    <row r="968" spans="1:45" x14ac:dyDescent="0.2">
      <c r="A968" s="423">
        <v>3624</v>
      </c>
      <c r="B968" s="427">
        <v>1</v>
      </c>
      <c r="C968" s="425" t="s">
        <v>318</v>
      </c>
      <c r="D968" s="422">
        <f t="shared" si="229"/>
        <v>694</v>
      </c>
      <c r="E968" s="422">
        <f t="shared" si="230"/>
        <v>186</v>
      </c>
      <c r="F968" s="422">
        <f t="shared" si="231"/>
        <v>0</v>
      </c>
      <c r="G968" s="422">
        <f t="shared" si="232"/>
        <v>0</v>
      </c>
      <c r="H968" s="22">
        <f t="shared" si="233"/>
        <v>880</v>
      </c>
      <c r="I968" s="116">
        <v>272</v>
      </c>
      <c r="J968" s="116">
        <v>114</v>
      </c>
      <c r="K968" s="116">
        <v>0</v>
      </c>
      <c r="L968" s="116">
        <v>0</v>
      </c>
      <c r="M968" s="22">
        <f t="shared" si="234"/>
        <v>386</v>
      </c>
      <c r="N968" s="116">
        <v>422</v>
      </c>
      <c r="O968" s="116">
        <v>60</v>
      </c>
      <c r="P968" s="116">
        <v>0</v>
      </c>
      <c r="Q968" s="116">
        <v>0</v>
      </c>
      <c r="R968" s="22">
        <f t="shared" si="235"/>
        <v>482</v>
      </c>
      <c r="S968" s="116">
        <v>0</v>
      </c>
      <c r="T968" s="116">
        <v>12</v>
      </c>
      <c r="U968" s="116">
        <v>0</v>
      </c>
      <c r="V968" s="116">
        <v>0</v>
      </c>
      <c r="W968" s="22">
        <f t="shared" si="236"/>
        <v>12</v>
      </c>
      <c r="X968" s="22">
        <f t="shared" si="237"/>
        <v>29.333333333333332</v>
      </c>
      <c r="Y968" s="22">
        <f ca="1">OFFSET('Cost Study'!$B$7,'Operations Support'!$C968,'Operations Support'!$B968)*$H968</f>
        <v>1680.8</v>
      </c>
      <c r="Z968" s="23">
        <f ca="1">Y968*'Cost Study'!$B$31</f>
        <v>93875.923812297318</v>
      </c>
      <c r="AA968" s="23">
        <f ca="1">IF(A968=10298,1.51,1)*IF($B968&lt;3,$D968*'Cost Study'!$B$32*OFFSET('Cost Study'!$B$7,'Operations Support'!$C968,'Operations Support'!$B968),0)</f>
        <v>132.554</v>
      </c>
      <c r="AB968" s="24">
        <f ca="1">AA968*'Cost Study'!$B$31</f>
        <v>7403.3967188334482</v>
      </c>
      <c r="AC968" s="23">
        <f ca="1">Y968*'Cost Study'!$B$31</f>
        <v>93875.923812297318</v>
      </c>
      <c r="AD968" s="24">
        <f ca="1">AA968*'Cost Study'!$B$31</f>
        <v>7403.3967188334482</v>
      </c>
      <c r="AE968" s="377">
        <f t="shared" ca="1" si="238"/>
        <v>101279.32053113077</v>
      </c>
      <c r="AF968" s="377">
        <f t="shared" ca="1" si="239"/>
        <v>101279.32053113077</v>
      </c>
      <c r="AH968" s="688">
        <f>IFERROR($H968/SUMIF($A:$A,$A968,$H:$H)*SUMIF(Summary!$A$110:$A$186,$A968,Summary!$P$110:$P$186),0)</f>
        <v>21848.224575454748</v>
      </c>
      <c r="AI968" s="689">
        <f t="shared" ca="1" si="225"/>
        <v>79431.095955676021</v>
      </c>
      <c r="AJ968" s="688">
        <f>IFERROR(H968/SUMIF(A:A,A968,H:H)*SUMIF(Summary!$A$110:$A$186,'Operations Support'!A968,Summary!$Q$110:$Q$186),0)</f>
        <v>21928.751381496633</v>
      </c>
      <c r="AK968" s="688">
        <f t="shared" ca="1" si="226"/>
        <v>79350.569149634131</v>
      </c>
      <c r="AM968" s="688">
        <f>IFERROR($H968/SUMIF($A:$A,$A968,$H:$H)*SUMIF(Summary!$A$230:$A$266,$A968,Summary!$P$230:$P$266),0)</f>
        <v>4133.714612005866</v>
      </c>
      <c r="AN968" s="688">
        <f>IFERROR($H968/SUMIF($A:$A,$A968,$H:$H)*(SUMIF(Summary!$A$230:$A$266,$A968,Summary!$L$230:$L$266)+SUMIF(Summary!$A$281:$A$317,$A968,Summary!$L$281:$L$317))-AM968,0)</f>
        <v>13235.497920691252</v>
      </c>
      <c r="AO968" s="688">
        <f>IFERROR($H968/SUMIF($A:$A,$A968,$H:$H)*SUMIF(Summary!$A$230:$A$266,$A968,Summary!$Q$230:$Q$266),0)</f>
        <v>4148.9503962062663</v>
      </c>
      <c r="AP968" s="688">
        <f>IFERROR($H968/SUMIF($A:$A,$A968,$H:$H)*(SUMIF(Summary!$A$230:$A$266,$A968,Summary!$L$230:$L$266)+SUMIF(Summary!$A$281:$A$317,$A968,Summary!$L$281:$L$317))-AO968,0)</f>
        <v>13220.262136490852</v>
      </c>
      <c r="AQ968" s="306"/>
      <c r="AR968" s="688">
        <f t="shared" ca="1" si="227"/>
        <v>92666.593876367275</v>
      </c>
      <c r="AS968" s="688">
        <f t="shared" ca="1" si="228"/>
        <v>92570.831286124987</v>
      </c>
    </row>
    <row r="969" spans="1:45" x14ac:dyDescent="0.2">
      <c r="A969" s="423">
        <v>3624</v>
      </c>
      <c r="B969" s="427">
        <v>1</v>
      </c>
      <c r="C969" s="425" t="s">
        <v>319</v>
      </c>
      <c r="D969" s="422">
        <f t="shared" si="229"/>
        <v>112</v>
      </c>
      <c r="E969" s="422">
        <f t="shared" si="230"/>
        <v>0</v>
      </c>
      <c r="F969" s="422">
        <f t="shared" si="231"/>
        <v>216</v>
      </c>
      <c r="G969" s="422">
        <f t="shared" si="232"/>
        <v>0</v>
      </c>
      <c r="H969" s="22">
        <f t="shared" si="233"/>
        <v>328</v>
      </c>
      <c r="I969" s="116">
        <v>112</v>
      </c>
      <c r="J969" s="116">
        <v>0</v>
      </c>
      <c r="K969" s="116">
        <v>55</v>
      </c>
      <c r="L969" s="116">
        <v>0</v>
      </c>
      <c r="M969" s="22">
        <f t="shared" si="234"/>
        <v>167</v>
      </c>
      <c r="N969" s="116">
        <v>0</v>
      </c>
      <c r="O969" s="116">
        <v>0</v>
      </c>
      <c r="P969" s="116">
        <v>161</v>
      </c>
      <c r="Q969" s="116">
        <v>0</v>
      </c>
      <c r="R969" s="22">
        <f t="shared" si="235"/>
        <v>161</v>
      </c>
      <c r="S969" s="116">
        <v>0</v>
      </c>
      <c r="T969" s="116">
        <v>0</v>
      </c>
      <c r="U969" s="116">
        <v>0</v>
      </c>
      <c r="V969" s="116">
        <v>0</v>
      </c>
      <c r="W969" s="22">
        <f t="shared" si="236"/>
        <v>0</v>
      </c>
      <c r="X969" s="22">
        <f t="shared" si="237"/>
        <v>10.933333333333334</v>
      </c>
      <c r="Y969" s="22">
        <f ca="1">OFFSET('Cost Study'!$B$7,'Operations Support'!$C969,'Operations Support'!$B969)*$H969</f>
        <v>449.36</v>
      </c>
      <c r="Z969" s="23">
        <f ca="1">Y969*'Cost Study'!$B$31</f>
        <v>25097.623229589437</v>
      </c>
      <c r="AA969" s="23">
        <f ca="1">IF(A969=10298,1.51,1)*IF($B969&lt;3,$D969*'Cost Study'!$B$32*OFFSET('Cost Study'!$B$7,'Operations Support'!$C969,'Operations Support'!$B969),0)</f>
        <v>15.344000000000003</v>
      </c>
      <c r="AB969" s="24">
        <f ca="1">AA969*'Cost Study'!$B$31</f>
        <v>856.99201271768823</v>
      </c>
      <c r="AC969" s="23">
        <f ca="1">Y969*'Cost Study'!$B$31</f>
        <v>25097.623229589437</v>
      </c>
      <c r="AD969" s="24">
        <f ca="1">AA969*'Cost Study'!$B$31</f>
        <v>856.99201271768823</v>
      </c>
      <c r="AE969" s="377">
        <f t="shared" ca="1" si="238"/>
        <v>25954.615242307125</v>
      </c>
      <c r="AF969" s="377">
        <f t="shared" ca="1" si="239"/>
        <v>25954.615242307125</v>
      </c>
      <c r="AH969" s="688">
        <f>IFERROR($H969/SUMIF($A:$A,$A969,$H:$H)*SUMIF(Summary!$A$110:$A$186,$A969,Summary!$P$110:$P$186),0)</f>
        <v>8143.4291599422231</v>
      </c>
      <c r="AI969" s="689">
        <f t="shared" ca="1" si="225"/>
        <v>17811.186082364904</v>
      </c>
      <c r="AJ969" s="688">
        <f>IFERROR(H969/SUMIF(A:A,A969,H:H)*SUMIF(Summary!$A$110:$A$186,'Operations Support'!A969,Summary!$Q$110:$Q$186),0)</f>
        <v>8173.4436967396541</v>
      </c>
      <c r="AK969" s="688">
        <f t="shared" ca="1" si="226"/>
        <v>17781.171545567471</v>
      </c>
      <c r="AM969" s="688">
        <f>IFERROR($H969/SUMIF($A:$A,$A969,$H:$H)*SUMIF(Summary!$A$230:$A$266,$A969,Summary!$P$230:$P$266),0)</f>
        <v>1540.7481735658228</v>
      </c>
      <c r="AN969" s="688">
        <f>IFERROR($H969/SUMIF($A:$A,$A969,$H:$H)*(SUMIF(Summary!$A$230:$A$266,$A969,Summary!$L$230:$L$266)+SUMIF(Summary!$A$281:$A$317,$A969,Summary!$L$281:$L$317))-AM969,0)</f>
        <v>4933.2310431667393</v>
      </c>
      <c r="AO969" s="688">
        <f>IFERROR($H969/SUMIF($A:$A,$A969,$H:$H)*SUMIF(Summary!$A$230:$A$266,$A969,Summary!$Q$230:$Q$266),0)</f>
        <v>1546.4269658586993</v>
      </c>
      <c r="AP969" s="688">
        <f>IFERROR($H969/SUMIF($A:$A,$A969,$H:$H)*(SUMIF(Summary!$A$230:$A$266,$A969,Summary!$L$230:$L$266)+SUMIF(Summary!$A$281:$A$317,$A969,Summary!$L$281:$L$317))-AO969,0)</f>
        <v>4927.5522508738632</v>
      </c>
      <c r="AQ969" s="306"/>
      <c r="AR969" s="688">
        <f t="shared" ca="1" si="227"/>
        <v>22744.417125531643</v>
      </c>
      <c r="AS969" s="688">
        <f t="shared" ca="1" si="228"/>
        <v>22708.723796441336</v>
      </c>
    </row>
    <row r="970" spans="1:45" x14ac:dyDescent="0.2">
      <c r="A970" s="423">
        <v>3624</v>
      </c>
      <c r="B970" s="427">
        <v>1</v>
      </c>
      <c r="C970" s="425" t="s">
        <v>320</v>
      </c>
      <c r="D970" s="422">
        <f t="shared" si="229"/>
        <v>183</v>
      </c>
      <c r="E970" s="422">
        <f t="shared" si="230"/>
        <v>966</v>
      </c>
      <c r="F970" s="422">
        <f t="shared" si="231"/>
        <v>2010</v>
      </c>
      <c r="G970" s="422">
        <f t="shared" si="232"/>
        <v>0</v>
      </c>
      <c r="H970" s="22">
        <f t="shared" si="233"/>
        <v>3159</v>
      </c>
      <c r="I970" s="116">
        <v>72</v>
      </c>
      <c r="J970" s="116">
        <v>252</v>
      </c>
      <c r="K970" s="116">
        <v>600</v>
      </c>
      <c r="L970" s="116">
        <v>0</v>
      </c>
      <c r="M970" s="22">
        <f t="shared" si="234"/>
        <v>924</v>
      </c>
      <c r="N970" s="116">
        <v>111</v>
      </c>
      <c r="O970" s="116">
        <v>576</v>
      </c>
      <c r="P970" s="116">
        <v>1410</v>
      </c>
      <c r="Q970" s="116">
        <v>0</v>
      </c>
      <c r="R970" s="22">
        <f t="shared" si="235"/>
        <v>2097</v>
      </c>
      <c r="S970" s="116">
        <v>0</v>
      </c>
      <c r="T970" s="116">
        <v>138</v>
      </c>
      <c r="U970" s="116">
        <v>0</v>
      </c>
      <c r="V970" s="116">
        <v>0</v>
      </c>
      <c r="W970" s="22">
        <f t="shared" si="236"/>
        <v>138</v>
      </c>
      <c r="X970" s="22">
        <f t="shared" si="237"/>
        <v>105.3</v>
      </c>
      <c r="Y970" s="22">
        <f ca="1">OFFSET('Cost Study'!$B$7,'Operations Support'!$C970,'Operations Support'!$B970)*$H970</f>
        <v>3159</v>
      </c>
      <c r="Z970" s="23">
        <f ca="1">Y970*'Cost Study'!$B$31</f>
        <v>176436.2466224698</v>
      </c>
      <c r="AA970" s="23">
        <f ca="1">IF(A970=10298,1.51,1)*IF($B970&lt;3,$D970*'Cost Study'!$B$32*OFFSET('Cost Study'!$B$7,'Operations Support'!$C970,'Operations Support'!$B970),0)</f>
        <v>18.3</v>
      </c>
      <c r="AB970" s="24">
        <f ca="1">AA970*'Cost Study'!$B$31</f>
        <v>1022.0903175660644</v>
      </c>
      <c r="AC970" s="23">
        <f ca="1">Y970*'Cost Study'!$B$31</f>
        <v>176436.2466224698</v>
      </c>
      <c r="AD970" s="24">
        <f ca="1">AA970*'Cost Study'!$B$31</f>
        <v>1022.0903175660644</v>
      </c>
      <c r="AE970" s="377">
        <f t="shared" ca="1" si="238"/>
        <v>177458.33694003586</v>
      </c>
      <c r="AF970" s="377">
        <f t="shared" ca="1" si="239"/>
        <v>177458.33694003586</v>
      </c>
      <c r="AH970" s="688">
        <f>IFERROR($H970/SUMIF($A:$A,$A970,$H:$H)*SUMIF(Summary!$A$110:$A$186,$A970,Summary!$P$110:$P$186),0)</f>
        <v>78430.160720297223</v>
      </c>
      <c r="AI970" s="689">
        <f t="shared" ca="1" si="225"/>
        <v>99028.176219738642</v>
      </c>
      <c r="AJ970" s="688">
        <f>IFERROR(H970/SUMIF(A:A,A970,H:H)*SUMIF(Summary!$A$110:$A$186,'Operations Support'!A970,Summary!$Q$110:$Q$186),0)</f>
        <v>78719.233652440758</v>
      </c>
      <c r="AK970" s="688">
        <f t="shared" ca="1" si="226"/>
        <v>98739.103287595106</v>
      </c>
      <c r="AM970" s="688">
        <f>IFERROR($H970/SUMIF($A:$A,$A970,$H:$H)*SUMIF(Summary!$A$230:$A$266,$A970,Summary!$P$230:$P$266),0)</f>
        <v>14839.095976507422</v>
      </c>
      <c r="AN970" s="688">
        <f>IFERROR($H970/SUMIF($A:$A,$A970,$H:$H)*(SUMIF(Summary!$A$230:$A$266,$A970,Summary!$L$230:$L$266)+SUMIF(Summary!$A$281:$A$317,$A970,Summary!$L$281:$L$317))-AM970,0)</f>
        <v>47512.42946757235</v>
      </c>
      <c r="AO970" s="688">
        <f>IFERROR($H970/SUMIF($A:$A,$A970,$H:$H)*SUMIF(Summary!$A$230:$A$266,$A970,Summary!$Q$230:$Q$266),0)</f>
        <v>14893.788979108633</v>
      </c>
      <c r="AP970" s="688">
        <f>IFERROR($H970/SUMIF($A:$A,$A970,$H:$H)*(SUMIF(Summary!$A$230:$A$266,$A970,Summary!$L$230:$L$266)+SUMIF(Summary!$A$281:$A$317,$A970,Summary!$L$281:$L$317))-AO970,0)</f>
        <v>47457.736464971138</v>
      </c>
      <c r="AQ970" s="306"/>
      <c r="AR970" s="688">
        <f t="shared" ca="1" si="227"/>
        <v>146540.60568731098</v>
      </c>
      <c r="AS970" s="688">
        <f t="shared" ca="1" si="228"/>
        <v>146196.83975256624</v>
      </c>
    </row>
    <row r="971" spans="1:45" x14ac:dyDescent="0.2">
      <c r="A971" s="423">
        <v>3624</v>
      </c>
      <c r="B971" s="427">
        <v>2</v>
      </c>
      <c r="C971" s="425" t="s">
        <v>300</v>
      </c>
      <c r="D971" s="422">
        <f t="shared" si="229"/>
        <v>16699</v>
      </c>
      <c r="E971" s="422">
        <f t="shared" si="230"/>
        <v>1111</v>
      </c>
      <c r="F971" s="422">
        <f t="shared" si="231"/>
        <v>503</v>
      </c>
      <c r="G971" s="422">
        <f t="shared" si="232"/>
        <v>0</v>
      </c>
      <c r="H971" s="22">
        <f t="shared" si="233"/>
        <v>18313</v>
      </c>
      <c r="I971" s="116">
        <v>7467</v>
      </c>
      <c r="J971" s="116">
        <v>601</v>
      </c>
      <c r="K971" s="116">
        <v>278</v>
      </c>
      <c r="L971" s="116">
        <v>0</v>
      </c>
      <c r="M971" s="22">
        <f t="shared" si="234"/>
        <v>8346</v>
      </c>
      <c r="N971" s="116">
        <v>7364</v>
      </c>
      <c r="O971" s="116">
        <v>438</v>
      </c>
      <c r="P971" s="116">
        <v>225</v>
      </c>
      <c r="Q971" s="116">
        <v>0</v>
      </c>
      <c r="R971" s="22">
        <f t="shared" si="235"/>
        <v>8027</v>
      </c>
      <c r="S971" s="116">
        <v>1868</v>
      </c>
      <c r="T971" s="116">
        <v>72</v>
      </c>
      <c r="U971" s="116">
        <v>0</v>
      </c>
      <c r="V971" s="116">
        <v>0</v>
      </c>
      <c r="W971" s="22">
        <f t="shared" si="236"/>
        <v>1940</v>
      </c>
      <c r="X971" s="22">
        <f t="shared" si="237"/>
        <v>610.43333333333328</v>
      </c>
      <c r="Y971" s="22">
        <f ca="1">OFFSET('Cost Study'!$B$7,'Operations Support'!$C971,'Operations Support'!$B971)*$H971</f>
        <v>32047.75</v>
      </c>
      <c r="Z971" s="23">
        <f ca="1">Y971*'Cost Study'!$B$31</f>
        <v>1789928.68714633</v>
      </c>
      <c r="AA971" s="23">
        <f ca="1">IF(A971=10298,1.51,1)*IF($B971&lt;3,$D971*'Cost Study'!$B$32*OFFSET('Cost Study'!$B$7,'Operations Support'!$C971,'Operations Support'!$B971),0)</f>
        <v>2922.3250000000003</v>
      </c>
      <c r="AB971" s="24">
        <f ca="1">AA971*'Cost Study'!$B$31</f>
        <v>163217.49110826501</v>
      </c>
      <c r="AC971" s="23">
        <f ca="1">Y971*'Cost Study'!$B$31</f>
        <v>1789928.68714633</v>
      </c>
      <c r="AD971" s="24">
        <f ca="1">AA971*'Cost Study'!$B$31</f>
        <v>163217.49110826501</v>
      </c>
      <c r="AE971" s="377">
        <f t="shared" ca="1" si="238"/>
        <v>1953146.178254595</v>
      </c>
      <c r="AF971" s="377">
        <f t="shared" ca="1" si="239"/>
        <v>1953146.178254595</v>
      </c>
      <c r="AH971" s="688">
        <f>IFERROR($H971/SUMIF($A:$A,$A971,$H:$H)*SUMIF(Summary!$A$110:$A$186,$A971,Summary!$P$110:$P$186),0)</f>
        <v>454666.51892079861</v>
      </c>
      <c r="AI971" s="689">
        <f t="shared" ca="1" si="225"/>
        <v>1498479.6593337965</v>
      </c>
      <c r="AJ971" s="688">
        <f>IFERROR(H971/SUMIF(A:A,A971,H:H)*SUMIF(Summary!$A$110:$A$186,'Operations Support'!A971,Summary!$Q$110:$Q$186),0)</f>
        <v>456342.30005607713</v>
      </c>
      <c r="AK971" s="688">
        <f t="shared" ca="1" si="226"/>
        <v>1496803.878198518</v>
      </c>
      <c r="AM971" s="688">
        <f>IFERROR($H971/SUMIF($A:$A,$A971,$H:$H)*SUMIF(Summary!$A$230:$A$266,$A971,Summary!$P$230:$P$266),0)</f>
        <v>86023.540556435706</v>
      </c>
      <c r="AN971" s="688">
        <f>IFERROR($H971/SUMIF($A:$A,$A971,$H:$H)*(SUMIF(Summary!$A$230:$A$266,$A971,Summary!$L$230:$L$266)+SUMIF(Summary!$A$281:$A$317,$A971,Summary!$L$281:$L$317))-AM971,0)</f>
        <v>275433.71979729424</v>
      </c>
      <c r="AO971" s="688">
        <f>IFERROR($H971/SUMIF($A:$A,$A971,$H:$H)*SUMIF(Summary!$A$230:$A$266,$A971,Summary!$Q$230:$Q$266),0)</f>
        <v>86340.600688324266</v>
      </c>
      <c r="AP971" s="688">
        <f>IFERROR($H971/SUMIF($A:$A,$A971,$H:$H)*(SUMIF(Summary!$A$230:$A$266,$A971,Summary!$L$230:$L$266)+SUMIF(Summary!$A$281:$A$317,$A971,Summary!$L$281:$L$317))-AO971,0)</f>
        <v>275116.65966540569</v>
      </c>
      <c r="AQ971" s="306"/>
      <c r="AR971" s="688">
        <f t="shared" ca="1" si="227"/>
        <v>1773913.3791310908</v>
      </c>
      <c r="AS971" s="688">
        <f t="shared" ca="1" si="228"/>
        <v>1771920.5378639237</v>
      </c>
    </row>
    <row r="972" spans="1:45" x14ac:dyDescent="0.2">
      <c r="A972" s="423">
        <v>3624</v>
      </c>
      <c r="B972" s="427">
        <v>2</v>
      </c>
      <c r="C972" s="425" t="s">
        <v>301</v>
      </c>
      <c r="D972" s="422">
        <f t="shared" si="229"/>
        <v>6191</v>
      </c>
      <c r="E972" s="422">
        <f t="shared" si="230"/>
        <v>271</v>
      </c>
      <c r="F972" s="422">
        <f t="shared" si="231"/>
        <v>269</v>
      </c>
      <c r="G972" s="422">
        <f t="shared" si="232"/>
        <v>0</v>
      </c>
      <c r="H972" s="22">
        <f t="shared" si="233"/>
        <v>6731</v>
      </c>
      <c r="I972" s="116">
        <v>2865</v>
      </c>
      <c r="J972" s="116">
        <v>106</v>
      </c>
      <c r="K972" s="116">
        <v>112</v>
      </c>
      <c r="L972" s="116">
        <v>0</v>
      </c>
      <c r="M972" s="22">
        <f t="shared" si="234"/>
        <v>3083</v>
      </c>
      <c r="N972" s="116">
        <v>2841</v>
      </c>
      <c r="O972" s="116">
        <v>165</v>
      </c>
      <c r="P972" s="116">
        <v>157</v>
      </c>
      <c r="Q972" s="116">
        <v>0</v>
      </c>
      <c r="R972" s="22">
        <f t="shared" si="235"/>
        <v>3163</v>
      </c>
      <c r="S972" s="116">
        <v>485</v>
      </c>
      <c r="T972" s="116">
        <v>0</v>
      </c>
      <c r="U972" s="116">
        <v>0</v>
      </c>
      <c r="V972" s="116">
        <v>0</v>
      </c>
      <c r="W972" s="22">
        <f t="shared" si="236"/>
        <v>485</v>
      </c>
      <c r="X972" s="22">
        <f t="shared" si="237"/>
        <v>224.36666666666667</v>
      </c>
      <c r="Y972" s="22">
        <f ca="1">OFFSET('Cost Study'!$B$7,'Operations Support'!$C972,'Operations Support'!$B972)*$H972</f>
        <v>18577.559999999998</v>
      </c>
      <c r="Z972" s="23">
        <f ca="1">Y972*'Cost Study'!$B$31</f>
        <v>1037592.5792351154</v>
      </c>
      <c r="AA972" s="23">
        <f ca="1">IF(A972=10298,1.51,1)*IF($B972&lt;3,$D972*'Cost Study'!$B$32*OFFSET('Cost Study'!$B$7,'Operations Support'!$C972,'Operations Support'!$B972),0)</f>
        <v>1708.7159999999999</v>
      </c>
      <c r="AB972" s="24">
        <f ca="1">AA972*'Cost Study'!$B$31</f>
        <v>95435.086287989907</v>
      </c>
      <c r="AC972" s="23">
        <f ca="1">Y972*'Cost Study'!$B$31</f>
        <v>1037592.5792351154</v>
      </c>
      <c r="AD972" s="24">
        <f ca="1">AA972*'Cost Study'!$B$31</f>
        <v>95435.086287989907</v>
      </c>
      <c r="AE972" s="377">
        <f t="shared" ca="1" si="238"/>
        <v>1133027.6655231053</v>
      </c>
      <c r="AF972" s="377">
        <f t="shared" ca="1" si="239"/>
        <v>1133027.6655231053</v>
      </c>
      <c r="AH972" s="688">
        <f>IFERROR($H972/SUMIF($A:$A,$A972,$H:$H)*SUMIF(Summary!$A$110:$A$186,$A972,Summary!$P$110:$P$186),0)</f>
        <v>167114.09047430215</v>
      </c>
      <c r="AI972" s="689">
        <f t="shared" ca="1" si="225"/>
        <v>965913.57504880312</v>
      </c>
      <c r="AJ972" s="688">
        <f>IFERROR(H972/SUMIF(A:A,A972,H:H)*SUMIF(Summary!$A$110:$A$186,'Operations Support'!A972,Summary!$Q$110:$Q$186),0)</f>
        <v>167730.02903278844</v>
      </c>
      <c r="AK972" s="688">
        <f t="shared" ca="1" si="226"/>
        <v>965297.63649031683</v>
      </c>
      <c r="AM972" s="688">
        <f>IFERROR($H972/SUMIF($A:$A,$A972,$H:$H)*SUMIF(Summary!$A$230:$A$266,$A972,Summary!$P$230:$P$266),0)</f>
        <v>31618.219378876685</v>
      </c>
      <c r="AN972" s="688">
        <f>IFERROR($H972/SUMIF($A:$A,$A972,$H:$H)*(SUMIF(Summary!$A$230:$A$266,$A972,Summary!$L$230:$L$266)+SUMIF(Summary!$A$281:$A$317,$A972,Summary!$L$281:$L$317))-AM972,0)</f>
        <v>101236.51875474183</v>
      </c>
      <c r="AO972" s="688">
        <f>IFERROR($H972/SUMIF($A:$A,$A972,$H:$H)*SUMIF(Summary!$A$230:$A$266,$A972,Summary!$Q$230:$Q$266),0)</f>
        <v>31734.755814618613</v>
      </c>
      <c r="AP972" s="688">
        <f>IFERROR($H972/SUMIF($A:$A,$A972,$H:$H)*(SUMIF(Summary!$A$230:$A$266,$A972,Summary!$L$230:$L$266)+SUMIF(Summary!$A$281:$A$317,$A972,Summary!$L$281:$L$317))-AO972,0)</f>
        <v>101119.98231899992</v>
      </c>
      <c r="AQ972" s="306"/>
      <c r="AR972" s="688">
        <f t="shared" ca="1" si="227"/>
        <v>1067150.093803545</v>
      </c>
      <c r="AS972" s="688">
        <f t="shared" ca="1" si="228"/>
        <v>1066417.6188093168</v>
      </c>
    </row>
    <row r="973" spans="1:45" x14ac:dyDescent="0.2">
      <c r="A973" s="423">
        <v>3624</v>
      </c>
      <c r="B973" s="427">
        <v>2</v>
      </c>
      <c r="C973" s="425" t="s">
        <v>302</v>
      </c>
      <c r="D973" s="422">
        <f t="shared" si="229"/>
        <v>6649</v>
      </c>
      <c r="E973" s="422">
        <f t="shared" si="230"/>
        <v>777</v>
      </c>
      <c r="F973" s="422">
        <f t="shared" si="231"/>
        <v>1451</v>
      </c>
      <c r="G973" s="422">
        <f t="shared" si="232"/>
        <v>0</v>
      </c>
      <c r="H973" s="22">
        <f t="shared" si="233"/>
        <v>8877</v>
      </c>
      <c r="I973" s="116">
        <v>2868</v>
      </c>
      <c r="J973" s="116">
        <v>483</v>
      </c>
      <c r="K973" s="116">
        <v>709</v>
      </c>
      <c r="L973" s="116">
        <v>0</v>
      </c>
      <c r="M973" s="22">
        <f t="shared" si="234"/>
        <v>4060</v>
      </c>
      <c r="N973" s="116">
        <v>3194</v>
      </c>
      <c r="O973" s="116">
        <v>147</v>
      </c>
      <c r="P973" s="116">
        <v>703</v>
      </c>
      <c r="Q973" s="116">
        <v>0</v>
      </c>
      <c r="R973" s="22">
        <f t="shared" si="235"/>
        <v>4044</v>
      </c>
      <c r="S973" s="116">
        <v>587</v>
      </c>
      <c r="T973" s="116">
        <v>147</v>
      </c>
      <c r="U973" s="116">
        <v>39</v>
      </c>
      <c r="V973" s="116">
        <v>0</v>
      </c>
      <c r="W973" s="22">
        <f t="shared" si="236"/>
        <v>773</v>
      </c>
      <c r="X973" s="22">
        <f t="shared" si="237"/>
        <v>295.89999999999998</v>
      </c>
      <c r="Y973" s="22">
        <f ca="1">OFFSET('Cost Study'!$B$7,'Operations Support'!$C973,'Operations Support'!$B973)*$H973</f>
        <v>23612.82</v>
      </c>
      <c r="Z973" s="23">
        <f ca="1">Y973*'Cost Study'!$B$31</f>
        <v>1318821.567892367</v>
      </c>
      <c r="AA973" s="23">
        <f ca="1">IF(A973=10298,1.51,1)*IF($B973&lt;3,$D973*'Cost Study'!$B$32*OFFSET('Cost Study'!$B$7,'Operations Support'!$C973,'Operations Support'!$B973),0)</f>
        <v>1768.6340000000002</v>
      </c>
      <c r="AB973" s="24">
        <f ca="1">AA973*'Cost Study'!$B$31</f>
        <v>98781.622225034924</v>
      </c>
      <c r="AC973" s="23">
        <f ca="1">Y973*'Cost Study'!$B$31</f>
        <v>1318821.567892367</v>
      </c>
      <c r="AD973" s="24">
        <f ca="1">AA973*'Cost Study'!$B$31</f>
        <v>98781.622225034924</v>
      </c>
      <c r="AE973" s="377">
        <f t="shared" ca="1" si="238"/>
        <v>1417603.190117402</v>
      </c>
      <c r="AF973" s="377">
        <f t="shared" ca="1" si="239"/>
        <v>1417603.190117402</v>
      </c>
      <c r="AH973" s="688">
        <f>IFERROR($H973/SUMIF($A:$A,$A973,$H:$H)*SUMIF(Summary!$A$110:$A$186,$A973,Summary!$P$110:$P$186),0)</f>
        <v>220393.96540489976</v>
      </c>
      <c r="AI973" s="689">
        <f t="shared" ca="1" si="225"/>
        <v>1197209.2247125022</v>
      </c>
      <c r="AJ973" s="688">
        <f>IFERROR(H973/SUMIF(A:A,A973,H:H)*SUMIF(Summary!$A$110:$A$186,'Operations Support'!A973,Summary!$Q$110:$Q$186),0)</f>
        <v>221206.2795608473</v>
      </c>
      <c r="AK973" s="688">
        <f t="shared" ca="1" si="226"/>
        <v>1196396.9105565548</v>
      </c>
      <c r="AM973" s="688">
        <f>IFERROR($H973/SUMIF($A:$A,$A973,$H:$H)*SUMIF(Summary!$A$230:$A$266,$A973,Summary!$P$230:$P$266),0)</f>
        <v>41698.846148609169</v>
      </c>
      <c r="AN973" s="688">
        <f>IFERROR($H973/SUMIF($A:$A,$A973,$H:$H)*(SUMIF(Summary!$A$230:$A$266,$A973,Summary!$L$230:$L$266)+SUMIF(Summary!$A$281:$A$317,$A973,Summary!$L$281:$L$317))-AM973,0)</f>
        <v>133513.08527497301</v>
      </c>
      <c r="AO973" s="688">
        <f>IFERROR($H973/SUMIF($A:$A,$A973,$H:$H)*SUMIF(Summary!$A$230:$A$266,$A973,Summary!$Q$230:$Q$266),0)</f>
        <v>41852.537121730711</v>
      </c>
      <c r="AP973" s="688">
        <f>IFERROR($H973/SUMIF($A:$A,$A973,$H:$H)*(SUMIF(Summary!$A$230:$A$266,$A973,Summary!$L$230:$L$266)+SUMIF(Summary!$A$281:$A$317,$A973,Summary!$L$281:$L$317))-AO973,0)</f>
        <v>133359.39430185148</v>
      </c>
      <c r="AQ973" s="306"/>
      <c r="AR973" s="688">
        <f t="shared" ca="1" si="227"/>
        <v>1330722.3099874752</v>
      </c>
      <c r="AS973" s="688">
        <f t="shared" ca="1" si="228"/>
        <v>1329756.3048584063</v>
      </c>
    </row>
    <row r="974" spans="1:45" x14ac:dyDescent="0.2">
      <c r="A974" s="423">
        <v>3624</v>
      </c>
      <c r="B974" s="427">
        <v>2</v>
      </c>
      <c r="C974" s="425" t="s">
        <v>303</v>
      </c>
      <c r="D974" s="422">
        <f t="shared" si="229"/>
        <v>10298</v>
      </c>
      <c r="E974" s="422">
        <f t="shared" si="230"/>
        <v>1105</v>
      </c>
      <c r="F974" s="422">
        <f t="shared" si="231"/>
        <v>1874</v>
      </c>
      <c r="G974" s="422">
        <f t="shared" si="232"/>
        <v>0</v>
      </c>
      <c r="H974" s="22">
        <f t="shared" si="233"/>
        <v>13277</v>
      </c>
      <c r="I974" s="116">
        <v>5037</v>
      </c>
      <c r="J974" s="116">
        <v>305</v>
      </c>
      <c r="K974" s="116">
        <v>656</v>
      </c>
      <c r="L974" s="116">
        <v>0</v>
      </c>
      <c r="M974" s="22">
        <f t="shared" si="234"/>
        <v>5998</v>
      </c>
      <c r="N974" s="116">
        <v>4538</v>
      </c>
      <c r="O974" s="116">
        <v>800</v>
      </c>
      <c r="P974" s="116">
        <v>1012</v>
      </c>
      <c r="Q974" s="116">
        <v>0</v>
      </c>
      <c r="R974" s="22">
        <f t="shared" si="235"/>
        <v>6350</v>
      </c>
      <c r="S974" s="116">
        <v>723</v>
      </c>
      <c r="T974" s="116">
        <v>0</v>
      </c>
      <c r="U974" s="116">
        <v>206</v>
      </c>
      <c r="V974" s="116">
        <v>0</v>
      </c>
      <c r="W974" s="22">
        <f t="shared" si="236"/>
        <v>929</v>
      </c>
      <c r="X974" s="22">
        <f t="shared" si="237"/>
        <v>442.56666666666666</v>
      </c>
      <c r="Y974" s="22">
        <f ca="1">OFFSET('Cost Study'!$B$7,'Operations Support'!$C974,'Operations Support'!$B974)*$H974</f>
        <v>26288.46</v>
      </c>
      <c r="Z974" s="23">
        <f ca="1">Y974*'Cost Study'!$B$31</f>
        <v>1468261.2256679116</v>
      </c>
      <c r="AA974" s="23">
        <f ca="1">IF(A974=10298,1.51,1)*IF($B974&lt;3,$D974*'Cost Study'!$B$32*OFFSET('Cost Study'!$B$7,'Operations Support'!$C974,'Operations Support'!$B974),0)</f>
        <v>2039.0039999999999</v>
      </c>
      <c r="AB974" s="24">
        <f ca="1">AA974*'Cost Study'!$B$31</f>
        <v>113882.30851794948</v>
      </c>
      <c r="AC974" s="23">
        <f ca="1">Y974*'Cost Study'!$B$31</f>
        <v>1468261.2256679116</v>
      </c>
      <c r="AD974" s="24">
        <f ca="1">AA974*'Cost Study'!$B$31</f>
        <v>113882.30851794948</v>
      </c>
      <c r="AE974" s="377">
        <f t="shared" ca="1" si="238"/>
        <v>1582143.534185861</v>
      </c>
      <c r="AF974" s="377">
        <f t="shared" ca="1" si="239"/>
        <v>1582143.534185861</v>
      </c>
      <c r="AH974" s="688">
        <f>IFERROR($H974/SUMIF($A:$A,$A974,$H:$H)*SUMIF(Summary!$A$110:$A$186,$A974,Summary!$P$110:$P$186),0)</f>
        <v>329635.0882821735</v>
      </c>
      <c r="AI974" s="689">
        <f t="shared" ca="1" si="225"/>
        <v>1252508.4459036875</v>
      </c>
      <c r="AJ974" s="688">
        <f>IFERROR(H974/SUMIF(A:A,A974,H:H)*SUMIF(Summary!$A$110:$A$186,'Operations Support'!A974,Summary!$Q$110:$Q$186),0)</f>
        <v>330850.03646833048</v>
      </c>
      <c r="AK974" s="688">
        <f t="shared" ca="1" si="226"/>
        <v>1251293.4977175305</v>
      </c>
      <c r="AM974" s="688">
        <f>IFERROR($H974/SUMIF($A:$A,$A974,$H:$H)*SUMIF(Summary!$A$230:$A$266,$A974,Summary!$P$230:$P$266),0)</f>
        <v>62367.419208638501</v>
      </c>
      <c r="AN974" s="688">
        <f>IFERROR($H974/SUMIF($A:$A,$A974,$H:$H)*(SUMIF(Summary!$A$230:$A$266,$A974,Summary!$L$230:$L$266)+SUMIF(Summary!$A$281:$A$317,$A974,Summary!$L$281:$L$317))-AM974,0)</f>
        <v>199690.57487842924</v>
      </c>
      <c r="AO974" s="688">
        <f>IFERROR($H974/SUMIF($A:$A,$A974,$H:$H)*SUMIF(Summary!$A$230:$A$266,$A974,Summary!$Q$230:$Q$266),0)</f>
        <v>62597.289102762043</v>
      </c>
      <c r="AP974" s="688">
        <f>IFERROR($H974/SUMIF($A:$A,$A974,$H:$H)*(SUMIF(Summary!$A$230:$A$266,$A974,Summary!$L$230:$L$266)+SUMIF(Summary!$A$281:$A$317,$A974,Summary!$L$281:$L$317))-AO974,0)</f>
        <v>199460.70498430572</v>
      </c>
      <c r="AQ974" s="306"/>
      <c r="AR974" s="688">
        <f t="shared" ca="1" si="227"/>
        <v>1452199.0207821168</v>
      </c>
      <c r="AS974" s="688">
        <f t="shared" ca="1" si="228"/>
        <v>1450754.2027018361</v>
      </c>
    </row>
    <row r="975" spans="1:45" x14ac:dyDescent="0.2">
      <c r="A975" s="423">
        <v>3624</v>
      </c>
      <c r="B975" s="427">
        <v>2</v>
      </c>
      <c r="C975" s="425" t="s">
        <v>304</v>
      </c>
      <c r="D975" s="422">
        <f t="shared" si="229"/>
        <v>4659</v>
      </c>
      <c r="E975" s="422">
        <f t="shared" si="230"/>
        <v>277</v>
      </c>
      <c r="F975" s="422">
        <f t="shared" si="231"/>
        <v>0</v>
      </c>
      <c r="G975" s="422">
        <f t="shared" si="232"/>
        <v>0</v>
      </c>
      <c r="H975" s="22">
        <f t="shared" si="233"/>
        <v>4936</v>
      </c>
      <c r="I975" s="116">
        <v>2127</v>
      </c>
      <c r="J975" s="116">
        <v>183</v>
      </c>
      <c r="K975" s="116">
        <v>0</v>
      </c>
      <c r="L975" s="116">
        <v>0</v>
      </c>
      <c r="M975" s="22">
        <f t="shared" si="234"/>
        <v>2310</v>
      </c>
      <c r="N975" s="116">
        <v>1794</v>
      </c>
      <c r="O975" s="116">
        <v>70</v>
      </c>
      <c r="P975" s="116">
        <v>0</v>
      </c>
      <c r="Q975" s="116">
        <v>0</v>
      </c>
      <c r="R975" s="22">
        <f t="shared" si="235"/>
        <v>1864</v>
      </c>
      <c r="S975" s="116">
        <v>738</v>
      </c>
      <c r="T975" s="116">
        <v>24</v>
      </c>
      <c r="U975" s="116">
        <v>0</v>
      </c>
      <c r="V975" s="116">
        <v>0</v>
      </c>
      <c r="W975" s="22">
        <f t="shared" si="236"/>
        <v>762</v>
      </c>
      <c r="X975" s="22">
        <f t="shared" si="237"/>
        <v>164.53333333333333</v>
      </c>
      <c r="Y975" s="22">
        <f ca="1">OFFSET('Cost Study'!$B$7,'Operations Support'!$C975,'Operations Support'!$B975)*$H975</f>
        <v>11747.68</v>
      </c>
      <c r="Z975" s="23">
        <f ca="1">Y975*'Cost Study'!$B$31</f>
        <v>656130.6001018855</v>
      </c>
      <c r="AA975" s="23">
        <f ca="1">IF(A975=10298,1.51,1)*IF($B975&lt;3,$D975*'Cost Study'!$B$32*OFFSET('Cost Study'!$B$7,'Operations Support'!$C975,'Operations Support'!$B975),0)</f>
        <v>1108.8420000000001</v>
      </c>
      <c r="AB975" s="24">
        <f ca="1">AA975*'Cost Study'!$B$31</f>
        <v>61930.965678174325</v>
      </c>
      <c r="AC975" s="23">
        <f ca="1">Y975*'Cost Study'!$B$31</f>
        <v>656130.6001018855</v>
      </c>
      <c r="AD975" s="24">
        <f ca="1">AA975*'Cost Study'!$B$31</f>
        <v>61930.965678174325</v>
      </c>
      <c r="AE975" s="377">
        <f t="shared" ca="1" si="238"/>
        <v>718061.56578005978</v>
      </c>
      <c r="AF975" s="377">
        <f t="shared" ca="1" si="239"/>
        <v>718061.56578005978</v>
      </c>
      <c r="AH975" s="688">
        <f>IFERROR($H975/SUMIF($A:$A,$A975,$H:$H)*SUMIF(Summary!$A$110:$A$186,$A975,Summary!$P$110:$P$186),0)</f>
        <v>122548.6778459598</v>
      </c>
      <c r="AI975" s="689">
        <f t="shared" ca="1" si="225"/>
        <v>595512.8879341</v>
      </c>
      <c r="AJ975" s="688">
        <f>IFERROR(H975/SUMIF(A:A,A975,H:H)*SUMIF(Summary!$A$110:$A$186,'Operations Support'!A975,Summary!$Q$110:$Q$186),0)</f>
        <v>123000.36002166748</v>
      </c>
      <c r="AK975" s="688">
        <f t="shared" ca="1" si="226"/>
        <v>595061.20575839235</v>
      </c>
      <c r="AM975" s="688">
        <f>IFERROR($H975/SUMIF($A:$A,$A975,$H:$H)*SUMIF(Summary!$A$230:$A$266,$A975,Summary!$P$230:$P$266),0)</f>
        <v>23186.381050978358</v>
      </c>
      <c r="AN975" s="688">
        <f>IFERROR($H975/SUMIF($A:$A,$A975,$H:$H)*(SUMIF(Summary!$A$230:$A$266,$A975,Summary!$L$230:$L$266)+SUMIF(Summary!$A$281:$A$317,$A975,Summary!$L$281:$L$317))-AM975,0)</f>
        <v>74239.111064240918</v>
      </c>
      <c r="AO975" s="688">
        <f>IFERROR($H975/SUMIF($A:$A,$A975,$H:$H)*SUMIF(Summary!$A$230:$A$266,$A975,Summary!$Q$230:$Q$266),0)</f>
        <v>23271.839949629695</v>
      </c>
      <c r="AP975" s="688">
        <f>IFERROR($H975/SUMIF($A:$A,$A975,$H:$H)*(SUMIF(Summary!$A$230:$A$266,$A975,Summary!$L$230:$L$266)+SUMIF(Summary!$A$281:$A$317,$A975,Summary!$L$281:$L$317))-AO975,0)</f>
        <v>74153.652165589592</v>
      </c>
      <c r="AQ975" s="306"/>
      <c r="AR975" s="688">
        <f t="shared" ca="1" si="227"/>
        <v>669751.99899834092</v>
      </c>
      <c r="AS975" s="688">
        <f t="shared" ca="1" si="228"/>
        <v>669214.85792398197</v>
      </c>
    </row>
    <row r="976" spans="1:45" x14ac:dyDescent="0.2">
      <c r="A976" s="423">
        <v>3624</v>
      </c>
      <c r="B976" s="427">
        <v>2</v>
      </c>
      <c r="C976" s="425" t="s">
        <v>305</v>
      </c>
      <c r="D976" s="422">
        <f t="shared" si="229"/>
        <v>1212</v>
      </c>
      <c r="E976" s="422">
        <f t="shared" si="230"/>
        <v>651</v>
      </c>
      <c r="F976" s="422">
        <f t="shared" si="231"/>
        <v>0</v>
      </c>
      <c r="G976" s="422">
        <f t="shared" si="232"/>
        <v>0</v>
      </c>
      <c r="H976" s="22">
        <f t="shared" si="233"/>
        <v>1863</v>
      </c>
      <c r="I976" s="116">
        <v>586</v>
      </c>
      <c r="J976" s="116">
        <v>288</v>
      </c>
      <c r="K976" s="116">
        <v>0</v>
      </c>
      <c r="L976" s="116">
        <v>0</v>
      </c>
      <c r="M976" s="22">
        <f t="shared" si="234"/>
        <v>874</v>
      </c>
      <c r="N976" s="116">
        <v>578</v>
      </c>
      <c r="O976" s="116">
        <v>246</v>
      </c>
      <c r="P976" s="116">
        <v>0</v>
      </c>
      <c r="Q976" s="116">
        <v>0</v>
      </c>
      <c r="R976" s="22">
        <f t="shared" si="235"/>
        <v>824</v>
      </c>
      <c r="S976" s="116">
        <v>48</v>
      </c>
      <c r="T976" s="116">
        <v>117</v>
      </c>
      <c r="U976" s="116">
        <v>0</v>
      </c>
      <c r="V976" s="116">
        <v>0</v>
      </c>
      <c r="W976" s="22">
        <f t="shared" si="236"/>
        <v>165</v>
      </c>
      <c r="X976" s="22">
        <f t="shared" si="237"/>
        <v>62.1</v>
      </c>
      <c r="Y976" s="22">
        <f ca="1">OFFSET('Cost Study'!$B$7,'Operations Support'!$C976,'Operations Support'!$B976)*$H976</f>
        <v>5570.3700000000008</v>
      </c>
      <c r="Z976" s="23">
        <f ca="1">Y976*'Cost Study'!$B$31</f>
        <v>311115.91487762181</v>
      </c>
      <c r="AA976" s="23">
        <f ca="1">IF(A976=10298,1.51,1)*IF($B976&lt;3,$D976*'Cost Study'!$B$32*OFFSET('Cost Study'!$B$7,'Operations Support'!$C976,'Operations Support'!$B976),0)</f>
        <v>362.38800000000003</v>
      </c>
      <c r="AB976" s="24">
        <f ca="1">AA976*'Cost Study'!$B$31</f>
        <v>20240.069180444316</v>
      </c>
      <c r="AC976" s="23">
        <f ca="1">Y976*'Cost Study'!$B$31</f>
        <v>311115.91487762181</v>
      </c>
      <c r="AD976" s="24">
        <f ca="1">AA976*'Cost Study'!$B$31</f>
        <v>20240.069180444316</v>
      </c>
      <c r="AE976" s="377">
        <f t="shared" ca="1" si="238"/>
        <v>331355.9840580661</v>
      </c>
      <c r="AF976" s="377">
        <f t="shared" ca="1" si="239"/>
        <v>331355.9840580661</v>
      </c>
      <c r="AH976" s="688">
        <f>IFERROR($H976/SUMIF($A:$A,$A976,$H:$H)*SUMIF(Summary!$A$110:$A$186,$A976,Summary!$P$110:$P$186),0)</f>
        <v>46253.684527354766</v>
      </c>
      <c r="AI976" s="689">
        <f t="shared" ca="1" si="225"/>
        <v>285102.29953071132</v>
      </c>
      <c r="AJ976" s="688">
        <f>IFERROR(H976/SUMIF(A:A,A976,H:H)*SUMIF(Summary!$A$110:$A$186,'Operations Support'!A976,Summary!$Q$110:$Q$186),0)</f>
        <v>46424.163436054805</v>
      </c>
      <c r="AK976" s="688">
        <f t="shared" ca="1" si="226"/>
        <v>284931.82062201132</v>
      </c>
      <c r="AM976" s="688">
        <f>IFERROR($H976/SUMIF($A:$A,$A976,$H:$H)*SUMIF(Summary!$A$230:$A$266,$A976,Summary!$P$230:$P$266),0)</f>
        <v>8751.2617297351462</v>
      </c>
      <c r="AN976" s="688">
        <f>IFERROR($H976/SUMIF($A:$A,$A976,$H:$H)*(SUMIF(Summary!$A$230:$A$266,$A976,Summary!$L$230:$L$266)+SUMIF(Summary!$A$281:$A$317,$A976,Summary!$L$281:$L$317))-AM976,0)</f>
        <v>28020.150711645227</v>
      </c>
      <c r="AO976" s="688">
        <f>IFERROR($H976/SUMIF($A:$A,$A976,$H:$H)*SUMIF(Summary!$A$230:$A$266,$A976,Summary!$Q$230:$Q$266),0)</f>
        <v>8783.5165774230391</v>
      </c>
      <c r="AP976" s="688">
        <f>IFERROR($H976/SUMIF($A:$A,$A976,$H:$H)*(SUMIF(Summary!$A$230:$A$266,$A976,Summary!$L$230:$L$266)+SUMIF(Summary!$A$281:$A$317,$A976,Summary!$L$281:$L$317))-AO976,0)</f>
        <v>27987.895863957332</v>
      </c>
      <c r="AQ976" s="306"/>
      <c r="AR976" s="688">
        <f t="shared" ca="1" si="227"/>
        <v>313122.45024235651</v>
      </c>
      <c r="AS976" s="688">
        <f t="shared" ca="1" si="228"/>
        <v>312919.71648596867</v>
      </c>
    </row>
    <row r="977" spans="1:45" x14ac:dyDescent="0.2">
      <c r="A977" s="423">
        <v>3624</v>
      </c>
      <c r="B977" s="427">
        <v>2</v>
      </c>
      <c r="C977" s="425" t="s">
        <v>306</v>
      </c>
      <c r="D977" s="422">
        <f t="shared" si="229"/>
        <v>3960</v>
      </c>
      <c r="E977" s="422">
        <f t="shared" si="230"/>
        <v>180</v>
      </c>
      <c r="F977" s="422">
        <f t="shared" si="231"/>
        <v>1670</v>
      </c>
      <c r="G977" s="422">
        <f t="shared" si="232"/>
        <v>0</v>
      </c>
      <c r="H977" s="22">
        <f t="shared" si="233"/>
        <v>5810</v>
      </c>
      <c r="I977" s="116">
        <v>1505</v>
      </c>
      <c r="J977" s="116">
        <v>102</v>
      </c>
      <c r="K977" s="116">
        <v>831</v>
      </c>
      <c r="L977" s="116">
        <v>0</v>
      </c>
      <c r="M977" s="22">
        <f t="shared" si="234"/>
        <v>2438</v>
      </c>
      <c r="N977" s="116">
        <v>1702</v>
      </c>
      <c r="O977" s="116">
        <v>78</v>
      </c>
      <c r="P977" s="116">
        <v>611</v>
      </c>
      <c r="Q977" s="116">
        <v>0</v>
      </c>
      <c r="R977" s="22">
        <f t="shared" si="235"/>
        <v>2391</v>
      </c>
      <c r="S977" s="116">
        <v>753</v>
      </c>
      <c r="T977" s="116">
        <v>0</v>
      </c>
      <c r="U977" s="116">
        <v>228</v>
      </c>
      <c r="V977" s="116">
        <v>0</v>
      </c>
      <c r="W977" s="22">
        <f t="shared" si="236"/>
        <v>981</v>
      </c>
      <c r="X977" s="22">
        <f t="shared" si="237"/>
        <v>193.66666666666666</v>
      </c>
      <c r="Y977" s="22">
        <f ca="1">OFFSET('Cost Study'!$B$7,'Operations Support'!$C977,'Operations Support'!$B977)*$H977</f>
        <v>10458</v>
      </c>
      <c r="Z977" s="23">
        <f ca="1">Y977*'Cost Study'!$B$31</f>
        <v>584099.48312054109</v>
      </c>
      <c r="AA977" s="23">
        <f ca="1">IF(A977=10298,1.51,1)*IF($B977&lt;3,$D977*'Cost Study'!$B$32*OFFSET('Cost Study'!$B$7,'Operations Support'!$C977,'Operations Support'!$B977),0)</f>
        <v>712.80000000000007</v>
      </c>
      <c r="AB977" s="24">
        <f ca="1">AA977*'Cost Study'!$B$31</f>
        <v>39811.255648147038</v>
      </c>
      <c r="AC977" s="23">
        <f ca="1">Y977*'Cost Study'!$B$31</f>
        <v>584099.48312054109</v>
      </c>
      <c r="AD977" s="24">
        <f ca="1">AA977*'Cost Study'!$B$31</f>
        <v>39811.255648147038</v>
      </c>
      <c r="AE977" s="377">
        <f t="shared" ca="1" si="238"/>
        <v>623910.73876868817</v>
      </c>
      <c r="AF977" s="377">
        <f t="shared" ca="1" si="239"/>
        <v>623910.73876868817</v>
      </c>
      <c r="AH977" s="688">
        <f>IFERROR($H977/SUMIF($A:$A,$A977,$H:$H)*SUMIF(Summary!$A$110:$A$186,$A977,Summary!$P$110:$P$186),0)</f>
        <v>144247.93725385464</v>
      </c>
      <c r="AI977" s="689">
        <f t="shared" ca="1" si="225"/>
        <v>479662.80151483353</v>
      </c>
      <c r="AJ977" s="688">
        <f>IFERROR(H977/SUMIF(A:A,A977,H:H)*SUMIF(Summary!$A$110:$A$186,'Operations Support'!A977,Summary!$Q$110:$Q$186),0)</f>
        <v>144779.59718919938</v>
      </c>
      <c r="AK977" s="688">
        <f t="shared" ca="1" si="226"/>
        <v>479131.14157948876</v>
      </c>
      <c r="AM977" s="688">
        <f>IFERROR($H977/SUMIF($A:$A,$A977,$H:$H)*SUMIF(Summary!$A$230:$A$266,$A977,Summary!$P$230:$P$266),0)</f>
        <v>27291.911245175095</v>
      </c>
      <c r="AN977" s="688">
        <f>IFERROR($H977/SUMIF($A:$A,$A977,$H:$H)*(SUMIF(Summary!$A$230:$A$266,$A977,Summary!$L$230:$L$266)+SUMIF(Summary!$A$281:$A$317,$A977,Summary!$L$281:$L$317))-AM977,0)</f>
        <v>87384.366953654753</v>
      </c>
      <c r="AO977" s="688">
        <f>IFERROR($H977/SUMIF($A:$A,$A977,$H:$H)*SUMIF(Summary!$A$230:$A$266,$A977,Summary!$Q$230:$Q$266),0)</f>
        <v>27392.502047680009</v>
      </c>
      <c r="AP977" s="688">
        <f>IFERROR($H977/SUMIF($A:$A,$A977,$H:$H)*(SUMIF(Summary!$A$230:$A$266,$A977,Summary!$L$230:$L$266)+SUMIF(Summary!$A$281:$A$317,$A977,Summary!$L$281:$L$317))-AO977,0)</f>
        <v>87283.776151149839</v>
      </c>
      <c r="AQ977" s="306"/>
      <c r="AR977" s="688">
        <f t="shared" ca="1" si="227"/>
        <v>567047.16846848826</v>
      </c>
      <c r="AS977" s="688">
        <f t="shared" ca="1" si="228"/>
        <v>566414.91773063864</v>
      </c>
    </row>
    <row r="978" spans="1:45" x14ac:dyDescent="0.2">
      <c r="A978" s="423">
        <v>3624</v>
      </c>
      <c r="B978" s="427">
        <v>2</v>
      </c>
      <c r="C978" s="425" t="s">
        <v>307</v>
      </c>
      <c r="D978" s="422">
        <f t="shared" si="229"/>
        <v>0</v>
      </c>
      <c r="E978" s="422">
        <f t="shared" si="230"/>
        <v>0</v>
      </c>
      <c r="F978" s="422">
        <f t="shared" si="231"/>
        <v>0</v>
      </c>
      <c r="G978" s="422">
        <f t="shared" si="232"/>
        <v>0</v>
      </c>
      <c r="H978" s="22">
        <f t="shared" si="233"/>
        <v>0</v>
      </c>
      <c r="I978" s="116">
        <v>0</v>
      </c>
      <c r="J978" s="116">
        <v>0</v>
      </c>
      <c r="K978" s="116">
        <v>0</v>
      </c>
      <c r="L978" s="116">
        <v>0</v>
      </c>
      <c r="M978" s="22">
        <f t="shared" si="234"/>
        <v>0</v>
      </c>
      <c r="N978" s="116">
        <v>0</v>
      </c>
      <c r="O978" s="116">
        <v>0</v>
      </c>
      <c r="P978" s="116">
        <v>0</v>
      </c>
      <c r="Q978" s="116">
        <v>0</v>
      </c>
      <c r="R978" s="22">
        <f t="shared" si="235"/>
        <v>0</v>
      </c>
      <c r="S978" s="116">
        <v>0</v>
      </c>
      <c r="T978" s="116">
        <v>0</v>
      </c>
      <c r="U978" s="116">
        <v>0</v>
      </c>
      <c r="V978" s="116">
        <v>0</v>
      </c>
      <c r="W978" s="22">
        <f t="shared" si="236"/>
        <v>0</v>
      </c>
      <c r="X978" s="22">
        <f t="shared" si="237"/>
        <v>0</v>
      </c>
      <c r="Y978" s="22">
        <f ca="1">OFFSET('Cost Study'!$B$7,'Operations Support'!$C978,'Operations Support'!$B978)*$H978</f>
        <v>0</v>
      </c>
      <c r="Z978" s="23">
        <f ca="1">Y978*'Cost Study'!$B$31</f>
        <v>0</v>
      </c>
      <c r="AA978" s="23">
        <f ca="1">IF(A978=10298,1.51,1)*IF($B978&lt;3,$D978*'Cost Study'!$B$32*OFFSET('Cost Study'!$B$7,'Operations Support'!$C978,'Operations Support'!$B978),0)</f>
        <v>0</v>
      </c>
      <c r="AB978" s="24">
        <f ca="1">AA978*'Cost Study'!$B$31</f>
        <v>0</v>
      </c>
      <c r="AC978" s="23">
        <f ca="1">Y978*'Cost Study'!$B$31</f>
        <v>0</v>
      </c>
      <c r="AD978" s="24">
        <f ca="1">AA978*'Cost Study'!$B$31</f>
        <v>0</v>
      </c>
      <c r="AE978" s="377">
        <f t="shared" ca="1" si="238"/>
        <v>0</v>
      </c>
      <c r="AF978" s="377">
        <f t="shared" ca="1" si="239"/>
        <v>0</v>
      </c>
      <c r="AH978" s="688">
        <f>IFERROR($H978/SUMIF($A:$A,$A978,$H:$H)*SUMIF(Summary!$A$110:$A$186,$A978,Summary!$P$110:$P$186),0)</f>
        <v>0</v>
      </c>
      <c r="AI978" s="689">
        <f t="shared" ca="1" si="225"/>
        <v>0</v>
      </c>
      <c r="AJ978" s="688">
        <f>IFERROR(H978/SUMIF(A:A,A978,H:H)*SUMIF(Summary!$A$110:$A$186,'Operations Support'!A978,Summary!$Q$110:$Q$186),0)</f>
        <v>0</v>
      </c>
      <c r="AK978" s="688">
        <f t="shared" ca="1" si="226"/>
        <v>0</v>
      </c>
      <c r="AM978" s="688">
        <f>IFERROR($H978/SUMIF($A:$A,$A978,$H:$H)*SUMIF(Summary!$A$230:$A$266,$A978,Summary!$P$230:$P$266),0)</f>
        <v>0</v>
      </c>
      <c r="AN978" s="688">
        <f>IFERROR($H978/SUMIF($A:$A,$A978,$H:$H)*(SUMIF(Summary!$A$230:$A$266,$A978,Summary!$L$230:$L$266)+SUMIF(Summary!$A$281:$A$317,$A978,Summary!$L$281:$L$317))-AM978,0)</f>
        <v>0</v>
      </c>
      <c r="AO978" s="688">
        <f>IFERROR($H978/SUMIF($A:$A,$A978,$H:$H)*SUMIF(Summary!$A$230:$A$266,$A978,Summary!$Q$230:$Q$266),0)</f>
        <v>0</v>
      </c>
      <c r="AP978" s="688">
        <f>IFERROR($H978/SUMIF($A:$A,$A978,$H:$H)*(SUMIF(Summary!$A$230:$A$266,$A978,Summary!$L$230:$L$266)+SUMIF(Summary!$A$281:$A$317,$A978,Summary!$L$281:$L$317))-AO978,0)</f>
        <v>0</v>
      </c>
      <c r="AQ978" s="306"/>
      <c r="AR978" s="688">
        <f t="shared" ca="1" si="227"/>
        <v>0</v>
      </c>
      <c r="AS978" s="688">
        <f t="shared" ca="1" si="228"/>
        <v>0</v>
      </c>
    </row>
    <row r="979" spans="1:45" x14ac:dyDescent="0.2">
      <c r="A979" s="423">
        <v>3624</v>
      </c>
      <c r="B979" s="427">
        <v>2</v>
      </c>
      <c r="C979" s="425" t="s">
        <v>308</v>
      </c>
      <c r="D979" s="422">
        <f t="shared" si="229"/>
        <v>1165</v>
      </c>
      <c r="E979" s="422">
        <f t="shared" si="230"/>
        <v>1920</v>
      </c>
      <c r="F979" s="422">
        <f t="shared" si="231"/>
        <v>273</v>
      </c>
      <c r="G979" s="422">
        <f t="shared" si="232"/>
        <v>0</v>
      </c>
      <c r="H979" s="22">
        <f t="shared" si="233"/>
        <v>3358</v>
      </c>
      <c r="I979" s="116">
        <v>610</v>
      </c>
      <c r="J979" s="116">
        <v>1032</v>
      </c>
      <c r="K979" s="116">
        <v>138</v>
      </c>
      <c r="L979" s="116">
        <v>0</v>
      </c>
      <c r="M979" s="22">
        <f t="shared" si="234"/>
        <v>1780</v>
      </c>
      <c r="N979" s="116">
        <v>471</v>
      </c>
      <c r="O979" s="116">
        <v>867</v>
      </c>
      <c r="P979" s="116">
        <v>48</v>
      </c>
      <c r="Q979" s="116">
        <v>0</v>
      </c>
      <c r="R979" s="22">
        <f t="shared" si="235"/>
        <v>1386</v>
      </c>
      <c r="S979" s="116">
        <v>84</v>
      </c>
      <c r="T979" s="116">
        <v>21</v>
      </c>
      <c r="U979" s="116">
        <v>87</v>
      </c>
      <c r="V979" s="116">
        <v>0</v>
      </c>
      <c r="W979" s="22">
        <f t="shared" si="236"/>
        <v>192</v>
      </c>
      <c r="X979" s="22">
        <f t="shared" si="237"/>
        <v>111.93333333333334</v>
      </c>
      <c r="Y979" s="22">
        <f ca="1">OFFSET('Cost Study'!$B$7,'Operations Support'!$C979,'Operations Support'!$B979)*$H979</f>
        <v>6212.3</v>
      </c>
      <c r="Z979" s="23">
        <f ca="1">Y979*'Cost Study'!$B$31</f>
        <v>346968.94425222196</v>
      </c>
      <c r="AA979" s="23">
        <f ca="1">IF(A979=10298,1.51,1)*IF($B979&lt;3,$D979*'Cost Study'!$B$32*OFFSET('Cost Study'!$B$7,'Operations Support'!$C979,'Operations Support'!$B979),0)</f>
        <v>215.52500000000001</v>
      </c>
      <c r="AB979" s="24">
        <f ca="1">AA979*'Cost Study'!$B$31</f>
        <v>12037.487196362079</v>
      </c>
      <c r="AC979" s="23">
        <f ca="1">Y979*'Cost Study'!$B$31</f>
        <v>346968.94425222196</v>
      </c>
      <c r="AD979" s="24">
        <f ca="1">AA979*'Cost Study'!$B$31</f>
        <v>12037.487196362079</v>
      </c>
      <c r="AE979" s="377">
        <f t="shared" ca="1" si="238"/>
        <v>359006.43144858402</v>
      </c>
      <c r="AF979" s="377">
        <f t="shared" ca="1" si="239"/>
        <v>359006.43144858402</v>
      </c>
      <c r="AH979" s="688">
        <f>IFERROR($H979/SUMIF($A:$A,$A979,$H:$H)*SUMIF(Summary!$A$110:$A$186,$A979,Summary!$P$110:$P$186),0)</f>
        <v>83370.838777701181</v>
      </c>
      <c r="AI979" s="689">
        <f t="shared" ca="1" si="225"/>
        <v>275635.59267088282</v>
      </c>
      <c r="AJ979" s="688">
        <f>IFERROR(H979/SUMIF(A:A,A979,H:H)*SUMIF(Summary!$A$110:$A$186,'Operations Support'!A979,Summary!$Q$110:$Q$186),0)</f>
        <v>83678.121748938283</v>
      </c>
      <c r="AK979" s="688">
        <f t="shared" ca="1" si="226"/>
        <v>275328.30969964573</v>
      </c>
      <c r="AM979" s="688">
        <f>IFERROR($H979/SUMIF($A:$A,$A979,$H:$H)*SUMIF(Summary!$A$230:$A$266,$A979,Summary!$P$230:$P$266),0)</f>
        <v>15773.879167176929</v>
      </c>
      <c r="AN979" s="688">
        <f>IFERROR($H979/SUMIF($A:$A,$A979,$H:$H)*(SUMIF(Summary!$A$230:$A$266,$A979,Summary!$L$230:$L$266)+SUMIF(Summary!$A$281:$A$317,$A979,Summary!$L$281:$L$317))-AM979,0)</f>
        <v>50505.456838274113</v>
      </c>
      <c r="AO979" s="688">
        <f>IFERROR($H979/SUMIF($A:$A,$A979,$H:$H)*SUMIF(Summary!$A$230:$A$266,$A979,Summary!$Q$230:$Q$266),0)</f>
        <v>15832.017534614366</v>
      </c>
      <c r="AP979" s="688">
        <f>IFERROR($H979/SUMIF($A:$A,$A979,$H:$H)*(SUMIF(Summary!$A$230:$A$266,$A979,Summary!$L$230:$L$266)+SUMIF(Summary!$A$281:$A$317,$A979,Summary!$L$281:$L$317))-AO979,0)</f>
        <v>50447.318470836675</v>
      </c>
      <c r="AQ979" s="306"/>
      <c r="AR979" s="688">
        <f t="shared" ca="1" si="227"/>
        <v>326141.04950915696</v>
      </c>
      <c r="AS979" s="688">
        <f t="shared" ca="1" si="228"/>
        <v>325775.62817048241</v>
      </c>
    </row>
    <row r="980" spans="1:45" s="15" customFormat="1" x14ac:dyDescent="0.2">
      <c r="A980" s="423">
        <v>3624</v>
      </c>
      <c r="B980" s="427">
        <v>2</v>
      </c>
      <c r="C980" s="425" t="s">
        <v>309</v>
      </c>
      <c r="D980" s="422">
        <f t="shared" si="229"/>
        <v>0</v>
      </c>
      <c r="E980" s="422">
        <f t="shared" si="230"/>
        <v>0</v>
      </c>
      <c r="F980" s="422">
        <f t="shared" si="231"/>
        <v>0</v>
      </c>
      <c r="G980" s="422">
        <f t="shared" si="232"/>
        <v>0</v>
      </c>
      <c r="H980" s="22">
        <f t="shared" si="233"/>
        <v>0</v>
      </c>
      <c r="I980" s="116">
        <v>0</v>
      </c>
      <c r="J980" s="116">
        <v>0</v>
      </c>
      <c r="K980" s="116">
        <v>0</v>
      </c>
      <c r="L980" s="116">
        <v>0</v>
      </c>
      <c r="M980" s="22">
        <f t="shared" si="234"/>
        <v>0</v>
      </c>
      <c r="N980" s="116">
        <v>0</v>
      </c>
      <c r="O980" s="116">
        <v>0</v>
      </c>
      <c r="P980" s="116">
        <v>0</v>
      </c>
      <c r="Q980" s="116">
        <v>0</v>
      </c>
      <c r="R980" s="22">
        <f t="shared" si="235"/>
        <v>0</v>
      </c>
      <c r="S980" s="116">
        <v>0</v>
      </c>
      <c r="T980" s="116">
        <v>0</v>
      </c>
      <c r="U980" s="116">
        <v>0</v>
      </c>
      <c r="V980" s="116">
        <v>0</v>
      </c>
      <c r="W980" s="22">
        <f t="shared" si="236"/>
        <v>0</v>
      </c>
      <c r="X980" s="22">
        <f t="shared" si="237"/>
        <v>0</v>
      </c>
      <c r="Y980" s="22">
        <f ca="1">OFFSET('Cost Study'!$B$7,'Operations Support'!$C980,'Operations Support'!$B980)*$H980</f>
        <v>0</v>
      </c>
      <c r="Z980" s="23">
        <f ca="1">Y980*'Cost Study'!$B$31</f>
        <v>0</v>
      </c>
      <c r="AA980" s="23">
        <f ca="1">IF(A980=10298,1.51,1)*IF($B980&lt;3,$D980*'Cost Study'!$B$32*OFFSET('Cost Study'!$B$7,'Operations Support'!$C980,'Operations Support'!$B980),0)</f>
        <v>0</v>
      </c>
      <c r="AB980" s="24">
        <f ca="1">AA980*'Cost Study'!$B$31</f>
        <v>0</v>
      </c>
      <c r="AC980" s="23">
        <f ca="1">Y980*'Cost Study'!$B$31</f>
        <v>0</v>
      </c>
      <c r="AD980" s="24">
        <f ca="1">AA980*'Cost Study'!$B$31</f>
        <v>0</v>
      </c>
      <c r="AE980" s="377">
        <f t="shared" ca="1" si="238"/>
        <v>0</v>
      </c>
      <c r="AF980" s="377">
        <f t="shared" ca="1" si="239"/>
        <v>0</v>
      </c>
      <c r="AH980" s="688">
        <f>IFERROR($H980/SUMIF($A:$A,$A980,$H:$H)*SUMIF(Summary!$A$110:$A$186,$A980,Summary!$P$110:$P$186),0)</f>
        <v>0</v>
      </c>
      <c r="AI980" s="689">
        <f t="shared" ca="1" si="225"/>
        <v>0</v>
      </c>
      <c r="AJ980" s="688">
        <f>IFERROR(H980/SUMIF(A:A,A980,H:H)*SUMIF(Summary!$A$110:$A$186,'Operations Support'!A980,Summary!$Q$110:$Q$186),0)</f>
        <v>0</v>
      </c>
      <c r="AK980" s="688">
        <f t="shared" ca="1" si="226"/>
        <v>0</v>
      </c>
      <c r="AL980" s="1"/>
      <c r="AM980" s="688">
        <f>IFERROR($H980/SUMIF($A:$A,$A980,$H:$H)*SUMIF(Summary!$A$230:$A$266,$A980,Summary!$P$230:$P$266),0)</f>
        <v>0</v>
      </c>
      <c r="AN980" s="688">
        <f>IFERROR($H980/SUMIF($A:$A,$A980,$H:$H)*(SUMIF(Summary!$A$230:$A$266,$A980,Summary!$L$230:$L$266)+SUMIF(Summary!$A$281:$A$317,$A980,Summary!$L$281:$L$317))-AM980,0)</f>
        <v>0</v>
      </c>
      <c r="AO980" s="688">
        <f>IFERROR($H980/SUMIF($A:$A,$A980,$H:$H)*SUMIF(Summary!$A$230:$A$266,$A980,Summary!$Q$230:$Q$266),0)</f>
        <v>0</v>
      </c>
      <c r="AP980" s="688">
        <f>IFERROR($H980/SUMIF($A:$A,$A980,$H:$H)*(SUMIF(Summary!$A$230:$A$266,$A980,Summary!$L$230:$L$266)+SUMIF(Summary!$A$281:$A$317,$A980,Summary!$L$281:$L$317))-AO980,0)</f>
        <v>0</v>
      </c>
      <c r="AQ980" s="306"/>
      <c r="AR980" s="688">
        <f t="shared" ca="1" si="227"/>
        <v>0</v>
      </c>
      <c r="AS980" s="688">
        <f t="shared" ca="1" si="228"/>
        <v>0</v>
      </c>
    </row>
    <row r="981" spans="1:45" x14ac:dyDescent="0.2">
      <c r="A981" s="423">
        <v>3624</v>
      </c>
      <c r="B981" s="427">
        <v>2</v>
      </c>
      <c r="C981" s="425" t="s">
        <v>310</v>
      </c>
      <c r="D981" s="422">
        <f t="shared" si="229"/>
        <v>0</v>
      </c>
      <c r="E981" s="422">
        <f t="shared" si="230"/>
        <v>0</v>
      </c>
      <c r="F981" s="422">
        <f t="shared" si="231"/>
        <v>0</v>
      </c>
      <c r="G981" s="422">
        <f t="shared" si="232"/>
        <v>0</v>
      </c>
      <c r="H981" s="22">
        <f t="shared" si="233"/>
        <v>0</v>
      </c>
      <c r="I981" s="116">
        <v>0</v>
      </c>
      <c r="J981" s="116">
        <v>0</v>
      </c>
      <c r="K981" s="116">
        <v>0</v>
      </c>
      <c r="L981" s="116">
        <v>0</v>
      </c>
      <c r="M981" s="22">
        <f t="shared" si="234"/>
        <v>0</v>
      </c>
      <c r="N981" s="116">
        <v>0</v>
      </c>
      <c r="O981" s="116">
        <v>0</v>
      </c>
      <c r="P981" s="116">
        <v>0</v>
      </c>
      <c r="Q981" s="116">
        <v>0</v>
      </c>
      <c r="R981" s="22">
        <f t="shared" si="235"/>
        <v>0</v>
      </c>
      <c r="S981" s="116">
        <v>0</v>
      </c>
      <c r="T981" s="116">
        <v>0</v>
      </c>
      <c r="U981" s="116">
        <v>0</v>
      </c>
      <c r="V981" s="116">
        <v>0</v>
      </c>
      <c r="W981" s="22">
        <f t="shared" si="236"/>
        <v>0</v>
      </c>
      <c r="X981" s="22">
        <f t="shared" si="237"/>
        <v>0</v>
      </c>
      <c r="Y981" s="22">
        <f ca="1">OFFSET('Cost Study'!$B$7,'Operations Support'!$C981,'Operations Support'!$B981)*$H981</f>
        <v>0</v>
      </c>
      <c r="Z981" s="23">
        <f ca="1">Y981*'Cost Study'!$B$31</f>
        <v>0</v>
      </c>
      <c r="AA981" s="23">
        <f ca="1">IF(A981=10298,1.51,1)*IF($B981&lt;3,$D981*'Cost Study'!$B$32*OFFSET('Cost Study'!$B$7,'Operations Support'!$C981,'Operations Support'!$B981),0)</f>
        <v>0</v>
      </c>
      <c r="AB981" s="24">
        <f ca="1">AA981*'Cost Study'!$B$31</f>
        <v>0</v>
      </c>
      <c r="AC981" s="23">
        <f ca="1">Y981*'Cost Study'!$B$31</f>
        <v>0</v>
      </c>
      <c r="AD981" s="24">
        <f ca="1">AA981*'Cost Study'!$B$31</f>
        <v>0</v>
      </c>
      <c r="AE981" s="377">
        <f t="shared" ca="1" si="238"/>
        <v>0</v>
      </c>
      <c r="AF981" s="377">
        <f t="shared" ca="1" si="239"/>
        <v>0</v>
      </c>
      <c r="AH981" s="688">
        <f>IFERROR($H981/SUMIF($A:$A,$A981,$H:$H)*SUMIF(Summary!$A$110:$A$186,$A981,Summary!$P$110:$P$186),0)</f>
        <v>0</v>
      </c>
      <c r="AI981" s="689">
        <f t="shared" ca="1" si="225"/>
        <v>0</v>
      </c>
      <c r="AJ981" s="688">
        <f>IFERROR(H981/SUMIF(A:A,A981,H:H)*SUMIF(Summary!$A$110:$A$186,'Operations Support'!A981,Summary!$Q$110:$Q$186),0)</f>
        <v>0</v>
      </c>
      <c r="AK981" s="688">
        <f t="shared" ca="1" si="226"/>
        <v>0</v>
      </c>
      <c r="AM981" s="688">
        <f>IFERROR($H981/SUMIF($A:$A,$A981,$H:$H)*SUMIF(Summary!$A$230:$A$266,$A981,Summary!$P$230:$P$266),0)</f>
        <v>0</v>
      </c>
      <c r="AN981" s="688">
        <f>IFERROR($H981/SUMIF($A:$A,$A981,$H:$H)*(SUMIF(Summary!$A$230:$A$266,$A981,Summary!$L$230:$L$266)+SUMIF(Summary!$A$281:$A$317,$A981,Summary!$L$281:$L$317))-AM981,0)</f>
        <v>0</v>
      </c>
      <c r="AO981" s="688">
        <f>IFERROR($H981/SUMIF($A:$A,$A981,$H:$H)*SUMIF(Summary!$A$230:$A$266,$A981,Summary!$Q$230:$Q$266),0)</f>
        <v>0</v>
      </c>
      <c r="AP981" s="688">
        <f>IFERROR($H981/SUMIF($A:$A,$A981,$H:$H)*(SUMIF(Summary!$A$230:$A$266,$A981,Summary!$L$230:$L$266)+SUMIF(Summary!$A$281:$A$317,$A981,Summary!$L$281:$L$317))-AO981,0)</f>
        <v>0</v>
      </c>
      <c r="AQ981" s="306"/>
      <c r="AR981" s="688">
        <f t="shared" ca="1" si="227"/>
        <v>0</v>
      </c>
      <c r="AS981" s="688">
        <f t="shared" ca="1" si="228"/>
        <v>0</v>
      </c>
    </row>
    <row r="982" spans="1:45" x14ac:dyDescent="0.2">
      <c r="A982" s="423">
        <v>3624</v>
      </c>
      <c r="B982" s="427">
        <v>2</v>
      </c>
      <c r="C982" s="425" t="s">
        <v>311</v>
      </c>
      <c r="D982" s="422">
        <f t="shared" si="229"/>
        <v>0</v>
      </c>
      <c r="E982" s="422">
        <f t="shared" si="230"/>
        <v>0</v>
      </c>
      <c r="F982" s="422">
        <f t="shared" si="231"/>
        <v>0</v>
      </c>
      <c r="G982" s="422">
        <f t="shared" si="232"/>
        <v>0</v>
      </c>
      <c r="H982" s="22">
        <f t="shared" si="233"/>
        <v>0</v>
      </c>
      <c r="I982" s="116">
        <v>0</v>
      </c>
      <c r="J982" s="116">
        <v>0</v>
      </c>
      <c r="K982" s="116">
        <v>0</v>
      </c>
      <c r="L982" s="116">
        <v>0</v>
      </c>
      <c r="M982" s="22">
        <f t="shared" si="234"/>
        <v>0</v>
      </c>
      <c r="N982" s="116">
        <v>0</v>
      </c>
      <c r="O982" s="116">
        <v>0</v>
      </c>
      <c r="P982" s="116">
        <v>0</v>
      </c>
      <c r="Q982" s="116">
        <v>0</v>
      </c>
      <c r="R982" s="22">
        <f t="shared" si="235"/>
        <v>0</v>
      </c>
      <c r="S982" s="116">
        <v>0</v>
      </c>
      <c r="T982" s="116">
        <v>0</v>
      </c>
      <c r="U982" s="116">
        <v>0</v>
      </c>
      <c r="V982" s="116">
        <v>0</v>
      </c>
      <c r="W982" s="22">
        <f t="shared" si="236"/>
        <v>0</v>
      </c>
      <c r="X982" s="22">
        <f t="shared" si="237"/>
        <v>0</v>
      </c>
      <c r="Y982" s="22">
        <f ca="1">OFFSET('Cost Study'!$B$7,'Operations Support'!$C982,'Operations Support'!$B982)*$H982</f>
        <v>0</v>
      </c>
      <c r="Z982" s="23">
        <f ca="1">Y982*'Cost Study'!$B$31</f>
        <v>0</v>
      </c>
      <c r="AA982" s="23">
        <f ca="1">IF(A982=10298,1.51,1)*IF($B982&lt;3,$D982*'Cost Study'!$B$32*OFFSET('Cost Study'!$B$7,'Operations Support'!$C982,'Operations Support'!$B982),0)</f>
        <v>0</v>
      </c>
      <c r="AB982" s="24">
        <f ca="1">AA982*'Cost Study'!$B$31</f>
        <v>0</v>
      </c>
      <c r="AC982" s="23">
        <f ca="1">Y982*'Cost Study'!$B$31</f>
        <v>0</v>
      </c>
      <c r="AD982" s="24">
        <f ca="1">AA982*'Cost Study'!$B$31</f>
        <v>0</v>
      </c>
      <c r="AE982" s="377">
        <f t="shared" ca="1" si="238"/>
        <v>0</v>
      </c>
      <c r="AF982" s="377">
        <f t="shared" ca="1" si="239"/>
        <v>0</v>
      </c>
      <c r="AH982" s="688">
        <f>IFERROR($H982/SUMIF($A:$A,$A982,$H:$H)*SUMIF(Summary!$A$110:$A$186,$A982,Summary!$P$110:$P$186),0)</f>
        <v>0</v>
      </c>
      <c r="AI982" s="689">
        <f t="shared" ca="1" si="225"/>
        <v>0</v>
      </c>
      <c r="AJ982" s="688">
        <f>IFERROR(H982/SUMIF(A:A,A982,H:H)*SUMIF(Summary!$A$110:$A$186,'Operations Support'!A982,Summary!$Q$110:$Q$186),0)</f>
        <v>0</v>
      </c>
      <c r="AK982" s="688">
        <f t="shared" ca="1" si="226"/>
        <v>0</v>
      </c>
      <c r="AM982" s="688">
        <f>IFERROR($H982/SUMIF($A:$A,$A982,$H:$H)*SUMIF(Summary!$A$230:$A$266,$A982,Summary!$P$230:$P$266),0)</f>
        <v>0</v>
      </c>
      <c r="AN982" s="688">
        <f>IFERROR($H982/SUMIF($A:$A,$A982,$H:$H)*(SUMIF(Summary!$A$230:$A$266,$A982,Summary!$L$230:$L$266)+SUMIF(Summary!$A$281:$A$317,$A982,Summary!$L$281:$L$317))-AM982,0)</f>
        <v>0</v>
      </c>
      <c r="AO982" s="688">
        <f>IFERROR($H982/SUMIF($A:$A,$A982,$H:$H)*SUMIF(Summary!$A$230:$A$266,$A982,Summary!$Q$230:$Q$266),0)</f>
        <v>0</v>
      </c>
      <c r="AP982" s="688">
        <f>IFERROR($H982/SUMIF($A:$A,$A982,$H:$H)*(SUMIF(Summary!$A$230:$A$266,$A982,Summary!$L$230:$L$266)+SUMIF(Summary!$A$281:$A$317,$A982,Summary!$L$281:$L$317))-AO982,0)</f>
        <v>0</v>
      </c>
      <c r="AQ982" s="306"/>
      <c r="AR982" s="688">
        <f t="shared" ca="1" si="227"/>
        <v>0</v>
      </c>
      <c r="AS982" s="688">
        <f t="shared" ca="1" si="228"/>
        <v>0</v>
      </c>
    </row>
    <row r="983" spans="1:45" x14ac:dyDescent="0.2">
      <c r="A983" s="423">
        <v>3624</v>
      </c>
      <c r="B983" s="427">
        <v>2</v>
      </c>
      <c r="C983" s="425" t="s">
        <v>312</v>
      </c>
      <c r="D983" s="422">
        <f t="shared" si="229"/>
        <v>1307</v>
      </c>
      <c r="E983" s="422">
        <f t="shared" si="230"/>
        <v>477</v>
      </c>
      <c r="F983" s="422">
        <f t="shared" si="231"/>
        <v>1321</v>
      </c>
      <c r="G983" s="422">
        <f t="shared" si="232"/>
        <v>0</v>
      </c>
      <c r="H983" s="22">
        <f t="shared" si="233"/>
        <v>3105</v>
      </c>
      <c r="I983" s="116">
        <v>720</v>
      </c>
      <c r="J983" s="116">
        <v>234</v>
      </c>
      <c r="K983" s="116">
        <v>376</v>
      </c>
      <c r="L983" s="116">
        <v>0</v>
      </c>
      <c r="M983" s="22">
        <f t="shared" si="234"/>
        <v>1330</v>
      </c>
      <c r="N983" s="116">
        <v>417</v>
      </c>
      <c r="O983" s="116">
        <v>243</v>
      </c>
      <c r="P983" s="116">
        <v>779</v>
      </c>
      <c r="Q983" s="116">
        <v>0</v>
      </c>
      <c r="R983" s="22">
        <f t="shared" si="235"/>
        <v>1439</v>
      </c>
      <c r="S983" s="116">
        <v>170</v>
      </c>
      <c r="T983" s="116">
        <v>0</v>
      </c>
      <c r="U983" s="116">
        <v>166</v>
      </c>
      <c r="V983" s="116">
        <v>0</v>
      </c>
      <c r="W983" s="22">
        <f t="shared" si="236"/>
        <v>336</v>
      </c>
      <c r="X983" s="22">
        <f t="shared" si="237"/>
        <v>103.5</v>
      </c>
      <c r="Y983" s="22">
        <f ca="1">OFFSET('Cost Study'!$B$7,'Operations Support'!$C983,'Operations Support'!$B983)*$H983</f>
        <v>4129.6500000000005</v>
      </c>
      <c r="Z983" s="23">
        <f ca="1">Y983*'Cost Study'!$B$31</f>
        <v>230648.92240091247</v>
      </c>
      <c r="AA983" s="23">
        <f ca="1">IF(A983=10298,1.51,1)*IF($B983&lt;3,$D983*'Cost Study'!$B$32*OFFSET('Cost Study'!$B$7,'Operations Support'!$C983,'Operations Support'!$B983),0)</f>
        <v>173.83100000000005</v>
      </c>
      <c r="AB983" s="24">
        <f ca="1">AA983*'Cost Study'!$B$31</f>
        <v>9708.7968302091031</v>
      </c>
      <c r="AC983" s="23">
        <f ca="1">Y983*'Cost Study'!$B$31</f>
        <v>230648.92240091247</v>
      </c>
      <c r="AD983" s="24">
        <f ca="1">AA983*'Cost Study'!$B$31</f>
        <v>9708.7968302091031</v>
      </c>
      <c r="AE983" s="377">
        <f t="shared" ca="1" si="238"/>
        <v>240357.71923112159</v>
      </c>
      <c r="AF983" s="377">
        <f t="shared" ca="1" si="239"/>
        <v>240357.71923112159</v>
      </c>
      <c r="AH983" s="688">
        <f>IFERROR($H983/SUMIF($A:$A,$A983,$H:$H)*SUMIF(Summary!$A$110:$A$186,$A983,Summary!$P$110:$P$186),0)</f>
        <v>77089.474212257948</v>
      </c>
      <c r="AI983" s="689">
        <f t="shared" ca="1" si="225"/>
        <v>163268.24501886364</v>
      </c>
      <c r="AJ983" s="688">
        <f>IFERROR(H983/SUMIF(A:A,A983,H:H)*SUMIF(Summary!$A$110:$A$186,'Operations Support'!A983,Summary!$Q$110:$Q$186),0)</f>
        <v>77373.605726758018</v>
      </c>
      <c r="AK983" s="688">
        <f t="shared" ca="1" si="226"/>
        <v>162984.11350436357</v>
      </c>
      <c r="AM983" s="688">
        <f>IFERROR($H983/SUMIF($A:$A,$A983,$H:$H)*SUMIF(Summary!$A$230:$A$266,$A983,Summary!$P$230:$P$266),0)</f>
        <v>14585.436216225244</v>
      </c>
      <c r="AN983" s="688">
        <f>IFERROR($H983/SUMIF($A:$A,$A983,$H:$H)*(SUMIF(Summary!$A$230:$A$266,$A983,Summary!$L$230:$L$266)+SUMIF(Summary!$A$281:$A$317,$A983,Summary!$L$281:$L$317))-AM983,0)</f>
        <v>46700.251186075388</v>
      </c>
      <c r="AO983" s="688">
        <f>IFERROR($H983/SUMIF($A:$A,$A983,$H:$H)*SUMIF(Summary!$A$230:$A$266,$A983,Summary!$Q$230:$Q$266),0)</f>
        <v>14639.194295705065</v>
      </c>
      <c r="AP983" s="688">
        <f>IFERROR($H983/SUMIF($A:$A,$A983,$H:$H)*(SUMIF(Summary!$A$230:$A$266,$A983,Summary!$L$230:$L$266)+SUMIF(Summary!$A$281:$A$317,$A983,Summary!$L$281:$L$317))-AO983,0)</f>
        <v>46646.493106595568</v>
      </c>
      <c r="AQ983" s="306"/>
      <c r="AR983" s="688">
        <f t="shared" ca="1" si="227"/>
        <v>209968.49620493903</v>
      </c>
      <c r="AS983" s="688">
        <f t="shared" ca="1" si="228"/>
        <v>209630.60661095913</v>
      </c>
    </row>
    <row r="984" spans="1:45" x14ac:dyDescent="0.2">
      <c r="A984" s="423">
        <v>3624</v>
      </c>
      <c r="B984" s="427">
        <v>2</v>
      </c>
      <c r="C984" s="425" t="s">
        <v>313</v>
      </c>
      <c r="D984" s="422">
        <f t="shared" si="229"/>
        <v>3864</v>
      </c>
      <c r="E984" s="422">
        <f t="shared" si="230"/>
        <v>288</v>
      </c>
      <c r="F984" s="422">
        <f t="shared" si="231"/>
        <v>3184</v>
      </c>
      <c r="G984" s="422">
        <f t="shared" si="232"/>
        <v>0</v>
      </c>
      <c r="H984" s="22">
        <f t="shared" si="233"/>
        <v>7336</v>
      </c>
      <c r="I984" s="116">
        <v>1950</v>
      </c>
      <c r="J984" s="116">
        <v>75</v>
      </c>
      <c r="K984" s="116">
        <v>1467</v>
      </c>
      <c r="L984" s="116">
        <v>0</v>
      </c>
      <c r="M984" s="22">
        <f t="shared" si="234"/>
        <v>3492</v>
      </c>
      <c r="N984" s="116">
        <v>1392</v>
      </c>
      <c r="O984" s="116">
        <v>213</v>
      </c>
      <c r="P984" s="116">
        <v>1540</v>
      </c>
      <c r="Q984" s="116">
        <v>0</v>
      </c>
      <c r="R984" s="22">
        <f t="shared" si="235"/>
        <v>3145</v>
      </c>
      <c r="S984" s="116">
        <v>522</v>
      </c>
      <c r="T984" s="116">
        <v>0</v>
      </c>
      <c r="U984" s="116">
        <v>177</v>
      </c>
      <c r="V984" s="116">
        <v>0</v>
      </c>
      <c r="W984" s="22">
        <f t="shared" si="236"/>
        <v>699</v>
      </c>
      <c r="X984" s="22">
        <f t="shared" si="237"/>
        <v>244.53333333333333</v>
      </c>
      <c r="Y984" s="22">
        <f ca="1">OFFSET('Cost Study'!$B$7,'Operations Support'!$C984,'Operations Support'!$B984)*$H984</f>
        <v>11444.16</v>
      </c>
      <c r="Z984" s="23">
        <f ca="1">Y984*'Cost Study'!$B$31</f>
        <v>639178.42233206844</v>
      </c>
      <c r="AA984" s="23">
        <f ca="1">IF(A984=10298,1.51,1)*IF($B984&lt;3,$D984*'Cost Study'!$B$32*OFFSET('Cost Study'!$B$7,'Operations Support'!$C984,'Operations Support'!$B984),0)</f>
        <v>602.78400000000011</v>
      </c>
      <c r="AB984" s="24">
        <f ca="1">AA984*'Cost Study'!$B$31</f>
        <v>33666.649725887575</v>
      </c>
      <c r="AC984" s="23">
        <f ca="1">Y984*'Cost Study'!$B$31</f>
        <v>639178.42233206844</v>
      </c>
      <c r="AD984" s="24">
        <f ca="1">AA984*'Cost Study'!$B$31</f>
        <v>33666.649725887575</v>
      </c>
      <c r="AE984" s="377">
        <f t="shared" ca="1" si="238"/>
        <v>672845.07205795601</v>
      </c>
      <c r="AF984" s="377">
        <f t="shared" ca="1" si="239"/>
        <v>672845.07205795601</v>
      </c>
      <c r="AH984" s="688">
        <f>IFERROR($H984/SUMIF($A:$A,$A984,$H:$H)*SUMIF(Summary!$A$110:$A$186,$A984,Summary!$P$110:$P$186),0)</f>
        <v>182134.74486992729</v>
      </c>
      <c r="AI984" s="689">
        <f t="shared" ca="1" si="225"/>
        <v>490710.32718802872</v>
      </c>
      <c r="AJ984" s="688">
        <f>IFERROR(H984/SUMIF(A:A,A984,H:H)*SUMIF(Summary!$A$110:$A$186,'Operations Support'!A984,Summary!$Q$110:$Q$186),0)</f>
        <v>182806.04560756739</v>
      </c>
      <c r="AK984" s="688">
        <f t="shared" ca="1" si="226"/>
        <v>490039.0264503886</v>
      </c>
      <c r="AM984" s="688">
        <f>IFERROR($H984/SUMIF($A:$A,$A984,$H:$H)*SUMIF(Summary!$A$230:$A$266,$A984,Summary!$P$230:$P$266),0)</f>
        <v>34460.148174630718</v>
      </c>
      <c r="AN984" s="688">
        <f>IFERROR($H984/SUMIF($A:$A,$A984,$H:$H)*(SUMIF(Summary!$A$230:$A$266,$A984,Summary!$L$230:$L$266)+SUMIF(Summary!$A$281:$A$317,$A984,Summary!$L$281:$L$317))-AM984,0)</f>
        <v>110335.92357521708</v>
      </c>
      <c r="AO984" s="688">
        <f>IFERROR($H984/SUMIF($A:$A,$A984,$H:$H)*SUMIF(Summary!$A$230:$A$266,$A984,Summary!$Q$230:$Q$266),0)</f>
        <v>34587.159212010418</v>
      </c>
      <c r="AP984" s="688">
        <f>IFERROR($H984/SUMIF($A:$A,$A984,$H:$H)*(SUMIF(Summary!$A$230:$A$266,$A984,Summary!$L$230:$L$266)+SUMIF(Summary!$A$281:$A$317,$A984,Summary!$L$281:$L$317))-AO984,0)</f>
        <v>110208.91253783737</v>
      </c>
      <c r="AQ984" s="306"/>
      <c r="AR984" s="688">
        <f t="shared" ca="1" si="227"/>
        <v>601046.25076324586</v>
      </c>
      <c r="AS984" s="688">
        <f t="shared" ca="1" si="228"/>
        <v>600247.938988226</v>
      </c>
    </row>
    <row r="985" spans="1:45" x14ac:dyDescent="0.2">
      <c r="A985" s="423">
        <v>3624</v>
      </c>
      <c r="B985" s="427">
        <v>2</v>
      </c>
      <c r="C985" s="425" t="s">
        <v>314</v>
      </c>
      <c r="D985" s="422">
        <f t="shared" si="229"/>
        <v>0</v>
      </c>
      <c r="E985" s="422">
        <f t="shared" si="230"/>
        <v>0</v>
      </c>
      <c r="F985" s="422">
        <f t="shared" si="231"/>
        <v>0</v>
      </c>
      <c r="G985" s="422">
        <f t="shared" si="232"/>
        <v>0</v>
      </c>
      <c r="H985" s="22">
        <f t="shared" si="233"/>
        <v>0</v>
      </c>
      <c r="I985" s="116">
        <v>0</v>
      </c>
      <c r="J985" s="116">
        <v>0</v>
      </c>
      <c r="K985" s="116">
        <v>0</v>
      </c>
      <c r="L985" s="116">
        <v>0</v>
      </c>
      <c r="M985" s="22">
        <f t="shared" si="234"/>
        <v>0</v>
      </c>
      <c r="N985" s="116">
        <v>0</v>
      </c>
      <c r="O985" s="116">
        <v>0</v>
      </c>
      <c r="P985" s="116">
        <v>0</v>
      </c>
      <c r="Q985" s="116">
        <v>0</v>
      </c>
      <c r="R985" s="22">
        <f t="shared" si="235"/>
        <v>0</v>
      </c>
      <c r="S985" s="116">
        <v>0</v>
      </c>
      <c r="T985" s="116">
        <v>0</v>
      </c>
      <c r="U985" s="116">
        <v>0</v>
      </c>
      <c r="V985" s="116">
        <v>0</v>
      </c>
      <c r="W985" s="22">
        <f t="shared" si="236"/>
        <v>0</v>
      </c>
      <c r="X985" s="22">
        <f t="shared" si="237"/>
        <v>0</v>
      </c>
      <c r="Y985" s="22">
        <f ca="1">OFFSET('Cost Study'!$B$7,'Operations Support'!$C985,'Operations Support'!$B985)*$H985</f>
        <v>0</v>
      </c>
      <c r="Z985" s="23">
        <f ca="1">Y985*'Cost Study'!$B$31</f>
        <v>0</v>
      </c>
      <c r="AA985" s="23">
        <f ca="1">IF(A985=10298,1.51,1)*IF($B985&lt;3,$D985*'Cost Study'!$B$32*OFFSET('Cost Study'!$B$7,'Operations Support'!$C985,'Operations Support'!$B985),0)</f>
        <v>0</v>
      </c>
      <c r="AB985" s="24">
        <f ca="1">AA985*'Cost Study'!$B$31</f>
        <v>0</v>
      </c>
      <c r="AC985" s="23">
        <f ca="1">Y985*'Cost Study'!$B$31</f>
        <v>0</v>
      </c>
      <c r="AD985" s="24">
        <f ca="1">AA985*'Cost Study'!$B$31</f>
        <v>0</v>
      </c>
      <c r="AE985" s="377">
        <f t="shared" ca="1" si="238"/>
        <v>0</v>
      </c>
      <c r="AF985" s="377">
        <f t="shared" ca="1" si="239"/>
        <v>0</v>
      </c>
      <c r="AH985" s="688">
        <f>IFERROR($H985/SUMIF($A:$A,$A985,$H:$H)*SUMIF(Summary!$A$110:$A$186,$A985,Summary!$P$110:$P$186),0)</f>
        <v>0</v>
      </c>
      <c r="AI985" s="689">
        <f t="shared" ca="1" si="225"/>
        <v>0</v>
      </c>
      <c r="AJ985" s="688">
        <f>IFERROR(H985/SUMIF(A:A,A985,H:H)*SUMIF(Summary!$A$110:$A$186,'Operations Support'!A985,Summary!$Q$110:$Q$186),0)</f>
        <v>0</v>
      </c>
      <c r="AK985" s="688">
        <f t="shared" ca="1" si="226"/>
        <v>0</v>
      </c>
      <c r="AM985" s="688">
        <f>IFERROR($H985/SUMIF($A:$A,$A985,$H:$H)*SUMIF(Summary!$A$230:$A$266,$A985,Summary!$P$230:$P$266),0)</f>
        <v>0</v>
      </c>
      <c r="AN985" s="688">
        <f>IFERROR($H985/SUMIF($A:$A,$A985,$H:$H)*(SUMIF(Summary!$A$230:$A$266,$A985,Summary!$L$230:$L$266)+SUMIF(Summary!$A$281:$A$317,$A985,Summary!$L$281:$L$317))-AM985,0)</f>
        <v>0</v>
      </c>
      <c r="AO985" s="688">
        <f>IFERROR($H985/SUMIF($A:$A,$A985,$H:$H)*SUMIF(Summary!$A$230:$A$266,$A985,Summary!$Q$230:$Q$266),0)</f>
        <v>0</v>
      </c>
      <c r="AP985" s="688">
        <f>IFERROR($H985/SUMIF($A:$A,$A985,$H:$H)*(SUMIF(Summary!$A$230:$A$266,$A985,Summary!$L$230:$L$266)+SUMIF(Summary!$A$281:$A$317,$A985,Summary!$L$281:$L$317))-AO985,0)</f>
        <v>0</v>
      </c>
      <c r="AQ985" s="306"/>
      <c r="AR985" s="688">
        <f t="shared" ca="1" si="227"/>
        <v>0</v>
      </c>
      <c r="AS985" s="688">
        <f t="shared" ca="1" si="228"/>
        <v>0</v>
      </c>
    </row>
    <row r="986" spans="1:45" x14ac:dyDescent="0.2">
      <c r="A986" s="423">
        <v>3624</v>
      </c>
      <c r="B986" s="427">
        <v>2</v>
      </c>
      <c r="C986" s="425" t="s">
        <v>315</v>
      </c>
      <c r="D986" s="422">
        <f t="shared" si="229"/>
        <v>14992</v>
      </c>
      <c r="E986" s="422">
        <f t="shared" si="230"/>
        <v>3203</v>
      </c>
      <c r="F986" s="422">
        <f t="shared" si="231"/>
        <v>3918</v>
      </c>
      <c r="G986" s="422">
        <f t="shared" si="232"/>
        <v>0</v>
      </c>
      <c r="H986" s="22">
        <f t="shared" si="233"/>
        <v>22113</v>
      </c>
      <c r="I986" s="116">
        <v>6639</v>
      </c>
      <c r="J986" s="116">
        <v>1326</v>
      </c>
      <c r="K986" s="116">
        <v>1917</v>
      </c>
      <c r="L986" s="116">
        <v>0</v>
      </c>
      <c r="M986" s="22">
        <f t="shared" si="234"/>
        <v>9882</v>
      </c>
      <c r="N986" s="116">
        <v>6018</v>
      </c>
      <c r="O986" s="116">
        <v>1478</v>
      </c>
      <c r="P986" s="116">
        <v>1743</v>
      </c>
      <c r="Q986" s="116">
        <v>0</v>
      </c>
      <c r="R986" s="22">
        <f t="shared" si="235"/>
        <v>9239</v>
      </c>
      <c r="S986" s="116">
        <v>2335</v>
      </c>
      <c r="T986" s="116">
        <v>399</v>
      </c>
      <c r="U986" s="116">
        <v>258</v>
      </c>
      <c r="V986" s="116">
        <v>0</v>
      </c>
      <c r="W986" s="22">
        <f t="shared" si="236"/>
        <v>2992</v>
      </c>
      <c r="X986" s="22">
        <f t="shared" si="237"/>
        <v>737.1</v>
      </c>
      <c r="Y986" s="22">
        <f ca="1">OFFSET('Cost Study'!$B$7,'Operations Support'!$C986,'Operations Support'!$B986)*$H986</f>
        <v>39582.270000000004</v>
      </c>
      <c r="Z986" s="23">
        <f ca="1">Y986*'Cost Study'!$B$31</f>
        <v>2210746.1701795468</v>
      </c>
      <c r="AA986" s="23">
        <f ca="1">IF(A986=10298,1.51,1)*IF($B986&lt;3,$D986*'Cost Study'!$B$32*OFFSET('Cost Study'!$B$7,'Operations Support'!$C986,'Operations Support'!$B986),0)</f>
        <v>2683.5680000000002</v>
      </c>
      <c r="AB986" s="24">
        <f ca="1">AA986*'Cost Study'!$B$31</f>
        <v>149882.45187596331</v>
      </c>
      <c r="AC986" s="23">
        <f ca="1">Y986*'Cost Study'!$B$31</f>
        <v>2210746.1701795468</v>
      </c>
      <c r="AD986" s="24">
        <f ca="1">AA986*'Cost Study'!$B$31</f>
        <v>149882.45187596331</v>
      </c>
      <c r="AE986" s="377">
        <f t="shared" ca="1" si="238"/>
        <v>2360628.6220555101</v>
      </c>
      <c r="AF986" s="377">
        <f t="shared" ca="1" si="239"/>
        <v>2360628.6220555101</v>
      </c>
      <c r="AH986" s="688">
        <f>IFERROR($H986/SUMIF($A:$A,$A986,$H:$H)*SUMIF(Summary!$A$110:$A$186,$A986,Summary!$P$110:$P$186),0)</f>
        <v>549011.12504208053</v>
      </c>
      <c r="AI986" s="689">
        <f t="shared" ca="1" si="225"/>
        <v>1811617.4970134296</v>
      </c>
      <c r="AJ986" s="688">
        <f>IFERROR(H986/SUMIF(A:A,A986,H:H)*SUMIF(Summary!$A$110:$A$186,'Operations Support'!A986,Summary!$Q$110:$Q$186),0)</f>
        <v>551034.63556708535</v>
      </c>
      <c r="AK986" s="688">
        <f t="shared" ca="1" si="226"/>
        <v>1809593.9864884247</v>
      </c>
      <c r="AM986" s="688">
        <f>IFERROR($H986/SUMIF($A:$A,$A986,$H:$H)*SUMIF(Summary!$A$230:$A$266,$A986,Summary!$P$230:$P$266),0)</f>
        <v>103873.67183555194</v>
      </c>
      <c r="AN986" s="688">
        <f>IFERROR($H986/SUMIF($A:$A,$A986,$H:$H)*(SUMIF(Summary!$A$230:$A$266,$A986,Summary!$L$230:$L$266)+SUMIF(Summary!$A$281:$A$317,$A986,Summary!$L$281:$L$317))-AM986,0)</f>
        <v>332587.00627300644</v>
      </c>
      <c r="AO986" s="688">
        <f>IFERROR($H986/SUMIF($A:$A,$A986,$H:$H)*SUMIF(Summary!$A$230:$A$266,$A986,Summary!$Q$230:$Q$266),0)</f>
        <v>104256.52285376043</v>
      </c>
      <c r="AP986" s="688">
        <f>IFERROR($H986/SUMIF($A:$A,$A986,$H:$H)*(SUMIF(Summary!$A$230:$A$266,$A986,Summary!$L$230:$L$266)+SUMIF(Summary!$A$281:$A$317,$A986,Summary!$L$281:$L$317))-AO986,0)</f>
        <v>332204.15525479801</v>
      </c>
      <c r="AQ986" s="306"/>
      <c r="AR986" s="688">
        <f t="shared" ca="1" si="227"/>
        <v>2144204.5032864362</v>
      </c>
      <c r="AS986" s="688">
        <f t="shared" ca="1" si="228"/>
        <v>2141798.1417432227</v>
      </c>
    </row>
    <row r="987" spans="1:45" x14ac:dyDescent="0.2">
      <c r="A987" s="423">
        <v>3624</v>
      </c>
      <c r="B987" s="427">
        <v>2</v>
      </c>
      <c r="C987" s="425" t="s">
        <v>316</v>
      </c>
      <c r="D987" s="422">
        <f t="shared" si="229"/>
        <v>0</v>
      </c>
      <c r="E987" s="422">
        <f t="shared" si="230"/>
        <v>0</v>
      </c>
      <c r="F987" s="422">
        <f t="shared" si="231"/>
        <v>0</v>
      </c>
      <c r="G987" s="422">
        <f t="shared" si="232"/>
        <v>0</v>
      </c>
      <c r="H987" s="22">
        <f t="shared" si="233"/>
        <v>0</v>
      </c>
      <c r="I987" s="116">
        <v>0</v>
      </c>
      <c r="J987" s="116">
        <v>0</v>
      </c>
      <c r="K987" s="116">
        <v>0</v>
      </c>
      <c r="L987" s="116">
        <v>0</v>
      </c>
      <c r="M987" s="22">
        <f t="shared" si="234"/>
        <v>0</v>
      </c>
      <c r="N987" s="116">
        <v>0</v>
      </c>
      <c r="O987" s="116">
        <v>0</v>
      </c>
      <c r="P987" s="116">
        <v>0</v>
      </c>
      <c r="Q987" s="116">
        <v>0</v>
      </c>
      <c r="R987" s="22">
        <f t="shared" si="235"/>
        <v>0</v>
      </c>
      <c r="S987" s="116">
        <v>0</v>
      </c>
      <c r="T987" s="116">
        <v>0</v>
      </c>
      <c r="U987" s="116">
        <v>0</v>
      </c>
      <c r="V987" s="116">
        <v>0</v>
      </c>
      <c r="W987" s="22">
        <f t="shared" si="236"/>
        <v>0</v>
      </c>
      <c r="X987" s="22">
        <f t="shared" si="237"/>
        <v>0</v>
      </c>
      <c r="Y987" s="22">
        <f ca="1">OFFSET('Cost Study'!$B$7,'Operations Support'!$C987,'Operations Support'!$B987)*$H987</f>
        <v>0</v>
      </c>
      <c r="Z987" s="23">
        <f ca="1">Y987*'Cost Study'!$B$31</f>
        <v>0</v>
      </c>
      <c r="AA987" s="23">
        <f ca="1">IF(A987=10298,1.51,1)*IF($B987&lt;3,$D987*'Cost Study'!$B$32*OFFSET('Cost Study'!$B$7,'Operations Support'!$C987,'Operations Support'!$B987),0)</f>
        <v>0</v>
      </c>
      <c r="AB987" s="24">
        <f ca="1">AA987*'Cost Study'!$B$31</f>
        <v>0</v>
      </c>
      <c r="AC987" s="23">
        <f ca="1">Y987*'Cost Study'!$B$31</f>
        <v>0</v>
      </c>
      <c r="AD987" s="24">
        <f ca="1">AA987*'Cost Study'!$B$31</f>
        <v>0</v>
      </c>
      <c r="AE987" s="377">
        <f t="shared" ca="1" si="238"/>
        <v>0</v>
      </c>
      <c r="AF987" s="377">
        <f t="shared" ca="1" si="239"/>
        <v>0</v>
      </c>
      <c r="AH987" s="688">
        <f>IFERROR($H987/SUMIF($A:$A,$A987,$H:$H)*SUMIF(Summary!$A$110:$A$186,$A987,Summary!$P$110:$P$186),0)</f>
        <v>0</v>
      </c>
      <c r="AI987" s="689">
        <f t="shared" ca="1" si="225"/>
        <v>0</v>
      </c>
      <c r="AJ987" s="688">
        <f>IFERROR(H987/SUMIF(A:A,A987,H:H)*SUMIF(Summary!$A$110:$A$186,'Operations Support'!A987,Summary!$Q$110:$Q$186),0)</f>
        <v>0</v>
      </c>
      <c r="AK987" s="688">
        <f t="shared" ca="1" si="226"/>
        <v>0</v>
      </c>
      <c r="AM987" s="688">
        <f>IFERROR($H987/SUMIF($A:$A,$A987,$H:$H)*SUMIF(Summary!$A$230:$A$266,$A987,Summary!$P$230:$P$266),0)</f>
        <v>0</v>
      </c>
      <c r="AN987" s="688">
        <f>IFERROR($H987/SUMIF($A:$A,$A987,$H:$H)*(SUMIF(Summary!$A$230:$A$266,$A987,Summary!$L$230:$L$266)+SUMIF(Summary!$A$281:$A$317,$A987,Summary!$L$281:$L$317))-AM987,0)</f>
        <v>0</v>
      </c>
      <c r="AO987" s="688">
        <f>IFERROR($H987/SUMIF($A:$A,$A987,$H:$H)*SUMIF(Summary!$A$230:$A$266,$A987,Summary!$Q$230:$Q$266),0)</f>
        <v>0</v>
      </c>
      <c r="AP987" s="688">
        <f>IFERROR($H987/SUMIF($A:$A,$A987,$H:$H)*(SUMIF(Summary!$A$230:$A$266,$A987,Summary!$L$230:$L$266)+SUMIF(Summary!$A$281:$A$317,$A987,Summary!$L$281:$L$317))-AO987,0)</f>
        <v>0</v>
      </c>
      <c r="AQ987" s="306"/>
      <c r="AR987" s="688">
        <f t="shared" ca="1" si="227"/>
        <v>0</v>
      </c>
      <c r="AS987" s="688">
        <f t="shared" ca="1" si="228"/>
        <v>0</v>
      </c>
    </row>
    <row r="988" spans="1:45" x14ac:dyDescent="0.2">
      <c r="A988" s="423">
        <v>3624</v>
      </c>
      <c r="B988" s="427">
        <v>2</v>
      </c>
      <c r="C988" s="425" t="s">
        <v>317</v>
      </c>
      <c r="D988" s="422">
        <f t="shared" si="229"/>
        <v>747</v>
      </c>
      <c r="E988" s="422">
        <f t="shared" si="230"/>
        <v>90</v>
      </c>
      <c r="F988" s="422">
        <f t="shared" si="231"/>
        <v>1779</v>
      </c>
      <c r="G988" s="422">
        <f t="shared" si="232"/>
        <v>0</v>
      </c>
      <c r="H988" s="22">
        <f t="shared" si="233"/>
        <v>2616</v>
      </c>
      <c r="I988" s="116">
        <v>366</v>
      </c>
      <c r="J988" s="116">
        <v>54</v>
      </c>
      <c r="K988" s="116">
        <v>1035</v>
      </c>
      <c r="L988" s="116">
        <v>0</v>
      </c>
      <c r="M988" s="22">
        <f t="shared" si="234"/>
        <v>1455</v>
      </c>
      <c r="N988" s="116">
        <v>381</v>
      </c>
      <c r="O988" s="116">
        <v>36</v>
      </c>
      <c r="P988" s="116">
        <v>744</v>
      </c>
      <c r="Q988" s="116">
        <v>0</v>
      </c>
      <c r="R988" s="22">
        <f t="shared" si="235"/>
        <v>1161</v>
      </c>
      <c r="S988" s="116">
        <v>0</v>
      </c>
      <c r="T988" s="116">
        <v>0</v>
      </c>
      <c r="U988" s="116">
        <v>0</v>
      </c>
      <c r="V988" s="116">
        <v>0</v>
      </c>
      <c r="W988" s="22">
        <f t="shared" si="236"/>
        <v>0</v>
      </c>
      <c r="X988" s="22">
        <f t="shared" si="237"/>
        <v>87.2</v>
      </c>
      <c r="Y988" s="22">
        <f ca="1">OFFSET('Cost Study'!$B$7,'Operations Support'!$C988,'Operations Support'!$B988)*$H988</f>
        <v>5729.04</v>
      </c>
      <c r="Z988" s="23">
        <f ca="1">Y988*'Cost Study'!$B$31</f>
        <v>319977.94059828884</v>
      </c>
      <c r="AA988" s="23">
        <f ca="1">IF(A988=10298,1.51,1)*IF($B988&lt;3,$D988*'Cost Study'!$B$32*OFFSET('Cost Study'!$B$7,'Operations Support'!$C988,'Operations Support'!$B988),0)</f>
        <v>163.59299999999999</v>
      </c>
      <c r="AB988" s="24">
        <f ca="1">AA988*'Cost Study'!$B$31</f>
        <v>9136.9847716713211</v>
      </c>
      <c r="AC988" s="23">
        <f ca="1">Y988*'Cost Study'!$B$31</f>
        <v>319977.94059828884</v>
      </c>
      <c r="AD988" s="24">
        <f ca="1">AA988*'Cost Study'!$B$31</f>
        <v>9136.9847716713211</v>
      </c>
      <c r="AE988" s="377">
        <f t="shared" ca="1" si="238"/>
        <v>329114.92536996014</v>
      </c>
      <c r="AF988" s="377">
        <f t="shared" ca="1" si="239"/>
        <v>329114.92536996014</v>
      </c>
      <c r="AH988" s="688">
        <f>IFERROR($H988/SUMIF($A:$A,$A988,$H:$H)*SUMIF(Summary!$A$110:$A$186,$A988,Summary!$P$110:$P$186),0)</f>
        <v>64948.813056124571</v>
      </c>
      <c r="AI988" s="689">
        <f t="shared" ca="1" si="225"/>
        <v>264166.11231383559</v>
      </c>
      <c r="AJ988" s="688">
        <f>IFERROR(H988/SUMIF(A:A,A988,H:H)*SUMIF(Summary!$A$110:$A$186,'Operations Support'!A988,Summary!$Q$110:$Q$186),0)</f>
        <v>65188.197288630909</v>
      </c>
      <c r="AK988" s="688">
        <f t="shared" ca="1" si="226"/>
        <v>263926.72808132926</v>
      </c>
      <c r="AM988" s="688">
        <f>IFERROR($H988/SUMIF($A:$A,$A988,$H:$H)*SUMIF(Summary!$A$230:$A$266,$A988,Summary!$P$230:$P$266),0)</f>
        <v>12288.406164781076</v>
      </c>
      <c r="AN988" s="688">
        <f>IFERROR($H988/SUMIF($A:$A,$A988,$H:$H)*(SUMIF(Summary!$A$230:$A$266,$A988,Summary!$L$230:$L$266)+SUMIF(Summary!$A$281:$A$317,$A988,Summary!$L$281:$L$317))-AM988,0)</f>
        <v>39345.525636963997</v>
      </c>
      <c r="AO988" s="688">
        <f>IFERROR($H988/SUMIF($A:$A,$A988,$H:$H)*SUMIF(Summary!$A$230:$A$266,$A988,Summary!$Q$230:$Q$266),0)</f>
        <v>12333.697995994993</v>
      </c>
      <c r="AP988" s="688">
        <f>IFERROR($H988/SUMIF($A:$A,$A988,$H:$H)*(SUMIF(Summary!$A$230:$A$266,$A988,Summary!$L$230:$L$266)+SUMIF(Summary!$A$281:$A$317,$A988,Summary!$L$281:$L$317))-AO988,0)</f>
        <v>39300.233805750075</v>
      </c>
      <c r="AQ988" s="306"/>
      <c r="AR988" s="688">
        <f t="shared" ca="1" si="227"/>
        <v>303511.6379507996</v>
      </c>
      <c r="AS988" s="688">
        <f t="shared" ca="1" si="228"/>
        <v>303226.96188707935</v>
      </c>
    </row>
    <row r="989" spans="1:45" x14ac:dyDescent="0.2">
      <c r="A989" s="423">
        <v>3624</v>
      </c>
      <c r="B989" s="427">
        <v>2</v>
      </c>
      <c r="C989" s="425" t="s">
        <v>318</v>
      </c>
      <c r="D989" s="422">
        <f t="shared" si="229"/>
        <v>153</v>
      </c>
      <c r="E989" s="422">
        <f t="shared" si="230"/>
        <v>219</v>
      </c>
      <c r="F989" s="422">
        <f t="shared" si="231"/>
        <v>0</v>
      </c>
      <c r="G989" s="422">
        <f t="shared" si="232"/>
        <v>0</v>
      </c>
      <c r="H989" s="22">
        <f t="shared" si="233"/>
        <v>372</v>
      </c>
      <c r="I989" s="116">
        <v>108</v>
      </c>
      <c r="J989" s="116">
        <v>93</v>
      </c>
      <c r="K989" s="116">
        <v>0</v>
      </c>
      <c r="L989" s="116">
        <v>0</v>
      </c>
      <c r="M989" s="22">
        <f t="shared" si="234"/>
        <v>201</v>
      </c>
      <c r="N989" s="116">
        <v>45</v>
      </c>
      <c r="O989" s="116">
        <v>84</v>
      </c>
      <c r="P989" s="116">
        <v>0</v>
      </c>
      <c r="Q989" s="116">
        <v>0</v>
      </c>
      <c r="R989" s="22">
        <f t="shared" si="235"/>
        <v>129</v>
      </c>
      <c r="S989" s="116">
        <v>0</v>
      </c>
      <c r="T989" s="116">
        <v>42</v>
      </c>
      <c r="U989" s="116">
        <v>0</v>
      </c>
      <c r="V989" s="116">
        <v>0</v>
      </c>
      <c r="W989" s="22">
        <f t="shared" si="236"/>
        <v>42</v>
      </c>
      <c r="X989" s="22">
        <f t="shared" si="237"/>
        <v>12.4</v>
      </c>
      <c r="Y989" s="22">
        <f ca="1">OFFSET('Cost Study'!$B$7,'Operations Support'!$C989,'Operations Support'!$B989)*$H989</f>
        <v>851.88</v>
      </c>
      <c r="Z989" s="23">
        <f ca="1">Y989*'Cost Study'!$B$31</f>
        <v>47579.142061649123</v>
      </c>
      <c r="AA989" s="23">
        <f ca="1">IF(A989=10298,1.51,1)*IF($B989&lt;3,$D989*'Cost Study'!$B$32*OFFSET('Cost Study'!$B$7,'Operations Support'!$C989,'Operations Support'!$B989),0)</f>
        <v>35.036999999999999</v>
      </c>
      <c r="AB989" s="24">
        <f ca="1">AA989*'Cost Study'!$B$31</f>
        <v>1956.884068664601</v>
      </c>
      <c r="AC989" s="23">
        <f ca="1">Y989*'Cost Study'!$B$31</f>
        <v>47579.142061649123</v>
      </c>
      <c r="AD989" s="24">
        <f ca="1">AA989*'Cost Study'!$B$31</f>
        <v>1956.884068664601</v>
      </c>
      <c r="AE989" s="377">
        <f t="shared" ca="1" si="238"/>
        <v>49536.026130313723</v>
      </c>
      <c r="AF989" s="377">
        <f t="shared" ca="1" si="239"/>
        <v>49536.026130313723</v>
      </c>
      <c r="AH989" s="688">
        <f>IFERROR($H989/SUMIF($A:$A,$A989,$H:$H)*SUMIF(Summary!$A$110:$A$186,$A989,Summary!$P$110:$P$186),0)</f>
        <v>9235.8403887149616</v>
      </c>
      <c r="AI989" s="689">
        <f t="shared" ca="1" si="225"/>
        <v>40300.185741598762</v>
      </c>
      <c r="AJ989" s="688">
        <f>IFERROR(H989/SUMIF(A:A,A989,H:H)*SUMIF(Summary!$A$110:$A$186,'Operations Support'!A989,Summary!$Q$110:$Q$186),0)</f>
        <v>9269.8812658144871</v>
      </c>
      <c r="AK989" s="688">
        <f t="shared" ca="1" si="226"/>
        <v>40266.144864499234</v>
      </c>
      <c r="AM989" s="688">
        <f>IFERROR($H989/SUMIF($A:$A,$A989,$H:$H)*SUMIF(Summary!$A$230:$A$266,$A989,Summary!$P$230:$P$266),0)</f>
        <v>1747.433904166116</v>
      </c>
      <c r="AN989" s="688">
        <f>IFERROR($H989/SUMIF($A:$A,$A989,$H:$H)*(SUMIF(Summary!$A$230:$A$266,$A989,Summary!$L$230:$L$266)+SUMIF(Summary!$A$281:$A$317,$A989,Summary!$L$281:$L$317))-AM989,0)</f>
        <v>5595.0059392013018</v>
      </c>
      <c r="AO989" s="688">
        <f>IFERROR($H989/SUMIF($A:$A,$A989,$H:$H)*SUMIF(Summary!$A$230:$A$266,$A989,Summary!$Q$230:$Q$266),0)</f>
        <v>1753.8744856690125</v>
      </c>
      <c r="AP989" s="688">
        <f>IFERROR($H989/SUMIF($A:$A,$A989,$H:$H)*(SUMIF(Summary!$A$230:$A$266,$A989,Summary!$L$230:$L$266)+SUMIF(Summary!$A$281:$A$317,$A989,Summary!$L$281:$L$317))-AO989,0)</f>
        <v>5588.565357698405</v>
      </c>
      <c r="AQ989" s="306"/>
      <c r="AR989" s="688">
        <f t="shared" ca="1" si="227"/>
        <v>45895.191680800061</v>
      </c>
      <c r="AS989" s="688">
        <f t="shared" ca="1" si="228"/>
        <v>45854.710222197638</v>
      </c>
    </row>
    <row r="990" spans="1:45" x14ac:dyDescent="0.2">
      <c r="A990" s="423">
        <v>3624</v>
      </c>
      <c r="B990" s="427">
        <v>2</v>
      </c>
      <c r="C990" s="425" t="s">
        <v>319</v>
      </c>
      <c r="D990" s="422">
        <f t="shared" si="229"/>
        <v>2803</v>
      </c>
      <c r="E990" s="422">
        <f t="shared" si="230"/>
        <v>0</v>
      </c>
      <c r="F990" s="422">
        <f t="shared" si="231"/>
        <v>4916</v>
      </c>
      <c r="G990" s="422">
        <f t="shared" si="232"/>
        <v>0</v>
      </c>
      <c r="H990" s="22">
        <f t="shared" si="233"/>
        <v>7719</v>
      </c>
      <c r="I990" s="116">
        <v>1653</v>
      </c>
      <c r="J990" s="116">
        <v>0</v>
      </c>
      <c r="K990" s="116">
        <v>2190</v>
      </c>
      <c r="L990" s="116">
        <v>0</v>
      </c>
      <c r="M990" s="22">
        <f t="shared" si="234"/>
        <v>3843</v>
      </c>
      <c r="N990" s="116">
        <v>1091</v>
      </c>
      <c r="O990" s="116">
        <v>0</v>
      </c>
      <c r="P990" s="116">
        <v>2581</v>
      </c>
      <c r="Q990" s="116">
        <v>0</v>
      </c>
      <c r="R990" s="22">
        <f t="shared" si="235"/>
        <v>3672</v>
      </c>
      <c r="S990" s="116">
        <v>59</v>
      </c>
      <c r="T990" s="116">
        <v>0</v>
      </c>
      <c r="U990" s="116">
        <v>145</v>
      </c>
      <c r="V990" s="116">
        <v>0</v>
      </c>
      <c r="W990" s="22">
        <f t="shared" si="236"/>
        <v>204</v>
      </c>
      <c r="X990" s="22">
        <f t="shared" si="237"/>
        <v>257.3</v>
      </c>
      <c r="Y990" s="22">
        <f ca="1">OFFSET('Cost Study'!$B$7,'Operations Support'!$C990,'Operations Support'!$B990)*$H990</f>
        <v>15746.76</v>
      </c>
      <c r="Z990" s="23">
        <f ca="1">Y990*'Cost Study'!$B$31</f>
        <v>879486.93601292896</v>
      </c>
      <c r="AA990" s="23">
        <f ca="1">IF(A990=10298,1.51,1)*IF($B990&lt;3,$D990*'Cost Study'!$B$32*OFFSET('Cost Study'!$B$7,'Operations Support'!$C990,'Operations Support'!$B990),0)</f>
        <v>571.81200000000001</v>
      </c>
      <c r="AB990" s="24">
        <f ca="1">AA990*'Cost Study'!$B$31</f>
        <v>31936.803752354448</v>
      </c>
      <c r="AC990" s="23">
        <f ca="1">Y990*'Cost Study'!$B$31</f>
        <v>879486.93601292896</v>
      </c>
      <c r="AD990" s="24">
        <f ca="1">AA990*'Cost Study'!$B$31</f>
        <v>31936.803752354448</v>
      </c>
      <c r="AE990" s="377">
        <f t="shared" ca="1" si="238"/>
        <v>911423.73976528342</v>
      </c>
      <c r="AF990" s="377">
        <f t="shared" ca="1" si="239"/>
        <v>911423.73976528342</v>
      </c>
      <c r="AH990" s="688">
        <f>IFERROR($H990/SUMIF($A:$A,$A990,$H:$H)*SUMIF(Summary!$A$110:$A$186,$A990,Summary!$P$110:$P$186),0)</f>
        <v>191643.68806583545</v>
      </c>
      <c r="AI990" s="689">
        <f t="shared" ca="1" si="225"/>
        <v>719780.05169944791</v>
      </c>
      <c r="AJ990" s="688">
        <f>IFERROR(H990/SUMIF(A:A,A990,H:H)*SUMIF(Summary!$A$110:$A$186,'Operations Support'!A990,Summary!$Q$110:$Q$186),0)</f>
        <v>192350.03626565059</v>
      </c>
      <c r="AK990" s="688">
        <f t="shared" ca="1" si="226"/>
        <v>719073.70349963289</v>
      </c>
      <c r="AM990" s="688">
        <f>IFERROR($H990/SUMIF($A:$A,$A990,$H:$H)*SUMIF(Summary!$A$230:$A$266,$A990,Summary!$P$230:$P$266),0)</f>
        <v>36259.253511446906</v>
      </c>
      <c r="AN990" s="688">
        <f>IFERROR($H990/SUMIF($A:$A,$A990,$H:$H)*(SUMIF(Summary!$A$230:$A$266,$A990,Summary!$L$230:$L$266)+SUMIF(Summary!$A$281:$A$317,$A990,Summary!$L$281:$L$317))-AM990,0)</f>
        <v>116096.37323842704</v>
      </c>
      <c r="AO990" s="688">
        <f>IFERROR($H990/SUMIF($A:$A,$A990,$H:$H)*SUMIF(Summary!$A$230:$A$266,$A990,Summary!$Q$230:$Q$266),0)</f>
        <v>36392.895577632014</v>
      </c>
      <c r="AP990" s="688">
        <f>IFERROR($H990/SUMIF($A:$A,$A990,$H:$H)*(SUMIF(Summary!$A$230:$A$266,$A990,Summary!$L$230:$L$266)+SUMIF(Summary!$A$281:$A$317,$A990,Summary!$L$281:$L$317))-AO990,0)</f>
        <v>115962.73117224194</v>
      </c>
      <c r="AQ990" s="306"/>
      <c r="AR990" s="688">
        <f t="shared" ca="1" si="227"/>
        <v>835876.42493787501</v>
      </c>
      <c r="AS990" s="688">
        <f t="shared" ca="1" si="228"/>
        <v>835036.43467187486</v>
      </c>
    </row>
    <row r="991" spans="1:45" x14ac:dyDescent="0.2">
      <c r="A991" s="423">
        <v>3624</v>
      </c>
      <c r="B991" s="427">
        <v>2</v>
      </c>
      <c r="C991" s="425" t="s">
        <v>320</v>
      </c>
      <c r="D991" s="422">
        <f t="shared" si="229"/>
        <v>0</v>
      </c>
      <c r="E991" s="422">
        <f t="shared" si="230"/>
        <v>0</v>
      </c>
      <c r="F991" s="422">
        <f t="shared" si="231"/>
        <v>0</v>
      </c>
      <c r="G991" s="422">
        <f t="shared" si="232"/>
        <v>0</v>
      </c>
      <c r="H991" s="22">
        <f t="shared" si="233"/>
        <v>0</v>
      </c>
      <c r="I991" s="116">
        <v>0</v>
      </c>
      <c r="J991" s="116">
        <v>0</v>
      </c>
      <c r="K991" s="116">
        <v>0</v>
      </c>
      <c r="L991" s="116">
        <v>0</v>
      </c>
      <c r="M991" s="22">
        <f t="shared" si="234"/>
        <v>0</v>
      </c>
      <c r="N991" s="116">
        <v>0</v>
      </c>
      <c r="O991" s="116">
        <v>0</v>
      </c>
      <c r="P991" s="116">
        <v>0</v>
      </c>
      <c r="Q991" s="116">
        <v>0</v>
      </c>
      <c r="R991" s="22">
        <f t="shared" si="235"/>
        <v>0</v>
      </c>
      <c r="S991" s="116">
        <v>0</v>
      </c>
      <c r="T991" s="116">
        <v>0</v>
      </c>
      <c r="U991" s="116">
        <v>0</v>
      </c>
      <c r="V991" s="116">
        <v>0</v>
      </c>
      <c r="W991" s="22">
        <f t="shared" si="236"/>
        <v>0</v>
      </c>
      <c r="X991" s="22">
        <f t="shared" si="237"/>
        <v>0</v>
      </c>
      <c r="Y991" s="22">
        <f ca="1">OFFSET('Cost Study'!$B$7,'Operations Support'!$C991,'Operations Support'!$B991)*$H991</f>
        <v>0</v>
      </c>
      <c r="Z991" s="23">
        <f ca="1">Y991*'Cost Study'!$B$31</f>
        <v>0</v>
      </c>
      <c r="AA991" s="23">
        <f ca="1">IF(A991=10298,1.51,1)*IF($B991&lt;3,$D991*'Cost Study'!$B$32*OFFSET('Cost Study'!$B$7,'Operations Support'!$C991,'Operations Support'!$B991),0)</f>
        <v>0</v>
      </c>
      <c r="AB991" s="24">
        <f ca="1">AA991*'Cost Study'!$B$31</f>
        <v>0</v>
      </c>
      <c r="AC991" s="23">
        <f ca="1">Y991*'Cost Study'!$B$31</f>
        <v>0</v>
      </c>
      <c r="AD991" s="24">
        <f ca="1">AA991*'Cost Study'!$B$31</f>
        <v>0</v>
      </c>
      <c r="AE991" s="377">
        <f t="shared" ca="1" si="238"/>
        <v>0</v>
      </c>
      <c r="AF991" s="377">
        <f t="shared" ca="1" si="239"/>
        <v>0</v>
      </c>
      <c r="AH991" s="688">
        <f>IFERROR($H991/SUMIF($A:$A,$A991,$H:$H)*SUMIF(Summary!$A$110:$A$186,$A991,Summary!$P$110:$P$186),0)</f>
        <v>0</v>
      </c>
      <c r="AI991" s="689">
        <f t="shared" ca="1" si="225"/>
        <v>0</v>
      </c>
      <c r="AJ991" s="688">
        <f>IFERROR(H991/SUMIF(A:A,A991,H:H)*SUMIF(Summary!$A$110:$A$186,'Operations Support'!A991,Summary!$Q$110:$Q$186),0)</f>
        <v>0</v>
      </c>
      <c r="AK991" s="688">
        <f t="shared" ca="1" si="226"/>
        <v>0</v>
      </c>
      <c r="AM991" s="688">
        <f>IFERROR($H991/SUMIF($A:$A,$A991,$H:$H)*SUMIF(Summary!$A$230:$A$266,$A991,Summary!$P$230:$P$266),0)</f>
        <v>0</v>
      </c>
      <c r="AN991" s="688">
        <f>IFERROR($H991/SUMIF($A:$A,$A991,$H:$H)*(SUMIF(Summary!$A$230:$A$266,$A991,Summary!$L$230:$L$266)+SUMIF(Summary!$A$281:$A$317,$A991,Summary!$L$281:$L$317))-AM991,0)</f>
        <v>0</v>
      </c>
      <c r="AO991" s="688">
        <f>IFERROR($H991/SUMIF($A:$A,$A991,$H:$H)*SUMIF(Summary!$A$230:$A$266,$A991,Summary!$Q$230:$Q$266),0)</f>
        <v>0</v>
      </c>
      <c r="AP991" s="688">
        <f>IFERROR($H991/SUMIF($A:$A,$A991,$H:$H)*(SUMIF(Summary!$A$230:$A$266,$A991,Summary!$L$230:$L$266)+SUMIF(Summary!$A$281:$A$317,$A991,Summary!$L$281:$L$317))-AO991,0)</f>
        <v>0</v>
      </c>
      <c r="AQ991" s="306"/>
      <c r="AR991" s="688">
        <f t="shared" ca="1" si="227"/>
        <v>0</v>
      </c>
      <c r="AS991" s="688">
        <f t="shared" ca="1" si="228"/>
        <v>0</v>
      </c>
    </row>
    <row r="992" spans="1:45" x14ac:dyDescent="0.2">
      <c r="A992" s="423">
        <v>3624</v>
      </c>
      <c r="B992" s="427">
        <v>3</v>
      </c>
      <c r="C992" s="425" t="s">
        <v>300</v>
      </c>
      <c r="D992" s="422">
        <f t="shared" si="229"/>
        <v>2758</v>
      </c>
      <c r="E992" s="422">
        <f t="shared" si="230"/>
        <v>78</v>
      </c>
      <c r="F992" s="422">
        <f t="shared" si="231"/>
        <v>159</v>
      </c>
      <c r="G992" s="422">
        <f t="shared" si="232"/>
        <v>0</v>
      </c>
      <c r="H992" s="22">
        <f t="shared" si="233"/>
        <v>2995</v>
      </c>
      <c r="I992" s="116">
        <v>1115</v>
      </c>
      <c r="J992" s="116">
        <v>15</v>
      </c>
      <c r="K992" s="116">
        <v>51</v>
      </c>
      <c r="L992" s="116">
        <v>0</v>
      </c>
      <c r="M992" s="22">
        <f t="shared" si="234"/>
        <v>1181</v>
      </c>
      <c r="N992" s="116">
        <v>1267</v>
      </c>
      <c r="O992" s="116">
        <v>63</v>
      </c>
      <c r="P992" s="116">
        <v>0</v>
      </c>
      <c r="Q992" s="116">
        <v>0</v>
      </c>
      <c r="R992" s="22">
        <f t="shared" si="235"/>
        <v>1330</v>
      </c>
      <c r="S992" s="116">
        <v>376</v>
      </c>
      <c r="T992" s="116">
        <v>0</v>
      </c>
      <c r="U992" s="116">
        <v>108</v>
      </c>
      <c r="V992" s="116">
        <v>0</v>
      </c>
      <c r="W992" s="22">
        <f t="shared" si="236"/>
        <v>484</v>
      </c>
      <c r="X992" s="22">
        <f t="shared" si="237"/>
        <v>124.79166666666667</v>
      </c>
      <c r="Y992" s="22">
        <f ca="1">OFFSET('Cost Study'!$B$7,'Operations Support'!$C992,'Operations Support'!$B992)*$H992</f>
        <v>12878.5</v>
      </c>
      <c r="Z992" s="23">
        <f ca="1">Y992*'Cost Study'!$B$31</f>
        <v>719289.07949587761</v>
      </c>
      <c r="AA992" s="23">
        <f ca="1">IF(A992=10298,1.51,1)*IF($B992&lt;3,$D992*'Cost Study'!$B$32*OFFSET('Cost Study'!$B$7,'Operations Support'!$C992,'Operations Support'!$B992),0)</f>
        <v>0</v>
      </c>
      <c r="AB992" s="24">
        <f ca="1">AA992*'Cost Study'!$B$31</f>
        <v>0</v>
      </c>
      <c r="AC992" s="23">
        <f ca="1">Y992*'Cost Study'!$B$31</f>
        <v>719289.07949587761</v>
      </c>
      <c r="AD992" s="24">
        <f ca="1">AA992*'Cost Study'!$B$31</f>
        <v>0</v>
      </c>
      <c r="AE992" s="377">
        <f t="shared" ca="1" si="238"/>
        <v>719289.07949587761</v>
      </c>
      <c r="AF992" s="377">
        <f t="shared" ca="1" si="239"/>
        <v>719289.07949587761</v>
      </c>
      <c r="AH992" s="688">
        <f>IFERROR($H992/SUMIF($A:$A,$A992,$H:$H)*SUMIF(Summary!$A$110:$A$186,$A992,Summary!$P$110:$P$186),0)</f>
        <v>74358.446140326094</v>
      </c>
      <c r="AI992" s="689">
        <f t="shared" ca="1" si="225"/>
        <v>644930.63335555152</v>
      </c>
      <c r="AJ992" s="688">
        <f>IFERROR(H992/SUMIF(A:A,A992,H:H)*SUMIF(Summary!$A$110:$A$186,'Operations Support'!A992,Summary!$Q$110:$Q$186),0)</f>
        <v>74632.511804070935</v>
      </c>
      <c r="AK992" s="688">
        <f t="shared" ca="1" si="226"/>
        <v>644656.5676918067</v>
      </c>
      <c r="AM992" s="688">
        <f>IFERROR($H992/SUMIF($A:$A,$A992,$H:$H)*SUMIF(Summary!$A$230:$A$266,$A992,Summary!$P$230:$P$266),0)</f>
        <v>14068.721889724509</v>
      </c>
      <c r="AN992" s="688">
        <f>IFERROR($H992/SUMIF($A:$A,$A992,$H:$H)*(SUMIF(Summary!$A$230:$A$266,$A992,Summary!$L$230:$L$266)+SUMIF(Summary!$A$281:$A$317,$A992,Summary!$L$281:$L$317))-AM992,0)</f>
        <v>45045.813945988979</v>
      </c>
      <c r="AO992" s="688">
        <f>IFERROR($H992/SUMIF($A:$A,$A992,$H:$H)*SUMIF(Summary!$A$230:$A$266,$A992,Summary!$Q$230:$Q$266),0)</f>
        <v>14120.575496179281</v>
      </c>
      <c r="AP992" s="688">
        <f>IFERROR($H992/SUMIF($A:$A,$A992,$H:$H)*(SUMIF(Summary!$A$230:$A$266,$A992,Summary!$L$230:$L$266)+SUMIF(Summary!$A$281:$A$317,$A992,Summary!$L$281:$L$317))-AO992,0)</f>
        <v>44993.960339534213</v>
      </c>
      <c r="AQ992" s="306"/>
      <c r="AR992" s="688">
        <f t="shared" ca="1" si="227"/>
        <v>689976.44730154052</v>
      </c>
      <c r="AS992" s="688">
        <f t="shared" ca="1" si="228"/>
        <v>689650.52803134092</v>
      </c>
    </row>
    <row r="993" spans="1:45" x14ac:dyDescent="0.2">
      <c r="A993" s="423">
        <v>3624</v>
      </c>
      <c r="B993" s="427">
        <v>3</v>
      </c>
      <c r="C993" s="425" t="s">
        <v>301</v>
      </c>
      <c r="D993" s="422">
        <f t="shared" si="229"/>
        <v>1530</v>
      </c>
      <c r="E993" s="422">
        <f t="shared" si="230"/>
        <v>256</v>
      </c>
      <c r="F993" s="422">
        <f t="shared" si="231"/>
        <v>0</v>
      </c>
      <c r="G993" s="422">
        <f t="shared" si="232"/>
        <v>0</v>
      </c>
      <c r="H993" s="22">
        <f t="shared" si="233"/>
        <v>1786</v>
      </c>
      <c r="I993" s="116">
        <v>573</v>
      </c>
      <c r="J993" s="116">
        <v>115</v>
      </c>
      <c r="K993" s="116">
        <v>0</v>
      </c>
      <c r="L993" s="116">
        <v>0</v>
      </c>
      <c r="M993" s="22">
        <f t="shared" si="234"/>
        <v>688</v>
      </c>
      <c r="N993" s="116">
        <v>706</v>
      </c>
      <c r="O993" s="116">
        <v>141</v>
      </c>
      <c r="P993" s="116">
        <v>0</v>
      </c>
      <c r="Q993" s="116">
        <v>0</v>
      </c>
      <c r="R993" s="22">
        <f t="shared" si="235"/>
        <v>847</v>
      </c>
      <c r="S993" s="116">
        <v>251</v>
      </c>
      <c r="T993" s="116">
        <v>0</v>
      </c>
      <c r="U993" s="116">
        <v>0</v>
      </c>
      <c r="V993" s="116">
        <v>0</v>
      </c>
      <c r="W993" s="22">
        <f t="shared" si="236"/>
        <v>251</v>
      </c>
      <c r="X993" s="22">
        <f t="shared" si="237"/>
        <v>74.416666666666671</v>
      </c>
      <c r="Y993" s="22">
        <f ca="1">OFFSET('Cost Study'!$B$7,'Operations Support'!$C993,'Operations Support'!$B993)*$H993</f>
        <v>13091.380000000001</v>
      </c>
      <c r="Z993" s="23">
        <f ca="1">Y993*'Cost Study'!$B$31</f>
        <v>731178.83833759697</v>
      </c>
      <c r="AA993" s="23">
        <f ca="1">IF(A993=10298,1.51,1)*IF($B993&lt;3,$D993*'Cost Study'!$B$32*OFFSET('Cost Study'!$B$7,'Operations Support'!$C993,'Operations Support'!$B993),0)</f>
        <v>0</v>
      </c>
      <c r="AB993" s="24">
        <f ca="1">AA993*'Cost Study'!$B$31</f>
        <v>0</v>
      </c>
      <c r="AC993" s="23">
        <f ca="1">Y993*'Cost Study'!$B$31</f>
        <v>731178.83833759697</v>
      </c>
      <c r="AD993" s="24">
        <f ca="1">AA993*'Cost Study'!$B$31</f>
        <v>0</v>
      </c>
      <c r="AE993" s="377">
        <f t="shared" ca="1" si="238"/>
        <v>731178.83833759697</v>
      </c>
      <c r="AF993" s="377">
        <f t="shared" ca="1" si="239"/>
        <v>731178.83833759697</v>
      </c>
      <c r="AH993" s="688">
        <f>IFERROR($H993/SUMIF($A:$A,$A993,$H:$H)*SUMIF(Summary!$A$110:$A$186,$A993,Summary!$P$110:$P$186),0)</f>
        <v>44341.96487700248</v>
      </c>
      <c r="AI993" s="689">
        <f t="shared" ca="1" si="225"/>
        <v>686836.87346059445</v>
      </c>
      <c r="AJ993" s="688">
        <f>IFERROR(H993/SUMIF(A:A,A993,H:H)*SUMIF(Summary!$A$110:$A$186,'Operations Support'!A993,Summary!$Q$110:$Q$186),0)</f>
        <v>44505.397690173857</v>
      </c>
      <c r="AK993" s="688">
        <f t="shared" ca="1" si="226"/>
        <v>686673.44064742315</v>
      </c>
      <c r="AM993" s="688">
        <f>IFERROR($H993/SUMIF($A:$A,$A993,$H:$H)*SUMIF(Summary!$A$230:$A$266,$A993,Summary!$P$230:$P$266),0)</f>
        <v>8389.5617011846334</v>
      </c>
      <c r="AN993" s="688">
        <f>IFERROR($H993/SUMIF($A:$A,$A993,$H:$H)*(SUMIF(Summary!$A$230:$A$266,$A993,Summary!$L$230:$L$266)+SUMIF(Summary!$A$281:$A$317,$A993,Summary!$L$281:$L$317))-AM993,0)</f>
        <v>26862.044643584748</v>
      </c>
      <c r="AO993" s="688">
        <f>IFERROR($H993/SUMIF($A:$A,$A993,$H:$H)*SUMIF(Summary!$A$230:$A$266,$A993,Summary!$Q$230:$Q$266),0)</f>
        <v>8420.483417754991</v>
      </c>
      <c r="AP993" s="688">
        <f>IFERROR($H993/SUMIF($A:$A,$A993,$H:$H)*(SUMIF(Summary!$A$230:$A$266,$A993,Summary!$L$230:$L$266)+SUMIF(Summary!$A$281:$A$317,$A993,Summary!$L$281:$L$317))-AO993,0)</f>
        <v>26831.122927014389</v>
      </c>
      <c r="AQ993" s="306"/>
      <c r="AR993" s="688">
        <f t="shared" ca="1" si="227"/>
        <v>713698.9181041792</v>
      </c>
      <c r="AS993" s="688">
        <f t="shared" ca="1" si="228"/>
        <v>713504.56357443752</v>
      </c>
    </row>
    <row r="994" spans="1:45" x14ac:dyDescent="0.2">
      <c r="A994" s="423">
        <v>3624</v>
      </c>
      <c r="B994" s="427">
        <v>3</v>
      </c>
      <c r="C994" s="425" t="s">
        <v>302</v>
      </c>
      <c r="D994" s="422">
        <f t="shared" si="229"/>
        <v>932</v>
      </c>
      <c r="E994" s="422">
        <f t="shared" si="230"/>
        <v>46</v>
      </c>
      <c r="F994" s="422">
        <f t="shared" si="231"/>
        <v>141</v>
      </c>
      <c r="G994" s="422">
        <f t="shared" si="232"/>
        <v>0</v>
      </c>
      <c r="H994" s="22">
        <f t="shared" si="233"/>
        <v>1119</v>
      </c>
      <c r="I994" s="116">
        <v>457</v>
      </c>
      <c r="J994" s="116">
        <v>25</v>
      </c>
      <c r="K994" s="116">
        <v>36</v>
      </c>
      <c r="L994" s="116">
        <v>0</v>
      </c>
      <c r="M994" s="22">
        <f t="shared" si="234"/>
        <v>518</v>
      </c>
      <c r="N994" s="116">
        <v>426</v>
      </c>
      <c r="O994" s="116">
        <v>21</v>
      </c>
      <c r="P994" s="116">
        <v>75</v>
      </c>
      <c r="Q994" s="116">
        <v>0</v>
      </c>
      <c r="R994" s="22">
        <f t="shared" si="235"/>
        <v>522</v>
      </c>
      <c r="S994" s="116">
        <v>49</v>
      </c>
      <c r="T994" s="116">
        <v>0</v>
      </c>
      <c r="U994" s="116">
        <v>30</v>
      </c>
      <c r="V994" s="116">
        <v>0</v>
      </c>
      <c r="W994" s="22">
        <f t="shared" si="236"/>
        <v>79</v>
      </c>
      <c r="X994" s="22">
        <f t="shared" si="237"/>
        <v>46.625</v>
      </c>
      <c r="Y994" s="22">
        <f ca="1">OFFSET('Cost Study'!$B$7,'Operations Support'!$C994,'Operations Support'!$B994)*$H994</f>
        <v>7486.1100000000006</v>
      </c>
      <c r="Z994" s="23">
        <f ca="1">Y994*'Cost Study'!$B$31</f>
        <v>418113.69110570988</v>
      </c>
      <c r="AA994" s="23">
        <f ca="1">IF(A994=10298,1.51,1)*IF($B994&lt;3,$D994*'Cost Study'!$B$32*OFFSET('Cost Study'!$B$7,'Operations Support'!$C994,'Operations Support'!$B994),0)</f>
        <v>0</v>
      </c>
      <c r="AB994" s="24">
        <f ca="1">AA994*'Cost Study'!$B$31</f>
        <v>0</v>
      </c>
      <c r="AC994" s="23">
        <f ca="1">Y994*'Cost Study'!$B$31</f>
        <v>418113.69110570988</v>
      </c>
      <c r="AD994" s="24">
        <f ca="1">AA994*'Cost Study'!$B$31</f>
        <v>0</v>
      </c>
      <c r="AE994" s="377">
        <f t="shared" ca="1" si="238"/>
        <v>418113.69110570988</v>
      </c>
      <c r="AF994" s="377">
        <f t="shared" ca="1" si="239"/>
        <v>418113.69110570988</v>
      </c>
      <c r="AH994" s="688">
        <f>IFERROR($H994/SUMIF($A:$A,$A994,$H:$H)*SUMIF(Summary!$A$110:$A$186,$A994,Summary!$P$110:$P$186),0)</f>
        <v>27782.003749924843</v>
      </c>
      <c r="AI994" s="689">
        <f t="shared" ca="1" si="225"/>
        <v>390331.68735578505</v>
      </c>
      <c r="AJ994" s="688">
        <f>IFERROR(H994/SUMIF(A:A,A994,H:H)*SUMIF(Summary!$A$110:$A$186,'Operations Support'!A994,Summary!$Q$110:$Q$186),0)</f>
        <v>27884.400904425835</v>
      </c>
      <c r="AK994" s="688">
        <f t="shared" ca="1" si="226"/>
        <v>390229.29020128405</v>
      </c>
      <c r="AM994" s="688">
        <f>IFERROR($H994/SUMIF($A:$A,$A994,$H:$H)*SUMIF(Summary!$A$230:$A$266,$A994,Summary!$P$230:$P$266),0)</f>
        <v>5256.3939214029133</v>
      </c>
      <c r="AN994" s="688">
        <f>IFERROR($H994/SUMIF($A:$A,$A994,$H:$H)*(SUMIF(Summary!$A$230:$A$266,$A994,Summary!$L$230:$L$266)+SUMIF(Summary!$A$281:$A$317,$A994,Summary!$L$281:$L$317))-AM994,0)</f>
        <v>16830.138833242629</v>
      </c>
      <c r="AO994" s="688">
        <f>IFERROR($H994/SUMIF($A:$A,$A994,$H:$H)*SUMIF(Summary!$A$230:$A$266,$A994,Summary!$Q$230:$Q$266),0)</f>
        <v>5275.7676060850135</v>
      </c>
      <c r="AP994" s="688">
        <f>IFERROR($H994/SUMIF($A:$A,$A994,$H:$H)*(SUMIF(Summary!$A$230:$A$266,$A994,Summary!$L$230:$L$266)+SUMIF(Summary!$A$281:$A$317,$A994,Summary!$L$281:$L$317))-AO994,0)</f>
        <v>16810.765148560527</v>
      </c>
      <c r="AQ994" s="306"/>
      <c r="AR994" s="688">
        <f t="shared" ca="1" si="227"/>
        <v>407161.82618902769</v>
      </c>
      <c r="AS994" s="688">
        <f t="shared" ca="1" si="228"/>
        <v>407040.05534984457</v>
      </c>
    </row>
    <row r="995" spans="1:45" x14ac:dyDescent="0.2">
      <c r="A995" s="423">
        <v>3624</v>
      </c>
      <c r="B995" s="427">
        <v>3</v>
      </c>
      <c r="C995" s="425" t="s">
        <v>303</v>
      </c>
      <c r="D995" s="422">
        <f t="shared" si="229"/>
        <v>7636</v>
      </c>
      <c r="E995" s="422">
        <f t="shared" si="230"/>
        <v>3222</v>
      </c>
      <c r="F995" s="422">
        <f t="shared" si="231"/>
        <v>2323</v>
      </c>
      <c r="G995" s="422">
        <f t="shared" si="232"/>
        <v>0</v>
      </c>
      <c r="H995" s="22">
        <f t="shared" si="233"/>
        <v>13181</v>
      </c>
      <c r="I995" s="116">
        <v>2285</v>
      </c>
      <c r="J995" s="116">
        <v>941</v>
      </c>
      <c r="K995" s="116">
        <v>777</v>
      </c>
      <c r="L995" s="116">
        <v>0</v>
      </c>
      <c r="M995" s="22">
        <f t="shared" si="234"/>
        <v>4003</v>
      </c>
      <c r="N995" s="116">
        <v>2324</v>
      </c>
      <c r="O995" s="116">
        <v>877</v>
      </c>
      <c r="P995" s="116">
        <v>676</v>
      </c>
      <c r="Q995" s="116">
        <v>0</v>
      </c>
      <c r="R995" s="22">
        <f t="shared" si="235"/>
        <v>3877</v>
      </c>
      <c r="S995" s="116">
        <v>3027</v>
      </c>
      <c r="T995" s="116">
        <v>1404</v>
      </c>
      <c r="U995" s="116">
        <v>870</v>
      </c>
      <c r="V995" s="116">
        <v>0</v>
      </c>
      <c r="W995" s="22">
        <f t="shared" si="236"/>
        <v>5301</v>
      </c>
      <c r="X995" s="22">
        <f t="shared" si="237"/>
        <v>549.20833333333337</v>
      </c>
      <c r="Y995" s="22">
        <f ca="1">OFFSET('Cost Study'!$B$7,'Operations Support'!$C995,'Operations Support'!$B995)*$H995</f>
        <v>31766.210000000003</v>
      </c>
      <c r="Z995" s="23">
        <f ca="1">Y995*'Cost Study'!$B$31</f>
        <v>1774204.134796191</v>
      </c>
      <c r="AA995" s="23">
        <f ca="1">IF(A995=10298,1.51,1)*IF($B995&lt;3,$D995*'Cost Study'!$B$32*OFFSET('Cost Study'!$B$7,'Operations Support'!$C995,'Operations Support'!$B995),0)</f>
        <v>0</v>
      </c>
      <c r="AB995" s="24">
        <f ca="1">AA995*'Cost Study'!$B$31</f>
        <v>0</v>
      </c>
      <c r="AC995" s="23">
        <f ca="1">Y995*'Cost Study'!$B$31</f>
        <v>1774204.134796191</v>
      </c>
      <c r="AD995" s="24">
        <f ca="1">AA995*'Cost Study'!$B$31</f>
        <v>0</v>
      </c>
      <c r="AE995" s="377">
        <f t="shared" ca="1" si="238"/>
        <v>1774204.134796191</v>
      </c>
      <c r="AF995" s="377">
        <f t="shared" ca="1" si="239"/>
        <v>1774204.134796191</v>
      </c>
      <c r="AH995" s="688">
        <f>IFERROR($H995/SUMIF($A:$A,$A995,$H:$H)*SUMIF(Summary!$A$110:$A$186,$A995,Summary!$P$110:$P$186),0)</f>
        <v>327251.64560121478</v>
      </c>
      <c r="AI995" s="689">
        <f t="shared" ca="1" si="225"/>
        <v>1446952.4891949762</v>
      </c>
      <c r="AJ995" s="688">
        <f>IFERROR(H995/SUMIF(A:A,A995,H:H)*SUMIF(Summary!$A$110:$A$186,'Operations Support'!A995,Summary!$Q$110:$Q$186),0)</f>
        <v>328457.80904489447</v>
      </c>
      <c r="AK995" s="688">
        <f t="shared" ca="1" si="226"/>
        <v>1445746.3257512965</v>
      </c>
      <c r="AM995" s="688">
        <f>IFERROR($H995/SUMIF($A:$A,$A995,$H:$H)*SUMIF(Summary!$A$230:$A$266,$A995,Summary!$P$230:$P$266),0)</f>
        <v>61916.468523692412</v>
      </c>
      <c r="AN995" s="688">
        <f>IFERROR($H995/SUMIF($A:$A,$A995,$H:$H)*(SUMIF(Summary!$A$230:$A$266,$A995,Summary!$L$230:$L$266)+SUMIF(Summary!$A$281:$A$317,$A995,Summary!$L$281:$L$317))-AM995,0)</f>
        <v>198246.70237799024</v>
      </c>
      <c r="AO995" s="688">
        <f>IFERROR($H995/SUMIF($A:$A,$A995,$H:$H)*SUMIF(Summary!$A$230:$A$266,$A995,Summary!$Q$230:$Q$266),0)</f>
        <v>62144.676332266819</v>
      </c>
      <c r="AP995" s="688">
        <f>IFERROR($H995/SUMIF($A:$A,$A995,$H:$H)*(SUMIF(Summary!$A$230:$A$266,$A995,Summary!$L$230:$L$266)+SUMIF(Summary!$A$281:$A$317,$A995,Summary!$L$281:$L$317))-AO995,0)</f>
        <v>198018.49456941581</v>
      </c>
      <c r="AQ995" s="306"/>
      <c r="AR995" s="688">
        <f t="shared" ca="1" si="227"/>
        <v>1645199.1915729665</v>
      </c>
      <c r="AS995" s="688">
        <f t="shared" ca="1" si="228"/>
        <v>1643764.8203207124</v>
      </c>
    </row>
    <row r="996" spans="1:45" x14ac:dyDescent="0.2">
      <c r="A996" s="423">
        <v>3624</v>
      </c>
      <c r="B996" s="427">
        <v>3</v>
      </c>
      <c r="C996" s="425" t="s">
        <v>304</v>
      </c>
      <c r="D996" s="422">
        <f t="shared" si="229"/>
        <v>498</v>
      </c>
      <c r="E996" s="422">
        <f t="shared" si="230"/>
        <v>21</v>
      </c>
      <c r="F996" s="422">
        <f t="shared" si="231"/>
        <v>0</v>
      </c>
      <c r="G996" s="422">
        <f t="shared" si="232"/>
        <v>0</v>
      </c>
      <c r="H996" s="22">
        <f t="shared" si="233"/>
        <v>519</v>
      </c>
      <c r="I996" s="116">
        <v>264</v>
      </c>
      <c r="J996" s="116">
        <v>9</v>
      </c>
      <c r="K996" s="116">
        <v>0</v>
      </c>
      <c r="L996" s="116">
        <v>0</v>
      </c>
      <c r="M996" s="22">
        <f t="shared" si="234"/>
        <v>273</v>
      </c>
      <c r="N996" s="116">
        <v>200</v>
      </c>
      <c r="O996" s="116">
        <v>12</v>
      </c>
      <c r="P996" s="116">
        <v>0</v>
      </c>
      <c r="Q996" s="116">
        <v>0</v>
      </c>
      <c r="R996" s="22">
        <f t="shared" si="235"/>
        <v>212</v>
      </c>
      <c r="S996" s="116">
        <v>34</v>
      </c>
      <c r="T996" s="116">
        <v>0</v>
      </c>
      <c r="U996" s="116">
        <v>0</v>
      </c>
      <c r="V996" s="116">
        <v>0</v>
      </c>
      <c r="W996" s="22">
        <f t="shared" si="236"/>
        <v>34</v>
      </c>
      <c r="X996" s="22">
        <f t="shared" si="237"/>
        <v>21.625</v>
      </c>
      <c r="Y996" s="22">
        <f ca="1">OFFSET('Cost Study'!$B$7,'Operations Support'!$C996,'Operations Support'!$B996)*$H996</f>
        <v>3856.17</v>
      </c>
      <c r="Z996" s="23">
        <f ca="1">Y996*'Cost Study'!$B$31</f>
        <v>215374.53660594157</v>
      </c>
      <c r="AA996" s="23">
        <f ca="1">IF(A996=10298,1.51,1)*IF($B996&lt;3,$D996*'Cost Study'!$B$32*OFFSET('Cost Study'!$B$7,'Operations Support'!$C996,'Operations Support'!$B996),0)</f>
        <v>0</v>
      </c>
      <c r="AB996" s="24">
        <f ca="1">AA996*'Cost Study'!$B$31</f>
        <v>0</v>
      </c>
      <c r="AC996" s="23">
        <f ca="1">Y996*'Cost Study'!$B$31</f>
        <v>215374.53660594157</v>
      </c>
      <c r="AD996" s="24">
        <f ca="1">AA996*'Cost Study'!$B$31</f>
        <v>0</v>
      </c>
      <c r="AE996" s="377">
        <f t="shared" ca="1" si="238"/>
        <v>215374.53660594157</v>
      </c>
      <c r="AF996" s="377">
        <f t="shared" ca="1" si="239"/>
        <v>215374.53660594157</v>
      </c>
      <c r="AH996" s="688">
        <f>IFERROR($H996/SUMIF($A:$A,$A996,$H:$H)*SUMIF(Summary!$A$110:$A$186,$A996,Summary!$P$110:$P$186),0)</f>
        <v>12885.486993932969</v>
      </c>
      <c r="AI996" s="689">
        <f t="shared" ca="1" si="225"/>
        <v>202489.04961200859</v>
      </c>
      <c r="AJ996" s="688">
        <f>IFERROR(H996/SUMIF(A:A,A996,H:H)*SUMIF(Summary!$A$110:$A$186,'Operations Support'!A996,Summary!$Q$110:$Q$186),0)</f>
        <v>12932.979507950855</v>
      </c>
      <c r="AK996" s="688">
        <f t="shared" ca="1" si="226"/>
        <v>202441.55709799071</v>
      </c>
      <c r="AM996" s="688">
        <f>IFERROR($H996/SUMIF($A:$A,$A996,$H:$H)*SUMIF(Summary!$A$230:$A$266,$A996,Summary!$P$230:$P$266),0)</f>
        <v>2437.9521404898233</v>
      </c>
      <c r="AN996" s="688">
        <f>IFERROR($H996/SUMIF($A:$A,$A996,$H:$H)*(SUMIF(Summary!$A$230:$A$266,$A996,Summary!$L$230:$L$266)+SUMIF(Summary!$A$281:$A$317,$A996,Summary!$L$281:$L$317))-AM996,0)</f>
        <v>7805.9357054985912</v>
      </c>
      <c r="AO996" s="688">
        <f>IFERROR($H996/SUMIF($A:$A,$A996,$H:$H)*SUMIF(Summary!$A$230:$A$266,$A996,Summary!$Q$230:$Q$266),0)</f>
        <v>2446.937790489832</v>
      </c>
      <c r="AP996" s="688">
        <f>IFERROR($H996/SUMIF($A:$A,$A996,$H:$H)*(SUMIF(Summary!$A$230:$A$266,$A996,Summary!$L$230:$L$266)+SUMIF(Summary!$A$281:$A$317,$A996,Summary!$L$281:$L$317))-AO996,0)</f>
        <v>7796.9500554985825</v>
      </c>
      <c r="AQ996" s="306"/>
      <c r="AR996" s="688">
        <f t="shared" ca="1" si="227"/>
        <v>210294.98531750718</v>
      </c>
      <c r="AS996" s="688">
        <f t="shared" ca="1" si="228"/>
        <v>210238.50715348928</v>
      </c>
    </row>
    <row r="997" spans="1:45" x14ac:dyDescent="0.2">
      <c r="A997" s="423">
        <v>3624</v>
      </c>
      <c r="B997" s="427">
        <v>3</v>
      </c>
      <c r="C997" s="425" t="s">
        <v>305</v>
      </c>
      <c r="D997" s="422">
        <f t="shared" si="229"/>
        <v>78</v>
      </c>
      <c r="E997" s="422">
        <f t="shared" si="230"/>
        <v>0</v>
      </c>
      <c r="F997" s="422">
        <f t="shared" si="231"/>
        <v>0</v>
      </c>
      <c r="G997" s="422">
        <f t="shared" si="232"/>
        <v>0</v>
      </c>
      <c r="H997" s="22">
        <f t="shared" si="233"/>
        <v>78</v>
      </c>
      <c r="I997" s="116">
        <v>42</v>
      </c>
      <c r="J997" s="116">
        <v>0</v>
      </c>
      <c r="K997" s="116">
        <v>0</v>
      </c>
      <c r="L997" s="116">
        <v>0</v>
      </c>
      <c r="M997" s="22">
        <f t="shared" si="234"/>
        <v>42</v>
      </c>
      <c r="N997" s="116">
        <v>36</v>
      </c>
      <c r="O997" s="116">
        <v>0</v>
      </c>
      <c r="P997" s="116">
        <v>0</v>
      </c>
      <c r="Q997" s="116">
        <v>0</v>
      </c>
      <c r="R997" s="22">
        <f t="shared" si="235"/>
        <v>36</v>
      </c>
      <c r="S997" s="116">
        <v>0</v>
      </c>
      <c r="T997" s="116">
        <v>0</v>
      </c>
      <c r="U997" s="116">
        <v>0</v>
      </c>
      <c r="V997" s="116">
        <v>0</v>
      </c>
      <c r="W997" s="22">
        <f t="shared" si="236"/>
        <v>0</v>
      </c>
      <c r="X997" s="22">
        <f t="shared" si="237"/>
        <v>3.25</v>
      </c>
      <c r="Y997" s="22">
        <f ca="1">OFFSET('Cost Study'!$B$7,'Operations Support'!$C997,'Operations Support'!$B997)*$H997</f>
        <v>468</v>
      </c>
      <c r="Z997" s="23">
        <f ca="1">Y997*'Cost Study'!$B$31</f>
        <v>26138.70320332886</v>
      </c>
      <c r="AA997" s="23">
        <f ca="1">IF(A997=10298,1.51,1)*IF($B997&lt;3,$D997*'Cost Study'!$B$32*OFFSET('Cost Study'!$B$7,'Operations Support'!$C997,'Operations Support'!$B997),0)</f>
        <v>0</v>
      </c>
      <c r="AB997" s="24">
        <f ca="1">AA997*'Cost Study'!$B$31</f>
        <v>0</v>
      </c>
      <c r="AC997" s="23">
        <f ca="1">Y997*'Cost Study'!$B$31</f>
        <v>26138.70320332886</v>
      </c>
      <c r="AD997" s="24">
        <f ca="1">AA997*'Cost Study'!$B$31</f>
        <v>0</v>
      </c>
      <c r="AE997" s="377">
        <f t="shared" ca="1" si="238"/>
        <v>26138.70320332886</v>
      </c>
      <c r="AF997" s="377">
        <f t="shared" ca="1" si="239"/>
        <v>26138.70320332886</v>
      </c>
      <c r="AH997" s="688">
        <f>IFERROR($H997/SUMIF($A:$A,$A997,$H:$H)*SUMIF(Summary!$A$110:$A$186,$A997,Summary!$P$110:$P$186),0)</f>
        <v>1936.5471782789434</v>
      </c>
      <c r="AI997" s="689">
        <f t="shared" ca="1" si="225"/>
        <v>24202.156025049917</v>
      </c>
      <c r="AJ997" s="688">
        <f>IFERROR(H997/SUMIF(A:A,A997,H:H)*SUMIF(Summary!$A$110:$A$186,'Operations Support'!A997,Summary!$Q$110:$Q$186),0)</f>
        <v>1943.6847815417473</v>
      </c>
      <c r="AK997" s="688">
        <f t="shared" ca="1" si="226"/>
        <v>24195.018421787114</v>
      </c>
      <c r="AM997" s="688">
        <f>IFERROR($H997/SUMIF($A:$A,$A997,$H:$H)*SUMIF(Summary!$A$230:$A$266,$A997,Summary!$P$230:$P$266),0)</f>
        <v>366.39743151870175</v>
      </c>
      <c r="AN997" s="688">
        <f>IFERROR($H997/SUMIF($A:$A,$A997,$H:$H)*(SUMIF(Summary!$A$230:$A$266,$A997,Summary!$L$230:$L$266)+SUMIF(Summary!$A$281:$A$317,$A997,Summary!$L$281:$L$317))-AM997,0)</f>
        <v>1173.1464066067247</v>
      </c>
      <c r="AO997" s="688">
        <f>IFERROR($H997/SUMIF($A:$A,$A997,$H:$H)*SUMIF(Summary!$A$230:$A$266,$A997,Summary!$Q$230:$Q$266),0)</f>
        <v>367.74787602737359</v>
      </c>
      <c r="AP997" s="688">
        <f>IFERROR($H997/SUMIF($A:$A,$A997,$H:$H)*(SUMIF(Summary!$A$230:$A$266,$A997,Summary!$L$230:$L$266)+SUMIF(Summary!$A$281:$A$317,$A997,Summary!$L$281:$L$317))-AO997,0)</f>
        <v>1171.7959620980528</v>
      </c>
      <c r="AQ997" s="306"/>
      <c r="AR997" s="688">
        <f t="shared" ca="1" si="227"/>
        <v>25375.302431656641</v>
      </c>
      <c r="AS997" s="688">
        <f t="shared" ca="1" si="228"/>
        <v>25366.814383885168</v>
      </c>
    </row>
    <row r="998" spans="1:45" x14ac:dyDescent="0.2">
      <c r="A998" s="423">
        <v>3624</v>
      </c>
      <c r="B998" s="427">
        <v>3</v>
      </c>
      <c r="C998" s="425" t="s">
        <v>306</v>
      </c>
      <c r="D998" s="422">
        <f t="shared" si="229"/>
        <v>379</v>
      </c>
      <c r="E998" s="422">
        <f t="shared" si="230"/>
        <v>114</v>
      </c>
      <c r="F998" s="422">
        <f t="shared" si="231"/>
        <v>222</v>
      </c>
      <c r="G998" s="422">
        <f t="shared" si="232"/>
        <v>0</v>
      </c>
      <c r="H998" s="22">
        <f t="shared" si="233"/>
        <v>715</v>
      </c>
      <c r="I998" s="116">
        <v>153</v>
      </c>
      <c r="J998" s="116">
        <v>0</v>
      </c>
      <c r="K998" s="116">
        <v>30</v>
      </c>
      <c r="L998" s="116">
        <v>0</v>
      </c>
      <c r="M998" s="22">
        <f t="shared" si="234"/>
        <v>183</v>
      </c>
      <c r="N998" s="116">
        <v>19</v>
      </c>
      <c r="O998" s="116">
        <v>114</v>
      </c>
      <c r="P998" s="116">
        <v>171</v>
      </c>
      <c r="Q998" s="116">
        <v>0</v>
      </c>
      <c r="R998" s="22">
        <f t="shared" si="235"/>
        <v>304</v>
      </c>
      <c r="S998" s="116">
        <v>207</v>
      </c>
      <c r="T998" s="116">
        <v>0</v>
      </c>
      <c r="U998" s="116">
        <v>21</v>
      </c>
      <c r="V998" s="116">
        <v>0</v>
      </c>
      <c r="W998" s="22">
        <f t="shared" si="236"/>
        <v>228</v>
      </c>
      <c r="X998" s="22">
        <f t="shared" si="237"/>
        <v>29.791666666666668</v>
      </c>
      <c r="Y998" s="22">
        <f ca="1">OFFSET('Cost Study'!$B$7,'Operations Support'!$C998,'Operations Support'!$B998)*$H998</f>
        <v>2187.9</v>
      </c>
      <c r="Z998" s="23">
        <f ca="1">Y998*'Cost Study'!$B$31</f>
        <v>122198.43747556243</v>
      </c>
      <c r="AA998" s="23">
        <f ca="1">IF(A998=10298,1.51,1)*IF($B998&lt;3,$D998*'Cost Study'!$B$32*OFFSET('Cost Study'!$B$7,'Operations Support'!$C998,'Operations Support'!$B998),0)</f>
        <v>0</v>
      </c>
      <c r="AB998" s="24">
        <f ca="1">AA998*'Cost Study'!$B$31</f>
        <v>0</v>
      </c>
      <c r="AC998" s="23">
        <f ca="1">Y998*'Cost Study'!$B$31</f>
        <v>122198.43747556243</v>
      </c>
      <c r="AD998" s="24">
        <f ca="1">AA998*'Cost Study'!$B$31</f>
        <v>0</v>
      </c>
      <c r="AE998" s="377">
        <f t="shared" ca="1" si="238"/>
        <v>122198.43747556243</v>
      </c>
      <c r="AF998" s="377">
        <f t="shared" ca="1" si="239"/>
        <v>122198.43747556243</v>
      </c>
      <c r="AH998" s="688">
        <f>IFERROR($H998/SUMIF($A:$A,$A998,$H:$H)*SUMIF(Summary!$A$110:$A$186,$A998,Summary!$P$110:$P$186),0)</f>
        <v>17751.682467556984</v>
      </c>
      <c r="AI998" s="689">
        <f t="shared" ca="1" si="225"/>
        <v>104446.75500800545</v>
      </c>
      <c r="AJ998" s="688">
        <f>IFERROR(H998/SUMIF(A:A,A998,H:H)*SUMIF(Summary!$A$110:$A$186,'Operations Support'!A998,Summary!$Q$110:$Q$186),0)</f>
        <v>17817.110497466016</v>
      </c>
      <c r="AK998" s="688">
        <f t="shared" ca="1" si="226"/>
        <v>104381.32697809642</v>
      </c>
      <c r="AM998" s="688">
        <f>IFERROR($H998/SUMIF($A:$A,$A998,$H:$H)*SUMIF(Summary!$A$230:$A$266,$A998,Summary!$P$230:$P$266),0)</f>
        <v>3358.6431222547662</v>
      </c>
      <c r="AN998" s="688">
        <f>IFERROR($H998/SUMIF($A:$A,$A998,$H:$H)*(SUMIF(Summary!$A$230:$A$266,$A998,Summary!$L$230:$L$266)+SUMIF(Summary!$A$281:$A$317,$A998,Summary!$L$281:$L$317))-AM998,0)</f>
        <v>10753.842060561645</v>
      </c>
      <c r="AO998" s="688">
        <f>IFERROR($H998/SUMIF($A:$A,$A998,$H:$H)*SUMIF(Summary!$A$230:$A$266,$A998,Summary!$Q$230:$Q$266),0)</f>
        <v>3371.0221969175918</v>
      </c>
      <c r="AP998" s="688">
        <f>IFERROR($H998/SUMIF($A:$A,$A998,$H:$H)*(SUMIF(Summary!$A$230:$A$266,$A998,Summary!$L$230:$L$266)+SUMIF(Summary!$A$281:$A$317,$A998,Summary!$L$281:$L$317))-AO998,0)</f>
        <v>10741.462985898819</v>
      </c>
      <c r="AQ998" s="306"/>
      <c r="AR998" s="688">
        <f t="shared" ca="1" si="227"/>
        <v>115200.59706856709</v>
      </c>
      <c r="AS998" s="688">
        <f t="shared" ca="1" si="228"/>
        <v>115122.78996399524</v>
      </c>
    </row>
    <row r="999" spans="1:45" x14ac:dyDescent="0.2">
      <c r="A999" s="423">
        <v>3624</v>
      </c>
      <c r="B999" s="427">
        <v>3</v>
      </c>
      <c r="C999" s="425" t="s">
        <v>307</v>
      </c>
      <c r="D999" s="422">
        <f t="shared" si="229"/>
        <v>0</v>
      </c>
      <c r="E999" s="422">
        <f t="shared" si="230"/>
        <v>0</v>
      </c>
      <c r="F999" s="422">
        <f t="shared" si="231"/>
        <v>0</v>
      </c>
      <c r="G999" s="422">
        <f t="shared" si="232"/>
        <v>0</v>
      </c>
      <c r="H999" s="22">
        <f t="shared" si="233"/>
        <v>0</v>
      </c>
      <c r="I999" s="116">
        <v>0</v>
      </c>
      <c r="J999" s="116">
        <v>0</v>
      </c>
      <c r="K999" s="116">
        <v>0</v>
      </c>
      <c r="L999" s="116">
        <v>0</v>
      </c>
      <c r="M999" s="22">
        <f t="shared" si="234"/>
        <v>0</v>
      </c>
      <c r="N999" s="116">
        <v>0</v>
      </c>
      <c r="O999" s="116">
        <v>0</v>
      </c>
      <c r="P999" s="116">
        <v>0</v>
      </c>
      <c r="Q999" s="116">
        <v>0</v>
      </c>
      <c r="R999" s="22">
        <f t="shared" si="235"/>
        <v>0</v>
      </c>
      <c r="S999" s="116">
        <v>0</v>
      </c>
      <c r="T999" s="116">
        <v>0</v>
      </c>
      <c r="U999" s="116">
        <v>0</v>
      </c>
      <c r="V999" s="116">
        <v>0</v>
      </c>
      <c r="W999" s="22">
        <f t="shared" si="236"/>
        <v>0</v>
      </c>
      <c r="X999" s="22">
        <f t="shared" si="237"/>
        <v>0</v>
      </c>
      <c r="Y999" s="22">
        <f ca="1">OFFSET('Cost Study'!$B$7,'Operations Support'!$C999,'Operations Support'!$B999)*$H999</f>
        <v>0</v>
      </c>
      <c r="Z999" s="23">
        <f ca="1">Y999*'Cost Study'!$B$31</f>
        <v>0</v>
      </c>
      <c r="AA999" s="23">
        <f ca="1">IF(A999=10298,1.51,1)*IF($B999&lt;3,$D999*'Cost Study'!$B$32*OFFSET('Cost Study'!$B$7,'Operations Support'!$C999,'Operations Support'!$B999),0)</f>
        <v>0</v>
      </c>
      <c r="AB999" s="24">
        <f ca="1">AA999*'Cost Study'!$B$31</f>
        <v>0</v>
      </c>
      <c r="AC999" s="23">
        <f ca="1">Y999*'Cost Study'!$B$31</f>
        <v>0</v>
      </c>
      <c r="AD999" s="24">
        <f ca="1">AA999*'Cost Study'!$B$31</f>
        <v>0</v>
      </c>
      <c r="AE999" s="377">
        <f t="shared" ca="1" si="238"/>
        <v>0</v>
      </c>
      <c r="AF999" s="377">
        <f t="shared" ca="1" si="239"/>
        <v>0</v>
      </c>
      <c r="AH999" s="688">
        <f>IFERROR($H999/SUMIF($A:$A,$A999,$H:$H)*SUMIF(Summary!$A$110:$A$186,$A999,Summary!$P$110:$P$186),0)</f>
        <v>0</v>
      </c>
      <c r="AI999" s="689">
        <f t="shared" ca="1" si="225"/>
        <v>0</v>
      </c>
      <c r="AJ999" s="688">
        <f>IFERROR(H999/SUMIF(A:A,A999,H:H)*SUMIF(Summary!$A$110:$A$186,'Operations Support'!A999,Summary!$Q$110:$Q$186),0)</f>
        <v>0</v>
      </c>
      <c r="AK999" s="688">
        <f t="shared" ca="1" si="226"/>
        <v>0</v>
      </c>
      <c r="AM999" s="688">
        <f>IFERROR($H999/SUMIF($A:$A,$A999,$H:$H)*SUMIF(Summary!$A$230:$A$266,$A999,Summary!$P$230:$P$266),0)</f>
        <v>0</v>
      </c>
      <c r="AN999" s="688">
        <f>IFERROR($H999/SUMIF($A:$A,$A999,$H:$H)*(SUMIF(Summary!$A$230:$A$266,$A999,Summary!$L$230:$L$266)+SUMIF(Summary!$A$281:$A$317,$A999,Summary!$L$281:$L$317))-AM999,0)</f>
        <v>0</v>
      </c>
      <c r="AO999" s="688">
        <f>IFERROR($H999/SUMIF($A:$A,$A999,$H:$H)*SUMIF(Summary!$A$230:$A$266,$A999,Summary!$Q$230:$Q$266),0)</f>
        <v>0</v>
      </c>
      <c r="AP999" s="688">
        <f>IFERROR($H999/SUMIF($A:$A,$A999,$H:$H)*(SUMIF(Summary!$A$230:$A$266,$A999,Summary!$L$230:$L$266)+SUMIF(Summary!$A$281:$A$317,$A999,Summary!$L$281:$L$317))-AO999,0)</f>
        <v>0</v>
      </c>
      <c r="AQ999" s="306"/>
      <c r="AR999" s="688">
        <f t="shared" ca="1" si="227"/>
        <v>0</v>
      </c>
      <c r="AS999" s="688">
        <f t="shared" ca="1" si="228"/>
        <v>0</v>
      </c>
    </row>
    <row r="1000" spans="1:45" x14ac:dyDescent="0.2">
      <c r="A1000" s="423">
        <v>3624</v>
      </c>
      <c r="B1000" s="427">
        <v>3</v>
      </c>
      <c r="C1000" s="425" t="s">
        <v>308</v>
      </c>
      <c r="D1000" s="422">
        <f t="shared" si="229"/>
        <v>1243</v>
      </c>
      <c r="E1000" s="422">
        <f t="shared" si="230"/>
        <v>1347</v>
      </c>
      <c r="F1000" s="422">
        <f t="shared" si="231"/>
        <v>0</v>
      </c>
      <c r="G1000" s="422">
        <f t="shared" si="232"/>
        <v>0</v>
      </c>
      <c r="H1000" s="22">
        <f t="shared" si="233"/>
        <v>2590</v>
      </c>
      <c r="I1000" s="116">
        <v>451</v>
      </c>
      <c r="J1000" s="116">
        <v>866</v>
      </c>
      <c r="K1000" s="116">
        <v>0</v>
      </c>
      <c r="L1000" s="116">
        <v>0</v>
      </c>
      <c r="M1000" s="22">
        <f t="shared" si="234"/>
        <v>1317</v>
      </c>
      <c r="N1000" s="116">
        <v>615</v>
      </c>
      <c r="O1000" s="116">
        <v>394</v>
      </c>
      <c r="P1000" s="116">
        <v>0</v>
      </c>
      <c r="Q1000" s="116">
        <v>0</v>
      </c>
      <c r="R1000" s="22">
        <f t="shared" si="235"/>
        <v>1009</v>
      </c>
      <c r="S1000" s="116">
        <v>177</v>
      </c>
      <c r="T1000" s="116">
        <v>87</v>
      </c>
      <c r="U1000" s="116">
        <v>0</v>
      </c>
      <c r="V1000" s="116">
        <v>0</v>
      </c>
      <c r="W1000" s="22">
        <f t="shared" si="236"/>
        <v>264</v>
      </c>
      <c r="X1000" s="22">
        <f t="shared" si="237"/>
        <v>107.91666666666667</v>
      </c>
      <c r="Y1000" s="22">
        <f ca="1">OFFSET('Cost Study'!$B$7,'Operations Support'!$C1000,'Operations Support'!$B1000)*$H1000</f>
        <v>5982.9000000000005</v>
      </c>
      <c r="Z1000" s="23">
        <f ca="1">Y1000*'Cost Study'!$B$31</f>
        <v>334156.51152819709</v>
      </c>
      <c r="AA1000" s="23">
        <f ca="1">IF(A1000=10298,1.51,1)*IF($B1000&lt;3,$D1000*'Cost Study'!$B$32*OFFSET('Cost Study'!$B$7,'Operations Support'!$C1000,'Operations Support'!$B1000),0)</f>
        <v>0</v>
      </c>
      <c r="AB1000" s="24">
        <f ca="1">AA1000*'Cost Study'!$B$31</f>
        <v>0</v>
      </c>
      <c r="AC1000" s="23">
        <f ca="1">Y1000*'Cost Study'!$B$31</f>
        <v>334156.51152819709</v>
      </c>
      <c r="AD1000" s="24">
        <f ca="1">AA1000*'Cost Study'!$B$31</f>
        <v>0</v>
      </c>
      <c r="AE1000" s="377">
        <f t="shared" ca="1" si="238"/>
        <v>334156.51152819709</v>
      </c>
      <c r="AF1000" s="377">
        <f t="shared" ca="1" si="239"/>
        <v>334156.51152819709</v>
      </c>
      <c r="AH1000" s="688">
        <f>IFERROR($H1000/SUMIF($A:$A,$A1000,$H:$H)*SUMIF(Summary!$A$110:$A$186,$A1000,Summary!$P$110:$P$186),0)</f>
        <v>64303.297330031579</v>
      </c>
      <c r="AI1000" s="689">
        <f t="shared" ca="1" si="225"/>
        <v>269853.21419816551</v>
      </c>
      <c r="AJ1000" s="688">
        <f>IFERROR(H1000/SUMIF(A:A,A1000,H:H)*SUMIF(Summary!$A$110:$A$186,'Operations Support'!A1000,Summary!$Q$110:$Q$186),0)</f>
        <v>64540.302361450318</v>
      </c>
      <c r="AK1000" s="688">
        <f t="shared" ca="1" si="226"/>
        <v>269616.20916674676</v>
      </c>
      <c r="AM1000" s="688">
        <f>IFERROR($H1000/SUMIF($A:$A,$A1000,$H:$H)*SUMIF(Summary!$A$230:$A$266,$A1000,Summary!$P$230:$P$266),0)</f>
        <v>12166.273687608173</v>
      </c>
      <c r="AN1000" s="688">
        <f>IFERROR($H1000/SUMIF($A:$A,$A1000,$H:$H)*(SUMIF(Summary!$A$230:$A$266,$A1000,Summary!$L$230:$L$266)+SUMIF(Summary!$A$281:$A$317,$A1000,Summary!$L$281:$L$317))-AM1000,0)</f>
        <v>38954.47683476175</v>
      </c>
      <c r="AO1000" s="688">
        <f>IFERROR($H1000/SUMIF($A:$A,$A1000,$H:$H)*SUMIF(Summary!$A$230:$A$266,$A1000,Summary!$Q$230:$Q$266),0)</f>
        <v>12211.115370652533</v>
      </c>
      <c r="AP1000" s="688">
        <f>IFERROR($H1000/SUMIF($A:$A,$A1000,$H:$H)*(SUMIF(Summary!$A$230:$A$266,$A1000,Summary!$L$230:$L$266)+SUMIF(Summary!$A$281:$A$317,$A1000,Summary!$L$281:$L$317))-AO1000,0)</f>
        <v>38909.63515171739</v>
      </c>
      <c r="AQ1000" s="306"/>
      <c r="AR1000" s="688">
        <f t="shared" ca="1" si="227"/>
        <v>308807.69103292725</v>
      </c>
      <c r="AS1000" s="688">
        <f t="shared" ca="1" si="228"/>
        <v>308525.84431846417</v>
      </c>
    </row>
    <row r="1001" spans="1:45" x14ac:dyDescent="0.2">
      <c r="A1001" s="423">
        <v>3624</v>
      </c>
      <c r="B1001" s="427">
        <v>3</v>
      </c>
      <c r="C1001" s="425" t="s">
        <v>309</v>
      </c>
      <c r="D1001" s="422">
        <f t="shared" si="229"/>
        <v>21</v>
      </c>
      <c r="E1001" s="422">
        <f t="shared" si="230"/>
        <v>0</v>
      </c>
      <c r="F1001" s="422">
        <f t="shared" si="231"/>
        <v>0</v>
      </c>
      <c r="G1001" s="422">
        <f t="shared" si="232"/>
        <v>0</v>
      </c>
      <c r="H1001" s="22">
        <f t="shared" si="233"/>
        <v>21</v>
      </c>
      <c r="I1001" s="116">
        <v>21</v>
      </c>
      <c r="J1001" s="116">
        <v>0</v>
      </c>
      <c r="K1001" s="116">
        <v>0</v>
      </c>
      <c r="L1001" s="116">
        <v>0</v>
      </c>
      <c r="M1001" s="22">
        <f t="shared" si="234"/>
        <v>21</v>
      </c>
      <c r="N1001" s="116">
        <v>0</v>
      </c>
      <c r="O1001" s="116">
        <v>0</v>
      </c>
      <c r="P1001" s="116">
        <v>0</v>
      </c>
      <c r="Q1001" s="116">
        <v>0</v>
      </c>
      <c r="R1001" s="22">
        <f t="shared" si="235"/>
        <v>0</v>
      </c>
      <c r="S1001" s="116">
        <v>0</v>
      </c>
      <c r="T1001" s="116">
        <v>0</v>
      </c>
      <c r="U1001" s="116">
        <v>0</v>
      </c>
      <c r="V1001" s="116">
        <v>0</v>
      </c>
      <c r="W1001" s="22">
        <f t="shared" si="236"/>
        <v>0</v>
      </c>
      <c r="X1001" s="22">
        <f t="shared" si="237"/>
        <v>0.875</v>
      </c>
      <c r="Y1001" s="22">
        <f ca="1">OFFSET('Cost Study'!$B$7,'Operations Support'!$C1001,'Operations Support'!$B1001)*$H1001</f>
        <v>63.42</v>
      </c>
      <c r="Z1001" s="23">
        <f ca="1">Y1001*'Cost Study'!$B$31</f>
        <v>3542.1293956305904</v>
      </c>
      <c r="AA1001" s="23">
        <f ca="1">IF(A1001=10298,1.51,1)*IF($B1001&lt;3,$D1001*'Cost Study'!$B$32*OFFSET('Cost Study'!$B$7,'Operations Support'!$C1001,'Operations Support'!$B1001),0)</f>
        <v>0</v>
      </c>
      <c r="AB1001" s="24">
        <f ca="1">AA1001*'Cost Study'!$B$31</f>
        <v>0</v>
      </c>
      <c r="AC1001" s="23">
        <f ca="1">Y1001*'Cost Study'!$B$31</f>
        <v>3542.1293956305904</v>
      </c>
      <c r="AD1001" s="24">
        <f ca="1">AA1001*'Cost Study'!$B$31</f>
        <v>0</v>
      </c>
      <c r="AE1001" s="377">
        <f t="shared" ca="1" si="238"/>
        <v>3542.1293956305904</v>
      </c>
      <c r="AF1001" s="377">
        <f t="shared" ca="1" si="239"/>
        <v>3542.1293956305904</v>
      </c>
      <c r="AH1001" s="688">
        <f>IFERROR($H1001/SUMIF($A:$A,$A1001,$H:$H)*SUMIF(Summary!$A$110:$A$186,$A1001,Summary!$P$110:$P$186),0)</f>
        <v>521.37808645971552</v>
      </c>
      <c r="AI1001" s="689">
        <f t="shared" ca="1" si="225"/>
        <v>3020.7513091708747</v>
      </c>
      <c r="AJ1001" s="688">
        <f>IFERROR(H1001/SUMIF(A:A,A1001,H:H)*SUMIF(Summary!$A$110:$A$186,'Operations Support'!A1001,Summary!$Q$110:$Q$186),0)</f>
        <v>523.29974887662422</v>
      </c>
      <c r="AK1001" s="688">
        <f t="shared" ca="1" si="226"/>
        <v>3018.8296467539662</v>
      </c>
      <c r="AM1001" s="688">
        <f>IFERROR($H1001/SUMIF($A:$A,$A1001,$H:$H)*SUMIF(Summary!$A$230:$A$266,$A1001,Summary!$P$230:$P$266),0)</f>
        <v>98.645462331958157</v>
      </c>
      <c r="AN1001" s="688">
        <f>IFERROR($H1001/SUMIF($A:$A,$A1001,$H:$H)*(SUMIF(Summary!$A$230:$A$266,$A1001,Summary!$L$230:$L$266)+SUMIF(Summary!$A$281:$A$317,$A1001,Summary!$L$281:$L$317))-AM1001,0)</f>
        <v>315.84710947104122</v>
      </c>
      <c r="AO1001" s="688">
        <f>IFERROR($H1001/SUMIF($A:$A,$A1001,$H:$H)*SUMIF(Summary!$A$230:$A$266,$A1001,Summary!$Q$230:$Q$266),0)</f>
        <v>99.009043545831346</v>
      </c>
      <c r="AP1001" s="688">
        <f>IFERROR($H1001/SUMIF($A:$A,$A1001,$H:$H)*(SUMIF(Summary!$A$230:$A$266,$A1001,Summary!$L$230:$L$266)+SUMIF(Summary!$A$281:$A$317,$A1001,Summary!$L$281:$L$317))-AO1001,0)</f>
        <v>315.48352825716808</v>
      </c>
      <c r="AQ1001" s="306"/>
      <c r="AR1001" s="688">
        <f t="shared" ca="1" si="227"/>
        <v>3336.5984186419159</v>
      </c>
      <c r="AS1001" s="688">
        <f t="shared" ca="1" si="228"/>
        <v>3334.3131750111343</v>
      </c>
    </row>
    <row r="1002" spans="1:45" s="15" customFormat="1" x14ac:dyDescent="0.2">
      <c r="A1002" s="423">
        <v>3624</v>
      </c>
      <c r="B1002" s="427">
        <v>3</v>
      </c>
      <c r="C1002" s="425" t="s">
        <v>310</v>
      </c>
      <c r="D1002" s="422">
        <f t="shared" si="229"/>
        <v>0</v>
      </c>
      <c r="E1002" s="422">
        <f t="shared" si="230"/>
        <v>0</v>
      </c>
      <c r="F1002" s="422">
        <f t="shared" si="231"/>
        <v>0</v>
      </c>
      <c r="G1002" s="422">
        <f t="shared" si="232"/>
        <v>0</v>
      </c>
      <c r="H1002" s="22">
        <f t="shared" si="233"/>
        <v>0</v>
      </c>
      <c r="I1002" s="116">
        <v>0</v>
      </c>
      <c r="J1002" s="116">
        <v>0</v>
      </c>
      <c r="K1002" s="116">
        <v>0</v>
      </c>
      <c r="L1002" s="116">
        <v>0</v>
      </c>
      <c r="M1002" s="22">
        <f t="shared" si="234"/>
        <v>0</v>
      </c>
      <c r="N1002" s="116">
        <v>0</v>
      </c>
      <c r="O1002" s="116">
        <v>0</v>
      </c>
      <c r="P1002" s="116">
        <v>0</v>
      </c>
      <c r="Q1002" s="116">
        <v>0</v>
      </c>
      <c r="R1002" s="22">
        <f t="shared" si="235"/>
        <v>0</v>
      </c>
      <c r="S1002" s="116">
        <v>0</v>
      </c>
      <c r="T1002" s="116">
        <v>0</v>
      </c>
      <c r="U1002" s="116">
        <v>0</v>
      </c>
      <c r="V1002" s="116">
        <v>0</v>
      </c>
      <c r="W1002" s="22">
        <f t="shared" si="236"/>
        <v>0</v>
      </c>
      <c r="X1002" s="22">
        <f t="shared" si="237"/>
        <v>0</v>
      </c>
      <c r="Y1002" s="22">
        <f ca="1">OFFSET('Cost Study'!$B$7,'Operations Support'!$C1002,'Operations Support'!$B1002)*$H1002</f>
        <v>0</v>
      </c>
      <c r="Z1002" s="23">
        <f ca="1">Y1002*'Cost Study'!$B$31</f>
        <v>0</v>
      </c>
      <c r="AA1002" s="23">
        <f ca="1">IF(A1002=10298,1.51,1)*IF($B1002&lt;3,$D1002*'Cost Study'!$B$32*OFFSET('Cost Study'!$B$7,'Operations Support'!$C1002,'Operations Support'!$B1002),0)</f>
        <v>0</v>
      </c>
      <c r="AB1002" s="24">
        <f ca="1">AA1002*'Cost Study'!$B$31</f>
        <v>0</v>
      </c>
      <c r="AC1002" s="23">
        <f ca="1">Y1002*'Cost Study'!$B$31</f>
        <v>0</v>
      </c>
      <c r="AD1002" s="24">
        <f ca="1">AA1002*'Cost Study'!$B$31</f>
        <v>0</v>
      </c>
      <c r="AE1002" s="377">
        <f t="shared" ca="1" si="238"/>
        <v>0</v>
      </c>
      <c r="AF1002" s="377">
        <f t="shared" ca="1" si="239"/>
        <v>0</v>
      </c>
      <c r="AH1002" s="688">
        <f>IFERROR($H1002/SUMIF($A:$A,$A1002,$H:$H)*SUMIF(Summary!$A$110:$A$186,$A1002,Summary!$P$110:$P$186),0)</f>
        <v>0</v>
      </c>
      <c r="AI1002" s="689">
        <f t="shared" ca="1" si="225"/>
        <v>0</v>
      </c>
      <c r="AJ1002" s="688">
        <f>IFERROR(H1002/SUMIF(A:A,A1002,H:H)*SUMIF(Summary!$A$110:$A$186,'Operations Support'!A1002,Summary!$Q$110:$Q$186),0)</f>
        <v>0</v>
      </c>
      <c r="AK1002" s="688">
        <f t="shared" ca="1" si="226"/>
        <v>0</v>
      </c>
      <c r="AL1002" s="1"/>
      <c r="AM1002" s="688">
        <f>IFERROR($H1002/SUMIF($A:$A,$A1002,$H:$H)*SUMIF(Summary!$A$230:$A$266,$A1002,Summary!$P$230:$P$266),0)</f>
        <v>0</v>
      </c>
      <c r="AN1002" s="688">
        <f>IFERROR($H1002/SUMIF($A:$A,$A1002,$H:$H)*(SUMIF(Summary!$A$230:$A$266,$A1002,Summary!$L$230:$L$266)+SUMIF(Summary!$A$281:$A$317,$A1002,Summary!$L$281:$L$317))-AM1002,0)</f>
        <v>0</v>
      </c>
      <c r="AO1002" s="688">
        <f>IFERROR($H1002/SUMIF($A:$A,$A1002,$H:$H)*SUMIF(Summary!$A$230:$A$266,$A1002,Summary!$Q$230:$Q$266),0)</f>
        <v>0</v>
      </c>
      <c r="AP1002" s="688">
        <f>IFERROR($H1002/SUMIF($A:$A,$A1002,$H:$H)*(SUMIF(Summary!$A$230:$A$266,$A1002,Summary!$L$230:$L$266)+SUMIF(Summary!$A$281:$A$317,$A1002,Summary!$L$281:$L$317))-AO1002,0)</f>
        <v>0</v>
      </c>
      <c r="AQ1002" s="306"/>
      <c r="AR1002" s="688">
        <f t="shared" ca="1" si="227"/>
        <v>0</v>
      </c>
      <c r="AS1002" s="688">
        <f t="shared" ca="1" si="228"/>
        <v>0</v>
      </c>
    </row>
    <row r="1003" spans="1:45" s="15" customFormat="1" x14ac:dyDescent="0.2">
      <c r="A1003" s="423">
        <v>3624</v>
      </c>
      <c r="B1003" s="427">
        <v>3</v>
      </c>
      <c r="C1003" s="425" t="s">
        <v>311</v>
      </c>
      <c r="D1003" s="422">
        <f t="shared" si="229"/>
        <v>0</v>
      </c>
      <c r="E1003" s="422">
        <f t="shared" si="230"/>
        <v>0</v>
      </c>
      <c r="F1003" s="422">
        <f t="shared" si="231"/>
        <v>0</v>
      </c>
      <c r="G1003" s="422">
        <f t="shared" si="232"/>
        <v>0</v>
      </c>
      <c r="H1003" s="22">
        <f t="shared" si="233"/>
        <v>0</v>
      </c>
      <c r="I1003" s="116">
        <v>0</v>
      </c>
      <c r="J1003" s="116">
        <v>0</v>
      </c>
      <c r="K1003" s="116">
        <v>0</v>
      </c>
      <c r="L1003" s="116">
        <v>0</v>
      </c>
      <c r="M1003" s="22">
        <f t="shared" si="234"/>
        <v>0</v>
      </c>
      <c r="N1003" s="116">
        <v>0</v>
      </c>
      <c r="O1003" s="116">
        <v>0</v>
      </c>
      <c r="P1003" s="116">
        <v>0</v>
      </c>
      <c r="Q1003" s="116">
        <v>0</v>
      </c>
      <c r="R1003" s="22">
        <f t="shared" si="235"/>
        <v>0</v>
      </c>
      <c r="S1003" s="116">
        <v>0</v>
      </c>
      <c r="T1003" s="116">
        <v>0</v>
      </c>
      <c r="U1003" s="116">
        <v>0</v>
      </c>
      <c r="V1003" s="116">
        <v>0</v>
      </c>
      <c r="W1003" s="22">
        <f t="shared" si="236"/>
        <v>0</v>
      </c>
      <c r="X1003" s="22">
        <f t="shared" si="237"/>
        <v>0</v>
      </c>
      <c r="Y1003" s="22">
        <f ca="1">OFFSET('Cost Study'!$B$7,'Operations Support'!$C1003,'Operations Support'!$B1003)*$H1003</f>
        <v>0</v>
      </c>
      <c r="Z1003" s="23">
        <f ca="1">Y1003*'Cost Study'!$B$31</f>
        <v>0</v>
      </c>
      <c r="AA1003" s="23">
        <f ca="1">IF(A1003=10298,1.51,1)*IF($B1003&lt;3,$D1003*'Cost Study'!$B$32*OFFSET('Cost Study'!$B$7,'Operations Support'!$C1003,'Operations Support'!$B1003),0)</f>
        <v>0</v>
      </c>
      <c r="AB1003" s="24">
        <f ca="1">AA1003*'Cost Study'!$B$31</f>
        <v>0</v>
      </c>
      <c r="AC1003" s="23">
        <f ca="1">Y1003*'Cost Study'!$B$31</f>
        <v>0</v>
      </c>
      <c r="AD1003" s="24">
        <f ca="1">AA1003*'Cost Study'!$B$31</f>
        <v>0</v>
      </c>
      <c r="AE1003" s="377">
        <f t="shared" ca="1" si="238"/>
        <v>0</v>
      </c>
      <c r="AF1003" s="377">
        <f t="shared" ca="1" si="239"/>
        <v>0</v>
      </c>
      <c r="AH1003" s="688">
        <f>IFERROR($H1003/SUMIF($A:$A,$A1003,$H:$H)*SUMIF(Summary!$A$110:$A$186,$A1003,Summary!$P$110:$P$186),0)</f>
        <v>0</v>
      </c>
      <c r="AI1003" s="689">
        <f t="shared" ca="1" si="225"/>
        <v>0</v>
      </c>
      <c r="AJ1003" s="688">
        <f>IFERROR(H1003/SUMIF(A:A,A1003,H:H)*SUMIF(Summary!$A$110:$A$186,'Operations Support'!A1003,Summary!$Q$110:$Q$186),0)</f>
        <v>0</v>
      </c>
      <c r="AK1003" s="688">
        <f t="shared" ca="1" si="226"/>
        <v>0</v>
      </c>
      <c r="AL1003" s="1"/>
      <c r="AM1003" s="688">
        <f>IFERROR($H1003/SUMIF($A:$A,$A1003,$H:$H)*SUMIF(Summary!$A$230:$A$266,$A1003,Summary!$P$230:$P$266),0)</f>
        <v>0</v>
      </c>
      <c r="AN1003" s="688">
        <f>IFERROR($H1003/SUMIF($A:$A,$A1003,$H:$H)*(SUMIF(Summary!$A$230:$A$266,$A1003,Summary!$L$230:$L$266)+SUMIF(Summary!$A$281:$A$317,$A1003,Summary!$L$281:$L$317))-AM1003,0)</f>
        <v>0</v>
      </c>
      <c r="AO1003" s="688">
        <f>IFERROR($H1003/SUMIF($A:$A,$A1003,$H:$H)*SUMIF(Summary!$A$230:$A$266,$A1003,Summary!$Q$230:$Q$266),0)</f>
        <v>0</v>
      </c>
      <c r="AP1003" s="688">
        <f>IFERROR($H1003/SUMIF($A:$A,$A1003,$H:$H)*(SUMIF(Summary!$A$230:$A$266,$A1003,Summary!$L$230:$L$266)+SUMIF(Summary!$A$281:$A$317,$A1003,Summary!$L$281:$L$317))-AO1003,0)</f>
        <v>0</v>
      </c>
      <c r="AQ1003" s="306"/>
      <c r="AR1003" s="688">
        <f t="shared" ca="1" si="227"/>
        <v>0</v>
      </c>
      <c r="AS1003" s="688">
        <f t="shared" ca="1" si="228"/>
        <v>0</v>
      </c>
    </row>
    <row r="1004" spans="1:45" x14ac:dyDescent="0.2">
      <c r="A1004" s="423">
        <v>3624</v>
      </c>
      <c r="B1004" s="427">
        <v>3</v>
      </c>
      <c r="C1004" s="425" t="s">
        <v>312</v>
      </c>
      <c r="D1004" s="422">
        <f t="shared" si="229"/>
        <v>0</v>
      </c>
      <c r="E1004" s="422">
        <f t="shared" si="230"/>
        <v>0</v>
      </c>
      <c r="F1004" s="422">
        <f t="shared" si="231"/>
        <v>0</v>
      </c>
      <c r="G1004" s="422">
        <f t="shared" si="232"/>
        <v>0</v>
      </c>
      <c r="H1004" s="22">
        <f t="shared" si="233"/>
        <v>0</v>
      </c>
      <c r="I1004" s="116">
        <v>0</v>
      </c>
      <c r="J1004" s="116">
        <v>0</v>
      </c>
      <c r="K1004" s="116">
        <v>0</v>
      </c>
      <c r="L1004" s="116">
        <v>0</v>
      </c>
      <c r="M1004" s="22">
        <f t="shared" si="234"/>
        <v>0</v>
      </c>
      <c r="N1004" s="116">
        <v>0</v>
      </c>
      <c r="O1004" s="116">
        <v>0</v>
      </c>
      <c r="P1004" s="116">
        <v>0</v>
      </c>
      <c r="Q1004" s="116">
        <v>0</v>
      </c>
      <c r="R1004" s="22">
        <f t="shared" si="235"/>
        <v>0</v>
      </c>
      <c r="S1004" s="116">
        <v>0</v>
      </c>
      <c r="T1004" s="116">
        <v>0</v>
      </c>
      <c r="U1004" s="116">
        <v>0</v>
      </c>
      <c r="V1004" s="116">
        <v>0</v>
      </c>
      <c r="W1004" s="22">
        <f t="shared" si="236"/>
        <v>0</v>
      </c>
      <c r="X1004" s="22">
        <f t="shared" si="237"/>
        <v>0</v>
      </c>
      <c r="Y1004" s="22">
        <f ca="1">OFFSET('Cost Study'!$B$7,'Operations Support'!$C1004,'Operations Support'!$B1004)*$H1004</f>
        <v>0</v>
      </c>
      <c r="Z1004" s="23">
        <f ca="1">Y1004*'Cost Study'!$B$31</f>
        <v>0</v>
      </c>
      <c r="AA1004" s="23">
        <f ca="1">IF(A1004=10298,1.51,1)*IF($B1004&lt;3,$D1004*'Cost Study'!$B$32*OFFSET('Cost Study'!$B$7,'Operations Support'!$C1004,'Operations Support'!$B1004),0)</f>
        <v>0</v>
      </c>
      <c r="AB1004" s="24">
        <f ca="1">AA1004*'Cost Study'!$B$31</f>
        <v>0</v>
      </c>
      <c r="AC1004" s="23">
        <f ca="1">Y1004*'Cost Study'!$B$31</f>
        <v>0</v>
      </c>
      <c r="AD1004" s="24">
        <f ca="1">AA1004*'Cost Study'!$B$31</f>
        <v>0</v>
      </c>
      <c r="AE1004" s="377">
        <f t="shared" ca="1" si="238"/>
        <v>0</v>
      </c>
      <c r="AF1004" s="377">
        <f t="shared" ca="1" si="239"/>
        <v>0</v>
      </c>
      <c r="AH1004" s="688">
        <f>IFERROR($H1004/SUMIF($A:$A,$A1004,$H:$H)*SUMIF(Summary!$A$110:$A$186,$A1004,Summary!$P$110:$P$186),0)</f>
        <v>0</v>
      </c>
      <c r="AI1004" s="689">
        <f t="shared" ca="1" si="225"/>
        <v>0</v>
      </c>
      <c r="AJ1004" s="688">
        <f>IFERROR(H1004/SUMIF(A:A,A1004,H:H)*SUMIF(Summary!$A$110:$A$186,'Operations Support'!A1004,Summary!$Q$110:$Q$186),0)</f>
        <v>0</v>
      </c>
      <c r="AK1004" s="688">
        <f t="shared" ca="1" si="226"/>
        <v>0</v>
      </c>
      <c r="AM1004" s="688">
        <f>IFERROR($H1004/SUMIF($A:$A,$A1004,$H:$H)*SUMIF(Summary!$A$230:$A$266,$A1004,Summary!$P$230:$P$266),0)</f>
        <v>0</v>
      </c>
      <c r="AN1004" s="688">
        <f>IFERROR($H1004/SUMIF($A:$A,$A1004,$H:$H)*(SUMIF(Summary!$A$230:$A$266,$A1004,Summary!$L$230:$L$266)+SUMIF(Summary!$A$281:$A$317,$A1004,Summary!$L$281:$L$317))-AM1004,0)</f>
        <v>0</v>
      </c>
      <c r="AO1004" s="688">
        <f>IFERROR($H1004/SUMIF($A:$A,$A1004,$H:$H)*SUMIF(Summary!$A$230:$A$266,$A1004,Summary!$Q$230:$Q$266),0)</f>
        <v>0</v>
      </c>
      <c r="AP1004" s="688">
        <f>IFERROR($H1004/SUMIF($A:$A,$A1004,$H:$H)*(SUMIF(Summary!$A$230:$A$266,$A1004,Summary!$L$230:$L$266)+SUMIF(Summary!$A$281:$A$317,$A1004,Summary!$L$281:$L$317))-AO1004,0)</f>
        <v>0</v>
      </c>
      <c r="AQ1004" s="306"/>
      <c r="AR1004" s="688">
        <f t="shared" ca="1" si="227"/>
        <v>0</v>
      </c>
      <c r="AS1004" s="688">
        <f t="shared" ca="1" si="228"/>
        <v>0</v>
      </c>
    </row>
    <row r="1005" spans="1:45" x14ac:dyDescent="0.2">
      <c r="A1005" s="423">
        <v>3624</v>
      </c>
      <c r="B1005" s="427">
        <v>3</v>
      </c>
      <c r="C1005" s="425" t="s">
        <v>313</v>
      </c>
      <c r="D1005" s="422">
        <f t="shared" si="229"/>
        <v>2044</v>
      </c>
      <c r="E1005" s="422">
        <f t="shared" si="230"/>
        <v>135</v>
      </c>
      <c r="F1005" s="422">
        <f t="shared" si="231"/>
        <v>768</v>
      </c>
      <c r="G1005" s="422">
        <f t="shared" si="232"/>
        <v>0</v>
      </c>
      <c r="H1005" s="22">
        <f t="shared" si="233"/>
        <v>2947</v>
      </c>
      <c r="I1005" s="116">
        <v>844</v>
      </c>
      <c r="J1005" s="116">
        <v>30</v>
      </c>
      <c r="K1005" s="116">
        <v>393</v>
      </c>
      <c r="L1005" s="116">
        <v>0</v>
      </c>
      <c r="M1005" s="22">
        <f t="shared" si="234"/>
        <v>1267</v>
      </c>
      <c r="N1005" s="116">
        <v>801</v>
      </c>
      <c r="O1005" s="116">
        <v>105</v>
      </c>
      <c r="P1005" s="116">
        <v>204</v>
      </c>
      <c r="Q1005" s="116">
        <v>0</v>
      </c>
      <c r="R1005" s="22">
        <f t="shared" si="235"/>
        <v>1110</v>
      </c>
      <c r="S1005" s="116">
        <v>399</v>
      </c>
      <c r="T1005" s="116">
        <v>0</v>
      </c>
      <c r="U1005" s="116">
        <v>171</v>
      </c>
      <c r="V1005" s="116">
        <v>0</v>
      </c>
      <c r="W1005" s="22">
        <f t="shared" si="236"/>
        <v>570</v>
      </c>
      <c r="X1005" s="22">
        <f t="shared" si="237"/>
        <v>122.79166666666667</v>
      </c>
      <c r="Y1005" s="22">
        <f ca="1">OFFSET('Cost Study'!$B$7,'Operations Support'!$C1005,'Operations Support'!$B1005)*$H1005</f>
        <v>7721.14</v>
      </c>
      <c r="Z1005" s="23">
        <f ca="1">Y1005*'Cost Study'!$B$31</f>
        <v>431240.57019519358</v>
      </c>
      <c r="AA1005" s="23">
        <f ca="1">IF(A1005=10298,1.51,1)*IF($B1005&lt;3,$D1005*'Cost Study'!$B$32*OFFSET('Cost Study'!$B$7,'Operations Support'!$C1005,'Operations Support'!$B1005),0)</f>
        <v>0</v>
      </c>
      <c r="AB1005" s="24">
        <f ca="1">AA1005*'Cost Study'!$B$31</f>
        <v>0</v>
      </c>
      <c r="AC1005" s="23">
        <f ca="1">Y1005*'Cost Study'!$B$31</f>
        <v>431240.57019519358</v>
      </c>
      <c r="AD1005" s="24">
        <f ca="1">AA1005*'Cost Study'!$B$31</f>
        <v>0</v>
      </c>
      <c r="AE1005" s="377">
        <f t="shared" ca="1" si="238"/>
        <v>431240.57019519358</v>
      </c>
      <c r="AF1005" s="377">
        <f t="shared" ca="1" si="239"/>
        <v>431240.57019519358</v>
      </c>
      <c r="AH1005" s="688">
        <f>IFERROR($H1005/SUMIF($A:$A,$A1005,$H:$H)*SUMIF(Summary!$A$110:$A$186,$A1005,Summary!$P$110:$P$186),0)</f>
        <v>73166.72479984675</v>
      </c>
      <c r="AI1005" s="689">
        <f t="shared" ca="1" si="225"/>
        <v>358073.84539534681</v>
      </c>
      <c r="AJ1005" s="688">
        <f>IFERROR(H1005/SUMIF(A:A,A1005,H:H)*SUMIF(Summary!$A$110:$A$186,'Operations Support'!A1005,Summary!$Q$110:$Q$186),0)</f>
        <v>73436.398092352931</v>
      </c>
      <c r="AK1005" s="688">
        <f t="shared" ca="1" si="226"/>
        <v>357804.17210284062</v>
      </c>
      <c r="AM1005" s="688">
        <f>IFERROR($H1005/SUMIF($A:$A,$A1005,$H:$H)*SUMIF(Summary!$A$230:$A$266,$A1005,Summary!$P$230:$P$266),0)</f>
        <v>13843.246547251463</v>
      </c>
      <c r="AN1005" s="688">
        <f>IFERROR($H1005/SUMIF($A:$A,$A1005,$H:$H)*(SUMIF(Summary!$A$230:$A$266,$A1005,Summary!$L$230:$L$266)+SUMIF(Summary!$A$281:$A$317,$A1005,Summary!$L$281:$L$317))-AM1005,0)</f>
        <v>44323.87769576945</v>
      </c>
      <c r="AO1005" s="688">
        <f>IFERROR($H1005/SUMIF($A:$A,$A1005,$H:$H)*SUMIF(Summary!$A$230:$A$266,$A1005,Summary!$Q$230:$Q$266),0)</f>
        <v>13894.269110931667</v>
      </c>
      <c r="AP1005" s="688">
        <f>IFERROR($H1005/SUMIF($A:$A,$A1005,$H:$H)*(SUMIF(Summary!$A$230:$A$266,$A1005,Summary!$L$230:$L$266)+SUMIF(Summary!$A$281:$A$317,$A1005,Summary!$L$281:$L$317))-AO1005,0)</f>
        <v>44272.855132089251</v>
      </c>
      <c r="AQ1005" s="306"/>
      <c r="AR1005" s="688">
        <f t="shared" ca="1" si="227"/>
        <v>402397.72309111629</v>
      </c>
      <c r="AS1005" s="688">
        <f t="shared" ca="1" si="228"/>
        <v>402077.02723492985</v>
      </c>
    </row>
    <row r="1006" spans="1:45" x14ac:dyDescent="0.2">
      <c r="A1006" s="423">
        <v>3624</v>
      </c>
      <c r="B1006" s="427">
        <v>3</v>
      </c>
      <c r="C1006" s="425" t="s">
        <v>314</v>
      </c>
      <c r="D1006" s="422">
        <f t="shared" si="229"/>
        <v>0</v>
      </c>
      <c r="E1006" s="422">
        <f t="shared" si="230"/>
        <v>0</v>
      </c>
      <c r="F1006" s="422">
        <f t="shared" si="231"/>
        <v>0</v>
      </c>
      <c r="G1006" s="422">
        <f t="shared" si="232"/>
        <v>0</v>
      </c>
      <c r="H1006" s="22">
        <f t="shared" si="233"/>
        <v>0</v>
      </c>
      <c r="I1006" s="116">
        <v>0</v>
      </c>
      <c r="J1006" s="116">
        <v>0</v>
      </c>
      <c r="K1006" s="116">
        <v>0</v>
      </c>
      <c r="L1006" s="116">
        <v>0</v>
      </c>
      <c r="M1006" s="22">
        <f t="shared" si="234"/>
        <v>0</v>
      </c>
      <c r="N1006" s="116">
        <v>0</v>
      </c>
      <c r="O1006" s="116">
        <v>0</v>
      </c>
      <c r="P1006" s="116">
        <v>0</v>
      </c>
      <c r="Q1006" s="116">
        <v>0</v>
      </c>
      <c r="R1006" s="22">
        <f t="shared" si="235"/>
        <v>0</v>
      </c>
      <c r="S1006" s="116">
        <v>0</v>
      </c>
      <c r="T1006" s="116">
        <v>0</v>
      </c>
      <c r="U1006" s="116">
        <v>0</v>
      </c>
      <c r="V1006" s="116">
        <v>0</v>
      </c>
      <c r="W1006" s="22">
        <f t="shared" si="236"/>
        <v>0</v>
      </c>
      <c r="X1006" s="22">
        <f t="shared" si="237"/>
        <v>0</v>
      </c>
      <c r="Y1006" s="22">
        <f ca="1">OFFSET('Cost Study'!$B$7,'Operations Support'!$C1006,'Operations Support'!$B1006)*$H1006</f>
        <v>0</v>
      </c>
      <c r="Z1006" s="23">
        <f ca="1">Y1006*'Cost Study'!$B$31</f>
        <v>0</v>
      </c>
      <c r="AA1006" s="23">
        <f ca="1">IF(A1006=10298,1.51,1)*IF($B1006&lt;3,$D1006*'Cost Study'!$B$32*OFFSET('Cost Study'!$B$7,'Operations Support'!$C1006,'Operations Support'!$B1006),0)</f>
        <v>0</v>
      </c>
      <c r="AB1006" s="24">
        <f ca="1">AA1006*'Cost Study'!$B$31</f>
        <v>0</v>
      </c>
      <c r="AC1006" s="23">
        <f ca="1">Y1006*'Cost Study'!$B$31</f>
        <v>0</v>
      </c>
      <c r="AD1006" s="24">
        <f ca="1">AA1006*'Cost Study'!$B$31</f>
        <v>0</v>
      </c>
      <c r="AE1006" s="377">
        <f t="shared" ca="1" si="238"/>
        <v>0</v>
      </c>
      <c r="AF1006" s="377">
        <f t="shared" ca="1" si="239"/>
        <v>0</v>
      </c>
      <c r="AH1006" s="688">
        <f>IFERROR($H1006/SUMIF($A:$A,$A1006,$H:$H)*SUMIF(Summary!$A$110:$A$186,$A1006,Summary!$P$110:$P$186),0)</f>
        <v>0</v>
      </c>
      <c r="AI1006" s="689">
        <f t="shared" ref="AI1006:AI1069" ca="1" si="240">Z1006+AB1006-AH1006</f>
        <v>0</v>
      </c>
      <c r="AJ1006" s="688">
        <f>IFERROR(H1006/SUMIF(A:A,A1006,H:H)*SUMIF(Summary!$A$110:$A$186,'Operations Support'!A1006,Summary!$Q$110:$Q$186),0)</f>
        <v>0</v>
      </c>
      <c r="AK1006" s="688">
        <f t="shared" ref="AK1006:AK1069" ca="1" si="241">AC1006+AD1006-AJ1006</f>
        <v>0</v>
      </c>
      <c r="AM1006" s="688">
        <f>IFERROR($H1006/SUMIF($A:$A,$A1006,$H:$H)*SUMIF(Summary!$A$230:$A$266,$A1006,Summary!$P$230:$P$266),0)</f>
        <v>0</v>
      </c>
      <c r="AN1006" s="688">
        <f>IFERROR($H1006/SUMIF($A:$A,$A1006,$H:$H)*(SUMIF(Summary!$A$230:$A$266,$A1006,Summary!$L$230:$L$266)+SUMIF(Summary!$A$281:$A$317,$A1006,Summary!$L$281:$L$317))-AM1006,0)</f>
        <v>0</v>
      </c>
      <c r="AO1006" s="688">
        <f>IFERROR($H1006/SUMIF($A:$A,$A1006,$H:$H)*SUMIF(Summary!$A$230:$A$266,$A1006,Summary!$Q$230:$Q$266),0)</f>
        <v>0</v>
      </c>
      <c r="AP1006" s="688">
        <f>IFERROR($H1006/SUMIF($A:$A,$A1006,$H:$H)*(SUMIF(Summary!$A$230:$A$266,$A1006,Summary!$L$230:$L$266)+SUMIF(Summary!$A$281:$A$317,$A1006,Summary!$L$281:$L$317))-AO1006,0)</f>
        <v>0</v>
      </c>
      <c r="AQ1006" s="306"/>
      <c r="AR1006" s="688">
        <f t="shared" ref="AR1006:AR1069" ca="1" si="242">AI1006+AN1006</f>
        <v>0</v>
      </c>
      <c r="AS1006" s="688">
        <f t="shared" ref="AS1006:AS1069" ca="1" si="243">AK1006+AP1006</f>
        <v>0</v>
      </c>
    </row>
    <row r="1007" spans="1:45" x14ac:dyDescent="0.2">
      <c r="A1007" s="423">
        <v>3624</v>
      </c>
      <c r="B1007" s="427">
        <v>3</v>
      </c>
      <c r="C1007" s="425" t="s">
        <v>315</v>
      </c>
      <c r="D1007" s="422">
        <f t="shared" si="229"/>
        <v>2778</v>
      </c>
      <c r="E1007" s="422">
        <f t="shared" si="230"/>
        <v>0</v>
      </c>
      <c r="F1007" s="422">
        <f t="shared" si="231"/>
        <v>0</v>
      </c>
      <c r="G1007" s="422">
        <f t="shared" si="232"/>
        <v>0</v>
      </c>
      <c r="H1007" s="22">
        <f t="shared" si="233"/>
        <v>2778</v>
      </c>
      <c r="I1007" s="116">
        <v>1116</v>
      </c>
      <c r="J1007" s="116">
        <v>0</v>
      </c>
      <c r="K1007" s="116">
        <v>0</v>
      </c>
      <c r="L1007" s="116">
        <v>0</v>
      </c>
      <c r="M1007" s="22">
        <f t="shared" si="234"/>
        <v>1116</v>
      </c>
      <c r="N1007" s="116">
        <v>993</v>
      </c>
      <c r="O1007" s="116">
        <v>0</v>
      </c>
      <c r="P1007" s="116">
        <v>0</v>
      </c>
      <c r="Q1007" s="116">
        <v>0</v>
      </c>
      <c r="R1007" s="22">
        <f t="shared" si="235"/>
        <v>993</v>
      </c>
      <c r="S1007" s="116">
        <v>669</v>
      </c>
      <c r="T1007" s="116">
        <v>0</v>
      </c>
      <c r="U1007" s="116">
        <v>0</v>
      </c>
      <c r="V1007" s="116">
        <v>0</v>
      </c>
      <c r="W1007" s="22">
        <f t="shared" si="236"/>
        <v>669</v>
      </c>
      <c r="X1007" s="22">
        <f t="shared" si="237"/>
        <v>115.75</v>
      </c>
      <c r="Y1007" s="22">
        <f ca="1">OFFSET('Cost Study'!$B$7,'Operations Support'!$C1007,'Operations Support'!$B1007)*$H1007</f>
        <v>9084.06</v>
      </c>
      <c r="Z1007" s="23">
        <f ca="1">Y1007*'Cost Study'!$B$31</f>
        <v>507362.28252399905</v>
      </c>
      <c r="AA1007" s="23">
        <f ca="1">IF(A1007=10298,1.51,1)*IF($B1007&lt;3,$D1007*'Cost Study'!$B$32*OFFSET('Cost Study'!$B$7,'Operations Support'!$C1007,'Operations Support'!$B1007),0)</f>
        <v>0</v>
      </c>
      <c r="AB1007" s="24">
        <f ca="1">AA1007*'Cost Study'!$B$31</f>
        <v>0</v>
      </c>
      <c r="AC1007" s="23">
        <f ca="1">Y1007*'Cost Study'!$B$31</f>
        <v>507362.28252399905</v>
      </c>
      <c r="AD1007" s="24">
        <f ca="1">AA1007*'Cost Study'!$B$31</f>
        <v>0</v>
      </c>
      <c r="AE1007" s="377">
        <f t="shared" ca="1" si="238"/>
        <v>507362.28252399905</v>
      </c>
      <c r="AF1007" s="377">
        <f t="shared" ca="1" si="239"/>
        <v>507362.28252399905</v>
      </c>
      <c r="AH1007" s="688">
        <f>IFERROR($H1007/SUMIF($A:$A,$A1007,$H:$H)*SUMIF(Summary!$A$110:$A$186,$A1007,Summary!$P$110:$P$186),0)</f>
        <v>68970.872580242372</v>
      </c>
      <c r="AI1007" s="689">
        <f t="shared" ca="1" si="240"/>
        <v>438391.40994375665</v>
      </c>
      <c r="AJ1007" s="688">
        <f>IFERROR(H1007/SUMIF(A:A,A1007,H:H)*SUMIF(Summary!$A$110:$A$186,'Operations Support'!A1007,Summary!$Q$110:$Q$186),0)</f>
        <v>69225.081065679158</v>
      </c>
      <c r="AK1007" s="688">
        <f t="shared" ca="1" si="241"/>
        <v>438137.20145831991</v>
      </c>
      <c r="AM1007" s="688">
        <f>IFERROR($H1007/SUMIF($A:$A,$A1007,$H:$H)*SUMIF(Summary!$A$230:$A$266,$A1007,Summary!$P$230:$P$266),0)</f>
        <v>13049.385445627609</v>
      </c>
      <c r="AN1007" s="688">
        <f>IFERROR($H1007/SUMIF($A:$A,$A1007,$H:$H)*(SUMIF(Summary!$A$230:$A$266,$A1007,Summary!$L$230:$L$266)+SUMIF(Summary!$A$281:$A$317,$A1007,Summary!$L$281:$L$317))-AM1007,0)</f>
        <v>41782.060481454886</v>
      </c>
      <c r="AO1007" s="688">
        <f>IFERROR($H1007/SUMIF($A:$A,$A1007,$H:$H)*SUMIF(Summary!$A$230:$A$266,$A1007,Summary!$Q$230:$Q$266),0)</f>
        <v>13097.482046205692</v>
      </c>
      <c r="AP1007" s="688">
        <f>IFERROR($H1007/SUMIF($A:$A,$A1007,$H:$H)*(SUMIF(Summary!$A$230:$A$266,$A1007,Summary!$L$230:$L$266)+SUMIF(Summary!$A$281:$A$317,$A1007,Summary!$L$281:$L$317))-AO1007,0)</f>
        <v>41733.963880876807</v>
      </c>
      <c r="AQ1007" s="306"/>
      <c r="AR1007" s="688">
        <f t="shared" ca="1" si="242"/>
        <v>480173.47042521153</v>
      </c>
      <c r="AS1007" s="688">
        <f t="shared" ca="1" si="243"/>
        <v>479871.16533919668</v>
      </c>
    </row>
    <row r="1008" spans="1:45" x14ac:dyDescent="0.2">
      <c r="A1008" s="423">
        <v>3624</v>
      </c>
      <c r="B1008" s="427">
        <v>3</v>
      </c>
      <c r="C1008" s="425" t="s">
        <v>316</v>
      </c>
      <c r="D1008" s="422">
        <f t="shared" si="229"/>
        <v>0</v>
      </c>
      <c r="E1008" s="422">
        <f t="shared" si="230"/>
        <v>0</v>
      </c>
      <c r="F1008" s="422">
        <f t="shared" si="231"/>
        <v>0</v>
      </c>
      <c r="G1008" s="422">
        <f t="shared" si="232"/>
        <v>0</v>
      </c>
      <c r="H1008" s="22">
        <f t="shared" si="233"/>
        <v>0</v>
      </c>
      <c r="I1008" s="116">
        <v>0</v>
      </c>
      <c r="J1008" s="116">
        <v>0</v>
      </c>
      <c r="K1008" s="116">
        <v>0</v>
      </c>
      <c r="L1008" s="116">
        <v>0</v>
      </c>
      <c r="M1008" s="22">
        <f t="shared" si="234"/>
        <v>0</v>
      </c>
      <c r="N1008" s="116">
        <v>0</v>
      </c>
      <c r="O1008" s="116">
        <v>0</v>
      </c>
      <c r="P1008" s="116">
        <v>0</v>
      </c>
      <c r="Q1008" s="116">
        <v>0</v>
      </c>
      <c r="R1008" s="22">
        <f t="shared" si="235"/>
        <v>0</v>
      </c>
      <c r="S1008" s="116">
        <v>0</v>
      </c>
      <c r="T1008" s="116">
        <v>0</v>
      </c>
      <c r="U1008" s="116">
        <v>0</v>
      </c>
      <c r="V1008" s="116">
        <v>0</v>
      </c>
      <c r="W1008" s="22">
        <f t="shared" si="236"/>
        <v>0</v>
      </c>
      <c r="X1008" s="22">
        <f t="shared" si="237"/>
        <v>0</v>
      </c>
      <c r="Y1008" s="22">
        <f ca="1">OFFSET('Cost Study'!$B$7,'Operations Support'!$C1008,'Operations Support'!$B1008)*$H1008</f>
        <v>0</v>
      </c>
      <c r="Z1008" s="23">
        <f ca="1">Y1008*'Cost Study'!$B$31</f>
        <v>0</v>
      </c>
      <c r="AA1008" s="23">
        <f ca="1">IF(A1008=10298,1.51,1)*IF($B1008&lt;3,$D1008*'Cost Study'!$B$32*OFFSET('Cost Study'!$B$7,'Operations Support'!$C1008,'Operations Support'!$B1008),0)</f>
        <v>0</v>
      </c>
      <c r="AB1008" s="24">
        <f ca="1">AA1008*'Cost Study'!$B$31</f>
        <v>0</v>
      </c>
      <c r="AC1008" s="23">
        <f ca="1">Y1008*'Cost Study'!$B$31</f>
        <v>0</v>
      </c>
      <c r="AD1008" s="24">
        <f ca="1">AA1008*'Cost Study'!$B$31</f>
        <v>0</v>
      </c>
      <c r="AE1008" s="377">
        <f t="shared" ca="1" si="238"/>
        <v>0</v>
      </c>
      <c r="AF1008" s="377">
        <f t="shared" ca="1" si="239"/>
        <v>0</v>
      </c>
      <c r="AH1008" s="688">
        <f>IFERROR($H1008/SUMIF($A:$A,$A1008,$H:$H)*SUMIF(Summary!$A$110:$A$186,$A1008,Summary!$P$110:$P$186),0)</f>
        <v>0</v>
      </c>
      <c r="AI1008" s="689">
        <f t="shared" ca="1" si="240"/>
        <v>0</v>
      </c>
      <c r="AJ1008" s="688">
        <f>IFERROR(H1008/SUMIF(A:A,A1008,H:H)*SUMIF(Summary!$A$110:$A$186,'Operations Support'!A1008,Summary!$Q$110:$Q$186),0)</f>
        <v>0</v>
      </c>
      <c r="AK1008" s="688">
        <f t="shared" ca="1" si="241"/>
        <v>0</v>
      </c>
      <c r="AM1008" s="688">
        <f>IFERROR($H1008/SUMIF($A:$A,$A1008,$H:$H)*SUMIF(Summary!$A$230:$A$266,$A1008,Summary!$P$230:$P$266),0)</f>
        <v>0</v>
      </c>
      <c r="AN1008" s="688">
        <f>IFERROR($H1008/SUMIF($A:$A,$A1008,$H:$H)*(SUMIF(Summary!$A$230:$A$266,$A1008,Summary!$L$230:$L$266)+SUMIF(Summary!$A$281:$A$317,$A1008,Summary!$L$281:$L$317))-AM1008,0)</f>
        <v>0</v>
      </c>
      <c r="AO1008" s="688">
        <f>IFERROR($H1008/SUMIF($A:$A,$A1008,$H:$H)*SUMIF(Summary!$A$230:$A$266,$A1008,Summary!$Q$230:$Q$266),0)</f>
        <v>0</v>
      </c>
      <c r="AP1008" s="688">
        <f>IFERROR($H1008/SUMIF($A:$A,$A1008,$H:$H)*(SUMIF(Summary!$A$230:$A$266,$A1008,Summary!$L$230:$L$266)+SUMIF(Summary!$A$281:$A$317,$A1008,Summary!$L$281:$L$317))-AO1008,0)</f>
        <v>0</v>
      </c>
      <c r="AQ1008" s="306"/>
      <c r="AR1008" s="688">
        <f t="shared" ca="1" si="242"/>
        <v>0</v>
      </c>
      <c r="AS1008" s="688">
        <f t="shared" ca="1" si="243"/>
        <v>0</v>
      </c>
    </row>
    <row r="1009" spans="1:45" x14ac:dyDescent="0.2">
      <c r="A1009" s="423">
        <v>3624</v>
      </c>
      <c r="B1009" s="427">
        <v>3</v>
      </c>
      <c r="C1009" s="425" t="s">
        <v>317</v>
      </c>
      <c r="D1009" s="422">
        <f t="shared" si="229"/>
        <v>0</v>
      </c>
      <c r="E1009" s="422">
        <f t="shared" si="230"/>
        <v>0</v>
      </c>
      <c r="F1009" s="422">
        <f t="shared" si="231"/>
        <v>0</v>
      </c>
      <c r="G1009" s="422">
        <f t="shared" si="232"/>
        <v>0</v>
      </c>
      <c r="H1009" s="22">
        <f t="shared" si="233"/>
        <v>0</v>
      </c>
      <c r="I1009" s="116">
        <v>0</v>
      </c>
      <c r="J1009" s="116">
        <v>0</v>
      </c>
      <c r="K1009" s="116">
        <v>0</v>
      </c>
      <c r="L1009" s="116">
        <v>0</v>
      </c>
      <c r="M1009" s="22">
        <f t="shared" si="234"/>
        <v>0</v>
      </c>
      <c r="N1009" s="116">
        <v>0</v>
      </c>
      <c r="O1009" s="116">
        <v>0</v>
      </c>
      <c r="P1009" s="116">
        <v>0</v>
      </c>
      <c r="Q1009" s="116">
        <v>0</v>
      </c>
      <c r="R1009" s="22">
        <f t="shared" si="235"/>
        <v>0</v>
      </c>
      <c r="S1009" s="116">
        <v>0</v>
      </c>
      <c r="T1009" s="116">
        <v>0</v>
      </c>
      <c r="U1009" s="116">
        <v>0</v>
      </c>
      <c r="V1009" s="116">
        <v>0</v>
      </c>
      <c r="W1009" s="22">
        <f t="shared" si="236"/>
        <v>0</v>
      </c>
      <c r="X1009" s="22">
        <f t="shared" si="237"/>
        <v>0</v>
      </c>
      <c r="Y1009" s="22">
        <f ca="1">OFFSET('Cost Study'!$B$7,'Operations Support'!$C1009,'Operations Support'!$B1009)*$H1009</f>
        <v>0</v>
      </c>
      <c r="Z1009" s="23">
        <f ca="1">Y1009*'Cost Study'!$B$31</f>
        <v>0</v>
      </c>
      <c r="AA1009" s="23">
        <f ca="1">IF(A1009=10298,1.51,1)*IF($B1009&lt;3,$D1009*'Cost Study'!$B$32*OFFSET('Cost Study'!$B$7,'Operations Support'!$C1009,'Operations Support'!$B1009),0)</f>
        <v>0</v>
      </c>
      <c r="AB1009" s="24">
        <f ca="1">AA1009*'Cost Study'!$B$31</f>
        <v>0</v>
      </c>
      <c r="AC1009" s="23">
        <f ca="1">Y1009*'Cost Study'!$B$31</f>
        <v>0</v>
      </c>
      <c r="AD1009" s="24">
        <f ca="1">AA1009*'Cost Study'!$B$31</f>
        <v>0</v>
      </c>
      <c r="AE1009" s="377">
        <f t="shared" ca="1" si="238"/>
        <v>0</v>
      </c>
      <c r="AF1009" s="377">
        <f t="shared" ca="1" si="239"/>
        <v>0</v>
      </c>
      <c r="AH1009" s="688">
        <f>IFERROR($H1009/SUMIF($A:$A,$A1009,$H:$H)*SUMIF(Summary!$A$110:$A$186,$A1009,Summary!$P$110:$P$186),0)</f>
        <v>0</v>
      </c>
      <c r="AI1009" s="689">
        <f t="shared" ca="1" si="240"/>
        <v>0</v>
      </c>
      <c r="AJ1009" s="688">
        <f>IFERROR(H1009/SUMIF(A:A,A1009,H:H)*SUMIF(Summary!$A$110:$A$186,'Operations Support'!A1009,Summary!$Q$110:$Q$186),0)</f>
        <v>0</v>
      </c>
      <c r="AK1009" s="688">
        <f t="shared" ca="1" si="241"/>
        <v>0</v>
      </c>
      <c r="AM1009" s="688">
        <f>IFERROR($H1009/SUMIF($A:$A,$A1009,$H:$H)*SUMIF(Summary!$A$230:$A$266,$A1009,Summary!$P$230:$P$266),0)</f>
        <v>0</v>
      </c>
      <c r="AN1009" s="688">
        <f>IFERROR($H1009/SUMIF($A:$A,$A1009,$H:$H)*(SUMIF(Summary!$A$230:$A$266,$A1009,Summary!$L$230:$L$266)+SUMIF(Summary!$A$281:$A$317,$A1009,Summary!$L$281:$L$317))-AM1009,0)</f>
        <v>0</v>
      </c>
      <c r="AO1009" s="688">
        <f>IFERROR($H1009/SUMIF($A:$A,$A1009,$H:$H)*SUMIF(Summary!$A$230:$A$266,$A1009,Summary!$Q$230:$Q$266),0)</f>
        <v>0</v>
      </c>
      <c r="AP1009" s="688">
        <f>IFERROR($H1009/SUMIF($A:$A,$A1009,$H:$H)*(SUMIF(Summary!$A$230:$A$266,$A1009,Summary!$L$230:$L$266)+SUMIF(Summary!$A$281:$A$317,$A1009,Summary!$L$281:$L$317))-AO1009,0)</f>
        <v>0</v>
      </c>
      <c r="AQ1009" s="306"/>
      <c r="AR1009" s="688">
        <f t="shared" ca="1" si="242"/>
        <v>0</v>
      </c>
      <c r="AS1009" s="688">
        <f t="shared" ca="1" si="243"/>
        <v>0</v>
      </c>
    </row>
    <row r="1010" spans="1:45" x14ac:dyDescent="0.2">
      <c r="A1010" s="423">
        <v>3624</v>
      </c>
      <c r="B1010" s="427">
        <v>3</v>
      </c>
      <c r="C1010" s="425" t="s">
        <v>318</v>
      </c>
      <c r="D1010" s="422">
        <f t="shared" si="229"/>
        <v>0</v>
      </c>
      <c r="E1010" s="422">
        <f t="shared" si="230"/>
        <v>0</v>
      </c>
      <c r="F1010" s="422">
        <f t="shared" si="231"/>
        <v>0</v>
      </c>
      <c r="G1010" s="422">
        <f t="shared" si="232"/>
        <v>0</v>
      </c>
      <c r="H1010" s="22">
        <f t="shared" si="233"/>
        <v>0</v>
      </c>
      <c r="I1010" s="116">
        <v>0</v>
      </c>
      <c r="J1010" s="116">
        <v>0</v>
      </c>
      <c r="K1010" s="116">
        <v>0</v>
      </c>
      <c r="L1010" s="116">
        <v>0</v>
      </c>
      <c r="M1010" s="22">
        <f t="shared" si="234"/>
        <v>0</v>
      </c>
      <c r="N1010" s="116">
        <v>0</v>
      </c>
      <c r="O1010" s="116">
        <v>0</v>
      </c>
      <c r="P1010" s="116">
        <v>0</v>
      </c>
      <c r="Q1010" s="116">
        <v>0</v>
      </c>
      <c r="R1010" s="22">
        <f t="shared" si="235"/>
        <v>0</v>
      </c>
      <c r="S1010" s="116">
        <v>0</v>
      </c>
      <c r="T1010" s="116">
        <v>0</v>
      </c>
      <c r="U1010" s="116">
        <v>0</v>
      </c>
      <c r="V1010" s="116">
        <v>0</v>
      </c>
      <c r="W1010" s="22">
        <f t="shared" si="236"/>
        <v>0</v>
      </c>
      <c r="X1010" s="22">
        <f t="shared" si="237"/>
        <v>0</v>
      </c>
      <c r="Y1010" s="22">
        <f ca="1">OFFSET('Cost Study'!$B$7,'Operations Support'!$C1010,'Operations Support'!$B1010)*$H1010</f>
        <v>0</v>
      </c>
      <c r="Z1010" s="23">
        <f ca="1">Y1010*'Cost Study'!$B$31</f>
        <v>0</v>
      </c>
      <c r="AA1010" s="23">
        <f ca="1">IF(A1010=10298,1.51,1)*IF($B1010&lt;3,$D1010*'Cost Study'!$B$32*OFFSET('Cost Study'!$B$7,'Operations Support'!$C1010,'Operations Support'!$B1010),0)</f>
        <v>0</v>
      </c>
      <c r="AB1010" s="24">
        <f ca="1">AA1010*'Cost Study'!$B$31</f>
        <v>0</v>
      </c>
      <c r="AC1010" s="23">
        <f ca="1">Y1010*'Cost Study'!$B$31</f>
        <v>0</v>
      </c>
      <c r="AD1010" s="24">
        <f ca="1">AA1010*'Cost Study'!$B$31</f>
        <v>0</v>
      </c>
      <c r="AE1010" s="377">
        <f t="shared" ca="1" si="238"/>
        <v>0</v>
      </c>
      <c r="AF1010" s="377">
        <f t="shared" ca="1" si="239"/>
        <v>0</v>
      </c>
      <c r="AH1010" s="688">
        <f>IFERROR($H1010/SUMIF($A:$A,$A1010,$H:$H)*SUMIF(Summary!$A$110:$A$186,$A1010,Summary!$P$110:$P$186),0)</f>
        <v>0</v>
      </c>
      <c r="AI1010" s="689">
        <f t="shared" ca="1" si="240"/>
        <v>0</v>
      </c>
      <c r="AJ1010" s="688">
        <f>IFERROR(H1010/SUMIF(A:A,A1010,H:H)*SUMIF(Summary!$A$110:$A$186,'Operations Support'!A1010,Summary!$Q$110:$Q$186),0)</f>
        <v>0</v>
      </c>
      <c r="AK1010" s="688">
        <f t="shared" ca="1" si="241"/>
        <v>0</v>
      </c>
      <c r="AM1010" s="688">
        <f>IFERROR($H1010/SUMIF($A:$A,$A1010,$H:$H)*SUMIF(Summary!$A$230:$A$266,$A1010,Summary!$P$230:$P$266),0)</f>
        <v>0</v>
      </c>
      <c r="AN1010" s="688">
        <f>IFERROR($H1010/SUMIF($A:$A,$A1010,$H:$H)*(SUMIF(Summary!$A$230:$A$266,$A1010,Summary!$L$230:$L$266)+SUMIF(Summary!$A$281:$A$317,$A1010,Summary!$L$281:$L$317))-AM1010,0)</f>
        <v>0</v>
      </c>
      <c r="AO1010" s="688">
        <f>IFERROR($H1010/SUMIF($A:$A,$A1010,$H:$H)*SUMIF(Summary!$A$230:$A$266,$A1010,Summary!$Q$230:$Q$266),0)</f>
        <v>0</v>
      </c>
      <c r="AP1010" s="688">
        <f>IFERROR($H1010/SUMIF($A:$A,$A1010,$H:$H)*(SUMIF(Summary!$A$230:$A$266,$A1010,Summary!$L$230:$L$266)+SUMIF(Summary!$A$281:$A$317,$A1010,Summary!$L$281:$L$317))-AO1010,0)</f>
        <v>0</v>
      </c>
      <c r="AQ1010" s="306"/>
      <c r="AR1010" s="688">
        <f t="shared" ca="1" si="242"/>
        <v>0</v>
      </c>
      <c r="AS1010" s="688">
        <f t="shared" ca="1" si="243"/>
        <v>0</v>
      </c>
    </row>
    <row r="1011" spans="1:45" x14ac:dyDescent="0.2">
      <c r="A1011" s="423">
        <v>3624</v>
      </c>
      <c r="B1011" s="427">
        <v>3</v>
      </c>
      <c r="C1011" s="425" t="s">
        <v>319</v>
      </c>
      <c r="D1011" s="422">
        <f t="shared" si="229"/>
        <v>351</v>
      </c>
      <c r="E1011" s="422">
        <f t="shared" si="230"/>
        <v>0</v>
      </c>
      <c r="F1011" s="422">
        <f t="shared" si="231"/>
        <v>49</v>
      </c>
      <c r="G1011" s="422">
        <f t="shared" si="232"/>
        <v>0</v>
      </c>
      <c r="H1011" s="22">
        <f t="shared" si="233"/>
        <v>400</v>
      </c>
      <c r="I1011" s="116">
        <v>105</v>
      </c>
      <c r="J1011" s="116">
        <v>0</v>
      </c>
      <c r="K1011" s="116">
        <v>21</v>
      </c>
      <c r="L1011" s="116">
        <v>0</v>
      </c>
      <c r="M1011" s="22">
        <f t="shared" si="234"/>
        <v>126</v>
      </c>
      <c r="N1011" s="116">
        <v>170</v>
      </c>
      <c r="O1011" s="116">
        <v>0</v>
      </c>
      <c r="P1011" s="116">
        <v>28</v>
      </c>
      <c r="Q1011" s="116">
        <v>0</v>
      </c>
      <c r="R1011" s="22">
        <f t="shared" si="235"/>
        <v>198</v>
      </c>
      <c r="S1011" s="116">
        <v>76</v>
      </c>
      <c r="T1011" s="116">
        <v>0</v>
      </c>
      <c r="U1011" s="116">
        <v>0</v>
      </c>
      <c r="V1011" s="116">
        <v>0</v>
      </c>
      <c r="W1011" s="22">
        <f t="shared" si="236"/>
        <v>76</v>
      </c>
      <c r="X1011" s="22">
        <f t="shared" si="237"/>
        <v>16.666666666666668</v>
      </c>
      <c r="Y1011" s="22">
        <f ca="1">OFFSET('Cost Study'!$B$7,'Operations Support'!$C1011,'Operations Support'!$B1011)*$H1011</f>
        <v>1096</v>
      </c>
      <c r="Z1011" s="23">
        <f ca="1">Y1011*'Cost Study'!$B$31</f>
        <v>61213.715194120581</v>
      </c>
      <c r="AA1011" s="23">
        <f ca="1">IF(A1011=10298,1.51,1)*IF($B1011&lt;3,$D1011*'Cost Study'!$B$32*OFFSET('Cost Study'!$B$7,'Operations Support'!$C1011,'Operations Support'!$B1011),0)</f>
        <v>0</v>
      </c>
      <c r="AB1011" s="24">
        <f ca="1">AA1011*'Cost Study'!$B$31</f>
        <v>0</v>
      </c>
      <c r="AC1011" s="23">
        <f ca="1">Y1011*'Cost Study'!$B$31</f>
        <v>61213.715194120581</v>
      </c>
      <c r="AD1011" s="24">
        <f ca="1">AA1011*'Cost Study'!$B$31</f>
        <v>0</v>
      </c>
      <c r="AE1011" s="377">
        <f t="shared" ca="1" si="238"/>
        <v>61213.715194120581</v>
      </c>
      <c r="AF1011" s="377">
        <f t="shared" ca="1" si="239"/>
        <v>61213.715194120581</v>
      </c>
      <c r="AH1011" s="688">
        <f>IFERROR($H1011/SUMIF($A:$A,$A1011,$H:$H)*SUMIF(Summary!$A$110:$A$186,$A1011,Summary!$P$110:$P$186),0)</f>
        <v>9931.0111706612497</v>
      </c>
      <c r="AI1011" s="689">
        <f t="shared" ca="1" si="240"/>
        <v>51282.70402345933</v>
      </c>
      <c r="AJ1011" s="688">
        <f>IFERROR(H1011/SUMIF(A:A,A1011,H:H)*SUMIF(Summary!$A$110:$A$186,'Operations Support'!A1011,Summary!$Q$110:$Q$186),0)</f>
        <v>9967.6142643166531</v>
      </c>
      <c r="AK1011" s="688">
        <f t="shared" ca="1" si="241"/>
        <v>51246.100929803928</v>
      </c>
      <c r="AM1011" s="688">
        <f>IFERROR($H1011/SUMIF($A:$A,$A1011,$H:$H)*SUMIF(Summary!$A$230:$A$266,$A1011,Summary!$P$230:$P$266),0)</f>
        <v>1878.9611872753937</v>
      </c>
      <c r="AN1011" s="688">
        <f>IFERROR($H1011/SUMIF($A:$A,$A1011,$H:$H)*(SUMIF(Summary!$A$230:$A$266,$A1011,Summary!$L$230:$L$266)+SUMIF(Summary!$A$281:$A$317,$A1011,Summary!$L$281:$L$317))-AM1011,0)</f>
        <v>6016.1354184960237</v>
      </c>
      <c r="AO1011" s="688">
        <f>IFERROR($H1011/SUMIF($A:$A,$A1011,$H:$H)*SUMIF(Summary!$A$230:$A$266,$A1011,Summary!$Q$230:$Q$266),0)</f>
        <v>1885.8865437301213</v>
      </c>
      <c r="AP1011" s="688">
        <f>IFERROR($H1011/SUMIF($A:$A,$A1011,$H:$H)*(SUMIF(Summary!$A$230:$A$266,$A1011,Summary!$L$230:$L$266)+SUMIF(Summary!$A$281:$A$317,$A1011,Summary!$L$281:$L$317))-AO1011,0)</f>
        <v>6009.2100620412966</v>
      </c>
      <c r="AQ1011" s="306"/>
      <c r="AR1011" s="688">
        <f t="shared" ca="1" si="242"/>
        <v>57298.839441955352</v>
      </c>
      <c r="AS1011" s="688">
        <f t="shared" ca="1" si="243"/>
        <v>57255.310991845225</v>
      </c>
    </row>
    <row r="1012" spans="1:45" x14ac:dyDescent="0.2">
      <c r="A1012" s="423">
        <v>3624</v>
      </c>
      <c r="B1012" s="427">
        <v>3</v>
      </c>
      <c r="C1012" s="425" t="s">
        <v>320</v>
      </c>
      <c r="D1012" s="422">
        <f t="shared" si="229"/>
        <v>0</v>
      </c>
      <c r="E1012" s="422">
        <f t="shared" si="230"/>
        <v>0</v>
      </c>
      <c r="F1012" s="422">
        <f t="shared" si="231"/>
        <v>0</v>
      </c>
      <c r="G1012" s="422">
        <f t="shared" si="232"/>
        <v>0</v>
      </c>
      <c r="H1012" s="22">
        <f t="shared" si="233"/>
        <v>0</v>
      </c>
      <c r="I1012" s="116">
        <v>0</v>
      </c>
      <c r="J1012" s="116">
        <v>0</v>
      </c>
      <c r="K1012" s="116">
        <v>0</v>
      </c>
      <c r="L1012" s="116">
        <v>0</v>
      </c>
      <c r="M1012" s="22">
        <f t="shared" si="234"/>
        <v>0</v>
      </c>
      <c r="N1012" s="116">
        <v>0</v>
      </c>
      <c r="O1012" s="116">
        <v>0</v>
      </c>
      <c r="P1012" s="116">
        <v>0</v>
      </c>
      <c r="Q1012" s="116">
        <v>0</v>
      </c>
      <c r="R1012" s="22">
        <f t="shared" si="235"/>
        <v>0</v>
      </c>
      <c r="S1012" s="116">
        <v>0</v>
      </c>
      <c r="T1012" s="116">
        <v>0</v>
      </c>
      <c r="U1012" s="116">
        <v>0</v>
      </c>
      <c r="V1012" s="116">
        <v>0</v>
      </c>
      <c r="W1012" s="22">
        <f t="shared" si="236"/>
        <v>0</v>
      </c>
      <c r="X1012" s="22">
        <f t="shared" si="237"/>
        <v>0</v>
      </c>
      <c r="Y1012" s="22">
        <f ca="1">OFFSET('Cost Study'!$B$7,'Operations Support'!$C1012,'Operations Support'!$B1012)*$H1012</f>
        <v>0</v>
      </c>
      <c r="Z1012" s="23">
        <f ca="1">Y1012*'Cost Study'!$B$31</f>
        <v>0</v>
      </c>
      <c r="AA1012" s="23">
        <f ca="1">IF(A1012=10298,1.51,1)*IF($B1012&lt;3,$D1012*'Cost Study'!$B$32*OFFSET('Cost Study'!$B$7,'Operations Support'!$C1012,'Operations Support'!$B1012),0)</f>
        <v>0</v>
      </c>
      <c r="AB1012" s="24">
        <f ca="1">AA1012*'Cost Study'!$B$31</f>
        <v>0</v>
      </c>
      <c r="AC1012" s="23">
        <f ca="1">Y1012*'Cost Study'!$B$31</f>
        <v>0</v>
      </c>
      <c r="AD1012" s="24">
        <f ca="1">AA1012*'Cost Study'!$B$31</f>
        <v>0</v>
      </c>
      <c r="AE1012" s="377">
        <f t="shared" ca="1" si="238"/>
        <v>0</v>
      </c>
      <c r="AF1012" s="377">
        <f t="shared" ca="1" si="239"/>
        <v>0</v>
      </c>
      <c r="AH1012" s="688">
        <f>IFERROR($H1012/SUMIF($A:$A,$A1012,$H:$H)*SUMIF(Summary!$A$110:$A$186,$A1012,Summary!$P$110:$P$186),0)</f>
        <v>0</v>
      </c>
      <c r="AI1012" s="689">
        <f t="shared" ca="1" si="240"/>
        <v>0</v>
      </c>
      <c r="AJ1012" s="688">
        <f>IFERROR(H1012/SUMIF(A:A,A1012,H:H)*SUMIF(Summary!$A$110:$A$186,'Operations Support'!A1012,Summary!$Q$110:$Q$186),0)</f>
        <v>0</v>
      </c>
      <c r="AK1012" s="688">
        <f t="shared" ca="1" si="241"/>
        <v>0</v>
      </c>
      <c r="AM1012" s="688">
        <f>IFERROR($H1012/SUMIF($A:$A,$A1012,$H:$H)*SUMIF(Summary!$A$230:$A$266,$A1012,Summary!$P$230:$P$266),0)</f>
        <v>0</v>
      </c>
      <c r="AN1012" s="688">
        <f>IFERROR($H1012/SUMIF($A:$A,$A1012,$H:$H)*(SUMIF(Summary!$A$230:$A$266,$A1012,Summary!$L$230:$L$266)+SUMIF(Summary!$A$281:$A$317,$A1012,Summary!$L$281:$L$317))-AM1012,0)</f>
        <v>0</v>
      </c>
      <c r="AO1012" s="688">
        <f>IFERROR($H1012/SUMIF($A:$A,$A1012,$H:$H)*SUMIF(Summary!$A$230:$A$266,$A1012,Summary!$Q$230:$Q$266),0)</f>
        <v>0</v>
      </c>
      <c r="AP1012" s="688">
        <f>IFERROR($H1012/SUMIF($A:$A,$A1012,$H:$H)*(SUMIF(Summary!$A$230:$A$266,$A1012,Summary!$L$230:$L$266)+SUMIF(Summary!$A$281:$A$317,$A1012,Summary!$L$281:$L$317))-AO1012,0)</f>
        <v>0</v>
      </c>
      <c r="AQ1012" s="306"/>
      <c r="AR1012" s="688">
        <f t="shared" ca="1" si="242"/>
        <v>0</v>
      </c>
      <c r="AS1012" s="688">
        <f t="shared" ca="1" si="243"/>
        <v>0</v>
      </c>
    </row>
    <row r="1013" spans="1:45" x14ac:dyDescent="0.2">
      <c r="A1013" s="423">
        <v>3624</v>
      </c>
      <c r="B1013" s="427">
        <v>4</v>
      </c>
      <c r="C1013" s="425" t="s">
        <v>300</v>
      </c>
      <c r="D1013" s="422">
        <f t="shared" si="229"/>
        <v>327</v>
      </c>
      <c r="E1013" s="422">
        <f t="shared" si="230"/>
        <v>88</v>
      </c>
      <c r="F1013" s="422">
        <f t="shared" si="231"/>
        <v>0</v>
      </c>
      <c r="G1013" s="422">
        <f t="shared" si="232"/>
        <v>0</v>
      </c>
      <c r="H1013" s="22">
        <f t="shared" si="233"/>
        <v>415</v>
      </c>
      <c r="I1013" s="116">
        <v>150</v>
      </c>
      <c r="J1013" s="116">
        <v>47</v>
      </c>
      <c r="K1013" s="116">
        <v>0</v>
      </c>
      <c r="L1013" s="116">
        <v>0</v>
      </c>
      <c r="M1013" s="22">
        <f t="shared" si="234"/>
        <v>197</v>
      </c>
      <c r="N1013" s="116">
        <v>98</v>
      </c>
      <c r="O1013" s="116">
        <v>37</v>
      </c>
      <c r="P1013" s="116">
        <v>0</v>
      </c>
      <c r="Q1013" s="116">
        <v>0</v>
      </c>
      <c r="R1013" s="22">
        <f t="shared" si="235"/>
        <v>135</v>
      </c>
      <c r="S1013" s="116">
        <v>79</v>
      </c>
      <c r="T1013" s="116">
        <v>4</v>
      </c>
      <c r="U1013" s="116">
        <v>0</v>
      </c>
      <c r="V1013" s="116">
        <v>0</v>
      </c>
      <c r="W1013" s="22">
        <f t="shared" si="236"/>
        <v>83</v>
      </c>
      <c r="X1013" s="22">
        <f t="shared" si="237"/>
        <v>23.055555555555557</v>
      </c>
      <c r="Y1013" s="22">
        <f ca="1">OFFSET('Cost Study'!$B$7,'Operations Support'!$C1013,'Operations Support'!$B1013)*$H1013</f>
        <v>5137.7000000000007</v>
      </c>
      <c r="Z1013" s="23">
        <f ca="1">Y1013*'Cost Study'!$B$31</f>
        <v>286950.46035842458</v>
      </c>
      <c r="AA1013" s="23">
        <f ca="1">IF(A1013=10298,1.51,1)*IF($B1013&lt;3,$D1013*'Cost Study'!$B$32*OFFSET('Cost Study'!$B$7,'Operations Support'!$C1013,'Operations Support'!$B1013),0)</f>
        <v>0</v>
      </c>
      <c r="AB1013" s="24">
        <f ca="1">AA1013*'Cost Study'!$B$31</f>
        <v>0</v>
      </c>
      <c r="AC1013" s="23">
        <f ca="1">Y1013*'Cost Study'!$B$31</f>
        <v>286950.46035842458</v>
      </c>
      <c r="AD1013" s="24">
        <f ca="1">AA1013*'Cost Study'!$B$31</f>
        <v>0</v>
      </c>
      <c r="AE1013" s="377">
        <f t="shared" ca="1" si="238"/>
        <v>286950.46035842458</v>
      </c>
      <c r="AF1013" s="377">
        <f t="shared" ca="1" si="239"/>
        <v>286950.46035842458</v>
      </c>
      <c r="AH1013" s="688">
        <f>IFERROR($H1013/SUMIF($A:$A,$A1013,$H:$H)*SUMIF(Summary!$A$110:$A$186,$A1013,Summary!$P$110:$P$186),0)</f>
        <v>10303.424089561046</v>
      </c>
      <c r="AI1013" s="689">
        <f t="shared" ca="1" si="240"/>
        <v>276647.03626886354</v>
      </c>
      <c r="AJ1013" s="688">
        <f>IFERROR(H1013/SUMIF(A:A,A1013,H:H)*SUMIF(Summary!$A$110:$A$186,'Operations Support'!A1013,Summary!$Q$110:$Q$186),0)</f>
        <v>10341.399799228526</v>
      </c>
      <c r="AK1013" s="688">
        <f t="shared" ca="1" si="241"/>
        <v>276609.06055919605</v>
      </c>
      <c r="AM1013" s="688">
        <f>IFERROR($H1013/SUMIF($A:$A,$A1013,$H:$H)*SUMIF(Summary!$A$230:$A$266,$A1013,Summary!$P$230:$P$266),0)</f>
        <v>1949.4222317982208</v>
      </c>
      <c r="AN1013" s="688">
        <f>IFERROR($H1013/SUMIF($A:$A,$A1013,$H:$H)*(SUMIF(Summary!$A$230:$A$266,$A1013,Summary!$L$230:$L$266)+SUMIF(Summary!$A$281:$A$317,$A1013,Summary!$L$281:$L$317))-AM1013,0)</f>
        <v>6241.7404966896247</v>
      </c>
      <c r="AO1013" s="688">
        <f>IFERROR($H1013/SUMIF($A:$A,$A1013,$H:$H)*SUMIF(Summary!$A$230:$A$266,$A1013,Summary!$Q$230:$Q$266),0)</f>
        <v>1956.6072891200006</v>
      </c>
      <c r="AP1013" s="688">
        <f>IFERROR($H1013/SUMIF($A:$A,$A1013,$H:$H)*(SUMIF(Summary!$A$230:$A$266,$A1013,Summary!$L$230:$L$266)+SUMIF(Summary!$A$281:$A$317,$A1013,Summary!$L$281:$L$317))-AO1013,0)</f>
        <v>6234.5554393678449</v>
      </c>
      <c r="AQ1013" s="306"/>
      <c r="AR1013" s="688">
        <f t="shared" ca="1" si="242"/>
        <v>282888.77676555316</v>
      </c>
      <c r="AS1013" s="688">
        <f t="shared" ca="1" si="243"/>
        <v>282843.61599856388</v>
      </c>
    </row>
    <row r="1014" spans="1:45" x14ac:dyDescent="0.2">
      <c r="A1014" s="423">
        <v>3624</v>
      </c>
      <c r="B1014" s="427">
        <v>4</v>
      </c>
      <c r="C1014" s="425" t="s">
        <v>301</v>
      </c>
      <c r="D1014" s="422">
        <f t="shared" si="229"/>
        <v>0</v>
      </c>
      <c r="E1014" s="422">
        <f t="shared" si="230"/>
        <v>0</v>
      </c>
      <c r="F1014" s="422">
        <f t="shared" si="231"/>
        <v>0</v>
      </c>
      <c r="G1014" s="422">
        <f t="shared" si="232"/>
        <v>0</v>
      </c>
      <c r="H1014" s="22">
        <f t="shared" si="233"/>
        <v>0</v>
      </c>
      <c r="I1014" s="116">
        <v>0</v>
      </c>
      <c r="J1014" s="116">
        <v>0</v>
      </c>
      <c r="K1014" s="116">
        <v>0</v>
      </c>
      <c r="L1014" s="116">
        <v>0</v>
      </c>
      <c r="M1014" s="22">
        <f t="shared" si="234"/>
        <v>0</v>
      </c>
      <c r="N1014" s="116">
        <v>0</v>
      </c>
      <c r="O1014" s="116">
        <v>0</v>
      </c>
      <c r="P1014" s="116">
        <v>0</v>
      </c>
      <c r="Q1014" s="116">
        <v>0</v>
      </c>
      <c r="R1014" s="22">
        <f t="shared" si="235"/>
        <v>0</v>
      </c>
      <c r="S1014" s="116">
        <v>0</v>
      </c>
      <c r="T1014" s="116">
        <v>0</v>
      </c>
      <c r="U1014" s="116">
        <v>0</v>
      </c>
      <c r="V1014" s="116">
        <v>0</v>
      </c>
      <c r="W1014" s="22">
        <f t="shared" si="236"/>
        <v>0</v>
      </c>
      <c r="X1014" s="22">
        <f t="shared" si="237"/>
        <v>0</v>
      </c>
      <c r="Y1014" s="22">
        <f ca="1">OFFSET('Cost Study'!$B$7,'Operations Support'!$C1014,'Operations Support'!$B1014)*$H1014</f>
        <v>0</v>
      </c>
      <c r="Z1014" s="23">
        <f ca="1">Y1014*'Cost Study'!$B$31</f>
        <v>0</v>
      </c>
      <c r="AA1014" s="23">
        <f ca="1">IF(A1014=10298,1.51,1)*IF($B1014&lt;3,$D1014*'Cost Study'!$B$32*OFFSET('Cost Study'!$B$7,'Operations Support'!$C1014,'Operations Support'!$B1014),0)</f>
        <v>0</v>
      </c>
      <c r="AB1014" s="24">
        <f ca="1">AA1014*'Cost Study'!$B$31</f>
        <v>0</v>
      </c>
      <c r="AC1014" s="23">
        <f ca="1">Y1014*'Cost Study'!$B$31</f>
        <v>0</v>
      </c>
      <c r="AD1014" s="24">
        <f ca="1">AA1014*'Cost Study'!$B$31</f>
        <v>0</v>
      </c>
      <c r="AE1014" s="377">
        <f t="shared" ca="1" si="238"/>
        <v>0</v>
      </c>
      <c r="AF1014" s="377">
        <f t="shared" ca="1" si="239"/>
        <v>0</v>
      </c>
      <c r="AH1014" s="688">
        <f>IFERROR($H1014/SUMIF($A:$A,$A1014,$H:$H)*SUMIF(Summary!$A$110:$A$186,$A1014,Summary!$P$110:$P$186),0)</f>
        <v>0</v>
      </c>
      <c r="AI1014" s="689">
        <f t="shared" ca="1" si="240"/>
        <v>0</v>
      </c>
      <c r="AJ1014" s="688">
        <f>IFERROR(H1014/SUMIF(A:A,A1014,H:H)*SUMIF(Summary!$A$110:$A$186,'Operations Support'!A1014,Summary!$Q$110:$Q$186),0)</f>
        <v>0</v>
      </c>
      <c r="AK1014" s="688">
        <f t="shared" ca="1" si="241"/>
        <v>0</v>
      </c>
      <c r="AM1014" s="688">
        <f>IFERROR($H1014/SUMIF($A:$A,$A1014,$H:$H)*SUMIF(Summary!$A$230:$A$266,$A1014,Summary!$P$230:$P$266),0)</f>
        <v>0</v>
      </c>
      <c r="AN1014" s="688">
        <f>IFERROR($H1014/SUMIF($A:$A,$A1014,$H:$H)*(SUMIF(Summary!$A$230:$A$266,$A1014,Summary!$L$230:$L$266)+SUMIF(Summary!$A$281:$A$317,$A1014,Summary!$L$281:$L$317))-AM1014,0)</f>
        <v>0</v>
      </c>
      <c r="AO1014" s="688">
        <f>IFERROR($H1014/SUMIF($A:$A,$A1014,$H:$H)*SUMIF(Summary!$A$230:$A$266,$A1014,Summary!$Q$230:$Q$266),0)</f>
        <v>0</v>
      </c>
      <c r="AP1014" s="688">
        <f>IFERROR($H1014/SUMIF($A:$A,$A1014,$H:$H)*(SUMIF(Summary!$A$230:$A$266,$A1014,Summary!$L$230:$L$266)+SUMIF(Summary!$A$281:$A$317,$A1014,Summary!$L$281:$L$317))-AO1014,0)</f>
        <v>0</v>
      </c>
      <c r="AQ1014" s="306"/>
      <c r="AR1014" s="688">
        <f t="shared" ca="1" si="242"/>
        <v>0</v>
      </c>
      <c r="AS1014" s="688">
        <f t="shared" ca="1" si="243"/>
        <v>0</v>
      </c>
    </row>
    <row r="1015" spans="1:45" x14ac:dyDescent="0.2">
      <c r="A1015" s="423">
        <v>3624</v>
      </c>
      <c r="B1015" s="427">
        <v>4</v>
      </c>
      <c r="C1015" s="425" t="s">
        <v>302</v>
      </c>
      <c r="D1015" s="422">
        <f t="shared" si="229"/>
        <v>0</v>
      </c>
      <c r="E1015" s="422">
        <f t="shared" si="230"/>
        <v>0</v>
      </c>
      <c r="F1015" s="422">
        <f t="shared" si="231"/>
        <v>0</v>
      </c>
      <c r="G1015" s="422">
        <f t="shared" si="232"/>
        <v>0</v>
      </c>
      <c r="H1015" s="22">
        <f t="shared" si="233"/>
        <v>0</v>
      </c>
      <c r="I1015" s="116">
        <v>0</v>
      </c>
      <c r="J1015" s="116">
        <v>0</v>
      </c>
      <c r="K1015" s="116">
        <v>0</v>
      </c>
      <c r="L1015" s="116">
        <v>0</v>
      </c>
      <c r="M1015" s="22">
        <f t="shared" si="234"/>
        <v>0</v>
      </c>
      <c r="N1015" s="116">
        <v>0</v>
      </c>
      <c r="O1015" s="116">
        <v>0</v>
      </c>
      <c r="P1015" s="116">
        <v>0</v>
      </c>
      <c r="Q1015" s="116">
        <v>0</v>
      </c>
      <c r="R1015" s="22">
        <f t="shared" si="235"/>
        <v>0</v>
      </c>
      <c r="S1015" s="116">
        <v>0</v>
      </c>
      <c r="T1015" s="116">
        <v>0</v>
      </c>
      <c r="U1015" s="116">
        <v>0</v>
      </c>
      <c r="V1015" s="116">
        <v>0</v>
      </c>
      <c r="W1015" s="22">
        <f t="shared" si="236"/>
        <v>0</v>
      </c>
      <c r="X1015" s="22">
        <f t="shared" si="237"/>
        <v>0</v>
      </c>
      <c r="Y1015" s="22">
        <f ca="1">OFFSET('Cost Study'!$B$7,'Operations Support'!$C1015,'Operations Support'!$B1015)*$H1015</f>
        <v>0</v>
      </c>
      <c r="Z1015" s="23">
        <f ca="1">Y1015*'Cost Study'!$B$31</f>
        <v>0</v>
      </c>
      <c r="AA1015" s="23">
        <f ca="1">IF(A1015=10298,1.51,1)*IF($B1015&lt;3,$D1015*'Cost Study'!$B$32*OFFSET('Cost Study'!$B$7,'Operations Support'!$C1015,'Operations Support'!$B1015),0)</f>
        <v>0</v>
      </c>
      <c r="AB1015" s="24">
        <f ca="1">AA1015*'Cost Study'!$B$31</f>
        <v>0</v>
      </c>
      <c r="AC1015" s="23">
        <f ca="1">Y1015*'Cost Study'!$B$31</f>
        <v>0</v>
      </c>
      <c r="AD1015" s="24">
        <f ca="1">AA1015*'Cost Study'!$B$31</f>
        <v>0</v>
      </c>
      <c r="AE1015" s="377">
        <f t="shared" ca="1" si="238"/>
        <v>0</v>
      </c>
      <c r="AF1015" s="377">
        <f t="shared" ca="1" si="239"/>
        <v>0</v>
      </c>
      <c r="AH1015" s="688">
        <f>IFERROR($H1015/SUMIF($A:$A,$A1015,$H:$H)*SUMIF(Summary!$A$110:$A$186,$A1015,Summary!$P$110:$P$186),0)</f>
        <v>0</v>
      </c>
      <c r="AI1015" s="689">
        <f t="shared" ca="1" si="240"/>
        <v>0</v>
      </c>
      <c r="AJ1015" s="688">
        <f>IFERROR(H1015/SUMIF(A:A,A1015,H:H)*SUMIF(Summary!$A$110:$A$186,'Operations Support'!A1015,Summary!$Q$110:$Q$186),0)</f>
        <v>0</v>
      </c>
      <c r="AK1015" s="688">
        <f t="shared" ca="1" si="241"/>
        <v>0</v>
      </c>
      <c r="AM1015" s="688">
        <f>IFERROR($H1015/SUMIF($A:$A,$A1015,$H:$H)*SUMIF(Summary!$A$230:$A$266,$A1015,Summary!$P$230:$P$266),0)</f>
        <v>0</v>
      </c>
      <c r="AN1015" s="688">
        <f>IFERROR($H1015/SUMIF($A:$A,$A1015,$H:$H)*(SUMIF(Summary!$A$230:$A$266,$A1015,Summary!$L$230:$L$266)+SUMIF(Summary!$A$281:$A$317,$A1015,Summary!$L$281:$L$317))-AM1015,0)</f>
        <v>0</v>
      </c>
      <c r="AO1015" s="688">
        <f>IFERROR($H1015/SUMIF($A:$A,$A1015,$H:$H)*SUMIF(Summary!$A$230:$A$266,$A1015,Summary!$Q$230:$Q$266),0)</f>
        <v>0</v>
      </c>
      <c r="AP1015" s="688">
        <f>IFERROR($H1015/SUMIF($A:$A,$A1015,$H:$H)*(SUMIF(Summary!$A$230:$A$266,$A1015,Summary!$L$230:$L$266)+SUMIF(Summary!$A$281:$A$317,$A1015,Summary!$L$281:$L$317))-AO1015,0)</f>
        <v>0</v>
      </c>
      <c r="AQ1015" s="306"/>
      <c r="AR1015" s="688">
        <f t="shared" ca="1" si="242"/>
        <v>0</v>
      </c>
      <c r="AS1015" s="688">
        <f t="shared" ca="1" si="243"/>
        <v>0</v>
      </c>
    </row>
    <row r="1016" spans="1:45" x14ac:dyDescent="0.2">
      <c r="A1016" s="423">
        <v>3624</v>
      </c>
      <c r="B1016" s="427">
        <v>4</v>
      </c>
      <c r="C1016" s="425" t="s">
        <v>303</v>
      </c>
      <c r="D1016" s="422">
        <f t="shared" si="229"/>
        <v>561</v>
      </c>
      <c r="E1016" s="422">
        <f t="shared" si="230"/>
        <v>57</v>
      </c>
      <c r="F1016" s="422">
        <f t="shared" si="231"/>
        <v>0</v>
      </c>
      <c r="G1016" s="422">
        <f t="shared" si="232"/>
        <v>0</v>
      </c>
      <c r="H1016" s="22">
        <f t="shared" si="233"/>
        <v>618</v>
      </c>
      <c r="I1016" s="116">
        <v>185</v>
      </c>
      <c r="J1016" s="116">
        <v>0</v>
      </c>
      <c r="K1016" s="116">
        <v>0</v>
      </c>
      <c r="L1016" s="116">
        <v>0</v>
      </c>
      <c r="M1016" s="22">
        <f t="shared" si="234"/>
        <v>185</v>
      </c>
      <c r="N1016" s="116">
        <v>215</v>
      </c>
      <c r="O1016" s="116">
        <v>30</v>
      </c>
      <c r="P1016" s="116">
        <v>0</v>
      </c>
      <c r="Q1016" s="116">
        <v>0</v>
      </c>
      <c r="R1016" s="22">
        <f t="shared" si="235"/>
        <v>245</v>
      </c>
      <c r="S1016" s="116">
        <v>161</v>
      </c>
      <c r="T1016" s="116">
        <v>27</v>
      </c>
      <c r="U1016" s="116">
        <v>0</v>
      </c>
      <c r="V1016" s="116">
        <v>0</v>
      </c>
      <c r="W1016" s="22">
        <f t="shared" si="236"/>
        <v>188</v>
      </c>
      <c r="X1016" s="22">
        <f t="shared" si="237"/>
        <v>34.333333333333336</v>
      </c>
      <c r="Y1016" s="22">
        <f ca="1">OFFSET('Cost Study'!$B$7,'Operations Support'!$C1016,'Operations Support'!$B1016)*$H1016</f>
        <v>5018.16</v>
      </c>
      <c r="Z1016" s="23">
        <f ca="1">Y1016*'Cost Study'!$B$31</f>
        <v>280273.92065559136</v>
      </c>
      <c r="AA1016" s="23">
        <f ca="1">IF(A1016=10298,1.51,1)*IF($B1016&lt;3,$D1016*'Cost Study'!$B$32*OFFSET('Cost Study'!$B$7,'Operations Support'!$C1016,'Operations Support'!$B1016),0)</f>
        <v>0</v>
      </c>
      <c r="AB1016" s="24">
        <f ca="1">AA1016*'Cost Study'!$B$31</f>
        <v>0</v>
      </c>
      <c r="AC1016" s="23">
        <f ca="1">Y1016*'Cost Study'!$B$31</f>
        <v>280273.92065559136</v>
      </c>
      <c r="AD1016" s="24">
        <f ca="1">AA1016*'Cost Study'!$B$31</f>
        <v>0</v>
      </c>
      <c r="AE1016" s="377">
        <f t="shared" ca="1" si="238"/>
        <v>280273.92065559136</v>
      </c>
      <c r="AF1016" s="377">
        <f t="shared" ca="1" si="239"/>
        <v>280273.92065559136</v>
      </c>
      <c r="AH1016" s="688">
        <f>IFERROR($H1016/SUMIF($A:$A,$A1016,$H:$H)*SUMIF(Summary!$A$110:$A$186,$A1016,Summary!$P$110:$P$186),0)</f>
        <v>15343.412258671629</v>
      </c>
      <c r="AI1016" s="689">
        <f t="shared" ca="1" si="240"/>
        <v>264930.5083969197</v>
      </c>
      <c r="AJ1016" s="688">
        <f>IFERROR(H1016/SUMIF(A:A,A1016,H:H)*SUMIF(Summary!$A$110:$A$186,'Operations Support'!A1016,Summary!$Q$110:$Q$186),0)</f>
        <v>15399.964038369228</v>
      </c>
      <c r="AK1016" s="688">
        <f t="shared" ca="1" si="241"/>
        <v>264873.95661722211</v>
      </c>
      <c r="AM1016" s="688">
        <f>IFERROR($H1016/SUMIF($A:$A,$A1016,$H:$H)*SUMIF(Summary!$A$230:$A$266,$A1016,Summary!$P$230:$P$266),0)</f>
        <v>2902.995034340483</v>
      </c>
      <c r="AN1016" s="688">
        <f>IFERROR($H1016/SUMIF($A:$A,$A1016,$H:$H)*(SUMIF(Summary!$A$230:$A$266,$A1016,Summary!$L$230:$L$266)+SUMIF(Summary!$A$281:$A$317,$A1016,Summary!$L$281:$L$317))-AM1016,0)</f>
        <v>9294.9292215763562</v>
      </c>
      <c r="AO1016" s="688">
        <f>IFERROR($H1016/SUMIF($A:$A,$A1016,$H:$H)*SUMIF(Summary!$A$230:$A$266,$A1016,Summary!$Q$230:$Q$266),0)</f>
        <v>2913.6947100630373</v>
      </c>
      <c r="AP1016" s="688">
        <f>IFERROR($H1016/SUMIF($A:$A,$A1016,$H:$H)*(SUMIF(Summary!$A$230:$A$266,$A1016,Summary!$L$230:$L$266)+SUMIF(Summary!$A$281:$A$317,$A1016,Summary!$L$281:$L$317))-AO1016,0)</f>
        <v>9284.2295458538028</v>
      </c>
      <c r="AQ1016" s="306"/>
      <c r="AR1016" s="688">
        <f t="shared" ca="1" si="242"/>
        <v>274225.43761849607</v>
      </c>
      <c r="AS1016" s="688">
        <f t="shared" ca="1" si="243"/>
        <v>274158.18616307591</v>
      </c>
    </row>
    <row r="1017" spans="1:45" x14ac:dyDescent="0.2">
      <c r="A1017" s="423">
        <v>3624</v>
      </c>
      <c r="B1017" s="427">
        <v>4</v>
      </c>
      <c r="C1017" s="425" t="s">
        <v>304</v>
      </c>
      <c r="D1017" s="422">
        <f t="shared" si="229"/>
        <v>53</v>
      </c>
      <c r="E1017" s="422">
        <f t="shared" si="230"/>
        <v>0</v>
      </c>
      <c r="F1017" s="422">
        <f t="shared" si="231"/>
        <v>0</v>
      </c>
      <c r="G1017" s="422">
        <f t="shared" si="232"/>
        <v>0</v>
      </c>
      <c r="H1017" s="22">
        <f t="shared" si="233"/>
        <v>53</v>
      </c>
      <c r="I1017" s="116">
        <v>30</v>
      </c>
      <c r="J1017" s="116">
        <v>0</v>
      </c>
      <c r="K1017" s="116">
        <v>0</v>
      </c>
      <c r="L1017" s="116">
        <v>0</v>
      </c>
      <c r="M1017" s="22">
        <f t="shared" si="234"/>
        <v>30</v>
      </c>
      <c r="N1017" s="116">
        <v>11</v>
      </c>
      <c r="O1017" s="116">
        <v>0</v>
      </c>
      <c r="P1017" s="116">
        <v>0</v>
      </c>
      <c r="Q1017" s="116">
        <v>0</v>
      </c>
      <c r="R1017" s="22">
        <f t="shared" si="235"/>
        <v>11</v>
      </c>
      <c r="S1017" s="116">
        <v>12</v>
      </c>
      <c r="T1017" s="116">
        <v>0</v>
      </c>
      <c r="U1017" s="116">
        <v>0</v>
      </c>
      <c r="V1017" s="116">
        <v>0</v>
      </c>
      <c r="W1017" s="22">
        <f t="shared" si="236"/>
        <v>12</v>
      </c>
      <c r="X1017" s="22">
        <f t="shared" si="237"/>
        <v>2.9444444444444446</v>
      </c>
      <c r="Y1017" s="22">
        <f ca="1">OFFSET('Cost Study'!$B$7,'Operations Support'!$C1017,'Operations Support'!$B1017)*$H1017</f>
        <v>719.74</v>
      </c>
      <c r="Z1017" s="23">
        <f ca="1">Y1017*'Cost Study'!$B$31</f>
        <v>40198.868041803238</v>
      </c>
      <c r="AA1017" s="23">
        <f ca="1">IF(A1017=10298,1.51,1)*IF($B1017&lt;3,$D1017*'Cost Study'!$B$32*OFFSET('Cost Study'!$B$7,'Operations Support'!$C1017,'Operations Support'!$B1017),0)</f>
        <v>0</v>
      </c>
      <c r="AB1017" s="24">
        <f ca="1">AA1017*'Cost Study'!$B$31</f>
        <v>0</v>
      </c>
      <c r="AC1017" s="23">
        <f ca="1">Y1017*'Cost Study'!$B$31</f>
        <v>40198.868041803238</v>
      </c>
      <c r="AD1017" s="24">
        <f ca="1">AA1017*'Cost Study'!$B$31</f>
        <v>0</v>
      </c>
      <c r="AE1017" s="377">
        <f t="shared" ca="1" si="238"/>
        <v>40198.868041803238</v>
      </c>
      <c r="AF1017" s="377">
        <f t="shared" ca="1" si="239"/>
        <v>40198.868041803238</v>
      </c>
      <c r="AH1017" s="688">
        <f>IFERROR($H1017/SUMIF($A:$A,$A1017,$H:$H)*SUMIF(Summary!$A$110:$A$186,$A1017,Summary!$P$110:$P$186),0)</f>
        <v>1315.8589801126154</v>
      </c>
      <c r="AI1017" s="689">
        <f t="shared" ca="1" si="240"/>
        <v>38883.009061690624</v>
      </c>
      <c r="AJ1017" s="688">
        <f>IFERROR(H1017/SUMIF(A:A,A1017,H:H)*SUMIF(Summary!$A$110:$A$186,'Operations Support'!A1017,Summary!$Q$110:$Q$186),0)</f>
        <v>1320.7088900219564</v>
      </c>
      <c r="AK1017" s="688">
        <f t="shared" ca="1" si="241"/>
        <v>38878.159151781285</v>
      </c>
      <c r="AM1017" s="688">
        <f>IFERROR($H1017/SUMIF($A:$A,$A1017,$H:$H)*SUMIF(Summary!$A$230:$A$266,$A1017,Summary!$P$230:$P$266),0)</f>
        <v>248.96235731398966</v>
      </c>
      <c r="AN1017" s="688">
        <f>IFERROR($H1017/SUMIF($A:$A,$A1017,$H:$H)*(SUMIF(Summary!$A$230:$A$266,$A1017,Summary!$L$230:$L$266)+SUMIF(Summary!$A$281:$A$317,$A1017,Summary!$L$281:$L$317))-AM1017,0)</f>
        <v>797.13794295072319</v>
      </c>
      <c r="AO1017" s="688">
        <f>IFERROR($H1017/SUMIF($A:$A,$A1017,$H:$H)*SUMIF(Summary!$A$230:$A$266,$A1017,Summary!$Q$230:$Q$266),0)</f>
        <v>249.87996704424106</v>
      </c>
      <c r="AP1017" s="688">
        <f>IFERROR($H1017/SUMIF($A:$A,$A1017,$H:$H)*(SUMIF(Summary!$A$230:$A$266,$A1017,Summary!$L$230:$L$266)+SUMIF(Summary!$A$281:$A$317,$A1017,Summary!$L$281:$L$317))-AO1017,0)</f>
        <v>796.22033322047173</v>
      </c>
      <c r="AQ1017" s="306"/>
      <c r="AR1017" s="688">
        <f t="shared" ca="1" si="242"/>
        <v>39680.147004641345</v>
      </c>
      <c r="AS1017" s="688">
        <f t="shared" ca="1" si="243"/>
        <v>39674.379485001758</v>
      </c>
    </row>
    <row r="1018" spans="1:45" x14ac:dyDescent="0.2">
      <c r="A1018" s="423">
        <v>3624</v>
      </c>
      <c r="B1018" s="427">
        <v>4</v>
      </c>
      <c r="C1018" s="425" t="s">
        <v>305</v>
      </c>
      <c r="D1018" s="422">
        <f t="shared" si="229"/>
        <v>0</v>
      </c>
      <c r="E1018" s="422">
        <f t="shared" si="230"/>
        <v>0</v>
      </c>
      <c r="F1018" s="422">
        <f t="shared" si="231"/>
        <v>0</v>
      </c>
      <c r="G1018" s="422">
        <f t="shared" si="232"/>
        <v>0</v>
      </c>
      <c r="H1018" s="22">
        <f t="shared" si="233"/>
        <v>0</v>
      </c>
      <c r="I1018" s="116">
        <v>0</v>
      </c>
      <c r="J1018" s="116">
        <v>0</v>
      </c>
      <c r="K1018" s="116">
        <v>0</v>
      </c>
      <c r="L1018" s="116">
        <v>0</v>
      </c>
      <c r="M1018" s="22">
        <f t="shared" si="234"/>
        <v>0</v>
      </c>
      <c r="N1018" s="116">
        <v>0</v>
      </c>
      <c r="O1018" s="116">
        <v>0</v>
      </c>
      <c r="P1018" s="116">
        <v>0</v>
      </c>
      <c r="Q1018" s="116">
        <v>0</v>
      </c>
      <c r="R1018" s="22">
        <f t="shared" si="235"/>
        <v>0</v>
      </c>
      <c r="S1018" s="116">
        <v>0</v>
      </c>
      <c r="T1018" s="116">
        <v>0</v>
      </c>
      <c r="U1018" s="116">
        <v>0</v>
      </c>
      <c r="V1018" s="116">
        <v>0</v>
      </c>
      <c r="W1018" s="22">
        <f t="shared" si="236"/>
        <v>0</v>
      </c>
      <c r="X1018" s="22">
        <f t="shared" si="237"/>
        <v>0</v>
      </c>
      <c r="Y1018" s="22">
        <f ca="1">OFFSET('Cost Study'!$B$7,'Operations Support'!$C1018,'Operations Support'!$B1018)*$H1018</f>
        <v>0</v>
      </c>
      <c r="Z1018" s="23">
        <f ca="1">Y1018*'Cost Study'!$B$31</f>
        <v>0</v>
      </c>
      <c r="AA1018" s="23">
        <f ca="1">IF(A1018=10298,1.51,1)*IF($B1018&lt;3,$D1018*'Cost Study'!$B$32*OFFSET('Cost Study'!$B$7,'Operations Support'!$C1018,'Operations Support'!$B1018),0)</f>
        <v>0</v>
      </c>
      <c r="AB1018" s="24">
        <f ca="1">AA1018*'Cost Study'!$B$31</f>
        <v>0</v>
      </c>
      <c r="AC1018" s="23">
        <f ca="1">Y1018*'Cost Study'!$B$31</f>
        <v>0</v>
      </c>
      <c r="AD1018" s="24">
        <f ca="1">AA1018*'Cost Study'!$B$31</f>
        <v>0</v>
      </c>
      <c r="AE1018" s="377">
        <f t="shared" ca="1" si="238"/>
        <v>0</v>
      </c>
      <c r="AF1018" s="377">
        <f t="shared" ca="1" si="239"/>
        <v>0</v>
      </c>
      <c r="AH1018" s="688">
        <f>IFERROR($H1018/SUMIF($A:$A,$A1018,$H:$H)*SUMIF(Summary!$A$110:$A$186,$A1018,Summary!$P$110:$P$186),0)</f>
        <v>0</v>
      </c>
      <c r="AI1018" s="689">
        <f t="shared" ca="1" si="240"/>
        <v>0</v>
      </c>
      <c r="AJ1018" s="688">
        <f>IFERROR(H1018/SUMIF(A:A,A1018,H:H)*SUMIF(Summary!$A$110:$A$186,'Operations Support'!A1018,Summary!$Q$110:$Q$186),0)</f>
        <v>0</v>
      </c>
      <c r="AK1018" s="688">
        <f t="shared" ca="1" si="241"/>
        <v>0</v>
      </c>
      <c r="AM1018" s="688">
        <f>IFERROR($H1018/SUMIF($A:$A,$A1018,$H:$H)*SUMIF(Summary!$A$230:$A$266,$A1018,Summary!$P$230:$P$266),0)</f>
        <v>0</v>
      </c>
      <c r="AN1018" s="688">
        <f>IFERROR($H1018/SUMIF($A:$A,$A1018,$H:$H)*(SUMIF(Summary!$A$230:$A$266,$A1018,Summary!$L$230:$L$266)+SUMIF(Summary!$A$281:$A$317,$A1018,Summary!$L$281:$L$317))-AM1018,0)</f>
        <v>0</v>
      </c>
      <c r="AO1018" s="688">
        <f>IFERROR($H1018/SUMIF($A:$A,$A1018,$H:$H)*SUMIF(Summary!$A$230:$A$266,$A1018,Summary!$Q$230:$Q$266),0)</f>
        <v>0</v>
      </c>
      <c r="AP1018" s="688">
        <f>IFERROR($H1018/SUMIF($A:$A,$A1018,$H:$H)*(SUMIF(Summary!$A$230:$A$266,$A1018,Summary!$L$230:$L$266)+SUMIF(Summary!$A$281:$A$317,$A1018,Summary!$L$281:$L$317))-AO1018,0)</f>
        <v>0</v>
      </c>
      <c r="AQ1018" s="306"/>
      <c r="AR1018" s="688">
        <f t="shared" ca="1" si="242"/>
        <v>0</v>
      </c>
      <c r="AS1018" s="688">
        <f t="shared" ca="1" si="243"/>
        <v>0</v>
      </c>
    </row>
    <row r="1019" spans="1:45" x14ac:dyDescent="0.2">
      <c r="A1019" s="423">
        <v>3624</v>
      </c>
      <c r="B1019" s="427">
        <v>4</v>
      </c>
      <c r="C1019" s="425" t="s">
        <v>306</v>
      </c>
      <c r="D1019" s="422">
        <f t="shared" si="229"/>
        <v>0</v>
      </c>
      <c r="E1019" s="422">
        <f t="shared" si="230"/>
        <v>0</v>
      </c>
      <c r="F1019" s="422">
        <f t="shared" si="231"/>
        <v>0</v>
      </c>
      <c r="G1019" s="422">
        <f t="shared" si="232"/>
        <v>0</v>
      </c>
      <c r="H1019" s="22">
        <f t="shared" si="233"/>
        <v>0</v>
      </c>
      <c r="I1019" s="116">
        <v>0</v>
      </c>
      <c r="J1019" s="116">
        <v>0</v>
      </c>
      <c r="K1019" s="116">
        <v>0</v>
      </c>
      <c r="L1019" s="116">
        <v>0</v>
      </c>
      <c r="M1019" s="22">
        <f t="shared" si="234"/>
        <v>0</v>
      </c>
      <c r="N1019" s="116">
        <v>0</v>
      </c>
      <c r="O1019" s="116">
        <v>0</v>
      </c>
      <c r="P1019" s="116">
        <v>0</v>
      </c>
      <c r="Q1019" s="116">
        <v>0</v>
      </c>
      <c r="R1019" s="22">
        <f t="shared" si="235"/>
        <v>0</v>
      </c>
      <c r="S1019" s="116">
        <v>0</v>
      </c>
      <c r="T1019" s="116">
        <v>0</v>
      </c>
      <c r="U1019" s="116">
        <v>0</v>
      </c>
      <c r="V1019" s="116">
        <v>0</v>
      </c>
      <c r="W1019" s="22">
        <f t="shared" si="236"/>
        <v>0</v>
      </c>
      <c r="X1019" s="22">
        <f t="shared" si="237"/>
        <v>0</v>
      </c>
      <c r="Y1019" s="22">
        <f ca="1">OFFSET('Cost Study'!$B$7,'Operations Support'!$C1019,'Operations Support'!$B1019)*$H1019</f>
        <v>0</v>
      </c>
      <c r="Z1019" s="23">
        <f ca="1">Y1019*'Cost Study'!$B$31</f>
        <v>0</v>
      </c>
      <c r="AA1019" s="23">
        <f ca="1">IF(A1019=10298,1.51,1)*IF($B1019&lt;3,$D1019*'Cost Study'!$B$32*OFFSET('Cost Study'!$B$7,'Operations Support'!$C1019,'Operations Support'!$B1019),0)</f>
        <v>0</v>
      </c>
      <c r="AB1019" s="24">
        <f ca="1">AA1019*'Cost Study'!$B$31</f>
        <v>0</v>
      </c>
      <c r="AC1019" s="23">
        <f ca="1">Y1019*'Cost Study'!$B$31</f>
        <v>0</v>
      </c>
      <c r="AD1019" s="24">
        <f ca="1">AA1019*'Cost Study'!$B$31</f>
        <v>0</v>
      </c>
      <c r="AE1019" s="377">
        <f t="shared" ca="1" si="238"/>
        <v>0</v>
      </c>
      <c r="AF1019" s="377">
        <f t="shared" ca="1" si="239"/>
        <v>0</v>
      </c>
      <c r="AH1019" s="688">
        <f>IFERROR($H1019/SUMIF($A:$A,$A1019,$H:$H)*SUMIF(Summary!$A$110:$A$186,$A1019,Summary!$P$110:$P$186),0)</f>
        <v>0</v>
      </c>
      <c r="AI1019" s="689">
        <f t="shared" ca="1" si="240"/>
        <v>0</v>
      </c>
      <c r="AJ1019" s="688">
        <f>IFERROR(H1019/SUMIF(A:A,A1019,H:H)*SUMIF(Summary!$A$110:$A$186,'Operations Support'!A1019,Summary!$Q$110:$Q$186),0)</f>
        <v>0</v>
      </c>
      <c r="AK1019" s="688">
        <f t="shared" ca="1" si="241"/>
        <v>0</v>
      </c>
      <c r="AM1019" s="688">
        <f>IFERROR($H1019/SUMIF($A:$A,$A1019,$H:$H)*SUMIF(Summary!$A$230:$A$266,$A1019,Summary!$P$230:$P$266),0)</f>
        <v>0</v>
      </c>
      <c r="AN1019" s="688">
        <f>IFERROR($H1019/SUMIF($A:$A,$A1019,$H:$H)*(SUMIF(Summary!$A$230:$A$266,$A1019,Summary!$L$230:$L$266)+SUMIF(Summary!$A$281:$A$317,$A1019,Summary!$L$281:$L$317))-AM1019,0)</f>
        <v>0</v>
      </c>
      <c r="AO1019" s="688">
        <f>IFERROR($H1019/SUMIF($A:$A,$A1019,$H:$H)*SUMIF(Summary!$A$230:$A$266,$A1019,Summary!$Q$230:$Q$266),0)</f>
        <v>0</v>
      </c>
      <c r="AP1019" s="688">
        <f>IFERROR($H1019/SUMIF($A:$A,$A1019,$H:$H)*(SUMIF(Summary!$A$230:$A$266,$A1019,Summary!$L$230:$L$266)+SUMIF(Summary!$A$281:$A$317,$A1019,Summary!$L$281:$L$317))-AO1019,0)</f>
        <v>0</v>
      </c>
      <c r="AQ1019" s="306"/>
      <c r="AR1019" s="688">
        <f t="shared" ca="1" si="242"/>
        <v>0</v>
      </c>
      <c r="AS1019" s="688">
        <f t="shared" ca="1" si="243"/>
        <v>0</v>
      </c>
    </row>
    <row r="1020" spans="1:45" x14ac:dyDescent="0.2">
      <c r="A1020" s="423">
        <v>3624</v>
      </c>
      <c r="B1020" s="427">
        <v>4</v>
      </c>
      <c r="C1020" s="425" t="s">
        <v>307</v>
      </c>
      <c r="D1020" s="422">
        <f t="shared" si="229"/>
        <v>0</v>
      </c>
      <c r="E1020" s="422">
        <f t="shared" si="230"/>
        <v>0</v>
      </c>
      <c r="F1020" s="422">
        <f t="shared" si="231"/>
        <v>0</v>
      </c>
      <c r="G1020" s="422">
        <f t="shared" si="232"/>
        <v>0</v>
      </c>
      <c r="H1020" s="22">
        <f t="shared" si="233"/>
        <v>0</v>
      </c>
      <c r="I1020" s="116">
        <v>0</v>
      </c>
      <c r="J1020" s="116">
        <v>0</v>
      </c>
      <c r="K1020" s="116">
        <v>0</v>
      </c>
      <c r="L1020" s="116">
        <v>0</v>
      </c>
      <c r="M1020" s="22">
        <f t="shared" si="234"/>
        <v>0</v>
      </c>
      <c r="N1020" s="116">
        <v>0</v>
      </c>
      <c r="O1020" s="116">
        <v>0</v>
      </c>
      <c r="P1020" s="116">
        <v>0</v>
      </c>
      <c r="Q1020" s="116">
        <v>0</v>
      </c>
      <c r="R1020" s="22">
        <f t="shared" si="235"/>
        <v>0</v>
      </c>
      <c r="S1020" s="116">
        <v>0</v>
      </c>
      <c r="T1020" s="116">
        <v>0</v>
      </c>
      <c r="U1020" s="116">
        <v>0</v>
      </c>
      <c r="V1020" s="116">
        <v>0</v>
      </c>
      <c r="W1020" s="22">
        <f t="shared" si="236"/>
        <v>0</v>
      </c>
      <c r="X1020" s="22">
        <f t="shared" si="237"/>
        <v>0</v>
      </c>
      <c r="Y1020" s="22">
        <f ca="1">OFFSET('Cost Study'!$B$7,'Operations Support'!$C1020,'Operations Support'!$B1020)*$H1020</f>
        <v>0</v>
      </c>
      <c r="Z1020" s="23">
        <f ca="1">Y1020*'Cost Study'!$B$31</f>
        <v>0</v>
      </c>
      <c r="AA1020" s="23">
        <f ca="1">IF(A1020=10298,1.51,1)*IF($B1020&lt;3,$D1020*'Cost Study'!$B$32*OFFSET('Cost Study'!$B$7,'Operations Support'!$C1020,'Operations Support'!$B1020),0)</f>
        <v>0</v>
      </c>
      <c r="AB1020" s="24">
        <f ca="1">AA1020*'Cost Study'!$B$31</f>
        <v>0</v>
      </c>
      <c r="AC1020" s="23">
        <f ca="1">Y1020*'Cost Study'!$B$31</f>
        <v>0</v>
      </c>
      <c r="AD1020" s="24">
        <f ca="1">AA1020*'Cost Study'!$B$31</f>
        <v>0</v>
      </c>
      <c r="AE1020" s="377">
        <f t="shared" ca="1" si="238"/>
        <v>0</v>
      </c>
      <c r="AF1020" s="377">
        <f t="shared" ca="1" si="239"/>
        <v>0</v>
      </c>
      <c r="AH1020" s="688">
        <f>IFERROR($H1020/SUMIF($A:$A,$A1020,$H:$H)*SUMIF(Summary!$A$110:$A$186,$A1020,Summary!$P$110:$P$186),0)</f>
        <v>0</v>
      </c>
      <c r="AI1020" s="689">
        <f t="shared" ca="1" si="240"/>
        <v>0</v>
      </c>
      <c r="AJ1020" s="688">
        <f>IFERROR(H1020/SUMIF(A:A,A1020,H:H)*SUMIF(Summary!$A$110:$A$186,'Operations Support'!A1020,Summary!$Q$110:$Q$186),0)</f>
        <v>0</v>
      </c>
      <c r="AK1020" s="688">
        <f t="shared" ca="1" si="241"/>
        <v>0</v>
      </c>
      <c r="AM1020" s="688">
        <f>IFERROR($H1020/SUMIF($A:$A,$A1020,$H:$H)*SUMIF(Summary!$A$230:$A$266,$A1020,Summary!$P$230:$P$266),0)</f>
        <v>0</v>
      </c>
      <c r="AN1020" s="688">
        <f>IFERROR($H1020/SUMIF($A:$A,$A1020,$H:$H)*(SUMIF(Summary!$A$230:$A$266,$A1020,Summary!$L$230:$L$266)+SUMIF(Summary!$A$281:$A$317,$A1020,Summary!$L$281:$L$317))-AM1020,0)</f>
        <v>0</v>
      </c>
      <c r="AO1020" s="688">
        <f>IFERROR($H1020/SUMIF($A:$A,$A1020,$H:$H)*SUMIF(Summary!$A$230:$A$266,$A1020,Summary!$Q$230:$Q$266),0)</f>
        <v>0</v>
      </c>
      <c r="AP1020" s="688">
        <f>IFERROR($H1020/SUMIF($A:$A,$A1020,$H:$H)*(SUMIF(Summary!$A$230:$A$266,$A1020,Summary!$L$230:$L$266)+SUMIF(Summary!$A$281:$A$317,$A1020,Summary!$L$281:$L$317))-AO1020,0)</f>
        <v>0</v>
      </c>
      <c r="AQ1020" s="306"/>
      <c r="AR1020" s="688">
        <f t="shared" ca="1" si="242"/>
        <v>0</v>
      </c>
      <c r="AS1020" s="688">
        <f t="shared" ca="1" si="243"/>
        <v>0</v>
      </c>
    </row>
    <row r="1021" spans="1:45" x14ac:dyDescent="0.2">
      <c r="A1021" s="423">
        <v>3624</v>
      </c>
      <c r="B1021" s="427">
        <v>4</v>
      </c>
      <c r="C1021" s="425" t="s">
        <v>308</v>
      </c>
      <c r="D1021" s="422">
        <f t="shared" si="229"/>
        <v>0</v>
      </c>
      <c r="E1021" s="422">
        <f t="shared" si="230"/>
        <v>0</v>
      </c>
      <c r="F1021" s="422">
        <f t="shared" si="231"/>
        <v>0</v>
      </c>
      <c r="G1021" s="422">
        <f t="shared" si="232"/>
        <v>0</v>
      </c>
      <c r="H1021" s="22">
        <f t="shared" si="233"/>
        <v>0</v>
      </c>
      <c r="I1021" s="116">
        <v>0</v>
      </c>
      <c r="J1021" s="116">
        <v>0</v>
      </c>
      <c r="K1021" s="116">
        <v>0</v>
      </c>
      <c r="L1021" s="116">
        <v>0</v>
      </c>
      <c r="M1021" s="22">
        <f t="shared" si="234"/>
        <v>0</v>
      </c>
      <c r="N1021" s="116">
        <v>0</v>
      </c>
      <c r="O1021" s="116">
        <v>0</v>
      </c>
      <c r="P1021" s="116">
        <v>0</v>
      </c>
      <c r="Q1021" s="116">
        <v>0</v>
      </c>
      <c r="R1021" s="22">
        <f t="shared" si="235"/>
        <v>0</v>
      </c>
      <c r="S1021" s="116">
        <v>0</v>
      </c>
      <c r="T1021" s="116">
        <v>0</v>
      </c>
      <c r="U1021" s="116">
        <v>0</v>
      </c>
      <c r="V1021" s="116">
        <v>0</v>
      </c>
      <c r="W1021" s="22">
        <f t="shared" si="236"/>
        <v>0</v>
      </c>
      <c r="X1021" s="22">
        <f t="shared" si="237"/>
        <v>0</v>
      </c>
      <c r="Y1021" s="22">
        <f ca="1">OFFSET('Cost Study'!$B$7,'Operations Support'!$C1021,'Operations Support'!$B1021)*$H1021</f>
        <v>0</v>
      </c>
      <c r="Z1021" s="23">
        <f ca="1">Y1021*'Cost Study'!$B$31</f>
        <v>0</v>
      </c>
      <c r="AA1021" s="23">
        <f ca="1">IF(A1021=10298,1.51,1)*IF($B1021&lt;3,$D1021*'Cost Study'!$B$32*OFFSET('Cost Study'!$B$7,'Operations Support'!$C1021,'Operations Support'!$B1021),0)</f>
        <v>0</v>
      </c>
      <c r="AB1021" s="24">
        <f ca="1">AA1021*'Cost Study'!$B$31</f>
        <v>0</v>
      </c>
      <c r="AC1021" s="23">
        <f ca="1">Y1021*'Cost Study'!$B$31</f>
        <v>0</v>
      </c>
      <c r="AD1021" s="24">
        <f ca="1">AA1021*'Cost Study'!$B$31</f>
        <v>0</v>
      </c>
      <c r="AE1021" s="377">
        <f t="shared" ca="1" si="238"/>
        <v>0</v>
      </c>
      <c r="AF1021" s="377">
        <f t="shared" ca="1" si="239"/>
        <v>0</v>
      </c>
      <c r="AH1021" s="688">
        <f>IFERROR($H1021/SUMIF($A:$A,$A1021,$H:$H)*SUMIF(Summary!$A$110:$A$186,$A1021,Summary!$P$110:$P$186),0)</f>
        <v>0</v>
      </c>
      <c r="AI1021" s="689">
        <f t="shared" ca="1" si="240"/>
        <v>0</v>
      </c>
      <c r="AJ1021" s="688">
        <f>IFERROR(H1021/SUMIF(A:A,A1021,H:H)*SUMIF(Summary!$A$110:$A$186,'Operations Support'!A1021,Summary!$Q$110:$Q$186),0)</f>
        <v>0</v>
      </c>
      <c r="AK1021" s="688">
        <f t="shared" ca="1" si="241"/>
        <v>0</v>
      </c>
      <c r="AM1021" s="688">
        <f>IFERROR($H1021/SUMIF($A:$A,$A1021,$H:$H)*SUMIF(Summary!$A$230:$A$266,$A1021,Summary!$P$230:$P$266),0)</f>
        <v>0</v>
      </c>
      <c r="AN1021" s="688">
        <f>IFERROR($H1021/SUMIF($A:$A,$A1021,$H:$H)*(SUMIF(Summary!$A$230:$A$266,$A1021,Summary!$L$230:$L$266)+SUMIF(Summary!$A$281:$A$317,$A1021,Summary!$L$281:$L$317))-AM1021,0)</f>
        <v>0</v>
      </c>
      <c r="AO1021" s="688">
        <f>IFERROR($H1021/SUMIF($A:$A,$A1021,$H:$H)*SUMIF(Summary!$A$230:$A$266,$A1021,Summary!$Q$230:$Q$266),0)</f>
        <v>0</v>
      </c>
      <c r="AP1021" s="688">
        <f>IFERROR($H1021/SUMIF($A:$A,$A1021,$H:$H)*(SUMIF(Summary!$A$230:$A$266,$A1021,Summary!$L$230:$L$266)+SUMIF(Summary!$A$281:$A$317,$A1021,Summary!$L$281:$L$317))-AO1021,0)</f>
        <v>0</v>
      </c>
      <c r="AQ1021" s="306"/>
      <c r="AR1021" s="688">
        <f t="shared" ca="1" si="242"/>
        <v>0</v>
      </c>
      <c r="AS1021" s="688">
        <f t="shared" ca="1" si="243"/>
        <v>0</v>
      </c>
    </row>
    <row r="1022" spans="1:45" x14ac:dyDescent="0.2">
      <c r="A1022" s="423">
        <v>3624</v>
      </c>
      <c r="B1022" s="427">
        <v>4</v>
      </c>
      <c r="C1022" s="425" t="s">
        <v>309</v>
      </c>
      <c r="D1022" s="422">
        <f t="shared" si="229"/>
        <v>0</v>
      </c>
      <c r="E1022" s="422">
        <f t="shared" si="230"/>
        <v>0</v>
      </c>
      <c r="F1022" s="422">
        <f t="shared" si="231"/>
        <v>0</v>
      </c>
      <c r="G1022" s="422">
        <f t="shared" si="232"/>
        <v>0</v>
      </c>
      <c r="H1022" s="22">
        <f t="shared" si="233"/>
        <v>0</v>
      </c>
      <c r="I1022" s="116">
        <v>0</v>
      </c>
      <c r="J1022" s="116">
        <v>0</v>
      </c>
      <c r="K1022" s="116">
        <v>0</v>
      </c>
      <c r="L1022" s="116">
        <v>0</v>
      </c>
      <c r="M1022" s="22">
        <f t="shared" si="234"/>
        <v>0</v>
      </c>
      <c r="N1022" s="116">
        <v>0</v>
      </c>
      <c r="O1022" s="116">
        <v>0</v>
      </c>
      <c r="P1022" s="116">
        <v>0</v>
      </c>
      <c r="Q1022" s="116">
        <v>0</v>
      </c>
      <c r="R1022" s="22">
        <f t="shared" si="235"/>
        <v>0</v>
      </c>
      <c r="S1022" s="116">
        <v>0</v>
      </c>
      <c r="T1022" s="116">
        <v>0</v>
      </c>
      <c r="U1022" s="116">
        <v>0</v>
      </c>
      <c r="V1022" s="116">
        <v>0</v>
      </c>
      <c r="W1022" s="22">
        <f t="shared" si="236"/>
        <v>0</v>
      </c>
      <c r="X1022" s="22">
        <f t="shared" si="237"/>
        <v>0</v>
      </c>
      <c r="Y1022" s="22">
        <f ca="1">OFFSET('Cost Study'!$B$7,'Operations Support'!$C1022,'Operations Support'!$B1022)*$H1022</f>
        <v>0</v>
      </c>
      <c r="Z1022" s="23">
        <f ca="1">Y1022*'Cost Study'!$B$31</f>
        <v>0</v>
      </c>
      <c r="AA1022" s="23">
        <f ca="1">IF(A1022=10298,1.51,1)*IF($B1022&lt;3,$D1022*'Cost Study'!$B$32*OFFSET('Cost Study'!$B$7,'Operations Support'!$C1022,'Operations Support'!$B1022),0)</f>
        <v>0</v>
      </c>
      <c r="AB1022" s="24">
        <f ca="1">AA1022*'Cost Study'!$B$31</f>
        <v>0</v>
      </c>
      <c r="AC1022" s="23">
        <f ca="1">Y1022*'Cost Study'!$B$31</f>
        <v>0</v>
      </c>
      <c r="AD1022" s="24">
        <f ca="1">AA1022*'Cost Study'!$B$31</f>
        <v>0</v>
      </c>
      <c r="AE1022" s="377">
        <f t="shared" ca="1" si="238"/>
        <v>0</v>
      </c>
      <c r="AF1022" s="377">
        <f t="shared" ca="1" si="239"/>
        <v>0</v>
      </c>
      <c r="AH1022" s="688">
        <f>IFERROR($H1022/SUMIF($A:$A,$A1022,$H:$H)*SUMIF(Summary!$A$110:$A$186,$A1022,Summary!$P$110:$P$186),0)</f>
        <v>0</v>
      </c>
      <c r="AI1022" s="689">
        <f t="shared" ca="1" si="240"/>
        <v>0</v>
      </c>
      <c r="AJ1022" s="688">
        <f>IFERROR(H1022/SUMIF(A:A,A1022,H:H)*SUMIF(Summary!$A$110:$A$186,'Operations Support'!A1022,Summary!$Q$110:$Q$186),0)</f>
        <v>0</v>
      </c>
      <c r="AK1022" s="688">
        <f t="shared" ca="1" si="241"/>
        <v>0</v>
      </c>
      <c r="AM1022" s="688">
        <f>IFERROR($H1022/SUMIF($A:$A,$A1022,$H:$H)*SUMIF(Summary!$A$230:$A$266,$A1022,Summary!$P$230:$P$266),0)</f>
        <v>0</v>
      </c>
      <c r="AN1022" s="688">
        <f>IFERROR($H1022/SUMIF($A:$A,$A1022,$H:$H)*(SUMIF(Summary!$A$230:$A$266,$A1022,Summary!$L$230:$L$266)+SUMIF(Summary!$A$281:$A$317,$A1022,Summary!$L$281:$L$317))-AM1022,0)</f>
        <v>0</v>
      </c>
      <c r="AO1022" s="688">
        <f>IFERROR($H1022/SUMIF($A:$A,$A1022,$H:$H)*SUMIF(Summary!$A$230:$A$266,$A1022,Summary!$Q$230:$Q$266),0)</f>
        <v>0</v>
      </c>
      <c r="AP1022" s="688">
        <f>IFERROR($H1022/SUMIF($A:$A,$A1022,$H:$H)*(SUMIF(Summary!$A$230:$A$266,$A1022,Summary!$L$230:$L$266)+SUMIF(Summary!$A$281:$A$317,$A1022,Summary!$L$281:$L$317))-AO1022,0)</f>
        <v>0</v>
      </c>
      <c r="AQ1022" s="306"/>
      <c r="AR1022" s="688">
        <f t="shared" ca="1" si="242"/>
        <v>0</v>
      </c>
      <c r="AS1022" s="688">
        <f t="shared" ca="1" si="243"/>
        <v>0</v>
      </c>
    </row>
    <row r="1023" spans="1:45" x14ac:dyDescent="0.2">
      <c r="A1023" s="423">
        <v>3624</v>
      </c>
      <c r="B1023" s="427">
        <v>4</v>
      </c>
      <c r="C1023" s="425" t="s">
        <v>310</v>
      </c>
      <c r="D1023" s="422">
        <f t="shared" si="229"/>
        <v>0</v>
      </c>
      <c r="E1023" s="422">
        <f t="shared" si="230"/>
        <v>0</v>
      </c>
      <c r="F1023" s="422">
        <f t="shared" si="231"/>
        <v>0</v>
      </c>
      <c r="G1023" s="422">
        <f t="shared" si="232"/>
        <v>0</v>
      </c>
      <c r="H1023" s="22">
        <f t="shared" si="233"/>
        <v>0</v>
      </c>
      <c r="I1023" s="116">
        <v>0</v>
      </c>
      <c r="J1023" s="116">
        <v>0</v>
      </c>
      <c r="K1023" s="116">
        <v>0</v>
      </c>
      <c r="L1023" s="116">
        <v>0</v>
      </c>
      <c r="M1023" s="22">
        <f t="shared" si="234"/>
        <v>0</v>
      </c>
      <c r="N1023" s="116">
        <v>0</v>
      </c>
      <c r="O1023" s="116">
        <v>0</v>
      </c>
      <c r="P1023" s="116">
        <v>0</v>
      </c>
      <c r="Q1023" s="116">
        <v>0</v>
      </c>
      <c r="R1023" s="22">
        <f t="shared" si="235"/>
        <v>0</v>
      </c>
      <c r="S1023" s="116">
        <v>0</v>
      </c>
      <c r="T1023" s="116">
        <v>0</v>
      </c>
      <c r="U1023" s="116">
        <v>0</v>
      </c>
      <c r="V1023" s="116">
        <v>0</v>
      </c>
      <c r="W1023" s="22">
        <f t="shared" si="236"/>
        <v>0</v>
      </c>
      <c r="X1023" s="22">
        <f t="shared" si="237"/>
        <v>0</v>
      </c>
      <c r="Y1023" s="22">
        <f ca="1">OFFSET('Cost Study'!$B$7,'Operations Support'!$C1023,'Operations Support'!$B1023)*$H1023</f>
        <v>0</v>
      </c>
      <c r="Z1023" s="23">
        <f ca="1">Y1023*'Cost Study'!$B$31</f>
        <v>0</v>
      </c>
      <c r="AA1023" s="23">
        <f ca="1">IF(A1023=10298,1.51,1)*IF($B1023&lt;3,$D1023*'Cost Study'!$B$32*OFFSET('Cost Study'!$B$7,'Operations Support'!$C1023,'Operations Support'!$B1023),0)</f>
        <v>0</v>
      </c>
      <c r="AB1023" s="24">
        <f ca="1">AA1023*'Cost Study'!$B$31</f>
        <v>0</v>
      </c>
      <c r="AC1023" s="23">
        <f ca="1">Y1023*'Cost Study'!$B$31</f>
        <v>0</v>
      </c>
      <c r="AD1023" s="24">
        <f ca="1">AA1023*'Cost Study'!$B$31</f>
        <v>0</v>
      </c>
      <c r="AE1023" s="377">
        <f t="shared" ca="1" si="238"/>
        <v>0</v>
      </c>
      <c r="AF1023" s="377">
        <f t="shared" ca="1" si="239"/>
        <v>0</v>
      </c>
      <c r="AH1023" s="688">
        <f>IFERROR($H1023/SUMIF($A:$A,$A1023,$H:$H)*SUMIF(Summary!$A$110:$A$186,$A1023,Summary!$P$110:$P$186),0)</f>
        <v>0</v>
      </c>
      <c r="AI1023" s="689">
        <f t="shared" ca="1" si="240"/>
        <v>0</v>
      </c>
      <c r="AJ1023" s="688">
        <f>IFERROR(H1023/SUMIF(A:A,A1023,H:H)*SUMIF(Summary!$A$110:$A$186,'Operations Support'!A1023,Summary!$Q$110:$Q$186),0)</f>
        <v>0</v>
      </c>
      <c r="AK1023" s="688">
        <f t="shared" ca="1" si="241"/>
        <v>0</v>
      </c>
      <c r="AM1023" s="688">
        <f>IFERROR($H1023/SUMIF($A:$A,$A1023,$H:$H)*SUMIF(Summary!$A$230:$A$266,$A1023,Summary!$P$230:$P$266),0)</f>
        <v>0</v>
      </c>
      <c r="AN1023" s="688">
        <f>IFERROR($H1023/SUMIF($A:$A,$A1023,$H:$H)*(SUMIF(Summary!$A$230:$A$266,$A1023,Summary!$L$230:$L$266)+SUMIF(Summary!$A$281:$A$317,$A1023,Summary!$L$281:$L$317))-AM1023,0)</f>
        <v>0</v>
      </c>
      <c r="AO1023" s="688">
        <f>IFERROR($H1023/SUMIF($A:$A,$A1023,$H:$H)*SUMIF(Summary!$A$230:$A$266,$A1023,Summary!$Q$230:$Q$266),0)</f>
        <v>0</v>
      </c>
      <c r="AP1023" s="688">
        <f>IFERROR($H1023/SUMIF($A:$A,$A1023,$H:$H)*(SUMIF(Summary!$A$230:$A$266,$A1023,Summary!$L$230:$L$266)+SUMIF(Summary!$A$281:$A$317,$A1023,Summary!$L$281:$L$317))-AO1023,0)</f>
        <v>0</v>
      </c>
      <c r="AQ1023" s="306"/>
      <c r="AR1023" s="688">
        <f t="shared" ca="1" si="242"/>
        <v>0</v>
      </c>
      <c r="AS1023" s="688">
        <f t="shared" ca="1" si="243"/>
        <v>0</v>
      </c>
    </row>
    <row r="1024" spans="1:45" x14ac:dyDescent="0.2">
      <c r="A1024" s="423">
        <v>3624</v>
      </c>
      <c r="B1024" s="427">
        <v>4</v>
      </c>
      <c r="C1024" s="425" t="s">
        <v>311</v>
      </c>
      <c r="D1024" s="422">
        <f t="shared" si="229"/>
        <v>0</v>
      </c>
      <c r="E1024" s="422">
        <f t="shared" si="230"/>
        <v>0</v>
      </c>
      <c r="F1024" s="422">
        <f t="shared" si="231"/>
        <v>0</v>
      </c>
      <c r="G1024" s="422">
        <f t="shared" si="232"/>
        <v>0</v>
      </c>
      <c r="H1024" s="22">
        <f t="shared" si="233"/>
        <v>0</v>
      </c>
      <c r="I1024" s="116">
        <v>0</v>
      </c>
      <c r="J1024" s="116">
        <v>0</v>
      </c>
      <c r="K1024" s="116">
        <v>0</v>
      </c>
      <c r="L1024" s="116">
        <v>0</v>
      </c>
      <c r="M1024" s="22">
        <f t="shared" si="234"/>
        <v>0</v>
      </c>
      <c r="N1024" s="116">
        <v>0</v>
      </c>
      <c r="O1024" s="116">
        <v>0</v>
      </c>
      <c r="P1024" s="116">
        <v>0</v>
      </c>
      <c r="Q1024" s="116">
        <v>0</v>
      </c>
      <c r="R1024" s="22">
        <f t="shared" si="235"/>
        <v>0</v>
      </c>
      <c r="S1024" s="116">
        <v>0</v>
      </c>
      <c r="T1024" s="116">
        <v>0</v>
      </c>
      <c r="U1024" s="116">
        <v>0</v>
      </c>
      <c r="V1024" s="116">
        <v>0</v>
      </c>
      <c r="W1024" s="22">
        <f t="shared" si="236"/>
        <v>0</v>
      </c>
      <c r="X1024" s="22">
        <f t="shared" si="237"/>
        <v>0</v>
      </c>
      <c r="Y1024" s="22">
        <f ca="1">OFFSET('Cost Study'!$B$7,'Operations Support'!$C1024,'Operations Support'!$B1024)*$H1024</f>
        <v>0</v>
      </c>
      <c r="Z1024" s="23">
        <f ca="1">Y1024*'Cost Study'!$B$31</f>
        <v>0</v>
      </c>
      <c r="AA1024" s="23">
        <f ca="1">IF(A1024=10298,1.51,1)*IF($B1024&lt;3,$D1024*'Cost Study'!$B$32*OFFSET('Cost Study'!$B$7,'Operations Support'!$C1024,'Operations Support'!$B1024),0)</f>
        <v>0</v>
      </c>
      <c r="AB1024" s="24">
        <f ca="1">AA1024*'Cost Study'!$B$31</f>
        <v>0</v>
      </c>
      <c r="AC1024" s="23">
        <f ca="1">Y1024*'Cost Study'!$B$31</f>
        <v>0</v>
      </c>
      <c r="AD1024" s="24">
        <f ca="1">AA1024*'Cost Study'!$B$31</f>
        <v>0</v>
      </c>
      <c r="AE1024" s="377">
        <f t="shared" ca="1" si="238"/>
        <v>0</v>
      </c>
      <c r="AF1024" s="377">
        <f t="shared" ca="1" si="239"/>
        <v>0</v>
      </c>
      <c r="AH1024" s="688">
        <f>IFERROR($H1024/SUMIF($A:$A,$A1024,$H:$H)*SUMIF(Summary!$A$110:$A$186,$A1024,Summary!$P$110:$P$186),0)</f>
        <v>0</v>
      </c>
      <c r="AI1024" s="689">
        <f t="shared" ca="1" si="240"/>
        <v>0</v>
      </c>
      <c r="AJ1024" s="688">
        <f>IFERROR(H1024/SUMIF(A:A,A1024,H:H)*SUMIF(Summary!$A$110:$A$186,'Operations Support'!A1024,Summary!$Q$110:$Q$186),0)</f>
        <v>0</v>
      </c>
      <c r="AK1024" s="688">
        <f t="shared" ca="1" si="241"/>
        <v>0</v>
      </c>
      <c r="AM1024" s="688">
        <f>IFERROR($H1024/SUMIF($A:$A,$A1024,$H:$H)*SUMIF(Summary!$A$230:$A$266,$A1024,Summary!$P$230:$P$266),0)</f>
        <v>0</v>
      </c>
      <c r="AN1024" s="688">
        <f>IFERROR($H1024/SUMIF($A:$A,$A1024,$H:$H)*(SUMIF(Summary!$A$230:$A$266,$A1024,Summary!$L$230:$L$266)+SUMIF(Summary!$A$281:$A$317,$A1024,Summary!$L$281:$L$317))-AM1024,0)</f>
        <v>0</v>
      </c>
      <c r="AO1024" s="688">
        <f>IFERROR($H1024/SUMIF($A:$A,$A1024,$H:$H)*SUMIF(Summary!$A$230:$A$266,$A1024,Summary!$Q$230:$Q$266),0)</f>
        <v>0</v>
      </c>
      <c r="AP1024" s="688">
        <f>IFERROR($H1024/SUMIF($A:$A,$A1024,$H:$H)*(SUMIF(Summary!$A$230:$A$266,$A1024,Summary!$L$230:$L$266)+SUMIF(Summary!$A$281:$A$317,$A1024,Summary!$L$281:$L$317))-AO1024,0)</f>
        <v>0</v>
      </c>
      <c r="AQ1024" s="306"/>
      <c r="AR1024" s="688">
        <f t="shared" ca="1" si="242"/>
        <v>0</v>
      </c>
      <c r="AS1024" s="688">
        <f t="shared" ca="1" si="243"/>
        <v>0</v>
      </c>
    </row>
    <row r="1025" spans="1:45" s="15" customFormat="1" x14ac:dyDescent="0.2">
      <c r="A1025" s="423">
        <v>3624</v>
      </c>
      <c r="B1025" s="427">
        <v>4</v>
      </c>
      <c r="C1025" s="425" t="s">
        <v>312</v>
      </c>
      <c r="D1025" s="422">
        <f t="shared" si="229"/>
        <v>0</v>
      </c>
      <c r="E1025" s="422">
        <f t="shared" si="230"/>
        <v>0</v>
      </c>
      <c r="F1025" s="422">
        <f t="shared" si="231"/>
        <v>0</v>
      </c>
      <c r="G1025" s="422">
        <f t="shared" si="232"/>
        <v>0</v>
      </c>
      <c r="H1025" s="22">
        <f t="shared" si="233"/>
        <v>0</v>
      </c>
      <c r="I1025" s="116">
        <v>0</v>
      </c>
      <c r="J1025" s="116">
        <v>0</v>
      </c>
      <c r="K1025" s="116">
        <v>0</v>
      </c>
      <c r="L1025" s="116">
        <v>0</v>
      </c>
      <c r="M1025" s="22">
        <f t="shared" si="234"/>
        <v>0</v>
      </c>
      <c r="N1025" s="116">
        <v>0</v>
      </c>
      <c r="O1025" s="116">
        <v>0</v>
      </c>
      <c r="P1025" s="116">
        <v>0</v>
      </c>
      <c r="Q1025" s="116">
        <v>0</v>
      </c>
      <c r="R1025" s="22">
        <f t="shared" si="235"/>
        <v>0</v>
      </c>
      <c r="S1025" s="116">
        <v>0</v>
      </c>
      <c r="T1025" s="116">
        <v>0</v>
      </c>
      <c r="U1025" s="116">
        <v>0</v>
      </c>
      <c r="V1025" s="116">
        <v>0</v>
      </c>
      <c r="W1025" s="22">
        <f t="shared" si="236"/>
        <v>0</v>
      </c>
      <c r="X1025" s="22">
        <f t="shared" si="237"/>
        <v>0</v>
      </c>
      <c r="Y1025" s="22">
        <f ca="1">OFFSET('Cost Study'!$B$7,'Operations Support'!$C1025,'Operations Support'!$B1025)*$H1025</f>
        <v>0</v>
      </c>
      <c r="Z1025" s="23">
        <f ca="1">Y1025*'Cost Study'!$B$31</f>
        <v>0</v>
      </c>
      <c r="AA1025" s="23">
        <f ca="1">IF(A1025=10298,1.51,1)*IF($B1025&lt;3,$D1025*'Cost Study'!$B$32*OFFSET('Cost Study'!$B$7,'Operations Support'!$C1025,'Operations Support'!$B1025),0)</f>
        <v>0</v>
      </c>
      <c r="AB1025" s="24">
        <f ca="1">AA1025*'Cost Study'!$B$31</f>
        <v>0</v>
      </c>
      <c r="AC1025" s="23">
        <f ca="1">Y1025*'Cost Study'!$B$31</f>
        <v>0</v>
      </c>
      <c r="AD1025" s="24">
        <f ca="1">AA1025*'Cost Study'!$B$31</f>
        <v>0</v>
      </c>
      <c r="AE1025" s="377">
        <f t="shared" ca="1" si="238"/>
        <v>0</v>
      </c>
      <c r="AF1025" s="377">
        <f t="shared" ca="1" si="239"/>
        <v>0</v>
      </c>
      <c r="AH1025" s="688">
        <f>IFERROR($H1025/SUMIF($A:$A,$A1025,$H:$H)*SUMIF(Summary!$A$110:$A$186,$A1025,Summary!$P$110:$P$186),0)</f>
        <v>0</v>
      </c>
      <c r="AI1025" s="689">
        <f t="shared" ca="1" si="240"/>
        <v>0</v>
      </c>
      <c r="AJ1025" s="688">
        <f>IFERROR(H1025/SUMIF(A:A,A1025,H:H)*SUMIF(Summary!$A$110:$A$186,'Operations Support'!A1025,Summary!$Q$110:$Q$186),0)</f>
        <v>0</v>
      </c>
      <c r="AK1025" s="688">
        <f t="shared" ca="1" si="241"/>
        <v>0</v>
      </c>
      <c r="AL1025" s="1"/>
      <c r="AM1025" s="688">
        <f>IFERROR($H1025/SUMIF($A:$A,$A1025,$H:$H)*SUMIF(Summary!$A$230:$A$266,$A1025,Summary!$P$230:$P$266),0)</f>
        <v>0</v>
      </c>
      <c r="AN1025" s="688">
        <f>IFERROR($H1025/SUMIF($A:$A,$A1025,$H:$H)*(SUMIF(Summary!$A$230:$A$266,$A1025,Summary!$L$230:$L$266)+SUMIF(Summary!$A$281:$A$317,$A1025,Summary!$L$281:$L$317))-AM1025,0)</f>
        <v>0</v>
      </c>
      <c r="AO1025" s="688">
        <f>IFERROR($H1025/SUMIF($A:$A,$A1025,$H:$H)*SUMIF(Summary!$A$230:$A$266,$A1025,Summary!$Q$230:$Q$266),0)</f>
        <v>0</v>
      </c>
      <c r="AP1025" s="688">
        <f>IFERROR($H1025/SUMIF($A:$A,$A1025,$H:$H)*(SUMIF(Summary!$A$230:$A$266,$A1025,Summary!$L$230:$L$266)+SUMIF(Summary!$A$281:$A$317,$A1025,Summary!$L$281:$L$317))-AO1025,0)</f>
        <v>0</v>
      </c>
      <c r="AQ1025" s="306"/>
      <c r="AR1025" s="688">
        <f t="shared" ca="1" si="242"/>
        <v>0</v>
      </c>
      <c r="AS1025" s="688">
        <f t="shared" ca="1" si="243"/>
        <v>0</v>
      </c>
    </row>
    <row r="1026" spans="1:45" x14ac:dyDescent="0.2">
      <c r="A1026" s="423">
        <v>3624</v>
      </c>
      <c r="B1026" s="427">
        <v>4</v>
      </c>
      <c r="C1026" s="425" t="s">
        <v>313</v>
      </c>
      <c r="D1026" s="422">
        <f t="shared" si="229"/>
        <v>0</v>
      </c>
      <c r="E1026" s="422">
        <f t="shared" si="230"/>
        <v>0</v>
      </c>
      <c r="F1026" s="422">
        <f t="shared" si="231"/>
        <v>0</v>
      </c>
      <c r="G1026" s="422">
        <f t="shared" si="232"/>
        <v>0</v>
      </c>
      <c r="H1026" s="22">
        <f t="shared" si="233"/>
        <v>0</v>
      </c>
      <c r="I1026" s="116">
        <v>0</v>
      </c>
      <c r="J1026" s="116">
        <v>0</v>
      </c>
      <c r="K1026" s="116">
        <v>0</v>
      </c>
      <c r="L1026" s="116">
        <v>0</v>
      </c>
      <c r="M1026" s="22">
        <f t="shared" si="234"/>
        <v>0</v>
      </c>
      <c r="N1026" s="116">
        <v>0</v>
      </c>
      <c r="O1026" s="116">
        <v>0</v>
      </c>
      <c r="P1026" s="116">
        <v>0</v>
      </c>
      <c r="Q1026" s="116">
        <v>0</v>
      </c>
      <c r="R1026" s="22">
        <f t="shared" si="235"/>
        <v>0</v>
      </c>
      <c r="S1026" s="116">
        <v>0</v>
      </c>
      <c r="T1026" s="116">
        <v>0</v>
      </c>
      <c r="U1026" s="116">
        <v>0</v>
      </c>
      <c r="V1026" s="116">
        <v>0</v>
      </c>
      <c r="W1026" s="22">
        <f t="shared" si="236"/>
        <v>0</v>
      </c>
      <c r="X1026" s="22">
        <f t="shared" si="237"/>
        <v>0</v>
      </c>
      <c r="Y1026" s="22">
        <f ca="1">OFFSET('Cost Study'!$B$7,'Operations Support'!$C1026,'Operations Support'!$B1026)*$H1026</f>
        <v>0</v>
      </c>
      <c r="Z1026" s="23">
        <f ca="1">Y1026*'Cost Study'!$B$31</f>
        <v>0</v>
      </c>
      <c r="AA1026" s="23">
        <f ca="1">IF(A1026=10298,1.51,1)*IF($B1026&lt;3,$D1026*'Cost Study'!$B$32*OFFSET('Cost Study'!$B$7,'Operations Support'!$C1026,'Operations Support'!$B1026),0)</f>
        <v>0</v>
      </c>
      <c r="AB1026" s="24">
        <f ca="1">AA1026*'Cost Study'!$B$31</f>
        <v>0</v>
      </c>
      <c r="AC1026" s="23">
        <f ca="1">Y1026*'Cost Study'!$B$31</f>
        <v>0</v>
      </c>
      <c r="AD1026" s="24">
        <f ca="1">AA1026*'Cost Study'!$B$31</f>
        <v>0</v>
      </c>
      <c r="AE1026" s="377">
        <f t="shared" ca="1" si="238"/>
        <v>0</v>
      </c>
      <c r="AF1026" s="377">
        <f t="shared" ca="1" si="239"/>
        <v>0</v>
      </c>
      <c r="AH1026" s="688">
        <f>IFERROR($H1026/SUMIF($A:$A,$A1026,$H:$H)*SUMIF(Summary!$A$110:$A$186,$A1026,Summary!$P$110:$P$186),0)</f>
        <v>0</v>
      </c>
      <c r="AI1026" s="689">
        <f t="shared" ca="1" si="240"/>
        <v>0</v>
      </c>
      <c r="AJ1026" s="688">
        <f>IFERROR(H1026/SUMIF(A:A,A1026,H:H)*SUMIF(Summary!$A$110:$A$186,'Operations Support'!A1026,Summary!$Q$110:$Q$186),0)</f>
        <v>0</v>
      </c>
      <c r="AK1026" s="688">
        <f t="shared" ca="1" si="241"/>
        <v>0</v>
      </c>
      <c r="AM1026" s="688">
        <f>IFERROR($H1026/SUMIF($A:$A,$A1026,$H:$H)*SUMIF(Summary!$A$230:$A$266,$A1026,Summary!$P$230:$P$266),0)</f>
        <v>0</v>
      </c>
      <c r="AN1026" s="688">
        <f>IFERROR($H1026/SUMIF($A:$A,$A1026,$H:$H)*(SUMIF(Summary!$A$230:$A$266,$A1026,Summary!$L$230:$L$266)+SUMIF(Summary!$A$281:$A$317,$A1026,Summary!$L$281:$L$317))-AM1026,0)</f>
        <v>0</v>
      </c>
      <c r="AO1026" s="688">
        <f>IFERROR($H1026/SUMIF($A:$A,$A1026,$H:$H)*SUMIF(Summary!$A$230:$A$266,$A1026,Summary!$Q$230:$Q$266),0)</f>
        <v>0</v>
      </c>
      <c r="AP1026" s="688">
        <f>IFERROR($H1026/SUMIF($A:$A,$A1026,$H:$H)*(SUMIF(Summary!$A$230:$A$266,$A1026,Summary!$L$230:$L$266)+SUMIF(Summary!$A$281:$A$317,$A1026,Summary!$L$281:$L$317))-AO1026,0)</f>
        <v>0</v>
      </c>
      <c r="AQ1026" s="306"/>
      <c r="AR1026" s="688">
        <f t="shared" ca="1" si="242"/>
        <v>0</v>
      </c>
      <c r="AS1026" s="688">
        <f t="shared" ca="1" si="243"/>
        <v>0</v>
      </c>
    </row>
    <row r="1027" spans="1:45" x14ac:dyDescent="0.2">
      <c r="A1027" s="423">
        <v>3624</v>
      </c>
      <c r="B1027" s="427">
        <v>4</v>
      </c>
      <c r="C1027" s="425" t="s">
        <v>314</v>
      </c>
      <c r="D1027" s="422">
        <f t="shared" si="229"/>
        <v>0</v>
      </c>
      <c r="E1027" s="422">
        <f t="shared" si="230"/>
        <v>0</v>
      </c>
      <c r="F1027" s="422">
        <f t="shared" si="231"/>
        <v>0</v>
      </c>
      <c r="G1027" s="422">
        <f t="shared" si="232"/>
        <v>0</v>
      </c>
      <c r="H1027" s="22">
        <f t="shared" si="233"/>
        <v>0</v>
      </c>
      <c r="I1027" s="116">
        <v>0</v>
      </c>
      <c r="J1027" s="116">
        <v>0</v>
      </c>
      <c r="K1027" s="116">
        <v>0</v>
      </c>
      <c r="L1027" s="116">
        <v>0</v>
      </c>
      <c r="M1027" s="22">
        <f t="shared" si="234"/>
        <v>0</v>
      </c>
      <c r="N1027" s="116">
        <v>0</v>
      </c>
      <c r="O1027" s="116">
        <v>0</v>
      </c>
      <c r="P1027" s="116">
        <v>0</v>
      </c>
      <c r="Q1027" s="116">
        <v>0</v>
      </c>
      <c r="R1027" s="22">
        <f t="shared" si="235"/>
        <v>0</v>
      </c>
      <c r="S1027" s="116">
        <v>0</v>
      </c>
      <c r="T1027" s="116">
        <v>0</v>
      </c>
      <c r="U1027" s="116">
        <v>0</v>
      </c>
      <c r="V1027" s="116">
        <v>0</v>
      </c>
      <c r="W1027" s="22">
        <f t="shared" si="236"/>
        <v>0</v>
      </c>
      <c r="X1027" s="22">
        <f t="shared" si="237"/>
        <v>0</v>
      </c>
      <c r="Y1027" s="22">
        <f ca="1">OFFSET('Cost Study'!$B$7,'Operations Support'!$C1027,'Operations Support'!$B1027)*$H1027</f>
        <v>0</v>
      </c>
      <c r="Z1027" s="23">
        <f ca="1">Y1027*'Cost Study'!$B$31</f>
        <v>0</v>
      </c>
      <c r="AA1027" s="23">
        <f ca="1">IF(A1027=10298,1.51,1)*IF($B1027&lt;3,$D1027*'Cost Study'!$B$32*OFFSET('Cost Study'!$B$7,'Operations Support'!$C1027,'Operations Support'!$B1027),0)</f>
        <v>0</v>
      </c>
      <c r="AB1027" s="24">
        <f ca="1">AA1027*'Cost Study'!$B$31</f>
        <v>0</v>
      </c>
      <c r="AC1027" s="23">
        <f ca="1">Y1027*'Cost Study'!$B$31</f>
        <v>0</v>
      </c>
      <c r="AD1027" s="24">
        <f ca="1">AA1027*'Cost Study'!$B$31</f>
        <v>0</v>
      </c>
      <c r="AE1027" s="377">
        <f t="shared" ca="1" si="238"/>
        <v>0</v>
      </c>
      <c r="AF1027" s="377">
        <f t="shared" ca="1" si="239"/>
        <v>0</v>
      </c>
      <c r="AH1027" s="688">
        <f>IFERROR($H1027/SUMIF($A:$A,$A1027,$H:$H)*SUMIF(Summary!$A$110:$A$186,$A1027,Summary!$P$110:$P$186),0)</f>
        <v>0</v>
      </c>
      <c r="AI1027" s="689">
        <f t="shared" ca="1" si="240"/>
        <v>0</v>
      </c>
      <c r="AJ1027" s="688">
        <f>IFERROR(H1027/SUMIF(A:A,A1027,H:H)*SUMIF(Summary!$A$110:$A$186,'Operations Support'!A1027,Summary!$Q$110:$Q$186),0)</f>
        <v>0</v>
      </c>
      <c r="AK1027" s="688">
        <f t="shared" ca="1" si="241"/>
        <v>0</v>
      </c>
      <c r="AM1027" s="688">
        <f>IFERROR($H1027/SUMIF($A:$A,$A1027,$H:$H)*SUMIF(Summary!$A$230:$A$266,$A1027,Summary!$P$230:$P$266),0)</f>
        <v>0</v>
      </c>
      <c r="AN1027" s="688">
        <f>IFERROR($H1027/SUMIF($A:$A,$A1027,$H:$H)*(SUMIF(Summary!$A$230:$A$266,$A1027,Summary!$L$230:$L$266)+SUMIF(Summary!$A$281:$A$317,$A1027,Summary!$L$281:$L$317))-AM1027,0)</f>
        <v>0</v>
      </c>
      <c r="AO1027" s="688">
        <f>IFERROR($H1027/SUMIF($A:$A,$A1027,$H:$H)*SUMIF(Summary!$A$230:$A$266,$A1027,Summary!$Q$230:$Q$266),0)</f>
        <v>0</v>
      </c>
      <c r="AP1027" s="688">
        <f>IFERROR($H1027/SUMIF($A:$A,$A1027,$H:$H)*(SUMIF(Summary!$A$230:$A$266,$A1027,Summary!$L$230:$L$266)+SUMIF(Summary!$A$281:$A$317,$A1027,Summary!$L$281:$L$317))-AO1027,0)</f>
        <v>0</v>
      </c>
      <c r="AQ1027" s="306"/>
      <c r="AR1027" s="688">
        <f t="shared" ca="1" si="242"/>
        <v>0</v>
      </c>
      <c r="AS1027" s="688">
        <f t="shared" ca="1" si="243"/>
        <v>0</v>
      </c>
    </row>
    <row r="1028" spans="1:45" x14ac:dyDescent="0.2">
      <c r="A1028" s="423">
        <v>3624</v>
      </c>
      <c r="B1028" s="427">
        <v>4</v>
      </c>
      <c r="C1028" s="425" t="s">
        <v>315</v>
      </c>
      <c r="D1028" s="422">
        <f t="shared" si="229"/>
        <v>0</v>
      </c>
      <c r="E1028" s="422">
        <f t="shared" si="230"/>
        <v>0</v>
      </c>
      <c r="F1028" s="422">
        <f t="shared" si="231"/>
        <v>0</v>
      </c>
      <c r="G1028" s="422">
        <f t="shared" si="232"/>
        <v>0</v>
      </c>
      <c r="H1028" s="22">
        <f t="shared" si="233"/>
        <v>0</v>
      </c>
      <c r="I1028" s="116">
        <v>0</v>
      </c>
      <c r="J1028" s="116">
        <v>0</v>
      </c>
      <c r="K1028" s="116">
        <v>0</v>
      </c>
      <c r="L1028" s="116">
        <v>0</v>
      </c>
      <c r="M1028" s="22">
        <f t="shared" si="234"/>
        <v>0</v>
      </c>
      <c r="N1028" s="116">
        <v>0</v>
      </c>
      <c r="O1028" s="116">
        <v>0</v>
      </c>
      <c r="P1028" s="116">
        <v>0</v>
      </c>
      <c r="Q1028" s="116">
        <v>0</v>
      </c>
      <c r="R1028" s="22">
        <f t="shared" si="235"/>
        <v>0</v>
      </c>
      <c r="S1028" s="116">
        <v>0</v>
      </c>
      <c r="T1028" s="116">
        <v>0</v>
      </c>
      <c r="U1028" s="116">
        <v>0</v>
      </c>
      <c r="V1028" s="116">
        <v>0</v>
      </c>
      <c r="W1028" s="22">
        <f t="shared" si="236"/>
        <v>0</v>
      </c>
      <c r="X1028" s="22">
        <f t="shared" si="237"/>
        <v>0</v>
      </c>
      <c r="Y1028" s="22">
        <f ca="1">OFFSET('Cost Study'!$B$7,'Operations Support'!$C1028,'Operations Support'!$B1028)*$H1028</f>
        <v>0</v>
      </c>
      <c r="Z1028" s="23">
        <f ca="1">Y1028*'Cost Study'!$B$31</f>
        <v>0</v>
      </c>
      <c r="AA1028" s="23">
        <f ca="1">IF(A1028=10298,1.51,1)*IF($B1028&lt;3,$D1028*'Cost Study'!$B$32*OFFSET('Cost Study'!$B$7,'Operations Support'!$C1028,'Operations Support'!$B1028),0)</f>
        <v>0</v>
      </c>
      <c r="AB1028" s="24">
        <f ca="1">AA1028*'Cost Study'!$B$31</f>
        <v>0</v>
      </c>
      <c r="AC1028" s="23">
        <f ca="1">Y1028*'Cost Study'!$B$31</f>
        <v>0</v>
      </c>
      <c r="AD1028" s="24">
        <f ca="1">AA1028*'Cost Study'!$B$31</f>
        <v>0</v>
      </c>
      <c r="AE1028" s="377">
        <f t="shared" ca="1" si="238"/>
        <v>0</v>
      </c>
      <c r="AF1028" s="377">
        <f t="shared" ca="1" si="239"/>
        <v>0</v>
      </c>
      <c r="AH1028" s="688">
        <f>IFERROR($H1028/SUMIF($A:$A,$A1028,$H:$H)*SUMIF(Summary!$A$110:$A$186,$A1028,Summary!$P$110:$P$186),0)</f>
        <v>0</v>
      </c>
      <c r="AI1028" s="689">
        <f t="shared" ca="1" si="240"/>
        <v>0</v>
      </c>
      <c r="AJ1028" s="688">
        <f>IFERROR(H1028/SUMIF(A:A,A1028,H:H)*SUMIF(Summary!$A$110:$A$186,'Operations Support'!A1028,Summary!$Q$110:$Q$186),0)</f>
        <v>0</v>
      </c>
      <c r="AK1028" s="688">
        <f t="shared" ca="1" si="241"/>
        <v>0</v>
      </c>
      <c r="AM1028" s="688">
        <f>IFERROR($H1028/SUMIF($A:$A,$A1028,$H:$H)*SUMIF(Summary!$A$230:$A$266,$A1028,Summary!$P$230:$P$266),0)</f>
        <v>0</v>
      </c>
      <c r="AN1028" s="688">
        <f>IFERROR($H1028/SUMIF($A:$A,$A1028,$H:$H)*(SUMIF(Summary!$A$230:$A$266,$A1028,Summary!$L$230:$L$266)+SUMIF(Summary!$A$281:$A$317,$A1028,Summary!$L$281:$L$317))-AM1028,0)</f>
        <v>0</v>
      </c>
      <c r="AO1028" s="688">
        <f>IFERROR($H1028/SUMIF($A:$A,$A1028,$H:$H)*SUMIF(Summary!$A$230:$A$266,$A1028,Summary!$Q$230:$Q$266),0)</f>
        <v>0</v>
      </c>
      <c r="AP1028" s="688">
        <f>IFERROR($H1028/SUMIF($A:$A,$A1028,$H:$H)*(SUMIF(Summary!$A$230:$A$266,$A1028,Summary!$L$230:$L$266)+SUMIF(Summary!$A$281:$A$317,$A1028,Summary!$L$281:$L$317))-AO1028,0)</f>
        <v>0</v>
      </c>
      <c r="AQ1028" s="306"/>
      <c r="AR1028" s="688">
        <f t="shared" ca="1" si="242"/>
        <v>0</v>
      </c>
      <c r="AS1028" s="688">
        <f t="shared" ca="1" si="243"/>
        <v>0</v>
      </c>
    </row>
    <row r="1029" spans="1:45" x14ac:dyDescent="0.2">
      <c r="A1029" s="423">
        <v>3624</v>
      </c>
      <c r="B1029" s="427">
        <v>4</v>
      </c>
      <c r="C1029" s="425" t="s">
        <v>316</v>
      </c>
      <c r="D1029" s="422">
        <f t="shared" ref="D1029:D1092" si="244">I1029+N1029+S1029</f>
        <v>0</v>
      </c>
      <c r="E1029" s="422">
        <f t="shared" ref="E1029:E1092" si="245">J1029+O1029+T1029</f>
        <v>0</v>
      </c>
      <c r="F1029" s="422">
        <f t="shared" ref="F1029:F1092" si="246">K1029+P1029+U1029</f>
        <v>0</v>
      </c>
      <c r="G1029" s="422">
        <f t="shared" ref="G1029:G1092" si="247">L1029+Q1029+V1029</f>
        <v>0</v>
      </c>
      <c r="H1029" s="22">
        <f t="shared" ref="H1029:H1092" si="248">(SUM(D1029:F1029)-G1029)*IF(A1029=10298,1.51,1)</f>
        <v>0</v>
      </c>
      <c r="I1029" s="116">
        <v>0</v>
      </c>
      <c r="J1029" s="116">
        <v>0</v>
      </c>
      <c r="K1029" s="116">
        <v>0</v>
      </c>
      <c r="L1029" s="116">
        <v>0</v>
      </c>
      <c r="M1029" s="22">
        <f t="shared" ref="M1029:M1092" si="249">SUM(I1029:K1029)-L1029</f>
        <v>0</v>
      </c>
      <c r="N1029" s="116">
        <v>0</v>
      </c>
      <c r="O1029" s="116">
        <v>0</v>
      </c>
      <c r="P1029" s="116">
        <v>0</v>
      </c>
      <c r="Q1029" s="116">
        <v>0</v>
      </c>
      <c r="R1029" s="22">
        <f t="shared" ref="R1029:R1092" si="250">SUM(N1029:P1029)-Q1029</f>
        <v>0</v>
      </c>
      <c r="S1029" s="116">
        <v>0</v>
      </c>
      <c r="T1029" s="116">
        <v>0</v>
      </c>
      <c r="U1029" s="116">
        <v>0</v>
      </c>
      <c r="V1029" s="116">
        <v>0</v>
      </c>
      <c r="W1029" s="22">
        <f t="shared" ref="W1029:W1092" si="251">SUM(S1029:U1029)-V1029</f>
        <v>0</v>
      </c>
      <c r="X1029" s="22">
        <f t="shared" ref="X1029:X1092" si="252">IF(OR(B1029=1,B1029=2),H1029/30,IF(OR(B1029=3,B1029=5),H1029/24,IF(B1029=4,H1029/18,0)))</f>
        <v>0</v>
      </c>
      <c r="Y1029" s="22">
        <f ca="1">OFFSET('Cost Study'!$B$7,'Operations Support'!$C1029,'Operations Support'!$B1029)*$H1029</f>
        <v>0</v>
      </c>
      <c r="Z1029" s="23">
        <f ca="1">Y1029*'Cost Study'!$B$31</f>
        <v>0</v>
      </c>
      <c r="AA1029" s="23">
        <f ca="1">IF(A1029=10298,1.51,1)*IF($B1029&lt;3,$D1029*'Cost Study'!$B$32*OFFSET('Cost Study'!$B$7,'Operations Support'!$C1029,'Operations Support'!$B1029),0)</f>
        <v>0</v>
      </c>
      <c r="AB1029" s="24">
        <f ca="1">AA1029*'Cost Study'!$B$31</f>
        <v>0</v>
      </c>
      <c r="AC1029" s="23">
        <f ca="1">Y1029*'Cost Study'!$B$31</f>
        <v>0</v>
      </c>
      <c r="AD1029" s="24">
        <f ca="1">AA1029*'Cost Study'!$B$31</f>
        <v>0</v>
      </c>
      <c r="AE1029" s="377">
        <f t="shared" ref="AE1029:AE1092" ca="1" si="253">Z1029+AB1029</f>
        <v>0</v>
      </c>
      <c r="AF1029" s="377">
        <f t="shared" ref="AF1029:AF1092" ca="1" si="254">AC1029+AD1029</f>
        <v>0</v>
      </c>
      <c r="AH1029" s="688">
        <f>IFERROR($H1029/SUMIF($A:$A,$A1029,$H:$H)*SUMIF(Summary!$A$110:$A$186,$A1029,Summary!$P$110:$P$186),0)</f>
        <v>0</v>
      </c>
      <c r="AI1029" s="689">
        <f t="shared" ca="1" si="240"/>
        <v>0</v>
      </c>
      <c r="AJ1029" s="688">
        <f>IFERROR(H1029/SUMIF(A:A,A1029,H:H)*SUMIF(Summary!$A$110:$A$186,'Operations Support'!A1029,Summary!$Q$110:$Q$186),0)</f>
        <v>0</v>
      </c>
      <c r="AK1029" s="688">
        <f t="shared" ca="1" si="241"/>
        <v>0</v>
      </c>
      <c r="AM1029" s="688">
        <f>IFERROR($H1029/SUMIF($A:$A,$A1029,$H:$H)*SUMIF(Summary!$A$230:$A$266,$A1029,Summary!$P$230:$P$266),0)</f>
        <v>0</v>
      </c>
      <c r="AN1029" s="688">
        <f>IFERROR($H1029/SUMIF($A:$A,$A1029,$H:$H)*(SUMIF(Summary!$A$230:$A$266,$A1029,Summary!$L$230:$L$266)+SUMIF(Summary!$A$281:$A$317,$A1029,Summary!$L$281:$L$317))-AM1029,0)</f>
        <v>0</v>
      </c>
      <c r="AO1029" s="688">
        <f>IFERROR($H1029/SUMIF($A:$A,$A1029,$H:$H)*SUMIF(Summary!$A$230:$A$266,$A1029,Summary!$Q$230:$Q$266),0)</f>
        <v>0</v>
      </c>
      <c r="AP1029" s="688">
        <f>IFERROR($H1029/SUMIF($A:$A,$A1029,$H:$H)*(SUMIF(Summary!$A$230:$A$266,$A1029,Summary!$L$230:$L$266)+SUMIF(Summary!$A$281:$A$317,$A1029,Summary!$L$281:$L$317))-AO1029,0)</f>
        <v>0</v>
      </c>
      <c r="AQ1029" s="306"/>
      <c r="AR1029" s="688">
        <f t="shared" ca="1" si="242"/>
        <v>0</v>
      </c>
      <c r="AS1029" s="688">
        <f t="shared" ca="1" si="243"/>
        <v>0</v>
      </c>
    </row>
    <row r="1030" spans="1:45" x14ac:dyDescent="0.2">
      <c r="A1030" s="423">
        <v>3624</v>
      </c>
      <c r="B1030" s="427">
        <v>4</v>
      </c>
      <c r="C1030" s="425" t="s">
        <v>317</v>
      </c>
      <c r="D1030" s="422">
        <f t="shared" si="244"/>
        <v>0</v>
      </c>
      <c r="E1030" s="422">
        <f t="shared" si="245"/>
        <v>0</v>
      </c>
      <c r="F1030" s="422">
        <f t="shared" si="246"/>
        <v>0</v>
      </c>
      <c r="G1030" s="422">
        <f t="shared" si="247"/>
        <v>0</v>
      </c>
      <c r="H1030" s="22">
        <f t="shared" si="248"/>
        <v>0</v>
      </c>
      <c r="I1030" s="116">
        <v>0</v>
      </c>
      <c r="J1030" s="116">
        <v>0</v>
      </c>
      <c r="K1030" s="116">
        <v>0</v>
      </c>
      <c r="L1030" s="116">
        <v>0</v>
      </c>
      <c r="M1030" s="22">
        <f t="shared" si="249"/>
        <v>0</v>
      </c>
      <c r="N1030" s="116">
        <v>0</v>
      </c>
      <c r="O1030" s="116">
        <v>0</v>
      </c>
      <c r="P1030" s="116">
        <v>0</v>
      </c>
      <c r="Q1030" s="116">
        <v>0</v>
      </c>
      <c r="R1030" s="22">
        <f t="shared" si="250"/>
        <v>0</v>
      </c>
      <c r="S1030" s="116">
        <v>0</v>
      </c>
      <c r="T1030" s="116">
        <v>0</v>
      </c>
      <c r="U1030" s="116">
        <v>0</v>
      </c>
      <c r="V1030" s="116">
        <v>0</v>
      </c>
      <c r="W1030" s="22">
        <f t="shared" si="251"/>
        <v>0</v>
      </c>
      <c r="X1030" s="22">
        <f t="shared" si="252"/>
        <v>0</v>
      </c>
      <c r="Y1030" s="22">
        <f ca="1">OFFSET('Cost Study'!$B$7,'Operations Support'!$C1030,'Operations Support'!$B1030)*$H1030</f>
        <v>0</v>
      </c>
      <c r="Z1030" s="23">
        <f ca="1">Y1030*'Cost Study'!$B$31</f>
        <v>0</v>
      </c>
      <c r="AA1030" s="23">
        <f ca="1">IF(A1030=10298,1.51,1)*IF($B1030&lt;3,$D1030*'Cost Study'!$B$32*OFFSET('Cost Study'!$B$7,'Operations Support'!$C1030,'Operations Support'!$B1030),0)</f>
        <v>0</v>
      </c>
      <c r="AB1030" s="24">
        <f ca="1">AA1030*'Cost Study'!$B$31</f>
        <v>0</v>
      </c>
      <c r="AC1030" s="23">
        <f ca="1">Y1030*'Cost Study'!$B$31</f>
        <v>0</v>
      </c>
      <c r="AD1030" s="24">
        <f ca="1">AA1030*'Cost Study'!$B$31</f>
        <v>0</v>
      </c>
      <c r="AE1030" s="377">
        <f t="shared" ca="1" si="253"/>
        <v>0</v>
      </c>
      <c r="AF1030" s="377">
        <f t="shared" ca="1" si="254"/>
        <v>0</v>
      </c>
      <c r="AH1030" s="688">
        <f>IFERROR($H1030/SUMIF($A:$A,$A1030,$H:$H)*SUMIF(Summary!$A$110:$A$186,$A1030,Summary!$P$110:$P$186),0)</f>
        <v>0</v>
      </c>
      <c r="AI1030" s="689">
        <f t="shared" ca="1" si="240"/>
        <v>0</v>
      </c>
      <c r="AJ1030" s="688">
        <f>IFERROR(H1030/SUMIF(A:A,A1030,H:H)*SUMIF(Summary!$A$110:$A$186,'Operations Support'!A1030,Summary!$Q$110:$Q$186),0)</f>
        <v>0</v>
      </c>
      <c r="AK1030" s="688">
        <f t="shared" ca="1" si="241"/>
        <v>0</v>
      </c>
      <c r="AM1030" s="688">
        <f>IFERROR($H1030/SUMIF($A:$A,$A1030,$H:$H)*SUMIF(Summary!$A$230:$A$266,$A1030,Summary!$P$230:$P$266),0)</f>
        <v>0</v>
      </c>
      <c r="AN1030" s="688">
        <f>IFERROR($H1030/SUMIF($A:$A,$A1030,$H:$H)*(SUMIF(Summary!$A$230:$A$266,$A1030,Summary!$L$230:$L$266)+SUMIF(Summary!$A$281:$A$317,$A1030,Summary!$L$281:$L$317))-AM1030,0)</f>
        <v>0</v>
      </c>
      <c r="AO1030" s="688">
        <f>IFERROR($H1030/SUMIF($A:$A,$A1030,$H:$H)*SUMIF(Summary!$A$230:$A$266,$A1030,Summary!$Q$230:$Q$266),0)</f>
        <v>0</v>
      </c>
      <c r="AP1030" s="688">
        <f>IFERROR($H1030/SUMIF($A:$A,$A1030,$H:$H)*(SUMIF(Summary!$A$230:$A$266,$A1030,Summary!$L$230:$L$266)+SUMIF(Summary!$A$281:$A$317,$A1030,Summary!$L$281:$L$317))-AO1030,0)</f>
        <v>0</v>
      </c>
      <c r="AQ1030" s="306"/>
      <c r="AR1030" s="688">
        <f t="shared" ca="1" si="242"/>
        <v>0</v>
      </c>
      <c r="AS1030" s="688">
        <f t="shared" ca="1" si="243"/>
        <v>0</v>
      </c>
    </row>
    <row r="1031" spans="1:45" x14ac:dyDescent="0.2">
      <c r="A1031" s="423">
        <v>3624</v>
      </c>
      <c r="B1031" s="427">
        <v>4</v>
      </c>
      <c r="C1031" s="425" t="s">
        <v>318</v>
      </c>
      <c r="D1031" s="422">
        <f t="shared" si="244"/>
        <v>0</v>
      </c>
      <c r="E1031" s="422">
        <f t="shared" si="245"/>
        <v>0</v>
      </c>
      <c r="F1031" s="422">
        <f t="shared" si="246"/>
        <v>0</v>
      </c>
      <c r="G1031" s="422">
        <f t="shared" si="247"/>
        <v>0</v>
      </c>
      <c r="H1031" s="22">
        <f t="shared" si="248"/>
        <v>0</v>
      </c>
      <c r="I1031" s="116">
        <v>0</v>
      </c>
      <c r="J1031" s="116">
        <v>0</v>
      </c>
      <c r="K1031" s="116">
        <v>0</v>
      </c>
      <c r="L1031" s="116">
        <v>0</v>
      </c>
      <c r="M1031" s="22">
        <f t="shared" si="249"/>
        <v>0</v>
      </c>
      <c r="N1031" s="116">
        <v>0</v>
      </c>
      <c r="O1031" s="116">
        <v>0</v>
      </c>
      <c r="P1031" s="116">
        <v>0</v>
      </c>
      <c r="Q1031" s="116">
        <v>0</v>
      </c>
      <c r="R1031" s="22">
        <f t="shared" si="250"/>
        <v>0</v>
      </c>
      <c r="S1031" s="116">
        <v>0</v>
      </c>
      <c r="T1031" s="116">
        <v>0</v>
      </c>
      <c r="U1031" s="116">
        <v>0</v>
      </c>
      <c r="V1031" s="116">
        <v>0</v>
      </c>
      <c r="W1031" s="22">
        <f t="shared" si="251"/>
        <v>0</v>
      </c>
      <c r="X1031" s="22">
        <f t="shared" si="252"/>
        <v>0</v>
      </c>
      <c r="Y1031" s="22">
        <f ca="1">OFFSET('Cost Study'!$B$7,'Operations Support'!$C1031,'Operations Support'!$B1031)*$H1031</f>
        <v>0</v>
      </c>
      <c r="Z1031" s="23">
        <f ca="1">Y1031*'Cost Study'!$B$31</f>
        <v>0</v>
      </c>
      <c r="AA1031" s="23">
        <f ca="1">IF(A1031=10298,1.51,1)*IF($B1031&lt;3,$D1031*'Cost Study'!$B$32*OFFSET('Cost Study'!$B$7,'Operations Support'!$C1031,'Operations Support'!$B1031),0)</f>
        <v>0</v>
      </c>
      <c r="AB1031" s="24">
        <f ca="1">AA1031*'Cost Study'!$B$31</f>
        <v>0</v>
      </c>
      <c r="AC1031" s="23">
        <f ca="1">Y1031*'Cost Study'!$B$31</f>
        <v>0</v>
      </c>
      <c r="AD1031" s="24">
        <f ca="1">AA1031*'Cost Study'!$B$31</f>
        <v>0</v>
      </c>
      <c r="AE1031" s="377">
        <f t="shared" ca="1" si="253"/>
        <v>0</v>
      </c>
      <c r="AF1031" s="377">
        <f t="shared" ca="1" si="254"/>
        <v>0</v>
      </c>
      <c r="AH1031" s="688">
        <f>IFERROR($H1031/SUMIF($A:$A,$A1031,$H:$H)*SUMIF(Summary!$A$110:$A$186,$A1031,Summary!$P$110:$P$186),0)</f>
        <v>0</v>
      </c>
      <c r="AI1031" s="689">
        <f t="shared" ca="1" si="240"/>
        <v>0</v>
      </c>
      <c r="AJ1031" s="688">
        <f>IFERROR(H1031/SUMIF(A:A,A1031,H:H)*SUMIF(Summary!$A$110:$A$186,'Operations Support'!A1031,Summary!$Q$110:$Q$186),0)</f>
        <v>0</v>
      </c>
      <c r="AK1031" s="688">
        <f t="shared" ca="1" si="241"/>
        <v>0</v>
      </c>
      <c r="AM1031" s="688">
        <f>IFERROR($H1031/SUMIF($A:$A,$A1031,$H:$H)*SUMIF(Summary!$A$230:$A$266,$A1031,Summary!$P$230:$P$266),0)</f>
        <v>0</v>
      </c>
      <c r="AN1031" s="688">
        <f>IFERROR($H1031/SUMIF($A:$A,$A1031,$H:$H)*(SUMIF(Summary!$A$230:$A$266,$A1031,Summary!$L$230:$L$266)+SUMIF(Summary!$A$281:$A$317,$A1031,Summary!$L$281:$L$317))-AM1031,0)</f>
        <v>0</v>
      </c>
      <c r="AO1031" s="688">
        <f>IFERROR($H1031/SUMIF($A:$A,$A1031,$H:$H)*SUMIF(Summary!$A$230:$A$266,$A1031,Summary!$Q$230:$Q$266),0)</f>
        <v>0</v>
      </c>
      <c r="AP1031" s="688">
        <f>IFERROR($H1031/SUMIF($A:$A,$A1031,$H:$H)*(SUMIF(Summary!$A$230:$A$266,$A1031,Summary!$L$230:$L$266)+SUMIF(Summary!$A$281:$A$317,$A1031,Summary!$L$281:$L$317))-AO1031,0)</f>
        <v>0</v>
      </c>
      <c r="AQ1031" s="306"/>
      <c r="AR1031" s="688">
        <f t="shared" ca="1" si="242"/>
        <v>0</v>
      </c>
      <c r="AS1031" s="688">
        <f t="shared" ca="1" si="243"/>
        <v>0</v>
      </c>
    </row>
    <row r="1032" spans="1:45" x14ac:dyDescent="0.2">
      <c r="A1032" s="423">
        <v>3624</v>
      </c>
      <c r="B1032" s="427">
        <v>4</v>
      </c>
      <c r="C1032" s="425" t="s">
        <v>319</v>
      </c>
      <c r="D1032" s="422">
        <f t="shared" si="244"/>
        <v>0</v>
      </c>
      <c r="E1032" s="422">
        <f t="shared" si="245"/>
        <v>0</v>
      </c>
      <c r="F1032" s="422">
        <f t="shared" si="246"/>
        <v>0</v>
      </c>
      <c r="G1032" s="422">
        <f t="shared" si="247"/>
        <v>0</v>
      </c>
      <c r="H1032" s="22">
        <f t="shared" si="248"/>
        <v>0</v>
      </c>
      <c r="I1032" s="116">
        <v>0</v>
      </c>
      <c r="J1032" s="116">
        <v>0</v>
      </c>
      <c r="K1032" s="116">
        <v>0</v>
      </c>
      <c r="L1032" s="116">
        <v>0</v>
      </c>
      <c r="M1032" s="22">
        <f t="shared" si="249"/>
        <v>0</v>
      </c>
      <c r="N1032" s="116">
        <v>0</v>
      </c>
      <c r="O1032" s="116">
        <v>0</v>
      </c>
      <c r="P1032" s="116">
        <v>0</v>
      </c>
      <c r="Q1032" s="116">
        <v>0</v>
      </c>
      <c r="R1032" s="22">
        <f t="shared" si="250"/>
        <v>0</v>
      </c>
      <c r="S1032" s="116">
        <v>0</v>
      </c>
      <c r="T1032" s="116">
        <v>0</v>
      </c>
      <c r="U1032" s="116">
        <v>0</v>
      </c>
      <c r="V1032" s="116">
        <v>0</v>
      </c>
      <c r="W1032" s="22">
        <f t="shared" si="251"/>
        <v>0</v>
      </c>
      <c r="X1032" s="22">
        <f t="shared" si="252"/>
        <v>0</v>
      </c>
      <c r="Y1032" s="22">
        <f ca="1">OFFSET('Cost Study'!$B$7,'Operations Support'!$C1032,'Operations Support'!$B1032)*$H1032</f>
        <v>0</v>
      </c>
      <c r="Z1032" s="23">
        <f ca="1">Y1032*'Cost Study'!$B$31</f>
        <v>0</v>
      </c>
      <c r="AA1032" s="23">
        <f ca="1">IF(A1032=10298,1.51,1)*IF($B1032&lt;3,$D1032*'Cost Study'!$B$32*OFFSET('Cost Study'!$B$7,'Operations Support'!$C1032,'Operations Support'!$B1032),0)</f>
        <v>0</v>
      </c>
      <c r="AB1032" s="24">
        <f ca="1">AA1032*'Cost Study'!$B$31</f>
        <v>0</v>
      </c>
      <c r="AC1032" s="23">
        <f ca="1">Y1032*'Cost Study'!$B$31</f>
        <v>0</v>
      </c>
      <c r="AD1032" s="24">
        <f ca="1">AA1032*'Cost Study'!$B$31</f>
        <v>0</v>
      </c>
      <c r="AE1032" s="377">
        <f t="shared" ca="1" si="253"/>
        <v>0</v>
      </c>
      <c r="AF1032" s="377">
        <f t="shared" ca="1" si="254"/>
        <v>0</v>
      </c>
      <c r="AH1032" s="688">
        <f>IFERROR($H1032/SUMIF($A:$A,$A1032,$H:$H)*SUMIF(Summary!$A$110:$A$186,$A1032,Summary!$P$110:$P$186),0)</f>
        <v>0</v>
      </c>
      <c r="AI1032" s="689">
        <f t="shared" ca="1" si="240"/>
        <v>0</v>
      </c>
      <c r="AJ1032" s="688">
        <f>IFERROR(H1032/SUMIF(A:A,A1032,H:H)*SUMIF(Summary!$A$110:$A$186,'Operations Support'!A1032,Summary!$Q$110:$Q$186),0)</f>
        <v>0</v>
      </c>
      <c r="AK1032" s="688">
        <f t="shared" ca="1" si="241"/>
        <v>0</v>
      </c>
      <c r="AM1032" s="688">
        <f>IFERROR($H1032/SUMIF($A:$A,$A1032,$H:$H)*SUMIF(Summary!$A$230:$A$266,$A1032,Summary!$P$230:$P$266),0)</f>
        <v>0</v>
      </c>
      <c r="AN1032" s="688">
        <f>IFERROR($H1032/SUMIF($A:$A,$A1032,$H:$H)*(SUMIF(Summary!$A$230:$A$266,$A1032,Summary!$L$230:$L$266)+SUMIF(Summary!$A$281:$A$317,$A1032,Summary!$L$281:$L$317))-AM1032,0)</f>
        <v>0</v>
      </c>
      <c r="AO1032" s="688">
        <f>IFERROR($H1032/SUMIF($A:$A,$A1032,$H:$H)*SUMIF(Summary!$A$230:$A$266,$A1032,Summary!$Q$230:$Q$266),0)</f>
        <v>0</v>
      </c>
      <c r="AP1032" s="688">
        <f>IFERROR($H1032/SUMIF($A:$A,$A1032,$H:$H)*(SUMIF(Summary!$A$230:$A$266,$A1032,Summary!$L$230:$L$266)+SUMIF(Summary!$A$281:$A$317,$A1032,Summary!$L$281:$L$317))-AO1032,0)</f>
        <v>0</v>
      </c>
      <c r="AQ1032" s="306"/>
      <c r="AR1032" s="688">
        <f t="shared" ca="1" si="242"/>
        <v>0</v>
      </c>
      <c r="AS1032" s="688">
        <f t="shared" ca="1" si="243"/>
        <v>0</v>
      </c>
    </row>
    <row r="1033" spans="1:45" x14ac:dyDescent="0.2">
      <c r="A1033" s="423">
        <v>3624</v>
      </c>
      <c r="B1033" s="427">
        <v>4</v>
      </c>
      <c r="C1033" s="425" t="s">
        <v>320</v>
      </c>
      <c r="D1033" s="422">
        <f t="shared" si="244"/>
        <v>0</v>
      </c>
      <c r="E1033" s="422">
        <f t="shared" si="245"/>
        <v>0</v>
      </c>
      <c r="F1033" s="422">
        <f t="shared" si="246"/>
        <v>0</v>
      </c>
      <c r="G1033" s="422">
        <f t="shared" si="247"/>
        <v>0</v>
      </c>
      <c r="H1033" s="22">
        <f t="shared" si="248"/>
        <v>0</v>
      </c>
      <c r="I1033" s="116">
        <v>0</v>
      </c>
      <c r="J1033" s="116">
        <v>0</v>
      </c>
      <c r="K1033" s="116">
        <v>0</v>
      </c>
      <c r="L1033" s="116">
        <v>0</v>
      </c>
      <c r="M1033" s="22">
        <f t="shared" si="249"/>
        <v>0</v>
      </c>
      <c r="N1033" s="116">
        <v>0</v>
      </c>
      <c r="O1033" s="116">
        <v>0</v>
      </c>
      <c r="P1033" s="116">
        <v>0</v>
      </c>
      <c r="Q1033" s="116">
        <v>0</v>
      </c>
      <c r="R1033" s="22">
        <f t="shared" si="250"/>
        <v>0</v>
      </c>
      <c r="S1033" s="116">
        <v>0</v>
      </c>
      <c r="T1033" s="116">
        <v>0</v>
      </c>
      <c r="U1033" s="116">
        <v>0</v>
      </c>
      <c r="V1033" s="116">
        <v>0</v>
      </c>
      <c r="W1033" s="22">
        <f t="shared" si="251"/>
        <v>0</v>
      </c>
      <c r="X1033" s="22">
        <f t="shared" si="252"/>
        <v>0</v>
      </c>
      <c r="Y1033" s="22">
        <f ca="1">OFFSET('Cost Study'!$B$7,'Operations Support'!$C1033,'Operations Support'!$B1033)*$H1033</f>
        <v>0</v>
      </c>
      <c r="Z1033" s="23">
        <f ca="1">Y1033*'Cost Study'!$B$31</f>
        <v>0</v>
      </c>
      <c r="AA1033" s="23">
        <f ca="1">IF(A1033=10298,1.51,1)*IF($B1033&lt;3,$D1033*'Cost Study'!$B$32*OFFSET('Cost Study'!$B$7,'Operations Support'!$C1033,'Operations Support'!$B1033),0)</f>
        <v>0</v>
      </c>
      <c r="AB1033" s="24">
        <f ca="1">AA1033*'Cost Study'!$B$31</f>
        <v>0</v>
      </c>
      <c r="AC1033" s="23">
        <f ca="1">Y1033*'Cost Study'!$B$31</f>
        <v>0</v>
      </c>
      <c r="AD1033" s="24">
        <f ca="1">AA1033*'Cost Study'!$B$31</f>
        <v>0</v>
      </c>
      <c r="AE1033" s="377">
        <f t="shared" ca="1" si="253"/>
        <v>0</v>
      </c>
      <c r="AF1033" s="377">
        <f t="shared" ca="1" si="254"/>
        <v>0</v>
      </c>
      <c r="AH1033" s="688">
        <f>IFERROR($H1033/SUMIF($A:$A,$A1033,$H:$H)*SUMIF(Summary!$A$110:$A$186,$A1033,Summary!$P$110:$P$186),0)</f>
        <v>0</v>
      </c>
      <c r="AI1033" s="689">
        <f t="shared" ca="1" si="240"/>
        <v>0</v>
      </c>
      <c r="AJ1033" s="688">
        <f>IFERROR(H1033/SUMIF(A:A,A1033,H:H)*SUMIF(Summary!$A$110:$A$186,'Operations Support'!A1033,Summary!$Q$110:$Q$186),0)</f>
        <v>0</v>
      </c>
      <c r="AK1033" s="688">
        <f t="shared" ca="1" si="241"/>
        <v>0</v>
      </c>
      <c r="AM1033" s="688">
        <f>IFERROR($H1033/SUMIF($A:$A,$A1033,$H:$H)*SUMIF(Summary!$A$230:$A$266,$A1033,Summary!$P$230:$P$266),0)</f>
        <v>0</v>
      </c>
      <c r="AN1033" s="688">
        <f>IFERROR($H1033/SUMIF($A:$A,$A1033,$H:$H)*(SUMIF(Summary!$A$230:$A$266,$A1033,Summary!$L$230:$L$266)+SUMIF(Summary!$A$281:$A$317,$A1033,Summary!$L$281:$L$317))-AM1033,0)</f>
        <v>0</v>
      </c>
      <c r="AO1033" s="688">
        <f>IFERROR($H1033/SUMIF($A:$A,$A1033,$H:$H)*SUMIF(Summary!$A$230:$A$266,$A1033,Summary!$Q$230:$Q$266),0)</f>
        <v>0</v>
      </c>
      <c r="AP1033" s="688">
        <f>IFERROR($H1033/SUMIF($A:$A,$A1033,$H:$H)*(SUMIF(Summary!$A$230:$A$266,$A1033,Summary!$L$230:$L$266)+SUMIF(Summary!$A$281:$A$317,$A1033,Summary!$L$281:$L$317))-AO1033,0)</f>
        <v>0</v>
      </c>
      <c r="AQ1033" s="306"/>
      <c r="AR1033" s="688">
        <f t="shared" ca="1" si="242"/>
        <v>0</v>
      </c>
      <c r="AS1033" s="688">
        <f t="shared" ca="1" si="243"/>
        <v>0</v>
      </c>
    </row>
    <row r="1034" spans="1:45" x14ac:dyDescent="0.2">
      <c r="A1034" s="423">
        <v>3624</v>
      </c>
      <c r="B1034" s="427">
        <v>5</v>
      </c>
      <c r="C1034" s="425" t="s">
        <v>300</v>
      </c>
      <c r="D1034" s="422">
        <f t="shared" si="244"/>
        <v>0</v>
      </c>
      <c r="E1034" s="422">
        <f t="shared" si="245"/>
        <v>0</v>
      </c>
      <c r="F1034" s="422">
        <f t="shared" si="246"/>
        <v>0</v>
      </c>
      <c r="G1034" s="422">
        <f t="shared" si="247"/>
        <v>0</v>
      </c>
      <c r="H1034" s="22">
        <f t="shared" si="248"/>
        <v>0</v>
      </c>
      <c r="I1034" s="116">
        <v>0</v>
      </c>
      <c r="J1034" s="116">
        <v>0</v>
      </c>
      <c r="K1034" s="116">
        <v>0</v>
      </c>
      <c r="L1034" s="116">
        <v>0</v>
      </c>
      <c r="M1034" s="22">
        <f t="shared" si="249"/>
        <v>0</v>
      </c>
      <c r="N1034" s="116">
        <v>0</v>
      </c>
      <c r="O1034" s="116">
        <v>0</v>
      </c>
      <c r="P1034" s="116">
        <v>0</v>
      </c>
      <c r="Q1034" s="116">
        <v>0</v>
      </c>
      <c r="R1034" s="22">
        <f t="shared" si="250"/>
        <v>0</v>
      </c>
      <c r="S1034" s="116">
        <v>0</v>
      </c>
      <c r="T1034" s="116">
        <v>0</v>
      </c>
      <c r="U1034" s="116">
        <v>0</v>
      </c>
      <c r="V1034" s="116">
        <v>0</v>
      </c>
      <c r="W1034" s="22">
        <f t="shared" si="251"/>
        <v>0</v>
      </c>
      <c r="X1034" s="22">
        <f t="shared" si="252"/>
        <v>0</v>
      </c>
      <c r="Y1034" s="22">
        <f ca="1">OFFSET('Cost Study'!$B$7,'Operations Support'!$C1034,'Operations Support'!$B1034)*$H1034</f>
        <v>0</v>
      </c>
      <c r="Z1034" s="23">
        <f ca="1">Y1034*'Cost Study'!$B$31</f>
        <v>0</v>
      </c>
      <c r="AA1034" s="23">
        <f ca="1">IF(A1034=10298,1.51,1)*IF($B1034&lt;3,$D1034*'Cost Study'!$B$32*OFFSET('Cost Study'!$B$7,'Operations Support'!$C1034,'Operations Support'!$B1034),0)</f>
        <v>0</v>
      </c>
      <c r="AB1034" s="24">
        <f ca="1">AA1034*'Cost Study'!$B$31</f>
        <v>0</v>
      </c>
      <c r="AC1034" s="23">
        <f ca="1">Y1034*'Cost Study'!$B$31</f>
        <v>0</v>
      </c>
      <c r="AD1034" s="24">
        <f ca="1">AA1034*'Cost Study'!$B$31</f>
        <v>0</v>
      </c>
      <c r="AE1034" s="377">
        <f t="shared" ca="1" si="253"/>
        <v>0</v>
      </c>
      <c r="AF1034" s="377">
        <f t="shared" ca="1" si="254"/>
        <v>0</v>
      </c>
      <c r="AH1034" s="688">
        <f>IFERROR($H1034/SUMIF($A:$A,$A1034,$H:$H)*SUMIF(Summary!$A$110:$A$186,$A1034,Summary!$P$110:$P$186),0)</f>
        <v>0</v>
      </c>
      <c r="AI1034" s="689">
        <f t="shared" ca="1" si="240"/>
        <v>0</v>
      </c>
      <c r="AJ1034" s="688">
        <f>IFERROR(H1034/SUMIF(A:A,A1034,H:H)*SUMIF(Summary!$A$110:$A$186,'Operations Support'!A1034,Summary!$Q$110:$Q$186),0)</f>
        <v>0</v>
      </c>
      <c r="AK1034" s="688">
        <f t="shared" ca="1" si="241"/>
        <v>0</v>
      </c>
      <c r="AM1034" s="688">
        <f>IFERROR($H1034/SUMIF($A:$A,$A1034,$H:$H)*SUMIF(Summary!$A$230:$A$266,$A1034,Summary!$P$230:$P$266),0)</f>
        <v>0</v>
      </c>
      <c r="AN1034" s="688">
        <f>IFERROR($H1034/SUMIF($A:$A,$A1034,$H:$H)*(SUMIF(Summary!$A$230:$A$266,$A1034,Summary!$L$230:$L$266)+SUMIF(Summary!$A$281:$A$317,$A1034,Summary!$L$281:$L$317))-AM1034,0)</f>
        <v>0</v>
      </c>
      <c r="AO1034" s="688">
        <f>IFERROR($H1034/SUMIF($A:$A,$A1034,$H:$H)*SUMIF(Summary!$A$230:$A$266,$A1034,Summary!$Q$230:$Q$266),0)</f>
        <v>0</v>
      </c>
      <c r="AP1034" s="688">
        <f>IFERROR($H1034/SUMIF($A:$A,$A1034,$H:$H)*(SUMIF(Summary!$A$230:$A$266,$A1034,Summary!$L$230:$L$266)+SUMIF(Summary!$A$281:$A$317,$A1034,Summary!$L$281:$L$317))-AO1034,0)</f>
        <v>0</v>
      </c>
      <c r="AQ1034" s="306"/>
      <c r="AR1034" s="688">
        <f t="shared" ca="1" si="242"/>
        <v>0</v>
      </c>
      <c r="AS1034" s="688">
        <f t="shared" ca="1" si="243"/>
        <v>0</v>
      </c>
    </row>
    <row r="1035" spans="1:45" x14ac:dyDescent="0.2">
      <c r="A1035" s="423">
        <v>3624</v>
      </c>
      <c r="B1035" s="427">
        <v>5</v>
      </c>
      <c r="C1035" s="425" t="s">
        <v>301</v>
      </c>
      <c r="D1035" s="422">
        <f t="shared" si="244"/>
        <v>0</v>
      </c>
      <c r="E1035" s="422">
        <f t="shared" si="245"/>
        <v>0</v>
      </c>
      <c r="F1035" s="422">
        <f t="shared" si="246"/>
        <v>0</v>
      </c>
      <c r="G1035" s="422">
        <f t="shared" si="247"/>
        <v>0</v>
      </c>
      <c r="H1035" s="22">
        <f t="shared" si="248"/>
        <v>0</v>
      </c>
      <c r="I1035" s="116">
        <v>0</v>
      </c>
      <c r="J1035" s="116">
        <v>0</v>
      </c>
      <c r="K1035" s="116">
        <v>0</v>
      </c>
      <c r="L1035" s="116">
        <v>0</v>
      </c>
      <c r="M1035" s="22">
        <f t="shared" si="249"/>
        <v>0</v>
      </c>
      <c r="N1035" s="116">
        <v>0</v>
      </c>
      <c r="O1035" s="116">
        <v>0</v>
      </c>
      <c r="P1035" s="116">
        <v>0</v>
      </c>
      <c r="Q1035" s="116">
        <v>0</v>
      </c>
      <c r="R1035" s="22">
        <f t="shared" si="250"/>
        <v>0</v>
      </c>
      <c r="S1035" s="116">
        <v>0</v>
      </c>
      <c r="T1035" s="116">
        <v>0</v>
      </c>
      <c r="U1035" s="116">
        <v>0</v>
      </c>
      <c r="V1035" s="116">
        <v>0</v>
      </c>
      <c r="W1035" s="22">
        <f t="shared" si="251"/>
        <v>0</v>
      </c>
      <c r="X1035" s="22">
        <f t="shared" si="252"/>
        <v>0</v>
      </c>
      <c r="Y1035" s="22">
        <f ca="1">OFFSET('Cost Study'!$B$7,'Operations Support'!$C1035,'Operations Support'!$B1035)*$H1035</f>
        <v>0</v>
      </c>
      <c r="Z1035" s="23">
        <f ca="1">Y1035*'Cost Study'!$B$31</f>
        <v>0</v>
      </c>
      <c r="AA1035" s="23">
        <f ca="1">IF(A1035=10298,1.51,1)*IF($B1035&lt;3,$D1035*'Cost Study'!$B$32*OFFSET('Cost Study'!$B$7,'Operations Support'!$C1035,'Operations Support'!$B1035),0)</f>
        <v>0</v>
      </c>
      <c r="AB1035" s="24">
        <f ca="1">AA1035*'Cost Study'!$B$31</f>
        <v>0</v>
      </c>
      <c r="AC1035" s="23">
        <f ca="1">Y1035*'Cost Study'!$B$31</f>
        <v>0</v>
      </c>
      <c r="AD1035" s="24">
        <f ca="1">AA1035*'Cost Study'!$B$31</f>
        <v>0</v>
      </c>
      <c r="AE1035" s="377">
        <f t="shared" ca="1" si="253"/>
        <v>0</v>
      </c>
      <c r="AF1035" s="377">
        <f t="shared" ca="1" si="254"/>
        <v>0</v>
      </c>
      <c r="AH1035" s="688">
        <f>IFERROR($H1035/SUMIF($A:$A,$A1035,$H:$H)*SUMIF(Summary!$A$110:$A$186,$A1035,Summary!$P$110:$P$186),0)</f>
        <v>0</v>
      </c>
      <c r="AI1035" s="689">
        <f t="shared" ca="1" si="240"/>
        <v>0</v>
      </c>
      <c r="AJ1035" s="688">
        <f>IFERROR(H1035/SUMIF(A:A,A1035,H:H)*SUMIF(Summary!$A$110:$A$186,'Operations Support'!A1035,Summary!$Q$110:$Q$186),0)</f>
        <v>0</v>
      </c>
      <c r="AK1035" s="688">
        <f t="shared" ca="1" si="241"/>
        <v>0</v>
      </c>
      <c r="AM1035" s="688">
        <f>IFERROR($H1035/SUMIF($A:$A,$A1035,$H:$H)*SUMIF(Summary!$A$230:$A$266,$A1035,Summary!$P$230:$P$266),0)</f>
        <v>0</v>
      </c>
      <c r="AN1035" s="688">
        <f>IFERROR($H1035/SUMIF($A:$A,$A1035,$H:$H)*(SUMIF(Summary!$A$230:$A$266,$A1035,Summary!$L$230:$L$266)+SUMIF(Summary!$A$281:$A$317,$A1035,Summary!$L$281:$L$317))-AM1035,0)</f>
        <v>0</v>
      </c>
      <c r="AO1035" s="688">
        <f>IFERROR($H1035/SUMIF($A:$A,$A1035,$H:$H)*SUMIF(Summary!$A$230:$A$266,$A1035,Summary!$Q$230:$Q$266),0)</f>
        <v>0</v>
      </c>
      <c r="AP1035" s="688">
        <f>IFERROR($H1035/SUMIF($A:$A,$A1035,$H:$H)*(SUMIF(Summary!$A$230:$A$266,$A1035,Summary!$L$230:$L$266)+SUMIF(Summary!$A$281:$A$317,$A1035,Summary!$L$281:$L$317))-AO1035,0)</f>
        <v>0</v>
      </c>
      <c r="AQ1035" s="306"/>
      <c r="AR1035" s="688">
        <f t="shared" ca="1" si="242"/>
        <v>0</v>
      </c>
      <c r="AS1035" s="688">
        <f t="shared" ca="1" si="243"/>
        <v>0</v>
      </c>
    </row>
    <row r="1036" spans="1:45" x14ac:dyDescent="0.2">
      <c r="A1036" s="423">
        <v>3624</v>
      </c>
      <c r="B1036" s="427">
        <v>5</v>
      </c>
      <c r="C1036" s="425" t="s">
        <v>302</v>
      </c>
      <c r="D1036" s="422">
        <f t="shared" si="244"/>
        <v>0</v>
      </c>
      <c r="E1036" s="422">
        <f t="shared" si="245"/>
        <v>0</v>
      </c>
      <c r="F1036" s="422">
        <f t="shared" si="246"/>
        <v>0</v>
      </c>
      <c r="G1036" s="422">
        <f t="shared" si="247"/>
        <v>0</v>
      </c>
      <c r="H1036" s="22">
        <f t="shared" si="248"/>
        <v>0</v>
      </c>
      <c r="I1036" s="116">
        <v>0</v>
      </c>
      <c r="J1036" s="116">
        <v>0</v>
      </c>
      <c r="K1036" s="116">
        <v>0</v>
      </c>
      <c r="L1036" s="116">
        <v>0</v>
      </c>
      <c r="M1036" s="22">
        <f t="shared" si="249"/>
        <v>0</v>
      </c>
      <c r="N1036" s="116">
        <v>0</v>
      </c>
      <c r="O1036" s="116">
        <v>0</v>
      </c>
      <c r="P1036" s="116">
        <v>0</v>
      </c>
      <c r="Q1036" s="116">
        <v>0</v>
      </c>
      <c r="R1036" s="22">
        <f t="shared" si="250"/>
        <v>0</v>
      </c>
      <c r="S1036" s="116">
        <v>0</v>
      </c>
      <c r="T1036" s="116">
        <v>0</v>
      </c>
      <c r="U1036" s="116">
        <v>0</v>
      </c>
      <c r="V1036" s="116">
        <v>0</v>
      </c>
      <c r="W1036" s="22">
        <f t="shared" si="251"/>
        <v>0</v>
      </c>
      <c r="X1036" s="22">
        <f t="shared" si="252"/>
        <v>0</v>
      </c>
      <c r="Y1036" s="22">
        <f ca="1">OFFSET('Cost Study'!$B$7,'Operations Support'!$C1036,'Operations Support'!$B1036)*$H1036</f>
        <v>0</v>
      </c>
      <c r="Z1036" s="23">
        <f ca="1">Y1036*'Cost Study'!$B$31</f>
        <v>0</v>
      </c>
      <c r="AA1036" s="23">
        <f ca="1">IF(A1036=10298,1.51,1)*IF($B1036&lt;3,$D1036*'Cost Study'!$B$32*OFFSET('Cost Study'!$B$7,'Operations Support'!$C1036,'Operations Support'!$B1036),0)</f>
        <v>0</v>
      </c>
      <c r="AB1036" s="24">
        <f ca="1">AA1036*'Cost Study'!$B$31</f>
        <v>0</v>
      </c>
      <c r="AC1036" s="23">
        <f ca="1">Y1036*'Cost Study'!$B$31</f>
        <v>0</v>
      </c>
      <c r="AD1036" s="24">
        <f ca="1">AA1036*'Cost Study'!$B$31</f>
        <v>0</v>
      </c>
      <c r="AE1036" s="377">
        <f t="shared" ca="1" si="253"/>
        <v>0</v>
      </c>
      <c r="AF1036" s="377">
        <f t="shared" ca="1" si="254"/>
        <v>0</v>
      </c>
      <c r="AH1036" s="688">
        <f>IFERROR($H1036/SUMIF($A:$A,$A1036,$H:$H)*SUMIF(Summary!$A$110:$A$186,$A1036,Summary!$P$110:$P$186),0)</f>
        <v>0</v>
      </c>
      <c r="AI1036" s="689">
        <f t="shared" ca="1" si="240"/>
        <v>0</v>
      </c>
      <c r="AJ1036" s="688">
        <f>IFERROR(H1036/SUMIF(A:A,A1036,H:H)*SUMIF(Summary!$A$110:$A$186,'Operations Support'!A1036,Summary!$Q$110:$Q$186),0)</f>
        <v>0</v>
      </c>
      <c r="AK1036" s="688">
        <f t="shared" ca="1" si="241"/>
        <v>0</v>
      </c>
      <c r="AM1036" s="688">
        <f>IFERROR($H1036/SUMIF($A:$A,$A1036,$H:$H)*SUMIF(Summary!$A$230:$A$266,$A1036,Summary!$P$230:$P$266),0)</f>
        <v>0</v>
      </c>
      <c r="AN1036" s="688">
        <f>IFERROR($H1036/SUMIF($A:$A,$A1036,$H:$H)*(SUMIF(Summary!$A$230:$A$266,$A1036,Summary!$L$230:$L$266)+SUMIF(Summary!$A$281:$A$317,$A1036,Summary!$L$281:$L$317))-AM1036,0)</f>
        <v>0</v>
      </c>
      <c r="AO1036" s="688">
        <f>IFERROR($H1036/SUMIF($A:$A,$A1036,$H:$H)*SUMIF(Summary!$A$230:$A$266,$A1036,Summary!$Q$230:$Q$266),0)</f>
        <v>0</v>
      </c>
      <c r="AP1036" s="688">
        <f>IFERROR($H1036/SUMIF($A:$A,$A1036,$H:$H)*(SUMIF(Summary!$A$230:$A$266,$A1036,Summary!$L$230:$L$266)+SUMIF(Summary!$A$281:$A$317,$A1036,Summary!$L$281:$L$317))-AO1036,0)</f>
        <v>0</v>
      </c>
      <c r="AQ1036" s="306"/>
      <c r="AR1036" s="688">
        <f t="shared" ca="1" si="242"/>
        <v>0</v>
      </c>
      <c r="AS1036" s="688">
        <f t="shared" ca="1" si="243"/>
        <v>0</v>
      </c>
    </row>
    <row r="1037" spans="1:45" x14ac:dyDescent="0.2">
      <c r="A1037" s="423">
        <v>3624</v>
      </c>
      <c r="B1037" s="427">
        <v>5</v>
      </c>
      <c r="C1037" s="425" t="s">
        <v>303</v>
      </c>
      <c r="D1037" s="422">
        <f t="shared" si="244"/>
        <v>0</v>
      </c>
      <c r="E1037" s="422">
        <f t="shared" si="245"/>
        <v>0</v>
      </c>
      <c r="F1037" s="422">
        <f t="shared" si="246"/>
        <v>0</v>
      </c>
      <c r="G1037" s="422">
        <f t="shared" si="247"/>
        <v>0</v>
      </c>
      <c r="H1037" s="22">
        <f t="shared" si="248"/>
        <v>0</v>
      </c>
      <c r="I1037" s="116">
        <v>0</v>
      </c>
      <c r="J1037" s="116">
        <v>0</v>
      </c>
      <c r="K1037" s="116">
        <v>0</v>
      </c>
      <c r="L1037" s="116">
        <v>0</v>
      </c>
      <c r="M1037" s="22">
        <f t="shared" si="249"/>
        <v>0</v>
      </c>
      <c r="N1037" s="116">
        <v>0</v>
      </c>
      <c r="O1037" s="116">
        <v>0</v>
      </c>
      <c r="P1037" s="116">
        <v>0</v>
      </c>
      <c r="Q1037" s="116">
        <v>0</v>
      </c>
      <c r="R1037" s="22">
        <f t="shared" si="250"/>
        <v>0</v>
      </c>
      <c r="S1037" s="116">
        <v>0</v>
      </c>
      <c r="T1037" s="116">
        <v>0</v>
      </c>
      <c r="U1037" s="116">
        <v>0</v>
      </c>
      <c r="V1037" s="116">
        <v>0</v>
      </c>
      <c r="W1037" s="22">
        <f t="shared" si="251"/>
        <v>0</v>
      </c>
      <c r="X1037" s="22">
        <f t="shared" si="252"/>
        <v>0</v>
      </c>
      <c r="Y1037" s="22">
        <f ca="1">OFFSET('Cost Study'!$B$7,'Operations Support'!$C1037,'Operations Support'!$B1037)*$H1037</f>
        <v>0</v>
      </c>
      <c r="Z1037" s="23">
        <f ca="1">Y1037*'Cost Study'!$B$31</f>
        <v>0</v>
      </c>
      <c r="AA1037" s="23">
        <f ca="1">IF(A1037=10298,1.51,1)*IF($B1037&lt;3,$D1037*'Cost Study'!$B$32*OFFSET('Cost Study'!$B$7,'Operations Support'!$C1037,'Operations Support'!$B1037),0)</f>
        <v>0</v>
      </c>
      <c r="AB1037" s="24">
        <f ca="1">AA1037*'Cost Study'!$B$31</f>
        <v>0</v>
      </c>
      <c r="AC1037" s="23">
        <f ca="1">Y1037*'Cost Study'!$B$31</f>
        <v>0</v>
      </c>
      <c r="AD1037" s="24">
        <f ca="1">AA1037*'Cost Study'!$B$31</f>
        <v>0</v>
      </c>
      <c r="AE1037" s="377">
        <f t="shared" ca="1" si="253"/>
        <v>0</v>
      </c>
      <c r="AF1037" s="377">
        <f t="shared" ca="1" si="254"/>
        <v>0</v>
      </c>
      <c r="AH1037" s="688">
        <f>IFERROR($H1037/SUMIF($A:$A,$A1037,$H:$H)*SUMIF(Summary!$A$110:$A$186,$A1037,Summary!$P$110:$P$186),0)</f>
        <v>0</v>
      </c>
      <c r="AI1037" s="689">
        <f t="shared" ca="1" si="240"/>
        <v>0</v>
      </c>
      <c r="AJ1037" s="688">
        <f>IFERROR(H1037/SUMIF(A:A,A1037,H:H)*SUMIF(Summary!$A$110:$A$186,'Operations Support'!A1037,Summary!$Q$110:$Q$186),0)</f>
        <v>0</v>
      </c>
      <c r="AK1037" s="688">
        <f t="shared" ca="1" si="241"/>
        <v>0</v>
      </c>
      <c r="AM1037" s="688">
        <f>IFERROR($H1037/SUMIF($A:$A,$A1037,$H:$H)*SUMIF(Summary!$A$230:$A$266,$A1037,Summary!$P$230:$P$266),0)</f>
        <v>0</v>
      </c>
      <c r="AN1037" s="688">
        <f>IFERROR($H1037/SUMIF($A:$A,$A1037,$H:$H)*(SUMIF(Summary!$A$230:$A$266,$A1037,Summary!$L$230:$L$266)+SUMIF(Summary!$A$281:$A$317,$A1037,Summary!$L$281:$L$317))-AM1037,0)</f>
        <v>0</v>
      </c>
      <c r="AO1037" s="688">
        <f>IFERROR($H1037/SUMIF($A:$A,$A1037,$H:$H)*SUMIF(Summary!$A$230:$A$266,$A1037,Summary!$Q$230:$Q$266),0)</f>
        <v>0</v>
      </c>
      <c r="AP1037" s="688">
        <f>IFERROR($H1037/SUMIF($A:$A,$A1037,$H:$H)*(SUMIF(Summary!$A$230:$A$266,$A1037,Summary!$L$230:$L$266)+SUMIF(Summary!$A$281:$A$317,$A1037,Summary!$L$281:$L$317))-AO1037,0)</f>
        <v>0</v>
      </c>
      <c r="AQ1037" s="306"/>
      <c r="AR1037" s="688">
        <f t="shared" ca="1" si="242"/>
        <v>0</v>
      </c>
      <c r="AS1037" s="688">
        <f t="shared" ca="1" si="243"/>
        <v>0</v>
      </c>
    </row>
    <row r="1038" spans="1:45" x14ac:dyDescent="0.2">
      <c r="A1038" s="423">
        <v>3624</v>
      </c>
      <c r="B1038" s="427">
        <v>5</v>
      </c>
      <c r="C1038" s="425" t="s">
        <v>304</v>
      </c>
      <c r="D1038" s="422">
        <f t="shared" si="244"/>
        <v>0</v>
      </c>
      <c r="E1038" s="422">
        <f t="shared" si="245"/>
        <v>0</v>
      </c>
      <c r="F1038" s="422">
        <f t="shared" si="246"/>
        <v>0</v>
      </c>
      <c r="G1038" s="422">
        <f t="shared" si="247"/>
        <v>0</v>
      </c>
      <c r="H1038" s="22">
        <f t="shared" si="248"/>
        <v>0</v>
      </c>
      <c r="I1038" s="116">
        <v>0</v>
      </c>
      <c r="J1038" s="116">
        <v>0</v>
      </c>
      <c r="K1038" s="116">
        <v>0</v>
      </c>
      <c r="L1038" s="116">
        <v>0</v>
      </c>
      <c r="M1038" s="22">
        <f t="shared" si="249"/>
        <v>0</v>
      </c>
      <c r="N1038" s="116">
        <v>0</v>
      </c>
      <c r="O1038" s="116">
        <v>0</v>
      </c>
      <c r="P1038" s="116">
        <v>0</v>
      </c>
      <c r="Q1038" s="116">
        <v>0</v>
      </c>
      <c r="R1038" s="22">
        <f t="shared" si="250"/>
        <v>0</v>
      </c>
      <c r="S1038" s="116">
        <v>0</v>
      </c>
      <c r="T1038" s="116">
        <v>0</v>
      </c>
      <c r="U1038" s="116">
        <v>0</v>
      </c>
      <c r="V1038" s="116">
        <v>0</v>
      </c>
      <c r="W1038" s="22">
        <f t="shared" si="251"/>
        <v>0</v>
      </c>
      <c r="X1038" s="22">
        <f t="shared" si="252"/>
        <v>0</v>
      </c>
      <c r="Y1038" s="22">
        <f ca="1">OFFSET('Cost Study'!$B$7,'Operations Support'!$C1038,'Operations Support'!$B1038)*$H1038</f>
        <v>0</v>
      </c>
      <c r="Z1038" s="23">
        <f ca="1">Y1038*'Cost Study'!$B$31</f>
        <v>0</v>
      </c>
      <c r="AA1038" s="23">
        <f ca="1">IF(A1038=10298,1.51,1)*IF($B1038&lt;3,$D1038*'Cost Study'!$B$32*OFFSET('Cost Study'!$B$7,'Operations Support'!$C1038,'Operations Support'!$B1038),0)</f>
        <v>0</v>
      </c>
      <c r="AB1038" s="24">
        <f ca="1">AA1038*'Cost Study'!$B$31</f>
        <v>0</v>
      </c>
      <c r="AC1038" s="23">
        <f ca="1">Y1038*'Cost Study'!$B$31</f>
        <v>0</v>
      </c>
      <c r="AD1038" s="24">
        <f ca="1">AA1038*'Cost Study'!$B$31</f>
        <v>0</v>
      </c>
      <c r="AE1038" s="377">
        <f t="shared" ca="1" si="253"/>
        <v>0</v>
      </c>
      <c r="AF1038" s="377">
        <f t="shared" ca="1" si="254"/>
        <v>0</v>
      </c>
      <c r="AH1038" s="688">
        <f>IFERROR($H1038/SUMIF($A:$A,$A1038,$H:$H)*SUMIF(Summary!$A$110:$A$186,$A1038,Summary!$P$110:$P$186),0)</f>
        <v>0</v>
      </c>
      <c r="AI1038" s="689">
        <f t="shared" ca="1" si="240"/>
        <v>0</v>
      </c>
      <c r="AJ1038" s="688">
        <f>IFERROR(H1038/SUMIF(A:A,A1038,H:H)*SUMIF(Summary!$A$110:$A$186,'Operations Support'!A1038,Summary!$Q$110:$Q$186),0)</f>
        <v>0</v>
      </c>
      <c r="AK1038" s="688">
        <f t="shared" ca="1" si="241"/>
        <v>0</v>
      </c>
      <c r="AM1038" s="688">
        <f>IFERROR($H1038/SUMIF($A:$A,$A1038,$H:$H)*SUMIF(Summary!$A$230:$A$266,$A1038,Summary!$P$230:$P$266),0)</f>
        <v>0</v>
      </c>
      <c r="AN1038" s="688">
        <f>IFERROR($H1038/SUMIF($A:$A,$A1038,$H:$H)*(SUMIF(Summary!$A$230:$A$266,$A1038,Summary!$L$230:$L$266)+SUMIF(Summary!$A$281:$A$317,$A1038,Summary!$L$281:$L$317))-AM1038,0)</f>
        <v>0</v>
      </c>
      <c r="AO1038" s="688">
        <f>IFERROR($H1038/SUMIF($A:$A,$A1038,$H:$H)*SUMIF(Summary!$A$230:$A$266,$A1038,Summary!$Q$230:$Q$266),0)</f>
        <v>0</v>
      </c>
      <c r="AP1038" s="688">
        <f>IFERROR($H1038/SUMIF($A:$A,$A1038,$H:$H)*(SUMIF(Summary!$A$230:$A$266,$A1038,Summary!$L$230:$L$266)+SUMIF(Summary!$A$281:$A$317,$A1038,Summary!$L$281:$L$317))-AO1038,0)</f>
        <v>0</v>
      </c>
      <c r="AQ1038" s="306"/>
      <c r="AR1038" s="688">
        <f t="shared" ca="1" si="242"/>
        <v>0</v>
      </c>
      <c r="AS1038" s="688">
        <f t="shared" ca="1" si="243"/>
        <v>0</v>
      </c>
    </row>
    <row r="1039" spans="1:45" x14ac:dyDescent="0.2">
      <c r="A1039" s="423">
        <v>3624</v>
      </c>
      <c r="B1039" s="427">
        <v>5</v>
      </c>
      <c r="C1039" s="425" t="s">
        <v>305</v>
      </c>
      <c r="D1039" s="422">
        <f t="shared" si="244"/>
        <v>0</v>
      </c>
      <c r="E1039" s="422">
        <f t="shared" si="245"/>
        <v>0</v>
      </c>
      <c r="F1039" s="422">
        <f t="shared" si="246"/>
        <v>0</v>
      </c>
      <c r="G1039" s="422">
        <f t="shared" si="247"/>
        <v>0</v>
      </c>
      <c r="H1039" s="22">
        <f t="shared" si="248"/>
        <v>0</v>
      </c>
      <c r="I1039" s="116">
        <v>0</v>
      </c>
      <c r="J1039" s="116">
        <v>0</v>
      </c>
      <c r="K1039" s="116">
        <v>0</v>
      </c>
      <c r="L1039" s="116">
        <v>0</v>
      </c>
      <c r="M1039" s="22">
        <f t="shared" si="249"/>
        <v>0</v>
      </c>
      <c r="N1039" s="116">
        <v>0</v>
      </c>
      <c r="O1039" s="116">
        <v>0</v>
      </c>
      <c r="P1039" s="116">
        <v>0</v>
      </c>
      <c r="Q1039" s="116">
        <v>0</v>
      </c>
      <c r="R1039" s="22">
        <f t="shared" si="250"/>
        <v>0</v>
      </c>
      <c r="S1039" s="116">
        <v>0</v>
      </c>
      <c r="T1039" s="116">
        <v>0</v>
      </c>
      <c r="U1039" s="116">
        <v>0</v>
      </c>
      <c r="V1039" s="116">
        <v>0</v>
      </c>
      <c r="W1039" s="22">
        <f t="shared" si="251"/>
        <v>0</v>
      </c>
      <c r="X1039" s="22">
        <f t="shared" si="252"/>
        <v>0</v>
      </c>
      <c r="Y1039" s="22">
        <f ca="1">OFFSET('Cost Study'!$B$7,'Operations Support'!$C1039,'Operations Support'!$B1039)*$H1039</f>
        <v>0</v>
      </c>
      <c r="Z1039" s="23">
        <f ca="1">Y1039*'Cost Study'!$B$31</f>
        <v>0</v>
      </c>
      <c r="AA1039" s="23">
        <f ca="1">IF(A1039=10298,1.51,1)*IF($B1039&lt;3,$D1039*'Cost Study'!$B$32*OFFSET('Cost Study'!$B$7,'Operations Support'!$C1039,'Operations Support'!$B1039),0)</f>
        <v>0</v>
      </c>
      <c r="AB1039" s="24">
        <f ca="1">AA1039*'Cost Study'!$B$31</f>
        <v>0</v>
      </c>
      <c r="AC1039" s="23">
        <f ca="1">Y1039*'Cost Study'!$B$31</f>
        <v>0</v>
      </c>
      <c r="AD1039" s="24">
        <f ca="1">AA1039*'Cost Study'!$B$31</f>
        <v>0</v>
      </c>
      <c r="AE1039" s="377">
        <f t="shared" ca="1" si="253"/>
        <v>0</v>
      </c>
      <c r="AF1039" s="377">
        <f t="shared" ca="1" si="254"/>
        <v>0</v>
      </c>
      <c r="AH1039" s="688">
        <f>IFERROR($H1039/SUMIF($A:$A,$A1039,$H:$H)*SUMIF(Summary!$A$110:$A$186,$A1039,Summary!$P$110:$P$186),0)</f>
        <v>0</v>
      </c>
      <c r="AI1039" s="689">
        <f t="shared" ca="1" si="240"/>
        <v>0</v>
      </c>
      <c r="AJ1039" s="688">
        <f>IFERROR(H1039/SUMIF(A:A,A1039,H:H)*SUMIF(Summary!$A$110:$A$186,'Operations Support'!A1039,Summary!$Q$110:$Q$186),0)</f>
        <v>0</v>
      </c>
      <c r="AK1039" s="688">
        <f t="shared" ca="1" si="241"/>
        <v>0</v>
      </c>
      <c r="AM1039" s="688">
        <f>IFERROR($H1039/SUMIF($A:$A,$A1039,$H:$H)*SUMIF(Summary!$A$230:$A$266,$A1039,Summary!$P$230:$P$266),0)</f>
        <v>0</v>
      </c>
      <c r="AN1039" s="688">
        <f>IFERROR($H1039/SUMIF($A:$A,$A1039,$H:$H)*(SUMIF(Summary!$A$230:$A$266,$A1039,Summary!$L$230:$L$266)+SUMIF(Summary!$A$281:$A$317,$A1039,Summary!$L$281:$L$317))-AM1039,0)</f>
        <v>0</v>
      </c>
      <c r="AO1039" s="688">
        <f>IFERROR($H1039/SUMIF($A:$A,$A1039,$H:$H)*SUMIF(Summary!$A$230:$A$266,$A1039,Summary!$Q$230:$Q$266),0)</f>
        <v>0</v>
      </c>
      <c r="AP1039" s="688">
        <f>IFERROR($H1039/SUMIF($A:$A,$A1039,$H:$H)*(SUMIF(Summary!$A$230:$A$266,$A1039,Summary!$L$230:$L$266)+SUMIF(Summary!$A$281:$A$317,$A1039,Summary!$L$281:$L$317))-AO1039,0)</f>
        <v>0</v>
      </c>
      <c r="AQ1039" s="306"/>
      <c r="AR1039" s="688">
        <f t="shared" ca="1" si="242"/>
        <v>0</v>
      </c>
      <c r="AS1039" s="688">
        <f t="shared" ca="1" si="243"/>
        <v>0</v>
      </c>
    </row>
    <row r="1040" spans="1:45" x14ac:dyDescent="0.2">
      <c r="A1040" s="423">
        <v>3624</v>
      </c>
      <c r="B1040" s="427">
        <v>5</v>
      </c>
      <c r="C1040" s="425" t="s">
        <v>306</v>
      </c>
      <c r="D1040" s="422">
        <f t="shared" si="244"/>
        <v>0</v>
      </c>
      <c r="E1040" s="422">
        <f t="shared" si="245"/>
        <v>0</v>
      </c>
      <c r="F1040" s="422">
        <f t="shared" si="246"/>
        <v>0</v>
      </c>
      <c r="G1040" s="422">
        <f t="shared" si="247"/>
        <v>0</v>
      </c>
      <c r="H1040" s="22">
        <f t="shared" si="248"/>
        <v>0</v>
      </c>
      <c r="I1040" s="116">
        <v>0</v>
      </c>
      <c r="J1040" s="116">
        <v>0</v>
      </c>
      <c r="K1040" s="116">
        <v>0</v>
      </c>
      <c r="L1040" s="116">
        <v>0</v>
      </c>
      <c r="M1040" s="22">
        <f t="shared" si="249"/>
        <v>0</v>
      </c>
      <c r="N1040" s="116">
        <v>0</v>
      </c>
      <c r="O1040" s="116">
        <v>0</v>
      </c>
      <c r="P1040" s="116">
        <v>0</v>
      </c>
      <c r="Q1040" s="116">
        <v>0</v>
      </c>
      <c r="R1040" s="22">
        <f t="shared" si="250"/>
        <v>0</v>
      </c>
      <c r="S1040" s="116">
        <v>0</v>
      </c>
      <c r="T1040" s="116">
        <v>0</v>
      </c>
      <c r="U1040" s="116">
        <v>0</v>
      </c>
      <c r="V1040" s="116">
        <v>0</v>
      </c>
      <c r="W1040" s="22">
        <f t="shared" si="251"/>
        <v>0</v>
      </c>
      <c r="X1040" s="22">
        <f t="shared" si="252"/>
        <v>0</v>
      </c>
      <c r="Y1040" s="22">
        <f ca="1">OFFSET('Cost Study'!$B$7,'Operations Support'!$C1040,'Operations Support'!$B1040)*$H1040</f>
        <v>0</v>
      </c>
      <c r="Z1040" s="23">
        <f ca="1">Y1040*'Cost Study'!$B$31</f>
        <v>0</v>
      </c>
      <c r="AA1040" s="23">
        <f ca="1">IF(A1040=10298,1.51,1)*IF($B1040&lt;3,$D1040*'Cost Study'!$B$32*OFFSET('Cost Study'!$B$7,'Operations Support'!$C1040,'Operations Support'!$B1040),0)</f>
        <v>0</v>
      </c>
      <c r="AB1040" s="24">
        <f ca="1">AA1040*'Cost Study'!$B$31</f>
        <v>0</v>
      </c>
      <c r="AC1040" s="23">
        <f ca="1">Y1040*'Cost Study'!$B$31</f>
        <v>0</v>
      </c>
      <c r="AD1040" s="24">
        <f ca="1">AA1040*'Cost Study'!$B$31</f>
        <v>0</v>
      </c>
      <c r="AE1040" s="377">
        <f t="shared" ca="1" si="253"/>
        <v>0</v>
      </c>
      <c r="AF1040" s="377">
        <f t="shared" ca="1" si="254"/>
        <v>0</v>
      </c>
      <c r="AH1040" s="688">
        <f>IFERROR($H1040/SUMIF($A:$A,$A1040,$H:$H)*SUMIF(Summary!$A$110:$A$186,$A1040,Summary!$P$110:$P$186),0)</f>
        <v>0</v>
      </c>
      <c r="AI1040" s="689">
        <f t="shared" ca="1" si="240"/>
        <v>0</v>
      </c>
      <c r="AJ1040" s="688">
        <f>IFERROR(H1040/SUMIF(A:A,A1040,H:H)*SUMIF(Summary!$A$110:$A$186,'Operations Support'!A1040,Summary!$Q$110:$Q$186),0)</f>
        <v>0</v>
      </c>
      <c r="AK1040" s="688">
        <f t="shared" ca="1" si="241"/>
        <v>0</v>
      </c>
      <c r="AM1040" s="688">
        <f>IFERROR($H1040/SUMIF($A:$A,$A1040,$H:$H)*SUMIF(Summary!$A$230:$A$266,$A1040,Summary!$P$230:$P$266),0)</f>
        <v>0</v>
      </c>
      <c r="AN1040" s="688">
        <f>IFERROR($H1040/SUMIF($A:$A,$A1040,$H:$H)*(SUMIF(Summary!$A$230:$A$266,$A1040,Summary!$L$230:$L$266)+SUMIF(Summary!$A$281:$A$317,$A1040,Summary!$L$281:$L$317))-AM1040,0)</f>
        <v>0</v>
      </c>
      <c r="AO1040" s="688">
        <f>IFERROR($H1040/SUMIF($A:$A,$A1040,$H:$H)*SUMIF(Summary!$A$230:$A$266,$A1040,Summary!$Q$230:$Q$266),0)</f>
        <v>0</v>
      </c>
      <c r="AP1040" s="688">
        <f>IFERROR($H1040/SUMIF($A:$A,$A1040,$H:$H)*(SUMIF(Summary!$A$230:$A$266,$A1040,Summary!$L$230:$L$266)+SUMIF(Summary!$A$281:$A$317,$A1040,Summary!$L$281:$L$317))-AO1040,0)</f>
        <v>0</v>
      </c>
      <c r="AQ1040" s="306"/>
      <c r="AR1040" s="688">
        <f t="shared" ca="1" si="242"/>
        <v>0</v>
      </c>
      <c r="AS1040" s="688">
        <f t="shared" ca="1" si="243"/>
        <v>0</v>
      </c>
    </row>
    <row r="1041" spans="1:45" x14ac:dyDescent="0.2">
      <c r="A1041" s="423">
        <v>3624</v>
      </c>
      <c r="B1041" s="427">
        <v>5</v>
      </c>
      <c r="C1041" s="425" t="s">
        <v>307</v>
      </c>
      <c r="D1041" s="422">
        <f t="shared" si="244"/>
        <v>0</v>
      </c>
      <c r="E1041" s="422">
        <f t="shared" si="245"/>
        <v>0</v>
      </c>
      <c r="F1041" s="422">
        <f t="shared" si="246"/>
        <v>0</v>
      </c>
      <c r="G1041" s="422">
        <f t="shared" si="247"/>
        <v>0</v>
      </c>
      <c r="H1041" s="22">
        <f t="shared" si="248"/>
        <v>0</v>
      </c>
      <c r="I1041" s="116">
        <v>0</v>
      </c>
      <c r="J1041" s="116">
        <v>0</v>
      </c>
      <c r="K1041" s="116">
        <v>0</v>
      </c>
      <c r="L1041" s="116">
        <v>0</v>
      </c>
      <c r="M1041" s="22">
        <f t="shared" si="249"/>
        <v>0</v>
      </c>
      <c r="N1041" s="116">
        <v>0</v>
      </c>
      <c r="O1041" s="116">
        <v>0</v>
      </c>
      <c r="P1041" s="116">
        <v>0</v>
      </c>
      <c r="Q1041" s="116">
        <v>0</v>
      </c>
      <c r="R1041" s="22">
        <f t="shared" si="250"/>
        <v>0</v>
      </c>
      <c r="S1041" s="116">
        <v>0</v>
      </c>
      <c r="T1041" s="116">
        <v>0</v>
      </c>
      <c r="U1041" s="116">
        <v>0</v>
      </c>
      <c r="V1041" s="116">
        <v>0</v>
      </c>
      <c r="W1041" s="22">
        <f t="shared" si="251"/>
        <v>0</v>
      </c>
      <c r="X1041" s="22">
        <f t="shared" si="252"/>
        <v>0</v>
      </c>
      <c r="Y1041" s="22">
        <f ca="1">OFFSET('Cost Study'!$B$7,'Operations Support'!$C1041,'Operations Support'!$B1041)*$H1041</f>
        <v>0</v>
      </c>
      <c r="Z1041" s="23">
        <f ca="1">Y1041*'Cost Study'!$B$31</f>
        <v>0</v>
      </c>
      <c r="AA1041" s="23">
        <f ca="1">IF(A1041=10298,1.51,1)*IF($B1041&lt;3,$D1041*'Cost Study'!$B$32*OFFSET('Cost Study'!$B$7,'Operations Support'!$C1041,'Operations Support'!$B1041),0)</f>
        <v>0</v>
      </c>
      <c r="AB1041" s="24">
        <f ca="1">AA1041*'Cost Study'!$B$31</f>
        <v>0</v>
      </c>
      <c r="AC1041" s="23">
        <f ca="1">Y1041*'Cost Study'!$B$31</f>
        <v>0</v>
      </c>
      <c r="AD1041" s="24">
        <f ca="1">AA1041*'Cost Study'!$B$31</f>
        <v>0</v>
      </c>
      <c r="AE1041" s="377">
        <f t="shared" ca="1" si="253"/>
        <v>0</v>
      </c>
      <c r="AF1041" s="377">
        <f t="shared" ca="1" si="254"/>
        <v>0</v>
      </c>
      <c r="AH1041" s="688">
        <f>IFERROR($H1041/SUMIF($A:$A,$A1041,$H:$H)*SUMIF(Summary!$A$110:$A$186,$A1041,Summary!$P$110:$P$186),0)</f>
        <v>0</v>
      </c>
      <c r="AI1041" s="689">
        <f t="shared" ca="1" si="240"/>
        <v>0</v>
      </c>
      <c r="AJ1041" s="688">
        <f>IFERROR(H1041/SUMIF(A:A,A1041,H:H)*SUMIF(Summary!$A$110:$A$186,'Operations Support'!A1041,Summary!$Q$110:$Q$186),0)</f>
        <v>0</v>
      </c>
      <c r="AK1041" s="688">
        <f t="shared" ca="1" si="241"/>
        <v>0</v>
      </c>
      <c r="AM1041" s="688">
        <f>IFERROR($H1041/SUMIF($A:$A,$A1041,$H:$H)*SUMIF(Summary!$A$230:$A$266,$A1041,Summary!$P$230:$P$266),0)</f>
        <v>0</v>
      </c>
      <c r="AN1041" s="688">
        <f>IFERROR($H1041/SUMIF($A:$A,$A1041,$H:$H)*(SUMIF(Summary!$A$230:$A$266,$A1041,Summary!$L$230:$L$266)+SUMIF(Summary!$A$281:$A$317,$A1041,Summary!$L$281:$L$317))-AM1041,0)</f>
        <v>0</v>
      </c>
      <c r="AO1041" s="688">
        <f>IFERROR($H1041/SUMIF($A:$A,$A1041,$H:$H)*SUMIF(Summary!$A$230:$A$266,$A1041,Summary!$Q$230:$Q$266),0)</f>
        <v>0</v>
      </c>
      <c r="AP1041" s="688">
        <f>IFERROR($H1041/SUMIF($A:$A,$A1041,$H:$H)*(SUMIF(Summary!$A$230:$A$266,$A1041,Summary!$L$230:$L$266)+SUMIF(Summary!$A$281:$A$317,$A1041,Summary!$L$281:$L$317))-AO1041,0)</f>
        <v>0</v>
      </c>
      <c r="AQ1041" s="306"/>
      <c r="AR1041" s="688">
        <f t="shared" ca="1" si="242"/>
        <v>0</v>
      </c>
      <c r="AS1041" s="688">
        <f t="shared" ca="1" si="243"/>
        <v>0</v>
      </c>
    </row>
    <row r="1042" spans="1:45" x14ac:dyDescent="0.2">
      <c r="A1042" s="423">
        <v>3624</v>
      </c>
      <c r="B1042" s="427">
        <v>5</v>
      </c>
      <c r="C1042" s="425" t="s">
        <v>308</v>
      </c>
      <c r="D1042" s="422">
        <f t="shared" si="244"/>
        <v>0</v>
      </c>
      <c r="E1042" s="422">
        <f t="shared" si="245"/>
        <v>0</v>
      </c>
      <c r="F1042" s="422">
        <f t="shared" si="246"/>
        <v>0</v>
      </c>
      <c r="G1042" s="422">
        <f t="shared" si="247"/>
        <v>0</v>
      </c>
      <c r="H1042" s="22">
        <f t="shared" si="248"/>
        <v>0</v>
      </c>
      <c r="I1042" s="116">
        <v>0</v>
      </c>
      <c r="J1042" s="116">
        <v>0</v>
      </c>
      <c r="K1042" s="116">
        <v>0</v>
      </c>
      <c r="L1042" s="116">
        <v>0</v>
      </c>
      <c r="M1042" s="22">
        <f t="shared" si="249"/>
        <v>0</v>
      </c>
      <c r="N1042" s="116">
        <v>0</v>
      </c>
      <c r="O1042" s="116">
        <v>0</v>
      </c>
      <c r="P1042" s="116">
        <v>0</v>
      </c>
      <c r="Q1042" s="116">
        <v>0</v>
      </c>
      <c r="R1042" s="22">
        <f t="shared" si="250"/>
        <v>0</v>
      </c>
      <c r="S1042" s="116">
        <v>0</v>
      </c>
      <c r="T1042" s="116">
        <v>0</v>
      </c>
      <c r="U1042" s="116">
        <v>0</v>
      </c>
      <c r="V1042" s="116">
        <v>0</v>
      </c>
      <c r="W1042" s="22">
        <f t="shared" si="251"/>
        <v>0</v>
      </c>
      <c r="X1042" s="22">
        <f t="shared" si="252"/>
        <v>0</v>
      </c>
      <c r="Y1042" s="22">
        <f ca="1">OFFSET('Cost Study'!$B$7,'Operations Support'!$C1042,'Operations Support'!$B1042)*$H1042</f>
        <v>0</v>
      </c>
      <c r="Z1042" s="23">
        <f ca="1">Y1042*'Cost Study'!$B$31</f>
        <v>0</v>
      </c>
      <c r="AA1042" s="23">
        <f ca="1">IF(A1042=10298,1.51,1)*IF($B1042&lt;3,$D1042*'Cost Study'!$B$32*OFFSET('Cost Study'!$B$7,'Operations Support'!$C1042,'Operations Support'!$B1042),0)</f>
        <v>0</v>
      </c>
      <c r="AB1042" s="24">
        <f ca="1">AA1042*'Cost Study'!$B$31</f>
        <v>0</v>
      </c>
      <c r="AC1042" s="23">
        <f ca="1">Y1042*'Cost Study'!$B$31</f>
        <v>0</v>
      </c>
      <c r="AD1042" s="24">
        <f ca="1">AA1042*'Cost Study'!$B$31</f>
        <v>0</v>
      </c>
      <c r="AE1042" s="377">
        <f t="shared" ca="1" si="253"/>
        <v>0</v>
      </c>
      <c r="AF1042" s="377">
        <f t="shared" ca="1" si="254"/>
        <v>0</v>
      </c>
      <c r="AH1042" s="688">
        <f>IFERROR($H1042/SUMIF($A:$A,$A1042,$H:$H)*SUMIF(Summary!$A$110:$A$186,$A1042,Summary!$P$110:$P$186),0)</f>
        <v>0</v>
      </c>
      <c r="AI1042" s="689">
        <f t="shared" ca="1" si="240"/>
        <v>0</v>
      </c>
      <c r="AJ1042" s="688">
        <f>IFERROR(H1042/SUMIF(A:A,A1042,H:H)*SUMIF(Summary!$A$110:$A$186,'Operations Support'!A1042,Summary!$Q$110:$Q$186),0)</f>
        <v>0</v>
      </c>
      <c r="AK1042" s="688">
        <f t="shared" ca="1" si="241"/>
        <v>0</v>
      </c>
      <c r="AM1042" s="688">
        <f>IFERROR($H1042/SUMIF($A:$A,$A1042,$H:$H)*SUMIF(Summary!$A$230:$A$266,$A1042,Summary!$P$230:$P$266),0)</f>
        <v>0</v>
      </c>
      <c r="AN1042" s="688">
        <f>IFERROR($H1042/SUMIF($A:$A,$A1042,$H:$H)*(SUMIF(Summary!$A$230:$A$266,$A1042,Summary!$L$230:$L$266)+SUMIF(Summary!$A$281:$A$317,$A1042,Summary!$L$281:$L$317))-AM1042,0)</f>
        <v>0</v>
      </c>
      <c r="AO1042" s="688">
        <f>IFERROR($H1042/SUMIF($A:$A,$A1042,$H:$H)*SUMIF(Summary!$A$230:$A$266,$A1042,Summary!$Q$230:$Q$266),0)</f>
        <v>0</v>
      </c>
      <c r="AP1042" s="688">
        <f>IFERROR($H1042/SUMIF($A:$A,$A1042,$H:$H)*(SUMIF(Summary!$A$230:$A$266,$A1042,Summary!$L$230:$L$266)+SUMIF(Summary!$A$281:$A$317,$A1042,Summary!$L$281:$L$317))-AO1042,0)</f>
        <v>0</v>
      </c>
      <c r="AQ1042" s="306"/>
      <c r="AR1042" s="688">
        <f t="shared" ca="1" si="242"/>
        <v>0</v>
      </c>
      <c r="AS1042" s="688">
        <f t="shared" ca="1" si="243"/>
        <v>0</v>
      </c>
    </row>
    <row r="1043" spans="1:45" x14ac:dyDescent="0.2">
      <c r="A1043" s="423">
        <v>3624</v>
      </c>
      <c r="B1043" s="427">
        <v>5</v>
      </c>
      <c r="C1043" s="425" t="s">
        <v>309</v>
      </c>
      <c r="D1043" s="422">
        <f t="shared" si="244"/>
        <v>0</v>
      </c>
      <c r="E1043" s="422">
        <f t="shared" si="245"/>
        <v>0</v>
      </c>
      <c r="F1043" s="422">
        <f t="shared" si="246"/>
        <v>0</v>
      </c>
      <c r="G1043" s="422">
        <f t="shared" si="247"/>
        <v>0</v>
      </c>
      <c r="H1043" s="22">
        <f t="shared" si="248"/>
        <v>0</v>
      </c>
      <c r="I1043" s="116">
        <v>0</v>
      </c>
      <c r="J1043" s="116">
        <v>0</v>
      </c>
      <c r="K1043" s="116">
        <v>0</v>
      </c>
      <c r="L1043" s="116">
        <v>0</v>
      </c>
      <c r="M1043" s="22">
        <f t="shared" si="249"/>
        <v>0</v>
      </c>
      <c r="N1043" s="116">
        <v>0</v>
      </c>
      <c r="O1043" s="116">
        <v>0</v>
      </c>
      <c r="P1043" s="116">
        <v>0</v>
      </c>
      <c r="Q1043" s="116">
        <v>0</v>
      </c>
      <c r="R1043" s="22">
        <f t="shared" si="250"/>
        <v>0</v>
      </c>
      <c r="S1043" s="116">
        <v>0</v>
      </c>
      <c r="T1043" s="116">
        <v>0</v>
      </c>
      <c r="U1043" s="116">
        <v>0</v>
      </c>
      <c r="V1043" s="116">
        <v>0</v>
      </c>
      <c r="W1043" s="22">
        <f t="shared" si="251"/>
        <v>0</v>
      </c>
      <c r="X1043" s="22">
        <f t="shared" si="252"/>
        <v>0</v>
      </c>
      <c r="Y1043" s="22">
        <f ca="1">OFFSET('Cost Study'!$B$7,'Operations Support'!$C1043,'Operations Support'!$B1043)*$H1043</f>
        <v>0</v>
      </c>
      <c r="Z1043" s="23">
        <f ca="1">Y1043*'Cost Study'!$B$31</f>
        <v>0</v>
      </c>
      <c r="AA1043" s="23">
        <f ca="1">IF(A1043=10298,1.51,1)*IF($B1043&lt;3,$D1043*'Cost Study'!$B$32*OFFSET('Cost Study'!$B$7,'Operations Support'!$C1043,'Operations Support'!$B1043),0)</f>
        <v>0</v>
      </c>
      <c r="AB1043" s="24">
        <f ca="1">AA1043*'Cost Study'!$B$31</f>
        <v>0</v>
      </c>
      <c r="AC1043" s="23">
        <f ca="1">Y1043*'Cost Study'!$B$31</f>
        <v>0</v>
      </c>
      <c r="AD1043" s="24">
        <f ca="1">AA1043*'Cost Study'!$B$31</f>
        <v>0</v>
      </c>
      <c r="AE1043" s="377">
        <f t="shared" ca="1" si="253"/>
        <v>0</v>
      </c>
      <c r="AF1043" s="377">
        <f t="shared" ca="1" si="254"/>
        <v>0</v>
      </c>
      <c r="AH1043" s="688">
        <f>IFERROR($H1043/SUMIF($A:$A,$A1043,$H:$H)*SUMIF(Summary!$A$110:$A$186,$A1043,Summary!$P$110:$P$186),0)</f>
        <v>0</v>
      </c>
      <c r="AI1043" s="689">
        <f t="shared" ca="1" si="240"/>
        <v>0</v>
      </c>
      <c r="AJ1043" s="688">
        <f>IFERROR(H1043/SUMIF(A:A,A1043,H:H)*SUMIF(Summary!$A$110:$A$186,'Operations Support'!A1043,Summary!$Q$110:$Q$186),0)</f>
        <v>0</v>
      </c>
      <c r="AK1043" s="688">
        <f t="shared" ca="1" si="241"/>
        <v>0</v>
      </c>
      <c r="AM1043" s="688">
        <f>IFERROR($H1043/SUMIF($A:$A,$A1043,$H:$H)*SUMIF(Summary!$A$230:$A$266,$A1043,Summary!$P$230:$P$266),0)</f>
        <v>0</v>
      </c>
      <c r="AN1043" s="688">
        <f>IFERROR($H1043/SUMIF($A:$A,$A1043,$H:$H)*(SUMIF(Summary!$A$230:$A$266,$A1043,Summary!$L$230:$L$266)+SUMIF(Summary!$A$281:$A$317,$A1043,Summary!$L$281:$L$317))-AM1043,0)</f>
        <v>0</v>
      </c>
      <c r="AO1043" s="688">
        <f>IFERROR($H1043/SUMIF($A:$A,$A1043,$H:$H)*SUMIF(Summary!$A$230:$A$266,$A1043,Summary!$Q$230:$Q$266),0)</f>
        <v>0</v>
      </c>
      <c r="AP1043" s="688">
        <f>IFERROR($H1043/SUMIF($A:$A,$A1043,$H:$H)*(SUMIF(Summary!$A$230:$A$266,$A1043,Summary!$L$230:$L$266)+SUMIF(Summary!$A$281:$A$317,$A1043,Summary!$L$281:$L$317))-AO1043,0)</f>
        <v>0</v>
      </c>
      <c r="AQ1043" s="306"/>
      <c r="AR1043" s="688">
        <f t="shared" ca="1" si="242"/>
        <v>0</v>
      </c>
      <c r="AS1043" s="688">
        <f t="shared" ca="1" si="243"/>
        <v>0</v>
      </c>
    </row>
    <row r="1044" spans="1:45" x14ac:dyDescent="0.2">
      <c r="A1044" s="423">
        <v>3624</v>
      </c>
      <c r="B1044" s="427">
        <v>5</v>
      </c>
      <c r="C1044" s="425" t="s">
        <v>310</v>
      </c>
      <c r="D1044" s="422">
        <f t="shared" si="244"/>
        <v>0</v>
      </c>
      <c r="E1044" s="422">
        <f t="shared" si="245"/>
        <v>0</v>
      </c>
      <c r="F1044" s="422">
        <f t="shared" si="246"/>
        <v>0</v>
      </c>
      <c r="G1044" s="422">
        <f t="shared" si="247"/>
        <v>0</v>
      </c>
      <c r="H1044" s="22">
        <f t="shared" si="248"/>
        <v>0</v>
      </c>
      <c r="I1044" s="116">
        <v>0</v>
      </c>
      <c r="J1044" s="116">
        <v>0</v>
      </c>
      <c r="K1044" s="116">
        <v>0</v>
      </c>
      <c r="L1044" s="116">
        <v>0</v>
      </c>
      <c r="M1044" s="22">
        <f t="shared" si="249"/>
        <v>0</v>
      </c>
      <c r="N1044" s="116">
        <v>0</v>
      </c>
      <c r="O1044" s="116">
        <v>0</v>
      </c>
      <c r="P1044" s="116">
        <v>0</v>
      </c>
      <c r="Q1044" s="116">
        <v>0</v>
      </c>
      <c r="R1044" s="22">
        <f t="shared" si="250"/>
        <v>0</v>
      </c>
      <c r="S1044" s="116">
        <v>0</v>
      </c>
      <c r="T1044" s="116">
        <v>0</v>
      </c>
      <c r="U1044" s="116">
        <v>0</v>
      </c>
      <c r="V1044" s="116">
        <v>0</v>
      </c>
      <c r="W1044" s="22">
        <f t="shared" si="251"/>
        <v>0</v>
      </c>
      <c r="X1044" s="22">
        <f t="shared" si="252"/>
        <v>0</v>
      </c>
      <c r="Y1044" s="22">
        <f ca="1">OFFSET('Cost Study'!$B$7,'Operations Support'!$C1044,'Operations Support'!$B1044)*$H1044</f>
        <v>0</v>
      </c>
      <c r="Z1044" s="23">
        <f ca="1">Y1044*'Cost Study'!$B$31</f>
        <v>0</v>
      </c>
      <c r="AA1044" s="23">
        <f ca="1">IF(A1044=10298,1.51,1)*IF($B1044&lt;3,$D1044*'Cost Study'!$B$32*OFFSET('Cost Study'!$B$7,'Operations Support'!$C1044,'Operations Support'!$B1044),0)</f>
        <v>0</v>
      </c>
      <c r="AB1044" s="24">
        <f ca="1">AA1044*'Cost Study'!$B$31</f>
        <v>0</v>
      </c>
      <c r="AC1044" s="23">
        <f ca="1">Y1044*'Cost Study'!$B$31</f>
        <v>0</v>
      </c>
      <c r="AD1044" s="24">
        <f ca="1">AA1044*'Cost Study'!$B$31</f>
        <v>0</v>
      </c>
      <c r="AE1044" s="377">
        <f t="shared" ca="1" si="253"/>
        <v>0</v>
      </c>
      <c r="AF1044" s="377">
        <f t="shared" ca="1" si="254"/>
        <v>0</v>
      </c>
      <c r="AH1044" s="688">
        <f>IFERROR($H1044/SUMIF($A:$A,$A1044,$H:$H)*SUMIF(Summary!$A$110:$A$186,$A1044,Summary!$P$110:$P$186),0)</f>
        <v>0</v>
      </c>
      <c r="AI1044" s="689">
        <f t="shared" ca="1" si="240"/>
        <v>0</v>
      </c>
      <c r="AJ1044" s="688">
        <f>IFERROR(H1044/SUMIF(A:A,A1044,H:H)*SUMIF(Summary!$A$110:$A$186,'Operations Support'!A1044,Summary!$Q$110:$Q$186),0)</f>
        <v>0</v>
      </c>
      <c r="AK1044" s="688">
        <f t="shared" ca="1" si="241"/>
        <v>0</v>
      </c>
      <c r="AM1044" s="688">
        <f>IFERROR($H1044/SUMIF($A:$A,$A1044,$H:$H)*SUMIF(Summary!$A$230:$A$266,$A1044,Summary!$P$230:$P$266),0)</f>
        <v>0</v>
      </c>
      <c r="AN1044" s="688">
        <f>IFERROR($H1044/SUMIF($A:$A,$A1044,$H:$H)*(SUMIF(Summary!$A$230:$A$266,$A1044,Summary!$L$230:$L$266)+SUMIF(Summary!$A$281:$A$317,$A1044,Summary!$L$281:$L$317))-AM1044,0)</f>
        <v>0</v>
      </c>
      <c r="AO1044" s="688">
        <f>IFERROR($H1044/SUMIF($A:$A,$A1044,$H:$H)*SUMIF(Summary!$A$230:$A$266,$A1044,Summary!$Q$230:$Q$266),0)</f>
        <v>0</v>
      </c>
      <c r="AP1044" s="688">
        <f>IFERROR($H1044/SUMIF($A:$A,$A1044,$H:$H)*(SUMIF(Summary!$A$230:$A$266,$A1044,Summary!$L$230:$L$266)+SUMIF(Summary!$A$281:$A$317,$A1044,Summary!$L$281:$L$317))-AO1044,0)</f>
        <v>0</v>
      </c>
      <c r="AQ1044" s="306"/>
      <c r="AR1044" s="688">
        <f t="shared" ca="1" si="242"/>
        <v>0</v>
      </c>
      <c r="AS1044" s="688">
        <f t="shared" ca="1" si="243"/>
        <v>0</v>
      </c>
    </row>
    <row r="1045" spans="1:45" x14ac:dyDescent="0.2">
      <c r="A1045" s="423">
        <v>3624</v>
      </c>
      <c r="B1045" s="427">
        <v>5</v>
      </c>
      <c r="C1045" s="425" t="s">
        <v>311</v>
      </c>
      <c r="D1045" s="422">
        <f t="shared" si="244"/>
        <v>0</v>
      </c>
      <c r="E1045" s="422">
        <f t="shared" si="245"/>
        <v>0</v>
      </c>
      <c r="F1045" s="422">
        <f t="shared" si="246"/>
        <v>0</v>
      </c>
      <c r="G1045" s="422">
        <f t="shared" si="247"/>
        <v>0</v>
      </c>
      <c r="H1045" s="22">
        <f t="shared" si="248"/>
        <v>0</v>
      </c>
      <c r="I1045" s="116">
        <v>0</v>
      </c>
      <c r="J1045" s="116">
        <v>0</v>
      </c>
      <c r="K1045" s="116">
        <v>0</v>
      </c>
      <c r="L1045" s="116">
        <v>0</v>
      </c>
      <c r="M1045" s="22">
        <f t="shared" si="249"/>
        <v>0</v>
      </c>
      <c r="N1045" s="116">
        <v>0</v>
      </c>
      <c r="O1045" s="116">
        <v>0</v>
      </c>
      <c r="P1045" s="116">
        <v>0</v>
      </c>
      <c r="Q1045" s="116">
        <v>0</v>
      </c>
      <c r="R1045" s="22">
        <f t="shared" si="250"/>
        <v>0</v>
      </c>
      <c r="S1045" s="116">
        <v>0</v>
      </c>
      <c r="T1045" s="116">
        <v>0</v>
      </c>
      <c r="U1045" s="116">
        <v>0</v>
      </c>
      <c r="V1045" s="116">
        <v>0</v>
      </c>
      <c r="W1045" s="22">
        <f t="shared" si="251"/>
        <v>0</v>
      </c>
      <c r="X1045" s="22">
        <f t="shared" si="252"/>
        <v>0</v>
      </c>
      <c r="Y1045" s="22">
        <f ca="1">OFFSET('Cost Study'!$B$7,'Operations Support'!$C1045,'Operations Support'!$B1045)*$H1045</f>
        <v>0</v>
      </c>
      <c r="Z1045" s="23">
        <f ca="1">Y1045*'Cost Study'!$B$31</f>
        <v>0</v>
      </c>
      <c r="AA1045" s="23">
        <f ca="1">IF(A1045=10298,1.51,1)*IF($B1045&lt;3,$D1045*'Cost Study'!$B$32*OFFSET('Cost Study'!$B$7,'Operations Support'!$C1045,'Operations Support'!$B1045),0)</f>
        <v>0</v>
      </c>
      <c r="AB1045" s="24">
        <f ca="1">AA1045*'Cost Study'!$B$31</f>
        <v>0</v>
      </c>
      <c r="AC1045" s="23">
        <f ca="1">Y1045*'Cost Study'!$B$31</f>
        <v>0</v>
      </c>
      <c r="AD1045" s="24">
        <f ca="1">AA1045*'Cost Study'!$B$31</f>
        <v>0</v>
      </c>
      <c r="AE1045" s="377">
        <f t="shared" ca="1" si="253"/>
        <v>0</v>
      </c>
      <c r="AF1045" s="377">
        <f t="shared" ca="1" si="254"/>
        <v>0</v>
      </c>
      <c r="AH1045" s="688">
        <f>IFERROR($H1045/SUMIF($A:$A,$A1045,$H:$H)*SUMIF(Summary!$A$110:$A$186,$A1045,Summary!$P$110:$P$186),0)</f>
        <v>0</v>
      </c>
      <c r="AI1045" s="689">
        <f t="shared" ca="1" si="240"/>
        <v>0</v>
      </c>
      <c r="AJ1045" s="688">
        <f>IFERROR(H1045/SUMIF(A:A,A1045,H:H)*SUMIF(Summary!$A$110:$A$186,'Operations Support'!A1045,Summary!$Q$110:$Q$186),0)</f>
        <v>0</v>
      </c>
      <c r="AK1045" s="688">
        <f t="shared" ca="1" si="241"/>
        <v>0</v>
      </c>
      <c r="AM1045" s="688">
        <f>IFERROR($H1045/SUMIF($A:$A,$A1045,$H:$H)*SUMIF(Summary!$A$230:$A$266,$A1045,Summary!$P$230:$P$266),0)</f>
        <v>0</v>
      </c>
      <c r="AN1045" s="688">
        <f>IFERROR($H1045/SUMIF($A:$A,$A1045,$H:$H)*(SUMIF(Summary!$A$230:$A$266,$A1045,Summary!$L$230:$L$266)+SUMIF(Summary!$A$281:$A$317,$A1045,Summary!$L$281:$L$317))-AM1045,0)</f>
        <v>0</v>
      </c>
      <c r="AO1045" s="688">
        <f>IFERROR($H1045/SUMIF($A:$A,$A1045,$H:$H)*SUMIF(Summary!$A$230:$A$266,$A1045,Summary!$Q$230:$Q$266),0)</f>
        <v>0</v>
      </c>
      <c r="AP1045" s="688">
        <f>IFERROR($H1045/SUMIF($A:$A,$A1045,$H:$H)*(SUMIF(Summary!$A$230:$A$266,$A1045,Summary!$L$230:$L$266)+SUMIF(Summary!$A$281:$A$317,$A1045,Summary!$L$281:$L$317))-AO1045,0)</f>
        <v>0</v>
      </c>
      <c r="AQ1045" s="306"/>
      <c r="AR1045" s="688">
        <f t="shared" ca="1" si="242"/>
        <v>0</v>
      </c>
      <c r="AS1045" s="688">
        <f t="shared" ca="1" si="243"/>
        <v>0</v>
      </c>
    </row>
    <row r="1046" spans="1:45" x14ac:dyDescent="0.2">
      <c r="A1046" s="423">
        <v>3624</v>
      </c>
      <c r="B1046" s="427">
        <v>5</v>
      </c>
      <c r="C1046" s="425" t="s">
        <v>312</v>
      </c>
      <c r="D1046" s="422">
        <f t="shared" si="244"/>
        <v>0</v>
      </c>
      <c r="E1046" s="422">
        <f t="shared" si="245"/>
        <v>0</v>
      </c>
      <c r="F1046" s="422">
        <f t="shared" si="246"/>
        <v>0</v>
      </c>
      <c r="G1046" s="422">
        <f t="shared" si="247"/>
        <v>0</v>
      </c>
      <c r="H1046" s="22">
        <f t="shared" si="248"/>
        <v>0</v>
      </c>
      <c r="I1046" s="116">
        <v>0</v>
      </c>
      <c r="J1046" s="116">
        <v>0</v>
      </c>
      <c r="K1046" s="116">
        <v>0</v>
      </c>
      <c r="L1046" s="116">
        <v>0</v>
      </c>
      <c r="M1046" s="22">
        <f t="shared" si="249"/>
        <v>0</v>
      </c>
      <c r="N1046" s="116">
        <v>0</v>
      </c>
      <c r="O1046" s="116">
        <v>0</v>
      </c>
      <c r="P1046" s="116">
        <v>0</v>
      </c>
      <c r="Q1046" s="116">
        <v>0</v>
      </c>
      <c r="R1046" s="22">
        <f t="shared" si="250"/>
        <v>0</v>
      </c>
      <c r="S1046" s="116">
        <v>0</v>
      </c>
      <c r="T1046" s="116">
        <v>0</v>
      </c>
      <c r="U1046" s="116">
        <v>0</v>
      </c>
      <c r="V1046" s="116">
        <v>0</v>
      </c>
      <c r="W1046" s="22">
        <f t="shared" si="251"/>
        <v>0</v>
      </c>
      <c r="X1046" s="22">
        <f t="shared" si="252"/>
        <v>0</v>
      </c>
      <c r="Y1046" s="22">
        <f ca="1">OFFSET('Cost Study'!$B$7,'Operations Support'!$C1046,'Operations Support'!$B1046)*$H1046</f>
        <v>0</v>
      </c>
      <c r="Z1046" s="23">
        <f ca="1">Y1046*'Cost Study'!$B$31</f>
        <v>0</v>
      </c>
      <c r="AA1046" s="23">
        <f ca="1">IF(A1046=10298,1.51,1)*IF($B1046&lt;3,$D1046*'Cost Study'!$B$32*OFFSET('Cost Study'!$B$7,'Operations Support'!$C1046,'Operations Support'!$B1046),0)</f>
        <v>0</v>
      </c>
      <c r="AB1046" s="24">
        <f ca="1">AA1046*'Cost Study'!$B$31</f>
        <v>0</v>
      </c>
      <c r="AC1046" s="23">
        <f ca="1">Y1046*'Cost Study'!$B$31</f>
        <v>0</v>
      </c>
      <c r="AD1046" s="24">
        <f ca="1">AA1046*'Cost Study'!$B$31</f>
        <v>0</v>
      </c>
      <c r="AE1046" s="377">
        <f t="shared" ca="1" si="253"/>
        <v>0</v>
      </c>
      <c r="AF1046" s="377">
        <f t="shared" ca="1" si="254"/>
        <v>0</v>
      </c>
      <c r="AH1046" s="688">
        <f>IFERROR($H1046/SUMIF($A:$A,$A1046,$H:$H)*SUMIF(Summary!$A$110:$A$186,$A1046,Summary!$P$110:$P$186),0)</f>
        <v>0</v>
      </c>
      <c r="AI1046" s="689">
        <f t="shared" ca="1" si="240"/>
        <v>0</v>
      </c>
      <c r="AJ1046" s="688">
        <f>IFERROR(H1046/SUMIF(A:A,A1046,H:H)*SUMIF(Summary!$A$110:$A$186,'Operations Support'!A1046,Summary!$Q$110:$Q$186),0)</f>
        <v>0</v>
      </c>
      <c r="AK1046" s="688">
        <f t="shared" ca="1" si="241"/>
        <v>0</v>
      </c>
      <c r="AM1046" s="688">
        <f>IFERROR($H1046/SUMIF($A:$A,$A1046,$H:$H)*SUMIF(Summary!$A$230:$A$266,$A1046,Summary!$P$230:$P$266),0)</f>
        <v>0</v>
      </c>
      <c r="AN1046" s="688">
        <f>IFERROR($H1046/SUMIF($A:$A,$A1046,$H:$H)*(SUMIF(Summary!$A$230:$A$266,$A1046,Summary!$L$230:$L$266)+SUMIF(Summary!$A$281:$A$317,$A1046,Summary!$L$281:$L$317))-AM1046,0)</f>
        <v>0</v>
      </c>
      <c r="AO1046" s="688">
        <f>IFERROR($H1046/SUMIF($A:$A,$A1046,$H:$H)*SUMIF(Summary!$A$230:$A$266,$A1046,Summary!$Q$230:$Q$266),0)</f>
        <v>0</v>
      </c>
      <c r="AP1046" s="688">
        <f>IFERROR($H1046/SUMIF($A:$A,$A1046,$H:$H)*(SUMIF(Summary!$A$230:$A$266,$A1046,Summary!$L$230:$L$266)+SUMIF(Summary!$A$281:$A$317,$A1046,Summary!$L$281:$L$317))-AO1046,0)</f>
        <v>0</v>
      </c>
      <c r="AQ1046" s="306"/>
      <c r="AR1046" s="688">
        <f t="shared" ca="1" si="242"/>
        <v>0</v>
      </c>
      <c r="AS1046" s="688">
        <f t="shared" ca="1" si="243"/>
        <v>0</v>
      </c>
    </row>
    <row r="1047" spans="1:45" s="15" customFormat="1" x14ac:dyDescent="0.2">
      <c r="A1047" s="423">
        <v>3624</v>
      </c>
      <c r="B1047" s="427">
        <v>5</v>
      </c>
      <c r="C1047" s="425" t="s">
        <v>313</v>
      </c>
      <c r="D1047" s="422">
        <f t="shared" si="244"/>
        <v>0</v>
      </c>
      <c r="E1047" s="422">
        <f t="shared" si="245"/>
        <v>0</v>
      </c>
      <c r="F1047" s="422">
        <f t="shared" si="246"/>
        <v>0</v>
      </c>
      <c r="G1047" s="422">
        <f t="shared" si="247"/>
        <v>0</v>
      </c>
      <c r="H1047" s="22">
        <f t="shared" si="248"/>
        <v>0</v>
      </c>
      <c r="I1047" s="116">
        <v>0</v>
      </c>
      <c r="J1047" s="116">
        <v>0</v>
      </c>
      <c r="K1047" s="116">
        <v>0</v>
      </c>
      <c r="L1047" s="116">
        <v>0</v>
      </c>
      <c r="M1047" s="22">
        <f t="shared" si="249"/>
        <v>0</v>
      </c>
      <c r="N1047" s="116">
        <v>0</v>
      </c>
      <c r="O1047" s="116">
        <v>0</v>
      </c>
      <c r="P1047" s="116">
        <v>0</v>
      </c>
      <c r="Q1047" s="116">
        <v>0</v>
      </c>
      <c r="R1047" s="22">
        <f t="shared" si="250"/>
        <v>0</v>
      </c>
      <c r="S1047" s="116">
        <v>0</v>
      </c>
      <c r="T1047" s="116">
        <v>0</v>
      </c>
      <c r="U1047" s="116">
        <v>0</v>
      </c>
      <c r="V1047" s="116">
        <v>0</v>
      </c>
      <c r="W1047" s="22">
        <f t="shared" si="251"/>
        <v>0</v>
      </c>
      <c r="X1047" s="22">
        <f t="shared" si="252"/>
        <v>0</v>
      </c>
      <c r="Y1047" s="22">
        <f ca="1">OFFSET('Cost Study'!$B$7,'Operations Support'!$C1047,'Operations Support'!$B1047)*$H1047</f>
        <v>0</v>
      </c>
      <c r="Z1047" s="23">
        <f ca="1">Y1047*'Cost Study'!$B$31</f>
        <v>0</v>
      </c>
      <c r="AA1047" s="23">
        <f ca="1">IF(A1047=10298,1.51,1)*IF($B1047&lt;3,$D1047*'Cost Study'!$B$32*OFFSET('Cost Study'!$B$7,'Operations Support'!$C1047,'Operations Support'!$B1047),0)</f>
        <v>0</v>
      </c>
      <c r="AB1047" s="24">
        <f ca="1">AA1047*'Cost Study'!$B$31</f>
        <v>0</v>
      </c>
      <c r="AC1047" s="23">
        <f ca="1">Y1047*'Cost Study'!$B$31</f>
        <v>0</v>
      </c>
      <c r="AD1047" s="24">
        <f ca="1">AA1047*'Cost Study'!$B$31</f>
        <v>0</v>
      </c>
      <c r="AE1047" s="377">
        <f t="shared" ca="1" si="253"/>
        <v>0</v>
      </c>
      <c r="AF1047" s="377">
        <f t="shared" ca="1" si="254"/>
        <v>0</v>
      </c>
      <c r="AH1047" s="688">
        <f>IFERROR($H1047/SUMIF($A:$A,$A1047,$H:$H)*SUMIF(Summary!$A$110:$A$186,$A1047,Summary!$P$110:$P$186),0)</f>
        <v>0</v>
      </c>
      <c r="AI1047" s="689">
        <f t="shared" ca="1" si="240"/>
        <v>0</v>
      </c>
      <c r="AJ1047" s="688">
        <f>IFERROR(H1047/SUMIF(A:A,A1047,H:H)*SUMIF(Summary!$A$110:$A$186,'Operations Support'!A1047,Summary!$Q$110:$Q$186),0)</f>
        <v>0</v>
      </c>
      <c r="AK1047" s="688">
        <f t="shared" ca="1" si="241"/>
        <v>0</v>
      </c>
      <c r="AL1047" s="1"/>
      <c r="AM1047" s="688">
        <f>IFERROR($H1047/SUMIF($A:$A,$A1047,$H:$H)*SUMIF(Summary!$A$230:$A$266,$A1047,Summary!$P$230:$P$266),0)</f>
        <v>0</v>
      </c>
      <c r="AN1047" s="688">
        <f>IFERROR($H1047/SUMIF($A:$A,$A1047,$H:$H)*(SUMIF(Summary!$A$230:$A$266,$A1047,Summary!$L$230:$L$266)+SUMIF(Summary!$A$281:$A$317,$A1047,Summary!$L$281:$L$317))-AM1047,0)</f>
        <v>0</v>
      </c>
      <c r="AO1047" s="688">
        <f>IFERROR($H1047/SUMIF($A:$A,$A1047,$H:$H)*SUMIF(Summary!$A$230:$A$266,$A1047,Summary!$Q$230:$Q$266),0)</f>
        <v>0</v>
      </c>
      <c r="AP1047" s="688">
        <f>IFERROR($H1047/SUMIF($A:$A,$A1047,$H:$H)*(SUMIF(Summary!$A$230:$A$266,$A1047,Summary!$L$230:$L$266)+SUMIF(Summary!$A$281:$A$317,$A1047,Summary!$L$281:$L$317))-AO1047,0)</f>
        <v>0</v>
      </c>
      <c r="AQ1047" s="306"/>
      <c r="AR1047" s="688">
        <f t="shared" ca="1" si="242"/>
        <v>0</v>
      </c>
      <c r="AS1047" s="688">
        <f t="shared" ca="1" si="243"/>
        <v>0</v>
      </c>
    </row>
    <row r="1048" spans="1:45" x14ac:dyDescent="0.2">
      <c r="A1048" s="423">
        <v>3624</v>
      </c>
      <c r="B1048" s="427">
        <v>5</v>
      </c>
      <c r="C1048" s="425" t="s">
        <v>314</v>
      </c>
      <c r="D1048" s="422">
        <f t="shared" si="244"/>
        <v>0</v>
      </c>
      <c r="E1048" s="422">
        <f t="shared" si="245"/>
        <v>0</v>
      </c>
      <c r="F1048" s="422">
        <f t="shared" si="246"/>
        <v>0</v>
      </c>
      <c r="G1048" s="422">
        <f t="shared" si="247"/>
        <v>0</v>
      </c>
      <c r="H1048" s="22">
        <f t="shared" si="248"/>
        <v>0</v>
      </c>
      <c r="I1048" s="116">
        <v>0</v>
      </c>
      <c r="J1048" s="116">
        <v>0</v>
      </c>
      <c r="K1048" s="116">
        <v>0</v>
      </c>
      <c r="L1048" s="116">
        <v>0</v>
      </c>
      <c r="M1048" s="22">
        <f t="shared" si="249"/>
        <v>0</v>
      </c>
      <c r="N1048" s="116">
        <v>0</v>
      </c>
      <c r="O1048" s="116">
        <v>0</v>
      </c>
      <c r="P1048" s="116">
        <v>0</v>
      </c>
      <c r="Q1048" s="116">
        <v>0</v>
      </c>
      <c r="R1048" s="22">
        <f t="shared" si="250"/>
        <v>0</v>
      </c>
      <c r="S1048" s="116">
        <v>0</v>
      </c>
      <c r="T1048" s="116">
        <v>0</v>
      </c>
      <c r="U1048" s="116">
        <v>0</v>
      </c>
      <c r="V1048" s="116">
        <v>0</v>
      </c>
      <c r="W1048" s="22">
        <f t="shared" si="251"/>
        <v>0</v>
      </c>
      <c r="X1048" s="22">
        <f t="shared" si="252"/>
        <v>0</v>
      </c>
      <c r="Y1048" s="22">
        <f ca="1">OFFSET('Cost Study'!$B$7,'Operations Support'!$C1048,'Operations Support'!$B1048)*$H1048</f>
        <v>0</v>
      </c>
      <c r="Z1048" s="23">
        <f ca="1">Y1048*'Cost Study'!$B$31</f>
        <v>0</v>
      </c>
      <c r="AA1048" s="23">
        <f ca="1">IF(A1048=10298,1.51,1)*IF($B1048&lt;3,$D1048*'Cost Study'!$B$32*OFFSET('Cost Study'!$B$7,'Operations Support'!$C1048,'Operations Support'!$B1048),0)</f>
        <v>0</v>
      </c>
      <c r="AB1048" s="24">
        <f ca="1">AA1048*'Cost Study'!$B$31</f>
        <v>0</v>
      </c>
      <c r="AC1048" s="23">
        <f ca="1">Y1048*'Cost Study'!$B$31</f>
        <v>0</v>
      </c>
      <c r="AD1048" s="24">
        <f ca="1">AA1048*'Cost Study'!$B$31</f>
        <v>0</v>
      </c>
      <c r="AE1048" s="377">
        <f t="shared" ca="1" si="253"/>
        <v>0</v>
      </c>
      <c r="AF1048" s="377">
        <f t="shared" ca="1" si="254"/>
        <v>0</v>
      </c>
      <c r="AH1048" s="688">
        <f>IFERROR($H1048/SUMIF($A:$A,$A1048,$H:$H)*SUMIF(Summary!$A$110:$A$186,$A1048,Summary!$P$110:$P$186),0)</f>
        <v>0</v>
      </c>
      <c r="AI1048" s="689">
        <f t="shared" ca="1" si="240"/>
        <v>0</v>
      </c>
      <c r="AJ1048" s="688">
        <f>IFERROR(H1048/SUMIF(A:A,A1048,H:H)*SUMIF(Summary!$A$110:$A$186,'Operations Support'!A1048,Summary!$Q$110:$Q$186),0)</f>
        <v>0</v>
      </c>
      <c r="AK1048" s="688">
        <f t="shared" ca="1" si="241"/>
        <v>0</v>
      </c>
      <c r="AM1048" s="688">
        <f>IFERROR($H1048/SUMIF($A:$A,$A1048,$H:$H)*SUMIF(Summary!$A$230:$A$266,$A1048,Summary!$P$230:$P$266),0)</f>
        <v>0</v>
      </c>
      <c r="AN1048" s="688">
        <f>IFERROR($H1048/SUMIF($A:$A,$A1048,$H:$H)*(SUMIF(Summary!$A$230:$A$266,$A1048,Summary!$L$230:$L$266)+SUMIF(Summary!$A$281:$A$317,$A1048,Summary!$L$281:$L$317))-AM1048,0)</f>
        <v>0</v>
      </c>
      <c r="AO1048" s="688">
        <f>IFERROR($H1048/SUMIF($A:$A,$A1048,$H:$H)*SUMIF(Summary!$A$230:$A$266,$A1048,Summary!$Q$230:$Q$266),0)</f>
        <v>0</v>
      </c>
      <c r="AP1048" s="688">
        <f>IFERROR($H1048/SUMIF($A:$A,$A1048,$H:$H)*(SUMIF(Summary!$A$230:$A$266,$A1048,Summary!$L$230:$L$266)+SUMIF(Summary!$A$281:$A$317,$A1048,Summary!$L$281:$L$317))-AO1048,0)</f>
        <v>0</v>
      </c>
      <c r="AQ1048" s="306"/>
      <c r="AR1048" s="688">
        <f t="shared" ca="1" si="242"/>
        <v>0</v>
      </c>
      <c r="AS1048" s="688">
        <f t="shared" ca="1" si="243"/>
        <v>0</v>
      </c>
    </row>
    <row r="1049" spans="1:45" x14ac:dyDescent="0.2">
      <c r="A1049" s="423">
        <v>3624</v>
      </c>
      <c r="B1049" s="427">
        <v>5</v>
      </c>
      <c r="C1049" s="425" t="s">
        <v>315</v>
      </c>
      <c r="D1049" s="422">
        <f t="shared" si="244"/>
        <v>0</v>
      </c>
      <c r="E1049" s="422">
        <f t="shared" si="245"/>
        <v>0</v>
      </c>
      <c r="F1049" s="422">
        <f t="shared" si="246"/>
        <v>0</v>
      </c>
      <c r="G1049" s="422">
        <f t="shared" si="247"/>
        <v>0</v>
      </c>
      <c r="H1049" s="22">
        <f t="shared" si="248"/>
        <v>0</v>
      </c>
      <c r="I1049" s="116">
        <v>0</v>
      </c>
      <c r="J1049" s="116">
        <v>0</v>
      </c>
      <c r="K1049" s="116">
        <v>0</v>
      </c>
      <c r="L1049" s="116">
        <v>0</v>
      </c>
      <c r="M1049" s="22">
        <f t="shared" si="249"/>
        <v>0</v>
      </c>
      <c r="N1049" s="116">
        <v>0</v>
      </c>
      <c r="O1049" s="116">
        <v>0</v>
      </c>
      <c r="P1049" s="116">
        <v>0</v>
      </c>
      <c r="Q1049" s="116">
        <v>0</v>
      </c>
      <c r="R1049" s="22">
        <f t="shared" si="250"/>
        <v>0</v>
      </c>
      <c r="S1049" s="116">
        <v>0</v>
      </c>
      <c r="T1049" s="116">
        <v>0</v>
      </c>
      <c r="U1049" s="116">
        <v>0</v>
      </c>
      <c r="V1049" s="116">
        <v>0</v>
      </c>
      <c r="W1049" s="22">
        <f t="shared" si="251"/>
        <v>0</v>
      </c>
      <c r="X1049" s="22">
        <f t="shared" si="252"/>
        <v>0</v>
      </c>
      <c r="Y1049" s="22">
        <f ca="1">OFFSET('Cost Study'!$B$7,'Operations Support'!$C1049,'Operations Support'!$B1049)*$H1049</f>
        <v>0</v>
      </c>
      <c r="Z1049" s="23">
        <f ca="1">Y1049*'Cost Study'!$B$31</f>
        <v>0</v>
      </c>
      <c r="AA1049" s="23">
        <f ca="1">IF(A1049=10298,1.51,1)*IF($B1049&lt;3,$D1049*'Cost Study'!$B$32*OFFSET('Cost Study'!$B$7,'Operations Support'!$C1049,'Operations Support'!$B1049),0)</f>
        <v>0</v>
      </c>
      <c r="AB1049" s="24">
        <f ca="1">AA1049*'Cost Study'!$B$31</f>
        <v>0</v>
      </c>
      <c r="AC1049" s="23">
        <f ca="1">Y1049*'Cost Study'!$B$31</f>
        <v>0</v>
      </c>
      <c r="AD1049" s="24">
        <f ca="1">AA1049*'Cost Study'!$B$31</f>
        <v>0</v>
      </c>
      <c r="AE1049" s="377">
        <f t="shared" ca="1" si="253"/>
        <v>0</v>
      </c>
      <c r="AF1049" s="377">
        <f t="shared" ca="1" si="254"/>
        <v>0</v>
      </c>
      <c r="AH1049" s="688">
        <f>IFERROR($H1049/SUMIF($A:$A,$A1049,$H:$H)*SUMIF(Summary!$A$110:$A$186,$A1049,Summary!$P$110:$P$186),0)</f>
        <v>0</v>
      </c>
      <c r="AI1049" s="689">
        <f t="shared" ca="1" si="240"/>
        <v>0</v>
      </c>
      <c r="AJ1049" s="688">
        <f>IFERROR(H1049/SUMIF(A:A,A1049,H:H)*SUMIF(Summary!$A$110:$A$186,'Operations Support'!A1049,Summary!$Q$110:$Q$186),0)</f>
        <v>0</v>
      </c>
      <c r="AK1049" s="688">
        <f t="shared" ca="1" si="241"/>
        <v>0</v>
      </c>
      <c r="AM1049" s="688">
        <f>IFERROR($H1049/SUMIF($A:$A,$A1049,$H:$H)*SUMIF(Summary!$A$230:$A$266,$A1049,Summary!$P$230:$P$266),0)</f>
        <v>0</v>
      </c>
      <c r="AN1049" s="688">
        <f>IFERROR($H1049/SUMIF($A:$A,$A1049,$H:$H)*(SUMIF(Summary!$A$230:$A$266,$A1049,Summary!$L$230:$L$266)+SUMIF(Summary!$A$281:$A$317,$A1049,Summary!$L$281:$L$317))-AM1049,0)</f>
        <v>0</v>
      </c>
      <c r="AO1049" s="688">
        <f>IFERROR($H1049/SUMIF($A:$A,$A1049,$H:$H)*SUMIF(Summary!$A$230:$A$266,$A1049,Summary!$Q$230:$Q$266),0)</f>
        <v>0</v>
      </c>
      <c r="AP1049" s="688">
        <f>IFERROR($H1049/SUMIF($A:$A,$A1049,$H:$H)*(SUMIF(Summary!$A$230:$A$266,$A1049,Summary!$L$230:$L$266)+SUMIF(Summary!$A$281:$A$317,$A1049,Summary!$L$281:$L$317))-AO1049,0)</f>
        <v>0</v>
      </c>
      <c r="AQ1049" s="306"/>
      <c r="AR1049" s="688">
        <f t="shared" ca="1" si="242"/>
        <v>0</v>
      </c>
      <c r="AS1049" s="688">
        <f t="shared" ca="1" si="243"/>
        <v>0</v>
      </c>
    </row>
    <row r="1050" spans="1:45" x14ac:dyDescent="0.2">
      <c r="A1050" s="423">
        <v>3624</v>
      </c>
      <c r="B1050" s="427">
        <v>5</v>
      </c>
      <c r="C1050" s="425" t="s">
        <v>316</v>
      </c>
      <c r="D1050" s="422">
        <f t="shared" si="244"/>
        <v>0</v>
      </c>
      <c r="E1050" s="422">
        <f t="shared" si="245"/>
        <v>0</v>
      </c>
      <c r="F1050" s="422">
        <f t="shared" si="246"/>
        <v>0</v>
      </c>
      <c r="G1050" s="422">
        <f t="shared" si="247"/>
        <v>0</v>
      </c>
      <c r="H1050" s="22">
        <f t="shared" si="248"/>
        <v>0</v>
      </c>
      <c r="I1050" s="116">
        <v>0</v>
      </c>
      <c r="J1050" s="116">
        <v>0</v>
      </c>
      <c r="K1050" s="116">
        <v>0</v>
      </c>
      <c r="L1050" s="116">
        <v>0</v>
      </c>
      <c r="M1050" s="22">
        <f t="shared" si="249"/>
        <v>0</v>
      </c>
      <c r="N1050" s="116">
        <v>0</v>
      </c>
      <c r="O1050" s="116">
        <v>0</v>
      </c>
      <c r="P1050" s="116">
        <v>0</v>
      </c>
      <c r="Q1050" s="116">
        <v>0</v>
      </c>
      <c r="R1050" s="22">
        <f t="shared" si="250"/>
        <v>0</v>
      </c>
      <c r="S1050" s="116">
        <v>0</v>
      </c>
      <c r="T1050" s="116">
        <v>0</v>
      </c>
      <c r="U1050" s="116">
        <v>0</v>
      </c>
      <c r="V1050" s="116">
        <v>0</v>
      </c>
      <c r="W1050" s="22">
        <f t="shared" si="251"/>
        <v>0</v>
      </c>
      <c r="X1050" s="22">
        <f t="shared" si="252"/>
        <v>0</v>
      </c>
      <c r="Y1050" s="22">
        <f ca="1">OFFSET('Cost Study'!$B$7,'Operations Support'!$C1050,'Operations Support'!$B1050)*$H1050</f>
        <v>0</v>
      </c>
      <c r="Z1050" s="23">
        <f ca="1">Y1050*'Cost Study'!$B$31</f>
        <v>0</v>
      </c>
      <c r="AA1050" s="23">
        <f ca="1">IF(A1050=10298,1.51,1)*IF($B1050&lt;3,$D1050*'Cost Study'!$B$32*OFFSET('Cost Study'!$B$7,'Operations Support'!$C1050,'Operations Support'!$B1050),0)</f>
        <v>0</v>
      </c>
      <c r="AB1050" s="24">
        <f ca="1">AA1050*'Cost Study'!$B$31</f>
        <v>0</v>
      </c>
      <c r="AC1050" s="23">
        <f ca="1">Y1050*'Cost Study'!$B$31</f>
        <v>0</v>
      </c>
      <c r="AD1050" s="24">
        <f ca="1">AA1050*'Cost Study'!$B$31</f>
        <v>0</v>
      </c>
      <c r="AE1050" s="377">
        <f t="shared" ca="1" si="253"/>
        <v>0</v>
      </c>
      <c r="AF1050" s="377">
        <f t="shared" ca="1" si="254"/>
        <v>0</v>
      </c>
      <c r="AH1050" s="688">
        <f>IFERROR($H1050/SUMIF($A:$A,$A1050,$H:$H)*SUMIF(Summary!$A$110:$A$186,$A1050,Summary!$P$110:$P$186),0)</f>
        <v>0</v>
      </c>
      <c r="AI1050" s="689">
        <f t="shared" ca="1" si="240"/>
        <v>0</v>
      </c>
      <c r="AJ1050" s="688">
        <f>IFERROR(H1050/SUMIF(A:A,A1050,H:H)*SUMIF(Summary!$A$110:$A$186,'Operations Support'!A1050,Summary!$Q$110:$Q$186),0)</f>
        <v>0</v>
      </c>
      <c r="AK1050" s="688">
        <f t="shared" ca="1" si="241"/>
        <v>0</v>
      </c>
      <c r="AM1050" s="688">
        <f>IFERROR($H1050/SUMIF($A:$A,$A1050,$H:$H)*SUMIF(Summary!$A$230:$A$266,$A1050,Summary!$P$230:$P$266),0)</f>
        <v>0</v>
      </c>
      <c r="AN1050" s="688">
        <f>IFERROR($H1050/SUMIF($A:$A,$A1050,$H:$H)*(SUMIF(Summary!$A$230:$A$266,$A1050,Summary!$L$230:$L$266)+SUMIF(Summary!$A$281:$A$317,$A1050,Summary!$L$281:$L$317))-AM1050,0)</f>
        <v>0</v>
      </c>
      <c r="AO1050" s="688">
        <f>IFERROR($H1050/SUMIF($A:$A,$A1050,$H:$H)*SUMIF(Summary!$A$230:$A$266,$A1050,Summary!$Q$230:$Q$266),0)</f>
        <v>0</v>
      </c>
      <c r="AP1050" s="688">
        <f>IFERROR($H1050/SUMIF($A:$A,$A1050,$H:$H)*(SUMIF(Summary!$A$230:$A$266,$A1050,Summary!$L$230:$L$266)+SUMIF(Summary!$A$281:$A$317,$A1050,Summary!$L$281:$L$317))-AO1050,0)</f>
        <v>0</v>
      </c>
      <c r="AQ1050" s="306"/>
      <c r="AR1050" s="688">
        <f t="shared" ca="1" si="242"/>
        <v>0</v>
      </c>
      <c r="AS1050" s="688">
        <f t="shared" ca="1" si="243"/>
        <v>0</v>
      </c>
    </row>
    <row r="1051" spans="1:45" x14ac:dyDescent="0.2">
      <c r="A1051" s="423">
        <v>3624</v>
      </c>
      <c r="B1051" s="427">
        <v>5</v>
      </c>
      <c r="C1051" s="425" t="s">
        <v>317</v>
      </c>
      <c r="D1051" s="422">
        <f t="shared" si="244"/>
        <v>0</v>
      </c>
      <c r="E1051" s="422">
        <f t="shared" si="245"/>
        <v>0</v>
      </c>
      <c r="F1051" s="422">
        <f t="shared" si="246"/>
        <v>0</v>
      </c>
      <c r="G1051" s="422">
        <f t="shared" si="247"/>
        <v>0</v>
      </c>
      <c r="H1051" s="22">
        <f t="shared" si="248"/>
        <v>0</v>
      </c>
      <c r="I1051" s="116">
        <v>0</v>
      </c>
      <c r="J1051" s="116">
        <v>0</v>
      </c>
      <c r="K1051" s="116">
        <v>0</v>
      </c>
      <c r="L1051" s="116">
        <v>0</v>
      </c>
      <c r="M1051" s="22">
        <f t="shared" si="249"/>
        <v>0</v>
      </c>
      <c r="N1051" s="116">
        <v>0</v>
      </c>
      <c r="O1051" s="116">
        <v>0</v>
      </c>
      <c r="P1051" s="116">
        <v>0</v>
      </c>
      <c r="Q1051" s="116">
        <v>0</v>
      </c>
      <c r="R1051" s="22">
        <f t="shared" si="250"/>
        <v>0</v>
      </c>
      <c r="S1051" s="116">
        <v>0</v>
      </c>
      <c r="T1051" s="116">
        <v>0</v>
      </c>
      <c r="U1051" s="116">
        <v>0</v>
      </c>
      <c r="V1051" s="116">
        <v>0</v>
      </c>
      <c r="W1051" s="22">
        <f t="shared" si="251"/>
        <v>0</v>
      </c>
      <c r="X1051" s="22">
        <f t="shared" si="252"/>
        <v>0</v>
      </c>
      <c r="Y1051" s="22">
        <f ca="1">OFFSET('Cost Study'!$B$7,'Operations Support'!$C1051,'Operations Support'!$B1051)*$H1051</f>
        <v>0</v>
      </c>
      <c r="Z1051" s="23">
        <f ca="1">Y1051*'Cost Study'!$B$31</f>
        <v>0</v>
      </c>
      <c r="AA1051" s="23">
        <f ca="1">IF(A1051=10298,1.51,1)*IF($B1051&lt;3,$D1051*'Cost Study'!$B$32*OFFSET('Cost Study'!$B$7,'Operations Support'!$C1051,'Operations Support'!$B1051),0)</f>
        <v>0</v>
      </c>
      <c r="AB1051" s="24">
        <f ca="1">AA1051*'Cost Study'!$B$31</f>
        <v>0</v>
      </c>
      <c r="AC1051" s="23">
        <f ca="1">Y1051*'Cost Study'!$B$31</f>
        <v>0</v>
      </c>
      <c r="AD1051" s="24">
        <f ca="1">AA1051*'Cost Study'!$B$31</f>
        <v>0</v>
      </c>
      <c r="AE1051" s="377">
        <f t="shared" ca="1" si="253"/>
        <v>0</v>
      </c>
      <c r="AF1051" s="377">
        <f t="shared" ca="1" si="254"/>
        <v>0</v>
      </c>
      <c r="AH1051" s="688">
        <f>IFERROR($H1051/SUMIF($A:$A,$A1051,$H:$H)*SUMIF(Summary!$A$110:$A$186,$A1051,Summary!$P$110:$P$186),0)</f>
        <v>0</v>
      </c>
      <c r="AI1051" s="689">
        <f t="shared" ca="1" si="240"/>
        <v>0</v>
      </c>
      <c r="AJ1051" s="688">
        <f>IFERROR(H1051/SUMIF(A:A,A1051,H:H)*SUMIF(Summary!$A$110:$A$186,'Operations Support'!A1051,Summary!$Q$110:$Q$186),0)</f>
        <v>0</v>
      </c>
      <c r="AK1051" s="688">
        <f t="shared" ca="1" si="241"/>
        <v>0</v>
      </c>
      <c r="AM1051" s="688">
        <f>IFERROR($H1051/SUMIF($A:$A,$A1051,$H:$H)*SUMIF(Summary!$A$230:$A$266,$A1051,Summary!$P$230:$P$266),0)</f>
        <v>0</v>
      </c>
      <c r="AN1051" s="688">
        <f>IFERROR($H1051/SUMIF($A:$A,$A1051,$H:$H)*(SUMIF(Summary!$A$230:$A$266,$A1051,Summary!$L$230:$L$266)+SUMIF(Summary!$A$281:$A$317,$A1051,Summary!$L$281:$L$317))-AM1051,0)</f>
        <v>0</v>
      </c>
      <c r="AO1051" s="688">
        <f>IFERROR($H1051/SUMIF($A:$A,$A1051,$H:$H)*SUMIF(Summary!$A$230:$A$266,$A1051,Summary!$Q$230:$Q$266),0)</f>
        <v>0</v>
      </c>
      <c r="AP1051" s="688">
        <f>IFERROR($H1051/SUMIF($A:$A,$A1051,$H:$H)*(SUMIF(Summary!$A$230:$A$266,$A1051,Summary!$L$230:$L$266)+SUMIF(Summary!$A$281:$A$317,$A1051,Summary!$L$281:$L$317))-AO1051,0)</f>
        <v>0</v>
      </c>
      <c r="AQ1051" s="306"/>
      <c r="AR1051" s="688">
        <f t="shared" ca="1" si="242"/>
        <v>0</v>
      </c>
      <c r="AS1051" s="688">
        <f t="shared" ca="1" si="243"/>
        <v>0</v>
      </c>
    </row>
    <row r="1052" spans="1:45" x14ac:dyDescent="0.2">
      <c r="A1052" s="423">
        <v>3624</v>
      </c>
      <c r="B1052" s="427">
        <v>5</v>
      </c>
      <c r="C1052" s="425" t="s">
        <v>318</v>
      </c>
      <c r="D1052" s="422">
        <f t="shared" si="244"/>
        <v>0</v>
      </c>
      <c r="E1052" s="422">
        <f t="shared" si="245"/>
        <v>0</v>
      </c>
      <c r="F1052" s="422">
        <f t="shared" si="246"/>
        <v>0</v>
      </c>
      <c r="G1052" s="422">
        <f t="shared" si="247"/>
        <v>0</v>
      </c>
      <c r="H1052" s="22">
        <f t="shared" si="248"/>
        <v>0</v>
      </c>
      <c r="I1052" s="116">
        <v>0</v>
      </c>
      <c r="J1052" s="116">
        <v>0</v>
      </c>
      <c r="K1052" s="116">
        <v>0</v>
      </c>
      <c r="L1052" s="116">
        <v>0</v>
      </c>
      <c r="M1052" s="22">
        <f t="shared" si="249"/>
        <v>0</v>
      </c>
      <c r="N1052" s="116">
        <v>0</v>
      </c>
      <c r="O1052" s="116">
        <v>0</v>
      </c>
      <c r="P1052" s="116">
        <v>0</v>
      </c>
      <c r="Q1052" s="116">
        <v>0</v>
      </c>
      <c r="R1052" s="22">
        <f t="shared" si="250"/>
        <v>0</v>
      </c>
      <c r="S1052" s="116">
        <v>0</v>
      </c>
      <c r="T1052" s="116">
        <v>0</v>
      </c>
      <c r="U1052" s="116">
        <v>0</v>
      </c>
      <c r="V1052" s="116">
        <v>0</v>
      </c>
      <c r="W1052" s="22">
        <f t="shared" si="251"/>
        <v>0</v>
      </c>
      <c r="X1052" s="22">
        <f t="shared" si="252"/>
        <v>0</v>
      </c>
      <c r="Y1052" s="22">
        <f ca="1">OFFSET('Cost Study'!$B$7,'Operations Support'!$C1052,'Operations Support'!$B1052)*$H1052</f>
        <v>0</v>
      </c>
      <c r="Z1052" s="23">
        <f ca="1">Y1052*'Cost Study'!$B$31</f>
        <v>0</v>
      </c>
      <c r="AA1052" s="23">
        <f ca="1">IF(A1052=10298,1.51,1)*IF($B1052&lt;3,$D1052*'Cost Study'!$B$32*OFFSET('Cost Study'!$B$7,'Operations Support'!$C1052,'Operations Support'!$B1052),0)</f>
        <v>0</v>
      </c>
      <c r="AB1052" s="24">
        <f ca="1">AA1052*'Cost Study'!$B$31</f>
        <v>0</v>
      </c>
      <c r="AC1052" s="23">
        <f ca="1">Y1052*'Cost Study'!$B$31</f>
        <v>0</v>
      </c>
      <c r="AD1052" s="24">
        <f ca="1">AA1052*'Cost Study'!$B$31</f>
        <v>0</v>
      </c>
      <c r="AE1052" s="377">
        <f t="shared" ca="1" si="253"/>
        <v>0</v>
      </c>
      <c r="AF1052" s="377">
        <f t="shared" ca="1" si="254"/>
        <v>0</v>
      </c>
      <c r="AH1052" s="688">
        <f>IFERROR($H1052/SUMIF($A:$A,$A1052,$H:$H)*SUMIF(Summary!$A$110:$A$186,$A1052,Summary!$P$110:$P$186),0)</f>
        <v>0</v>
      </c>
      <c r="AI1052" s="689">
        <f t="shared" ca="1" si="240"/>
        <v>0</v>
      </c>
      <c r="AJ1052" s="688">
        <f>IFERROR(H1052/SUMIF(A:A,A1052,H:H)*SUMIF(Summary!$A$110:$A$186,'Operations Support'!A1052,Summary!$Q$110:$Q$186),0)</f>
        <v>0</v>
      </c>
      <c r="AK1052" s="688">
        <f t="shared" ca="1" si="241"/>
        <v>0</v>
      </c>
      <c r="AM1052" s="688">
        <f>IFERROR($H1052/SUMIF($A:$A,$A1052,$H:$H)*SUMIF(Summary!$A$230:$A$266,$A1052,Summary!$P$230:$P$266),0)</f>
        <v>0</v>
      </c>
      <c r="AN1052" s="688">
        <f>IFERROR($H1052/SUMIF($A:$A,$A1052,$H:$H)*(SUMIF(Summary!$A$230:$A$266,$A1052,Summary!$L$230:$L$266)+SUMIF(Summary!$A$281:$A$317,$A1052,Summary!$L$281:$L$317))-AM1052,0)</f>
        <v>0</v>
      </c>
      <c r="AO1052" s="688">
        <f>IFERROR($H1052/SUMIF($A:$A,$A1052,$H:$H)*SUMIF(Summary!$A$230:$A$266,$A1052,Summary!$Q$230:$Q$266),0)</f>
        <v>0</v>
      </c>
      <c r="AP1052" s="688">
        <f>IFERROR($H1052/SUMIF($A:$A,$A1052,$H:$H)*(SUMIF(Summary!$A$230:$A$266,$A1052,Summary!$L$230:$L$266)+SUMIF(Summary!$A$281:$A$317,$A1052,Summary!$L$281:$L$317))-AO1052,0)</f>
        <v>0</v>
      </c>
      <c r="AQ1052" s="306"/>
      <c r="AR1052" s="688">
        <f t="shared" ca="1" si="242"/>
        <v>0</v>
      </c>
      <c r="AS1052" s="688">
        <f t="shared" ca="1" si="243"/>
        <v>0</v>
      </c>
    </row>
    <row r="1053" spans="1:45" x14ac:dyDescent="0.2">
      <c r="A1053" s="423">
        <v>3624</v>
      </c>
      <c r="B1053" s="427">
        <v>5</v>
      </c>
      <c r="C1053" s="425" t="s">
        <v>319</v>
      </c>
      <c r="D1053" s="422">
        <f t="shared" si="244"/>
        <v>0</v>
      </c>
      <c r="E1053" s="422">
        <f t="shared" si="245"/>
        <v>0</v>
      </c>
      <c r="F1053" s="422">
        <f t="shared" si="246"/>
        <v>0</v>
      </c>
      <c r="G1053" s="422">
        <f t="shared" si="247"/>
        <v>0</v>
      </c>
      <c r="H1053" s="22">
        <f t="shared" si="248"/>
        <v>0</v>
      </c>
      <c r="I1053" s="116">
        <v>0</v>
      </c>
      <c r="J1053" s="116">
        <v>0</v>
      </c>
      <c r="K1053" s="116">
        <v>0</v>
      </c>
      <c r="L1053" s="116">
        <v>0</v>
      </c>
      <c r="M1053" s="22">
        <f t="shared" si="249"/>
        <v>0</v>
      </c>
      <c r="N1053" s="116">
        <v>0</v>
      </c>
      <c r="O1053" s="116">
        <v>0</v>
      </c>
      <c r="P1053" s="116">
        <v>0</v>
      </c>
      <c r="Q1053" s="116">
        <v>0</v>
      </c>
      <c r="R1053" s="22">
        <f t="shared" si="250"/>
        <v>0</v>
      </c>
      <c r="S1053" s="116">
        <v>0</v>
      </c>
      <c r="T1053" s="116">
        <v>0</v>
      </c>
      <c r="U1053" s="116">
        <v>0</v>
      </c>
      <c r="V1053" s="116">
        <v>0</v>
      </c>
      <c r="W1053" s="22">
        <f t="shared" si="251"/>
        <v>0</v>
      </c>
      <c r="X1053" s="22">
        <f t="shared" si="252"/>
        <v>0</v>
      </c>
      <c r="Y1053" s="22">
        <f ca="1">OFFSET('Cost Study'!$B$7,'Operations Support'!$C1053,'Operations Support'!$B1053)*$H1053</f>
        <v>0</v>
      </c>
      <c r="Z1053" s="23">
        <f ca="1">Y1053*'Cost Study'!$B$31</f>
        <v>0</v>
      </c>
      <c r="AA1053" s="23">
        <f ca="1">IF(A1053=10298,1.51,1)*IF($B1053&lt;3,$D1053*'Cost Study'!$B$32*OFFSET('Cost Study'!$B$7,'Operations Support'!$C1053,'Operations Support'!$B1053),0)</f>
        <v>0</v>
      </c>
      <c r="AB1053" s="24">
        <f ca="1">AA1053*'Cost Study'!$B$31</f>
        <v>0</v>
      </c>
      <c r="AC1053" s="23">
        <f ca="1">Y1053*'Cost Study'!$B$31</f>
        <v>0</v>
      </c>
      <c r="AD1053" s="24">
        <f ca="1">AA1053*'Cost Study'!$B$31</f>
        <v>0</v>
      </c>
      <c r="AE1053" s="377">
        <f t="shared" ca="1" si="253"/>
        <v>0</v>
      </c>
      <c r="AF1053" s="377">
        <f t="shared" ca="1" si="254"/>
        <v>0</v>
      </c>
      <c r="AH1053" s="688">
        <f>IFERROR($H1053/SUMIF($A:$A,$A1053,$H:$H)*SUMIF(Summary!$A$110:$A$186,$A1053,Summary!$P$110:$P$186),0)</f>
        <v>0</v>
      </c>
      <c r="AI1053" s="689">
        <f t="shared" ca="1" si="240"/>
        <v>0</v>
      </c>
      <c r="AJ1053" s="688">
        <f>IFERROR(H1053/SUMIF(A:A,A1053,H:H)*SUMIF(Summary!$A$110:$A$186,'Operations Support'!A1053,Summary!$Q$110:$Q$186),0)</f>
        <v>0</v>
      </c>
      <c r="AK1053" s="688">
        <f t="shared" ca="1" si="241"/>
        <v>0</v>
      </c>
      <c r="AM1053" s="688">
        <f>IFERROR($H1053/SUMIF($A:$A,$A1053,$H:$H)*SUMIF(Summary!$A$230:$A$266,$A1053,Summary!$P$230:$P$266),0)</f>
        <v>0</v>
      </c>
      <c r="AN1053" s="688">
        <f>IFERROR($H1053/SUMIF($A:$A,$A1053,$H:$H)*(SUMIF(Summary!$A$230:$A$266,$A1053,Summary!$L$230:$L$266)+SUMIF(Summary!$A$281:$A$317,$A1053,Summary!$L$281:$L$317))-AM1053,0)</f>
        <v>0</v>
      </c>
      <c r="AO1053" s="688">
        <f>IFERROR($H1053/SUMIF($A:$A,$A1053,$H:$H)*SUMIF(Summary!$A$230:$A$266,$A1053,Summary!$Q$230:$Q$266),0)</f>
        <v>0</v>
      </c>
      <c r="AP1053" s="688">
        <f>IFERROR($H1053/SUMIF($A:$A,$A1053,$H:$H)*(SUMIF(Summary!$A$230:$A$266,$A1053,Summary!$L$230:$L$266)+SUMIF(Summary!$A$281:$A$317,$A1053,Summary!$L$281:$L$317))-AO1053,0)</f>
        <v>0</v>
      </c>
      <c r="AQ1053" s="306"/>
      <c r="AR1053" s="688">
        <f t="shared" ca="1" si="242"/>
        <v>0</v>
      </c>
      <c r="AS1053" s="688">
        <f t="shared" ca="1" si="243"/>
        <v>0</v>
      </c>
    </row>
    <row r="1054" spans="1:45" x14ac:dyDescent="0.2">
      <c r="A1054" s="423">
        <v>3624</v>
      </c>
      <c r="B1054" s="427">
        <v>5</v>
      </c>
      <c r="C1054" s="425" t="s">
        <v>320</v>
      </c>
      <c r="D1054" s="422">
        <f t="shared" si="244"/>
        <v>0</v>
      </c>
      <c r="E1054" s="422">
        <f t="shared" si="245"/>
        <v>0</v>
      </c>
      <c r="F1054" s="422">
        <f t="shared" si="246"/>
        <v>0</v>
      </c>
      <c r="G1054" s="422">
        <f t="shared" si="247"/>
        <v>0</v>
      </c>
      <c r="H1054" s="22">
        <f t="shared" si="248"/>
        <v>0</v>
      </c>
      <c r="I1054" s="116">
        <v>0</v>
      </c>
      <c r="J1054" s="116">
        <v>0</v>
      </c>
      <c r="K1054" s="116">
        <v>0</v>
      </c>
      <c r="L1054" s="116">
        <v>0</v>
      </c>
      <c r="M1054" s="22">
        <f t="shared" si="249"/>
        <v>0</v>
      </c>
      <c r="N1054" s="116">
        <v>0</v>
      </c>
      <c r="O1054" s="116">
        <v>0</v>
      </c>
      <c r="P1054" s="116">
        <v>0</v>
      </c>
      <c r="Q1054" s="116">
        <v>0</v>
      </c>
      <c r="R1054" s="22">
        <f t="shared" si="250"/>
        <v>0</v>
      </c>
      <c r="S1054" s="116">
        <v>0</v>
      </c>
      <c r="T1054" s="116">
        <v>0</v>
      </c>
      <c r="U1054" s="116">
        <v>0</v>
      </c>
      <c r="V1054" s="116">
        <v>0</v>
      </c>
      <c r="W1054" s="22">
        <f t="shared" si="251"/>
        <v>0</v>
      </c>
      <c r="X1054" s="22">
        <f t="shared" si="252"/>
        <v>0</v>
      </c>
      <c r="Y1054" s="22">
        <f ca="1">OFFSET('Cost Study'!$B$7,'Operations Support'!$C1054,'Operations Support'!$B1054)*$H1054</f>
        <v>0</v>
      </c>
      <c r="Z1054" s="23">
        <f ca="1">Y1054*'Cost Study'!$B$31</f>
        <v>0</v>
      </c>
      <c r="AA1054" s="23">
        <f ca="1">IF(A1054=10298,1.51,1)*IF($B1054&lt;3,$D1054*'Cost Study'!$B$32*OFFSET('Cost Study'!$B$7,'Operations Support'!$C1054,'Operations Support'!$B1054),0)</f>
        <v>0</v>
      </c>
      <c r="AB1054" s="24">
        <f ca="1">AA1054*'Cost Study'!$B$31</f>
        <v>0</v>
      </c>
      <c r="AC1054" s="23">
        <f ca="1">Y1054*'Cost Study'!$B$31</f>
        <v>0</v>
      </c>
      <c r="AD1054" s="24">
        <f ca="1">AA1054*'Cost Study'!$B$31</f>
        <v>0</v>
      </c>
      <c r="AE1054" s="377">
        <f t="shared" ca="1" si="253"/>
        <v>0</v>
      </c>
      <c r="AF1054" s="377">
        <f t="shared" ca="1" si="254"/>
        <v>0</v>
      </c>
      <c r="AH1054" s="688">
        <f>IFERROR($H1054/SUMIF($A:$A,$A1054,$H:$H)*SUMIF(Summary!$A$110:$A$186,$A1054,Summary!$P$110:$P$186),0)</f>
        <v>0</v>
      </c>
      <c r="AI1054" s="689">
        <f t="shared" ca="1" si="240"/>
        <v>0</v>
      </c>
      <c r="AJ1054" s="688">
        <f>IFERROR(H1054/SUMIF(A:A,A1054,H:H)*SUMIF(Summary!$A$110:$A$186,'Operations Support'!A1054,Summary!$Q$110:$Q$186),0)</f>
        <v>0</v>
      </c>
      <c r="AK1054" s="688">
        <f t="shared" ca="1" si="241"/>
        <v>0</v>
      </c>
      <c r="AM1054" s="688">
        <f>IFERROR($H1054/SUMIF($A:$A,$A1054,$H:$H)*SUMIF(Summary!$A$230:$A$266,$A1054,Summary!$P$230:$P$266),0)</f>
        <v>0</v>
      </c>
      <c r="AN1054" s="688">
        <f>IFERROR($H1054/SUMIF($A:$A,$A1054,$H:$H)*(SUMIF(Summary!$A$230:$A$266,$A1054,Summary!$L$230:$L$266)+SUMIF(Summary!$A$281:$A$317,$A1054,Summary!$L$281:$L$317))-AM1054,0)</f>
        <v>0</v>
      </c>
      <c r="AO1054" s="688">
        <f>IFERROR($H1054/SUMIF($A:$A,$A1054,$H:$H)*SUMIF(Summary!$A$230:$A$266,$A1054,Summary!$Q$230:$Q$266),0)</f>
        <v>0</v>
      </c>
      <c r="AP1054" s="688">
        <f>IFERROR($H1054/SUMIF($A:$A,$A1054,$H:$H)*(SUMIF(Summary!$A$230:$A$266,$A1054,Summary!$L$230:$L$266)+SUMIF(Summary!$A$281:$A$317,$A1054,Summary!$L$281:$L$317))-AO1054,0)</f>
        <v>0</v>
      </c>
      <c r="AQ1054" s="306"/>
      <c r="AR1054" s="688">
        <f t="shared" ca="1" si="242"/>
        <v>0</v>
      </c>
      <c r="AS1054" s="688">
        <f t="shared" ca="1" si="243"/>
        <v>0</v>
      </c>
    </row>
    <row r="1055" spans="1:45" x14ac:dyDescent="0.2">
      <c r="A1055" s="423">
        <v>3625</v>
      </c>
      <c r="B1055" s="426">
        <v>1</v>
      </c>
      <c r="C1055" s="425" t="s">
        <v>300</v>
      </c>
      <c r="D1055" s="422">
        <f t="shared" si="244"/>
        <v>6914</v>
      </c>
      <c r="E1055" s="422">
        <f t="shared" si="245"/>
        <v>591</v>
      </c>
      <c r="F1055" s="422">
        <f t="shared" si="246"/>
        <v>6690</v>
      </c>
      <c r="G1055" s="422">
        <f t="shared" si="247"/>
        <v>0</v>
      </c>
      <c r="H1055" s="22">
        <f t="shared" si="248"/>
        <v>14195</v>
      </c>
      <c r="I1055" s="116">
        <v>2805</v>
      </c>
      <c r="J1055" s="116">
        <v>210</v>
      </c>
      <c r="K1055" s="116">
        <v>2951</v>
      </c>
      <c r="L1055" s="116">
        <v>0</v>
      </c>
      <c r="M1055" s="22">
        <f t="shared" si="249"/>
        <v>5966</v>
      </c>
      <c r="N1055" s="116">
        <v>3374</v>
      </c>
      <c r="O1055" s="116">
        <v>369</v>
      </c>
      <c r="P1055" s="116">
        <v>3367</v>
      </c>
      <c r="Q1055" s="116">
        <v>0</v>
      </c>
      <c r="R1055" s="22">
        <f t="shared" si="250"/>
        <v>7110</v>
      </c>
      <c r="S1055" s="116">
        <v>735</v>
      </c>
      <c r="T1055" s="116">
        <v>12</v>
      </c>
      <c r="U1055" s="116">
        <v>372</v>
      </c>
      <c r="V1055" s="116">
        <v>0</v>
      </c>
      <c r="W1055" s="22">
        <f t="shared" si="251"/>
        <v>1119</v>
      </c>
      <c r="X1055" s="22">
        <f t="shared" si="252"/>
        <v>473.16666666666669</v>
      </c>
      <c r="Y1055" s="22">
        <f ca="1">OFFSET('Cost Study'!$B$7,'Operations Support'!$C1055,'Operations Support'!$B1055)*$H1055</f>
        <v>14195</v>
      </c>
      <c r="Z1055" s="23">
        <f ca="1">Y1055*'Cost Study'!$B$31</f>
        <v>792818.14523772046</v>
      </c>
      <c r="AA1055" s="23">
        <f ca="1">IF(A1055=10298,1.51,1)*IF($B1055&lt;3,$D1055*'Cost Study'!$B$32*OFFSET('Cost Study'!$B$7,'Operations Support'!$C1055,'Operations Support'!$B1055),0)</f>
        <v>691.40000000000009</v>
      </c>
      <c r="AB1055" s="24">
        <f ca="1">AA1055*'Cost Study'!$B$31</f>
        <v>38616.024347823884</v>
      </c>
      <c r="AC1055" s="23">
        <f ca="1">Y1055*'Cost Study'!$B$31</f>
        <v>792818.14523772046</v>
      </c>
      <c r="AD1055" s="24">
        <f ca="1">AA1055*'Cost Study'!$B$31</f>
        <v>38616.024347823884</v>
      </c>
      <c r="AE1055" s="377">
        <f t="shared" ca="1" si="253"/>
        <v>831434.16958554438</v>
      </c>
      <c r="AF1055" s="377">
        <f t="shared" ca="1" si="254"/>
        <v>831434.16958554438</v>
      </c>
      <c r="AH1055" s="688">
        <f>IFERROR($H1055/SUMIF($A:$A,$A1055,$H:$H)*SUMIF(Summary!$A$110:$A$186,$A1055,Summary!$P$110:$P$186),0)</f>
        <v>390244.08922176599</v>
      </c>
      <c r="AI1055" s="689">
        <f t="shared" ca="1" si="240"/>
        <v>441190.0803637784</v>
      </c>
      <c r="AJ1055" s="688">
        <f>IFERROR(H1055/SUMIF(A:A,A1055,H:H)*SUMIF(Summary!$A$110:$A$186,'Operations Support'!A1055,Summary!$Q$110:$Q$186),0)</f>
        <v>391383.99639340944</v>
      </c>
      <c r="AK1055" s="688">
        <f t="shared" ca="1" si="241"/>
        <v>440050.17319213494</v>
      </c>
      <c r="AM1055" s="688">
        <f>IFERROR($H1055/SUMIF($A:$A,$A1055,$H:$H)*SUMIF(Summary!$A$230:$A$266,$A1055,Summary!$P$230:$P$266),0)</f>
        <v>73834.726858182665</v>
      </c>
      <c r="AN1055" s="688">
        <f>IFERROR($H1055/SUMIF($A:$A,$A1055,$H:$H)*(SUMIF(Summary!$A$230:$A$266,$A1055,Summary!$L$230:$L$266)+SUMIF(Summary!$A$281:$A$317,$A1055,Summary!$L$281:$L$317))-AM1055,0)</f>
        <v>783473.08386512683</v>
      </c>
      <c r="AO1055" s="688">
        <f>IFERROR($H1055/SUMIF($A:$A,$A1055,$H:$H)*SUMIF(Summary!$A$230:$A$266,$A1055,Summary!$Q$230:$Q$266),0)</f>
        <v>74050.39888752671</v>
      </c>
      <c r="AP1055" s="688">
        <f>IFERROR($H1055/SUMIF($A:$A,$A1055,$H:$H)*(SUMIF(Summary!$A$230:$A$266,$A1055,Summary!$L$230:$L$266)+SUMIF(Summary!$A$281:$A$317,$A1055,Summary!$L$281:$L$317))-AO1055,0)</f>
        <v>783257.41183578281</v>
      </c>
      <c r="AQ1055" s="306"/>
      <c r="AR1055" s="688">
        <f t="shared" ca="1" si="242"/>
        <v>1224663.1642289052</v>
      </c>
      <c r="AS1055" s="688">
        <f t="shared" ca="1" si="243"/>
        <v>1223307.5850279178</v>
      </c>
    </row>
    <row r="1056" spans="1:45" x14ac:dyDescent="0.2">
      <c r="A1056" s="423">
        <v>3625</v>
      </c>
      <c r="B1056" s="427">
        <v>1</v>
      </c>
      <c r="C1056" s="425" t="s">
        <v>301</v>
      </c>
      <c r="D1056" s="422">
        <f t="shared" si="244"/>
        <v>2139</v>
      </c>
      <c r="E1056" s="422">
        <f t="shared" si="245"/>
        <v>24</v>
      </c>
      <c r="F1056" s="422">
        <f t="shared" si="246"/>
        <v>2102</v>
      </c>
      <c r="G1056" s="422">
        <f t="shared" si="247"/>
        <v>0</v>
      </c>
      <c r="H1056" s="22">
        <f t="shared" si="248"/>
        <v>4265</v>
      </c>
      <c r="I1056" s="116">
        <v>850</v>
      </c>
      <c r="J1056" s="116">
        <v>24</v>
      </c>
      <c r="K1056" s="116">
        <v>945</v>
      </c>
      <c r="L1056" s="116">
        <v>0</v>
      </c>
      <c r="M1056" s="22">
        <f t="shared" si="249"/>
        <v>1819</v>
      </c>
      <c r="N1056" s="116">
        <v>1220</v>
      </c>
      <c r="O1056" s="116">
        <v>0</v>
      </c>
      <c r="P1056" s="116">
        <v>902</v>
      </c>
      <c r="Q1056" s="116">
        <v>0</v>
      </c>
      <c r="R1056" s="22">
        <f t="shared" si="250"/>
        <v>2122</v>
      </c>
      <c r="S1056" s="116">
        <v>69</v>
      </c>
      <c r="T1056" s="116">
        <v>0</v>
      </c>
      <c r="U1056" s="116">
        <v>255</v>
      </c>
      <c r="V1056" s="116">
        <v>0</v>
      </c>
      <c r="W1056" s="22">
        <f t="shared" si="251"/>
        <v>324</v>
      </c>
      <c r="X1056" s="22">
        <f t="shared" si="252"/>
        <v>142.16666666666666</v>
      </c>
      <c r="Y1056" s="22">
        <f ca="1">OFFSET('Cost Study'!$B$7,'Operations Support'!$C1056,'Operations Support'!$B1056)*$H1056</f>
        <v>6440.15</v>
      </c>
      <c r="Z1056" s="23">
        <f ca="1">Y1056*'Cost Study'!$B$31</f>
        <v>359694.80648486828</v>
      </c>
      <c r="AA1056" s="23">
        <f ca="1">IF(A1056=10298,1.51,1)*IF($B1056&lt;3,$D1056*'Cost Study'!$B$32*OFFSET('Cost Study'!$B$7,'Operations Support'!$C1056,'Operations Support'!$B1056),0)</f>
        <v>322.98900000000003</v>
      </c>
      <c r="AB1056" s="24">
        <f ca="1">AA1056*'Cost Study'!$B$31</f>
        <v>18039.558993461509</v>
      </c>
      <c r="AC1056" s="23">
        <f ca="1">Y1056*'Cost Study'!$B$31</f>
        <v>359694.80648486828</v>
      </c>
      <c r="AD1056" s="24">
        <f ca="1">AA1056*'Cost Study'!$B$31</f>
        <v>18039.558993461509</v>
      </c>
      <c r="AE1056" s="377">
        <f t="shared" ca="1" si="253"/>
        <v>377734.36547832977</v>
      </c>
      <c r="AF1056" s="377">
        <f t="shared" ca="1" si="254"/>
        <v>377734.36547832977</v>
      </c>
      <c r="AH1056" s="688">
        <f>IFERROR($H1056/SUMIF($A:$A,$A1056,$H:$H)*SUMIF(Summary!$A$110:$A$186,$A1056,Summary!$P$110:$P$186),0)</f>
        <v>117251.92254532104</v>
      </c>
      <c r="AI1056" s="689">
        <f t="shared" ca="1" si="240"/>
        <v>260482.44293300872</v>
      </c>
      <c r="AJ1056" s="688">
        <f>IFERROR(H1056/SUMIF(A:A,A1056,H:H)*SUMIF(Summary!$A$110:$A$186,'Operations Support'!A1056,Summary!$Q$110:$Q$186),0)</f>
        <v>117594.41666910119</v>
      </c>
      <c r="AK1056" s="688">
        <f t="shared" ca="1" si="241"/>
        <v>260139.94880922858</v>
      </c>
      <c r="AM1056" s="688">
        <f>IFERROR($H1056/SUMIF($A:$A,$A1056,$H:$H)*SUMIF(Summary!$A$230:$A$266,$A1056,Summary!$P$230:$P$266),0)</f>
        <v>22184.227548443047</v>
      </c>
      <c r="AN1056" s="688">
        <f>IFERROR($H1056/SUMIF($A:$A,$A1056,$H:$H)*(SUMIF(Summary!$A$230:$A$266,$A1056,Summary!$L$230:$L$266)+SUMIF(Summary!$A$281:$A$317,$A1056,Summary!$L$281:$L$317))-AM1056,0)</f>
        <v>235400.68352833859</v>
      </c>
      <c r="AO1056" s="688">
        <f>IFERROR($H1056/SUMIF($A:$A,$A1056,$H:$H)*SUMIF(Summary!$A$230:$A$266,$A1056,Summary!$Q$230:$Q$266),0)</f>
        <v>22249.027915132192</v>
      </c>
      <c r="AP1056" s="688">
        <f>IFERROR($H1056/SUMIF($A:$A,$A1056,$H:$H)*(SUMIF(Summary!$A$230:$A$266,$A1056,Summary!$L$230:$L$266)+SUMIF(Summary!$A$281:$A$317,$A1056,Summary!$L$281:$L$317))-AO1056,0)</f>
        <v>235335.88316164943</v>
      </c>
      <c r="AQ1056" s="306"/>
      <c r="AR1056" s="688">
        <f t="shared" ca="1" si="242"/>
        <v>495883.12646134733</v>
      </c>
      <c r="AS1056" s="688">
        <f t="shared" ca="1" si="243"/>
        <v>495475.831970878</v>
      </c>
    </row>
    <row r="1057" spans="1:45" x14ac:dyDescent="0.2">
      <c r="A1057" s="423">
        <v>3625</v>
      </c>
      <c r="B1057" s="427">
        <v>1</v>
      </c>
      <c r="C1057" s="425" t="s">
        <v>302</v>
      </c>
      <c r="D1057" s="422">
        <f t="shared" si="244"/>
        <v>1566</v>
      </c>
      <c r="E1057" s="422">
        <f t="shared" si="245"/>
        <v>0</v>
      </c>
      <c r="F1057" s="422">
        <f t="shared" si="246"/>
        <v>416</v>
      </c>
      <c r="G1057" s="422">
        <f t="shared" si="247"/>
        <v>0</v>
      </c>
      <c r="H1057" s="22">
        <f t="shared" si="248"/>
        <v>1982</v>
      </c>
      <c r="I1057" s="116">
        <v>556</v>
      </c>
      <c r="J1057" s="116">
        <v>0</v>
      </c>
      <c r="K1057" s="116">
        <v>173</v>
      </c>
      <c r="L1057" s="116">
        <v>0</v>
      </c>
      <c r="M1057" s="22">
        <f t="shared" si="249"/>
        <v>729</v>
      </c>
      <c r="N1057" s="116">
        <v>881</v>
      </c>
      <c r="O1057" s="116">
        <v>0</v>
      </c>
      <c r="P1057" s="116">
        <v>195</v>
      </c>
      <c r="Q1057" s="116">
        <v>0</v>
      </c>
      <c r="R1057" s="22">
        <f t="shared" si="250"/>
        <v>1076</v>
      </c>
      <c r="S1057" s="116">
        <v>129</v>
      </c>
      <c r="T1057" s="116">
        <v>0</v>
      </c>
      <c r="U1057" s="116">
        <v>48</v>
      </c>
      <c r="V1057" s="116">
        <v>0</v>
      </c>
      <c r="W1057" s="22">
        <f t="shared" si="251"/>
        <v>177</v>
      </c>
      <c r="X1057" s="22">
        <f t="shared" si="252"/>
        <v>66.066666666666663</v>
      </c>
      <c r="Y1057" s="22">
        <f ca="1">OFFSET('Cost Study'!$B$7,'Operations Support'!$C1057,'Operations Support'!$B1057)*$H1057</f>
        <v>2873.9</v>
      </c>
      <c r="Z1057" s="23">
        <f ca="1">Y1057*'Cost Study'!$B$31</f>
        <v>160512.86140180944</v>
      </c>
      <c r="AA1057" s="23">
        <f ca="1">IF(A1057=10298,1.51,1)*IF($B1057&lt;3,$D1057*'Cost Study'!$B$32*OFFSET('Cost Study'!$B$7,'Operations Support'!$C1057,'Operations Support'!$B1057),0)</f>
        <v>227.07000000000002</v>
      </c>
      <c r="AB1057" s="24">
        <f ca="1">AA1057*'Cost Study'!$B$31</f>
        <v>12682.297727307447</v>
      </c>
      <c r="AC1057" s="23">
        <f ca="1">Y1057*'Cost Study'!$B$31</f>
        <v>160512.86140180944</v>
      </c>
      <c r="AD1057" s="24">
        <f ca="1">AA1057*'Cost Study'!$B$31</f>
        <v>12682.297727307447</v>
      </c>
      <c r="AE1057" s="377">
        <f t="shared" ca="1" si="253"/>
        <v>173195.15912911689</v>
      </c>
      <c r="AF1057" s="377">
        <f t="shared" ca="1" si="254"/>
        <v>173195.15912911689</v>
      </c>
      <c r="AH1057" s="688">
        <f>IFERROR($H1057/SUMIF($A:$A,$A1057,$H:$H)*SUMIF(Summary!$A$110:$A$186,$A1057,Summary!$P$110:$P$186),0)</f>
        <v>54488.466702186706</v>
      </c>
      <c r="AI1057" s="689">
        <f t="shared" ca="1" si="240"/>
        <v>118706.69242693018</v>
      </c>
      <c r="AJ1057" s="688">
        <f>IFERROR(H1057/SUMIF(A:A,A1057,H:H)*SUMIF(Summary!$A$110:$A$186,'Operations Support'!A1057,Summary!$Q$110:$Q$186),0)</f>
        <v>54647.62809804421</v>
      </c>
      <c r="AK1057" s="688">
        <f t="shared" ca="1" si="241"/>
        <v>118547.53103107268</v>
      </c>
      <c r="AM1057" s="688">
        <f>IFERROR($H1057/SUMIF($A:$A,$A1057,$H:$H)*SUMIF(Summary!$A$230:$A$266,$A1057,Summary!$P$230:$P$266),0)</f>
        <v>10309.294021339771</v>
      </c>
      <c r="AN1057" s="688">
        <f>IFERROR($H1057/SUMIF($A:$A,$A1057,$H:$H)*(SUMIF(Summary!$A$230:$A$266,$A1057,Summary!$L$230:$L$266)+SUMIF(Summary!$A$281:$A$317,$A1057,Summary!$L$281:$L$317))-AM1057,0)</f>
        <v>109393.70568655735</v>
      </c>
      <c r="AO1057" s="688">
        <f>IFERROR($H1057/SUMIF($A:$A,$A1057,$H:$H)*SUMIF(Summary!$A$230:$A$266,$A1057,Summary!$Q$230:$Q$266),0)</f>
        <v>10339.407579787105</v>
      </c>
      <c r="AP1057" s="688">
        <f>IFERROR($H1057/SUMIF($A:$A,$A1057,$H:$H)*(SUMIF(Summary!$A$230:$A$266,$A1057,Summary!$L$230:$L$266)+SUMIF(Summary!$A$281:$A$317,$A1057,Summary!$L$281:$L$317))-AO1057,0)</f>
        <v>109363.59212811002</v>
      </c>
      <c r="AQ1057" s="306"/>
      <c r="AR1057" s="688">
        <f t="shared" ca="1" si="242"/>
        <v>228100.39811348752</v>
      </c>
      <c r="AS1057" s="688">
        <f t="shared" ca="1" si="243"/>
        <v>227911.12315918269</v>
      </c>
    </row>
    <row r="1058" spans="1:45" x14ac:dyDescent="0.2">
      <c r="A1058" s="423">
        <v>3625</v>
      </c>
      <c r="B1058" s="427">
        <v>1</v>
      </c>
      <c r="C1058" s="425" t="s">
        <v>303</v>
      </c>
      <c r="D1058" s="422">
        <f t="shared" si="244"/>
        <v>9</v>
      </c>
      <c r="E1058" s="422">
        <f t="shared" si="245"/>
        <v>0</v>
      </c>
      <c r="F1058" s="422">
        <f t="shared" si="246"/>
        <v>99</v>
      </c>
      <c r="G1058" s="422">
        <f t="shared" si="247"/>
        <v>0</v>
      </c>
      <c r="H1058" s="22">
        <f t="shared" si="248"/>
        <v>108</v>
      </c>
      <c r="I1058" s="116">
        <v>9</v>
      </c>
      <c r="J1058" s="116">
        <v>0</v>
      </c>
      <c r="K1058" s="116">
        <v>36</v>
      </c>
      <c r="L1058" s="116">
        <v>0</v>
      </c>
      <c r="M1058" s="22">
        <f t="shared" si="249"/>
        <v>45</v>
      </c>
      <c r="N1058" s="116">
        <v>0</v>
      </c>
      <c r="O1058" s="116">
        <v>0</v>
      </c>
      <c r="P1058" s="116">
        <v>63</v>
      </c>
      <c r="Q1058" s="116">
        <v>0</v>
      </c>
      <c r="R1058" s="22">
        <f t="shared" si="250"/>
        <v>63</v>
      </c>
      <c r="S1058" s="116">
        <v>0</v>
      </c>
      <c r="T1058" s="116">
        <v>0</v>
      </c>
      <c r="U1058" s="116">
        <v>0</v>
      </c>
      <c r="V1058" s="116">
        <v>0</v>
      </c>
      <c r="W1058" s="22">
        <f t="shared" si="251"/>
        <v>0</v>
      </c>
      <c r="X1058" s="22">
        <f t="shared" si="252"/>
        <v>3.6</v>
      </c>
      <c r="Y1058" s="22">
        <f ca="1">OFFSET('Cost Study'!$B$7,'Operations Support'!$C1058,'Operations Support'!$B1058)*$H1058</f>
        <v>157.68</v>
      </c>
      <c r="Z1058" s="23">
        <f ca="1">Y1058*'Cost Study'!$B$31</f>
        <v>8806.7323100446465</v>
      </c>
      <c r="AA1058" s="23">
        <f ca="1">IF(A1058=10298,1.51,1)*IF($B1058&lt;3,$D1058*'Cost Study'!$B$32*OFFSET('Cost Study'!$B$7,'Operations Support'!$C1058,'Operations Support'!$B1058),0)</f>
        <v>1.3140000000000001</v>
      </c>
      <c r="AB1058" s="24">
        <f ca="1">AA1058*'Cost Study'!$B$31</f>
        <v>73.389435917038725</v>
      </c>
      <c r="AC1058" s="23">
        <f ca="1">Y1058*'Cost Study'!$B$31</f>
        <v>8806.7323100446465</v>
      </c>
      <c r="AD1058" s="24">
        <f ca="1">AA1058*'Cost Study'!$B$31</f>
        <v>73.389435917038725</v>
      </c>
      <c r="AE1058" s="377">
        <f t="shared" ca="1" si="253"/>
        <v>8880.1217459616855</v>
      </c>
      <c r="AF1058" s="377">
        <f t="shared" ca="1" si="254"/>
        <v>8880.1217459616855</v>
      </c>
      <c r="AH1058" s="688">
        <f>IFERROR($H1058/SUMIF($A:$A,$A1058,$H:$H)*SUMIF(Summary!$A$110:$A$186,$A1058,Summary!$P$110:$P$186),0)</f>
        <v>2969.0990937619395</v>
      </c>
      <c r="AI1058" s="689">
        <f t="shared" ca="1" si="240"/>
        <v>5911.0226521997465</v>
      </c>
      <c r="AJ1058" s="688">
        <f>IFERROR(H1058/SUMIF(A:A,A1058,H:H)*SUMIF(Summary!$A$110:$A$186,'Operations Support'!A1058,Summary!$Q$110:$Q$186),0)</f>
        <v>2977.7718640710268</v>
      </c>
      <c r="AK1058" s="688">
        <f t="shared" ca="1" si="241"/>
        <v>5902.3498818906592</v>
      </c>
      <c r="AM1058" s="688">
        <f>IFERROR($H1058/SUMIF($A:$A,$A1058,$H:$H)*SUMIF(Summary!$A$230:$A$266,$A1058,Summary!$P$230:$P$266),0)</f>
        <v>561.75769642012881</v>
      </c>
      <c r="AN1058" s="688">
        <f>IFERROR($H1058/SUMIF($A:$A,$A1058,$H:$H)*(SUMIF(Summary!$A$230:$A$266,$A1058,Summary!$L$230:$L$266)+SUMIF(Summary!$A$281:$A$317,$A1058,Summary!$L$281:$L$317))-AM1058,0)</f>
        <v>5960.9082816085738</v>
      </c>
      <c r="AO1058" s="688">
        <f>IFERROR($H1058/SUMIF($A:$A,$A1058,$H:$H)*SUMIF(Summary!$A$230:$A$266,$A1058,Summary!$Q$230:$Q$266),0)</f>
        <v>563.39859667861117</v>
      </c>
      <c r="AP1058" s="688">
        <f>IFERROR($H1058/SUMIF($A:$A,$A1058,$H:$H)*(SUMIF(Summary!$A$230:$A$266,$A1058,Summary!$L$230:$L$266)+SUMIF(Summary!$A$281:$A$317,$A1058,Summary!$L$281:$L$317))-AO1058,0)</f>
        <v>5959.2673813500915</v>
      </c>
      <c r="AQ1058" s="306"/>
      <c r="AR1058" s="688">
        <f t="shared" ca="1" si="242"/>
        <v>11871.93093380832</v>
      </c>
      <c r="AS1058" s="688">
        <f t="shared" ca="1" si="243"/>
        <v>11861.617263240751</v>
      </c>
    </row>
    <row r="1059" spans="1:45" x14ac:dyDescent="0.2">
      <c r="A1059" s="423">
        <v>3625</v>
      </c>
      <c r="B1059" s="427">
        <v>1</v>
      </c>
      <c r="C1059" s="425" t="s">
        <v>304</v>
      </c>
      <c r="D1059" s="422">
        <f t="shared" si="244"/>
        <v>498</v>
      </c>
      <c r="E1059" s="422">
        <f t="shared" si="245"/>
        <v>0</v>
      </c>
      <c r="F1059" s="422">
        <f t="shared" si="246"/>
        <v>481</v>
      </c>
      <c r="G1059" s="422">
        <f t="shared" si="247"/>
        <v>0</v>
      </c>
      <c r="H1059" s="22">
        <f t="shared" si="248"/>
        <v>979</v>
      </c>
      <c r="I1059" s="116">
        <v>270</v>
      </c>
      <c r="J1059" s="116">
        <v>0</v>
      </c>
      <c r="K1059" s="116">
        <v>183</v>
      </c>
      <c r="L1059" s="116">
        <v>0</v>
      </c>
      <c r="M1059" s="22">
        <f t="shared" si="249"/>
        <v>453</v>
      </c>
      <c r="N1059" s="116">
        <v>210</v>
      </c>
      <c r="O1059" s="116">
        <v>0</v>
      </c>
      <c r="P1059" s="116">
        <v>292</v>
      </c>
      <c r="Q1059" s="116">
        <v>0</v>
      </c>
      <c r="R1059" s="22">
        <f t="shared" si="250"/>
        <v>502</v>
      </c>
      <c r="S1059" s="116">
        <v>18</v>
      </c>
      <c r="T1059" s="116">
        <v>0</v>
      </c>
      <c r="U1059" s="116">
        <v>6</v>
      </c>
      <c r="V1059" s="116">
        <v>0</v>
      </c>
      <c r="W1059" s="22">
        <f t="shared" si="251"/>
        <v>24</v>
      </c>
      <c r="X1059" s="22">
        <f t="shared" si="252"/>
        <v>32.633333333333333</v>
      </c>
      <c r="Y1059" s="22">
        <f ca="1">OFFSET('Cost Study'!$B$7,'Operations Support'!$C1059,'Operations Support'!$B1059)*$H1059</f>
        <v>1830.73</v>
      </c>
      <c r="Z1059" s="23">
        <f ca="1">Y1059*'Cost Study'!$B$31</f>
        <v>102249.80366544925</v>
      </c>
      <c r="AA1059" s="23">
        <f ca="1">IF(A1059=10298,1.51,1)*IF($B1059&lt;3,$D1059*'Cost Study'!$B$32*OFFSET('Cost Study'!$B$7,'Operations Support'!$C1059,'Operations Support'!$B1059),0)</f>
        <v>93.126000000000019</v>
      </c>
      <c r="AB1059" s="24">
        <f ca="1">AA1059*'Cost Study'!$B$31</f>
        <v>5201.2668258829144</v>
      </c>
      <c r="AC1059" s="23">
        <f ca="1">Y1059*'Cost Study'!$B$31</f>
        <v>102249.80366544925</v>
      </c>
      <c r="AD1059" s="24">
        <f ca="1">AA1059*'Cost Study'!$B$31</f>
        <v>5201.2668258829144</v>
      </c>
      <c r="AE1059" s="377">
        <f t="shared" ca="1" si="253"/>
        <v>107451.07049133215</v>
      </c>
      <c r="AF1059" s="377">
        <f t="shared" ca="1" si="254"/>
        <v>107451.07049133215</v>
      </c>
      <c r="AH1059" s="688">
        <f>IFERROR($H1059/SUMIF($A:$A,$A1059,$H:$H)*SUMIF(Summary!$A$110:$A$186,$A1059,Summary!$P$110:$P$186),0)</f>
        <v>26914.333451786468</v>
      </c>
      <c r="AI1059" s="689">
        <f t="shared" ca="1" si="240"/>
        <v>80536.737039545682</v>
      </c>
      <c r="AJ1059" s="688">
        <f>IFERROR(H1059/SUMIF(A:A,A1059,H:H)*SUMIF(Summary!$A$110:$A$186,'Operations Support'!A1059,Summary!$Q$110:$Q$186),0)</f>
        <v>26992.950508569767</v>
      </c>
      <c r="AK1059" s="688">
        <f t="shared" ca="1" si="241"/>
        <v>80458.119982762379</v>
      </c>
      <c r="AM1059" s="688">
        <f>IFERROR($H1059/SUMIF($A:$A,$A1059,$H:$H)*SUMIF(Summary!$A$230:$A$266,$A1059,Summary!$P$230:$P$266),0)</f>
        <v>5092.2294888454262</v>
      </c>
      <c r="AN1059" s="688">
        <f>IFERROR($H1059/SUMIF($A:$A,$A1059,$H:$H)*(SUMIF(Summary!$A$230:$A$266,$A1059,Summary!$L$230:$L$266)+SUMIF(Summary!$A$281:$A$317,$A1059,Summary!$L$281:$L$317))-AM1059,0)</f>
        <v>54034.52970087772</v>
      </c>
      <c r="AO1059" s="688">
        <f>IFERROR($H1059/SUMIF($A:$A,$A1059,$H:$H)*SUMIF(Summary!$A$230:$A$266,$A1059,Summary!$Q$230:$Q$266),0)</f>
        <v>5107.1039458181504</v>
      </c>
      <c r="AP1059" s="688">
        <f>IFERROR($H1059/SUMIF($A:$A,$A1059,$H:$H)*(SUMIF(Summary!$A$230:$A$266,$A1059,Summary!$L$230:$L$266)+SUMIF(Summary!$A$281:$A$317,$A1059,Summary!$L$281:$L$317))-AO1059,0)</f>
        <v>54019.655243904999</v>
      </c>
      <c r="AQ1059" s="306"/>
      <c r="AR1059" s="688">
        <f t="shared" ca="1" si="242"/>
        <v>134571.26674042339</v>
      </c>
      <c r="AS1059" s="688">
        <f t="shared" ca="1" si="243"/>
        <v>134477.77522666738</v>
      </c>
    </row>
    <row r="1060" spans="1:45" x14ac:dyDescent="0.2">
      <c r="A1060" s="423">
        <v>3625</v>
      </c>
      <c r="B1060" s="427">
        <v>1</v>
      </c>
      <c r="C1060" s="425" t="s">
        <v>305</v>
      </c>
      <c r="D1060" s="422">
        <f t="shared" si="244"/>
        <v>126</v>
      </c>
      <c r="E1060" s="422">
        <f t="shared" si="245"/>
        <v>0</v>
      </c>
      <c r="F1060" s="422">
        <f t="shared" si="246"/>
        <v>30</v>
      </c>
      <c r="G1060" s="422">
        <f t="shared" si="247"/>
        <v>0</v>
      </c>
      <c r="H1060" s="22">
        <f t="shared" si="248"/>
        <v>156</v>
      </c>
      <c r="I1060" s="116">
        <v>57</v>
      </c>
      <c r="J1060" s="116">
        <v>0</v>
      </c>
      <c r="K1060" s="116">
        <v>18</v>
      </c>
      <c r="L1060" s="116">
        <v>0</v>
      </c>
      <c r="M1060" s="22">
        <f t="shared" si="249"/>
        <v>75</v>
      </c>
      <c r="N1060" s="116">
        <v>69</v>
      </c>
      <c r="O1060" s="116">
        <v>0</v>
      </c>
      <c r="P1060" s="116">
        <v>12</v>
      </c>
      <c r="Q1060" s="116">
        <v>0</v>
      </c>
      <c r="R1060" s="22">
        <f t="shared" si="250"/>
        <v>81</v>
      </c>
      <c r="S1060" s="116">
        <v>0</v>
      </c>
      <c r="T1060" s="116">
        <v>0</v>
      </c>
      <c r="U1060" s="116">
        <v>0</v>
      </c>
      <c r="V1060" s="116">
        <v>0</v>
      </c>
      <c r="W1060" s="22">
        <f t="shared" si="251"/>
        <v>0</v>
      </c>
      <c r="X1060" s="22">
        <f t="shared" si="252"/>
        <v>5.2</v>
      </c>
      <c r="Y1060" s="22">
        <f ca="1">OFFSET('Cost Study'!$B$7,'Operations Support'!$C1060,'Operations Support'!$B1060)*$H1060</f>
        <v>305.76</v>
      </c>
      <c r="Z1060" s="23">
        <f ca="1">Y1060*'Cost Study'!$B$31</f>
        <v>17077.286092841521</v>
      </c>
      <c r="AA1060" s="23">
        <f ca="1">IF(A1060=10298,1.51,1)*IF($B1060&lt;3,$D1060*'Cost Study'!$B$32*OFFSET('Cost Study'!$B$7,'Operations Support'!$C1060,'Operations Support'!$B1060),0)</f>
        <v>24.696000000000002</v>
      </c>
      <c r="AB1060" s="24">
        <f ca="1">AA1060*'Cost Study'!$B$31</f>
        <v>1379.3192613448923</v>
      </c>
      <c r="AC1060" s="23">
        <f ca="1">Y1060*'Cost Study'!$B$31</f>
        <v>17077.286092841521</v>
      </c>
      <c r="AD1060" s="24">
        <f ca="1">AA1060*'Cost Study'!$B$31</f>
        <v>1379.3192613448923</v>
      </c>
      <c r="AE1060" s="377">
        <f t="shared" ca="1" si="253"/>
        <v>18456.605354186413</v>
      </c>
      <c r="AF1060" s="377">
        <f t="shared" ca="1" si="254"/>
        <v>18456.605354186413</v>
      </c>
      <c r="AH1060" s="688">
        <f>IFERROR($H1060/SUMIF($A:$A,$A1060,$H:$H)*SUMIF(Summary!$A$110:$A$186,$A1060,Summary!$P$110:$P$186),0)</f>
        <v>4288.6986909894677</v>
      </c>
      <c r="AI1060" s="689">
        <f t="shared" ca="1" si="240"/>
        <v>14167.906663196945</v>
      </c>
      <c r="AJ1060" s="688">
        <f>IFERROR(H1060/SUMIF(A:A,A1060,H:H)*SUMIF(Summary!$A$110:$A$186,'Operations Support'!A1060,Summary!$Q$110:$Q$186),0)</f>
        <v>4301.2260258803717</v>
      </c>
      <c r="AK1060" s="688">
        <f t="shared" ca="1" si="241"/>
        <v>14155.37932830604</v>
      </c>
      <c r="AM1060" s="688">
        <f>IFERROR($H1060/SUMIF($A:$A,$A1060,$H:$H)*SUMIF(Summary!$A$230:$A$266,$A1060,Summary!$P$230:$P$266),0)</f>
        <v>811.42778371796373</v>
      </c>
      <c r="AN1060" s="688">
        <f>IFERROR($H1060/SUMIF($A:$A,$A1060,$H:$H)*(SUMIF(Summary!$A$230:$A$266,$A1060,Summary!$L$230:$L$266)+SUMIF(Summary!$A$281:$A$317,$A1060,Summary!$L$281:$L$317))-AM1060,0)</f>
        <v>8610.2008512123848</v>
      </c>
      <c r="AO1060" s="688">
        <f>IFERROR($H1060/SUMIF($A:$A,$A1060,$H:$H)*SUMIF(Summary!$A$230:$A$266,$A1060,Summary!$Q$230:$Q$266),0)</f>
        <v>813.79797298021606</v>
      </c>
      <c r="AP1060" s="688">
        <f>IFERROR($H1060/SUMIF($A:$A,$A1060,$H:$H)*(SUMIF(Summary!$A$230:$A$266,$A1060,Summary!$L$230:$L$266)+SUMIF(Summary!$A$281:$A$317,$A1060,Summary!$L$281:$L$317))-AO1060,0)</f>
        <v>8607.8306619501327</v>
      </c>
      <c r="AQ1060" s="306"/>
      <c r="AR1060" s="688">
        <f t="shared" ca="1" si="242"/>
        <v>22778.10751440933</v>
      </c>
      <c r="AS1060" s="688">
        <f t="shared" ca="1" si="243"/>
        <v>22763.209990256175</v>
      </c>
    </row>
    <row r="1061" spans="1:45" x14ac:dyDescent="0.2">
      <c r="A1061" s="423">
        <v>3625</v>
      </c>
      <c r="B1061" s="427">
        <v>1</v>
      </c>
      <c r="C1061" s="425" t="s">
        <v>306</v>
      </c>
      <c r="D1061" s="422">
        <f t="shared" si="244"/>
        <v>156</v>
      </c>
      <c r="E1061" s="422">
        <f t="shared" si="245"/>
        <v>0</v>
      </c>
      <c r="F1061" s="422">
        <f t="shared" si="246"/>
        <v>51</v>
      </c>
      <c r="G1061" s="422">
        <f t="shared" si="247"/>
        <v>0</v>
      </c>
      <c r="H1061" s="22">
        <f t="shared" si="248"/>
        <v>207</v>
      </c>
      <c r="I1061" s="116">
        <v>60</v>
      </c>
      <c r="J1061" s="116">
        <v>0</v>
      </c>
      <c r="K1061" s="116">
        <v>0</v>
      </c>
      <c r="L1061" s="116">
        <v>0</v>
      </c>
      <c r="M1061" s="22">
        <f t="shared" si="249"/>
        <v>60</v>
      </c>
      <c r="N1061" s="116">
        <v>48</v>
      </c>
      <c r="O1061" s="116">
        <v>0</v>
      </c>
      <c r="P1061" s="116">
        <v>51</v>
      </c>
      <c r="Q1061" s="116">
        <v>0</v>
      </c>
      <c r="R1061" s="22">
        <f t="shared" si="250"/>
        <v>99</v>
      </c>
      <c r="S1061" s="116">
        <v>48</v>
      </c>
      <c r="T1061" s="116">
        <v>0</v>
      </c>
      <c r="U1061" s="116">
        <v>0</v>
      </c>
      <c r="V1061" s="116">
        <v>0</v>
      </c>
      <c r="W1061" s="22">
        <f t="shared" si="251"/>
        <v>48</v>
      </c>
      <c r="X1061" s="22">
        <f t="shared" si="252"/>
        <v>6.9</v>
      </c>
      <c r="Y1061" s="22">
        <f ca="1">OFFSET('Cost Study'!$B$7,'Operations Support'!$C1061,'Operations Support'!$B1061)*$H1061</f>
        <v>229.77</v>
      </c>
      <c r="Z1061" s="23">
        <f ca="1">Y1061*'Cost Study'!$B$31</f>
        <v>12833.097938095882</v>
      </c>
      <c r="AA1061" s="23">
        <f ca="1">IF(A1061=10298,1.51,1)*IF($B1061&lt;3,$D1061*'Cost Study'!$B$32*OFFSET('Cost Study'!$B$7,'Operations Support'!$C1061,'Operations Support'!$B1061),0)</f>
        <v>17.316000000000003</v>
      </c>
      <c r="AB1061" s="24">
        <f ca="1">AA1061*'Cost Study'!$B$31</f>
        <v>967.13201852316797</v>
      </c>
      <c r="AC1061" s="23">
        <f ca="1">Y1061*'Cost Study'!$B$31</f>
        <v>12833.097938095882</v>
      </c>
      <c r="AD1061" s="24">
        <f ca="1">AA1061*'Cost Study'!$B$31</f>
        <v>967.13201852316797</v>
      </c>
      <c r="AE1061" s="377">
        <f t="shared" ca="1" si="253"/>
        <v>13800.229956619049</v>
      </c>
      <c r="AF1061" s="377">
        <f t="shared" ca="1" si="254"/>
        <v>13800.229956619049</v>
      </c>
      <c r="AH1061" s="688">
        <f>IFERROR($H1061/SUMIF($A:$A,$A1061,$H:$H)*SUMIF(Summary!$A$110:$A$186,$A1061,Summary!$P$110:$P$186),0)</f>
        <v>5690.7732630437167</v>
      </c>
      <c r="AI1061" s="689">
        <f t="shared" ca="1" si="240"/>
        <v>8109.4566935753319</v>
      </c>
      <c r="AJ1061" s="688">
        <f>IFERROR(H1061/SUMIF(A:A,A1061,H:H)*SUMIF(Summary!$A$110:$A$186,'Operations Support'!A1061,Summary!$Q$110:$Q$186),0)</f>
        <v>5707.3960728028005</v>
      </c>
      <c r="AK1061" s="688">
        <f t="shared" ca="1" si="241"/>
        <v>8092.8338838162481</v>
      </c>
      <c r="AM1061" s="688">
        <f>IFERROR($H1061/SUMIF($A:$A,$A1061,$H:$H)*SUMIF(Summary!$A$230:$A$266,$A1061,Summary!$P$230:$P$266),0)</f>
        <v>1076.7022514719133</v>
      </c>
      <c r="AN1061" s="688">
        <f>IFERROR($H1061/SUMIF($A:$A,$A1061,$H:$H)*(SUMIF(Summary!$A$230:$A$266,$A1061,Summary!$L$230:$L$266)+SUMIF(Summary!$A$281:$A$317,$A1061,Summary!$L$281:$L$317))-AM1061,0)</f>
        <v>11425.074206416431</v>
      </c>
      <c r="AO1061" s="688">
        <f>IFERROR($H1061/SUMIF($A:$A,$A1061,$H:$H)*SUMIF(Summary!$A$230:$A$266,$A1061,Summary!$Q$230:$Q$266),0)</f>
        <v>1079.8473103006713</v>
      </c>
      <c r="AP1061" s="688">
        <f>IFERROR($H1061/SUMIF($A:$A,$A1061,$H:$H)*(SUMIF(Summary!$A$230:$A$266,$A1061,Summary!$L$230:$L$266)+SUMIF(Summary!$A$281:$A$317,$A1061,Summary!$L$281:$L$317))-AO1061,0)</f>
        <v>11421.929147587674</v>
      </c>
      <c r="AQ1061" s="306"/>
      <c r="AR1061" s="688">
        <f t="shared" ca="1" si="242"/>
        <v>19534.530899991762</v>
      </c>
      <c r="AS1061" s="688">
        <f t="shared" ca="1" si="243"/>
        <v>19514.763031403923</v>
      </c>
    </row>
    <row r="1062" spans="1:45" x14ac:dyDescent="0.2">
      <c r="A1062" s="423">
        <v>3625</v>
      </c>
      <c r="B1062" s="427">
        <v>1</v>
      </c>
      <c r="C1062" s="425" t="s">
        <v>307</v>
      </c>
      <c r="D1062" s="422">
        <f t="shared" si="244"/>
        <v>0</v>
      </c>
      <c r="E1062" s="422">
        <f t="shared" si="245"/>
        <v>0</v>
      </c>
      <c r="F1062" s="422">
        <f t="shared" si="246"/>
        <v>0</v>
      </c>
      <c r="G1062" s="422">
        <f t="shared" si="247"/>
        <v>0</v>
      </c>
      <c r="H1062" s="22">
        <f t="shared" si="248"/>
        <v>0</v>
      </c>
      <c r="I1062" s="116">
        <v>0</v>
      </c>
      <c r="J1062" s="116">
        <v>0</v>
      </c>
      <c r="K1062" s="116">
        <v>0</v>
      </c>
      <c r="L1062" s="116">
        <v>0</v>
      </c>
      <c r="M1062" s="22">
        <f t="shared" si="249"/>
        <v>0</v>
      </c>
      <c r="N1062" s="116">
        <v>0</v>
      </c>
      <c r="O1062" s="116">
        <v>0</v>
      </c>
      <c r="P1062" s="116">
        <v>0</v>
      </c>
      <c r="Q1062" s="116">
        <v>0</v>
      </c>
      <c r="R1062" s="22">
        <f t="shared" si="250"/>
        <v>0</v>
      </c>
      <c r="S1062" s="116">
        <v>0</v>
      </c>
      <c r="T1062" s="116">
        <v>0</v>
      </c>
      <c r="U1062" s="116">
        <v>0</v>
      </c>
      <c r="V1062" s="116">
        <v>0</v>
      </c>
      <c r="W1062" s="22">
        <f t="shared" si="251"/>
        <v>0</v>
      </c>
      <c r="X1062" s="22">
        <f t="shared" si="252"/>
        <v>0</v>
      </c>
      <c r="Y1062" s="22">
        <f ca="1">OFFSET('Cost Study'!$B$7,'Operations Support'!$C1062,'Operations Support'!$B1062)*$H1062</f>
        <v>0</v>
      </c>
      <c r="Z1062" s="23">
        <f ca="1">Y1062*'Cost Study'!$B$31</f>
        <v>0</v>
      </c>
      <c r="AA1062" s="23">
        <f ca="1">IF(A1062=10298,1.51,1)*IF($B1062&lt;3,$D1062*'Cost Study'!$B$32*OFFSET('Cost Study'!$B$7,'Operations Support'!$C1062,'Operations Support'!$B1062),0)</f>
        <v>0</v>
      </c>
      <c r="AB1062" s="24">
        <f ca="1">AA1062*'Cost Study'!$B$31</f>
        <v>0</v>
      </c>
      <c r="AC1062" s="23">
        <f ca="1">Y1062*'Cost Study'!$B$31</f>
        <v>0</v>
      </c>
      <c r="AD1062" s="24">
        <f ca="1">AA1062*'Cost Study'!$B$31</f>
        <v>0</v>
      </c>
      <c r="AE1062" s="377">
        <f t="shared" ca="1" si="253"/>
        <v>0</v>
      </c>
      <c r="AF1062" s="377">
        <f t="shared" ca="1" si="254"/>
        <v>0</v>
      </c>
      <c r="AH1062" s="688">
        <f>IFERROR($H1062/SUMIF($A:$A,$A1062,$H:$H)*SUMIF(Summary!$A$110:$A$186,$A1062,Summary!$P$110:$P$186),0)</f>
        <v>0</v>
      </c>
      <c r="AI1062" s="689">
        <f t="shared" ca="1" si="240"/>
        <v>0</v>
      </c>
      <c r="AJ1062" s="688">
        <f>IFERROR(H1062/SUMIF(A:A,A1062,H:H)*SUMIF(Summary!$A$110:$A$186,'Operations Support'!A1062,Summary!$Q$110:$Q$186),0)</f>
        <v>0</v>
      </c>
      <c r="AK1062" s="688">
        <f t="shared" ca="1" si="241"/>
        <v>0</v>
      </c>
      <c r="AM1062" s="688">
        <f>IFERROR($H1062/SUMIF($A:$A,$A1062,$H:$H)*SUMIF(Summary!$A$230:$A$266,$A1062,Summary!$P$230:$P$266),0)</f>
        <v>0</v>
      </c>
      <c r="AN1062" s="688">
        <f>IFERROR($H1062/SUMIF($A:$A,$A1062,$H:$H)*(SUMIF(Summary!$A$230:$A$266,$A1062,Summary!$L$230:$L$266)+SUMIF(Summary!$A$281:$A$317,$A1062,Summary!$L$281:$L$317))-AM1062,0)</f>
        <v>0</v>
      </c>
      <c r="AO1062" s="688">
        <f>IFERROR($H1062/SUMIF($A:$A,$A1062,$H:$H)*SUMIF(Summary!$A$230:$A$266,$A1062,Summary!$Q$230:$Q$266),0)</f>
        <v>0</v>
      </c>
      <c r="AP1062" s="688">
        <f>IFERROR($H1062/SUMIF($A:$A,$A1062,$H:$H)*(SUMIF(Summary!$A$230:$A$266,$A1062,Summary!$L$230:$L$266)+SUMIF(Summary!$A$281:$A$317,$A1062,Summary!$L$281:$L$317))-AO1062,0)</f>
        <v>0</v>
      </c>
      <c r="AQ1062" s="306"/>
      <c r="AR1062" s="688">
        <f t="shared" ca="1" si="242"/>
        <v>0</v>
      </c>
      <c r="AS1062" s="688">
        <f t="shared" ca="1" si="243"/>
        <v>0</v>
      </c>
    </row>
    <row r="1063" spans="1:45" x14ac:dyDescent="0.2">
      <c r="A1063" s="423">
        <v>3625</v>
      </c>
      <c r="B1063" s="427">
        <v>1</v>
      </c>
      <c r="C1063" s="425" t="s">
        <v>308</v>
      </c>
      <c r="D1063" s="422">
        <f t="shared" si="244"/>
        <v>0</v>
      </c>
      <c r="E1063" s="422">
        <f t="shared" si="245"/>
        <v>0</v>
      </c>
      <c r="F1063" s="422">
        <f t="shared" si="246"/>
        <v>0</v>
      </c>
      <c r="G1063" s="422">
        <f t="shared" si="247"/>
        <v>0</v>
      </c>
      <c r="H1063" s="22">
        <f t="shared" si="248"/>
        <v>0</v>
      </c>
      <c r="I1063" s="116">
        <v>0</v>
      </c>
      <c r="J1063" s="116">
        <v>0</v>
      </c>
      <c r="K1063" s="116">
        <v>0</v>
      </c>
      <c r="L1063" s="116">
        <v>0</v>
      </c>
      <c r="M1063" s="22">
        <f t="shared" si="249"/>
        <v>0</v>
      </c>
      <c r="N1063" s="116">
        <v>0</v>
      </c>
      <c r="O1063" s="116">
        <v>0</v>
      </c>
      <c r="P1063" s="116">
        <v>0</v>
      </c>
      <c r="Q1063" s="116">
        <v>0</v>
      </c>
      <c r="R1063" s="22">
        <f t="shared" si="250"/>
        <v>0</v>
      </c>
      <c r="S1063" s="116">
        <v>0</v>
      </c>
      <c r="T1063" s="116">
        <v>0</v>
      </c>
      <c r="U1063" s="116">
        <v>0</v>
      </c>
      <c r="V1063" s="116">
        <v>0</v>
      </c>
      <c r="W1063" s="22">
        <f t="shared" si="251"/>
        <v>0</v>
      </c>
      <c r="X1063" s="22">
        <f t="shared" si="252"/>
        <v>0</v>
      </c>
      <c r="Y1063" s="22">
        <f ca="1">OFFSET('Cost Study'!$B$7,'Operations Support'!$C1063,'Operations Support'!$B1063)*$H1063</f>
        <v>0</v>
      </c>
      <c r="Z1063" s="23">
        <f ca="1">Y1063*'Cost Study'!$B$31</f>
        <v>0</v>
      </c>
      <c r="AA1063" s="23">
        <f ca="1">IF(A1063=10298,1.51,1)*IF($B1063&lt;3,$D1063*'Cost Study'!$B$32*OFFSET('Cost Study'!$B$7,'Operations Support'!$C1063,'Operations Support'!$B1063),0)</f>
        <v>0</v>
      </c>
      <c r="AB1063" s="24">
        <f ca="1">AA1063*'Cost Study'!$B$31</f>
        <v>0</v>
      </c>
      <c r="AC1063" s="23">
        <f ca="1">Y1063*'Cost Study'!$B$31</f>
        <v>0</v>
      </c>
      <c r="AD1063" s="24">
        <f ca="1">AA1063*'Cost Study'!$B$31</f>
        <v>0</v>
      </c>
      <c r="AE1063" s="377">
        <f t="shared" ca="1" si="253"/>
        <v>0</v>
      </c>
      <c r="AF1063" s="377">
        <f t="shared" ca="1" si="254"/>
        <v>0</v>
      </c>
      <c r="AH1063" s="688">
        <f>IFERROR($H1063/SUMIF($A:$A,$A1063,$H:$H)*SUMIF(Summary!$A$110:$A$186,$A1063,Summary!$P$110:$P$186),0)</f>
        <v>0</v>
      </c>
      <c r="AI1063" s="689">
        <f t="shared" ca="1" si="240"/>
        <v>0</v>
      </c>
      <c r="AJ1063" s="688">
        <f>IFERROR(H1063/SUMIF(A:A,A1063,H:H)*SUMIF(Summary!$A$110:$A$186,'Operations Support'!A1063,Summary!$Q$110:$Q$186),0)</f>
        <v>0</v>
      </c>
      <c r="AK1063" s="688">
        <f t="shared" ca="1" si="241"/>
        <v>0</v>
      </c>
      <c r="AM1063" s="688">
        <f>IFERROR($H1063/SUMIF($A:$A,$A1063,$H:$H)*SUMIF(Summary!$A$230:$A$266,$A1063,Summary!$P$230:$P$266),0)</f>
        <v>0</v>
      </c>
      <c r="AN1063" s="688">
        <f>IFERROR($H1063/SUMIF($A:$A,$A1063,$H:$H)*(SUMIF(Summary!$A$230:$A$266,$A1063,Summary!$L$230:$L$266)+SUMIF(Summary!$A$281:$A$317,$A1063,Summary!$L$281:$L$317))-AM1063,0)</f>
        <v>0</v>
      </c>
      <c r="AO1063" s="688">
        <f>IFERROR($H1063/SUMIF($A:$A,$A1063,$H:$H)*SUMIF(Summary!$A$230:$A$266,$A1063,Summary!$Q$230:$Q$266),0)</f>
        <v>0</v>
      </c>
      <c r="AP1063" s="688">
        <f>IFERROR($H1063/SUMIF($A:$A,$A1063,$H:$H)*(SUMIF(Summary!$A$230:$A$266,$A1063,Summary!$L$230:$L$266)+SUMIF(Summary!$A$281:$A$317,$A1063,Summary!$L$281:$L$317))-AO1063,0)</f>
        <v>0</v>
      </c>
      <c r="AQ1063" s="306"/>
      <c r="AR1063" s="688">
        <f t="shared" ca="1" si="242"/>
        <v>0</v>
      </c>
      <c r="AS1063" s="688">
        <f t="shared" ca="1" si="243"/>
        <v>0</v>
      </c>
    </row>
    <row r="1064" spans="1:45" x14ac:dyDescent="0.2">
      <c r="A1064" s="423">
        <v>3625</v>
      </c>
      <c r="B1064" s="427">
        <v>1</v>
      </c>
      <c r="C1064" s="425" t="s">
        <v>309</v>
      </c>
      <c r="D1064" s="422">
        <f t="shared" si="244"/>
        <v>0</v>
      </c>
      <c r="E1064" s="422">
        <f t="shared" si="245"/>
        <v>0</v>
      </c>
      <c r="F1064" s="422">
        <f t="shared" si="246"/>
        <v>0</v>
      </c>
      <c r="G1064" s="422">
        <f t="shared" si="247"/>
        <v>0</v>
      </c>
      <c r="H1064" s="22">
        <f t="shared" si="248"/>
        <v>0</v>
      </c>
      <c r="I1064" s="116">
        <v>0</v>
      </c>
      <c r="J1064" s="116">
        <v>0</v>
      </c>
      <c r="K1064" s="116">
        <v>0</v>
      </c>
      <c r="L1064" s="116">
        <v>0</v>
      </c>
      <c r="M1064" s="22">
        <f t="shared" si="249"/>
        <v>0</v>
      </c>
      <c r="N1064" s="116">
        <v>0</v>
      </c>
      <c r="O1064" s="116">
        <v>0</v>
      </c>
      <c r="P1064" s="116">
        <v>0</v>
      </c>
      <c r="Q1064" s="116">
        <v>0</v>
      </c>
      <c r="R1064" s="22">
        <f t="shared" si="250"/>
        <v>0</v>
      </c>
      <c r="S1064" s="116">
        <v>0</v>
      </c>
      <c r="T1064" s="116">
        <v>0</v>
      </c>
      <c r="U1064" s="116">
        <v>0</v>
      </c>
      <c r="V1064" s="116">
        <v>0</v>
      </c>
      <c r="W1064" s="22">
        <f t="shared" si="251"/>
        <v>0</v>
      </c>
      <c r="X1064" s="22">
        <f t="shared" si="252"/>
        <v>0</v>
      </c>
      <c r="Y1064" s="22">
        <f ca="1">OFFSET('Cost Study'!$B$7,'Operations Support'!$C1064,'Operations Support'!$B1064)*$H1064</f>
        <v>0</v>
      </c>
      <c r="Z1064" s="23">
        <f ca="1">Y1064*'Cost Study'!$B$31</f>
        <v>0</v>
      </c>
      <c r="AA1064" s="23">
        <f ca="1">IF(A1064=10298,1.51,1)*IF($B1064&lt;3,$D1064*'Cost Study'!$B$32*OFFSET('Cost Study'!$B$7,'Operations Support'!$C1064,'Operations Support'!$B1064),0)</f>
        <v>0</v>
      </c>
      <c r="AB1064" s="24">
        <f ca="1">AA1064*'Cost Study'!$B$31</f>
        <v>0</v>
      </c>
      <c r="AC1064" s="23">
        <f ca="1">Y1064*'Cost Study'!$B$31</f>
        <v>0</v>
      </c>
      <c r="AD1064" s="24">
        <f ca="1">AA1064*'Cost Study'!$B$31</f>
        <v>0</v>
      </c>
      <c r="AE1064" s="377">
        <f t="shared" ca="1" si="253"/>
        <v>0</v>
      </c>
      <c r="AF1064" s="377">
        <f t="shared" ca="1" si="254"/>
        <v>0</v>
      </c>
      <c r="AH1064" s="688">
        <f>IFERROR($H1064/SUMIF($A:$A,$A1064,$H:$H)*SUMIF(Summary!$A$110:$A$186,$A1064,Summary!$P$110:$P$186),0)</f>
        <v>0</v>
      </c>
      <c r="AI1064" s="689">
        <f t="shared" ca="1" si="240"/>
        <v>0</v>
      </c>
      <c r="AJ1064" s="688">
        <f>IFERROR(H1064/SUMIF(A:A,A1064,H:H)*SUMIF(Summary!$A$110:$A$186,'Operations Support'!A1064,Summary!$Q$110:$Q$186),0)</f>
        <v>0</v>
      </c>
      <c r="AK1064" s="688">
        <f t="shared" ca="1" si="241"/>
        <v>0</v>
      </c>
      <c r="AM1064" s="688">
        <f>IFERROR($H1064/SUMIF($A:$A,$A1064,$H:$H)*SUMIF(Summary!$A$230:$A$266,$A1064,Summary!$P$230:$P$266),0)</f>
        <v>0</v>
      </c>
      <c r="AN1064" s="688">
        <f>IFERROR($H1064/SUMIF($A:$A,$A1064,$H:$H)*(SUMIF(Summary!$A$230:$A$266,$A1064,Summary!$L$230:$L$266)+SUMIF(Summary!$A$281:$A$317,$A1064,Summary!$L$281:$L$317))-AM1064,0)</f>
        <v>0</v>
      </c>
      <c r="AO1064" s="688">
        <f>IFERROR($H1064/SUMIF($A:$A,$A1064,$H:$H)*SUMIF(Summary!$A$230:$A$266,$A1064,Summary!$Q$230:$Q$266),0)</f>
        <v>0</v>
      </c>
      <c r="AP1064" s="688">
        <f>IFERROR($H1064/SUMIF($A:$A,$A1064,$H:$H)*(SUMIF(Summary!$A$230:$A$266,$A1064,Summary!$L$230:$L$266)+SUMIF(Summary!$A$281:$A$317,$A1064,Summary!$L$281:$L$317))-AO1064,0)</f>
        <v>0</v>
      </c>
      <c r="AQ1064" s="306"/>
      <c r="AR1064" s="688">
        <f t="shared" ca="1" si="242"/>
        <v>0</v>
      </c>
      <c r="AS1064" s="688">
        <f t="shared" ca="1" si="243"/>
        <v>0</v>
      </c>
    </row>
    <row r="1065" spans="1:45" x14ac:dyDescent="0.2">
      <c r="A1065" s="423">
        <v>3625</v>
      </c>
      <c r="B1065" s="427">
        <v>1</v>
      </c>
      <c r="C1065" s="425" t="s">
        <v>310</v>
      </c>
      <c r="D1065" s="422">
        <f t="shared" si="244"/>
        <v>0</v>
      </c>
      <c r="E1065" s="422">
        <f t="shared" si="245"/>
        <v>0</v>
      </c>
      <c r="F1065" s="422">
        <f t="shared" si="246"/>
        <v>0</v>
      </c>
      <c r="G1065" s="422">
        <f t="shared" si="247"/>
        <v>0</v>
      </c>
      <c r="H1065" s="22">
        <f t="shared" si="248"/>
        <v>0</v>
      </c>
      <c r="I1065" s="116">
        <v>0</v>
      </c>
      <c r="J1065" s="116">
        <v>0</v>
      </c>
      <c r="K1065" s="116">
        <v>0</v>
      </c>
      <c r="L1065" s="116">
        <v>0</v>
      </c>
      <c r="M1065" s="22">
        <f t="shared" si="249"/>
        <v>0</v>
      </c>
      <c r="N1065" s="116">
        <v>0</v>
      </c>
      <c r="O1065" s="116">
        <v>0</v>
      </c>
      <c r="P1065" s="116">
        <v>0</v>
      </c>
      <c r="Q1065" s="116">
        <v>0</v>
      </c>
      <c r="R1065" s="22">
        <f t="shared" si="250"/>
        <v>0</v>
      </c>
      <c r="S1065" s="116">
        <v>0</v>
      </c>
      <c r="T1065" s="116">
        <v>0</v>
      </c>
      <c r="U1065" s="116">
        <v>0</v>
      </c>
      <c r="V1065" s="116">
        <v>0</v>
      </c>
      <c r="W1065" s="22">
        <f t="shared" si="251"/>
        <v>0</v>
      </c>
      <c r="X1065" s="22">
        <f t="shared" si="252"/>
        <v>0</v>
      </c>
      <c r="Y1065" s="22">
        <f ca="1">OFFSET('Cost Study'!$B$7,'Operations Support'!$C1065,'Operations Support'!$B1065)*$H1065</f>
        <v>0</v>
      </c>
      <c r="Z1065" s="23">
        <f ca="1">Y1065*'Cost Study'!$B$31</f>
        <v>0</v>
      </c>
      <c r="AA1065" s="23">
        <f ca="1">IF(A1065=10298,1.51,1)*IF($B1065&lt;3,$D1065*'Cost Study'!$B$32*OFFSET('Cost Study'!$B$7,'Operations Support'!$C1065,'Operations Support'!$B1065),0)</f>
        <v>0</v>
      </c>
      <c r="AB1065" s="24">
        <f ca="1">AA1065*'Cost Study'!$B$31</f>
        <v>0</v>
      </c>
      <c r="AC1065" s="23">
        <f ca="1">Y1065*'Cost Study'!$B$31</f>
        <v>0</v>
      </c>
      <c r="AD1065" s="24">
        <f ca="1">AA1065*'Cost Study'!$B$31</f>
        <v>0</v>
      </c>
      <c r="AE1065" s="377">
        <f t="shared" ca="1" si="253"/>
        <v>0</v>
      </c>
      <c r="AF1065" s="377">
        <f t="shared" ca="1" si="254"/>
        <v>0</v>
      </c>
      <c r="AH1065" s="688">
        <f>IFERROR($H1065/SUMIF($A:$A,$A1065,$H:$H)*SUMIF(Summary!$A$110:$A$186,$A1065,Summary!$P$110:$P$186),0)</f>
        <v>0</v>
      </c>
      <c r="AI1065" s="689">
        <f t="shared" ca="1" si="240"/>
        <v>0</v>
      </c>
      <c r="AJ1065" s="688">
        <f>IFERROR(H1065/SUMIF(A:A,A1065,H:H)*SUMIF(Summary!$A$110:$A$186,'Operations Support'!A1065,Summary!$Q$110:$Q$186),0)</f>
        <v>0</v>
      </c>
      <c r="AK1065" s="688">
        <f t="shared" ca="1" si="241"/>
        <v>0</v>
      </c>
      <c r="AM1065" s="688">
        <f>IFERROR($H1065/SUMIF($A:$A,$A1065,$H:$H)*SUMIF(Summary!$A$230:$A$266,$A1065,Summary!$P$230:$P$266),0)</f>
        <v>0</v>
      </c>
      <c r="AN1065" s="688">
        <f>IFERROR($H1065/SUMIF($A:$A,$A1065,$H:$H)*(SUMIF(Summary!$A$230:$A$266,$A1065,Summary!$L$230:$L$266)+SUMIF(Summary!$A$281:$A$317,$A1065,Summary!$L$281:$L$317))-AM1065,0)</f>
        <v>0</v>
      </c>
      <c r="AO1065" s="688">
        <f>IFERROR($H1065/SUMIF($A:$A,$A1065,$H:$H)*SUMIF(Summary!$A$230:$A$266,$A1065,Summary!$Q$230:$Q$266),0)</f>
        <v>0</v>
      </c>
      <c r="AP1065" s="688">
        <f>IFERROR($H1065/SUMIF($A:$A,$A1065,$H:$H)*(SUMIF(Summary!$A$230:$A$266,$A1065,Summary!$L$230:$L$266)+SUMIF(Summary!$A$281:$A$317,$A1065,Summary!$L$281:$L$317))-AO1065,0)</f>
        <v>0</v>
      </c>
      <c r="AQ1065" s="306"/>
      <c r="AR1065" s="688">
        <f t="shared" ca="1" si="242"/>
        <v>0</v>
      </c>
      <c r="AS1065" s="688">
        <f t="shared" ca="1" si="243"/>
        <v>0</v>
      </c>
    </row>
    <row r="1066" spans="1:45" x14ac:dyDescent="0.2">
      <c r="A1066" s="423">
        <v>3625</v>
      </c>
      <c r="B1066" s="427">
        <v>1</v>
      </c>
      <c r="C1066" s="425" t="s">
        <v>311</v>
      </c>
      <c r="D1066" s="422">
        <f t="shared" si="244"/>
        <v>0</v>
      </c>
      <c r="E1066" s="422">
        <f t="shared" si="245"/>
        <v>0</v>
      </c>
      <c r="F1066" s="422">
        <f t="shared" si="246"/>
        <v>36</v>
      </c>
      <c r="G1066" s="422">
        <f t="shared" si="247"/>
        <v>0</v>
      </c>
      <c r="H1066" s="22">
        <f t="shared" si="248"/>
        <v>36</v>
      </c>
      <c r="I1066" s="116">
        <v>0</v>
      </c>
      <c r="J1066" s="116">
        <v>0</v>
      </c>
      <c r="K1066" s="116">
        <v>36</v>
      </c>
      <c r="L1066" s="116">
        <v>0</v>
      </c>
      <c r="M1066" s="22">
        <f t="shared" si="249"/>
        <v>36</v>
      </c>
      <c r="N1066" s="116">
        <v>0</v>
      </c>
      <c r="O1066" s="116">
        <v>0</v>
      </c>
      <c r="P1066" s="116">
        <v>0</v>
      </c>
      <c r="Q1066" s="116">
        <v>0</v>
      </c>
      <c r="R1066" s="22">
        <f t="shared" si="250"/>
        <v>0</v>
      </c>
      <c r="S1066" s="116">
        <v>0</v>
      </c>
      <c r="T1066" s="116">
        <v>0</v>
      </c>
      <c r="U1066" s="116">
        <v>0</v>
      </c>
      <c r="V1066" s="116">
        <v>0</v>
      </c>
      <c r="W1066" s="22">
        <f t="shared" si="251"/>
        <v>0</v>
      </c>
      <c r="X1066" s="22">
        <f t="shared" si="252"/>
        <v>1.2</v>
      </c>
      <c r="Y1066" s="22">
        <f ca="1">OFFSET('Cost Study'!$B$7,'Operations Support'!$C1066,'Operations Support'!$B1066)*$H1066</f>
        <v>43.92</v>
      </c>
      <c r="Z1066" s="23">
        <f ca="1">Y1066*'Cost Study'!$B$31</f>
        <v>2453.0167621585547</v>
      </c>
      <c r="AA1066" s="23">
        <f ca="1">IF(A1066=10298,1.51,1)*IF($B1066&lt;3,$D1066*'Cost Study'!$B$32*OFFSET('Cost Study'!$B$7,'Operations Support'!$C1066,'Operations Support'!$B1066),0)</f>
        <v>0</v>
      </c>
      <c r="AB1066" s="24">
        <f ca="1">AA1066*'Cost Study'!$B$31</f>
        <v>0</v>
      </c>
      <c r="AC1066" s="23">
        <f ca="1">Y1066*'Cost Study'!$B$31</f>
        <v>2453.0167621585547</v>
      </c>
      <c r="AD1066" s="24">
        <f ca="1">AA1066*'Cost Study'!$B$31</f>
        <v>0</v>
      </c>
      <c r="AE1066" s="377">
        <f t="shared" ca="1" si="253"/>
        <v>2453.0167621585547</v>
      </c>
      <c r="AF1066" s="377">
        <f t="shared" ca="1" si="254"/>
        <v>2453.0167621585547</v>
      </c>
      <c r="AH1066" s="688">
        <f>IFERROR($H1066/SUMIF($A:$A,$A1066,$H:$H)*SUMIF(Summary!$A$110:$A$186,$A1066,Summary!$P$110:$P$186),0)</f>
        <v>989.69969792064637</v>
      </c>
      <c r="AI1066" s="689">
        <f t="shared" ca="1" si="240"/>
        <v>1463.3170642379082</v>
      </c>
      <c r="AJ1066" s="688">
        <f>IFERROR(H1066/SUMIF(A:A,A1066,H:H)*SUMIF(Summary!$A$110:$A$186,'Operations Support'!A1066,Summary!$Q$110:$Q$186),0)</f>
        <v>992.59062135700879</v>
      </c>
      <c r="AK1066" s="688">
        <f t="shared" ca="1" si="241"/>
        <v>1460.4261408015459</v>
      </c>
      <c r="AM1066" s="688">
        <f>IFERROR($H1066/SUMIF($A:$A,$A1066,$H:$H)*SUMIF(Summary!$A$230:$A$266,$A1066,Summary!$P$230:$P$266),0)</f>
        <v>187.25256547337625</v>
      </c>
      <c r="AN1066" s="688">
        <f>IFERROR($H1066/SUMIF($A:$A,$A1066,$H:$H)*(SUMIF(Summary!$A$230:$A$266,$A1066,Summary!$L$230:$L$266)+SUMIF(Summary!$A$281:$A$317,$A1066,Summary!$L$281:$L$317))-AM1066,0)</f>
        <v>1986.9694272028578</v>
      </c>
      <c r="AO1066" s="688">
        <f>IFERROR($H1066/SUMIF($A:$A,$A1066,$H:$H)*SUMIF(Summary!$A$230:$A$266,$A1066,Summary!$Q$230:$Q$266),0)</f>
        <v>187.7995322262037</v>
      </c>
      <c r="AP1066" s="688">
        <f>IFERROR($H1066/SUMIF($A:$A,$A1066,$H:$H)*(SUMIF(Summary!$A$230:$A$266,$A1066,Summary!$L$230:$L$266)+SUMIF(Summary!$A$281:$A$317,$A1066,Summary!$L$281:$L$317))-AO1066,0)</f>
        <v>1986.4224604500305</v>
      </c>
      <c r="AQ1066" s="306"/>
      <c r="AR1066" s="688">
        <f t="shared" ca="1" si="242"/>
        <v>3450.286491440766</v>
      </c>
      <c r="AS1066" s="688">
        <f t="shared" ca="1" si="243"/>
        <v>3446.8486012515764</v>
      </c>
    </row>
    <row r="1067" spans="1:45" x14ac:dyDescent="0.2">
      <c r="A1067" s="423">
        <v>3625</v>
      </c>
      <c r="B1067" s="427">
        <v>1</v>
      </c>
      <c r="C1067" s="425" t="s">
        <v>312</v>
      </c>
      <c r="D1067" s="422">
        <f t="shared" si="244"/>
        <v>15</v>
      </c>
      <c r="E1067" s="422">
        <f t="shared" si="245"/>
        <v>0</v>
      </c>
      <c r="F1067" s="422">
        <f t="shared" si="246"/>
        <v>15</v>
      </c>
      <c r="G1067" s="422">
        <f t="shared" si="247"/>
        <v>0</v>
      </c>
      <c r="H1067" s="22">
        <f t="shared" si="248"/>
        <v>30</v>
      </c>
      <c r="I1067" s="116">
        <v>0</v>
      </c>
      <c r="J1067" s="116">
        <v>0</v>
      </c>
      <c r="K1067" s="116">
        <v>3</v>
      </c>
      <c r="L1067" s="116">
        <v>0</v>
      </c>
      <c r="M1067" s="22">
        <f t="shared" si="249"/>
        <v>3</v>
      </c>
      <c r="N1067" s="116">
        <v>12</v>
      </c>
      <c r="O1067" s="116">
        <v>0</v>
      </c>
      <c r="P1067" s="116">
        <v>12</v>
      </c>
      <c r="Q1067" s="116">
        <v>0</v>
      </c>
      <c r="R1067" s="22">
        <f t="shared" si="250"/>
        <v>24</v>
      </c>
      <c r="S1067" s="116">
        <v>3</v>
      </c>
      <c r="T1067" s="116">
        <v>0</v>
      </c>
      <c r="U1067" s="116">
        <v>0</v>
      </c>
      <c r="V1067" s="116">
        <v>0</v>
      </c>
      <c r="W1067" s="22">
        <f t="shared" si="251"/>
        <v>3</v>
      </c>
      <c r="X1067" s="22">
        <f t="shared" si="252"/>
        <v>1</v>
      </c>
      <c r="Y1067" s="22">
        <f ca="1">OFFSET('Cost Study'!$B$7,'Operations Support'!$C1067,'Operations Support'!$B1067)*$H1067</f>
        <v>41.4</v>
      </c>
      <c r="Z1067" s="23">
        <f ca="1">Y1067*'Cost Study'!$B$31</f>
        <v>2312.2698987560143</v>
      </c>
      <c r="AA1067" s="23">
        <f ca="1">IF(A1067=10298,1.51,1)*IF($B1067&lt;3,$D1067*'Cost Study'!$B$32*OFFSET('Cost Study'!$B$7,'Operations Support'!$C1067,'Operations Support'!$B1067),0)</f>
        <v>2.0699999999999998</v>
      </c>
      <c r="AB1067" s="24">
        <f ca="1">AA1067*'Cost Study'!$B$31</f>
        <v>115.61349493780072</v>
      </c>
      <c r="AC1067" s="23">
        <f ca="1">Y1067*'Cost Study'!$B$31</f>
        <v>2312.2698987560143</v>
      </c>
      <c r="AD1067" s="24">
        <f ca="1">AA1067*'Cost Study'!$B$31</f>
        <v>115.61349493780072</v>
      </c>
      <c r="AE1067" s="377">
        <f t="shared" ca="1" si="253"/>
        <v>2427.8833936938149</v>
      </c>
      <c r="AF1067" s="377">
        <f t="shared" ca="1" si="254"/>
        <v>2427.8833936938149</v>
      </c>
      <c r="AH1067" s="688">
        <f>IFERROR($H1067/SUMIF($A:$A,$A1067,$H:$H)*SUMIF(Summary!$A$110:$A$186,$A1067,Summary!$P$110:$P$186),0)</f>
        <v>824.7497482672054</v>
      </c>
      <c r="AI1067" s="689">
        <f t="shared" ca="1" si="240"/>
        <v>1603.1336454266095</v>
      </c>
      <c r="AJ1067" s="688">
        <f>IFERROR(H1067/SUMIF(A:A,A1067,H:H)*SUMIF(Summary!$A$110:$A$186,'Operations Support'!A1067,Summary!$Q$110:$Q$186),0)</f>
        <v>827.15885113084073</v>
      </c>
      <c r="AK1067" s="688">
        <f t="shared" ca="1" si="241"/>
        <v>1600.7245425629742</v>
      </c>
      <c r="AM1067" s="688">
        <f>IFERROR($H1067/SUMIF($A:$A,$A1067,$H:$H)*SUMIF(Summary!$A$230:$A$266,$A1067,Summary!$P$230:$P$266),0)</f>
        <v>156.04380456114686</v>
      </c>
      <c r="AN1067" s="688">
        <f>IFERROR($H1067/SUMIF($A:$A,$A1067,$H:$H)*(SUMIF(Summary!$A$230:$A$266,$A1067,Summary!$L$230:$L$266)+SUMIF(Summary!$A$281:$A$317,$A1067,Summary!$L$281:$L$317))-AM1067,0)</f>
        <v>1655.8078560023816</v>
      </c>
      <c r="AO1067" s="688">
        <f>IFERROR($H1067/SUMIF($A:$A,$A1067,$H:$H)*SUMIF(Summary!$A$230:$A$266,$A1067,Summary!$Q$230:$Q$266),0)</f>
        <v>156.49961018850308</v>
      </c>
      <c r="AP1067" s="688">
        <f>IFERROR($H1067/SUMIF($A:$A,$A1067,$H:$H)*(SUMIF(Summary!$A$230:$A$266,$A1067,Summary!$L$230:$L$266)+SUMIF(Summary!$A$281:$A$317,$A1067,Summary!$L$281:$L$317))-AO1067,0)</f>
        <v>1655.3520503750253</v>
      </c>
      <c r="AQ1067" s="306"/>
      <c r="AR1067" s="688">
        <f t="shared" ca="1" si="242"/>
        <v>3258.9415014289912</v>
      </c>
      <c r="AS1067" s="688">
        <f t="shared" ca="1" si="243"/>
        <v>3256.0765929379995</v>
      </c>
    </row>
    <row r="1068" spans="1:45" x14ac:dyDescent="0.2">
      <c r="A1068" s="423">
        <v>3625</v>
      </c>
      <c r="B1068" s="427">
        <v>1</v>
      </c>
      <c r="C1068" s="425" t="s">
        <v>313</v>
      </c>
      <c r="D1068" s="422">
        <f t="shared" si="244"/>
        <v>459</v>
      </c>
      <c r="E1068" s="422">
        <f t="shared" si="245"/>
        <v>0</v>
      </c>
      <c r="F1068" s="422">
        <f t="shared" si="246"/>
        <v>243</v>
      </c>
      <c r="G1068" s="422">
        <f t="shared" si="247"/>
        <v>0</v>
      </c>
      <c r="H1068" s="22">
        <f t="shared" si="248"/>
        <v>702</v>
      </c>
      <c r="I1068" s="116">
        <v>192</v>
      </c>
      <c r="J1068" s="116">
        <v>0</v>
      </c>
      <c r="K1068" s="116">
        <v>114</v>
      </c>
      <c r="L1068" s="116">
        <v>0</v>
      </c>
      <c r="M1068" s="22">
        <f t="shared" si="249"/>
        <v>306</v>
      </c>
      <c r="N1068" s="116">
        <v>219</v>
      </c>
      <c r="O1068" s="116">
        <v>0</v>
      </c>
      <c r="P1068" s="116">
        <v>117</v>
      </c>
      <c r="Q1068" s="116">
        <v>0</v>
      </c>
      <c r="R1068" s="22">
        <f t="shared" si="250"/>
        <v>336</v>
      </c>
      <c r="S1068" s="116">
        <v>48</v>
      </c>
      <c r="T1068" s="116">
        <v>0</v>
      </c>
      <c r="U1068" s="116">
        <v>12</v>
      </c>
      <c r="V1068" s="116">
        <v>0</v>
      </c>
      <c r="W1068" s="22">
        <f t="shared" si="251"/>
        <v>60</v>
      </c>
      <c r="X1068" s="22">
        <f t="shared" si="252"/>
        <v>23.4</v>
      </c>
      <c r="Y1068" s="22">
        <f ca="1">OFFSET('Cost Study'!$B$7,'Operations Support'!$C1068,'Operations Support'!$B1068)*$H1068</f>
        <v>680.93999999999994</v>
      </c>
      <c r="Z1068" s="23">
        <f ca="1">Y1068*'Cost Study'!$B$31</f>
        <v>38031.813160843485</v>
      </c>
      <c r="AA1068" s="23">
        <f ca="1">IF(A1068=10298,1.51,1)*IF($B1068&lt;3,$D1068*'Cost Study'!$B$32*OFFSET('Cost Study'!$B$7,'Operations Support'!$C1068,'Operations Support'!$B1068),0)</f>
        <v>44.523000000000003</v>
      </c>
      <c r="AB1068" s="24">
        <f ca="1">AA1068*'Cost Study'!$B$31</f>
        <v>2486.6954759013056</v>
      </c>
      <c r="AC1068" s="23">
        <f ca="1">Y1068*'Cost Study'!$B$31</f>
        <v>38031.813160843485</v>
      </c>
      <c r="AD1068" s="24">
        <f ca="1">AA1068*'Cost Study'!$B$31</f>
        <v>2486.6954759013056</v>
      </c>
      <c r="AE1068" s="377">
        <f t="shared" ca="1" si="253"/>
        <v>40518.508636744788</v>
      </c>
      <c r="AF1068" s="377">
        <f t="shared" ca="1" si="254"/>
        <v>40518.508636744788</v>
      </c>
      <c r="AH1068" s="688">
        <f>IFERROR($H1068/SUMIF($A:$A,$A1068,$H:$H)*SUMIF(Summary!$A$110:$A$186,$A1068,Summary!$P$110:$P$186),0)</f>
        <v>19299.144109452605</v>
      </c>
      <c r="AI1068" s="689">
        <f t="shared" ca="1" si="240"/>
        <v>21219.364527292182</v>
      </c>
      <c r="AJ1068" s="688">
        <f>IFERROR(H1068/SUMIF(A:A,A1068,H:H)*SUMIF(Summary!$A$110:$A$186,'Operations Support'!A1068,Summary!$Q$110:$Q$186),0)</f>
        <v>19355.517116461673</v>
      </c>
      <c r="AK1068" s="688">
        <f t="shared" ca="1" si="241"/>
        <v>21162.991520283114</v>
      </c>
      <c r="AM1068" s="688">
        <f>IFERROR($H1068/SUMIF($A:$A,$A1068,$H:$H)*SUMIF(Summary!$A$230:$A$266,$A1068,Summary!$P$230:$P$266),0)</f>
        <v>3651.4250267308366</v>
      </c>
      <c r="AN1068" s="688">
        <f>IFERROR($H1068/SUMIF($A:$A,$A1068,$H:$H)*(SUMIF(Summary!$A$230:$A$266,$A1068,Summary!$L$230:$L$266)+SUMIF(Summary!$A$281:$A$317,$A1068,Summary!$L$281:$L$317))-AM1068,0)</f>
        <v>38745.903830455733</v>
      </c>
      <c r="AO1068" s="688">
        <f>IFERROR($H1068/SUMIF($A:$A,$A1068,$H:$H)*SUMIF(Summary!$A$230:$A$266,$A1068,Summary!$Q$230:$Q$266),0)</f>
        <v>3662.0908784109724</v>
      </c>
      <c r="AP1068" s="688">
        <f>IFERROR($H1068/SUMIF($A:$A,$A1068,$H:$H)*(SUMIF(Summary!$A$230:$A$266,$A1068,Summary!$L$230:$L$266)+SUMIF(Summary!$A$281:$A$317,$A1068,Summary!$L$281:$L$317))-AO1068,0)</f>
        <v>38735.2379787756</v>
      </c>
      <c r="AQ1068" s="306"/>
      <c r="AR1068" s="688">
        <f t="shared" ca="1" si="242"/>
        <v>59965.268357747918</v>
      </c>
      <c r="AS1068" s="688">
        <f t="shared" ca="1" si="243"/>
        <v>59898.229499058711</v>
      </c>
    </row>
    <row r="1069" spans="1:45" s="15" customFormat="1" x14ac:dyDescent="0.2">
      <c r="A1069" s="423">
        <v>3625</v>
      </c>
      <c r="B1069" s="427">
        <v>1</v>
      </c>
      <c r="C1069" s="425" t="s">
        <v>314</v>
      </c>
      <c r="D1069" s="422">
        <f t="shared" si="244"/>
        <v>0</v>
      </c>
      <c r="E1069" s="422">
        <f t="shared" si="245"/>
        <v>0</v>
      </c>
      <c r="F1069" s="422">
        <f t="shared" si="246"/>
        <v>0</v>
      </c>
      <c r="G1069" s="422">
        <f t="shared" si="247"/>
        <v>0</v>
      </c>
      <c r="H1069" s="22">
        <f t="shared" si="248"/>
        <v>0</v>
      </c>
      <c r="I1069" s="116">
        <v>0</v>
      </c>
      <c r="J1069" s="116">
        <v>0</v>
      </c>
      <c r="K1069" s="116">
        <v>0</v>
      </c>
      <c r="L1069" s="116">
        <v>0</v>
      </c>
      <c r="M1069" s="22">
        <f t="shared" si="249"/>
        <v>0</v>
      </c>
      <c r="N1069" s="116">
        <v>0</v>
      </c>
      <c r="O1069" s="116">
        <v>0</v>
      </c>
      <c r="P1069" s="116">
        <v>0</v>
      </c>
      <c r="Q1069" s="116">
        <v>0</v>
      </c>
      <c r="R1069" s="22">
        <f t="shared" si="250"/>
        <v>0</v>
      </c>
      <c r="S1069" s="116">
        <v>0</v>
      </c>
      <c r="T1069" s="116">
        <v>0</v>
      </c>
      <c r="U1069" s="116">
        <v>0</v>
      </c>
      <c r="V1069" s="116">
        <v>0</v>
      </c>
      <c r="W1069" s="22">
        <f t="shared" si="251"/>
        <v>0</v>
      </c>
      <c r="X1069" s="22">
        <f t="shared" si="252"/>
        <v>0</v>
      </c>
      <c r="Y1069" s="22">
        <f ca="1">OFFSET('Cost Study'!$B$7,'Operations Support'!$C1069,'Operations Support'!$B1069)*$H1069</f>
        <v>0</v>
      </c>
      <c r="Z1069" s="23">
        <f ca="1">Y1069*'Cost Study'!$B$31</f>
        <v>0</v>
      </c>
      <c r="AA1069" s="23">
        <f ca="1">IF(A1069=10298,1.51,1)*IF($B1069&lt;3,$D1069*'Cost Study'!$B$32*OFFSET('Cost Study'!$B$7,'Operations Support'!$C1069,'Operations Support'!$B1069),0)</f>
        <v>0</v>
      </c>
      <c r="AB1069" s="24">
        <f ca="1">AA1069*'Cost Study'!$B$31</f>
        <v>0</v>
      </c>
      <c r="AC1069" s="23">
        <f ca="1">Y1069*'Cost Study'!$B$31</f>
        <v>0</v>
      </c>
      <c r="AD1069" s="24">
        <f ca="1">AA1069*'Cost Study'!$B$31</f>
        <v>0</v>
      </c>
      <c r="AE1069" s="377">
        <f t="shared" ca="1" si="253"/>
        <v>0</v>
      </c>
      <c r="AF1069" s="377">
        <f t="shared" ca="1" si="254"/>
        <v>0</v>
      </c>
      <c r="AH1069" s="688">
        <f>IFERROR($H1069/SUMIF($A:$A,$A1069,$H:$H)*SUMIF(Summary!$A$110:$A$186,$A1069,Summary!$P$110:$P$186),0)</f>
        <v>0</v>
      </c>
      <c r="AI1069" s="689">
        <f t="shared" ca="1" si="240"/>
        <v>0</v>
      </c>
      <c r="AJ1069" s="688">
        <f>IFERROR(H1069/SUMIF(A:A,A1069,H:H)*SUMIF(Summary!$A$110:$A$186,'Operations Support'!A1069,Summary!$Q$110:$Q$186),0)</f>
        <v>0</v>
      </c>
      <c r="AK1069" s="688">
        <f t="shared" ca="1" si="241"/>
        <v>0</v>
      </c>
      <c r="AL1069" s="1"/>
      <c r="AM1069" s="688">
        <f>IFERROR($H1069/SUMIF($A:$A,$A1069,$H:$H)*SUMIF(Summary!$A$230:$A$266,$A1069,Summary!$P$230:$P$266),0)</f>
        <v>0</v>
      </c>
      <c r="AN1069" s="688">
        <f>IFERROR($H1069/SUMIF($A:$A,$A1069,$H:$H)*(SUMIF(Summary!$A$230:$A$266,$A1069,Summary!$L$230:$L$266)+SUMIF(Summary!$A$281:$A$317,$A1069,Summary!$L$281:$L$317))-AM1069,0)</f>
        <v>0</v>
      </c>
      <c r="AO1069" s="688">
        <f>IFERROR($H1069/SUMIF($A:$A,$A1069,$H:$H)*SUMIF(Summary!$A$230:$A$266,$A1069,Summary!$Q$230:$Q$266),0)</f>
        <v>0</v>
      </c>
      <c r="AP1069" s="688">
        <f>IFERROR($H1069/SUMIF($A:$A,$A1069,$H:$H)*(SUMIF(Summary!$A$230:$A$266,$A1069,Summary!$L$230:$L$266)+SUMIF(Summary!$A$281:$A$317,$A1069,Summary!$L$281:$L$317))-AO1069,0)</f>
        <v>0</v>
      </c>
      <c r="AQ1069" s="306"/>
      <c r="AR1069" s="688">
        <f t="shared" ca="1" si="242"/>
        <v>0</v>
      </c>
      <c r="AS1069" s="688">
        <f t="shared" ca="1" si="243"/>
        <v>0</v>
      </c>
    </row>
    <row r="1070" spans="1:45" x14ac:dyDescent="0.2">
      <c r="A1070" s="423">
        <v>3625</v>
      </c>
      <c r="B1070" s="427">
        <v>1</v>
      </c>
      <c r="C1070" s="425" t="s">
        <v>315</v>
      </c>
      <c r="D1070" s="422">
        <f t="shared" si="244"/>
        <v>183</v>
      </c>
      <c r="E1070" s="422">
        <f t="shared" si="245"/>
        <v>0</v>
      </c>
      <c r="F1070" s="422">
        <f t="shared" si="246"/>
        <v>270</v>
      </c>
      <c r="G1070" s="422">
        <f t="shared" si="247"/>
        <v>0</v>
      </c>
      <c r="H1070" s="22">
        <f t="shared" si="248"/>
        <v>453</v>
      </c>
      <c r="I1070" s="116">
        <v>69</v>
      </c>
      <c r="J1070" s="116">
        <v>0</v>
      </c>
      <c r="K1070" s="116">
        <v>159</v>
      </c>
      <c r="L1070" s="116">
        <v>0</v>
      </c>
      <c r="M1070" s="22">
        <f t="shared" si="249"/>
        <v>228</v>
      </c>
      <c r="N1070" s="116">
        <v>102</v>
      </c>
      <c r="O1070" s="116">
        <v>0</v>
      </c>
      <c r="P1070" s="116">
        <v>111</v>
      </c>
      <c r="Q1070" s="116">
        <v>0</v>
      </c>
      <c r="R1070" s="22">
        <f t="shared" si="250"/>
        <v>213</v>
      </c>
      <c r="S1070" s="116">
        <v>12</v>
      </c>
      <c r="T1070" s="116">
        <v>0</v>
      </c>
      <c r="U1070" s="116">
        <v>0</v>
      </c>
      <c r="V1070" s="116">
        <v>0</v>
      </c>
      <c r="W1070" s="22">
        <f t="shared" si="251"/>
        <v>12</v>
      </c>
      <c r="X1070" s="22">
        <f t="shared" si="252"/>
        <v>15.1</v>
      </c>
      <c r="Y1070" s="22">
        <f ca="1">OFFSET('Cost Study'!$B$7,'Operations Support'!$C1070,'Operations Support'!$B1070)*$H1070</f>
        <v>511.88999999999993</v>
      </c>
      <c r="Z1070" s="23">
        <f ca="1">Y1070*'Cost Study'!$B$31</f>
        <v>28590.044407589761</v>
      </c>
      <c r="AA1070" s="23">
        <f ca="1">IF(A1070=10298,1.51,1)*IF($B1070&lt;3,$D1070*'Cost Study'!$B$32*OFFSET('Cost Study'!$B$7,'Operations Support'!$C1070,'Operations Support'!$B1070),0)</f>
        <v>20.678999999999998</v>
      </c>
      <c r="AB1070" s="24">
        <f ca="1">AA1070*'Cost Study'!$B$31</f>
        <v>1154.9620588496527</v>
      </c>
      <c r="AC1070" s="23">
        <f ca="1">Y1070*'Cost Study'!$B$31</f>
        <v>28590.044407589761</v>
      </c>
      <c r="AD1070" s="24">
        <f ca="1">AA1070*'Cost Study'!$B$31</f>
        <v>1154.9620588496527</v>
      </c>
      <c r="AE1070" s="377">
        <f t="shared" ca="1" si="253"/>
        <v>29745.006466439416</v>
      </c>
      <c r="AF1070" s="377">
        <f t="shared" ca="1" si="254"/>
        <v>29745.006466439416</v>
      </c>
      <c r="AH1070" s="688">
        <f>IFERROR($H1070/SUMIF($A:$A,$A1070,$H:$H)*SUMIF(Summary!$A$110:$A$186,$A1070,Summary!$P$110:$P$186),0)</f>
        <v>12453.721198834801</v>
      </c>
      <c r="AI1070" s="689">
        <f t="shared" ref="AI1070:AI1133" ca="1" si="255">Z1070+AB1070-AH1070</f>
        <v>17291.285267604617</v>
      </c>
      <c r="AJ1070" s="688">
        <f>IFERROR(H1070/SUMIF(A:A,A1070,H:H)*SUMIF(Summary!$A$110:$A$186,'Operations Support'!A1070,Summary!$Q$110:$Q$186),0)</f>
        <v>12490.098652075694</v>
      </c>
      <c r="AK1070" s="688">
        <f t="shared" ref="AK1070:AK1133" ca="1" si="256">AC1070+AD1070-AJ1070</f>
        <v>17254.907814363723</v>
      </c>
      <c r="AM1070" s="688">
        <f>IFERROR($H1070/SUMIF($A:$A,$A1070,$H:$H)*SUMIF(Summary!$A$230:$A$266,$A1070,Summary!$P$230:$P$266),0)</f>
        <v>2356.2614488733175</v>
      </c>
      <c r="AN1070" s="688">
        <f>IFERROR($H1070/SUMIF($A:$A,$A1070,$H:$H)*(SUMIF(Summary!$A$230:$A$266,$A1070,Summary!$L$230:$L$266)+SUMIF(Summary!$A$281:$A$317,$A1070,Summary!$L$281:$L$317))-AM1070,0)</f>
        <v>25002.698625635963</v>
      </c>
      <c r="AO1070" s="688">
        <f>IFERROR($H1070/SUMIF($A:$A,$A1070,$H:$H)*SUMIF(Summary!$A$230:$A$266,$A1070,Summary!$Q$230:$Q$266),0)</f>
        <v>2363.1441138463965</v>
      </c>
      <c r="AP1070" s="688">
        <f>IFERROR($H1070/SUMIF($A:$A,$A1070,$H:$H)*(SUMIF(Summary!$A$230:$A$266,$A1070,Summary!$L$230:$L$266)+SUMIF(Summary!$A$281:$A$317,$A1070,Summary!$L$281:$L$317))-AO1070,0)</f>
        <v>24995.815960662883</v>
      </c>
      <c r="AQ1070" s="306"/>
      <c r="AR1070" s="688">
        <f t="shared" ref="AR1070:AR1133" ca="1" si="257">AI1070+AN1070</f>
        <v>42293.983893240584</v>
      </c>
      <c r="AS1070" s="688">
        <f t="shared" ref="AS1070:AS1133" ca="1" si="258">AK1070+AP1070</f>
        <v>42250.723775026607</v>
      </c>
    </row>
    <row r="1071" spans="1:45" x14ac:dyDescent="0.2">
      <c r="A1071" s="423">
        <v>3625</v>
      </c>
      <c r="B1071" s="427">
        <v>1</v>
      </c>
      <c r="C1071" s="425" t="s">
        <v>316</v>
      </c>
      <c r="D1071" s="422">
        <f t="shared" si="244"/>
        <v>0</v>
      </c>
      <c r="E1071" s="422">
        <f t="shared" si="245"/>
        <v>0</v>
      </c>
      <c r="F1071" s="422">
        <f t="shared" si="246"/>
        <v>0</v>
      </c>
      <c r="G1071" s="422">
        <f t="shared" si="247"/>
        <v>0</v>
      </c>
      <c r="H1071" s="22">
        <f t="shared" si="248"/>
        <v>0</v>
      </c>
      <c r="I1071" s="116">
        <v>0</v>
      </c>
      <c r="J1071" s="116">
        <v>0</v>
      </c>
      <c r="K1071" s="116">
        <v>0</v>
      </c>
      <c r="L1071" s="116">
        <v>0</v>
      </c>
      <c r="M1071" s="22">
        <f t="shared" si="249"/>
        <v>0</v>
      </c>
      <c r="N1071" s="116">
        <v>0</v>
      </c>
      <c r="O1071" s="116">
        <v>0</v>
      </c>
      <c r="P1071" s="116">
        <v>0</v>
      </c>
      <c r="Q1071" s="116">
        <v>0</v>
      </c>
      <c r="R1071" s="22">
        <f t="shared" si="250"/>
        <v>0</v>
      </c>
      <c r="S1071" s="116">
        <v>0</v>
      </c>
      <c r="T1071" s="116">
        <v>0</v>
      </c>
      <c r="U1071" s="116">
        <v>0</v>
      </c>
      <c r="V1071" s="116">
        <v>0</v>
      </c>
      <c r="W1071" s="22">
        <f t="shared" si="251"/>
        <v>0</v>
      </c>
      <c r="X1071" s="22">
        <f t="shared" si="252"/>
        <v>0</v>
      </c>
      <c r="Y1071" s="22">
        <f ca="1">OFFSET('Cost Study'!$B$7,'Operations Support'!$C1071,'Operations Support'!$B1071)*$H1071</f>
        <v>0</v>
      </c>
      <c r="Z1071" s="23">
        <f ca="1">Y1071*'Cost Study'!$B$31</f>
        <v>0</v>
      </c>
      <c r="AA1071" s="23">
        <f ca="1">IF(A1071=10298,1.51,1)*IF($B1071&lt;3,$D1071*'Cost Study'!$B$32*OFFSET('Cost Study'!$B$7,'Operations Support'!$C1071,'Operations Support'!$B1071),0)</f>
        <v>0</v>
      </c>
      <c r="AB1071" s="24">
        <f ca="1">AA1071*'Cost Study'!$B$31</f>
        <v>0</v>
      </c>
      <c r="AC1071" s="23">
        <f ca="1">Y1071*'Cost Study'!$B$31</f>
        <v>0</v>
      </c>
      <c r="AD1071" s="24">
        <f ca="1">AA1071*'Cost Study'!$B$31</f>
        <v>0</v>
      </c>
      <c r="AE1071" s="377">
        <f t="shared" ca="1" si="253"/>
        <v>0</v>
      </c>
      <c r="AF1071" s="377">
        <f t="shared" ca="1" si="254"/>
        <v>0</v>
      </c>
      <c r="AH1071" s="688">
        <f>IFERROR($H1071/SUMIF($A:$A,$A1071,$H:$H)*SUMIF(Summary!$A$110:$A$186,$A1071,Summary!$P$110:$P$186),0)</f>
        <v>0</v>
      </c>
      <c r="AI1071" s="689">
        <f t="shared" ca="1" si="255"/>
        <v>0</v>
      </c>
      <c r="AJ1071" s="688">
        <f>IFERROR(H1071/SUMIF(A:A,A1071,H:H)*SUMIF(Summary!$A$110:$A$186,'Operations Support'!A1071,Summary!$Q$110:$Q$186),0)</f>
        <v>0</v>
      </c>
      <c r="AK1071" s="688">
        <f t="shared" ca="1" si="256"/>
        <v>0</v>
      </c>
      <c r="AM1071" s="688">
        <f>IFERROR($H1071/SUMIF($A:$A,$A1071,$H:$H)*SUMIF(Summary!$A$230:$A$266,$A1071,Summary!$P$230:$P$266),0)</f>
        <v>0</v>
      </c>
      <c r="AN1071" s="688">
        <f>IFERROR($H1071/SUMIF($A:$A,$A1071,$H:$H)*(SUMIF(Summary!$A$230:$A$266,$A1071,Summary!$L$230:$L$266)+SUMIF(Summary!$A$281:$A$317,$A1071,Summary!$L$281:$L$317))-AM1071,0)</f>
        <v>0</v>
      </c>
      <c r="AO1071" s="688">
        <f>IFERROR($H1071/SUMIF($A:$A,$A1071,$H:$H)*SUMIF(Summary!$A$230:$A$266,$A1071,Summary!$Q$230:$Q$266),0)</f>
        <v>0</v>
      </c>
      <c r="AP1071" s="688">
        <f>IFERROR($H1071/SUMIF($A:$A,$A1071,$H:$H)*(SUMIF(Summary!$A$230:$A$266,$A1071,Summary!$L$230:$L$266)+SUMIF(Summary!$A$281:$A$317,$A1071,Summary!$L$281:$L$317))-AO1071,0)</f>
        <v>0</v>
      </c>
      <c r="AQ1071" s="306"/>
      <c r="AR1071" s="688">
        <f t="shared" ca="1" si="257"/>
        <v>0</v>
      </c>
      <c r="AS1071" s="688">
        <f t="shared" ca="1" si="258"/>
        <v>0</v>
      </c>
    </row>
    <row r="1072" spans="1:45" x14ac:dyDescent="0.2">
      <c r="A1072" s="423">
        <v>3625</v>
      </c>
      <c r="B1072" s="427">
        <v>1</v>
      </c>
      <c r="C1072" s="425" t="s">
        <v>317</v>
      </c>
      <c r="D1072" s="422">
        <f t="shared" si="244"/>
        <v>0</v>
      </c>
      <c r="E1072" s="422">
        <f t="shared" si="245"/>
        <v>0</v>
      </c>
      <c r="F1072" s="422">
        <f t="shared" si="246"/>
        <v>0</v>
      </c>
      <c r="G1072" s="422">
        <f t="shared" si="247"/>
        <v>0</v>
      </c>
      <c r="H1072" s="22">
        <f t="shared" si="248"/>
        <v>0</v>
      </c>
      <c r="I1072" s="116">
        <v>0</v>
      </c>
      <c r="J1072" s="116">
        <v>0</v>
      </c>
      <c r="K1072" s="116">
        <v>0</v>
      </c>
      <c r="L1072" s="116">
        <v>0</v>
      </c>
      <c r="M1072" s="22">
        <f t="shared" si="249"/>
        <v>0</v>
      </c>
      <c r="N1072" s="116">
        <v>0</v>
      </c>
      <c r="O1072" s="116">
        <v>0</v>
      </c>
      <c r="P1072" s="116">
        <v>0</v>
      </c>
      <c r="Q1072" s="116">
        <v>0</v>
      </c>
      <c r="R1072" s="22">
        <f t="shared" si="250"/>
        <v>0</v>
      </c>
      <c r="S1072" s="116">
        <v>0</v>
      </c>
      <c r="T1072" s="116">
        <v>0</v>
      </c>
      <c r="U1072" s="116">
        <v>0</v>
      </c>
      <c r="V1072" s="116">
        <v>0</v>
      </c>
      <c r="W1072" s="22">
        <f t="shared" si="251"/>
        <v>0</v>
      </c>
      <c r="X1072" s="22">
        <f t="shared" si="252"/>
        <v>0</v>
      </c>
      <c r="Y1072" s="22">
        <f ca="1">OFFSET('Cost Study'!$B$7,'Operations Support'!$C1072,'Operations Support'!$B1072)*$H1072</f>
        <v>0</v>
      </c>
      <c r="Z1072" s="23">
        <f ca="1">Y1072*'Cost Study'!$B$31</f>
        <v>0</v>
      </c>
      <c r="AA1072" s="23">
        <f ca="1">IF(A1072=10298,1.51,1)*IF($B1072&lt;3,$D1072*'Cost Study'!$B$32*OFFSET('Cost Study'!$B$7,'Operations Support'!$C1072,'Operations Support'!$B1072),0)</f>
        <v>0</v>
      </c>
      <c r="AB1072" s="24">
        <f ca="1">AA1072*'Cost Study'!$B$31</f>
        <v>0</v>
      </c>
      <c r="AC1072" s="23">
        <f ca="1">Y1072*'Cost Study'!$B$31</f>
        <v>0</v>
      </c>
      <c r="AD1072" s="24">
        <f ca="1">AA1072*'Cost Study'!$B$31</f>
        <v>0</v>
      </c>
      <c r="AE1072" s="377">
        <f t="shared" ca="1" si="253"/>
        <v>0</v>
      </c>
      <c r="AF1072" s="377">
        <f t="shared" ca="1" si="254"/>
        <v>0</v>
      </c>
      <c r="AH1072" s="688">
        <f>IFERROR($H1072/SUMIF($A:$A,$A1072,$H:$H)*SUMIF(Summary!$A$110:$A$186,$A1072,Summary!$P$110:$P$186),0)</f>
        <v>0</v>
      </c>
      <c r="AI1072" s="689">
        <f t="shared" ca="1" si="255"/>
        <v>0</v>
      </c>
      <c r="AJ1072" s="688">
        <f>IFERROR(H1072/SUMIF(A:A,A1072,H:H)*SUMIF(Summary!$A$110:$A$186,'Operations Support'!A1072,Summary!$Q$110:$Q$186),0)</f>
        <v>0</v>
      </c>
      <c r="AK1072" s="688">
        <f t="shared" ca="1" si="256"/>
        <v>0</v>
      </c>
      <c r="AM1072" s="688">
        <f>IFERROR($H1072/SUMIF($A:$A,$A1072,$H:$H)*SUMIF(Summary!$A$230:$A$266,$A1072,Summary!$P$230:$P$266),0)</f>
        <v>0</v>
      </c>
      <c r="AN1072" s="688">
        <f>IFERROR($H1072/SUMIF($A:$A,$A1072,$H:$H)*(SUMIF(Summary!$A$230:$A$266,$A1072,Summary!$L$230:$L$266)+SUMIF(Summary!$A$281:$A$317,$A1072,Summary!$L$281:$L$317))-AM1072,0)</f>
        <v>0</v>
      </c>
      <c r="AO1072" s="688">
        <f>IFERROR($H1072/SUMIF($A:$A,$A1072,$H:$H)*SUMIF(Summary!$A$230:$A$266,$A1072,Summary!$Q$230:$Q$266),0)</f>
        <v>0</v>
      </c>
      <c r="AP1072" s="688">
        <f>IFERROR($H1072/SUMIF($A:$A,$A1072,$H:$H)*(SUMIF(Summary!$A$230:$A$266,$A1072,Summary!$L$230:$L$266)+SUMIF(Summary!$A$281:$A$317,$A1072,Summary!$L$281:$L$317))-AO1072,0)</f>
        <v>0</v>
      </c>
      <c r="AQ1072" s="306"/>
      <c r="AR1072" s="688">
        <f t="shared" ca="1" si="257"/>
        <v>0</v>
      </c>
      <c r="AS1072" s="688">
        <f t="shared" ca="1" si="258"/>
        <v>0</v>
      </c>
    </row>
    <row r="1073" spans="1:45" x14ac:dyDescent="0.2">
      <c r="A1073" s="423">
        <v>3625</v>
      </c>
      <c r="B1073" s="427">
        <v>1</v>
      </c>
      <c r="C1073" s="425" t="s">
        <v>318</v>
      </c>
      <c r="D1073" s="422">
        <f t="shared" si="244"/>
        <v>3</v>
      </c>
      <c r="E1073" s="422">
        <f t="shared" si="245"/>
        <v>0</v>
      </c>
      <c r="F1073" s="422">
        <f t="shared" si="246"/>
        <v>171</v>
      </c>
      <c r="G1073" s="422">
        <f t="shared" si="247"/>
        <v>0</v>
      </c>
      <c r="H1073" s="22">
        <f t="shared" si="248"/>
        <v>174</v>
      </c>
      <c r="I1073" s="116">
        <v>3</v>
      </c>
      <c r="J1073" s="116">
        <v>0</v>
      </c>
      <c r="K1073" s="116">
        <v>75</v>
      </c>
      <c r="L1073" s="116">
        <v>0</v>
      </c>
      <c r="M1073" s="22">
        <f t="shared" si="249"/>
        <v>78</v>
      </c>
      <c r="N1073" s="116">
        <v>0</v>
      </c>
      <c r="O1073" s="116">
        <v>0</v>
      </c>
      <c r="P1073" s="116">
        <v>87</v>
      </c>
      <c r="Q1073" s="116">
        <v>0</v>
      </c>
      <c r="R1073" s="22">
        <f t="shared" si="250"/>
        <v>87</v>
      </c>
      <c r="S1073" s="116">
        <v>0</v>
      </c>
      <c r="T1073" s="116">
        <v>0</v>
      </c>
      <c r="U1073" s="116">
        <v>9</v>
      </c>
      <c r="V1073" s="116">
        <v>0</v>
      </c>
      <c r="W1073" s="22">
        <f t="shared" si="251"/>
        <v>9</v>
      </c>
      <c r="X1073" s="22">
        <f t="shared" si="252"/>
        <v>5.8</v>
      </c>
      <c r="Y1073" s="22">
        <f ca="1">OFFSET('Cost Study'!$B$7,'Operations Support'!$C1073,'Operations Support'!$B1073)*$H1073</f>
        <v>332.34</v>
      </c>
      <c r="Z1073" s="23">
        <f ca="1">Y1073*'Cost Study'!$B$31</f>
        <v>18561.83039015879</v>
      </c>
      <c r="AA1073" s="23">
        <f ca="1">IF(A1073=10298,1.51,1)*IF($B1073&lt;3,$D1073*'Cost Study'!$B$32*OFFSET('Cost Study'!$B$7,'Operations Support'!$C1073,'Operations Support'!$B1073),0)</f>
        <v>0.57300000000000006</v>
      </c>
      <c r="AB1073" s="24">
        <f ca="1">AA1073*'Cost Study'!$B$31</f>
        <v>32.003155845101361</v>
      </c>
      <c r="AC1073" s="23">
        <f ca="1">Y1073*'Cost Study'!$B$31</f>
        <v>18561.83039015879</v>
      </c>
      <c r="AD1073" s="24">
        <f ca="1">AA1073*'Cost Study'!$B$31</f>
        <v>32.003155845101361</v>
      </c>
      <c r="AE1073" s="377">
        <f t="shared" ca="1" si="253"/>
        <v>18593.833546003891</v>
      </c>
      <c r="AF1073" s="377">
        <f t="shared" ca="1" si="254"/>
        <v>18593.833546003891</v>
      </c>
      <c r="AH1073" s="688">
        <f>IFERROR($H1073/SUMIF($A:$A,$A1073,$H:$H)*SUMIF(Summary!$A$110:$A$186,$A1073,Summary!$P$110:$P$186),0)</f>
        <v>4783.548539949792</v>
      </c>
      <c r="AI1073" s="689">
        <f t="shared" ca="1" si="255"/>
        <v>13810.285006054099</v>
      </c>
      <c r="AJ1073" s="688">
        <f>IFERROR(H1073/SUMIF(A:A,A1073,H:H)*SUMIF(Summary!$A$110:$A$186,'Operations Support'!A1073,Summary!$Q$110:$Q$186),0)</f>
        <v>4797.521336558877</v>
      </c>
      <c r="AK1073" s="688">
        <f t="shared" ca="1" si="256"/>
        <v>13796.312209445014</v>
      </c>
      <c r="AM1073" s="688">
        <f>IFERROR($H1073/SUMIF($A:$A,$A1073,$H:$H)*SUMIF(Summary!$A$230:$A$266,$A1073,Summary!$P$230:$P$266),0)</f>
        <v>905.054066454652</v>
      </c>
      <c r="AN1073" s="688">
        <f>IFERROR($H1073/SUMIF($A:$A,$A1073,$H:$H)*(SUMIF(Summary!$A$230:$A$266,$A1073,Summary!$L$230:$L$266)+SUMIF(Summary!$A$281:$A$317,$A1073,Summary!$L$281:$L$317))-AM1073,0)</f>
        <v>9603.6855648138153</v>
      </c>
      <c r="AO1073" s="688">
        <f>IFERROR($H1073/SUMIF($A:$A,$A1073,$H:$H)*SUMIF(Summary!$A$230:$A$266,$A1073,Summary!$Q$230:$Q$266),0)</f>
        <v>907.69773909331809</v>
      </c>
      <c r="AP1073" s="688">
        <f>IFERROR($H1073/SUMIF($A:$A,$A1073,$H:$H)*(SUMIF(Summary!$A$230:$A$266,$A1073,Summary!$L$230:$L$266)+SUMIF(Summary!$A$281:$A$317,$A1073,Summary!$L$281:$L$317))-AO1073,0)</f>
        <v>9601.041892175148</v>
      </c>
      <c r="AQ1073" s="306"/>
      <c r="AR1073" s="688">
        <f t="shared" ca="1" si="257"/>
        <v>23413.970570867914</v>
      </c>
      <c r="AS1073" s="688">
        <f t="shared" ca="1" si="258"/>
        <v>23397.354101620163</v>
      </c>
    </row>
    <row r="1074" spans="1:45" x14ac:dyDescent="0.2">
      <c r="A1074" s="423">
        <v>3625</v>
      </c>
      <c r="B1074" s="427">
        <v>1</v>
      </c>
      <c r="C1074" s="425" t="s">
        <v>319</v>
      </c>
      <c r="D1074" s="422">
        <f t="shared" si="244"/>
        <v>0</v>
      </c>
      <c r="E1074" s="422">
        <f t="shared" si="245"/>
        <v>0</v>
      </c>
      <c r="F1074" s="422">
        <f t="shared" si="246"/>
        <v>0</v>
      </c>
      <c r="G1074" s="422">
        <f t="shared" si="247"/>
        <v>0</v>
      </c>
      <c r="H1074" s="22">
        <f t="shared" si="248"/>
        <v>0</v>
      </c>
      <c r="I1074" s="116">
        <v>0</v>
      </c>
      <c r="J1074" s="116">
        <v>0</v>
      </c>
      <c r="K1074" s="116">
        <v>0</v>
      </c>
      <c r="L1074" s="116">
        <v>0</v>
      </c>
      <c r="M1074" s="22">
        <f t="shared" si="249"/>
        <v>0</v>
      </c>
      <c r="N1074" s="116">
        <v>0</v>
      </c>
      <c r="O1074" s="116">
        <v>0</v>
      </c>
      <c r="P1074" s="116">
        <v>0</v>
      </c>
      <c r="Q1074" s="116">
        <v>0</v>
      </c>
      <c r="R1074" s="22">
        <f t="shared" si="250"/>
        <v>0</v>
      </c>
      <c r="S1074" s="116">
        <v>0</v>
      </c>
      <c r="T1074" s="116">
        <v>0</v>
      </c>
      <c r="U1074" s="116">
        <v>0</v>
      </c>
      <c r="V1074" s="116">
        <v>0</v>
      </c>
      <c r="W1074" s="22">
        <f t="shared" si="251"/>
        <v>0</v>
      </c>
      <c r="X1074" s="22">
        <f t="shared" si="252"/>
        <v>0</v>
      </c>
      <c r="Y1074" s="22">
        <f ca="1">OFFSET('Cost Study'!$B$7,'Operations Support'!$C1074,'Operations Support'!$B1074)*$H1074</f>
        <v>0</v>
      </c>
      <c r="Z1074" s="23">
        <f ca="1">Y1074*'Cost Study'!$B$31</f>
        <v>0</v>
      </c>
      <c r="AA1074" s="23">
        <f ca="1">IF(A1074=10298,1.51,1)*IF($B1074&lt;3,$D1074*'Cost Study'!$B$32*OFFSET('Cost Study'!$B$7,'Operations Support'!$C1074,'Operations Support'!$B1074),0)</f>
        <v>0</v>
      </c>
      <c r="AB1074" s="24">
        <f ca="1">AA1074*'Cost Study'!$B$31</f>
        <v>0</v>
      </c>
      <c r="AC1074" s="23">
        <f ca="1">Y1074*'Cost Study'!$B$31</f>
        <v>0</v>
      </c>
      <c r="AD1074" s="24">
        <f ca="1">AA1074*'Cost Study'!$B$31</f>
        <v>0</v>
      </c>
      <c r="AE1074" s="377">
        <f t="shared" ca="1" si="253"/>
        <v>0</v>
      </c>
      <c r="AF1074" s="377">
        <f t="shared" ca="1" si="254"/>
        <v>0</v>
      </c>
      <c r="AH1074" s="688">
        <f>IFERROR($H1074/SUMIF($A:$A,$A1074,$H:$H)*SUMIF(Summary!$A$110:$A$186,$A1074,Summary!$P$110:$P$186),0)</f>
        <v>0</v>
      </c>
      <c r="AI1074" s="689">
        <f t="shared" ca="1" si="255"/>
        <v>0</v>
      </c>
      <c r="AJ1074" s="688">
        <f>IFERROR(H1074/SUMIF(A:A,A1074,H:H)*SUMIF(Summary!$A$110:$A$186,'Operations Support'!A1074,Summary!$Q$110:$Q$186),0)</f>
        <v>0</v>
      </c>
      <c r="AK1074" s="688">
        <f t="shared" ca="1" si="256"/>
        <v>0</v>
      </c>
      <c r="AM1074" s="688">
        <f>IFERROR($H1074/SUMIF($A:$A,$A1074,$H:$H)*SUMIF(Summary!$A$230:$A$266,$A1074,Summary!$P$230:$P$266),0)</f>
        <v>0</v>
      </c>
      <c r="AN1074" s="688">
        <f>IFERROR($H1074/SUMIF($A:$A,$A1074,$H:$H)*(SUMIF(Summary!$A$230:$A$266,$A1074,Summary!$L$230:$L$266)+SUMIF(Summary!$A$281:$A$317,$A1074,Summary!$L$281:$L$317))-AM1074,0)</f>
        <v>0</v>
      </c>
      <c r="AO1074" s="688">
        <f>IFERROR($H1074/SUMIF($A:$A,$A1074,$H:$H)*SUMIF(Summary!$A$230:$A$266,$A1074,Summary!$Q$230:$Q$266),0)</f>
        <v>0</v>
      </c>
      <c r="AP1074" s="688">
        <f>IFERROR($H1074/SUMIF($A:$A,$A1074,$H:$H)*(SUMIF(Summary!$A$230:$A$266,$A1074,Summary!$L$230:$L$266)+SUMIF(Summary!$A$281:$A$317,$A1074,Summary!$L$281:$L$317))-AO1074,0)</f>
        <v>0</v>
      </c>
      <c r="AQ1074" s="306"/>
      <c r="AR1074" s="688">
        <f t="shared" ca="1" si="257"/>
        <v>0</v>
      </c>
      <c r="AS1074" s="688">
        <f t="shared" ca="1" si="258"/>
        <v>0</v>
      </c>
    </row>
    <row r="1075" spans="1:45" x14ac:dyDescent="0.2">
      <c r="A1075" s="423">
        <v>3625</v>
      </c>
      <c r="B1075" s="427">
        <v>1</v>
      </c>
      <c r="C1075" s="425" t="s">
        <v>320</v>
      </c>
      <c r="D1075" s="422">
        <f t="shared" si="244"/>
        <v>24</v>
      </c>
      <c r="E1075" s="422">
        <f t="shared" si="245"/>
        <v>0</v>
      </c>
      <c r="F1075" s="422">
        <f t="shared" si="246"/>
        <v>1385</v>
      </c>
      <c r="G1075" s="422">
        <f t="shared" si="247"/>
        <v>0</v>
      </c>
      <c r="H1075" s="22">
        <f t="shared" si="248"/>
        <v>1409</v>
      </c>
      <c r="I1075" s="116">
        <v>0</v>
      </c>
      <c r="J1075" s="116">
        <v>0</v>
      </c>
      <c r="K1075" s="116">
        <v>369</v>
      </c>
      <c r="L1075" s="116">
        <v>0</v>
      </c>
      <c r="M1075" s="22">
        <f t="shared" si="249"/>
        <v>369</v>
      </c>
      <c r="N1075" s="116">
        <v>0</v>
      </c>
      <c r="O1075" s="116">
        <v>0</v>
      </c>
      <c r="P1075" s="116">
        <v>821</v>
      </c>
      <c r="Q1075" s="116">
        <v>0</v>
      </c>
      <c r="R1075" s="22">
        <f t="shared" si="250"/>
        <v>821</v>
      </c>
      <c r="S1075" s="116">
        <v>24</v>
      </c>
      <c r="T1075" s="116">
        <v>0</v>
      </c>
      <c r="U1075" s="116">
        <v>195</v>
      </c>
      <c r="V1075" s="116">
        <v>0</v>
      </c>
      <c r="W1075" s="22">
        <f t="shared" si="251"/>
        <v>219</v>
      </c>
      <c r="X1075" s="22">
        <f t="shared" si="252"/>
        <v>46.966666666666669</v>
      </c>
      <c r="Y1075" s="22">
        <f ca="1">OFFSET('Cost Study'!$B$7,'Operations Support'!$C1075,'Operations Support'!$B1075)*$H1075</f>
        <v>1409</v>
      </c>
      <c r="Z1075" s="23">
        <f ca="1">Y1075*'Cost Study'!$B$31</f>
        <v>78695.369259594794</v>
      </c>
      <c r="AA1075" s="23">
        <f ca="1">IF(A1075=10298,1.51,1)*IF($B1075&lt;3,$D1075*'Cost Study'!$B$32*OFFSET('Cost Study'!$B$7,'Operations Support'!$C1075,'Operations Support'!$B1075),0)</f>
        <v>2.4000000000000004</v>
      </c>
      <c r="AB1075" s="24">
        <f ca="1">AA1075*'Cost Study'!$B$31</f>
        <v>134.04463181194288</v>
      </c>
      <c r="AC1075" s="23">
        <f ca="1">Y1075*'Cost Study'!$B$31</f>
        <v>78695.369259594794</v>
      </c>
      <c r="AD1075" s="24">
        <f ca="1">AA1075*'Cost Study'!$B$31</f>
        <v>134.04463181194288</v>
      </c>
      <c r="AE1075" s="377">
        <f t="shared" ca="1" si="253"/>
        <v>78829.41389140673</v>
      </c>
      <c r="AF1075" s="377">
        <f t="shared" ca="1" si="254"/>
        <v>78829.41389140673</v>
      </c>
      <c r="AH1075" s="688">
        <f>IFERROR($H1075/SUMIF($A:$A,$A1075,$H:$H)*SUMIF(Summary!$A$110:$A$186,$A1075,Summary!$P$110:$P$186),0)</f>
        <v>38735.746510283083</v>
      </c>
      <c r="AI1075" s="689">
        <f t="shared" ca="1" si="255"/>
        <v>40093.667381123647</v>
      </c>
      <c r="AJ1075" s="688">
        <f>IFERROR(H1075/SUMIF(A:A,A1075,H:H)*SUMIF(Summary!$A$110:$A$186,'Operations Support'!A1075,Summary!$Q$110:$Q$186),0)</f>
        <v>38848.894041445157</v>
      </c>
      <c r="AK1075" s="688">
        <f t="shared" ca="1" si="256"/>
        <v>39980.519849961573</v>
      </c>
      <c r="AM1075" s="688">
        <f>IFERROR($H1075/SUMIF($A:$A,$A1075,$H:$H)*SUMIF(Summary!$A$230:$A$266,$A1075,Summary!$P$230:$P$266),0)</f>
        <v>7328.8573542218655</v>
      </c>
      <c r="AN1075" s="688">
        <f>IFERROR($H1075/SUMIF($A:$A,$A1075,$H:$H)*(SUMIF(Summary!$A$230:$A$266,$A1075,Summary!$L$230:$L$266)+SUMIF(Summary!$A$281:$A$317,$A1075,Summary!$L$281:$L$317))-AM1075,0)</f>
        <v>77767.775636911872</v>
      </c>
      <c r="AO1075" s="688">
        <f>IFERROR($H1075/SUMIF($A:$A,$A1075,$H:$H)*SUMIF(Summary!$A$230:$A$266,$A1075,Summary!$Q$230:$Q$266),0)</f>
        <v>7350.2650251866962</v>
      </c>
      <c r="AP1075" s="688">
        <f>IFERROR($H1075/SUMIF($A:$A,$A1075,$H:$H)*(SUMIF(Summary!$A$230:$A$266,$A1075,Summary!$L$230:$L$266)+SUMIF(Summary!$A$281:$A$317,$A1075,Summary!$L$281:$L$317))-AO1075,0)</f>
        <v>77746.367965947036</v>
      </c>
      <c r="AQ1075" s="306"/>
      <c r="AR1075" s="688">
        <f t="shared" ca="1" si="257"/>
        <v>117861.44301803553</v>
      </c>
      <c r="AS1075" s="688">
        <f t="shared" ca="1" si="258"/>
        <v>117726.88781590862</v>
      </c>
    </row>
    <row r="1076" spans="1:45" x14ac:dyDescent="0.2">
      <c r="A1076" s="423">
        <v>3625</v>
      </c>
      <c r="B1076" s="427">
        <v>2</v>
      </c>
      <c r="C1076" s="425" t="s">
        <v>300</v>
      </c>
      <c r="D1076" s="422">
        <f t="shared" si="244"/>
        <v>1865</v>
      </c>
      <c r="E1076" s="422">
        <f t="shared" si="245"/>
        <v>18</v>
      </c>
      <c r="F1076" s="422">
        <f t="shared" si="246"/>
        <v>685</v>
      </c>
      <c r="G1076" s="422">
        <f t="shared" si="247"/>
        <v>0</v>
      </c>
      <c r="H1076" s="22">
        <f t="shared" si="248"/>
        <v>2568</v>
      </c>
      <c r="I1076" s="116">
        <v>742</v>
      </c>
      <c r="J1076" s="116">
        <v>18</v>
      </c>
      <c r="K1076" s="116">
        <v>315</v>
      </c>
      <c r="L1076" s="116">
        <v>0</v>
      </c>
      <c r="M1076" s="22">
        <f t="shared" si="249"/>
        <v>1075</v>
      </c>
      <c r="N1076" s="116">
        <v>661</v>
      </c>
      <c r="O1076" s="116">
        <v>0</v>
      </c>
      <c r="P1076" s="116">
        <v>342</v>
      </c>
      <c r="Q1076" s="116">
        <v>0</v>
      </c>
      <c r="R1076" s="22">
        <f t="shared" si="250"/>
        <v>1003</v>
      </c>
      <c r="S1076" s="116">
        <v>462</v>
      </c>
      <c r="T1076" s="116">
        <v>0</v>
      </c>
      <c r="U1076" s="116">
        <v>28</v>
      </c>
      <c r="V1076" s="116">
        <v>0</v>
      </c>
      <c r="W1076" s="22">
        <f t="shared" si="251"/>
        <v>490</v>
      </c>
      <c r="X1076" s="22">
        <f t="shared" si="252"/>
        <v>85.6</v>
      </c>
      <c r="Y1076" s="22">
        <f ca="1">OFFSET('Cost Study'!$B$7,'Operations Support'!$C1076,'Operations Support'!$B1076)*$H1076</f>
        <v>4494</v>
      </c>
      <c r="Z1076" s="23">
        <f ca="1">Y1076*'Cost Study'!$B$31</f>
        <v>250998.57306786304</v>
      </c>
      <c r="AA1076" s="23">
        <f ca="1">IF(A1076=10298,1.51,1)*IF($B1076&lt;3,$D1076*'Cost Study'!$B$32*OFFSET('Cost Study'!$B$7,'Operations Support'!$C1076,'Operations Support'!$B1076),0)</f>
        <v>326.375</v>
      </c>
      <c r="AB1076" s="24">
        <f ca="1">AA1076*'Cost Study'!$B$31</f>
        <v>18228.673628176188</v>
      </c>
      <c r="AC1076" s="23">
        <f ca="1">Y1076*'Cost Study'!$B$31</f>
        <v>250998.57306786304</v>
      </c>
      <c r="AD1076" s="24">
        <f ca="1">AA1076*'Cost Study'!$B$31</f>
        <v>18228.673628176188</v>
      </c>
      <c r="AE1076" s="377">
        <f t="shared" ca="1" si="253"/>
        <v>269227.24669603922</v>
      </c>
      <c r="AF1076" s="377">
        <f t="shared" ca="1" si="254"/>
        <v>269227.24669603922</v>
      </c>
      <c r="AH1076" s="688">
        <f>IFERROR($H1076/SUMIF($A:$A,$A1076,$H:$H)*SUMIF(Summary!$A$110:$A$186,$A1076,Summary!$P$110:$P$186),0)</f>
        <v>70598.578451672773</v>
      </c>
      <c r="AI1076" s="689">
        <f t="shared" ca="1" si="255"/>
        <v>198628.66824436645</v>
      </c>
      <c r="AJ1076" s="688">
        <f>IFERROR(H1076/SUMIF(A:A,A1076,H:H)*SUMIF(Summary!$A$110:$A$186,'Operations Support'!A1076,Summary!$Q$110:$Q$186),0)</f>
        <v>70804.797656799958</v>
      </c>
      <c r="AK1076" s="688">
        <f t="shared" ca="1" si="256"/>
        <v>198422.44903923926</v>
      </c>
      <c r="AM1076" s="688">
        <f>IFERROR($H1076/SUMIF($A:$A,$A1076,$H:$H)*SUMIF(Summary!$A$230:$A$266,$A1076,Summary!$P$230:$P$266),0)</f>
        <v>13357.349670434172</v>
      </c>
      <c r="AN1076" s="688">
        <f>IFERROR($H1076/SUMIF($A:$A,$A1076,$H:$H)*(SUMIF(Summary!$A$230:$A$266,$A1076,Summary!$L$230:$L$266)+SUMIF(Summary!$A$281:$A$317,$A1076,Summary!$L$281:$L$317))-AM1076,0)</f>
        <v>141737.15247380387</v>
      </c>
      <c r="AO1076" s="688">
        <f>IFERROR($H1076/SUMIF($A:$A,$A1076,$H:$H)*SUMIF(Summary!$A$230:$A$266,$A1076,Summary!$Q$230:$Q$266),0)</f>
        <v>13396.366632135865</v>
      </c>
      <c r="AP1076" s="688">
        <f>IFERROR($H1076/SUMIF($A:$A,$A1076,$H:$H)*(SUMIF(Summary!$A$230:$A$266,$A1076,Summary!$L$230:$L$266)+SUMIF(Summary!$A$281:$A$317,$A1076,Summary!$L$281:$L$317))-AO1076,0)</f>
        <v>141698.13551210216</v>
      </c>
      <c r="AQ1076" s="306"/>
      <c r="AR1076" s="688">
        <f t="shared" ca="1" si="257"/>
        <v>340365.82071817032</v>
      </c>
      <c r="AS1076" s="688">
        <f t="shared" ca="1" si="258"/>
        <v>340120.58455134142</v>
      </c>
    </row>
    <row r="1077" spans="1:45" x14ac:dyDescent="0.2">
      <c r="A1077" s="423">
        <v>3625</v>
      </c>
      <c r="B1077" s="427">
        <v>2</v>
      </c>
      <c r="C1077" s="425" t="s">
        <v>301</v>
      </c>
      <c r="D1077" s="422">
        <f t="shared" si="244"/>
        <v>1439</v>
      </c>
      <c r="E1077" s="422">
        <f t="shared" si="245"/>
        <v>0</v>
      </c>
      <c r="F1077" s="422">
        <f t="shared" si="246"/>
        <v>395</v>
      </c>
      <c r="G1077" s="422">
        <f t="shared" si="247"/>
        <v>0</v>
      </c>
      <c r="H1077" s="22">
        <f t="shared" si="248"/>
        <v>1834</v>
      </c>
      <c r="I1077" s="116">
        <v>726</v>
      </c>
      <c r="J1077" s="116">
        <v>0</v>
      </c>
      <c r="K1077" s="116">
        <v>142</v>
      </c>
      <c r="L1077" s="116">
        <v>0</v>
      </c>
      <c r="M1077" s="22">
        <f t="shared" si="249"/>
        <v>868</v>
      </c>
      <c r="N1077" s="116">
        <v>605</v>
      </c>
      <c r="O1077" s="116">
        <v>0</v>
      </c>
      <c r="P1077" s="116">
        <v>220</v>
      </c>
      <c r="Q1077" s="116">
        <v>0</v>
      </c>
      <c r="R1077" s="22">
        <f t="shared" si="250"/>
        <v>825</v>
      </c>
      <c r="S1077" s="116">
        <v>108</v>
      </c>
      <c r="T1077" s="116">
        <v>0</v>
      </c>
      <c r="U1077" s="116">
        <v>33</v>
      </c>
      <c r="V1077" s="116">
        <v>0</v>
      </c>
      <c r="W1077" s="22">
        <f t="shared" si="251"/>
        <v>141</v>
      </c>
      <c r="X1077" s="22">
        <f t="shared" si="252"/>
        <v>61.133333333333333</v>
      </c>
      <c r="Y1077" s="22">
        <f ca="1">OFFSET('Cost Study'!$B$7,'Operations Support'!$C1077,'Operations Support'!$B1077)*$H1077</f>
        <v>5061.8399999999992</v>
      </c>
      <c r="Z1077" s="23">
        <f ca="1">Y1077*'Cost Study'!$B$31</f>
        <v>282713.53295456868</v>
      </c>
      <c r="AA1077" s="23">
        <f ca="1">IF(A1077=10298,1.51,1)*IF($B1077&lt;3,$D1077*'Cost Study'!$B$32*OFFSET('Cost Study'!$B$7,'Operations Support'!$C1077,'Operations Support'!$B1077),0)</f>
        <v>397.16399999999999</v>
      </c>
      <c r="AB1077" s="24">
        <f ca="1">AA1077*'Cost Study'!$B$31</f>
        <v>22182.375895399364</v>
      </c>
      <c r="AC1077" s="23">
        <f ca="1">Y1077*'Cost Study'!$B$31</f>
        <v>282713.53295456868</v>
      </c>
      <c r="AD1077" s="24">
        <f ca="1">AA1077*'Cost Study'!$B$31</f>
        <v>22182.375895399364</v>
      </c>
      <c r="AE1077" s="377">
        <f t="shared" ca="1" si="253"/>
        <v>304895.90884996805</v>
      </c>
      <c r="AF1077" s="377">
        <f t="shared" ca="1" si="254"/>
        <v>304895.90884996805</v>
      </c>
      <c r="AH1077" s="688">
        <f>IFERROR($H1077/SUMIF($A:$A,$A1077,$H:$H)*SUMIF(Summary!$A$110:$A$186,$A1077,Summary!$P$110:$P$186),0)</f>
        <v>50419.701277401822</v>
      </c>
      <c r="AI1077" s="689">
        <f t="shared" ca="1" si="255"/>
        <v>254476.20757256623</v>
      </c>
      <c r="AJ1077" s="688">
        <f>IFERROR(H1077/SUMIF(A:A,A1077,H:H)*SUMIF(Summary!$A$110:$A$186,'Operations Support'!A1077,Summary!$Q$110:$Q$186),0)</f>
        <v>50566.977765798729</v>
      </c>
      <c r="AK1077" s="688">
        <f t="shared" ca="1" si="256"/>
        <v>254328.93108416931</v>
      </c>
      <c r="AM1077" s="688">
        <f>IFERROR($H1077/SUMIF($A:$A,$A1077,$H:$H)*SUMIF(Summary!$A$230:$A$266,$A1077,Summary!$P$230:$P$266),0)</f>
        <v>9539.4779188381126</v>
      </c>
      <c r="AN1077" s="688">
        <f>IFERROR($H1077/SUMIF($A:$A,$A1077,$H:$H)*(SUMIF(Summary!$A$230:$A$266,$A1077,Summary!$L$230:$L$266)+SUMIF(Summary!$A$281:$A$317,$A1077,Summary!$L$281:$L$317))-AM1077,0)</f>
        <v>101225.05359694561</v>
      </c>
      <c r="AO1077" s="688">
        <f>IFERROR($H1077/SUMIF($A:$A,$A1077,$H:$H)*SUMIF(Summary!$A$230:$A$266,$A1077,Summary!$Q$230:$Q$266),0)</f>
        <v>9567.3428361904898</v>
      </c>
      <c r="AP1077" s="688">
        <f>IFERROR($H1077/SUMIF($A:$A,$A1077,$H:$H)*(SUMIF(Summary!$A$230:$A$266,$A1077,Summary!$L$230:$L$266)+SUMIF(Summary!$A$281:$A$317,$A1077,Summary!$L$281:$L$317))-AO1077,0)</f>
        <v>101197.18867959322</v>
      </c>
      <c r="AQ1077" s="306"/>
      <c r="AR1077" s="688">
        <f t="shared" ca="1" si="257"/>
        <v>355701.26116951182</v>
      </c>
      <c r="AS1077" s="688">
        <f t="shared" ca="1" si="258"/>
        <v>355526.11976376252</v>
      </c>
    </row>
    <row r="1078" spans="1:45" x14ac:dyDescent="0.2">
      <c r="A1078" s="423">
        <v>3625</v>
      </c>
      <c r="B1078" s="427">
        <v>2</v>
      </c>
      <c r="C1078" s="425" t="s">
        <v>302</v>
      </c>
      <c r="D1078" s="422">
        <f t="shared" si="244"/>
        <v>525</v>
      </c>
      <c r="E1078" s="422">
        <f t="shared" si="245"/>
        <v>0</v>
      </c>
      <c r="F1078" s="422">
        <f t="shared" si="246"/>
        <v>59</v>
      </c>
      <c r="G1078" s="422">
        <f t="shared" si="247"/>
        <v>0</v>
      </c>
      <c r="H1078" s="22">
        <f t="shared" si="248"/>
        <v>584</v>
      </c>
      <c r="I1078" s="116">
        <v>287</v>
      </c>
      <c r="J1078" s="116">
        <v>0</v>
      </c>
      <c r="K1078" s="116">
        <v>36</v>
      </c>
      <c r="L1078" s="116">
        <v>0</v>
      </c>
      <c r="M1078" s="22">
        <f t="shared" si="249"/>
        <v>323</v>
      </c>
      <c r="N1078" s="116">
        <v>196</v>
      </c>
      <c r="O1078" s="116">
        <v>0</v>
      </c>
      <c r="P1078" s="116">
        <v>23</v>
      </c>
      <c r="Q1078" s="116">
        <v>0</v>
      </c>
      <c r="R1078" s="22">
        <f t="shared" si="250"/>
        <v>219</v>
      </c>
      <c r="S1078" s="116">
        <v>42</v>
      </c>
      <c r="T1078" s="116">
        <v>0</v>
      </c>
      <c r="U1078" s="116">
        <v>0</v>
      </c>
      <c r="V1078" s="116">
        <v>0</v>
      </c>
      <c r="W1078" s="22">
        <f t="shared" si="251"/>
        <v>42</v>
      </c>
      <c r="X1078" s="22">
        <f t="shared" si="252"/>
        <v>19.466666666666665</v>
      </c>
      <c r="Y1078" s="22">
        <f ca="1">OFFSET('Cost Study'!$B$7,'Operations Support'!$C1078,'Operations Support'!$B1078)*$H1078</f>
        <v>1553.44</v>
      </c>
      <c r="Z1078" s="23">
        <f ca="1">Y1078*'Cost Study'!$B$31</f>
        <v>86762.622017476897</v>
      </c>
      <c r="AA1078" s="23">
        <f ca="1">IF(A1078=10298,1.51,1)*IF($B1078&lt;3,$D1078*'Cost Study'!$B$32*OFFSET('Cost Study'!$B$7,'Operations Support'!$C1078,'Operations Support'!$B1078),0)</f>
        <v>139.65</v>
      </c>
      <c r="AB1078" s="24">
        <f ca="1">AA1078*'Cost Study'!$B$31</f>
        <v>7799.7220135574262</v>
      </c>
      <c r="AC1078" s="23">
        <f ca="1">Y1078*'Cost Study'!$B$31</f>
        <v>86762.622017476897</v>
      </c>
      <c r="AD1078" s="24">
        <f ca="1">AA1078*'Cost Study'!$B$31</f>
        <v>7799.7220135574262</v>
      </c>
      <c r="AE1078" s="377">
        <f t="shared" ca="1" si="253"/>
        <v>94562.344031034329</v>
      </c>
      <c r="AF1078" s="377">
        <f t="shared" ca="1" si="254"/>
        <v>94562.344031034329</v>
      </c>
      <c r="AH1078" s="688">
        <f>IFERROR($H1078/SUMIF($A:$A,$A1078,$H:$H)*SUMIF(Summary!$A$110:$A$186,$A1078,Summary!$P$110:$P$186),0)</f>
        <v>16055.128432934931</v>
      </c>
      <c r="AI1078" s="689">
        <f t="shared" ca="1" si="255"/>
        <v>78507.215598099399</v>
      </c>
      <c r="AJ1078" s="688">
        <f>IFERROR(H1078/SUMIF(A:A,A1078,H:H)*SUMIF(Summary!$A$110:$A$186,'Operations Support'!A1078,Summary!$Q$110:$Q$186),0)</f>
        <v>16102.025635347032</v>
      </c>
      <c r="AK1078" s="688">
        <f t="shared" ca="1" si="256"/>
        <v>78460.318395687296</v>
      </c>
      <c r="AM1078" s="688">
        <f>IFERROR($H1078/SUMIF($A:$A,$A1078,$H:$H)*SUMIF(Summary!$A$230:$A$266,$A1078,Summary!$P$230:$P$266),0)</f>
        <v>3037.6527287903259</v>
      </c>
      <c r="AN1078" s="688">
        <f>IFERROR($H1078/SUMIF($A:$A,$A1078,$H:$H)*(SUMIF(Summary!$A$230:$A$266,$A1078,Summary!$L$230:$L$266)+SUMIF(Summary!$A$281:$A$317,$A1078,Summary!$L$281:$L$317))-AM1078,0)</f>
        <v>32233.059596846364</v>
      </c>
      <c r="AO1078" s="688">
        <f>IFERROR($H1078/SUMIF($A:$A,$A1078,$H:$H)*SUMIF(Summary!$A$230:$A$266,$A1078,Summary!$Q$230:$Q$266),0)</f>
        <v>3046.5257450028603</v>
      </c>
      <c r="AP1078" s="688">
        <f>IFERROR($H1078/SUMIF($A:$A,$A1078,$H:$H)*(SUMIF(Summary!$A$230:$A$266,$A1078,Summary!$L$230:$L$266)+SUMIF(Summary!$A$281:$A$317,$A1078,Summary!$L$281:$L$317))-AO1078,0)</f>
        <v>32224.186580633832</v>
      </c>
      <c r="AQ1078" s="306"/>
      <c r="AR1078" s="688">
        <f t="shared" ca="1" si="257"/>
        <v>110740.27519494576</v>
      </c>
      <c r="AS1078" s="688">
        <f t="shared" ca="1" si="258"/>
        <v>110684.50497632113</v>
      </c>
    </row>
    <row r="1079" spans="1:45" x14ac:dyDescent="0.2">
      <c r="A1079" s="423">
        <v>3625</v>
      </c>
      <c r="B1079" s="427">
        <v>2</v>
      </c>
      <c r="C1079" s="425" t="s">
        <v>303</v>
      </c>
      <c r="D1079" s="422">
        <f t="shared" si="244"/>
        <v>237</v>
      </c>
      <c r="E1079" s="422">
        <f t="shared" si="245"/>
        <v>0</v>
      </c>
      <c r="F1079" s="422">
        <f t="shared" si="246"/>
        <v>573</v>
      </c>
      <c r="G1079" s="422">
        <f t="shared" si="247"/>
        <v>0</v>
      </c>
      <c r="H1079" s="22">
        <f t="shared" si="248"/>
        <v>810</v>
      </c>
      <c r="I1079" s="116">
        <v>138</v>
      </c>
      <c r="J1079" s="116">
        <v>0</v>
      </c>
      <c r="K1079" s="116">
        <v>213</v>
      </c>
      <c r="L1079" s="116">
        <v>0</v>
      </c>
      <c r="M1079" s="22">
        <f t="shared" si="249"/>
        <v>351</v>
      </c>
      <c r="N1079" s="116">
        <v>30</v>
      </c>
      <c r="O1079" s="116">
        <v>0</v>
      </c>
      <c r="P1079" s="116">
        <v>360</v>
      </c>
      <c r="Q1079" s="116">
        <v>0</v>
      </c>
      <c r="R1079" s="22">
        <f t="shared" si="250"/>
        <v>390</v>
      </c>
      <c r="S1079" s="116">
        <v>69</v>
      </c>
      <c r="T1079" s="116">
        <v>0</v>
      </c>
      <c r="U1079" s="116">
        <v>0</v>
      </c>
      <c r="V1079" s="116">
        <v>0</v>
      </c>
      <c r="W1079" s="22">
        <f t="shared" si="251"/>
        <v>69</v>
      </c>
      <c r="X1079" s="22">
        <f t="shared" si="252"/>
        <v>27</v>
      </c>
      <c r="Y1079" s="22">
        <f ca="1">OFFSET('Cost Study'!$B$7,'Operations Support'!$C1079,'Operations Support'!$B1079)*$H1079</f>
        <v>1603.8</v>
      </c>
      <c r="Z1079" s="23">
        <f ca="1">Y1079*'Cost Study'!$B$31</f>
        <v>89575.325208330818</v>
      </c>
      <c r="AA1079" s="23">
        <f ca="1">IF(A1079=10298,1.51,1)*IF($B1079&lt;3,$D1079*'Cost Study'!$B$32*OFFSET('Cost Study'!$B$7,'Operations Support'!$C1079,'Operations Support'!$B1079),0)</f>
        <v>46.926000000000002</v>
      </c>
      <c r="AB1079" s="24">
        <f ca="1">AA1079*'Cost Study'!$B$31</f>
        <v>2620.9076635030133</v>
      </c>
      <c r="AC1079" s="23">
        <f ca="1">Y1079*'Cost Study'!$B$31</f>
        <v>89575.325208330818</v>
      </c>
      <c r="AD1079" s="24">
        <f ca="1">AA1079*'Cost Study'!$B$31</f>
        <v>2620.9076635030133</v>
      </c>
      <c r="AE1079" s="377">
        <f t="shared" ca="1" si="253"/>
        <v>92196.232871833825</v>
      </c>
      <c r="AF1079" s="377">
        <f t="shared" ca="1" si="254"/>
        <v>92196.232871833825</v>
      </c>
      <c r="AH1079" s="688">
        <f>IFERROR($H1079/SUMIF($A:$A,$A1079,$H:$H)*SUMIF(Summary!$A$110:$A$186,$A1079,Summary!$P$110:$P$186),0)</f>
        <v>22268.243203214548</v>
      </c>
      <c r="AI1079" s="689">
        <f t="shared" ca="1" si="255"/>
        <v>69927.989668619281</v>
      </c>
      <c r="AJ1079" s="688">
        <f>IFERROR(H1079/SUMIF(A:A,A1079,H:H)*SUMIF(Summary!$A$110:$A$186,'Operations Support'!A1079,Summary!$Q$110:$Q$186),0)</f>
        <v>22333.288980532699</v>
      </c>
      <c r="AK1079" s="688">
        <f t="shared" ca="1" si="256"/>
        <v>69862.943891301125</v>
      </c>
      <c r="AM1079" s="688">
        <f>IFERROR($H1079/SUMIF($A:$A,$A1079,$H:$H)*SUMIF(Summary!$A$230:$A$266,$A1079,Summary!$P$230:$P$266),0)</f>
        <v>4213.182723150966</v>
      </c>
      <c r="AN1079" s="688">
        <f>IFERROR($H1079/SUMIF($A:$A,$A1079,$H:$H)*(SUMIF(Summary!$A$230:$A$266,$A1079,Summary!$L$230:$L$266)+SUMIF(Summary!$A$281:$A$317,$A1079,Summary!$L$281:$L$317))-AM1079,0)</f>
        <v>44706.812112064305</v>
      </c>
      <c r="AO1079" s="688">
        <f>IFERROR($H1079/SUMIF($A:$A,$A1079,$H:$H)*SUMIF(Summary!$A$230:$A$266,$A1079,Summary!$Q$230:$Q$266),0)</f>
        <v>4225.4894750895837</v>
      </c>
      <c r="AP1079" s="688">
        <f>IFERROR($H1079/SUMIF($A:$A,$A1079,$H:$H)*(SUMIF(Summary!$A$230:$A$266,$A1079,Summary!$L$230:$L$266)+SUMIF(Summary!$A$281:$A$317,$A1079,Summary!$L$281:$L$317))-AO1079,0)</f>
        <v>44694.505360125688</v>
      </c>
      <c r="AQ1079" s="306"/>
      <c r="AR1079" s="688">
        <f t="shared" ca="1" si="257"/>
        <v>114634.80178068359</v>
      </c>
      <c r="AS1079" s="688">
        <f t="shared" ca="1" si="258"/>
        <v>114557.44925142682</v>
      </c>
    </row>
    <row r="1080" spans="1:45" x14ac:dyDescent="0.2">
      <c r="A1080" s="423">
        <v>3625</v>
      </c>
      <c r="B1080" s="427">
        <v>2</v>
      </c>
      <c r="C1080" s="425" t="s">
        <v>304</v>
      </c>
      <c r="D1080" s="422">
        <f t="shared" si="244"/>
        <v>528</v>
      </c>
      <c r="E1080" s="422">
        <f t="shared" si="245"/>
        <v>0</v>
      </c>
      <c r="F1080" s="422">
        <f t="shared" si="246"/>
        <v>420</v>
      </c>
      <c r="G1080" s="422">
        <f t="shared" si="247"/>
        <v>0</v>
      </c>
      <c r="H1080" s="22">
        <f t="shared" si="248"/>
        <v>948</v>
      </c>
      <c r="I1080" s="116">
        <v>213</v>
      </c>
      <c r="J1080" s="116">
        <v>0</v>
      </c>
      <c r="K1080" s="116">
        <v>222</v>
      </c>
      <c r="L1080" s="116">
        <v>0</v>
      </c>
      <c r="M1080" s="22">
        <f t="shared" si="249"/>
        <v>435</v>
      </c>
      <c r="N1080" s="116">
        <v>231</v>
      </c>
      <c r="O1080" s="116">
        <v>0</v>
      </c>
      <c r="P1080" s="116">
        <v>180</v>
      </c>
      <c r="Q1080" s="116">
        <v>0</v>
      </c>
      <c r="R1080" s="22">
        <f t="shared" si="250"/>
        <v>411</v>
      </c>
      <c r="S1080" s="116">
        <v>84</v>
      </c>
      <c r="T1080" s="116">
        <v>0</v>
      </c>
      <c r="U1080" s="116">
        <v>18</v>
      </c>
      <c r="V1080" s="116">
        <v>0</v>
      </c>
      <c r="W1080" s="22">
        <f t="shared" si="251"/>
        <v>102</v>
      </c>
      <c r="X1080" s="22">
        <f t="shared" si="252"/>
        <v>31.6</v>
      </c>
      <c r="Y1080" s="22">
        <f ca="1">OFFSET('Cost Study'!$B$7,'Operations Support'!$C1080,'Operations Support'!$B1080)*$H1080</f>
        <v>2256.2399999999998</v>
      </c>
      <c r="Z1080" s="23">
        <f ca="1">Y1080*'Cost Study'!$B$31</f>
        <v>126015.35836640748</v>
      </c>
      <c r="AA1080" s="23">
        <f ca="1">IF(A1080=10298,1.51,1)*IF($B1080&lt;3,$D1080*'Cost Study'!$B$32*OFFSET('Cost Study'!$B$7,'Operations Support'!$C1080,'Operations Support'!$B1080),0)</f>
        <v>125.664</v>
      </c>
      <c r="AB1080" s="24">
        <f ca="1">AA1080*'Cost Study'!$B$31</f>
        <v>7018.5769216733288</v>
      </c>
      <c r="AC1080" s="23">
        <f ca="1">Y1080*'Cost Study'!$B$31</f>
        <v>126015.35836640748</v>
      </c>
      <c r="AD1080" s="24">
        <f ca="1">AA1080*'Cost Study'!$B$31</f>
        <v>7018.5769216733288</v>
      </c>
      <c r="AE1080" s="377">
        <f t="shared" ca="1" si="253"/>
        <v>133033.9352880808</v>
      </c>
      <c r="AF1080" s="377">
        <f t="shared" ca="1" si="254"/>
        <v>133033.9352880808</v>
      </c>
      <c r="AH1080" s="688">
        <f>IFERROR($H1080/SUMIF($A:$A,$A1080,$H:$H)*SUMIF(Summary!$A$110:$A$186,$A1080,Summary!$P$110:$P$186),0)</f>
        <v>26062.092045243691</v>
      </c>
      <c r="AI1080" s="689">
        <f t="shared" ca="1" si="255"/>
        <v>106971.84324283712</v>
      </c>
      <c r="AJ1080" s="688">
        <f>IFERROR(H1080/SUMIF(A:A,A1080,H:H)*SUMIF(Summary!$A$110:$A$186,'Operations Support'!A1080,Summary!$Q$110:$Q$186),0)</f>
        <v>26138.219695734566</v>
      </c>
      <c r="AK1080" s="688">
        <f t="shared" ca="1" si="256"/>
        <v>106895.71559234624</v>
      </c>
      <c r="AM1080" s="688">
        <f>IFERROR($H1080/SUMIF($A:$A,$A1080,$H:$H)*SUMIF(Summary!$A$230:$A$266,$A1080,Summary!$P$230:$P$266),0)</f>
        <v>4930.9842241322413</v>
      </c>
      <c r="AN1080" s="688">
        <f>IFERROR($H1080/SUMIF($A:$A,$A1080,$H:$H)*(SUMIF(Summary!$A$230:$A$266,$A1080,Summary!$L$230:$L$266)+SUMIF(Summary!$A$281:$A$317,$A1080,Summary!$L$281:$L$317))-AM1080,0)</f>
        <v>52323.528249675262</v>
      </c>
      <c r="AO1080" s="688">
        <f>IFERROR($H1080/SUMIF($A:$A,$A1080,$H:$H)*SUMIF(Summary!$A$230:$A$266,$A1080,Summary!$Q$230:$Q$266),0)</f>
        <v>4945.3876819566976</v>
      </c>
      <c r="AP1080" s="688">
        <f>IFERROR($H1080/SUMIF($A:$A,$A1080,$H:$H)*(SUMIF(Summary!$A$230:$A$266,$A1080,Summary!$L$230:$L$266)+SUMIF(Summary!$A$281:$A$317,$A1080,Summary!$L$281:$L$317))-AO1080,0)</f>
        <v>52309.124791850802</v>
      </c>
      <c r="AQ1080" s="306"/>
      <c r="AR1080" s="688">
        <f t="shared" ca="1" si="257"/>
        <v>159295.37149251238</v>
      </c>
      <c r="AS1080" s="688">
        <f t="shared" ca="1" si="258"/>
        <v>159204.84038419704</v>
      </c>
    </row>
    <row r="1081" spans="1:45" x14ac:dyDescent="0.2">
      <c r="A1081" s="423">
        <v>3625</v>
      </c>
      <c r="B1081" s="427">
        <v>2</v>
      </c>
      <c r="C1081" s="425" t="s">
        <v>305</v>
      </c>
      <c r="D1081" s="422">
        <f t="shared" si="244"/>
        <v>90</v>
      </c>
      <c r="E1081" s="422">
        <f t="shared" si="245"/>
        <v>0</v>
      </c>
      <c r="F1081" s="422">
        <f t="shared" si="246"/>
        <v>36</v>
      </c>
      <c r="G1081" s="422">
        <f t="shared" si="247"/>
        <v>0</v>
      </c>
      <c r="H1081" s="22">
        <f t="shared" si="248"/>
        <v>126</v>
      </c>
      <c r="I1081" s="116">
        <v>24</v>
      </c>
      <c r="J1081" s="116">
        <v>0</v>
      </c>
      <c r="K1081" s="116">
        <v>24</v>
      </c>
      <c r="L1081" s="116">
        <v>0</v>
      </c>
      <c r="M1081" s="22">
        <f t="shared" si="249"/>
        <v>48</v>
      </c>
      <c r="N1081" s="116">
        <v>66</v>
      </c>
      <c r="O1081" s="116">
        <v>0</v>
      </c>
      <c r="P1081" s="116">
        <v>12</v>
      </c>
      <c r="Q1081" s="116">
        <v>0</v>
      </c>
      <c r="R1081" s="22">
        <f t="shared" si="250"/>
        <v>78</v>
      </c>
      <c r="S1081" s="116">
        <v>0</v>
      </c>
      <c r="T1081" s="116">
        <v>0</v>
      </c>
      <c r="U1081" s="116">
        <v>0</v>
      </c>
      <c r="V1081" s="116">
        <v>0</v>
      </c>
      <c r="W1081" s="22">
        <f t="shared" si="251"/>
        <v>0</v>
      </c>
      <c r="X1081" s="22">
        <f t="shared" si="252"/>
        <v>4.2</v>
      </c>
      <c r="Y1081" s="22">
        <f ca="1">OFFSET('Cost Study'!$B$7,'Operations Support'!$C1081,'Operations Support'!$B1081)*$H1081</f>
        <v>376.74</v>
      </c>
      <c r="Z1081" s="23">
        <f ca="1">Y1081*'Cost Study'!$B$31</f>
        <v>21041.656078679734</v>
      </c>
      <c r="AA1081" s="23">
        <f ca="1">IF(A1081=10298,1.51,1)*IF($B1081&lt;3,$D1081*'Cost Study'!$B$32*OFFSET('Cost Study'!$B$7,'Operations Support'!$C1081,'Operations Support'!$B1081),0)</f>
        <v>26.910000000000004</v>
      </c>
      <c r="AB1081" s="24">
        <f ca="1">AA1081*'Cost Study'!$B$31</f>
        <v>1502.9754341914097</v>
      </c>
      <c r="AC1081" s="23">
        <f ca="1">Y1081*'Cost Study'!$B$31</f>
        <v>21041.656078679734</v>
      </c>
      <c r="AD1081" s="24">
        <f ca="1">AA1081*'Cost Study'!$B$31</f>
        <v>1502.9754341914097</v>
      </c>
      <c r="AE1081" s="377">
        <f t="shared" ca="1" si="253"/>
        <v>22544.631512871143</v>
      </c>
      <c r="AF1081" s="377">
        <f t="shared" ca="1" si="254"/>
        <v>22544.631512871143</v>
      </c>
      <c r="AH1081" s="688">
        <f>IFERROR($H1081/SUMIF($A:$A,$A1081,$H:$H)*SUMIF(Summary!$A$110:$A$186,$A1081,Summary!$P$110:$P$186),0)</f>
        <v>3463.9489427222629</v>
      </c>
      <c r="AI1081" s="689">
        <f t="shared" ca="1" si="255"/>
        <v>19080.682570148881</v>
      </c>
      <c r="AJ1081" s="688">
        <f>IFERROR(H1081/SUMIF(A:A,A1081,H:H)*SUMIF(Summary!$A$110:$A$186,'Operations Support'!A1081,Summary!$Q$110:$Q$186),0)</f>
        <v>3474.0671747495312</v>
      </c>
      <c r="AK1081" s="688">
        <f t="shared" ca="1" si="256"/>
        <v>19070.56433812161</v>
      </c>
      <c r="AM1081" s="688">
        <f>IFERROR($H1081/SUMIF($A:$A,$A1081,$H:$H)*SUMIF(Summary!$A$230:$A$266,$A1081,Summary!$P$230:$P$266),0)</f>
        <v>655.38397915681696</v>
      </c>
      <c r="AN1081" s="688">
        <f>IFERROR($H1081/SUMIF($A:$A,$A1081,$H:$H)*(SUMIF(Summary!$A$230:$A$266,$A1081,Summary!$L$230:$L$266)+SUMIF(Summary!$A$281:$A$317,$A1081,Summary!$L$281:$L$317))-AM1081,0)</f>
        <v>6954.3929952100034</v>
      </c>
      <c r="AO1081" s="688">
        <f>IFERROR($H1081/SUMIF($A:$A,$A1081,$H:$H)*SUMIF(Summary!$A$230:$A$266,$A1081,Summary!$Q$230:$Q$266),0)</f>
        <v>657.29836279171309</v>
      </c>
      <c r="AP1081" s="688">
        <f>IFERROR($H1081/SUMIF($A:$A,$A1081,$H:$H)*(SUMIF(Summary!$A$230:$A$266,$A1081,Summary!$L$230:$L$266)+SUMIF(Summary!$A$281:$A$317,$A1081,Summary!$L$281:$L$317))-AO1081,0)</f>
        <v>6952.4786115751076</v>
      </c>
      <c r="AQ1081" s="306"/>
      <c r="AR1081" s="688">
        <f t="shared" ca="1" si="257"/>
        <v>26035.075565358886</v>
      </c>
      <c r="AS1081" s="688">
        <f t="shared" ca="1" si="258"/>
        <v>26023.042949696719</v>
      </c>
    </row>
    <row r="1082" spans="1:45" x14ac:dyDescent="0.2">
      <c r="A1082" s="423">
        <v>3625</v>
      </c>
      <c r="B1082" s="427">
        <v>2</v>
      </c>
      <c r="C1082" s="425" t="s">
        <v>306</v>
      </c>
      <c r="D1082" s="422">
        <f t="shared" si="244"/>
        <v>0</v>
      </c>
      <c r="E1082" s="422">
        <f t="shared" si="245"/>
        <v>0</v>
      </c>
      <c r="F1082" s="422">
        <f t="shared" si="246"/>
        <v>45</v>
      </c>
      <c r="G1082" s="422">
        <f t="shared" si="247"/>
        <v>0</v>
      </c>
      <c r="H1082" s="22">
        <f t="shared" si="248"/>
        <v>45</v>
      </c>
      <c r="I1082" s="116">
        <v>0</v>
      </c>
      <c r="J1082" s="116">
        <v>0</v>
      </c>
      <c r="K1082" s="116">
        <v>0</v>
      </c>
      <c r="L1082" s="116">
        <v>0</v>
      </c>
      <c r="M1082" s="22">
        <f t="shared" si="249"/>
        <v>0</v>
      </c>
      <c r="N1082" s="116">
        <v>0</v>
      </c>
      <c r="O1082" s="116">
        <v>0</v>
      </c>
      <c r="P1082" s="116">
        <v>45</v>
      </c>
      <c r="Q1082" s="116">
        <v>0</v>
      </c>
      <c r="R1082" s="22">
        <f t="shared" si="250"/>
        <v>45</v>
      </c>
      <c r="S1082" s="116">
        <v>0</v>
      </c>
      <c r="T1082" s="116">
        <v>0</v>
      </c>
      <c r="U1082" s="116">
        <v>0</v>
      </c>
      <c r="V1082" s="116">
        <v>0</v>
      </c>
      <c r="W1082" s="22">
        <f t="shared" si="251"/>
        <v>0</v>
      </c>
      <c r="X1082" s="22">
        <f t="shared" si="252"/>
        <v>1.5</v>
      </c>
      <c r="Y1082" s="22">
        <f ca="1">OFFSET('Cost Study'!$B$7,'Operations Support'!$C1082,'Operations Support'!$B1082)*$H1082</f>
        <v>81</v>
      </c>
      <c r="Z1082" s="23">
        <f ca="1">Y1082*'Cost Study'!$B$31</f>
        <v>4524.0063236530723</v>
      </c>
      <c r="AA1082" s="23">
        <f ca="1">IF(A1082=10298,1.51,1)*IF($B1082&lt;3,$D1082*'Cost Study'!$B$32*OFFSET('Cost Study'!$B$7,'Operations Support'!$C1082,'Operations Support'!$B1082),0)</f>
        <v>0</v>
      </c>
      <c r="AB1082" s="24">
        <f ca="1">AA1082*'Cost Study'!$B$31</f>
        <v>0</v>
      </c>
      <c r="AC1082" s="23">
        <f ca="1">Y1082*'Cost Study'!$B$31</f>
        <v>4524.0063236530723</v>
      </c>
      <c r="AD1082" s="24">
        <f ca="1">AA1082*'Cost Study'!$B$31</f>
        <v>0</v>
      </c>
      <c r="AE1082" s="377">
        <f t="shared" ca="1" si="253"/>
        <v>4524.0063236530723</v>
      </c>
      <c r="AF1082" s="377">
        <f t="shared" ca="1" si="254"/>
        <v>4524.0063236530723</v>
      </c>
      <c r="AH1082" s="688">
        <f>IFERROR($H1082/SUMIF($A:$A,$A1082,$H:$H)*SUMIF(Summary!$A$110:$A$186,$A1082,Summary!$P$110:$P$186),0)</f>
        <v>1237.1246224008082</v>
      </c>
      <c r="AI1082" s="689">
        <f t="shared" ca="1" si="255"/>
        <v>3286.8817012522641</v>
      </c>
      <c r="AJ1082" s="688">
        <f>IFERROR(H1082/SUMIF(A:A,A1082,H:H)*SUMIF(Summary!$A$110:$A$186,'Operations Support'!A1082,Summary!$Q$110:$Q$186),0)</f>
        <v>1240.7382766962612</v>
      </c>
      <c r="AK1082" s="688">
        <f t="shared" ca="1" si="256"/>
        <v>3283.2680469568113</v>
      </c>
      <c r="AM1082" s="688">
        <f>IFERROR($H1082/SUMIF($A:$A,$A1082,$H:$H)*SUMIF(Summary!$A$230:$A$266,$A1082,Summary!$P$230:$P$266),0)</f>
        <v>234.06570684172033</v>
      </c>
      <c r="AN1082" s="688">
        <f>IFERROR($H1082/SUMIF($A:$A,$A1082,$H:$H)*(SUMIF(Summary!$A$230:$A$266,$A1082,Summary!$L$230:$L$266)+SUMIF(Summary!$A$281:$A$317,$A1082,Summary!$L$281:$L$317))-AM1082,0)</f>
        <v>2483.7117840035726</v>
      </c>
      <c r="AO1082" s="688">
        <f>IFERROR($H1082/SUMIF($A:$A,$A1082,$H:$H)*SUMIF(Summary!$A$230:$A$266,$A1082,Summary!$Q$230:$Q$266),0)</f>
        <v>234.74941528275465</v>
      </c>
      <c r="AP1082" s="688">
        <f>IFERROR($H1082/SUMIF($A:$A,$A1082,$H:$H)*(SUMIF(Summary!$A$230:$A$266,$A1082,Summary!$L$230:$L$266)+SUMIF(Summary!$A$281:$A$317,$A1082,Summary!$L$281:$L$317))-AO1082,0)</f>
        <v>2483.0280755625381</v>
      </c>
      <c r="AQ1082" s="306"/>
      <c r="AR1082" s="688">
        <f t="shared" ca="1" si="257"/>
        <v>5770.5934852558366</v>
      </c>
      <c r="AS1082" s="688">
        <f t="shared" ca="1" si="258"/>
        <v>5766.2961225193494</v>
      </c>
    </row>
    <row r="1083" spans="1:45" x14ac:dyDescent="0.2">
      <c r="A1083" s="423">
        <v>3625</v>
      </c>
      <c r="B1083" s="427">
        <v>2</v>
      </c>
      <c r="C1083" s="425" t="s">
        <v>307</v>
      </c>
      <c r="D1083" s="422">
        <f t="shared" si="244"/>
        <v>0</v>
      </c>
      <c r="E1083" s="422">
        <f t="shared" si="245"/>
        <v>0</v>
      </c>
      <c r="F1083" s="422">
        <f t="shared" si="246"/>
        <v>0</v>
      </c>
      <c r="G1083" s="422">
        <f t="shared" si="247"/>
        <v>0</v>
      </c>
      <c r="H1083" s="22">
        <f t="shared" si="248"/>
        <v>0</v>
      </c>
      <c r="I1083" s="116">
        <v>0</v>
      </c>
      <c r="J1083" s="116">
        <v>0</v>
      </c>
      <c r="K1083" s="116">
        <v>0</v>
      </c>
      <c r="L1083" s="116">
        <v>0</v>
      </c>
      <c r="M1083" s="22">
        <f t="shared" si="249"/>
        <v>0</v>
      </c>
      <c r="N1083" s="116">
        <v>0</v>
      </c>
      <c r="O1083" s="116">
        <v>0</v>
      </c>
      <c r="P1083" s="116">
        <v>0</v>
      </c>
      <c r="Q1083" s="116">
        <v>0</v>
      </c>
      <c r="R1083" s="22">
        <f t="shared" si="250"/>
        <v>0</v>
      </c>
      <c r="S1083" s="116">
        <v>0</v>
      </c>
      <c r="T1083" s="116">
        <v>0</v>
      </c>
      <c r="U1083" s="116">
        <v>0</v>
      </c>
      <c r="V1083" s="116">
        <v>0</v>
      </c>
      <c r="W1083" s="22">
        <f t="shared" si="251"/>
        <v>0</v>
      </c>
      <c r="X1083" s="22">
        <f t="shared" si="252"/>
        <v>0</v>
      </c>
      <c r="Y1083" s="22">
        <f ca="1">OFFSET('Cost Study'!$B$7,'Operations Support'!$C1083,'Operations Support'!$B1083)*$H1083</f>
        <v>0</v>
      </c>
      <c r="Z1083" s="23">
        <f ca="1">Y1083*'Cost Study'!$B$31</f>
        <v>0</v>
      </c>
      <c r="AA1083" s="23">
        <f ca="1">IF(A1083=10298,1.51,1)*IF($B1083&lt;3,$D1083*'Cost Study'!$B$32*OFFSET('Cost Study'!$B$7,'Operations Support'!$C1083,'Operations Support'!$B1083),0)</f>
        <v>0</v>
      </c>
      <c r="AB1083" s="24">
        <f ca="1">AA1083*'Cost Study'!$B$31</f>
        <v>0</v>
      </c>
      <c r="AC1083" s="23">
        <f ca="1">Y1083*'Cost Study'!$B$31</f>
        <v>0</v>
      </c>
      <c r="AD1083" s="24">
        <f ca="1">AA1083*'Cost Study'!$B$31</f>
        <v>0</v>
      </c>
      <c r="AE1083" s="377">
        <f t="shared" ca="1" si="253"/>
        <v>0</v>
      </c>
      <c r="AF1083" s="377">
        <f t="shared" ca="1" si="254"/>
        <v>0</v>
      </c>
      <c r="AH1083" s="688">
        <f>IFERROR($H1083/SUMIF($A:$A,$A1083,$H:$H)*SUMIF(Summary!$A$110:$A$186,$A1083,Summary!$P$110:$P$186),0)</f>
        <v>0</v>
      </c>
      <c r="AI1083" s="689">
        <f t="shared" ca="1" si="255"/>
        <v>0</v>
      </c>
      <c r="AJ1083" s="688">
        <f>IFERROR(H1083/SUMIF(A:A,A1083,H:H)*SUMIF(Summary!$A$110:$A$186,'Operations Support'!A1083,Summary!$Q$110:$Q$186),0)</f>
        <v>0</v>
      </c>
      <c r="AK1083" s="688">
        <f t="shared" ca="1" si="256"/>
        <v>0</v>
      </c>
      <c r="AM1083" s="688">
        <f>IFERROR($H1083/SUMIF($A:$A,$A1083,$H:$H)*SUMIF(Summary!$A$230:$A$266,$A1083,Summary!$P$230:$P$266),0)</f>
        <v>0</v>
      </c>
      <c r="AN1083" s="688">
        <f>IFERROR($H1083/SUMIF($A:$A,$A1083,$H:$H)*(SUMIF(Summary!$A$230:$A$266,$A1083,Summary!$L$230:$L$266)+SUMIF(Summary!$A$281:$A$317,$A1083,Summary!$L$281:$L$317))-AM1083,0)</f>
        <v>0</v>
      </c>
      <c r="AO1083" s="688">
        <f>IFERROR($H1083/SUMIF($A:$A,$A1083,$H:$H)*SUMIF(Summary!$A$230:$A$266,$A1083,Summary!$Q$230:$Q$266),0)</f>
        <v>0</v>
      </c>
      <c r="AP1083" s="688">
        <f>IFERROR($H1083/SUMIF($A:$A,$A1083,$H:$H)*(SUMIF(Summary!$A$230:$A$266,$A1083,Summary!$L$230:$L$266)+SUMIF(Summary!$A$281:$A$317,$A1083,Summary!$L$281:$L$317))-AO1083,0)</f>
        <v>0</v>
      </c>
      <c r="AQ1083" s="306"/>
      <c r="AR1083" s="688">
        <f t="shared" ca="1" si="257"/>
        <v>0</v>
      </c>
      <c r="AS1083" s="688">
        <f t="shared" ca="1" si="258"/>
        <v>0</v>
      </c>
    </row>
    <row r="1084" spans="1:45" x14ac:dyDescent="0.2">
      <c r="A1084" s="423">
        <v>3625</v>
      </c>
      <c r="B1084" s="427">
        <v>2</v>
      </c>
      <c r="C1084" s="425" t="s">
        <v>308</v>
      </c>
      <c r="D1084" s="422">
        <f t="shared" si="244"/>
        <v>0</v>
      </c>
      <c r="E1084" s="422">
        <f t="shared" si="245"/>
        <v>0</v>
      </c>
      <c r="F1084" s="422">
        <f t="shared" si="246"/>
        <v>0</v>
      </c>
      <c r="G1084" s="422">
        <f t="shared" si="247"/>
        <v>0</v>
      </c>
      <c r="H1084" s="22">
        <f t="shared" si="248"/>
        <v>0</v>
      </c>
      <c r="I1084" s="116">
        <v>0</v>
      </c>
      <c r="J1084" s="116">
        <v>0</v>
      </c>
      <c r="K1084" s="116">
        <v>0</v>
      </c>
      <c r="L1084" s="116">
        <v>0</v>
      </c>
      <c r="M1084" s="22">
        <f t="shared" si="249"/>
        <v>0</v>
      </c>
      <c r="N1084" s="116">
        <v>0</v>
      </c>
      <c r="O1084" s="116">
        <v>0</v>
      </c>
      <c r="P1084" s="116">
        <v>0</v>
      </c>
      <c r="Q1084" s="116">
        <v>0</v>
      </c>
      <c r="R1084" s="22">
        <f t="shared" si="250"/>
        <v>0</v>
      </c>
      <c r="S1084" s="116">
        <v>0</v>
      </c>
      <c r="T1084" s="116">
        <v>0</v>
      </c>
      <c r="U1084" s="116">
        <v>0</v>
      </c>
      <c r="V1084" s="116">
        <v>0</v>
      </c>
      <c r="W1084" s="22">
        <f t="shared" si="251"/>
        <v>0</v>
      </c>
      <c r="X1084" s="22">
        <f t="shared" si="252"/>
        <v>0</v>
      </c>
      <c r="Y1084" s="22">
        <f ca="1">OFFSET('Cost Study'!$B$7,'Operations Support'!$C1084,'Operations Support'!$B1084)*$H1084</f>
        <v>0</v>
      </c>
      <c r="Z1084" s="23">
        <f ca="1">Y1084*'Cost Study'!$B$31</f>
        <v>0</v>
      </c>
      <c r="AA1084" s="23">
        <f ca="1">IF(A1084=10298,1.51,1)*IF($B1084&lt;3,$D1084*'Cost Study'!$B$32*OFFSET('Cost Study'!$B$7,'Operations Support'!$C1084,'Operations Support'!$B1084),0)</f>
        <v>0</v>
      </c>
      <c r="AB1084" s="24">
        <f ca="1">AA1084*'Cost Study'!$B$31</f>
        <v>0</v>
      </c>
      <c r="AC1084" s="23">
        <f ca="1">Y1084*'Cost Study'!$B$31</f>
        <v>0</v>
      </c>
      <c r="AD1084" s="24">
        <f ca="1">AA1084*'Cost Study'!$B$31</f>
        <v>0</v>
      </c>
      <c r="AE1084" s="377">
        <f t="shared" ca="1" si="253"/>
        <v>0</v>
      </c>
      <c r="AF1084" s="377">
        <f t="shared" ca="1" si="254"/>
        <v>0</v>
      </c>
      <c r="AH1084" s="688">
        <f>IFERROR($H1084/SUMIF($A:$A,$A1084,$H:$H)*SUMIF(Summary!$A$110:$A$186,$A1084,Summary!$P$110:$P$186),0)</f>
        <v>0</v>
      </c>
      <c r="AI1084" s="689">
        <f t="shared" ca="1" si="255"/>
        <v>0</v>
      </c>
      <c r="AJ1084" s="688">
        <f>IFERROR(H1084/SUMIF(A:A,A1084,H:H)*SUMIF(Summary!$A$110:$A$186,'Operations Support'!A1084,Summary!$Q$110:$Q$186),0)</f>
        <v>0</v>
      </c>
      <c r="AK1084" s="688">
        <f t="shared" ca="1" si="256"/>
        <v>0</v>
      </c>
      <c r="AM1084" s="688">
        <f>IFERROR($H1084/SUMIF($A:$A,$A1084,$H:$H)*SUMIF(Summary!$A$230:$A$266,$A1084,Summary!$P$230:$P$266),0)</f>
        <v>0</v>
      </c>
      <c r="AN1084" s="688">
        <f>IFERROR($H1084/SUMIF($A:$A,$A1084,$H:$H)*(SUMIF(Summary!$A$230:$A$266,$A1084,Summary!$L$230:$L$266)+SUMIF(Summary!$A$281:$A$317,$A1084,Summary!$L$281:$L$317))-AM1084,0)</f>
        <v>0</v>
      </c>
      <c r="AO1084" s="688">
        <f>IFERROR($H1084/SUMIF($A:$A,$A1084,$H:$H)*SUMIF(Summary!$A$230:$A$266,$A1084,Summary!$Q$230:$Q$266),0)</f>
        <v>0</v>
      </c>
      <c r="AP1084" s="688">
        <f>IFERROR($H1084/SUMIF($A:$A,$A1084,$H:$H)*(SUMIF(Summary!$A$230:$A$266,$A1084,Summary!$L$230:$L$266)+SUMIF(Summary!$A$281:$A$317,$A1084,Summary!$L$281:$L$317))-AO1084,0)</f>
        <v>0</v>
      </c>
      <c r="AQ1084" s="306"/>
      <c r="AR1084" s="688">
        <f t="shared" ca="1" si="257"/>
        <v>0</v>
      </c>
      <c r="AS1084" s="688">
        <f t="shared" ca="1" si="258"/>
        <v>0</v>
      </c>
    </row>
    <row r="1085" spans="1:45" x14ac:dyDescent="0.2">
      <c r="A1085" s="423">
        <v>3625</v>
      </c>
      <c r="B1085" s="427">
        <v>2</v>
      </c>
      <c r="C1085" s="425" t="s">
        <v>309</v>
      </c>
      <c r="D1085" s="422">
        <f t="shared" si="244"/>
        <v>0</v>
      </c>
      <c r="E1085" s="422">
        <f t="shared" si="245"/>
        <v>0</v>
      </c>
      <c r="F1085" s="422">
        <f t="shared" si="246"/>
        <v>0</v>
      </c>
      <c r="G1085" s="422">
        <f t="shared" si="247"/>
        <v>0</v>
      </c>
      <c r="H1085" s="22">
        <f t="shared" si="248"/>
        <v>0</v>
      </c>
      <c r="I1085" s="116">
        <v>0</v>
      </c>
      <c r="J1085" s="116">
        <v>0</v>
      </c>
      <c r="K1085" s="116">
        <v>0</v>
      </c>
      <c r="L1085" s="116">
        <v>0</v>
      </c>
      <c r="M1085" s="22">
        <f t="shared" si="249"/>
        <v>0</v>
      </c>
      <c r="N1085" s="116">
        <v>0</v>
      </c>
      <c r="O1085" s="116">
        <v>0</v>
      </c>
      <c r="P1085" s="116">
        <v>0</v>
      </c>
      <c r="Q1085" s="116">
        <v>0</v>
      </c>
      <c r="R1085" s="22">
        <f t="shared" si="250"/>
        <v>0</v>
      </c>
      <c r="S1085" s="116">
        <v>0</v>
      </c>
      <c r="T1085" s="116">
        <v>0</v>
      </c>
      <c r="U1085" s="116">
        <v>0</v>
      </c>
      <c r="V1085" s="116">
        <v>0</v>
      </c>
      <c r="W1085" s="22">
        <f t="shared" si="251"/>
        <v>0</v>
      </c>
      <c r="X1085" s="22">
        <f t="shared" si="252"/>
        <v>0</v>
      </c>
      <c r="Y1085" s="22">
        <f ca="1">OFFSET('Cost Study'!$B$7,'Operations Support'!$C1085,'Operations Support'!$B1085)*$H1085</f>
        <v>0</v>
      </c>
      <c r="Z1085" s="23">
        <f ca="1">Y1085*'Cost Study'!$B$31</f>
        <v>0</v>
      </c>
      <c r="AA1085" s="23">
        <f ca="1">IF(A1085=10298,1.51,1)*IF($B1085&lt;3,$D1085*'Cost Study'!$B$32*OFFSET('Cost Study'!$B$7,'Operations Support'!$C1085,'Operations Support'!$B1085),0)</f>
        <v>0</v>
      </c>
      <c r="AB1085" s="24">
        <f ca="1">AA1085*'Cost Study'!$B$31</f>
        <v>0</v>
      </c>
      <c r="AC1085" s="23">
        <f ca="1">Y1085*'Cost Study'!$B$31</f>
        <v>0</v>
      </c>
      <c r="AD1085" s="24">
        <f ca="1">AA1085*'Cost Study'!$B$31</f>
        <v>0</v>
      </c>
      <c r="AE1085" s="377">
        <f t="shared" ca="1" si="253"/>
        <v>0</v>
      </c>
      <c r="AF1085" s="377">
        <f t="shared" ca="1" si="254"/>
        <v>0</v>
      </c>
      <c r="AH1085" s="688">
        <f>IFERROR($H1085/SUMIF($A:$A,$A1085,$H:$H)*SUMIF(Summary!$A$110:$A$186,$A1085,Summary!$P$110:$P$186),0)</f>
        <v>0</v>
      </c>
      <c r="AI1085" s="689">
        <f t="shared" ca="1" si="255"/>
        <v>0</v>
      </c>
      <c r="AJ1085" s="688">
        <f>IFERROR(H1085/SUMIF(A:A,A1085,H:H)*SUMIF(Summary!$A$110:$A$186,'Operations Support'!A1085,Summary!$Q$110:$Q$186),0)</f>
        <v>0</v>
      </c>
      <c r="AK1085" s="688">
        <f t="shared" ca="1" si="256"/>
        <v>0</v>
      </c>
      <c r="AM1085" s="688">
        <f>IFERROR($H1085/SUMIF($A:$A,$A1085,$H:$H)*SUMIF(Summary!$A$230:$A$266,$A1085,Summary!$P$230:$P$266),0)</f>
        <v>0</v>
      </c>
      <c r="AN1085" s="688">
        <f>IFERROR($H1085/SUMIF($A:$A,$A1085,$H:$H)*(SUMIF(Summary!$A$230:$A$266,$A1085,Summary!$L$230:$L$266)+SUMIF(Summary!$A$281:$A$317,$A1085,Summary!$L$281:$L$317))-AM1085,0)</f>
        <v>0</v>
      </c>
      <c r="AO1085" s="688">
        <f>IFERROR($H1085/SUMIF($A:$A,$A1085,$H:$H)*SUMIF(Summary!$A$230:$A$266,$A1085,Summary!$Q$230:$Q$266),0)</f>
        <v>0</v>
      </c>
      <c r="AP1085" s="688">
        <f>IFERROR($H1085/SUMIF($A:$A,$A1085,$H:$H)*(SUMIF(Summary!$A$230:$A$266,$A1085,Summary!$L$230:$L$266)+SUMIF(Summary!$A$281:$A$317,$A1085,Summary!$L$281:$L$317))-AO1085,0)</f>
        <v>0</v>
      </c>
      <c r="AQ1085" s="306"/>
      <c r="AR1085" s="688">
        <f t="shared" ca="1" si="257"/>
        <v>0</v>
      </c>
      <c r="AS1085" s="688">
        <f t="shared" ca="1" si="258"/>
        <v>0</v>
      </c>
    </row>
    <row r="1086" spans="1:45" x14ac:dyDescent="0.2">
      <c r="A1086" s="423">
        <v>3625</v>
      </c>
      <c r="B1086" s="427">
        <v>2</v>
      </c>
      <c r="C1086" s="425" t="s">
        <v>310</v>
      </c>
      <c r="D1086" s="422">
        <f t="shared" si="244"/>
        <v>0</v>
      </c>
      <c r="E1086" s="422">
        <f t="shared" si="245"/>
        <v>0</v>
      </c>
      <c r="F1086" s="422">
        <f t="shared" si="246"/>
        <v>0</v>
      </c>
      <c r="G1086" s="422">
        <f t="shared" si="247"/>
        <v>0</v>
      </c>
      <c r="H1086" s="22">
        <f t="shared" si="248"/>
        <v>0</v>
      </c>
      <c r="I1086" s="116">
        <v>0</v>
      </c>
      <c r="J1086" s="116">
        <v>0</v>
      </c>
      <c r="K1086" s="116">
        <v>0</v>
      </c>
      <c r="L1086" s="116">
        <v>0</v>
      </c>
      <c r="M1086" s="22">
        <f t="shared" si="249"/>
        <v>0</v>
      </c>
      <c r="N1086" s="116">
        <v>0</v>
      </c>
      <c r="O1086" s="116">
        <v>0</v>
      </c>
      <c r="P1086" s="116">
        <v>0</v>
      </c>
      <c r="Q1086" s="116">
        <v>0</v>
      </c>
      <c r="R1086" s="22">
        <f t="shared" si="250"/>
        <v>0</v>
      </c>
      <c r="S1086" s="116">
        <v>0</v>
      </c>
      <c r="T1086" s="116">
        <v>0</v>
      </c>
      <c r="U1086" s="116">
        <v>0</v>
      </c>
      <c r="V1086" s="116">
        <v>0</v>
      </c>
      <c r="W1086" s="22">
        <f t="shared" si="251"/>
        <v>0</v>
      </c>
      <c r="X1086" s="22">
        <f t="shared" si="252"/>
        <v>0</v>
      </c>
      <c r="Y1086" s="22">
        <f ca="1">OFFSET('Cost Study'!$B$7,'Operations Support'!$C1086,'Operations Support'!$B1086)*$H1086</f>
        <v>0</v>
      </c>
      <c r="Z1086" s="23">
        <f ca="1">Y1086*'Cost Study'!$B$31</f>
        <v>0</v>
      </c>
      <c r="AA1086" s="23">
        <f ca="1">IF(A1086=10298,1.51,1)*IF($B1086&lt;3,$D1086*'Cost Study'!$B$32*OFFSET('Cost Study'!$B$7,'Operations Support'!$C1086,'Operations Support'!$B1086),0)</f>
        <v>0</v>
      </c>
      <c r="AB1086" s="24">
        <f ca="1">AA1086*'Cost Study'!$B$31</f>
        <v>0</v>
      </c>
      <c r="AC1086" s="23">
        <f ca="1">Y1086*'Cost Study'!$B$31</f>
        <v>0</v>
      </c>
      <c r="AD1086" s="24">
        <f ca="1">AA1086*'Cost Study'!$B$31</f>
        <v>0</v>
      </c>
      <c r="AE1086" s="377">
        <f t="shared" ca="1" si="253"/>
        <v>0</v>
      </c>
      <c r="AF1086" s="377">
        <f t="shared" ca="1" si="254"/>
        <v>0</v>
      </c>
      <c r="AH1086" s="688">
        <f>IFERROR($H1086/SUMIF($A:$A,$A1086,$H:$H)*SUMIF(Summary!$A$110:$A$186,$A1086,Summary!$P$110:$P$186),0)</f>
        <v>0</v>
      </c>
      <c r="AI1086" s="689">
        <f t="shared" ca="1" si="255"/>
        <v>0</v>
      </c>
      <c r="AJ1086" s="688">
        <f>IFERROR(H1086/SUMIF(A:A,A1086,H:H)*SUMIF(Summary!$A$110:$A$186,'Operations Support'!A1086,Summary!$Q$110:$Q$186),0)</f>
        <v>0</v>
      </c>
      <c r="AK1086" s="688">
        <f t="shared" ca="1" si="256"/>
        <v>0</v>
      </c>
      <c r="AM1086" s="688">
        <f>IFERROR($H1086/SUMIF($A:$A,$A1086,$H:$H)*SUMIF(Summary!$A$230:$A$266,$A1086,Summary!$P$230:$P$266),0)</f>
        <v>0</v>
      </c>
      <c r="AN1086" s="688">
        <f>IFERROR($H1086/SUMIF($A:$A,$A1086,$H:$H)*(SUMIF(Summary!$A$230:$A$266,$A1086,Summary!$L$230:$L$266)+SUMIF(Summary!$A$281:$A$317,$A1086,Summary!$L$281:$L$317))-AM1086,0)</f>
        <v>0</v>
      </c>
      <c r="AO1086" s="688">
        <f>IFERROR($H1086/SUMIF($A:$A,$A1086,$H:$H)*SUMIF(Summary!$A$230:$A$266,$A1086,Summary!$Q$230:$Q$266),0)</f>
        <v>0</v>
      </c>
      <c r="AP1086" s="688">
        <f>IFERROR($H1086/SUMIF($A:$A,$A1086,$H:$H)*(SUMIF(Summary!$A$230:$A$266,$A1086,Summary!$L$230:$L$266)+SUMIF(Summary!$A$281:$A$317,$A1086,Summary!$L$281:$L$317))-AO1086,0)</f>
        <v>0</v>
      </c>
      <c r="AQ1086" s="306"/>
      <c r="AR1086" s="688">
        <f t="shared" ca="1" si="257"/>
        <v>0</v>
      </c>
      <c r="AS1086" s="688">
        <f t="shared" ca="1" si="258"/>
        <v>0</v>
      </c>
    </row>
    <row r="1087" spans="1:45" x14ac:dyDescent="0.2">
      <c r="A1087" s="423">
        <v>3625</v>
      </c>
      <c r="B1087" s="427">
        <v>2</v>
      </c>
      <c r="C1087" s="425" t="s">
        <v>311</v>
      </c>
      <c r="D1087" s="422">
        <f t="shared" si="244"/>
        <v>0</v>
      </c>
      <c r="E1087" s="422">
        <f t="shared" si="245"/>
        <v>0</v>
      </c>
      <c r="F1087" s="422">
        <f t="shared" si="246"/>
        <v>0</v>
      </c>
      <c r="G1087" s="422">
        <f t="shared" si="247"/>
        <v>0</v>
      </c>
      <c r="H1087" s="22">
        <f t="shared" si="248"/>
        <v>0</v>
      </c>
      <c r="I1087" s="116">
        <v>0</v>
      </c>
      <c r="J1087" s="116">
        <v>0</v>
      </c>
      <c r="K1087" s="116">
        <v>0</v>
      </c>
      <c r="L1087" s="116">
        <v>0</v>
      </c>
      <c r="M1087" s="22">
        <f t="shared" si="249"/>
        <v>0</v>
      </c>
      <c r="N1087" s="116">
        <v>0</v>
      </c>
      <c r="O1087" s="116">
        <v>0</v>
      </c>
      <c r="P1087" s="116">
        <v>0</v>
      </c>
      <c r="Q1087" s="116">
        <v>0</v>
      </c>
      <c r="R1087" s="22">
        <f t="shared" si="250"/>
        <v>0</v>
      </c>
      <c r="S1087" s="116">
        <v>0</v>
      </c>
      <c r="T1087" s="116">
        <v>0</v>
      </c>
      <c r="U1087" s="116">
        <v>0</v>
      </c>
      <c r="V1087" s="116">
        <v>0</v>
      </c>
      <c r="W1087" s="22">
        <f t="shared" si="251"/>
        <v>0</v>
      </c>
      <c r="X1087" s="22">
        <f t="shared" si="252"/>
        <v>0</v>
      </c>
      <c r="Y1087" s="22">
        <f ca="1">OFFSET('Cost Study'!$B$7,'Operations Support'!$C1087,'Operations Support'!$B1087)*$H1087</f>
        <v>0</v>
      </c>
      <c r="Z1087" s="23">
        <f ca="1">Y1087*'Cost Study'!$B$31</f>
        <v>0</v>
      </c>
      <c r="AA1087" s="23">
        <f ca="1">IF(A1087=10298,1.51,1)*IF($B1087&lt;3,$D1087*'Cost Study'!$B$32*OFFSET('Cost Study'!$B$7,'Operations Support'!$C1087,'Operations Support'!$B1087),0)</f>
        <v>0</v>
      </c>
      <c r="AB1087" s="24">
        <f ca="1">AA1087*'Cost Study'!$B$31</f>
        <v>0</v>
      </c>
      <c r="AC1087" s="23">
        <f ca="1">Y1087*'Cost Study'!$B$31</f>
        <v>0</v>
      </c>
      <c r="AD1087" s="24">
        <f ca="1">AA1087*'Cost Study'!$B$31</f>
        <v>0</v>
      </c>
      <c r="AE1087" s="377">
        <f t="shared" ca="1" si="253"/>
        <v>0</v>
      </c>
      <c r="AF1087" s="377">
        <f t="shared" ca="1" si="254"/>
        <v>0</v>
      </c>
      <c r="AH1087" s="688">
        <f>IFERROR($H1087/SUMIF($A:$A,$A1087,$H:$H)*SUMIF(Summary!$A$110:$A$186,$A1087,Summary!$P$110:$P$186),0)</f>
        <v>0</v>
      </c>
      <c r="AI1087" s="689">
        <f t="shared" ca="1" si="255"/>
        <v>0</v>
      </c>
      <c r="AJ1087" s="688">
        <f>IFERROR(H1087/SUMIF(A:A,A1087,H:H)*SUMIF(Summary!$A$110:$A$186,'Operations Support'!A1087,Summary!$Q$110:$Q$186),0)</f>
        <v>0</v>
      </c>
      <c r="AK1087" s="688">
        <f t="shared" ca="1" si="256"/>
        <v>0</v>
      </c>
      <c r="AM1087" s="688">
        <f>IFERROR($H1087/SUMIF($A:$A,$A1087,$H:$H)*SUMIF(Summary!$A$230:$A$266,$A1087,Summary!$P$230:$P$266),0)</f>
        <v>0</v>
      </c>
      <c r="AN1087" s="688">
        <f>IFERROR($H1087/SUMIF($A:$A,$A1087,$H:$H)*(SUMIF(Summary!$A$230:$A$266,$A1087,Summary!$L$230:$L$266)+SUMIF(Summary!$A$281:$A$317,$A1087,Summary!$L$281:$L$317))-AM1087,0)</f>
        <v>0</v>
      </c>
      <c r="AO1087" s="688">
        <f>IFERROR($H1087/SUMIF($A:$A,$A1087,$H:$H)*SUMIF(Summary!$A$230:$A$266,$A1087,Summary!$Q$230:$Q$266),0)</f>
        <v>0</v>
      </c>
      <c r="AP1087" s="688">
        <f>IFERROR($H1087/SUMIF($A:$A,$A1087,$H:$H)*(SUMIF(Summary!$A$230:$A$266,$A1087,Summary!$L$230:$L$266)+SUMIF(Summary!$A$281:$A$317,$A1087,Summary!$L$281:$L$317))-AO1087,0)</f>
        <v>0</v>
      </c>
      <c r="AQ1087" s="306"/>
      <c r="AR1087" s="688">
        <f t="shared" ca="1" si="257"/>
        <v>0</v>
      </c>
      <c r="AS1087" s="688">
        <f t="shared" ca="1" si="258"/>
        <v>0</v>
      </c>
    </row>
    <row r="1088" spans="1:45" x14ac:dyDescent="0.2">
      <c r="A1088" s="423">
        <v>3625</v>
      </c>
      <c r="B1088" s="427">
        <v>2</v>
      </c>
      <c r="C1088" s="425" t="s">
        <v>312</v>
      </c>
      <c r="D1088" s="422">
        <f t="shared" si="244"/>
        <v>45</v>
      </c>
      <c r="E1088" s="422">
        <f t="shared" si="245"/>
        <v>0</v>
      </c>
      <c r="F1088" s="422">
        <f t="shared" si="246"/>
        <v>54</v>
      </c>
      <c r="G1088" s="422">
        <f t="shared" si="247"/>
        <v>0</v>
      </c>
      <c r="H1088" s="22">
        <f t="shared" si="248"/>
        <v>99</v>
      </c>
      <c r="I1088" s="116">
        <v>0</v>
      </c>
      <c r="J1088" s="116">
        <v>0</v>
      </c>
      <c r="K1088" s="116">
        <v>27</v>
      </c>
      <c r="L1088" s="116">
        <v>0</v>
      </c>
      <c r="M1088" s="22">
        <f t="shared" si="249"/>
        <v>27</v>
      </c>
      <c r="N1088" s="116">
        <v>24</v>
      </c>
      <c r="O1088" s="116">
        <v>0</v>
      </c>
      <c r="P1088" s="116">
        <v>27</v>
      </c>
      <c r="Q1088" s="116">
        <v>0</v>
      </c>
      <c r="R1088" s="22">
        <f t="shared" si="250"/>
        <v>51</v>
      </c>
      <c r="S1088" s="116">
        <v>21</v>
      </c>
      <c r="T1088" s="116">
        <v>0</v>
      </c>
      <c r="U1088" s="116">
        <v>0</v>
      </c>
      <c r="V1088" s="116">
        <v>0</v>
      </c>
      <c r="W1088" s="22">
        <f t="shared" si="251"/>
        <v>21</v>
      </c>
      <c r="X1088" s="22">
        <f t="shared" si="252"/>
        <v>3.3</v>
      </c>
      <c r="Y1088" s="22">
        <f ca="1">OFFSET('Cost Study'!$B$7,'Operations Support'!$C1088,'Operations Support'!$B1088)*$H1088</f>
        <v>131.67000000000002</v>
      </c>
      <c r="Z1088" s="23">
        <f ca="1">Y1088*'Cost Study'!$B$31</f>
        <v>7354.0236127827166</v>
      </c>
      <c r="AA1088" s="23">
        <f ca="1">IF(A1088=10298,1.51,1)*IF($B1088&lt;3,$D1088*'Cost Study'!$B$32*OFFSET('Cost Study'!$B$7,'Operations Support'!$C1088,'Operations Support'!$B1088),0)</f>
        <v>5.9850000000000003</v>
      </c>
      <c r="AB1088" s="24">
        <f ca="1">AA1088*'Cost Study'!$B$31</f>
        <v>334.27380058103256</v>
      </c>
      <c r="AC1088" s="23">
        <f ca="1">Y1088*'Cost Study'!$B$31</f>
        <v>7354.0236127827166</v>
      </c>
      <c r="AD1088" s="24">
        <f ca="1">AA1088*'Cost Study'!$B$31</f>
        <v>334.27380058103256</v>
      </c>
      <c r="AE1088" s="377">
        <f t="shared" ca="1" si="253"/>
        <v>7688.297413363749</v>
      </c>
      <c r="AF1088" s="377">
        <f t="shared" ca="1" si="254"/>
        <v>7688.297413363749</v>
      </c>
      <c r="AH1088" s="688">
        <f>IFERROR($H1088/SUMIF($A:$A,$A1088,$H:$H)*SUMIF(Summary!$A$110:$A$186,$A1088,Summary!$P$110:$P$186),0)</f>
        <v>2721.6741692817777</v>
      </c>
      <c r="AI1088" s="689">
        <f t="shared" ca="1" si="255"/>
        <v>4966.6232440819713</v>
      </c>
      <c r="AJ1088" s="688">
        <f>IFERROR(H1088/SUMIF(A:A,A1088,H:H)*SUMIF(Summary!$A$110:$A$186,'Operations Support'!A1088,Summary!$Q$110:$Q$186),0)</f>
        <v>2729.6242087317742</v>
      </c>
      <c r="AK1088" s="688">
        <f t="shared" ca="1" si="256"/>
        <v>4958.6732046319748</v>
      </c>
      <c r="AM1088" s="688">
        <f>IFERROR($H1088/SUMIF($A:$A,$A1088,$H:$H)*SUMIF(Summary!$A$230:$A$266,$A1088,Summary!$P$230:$P$266),0)</f>
        <v>514.94455505178473</v>
      </c>
      <c r="AN1088" s="688">
        <f>IFERROR($H1088/SUMIF($A:$A,$A1088,$H:$H)*(SUMIF(Summary!$A$230:$A$266,$A1088,Summary!$L$230:$L$266)+SUMIF(Summary!$A$281:$A$317,$A1088,Summary!$L$281:$L$317))-AM1088,0)</f>
        <v>5464.1659248078595</v>
      </c>
      <c r="AO1088" s="688">
        <f>IFERROR($H1088/SUMIF($A:$A,$A1088,$H:$H)*SUMIF(Summary!$A$230:$A$266,$A1088,Summary!$Q$230:$Q$266),0)</f>
        <v>516.44871362206015</v>
      </c>
      <c r="AP1088" s="688">
        <f>IFERROR($H1088/SUMIF($A:$A,$A1088,$H:$H)*(SUMIF(Summary!$A$230:$A$266,$A1088,Summary!$L$230:$L$266)+SUMIF(Summary!$A$281:$A$317,$A1088,Summary!$L$281:$L$317))-AO1088,0)</f>
        <v>5462.6617662375838</v>
      </c>
      <c r="AQ1088" s="306"/>
      <c r="AR1088" s="688">
        <f t="shared" ca="1" si="257"/>
        <v>10430.789168889831</v>
      </c>
      <c r="AS1088" s="688">
        <f t="shared" ca="1" si="258"/>
        <v>10421.334970869559</v>
      </c>
    </row>
    <row r="1089" spans="1:45" x14ac:dyDescent="0.2">
      <c r="A1089" s="423">
        <v>3625</v>
      </c>
      <c r="B1089" s="427">
        <v>2</v>
      </c>
      <c r="C1089" s="425" t="s">
        <v>313</v>
      </c>
      <c r="D1089" s="422">
        <f t="shared" si="244"/>
        <v>249</v>
      </c>
      <c r="E1089" s="422">
        <f t="shared" si="245"/>
        <v>0</v>
      </c>
      <c r="F1089" s="422">
        <f t="shared" si="246"/>
        <v>216</v>
      </c>
      <c r="G1089" s="422">
        <f t="shared" si="247"/>
        <v>0</v>
      </c>
      <c r="H1089" s="22">
        <f t="shared" si="248"/>
        <v>465</v>
      </c>
      <c r="I1089" s="116">
        <v>120</v>
      </c>
      <c r="J1089" s="116">
        <v>0</v>
      </c>
      <c r="K1089" s="116">
        <v>138</v>
      </c>
      <c r="L1089" s="116">
        <v>0</v>
      </c>
      <c r="M1089" s="22">
        <f t="shared" si="249"/>
        <v>258</v>
      </c>
      <c r="N1089" s="116">
        <v>18</v>
      </c>
      <c r="O1089" s="116">
        <v>0</v>
      </c>
      <c r="P1089" s="116">
        <v>60</v>
      </c>
      <c r="Q1089" s="116">
        <v>0</v>
      </c>
      <c r="R1089" s="22">
        <f t="shared" si="250"/>
        <v>78</v>
      </c>
      <c r="S1089" s="116">
        <v>111</v>
      </c>
      <c r="T1089" s="116">
        <v>0</v>
      </c>
      <c r="U1089" s="116">
        <v>18</v>
      </c>
      <c r="V1089" s="116">
        <v>0</v>
      </c>
      <c r="W1089" s="22">
        <f t="shared" si="251"/>
        <v>129</v>
      </c>
      <c r="X1089" s="22">
        <f t="shared" si="252"/>
        <v>15.5</v>
      </c>
      <c r="Y1089" s="22">
        <f ca="1">OFFSET('Cost Study'!$B$7,'Operations Support'!$C1089,'Operations Support'!$B1089)*$H1089</f>
        <v>725.4</v>
      </c>
      <c r="Z1089" s="23">
        <f ca="1">Y1089*'Cost Study'!$B$31</f>
        <v>40514.98996515973</v>
      </c>
      <c r="AA1089" s="23">
        <f ca="1">IF(A1089=10298,1.51,1)*IF($B1089&lt;3,$D1089*'Cost Study'!$B$32*OFFSET('Cost Study'!$B$7,'Operations Support'!$C1089,'Operations Support'!$B1089),0)</f>
        <v>38.844000000000001</v>
      </c>
      <c r="AB1089" s="24">
        <f ca="1">AA1089*'Cost Study'!$B$31</f>
        <v>2169.5123658762955</v>
      </c>
      <c r="AC1089" s="23">
        <f ca="1">Y1089*'Cost Study'!$B$31</f>
        <v>40514.98996515973</v>
      </c>
      <c r="AD1089" s="24">
        <f ca="1">AA1089*'Cost Study'!$B$31</f>
        <v>2169.5123658762955</v>
      </c>
      <c r="AE1089" s="377">
        <f t="shared" ca="1" si="253"/>
        <v>42684.502331036027</v>
      </c>
      <c r="AF1089" s="377">
        <f t="shared" ca="1" si="254"/>
        <v>42684.502331036027</v>
      </c>
      <c r="AH1089" s="688">
        <f>IFERROR($H1089/SUMIF($A:$A,$A1089,$H:$H)*SUMIF(Summary!$A$110:$A$186,$A1089,Summary!$P$110:$P$186),0)</f>
        <v>12783.621098141684</v>
      </c>
      <c r="AI1089" s="689">
        <f t="shared" ca="1" si="255"/>
        <v>29900.881232894342</v>
      </c>
      <c r="AJ1089" s="688">
        <f>IFERROR(H1089/SUMIF(A:A,A1089,H:H)*SUMIF(Summary!$A$110:$A$186,'Operations Support'!A1089,Summary!$Q$110:$Q$186),0)</f>
        <v>12820.962192528032</v>
      </c>
      <c r="AK1089" s="688">
        <f t="shared" ca="1" si="256"/>
        <v>29863.540138507997</v>
      </c>
      <c r="AM1089" s="688">
        <f>IFERROR($H1089/SUMIF($A:$A,$A1089,$H:$H)*SUMIF(Summary!$A$230:$A$266,$A1089,Summary!$P$230:$P$266),0)</f>
        <v>2418.6789706977765</v>
      </c>
      <c r="AN1089" s="688">
        <f>IFERROR($H1089/SUMIF($A:$A,$A1089,$H:$H)*(SUMIF(Summary!$A$230:$A$266,$A1089,Summary!$L$230:$L$266)+SUMIF(Summary!$A$281:$A$317,$A1089,Summary!$L$281:$L$317))-AM1089,0)</f>
        <v>25665.021768036917</v>
      </c>
      <c r="AO1089" s="688">
        <f>IFERROR($H1089/SUMIF($A:$A,$A1089,$H:$H)*SUMIF(Summary!$A$230:$A$266,$A1089,Summary!$Q$230:$Q$266),0)</f>
        <v>2425.743957921798</v>
      </c>
      <c r="AP1089" s="688">
        <f>IFERROR($H1089/SUMIF($A:$A,$A1089,$H:$H)*(SUMIF(Summary!$A$230:$A$266,$A1089,Summary!$L$230:$L$266)+SUMIF(Summary!$A$281:$A$317,$A1089,Summary!$L$281:$L$317))-AO1089,0)</f>
        <v>25657.956780812896</v>
      </c>
      <c r="AQ1089" s="306"/>
      <c r="AR1089" s="688">
        <f t="shared" ca="1" si="257"/>
        <v>55565.903000931256</v>
      </c>
      <c r="AS1089" s="688">
        <f t="shared" ca="1" si="258"/>
        <v>55521.496919320896</v>
      </c>
    </row>
    <row r="1090" spans="1:45" x14ac:dyDescent="0.2">
      <c r="A1090" s="423">
        <v>3625</v>
      </c>
      <c r="B1090" s="427">
        <v>2</v>
      </c>
      <c r="C1090" s="425" t="s">
        <v>314</v>
      </c>
      <c r="D1090" s="422">
        <f t="shared" si="244"/>
        <v>0</v>
      </c>
      <c r="E1090" s="422">
        <f t="shared" si="245"/>
        <v>0</v>
      </c>
      <c r="F1090" s="422">
        <f t="shared" si="246"/>
        <v>0</v>
      </c>
      <c r="G1090" s="422">
        <f t="shared" si="247"/>
        <v>0</v>
      </c>
      <c r="H1090" s="22">
        <f t="shared" si="248"/>
        <v>0</v>
      </c>
      <c r="I1090" s="116">
        <v>0</v>
      </c>
      <c r="J1090" s="116">
        <v>0</v>
      </c>
      <c r="K1090" s="116">
        <v>0</v>
      </c>
      <c r="L1090" s="116">
        <v>0</v>
      </c>
      <c r="M1090" s="22">
        <f t="shared" si="249"/>
        <v>0</v>
      </c>
      <c r="N1090" s="116">
        <v>0</v>
      </c>
      <c r="O1090" s="116">
        <v>0</v>
      </c>
      <c r="P1090" s="116">
        <v>0</v>
      </c>
      <c r="Q1090" s="116">
        <v>0</v>
      </c>
      <c r="R1090" s="22">
        <f t="shared" si="250"/>
        <v>0</v>
      </c>
      <c r="S1090" s="116">
        <v>0</v>
      </c>
      <c r="T1090" s="116">
        <v>0</v>
      </c>
      <c r="U1090" s="116">
        <v>0</v>
      </c>
      <c r="V1090" s="116">
        <v>0</v>
      </c>
      <c r="W1090" s="22">
        <f t="shared" si="251"/>
        <v>0</v>
      </c>
      <c r="X1090" s="22">
        <f t="shared" si="252"/>
        <v>0</v>
      </c>
      <c r="Y1090" s="22">
        <f ca="1">OFFSET('Cost Study'!$B$7,'Operations Support'!$C1090,'Operations Support'!$B1090)*$H1090</f>
        <v>0</v>
      </c>
      <c r="Z1090" s="23">
        <f ca="1">Y1090*'Cost Study'!$B$31</f>
        <v>0</v>
      </c>
      <c r="AA1090" s="23">
        <f ca="1">IF(A1090=10298,1.51,1)*IF($B1090&lt;3,$D1090*'Cost Study'!$B$32*OFFSET('Cost Study'!$B$7,'Operations Support'!$C1090,'Operations Support'!$B1090),0)</f>
        <v>0</v>
      </c>
      <c r="AB1090" s="24">
        <f ca="1">AA1090*'Cost Study'!$B$31</f>
        <v>0</v>
      </c>
      <c r="AC1090" s="23">
        <f ca="1">Y1090*'Cost Study'!$B$31</f>
        <v>0</v>
      </c>
      <c r="AD1090" s="24">
        <f ca="1">AA1090*'Cost Study'!$B$31</f>
        <v>0</v>
      </c>
      <c r="AE1090" s="377">
        <f t="shared" ca="1" si="253"/>
        <v>0</v>
      </c>
      <c r="AF1090" s="377">
        <f t="shared" ca="1" si="254"/>
        <v>0</v>
      </c>
      <c r="AH1090" s="688">
        <f>IFERROR($H1090/SUMIF($A:$A,$A1090,$H:$H)*SUMIF(Summary!$A$110:$A$186,$A1090,Summary!$P$110:$P$186),0)</f>
        <v>0</v>
      </c>
      <c r="AI1090" s="689">
        <f t="shared" ca="1" si="255"/>
        <v>0</v>
      </c>
      <c r="AJ1090" s="688">
        <f>IFERROR(H1090/SUMIF(A:A,A1090,H:H)*SUMIF(Summary!$A$110:$A$186,'Operations Support'!A1090,Summary!$Q$110:$Q$186),0)</f>
        <v>0</v>
      </c>
      <c r="AK1090" s="688">
        <f t="shared" ca="1" si="256"/>
        <v>0</v>
      </c>
      <c r="AM1090" s="688">
        <f>IFERROR($H1090/SUMIF($A:$A,$A1090,$H:$H)*SUMIF(Summary!$A$230:$A$266,$A1090,Summary!$P$230:$P$266),0)</f>
        <v>0</v>
      </c>
      <c r="AN1090" s="688">
        <f>IFERROR($H1090/SUMIF($A:$A,$A1090,$H:$H)*(SUMIF(Summary!$A$230:$A$266,$A1090,Summary!$L$230:$L$266)+SUMIF(Summary!$A$281:$A$317,$A1090,Summary!$L$281:$L$317))-AM1090,0)</f>
        <v>0</v>
      </c>
      <c r="AO1090" s="688">
        <f>IFERROR($H1090/SUMIF($A:$A,$A1090,$H:$H)*SUMIF(Summary!$A$230:$A$266,$A1090,Summary!$Q$230:$Q$266),0)</f>
        <v>0</v>
      </c>
      <c r="AP1090" s="688">
        <f>IFERROR($H1090/SUMIF($A:$A,$A1090,$H:$H)*(SUMIF(Summary!$A$230:$A$266,$A1090,Summary!$L$230:$L$266)+SUMIF(Summary!$A$281:$A$317,$A1090,Summary!$L$281:$L$317))-AO1090,0)</f>
        <v>0</v>
      </c>
      <c r="AQ1090" s="306"/>
      <c r="AR1090" s="688">
        <f t="shared" ca="1" si="257"/>
        <v>0</v>
      </c>
      <c r="AS1090" s="688">
        <f t="shared" ca="1" si="258"/>
        <v>0</v>
      </c>
    </row>
    <row r="1091" spans="1:45" s="15" customFormat="1" x14ac:dyDescent="0.2">
      <c r="A1091" s="423">
        <v>3625</v>
      </c>
      <c r="B1091" s="427">
        <v>2</v>
      </c>
      <c r="C1091" s="425" t="s">
        <v>315</v>
      </c>
      <c r="D1091" s="422">
        <f t="shared" si="244"/>
        <v>666</v>
      </c>
      <c r="E1091" s="422">
        <f t="shared" si="245"/>
        <v>0</v>
      </c>
      <c r="F1091" s="422">
        <f t="shared" si="246"/>
        <v>303</v>
      </c>
      <c r="G1091" s="422">
        <f t="shared" si="247"/>
        <v>0</v>
      </c>
      <c r="H1091" s="22">
        <f t="shared" si="248"/>
        <v>969</v>
      </c>
      <c r="I1091" s="116">
        <v>300</v>
      </c>
      <c r="J1091" s="116">
        <v>0</v>
      </c>
      <c r="K1091" s="116">
        <v>123</v>
      </c>
      <c r="L1091" s="116">
        <v>0</v>
      </c>
      <c r="M1091" s="22">
        <f t="shared" si="249"/>
        <v>423</v>
      </c>
      <c r="N1091" s="116">
        <v>273</v>
      </c>
      <c r="O1091" s="116">
        <v>0</v>
      </c>
      <c r="P1091" s="116">
        <v>180</v>
      </c>
      <c r="Q1091" s="116">
        <v>0</v>
      </c>
      <c r="R1091" s="22">
        <f t="shared" si="250"/>
        <v>453</v>
      </c>
      <c r="S1091" s="116">
        <v>93</v>
      </c>
      <c r="T1091" s="116">
        <v>0</v>
      </c>
      <c r="U1091" s="116">
        <v>0</v>
      </c>
      <c r="V1091" s="116">
        <v>0</v>
      </c>
      <c r="W1091" s="22">
        <f t="shared" si="251"/>
        <v>93</v>
      </c>
      <c r="X1091" s="22">
        <f t="shared" si="252"/>
        <v>32.299999999999997</v>
      </c>
      <c r="Y1091" s="22">
        <f ca="1">OFFSET('Cost Study'!$B$7,'Operations Support'!$C1091,'Operations Support'!$B1091)*$H1091</f>
        <v>1734.51</v>
      </c>
      <c r="Z1091" s="23">
        <f ca="1">Y1091*'Cost Study'!$B$31</f>
        <v>96875.730968388758</v>
      </c>
      <c r="AA1091" s="23">
        <f ca="1">IF(A1091=10298,1.51,1)*IF($B1091&lt;3,$D1091*'Cost Study'!$B$32*OFFSET('Cost Study'!$B$7,'Operations Support'!$C1091,'Operations Support'!$B1091),0)</f>
        <v>119.21400000000001</v>
      </c>
      <c r="AB1091" s="24">
        <f ca="1">AA1091*'Cost Study'!$B$31</f>
        <v>6658.3319736787334</v>
      </c>
      <c r="AC1091" s="23">
        <f ca="1">Y1091*'Cost Study'!$B$31</f>
        <v>96875.730968388758</v>
      </c>
      <c r="AD1091" s="24">
        <f ca="1">AA1091*'Cost Study'!$B$31</f>
        <v>6658.3319736787334</v>
      </c>
      <c r="AE1091" s="377">
        <f t="shared" ca="1" si="253"/>
        <v>103534.0629420675</v>
      </c>
      <c r="AF1091" s="377">
        <f t="shared" ca="1" si="254"/>
        <v>103534.0629420675</v>
      </c>
      <c r="AH1091" s="688">
        <f>IFERROR($H1091/SUMIF($A:$A,$A1091,$H:$H)*SUMIF(Summary!$A$110:$A$186,$A1091,Summary!$P$110:$P$186),0)</f>
        <v>26639.416869030734</v>
      </c>
      <c r="AI1091" s="689">
        <f t="shared" ca="1" si="255"/>
        <v>76894.646073036769</v>
      </c>
      <c r="AJ1091" s="688">
        <f>IFERROR(H1091/SUMIF(A:A,A1091,H:H)*SUMIF(Summary!$A$110:$A$186,'Operations Support'!A1091,Summary!$Q$110:$Q$186),0)</f>
        <v>26717.230891526156</v>
      </c>
      <c r="AK1091" s="688">
        <f t="shared" ca="1" si="256"/>
        <v>76816.832050541343</v>
      </c>
      <c r="AL1091" s="1"/>
      <c r="AM1091" s="688">
        <f>IFERROR($H1091/SUMIF($A:$A,$A1091,$H:$H)*SUMIF(Summary!$A$230:$A$266,$A1091,Summary!$P$230:$P$266),0)</f>
        <v>5040.2148873250444</v>
      </c>
      <c r="AN1091" s="688">
        <f>IFERROR($H1091/SUMIF($A:$A,$A1091,$H:$H)*(SUMIF(Summary!$A$230:$A$266,$A1091,Summary!$L$230:$L$266)+SUMIF(Summary!$A$281:$A$317,$A1091,Summary!$L$281:$L$317))-AM1091,0)</f>
        <v>53482.593748876927</v>
      </c>
      <c r="AO1091" s="688">
        <f>IFERROR($H1091/SUMIF($A:$A,$A1091,$H:$H)*SUMIF(Summary!$A$230:$A$266,$A1091,Summary!$Q$230:$Q$266),0)</f>
        <v>5054.9374090886504</v>
      </c>
      <c r="AP1091" s="688">
        <f>IFERROR($H1091/SUMIF($A:$A,$A1091,$H:$H)*(SUMIF(Summary!$A$230:$A$266,$A1091,Summary!$L$230:$L$266)+SUMIF(Summary!$A$281:$A$317,$A1091,Summary!$L$281:$L$317))-AO1091,0)</f>
        <v>53467.871227113326</v>
      </c>
      <c r="AQ1091" s="306"/>
      <c r="AR1091" s="688">
        <f t="shared" ca="1" si="257"/>
        <v>130377.2398219137</v>
      </c>
      <c r="AS1091" s="688">
        <f t="shared" ca="1" si="258"/>
        <v>130284.70327765467</v>
      </c>
    </row>
    <row r="1092" spans="1:45" x14ac:dyDescent="0.2">
      <c r="A1092" s="423">
        <v>3625</v>
      </c>
      <c r="B1092" s="427">
        <v>2</v>
      </c>
      <c r="C1092" s="425" t="s">
        <v>316</v>
      </c>
      <c r="D1092" s="422">
        <f t="shared" si="244"/>
        <v>0</v>
      </c>
      <c r="E1092" s="422">
        <f t="shared" si="245"/>
        <v>0</v>
      </c>
      <c r="F1092" s="422">
        <f t="shared" si="246"/>
        <v>0</v>
      </c>
      <c r="G1092" s="422">
        <f t="shared" si="247"/>
        <v>0</v>
      </c>
      <c r="H1092" s="22">
        <f t="shared" si="248"/>
        <v>0</v>
      </c>
      <c r="I1092" s="116">
        <v>0</v>
      </c>
      <c r="J1092" s="116">
        <v>0</v>
      </c>
      <c r="K1092" s="116">
        <v>0</v>
      </c>
      <c r="L1092" s="116">
        <v>0</v>
      </c>
      <c r="M1092" s="22">
        <f t="shared" si="249"/>
        <v>0</v>
      </c>
      <c r="N1092" s="116">
        <v>0</v>
      </c>
      <c r="O1092" s="116">
        <v>0</v>
      </c>
      <c r="P1092" s="116">
        <v>0</v>
      </c>
      <c r="Q1092" s="116">
        <v>0</v>
      </c>
      <c r="R1092" s="22">
        <f t="shared" si="250"/>
        <v>0</v>
      </c>
      <c r="S1092" s="116">
        <v>0</v>
      </c>
      <c r="T1092" s="116">
        <v>0</v>
      </c>
      <c r="U1092" s="116">
        <v>0</v>
      </c>
      <c r="V1092" s="116">
        <v>0</v>
      </c>
      <c r="W1092" s="22">
        <f t="shared" si="251"/>
        <v>0</v>
      </c>
      <c r="X1092" s="22">
        <f t="shared" si="252"/>
        <v>0</v>
      </c>
      <c r="Y1092" s="22">
        <f ca="1">OFFSET('Cost Study'!$B$7,'Operations Support'!$C1092,'Operations Support'!$B1092)*$H1092</f>
        <v>0</v>
      </c>
      <c r="Z1092" s="23">
        <f ca="1">Y1092*'Cost Study'!$B$31</f>
        <v>0</v>
      </c>
      <c r="AA1092" s="23">
        <f ca="1">IF(A1092=10298,1.51,1)*IF($B1092&lt;3,$D1092*'Cost Study'!$B$32*OFFSET('Cost Study'!$B$7,'Operations Support'!$C1092,'Operations Support'!$B1092),0)</f>
        <v>0</v>
      </c>
      <c r="AB1092" s="24">
        <f ca="1">AA1092*'Cost Study'!$B$31</f>
        <v>0</v>
      </c>
      <c r="AC1092" s="23">
        <f ca="1">Y1092*'Cost Study'!$B$31</f>
        <v>0</v>
      </c>
      <c r="AD1092" s="24">
        <f ca="1">AA1092*'Cost Study'!$B$31</f>
        <v>0</v>
      </c>
      <c r="AE1092" s="377">
        <f t="shared" ca="1" si="253"/>
        <v>0</v>
      </c>
      <c r="AF1092" s="377">
        <f t="shared" ca="1" si="254"/>
        <v>0</v>
      </c>
      <c r="AH1092" s="688">
        <f>IFERROR($H1092/SUMIF($A:$A,$A1092,$H:$H)*SUMIF(Summary!$A$110:$A$186,$A1092,Summary!$P$110:$P$186),0)</f>
        <v>0</v>
      </c>
      <c r="AI1092" s="689">
        <f t="shared" ca="1" si="255"/>
        <v>0</v>
      </c>
      <c r="AJ1092" s="688">
        <f>IFERROR(H1092/SUMIF(A:A,A1092,H:H)*SUMIF(Summary!$A$110:$A$186,'Operations Support'!A1092,Summary!$Q$110:$Q$186),0)</f>
        <v>0</v>
      </c>
      <c r="AK1092" s="688">
        <f t="shared" ca="1" si="256"/>
        <v>0</v>
      </c>
      <c r="AM1092" s="688">
        <f>IFERROR($H1092/SUMIF($A:$A,$A1092,$H:$H)*SUMIF(Summary!$A$230:$A$266,$A1092,Summary!$P$230:$P$266),0)</f>
        <v>0</v>
      </c>
      <c r="AN1092" s="688">
        <f>IFERROR($H1092/SUMIF($A:$A,$A1092,$H:$H)*(SUMIF(Summary!$A$230:$A$266,$A1092,Summary!$L$230:$L$266)+SUMIF(Summary!$A$281:$A$317,$A1092,Summary!$L$281:$L$317))-AM1092,0)</f>
        <v>0</v>
      </c>
      <c r="AO1092" s="688">
        <f>IFERROR($H1092/SUMIF($A:$A,$A1092,$H:$H)*SUMIF(Summary!$A$230:$A$266,$A1092,Summary!$Q$230:$Q$266),0)</f>
        <v>0</v>
      </c>
      <c r="AP1092" s="688">
        <f>IFERROR($H1092/SUMIF($A:$A,$A1092,$H:$H)*(SUMIF(Summary!$A$230:$A$266,$A1092,Summary!$L$230:$L$266)+SUMIF(Summary!$A$281:$A$317,$A1092,Summary!$L$281:$L$317))-AO1092,0)</f>
        <v>0</v>
      </c>
      <c r="AQ1092" s="306"/>
      <c r="AR1092" s="688">
        <f t="shared" ca="1" si="257"/>
        <v>0</v>
      </c>
      <c r="AS1092" s="688">
        <f t="shared" ca="1" si="258"/>
        <v>0</v>
      </c>
    </row>
    <row r="1093" spans="1:45" x14ac:dyDescent="0.2">
      <c r="A1093" s="423">
        <v>3625</v>
      </c>
      <c r="B1093" s="427">
        <v>2</v>
      </c>
      <c r="C1093" s="425" t="s">
        <v>317</v>
      </c>
      <c r="D1093" s="422">
        <f t="shared" ref="D1093:D1156" si="259">I1093+N1093+S1093</f>
        <v>0</v>
      </c>
      <c r="E1093" s="422">
        <f t="shared" ref="E1093:E1156" si="260">J1093+O1093+T1093</f>
        <v>0</v>
      </c>
      <c r="F1093" s="422">
        <f t="shared" ref="F1093:F1156" si="261">K1093+P1093+U1093</f>
        <v>81</v>
      </c>
      <c r="G1093" s="422">
        <f t="shared" ref="G1093:G1156" si="262">L1093+Q1093+V1093</f>
        <v>0</v>
      </c>
      <c r="H1093" s="22">
        <f t="shared" ref="H1093:H1156" si="263">(SUM(D1093:F1093)-G1093)*IF(A1093=10298,1.51,1)</f>
        <v>81</v>
      </c>
      <c r="I1093" s="116">
        <v>0</v>
      </c>
      <c r="J1093" s="116">
        <v>0</v>
      </c>
      <c r="K1093" s="116">
        <v>39</v>
      </c>
      <c r="L1093" s="116">
        <v>0</v>
      </c>
      <c r="M1093" s="22">
        <f t="shared" ref="M1093:M1156" si="264">SUM(I1093:K1093)-L1093</f>
        <v>39</v>
      </c>
      <c r="N1093" s="116">
        <v>0</v>
      </c>
      <c r="O1093" s="116">
        <v>0</v>
      </c>
      <c r="P1093" s="116">
        <v>42</v>
      </c>
      <c r="Q1093" s="116">
        <v>0</v>
      </c>
      <c r="R1093" s="22">
        <f t="shared" ref="R1093:R1156" si="265">SUM(N1093:P1093)-Q1093</f>
        <v>42</v>
      </c>
      <c r="S1093" s="116">
        <v>0</v>
      </c>
      <c r="T1093" s="116">
        <v>0</v>
      </c>
      <c r="U1093" s="116">
        <v>0</v>
      </c>
      <c r="V1093" s="116">
        <v>0</v>
      </c>
      <c r="W1093" s="22">
        <f t="shared" ref="W1093:W1156" si="266">SUM(S1093:U1093)-V1093</f>
        <v>0</v>
      </c>
      <c r="X1093" s="22">
        <f t="shared" ref="X1093:X1156" si="267">IF(OR(B1093=1,B1093=2),H1093/30,IF(OR(B1093=3,B1093=5),H1093/24,IF(B1093=4,H1093/18,0)))</f>
        <v>2.7</v>
      </c>
      <c r="Y1093" s="22">
        <f ca="1">OFFSET('Cost Study'!$B$7,'Operations Support'!$C1093,'Operations Support'!$B1093)*$H1093</f>
        <v>177.39</v>
      </c>
      <c r="Z1093" s="23">
        <f ca="1">Y1093*'Cost Study'!$B$31</f>
        <v>9907.5738488002262</v>
      </c>
      <c r="AA1093" s="23">
        <f ca="1">IF(A1093=10298,1.51,1)*IF($B1093&lt;3,$D1093*'Cost Study'!$B$32*OFFSET('Cost Study'!$B$7,'Operations Support'!$C1093,'Operations Support'!$B1093),0)</f>
        <v>0</v>
      </c>
      <c r="AB1093" s="24">
        <f ca="1">AA1093*'Cost Study'!$B$31</f>
        <v>0</v>
      </c>
      <c r="AC1093" s="23">
        <f ca="1">Y1093*'Cost Study'!$B$31</f>
        <v>9907.5738488002262</v>
      </c>
      <c r="AD1093" s="24">
        <f ca="1">AA1093*'Cost Study'!$B$31</f>
        <v>0</v>
      </c>
      <c r="AE1093" s="377">
        <f t="shared" ref="AE1093:AE1156" ca="1" si="268">Z1093+AB1093</f>
        <v>9907.5738488002262</v>
      </c>
      <c r="AF1093" s="377">
        <f t="shared" ref="AF1093:AF1156" ca="1" si="269">AC1093+AD1093</f>
        <v>9907.5738488002262</v>
      </c>
      <c r="AH1093" s="688">
        <f>IFERROR($H1093/SUMIF($A:$A,$A1093,$H:$H)*SUMIF(Summary!$A$110:$A$186,$A1093,Summary!$P$110:$P$186),0)</f>
        <v>2226.8243203214543</v>
      </c>
      <c r="AI1093" s="689">
        <f t="shared" ca="1" si="255"/>
        <v>7680.7495284787719</v>
      </c>
      <c r="AJ1093" s="688">
        <f>IFERROR(H1093/SUMIF(A:A,A1093,H:H)*SUMIF(Summary!$A$110:$A$186,'Operations Support'!A1093,Summary!$Q$110:$Q$186),0)</f>
        <v>2233.3288980532698</v>
      </c>
      <c r="AK1093" s="688">
        <f t="shared" ca="1" si="256"/>
        <v>7674.2449507469564</v>
      </c>
      <c r="AM1093" s="688">
        <f>IFERROR($H1093/SUMIF($A:$A,$A1093,$H:$H)*SUMIF(Summary!$A$230:$A$266,$A1093,Summary!$P$230:$P$266),0)</f>
        <v>421.31827231509652</v>
      </c>
      <c r="AN1093" s="688">
        <f>IFERROR($H1093/SUMIF($A:$A,$A1093,$H:$H)*(SUMIF(Summary!$A$230:$A$266,$A1093,Summary!$L$230:$L$266)+SUMIF(Summary!$A$281:$A$317,$A1093,Summary!$L$281:$L$317))-AM1093,0)</f>
        <v>4470.6812112064299</v>
      </c>
      <c r="AO1093" s="688">
        <f>IFERROR($H1093/SUMIF($A:$A,$A1093,$H:$H)*SUMIF(Summary!$A$230:$A$266,$A1093,Summary!$Q$230:$Q$266),0)</f>
        <v>422.54894750895835</v>
      </c>
      <c r="AP1093" s="688">
        <f>IFERROR($H1093/SUMIF($A:$A,$A1093,$H:$H)*(SUMIF(Summary!$A$230:$A$266,$A1093,Summary!$L$230:$L$266)+SUMIF(Summary!$A$281:$A$317,$A1093,Summary!$L$281:$L$317))-AO1093,0)</f>
        <v>4469.4505360125686</v>
      </c>
      <c r="AQ1093" s="306"/>
      <c r="AR1093" s="688">
        <f t="shared" ca="1" si="257"/>
        <v>12151.430739685202</v>
      </c>
      <c r="AS1093" s="688">
        <f t="shared" ca="1" si="258"/>
        <v>12143.695486759525</v>
      </c>
    </row>
    <row r="1094" spans="1:45" x14ac:dyDescent="0.2">
      <c r="A1094" s="423">
        <v>3625</v>
      </c>
      <c r="B1094" s="427">
        <v>2</v>
      </c>
      <c r="C1094" s="425" t="s">
        <v>318</v>
      </c>
      <c r="D1094" s="422">
        <f t="shared" si="259"/>
        <v>33</v>
      </c>
      <c r="E1094" s="422">
        <f t="shared" si="260"/>
        <v>0</v>
      </c>
      <c r="F1094" s="422">
        <f t="shared" si="261"/>
        <v>189</v>
      </c>
      <c r="G1094" s="422">
        <f t="shared" si="262"/>
        <v>0</v>
      </c>
      <c r="H1094" s="22">
        <f t="shared" si="263"/>
        <v>222</v>
      </c>
      <c r="I1094" s="116">
        <v>33</v>
      </c>
      <c r="J1094" s="116">
        <v>0</v>
      </c>
      <c r="K1094" s="116">
        <v>84</v>
      </c>
      <c r="L1094" s="116">
        <v>0</v>
      </c>
      <c r="M1094" s="22">
        <f t="shared" si="264"/>
        <v>117</v>
      </c>
      <c r="N1094" s="116">
        <v>0</v>
      </c>
      <c r="O1094" s="116">
        <v>0</v>
      </c>
      <c r="P1094" s="116">
        <v>99</v>
      </c>
      <c r="Q1094" s="116">
        <v>0</v>
      </c>
      <c r="R1094" s="22">
        <f t="shared" si="265"/>
        <v>99</v>
      </c>
      <c r="S1094" s="116">
        <v>0</v>
      </c>
      <c r="T1094" s="116">
        <v>0</v>
      </c>
      <c r="U1094" s="116">
        <v>6</v>
      </c>
      <c r="V1094" s="116">
        <v>0</v>
      </c>
      <c r="W1094" s="22">
        <f t="shared" si="266"/>
        <v>6</v>
      </c>
      <c r="X1094" s="22">
        <f t="shared" si="267"/>
        <v>7.4</v>
      </c>
      <c r="Y1094" s="22">
        <f ca="1">OFFSET('Cost Study'!$B$7,'Operations Support'!$C1094,'Operations Support'!$B1094)*$H1094</f>
        <v>508.38</v>
      </c>
      <c r="Z1094" s="23">
        <f ca="1">Y1094*'Cost Study'!$B$31</f>
        <v>28394.004133564798</v>
      </c>
      <c r="AA1094" s="23">
        <f ca="1">IF(A1094=10298,1.51,1)*IF($B1094&lt;3,$D1094*'Cost Study'!$B$32*OFFSET('Cost Study'!$B$7,'Operations Support'!$C1094,'Operations Support'!$B1094),0)</f>
        <v>7.5570000000000004</v>
      </c>
      <c r="AB1094" s="24">
        <f ca="1">AA1094*'Cost Study'!$B$31</f>
        <v>422.07303441785513</v>
      </c>
      <c r="AC1094" s="23">
        <f ca="1">Y1094*'Cost Study'!$B$31</f>
        <v>28394.004133564798</v>
      </c>
      <c r="AD1094" s="24">
        <f ca="1">AA1094*'Cost Study'!$B$31</f>
        <v>422.07303441785513</v>
      </c>
      <c r="AE1094" s="377">
        <f t="shared" ca="1" si="268"/>
        <v>28816.077167982654</v>
      </c>
      <c r="AF1094" s="377">
        <f t="shared" ca="1" si="269"/>
        <v>28816.077167982654</v>
      </c>
      <c r="AH1094" s="688">
        <f>IFERROR($H1094/SUMIF($A:$A,$A1094,$H:$H)*SUMIF(Summary!$A$110:$A$186,$A1094,Summary!$P$110:$P$186),0)</f>
        <v>6103.1481371773198</v>
      </c>
      <c r="AI1094" s="689">
        <f t="shared" ca="1" si="255"/>
        <v>22712.929030805335</v>
      </c>
      <c r="AJ1094" s="688">
        <f>IFERROR(H1094/SUMIF(A:A,A1094,H:H)*SUMIF(Summary!$A$110:$A$186,'Operations Support'!A1094,Summary!$Q$110:$Q$186),0)</f>
        <v>6120.9754983682215</v>
      </c>
      <c r="AK1094" s="688">
        <f t="shared" ca="1" si="256"/>
        <v>22695.101669614432</v>
      </c>
      <c r="AM1094" s="688">
        <f>IFERROR($H1094/SUMIF($A:$A,$A1094,$H:$H)*SUMIF(Summary!$A$230:$A$266,$A1094,Summary!$P$230:$P$266),0)</f>
        <v>1154.7241537524869</v>
      </c>
      <c r="AN1094" s="688">
        <f>IFERROR($H1094/SUMIF($A:$A,$A1094,$H:$H)*(SUMIF(Summary!$A$230:$A$266,$A1094,Summary!$L$230:$L$266)+SUMIF(Summary!$A$281:$A$317,$A1094,Summary!$L$281:$L$317))-AM1094,0)</f>
        <v>12252.978134417626</v>
      </c>
      <c r="AO1094" s="688">
        <f>IFERROR($H1094/SUMIF($A:$A,$A1094,$H:$H)*SUMIF(Summary!$A$230:$A$266,$A1094,Summary!$Q$230:$Q$266),0)</f>
        <v>1158.0971153949229</v>
      </c>
      <c r="AP1094" s="688">
        <f>IFERROR($H1094/SUMIF($A:$A,$A1094,$H:$H)*(SUMIF(Summary!$A$230:$A$266,$A1094,Summary!$L$230:$L$266)+SUMIF(Summary!$A$281:$A$317,$A1094,Summary!$L$281:$L$317))-AO1094,0)</f>
        <v>12249.605172775189</v>
      </c>
      <c r="AQ1094" s="306"/>
      <c r="AR1094" s="688">
        <f t="shared" ca="1" si="257"/>
        <v>34965.907165222961</v>
      </c>
      <c r="AS1094" s="688">
        <f t="shared" ca="1" si="258"/>
        <v>34944.70684238962</v>
      </c>
    </row>
    <row r="1095" spans="1:45" x14ac:dyDescent="0.2">
      <c r="A1095" s="423">
        <v>3625</v>
      </c>
      <c r="B1095" s="427">
        <v>2</v>
      </c>
      <c r="C1095" s="425" t="s">
        <v>319</v>
      </c>
      <c r="D1095" s="422">
        <f t="shared" si="259"/>
        <v>0</v>
      </c>
      <c r="E1095" s="422">
        <f t="shared" si="260"/>
        <v>0</v>
      </c>
      <c r="F1095" s="422">
        <f t="shared" si="261"/>
        <v>0</v>
      </c>
      <c r="G1095" s="422">
        <f t="shared" si="262"/>
        <v>0</v>
      </c>
      <c r="H1095" s="22">
        <f t="shared" si="263"/>
        <v>0</v>
      </c>
      <c r="I1095" s="116">
        <v>0</v>
      </c>
      <c r="J1095" s="116">
        <v>0</v>
      </c>
      <c r="K1095" s="116">
        <v>0</v>
      </c>
      <c r="L1095" s="116">
        <v>0</v>
      </c>
      <c r="M1095" s="22">
        <f t="shared" si="264"/>
        <v>0</v>
      </c>
      <c r="N1095" s="116">
        <v>0</v>
      </c>
      <c r="O1095" s="116">
        <v>0</v>
      </c>
      <c r="P1095" s="116">
        <v>0</v>
      </c>
      <c r="Q1095" s="116">
        <v>0</v>
      </c>
      <c r="R1095" s="22">
        <f t="shared" si="265"/>
        <v>0</v>
      </c>
      <c r="S1095" s="116">
        <v>0</v>
      </c>
      <c r="T1095" s="116">
        <v>0</v>
      </c>
      <c r="U1095" s="116">
        <v>0</v>
      </c>
      <c r="V1095" s="116">
        <v>0</v>
      </c>
      <c r="W1095" s="22">
        <f t="shared" si="266"/>
        <v>0</v>
      </c>
      <c r="X1095" s="22">
        <f t="shared" si="267"/>
        <v>0</v>
      </c>
      <c r="Y1095" s="22">
        <f ca="1">OFFSET('Cost Study'!$B$7,'Operations Support'!$C1095,'Operations Support'!$B1095)*$H1095</f>
        <v>0</v>
      </c>
      <c r="Z1095" s="23">
        <f ca="1">Y1095*'Cost Study'!$B$31</f>
        <v>0</v>
      </c>
      <c r="AA1095" s="23">
        <f ca="1">IF(A1095=10298,1.51,1)*IF($B1095&lt;3,$D1095*'Cost Study'!$B$32*OFFSET('Cost Study'!$B$7,'Operations Support'!$C1095,'Operations Support'!$B1095),0)</f>
        <v>0</v>
      </c>
      <c r="AB1095" s="24">
        <f ca="1">AA1095*'Cost Study'!$B$31</f>
        <v>0</v>
      </c>
      <c r="AC1095" s="23">
        <f ca="1">Y1095*'Cost Study'!$B$31</f>
        <v>0</v>
      </c>
      <c r="AD1095" s="24">
        <f ca="1">AA1095*'Cost Study'!$B$31</f>
        <v>0</v>
      </c>
      <c r="AE1095" s="377">
        <f t="shared" ca="1" si="268"/>
        <v>0</v>
      </c>
      <c r="AF1095" s="377">
        <f t="shared" ca="1" si="269"/>
        <v>0</v>
      </c>
      <c r="AH1095" s="688">
        <f>IFERROR($H1095/SUMIF($A:$A,$A1095,$H:$H)*SUMIF(Summary!$A$110:$A$186,$A1095,Summary!$P$110:$P$186),0)</f>
        <v>0</v>
      </c>
      <c r="AI1095" s="689">
        <f t="shared" ca="1" si="255"/>
        <v>0</v>
      </c>
      <c r="AJ1095" s="688">
        <f>IFERROR(H1095/SUMIF(A:A,A1095,H:H)*SUMIF(Summary!$A$110:$A$186,'Operations Support'!A1095,Summary!$Q$110:$Q$186),0)</f>
        <v>0</v>
      </c>
      <c r="AK1095" s="688">
        <f t="shared" ca="1" si="256"/>
        <v>0</v>
      </c>
      <c r="AM1095" s="688">
        <f>IFERROR($H1095/SUMIF($A:$A,$A1095,$H:$H)*SUMIF(Summary!$A$230:$A$266,$A1095,Summary!$P$230:$P$266),0)</f>
        <v>0</v>
      </c>
      <c r="AN1095" s="688">
        <f>IFERROR($H1095/SUMIF($A:$A,$A1095,$H:$H)*(SUMIF(Summary!$A$230:$A$266,$A1095,Summary!$L$230:$L$266)+SUMIF(Summary!$A$281:$A$317,$A1095,Summary!$L$281:$L$317))-AM1095,0)</f>
        <v>0</v>
      </c>
      <c r="AO1095" s="688">
        <f>IFERROR($H1095/SUMIF($A:$A,$A1095,$H:$H)*SUMIF(Summary!$A$230:$A$266,$A1095,Summary!$Q$230:$Q$266),0)</f>
        <v>0</v>
      </c>
      <c r="AP1095" s="688">
        <f>IFERROR($H1095/SUMIF($A:$A,$A1095,$H:$H)*(SUMIF(Summary!$A$230:$A$266,$A1095,Summary!$L$230:$L$266)+SUMIF(Summary!$A$281:$A$317,$A1095,Summary!$L$281:$L$317))-AO1095,0)</f>
        <v>0</v>
      </c>
      <c r="AQ1095" s="306"/>
      <c r="AR1095" s="688">
        <f t="shared" ca="1" si="257"/>
        <v>0</v>
      </c>
      <c r="AS1095" s="688">
        <f t="shared" ca="1" si="258"/>
        <v>0</v>
      </c>
    </row>
    <row r="1096" spans="1:45" x14ac:dyDescent="0.2">
      <c r="A1096" s="423">
        <v>3625</v>
      </c>
      <c r="B1096" s="427">
        <v>2</v>
      </c>
      <c r="C1096" s="425" t="s">
        <v>320</v>
      </c>
      <c r="D1096" s="422">
        <f t="shared" si="259"/>
        <v>0</v>
      </c>
      <c r="E1096" s="422">
        <f t="shared" si="260"/>
        <v>0</v>
      </c>
      <c r="F1096" s="422">
        <f t="shared" si="261"/>
        <v>0</v>
      </c>
      <c r="G1096" s="422">
        <f t="shared" si="262"/>
        <v>0</v>
      </c>
      <c r="H1096" s="22">
        <f t="shared" si="263"/>
        <v>0</v>
      </c>
      <c r="I1096" s="116">
        <v>0</v>
      </c>
      <c r="J1096" s="116">
        <v>0</v>
      </c>
      <c r="K1096" s="116">
        <v>0</v>
      </c>
      <c r="L1096" s="116">
        <v>0</v>
      </c>
      <c r="M1096" s="22">
        <f t="shared" si="264"/>
        <v>0</v>
      </c>
      <c r="N1096" s="116">
        <v>0</v>
      </c>
      <c r="O1096" s="116">
        <v>0</v>
      </c>
      <c r="P1096" s="116">
        <v>0</v>
      </c>
      <c r="Q1096" s="116">
        <v>0</v>
      </c>
      <c r="R1096" s="22">
        <f t="shared" si="265"/>
        <v>0</v>
      </c>
      <c r="S1096" s="116">
        <v>0</v>
      </c>
      <c r="T1096" s="116">
        <v>0</v>
      </c>
      <c r="U1096" s="116">
        <v>0</v>
      </c>
      <c r="V1096" s="116">
        <v>0</v>
      </c>
      <c r="W1096" s="22">
        <f t="shared" si="266"/>
        <v>0</v>
      </c>
      <c r="X1096" s="22">
        <f t="shared" si="267"/>
        <v>0</v>
      </c>
      <c r="Y1096" s="22">
        <f ca="1">OFFSET('Cost Study'!$B$7,'Operations Support'!$C1096,'Operations Support'!$B1096)*$H1096</f>
        <v>0</v>
      </c>
      <c r="Z1096" s="23">
        <f ca="1">Y1096*'Cost Study'!$B$31</f>
        <v>0</v>
      </c>
      <c r="AA1096" s="23">
        <f ca="1">IF(A1096=10298,1.51,1)*IF($B1096&lt;3,$D1096*'Cost Study'!$B$32*OFFSET('Cost Study'!$B$7,'Operations Support'!$C1096,'Operations Support'!$B1096),0)</f>
        <v>0</v>
      </c>
      <c r="AB1096" s="24">
        <f ca="1">AA1096*'Cost Study'!$B$31</f>
        <v>0</v>
      </c>
      <c r="AC1096" s="23">
        <f ca="1">Y1096*'Cost Study'!$B$31</f>
        <v>0</v>
      </c>
      <c r="AD1096" s="24">
        <f ca="1">AA1096*'Cost Study'!$B$31</f>
        <v>0</v>
      </c>
      <c r="AE1096" s="377">
        <f t="shared" ca="1" si="268"/>
        <v>0</v>
      </c>
      <c r="AF1096" s="377">
        <f t="shared" ca="1" si="269"/>
        <v>0</v>
      </c>
      <c r="AH1096" s="688">
        <f>IFERROR($H1096/SUMIF($A:$A,$A1096,$H:$H)*SUMIF(Summary!$A$110:$A$186,$A1096,Summary!$P$110:$P$186),0)</f>
        <v>0</v>
      </c>
      <c r="AI1096" s="689">
        <f t="shared" ca="1" si="255"/>
        <v>0</v>
      </c>
      <c r="AJ1096" s="688">
        <f>IFERROR(H1096/SUMIF(A:A,A1096,H:H)*SUMIF(Summary!$A$110:$A$186,'Operations Support'!A1096,Summary!$Q$110:$Q$186),0)</f>
        <v>0</v>
      </c>
      <c r="AK1096" s="688">
        <f t="shared" ca="1" si="256"/>
        <v>0</v>
      </c>
      <c r="AM1096" s="688">
        <f>IFERROR($H1096/SUMIF($A:$A,$A1096,$H:$H)*SUMIF(Summary!$A$230:$A$266,$A1096,Summary!$P$230:$P$266),0)</f>
        <v>0</v>
      </c>
      <c r="AN1096" s="688">
        <f>IFERROR($H1096/SUMIF($A:$A,$A1096,$H:$H)*(SUMIF(Summary!$A$230:$A$266,$A1096,Summary!$L$230:$L$266)+SUMIF(Summary!$A$281:$A$317,$A1096,Summary!$L$281:$L$317))-AM1096,0)</f>
        <v>0</v>
      </c>
      <c r="AO1096" s="688">
        <f>IFERROR($H1096/SUMIF($A:$A,$A1096,$H:$H)*SUMIF(Summary!$A$230:$A$266,$A1096,Summary!$Q$230:$Q$266),0)</f>
        <v>0</v>
      </c>
      <c r="AP1096" s="688">
        <f>IFERROR($H1096/SUMIF($A:$A,$A1096,$H:$H)*(SUMIF(Summary!$A$230:$A$266,$A1096,Summary!$L$230:$L$266)+SUMIF(Summary!$A$281:$A$317,$A1096,Summary!$L$281:$L$317))-AO1096,0)</f>
        <v>0</v>
      </c>
      <c r="AQ1096" s="306"/>
      <c r="AR1096" s="688">
        <f t="shared" ca="1" si="257"/>
        <v>0</v>
      </c>
      <c r="AS1096" s="688">
        <f t="shared" ca="1" si="258"/>
        <v>0</v>
      </c>
    </row>
    <row r="1097" spans="1:45" x14ac:dyDescent="0.2">
      <c r="A1097" s="423">
        <v>3625</v>
      </c>
      <c r="B1097" s="427">
        <v>3</v>
      </c>
      <c r="C1097" s="425" t="s">
        <v>300</v>
      </c>
      <c r="D1097" s="422">
        <f t="shared" si="259"/>
        <v>1157</v>
      </c>
      <c r="E1097" s="422">
        <f t="shared" si="260"/>
        <v>33</v>
      </c>
      <c r="F1097" s="422">
        <f t="shared" si="261"/>
        <v>684</v>
      </c>
      <c r="G1097" s="422">
        <f t="shared" si="262"/>
        <v>0</v>
      </c>
      <c r="H1097" s="22">
        <f t="shared" si="263"/>
        <v>1874</v>
      </c>
      <c r="I1097" s="116">
        <v>447</v>
      </c>
      <c r="J1097" s="116">
        <v>0</v>
      </c>
      <c r="K1097" s="116">
        <v>309</v>
      </c>
      <c r="L1097" s="116">
        <v>0</v>
      </c>
      <c r="M1097" s="22">
        <f t="shared" si="264"/>
        <v>756</v>
      </c>
      <c r="N1097" s="116">
        <v>461</v>
      </c>
      <c r="O1097" s="116">
        <v>21</v>
      </c>
      <c r="P1097" s="116">
        <v>273</v>
      </c>
      <c r="Q1097" s="116">
        <v>0</v>
      </c>
      <c r="R1097" s="22">
        <f t="shared" si="265"/>
        <v>755</v>
      </c>
      <c r="S1097" s="116">
        <v>249</v>
      </c>
      <c r="T1097" s="116">
        <v>12</v>
      </c>
      <c r="U1097" s="116">
        <v>102</v>
      </c>
      <c r="V1097" s="116">
        <v>0</v>
      </c>
      <c r="W1097" s="22">
        <f t="shared" si="266"/>
        <v>363</v>
      </c>
      <c r="X1097" s="22">
        <f t="shared" si="267"/>
        <v>78.083333333333329</v>
      </c>
      <c r="Y1097" s="22">
        <f ca="1">OFFSET('Cost Study'!$B$7,'Operations Support'!$C1097,'Operations Support'!$B1097)*$H1097</f>
        <v>8058.2</v>
      </c>
      <c r="Z1097" s="23">
        <f ca="1">Y1097*'Cost Study'!$B$31</f>
        <v>450066.02169458254</v>
      </c>
      <c r="AA1097" s="23">
        <f ca="1">IF(A1097=10298,1.51,1)*IF($B1097&lt;3,$D1097*'Cost Study'!$B$32*OFFSET('Cost Study'!$B$7,'Operations Support'!$C1097,'Operations Support'!$B1097),0)</f>
        <v>0</v>
      </c>
      <c r="AB1097" s="24">
        <f ca="1">AA1097*'Cost Study'!$B$31</f>
        <v>0</v>
      </c>
      <c r="AC1097" s="23">
        <f ca="1">Y1097*'Cost Study'!$B$31</f>
        <v>450066.02169458254</v>
      </c>
      <c r="AD1097" s="24">
        <f ca="1">AA1097*'Cost Study'!$B$31</f>
        <v>0</v>
      </c>
      <c r="AE1097" s="377">
        <f t="shared" ca="1" si="268"/>
        <v>450066.02169458254</v>
      </c>
      <c r="AF1097" s="377">
        <f t="shared" ca="1" si="269"/>
        <v>450066.02169458254</v>
      </c>
      <c r="AH1097" s="688">
        <f>IFERROR($H1097/SUMIF($A:$A,$A1097,$H:$H)*SUMIF(Summary!$A$110:$A$186,$A1097,Summary!$P$110:$P$186),0)</f>
        <v>51519.367608424764</v>
      </c>
      <c r="AI1097" s="689">
        <f t="shared" ca="1" si="255"/>
        <v>398546.6540861578</v>
      </c>
      <c r="AJ1097" s="688">
        <f>IFERROR(H1097/SUMIF(A:A,A1097,H:H)*SUMIF(Summary!$A$110:$A$186,'Operations Support'!A1097,Summary!$Q$110:$Q$186),0)</f>
        <v>51669.856233973187</v>
      </c>
      <c r="AK1097" s="688">
        <f t="shared" ca="1" si="256"/>
        <v>398396.16546060937</v>
      </c>
      <c r="AM1097" s="688">
        <f>IFERROR($H1097/SUMIF($A:$A,$A1097,$H:$H)*SUMIF(Summary!$A$230:$A$266,$A1097,Summary!$P$230:$P$266),0)</f>
        <v>9747.5363249196416</v>
      </c>
      <c r="AN1097" s="688">
        <f>IFERROR($H1097/SUMIF($A:$A,$A1097,$H:$H)*(SUMIF(Summary!$A$230:$A$266,$A1097,Summary!$L$230:$L$266)+SUMIF(Summary!$A$281:$A$317,$A1097,Summary!$L$281:$L$317))-AM1097,0)</f>
        <v>103432.79740494878</v>
      </c>
      <c r="AO1097" s="688">
        <f>IFERROR($H1097/SUMIF($A:$A,$A1097,$H:$H)*SUMIF(Summary!$A$230:$A$266,$A1097,Summary!$Q$230:$Q$266),0)</f>
        <v>9776.0089831084933</v>
      </c>
      <c r="AP1097" s="688">
        <f>IFERROR($H1097/SUMIF($A:$A,$A1097,$H:$H)*(SUMIF(Summary!$A$230:$A$266,$A1097,Summary!$L$230:$L$266)+SUMIF(Summary!$A$281:$A$317,$A1097,Summary!$L$281:$L$317))-AO1097,0)</f>
        <v>103404.32474675993</v>
      </c>
      <c r="AQ1097" s="306"/>
      <c r="AR1097" s="688">
        <f t="shared" ca="1" si="257"/>
        <v>501979.45149110659</v>
      </c>
      <c r="AS1097" s="688">
        <f t="shared" ca="1" si="258"/>
        <v>501800.49020736932</v>
      </c>
    </row>
    <row r="1098" spans="1:45" x14ac:dyDescent="0.2">
      <c r="A1098" s="423">
        <v>3625</v>
      </c>
      <c r="B1098" s="427">
        <v>3</v>
      </c>
      <c r="C1098" s="425" t="s">
        <v>301</v>
      </c>
      <c r="D1098" s="422">
        <f t="shared" si="259"/>
        <v>637</v>
      </c>
      <c r="E1098" s="422">
        <f t="shared" si="260"/>
        <v>0</v>
      </c>
      <c r="F1098" s="422">
        <f t="shared" si="261"/>
        <v>124</v>
      </c>
      <c r="G1098" s="422">
        <f t="shared" si="262"/>
        <v>0</v>
      </c>
      <c r="H1098" s="22">
        <f t="shared" si="263"/>
        <v>761</v>
      </c>
      <c r="I1098" s="116">
        <v>303</v>
      </c>
      <c r="J1098" s="116">
        <v>0</v>
      </c>
      <c r="K1098" s="116">
        <v>33</v>
      </c>
      <c r="L1098" s="116">
        <v>0</v>
      </c>
      <c r="M1098" s="22">
        <f t="shared" si="264"/>
        <v>336</v>
      </c>
      <c r="N1098" s="116">
        <v>247</v>
      </c>
      <c r="O1098" s="116">
        <v>0</v>
      </c>
      <c r="P1098" s="116">
        <v>88</v>
      </c>
      <c r="Q1098" s="116">
        <v>0</v>
      </c>
      <c r="R1098" s="22">
        <f t="shared" si="265"/>
        <v>335</v>
      </c>
      <c r="S1098" s="116">
        <v>87</v>
      </c>
      <c r="T1098" s="116">
        <v>0</v>
      </c>
      <c r="U1098" s="116">
        <v>3</v>
      </c>
      <c r="V1098" s="116">
        <v>0</v>
      </c>
      <c r="W1098" s="22">
        <f t="shared" si="266"/>
        <v>90</v>
      </c>
      <c r="X1098" s="22">
        <f t="shared" si="267"/>
        <v>31.708333333333332</v>
      </c>
      <c r="Y1098" s="22">
        <f ca="1">OFFSET('Cost Study'!$B$7,'Operations Support'!$C1098,'Operations Support'!$B1098)*$H1098</f>
        <v>5578.13</v>
      </c>
      <c r="Z1098" s="23">
        <f ca="1">Y1098*'Cost Study'!$B$31</f>
        <v>311549.32585381373</v>
      </c>
      <c r="AA1098" s="23">
        <f ca="1">IF(A1098=10298,1.51,1)*IF($B1098&lt;3,$D1098*'Cost Study'!$B$32*OFFSET('Cost Study'!$B$7,'Operations Support'!$C1098,'Operations Support'!$B1098),0)</f>
        <v>0</v>
      </c>
      <c r="AB1098" s="24">
        <f ca="1">AA1098*'Cost Study'!$B$31</f>
        <v>0</v>
      </c>
      <c r="AC1098" s="23">
        <f ca="1">Y1098*'Cost Study'!$B$31</f>
        <v>311549.32585381373</v>
      </c>
      <c r="AD1098" s="24">
        <f ca="1">AA1098*'Cost Study'!$B$31</f>
        <v>0</v>
      </c>
      <c r="AE1098" s="377">
        <f t="shared" ca="1" si="268"/>
        <v>311549.32585381373</v>
      </c>
      <c r="AF1098" s="377">
        <f t="shared" ca="1" si="269"/>
        <v>311549.32585381373</v>
      </c>
      <c r="AH1098" s="688">
        <f>IFERROR($H1098/SUMIF($A:$A,$A1098,$H:$H)*SUMIF(Summary!$A$110:$A$186,$A1098,Summary!$P$110:$P$186),0)</f>
        <v>20921.151947711445</v>
      </c>
      <c r="AI1098" s="689">
        <f t="shared" ca="1" si="255"/>
        <v>290628.17390610231</v>
      </c>
      <c r="AJ1098" s="688">
        <f>IFERROR(H1098/SUMIF(A:A,A1098,H:H)*SUMIF(Summary!$A$110:$A$186,'Operations Support'!A1098,Summary!$Q$110:$Q$186),0)</f>
        <v>20982.262857018992</v>
      </c>
      <c r="AK1098" s="688">
        <f t="shared" ca="1" si="256"/>
        <v>290567.06299679476</v>
      </c>
      <c r="AM1098" s="688">
        <f>IFERROR($H1098/SUMIF($A:$A,$A1098,$H:$H)*SUMIF(Summary!$A$230:$A$266,$A1098,Summary!$P$230:$P$266),0)</f>
        <v>3958.3111757010925</v>
      </c>
      <c r="AN1098" s="688">
        <f>IFERROR($H1098/SUMIF($A:$A,$A1098,$H:$H)*(SUMIF(Summary!$A$230:$A$266,$A1098,Summary!$L$230:$L$266)+SUMIF(Summary!$A$281:$A$317,$A1098,Summary!$L$281:$L$317))-AM1098,0)</f>
        <v>42002.325947260419</v>
      </c>
      <c r="AO1098" s="688">
        <f>IFERROR($H1098/SUMIF($A:$A,$A1098,$H:$H)*SUMIF(Summary!$A$230:$A$266,$A1098,Summary!$Q$230:$Q$266),0)</f>
        <v>3969.8734451150285</v>
      </c>
      <c r="AP1098" s="688">
        <f>IFERROR($H1098/SUMIF($A:$A,$A1098,$H:$H)*(SUMIF(Summary!$A$230:$A$266,$A1098,Summary!$L$230:$L$266)+SUMIF(Summary!$A$281:$A$317,$A1098,Summary!$L$281:$L$317))-AO1098,0)</f>
        <v>41990.76367784648</v>
      </c>
      <c r="AQ1098" s="306"/>
      <c r="AR1098" s="688">
        <f t="shared" ca="1" si="257"/>
        <v>332630.49985336274</v>
      </c>
      <c r="AS1098" s="688">
        <f t="shared" ca="1" si="258"/>
        <v>332557.82667464123</v>
      </c>
    </row>
    <row r="1099" spans="1:45" x14ac:dyDescent="0.2">
      <c r="A1099" s="423">
        <v>3625</v>
      </c>
      <c r="B1099" s="427">
        <v>3</v>
      </c>
      <c r="C1099" s="425" t="s">
        <v>302</v>
      </c>
      <c r="D1099" s="422">
        <f t="shared" si="259"/>
        <v>48</v>
      </c>
      <c r="E1099" s="422">
        <f t="shared" si="260"/>
        <v>0</v>
      </c>
      <c r="F1099" s="422">
        <f t="shared" si="261"/>
        <v>14</v>
      </c>
      <c r="G1099" s="422">
        <f t="shared" si="262"/>
        <v>0</v>
      </c>
      <c r="H1099" s="22">
        <f t="shared" si="263"/>
        <v>62</v>
      </c>
      <c r="I1099" s="116">
        <v>18</v>
      </c>
      <c r="J1099" s="116">
        <v>0</v>
      </c>
      <c r="K1099" s="116">
        <v>14</v>
      </c>
      <c r="L1099" s="116">
        <v>0</v>
      </c>
      <c r="M1099" s="22">
        <f t="shared" si="264"/>
        <v>32</v>
      </c>
      <c r="N1099" s="116">
        <v>27</v>
      </c>
      <c r="O1099" s="116">
        <v>0</v>
      </c>
      <c r="P1099" s="116">
        <v>0</v>
      </c>
      <c r="Q1099" s="116">
        <v>0</v>
      </c>
      <c r="R1099" s="22">
        <f t="shared" si="265"/>
        <v>27</v>
      </c>
      <c r="S1099" s="116">
        <v>3</v>
      </c>
      <c r="T1099" s="116">
        <v>0</v>
      </c>
      <c r="U1099" s="116">
        <v>0</v>
      </c>
      <c r="V1099" s="116">
        <v>0</v>
      </c>
      <c r="W1099" s="22">
        <f t="shared" si="266"/>
        <v>3</v>
      </c>
      <c r="X1099" s="22">
        <f t="shared" si="267"/>
        <v>2.5833333333333335</v>
      </c>
      <c r="Y1099" s="22">
        <f ca="1">OFFSET('Cost Study'!$B$7,'Operations Support'!$C1099,'Operations Support'!$B1099)*$H1099</f>
        <v>414.78000000000003</v>
      </c>
      <c r="Z1099" s="23">
        <f ca="1">Y1099*'Cost Study'!$B$31</f>
        <v>23166.26349289903</v>
      </c>
      <c r="AA1099" s="23">
        <f ca="1">IF(A1099=10298,1.51,1)*IF($B1099&lt;3,$D1099*'Cost Study'!$B$32*OFFSET('Cost Study'!$B$7,'Operations Support'!$C1099,'Operations Support'!$B1099),0)</f>
        <v>0</v>
      </c>
      <c r="AB1099" s="24">
        <f ca="1">AA1099*'Cost Study'!$B$31</f>
        <v>0</v>
      </c>
      <c r="AC1099" s="23">
        <f ca="1">Y1099*'Cost Study'!$B$31</f>
        <v>23166.26349289903</v>
      </c>
      <c r="AD1099" s="24">
        <f ca="1">AA1099*'Cost Study'!$B$31</f>
        <v>0</v>
      </c>
      <c r="AE1099" s="377">
        <f t="shared" ca="1" si="268"/>
        <v>23166.26349289903</v>
      </c>
      <c r="AF1099" s="377">
        <f t="shared" ca="1" si="269"/>
        <v>23166.26349289903</v>
      </c>
      <c r="AH1099" s="688">
        <f>IFERROR($H1099/SUMIF($A:$A,$A1099,$H:$H)*SUMIF(Summary!$A$110:$A$186,$A1099,Summary!$P$110:$P$186),0)</f>
        <v>1704.4828130855578</v>
      </c>
      <c r="AI1099" s="689">
        <f t="shared" ca="1" si="255"/>
        <v>21461.780679813473</v>
      </c>
      <c r="AJ1099" s="688">
        <f>IFERROR(H1099/SUMIF(A:A,A1099,H:H)*SUMIF(Summary!$A$110:$A$186,'Operations Support'!A1099,Summary!$Q$110:$Q$186),0)</f>
        <v>1709.4616256704041</v>
      </c>
      <c r="AK1099" s="688">
        <f t="shared" ca="1" si="256"/>
        <v>21456.801867228627</v>
      </c>
      <c r="AM1099" s="688">
        <f>IFERROR($H1099/SUMIF($A:$A,$A1099,$H:$H)*SUMIF(Summary!$A$230:$A$266,$A1099,Summary!$P$230:$P$266),0)</f>
        <v>322.49052942637019</v>
      </c>
      <c r="AN1099" s="688">
        <f>IFERROR($H1099/SUMIF($A:$A,$A1099,$H:$H)*(SUMIF(Summary!$A$230:$A$266,$A1099,Summary!$L$230:$L$266)+SUMIF(Summary!$A$281:$A$317,$A1099,Summary!$L$281:$L$317))-AM1099,0)</f>
        <v>3422.0029024049218</v>
      </c>
      <c r="AO1099" s="688">
        <f>IFERROR($H1099/SUMIF($A:$A,$A1099,$H:$H)*SUMIF(Summary!$A$230:$A$266,$A1099,Summary!$Q$230:$Q$266),0)</f>
        <v>323.4325277229064</v>
      </c>
      <c r="AP1099" s="688">
        <f>IFERROR($H1099/SUMIF($A:$A,$A1099,$H:$H)*(SUMIF(Summary!$A$230:$A$266,$A1099,Summary!$L$230:$L$266)+SUMIF(Summary!$A$281:$A$317,$A1099,Summary!$L$281:$L$317))-AO1099,0)</f>
        <v>3421.0609041083858</v>
      </c>
      <c r="AQ1099" s="306"/>
      <c r="AR1099" s="688">
        <f t="shared" ca="1" si="257"/>
        <v>24883.783582218395</v>
      </c>
      <c r="AS1099" s="688">
        <f t="shared" ca="1" si="258"/>
        <v>24877.862771337012</v>
      </c>
    </row>
    <row r="1100" spans="1:45" x14ac:dyDescent="0.2">
      <c r="A1100" s="423">
        <v>3625</v>
      </c>
      <c r="B1100" s="427">
        <v>3</v>
      </c>
      <c r="C1100" s="425" t="s">
        <v>303</v>
      </c>
      <c r="D1100" s="422">
        <f t="shared" si="259"/>
        <v>2217</v>
      </c>
      <c r="E1100" s="422">
        <f t="shared" si="260"/>
        <v>18</v>
      </c>
      <c r="F1100" s="422">
        <f t="shared" si="261"/>
        <v>1633</v>
      </c>
      <c r="G1100" s="422">
        <f t="shared" si="262"/>
        <v>0</v>
      </c>
      <c r="H1100" s="22">
        <f t="shared" si="263"/>
        <v>3868</v>
      </c>
      <c r="I1100" s="116">
        <v>633</v>
      </c>
      <c r="J1100" s="116">
        <v>18</v>
      </c>
      <c r="K1100" s="116">
        <v>607</v>
      </c>
      <c r="L1100" s="116">
        <v>0</v>
      </c>
      <c r="M1100" s="22">
        <f t="shared" si="264"/>
        <v>1258</v>
      </c>
      <c r="N1100" s="116">
        <v>687</v>
      </c>
      <c r="O1100" s="116">
        <v>0</v>
      </c>
      <c r="P1100" s="116">
        <v>609</v>
      </c>
      <c r="Q1100" s="116">
        <v>0</v>
      </c>
      <c r="R1100" s="22">
        <f t="shared" si="265"/>
        <v>1296</v>
      </c>
      <c r="S1100" s="116">
        <v>897</v>
      </c>
      <c r="T1100" s="116">
        <v>0</v>
      </c>
      <c r="U1100" s="116">
        <v>417</v>
      </c>
      <c r="V1100" s="116">
        <v>0</v>
      </c>
      <c r="W1100" s="22">
        <f t="shared" si="266"/>
        <v>1314</v>
      </c>
      <c r="X1100" s="22">
        <f t="shared" si="267"/>
        <v>161.16666666666666</v>
      </c>
      <c r="Y1100" s="22">
        <f ca="1">OFFSET('Cost Study'!$B$7,'Operations Support'!$C1100,'Operations Support'!$B1100)*$H1100</f>
        <v>9321.880000000001</v>
      </c>
      <c r="Z1100" s="23">
        <f ca="1">Y1100*'Cost Study'!$B$31</f>
        <v>520644.98849796422</v>
      </c>
      <c r="AA1100" s="23">
        <f ca="1">IF(A1100=10298,1.51,1)*IF($B1100&lt;3,$D1100*'Cost Study'!$B$32*OFFSET('Cost Study'!$B$7,'Operations Support'!$C1100,'Operations Support'!$B1100),0)</f>
        <v>0</v>
      </c>
      <c r="AB1100" s="24">
        <f ca="1">AA1100*'Cost Study'!$B$31</f>
        <v>0</v>
      </c>
      <c r="AC1100" s="23">
        <f ca="1">Y1100*'Cost Study'!$B$31</f>
        <v>520644.98849796422</v>
      </c>
      <c r="AD1100" s="24">
        <f ca="1">AA1100*'Cost Study'!$B$31</f>
        <v>0</v>
      </c>
      <c r="AE1100" s="377">
        <f t="shared" ca="1" si="268"/>
        <v>520644.98849796422</v>
      </c>
      <c r="AF1100" s="377">
        <f t="shared" ca="1" si="269"/>
        <v>520644.98849796422</v>
      </c>
      <c r="AH1100" s="688">
        <f>IFERROR($H1100/SUMIF($A:$A,$A1100,$H:$H)*SUMIF(Summary!$A$110:$A$186,$A1100,Summary!$P$110:$P$186),0)</f>
        <v>106337.73420991834</v>
      </c>
      <c r="AI1100" s="689">
        <f t="shared" ca="1" si="255"/>
        <v>414307.25428804586</v>
      </c>
      <c r="AJ1100" s="688">
        <f>IFERROR(H1100/SUMIF(A:A,A1100,H:H)*SUMIF(Summary!$A$110:$A$186,'Operations Support'!A1100,Summary!$Q$110:$Q$186),0)</f>
        <v>106648.34787246972</v>
      </c>
      <c r="AK1100" s="688">
        <f t="shared" ca="1" si="256"/>
        <v>413996.64062549453</v>
      </c>
      <c r="AM1100" s="688">
        <f>IFERROR($H1100/SUMIF($A:$A,$A1100,$H:$H)*SUMIF(Summary!$A$230:$A$266,$A1100,Summary!$P$230:$P$266),0)</f>
        <v>20119.247868083869</v>
      </c>
      <c r="AN1100" s="688">
        <f>IFERROR($H1100/SUMIF($A:$A,$A1100,$H:$H)*(SUMIF(Summary!$A$230:$A$266,$A1100,Summary!$L$230:$L$266)+SUMIF(Summary!$A$281:$A$317,$A1100,Summary!$L$281:$L$317))-AM1100,0)</f>
        <v>213488.82623390708</v>
      </c>
      <c r="AO1100" s="688">
        <f>IFERROR($H1100/SUMIF($A:$A,$A1100,$H:$H)*SUMIF(Summary!$A$230:$A$266,$A1100,Summary!$Q$230:$Q$266),0)</f>
        <v>20178.016406970997</v>
      </c>
      <c r="AP1100" s="688">
        <f>IFERROR($H1100/SUMIF($A:$A,$A1100,$H:$H)*(SUMIF(Summary!$A$230:$A$266,$A1100,Summary!$L$230:$L$266)+SUMIF(Summary!$A$281:$A$317,$A1100,Summary!$L$281:$L$317))-AO1100,0)</f>
        <v>213430.05769501993</v>
      </c>
      <c r="AQ1100" s="306"/>
      <c r="AR1100" s="688">
        <f t="shared" ca="1" si="257"/>
        <v>627796.08052195294</v>
      </c>
      <c r="AS1100" s="688">
        <f t="shared" ca="1" si="258"/>
        <v>627426.69832051452</v>
      </c>
    </row>
    <row r="1101" spans="1:45" x14ac:dyDescent="0.2">
      <c r="A1101" s="423">
        <v>3625</v>
      </c>
      <c r="B1101" s="427">
        <v>3</v>
      </c>
      <c r="C1101" s="425" t="s">
        <v>304</v>
      </c>
      <c r="D1101" s="422">
        <f t="shared" si="259"/>
        <v>606</v>
      </c>
      <c r="E1101" s="422">
        <f t="shared" si="260"/>
        <v>0</v>
      </c>
      <c r="F1101" s="422">
        <f t="shared" si="261"/>
        <v>288</v>
      </c>
      <c r="G1101" s="422">
        <f t="shared" si="262"/>
        <v>0</v>
      </c>
      <c r="H1101" s="22">
        <f t="shared" si="263"/>
        <v>894</v>
      </c>
      <c r="I1101" s="116">
        <v>201</v>
      </c>
      <c r="J1101" s="116">
        <v>0</v>
      </c>
      <c r="K1101" s="116">
        <v>124</v>
      </c>
      <c r="L1101" s="116">
        <v>0</v>
      </c>
      <c r="M1101" s="22">
        <f t="shared" si="264"/>
        <v>325</v>
      </c>
      <c r="N1101" s="116">
        <v>198</v>
      </c>
      <c r="O1101" s="116">
        <v>0</v>
      </c>
      <c r="P1101" s="116">
        <v>64</v>
      </c>
      <c r="Q1101" s="116">
        <v>0</v>
      </c>
      <c r="R1101" s="22">
        <f t="shared" si="265"/>
        <v>262</v>
      </c>
      <c r="S1101" s="116">
        <v>207</v>
      </c>
      <c r="T1101" s="116">
        <v>0</v>
      </c>
      <c r="U1101" s="116">
        <v>100</v>
      </c>
      <c r="V1101" s="116">
        <v>0</v>
      </c>
      <c r="W1101" s="22">
        <f t="shared" si="266"/>
        <v>307</v>
      </c>
      <c r="X1101" s="22">
        <f t="shared" si="267"/>
        <v>37.25</v>
      </c>
      <c r="Y1101" s="22">
        <f ca="1">OFFSET('Cost Study'!$B$7,'Operations Support'!$C1101,'Operations Support'!$B1101)*$H1101</f>
        <v>6642.42</v>
      </c>
      <c r="Z1101" s="23">
        <f ca="1">Y1101*'Cost Study'!$B$31</f>
        <v>370991.97635011899</v>
      </c>
      <c r="AA1101" s="23">
        <f ca="1">IF(A1101=10298,1.51,1)*IF($B1101&lt;3,$D1101*'Cost Study'!$B$32*OFFSET('Cost Study'!$B$7,'Operations Support'!$C1101,'Operations Support'!$B1101),0)</f>
        <v>0</v>
      </c>
      <c r="AB1101" s="24">
        <f ca="1">AA1101*'Cost Study'!$B$31</f>
        <v>0</v>
      </c>
      <c r="AC1101" s="23">
        <f ca="1">Y1101*'Cost Study'!$B$31</f>
        <v>370991.97635011899</v>
      </c>
      <c r="AD1101" s="24">
        <f ca="1">AA1101*'Cost Study'!$B$31</f>
        <v>0</v>
      </c>
      <c r="AE1101" s="377">
        <f t="shared" ca="1" si="268"/>
        <v>370991.97635011899</v>
      </c>
      <c r="AF1101" s="377">
        <f t="shared" ca="1" si="269"/>
        <v>370991.97635011899</v>
      </c>
      <c r="AH1101" s="688">
        <f>IFERROR($H1101/SUMIF($A:$A,$A1101,$H:$H)*SUMIF(Summary!$A$110:$A$186,$A1101,Summary!$P$110:$P$186),0)</f>
        <v>24577.54249836272</v>
      </c>
      <c r="AI1101" s="689">
        <f t="shared" ca="1" si="255"/>
        <v>346414.43385175627</v>
      </c>
      <c r="AJ1101" s="688">
        <f>IFERROR(H1101/SUMIF(A:A,A1101,H:H)*SUMIF(Summary!$A$110:$A$186,'Operations Support'!A1101,Summary!$Q$110:$Q$186),0)</f>
        <v>24649.333763699051</v>
      </c>
      <c r="AK1101" s="688">
        <f t="shared" ca="1" si="256"/>
        <v>346342.64258641994</v>
      </c>
      <c r="AM1101" s="688">
        <f>IFERROR($H1101/SUMIF($A:$A,$A1101,$H:$H)*SUMIF(Summary!$A$230:$A$266,$A1101,Summary!$P$230:$P$266),0)</f>
        <v>4650.1053759221768</v>
      </c>
      <c r="AN1101" s="688">
        <f>IFERROR($H1101/SUMIF($A:$A,$A1101,$H:$H)*(SUMIF(Summary!$A$230:$A$266,$A1101,Summary!$L$230:$L$266)+SUMIF(Summary!$A$281:$A$317,$A1101,Summary!$L$281:$L$317))-AM1101,0)</f>
        <v>49343.074108870969</v>
      </c>
      <c r="AO1101" s="688">
        <f>IFERROR($H1101/SUMIF($A:$A,$A1101,$H:$H)*SUMIF(Summary!$A$230:$A$266,$A1101,Summary!$Q$230:$Q$266),0)</f>
        <v>4663.688383617392</v>
      </c>
      <c r="AP1101" s="688">
        <f>IFERROR($H1101/SUMIF($A:$A,$A1101,$H:$H)*(SUMIF(Summary!$A$230:$A$266,$A1101,Summary!$L$230:$L$266)+SUMIF(Summary!$A$281:$A$317,$A1101,Summary!$L$281:$L$317))-AO1101,0)</f>
        <v>49329.49110117575</v>
      </c>
      <c r="AQ1101" s="306"/>
      <c r="AR1101" s="688">
        <f t="shared" ca="1" si="257"/>
        <v>395757.50796062726</v>
      </c>
      <c r="AS1101" s="688">
        <f t="shared" ca="1" si="258"/>
        <v>395672.13368759572</v>
      </c>
    </row>
    <row r="1102" spans="1:45" x14ac:dyDescent="0.2">
      <c r="A1102" s="423">
        <v>3625</v>
      </c>
      <c r="B1102" s="427">
        <v>3</v>
      </c>
      <c r="C1102" s="425" t="s">
        <v>305</v>
      </c>
      <c r="D1102" s="422">
        <f t="shared" si="259"/>
        <v>0</v>
      </c>
      <c r="E1102" s="422">
        <f t="shared" si="260"/>
        <v>0</v>
      </c>
      <c r="F1102" s="422">
        <f t="shared" si="261"/>
        <v>0</v>
      </c>
      <c r="G1102" s="422">
        <f t="shared" si="262"/>
        <v>0</v>
      </c>
      <c r="H1102" s="22">
        <f t="shared" si="263"/>
        <v>0</v>
      </c>
      <c r="I1102" s="116">
        <v>0</v>
      </c>
      <c r="J1102" s="116">
        <v>0</v>
      </c>
      <c r="K1102" s="116">
        <v>0</v>
      </c>
      <c r="L1102" s="116">
        <v>0</v>
      </c>
      <c r="M1102" s="22">
        <f t="shared" si="264"/>
        <v>0</v>
      </c>
      <c r="N1102" s="116">
        <v>0</v>
      </c>
      <c r="O1102" s="116">
        <v>0</v>
      </c>
      <c r="P1102" s="116">
        <v>0</v>
      </c>
      <c r="Q1102" s="116">
        <v>0</v>
      </c>
      <c r="R1102" s="22">
        <f t="shared" si="265"/>
        <v>0</v>
      </c>
      <c r="S1102" s="116">
        <v>0</v>
      </c>
      <c r="T1102" s="116">
        <v>0</v>
      </c>
      <c r="U1102" s="116">
        <v>0</v>
      </c>
      <c r="V1102" s="116">
        <v>0</v>
      </c>
      <c r="W1102" s="22">
        <f t="shared" si="266"/>
        <v>0</v>
      </c>
      <c r="X1102" s="22">
        <f t="shared" si="267"/>
        <v>0</v>
      </c>
      <c r="Y1102" s="22">
        <f ca="1">OFFSET('Cost Study'!$B$7,'Operations Support'!$C1102,'Operations Support'!$B1102)*$H1102</f>
        <v>0</v>
      </c>
      <c r="Z1102" s="23">
        <f ca="1">Y1102*'Cost Study'!$B$31</f>
        <v>0</v>
      </c>
      <c r="AA1102" s="23">
        <f ca="1">IF(A1102=10298,1.51,1)*IF($B1102&lt;3,$D1102*'Cost Study'!$B$32*OFFSET('Cost Study'!$B$7,'Operations Support'!$C1102,'Operations Support'!$B1102),0)</f>
        <v>0</v>
      </c>
      <c r="AB1102" s="24">
        <f ca="1">AA1102*'Cost Study'!$B$31</f>
        <v>0</v>
      </c>
      <c r="AC1102" s="23">
        <f ca="1">Y1102*'Cost Study'!$B$31</f>
        <v>0</v>
      </c>
      <c r="AD1102" s="24">
        <f ca="1">AA1102*'Cost Study'!$B$31</f>
        <v>0</v>
      </c>
      <c r="AE1102" s="377">
        <f t="shared" ca="1" si="268"/>
        <v>0</v>
      </c>
      <c r="AF1102" s="377">
        <f t="shared" ca="1" si="269"/>
        <v>0</v>
      </c>
      <c r="AH1102" s="688">
        <f>IFERROR($H1102/SUMIF($A:$A,$A1102,$H:$H)*SUMIF(Summary!$A$110:$A$186,$A1102,Summary!$P$110:$P$186),0)</f>
        <v>0</v>
      </c>
      <c r="AI1102" s="689">
        <f t="shared" ca="1" si="255"/>
        <v>0</v>
      </c>
      <c r="AJ1102" s="688">
        <f>IFERROR(H1102/SUMIF(A:A,A1102,H:H)*SUMIF(Summary!$A$110:$A$186,'Operations Support'!A1102,Summary!$Q$110:$Q$186),0)</f>
        <v>0</v>
      </c>
      <c r="AK1102" s="688">
        <f t="shared" ca="1" si="256"/>
        <v>0</v>
      </c>
      <c r="AM1102" s="688">
        <f>IFERROR($H1102/SUMIF($A:$A,$A1102,$H:$H)*SUMIF(Summary!$A$230:$A$266,$A1102,Summary!$P$230:$P$266),0)</f>
        <v>0</v>
      </c>
      <c r="AN1102" s="688">
        <f>IFERROR($H1102/SUMIF($A:$A,$A1102,$H:$H)*(SUMIF(Summary!$A$230:$A$266,$A1102,Summary!$L$230:$L$266)+SUMIF(Summary!$A$281:$A$317,$A1102,Summary!$L$281:$L$317))-AM1102,0)</f>
        <v>0</v>
      </c>
      <c r="AO1102" s="688">
        <f>IFERROR($H1102/SUMIF($A:$A,$A1102,$H:$H)*SUMIF(Summary!$A$230:$A$266,$A1102,Summary!$Q$230:$Q$266),0)</f>
        <v>0</v>
      </c>
      <c r="AP1102" s="688">
        <f>IFERROR($H1102/SUMIF($A:$A,$A1102,$H:$H)*(SUMIF(Summary!$A$230:$A$266,$A1102,Summary!$L$230:$L$266)+SUMIF(Summary!$A$281:$A$317,$A1102,Summary!$L$281:$L$317))-AO1102,0)</f>
        <v>0</v>
      </c>
      <c r="AQ1102" s="306"/>
      <c r="AR1102" s="688">
        <f t="shared" ca="1" si="257"/>
        <v>0</v>
      </c>
      <c r="AS1102" s="688">
        <f t="shared" ca="1" si="258"/>
        <v>0</v>
      </c>
    </row>
    <row r="1103" spans="1:45" x14ac:dyDescent="0.2">
      <c r="A1103" s="423">
        <v>3625</v>
      </c>
      <c r="B1103" s="427">
        <v>3</v>
      </c>
      <c r="C1103" s="425" t="s">
        <v>306</v>
      </c>
      <c r="D1103" s="422">
        <f t="shared" si="259"/>
        <v>69</v>
      </c>
      <c r="E1103" s="422">
        <f t="shared" si="260"/>
        <v>0</v>
      </c>
      <c r="F1103" s="422">
        <f t="shared" si="261"/>
        <v>0</v>
      </c>
      <c r="G1103" s="422">
        <f t="shared" si="262"/>
        <v>0</v>
      </c>
      <c r="H1103" s="22">
        <f t="shared" si="263"/>
        <v>69</v>
      </c>
      <c r="I1103" s="116">
        <v>30</v>
      </c>
      <c r="J1103" s="116">
        <v>0</v>
      </c>
      <c r="K1103" s="116">
        <v>0</v>
      </c>
      <c r="L1103" s="116">
        <v>0</v>
      </c>
      <c r="M1103" s="22">
        <f t="shared" si="264"/>
        <v>30</v>
      </c>
      <c r="N1103" s="116">
        <v>15</v>
      </c>
      <c r="O1103" s="116">
        <v>0</v>
      </c>
      <c r="P1103" s="116">
        <v>0</v>
      </c>
      <c r="Q1103" s="116">
        <v>0</v>
      </c>
      <c r="R1103" s="22">
        <f t="shared" si="265"/>
        <v>15</v>
      </c>
      <c r="S1103" s="116">
        <v>24</v>
      </c>
      <c r="T1103" s="116">
        <v>0</v>
      </c>
      <c r="U1103" s="116">
        <v>0</v>
      </c>
      <c r="V1103" s="116">
        <v>0</v>
      </c>
      <c r="W1103" s="22">
        <f t="shared" si="266"/>
        <v>24</v>
      </c>
      <c r="X1103" s="22">
        <f t="shared" si="267"/>
        <v>2.875</v>
      </c>
      <c r="Y1103" s="22">
        <f ca="1">OFFSET('Cost Study'!$B$7,'Operations Support'!$C1103,'Operations Support'!$B1103)*$H1103</f>
        <v>211.14000000000001</v>
      </c>
      <c r="Z1103" s="23">
        <f ca="1">Y1103*'Cost Study'!$B$31</f>
        <v>11792.576483655675</v>
      </c>
      <c r="AA1103" s="23">
        <f ca="1">IF(A1103=10298,1.51,1)*IF($B1103&lt;3,$D1103*'Cost Study'!$B$32*OFFSET('Cost Study'!$B$7,'Operations Support'!$C1103,'Operations Support'!$B1103),0)</f>
        <v>0</v>
      </c>
      <c r="AB1103" s="24">
        <f ca="1">AA1103*'Cost Study'!$B$31</f>
        <v>0</v>
      </c>
      <c r="AC1103" s="23">
        <f ca="1">Y1103*'Cost Study'!$B$31</f>
        <v>11792.576483655675</v>
      </c>
      <c r="AD1103" s="24">
        <f ca="1">AA1103*'Cost Study'!$B$31</f>
        <v>0</v>
      </c>
      <c r="AE1103" s="377">
        <f t="shared" ca="1" si="268"/>
        <v>11792.576483655675</v>
      </c>
      <c r="AF1103" s="377">
        <f t="shared" ca="1" si="269"/>
        <v>11792.576483655675</v>
      </c>
      <c r="AH1103" s="688">
        <f>IFERROR($H1103/SUMIF($A:$A,$A1103,$H:$H)*SUMIF(Summary!$A$110:$A$186,$A1103,Summary!$P$110:$P$186),0)</f>
        <v>1896.9244210145723</v>
      </c>
      <c r="AI1103" s="689">
        <f t="shared" ca="1" si="255"/>
        <v>9895.6520626411038</v>
      </c>
      <c r="AJ1103" s="688">
        <f>IFERROR(H1103/SUMIF(A:A,A1103,H:H)*SUMIF(Summary!$A$110:$A$186,'Operations Support'!A1103,Summary!$Q$110:$Q$186),0)</f>
        <v>1902.4653576009337</v>
      </c>
      <c r="AK1103" s="688">
        <f t="shared" ca="1" si="256"/>
        <v>9890.1111260547423</v>
      </c>
      <c r="AM1103" s="688">
        <f>IFERROR($H1103/SUMIF($A:$A,$A1103,$H:$H)*SUMIF(Summary!$A$230:$A$266,$A1103,Summary!$P$230:$P$266),0)</f>
        <v>358.90075049063779</v>
      </c>
      <c r="AN1103" s="688">
        <f>IFERROR($H1103/SUMIF($A:$A,$A1103,$H:$H)*(SUMIF(Summary!$A$230:$A$266,$A1103,Summary!$L$230:$L$266)+SUMIF(Summary!$A$281:$A$317,$A1103,Summary!$L$281:$L$317))-AM1103,0)</f>
        <v>3808.3580688054781</v>
      </c>
      <c r="AO1103" s="688">
        <f>IFERROR($H1103/SUMIF($A:$A,$A1103,$H:$H)*SUMIF(Summary!$A$230:$A$266,$A1103,Summary!$Q$230:$Q$266),0)</f>
        <v>359.94910343355713</v>
      </c>
      <c r="AP1103" s="688">
        <f>IFERROR($H1103/SUMIF($A:$A,$A1103,$H:$H)*(SUMIF(Summary!$A$230:$A$266,$A1103,Summary!$L$230:$L$266)+SUMIF(Summary!$A$281:$A$317,$A1103,Summary!$L$281:$L$317))-AO1103,0)</f>
        <v>3807.3097158625587</v>
      </c>
      <c r="AQ1103" s="306"/>
      <c r="AR1103" s="688">
        <f t="shared" ca="1" si="257"/>
        <v>13704.010131446583</v>
      </c>
      <c r="AS1103" s="688">
        <f t="shared" ca="1" si="258"/>
        <v>13697.420841917301</v>
      </c>
    </row>
    <row r="1104" spans="1:45" x14ac:dyDescent="0.2">
      <c r="A1104" s="423">
        <v>3625</v>
      </c>
      <c r="B1104" s="427">
        <v>3</v>
      </c>
      <c r="C1104" s="425" t="s">
        <v>307</v>
      </c>
      <c r="D1104" s="422">
        <f t="shared" si="259"/>
        <v>0</v>
      </c>
      <c r="E1104" s="422">
        <f t="shared" si="260"/>
        <v>0</v>
      </c>
      <c r="F1104" s="422">
        <f t="shared" si="261"/>
        <v>0</v>
      </c>
      <c r="G1104" s="422">
        <f t="shared" si="262"/>
        <v>0</v>
      </c>
      <c r="H1104" s="22">
        <f t="shared" si="263"/>
        <v>0</v>
      </c>
      <c r="I1104" s="116">
        <v>0</v>
      </c>
      <c r="J1104" s="116">
        <v>0</v>
      </c>
      <c r="K1104" s="116">
        <v>0</v>
      </c>
      <c r="L1104" s="116">
        <v>0</v>
      </c>
      <c r="M1104" s="22">
        <f t="shared" si="264"/>
        <v>0</v>
      </c>
      <c r="N1104" s="116">
        <v>0</v>
      </c>
      <c r="O1104" s="116">
        <v>0</v>
      </c>
      <c r="P1104" s="116">
        <v>0</v>
      </c>
      <c r="Q1104" s="116">
        <v>0</v>
      </c>
      <c r="R1104" s="22">
        <f t="shared" si="265"/>
        <v>0</v>
      </c>
      <c r="S1104" s="116">
        <v>0</v>
      </c>
      <c r="T1104" s="116">
        <v>0</v>
      </c>
      <c r="U1104" s="116">
        <v>0</v>
      </c>
      <c r="V1104" s="116">
        <v>0</v>
      </c>
      <c r="W1104" s="22">
        <f t="shared" si="266"/>
        <v>0</v>
      </c>
      <c r="X1104" s="22">
        <f t="shared" si="267"/>
        <v>0</v>
      </c>
      <c r="Y1104" s="22">
        <f ca="1">OFFSET('Cost Study'!$B$7,'Operations Support'!$C1104,'Operations Support'!$B1104)*$H1104</f>
        <v>0</v>
      </c>
      <c r="Z1104" s="23">
        <f ca="1">Y1104*'Cost Study'!$B$31</f>
        <v>0</v>
      </c>
      <c r="AA1104" s="23">
        <f ca="1">IF(A1104=10298,1.51,1)*IF($B1104&lt;3,$D1104*'Cost Study'!$B$32*OFFSET('Cost Study'!$B$7,'Operations Support'!$C1104,'Operations Support'!$B1104),0)</f>
        <v>0</v>
      </c>
      <c r="AB1104" s="24">
        <f ca="1">AA1104*'Cost Study'!$B$31</f>
        <v>0</v>
      </c>
      <c r="AC1104" s="23">
        <f ca="1">Y1104*'Cost Study'!$B$31</f>
        <v>0</v>
      </c>
      <c r="AD1104" s="24">
        <f ca="1">AA1104*'Cost Study'!$B$31</f>
        <v>0</v>
      </c>
      <c r="AE1104" s="377">
        <f t="shared" ca="1" si="268"/>
        <v>0</v>
      </c>
      <c r="AF1104" s="377">
        <f t="shared" ca="1" si="269"/>
        <v>0</v>
      </c>
      <c r="AH1104" s="688">
        <f>IFERROR($H1104/SUMIF($A:$A,$A1104,$H:$H)*SUMIF(Summary!$A$110:$A$186,$A1104,Summary!$P$110:$P$186),0)</f>
        <v>0</v>
      </c>
      <c r="AI1104" s="689">
        <f t="shared" ca="1" si="255"/>
        <v>0</v>
      </c>
      <c r="AJ1104" s="688">
        <f>IFERROR(H1104/SUMIF(A:A,A1104,H:H)*SUMIF(Summary!$A$110:$A$186,'Operations Support'!A1104,Summary!$Q$110:$Q$186),0)</f>
        <v>0</v>
      </c>
      <c r="AK1104" s="688">
        <f t="shared" ca="1" si="256"/>
        <v>0</v>
      </c>
      <c r="AM1104" s="688">
        <f>IFERROR($H1104/SUMIF($A:$A,$A1104,$H:$H)*SUMIF(Summary!$A$230:$A$266,$A1104,Summary!$P$230:$P$266),0)</f>
        <v>0</v>
      </c>
      <c r="AN1104" s="688">
        <f>IFERROR($H1104/SUMIF($A:$A,$A1104,$H:$H)*(SUMIF(Summary!$A$230:$A$266,$A1104,Summary!$L$230:$L$266)+SUMIF(Summary!$A$281:$A$317,$A1104,Summary!$L$281:$L$317))-AM1104,0)</f>
        <v>0</v>
      </c>
      <c r="AO1104" s="688">
        <f>IFERROR($H1104/SUMIF($A:$A,$A1104,$H:$H)*SUMIF(Summary!$A$230:$A$266,$A1104,Summary!$Q$230:$Q$266),0)</f>
        <v>0</v>
      </c>
      <c r="AP1104" s="688">
        <f>IFERROR($H1104/SUMIF($A:$A,$A1104,$H:$H)*(SUMIF(Summary!$A$230:$A$266,$A1104,Summary!$L$230:$L$266)+SUMIF(Summary!$A$281:$A$317,$A1104,Summary!$L$281:$L$317))-AO1104,0)</f>
        <v>0</v>
      </c>
      <c r="AQ1104" s="306"/>
      <c r="AR1104" s="688">
        <f t="shared" ca="1" si="257"/>
        <v>0</v>
      </c>
      <c r="AS1104" s="688">
        <f t="shared" ca="1" si="258"/>
        <v>0</v>
      </c>
    </row>
    <row r="1105" spans="1:45" x14ac:dyDescent="0.2">
      <c r="A1105" s="423">
        <v>3625</v>
      </c>
      <c r="B1105" s="427">
        <v>3</v>
      </c>
      <c r="C1105" s="425" t="s">
        <v>308</v>
      </c>
      <c r="D1105" s="422">
        <f t="shared" si="259"/>
        <v>0</v>
      </c>
      <c r="E1105" s="422">
        <f t="shared" si="260"/>
        <v>0</v>
      </c>
      <c r="F1105" s="422">
        <f t="shared" si="261"/>
        <v>0</v>
      </c>
      <c r="G1105" s="422">
        <f t="shared" si="262"/>
        <v>0</v>
      </c>
      <c r="H1105" s="22">
        <f t="shared" si="263"/>
        <v>0</v>
      </c>
      <c r="I1105" s="116">
        <v>0</v>
      </c>
      <c r="J1105" s="116">
        <v>0</v>
      </c>
      <c r="K1105" s="116">
        <v>0</v>
      </c>
      <c r="L1105" s="116">
        <v>0</v>
      </c>
      <c r="M1105" s="22">
        <f t="shared" si="264"/>
        <v>0</v>
      </c>
      <c r="N1105" s="116">
        <v>0</v>
      </c>
      <c r="O1105" s="116">
        <v>0</v>
      </c>
      <c r="P1105" s="116">
        <v>0</v>
      </c>
      <c r="Q1105" s="116">
        <v>0</v>
      </c>
      <c r="R1105" s="22">
        <f t="shared" si="265"/>
        <v>0</v>
      </c>
      <c r="S1105" s="116">
        <v>0</v>
      </c>
      <c r="T1105" s="116">
        <v>0</v>
      </c>
      <c r="U1105" s="116">
        <v>0</v>
      </c>
      <c r="V1105" s="116">
        <v>0</v>
      </c>
      <c r="W1105" s="22">
        <f t="shared" si="266"/>
        <v>0</v>
      </c>
      <c r="X1105" s="22">
        <f t="shared" si="267"/>
        <v>0</v>
      </c>
      <c r="Y1105" s="22">
        <f ca="1">OFFSET('Cost Study'!$B$7,'Operations Support'!$C1105,'Operations Support'!$B1105)*$H1105</f>
        <v>0</v>
      </c>
      <c r="Z1105" s="23">
        <f ca="1">Y1105*'Cost Study'!$B$31</f>
        <v>0</v>
      </c>
      <c r="AA1105" s="23">
        <f ca="1">IF(A1105=10298,1.51,1)*IF($B1105&lt;3,$D1105*'Cost Study'!$B$32*OFFSET('Cost Study'!$B$7,'Operations Support'!$C1105,'Operations Support'!$B1105),0)</f>
        <v>0</v>
      </c>
      <c r="AB1105" s="24">
        <f ca="1">AA1105*'Cost Study'!$B$31</f>
        <v>0</v>
      </c>
      <c r="AC1105" s="23">
        <f ca="1">Y1105*'Cost Study'!$B$31</f>
        <v>0</v>
      </c>
      <c r="AD1105" s="24">
        <f ca="1">AA1105*'Cost Study'!$B$31</f>
        <v>0</v>
      </c>
      <c r="AE1105" s="377">
        <f t="shared" ca="1" si="268"/>
        <v>0</v>
      </c>
      <c r="AF1105" s="377">
        <f t="shared" ca="1" si="269"/>
        <v>0</v>
      </c>
      <c r="AH1105" s="688">
        <f>IFERROR($H1105/SUMIF($A:$A,$A1105,$H:$H)*SUMIF(Summary!$A$110:$A$186,$A1105,Summary!$P$110:$P$186),0)</f>
        <v>0</v>
      </c>
      <c r="AI1105" s="689">
        <f t="shared" ca="1" si="255"/>
        <v>0</v>
      </c>
      <c r="AJ1105" s="688">
        <f>IFERROR(H1105/SUMIF(A:A,A1105,H:H)*SUMIF(Summary!$A$110:$A$186,'Operations Support'!A1105,Summary!$Q$110:$Q$186),0)</f>
        <v>0</v>
      </c>
      <c r="AK1105" s="688">
        <f t="shared" ca="1" si="256"/>
        <v>0</v>
      </c>
      <c r="AM1105" s="688">
        <f>IFERROR($H1105/SUMIF($A:$A,$A1105,$H:$H)*SUMIF(Summary!$A$230:$A$266,$A1105,Summary!$P$230:$P$266),0)</f>
        <v>0</v>
      </c>
      <c r="AN1105" s="688">
        <f>IFERROR($H1105/SUMIF($A:$A,$A1105,$H:$H)*(SUMIF(Summary!$A$230:$A$266,$A1105,Summary!$L$230:$L$266)+SUMIF(Summary!$A$281:$A$317,$A1105,Summary!$L$281:$L$317))-AM1105,0)</f>
        <v>0</v>
      </c>
      <c r="AO1105" s="688">
        <f>IFERROR($H1105/SUMIF($A:$A,$A1105,$H:$H)*SUMIF(Summary!$A$230:$A$266,$A1105,Summary!$Q$230:$Q$266),0)</f>
        <v>0</v>
      </c>
      <c r="AP1105" s="688">
        <f>IFERROR($H1105/SUMIF($A:$A,$A1105,$H:$H)*(SUMIF(Summary!$A$230:$A$266,$A1105,Summary!$L$230:$L$266)+SUMIF(Summary!$A$281:$A$317,$A1105,Summary!$L$281:$L$317))-AO1105,0)</f>
        <v>0</v>
      </c>
      <c r="AQ1105" s="306"/>
      <c r="AR1105" s="688">
        <f t="shared" ca="1" si="257"/>
        <v>0</v>
      </c>
      <c r="AS1105" s="688">
        <f t="shared" ca="1" si="258"/>
        <v>0</v>
      </c>
    </row>
    <row r="1106" spans="1:45" x14ac:dyDescent="0.2">
      <c r="A1106" s="423">
        <v>3625</v>
      </c>
      <c r="B1106" s="427">
        <v>3</v>
      </c>
      <c r="C1106" s="425" t="s">
        <v>309</v>
      </c>
      <c r="D1106" s="422">
        <f t="shared" si="259"/>
        <v>0</v>
      </c>
      <c r="E1106" s="422">
        <f t="shared" si="260"/>
        <v>0</v>
      </c>
      <c r="F1106" s="422">
        <f t="shared" si="261"/>
        <v>0</v>
      </c>
      <c r="G1106" s="422">
        <f t="shared" si="262"/>
        <v>0</v>
      </c>
      <c r="H1106" s="22">
        <f t="shared" si="263"/>
        <v>0</v>
      </c>
      <c r="I1106" s="116">
        <v>0</v>
      </c>
      <c r="J1106" s="116">
        <v>0</v>
      </c>
      <c r="K1106" s="116">
        <v>0</v>
      </c>
      <c r="L1106" s="116">
        <v>0</v>
      </c>
      <c r="M1106" s="22">
        <f t="shared" si="264"/>
        <v>0</v>
      </c>
      <c r="N1106" s="116">
        <v>0</v>
      </c>
      <c r="O1106" s="116">
        <v>0</v>
      </c>
      <c r="P1106" s="116">
        <v>0</v>
      </c>
      <c r="Q1106" s="116">
        <v>0</v>
      </c>
      <c r="R1106" s="22">
        <f t="shared" si="265"/>
        <v>0</v>
      </c>
      <c r="S1106" s="116">
        <v>0</v>
      </c>
      <c r="T1106" s="116">
        <v>0</v>
      </c>
      <c r="U1106" s="116">
        <v>0</v>
      </c>
      <c r="V1106" s="116">
        <v>0</v>
      </c>
      <c r="W1106" s="22">
        <f t="shared" si="266"/>
        <v>0</v>
      </c>
      <c r="X1106" s="22">
        <f t="shared" si="267"/>
        <v>0</v>
      </c>
      <c r="Y1106" s="22">
        <f ca="1">OFFSET('Cost Study'!$B$7,'Operations Support'!$C1106,'Operations Support'!$B1106)*$H1106</f>
        <v>0</v>
      </c>
      <c r="Z1106" s="23">
        <f ca="1">Y1106*'Cost Study'!$B$31</f>
        <v>0</v>
      </c>
      <c r="AA1106" s="23">
        <f ca="1">IF(A1106=10298,1.51,1)*IF($B1106&lt;3,$D1106*'Cost Study'!$B$32*OFFSET('Cost Study'!$B$7,'Operations Support'!$C1106,'Operations Support'!$B1106),0)</f>
        <v>0</v>
      </c>
      <c r="AB1106" s="24">
        <f ca="1">AA1106*'Cost Study'!$B$31</f>
        <v>0</v>
      </c>
      <c r="AC1106" s="23">
        <f ca="1">Y1106*'Cost Study'!$B$31</f>
        <v>0</v>
      </c>
      <c r="AD1106" s="24">
        <f ca="1">AA1106*'Cost Study'!$B$31</f>
        <v>0</v>
      </c>
      <c r="AE1106" s="377">
        <f t="shared" ca="1" si="268"/>
        <v>0</v>
      </c>
      <c r="AF1106" s="377">
        <f t="shared" ca="1" si="269"/>
        <v>0</v>
      </c>
      <c r="AH1106" s="688">
        <f>IFERROR($H1106/SUMIF($A:$A,$A1106,$H:$H)*SUMIF(Summary!$A$110:$A$186,$A1106,Summary!$P$110:$P$186),0)</f>
        <v>0</v>
      </c>
      <c r="AI1106" s="689">
        <f t="shared" ca="1" si="255"/>
        <v>0</v>
      </c>
      <c r="AJ1106" s="688">
        <f>IFERROR(H1106/SUMIF(A:A,A1106,H:H)*SUMIF(Summary!$A$110:$A$186,'Operations Support'!A1106,Summary!$Q$110:$Q$186),0)</f>
        <v>0</v>
      </c>
      <c r="AK1106" s="688">
        <f t="shared" ca="1" si="256"/>
        <v>0</v>
      </c>
      <c r="AM1106" s="688">
        <f>IFERROR($H1106/SUMIF($A:$A,$A1106,$H:$H)*SUMIF(Summary!$A$230:$A$266,$A1106,Summary!$P$230:$P$266),0)</f>
        <v>0</v>
      </c>
      <c r="AN1106" s="688">
        <f>IFERROR($H1106/SUMIF($A:$A,$A1106,$H:$H)*(SUMIF(Summary!$A$230:$A$266,$A1106,Summary!$L$230:$L$266)+SUMIF(Summary!$A$281:$A$317,$A1106,Summary!$L$281:$L$317))-AM1106,0)</f>
        <v>0</v>
      </c>
      <c r="AO1106" s="688">
        <f>IFERROR($H1106/SUMIF($A:$A,$A1106,$H:$H)*SUMIF(Summary!$A$230:$A$266,$A1106,Summary!$Q$230:$Q$266),0)</f>
        <v>0</v>
      </c>
      <c r="AP1106" s="688">
        <f>IFERROR($H1106/SUMIF($A:$A,$A1106,$H:$H)*(SUMIF(Summary!$A$230:$A$266,$A1106,Summary!$L$230:$L$266)+SUMIF(Summary!$A$281:$A$317,$A1106,Summary!$L$281:$L$317))-AO1106,0)</f>
        <v>0</v>
      </c>
      <c r="AQ1106" s="306"/>
      <c r="AR1106" s="688">
        <f t="shared" ca="1" si="257"/>
        <v>0</v>
      </c>
      <c r="AS1106" s="688">
        <f t="shared" ca="1" si="258"/>
        <v>0</v>
      </c>
    </row>
    <row r="1107" spans="1:45" x14ac:dyDescent="0.2">
      <c r="A1107" s="423">
        <v>3625</v>
      </c>
      <c r="B1107" s="427">
        <v>3</v>
      </c>
      <c r="C1107" s="425" t="s">
        <v>310</v>
      </c>
      <c r="D1107" s="422">
        <f t="shared" si="259"/>
        <v>0</v>
      </c>
      <c r="E1107" s="422">
        <f t="shared" si="260"/>
        <v>0</v>
      </c>
      <c r="F1107" s="422">
        <f t="shared" si="261"/>
        <v>0</v>
      </c>
      <c r="G1107" s="422">
        <f t="shared" si="262"/>
        <v>0</v>
      </c>
      <c r="H1107" s="22">
        <f t="shared" si="263"/>
        <v>0</v>
      </c>
      <c r="I1107" s="116">
        <v>0</v>
      </c>
      <c r="J1107" s="116">
        <v>0</v>
      </c>
      <c r="K1107" s="116">
        <v>0</v>
      </c>
      <c r="L1107" s="116">
        <v>0</v>
      </c>
      <c r="M1107" s="22">
        <f t="shared" si="264"/>
        <v>0</v>
      </c>
      <c r="N1107" s="116">
        <v>0</v>
      </c>
      <c r="O1107" s="116">
        <v>0</v>
      </c>
      <c r="P1107" s="116">
        <v>0</v>
      </c>
      <c r="Q1107" s="116">
        <v>0</v>
      </c>
      <c r="R1107" s="22">
        <f t="shared" si="265"/>
        <v>0</v>
      </c>
      <c r="S1107" s="116">
        <v>0</v>
      </c>
      <c r="T1107" s="116">
        <v>0</v>
      </c>
      <c r="U1107" s="116">
        <v>0</v>
      </c>
      <c r="V1107" s="116">
        <v>0</v>
      </c>
      <c r="W1107" s="22">
        <f t="shared" si="266"/>
        <v>0</v>
      </c>
      <c r="X1107" s="22">
        <f t="shared" si="267"/>
        <v>0</v>
      </c>
      <c r="Y1107" s="22">
        <f ca="1">OFFSET('Cost Study'!$B$7,'Operations Support'!$C1107,'Operations Support'!$B1107)*$H1107</f>
        <v>0</v>
      </c>
      <c r="Z1107" s="23">
        <f ca="1">Y1107*'Cost Study'!$B$31</f>
        <v>0</v>
      </c>
      <c r="AA1107" s="23">
        <f ca="1">IF(A1107=10298,1.51,1)*IF($B1107&lt;3,$D1107*'Cost Study'!$B$32*OFFSET('Cost Study'!$B$7,'Operations Support'!$C1107,'Operations Support'!$B1107),0)</f>
        <v>0</v>
      </c>
      <c r="AB1107" s="24">
        <f ca="1">AA1107*'Cost Study'!$B$31</f>
        <v>0</v>
      </c>
      <c r="AC1107" s="23">
        <f ca="1">Y1107*'Cost Study'!$B$31</f>
        <v>0</v>
      </c>
      <c r="AD1107" s="24">
        <f ca="1">AA1107*'Cost Study'!$B$31</f>
        <v>0</v>
      </c>
      <c r="AE1107" s="377">
        <f t="shared" ca="1" si="268"/>
        <v>0</v>
      </c>
      <c r="AF1107" s="377">
        <f t="shared" ca="1" si="269"/>
        <v>0</v>
      </c>
      <c r="AH1107" s="688">
        <f>IFERROR($H1107/SUMIF($A:$A,$A1107,$H:$H)*SUMIF(Summary!$A$110:$A$186,$A1107,Summary!$P$110:$P$186),0)</f>
        <v>0</v>
      </c>
      <c r="AI1107" s="689">
        <f t="shared" ca="1" si="255"/>
        <v>0</v>
      </c>
      <c r="AJ1107" s="688">
        <f>IFERROR(H1107/SUMIF(A:A,A1107,H:H)*SUMIF(Summary!$A$110:$A$186,'Operations Support'!A1107,Summary!$Q$110:$Q$186),0)</f>
        <v>0</v>
      </c>
      <c r="AK1107" s="688">
        <f t="shared" ca="1" si="256"/>
        <v>0</v>
      </c>
      <c r="AM1107" s="688">
        <f>IFERROR($H1107/SUMIF($A:$A,$A1107,$H:$H)*SUMIF(Summary!$A$230:$A$266,$A1107,Summary!$P$230:$P$266),0)</f>
        <v>0</v>
      </c>
      <c r="AN1107" s="688">
        <f>IFERROR($H1107/SUMIF($A:$A,$A1107,$H:$H)*(SUMIF(Summary!$A$230:$A$266,$A1107,Summary!$L$230:$L$266)+SUMIF(Summary!$A$281:$A$317,$A1107,Summary!$L$281:$L$317))-AM1107,0)</f>
        <v>0</v>
      </c>
      <c r="AO1107" s="688">
        <f>IFERROR($H1107/SUMIF($A:$A,$A1107,$H:$H)*SUMIF(Summary!$A$230:$A$266,$A1107,Summary!$Q$230:$Q$266),0)</f>
        <v>0</v>
      </c>
      <c r="AP1107" s="688">
        <f>IFERROR($H1107/SUMIF($A:$A,$A1107,$H:$H)*(SUMIF(Summary!$A$230:$A$266,$A1107,Summary!$L$230:$L$266)+SUMIF(Summary!$A$281:$A$317,$A1107,Summary!$L$281:$L$317))-AO1107,0)</f>
        <v>0</v>
      </c>
      <c r="AQ1107" s="306"/>
      <c r="AR1107" s="688">
        <f t="shared" ca="1" si="257"/>
        <v>0</v>
      </c>
      <c r="AS1107" s="688">
        <f t="shared" ca="1" si="258"/>
        <v>0</v>
      </c>
    </row>
    <row r="1108" spans="1:45" x14ac:dyDescent="0.2">
      <c r="A1108" s="423">
        <v>3625</v>
      </c>
      <c r="B1108" s="427">
        <v>3</v>
      </c>
      <c r="C1108" s="425" t="s">
        <v>311</v>
      </c>
      <c r="D1108" s="422">
        <f t="shared" si="259"/>
        <v>0</v>
      </c>
      <c r="E1108" s="422">
        <f t="shared" si="260"/>
        <v>0</v>
      </c>
      <c r="F1108" s="422">
        <f t="shared" si="261"/>
        <v>0</v>
      </c>
      <c r="G1108" s="422">
        <f t="shared" si="262"/>
        <v>0</v>
      </c>
      <c r="H1108" s="22">
        <f t="shared" si="263"/>
        <v>0</v>
      </c>
      <c r="I1108" s="116">
        <v>0</v>
      </c>
      <c r="J1108" s="116">
        <v>0</v>
      </c>
      <c r="K1108" s="116">
        <v>0</v>
      </c>
      <c r="L1108" s="116">
        <v>0</v>
      </c>
      <c r="M1108" s="22">
        <f t="shared" si="264"/>
        <v>0</v>
      </c>
      <c r="N1108" s="116">
        <v>0</v>
      </c>
      <c r="O1108" s="116">
        <v>0</v>
      </c>
      <c r="P1108" s="116">
        <v>0</v>
      </c>
      <c r="Q1108" s="116">
        <v>0</v>
      </c>
      <c r="R1108" s="22">
        <f t="shared" si="265"/>
        <v>0</v>
      </c>
      <c r="S1108" s="116">
        <v>0</v>
      </c>
      <c r="T1108" s="116">
        <v>0</v>
      </c>
      <c r="U1108" s="116">
        <v>0</v>
      </c>
      <c r="V1108" s="116">
        <v>0</v>
      </c>
      <c r="W1108" s="22">
        <f t="shared" si="266"/>
        <v>0</v>
      </c>
      <c r="X1108" s="22">
        <f t="shared" si="267"/>
        <v>0</v>
      </c>
      <c r="Y1108" s="22">
        <f ca="1">OFFSET('Cost Study'!$B$7,'Operations Support'!$C1108,'Operations Support'!$B1108)*$H1108</f>
        <v>0</v>
      </c>
      <c r="Z1108" s="23">
        <f ca="1">Y1108*'Cost Study'!$B$31</f>
        <v>0</v>
      </c>
      <c r="AA1108" s="23">
        <f ca="1">IF(A1108=10298,1.51,1)*IF($B1108&lt;3,$D1108*'Cost Study'!$B$32*OFFSET('Cost Study'!$B$7,'Operations Support'!$C1108,'Operations Support'!$B1108),0)</f>
        <v>0</v>
      </c>
      <c r="AB1108" s="24">
        <f ca="1">AA1108*'Cost Study'!$B$31</f>
        <v>0</v>
      </c>
      <c r="AC1108" s="23">
        <f ca="1">Y1108*'Cost Study'!$B$31</f>
        <v>0</v>
      </c>
      <c r="AD1108" s="24">
        <f ca="1">AA1108*'Cost Study'!$B$31</f>
        <v>0</v>
      </c>
      <c r="AE1108" s="377">
        <f t="shared" ca="1" si="268"/>
        <v>0</v>
      </c>
      <c r="AF1108" s="377">
        <f t="shared" ca="1" si="269"/>
        <v>0</v>
      </c>
      <c r="AH1108" s="688">
        <f>IFERROR($H1108/SUMIF($A:$A,$A1108,$H:$H)*SUMIF(Summary!$A$110:$A$186,$A1108,Summary!$P$110:$P$186),0)</f>
        <v>0</v>
      </c>
      <c r="AI1108" s="689">
        <f t="shared" ca="1" si="255"/>
        <v>0</v>
      </c>
      <c r="AJ1108" s="688">
        <f>IFERROR(H1108/SUMIF(A:A,A1108,H:H)*SUMIF(Summary!$A$110:$A$186,'Operations Support'!A1108,Summary!$Q$110:$Q$186),0)</f>
        <v>0</v>
      </c>
      <c r="AK1108" s="688">
        <f t="shared" ca="1" si="256"/>
        <v>0</v>
      </c>
      <c r="AM1108" s="688">
        <f>IFERROR($H1108/SUMIF($A:$A,$A1108,$H:$H)*SUMIF(Summary!$A$230:$A$266,$A1108,Summary!$P$230:$P$266),0)</f>
        <v>0</v>
      </c>
      <c r="AN1108" s="688">
        <f>IFERROR($H1108/SUMIF($A:$A,$A1108,$H:$H)*(SUMIF(Summary!$A$230:$A$266,$A1108,Summary!$L$230:$L$266)+SUMIF(Summary!$A$281:$A$317,$A1108,Summary!$L$281:$L$317))-AM1108,0)</f>
        <v>0</v>
      </c>
      <c r="AO1108" s="688">
        <f>IFERROR($H1108/SUMIF($A:$A,$A1108,$H:$H)*SUMIF(Summary!$A$230:$A$266,$A1108,Summary!$Q$230:$Q$266),0)</f>
        <v>0</v>
      </c>
      <c r="AP1108" s="688">
        <f>IFERROR($H1108/SUMIF($A:$A,$A1108,$H:$H)*(SUMIF(Summary!$A$230:$A$266,$A1108,Summary!$L$230:$L$266)+SUMIF(Summary!$A$281:$A$317,$A1108,Summary!$L$281:$L$317))-AO1108,0)</f>
        <v>0</v>
      </c>
      <c r="AQ1108" s="306"/>
      <c r="AR1108" s="688">
        <f t="shared" ca="1" si="257"/>
        <v>0</v>
      </c>
      <c r="AS1108" s="688">
        <f t="shared" ca="1" si="258"/>
        <v>0</v>
      </c>
    </row>
    <row r="1109" spans="1:45" x14ac:dyDescent="0.2">
      <c r="A1109" s="423">
        <v>3625</v>
      </c>
      <c r="B1109" s="427">
        <v>3</v>
      </c>
      <c r="C1109" s="425" t="s">
        <v>312</v>
      </c>
      <c r="D1109" s="422">
        <f t="shared" si="259"/>
        <v>0</v>
      </c>
      <c r="E1109" s="422">
        <f t="shared" si="260"/>
        <v>0</v>
      </c>
      <c r="F1109" s="422">
        <f t="shared" si="261"/>
        <v>0</v>
      </c>
      <c r="G1109" s="422">
        <f t="shared" si="262"/>
        <v>0</v>
      </c>
      <c r="H1109" s="22">
        <f t="shared" si="263"/>
        <v>0</v>
      </c>
      <c r="I1109" s="116">
        <v>0</v>
      </c>
      <c r="J1109" s="116">
        <v>0</v>
      </c>
      <c r="K1109" s="116">
        <v>0</v>
      </c>
      <c r="L1109" s="116">
        <v>0</v>
      </c>
      <c r="M1109" s="22">
        <f t="shared" si="264"/>
        <v>0</v>
      </c>
      <c r="N1109" s="116">
        <v>0</v>
      </c>
      <c r="O1109" s="116">
        <v>0</v>
      </c>
      <c r="P1109" s="116">
        <v>0</v>
      </c>
      <c r="Q1109" s="116">
        <v>0</v>
      </c>
      <c r="R1109" s="22">
        <f t="shared" si="265"/>
        <v>0</v>
      </c>
      <c r="S1109" s="116">
        <v>0</v>
      </c>
      <c r="T1109" s="116">
        <v>0</v>
      </c>
      <c r="U1109" s="116">
        <v>0</v>
      </c>
      <c r="V1109" s="116">
        <v>0</v>
      </c>
      <c r="W1109" s="22">
        <f t="shared" si="266"/>
        <v>0</v>
      </c>
      <c r="X1109" s="22">
        <f t="shared" si="267"/>
        <v>0</v>
      </c>
      <c r="Y1109" s="22">
        <f ca="1">OFFSET('Cost Study'!$B$7,'Operations Support'!$C1109,'Operations Support'!$B1109)*$H1109</f>
        <v>0</v>
      </c>
      <c r="Z1109" s="23">
        <f ca="1">Y1109*'Cost Study'!$B$31</f>
        <v>0</v>
      </c>
      <c r="AA1109" s="23">
        <f ca="1">IF(A1109=10298,1.51,1)*IF($B1109&lt;3,$D1109*'Cost Study'!$B$32*OFFSET('Cost Study'!$B$7,'Operations Support'!$C1109,'Operations Support'!$B1109),0)</f>
        <v>0</v>
      </c>
      <c r="AB1109" s="24">
        <f ca="1">AA1109*'Cost Study'!$B$31</f>
        <v>0</v>
      </c>
      <c r="AC1109" s="23">
        <f ca="1">Y1109*'Cost Study'!$B$31</f>
        <v>0</v>
      </c>
      <c r="AD1109" s="24">
        <f ca="1">AA1109*'Cost Study'!$B$31</f>
        <v>0</v>
      </c>
      <c r="AE1109" s="377">
        <f t="shared" ca="1" si="268"/>
        <v>0</v>
      </c>
      <c r="AF1109" s="377">
        <f t="shared" ca="1" si="269"/>
        <v>0</v>
      </c>
      <c r="AH1109" s="688">
        <f>IFERROR($H1109/SUMIF($A:$A,$A1109,$H:$H)*SUMIF(Summary!$A$110:$A$186,$A1109,Summary!$P$110:$P$186),0)</f>
        <v>0</v>
      </c>
      <c r="AI1109" s="689">
        <f t="shared" ca="1" si="255"/>
        <v>0</v>
      </c>
      <c r="AJ1109" s="688">
        <f>IFERROR(H1109/SUMIF(A:A,A1109,H:H)*SUMIF(Summary!$A$110:$A$186,'Operations Support'!A1109,Summary!$Q$110:$Q$186),0)</f>
        <v>0</v>
      </c>
      <c r="AK1109" s="688">
        <f t="shared" ca="1" si="256"/>
        <v>0</v>
      </c>
      <c r="AM1109" s="688">
        <f>IFERROR($H1109/SUMIF($A:$A,$A1109,$H:$H)*SUMIF(Summary!$A$230:$A$266,$A1109,Summary!$P$230:$P$266),0)</f>
        <v>0</v>
      </c>
      <c r="AN1109" s="688">
        <f>IFERROR($H1109/SUMIF($A:$A,$A1109,$H:$H)*(SUMIF(Summary!$A$230:$A$266,$A1109,Summary!$L$230:$L$266)+SUMIF(Summary!$A$281:$A$317,$A1109,Summary!$L$281:$L$317))-AM1109,0)</f>
        <v>0</v>
      </c>
      <c r="AO1109" s="688">
        <f>IFERROR($H1109/SUMIF($A:$A,$A1109,$H:$H)*SUMIF(Summary!$A$230:$A$266,$A1109,Summary!$Q$230:$Q$266),0)</f>
        <v>0</v>
      </c>
      <c r="AP1109" s="688">
        <f>IFERROR($H1109/SUMIF($A:$A,$A1109,$H:$H)*(SUMIF(Summary!$A$230:$A$266,$A1109,Summary!$L$230:$L$266)+SUMIF(Summary!$A$281:$A$317,$A1109,Summary!$L$281:$L$317))-AO1109,0)</f>
        <v>0</v>
      </c>
      <c r="AQ1109" s="306"/>
      <c r="AR1109" s="688">
        <f t="shared" ca="1" si="257"/>
        <v>0</v>
      </c>
      <c r="AS1109" s="688">
        <f t="shared" ca="1" si="258"/>
        <v>0</v>
      </c>
    </row>
    <row r="1110" spans="1:45" x14ac:dyDescent="0.2">
      <c r="A1110" s="423">
        <v>3625</v>
      </c>
      <c r="B1110" s="427">
        <v>3</v>
      </c>
      <c r="C1110" s="425" t="s">
        <v>313</v>
      </c>
      <c r="D1110" s="422">
        <f t="shared" si="259"/>
        <v>321</v>
      </c>
      <c r="E1110" s="422">
        <f t="shared" si="260"/>
        <v>0</v>
      </c>
      <c r="F1110" s="422">
        <f t="shared" si="261"/>
        <v>90</v>
      </c>
      <c r="G1110" s="422">
        <f t="shared" si="262"/>
        <v>0</v>
      </c>
      <c r="H1110" s="22">
        <f t="shared" si="263"/>
        <v>411</v>
      </c>
      <c r="I1110" s="116">
        <v>105</v>
      </c>
      <c r="J1110" s="116">
        <v>0</v>
      </c>
      <c r="K1110" s="116">
        <v>33</v>
      </c>
      <c r="L1110" s="116">
        <v>0</v>
      </c>
      <c r="M1110" s="22">
        <f t="shared" si="264"/>
        <v>138</v>
      </c>
      <c r="N1110" s="116">
        <v>84</v>
      </c>
      <c r="O1110" s="116">
        <v>0</v>
      </c>
      <c r="P1110" s="116">
        <v>0</v>
      </c>
      <c r="Q1110" s="116">
        <v>0</v>
      </c>
      <c r="R1110" s="22">
        <f t="shared" si="265"/>
        <v>84</v>
      </c>
      <c r="S1110" s="116">
        <v>132</v>
      </c>
      <c r="T1110" s="116">
        <v>0</v>
      </c>
      <c r="U1110" s="116">
        <v>57</v>
      </c>
      <c r="V1110" s="116">
        <v>0</v>
      </c>
      <c r="W1110" s="22">
        <f t="shared" si="266"/>
        <v>189</v>
      </c>
      <c r="X1110" s="22">
        <f t="shared" si="267"/>
        <v>17.125</v>
      </c>
      <c r="Y1110" s="22">
        <f ca="1">OFFSET('Cost Study'!$B$7,'Operations Support'!$C1110,'Operations Support'!$B1110)*$H1110</f>
        <v>1076.82</v>
      </c>
      <c r="Z1110" s="23">
        <f ca="1">Y1110*'Cost Study'!$B$31</f>
        <v>60142.475178223467</v>
      </c>
      <c r="AA1110" s="23">
        <f ca="1">IF(A1110=10298,1.51,1)*IF($B1110&lt;3,$D1110*'Cost Study'!$B$32*OFFSET('Cost Study'!$B$7,'Operations Support'!$C1110,'Operations Support'!$B1110),0)</f>
        <v>0</v>
      </c>
      <c r="AB1110" s="24">
        <f ca="1">AA1110*'Cost Study'!$B$31</f>
        <v>0</v>
      </c>
      <c r="AC1110" s="23">
        <f ca="1">Y1110*'Cost Study'!$B$31</f>
        <v>60142.475178223467</v>
      </c>
      <c r="AD1110" s="24">
        <f ca="1">AA1110*'Cost Study'!$B$31</f>
        <v>0</v>
      </c>
      <c r="AE1110" s="377">
        <f t="shared" ca="1" si="268"/>
        <v>60142.475178223467</v>
      </c>
      <c r="AF1110" s="377">
        <f t="shared" ca="1" si="269"/>
        <v>60142.475178223467</v>
      </c>
      <c r="AH1110" s="688">
        <f>IFERROR($H1110/SUMIF($A:$A,$A1110,$H:$H)*SUMIF(Summary!$A$110:$A$186,$A1110,Summary!$P$110:$P$186),0)</f>
        <v>11299.071551260715</v>
      </c>
      <c r="AI1110" s="689">
        <f t="shared" ca="1" si="255"/>
        <v>48843.403626962754</v>
      </c>
      <c r="AJ1110" s="688">
        <f>IFERROR(H1110/SUMIF(A:A,A1110,H:H)*SUMIF(Summary!$A$110:$A$186,'Operations Support'!A1110,Summary!$Q$110:$Q$186),0)</f>
        <v>11332.076260492518</v>
      </c>
      <c r="AK1110" s="688">
        <f t="shared" ca="1" si="256"/>
        <v>48810.398917730949</v>
      </c>
      <c r="AM1110" s="688">
        <f>IFERROR($H1110/SUMIF($A:$A,$A1110,$H:$H)*SUMIF(Summary!$A$230:$A$266,$A1110,Summary!$P$230:$P$266),0)</f>
        <v>2137.8001224877121</v>
      </c>
      <c r="AN1110" s="688">
        <f>IFERROR($H1110/SUMIF($A:$A,$A1110,$H:$H)*(SUMIF(Summary!$A$230:$A$266,$A1110,Summary!$L$230:$L$266)+SUMIF(Summary!$A$281:$A$317,$A1110,Summary!$L$281:$L$317))-AM1110,0)</f>
        <v>22684.567627232631</v>
      </c>
      <c r="AO1110" s="688">
        <f>IFERROR($H1110/SUMIF($A:$A,$A1110,$H:$H)*SUMIF(Summary!$A$230:$A$266,$A1110,Summary!$Q$230:$Q$266),0)</f>
        <v>2144.0446595824924</v>
      </c>
      <c r="AP1110" s="688">
        <f>IFERROR($H1110/SUMIF($A:$A,$A1110,$H:$H)*(SUMIF(Summary!$A$230:$A$266,$A1110,Summary!$L$230:$L$266)+SUMIF(Summary!$A$281:$A$317,$A1110,Summary!$L$281:$L$317))-AO1110,0)</f>
        <v>22678.323090137848</v>
      </c>
      <c r="AQ1110" s="306"/>
      <c r="AR1110" s="688">
        <f t="shared" ca="1" si="257"/>
        <v>71527.971254195378</v>
      </c>
      <c r="AS1110" s="688">
        <f t="shared" ca="1" si="258"/>
        <v>71488.722007868797</v>
      </c>
    </row>
    <row r="1111" spans="1:45" x14ac:dyDescent="0.2">
      <c r="A1111" s="423">
        <v>3625</v>
      </c>
      <c r="B1111" s="427">
        <v>3</v>
      </c>
      <c r="C1111" s="425" t="s">
        <v>314</v>
      </c>
      <c r="D1111" s="422">
        <f t="shared" si="259"/>
        <v>0</v>
      </c>
      <c r="E1111" s="422">
        <f t="shared" si="260"/>
        <v>0</v>
      </c>
      <c r="F1111" s="422">
        <f t="shared" si="261"/>
        <v>0</v>
      </c>
      <c r="G1111" s="422">
        <f t="shared" si="262"/>
        <v>0</v>
      </c>
      <c r="H1111" s="22">
        <f t="shared" si="263"/>
        <v>0</v>
      </c>
      <c r="I1111" s="116">
        <v>0</v>
      </c>
      <c r="J1111" s="116">
        <v>0</v>
      </c>
      <c r="K1111" s="116">
        <v>0</v>
      </c>
      <c r="L1111" s="116">
        <v>0</v>
      </c>
      <c r="M1111" s="22">
        <f t="shared" si="264"/>
        <v>0</v>
      </c>
      <c r="N1111" s="116">
        <v>0</v>
      </c>
      <c r="O1111" s="116">
        <v>0</v>
      </c>
      <c r="P1111" s="116">
        <v>0</v>
      </c>
      <c r="Q1111" s="116">
        <v>0</v>
      </c>
      <c r="R1111" s="22">
        <f t="shared" si="265"/>
        <v>0</v>
      </c>
      <c r="S1111" s="116">
        <v>0</v>
      </c>
      <c r="T1111" s="116">
        <v>0</v>
      </c>
      <c r="U1111" s="116">
        <v>0</v>
      </c>
      <c r="V1111" s="116">
        <v>0</v>
      </c>
      <c r="W1111" s="22">
        <f t="shared" si="266"/>
        <v>0</v>
      </c>
      <c r="X1111" s="22">
        <f t="shared" si="267"/>
        <v>0</v>
      </c>
      <c r="Y1111" s="22">
        <f ca="1">OFFSET('Cost Study'!$B$7,'Operations Support'!$C1111,'Operations Support'!$B1111)*$H1111</f>
        <v>0</v>
      </c>
      <c r="Z1111" s="23">
        <f ca="1">Y1111*'Cost Study'!$B$31</f>
        <v>0</v>
      </c>
      <c r="AA1111" s="23">
        <f ca="1">IF(A1111=10298,1.51,1)*IF($B1111&lt;3,$D1111*'Cost Study'!$B$32*OFFSET('Cost Study'!$B$7,'Operations Support'!$C1111,'Operations Support'!$B1111),0)</f>
        <v>0</v>
      </c>
      <c r="AB1111" s="24">
        <f ca="1">AA1111*'Cost Study'!$B$31</f>
        <v>0</v>
      </c>
      <c r="AC1111" s="23">
        <f ca="1">Y1111*'Cost Study'!$B$31</f>
        <v>0</v>
      </c>
      <c r="AD1111" s="24">
        <f ca="1">AA1111*'Cost Study'!$B$31</f>
        <v>0</v>
      </c>
      <c r="AE1111" s="377">
        <f t="shared" ca="1" si="268"/>
        <v>0</v>
      </c>
      <c r="AF1111" s="377">
        <f t="shared" ca="1" si="269"/>
        <v>0</v>
      </c>
      <c r="AH1111" s="688">
        <f>IFERROR($H1111/SUMIF($A:$A,$A1111,$H:$H)*SUMIF(Summary!$A$110:$A$186,$A1111,Summary!$P$110:$P$186),0)</f>
        <v>0</v>
      </c>
      <c r="AI1111" s="689">
        <f t="shared" ca="1" si="255"/>
        <v>0</v>
      </c>
      <c r="AJ1111" s="688">
        <f>IFERROR(H1111/SUMIF(A:A,A1111,H:H)*SUMIF(Summary!$A$110:$A$186,'Operations Support'!A1111,Summary!$Q$110:$Q$186),0)</f>
        <v>0</v>
      </c>
      <c r="AK1111" s="688">
        <f t="shared" ca="1" si="256"/>
        <v>0</v>
      </c>
      <c r="AM1111" s="688">
        <f>IFERROR($H1111/SUMIF($A:$A,$A1111,$H:$H)*SUMIF(Summary!$A$230:$A$266,$A1111,Summary!$P$230:$P$266),0)</f>
        <v>0</v>
      </c>
      <c r="AN1111" s="688">
        <f>IFERROR($H1111/SUMIF($A:$A,$A1111,$H:$H)*(SUMIF(Summary!$A$230:$A$266,$A1111,Summary!$L$230:$L$266)+SUMIF(Summary!$A$281:$A$317,$A1111,Summary!$L$281:$L$317))-AM1111,0)</f>
        <v>0</v>
      </c>
      <c r="AO1111" s="688">
        <f>IFERROR($H1111/SUMIF($A:$A,$A1111,$H:$H)*SUMIF(Summary!$A$230:$A$266,$A1111,Summary!$Q$230:$Q$266),0)</f>
        <v>0</v>
      </c>
      <c r="AP1111" s="688">
        <f>IFERROR($H1111/SUMIF($A:$A,$A1111,$H:$H)*(SUMIF(Summary!$A$230:$A$266,$A1111,Summary!$L$230:$L$266)+SUMIF(Summary!$A$281:$A$317,$A1111,Summary!$L$281:$L$317))-AO1111,0)</f>
        <v>0</v>
      </c>
      <c r="AQ1111" s="306"/>
      <c r="AR1111" s="688">
        <f t="shared" ca="1" si="257"/>
        <v>0</v>
      </c>
      <c r="AS1111" s="688">
        <f t="shared" ca="1" si="258"/>
        <v>0</v>
      </c>
    </row>
    <row r="1112" spans="1:45" x14ac:dyDescent="0.2">
      <c r="A1112" s="423">
        <v>3625</v>
      </c>
      <c r="B1112" s="427">
        <v>3</v>
      </c>
      <c r="C1112" s="425" t="s">
        <v>315</v>
      </c>
      <c r="D1112" s="422">
        <f t="shared" si="259"/>
        <v>339</v>
      </c>
      <c r="E1112" s="422">
        <f t="shared" si="260"/>
        <v>0</v>
      </c>
      <c r="F1112" s="422">
        <f t="shared" si="261"/>
        <v>237</v>
      </c>
      <c r="G1112" s="422">
        <f t="shared" si="262"/>
        <v>0</v>
      </c>
      <c r="H1112" s="22">
        <f t="shared" si="263"/>
        <v>576</v>
      </c>
      <c r="I1112" s="116">
        <v>120</v>
      </c>
      <c r="J1112" s="116">
        <v>0</v>
      </c>
      <c r="K1112" s="116">
        <v>48</v>
      </c>
      <c r="L1112" s="116">
        <v>0</v>
      </c>
      <c r="M1112" s="22">
        <f t="shared" si="264"/>
        <v>168</v>
      </c>
      <c r="N1112" s="116">
        <v>96</v>
      </c>
      <c r="O1112" s="116">
        <v>0</v>
      </c>
      <c r="P1112" s="116">
        <v>123</v>
      </c>
      <c r="Q1112" s="116">
        <v>0</v>
      </c>
      <c r="R1112" s="22">
        <f t="shared" si="265"/>
        <v>219</v>
      </c>
      <c r="S1112" s="116">
        <v>123</v>
      </c>
      <c r="T1112" s="116">
        <v>0</v>
      </c>
      <c r="U1112" s="116">
        <v>66</v>
      </c>
      <c r="V1112" s="116">
        <v>0</v>
      </c>
      <c r="W1112" s="22">
        <f t="shared" si="266"/>
        <v>189</v>
      </c>
      <c r="X1112" s="22">
        <f t="shared" si="267"/>
        <v>24</v>
      </c>
      <c r="Y1112" s="22">
        <f ca="1">OFFSET('Cost Study'!$B$7,'Operations Support'!$C1112,'Operations Support'!$B1112)*$H1112</f>
        <v>1883.52</v>
      </c>
      <c r="Z1112" s="23">
        <f ca="1">Y1112*'Cost Study'!$B$31</f>
        <v>105198.22704601276</v>
      </c>
      <c r="AA1112" s="23">
        <f ca="1">IF(A1112=10298,1.51,1)*IF($B1112&lt;3,$D1112*'Cost Study'!$B$32*OFFSET('Cost Study'!$B$7,'Operations Support'!$C1112,'Operations Support'!$B1112),0)</f>
        <v>0</v>
      </c>
      <c r="AB1112" s="24">
        <f ca="1">AA1112*'Cost Study'!$B$31</f>
        <v>0</v>
      </c>
      <c r="AC1112" s="23">
        <f ca="1">Y1112*'Cost Study'!$B$31</f>
        <v>105198.22704601276</v>
      </c>
      <c r="AD1112" s="24">
        <f ca="1">AA1112*'Cost Study'!$B$31</f>
        <v>0</v>
      </c>
      <c r="AE1112" s="377">
        <f t="shared" ca="1" si="268"/>
        <v>105198.22704601276</v>
      </c>
      <c r="AF1112" s="377">
        <f t="shared" ca="1" si="269"/>
        <v>105198.22704601276</v>
      </c>
      <c r="AH1112" s="688">
        <f>IFERROR($H1112/SUMIF($A:$A,$A1112,$H:$H)*SUMIF(Summary!$A$110:$A$186,$A1112,Summary!$P$110:$P$186),0)</f>
        <v>15835.195166730342</v>
      </c>
      <c r="AI1112" s="689">
        <f t="shared" ca="1" si="255"/>
        <v>89363.031879282426</v>
      </c>
      <c r="AJ1112" s="688">
        <f>IFERROR(H1112/SUMIF(A:A,A1112,H:H)*SUMIF(Summary!$A$110:$A$186,'Operations Support'!A1112,Summary!$Q$110:$Q$186),0)</f>
        <v>15881.449941712141</v>
      </c>
      <c r="AK1112" s="688">
        <f t="shared" ca="1" si="256"/>
        <v>89316.777104300621</v>
      </c>
      <c r="AM1112" s="688">
        <f>IFERROR($H1112/SUMIF($A:$A,$A1112,$H:$H)*SUMIF(Summary!$A$230:$A$266,$A1112,Summary!$P$230:$P$266),0)</f>
        <v>2996.04104757402</v>
      </c>
      <c r="AN1112" s="688">
        <f>IFERROR($H1112/SUMIF($A:$A,$A1112,$H:$H)*(SUMIF(Summary!$A$230:$A$266,$A1112,Summary!$L$230:$L$266)+SUMIF(Summary!$A$281:$A$317,$A1112,Summary!$L$281:$L$317))-AM1112,0)</f>
        <v>31791.510835245725</v>
      </c>
      <c r="AO1112" s="688">
        <f>IFERROR($H1112/SUMIF($A:$A,$A1112,$H:$H)*SUMIF(Summary!$A$230:$A$266,$A1112,Summary!$Q$230:$Q$266),0)</f>
        <v>3004.7925156192591</v>
      </c>
      <c r="AP1112" s="688">
        <f>IFERROR($H1112/SUMIF($A:$A,$A1112,$H:$H)*(SUMIF(Summary!$A$230:$A$266,$A1112,Summary!$L$230:$L$266)+SUMIF(Summary!$A$281:$A$317,$A1112,Summary!$L$281:$L$317))-AO1112,0)</f>
        <v>31782.759367200488</v>
      </c>
      <c r="AQ1112" s="306"/>
      <c r="AR1112" s="688">
        <f t="shared" ca="1" si="257"/>
        <v>121154.54271452816</v>
      </c>
      <c r="AS1112" s="688">
        <f t="shared" ca="1" si="258"/>
        <v>121099.53647150111</v>
      </c>
    </row>
    <row r="1113" spans="1:45" s="15" customFormat="1" x14ac:dyDescent="0.2">
      <c r="A1113" s="423">
        <v>3625</v>
      </c>
      <c r="B1113" s="427">
        <v>3</v>
      </c>
      <c r="C1113" s="425" t="s">
        <v>316</v>
      </c>
      <c r="D1113" s="422">
        <f t="shared" si="259"/>
        <v>0</v>
      </c>
      <c r="E1113" s="422">
        <f t="shared" si="260"/>
        <v>0</v>
      </c>
      <c r="F1113" s="422">
        <f t="shared" si="261"/>
        <v>0</v>
      </c>
      <c r="G1113" s="422">
        <f t="shared" si="262"/>
        <v>0</v>
      </c>
      <c r="H1113" s="22">
        <f t="shared" si="263"/>
        <v>0</v>
      </c>
      <c r="I1113" s="116">
        <v>0</v>
      </c>
      <c r="J1113" s="116">
        <v>0</v>
      </c>
      <c r="K1113" s="116">
        <v>0</v>
      </c>
      <c r="L1113" s="116">
        <v>0</v>
      </c>
      <c r="M1113" s="22">
        <f t="shared" si="264"/>
        <v>0</v>
      </c>
      <c r="N1113" s="116">
        <v>0</v>
      </c>
      <c r="O1113" s="116">
        <v>0</v>
      </c>
      <c r="P1113" s="116">
        <v>0</v>
      </c>
      <c r="Q1113" s="116">
        <v>0</v>
      </c>
      <c r="R1113" s="22">
        <f t="shared" si="265"/>
        <v>0</v>
      </c>
      <c r="S1113" s="116">
        <v>0</v>
      </c>
      <c r="T1113" s="116">
        <v>0</v>
      </c>
      <c r="U1113" s="116">
        <v>0</v>
      </c>
      <c r="V1113" s="116">
        <v>0</v>
      </c>
      <c r="W1113" s="22">
        <f t="shared" si="266"/>
        <v>0</v>
      </c>
      <c r="X1113" s="22">
        <f t="shared" si="267"/>
        <v>0</v>
      </c>
      <c r="Y1113" s="22">
        <f ca="1">OFFSET('Cost Study'!$B$7,'Operations Support'!$C1113,'Operations Support'!$B1113)*$H1113</f>
        <v>0</v>
      </c>
      <c r="Z1113" s="23">
        <f ca="1">Y1113*'Cost Study'!$B$31</f>
        <v>0</v>
      </c>
      <c r="AA1113" s="23">
        <f ca="1">IF(A1113=10298,1.51,1)*IF($B1113&lt;3,$D1113*'Cost Study'!$B$32*OFFSET('Cost Study'!$B$7,'Operations Support'!$C1113,'Operations Support'!$B1113),0)</f>
        <v>0</v>
      </c>
      <c r="AB1113" s="24">
        <f ca="1">AA1113*'Cost Study'!$B$31</f>
        <v>0</v>
      </c>
      <c r="AC1113" s="23">
        <f ca="1">Y1113*'Cost Study'!$B$31</f>
        <v>0</v>
      </c>
      <c r="AD1113" s="24">
        <f ca="1">AA1113*'Cost Study'!$B$31</f>
        <v>0</v>
      </c>
      <c r="AE1113" s="377">
        <f t="shared" ca="1" si="268"/>
        <v>0</v>
      </c>
      <c r="AF1113" s="377">
        <f t="shared" ca="1" si="269"/>
        <v>0</v>
      </c>
      <c r="AH1113" s="688">
        <f>IFERROR($H1113/SUMIF($A:$A,$A1113,$H:$H)*SUMIF(Summary!$A$110:$A$186,$A1113,Summary!$P$110:$P$186),0)</f>
        <v>0</v>
      </c>
      <c r="AI1113" s="689">
        <f t="shared" ca="1" si="255"/>
        <v>0</v>
      </c>
      <c r="AJ1113" s="688">
        <f>IFERROR(H1113/SUMIF(A:A,A1113,H:H)*SUMIF(Summary!$A$110:$A$186,'Operations Support'!A1113,Summary!$Q$110:$Q$186),0)</f>
        <v>0</v>
      </c>
      <c r="AK1113" s="688">
        <f t="shared" ca="1" si="256"/>
        <v>0</v>
      </c>
      <c r="AL1113" s="1"/>
      <c r="AM1113" s="688">
        <f>IFERROR($H1113/SUMIF($A:$A,$A1113,$H:$H)*SUMIF(Summary!$A$230:$A$266,$A1113,Summary!$P$230:$P$266),0)</f>
        <v>0</v>
      </c>
      <c r="AN1113" s="688">
        <f>IFERROR($H1113/SUMIF($A:$A,$A1113,$H:$H)*(SUMIF(Summary!$A$230:$A$266,$A1113,Summary!$L$230:$L$266)+SUMIF(Summary!$A$281:$A$317,$A1113,Summary!$L$281:$L$317))-AM1113,0)</f>
        <v>0</v>
      </c>
      <c r="AO1113" s="688">
        <f>IFERROR($H1113/SUMIF($A:$A,$A1113,$H:$H)*SUMIF(Summary!$A$230:$A$266,$A1113,Summary!$Q$230:$Q$266),0)</f>
        <v>0</v>
      </c>
      <c r="AP1113" s="688">
        <f>IFERROR($H1113/SUMIF($A:$A,$A1113,$H:$H)*(SUMIF(Summary!$A$230:$A$266,$A1113,Summary!$L$230:$L$266)+SUMIF(Summary!$A$281:$A$317,$A1113,Summary!$L$281:$L$317))-AO1113,0)</f>
        <v>0</v>
      </c>
      <c r="AQ1113" s="306"/>
      <c r="AR1113" s="688">
        <f t="shared" ca="1" si="257"/>
        <v>0</v>
      </c>
      <c r="AS1113" s="688">
        <f t="shared" ca="1" si="258"/>
        <v>0</v>
      </c>
    </row>
    <row r="1114" spans="1:45" s="15" customFormat="1" x14ac:dyDescent="0.2">
      <c r="A1114" s="423">
        <v>3625</v>
      </c>
      <c r="B1114" s="427">
        <v>3</v>
      </c>
      <c r="C1114" s="425" t="s">
        <v>317</v>
      </c>
      <c r="D1114" s="422">
        <f t="shared" si="259"/>
        <v>0</v>
      </c>
      <c r="E1114" s="422">
        <f t="shared" si="260"/>
        <v>0</v>
      </c>
      <c r="F1114" s="422">
        <f t="shared" si="261"/>
        <v>0</v>
      </c>
      <c r="G1114" s="422">
        <f t="shared" si="262"/>
        <v>0</v>
      </c>
      <c r="H1114" s="22">
        <f t="shared" si="263"/>
        <v>0</v>
      </c>
      <c r="I1114" s="116">
        <v>0</v>
      </c>
      <c r="J1114" s="116">
        <v>0</v>
      </c>
      <c r="K1114" s="116">
        <v>0</v>
      </c>
      <c r="L1114" s="116">
        <v>0</v>
      </c>
      <c r="M1114" s="22">
        <f t="shared" si="264"/>
        <v>0</v>
      </c>
      <c r="N1114" s="116">
        <v>0</v>
      </c>
      <c r="O1114" s="116">
        <v>0</v>
      </c>
      <c r="P1114" s="116">
        <v>0</v>
      </c>
      <c r="Q1114" s="116">
        <v>0</v>
      </c>
      <c r="R1114" s="22">
        <f t="shared" si="265"/>
        <v>0</v>
      </c>
      <c r="S1114" s="116">
        <v>0</v>
      </c>
      <c r="T1114" s="116">
        <v>0</v>
      </c>
      <c r="U1114" s="116">
        <v>0</v>
      </c>
      <c r="V1114" s="116">
        <v>0</v>
      </c>
      <c r="W1114" s="22">
        <f t="shared" si="266"/>
        <v>0</v>
      </c>
      <c r="X1114" s="22">
        <f t="shared" si="267"/>
        <v>0</v>
      </c>
      <c r="Y1114" s="22">
        <f ca="1">OFFSET('Cost Study'!$B$7,'Operations Support'!$C1114,'Operations Support'!$B1114)*$H1114</f>
        <v>0</v>
      </c>
      <c r="Z1114" s="23">
        <f ca="1">Y1114*'Cost Study'!$B$31</f>
        <v>0</v>
      </c>
      <c r="AA1114" s="23">
        <f ca="1">IF(A1114=10298,1.51,1)*IF($B1114&lt;3,$D1114*'Cost Study'!$B$32*OFFSET('Cost Study'!$B$7,'Operations Support'!$C1114,'Operations Support'!$B1114),0)</f>
        <v>0</v>
      </c>
      <c r="AB1114" s="24">
        <f ca="1">AA1114*'Cost Study'!$B$31</f>
        <v>0</v>
      </c>
      <c r="AC1114" s="23">
        <f ca="1">Y1114*'Cost Study'!$B$31</f>
        <v>0</v>
      </c>
      <c r="AD1114" s="24">
        <f ca="1">AA1114*'Cost Study'!$B$31</f>
        <v>0</v>
      </c>
      <c r="AE1114" s="377">
        <f t="shared" ca="1" si="268"/>
        <v>0</v>
      </c>
      <c r="AF1114" s="377">
        <f t="shared" ca="1" si="269"/>
        <v>0</v>
      </c>
      <c r="AH1114" s="688">
        <f>IFERROR($H1114/SUMIF($A:$A,$A1114,$H:$H)*SUMIF(Summary!$A$110:$A$186,$A1114,Summary!$P$110:$P$186),0)</f>
        <v>0</v>
      </c>
      <c r="AI1114" s="689">
        <f t="shared" ca="1" si="255"/>
        <v>0</v>
      </c>
      <c r="AJ1114" s="688">
        <f>IFERROR(H1114/SUMIF(A:A,A1114,H:H)*SUMIF(Summary!$A$110:$A$186,'Operations Support'!A1114,Summary!$Q$110:$Q$186),0)</f>
        <v>0</v>
      </c>
      <c r="AK1114" s="688">
        <f t="shared" ca="1" si="256"/>
        <v>0</v>
      </c>
      <c r="AL1114" s="1"/>
      <c r="AM1114" s="688">
        <f>IFERROR($H1114/SUMIF($A:$A,$A1114,$H:$H)*SUMIF(Summary!$A$230:$A$266,$A1114,Summary!$P$230:$P$266),0)</f>
        <v>0</v>
      </c>
      <c r="AN1114" s="688">
        <f>IFERROR($H1114/SUMIF($A:$A,$A1114,$H:$H)*(SUMIF(Summary!$A$230:$A$266,$A1114,Summary!$L$230:$L$266)+SUMIF(Summary!$A$281:$A$317,$A1114,Summary!$L$281:$L$317))-AM1114,0)</f>
        <v>0</v>
      </c>
      <c r="AO1114" s="688">
        <f>IFERROR($H1114/SUMIF($A:$A,$A1114,$H:$H)*SUMIF(Summary!$A$230:$A$266,$A1114,Summary!$Q$230:$Q$266),0)</f>
        <v>0</v>
      </c>
      <c r="AP1114" s="688">
        <f>IFERROR($H1114/SUMIF($A:$A,$A1114,$H:$H)*(SUMIF(Summary!$A$230:$A$266,$A1114,Summary!$L$230:$L$266)+SUMIF(Summary!$A$281:$A$317,$A1114,Summary!$L$281:$L$317))-AO1114,0)</f>
        <v>0</v>
      </c>
      <c r="AQ1114" s="306"/>
      <c r="AR1114" s="688">
        <f t="shared" ca="1" si="257"/>
        <v>0</v>
      </c>
      <c r="AS1114" s="688">
        <f t="shared" ca="1" si="258"/>
        <v>0</v>
      </c>
    </row>
    <row r="1115" spans="1:45" x14ac:dyDescent="0.2">
      <c r="A1115" s="423">
        <v>3625</v>
      </c>
      <c r="B1115" s="427">
        <v>3</v>
      </c>
      <c r="C1115" s="425" t="s">
        <v>318</v>
      </c>
      <c r="D1115" s="422">
        <f t="shared" si="259"/>
        <v>87</v>
      </c>
      <c r="E1115" s="422">
        <f t="shared" si="260"/>
        <v>0</v>
      </c>
      <c r="F1115" s="422">
        <f t="shared" si="261"/>
        <v>78</v>
      </c>
      <c r="G1115" s="422">
        <f t="shared" si="262"/>
        <v>0</v>
      </c>
      <c r="H1115" s="22">
        <f t="shared" si="263"/>
        <v>165</v>
      </c>
      <c r="I1115" s="116">
        <v>0</v>
      </c>
      <c r="J1115" s="116">
        <v>0</v>
      </c>
      <c r="K1115" s="116">
        <v>36</v>
      </c>
      <c r="L1115" s="116">
        <v>0</v>
      </c>
      <c r="M1115" s="22">
        <f t="shared" si="264"/>
        <v>36</v>
      </c>
      <c r="N1115" s="116">
        <v>0</v>
      </c>
      <c r="O1115" s="116">
        <v>0</v>
      </c>
      <c r="P1115" s="116">
        <v>42</v>
      </c>
      <c r="Q1115" s="116">
        <v>0</v>
      </c>
      <c r="R1115" s="22">
        <f t="shared" si="265"/>
        <v>42</v>
      </c>
      <c r="S1115" s="116">
        <v>87</v>
      </c>
      <c r="T1115" s="116">
        <v>0</v>
      </c>
      <c r="U1115" s="116">
        <v>0</v>
      </c>
      <c r="V1115" s="116">
        <v>0</v>
      </c>
      <c r="W1115" s="22">
        <f t="shared" si="266"/>
        <v>87</v>
      </c>
      <c r="X1115" s="22">
        <f t="shared" si="267"/>
        <v>6.875</v>
      </c>
      <c r="Y1115" s="22">
        <f ca="1">OFFSET('Cost Study'!$B$7,'Operations Support'!$C1115,'Operations Support'!$B1115)*$H1115</f>
        <v>630.29999999999995</v>
      </c>
      <c r="Z1115" s="23">
        <f ca="1">Y1115*'Cost Study'!$B$31</f>
        <v>35203.471429611491</v>
      </c>
      <c r="AA1115" s="23">
        <f ca="1">IF(A1115=10298,1.51,1)*IF($B1115&lt;3,$D1115*'Cost Study'!$B$32*OFFSET('Cost Study'!$B$7,'Operations Support'!$C1115,'Operations Support'!$B1115),0)</f>
        <v>0</v>
      </c>
      <c r="AB1115" s="24">
        <f ca="1">AA1115*'Cost Study'!$B$31</f>
        <v>0</v>
      </c>
      <c r="AC1115" s="23">
        <f ca="1">Y1115*'Cost Study'!$B$31</f>
        <v>35203.471429611491</v>
      </c>
      <c r="AD1115" s="24">
        <f ca="1">AA1115*'Cost Study'!$B$31</f>
        <v>0</v>
      </c>
      <c r="AE1115" s="377">
        <f t="shared" ca="1" si="268"/>
        <v>35203.471429611491</v>
      </c>
      <c r="AF1115" s="377">
        <f t="shared" ca="1" si="269"/>
        <v>35203.471429611491</v>
      </c>
      <c r="AH1115" s="688">
        <f>IFERROR($H1115/SUMIF($A:$A,$A1115,$H:$H)*SUMIF(Summary!$A$110:$A$186,$A1115,Summary!$P$110:$P$186),0)</f>
        <v>4536.1236154696289</v>
      </c>
      <c r="AI1115" s="689">
        <f t="shared" ca="1" si="255"/>
        <v>30667.34781414186</v>
      </c>
      <c r="AJ1115" s="688">
        <f>IFERROR(H1115/SUMIF(A:A,A1115,H:H)*SUMIF(Summary!$A$110:$A$186,'Operations Support'!A1115,Summary!$Q$110:$Q$186),0)</f>
        <v>4549.3736812196239</v>
      </c>
      <c r="AK1115" s="688">
        <f t="shared" ca="1" si="256"/>
        <v>30654.097748391869</v>
      </c>
      <c r="AM1115" s="688">
        <f>IFERROR($H1115/SUMIF($A:$A,$A1115,$H:$H)*SUMIF(Summary!$A$230:$A$266,$A1115,Summary!$P$230:$P$266),0)</f>
        <v>858.24092508630781</v>
      </c>
      <c r="AN1115" s="688">
        <f>IFERROR($H1115/SUMIF($A:$A,$A1115,$H:$H)*(SUMIF(Summary!$A$230:$A$266,$A1115,Summary!$L$230:$L$266)+SUMIF(Summary!$A$281:$A$317,$A1115,Summary!$L$281:$L$317))-AM1115,0)</f>
        <v>9106.9432080130991</v>
      </c>
      <c r="AO1115" s="688">
        <f>IFERROR($H1115/SUMIF($A:$A,$A1115,$H:$H)*SUMIF(Summary!$A$230:$A$266,$A1115,Summary!$Q$230:$Q$266),0)</f>
        <v>860.74785603676696</v>
      </c>
      <c r="AP1115" s="688">
        <f>IFERROR($H1115/SUMIF($A:$A,$A1115,$H:$H)*(SUMIF(Summary!$A$230:$A$266,$A1115,Summary!$L$230:$L$266)+SUMIF(Summary!$A$281:$A$317,$A1115,Summary!$L$281:$L$317))-AO1115,0)</f>
        <v>9104.4362770626394</v>
      </c>
      <c r="AQ1115" s="306"/>
      <c r="AR1115" s="688">
        <f t="shared" ca="1" si="257"/>
        <v>39774.291022154961</v>
      </c>
      <c r="AS1115" s="688">
        <f t="shared" ca="1" si="258"/>
        <v>39758.534025454508</v>
      </c>
    </row>
    <row r="1116" spans="1:45" x14ac:dyDescent="0.2">
      <c r="A1116" s="423">
        <v>3625</v>
      </c>
      <c r="B1116" s="427">
        <v>3</v>
      </c>
      <c r="C1116" s="425" t="s">
        <v>319</v>
      </c>
      <c r="D1116" s="422">
        <f t="shared" si="259"/>
        <v>0</v>
      </c>
      <c r="E1116" s="422">
        <f t="shared" si="260"/>
        <v>0</v>
      </c>
      <c r="F1116" s="422">
        <f t="shared" si="261"/>
        <v>0</v>
      </c>
      <c r="G1116" s="422">
        <f t="shared" si="262"/>
        <v>0</v>
      </c>
      <c r="H1116" s="22">
        <f t="shared" si="263"/>
        <v>0</v>
      </c>
      <c r="I1116" s="116">
        <v>0</v>
      </c>
      <c r="J1116" s="116">
        <v>0</v>
      </c>
      <c r="K1116" s="116">
        <v>0</v>
      </c>
      <c r="L1116" s="116">
        <v>0</v>
      </c>
      <c r="M1116" s="22">
        <f t="shared" si="264"/>
        <v>0</v>
      </c>
      <c r="N1116" s="116">
        <v>0</v>
      </c>
      <c r="O1116" s="116">
        <v>0</v>
      </c>
      <c r="P1116" s="116">
        <v>0</v>
      </c>
      <c r="Q1116" s="116">
        <v>0</v>
      </c>
      <c r="R1116" s="22">
        <f t="shared" si="265"/>
        <v>0</v>
      </c>
      <c r="S1116" s="116">
        <v>0</v>
      </c>
      <c r="T1116" s="116">
        <v>0</v>
      </c>
      <c r="U1116" s="116">
        <v>0</v>
      </c>
      <c r="V1116" s="116">
        <v>0</v>
      </c>
      <c r="W1116" s="22">
        <f t="shared" si="266"/>
        <v>0</v>
      </c>
      <c r="X1116" s="22">
        <f t="shared" si="267"/>
        <v>0</v>
      </c>
      <c r="Y1116" s="22">
        <f ca="1">OFFSET('Cost Study'!$B$7,'Operations Support'!$C1116,'Operations Support'!$B1116)*$H1116</f>
        <v>0</v>
      </c>
      <c r="Z1116" s="23">
        <f ca="1">Y1116*'Cost Study'!$B$31</f>
        <v>0</v>
      </c>
      <c r="AA1116" s="23">
        <f ca="1">IF(A1116=10298,1.51,1)*IF($B1116&lt;3,$D1116*'Cost Study'!$B$32*OFFSET('Cost Study'!$B$7,'Operations Support'!$C1116,'Operations Support'!$B1116),0)</f>
        <v>0</v>
      </c>
      <c r="AB1116" s="24">
        <f ca="1">AA1116*'Cost Study'!$B$31</f>
        <v>0</v>
      </c>
      <c r="AC1116" s="23">
        <f ca="1">Y1116*'Cost Study'!$B$31</f>
        <v>0</v>
      </c>
      <c r="AD1116" s="24">
        <f ca="1">AA1116*'Cost Study'!$B$31</f>
        <v>0</v>
      </c>
      <c r="AE1116" s="377">
        <f t="shared" ca="1" si="268"/>
        <v>0</v>
      </c>
      <c r="AF1116" s="377">
        <f t="shared" ca="1" si="269"/>
        <v>0</v>
      </c>
      <c r="AH1116" s="688">
        <f>IFERROR($H1116/SUMIF($A:$A,$A1116,$H:$H)*SUMIF(Summary!$A$110:$A$186,$A1116,Summary!$P$110:$P$186),0)</f>
        <v>0</v>
      </c>
      <c r="AI1116" s="689">
        <f t="shared" ca="1" si="255"/>
        <v>0</v>
      </c>
      <c r="AJ1116" s="688">
        <f>IFERROR(H1116/SUMIF(A:A,A1116,H:H)*SUMIF(Summary!$A$110:$A$186,'Operations Support'!A1116,Summary!$Q$110:$Q$186),0)</f>
        <v>0</v>
      </c>
      <c r="AK1116" s="688">
        <f t="shared" ca="1" si="256"/>
        <v>0</v>
      </c>
      <c r="AM1116" s="688">
        <f>IFERROR($H1116/SUMIF($A:$A,$A1116,$H:$H)*SUMIF(Summary!$A$230:$A$266,$A1116,Summary!$P$230:$P$266),0)</f>
        <v>0</v>
      </c>
      <c r="AN1116" s="688">
        <f>IFERROR($H1116/SUMIF($A:$A,$A1116,$H:$H)*(SUMIF(Summary!$A$230:$A$266,$A1116,Summary!$L$230:$L$266)+SUMIF(Summary!$A$281:$A$317,$A1116,Summary!$L$281:$L$317))-AM1116,0)</f>
        <v>0</v>
      </c>
      <c r="AO1116" s="688">
        <f>IFERROR($H1116/SUMIF($A:$A,$A1116,$H:$H)*SUMIF(Summary!$A$230:$A$266,$A1116,Summary!$Q$230:$Q$266),0)</f>
        <v>0</v>
      </c>
      <c r="AP1116" s="688">
        <f>IFERROR($H1116/SUMIF($A:$A,$A1116,$H:$H)*(SUMIF(Summary!$A$230:$A$266,$A1116,Summary!$L$230:$L$266)+SUMIF(Summary!$A$281:$A$317,$A1116,Summary!$L$281:$L$317))-AO1116,0)</f>
        <v>0</v>
      </c>
      <c r="AQ1116" s="306"/>
      <c r="AR1116" s="688">
        <f t="shared" ca="1" si="257"/>
        <v>0</v>
      </c>
      <c r="AS1116" s="688">
        <f t="shared" ca="1" si="258"/>
        <v>0</v>
      </c>
    </row>
    <row r="1117" spans="1:45" x14ac:dyDescent="0.2">
      <c r="A1117" s="423">
        <v>3625</v>
      </c>
      <c r="B1117" s="427">
        <v>3</v>
      </c>
      <c r="C1117" s="425" t="s">
        <v>320</v>
      </c>
      <c r="D1117" s="422">
        <f t="shared" si="259"/>
        <v>0</v>
      </c>
      <c r="E1117" s="422">
        <f t="shared" si="260"/>
        <v>0</v>
      </c>
      <c r="F1117" s="422">
        <f t="shared" si="261"/>
        <v>0</v>
      </c>
      <c r="G1117" s="422">
        <f t="shared" si="262"/>
        <v>0</v>
      </c>
      <c r="H1117" s="22">
        <f t="shared" si="263"/>
        <v>0</v>
      </c>
      <c r="I1117" s="116">
        <v>0</v>
      </c>
      <c r="J1117" s="116">
        <v>0</v>
      </c>
      <c r="K1117" s="116">
        <v>0</v>
      </c>
      <c r="L1117" s="116">
        <v>0</v>
      </c>
      <c r="M1117" s="22">
        <f t="shared" si="264"/>
        <v>0</v>
      </c>
      <c r="N1117" s="116">
        <v>0</v>
      </c>
      <c r="O1117" s="116">
        <v>0</v>
      </c>
      <c r="P1117" s="116">
        <v>0</v>
      </c>
      <c r="Q1117" s="116">
        <v>0</v>
      </c>
      <c r="R1117" s="22">
        <f t="shared" si="265"/>
        <v>0</v>
      </c>
      <c r="S1117" s="116">
        <v>0</v>
      </c>
      <c r="T1117" s="116">
        <v>0</v>
      </c>
      <c r="U1117" s="116">
        <v>0</v>
      </c>
      <c r="V1117" s="116">
        <v>0</v>
      </c>
      <c r="W1117" s="22">
        <f t="shared" si="266"/>
        <v>0</v>
      </c>
      <c r="X1117" s="22">
        <f t="shared" si="267"/>
        <v>0</v>
      </c>
      <c r="Y1117" s="22">
        <f ca="1">OFFSET('Cost Study'!$B$7,'Operations Support'!$C1117,'Operations Support'!$B1117)*$H1117</f>
        <v>0</v>
      </c>
      <c r="Z1117" s="23">
        <f ca="1">Y1117*'Cost Study'!$B$31</f>
        <v>0</v>
      </c>
      <c r="AA1117" s="23">
        <f ca="1">IF(A1117=10298,1.51,1)*IF($B1117&lt;3,$D1117*'Cost Study'!$B$32*OFFSET('Cost Study'!$B$7,'Operations Support'!$C1117,'Operations Support'!$B1117),0)</f>
        <v>0</v>
      </c>
      <c r="AB1117" s="24">
        <f ca="1">AA1117*'Cost Study'!$B$31</f>
        <v>0</v>
      </c>
      <c r="AC1117" s="23">
        <f ca="1">Y1117*'Cost Study'!$B$31</f>
        <v>0</v>
      </c>
      <c r="AD1117" s="24">
        <f ca="1">AA1117*'Cost Study'!$B$31</f>
        <v>0</v>
      </c>
      <c r="AE1117" s="377">
        <f t="shared" ca="1" si="268"/>
        <v>0</v>
      </c>
      <c r="AF1117" s="377">
        <f t="shared" ca="1" si="269"/>
        <v>0</v>
      </c>
      <c r="AH1117" s="688">
        <f>IFERROR($H1117/SUMIF($A:$A,$A1117,$H:$H)*SUMIF(Summary!$A$110:$A$186,$A1117,Summary!$P$110:$P$186),0)</f>
        <v>0</v>
      </c>
      <c r="AI1117" s="689">
        <f t="shared" ca="1" si="255"/>
        <v>0</v>
      </c>
      <c r="AJ1117" s="688">
        <f>IFERROR(H1117/SUMIF(A:A,A1117,H:H)*SUMIF(Summary!$A$110:$A$186,'Operations Support'!A1117,Summary!$Q$110:$Q$186),0)</f>
        <v>0</v>
      </c>
      <c r="AK1117" s="688">
        <f t="shared" ca="1" si="256"/>
        <v>0</v>
      </c>
      <c r="AM1117" s="688">
        <f>IFERROR($H1117/SUMIF($A:$A,$A1117,$H:$H)*SUMIF(Summary!$A$230:$A$266,$A1117,Summary!$P$230:$P$266),0)</f>
        <v>0</v>
      </c>
      <c r="AN1117" s="688">
        <f>IFERROR($H1117/SUMIF($A:$A,$A1117,$H:$H)*(SUMIF(Summary!$A$230:$A$266,$A1117,Summary!$L$230:$L$266)+SUMIF(Summary!$A$281:$A$317,$A1117,Summary!$L$281:$L$317))-AM1117,0)</f>
        <v>0</v>
      </c>
      <c r="AO1117" s="688">
        <f>IFERROR($H1117/SUMIF($A:$A,$A1117,$H:$H)*SUMIF(Summary!$A$230:$A$266,$A1117,Summary!$Q$230:$Q$266),0)</f>
        <v>0</v>
      </c>
      <c r="AP1117" s="688">
        <f>IFERROR($H1117/SUMIF($A:$A,$A1117,$H:$H)*(SUMIF(Summary!$A$230:$A$266,$A1117,Summary!$L$230:$L$266)+SUMIF(Summary!$A$281:$A$317,$A1117,Summary!$L$281:$L$317))-AO1117,0)</f>
        <v>0</v>
      </c>
      <c r="AQ1117" s="306"/>
      <c r="AR1117" s="688">
        <f t="shared" ca="1" si="257"/>
        <v>0</v>
      </c>
      <c r="AS1117" s="688">
        <f t="shared" ca="1" si="258"/>
        <v>0</v>
      </c>
    </row>
    <row r="1118" spans="1:45" x14ac:dyDescent="0.2">
      <c r="A1118" s="423">
        <v>3625</v>
      </c>
      <c r="B1118" s="427">
        <v>4</v>
      </c>
      <c r="C1118" s="425" t="s">
        <v>300</v>
      </c>
      <c r="D1118" s="422">
        <f t="shared" si="259"/>
        <v>0</v>
      </c>
      <c r="E1118" s="422">
        <f t="shared" si="260"/>
        <v>0</v>
      </c>
      <c r="F1118" s="422">
        <f t="shared" si="261"/>
        <v>0</v>
      </c>
      <c r="G1118" s="422">
        <f t="shared" si="262"/>
        <v>0</v>
      </c>
      <c r="H1118" s="22">
        <f t="shared" si="263"/>
        <v>0</v>
      </c>
      <c r="I1118" s="116">
        <v>0</v>
      </c>
      <c r="J1118" s="116">
        <v>0</v>
      </c>
      <c r="K1118" s="116">
        <v>0</v>
      </c>
      <c r="L1118" s="116">
        <v>0</v>
      </c>
      <c r="M1118" s="22">
        <f t="shared" si="264"/>
        <v>0</v>
      </c>
      <c r="N1118" s="116">
        <v>0</v>
      </c>
      <c r="O1118" s="116">
        <v>0</v>
      </c>
      <c r="P1118" s="116">
        <v>0</v>
      </c>
      <c r="Q1118" s="116">
        <v>0</v>
      </c>
      <c r="R1118" s="22">
        <f t="shared" si="265"/>
        <v>0</v>
      </c>
      <c r="S1118" s="116">
        <v>0</v>
      </c>
      <c r="T1118" s="116">
        <v>0</v>
      </c>
      <c r="U1118" s="116">
        <v>0</v>
      </c>
      <c r="V1118" s="116">
        <v>0</v>
      </c>
      <c r="W1118" s="22">
        <f t="shared" si="266"/>
        <v>0</v>
      </c>
      <c r="X1118" s="22">
        <f t="shared" si="267"/>
        <v>0</v>
      </c>
      <c r="Y1118" s="22">
        <f ca="1">OFFSET('Cost Study'!$B$7,'Operations Support'!$C1118,'Operations Support'!$B1118)*$H1118</f>
        <v>0</v>
      </c>
      <c r="Z1118" s="23">
        <f ca="1">Y1118*'Cost Study'!$B$31</f>
        <v>0</v>
      </c>
      <c r="AA1118" s="23">
        <f ca="1">IF(A1118=10298,1.51,1)*IF($B1118&lt;3,$D1118*'Cost Study'!$B$32*OFFSET('Cost Study'!$B$7,'Operations Support'!$C1118,'Operations Support'!$B1118),0)</f>
        <v>0</v>
      </c>
      <c r="AB1118" s="24">
        <f ca="1">AA1118*'Cost Study'!$B$31</f>
        <v>0</v>
      </c>
      <c r="AC1118" s="23">
        <f ca="1">Y1118*'Cost Study'!$B$31</f>
        <v>0</v>
      </c>
      <c r="AD1118" s="24">
        <f ca="1">AA1118*'Cost Study'!$B$31</f>
        <v>0</v>
      </c>
      <c r="AE1118" s="377">
        <f t="shared" ca="1" si="268"/>
        <v>0</v>
      </c>
      <c r="AF1118" s="377">
        <f t="shared" ca="1" si="269"/>
        <v>0</v>
      </c>
      <c r="AH1118" s="688">
        <f>IFERROR($H1118/SUMIF($A:$A,$A1118,$H:$H)*SUMIF(Summary!$A$110:$A$186,$A1118,Summary!$P$110:$P$186),0)</f>
        <v>0</v>
      </c>
      <c r="AI1118" s="689">
        <f t="shared" ca="1" si="255"/>
        <v>0</v>
      </c>
      <c r="AJ1118" s="688">
        <f>IFERROR(H1118/SUMIF(A:A,A1118,H:H)*SUMIF(Summary!$A$110:$A$186,'Operations Support'!A1118,Summary!$Q$110:$Q$186),0)</f>
        <v>0</v>
      </c>
      <c r="AK1118" s="688">
        <f t="shared" ca="1" si="256"/>
        <v>0</v>
      </c>
      <c r="AM1118" s="688">
        <f>IFERROR($H1118/SUMIF($A:$A,$A1118,$H:$H)*SUMIF(Summary!$A$230:$A$266,$A1118,Summary!$P$230:$P$266),0)</f>
        <v>0</v>
      </c>
      <c r="AN1118" s="688">
        <f>IFERROR($H1118/SUMIF($A:$A,$A1118,$H:$H)*(SUMIF(Summary!$A$230:$A$266,$A1118,Summary!$L$230:$L$266)+SUMIF(Summary!$A$281:$A$317,$A1118,Summary!$L$281:$L$317))-AM1118,0)</f>
        <v>0</v>
      </c>
      <c r="AO1118" s="688">
        <f>IFERROR($H1118/SUMIF($A:$A,$A1118,$H:$H)*SUMIF(Summary!$A$230:$A$266,$A1118,Summary!$Q$230:$Q$266),0)</f>
        <v>0</v>
      </c>
      <c r="AP1118" s="688">
        <f>IFERROR($H1118/SUMIF($A:$A,$A1118,$H:$H)*(SUMIF(Summary!$A$230:$A$266,$A1118,Summary!$L$230:$L$266)+SUMIF(Summary!$A$281:$A$317,$A1118,Summary!$L$281:$L$317))-AO1118,0)</f>
        <v>0</v>
      </c>
      <c r="AQ1118" s="306"/>
      <c r="AR1118" s="688">
        <f t="shared" ca="1" si="257"/>
        <v>0</v>
      </c>
      <c r="AS1118" s="688">
        <f t="shared" ca="1" si="258"/>
        <v>0</v>
      </c>
    </row>
    <row r="1119" spans="1:45" x14ac:dyDescent="0.2">
      <c r="A1119" s="423">
        <v>3625</v>
      </c>
      <c r="B1119" s="427">
        <v>4</v>
      </c>
      <c r="C1119" s="425" t="s">
        <v>301</v>
      </c>
      <c r="D1119" s="422">
        <f t="shared" si="259"/>
        <v>0</v>
      </c>
      <c r="E1119" s="422">
        <f t="shared" si="260"/>
        <v>0</v>
      </c>
      <c r="F1119" s="422">
        <f t="shared" si="261"/>
        <v>0</v>
      </c>
      <c r="G1119" s="422">
        <f t="shared" si="262"/>
        <v>0</v>
      </c>
      <c r="H1119" s="22">
        <f t="shared" si="263"/>
        <v>0</v>
      </c>
      <c r="I1119" s="116">
        <v>0</v>
      </c>
      <c r="J1119" s="116">
        <v>0</v>
      </c>
      <c r="K1119" s="116">
        <v>0</v>
      </c>
      <c r="L1119" s="116">
        <v>0</v>
      </c>
      <c r="M1119" s="22">
        <f t="shared" si="264"/>
        <v>0</v>
      </c>
      <c r="N1119" s="116">
        <v>0</v>
      </c>
      <c r="O1119" s="116">
        <v>0</v>
      </c>
      <c r="P1119" s="116">
        <v>0</v>
      </c>
      <c r="Q1119" s="116">
        <v>0</v>
      </c>
      <c r="R1119" s="22">
        <f t="shared" si="265"/>
        <v>0</v>
      </c>
      <c r="S1119" s="116">
        <v>0</v>
      </c>
      <c r="T1119" s="116">
        <v>0</v>
      </c>
      <c r="U1119" s="116">
        <v>0</v>
      </c>
      <c r="V1119" s="116">
        <v>0</v>
      </c>
      <c r="W1119" s="22">
        <f t="shared" si="266"/>
        <v>0</v>
      </c>
      <c r="X1119" s="22">
        <f t="shared" si="267"/>
        <v>0</v>
      </c>
      <c r="Y1119" s="22">
        <f ca="1">OFFSET('Cost Study'!$B$7,'Operations Support'!$C1119,'Operations Support'!$B1119)*$H1119</f>
        <v>0</v>
      </c>
      <c r="Z1119" s="23">
        <f ca="1">Y1119*'Cost Study'!$B$31</f>
        <v>0</v>
      </c>
      <c r="AA1119" s="23">
        <f ca="1">IF(A1119=10298,1.51,1)*IF($B1119&lt;3,$D1119*'Cost Study'!$B$32*OFFSET('Cost Study'!$B$7,'Operations Support'!$C1119,'Operations Support'!$B1119),0)</f>
        <v>0</v>
      </c>
      <c r="AB1119" s="24">
        <f ca="1">AA1119*'Cost Study'!$B$31</f>
        <v>0</v>
      </c>
      <c r="AC1119" s="23">
        <f ca="1">Y1119*'Cost Study'!$B$31</f>
        <v>0</v>
      </c>
      <c r="AD1119" s="24">
        <f ca="1">AA1119*'Cost Study'!$B$31</f>
        <v>0</v>
      </c>
      <c r="AE1119" s="377">
        <f t="shared" ca="1" si="268"/>
        <v>0</v>
      </c>
      <c r="AF1119" s="377">
        <f t="shared" ca="1" si="269"/>
        <v>0</v>
      </c>
      <c r="AH1119" s="688">
        <f>IFERROR($H1119/SUMIF($A:$A,$A1119,$H:$H)*SUMIF(Summary!$A$110:$A$186,$A1119,Summary!$P$110:$P$186),0)</f>
        <v>0</v>
      </c>
      <c r="AI1119" s="689">
        <f t="shared" ca="1" si="255"/>
        <v>0</v>
      </c>
      <c r="AJ1119" s="688">
        <f>IFERROR(H1119/SUMIF(A:A,A1119,H:H)*SUMIF(Summary!$A$110:$A$186,'Operations Support'!A1119,Summary!$Q$110:$Q$186),0)</f>
        <v>0</v>
      </c>
      <c r="AK1119" s="688">
        <f t="shared" ca="1" si="256"/>
        <v>0</v>
      </c>
      <c r="AM1119" s="688">
        <f>IFERROR($H1119/SUMIF($A:$A,$A1119,$H:$H)*SUMIF(Summary!$A$230:$A$266,$A1119,Summary!$P$230:$P$266),0)</f>
        <v>0</v>
      </c>
      <c r="AN1119" s="688">
        <f>IFERROR($H1119/SUMIF($A:$A,$A1119,$H:$H)*(SUMIF(Summary!$A$230:$A$266,$A1119,Summary!$L$230:$L$266)+SUMIF(Summary!$A$281:$A$317,$A1119,Summary!$L$281:$L$317))-AM1119,0)</f>
        <v>0</v>
      </c>
      <c r="AO1119" s="688">
        <f>IFERROR($H1119/SUMIF($A:$A,$A1119,$H:$H)*SUMIF(Summary!$A$230:$A$266,$A1119,Summary!$Q$230:$Q$266),0)</f>
        <v>0</v>
      </c>
      <c r="AP1119" s="688">
        <f>IFERROR($H1119/SUMIF($A:$A,$A1119,$H:$H)*(SUMIF(Summary!$A$230:$A$266,$A1119,Summary!$L$230:$L$266)+SUMIF(Summary!$A$281:$A$317,$A1119,Summary!$L$281:$L$317))-AO1119,0)</f>
        <v>0</v>
      </c>
      <c r="AQ1119" s="306"/>
      <c r="AR1119" s="688">
        <f t="shared" ca="1" si="257"/>
        <v>0</v>
      </c>
      <c r="AS1119" s="688">
        <f t="shared" ca="1" si="258"/>
        <v>0</v>
      </c>
    </row>
    <row r="1120" spans="1:45" x14ac:dyDescent="0.2">
      <c r="A1120" s="423">
        <v>3625</v>
      </c>
      <c r="B1120" s="427">
        <v>4</v>
      </c>
      <c r="C1120" s="425" t="s">
        <v>302</v>
      </c>
      <c r="D1120" s="422">
        <f t="shared" si="259"/>
        <v>0</v>
      </c>
      <c r="E1120" s="422">
        <f t="shared" si="260"/>
        <v>0</v>
      </c>
      <c r="F1120" s="422">
        <f t="shared" si="261"/>
        <v>0</v>
      </c>
      <c r="G1120" s="422">
        <f t="shared" si="262"/>
        <v>0</v>
      </c>
      <c r="H1120" s="22">
        <f t="shared" si="263"/>
        <v>0</v>
      </c>
      <c r="I1120" s="116">
        <v>0</v>
      </c>
      <c r="J1120" s="116">
        <v>0</v>
      </c>
      <c r="K1120" s="116">
        <v>0</v>
      </c>
      <c r="L1120" s="116">
        <v>0</v>
      </c>
      <c r="M1120" s="22">
        <f t="shared" si="264"/>
        <v>0</v>
      </c>
      <c r="N1120" s="116">
        <v>0</v>
      </c>
      <c r="O1120" s="116">
        <v>0</v>
      </c>
      <c r="P1120" s="116">
        <v>0</v>
      </c>
      <c r="Q1120" s="116">
        <v>0</v>
      </c>
      <c r="R1120" s="22">
        <f t="shared" si="265"/>
        <v>0</v>
      </c>
      <c r="S1120" s="116">
        <v>0</v>
      </c>
      <c r="T1120" s="116">
        <v>0</v>
      </c>
      <c r="U1120" s="116">
        <v>0</v>
      </c>
      <c r="V1120" s="116">
        <v>0</v>
      </c>
      <c r="W1120" s="22">
        <f t="shared" si="266"/>
        <v>0</v>
      </c>
      <c r="X1120" s="22">
        <f t="shared" si="267"/>
        <v>0</v>
      </c>
      <c r="Y1120" s="22">
        <f ca="1">OFFSET('Cost Study'!$B$7,'Operations Support'!$C1120,'Operations Support'!$B1120)*$H1120</f>
        <v>0</v>
      </c>
      <c r="Z1120" s="23">
        <f ca="1">Y1120*'Cost Study'!$B$31</f>
        <v>0</v>
      </c>
      <c r="AA1120" s="23">
        <f ca="1">IF(A1120=10298,1.51,1)*IF($B1120&lt;3,$D1120*'Cost Study'!$B$32*OFFSET('Cost Study'!$B$7,'Operations Support'!$C1120,'Operations Support'!$B1120),0)</f>
        <v>0</v>
      </c>
      <c r="AB1120" s="24">
        <f ca="1">AA1120*'Cost Study'!$B$31</f>
        <v>0</v>
      </c>
      <c r="AC1120" s="23">
        <f ca="1">Y1120*'Cost Study'!$B$31</f>
        <v>0</v>
      </c>
      <c r="AD1120" s="24">
        <f ca="1">AA1120*'Cost Study'!$B$31</f>
        <v>0</v>
      </c>
      <c r="AE1120" s="377">
        <f t="shared" ca="1" si="268"/>
        <v>0</v>
      </c>
      <c r="AF1120" s="377">
        <f t="shared" ca="1" si="269"/>
        <v>0</v>
      </c>
      <c r="AH1120" s="688">
        <f>IFERROR($H1120/SUMIF($A:$A,$A1120,$H:$H)*SUMIF(Summary!$A$110:$A$186,$A1120,Summary!$P$110:$P$186),0)</f>
        <v>0</v>
      </c>
      <c r="AI1120" s="689">
        <f t="shared" ca="1" si="255"/>
        <v>0</v>
      </c>
      <c r="AJ1120" s="688">
        <f>IFERROR(H1120/SUMIF(A:A,A1120,H:H)*SUMIF(Summary!$A$110:$A$186,'Operations Support'!A1120,Summary!$Q$110:$Q$186),0)</f>
        <v>0</v>
      </c>
      <c r="AK1120" s="688">
        <f t="shared" ca="1" si="256"/>
        <v>0</v>
      </c>
      <c r="AM1120" s="688">
        <f>IFERROR($H1120/SUMIF($A:$A,$A1120,$H:$H)*SUMIF(Summary!$A$230:$A$266,$A1120,Summary!$P$230:$P$266),0)</f>
        <v>0</v>
      </c>
      <c r="AN1120" s="688">
        <f>IFERROR($H1120/SUMIF($A:$A,$A1120,$H:$H)*(SUMIF(Summary!$A$230:$A$266,$A1120,Summary!$L$230:$L$266)+SUMIF(Summary!$A$281:$A$317,$A1120,Summary!$L$281:$L$317))-AM1120,0)</f>
        <v>0</v>
      </c>
      <c r="AO1120" s="688">
        <f>IFERROR($H1120/SUMIF($A:$A,$A1120,$H:$H)*SUMIF(Summary!$A$230:$A$266,$A1120,Summary!$Q$230:$Q$266),0)</f>
        <v>0</v>
      </c>
      <c r="AP1120" s="688">
        <f>IFERROR($H1120/SUMIF($A:$A,$A1120,$H:$H)*(SUMIF(Summary!$A$230:$A$266,$A1120,Summary!$L$230:$L$266)+SUMIF(Summary!$A$281:$A$317,$A1120,Summary!$L$281:$L$317))-AO1120,0)</f>
        <v>0</v>
      </c>
      <c r="AQ1120" s="306"/>
      <c r="AR1120" s="688">
        <f t="shared" ca="1" si="257"/>
        <v>0</v>
      </c>
      <c r="AS1120" s="688">
        <f t="shared" ca="1" si="258"/>
        <v>0</v>
      </c>
    </row>
    <row r="1121" spans="1:45" x14ac:dyDescent="0.2">
      <c r="A1121" s="423">
        <v>3625</v>
      </c>
      <c r="B1121" s="427">
        <v>4</v>
      </c>
      <c r="C1121" s="425" t="s">
        <v>303</v>
      </c>
      <c r="D1121" s="422">
        <f t="shared" si="259"/>
        <v>0</v>
      </c>
      <c r="E1121" s="422">
        <f t="shared" si="260"/>
        <v>0</v>
      </c>
      <c r="F1121" s="422">
        <f t="shared" si="261"/>
        <v>0</v>
      </c>
      <c r="G1121" s="422">
        <f t="shared" si="262"/>
        <v>0</v>
      </c>
      <c r="H1121" s="22">
        <f t="shared" si="263"/>
        <v>0</v>
      </c>
      <c r="I1121" s="116">
        <v>0</v>
      </c>
      <c r="J1121" s="116">
        <v>0</v>
      </c>
      <c r="K1121" s="116">
        <v>0</v>
      </c>
      <c r="L1121" s="116">
        <v>0</v>
      </c>
      <c r="M1121" s="22">
        <f t="shared" si="264"/>
        <v>0</v>
      </c>
      <c r="N1121" s="116">
        <v>0</v>
      </c>
      <c r="O1121" s="116">
        <v>0</v>
      </c>
      <c r="P1121" s="116">
        <v>0</v>
      </c>
      <c r="Q1121" s="116">
        <v>0</v>
      </c>
      <c r="R1121" s="22">
        <f t="shared" si="265"/>
        <v>0</v>
      </c>
      <c r="S1121" s="116">
        <v>0</v>
      </c>
      <c r="T1121" s="116">
        <v>0</v>
      </c>
      <c r="U1121" s="116">
        <v>0</v>
      </c>
      <c r="V1121" s="116">
        <v>0</v>
      </c>
      <c r="W1121" s="22">
        <f t="shared" si="266"/>
        <v>0</v>
      </c>
      <c r="X1121" s="22">
        <f t="shared" si="267"/>
        <v>0</v>
      </c>
      <c r="Y1121" s="22">
        <f ca="1">OFFSET('Cost Study'!$B$7,'Operations Support'!$C1121,'Operations Support'!$B1121)*$H1121</f>
        <v>0</v>
      </c>
      <c r="Z1121" s="23">
        <f ca="1">Y1121*'Cost Study'!$B$31</f>
        <v>0</v>
      </c>
      <c r="AA1121" s="23">
        <f ca="1">IF(A1121=10298,1.51,1)*IF($B1121&lt;3,$D1121*'Cost Study'!$B$32*OFFSET('Cost Study'!$B$7,'Operations Support'!$C1121,'Operations Support'!$B1121),0)</f>
        <v>0</v>
      </c>
      <c r="AB1121" s="24">
        <f ca="1">AA1121*'Cost Study'!$B$31</f>
        <v>0</v>
      </c>
      <c r="AC1121" s="23">
        <f ca="1">Y1121*'Cost Study'!$B$31</f>
        <v>0</v>
      </c>
      <c r="AD1121" s="24">
        <f ca="1">AA1121*'Cost Study'!$B$31</f>
        <v>0</v>
      </c>
      <c r="AE1121" s="377">
        <f t="shared" ca="1" si="268"/>
        <v>0</v>
      </c>
      <c r="AF1121" s="377">
        <f t="shared" ca="1" si="269"/>
        <v>0</v>
      </c>
      <c r="AH1121" s="688">
        <f>IFERROR($H1121/SUMIF($A:$A,$A1121,$H:$H)*SUMIF(Summary!$A$110:$A$186,$A1121,Summary!$P$110:$P$186),0)</f>
        <v>0</v>
      </c>
      <c r="AI1121" s="689">
        <f t="shared" ca="1" si="255"/>
        <v>0</v>
      </c>
      <c r="AJ1121" s="688">
        <f>IFERROR(H1121/SUMIF(A:A,A1121,H:H)*SUMIF(Summary!$A$110:$A$186,'Operations Support'!A1121,Summary!$Q$110:$Q$186),0)</f>
        <v>0</v>
      </c>
      <c r="AK1121" s="688">
        <f t="shared" ca="1" si="256"/>
        <v>0</v>
      </c>
      <c r="AM1121" s="688">
        <f>IFERROR($H1121/SUMIF($A:$A,$A1121,$H:$H)*SUMIF(Summary!$A$230:$A$266,$A1121,Summary!$P$230:$P$266),0)</f>
        <v>0</v>
      </c>
      <c r="AN1121" s="688">
        <f>IFERROR($H1121/SUMIF($A:$A,$A1121,$H:$H)*(SUMIF(Summary!$A$230:$A$266,$A1121,Summary!$L$230:$L$266)+SUMIF(Summary!$A$281:$A$317,$A1121,Summary!$L$281:$L$317))-AM1121,0)</f>
        <v>0</v>
      </c>
      <c r="AO1121" s="688">
        <f>IFERROR($H1121/SUMIF($A:$A,$A1121,$H:$H)*SUMIF(Summary!$A$230:$A$266,$A1121,Summary!$Q$230:$Q$266),0)</f>
        <v>0</v>
      </c>
      <c r="AP1121" s="688">
        <f>IFERROR($H1121/SUMIF($A:$A,$A1121,$H:$H)*(SUMIF(Summary!$A$230:$A$266,$A1121,Summary!$L$230:$L$266)+SUMIF(Summary!$A$281:$A$317,$A1121,Summary!$L$281:$L$317))-AO1121,0)</f>
        <v>0</v>
      </c>
      <c r="AQ1121" s="306"/>
      <c r="AR1121" s="688">
        <f t="shared" ca="1" si="257"/>
        <v>0</v>
      </c>
      <c r="AS1121" s="688">
        <f t="shared" ca="1" si="258"/>
        <v>0</v>
      </c>
    </row>
    <row r="1122" spans="1:45" x14ac:dyDescent="0.2">
      <c r="A1122" s="423">
        <v>3625</v>
      </c>
      <c r="B1122" s="427">
        <v>4</v>
      </c>
      <c r="C1122" s="425" t="s">
        <v>304</v>
      </c>
      <c r="D1122" s="422">
        <f t="shared" si="259"/>
        <v>0</v>
      </c>
      <c r="E1122" s="422">
        <f t="shared" si="260"/>
        <v>0</v>
      </c>
      <c r="F1122" s="422">
        <f t="shared" si="261"/>
        <v>0</v>
      </c>
      <c r="G1122" s="422">
        <f t="shared" si="262"/>
        <v>0</v>
      </c>
      <c r="H1122" s="22">
        <f t="shared" si="263"/>
        <v>0</v>
      </c>
      <c r="I1122" s="116">
        <v>0</v>
      </c>
      <c r="J1122" s="116">
        <v>0</v>
      </c>
      <c r="K1122" s="116">
        <v>0</v>
      </c>
      <c r="L1122" s="116">
        <v>0</v>
      </c>
      <c r="M1122" s="22">
        <f t="shared" si="264"/>
        <v>0</v>
      </c>
      <c r="N1122" s="116">
        <v>0</v>
      </c>
      <c r="O1122" s="116">
        <v>0</v>
      </c>
      <c r="P1122" s="116">
        <v>0</v>
      </c>
      <c r="Q1122" s="116">
        <v>0</v>
      </c>
      <c r="R1122" s="22">
        <f t="shared" si="265"/>
        <v>0</v>
      </c>
      <c r="S1122" s="116">
        <v>0</v>
      </c>
      <c r="T1122" s="116">
        <v>0</v>
      </c>
      <c r="U1122" s="116">
        <v>0</v>
      </c>
      <c r="V1122" s="116">
        <v>0</v>
      </c>
      <c r="W1122" s="22">
        <f t="shared" si="266"/>
        <v>0</v>
      </c>
      <c r="X1122" s="22">
        <f t="shared" si="267"/>
        <v>0</v>
      </c>
      <c r="Y1122" s="22">
        <f ca="1">OFFSET('Cost Study'!$B$7,'Operations Support'!$C1122,'Operations Support'!$B1122)*$H1122</f>
        <v>0</v>
      </c>
      <c r="Z1122" s="23">
        <f ca="1">Y1122*'Cost Study'!$B$31</f>
        <v>0</v>
      </c>
      <c r="AA1122" s="23">
        <f ca="1">IF(A1122=10298,1.51,1)*IF($B1122&lt;3,$D1122*'Cost Study'!$B$32*OFFSET('Cost Study'!$B$7,'Operations Support'!$C1122,'Operations Support'!$B1122),0)</f>
        <v>0</v>
      </c>
      <c r="AB1122" s="24">
        <f ca="1">AA1122*'Cost Study'!$B$31</f>
        <v>0</v>
      </c>
      <c r="AC1122" s="23">
        <f ca="1">Y1122*'Cost Study'!$B$31</f>
        <v>0</v>
      </c>
      <c r="AD1122" s="24">
        <f ca="1">AA1122*'Cost Study'!$B$31</f>
        <v>0</v>
      </c>
      <c r="AE1122" s="377">
        <f t="shared" ca="1" si="268"/>
        <v>0</v>
      </c>
      <c r="AF1122" s="377">
        <f t="shared" ca="1" si="269"/>
        <v>0</v>
      </c>
      <c r="AH1122" s="688">
        <f>IFERROR($H1122/SUMIF($A:$A,$A1122,$H:$H)*SUMIF(Summary!$A$110:$A$186,$A1122,Summary!$P$110:$P$186),0)</f>
        <v>0</v>
      </c>
      <c r="AI1122" s="689">
        <f t="shared" ca="1" si="255"/>
        <v>0</v>
      </c>
      <c r="AJ1122" s="688">
        <f>IFERROR(H1122/SUMIF(A:A,A1122,H:H)*SUMIF(Summary!$A$110:$A$186,'Operations Support'!A1122,Summary!$Q$110:$Q$186),0)</f>
        <v>0</v>
      </c>
      <c r="AK1122" s="688">
        <f t="shared" ca="1" si="256"/>
        <v>0</v>
      </c>
      <c r="AM1122" s="688">
        <f>IFERROR($H1122/SUMIF($A:$A,$A1122,$H:$H)*SUMIF(Summary!$A$230:$A$266,$A1122,Summary!$P$230:$P$266),0)</f>
        <v>0</v>
      </c>
      <c r="AN1122" s="688">
        <f>IFERROR($H1122/SUMIF($A:$A,$A1122,$H:$H)*(SUMIF(Summary!$A$230:$A$266,$A1122,Summary!$L$230:$L$266)+SUMIF(Summary!$A$281:$A$317,$A1122,Summary!$L$281:$L$317))-AM1122,0)</f>
        <v>0</v>
      </c>
      <c r="AO1122" s="688">
        <f>IFERROR($H1122/SUMIF($A:$A,$A1122,$H:$H)*SUMIF(Summary!$A$230:$A$266,$A1122,Summary!$Q$230:$Q$266),0)</f>
        <v>0</v>
      </c>
      <c r="AP1122" s="688">
        <f>IFERROR($H1122/SUMIF($A:$A,$A1122,$H:$H)*(SUMIF(Summary!$A$230:$A$266,$A1122,Summary!$L$230:$L$266)+SUMIF(Summary!$A$281:$A$317,$A1122,Summary!$L$281:$L$317))-AO1122,0)</f>
        <v>0</v>
      </c>
      <c r="AQ1122" s="306"/>
      <c r="AR1122" s="688">
        <f t="shared" ca="1" si="257"/>
        <v>0</v>
      </c>
      <c r="AS1122" s="688">
        <f t="shared" ca="1" si="258"/>
        <v>0</v>
      </c>
    </row>
    <row r="1123" spans="1:45" x14ac:dyDescent="0.2">
      <c r="A1123" s="423">
        <v>3625</v>
      </c>
      <c r="B1123" s="427">
        <v>4</v>
      </c>
      <c r="C1123" s="425" t="s">
        <v>305</v>
      </c>
      <c r="D1123" s="422">
        <f t="shared" si="259"/>
        <v>0</v>
      </c>
      <c r="E1123" s="422">
        <f t="shared" si="260"/>
        <v>0</v>
      </c>
      <c r="F1123" s="422">
        <f t="shared" si="261"/>
        <v>0</v>
      </c>
      <c r="G1123" s="422">
        <f t="shared" si="262"/>
        <v>0</v>
      </c>
      <c r="H1123" s="22">
        <f t="shared" si="263"/>
        <v>0</v>
      </c>
      <c r="I1123" s="116">
        <v>0</v>
      </c>
      <c r="J1123" s="116">
        <v>0</v>
      </c>
      <c r="K1123" s="116">
        <v>0</v>
      </c>
      <c r="L1123" s="116">
        <v>0</v>
      </c>
      <c r="M1123" s="22">
        <f t="shared" si="264"/>
        <v>0</v>
      </c>
      <c r="N1123" s="116">
        <v>0</v>
      </c>
      <c r="O1123" s="116">
        <v>0</v>
      </c>
      <c r="P1123" s="116">
        <v>0</v>
      </c>
      <c r="Q1123" s="116">
        <v>0</v>
      </c>
      <c r="R1123" s="22">
        <f t="shared" si="265"/>
        <v>0</v>
      </c>
      <c r="S1123" s="116">
        <v>0</v>
      </c>
      <c r="T1123" s="116">
        <v>0</v>
      </c>
      <c r="U1123" s="116">
        <v>0</v>
      </c>
      <c r="V1123" s="116">
        <v>0</v>
      </c>
      <c r="W1123" s="22">
        <f t="shared" si="266"/>
        <v>0</v>
      </c>
      <c r="X1123" s="22">
        <f t="shared" si="267"/>
        <v>0</v>
      </c>
      <c r="Y1123" s="22">
        <f ca="1">OFFSET('Cost Study'!$B$7,'Operations Support'!$C1123,'Operations Support'!$B1123)*$H1123</f>
        <v>0</v>
      </c>
      <c r="Z1123" s="23">
        <f ca="1">Y1123*'Cost Study'!$B$31</f>
        <v>0</v>
      </c>
      <c r="AA1123" s="23">
        <f ca="1">IF(A1123=10298,1.51,1)*IF($B1123&lt;3,$D1123*'Cost Study'!$B$32*OFFSET('Cost Study'!$B$7,'Operations Support'!$C1123,'Operations Support'!$B1123),0)</f>
        <v>0</v>
      </c>
      <c r="AB1123" s="24">
        <f ca="1">AA1123*'Cost Study'!$B$31</f>
        <v>0</v>
      </c>
      <c r="AC1123" s="23">
        <f ca="1">Y1123*'Cost Study'!$B$31</f>
        <v>0</v>
      </c>
      <c r="AD1123" s="24">
        <f ca="1">AA1123*'Cost Study'!$B$31</f>
        <v>0</v>
      </c>
      <c r="AE1123" s="377">
        <f t="shared" ca="1" si="268"/>
        <v>0</v>
      </c>
      <c r="AF1123" s="377">
        <f t="shared" ca="1" si="269"/>
        <v>0</v>
      </c>
      <c r="AH1123" s="688">
        <f>IFERROR($H1123/SUMIF($A:$A,$A1123,$H:$H)*SUMIF(Summary!$A$110:$A$186,$A1123,Summary!$P$110:$P$186),0)</f>
        <v>0</v>
      </c>
      <c r="AI1123" s="689">
        <f t="shared" ca="1" si="255"/>
        <v>0</v>
      </c>
      <c r="AJ1123" s="688">
        <f>IFERROR(H1123/SUMIF(A:A,A1123,H:H)*SUMIF(Summary!$A$110:$A$186,'Operations Support'!A1123,Summary!$Q$110:$Q$186),0)</f>
        <v>0</v>
      </c>
      <c r="AK1123" s="688">
        <f t="shared" ca="1" si="256"/>
        <v>0</v>
      </c>
      <c r="AM1123" s="688">
        <f>IFERROR($H1123/SUMIF($A:$A,$A1123,$H:$H)*SUMIF(Summary!$A$230:$A$266,$A1123,Summary!$P$230:$P$266),0)</f>
        <v>0</v>
      </c>
      <c r="AN1123" s="688">
        <f>IFERROR($H1123/SUMIF($A:$A,$A1123,$H:$H)*(SUMIF(Summary!$A$230:$A$266,$A1123,Summary!$L$230:$L$266)+SUMIF(Summary!$A$281:$A$317,$A1123,Summary!$L$281:$L$317))-AM1123,0)</f>
        <v>0</v>
      </c>
      <c r="AO1123" s="688">
        <f>IFERROR($H1123/SUMIF($A:$A,$A1123,$H:$H)*SUMIF(Summary!$A$230:$A$266,$A1123,Summary!$Q$230:$Q$266),0)</f>
        <v>0</v>
      </c>
      <c r="AP1123" s="688">
        <f>IFERROR($H1123/SUMIF($A:$A,$A1123,$H:$H)*(SUMIF(Summary!$A$230:$A$266,$A1123,Summary!$L$230:$L$266)+SUMIF(Summary!$A$281:$A$317,$A1123,Summary!$L$281:$L$317))-AO1123,0)</f>
        <v>0</v>
      </c>
      <c r="AQ1123" s="306"/>
      <c r="AR1123" s="688">
        <f t="shared" ca="1" si="257"/>
        <v>0</v>
      </c>
      <c r="AS1123" s="688">
        <f t="shared" ca="1" si="258"/>
        <v>0</v>
      </c>
    </row>
    <row r="1124" spans="1:45" x14ac:dyDescent="0.2">
      <c r="A1124" s="423">
        <v>3625</v>
      </c>
      <c r="B1124" s="427">
        <v>4</v>
      </c>
      <c r="C1124" s="425" t="s">
        <v>306</v>
      </c>
      <c r="D1124" s="422">
        <f t="shared" si="259"/>
        <v>0</v>
      </c>
      <c r="E1124" s="422">
        <f t="shared" si="260"/>
        <v>0</v>
      </c>
      <c r="F1124" s="422">
        <f t="shared" si="261"/>
        <v>0</v>
      </c>
      <c r="G1124" s="422">
        <f t="shared" si="262"/>
        <v>0</v>
      </c>
      <c r="H1124" s="22">
        <f t="shared" si="263"/>
        <v>0</v>
      </c>
      <c r="I1124" s="116">
        <v>0</v>
      </c>
      <c r="J1124" s="116">
        <v>0</v>
      </c>
      <c r="K1124" s="116">
        <v>0</v>
      </c>
      <c r="L1124" s="116">
        <v>0</v>
      </c>
      <c r="M1124" s="22">
        <f t="shared" si="264"/>
        <v>0</v>
      </c>
      <c r="N1124" s="116">
        <v>0</v>
      </c>
      <c r="O1124" s="116">
        <v>0</v>
      </c>
      <c r="P1124" s="116">
        <v>0</v>
      </c>
      <c r="Q1124" s="116">
        <v>0</v>
      </c>
      <c r="R1124" s="22">
        <f t="shared" si="265"/>
        <v>0</v>
      </c>
      <c r="S1124" s="116">
        <v>0</v>
      </c>
      <c r="T1124" s="116">
        <v>0</v>
      </c>
      <c r="U1124" s="116">
        <v>0</v>
      </c>
      <c r="V1124" s="116">
        <v>0</v>
      </c>
      <c r="W1124" s="22">
        <f t="shared" si="266"/>
        <v>0</v>
      </c>
      <c r="X1124" s="22">
        <f t="shared" si="267"/>
        <v>0</v>
      </c>
      <c r="Y1124" s="22">
        <f ca="1">OFFSET('Cost Study'!$B$7,'Operations Support'!$C1124,'Operations Support'!$B1124)*$H1124</f>
        <v>0</v>
      </c>
      <c r="Z1124" s="23">
        <f ca="1">Y1124*'Cost Study'!$B$31</f>
        <v>0</v>
      </c>
      <c r="AA1124" s="23">
        <f ca="1">IF(A1124=10298,1.51,1)*IF($B1124&lt;3,$D1124*'Cost Study'!$B$32*OFFSET('Cost Study'!$B$7,'Operations Support'!$C1124,'Operations Support'!$B1124),0)</f>
        <v>0</v>
      </c>
      <c r="AB1124" s="24">
        <f ca="1">AA1124*'Cost Study'!$B$31</f>
        <v>0</v>
      </c>
      <c r="AC1124" s="23">
        <f ca="1">Y1124*'Cost Study'!$B$31</f>
        <v>0</v>
      </c>
      <c r="AD1124" s="24">
        <f ca="1">AA1124*'Cost Study'!$B$31</f>
        <v>0</v>
      </c>
      <c r="AE1124" s="377">
        <f t="shared" ca="1" si="268"/>
        <v>0</v>
      </c>
      <c r="AF1124" s="377">
        <f t="shared" ca="1" si="269"/>
        <v>0</v>
      </c>
      <c r="AH1124" s="688">
        <f>IFERROR($H1124/SUMIF($A:$A,$A1124,$H:$H)*SUMIF(Summary!$A$110:$A$186,$A1124,Summary!$P$110:$P$186),0)</f>
        <v>0</v>
      </c>
      <c r="AI1124" s="689">
        <f t="shared" ca="1" si="255"/>
        <v>0</v>
      </c>
      <c r="AJ1124" s="688">
        <f>IFERROR(H1124/SUMIF(A:A,A1124,H:H)*SUMIF(Summary!$A$110:$A$186,'Operations Support'!A1124,Summary!$Q$110:$Q$186),0)</f>
        <v>0</v>
      </c>
      <c r="AK1124" s="688">
        <f t="shared" ca="1" si="256"/>
        <v>0</v>
      </c>
      <c r="AM1124" s="688">
        <f>IFERROR($H1124/SUMIF($A:$A,$A1124,$H:$H)*SUMIF(Summary!$A$230:$A$266,$A1124,Summary!$P$230:$P$266),0)</f>
        <v>0</v>
      </c>
      <c r="AN1124" s="688">
        <f>IFERROR($H1124/SUMIF($A:$A,$A1124,$H:$H)*(SUMIF(Summary!$A$230:$A$266,$A1124,Summary!$L$230:$L$266)+SUMIF(Summary!$A$281:$A$317,$A1124,Summary!$L$281:$L$317))-AM1124,0)</f>
        <v>0</v>
      </c>
      <c r="AO1124" s="688">
        <f>IFERROR($H1124/SUMIF($A:$A,$A1124,$H:$H)*SUMIF(Summary!$A$230:$A$266,$A1124,Summary!$Q$230:$Q$266),0)</f>
        <v>0</v>
      </c>
      <c r="AP1124" s="688">
        <f>IFERROR($H1124/SUMIF($A:$A,$A1124,$H:$H)*(SUMIF(Summary!$A$230:$A$266,$A1124,Summary!$L$230:$L$266)+SUMIF(Summary!$A$281:$A$317,$A1124,Summary!$L$281:$L$317))-AO1124,0)</f>
        <v>0</v>
      </c>
      <c r="AQ1124" s="306"/>
      <c r="AR1124" s="688">
        <f t="shared" ca="1" si="257"/>
        <v>0</v>
      </c>
      <c r="AS1124" s="688">
        <f t="shared" ca="1" si="258"/>
        <v>0</v>
      </c>
    </row>
    <row r="1125" spans="1:45" x14ac:dyDescent="0.2">
      <c r="A1125" s="423">
        <v>3625</v>
      </c>
      <c r="B1125" s="427">
        <v>4</v>
      </c>
      <c r="C1125" s="425" t="s">
        <v>307</v>
      </c>
      <c r="D1125" s="422">
        <f t="shared" si="259"/>
        <v>0</v>
      </c>
      <c r="E1125" s="422">
        <f t="shared" si="260"/>
        <v>0</v>
      </c>
      <c r="F1125" s="422">
        <f t="shared" si="261"/>
        <v>0</v>
      </c>
      <c r="G1125" s="422">
        <f t="shared" si="262"/>
        <v>0</v>
      </c>
      <c r="H1125" s="22">
        <f t="shared" si="263"/>
        <v>0</v>
      </c>
      <c r="I1125" s="116">
        <v>0</v>
      </c>
      <c r="J1125" s="116">
        <v>0</v>
      </c>
      <c r="K1125" s="116">
        <v>0</v>
      </c>
      <c r="L1125" s="116">
        <v>0</v>
      </c>
      <c r="M1125" s="22">
        <f t="shared" si="264"/>
        <v>0</v>
      </c>
      <c r="N1125" s="116">
        <v>0</v>
      </c>
      <c r="O1125" s="116">
        <v>0</v>
      </c>
      <c r="P1125" s="116">
        <v>0</v>
      </c>
      <c r="Q1125" s="116">
        <v>0</v>
      </c>
      <c r="R1125" s="22">
        <f t="shared" si="265"/>
        <v>0</v>
      </c>
      <c r="S1125" s="116">
        <v>0</v>
      </c>
      <c r="T1125" s="116">
        <v>0</v>
      </c>
      <c r="U1125" s="116">
        <v>0</v>
      </c>
      <c r="V1125" s="116">
        <v>0</v>
      </c>
      <c r="W1125" s="22">
        <f t="shared" si="266"/>
        <v>0</v>
      </c>
      <c r="X1125" s="22">
        <f t="shared" si="267"/>
        <v>0</v>
      </c>
      <c r="Y1125" s="22">
        <f ca="1">OFFSET('Cost Study'!$B$7,'Operations Support'!$C1125,'Operations Support'!$B1125)*$H1125</f>
        <v>0</v>
      </c>
      <c r="Z1125" s="23">
        <f ca="1">Y1125*'Cost Study'!$B$31</f>
        <v>0</v>
      </c>
      <c r="AA1125" s="23">
        <f ca="1">IF(A1125=10298,1.51,1)*IF($B1125&lt;3,$D1125*'Cost Study'!$B$32*OFFSET('Cost Study'!$B$7,'Operations Support'!$C1125,'Operations Support'!$B1125),0)</f>
        <v>0</v>
      </c>
      <c r="AB1125" s="24">
        <f ca="1">AA1125*'Cost Study'!$B$31</f>
        <v>0</v>
      </c>
      <c r="AC1125" s="23">
        <f ca="1">Y1125*'Cost Study'!$B$31</f>
        <v>0</v>
      </c>
      <c r="AD1125" s="24">
        <f ca="1">AA1125*'Cost Study'!$B$31</f>
        <v>0</v>
      </c>
      <c r="AE1125" s="377">
        <f t="shared" ca="1" si="268"/>
        <v>0</v>
      </c>
      <c r="AF1125" s="377">
        <f t="shared" ca="1" si="269"/>
        <v>0</v>
      </c>
      <c r="AH1125" s="688">
        <f>IFERROR($H1125/SUMIF($A:$A,$A1125,$H:$H)*SUMIF(Summary!$A$110:$A$186,$A1125,Summary!$P$110:$P$186),0)</f>
        <v>0</v>
      </c>
      <c r="AI1125" s="689">
        <f t="shared" ca="1" si="255"/>
        <v>0</v>
      </c>
      <c r="AJ1125" s="688">
        <f>IFERROR(H1125/SUMIF(A:A,A1125,H:H)*SUMIF(Summary!$A$110:$A$186,'Operations Support'!A1125,Summary!$Q$110:$Q$186),0)</f>
        <v>0</v>
      </c>
      <c r="AK1125" s="688">
        <f t="shared" ca="1" si="256"/>
        <v>0</v>
      </c>
      <c r="AM1125" s="688">
        <f>IFERROR($H1125/SUMIF($A:$A,$A1125,$H:$H)*SUMIF(Summary!$A$230:$A$266,$A1125,Summary!$P$230:$P$266),0)</f>
        <v>0</v>
      </c>
      <c r="AN1125" s="688">
        <f>IFERROR($H1125/SUMIF($A:$A,$A1125,$H:$H)*(SUMIF(Summary!$A$230:$A$266,$A1125,Summary!$L$230:$L$266)+SUMIF(Summary!$A$281:$A$317,$A1125,Summary!$L$281:$L$317))-AM1125,0)</f>
        <v>0</v>
      </c>
      <c r="AO1125" s="688">
        <f>IFERROR($H1125/SUMIF($A:$A,$A1125,$H:$H)*SUMIF(Summary!$A$230:$A$266,$A1125,Summary!$Q$230:$Q$266),0)</f>
        <v>0</v>
      </c>
      <c r="AP1125" s="688">
        <f>IFERROR($H1125/SUMIF($A:$A,$A1125,$H:$H)*(SUMIF(Summary!$A$230:$A$266,$A1125,Summary!$L$230:$L$266)+SUMIF(Summary!$A$281:$A$317,$A1125,Summary!$L$281:$L$317))-AO1125,0)</f>
        <v>0</v>
      </c>
      <c r="AQ1125" s="306"/>
      <c r="AR1125" s="688">
        <f t="shared" ca="1" si="257"/>
        <v>0</v>
      </c>
      <c r="AS1125" s="688">
        <f t="shared" ca="1" si="258"/>
        <v>0</v>
      </c>
    </row>
    <row r="1126" spans="1:45" x14ac:dyDescent="0.2">
      <c r="A1126" s="423">
        <v>3625</v>
      </c>
      <c r="B1126" s="427">
        <v>4</v>
      </c>
      <c r="C1126" s="425" t="s">
        <v>308</v>
      </c>
      <c r="D1126" s="422">
        <f t="shared" si="259"/>
        <v>0</v>
      </c>
      <c r="E1126" s="422">
        <f t="shared" si="260"/>
        <v>0</v>
      </c>
      <c r="F1126" s="422">
        <f t="shared" si="261"/>
        <v>0</v>
      </c>
      <c r="G1126" s="422">
        <f t="shared" si="262"/>
        <v>0</v>
      </c>
      <c r="H1126" s="22">
        <f t="shared" si="263"/>
        <v>0</v>
      </c>
      <c r="I1126" s="116">
        <v>0</v>
      </c>
      <c r="J1126" s="116">
        <v>0</v>
      </c>
      <c r="K1126" s="116">
        <v>0</v>
      </c>
      <c r="L1126" s="116">
        <v>0</v>
      </c>
      <c r="M1126" s="22">
        <f t="shared" si="264"/>
        <v>0</v>
      </c>
      <c r="N1126" s="116">
        <v>0</v>
      </c>
      <c r="O1126" s="116">
        <v>0</v>
      </c>
      <c r="P1126" s="116">
        <v>0</v>
      </c>
      <c r="Q1126" s="116">
        <v>0</v>
      </c>
      <c r="R1126" s="22">
        <f t="shared" si="265"/>
        <v>0</v>
      </c>
      <c r="S1126" s="116">
        <v>0</v>
      </c>
      <c r="T1126" s="116">
        <v>0</v>
      </c>
      <c r="U1126" s="116">
        <v>0</v>
      </c>
      <c r="V1126" s="116">
        <v>0</v>
      </c>
      <c r="W1126" s="22">
        <f t="shared" si="266"/>
        <v>0</v>
      </c>
      <c r="X1126" s="22">
        <f t="shared" si="267"/>
        <v>0</v>
      </c>
      <c r="Y1126" s="22">
        <f ca="1">OFFSET('Cost Study'!$B$7,'Operations Support'!$C1126,'Operations Support'!$B1126)*$H1126</f>
        <v>0</v>
      </c>
      <c r="Z1126" s="23">
        <f ca="1">Y1126*'Cost Study'!$B$31</f>
        <v>0</v>
      </c>
      <c r="AA1126" s="23">
        <f ca="1">IF(A1126=10298,1.51,1)*IF($B1126&lt;3,$D1126*'Cost Study'!$B$32*OFFSET('Cost Study'!$B$7,'Operations Support'!$C1126,'Operations Support'!$B1126),0)</f>
        <v>0</v>
      </c>
      <c r="AB1126" s="24">
        <f ca="1">AA1126*'Cost Study'!$B$31</f>
        <v>0</v>
      </c>
      <c r="AC1126" s="23">
        <f ca="1">Y1126*'Cost Study'!$B$31</f>
        <v>0</v>
      </c>
      <c r="AD1126" s="24">
        <f ca="1">AA1126*'Cost Study'!$B$31</f>
        <v>0</v>
      </c>
      <c r="AE1126" s="377">
        <f t="shared" ca="1" si="268"/>
        <v>0</v>
      </c>
      <c r="AF1126" s="377">
        <f t="shared" ca="1" si="269"/>
        <v>0</v>
      </c>
      <c r="AH1126" s="688">
        <f>IFERROR($H1126/SUMIF($A:$A,$A1126,$H:$H)*SUMIF(Summary!$A$110:$A$186,$A1126,Summary!$P$110:$P$186),0)</f>
        <v>0</v>
      </c>
      <c r="AI1126" s="689">
        <f t="shared" ca="1" si="255"/>
        <v>0</v>
      </c>
      <c r="AJ1126" s="688">
        <f>IFERROR(H1126/SUMIF(A:A,A1126,H:H)*SUMIF(Summary!$A$110:$A$186,'Operations Support'!A1126,Summary!$Q$110:$Q$186),0)</f>
        <v>0</v>
      </c>
      <c r="AK1126" s="688">
        <f t="shared" ca="1" si="256"/>
        <v>0</v>
      </c>
      <c r="AM1126" s="688">
        <f>IFERROR($H1126/SUMIF($A:$A,$A1126,$H:$H)*SUMIF(Summary!$A$230:$A$266,$A1126,Summary!$P$230:$P$266),0)</f>
        <v>0</v>
      </c>
      <c r="AN1126" s="688">
        <f>IFERROR($H1126/SUMIF($A:$A,$A1126,$H:$H)*(SUMIF(Summary!$A$230:$A$266,$A1126,Summary!$L$230:$L$266)+SUMIF(Summary!$A$281:$A$317,$A1126,Summary!$L$281:$L$317))-AM1126,0)</f>
        <v>0</v>
      </c>
      <c r="AO1126" s="688">
        <f>IFERROR($H1126/SUMIF($A:$A,$A1126,$H:$H)*SUMIF(Summary!$A$230:$A$266,$A1126,Summary!$Q$230:$Q$266),0)</f>
        <v>0</v>
      </c>
      <c r="AP1126" s="688">
        <f>IFERROR($H1126/SUMIF($A:$A,$A1126,$H:$H)*(SUMIF(Summary!$A$230:$A$266,$A1126,Summary!$L$230:$L$266)+SUMIF(Summary!$A$281:$A$317,$A1126,Summary!$L$281:$L$317))-AO1126,0)</f>
        <v>0</v>
      </c>
      <c r="AQ1126" s="306"/>
      <c r="AR1126" s="688">
        <f t="shared" ca="1" si="257"/>
        <v>0</v>
      </c>
      <c r="AS1126" s="688">
        <f t="shared" ca="1" si="258"/>
        <v>0</v>
      </c>
    </row>
    <row r="1127" spans="1:45" x14ac:dyDescent="0.2">
      <c r="A1127" s="423">
        <v>3625</v>
      </c>
      <c r="B1127" s="427">
        <v>4</v>
      </c>
      <c r="C1127" s="425" t="s">
        <v>309</v>
      </c>
      <c r="D1127" s="422">
        <f t="shared" si="259"/>
        <v>0</v>
      </c>
      <c r="E1127" s="422">
        <f t="shared" si="260"/>
        <v>0</v>
      </c>
      <c r="F1127" s="422">
        <f t="shared" si="261"/>
        <v>0</v>
      </c>
      <c r="G1127" s="422">
        <f t="shared" si="262"/>
        <v>0</v>
      </c>
      <c r="H1127" s="22">
        <f t="shared" si="263"/>
        <v>0</v>
      </c>
      <c r="I1127" s="116">
        <v>0</v>
      </c>
      <c r="J1127" s="116">
        <v>0</v>
      </c>
      <c r="K1127" s="116">
        <v>0</v>
      </c>
      <c r="L1127" s="116">
        <v>0</v>
      </c>
      <c r="M1127" s="22">
        <f t="shared" si="264"/>
        <v>0</v>
      </c>
      <c r="N1127" s="116">
        <v>0</v>
      </c>
      <c r="O1127" s="116">
        <v>0</v>
      </c>
      <c r="P1127" s="116">
        <v>0</v>
      </c>
      <c r="Q1127" s="116">
        <v>0</v>
      </c>
      <c r="R1127" s="22">
        <f t="shared" si="265"/>
        <v>0</v>
      </c>
      <c r="S1127" s="116">
        <v>0</v>
      </c>
      <c r="T1127" s="116">
        <v>0</v>
      </c>
      <c r="U1127" s="116">
        <v>0</v>
      </c>
      <c r="V1127" s="116">
        <v>0</v>
      </c>
      <c r="W1127" s="22">
        <f t="shared" si="266"/>
        <v>0</v>
      </c>
      <c r="X1127" s="22">
        <f t="shared" si="267"/>
        <v>0</v>
      </c>
      <c r="Y1127" s="22">
        <f ca="1">OFFSET('Cost Study'!$B$7,'Operations Support'!$C1127,'Operations Support'!$B1127)*$H1127</f>
        <v>0</v>
      </c>
      <c r="Z1127" s="23">
        <f ca="1">Y1127*'Cost Study'!$B$31</f>
        <v>0</v>
      </c>
      <c r="AA1127" s="23">
        <f ca="1">IF(A1127=10298,1.51,1)*IF($B1127&lt;3,$D1127*'Cost Study'!$B$32*OFFSET('Cost Study'!$B$7,'Operations Support'!$C1127,'Operations Support'!$B1127),0)</f>
        <v>0</v>
      </c>
      <c r="AB1127" s="24">
        <f ca="1">AA1127*'Cost Study'!$B$31</f>
        <v>0</v>
      </c>
      <c r="AC1127" s="23">
        <f ca="1">Y1127*'Cost Study'!$B$31</f>
        <v>0</v>
      </c>
      <c r="AD1127" s="24">
        <f ca="1">AA1127*'Cost Study'!$B$31</f>
        <v>0</v>
      </c>
      <c r="AE1127" s="377">
        <f t="shared" ca="1" si="268"/>
        <v>0</v>
      </c>
      <c r="AF1127" s="377">
        <f t="shared" ca="1" si="269"/>
        <v>0</v>
      </c>
      <c r="AH1127" s="688">
        <f>IFERROR($H1127/SUMIF($A:$A,$A1127,$H:$H)*SUMIF(Summary!$A$110:$A$186,$A1127,Summary!$P$110:$P$186),0)</f>
        <v>0</v>
      </c>
      <c r="AI1127" s="689">
        <f t="shared" ca="1" si="255"/>
        <v>0</v>
      </c>
      <c r="AJ1127" s="688">
        <f>IFERROR(H1127/SUMIF(A:A,A1127,H:H)*SUMIF(Summary!$A$110:$A$186,'Operations Support'!A1127,Summary!$Q$110:$Q$186),0)</f>
        <v>0</v>
      </c>
      <c r="AK1127" s="688">
        <f t="shared" ca="1" si="256"/>
        <v>0</v>
      </c>
      <c r="AM1127" s="688">
        <f>IFERROR($H1127/SUMIF($A:$A,$A1127,$H:$H)*SUMIF(Summary!$A$230:$A$266,$A1127,Summary!$P$230:$P$266),0)</f>
        <v>0</v>
      </c>
      <c r="AN1127" s="688">
        <f>IFERROR($H1127/SUMIF($A:$A,$A1127,$H:$H)*(SUMIF(Summary!$A$230:$A$266,$A1127,Summary!$L$230:$L$266)+SUMIF(Summary!$A$281:$A$317,$A1127,Summary!$L$281:$L$317))-AM1127,0)</f>
        <v>0</v>
      </c>
      <c r="AO1127" s="688">
        <f>IFERROR($H1127/SUMIF($A:$A,$A1127,$H:$H)*SUMIF(Summary!$A$230:$A$266,$A1127,Summary!$Q$230:$Q$266),0)</f>
        <v>0</v>
      </c>
      <c r="AP1127" s="688">
        <f>IFERROR($H1127/SUMIF($A:$A,$A1127,$H:$H)*(SUMIF(Summary!$A$230:$A$266,$A1127,Summary!$L$230:$L$266)+SUMIF(Summary!$A$281:$A$317,$A1127,Summary!$L$281:$L$317))-AO1127,0)</f>
        <v>0</v>
      </c>
      <c r="AQ1127" s="306"/>
      <c r="AR1127" s="688">
        <f t="shared" ca="1" si="257"/>
        <v>0</v>
      </c>
      <c r="AS1127" s="688">
        <f t="shared" ca="1" si="258"/>
        <v>0</v>
      </c>
    </row>
    <row r="1128" spans="1:45" x14ac:dyDescent="0.2">
      <c r="A1128" s="423">
        <v>3625</v>
      </c>
      <c r="B1128" s="427">
        <v>4</v>
      </c>
      <c r="C1128" s="425" t="s">
        <v>310</v>
      </c>
      <c r="D1128" s="422">
        <f t="shared" si="259"/>
        <v>0</v>
      </c>
      <c r="E1128" s="422">
        <f t="shared" si="260"/>
        <v>0</v>
      </c>
      <c r="F1128" s="422">
        <f t="shared" si="261"/>
        <v>0</v>
      </c>
      <c r="G1128" s="422">
        <f t="shared" si="262"/>
        <v>0</v>
      </c>
      <c r="H1128" s="22">
        <f t="shared" si="263"/>
        <v>0</v>
      </c>
      <c r="I1128" s="116">
        <v>0</v>
      </c>
      <c r="J1128" s="116">
        <v>0</v>
      </c>
      <c r="K1128" s="116">
        <v>0</v>
      </c>
      <c r="L1128" s="116">
        <v>0</v>
      </c>
      <c r="M1128" s="22">
        <f t="shared" si="264"/>
        <v>0</v>
      </c>
      <c r="N1128" s="116">
        <v>0</v>
      </c>
      <c r="O1128" s="116">
        <v>0</v>
      </c>
      <c r="P1128" s="116">
        <v>0</v>
      </c>
      <c r="Q1128" s="116">
        <v>0</v>
      </c>
      <c r="R1128" s="22">
        <f t="shared" si="265"/>
        <v>0</v>
      </c>
      <c r="S1128" s="116">
        <v>0</v>
      </c>
      <c r="T1128" s="116">
        <v>0</v>
      </c>
      <c r="U1128" s="116">
        <v>0</v>
      </c>
      <c r="V1128" s="116">
        <v>0</v>
      </c>
      <c r="W1128" s="22">
        <f t="shared" si="266"/>
        <v>0</v>
      </c>
      <c r="X1128" s="22">
        <f t="shared" si="267"/>
        <v>0</v>
      </c>
      <c r="Y1128" s="22">
        <f ca="1">OFFSET('Cost Study'!$B$7,'Operations Support'!$C1128,'Operations Support'!$B1128)*$H1128</f>
        <v>0</v>
      </c>
      <c r="Z1128" s="23">
        <f ca="1">Y1128*'Cost Study'!$B$31</f>
        <v>0</v>
      </c>
      <c r="AA1128" s="23">
        <f ca="1">IF(A1128=10298,1.51,1)*IF($B1128&lt;3,$D1128*'Cost Study'!$B$32*OFFSET('Cost Study'!$B$7,'Operations Support'!$C1128,'Operations Support'!$B1128),0)</f>
        <v>0</v>
      </c>
      <c r="AB1128" s="24">
        <f ca="1">AA1128*'Cost Study'!$B$31</f>
        <v>0</v>
      </c>
      <c r="AC1128" s="23">
        <f ca="1">Y1128*'Cost Study'!$B$31</f>
        <v>0</v>
      </c>
      <c r="AD1128" s="24">
        <f ca="1">AA1128*'Cost Study'!$B$31</f>
        <v>0</v>
      </c>
      <c r="AE1128" s="377">
        <f t="shared" ca="1" si="268"/>
        <v>0</v>
      </c>
      <c r="AF1128" s="377">
        <f t="shared" ca="1" si="269"/>
        <v>0</v>
      </c>
      <c r="AH1128" s="688">
        <f>IFERROR($H1128/SUMIF($A:$A,$A1128,$H:$H)*SUMIF(Summary!$A$110:$A$186,$A1128,Summary!$P$110:$P$186),0)</f>
        <v>0</v>
      </c>
      <c r="AI1128" s="689">
        <f t="shared" ca="1" si="255"/>
        <v>0</v>
      </c>
      <c r="AJ1128" s="688">
        <f>IFERROR(H1128/SUMIF(A:A,A1128,H:H)*SUMIF(Summary!$A$110:$A$186,'Operations Support'!A1128,Summary!$Q$110:$Q$186),0)</f>
        <v>0</v>
      </c>
      <c r="AK1128" s="688">
        <f t="shared" ca="1" si="256"/>
        <v>0</v>
      </c>
      <c r="AM1128" s="688">
        <f>IFERROR($H1128/SUMIF($A:$A,$A1128,$H:$H)*SUMIF(Summary!$A$230:$A$266,$A1128,Summary!$P$230:$P$266),0)</f>
        <v>0</v>
      </c>
      <c r="AN1128" s="688">
        <f>IFERROR($H1128/SUMIF($A:$A,$A1128,$H:$H)*(SUMIF(Summary!$A$230:$A$266,$A1128,Summary!$L$230:$L$266)+SUMIF(Summary!$A$281:$A$317,$A1128,Summary!$L$281:$L$317))-AM1128,0)</f>
        <v>0</v>
      </c>
      <c r="AO1128" s="688">
        <f>IFERROR($H1128/SUMIF($A:$A,$A1128,$H:$H)*SUMIF(Summary!$A$230:$A$266,$A1128,Summary!$Q$230:$Q$266),0)</f>
        <v>0</v>
      </c>
      <c r="AP1128" s="688">
        <f>IFERROR($H1128/SUMIF($A:$A,$A1128,$H:$H)*(SUMIF(Summary!$A$230:$A$266,$A1128,Summary!$L$230:$L$266)+SUMIF(Summary!$A$281:$A$317,$A1128,Summary!$L$281:$L$317))-AO1128,0)</f>
        <v>0</v>
      </c>
      <c r="AQ1128" s="306"/>
      <c r="AR1128" s="688">
        <f t="shared" ca="1" si="257"/>
        <v>0</v>
      </c>
      <c r="AS1128" s="688">
        <f t="shared" ca="1" si="258"/>
        <v>0</v>
      </c>
    </row>
    <row r="1129" spans="1:45" x14ac:dyDescent="0.2">
      <c r="A1129" s="423">
        <v>3625</v>
      </c>
      <c r="B1129" s="427">
        <v>4</v>
      </c>
      <c r="C1129" s="425" t="s">
        <v>311</v>
      </c>
      <c r="D1129" s="422">
        <f t="shared" si="259"/>
        <v>0</v>
      </c>
      <c r="E1129" s="422">
        <f t="shared" si="260"/>
        <v>0</v>
      </c>
      <c r="F1129" s="422">
        <f t="shared" si="261"/>
        <v>0</v>
      </c>
      <c r="G1129" s="422">
        <f t="shared" si="262"/>
        <v>0</v>
      </c>
      <c r="H1129" s="22">
        <f t="shared" si="263"/>
        <v>0</v>
      </c>
      <c r="I1129" s="116">
        <v>0</v>
      </c>
      <c r="J1129" s="116">
        <v>0</v>
      </c>
      <c r="K1129" s="116">
        <v>0</v>
      </c>
      <c r="L1129" s="116">
        <v>0</v>
      </c>
      <c r="M1129" s="22">
        <f t="shared" si="264"/>
        <v>0</v>
      </c>
      <c r="N1129" s="116">
        <v>0</v>
      </c>
      <c r="O1129" s="116">
        <v>0</v>
      </c>
      <c r="P1129" s="116">
        <v>0</v>
      </c>
      <c r="Q1129" s="116">
        <v>0</v>
      </c>
      <c r="R1129" s="22">
        <f t="shared" si="265"/>
        <v>0</v>
      </c>
      <c r="S1129" s="116">
        <v>0</v>
      </c>
      <c r="T1129" s="116">
        <v>0</v>
      </c>
      <c r="U1129" s="116">
        <v>0</v>
      </c>
      <c r="V1129" s="116">
        <v>0</v>
      </c>
      <c r="W1129" s="22">
        <f t="shared" si="266"/>
        <v>0</v>
      </c>
      <c r="X1129" s="22">
        <f t="shared" si="267"/>
        <v>0</v>
      </c>
      <c r="Y1129" s="22">
        <f ca="1">OFFSET('Cost Study'!$B$7,'Operations Support'!$C1129,'Operations Support'!$B1129)*$H1129</f>
        <v>0</v>
      </c>
      <c r="Z1129" s="23">
        <f ca="1">Y1129*'Cost Study'!$B$31</f>
        <v>0</v>
      </c>
      <c r="AA1129" s="23">
        <f ca="1">IF(A1129=10298,1.51,1)*IF($B1129&lt;3,$D1129*'Cost Study'!$B$32*OFFSET('Cost Study'!$B$7,'Operations Support'!$C1129,'Operations Support'!$B1129),0)</f>
        <v>0</v>
      </c>
      <c r="AB1129" s="24">
        <f ca="1">AA1129*'Cost Study'!$B$31</f>
        <v>0</v>
      </c>
      <c r="AC1129" s="23">
        <f ca="1">Y1129*'Cost Study'!$B$31</f>
        <v>0</v>
      </c>
      <c r="AD1129" s="24">
        <f ca="1">AA1129*'Cost Study'!$B$31</f>
        <v>0</v>
      </c>
      <c r="AE1129" s="377">
        <f t="shared" ca="1" si="268"/>
        <v>0</v>
      </c>
      <c r="AF1129" s="377">
        <f t="shared" ca="1" si="269"/>
        <v>0</v>
      </c>
      <c r="AH1129" s="688">
        <f>IFERROR($H1129/SUMIF($A:$A,$A1129,$H:$H)*SUMIF(Summary!$A$110:$A$186,$A1129,Summary!$P$110:$P$186),0)</f>
        <v>0</v>
      </c>
      <c r="AI1129" s="689">
        <f t="shared" ca="1" si="255"/>
        <v>0</v>
      </c>
      <c r="AJ1129" s="688">
        <f>IFERROR(H1129/SUMIF(A:A,A1129,H:H)*SUMIF(Summary!$A$110:$A$186,'Operations Support'!A1129,Summary!$Q$110:$Q$186),0)</f>
        <v>0</v>
      </c>
      <c r="AK1129" s="688">
        <f t="shared" ca="1" si="256"/>
        <v>0</v>
      </c>
      <c r="AM1129" s="688">
        <f>IFERROR($H1129/SUMIF($A:$A,$A1129,$H:$H)*SUMIF(Summary!$A$230:$A$266,$A1129,Summary!$P$230:$P$266),0)</f>
        <v>0</v>
      </c>
      <c r="AN1129" s="688">
        <f>IFERROR($H1129/SUMIF($A:$A,$A1129,$H:$H)*(SUMIF(Summary!$A$230:$A$266,$A1129,Summary!$L$230:$L$266)+SUMIF(Summary!$A$281:$A$317,$A1129,Summary!$L$281:$L$317))-AM1129,0)</f>
        <v>0</v>
      </c>
      <c r="AO1129" s="688">
        <f>IFERROR($H1129/SUMIF($A:$A,$A1129,$H:$H)*SUMIF(Summary!$A$230:$A$266,$A1129,Summary!$Q$230:$Q$266),0)</f>
        <v>0</v>
      </c>
      <c r="AP1129" s="688">
        <f>IFERROR($H1129/SUMIF($A:$A,$A1129,$H:$H)*(SUMIF(Summary!$A$230:$A$266,$A1129,Summary!$L$230:$L$266)+SUMIF(Summary!$A$281:$A$317,$A1129,Summary!$L$281:$L$317))-AO1129,0)</f>
        <v>0</v>
      </c>
      <c r="AQ1129" s="306"/>
      <c r="AR1129" s="688">
        <f t="shared" ca="1" si="257"/>
        <v>0</v>
      </c>
      <c r="AS1129" s="688">
        <f t="shared" ca="1" si="258"/>
        <v>0</v>
      </c>
    </row>
    <row r="1130" spans="1:45" x14ac:dyDescent="0.2">
      <c r="A1130" s="423">
        <v>3625</v>
      </c>
      <c r="B1130" s="427">
        <v>4</v>
      </c>
      <c r="C1130" s="425" t="s">
        <v>312</v>
      </c>
      <c r="D1130" s="422">
        <f t="shared" si="259"/>
        <v>0</v>
      </c>
      <c r="E1130" s="422">
        <f t="shared" si="260"/>
        <v>0</v>
      </c>
      <c r="F1130" s="422">
        <f t="shared" si="261"/>
        <v>0</v>
      </c>
      <c r="G1130" s="422">
        <f t="shared" si="262"/>
        <v>0</v>
      </c>
      <c r="H1130" s="22">
        <f t="shared" si="263"/>
        <v>0</v>
      </c>
      <c r="I1130" s="116">
        <v>0</v>
      </c>
      <c r="J1130" s="116">
        <v>0</v>
      </c>
      <c r="K1130" s="116">
        <v>0</v>
      </c>
      <c r="L1130" s="116">
        <v>0</v>
      </c>
      <c r="M1130" s="22">
        <f t="shared" si="264"/>
        <v>0</v>
      </c>
      <c r="N1130" s="116">
        <v>0</v>
      </c>
      <c r="O1130" s="116">
        <v>0</v>
      </c>
      <c r="P1130" s="116">
        <v>0</v>
      </c>
      <c r="Q1130" s="116">
        <v>0</v>
      </c>
      <c r="R1130" s="22">
        <f t="shared" si="265"/>
        <v>0</v>
      </c>
      <c r="S1130" s="116">
        <v>0</v>
      </c>
      <c r="T1130" s="116">
        <v>0</v>
      </c>
      <c r="U1130" s="116">
        <v>0</v>
      </c>
      <c r="V1130" s="116">
        <v>0</v>
      </c>
      <c r="W1130" s="22">
        <f t="shared" si="266"/>
        <v>0</v>
      </c>
      <c r="X1130" s="22">
        <f t="shared" si="267"/>
        <v>0</v>
      </c>
      <c r="Y1130" s="22">
        <f ca="1">OFFSET('Cost Study'!$B$7,'Operations Support'!$C1130,'Operations Support'!$B1130)*$H1130</f>
        <v>0</v>
      </c>
      <c r="Z1130" s="23">
        <f ca="1">Y1130*'Cost Study'!$B$31</f>
        <v>0</v>
      </c>
      <c r="AA1130" s="23">
        <f ca="1">IF(A1130=10298,1.51,1)*IF($B1130&lt;3,$D1130*'Cost Study'!$B$32*OFFSET('Cost Study'!$B$7,'Operations Support'!$C1130,'Operations Support'!$B1130),0)</f>
        <v>0</v>
      </c>
      <c r="AB1130" s="24">
        <f ca="1">AA1130*'Cost Study'!$B$31</f>
        <v>0</v>
      </c>
      <c r="AC1130" s="23">
        <f ca="1">Y1130*'Cost Study'!$B$31</f>
        <v>0</v>
      </c>
      <c r="AD1130" s="24">
        <f ca="1">AA1130*'Cost Study'!$B$31</f>
        <v>0</v>
      </c>
      <c r="AE1130" s="377">
        <f t="shared" ca="1" si="268"/>
        <v>0</v>
      </c>
      <c r="AF1130" s="377">
        <f t="shared" ca="1" si="269"/>
        <v>0</v>
      </c>
      <c r="AH1130" s="688">
        <f>IFERROR($H1130/SUMIF($A:$A,$A1130,$H:$H)*SUMIF(Summary!$A$110:$A$186,$A1130,Summary!$P$110:$P$186),0)</f>
        <v>0</v>
      </c>
      <c r="AI1130" s="689">
        <f t="shared" ca="1" si="255"/>
        <v>0</v>
      </c>
      <c r="AJ1130" s="688">
        <f>IFERROR(H1130/SUMIF(A:A,A1130,H:H)*SUMIF(Summary!$A$110:$A$186,'Operations Support'!A1130,Summary!$Q$110:$Q$186),0)</f>
        <v>0</v>
      </c>
      <c r="AK1130" s="688">
        <f t="shared" ca="1" si="256"/>
        <v>0</v>
      </c>
      <c r="AM1130" s="688">
        <f>IFERROR($H1130/SUMIF($A:$A,$A1130,$H:$H)*SUMIF(Summary!$A$230:$A$266,$A1130,Summary!$P$230:$P$266),0)</f>
        <v>0</v>
      </c>
      <c r="AN1130" s="688">
        <f>IFERROR($H1130/SUMIF($A:$A,$A1130,$H:$H)*(SUMIF(Summary!$A$230:$A$266,$A1130,Summary!$L$230:$L$266)+SUMIF(Summary!$A$281:$A$317,$A1130,Summary!$L$281:$L$317))-AM1130,0)</f>
        <v>0</v>
      </c>
      <c r="AO1130" s="688">
        <f>IFERROR($H1130/SUMIF($A:$A,$A1130,$H:$H)*SUMIF(Summary!$A$230:$A$266,$A1130,Summary!$Q$230:$Q$266),0)</f>
        <v>0</v>
      </c>
      <c r="AP1130" s="688">
        <f>IFERROR($H1130/SUMIF($A:$A,$A1130,$H:$H)*(SUMIF(Summary!$A$230:$A$266,$A1130,Summary!$L$230:$L$266)+SUMIF(Summary!$A$281:$A$317,$A1130,Summary!$L$281:$L$317))-AO1130,0)</f>
        <v>0</v>
      </c>
      <c r="AQ1130" s="306"/>
      <c r="AR1130" s="688">
        <f t="shared" ca="1" si="257"/>
        <v>0</v>
      </c>
      <c r="AS1130" s="688">
        <f t="shared" ca="1" si="258"/>
        <v>0</v>
      </c>
    </row>
    <row r="1131" spans="1:45" x14ac:dyDescent="0.2">
      <c r="A1131" s="423">
        <v>3625</v>
      </c>
      <c r="B1131" s="427">
        <v>4</v>
      </c>
      <c r="C1131" s="425" t="s">
        <v>313</v>
      </c>
      <c r="D1131" s="422">
        <f t="shared" si="259"/>
        <v>0</v>
      </c>
      <c r="E1131" s="422">
        <f t="shared" si="260"/>
        <v>0</v>
      </c>
      <c r="F1131" s="422">
        <f t="shared" si="261"/>
        <v>0</v>
      </c>
      <c r="G1131" s="422">
        <f t="shared" si="262"/>
        <v>0</v>
      </c>
      <c r="H1131" s="22">
        <f t="shared" si="263"/>
        <v>0</v>
      </c>
      <c r="I1131" s="116">
        <v>0</v>
      </c>
      <c r="J1131" s="116">
        <v>0</v>
      </c>
      <c r="K1131" s="116">
        <v>0</v>
      </c>
      <c r="L1131" s="116">
        <v>0</v>
      </c>
      <c r="M1131" s="22">
        <f t="shared" si="264"/>
        <v>0</v>
      </c>
      <c r="N1131" s="116">
        <v>0</v>
      </c>
      <c r="O1131" s="116">
        <v>0</v>
      </c>
      <c r="P1131" s="116">
        <v>0</v>
      </c>
      <c r="Q1131" s="116">
        <v>0</v>
      </c>
      <c r="R1131" s="22">
        <f t="shared" si="265"/>
        <v>0</v>
      </c>
      <c r="S1131" s="116">
        <v>0</v>
      </c>
      <c r="T1131" s="116">
        <v>0</v>
      </c>
      <c r="U1131" s="116">
        <v>0</v>
      </c>
      <c r="V1131" s="116">
        <v>0</v>
      </c>
      <c r="W1131" s="22">
        <f t="shared" si="266"/>
        <v>0</v>
      </c>
      <c r="X1131" s="22">
        <f t="shared" si="267"/>
        <v>0</v>
      </c>
      <c r="Y1131" s="22">
        <f ca="1">OFFSET('Cost Study'!$B$7,'Operations Support'!$C1131,'Operations Support'!$B1131)*$H1131</f>
        <v>0</v>
      </c>
      <c r="Z1131" s="23">
        <f ca="1">Y1131*'Cost Study'!$B$31</f>
        <v>0</v>
      </c>
      <c r="AA1131" s="23">
        <f ca="1">IF(A1131=10298,1.51,1)*IF($B1131&lt;3,$D1131*'Cost Study'!$B$32*OFFSET('Cost Study'!$B$7,'Operations Support'!$C1131,'Operations Support'!$B1131),0)</f>
        <v>0</v>
      </c>
      <c r="AB1131" s="24">
        <f ca="1">AA1131*'Cost Study'!$B$31</f>
        <v>0</v>
      </c>
      <c r="AC1131" s="23">
        <f ca="1">Y1131*'Cost Study'!$B$31</f>
        <v>0</v>
      </c>
      <c r="AD1131" s="24">
        <f ca="1">AA1131*'Cost Study'!$B$31</f>
        <v>0</v>
      </c>
      <c r="AE1131" s="377">
        <f t="shared" ca="1" si="268"/>
        <v>0</v>
      </c>
      <c r="AF1131" s="377">
        <f t="shared" ca="1" si="269"/>
        <v>0</v>
      </c>
      <c r="AH1131" s="688">
        <f>IFERROR($H1131/SUMIF($A:$A,$A1131,$H:$H)*SUMIF(Summary!$A$110:$A$186,$A1131,Summary!$P$110:$P$186),0)</f>
        <v>0</v>
      </c>
      <c r="AI1131" s="689">
        <f t="shared" ca="1" si="255"/>
        <v>0</v>
      </c>
      <c r="AJ1131" s="688">
        <f>IFERROR(H1131/SUMIF(A:A,A1131,H:H)*SUMIF(Summary!$A$110:$A$186,'Operations Support'!A1131,Summary!$Q$110:$Q$186),0)</f>
        <v>0</v>
      </c>
      <c r="AK1131" s="688">
        <f t="shared" ca="1" si="256"/>
        <v>0</v>
      </c>
      <c r="AM1131" s="688">
        <f>IFERROR($H1131/SUMIF($A:$A,$A1131,$H:$H)*SUMIF(Summary!$A$230:$A$266,$A1131,Summary!$P$230:$P$266),0)</f>
        <v>0</v>
      </c>
      <c r="AN1131" s="688">
        <f>IFERROR($H1131/SUMIF($A:$A,$A1131,$H:$H)*(SUMIF(Summary!$A$230:$A$266,$A1131,Summary!$L$230:$L$266)+SUMIF(Summary!$A$281:$A$317,$A1131,Summary!$L$281:$L$317))-AM1131,0)</f>
        <v>0</v>
      </c>
      <c r="AO1131" s="688">
        <f>IFERROR($H1131/SUMIF($A:$A,$A1131,$H:$H)*SUMIF(Summary!$A$230:$A$266,$A1131,Summary!$Q$230:$Q$266),0)</f>
        <v>0</v>
      </c>
      <c r="AP1131" s="688">
        <f>IFERROR($H1131/SUMIF($A:$A,$A1131,$H:$H)*(SUMIF(Summary!$A$230:$A$266,$A1131,Summary!$L$230:$L$266)+SUMIF(Summary!$A$281:$A$317,$A1131,Summary!$L$281:$L$317))-AO1131,0)</f>
        <v>0</v>
      </c>
      <c r="AQ1131" s="306"/>
      <c r="AR1131" s="688">
        <f t="shared" ca="1" si="257"/>
        <v>0</v>
      </c>
      <c r="AS1131" s="688">
        <f t="shared" ca="1" si="258"/>
        <v>0</v>
      </c>
    </row>
    <row r="1132" spans="1:45" x14ac:dyDescent="0.2">
      <c r="A1132" s="423">
        <v>3625</v>
      </c>
      <c r="B1132" s="427">
        <v>4</v>
      </c>
      <c r="C1132" s="425" t="s">
        <v>314</v>
      </c>
      <c r="D1132" s="422">
        <f t="shared" si="259"/>
        <v>0</v>
      </c>
      <c r="E1132" s="422">
        <f t="shared" si="260"/>
        <v>0</v>
      </c>
      <c r="F1132" s="422">
        <f t="shared" si="261"/>
        <v>0</v>
      </c>
      <c r="G1132" s="422">
        <f t="shared" si="262"/>
        <v>0</v>
      </c>
      <c r="H1132" s="22">
        <f t="shared" si="263"/>
        <v>0</v>
      </c>
      <c r="I1132" s="116">
        <v>0</v>
      </c>
      <c r="J1132" s="116">
        <v>0</v>
      </c>
      <c r="K1132" s="116">
        <v>0</v>
      </c>
      <c r="L1132" s="116">
        <v>0</v>
      </c>
      <c r="M1132" s="22">
        <f t="shared" si="264"/>
        <v>0</v>
      </c>
      <c r="N1132" s="116">
        <v>0</v>
      </c>
      <c r="O1132" s="116">
        <v>0</v>
      </c>
      <c r="P1132" s="116">
        <v>0</v>
      </c>
      <c r="Q1132" s="116">
        <v>0</v>
      </c>
      <c r="R1132" s="22">
        <f t="shared" si="265"/>
        <v>0</v>
      </c>
      <c r="S1132" s="116">
        <v>0</v>
      </c>
      <c r="T1132" s="116">
        <v>0</v>
      </c>
      <c r="U1132" s="116">
        <v>0</v>
      </c>
      <c r="V1132" s="116">
        <v>0</v>
      </c>
      <c r="W1132" s="22">
        <f t="shared" si="266"/>
        <v>0</v>
      </c>
      <c r="X1132" s="22">
        <f t="shared" si="267"/>
        <v>0</v>
      </c>
      <c r="Y1132" s="22">
        <f ca="1">OFFSET('Cost Study'!$B$7,'Operations Support'!$C1132,'Operations Support'!$B1132)*$H1132</f>
        <v>0</v>
      </c>
      <c r="Z1132" s="23">
        <f ca="1">Y1132*'Cost Study'!$B$31</f>
        <v>0</v>
      </c>
      <c r="AA1132" s="23">
        <f ca="1">IF(A1132=10298,1.51,1)*IF($B1132&lt;3,$D1132*'Cost Study'!$B$32*OFFSET('Cost Study'!$B$7,'Operations Support'!$C1132,'Operations Support'!$B1132),0)</f>
        <v>0</v>
      </c>
      <c r="AB1132" s="24">
        <f ca="1">AA1132*'Cost Study'!$B$31</f>
        <v>0</v>
      </c>
      <c r="AC1132" s="23">
        <f ca="1">Y1132*'Cost Study'!$B$31</f>
        <v>0</v>
      </c>
      <c r="AD1132" s="24">
        <f ca="1">AA1132*'Cost Study'!$B$31</f>
        <v>0</v>
      </c>
      <c r="AE1132" s="377">
        <f t="shared" ca="1" si="268"/>
        <v>0</v>
      </c>
      <c r="AF1132" s="377">
        <f t="shared" ca="1" si="269"/>
        <v>0</v>
      </c>
      <c r="AH1132" s="688">
        <f>IFERROR($H1132/SUMIF($A:$A,$A1132,$H:$H)*SUMIF(Summary!$A$110:$A$186,$A1132,Summary!$P$110:$P$186),0)</f>
        <v>0</v>
      </c>
      <c r="AI1132" s="689">
        <f t="shared" ca="1" si="255"/>
        <v>0</v>
      </c>
      <c r="AJ1132" s="688">
        <f>IFERROR(H1132/SUMIF(A:A,A1132,H:H)*SUMIF(Summary!$A$110:$A$186,'Operations Support'!A1132,Summary!$Q$110:$Q$186),0)</f>
        <v>0</v>
      </c>
      <c r="AK1132" s="688">
        <f t="shared" ca="1" si="256"/>
        <v>0</v>
      </c>
      <c r="AM1132" s="688">
        <f>IFERROR($H1132/SUMIF($A:$A,$A1132,$H:$H)*SUMIF(Summary!$A$230:$A$266,$A1132,Summary!$P$230:$P$266),0)</f>
        <v>0</v>
      </c>
      <c r="AN1132" s="688">
        <f>IFERROR($H1132/SUMIF($A:$A,$A1132,$H:$H)*(SUMIF(Summary!$A$230:$A$266,$A1132,Summary!$L$230:$L$266)+SUMIF(Summary!$A$281:$A$317,$A1132,Summary!$L$281:$L$317))-AM1132,0)</f>
        <v>0</v>
      </c>
      <c r="AO1132" s="688">
        <f>IFERROR($H1132/SUMIF($A:$A,$A1132,$H:$H)*SUMIF(Summary!$A$230:$A$266,$A1132,Summary!$Q$230:$Q$266),0)</f>
        <v>0</v>
      </c>
      <c r="AP1132" s="688">
        <f>IFERROR($H1132/SUMIF($A:$A,$A1132,$H:$H)*(SUMIF(Summary!$A$230:$A$266,$A1132,Summary!$L$230:$L$266)+SUMIF(Summary!$A$281:$A$317,$A1132,Summary!$L$281:$L$317))-AO1132,0)</f>
        <v>0</v>
      </c>
      <c r="AQ1132" s="306"/>
      <c r="AR1132" s="688">
        <f t="shared" ca="1" si="257"/>
        <v>0</v>
      </c>
      <c r="AS1132" s="688">
        <f t="shared" ca="1" si="258"/>
        <v>0</v>
      </c>
    </row>
    <row r="1133" spans="1:45" x14ac:dyDescent="0.2">
      <c r="A1133" s="423">
        <v>3625</v>
      </c>
      <c r="B1133" s="427">
        <v>4</v>
      </c>
      <c r="C1133" s="425" t="s">
        <v>315</v>
      </c>
      <c r="D1133" s="422">
        <f t="shared" si="259"/>
        <v>0</v>
      </c>
      <c r="E1133" s="422">
        <f t="shared" si="260"/>
        <v>0</v>
      </c>
      <c r="F1133" s="422">
        <f t="shared" si="261"/>
        <v>0</v>
      </c>
      <c r="G1133" s="422">
        <f t="shared" si="262"/>
        <v>0</v>
      </c>
      <c r="H1133" s="22">
        <f t="shared" si="263"/>
        <v>0</v>
      </c>
      <c r="I1133" s="116">
        <v>0</v>
      </c>
      <c r="J1133" s="116">
        <v>0</v>
      </c>
      <c r="K1133" s="116">
        <v>0</v>
      </c>
      <c r="L1133" s="116">
        <v>0</v>
      </c>
      <c r="M1133" s="22">
        <f t="shared" si="264"/>
        <v>0</v>
      </c>
      <c r="N1133" s="116">
        <v>0</v>
      </c>
      <c r="O1133" s="116">
        <v>0</v>
      </c>
      <c r="P1133" s="116">
        <v>0</v>
      </c>
      <c r="Q1133" s="116">
        <v>0</v>
      </c>
      <c r="R1133" s="22">
        <f t="shared" si="265"/>
        <v>0</v>
      </c>
      <c r="S1133" s="116">
        <v>0</v>
      </c>
      <c r="T1133" s="116">
        <v>0</v>
      </c>
      <c r="U1133" s="116">
        <v>0</v>
      </c>
      <c r="V1133" s="116">
        <v>0</v>
      </c>
      <c r="W1133" s="22">
        <f t="shared" si="266"/>
        <v>0</v>
      </c>
      <c r="X1133" s="22">
        <f t="shared" si="267"/>
        <v>0</v>
      </c>
      <c r="Y1133" s="22">
        <f ca="1">OFFSET('Cost Study'!$B$7,'Operations Support'!$C1133,'Operations Support'!$B1133)*$H1133</f>
        <v>0</v>
      </c>
      <c r="Z1133" s="23">
        <f ca="1">Y1133*'Cost Study'!$B$31</f>
        <v>0</v>
      </c>
      <c r="AA1133" s="23">
        <f ca="1">IF(A1133=10298,1.51,1)*IF($B1133&lt;3,$D1133*'Cost Study'!$B$32*OFFSET('Cost Study'!$B$7,'Operations Support'!$C1133,'Operations Support'!$B1133),0)</f>
        <v>0</v>
      </c>
      <c r="AB1133" s="24">
        <f ca="1">AA1133*'Cost Study'!$B$31</f>
        <v>0</v>
      </c>
      <c r="AC1133" s="23">
        <f ca="1">Y1133*'Cost Study'!$B$31</f>
        <v>0</v>
      </c>
      <c r="AD1133" s="24">
        <f ca="1">AA1133*'Cost Study'!$B$31</f>
        <v>0</v>
      </c>
      <c r="AE1133" s="377">
        <f t="shared" ca="1" si="268"/>
        <v>0</v>
      </c>
      <c r="AF1133" s="377">
        <f t="shared" ca="1" si="269"/>
        <v>0</v>
      </c>
      <c r="AH1133" s="688">
        <f>IFERROR($H1133/SUMIF($A:$A,$A1133,$H:$H)*SUMIF(Summary!$A$110:$A$186,$A1133,Summary!$P$110:$P$186),0)</f>
        <v>0</v>
      </c>
      <c r="AI1133" s="689">
        <f t="shared" ca="1" si="255"/>
        <v>0</v>
      </c>
      <c r="AJ1133" s="688">
        <f>IFERROR(H1133/SUMIF(A:A,A1133,H:H)*SUMIF(Summary!$A$110:$A$186,'Operations Support'!A1133,Summary!$Q$110:$Q$186),0)</f>
        <v>0</v>
      </c>
      <c r="AK1133" s="688">
        <f t="shared" ca="1" si="256"/>
        <v>0</v>
      </c>
      <c r="AM1133" s="688">
        <f>IFERROR($H1133/SUMIF($A:$A,$A1133,$H:$H)*SUMIF(Summary!$A$230:$A$266,$A1133,Summary!$P$230:$P$266),0)</f>
        <v>0</v>
      </c>
      <c r="AN1133" s="688">
        <f>IFERROR($H1133/SUMIF($A:$A,$A1133,$H:$H)*(SUMIF(Summary!$A$230:$A$266,$A1133,Summary!$L$230:$L$266)+SUMIF(Summary!$A$281:$A$317,$A1133,Summary!$L$281:$L$317))-AM1133,0)</f>
        <v>0</v>
      </c>
      <c r="AO1133" s="688">
        <f>IFERROR($H1133/SUMIF($A:$A,$A1133,$H:$H)*SUMIF(Summary!$A$230:$A$266,$A1133,Summary!$Q$230:$Q$266),0)</f>
        <v>0</v>
      </c>
      <c r="AP1133" s="688">
        <f>IFERROR($H1133/SUMIF($A:$A,$A1133,$H:$H)*(SUMIF(Summary!$A$230:$A$266,$A1133,Summary!$L$230:$L$266)+SUMIF(Summary!$A$281:$A$317,$A1133,Summary!$L$281:$L$317))-AO1133,0)</f>
        <v>0</v>
      </c>
      <c r="AQ1133" s="306"/>
      <c r="AR1133" s="688">
        <f t="shared" ca="1" si="257"/>
        <v>0</v>
      </c>
      <c r="AS1133" s="688">
        <f t="shared" ca="1" si="258"/>
        <v>0</v>
      </c>
    </row>
    <row r="1134" spans="1:45" x14ac:dyDescent="0.2">
      <c r="A1134" s="423">
        <v>3625</v>
      </c>
      <c r="B1134" s="427">
        <v>4</v>
      </c>
      <c r="C1134" s="425" t="s">
        <v>316</v>
      </c>
      <c r="D1134" s="422">
        <f t="shared" si="259"/>
        <v>0</v>
      </c>
      <c r="E1134" s="422">
        <f t="shared" si="260"/>
        <v>0</v>
      </c>
      <c r="F1134" s="422">
        <f t="shared" si="261"/>
        <v>0</v>
      </c>
      <c r="G1134" s="422">
        <f t="shared" si="262"/>
        <v>0</v>
      </c>
      <c r="H1134" s="22">
        <f t="shared" si="263"/>
        <v>0</v>
      </c>
      <c r="I1134" s="116">
        <v>0</v>
      </c>
      <c r="J1134" s="116">
        <v>0</v>
      </c>
      <c r="K1134" s="116">
        <v>0</v>
      </c>
      <c r="L1134" s="116">
        <v>0</v>
      </c>
      <c r="M1134" s="22">
        <f t="shared" si="264"/>
        <v>0</v>
      </c>
      <c r="N1134" s="116">
        <v>0</v>
      </c>
      <c r="O1134" s="116">
        <v>0</v>
      </c>
      <c r="P1134" s="116">
        <v>0</v>
      </c>
      <c r="Q1134" s="116">
        <v>0</v>
      </c>
      <c r="R1134" s="22">
        <f t="shared" si="265"/>
        <v>0</v>
      </c>
      <c r="S1134" s="116">
        <v>0</v>
      </c>
      <c r="T1134" s="116">
        <v>0</v>
      </c>
      <c r="U1134" s="116">
        <v>0</v>
      </c>
      <c r="V1134" s="116">
        <v>0</v>
      </c>
      <c r="W1134" s="22">
        <f t="shared" si="266"/>
        <v>0</v>
      </c>
      <c r="X1134" s="22">
        <f t="shared" si="267"/>
        <v>0</v>
      </c>
      <c r="Y1134" s="22">
        <f ca="1">OFFSET('Cost Study'!$B$7,'Operations Support'!$C1134,'Operations Support'!$B1134)*$H1134</f>
        <v>0</v>
      </c>
      <c r="Z1134" s="23">
        <f ca="1">Y1134*'Cost Study'!$B$31</f>
        <v>0</v>
      </c>
      <c r="AA1134" s="23">
        <f ca="1">IF(A1134=10298,1.51,1)*IF($B1134&lt;3,$D1134*'Cost Study'!$B$32*OFFSET('Cost Study'!$B$7,'Operations Support'!$C1134,'Operations Support'!$B1134),0)</f>
        <v>0</v>
      </c>
      <c r="AB1134" s="24">
        <f ca="1">AA1134*'Cost Study'!$B$31</f>
        <v>0</v>
      </c>
      <c r="AC1134" s="23">
        <f ca="1">Y1134*'Cost Study'!$B$31</f>
        <v>0</v>
      </c>
      <c r="AD1134" s="24">
        <f ca="1">AA1134*'Cost Study'!$B$31</f>
        <v>0</v>
      </c>
      <c r="AE1134" s="377">
        <f t="shared" ca="1" si="268"/>
        <v>0</v>
      </c>
      <c r="AF1134" s="377">
        <f t="shared" ca="1" si="269"/>
        <v>0</v>
      </c>
      <c r="AH1134" s="688">
        <f>IFERROR($H1134/SUMIF($A:$A,$A1134,$H:$H)*SUMIF(Summary!$A$110:$A$186,$A1134,Summary!$P$110:$P$186),0)</f>
        <v>0</v>
      </c>
      <c r="AI1134" s="689">
        <f t="shared" ref="AI1134:AI1197" ca="1" si="270">Z1134+AB1134-AH1134</f>
        <v>0</v>
      </c>
      <c r="AJ1134" s="688">
        <f>IFERROR(H1134/SUMIF(A:A,A1134,H:H)*SUMIF(Summary!$A$110:$A$186,'Operations Support'!A1134,Summary!$Q$110:$Q$186),0)</f>
        <v>0</v>
      </c>
      <c r="AK1134" s="688">
        <f t="shared" ref="AK1134:AK1197" ca="1" si="271">AC1134+AD1134-AJ1134</f>
        <v>0</v>
      </c>
      <c r="AM1134" s="688">
        <f>IFERROR($H1134/SUMIF($A:$A,$A1134,$H:$H)*SUMIF(Summary!$A$230:$A$266,$A1134,Summary!$P$230:$P$266),0)</f>
        <v>0</v>
      </c>
      <c r="AN1134" s="688">
        <f>IFERROR($H1134/SUMIF($A:$A,$A1134,$H:$H)*(SUMIF(Summary!$A$230:$A$266,$A1134,Summary!$L$230:$L$266)+SUMIF(Summary!$A$281:$A$317,$A1134,Summary!$L$281:$L$317))-AM1134,0)</f>
        <v>0</v>
      </c>
      <c r="AO1134" s="688">
        <f>IFERROR($H1134/SUMIF($A:$A,$A1134,$H:$H)*SUMIF(Summary!$A$230:$A$266,$A1134,Summary!$Q$230:$Q$266),0)</f>
        <v>0</v>
      </c>
      <c r="AP1134" s="688">
        <f>IFERROR($H1134/SUMIF($A:$A,$A1134,$H:$H)*(SUMIF(Summary!$A$230:$A$266,$A1134,Summary!$L$230:$L$266)+SUMIF(Summary!$A$281:$A$317,$A1134,Summary!$L$281:$L$317))-AO1134,0)</f>
        <v>0</v>
      </c>
      <c r="AQ1134" s="306"/>
      <c r="AR1134" s="688">
        <f t="shared" ref="AR1134:AR1197" ca="1" si="272">AI1134+AN1134</f>
        <v>0</v>
      </c>
      <c r="AS1134" s="688">
        <f t="shared" ref="AS1134:AS1197" ca="1" si="273">AK1134+AP1134</f>
        <v>0</v>
      </c>
    </row>
    <row r="1135" spans="1:45" x14ac:dyDescent="0.2">
      <c r="A1135" s="423">
        <v>3625</v>
      </c>
      <c r="B1135" s="427">
        <v>4</v>
      </c>
      <c r="C1135" s="425" t="s">
        <v>317</v>
      </c>
      <c r="D1135" s="422">
        <f t="shared" si="259"/>
        <v>0</v>
      </c>
      <c r="E1135" s="422">
        <f t="shared" si="260"/>
        <v>0</v>
      </c>
      <c r="F1135" s="422">
        <f t="shared" si="261"/>
        <v>0</v>
      </c>
      <c r="G1135" s="422">
        <f t="shared" si="262"/>
        <v>0</v>
      </c>
      <c r="H1135" s="22">
        <f t="shared" si="263"/>
        <v>0</v>
      </c>
      <c r="I1135" s="116">
        <v>0</v>
      </c>
      <c r="J1135" s="116">
        <v>0</v>
      </c>
      <c r="K1135" s="116">
        <v>0</v>
      </c>
      <c r="L1135" s="116">
        <v>0</v>
      </c>
      <c r="M1135" s="22">
        <f t="shared" si="264"/>
        <v>0</v>
      </c>
      <c r="N1135" s="116">
        <v>0</v>
      </c>
      <c r="O1135" s="116">
        <v>0</v>
      </c>
      <c r="P1135" s="116">
        <v>0</v>
      </c>
      <c r="Q1135" s="116">
        <v>0</v>
      </c>
      <c r="R1135" s="22">
        <f t="shared" si="265"/>
        <v>0</v>
      </c>
      <c r="S1135" s="116">
        <v>0</v>
      </c>
      <c r="T1135" s="116">
        <v>0</v>
      </c>
      <c r="U1135" s="116">
        <v>0</v>
      </c>
      <c r="V1135" s="116">
        <v>0</v>
      </c>
      <c r="W1135" s="22">
        <f t="shared" si="266"/>
        <v>0</v>
      </c>
      <c r="X1135" s="22">
        <f t="shared" si="267"/>
        <v>0</v>
      </c>
      <c r="Y1135" s="22">
        <f ca="1">OFFSET('Cost Study'!$B$7,'Operations Support'!$C1135,'Operations Support'!$B1135)*$H1135</f>
        <v>0</v>
      </c>
      <c r="Z1135" s="23">
        <f ca="1">Y1135*'Cost Study'!$B$31</f>
        <v>0</v>
      </c>
      <c r="AA1135" s="23">
        <f ca="1">IF(A1135=10298,1.51,1)*IF($B1135&lt;3,$D1135*'Cost Study'!$B$32*OFFSET('Cost Study'!$B$7,'Operations Support'!$C1135,'Operations Support'!$B1135),0)</f>
        <v>0</v>
      </c>
      <c r="AB1135" s="24">
        <f ca="1">AA1135*'Cost Study'!$B$31</f>
        <v>0</v>
      </c>
      <c r="AC1135" s="23">
        <f ca="1">Y1135*'Cost Study'!$B$31</f>
        <v>0</v>
      </c>
      <c r="AD1135" s="24">
        <f ca="1">AA1135*'Cost Study'!$B$31</f>
        <v>0</v>
      </c>
      <c r="AE1135" s="377">
        <f t="shared" ca="1" si="268"/>
        <v>0</v>
      </c>
      <c r="AF1135" s="377">
        <f t="shared" ca="1" si="269"/>
        <v>0</v>
      </c>
      <c r="AH1135" s="688">
        <f>IFERROR($H1135/SUMIF($A:$A,$A1135,$H:$H)*SUMIF(Summary!$A$110:$A$186,$A1135,Summary!$P$110:$P$186),0)</f>
        <v>0</v>
      </c>
      <c r="AI1135" s="689">
        <f t="shared" ca="1" si="270"/>
        <v>0</v>
      </c>
      <c r="AJ1135" s="688">
        <f>IFERROR(H1135/SUMIF(A:A,A1135,H:H)*SUMIF(Summary!$A$110:$A$186,'Operations Support'!A1135,Summary!$Q$110:$Q$186),0)</f>
        <v>0</v>
      </c>
      <c r="AK1135" s="688">
        <f t="shared" ca="1" si="271"/>
        <v>0</v>
      </c>
      <c r="AM1135" s="688">
        <f>IFERROR($H1135/SUMIF($A:$A,$A1135,$H:$H)*SUMIF(Summary!$A$230:$A$266,$A1135,Summary!$P$230:$P$266),0)</f>
        <v>0</v>
      </c>
      <c r="AN1135" s="688">
        <f>IFERROR($H1135/SUMIF($A:$A,$A1135,$H:$H)*(SUMIF(Summary!$A$230:$A$266,$A1135,Summary!$L$230:$L$266)+SUMIF(Summary!$A$281:$A$317,$A1135,Summary!$L$281:$L$317))-AM1135,0)</f>
        <v>0</v>
      </c>
      <c r="AO1135" s="688">
        <f>IFERROR($H1135/SUMIF($A:$A,$A1135,$H:$H)*SUMIF(Summary!$A$230:$A$266,$A1135,Summary!$Q$230:$Q$266),0)</f>
        <v>0</v>
      </c>
      <c r="AP1135" s="688">
        <f>IFERROR($H1135/SUMIF($A:$A,$A1135,$H:$H)*(SUMIF(Summary!$A$230:$A$266,$A1135,Summary!$L$230:$L$266)+SUMIF(Summary!$A$281:$A$317,$A1135,Summary!$L$281:$L$317))-AO1135,0)</f>
        <v>0</v>
      </c>
      <c r="AQ1135" s="306"/>
      <c r="AR1135" s="688">
        <f t="shared" ca="1" si="272"/>
        <v>0</v>
      </c>
      <c r="AS1135" s="688">
        <f t="shared" ca="1" si="273"/>
        <v>0</v>
      </c>
    </row>
    <row r="1136" spans="1:45" s="15" customFormat="1" x14ac:dyDescent="0.2">
      <c r="A1136" s="423">
        <v>3625</v>
      </c>
      <c r="B1136" s="427">
        <v>4</v>
      </c>
      <c r="C1136" s="425" t="s">
        <v>318</v>
      </c>
      <c r="D1136" s="422">
        <f t="shared" si="259"/>
        <v>0</v>
      </c>
      <c r="E1136" s="422">
        <f t="shared" si="260"/>
        <v>0</v>
      </c>
      <c r="F1136" s="422">
        <f t="shared" si="261"/>
        <v>0</v>
      </c>
      <c r="G1136" s="422">
        <f t="shared" si="262"/>
        <v>0</v>
      </c>
      <c r="H1136" s="22">
        <f t="shared" si="263"/>
        <v>0</v>
      </c>
      <c r="I1136" s="116">
        <v>0</v>
      </c>
      <c r="J1136" s="116">
        <v>0</v>
      </c>
      <c r="K1136" s="116">
        <v>0</v>
      </c>
      <c r="L1136" s="116">
        <v>0</v>
      </c>
      <c r="M1136" s="22">
        <f t="shared" si="264"/>
        <v>0</v>
      </c>
      <c r="N1136" s="116">
        <v>0</v>
      </c>
      <c r="O1136" s="116">
        <v>0</v>
      </c>
      <c r="P1136" s="116">
        <v>0</v>
      </c>
      <c r="Q1136" s="116">
        <v>0</v>
      </c>
      <c r="R1136" s="22">
        <f t="shared" si="265"/>
        <v>0</v>
      </c>
      <c r="S1136" s="116">
        <v>0</v>
      </c>
      <c r="T1136" s="116">
        <v>0</v>
      </c>
      <c r="U1136" s="116">
        <v>0</v>
      </c>
      <c r="V1136" s="116">
        <v>0</v>
      </c>
      <c r="W1136" s="22">
        <f t="shared" si="266"/>
        <v>0</v>
      </c>
      <c r="X1136" s="22">
        <f t="shared" si="267"/>
        <v>0</v>
      </c>
      <c r="Y1136" s="22">
        <f ca="1">OFFSET('Cost Study'!$B$7,'Operations Support'!$C1136,'Operations Support'!$B1136)*$H1136</f>
        <v>0</v>
      </c>
      <c r="Z1136" s="23">
        <f ca="1">Y1136*'Cost Study'!$B$31</f>
        <v>0</v>
      </c>
      <c r="AA1136" s="23">
        <f ca="1">IF(A1136=10298,1.51,1)*IF($B1136&lt;3,$D1136*'Cost Study'!$B$32*OFFSET('Cost Study'!$B$7,'Operations Support'!$C1136,'Operations Support'!$B1136),0)</f>
        <v>0</v>
      </c>
      <c r="AB1136" s="24">
        <f ca="1">AA1136*'Cost Study'!$B$31</f>
        <v>0</v>
      </c>
      <c r="AC1136" s="23">
        <f ca="1">Y1136*'Cost Study'!$B$31</f>
        <v>0</v>
      </c>
      <c r="AD1136" s="24">
        <f ca="1">AA1136*'Cost Study'!$B$31</f>
        <v>0</v>
      </c>
      <c r="AE1136" s="377">
        <f t="shared" ca="1" si="268"/>
        <v>0</v>
      </c>
      <c r="AF1136" s="377">
        <f t="shared" ca="1" si="269"/>
        <v>0</v>
      </c>
      <c r="AH1136" s="688">
        <f>IFERROR($H1136/SUMIF($A:$A,$A1136,$H:$H)*SUMIF(Summary!$A$110:$A$186,$A1136,Summary!$P$110:$P$186),0)</f>
        <v>0</v>
      </c>
      <c r="AI1136" s="689">
        <f t="shared" ca="1" si="270"/>
        <v>0</v>
      </c>
      <c r="AJ1136" s="688">
        <f>IFERROR(H1136/SUMIF(A:A,A1136,H:H)*SUMIF(Summary!$A$110:$A$186,'Operations Support'!A1136,Summary!$Q$110:$Q$186),0)</f>
        <v>0</v>
      </c>
      <c r="AK1136" s="688">
        <f t="shared" ca="1" si="271"/>
        <v>0</v>
      </c>
      <c r="AL1136" s="1"/>
      <c r="AM1136" s="688">
        <f>IFERROR($H1136/SUMIF($A:$A,$A1136,$H:$H)*SUMIF(Summary!$A$230:$A$266,$A1136,Summary!$P$230:$P$266),0)</f>
        <v>0</v>
      </c>
      <c r="AN1136" s="688">
        <f>IFERROR($H1136/SUMIF($A:$A,$A1136,$H:$H)*(SUMIF(Summary!$A$230:$A$266,$A1136,Summary!$L$230:$L$266)+SUMIF(Summary!$A$281:$A$317,$A1136,Summary!$L$281:$L$317))-AM1136,0)</f>
        <v>0</v>
      </c>
      <c r="AO1136" s="688">
        <f>IFERROR($H1136/SUMIF($A:$A,$A1136,$H:$H)*SUMIF(Summary!$A$230:$A$266,$A1136,Summary!$Q$230:$Q$266),0)</f>
        <v>0</v>
      </c>
      <c r="AP1136" s="688">
        <f>IFERROR($H1136/SUMIF($A:$A,$A1136,$H:$H)*(SUMIF(Summary!$A$230:$A$266,$A1136,Summary!$L$230:$L$266)+SUMIF(Summary!$A$281:$A$317,$A1136,Summary!$L$281:$L$317))-AO1136,0)</f>
        <v>0</v>
      </c>
      <c r="AQ1136" s="306"/>
      <c r="AR1136" s="688">
        <f t="shared" ca="1" si="272"/>
        <v>0</v>
      </c>
      <c r="AS1136" s="688">
        <f t="shared" ca="1" si="273"/>
        <v>0</v>
      </c>
    </row>
    <row r="1137" spans="1:45" x14ac:dyDescent="0.2">
      <c r="A1137" s="423">
        <v>3625</v>
      </c>
      <c r="B1137" s="427">
        <v>4</v>
      </c>
      <c r="C1137" s="425" t="s">
        <v>319</v>
      </c>
      <c r="D1137" s="422">
        <f t="shared" si="259"/>
        <v>0</v>
      </c>
      <c r="E1137" s="422">
        <f t="shared" si="260"/>
        <v>0</v>
      </c>
      <c r="F1137" s="422">
        <f t="shared" si="261"/>
        <v>0</v>
      </c>
      <c r="G1137" s="422">
        <f t="shared" si="262"/>
        <v>0</v>
      </c>
      <c r="H1137" s="22">
        <f t="shared" si="263"/>
        <v>0</v>
      </c>
      <c r="I1137" s="116">
        <v>0</v>
      </c>
      <c r="J1137" s="116">
        <v>0</v>
      </c>
      <c r="K1137" s="116">
        <v>0</v>
      </c>
      <c r="L1137" s="116">
        <v>0</v>
      </c>
      <c r="M1137" s="22">
        <f t="shared" si="264"/>
        <v>0</v>
      </c>
      <c r="N1137" s="116">
        <v>0</v>
      </c>
      <c r="O1137" s="116">
        <v>0</v>
      </c>
      <c r="P1137" s="116">
        <v>0</v>
      </c>
      <c r="Q1137" s="116">
        <v>0</v>
      </c>
      <c r="R1137" s="22">
        <f t="shared" si="265"/>
        <v>0</v>
      </c>
      <c r="S1137" s="116">
        <v>0</v>
      </c>
      <c r="T1137" s="116">
        <v>0</v>
      </c>
      <c r="U1137" s="116">
        <v>0</v>
      </c>
      <c r="V1137" s="116">
        <v>0</v>
      </c>
      <c r="W1137" s="22">
        <f t="shared" si="266"/>
        <v>0</v>
      </c>
      <c r="X1137" s="22">
        <f t="shared" si="267"/>
        <v>0</v>
      </c>
      <c r="Y1137" s="22">
        <f ca="1">OFFSET('Cost Study'!$B$7,'Operations Support'!$C1137,'Operations Support'!$B1137)*$H1137</f>
        <v>0</v>
      </c>
      <c r="Z1137" s="23">
        <f ca="1">Y1137*'Cost Study'!$B$31</f>
        <v>0</v>
      </c>
      <c r="AA1137" s="23">
        <f ca="1">IF(A1137=10298,1.51,1)*IF($B1137&lt;3,$D1137*'Cost Study'!$B$32*OFFSET('Cost Study'!$B$7,'Operations Support'!$C1137,'Operations Support'!$B1137),0)</f>
        <v>0</v>
      </c>
      <c r="AB1137" s="24">
        <f ca="1">AA1137*'Cost Study'!$B$31</f>
        <v>0</v>
      </c>
      <c r="AC1137" s="23">
        <f ca="1">Y1137*'Cost Study'!$B$31</f>
        <v>0</v>
      </c>
      <c r="AD1137" s="24">
        <f ca="1">AA1137*'Cost Study'!$B$31</f>
        <v>0</v>
      </c>
      <c r="AE1137" s="377">
        <f t="shared" ca="1" si="268"/>
        <v>0</v>
      </c>
      <c r="AF1137" s="377">
        <f t="shared" ca="1" si="269"/>
        <v>0</v>
      </c>
      <c r="AH1137" s="688">
        <f>IFERROR($H1137/SUMIF($A:$A,$A1137,$H:$H)*SUMIF(Summary!$A$110:$A$186,$A1137,Summary!$P$110:$P$186),0)</f>
        <v>0</v>
      </c>
      <c r="AI1137" s="689">
        <f t="shared" ca="1" si="270"/>
        <v>0</v>
      </c>
      <c r="AJ1137" s="688">
        <f>IFERROR(H1137/SUMIF(A:A,A1137,H:H)*SUMIF(Summary!$A$110:$A$186,'Operations Support'!A1137,Summary!$Q$110:$Q$186),0)</f>
        <v>0</v>
      </c>
      <c r="AK1137" s="688">
        <f t="shared" ca="1" si="271"/>
        <v>0</v>
      </c>
      <c r="AM1137" s="688">
        <f>IFERROR($H1137/SUMIF($A:$A,$A1137,$H:$H)*SUMIF(Summary!$A$230:$A$266,$A1137,Summary!$P$230:$P$266),0)</f>
        <v>0</v>
      </c>
      <c r="AN1137" s="688">
        <f>IFERROR($H1137/SUMIF($A:$A,$A1137,$H:$H)*(SUMIF(Summary!$A$230:$A$266,$A1137,Summary!$L$230:$L$266)+SUMIF(Summary!$A$281:$A$317,$A1137,Summary!$L$281:$L$317))-AM1137,0)</f>
        <v>0</v>
      </c>
      <c r="AO1137" s="688">
        <f>IFERROR($H1137/SUMIF($A:$A,$A1137,$H:$H)*SUMIF(Summary!$A$230:$A$266,$A1137,Summary!$Q$230:$Q$266),0)</f>
        <v>0</v>
      </c>
      <c r="AP1137" s="688">
        <f>IFERROR($H1137/SUMIF($A:$A,$A1137,$H:$H)*(SUMIF(Summary!$A$230:$A$266,$A1137,Summary!$L$230:$L$266)+SUMIF(Summary!$A$281:$A$317,$A1137,Summary!$L$281:$L$317))-AO1137,0)</f>
        <v>0</v>
      </c>
      <c r="AQ1137" s="306"/>
      <c r="AR1137" s="688">
        <f t="shared" ca="1" si="272"/>
        <v>0</v>
      </c>
      <c r="AS1137" s="688">
        <f t="shared" ca="1" si="273"/>
        <v>0</v>
      </c>
    </row>
    <row r="1138" spans="1:45" x14ac:dyDescent="0.2">
      <c r="A1138" s="423">
        <v>3625</v>
      </c>
      <c r="B1138" s="427">
        <v>4</v>
      </c>
      <c r="C1138" s="425" t="s">
        <v>320</v>
      </c>
      <c r="D1138" s="422">
        <f t="shared" si="259"/>
        <v>0</v>
      </c>
      <c r="E1138" s="422">
        <f t="shared" si="260"/>
        <v>0</v>
      </c>
      <c r="F1138" s="422">
        <f t="shared" si="261"/>
        <v>0</v>
      </c>
      <c r="G1138" s="422">
        <f t="shared" si="262"/>
        <v>0</v>
      </c>
      <c r="H1138" s="22">
        <f t="shared" si="263"/>
        <v>0</v>
      </c>
      <c r="I1138" s="116">
        <v>0</v>
      </c>
      <c r="J1138" s="116">
        <v>0</v>
      </c>
      <c r="K1138" s="116">
        <v>0</v>
      </c>
      <c r="L1138" s="116">
        <v>0</v>
      </c>
      <c r="M1138" s="22">
        <f t="shared" si="264"/>
        <v>0</v>
      </c>
      <c r="N1138" s="116">
        <v>0</v>
      </c>
      <c r="O1138" s="116">
        <v>0</v>
      </c>
      <c r="P1138" s="116">
        <v>0</v>
      </c>
      <c r="Q1138" s="116">
        <v>0</v>
      </c>
      <c r="R1138" s="22">
        <f t="shared" si="265"/>
        <v>0</v>
      </c>
      <c r="S1138" s="116">
        <v>0</v>
      </c>
      <c r="T1138" s="116">
        <v>0</v>
      </c>
      <c r="U1138" s="116">
        <v>0</v>
      </c>
      <c r="V1138" s="116">
        <v>0</v>
      </c>
      <c r="W1138" s="22">
        <f t="shared" si="266"/>
        <v>0</v>
      </c>
      <c r="X1138" s="22">
        <f t="shared" si="267"/>
        <v>0</v>
      </c>
      <c r="Y1138" s="22">
        <f ca="1">OFFSET('Cost Study'!$B$7,'Operations Support'!$C1138,'Operations Support'!$B1138)*$H1138</f>
        <v>0</v>
      </c>
      <c r="Z1138" s="23">
        <f ca="1">Y1138*'Cost Study'!$B$31</f>
        <v>0</v>
      </c>
      <c r="AA1138" s="23">
        <f ca="1">IF(A1138=10298,1.51,1)*IF($B1138&lt;3,$D1138*'Cost Study'!$B$32*OFFSET('Cost Study'!$B$7,'Operations Support'!$C1138,'Operations Support'!$B1138),0)</f>
        <v>0</v>
      </c>
      <c r="AB1138" s="24">
        <f ca="1">AA1138*'Cost Study'!$B$31</f>
        <v>0</v>
      </c>
      <c r="AC1138" s="23">
        <f ca="1">Y1138*'Cost Study'!$B$31</f>
        <v>0</v>
      </c>
      <c r="AD1138" s="24">
        <f ca="1">AA1138*'Cost Study'!$B$31</f>
        <v>0</v>
      </c>
      <c r="AE1138" s="377">
        <f t="shared" ca="1" si="268"/>
        <v>0</v>
      </c>
      <c r="AF1138" s="377">
        <f t="shared" ca="1" si="269"/>
        <v>0</v>
      </c>
      <c r="AH1138" s="688">
        <f>IFERROR($H1138/SUMIF($A:$A,$A1138,$H:$H)*SUMIF(Summary!$A$110:$A$186,$A1138,Summary!$P$110:$P$186),0)</f>
        <v>0</v>
      </c>
      <c r="AI1138" s="689">
        <f t="shared" ca="1" si="270"/>
        <v>0</v>
      </c>
      <c r="AJ1138" s="688">
        <f>IFERROR(H1138/SUMIF(A:A,A1138,H:H)*SUMIF(Summary!$A$110:$A$186,'Operations Support'!A1138,Summary!$Q$110:$Q$186),0)</f>
        <v>0</v>
      </c>
      <c r="AK1138" s="688">
        <f t="shared" ca="1" si="271"/>
        <v>0</v>
      </c>
      <c r="AM1138" s="688">
        <f>IFERROR($H1138/SUMIF($A:$A,$A1138,$H:$H)*SUMIF(Summary!$A$230:$A$266,$A1138,Summary!$P$230:$P$266),0)</f>
        <v>0</v>
      </c>
      <c r="AN1138" s="688">
        <f>IFERROR($H1138/SUMIF($A:$A,$A1138,$H:$H)*(SUMIF(Summary!$A$230:$A$266,$A1138,Summary!$L$230:$L$266)+SUMIF(Summary!$A$281:$A$317,$A1138,Summary!$L$281:$L$317))-AM1138,0)</f>
        <v>0</v>
      </c>
      <c r="AO1138" s="688">
        <f>IFERROR($H1138/SUMIF($A:$A,$A1138,$H:$H)*SUMIF(Summary!$A$230:$A$266,$A1138,Summary!$Q$230:$Q$266),0)</f>
        <v>0</v>
      </c>
      <c r="AP1138" s="688">
        <f>IFERROR($H1138/SUMIF($A:$A,$A1138,$H:$H)*(SUMIF(Summary!$A$230:$A$266,$A1138,Summary!$L$230:$L$266)+SUMIF(Summary!$A$281:$A$317,$A1138,Summary!$L$281:$L$317))-AO1138,0)</f>
        <v>0</v>
      </c>
      <c r="AQ1138" s="306"/>
      <c r="AR1138" s="688">
        <f t="shared" ca="1" si="272"/>
        <v>0</v>
      </c>
      <c r="AS1138" s="688">
        <f t="shared" ca="1" si="273"/>
        <v>0</v>
      </c>
    </row>
    <row r="1139" spans="1:45" x14ac:dyDescent="0.2">
      <c r="A1139" s="423">
        <v>3625</v>
      </c>
      <c r="B1139" s="427">
        <v>5</v>
      </c>
      <c r="C1139" s="425" t="s">
        <v>300</v>
      </c>
      <c r="D1139" s="422">
        <f t="shared" si="259"/>
        <v>0</v>
      </c>
      <c r="E1139" s="422">
        <f t="shared" si="260"/>
        <v>0</v>
      </c>
      <c r="F1139" s="422">
        <f t="shared" si="261"/>
        <v>0</v>
      </c>
      <c r="G1139" s="422">
        <f t="shared" si="262"/>
        <v>0</v>
      </c>
      <c r="H1139" s="22">
        <f t="shared" si="263"/>
        <v>0</v>
      </c>
      <c r="I1139" s="116">
        <v>0</v>
      </c>
      <c r="J1139" s="116">
        <v>0</v>
      </c>
      <c r="K1139" s="116">
        <v>0</v>
      </c>
      <c r="L1139" s="116">
        <v>0</v>
      </c>
      <c r="M1139" s="22">
        <f t="shared" si="264"/>
        <v>0</v>
      </c>
      <c r="N1139" s="116">
        <v>0</v>
      </c>
      <c r="O1139" s="116">
        <v>0</v>
      </c>
      <c r="P1139" s="116">
        <v>0</v>
      </c>
      <c r="Q1139" s="116">
        <v>0</v>
      </c>
      <c r="R1139" s="22">
        <f t="shared" si="265"/>
        <v>0</v>
      </c>
      <c r="S1139" s="116">
        <v>0</v>
      </c>
      <c r="T1139" s="116">
        <v>0</v>
      </c>
      <c r="U1139" s="116">
        <v>0</v>
      </c>
      <c r="V1139" s="116">
        <v>0</v>
      </c>
      <c r="W1139" s="22">
        <f t="shared" si="266"/>
        <v>0</v>
      </c>
      <c r="X1139" s="22">
        <f t="shared" si="267"/>
        <v>0</v>
      </c>
      <c r="Y1139" s="22">
        <f ca="1">OFFSET('Cost Study'!$B$7,'Operations Support'!$C1139,'Operations Support'!$B1139)*$H1139</f>
        <v>0</v>
      </c>
      <c r="Z1139" s="23">
        <f ca="1">Y1139*'Cost Study'!$B$31</f>
        <v>0</v>
      </c>
      <c r="AA1139" s="23">
        <f ca="1">IF(A1139=10298,1.51,1)*IF($B1139&lt;3,$D1139*'Cost Study'!$B$32*OFFSET('Cost Study'!$B$7,'Operations Support'!$C1139,'Operations Support'!$B1139),0)</f>
        <v>0</v>
      </c>
      <c r="AB1139" s="24">
        <f ca="1">AA1139*'Cost Study'!$B$31</f>
        <v>0</v>
      </c>
      <c r="AC1139" s="23">
        <f ca="1">Y1139*'Cost Study'!$B$31</f>
        <v>0</v>
      </c>
      <c r="AD1139" s="24">
        <f ca="1">AA1139*'Cost Study'!$B$31</f>
        <v>0</v>
      </c>
      <c r="AE1139" s="377">
        <f t="shared" ca="1" si="268"/>
        <v>0</v>
      </c>
      <c r="AF1139" s="377">
        <f t="shared" ca="1" si="269"/>
        <v>0</v>
      </c>
      <c r="AH1139" s="688">
        <f>IFERROR($H1139/SUMIF($A:$A,$A1139,$H:$H)*SUMIF(Summary!$A$110:$A$186,$A1139,Summary!$P$110:$P$186),0)</f>
        <v>0</v>
      </c>
      <c r="AI1139" s="689">
        <f t="shared" ca="1" si="270"/>
        <v>0</v>
      </c>
      <c r="AJ1139" s="688">
        <f>IFERROR(H1139/SUMIF(A:A,A1139,H:H)*SUMIF(Summary!$A$110:$A$186,'Operations Support'!A1139,Summary!$Q$110:$Q$186),0)</f>
        <v>0</v>
      </c>
      <c r="AK1139" s="688">
        <f t="shared" ca="1" si="271"/>
        <v>0</v>
      </c>
      <c r="AM1139" s="688">
        <f>IFERROR($H1139/SUMIF($A:$A,$A1139,$H:$H)*SUMIF(Summary!$A$230:$A$266,$A1139,Summary!$P$230:$P$266),0)</f>
        <v>0</v>
      </c>
      <c r="AN1139" s="688">
        <f>IFERROR($H1139/SUMIF($A:$A,$A1139,$H:$H)*(SUMIF(Summary!$A$230:$A$266,$A1139,Summary!$L$230:$L$266)+SUMIF(Summary!$A$281:$A$317,$A1139,Summary!$L$281:$L$317))-AM1139,0)</f>
        <v>0</v>
      </c>
      <c r="AO1139" s="688">
        <f>IFERROR($H1139/SUMIF($A:$A,$A1139,$H:$H)*SUMIF(Summary!$A$230:$A$266,$A1139,Summary!$Q$230:$Q$266),0)</f>
        <v>0</v>
      </c>
      <c r="AP1139" s="688">
        <f>IFERROR($H1139/SUMIF($A:$A,$A1139,$H:$H)*(SUMIF(Summary!$A$230:$A$266,$A1139,Summary!$L$230:$L$266)+SUMIF(Summary!$A$281:$A$317,$A1139,Summary!$L$281:$L$317))-AO1139,0)</f>
        <v>0</v>
      </c>
      <c r="AQ1139" s="306"/>
      <c r="AR1139" s="688">
        <f t="shared" ca="1" si="272"/>
        <v>0</v>
      </c>
      <c r="AS1139" s="688">
        <f t="shared" ca="1" si="273"/>
        <v>0</v>
      </c>
    </row>
    <row r="1140" spans="1:45" x14ac:dyDescent="0.2">
      <c r="A1140" s="423">
        <v>3625</v>
      </c>
      <c r="B1140" s="427">
        <v>5</v>
      </c>
      <c r="C1140" s="425" t="s">
        <v>301</v>
      </c>
      <c r="D1140" s="422">
        <f t="shared" si="259"/>
        <v>0</v>
      </c>
      <c r="E1140" s="422">
        <f t="shared" si="260"/>
        <v>0</v>
      </c>
      <c r="F1140" s="422">
        <f t="shared" si="261"/>
        <v>0</v>
      </c>
      <c r="G1140" s="422">
        <f t="shared" si="262"/>
        <v>0</v>
      </c>
      <c r="H1140" s="22">
        <f t="shared" si="263"/>
        <v>0</v>
      </c>
      <c r="I1140" s="116">
        <v>0</v>
      </c>
      <c r="J1140" s="116">
        <v>0</v>
      </c>
      <c r="K1140" s="116">
        <v>0</v>
      </c>
      <c r="L1140" s="116">
        <v>0</v>
      </c>
      <c r="M1140" s="22">
        <f t="shared" si="264"/>
        <v>0</v>
      </c>
      <c r="N1140" s="116">
        <v>0</v>
      </c>
      <c r="O1140" s="116">
        <v>0</v>
      </c>
      <c r="P1140" s="116">
        <v>0</v>
      </c>
      <c r="Q1140" s="116">
        <v>0</v>
      </c>
      <c r="R1140" s="22">
        <f t="shared" si="265"/>
        <v>0</v>
      </c>
      <c r="S1140" s="116">
        <v>0</v>
      </c>
      <c r="T1140" s="116">
        <v>0</v>
      </c>
      <c r="U1140" s="116">
        <v>0</v>
      </c>
      <c r="V1140" s="116">
        <v>0</v>
      </c>
      <c r="W1140" s="22">
        <f t="shared" si="266"/>
        <v>0</v>
      </c>
      <c r="X1140" s="22">
        <f t="shared" si="267"/>
        <v>0</v>
      </c>
      <c r="Y1140" s="22">
        <f ca="1">OFFSET('Cost Study'!$B$7,'Operations Support'!$C1140,'Operations Support'!$B1140)*$H1140</f>
        <v>0</v>
      </c>
      <c r="Z1140" s="23">
        <f ca="1">Y1140*'Cost Study'!$B$31</f>
        <v>0</v>
      </c>
      <c r="AA1140" s="23">
        <f ca="1">IF(A1140=10298,1.51,1)*IF($B1140&lt;3,$D1140*'Cost Study'!$B$32*OFFSET('Cost Study'!$B$7,'Operations Support'!$C1140,'Operations Support'!$B1140),0)</f>
        <v>0</v>
      </c>
      <c r="AB1140" s="24">
        <f ca="1">AA1140*'Cost Study'!$B$31</f>
        <v>0</v>
      </c>
      <c r="AC1140" s="23">
        <f ca="1">Y1140*'Cost Study'!$B$31</f>
        <v>0</v>
      </c>
      <c r="AD1140" s="24">
        <f ca="1">AA1140*'Cost Study'!$B$31</f>
        <v>0</v>
      </c>
      <c r="AE1140" s="377">
        <f t="shared" ca="1" si="268"/>
        <v>0</v>
      </c>
      <c r="AF1140" s="377">
        <f t="shared" ca="1" si="269"/>
        <v>0</v>
      </c>
      <c r="AH1140" s="688">
        <f>IFERROR($H1140/SUMIF($A:$A,$A1140,$H:$H)*SUMIF(Summary!$A$110:$A$186,$A1140,Summary!$P$110:$P$186),0)</f>
        <v>0</v>
      </c>
      <c r="AI1140" s="689">
        <f t="shared" ca="1" si="270"/>
        <v>0</v>
      </c>
      <c r="AJ1140" s="688">
        <f>IFERROR(H1140/SUMIF(A:A,A1140,H:H)*SUMIF(Summary!$A$110:$A$186,'Operations Support'!A1140,Summary!$Q$110:$Q$186),0)</f>
        <v>0</v>
      </c>
      <c r="AK1140" s="688">
        <f t="shared" ca="1" si="271"/>
        <v>0</v>
      </c>
      <c r="AM1140" s="688">
        <f>IFERROR($H1140/SUMIF($A:$A,$A1140,$H:$H)*SUMIF(Summary!$A$230:$A$266,$A1140,Summary!$P$230:$P$266),0)</f>
        <v>0</v>
      </c>
      <c r="AN1140" s="688">
        <f>IFERROR($H1140/SUMIF($A:$A,$A1140,$H:$H)*(SUMIF(Summary!$A$230:$A$266,$A1140,Summary!$L$230:$L$266)+SUMIF(Summary!$A$281:$A$317,$A1140,Summary!$L$281:$L$317))-AM1140,0)</f>
        <v>0</v>
      </c>
      <c r="AO1140" s="688">
        <f>IFERROR($H1140/SUMIF($A:$A,$A1140,$H:$H)*SUMIF(Summary!$A$230:$A$266,$A1140,Summary!$Q$230:$Q$266),0)</f>
        <v>0</v>
      </c>
      <c r="AP1140" s="688">
        <f>IFERROR($H1140/SUMIF($A:$A,$A1140,$H:$H)*(SUMIF(Summary!$A$230:$A$266,$A1140,Summary!$L$230:$L$266)+SUMIF(Summary!$A$281:$A$317,$A1140,Summary!$L$281:$L$317))-AO1140,0)</f>
        <v>0</v>
      </c>
      <c r="AQ1140" s="306"/>
      <c r="AR1140" s="688">
        <f t="shared" ca="1" si="272"/>
        <v>0</v>
      </c>
      <c r="AS1140" s="688">
        <f t="shared" ca="1" si="273"/>
        <v>0</v>
      </c>
    </row>
    <row r="1141" spans="1:45" x14ac:dyDescent="0.2">
      <c r="A1141" s="423">
        <v>3625</v>
      </c>
      <c r="B1141" s="427">
        <v>5</v>
      </c>
      <c r="C1141" s="425" t="s">
        <v>302</v>
      </c>
      <c r="D1141" s="422">
        <f t="shared" si="259"/>
        <v>0</v>
      </c>
      <c r="E1141" s="422">
        <f t="shared" si="260"/>
        <v>0</v>
      </c>
      <c r="F1141" s="422">
        <f t="shared" si="261"/>
        <v>0</v>
      </c>
      <c r="G1141" s="422">
        <f t="shared" si="262"/>
        <v>0</v>
      </c>
      <c r="H1141" s="22">
        <f t="shared" si="263"/>
        <v>0</v>
      </c>
      <c r="I1141" s="116">
        <v>0</v>
      </c>
      <c r="J1141" s="116">
        <v>0</v>
      </c>
      <c r="K1141" s="116">
        <v>0</v>
      </c>
      <c r="L1141" s="116">
        <v>0</v>
      </c>
      <c r="M1141" s="22">
        <f t="shared" si="264"/>
        <v>0</v>
      </c>
      <c r="N1141" s="116">
        <v>0</v>
      </c>
      <c r="O1141" s="116">
        <v>0</v>
      </c>
      <c r="P1141" s="116">
        <v>0</v>
      </c>
      <c r="Q1141" s="116">
        <v>0</v>
      </c>
      <c r="R1141" s="22">
        <f t="shared" si="265"/>
        <v>0</v>
      </c>
      <c r="S1141" s="116">
        <v>0</v>
      </c>
      <c r="T1141" s="116">
        <v>0</v>
      </c>
      <c r="U1141" s="116">
        <v>0</v>
      </c>
      <c r="V1141" s="116">
        <v>0</v>
      </c>
      <c r="W1141" s="22">
        <f t="shared" si="266"/>
        <v>0</v>
      </c>
      <c r="X1141" s="22">
        <f t="shared" si="267"/>
        <v>0</v>
      </c>
      <c r="Y1141" s="22">
        <f ca="1">OFFSET('Cost Study'!$B$7,'Operations Support'!$C1141,'Operations Support'!$B1141)*$H1141</f>
        <v>0</v>
      </c>
      <c r="Z1141" s="23">
        <f ca="1">Y1141*'Cost Study'!$B$31</f>
        <v>0</v>
      </c>
      <c r="AA1141" s="23">
        <f ca="1">IF(A1141=10298,1.51,1)*IF($B1141&lt;3,$D1141*'Cost Study'!$B$32*OFFSET('Cost Study'!$B$7,'Operations Support'!$C1141,'Operations Support'!$B1141),0)</f>
        <v>0</v>
      </c>
      <c r="AB1141" s="24">
        <f ca="1">AA1141*'Cost Study'!$B$31</f>
        <v>0</v>
      </c>
      <c r="AC1141" s="23">
        <f ca="1">Y1141*'Cost Study'!$B$31</f>
        <v>0</v>
      </c>
      <c r="AD1141" s="24">
        <f ca="1">AA1141*'Cost Study'!$B$31</f>
        <v>0</v>
      </c>
      <c r="AE1141" s="377">
        <f t="shared" ca="1" si="268"/>
        <v>0</v>
      </c>
      <c r="AF1141" s="377">
        <f t="shared" ca="1" si="269"/>
        <v>0</v>
      </c>
      <c r="AH1141" s="688">
        <f>IFERROR($H1141/SUMIF($A:$A,$A1141,$H:$H)*SUMIF(Summary!$A$110:$A$186,$A1141,Summary!$P$110:$P$186),0)</f>
        <v>0</v>
      </c>
      <c r="AI1141" s="689">
        <f t="shared" ca="1" si="270"/>
        <v>0</v>
      </c>
      <c r="AJ1141" s="688">
        <f>IFERROR(H1141/SUMIF(A:A,A1141,H:H)*SUMIF(Summary!$A$110:$A$186,'Operations Support'!A1141,Summary!$Q$110:$Q$186),0)</f>
        <v>0</v>
      </c>
      <c r="AK1141" s="688">
        <f t="shared" ca="1" si="271"/>
        <v>0</v>
      </c>
      <c r="AM1141" s="688">
        <f>IFERROR($H1141/SUMIF($A:$A,$A1141,$H:$H)*SUMIF(Summary!$A$230:$A$266,$A1141,Summary!$P$230:$P$266),0)</f>
        <v>0</v>
      </c>
      <c r="AN1141" s="688">
        <f>IFERROR($H1141/SUMIF($A:$A,$A1141,$H:$H)*(SUMIF(Summary!$A$230:$A$266,$A1141,Summary!$L$230:$L$266)+SUMIF(Summary!$A$281:$A$317,$A1141,Summary!$L$281:$L$317))-AM1141,0)</f>
        <v>0</v>
      </c>
      <c r="AO1141" s="688">
        <f>IFERROR($H1141/SUMIF($A:$A,$A1141,$H:$H)*SUMIF(Summary!$A$230:$A$266,$A1141,Summary!$Q$230:$Q$266),0)</f>
        <v>0</v>
      </c>
      <c r="AP1141" s="688">
        <f>IFERROR($H1141/SUMIF($A:$A,$A1141,$H:$H)*(SUMIF(Summary!$A$230:$A$266,$A1141,Summary!$L$230:$L$266)+SUMIF(Summary!$A$281:$A$317,$A1141,Summary!$L$281:$L$317))-AO1141,0)</f>
        <v>0</v>
      </c>
      <c r="AQ1141" s="306"/>
      <c r="AR1141" s="688">
        <f t="shared" ca="1" si="272"/>
        <v>0</v>
      </c>
      <c r="AS1141" s="688">
        <f t="shared" ca="1" si="273"/>
        <v>0</v>
      </c>
    </row>
    <row r="1142" spans="1:45" x14ac:dyDescent="0.2">
      <c r="A1142" s="423">
        <v>3625</v>
      </c>
      <c r="B1142" s="427">
        <v>5</v>
      </c>
      <c r="C1142" s="425" t="s">
        <v>303</v>
      </c>
      <c r="D1142" s="422">
        <f t="shared" si="259"/>
        <v>0</v>
      </c>
      <c r="E1142" s="422">
        <f t="shared" si="260"/>
        <v>0</v>
      </c>
      <c r="F1142" s="422">
        <f t="shared" si="261"/>
        <v>0</v>
      </c>
      <c r="G1142" s="422">
        <f t="shared" si="262"/>
        <v>0</v>
      </c>
      <c r="H1142" s="22">
        <f t="shared" si="263"/>
        <v>0</v>
      </c>
      <c r="I1142" s="116">
        <v>0</v>
      </c>
      <c r="J1142" s="116">
        <v>0</v>
      </c>
      <c r="K1142" s="116">
        <v>0</v>
      </c>
      <c r="L1142" s="116">
        <v>0</v>
      </c>
      <c r="M1142" s="22">
        <f t="shared" si="264"/>
        <v>0</v>
      </c>
      <c r="N1142" s="116">
        <v>0</v>
      </c>
      <c r="O1142" s="116">
        <v>0</v>
      </c>
      <c r="P1142" s="116">
        <v>0</v>
      </c>
      <c r="Q1142" s="116">
        <v>0</v>
      </c>
      <c r="R1142" s="22">
        <f t="shared" si="265"/>
        <v>0</v>
      </c>
      <c r="S1142" s="116">
        <v>0</v>
      </c>
      <c r="T1142" s="116">
        <v>0</v>
      </c>
      <c r="U1142" s="116">
        <v>0</v>
      </c>
      <c r="V1142" s="116">
        <v>0</v>
      </c>
      <c r="W1142" s="22">
        <f t="shared" si="266"/>
        <v>0</v>
      </c>
      <c r="X1142" s="22">
        <f t="shared" si="267"/>
        <v>0</v>
      </c>
      <c r="Y1142" s="22">
        <f ca="1">OFFSET('Cost Study'!$B$7,'Operations Support'!$C1142,'Operations Support'!$B1142)*$H1142</f>
        <v>0</v>
      </c>
      <c r="Z1142" s="23">
        <f ca="1">Y1142*'Cost Study'!$B$31</f>
        <v>0</v>
      </c>
      <c r="AA1142" s="23">
        <f ca="1">IF(A1142=10298,1.51,1)*IF($B1142&lt;3,$D1142*'Cost Study'!$B$32*OFFSET('Cost Study'!$B$7,'Operations Support'!$C1142,'Operations Support'!$B1142),0)</f>
        <v>0</v>
      </c>
      <c r="AB1142" s="24">
        <f ca="1">AA1142*'Cost Study'!$B$31</f>
        <v>0</v>
      </c>
      <c r="AC1142" s="23">
        <f ca="1">Y1142*'Cost Study'!$B$31</f>
        <v>0</v>
      </c>
      <c r="AD1142" s="24">
        <f ca="1">AA1142*'Cost Study'!$B$31</f>
        <v>0</v>
      </c>
      <c r="AE1142" s="377">
        <f t="shared" ca="1" si="268"/>
        <v>0</v>
      </c>
      <c r="AF1142" s="377">
        <f t="shared" ca="1" si="269"/>
        <v>0</v>
      </c>
      <c r="AH1142" s="688">
        <f>IFERROR($H1142/SUMIF($A:$A,$A1142,$H:$H)*SUMIF(Summary!$A$110:$A$186,$A1142,Summary!$P$110:$P$186),0)</f>
        <v>0</v>
      </c>
      <c r="AI1142" s="689">
        <f t="shared" ca="1" si="270"/>
        <v>0</v>
      </c>
      <c r="AJ1142" s="688">
        <f>IFERROR(H1142/SUMIF(A:A,A1142,H:H)*SUMIF(Summary!$A$110:$A$186,'Operations Support'!A1142,Summary!$Q$110:$Q$186),0)</f>
        <v>0</v>
      </c>
      <c r="AK1142" s="688">
        <f t="shared" ca="1" si="271"/>
        <v>0</v>
      </c>
      <c r="AM1142" s="688">
        <f>IFERROR($H1142/SUMIF($A:$A,$A1142,$H:$H)*SUMIF(Summary!$A$230:$A$266,$A1142,Summary!$P$230:$P$266),0)</f>
        <v>0</v>
      </c>
      <c r="AN1142" s="688">
        <f>IFERROR($H1142/SUMIF($A:$A,$A1142,$H:$H)*(SUMIF(Summary!$A$230:$A$266,$A1142,Summary!$L$230:$L$266)+SUMIF(Summary!$A$281:$A$317,$A1142,Summary!$L$281:$L$317))-AM1142,0)</f>
        <v>0</v>
      </c>
      <c r="AO1142" s="688">
        <f>IFERROR($H1142/SUMIF($A:$A,$A1142,$H:$H)*SUMIF(Summary!$A$230:$A$266,$A1142,Summary!$Q$230:$Q$266),0)</f>
        <v>0</v>
      </c>
      <c r="AP1142" s="688">
        <f>IFERROR($H1142/SUMIF($A:$A,$A1142,$H:$H)*(SUMIF(Summary!$A$230:$A$266,$A1142,Summary!$L$230:$L$266)+SUMIF(Summary!$A$281:$A$317,$A1142,Summary!$L$281:$L$317))-AO1142,0)</f>
        <v>0</v>
      </c>
      <c r="AQ1142" s="306"/>
      <c r="AR1142" s="688">
        <f t="shared" ca="1" si="272"/>
        <v>0</v>
      </c>
      <c r="AS1142" s="688">
        <f t="shared" ca="1" si="273"/>
        <v>0</v>
      </c>
    </row>
    <row r="1143" spans="1:45" x14ac:dyDescent="0.2">
      <c r="A1143" s="423">
        <v>3625</v>
      </c>
      <c r="B1143" s="427">
        <v>5</v>
      </c>
      <c r="C1143" s="425" t="s">
        <v>304</v>
      </c>
      <c r="D1143" s="422">
        <f t="shared" si="259"/>
        <v>0</v>
      </c>
      <c r="E1143" s="422">
        <f t="shared" si="260"/>
        <v>0</v>
      </c>
      <c r="F1143" s="422">
        <f t="shared" si="261"/>
        <v>0</v>
      </c>
      <c r="G1143" s="422">
        <f t="shared" si="262"/>
        <v>0</v>
      </c>
      <c r="H1143" s="22">
        <f t="shared" si="263"/>
        <v>0</v>
      </c>
      <c r="I1143" s="116">
        <v>0</v>
      </c>
      <c r="J1143" s="116">
        <v>0</v>
      </c>
      <c r="K1143" s="116">
        <v>0</v>
      </c>
      <c r="L1143" s="116">
        <v>0</v>
      </c>
      <c r="M1143" s="22">
        <f t="shared" si="264"/>
        <v>0</v>
      </c>
      <c r="N1143" s="116">
        <v>0</v>
      </c>
      <c r="O1143" s="116">
        <v>0</v>
      </c>
      <c r="P1143" s="116">
        <v>0</v>
      </c>
      <c r="Q1143" s="116">
        <v>0</v>
      </c>
      <c r="R1143" s="22">
        <f t="shared" si="265"/>
        <v>0</v>
      </c>
      <c r="S1143" s="116">
        <v>0</v>
      </c>
      <c r="T1143" s="116">
        <v>0</v>
      </c>
      <c r="U1143" s="116">
        <v>0</v>
      </c>
      <c r="V1143" s="116">
        <v>0</v>
      </c>
      <c r="W1143" s="22">
        <f t="shared" si="266"/>
        <v>0</v>
      </c>
      <c r="X1143" s="22">
        <f t="shared" si="267"/>
        <v>0</v>
      </c>
      <c r="Y1143" s="22">
        <f ca="1">OFFSET('Cost Study'!$B$7,'Operations Support'!$C1143,'Operations Support'!$B1143)*$H1143</f>
        <v>0</v>
      </c>
      <c r="Z1143" s="23">
        <f ca="1">Y1143*'Cost Study'!$B$31</f>
        <v>0</v>
      </c>
      <c r="AA1143" s="23">
        <f ca="1">IF(A1143=10298,1.51,1)*IF($B1143&lt;3,$D1143*'Cost Study'!$B$32*OFFSET('Cost Study'!$B$7,'Operations Support'!$C1143,'Operations Support'!$B1143),0)</f>
        <v>0</v>
      </c>
      <c r="AB1143" s="24">
        <f ca="1">AA1143*'Cost Study'!$B$31</f>
        <v>0</v>
      </c>
      <c r="AC1143" s="23">
        <f ca="1">Y1143*'Cost Study'!$B$31</f>
        <v>0</v>
      </c>
      <c r="AD1143" s="24">
        <f ca="1">AA1143*'Cost Study'!$B$31</f>
        <v>0</v>
      </c>
      <c r="AE1143" s="377">
        <f t="shared" ca="1" si="268"/>
        <v>0</v>
      </c>
      <c r="AF1143" s="377">
        <f t="shared" ca="1" si="269"/>
        <v>0</v>
      </c>
      <c r="AH1143" s="688">
        <f>IFERROR($H1143/SUMIF($A:$A,$A1143,$H:$H)*SUMIF(Summary!$A$110:$A$186,$A1143,Summary!$P$110:$P$186),0)</f>
        <v>0</v>
      </c>
      <c r="AI1143" s="689">
        <f t="shared" ca="1" si="270"/>
        <v>0</v>
      </c>
      <c r="AJ1143" s="688">
        <f>IFERROR(H1143/SUMIF(A:A,A1143,H:H)*SUMIF(Summary!$A$110:$A$186,'Operations Support'!A1143,Summary!$Q$110:$Q$186),0)</f>
        <v>0</v>
      </c>
      <c r="AK1143" s="688">
        <f t="shared" ca="1" si="271"/>
        <v>0</v>
      </c>
      <c r="AM1143" s="688">
        <f>IFERROR($H1143/SUMIF($A:$A,$A1143,$H:$H)*SUMIF(Summary!$A$230:$A$266,$A1143,Summary!$P$230:$P$266),0)</f>
        <v>0</v>
      </c>
      <c r="AN1143" s="688">
        <f>IFERROR($H1143/SUMIF($A:$A,$A1143,$H:$H)*(SUMIF(Summary!$A$230:$A$266,$A1143,Summary!$L$230:$L$266)+SUMIF(Summary!$A$281:$A$317,$A1143,Summary!$L$281:$L$317))-AM1143,0)</f>
        <v>0</v>
      </c>
      <c r="AO1143" s="688">
        <f>IFERROR($H1143/SUMIF($A:$A,$A1143,$H:$H)*SUMIF(Summary!$A$230:$A$266,$A1143,Summary!$Q$230:$Q$266),0)</f>
        <v>0</v>
      </c>
      <c r="AP1143" s="688">
        <f>IFERROR($H1143/SUMIF($A:$A,$A1143,$H:$H)*(SUMIF(Summary!$A$230:$A$266,$A1143,Summary!$L$230:$L$266)+SUMIF(Summary!$A$281:$A$317,$A1143,Summary!$L$281:$L$317))-AO1143,0)</f>
        <v>0</v>
      </c>
      <c r="AQ1143" s="306"/>
      <c r="AR1143" s="688">
        <f t="shared" ca="1" si="272"/>
        <v>0</v>
      </c>
      <c r="AS1143" s="688">
        <f t="shared" ca="1" si="273"/>
        <v>0</v>
      </c>
    </row>
    <row r="1144" spans="1:45" x14ac:dyDescent="0.2">
      <c r="A1144" s="423">
        <v>3625</v>
      </c>
      <c r="B1144" s="427">
        <v>5</v>
      </c>
      <c r="C1144" s="425" t="s">
        <v>305</v>
      </c>
      <c r="D1144" s="422">
        <f t="shared" si="259"/>
        <v>0</v>
      </c>
      <c r="E1144" s="422">
        <f t="shared" si="260"/>
        <v>0</v>
      </c>
      <c r="F1144" s="422">
        <f t="shared" si="261"/>
        <v>0</v>
      </c>
      <c r="G1144" s="422">
        <f t="shared" si="262"/>
        <v>0</v>
      </c>
      <c r="H1144" s="22">
        <f t="shared" si="263"/>
        <v>0</v>
      </c>
      <c r="I1144" s="116">
        <v>0</v>
      </c>
      <c r="J1144" s="116">
        <v>0</v>
      </c>
      <c r="K1144" s="116">
        <v>0</v>
      </c>
      <c r="L1144" s="116">
        <v>0</v>
      </c>
      <c r="M1144" s="22">
        <f t="shared" si="264"/>
        <v>0</v>
      </c>
      <c r="N1144" s="116">
        <v>0</v>
      </c>
      <c r="O1144" s="116">
        <v>0</v>
      </c>
      <c r="P1144" s="116">
        <v>0</v>
      </c>
      <c r="Q1144" s="116">
        <v>0</v>
      </c>
      <c r="R1144" s="22">
        <f t="shared" si="265"/>
        <v>0</v>
      </c>
      <c r="S1144" s="116">
        <v>0</v>
      </c>
      <c r="T1144" s="116">
        <v>0</v>
      </c>
      <c r="U1144" s="116">
        <v>0</v>
      </c>
      <c r="V1144" s="116">
        <v>0</v>
      </c>
      <c r="W1144" s="22">
        <f t="shared" si="266"/>
        <v>0</v>
      </c>
      <c r="X1144" s="22">
        <f t="shared" si="267"/>
        <v>0</v>
      </c>
      <c r="Y1144" s="22">
        <f ca="1">OFFSET('Cost Study'!$B$7,'Operations Support'!$C1144,'Operations Support'!$B1144)*$H1144</f>
        <v>0</v>
      </c>
      <c r="Z1144" s="23">
        <f ca="1">Y1144*'Cost Study'!$B$31</f>
        <v>0</v>
      </c>
      <c r="AA1144" s="23">
        <f ca="1">IF(A1144=10298,1.51,1)*IF($B1144&lt;3,$D1144*'Cost Study'!$B$32*OFFSET('Cost Study'!$B$7,'Operations Support'!$C1144,'Operations Support'!$B1144),0)</f>
        <v>0</v>
      </c>
      <c r="AB1144" s="24">
        <f ca="1">AA1144*'Cost Study'!$B$31</f>
        <v>0</v>
      </c>
      <c r="AC1144" s="23">
        <f ca="1">Y1144*'Cost Study'!$B$31</f>
        <v>0</v>
      </c>
      <c r="AD1144" s="24">
        <f ca="1">AA1144*'Cost Study'!$B$31</f>
        <v>0</v>
      </c>
      <c r="AE1144" s="377">
        <f t="shared" ca="1" si="268"/>
        <v>0</v>
      </c>
      <c r="AF1144" s="377">
        <f t="shared" ca="1" si="269"/>
        <v>0</v>
      </c>
      <c r="AH1144" s="688">
        <f>IFERROR($H1144/SUMIF($A:$A,$A1144,$H:$H)*SUMIF(Summary!$A$110:$A$186,$A1144,Summary!$P$110:$P$186),0)</f>
        <v>0</v>
      </c>
      <c r="AI1144" s="689">
        <f t="shared" ca="1" si="270"/>
        <v>0</v>
      </c>
      <c r="AJ1144" s="688">
        <f>IFERROR(H1144/SUMIF(A:A,A1144,H:H)*SUMIF(Summary!$A$110:$A$186,'Operations Support'!A1144,Summary!$Q$110:$Q$186),0)</f>
        <v>0</v>
      </c>
      <c r="AK1144" s="688">
        <f t="shared" ca="1" si="271"/>
        <v>0</v>
      </c>
      <c r="AM1144" s="688">
        <f>IFERROR($H1144/SUMIF($A:$A,$A1144,$H:$H)*SUMIF(Summary!$A$230:$A$266,$A1144,Summary!$P$230:$P$266),0)</f>
        <v>0</v>
      </c>
      <c r="AN1144" s="688">
        <f>IFERROR($H1144/SUMIF($A:$A,$A1144,$H:$H)*(SUMIF(Summary!$A$230:$A$266,$A1144,Summary!$L$230:$L$266)+SUMIF(Summary!$A$281:$A$317,$A1144,Summary!$L$281:$L$317))-AM1144,0)</f>
        <v>0</v>
      </c>
      <c r="AO1144" s="688">
        <f>IFERROR($H1144/SUMIF($A:$A,$A1144,$H:$H)*SUMIF(Summary!$A$230:$A$266,$A1144,Summary!$Q$230:$Q$266),0)</f>
        <v>0</v>
      </c>
      <c r="AP1144" s="688">
        <f>IFERROR($H1144/SUMIF($A:$A,$A1144,$H:$H)*(SUMIF(Summary!$A$230:$A$266,$A1144,Summary!$L$230:$L$266)+SUMIF(Summary!$A$281:$A$317,$A1144,Summary!$L$281:$L$317))-AO1144,0)</f>
        <v>0</v>
      </c>
      <c r="AQ1144" s="306"/>
      <c r="AR1144" s="688">
        <f t="shared" ca="1" si="272"/>
        <v>0</v>
      </c>
      <c r="AS1144" s="688">
        <f t="shared" ca="1" si="273"/>
        <v>0</v>
      </c>
    </row>
    <row r="1145" spans="1:45" x14ac:dyDescent="0.2">
      <c r="A1145" s="423">
        <v>3625</v>
      </c>
      <c r="B1145" s="427">
        <v>5</v>
      </c>
      <c r="C1145" s="425" t="s">
        <v>306</v>
      </c>
      <c r="D1145" s="422">
        <f t="shared" si="259"/>
        <v>0</v>
      </c>
      <c r="E1145" s="422">
        <f t="shared" si="260"/>
        <v>0</v>
      </c>
      <c r="F1145" s="422">
        <f t="shared" si="261"/>
        <v>0</v>
      </c>
      <c r="G1145" s="422">
        <f t="shared" si="262"/>
        <v>0</v>
      </c>
      <c r="H1145" s="22">
        <f t="shared" si="263"/>
        <v>0</v>
      </c>
      <c r="I1145" s="116">
        <v>0</v>
      </c>
      <c r="J1145" s="116">
        <v>0</v>
      </c>
      <c r="K1145" s="116">
        <v>0</v>
      </c>
      <c r="L1145" s="116">
        <v>0</v>
      </c>
      <c r="M1145" s="22">
        <f t="shared" si="264"/>
        <v>0</v>
      </c>
      <c r="N1145" s="116">
        <v>0</v>
      </c>
      <c r="O1145" s="116">
        <v>0</v>
      </c>
      <c r="P1145" s="116">
        <v>0</v>
      </c>
      <c r="Q1145" s="116">
        <v>0</v>
      </c>
      <c r="R1145" s="22">
        <f t="shared" si="265"/>
        <v>0</v>
      </c>
      <c r="S1145" s="116">
        <v>0</v>
      </c>
      <c r="T1145" s="116">
        <v>0</v>
      </c>
      <c r="U1145" s="116">
        <v>0</v>
      </c>
      <c r="V1145" s="116">
        <v>0</v>
      </c>
      <c r="W1145" s="22">
        <f t="shared" si="266"/>
        <v>0</v>
      </c>
      <c r="X1145" s="22">
        <f t="shared" si="267"/>
        <v>0</v>
      </c>
      <c r="Y1145" s="22">
        <f ca="1">OFFSET('Cost Study'!$B$7,'Operations Support'!$C1145,'Operations Support'!$B1145)*$H1145</f>
        <v>0</v>
      </c>
      <c r="Z1145" s="23">
        <f ca="1">Y1145*'Cost Study'!$B$31</f>
        <v>0</v>
      </c>
      <c r="AA1145" s="23">
        <f ca="1">IF(A1145=10298,1.51,1)*IF($B1145&lt;3,$D1145*'Cost Study'!$B$32*OFFSET('Cost Study'!$B$7,'Operations Support'!$C1145,'Operations Support'!$B1145),0)</f>
        <v>0</v>
      </c>
      <c r="AB1145" s="24">
        <f ca="1">AA1145*'Cost Study'!$B$31</f>
        <v>0</v>
      </c>
      <c r="AC1145" s="23">
        <f ca="1">Y1145*'Cost Study'!$B$31</f>
        <v>0</v>
      </c>
      <c r="AD1145" s="24">
        <f ca="1">AA1145*'Cost Study'!$B$31</f>
        <v>0</v>
      </c>
      <c r="AE1145" s="377">
        <f t="shared" ca="1" si="268"/>
        <v>0</v>
      </c>
      <c r="AF1145" s="377">
        <f t="shared" ca="1" si="269"/>
        <v>0</v>
      </c>
      <c r="AH1145" s="688">
        <f>IFERROR($H1145/SUMIF($A:$A,$A1145,$H:$H)*SUMIF(Summary!$A$110:$A$186,$A1145,Summary!$P$110:$P$186),0)</f>
        <v>0</v>
      </c>
      <c r="AI1145" s="689">
        <f t="shared" ca="1" si="270"/>
        <v>0</v>
      </c>
      <c r="AJ1145" s="688">
        <f>IFERROR(H1145/SUMIF(A:A,A1145,H:H)*SUMIF(Summary!$A$110:$A$186,'Operations Support'!A1145,Summary!$Q$110:$Q$186),0)</f>
        <v>0</v>
      </c>
      <c r="AK1145" s="688">
        <f t="shared" ca="1" si="271"/>
        <v>0</v>
      </c>
      <c r="AM1145" s="688">
        <f>IFERROR($H1145/SUMIF($A:$A,$A1145,$H:$H)*SUMIF(Summary!$A$230:$A$266,$A1145,Summary!$P$230:$P$266),0)</f>
        <v>0</v>
      </c>
      <c r="AN1145" s="688">
        <f>IFERROR($H1145/SUMIF($A:$A,$A1145,$H:$H)*(SUMIF(Summary!$A$230:$A$266,$A1145,Summary!$L$230:$L$266)+SUMIF(Summary!$A$281:$A$317,$A1145,Summary!$L$281:$L$317))-AM1145,0)</f>
        <v>0</v>
      </c>
      <c r="AO1145" s="688">
        <f>IFERROR($H1145/SUMIF($A:$A,$A1145,$H:$H)*SUMIF(Summary!$A$230:$A$266,$A1145,Summary!$Q$230:$Q$266),0)</f>
        <v>0</v>
      </c>
      <c r="AP1145" s="688">
        <f>IFERROR($H1145/SUMIF($A:$A,$A1145,$H:$H)*(SUMIF(Summary!$A$230:$A$266,$A1145,Summary!$L$230:$L$266)+SUMIF(Summary!$A$281:$A$317,$A1145,Summary!$L$281:$L$317))-AO1145,0)</f>
        <v>0</v>
      </c>
      <c r="AQ1145" s="306"/>
      <c r="AR1145" s="688">
        <f t="shared" ca="1" si="272"/>
        <v>0</v>
      </c>
      <c r="AS1145" s="688">
        <f t="shared" ca="1" si="273"/>
        <v>0</v>
      </c>
    </row>
    <row r="1146" spans="1:45" x14ac:dyDescent="0.2">
      <c r="A1146" s="423">
        <v>3625</v>
      </c>
      <c r="B1146" s="427">
        <v>5</v>
      </c>
      <c r="C1146" s="425" t="s">
        <v>307</v>
      </c>
      <c r="D1146" s="422">
        <f t="shared" si="259"/>
        <v>0</v>
      </c>
      <c r="E1146" s="422">
        <f t="shared" si="260"/>
        <v>0</v>
      </c>
      <c r="F1146" s="422">
        <f t="shared" si="261"/>
        <v>0</v>
      </c>
      <c r="G1146" s="422">
        <f t="shared" si="262"/>
        <v>0</v>
      </c>
      <c r="H1146" s="22">
        <f t="shared" si="263"/>
        <v>0</v>
      </c>
      <c r="I1146" s="116">
        <v>0</v>
      </c>
      <c r="J1146" s="116">
        <v>0</v>
      </c>
      <c r="K1146" s="116">
        <v>0</v>
      </c>
      <c r="L1146" s="116">
        <v>0</v>
      </c>
      <c r="M1146" s="22">
        <f t="shared" si="264"/>
        <v>0</v>
      </c>
      <c r="N1146" s="116">
        <v>0</v>
      </c>
      <c r="O1146" s="116">
        <v>0</v>
      </c>
      <c r="P1146" s="116">
        <v>0</v>
      </c>
      <c r="Q1146" s="116">
        <v>0</v>
      </c>
      <c r="R1146" s="22">
        <f t="shared" si="265"/>
        <v>0</v>
      </c>
      <c r="S1146" s="116">
        <v>0</v>
      </c>
      <c r="T1146" s="116">
        <v>0</v>
      </c>
      <c r="U1146" s="116">
        <v>0</v>
      </c>
      <c r="V1146" s="116">
        <v>0</v>
      </c>
      <c r="W1146" s="22">
        <f t="shared" si="266"/>
        <v>0</v>
      </c>
      <c r="X1146" s="22">
        <f t="shared" si="267"/>
        <v>0</v>
      </c>
      <c r="Y1146" s="22">
        <f ca="1">OFFSET('Cost Study'!$B$7,'Operations Support'!$C1146,'Operations Support'!$B1146)*$H1146</f>
        <v>0</v>
      </c>
      <c r="Z1146" s="23">
        <f ca="1">Y1146*'Cost Study'!$B$31</f>
        <v>0</v>
      </c>
      <c r="AA1146" s="23">
        <f ca="1">IF(A1146=10298,1.51,1)*IF($B1146&lt;3,$D1146*'Cost Study'!$B$32*OFFSET('Cost Study'!$B$7,'Operations Support'!$C1146,'Operations Support'!$B1146),0)</f>
        <v>0</v>
      </c>
      <c r="AB1146" s="24">
        <f ca="1">AA1146*'Cost Study'!$B$31</f>
        <v>0</v>
      </c>
      <c r="AC1146" s="23">
        <f ca="1">Y1146*'Cost Study'!$B$31</f>
        <v>0</v>
      </c>
      <c r="AD1146" s="24">
        <f ca="1">AA1146*'Cost Study'!$B$31</f>
        <v>0</v>
      </c>
      <c r="AE1146" s="377">
        <f t="shared" ca="1" si="268"/>
        <v>0</v>
      </c>
      <c r="AF1146" s="377">
        <f t="shared" ca="1" si="269"/>
        <v>0</v>
      </c>
      <c r="AH1146" s="688">
        <f>IFERROR($H1146/SUMIF($A:$A,$A1146,$H:$H)*SUMIF(Summary!$A$110:$A$186,$A1146,Summary!$P$110:$P$186),0)</f>
        <v>0</v>
      </c>
      <c r="AI1146" s="689">
        <f t="shared" ca="1" si="270"/>
        <v>0</v>
      </c>
      <c r="AJ1146" s="688">
        <f>IFERROR(H1146/SUMIF(A:A,A1146,H:H)*SUMIF(Summary!$A$110:$A$186,'Operations Support'!A1146,Summary!$Q$110:$Q$186),0)</f>
        <v>0</v>
      </c>
      <c r="AK1146" s="688">
        <f t="shared" ca="1" si="271"/>
        <v>0</v>
      </c>
      <c r="AM1146" s="688">
        <f>IFERROR($H1146/SUMIF($A:$A,$A1146,$H:$H)*SUMIF(Summary!$A$230:$A$266,$A1146,Summary!$P$230:$P$266),0)</f>
        <v>0</v>
      </c>
      <c r="AN1146" s="688">
        <f>IFERROR($H1146/SUMIF($A:$A,$A1146,$H:$H)*(SUMIF(Summary!$A$230:$A$266,$A1146,Summary!$L$230:$L$266)+SUMIF(Summary!$A$281:$A$317,$A1146,Summary!$L$281:$L$317))-AM1146,0)</f>
        <v>0</v>
      </c>
      <c r="AO1146" s="688">
        <f>IFERROR($H1146/SUMIF($A:$A,$A1146,$H:$H)*SUMIF(Summary!$A$230:$A$266,$A1146,Summary!$Q$230:$Q$266),0)</f>
        <v>0</v>
      </c>
      <c r="AP1146" s="688">
        <f>IFERROR($H1146/SUMIF($A:$A,$A1146,$H:$H)*(SUMIF(Summary!$A$230:$A$266,$A1146,Summary!$L$230:$L$266)+SUMIF(Summary!$A$281:$A$317,$A1146,Summary!$L$281:$L$317))-AO1146,0)</f>
        <v>0</v>
      </c>
      <c r="AQ1146" s="306"/>
      <c r="AR1146" s="688">
        <f t="shared" ca="1" si="272"/>
        <v>0</v>
      </c>
      <c r="AS1146" s="688">
        <f t="shared" ca="1" si="273"/>
        <v>0</v>
      </c>
    </row>
    <row r="1147" spans="1:45" x14ac:dyDescent="0.2">
      <c r="A1147" s="423">
        <v>3625</v>
      </c>
      <c r="B1147" s="427">
        <v>5</v>
      </c>
      <c r="C1147" s="425" t="s">
        <v>308</v>
      </c>
      <c r="D1147" s="422">
        <f t="shared" si="259"/>
        <v>0</v>
      </c>
      <c r="E1147" s="422">
        <f t="shared" si="260"/>
        <v>0</v>
      </c>
      <c r="F1147" s="422">
        <f t="shared" si="261"/>
        <v>0</v>
      </c>
      <c r="G1147" s="422">
        <f t="shared" si="262"/>
        <v>0</v>
      </c>
      <c r="H1147" s="22">
        <f t="shared" si="263"/>
        <v>0</v>
      </c>
      <c r="I1147" s="116">
        <v>0</v>
      </c>
      <c r="J1147" s="116">
        <v>0</v>
      </c>
      <c r="K1147" s="116">
        <v>0</v>
      </c>
      <c r="L1147" s="116">
        <v>0</v>
      </c>
      <c r="M1147" s="22">
        <f t="shared" si="264"/>
        <v>0</v>
      </c>
      <c r="N1147" s="116">
        <v>0</v>
      </c>
      <c r="O1147" s="116">
        <v>0</v>
      </c>
      <c r="P1147" s="116">
        <v>0</v>
      </c>
      <c r="Q1147" s="116">
        <v>0</v>
      </c>
      <c r="R1147" s="22">
        <f t="shared" si="265"/>
        <v>0</v>
      </c>
      <c r="S1147" s="116">
        <v>0</v>
      </c>
      <c r="T1147" s="116">
        <v>0</v>
      </c>
      <c r="U1147" s="116">
        <v>0</v>
      </c>
      <c r="V1147" s="116">
        <v>0</v>
      </c>
      <c r="W1147" s="22">
        <f t="shared" si="266"/>
        <v>0</v>
      </c>
      <c r="X1147" s="22">
        <f t="shared" si="267"/>
        <v>0</v>
      </c>
      <c r="Y1147" s="22">
        <f ca="1">OFFSET('Cost Study'!$B$7,'Operations Support'!$C1147,'Operations Support'!$B1147)*$H1147</f>
        <v>0</v>
      </c>
      <c r="Z1147" s="23">
        <f ca="1">Y1147*'Cost Study'!$B$31</f>
        <v>0</v>
      </c>
      <c r="AA1147" s="23">
        <f ca="1">IF(A1147=10298,1.51,1)*IF($B1147&lt;3,$D1147*'Cost Study'!$B$32*OFFSET('Cost Study'!$B$7,'Operations Support'!$C1147,'Operations Support'!$B1147),0)</f>
        <v>0</v>
      </c>
      <c r="AB1147" s="24">
        <f ca="1">AA1147*'Cost Study'!$B$31</f>
        <v>0</v>
      </c>
      <c r="AC1147" s="23">
        <f ca="1">Y1147*'Cost Study'!$B$31</f>
        <v>0</v>
      </c>
      <c r="AD1147" s="24">
        <f ca="1">AA1147*'Cost Study'!$B$31</f>
        <v>0</v>
      </c>
      <c r="AE1147" s="377">
        <f t="shared" ca="1" si="268"/>
        <v>0</v>
      </c>
      <c r="AF1147" s="377">
        <f t="shared" ca="1" si="269"/>
        <v>0</v>
      </c>
      <c r="AH1147" s="688">
        <f>IFERROR($H1147/SUMIF($A:$A,$A1147,$H:$H)*SUMIF(Summary!$A$110:$A$186,$A1147,Summary!$P$110:$P$186),0)</f>
        <v>0</v>
      </c>
      <c r="AI1147" s="689">
        <f t="shared" ca="1" si="270"/>
        <v>0</v>
      </c>
      <c r="AJ1147" s="688">
        <f>IFERROR(H1147/SUMIF(A:A,A1147,H:H)*SUMIF(Summary!$A$110:$A$186,'Operations Support'!A1147,Summary!$Q$110:$Q$186),0)</f>
        <v>0</v>
      </c>
      <c r="AK1147" s="688">
        <f t="shared" ca="1" si="271"/>
        <v>0</v>
      </c>
      <c r="AM1147" s="688">
        <f>IFERROR($H1147/SUMIF($A:$A,$A1147,$H:$H)*SUMIF(Summary!$A$230:$A$266,$A1147,Summary!$P$230:$P$266),0)</f>
        <v>0</v>
      </c>
      <c r="AN1147" s="688">
        <f>IFERROR($H1147/SUMIF($A:$A,$A1147,$H:$H)*(SUMIF(Summary!$A$230:$A$266,$A1147,Summary!$L$230:$L$266)+SUMIF(Summary!$A$281:$A$317,$A1147,Summary!$L$281:$L$317))-AM1147,0)</f>
        <v>0</v>
      </c>
      <c r="AO1147" s="688">
        <f>IFERROR($H1147/SUMIF($A:$A,$A1147,$H:$H)*SUMIF(Summary!$A$230:$A$266,$A1147,Summary!$Q$230:$Q$266),0)</f>
        <v>0</v>
      </c>
      <c r="AP1147" s="688">
        <f>IFERROR($H1147/SUMIF($A:$A,$A1147,$H:$H)*(SUMIF(Summary!$A$230:$A$266,$A1147,Summary!$L$230:$L$266)+SUMIF(Summary!$A$281:$A$317,$A1147,Summary!$L$281:$L$317))-AO1147,0)</f>
        <v>0</v>
      </c>
      <c r="AQ1147" s="306"/>
      <c r="AR1147" s="688">
        <f t="shared" ca="1" si="272"/>
        <v>0</v>
      </c>
      <c r="AS1147" s="688">
        <f t="shared" ca="1" si="273"/>
        <v>0</v>
      </c>
    </row>
    <row r="1148" spans="1:45" x14ac:dyDescent="0.2">
      <c r="A1148" s="423">
        <v>3625</v>
      </c>
      <c r="B1148" s="427">
        <v>5</v>
      </c>
      <c r="C1148" s="425" t="s">
        <v>309</v>
      </c>
      <c r="D1148" s="422">
        <f t="shared" si="259"/>
        <v>0</v>
      </c>
      <c r="E1148" s="422">
        <f t="shared" si="260"/>
        <v>0</v>
      </c>
      <c r="F1148" s="422">
        <f t="shared" si="261"/>
        <v>0</v>
      </c>
      <c r="G1148" s="422">
        <f t="shared" si="262"/>
        <v>0</v>
      </c>
      <c r="H1148" s="22">
        <f t="shared" si="263"/>
        <v>0</v>
      </c>
      <c r="I1148" s="116">
        <v>0</v>
      </c>
      <c r="J1148" s="116">
        <v>0</v>
      </c>
      <c r="K1148" s="116">
        <v>0</v>
      </c>
      <c r="L1148" s="116">
        <v>0</v>
      </c>
      <c r="M1148" s="22">
        <f t="shared" si="264"/>
        <v>0</v>
      </c>
      <c r="N1148" s="116">
        <v>0</v>
      </c>
      <c r="O1148" s="116">
        <v>0</v>
      </c>
      <c r="P1148" s="116">
        <v>0</v>
      </c>
      <c r="Q1148" s="116">
        <v>0</v>
      </c>
      <c r="R1148" s="22">
        <f t="shared" si="265"/>
        <v>0</v>
      </c>
      <c r="S1148" s="116">
        <v>0</v>
      </c>
      <c r="T1148" s="116">
        <v>0</v>
      </c>
      <c r="U1148" s="116">
        <v>0</v>
      </c>
      <c r="V1148" s="116">
        <v>0</v>
      </c>
      <c r="W1148" s="22">
        <f t="shared" si="266"/>
        <v>0</v>
      </c>
      <c r="X1148" s="22">
        <f t="shared" si="267"/>
        <v>0</v>
      </c>
      <c r="Y1148" s="22">
        <f ca="1">OFFSET('Cost Study'!$B$7,'Operations Support'!$C1148,'Operations Support'!$B1148)*$H1148</f>
        <v>0</v>
      </c>
      <c r="Z1148" s="23">
        <f ca="1">Y1148*'Cost Study'!$B$31</f>
        <v>0</v>
      </c>
      <c r="AA1148" s="23">
        <f ca="1">IF(A1148=10298,1.51,1)*IF($B1148&lt;3,$D1148*'Cost Study'!$B$32*OFFSET('Cost Study'!$B$7,'Operations Support'!$C1148,'Operations Support'!$B1148),0)</f>
        <v>0</v>
      </c>
      <c r="AB1148" s="24">
        <f ca="1">AA1148*'Cost Study'!$B$31</f>
        <v>0</v>
      </c>
      <c r="AC1148" s="23">
        <f ca="1">Y1148*'Cost Study'!$B$31</f>
        <v>0</v>
      </c>
      <c r="AD1148" s="24">
        <f ca="1">AA1148*'Cost Study'!$B$31</f>
        <v>0</v>
      </c>
      <c r="AE1148" s="377">
        <f t="shared" ca="1" si="268"/>
        <v>0</v>
      </c>
      <c r="AF1148" s="377">
        <f t="shared" ca="1" si="269"/>
        <v>0</v>
      </c>
      <c r="AH1148" s="688">
        <f>IFERROR($H1148/SUMIF($A:$A,$A1148,$H:$H)*SUMIF(Summary!$A$110:$A$186,$A1148,Summary!$P$110:$P$186),0)</f>
        <v>0</v>
      </c>
      <c r="AI1148" s="689">
        <f t="shared" ca="1" si="270"/>
        <v>0</v>
      </c>
      <c r="AJ1148" s="688">
        <f>IFERROR(H1148/SUMIF(A:A,A1148,H:H)*SUMIF(Summary!$A$110:$A$186,'Operations Support'!A1148,Summary!$Q$110:$Q$186),0)</f>
        <v>0</v>
      </c>
      <c r="AK1148" s="688">
        <f t="shared" ca="1" si="271"/>
        <v>0</v>
      </c>
      <c r="AM1148" s="688">
        <f>IFERROR($H1148/SUMIF($A:$A,$A1148,$H:$H)*SUMIF(Summary!$A$230:$A$266,$A1148,Summary!$P$230:$P$266),0)</f>
        <v>0</v>
      </c>
      <c r="AN1148" s="688">
        <f>IFERROR($H1148/SUMIF($A:$A,$A1148,$H:$H)*(SUMIF(Summary!$A$230:$A$266,$A1148,Summary!$L$230:$L$266)+SUMIF(Summary!$A$281:$A$317,$A1148,Summary!$L$281:$L$317))-AM1148,0)</f>
        <v>0</v>
      </c>
      <c r="AO1148" s="688">
        <f>IFERROR($H1148/SUMIF($A:$A,$A1148,$H:$H)*SUMIF(Summary!$A$230:$A$266,$A1148,Summary!$Q$230:$Q$266),0)</f>
        <v>0</v>
      </c>
      <c r="AP1148" s="688">
        <f>IFERROR($H1148/SUMIF($A:$A,$A1148,$H:$H)*(SUMIF(Summary!$A$230:$A$266,$A1148,Summary!$L$230:$L$266)+SUMIF(Summary!$A$281:$A$317,$A1148,Summary!$L$281:$L$317))-AO1148,0)</f>
        <v>0</v>
      </c>
      <c r="AQ1148" s="306"/>
      <c r="AR1148" s="688">
        <f t="shared" ca="1" si="272"/>
        <v>0</v>
      </c>
      <c r="AS1148" s="688">
        <f t="shared" ca="1" si="273"/>
        <v>0</v>
      </c>
    </row>
    <row r="1149" spans="1:45" x14ac:dyDescent="0.2">
      <c r="A1149" s="423">
        <v>3625</v>
      </c>
      <c r="B1149" s="427">
        <v>5</v>
      </c>
      <c r="C1149" s="425" t="s">
        <v>310</v>
      </c>
      <c r="D1149" s="422">
        <f t="shared" si="259"/>
        <v>0</v>
      </c>
      <c r="E1149" s="422">
        <f t="shared" si="260"/>
        <v>0</v>
      </c>
      <c r="F1149" s="422">
        <f t="shared" si="261"/>
        <v>0</v>
      </c>
      <c r="G1149" s="422">
        <f t="shared" si="262"/>
        <v>0</v>
      </c>
      <c r="H1149" s="22">
        <f t="shared" si="263"/>
        <v>0</v>
      </c>
      <c r="I1149" s="116">
        <v>0</v>
      </c>
      <c r="J1149" s="116">
        <v>0</v>
      </c>
      <c r="K1149" s="116">
        <v>0</v>
      </c>
      <c r="L1149" s="116">
        <v>0</v>
      </c>
      <c r="M1149" s="22">
        <f t="shared" si="264"/>
        <v>0</v>
      </c>
      <c r="N1149" s="116">
        <v>0</v>
      </c>
      <c r="O1149" s="116">
        <v>0</v>
      </c>
      <c r="P1149" s="116">
        <v>0</v>
      </c>
      <c r="Q1149" s="116">
        <v>0</v>
      </c>
      <c r="R1149" s="22">
        <f t="shared" si="265"/>
        <v>0</v>
      </c>
      <c r="S1149" s="116">
        <v>0</v>
      </c>
      <c r="T1149" s="116">
        <v>0</v>
      </c>
      <c r="U1149" s="116">
        <v>0</v>
      </c>
      <c r="V1149" s="116">
        <v>0</v>
      </c>
      <c r="W1149" s="22">
        <f t="shared" si="266"/>
        <v>0</v>
      </c>
      <c r="X1149" s="22">
        <f t="shared" si="267"/>
        <v>0</v>
      </c>
      <c r="Y1149" s="22">
        <f ca="1">OFFSET('Cost Study'!$B$7,'Operations Support'!$C1149,'Operations Support'!$B1149)*$H1149</f>
        <v>0</v>
      </c>
      <c r="Z1149" s="23">
        <f ca="1">Y1149*'Cost Study'!$B$31</f>
        <v>0</v>
      </c>
      <c r="AA1149" s="23">
        <f ca="1">IF(A1149=10298,1.51,1)*IF($B1149&lt;3,$D1149*'Cost Study'!$B$32*OFFSET('Cost Study'!$B$7,'Operations Support'!$C1149,'Operations Support'!$B1149),0)</f>
        <v>0</v>
      </c>
      <c r="AB1149" s="24">
        <f ca="1">AA1149*'Cost Study'!$B$31</f>
        <v>0</v>
      </c>
      <c r="AC1149" s="23">
        <f ca="1">Y1149*'Cost Study'!$B$31</f>
        <v>0</v>
      </c>
      <c r="AD1149" s="24">
        <f ca="1">AA1149*'Cost Study'!$B$31</f>
        <v>0</v>
      </c>
      <c r="AE1149" s="377">
        <f t="shared" ca="1" si="268"/>
        <v>0</v>
      </c>
      <c r="AF1149" s="377">
        <f t="shared" ca="1" si="269"/>
        <v>0</v>
      </c>
      <c r="AH1149" s="688">
        <f>IFERROR($H1149/SUMIF($A:$A,$A1149,$H:$H)*SUMIF(Summary!$A$110:$A$186,$A1149,Summary!$P$110:$P$186),0)</f>
        <v>0</v>
      </c>
      <c r="AI1149" s="689">
        <f t="shared" ca="1" si="270"/>
        <v>0</v>
      </c>
      <c r="AJ1149" s="688">
        <f>IFERROR(H1149/SUMIF(A:A,A1149,H:H)*SUMIF(Summary!$A$110:$A$186,'Operations Support'!A1149,Summary!$Q$110:$Q$186),0)</f>
        <v>0</v>
      </c>
      <c r="AK1149" s="688">
        <f t="shared" ca="1" si="271"/>
        <v>0</v>
      </c>
      <c r="AM1149" s="688">
        <f>IFERROR($H1149/SUMIF($A:$A,$A1149,$H:$H)*SUMIF(Summary!$A$230:$A$266,$A1149,Summary!$P$230:$P$266),0)</f>
        <v>0</v>
      </c>
      <c r="AN1149" s="688">
        <f>IFERROR($H1149/SUMIF($A:$A,$A1149,$H:$H)*(SUMIF(Summary!$A$230:$A$266,$A1149,Summary!$L$230:$L$266)+SUMIF(Summary!$A$281:$A$317,$A1149,Summary!$L$281:$L$317))-AM1149,0)</f>
        <v>0</v>
      </c>
      <c r="AO1149" s="688">
        <f>IFERROR($H1149/SUMIF($A:$A,$A1149,$H:$H)*SUMIF(Summary!$A$230:$A$266,$A1149,Summary!$Q$230:$Q$266),0)</f>
        <v>0</v>
      </c>
      <c r="AP1149" s="688">
        <f>IFERROR($H1149/SUMIF($A:$A,$A1149,$H:$H)*(SUMIF(Summary!$A$230:$A$266,$A1149,Summary!$L$230:$L$266)+SUMIF(Summary!$A$281:$A$317,$A1149,Summary!$L$281:$L$317))-AO1149,0)</f>
        <v>0</v>
      </c>
      <c r="AQ1149" s="306"/>
      <c r="AR1149" s="688">
        <f t="shared" ca="1" si="272"/>
        <v>0</v>
      </c>
      <c r="AS1149" s="688">
        <f t="shared" ca="1" si="273"/>
        <v>0</v>
      </c>
    </row>
    <row r="1150" spans="1:45" x14ac:dyDescent="0.2">
      <c r="A1150" s="423">
        <v>3625</v>
      </c>
      <c r="B1150" s="427">
        <v>5</v>
      </c>
      <c r="C1150" s="425" t="s">
        <v>311</v>
      </c>
      <c r="D1150" s="422">
        <f t="shared" si="259"/>
        <v>0</v>
      </c>
      <c r="E1150" s="422">
        <f t="shared" si="260"/>
        <v>0</v>
      </c>
      <c r="F1150" s="422">
        <f t="shared" si="261"/>
        <v>0</v>
      </c>
      <c r="G1150" s="422">
        <f t="shared" si="262"/>
        <v>0</v>
      </c>
      <c r="H1150" s="22">
        <f t="shared" si="263"/>
        <v>0</v>
      </c>
      <c r="I1150" s="116">
        <v>0</v>
      </c>
      <c r="J1150" s="116">
        <v>0</v>
      </c>
      <c r="K1150" s="116">
        <v>0</v>
      </c>
      <c r="L1150" s="116">
        <v>0</v>
      </c>
      <c r="M1150" s="22">
        <f t="shared" si="264"/>
        <v>0</v>
      </c>
      <c r="N1150" s="116">
        <v>0</v>
      </c>
      <c r="O1150" s="116">
        <v>0</v>
      </c>
      <c r="P1150" s="116">
        <v>0</v>
      </c>
      <c r="Q1150" s="116">
        <v>0</v>
      </c>
      <c r="R1150" s="22">
        <f t="shared" si="265"/>
        <v>0</v>
      </c>
      <c r="S1150" s="116">
        <v>0</v>
      </c>
      <c r="T1150" s="116">
        <v>0</v>
      </c>
      <c r="U1150" s="116">
        <v>0</v>
      </c>
      <c r="V1150" s="116">
        <v>0</v>
      </c>
      <c r="W1150" s="22">
        <f t="shared" si="266"/>
        <v>0</v>
      </c>
      <c r="X1150" s="22">
        <f t="shared" si="267"/>
        <v>0</v>
      </c>
      <c r="Y1150" s="22">
        <f ca="1">OFFSET('Cost Study'!$B$7,'Operations Support'!$C1150,'Operations Support'!$B1150)*$H1150</f>
        <v>0</v>
      </c>
      <c r="Z1150" s="23">
        <f ca="1">Y1150*'Cost Study'!$B$31</f>
        <v>0</v>
      </c>
      <c r="AA1150" s="23">
        <f ca="1">IF(A1150=10298,1.51,1)*IF($B1150&lt;3,$D1150*'Cost Study'!$B$32*OFFSET('Cost Study'!$B$7,'Operations Support'!$C1150,'Operations Support'!$B1150),0)</f>
        <v>0</v>
      </c>
      <c r="AB1150" s="24">
        <f ca="1">AA1150*'Cost Study'!$B$31</f>
        <v>0</v>
      </c>
      <c r="AC1150" s="23">
        <f ca="1">Y1150*'Cost Study'!$B$31</f>
        <v>0</v>
      </c>
      <c r="AD1150" s="24">
        <f ca="1">AA1150*'Cost Study'!$B$31</f>
        <v>0</v>
      </c>
      <c r="AE1150" s="377">
        <f t="shared" ca="1" si="268"/>
        <v>0</v>
      </c>
      <c r="AF1150" s="377">
        <f t="shared" ca="1" si="269"/>
        <v>0</v>
      </c>
      <c r="AH1150" s="688">
        <f>IFERROR($H1150/SUMIF($A:$A,$A1150,$H:$H)*SUMIF(Summary!$A$110:$A$186,$A1150,Summary!$P$110:$P$186),0)</f>
        <v>0</v>
      </c>
      <c r="AI1150" s="689">
        <f t="shared" ca="1" si="270"/>
        <v>0</v>
      </c>
      <c r="AJ1150" s="688">
        <f>IFERROR(H1150/SUMIF(A:A,A1150,H:H)*SUMIF(Summary!$A$110:$A$186,'Operations Support'!A1150,Summary!$Q$110:$Q$186),0)</f>
        <v>0</v>
      </c>
      <c r="AK1150" s="688">
        <f t="shared" ca="1" si="271"/>
        <v>0</v>
      </c>
      <c r="AM1150" s="688">
        <f>IFERROR($H1150/SUMIF($A:$A,$A1150,$H:$H)*SUMIF(Summary!$A$230:$A$266,$A1150,Summary!$P$230:$P$266),0)</f>
        <v>0</v>
      </c>
      <c r="AN1150" s="688">
        <f>IFERROR($H1150/SUMIF($A:$A,$A1150,$H:$H)*(SUMIF(Summary!$A$230:$A$266,$A1150,Summary!$L$230:$L$266)+SUMIF(Summary!$A$281:$A$317,$A1150,Summary!$L$281:$L$317))-AM1150,0)</f>
        <v>0</v>
      </c>
      <c r="AO1150" s="688">
        <f>IFERROR($H1150/SUMIF($A:$A,$A1150,$H:$H)*SUMIF(Summary!$A$230:$A$266,$A1150,Summary!$Q$230:$Q$266),0)</f>
        <v>0</v>
      </c>
      <c r="AP1150" s="688">
        <f>IFERROR($H1150/SUMIF($A:$A,$A1150,$H:$H)*(SUMIF(Summary!$A$230:$A$266,$A1150,Summary!$L$230:$L$266)+SUMIF(Summary!$A$281:$A$317,$A1150,Summary!$L$281:$L$317))-AO1150,0)</f>
        <v>0</v>
      </c>
      <c r="AQ1150" s="306"/>
      <c r="AR1150" s="688">
        <f t="shared" ca="1" si="272"/>
        <v>0</v>
      </c>
      <c r="AS1150" s="688">
        <f t="shared" ca="1" si="273"/>
        <v>0</v>
      </c>
    </row>
    <row r="1151" spans="1:45" x14ac:dyDescent="0.2">
      <c r="A1151" s="423">
        <v>3625</v>
      </c>
      <c r="B1151" s="427">
        <v>5</v>
      </c>
      <c r="C1151" s="425" t="s">
        <v>312</v>
      </c>
      <c r="D1151" s="422">
        <f t="shared" si="259"/>
        <v>0</v>
      </c>
      <c r="E1151" s="422">
        <f t="shared" si="260"/>
        <v>0</v>
      </c>
      <c r="F1151" s="422">
        <f t="shared" si="261"/>
        <v>0</v>
      </c>
      <c r="G1151" s="422">
        <f t="shared" si="262"/>
        <v>0</v>
      </c>
      <c r="H1151" s="22">
        <f t="shared" si="263"/>
        <v>0</v>
      </c>
      <c r="I1151" s="116">
        <v>0</v>
      </c>
      <c r="J1151" s="116">
        <v>0</v>
      </c>
      <c r="K1151" s="116">
        <v>0</v>
      </c>
      <c r="L1151" s="116">
        <v>0</v>
      </c>
      <c r="M1151" s="22">
        <f t="shared" si="264"/>
        <v>0</v>
      </c>
      <c r="N1151" s="116">
        <v>0</v>
      </c>
      <c r="O1151" s="116">
        <v>0</v>
      </c>
      <c r="P1151" s="116">
        <v>0</v>
      </c>
      <c r="Q1151" s="116">
        <v>0</v>
      </c>
      <c r="R1151" s="22">
        <f t="shared" si="265"/>
        <v>0</v>
      </c>
      <c r="S1151" s="116">
        <v>0</v>
      </c>
      <c r="T1151" s="116">
        <v>0</v>
      </c>
      <c r="U1151" s="116">
        <v>0</v>
      </c>
      <c r="V1151" s="116">
        <v>0</v>
      </c>
      <c r="W1151" s="22">
        <f t="shared" si="266"/>
        <v>0</v>
      </c>
      <c r="X1151" s="22">
        <f t="shared" si="267"/>
        <v>0</v>
      </c>
      <c r="Y1151" s="22">
        <f ca="1">OFFSET('Cost Study'!$B$7,'Operations Support'!$C1151,'Operations Support'!$B1151)*$H1151</f>
        <v>0</v>
      </c>
      <c r="Z1151" s="23">
        <f ca="1">Y1151*'Cost Study'!$B$31</f>
        <v>0</v>
      </c>
      <c r="AA1151" s="23">
        <f ca="1">IF(A1151=10298,1.51,1)*IF($B1151&lt;3,$D1151*'Cost Study'!$B$32*OFFSET('Cost Study'!$B$7,'Operations Support'!$C1151,'Operations Support'!$B1151),0)</f>
        <v>0</v>
      </c>
      <c r="AB1151" s="24">
        <f ca="1">AA1151*'Cost Study'!$B$31</f>
        <v>0</v>
      </c>
      <c r="AC1151" s="23">
        <f ca="1">Y1151*'Cost Study'!$B$31</f>
        <v>0</v>
      </c>
      <c r="AD1151" s="24">
        <f ca="1">AA1151*'Cost Study'!$B$31</f>
        <v>0</v>
      </c>
      <c r="AE1151" s="377">
        <f t="shared" ca="1" si="268"/>
        <v>0</v>
      </c>
      <c r="AF1151" s="377">
        <f t="shared" ca="1" si="269"/>
        <v>0</v>
      </c>
      <c r="AH1151" s="688">
        <f>IFERROR($H1151/SUMIF($A:$A,$A1151,$H:$H)*SUMIF(Summary!$A$110:$A$186,$A1151,Summary!$P$110:$P$186),0)</f>
        <v>0</v>
      </c>
      <c r="AI1151" s="689">
        <f t="shared" ca="1" si="270"/>
        <v>0</v>
      </c>
      <c r="AJ1151" s="688">
        <f>IFERROR(H1151/SUMIF(A:A,A1151,H:H)*SUMIF(Summary!$A$110:$A$186,'Operations Support'!A1151,Summary!$Q$110:$Q$186),0)</f>
        <v>0</v>
      </c>
      <c r="AK1151" s="688">
        <f t="shared" ca="1" si="271"/>
        <v>0</v>
      </c>
      <c r="AM1151" s="688">
        <f>IFERROR($H1151/SUMIF($A:$A,$A1151,$H:$H)*SUMIF(Summary!$A$230:$A$266,$A1151,Summary!$P$230:$P$266),0)</f>
        <v>0</v>
      </c>
      <c r="AN1151" s="688">
        <f>IFERROR($H1151/SUMIF($A:$A,$A1151,$H:$H)*(SUMIF(Summary!$A$230:$A$266,$A1151,Summary!$L$230:$L$266)+SUMIF(Summary!$A$281:$A$317,$A1151,Summary!$L$281:$L$317))-AM1151,0)</f>
        <v>0</v>
      </c>
      <c r="AO1151" s="688">
        <f>IFERROR($H1151/SUMIF($A:$A,$A1151,$H:$H)*SUMIF(Summary!$A$230:$A$266,$A1151,Summary!$Q$230:$Q$266),0)</f>
        <v>0</v>
      </c>
      <c r="AP1151" s="688">
        <f>IFERROR($H1151/SUMIF($A:$A,$A1151,$H:$H)*(SUMIF(Summary!$A$230:$A$266,$A1151,Summary!$L$230:$L$266)+SUMIF(Summary!$A$281:$A$317,$A1151,Summary!$L$281:$L$317))-AO1151,0)</f>
        <v>0</v>
      </c>
      <c r="AQ1151" s="306"/>
      <c r="AR1151" s="688">
        <f t="shared" ca="1" si="272"/>
        <v>0</v>
      </c>
      <c r="AS1151" s="688">
        <f t="shared" ca="1" si="273"/>
        <v>0</v>
      </c>
    </row>
    <row r="1152" spans="1:45" x14ac:dyDescent="0.2">
      <c r="A1152" s="423">
        <v>3625</v>
      </c>
      <c r="B1152" s="427">
        <v>5</v>
      </c>
      <c r="C1152" s="425" t="s">
        <v>313</v>
      </c>
      <c r="D1152" s="422">
        <f t="shared" si="259"/>
        <v>0</v>
      </c>
      <c r="E1152" s="422">
        <f t="shared" si="260"/>
        <v>0</v>
      </c>
      <c r="F1152" s="422">
        <f t="shared" si="261"/>
        <v>0</v>
      </c>
      <c r="G1152" s="422">
        <f t="shared" si="262"/>
        <v>0</v>
      </c>
      <c r="H1152" s="22">
        <f t="shared" si="263"/>
        <v>0</v>
      </c>
      <c r="I1152" s="116">
        <v>0</v>
      </c>
      <c r="J1152" s="116">
        <v>0</v>
      </c>
      <c r="K1152" s="116">
        <v>0</v>
      </c>
      <c r="L1152" s="116">
        <v>0</v>
      </c>
      <c r="M1152" s="22">
        <f t="shared" si="264"/>
        <v>0</v>
      </c>
      <c r="N1152" s="116">
        <v>0</v>
      </c>
      <c r="O1152" s="116">
        <v>0</v>
      </c>
      <c r="P1152" s="116">
        <v>0</v>
      </c>
      <c r="Q1152" s="116">
        <v>0</v>
      </c>
      <c r="R1152" s="22">
        <f t="shared" si="265"/>
        <v>0</v>
      </c>
      <c r="S1152" s="116">
        <v>0</v>
      </c>
      <c r="T1152" s="116">
        <v>0</v>
      </c>
      <c r="U1152" s="116">
        <v>0</v>
      </c>
      <c r="V1152" s="116">
        <v>0</v>
      </c>
      <c r="W1152" s="22">
        <f t="shared" si="266"/>
        <v>0</v>
      </c>
      <c r="X1152" s="22">
        <f t="shared" si="267"/>
        <v>0</v>
      </c>
      <c r="Y1152" s="22">
        <f ca="1">OFFSET('Cost Study'!$B$7,'Operations Support'!$C1152,'Operations Support'!$B1152)*$H1152</f>
        <v>0</v>
      </c>
      <c r="Z1152" s="23">
        <f ca="1">Y1152*'Cost Study'!$B$31</f>
        <v>0</v>
      </c>
      <c r="AA1152" s="23">
        <f ca="1">IF(A1152=10298,1.51,1)*IF($B1152&lt;3,$D1152*'Cost Study'!$B$32*OFFSET('Cost Study'!$B$7,'Operations Support'!$C1152,'Operations Support'!$B1152),0)</f>
        <v>0</v>
      </c>
      <c r="AB1152" s="24">
        <f ca="1">AA1152*'Cost Study'!$B$31</f>
        <v>0</v>
      </c>
      <c r="AC1152" s="23">
        <f ca="1">Y1152*'Cost Study'!$B$31</f>
        <v>0</v>
      </c>
      <c r="AD1152" s="24">
        <f ca="1">AA1152*'Cost Study'!$B$31</f>
        <v>0</v>
      </c>
      <c r="AE1152" s="377">
        <f t="shared" ca="1" si="268"/>
        <v>0</v>
      </c>
      <c r="AF1152" s="377">
        <f t="shared" ca="1" si="269"/>
        <v>0</v>
      </c>
      <c r="AH1152" s="688">
        <f>IFERROR($H1152/SUMIF($A:$A,$A1152,$H:$H)*SUMIF(Summary!$A$110:$A$186,$A1152,Summary!$P$110:$P$186),0)</f>
        <v>0</v>
      </c>
      <c r="AI1152" s="689">
        <f t="shared" ca="1" si="270"/>
        <v>0</v>
      </c>
      <c r="AJ1152" s="688">
        <f>IFERROR(H1152/SUMIF(A:A,A1152,H:H)*SUMIF(Summary!$A$110:$A$186,'Operations Support'!A1152,Summary!$Q$110:$Q$186),0)</f>
        <v>0</v>
      </c>
      <c r="AK1152" s="688">
        <f t="shared" ca="1" si="271"/>
        <v>0</v>
      </c>
      <c r="AM1152" s="688">
        <f>IFERROR($H1152/SUMIF($A:$A,$A1152,$H:$H)*SUMIF(Summary!$A$230:$A$266,$A1152,Summary!$P$230:$P$266),0)</f>
        <v>0</v>
      </c>
      <c r="AN1152" s="688">
        <f>IFERROR($H1152/SUMIF($A:$A,$A1152,$H:$H)*(SUMIF(Summary!$A$230:$A$266,$A1152,Summary!$L$230:$L$266)+SUMIF(Summary!$A$281:$A$317,$A1152,Summary!$L$281:$L$317))-AM1152,0)</f>
        <v>0</v>
      </c>
      <c r="AO1152" s="688">
        <f>IFERROR($H1152/SUMIF($A:$A,$A1152,$H:$H)*SUMIF(Summary!$A$230:$A$266,$A1152,Summary!$Q$230:$Q$266),0)</f>
        <v>0</v>
      </c>
      <c r="AP1152" s="688">
        <f>IFERROR($H1152/SUMIF($A:$A,$A1152,$H:$H)*(SUMIF(Summary!$A$230:$A$266,$A1152,Summary!$L$230:$L$266)+SUMIF(Summary!$A$281:$A$317,$A1152,Summary!$L$281:$L$317))-AO1152,0)</f>
        <v>0</v>
      </c>
      <c r="AQ1152" s="306"/>
      <c r="AR1152" s="688">
        <f t="shared" ca="1" si="272"/>
        <v>0</v>
      </c>
      <c r="AS1152" s="688">
        <f t="shared" ca="1" si="273"/>
        <v>0</v>
      </c>
    </row>
    <row r="1153" spans="1:45" x14ac:dyDescent="0.2">
      <c r="A1153" s="423">
        <v>3625</v>
      </c>
      <c r="B1153" s="427">
        <v>5</v>
      </c>
      <c r="C1153" s="425" t="s">
        <v>314</v>
      </c>
      <c r="D1153" s="422">
        <f t="shared" si="259"/>
        <v>0</v>
      </c>
      <c r="E1153" s="422">
        <f t="shared" si="260"/>
        <v>0</v>
      </c>
      <c r="F1153" s="422">
        <f t="shared" si="261"/>
        <v>0</v>
      </c>
      <c r="G1153" s="422">
        <f t="shared" si="262"/>
        <v>0</v>
      </c>
      <c r="H1153" s="22">
        <f t="shared" si="263"/>
        <v>0</v>
      </c>
      <c r="I1153" s="116">
        <v>0</v>
      </c>
      <c r="J1153" s="116">
        <v>0</v>
      </c>
      <c r="K1153" s="116">
        <v>0</v>
      </c>
      <c r="L1153" s="116">
        <v>0</v>
      </c>
      <c r="M1153" s="22">
        <f t="shared" si="264"/>
        <v>0</v>
      </c>
      <c r="N1153" s="116">
        <v>0</v>
      </c>
      <c r="O1153" s="116">
        <v>0</v>
      </c>
      <c r="P1153" s="116">
        <v>0</v>
      </c>
      <c r="Q1153" s="116">
        <v>0</v>
      </c>
      <c r="R1153" s="22">
        <f t="shared" si="265"/>
        <v>0</v>
      </c>
      <c r="S1153" s="116">
        <v>0</v>
      </c>
      <c r="T1153" s="116">
        <v>0</v>
      </c>
      <c r="U1153" s="116">
        <v>0</v>
      </c>
      <c r="V1153" s="116">
        <v>0</v>
      </c>
      <c r="W1153" s="22">
        <f t="shared" si="266"/>
        <v>0</v>
      </c>
      <c r="X1153" s="22">
        <f t="shared" si="267"/>
        <v>0</v>
      </c>
      <c r="Y1153" s="22">
        <f ca="1">OFFSET('Cost Study'!$B$7,'Operations Support'!$C1153,'Operations Support'!$B1153)*$H1153</f>
        <v>0</v>
      </c>
      <c r="Z1153" s="23">
        <f ca="1">Y1153*'Cost Study'!$B$31</f>
        <v>0</v>
      </c>
      <c r="AA1153" s="23">
        <f ca="1">IF(A1153=10298,1.51,1)*IF($B1153&lt;3,$D1153*'Cost Study'!$B$32*OFFSET('Cost Study'!$B$7,'Operations Support'!$C1153,'Operations Support'!$B1153),0)</f>
        <v>0</v>
      </c>
      <c r="AB1153" s="24">
        <f ca="1">AA1153*'Cost Study'!$B$31</f>
        <v>0</v>
      </c>
      <c r="AC1153" s="23">
        <f ca="1">Y1153*'Cost Study'!$B$31</f>
        <v>0</v>
      </c>
      <c r="AD1153" s="24">
        <f ca="1">AA1153*'Cost Study'!$B$31</f>
        <v>0</v>
      </c>
      <c r="AE1153" s="377">
        <f t="shared" ca="1" si="268"/>
        <v>0</v>
      </c>
      <c r="AF1153" s="377">
        <f t="shared" ca="1" si="269"/>
        <v>0</v>
      </c>
      <c r="AH1153" s="688">
        <f>IFERROR($H1153/SUMIF($A:$A,$A1153,$H:$H)*SUMIF(Summary!$A$110:$A$186,$A1153,Summary!$P$110:$P$186),0)</f>
        <v>0</v>
      </c>
      <c r="AI1153" s="689">
        <f t="shared" ca="1" si="270"/>
        <v>0</v>
      </c>
      <c r="AJ1153" s="688">
        <f>IFERROR(H1153/SUMIF(A:A,A1153,H:H)*SUMIF(Summary!$A$110:$A$186,'Operations Support'!A1153,Summary!$Q$110:$Q$186),0)</f>
        <v>0</v>
      </c>
      <c r="AK1153" s="688">
        <f t="shared" ca="1" si="271"/>
        <v>0</v>
      </c>
      <c r="AM1153" s="688">
        <f>IFERROR($H1153/SUMIF($A:$A,$A1153,$H:$H)*SUMIF(Summary!$A$230:$A$266,$A1153,Summary!$P$230:$P$266),0)</f>
        <v>0</v>
      </c>
      <c r="AN1153" s="688">
        <f>IFERROR($H1153/SUMIF($A:$A,$A1153,$H:$H)*(SUMIF(Summary!$A$230:$A$266,$A1153,Summary!$L$230:$L$266)+SUMIF(Summary!$A$281:$A$317,$A1153,Summary!$L$281:$L$317))-AM1153,0)</f>
        <v>0</v>
      </c>
      <c r="AO1153" s="688">
        <f>IFERROR($H1153/SUMIF($A:$A,$A1153,$H:$H)*SUMIF(Summary!$A$230:$A$266,$A1153,Summary!$Q$230:$Q$266),0)</f>
        <v>0</v>
      </c>
      <c r="AP1153" s="688">
        <f>IFERROR($H1153/SUMIF($A:$A,$A1153,$H:$H)*(SUMIF(Summary!$A$230:$A$266,$A1153,Summary!$L$230:$L$266)+SUMIF(Summary!$A$281:$A$317,$A1153,Summary!$L$281:$L$317))-AO1153,0)</f>
        <v>0</v>
      </c>
      <c r="AQ1153" s="306"/>
      <c r="AR1153" s="688">
        <f t="shared" ca="1" si="272"/>
        <v>0</v>
      </c>
      <c r="AS1153" s="688">
        <f t="shared" ca="1" si="273"/>
        <v>0</v>
      </c>
    </row>
    <row r="1154" spans="1:45" x14ac:dyDescent="0.2">
      <c r="A1154" s="423">
        <v>3625</v>
      </c>
      <c r="B1154" s="427">
        <v>5</v>
      </c>
      <c r="C1154" s="425" t="s">
        <v>315</v>
      </c>
      <c r="D1154" s="422">
        <f t="shared" si="259"/>
        <v>0</v>
      </c>
      <c r="E1154" s="422">
        <f t="shared" si="260"/>
        <v>0</v>
      </c>
      <c r="F1154" s="422">
        <f t="shared" si="261"/>
        <v>0</v>
      </c>
      <c r="G1154" s="422">
        <f t="shared" si="262"/>
        <v>0</v>
      </c>
      <c r="H1154" s="22">
        <f t="shared" si="263"/>
        <v>0</v>
      </c>
      <c r="I1154" s="116">
        <v>0</v>
      </c>
      <c r="J1154" s="116">
        <v>0</v>
      </c>
      <c r="K1154" s="116">
        <v>0</v>
      </c>
      <c r="L1154" s="116">
        <v>0</v>
      </c>
      <c r="M1154" s="22">
        <f t="shared" si="264"/>
        <v>0</v>
      </c>
      <c r="N1154" s="116">
        <v>0</v>
      </c>
      <c r="O1154" s="116">
        <v>0</v>
      </c>
      <c r="P1154" s="116">
        <v>0</v>
      </c>
      <c r="Q1154" s="116">
        <v>0</v>
      </c>
      <c r="R1154" s="22">
        <f t="shared" si="265"/>
        <v>0</v>
      </c>
      <c r="S1154" s="116">
        <v>0</v>
      </c>
      <c r="T1154" s="116">
        <v>0</v>
      </c>
      <c r="U1154" s="116">
        <v>0</v>
      </c>
      <c r="V1154" s="116">
        <v>0</v>
      </c>
      <c r="W1154" s="22">
        <f t="shared" si="266"/>
        <v>0</v>
      </c>
      <c r="X1154" s="22">
        <f t="shared" si="267"/>
        <v>0</v>
      </c>
      <c r="Y1154" s="22">
        <f ca="1">OFFSET('Cost Study'!$B$7,'Operations Support'!$C1154,'Operations Support'!$B1154)*$H1154</f>
        <v>0</v>
      </c>
      <c r="Z1154" s="23">
        <f ca="1">Y1154*'Cost Study'!$B$31</f>
        <v>0</v>
      </c>
      <c r="AA1154" s="23">
        <f ca="1">IF(A1154=10298,1.51,1)*IF($B1154&lt;3,$D1154*'Cost Study'!$B$32*OFFSET('Cost Study'!$B$7,'Operations Support'!$C1154,'Operations Support'!$B1154),0)</f>
        <v>0</v>
      </c>
      <c r="AB1154" s="24">
        <f ca="1">AA1154*'Cost Study'!$B$31</f>
        <v>0</v>
      </c>
      <c r="AC1154" s="23">
        <f ca="1">Y1154*'Cost Study'!$B$31</f>
        <v>0</v>
      </c>
      <c r="AD1154" s="24">
        <f ca="1">AA1154*'Cost Study'!$B$31</f>
        <v>0</v>
      </c>
      <c r="AE1154" s="377">
        <f t="shared" ca="1" si="268"/>
        <v>0</v>
      </c>
      <c r="AF1154" s="377">
        <f t="shared" ca="1" si="269"/>
        <v>0</v>
      </c>
      <c r="AH1154" s="688">
        <f>IFERROR($H1154/SUMIF($A:$A,$A1154,$H:$H)*SUMIF(Summary!$A$110:$A$186,$A1154,Summary!$P$110:$P$186),0)</f>
        <v>0</v>
      </c>
      <c r="AI1154" s="689">
        <f t="shared" ca="1" si="270"/>
        <v>0</v>
      </c>
      <c r="AJ1154" s="688">
        <f>IFERROR(H1154/SUMIF(A:A,A1154,H:H)*SUMIF(Summary!$A$110:$A$186,'Operations Support'!A1154,Summary!$Q$110:$Q$186),0)</f>
        <v>0</v>
      </c>
      <c r="AK1154" s="688">
        <f t="shared" ca="1" si="271"/>
        <v>0</v>
      </c>
      <c r="AM1154" s="688">
        <f>IFERROR($H1154/SUMIF($A:$A,$A1154,$H:$H)*SUMIF(Summary!$A$230:$A$266,$A1154,Summary!$P$230:$P$266),0)</f>
        <v>0</v>
      </c>
      <c r="AN1154" s="688">
        <f>IFERROR($H1154/SUMIF($A:$A,$A1154,$H:$H)*(SUMIF(Summary!$A$230:$A$266,$A1154,Summary!$L$230:$L$266)+SUMIF(Summary!$A$281:$A$317,$A1154,Summary!$L$281:$L$317))-AM1154,0)</f>
        <v>0</v>
      </c>
      <c r="AO1154" s="688">
        <f>IFERROR($H1154/SUMIF($A:$A,$A1154,$H:$H)*SUMIF(Summary!$A$230:$A$266,$A1154,Summary!$Q$230:$Q$266),0)</f>
        <v>0</v>
      </c>
      <c r="AP1154" s="688">
        <f>IFERROR($H1154/SUMIF($A:$A,$A1154,$H:$H)*(SUMIF(Summary!$A$230:$A$266,$A1154,Summary!$L$230:$L$266)+SUMIF(Summary!$A$281:$A$317,$A1154,Summary!$L$281:$L$317))-AO1154,0)</f>
        <v>0</v>
      </c>
      <c r="AQ1154" s="306"/>
      <c r="AR1154" s="688">
        <f t="shared" ca="1" si="272"/>
        <v>0</v>
      </c>
      <c r="AS1154" s="688">
        <f t="shared" ca="1" si="273"/>
        <v>0</v>
      </c>
    </row>
    <row r="1155" spans="1:45" x14ac:dyDescent="0.2">
      <c r="A1155" s="423">
        <v>3625</v>
      </c>
      <c r="B1155" s="427">
        <v>5</v>
      </c>
      <c r="C1155" s="425" t="s">
        <v>316</v>
      </c>
      <c r="D1155" s="422">
        <f t="shared" si="259"/>
        <v>0</v>
      </c>
      <c r="E1155" s="422">
        <f t="shared" si="260"/>
        <v>0</v>
      </c>
      <c r="F1155" s="422">
        <f t="shared" si="261"/>
        <v>0</v>
      </c>
      <c r="G1155" s="422">
        <f t="shared" si="262"/>
        <v>0</v>
      </c>
      <c r="H1155" s="22">
        <f t="shared" si="263"/>
        <v>0</v>
      </c>
      <c r="I1155" s="116">
        <v>0</v>
      </c>
      <c r="J1155" s="116">
        <v>0</v>
      </c>
      <c r="K1155" s="116">
        <v>0</v>
      </c>
      <c r="L1155" s="116">
        <v>0</v>
      </c>
      <c r="M1155" s="22">
        <f t="shared" si="264"/>
        <v>0</v>
      </c>
      <c r="N1155" s="116">
        <v>0</v>
      </c>
      <c r="O1155" s="116">
        <v>0</v>
      </c>
      <c r="P1155" s="116">
        <v>0</v>
      </c>
      <c r="Q1155" s="116">
        <v>0</v>
      </c>
      <c r="R1155" s="22">
        <f t="shared" si="265"/>
        <v>0</v>
      </c>
      <c r="S1155" s="116">
        <v>0</v>
      </c>
      <c r="T1155" s="116">
        <v>0</v>
      </c>
      <c r="U1155" s="116">
        <v>0</v>
      </c>
      <c r="V1155" s="116">
        <v>0</v>
      </c>
      <c r="W1155" s="22">
        <f t="shared" si="266"/>
        <v>0</v>
      </c>
      <c r="X1155" s="22">
        <f t="shared" si="267"/>
        <v>0</v>
      </c>
      <c r="Y1155" s="22">
        <f ca="1">OFFSET('Cost Study'!$B$7,'Operations Support'!$C1155,'Operations Support'!$B1155)*$H1155</f>
        <v>0</v>
      </c>
      <c r="Z1155" s="23">
        <f ca="1">Y1155*'Cost Study'!$B$31</f>
        <v>0</v>
      </c>
      <c r="AA1155" s="23">
        <f ca="1">IF(A1155=10298,1.51,1)*IF($B1155&lt;3,$D1155*'Cost Study'!$B$32*OFFSET('Cost Study'!$B$7,'Operations Support'!$C1155,'Operations Support'!$B1155),0)</f>
        <v>0</v>
      </c>
      <c r="AB1155" s="24">
        <f ca="1">AA1155*'Cost Study'!$B$31</f>
        <v>0</v>
      </c>
      <c r="AC1155" s="23">
        <f ca="1">Y1155*'Cost Study'!$B$31</f>
        <v>0</v>
      </c>
      <c r="AD1155" s="24">
        <f ca="1">AA1155*'Cost Study'!$B$31</f>
        <v>0</v>
      </c>
      <c r="AE1155" s="377">
        <f t="shared" ca="1" si="268"/>
        <v>0</v>
      </c>
      <c r="AF1155" s="377">
        <f t="shared" ca="1" si="269"/>
        <v>0</v>
      </c>
      <c r="AH1155" s="688">
        <f>IFERROR($H1155/SUMIF($A:$A,$A1155,$H:$H)*SUMIF(Summary!$A$110:$A$186,$A1155,Summary!$P$110:$P$186),0)</f>
        <v>0</v>
      </c>
      <c r="AI1155" s="689">
        <f t="shared" ca="1" si="270"/>
        <v>0</v>
      </c>
      <c r="AJ1155" s="688">
        <f>IFERROR(H1155/SUMIF(A:A,A1155,H:H)*SUMIF(Summary!$A$110:$A$186,'Operations Support'!A1155,Summary!$Q$110:$Q$186),0)</f>
        <v>0</v>
      </c>
      <c r="AK1155" s="688">
        <f t="shared" ca="1" si="271"/>
        <v>0</v>
      </c>
      <c r="AM1155" s="688">
        <f>IFERROR($H1155/SUMIF($A:$A,$A1155,$H:$H)*SUMIF(Summary!$A$230:$A$266,$A1155,Summary!$P$230:$P$266),0)</f>
        <v>0</v>
      </c>
      <c r="AN1155" s="688">
        <f>IFERROR($H1155/SUMIF($A:$A,$A1155,$H:$H)*(SUMIF(Summary!$A$230:$A$266,$A1155,Summary!$L$230:$L$266)+SUMIF(Summary!$A$281:$A$317,$A1155,Summary!$L$281:$L$317))-AM1155,0)</f>
        <v>0</v>
      </c>
      <c r="AO1155" s="688">
        <f>IFERROR($H1155/SUMIF($A:$A,$A1155,$H:$H)*SUMIF(Summary!$A$230:$A$266,$A1155,Summary!$Q$230:$Q$266),0)</f>
        <v>0</v>
      </c>
      <c r="AP1155" s="688">
        <f>IFERROR($H1155/SUMIF($A:$A,$A1155,$H:$H)*(SUMIF(Summary!$A$230:$A$266,$A1155,Summary!$L$230:$L$266)+SUMIF(Summary!$A$281:$A$317,$A1155,Summary!$L$281:$L$317))-AO1155,0)</f>
        <v>0</v>
      </c>
      <c r="AQ1155" s="306"/>
      <c r="AR1155" s="688">
        <f t="shared" ca="1" si="272"/>
        <v>0</v>
      </c>
      <c r="AS1155" s="688">
        <f t="shared" ca="1" si="273"/>
        <v>0</v>
      </c>
    </row>
    <row r="1156" spans="1:45" x14ac:dyDescent="0.2">
      <c r="A1156" s="423">
        <v>3625</v>
      </c>
      <c r="B1156" s="427">
        <v>5</v>
      </c>
      <c r="C1156" s="425" t="s">
        <v>317</v>
      </c>
      <c r="D1156" s="422">
        <f t="shared" si="259"/>
        <v>0</v>
      </c>
      <c r="E1156" s="422">
        <f t="shared" si="260"/>
        <v>0</v>
      </c>
      <c r="F1156" s="422">
        <f t="shared" si="261"/>
        <v>0</v>
      </c>
      <c r="G1156" s="422">
        <f t="shared" si="262"/>
        <v>0</v>
      </c>
      <c r="H1156" s="22">
        <f t="shared" si="263"/>
        <v>0</v>
      </c>
      <c r="I1156" s="116">
        <v>0</v>
      </c>
      <c r="J1156" s="116">
        <v>0</v>
      </c>
      <c r="K1156" s="116">
        <v>0</v>
      </c>
      <c r="L1156" s="116">
        <v>0</v>
      </c>
      <c r="M1156" s="22">
        <f t="shared" si="264"/>
        <v>0</v>
      </c>
      <c r="N1156" s="116">
        <v>0</v>
      </c>
      <c r="O1156" s="116">
        <v>0</v>
      </c>
      <c r="P1156" s="116">
        <v>0</v>
      </c>
      <c r="Q1156" s="116">
        <v>0</v>
      </c>
      <c r="R1156" s="22">
        <f t="shared" si="265"/>
        <v>0</v>
      </c>
      <c r="S1156" s="116">
        <v>0</v>
      </c>
      <c r="T1156" s="116">
        <v>0</v>
      </c>
      <c r="U1156" s="116">
        <v>0</v>
      </c>
      <c r="V1156" s="116">
        <v>0</v>
      </c>
      <c r="W1156" s="22">
        <f t="shared" si="266"/>
        <v>0</v>
      </c>
      <c r="X1156" s="22">
        <f t="shared" si="267"/>
        <v>0</v>
      </c>
      <c r="Y1156" s="22">
        <f ca="1">OFFSET('Cost Study'!$B$7,'Operations Support'!$C1156,'Operations Support'!$B1156)*$H1156</f>
        <v>0</v>
      </c>
      <c r="Z1156" s="23">
        <f ca="1">Y1156*'Cost Study'!$B$31</f>
        <v>0</v>
      </c>
      <c r="AA1156" s="23">
        <f ca="1">IF(A1156=10298,1.51,1)*IF($B1156&lt;3,$D1156*'Cost Study'!$B$32*OFFSET('Cost Study'!$B$7,'Operations Support'!$C1156,'Operations Support'!$B1156),0)</f>
        <v>0</v>
      </c>
      <c r="AB1156" s="24">
        <f ca="1">AA1156*'Cost Study'!$B$31</f>
        <v>0</v>
      </c>
      <c r="AC1156" s="23">
        <f ca="1">Y1156*'Cost Study'!$B$31</f>
        <v>0</v>
      </c>
      <c r="AD1156" s="24">
        <f ca="1">AA1156*'Cost Study'!$B$31</f>
        <v>0</v>
      </c>
      <c r="AE1156" s="377">
        <f t="shared" ca="1" si="268"/>
        <v>0</v>
      </c>
      <c r="AF1156" s="377">
        <f t="shared" ca="1" si="269"/>
        <v>0</v>
      </c>
      <c r="AH1156" s="688">
        <f>IFERROR($H1156/SUMIF($A:$A,$A1156,$H:$H)*SUMIF(Summary!$A$110:$A$186,$A1156,Summary!$P$110:$P$186),0)</f>
        <v>0</v>
      </c>
      <c r="AI1156" s="689">
        <f t="shared" ca="1" si="270"/>
        <v>0</v>
      </c>
      <c r="AJ1156" s="688">
        <f>IFERROR(H1156/SUMIF(A:A,A1156,H:H)*SUMIF(Summary!$A$110:$A$186,'Operations Support'!A1156,Summary!$Q$110:$Q$186),0)</f>
        <v>0</v>
      </c>
      <c r="AK1156" s="688">
        <f t="shared" ca="1" si="271"/>
        <v>0</v>
      </c>
      <c r="AM1156" s="688">
        <f>IFERROR($H1156/SUMIF($A:$A,$A1156,$H:$H)*SUMIF(Summary!$A$230:$A$266,$A1156,Summary!$P$230:$P$266),0)</f>
        <v>0</v>
      </c>
      <c r="AN1156" s="688">
        <f>IFERROR($H1156/SUMIF($A:$A,$A1156,$H:$H)*(SUMIF(Summary!$A$230:$A$266,$A1156,Summary!$L$230:$L$266)+SUMIF(Summary!$A$281:$A$317,$A1156,Summary!$L$281:$L$317))-AM1156,0)</f>
        <v>0</v>
      </c>
      <c r="AO1156" s="688">
        <f>IFERROR($H1156/SUMIF($A:$A,$A1156,$H:$H)*SUMIF(Summary!$A$230:$A$266,$A1156,Summary!$Q$230:$Q$266),0)</f>
        <v>0</v>
      </c>
      <c r="AP1156" s="688">
        <f>IFERROR($H1156/SUMIF($A:$A,$A1156,$H:$H)*(SUMIF(Summary!$A$230:$A$266,$A1156,Summary!$L$230:$L$266)+SUMIF(Summary!$A$281:$A$317,$A1156,Summary!$L$281:$L$317))-AO1156,0)</f>
        <v>0</v>
      </c>
      <c r="AQ1156" s="306"/>
      <c r="AR1156" s="688">
        <f t="shared" ca="1" si="272"/>
        <v>0</v>
      </c>
      <c r="AS1156" s="688">
        <f t="shared" ca="1" si="273"/>
        <v>0</v>
      </c>
    </row>
    <row r="1157" spans="1:45" x14ac:dyDescent="0.2">
      <c r="A1157" s="423">
        <v>3625</v>
      </c>
      <c r="B1157" s="427">
        <v>5</v>
      </c>
      <c r="C1157" s="425" t="s">
        <v>318</v>
      </c>
      <c r="D1157" s="422">
        <f t="shared" ref="D1157:D1220" si="274">I1157+N1157+S1157</f>
        <v>0</v>
      </c>
      <c r="E1157" s="422">
        <f t="shared" ref="E1157:E1220" si="275">J1157+O1157+T1157</f>
        <v>0</v>
      </c>
      <c r="F1157" s="422">
        <f t="shared" ref="F1157:F1220" si="276">K1157+P1157+U1157</f>
        <v>0</v>
      </c>
      <c r="G1157" s="422">
        <f t="shared" ref="G1157:G1220" si="277">L1157+Q1157+V1157</f>
        <v>0</v>
      </c>
      <c r="H1157" s="22">
        <f t="shared" ref="H1157:H1220" si="278">(SUM(D1157:F1157)-G1157)*IF(A1157=10298,1.51,1)</f>
        <v>0</v>
      </c>
      <c r="I1157" s="116">
        <v>0</v>
      </c>
      <c r="J1157" s="116">
        <v>0</v>
      </c>
      <c r="K1157" s="116">
        <v>0</v>
      </c>
      <c r="L1157" s="116">
        <v>0</v>
      </c>
      <c r="M1157" s="22">
        <f t="shared" ref="M1157:M1220" si="279">SUM(I1157:K1157)-L1157</f>
        <v>0</v>
      </c>
      <c r="N1157" s="116">
        <v>0</v>
      </c>
      <c r="O1157" s="116">
        <v>0</v>
      </c>
      <c r="P1157" s="116">
        <v>0</v>
      </c>
      <c r="Q1157" s="116">
        <v>0</v>
      </c>
      <c r="R1157" s="22">
        <f t="shared" ref="R1157:R1220" si="280">SUM(N1157:P1157)-Q1157</f>
        <v>0</v>
      </c>
      <c r="S1157" s="116">
        <v>0</v>
      </c>
      <c r="T1157" s="116">
        <v>0</v>
      </c>
      <c r="U1157" s="116">
        <v>0</v>
      </c>
      <c r="V1157" s="116">
        <v>0</v>
      </c>
      <c r="W1157" s="22">
        <f t="shared" ref="W1157:W1220" si="281">SUM(S1157:U1157)-V1157</f>
        <v>0</v>
      </c>
      <c r="X1157" s="22">
        <f t="shared" ref="X1157:X1220" si="282">IF(OR(B1157=1,B1157=2),H1157/30,IF(OR(B1157=3,B1157=5),H1157/24,IF(B1157=4,H1157/18,0)))</f>
        <v>0</v>
      </c>
      <c r="Y1157" s="22">
        <f ca="1">OFFSET('Cost Study'!$B$7,'Operations Support'!$C1157,'Operations Support'!$B1157)*$H1157</f>
        <v>0</v>
      </c>
      <c r="Z1157" s="23">
        <f ca="1">Y1157*'Cost Study'!$B$31</f>
        <v>0</v>
      </c>
      <c r="AA1157" s="23">
        <f ca="1">IF(A1157=10298,1.51,1)*IF($B1157&lt;3,$D1157*'Cost Study'!$B$32*OFFSET('Cost Study'!$B$7,'Operations Support'!$C1157,'Operations Support'!$B1157),0)</f>
        <v>0</v>
      </c>
      <c r="AB1157" s="24">
        <f ca="1">AA1157*'Cost Study'!$B$31</f>
        <v>0</v>
      </c>
      <c r="AC1157" s="23">
        <f ca="1">Y1157*'Cost Study'!$B$31</f>
        <v>0</v>
      </c>
      <c r="AD1157" s="24">
        <f ca="1">AA1157*'Cost Study'!$B$31</f>
        <v>0</v>
      </c>
      <c r="AE1157" s="377">
        <f t="shared" ref="AE1157:AE1220" ca="1" si="283">Z1157+AB1157</f>
        <v>0</v>
      </c>
      <c r="AF1157" s="377">
        <f t="shared" ref="AF1157:AF1220" ca="1" si="284">AC1157+AD1157</f>
        <v>0</v>
      </c>
      <c r="AH1157" s="688">
        <f>IFERROR($H1157/SUMIF($A:$A,$A1157,$H:$H)*SUMIF(Summary!$A$110:$A$186,$A1157,Summary!$P$110:$P$186),0)</f>
        <v>0</v>
      </c>
      <c r="AI1157" s="689">
        <f t="shared" ca="1" si="270"/>
        <v>0</v>
      </c>
      <c r="AJ1157" s="688">
        <f>IFERROR(H1157/SUMIF(A:A,A1157,H:H)*SUMIF(Summary!$A$110:$A$186,'Operations Support'!A1157,Summary!$Q$110:$Q$186),0)</f>
        <v>0</v>
      </c>
      <c r="AK1157" s="688">
        <f t="shared" ca="1" si="271"/>
        <v>0</v>
      </c>
      <c r="AM1157" s="688">
        <f>IFERROR($H1157/SUMIF($A:$A,$A1157,$H:$H)*SUMIF(Summary!$A$230:$A$266,$A1157,Summary!$P$230:$P$266),0)</f>
        <v>0</v>
      </c>
      <c r="AN1157" s="688">
        <f>IFERROR($H1157/SUMIF($A:$A,$A1157,$H:$H)*(SUMIF(Summary!$A$230:$A$266,$A1157,Summary!$L$230:$L$266)+SUMIF(Summary!$A$281:$A$317,$A1157,Summary!$L$281:$L$317))-AM1157,0)</f>
        <v>0</v>
      </c>
      <c r="AO1157" s="688">
        <f>IFERROR($H1157/SUMIF($A:$A,$A1157,$H:$H)*SUMIF(Summary!$A$230:$A$266,$A1157,Summary!$Q$230:$Q$266),0)</f>
        <v>0</v>
      </c>
      <c r="AP1157" s="688">
        <f>IFERROR($H1157/SUMIF($A:$A,$A1157,$H:$H)*(SUMIF(Summary!$A$230:$A$266,$A1157,Summary!$L$230:$L$266)+SUMIF(Summary!$A$281:$A$317,$A1157,Summary!$L$281:$L$317))-AO1157,0)</f>
        <v>0</v>
      </c>
      <c r="AQ1157" s="306"/>
      <c r="AR1157" s="688">
        <f t="shared" ca="1" si="272"/>
        <v>0</v>
      </c>
      <c r="AS1157" s="688">
        <f t="shared" ca="1" si="273"/>
        <v>0</v>
      </c>
    </row>
    <row r="1158" spans="1:45" s="15" customFormat="1" x14ac:dyDescent="0.2">
      <c r="A1158" s="423">
        <v>3625</v>
      </c>
      <c r="B1158" s="427">
        <v>5</v>
      </c>
      <c r="C1158" s="425" t="s">
        <v>319</v>
      </c>
      <c r="D1158" s="422">
        <f t="shared" si="274"/>
        <v>0</v>
      </c>
      <c r="E1158" s="422">
        <f t="shared" si="275"/>
        <v>0</v>
      </c>
      <c r="F1158" s="422">
        <f t="shared" si="276"/>
        <v>0</v>
      </c>
      <c r="G1158" s="422">
        <f t="shared" si="277"/>
        <v>0</v>
      </c>
      <c r="H1158" s="22">
        <f t="shared" si="278"/>
        <v>0</v>
      </c>
      <c r="I1158" s="116">
        <v>0</v>
      </c>
      <c r="J1158" s="116">
        <v>0</v>
      </c>
      <c r="K1158" s="116">
        <v>0</v>
      </c>
      <c r="L1158" s="116">
        <v>0</v>
      </c>
      <c r="M1158" s="22">
        <f t="shared" si="279"/>
        <v>0</v>
      </c>
      <c r="N1158" s="116">
        <v>0</v>
      </c>
      <c r="O1158" s="116">
        <v>0</v>
      </c>
      <c r="P1158" s="116">
        <v>0</v>
      </c>
      <c r="Q1158" s="116">
        <v>0</v>
      </c>
      <c r="R1158" s="22">
        <f t="shared" si="280"/>
        <v>0</v>
      </c>
      <c r="S1158" s="116">
        <v>0</v>
      </c>
      <c r="T1158" s="116">
        <v>0</v>
      </c>
      <c r="U1158" s="116">
        <v>0</v>
      </c>
      <c r="V1158" s="116">
        <v>0</v>
      </c>
      <c r="W1158" s="22">
        <f t="shared" si="281"/>
        <v>0</v>
      </c>
      <c r="X1158" s="22">
        <f t="shared" si="282"/>
        <v>0</v>
      </c>
      <c r="Y1158" s="22">
        <f ca="1">OFFSET('Cost Study'!$B$7,'Operations Support'!$C1158,'Operations Support'!$B1158)*$H1158</f>
        <v>0</v>
      </c>
      <c r="Z1158" s="23">
        <f ca="1">Y1158*'Cost Study'!$B$31</f>
        <v>0</v>
      </c>
      <c r="AA1158" s="23">
        <f ca="1">IF(A1158=10298,1.51,1)*IF($B1158&lt;3,$D1158*'Cost Study'!$B$32*OFFSET('Cost Study'!$B$7,'Operations Support'!$C1158,'Operations Support'!$B1158),0)</f>
        <v>0</v>
      </c>
      <c r="AB1158" s="24">
        <f ca="1">AA1158*'Cost Study'!$B$31</f>
        <v>0</v>
      </c>
      <c r="AC1158" s="23">
        <f ca="1">Y1158*'Cost Study'!$B$31</f>
        <v>0</v>
      </c>
      <c r="AD1158" s="24">
        <f ca="1">AA1158*'Cost Study'!$B$31</f>
        <v>0</v>
      </c>
      <c r="AE1158" s="377">
        <f t="shared" ca="1" si="283"/>
        <v>0</v>
      </c>
      <c r="AF1158" s="377">
        <f t="shared" ca="1" si="284"/>
        <v>0</v>
      </c>
      <c r="AH1158" s="688">
        <f>IFERROR($H1158/SUMIF($A:$A,$A1158,$H:$H)*SUMIF(Summary!$A$110:$A$186,$A1158,Summary!$P$110:$P$186),0)</f>
        <v>0</v>
      </c>
      <c r="AI1158" s="689">
        <f t="shared" ca="1" si="270"/>
        <v>0</v>
      </c>
      <c r="AJ1158" s="688">
        <f>IFERROR(H1158/SUMIF(A:A,A1158,H:H)*SUMIF(Summary!$A$110:$A$186,'Operations Support'!A1158,Summary!$Q$110:$Q$186),0)</f>
        <v>0</v>
      </c>
      <c r="AK1158" s="688">
        <f t="shared" ca="1" si="271"/>
        <v>0</v>
      </c>
      <c r="AL1158" s="1"/>
      <c r="AM1158" s="688">
        <f>IFERROR($H1158/SUMIF($A:$A,$A1158,$H:$H)*SUMIF(Summary!$A$230:$A$266,$A1158,Summary!$P$230:$P$266),0)</f>
        <v>0</v>
      </c>
      <c r="AN1158" s="688">
        <f>IFERROR($H1158/SUMIF($A:$A,$A1158,$H:$H)*(SUMIF(Summary!$A$230:$A$266,$A1158,Summary!$L$230:$L$266)+SUMIF(Summary!$A$281:$A$317,$A1158,Summary!$L$281:$L$317))-AM1158,0)</f>
        <v>0</v>
      </c>
      <c r="AO1158" s="688">
        <f>IFERROR($H1158/SUMIF($A:$A,$A1158,$H:$H)*SUMIF(Summary!$A$230:$A$266,$A1158,Summary!$Q$230:$Q$266),0)</f>
        <v>0</v>
      </c>
      <c r="AP1158" s="688">
        <f>IFERROR($H1158/SUMIF($A:$A,$A1158,$H:$H)*(SUMIF(Summary!$A$230:$A$266,$A1158,Summary!$L$230:$L$266)+SUMIF(Summary!$A$281:$A$317,$A1158,Summary!$L$281:$L$317))-AO1158,0)</f>
        <v>0</v>
      </c>
      <c r="AQ1158" s="306"/>
      <c r="AR1158" s="688">
        <f t="shared" ca="1" si="272"/>
        <v>0</v>
      </c>
      <c r="AS1158" s="688">
        <f t="shared" ca="1" si="273"/>
        <v>0</v>
      </c>
    </row>
    <row r="1159" spans="1:45" x14ac:dyDescent="0.2">
      <c r="A1159" s="423">
        <v>3625</v>
      </c>
      <c r="B1159" s="427">
        <v>5</v>
      </c>
      <c r="C1159" s="425" t="s">
        <v>320</v>
      </c>
      <c r="D1159" s="422">
        <f t="shared" si="274"/>
        <v>0</v>
      </c>
      <c r="E1159" s="422">
        <f t="shared" si="275"/>
        <v>0</v>
      </c>
      <c r="F1159" s="422">
        <f t="shared" si="276"/>
        <v>0</v>
      </c>
      <c r="G1159" s="422">
        <f t="shared" si="277"/>
        <v>0</v>
      </c>
      <c r="H1159" s="22">
        <f t="shared" si="278"/>
        <v>0</v>
      </c>
      <c r="I1159" s="116">
        <v>0</v>
      </c>
      <c r="J1159" s="116">
        <v>0</v>
      </c>
      <c r="K1159" s="116">
        <v>0</v>
      </c>
      <c r="L1159" s="116">
        <v>0</v>
      </c>
      <c r="M1159" s="22">
        <f t="shared" si="279"/>
        <v>0</v>
      </c>
      <c r="N1159" s="116">
        <v>0</v>
      </c>
      <c r="O1159" s="116">
        <v>0</v>
      </c>
      <c r="P1159" s="116">
        <v>0</v>
      </c>
      <c r="Q1159" s="116">
        <v>0</v>
      </c>
      <c r="R1159" s="22">
        <f t="shared" si="280"/>
        <v>0</v>
      </c>
      <c r="S1159" s="116">
        <v>0</v>
      </c>
      <c r="T1159" s="116">
        <v>0</v>
      </c>
      <c r="U1159" s="116">
        <v>0</v>
      </c>
      <c r="V1159" s="116">
        <v>0</v>
      </c>
      <c r="W1159" s="22">
        <f t="shared" si="281"/>
        <v>0</v>
      </c>
      <c r="X1159" s="22">
        <f t="shared" si="282"/>
        <v>0</v>
      </c>
      <c r="Y1159" s="22">
        <f ca="1">OFFSET('Cost Study'!$B$7,'Operations Support'!$C1159,'Operations Support'!$B1159)*$H1159</f>
        <v>0</v>
      </c>
      <c r="Z1159" s="23">
        <f ca="1">Y1159*'Cost Study'!$B$31</f>
        <v>0</v>
      </c>
      <c r="AA1159" s="23">
        <f ca="1">IF(A1159=10298,1.51,1)*IF($B1159&lt;3,$D1159*'Cost Study'!$B$32*OFFSET('Cost Study'!$B$7,'Operations Support'!$C1159,'Operations Support'!$B1159),0)</f>
        <v>0</v>
      </c>
      <c r="AB1159" s="24">
        <f ca="1">AA1159*'Cost Study'!$B$31</f>
        <v>0</v>
      </c>
      <c r="AC1159" s="23">
        <f ca="1">Y1159*'Cost Study'!$B$31</f>
        <v>0</v>
      </c>
      <c r="AD1159" s="24">
        <f ca="1">AA1159*'Cost Study'!$B$31</f>
        <v>0</v>
      </c>
      <c r="AE1159" s="377">
        <f t="shared" ca="1" si="283"/>
        <v>0</v>
      </c>
      <c r="AF1159" s="377">
        <f t="shared" ca="1" si="284"/>
        <v>0</v>
      </c>
      <c r="AH1159" s="688">
        <f>IFERROR($H1159/SUMIF($A:$A,$A1159,$H:$H)*SUMIF(Summary!$A$110:$A$186,$A1159,Summary!$P$110:$P$186),0)</f>
        <v>0</v>
      </c>
      <c r="AI1159" s="689">
        <f t="shared" ca="1" si="270"/>
        <v>0</v>
      </c>
      <c r="AJ1159" s="688">
        <f>IFERROR(H1159/SUMIF(A:A,A1159,H:H)*SUMIF(Summary!$A$110:$A$186,'Operations Support'!A1159,Summary!$Q$110:$Q$186),0)</f>
        <v>0</v>
      </c>
      <c r="AK1159" s="688">
        <f t="shared" ca="1" si="271"/>
        <v>0</v>
      </c>
      <c r="AM1159" s="688">
        <f>IFERROR($H1159/SUMIF($A:$A,$A1159,$H:$H)*SUMIF(Summary!$A$230:$A$266,$A1159,Summary!$P$230:$P$266),0)</f>
        <v>0</v>
      </c>
      <c r="AN1159" s="688">
        <f>IFERROR($H1159/SUMIF($A:$A,$A1159,$H:$H)*(SUMIF(Summary!$A$230:$A$266,$A1159,Summary!$L$230:$L$266)+SUMIF(Summary!$A$281:$A$317,$A1159,Summary!$L$281:$L$317))-AM1159,0)</f>
        <v>0</v>
      </c>
      <c r="AO1159" s="688">
        <f>IFERROR($H1159/SUMIF($A:$A,$A1159,$H:$H)*SUMIF(Summary!$A$230:$A$266,$A1159,Summary!$Q$230:$Q$266),0)</f>
        <v>0</v>
      </c>
      <c r="AP1159" s="688">
        <f>IFERROR($H1159/SUMIF($A:$A,$A1159,$H:$H)*(SUMIF(Summary!$A$230:$A$266,$A1159,Summary!$L$230:$L$266)+SUMIF(Summary!$A$281:$A$317,$A1159,Summary!$L$281:$L$317))-AO1159,0)</f>
        <v>0</v>
      </c>
      <c r="AQ1159" s="306"/>
      <c r="AR1159" s="688">
        <f t="shared" ca="1" si="272"/>
        <v>0</v>
      </c>
      <c r="AS1159" s="688">
        <f t="shared" ca="1" si="273"/>
        <v>0</v>
      </c>
    </row>
    <row r="1160" spans="1:45" x14ac:dyDescent="0.2">
      <c r="A1160" s="423">
        <v>3630</v>
      </c>
      <c r="B1160" s="424">
        <v>1</v>
      </c>
      <c r="C1160" s="425" t="s">
        <v>300</v>
      </c>
      <c r="D1160" s="422">
        <f t="shared" si="274"/>
        <v>25049</v>
      </c>
      <c r="E1160" s="422">
        <f t="shared" si="275"/>
        <v>11406</v>
      </c>
      <c r="F1160" s="422">
        <f t="shared" si="276"/>
        <v>50185</v>
      </c>
      <c r="G1160" s="422">
        <f t="shared" si="277"/>
        <v>0</v>
      </c>
      <c r="H1160" s="22">
        <f t="shared" si="278"/>
        <v>86640</v>
      </c>
      <c r="I1160" s="116">
        <v>11674</v>
      </c>
      <c r="J1160" s="116">
        <v>4998</v>
      </c>
      <c r="K1160" s="116">
        <v>21748</v>
      </c>
      <c r="L1160" s="116">
        <v>0</v>
      </c>
      <c r="M1160" s="22">
        <f t="shared" si="279"/>
        <v>38420</v>
      </c>
      <c r="N1160" s="116">
        <v>10960</v>
      </c>
      <c r="O1160" s="116">
        <v>5682</v>
      </c>
      <c r="P1160" s="116">
        <v>25659</v>
      </c>
      <c r="Q1160" s="116">
        <v>0</v>
      </c>
      <c r="R1160" s="22">
        <f t="shared" si="280"/>
        <v>42301</v>
      </c>
      <c r="S1160" s="116">
        <v>2415</v>
      </c>
      <c r="T1160" s="116">
        <v>726</v>
      </c>
      <c r="U1160" s="116">
        <v>2778</v>
      </c>
      <c r="V1160" s="116">
        <v>0</v>
      </c>
      <c r="W1160" s="22">
        <f t="shared" si="281"/>
        <v>5919</v>
      </c>
      <c r="X1160" s="22">
        <f t="shared" si="282"/>
        <v>2888</v>
      </c>
      <c r="Y1160" s="22">
        <f ca="1">OFFSET('Cost Study'!$B$7,'Operations Support'!$C1160,'Operations Support'!$B1160)*$H1160</f>
        <v>86640</v>
      </c>
      <c r="Z1160" s="23">
        <f ca="1">Y1160*'Cost Study'!$B$31</f>
        <v>4839011.2084111376</v>
      </c>
      <c r="AA1160" s="23">
        <f ca="1">IF(A1160=10298,1.51,1)*IF($B1160&lt;3,$D1160*'Cost Study'!$B$32*OFFSET('Cost Study'!$B$7,'Operations Support'!$C1160,'Operations Support'!$B1160),0)</f>
        <v>2504.9</v>
      </c>
      <c r="AB1160" s="24">
        <f ca="1">AA1160*'Cost Study'!$B$31</f>
        <v>139903.49926072321</v>
      </c>
      <c r="AC1160" s="23">
        <f ca="1">Y1160*'Cost Study'!$B$31</f>
        <v>4839011.2084111376</v>
      </c>
      <c r="AD1160" s="24">
        <f ca="1">AA1160*'Cost Study'!$B$31</f>
        <v>139903.49926072321</v>
      </c>
      <c r="AE1160" s="377">
        <f t="shared" ca="1" si="283"/>
        <v>4978914.7076718612</v>
      </c>
      <c r="AF1160" s="377">
        <f t="shared" ca="1" si="284"/>
        <v>4978914.7076718612</v>
      </c>
      <c r="AH1160" s="688">
        <f>IFERROR($H1160/SUMIF($A:$A,$A1160,$H:$H)*SUMIF(Summary!$A$110:$A$186,$A1160,Summary!$P$110:$P$186),0)</f>
        <v>3692509.6234900109</v>
      </c>
      <c r="AI1160" s="689">
        <f t="shared" ca="1" si="270"/>
        <v>1286405.0841818503</v>
      </c>
      <c r="AJ1160" s="688">
        <f>IFERROR(H1160/SUMIF(A:A,A1160,H:H)*SUMIF(Summary!$A$110:$A$186,'Operations Support'!A1160,Summary!$Q$110:$Q$186),0)</f>
        <v>3714565.8193187602</v>
      </c>
      <c r="AK1160" s="688">
        <f t="shared" ca="1" si="271"/>
        <v>1264348.888353101</v>
      </c>
      <c r="AM1160" s="688">
        <f>IFERROR($H1160/SUMIF($A:$A,$A1160,$H:$H)*SUMIF(Summary!$A$230:$A$266,$A1160,Summary!$P$230:$P$266),0)</f>
        <v>698627.97926111275</v>
      </c>
      <c r="AN1160" s="688">
        <f>IFERROR($H1160/SUMIF($A:$A,$A1160,$H:$H)*(SUMIF(Summary!$A$230:$A$266,$A1160,Summary!$L$230:$L$266)+SUMIF(Summary!$A$281:$A$317,$A1160,Summary!$L$281:$L$317))-AM1160,0)</f>
        <v>1591009.543747257</v>
      </c>
      <c r="AO1160" s="688">
        <f>IFERROR($H1160/SUMIF($A:$A,$A1160,$H:$H)*SUMIF(Summary!$A$230:$A$266,$A1160,Summary!$Q$230:$Q$266),0)</f>
        <v>702801.04232478153</v>
      </c>
      <c r="AP1160" s="688">
        <f>IFERROR($H1160/SUMIF($A:$A,$A1160,$H:$H)*(SUMIF(Summary!$A$230:$A$266,$A1160,Summary!$L$230:$L$266)+SUMIF(Summary!$A$281:$A$317,$A1160,Summary!$L$281:$L$317))-AO1160,0)</f>
        <v>1586836.4806835884</v>
      </c>
      <c r="AQ1160" s="306"/>
      <c r="AR1160" s="688">
        <f t="shared" ca="1" si="272"/>
        <v>2877414.6279291073</v>
      </c>
      <c r="AS1160" s="688">
        <f t="shared" ca="1" si="273"/>
        <v>2851185.3690366894</v>
      </c>
    </row>
    <row r="1161" spans="1:45" x14ac:dyDescent="0.2">
      <c r="A1161" s="423">
        <v>3630</v>
      </c>
      <c r="B1161" s="424">
        <v>1</v>
      </c>
      <c r="C1161" s="425" t="s">
        <v>301</v>
      </c>
      <c r="D1161" s="422">
        <f t="shared" si="274"/>
        <v>15455</v>
      </c>
      <c r="E1161" s="422">
        <f t="shared" si="275"/>
        <v>1007</v>
      </c>
      <c r="F1161" s="422">
        <f t="shared" si="276"/>
        <v>14214</v>
      </c>
      <c r="G1161" s="422">
        <f t="shared" si="277"/>
        <v>0</v>
      </c>
      <c r="H1161" s="22">
        <f t="shared" si="278"/>
        <v>30676</v>
      </c>
      <c r="I1161" s="116">
        <v>6399</v>
      </c>
      <c r="J1161" s="116">
        <v>206</v>
      </c>
      <c r="K1161" s="116">
        <v>5684</v>
      </c>
      <c r="L1161" s="116">
        <v>0</v>
      </c>
      <c r="M1161" s="22">
        <f t="shared" si="279"/>
        <v>12289</v>
      </c>
      <c r="N1161" s="116">
        <v>7904</v>
      </c>
      <c r="O1161" s="116">
        <v>543</v>
      </c>
      <c r="P1161" s="116">
        <v>7839</v>
      </c>
      <c r="Q1161" s="116">
        <v>0</v>
      </c>
      <c r="R1161" s="22">
        <f t="shared" si="280"/>
        <v>16286</v>
      </c>
      <c r="S1161" s="116">
        <v>1152</v>
      </c>
      <c r="T1161" s="116">
        <v>258</v>
      </c>
      <c r="U1161" s="116">
        <v>691</v>
      </c>
      <c r="V1161" s="116">
        <v>0</v>
      </c>
      <c r="W1161" s="22">
        <f t="shared" si="281"/>
        <v>2101</v>
      </c>
      <c r="X1161" s="22">
        <f t="shared" si="282"/>
        <v>1022.5333333333333</v>
      </c>
      <c r="Y1161" s="22">
        <f ca="1">OFFSET('Cost Study'!$B$7,'Operations Support'!$C1161,'Operations Support'!$B1161)*$H1161</f>
        <v>46320.76</v>
      </c>
      <c r="Z1161" s="23">
        <f ca="1">Y1161*'Cost Study'!$B$31</f>
        <v>2587103.8414372378</v>
      </c>
      <c r="AA1161" s="23">
        <f ca="1">IF(A1161=10298,1.51,1)*IF($B1161&lt;3,$D1161*'Cost Study'!$B$32*OFFSET('Cost Study'!$B$7,'Operations Support'!$C1161,'Operations Support'!$B1161),0)</f>
        <v>2333.7049999999999</v>
      </c>
      <c r="AB1161" s="24">
        <f ca="1">AA1161*'Cost Study'!$B$31</f>
        <v>130341.92811778755</v>
      </c>
      <c r="AC1161" s="23">
        <f ca="1">Y1161*'Cost Study'!$B$31</f>
        <v>2587103.8414372378</v>
      </c>
      <c r="AD1161" s="24">
        <f ca="1">AA1161*'Cost Study'!$B$31</f>
        <v>130341.92811778755</v>
      </c>
      <c r="AE1161" s="377">
        <f t="shared" ca="1" si="283"/>
        <v>2717445.7695550253</v>
      </c>
      <c r="AF1161" s="377">
        <f t="shared" ca="1" si="284"/>
        <v>2717445.7695550253</v>
      </c>
      <c r="AH1161" s="688">
        <f>IFERROR($H1161/SUMIF($A:$A,$A1161,$H:$H)*SUMIF(Summary!$A$110:$A$186,$A1161,Summary!$P$110:$P$186),0)</f>
        <v>1307380.2540417772</v>
      </c>
      <c r="AI1161" s="689">
        <f t="shared" ca="1" si="270"/>
        <v>1410065.515513248</v>
      </c>
      <c r="AJ1161" s="688">
        <f>IFERROR(H1161/SUMIF(A:A,A1161,H:H)*SUMIF(Summary!$A$110:$A$186,'Operations Support'!A1161,Summary!$Q$110:$Q$186),0)</f>
        <v>1315189.5322417163</v>
      </c>
      <c r="AK1161" s="688">
        <f t="shared" ca="1" si="271"/>
        <v>1402256.237313309</v>
      </c>
      <c r="AM1161" s="688">
        <f>IFERROR($H1161/SUMIF($A:$A,$A1161,$H:$H)*SUMIF(Summary!$A$230:$A$266,$A1161,Summary!$P$230:$P$266),0)</f>
        <v>247358.17049646695</v>
      </c>
      <c r="AN1161" s="688">
        <f>IFERROR($H1161/SUMIF($A:$A,$A1161,$H:$H)*(SUMIF(Summary!$A$230:$A$266,$A1161,Summary!$L$230:$L$266)+SUMIF(Summary!$A$281:$A$317,$A1161,Summary!$L$281:$L$317))-AM1161,0)</f>
        <v>563317.27566933131</v>
      </c>
      <c r="AO1161" s="688">
        <f>IFERROR($H1161/SUMIF($A:$A,$A1161,$H:$H)*SUMIF(Summary!$A$230:$A$266,$A1161,Summary!$Q$230:$Q$266),0)</f>
        <v>248835.69684158586</v>
      </c>
      <c r="AP1161" s="688">
        <f>IFERROR($H1161/SUMIF($A:$A,$A1161,$H:$H)*(SUMIF(Summary!$A$230:$A$266,$A1161,Summary!$L$230:$L$266)+SUMIF(Summary!$A$281:$A$317,$A1161,Summary!$L$281:$L$317))-AO1161,0)</f>
        <v>561839.74932421232</v>
      </c>
      <c r="AQ1161" s="306"/>
      <c r="AR1161" s="688">
        <f t="shared" ca="1" si="272"/>
        <v>1973382.7911825795</v>
      </c>
      <c r="AS1161" s="688">
        <f t="shared" ca="1" si="273"/>
        <v>1964095.9866375213</v>
      </c>
    </row>
    <row r="1162" spans="1:45" x14ac:dyDescent="0.2">
      <c r="A1162" s="423">
        <v>3630</v>
      </c>
      <c r="B1162" s="424">
        <v>1</v>
      </c>
      <c r="C1162" s="425" t="s">
        <v>302</v>
      </c>
      <c r="D1162" s="422">
        <f t="shared" si="274"/>
        <v>3842</v>
      </c>
      <c r="E1162" s="422">
        <f t="shared" si="275"/>
        <v>2104</v>
      </c>
      <c r="F1162" s="422">
        <f t="shared" si="276"/>
        <v>5208</v>
      </c>
      <c r="G1162" s="422">
        <f t="shared" si="277"/>
        <v>0</v>
      </c>
      <c r="H1162" s="22">
        <f t="shared" si="278"/>
        <v>11154</v>
      </c>
      <c r="I1162" s="116">
        <v>1530</v>
      </c>
      <c r="J1162" s="116">
        <v>764</v>
      </c>
      <c r="K1162" s="116">
        <v>1844</v>
      </c>
      <c r="L1162" s="116">
        <v>0</v>
      </c>
      <c r="M1162" s="22">
        <f t="shared" si="279"/>
        <v>4138</v>
      </c>
      <c r="N1162" s="116">
        <v>1817</v>
      </c>
      <c r="O1162" s="116">
        <v>1217</v>
      </c>
      <c r="P1162" s="116">
        <v>2899</v>
      </c>
      <c r="Q1162" s="116">
        <v>0</v>
      </c>
      <c r="R1162" s="22">
        <f t="shared" si="280"/>
        <v>5933</v>
      </c>
      <c r="S1162" s="116">
        <v>495</v>
      </c>
      <c r="T1162" s="116">
        <v>123</v>
      </c>
      <c r="U1162" s="116">
        <v>465</v>
      </c>
      <c r="V1162" s="116">
        <v>0</v>
      </c>
      <c r="W1162" s="22">
        <f t="shared" si="281"/>
        <v>1083</v>
      </c>
      <c r="X1162" s="22">
        <f t="shared" si="282"/>
        <v>371.8</v>
      </c>
      <c r="Y1162" s="22">
        <f ca="1">OFFSET('Cost Study'!$B$7,'Operations Support'!$C1162,'Operations Support'!$B1162)*$H1162</f>
        <v>16173.3</v>
      </c>
      <c r="Z1162" s="23">
        <f ca="1">Y1162*'Cost Study'!$B$31</f>
        <v>903310.01820170647</v>
      </c>
      <c r="AA1162" s="23">
        <f ca="1">IF(A1162=10298,1.51,1)*IF($B1162&lt;3,$D1162*'Cost Study'!$B$32*OFFSET('Cost Study'!$B$7,'Operations Support'!$C1162,'Operations Support'!$B1162),0)</f>
        <v>557.09</v>
      </c>
      <c r="AB1162" s="24">
        <f ca="1">AA1162*'Cost Study'!$B$31</f>
        <v>31114.551640048023</v>
      </c>
      <c r="AC1162" s="23">
        <f ca="1">Y1162*'Cost Study'!$B$31</f>
        <v>903310.01820170647</v>
      </c>
      <c r="AD1162" s="24">
        <f ca="1">AA1162*'Cost Study'!$B$31</f>
        <v>31114.551640048023</v>
      </c>
      <c r="AE1162" s="377">
        <f t="shared" ca="1" si="283"/>
        <v>934424.56984175451</v>
      </c>
      <c r="AF1162" s="377">
        <f t="shared" ca="1" si="284"/>
        <v>934424.56984175451</v>
      </c>
      <c r="AH1162" s="688">
        <f>IFERROR($H1162/SUMIF($A:$A,$A1162,$H:$H)*SUMIF(Summary!$A$110:$A$186,$A1162,Summary!$P$110:$P$186),0)</f>
        <v>475372.25692991208</v>
      </c>
      <c r="AI1162" s="689">
        <f t="shared" ca="1" si="270"/>
        <v>459052.31291184243</v>
      </c>
      <c r="AJ1162" s="688">
        <f>IFERROR(H1162/SUMIF(A:A,A1162,H:H)*SUMIF(Summary!$A$110:$A$186,'Operations Support'!A1162,Summary!$Q$110:$Q$186),0)</f>
        <v>478211.76302725589</v>
      </c>
      <c r="AK1162" s="688">
        <f t="shared" ca="1" si="271"/>
        <v>456212.80681449862</v>
      </c>
      <c r="AM1162" s="688">
        <f>IFERROR($H1162/SUMIF($A:$A,$A1162,$H:$H)*SUMIF(Summary!$A$230:$A$266,$A1162,Summary!$P$230:$P$266),0)</f>
        <v>89941.095114017226</v>
      </c>
      <c r="AN1162" s="688">
        <f>IFERROR($H1162/SUMIF($A:$A,$A1162,$H:$H)*(SUMIF(Summary!$A$230:$A$266,$A1162,Summary!$L$230:$L$266)+SUMIF(Summary!$A$281:$A$317,$A1162,Summary!$L$281:$L$317))-AM1162,0)</f>
        <v>204825.95165001045</v>
      </c>
      <c r="AO1162" s="688">
        <f>IFERROR($H1162/SUMIF($A:$A,$A1162,$H:$H)*SUMIF(Summary!$A$230:$A$266,$A1162,Summary!$Q$230:$Q$266),0)</f>
        <v>90478.333634471535</v>
      </c>
      <c r="AP1162" s="688">
        <f>IFERROR($H1162/SUMIF($A:$A,$A1162,$H:$H)*(SUMIF(Summary!$A$230:$A$266,$A1162,Summary!$L$230:$L$266)+SUMIF(Summary!$A$281:$A$317,$A1162,Summary!$L$281:$L$317))-AO1162,0)</f>
        <v>204288.71312955616</v>
      </c>
      <c r="AQ1162" s="306"/>
      <c r="AR1162" s="688">
        <f t="shared" ca="1" si="272"/>
        <v>663878.26456185291</v>
      </c>
      <c r="AS1162" s="688">
        <f t="shared" ca="1" si="273"/>
        <v>660501.51994405477</v>
      </c>
    </row>
    <row r="1163" spans="1:45" x14ac:dyDescent="0.2">
      <c r="A1163" s="423">
        <v>3630</v>
      </c>
      <c r="B1163" s="424">
        <v>1</v>
      </c>
      <c r="C1163" s="425" t="s">
        <v>303</v>
      </c>
      <c r="D1163" s="422">
        <f t="shared" si="274"/>
        <v>391</v>
      </c>
      <c r="E1163" s="422">
        <f t="shared" si="275"/>
        <v>2151</v>
      </c>
      <c r="F1163" s="422">
        <f t="shared" si="276"/>
        <v>844</v>
      </c>
      <c r="G1163" s="422">
        <f t="shared" si="277"/>
        <v>0</v>
      </c>
      <c r="H1163" s="22">
        <f t="shared" si="278"/>
        <v>3386</v>
      </c>
      <c r="I1163" s="116">
        <v>137</v>
      </c>
      <c r="J1163" s="116">
        <v>1153</v>
      </c>
      <c r="K1163" s="116">
        <v>492</v>
      </c>
      <c r="L1163" s="116">
        <v>0</v>
      </c>
      <c r="M1163" s="22">
        <f t="shared" si="279"/>
        <v>1782</v>
      </c>
      <c r="N1163" s="116">
        <v>254</v>
      </c>
      <c r="O1163" s="116">
        <v>801</v>
      </c>
      <c r="P1163" s="116">
        <v>331</v>
      </c>
      <c r="Q1163" s="116">
        <v>0</v>
      </c>
      <c r="R1163" s="22">
        <f t="shared" si="280"/>
        <v>1386</v>
      </c>
      <c r="S1163" s="116">
        <v>0</v>
      </c>
      <c r="T1163" s="116">
        <v>197</v>
      </c>
      <c r="U1163" s="116">
        <v>21</v>
      </c>
      <c r="V1163" s="116">
        <v>0</v>
      </c>
      <c r="W1163" s="22">
        <f t="shared" si="281"/>
        <v>218</v>
      </c>
      <c r="X1163" s="22">
        <f t="shared" si="282"/>
        <v>112.86666666666666</v>
      </c>
      <c r="Y1163" s="22">
        <f ca="1">OFFSET('Cost Study'!$B$7,'Operations Support'!$C1163,'Operations Support'!$B1163)*$H1163</f>
        <v>4943.5599999999995</v>
      </c>
      <c r="Z1163" s="23">
        <f ca="1">Y1163*'Cost Study'!$B$31</f>
        <v>276107.36668343679</v>
      </c>
      <c r="AA1163" s="23">
        <f ca="1">IF(A1163=10298,1.51,1)*IF($B1163&lt;3,$D1163*'Cost Study'!$B$32*OFFSET('Cost Study'!$B$7,'Operations Support'!$C1163,'Operations Support'!$B1163),0)</f>
        <v>57.085999999999999</v>
      </c>
      <c r="AB1163" s="24">
        <f ca="1">AA1163*'Cost Study'!$B$31</f>
        <v>3188.3632715069043</v>
      </c>
      <c r="AC1163" s="23">
        <f ca="1">Y1163*'Cost Study'!$B$31</f>
        <v>276107.36668343679</v>
      </c>
      <c r="AD1163" s="24">
        <f ca="1">AA1163*'Cost Study'!$B$31</f>
        <v>3188.3632715069043</v>
      </c>
      <c r="AE1163" s="377">
        <f t="shared" ca="1" si="283"/>
        <v>279295.7299549437</v>
      </c>
      <c r="AF1163" s="377">
        <f t="shared" ca="1" si="284"/>
        <v>279295.7299549437</v>
      </c>
      <c r="AH1163" s="688">
        <f>IFERROR($H1163/SUMIF($A:$A,$A1163,$H:$H)*SUMIF(Summary!$A$110:$A$186,$A1163,Summary!$P$110:$P$186),0)</f>
        <v>144307.91303251588</v>
      </c>
      <c r="AI1163" s="689">
        <f t="shared" ca="1" si="270"/>
        <v>134987.81692242782</v>
      </c>
      <c r="AJ1163" s="688">
        <f>IFERROR(H1163/SUMIF(A:A,A1163,H:H)*SUMIF(Summary!$A$110:$A$186,'Operations Support'!A1163,Summary!$Q$110:$Q$186),0)</f>
        <v>145169.89686303464</v>
      </c>
      <c r="AK1163" s="688">
        <f t="shared" ca="1" si="271"/>
        <v>134125.83309190907</v>
      </c>
      <c r="AM1163" s="688">
        <f>IFERROR($H1163/SUMIF($A:$A,$A1163,$H:$H)*SUMIF(Summary!$A$230:$A$266,$A1163,Summary!$P$230:$P$266),0)</f>
        <v>27303.258746284948</v>
      </c>
      <c r="AN1163" s="688">
        <f>IFERROR($H1163/SUMIF($A:$A,$A1163,$H:$H)*(SUMIF(Summary!$A$230:$A$266,$A1163,Summary!$L$230:$L$266)+SUMIF(Summary!$A$281:$A$317,$A1163,Summary!$L$281:$L$317))-AM1163,0)</f>
        <v>62178.650913298843</v>
      </c>
      <c r="AO1163" s="688">
        <f>IFERROR($H1163/SUMIF($A:$A,$A1163,$H:$H)*SUMIF(Summary!$A$230:$A$266,$A1163,Summary!$Q$230:$Q$266),0)</f>
        <v>27466.347291224727</v>
      </c>
      <c r="AP1163" s="688">
        <f>IFERROR($H1163/SUMIF($A:$A,$A1163,$H:$H)*(SUMIF(Summary!$A$230:$A$266,$A1163,Summary!$L$230:$L$266)+SUMIF(Summary!$A$281:$A$317,$A1163,Summary!$L$281:$L$317))-AO1163,0)</f>
        <v>62015.562368359067</v>
      </c>
      <c r="AQ1163" s="306"/>
      <c r="AR1163" s="688">
        <f t="shared" ca="1" si="272"/>
        <v>197166.46783572668</v>
      </c>
      <c r="AS1163" s="688">
        <f t="shared" ca="1" si="273"/>
        <v>196141.39546026813</v>
      </c>
    </row>
    <row r="1164" spans="1:45" x14ac:dyDescent="0.2">
      <c r="A1164" s="423">
        <v>3630</v>
      </c>
      <c r="B1164" s="424">
        <v>1</v>
      </c>
      <c r="C1164" s="425" t="s">
        <v>304</v>
      </c>
      <c r="D1164" s="422">
        <f t="shared" si="274"/>
        <v>1923</v>
      </c>
      <c r="E1164" s="422">
        <f t="shared" si="275"/>
        <v>0</v>
      </c>
      <c r="F1164" s="422">
        <f t="shared" si="276"/>
        <v>475</v>
      </c>
      <c r="G1164" s="422">
        <f t="shared" si="277"/>
        <v>0</v>
      </c>
      <c r="H1164" s="22">
        <f t="shared" si="278"/>
        <v>2398</v>
      </c>
      <c r="I1164" s="116">
        <v>969</v>
      </c>
      <c r="J1164" s="116">
        <v>0</v>
      </c>
      <c r="K1164" s="116">
        <v>130</v>
      </c>
      <c r="L1164" s="116">
        <v>0</v>
      </c>
      <c r="M1164" s="22">
        <f t="shared" si="279"/>
        <v>1099</v>
      </c>
      <c r="N1164" s="116">
        <v>885</v>
      </c>
      <c r="O1164" s="116">
        <v>0</v>
      </c>
      <c r="P1164" s="116">
        <v>327</v>
      </c>
      <c r="Q1164" s="116">
        <v>0</v>
      </c>
      <c r="R1164" s="22">
        <f t="shared" si="280"/>
        <v>1212</v>
      </c>
      <c r="S1164" s="116">
        <v>69</v>
      </c>
      <c r="T1164" s="116">
        <v>0</v>
      </c>
      <c r="U1164" s="116">
        <v>18</v>
      </c>
      <c r="V1164" s="116">
        <v>0</v>
      </c>
      <c r="W1164" s="22">
        <f t="shared" si="281"/>
        <v>87</v>
      </c>
      <c r="X1164" s="22">
        <f t="shared" si="282"/>
        <v>79.933333333333337</v>
      </c>
      <c r="Y1164" s="22">
        <f ca="1">OFFSET('Cost Study'!$B$7,'Operations Support'!$C1164,'Operations Support'!$B1164)*$H1164</f>
        <v>4484.26</v>
      </c>
      <c r="Z1164" s="23">
        <f ca="1">Y1164*'Cost Study'!$B$31</f>
        <v>250454.57527042623</v>
      </c>
      <c r="AA1164" s="23">
        <f ca="1">IF(A1164=10298,1.51,1)*IF($B1164&lt;3,$D1164*'Cost Study'!$B$32*OFFSET('Cost Study'!$B$7,'Operations Support'!$C1164,'Operations Support'!$B1164),0)</f>
        <v>359.60100000000006</v>
      </c>
      <c r="AB1164" s="24">
        <f ca="1">AA1164*'Cost Study'!$B$31</f>
        <v>20084.409851752698</v>
      </c>
      <c r="AC1164" s="23">
        <f ca="1">Y1164*'Cost Study'!$B$31</f>
        <v>250454.57527042623</v>
      </c>
      <c r="AD1164" s="24">
        <f ca="1">AA1164*'Cost Study'!$B$31</f>
        <v>20084.409851752698</v>
      </c>
      <c r="AE1164" s="377">
        <f t="shared" ca="1" si="283"/>
        <v>270538.98512217891</v>
      </c>
      <c r="AF1164" s="377">
        <f t="shared" ca="1" si="284"/>
        <v>270538.98512217891</v>
      </c>
      <c r="AH1164" s="688">
        <f>IFERROR($H1164/SUMIF($A:$A,$A1164,$H:$H)*SUMIF(Summary!$A$110:$A$186,$A1164,Summary!$P$110:$P$186),0)</f>
        <v>102200.34715061226</v>
      </c>
      <c r="AI1164" s="689">
        <f t="shared" ca="1" si="270"/>
        <v>168338.63797156664</v>
      </c>
      <c r="AJ1164" s="688">
        <f>IFERROR(H1164/SUMIF(A:A,A1164,H:H)*SUMIF(Summary!$A$110:$A$186,'Operations Support'!A1164,Summary!$Q$110:$Q$186),0)</f>
        <v>102810.81295852247</v>
      </c>
      <c r="AK1164" s="688">
        <f t="shared" ca="1" si="271"/>
        <v>167728.17216365645</v>
      </c>
      <c r="AM1164" s="688">
        <f>IFERROR($H1164/SUMIF($A:$A,$A1164,$H:$H)*SUMIF(Summary!$A$230:$A$266,$A1164,Summary!$P$230:$P$266),0)</f>
        <v>19336.448456465241</v>
      </c>
      <c r="AN1164" s="688">
        <f>IFERROR($H1164/SUMIF($A:$A,$A1164,$H:$H)*(SUMIF(Summary!$A$230:$A$266,$A1164,Summary!$L$230:$L$266)+SUMIF(Summary!$A$281:$A$317,$A1164,Summary!$L$281:$L$317))-AM1164,0)</f>
        <v>44035.559624952934</v>
      </c>
      <c r="AO1164" s="688">
        <f>IFERROR($H1164/SUMIF($A:$A,$A1164,$H:$H)*SUMIF(Summary!$A$230:$A$266,$A1164,Summary!$Q$230:$Q$266),0)</f>
        <v>19451.949440152657</v>
      </c>
      <c r="AP1164" s="688">
        <f>IFERROR($H1164/SUMIF($A:$A,$A1164,$H:$H)*(SUMIF(Summary!$A$230:$A$266,$A1164,Summary!$L$230:$L$266)+SUMIF(Summary!$A$281:$A$317,$A1164,Summary!$L$281:$L$317))-AO1164,0)</f>
        <v>43920.058641265525</v>
      </c>
      <c r="AQ1164" s="306"/>
      <c r="AR1164" s="688">
        <f t="shared" ca="1" si="272"/>
        <v>212374.19759651957</v>
      </c>
      <c r="AS1164" s="688">
        <f t="shared" ca="1" si="273"/>
        <v>211648.23080492197</v>
      </c>
    </row>
    <row r="1165" spans="1:45" x14ac:dyDescent="0.2">
      <c r="A1165" s="423">
        <v>3630</v>
      </c>
      <c r="B1165" s="424">
        <v>1</v>
      </c>
      <c r="C1165" s="425" t="s">
        <v>305</v>
      </c>
      <c r="D1165" s="422">
        <f t="shared" si="274"/>
        <v>6515</v>
      </c>
      <c r="E1165" s="422">
        <f t="shared" si="275"/>
        <v>1168</v>
      </c>
      <c r="F1165" s="422">
        <f t="shared" si="276"/>
        <v>3860</v>
      </c>
      <c r="G1165" s="422">
        <f t="shared" si="277"/>
        <v>0</v>
      </c>
      <c r="H1165" s="22">
        <f t="shared" si="278"/>
        <v>11543</v>
      </c>
      <c r="I1165" s="116">
        <v>2604</v>
      </c>
      <c r="J1165" s="116">
        <v>517</v>
      </c>
      <c r="K1165" s="116">
        <v>1829</v>
      </c>
      <c r="L1165" s="116">
        <v>0</v>
      </c>
      <c r="M1165" s="22">
        <f t="shared" si="279"/>
        <v>4950</v>
      </c>
      <c r="N1165" s="116">
        <v>3506</v>
      </c>
      <c r="O1165" s="116">
        <v>651</v>
      </c>
      <c r="P1165" s="116">
        <v>1733</v>
      </c>
      <c r="Q1165" s="116">
        <v>0</v>
      </c>
      <c r="R1165" s="22">
        <f t="shared" si="280"/>
        <v>5890</v>
      </c>
      <c r="S1165" s="116">
        <v>405</v>
      </c>
      <c r="T1165" s="116">
        <v>0</v>
      </c>
      <c r="U1165" s="116">
        <v>298</v>
      </c>
      <c r="V1165" s="116">
        <v>0</v>
      </c>
      <c r="W1165" s="22">
        <f t="shared" si="281"/>
        <v>703</v>
      </c>
      <c r="X1165" s="22">
        <f t="shared" si="282"/>
        <v>384.76666666666665</v>
      </c>
      <c r="Y1165" s="22">
        <f ca="1">OFFSET('Cost Study'!$B$7,'Operations Support'!$C1165,'Operations Support'!$B1165)*$H1165</f>
        <v>22624.28</v>
      </c>
      <c r="Z1165" s="23">
        <f ca="1">Y1165*'Cost Study'!$B$31</f>
        <v>1263609.7010876262</v>
      </c>
      <c r="AA1165" s="23">
        <f ca="1">IF(A1165=10298,1.51,1)*IF($B1165&lt;3,$D1165*'Cost Study'!$B$32*OFFSET('Cost Study'!$B$7,'Operations Support'!$C1165,'Operations Support'!$B1165),0)</f>
        <v>1276.94</v>
      </c>
      <c r="AB1165" s="24">
        <f ca="1">AA1165*'Cost Study'!$B$31</f>
        <v>71319.563394142635</v>
      </c>
      <c r="AC1165" s="23">
        <f ca="1">Y1165*'Cost Study'!$B$31</f>
        <v>1263609.7010876262</v>
      </c>
      <c r="AD1165" s="24">
        <f ca="1">AA1165*'Cost Study'!$B$31</f>
        <v>71319.563394142635</v>
      </c>
      <c r="AE1165" s="377">
        <f t="shared" ca="1" si="283"/>
        <v>1334929.2644817687</v>
      </c>
      <c r="AF1165" s="377">
        <f t="shared" ca="1" si="284"/>
        <v>1334929.2644817687</v>
      </c>
      <c r="AH1165" s="688">
        <f>IFERROR($H1165/SUMIF($A:$A,$A1165,$H:$H)*SUMIF(Summary!$A$110:$A$186,$A1165,Summary!$P$110:$P$186),0)</f>
        <v>491951.04552106641</v>
      </c>
      <c r="AI1165" s="689">
        <f t="shared" ca="1" si="270"/>
        <v>842978.2189607023</v>
      </c>
      <c r="AJ1165" s="688">
        <f>IFERROR(H1165/SUMIF(A:A,A1165,H:H)*SUMIF(Summary!$A$110:$A$186,'Operations Support'!A1165,Summary!$Q$110:$Q$186),0)</f>
        <v>494889.58047548996</v>
      </c>
      <c r="AK1165" s="688">
        <f t="shared" ca="1" si="271"/>
        <v>840039.68400627875</v>
      </c>
      <c r="AM1165" s="688">
        <f>IFERROR($H1165/SUMIF($A:$A,$A1165,$H:$H)*SUMIF(Summary!$A$230:$A$266,$A1165,Summary!$P$230:$P$266),0)</f>
        <v>93077.825076304536</v>
      </c>
      <c r="AN1165" s="688">
        <f>IFERROR($H1165/SUMIF($A:$A,$A1165,$H:$H)*(SUMIF(Summary!$A$230:$A$266,$A1165,Summary!$L$230:$L$266)+SUMIF(Summary!$A$281:$A$317,$A1165,Summary!$L$281:$L$317))-AM1165,0)</f>
        <v>211969.33475847862</v>
      </c>
      <c r="AO1165" s="688">
        <f>IFERROR($H1165/SUMIF($A:$A,$A1165,$H:$H)*SUMIF(Summary!$A$230:$A$266,$A1165,Summary!$Q$230:$Q$266),0)</f>
        <v>93633.799994863264</v>
      </c>
      <c r="AP1165" s="688">
        <f>IFERROR($H1165/SUMIF($A:$A,$A1165,$H:$H)*(SUMIF(Summary!$A$230:$A$266,$A1165,Summary!$L$230:$L$266)+SUMIF(Summary!$A$281:$A$317,$A1165,Summary!$L$281:$L$317))-AO1165,0)</f>
        <v>211413.3598399199</v>
      </c>
      <c r="AQ1165" s="306"/>
      <c r="AR1165" s="688">
        <f t="shared" ca="1" si="272"/>
        <v>1054947.5537191809</v>
      </c>
      <c r="AS1165" s="688">
        <f t="shared" ca="1" si="273"/>
        <v>1051453.0438461986</v>
      </c>
    </row>
    <row r="1166" spans="1:45" x14ac:dyDescent="0.2">
      <c r="A1166" s="423">
        <v>3630</v>
      </c>
      <c r="B1166" s="424">
        <v>1</v>
      </c>
      <c r="C1166" s="425" t="s">
        <v>306</v>
      </c>
      <c r="D1166" s="422">
        <f t="shared" si="274"/>
        <v>1458</v>
      </c>
      <c r="E1166" s="422">
        <f t="shared" si="275"/>
        <v>3846</v>
      </c>
      <c r="F1166" s="422">
        <f t="shared" si="276"/>
        <v>1626</v>
      </c>
      <c r="G1166" s="422">
        <f t="shared" si="277"/>
        <v>0</v>
      </c>
      <c r="H1166" s="22">
        <f t="shared" si="278"/>
        <v>6930</v>
      </c>
      <c r="I1166" s="116">
        <v>591</v>
      </c>
      <c r="J1166" s="116">
        <v>1692</v>
      </c>
      <c r="K1166" s="116">
        <v>606</v>
      </c>
      <c r="L1166" s="116">
        <v>0</v>
      </c>
      <c r="M1166" s="22">
        <f t="shared" si="279"/>
        <v>2889</v>
      </c>
      <c r="N1166" s="116">
        <v>819</v>
      </c>
      <c r="O1166" s="116">
        <v>2073</v>
      </c>
      <c r="P1166" s="116">
        <v>1020</v>
      </c>
      <c r="Q1166" s="116">
        <v>0</v>
      </c>
      <c r="R1166" s="22">
        <f t="shared" si="280"/>
        <v>3912</v>
      </c>
      <c r="S1166" s="116">
        <v>48</v>
      </c>
      <c r="T1166" s="116">
        <v>81</v>
      </c>
      <c r="U1166" s="116">
        <v>0</v>
      </c>
      <c r="V1166" s="116">
        <v>0</v>
      </c>
      <c r="W1166" s="22">
        <f t="shared" si="281"/>
        <v>129</v>
      </c>
      <c r="X1166" s="22">
        <f t="shared" si="282"/>
        <v>231</v>
      </c>
      <c r="Y1166" s="22">
        <f ca="1">OFFSET('Cost Study'!$B$7,'Operations Support'!$C1166,'Operations Support'!$B1166)*$H1166</f>
        <v>7692.3000000000011</v>
      </c>
      <c r="Z1166" s="23">
        <f ca="1">Y1166*'Cost Study'!$B$31</f>
        <v>429629.80053625343</v>
      </c>
      <c r="AA1166" s="23">
        <f ca="1">IF(A1166=10298,1.51,1)*IF($B1166&lt;3,$D1166*'Cost Study'!$B$32*OFFSET('Cost Study'!$B$7,'Operations Support'!$C1166,'Operations Support'!$B1166),0)</f>
        <v>161.83800000000002</v>
      </c>
      <c r="AB1166" s="24">
        <f ca="1">AA1166*'Cost Study'!$B$31</f>
        <v>9038.9646346588397</v>
      </c>
      <c r="AC1166" s="23">
        <f ca="1">Y1166*'Cost Study'!$B$31</f>
        <v>429629.80053625343</v>
      </c>
      <c r="AD1166" s="24">
        <f ca="1">AA1166*'Cost Study'!$B$31</f>
        <v>9038.9646346588397</v>
      </c>
      <c r="AE1166" s="377">
        <f t="shared" ca="1" si="283"/>
        <v>438668.76517091226</v>
      </c>
      <c r="AF1166" s="377">
        <f t="shared" ca="1" si="284"/>
        <v>438668.76517091226</v>
      </c>
      <c r="AH1166" s="688">
        <f>IFERROR($H1166/SUMIF($A:$A,$A1166,$H:$H)*SUMIF(Summary!$A$110:$A$186,$A1166,Summary!$P$110:$P$186),0)</f>
        <v>295349.62708663172</v>
      </c>
      <c r="AI1166" s="689">
        <f t="shared" ca="1" si="270"/>
        <v>143319.13808428054</v>
      </c>
      <c r="AJ1166" s="688">
        <f>IFERROR(H1166/SUMIF(A:A,A1166,H:H)*SUMIF(Summary!$A$110:$A$186,'Operations Support'!A1166,Summary!$Q$110:$Q$186),0)</f>
        <v>297113.81726545485</v>
      </c>
      <c r="AK1166" s="688">
        <f t="shared" ca="1" si="271"/>
        <v>141554.9479054574</v>
      </c>
      <c r="AM1166" s="688">
        <f>IFERROR($H1166/SUMIF($A:$A,$A1166,$H:$H)*SUMIF(Summary!$A$230:$A$266,$A1166,Summary!$P$230:$P$266),0)</f>
        <v>55880.562053087626</v>
      </c>
      <c r="AN1166" s="688">
        <f>IFERROR($H1166/SUMIF($A:$A,$A1166,$H:$H)*(SUMIF(Summary!$A$230:$A$266,$A1166,Summary!$L$230:$L$266)+SUMIF(Summary!$A$281:$A$317,$A1166,Summary!$L$281:$L$317))-AM1166,0)</f>
        <v>127258.72735651536</v>
      </c>
      <c r="AO1166" s="688">
        <f>IFERROR($H1166/SUMIF($A:$A,$A1166,$H:$H)*SUMIF(Summary!$A$230:$A$266,$A1166,Summary!$Q$230:$Q$266),0)</f>
        <v>56214.349299523732</v>
      </c>
      <c r="AP1166" s="688">
        <f>IFERROR($H1166/SUMIF($A:$A,$A1166,$H:$H)*(SUMIF(Summary!$A$230:$A$266,$A1166,Summary!$L$230:$L$266)+SUMIF(Summary!$A$281:$A$317,$A1166,Summary!$L$281:$L$317))-AO1166,0)</f>
        <v>126924.94011007926</v>
      </c>
      <c r="AQ1166" s="306"/>
      <c r="AR1166" s="688">
        <f t="shared" ca="1" si="272"/>
        <v>270577.8654407959</v>
      </c>
      <c r="AS1166" s="688">
        <f t="shared" ca="1" si="273"/>
        <v>268479.88801553665</v>
      </c>
    </row>
    <row r="1167" spans="1:45" x14ac:dyDescent="0.2">
      <c r="A1167" s="423">
        <v>3630</v>
      </c>
      <c r="B1167" s="424">
        <v>1</v>
      </c>
      <c r="C1167" s="425" t="s">
        <v>307</v>
      </c>
      <c r="D1167" s="422">
        <f t="shared" si="274"/>
        <v>0</v>
      </c>
      <c r="E1167" s="422">
        <f t="shared" si="275"/>
        <v>0</v>
      </c>
      <c r="F1167" s="422">
        <f t="shared" si="276"/>
        <v>0</v>
      </c>
      <c r="G1167" s="422">
        <f t="shared" si="277"/>
        <v>0</v>
      </c>
      <c r="H1167" s="22">
        <f t="shared" si="278"/>
        <v>0</v>
      </c>
      <c r="I1167" s="116">
        <v>0</v>
      </c>
      <c r="J1167" s="116">
        <v>0</v>
      </c>
      <c r="K1167" s="116">
        <v>0</v>
      </c>
      <c r="L1167" s="116">
        <v>0</v>
      </c>
      <c r="M1167" s="22">
        <f t="shared" si="279"/>
        <v>0</v>
      </c>
      <c r="N1167" s="116">
        <v>0</v>
      </c>
      <c r="O1167" s="116">
        <v>0</v>
      </c>
      <c r="P1167" s="116">
        <v>0</v>
      </c>
      <c r="Q1167" s="116">
        <v>0</v>
      </c>
      <c r="R1167" s="22">
        <f t="shared" si="280"/>
        <v>0</v>
      </c>
      <c r="S1167" s="116">
        <v>0</v>
      </c>
      <c r="T1167" s="116">
        <v>0</v>
      </c>
      <c r="U1167" s="116">
        <v>0</v>
      </c>
      <c r="V1167" s="116">
        <v>0</v>
      </c>
      <c r="W1167" s="22">
        <f t="shared" si="281"/>
        <v>0</v>
      </c>
      <c r="X1167" s="22">
        <f t="shared" si="282"/>
        <v>0</v>
      </c>
      <c r="Y1167" s="22">
        <f ca="1">OFFSET('Cost Study'!$B$7,'Operations Support'!$C1167,'Operations Support'!$B1167)*$H1167</f>
        <v>0</v>
      </c>
      <c r="Z1167" s="23">
        <f ca="1">Y1167*'Cost Study'!$B$31</f>
        <v>0</v>
      </c>
      <c r="AA1167" s="23">
        <f ca="1">IF(A1167=10298,1.51,1)*IF($B1167&lt;3,$D1167*'Cost Study'!$B$32*OFFSET('Cost Study'!$B$7,'Operations Support'!$C1167,'Operations Support'!$B1167),0)</f>
        <v>0</v>
      </c>
      <c r="AB1167" s="24">
        <f ca="1">AA1167*'Cost Study'!$B$31</f>
        <v>0</v>
      </c>
      <c r="AC1167" s="23">
        <f ca="1">Y1167*'Cost Study'!$B$31</f>
        <v>0</v>
      </c>
      <c r="AD1167" s="24">
        <f ca="1">AA1167*'Cost Study'!$B$31</f>
        <v>0</v>
      </c>
      <c r="AE1167" s="377">
        <f t="shared" ca="1" si="283"/>
        <v>0</v>
      </c>
      <c r="AF1167" s="377">
        <f t="shared" ca="1" si="284"/>
        <v>0</v>
      </c>
      <c r="AH1167" s="688">
        <f>IFERROR($H1167/SUMIF($A:$A,$A1167,$H:$H)*SUMIF(Summary!$A$110:$A$186,$A1167,Summary!$P$110:$P$186),0)</f>
        <v>0</v>
      </c>
      <c r="AI1167" s="689">
        <f t="shared" ca="1" si="270"/>
        <v>0</v>
      </c>
      <c r="AJ1167" s="688">
        <f>IFERROR(H1167/SUMIF(A:A,A1167,H:H)*SUMIF(Summary!$A$110:$A$186,'Operations Support'!A1167,Summary!$Q$110:$Q$186),0)</f>
        <v>0</v>
      </c>
      <c r="AK1167" s="688">
        <f t="shared" ca="1" si="271"/>
        <v>0</v>
      </c>
      <c r="AM1167" s="688">
        <f>IFERROR($H1167/SUMIF($A:$A,$A1167,$H:$H)*SUMIF(Summary!$A$230:$A$266,$A1167,Summary!$P$230:$P$266),0)</f>
        <v>0</v>
      </c>
      <c r="AN1167" s="688">
        <f>IFERROR($H1167/SUMIF($A:$A,$A1167,$H:$H)*(SUMIF(Summary!$A$230:$A$266,$A1167,Summary!$L$230:$L$266)+SUMIF(Summary!$A$281:$A$317,$A1167,Summary!$L$281:$L$317))-AM1167,0)</f>
        <v>0</v>
      </c>
      <c r="AO1167" s="688">
        <f>IFERROR($H1167/SUMIF($A:$A,$A1167,$H:$H)*SUMIF(Summary!$A$230:$A$266,$A1167,Summary!$Q$230:$Q$266),0)</f>
        <v>0</v>
      </c>
      <c r="AP1167" s="688">
        <f>IFERROR($H1167/SUMIF($A:$A,$A1167,$H:$H)*(SUMIF(Summary!$A$230:$A$266,$A1167,Summary!$L$230:$L$266)+SUMIF(Summary!$A$281:$A$317,$A1167,Summary!$L$281:$L$317))-AO1167,0)</f>
        <v>0</v>
      </c>
      <c r="AQ1167" s="306"/>
      <c r="AR1167" s="688">
        <f t="shared" ca="1" si="272"/>
        <v>0</v>
      </c>
      <c r="AS1167" s="688">
        <f t="shared" ca="1" si="273"/>
        <v>0</v>
      </c>
    </row>
    <row r="1168" spans="1:45" x14ac:dyDescent="0.2">
      <c r="A1168" s="423">
        <v>3630</v>
      </c>
      <c r="B1168" s="424">
        <v>1</v>
      </c>
      <c r="C1168" s="425" t="s">
        <v>308</v>
      </c>
      <c r="D1168" s="422">
        <f t="shared" si="274"/>
        <v>450</v>
      </c>
      <c r="E1168" s="422">
        <f t="shared" si="275"/>
        <v>0</v>
      </c>
      <c r="F1168" s="422">
        <f t="shared" si="276"/>
        <v>717</v>
      </c>
      <c r="G1168" s="422">
        <f t="shared" si="277"/>
        <v>0</v>
      </c>
      <c r="H1168" s="22">
        <f t="shared" si="278"/>
        <v>1167</v>
      </c>
      <c r="I1168" s="116">
        <v>249</v>
      </c>
      <c r="J1168" s="116">
        <v>0</v>
      </c>
      <c r="K1168" s="116">
        <v>312</v>
      </c>
      <c r="L1168" s="116">
        <v>0</v>
      </c>
      <c r="M1168" s="22">
        <f t="shared" si="279"/>
        <v>561</v>
      </c>
      <c r="N1168" s="116">
        <v>201</v>
      </c>
      <c r="O1168" s="116">
        <v>0</v>
      </c>
      <c r="P1168" s="116">
        <v>405</v>
      </c>
      <c r="Q1168" s="116">
        <v>0</v>
      </c>
      <c r="R1168" s="22">
        <f t="shared" si="280"/>
        <v>606</v>
      </c>
      <c r="S1168" s="116">
        <v>0</v>
      </c>
      <c r="T1168" s="116">
        <v>0</v>
      </c>
      <c r="U1168" s="116">
        <v>0</v>
      </c>
      <c r="V1168" s="116">
        <v>0</v>
      </c>
      <c r="W1168" s="22">
        <f t="shared" si="281"/>
        <v>0</v>
      </c>
      <c r="X1168" s="22">
        <f t="shared" si="282"/>
        <v>38.9</v>
      </c>
      <c r="Y1168" s="22">
        <f ca="1">OFFSET('Cost Study'!$B$7,'Operations Support'!$C1168,'Operations Support'!$B1168)*$H1168</f>
        <v>1843.8600000000001</v>
      </c>
      <c r="Z1168" s="23">
        <f ca="1">Y1168*'Cost Study'!$B$31</f>
        <v>102983.13950532042</v>
      </c>
      <c r="AA1168" s="23">
        <f ca="1">IF(A1168=10298,1.51,1)*IF($B1168&lt;3,$D1168*'Cost Study'!$B$32*OFFSET('Cost Study'!$B$7,'Operations Support'!$C1168,'Operations Support'!$B1168),0)</f>
        <v>71.100000000000009</v>
      </c>
      <c r="AB1168" s="24">
        <f ca="1">AA1168*'Cost Study'!$B$31</f>
        <v>3971.072217428808</v>
      </c>
      <c r="AC1168" s="23">
        <f ca="1">Y1168*'Cost Study'!$B$31</f>
        <v>102983.13950532042</v>
      </c>
      <c r="AD1168" s="24">
        <f ca="1">AA1168*'Cost Study'!$B$31</f>
        <v>3971.072217428808</v>
      </c>
      <c r="AE1168" s="377">
        <f t="shared" ca="1" si="283"/>
        <v>106954.21172274923</v>
      </c>
      <c r="AF1168" s="377">
        <f t="shared" ca="1" si="284"/>
        <v>106954.21172274923</v>
      </c>
      <c r="AH1168" s="688">
        <f>IFERROR($H1168/SUMIF($A:$A,$A1168,$H:$H)*SUMIF(Summary!$A$110:$A$186,$A1168,Summary!$P$110:$P$186),0)</f>
        <v>49736.365773463098</v>
      </c>
      <c r="AI1168" s="689">
        <f t="shared" ca="1" si="270"/>
        <v>57217.845949286129</v>
      </c>
      <c r="AJ1168" s="688">
        <f>IFERROR(H1168/SUMIF(A:A,A1168,H:H)*SUMIF(Summary!$A$110:$A$186,'Operations Support'!A1168,Summary!$Q$110:$Q$186),0)</f>
        <v>50033.452344702142</v>
      </c>
      <c r="AK1168" s="688">
        <f t="shared" ca="1" si="271"/>
        <v>56920.759378047085</v>
      </c>
      <c r="AM1168" s="688">
        <f>IFERROR($H1168/SUMIF($A:$A,$A1168,$H:$H)*SUMIF(Summary!$A$230:$A$266,$A1168,Summary!$P$230:$P$266),0)</f>
        <v>9410.189886861941</v>
      </c>
      <c r="AN1168" s="688">
        <f>IFERROR($H1168/SUMIF($A:$A,$A1168,$H:$H)*(SUMIF(Summary!$A$230:$A$266,$A1168,Summary!$L$230:$L$266)+SUMIF(Summary!$A$281:$A$317,$A1168,Summary!$L$281:$L$317))-AM1168,0)</f>
        <v>21430.149325404534</v>
      </c>
      <c r="AO1168" s="688">
        <f>IFERROR($H1168/SUMIF($A:$A,$A1168,$H:$H)*SUMIF(Summary!$A$230:$A$266,$A1168,Summary!$Q$230:$Q$266),0)</f>
        <v>9466.3990811752083</v>
      </c>
      <c r="AP1168" s="688">
        <f>IFERROR($H1168/SUMIF($A:$A,$A1168,$H:$H)*(SUMIF(Summary!$A$230:$A$266,$A1168,Summary!$L$230:$L$266)+SUMIF(Summary!$A$281:$A$317,$A1168,Summary!$L$281:$L$317))-AO1168,0)</f>
        <v>21373.940131091269</v>
      </c>
      <c r="AQ1168" s="306"/>
      <c r="AR1168" s="688">
        <f t="shared" ca="1" si="272"/>
        <v>78647.995274690664</v>
      </c>
      <c r="AS1168" s="688">
        <f t="shared" ca="1" si="273"/>
        <v>78294.699509138358</v>
      </c>
    </row>
    <row r="1169" spans="1:45" x14ac:dyDescent="0.2">
      <c r="A1169" s="423">
        <v>3630</v>
      </c>
      <c r="B1169" s="424">
        <v>1</v>
      </c>
      <c r="C1169" s="425" t="s">
        <v>309</v>
      </c>
      <c r="D1169" s="422">
        <f t="shared" si="274"/>
        <v>0</v>
      </c>
      <c r="E1169" s="422">
        <f t="shared" si="275"/>
        <v>0</v>
      </c>
      <c r="F1169" s="422">
        <f t="shared" si="276"/>
        <v>0</v>
      </c>
      <c r="G1169" s="422">
        <f t="shared" si="277"/>
        <v>0</v>
      </c>
      <c r="H1169" s="22">
        <f t="shared" si="278"/>
        <v>0</v>
      </c>
      <c r="I1169" s="116">
        <v>0</v>
      </c>
      <c r="J1169" s="116">
        <v>0</v>
      </c>
      <c r="K1169" s="116">
        <v>0</v>
      </c>
      <c r="L1169" s="116">
        <v>0</v>
      </c>
      <c r="M1169" s="22">
        <f t="shared" si="279"/>
        <v>0</v>
      </c>
      <c r="N1169" s="116">
        <v>0</v>
      </c>
      <c r="O1169" s="116">
        <v>0</v>
      </c>
      <c r="P1169" s="116">
        <v>0</v>
      </c>
      <c r="Q1169" s="116">
        <v>0</v>
      </c>
      <c r="R1169" s="22">
        <f t="shared" si="280"/>
        <v>0</v>
      </c>
      <c r="S1169" s="116">
        <v>0</v>
      </c>
      <c r="T1169" s="116">
        <v>0</v>
      </c>
      <c r="U1169" s="116">
        <v>0</v>
      </c>
      <c r="V1169" s="116">
        <v>0</v>
      </c>
      <c r="W1169" s="22">
        <f t="shared" si="281"/>
        <v>0</v>
      </c>
      <c r="X1169" s="22">
        <f t="shared" si="282"/>
        <v>0</v>
      </c>
      <c r="Y1169" s="22">
        <f ca="1">OFFSET('Cost Study'!$B$7,'Operations Support'!$C1169,'Operations Support'!$B1169)*$H1169</f>
        <v>0</v>
      </c>
      <c r="Z1169" s="23">
        <f ca="1">Y1169*'Cost Study'!$B$31</f>
        <v>0</v>
      </c>
      <c r="AA1169" s="23">
        <f ca="1">IF(A1169=10298,1.51,1)*IF($B1169&lt;3,$D1169*'Cost Study'!$B$32*OFFSET('Cost Study'!$B$7,'Operations Support'!$C1169,'Operations Support'!$B1169),0)</f>
        <v>0</v>
      </c>
      <c r="AB1169" s="24">
        <f ca="1">AA1169*'Cost Study'!$B$31</f>
        <v>0</v>
      </c>
      <c r="AC1169" s="23">
        <f ca="1">Y1169*'Cost Study'!$B$31</f>
        <v>0</v>
      </c>
      <c r="AD1169" s="24">
        <f ca="1">AA1169*'Cost Study'!$B$31</f>
        <v>0</v>
      </c>
      <c r="AE1169" s="377">
        <f t="shared" ca="1" si="283"/>
        <v>0</v>
      </c>
      <c r="AF1169" s="377">
        <f t="shared" ca="1" si="284"/>
        <v>0</v>
      </c>
      <c r="AH1169" s="688">
        <f>IFERROR($H1169/SUMIF($A:$A,$A1169,$H:$H)*SUMIF(Summary!$A$110:$A$186,$A1169,Summary!$P$110:$P$186),0)</f>
        <v>0</v>
      </c>
      <c r="AI1169" s="689">
        <f t="shared" ca="1" si="270"/>
        <v>0</v>
      </c>
      <c r="AJ1169" s="688">
        <f>IFERROR(H1169/SUMIF(A:A,A1169,H:H)*SUMIF(Summary!$A$110:$A$186,'Operations Support'!A1169,Summary!$Q$110:$Q$186),0)</f>
        <v>0</v>
      </c>
      <c r="AK1169" s="688">
        <f t="shared" ca="1" si="271"/>
        <v>0</v>
      </c>
      <c r="AM1169" s="688">
        <f>IFERROR($H1169/SUMIF($A:$A,$A1169,$H:$H)*SUMIF(Summary!$A$230:$A$266,$A1169,Summary!$P$230:$P$266),0)</f>
        <v>0</v>
      </c>
      <c r="AN1169" s="688">
        <f>IFERROR($H1169/SUMIF($A:$A,$A1169,$H:$H)*(SUMIF(Summary!$A$230:$A$266,$A1169,Summary!$L$230:$L$266)+SUMIF(Summary!$A$281:$A$317,$A1169,Summary!$L$281:$L$317))-AM1169,0)</f>
        <v>0</v>
      </c>
      <c r="AO1169" s="688">
        <f>IFERROR($H1169/SUMIF($A:$A,$A1169,$H:$H)*SUMIF(Summary!$A$230:$A$266,$A1169,Summary!$Q$230:$Q$266),0)</f>
        <v>0</v>
      </c>
      <c r="AP1169" s="688">
        <f>IFERROR($H1169/SUMIF($A:$A,$A1169,$H:$H)*(SUMIF(Summary!$A$230:$A$266,$A1169,Summary!$L$230:$L$266)+SUMIF(Summary!$A$281:$A$317,$A1169,Summary!$L$281:$L$317))-AO1169,0)</f>
        <v>0</v>
      </c>
      <c r="AQ1169" s="306"/>
      <c r="AR1169" s="688">
        <f t="shared" ca="1" si="272"/>
        <v>0</v>
      </c>
      <c r="AS1169" s="688">
        <f t="shared" ca="1" si="273"/>
        <v>0</v>
      </c>
    </row>
    <row r="1170" spans="1:45" x14ac:dyDescent="0.2">
      <c r="A1170" s="423">
        <v>3630</v>
      </c>
      <c r="B1170" s="424">
        <v>1</v>
      </c>
      <c r="C1170" s="425" t="s">
        <v>310</v>
      </c>
      <c r="D1170" s="422">
        <f t="shared" si="274"/>
        <v>0</v>
      </c>
      <c r="E1170" s="422">
        <f t="shared" si="275"/>
        <v>0</v>
      </c>
      <c r="F1170" s="422">
        <f t="shared" si="276"/>
        <v>0</v>
      </c>
      <c r="G1170" s="422">
        <f t="shared" si="277"/>
        <v>0</v>
      </c>
      <c r="H1170" s="22">
        <f t="shared" si="278"/>
        <v>0</v>
      </c>
      <c r="I1170" s="116">
        <v>0</v>
      </c>
      <c r="J1170" s="116">
        <v>0</v>
      </c>
      <c r="K1170" s="116">
        <v>0</v>
      </c>
      <c r="L1170" s="116">
        <v>0</v>
      </c>
      <c r="M1170" s="22">
        <f t="shared" si="279"/>
        <v>0</v>
      </c>
      <c r="N1170" s="116">
        <v>0</v>
      </c>
      <c r="O1170" s="116">
        <v>0</v>
      </c>
      <c r="P1170" s="116">
        <v>0</v>
      </c>
      <c r="Q1170" s="116">
        <v>0</v>
      </c>
      <c r="R1170" s="22">
        <f t="shared" si="280"/>
        <v>0</v>
      </c>
      <c r="S1170" s="116">
        <v>0</v>
      </c>
      <c r="T1170" s="116">
        <v>0</v>
      </c>
      <c r="U1170" s="116">
        <v>0</v>
      </c>
      <c r="V1170" s="116">
        <v>0</v>
      </c>
      <c r="W1170" s="22">
        <f t="shared" si="281"/>
        <v>0</v>
      </c>
      <c r="X1170" s="22">
        <f t="shared" si="282"/>
        <v>0</v>
      </c>
      <c r="Y1170" s="22">
        <f ca="1">OFFSET('Cost Study'!$B$7,'Operations Support'!$C1170,'Operations Support'!$B1170)*$H1170</f>
        <v>0</v>
      </c>
      <c r="Z1170" s="23">
        <f ca="1">Y1170*'Cost Study'!$B$31</f>
        <v>0</v>
      </c>
      <c r="AA1170" s="23">
        <f ca="1">IF(A1170=10298,1.51,1)*IF($B1170&lt;3,$D1170*'Cost Study'!$B$32*OFFSET('Cost Study'!$B$7,'Operations Support'!$C1170,'Operations Support'!$B1170),0)</f>
        <v>0</v>
      </c>
      <c r="AB1170" s="24">
        <f ca="1">AA1170*'Cost Study'!$B$31</f>
        <v>0</v>
      </c>
      <c r="AC1170" s="23">
        <f ca="1">Y1170*'Cost Study'!$B$31</f>
        <v>0</v>
      </c>
      <c r="AD1170" s="24">
        <f ca="1">AA1170*'Cost Study'!$B$31</f>
        <v>0</v>
      </c>
      <c r="AE1170" s="377">
        <f t="shared" ca="1" si="283"/>
        <v>0</v>
      </c>
      <c r="AF1170" s="377">
        <f t="shared" ca="1" si="284"/>
        <v>0</v>
      </c>
      <c r="AH1170" s="688">
        <f>IFERROR($H1170/SUMIF($A:$A,$A1170,$H:$H)*SUMIF(Summary!$A$110:$A$186,$A1170,Summary!$P$110:$P$186),0)</f>
        <v>0</v>
      </c>
      <c r="AI1170" s="689">
        <f t="shared" ca="1" si="270"/>
        <v>0</v>
      </c>
      <c r="AJ1170" s="688">
        <f>IFERROR(H1170/SUMIF(A:A,A1170,H:H)*SUMIF(Summary!$A$110:$A$186,'Operations Support'!A1170,Summary!$Q$110:$Q$186),0)</f>
        <v>0</v>
      </c>
      <c r="AK1170" s="688">
        <f t="shared" ca="1" si="271"/>
        <v>0</v>
      </c>
      <c r="AM1170" s="688">
        <f>IFERROR($H1170/SUMIF($A:$A,$A1170,$H:$H)*SUMIF(Summary!$A$230:$A$266,$A1170,Summary!$P$230:$P$266),0)</f>
        <v>0</v>
      </c>
      <c r="AN1170" s="688">
        <f>IFERROR($H1170/SUMIF($A:$A,$A1170,$H:$H)*(SUMIF(Summary!$A$230:$A$266,$A1170,Summary!$L$230:$L$266)+SUMIF(Summary!$A$281:$A$317,$A1170,Summary!$L$281:$L$317))-AM1170,0)</f>
        <v>0</v>
      </c>
      <c r="AO1170" s="688">
        <f>IFERROR($H1170/SUMIF($A:$A,$A1170,$H:$H)*SUMIF(Summary!$A$230:$A$266,$A1170,Summary!$Q$230:$Q$266),0)</f>
        <v>0</v>
      </c>
      <c r="AP1170" s="688">
        <f>IFERROR($H1170/SUMIF($A:$A,$A1170,$H:$H)*(SUMIF(Summary!$A$230:$A$266,$A1170,Summary!$L$230:$L$266)+SUMIF(Summary!$A$281:$A$317,$A1170,Summary!$L$281:$L$317))-AO1170,0)</f>
        <v>0</v>
      </c>
      <c r="AQ1170" s="306"/>
      <c r="AR1170" s="688">
        <f t="shared" ca="1" si="272"/>
        <v>0</v>
      </c>
      <c r="AS1170" s="688">
        <f t="shared" ca="1" si="273"/>
        <v>0</v>
      </c>
    </row>
    <row r="1171" spans="1:45" x14ac:dyDescent="0.2">
      <c r="A1171" s="423">
        <v>3630</v>
      </c>
      <c r="B1171" s="424">
        <v>1</v>
      </c>
      <c r="C1171" s="425" t="s">
        <v>311</v>
      </c>
      <c r="D1171" s="422">
        <f t="shared" si="274"/>
        <v>339</v>
      </c>
      <c r="E1171" s="422">
        <f t="shared" si="275"/>
        <v>1011</v>
      </c>
      <c r="F1171" s="422">
        <f t="shared" si="276"/>
        <v>609</v>
      </c>
      <c r="G1171" s="422">
        <f t="shared" si="277"/>
        <v>0</v>
      </c>
      <c r="H1171" s="22">
        <f t="shared" si="278"/>
        <v>1959</v>
      </c>
      <c r="I1171" s="116">
        <v>168</v>
      </c>
      <c r="J1171" s="116">
        <v>411</v>
      </c>
      <c r="K1171" s="116">
        <v>177</v>
      </c>
      <c r="L1171" s="116">
        <v>0</v>
      </c>
      <c r="M1171" s="22">
        <f t="shared" si="279"/>
        <v>756</v>
      </c>
      <c r="N1171" s="116">
        <v>171</v>
      </c>
      <c r="O1171" s="116">
        <v>600</v>
      </c>
      <c r="P1171" s="116">
        <v>348</v>
      </c>
      <c r="Q1171" s="116">
        <v>0</v>
      </c>
      <c r="R1171" s="22">
        <f t="shared" si="280"/>
        <v>1119</v>
      </c>
      <c r="S1171" s="116">
        <v>0</v>
      </c>
      <c r="T1171" s="116">
        <v>0</v>
      </c>
      <c r="U1171" s="116">
        <v>84</v>
      </c>
      <c r="V1171" s="116">
        <v>0</v>
      </c>
      <c r="W1171" s="22">
        <f t="shared" si="281"/>
        <v>84</v>
      </c>
      <c r="X1171" s="22">
        <f t="shared" si="282"/>
        <v>65.3</v>
      </c>
      <c r="Y1171" s="22">
        <f ca="1">OFFSET('Cost Study'!$B$7,'Operations Support'!$C1171,'Operations Support'!$B1171)*$H1171</f>
        <v>2389.98</v>
      </c>
      <c r="Z1171" s="23">
        <f ca="1">Y1171*'Cost Study'!$B$31</f>
        <v>133484.99547412802</v>
      </c>
      <c r="AA1171" s="23">
        <f ca="1">IF(A1171=10298,1.51,1)*IF($B1171&lt;3,$D1171*'Cost Study'!$B$32*OFFSET('Cost Study'!$B$7,'Operations Support'!$C1171,'Operations Support'!$B1171),0)</f>
        <v>41.357999999999997</v>
      </c>
      <c r="AB1171" s="24">
        <f ca="1">AA1171*'Cost Study'!$B$31</f>
        <v>2309.9241176993055</v>
      </c>
      <c r="AC1171" s="23">
        <f ca="1">Y1171*'Cost Study'!$B$31</f>
        <v>133484.99547412802</v>
      </c>
      <c r="AD1171" s="24">
        <f ca="1">AA1171*'Cost Study'!$B$31</f>
        <v>2309.9241176993055</v>
      </c>
      <c r="AE1171" s="377">
        <f t="shared" ca="1" si="283"/>
        <v>135794.91959182732</v>
      </c>
      <c r="AF1171" s="377">
        <f t="shared" ca="1" si="284"/>
        <v>135794.91959182732</v>
      </c>
      <c r="AH1171" s="688">
        <f>IFERROR($H1171/SUMIF($A:$A,$A1171,$H:$H)*SUMIF(Summary!$A$110:$A$186,$A1171,Summary!$P$110:$P$186),0)</f>
        <v>83490.608869078147</v>
      </c>
      <c r="AI1171" s="689">
        <f t="shared" ca="1" si="270"/>
        <v>52304.310722749171</v>
      </c>
      <c r="AJ1171" s="688">
        <f>IFERROR(H1171/SUMIF(A:A,A1171,H:H)*SUMIF(Summary!$A$110:$A$186,'Operations Support'!A1171,Summary!$Q$110:$Q$186),0)</f>
        <v>83989.317175039832</v>
      </c>
      <c r="AK1171" s="688">
        <f t="shared" ca="1" si="271"/>
        <v>51805.602416787486</v>
      </c>
      <c r="AM1171" s="688">
        <f>IFERROR($H1171/SUMIF($A:$A,$A1171,$H:$H)*SUMIF(Summary!$A$230:$A$266,$A1171,Summary!$P$230:$P$266),0)</f>
        <v>15796.539835786241</v>
      </c>
      <c r="AN1171" s="688">
        <f>IFERROR($H1171/SUMIF($A:$A,$A1171,$H:$H)*(SUMIF(Summary!$A$230:$A$266,$A1171,Summary!$L$230:$L$266)+SUMIF(Summary!$A$281:$A$317,$A1171,Summary!$L$281:$L$317))-AM1171,0)</f>
        <v>35974.003880434866</v>
      </c>
      <c r="AO1171" s="688">
        <f>IFERROR($H1171/SUMIF($A:$A,$A1171,$H:$H)*SUMIF(Summary!$A$230:$A$266,$A1171,Summary!$Q$230:$Q$266),0)</f>
        <v>15890.896143977921</v>
      </c>
      <c r="AP1171" s="688">
        <f>IFERROR($H1171/SUMIF($A:$A,$A1171,$H:$H)*(SUMIF(Summary!$A$230:$A$266,$A1171,Summary!$L$230:$L$266)+SUMIF(Summary!$A$281:$A$317,$A1171,Summary!$L$281:$L$317))-AO1171,0)</f>
        <v>35879.647572243186</v>
      </c>
      <c r="AQ1171" s="306"/>
      <c r="AR1171" s="688">
        <f t="shared" ca="1" si="272"/>
        <v>88278.31460318403</v>
      </c>
      <c r="AS1171" s="688">
        <f t="shared" ca="1" si="273"/>
        <v>87685.249989030679</v>
      </c>
    </row>
    <row r="1172" spans="1:45" x14ac:dyDescent="0.2">
      <c r="A1172" s="423">
        <v>3630</v>
      </c>
      <c r="B1172" s="424">
        <v>1</v>
      </c>
      <c r="C1172" s="425" t="s">
        <v>312</v>
      </c>
      <c r="D1172" s="422">
        <f t="shared" si="274"/>
        <v>0</v>
      </c>
      <c r="E1172" s="422">
        <f t="shared" si="275"/>
        <v>1483</v>
      </c>
      <c r="F1172" s="422">
        <f t="shared" si="276"/>
        <v>161</v>
      </c>
      <c r="G1172" s="422">
        <f t="shared" si="277"/>
        <v>0</v>
      </c>
      <c r="H1172" s="22">
        <f t="shared" si="278"/>
        <v>1644</v>
      </c>
      <c r="I1172" s="116">
        <v>0</v>
      </c>
      <c r="J1172" s="116">
        <v>668</v>
      </c>
      <c r="K1172" s="116">
        <v>98</v>
      </c>
      <c r="L1172" s="116">
        <v>0</v>
      </c>
      <c r="M1172" s="22">
        <f t="shared" si="279"/>
        <v>766</v>
      </c>
      <c r="N1172" s="116">
        <v>0</v>
      </c>
      <c r="O1172" s="116">
        <v>766</v>
      </c>
      <c r="P1172" s="116">
        <v>63</v>
      </c>
      <c r="Q1172" s="116">
        <v>0</v>
      </c>
      <c r="R1172" s="22">
        <f t="shared" si="280"/>
        <v>829</v>
      </c>
      <c r="S1172" s="116">
        <v>0</v>
      </c>
      <c r="T1172" s="116">
        <v>49</v>
      </c>
      <c r="U1172" s="116">
        <v>0</v>
      </c>
      <c r="V1172" s="116">
        <v>0</v>
      </c>
      <c r="W1172" s="22">
        <f t="shared" si="281"/>
        <v>49</v>
      </c>
      <c r="X1172" s="22">
        <f t="shared" si="282"/>
        <v>54.8</v>
      </c>
      <c r="Y1172" s="22">
        <f ca="1">OFFSET('Cost Study'!$B$7,'Operations Support'!$C1172,'Operations Support'!$B1172)*$H1172</f>
        <v>2268.7199999999998</v>
      </c>
      <c r="Z1172" s="23">
        <f ca="1">Y1172*'Cost Study'!$B$31</f>
        <v>126712.39045182959</v>
      </c>
      <c r="AA1172" s="23">
        <f ca="1">IF(A1172=10298,1.51,1)*IF($B1172&lt;3,$D1172*'Cost Study'!$B$32*OFFSET('Cost Study'!$B$7,'Operations Support'!$C1172,'Operations Support'!$B1172),0)</f>
        <v>0</v>
      </c>
      <c r="AB1172" s="24">
        <f ca="1">AA1172*'Cost Study'!$B$31</f>
        <v>0</v>
      </c>
      <c r="AC1172" s="23">
        <f ca="1">Y1172*'Cost Study'!$B$31</f>
        <v>126712.39045182959</v>
      </c>
      <c r="AD1172" s="24">
        <f ca="1">AA1172*'Cost Study'!$B$31</f>
        <v>0</v>
      </c>
      <c r="AE1172" s="377">
        <f t="shared" ca="1" si="283"/>
        <v>126712.39045182959</v>
      </c>
      <c r="AF1172" s="377">
        <f t="shared" ca="1" si="284"/>
        <v>126712.39045182959</v>
      </c>
      <c r="AH1172" s="688">
        <f>IFERROR($H1172/SUMIF($A:$A,$A1172,$H:$H)*SUMIF(Summary!$A$110:$A$186,$A1172,Summary!$P$110:$P$186),0)</f>
        <v>70065.625819685811</v>
      </c>
      <c r="AI1172" s="689">
        <f t="shared" ca="1" si="270"/>
        <v>56646.764632143779</v>
      </c>
      <c r="AJ1172" s="688">
        <f>IFERROR(H1172/SUMIF(A:A,A1172,H:H)*SUMIF(Summary!$A$110:$A$186,'Operations Support'!A1172,Summary!$Q$110:$Q$186),0)</f>
        <v>70484.143662973715</v>
      </c>
      <c r="AK1172" s="688">
        <f t="shared" ca="1" si="271"/>
        <v>56228.246788855875</v>
      </c>
      <c r="AM1172" s="688">
        <f>IFERROR($H1172/SUMIF($A:$A,$A1172,$H:$H)*SUMIF(Summary!$A$230:$A$266,$A1172,Summary!$P$230:$P$266),0)</f>
        <v>13256.514287918622</v>
      </c>
      <c r="AN1172" s="688">
        <f>IFERROR($H1172/SUMIF($A:$A,$A1172,$H:$H)*(SUMIF(Summary!$A$230:$A$266,$A1172,Summary!$L$230:$L$266)+SUMIF(Summary!$A$281:$A$317,$A1172,Summary!$L$281:$L$317))-AM1172,0)</f>
        <v>30189.516273320529</v>
      </c>
      <c r="AO1172" s="688">
        <f>IFERROR($H1172/SUMIF($A:$A,$A1172,$H:$H)*SUMIF(Summary!$A$230:$A$266,$A1172,Summary!$Q$230:$Q$266),0)</f>
        <v>13335.698448545025</v>
      </c>
      <c r="AP1172" s="688">
        <f>IFERROR($H1172/SUMIF($A:$A,$A1172,$H:$H)*(SUMIF(Summary!$A$230:$A$266,$A1172,Summary!$L$230:$L$266)+SUMIF(Summary!$A$281:$A$317,$A1172,Summary!$L$281:$L$317))-AO1172,0)</f>
        <v>30110.33211269413</v>
      </c>
      <c r="AQ1172" s="306"/>
      <c r="AR1172" s="688">
        <f t="shared" ca="1" si="272"/>
        <v>86836.280905464315</v>
      </c>
      <c r="AS1172" s="688">
        <f t="shared" ca="1" si="273"/>
        <v>86338.578901550005</v>
      </c>
    </row>
    <row r="1173" spans="1:45" x14ac:dyDescent="0.2">
      <c r="A1173" s="423">
        <v>3630</v>
      </c>
      <c r="B1173" s="424">
        <v>1</v>
      </c>
      <c r="C1173" s="425" t="s">
        <v>313</v>
      </c>
      <c r="D1173" s="422">
        <f t="shared" si="274"/>
        <v>102</v>
      </c>
      <c r="E1173" s="422">
        <f t="shared" si="275"/>
        <v>1602</v>
      </c>
      <c r="F1173" s="422">
        <f t="shared" si="276"/>
        <v>1269</v>
      </c>
      <c r="G1173" s="422">
        <f t="shared" si="277"/>
        <v>0</v>
      </c>
      <c r="H1173" s="22">
        <f t="shared" si="278"/>
        <v>2973</v>
      </c>
      <c r="I1173" s="116">
        <v>0</v>
      </c>
      <c r="J1173" s="116">
        <v>657</v>
      </c>
      <c r="K1173" s="116">
        <v>654</v>
      </c>
      <c r="L1173" s="116">
        <v>0</v>
      </c>
      <c r="M1173" s="22">
        <f t="shared" si="279"/>
        <v>1311</v>
      </c>
      <c r="N1173" s="116">
        <v>78</v>
      </c>
      <c r="O1173" s="116">
        <v>738</v>
      </c>
      <c r="P1173" s="116">
        <v>501</v>
      </c>
      <c r="Q1173" s="116">
        <v>0</v>
      </c>
      <c r="R1173" s="22">
        <f t="shared" si="280"/>
        <v>1317</v>
      </c>
      <c r="S1173" s="116">
        <v>24</v>
      </c>
      <c r="T1173" s="116">
        <v>207</v>
      </c>
      <c r="U1173" s="116">
        <v>114</v>
      </c>
      <c r="V1173" s="116">
        <v>0</v>
      </c>
      <c r="W1173" s="22">
        <f t="shared" si="281"/>
        <v>345</v>
      </c>
      <c r="X1173" s="22">
        <f t="shared" si="282"/>
        <v>99.1</v>
      </c>
      <c r="Y1173" s="22">
        <f ca="1">OFFSET('Cost Study'!$B$7,'Operations Support'!$C1173,'Operations Support'!$B1173)*$H1173</f>
        <v>2883.81</v>
      </c>
      <c r="Z1173" s="23">
        <f ca="1">Y1173*'Cost Study'!$B$31</f>
        <v>161066.35402733291</v>
      </c>
      <c r="AA1173" s="23">
        <f ca="1">IF(A1173=10298,1.51,1)*IF($B1173&lt;3,$D1173*'Cost Study'!$B$32*OFFSET('Cost Study'!$B$7,'Operations Support'!$C1173,'Operations Support'!$B1173),0)</f>
        <v>9.8940000000000001</v>
      </c>
      <c r="AB1173" s="24">
        <f ca="1">AA1173*'Cost Study'!$B$31</f>
        <v>552.59899464473449</v>
      </c>
      <c r="AC1173" s="23">
        <f ca="1">Y1173*'Cost Study'!$B$31</f>
        <v>161066.35402733291</v>
      </c>
      <c r="AD1173" s="24">
        <f ca="1">AA1173*'Cost Study'!$B$31</f>
        <v>552.59899464473449</v>
      </c>
      <c r="AE1173" s="377">
        <f t="shared" ca="1" si="283"/>
        <v>161618.95302197765</v>
      </c>
      <c r="AF1173" s="377">
        <f t="shared" ca="1" si="284"/>
        <v>161618.95302197765</v>
      </c>
      <c r="AH1173" s="688">
        <f>IFERROR($H1173/SUMIF($A:$A,$A1173,$H:$H)*SUMIF(Summary!$A$110:$A$186,$A1173,Summary!$P$110:$P$186),0)</f>
        <v>126706.26858997926</v>
      </c>
      <c r="AI1173" s="689">
        <f t="shared" ca="1" si="270"/>
        <v>34912.684431998394</v>
      </c>
      <c r="AJ1173" s="688">
        <f>IFERROR(H1173/SUMIF(A:A,A1173,H:H)*SUMIF(Summary!$A$110:$A$186,'Operations Support'!A1173,Summary!$Q$110:$Q$186),0)</f>
        <v>127463.1138138813</v>
      </c>
      <c r="AK1173" s="688">
        <f t="shared" ca="1" si="271"/>
        <v>34155.839208096353</v>
      </c>
      <c r="AM1173" s="688">
        <f>IFERROR($H1173/SUMIF($A:$A,$A1173,$H:$H)*SUMIF(Summary!$A$230:$A$266,$A1173,Summary!$P$230:$P$266),0)</f>
        <v>23973.003027969626</v>
      </c>
      <c r="AN1173" s="688">
        <f>IFERROR($H1173/SUMIF($A:$A,$A1173,$H:$H)*(SUMIF(Summary!$A$230:$A$266,$A1173,Summary!$L$230:$L$266)+SUMIF(Summary!$A$281:$A$317,$A1173,Summary!$L$281:$L$317))-AM1173,0)</f>
        <v>54594.544939526735</v>
      </c>
      <c r="AO1173" s="688">
        <f>IFERROR($H1173/SUMIF($A:$A,$A1173,$H:$H)*SUMIF(Summary!$A$230:$A$266,$A1173,Summary!$Q$230:$Q$266),0)</f>
        <v>24116.199201657153</v>
      </c>
      <c r="AP1173" s="688">
        <f>IFERROR($H1173/SUMIF($A:$A,$A1173,$H:$H)*(SUMIF(Summary!$A$230:$A$266,$A1173,Summary!$L$230:$L$266)+SUMIF(Summary!$A$281:$A$317,$A1173,Summary!$L$281:$L$317))-AO1173,0)</f>
        <v>54451.348765839204</v>
      </c>
      <c r="AQ1173" s="306"/>
      <c r="AR1173" s="688">
        <f t="shared" ca="1" si="272"/>
        <v>89507.229371525129</v>
      </c>
      <c r="AS1173" s="688">
        <f t="shared" ca="1" si="273"/>
        <v>88607.187973935565</v>
      </c>
    </row>
    <row r="1174" spans="1:45" x14ac:dyDescent="0.2">
      <c r="A1174" s="423">
        <v>3630</v>
      </c>
      <c r="B1174" s="424">
        <v>1</v>
      </c>
      <c r="C1174" s="425" t="s">
        <v>314</v>
      </c>
      <c r="D1174" s="422">
        <f t="shared" si="274"/>
        <v>0</v>
      </c>
      <c r="E1174" s="422">
        <f t="shared" si="275"/>
        <v>0</v>
      </c>
      <c r="F1174" s="422">
        <f t="shared" si="276"/>
        <v>0</v>
      </c>
      <c r="G1174" s="422">
        <f t="shared" si="277"/>
        <v>0</v>
      </c>
      <c r="H1174" s="22">
        <f t="shared" si="278"/>
        <v>0</v>
      </c>
      <c r="I1174" s="116">
        <v>0</v>
      </c>
      <c r="J1174" s="116">
        <v>0</v>
      </c>
      <c r="K1174" s="116">
        <v>0</v>
      </c>
      <c r="L1174" s="116">
        <v>0</v>
      </c>
      <c r="M1174" s="22">
        <f t="shared" si="279"/>
        <v>0</v>
      </c>
      <c r="N1174" s="116">
        <v>0</v>
      </c>
      <c r="O1174" s="116">
        <v>0</v>
      </c>
      <c r="P1174" s="116">
        <v>0</v>
      </c>
      <c r="Q1174" s="116">
        <v>0</v>
      </c>
      <c r="R1174" s="22">
        <f t="shared" si="280"/>
        <v>0</v>
      </c>
      <c r="S1174" s="116">
        <v>0</v>
      </c>
      <c r="T1174" s="116">
        <v>0</v>
      </c>
      <c r="U1174" s="116">
        <v>0</v>
      </c>
      <c r="V1174" s="116">
        <v>0</v>
      </c>
      <c r="W1174" s="22">
        <f t="shared" si="281"/>
        <v>0</v>
      </c>
      <c r="X1174" s="22">
        <f t="shared" si="282"/>
        <v>0</v>
      </c>
      <c r="Y1174" s="22">
        <f ca="1">OFFSET('Cost Study'!$B$7,'Operations Support'!$C1174,'Operations Support'!$B1174)*$H1174</f>
        <v>0</v>
      </c>
      <c r="Z1174" s="23">
        <f ca="1">Y1174*'Cost Study'!$B$31</f>
        <v>0</v>
      </c>
      <c r="AA1174" s="23">
        <f ca="1">IF(A1174=10298,1.51,1)*IF($B1174&lt;3,$D1174*'Cost Study'!$B$32*OFFSET('Cost Study'!$B$7,'Operations Support'!$C1174,'Operations Support'!$B1174),0)</f>
        <v>0</v>
      </c>
      <c r="AB1174" s="24">
        <f ca="1">AA1174*'Cost Study'!$B$31</f>
        <v>0</v>
      </c>
      <c r="AC1174" s="23">
        <f ca="1">Y1174*'Cost Study'!$B$31</f>
        <v>0</v>
      </c>
      <c r="AD1174" s="24">
        <f ca="1">AA1174*'Cost Study'!$B$31</f>
        <v>0</v>
      </c>
      <c r="AE1174" s="377">
        <f t="shared" ca="1" si="283"/>
        <v>0</v>
      </c>
      <c r="AF1174" s="377">
        <f t="shared" ca="1" si="284"/>
        <v>0</v>
      </c>
      <c r="AH1174" s="688">
        <f>IFERROR($H1174/SUMIF($A:$A,$A1174,$H:$H)*SUMIF(Summary!$A$110:$A$186,$A1174,Summary!$P$110:$P$186),0)</f>
        <v>0</v>
      </c>
      <c r="AI1174" s="689">
        <f t="shared" ca="1" si="270"/>
        <v>0</v>
      </c>
      <c r="AJ1174" s="688">
        <f>IFERROR(H1174/SUMIF(A:A,A1174,H:H)*SUMIF(Summary!$A$110:$A$186,'Operations Support'!A1174,Summary!$Q$110:$Q$186),0)</f>
        <v>0</v>
      </c>
      <c r="AK1174" s="688">
        <f t="shared" ca="1" si="271"/>
        <v>0</v>
      </c>
      <c r="AM1174" s="688">
        <f>IFERROR($H1174/SUMIF($A:$A,$A1174,$H:$H)*SUMIF(Summary!$A$230:$A$266,$A1174,Summary!$P$230:$P$266),0)</f>
        <v>0</v>
      </c>
      <c r="AN1174" s="688">
        <f>IFERROR($H1174/SUMIF($A:$A,$A1174,$H:$H)*(SUMIF(Summary!$A$230:$A$266,$A1174,Summary!$L$230:$L$266)+SUMIF(Summary!$A$281:$A$317,$A1174,Summary!$L$281:$L$317))-AM1174,0)</f>
        <v>0</v>
      </c>
      <c r="AO1174" s="688">
        <f>IFERROR($H1174/SUMIF($A:$A,$A1174,$H:$H)*SUMIF(Summary!$A$230:$A$266,$A1174,Summary!$Q$230:$Q$266),0)</f>
        <v>0</v>
      </c>
      <c r="AP1174" s="688">
        <f>IFERROR($H1174/SUMIF($A:$A,$A1174,$H:$H)*(SUMIF(Summary!$A$230:$A$266,$A1174,Summary!$L$230:$L$266)+SUMIF(Summary!$A$281:$A$317,$A1174,Summary!$L$281:$L$317))-AO1174,0)</f>
        <v>0</v>
      </c>
      <c r="AQ1174" s="306"/>
      <c r="AR1174" s="688">
        <f t="shared" ca="1" si="272"/>
        <v>0</v>
      </c>
      <c r="AS1174" s="688">
        <f t="shared" ca="1" si="273"/>
        <v>0</v>
      </c>
    </row>
    <row r="1175" spans="1:45" x14ac:dyDescent="0.2">
      <c r="A1175" s="423">
        <v>3630</v>
      </c>
      <c r="B1175" s="424">
        <v>1</v>
      </c>
      <c r="C1175" s="425" t="s">
        <v>315</v>
      </c>
      <c r="D1175" s="422">
        <f t="shared" si="274"/>
        <v>1293</v>
      </c>
      <c r="E1175" s="422">
        <f t="shared" si="275"/>
        <v>3555</v>
      </c>
      <c r="F1175" s="422">
        <f t="shared" si="276"/>
        <v>9750</v>
      </c>
      <c r="G1175" s="422">
        <f t="shared" si="277"/>
        <v>0</v>
      </c>
      <c r="H1175" s="22">
        <f t="shared" si="278"/>
        <v>14598</v>
      </c>
      <c r="I1175" s="116">
        <v>486</v>
      </c>
      <c r="J1175" s="116">
        <v>1368</v>
      </c>
      <c r="K1175" s="116">
        <v>3843</v>
      </c>
      <c r="L1175" s="116">
        <v>0</v>
      </c>
      <c r="M1175" s="22">
        <f t="shared" si="279"/>
        <v>5697</v>
      </c>
      <c r="N1175" s="116">
        <v>804</v>
      </c>
      <c r="O1175" s="116">
        <v>1779</v>
      </c>
      <c r="P1175" s="116">
        <v>5679</v>
      </c>
      <c r="Q1175" s="116">
        <v>0</v>
      </c>
      <c r="R1175" s="22">
        <f t="shared" si="280"/>
        <v>8262</v>
      </c>
      <c r="S1175" s="116">
        <v>3</v>
      </c>
      <c r="T1175" s="116">
        <v>408</v>
      </c>
      <c r="U1175" s="116">
        <v>228</v>
      </c>
      <c r="V1175" s="116">
        <v>0</v>
      </c>
      <c r="W1175" s="22">
        <f t="shared" si="281"/>
        <v>639</v>
      </c>
      <c r="X1175" s="22">
        <f t="shared" si="282"/>
        <v>486.6</v>
      </c>
      <c r="Y1175" s="22">
        <f ca="1">OFFSET('Cost Study'!$B$7,'Operations Support'!$C1175,'Operations Support'!$B1175)*$H1175</f>
        <v>16495.739999999998</v>
      </c>
      <c r="Z1175" s="23">
        <f ca="1">Y1175*'Cost Study'!$B$31</f>
        <v>921318.91448564094</v>
      </c>
      <c r="AA1175" s="23">
        <f ca="1">IF(A1175=10298,1.51,1)*IF($B1175&lt;3,$D1175*'Cost Study'!$B$32*OFFSET('Cost Study'!$B$7,'Operations Support'!$C1175,'Operations Support'!$B1175),0)</f>
        <v>146.10900000000001</v>
      </c>
      <c r="AB1175" s="24">
        <f ca="1">AA1175*'Cost Study'!$B$31</f>
        <v>8160.469628921318</v>
      </c>
      <c r="AC1175" s="23">
        <f ca="1">Y1175*'Cost Study'!$B$31</f>
        <v>921318.91448564094</v>
      </c>
      <c r="AD1175" s="24">
        <f ca="1">AA1175*'Cost Study'!$B$31</f>
        <v>8160.469628921318</v>
      </c>
      <c r="AE1175" s="377">
        <f t="shared" ca="1" si="283"/>
        <v>929479.3841145623</v>
      </c>
      <c r="AF1175" s="377">
        <f t="shared" ca="1" si="284"/>
        <v>929479.3841145623</v>
      </c>
      <c r="AH1175" s="688">
        <f>IFERROR($H1175/SUMIF($A:$A,$A1175,$H:$H)*SUMIF(Summary!$A$110:$A$186,$A1175,Summary!$P$110:$P$186),0)</f>
        <v>622152.0716032685</v>
      </c>
      <c r="AI1175" s="689">
        <f t="shared" ca="1" si="270"/>
        <v>307327.3125112938</v>
      </c>
      <c r="AJ1175" s="688">
        <f>IFERROR(H1175/SUMIF(A:A,A1175,H:H)*SUMIF(Summary!$A$110:$A$186,'Operations Support'!A1175,Summary!$Q$110:$Q$186),0)</f>
        <v>625868.32675917901</v>
      </c>
      <c r="AK1175" s="688">
        <f t="shared" ca="1" si="271"/>
        <v>303611.05735538329</v>
      </c>
      <c r="AM1175" s="688">
        <f>IFERROR($H1175/SUMIF($A:$A,$A1175,$H:$H)*SUMIF(Summary!$A$230:$A$266,$A1175,Summary!$P$230:$P$266),0)</f>
        <v>117712.04110403653</v>
      </c>
      <c r="AN1175" s="688">
        <f>IFERROR($H1175/SUMIF($A:$A,$A1175,$H:$H)*(SUMIF(Summary!$A$230:$A$266,$A1175,Summary!$L$230:$L$266)+SUMIF(Summary!$A$281:$A$317,$A1175,Summary!$L$281:$L$317))-AM1175,0)</f>
        <v>268069.68282112724</v>
      </c>
      <c r="AO1175" s="688">
        <f>IFERROR($H1175/SUMIF($A:$A,$A1175,$H:$H)*SUMIF(Summary!$A$230:$A$266,$A1175,Summary!$Q$230:$Q$266),0)</f>
        <v>118415.16177120454</v>
      </c>
      <c r="AP1175" s="688">
        <f>IFERROR($H1175/SUMIF($A:$A,$A1175,$H:$H)*(SUMIF(Summary!$A$230:$A$266,$A1175,Summary!$L$230:$L$266)+SUMIF(Summary!$A$281:$A$317,$A1175,Summary!$L$281:$L$317))-AO1175,0)</f>
        <v>267366.56215395918</v>
      </c>
      <c r="AQ1175" s="306"/>
      <c r="AR1175" s="688">
        <f t="shared" ca="1" si="272"/>
        <v>575396.99533242104</v>
      </c>
      <c r="AS1175" s="688">
        <f t="shared" ca="1" si="273"/>
        <v>570977.61950934248</v>
      </c>
    </row>
    <row r="1176" spans="1:45" x14ac:dyDescent="0.2">
      <c r="A1176" s="423">
        <v>3630</v>
      </c>
      <c r="B1176" s="424">
        <v>1</v>
      </c>
      <c r="C1176" s="425" t="s">
        <v>316</v>
      </c>
      <c r="D1176" s="422">
        <f t="shared" si="274"/>
        <v>0</v>
      </c>
      <c r="E1176" s="422">
        <f t="shared" si="275"/>
        <v>0</v>
      </c>
      <c r="F1176" s="422">
        <f t="shared" si="276"/>
        <v>0</v>
      </c>
      <c r="G1176" s="422">
        <f t="shared" si="277"/>
        <v>0</v>
      </c>
      <c r="H1176" s="22">
        <f t="shared" si="278"/>
        <v>0</v>
      </c>
      <c r="I1176" s="116">
        <v>0</v>
      </c>
      <c r="J1176" s="116">
        <v>0</v>
      </c>
      <c r="K1176" s="116">
        <v>0</v>
      </c>
      <c r="L1176" s="116">
        <v>0</v>
      </c>
      <c r="M1176" s="22">
        <f t="shared" si="279"/>
        <v>0</v>
      </c>
      <c r="N1176" s="116">
        <v>0</v>
      </c>
      <c r="O1176" s="116">
        <v>0</v>
      </c>
      <c r="P1176" s="116">
        <v>0</v>
      </c>
      <c r="Q1176" s="116">
        <v>0</v>
      </c>
      <c r="R1176" s="22">
        <f t="shared" si="280"/>
        <v>0</v>
      </c>
      <c r="S1176" s="116">
        <v>0</v>
      </c>
      <c r="T1176" s="116">
        <v>0</v>
      </c>
      <c r="U1176" s="116">
        <v>0</v>
      </c>
      <c r="V1176" s="116">
        <v>0</v>
      </c>
      <c r="W1176" s="22">
        <f t="shared" si="281"/>
        <v>0</v>
      </c>
      <c r="X1176" s="22">
        <f t="shared" si="282"/>
        <v>0</v>
      </c>
      <c r="Y1176" s="22">
        <f ca="1">OFFSET('Cost Study'!$B$7,'Operations Support'!$C1176,'Operations Support'!$B1176)*$H1176</f>
        <v>0</v>
      </c>
      <c r="Z1176" s="23">
        <f ca="1">Y1176*'Cost Study'!$B$31</f>
        <v>0</v>
      </c>
      <c r="AA1176" s="23">
        <f ca="1">IF(A1176=10298,1.51,1)*IF($B1176&lt;3,$D1176*'Cost Study'!$B$32*OFFSET('Cost Study'!$B$7,'Operations Support'!$C1176,'Operations Support'!$B1176),0)</f>
        <v>0</v>
      </c>
      <c r="AB1176" s="24">
        <f ca="1">AA1176*'Cost Study'!$B$31</f>
        <v>0</v>
      </c>
      <c r="AC1176" s="23">
        <f ca="1">Y1176*'Cost Study'!$B$31</f>
        <v>0</v>
      </c>
      <c r="AD1176" s="24">
        <f ca="1">AA1176*'Cost Study'!$B$31</f>
        <v>0</v>
      </c>
      <c r="AE1176" s="377">
        <f t="shared" ca="1" si="283"/>
        <v>0</v>
      </c>
      <c r="AF1176" s="377">
        <f t="shared" ca="1" si="284"/>
        <v>0</v>
      </c>
      <c r="AH1176" s="688">
        <f>IFERROR($H1176/SUMIF($A:$A,$A1176,$H:$H)*SUMIF(Summary!$A$110:$A$186,$A1176,Summary!$P$110:$P$186),0)</f>
        <v>0</v>
      </c>
      <c r="AI1176" s="689">
        <f t="shared" ca="1" si="270"/>
        <v>0</v>
      </c>
      <c r="AJ1176" s="688">
        <f>IFERROR(H1176/SUMIF(A:A,A1176,H:H)*SUMIF(Summary!$A$110:$A$186,'Operations Support'!A1176,Summary!$Q$110:$Q$186),0)</f>
        <v>0</v>
      </c>
      <c r="AK1176" s="688">
        <f t="shared" ca="1" si="271"/>
        <v>0</v>
      </c>
      <c r="AM1176" s="688">
        <f>IFERROR($H1176/SUMIF($A:$A,$A1176,$H:$H)*SUMIF(Summary!$A$230:$A$266,$A1176,Summary!$P$230:$P$266),0)</f>
        <v>0</v>
      </c>
      <c r="AN1176" s="688">
        <f>IFERROR($H1176/SUMIF($A:$A,$A1176,$H:$H)*(SUMIF(Summary!$A$230:$A$266,$A1176,Summary!$L$230:$L$266)+SUMIF(Summary!$A$281:$A$317,$A1176,Summary!$L$281:$L$317))-AM1176,0)</f>
        <v>0</v>
      </c>
      <c r="AO1176" s="688">
        <f>IFERROR($H1176/SUMIF($A:$A,$A1176,$H:$H)*SUMIF(Summary!$A$230:$A$266,$A1176,Summary!$Q$230:$Q$266),0)</f>
        <v>0</v>
      </c>
      <c r="AP1176" s="688">
        <f>IFERROR($H1176/SUMIF($A:$A,$A1176,$H:$H)*(SUMIF(Summary!$A$230:$A$266,$A1176,Summary!$L$230:$L$266)+SUMIF(Summary!$A$281:$A$317,$A1176,Summary!$L$281:$L$317))-AO1176,0)</f>
        <v>0</v>
      </c>
      <c r="AQ1176" s="306"/>
      <c r="AR1176" s="688">
        <f t="shared" ca="1" si="272"/>
        <v>0</v>
      </c>
      <c r="AS1176" s="688">
        <f t="shared" ca="1" si="273"/>
        <v>0</v>
      </c>
    </row>
    <row r="1177" spans="1:45" x14ac:dyDescent="0.2">
      <c r="A1177" s="423">
        <v>3630</v>
      </c>
      <c r="B1177" s="424">
        <v>1</v>
      </c>
      <c r="C1177" s="425" t="s">
        <v>317</v>
      </c>
      <c r="D1177" s="422">
        <f t="shared" si="274"/>
        <v>0</v>
      </c>
      <c r="E1177" s="422">
        <f t="shared" si="275"/>
        <v>0</v>
      </c>
      <c r="F1177" s="422">
        <f t="shared" si="276"/>
        <v>0</v>
      </c>
      <c r="G1177" s="422">
        <f t="shared" si="277"/>
        <v>0</v>
      </c>
      <c r="H1177" s="22">
        <f t="shared" si="278"/>
        <v>0</v>
      </c>
      <c r="I1177" s="116">
        <v>0</v>
      </c>
      <c r="J1177" s="116">
        <v>0</v>
      </c>
      <c r="K1177" s="116">
        <v>0</v>
      </c>
      <c r="L1177" s="116">
        <v>0</v>
      </c>
      <c r="M1177" s="22">
        <f t="shared" si="279"/>
        <v>0</v>
      </c>
      <c r="N1177" s="116">
        <v>0</v>
      </c>
      <c r="O1177" s="116">
        <v>0</v>
      </c>
      <c r="P1177" s="116">
        <v>0</v>
      </c>
      <c r="Q1177" s="116">
        <v>0</v>
      </c>
      <c r="R1177" s="22">
        <f t="shared" si="280"/>
        <v>0</v>
      </c>
      <c r="S1177" s="116">
        <v>0</v>
      </c>
      <c r="T1177" s="116">
        <v>0</v>
      </c>
      <c r="U1177" s="116">
        <v>0</v>
      </c>
      <c r="V1177" s="116">
        <v>0</v>
      </c>
      <c r="W1177" s="22">
        <f t="shared" si="281"/>
        <v>0</v>
      </c>
      <c r="X1177" s="22">
        <f t="shared" si="282"/>
        <v>0</v>
      </c>
      <c r="Y1177" s="22">
        <f ca="1">OFFSET('Cost Study'!$B$7,'Operations Support'!$C1177,'Operations Support'!$B1177)*$H1177</f>
        <v>0</v>
      </c>
      <c r="Z1177" s="23">
        <f ca="1">Y1177*'Cost Study'!$B$31</f>
        <v>0</v>
      </c>
      <c r="AA1177" s="23">
        <f ca="1">IF(A1177=10298,1.51,1)*IF($B1177&lt;3,$D1177*'Cost Study'!$B$32*OFFSET('Cost Study'!$B$7,'Operations Support'!$C1177,'Operations Support'!$B1177),0)</f>
        <v>0</v>
      </c>
      <c r="AB1177" s="24">
        <f ca="1">AA1177*'Cost Study'!$B$31</f>
        <v>0</v>
      </c>
      <c r="AC1177" s="23">
        <f ca="1">Y1177*'Cost Study'!$B$31</f>
        <v>0</v>
      </c>
      <c r="AD1177" s="24">
        <f ca="1">AA1177*'Cost Study'!$B$31</f>
        <v>0</v>
      </c>
      <c r="AE1177" s="377">
        <f t="shared" ca="1" si="283"/>
        <v>0</v>
      </c>
      <c r="AF1177" s="377">
        <f t="shared" ca="1" si="284"/>
        <v>0</v>
      </c>
      <c r="AH1177" s="688">
        <f>IFERROR($H1177/SUMIF($A:$A,$A1177,$H:$H)*SUMIF(Summary!$A$110:$A$186,$A1177,Summary!$P$110:$P$186),0)</f>
        <v>0</v>
      </c>
      <c r="AI1177" s="689">
        <f t="shared" ca="1" si="270"/>
        <v>0</v>
      </c>
      <c r="AJ1177" s="688">
        <f>IFERROR(H1177/SUMIF(A:A,A1177,H:H)*SUMIF(Summary!$A$110:$A$186,'Operations Support'!A1177,Summary!$Q$110:$Q$186),0)</f>
        <v>0</v>
      </c>
      <c r="AK1177" s="688">
        <f t="shared" ca="1" si="271"/>
        <v>0</v>
      </c>
      <c r="AM1177" s="688">
        <f>IFERROR($H1177/SUMIF($A:$A,$A1177,$H:$H)*SUMIF(Summary!$A$230:$A$266,$A1177,Summary!$P$230:$P$266),0)</f>
        <v>0</v>
      </c>
      <c r="AN1177" s="688">
        <f>IFERROR($H1177/SUMIF($A:$A,$A1177,$H:$H)*(SUMIF(Summary!$A$230:$A$266,$A1177,Summary!$L$230:$L$266)+SUMIF(Summary!$A$281:$A$317,$A1177,Summary!$L$281:$L$317))-AM1177,0)</f>
        <v>0</v>
      </c>
      <c r="AO1177" s="688">
        <f>IFERROR($H1177/SUMIF($A:$A,$A1177,$H:$H)*SUMIF(Summary!$A$230:$A$266,$A1177,Summary!$Q$230:$Q$266),0)</f>
        <v>0</v>
      </c>
      <c r="AP1177" s="688">
        <f>IFERROR($H1177/SUMIF($A:$A,$A1177,$H:$H)*(SUMIF(Summary!$A$230:$A$266,$A1177,Summary!$L$230:$L$266)+SUMIF(Summary!$A$281:$A$317,$A1177,Summary!$L$281:$L$317))-AO1177,0)</f>
        <v>0</v>
      </c>
      <c r="AQ1177" s="306"/>
      <c r="AR1177" s="688">
        <f t="shared" ca="1" si="272"/>
        <v>0</v>
      </c>
      <c r="AS1177" s="688">
        <f t="shared" ca="1" si="273"/>
        <v>0</v>
      </c>
    </row>
    <row r="1178" spans="1:45" x14ac:dyDescent="0.2">
      <c r="A1178" s="423">
        <v>3630</v>
      </c>
      <c r="B1178" s="424">
        <v>1</v>
      </c>
      <c r="C1178" s="425" t="s">
        <v>318</v>
      </c>
      <c r="D1178" s="422">
        <f t="shared" si="274"/>
        <v>456</v>
      </c>
      <c r="E1178" s="422">
        <f t="shared" si="275"/>
        <v>999</v>
      </c>
      <c r="F1178" s="422">
        <f t="shared" si="276"/>
        <v>282</v>
      </c>
      <c r="G1178" s="422">
        <f t="shared" si="277"/>
        <v>0</v>
      </c>
      <c r="H1178" s="22">
        <f t="shared" si="278"/>
        <v>1737</v>
      </c>
      <c r="I1178" s="116">
        <v>282</v>
      </c>
      <c r="J1178" s="116">
        <v>426</v>
      </c>
      <c r="K1178" s="116">
        <v>120</v>
      </c>
      <c r="L1178" s="116">
        <v>0</v>
      </c>
      <c r="M1178" s="22">
        <f t="shared" si="279"/>
        <v>828</v>
      </c>
      <c r="N1178" s="116">
        <v>171</v>
      </c>
      <c r="O1178" s="116">
        <v>573</v>
      </c>
      <c r="P1178" s="116">
        <v>162</v>
      </c>
      <c r="Q1178" s="116">
        <v>0</v>
      </c>
      <c r="R1178" s="22">
        <f t="shared" si="280"/>
        <v>906</v>
      </c>
      <c r="S1178" s="116">
        <v>3</v>
      </c>
      <c r="T1178" s="116">
        <v>0</v>
      </c>
      <c r="U1178" s="116">
        <v>0</v>
      </c>
      <c r="V1178" s="116">
        <v>0</v>
      </c>
      <c r="W1178" s="22">
        <f t="shared" si="281"/>
        <v>3</v>
      </c>
      <c r="X1178" s="22">
        <f t="shared" si="282"/>
        <v>57.9</v>
      </c>
      <c r="Y1178" s="22">
        <f ca="1">OFFSET('Cost Study'!$B$7,'Operations Support'!$C1178,'Operations Support'!$B1178)*$H1178</f>
        <v>3317.67</v>
      </c>
      <c r="Z1178" s="23">
        <f ca="1">Y1178*'Cost Study'!$B$31</f>
        <v>185298.27234313689</v>
      </c>
      <c r="AA1178" s="23">
        <f ca="1">IF(A1178=10298,1.51,1)*IF($B1178&lt;3,$D1178*'Cost Study'!$B$32*OFFSET('Cost Study'!$B$7,'Operations Support'!$C1178,'Operations Support'!$B1178),0)</f>
        <v>87.096000000000004</v>
      </c>
      <c r="AB1178" s="24">
        <f ca="1">AA1178*'Cost Study'!$B$31</f>
        <v>4864.4796884554071</v>
      </c>
      <c r="AC1178" s="23">
        <f ca="1">Y1178*'Cost Study'!$B$31</f>
        <v>185298.27234313689</v>
      </c>
      <c r="AD1178" s="24">
        <f ca="1">AA1178*'Cost Study'!$B$31</f>
        <v>4864.4796884554071</v>
      </c>
      <c r="AE1178" s="377">
        <f t="shared" ca="1" si="283"/>
        <v>190162.7520315923</v>
      </c>
      <c r="AF1178" s="377">
        <f t="shared" ca="1" si="284"/>
        <v>190162.7520315923</v>
      </c>
      <c r="AH1178" s="688">
        <f>IFERROR($H1178/SUMIF($A:$A,$A1178,$H:$H)*SUMIF(Summary!$A$110:$A$186,$A1178,Summary!$P$110:$P$186),0)</f>
        <v>74029.192243792117</v>
      </c>
      <c r="AI1178" s="689">
        <f t="shared" ca="1" si="270"/>
        <v>116133.55978780019</v>
      </c>
      <c r="AJ1178" s="688">
        <f>IFERROR(H1178/SUMIF(A:A,A1178,H:H)*SUMIF(Summary!$A$110:$A$186,'Operations Support'!A1178,Summary!$Q$110:$Q$186),0)</f>
        <v>74471.385366536095</v>
      </c>
      <c r="AK1178" s="688">
        <f t="shared" ca="1" si="271"/>
        <v>115691.36666505621</v>
      </c>
      <c r="AM1178" s="688">
        <f>IFERROR($H1178/SUMIF($A:$A,$A1178,$H:$H)*SUMIF(Summary!$A$230:$A$266,$A1178,Summary!$P$230:$P$266),0)</f>
        <v>14006.426592527159</v>
      </c>
      <c r="AN1178" s="688">
        <f>IFERROR($H1178/SUMIF($A:$A,$A1178,$H:$H)*(SUMIF(Summary!$A$230:$A$266,$A1178,Summary!$L$230:$L$266)+SUMIF(Summary!$A$281:$A$317,$A1178,Summary!$L$281:$L$317))-AM1178,0)</f>
        <v>31897.317376373328</v>
      </c>
      <c r="AO1178" s="688">
        <f>IFERROR($H1178/SUMIF($A:$A,$A1178,$H:$H)*SUMIF(Summary!$A$230:$A$266,$A1178,Summary!$Q$230:$Q$266),0)</f>
        <v>14090.090149101403</v>
      </c>
      <c r="AP1178" s="688">
        <f>IFERROR($H1178/SUMIF($A:$A,$A1178,$H:$H)*(SUMIF(Summary!$A$230:$A$266,$A1178,Summary!$L$230:$L$266)+SUMIF(Summary!$A$281:$A$317,$A1178,Summary!$L$281:$L$317))-AO1178,0)</f>
        <v>31813.653819799089</v>
      </c>
      <c r="AQ1178" s="306"/>
      <c r="AR1178" s="688">
        <f t="shared" ca="1" si="272"/>
        <v>148030.87716417352</v>
      </c>
      <c r="AS1178" s="688">
        <f t="shared" ca="1" si="273"/>
        <v>147505.02048485528</v>
      </c>
    </row>
    <row r="1179" spans="1:45" x14ac:dyDescent="0.2">
      <c r="A1179" s="423">
        <v>3630</v>
      </c>
      <c r="B1179" s="424">
        <v>1</v>
      </c>
      <c r="C1179" s="425" t="s">
        <v>319</v>
      </c>
      <c r="D1179" s="422">
        <f t="shared" si="274"/>
        <v>103</v>
      </c>
      <c r="E1179" s="422">
        <f t="shared" si="275"/>
        <v>468</v>
      </c>
      <c r="F1179" s="422">
        <f t="shared" si="276"/>
        <v>166</v>
      </c>
      <c r="G1179" s="422">
        <f t="shared" si="277"/>
        <v>0</v>
      </c>
      <c r="H1179" s="22">
        <f t="shared" si="278"/>
        <v>737</v>
      </c>
      <c r="I1179" s="116">
        <v>40</v>
      </c>
      <c r="J1179" s="116">
        <v>286</v>
      </c>
      <c r="K1179" s="116">
        <v>77</v>
      </c>
      <c r="L1179" s="116">
        <v>0</v>
      </c>
      <c r="M1179" s="22">
        <f t="shared" si="279"/>
        <v>403</v>
      </c>
      <c r="N1179" s="116">
        <v>63</v>
      </c>
      <c r="O1179" s="116">
        <v>170</v>
      </c>
      <c r="P1179" s="116">
        <v>80</v>
      </c>
      <c r="Q1179" s="116">
        <v>0</v>
      </c>
      <c r="R1179" s="22">
        <f t="shared" si="280"/>
        <v>313</v>
      </c>
      <c r="S1179" s="116">
        <v>0</v>
      </c>
      <c r="T1179" s="116">
        <v>12</v>
      </c>
      <c r="U1179" s="116">
        <v>9</v>
      </c>
      <c r="V1179" s="116">
        <v>0</v>
      </c>
      <c r="W1179" s="22">
        <f t="shared" si="281"/>
        <v>21</v>
      </c>
      <c r="X1179" s="22">
        <f t="shared" si="282"/>
        <v>24.566666666666666</v>
      </c>
      <c r="Y1179" s="22">
        <f ca="1">OFFSET('Cost Study'!$B$7,'Operations Support'!$C1179,'Operations Support'!$B1179)*$H1179</f>
        <v>1009.69</v>
      </c>
      <c r="Z1179" s="23">
        <f ca="1">Y1179*'Cost Study'!$B$31</f>
        <v>56393.135122583582</v>
      </c>
      <c r="AA1179" s="23">
        <f ca="1">IF(A1179=10298,1.51,1)*IF($B1179&lt;3,$D1179*'Cost Study'!$B$32*OFFSET('Cost Study'!$B$7,'Operations Support'!$C1179,'Operations Support'!$B1179),0)</f>
        <v>14.111000000000002</v>
      </c>
      <c r="AB1179" s="24">
        <f ca="1">AA1179*'Cost Study'!$B$31</f>
        <v>788.12658312430256</v>
      </c>
      <c r="AC1179" s="23">
        <f ca="1">Y1179*'Cost Study'!$B$31</f>
        <v>56393.135122583582</v>
      </c>
      <c r="AD1179" s="24">
        <f ca="1">AA1179*'Cost Study'!$B$31</f>
        <v>788.12658312430256</v>
      </c>
      <c r="AE1179" s="377">
        <f t="shared" ca="1" si="283"/>
        <v>57181.261705707882</v>
      </c>
      <c r="AF1179" s="377">
        <f t="shared" ca="1" si="284"/>
        <v>57181.261705707882</v>
      </c>
      <c r="AH1179" s="688">
        <f>IFERROR($H1179/SUMIF($A:$A,$A1179,$H:$H)*SUMIF(Summary!$A$110:$A$186,$A1179,Summary!$P$110:$P$186),0)</f>
        <v>31410.198436197348</v>
      </c>
      <c r="AI1179" s="689">
        <f t="shared" ca="1" si="270"/>
        <v>25771.063269510534</v>
      </c>
      <c r="AJ1179" s="688">
        <f>IFERROR(H1179/SUMIF(A:A,A1179,H:H)*SUMIF(Summary!$A$110:$A$186,'Operations Support'!A1179,Summary!$Q$110:$Q$186),0)</f>
        <v>31597.818661564248</v>
      </c>
      <c r="AK1179" s="688">
        <f t="shared" ca="1" si="271"/>
        <v>25583.443044143634</v>
      </c>
      <c r="AM1179" s="688">
        <f>IFERROR($H1179/SUMIF($A:$A,$A1179,$H:$H)*SUMIF(Summary!$A$230:$A$266,$A1179,Summary!$P$230:$P$266),0)</f>
        <v>5942.853424693446</v>
      </c>
      <c r="AN1179" s="688">
        <f>IFERROR($H1179/SUMIF($A:$A,$A1179,$H:$H)*(SUMIF(Summary!$A$230:$A$266,$A1179,Summary!$L$230:$L$266)+SUMIF(Summary!$A$281:$A$317,$A1179,Summary!$L$281:$L$317))-AM1179,0)</f>
        <v>13533.864655375444</v>
      </c>
      <c r="AO1179" s="688">
        <f>IFERROR($H1179/SUMIF($A:$A,$A1179,$H:$H)*SUMIF(Summary!$A$230:$A$266,$A1179,Summary!$Q$230:$Q$266),0)</f>
        <v>5978.3514334414131</v>
      </c>
      <c r="AP1179" s="688">
        <f>IFERROR($H1179/SUMIF($A:$A,$A1179,$H:$H)*(SUMIF(Summary!$A$230:$A$266,$A1179,Summary!$L$230:$L$266)+SUMIF(Summary!$A$281:$A$317,$A1179,Summary!$L$281:$L$317))-AO1179,0)</f>
        <v>13498.366646627477</v>
      </c>
      <c r="AQ1179" s="306"/>
      <c r="AR1179" s="688">
        <f t="shared" ca="1" si="272"/>
        <v>39304.927924885982</v>
      </c>
      <c r="AS1179" s="688">
        <f t="shared" ca="1" si="273"/>
        <v>39081.809690771115</v>
      </c>
    </row>
    <row r="1180" spans="1:45" s="15" customFormat="1" x14ac:dyDescent="0.2">
      <c r="A1180" s="423">
        <v>3630</v>
      </c>
      <c r="B1180" s="424">
        <v>1</v>
      </c>
      <c r="C1180" s="425" t="s">
        <v>320</v>
      </c>
      <c r="D1180" s="422">
        <f t="shared" si="274"/>
        <v>0</v>
      </c>
      <c r="E1180" s="422">
        <f t="shared" si="275"/>
        <v>0</v>
      </c>
      <c r="F1180" s="422">
        <f t="shared" si="276"/>
        <v>1612</v>
      </c>
      <c r="G1180" s="422">
        <f t="shared" si="277"/>
        <v>0</v>
      </c>
      <c r="H1180" s="22">
        <f t="shared" si="278"/>
        <v>1612</v>
      </c>
      <c r="I1180" s="116">
        <v>0</v>
      </c>
      <c r="J1180" s="116">
        <v>0</v>
      </c>
      <c r="K1180" s="116">
        <v>739</v>
      </c>
      <c r="L1180" s="116">
        <v>0</v>
      </c>
      <c r="M1180" s="22">
        <f t="shared" si="279"/>
        <v>739</v>
      </c>
      <c r="N1180" s="116">
        <v>0</v>
      </c>
      <c r="O1180" s="116">
        <v>0</v>
      </c>
      <c r="P1180" s="116">
        <v>873</v>
      </c>
      <c r="Q1180" s="116">
        <v>0</v>
      </c>
      <c r="R1180" s="22">
        <f t="shared" si="280"/>
        <v>873</v>
      </c>
      <c r="S1180" s="116">
        <v>0</v>
      </c>
      <c r="T1180" s="116">
        <v>0</v>
      </c>
      <c r="U1180" s="116">
        <v>0</v>
      </c>
      <c r="V1180" s="116">
        <v>0</v>
      </c>
      <c r="W1180" s="22">
        <f t="shared" si="281"/>
        <v>0</v>
      </c>
      <c r="X1180" s="22">
        <f t="shared" si="282"/>
        <v>53.733333333333334</v>
      </c>
      <c r="Y1180" s="22">
        <f ca="1">OFFSET('Cost Study'!$B$7,'Operations Support'!$C1180,'Operations Support'!$B1180)*$H1180</f>
        <v>1612</v>
      </c>
      <c r="Z1180" s="23">
        <f ca="1">Y1180*'Cost Study'!$B$31</f>
        <v>90033.311033688296</v>
      </c>
      <c r="AA1180" s="23">
        <f ca="1">IF(A1180=10298,1.51,1)*IF($B1180&lt;3,$D1180*'Cost Study'!$B$32*OFFSET('Cost Study'!$B$7,'Operations Support'!$C1180,'Operations Support'!$B1180),0)</f>
        <v>0</v>
      </c>
      <c r="AB1180" s="24">
        <f ca="1">AA1180*'Cost Study'!$B$31</f>
        <v>0</v>
      </c>
      <c r="AC1180" s="23">
        <f ca="1">Y1180*'Cost Study'!$B$31</f>
        <v>90033.311033688296</v>
      </c>
      <c r="AD1180" s="24">
        <f ca="1">AA1180*'Cost Study'!$B$31</f>
        <v>0</v>
      </c>
      <c r="AE1180" s="377">
        <f t="shared" ca="1" si="283"/>
        <v>90033.311033688296</v>
      </c>
      <c r="AF1180" s="377">
        <f t="shared" ca="1" si="284"/>
        <v>90033.311033688296</v>
      </c>
      <c r="AH1180" s="688">
        <f>IFERROR($H1180/SUMIF($A:$A,$A1180,$H:$H)*SUMIF(Summary!$A$110:$A$186,$A1180,Summary!$P$110:$P$186),0)</f>
        <v>68701.818017842772</v>
      </c>
      <c r="AI1180" s="689">
        <f t="shared" ca="1" si="270"/>
        <v>21331.493015845524</v>
      </c>
      <c r="AJ1180" s="688">
        <f>IFERROR(H1180/SUMIF(A:A,A1180,H:H)*SUMIF(Summary!$A$110:$A$186,'Operations Support'!A1180,Summary!$Q$110:$Q$186),0)</f>
        <v>69112.189528414616</v>
      </c>
      <c r="AK1180" s="688">
        <f t="shared" ca="1" si="271"/>
        <v>20921.121505273681</v>
      </c>
      <c r="AL1180" s="1"/>
      <c r="AM1180" s="688">
        <f>IFERROR($H1180/SUMIF($A:$A,$A1180,$H:$H)*SUMIF(Summary!$A$230:$A$266,$A1180,Summary!$P$230:$P$266),0)</f>
        <v>12998.479946547945</v>
      </c>
      <c r="AN1180" s="688">
        <f>IFERROR($H1180/SUMIF($A:$A,$A1180,$H:$H)*(SUMIF(Summary!$A$230:$A$266,$A1180,Summary!$L$230:$L$266)+SUMIF(Summary!$A$281:$A$317,$A1180,Summary!$L$281:$L$317))-AM1180,0)</f>
        <v>29601.885786248597</v>
      </c>
      <c r="AO1180" s="688">
        <f>IFERROR($H1180/SUMIF($A:$A,$A1180,$H:$H)*SUMIF(Summary!$A$230:$A$266,$A1180,Summary!$Q$230:$Q$266),0)</f>
        <v>13076.122809643904</v>
      </c>
      <c r="AP1180" s="688">
        <f>IFERROR($H1180/SUMIF($A:$A,$A1180,$H:$H)*(SUMIF(Summary!$A$230:$A$266,$A1180,Summary!$L$230:$L$266)+SUMIF(Summary!$A$281:$A$317,$A1180,Summary!$L$281:$L$317))-AO1180,0)</f>
        <v>29524.242923152637</v>
      </c>
      <c r="AQ1180" s="306"/>
      <c r="AR1180" s="688">
        <f t="shared" ca="1" si="272"/>
        <v>50933.378802094121</v>
      </c>
      <c r="AS1180" s="688">
        <f t="shared" ca="1" si="273"/>
        <v>50445.364428426314</v>
      </c>
    </row>
    <row r="1181" spans="1:45" x14ac:dyDescent="0.2">
      <c r="A1181" s="423">
        <v>3630</v>
      </c>
      <c r="B1181" s="424">
        <v>2</v>
      </c>
      <c r="C1181" s="425" t="s">
        <v>300</v>
      </c>
      <c r="D1181" s="422">
        <f t="shared" si="274"/>
        <v>5233</v>
      </c>
      <c r="E1181" s="422">
        <f t="shared" si="275"/>
        <v>912</v>
      </c>
      <c r="F1181" s="422">
        <f t="shared" si="276"/>
        <v>3111</v>
      </c>
      <c r="G1181" s="422">
        <f t="shared" si="277"/>
        <v>0</v>
      </c>
      <c r="H1181" s="22">
        <f t="shared" si="278"/>
        <v>9256</v>
      </c>
      <c r="I1181" s="116">
        <v>2837</v>
      </c>
      <c r="J1181" s="116">
        <v>345</v>
      </c>
      <c r="K1181" s="116">
        <v>1464</v>
      </c>
      <c r="L1181" s="116">
        <v>0</v>
      </c>
      <c r="M1181" s="22">
        <f t="shared" si="279"/>
        <v>4646</v>
      </c>
      <c r="N1181" s="116">
        <v>1988</v>
      </c>
      <c r="O1181" s="116">
        <v>567</v>
      </c>
      <c r="P1181" s="116">
        <v>1596</v>
      </c>
      <c r="Q1181" s="116">
        <v>0</v>
      </c>
      <c r="R1181" s="22">
        <f t="shared" si="280"/>
        <v>4151</v>
      </c>
      <c r="S1181" s="116">
        <v>408</v>
      </c>
      <c r="T1181" s="116">
        <v>0</v>
      </c>
      <c r="U1181" s="116">
        <v>51</v>
      </c>
      <c r="V1181" s="116">
        <v>0</v>
      </c>
      <c r="W1181" s="22">
        <f t="shared" si="281"/>
        <v>459</v>
      </c>
      <c r="X1181" s="22">
        <f t="shared" si="282"/>
        <v>308.53333333333336</v>
      </c>
      <c r="Y1181" s="22">
        <f ca="1">OFFSET('Cost Study'!$B$7,'Operations Support'!$C1181,'Operations Support'!$B1181)*$H1181</f>
        <v>16198</v>
      </c>
      <c r="Z1181" s="23">
        <f ca="1">Y1181*'Cost Study'!$B$31</f>
        <v>904689.56087077106</v>
      </c>
      <c r="AA1181" s="23">
        <f ca="1">IF(A1181=10298,1.51,1)*IF($B1181&lt;3,$D1181*'Cost Study'!$B$32*OFFSET('Cost Study'!$B$7,'Operations Support'!$C1181,'Operations Support'!$B1181),0)</f>
        <v>915.77500000000009</v>
      </c>
      <c r="AB1181" s="24">
        <f ca="1">AA1181*'Cost Study'!$B$31</f>
        <v>51147.801123992496</v>
      </c>
      <c r="AC1181" s="23">
        <f ca="1">Y1181*'Cost Study'!$B$31</f>
        <v>904689.56087077106</v>
      </c>
      <c r="AD1181" s="24">
        <f ca="1">AA1181*'Cost Study'!$B$31</f>
        <v>51147.801123992496</v>
      </c>
      <c r="AE1181" s="377">
        <f t="shared" ca="1" si="283"/>
        <v>955837.3619947636</v>
      </c>
      <c r="AF1181" s="377">
        <f t="shared" ca="1" si="284"/>
        <v>955837.3619947636</v>
      </c>
      <c r="AH1181" s="688">
        <f>IFERROR($H1181/SUMIF($A:$A,$A1181,$H:$H)*SUMIF(Summary!$A$110:$A$186,$A1181,Summary!$P$110:$P$186),0)</f>
        <v>394481.40668309724</v>
      </c>
      <c r="AI1181" s="689">
        <f t="shared" ca="1" si="270"/>
        <v>561355.95531166636</v>
      </c>
      <c r="AJ1181" s="688">
        <f>IFERROR(H1181/SUMIF(A:A,A1181,H:H)*SUMIF(Summary!$A$110:$A$186,'Operations Support'!A1181,Summary!$Q$110:$Q$186),0)</f>
        <v>396837.7334212194</v>
      </c>
      <c r="AK1181" s="688">
        <f t="shared" ca="1" si="271"/>
        <v>558999.62857354421</v>
      </c>
      <c r="AM1181" s="688">
        <f>IFERROR($H1181/SUMIF($A:$A,$A1181,$H:$H)*SUMIF(Summary!$A$230:$A$266,$A1181,Summary!$P$230:$P$266),0)</f>
        <v>74636.43324146884</v>
      </c>
      <c r="AN1181" s="688">
        <f>IFERROR($H1181/SUMIF($A:$A,$A1181,$H:$H)*(SUMIF(Summary!$A$230:$A$266,$A1181,Summary!$L$230:$L$266)+SUMIF(Summary!$A$281:$A$317,$A1181,Summary!$L$281:$L$317))-AM1181,0)</f>
        <v>169972.1183855565</v>
      </c>
      <c r="AO1181" s="688">
        <f>IFERROR($H1181/SUMIF($A:$A,$A1181,$H:$H)*SUMIF(Summary!$A$230:$A$266,$A1181,Summary!$Q$230:$Q$266),0)</f>
        <v>75082.253552148875</v>
      </c>
      <c r="AP1181" s="688">
        <f>IFERROR($H1181/SUMIF($A:$A,$A1181,$H:$H)*(SUMIF(Summary!$A$230:$A$266,$A1181,Summary!$L$230:$L$266)+SUMIF(Summary!$A$281:$A$317,$A1181,Summary!$L$281:$L$317))-AO1181,0)</f>
        <v>169526.29807487645</v>
      </c>
      <c r="AQ1181" s="306"/>
      <c r="AR1181" s="688">
        <f t="shared" ca="1" si="272"/>
        <v>731328.07369722286</v>
      </c>
      <c r="AS1181" s="688">
        <f t="shared" ca="1" si="273"/>
        <v>728525.92664842063</v>
      </c>
    </row>
    <row r="1182" spans="1:45" x14ac:dyDescent="0.2">
      <c r="A1182" s="423">
        <v>3630</v>
      </c>
      <c r="B1182" s="424">
        <v>2</v>
      </c>
      <c r="C1182" s="425" t="s">
        <v>301</v>
      </c>
      <c r="D1182" s="422">
        <f t="shared" si="274"/>
        <v>5024</v>
      </c>
      <c r="E1182" s="422">
        <f t="shared" si="275"/>
        <v>709</v>
      </c>
      <c r="F1182" s="422">
        <f t="shared" si="276"/>
        <v>1373</v>
      </c>
      <c r="G1182" s="422">
        <f t="shared" si="277"/>
        <v>0</v>
      </c>
      <c r="H1182" s="22">
        <f t="shared" si="278"/>
        <v>7106</v>
      </c>
      <c r="I1182" s="116">
        <v>2451</v>
      </c>
      <c r="J1182" s="116">
        <v>282</v>
      </c>
      <c r="K1182" s="116">
        <v>449</v>
      </c>
      <c r="L1182" s="116">
        <v>0</v>
      </c>
      <c r="M1182" s="22">
        <f t="shared" si="279"/>
        <v>3182</v>
      </c>
      <c r="N1182" s="116">
        <v>2325</v>
      </c>
      <c r="O1182" s="116">
        <v>370</v>
      </c>
      <c r="P1182" s="116">
        <v>689</v>
      </c>
      <c r="Q1182" s="116">
        <v>0</v>
      </c>
      <c r="R1182" s="22">
        <f t="shared" si="280"/>
        <v>3384</v>
      </c>
      <c r="S1182" s="116">
        <v>248</v>
      </c>
      <c r="T1182" s="116">
        <v>57</v>
      </c>
      <c r="U1182" s="116">
        <v>235</v>
      </c>
      <c r="V1182" s="116">
        <v>0</v>
      </c>
      <c r="W1182" s="22">
        <f t="shared" si="281"/>
        <v>540</v>
      </c>
      <c r="X1182" s="22">
        <f t="shared" si="282"/>
        <v>236.86666666666667</v>
      </c>
      <c r="Y1182" s="22">
        <f ca="1">OFFSET('Cost Study'!$B$7,'Operations Support'!$C1182,'Operations Support'!$B1182)*$H1182</f>
        <v>19612.559999999998</v>
      </c>
      <c r="Z1182" s="23">
        <f ca="1">Y1182*'Cost Study'!$B$31</f>
        <v>1095399.3267040157</v>
      </c>
      <c r="AA1182" s="23">
        <f ca="1">IF(A1182=10298,1.51,1)*IF($B1182&lt;3,$D1182*'Cost Study'!$B$32*OFFSET('Cost Study'!$B$7,'Operations Support'!$C1182,'Operations Support'!$B1182),0)</f>
        <v>1386.624</v>
      </c>
      <c r="AB1182" s="24">
        <f ca="1">AA1182*'Cost Study'!$B$31</f>
        <v>77445.626475668119</v>
      </c>
      <c r="AC1182" s="23">
        <f ca="1">Y1182*'Cost Study'!$B$31</f>
        <v>1095399.3267040157</v>
      </c>
      <c r="AD1182" s="24">
        <f ca="1">AA1182*'Cost Study'!$B$31</f>
        <v>77445.626475668119</v>
      </c>
      <c r="AE1182" s="377">
        <f t="shared" ca="1" si="283"/>
        <v>1172844.9531796838</v>
      </c>
      <c r="AF1182" s="377">
        <f t="shared" ca="1" si="284"/>
        <v>1172844.9531796838</v>
      </c>
      <c r="AH1182" s="688">
        <f>IFERROR($H1182/SUMIF($A:$A,$A1182,$H:$H)*SUMIF(Summary!$A$110:$A$186,$A1182,Summary!$P$110:$P$186),0)</f>
        <v>302850.56999676843</v>
      </c>
      <c r="AI1182" s="689">
        <f t="shared" ca="1" si="270"/>
        <v>869994.38318291539</v>
      </c>
      <c r="AJ1182" s="688">
        <f>IFERROR(H1182/SUMIF(A:A,A1182,H:H)*SUMIF(Summary!$A$110:$A$186,'Operations Support'!A1182,Summary!$Q$110:$Q$186),0)</f>
        <v>304659.5650055299</v>
      </c>
      <c r="AK1182" s="688">
        <f t="shared" ca="1" si="271"/>
        <v>868185.38817415386</v>
      </c>
      <c r="AM1182" s="688">
        <f>IFERROR($H1182/SUMIF($A:$A,$A1182,$H:$H)*SUMIF(Summary!$A$230:$A$266,$A1182,Summary!$P$230:$P$266),0)</f>
        <v>57299.75093062636</v>
      </c>
      <c r="AN1182" s="688">
        <f>IFERROR($H1182/SUMIF($A:$A,$A1182,$H:$H)*(SUMIF(Summary!$A$230:$A$266,$A1182,Summary!$L$230:$L$266)+SUMIF(Summary!$A$281:$A$317,$A1182,Summary!$L$281:$L$317))-AM1182,0)</f>
        <v>130490.69503541102</v>
      </c>
      <c r="AO1182" s="688">
        <f>IFERROR($H1182/SUMIF($A:$A,$A1182,$H:$H)*SUMIF(Summary!$A$230:$A$266,$A1182,Summary!$Q$230:$Q$266),0)</f>
        <v>57642.015313479889</v>
      </c>
      <c r="AP1182" s="688">
        <f>IFERROR($H1182/SUMIF($A:$A,$A1182,$H:$H)*(SUMIF(Summary!$A$230:$A$266,$A1182,Summary!$L$230:$L$266)+SUMIF(Summary!$A$281:$A$317,$A1182,Summary!$L$281:$L$317))-AO1182,0)</f>
        <v>130148.43065255748</v>
      </c>
      <c r="AQ1182" s="306"/>
      <c r="AR1182" s="688">
        <f t="shared" ca="1" si="272"/>
        <v>1000485.0782183264</v>
      </c>
      <c r="AS1182" s="688">
        <f t="shared" ca="1" si="273"/>
        <v>998333.81882671139</v>
      </c>
    </row>
    <row r="1183" spans="1:45" x14ac:dyDescent="0.2">
      <c r="A1183" s="423">
        <v>3630</v>
      </c>
      <c r="B1183" s="424">
        <v>2</v>
      </c>
      <c r="C1183" s="425" t="s">
        <v>302</v>
      </c>
      <c r="D1183" s="422">
        <f t="shared" si="274"/>
        <v>572</v>
      </c>
      <c r="E1183" s="422">
        <f t="shared" si="275"/>
        <v>24</v>
      </c>
      <c r="F1183" s="422">
        <f t="shared" si="276"/>
        <v>282</v>
      </c>
      <c r="G1183" s="422">
        <f t="shared" si="277"/>
        <v>0</v>
      </c>
      <c r="H1183" s="22">
        <f t="shared" si="278"/>
        <v>878</v>
      </c>
      <c r="I1183" s="116">
        <v>295</v>
      </c>
      <c r="J1183" s="116">
        <v>9</v>
      </c>
      <c r="K1183" s="116">
        <v>167</v>
      </c>
      <c r="L1183" s="116">
        <v>0</v>
      </c>
      <c r="M1183" s="22">
        <f t="shared" si="279"/>
        <v>471</v>
      </c>
      <c r="N1183" s="116">
        <v>275</v>
      </c>
      <c r="O1183" s="116">
        <v>15</v>
      </c>
      <c r="P1183" s="116">
        <v>115</v>
      </c>
      <c r="Q1183" s="116">
        <v>0</v>
      </c>
      <c r="R1183" s="22">
        <f t="shared" si="280"/>
        <v>405</v>
      </c>
      <c r="S1183" s="116">
        <v>2</v>
      </c>
      <c r="T1183" s="116">
        <v>0</v>
      </c>
      <c r="U1183" s="116">
        <v>0</v>
      </c>
      <c r="V1183" s="116">
        <v>0</v>
      </c>
      <c r="W1183" s="22">
        <f t="shared" si="281"/>
        <v>2</v>
      </c>
      <c r="X1183" s="22">
        <f t="shared" si="282"/>
        <v>29.266666666666666</v>
      </c>
      <c r="Y1183" s="22">
        <f ca="1">OFFSET('Cost Study'!$B$7,'Operations Support'!$C1183,'Operations Support'!$B1183)*$H1183</f>
        <v>2335.48</v>
      </c>
      <c r="Z1183" s="23">
        <f ca="1">Y1183*'Cost Study'!$B$31</f>
        <v>130441.06529339848</v>
      </c>
      <c r="AA1183" s="23">
        <f ca="1">IF(A1183=10298,1.51,1)*IF($B1183&lt;3,$D1183*'Cost Study'!$B$32*OFFSET('Cost Study'!$B$7,'Operations Support'!$C1183,'Operations Support'!$B1183),0)</f>
        <v>152.15200000000002</v>
      </c>
      <c r="AB1183" s="24">
        <f ca="1">AA1183*'Cost Study'!$B$31</f>
        <v>8497.9828414378062</v>
      </c>
      <c r="AC1183" s="23">
        <f ca="1">Y1183*'Cost Study'!$B$31</f>
        <v>130441.06529339848</v>
      </c>
      <c r="AD1183" s="24">
        <f ca="1">AA1183*'Cost Study'!$B$31</f>
        <v>8497.9828414378062</v>
      </c>
      <c r="AE1183" s="377">
        <f t="shared" ca="1" si="283"/>
        <v>138939.04813483628</v>
      </c>
      <c r="AF1183" s="377">
        <f t="shared" ca="1" si="284"/>
        <v>138939.04813483628</v>
      </c>
      <c r="AH1183" s="688">
        <f>IFERROR($H1183/SUMIF($A:$A,$A1183,$H:$H)*SUMIF(Summary!$A$110:$A$186,$A1183,Summary!$P$110:$P$186),0)</f>
        <v>37419.476563068209</v>
      </c>
      <c r="AI1183" s="689">
        <f t="shared" ca="1" si="270"/>
        <v>101519.57157176807</v>
      </c>
      <c r="AJ1183" s="688">
        <f>IFERROR(H1183/SUMIF(A:A,A1183,H:H)*SUMIF(Summary!$A$110:$A$186,'Operations Support'!A1183,Summary!$Q$110:$Q$186),0)</f>
        <v>37642.991566965276</v>
      </c>
      <c r="AK1183" s="688">
        <f t="shared" ca="1" si="271"/>
        <v>101296.05656787101</v>
      </c>
      <c r="AM1183" s="688">
        <f>IFERROR($H1183/SUMIF($A:$A,$A1183,$H:$H)*SUMIF(Summary!$A$230:$A$266,$A1183,Summary!$P$230:$P$266),0)</f>
        <v>7079.8172413579996</v>
      </c>
      <c r="AN1183" s="688">
        <f>IFERROR($H1183/SUMIF($A:$A,$A1183,$H:$H)*(SUMIF(Summary!$A$230:$A$266,$A1183,Summary!$L$230:$L$266)+SUMIF(Summary!$A$281:$A$317,$A1183,Summary!$L$281:$L$317))-AM1183,0)</f>
        <v>16123.111489036146</v>
      </c>
      <c r="AO1183" s="688">
        <f>IFERROR($H1183/SUMIF($A:$A,$A1183,$H:$H)*SUMIF(Summary!$A$230:$A$266,$A1183,Summary!$Q$230:$Q$266),0)</f>
        <v>7122.1065923494716</v>
      </c>
      <c r="AP1183" s="688">
        <f>IFERROR($H1183/SUMIF($A:$A,$A1183,$H:$H)*(SUMIF(Summary!$A$230:$A$266,$A1183,Summary!$L$230:$L$266)+SUMIF(Summary!$A$281:$A$317,$A1183,Summary!$L$281:$L$317))-AO1183,0)</f>
        <v>16080.822138044674</v>
      </c>
      <c r="AQ1183" s="306"/>
      <c r="AR1183" s="688">
        <f t="shared" ca="1" si="272"/>
        <v>117642.68306080422</v>
      </c>
      <c r="AS1183" s="688">
        <f t="shared" ca="1" si="273"/>
        <v>117376.87870591569</v>
      </c>
    </row>
    <row r="1184" spans="1:45" x14ac:dyDescent="0.2">
      <c r="A1184" s="423">
        <v>3630</v>
      </c>
      <c r="B1184" s="424">
        <v>2</v>
      </c>
      <c r="C1184" s="425" t="s">
        <v>303</v>
      </c>
      <c r="D1184" s="422">
        <f t="shared" si="274"/>
        <v>1693</v>
      </c>
      <c r="E1184" s="422">
        <f t="shared" si="275"/>
        <v>780</v>
      </c>
      <c r="F1184" s="422">
        <f t="shared" si="276"/>
        <v>4200</v>
      </c>
      <c r="G1184" s="422">
        <f t="shared" si="277"/>
        <v>0</v>
      </c>
      <c r="H1184" s="22">
        <f t="shared" si="278"/>
        <v>6673</v>
      </c>
      <c r="I1184" s="116">
        <v>703</v>
      </c>
      <c r="J1184" s="116">
        <v>279</v>
      </c>
      <c r="K1184" s="116">
        <v>2199</v>
      </c>
      <c r="L1184" s="116">
        <v>0</v>
      </c>
      <c r="M1184" s="22">
        <f t="shared" si="279"/>
        <v>3181</v>
      </c>
      <c r="N1184" s="116">
        <v>912</v>
      </c>
      <c r="O1184" s="116">
        <v>411</v>
      </c>
      <c r="P1184" s="116">
        <v>1446</v>
      </c>
      <c r="Q1184" s="116">
        <v>0</v>
      </c>
      <c r="R1184" s="22">
        <f t="shared" si="280"/>
        <v>2769</v>
      </c>
      <c r="S1184" s="116">
        <v>78</v>
      </c>
      <c r="T1184" s="116">
        <v>90</v>
      </c>
      <c r="U1184" s="116">
        <v>555</v>
      </c>
      <c r="V1184" s="116">
        <v>0</v>
      </c>
      <c r="W1184" s="22">
        <f t="shared" si="281"/>
        <v>723</v>
      </c>
      <c r="X1184" s="22">
        <f t="shared" si="282"/>
        <v>222.43333333333334</v>
      </c>
      <c r="Y1184" s="22">
        <f ca="1">OFFSET('Cost Study'!$B$7,'Operations Support'!$C1184,'Operations Support'!$B1184)*$H1184</f>
        <v>13212.539999999999</v>
      </c>
      <c r="Z1184" s="23">
        <f ca="1">Y1184*'Cost Study'!$B$31</f>
        <v>737945.85816690314</v>
      </c>
      <c r="AA1184" s="23">
        <f ca="1">IF(A1184=10298,1.51,1)*IF($B1184&lt;3,$D1184*'Cost Study'!$B$32*OFFSET('Cost Study'!$B$7,'Operations Support'!$C1184,'Operations Support'!$B1184),0)</f>
        <v>335.214</v>
      </c>
      <c r="AB1184" s="24">
        <f ca="1">AA1184*'Cost Study'!$B$31</f>
        <v>18722.34883675359</v>
      </c>
      <c r="AC1184" s="23">
        <f ca="1">Y1184*'Cost Study'!$B$31</f>
        <v>737945.85816690314</v>
      </c>
      <c r="AD1184" s="24">
        <f ca="1">AA1184*'Cost Study'!$B$31</f>
        <v>18722.34883675359</v>
      </c>
      <c r="AE1184" s="377">
        <f t="shared" ca="1" si="283"/>
        <v>756668.20700365677</v>
      </c>
      <c r="AF1184" s="377">
        <f t="shared" ca="1" si="284"/>
        <v>756668.20700365677</v>
      </c>
      <c r="AH1184" s="688">
        <f>IFERROR($H1184/SUMIF($A:$A,$A1184,$H:$H)*SUMIF(Summary!$A$110:$A$186,$A1184,Summary!$P$110:$P$186),0)</f>
        <v>284396.54567807994</v>
      </c>
      <c r="AI1184" s="689">
        <f t="shared" ca="1" si="270"/>
        <v>472271.66132557683</v>
      </c>
      <c r="AJ1184" s="688">
        <f>IFERROR(H1184/SUMIF(A:A,A1184,H:H)*SUMIF(Summary!$A$110:$A$186,'Operations Support'!A1184,Summary!$Q$110:$Q$186),0)</f>
        <v>286095.31062227709</v>
      </c>
      <c r="AK1184" s="688">
        <f t="shared" ca="1" si="271"/>
        <v>470572.89638137969</v>
      </c>
      <c r="AM1184" s="688">
        <f>IFERROR($H1184/SUMIF($A:$A,$A1184,$H:$H)*SUMIF(Summary!$A$230:$A$266,$A1184,Summary!$P$230:$P$266),0)</f>
        <v>53808.223748954362</v>
      </c>
      <c r="AN1184" s="688">
        <f>IFERROR($H1184/SUMIF($A:$A,$A1184,$H:$H)*(SUMIF(Summary!$A$230:$A$266,$A1184,Summary!$L$230:$L$266)+SUMIF(Summary!$A$281:$A$317,$A1184,Summary!$L$281:$L$317))-AM1184,0)</f>
        <v>122539.32000721892</v>
      </c>
      <c r="AO1184" s="688">
        <f>IFERROR($H1184/SUMIF($A:$A,$A1184,$H:$H)*SUMIF(Summary!$A$230:$A$266,$A1184,Summary!$Q$230:$Q$266),0)</f>
        <v>54129.632449599114</v>
      </c>
      <c r="AP1184" s="688">
        <f>IFERROR($H1184/SUMIF($A:$A,$A1184,$H:$H)*(SUMIF(Summary!$A$230:$A$266,$A1184,Summary!$L$230:$L$266)+SUMIF(Summary!$A$281:$A$317,$A1184,Summary!$L$281:$L$317))-AO1184,0)</f>
        <v>122217.91130657417</v>
      </c>
      <c r="AQ1184" s="306"/>
      <c r="AR1184" s="688">
        <f t="shared" ca="1" si="272"/>
        <v>594810.98133279569</v>
      </c>
      <c r="AS1184" s="688">
        <f t="shared" ca="1" si="273"/>
        <v>592790.80768795381</v>
      </c>
    </row>
    <row r="1185" spans="1:45" x14ac:dyDescent="0.2">
      <c r="A1185" s="423">
        <v>3630</v>
      </c>
      <c r="B1185" s="424">
        <v>2</v>
      </c>
      <c r="C1185" s="425" t="s">
        <v>304</v>
      </c>
      <c r="D1185" s="422">
        <f t="shared" si="274"/>
        <v>675</v>
      </c>
      <c r="E1185" s="422">
        <f t="shared" si="275"/>
        <v>30</v>
      </c>
      <c r="F1185" s="422">
        <f t="shared" si="276"/>
        <v>150</v>
      </c>
      <c r="G1185" s="422">
        <f t="shared" si="277"/>
        <v>0</v>
      </c>
      <c r="H1185" s="22">
        <f t="shared" si="278"/>
        <v>855</v>
      </c>
      <c r="I1185" s="116">
        <v>330</v>
      </c>
      <c r="J1185" s="116">
        <v>30</v>
      </c>
      <c r="K1185" s="116">
        <v>150</v>
      </c>
      <c r="L1185" s="116">
        <v>0</v>
      </c>
      <c r="M1185" s="22">
        <f t="shared" si="279"/>
        <v>510</v>
      </c>
      <c r="N1185" s="116">
        <v>318</v>
      </c>
      <c r="O1185" s="116">
        <v>0</v>
      </c>
      <c r="P1185" s="116">
        <v>0</v>
      </c>
      <c r="Q1185" s="116">
        <v>0</v>
      </c>
      <c r="R1185" s="22">
        <f t="shared" si="280"/>
        <v>318</v>
      </c>
      <c r="S1185" s="116">
        <v>27</v>
      </c>
      <c r="T1185" s="116">
        <v>0</v>
      </c>
      <c r="U1185" s="116">
        <v>0</v>
      </c>
      <c r="V1185" s="116">
        <v>0</v>
      </c>
      <c r="W1185" s="22">
        <f t="shared" si="281"/>
        <v>27</v>
      </c>
      <c r="X1185" s="22">
        <f t="shared" si="282"/>
        <v>28.5</v>
      </c>
      <c r="Y1185" s="22">
        <f ca="1">OFFSET('Cost Study'!$B$7,'Operations Support'!$C1185,'Operations Support'!$B1185)*$H1185</f>
        <v>2034.8999999999999</v>
      </c>
      <c r="Z1185" s="23">
        <f ca="1">Y1185*'Cost Study'!$B$31</f>
        <v>113653.09219755106</v>
      </c>
      <c r="AA1185" s="23">
        <f ca="1">IF(A1185=10298,1.51,1)*IF($B1185&lt;3,$D1185*'Cost Study'!$B$32*OFFSET('Cost Study'!$B$7,'Operations Support'!$C1185,'Operations Support'!$B1185),0)</f>
        <v>160.65</v>
      </c>
      <c r="AB1185" s="24">
        <f ca="1">AA1185*'Cost Study'!$B$31</f>
        <v>8972.6125419119271</v>
      </c>
      <c r="AC1185" s="23">
        <f ca="1">Y1185*'Cost Study'!$B$31</f>
        <v>113653.09219755106</v>
      </c>
      <c r="AD1185" s="24">
        <f ca="1">AA1185*'Cost Study'!$B$31</f>
        <v>8972.6125419119271</v>
      </c>
      <c r="AE1185" s="377">
        <f t="shared" ca="1" si="283"/>
        <v>122625.70473946299</v>
      </c>
      <c r="AF1185" s="377">
        <f t="shared" ca="1" si="284"/>
        <v>122625.70473946299</v>
      </c>
      <c r="AH1185" s="688">
        <f>IFERROR($H1185/SUMIF($A:$A,$A1185,$H:$H)*SUMIF(Summary!$A$110:$A$186,$A1185,Summary!$P$110:$P$186),0)</f>
        <v>36439.239705493528</v>
      </c>
      <c r="AI1185" s="689">
        <f t="shared" ca="1" si="270"/>
        <v>86186.465033969464</v>
      </c>
      <c r="AJ1185" s="688">
        <f>IFERROR(H1185/SUMIF(A:A,A1185,H:H)*SUMIF(Summary!$A$110:$A$186,'Operations Support'!A1185,Summary!$Q$110:$Q$186),0)</f>
        <v>36656.899532750926</v>
      </c>
      <c r="AK1185" s="688">
        <f t="shared" ca="1" si="271"/>
        <v>85968.805206712073</v>
      </c>
      <c r="AM1185" s="688">
        <f>IFERROR($H1185/SUMIF($A:$A,$A1185,$H:$H)*SUMIF(Summary!$A$230:$A$266,$A1185,Summary!$P$230:$P$266),0)</f>
        <v>6894.3550584978238</v>
      </c>
      <c r="AN1185" s="688">
        <f>IFERROR($H1185/SUMIF($A:$A,$A1185,$H:$H)*(SUMIF(Summary!$A$230:$A$266,$A1185,Summary!$L$230:$L$266)+SUMIF(Summary!$A$281:$A$317,$A1185,Summary!$L$281:$L$317))-AM1185,0)</f>
        <v>15700.752076453196</v>
      </c>
      <c r="AO1185" s="688">
        <f>IFERROR($H1185/SUMIF($A:$A,$A1185,$H:$H)*SUMIF(Summary!$A$230:$A$266,$A1185,Summary!$Q$230:$Q$266),0)</f>
        <v>6935.5366018892919</v>
      </c>
      <c r="AP1185" s="688">
        <f>IFERROR($H1185/SUMIF($A:$A,$A1185,$H:$H)*(SUMIF(Summary!$A$230:$A$266,$A1185,Summary!$L$230:$L$266)+SUMIF(Summary!$A$281:$A$317,$A1185,Summary!$L$281:$L$317))-AO1185,0)</f>
        <v>15659.570533061727</v>
      </c>
      <c r="AQ1185" s="306"/>
      <c r="AR1185" s="688">
        <f t="shared" ca="1" si="272"/>
        <v>101887.21711042266</v>
      </c>
      <c r="AS1185" s="688">
        <f t="shared" ca="1" si="273"/>
        <v>101628.37573977379</v>
      </c>
    </row>
    <row r="1186" spans="1:45" x14ac:dyDescent="0.2">
      <c r="A1186" s="423">
        <v>3630</v>
      </c>
      <c r="B1186" s="424">
        <v>2</v>
      </c>
      <c r="C1186" s="425" t="s">
        <v>305</v>
      </c>
      <c r="D1186" s="422">
        <f t="shared" si="274"/>
        <v>7462</v>
      </c>
      <c r="E1186" s="422">
        <f t="shared" si="275"/>
        <v>280</v>
      </c>
      <c r="F1186" s="422">
        <f t="shared" si="276"/>
        <v>2415</v>
      </c>
      <c r="G1186" s="422">
        <f t="shared" si="277"/>
        <v>0</v>
      </c>
      <c r="H1186" s="22">
        <f t="shared" si="278"/>
        <v>10157</v>
      </c>
      <c r="I1186" s="116">
        <v>3616</v>
      </c>
      <c r="J1186" s="116">
        <v>181</v>
      </c>
      <c r="K1186" s="116">
        <v>1076</v>
      </c>
      <c r="L1186" s="116">
        <v>0</v>
      </c>
      <c r="M1186" s="22">
        <f t="shared" si="279"/>
        <v>4873</v>
      </c>
      <c r="N1186" s="116">
        <v>3546</v>
      </c>
      <c r="O1186" s="116">
        <v>99</v>
      </c>
      <c r="P1186" s="116">
        <v>1303</v>
      </c>
      <c r="Q1186" s="116">
        <v>0</v>
      </c>
      <c r="R1186" s="22">
        <f t="shared" si="280"/>
        <v>4948</v>
      </c>
      <c r="S1186" s="116">
        <v>300</v>
      </c>
      <c r="T1186" s="116">
        <v>0</v>
      </c>
      <c r="U1186" s="116">
        <v>36</v>
      </c>
      <c r="V1186" s="116">
        <v>0</v>
      </c>
      <c r="W1186" s="22">
        <f t="shared" si="281"/>
        <v>336</v>
      </c>
      <c r="X1186" s="22">
        <f t="shared" si="282"/>
        <v>338.56666666666666</v>
      </c>
      <c r="Y1186" s="22">
        <f ca="1">OFFSET('Cost Study'!$B$7,'Operations Support'!$C1186,'Operations Support'!$B1186)*$H1186</f>
        <v>30369.430000000004</v>
      </c>
      <c r="Z1186" s="23">
        <f ca="1">Y1186*'Cost Study'!$B$31</f>
        <v>1696191.2761202387</v>
      </c>
      <c r="AA1186" s="23">
        <f ca="1">IF(A1186=10298,1.51,1)*IF($B1186&lt;3,$D1186*'Cost Study'!$B$32*OFFSET('Cost Study'!$B$7,'Operations Support'!$C1186,'Operations Support'!$B1186),0)</f>
        <v>2231.1380000000004</v>
      </c>
      <c r="AB1186" s="24">
        <f ca="1">AA1186*'Cost Study'!$B$31</f>
        <v>124613.36322151443</v>
      </c>
      <c r="AC1186" s="23">
        <f ca="1">Y1186*'Cost Study'!$B$31</f>
        <v>1696191.2761202387</v>
      </c>
      <c r="AD1186" s="24">
        <f ca="1">AA1186*'Cost Study'!$B$31</f>
        <v>124613.36322151443</v>
      </c>
      <c r="AE1186" s="377">
        <f t="shared" ca="1" si="283"/>
        <v>1820804.6393417532</v>
      </c>
      <c r="AF1186" s="377">
        <f t="shared" ca="1" si="284"/>
        <v>1820804.6393417532</v>
      </c>
      <c r="AH1186" s="688">
        <f>IFERROR($H1186/SUMIF($A:$A,$A1186,$H:$H)*SUMIF(Summary!$A$110:$A$186,$A1186,Summary!$P$110:$P$186),0)</f>
        <v>432881.12010374008</v>
      </c>
      <c r="AI1186" s="689">
        <f t="shared" ca="1" si="270"/>
        <v>1387923.5192380131</v>
      </c>
      <c r="AJ1186" s="688">
        <f>IFERROR(H1186/SUMIF(A:A,A1186,H:H)*SUMIF(Summary!$A$110:$A$186,'Operations Support'!A1186,Summary!$Q$110:$Q$186),0)</f>
        <v>435466.81702239899</v>
      </c>
      <c r="AK1186" s="688">
        <f t="shared" ca="1" si="271"/>
        <v>1385337.8223193542</v>
      </c>
      <c r="AM1186" s="688">
        <f>IFERROR($H1186/SUMIF($A:$A,$A1186,$H:$H)*SUMIF(Summary!$A$230:$A$266,$A1186,Summary!$P$230:$P$266),0)</f>
        <v>81901.71266568701</v>
      </c>
      <c r="AN1186" s="688">
        <f>IFERROR($H1186/SUMIF($A:$A,$A1186,$H:$H)*(SUMIF(Summary!$A$230:$A$266,$A1186,Summary!$L$230:$L$266)+SUMIF(Summary!$A$281:$A$317,$A1186,Summary!$L$281:$L$317))-AM1186,0)</f>
        <v>186517.58928717556</v>
      </c>
      <c r="AO1186" s="688">
        <f>IFERROR($H1186/SUMIF($A:$A,$A1186,$H:$H)*SUMIF(Summary!$A$230:$A$266,$A1186,Summary!$Q$230:$Q$266),0)</f>
        <v>82390.930134958529</v>
      </c>
      <c r="AP1186" s="688">
        <f>IFERROR($H1186/SUMIF($A:$A,$A1186,$H:$H)*(SUMIF(Summary!$A$230:$A$266,$A1186,Summary!$L$230:$L$266)+SUMIF(Summary!$A$281:$A$317,$A1186,Summary!$L$281:$L$317))-AO1186,0)</f>
        <v>186028.37181790406</v>
      </c>
      <c r="AQ1186" s="306"/>
      <c r="AR1186" s="688">
        <f t="shared" ca="1" si="272"/>
        <v>1574441.1085251886</v>
      </c>
      <c r="AS1186" s="688">
        <f t="shared" ca="1" si="273"/>
        <v>1571366.1941372582</v>
      </c>
    </row>
    <row r="1187" spans="1:45" x14ac:dyDescent="0.2">
      <c r="A1187" s="423">
        <v>3630</v>
      </c>
      <c r="B1187" s="424">
        <v>2</v>
      </c>
      <c r="C1187" s="425" t="s">
        <v>306</v>
      </c>
      <c r="D1187" s="422">
        <f t="shared" si="274"/>
        <v>540</v>
      </c>
      <c r="E1187" s="422">
        <f t="shared" si="275"/>
        <v>0</v>
      </c>
      <c r="F1187" s="422">
        <f t="shared" si="276"/>
        <v>204</v>
      </c>
      <c r="G1187" s="422">
        <f t="shared" si="277"/>
        <v>0</v>
      </c>
      <c r="H1187" s="22">
        <f t="shared" si="278"/>
        <v>744</v>
      </c>
      <c r="I1187" s="116">
        <v>240</v>
      </c>
      <c r="J1187" s="116">
        <v>0</v>
      </c>
      <c r="K1187" s="116">
        <v>105</v>
      </c>
      <c r="L1187" s="116">
        <v>0</v>
      </c>
      <c r="M1187" s="22">
        <f t="shared" si="279"/>
        <v>345</v>
      </c>
      <c r="N1187" s="116">
        <v>273</v>
      </c>
      <c r="O1187" s="116">
        <v>0</v>
      </c>
      <c r="P1187" s="116">
        <v>99</v>
      </c>
      <c r="Q1187" s="116">
        <v>0</v>
      </c>
      <c r="R1187" s="22">
        <f t="shared" si="280"/>
        <v>372</v>
      </c>
      <c r="S1187" s="116">
        <v>27</v>
      </c>
      <c r="T1187" s="116">
        <v>0</v>
      </c>
      <c r="U1187" s="116">
        <v>0</v>
      </c>
      <c r="V1187" s="116">
        <v>0</v>
      </c>
      <c r="W1187" s="22">
        <f t="shared" si="281"/>
        <v>27</v>
      </c>
      <c r="X1187" s="22">
        <f t="shared" si="282"/>
        <v>24.8</v>
      </c>
      <c r="Y1187" s="22">
        <f ca="1">OFFSET('Cost Study'!$B$7,'Operations Support'!$C1187,'Operations Support'!$B1187)*$H1187</f>
        <v>1339.2</v>
      </c>
      <c r="Z1187" s="23">
        <f ca="1">Y1187*'Cost Study'!$B$31</f>
        <v>74796.90455106413</v>
      </c>
      <c r="AA1187" s="23">
        <f ca="1">IF(A1187=10298,1.51,1)*IF($B1187&lt;3,$D1187*'Cost Study'!$B$32*OFFSET('Cost Study'!$B$7,'Operations Support'!$C1187,'Operations Support'!$B1187),0)</f>
        <v>97.2</v>
      </c>
      <c r="AB1187" s="24">
        <f ca="1">AA1187*'Cost Study'!$B$31</f>
        <v>5428.8075883836864</v>
      </c>
      <c r="AC1187" s="23">
        <f ca="1">Y1187*'Cost Study'!$B$31</f>
        <v>74796.90455106413</v>
      </c>
      <c r="AD1187" s="24">
        <f ca="1">AA1187*'Cost Study'!$B$31</f>
        <v>5428.8075883836864</v>
      </c>
      <c r="AE1187" s="377">
        <f t="shared" ca="1" si="283"/>
        <v>80225.712139447816</v>
      </c>
      <c r="AF1187" s="377">
        <f t="shared" ca="1" si="284"/>
        <v>80225.712139447816</v>
      </c>
      <c r="AH1187" s="688">
        <f>IFERROR($H1187/SUMIF($A:$A,$A1187,$H:$H)*SUMIF(Summary!$A$110:$A$186,$A1187,Summary!$P$110:$P$186),0)</f>
        <v>31708.531392850506</v>
      </c>
      <c r="AI1187" s="689">
        <f t="shared" ca="1" si="270"/>
        <v>48517.180746597311</v>
      </c>
      <c r="AJ1187" s="688">
        <f>IFERROR(H1187/SUMIF(A:A,A1187,H:H)*SUMIF(Summary!$A$110:$A$186,'Operations Support'!A1187,Summary!$Q$110:$Q$186),0)</f>
        <v>31897.93362849905</v>
      </c>
      <c r="AK1187" s="688">
        <f t="shared" ca="1" si="271"/>
        <v>48327.778510948767</v>
      </c>
      <c r="AM1187" s="688">
        <f>IFERROR($H1187/SUMIF($A:$A,$A1187,$H:$H)*SUMIF(Summary!$A$230:$A$266,$A1187,Summary!$P$230:$P$266),0)</f>
        <v>5999.298436868281</v>
      </c>
      <c r="AN1187" s="688">
        <f>IFERROR($H1187/SUMIF($A:$A,$A1187,$H:$H)*(SUMIF(Summary!$A$230:$A$266,$A1187,Summary!$L$230:$L$266)+SUMIF(Summary!$A$281:$A$317,$A1187,Summary!$L$281:$L$317))-AM1187,0)</f>
        <v>13662.408824422429</v>
      </c>
      <c r="AO1187" s="688">
        <f>IFERROR($H1187/SUMIF($A:$A,$A1187,$H:$H)*SUMIF(Summary!$A$230:$A$266,$A1187,Summary!$Q$230:$Q$266),0)</f>
        <v>6035.1336044510326</v>
      </c>
      <c r="AP1187" s="688">
        <f>IFERROR($H1187/SUMIF($A:$A,$A1187,$H:$H)*(SUMIF(Summary!$A$230:$A$266,$A1187,Summary!$L$230:$L$266)+SUMIF(Summary!$A$281:$A$317,$A1187,Summary!$L$281:$L$317))-AO1187,0)</f>
        <v>13626.573656839679</v>
      </c>
      <c r="AQ1187" s="306"/>
      <c r="AR1187" s="688">
        <f t="shared" ca="1" si="272"/>
        <v>62179.589571019736</v>
      </c>
      <c r="AS1187" s="688">
        <f t="shared" ca="1" si="273"/>
        <v>61954.352167788442</v>
      </c>
    </row>
    <row r="1188" spans="1:45" x14ac:dyDescent="0.2">
      <c r="A1188" s="423">
        <v>3630</v>
      </c>
      <c r="B1188" s="424">
        <v>2</v>
      </c>
      <c r="C1188" s="425" t="s">
        <v>307</v>
      </c>
      <c r="D1188" s="422">
        <f t="shared" si="274"/>
        <v>0</v>
      </c>
      <c r="E1188" s="422">
        <f t="shared" si="275"/>
        <v>0</v>
      </c>
      <c r="F1188" s="422">
        <f t="shared" si="276"/>
        <v>0</v>
      </c>
      <c r="G1188" s="422">
        <f t="shared" si="277"/>
        <v>0</v>
      </c>
      <c r="H1188" s="22">
        <f t="shared" si="278"/>
        <v>0</v>
      </c>
      <c r="I1188" s="116">
        <v>0</v>
      </c>
      <c r="J1188" s="116">
        <v>0</v>
      </c>
      <c r="K1188" s="116">
        <v>0</v>
      </c>
      <c r="L1188" s="116">
        <v>0</v>
      </c>
      <c r="M1188" s="22">
        <f t="shared" si="279"/>
        <v>0</v>
      </c>
      <c r="N1188" s="116">
        <v>0</v>
      </c>
      <c r="O1188" s="116">
        <v>0</v>
      </c>
      <c r="P1188" s="116">
        <v>0</v>
      </c>
      <c r="Q1188" s="116">
        <v>0</v>
      </c>
      <c r="R1188" s="22">
        <f t="shared" si="280"/>
        <v>0</v>
      </c>
      <c r="S1188" s="116">
        <v>0</v>
      </c>
      <c r="T1188" s="116">
        <v>0</v>
      </c>
      <c r="U1188" s="116">
        <v>0</v>
      </c>
      <c r="V1188" s="116">
        <v>0</v>
      </c>
      <c r="W1188" s="22">
        <f t="shared" si="281"/>
        <v>0</v>
      </c>
      <c r="X1188" s="22">
        <f t="shared" si="282"/>
        <v>0</v>
      </c>
      <c r="Y1188" s="22">
        <f ca="1">OFFSET('Cost Study'!$B$7,'Operations Support'!$C1188,'Operations Support'!$B1188)*$H1188</f>
        <v>0</v>
      </c>
      <c r="Z1188" s="23">
        <f ca="1">Y1188*'Cost Study'!$B$31</f>
        <v>0</v>
      </c>
      <c r="AA1188" s="23">
        <f ca="1">IF(A1188=10298,1.51,1)*IF($B1188&lt;3,$D1188*'Cost Study'!$B$32*OFFSET('Cost Study'!$B$7,'Operations Support'!$C1188,'Operations Support'!$B1188),0)</f>
        <v>0</v>
      </c>
      <c r="AB1188" s="24">
        <f ca="1">AA1188*'Cost Study'!$B$31</f>
        <v>0</v>
      </c>
      <c r="AC1188" s="23">
        <f ca="1">Y1188*'Cost Study'!$B$31</f>
        <v>0</v>
      </c>
      <c r="AD1188" s="24">
        <f ca="1">AA1188*'Cost Study'!$B$31</f>
        <v>0</v>
      </c>
      <c r="AE1188" s="377">
        <f t="shared" ca="1" si="283"/>
        <v>0</v>
      </c>
      <c r="AF1188" s="377">
        <f t="shared" ca="1" si="284"/>
        <v>0</v>
      </c>
      <c r="AH1188" s="688">
        <f>IFERROR($H1188/SUMIF($A:$A,$A1188,$H:$H)*SUMIF(Summary!$A$110:$A$186,$A1188,Summary!$P$110:$P$186),0)</f>
        <v>0</v>
      </c>
      <c r="AI1188" s="689">
        <f t="shared" ca="1" si="270"/>
        <v>0</v>
      </c>
      <c r="AJ1188" s="688">
        <f>IFERROR(H1188/SUMIF(A:A,A1188,H:H)*SUMIF(Summary!$A$110:$A$186,'Operations Support'!A1188,Summary!$Q$110:$Q$186),0)</f>
        <v>0</v>
      </c>
      <c r="AK1188" s="688">
        <f t="shared" ca="1" si="271"/>
        <v>0</v>
      </c>
      <c r="AM1188" s="688">
        <f>IFERROR($H1188/SUMIF($A:$A,$A1188,$H:$H)*SUMIF(Summary!$A$230:$A$266,$A1188,Summary!$P$230:$P$266),0)</f>
        <v>0</v>
      </c>
      <c r="AN1188" s="688">
        <f>IFERROR($H1188/SUMIF($A:$A,$A1188,$H:$H)*(SUMIF(Summary!$A$230:$A$266,$A1188,Summary!$L$230:$L$266)+SUMIF(Summary!$A$281:$A$317,$A1188,Summary!$L$281:$L$317))-AM1188,0)</f>
        <v>0</v>
      </c>
      <c r="AO1188" s="688">
        <f>IFERROR($H1188/SUMIF($A:$A,$A1188,$H:$H)*SUMIF(Summary!$A$230:$A$266,$A1188,Summary!$Q$230:$Q$266),0)</f>
        <v>0</v>
      </c>
      <c r="AP1188" s="688">
        <f>IFERROR($H1188/SUMIF($A:$A,$A1188,$H:$H)*(SUMIF(Summary!$A$230:$A$266,$A1188,Summary!$L$230:$L$266)+SUMIF(Summary!$A$281:$A$317,$A1188,Summary!$L$281:$L$317))-AO1188,0)</f>
        <v>0</v>
      </c>
      <c r="AQ1188" s="306"/>
      <c r="AR1188" s="688">
        <f t="shared" ca="1" si="272"/>
        <v>0</v>
      </c>
      <c r="AS1188" s="688">
        <f t="shared" ca="1" si="273"/>
        <v>0</v>
      </c>
    </row>
    <row r="1189" spans="1:45" x14ac:dyDescent="0.2">
      <c r="A1189" s="423">
        <v>3630</v>
      </c>
      <c r="B1189" s="424">
        <v>2</v>
      </c>
      <c r="C1189" s="425" t="s">
        <v>308</v>
      </c>
      <c r="D1189" s="422">
        <f t="shared" si="274"/>
        <v>1323</v>
      </c>
      <c r="E1189" s="422">
        <f t="shared" si="275"/>
        <v>0</v>
      </c>
      <c r="F1189" s="422">
        <f t="shared" si="276"/>
        <v>498</v>
      </c>
      <c r="G1189" s="422">
        <f t="shared" si="277"/>
        <v>0</v>
      </c>
      <c r="H1189" s="22">
        <f t="shared" si="278"/>
        <v>1821</v>
      </c>
      <c r="I1189" s="116">
        <v>615</v>
      </c>
      <c r="J1189" s="116">
        <v>0</v>
      </c>
      <c r="K1189" s="116">
        <v>159</v>
      </c>
      <c r="L1189" s="116">
        <v>0</v>
      </c>
      <c r="M1189" s="22">
        <f t="shared" si="279"/>
        <v>774</v>
      </c>
      <c r="N1189" s="116">
        <v>504</v>
      </c>
      <c r="O1189" s="116">
        <v>0</v>
      </c>
      <c r="P1189" s="116">
        <v>210</v>
      </c>
      <c r="Q1189" s="116">
        <v>0</v>
      </c>
      <c r="R1189" s="22">
        <f t="shared" si="280"/>
        <v>714</v>
      </c>
      <c r="S1189" s="116">
        <v>204</v>
      </c>
      <c r="T1189" s="116">
        <v>0</v>
      </c>
      <c r="U1189" s="116">
        <v>129</v>
      </c>
      <c r="V1189" s="116">
        <v>0</v>
      </c>
      <c r="W1189" s="22">
        <f t="shared" si="281"/>
        <v>333</v>
      </c>
      <c r="X1189" s="22">
        <f t="shared" si="282"/>
        <v>60.7</v>
      </c>
      <c r="Y1189" s="22">
        <f ca="1">OFFSET('Cost Study'!$B$7,'Operations Support'!$C1189,'Operations Support'!$B1189)*$H1189</f>
        <v>3368.8500000000004</v>
      </c>
      <c r="Z1189" s="23">
        <f ca="1">Y1189*'Cost Study'!$B$31</f>
        <v>188156.77411652659</v>
      </c>
      <c r="AA1189" s="23">
        <f ca="1">IF(A1189=10298,1.51,1)*IF($B1189&lt;3,$D1189*'Cost Study'!$B$32*OFFSET('Cost Study'!$B$7,'Operations Support'!$C1189,'Operations Support'!$B1189),0)</f>
        <v>244.75500000000002</v>
      </c>
      <c r="AB1189" s="24">
        <f ca="1">AA1189*'Cost Study'!$B$31</f>
        <v>13670.039107971701</v>
      </c>
      <c r="AC1189" s="23">
        <f ca="1">Y1189*'Cost Study'!$B$31</f>
        <v>188156.77411652659</v>
      </c>
      <c r="AD1189" s="24">
        <f ca="1">AA1189*'Cost Study'!$B$31</f>
        <v>13670.039107971701</v>
      </c>
      <c r="AE1189" s="377">
        <f t="shared" ca="1" si="283"/>
        <v>201826.8132244983</v>
      </c>
      <c r="AF1189" s="377">
        <f t="shared" ca="1" si="284"/>
        <v>201826.8132244983</v>
      </c>
      <c r="AH1189" s="688">
        <f>IFERROR($H1189/SUMIF($A:$A,$A1189,$H:$H)*SUMIF(Summary!$A$110:$A$186,$A1189,Summary!$P$110:$P$186),0)</f>
        <v>77609.187723630079</v>
      </c>
      <c r="AI1189" s="689">
        <f t="shared" ca="1" si="270"/>
        <v>124217.62550086822</v>
      </c>
      <c r="AJ1189" s="688">
        <f>IFERROR(H1189/SUMIF(A:A,A1189,H:H)*SUMIF(Summary!$A$110:$A$186,'Operations Support'!A1189,Summary!$Q$110:$Q$186),0)</f>
        <v>78072.764969753727</v>
      </c>
      <c r="AK1189" s="688">
        <f t="shared" ca="1" si="271"/>
        <v>123754.04825474457</v>
      </c>
      <c r="AM1189" s="688">
        <f>IFERROR($H1189/SUMIF($A:$A,$A1189,$H:$H)*SUMIF(Summary!$A$230:$A$266,$A1189,Summary!$P$230:$P$266),0)</f>
        <v>14683.766738625191</v>
      </c>
      <c r="AN1189" s="688">
        <f>IFERROR($H1189/SUMIF($A:$A,$A1189,$H:$H)*(SUMIF(Summary!$A$230:$A$266,$A1189,Summary!$L$230:$L$266)+SUMIF(Summary!$A$281:$A$317,$A1189,Summary!$L$281:$L$317))-AM1189,0)</f>
        <v>33439.847404937151</v>
      </c>
      <c r="AO1189" s="688">
        <f>IFERROR($H1189/SUMIF($A:$A,$A1189,$H:$H)*SUMIF(Summary!$A$230:$A$266,$A1189,Summary!$Q$230:$Q$266),0)</f>
        <v>14771.476201216843</v>
      </c>
      <c r="AP1189" s="688">
        <f>IFERROR($H1189/SUMIF($A:$A,$A1189,$H:$H)*(SUMIF(Summary!$A$230:$A$266,$A1189,Summary!$L$230:$L$266)+SUMIF(Summary!$A$281:$A$317,$A1189,Summary!$L$281:$L$317))-AO1189,0)</f>
        <v>33352.1379423455</v>
      </c>
      <c r="AQ1189" s="306"/>
      <c r="AR1189" s="688">
        <f t="shared" ca="1" si="272"/>
        <v>157657.47290580536</v>
      </c>
      <c r="AS1189" s="688">
        <f t="shared" ca="1" si="273"/>
        <v>157106.18619709008</v>
      </c>
    </row>
    <row r="1190" spans="1:45" x14ac:dyDescent="0.2">
      <c r="A1190" s="423">
        <v>3630</v>
      </c>
      <c r="B1190" s="424">
        <v>2</v>
      </c>
      <c r="C1190" s="425" t="s">
        <v>309</v>
      </c>
      <c r="D1190" s="422">
        <f t="shared" si="274"/>
        <v>0</v>
      </c>
      <c r="E1190" s="422">
        <f t="shared" si="275"/>
        <v>0</v>
      </c>
      <c r="F1190" s="422">
        <f t="shared" si="276"/>
        <v>0</v>
      </c>
      <c r="G1190" s="422">
        <f t="shared" si="277"/>
        <v>0</v>
      </c>
      <c r="H1190" s="22">
        <f t="shared" si="278"/>
        <v>0</v>
      </c>
      <c r="I1190" s="116">
        <v>0</v>
      </c>
      <c r="J1190" s="116">
        <v>0</v>
      </c>
      <c r="K1190" s="116">
        <v>0</v>
      </c>
      <c r="L1190" s="116">
        <v>0</v>
      </c>
      <c r="M1190" s="22">
        <f t="shared" si="279"/>
        <v>0</v>
      </c>
      <c r="N1190" s="116">
        <v>0</v>
      </c>
      <c r="O1190" s="116">
        <v>0</v>
      </c>
      <c r="P1190" s="116">
        <v>0</v>
      </c>
      <c r="Q1190" s="116">
        <v>0</v>
      </c>
      <c r="R1190" s="22">
        <f t="shared" si="280"/>
        <v>0</v>
      </c>
      <c r="S1190" s="116">
        <v>0</v>
      </c>
      <c r="T1190" s="116">
        <v>0</v>
      </c>
      <c r="U1190" s="116">
        <v>0</v>
      </c>
      <c r="V1190" s="116">
        <v>0</v>
      </c>
      <c r="W1190" s="22">
        <f t="shared" si="281"/>
        <v>0</v>
      </c>
      <c r="X1190" s="22">
        <f t="shared" si="282"/>
        <v>0</v>
      </c>
      <c r="Y1190" s="22">
        <f ca="1">OFFSET('Cost Study'!$B$7,'Operations Support'!$C1190,'Operations Support'!$B1190)*$H1190</f>
        <v>0</v>
      </c>
      <c r="Z1190" s="23">
        <f ca="1">Y1190*'Cost Study'!$B$31</f>
        <v>0</v>
      </c>
      <c r="AA1190" s="23">
        <f ca="1">IF(A1190=10298,1.51,1)*IF($B1190&lt;3,$D1190*'Cost Study'!$B$32*OFFSET('Cost Study'!$B$7,'Operations Support'!$C1190,'Operations Support'!$B1190),0)</f>
        <v>0</v>
      </c>
      <c r="AB1190" s="24">
        <f ca="1">AA1190*'Cost Study'!$B$31</f>
        <v>0</v>
      </c>
      <c r="AC1190" s="23">
        <f ca="1">Y1190*'Cost Study'!$B$31</f>
        <v>0</v>
      </c>
      <c r="AD1190" s="24">
        <f ca="1">AA1190*'Cost Study'!$B$31</f>
        <v>0</v>
      </c>
      <c r="AE1190" s="377">
        <f t="shared" ca="1" si="283"/>
        <v>0</v>
      </c>
      <c r="AF1190" s="377">
        <f t="shared" ca="1" si="284"/>
        <v>0</v>
      </c>
      <c r="AH1190" s="688">
        <f>IFERROR($H1190/SUMIF($A:$A,$A1190,$H:$H)*SUMIF(Summary!$A$110:$A$186,$A1190,Summary!$P$110:$P$186),0)</f>
        <v>0</v>
      </c>
      <c r="AI1190" s="689">
        <f t="shared" ca="1" si="270"/>
        <v>0</v>
      </c>
      <c r="AJ1190" s="688">
        <f>IFERROR(H1190/SUMIF(A:A,A1190,H:H)*SUMIF(Summary!$A$110:$A$186,'Operations Support'!A1190,Summary!$Q$110:$Q$186),0)</f>
        <v>0</v>
      </c>
      <c r="AK1190" s="688">
        <f t="shared" ca="1" si="271"/>
        <v>0</v>
      </c>
      <c r="AM1190" s="688">
        <f>IFERROR($H1190/SUMIF($A:$A,$A1190,$H:$H)*SUMIF(Summary!$A$230:$A$266,$A1190,Summary!$P$230:$P$266),0)</f>
        <v>0</v>
      </c>
      <c r="AN1190" s="688">
        <f>IFERROR($H1190/SUMIF($A:$A,$A1190,$H:$H)*(SUMIF(Summary!$A$230:$A$266,$A1190,Summary!$L$230:$L$266)+SUMIF(Summary!$A$281:$A$317,$A1190,Summary!$L$281:$L$317))-AM1190,0)</f>
        <v>0</v>
      </c>
      <c r="AO1190" s="688">
        <f>IFERROR($H1190/SUMIF($A:$A,$A1190,$H:$H)*SUMIF(Summary!$A$230:$A$266,$A1190,Summary!$Q$230:$Q$266),0)</f>
        <v>0</v>
      </c>
      <c r="AP1190" s="688">
        <f>IFERROR($H1190/SUMIF($A:$A,$A1190,$H:$H)*(SUMIF(Summary!$A$230:$A$266,$A1190,Summary!$L$230:$L$266)+SUMIF(Summary!$A$281:$A$317,$A1190,Summary!$L$281:$L$317))-AO1190,0)</f>
        <v>0</v>
      </c>
      <c r="AQ1190" s="306"/>
      <c r="AR1190" s="688">
        <f t="shared" ca="1" si="272"/>
        <v>0</v>
      </c>
      <c r="AS1190" s="688">
        <f t="shared" ca="1" si="273"/>
        <v>0</v>
      </c>
    </row>
    <row r="1191" spans="1:45" x14ac:dyDescent="0.2">
      <c r="A1191" s="423">
        <v>3630</v>
      </c>
      <c r="B1191" s="424">
        <v>2</v>
      </c>
      <c r="C1191" s="425" t="s">
        <v>310</v>
      </c>
      <c r="D1191" s="422">
        <f t="shared" si="274"/>
        <v>0</v>
      </c>
      <c r="E1191" s="422">
        <f t="shared" si="275"/>
        <v>0</v>
      </c>
      <c r="F1191" s="422">
        <f t="shared" si="276"/>
        <v>0</v>
      </c>
      <c r="G1191" s="422">
        <f t="shared" si="277"/>
        <v>0</v>
      </c>
      <c r="H1191" s="22">
        <f t="shared" si="278"/>
        <v>0</v>
      </c>
      <c r="I1191" s="116">
        <v>0</v>
      </c>
      <c r="J1191" s="116">
        <v>0</v>
      </c>
      <c r="K1191" s="116">
        <v>0</v>
      </c>
      <c r="L1191" s="116">
        <v>0</v>
      </c>
      <c r="M1191" s="22">
        <f t="shared" si="279"/>
        <v>0</v>
      </c>
      <c r="N1191" s="116">
        <v>0</v>
      </c>
      <c r="O1191" s="116">
        <v>0</v>
      </c>
      <c r="P1191" s="116">
        <v>0</v>
      </c>
      <c r="Q1191" s="116">
        <v>0</v>
      </c>
      <c r="R1191" s="22">
        <f t="shared" si="280"/>
        <v>0</v>
      </c>
      <c r="S1191" s="116">
        <v>0</v>
      </c>
      <c r="T1191" s="116">
        <v>0</v>
      </c>
      <c r="U1191" s="116">
        <v>0</v>
      </c>
      <c r="V1191" s="116">
        <v>0</v>
      </c>
      <c r="W1191" s="22">
        <f t="shared" si="281"/>
        <v>0</v>
      </c>
      <c r="X1191" s="22">
        <f t="shared" si="282"/>
        <v>0</v>
      </c>
      <c r="Y1191" s="22">
        <f ca="1">OFFSET('Cost Study'!$B$7,'Operations Support'!$C1191,'Operations Support'!$B1191)*$H1191</f>
        <v>0</v>
      </c>
      <c r="Z1191" s="23">
        <f ca="1">Y1191*'Cost Study'!$B$31</f>
        <v>0</v>
      </c>
      <c r="AA1191" s="23">
        <f ca="1">IF(A1191=10298,1.51,1)*IF($B1191&lt;3,$D1191*'Cost Study'!$B$32*OFFSET('Cost Study'!$B$7,'Operations Support'!$C1191,'Operations Support'!$B1191),0)</f>
        <v>0</v>
      </c>
      <c r="AB1191" s="24">
        <f ca="1">AA1191*'Cost Study'!$B$31</f>
        <v>0</v>
      </c>
      <c r="AC1191" s="23">
        <f ca="1">Y1191*'Cost Study'!$B$31</f>
        <v>0</v>
      </c>
      <c r="AD1191" s="24">
        <f ca="1">AA1191*'Cost Study'!$B$31</f>
        <v>0</v>
      </c>
      <c r="AE1191" s="377">
        <f t="shared" ca="1" si="283"/>
        <v>0</v>
      </c>
      <c r="AF1191" s="377">
        <f t="shared" ca="1" si="284"/>
        <v>0</v>
      </c>
      <c r="AH1191" s="688">
        <f>IFERROR($H1191/SUMIF($A:$A,$A1191,$H:$H)*SUMIF(Summary!$A$110:$A$186,$A1191,Summary!$P$110:$P$186),0)</f>
        <v>0</v>
      </c>
      <c r="AI1191" s="689">
        <f t="shared" ca="1" si="270"/>
        <v>0</v>
      </c>
      <c r="AJ1191" s="688">
        <f>IFERROR(H1191/SUMIF(A:A,A1191,H:H)*SUMIF(Summary!$A$110:$A$186,'Operations Support'!A1191,Summary!$Q$110:$Q$186),0)</f>
        <v>0</v>
      </c>
      <c r="AK1191" s="688">
        <f t="shared" ca="1" si="271"/>
        <v>0</v>
      </c>
      <c r="AM1191" s="688">
        <f>IFERROR($H1191/SUMIF($A:$A,$A1191,$H:$H)*SUMIF(Summary!$A$230:$A$266,$A1191,Summary!$P$230:$P$266),0)</f>
        <v>0</v>
      </c>
      <c r="AN1191" s="688">
        <f>IFERROR($H1191/SUMIF($A:$A,$A1191,$H:$H)*(SUMIF(Summary!$A$230:$A$266,$A1191,Summary!$L$230:$L$266)+SUMIF(Summary!$A$281:$A$317,$A1191,Summary!$L$281:$L$317))-AM1191,0)</f>
        <v>0</v>
      </c>
      <c r="AO1191" s="688">
        <f>IFERROR($H1191/SUMIF($A:$A,$A1191,$H:$H)*SUMIF(Summary!$A$230:$A$266,$A1191,Summary!$Q$230:$Q$266),0)</f>
        <v>0</v>
      </c>
      <c r="AP1191" s="688">
        <f>IFERROR($H1191/SUMIF($A:$A,$A1191,$H:$H)*(SUMIF(Summary!$A$230:$A$266,$A1191,Summary!$L$230:$L$266)+SUMIF(Summary!$A$281:$A$317,$A1191,Summary!$L$281:$L$317))-AO1191,0)</f>
        <v>0</v>
      </c>
      <c r="AQ1191" s="306"/>
      <c r="AR1191" s="688">
        <f t="shared" ca="1" si="272"/>
        <v>0</v>
      </c>
      <c r="AS1191" s="688">
        <f t="shared" ca="1" si="273"/>
        <v>0</v>
      </c>
    </row>
    <row r="1192" spans="1:45" x14ac:dyDescent="0.2">
      <c r="A1192" s="423">
        <v>3630</v>
      </c>
      <c r="B1192" s="424">
        <v>2</v>
      </c>
      <c r="C1192" s="425" t="s">
        <v>311</v>
      </c>
      <c r="D1192" s="422">
        <f t="shared" si="274"/>
        <v>0</v>
      </c>
      <c r="E1192" s="422">
        <f t="shared" si="275"/>
        <v>0</v>
      </c>
      <c r="F1192" s="422">
        <f t="shared" si="276"/>
        <v>0</v>
      </c>
      <c r="G1192" s="422">
        <f t="shared" si="277"/>
        <v>0</v>
      </c>
      <c r="H1192" s="22">
        <f t="shared" si="278"/>
        <v>0</v>
      </c>
      <c r="I1192" s="116">
        <v>0</v>
      </c>
      <c r="J1192" s="116">
        <v>0</v>
      </c>
      <c r="K1192" s="116">
        <v>0</v>
      </c>
      <c r="L1192" s="116">
        <v>0</v>
      </c>
      <c r="M1192" s="22">
        <f t="shared" si="279"/>
        <v>0</v>
      </c>
      <c r="N1192" s="116">
        <v>0</v>
      </c>
      <c r="O1192" s="116">
        <v>0</v>
      </c>
      <c r="P1192" s="116">
        <v>0</v>
      </c>
      <c r="Q1192" s="116">
        <v>0</v>
      </c>
      <c r="R1192" s="22">
        <f t="shared" si="280"/>
        <v>0</v>
      </c>
      <c r="S1192" s="116">
        <v>0</v>
      </c>
      <c r="T1192" s="116">
        <v>0</v>
      </c>
      <c r="U1192" s="116">
        <v>0</v>
      </c>
      <c r="V1192" s="116">
        <v>0</v>
      </c>
      <c r="W1192" s="22">
        <f t="shared" si="281"/>
        <v>0</v>
      </c>
      <c r="X1192" s="22">
        <f t="shared" si="282"/>
        <v>0</v>
      </c>
      <c r="Y1192" s="22">
        <f ca="1">OFFSET('Cost Study'!$B$7,'Operations Support'!$C1192,'Operations Support'!$B1192)*$H1192</f>
        <v>0</v>
      </c>
      <c r="Z1192" s="23">
        <f ca="1">Y1192*'Cost Study'!$B$31</f>
        <v>0</v>
      </c>
      <c r="AA1192" s="23">
        <f ca="1">IF(A1192=10298,1.51,1)*IF($B1192&lt;3,$D1192*'Cost Study'!$B$32*OFFSET('Cost Study'!$B$7,'Operations Support'!$C1192,'Operations Support'!$B1192),0)</f>
        <v>0</v>
      </c>
      <c r="AB1192" s="24">
        <f ca="1">AA1192*'Cost Study'!$B$31</f>
        <v>0</v>
      </c>
      <c r="AC1192" s="23">
        <f ca="1">Y1192*'Cost Study'!$B$31</f>
        <v>0</v>
      </c>
      <c r="AD1192" s="24">
        <f ca="1">AA1192*'Cost Study'!$B$31</f>
        <v>0</v>
      </c>
      <c r="AE1192" s="377">
        <f t="shared" ca="1" si="283"/>
        <v>0</v>
      </c>
      <c r="AF1192" s="377">
        <f t="shared" ca="1" si="284"/>
        <v>0</v>
      </c>
      <c r="AH1192" s="688">
        <f>IFERROR($H1192/SUMIF($A:$A,$A1192,$H:$H)*SUMIF(Summary!$A$110:$A$186,$A1192,Summary!$P$110:$P$186),0)</f>
        <v>0</v>
      </c>
      <c r="AI1192" s="689">
        <f t="shared" ca="1" si="270"/>
        <v>0</v>
      </c>
      <c r="AJ1192" s="688">
        <f>IFERROR(H1192/SUMIF(A:A,A1192,H:H)*SUMIF(Summary!$A$110:$A$186,'Operations Support'!A1192,Summary!$Q$110:$Q$186),0)</f>
        <v>0</v>
      </c>
      <c r="AK1192" s="688">
        <f t="shared" ca="1" si="271"/>
        <v>0</v>
      </c>
      <c r="AM1192" s="688">
        <f>IFERROR($H1192/SUMIF($A:$A,$A1192,$H:$H)*SUMIF(Summary!$A$230:$A$266,$A1192,Summary!$P$230:$P$266),0)</f>
        <v>0</v>
      </c>
      <c r="AN1192" s="688">
        <f>IFERROR($H1192/SUMIF($A:$A,$A1192,$H:$H)*(SUMIF(Summary!$A$230:$A$266,$A1192,Summary!$L$230:$L$266)+SUMIF(Summary!$A$281:$A$317,$A1192,Summary!$L$281:$L$317))-AM1192,0)</f>
        <v>0</v>
      </c>
      <c r="AO1192" s="688">
        <f>IFERROR($H1192/SUMIF($A:$A,$A1192,$H:$H)*SUMIF(Summary!$A$230:$A$266,$A1192,Summary!$Q$230:$Q$266),0)</f>
        <v>0</v>
      </c>
      <c r="AP1192" s="688">
        <f>IFERROR($H1192/SUMIF($A:$A,$A1192,$H:$H)*(SUMIF(Summary!$A$230:$A$266,$A1192,Summary!$L$230:$L$266)+SUMIF(Summary!$A$281:$A$317,$A1192,Summary!$L$281:$L$317))-AO1192,0)</f>
        <v>0</v>
      </c>
      <c r="AQ1192" s="306"/>
      <c r="AR1192" s="688">
        <f t="shared" ca="1" si="272"/>
        <v>0</v>
      </c>
      <c r="AS1192" s="688">
        <f t="shared" ca="1" si="273"/>
        <v>0</v>
      </c>
    </row>
    <row r="1193" spans="1:45" x14ac:dyDescent="0.2">
      <c r="A1193" s="423">
        <v>3630</v>
      </c>
      <c r="B1193" s="424">
        <v>2</v>
      </c>
      <c r="C1193" s="425" t="s">
        <v>312</v>
      </c>
      <c r="D1193" s="422">
        <f t="shared" si="274"/>
        <v>0</v>
      </c>
      <c r="E1193" s="422">
        <f t="shared" si="275"/>
        <v>0</v>
      </c>
      <c r="F1193" s="422">
        <f t="shared" si="276"/>
        <v>0</v>
      </c>
      <c r="G1193" s="422">
        <f t="shared" si="277"/>
        <v>0</v>
      </c>
      <c r="H1193" s="22">
        <f t="shared" si="278"/>
        <v>0</v>
      </c>
      <c r="I1193" s="116">
        <v>0</v>
      </c>
      <c r="J1193" s="116">
        <v>0</v>
      </c>
      <c r="K1193" s="116">
        <v>0</v>
      </c>
      <c r="L1193" s="116">
        <v>0</v>
      </c>
      <c r="M1193" s="22">
        <f t="shared" si="279"/>
        <v>0</v>
      </c>
      <c r="N1193" s="116">
        <v>0</v>
      </c>
      <c r="O1193" s="116">
        <v>0</v>
      </c>
      <c r="P1193" s="116">
        <v>0</v>
      </c>
      <c r="Q1193" s="116">
        <v>0</v>
      </c>
      <c r="R1193" s="22">
        <f t="shared" si="280"/>
        <v>0</v>
      </c>
      <c r="S1193" s="116">
        <v>0</v>
      </c>
      <c r="T1193" s="116">
        <v>0</v>
      </c>
      <c r="U1193" s="116">
        <v>0</v>
      </c>
      <c r="V1193" s="116">
        <v>0</v>
      </c>
      <c r="W1193" s="22">
        <f t="shared" si="281"/>
        <v>0</v>
      </c>
      <c r="X1193" s="22">
        <f t="shared" si="282"/>
        <v>0</v>
      </c>
      <c r="Y1193" s="22">
        <f ca="1">OFFSET('Cost Study'!$B$7,'Operations Support'!$C1193,'Operations Support'!$B1193)*$H1193</f>
        <v>0</v>
      </c>
      <c r="Z1193" s="23">
        <f ca="1">Y1193*'Cost Study'!$B$31</f>
        <v>0</v>
      </c>
      <c r="AA1193" s="23">
        <f ca="1">IF(A1193=10298,1.51,1)*IF($B1193&lt;3,$D1193*'Cost Study'!$B$32*OFFSET('Cost Study'!$B$7,'Operations Support'!$C1193,'Operations Support'!$B1193),0)</f>
        <v>0</v>
      </c>
      <c r="AB1193" s="24">
        <f ca="1">AA1193*'Cost Study'!$B$31</f>
        <v>0</v>
      </c>
      <c r="AC1193" s="23">
        <f ca="1">Y1193*'Cost Study'!$B$31</f>
        <v>0</v>
      </c>
      <c r="AD1193" s="24">
        <f ca="1">AA1193*'Cost Study'!$B$31</f>
        <v>0</v>
      </c>
      <c r="AE1193" s="377">
        <f t="shared" ca="1" si="283"/>
        <v>0</v>
      </c>
      <c r="AF1193" s="377">
        <f t="shared" ca="1" si="284"/>
        <v>0</v>
      </c>
      <c r="AH1193" s="688">
        <f>IFERROR($H1193/SUMIF($A:$A,$A1193,$H:$H)*SUMIF(Summary!$A$110:$A$186,$A1193,Summary!$P$110:$P$186),0)</f>
        <v>0</v>
      </c>
      <c r="AI1193" s="689">
        <f t="shared" ca="1" si="270"/>
        <v>0</v>
      </c>
      <c r="AJ1193" s="688">
        <f>IFERROR(H1193/SUMIF(A:A,A1193,H:H)*SUMIF(Summary!$A$110:$A$186,'Operations Support'!A1193,Summary!$Q$110:$Q$186),0)</f>
        <v>0</v>
      </c>
      <c r="AK1193" s="688">
        <f t="shared" ca="1" si="271"/>
        <v>0</v>
      </c>
      <c r="AM1193" s="688">
        <f>IFERROR($H1193/SUMIF($A:$A,$A1193,$H:$H)*SUMIF(Summary!$A$230:$A$266,$A1193,Summary!$P$230:$P$266),0)</f>
        <v>0</v>
      </c>
      <c r="AN1193" s="688">
        <f>IFERROR($H1193/SUMIF($A:$A,$A1193,$H:$H)*(SUMIF(Summary!$A$230:$A$266,$A1193,Summary!$L$230:$L$266)+SUMIF(Summary!$A$281:$A$317,$A1193,Summary!$L$281:$L$317))-AM1193,0)</f>
        <v>0</v>
      </c>
      <c r="AO1193" s="688">
        <f>IFERROR($H1193/SUMIF($A:$A,$A1193,$H:$H)*SUMIF(Summary!$A$230:$A$266,$A1193,Summary!$Q$230:$Q$266),0)</f>
        <v>0</v>
      </c>
      <c r="AP1193" s="688">
        <f>IFERROR($H1193/SUMIF($A:$A,$A1193,$H:$H)*(SUMIF(Summary!$A$230:$A$266,$A1193,Summary!$L$230:$L$266)+SUMIF(Summary!$A$281:$A$317,$A1193,Summary!$L$281:$L$317))-AO1193,0)</f>
        <v>0</v>
      </c>
      <c r="AQ1193" s="306"/>
      <c r="AR1193" s="688">
        <f t="shared" ca="1" si="272"/>
        <v>0</v>
      </c>
      <c r="AS1193" s="688">
        <f t="shared" ca="1" si="273"/>
        <v>0</v>
      </c>
    </row>
    <row r="1194" spans="1:45" x14ac:dyDescent="0.2">
      <c r="A1194" s="423">
        <v>3630</v>
      </c>
      <c r="B1194" s="424">
        <v>2</v>
      </c>
      <c r="C1194" s="425" t="s">
        <v>313</v>
      </c>
      <c r="D1194" s="422">
        <f t="shared" si="274"/>
        <v>237</v>
      </c>
      <c r="E1194" s="422">
        <f t="shared" si="275"/>
        <v>123</v>
      </c>
      <c r="F1194" s="422">
        <f t="shared" si="276"/>
        <v>1551</v>
      </c>
      <c r="G1194" s="422">
        <f t="shared" si="277"/>
        <v>0</v>
      </c>
      <c r="H1194" s="22">
        <f t="shared" si="278"/>
        <v>1911</v>
      </c>
      <c r="I1194" s="116">
        <v>108</v>
      </c>
      <c r="J1194" s="116">
        <v>123</v>
      </c>
      <c r="K1194" s="116">
        <v>693</v>
      </c>
      <c r="L1194" s="116">
        <v>0</v>
      </c>
      <c r="M1194" s="22">
        <f t="shared" si="279"/>
        <v>924</v>
      </c>
      <c r="N1194" s="116">
        <v>84</v>
      </c>
      <c r="O1194" s="116">
        <v>0</v>
      </c>
      <c r="P1194" s="116">
        <v>846</v>
      </c>
      <c r="Q1194" s="116">
        <v>0</v>
      </c>
      <c r="R1194" s="22">
        <f t="shared" si="280"/>
        <v>930</v>
      </c>
      <c r="S1194" s="116">
        <v>45</v>
      </c>
      <c r="T1194" s="116">
        <v>0</v>
      </c>
      <c r="U1194" s="116">
        <v>12</v>
      </c>
      <c r="V1194" s="116">
        <v>0</v>
      </c>
      <c r="W1194" s="22">
        <f t="shared" si="281"/>
        <v>57</v>
      </c>
      <c r="X1194" s="22">
        <f t="shared" si="282"/>
        <v>63.7</v>
      </c>
      <c r="Y1194" s="22">
        <f ca="1">OFFSET('Cost Study'!$B$7,'Operations Support'!$C1194,'Operations Support'!$B1194)*$H1194</f>
        <v>2981.1600000000003</v>
      </c>
      <c r="Z1194" s="23">
        <f ca="1">Y1194*'Cost Study'!$B$31</f>
        <v>166503.53940520485</v>
      </c>
      <c r="AA1194" s="23">
        <f ca="1">IF(A1194=10298,1.51,1)*IF($B1194&lt;3,$D1194*'Cost Study'!$B$32*OFFSET('Cost Study'!$B$7,'Operations Support'!$C1194,'Operations Support'!$B1194),0)</f>
        <v>36.972000000000008</v>
      </c>
      <c r="AB1194" s="24">
        <f ca="1">AA1194*'Cost Study'!$B$31</f>
        <v>2064.9575530629804</v>
      </c>
      <c r="AC1194" s="23">
        <f ca="1">Y1194*'Cost Study'!$B$31</f>
        <v>166503.53940520485</v>
      </c>
      <c r="AD1194" s="24">
        <f ca="1">AA1194*'Cost Study'!$B$31</f>
        <v>2064.9575530629804</v>
      </c>
      <c r="AE1194" s="377">
        <f t="shared" ca="1" si="283"/>
        <v>168568.49695826782</v>
      </c>
      <c r="AF1194" s="377">
        <f t="shared" ca="1" si="284"/>
        <v>168568.49695826782</v>
      </c>
      <c r="AH1194" s="688">
        <f>IFERROR($H1194/SUMIF($A:$A,$A1194,$H:$H)*SUMIF(Summary!$A$110:$A$186,$A1194,Summary!$P$110:$P$186),0)</f>
        <v>81444.897166313604</v>
      </c>
      <c r="AI1194" s="689">
        <f t="shared" ca="1" si="270"/>
        <v>87123.599791954213</v>
      </c>
      <c r="AJ1194" s="688">
        <f>IFERROR(H1194/SUMIF(A:A,A1194,H:H)*SUMIF(Summary!$A$110:$A$186,'Operations Support'!A1194,Summary!$Q$110:$Q$186),0)</f>
        <v>81931.385973201192</v>
      </c>
      <c r="AK1194" s="688">
        <f t="shared" ca="1" si="271"/>
        <v>86637.110985066625</v>
      </c>
      <c r="AM1194" s="688">
        <f>IFERROR($H1194/SUMIF($A:$A,$A1194,$H:$H)*SUMIF(Summary!$A$230:$A$266,$A1194,Summary!$P$230:$P$266),0)</f>
        <v>15409.488323730224</v>
      </c>
      <c r="AN1194" s="688">
        <f>IFERROR($H1194/SUMIF($A:$A,$A1194,$H:$H)*(SUMIF(Summary!$A$230:$A$266,$A1194,Summary!$L$230:$L$266)+SUMIF(Summary!$A$281:$A$317,$A1194,Summary!$L$281:$L$317))-AM1194,0)</f>
        <v>35092.55814982696</v>
      </c>
      <c r="AO1194" s="688">
        <f>IFERROR($H1194/SUMIF($A:$A,$A1194,$H:$H)*SUMIF(Summary!$A$230:$A$266,$A1194,Summary!$Q$230:$Q$266),0)</f>
        <v>15501.53268562624</v>
      </c>
      <c r="AP1194" s="688">
        <f>IFERROR($H1194/SUMIF($A:$A,$A1194,$H:$H)*(SUMIF(Summary!$A$230:$A$266,$A1194,Summary!$L$230:$L$266)+SUMIF(Summary!$A$281:$A$317,$A1194,Summary!$L$281:$L$317))-AO1194,0)</f>
        <v>35000.513787930948</v>
      </c>
      <c r="AQ1194" s="306"/>
      <c r="AR1194" s="688">
        <f t="shared" ca="1" si="272"/>
        <v>122216.15794178117</v>
      </c>
      <c r="AS1194" s="688">
        <f t="shared" ca="1" si="273"/>
        <v>121637.62477299757</v>
      </c>
    </row>
    <row r="1195" spans="1:45" x14ac:dyDescent="0.2">
      <c r="A1195" s="423">
        <v>3630</v>
      </c>
      <c r="B1195" s="424">
        <v>2</v>
      </c>
      <c r="C1195" s="425" t="s">
        <v>314</v>
      </c>
      <c r="D1195" s="422">
        <f t="shared" si="274"/>
        <v>0</v>
      </c>
      <c r="E1195" s="422">
        <f t="shared" si="275"/>
        <v>0</v>
      </c>
      <c r="F1195" s="422">
        <f t="shared" si="276"/>
        <v>0</v>
      </c>
      <c r="G1195" s="422">
        <f t="shared" si="277"/>
        <v>0</v>
      </c>
      <c r="H1195" s="22">
        <f t="shared" si="278"/>
        <v>0</v>
      </c>
      <c r="I1195" s="116">
        <v>0</v>
      </c>
      <c r="J1195" s="116">
        <v>0</v>
      </c>
      <c r="K1195" s="116">
        <v>0</v>
      </c>
      <c r="L1195" s="116">
        <v>0</v>
      </c>
      <c r="M1195" s="22">
        <f t="shared" si="279"/>
        <v>0</v>
      </c>
      <c r="N1195" s="116">
        <v>0</v>
      </c>
      <c r="O1195" s="116">
        <v>0</v>
      </c>
      <c r="P1195" s="116">
        <v>0</v>
      </c>
      <c r="Q1195" s="116">
        <v>0</v>
      </c>
      <c r="R1195" s="22">
        <f t="shared" si="280"/>
        <v>0</v>
      </c>
      <c r="S1195" s="116">
        <v>0</v>
      </c>
      <c r="T1195" s="116">
        <v>0</v>
      </c>
      <c r="U1195" s="116">
        <v>0</v>
      </c>
      <c r="V1195" s="116">
        <v>0</v>
      </c>
      <c r="W1195" s="22">
        <f t="shared" si="281"/>
        <v>0</v>
      </c>
      <c r="X1195" s="22">
        <f t="shared" si="282"/>
        <v>0</v>
      </c>
      <c r="Y1195" s="22">
        <f ca="1">OFFSET('Cost Study'!$B$7,'Operations Support'!$C1195,'Operations Support'!$B1195)*$H1195</f>
        <v>0</v>
      </c>
      <c r="Z1195" s="23">
        <f ca="1">Y1195*'Cost Study'!$B$31</f>
        <v>0</v>
      </c>
      <c r="AA1195" s="23">
        <f ca="1">IF(A1195=10298,1.51,1)*IF($B1195&lt;3,$D1195*'Cost Study'!$B$32*OFFSET('Cost Study'!$B$7,'Operations Support'!$C1195,'Operations Support'!$B1195),0)</f>
        <v>0</v>
      </c>
      <c r="AB1195" s="24">
        <f ca="1">AA1195*'Cost Study'!$B$31</f>
        <v>0</v>
      </c>
      <c r="AC1195" s="23">
        <f ca="1">Y1195*'Cost Study'!$B$31</f>
        <v>0</v>
      </c>
      <c r="AD1195" s="24">
        <f ca="1">AA1195*'Cost Study'!$B$31</f>
        <v>0</v>
      </c>
      <c r="AE1195" s="377">
        <f t="shared" ca="1" si="283"/>
        <v>0</v>
      </c>
      <c r="AF1195" s="377">
        <f t="shared" ca="1" si="284"/>
        <v>0</v>
      </c>
      <c r="AH1195" s="688">
        <f>IFERROR($H1195/SUMIF($A:$A,$A1195,$H:$H)*SUMIF(Summary!$A$110:$A$186,$A1195,Summary!$P$110:$P$186),0)</f>
        <v>0</v>
      </c>
      <c r="AI1195" s="689">
        <f t="shared" ca="1" si="270"/>
        <v>0</v>
      </c>
      <c r="AJ1195" s="688">
        <f>IFERROR(H1195/SUMIF(A:A,A1195,H:H)*SUMIF(Summary!$A$110:$A$186,'Operations Support'!A1195,Summary!$Q$110:$Q$186),0)</f>
        <v>0</v>
      </c>
      <c r="AK1195" s="688">
        <f t="shared" ca="1" si="271"/>
        <v>0</v>
      </c>
      <c r="AM1195" s="688">
        <f>IFERROR($H1195/SUMIF($A:$A,$A1195,$H:$H)*SUMIF(Summary!$A$230:$A$266,$A1195,Summary!$P$230:$P$266),0)</f>
        <v>0</v>
      </c>
      <c r="AN1195" s="688">
        <f>IFERROR($H1195/SUMIF($A:$A,$A1195,$H:$H)*(SUMIF(Summary!$A$230:$A$266,$A1195,Summary!$L$230:$L$266)+SUMIF(Summary!$A$281:$A$317,$A1195,Summary!$L$281:$L$317))-AM1195,0)</f>
        <v>0</v>
      </c>
      <c r="AO1195" s="688">
        <f>IFERROR($H1195/SUMIF($A:$A,$A1195,$H:$H)*SUMIF(Summary!$A$230:$A$266,$A1195,Summary!$Q$230:$Q$266),0)</f>
        <v>0</v>
      </c>
      <c r="AP1195" s="688">
        <f>IFERROR($H1195/SUMIF($A:$A,$A1195,$H:$H)*(SUMIF(Summary!$A$230:$A$266,$A1195,Summary!$L$230:$L$266)+SUMIF(Summary!$A$281:$A$317,$A1195,Summary!$L$281:$L$317))-AO1195,0)</f>
        <v>0</v>
      </c>
      <c r="AQ1195" s="306"/>
      <c r="AR1195" s="688">
        <f t="shared" ca="1" si="272"/>
        <v>0</v>
      </c>
      <c r="AS1195" s="688">
        <f t="shared" ca="1" si="273"/>
        <v>0</v>
      </c>
    </row>
    <row r="1196" spans="1:45" x14ac:dyDescent="0.2">
      <c r="A1196" s="423">
        <v>3630</v>
      </c>
      <c r="B1196" s="424">
        <v>2</v>
      </c>
      <c r="C1196" s="425" t="s">
        <v>315</v>
      </c>
      <c r="D1196" s="422">
        <f t="shared" si="274"/>
        <v>4164</v>
      </c>
      <c r="E1196" s="422">
        <f t="shared" si="275"/>
        <v>1038</v>
      </c>
      <c r="F1196" s="422">
        <f t="shared" si="276"/>
        <v>2391</v>
      </c>
      <c r="G1196" s="422">
        <f t="shared" si="277"/>
        <v>0</v>
      </c>
      <c r="H1196" s="22">
        <f t="shared" si="278"/>
        <v>7593</v>
      </c>
      <c r="I1196" s="116">
        <v>1929</v>
      </c>
      <c r="J1196" s="116">
        <v>504</v>
      </c>
      <c r="K1196" s="116">
        <v>1209</v>
      </c>
      <c r="L1196" s="116">
        <v>0</v>
      </c>
      <c r="M1196" s="22">
        <f t="shared" si="279"/>
        <v>3642</v>
      </c>
      <c r="N1196" s="116">
        <v>1812</v>
      </c>
      <c r="O1196" s="116">
        <v>534</v>
      </c>
      <c r="P1196" s="116">
        <v>1074</v>
      </c>
      <c r="Q1196" s="116">
        <v>0</v>
      </c>
      <c r="R1196" s="22">
        <f t="shared" si="280"/>
        <v>3420</v>
      </c>
      <c r="S1196" s="116">
        <v>423</v>
      </c>
      <c r="T1196" s="116">
        <v>0</v>
      </c>
      <c r="U1196" s="116">
        <v>108</v>
      </c>
      <c r="V1196" s="116">
        <v>0</v>
      </c>
      <c r="W1196" s="22">
        <f t="shared" si="281"/>
        <v>531</v>
      </c>
      <c r="X1196" s="22">
        <f t="shared" si="282"/>
        <v>253.1</v>
      </c>
      <c r="Y1196" s="22">
        <f ca="1">OFFSET('Cost Study'!$B$7,'Operations Support'!$C1196,'Operations Support'!$B1196)*$H1196</f>
        <v>13591.470000000001</v>
      </c>
      <c r="Z1196" s="23">
        <f ca="1">Y1196*'Cost Study'!$B$31</f>
        <v>759109.82997211139</v>
      </c>
      <c r="AA1196" s="23">
        <f ca="1">IF(A1196=10298,1.51,1)*IF($B1196&lt;3,$D1196*'Cost Study'!$B$32*OFFSET('Cost Study'!$B$7,'Operations Support'!$C1196,'Operations Support'!$B1196),0)</f>
        <v>745.35600000000011</v>
      </c>
      <c r="AB1196" s="24">
        <f ca="1">AA1196*'Cost Study'!$B$31</f>
        <v>41629.571078676046</v>
      </c>
      <c r="AC1196" s="23">
        <f ca="1">Y1196*'Cost Study'!$B$31</f>
        <v>759109.82997211139</v>
      </c>
      <c r="AD1196" s="24">
        <f ca="1">AA1196*'Cost Study'!$B$31</f>
        <v>41629.571078676046</v>
      </c>
      <c r="AE1196" s="377">
        <f t="shared" ca="1" si="283"/>
        <v>800739.40105078742</v>
      </c>
      <c r="AF1196" s="377">
        <f t="shared" ca="1" si="284"/>
        <v>800739.40105078742</v>
      </c>
      <c r="AH1196" s="688">
        <f>IFERROR($H1196/SUMIF($A:$A,$A1196,$H:$H)*SUMIF(Summary!$A$110:$A$186,$A1196,Summary!$P$110:$P$186),0)</f>
        <v>323606.0199810671</v>
      </c>
      <c r="AI1196" s="689">
        <f t="shared" ca="1" si="270"/>
        <v>477133.38106972032</v>
      </c>
      <c r="AJ1196" s="688">
        <f>IFERROR(H1196/SUMIF(A:A,A1196,H:H)*SUMIF(Summary!$A$110:$A$186,'Operations Support'!A1196,Summary!$Q$110:$Q$186),0)</f>
        <v>325538.99199085118</v>
      </c>
      <c r="AK1196" s="688">
        <f t="shared" ca="1" si="271"/>
        <v>475200.40905993624</v>
      </c>
      <c r="AM1196" s="688">
        <f>IFERROR($H1196/SUMIF($A:$A,$A1196,$H:$H)*SUMIF(Summary!$A$230:$A$266,$A1196,Summary!$P$230:$P$266),0)</f>
        <v>61226.711063361377</v>
      </c>
      <c r="AN1196" s="688">
        <f>IFERROR($H1196/SUMIF($A:$A,$A1196,$H:$H)*(SUMIF(Summary!$A$230:$A$266,$A1196,Summary!$L$230:$L$266)+SUMIF(Summary!$A$281:$A$317,$A1196,Summary!$L$281:$L$317))-AM1196,0)</f>
        <v>139433.69651053697</v>
      </c>
      <c r="AO1196" s="688">
        <f>IFERROR($H1196/SUMIF($A:$A,$A1196,$H:$H)*SUMIF(Summary!$A$230:$A$266,$A1196,Summary!$Q$230:$Q$266),0)</f>
        <v>61592.43206800631</v>
      </c>
      <c r="AP1196" s="688">
        <f>IFERROR($H1196/SUMIF($A:$A,$A1196,$H:$H)*(SUMIF(Summary!$A$230:$A$266,$A1196,Summary!$L$230:$L$266)+SUMIF(Summary!$A$281:$A$317,$A1196,Summary!$L$281:$L$317))-AO1196,0)</f>
        <v>139067.97550589204</v>
      </c>
      <c r="AQ1196" s="306"/>
      <c r="AR1196" s="688">
        <f t="shared" ca="1" si="272"/>
        <v>616567.07758025732</v>
      </c>
      <c r="AS1196" s="688">
        <f t="shared" ca="1" si="273"/>
        <v>614268.38456582825</v>
      </c>
    </row>
    <row r="1197" spans="1:45" x14ac:dyDescent="0.2">
      <c r="A1197" s="423">
        <v>3630</v>
      </c>
      <c r="B1197" s="424">
        <v>2</v>
      </c>
      <c r="C1197" s="425" t="s">
        <v>316</v>
      </c>
      <c r="D1197" s="422">
        <f t="shared" si="274"/>
        <v>0</v>
      </c>
      <c r="E1197" s="422">
        <f t="shared" si="275"/>
        <v>0</v>
      </c>
      <c r="F1197" s="422">
        <f t="shared" si="276"/>
        <v>0</v>
      </c>
      <c r="G1197" s="422">
        <f t="shared" si="277"/>
        <v>0</v>
      </c>
      <c r="H1197" s="22">
        <f t="shared" si="278"/>
        <v>0</v>
      </c>
      <c r="I1197" s="116">
        <v>0</v>
      </c>
      <c r="J1197" s="116">
        <v>0</v>
      </c>
      <c r="K1197" s="116">
        <v>0</v>
      </c>
      <c r="L1197" s="116">
        <v>0</v>
      </c>
      <c r="M1197" s="22">
        <f t="shared" si="279"/>
        <v>0</v>
      </c>
      <c r="N1197" s="116">
        <v>0</v>
      </c>
      <c r="O1197" s="116">
        <v>0</v>
      </c>
      <c r="P1197" s="116">
        <v>0</v>
      </c>
      <c r="Q1197" s="116">
        <v>0</v>
      </c>
      <c r="R1197" s="22">
        <f t="shared" si="280"/>
        <v>0</v>
      </c>
      <c r="S1197" s="116">
        <v>0</v>
      </c>
      <c r="T1197" s="116">
        <v>0</v>
      </c>
      <c r="U1197" s="116">
        <v>0</v>
      </c>
      <c r="V1197" s="116">
        <v>0</v>
      </c>
      <c r="W1197" s="22">
        <f t="shared" si="281"/>
        <v>0</v>
      </c>
      <c r="X1197" s="22">
        <f t="shared" si="282"/>
        <v>0</v>
      </c>
      <c r="Y1197" s="22">
        <f ca="1">OFFSET('Cost Study'!$B$7,'Operations Support'!$C1197,'Operations Support'!$B1197)*$H1197</f>
        <v>0</v>
      </c>
      <c r="Z1197" s="23">
        <f ca="1">Y1197*'Cost Study'!$B$31</f>
        <v>0</v>
      </c>
      <c r="AA1197" s="23">
        <f ca="1">IF(A1197=10298,1.51,1)*IF($B1197&lt;3,$D1197*'Cost Study'!$B$32*OFFSET('Cost Study'!$B$7,'Operations Support'!$C1197,'Operations Support'!$B1197),0)</f>
        <v>0</v>
      </c>
      <c r="AB1197" s="24">
        <f ca="1">AA1197*'Cost Study'!$B$31</f>
        <v>0</v>
      </c>
      <c r="AC1197" s="23">
        <f ca="1">Y1197*'Cost Study'!$B$31</f>
        <v>0</v>
      </c>
      <c r="AD1197" s="24">
        <f ca="1">AA1197*'Cost Study'!$B$31</f>
        <v>0</v>
      </c>
      <c r="AE1197" s="377">
        <f t="shared" ca="1" si="283"/>
        <v>0</v>
      </c>
      <c r="AF1197" s="377">
        <f t="shared" ca="1" si="284"/>
        <v>0</v>
      </c>
      <c r="AH1197" s="688">
        <f>IFERROR($H1197/SUMIF($A:$A,$A1197,$H:$H)*SUMIF(Summary!$A$110:$A$186,$A1197,Summary!$P$110:$P$186),0)</f>
        <v>0</v>
      </c>
      <c r="AI1197" s="689">
        <f t="shared" ca="1" si="270"/>
        <v>0</v>
      </c>
      <c r="AJ1197" s="688">
        <f>IFERROR(H1197/SUMIF(A:A,A1197,H:H)*SUMIF(Summary!$A$110:$A$186,'Operations Support'!A1197,Summary!$Q$110:$Q$186),0)</f>
        <v>0</v>
      </c>
      <c r="AK1197" s="688">
        <f t="shared" ca="1" si="271"/>
        <v>0</v>
      </c>
      <c r="AM1197" s="688">
        <f>IFERROR($H1197/SUMIF($A:$A,$A1197,$H:$H)*SUMIF(Summary!$A$230:$A$266,$A1197,Summary!$P$230:$P$266),0)</f>
        <v>0</v>
      </c>
      <c r="AN1197" s="688">
        <f>IFERROR($H1197/SUMIF($A:$A,$A1197,$H:$H)*(SUMIF(Summary!$A$230:$A$266,$A1197,Summary!$L$230:$L$266)+SUMIF(Summary!$A$281:$A$317,$A1197,Summary!$L$281:$L$317))-AM1197,0)</f>
        <v>0</v>
      </c>
      <c r="AO1197" s="688">
        <f>IFERROR($H1197/SUMIF($A:$A,$A1197,$H:$H)*SUMIF(Summary!$A$230:$A$266,$A1197,Summary!$Q$230:$Q$266),0)</f>
        <v>0</v>
      </c>
      <c r="AP1197" s="688">
        <f>IFERROR($H1197/SUMIF($A:$A,$A1197,$H:$H)*(SUMIF(Summary!$A$230:$A$266,$A1197,Summary!$L$230:$L$266)+SUMIF(Summary!$A$281:$A$317,$A1197,Summary!$L$281:$L$317))-AO1197,0)</f>
        <v>0</v>
      </c>
      <c r="AQ1197" s="306"/>
      <c r="AR1197" s="688">
        <f t="shared" ca="1" si="272"/>
        <v>0</v>
      </c>
      <c r="AS1197" s="688">
        <f t="shared" ca="1" si="273"/>
        <v>0</v>
      </c>
    </row>
    <row r="1198" spans="1:45" x14ac:dyDescent="0.2">
      <c r="A1198" s="423">
        <v>3630</v>
      </c>
      <c r="B1198" s="424">
        <v>2</v>
      </c>
      <c r="C1198" s="425" t="s">
        <v>317</v>
      </c>
      <c r="D1198" s="422">
        <f t="shared" si="274"/>
        <v>0</v>
      </c>
      <c r="E1198" s="422">
        <f t="shared" si="275"/>
        <v>0</v>
      </c>
      <c r="F1198" s="422">
        <f t="shared" si="276"/>
        <v>276</v>
      </c>
      <c r="G1198" s="422">
        <f t="shared" si="277"/>
        <v>0</v>
      </c>
      <c r="H1198" s="22">
        <f t="shared" si="278"/>
        <v>276</v>
      </c>
      <c r="I1198" s="116">
        <v>0</v>
      </c>
      <c r="J1198" s="116">
        <v>0</v>
      </c>
      <c r="K1198" s="116">
        <v>126</v>
      </c>
      <c r="L1198" s="116">
        <v>0</v>
      </c>
      <c r="M1198" s="22">
        <f t="shared" si="279"/>
        <v>126</v>
      </c>
      <c r="N1198" s="116">
        <v>0</v>
      </c>
      <c r="O1198" s="116">
        <v>0</v>
      </c>
      <c r="P1198" s="116">
        <v>150</v>
      </c>
      <c r="Q1198" s="116">
        <v>0</v>
      </c>
      <c r="R1198" s="22">
        <f t="shared" si="280"/>
        <v>150</v>
      </c>
      <c r="S1198" s="116">
        <v>0</v>
      </c>
      <c r="T1198" s="116">
        <v>0</v>
      </c>
      <c r="U1198" s="116">
        <v>0</v>
      </c>
      <c r="V1198" s="116">
        <v>0</v>
      </c>
      <c r="W1198" s="22">
        <f t="shared" si="281"/>
        <v>0</v>
      </c>
      <c r="X1198" s="22">
        <f t="shared" si="282"/>
        <v>9.1999999999999993</v>
      </c>
      <c r="Y1198" s="22">
        <f ca="1">OFFSET('Cost Study'!$B$7,'Operations Support'!$C1198,'Operations Support'!$B1198)*$H1198</f>
        <v>604.43999999999994</v>
      </c>
      <c r="Z1198" s="23">
        <f ca="1">Y1198*'Cost Study'!$B$31</f>
        <v>33759.140521837806</v>
      </c>
      <c r="AA1198" s="23">
        <f ca="1">IF(A1198=10298,1.51,1)*IF($B1198&lt;3,$D1198*'Cost Study'!$B$32*OFFSET('Cost Study'!$B$7,'Operations Support'!$C1198,'Operations Support'!$B1198),0)</f>
        <v>0</v>
      </c>
      <c r="AB1198" s="24">
        <f ca="1">AA1198*'Cost Study'!$B$31</f>
        <v>0</v>
      </c>
      <c r="AC1198" s="23">
        <f ca="1">Y1198*'Cost Study'!$B$31</f>
        <v>33759.140521837806</v>
      </c>
      <c r="AD1198" s="24">
        <f ca="1">AA1198*'Cost Study'!$B$31</f>
        <v>0</v>
      </c>
      <c r="AE1198" s="377">
        <f t="shared" ca="1" si="283"/>
        <v>33759.140521837806</v>
      </c>
      <c r="AF1198" s="377">
        <f t="shared" ca="1" si="284"/>
        <v>33759.140521837806</v>
      </c>
      <c r="AH1198" s="688">
        <f>IFERROR($H1198/SUMIF($A:$A,$A1198,$H:$H)*SUMIF(Summary!$A$110:$A$186,$A1198,Summary!$P$110:$P$186),0)</f>
        <v>11762.842290896157</v>
      </c>
      <c r="AI1198" s="689">
        <f t="shared" ref="AI1198:AI1261" ca="1" si="285">Z1198+AB1198-AH1198</f>
        <v>21996.298230941647</v>
      </c>
      <c r="AJ1198" s="688">
        <f>IFERROR(H1198/SUMIF(A:A,A1198,H:H)*SUMIF(Summary!$A$110:$A$186,'Operations Support'!A1198,Summary!$Q$110:$Q$186),0)</f>
        <v>11833.104410572229</v>
      </c>
      <c r="AK1198" s="688">
        <f t="shared" ref="AK1198:AK1261" ca="1" si="286">AC1198+AD1198-AJ1198</f>
        <v>21926.036111265577</v>
      </c>
      <c r="AM1198" s="688">
        <f>IFERROR($H1198/SUMIF($A:$A,$A1198,$H:$H)*SUMIF(Summary!$A$230:$A$266,$A1198,Summary!$P$230:$P$266),0)</f>
        <v>2225.5461943221048</v>
      </c>
      <c r="AN1198" s="688">
        <f>IFERROR($H1198/SUMIF($A:$A,$A1198,$H:$H)*(SUMIF(Summary!$A$230:$A$266,$A1198,Summary!$L$230:$L$266)+SUMIF(Summary!$A$281:$A$317,$A1198,Summary!$L$281:$L$317))-AM1198,0)</f>
        <v>5068.3129509954179</v>
      </c>
      <c r="AO1198" s="688">
        <f>IFERROR($H1198/SUMIF($A:$A,$A1198,$H:$H)*SUMIF(Summary!$A$230:$A$266,$A1198,Summary!$Q$230:$Q$266),0)</f>
        <v>2238.8398855221576</v>
      </c>
      <c r="AP1198" s="688">
        <f>IFERROR($H1198/SUMIF($A:$A,$A1198,$H:$H)*(SUMIF(Summary!$A$230:$A$266,$A1198,Summary!$L$230:$L$266)+SUMIF(Summary!$A$281:$A$317,$A1198,Summary!$L$281:$L$317))-AO1198,0)</f>
        <v>5055.0192597953646</v>
      </c>
      <c r="AQ1198" s="306"/>
      <c r="AR1198" s="688">
        <f t="shared" ref="AR1198:AR1261" ca="1" si="287">AI1198+AN1198</f>
        <v>27064.611181937064</v>
      </c>
      <c r="AS1198" s="688">
        <f t="shared" ref="AS1198:AS1261" ca="1" si="288">AK1198+AP1198</f>
        <v>26981.055371060942</v>
      </c>
    </row>
    <row r="1199" spans="1:45" x14ac:dyDescent="0.2">
      <c r="A1199" s="423">
        <v>3630</v>
      </c>
      <c r="B1199" s="424">
        <v>2</v>
      </c>
      <c r="C1199" s="425" t="s">
        <v>318</v>
      </c>
      <c r="D1199" s="422">
        <f t="shared" si="274"/>
        <v>475</v>
      </c>
      <c r="E1199" s="422">
        <f t="shared" si="275"/>
        <v>159</v>
      </c>
      <c r="F1199" s="422">
        <f t="shared" si="276"/>
        <v>691</v>
      </c>
      <c r="G1199" s="422">
        <f t="shared" si="277"/>
        <v>0</v>
      </c>
      <c r="H1199" s="22">
        <f t="shared" si="278"/>
        <v>1325</v>
      </c>
      <c r="I1199" s="116">
        <v>178</v>
      </c>
      <c r="J1199" s="116">
        <v>69</v>
      </c>
      <c r="K1199" s="116">
        <v>327</v>
      </c>
      <c r="L1199" s="116">
        <v>0</v>
      </c>
      <c r="M1199" s="22">
        <f t="shared" si="279"/>
        <v>574</v>
      </c>
      <c r="N1199" s="116">
        <v>189</v>
      </c>
      <c r="O1199" s="116">
        <v>90</v>
      </c>
      <c r="P1199" s="116">
        <v>363</v>
      </c>
      <c r="Q1199" s="116">
        <v>0</v>
      </c>
      <c r="R1199" s="22">
        <f t="shared" si="280"/>
        <v>642</v>
      </c>
      <c r="S1199" s="116">
        <v>108</v>
      </c>
      <c r="T1199" s="116">
        <v>0</v>
      </c>
      <c r="U1199" s="116">
        <v>1</v>
      </c>
      <c r="V1199" s="116">
        <v>0</v>
      </c>
      <c r="W1199" s="22">
        <f t="shared" si="281"/>
        <v>109</v>
      </c>
      <c r="X1199" s="22">
        <f t="shared" si="282"/>
        <v>44.166666666666664</v>
      </c>
      <c r="Y1199" s="22">
        <f ca="1">OFFSET('Cost Study'!$B$7,'Operations Support'!$C1199,'Operations Support'!$B1199)*$H1199</f>
        <v>3034.25</v>
      </c>
      <c r="Z1199" s="23">
        <f ca="1">Y1199*'Cost Study'!$B$31</f>
        <v>169468.71836474485</v>
      </c>
      <c r="AA1199" s="23">
        <f ca="1">IF(A1199=10298,1.51,1)*IF($B1199&lt;3,$D1199*'Cost Study'!$B$32*OFFSET('Cost Study'!$B$7,'Operations Support'!$C1199,'Operations Support'!$B1199),0)</f>
        <v>108.77500000000001</v>
      </c>
      <c r="AB1199" s="24">
        <f ca="1">AA1199*'Cost Study'!$B$31</f>
        <v>6075.293677226703</v>
      </c>
      <c r="AC1199" s="23">
        <f ca="1">Y1199*'Cost Study'!$B$31</f>
        <v>169468.71836474485</v>
      </c>
      <c r="AD1199" s="24">
        <f ca="1">AA1199*'Cost Study'!$B$31</f>
        <v>6075.293677226703</v>
      </c>
      <c r="AE1199" s="377">
        <f t="shared" ca="1" si="283"/>
        <v>175544.01204197155</v>
      </c>
      <c r="AF1199" s="377">
        <f t="shared" ca="1" si="284"/>
        <v>175544.01204197155</v>
      </c>
      <c r="AH1199" s="688">
        <f>IFERROR($H1199/SUMIF($A:$A,$A1199,$H:$H)*SUMIF(Summary!$A$110:$A$186,$A1199,Summary!$P$110:$P$186),0)</f>
        <v>56470.166795063065</v>
      </c>
      <c r="AI1199" s="689">
        <f t="shared" ca="1" si="285"/>
        <v>119073.84524690849</v>
      </c>
      <c r="AJ1199" s="688">
        <f>IFERROR(H1199/SUMIF(A:A,A1199,H:H)*SUMIF(Summary!$A$110:$A$186,'Operations Support'!A1199,Summary!$Q$110:$Q$186),0)</f>
        <v>56807.475884087689</v>
      </c>
      <c r="AK1199" s="688">
        <f t="shared" ca="1" si="286"/>
        <v>118736.53615788386</v>
      </c>
      <c r="AM1199" s="688">
        <f>IFERROR($H1199/SUMIF($A:$A,$A1199,$H:$H)*SUMIF(Summary!$A$230:$A$266,$A1199,Summary!$P$230:$P$266),0)</f>
        <v>10684.234447379667</v>
      </c>
      <c r="AN1199" s="688">
        <f>IFERROR($H1199/SUMIF($A:$A,$A1199,$H:$H)*(SUMIF(Summary!$A$230:$A$266,$A1199,Summary!$L$230:$L$266)+SUMIF(Summary!$A$281:$A$317,$A1199,Summary!$L$281:$L$317))-AM1199,0)</f>
        <v>24331.5748553222</v>
      </c>
      <c r="AO1199" s="688">
        <f>IFERROR($H1199/SUMIF($A:$A,$A1199,$H:$H)*SUMIF(Summary!$A$230:$A$266,$A1199,Summary!$Q$230:$Q$266),0)</f>
        <v>10748.053798249486</v>
      </c>
      <c r="AP1199" s="688">
        <f>IFERROR($H1199/SUMIF($A:$A,$A1199,$H:$H)*(SUMIF(Summary!$A$230:$A$266,$A1199,Summary!$L$230:$L$266)+SUMIF(Summary!$A$281:$A$317,$A1199,Summary!$L$281:$L$317))-AO1199,0)</f>
        <v>24267.755504452383</v>
      </c>
      <c r="AQ1199" s="306"/>
      <c r="AR1199" s="688">
        <f t="shared" ca="1" si="287"/>
        <v>143405.42010223068</v>
      </c>
      <c r="AS1199" s="688">
        <f t="shared" ca="1" si="288"/>
        <v>143004.29166233624</v>
      </c>
    </row>
    <row r="1200" spans="1:45" x14ac:dyDescent="0.2">
      <c r="A1200" s="423">
        <v>3630</v>
      </c>
      <c r="B1200" s="424">
        <v>2</v>
      </c>
      <c r="C1200" s="425" t="s">
        <v>319</v>
      </c>
      <c r="D1200" s="422">
        <f t="shared" si="274"/>
        <v>1220</v>
      </c>
      <c r="E1200" s="422">
        <f t="shared" si="275"/>
        <v>3682</v>
      </c>
      <c r="F1200" s="422">
        <f t="shared" si="276"/>
        <v>3237</v>
      </c>
      <c r="G1200" s="422">
        <f t="shared" si="277"/>
        <v>0</v>
      </c>
      <c r="H1200" s="22">
        <f t="shared" si="278"/>
        <v>8139</v>
      </c>
      <c r="I1200" s="116">
        <v>528</v>
      </c>
      <c r="J1200" s="116">
        <v>1677</v>
      </c>
      <c r="K1200" s="116">
        <v>1231</v>
      </c>
      <c r="L1200" s="116">
        <v>0</v>
      </c>
      <c r="M1200" s="22">
        <f t="shared" si="279"/>
        <v>3436</v>
      </c>
      <c r="N1200" s="116">
        <v>583</v>
      </c>
      <c r="O1200" s="116">
        <v>1533</v>
      </c>
      <c r="P1200" s="116">
        <v>1651</v>
      </c>
      <c r="Q1200" s="116">
        <v>0</v>
      </c>
      <c r="R1200" s="22">
        <f t="shared" si="280"/>
        <v>3767</v>
      </c>
      <c r="S1200" s="116">
        <v>109</v>
      </c>
      <c r="T1200" s="116">
        <v>472</v>
      </c>
      <c r="U1200" s="116">
        <v>355</v>
      </c>
      <c r="V1200" s="116">
        <v>0</v>
      </c>
      <c r="W1200" s="22">
        <f t="shared" si="281"/>
        <v>936</v>
      </c>
      <c r="X1200" s="22">
        <f t="shared" si="282"/>
        <v>271.3</v>
      </c>
      <c r="Y1200" s="22">
        <f ca="1">OFFSET('Cost Study'!$B$7,'Operations Support'!$C1200,'Operations Support'!$B1200)*$H1200</f>
        <v>16603.560000000001</v>
      </c>
      <c r="Z1200" s="23">
        <f ca="1">Y1200*'Cost Study'!$B$31</f>
        <v>927340.86956979265</v>
      </c>
      <c r="AA1200" s="23">
        <f ca="1">IF(A1200=10298,1.51,1)*IF($B1200&lt;3,$D1200*'Cost Study'!$B$32*OFFSET('Cost Study'!$B$7,'Operations Support'!$C1200,'Operations Support'!$B1200),0)</f>
        <v>248.88</v>
      </c>
      <c r="AB1200" s="24">
        <f ca="1">AA1200*'Cost Study'!$B$31</f>
        <v>13900.428318898475</v>
      </c>
      <c r="AC1200" s="23">
        <f ca="1">Y1200*'Cost Study'!$B$31</f>
        <v>927340.86956979265</v>
      </c>
      <c r="AD1200" s="24">
        <f ca="1">AA1200*'Cost Study'!$B$31</f>
        <v>13900.428318898475</v>
      </c>
      <c r="AE1200" s="377">
        <f t="shared" ca="1" si="283"/>
        <v>941241.29788869107</v>
      </c>
      <c r="AF1200" s="377">
        <f t="shared" ca="1" si="284"/>
        <v>941241.29788869107</v>
      </c>
      <c r="AH1200" s="688">
        <f>IFERROR($H1200/SUMIF($A:$A,$A1200,$H:$H)*SUMIF(Summary!$A$110:$A$186,$A1200,Summary!$P$110:$P$186),0)</f>
        <v>346875.99060001387</v>
      </c>
      <c r="AI1200" s="689">
        <f t="shared" ca="1" si="285"/>
        <v>594365.3072886772</v>
      </c>
      <c r="AJ1200" s="688">
        <f>IFERROR(H1200/SUMIF(A:A,A1200,H:H)*SUMIF(Summary!$A$110:$A$186,'Operations Support'!A1200,Summary!$Q$110:$Q$186),0)</f>
        <v>348947.95941176586</v>
      </c>
      <c r="AK1200" s="688">
        <f t="shared" ca="1" si="286"/>
        <v>592293.33847692516</v>
      </c>
      <c r="AM1200" s="688">
        <f>IFERROR($H1200/SUMIF($A:$A,$A1200,$H:$H)*SUMIF(Summary!$A$230:$A$266,$A1200,Summary!$P$230:$P$266),0)</f>
        <v>65629.422012998592</v>
      </c>
      <c r="AN1200" s="688">
        <f>IFERROR($H1200/SUMIF($A:$A,$A1200,$H:$H)*(SUMIF(Summary!$A$230:$A$266,$A1200,Summary!$L$230:$L$266)+SUMIF(Summary!$A$281:$A$317,$A1200,Summary!$L$281:$L$317))-AM1200,0)</f>
        <v>149460.14169620181</v>
      </c>
      <c r="AO1200" s="688">
        <f>IFERROR($H1200/SUMIF($A:$A,$A1200,$H:$H)*SUMIF(Summary!$A$230:$A$266,$A1200,Summary!$Q$230:$Q$266),0)</f>
        <v>66021.441406756669</v>
      </c>
      <c r="AP1200" s="688">
        <f>IFERROR($H1200/SUMIF($A:$A,$A1200,$H:$H)*(SUMIF(Summary!$A$230:$A$266,$A1200,Summary!$L$230:$L$266)+SUMIF(Summary!$A$281:$A$317,$A1200,Summary!$L$281:$L$317))-AO1200,0)</f>
        <v>149068.12230244375</v>
      </c>
      <c r="AQ1200" s="306"/>
      <c r="AR1200" s="688">
        <f t="shared" ca="1" si="287"/>
        <v>743825.44898487907</v>
      </c>
      <c r="AS1200" s="688">
        <f t="shared" ca="1" si="288"/>
        <v>741361.46077936888</v>
      </c>
    </row>
    <row r="1201" spans="1:45" x14ac:dyDescent="0.2">
      <c r="A1201" s="423">
        <v>3630</v>
      </c>
      <c r="B1201" s="424">
        <v>2</v>
      </c>
      <c r="C1201" s="425" t="s">
        <v>320</v>
      </c>
      <c r="D1201" s="422">
        <f t="shared" si="274"/>
        <v>0</v>
      </c>
      <c r="E1201" s="422">
        <f t="shared" si="275"/>
        <v>0</v>
      </c>
      <c r="F1201" s="422">
        <f t="shared" si="276"/>
        <v>0</v>
      </c>
      <c r="G1201" s="422">
        <f t="shared" si="277"/>
        <v>0</v>
      </c>
      <c r="H1201" s="22">
        <f t="shared" si="278"/>
        <v>0</v>
      </c>
      <c r="I1201" s="116">
        <v>0</v>
      </c>
      <c r="J1201" s="116">
        <v>0</v>
      </c>
      <c r="K1201" s="116">
        <v>0</v>
      </c>
      <c r="L1201" s="116">
        <v>0</v>
      </c>
      <c r="M1201" s="22">
        <f t="shared" si="279"/>
        <v>0</v>
      </c>
      <c r="N1201" s="116">
        <v>0</v>
      </c>
      <c r="O1201" s="116">
        <v>0</v>
      </c>
      <c r="P1201" s="116">
        <v>0</v>
      </c>
      <c r="Q1201" s="116">
        <v>0</v>
      </c>
      <c r="R1201" s="22">
        <f t="shared" si="280"/>
        <v>0</v>
      </c>
      <c r="S1201" s="116">
        <v>0</v>
      </c>
      <c r="T1201" s="116">
        <v>0</v>
      </c>
      <c r="U1201" s="116">
        <v>0</v>
      </c>
      <c r="V1201" s="116">
        <v>0</v>
      </c>
      <c r="W1201" s="22">
        <f t="shared" si="281"/>
        <v>0</v>
      </c>
      <c r="X1201" s="22">
        <f t="shared" si="282"/>
        <v>0</v>
      </c>
      <c r="Y1201" s="22">
        <f ca="1">OFFSET('Cost Study'!$B$7,'Operations Support'!$C1201,'Operations Support'!$B1201)*$H1201</f>
        <v>0</v>
      </c>
      <c r="Z1201" s="23">
        <f ca="1">Y1201*'Cost Study'!$B$31</f>
        <v>0</v>
      </c>
      <c r="AA1201" s="23">
        <f ca="1">IF(A1201=10298,1.51,1)*IF($B1201&lt;3,$D1201*'Cost Study'!$B$32*OFFSET('Cost Study'!$B$7,'Operations Support'!$C1201,'Operations Support'!$B1201),0)</f>
        <v>0</v>
      </c>
      <c r="AB1201" s="24">
        <f ca="1">AA1201*'Cost Study'!$B$31</f>
        <v>0</v>
      </c>
      <c r="AC1201" s="23">
        <f ca="1">Y1201*'Cost Study'!$B$31</f>
        <v>0</v>
      </c>
      <c r="AD1201" s="24">
        <f ca="1">AA1201*'Cost Study'!$B$31</f>
        <v>0</v>
      </c>
      <c r="AE1201" s="377">
        <f t="shared" ca="1" si="283"/>
        <v>0</v>
      </c>
      <c r="AF1201" s="377">
        <f t="shared" ca="1" si="284"/>
        <v>0</v>
      </c>
      <c r="AH1201" s="688">
        <f>IFERROR($H1201/SUMIF($A:$A,$A1201,$H:$H)*SUMIF(Summary!$A$110:$A$186,$A1201,Summary!$P$110:$P$186),0)</f>
        <v>0</v>
      </c>
      <c r="AI1201" s="689">
        <f t="shared" ca="1" si="285"/>
        <v>0</v>
      </c>
      <c r="AJ1201" s="688">
        <f>IFERROR(H1201/SUMIF(A:A,A1201,H:H)*SUMIF(Summary!$A$110:$A$186,'Operations Support'!A1201,Summary!$Q$110:$Q$186),0)</f>
        <v>0</v>
      </c>
      <c r="AK1201" s="688">
        <f t="shared" ca="1" si="286"/>
        <v>0</v>
      </c>
      <c r="AM1201" s="688">
        <f>IFERROR($H1201/SUMIF($A:$A,$A1201,$H:$H)*SUMIF(Summary!$A$230:$A$266,$A1201,Summary!$P$230:$P$266),0)</f>
        <v>0</v>
      </c>
      <c r="AN1201" s="688">
        <f>IFERROR($H1201/SUMIF($A:$A,$A1201,$H:$H)*(SUMIF(Summary!$A$230:$A$266,$A1201,Summary!$L$230:$L$266)+SUMIF(Summary!$A$281:$A$317,$A1201,Summary!$L$281:$L$317))-AM1201,0)</f>
        <v>0</v>
      </c>
      <c r="AO1201" s="688">
        <f>IFERROR($H1201/SUMIF($A:$A,$A1201,$H:$H)*SUMIF(Summary!$A$230:$A$266,$A1201,Summary!$Q$230:$Q$266),0)</f>
        <v>0</v>
      </c>
      <c r="AP1201" s="688">
        <f>IFERROR($H1201/SUMIF($A:$A,$A1201,$H:$H)*(SUMIF(Summary!$A$230:$A$266,$A1201,Summary!$L$230:$L$266)+SUMIF(Summary!$A$281:$A$317,$A1201,Summary!$L$281:$L$317))-AO1201,0)</f>
        <v>0</v>
      </c>
      <c r="AQ1201" s="306"/>
      <c r="AR1201" s="688">
        <f t="shared" ca="1" si="287"/>
        <v>0</v>
      </c>
      <c r="AS1201" s="688">
        <f t="shared" ca="1" si="288"/>
        <v>0</v>
      </c>
    </row>
    <row r="1202" spans="1:45" s="15" customFormat="1" x14ac:dyDescent="0.2">
      <c r="A1202" s="423">
        <v>3630</v>
      </c>
      <c r="B1202" s="424">
        <v>3</v>
      </c>
      <c r="C1202" s="425" t="s">
        <v>300</v>
      </c>
      <c r="D1202" s="422">
        <f t="shared" si="274"/>
        <v>1653</v>
      </c>
      <c r="E1202" s="422">
        <f t="shared" si="275"/>
        <v>300</v>
      </c>
      <c r="F1202" s="422">
        <f t="shared" si="276"/>
        <v>270</v>
      </c>
      <c r="G1202" s="422">
        <f t="shared" si="277"/>
        <v>0</v>
      </c>
      <c r="H1202" s="22">
        <f t="shared" si="278"/>
        <v>2223</v>
      </c>
      <c r="I1202" s="116">
        <v>753</v>
      </c>
      <c r="J1202" s="116">
        <v>81</v>
      </c>
      <c r="K1202" s="116">
        <v>30</v>
      </c>
      <c r="L1202" s="116">
        <v>0</v>
      </c>
      <c r="M1202" s="22">
        <f t="shared" si="279"/>
        <v>864</v>
      </c>
      <c r="N1202" s="116">
        <v>453</v>
      </c>
      <c r="O1202" s="116">
        <v>87</v>
      </c>
      <c r="P1202" s="116">
        <v>114</v>
      </c>
      <c r="Q1202" s="116">
        <v>0</v>
      </c>
      <c r="R1202" s="22">
        <f t="shared" si="280"/>
        <v>654</v>
      </c>
      <c r="S1202" s="116">
        <v>447</v>
      </c>
      <c r="T1202" s="116">
        <v>132</v>
      </c>
      <c r="U1202" s="116">
        <v>126</v>
      </c>
      <c r="V1202" s="116">
        <v>0</v>
      </c>
      <c r="W1202" s="22">
        <f t="shared" si="281"/>
        <v>705</v>
      </c>
      <c r="X1202" s="22">
        <f t="shared" si="282"/>
        <v>92.625</v>
      </c>
      <c r="Y1202" s="22">
        <f ca="1">OFFSET('Cost Study'!$B$7,'Operations Support'!$C1202,'Operations Support'!$B1202)*$H1202</f>
        <v>9558.9</v>
      </c>
      <c r="Z1202" s="23">
        <f ca="1">Y1202*'Cost Study'!$B$31</f>
        <v>533883.01292799192</v>
      </c>
      <c r="AA1202" s="23">
        <f ca="1">IF(A1202=10298,1.51,1)*IF($B1202&lt;3,$D1202*'Cost Study'!$B$32*OFFSET('Cost Study'!$B$7,'Operations Support'!$C1202,'Operations Support'!$B1202),0)</f>
        <v>0</v>
      </c>
      <c r="AB1202" s="24">
        <f ca="1">AA1202*'Cost Study'!$B$31</f>
        <v>0</v>
      </c>
      <c r="AC1202" s="23">
        <f ca="1">Y1202*'Cost Study'!$B$31</f>
        <v>533883.01292799192</v>
      </c>
      <c r="AD1202" s="24">
        <f ca="1">AA1202*'Cost Study'!$B$31</f>
        <v>0</v>
      </c>
      <c r="AE1202" s="377">
        <f t="shared" ca="1" si="283"/>
        <v>533883.01292799192</v>
      </c>
      <c r="AF1202" s="377">
        <f t="shared" ca="1" si="284"/>
        <v>533883.01292799192</v>
      </c>
      <c r="AH1202" s="688">
        <f>IFERROR($H1202/SUMIF($A:$A,$A1202,$H:$H)*SUMIF(Summary!$A$110:$A$186,$A1202,Summary!$P$110:$P$186),0)</f>
        <v>94742.023234283159</v>
      </c>
      <c r="AI1202" s="689">
        <f t="shared" ca="1" si="285"/>
        <v>439140.98969370878</v>
      </c>
      <c r="AJ1202" s="688">
        <f>IFERROR(H1202/SUMIF(A:A,A1202,H:H)*SUMIF(Summary!$A$110:$A$186,'Operations Support'!A1202,Summary!$Q$110:$Q$186),0)</f>
        <v>95307.938785152393</v>
      </c>
      <c r="AK1202" s="688">
        <f t="shared" ca="1" si="286"/>
        <v>438575.07414283953</v>
      </c>
      <c r="AL1202" s="1"/>
      <c r="AM1202" s="688">
        <f>IFERROR($H1202/SUMIF($A:$A,$A1202,$H:$H)*SUMIF(Summary!$A$230:$A$266,$A1202,Summary!$P$230:$P$266),0)</f>
        <v>17925.323152094341</v>
      </c>
      <c r="AN1202" s="688">
        <f>IFERROR($H1202/SUMIF($A:$A,$A1202,$H:$H)*(SUMIF(Summary!$A$230:$A$266,$A1202,Summary!$L$230:$L$266)+SUMIF(Summary!$A$281:$A$317,$A1202,Summary!$L$281:$L$317))-AM1202,0)</f>
        <v>40821.9553987783</v>
      </c>
      <c r="AO1202" s="688">
        <f>IFERROR($H1202/SUMIF($A:$A,$A1202,$H:$H)*SUMIF(Summary!$A$230:$A$266,$A1202,Summary!$Q$230:$Q$266),0)</f>
        <v>18032.395164912155</v>
      </c>
      <c r="AP1202" s="688">
        <f>IFERROR($H1202/SUMIF($A:$A,$A1202,$H:$H)*(SUMIF(Summary!$A$230:$A$266,$A1202,Summary!$L$230:$L$266)+SUMIF(Summary!$A$281:$A$317,$A1202,Summary!$L$281:$L$317))-AO1202,0)</f>
        <v>40714.883385960493</v>
      </c>
      <c r="AQ1202" s="306"/>
      <c r="AR1202" s="688">
        <f t="shared" ca="1" si="287"/>
        <v>479962.94509248709</v>
      </c>
      <c r="AS1202" s="688">
        <f t="shared" ca="1" si="288"/>
        <v>479289.95752880001</v>
      </c>
    </row>
    <row r="1203" spans="1:45" x14ac:dyDescent="0.2">
      <c r="A1203" s="423">
        <v>3630</v>
      </c>
      <c r="B1203" s="424">
        <v>3</v>
      </c>
      <c r="C1203" s="425" t="s">
        <v>301</v>
      </c>
      <c r="D1203" s="422">
        <f t="shared" si="274"/>
        <v>466</v>
      </c>
      <c r="E1203" s="422">
        <f t="shared" si="275"/>
        <v>0</v>
      </c>
      <c r="F1203" s="422">
        <f t="shared" si="276"/>
        <v>12</v>
      </c>
      <c r="G1203" s="422">
        <f t="shared" si="277"/>
        <v>0</v>
      </c>
      <c r="H1203" s="22">
        <f t="shared" si="278"/>
        <v>478</v>
      </c>
      <c r="I1203" s="116">
        <v>183</v>
      </c>
      <c r="J1203" s="116">
        <v>0</v>
      </c>
      <c r="K1203" s="116">
        <v>0</v>
      </c>
      <c r="L1203" s="116">
        <v>0</v>
      </c>
      <c r="M1203" s="22">
        <f t="shared" si="279"/>
        <v>183</v>
      </c>
      <c r="N1203" s="116">
        <v>256</v>
      </c>
      <c r="O1203" s="116">
        <v>0</v>
      </c>
      <c r="P1203" s="116">
        <v>0</v>
      </c>
      <c r="Q1203" s="116">
        <v>0</v>
      </c>
      <c r="R1203" s="22">
        <f t="shared" si="280"/>
        <v>256</v>
      </c>
      <c r="S1203" s="116">
        <v>27</v>
      </c>
      <c r="T1203" s="116">
        <v>0</v>
      </c>
      <c r="U1203" s="116">
        <v>12</v>
      </c>
      <c r="V1203" s="116">
        <v>0</v>
      </c>
      <c r="W1203" s="22">
        <f t="shared" si="281"/>
        <v>39</v>
      </c>
      <c r="X1203" s="22">
        <f t="shared" si="282"/>
        <v>19.916666666666668</v>
      </c>
      <c r="Y1203" s="22">
        <f ca="1">OFFSET('Cost Study'!$B$7,'Operations Support'!$C1203,'Operations Support'!$B1203)*$H1203</f>
        <v>3503.7400000000002</v>
      </c>
      <c r="Z1203" s="23">
        <f ca="1">Y1203*'Cost Study'!$B$31</f>
        <v>195690.64094365697</v>
      </c>
      <c r="AA1203" s="23">
        <f ca="1">IF(A1203=10298,1.51,1)*IF($B1203&lt;3,$D1203*'Cost Study'!$B$32*OFFSET('Cost Study'!$B$7,'Operations Support'!$C1203,'Operations Support'!$B1203),0)</f>
        <v>0</v>
      </c>
      <c r="AB1203" s="24">
        <f ca="1">AA1203*'Cost Study'!$B$31</f>
        <v>0</v>
      </c>
      <c r="AC1203" s="23">
        <f ca="1">Y1203*'Cost Study'!$B$31</f>
        <v>195690.64094365697</v>
      </c>
      <c r="AD1203" s="24">
        <f ca="1">AA1203*'Cost Study'!$B$31</f>
        <v>0</v>
      </c>
      <c r="AE1203" s="377">
        <f t="shared" ca="1" si="283"/>
        <v>195690.64094365697</v>
      </c>
      <c r="AF1203" s="377">
        <f t="shared" ca="1" si="284"/>
        <v>195690.64094365697</v>
      </c>
      <c r="AH1203" s="688">
        <f>IFERROR($H1203/SUMIF($A:$A,$A1203,$H:$H)*SUMIF(Summary!$A$110:$A$186,$A1203,Summary!$P$110:$P$186),0)</f>
        <v>20371.879040030301</v>
      </c>
      <c r="AI1203" s="689">
        <f t="shared" ca="1" si="285"/>
        <v>175318.76190362667</v>
      </c>
      <c r="AJ1203" s="688">
        <f>IFERROR(H1203/SUMIF(A:A,A1203,H:H)*SUMIF(Summary!$A$110:$A$186,'Operations Support'!A1203,Summary!$Q$110:$Q$186),0)</f>
        <v>20493.564884976538</v>
      </c>
      <c r="AK1203" s="688">
        <f t="shared" ca="1" si="286"/>
        <v>175197.07605868042</v>
      </c>
      <c r="AM1203" s="688">
        <f>IFERROR($H1203/SUMIF($A:$A,$A1203,$H:$H)*SUMIF(Summary!$A$230:$A$266,$A1203,Summary!$P$230:$P$266),0)</f>
        <v>3854.3879742245144</v>
      </c>
      <c r="AN1203" s="688">
        <f>IFERROR($H1203/SUMIF($A:$A,$A1203,$H:$H)*(SUMIF(Summary!$A$230:$A$266,$A1203,Summary!$L$230:$L$266)+SUMIF(Summary!$A$281:$A$317,$A1203,Summary!$L$281:$L$317))-AM1203,0)</f>
        <v>8777.7304006369923</v>
      </c>
      <c r="AO1203" s="688">
        <f>IFERROR($H1203/SUMIF($A:$A,$A1203,$H:$H)*SUMIF(Summary!$A$230:$A$266,$A1203,Summary!$Q$230:$Q$266),0)</f>
        <v>3877.4111060854752</v>
      </c>
      <c r="AP1203" s="688">
        <f>IFERROR($H1203/SUMIF($A:$A,$A1203,$H:$H)*(SUMIF(Summary!$A$230:$A$266,$A1203,Summary!$L$230:$L$266)+SUMIF(Summary!$A$281:$A$317,$A1203,Summary!$L$281:$L$317))-AO1203,0)</f>
        <v>8754.7072687760301</v>
      </c>
      <c r="AQ1203" s="306"/>
      <c r="AR1203" s="688">
        <f t="shared" ca="1" si="287"/>
        <v>184096.49230426367</v>
      </c>
      <c r="AS1203" s="688">
        <f t="shared" ca="1" si="288"/>
        <v>183951.78332745645</v>
      </c>
    </row>
    <row r="1204" spans="1:45" x14ac:dyDescent="0.2">
      <c r="A1204" s="423">
        <v>3630</v>
      </c>
      <c r="B1204" s="424">
        <v>3</v>
      </c>
      <c r="C1204" s="425" t="s">
        <v>302</v>
      </c>
      <c r="D1204" s="422">
        <f t="shared" si="274"/>
        <v>0</v>
      </c>
      <c r="E1204" s="422">
        <f t="shared" si="275"/>
        <v>0</v>
      </c>
      <c r="F1204" s="422">
        <f t="shared" si="276"/>
        <v>0</v>
      </c>
      <c r="G1204" s="422">
        <f t="shared" si="277"/>
        <v>0</v>
      </c>
      <c r="H1204" s="22">
        <f t="shared" si="278"/>
        <v>0</v>
      </c>
      <c r="I1204" s="116">
        <v>0</v>
      </c>
      <c r="J1204" s="116">
        <v>0</v>
      </c>
      <c r="K1204" s="116">
        <v>0</v>
      </c>
      <c r="L1204" s="116">
        <v>0</v>
      </c>
      <c r="M1204" s="22">
        <f t="shared" si="279"/>
        <v>0</v>
      </c>
      <c r="N1204" s="116">
        <v>0</v>
      </c>
      <c r="O1204" s="116">
        <v>0</v>
      </c>
      <c r="P1204" s="116">
        <v>0</v>
      </c>
      <c r="Q1204" s="116">
        <v>0</v>
      </c>
      <c r="R1204" s="22">
        <f t="shared" si="280"/>
        <v>0</v>
      </c>
      <c r="S1204" s="116">
        <v>0</v>
      </c>
      <c r="T1204" s="116">
        <v>0</v>
      </c>
      <c r="U1204" s="116">
        <v>0</v>
      </c>
      <c r="V1204" s="116">
        <v>0</v>
      </c>
      <c r="W1204" s="22">
        <f t="shared" si="281"/>
        <v>0</v>
      </c>
      <c r="X1204" s="22">
        <f t="shared" si="282"/>
        <v>0</v>
      </c>
      <c r="Y1204" s="22">
        <f ca="1">OFFSET('Cost Study'!$B$7,'Operations Support'!$C1204,'Operations Support'!$B1204)*$H1204</f>
        <v>0</v>
      </c>
      <c r="Z1204" s="23">
        <f ca="1">Y1204*'Cost Study'!$B$31</f>
        <v>0</v>
      </c>
      <c r="AA1204" s="23">
        <f ca="1">IF(A1204=10298,1.51,1)*IF($B1204&lt;3,$D1204*'Cost Study'!$B$32*OFFSET('Cost Study'!$B$7,'Operations Support'!$C1204,'Operations Support'!$B1204),0)</f>
        <v>0</v>
      </c>
      <c r="AB1204" s="24">
        <f ca="1">AA1204*'Cost Study'!$B$31</f>
        <v>0</v>
      </c>
      <c r="AC1204" s="23">
        <f ca="1">Y1204*'Cost Study'!$B$31</f>
        <v>0</v>
      </c>
      <c r="AD1204" s="24">
        <f ca="1">AA1204*'Cost Study'!$B$31</f>
        <v>0</v>
      </c>
      <c r="AE1204" s="377">
        <f t="shared" ca="1" si="283"/>
        <v>0</v>
      </c>
      <c r="AF1204" s="377">
        <f t="shared" ca="1" si="284"/>
        <v>0</v>
      </c>
      <c r="AH1204" s="688">
        <f>IFERROR($H1204/SUMIF($A:$A,$A1204,$H:$H)*SUMIF(Summary!$A$110:$A$186,$A1204,Summary!$P$110:$P$186),0)</f>
        <v>0</v>
      </c>
      <c r="AI1204" s="689">
        <f t="shared" ca="1" si="285"/>
        <v>0</v>
      </c>
      <c r="AJ1204" s="688">
        <f>IFERROR(H1204/SUMIF(A:A,A1204,H:H)*SUMIF(Summary!$A$110:$A$186,'Operations Support'!A1204,Summary!$Q$110:$Q$186),0)</f>
        <v>0</v>
      </c>
      <c r="AK1204" s="688">
        <f t="shared" ca="1" si="286"/>
        <v>0</v>
      </c>
      <c r="AM1204" s="688">
        <f>IFERROR($H1204/SUMIF($A:$A,$A1204,$H:$H)*SUMIF(Summary!$A$230:$A$266,$A1204,Summary!$P$230:$P$266),0)</f>
        <v>0</v>
      </c>
      <c r="AN1204" s="688">
        <f>IFERROR($H1204/SUMIF($A:$A,$A1204,$H:$H)*(SUMIF(Summary!$A$230:$A$266,$A1204,Summary!$L$230:$L$266)+SUMIF(Summary!$A$281:$A$317,$A1204,Summary!$L$281:$L$317))-AM1204,0)</f>
        <v>0</v>
      </c>
      <c r="AO1204" s="688">
        <f>IFERROR($H1204/SUMIF($A:$A,$A1204,$H:$H)*SUMIF(Summary!$A$230:$A$266,$A1204,Summary!$Q$230:$Q$266),0)</f>
        <v>0</v>
      </c>
      <c r="AP1204" s="688">
        <f>IFERROR($H1204/SUMIF($A:$A,$A1204,$H:$H)*(SUMIF(Summary!$A$230:$A$266,$A1204,Summary!$L$230:$L$266)+SUMIF(Summary!$A$281:$A$317,$A1204,Summary!$L$281:$L$317))-AO1204,0)</f>
        <v>0</v>
      </c>
      <c r="AQ1204" s="306"/>
      <c r="AR1204" s="688">
        <f t="shared" ca="1" si="287"/>
        <v>0</v>
      </c>
      <c r="AS1204" s="688">
        <f t="shared" ca="1" si="288"/>
        <v>0</v>
      </c>
    </row>
    <row r="1205" spans="1:45" x14ac:dyDescent="0.2">
      <c r="A1205" s="423">
        <v>3630</v>
      </c>
      <c r="B1205" s="424">
        <v>3</v>
      </c>
      <c r="C1205" s="425" t="s">
        <v>303</v>
      </c>
      <c r="D1205" s="422">
        <f t="shared" si="274"/>
        <v>2100</v>
      </c>
      <c r="E1205" s="422">
        <f t="shared" si="275"/>
        <v>93</v>
      </c>
      <c r="F1205" s="422">
        <f t="shared" si="276"/>
        <v>924</v>
      </c>
      <c r="G1205" s="422">
        <f t="shared" si="277"/>
        <v>0</v>
      </c>
      <c r="H1205" s="22">
        <f t="shared" si="278"/>
        <v>3117</v>
      </c>
      <c r="I1205" s="116">
        <v>753</v>
      </c>
      <c r="J1205" s="116">
        <v>0</v>
      </c>
      <c r="K1205" s="116">
        <v>450</v>
      </c>
      <c r="L1205" s="116">
        <v>0</v>
      </c>
      <c r="M1205" s="22">
        <f t="shared" si="279"/>
        <v>1203</v>
      </c>
      <c r="N1205" s="116">
        <v>951</v>
      </c>
      <c r="O1205" s="116">
        <v>18</v>
      </c>
      <c r="P1205" s="116">
        <v>252</v>
      </c>
      <c r="Q1205" s="116">
        <v>0</v>
      </c>
      <c r="R1205" s="22">
        <f t="shared" si="280"/>
        <v>1221</v>
      </c>
      <c r="S1205" s="116">
        <v>396</v>
      </c>
      <c r="T1205" s="116">
        <v>75</v>
      </c>
      <c r="U1205" s="116">
        <v>222</v>
      </c>
      <c r="V1205" s="116">
        <v>0</v>
      </c>
      <c r="W1205" s="22">
        <f t="shared" si="281"/>
        <v>693</v>
      </c>
      <c r="X1205" s="22">
        <f t="shared" si="282"/>
        <v>129.875</v>
      </c>
      <c r="Y1205" s="22">
        <f ca="1">OFFSET('Cost Study'!$B$7,'Operations Support'!$C1205,'Operations Support'!$B1205)*$H1205</f>
        <v>7511.97</v>
      </c>
      <c r="Z1205" s="23">
        <f ca="1">Y1205*'Cost Study'!$B$31</f>
        <v>419558.02201348357</v>
      </c>
      <c r="AA1205" s="23">
        <f ca="1">IF(A1205=10298,1.51,1)*IF($B1205&lt;3,$D1205*'Cost Study'!$B$32*OFFSET('Cost Study'!$B$7,'Operations Support'!$C1205,'Operations Support'!$B1205),0)</f>
        <v>0</v>
      </c>
      <c r="AB1205" s="24">
        <f ca="1">AA1205*'Cost Study'!$B$31</f>
        <v>0</v>
      </c>
      <c r="AC1205" s="23">
        <f ca="1">Y1205*'Cost Study'!$B$31</f>
        <v>419558.02201348357</v>
      </c>
      <c r="AD1205" s="24">
        <f ca="1">AA1205*'Cost Study'!$B$31</f>
        <v>0</v>
      </c>
      <c r="AE1205" s="377">
        <f t="shared" ca="1" si="283"/>
        <v>419558.02201348357</v>
      </c>
      <c r="AF1205" s="377">
        <f t="shared" ca="1" si="284"/>
        <v>419558.02201348357</v>
      </c>
      <c r="AH1205" s="688">
        <f>IFERROR($H1205/SUMIF($A:$A,$A1205,$H:$H)*SUMIF(Summary!$A$110:$A$186,$A1205,Summary!$P$110:$P$186),0)</f>
        <v>132843.40369827292</v>
      </c>
      <c r="AI1205" s="689">
        <f t="shared" ca="1" si="285"/>
        <v>286714.61831521068</v>
      </c>
      <c r="AJ1205" s="688">
        <f>IFERROR(H1205/SUMIF(A:A,A1205,H:H)*SUMIF(Summary!$A$110:$A$186,'Operations Support'!A1205,Summary!$Q$110:$Q$186),0)</f>
        <v>133636.90741939723</v>
      </c>
      <c r="AK1205" s="688">
        <f t="shared" ca="1" si="286"/>
        <v>285921.11459408631</v>
      </c>
      <c r="AM1205" s="688">
        <f>IFERROR($H1205/SUMIF($A:$A,$A1205,$H:$H)*SUMIF(Summary!$A$230:$A$266,$A1205,Summary!$P$230:$P$266),0)</f>
        <v>25134.15756413768</v>
      </c>
      <c r="AN1205" s="688">
        <f>IFERROR($H1205/SUMIF($A:$A,$A1205,$H:$H)*(SUMIF(Summary!$A$230:$A$266,$A1205,Summary!$L$230:$L$266)+SUMIF(Summary!$A$281:$A$317,$A1205,Summary!$L$281:$L$317))-AM1205,0)</f>
        <v>57238.882131350416</v>
      </c>
      <c r="AO1205" s="688">
        <f>IFERROR($H1205/SUMIF($A:$A,$A1205,$H:$H)*SUMIF(Summary!$A$230:$A$266,$A1205,Summary!$Q$230:$Q$266),0)</f>
        <v>25284.289576712192</v>
      </c>
      <c r="AP1205" s="688">
        <f>IFERROR($H1205/SUMIF($A:$A,$A1205,$H:$H)*(SUMIF(Summary!$A$230:$A$266,$A1205,Summary!$L$230:$L$266)+SUMIF(Summary!$A$281:$A$317,$A1205,Summary!$L$281:$L$317))-AO1205,0)</f>
        <v>57088.750118775904</v>
      </c>
      <c r="AQ1205" s="306"/>
      <c r="AR1205" s="688">
        <f t="shared" ca="1" si="287"/>
        <v>343953.50044656108</v>
      </c>
      <c r="AS1205" s="688">
        <f t="shared" ca="1" si="288"/>
        <v>343009.86471286218</v>
      </c>
    </row>
    <row r="1206" spans="1:45" x14ac:dyDescent="0.2">
      <c r="A1206" s="423">
        <v>3630</v>
      </c>
      <c r="B1206" s="424">
        <v>3</v>
      </c>
      <c r="C1206" s="425" t="s">
        <v>304</v>
      </c>
      <c r="D1206" s="422">
        <f t="shared" si="274"/>
        <v>0</v>
      </c>
      <c r="E1206" s="422">
        <f t="shared" si="275"/>
        <v>0</v>
      </c>
      <c r="F1206" s="422">
        <f t="shared" si="276"/>
        <v>0</v>
      </c>
      <c r="G1206" s="422">
        <f t="shared" si="277"/>
        <v>0</v>
      </c>
      <c r="H1206" s="22">
        <f t="shared" si="278"/>
        <v>0</v>
      </c>
      <c r="I1206" s="116">
        <v>0</v>
      </c>
      <c r="J1206" s="116">
        <v>0</v>
      </c>
      <c r="K1206" s="116">
        <v>0</v>
      </c>
      <c r="L1206" s="116">
        <v>0</v>
      </c>
      <c r="M1206" s="22">
        <f t="shared" si="279"/>
        <v>0</v>
      </c>
      <c r="N1206" s="116">
        <v>0</v>
      </c>
      <c r="O1206" s="116">
        <v>0</v>
      </c>
      <c r="P1206" s="116">
        <v>0</v>
      </c>
      <c r="Q1206" s="116">
        <v>0</v>
      </c>
      <c r="R1206" s="22">
        <f t="shared" si="280"/>
        <v>0</v>
      </c>
      <c r="S1206" s="116">
        <v>0</v>
      </c>
      <c r="T1206" s="116">
        <v>0</v>
      </c>
      <c r="U1206" s="116">
        <v>0</v>
      </c>
      <c r="V1206" s="116">
        <v>0</v>
      </c>
      <c r="W1206" s="22">
        <f t="shared" si="281"/>
        <v>0</v>
      </c>
      <c r="X1206" s="22">
        <f t="shared" si="282"/>
        <v>0</v>
      </c>
      <c r="Y1206" s="22">
        <f ca="1">OFFSET('Cost Study'!$B$7,'Operations Support'!$C1206,'Operations Support'!$B1206)*$H1206</f>
        <v>0</v>
      </c>
      <c r="Z1206" s="23">
        <f ca="1">Y1206*'Cost Study'!$B$31</f>
        <v>0</v>
      </c>
      <c r="AA1206" s="23">
        <f ca="1">IF(A1206=10298,1.51,1)*IF($B1206&lt;3,$D1206*'Cost Study'!$B$32*OFFSET('Cost Study'!$B$7,'Operations Support'!$C1206,'Operations Support'!$B1206),0)</f>
        <v>0</v>
      </c>
      <c r="AB1206" s="24">
        <f ca="1">AA1206*'Cost Study'!$B$31</f>
        <v>0</v>
      </c>
      <c r="AC1206" s="23">
        <f ca="1">Y1206*'Cost Study'!$B$31</f>
        <v>0</v>
      </c>
      <c r="AD1206" s="24">
        <f ca="1">AA1206*'Cost Study'!$B$31</f>
        <v>0</v>
      </c>
      <c r="AE1206" s="377">
        <f t="shared" ca="1" si="283"/>
        <v>0</v>
      </c>
      <c r="AF1206" s="377">
        <f t="shared" ca="1" si="284"/>
        <v>0</v>
      </c>
      <c r="AH1206" s="688">
        <f>IFERROR($H1206/SUMIF($A:$A,$A1206,$H:$H)*SUMIF(Summary!$A$110:$A$186,$A1206,Summary!$P$110:$P$186),0)</f>
        <v>0</v>
      </c>
      <c r="AI1206" s="689">
        <f t="shared" ca="1" si="285"/>
        <v>0</v>
      </c>
      <c r="AJ1206" s="688">
        <f>IFERROR(H1206/SUMIF(A:A,A1206,H:H)*SUMIF(Summary!$A$110:$A$186,'Operations Support'!A1206,Summary!$Q$110:$Q$186),0)</f>
        <v>0</v>
      </c>
      <c r="AK1206" s="688">
        <f t="shared" ca="1" si="286"/>
        <v>0</v>
      </c>
      <c r="AM1206" s="688">
        <f>IFERROR($H1206/SUMIF($A:$A,$A1206,$H:$H)*SUMIF(Summary!$A$230:$A$266,$A1206,Summary!$P$230:$P$266),0)</f>
        <v>0</v>
      </c>
      <c r="AN1206" s="688">
        <f>IFERROR($H1206/SUMIF($A:$A,$A1206,$H:$H)*(SUMIF(Summary!$A$230:$A$266,$A1206,Summary!$L$230:$L$266)+SUMIF(Summary!$A$281:$A$317,$A1206,Summary!$L$281:$L$317))-AM1206,0)</f>
        <v>0</v>
      </c>
      <c r="AO1206" s="688">
        <f>IFERROR($H1206/SUMIF($A:$A,$A1206,$H:$H)*SUMIF(Summary!$A$230:$A$266,$A1206,Summary!$Q$230:$Q$266),0)</f>
        <v>0</v>
      </c>
      <c r="AP1206" s="688">
        <f>IFERROR($H1206/SUMIF($A:$A,$A1206,$H:$H)*(SUMIF(Summary!$A$230:$A$266,$A1206,Summary!$L$230:$L$266)+SUMIF(Summary!$A$281:$A$317,$A1206,Summary!$L$281:$L$317))-AO1206,0)</f>
        <v>0</v>
      </c>
      <c r="AQ1206" s="306"/>
      <c r="AR1206" s="688">
        <f t="shared" ca="1" si="287"/>
        <v>0</v>
      </c>
      <c r="AS1206" s="688">
        <f t="shared" ca="1" si="288"/>
        <v>0</v>
      </c>
    </row>
    <row r="1207" spans="1:45" x14ac:dyDescent="0.2">
      <c r="A1207" s="423">
        <v>3630</v>
      </c>
      <c r="B1207" s="424">
        <v>3</v>
      </c>
      <c r="C1207" s="425" t="s">
        <v>305</v>
      </c>
      <c r="D1207" s="422">
        <f t="shared" si="274"/>
        <v>2470</v>
      </c>
      <c r="E1207" s="422">
        <f t="shared" si="275"/>
        <v>201</v>
      </c>
      <c r="F1207" s="422">
        <f t="shared" si="276"/>
        <v>954</v>
      </c>
      <c r="G1207" s="422">
        <f t="shared" si="277"/>
        <v>0</v>
      </c>
      <c r="H1207" s="22">
        <f t="shared" si="278"/>
        <v>3625</v>
      </c>
      <c r="I1207" s="116">
        <v>1114</v>
      </c>
      <c r="J1207" s="116">
        <v>84</v>
      </c>
      <c r="K1207" s="116">
        <v>315</v>
      </c>
      <c r="L1207" s="116">
        <v>0</v>
      </c>
      <c r="M1207" s="22">
        <f t="shared" si="279"/>
        <v>1513</v>
      </c>
      <c r="N1207" s="116">
        <v>1180</v>
      </c>
      <c r="O1207" s="116">
        <v>117</v>
      </c>
      <c r="P1207" s="116">
        <v>393</v>
      </c>
      <c r="Q1207" s="116">
        <v>0</v>
      </c>
      <c r="R1207" s="22">
        <f t="shared" si="280"/>
        <v>1690</v>
      </c>
      <c r="S1207" s="116">
        <v>176</v>
      </c>
      <c r="T1207" s="116">
        <v>0</v>
      </c>
      <c r="U1207" s="116">
        <v>246</v>
      </c>
      <c r="V1207" s="116">
        <v>0</v>
      </c>
      <c r="W1207" s="22">
        <f t="shared" si="281"/>
        <v>422</v>
      </c>
      <c r="X1207" s="22">
        <f t="shared" si="282"/>
        <v>151.04166666666666</v>
      </c>
      <c r="Y1207" s="22">
        <f ca="1">OFFSET('Cost Study'!$B$7,'Operations Support'!$C1207,'Operations Support'!$B1207)*$H1207</f>
        <v>21750</v>
      </c>
      <c r="Z1207" s="23">
        <f ca="1">Y1207*'Cost Study'!$B$31</f>
        <v>1214779.4757957323</v>
      </c>
      <c r="AA1207" s="23">
        <f ca="1">IF(A1207=10298,1.51,1)*IF($B1207&lt;3,$D1207*'Cost Study'!$B$32*OFFSET('Cost Study'!$B$7,'Operations Support'!$C1207,'Operations Support'!$B1207),0)</f>
        <v>0</v>
      </c>
      <c r="AB1207" s="24">
        <f ca="1">AA1207*'Cost Study'!$B$31</f>
        <v>0</v>
      </c>
      <c r="AC1207" s="23">
        <f ca="1">Y1207*'Cost Study'!$B$31</f>
        <v>1214779.4757957323</v>
      </c>
      <c r="AD1207" s="24">
        <f ca="1">AA1207*'Cost Study'!$B$31</f>
        <v>0</v>
      </c>
      <c r="AE1207" s="377">
        <f t="shared" ca="1" si="283"/>
        <v>1214779.4757957323</v>
      </c>
      <c r="AF1207" s="377">
        <f t="shared" ca="1" si="284"/>
        <v>1214779.4757957323</v>
      </c>
      <c r="AH1207" s="688">
        <f>IFERROR($H1207/SUMIF($A:$A,$A1207,$H:$H)*SUMIF(Summary!$A$110:$A$186,$A1207,Summary!$P$110:$P$186),0)</f>
        <v>154493.85255253103</v>
      </c>
      <c r="AI1207" s="689">
        <f t="shared" ca="1" si="285"/>
        <v>1060285.6232432013</v>
      </c>
      <c r="AJ1207" s="688">
        <f>IFERROR(H1207/SUMIF(A:A,A1207,H:H)*SUMIF(Summary!$A$110:$A$186,'Operations Support'!A1207,Summary!$Q$110:$Q$186),0)</f>
        <v>155416.67930552294</v>
      </c>
      <c r="AK1207" s="688">
        <f t="shared" ca="1" si="286"/>
        <v>1059362.7964902094</v>
      </c>
      <c r="AM1207" s="688">
        <f>IFERROR($H1207/SUMIF($A:$A,$A1207,$H:$H)*SUMIF(Summary!$A$230:$A$266,$A1207,Summary!$P$230:$P$266),0)</f>
        <v>29230.452733397204</v>
      </c>
      <c r="AN1207" s="688">
        <f>IFERROR($H1207/SUMIF($A:$A,$A1207,$H:$H)*(SUMIF(Summary!$A$230:$A$266,$A1207,Summary!$L$230:$L$266)+SUMIF(Summary!$A$281:$A$317,$A1207,Summary!$L$281:$L$317))-AM1207,0)</f>
        <v>66567.516113617341</v>
      </c>
      <c r="AO1207" s="688">
        <f>IFERROR($H1207/SUMIF($A:$A,$A1207,$H:$H)*SUMIF(Summary!$A$230:$A$266,$A1207,Summary!$Q$230:$Q$266),0)</f>
        <v>29405.052844267462</v>
      </c>
      <c r="AP1207" s="688">
        <f>IFERROR($H1207/SUMIF($A:$A,$A1207,$H:$H)*(SUMIF(Summary!$A$230:$A$266,$A1207,Summary!$L$230:$L$266)+SUMIF(Summary!$A$281:$A$317,$A1207,Summary!$L$281:$L$317))-AO1207,0)</f>
        <v>66392.916002747079</v>
      </c>
      <c r="AQ1207" s="306"/>
      <c r="AR1207" s="688">
        <f t="shared" ca="1" si="287"/>
        <v>1126853.1393568185</v>
      </c>
      <c r="AS1207" s="688">
        <f t="shared" ca="1" si="288"/>
        <v>1125755.7124929565</v>
      </c>
    </row>
    <row r="1208" spans="1:45" x14ac:dyDescent="0.2">
      <c r="A1208" s="423">
        <v>3630</v>
      </c>
      <c r="B1208" s="424">
        <v>3</v>
      </c>
      <c r="C1208" s="425" t="s">
        <v>306</v>
      </c>
      <c r="D1208" s="422">
        <f t="shared" si="274"/>
        <v>360</v>
      </c>
      <c r="E1208" s="422">
        <f t="shared" si="275"/>
        <v>306</v>
      </c>
      <c r="F1208" s="422">
        <f t="shared" si="276"/>
        <v>243</v>
      </c>
      <c r="G1208" s="422">
        <f t="shared" si="277"/>
        <v>0</v>
      </c>
      <c r="H1208" s="22">
        <f t="shared" si="278"/>
        <v>909</v>
      </c>
      <c r="I1208" s="116">
        <v>174</v>
      </c>
      <c r="J1208" s="116">
        <v>87</v>
      </c>
      <c r="K1208" s="116">
        <v>153</v>
      </c>
      <c r="L1208" s="116">
        <v>0</v>
      </c>
      <c r="M1208" s="22">
        <f t="shared" si="279"/>
        <v>414</v>
      </c>
      <c r="N1208" s="116">
        <v>153</v>
      </c>
      <c r="O1208" s="116">
        <v>159</v>
      </c>
      <c r="P1208" s="116">
        <v>36</v>
      </c>
      <c r="Q1208" s="116">
        <v>0</v>
      </c>
      <c r="R1208" s="22">
        <f t="shared" si="280"/>
        <v>348</v>
      </c>
      <c r="S1208" s="116">
        <v>33</v>
      </c>
      <c r="T1208" s="116">
        <v>60</v>
      </c>
      <c r="U1208" s="116">
        <v>54</v>
      </c>
      <c r="V1208" s="116">
        <v>0</v>
      </c>
      <c r="W1208" s="22">
        <f t="shared" si="281"/>
        <v>147</v>
      </c>
      <c r="X1208" s="22">
        <f t="shared" si="282"/>
        <v>37.875</v>
      </c>
      <c r="Y1208" s="22">
        <f ca="1">OFFSET('Cost Study'!$B$7,'Operations Support'!$C1208,'Operations Support'!$B1208)*$H1208</f>
        <v>2781.54</v>
      </c>
      <c r="Z1208" s="23">
        <f ca="1">Y1208*'Cost Study'!$B$31</f>
        <v>155354.3771542465</v>
      </c>
      <c r="AA1208" s="23">
        <f ca="1">IF(A1208=10298,1.51,1)*IF($B1208&lt;3,$D1208*'Cost Study'!$B$32*OFFSET('Cost Study'!$B$7,'Operations Support'!$C1208,'Operations Support'!$B1208),0)</f>
        <v>0</v>
      </c>
      <c r="AB1208" s="24">
        <f ca="1">AA1208*'Cost Study'!$B$31</f>
        <v>0</v>
      </c>
      <c r="AC1208" s="23">
        <f ca="1">Y1208*'Cost Study'!$B$31</f>
        <v>155354.3771542465</v>
      </c>
      <c r="AD1208" s="24">
        <f ca="1">AA1208*'Cost Study'!$B$31</f>
        <v>0</v>
      </c>
      <c r="AE1208" s="377">
        <f t="shared" ca="1" si="283"/>
        <v>155354.3771542465</v>
      </c>
      <c r="AF1208" s="377">
        <f t="shared" ca="1" si="284"/>
        <v>155354.3771542465</v>
      </c>
      <c r="AH1208" s="688">
        <f>IFERROR($H1208/SUMIF($A:$A,$A1208,$H:$H)*SUMIF(Summary!$A$110:$A$186,$A1208,Summary!$P$110:$P$186),0)</f>
        <v>38740.665371103642</v>
      </c>
      <c r="AI1208" s="689">
        <f t="shared" ca="1" si="285"/>
        <v>116613.71178314285</v>
      </c>
      <c r="AJ1208" s="688">
        <f>IFERROR(H1208/SUMIF(A:A,A1208,H:H)*SUMIF(Summary!$A$110:$A$186,'Operations Support'!A1208,Summary!$Q$110:$Q$186),0)</f>
        <v>38972.072134819406</v>
      </c>
      <c r="AK1208" s="688">
        <f t="shared" ca="1" si="286"/>
        <v>116382.30501942709</v>
      </c>
      <c r="AM1208" s="688">
        <f>IFERROR($H1208/SUMIF($A:$A,$A1208,$H:$H)*SUMIF(Summary!$A$230:$A$266,$A1208,Summary!$P$230:$P$266),0)</f>
        <v>7329.7880095608443</v>
      </c>
      <c r="AN1208" s="688">
        <f>IFERROR($H1208/SUMIF($A:$A,$A1208,$H:$H)*(SUMIF(Summary!$A$230:$A$266,$A1208,Summary!$L$230:$L$266)+SUMIF(Summary!$A$281:$A$317,$A1208,Summary!$L$281:$L$317))-AM1208,0)</f>
        <v>16692.37852338708</v>
      </c>
      <c r="AO1208" s="688">
        <f>IFERROR($H1208/SUMIF($A:$A,$A1208,$H:$H)*SUMIF(Summary!$A$230:$A$266,$A1208,Summary!$Q$230:$Q$266),0)</f>
        <v>7373.570492534931</v>
      </c>
      <c r="AP1208" s="688">
        <f>IFERROR($H1208/SUMIF($A:$A,$A1208,$H:$H)*(SUMIF(Summary!$A$230:$A$266,$A1208,Summary!$L$230:$L$266)+SUMIF(Summary!$A$281:$A$317,$A1208,Summary!$L$281:$L$317))-AO1208,0)</f>
        <v>16648.596040412995</v>
      </c>
      <c r="AQ1208" s="306"/>
      <c r="AR1208" s="688">
        <f t="shared" ca="1" si="287"/>
        <v>133306.09030652992</v>
      </c>
      <c r="AS1208" s="688">
        <f t="shared" ca="1" si="288"/>
        <v>133030.90105984008</v>
      </c>
    </row>
    <row r="1209" spans="1:45" x14ac:dyDescent="0.2">
      <c r="A1209" s="423">
        <v>3630</v>
      </c>
      <c r="B1209" s="424">
        <v>3</v>
      </c>
      <c r="C1209" s="425" t="s">
        <v>307</v>
      </c>
      <c r="D1209" s="422">
        <f t="shared" si="274"/>
        <v>0</v>
      </c>
      <c r="E1209" s="422">
        <f t="shared" si="275"/>
        <v>0</v>
      </c>
      <c r="F1209" s="422">
        <f t="shared" si="276"/>
        <v>0</v>
      </c>
      <c r="G1209" s="422">
        <f t="shared" si="277"/>
        <v>0</v>
      </c>
      <c r="H1209" s="22">
        <f t="shared" si="278"/>
        <v>0</v>
      </c>
      <c r="I1209" s="116">
        <v>0</v>
      </c>
      <c r="J1209" s="116">
        <v>0</v>
      </c>
      <c r="K1209" s="116">
        <v>0</v>
      </c>
      <c r="L1209" s="116">
        <v>0</v>
      </c>
      <c r="M1209" s="22">
        <f t="shared" si="279"/>
        <v>0</v>
      </c>
      <c r="N1209" s="116">
        <v>0</v>
      </c>
      <c r="O1209" s="116">
        <v>0</v>
      </c>
      <c r="P1209" s="116">
        <v>0</v>
      </c>
      <c r="Q1209" s="116">
        <v>0</v>
      </c>
      <c r="R1209" s="22">
        <f t="shared" si="280"/>
        <v>0</v>
      </c>
      <c r="S1209" s="116">
        <v>0</v>
      </c>
      <c r="T1209" s="116">
        <v>0</v>
      </c>
      <c r="U1209" s="116">
        <v>0</v>
      </c>
      <c r="V1209" s="116">
        <v>0</v>
      </c>
      <c r="W1209" s="22">
        <f t="shared" si="281"/>
        <v>0</v>
      </c>
      <c r="X1209" s="22">
        <f t="shared" si="282"/>
        <v>0</v>
      </c>
      <c r="Y1209" s="22">
        <f ca="1">OFFSET('Cost Study'!$B$7,'Operations Support'!$C1209,'Operations Support'!$B1209)*$H1209</f>
        <v>0</v>
      </c>
      <c r="Z1209" s="23">
        <f ca="1">Y1209*'Cost Study'!$B$31</f>
        <v>0</v>
      </c>
      <c r="AA1209" s="23">
        <f ca="1">IF(A1209=10298,1.51,1)*IF($B1209&lt;3,$D1209*'Cost Study'!$B$32*OFFSET('Cost Study'!$B$7,'Operations Support'!$C1209,'Operations Support'!$B1209),0)</f>
        <v>0</v>
      </c>
      <c r="AB1209" s="24">
        <f ca="1">AA1209*'Cost Study'!$B$31</f>
        <v>0</v>
      </c>
      <c r="AC1209" s="23">
        <f ca="1">Y1209*'Cost Study'!$B$31</f>
        <v>0</v>
      </c>
      <c r="AD1209" s="24">
        <f ca="1">AA1209*'Cost Study'!$B$31</f>
        <v>0</v>
      </c>
      <c r="AE1209" s="377">
        <f t="shared" ca="1" si="283"/>
        <v>0</v>
      </c>
      <c r="AF1209" s="377">
        <f t="shared" ca="1" si="284"/>
        <v>0</v>
      </c>
      <c r="AH1209" s="688">
        <f>IFERROR($H1209/SUMIF($A:$A,$A1209,$H:$H)*SUMIF(Summary!$A$110:$A$186,$A1209,Summary!$P$110:$P$186),0)</f>
        <v>0</v>
      </c>
      <c r="AI1209" s="689">
        <f t="shared" ca="1" si="285"/>
        <v>0</v>
      </c>
      <c r="AJ1209" s="688">
        <f>IFERROR(H1209/SUMIF(A:A,A1209,H:H)*SUMIF(Summary!$A$110:$A$186,'Operations Support'!A1209,Summary!$Q$110:$Q$186),0)</f>
        <v>0</v>
      </c>
      <c r="AK1209" s="688">
        <f t="shared" ca="1" si="286"/>
        <v>0</v>
      </c>
      <c r="AM1209" s="688">
        <f>IFERROR($H1209/SUMIF($A:$A,$A1209,$H:$H)*SUMIF(Summary!$A$230:$A$266,$A1209,Summary!$P$230:$P$266),0)</f>
        <v>0</v>
      </c>
      <c r="AN1209" s="688">
        <f>IFERROR($H1209/SUMIF($A:$A,$A1209,$H:$H)*(SUMIF(Summary!$A$230:$A$266,$A1209,Summary!$L$230:$L$266)+SUMIF(Summary!$A$281:$A$317,$A1209,Summary!$L$281:$L$317))-AM1209,0)</f>
        <v>0</v>
      </c>
      <c r="AO1209" s="688">
        <f>IFERROR($H1209/SUMIF($A:$A,$A1209,$H:$H)*SUMIF(Summary!$A$230:$A$266,$A1209,Summary!$Q$230:$Q$266),0)</f>
        <v>0</v>
      </c>
      <c r="AP1209" s="688">
        <f>IFERROR($H1209/SUMIF($A:$A,$A1209,$H:$H)*(SUMIF(Summary!$A$230:$A$266,$A1209,Summary!$L$230:$L$266)+SUMIF(Summary!$A$281:$A$317,$A1209,Summary!$L$281:$L$317))-AO1209,0)</f>
        <v>0</v>
      </c>
      <c r="AQ1209" s="306"/>
      <c r="AR1209" s="688">
        <f t="shared" ca="1" si="287"/>
        <v>0</v>
      </c>
      <c r="AS1209" s="688">
        <f t="shared" ca="1" si="288"/>
        <v>0</v>
      </c>
    </row>
    <row r="1210" spans="1:45" x14ac:dyDescent="0.2">
      <c r="A1210" s="423">
        <v>3630</v>
      </c>
      <c r="B1210" s="424">
        <v>3</v>
      </c>
      <c r="C1210" s="425" t="s">
        <v>308</v>
      </c>
      <c r="D1210" s="422">
        <f t="shared" si="274"/>
        <v>0</v>
      </c>
      <c r="E1210" s="422">
        <f t="shared" si="275"/>
        <v>0</v>
      </c>
      <c r="F1210" s="422">
        <f t="shared" si="276"/>
        <v>0</v>
      </c>
      <c r="G1210" s="422">
        <f t="shared" si="277"/>
        <v>0</v>
      </c>
      <c r="H1210" s="22">
        <f t="shared" si="278"/>
        <v>0</v>
      </c>
      <c r="I1210" s="116">
        <v>0</v>
      </c>
      <c r="J1210" s="116">
        <v>0</v>
      </c>
      <c r="K1210" s="116">
        <v>0</v>
      </c>
      <c r="L1210" s="116">
        <v>0</v>
      </c>
      <c r="M1210" s="22">
        <f t="shared" si="279"/>
        <v>0</v>
      </c>
      <c r="N1210" s="116">
        <v>0</v>
      </c>
      <c r="O1210" s="116">
        <v>0</v>
      </c>
      <c r="P1210" s="116">
        <v>0</v>
      </c>
      <c r="Q1210" s="116">
        <v>0</v>
      </c>
      <c r="R1210" s="22">
        <f t="shared" si="280"/>
        <v>0</v>
      </c>
      <c r="S1210" s="116">
        <v>0</v>
      </c>
      <c r="T1210" s="116">
        <v>0</v>
      </c>
      <c r="U1210" s="116">
        <v>0</v>
      </c>
      <c r="V1210" s="116">
        <v>0</v>
      </c>
      <c r="W1210" s="22">
        <f t="shared" si="281"/>
        <v>0</v>
      </c>
      <c r="X1210" s="22">
        <f t="shared" si="282"/>
        <v>0</v>
      </c>
      <c r="Y1210" s="22">
        <f ca="1">OFFSET('Cost Study'!$B$7,'Operations Support'!$C1210,'Operations Support'!$B1210)*$H1210</f>
        <v>0</v>
      </c>
      <c r="Z1210" s="23">
        <f ca="1">Y1210*'Cost Study'!$B$31</f>
        <v>0</v>
      </c>
      <c r="AA1210" s="23">
        <f ca="1">IF(A1210=10298,1.51,1)*IF($B1210&lt;3,$D1210*'Cost Study'!$B$32*OFFSET('Cost Study'!$B$7,'Operations Support'!$C1210,'Operations Support'!$B1210),0)</f>
        <v>0</v>
      </c>
      <c r="AB1210" s="24">
        <f ca="1">AA1210*'Cost Study'!$B$31</f>
        <v>0</v>
      </c>
      <c r="AC1210" s="23">
        <f ca="1">Y1210*'Cost Study'!$B$31</f>
        <v>0</v>
      </c>
      <c r="AD1210" s="24">
        <f ca="1">AA1210*'Cost Study'!$B$31</f>
        <v>0</v>
      </c>
      <c r="AE1210" s="377">
        <f t="shared" ca="1" si="283"/>
        <v>0</v>
      </c>
      <c r="AF1210" s="377">
        <f t="shared" ca="1" si="284"/>
        <v>0</v>
      </c>
      <c r="AH1210" s="688">
        <f>IFERROR($H1210/SUMIF($A:$A,$A1210,$H:$H)*SUMIF(Summary!$A$110:$A$186,$A1210,Summary!$P$110:$P$186),0)</f>
        <v>0</v>
      </c>
      <c r="AI1210" s="689">
        <f t="shared" ca="1" si="285"/>
        <v>0</v>
      </c>
      <c r="AJ1210" s="688">
        <f>IFERROR(H1210/SUMIF(A:A,A1210,H:H)*SUMIF(Summary!$A$110:$A$186,'Operations Support'!A1210,Summary!$Q$110:$Q$186),0)</f>
        <v>0</v>
      </c>
      <c r="AK1210" s="688">
        <f t="shared" ca="1" si="286"/>
        <v>0</v>
      </c>
      <c r="AM1210" s="688">
        <f>IFERROR($H1210/SUMIF($A:$A,$A1210,$H:$H)*SUMIF(Summary!$A$230:$A$266,$A1210,Summary!$P$230:$P$266),0)</f>
        <v>0</v>
      </c>
      <c r="AN1210" s="688">
        <f>IFERROR($H1210/SUMIF($A:$A,$A1210,$H:$H)*(SUMIF(Summary!$A$230:$A$266,$A1210,Summary!$L$230:$L$266)+SUMIF(Summary!$A$281:$A$317,$A1210,Summary!$L$281:$L$317))-AM1210,0)</f>
        <v>0</v>
      </c>
      <c r="AO1210" s="688">
        <f>IFERROR($H1210/SUMIF($A:$A,$A1210,$H:$H)*SUMIF(Summary!$A$230:$A$266,$A1210,Summary!$Q$230:$Q$266),0)</f>
        <v>0</v>
      </c>
      <c r="AP1210" s="688">
        <f>IFERROR($H1210/SUMIF($A:$A,$A1210,$H:$H)*(SUMIF(Summary!$A$230:$A$266,$A1210,Summary!$L$230:$L$266)+SUMIF(Summary!$A$281:$A$317,$A1210,Summary!$L$281:$L$317))-AO1210,0)</f>
        <v>0</v>
      </c>
      <c r="AQ1210" s="306"/>
      <c r="AR1210" s="688">
        <f t="shared" ca="1" si="287"/>
        <v>0</v>
      </c>
      <c r="AS1210" s="688">
        <f t="shared" ca="1" si="288"/>
        <v>0</v>
      </c>
    </row>
    <row r="1211" spans="1:45" x14ac:dyDescent="0.2">
      <c r="A1211" s="423">
        <v>3630</v>
      </c>
      <c r="B1211" s="424">
        <v>3</v>
      </c>
      <c r="C1211" s="425" t="s">
        <v>309</v>
      </c>
      <c r="D1211" s="422">
        <f t="shared" si="274"/>
        <v>0</v>
      </c>
      <c r="E1211" s="422">
        <f t="shared" si="275"/>
        <v>0</v>
      </c>
      <c r="F1211" s="422">
        <f t="shared" si="276"/>
        <v>0</v>
      </c>
      <c r="G1211" s="422">
        <f t="shared" si="277"/>
        <v>0</v>
      </c>
      <c r="H1211" s="22">
        <f t="shared" si="278"/>
        <v>0</v>
      </c>
      <c r="I1211" s="116">
        <v>0</v>
      </c>
      <c r="J1211" s="116">
        <v>0</v>
      </c>
      <c r="K1211" s="116">
        <v>0</v>
      </c>
      <c r="L1211" s="116">
        <v>0</v>
      </c>
      <c r="M1211" s="22">
        <f t="shared" si="279"/>
        <v>0</v>
      </c>
      <c r="N1211" s="116">
        <v>0</v>
      </c>
      <c r="O1211" s="116">
        <v>0</v>
      </c>
      <c r="P1211" s="116">
        <v>0</v>
      </c>
      <c r="Q1211" s="116">
        <v>0</v>
      </c>
      <c r="R1211" s="22">
        <f t="shared" si="280"/>
        <v>0</v>
      </c>
      <c r="S1211" s="116">
        <v>0</v>
      </c>
      <c r="T1211" s="116">
        <v>0</v>
      </c>
      <c r="U1211" s="116">
        <v>0</v>
      </c>
      <c r="V1211" s="116">
        <v>0</v>
      </c>
      <c r="W1211" s="22">
        <f t="shared" si="281"/>
        <v>0</v>
      </c>
      <c r="X1211" s="22">
        <f t="shared" si="282"/>
        <v>0</v>
      </c>
      <c r="Y1211" s="22">
        <f ca="1">OFFSET('Cost Study'!$B$7,'Operations Support'!$C1211,'Operations Support'!$B1211)*$H1211</f>
        <v>0</v>
      </c>
      <c r="Z1211" s="23">
        <f ca="1">Y1211*'Cost Study'!$B$31</f>
        <v>0</v>
      </c>
      <c r="AA1211" s="23">
        <f ca="1">IF(A1211=10298,1.51,1)*IF($B1211&lt;3,$D1211*'Cost Study'!$B$32*OFFSET('Cost Study'!$B$7,'Operations Support'!$C1211,'Operations Support'!$B1211),0)</f>
        <v>0</v>
      </c>
      <c r="AB1211" s="24">
        <f ca="1">AA1211*'Cost Study'!$B$31</f>
        <v>0</v>
      </c>
      <c r="AC1211" s="23">
        <f ca="1">Y1211*'Cost Study'!$B$31</f>
        <v>0</v>
      </c>
      <c r="AD1211" s="24">
        <f ca="1">AA1211*'Cost Study'!$B$31</f>
        <v>0</v>
      </c>
      <c r="AE1211" s="377">
        <f t="shared" ca="1" si="283"/>
        <v>0</v>
      </c>
      <c r="AF1211" s="377">
        <f t="shared" ca="1" si="284"/>
        <v>0</v>
      </c>
      <c r="AH1211" s="688">
        <f>IFERROR($H1211/SUMIF($A:$A,$A1211,$H:$H)*SUMIF(Summary!$A$110:$A$186,$A1211,Summary!$P$110:$P$186),0)</f>
        <v>0</v>
      </c>
      <c r="AI1211" s="689">
        <f t="shared" ca="1" si="285"/>
        <v>0</v>
      </c>
      <c r="AJ1211" s="688">
        <f>IFERROR(H1211/SUMIF(A:A,A1211,H:H)*SUMIF(Summary!$A$110:$A$186,'Operations Support'!A1211,Summary!$Q$110:$Q$186),0)</f>
        <v>0</v>
      </c>
      <c r="AK1211" s="688">
        <f t="shared" ca="1" si="286"/>
        <v>0</v>
      </c>
      <c r="AM1211" s="688">
        <f>IFERROR($H1211/SUMIF($A:$A,$A1211,$H:$H)*SUMIF(Summary!$A$230:$A$266,$A1211,Summary!$P$230:$P$266),0)</f>
        <v>0</v>
      </c>
      <c r="AN1211" s="688">
        <f>IFERROR($H1211/SUMIF($A:$A,$A1211,$H:$H)*(SUMIF(Summary!$A$230:$A$266,$A1211,Summary!$L$230:$L$266)+SUMIF(Summary!$A$281:$A$317,$A1211,Summary!$L$281:$L$317))-AM1211,0)</f>
        <v>0</v>
      </c>
      <c r="AO1211" s="688">
        <f>IFERROR($H1211/SUMIF($A:$A,$A1211,$H:$H)*SUMIF(Summary!$A$230:$A$266,$A1211,Summary!$Q$230:$Q$266),0)</f>
        <v>0</v>
      </c>
      <c r="AP1211" s="688">
        <f>IFERROR($H1211/SUMIF($A:$A,$A1211,$H:$H)*(SUMIF(Summary!$A$230:$A$266,$A1211,Summary!$L$230:$L$266)+SUMIF(Summary!$A$281:$A$317,$A1211,Summary!$L$281:$L$317))-AO1211,0)</f>
        <v>0</v>
      </c>
      <c r="AQ1211" s="306"/>
      <c r="AR1211" s="688">
        <f t="shared" ca="1" si="287"/>
        <v>0</v>
      </c>
      <c r="AS1211" s="688">
        <f t="shared" ca="1" si="288"/>
        <v>0</v>
      </c>
    </row>
    <row r="1212" spans="1:45" x14ac:dyDescent="0.2">
      <c r="A1212" s="423">
        <v>3630</v>
      </c>
      <c r="B1212" s="424">
        <v>3</v>
      </c>
      <c r="C1212" s="425" t="s">
        <v>310</v>
      </c>
      <c r="D1212" s="422">
        <f t="shared" si="274"/>
        <v>0</v>
      </c>
      <c r="E1212" s="422">
        <f t="shared" si="275"/>
        <v>0</v>
      </c>
      <c r="F1212" s="422">
        <f t="shared" si="276"/>
        <v>0</v>
      </c>
      <c r="G1212" s="422">
        <f t="shared" si="277"/>
        <v>0</v>
      </c>
      <c r="H1212" s="22">
        <f t="shared" si="278"/>
        <v>0</v>
      </c>
      <c r="I1212" s="116">
        <v>0</v>
      </c>
      <c r="J1212" s="116">
        <v>0</v>
      </c>
      <c r="K1212" s="116">
        <v>0</v>
      </c>
      <c r="L1212" s="116">
        <v>0</v>
      </c>
      <c r="M1212" s="22">
        <f t="shared" si="279"/>
        <v>0</v>
      </c>
      <c r="N1212" s="116">
        <v>0</v>
      </c>
      <c r="O1212" s="116">
        <v>0</v>
      </c>
      <c r="P1212" s="116">
        <v>0</v>
      </c>
      <c r="Q1212" s="116">
        <v>0</v>
      </c>
      <c r="R1212" s="22">
        <f t="shared" si="280"/>
        <v>0</v>
      </c>
      <c r="S1212" s="116">
        <v>0</v>
      </c>
      <c r="T1212" s="116">
        <v>0</v>
      </c>
      <c r="U1212" s="116">
        <v>0</v>
      </c>
      <c r="V1212" s="116">
        <v>0</v>
      </c>
      <c r="W1212" s="22">
        <f t="shared" si="281"/>
        <v>0</v>
      </c>
      <c r="X1212" s="22">
        <f t="shared" si="282"/>
        <v>0</v>
      </c>
      <c r="Y1212" s="22">
        <f ca="1">OFFSET('Cost Study'!$B$7,'Operations Support'!$C1212,'Operations Support'!$B1212)*$H1212</f>
        <v>0</v>
      </c>
      <c r="Z1212" s="23">
        <f ca="1">Y1212*'Cost Study'!$B$31</f>
        <v>0</v>
      </c>
      <c r="AA1212" s="23">
        <f ca="1">IF(A1212=10298,1.51,1)*IF($B1212&lt;3,$D1212*'Cost Study'!$B$32*OFFSET('Cost Study'!$B$7,'Operations Support'!$C1212,'Operations Support'!$B1212),0)</f>
        <v>0</v>
      </c>
      <c r="AB1212" s="24">
        <f ca="1">AA1212*'Cost Study'!$B$31</f>
        <v>0</v>
      </c>
      <c r="AC1212" s="23">
        <f ca="1">Y1212*'Cost Study'!$B$31</f>
        <v>0</v>
      </c>
      <c r="AD1212" s="24">
        <f ca="1">AA1212*'Cost Study'!$B$31</f>
        <v>0</v>
      </c>
      <c r="AE1212" s="377">
        <f t="shared" ca="1" si="283"/>
        <v>0</v>
      </c>
      <c r="AF1212" s="377">
        <f t="shared" ca="1" si="284"/>
        <v>0</v>
      </c>
      <c r="AH1212" s="688">
        <f>IFERROR($H1212/SUMIF($A:$A,$A1212,$H:$H)*SUMIF(Summary!$A$110:$A$186,$A1212,Summary!$P$110:$P$186),0)</f>
        <v>0</v>
      </c>
      <c r="AI1212" s="689">
        <f t="shared" ca="1" si="285"/>
        <v>0</v>
      </c>
      <c r="AJ1212" s="688">
        <f>IFERROR(H1212/SUMIF(A:A,A1212,H:H)*SUMIF(Summary!$A$110:$A$186,'Operations Support'!A1212,Summary!$Q$110:$Q$186),0)</f>
        <v>0</v>
      </c>
      <c r="AK1212" s="688">
        <f t="shared" ca="1" si="286"/>
        <v>0</v>
      </c>
      <c r="AM1212" s="688">
        <f>IFERROR($H1212/SUMIF($A:$A,$A1212,$H:$H)*SUMIF(Summary!$A$230:$A$266,$A1212,Summary!$P$230:$P$266),0)</f>
        <v>0</v>
      </c>
      <c r="AN1212" s="688">
        <f>IFERROR($H1212/SUMIF($A:$A,$A1212,$H:$H)*(SUMIF(Summary!$A$230:$A$266,$A1212,Summary!$L$230:$L$266)+SUMIF(Summary!$A$281:$A$317,$A1212,Summary!$L$281:$L$317))-AM1212,0)</f>
        <v>0</v>
      </c>
      <c r="AO1212" s="688">
        <f>IFERROR($H1212/SUMIF($A:$A,$A1212,$H:$H)*SUMIF(Summary!$A$230:$A$266,$A1212,Summary!$Q$230:$Q$266),0)</f>
        <v>0</v>
      </c>
      <c r="AP1212" s="688">
        <f>IFERROR($H1212/SUMIF($A:$A,$A1212,$H:$H)*(SUMIF(Summary!$A$230:$A$266,$A1212,Summary!$L$230:$L$266)+SUMIF(Summary!$A$281:$A$317,$A1212,Summary!$L$281:$L$317))-AO1212,0)</f>
        <v>0</v>
      </c>
      <c r="AQ1212" s="306"/>
      <c r="AR1212" s="688">
        <f t="shared" ca="1" si="287"/>
        <v>0</v>
      </c>
      <c r="AS1212" s="688">
        <f t="shared" ca="1" si="288"/>
        <v>0</v>
      </c>
    </row>
    <row r="1213" spans="1:45" x14ac:dyDescent="0.2">
      <c r="A1213" s="423">
        <v>3630</v>
      </c>
      <c r="B1213" s="424">
        <v>3</v>
      </c>
      <c r="C1213" s="425" t="s">
        <v>311</v>
      </c>
      <c r="D1213" s="422">
        <f t="shared" si="274"/>
        <v>0</v>
      </c>
      <c r="E1213" s="422">
        <f t="shared" si="275"/>
        <v>0</v>
      </c>
      <c r="F1213" s="422">
        <f t="shared" si="276"/>
        <v>0</v>
      </c>
      <c r="G1213" s="422">
        <f t="shared" si="277"/>
        <v>0</v>
      </c>
      <c r="H1213" s="22">
        <f t="shared" si="278"/>
        <v>0</v>
      </c>
      <c r="I1213" s="116">
        <v>0</v>
      </c>
      <c r="J1213" s="116">
        <v>0</v>
      </c>
      <c r="K1213" s="116">
        <v>0</v>
      </c>
      <c r="L1213" s="116">
        <v>0</v>
      </c>
      <c r="M1213" s="22">
        <f t="shared" si="279"/>
        <v>0</v>
      </c>
      <c r="N1213" s="116">
        <v>0</v>
      </c>
      <c r="O1213" s="116">
        <v>0</v>
      </c>
      <c r="P1213" s="116">
        <v>0</v>
      </c>
      <c r="Q1213" s="116">
        <v>0</v>
      </c>
      <c r="R1213" s="22">
        <f t="shared" si="280"/>
        <v>0</v>
      </c>
      <c r="S1213" s="116">
        <v>0</v>
      </c>
      <c r="T1213" s="116">
        <v>0</v>
      </c>
      <c r="U1213" s="116">
        <v>0</v>
      </c>
      <c r="V1213" s="116">
        <v>0</v>
      </c>
      <c r="W1213" s="22">
        <f t="shared" si="281"/>
        <v>0</v>
      </c>
      <c r="X1213" s="22">
        <f t="shared" si="282"/>
        <v>0</v>
      </c>
      <c r="Y1213" s="22">
        <f ca="1">OFFSET('Cost Study'!$B$7,'Operations Support'!$C1213,'Operations Support'!$B1213)*$H1213</f>
        <v>0</v>
      </c>
      <c r="Z1213" s="23">
        <f ca="1">Y1213*'Cost Study'!$B$31</f>
        <v>0</v>
      </c>
      <c r="AA1213" s="23">
        <f ca="1">IF(A1213=10298,1.51,1)*IF($B1213&lt;3,$D1213*'Cost Study'!$B$32*OFFSET('Cost Study'!$B$7,'Operations Support'!$C1213,'Operations Support'!$B1213),0)</f>
        <v>0</v>
      </c>
      <c r="AB1213" s="24">
        <f ca="1">AA1213*'Cost Study'!$B$31</f>
        <v>0</v>
      </c>
      <c r="AC1213" s="23">
        <f ca="1">Y1213*'Cost Study'!$B$31</f>
        <v>0</v>
      </c>
      <c r="AD1213" s="24">
        <f ca="1">AA1213*'Cost Study'!$B$31</f>
        <v>0</v>
      </c>
      <c r="AE1213" s="377">
        <f t="shared" ca="1" si="283"/>
        <v>0</v>
      </c>
      <c r="AF1213" s="377">
        <f t="shared" ca="1" si="284"/>
        <v>0</v>
      </c>
      <c r="AH1213" s="688">
        <f>IFERROR($H1213/SUMIF($A:$A,$A1213,$H:$H)*SUMIF(Summary!$A$110:$A$186,$A1213,Summary!$P$110:$P$186),0)</f>
        <v>0</v>
      </c>
      <c r="AI1213" s="689">
        <f t="shared" ca="1" si="285"/>
        <v>0</v>
      </c>
      <c r="AJ1213" s="688">
        <f>IFERROR(H1213/SUMIF(A:A,A1213,H:H)*SUMIF(Summary!$A$110:$A$186,'Operations Support'!A1213,Summary!$Q$110:$Q$186),0)</f>
        <v>0</v>
      </c>
      <c r="AK1213" s="688">
        <f t="shared" ca="1" si="286"/>
        <v>0</v>
      </c>
      <c r="AM1213" s="688">
        <f>IFERROR($H1213/SUMIF($A:$A,$A1213,$H:$H)*SUMIF(Summary!$A$230:$A$266,$A1213,Summary!$P$230:$P$266),0)</f>
        <v>0</v>
      </c>
      <c r="AN1213" s="688">
        <f>IFERROR($H1213/SUMIF($A:$A,$A1213,$H:$H)*(SUMIF(Summary!$A$230:$A$266,$A1213,Summary!$L$230:$L$266)+SUMIF(Summary!$A$281:$A$317,$A1213,Summary!$L$281:$L$317))-AM1213,0)</f>
        <v>0</v>
      </c>
      <c r="AO1213" s="688">
        <f>IFERROR($H1213/SUMIF($A:$A,$A1213,$H:$H)*SUMIF(Summary!$A$230:$A$266,$A1213,Summary!$Q$230:$Q$266),0)</f>
        <v>0</v>
      </c>
      <c r="AP1213" s="688">
        <f>IFERROR($H1213/SUMIF($A:$A,$A1213,$H:$H)*(SUMIF(Summary!$A$230:$A$266,$A1213,Summary!$L$230:$L$266)+SUMIF(Summary!$A$281:$A$317,$A1213,Summary!$L$281:$L$317))-AO1213,0)</f>
        <v>0</v>
      </c>
      <c r="AQ1213" s="306"/>
      <c r="AR1213" s="688">
        <f t="shared" ca="1" si="287"/>
        <v>0</v>
      </c>
      <c r="AS1213" s="688">
        <f t="shared" ca="1" si="288"/>
        <v>0</v>
      </c>
    </row>
    <row r="1214" spans="1:45" x14ac:dyDescent="0.2">
      <c r="A1214" s="423">
        <v>3630</v>
      </c>
      <c r="B1214" s="424">
        <v>3</v>
      </c>
      <c r="C1214" s="425" t="s">
        <v>312</v>
      </c>
      <c r="D1214" s="422">
        <f t="shared" si="274"/>
        <v>0</v>
      </c>
      <c r="E1214" s="422">
        <f t="shared" si="275"/>
        <v>0</v>
      </c>
      <c r="F1214" s="422">
        <f t="shared" si="276"/>
        <v>0</v>
      </c>
      <c r="G1214" s="422">
        <f t="shared" si="277"/>
        <v>0</v>
      </c>
      <c r="H1214" s="22">
        <f t="shared" si="278"/>
        <v>0</v>
      </c>
      <c r="I1214" s="116">
        <v>0</v>
      </c>
      <c r="J1214" s="116">
        <v>0</v>
      </c>
      <c r="K1214" s="116">
        <v>0</v>
      </c>
      <c r="L1214" s="116">
        <v>0</v>
      </c>
      <c r="M1214" s="22">
        <f t="shared" si="279"/>
        <v>0</v>
      </c>
      <c r="N1214" s="116">
        <v>0</v>
      </c>
      <c r="O1214" s="116">
        <v>0</v>
      </c>
      <c r="P1214" s="116">
        <v>0</v>
      </c>
      <c r="Q1214" s="116">
        <v>0</v>
      </c>
      <c r="R1214" s="22">
        <f t="shared" si="280"/>
        <v>0</v>
      </c>
      <c r="S1214" s="116">
        <v>0</v>
      </c>
      <c r="T1214" s="116">
        <v>0</v>
      </c>
      <c r="U1214" s="116">
        <v>0</v>
      </c>
      <c r="V1214" s="116">
        <v>0</v>
      </c>
      <c r="W1214" s="22">
        <f t="shared" si="281"/>
        <v>0</v>
      </c>
      <c r="X1214" s="22">
        <f t="shared" si="282"/>
        <v>0</v>
      </c>
      <c r="Y1214" s="22">
        <f ca="1">OFFSET('Cost Study'!$B$7,'Operations Support'!$C1214,'Operations Support'!$B1214)*$H1214</f>
        <v>0</v>
      </c>
      <c r="Z1214" s="23">
        <f ca="1">Y1214*'Cost Study'!$B$31</f>
        <v>0</v>
      </c>
      <c r="AA1214" s="23">
        <f ca="1">IF(A1214=10298,1.51,1)*IF($B1214&lt;3,$D1214*'Cost Study'!$B$32*OFFSET('Cost Study'!$B$7,'Operations Support'!$C1214,'Operations Support'!$B1214),0)</f>
        <v>0</v>
      </c>
      <c r="AB1214" s="24">
        <f ca="1">AA1214*'Cost Study'!$B$31</f>
        <v>0</v>
      </c>
      <c r="AC1214" s="23">
        <f ca="1">Y1214*'Cost Study'!$B$31</f>
        <v>0</v>
      </c>
      <c r="AD1214" s="24">
        <f ca="1">AA1214*'Cost Study'!$B$31</f>
        <v>0</v>
      </c>
      <c r="AE1214" s="377">
        <f t="shared" ca="1" si="283"/>
        <v>0</v>
      </c>
      <c r="AF1214" s="377">
        <f t="shared" ca="1" si="284"/>
        <v>0</v>
      </c>
      <c r="AH1214" s="688">
        <f>IFERROR($H1214/SUMIF($A:$A,$A1214,$H:$H)*SUMIF(Summary!$A$110:$A$186,$A1214,Summary!$P$110:$P$186),0)</f>
        <v>0</v>
      </c>
      <c r="AI1214" s="689">
        <f t="shared" ca="1" si="285"/>
        <v>0</v>
      </c>
      <c r="AJ1214" s="688">
        <f>IFERROR(H1214/SUMIF(A:A,A1214,H:H)*SUMIF(Summary!$A$110:$A$186,'Operations Support'!A1214,Summary!$Q$110:$Q$186),0)</f>
        <v>0</v>
      </c>
      <c r="AK1214" s="688">
        <f t="shared" ca="1" si="286"/>
        <v>0</v>
      </c>
      <c r="AM1214" s="688">
        <f>IFERROR($H1214/SUMIF($A:$A,$A1214,$H:$H)*SUMIF(Summary!$A$230:$A$266,$A1214,Summary!$P$230:$P$266),0)</f>
        <v>0</v>
      </c>
      <c r="AN1214" s="688">
        <f>IFERROR($H1214/SUMIF($A:$A,$A1214,$H:$H)*(SUMIF(Summary!$A$230:$A$266,$A1214,Summary!$L$230:$L$266)+SUMIF(Summary!$A$281:$A$317,$A1214,Summary!$L$281:$L$317))-AM1214,0)</f>
        <v>0</v>
      </c>
      <c r="AO1214" s="688">
        <f>IFERROR($H1214/SUMIF($A:$A,$A1214,$H:$H)*SUMIF(Summary!$A$230:$A$266,$A1214,Summary!$Q$230:$Q$266),0)</f>
        <v>0</v>
      </c>
      <c r="AP1214" s="688">
        <f>IFERROR($H1214/SUMIF($A:$A,$A1214,$H:$H)*(SUMIF(Summary!$A$230:$A$266,$A1214,Summary!$L$230:$L$266)+SUMIF(Summary!$A$281:$A$317,$A1214,Summary!$L$281:$L$317))-AO1214,0)</f>
        <v>0</v>
      </c>
      <c r="AQ1214" s="306"/>
      <c r="AR1214" s="688">
        <f t="shared" ca="1" si="287"/>
        <v>0</v>
      </c>
      <c r="AS1214" s="688">
        <f t="shared" ca="1" si="288"/>
        <v>0</v>
      </c>
    </row>
    <row r="1215" spans="1:45" x14ac:dyDescent="0.2">
      <c r="A1215" s="423">
        <v>3630</v>
      </c>
      <c r="B1215" s="424">
        <v>3</v>
      </c>
      <c r="C1215" s="425" t="s">
        <v>313</v>
      </c>
      <c r="D1215" s="422">
        <f t="shared" si="274"/>
        <v>222</v>
      </c>
      <c r="E1215" s="422">
        <f t="shared" si="275"/>
        <v>30</v>
      </c>
      <c r="F1215" s="422">
        <f t="shared" si="276"/>
        <v>123</v>
      </c>
      <c r="G1215" s="422">
        <f t="shared" si="277"/>
        <v>0</v>
      </c>
      <c r="H1215" s="22">
        <f t="shared" si="278"/>
        <v>375</v>
      </c>
      <c r="I1215" s="116">
        <v>90</v>
      </c>
      <c r="J1215" s="116">
        <v>30</v>
      </c>
      <c r="K1215" s="116">
        <v>12</v>
      </c>
      <c r="L1215" s="116">
        <v>0</v>
      </c>
      <c r="M1215" s="22">
        <f t="shared" si="279"/>
        <v>132</v>
      </c>
      <c r="N1215" s="116">
        <v>132</v>
      </c>
      <c r="O1215" s="116">
        <v>0</v>
      </c>
      <c r="P1215" s="116">
        <v>111</v>
      </c>
      <c r="Q1215" s="116">
        <v>0</v>
      </c>
      <c r="R1215" s="22">
        <f t="shared" si="280"/>
        <v>243</v>
      </c>
      <c r="S1215" s="116">
        <v>0</v>
      </c>
      <c r="T1215" s="116">
        <v>0</v>
      </c>
      <c r="U1215" s="116">
        <v>0</v>
      </c>
      <c r="V1215" s="116">
        <v>0</v>
      </c>
      <c r="W1215" s="22">
        <f t="shared" si="281"/>
        <v>0</v>
      </c>
      <c r="X1215" s="22">
        <f t="shared" si="282"/>
        <v>15.625</v>
      </c>
      <c r="Y1215" s="22">
        <f ca="1">OFFSET('Cost Study'!$B$7,'Operations Support'!$C1215,'Operations Support'!$B1215)*$H1215</f>
        <v>982.5</v>
      </c>
      <c r="Z1215" s="23">
        <f ca="1">Y1215*'Cost Study'!$B$31</f>
        <v>54874.521148014115</v>
      </c>
      <c r="AA1215" s="23">
        <f ca="1">IF(A1215=10298,1.51,1)*IF($B1215&lt;3,$D1215*'Cost Study'!$B$32*OFFSET('Cost Study'!$B$7,'Operations Support'!$C1215,'Operations Support'!$B1215),0)</f>
        <v>0</v>
      </c>
      <c r="AB1215" s="24">
        <f ca="1">AA1215*'Cost Study'!$B$31</f>
        <v>0</v>
      </c>
      <c r="AC1215" s="23">
        <f ca="1">Y1215*'Cost Study'!$B$31</f>
        <v>54874.521148014115</v>
      </c>
      <c r="AD1215" s="24">
        <f ca="1">AA1215*'Cost Study'!$B$31</f>
        <v>0</v>
      </c>
      <c r="AE1215" s="377">
        <f t="shared" ca="1" si="283"/>
        <v>54874.521148014115</v>
      </c>
      <c r="AF1215" s="377">
        <f t="shared" ca="1" si="284"/>
        <v>54874.521148014115</v>
      </c>
      <c r="AH1215" s="688">
        <f>IFERROR($H1215/SUMIF($A:$A,$A1215,$H:$H)*SUMIF(Summary!$A$110:$A$186,$A1215,Summary!$P$110:$P$186),0)</f>
        <v>15982.12267784804</v>
      </c>
      <c r="AI1215" s="689">
        <f t="shared" ca="1" si="285"/>
        <v>38892.398470166074</v>
      </c>
      <c r="AJ1215" s="688">
        <f>IFERROR(H1215/SUMIF(A:A,A1215,H:H)*SUMIF(Summary!$A$110:$A$186,'Operations Support'!A1215,Summary!$Q$110:$Q$186),0)</f>
        <v>16077.587514364441</v>
      </c>
      <c r="AK1215" s="688">
        <f t="shared" ca="1" si="286"/>
        <v>38796.933633649678</v>
      </c>
      <c r="AM1215" s="688">
        <f>IFERROR($H1215/SUMIF($A:$A,$A1215,$H:$H)*SUMIF(Summary!$A$230:$A$266,$A1215,Summary!$P$230:$P$266),0)</f>
        <v>3023.8399379376424</v>
      </c>
      <c r="AN1215" s="688">
        <f>IFERROR($H1215/SUMIF($A:$A,$A1215,$H:$H)*(SUMIF(Summary!$A$230:$A$266,$A1215,Summary!$L$230:$L$266)+SUMIF(Summary!$A$281:$A$317,$A1215,Summary!$L$281:$L$317))-AM1215,0)</f>
        <v>6886.2947703742084</v>
      </c>
      <c r="AO1215" s="688">
        <f>IFERROR($H1215/SUMIF($A:$A,$A1215,$H:$H)*SUMIF(Summary!$A$230:$A$266,$A1215,Summary!$Q$230:$Q$266),0)</f>
        <v>3041.9020183724965</v>
      </c>
      <c r="AP1215" s="688">
        <f>IFERROR($H1215/SUMIF($A:$A,$A1215,$H:$H)*(SUMIF(Summary!$A$230:$A$266,$A1215,Summary!$L$230:$L$266)+SUMIF(Summary!$A$281:$A$317,$A1215,Summary!$L$281:$L$317))-AO1215,0)</f>
        <v>6868.2326899393538</v>
      </c>
      <c r="AQ1215" s="306"/>
      <c r="AR1215" s="688">
        <f t="shared" ca="1" si="287"/>
        <v>45778.693240540284</v>
      </c>
      <c r="AS1215" s="688">
        <f t="shared" ca="1" si="288"/>
        <v>45665.16632358903</v>
      </c>
    </row>
    <row r="1216" spans="1:45" x14ac:dyDescent="0.2">
      <c r="A1216" s="423">
        <v>3630</v>
      </c>
      <c r="B1216" s="424">
        <v>3</v>
      </c>
      <c r="C1216" s="425" t="s">
        <v>314</v>
      </c>
      <c r="D1216" s="422">
        <f t="shared" si="274"/>
        <v>0</v>
      </c>
      <c r="E1216" s="422">
        <f t="shared" si="275"/>
        <v>0</v>
      </c>
      <c r="F1216" s="422">
        <f t="shared" si="276"/>
        <v>0</v>
      </c>
      <c r="G1216" s="422">
        <f t="shared" si="277"/>
        <v>0</v>
      </c>
      <c r="H1216" s="22">
        <f t="shared" si="278"/>
        <v>0</v>
      </c>
      <c r="I1216" s="116">
        <v>0</v>
      </c>
      <c r="J1216" s="116">
        <v>0</v>
      </c>
      <c r="K1216" s="116">
        <v>0</v>
      </c>
      <c r="L1216" s="116">
        <v>0</v>
      </c>
      <c r="M1216" s="22">
        <f t="shared" si="279"/>
        <v>0</v>
      </c>
      <c r="N1216" s="116">
        <v>0</v>
      </c>
      <c r="O1216" s="116">
        <v>0</v>
      </c>
      <c r="P1216" s="116">
        <v>0</v>
      </c>
      <c r="Q1216" s="116">
        <v>0</v>
      </c>
      <c r="R1216" s="22">
        <f t="shared" si="280"/>
        <v>0</v>
      </c>
      <c r="S1216" s="116">
        <v>0</v>
      </c>
      <c r="T1216" s="116">
        <v>0</v>
      </c>
      <c r="U1216" s="116">
        <v>0</v>
      </c>
      <c r="V1216" s="116">
        <v>0</v>
      </c>
      <c r="W1216" s="22">
        <f t="shared" si="281"/>
        <v>0</v>
      </c>
      <c r="X1216" s="22">
        <f t="shared" si="282"/>
        <v>0</v>
      </c>
      <c r="Y1216" s="22">
        <f ca="1">OFFSET('Cost Study'!$B$7,'Operations Support'!$C1216,'Operations Support'!$B1216)*$H1216</f>
        <v>0</v>
      </c>
      <c r="Z1216" s="23">
        <f ca="1">Y1216*'Cost Study'!$B$31</f>
        <v>0</v>
      </c>
      <c r="AA1216" s="23">
        <f ca="1">IF(A1216=10298,1.51,1)*IF($B1216&lt;3,$D1216*'Cost Study'!$B$32*OFFSET('Cost Study'!$B$7,'Operations Support'!$C1216,'Operations Support'!$B1216),0)</f>
        <v>0</v>
      </c>
      <c r="AB1216" s="24">
        <f ca="1">AA1216*'Cost Study'!$B$31</f>
        <v>0</v>
      </c>
      <c r="AC1216" s="23">
        <f ca="1">Y1216*'Cost Study'!$B$31</f>
        <v>0</v>
      </c>
      <c r="AD1216" s="24">
        <f ca="1">AA1216*'Cost Study'!$B$31</f>
        <v>0</v>
      </c>
      <c r="AE1216" s="377">
        <f t="shared" ca="1" si="283"/>
        <v>0</v>
      </c>
      <c r="AF1216" s="377">
        <f t="shared" ca="1" si="284"/>
        <v>0</v>
      </c>
      <c r="AH1216" s="688">
        <f>IFERROR($H1216/SUMIF($A:$A,$A1216,$H:$H)*SUMIF(Summary!$A$110:$A$186,$A1216,Summary!$P$110:$P$186),0)</f>
        <v>0</v>
      </c>
      <c r="AI1216" s="689">
        <f t="shared" ca="1" si="285"/>
        <v>0</v>
      </c>
      <c r="AJ1216" s="688">
        <f>IFERROR(H1216/SUMIF(A:A,A1216,H:H)*SUMIF(Summary!$A$110:$A$186,'Operations Support'!A1216,Summary!$Q$110:$Q$186),0)</f>
        <v>0</v>
      </c>
      <c r="AK1216" s="688">
        <f t="shared" ca="1" si="286"/>
        <v>0</v>
      </c>
      <c r="AM1216" s="688">
        <f>IFERROR($H1216/SUMIF($A:$A,$A1216,$H:$H)*SUMIF(Summary!$A$230:$A$266,$A1216,Summary!$P$230:$P$266),0)</f>
        <v>0</v>
      </c>
      <c r="AN1216" s="688">
        <f>IFERROR($H1216/SUMIF($A:$A,$A1216,$H:$H)*(SUMIF(Summary!$A$230:$A$266,$A1216,Summary!$L$230:$L$266)+SUMIF(Summary!$A$281:$A$317,$A1216,Summary!$L$281:$L$317))-AM1216,0)</f>
        <v>0</v>
      </c>
      <c r="AO1216" s="688">
        <f>IFERROR($H1216/SUMIF($A:$A,$A1216,$H:$H)*SUMIF(Summary!$A$230:$A$266,$A1216,Summary!$Q$230:$Q$266),0)</f>
        <v>0</v>
      </c>
      <c r="AP1216" s="688">
        <f>IFERROR($H1216/SUMIF($A:$A,$A1216,$H:$H)*(SUMIF(Summary!$A$230:$A$266,$A1216,Summary!$L$230:$L$266)+SUMIF(Summary!$A$281:$A$317,$A1216,Summary!$L$281:$L$317))-AO1216,0)</f>
        <v>0</v>
      </c>
      <c r="AQ1216" s="306"/>
      <c r="AR1216" s="688">
        <f t="shared" ca="1" si="287"/>
        <v>0</v>
      </c>
      <c r="AS1216" s="688">
        <f t="shared" ca="1" si="288"/>
        <v>0</v>
      </c>
    </row>
    <row r="1217" spans="1:45" x14ac:dyDescent="0.2">
      <c r="A1217" s="423">
        <v>3630</v>
      </c>
      <c r="B1217" s="424">
        <v>3</v>
      </c>
      <c r="C1217" s="425" t="s">
        <v>315</v>
      </c>
      <c r="D1217" s="422">
        <f t="shared" si="274"/>
        <v>2151</v>
      </c>
      <c r="E1217" s="422">
        <f t="shared" si="275"/>
        <v>90</v>
      </c>
      <c r="F1217" s="422">
        <f t="shared" si="276"/>
        <v>183</v>
      </c>
      <c r="G1217" s="422">
        <f t="shared" si="277"/>
        <v>0</v>
      </c>
      <c r="H1217" s="22">
        <f t="shared" si="278"/>
        <v>2424</v>
      </c>
      <c r="I1217" s="116">
        <v>837</v>
      </c>
      <c r="J1217" s="116">
        <v>24</v>
      </c>
      <c r="K1217" s="116">
        <v>3</v>
      </c>
      <c r="L1217" s="116">
        <v>0</v>
      </c>
      <c r="M1217" s="22">
        <f t="shared" si="279"/>
        <v>864</v>
      </c>
      <c r="N1217" s="116">
        <v>846</v>
      </c>
      <c r="O1217" s="116">
        <v>48</v>
      </c>
      <c r="P1217" s="116">
        <v>87</v>
      </c>
      <c r="Q1217" s="116">
        <v>0</v>
      </c>
      <c r="R1217" s="22">
        <f t="shared" si="280"/>
        <v>981</v>
      </c>
      <c r="S1217" s="116">
        <v>468</v>
      </c>
      <c r="T1217" s="116">
        <v>18</v>
      </c>
      <c r="U1217" s="116">
        <v>93</v>
      </c>
      <c r="V1217" s="116">
        <v>0</v>
      </c>
      <c r="W1217" s="22">
        <f t="shared" si="281"/>
        <v>579</v>
      </c>
      <c r="X1217" s="22">
        <f t="shared" si="282"/>
        <v>101</v>
      </c>
      <c r="Y1217" s="22">
        <f ca="1">OFFSET('Cost Study'!$B$7,'Operations Support'!$C1217,'Operations Support'!$B1217)*$H1217</f>
        <v>7926.4800000000005</v>
      </c>
      <c r="Z1217" s="23">
        <f ca="1">Y1217*'Cost Study'!$B$31</f>
        <v>442709.20548530377</v>
      </c>
      <c r="AA1217" s="23">
        <f ca="1">IF(A1217=10298,1.51,1)*IF($B1217&lt;3,$D1217*'Cost Study'!$B$32*OFFSET('Cost Study'!$B$7,'Operations Support'!$C1217,'Operations Support'!$B1217),0)</f>
        <v>0</v>
      </c>
      <c r="AB1217" s="24">
        <f ca="1">AA1217*'Cost Study'!$B$31</f>
        <v>0</v>
      </c>
      <c r="AC1217" s="23">
        <f ca="1">Y1217*'Cost Study'!$B$31</f>
        <v>442709.20548530377</v>
      </c>
      <c r="AD1217" s="24">
        <f ca="1">AA1217*'Cost Study'!$B$31</f>
        <v>0</v>
      </c>
      <c r="AE1217" s="377">
        <f t="shared" ca="1" si="283"/>
        <v>442709.20548530377</v>
      </c>
      <c r="AF1217" s="377">
        <f t="shared" ca="1" si="284"/>
        <v>442709.20548530377</v>
      </c>
      <c r="AH1217" s="688">
        <f>IFERROR($H1217/SUMIF($A:$A,$A1217,$H:$H)*SUMIF(Summary!$A$110:$A$186,$A1217,Summary!$P$110:$P$186),0)</f>
        <v>103308.44098960972</v>
      </c>
      <c r="AI1217" s="689">
        <f t="shared" ca="1" si="285"/>
        <v>339400.76449569408</v>
      </c>
      <c r="AJ1217" s="688">
        <f>IFERROR(H1217/SUMIF(A:A,A1217,H:H)*SUMIF(Summary!$A$110:$A$186,'Operations Support'!A1217,Summary!$Q$110:$Q$186),0)</f>
        <v>103925.52569285173</v>
      </c>
      <c r="AK1217" s="688">
        <f t="shared" ca="1" si="286"/>
        <v>338783.67979245202</v>
      </c>
      <c r="AM1217" s="688">
        <f>IFERROR($H1217/SUMIF($A:$A,$A1217,$H:$H)*SUMIF(Summary!$A$230:$A$266,$A1217,Summary!$P$230:$P$266),0)</f>
        <v>19546.101358828917</v>
      </c>
      <c r="AN1217" s="688">
        <f>IFERROR($H1217/SUMIF($A:$A,$A1217,$H:$H)*(SUMIF(Summary!$A$230:$A$266,$A1217,Summary!$L$230:$L$266)+SUMIF(Summary!$A$281:$A$317,$A1217,Summary!$L$281:$L$317))-AM1217,0)</f>
        <v>44513.009395698886</v>
      </c>
      <c r="AO1217" s="688">
        <f>IFERROR($H1217/SUMIF($A:$A,$A1217,$H:$H)*SUMIF(Summary!$A$230:$A$266,$A1217,Summary!$Q$230:$Q$266),0)</f>
        <v>19662.854646759813</v>
      </c>
      <c r="AP1217" s="688">
        <f>IFERROR($H1217/SUMIF($A:$A,$A1217,$H:$H)*(SUMIF(Summary!$A$230:$A$266,$A1217,Summary!$L$230:$L$266)+SUMIF(Summary!$A$281:$A$317,$A1217,Summary!$L$281:$L$317))-AO1217,0)</f>
        <v>44396.256107767986</v>
      </c>
      <c r="AQ1217" s="306"/>
      <c r="AR1217" s="688">
        <f t="shared" ca="1" si="287"/>
        <v>383913.77389139298</v>
      </c>
      <c r="AS1217" s="688">
        <f t="shared" ca="1" si="288"/>
        <v>383179.93590022001</v>
      </c>
    </row>
    <row r="1218" spans="1:45" x14ac:dyDescent="0.2">
      <c r="A1218" s="423">
        <v>3630</v>
      </c>
      <c r="B1218" s="424">
        <v>3</v>
      </c>
      <c r="C1218" s="425" t="s">
        <v>316</v>
      </c>
      <c r="D1218" s="422">
        <f t="shared" si="274"/>
        <v>0</v>
      </c>
      <c r="E1218" s="422">
        <f t="shared" si="275"/>
        <v>0</v>
      </c>
      <c r="F1218" s="422">
        <f t="shared" si="276"/>
        <v>0</v>
      </c>
      <c r="G1218" s="422">
        <f t="shared" si="277"/>
        <v>0</v>
      </c>
      <c r="H1218" s="22">
        <f t="shared" si="278"/>
        <v>0</v>
      </c>
      <c r="I1218" s="116">
        <v>0</v>
      </c>
      <c r="J1218" s="116">
        <v>0</v>
      </c>
      <c r="K1218" s="116">
        <v>0</v>
      </c>
      <c r="L1218" s="116">
        <v>0</v>
      </c>
      <c r="M1218" s="22">
        <f t="shared" si="279"/>
        <v>0</v>
      </c>
      <c r="N1218" s="116">
        <v>0</v>
      </c>
      <c r="O1218" s="116">
        <v>0</v>
      </c>
      <c r="P1218" s="116">
        <v>0</v>
      </c>
      <c r="Q1218" s="116">
        <v>0</v>
      </c>
      <c r="R1218" s="22">
        <f t="shared" si="280"/>
        <v>0</v>
      </c>
      <c r="S1218" s="116">
        <v>0</v>
      </c>
      <c r="T1218" s="116">
        <v>0</v>
      </c>
      <c r="U1218" s="116">
        <v>0</v>
      </c>
      <c r="V1218" s="116">
        <v>0</v>
      </c>
      <c r="W1218" s="22">
        <f t="shared" si="281"/>
        <v>0</v>
      </c>
      <c r="X1218" s="22">
        <f t="shared" si="282"/>
        <v>0</v>
      </c>
      <c r="Y1218" s="22">
        <f ca="1">OFFSET('Cost Study'!$B$7,'Operations Support'!$C1218,'Operations Support'!$B1218)*$H1218</f>
        <v>0</v>
      </c>
      <c r="Z1218" s="23">
        <f ca="1">Y1218*'Cost Study'!$B$31</f>
        <v>0</v>
      </c>
      <c r="AA1218" s="23">
        <f ca="1">IF(A1218=10298,1.51,1)*IF($B1218&lt;3,$D1218*'Cost Study'!$B$32*OFFSET('Cost Study'!$B$7,'Operations Support'!$C1218,'Operations Support'!$B1218),0)</f>
        <v>0</v>
      </c>
      <c r="AB1218" s="24">
        <f ca="1">AA1218*'Cost Study'!$B$31</f>
        <v>0</v>
      </c>
      <c r="AC1218" s="23">
        <f ca="1">Y1218*'Cost Study'!$B$31</f>
        <v>0</v>
      </c>
      <c r="AD1218" s="24">
        <f ca="1">AA1218*'Cost Study'!$B$31</f>
        <v>0</v>
      </c>
      <c r="AE1218" s="377">
        <f t="shared" ca="1" si="283"/>
        <v>0</v>
      </c>
      <c r="AF1218" s="377">
        <f t="shared" ca="1" si="284"/>
        <v>0</v>
      </c>
      <c r="AH1218" s="688">
        <f>IFERROR($H1218/SUMIF($A:$A,$A1218,$H:$H)*SUMIF(Summary!$A$110:$A$186,$A1218,Summary!$P$110:$P$186),0)</f>
        <v>0</v>
      </c>
      <c r="AI1218" s="689">
        <f t="shared" ca="1" si="285"/>
        <v>0</v>
      </c>
      <c r="AJ1218" s="688">
        <f>IFERROR(H1218/SUMIF(A:A,A1218,H:H)*SUMIF(Summary!$A$110:$A$186,'Operations Support'!A1218,Summary!$Q$110:$Q$186),0)</f>
        <v>0</v>
      </c>
      <c r="AK1218" s="688">
        <f t="shared" ca="1" si="286"/>
        <v>0</v>
      </c>
      <c r="AM1218" s="688">
        <f>IFERROR($H1218/SUMIF($A:$A,$A1218,$H:$H)*SUMIF(Summary!$A$230:$A$266,$A1218,Summary!$P$230:$P$266),0)</f>
        <v>0</v>
      </c>
      <c r="AN1218" s="688">
        <f>IFERROR($H1218/SUMIF($A:$A,$A1218,$H:$H)*(SUMIF(Summary!$A$230:$A$266,$A1218,Summary!$L$230:$L$266)+SUMIF(Summary!$A$281:$A$317,$A1218,Summary!$L$281:$L$317))-AM1218,0)</f>
        <v>0</v>
      </c>
      <c r="AO1218" s="688">
        <f>IFERROR($H1218/SUMIF($A:$A,$A1218,$H:$H)*SUMIF(Summary!$A$230:$A$266,$A1218,Summary!$Q$230:$Q$266),0)</f>
        <v>0</v>
      </c>
      <c r="AP1218" s="688">
        <f>IFERROR($H1218/SUMIF($A:$A,$A1218,$H:$H)*(SUMIF(Summary!$A$230:$A$266,$A1218,Summary!$L$230:$L$266)+SUMIF(Summary!$A$281:$A$317,$A1218,Summary!$L$281:$L$317))-AO1218,0)</f>
        <v>0</v>
      </c>
      <c r="AQ1218" s="306"/>
      <c r="AR1218" s="688">
        <f t="shared" ca="1" si="287"/>
        <v>0</v>
      </c>
      <c r="AS1218" s="688">
        <f t="shared" ca="1" si="288"/>
        <v>0</v>
      </c>
    </row>
    <row r="1219" spans="1:45" x14ac:dyDescent="0.2">
      <c r="A1219" s="423">
        <v>3630</v>
      </c>
      <c r="B1219" s="424">
        <v>3</v>
      </c>
      <c r="C1219" s="425" t="s">
        <v>317</v>
      </c>
      <c r="D1219" s="422">
        <f t="shared" si="274"/>
        <v>0</v>
      </c>
      <c r="E1219" s="422">
        <f t="shared" si="275"/>
        <v>0</v>
      </c>
      <c r="F1219" s="422">
        <f t="shared" si="276"/>
        <v>0</v>
      </c>
      <c r="G1219" s="422">
        <f t="shared" si="277"/>
        <v>0</v>
      </c>
      <c r="H1219" s="22">
        <f t="shared" si="278"/>
        <v>0</v>
      </c>
      <c r="I1219" s="116">
        <v>0</v>
      </c>
      <c r="J1219" s="116">
        <v>0</v>
      </c>
      <c r="K1219" s="116">
        <v>0</v>
      </c>
      <c r="L1219" s="116">
        <v>0</v>
      </c>
      <c r="M1219" s="22">
        <f t="shared" si="279"/>
        <v>0</v>
      </c>
      <c r="N1219" s="116">
        <v>0</v>
      </c>
      <c r="O1219" s="116">
        <v>0</v>
      </c>
      <c r="P1219" s="116">
        <v>0</v>
      </c>
      <c r="Q1219" s="116">
        <v>0</v>
      </c>
      <c r="R1219" s="22">
        <f t="shared" si="280"/>
        <v>0</v>
      </c>
      <c r="S1219" s="116">
        <v>0</v>
      </c>
      <c r="T1219" s="116">
        <v>0</v>
      </c>
      <c r="U1219" s="116">
        <v>0</v>
      </c>
      <c r="V1219" s="116">
        <v>0</v>
      </c>
      <c r="W1219" s="22">
        <f t="shared" si="281"/>
        <v>0</v>
      </c>
      <c r="X1219" s="22">
        <f t="shared" si="282"/>
        <v>0</v>
      </c>
      <c r="Y1219" s="22">
        <f ca="1">OFFSET('Cost Study'!$B$7,'Operations Support'!$C1219,'Operations Support'!$B1219)*$H1219</f>
        <v>0</v>
      </c>
      <c r="Z1219" s="23">
        <f ca="1">Y1219*'Cost Study'!$B$31</f>
        <v>0</v>
      </c>
      <c r="AA1219" s="23">
        <f ca="1">IF(A1219=10298,1.51,1)*IF($B1219&lt;3,$D1219*'Cost Study'!$B$32*OFFSET('Cost Study'!$B$7,'Operations Support'!$C1219,'Operations Support'!$B1219),0)</f>
        <v>0</v>
      </c>
      <c r="AB1219" s="24">
        <f ca="1">AA1219*'Cost Study'!$B$31</f>
        <v>0</v>
      </c>
      <c r="AC1219" s="23">
        <f ca="1">Y1219*'Cost Study'!$B$31</f>
        <v>0</v>
      </c>
      <c r="AD1219" s="24">
        <f ca="1">AA1219*'Cost Study'!$B$31</f>
        <v>0</v>
      </c>
      <c r="AE1219" s="377">
        <f t="shared" ca="1" si="283"/>
        <v>0</v>
      </c>
      <c r="AF1219" s="377">
        <f t="shared" ca="1" si="284"/>
        <v>0</v>
      </c>
      <c r="AH1219" s="688">
        <f>IFERROR($H1219/SUMIF($A:$A,$A1219,$H:$H)*SUMIF(Summary!$A$110:$A$186,$A1219,Summary!$P$110:$P$186),0)</f>
        <v>0</v>
      </c>
      <c r="AI1219" s="689">
        <f t="shared" ca="1" si="285"/>
        <v>0</v>
      </c>
      <c r="AJ1219" s="688">
        <f>IFERROR(H1219/SUMIF(A:A,A1219,H:H)*SUMIF(Summary!$A$110:$A$186,'Operations Support'!A1219,Summary!$Q$110:$Q$186),0)</f>
        <v>0</v>
      </c>
      <c r="AK1219" s="688">
        <f t="shared" ca="1" si="286"/>
        <v>0</v>
      </c>
      <c r="AM1219" s="688">
        <f>IFERROR($H1219/SUMIF($A:$A,$A1219,$H:$H)*SUMIF(Summary!$A$230:$A$266,$A1219,Summary!$P$230:$P$266),0)</f>
        <v>0</v>
      </c>
      <c r="AN1219" s="688">
        <f>IFERROR($H1219/SUMIF($A:$A,$A1219,$H:$H)*(SUMIF(Summary!$A$230:$A$266,$A1219,Summary!$L$230:$L$266)+SUMIF(Summary!$A$281:$A$317,$A1219,Summary!$L$281:$L$317))-AM1219,0)</f>
        <v>0</v>
      </c>
      <c r="AO1219" s="688">
        <f>IFERROR($H1219/SUMIF($A:$A,$A1219,$H:$H)*SUMIF(Summary!$A$230:$A$266,$A1219,Summary!$Q$230:$Q$266),0)</f>
        <v>0</v>
      </c>
      <c r="AP1219" s="688">
        <f>IFERROR($H1219/SUMIF($A:$A,$A1219,$H:$H)*(SUMIF(Summary!$A$230:$A$266,$A1219,Summary!$L$230:$L$266)+SUMIF(Summary!$A$281:$A$317,$A1219,Summary!$L$281:$L$317))-AO1219,0)</f>
        <v>0</v>
      </c>
      <c r="AQ1219" s="306"/>
      <c r="AR1219" s="688">
        <f t="shared" ca="1" si="287"/>
        <v>0</v>
      </c>
      <c r="AS1219" s="688">
        <f t="shared" ca="1" si="288"/>
        <v>0</v>
      </c>
    </row>
    <row r="1220" spans="1:45" x14ac:dyDescent="0.2">
      <c r="A1220" s="423">
        <v>3630</v>
      </c>
      <c r="B1220" s="424">
        <v>3</v>
      </c>
      <c r="C1220" s="425" t="s">
        <v>318</v>
      </c>
      <c r="D1220" s="422">
        <f t="shared" si="274"/>
        <v>27</v>
      </c>
      <c r="E1220" s="422">
        <f t="shared" si="275"/>
        <v>0</v>
      </c>
      <c r="F1220" s="422">
        <f t="shared" si="276"/>
        <v>0</v>
      </c>
      <c r="G1220" s="422">
        <f t="shared" si="277"/>
        <v>0</v>
      </c>
      <c r="H1220" s="22">
        <f t="shared" si="278"/>
        <v>27</v>
      </c>
      <c r="I1220" s="116">
        <v>0</v>
      </c>
      <c r="J1220" s="116">
        <v>0</v>
      </c>
      <c r="K1220" s="116">
        <v>0</v>
      </c>
      <c r="L1220" s="116">
        <v>0</v>
      </c>
      <c r="M1220" s="22">
        <f t="shared" si="279"/>
        <v>0</v>
      </c>
      <c r="N1220" s="116">
        <v>27</v>
      </c>
      <c r="O1220" s="116">
        <v>0</v>
      </c>
      <c r="P1220" s="116">
        <v>0</v>
      </c>
      <c r="Q1220" s="116">
        <v>0</v>
      </c>
      <c r="R1220" s="22">
        <f t="shared" si="280"/>
        <v>27</v>
      </c>
      <c r="S1220" s="116">
        <v>0</v>
      </c>
      <c r="T1220" s="116">
        <v>0</v>
      </c>
      <c r="U1220" s="116">
        <v>0</v>
      </c>
      <c r="V1220" s="116">
        <v>0</v>
      </c>
      <c r="W1220" s="22">
        <f t="shared" si="281"/>
        <v>0</v>
      </c>
      <c r="X1220" s="22">
        <f t="shared" si="282"/>
        <v>1.125</v>
      </c>
      <c r="Y1220" s="22">
        <f ca="1">OFFSET('Cost Study'!$B$7,'Operations Support'!$C1220,'Operations Support'!$B1220)*$H1220</f>
        <v>103.14</v>
      </c>
      <c r="Z1220" s="23">
        <f ca="1">Y1220*'Cost Study'!$B$31</f>
        <v>5760.5680521182449</v>
      </c>
      <c r="AA1220" s="23">
        <f ca="1">IF(A1220=10298,1.51,1)*IF($B1220&lt;3,$D1220*'Cost Study'!$B$32*OFFSET('Cost Study'!$B$7,'Operations Support'!$C1220,'Operations Support'!$B1220),0)</f>
        <v>0</v>
      </c>
      <c r="AB1220" s="24">
        <f ca="1">AA1220*'Cost Study'!$B$31</f>
        <v>0</v>
      </c>
      <c r="AC1220" s="23">
        <f ca="1">Y1220*'Cost Study'!$B$31</f>
        <v>5760.5680521182449</v>
      </c>
      <c r="AD1220" s="24">
        <f ca="1">AA1220*'Cost Study'!$B$31</f>
        <v>0</v>
      </c>
      <c r="AE1220" s="377">
        <f t="shared" ca="1" si="283"/>
        <v>5760.5680521182449</v>
      </c>
      <c r="AF1220" s="377">
        <f t="shared" ca="1" si="284"/>
        <v>5760.5680521182449</v>
      </c>
      <c r="AH1220" s="688">
        <f>IFERROR($H1220/SUMIF($A:$A,$A1220,$H:$H)*SUMIF(Summary!$A$110:$A$186,$A1220,Summary!$P$110:$P$186),0)</f>
        <v>1150.7128328050587</v>
      </c>
      <c r="AI1220" s="689">
        <f t="shared" ca="1" si="285"/>
        <v>4609.8552193131864</v>
      </c>
      <c r="AJ1220" s="688">
        <f>IFERROR(H1220/SUMIF(A:A,A1220,H:H)*SUMIF(Summary!$A$110:$A$186,'Operations Support'!A1220,Summary!$Q$110:$Q$186),0)</f>
        <v>1157.5863010342398</v>
      </c>
      <c r="AK1220" s="688">
        <f t="shared" ca="1" si="286"/>
        <v>4602.9817510840048</v>
      </c>
      <c r="AM1220" s="688">
        <f>IFERROR($H1220/SUMIF($A:$A,$A1220,$H:$H)*SUMIF(Summary!$A$230:$A$266,$A1220,Summary!$P$230:$P$266),0)</f>
        <v>217.71647553151021</v>
      </c>
      <c r="AN1220" s="688">
        <f>IFERROR($H1220/SUMIF($A:$A,$A1220,$H:$H)*(SUMIF(Summary!$A$230:$A$266,$A1220,Summary!$L$230:$L$266)+SUMIF(Summary!$A$281:$A$317,$A1220,Summary!$L$281:$L$317))-AM1220,0)</f>
        <v>495.81322346694299</v>
      </c>
      <c r="AO1220" s="688">
        <f>IFERROR($H1220/SUMIF($A:$A,$A1220,$H:$H)*SUMIF(Summary!$A$230:$A$266,$A1220,Summary!$Q$230:$Q$266),0)</f>
        <v>219.01694532281974</v>
      </c>
      <c r="AP1220" s="688">
        <f>IFERROR($H1220/SUMIF($A:$A,$A1220,$H:$H)*(SUMIF(Summary!$A$230:$A$266,$A1220,Summary!$L$230:$L$266)+SUMIF(Summary!$A$281:$A$317,$A1220,Summary!$L$281:$L$317))-AO1220,0)</f>
        <v>494.51275367563346</v>
      </c>
      <c r="AQ1220" s="306"/>
      <c r="AR1220" s="688">
        <f t="shared" ca="1" si="287"/>
        <v>5105.6684427801292</v>
      </c>
      <c r="AS1220" s="688">
        <f t="shared" ca="1" si="288"/>
        <v>5097.4945047596384</v>
      </c>
    </row>
    <row r="1221" spans="1:45" x14ac:dyDescent="0.2">
      <c r="A1221" s="423">
        <v>3630</v>
      </c>
      <c r="B1221" s="424">
        <v>3</v>
      </c>
      <c r="C1221" s="425" t="s">
        <v>319</v>
      </c>
      <c r="D1221" s="422">
        <f t="shared" ref="D1221:D1284" si="289">I1221+N1221+S1221</f>
        <v>891</v>
      </c>
      <c r="E1221" s="422">
        <f t="shared" ref="E1221:E1284" si="290">J1221+O1221+T1221</f>
        <v>6</v>
      </c>
      <c r="F1221" s="422">
        <f t="shared" ref="F1221:F1284" si="291">K1221+P1221+U1221</f>
        <v>938</v>
      </c>
      <c r="G1221" s="422">
        <f t="shared" ref="G1221:G1284" si="292">L1221+Q1221+V1221</f>
        <v>0</v>
      </c>
      <c r="H1221" s="22">
        <f t="shared" ref="H1221:H1284" si="293">(SUM(D1221:F1221)-G1221)*IF(A1221=10298,1.51,1)</f>
        <v>1835</v>
      </c>
      <c r="I1221" s="116">
        <v>353</v>
      </c>
      <c r="J1221" s="116">
        <v>6</v>
      </c>
      <c r="K1221" s="116">
        <v>298</v>
      </c>
      <c r="L1221" s="116">
        <v>0</v>
      </c>
      <c r="M1221" s="22">
        <f t="shared" ref="M1221:M1284" si="294">SUM(I1221:K1221)-L1221</f>
        <v>657</v>
      </c>
      <c r="N1221" s="116">
        <v>363</v>
      </c>
      <c r="O1221" s="116">
        <v>0</v>
      </c>
      <c r="P1221" s="116">
        <v>395</v>
      </c>
      <c r="Q1221" s="116">
        <v>0</v>
      </c>
      <c r="R1221" s="22">
        <f t="shared" ref="R1221:R1284" si="295">SUM(N1221:P1221)-Q1221</f>
        <v>758</v>
      </c>
      <c r="S1221" s="116">
        <v>175</v>
      </c>
      <c r="T1221" s="116">
        <v>0</v>
      </c>
      <c r="U1221" s="116">
        <v>245</v>
      </c>
      <c r="V1221" s="116">
        <v>0</v>
      </c>
      <c r="W1221" s="22">
        <f t="shared" ref="W1221:W1284" si="296">SUM(S1221:U1221)-V1221</f>
        <v>420</v>
      </c>
      <c r="X1221" s="22">
        <f t="shared" ref="X1221:X1284" si="297">IF(OR(B1221=1,B1221=2),H1221/30,IF(OR(B1221=3,B1221=5),H1221/24,IF(B1221=4,H1221/18,0)))</f>
        <v>76.458333333333329</v>
      </c>
      <c r="Y1221" s="22">
        <f ca="1">OFFSET('Cost Study'!$B$7,'Operations Support'!$C1221,'Operations Support'!$B1221)*$H1221</f>
        <v>5027.9000000000005</v>
      </c>
      <c r="Z1221" s="23">
        <f ca="1">Y1221*'Cost Study'!$B$31</f>
        <v>280817.91845302819</v>
      </c>
      <c r="AA1221" s="23">
        <f ca="1">IF(A1221=10298,1.51,1)*IF($B1221&lt;3,$D1221*'Cost Study'!$B$32*OFFSET('Cost Study'!$B$7,'Operations Support'!$C1221,'Operations Support'!$B1221),0)</f>
        <v>0</v>
      </c>
      <c r="AB1221" s="24">
        <f ca="1">AA1221*'Cost Study'!$B$31</f>
        <v>0</v>
      </c>
      <c r="AC1221" s="23">
        <f ca="1">Y1221*'Cost Study'!$B$31</f>
        <v>280817.91845302819</v>
      </c>
      <c r="AD1221" s="24">
        <f ca="1">AA1221*'Cost Study'!$B$31</f>
        <v>0</v>
      </c>
      <c r="AE1221" s="377">
        <f t="shared" ref="AE1221:AE1284" ca="1" si="298">Z1221+AB1221</f>
        <v>280817.91845302819</v>
      </c>
      <c r="AF1221" s="377">
        <f t="shared" ref="AF1221:AF1284" ca="1" si="299">AC1221+AD1221</f>
        <v>280817.91845302819</v>
      </c>
      <c r="AH1221" s="688">
        <f>IFERROR($H1221/SUMIF($A:$A,$A1221,$H:$H)*SUMIF(Summary!$A$110:$A$186,$A1221,Summary!$P$110:$P$186),0)</f>
        <v>78205.853636936401</v>
      </c>
      <c r="AI1221" s="689">
        <f t="shared" ca="1" si="285"/>
        <v>202612.06481609179</v>
      </c>
      <c r="AJ1221" s="688">
        <f>IFERROR(H1221/SUMIF(A:A,A1221,H:H)*SUMIF(Summary!$A$110:$A$186,'Operations Support'!A1221,Summary!$Q$110:$Q$186),0)</f>
        <v>78672.99490362333</v>
      </c>
      <c r="AK1221" s="688">
        <f t="shared" ca="1" si="286"/>
        <v>202144.92354940486</v>
      </c>
      <c r="AM1221" s="688">
        <f>IFERROR($H1221/SUMIF($A:$A,$A1221,$H:$H)*SUMIF(Summary!$A$230:$A$266,$A1221,Summary!$P$230:$P$266),0)</f>
        <v>14796.656762974862</v>
      </c>
      <c r="AN1221" s="688">
        <f>IFERROR($H1221/SUMIF($A:$A,$A1221,$H:$H)*(SUMIF(Summary!$A$230:$A$266,$A1221,Summary!$L$230:$L$266)+SUMIF(Summary!$A$281:$A$317,$A1221,Summary!$L$281:$L$317))-AM1221,0)</f>
        <v>33696.935743031128</v>
      </c>
      <c r="AO1221" s="688">
        <f>IFERROR($H1221/SUMIF($A:$A,$A1221,$H:$H)*SUMIF(Summary!$A$230:$A$266,$A1221,Summary!$Q$230:$Q$266),0)</f>
        <v>14885.040543236082</v>
      </c>
      <c r="AP1221" s="688">
        <f>IFERROR($H1221/SUMIF($A:$A,$A1221,$H:$H)*(SUMIF(Summary!$A$230:$A$266,$A1221,Summary!$L$230:$L$266)+SUMIF(Summary!$A$281:$A$317,$A1221,Summary!$L$281:$L$317))-AO1221,0)</f>
        <v>33608.55196276991</v>
      </c>
      <c r="AQ1221" s="306"/>
      <c r="AR1221" s="688">
        <f t="shared" ca="1" si="287"/>
        <v>236309.00055912291</v>
      </c>
      <c r="AS1221" s="688">
        <f t="shared" ca="1" si="288"/>
        <v>235753.47551217477</v>
      </c>
    </row>
    <row r="1222" spans="1:45" x14ac:dyDescent="0.2">
      <c r="A1222" s="423">
        <v>3630</v>
      </c>
      <c r="B1222" s="424">
        <v>3</v>
      </c>
      <c r="C1222" s="425" t="s">
        <v>320</v>
      </c>
      <c r="D1222" s="422">
        <f t="shared" si="289"/>
        <v>0</v>
      </c>
      <c r="E1222" s="422">
        <f t="shared" si="290"/>
        <v>0</v>
      </c>
      <c r="F1222" s="422">
        <f t="shared" si="291"/>
        <v>0</v>
      </c>
      <c r="G1222" s="422">
        <f t="shared" si="292"/>
        <v>0</v>
      </c>
      <c r="H1222" s="22">
        <f t="shared" si="293"/>
        <v>0</v>
      </c>
      <c r="I1222" s="116">
        <v>0</v>
      </c>
      <c r="J1222" s="116">
        <v>0</v>
      </c>
      <c r="K1222" s="116">
        <v>0</v>
      </c>
      <c r="L1222" s="116">
        <v>0</v>
      </c>
      <c r="M1222" s="22">
        <f t="shared" si="294"/>
        <v>0</v>
      </c>
      <c r="N1222" s="116">
        <v>0</v>
      </c>
      <c r="O1222" s="116">
        <v>0</v>
      </c>
      <c r="P1222" s="116">
        <v>0</v>
      </c>
      <c r="Q1222" s="116">
        <v>0</v>
      </c>
      <c r="R1222" s="22">
        <f t="shared" si="295"/>
        <v>0</v>
      </c>
      <c r="S1222" s="116">
        <v>0</v>
      </c>
      <c r="T1222" s="116">
        <v>0</v>
      </c>
      <c r="U1222" s="116">
        <v>0</v>
      </c>
      <c r="V1222" s="116">
        <v>0</v>
      </c>
      <c r="W1222" s="22">
        <f t="shared" si="296"/>
        <v>0</v>
      </c>
      <c r="X1222" s="22">
        <f t="shared" si="297"/>
        <v>0</v>
      </c>
      <c r="Y1222" s="22">
        <f ca="1">OFFSET('Cost Study'!$B$7,'Operations Support'!$C1222,'Operations Support'!$B1222)*$H1222</f>
        <v>0</v>
      </c>
      <c r="Z1222" s="23">
        <f ca="1">Y1222*'Cost Study'!$B$31</f>
        <v>0</v>
      </c>
      <c r="AA1222" s="23">
        <f ca="1">IF(A1222=10298,1.51,1)*IF($B1222&lt;3,$D1222*'Cost Study'!$B$32*OFFSET('Cost Study'!$B$7,'Operations Support'!$C1222,'Operations Support'!$B1222),0)</f>
        <v>0</v>
      </c>
      <c r="AB1222" s="24">
        <f ca="1">AA1222*'Cost Study'!$B$31</f>
        <v>0</v>
      </c>
      <c r="AC1222" s="23">
        <f ca="1">Y1222*'Cost Study'!$B$31</f>
        <v>0</v>
      </c>
      <c r="AD1222" s="24">
        <f ca="1">AA1222*'Cost Study'!$B$31</f>
        <v>0</v>
      </c>
      <c r="AE1222" s="377">
        <f t="shared" ca="1" si="298"/>
        <v>0</v>
      </c>
      <c r="AF1222" s="377">
        <f t="shared" ca="1" si="299"/>
        <v>0</v>
      </c>
      <c r="AH1222" s="688">
        <f>IFERROR($H1222/SUMIF($A:$A,$A1222,$H:$H)*SUMIF(Summary!$A$110:$A$186,$A1222,Summary!$P$110:$P$186),0)</f>
        <v>0</v>
      </c>
      <c r="AI1222" s="689">
        <f t="shared" ca="1" si="285"/>
        <v>0</v>
      </c>
      <c r="AJ1222" s="688">
        <f>IFERROR(H1222/SUMIF(A:A,A1222,H:H)*SUMIF(Summary!$A$110:$A$186,'Operations Support'!A1222,Summary!$Q$110:$Q$186),0)</f>
        <v>0</v>
      </c>
      <c r="AK1222" s="688">
        <f t="shared" ca="1" si="286"/>
        <v>0</v>
      </c>
      <c r="AM1222" s="688">
        <f>IFERROR($H1222/SUMIF($A:$A,$A1222,$H:$H)*SUMIF(Summary!$A$230:$A$266,$A1222,Summary!$P$230:$P$266),0)</f>
        <v>0</v>
      </c>
      <c r="AN1222" s="688">
        <f>IFERROR($H1222/SUMIF($A:$A,$A1222,$H:$H)*(SUMIF(Summary!$A$230:$A$266,$A1222,Summary!$L$230:$L$266)+SUMIF(Summary!$A$281:$A$317,$A1222,Summary!$L$281:$L$317))-AM1222,0)</f>
        <v>0</v>
      </c>
      <c r="AO1222" s="688">
        <f>IFERROR($H1222/SUMIF($A:$A,$A1222,$H:$H)*SUMIF(Summary!$A$230:$A$266,$A1222,Summary!$Q$230:$Q$266),0)</f>
        <v>0</v>
      </c>
      <c r="AP1222" s="688">
        <f>IFERROR($H1222/SUMIF($A:$A,$A1222,$H:$H)*(SUMIF(Summary!$A$230:$A$266,$A1222,Summary!$L$230:$L$266)+SUMIF(Summary!$A$281:$A$317,$A1222,Summary!$L$281:$L$317))-AO1222,0)</f>
        <v>0</v>
      </c>
      <c r="AQ1222" s="306"/>
      <c r="AR1222" s="688">
        <f t="shared" ca="1" si="287"/>
        <v>0</v>
      </c>
      <c r="AS1222" s="688">
        <f t="shared" ca="1" si="288"/>
        <v>0</v>
      </c>
    </row>
    <row r="1223" spans="1:45" x14ac:dyDescent="0.2">
      <c r="A1223" s="423">
        <v>3630</v>
      </c>
      <c r="B1223" s="424">
        <v>4</v>
      </c>
      <c r="C1223" s="425" t="s">
        <v>300</v>
      </c>
      <c r="D1223" s="422">
        <f t="shared" si="289"/>
        <v>412</v>
      </c>
      <c r="E1223" s="422">
        <f t="shared" si="290"/>
        <v>0</v>
      </c>
      <c r="F1223" s="422">
        <f t="shared" si="291"/>
        <v>109</v>
      </c>
      <c r="G1223" s="422">
        <f t="shared" si="292"/>
        <v>36</v>
      </c>
      <c r="H1223" s="22">
        <f t="shared" si="293"/>
        <v>485</v>
      </c>
      <c r="I1223" s="116">
        <v>127</v>
      </c>
      <c r="J1223" s="116">
        <v>0</v>
      </c>
      <c r="K1223" s="116">
        <v>100</v>
      </c>
      <c r="L1223" s="116">
        <v>24</v>
      </c>
      <c r="M1223" s="22">
        <f t="shared" si="294"/>
        <v>203</v>
      </c>
      <c r="N1223" s="116">
        <v>216</v>
      </c>
      <c r="O1223" s="116">
        <v>0</v>
      </c>
      <c r="P1223" s="116">
        <v>0</v>
      </c>
      <c r="Q1223" s="116">
        <v>12</v>
      </c>
      <c r="R1223" s="22">
        <f t="shared" si="295"/>
        <v>204</v>
      </c>
      <c r="S1223" s="116">
        <v>69</v>
      </c>
      <c r="T1223" s="116">
        <v>0</v>
      </c>
      <c r="U1223" s="116">
        <v>9</v>
      </c>
      <c r="V1223" s="116">
        <v>0</v>
      </c>
      <c r="W1223" s="22">
        <f t="shared" si="296"/>
        <v>78</v>
      </c>
      <c r="X1223" s="22">
        <f t="shared" si="297"/>
        <v>26.944444444444443</v>
      </c>
      <c r="Y1223" s="22">
        <f ca="1">OFFSET('Cost Study'!$B$7,'Operations Support'!$C1223,'Operations Support'!$B1223)*$H1223</f>
        <v>6004.3</v>
      </c>
      <c r="Z1223" s="23">
        <f ca="1">Y1223*'Cost Study'!$B$31</f>
        <v>335351.74282852025</v>
      </c>
      <c r="AA1223" s="23">
        <f ca="1">IF(A1223=10298,1.51,1)*IF($B1223&lt;3,$D1223*'Cost Study'!$B$32*OFFSET('Cost Study'!$B$7,'Operations Support'!$C1223,'Operations Support'!$B1223),0)</f>
        <v>0</v>
      </c>
      <c r="AB1223" s="24">
        <f ca="1">AA1223*'Cost Study'!$B$31</f>
        <v>0</v>
      </c>
      <c r="AC1223" s="23">
        <f ca="1">Y1223*'Cost Study'!$B$31</f>
        <v>335351.74282852025</v>
      </c>
      <c r="AD1223" s="24">
        <f ca="1">AA1223*'Cost Study'!$B$31</f>
        <v>0</v>
      </c>
      <c r="AE1223" s="377">
        <f t="shared" ca="1" si="298"/>
        <v>335351.74282852025</v>
      </c>
      <c r="AF1223" s="377">
        <f t="shared" ca="1" si="299"/>
        <v>335351.74282852025</v>
      </c>
      <c r="AH1223" s="688">
        <f>IFERROR($H1223/SUMIF($A:$A,$A1223,$H:$H)*SUMIF(Summary!$A$110:$A$186,$A1223,Summary!$P$110:$P$186),0)</f>
        <v>20670.211996683465</v>
      </c>
      <c r="AI1223" s="689">
        <f t="shared" ca="1" si="285"/>
        <v>314681.5308318368</v>
      </c>
      <c r="AJ1223" s="688">
        <f>IFERROR(H1223/SUMIF(A:A,A1223,H:H)*SUMIF(Summary!$A$110:$A$186,'Operations Support'!A1223,Summary!$Q$110:$Q$186),0)</f>
        <v>20793.679851911344</v>
      </c>
      <c r="AK1223" s="688">
        <f t="shared" ca="1" si="286"/>
        <v>314558.06297660893</v>
      </c>
      <c r="AM1223" s="688">
        <f>IFERROR($H1223/SUMIF($A:$A,$A1223,$H:$H)*SUMIF(Summary!$A$230:$A$266,$A1223,Summary!$P$230:$P$266),0)</f>
        <v>3910.8329863993504</v>
      </c>
      <c r="AN1223" s="688">
        <f>IFERROR($H1223/SUMIF($A:$A,$A1223,$H:$H)*(SUMIF(Summary!$A$230:$A$266,$A1223,Summary!$L$230:$L$266)+SUMIF(Summary!$A$281:$A$317,$A1223,Summary!$L$281:$L$317))-AM1223,0)</f>
        <v>8906.2745696839775</v>
      </c>
      <c r="AO1223" s="688">
        <f>IFERROR($H1223/SUMIF($A:$A,$A1223,$H:$H)*SUMIF(Summary!$A$230:$A$266,$A1223,Summary!$Q$230:$Q$266),0)</f>
        <v>3934.1932770950953</v>
      </c>
      <c r="AP1223" s="688">
        <f>IFERROR($H1223/SUMIF($A:$A,$A1223,$H:$H)*(SUMIF(Summary!$A$230:$A$266,$A1223,Summary!$L$230:$L$266)+SUMIF(Summary!$A$281:$A$317,$A1223,Summary!$L$281:$L$317))-AO1223,0)</f>
        <v>8882.9142789882317</v>
      </c>
      <c r="AQ1223" s="306"/>
      <c r="AR1223" s="688">
        <f t="shared" ca="1" si="287"/>
        <v>323587.8054015208</v>
      </c>
      <c r="AS1223" s="688">
        <f t="shared" ca="1" si="288"/>
        <v>323440.97725559713</v>
      </c>
    </row>
    <row r="1224" spans="1:45" s="15" customFormat="1" x14ac:dyDescent="0.2">
      <c r="A1224" s="423">
        <v>3630</v>
      </c>
      <c r="B1224" s="424">
        <v>4</v>
      </c>
      <c r="C1224" s="425" t="s">
        <v>301</v>
      </c>
      <c r="D1224" s="422">
        <f t="shared" si="289"/>
        <v>0</v>
      </c>
      <c r="E1224" s="422">
        <f t="shared" si="290"/>
        <v>0</v>
      </c>
      <c r="F1224" s="422">
        <f t="shared" si="291"/>
        <v>0</v>
      </c>
      <c r="G1224" s="422">
        <f t="shared" si="292"/>
        <v>0</v>
      </c>
      <c r="H1224" s="22">
        <f t="shared" si="293"/>
        <v>0</v>
      </c>
      <c r="I1224" s="116">
        <v>0</v>
      </c>
      <c r="J1224" s="116">
        <v>0</v>
      </c>
      <c r="K1224" s="116">
        <v>0</v>
      </c>
      <c r="L1224" s="116">
        <v>0</v>
      </c>
      <c r="M1224" s="22">
        <f t="shared" si="294"/>
        <v>0</v>
      </c>
      <c r="N1224" s="116">
        <v>0</v>
      </c>
      <c r="O1224" s="116">
        <v>0</v>
      </c>
      <c r="P1224" s="116">
        <v>0</v>
      </c>
      <c r="Q1224" s="116">
        <v>0</v>
      </c>
      <c r="R1224" s="22">
        <f t="shared" si="295"/>
        <v>0</v>
      </c>
      <c r="S1224" s="116">
        <v>0</v>
      </c>
      <c r="T1224" s="116">
        <v>0</v>
      </c>
      <c r="U1224" s="116">
        <v>0</v>
      </c>
      <c r="V1224" s="116">
        <v>0</v>
      </c>
      <c r="W1224" s="22">
        <f t="shared" si="296"/>
        <v>0</v>
      </c>
      <c r="X1224" s="22">
        <f t="shared" si="297"/>
        <v>0</v>
      </c>
      <c r="Y1224" s="22">
        <f ca="1">OFFSET('Cost Study'!$B$7,'Operations Support'!$C1224,'Operations Support'!$B1224)*$H1224</f>
        <v>0</v>
      </c>
      <c r="Z1224" s="23">
        <f ca="1">Y1224*'Cost Study'!$B$31</f>
        <v>0</v>
      </c>
      <c r="AA1224" s="23">
        <f ca="1">IF(A1224=10298,1.51,1)*IF($B1224&lt;3,$D1224*'Cost Study'!$B$32*OFFSET('Cost Study'!$B$7,'Operations Support'!$C1224,'Operations Support'!$B1224),0)</f>
        <v>0</v>
      </c>
      <c r="AB1224" s="24">
        <f ca="1">AA1224*'Cost Study'!$B$31</f>
        <v>0</v>
      </c>
      <c r="AC1224" s="23">
        <f ca="1">Y1224*'Cost Study'!$B$31</f>
        <v>0</v>
      </c>
      <c r="AD1224" s="24">
        <f ca="1">AA1224*'Cost Study'!$B$31</f>
        <v>0</v>
      </c>
      <c r="AE1224" s="377">
        <f t="shared" ca="1" si="298"/>
        <v>0</v>
      </c>
      <c r="AF1224" s="377">
        <f t="shared" ca="1" si="299"/>
        <v>0</v>
      </c>
      <c r="AH1224" s="688">
        <f>IFERROR($H1224/SUMIF($A:$A,$A1224,$H:$H)*SUMIF(Summary!$A$110:$A$186,$A1224,Summary!$P$110:$P$186),0)</f>
        <v>0</v>
      </c>
      <c r="AI1224" s="689">
        <f t="shared" ca="1" si="285"/>
        <v>0</v>
      </c>
      <c r="AJ1224" s="688">
        <f>IFERROR(H1224/SUMIF(A:A,A1224,H:H)*SUMIF(Summary!$A$110:$A$186,'Operations Support'!A1224,Summary!$Q$110:$Q$186),0)</f>
        <v>0</v>
      </c>
      <c r="AK1224" s="688">
        <f t="shared" ca="1" si="286"/>
        <v>0</v>
      </c>
      <c r="AL1224" s="1"/>
      <c r="AM1224" s="688">
        <f>IFERROR($H1224/SUMIF($A:$A,$A1224,$H:$H)*SUMIF(Summary!$A$230:$A$266,$A1224,Summary!$P$230:$P$266),0)</f>
        <v>0</v>
      </c>
      <c r="AN1224" s="688">
        <f>IFERROR($H1224/SUMIF($A:$A,$A1224,$H:$H)*(SUMIF(Summary!$A$230:$A$266,$A1224,Summary!$L$230:$L$266)+SUMIF(Summary!$A$281:$A$317,$A1224,Summary!$L$281:$L$317))-AM1224,0)</f>
        <v>0</v>
      </c>
      <c r="AO1224" s="688">
        <f>IFERROR($H1224/SUMIF($A:$A,$A1224,$H:$H)*SUMIF(Summary!$A$230:$A$266,$A1224,Summary!$Q$230:$Q$266),0)</f>
        <v>0</v>
      </c>
      <c r="AP1224" s="688">
        <f>IFERROR($H1224/SUMIF($A:$A,$A1224,$H:$H)*(SUMIF(Summary!$A$230:$A$266,$A1224,Summary!$L$230:$L$266)+SUMIF(Summary!$A$281:$A$317,$A1224,Summary!$L$281:$L$317))-AO1224,0)</f>
        <v>0</v>
      </c>
      <c r="AQ1224" s="306"/>
      <c r="AR1224" s="688">
        <f t="shared" ca="1" si="287"/>
        <v>0</v>
      </c>
      <c r="AS1224" s="688">
        <f t="shared" ca="1" si="288"/>
        <v>0</v>
      </c>
    </row>
    <row r="1225" spans="1:45" s="15" customFormat="1" x14ac:dyDescent="0.2">
      <c r="A1225" s="423">
        <v>3630</v>
      </c>
      <c r="B1225" s="424">
        <v>4</v>
      </c>
      <c r="C1225" s="425" t="s">
        <v>302</v>
      </c>
      <c r="D1225" s="422">
        <f t="shared" si="289"/>
        <v>0</v>
      </c>
      <c r="E1225" s="422">
        <f t="shared" si="290"/>
        <v>0</v>
      </c>
      <c r="F1225" s="422">
        <f t="shared" si="291"/>
        <v>0</v>
      </c>
      <c r="G1225" s="422">
        <f t="shared" si="292"/>
        <v>0</v>
      </c>
      <c r="H1225" s="22">
        <f t="shared" si="293"/>
        <v>0</v>
      </c>
      <c r="I1225" s="116">
        <v>0</v>
      </c>
      <c r="J1225" s="116">
        <v>0</v>
      </c>
      <c r="K1225" s="116">
        <v>0</v>
      </c>
      <c r="L1225" s="116">
        <v>0</v>
      </c>
      <c r="M1225" s="22">
        <f t="shared" si="294"/>
        <v>0</v>
      </c>
      <c r="N1225" s="116">
        <v>0</v>
      </c>
      <c r="O1225" s="116">
        <v>0</v>
      </c>
      <c r="P1225" s="116">
        <v>0</v>
      </c>
      <c r="Q1225" s="116">
        <v>0</v>
      </c>
      <c r="R1225" s="22">
        <f t="shared" si="295"/>
        <v>0</v>
      </c>
      <c r="S1225" s="116">
        <v>0</v>
      </c>
      <c r="T1225" s="116">
        <v>0</v>
      </c>
      <c r="U1225" s="116">
        <v>0</v>
      </c>
      <c r="V1225" s="116">
        <v>0</v>
      </c>
      <c r="W1225" s="22">
        <f t="shared" si="296"/>
        <v>0</v>
      </c>
      <c r="X1225" s="22">
        <f t="shared" si="297"/>
        <v>0</v>
      </c>
      <c r="Y1225" s="22">
        <f ca="1">OFFSET('Cost Study'!$B$7,'Operations Support'!$C1225,'Operations Support'!$B1225)*$H1225</f>
        <v>0</v>
      </c>
      <c r="Z1225" s="23">
        <f ca="1">Y1225*'Cost Study'!$B$31</f>
        <v>0</v>
      </c>
      <c r="AA1225" s="23">
        <f ca="1">IF(A1225=10298,1.51,1)*IF($B1225&lt;3,$D1225*'Cost Study'!$B$32*OFFSET('Cost Study'!$B$7,'Operations Support'!$C1225,'Operations Support'!$B1225),0)</f>
        <v>0</v>
      </c>
      <c r="AB1225" s="24">
        <f ca="1">AA1225*'Cost Study'!$B$31</f>
        <v>0</v>
      </c>
      <c r="AC1225" s="23">
        <f ca="1">Y1225*'Cost Study'!$B$31</f>
        <v>0</v>
      </c>
      <c r="AD1225" s="24">
        <f ca="1">AA1225*'Cost Study'!$B$31</f>
        <v>0</v>
      </c>
      <c r="AE1225" s="377">
        <f t="shared" ca="1" si="298"/>
        <v>0</v>
      </c>
      <c r="AF1225" s="377">
        <f t="shared" ca="1" si="299"/>
        <v>0</v>
      </c>
      <c r="AH1225" s="688">
        <f>IFERROR($H1225/SUMIF($A:$A,$A1225,$H:$H)*SUMIF(Summary!$A$110:$A$186,$A1225,Summary!$P$110:$P$186),0)</f>
        <v>0</v>
      </c>
      <c r="AI1225" s="689">
        <f t="shared" ca="1" si="285"/>
        <v>0</v>
      </c>
      <c r="AJ1225" s="688">
        <f>IFERROR(H1225/SUMIF(A:A,A1225,H:H)*SUMIF(Summary!$A$110:$A$186,'Operations Support'!A1225,Summary!$Q$110:$Q$186),0)</f>
        <v>0</v>
      </c>
      <c r="AK1225" s="688">
        <f t="shared" ca="1" si="286"/>
        <v>0</v>
      </c>
      <c r="AL1225" s="1"/>
      <c r="AM1225" s="688">
        <f>IFERROR($H1225/SUMIF($A:$A,$A1225,$H:$H)*SUMIF(Summary!$A$230:$A$266,$A1225,Summary!$P$230:$P$266),0)</f>
        <v>0</v>
      </c>
      <c r="AN1225" s="688">
        <f>IFERROR($H1225/SUMIF($A:$A,$A1225,$H:$H)*(SUMIF(Summary!$A$230:$A$266,$A1225,Summary!$L$230:$L$266)+SUMIF(Summary!$A$281:$A$317,$A1225,Summary!$L$281:$L$317))-AM1225,0)</f>
        <v>0</v>
      </c>
      <c r="AO1225" s="688">
        <f>IFERROR($H1225/SUMIF($A:$A,$A1225,$H:$H)*SUMIF(Summary!$A$230:$A$266,$A1225,Summary!$Q$230:$Q$266),0)</f>
        <v>0</v>
      </c>
      <c r="AP1225" s="688">
        <f>IFERROR($H1225/SUMIF($A:$A,$A1225,$H:$H)*(SUMIF(Summary!$A$230:$A$266,$A1225,Summary!$L$230:$L$266)+SUMIF(Summary!$A$281:$A$317,$A1225,Summary!$L$281:$L$317))-AO1225,0)</f>
        <v>0</v>
      </c>
      <c r="AQ1225" s="306"/>
      <c r="AR1225" s="688">
        <f t="shared" ca="1" si="287"/>
        <v>0</v>
      </c>
      <c r="AS1225" s="688">
        <f t="shared" ca="1" si="288"/>
        <v>0</v>
      </c>
    </row>
    <row r="1226" spans="1:45" x14ac:dyDescent="0.2">
      <c r="A1226" s="423">
        <v>3630</v>
      </c>
      <c r="B1226" s="424">
        <v>4</v>
      </c>
      <c r="C1226" s="425" t="s">
        <v>303</v>
      </c>
      <c r="D1226" s="422">
        <f t="shared" si="289"/>
        <v>494</v>
      </c>
      <c r="E1226" s="422">
        <f t="shared" si="290"/>
        <v>0</v>
      </c>
      <c r="F1226" s="422">
        <f t="shared" si="291"/>
        <v>21</v>
      </c>
      <c r="G1226" s="422">
        <f t="shared" si="292"/>
        <v>144</v>
      </c>
      <c r="H1226" s="22">
        <f t="shared" si="293"/>
        <v>371</v>
      </c>
      <c r="I1226" s="116">
        <v>152</v>
      </c>
      <c r="J1226" s="116">
        <v>0</v>
      </c>
      <c r="K1226" s="116">
        <v>0</v>
      </c>
      <c r="L1226" s="116">
        <v>45</v>
      </c>
      <c r="M1226" s="22">
        <f t="shared" si="294"/>
        <v>107</v>
      </c>
      <c r="N1226" s="116">
        <v>246</v>
      </c>
      <c r="O1226" s="116">
        <v>0</v>
      </c>
      <c r="P1226" s="116">
        <v>18</v>
      </c>
      <c r="Q1226" s="116">
        <v>75</v>
      </c>
      <c r="R1226" s="22">
        <f t="shared" si="295"/>
        <v>189</v>
      </c>
      <c r="S1226" s="116">
        <v>96</v>
      </c>
      <c r="T1226" s="116">
        <v>0</v>
      </c>
      <c r="U1226" s="116">
        <v>3</v>
      </c>
      <c r="V1226" s="116">
        <v>24</v>
      </c>
      <c r="W1226" s="22">
        <f t="shared" si="296"/>
        <v>75</v>
      </c>
      <c r="X1226" s="22">
        <f t="shared" si="297"/>
        <v>20.611111111111111</v>
      </c>
      <c r="Y1226" s="22">
        <f ca="1">OFFSET('Cost Study'!$B$7,'Operations Support'!$C1226,'Operations Support'!$B1226)*$H1226</f>
        <v>3012.5199999999995</v>
      </c>
      <c r="Z1226" s="23">
        <f ca="1">Y1226*'Cost Study'!$B$31</f>
        <v>168255.05592754754</v>
      </c>
      <c r="AA1226" s="23">
        <f ca="1">IF(A1226=10298,1.51,1)*IF($B1226&lt;3,$D1226*'Cost Study'!$B$32*OFFSET('Cost Study'!$B$7,'Operations Support'!$C1226,'Operations Support'!$B1226),0)</f>
        <v>0</v>
      </c>
      <c r="AB1226" s="24">
        <f ca="1">AA1226*'Cost Study'!$B$31</f>
        <v>0</v>
      </c>
      <c r="AC1226" s="23">
        <f ca="1">Y1226*'Cost Study'!$B$31</f>
        <v>168255.05592754754</v>
      </c>
      <c r="AD1226" s="24">
        <f ca="1">AA1226*'Cost Study'!$B$31</f>
        <v>0</v>
      </c>
      <c r="AE1226" s="377">
        <f t="shared" ca="1" si="298"/>
        <v>168255.05592754754</v>
      </c>
      <c r="AF1226" s="377">
        <f t="shared" ca="1" si="299"/>
        <v>168255.05592754754</v>
      </c>
      <c r="AH1226" s="688">
        <f>IFERROR($H1226/SUMIF($A:$A,$A1226,$H:$H)*SUMIF(Summary!$A$110:$A$186,$A1226,Summary!$P$110:$P$186),0)</f>
        <v>15811.64670261766</v>
      </c>
      <c r="AI1226" s="689">
        <f t="shared" ca="1" si="285"/>
        <v>152443.40922492987</v>
      </c>
      <c r="AJ1226" s="688">
        <f>IFERROR(H1226/SUMIF(A:A,A1226,H:H)*SUMIF(Summary!$A$110:$A$186,'Operations Support'!A1226,Summary!$Q$110:$Q$186),0)</f>
        <v>15906.093247544553</v>
      </c>
      <c r="AK1226" s="688">
        <f t="shared" ca="1" si="286"/>
        <v>152348.96268000299</v>
      </c>
      <c r="AM1226" s="688">
        <f>IFERROR($H1226/SUMIF($A:$A,$A1226,$H:$H)*SUMIF(Summary!$A$230:$A$266,$A1226,Summary!$P$230:$P$266),0)</f>
        <v>2991.585645266307</v>
      </c>
      <c r="AN1226" s="688">
        <f>IFERROR($H1226/SUMIF($A:$A,$A1226,$H:$H)*(SUMIF(Summary!$A$230:$A$266,$A1226,Summary!$L$230:$L$266)+SUMIF(Summary!$A$281:$A$317,$A1226,Summary!$L$281:$L$317))-AM1226,0)</f>
        <v>6812.8409594902168</v>
      </c>
      <c r="AO1226" s="688">
        <f>IFERROR($H1226/SUMIF($A:$A,$A1226,$H:$H)*SUMIF(Summary!$A$230:$A$266,$A1226,Summary!$Q$230:$Q$266),0)</f>
        <v>3009.4550635098562</v>
      </c>
      <c r="AP1226" s="688">
        <f>IFERROR($H1226/SUMIF($A:$A,$A1226,$H:$H)*(SUMIF(Summary!$A$230:$A$266,$A1226,Summary!$L$230:$L$266)+SUMIF(Summary!$A$281:$A$317,$A1226,Summary!$L$281:$L$317))-AO1226,0)</f>
        <v>6794.9715412466667</v>
      </c>
      <c r="AQ1226" s="306"/>
      <c r="AR1226" s="688">
        <f t="shared" ca="1" si="287"/>
        <v>159256.25018442009</v>
      </c>
      <c r="AS1226" s="688">
        <f t="shared" ca="1" si="288"/>
        <v>159143.93422124966</v>
      </c>
    </row>
    <row r="1227" spans="1:45" x14ac:dyDescent="0.2">
      <c r="A1227" s="423">
        <v>3630</v>
      </c>
      <c r="B1227" s="424">
        <v>4</v>
      </c>
      <c r="C1227" s="425" t="s">
        <v>304</v>
      </c>
      <c r="D1227" s="422">
        <f t="shared" si="289"/>
        <v>0</v>
      </c>
      <c r="E1227" s="422">
        <f t="shared" si="290"/>
        <v>0</v>
      </c>
      <c r="F1227" s="422">
        <f t="shared" si="291"/>
        <v>0</v>
      </c>
      <c r="G1227" s="422">
        <f t="shared" si="292"/>
        <v>0</v>
      </c>
      <c r="H1227" s="22">
        <f t="shared" si="293"/>
        <v>0</v>
      </c>
      <c r="I1227" s="116">
        <v>0</v>
      </c>
      <c r="J1227" s="116">
        <v>0</v>
      </c>
      <c r="K1227" s="116">
        <v>0</v>
      </c>
      <c r="L1227" s="116">
        <v>0</v>
      </c>
      <c r="M1227" s="22">
        <f t="shared" si="294"/>
        <v>0</v>
      </c>
      <c r="N1227" s="116">
        <v>0</v>
      </c>
      <c r="O1227" s="116">
        <v>0</v>
      </c>
      <c r="P1227" s="116">
        <v>0</v>
      </c>
      <c r="Q1227" s="116">
        <v>0</v>
      </c>
      <c r="R1227" s="22">
        <f t="shared" si="295"/>
        <v>0</v>
      </c>
      <c r="S1227" s="116">
        <v>0</v>
      </c>
      <c r="T1227" s="116">
        <v>0</v>
      </c>
      <c r="U1227" s="116">
        <v>0</v>
      </c>
      <c r="V1227" s="116">
        <v>0</v>
      </c>
      <c r="W1227" s="22">
        <f t="shared" si="296"/>
        <v>0</v>
      </c>
      <c r="X1227" s="22">
        <f t="shared" si="297"/>
        <v>0</v>
      </c>
      <c r="Y1227" s="22">
        <f ca="1">OFFSET('Cost Study'!$B$7,'Operations Support'!$C1227,'Operations Support'!$B1227)*$H1227</f>
        <v>0</v>
      </c>
      <c r="Z1227" s="23">
        <f ca="1">Y1227*'Cost Study'!$B$31</f>
        <v>0</v>
      </c>
      <c r="AA1227" s="23">
        <f ca="1">IF(A1227=10298,1.51,1)*IF($B1227&lt;3,$D1227*'Cost Study'!$B$32*OFFSET('Cost Study'!$B$7,'Operations Support'!$C1227,'Operations Support'!$B1227),0)</f>
        <v>0</v>
      </c>
      <c r="AB1227" s="24">
        <f ca="1">AA1227*'Cost Study'!$B$31</f>
        <v>0</v>
      </c>
      <c r="AC1227" s="23">
        <f ca="1">Y1227*'Cost Study'!$B$31</f>
        <v>0</v>
      </c>
      <c r="AD1227" s="24">
        <f ca="1">AA1227*'Cost Study'!$B$31</f>
        <v>0</v>
      </c>
      <c r="AE1227" s="377">
        <f t="shared" ca="1" si="298"/>
        <v>0</v>
      </c>
      <c r="AF1227" s="377">
        <f t="shared" ca="1" si="299"/>
        <v>0</v>
      </c>
      <c r="AH1227" s="688">
        <f>IFERROR($H1227/SUMIF($A:$A,$A1227,$H:$H)*SUMIF(Summary!$A$110:$A$186,$A1227,Summary!$P$110:$P$186),0)</f>
        <v>0</v>
      </c>
      <c r="AI1227" s="689">
        <f t="shared" ca="1" si="285"/>
        <v>0</v>
      </c>
      <c r="AJ1227" s="688">
        <f>IFERROR(H1227/SUMIF(A:A,A1227,H:H)*SUMIF(Summary!$A$110:$A$186,'Operations Support'!A1227,Summary!$Q$110:$Q$186),0)</f>
        <v>0</v>
      </c>
      <c r="AK1227" s="688">
        <f t="shared" ca="1" si="286"/>
        <v>0</v>
      </c>
      <c r="AM1227" s="688">
        <f>IFERROR($H1227/SUMIF($A:$A,$A1227,$H:$H)*SUMIF(Summary!$A$230:$A$266,$A1227,Summary!$P$230:$P$266),0)</f>
        <v>0</v>
      </c>
      <c r="AN1227" s="688">
        <f>IFERROR($H1227/SUMIF($A:$A,$A1227,$H:$H)*(SUMIF(Summary!$A$230:$A$266,$A1227,Summary!$L$230:$L$266)+SUMIF(Summary!$A$281:$A$317,$A1227,Summary!$L$281:$L$317))-AM1227,0)</f>
        <v>0</v>
      </c>
      <c r="AO1227" s="688">
        <f>IFERROR($H1227/SUMIF($A:$A,$A1227,$H:$H)*SUMIF(Summary!$A$230:$A$266,$A1227,Summary!$Q$230:$Q$266),0)</f>
        <v>0</v>
      </c>
      <c r="AP1227" s="688">
        <f>IFERROR($H1227/SUMIF($A:$A,$A1227,$H:$H)*(SUMIF(Summary!$A$230:$A$266,$A1227,Summary!$L$230:$L$266)+SUMIF(Summary!$A$281:$A$317,$A1227,Summary!$L$281:$L$317))-AO1227,0)</f>
        <v>0</v>
      </c>
      <c r="AQ1227" s="306"/>
      <c r="AR1227" s="688">
        <f t="shared" ca="1" si="287"/>
        <v>0</v>
      </c>
      <c r="AS1227" s="688">
        <f t="shared" ca="1" si="288"/>
        <v>0</v>
      </c>
    </row>
    <row r="1228" spans="1:45" x14ac:dyDescent="0.2">
      <c r="A1228" s="423">
        <v>3630</v>
      </c>
      <c r="B1228" s="424">
        <v>4</v>
      </c>
      <c r="C1228" s="425" t="s">
        <v>305</v>
      </c>
      <c r="D1228" s="422">
        <f t="shared" si="289"/>
        <v>283</v>
      </c>
      <c r="E1228" s="422">
        <f t="shared" si="290"/>
        <v>0</v>
      </c>
      <c r="F1228" s="422">
        <f t="shared" si="291"/>
        <v>9</v>
      </c>
      <c r="G1228" s="422">
        <f t="shared" si="292"/>
        <v>0</v>
      </c>
      <c r="H1228" s="22">
        <f t="shared" si="293"/>
        <v>292</v>
      </c>
      <c r="I1228" s="116">
        <v>141</v>
      </c>
      <c r="J1228" s="116">
        <v>0</v>
      </c>
      <c r="K1228" s="116">
        <v>0</v>
      </c>
      <c r="L1228" s="116">
        <v>0</v>
      </c>
      <c r="M1228" s="22">
        <f t="shared" si="294"/>
        <v>141</v>
      </c>
      <c r="N1228" s="116">
        <v>112</v>
      </c>
      <c r="O1228" s="116">
        <v>0</v>
      </c>
      <c r="P1228" s="116">
        <v>9</v>
      </c>
      <c r="Q1228" s="116">
        <v>0</v>
      </c>
      <c r="R1228" s="22">
        <f t="shared" si="295"/>
        <v>121</v>
      </c>
      <c r="S1228" s="116">
        <v>30</v>
      </c>
      <c r="T1228" s="116">
        <v>0</v>
      </c>
      <c r="U1228" s="116">
        <v>0</v>
      </c>
      <c r="V1228" s="116">
        <v>0</v>
      </c>
      <c r="W1228" s="22">
        <f t="shared" si="296"/>
        <v>30</v>
      </c>
      <c r="X1228" s="22">
        <f t="shared" si="297"/>
        <v>16.222222222222221</v>
      </c>
      <c r="Y1228" s="22">
        <f ca="1">OFFSET('Cost Study'!$B$7,'Operations Support'!$C1228,'Operations Support'!$B1228)*$H1228</f>
        <v>5393.24</v>
      </c>
      <c r="Z1228" s="23">
        <f ca="1">Y1228*'Cost Study'!$B$31</f>
        <v>301222.86253060115</v>
      </c>
      <c r="AA1228" s="23">
        <f ca="1">IF(A1228=10298,1.51,1)*IF($B1228&lt;3,$D1228*'Cost Study'!$B$32*OFFSET('Cost Study'!$B$7,'Operations Support'!$C1228,'Operations Support'!$B1228),0)</f>
        <v>0</v>
      </c>
      <c r="AB1228" s="24">
        <f ca="1">AA1228*'Cost Study'!$B$31</f>
        <v>0</v>
      </c>
      <c r="AC1228" s="23">
        <f ca="1">Y1228*'Cost Study'!$B$31</f>
        <v>301222.86253060115</v>
      </c>
      <c r="AD1228" s="24">
        <f ca="1">AA1228*'Cost Study'!$B$31</f>
        <v>0</v>
      </c>
      <c r="AE1228" s="377">
        <f t="shared" ca="1" si="298"/>
        <v>301222.86253060115</v>
      </c>
      <c r="AF1228" s="377">
        <f t="shared" ca="1" si="299"/>
        <v>301222.86253060115</v>
      </c>
      <c r="AH1228" s="688">
        <f>IFERROR($H1228/SUMIF($A:$A,$A1228,$H:$H)*SUMIF(Summary!$A$110:$A$186,$A1228,Summary!$P$110:$P$186),0)</f>
        <v>12444.746191817672</v>
      </c>
      <c r="AI1228" s="689">
        <f t="shared" ca="1" si="285"/>
        <v>288778.11633878347</v>
      </c>
      <c r="AJ1228" s="688">
        <f>IFERROR(H1228/SUMIF(A:A,A1228,H:H)*SUMIF(Summary!$A$110:$A$186,'Operations Support'!A1228,Summary!$Q$110:$Q$186),0)</f>
        <v>12519.081477851778</v>
      </c>
      <c r="AK1228" s="688">
        <f t="shared" ca="1" si="286"/>
        <v>288703.78105274937</v>
      </c>
      <c r="AM1228" s="688">
        <f>IFERROR($H1228/SUMIF($A:$A,$A1228,$H:$H)*SUMIF(Summary!$A$230:$A$266,$A1228,Summary!$P$230:$P$266),0)</f>
        <v>2354.5633650074437</v>
      </c>
      <c r="AN1228" s="688">
        <f>IFERROR($H1228/SUMIF($A:$A,$A1228,$H:$H)*(SUMIF(Summary!$A$230:$A$266,$A1228,Summary!$L$230:$L$266)+SUMIF(Summary!$A$281:$A$317,$A1228,Summary!$L$281:$L$317))-AM1228,0)</f>
        <v>5362.128194531384</v>
      </c>
      <c r="AO1228" s="688">
        <f>IFERROR($H1228/SUMIF($A:$A,$A1228,$H:$H)*SUMIF(Summary!$A$230:$A$266,$A1228,Summary!$Q$230:$Q$266),0)</f>
        <v>2368.6277049727173</v>
      </c>
      <c r="AP1228" s="688">
        <f>IFERROR($H1228/SUMIF($A:$A,$A1228,$H:$H)*(SUMIF(Summary!$A$230:$A$266,$A1228,Summary!$L$230:$L$266)+SUMIF(Summary!$A$281:$A$317,$A1228,Summary!$L$281:$L$317))-AO1228,0)</f>
        <v>5348.0638545661095</v>
      </c>
      <c r="AQ1228" s="306"/>
      <c r="AR1228" s="688">
        <f t="shared" ca="1" si="287"/>
        <v>294140.24453331484</v>
      </c>
      <c r="AS1228" s="688">
        <f t="shared" ca="1" si="288"/>
        <v>294051.84490731551</v>
      </c>
    </row>
    <row r="1229" spans="1:45" x14ac:dyDescent="0.2">
      <c r="A1229" s="423">
        <v>3630</v>
      </c>
      <c r="B1229" s="424">
        <v>4</v>
      </c>
      <c r="C1229" s="425" t="s">
        <v>306</v>
      </c>
      <c r="D1229" s="422">
        <f t="shared" si="289"/>
        <v>0</v>
      </c>
      <c r="E1229" s="422">
        <f t="shared" si="290"/>
        <v>0</v>
      </c>
      <c r="F1229" s="422">
        <f t="shared" si="291"/>
        <v>0</v>
      </c>
      <c r="G1229" s="422">
        <f t="shared" si="292"/>
        <v>0</v>
      </c>
      <c r="H1229" s="22">
        <f t="shared" si="293"/>
        <v>0</v>
      </c>
      <c r="I1229" s="116">
        <v>0</v>
      </c>
      <c r="J1229" s="116">
        <v>0</v>
      </c>
      <c r="K1229" s="116">
        <v>0</v>
      </c>
      <c r="L1229" s="116">
        <v>0</v>
      </c>
      <c r="M1229" s="22">
        <f t="shared" si="294"/>
        <v>0</v>
      </c>
      <c r="N1229" s="116">
        <v>0</v>
      </c>
      <c r="O1229" s="116">
        <v>0</v>
      </c>
      <c r="P1229" s="116">
        <v>0</v>
      </c>
      <c r="Q1229" s="116">
        <v>0</v>
      </c>
      <c r="R1229" s="22">
        <f t="shared" si="295"/>
        <v>0</v>
      </c>
      <c r="S1229" s="116">
        <v>0</v>
      </c>
      <c r="T1229" s="116">
        <v>0</v>
      </c>
      <c r="U1229" s="116">
        <v>0</v>
      </c>
      <c r="V1229" s="116">
        <v>0</v>
      </c>
      <c r="W1229" s="22">
        <f t="shared" si="296"/>
        <v>0</v>
      </c>
      <c r="X1229" s="22">
        <f t="shared" si="297"/>
        <v>0</v>
      </c>
      <c r="Y1229" s="22">
        <f ca="1">OFFSET('Cost Study'!$B$7,'Operations Support'!$C1229,'Operations Support'!$B1229)*$H1229</f>
        <v>0</v>
      </c>
      <c r="Z1229" s="23">
        <f ca="1">Y1229*'Cost Study'!$B$31</f>
        <v>0</v>
      </c>
      <c r="AA1229" s="23">
        <f ca="1">IF(A1229=10298,1.51,1)*IF($B1229&lt;3,$D1229*'Cost Study'!$B$32*OFFSET('Cost Study'!$B$7,'Operations Support'!$C1229,'Operations Support'!$B1229),0)</f>
        <v>0</v>
      </c>
      <c r="AB1229" s="24">
        <f ca="1">AA1229*'Cost Study'!$B$31</f>
        <v>0</v>
      </c>
      <c r="AC1229" s="23">
        <f ca="1">Y1229*'Cost Study'!$B$31</f>
        <v>0</v>
      </c>
      <c r="AD1229" s="24">
        <f ca="1">AA1229*'Cost Study'!$B$31</f>
        <v>0</v>
      </c>
      <c r="AE1229" s="377">
        <f t="shared" ca="1" si="298"/>
        <v>0</v>
      </c>
      <c r="AF1229" s="377">
        <f t="shared" ca="1" si="299"/>
        <v>0</v>
      </c>
      <c r="AH1229" s="688">
        <f>IFERROR($H1229/SUMIF($A:$A,$A1229,$H:$H)*SUMIF(Summary!$A$110:$A$186,$A1229,Summary!$P$110:$P$186),0)</f>
        <v>0</v>
      </c>
      <c r="AI1229" s="689">
        <f t="shared" ca="1" si="285"/>
        <v>0</v>
      </c>
      <c r="AJ1229" s="688">
        <f>IFERROR(H1229/SUMIF(A:A,A1229,H:H)*SUMIF(Summary!$A$110:$A$186,'Operations Support'!A1229,Summary!$Q$110:$Q$186),0)</f>
        <v>0</v>
      </c>
      <c r="AK1229" s="688">
        <f t="shared" ca="1" si="286"/>
        <v>0</v>
      </c>
      <c r="AM1229" s="688">
        <f>IFERROR($H1229/SUMIF($A:$A,$A1229,$H:$H)*SUMIF(Summary!$A$230:$A$266,$A1229,Summary!$P$230:$P$266),0)</f>
        <v>0</v>
      </c>
      <c r="AN1229" s="688">
        <f>IFERROR($H1229/SUMIF($A:$A,$A1229,$H:$H)*(SUMIF(Summary!$A$230:$A$266,$A1229,Summary!$L$230:$L$266)+SUMIF(Summary!$A$281:$A$317,$A1229,Summary!$L$281:$L$317))-AM1229,0)</f>
        <v>0</v>
      </c>
      <c r="AO1229" s="688">
        <f>IFERROR($H1229/SUMIF($A:$A,$A1229,$H:$H)*SUMIF(Summary!$A$230:$A$266,$A1229,Summary!$Q$230:$Q$266),0)</f>
        <v>0</v>
      </c>
      <c r="AP1229" s="688">
        <f>IFERROR($H1229/SUMIF($A:$A,$A1229,$H:$H)*(SUMIF(Summary!$A$230:$A$266,$A1229,Summary!$L$230:$L$266)+SUMIF(Summary!$A$281:$A$317,$A1229,Summary!$L$281:$L$317))-AO1229,0)</f>
        <v>0</v>
      </c>
      <c r="AQ1229" s="306"/>
      <c r="AR1229" s="688">
        <f t="shared" ca="1" si="287"/>
        <v>0</v>
      </c>
      <c r="AS1229" s="688">
        <f t="shared" ca="1" si="288"/>
        <v>0</v>
      </c>
    </row>
    <row r="1230" spans="1:45" x14ac:dyDescent="0.2">
      <c r="A1230" s="423">
        <v>3630</v>
      </c>
      <c r="B1230" s="424">
        <v>4</v>
      </c>
      <c r="C1230" s="425" t="s">
        <v>307</v>
      </c>
      <c r="D1230" s="422">
        <f t="shared" si="289"/>
        <v>0</v>
      </c>
      <c r="E1230" s="422">
        <f t="shared" si="290"/>
        <v>0</v>
      </c>
      <c r="F1230" s="422">
        <f t="shared" si="291"/>
        <v>0</v>
      </c>
      <c r="G1230" s="422">
        <f t="shared" si="292"/>
        <v>0</v>
      </c>
      <c r="H1230" s="22">
        <f t="shared" si="293"/>
        <v>0</v>
      </c>
      <c r="I1230" s="116">
        <v>0</v>
      </c>
      <c r="J1230" s="116">
        <v>0</v>
      </c>
      <c r="K1230" s="116">
        <v>0</v>
      </c>
      <c r="L1230" s="116">
        <v>0</v>
      </c>
      <c r="M1230" s="22">
        <f t="shared" si="294"/>
        <v>0</v>
      </c>
      <c r="N1230" s="116">
        <v>0</v>
      </c>
      <c r="O1230" s="116">
        <v>0</v>
      </c>
      <c r="P1230" s="116">
        <v>0</v>
      </c>
      <c r="Q1230" s="116">
        <v>0</v>
      </c>
      <c r="R1230" s="22">
        <f t="shared" si="295"/>
        <v>0</v>
      </c>
      <c r="S1230" s="116">
        <v>0</v>
      </c>
      <c r="T1230" s="116">
        <v>0</v>
      </c>
      <c r="U1230" s="116">
        <v>0</v>
      </c>
      <c r="V1230" s="116">
        <v>0</v>
      </c>
      <c r="W1230" s="22">
        <f t="shared" si="296"/>
        <v>0</v>
      </c>
      <c r="X1230" s="22">
        <f t="shared" si="297"/>
        <v>0</v>
      </c>
      <c r="Y1230" s="22">
        <f ca="1">OFFSET('Cost Study'!$B$7,'Operations Support'!$C1230,'Operations Support'!$B1230)*$H1230</f>
        <v>0</v>
      </c>
      <c r="Z1230" s="23">
        <f ca="1">Y1230*'Cost Study'!$B$31</f>
        <v>0</v>
      </c>
      <c r="AA1230" s="23">
        <f ca="1">IF(A1230=10298,1.51,1)*IF($B1230&lt;3,$D1230*'Cost Study'!$B$32*OFFSET('Cost Study'!$B$7,'Operations Support'!$C1230,'Operations Support'!$B1230),0)</f>
        <v>0</v>
      </c>
      <c r="AB1230" s="24">
        <f ca="1">AA1230*'Cost Study'!$B$31</f>
        <v>0</v>
      </c>
      <c r="AC1230" s="23">
        <f ca="1">Y1230*'Cost Study'!$B$31</f>
        <v>0</v>
      </c>
      <c r="AD1230" s="24">
        <f ca="1">AA1230*'Cost Study'!$B$31</f>
        <v>0</v>
      </c>
      <c r="AE1230" s="377">
        <f t="shared" ca="1" si="298"/>
        <v>0</v>
      </c>
      <c r="AF1230" s="377">
        <f t="shared" ca="1" si="299"/>
        <v>0</v>
      </c>
      <c r="AH1230" s="688">
        <f>IFERROR($H1230/SUMIF($A:$A,$A1230,$H:$H)*SUMIF(Summary!$A$110:$A$186,$A1230,Summary!$P$110:$P$186),0)</f>
        <v>0</v>
      </c>
      <c r="AI1230" s="689">
        <f t="shared" ca="1" si="285"/>
        <v>0</v>
      </c>
      <c r="AJ1230" s="688">
        <f>IFERROR(H1230/SUMIF(A:A,A1230,H:H)*SUMIF(Summary!$A$110:$A$186,'Operations Support'!A1230,Summary!$Q$110:$Q$186),0)</f>
        <v>0</v>
      </c>
      <c r="AK1230" s="688">
        <f t="shared" ca="1" si="286"/>
        <v>0</v>
      </c>
      <c r="AM1230" s="688">
        <f>IFERROR($H1230/SUMIF($A:$A,$A1230,$H:$H)*SUMIF(Summary!$A$230:$A$266,$A1230,Summary!$P$230:$P$266),0)</f>
        <v>0</v>
      </c>
      <c r="AN1230" s="688">
        <f>IFERROR($H1230/SUMIF($A:$A,$A1230,$H:$H)*(SUMIF(Summary!$A$230:$A$266,$A1230,Summary!$L$230:$L$266)+SUMIF(Summary!$A$281:$A$317,$A1230,Summary!$L$281:$L$317))-AM1230,0)</f>
        <v>0</v>
      </c>
      <c r="AO1230" s="688">
        <f>IFERROR($H1230/SUMIF($A:$A,$A1230,$H:$H)*SUMIF(Summary!$A$230:$A$266,$A1230,Summary!$Q$230:$Q$266),0)</f>
        <v>0</v>
      </c>
      <c r="AP1230" s="688">
        <f>IFERROR($H1230/SUMIF($A:$A,$A1230,$H:$H)*(SUMIF(Summary!$A$230:$A$266,$A1230,Summary!$L$230:$L$266)+SUMIF(Summary!$A$281:$A$317,$A1230,Summary!$L$281:$L$317))-AO1230,0)</f>
        <v>0</v>
      </c>
      <c r="AQ1230" s="306"/>
      <c r="AR1230" s="688">
        <f t="shared" ca="1" si="287"/>
        <v>0</v>
      </c>
      <c r="AS1230" s="688">
        <f t="shared" ca="1" si="288"/>
        <v>0</v>
      </c>
    </row>
    <row r="1231" spans="1:45" x14ac:dyDescent="0.2">
      <c r="A1231" s="423">
        <v>3630</v>
      </c>
      <c r="B1231" s="424">
        <v>4</v>
      </c>
      <c r="C1231" s="425" t="s">
        <v>308</v>
      </c>
      <c r="D1231" s="422">
        <f t="shared" si="289"/>
        <v>0</v>
      </c>
      <c r="E1231" s="422">
        <f t="shared" si="290"/>
        <v>0</v>
      </c>
      <c r="F1231" s="422">
        <f t="shared" si="291"/>
        <v>0</v>
      </c>
      <c r="G1231" s="422">
        <f t="shared" si="292"/>
        <v>0</v>
      </c>
      <c r="H1231" s="22">
        <f t="shared" si="293"/>
        <v>0</v>
      </c>
      <c r="I1231" s="116">
        <v>0</v>
      </c>
      <c r="J1231" s="116">
        <v>0</v>
      </c>
      <c r="K1231" s="116">
        <v>0</v>
      </c>
      <c r="L1231" s="116">
        <v>0</v>
      </c>
      <c r="M1231" s="22">
        <f t="shared" si="294"/>
        <v>0</v>
      </c>
      <c r="N1231" s="116">
        <v>0</v>
      </c>
      <c r="O1231" s="116">
        <v>0</v>
      </c>
      <c r="P1231" s="116">
        <v>0</v>
      </c>
      <c r="Q1231" s="116">
        <v>0</v>
      </c>
      <c r="R1231" s="22">
        <f t="shared" si="295"/>
        <v>0</v>
      </c>
      <c r="S1231" s="116">
        <v>0</v>
      </c>
      <c r="T1231" s="116">
        <v>0</v>
      </c>
      <c r="U1231" s="116">
        <v>0</v>
      </c>
      <c r="V1231" s="116">
        <v>0</v>
      </c>
      <c r="W1231" s="22">
        <f t="shared" si="296"/>
        <v>0</v>
      </c>
      <c r="X1231" s="22">
        <f t="shared" si="297"/>
        <v>0</v>
      </c>
      <c r="Y1231" s="22">
        <f ca="1">OFFSET('Cost Study'!$B$7,'Operations Support'!$C1231,'Operations Support'!$B1231)*$H1231</f>
        <v>0</v>
      </c>
      <c r="Z1231" s="23">
        <f ca="1">Y1231*'Cost Study'!$B$31</f>
        <v>0</v>
      </c>
      <c r="AA1231" s="23">
        <f ca="1">IF(A1231=10298,1.51,1)*IF($B1231&lt;3,$D1231*'Cost Study'!$B$32*OFFSET('Cost Study'!$B$7,'Operations Support'!$C1231,'Operations Support'!$B1231),0)</f>
        <v>0</v>
      </c>
      <c r="AB1231" s="24">
        <f ca="1">AA1231*'Cost Study'!$B$31</f>
        <v>0</v>
      </c>
      <c r="AC1231" s="23">
        <f ca="1">Y1231*'Cost Study'!$B$31</f>
        <v>0</v>
      </c>
      <c r="AD1231" s="24">
        <f ca="1">AA1231*'Cost Study'!$B$31</f>
        <v>0</v>
      </c>
      <c r="AE1231" s="377">
        <f t="shared" ca="1" si="298"/>
        <v>0</v>
      </c>
      <c r="AF1231" s="377">
        <f t="shared" ca="1" si="299"/>
        <v>0</v>
      </c>
      <c r="AH1231" s="688">
        <f>IFERROR($H1231/SUMIF($A:$A,$A1231,$H:$H)*SUMIF(Summary!$A$110:$A$186,$A1231,Summary!$P$110:$P$186),0)</f>
        <v>0</v>
      </c>
      <c r="AI1231" s="689">
        <f t="shared" ca="1" si="285"/>
        <v>0</v>
      </c>
      <c r="AJ1231" s="688">
        <f>IFERROR(H1231/SUMIF(A:A,A1231,H:H)*SUMIF(Summary!$A$110:$A$186,'Operations Support'!A1231,Summary!$Q$110:$Q$186),0)</f>
        <v>0</v>
      </c>
      <c r="AK1231" s="688">
        <f t="shared" ca="1" si="286"/>
        <v>0</v>
      </c>
      <c r="AM1231" s="688">
        <f>IFERROR($H1231/SUMIF($A:$A,$A1231,$H:$H)*SUMIF(Summary!$A$230:$A$266,$A1231,Summary!$P$230:$P$266),0)</f>
        <v>0</v>
      </c>
      <c r="AN1231" s="688">
        <f>IFERROR($H1231/SUMIF($A:$A,$A1231,$H:$H)*(SUMIF(Summary!$A$230:$A$266,$A1231,Summary!$L$230:$L$266)+SUMIF(Summary!$A$281:$A$317,$A1231,Summary!$L$281:$L$317))-AM1231,0)</f>
        <v>0</v>
      </c>
      <c r="AO1231" s="688">
        <f>IFERROR($H1231/SUMIF($A:$A,$A1231,$H:$H)*SUMIF(Summary!$A$230:$A$266,$A1231,Summary!$Q$230:$Q$266),0)</f>
        <v>0</v>
      </c>
      <c r="AP1231" s="688">
        <f>IFERROR($H1231/SUMIF($A:$A,$A1231,$H:$H)*(SUMIF(Summary!$A$230:$A$266,$A1231,Summary!$L$230:$L$266)+SUMIF(Summary!$A$281:$A$317,$A1231,Summary!$L$281:$L$317))-AO1231,0)</f>
        <v>0</v>
      </c>
      <c r="AQ1231" s="306"/>
      <c r="AR1231" s="688">
        <f t="shared" ca="1" si="287"/>
        <v>0</v>
      </c>
      <c r="AS1231" s="688">
        <f t="shared" ca="1" si="288"/>
        <v>0</v>
      </c>
    </row>
    <row r="1232" spans="1:45" x14ac:dyDescent="0.2">
      <c r="A1232" s="423">
        <v>3630</v>
      </c>
      <c r="B1232" s="424">
        <v>4</v>
      </c>
      <c r="C1232" s="425" t="s">
        <v>309</v>
      </c>
      <c r="D1232" s="422">
        <f t="shared" si="289"/>
        <v>0</v>
      </c>
      <c r="E1232" s="422">
        <f t="shared" si="290"/>
        <v>0</v>
      </c>
      <c r="F1232" s="422">
        <f t="shared" si="291"/>
        <v>0</v>
      </c>
      <c r="G1232" s="422">
        <f t="shared" si="292"/>
        <v>0</v>
      </c>
      <c r="H1232" s="22">
        <f t="shared" si="293"/>
        <v>0</v>
      </c>
      <c r="I1232" s="116">
        <v>0</v>
      </c>
      <c r="J1232" s="116">
        <v>0</v>
      </c>
      <c r="K1232" s="116">
        <v>0</v>
      </c>
      <c r="L1232" s="116">
        <v>0</v>
      </c>
      <c r="M1232" s="22">
        <f t="shared" si="294"/>
        <v>0</v>
      </c>
      <c r="N1232" s="116">
        <v>0</v>
      </c>
      <c r="O1232" s="116">
        <v>0</v>
      </c>
      <c r="P1232" s="116">
        <v>0</v>
      </c>
      <c r="Q1232" s="116">
        <v>0</v>
      </c>
      <c r="R1232" s="22">
        <f t="shared" si="295"/>
        <v>0</v>
      </c>
      <c r="S1232" s="116">
        <v>0</v>
      </c>
      <c r="T1232" s="116">
        <v>0</v>
      </c>
      <c r="U1232" s="116">
        <v>0</v>
      </c>
      <c r="V1232" s="116">
        <v>0</v>
      </c>
      <c r="W1232" s="22">
        <f t="shared" si="296"/>
        <v>0</v>
      </c>
      <c r="X1232" s="22">
        <f t="shared" si="297"/>
        <v>0</v>
      </c>
      <c r="Y1232" s="22">
        <f ca="1">OFFSET('Cost Study'!$B$7,'Operations Support'!$C1232,'Operations Support'!$B1232)*$H1232</f>
        <v>0</v>
      </c>
      <c r="Z1232" s="23">
        <f ca="1">Y1232*'Cost Study'!$B$31</f>
        <v>0</v>
      </c>
      <c r="AA1232" s="23">
        <f ca="1">IF(A1232=10298,1.51,1)*IF($B1232&lt;3,$D1232*'Cost Study'!$B$32*OFFSET('Cost Study'!$B$7,'Operations Support'!$C1232,'Operations Support'!$B1232),0)</f>
        <v>0</v>
      </c>
      <c r="AB1232" s="24">
        <f ca="1">AA1232*'Cost Study'!$B$31</f>
        <v>0</v>
      </c>
      <c r="AC1232" s="23">
        <f ca="1">Y1232*'Cost Study'!$B$31</f>
        <v>0</v>
      </c>
      <c r="AD1232" s="24">
        <f ca="1">AA1232*'Cost Study'!$B$31</f>
        <v>0</v>
      </c>
      <c r="AE1232" s="377">
        <f t="shared" ca="1" si="298"/>
        <v>0</v>
      </c>
      <c r="AF1232" s="377">
        <f t="shared" ca="1" si="299"/>
        <v>0</v>
      </c>
      <c r="AH1232" s="688">
        <f>IFERROR($H1232/SUMIF($A:$A,$A1232,$H:$H)*SUMIF(Summary!$A$110:$A$186,$A1232,Summary!$P$110:$P$186),0)</f>
        <v>0</v>
      </c>
      <c r="AI1232" s="689">
        <f t="shared" ca="1" si="285"/>
        <v>0</v>
      </c>
      <c r="AJ1232" s="688">
        <f>IFERROR(H1232/SUMIF(A:A,A1232,H:H)*SUMIF(Summary!$A$110:$A$186,'Operations Support'!A1232,Summary!$Q$110:$Q$186),0)</f>
        <v>0</v>
      </c>
      <c r="AK1232" s="688">
        <f t="shared" ca="1" si="286"/>
        <v>0</v>
      </c>
      <c r="AM1232" s="688">
        <f>IFERROR($H1232/SUMIF($A:$A,$A1232,$H:$H)*SUMIF(Summary!$A$230:$A$266,$A1232,Summary!$P$230:$P$266),0)</f>
        <v>0</v>
      </c>
      <c r="AN1232" s="688">
        <f>IFERROR($H1232/SUMIF($A:$A,$A1232,$H:$H)*(SUMIF(Summary!$A$230:$A$266,$A1232,Summary!$L$230:$L$266)+SUMIF(Summary!$A$281:$A$317,$A1232,Summary!$L$281:$L$317))-AM1232,0)</f>
        <v>0</v>
      </c>
      <c r="AO1232" s="688">
        <f>IFERROR($H1232/SUMIF($A:$A,$A1232,$H:$H)*SUMIF(Summary!$A$230:$A$266,$A1232,Summary!$Q$230:$Q$266),0)</f>
        <v>0</v>
      </c>
      <c r="AP1232" s="688">
        <f>IFERROR($H1232/SUMIF($A:$A,$A1232,$H:$H)*(SUMIF(Summary!$A$230:$A$266,$A1232,Summary!$L$230:$L$266)+SUMIF(Summary!$A$281:$A$317,$A1232,Summary!$L$281:$L$317))-AO1232,0)</f>
        <v>0</v>
      </c>
      <c r="AQ1232" s="306"/>
      <c r="AR1232" s="688">
        <f t="shared" ca="1" si="287"/>
        <v>0</v>
      </c>
      <c r="AS1232" s="688">
        <f t="shared" ca="1" si="288"/>
        <v>0</v>
      </c>
    </row>
    <row r="1233" spans="1:45" x14ac:dyDescent="0.2">
      <c r="A1233" s="423">
        <v>3630</v>
      </c>
      <c r="B1233" s="424">
        <v>4</v>
      </c>
      <c r="C1233" s="425" t="s">
        <v>310</v>
      </c>
      <c r="D1233" s="422">
        <f t="shared" si="289"/>
        <v>0</v>
      </c>
      <c r="E1233" s="422">
        <f t="shared" si="290"/>
        <v>0</v>
      </c>
      <c r="F1233" s="422">
        <f t="shared" si="291"/>
        <v>0</v>
      </c>
      <c r="G1233" s="422">
        <f t="shared" si="292"/>
        <v>0</v>
      </c>
      <c r="H1233" s="22">
        <f t="shared" si="293"/>
        <v>0</v>
      </c>
      <c r="I1233" s="116">
        <v>0</v>
      </c>
      <c r="J1233" s="116">
        <v>0</v>
      </c>
      <c r="K1233" s="116">
        <v>0</v>
      </c>
      <c r="L1233" s="116">
        <v>0</v>
      </c>
      <c r="M1233" s="22">
        <f t="shared" si="294"/>
        <v>0</v>
      </c>
      <c r="N1233" s="116">
        <v>0</v>
      </c>
      <c r="O1233" s="116">
        <v>0</v>
      </c>
      <c r="P1233" s="116">
        <v>0</v>
      </c>
      <c r="Q1233" s="116">
        <v>0</v>
      </c>
      <c r="R1233" s="22">
        <f t="shared" si="295"/>
        <v>0</v>
      </c>
      <c r="S1233" s="116">
        <v>0</v>
      </c>
      <c r="T1233" s="116">
        <v>0</v>
      </c>
      <c r="U1233" s="116">
        <v>0</v>
      </c>
      <c r="V1233" s="116">
        <v>0</v>
      </c>
      <c r="W1233" s="22">
        <f t="shared" si="296"/>
        <v>0</v>
      </c>
      <c r="X1233" s="22">
        <f t="shared" si="297"/>
        <v>0</v>
      </c>
      <c r="Y1233" s="22">
        <f ca="1">OFFSET('Cost Study'!$B$7,'Operations Support'!$C1233,'Operations Support'!$B1233)*$H1233</f>
        <v>0</v>
      </c>
      <c r="Z1233" s="23">
        <f ca="1">Y1233*'Cost Study'!$B$31</f>
        <v>0</v>
      </c>
      <c r="AA1233" s="23">
        <f ca="1">IF(A1233=10298,1.51,1)*IF($B1233&lt;3,$D1233*'Cost Study'!$B$32*OFFSET('Cost Study'!$B$7,'Operations Support'!$C1233,'Operations Support'!$B1233),0)</f>
        <v>0</v>
      </c>
      <c r="AB1233" s="24">
        <f ca="1">AA1233*'Cost Study'!$B$31</f>
        <v>0</v>
      </c>
      <c r="AC1233" s="23">
        <f ca="1">Y1233*'Cost Study'!$B$31</f>
        <v>0</v>
      </c>
      <c r="AD1233" s="24">
        <f ca="1">AA1233*'Cost Study'!$B$31</f>
        <v>0</v>
      </c>
      <c r="AE1233" s="377">
        <f t="shared" ca="1" si="298"/>
        <v>0</v>
      </c>
      <c r="AF1233" s="377">
        <f t="shared" ca="1" si="299"/>
        <v>0</v>
      </c>
      <c r="AH1233" s="688">
        <f>IFERROR($H1233/SUMIF($A:$A,$A1233,$H:$H)*SUMIF(Summary!$A$110:$A$186,$A1233,Summary!$P$110:$P$186),0)</f>
        <v>0</v>
      </c>
      <c r="AI1233" s="689">
        <f t="shared" ca="1" si="285"/>
        <v>0</v>
      </c>
      <c r="AJ1233" s="688">
        <f>IFERROR(H1233/SUMIF(A:A,A1233,H:H)*SUMIF(Summary!$A$110:$A$186,'Operations Support'!A1233,Summary!$Q$110:$Q$186),0)</f>
        <v>0</v>
      </c>
      <c r="AK1233" s="688">
        <f t="shared" ca="1" si="286"/>
        <v>0</v>
      </c>
      <c r="AM1233" s="688">
        <f>IFERROR($H1233/SUMIF($A:$A,$A1233,$H:$H)*SUMIF(Summary!$A$230:$A$266,$A1233,Summary!$P$230:$P$266),0)</f>
        <v>0</v>
      </c>
      <c r="AN1233" s="688">
        <f>IFERROR($H1233/SUMIF($A:$A,$A1233,$H:$H)*(SUMIF(Summary!$A$230:$A$266,$A1233,Summary!$L$230:$L$266)+SUMIF(Summary!$A$281:$A$317,$A1233,Summary!$L$281:$L$317))-AM1233,0)</f>
        <v>0</v>
      </c>
      <c r="AO1233" s="688">
        <f>IFERROR($H1233/SUMIF($A:$A,$A1233,$H:$H)*SUMIF(Summary!$A$230:$A$266,$A1233,Summary!$Q$230:$Q$266),0)</f>
        <v>0</v>
      </c>
      <c r="AP1233" s="688">
        <f>IFERROR($H1233/SUMIF($A:$A,$A1233,$H:$H)*(SUMIF(Summary!$A$230:$A$266,$A1233,Summary!$L$230:$L$266)+SUMIF(Summary!$A$281:$A$317,$A1233,Summary!$L$281:$L$317))-AO1233,0)</f>
        <v>0</v>
      </c>
      <c r="AQ1233" s="306"/>
      <c r="AR1233" s="688">
        <f t="shared" ca="1" si="287"/>
        <v>0</v>
      </c>
      <c r="AS1233" s="688">
        <f t="shared" ca="1" si="288"/>
        <v>0</v>
      </c>
    </row>
    <row r="1234" spans="1:45" x14ac:dyDescent="0.2">
      <c r="A1234" s="423">
        <v>3630</v>
      </c>
      <c r="B1234" s="424">
        <v>4</v>
      </c>
      <c r="C1234" s="425" t="s">
        <v>311</v>
      </c>
      <c r="D1234" s="422">
        <f t="shared" si="289"/>
        <v>0</v>
      </c>
      <c r="E1234" s="422">
        <f t="shared" si="290"/>
        <v>0</v>
      </c>
      <c r="F1234" s="422">
        <f t="shared" si="291"/>
        <v>0</v>
      </c>
      <c r="G1234" s="422">
        <f t="shared" si="292"/>
        <v>0</v>
      </c>
      <c r="H1234" s="22">
        <f t="shared" si="293"/>
        <v>0</v>
      </c>
      <c r="I1234" s="116">
        <v>0</v>
      </c>
      <c r="J1234" s="116">
        <v>0</v>
      </c>
      <c r="K1234" s="116">
        <v>0</v>
      </c>
      <c r="L1234" s="116">
        <v>0</v>
      </c>
      <c r="M1234" s="22">
        <f t="shared" si="294"/>
        <v>0</v>
      </c>
      <c r="N1234" s="116">
        <v>0</v>
      </c>
      <c r="O1234" s="116">
        <v>0</v>
      </c>
      <c r="P1234" s="116">
        <v>0</v>
      </c>
      <c r="Q1234" s="116">
        <v>0</v>
      </c>
      <c r="R1234" s="22">
        <f t="shared" si="295"/>
        <v>0</v>
      </c>
      <c r="S1234" s="116">
        <v>0</v>
      </c>
      <c r="T1234" s="116">
        <v>0</v>
      </c>
      <c r="U1234" s="116">
        <v>0</v>
      </c>
      <c r="V1234" s="116">
        <v>0</v>
      </c>
      <c r="W1234" s="22">
        <f t="shared" si="296"/>
        <v>0</v>
      </c>
      <c r="X1234" s="22">
        <f t="shared" si="297"/>
        <v>0</v>
      </c>
      <c r="Y1234" s="22">
        <f ca="1">OFFSET('Cost Study'!$B$7,'Operations Support'!$C1234,'Operations Support'!$B1234)*$H1234</f>
        <v>0</v>
      </c>
      <c r="Z1234" s="23">
        <f ca="1">Y1234*'Cost Study'!$B$31</f>
        <v>0</v>
      </c>
      <c r="AA1234" s="23">
        <f ca="1">IF(A1234=10298,1.51,1)*IF($B1234&lt;3,$D1234*'Cost Study'!$B$32*OFFSET('Cost Study'!$B$7,'Operations Support'!$C1234,'Operations Support'!$B1234),0)</f>
        <v>0</v>
      </c>
      <c r="AB1234" s="24">
        <f ca="1">AA1234*'Cost Study'!$B$31</f>
        <v>0</v>
      </c>
      <c r="AC1234" s="23">
        <f ca="1">Y1234*'Cost Study'!$B$31</f>
        <v>0</v>
      </c>
      <c r="AD1234" s="24">
        <f ca="1">AA1234*'Cost Study'!$B$31</f>
        <v>0</v>
      </c>
      <c r="AE1234" s="377">
        <f t="shared" ca="1" si="298"/>
        <v>0</v>
      </c>
      <c r="AF1234" s="377">
        <f t="shared" ca="1" si="299"/>
        <v>0</v>
      </c>
      <c r="AH1234" s="688">
        <f>IFERROR($H1234/SUMIF($A:$A,$A1234,$H:$H)*SUMIF(Summary!$A$110:$A$186,$A1234,Summary!$P$110:$P$186),0)</f>
        <v>0</v>
      </c>
      <c r="AI1234" s="689">
        <f t="shared" ca="1" si="285"/>
        <v>0</v>
      </c>
      <c r="AJ1234" s="688">
        <f>IFERROR(H1234/SUMIF(A:A,A1234,H:H)*SUMIF(Summary!$A$110:$A$186,'Operations Support'!A1234,Summary!$Q$110:$Q$186),0)</f>
        <v>0</v>
      </c>
      <c r="AK1234" s="688">
        <f t="shared" ca="1" si="286"/>
        <v>0</v>
      </c>
      <c r="AM1234" s="688">
        <f>IFERROR($H1234/SUMIF($A:$A,$A1234,$H:$H)*SUMIF(Summary!$A$230:$A$266,$A1234,Summary!$P$230:$P$266),0)</f>
        <v>0</v>
      </c>
      <c r="AN1234" s="688">
        <f>IFERROR($H1234/SUMIF($A:$A,$A1234,$H:$H)*(SUMIF(Summary!$A$230:$A$266,$A1234,Summary!$L$230:$L$266)+SUMIF(Summary!$A$281:$A$317,$A1234,Summary!$L$281:$L$317))-AM1234,0)</f>
        <v>0</v>
      </c>
      <c r="AO1234" s="688">
        <f>IFERROR($H1234/SUMIF($A:$A,$A1234,$H:$H)*SUMIF(Summary!$A$230:$A$266,$A1234,Summary!$Q$230:$Q$266),0)</f>
        <v>0</v>
      </c>
      <c r="AP1234" s="688">
        <f>IFERROR($H1234/SUMIF($A:$A,$A1234,$H:$H)*(SUMIF(Summary!$A$230:$A$266,$A1234,Summary!$L$230:$L$266)+SUMIF(Summary!$A$281:$A$317,$A1234,Summary!$L$281:$L$317))-AO1234,0)</f>
        <v>0</v>
      </c>
      <c r="AQ1234" s="306"/>
      <c r="AR1234" s="688">
        <f t="shared" ca="1" si="287"/>
        <v>0</v>
      </c>
      <c r="AS1234" s="688">
        <f t="shared" ca="1" si="288"/>
        <v>0</v>
      </c>
    </row>
    <row r="1235" spans="1:45" x14ac:dyDescent="0.2">
      <c r="A1235" s="423">
        <v>3630</v>
      </c>
      <c r="B1235" s="424">
        <v>4</v>
      </c>
      <c r="C1235" s="425" t="s">
        <v>312</v>
      </c>
      <c r="D1235" s="422">
        <f t="shared" si="289"/>
        <v>0</v>
      </c>
      <c r="E1235" s="422">
        <f t="shared" si="290"/>
        <v>0</v>
      </c>
      <c r="F1235" s="422">
        <f t="shared" si="291"/>
        <v>0</v>
      </c>
      <c r="G1235" s="422">
        <f t="shared" si="292"/>
        <v>0</v>
      </c>
      <c r="H1235" s="22">
        <f t="shared" si="293"/>
        <v>0</v>
      </c>
      <c r="I1235" s="116">
        <v>0</v>
      </c>
      <c r="J1235" s="116">
        <v>0</v>
      </c>
      <c r="K1235" s="116">
        <v>0</v>
      </c>
      <c r="L1235" s="116">
        <v>0</v>
      </c>
      <c r="M1235" s="22">
        <f t="shared" si="294"/>
        <v>0</v>
      </c>
      <c r="N1235" s="116">
        <v>0</v>
      </c>
      <c r="O1235" s="116">
        <v>0</v>
      </c>
      <c r="P1235" s="116">
        <v>0</v>
      </c>
      <c r="Q1235" s="116">
        <v>0</v>
      </c>
      <c r="R1235" s="22">
        <f t="shared" si="295"/>
        <v>0</v>
      </c>
      <c r="S1235" s="116">
        <v>0</v>
      </c>
      <c r="T1235" s="116">
        <v>0</v>
      </c>
      <c r="U1235" s="116">
        <v>0</v>
      </c>
      <c r="V1235" s="116">
        <v>0</v>
      </c>
      <c r="W1235" s="22">
        <f t="shared" si="296"/>
        <v>0</v>
      </c>
      <c r="X1235" s="22">
        <f t="shared" si="297"/>
        <v>0</v>
      </c>
      <c r="Y1235" s="22">
        <f ca="1">OFFSET('Cost Study'!$B$7,'Operations Support'!$C1235,'Operations Support'!$B1235)*$H1235</f>
        <v>0</v>
      </c>
      <c r="Z1235" s="23">
        <f ca="1">Y1235*'Cost Study'!$B$31</f>
        <v>0</v>
      </c>
      <c r="AA1235" s="23">
        <f ca="1">IF(A1235=10298,1.51,1)*IF($B1235&lt;3,$D1235*'Cost Study'!$B$32*OFFSET('Cost Study'!$B$7,'Operations Support'!$C1235,'Operations Support'!$B1235),0)</f>
        <v>0</v>
      </c>
      <c r="AB1235" s="24">
        <f ca="1">AA1235*'Cost Study'!$B$31</f>
        <v>0</v>
      </c>
      <c r="AC1235" s="23">
        <f ca="1">Y1235*'Cost Study'!$B$31</f>
        <v>0</v>
      </c>
      <c r="AD1235" s="24">
        <f ca="1">AA1235*'Cost Study'!$B$31</f>
        <v>0</v>
      </c>
      <c r="AE1235" s="377">
        <f t="shared" ca="1" si="298"/>
        <v>0</v>
      </c>
      <c r="AF1235" s="377">
        <f t="shared" ca="1" si="299"/>
        <v>0</v>
      </c>
      <c r="AH1235" s="688">
        <f>IFERROR($H1235/SUMIF($A:$A,$A1235,$H:$H)*SUMIF(Summary!$A$110:$A$186,$A1235,Summary!$P$110:$P$186),0)</f>
        <v>0</v>
      </c>
      <c r="AI1235" s="689">
        <f t="shared" ca="1" si="285"/>
        <v>0</v>
      </c>
      <c r="AJ1235" s="688">
        <f>IFERROR(H1235/SUMIF(A:A,A1235,H:H)*SUMIF(Summary!$A$110:$A$186,'Operations Support'!A1235,Summary!$Q$110:$Q$186),0)</f>
        <v>0</v>
      </c>
      <c r="AK1235" s="688">
        <f t="shared" ca="1" si="286"/>
        <v>0</v>
      </c>
      <c r="AM1235" s="688">
        <f>IFERROR($H1235/SUMIF($A:$A,$A1235,$H:$H)*SUMIF(Summary!$A$230:$A$266,$A1235,Summary!$P$230:$P$266),0)</f>
        <v>0</v>
      </c>
      <c r="AN1235" s="688">
        <f>IFERROR($H1235/SUMIF($A:$A,$A1235,$H:$H)*(SUMIF(Summary!$A$230:$A$266,$A1235,Summary!$L$230:$L$266)+SUMIF(Summary!$A$281:$A$317,$A1235,Summary!$L$281:$L$317))-AM1235,0)</f>
        <v>0</v>
      </c>
      <c r="AO1235" s="688">
        <f>IFERROR($H1235/SUMIF($A:$A,$A1235,$H:$H)*SUMIF(Summary!$A$230:$A$266,$A1235,Summary!$Q$230:$Q$266),0)</f>
        <v>0</v>
      </c>
      <c r="AP1235" s="688">
        <f>IFERROR($H1235/SUMIF($A:$A,$A1235,$H:$H)*(SUMIF(Summary!$A$230:$A$266,$A1235,Summary!$L$230:$L$266)+SUMIF(Summary!$A$281:$A$317,$A1235,Summary!$L$281:$L$317))-AO1235,0)</f>
        <v>0</v>
      </c>
      <c r="AQ1235" s="306"/>
      <c r="AR1235" s="688">
        <f t="shared" ca="1" si="287"/>
        <v>0</v>
      </c>
      <c r="AS1235" s="688">
        <f t="shared" ca="1" si="288"/>
        <v>0</v>
      </c>
    </row>
    <row r="1236" spans="1:45" x14ac:dyDescent="0.2">
      <c r="A1236" s="423">
        <v>3630</v>
      </c>
      <c r="B1236" s="424">
        <v>4</v>
      </c>
      <c r="C1236" s="425" t="s">
        <v>313</v>
      </c>
      <c r="D1236" s="422">
        <f t="shared" si="289"/>
        <v>0</v>
      </c>
      <c r="E1236" s="422">
        <f t="shared" si="290"/>
        <v>0</v>
      </c>
      <c r="F1236" s="422">
        <f t="shared" si="291"/>
        <v>0</v>
      </c>
      <c r="G1236" s="422">
        <f t="shared" si="292"/>
        <v>0</v>
      </c>
      <c r="H1236" s="22">
        <f t="shared" si="293"/>
        <v>0</v>
      </c>
      <c r="I1236" s="116">
        <v>0</v>
      </c>
      <c r="J1236" s="116">
        <v>0</v>
      </c>
      <c r="K1236" s="116">
        <v>0</v>
      </c>
      <c r="L1236" s="116">
        <v>0</v>
      </c>
      <c r="M1236" s="22">
        <f t="shared" si="294"/>
        <v>0</v>
      </c>
      <c r="N1236" s="116">
        <v>0</v>
      </c>
      <c r="O1236" s="116">
        <v>0</v>
      </c>
      <c r="P1236" s="116">
        <v>0</v>
      </c>
      <c r="Q1236" s="116">
        <v>0</v>
      </c>
      <c r="R1236" s="22">
        <f t="shared" si="295"/>
        <v>0</v>
      </c>
      <c r="S1236" s="116">
        <v>0</v>
      </c>
      <c r="T1236" s="116">
        <v>0</v>
      </c>
      <c r="U1236" s="116">
        <v>0</v>
      </c>
      <c r="V1236" s="116">
        <v>0</v>
      </c>
      <c r="W1236" s="22">
        <f t="shared" si="296"/>
        <v>0</v>
      </c>
      <c r="X1236" s="22">
        <f t="shared" si="297"/>
        <v>0</v>
      </c>
      <c r="Y1236" s="22">
        <f ca="1">OFFSET('Cost Study'!$B$7,'Operations Support'!$C1236,'Operations Support'!$B1236)*$H1236</f>
        <v>0</v>
      </c>
      <c r="Z1236" s="23">
        <f ca="1">Y1236*'Cost Study'!$B$31</f>
        <v>0</v>
      </c>
      <c r="AA1236" s="23">
        <f ca="1">IF(A1236=10298,1.51,1)*IF($B1236&lt;3,$D1236*'Cost Study'!$B$32*OFFSET('Cost Study'!$B$7,'Operations Support'!$C1236,'Operations Support'!$B1236),0)</f>
        <v>0</v>
      </c>
      <c r="AB1236" s="24">
        <f ca="1">AA1236*'Cost Study'!$B$31</f>
        <v>0</v>
      </c>
      <c r="AC1236" s="23">
        <f ca="1">Y1236*'Cost Study'!$B$31</f>
        <v>0</v>
      </c>
      <c r="AD1236" s="24">
        <f ca="1">AA1236*'Cost Study'!$B$31</f>
        <v>0</v>
      </c>
      <c r="AE1236" s="377">
        <f t="shared" ca="1" si="298"/>
        <v>0</v>
      </c>
      <c r="AF1236" s="377">
        <f t="shared" ca="1" si="299"/>
        <v>0</v>
      </c>
      <c r="AH1236" s="688">
        <f>IFERROR($H1236/SUMIF($A:$A,$A1236,$H:$H)*SUMIF(Summary!$A$110:$A$186,$A1236,Summary!$P$110:$P$186),0)</f>
        <v>0</v>
      </c>
      <c r="AI1236" s="689">
        <f t="shared" ca="1" si="285"/>
        <v>0</v>
      </c>
      <c r="AJ1236" s="688">
        <f>IFERROR(H1236/SUMIF(A:A,A1236,H:H)*SUMIF(Summary!$A$110:$A$186,'Operations Support'!A1236,Summary!$Q$110:$Q$186),0)</f>
        <v>0</v>
      </c>
      <c r="AK1236" s="688">
        <f t="shared" ca="1" si="286"/>
        <v>0</v>
      </c>
      <c r="AM1236" s="688">
        <f>IFERROR($H1236/SUMIF($A:$A,$A1236,$H:$H)*SUMIF(Summary!$A$230:$A$266,$A1236,Summary!$P$230:$P$266),0)</f>
        <v>0</v>
      </c>
      <c r="AN1236" s="688">
        <f>IFERROR($H1236/SUMIF($A:$A,$A1236,$H:$H)*(SUMIF(Summary!$A$230:$A$266,$A1236,Summary!$L$230:$L$266)+SUMIF(Summary!$A$281:$A$317,$A1236,Summary!$L$281:$L$317))-AM1236,0)</f>
        <v>0</v>
      </c>
      <c r="AO1236" s="688">
        <f>IFERROR($H1236/SUMIF($A:$A,$A1236,$H:$H)*SUMIF(Summary!$A$230:$A$266,$A1236,Summary!$Q$230:$Q$266),0)</f>
        <v>0</v>
      </c>
      <c r="AP1236" s="688">
        <f>IFERROR($H1236/SUMIF($A:$A,$A1236,$H:$H)*(SUMIF(Summary!$A$230:$A$266,$A1236,Summary!$L$230:$L$266)+SUMIF(Summary!$A$281:$A$317,$A1236,Summary!$L$281:$L$317))-AO1236,0)</f>
        <v>0</v>
      </c>
      <c r="AQ1236" s="306"/>
      <c r="AR1236" s="688">
        <f t="shared" ca="1" si="287"/>
        <v>0</v>
      </c>
      <c r="AS1236" s="688">
        <f t="shared" ca="1" si="288"/>
        <v>0</v>
      </c>
    </row>
    <row r="1237" spans="1:45" x14ac:dyDescent="0.2">
      <c r="A1237" s="423">
        <v>3630</v>
      </c>
      <c r="B1237" s="424">
        <v>4</v>
      </c>
      <c r="C1237" s="425" t="s">
        <v>314</v>
      </c>
      <c r="D1237" s="422">
        <f t="shared" si="289"/>
        <v>0</v>
      </c>
      <c r="E1237" s="422">
        <f t="shared" si="290"/>
        <v>0</v>
      </c>
      <c r="F1237" s="422">
        <f t="shared" si="291"/>
        <v>0</v>
      </c>
      <c r="G1237" s="422">
        <f t="shared" si="292"/>
        <v>0</v>
      </c>
      <c r="H1237" s="22">
        <f t="shared" si="293"/>
        <v>0</v>
      </c>
      <c r="I1237" s="116">
        <v>0</v>
      </c>
      <c r="J1237" s="116">
        <v>0</v>
      </c>
      <c r="K1237" s="116">
        <v>0</v>
      </c>
      <c r="L1237" s="116">
        <v>0</v>
      </c>
      <c r="M1237" s="22">
        <f t="shared" si="294"/>
        <v>0</v>
      </c>
      <c r="N1237" s="116">
        <v>0</v>
      </c>
      <c r="O1237" s="116">
        <v>0</v>
      </c>
      <c r="P1237" s="116">
        <v>0</v>
      </c>
      <c r="Q1237" s="116">
        <v>0</v>
      </c>
      <c r="R1237" s="22">
        <f t="shared" si="295"/>
        <v>0</v>
      </c>
      <c r="S1237" s="116">
        <v>0</v>
      </c>
      <c r="T1237" s="116">
        <v>0</v>
      </c>
      <c r="U1237" s="116">
        <v>0</v>
      </c>
      <c r="V1237" s="116">
        <v>0</v>
      </c>
      <c r="W1237" s="22">
        <f t="shared" si="296"/>
        <v>0</v>
      </c>
      <c r="X1237" s="22">
        <f t="shared" si="297"/>
        <v>0</v>
      </c>
      <c r="Y1237" s="22">
        <f ca="1">OFFSET('Cost Study'!$B$7,'Operations Support'!$C1237,'Operations Support'!$B1237)*$H1237</f>
        <v>0</v>
      </c>
      <c r="Z1237" s="23">
        <f ca="1">Y1237*'Cost Study'!$B$31</f>
        <v>0</v>
      </c>
      <c r="AA1237" s="23">
        <f ca="1">IF(A1237=10298,1.51,1)*IF($B1237&lt;3,$D1237*'Cost Study'!$B$32*OFFSET('Cost Study'!$B$7,'Operations Support'!$C1237,'Operations Support'!$B1237),0)</f>
        <v>0</v>
      </c>
      <c r="AB1237" s="24">
        <f ca="1">AA1237*'Cost Study'!$B$31</f>
        <v>0</v>
      </c>
      <c r="AC1237" s="23">
        <f ca="1">Y1237*'Cost Study'!$B$31</f>
        <v>0</v>
      </c>
      <c r="AD1237" s="24">
        <f ca="1">AA1237*'Cost Study'!$B$31</f>
        <v>0</v>
      </c>
      <c r="AE1237" s="377">
        <f t="shared" ca="1" si="298"/>
        <v>0</v>
      </c>
      <c r="AF1237" s="377">
        <f t="shared" ca="1" si="299"/>
        <v>0</v>
      </c>
      <c r="AH1237" s="688">
        <f>IFERROR($H1237/SUMIF($A:$A,$A1237,$H:$H)*SUMIF(Summary!$A$110:$A$186,$A1237,Summary!$P$110:$P$186),0)</f>
        <v>0</v>
      </c>
      <c r="AI1237" s="689">
        <f t="shared" ca="1" si="285"/>
        <v>0</v>
      </c>
      <c r="AJ1237" s="688">
        <f>IFERROR(H1237/SUMIF(A:A,A1237,H:H)*SUMIF(Summary!$A$110:$A$186,'Operations Support'!A1237,Summary!$Q$110:$Q$186),0)</f>
        <v>0</v>
      </c>
      <c r="AK1237" s="688">
        <f t="shared" ca="1" si="286"/>
        <v>0</v>
      </c>
      <c r="AM1237" s="688">
        <f>IFERROR($H1237/SUMIF($A:$A,$A1237,$H:$H)*SUMIF(Summary!$A$230:$A$266,$A1237,Summary!$P$230:$P$266),0)</f>
        <v>0</v>
      </c>
      <c r="AN1237" s="688">
        <f>IFERROR($H1237/SUMIF($A:$A,$A1237,$H:$H)*(SUMIF(Summary!$A$230:$A$266,$A1237,Summary!$L$230:$L$266)+SUMIF(Summary!$A$281:$A$317,$A1237,Summary!$L$281:$L$317))-AM1237,0)</f>
        <v>0</v>
      </c>
      <c r="AO1237" s="688">
        <f>IFERROR($H1237/SUMIF($A:$A,$A1237,$H:$H)*SUMIF(Summary!$A$230:$A$266,$A1237,Summary!$Q$230:$Q$266),0)</f>
        <v>0</v>
      </c>
      <c r="AP1237" s="688">
        <f>IFERROR($H1237/SUMIF($A:$A,$A1237,$H:$H)*(SUMIF(Summary!$A$230:$A$266,$A1237,Summary!$L$230:$L$266)+SUMIF(Summary!$A$281:$A$317,$A1237,Summary!$L$281:$L$317))-AO1237,0)</f>
        <v>0</v>
      </c>
      <c r="AQ1237" s="306"/>
      <c r="AR1237" s="688">
        <f t="shared" ca="1" si="287"/>
        <v>0</v>
      </c>
      <c r="AS1237" s="688">
        <f t="shared" ca="1" si="288"/>
        <v>0</v>
      </c>
    </row>
    <row r="1238" spans="1:45" x14ac:dyDescent="0.2">
      <c r="A1238" s="423">
        <v>3630</v>
      </c>
      <c r="B1238" s="424">
        <v>4</v>
      </c>
      <c r="C1238" s="425" t="s">
        <v>315</v>
      </c>
      <c r="D1238" s="422">
        <f t="shared" si="289"/>
        <v>0</v>
      </c>
      <c r="E1238" s="422">
        <f t="shared" si="290"/>
        <v>0</v>
      </c>
      <c r="F1238" s="422">
        <f t="shared" si="291"/>
        <v>0</v>
      </c>
      <c r="G1238" s="422">
        <f t="shared" si="292"/>
        <v>0</v>
      </c>
      <c r="H1238" s="22">
        <f t="shared" si="293"/>
        <v>0</v>
      </c>
      <c r="I1238" s="116">
        <v>0</v>
      </c>
      <c r="J1238" s="116">
        <v>0</v>
      </c>
      <c r="K1238" s="116">
        <v>0</v>
      </c>
      <c r="L1238" s="116">
        <v>0</v>
      </c>
      <c r="M1238" s="22">
        <f t="shared" si="294"/>
        <v>0</v>
      </c>
      <c r="N1238" s="116">
        <v>0</v>
      </c>
      <c r="O1238" s="116">
        <v>0</v>
      </c>
      <c r="P1238" s="116">
        <v>0</v>
      </c>
      <c r="Q1238" s="116">
        <v>0</v>
      </c>
      <c r="R1238" s="22">
        <f t="shared" si="295"/>
        <v>0</v>
      </c>
      <c r="S1238" s="116">
        <v>0</v>
      </c>
      <c r="T1238" s="116">
        <v>0</v>
      </c>
      <c r="U1238" s="116">
        <v>0</v>
      </c>
      <c r="V1238" s="116">
        <v>0</v>
      </c>
      <c r="W1238" s="22">
        <f t="shared" si="296"/>
        <v>0</v>
      </c>
      <c r="X1238" s="22">
        <f t="shared" si="297"/>
        <v>0</v>
      </c>
      <c r="Y1238" s="22">
        <f ca="1">OFFSET('Cost Study'!$B$7,'Operations Support'!$C1238,'Operations Support'!$B1238)*$H1238</f>
        <v>0</v>
      </c>
      <c r="Z1238" s="23">
        <f ca="1">Y1238*'Cost Study'!$B$31</f>
        <v>0</v>
      </c>
      <c r="AA1238" s="23">
        <f ca="1">IF(A1238=10298,1.51,1)*IF($B1238&lt;3,$D1238*'Cost Study'!$B$32*OFFSET('Cost Study'!$B$7,'Operations Support'!$C1238,'Operations Support'!$B1238),0)</f>
        <v>0</v>
      </c>
      <c r="AB1238" s="24">
        <f ca="1">AA1238*'Cost Study'!$B$31</f>
        <v>0</v>
      </c>
      <c r="AC1238" s="23">
        <f ca="1">Y1238*'Cost Study'!$B$31</f>
        <v>0</v>
      </c>
      <c r="AD1238" s="24">
        <f ca="1">AA1238*'Cost Study'!$B$31</f>
        <v>0</v>
      </c>
      <c r="AE1238" s="377">
        <f t="shared" ca="1" si="298"/>
        <v>0</v>
      </c>
      <c r="AF1238" s="377">
        <f t="shared" ca="1" si="299"/>
        <v>0</v>
      </c>
      <c r="AH1238" s="688">
        <f>IFERROR($H1238/SUMIF($A:$A,$A1238,$H:$H)*SUMIF(Summary!$A$110:$A$186,$A1238,Summary!$P$110:$P$186),0)</f>
        <v>0</v>
      </c>
      <c r="AI1238" s="689">
        <f t="shared" ca="1" si="285"/>
        <v>0</v>
      </c>
      <c r="AJ1238" s="688">
        <f>IFERROR(H1238/SUMIF(A:A,A1238,H:H)*SUMIF(Summary!$A$110:$A$186,'Operations Support'!A1238,Summary!$Q$110:$Q$186),0)</f>
        <v>0</v>
      </c>
      <c r="AK1238" s="688">
        <f t="shared" ca="1" si="286"/>
        <v>0</v>
      </c>
      <c r="AM1238" s="688">
        <f>IFERROR($H1238/SUMIF($A:$A,$A1238,$H:$H)*SUMIF(Summary!$A$230:$A$266,$A1238,Summary!$P$230:$P$266),0)</f>
        <v>0</v>
      </c>
      <c r="AN1238" s="688">
        <f>IFERROR($H1238/SUMIF($A:$A,$A1238,$H:$H)*(SUMIF(Summary!$A$230:$A$266,$A1238,Summary!$L$230:$L$266)+SUMIF(Summary!$A$281:$A$317,$A1238,Summary!$L$281:$L$317))-AM1238,0)</f>
        <v>0</v>
      </c>
      <c r="AO1238" s="688">
        <f>IFERROR($H1238/SUMIF($A:$A,$A1238,$H:$H)*SUMIF(Summary!$A$230:$A$266,$A1238,Summary!$Q$230:$Q$266),0)</f>
        <v>0</v>
      </c>
      <c r="AP1238" s="688">
        <f>IFERROR($H1238/SUMIF($A:$A,$A1238,$H:$H)*(SUMIF(Summary!$A$230:$A$266,$A1238,Summary!$L$230:$L$266)+SUMIF(Summary!$A$281:$A$317,$A1238,Summary!$L$281:$L$317))-AO1238,0)</f>
        <v>0</v>
      </c>
      <c r="AQ1238" s="306"/>
      <c r="AR1238" s="688">
        <f t="shared" ca="1" si="287"/>
        <v>0</v>
      </c>
      <c r="AS1238" s="688">
        <f t="shared" ca="1" si="288"/>
        <v>0</v>
      </c>
    </row>
    <row r="1239" spans="1:45" x14ac:dyDescent="0.2">
      <c r="A1239" s="423">
        <v>3630</v>
      </c>
      <c r="B1239" s="424">
        <v>4</v>
      </c>
      <c r="C1239" s="425" t="s">
        <v>316</v>
      </c>
      <c r="D1239" s="422">
        <f t="shared" si="289"/>
        <v>0</v>
      </c>
      <c r="E1239" s="422">
        <f t="shared" si="290"/>
        <v>0</v>
      </c>
      <c r="F1239" s="422">
        <f t="shared" si="291"/>
        <v>0</v>
      </c>
      <c r="G1239" s="422">
        <f t="shared" si="292"/>
        <v>0</v>
      </c>
      <c r="H1239" s="22">
        <f t="shared" si="293"/>
        <v>0</v>
      </c>
      <c r="I1239" s="116">
        <v>0</v>
      </c>
      <c r="J1239" s="116">
        <v>0</v>
      </c>
      <c r="K1239" s="116">
        <v>0</v>
      </c>
      <c r="L1239" s="116">
        <v>0</v>
      </c>
      <c r="M1239" s="22">
        <f t="shared" si="294"/>
        <v>0</v>
      </c>
      <c r="N1239" s="116">
        <v>0</v>
      </c>
      <c r="O1239" s="116">
        <v>0</v>
      </c>
      <c r="P1239" s="116">
        <v>0</v>
      </c>
      <c r="Q1239" s="116">
        <v>0</v>
      </c>
      <c r="R1239" s="22">
        <f t="shared" si="295"/>
        <v>0</v>
      </c>
      <c r="S1239" s="116">
        <v>0</v>
      </c>
      <c r="T1239" s="116">
        <v>0</v>
      </c>
      <c r="U1239" s="116">
        <v>0</v>
      </c>
      <c r="V1239" s="116">
        <v>0</v>
      </c>
      <c r="W1239" s="22">
        <f t="shared" si="296"/>
        <v>0</v>
      </c>
      <c r="X1239" s="22">
        <f t="shared" si="297"/>
        <v>0</v>
      </c>
      <c r="Y1239" s="22">
        <f ca="1">OFFSET('Cost Study'!$B$7,'Operations Support'!$C1239,'Operations Support'!$B1239)*$H1239</f>
        <v>0</v>
      </c>
      <c r="Z1239" s="23">
        <f ca="1">Y1239*'Cost Study'!$B$31</f>
        <v>0</v>
      </c>
      <c r="AA1239" s="23">
        <f ca="1">IF(A1239=10298,1.51,1)*IF($B1239&lt;3,$D1239*'Cost Study'!$B$32*OFFSET('Cost Study'!$B$7,'Operations Support'!$C1239,'Operations Support'!$B1239),0)</f>
        <v>0</v>
      </c>
      <c r="AB1239" s="24">
        <f ca="1">AA1239*'Cost Study'!$B$31</f>
        <v>0</v>
      </c>
      <c r="AC1239" s="23">
        <f ca="1">Y1239*'Cost Study'!$B$31</f>
        <v>0</v>
      </c>
      <c r="AD1239" s="24">
        <f ca="1">AA1239*'Cost Study'!$B$31</f>
        <v>0</v>
      </c>
      <c r="AE1239" s="377">
        <f t="shared" ca="1" si="298"/>
        <v>0</v>
      </c>
      <c r="AF1239" s="377">
        <f t="shared" ca="1" si="299"/>
        <v>0</v>
      </c>
      <c r="AH1239" s="688">
        <f>IFERROR($H1239/SUMIF($A:$A,$A1239,$H:$H)*SUMIF(Summary!$A$110:$A$186,$A1239,Summary!$P$110:$P$186),0)</f>
        <v>0</v>
      </c>
      <c r="AI1239" s="689">
        <f t="shared" ca="1" si="285"/>
        <v>0</v>
      </c>
      <c r="AJ1239" s="688">
        <f>IFERROR(H1239/SUMIF(A:A,A1239,H:H)*SUMIF(Summary!$A$110:$A$186,'Operations Support'!A1239,Summary!$Q$110:$Q$186),0)</f>
        <v>0</v>
      </c>
      <c r="AK1239" s="688">
        <f t="shared" ca="1" si="286"/>
        <v>0</v>
      </c>
      <c r="AM1239" s="688">
        <f>IFERROR($H1239/SUMIF($A:$A,$A1239,$H:$H)*SUMIF(Summary!$A$230:$A$266,$A1239,Summary!$P$230:$P$266),0)</f>
        <v>0</v>
      </c>
      <c r="AN1239" s="688">
        <f>IFERROR($H1239/SUMIF($A:$A,$A1239,$H:$H)*(SUMIF(Summary!$A$230:$A$266,$A1239,Summary!$L$230:$L$266)+SUMIF(Summary!$A$281:$A$317,$A1239,Summary!$L$281:$L$317))-AM1239,0)</f>
        <v>0</v>
      </c>
      <c r="AO1239" s="688">
        <f>IFERROR($H1239/SUMIF($A:$A,$A1239,$H:$H)*SUMIF(Summary!$A$230:$A$266,$A1239,Summary!$Q$230:$Q$266),0)</f>
        <v>0</v>
      </c>
      <c r="AP1239" s="688">
        <f>IFERROR($H1239/SUMIF($A:$A,$A1239,$H:$H)*(SUMIF(Summary!$A$230:$A$266,$A1239,Summary!$L$230:$L$266)+SUMIF(Summary!$A$281:$A$317,$A1239,Summary!$L$281:$L$317))-AO1239,0)</f>
        <v>0</v>
      </c>
      <c r="AQ1239" s="306"/>
      <c r="AR1239" s="688">
        <f t="shared" ca="1" si="287"/>
        <v>0</v>
      </c>
      <c r="AS1239" s="688">
        <f t="shared" ca="1" si="288"/>
        <v>0</v>
      </c>
    </row>
    <row r="1240" spans="1:45" x14ac:dyDescent="0.2">
      <c r="A1240" s="423">
        <v>3630</v>
      </c>
      <c r="B1240" s="424">
        <v>4</v>
      </c>
      <c r="C1240" s="425" t="s">
        <v>317</v>
      </c>
      <c r="D1240" s="422">
        <f t="shared" si="289"/>
        <v>0</v>
      </c>
      <c r="E1240" s="422">
        <f t="shared" si="290"/>
        <v>0</v>
      </c>
      <c r="F1240" s="422">
        <f t="shared" si="291"/>
        <v>0</v>
      </c>
      <c r="G1240" s="422">
        <f t="shared" si="292"/>
        <v>0</v>
      </c>
      <c r="H1240" s="22">
        <f t="shared" si="293"/>
        <v>0</v>
      </c>
      <c r="I1240" s="116">
        <v>0</v>
      </c>
      <c r="J1240" s="116">
        <v>0</v>
      </c>
      <c r="K1240" s="116">
        <v>0</v>
      </c>
      <c r="L1240" s="116">
        <v>0</v>
      </c>
      <c r="M1240" s="22">
        <f t="shared" si="294"/>
        <v>0</v>
      </c>
      <c r="N1240" s="116">
        <v>0</v>
      </c>
      <c r="O1240" s="116">
        <v>0</v>
      </c>
      <c r="P1240" s="116">
        <v>0</v>
      </c>
      <c r="Q1240" s="116">
        <v>0</v>
      </c>
      <c r="R1240" s="22">
        <f t="shared" si="295"/>
        <v>0</v>
      </c>
      <c r="S1240" s="116">
        <v>0</v>
      </c>
      <c r="T1240" s="116">
        <v>0</v>
      </c>
      <c r="U1240" s="116">
        <v>0</v>
      </c>
      <c r="V1240" s="116">
        <v>0</v>
      </c>
      <c r="W1240" s="22">
        <f t="shared" si="296"/>
        <v>0</v>
      </c>
      <c r="X1240" s="22">
        <f t="shared" si="297"/>
        <v>0</v>
      </c>
      <c r="Y1240" s="22">
        <f ca="1">OFFSET('Cost Study'!$B$7,'Operations Support'!$C1240,'Operations Support'!$B1240)*$H1240</f>
        <v>0</v>
      </c>
      <c r="Z1240" s="23">
        <f ca="1">Y1240*'Cost Study'!$B$31</f>
        <v>0</v>
      </c>
      <c r="AA1240" s="23">
        <f ca="1">IF(A1240=10298,1.51,1)*IF($B1240&lt;3,$D1240*'Cost Study'!$B$32*OFFSET('Cost Study'!$B$7,'Operations Support'!$C1240,'Operations Support'!$B1240),0)</f>
        <v>0</v>
      </c>
      <c r="AB1240" s="24">
        <f ca="1">AA1240*'Cost Study'!$B$31</f>
        <v>0</v>
      </c>
      <c r="AC1240" s="23">
        <f ca="1">Y1240*'Cost Study'!$B$31</f>
        <v>0</v>
      </c>
      <c r="AD1240" s="24">
        <f ca="1">AA1240*'Cost Study'!$B$31</f>
        <v>0</v>
      </c>
      <c r="AE1240" s="377">
        <f t="shared" ca="1" si="298"/>
        <v>0</v>
      </c>
      <c r="AF1240" s="377">
        <f t="shared" ca="1" si="299"/>
        <v>0</v>
      </c>
      <c r="AH1240" s="688">
        <f>IFERROR($H1240/SUMIF($A:$A,$A1240,$H:$H)*SUMIF(Summary!$A$110:$A$186,$A1240,Summary!$P$110:$P$186),0)</f>
        <v>0</v>
      </c>
      <c r="AI1240" s="689">
        <f t="shared" ca="1" si="285"/>
        <v>0</v>
      </c>
      <c r="AJ1240" s="688">
        <f>IFERROR(H1240/SUMIF(A:A,A1240,H:H)*SUMIF(Summary!$A$110:$A$186,'Operations Support'!A1240,Summary!$Q$110:$Q$186),0)</f>
        <v>0</v>
      </c>
      <c r="AK1240" s="688">
        <f t="shared" ca="1" si="286"/>
        <v>0</v>
      </c>
      <c r="AM1240" s="688">
        <f>IFERROR($H1240/SUMIF($A:$A,$A1240,$H:$H)*SUMIF(Summary!$A$230:$A$266,$A1240,Summary!$P$230:$P$266),0)</f>
        <v>0</v>
      </c>
      <c r="AN1240" s="688">
        <f>IFERROR($H1240/SUMIF($A:$A,$A1240,$H:$H)*(SUMIF(Summary!$A$230:$A$266,$A1240,Summary!$L$230:$L$266)+SUMIF(Summary!$A$281:$A$317,$A1240,Summary!$L$281:$L$317))-AM1240,0)</f>
        <v>0</v>
      </c>
      <c r="AO1240" s="688">
        <f>IFERROR($H1240/SUMIF($A:$A,$A1240,$H:$H)*SUMIF(Summary!$A$230:$A$266,$A1240,Summary!$Q$230:$Q$266),0)</f>
        <v>0</v>
      </c>
      <c r="AP1240" s="688">
        <f>IFERROR($H1240/SUMIF($A:$A,$A1240,$H:$H)*(SUMIF(Summary!$A$230:$A$266,$A1240,Summary!$L$230:$L$266)+SUMIF(Summary!$A$281:$A$317,$A1240,Summary!$L$281:$L$317))-AO1240,0)</f>
        <v>0</v>
      </c>
      <c r="AQ1240" s="306"/>
      <c r="AR1240" s="688">
        <f t="shared" ca="1" si="287"/>
        <v>0</v>
      </c>
      <c r="AS1240" s="688">
        <f t="shared" ca="1" si="288"/>
        <v>0</v>
      </c>
    </row>
    <row r="1241" spans="1:45" x14ac:dyDescent="0.2">
      <c r="A1241" s="423">
        <v>3630</v>
      </c>
      <c r="B1241" s="424">
        <v>4</v>
      </c>
      <c r="C1241" s="425" t="s">
        <v>318</v>
      </c>
      <c r="D1241" s="422">
        <f t="shared" si="289"/>
        <v>0</v>
      </c>
      <c r="E1241" s="422">
        <f t="shared" si="290"/>
        <v>0</v>
      </c>
      <c r="F1241" s="422">
        <f t="shared" si="291"/>
        <v>0</v>
      </c>
      <c r="G1241" s="422">
        <f t="shared" si="292"/>
        <v>0</v>
      </c>
      <c r="H1241" s="22">
        <f t="shared" si="293"/>
        <v>0</v>
      </c>
      <c r="I1241" s="116">
        <v>0</v>
      </c>
      <c r="J1241" s="116">
        <v>0</v>
      </c>
      <c r="K1241" s="116">
        <v>0</v>
      </c>
      <c r="L1241" s="116">
        <v>0</v>
      </c>
      <c r="M1241" s="22">
        <f t="shared" si="294"/>
        <v>0</v>
      </c>
      <c r="N1241" s="116">
        <v>0</v>
      </c>
      <c r="O1241" s="116">
        <v>0</v>
      </c>
      <c r="P1241" s="116">
        <v>0</v>
      </c>
      <c r="Q1241" s="116">
        <v>0</v>
      </c>
      <c r="R1241" s="22">
        <f t="shared" si="295"/>
        <v>0</v>
      </c>
      <c r="S1241" s="116">
        <v>0</v>
      </c>
      <c r="T1241" s="116">
        <v>0</v>
      </c>
      <c r="U1241" s="116">
        <v>0</v>
      </c>
      <c r="V1241" s="116">
        <v>0</v>
      </c>
      <c r="W1241" s="22">
        <f t="shared" si="296"/>
        <v>0</v>
      </c>
      <c r="X1241" s="22">
        <f t="shared" si="297"/>
        <v>0</v>
      </c>
      <c r="Y1241" s="22">
        <f ca="1">OFFSET('Cost Study'!$B$7,'Operations Support'!$C1241,'Operations Support'!$B1241)*$H1241</f>
        <v>0</v>
      </c>
      <c r="Z1241" s="23">
        <f ca="1">Y1241*'Cost Study'!$B$31</f>
        <v>0</v>
      </c>
      <c r="AA1241" s="23">
        <f ca="1">IF(A1241=10298,1.51,1)*IF($B1241&lt;3,$D1241*'Cost Study'!$B$32*OFFSET('Cost Study'!$B$7,'Operations Support'!$C1241,'Operations Support'!$B1241),0)</f>
        <v>0</v>
      </c>
      <c r="AB1241" s="24">
        <f ca="1">AA1241*'Cost Study'!$B$31</f>
        <v>0</v>
      </c>
      <c r="AC1241" s="23">
        <f ca="1">Y1241*'Cost Study'!$B$31</f>
        <v>0</v>
      </c>
      <c r="AD1241" s="24">
        <f ca="1">AA1241*'Cost Study'!$B$31</f>
        <v>0</v>
      </c>
      <c r="AE1241" s="377">
        <f t="shared" ca="1" si="298"/>
        <v>0</v>
      </c>
      <c r="AF1241" s="377">
        <f t="shared" ca="1" si="299"/>
        <v>0</v>
      </c>
      <c r="AH1241" s="688">
        <f>IFERROR($H1241/SUMIF($A:$A,$A1241,$H:$H)*SUMIF(Summary!$A$110:$A$186,$A1241,Summary!$P$110:$P$186),0)</f>
        <v>0</v>
      </c>
      <c r="AI1241" s="689">
        <f t="shared" ca="1" si="285"/>
        <v>0</v>
      </c>
      <c r="AJ1241" s="688">
        <f>IFERROR(H1241/SUMIF(A:A,A1241,H:H)*SUMIF(Summary!$A$110:$A$186,'Operations Support'!A1241,Summary!$Q$110:$Q$186),0)</f>
        <v>0</v>
      </c>
      <c r="AK1241" s="688">
        <f t="shared" ca="1" si="286"/>
        <v>0</v>
      </c>
      <c r="AM1241" s="688">
        <f>IFERROR($H1241/SUMIF($A:$A,$A1241,$H:$H)*SUMIF(Summary!$A$230:$A$266,$A1241,Summary!$P$230:$P$266),0)</f>
        <v>0</v>
      </c>
      <c r="AN1241" s="688">
        <f>IFERROR($H1241/SUMIF($A:$A,$A1241,$H:$H)*(SUMIF(Summary!$A$230:$A$266,$A1241,Summary!$L$230:$L$266)+SUMIF(Summary!$A$281:$A$317,$A1241,Summary!$L$281:$L$317))-AM1241,0)</f>
        <v>0</v>
      </c>
      <c r="AO1241" s="688">
        <f>IFERROR($H1241/SUMIF($A:$A,$A1241,$H:$H)*SUMIF(Summary!$A$230:$A$266,$A1241,Summary!$Q$230:$Q$266),0)</f>
        <v>0</v>
      </c>
      <c r="AP1241" s="688">
        <f>IFERROR($H1241/SUMIF($A:$A,$A1241,$H:$H)*(SUMIF(Summary!$A$230:$A$266,$A1241,Summary!$L$230:$L$266)+SUMIF(Summary!$A$281:$A$317,$A1241,Summary!$L$281:$L$317))-AO1241,0)</f>
        <v>0</v>
      </c>
      <c r="AQ1241" s="306"/>
      <c r="AR1241" s="688">
        <f t="shared" ca="1" si="287"/>
        <v>0</v>
      </c>
      <c r="AS1241" s="688">
        <f t="shared" ca="1" si="288"/>
        <v>0</v>
      </c>
    </row>
    <row r="1242" spans="1:45" x14ac:dyDescent="0.2">
      <c r="A1242" s="423">
        <v>3630</v>
      </c>
      <c r="B1242" s="424">
        <v>4</v>
      </c>
      <c r="C1242" s="425" t="s">
        <v>319</v>
      </c>
      <c r="D1242" s="422">
        <f t="shared" si="289"/>
        <v>111</v>
      </c>
      <c r="E1242" s="422">
        <f t="shared" si="290"/>
        <v>0</v>
      </c>
      <c r="F1242" s="422">
        <f t="shared" si="291"/>
        <v>246</v>
      </c>
      <c r="G1242" s="422">
        <f t="shared" si="292"/>
        <v>0</v>
      </c>
      <c r="H1242" s="22">
        <f t="shared" si="293"/>
        <v>357</v>
      </c>
      <c r="I1242" s="116">
        <v>27</v>
      </c>
      <c r="J1242" s="116">
        <v>0</v>
      </c>
      <c r="K1242" s="116">
        <v>72</v>
      </c>
      <c r="L1242" s="116">
        <v>0</v>
      </c>
      <c r="M1242" s="22">
        <f t="shared" si="294"/>
        <v>99</v>
      </c>
      <c r="N1242" s="116">
        <v>69</v>
      </c>
      <c r="O1242" s="116">
        <v>0</v>
      </c>
      <c r="P1242" s="116">
        <v>111</v>
      </c>
      <c r="Q1242" s="116">
        <v>0</v>
      </c>
      <c r="R1242" s="22">
        <f t="shared" si="295"/>
        <v>180</v>
      </c>
      <c r="S1242" s="116">
        <v>15</v>
      </c>
      <c r="T1242" s="116">
        <v>0</v>
      </c>
      <c r="U1242" s="116">
        <v>63</v>
      </c>
      <c r="V1242" s="116">
        <v>0</v>
      </c>
      <c r="W1242" s="22">
        <f t="shared" si="296"/>
        <v>78</v>
      </c>
      <c r="X1242" s="22">
        <f t="shared" si="297"/>
        <v>19.833333333333332</v>
      </c>
      <c r="Y1242" s="22">
        <f ca="1">OFFSET('Cost Study'!$B$7,'Operations Support'!$C1242,'Operations Support'!$B1242)*$H1242</f>
        <v>3673.5299999999997</v>
      </c>
      <c r="Z1242" s="23">
        <f ca="1">Y1242*'Cost Study'!$B$31</f>
        <v>205173.74012505269</v>
      </c>
      <c r="AA1242" s="23">
        <f ca="1">IF(A1242=10298,1.51,1)*IF($B1242&lt;3,$D1242*'Cost Study'!$B$32*OFFSET('Cost Study'!$B$7,'Operations Support'!$C1242,'Operations Support'!$B1242),0)</f>
        <v>0</v>
      </c>
      <c r="AB1242" s="24">
        <f ca="1">AA1242*'Cost Study'!$B$31</f>
        <v>0</v>
      </c>
      <c r="AC1242" s="23">
        <f ca="1">Y1242*'Cost Study'!$B$31</f>
        <v>205173.74012505269</v>
      </c>
      <c r="AD1242" s="24">
        <f ca="1">AA1242*'Cost Study'!$B$31</f>
        <v>0</v>
      </c>
      <c r="AE1242" s="377">
        <f t="shared" ca="1" si="298"/>
        <v>205173.74012505269</v>
      </c>
      <c r="AF1242" s="377">
        <f t="shared" ca="1" si="299"/>
        <v>205173.74012505269</v>
      </c>
      <c r="AH1242" s="688">
        <f>IFERROR($H1242/SUMIF($A:$A,$A1242,$H:$H)*SUMIF(Summary!$A$110:$A$186,$A1242,Summary!$P$110:$P$186),0)</f>
        <v>15214.980789311332</v>
      </c>
      <c r="AI1242" s="689">
        <f t="shared" ca="1" si="285"/>
        <v>189958.75933574134</v>
      </c>
      <c r="AJ1242" s="688">
        <f>IFERROR(H1242/SUMIF(A:A,A1242,H:H)*SUMIF(Summary!$A$110:$A$186,'Operations Support'!A1242,Summary!$Q$110:$Q$186),0)</f>
        <v>15305.863313674947</v>
      </c>
      <c r="AK1242" s="688">
        <f t="shared" ca="1" si="286"/>
        <v>189867.87681137773</v>
      </c>
      <c r="AM1242" s="688">
        <f>IFERROR($H1242/SUMIF($A:$A,$A1242,$H:$H)*SUMIF(Summary!$A$230:$A$266,$A1242,Summary!$P$230:$P$266),0)</f>
        <v>2878.6956209166351</v>
      </c>
      <c r="AN1242" s="688">
        <f>IFERROR($H1242/SUMIF($A:$A,$A1242,$H:$H)*(SUMIF(Summary!$A$230:$A$266,$A1242,Summary!$L$230:$L$266)+SUMIF(Summary!$A$281:$A$317,$A1242,Summary!$L$281:$L$317))-AM1242,0)</f>
        <v>6555.7526213962465</v>
      </c>
      <c r="AO1242" s="688">
        <f>IFERROR($H1242/SUMIF($A:$A,$A1242,$H:$H)*SUMIF(Summary!$A$230:$A$266,$A1242,Summary!$Q$230:$Q$266),0)</f>
        <v>2895.8907214906162</v>
      </c>
      <c r="AP1242" s="688">
        <f>IFERROR($H1242/SUMIF($A:$A,$A1242,$H:$H)*(SUMIF(Summary!$A$230:$A$266,$A1242,Summary!$L$230:$L$266)+SUMIF(Summary!$A$281:$A$317,$A1242,Summary!$L$281:$L$317))-AO1242,0)</f>
        <v>6538.5575208222654</v>
      </c>
      <c r="AQ1242" s="306"/>
      <c r="AR1242" s="688">
        <f t="shared" ca="1" si="287"/>
        <v>196514.51195713758</v>
      </c>
      <c r="AS1242" s="688">
        <f t="shared" ca="1" si="288"/>
        <v>196406.43433220001</v>
      </c>
    </row>
    <row r="1243" spans="1:45" x14ac:dyDescent="0.2">
      <c r="A1243" s="423">
        <v>3630</v>
      </c>
      <c r="B1243" s="424">
        <v>4</v>
      </c>
      <c r="C1243" s="425" t="s">
        <v>320</v>
      </c>
      <c r="D1243" s="422">
        <f t="shared" si="289"/>
        <v>0</v>
      </c>
      <c r="E1243" s="422">
        <f t="shared" si="290"/>
        <v>0</v>
      </c>
      <c r="F1243" s="422">
        <f t="shared" si="291"/>
        <v>0</v>
      </c>
      <c r="G1243" s="422">
        <f t="shared" si="292"/>
        <v>0</v>
      </c>
      <c r="H1243" s="22">
        <f t="shared" si="293"/>
        <v>0</v>
      </c>
      <c r="I1243" s="116">
        <v>0</v>
      </c>
      <c r="J1243" s="116">
        <v>0</v>
      </c>
      <c r="K1243" s="116">
        <v>0</v>
      </c>
      <c r="L1243" s="116">
        <v>0</v>
      </c>
      <c r="M1243" s="22">
        <f t="shared" si="294"/>
        <v>0</v>
      </c>
      <c r="N1243" s="116">
        <v>0</v>
      </c>
      <c r="O1243" s="116">
        <v>0</v>
      </c>
      <c r="P1243" s="116">
        <v>0</v>
      </c>
      <c r="Q1243" s="116">
        <v>0</v>
      </c>
      <c r="R1243" s="22">
        <f t="shared" si="295"/>
        <v>0</v>
      </c>
      <c r="S1243" s="116">
        <v>0</v>
      </c>
      <c r="T1243" s="116">
        <v>0</v>
      </c>
      <c r="U1243" s="116">
        <v>0</v>
      </c>
      <c r="V1243" s="116">
        <v>0</v>
      </c>
      <c r="W1243" s="22">
        <f t="shared" si="296"/>
        <v>0</v>
      </c>
      <c r="X1243" s="22">
        <f t="shared" si="297"/>
        <v>0</v>
      </c>
      <c r="Y1243" s="22">
        <f ca="1">OFFSET('Cost Study'!$B$7,'Operations Support'!$C1243,'Operations Support'!$B1243)*$H1243</f>
        <v>0</v>
      </c>
      <c r="Z1243" s="23">
        <f ca="1">Y1243*'Cost Study'!$B$31</f>
        <v>0</v>
      </c>
      <c r="AA1243" s="23">
        <f ca="1">IF(A1243=10298,1.51,1)*IF($B1243&lt;3,$D1243*'Cost Study'!$B$32*OFFSET('Cost Study'!$B$7,'Operations Support'!$C1243,'Operations Support'!$B1243),0)</f>
        <v>0</v>
      </c>
      <c r="AB1243" s="24">
        <f ca="1">AA1243*'Cost Study'!$B$31</f>
        <v>0</v>
      </c>
      <c r="AC1243" s="23">
        <f ca="1">Y1243*'Cost Study'!$B$31</f>
        <v>0</v>
      </c>
      <c r="AD1243" s="24">
        <f ca="1">AA1243*'Cost Study'!$B$31</f>
        <v>0</v>
      </c>
      <c r="AE1243" s="377">
        <f t="shared" ca="1" si="298"/>
        <v>0</v>
      </c>
      <c r="AF1243" s="377">
        <f t="shared" ca="1" si="299"/>
        <v>0</v>
      </c>
      <c r="AH1243" s="688">
        <f>IFERROR($H1243/SUMIF($A:$A,$A1243,$H:$H)*SUMIF(Summary!$A$110:$A$186,$A1243,Summary!$P$110:$P$186),0)</f>
        <v>0</v>
      </c>
      <c r="AI1243" s="689">
        <f t="shared" ca="1" si="285"/>
        <v>0</v>
      </c>
      <c r="AJ1243" s="688">
        <f>IFERROR(H1243/SUMIF(A:A,A1243,H:H)*SUMIF(Summary!$A$110:$A$186,'Operations Support'!A1243,Summary!$Q$110:$Q$186),0)</f>
        <v>0</v>
      </c>
      <c r="AK1243" s="688">
        <f t="shared" ca="1" si="286"/>
        <v>0</v>
      </c>
      <c r="AM1243" s="688">
        <f>IFERROR($H1243/SUMIF($A:$A,$A1243,$H:$H)*SUMIF(Summary!$A$230:$A$266,$A1243,Summary!$P$230:$P$266),0)</f>
        <v>0</v>
      </c>
      <c r="AN1243" s="688">
        <f>IFERROR($H1243/SUMIF($A:$A,$A1243,$H:$H)*(SUMIF(Summary!$A$230:$A$266,$A1243,Summary!$L$230:$L$266)+SUMIF(Summary!$A$281:$A$317,$A1243,Summary!$L$281:$L$317))-AM1243,0)</f>
        <v>0</v>
      </c>
      <c r="AO1243" s="688">
        <f>IFERROR($H1243/SUMIF($A:$A,$A1243,$H:$H)*SUMIF(Summary!$A$230:$A$266,$A1243,Summary!$Q$230:$Q$266),0)</f>
        <v>0</v>
      </c>
      <c r="AP1243" s="688">
        <f>IFERROR($H1243/SUMIF($A:$A,$A1243,$H:$H)*(SUMIF(Summary!$A$230:$A$266,$A1243,Summary!$L$230:$L$266)+SUMIF(Summary!$A$281:$A$317,$A1243,Summary!$L$281:$L$317))-AO1243,0)</f>
        <v>0</v>
      </c>
      <c r="AQ1243" s="306"/>
      <c r="AR1243" s="688">
        <f t="shared" ca="1" si="287"/>
        <v>0</v>
      </c>
      <c r="AS1243" s="688">
        <f t="shared" ca="1" si="288"/>
        <v>0</v>
      </c>
    </row>
    <row r="1244" spans="1:45" x14ac:dyDescent="0.2">
      <c r="A1244" s="423">
        <v>3630</v>
      </c>
      <c r="B1244" s="424">
        <v>5</v>
      </c>
      <c r="C1244" s="425" t="s">
        <v>300</v>
      </c>
      <c r="D1244" s="422">
        <f t="shared" si="289"/>
        <v>0</v>
      </c>
      <c r="E1244" s="422">
        <f t="shared" si="290"/>
        <v>0</v>
      </c>
      <c r="F1244" s="422">
        <f t="shared" si="291"/>
        <v>0</v>
      </c>
      <c r="G1244" s="422">
        <f t="shared" si="292"/>
        <v>0</v>
      </c>
      <c r="H1244" s="22">
        <f t="shared" si="293"/>
        <v>0</v>
      </c>
      <c r="I1244" s="116">
        <v>0</v>
      </c>
      <c r="J1244" s="116">
        <v>0</v>
      </c>
      <c r="K1244" s="116">
        <v>0</v>
      </c>
      <c r="L1244" s="116">
        <v>0</v>
      </c>
      <c r="M1244" s="22">
        <f t="shared" si="294"/>
        <v>0</v>
      </c>
      <c r="N1244" s="116">
        <v>0</v>
      </c>
      <c r="O1244" s="116">
        <v>0</v>
      </c>
      <c r="P1244" s="116">
        <v>0</v>
      </c>
      <c r="Q1244" s="116">
        <v>0</v>
      </c>
      <c r="R1244" s="22">
        <f t="shared" si="295"/>
        <v>0</v>
      </c>
      <c r="S1244" s="116">
        <v>0</v>
      </c>
      <c r="T1244" s="116">
        <v>0</v>
      </c>
      <c r="U1244" s="116">
        <v>0</v>
      </c>
      <c r="V1244" s="116">
        <v>0</v>
      </c>
      <c r="W1244" s="22">
        <f t="shared" si="296"/>
        <v>0</v>
      </c>
      <c r="X1244" s="22">
        <f t="shared" si="297"/>
        <v>0</v>
      </c>
      <c r="Y1244" s="22">
        <f ca="1">OFFSET('Cost Study'!$B$7,'Operations Support'!$C1244,'Operations Support'!$B1244)*$H1244</f>
        <v>0</v>
      </c>
      <c r="Z1244" s="23">
        <f ca="1">Y1244*'Cost Study'!$B$31</f>
        <v>0</v>
      </c>
      <c r="AA1244" s="23">
        <f ca="1">IF(A1244=10298,1.51,1)*IF($B1244&lt;3,$D1244*'Cost Study'!$B$32*OFFSET('Cost Study'!$B$7,'Operations Support'!$C1244,'Operations Support'!$B1244),0)</f>
        <v>0</v>
      </c>
      <c r="AB1244" s="24">
        <f ca="1">AA1244*'Cost Study'!$B$31</f>
        <v>0</v>
      </c>
      <c r="AC1244" s="23">
        <f ca="1">Y1244*'Cost Study'!$B$31</f>
        <v>0</v>
      </c>
      <c r="AD1244" s="24">
        <f ca="1">AA1244*'Cost Study'!$B$31</f>
        <v>0</v>
      </c>
      <c r="AE1244" s="377">
        <f t="shared" ca="1" si="298"/>
        <v>0</v>
      </c>
      <c r="AF1244" s="377">
        <f t="shared" ca="1" si="299"/>
        <v>0</v>
      </c>
      <c r="AH1244" s="688">
        <f>IFERROR($H1244/SUMIF($A:$A,$A1244,$H:$H)*SUMIF(Summary!$A$110:$A$186,$A1244,Summary!$P$110:$P$186),0)</f>
        <v>0</v>
      </c>
      <c r="AI1244" s="689">
        <f t="shared" ca="1" si="285"/>
        <v>0</v>
      </c>
      <c r="AJ1244" s="688">
        <f>IFERROR(H1244/SUMIF(A:A,A1244,H:H)*SUMIF(Summary!$A$110:$A$186,'Operations Support'!A1244,Summary!$Q$110:$Q$186),0)</f>
        <v>0</v>
      </c>
      <c r="AK1244" s="688">
        <f t="shared" ca="1" si="286"/>
        <v>0</v>
      </c>
      <c r="AM1244" s="688">
        <f>IFERROR($H1244/SUMIF($A:$A,$A1244,$H:$H)*SUMIF(Summary!$A$230:$A$266,$A1244,Summary!$P$230:$P$266),0)</f>
        <v>0</v>
      </c>
      <c r="AN1244" s="688">
        <f>IFERROR($H1244/SUMIF($A:$A,$A1244,$H:$H)*(SUMIF(Summary!$A$230:$A$266,$A1244,Summary!$L$230:$L$266)+SUMIF(Summary!$A$281:$A$317,$A1244,Summary!$L$281:$L$317))-AM1244,0)</f>
        <v>0</v>
      </c>
      <c r="AO1244" s="688">
        <f>IFERROR($H1244/SUMIF($A:$A,$A1244,$H:$H)*SUMIF(Summary!$A$230:$A$266,$A1244,Summary!$Q$230:$Q$266),0)</f>
        <v>0</v>
      </c>
      <c r="AP1244" s="688">
        <f>IFERROR($H1244/SUMIF($A:$A,$A1244,$H:$H)*(SUMIF(Summary!$A$230:$A$266,$A1244,Summary!$L$230:$L$266)+SUMIF(Summary!$A$281:$A$317,$A1244,Summary!$L$281:$L$317))-AO1244,0)</f>
        <v>0</v>
      </c>
      <c r="AQ1244" s="306"/>
      <c r="AR1244" s="688">
        <f t="shared" ca="1" si="287"/>
        <v>0</v>
      </c>
      <c r="AS1244" s="688">
        <f t="shared" ca="1" si="288"/>
        <v>0</v>
      </c>
    </row>
    <row r="1245" spans="1:45" x14ac:dyDescent="0.2">
      <c r="A1245" s="423">
        <v>3630</v>
      </c>
      <c r="B1245" s="424">
        <v>5</v>
      </c>
      <c r="C1245" s="425" t="s">
        <v>301</v>
      </c>
      <c r="D1245" s="422">
        <f t="shared" si="289"/>
        <v>0</v>
      </c>
      <c r="E1245" s="422">
        <f t="shared" si="290"/>
        <v>0</v>
      </c>
      <c r="F1245" s="422">
        <f t="shared" si="291"/>
        <v>0</v>
      </c>
      <c r="G1245" s="422">
        <f t="shared" si="292"/>
        <v>0</v>
      </c>
      <c r="H1245" s="22">
        <f t="shared" si="293"/>
        <v>0</v>
      </c>
      <c r="I1245" s="116">
        <v>0</v>
      </c>
      <c r="J1245" s="116">
        <v>0</v>
      </c>
      <c r="K1245" s="116">
        <v>0</v>
      </c>
      <c r="L1245" s="116">
        <v>0</v>
      </c>
      <c r="M1245" s="22">
        <f t="shared" si="294"/>
        <v>0</v>
      </c>
      <c r="N1245" s="116">
        <v>0</v>
      </c>
      <c r="O1245" s="116">
        <v>0</v>
      </c>
      <c r="P1245" s="116">
        <v>0</v>
      </c>
      <c r="Q1245" s="116">
        <v>0</v>
      </c>
      <c r="R1245" s="22">
        <f t="shared" si="295"/>
        <v>0</v>
      </c>
      <c r="S1245" s="116">
        <v>0</v>
      </c>
      <c r="T1245" s="116">
        <v>0</v>
      </c>
      <c r="U1245" s="116">
        <v>0</v>
      </c>
      <c r="V1245" s="116">
        <v>0</v>
      </c>
      <c r="W1245" s="22">
        <f t="shared" si="296"/>
        <v>0</v>
      </c>
      <c r="X1245" s="22">
        <f t="shared" si="297"/>
        <v>0</v>
      </c>
      <c r="Y1245" s="22">
        <f ca="1">OFFSET('Cost Study'!$B$7,'Operations Support'!$C1245,'Operations Support'!$B1245)*$H1245</f>
        <v>0</v>
      </c>
      <c r="Z1245" s="23">
        <f ca="1">Y1245*'Cost Study'!$B$31</f>
        <v>0</v>
      </c>
      <c r="AA1245" s="23">
        <f ca="1">IF(A1245=10298,1.51,1)*IF($B1245&lt;3,$D1245*'Cost Study'!$B$32*OFFSET('Cost Study'!$B$7,'Operations Support'!$C1245,'Operations Support'!$B1245),0)</f>
        <v>0</v>
      </c>
      <c r="AB1245" s="24">
        <f ca="1">AA1245*'Cost Study'!$B$31</f>
        <v>0</v>
      </c>
      <c r="AC1245" s="23">
        <f ca="1">Y1245*'Cost Study'!$B$31</f>
        <v>0</v>
      </c>
      <c r="AD1245" s="24">
        <f ca="1">AA1245*'Cost Study'!$B$31</f>
        <v>0</v>
      </c>
      <c r="AE1245" s="377">
        <f t="shared" ca="1" si="298"/>
        <v>0</v>
      </c>
      <c r="AF1245" s="377">
        <f t="shared" ca="1" si="299"/>
        <v>0</v>
      </c>
      <c r="AH1245" s="688">
        <f>IFERROR($H1245/SUMIF($A:$A,$A1245,$H:$H)*SUMIF(Summary!$A$110:$A$186,$A1245,Summary!$P$110:$P$186),0)</f>
        <v>0</v>
      </c>
      <c r="AI1245" s="689">
        <f t="shared" ca="1" si="285"/>
        <v>0</v>
      </c>
      <c r="AJ1245" s="688">
        <f>IFERROR(H1245/SUMIF(A:A,A1245,H:H)*SUMIF(Summary!$A$110:$A$186,'Operations Support'!A1245,Summary!$Q$110:$Q$186),0)</f>
        <v>0</v>
      </c>
      <c r="AK1245" s="688">
        <f t="shared" ca="1" si="286"/>
        <v>0</v>
      </c>
      <c r="AM1245" s="688">
        <f>IFERROR($H1245/SUMIF($A:$A,$A1245,$H:$H)*SUMIF(Summary!$A$230:$A$266,$A1245,Summary!$P$230:$P$266),0)</f>
        <v>0</v>
      </c>
      <c r="AN1245" s="688">
        <f>IFERROR($H1245/SUMIF($A:$A,$A1245,$H:$H)*(SUMIF(Summary!$A$230:$A$266,$A1245,Summary!$L$230:$L$266)+SUMIF(Summary!$A$281:$A$317,$A1245,Summary!$L$281:$L$317))-AM1245,0)</f>
        <v>0</v>
      </c>
      <c r="AO1245" s="688">
        <f>IFERROR($H1245/SUMIF($A:$A,$A1245,$H:$H)*SUMIF(Summary!$A$230:$A$266,$A1245,Summary!$Q$230:$Q$266),0)</f>
        <v>0</v>
      </c>
      <c r="AP1245" s="688">
        <f>IFERROR($H1245/SUMIF($A:$A,$A1245,$H:$H)*(SUMIF(Summary!$A$230:$A$266,$A1245,Summary!$L$230:$L$266)+SUMIF(Summary!$A$281:$A$317,$A1245,Summary!$L$281:$L$317))-AO1245,0)</f>
        <v>0</v>
      </c>
      <c r="AQ1245" s="306"/>
      <c r="AR1245" s="688">
        <f t="shared" ca="1" si="287"/>
        <v>0</v>
      </c>
      <c r="AS1245" s="688">
        <f t="shared" ca="1" si="288"/>
        <v>0</v>
      </c>
    </row>
    <row r="1246" spans="1:45" x14ac:dyDescent="0.2">
      <c r="A1246" s="423">
        <v>3630</v>
      </c>
      <c r="B1246" s="424">
        <v>5</v>
      </c>
      <c r="C1246" s="425" t="s">
        <v>302</v>
      </c>
      <c r="D1246" s="422">
        <f t="shared" si="289"/>
        <v>0</v>
      </c>
      <c r="E1246" s="422">
        <f t="shared" si="290"/>
        <v>0</v>
      </c>
      <c r="F1246" s="422">
        <f t="shared" si="291"/>
        <v>0</v>
      </c>
      <c r="G1246" s="422">
        <f t="shared" si="292"/>
        <v>0</v>
      </c>
      <c r="H1246" s="22">
        <f t="shared" si="293"/>
        <v>0</v>
      </c>
      <c r="I1246" s="116">
        <v>0</v>
      </c>
      <c r="J1246" s="116">
        <v>0</v>
      </c>
      <c r="K1246" s="116">
        <v>0</v>
      </c>
      <c r="L1246" s="116">
        <v>0</v>
      </c>
      <c r="M1246" s="22">
        <f t="shared" si="294"/>
        <v>0</v>
      </c>
      <c r="N1246" s="116">
        <v>0</v>
      </c>
      <c r="O1246" s="116">
        <v>0</v>
      </c>
      <c r="P1246" s="116">
        <v>0</v>
      </c>
      <c r="Q1246" s="116">
        <v>0</v>
      </c>
      <c r="R1246" s="22">
        <f t="shared" si="295"/>
        <v>0</v>
      </c>
      <c r="S1246" s="116">
        <v>0</v>
      </c>
      <c r="T1246" s="116">
        <v>0</v>
      </c>
      <c r="U1246" s="116">
        <v>0</v>
      </c>
      <c r="V1246" s="116">
        <v>0</v>
      </c>
      <c r="W1246" s="22">
        <f t="shared" si="296"/>
        <v>0</v>
      </c>
      <c r="X1246" s="22">
        <f t="shared" si="297"/>
        <v>0</v>
      </c>
      <c r="Y1246" s="22">
        <f ca="1">OFFSET('Cost Study'!$B$7,'Operations Support'!$C1246,'Operations Support'!$B1246)*$H1246</f>
        <v>0</v>
      </c>
      <c r="Z1246" s="23">
        <f ca="1">Y1246*'Cost Study'!$B$31</f>
        <v>0</v>
      </c>
      <c r="AA1246" s="23">
        <f ca="1">IF(A1246=10298,1.51,1)*IF($B1246&lt;3,$D1246*'Cost Study'!$B$32*OFFSET('Cost Study'!$B$7,'Operations Support'!$C1246,'Operations Support'!$B1246),0)</f>
        <v>0</v>
      </c>
      <c r="AB1246" s="24">
        <f ca="1">AA1246*'Cost Study'!$B$31</f>
        <v>0</v>
      </c>
      <c r="AC1246" s="23">
        <f ca="1">Y1246*'Cost Study'!$B$31</f>
        <v>0</v>
      </c>
      <c r="AD1246" s="24">
        <f ca="1">AA1246*'Cost Study'!$B$31</f>
        <v>0</v>
      </c>
      <c r="AE1246" s="377">
        <f t="shared" ca="1" si="298"/>
        <v>0</v>
      </c>
      <c r="AF1246" s="377">
        <f t="shared" ca="1" si="299"/>
        <v>0</v>
      </c>
      <c r="AH1246" s="688">
        <f>IFERROR($H1246/SUMIF($A:$A,$A1246,$H:$H)*SUMIF(Summary!$A$110:$A$186,$A1246,Summary!$P$110:$P$186),0)</f>
        <v>0</v>
      </c>
      <c r="AI1246" s="689">
        <f t="shared" ca="1" si="285"/>
        <v>0</v>
      </c>
      <c r="AJ1246" s="688">
        <f>IFERROR(H1246/SUMIF(A:A,A1246,H:H)*SUMIF(Summary!$A$110:$A$186,'Operations Support'!A1246,Summary!$Q$110:$Q$186),0)</f>
        <v>0</v>
      </c>
      <c r="AK1246" s="688">
        <f t="shared" ca="1" si="286"/>
        <v>0</v>
      </c>
      <c r="AM1246" s="688">
        <f>IFERROR($H1246/SUMIF($A:$A,$A1246,$H:$H)*SUMIF(Summary!$A$230:$A$266,$A1246,Summary!$P$230:$P$266),0)</f>
        <v>0</v>
      </c>
      <c r="AN1246" s="688">
        <f>IFERROR($H1246/SUMIF($A:$A,$A1246,$H:$H)*(SUMIF(Summary!$A$230:$A$266,$A1246,Summary!$L$230:$L$266)+SUMIF(Summary!$A$281:$A$317,$A1246,Summary!$L$281:$L$317))-AM1246,0)</f>
        <v>0</v>
      </c>
      <c r="AO1246" s="688">
        <f>IFERROR($H1246/SUMIF($A:$A,$A1246,$H:$H)*SUMIF(Summary!$A$230:$A$266,$A1246,Summary!$Q$230:$Q$266),0)</f>
        <v>0</v>
      </c>
      <c r="AP1246" s="688">
        <f>IFERROR($H1246/SUMIF($A:$A,$A1246,$H:$H)*(SUMIF(Summary!$A$230:$A$266,$A1246,Summary!$L$230:$L$266)+SUMIF(Summary!$A$281:$A$317,$A1246,Summary!$L$281:$L$317))-AO1246,0)</f>
        <v>0</v>
      </c>
      <c r="AQ1246" s="306"/>
      <c r="AR1246" s="688">
        <f t="shared" ca="1" si="287"/>
        <v>0</v>
      </c>
      <c r="AS1246" s="688">
        <f t="shared" ca="1" si="288"/>
        <v>0</v>
      </c>
    </row>
    <row r="1247" spans="1:45" s="15" customFormat="1" x14ac:dyDescent="0.2">
      <c r="A1247" s="423">
        <v>3630</v>
      </c>
      <c r="B1247" s="424">
        <v>5</v>
      </c>
      <c r="C1247" s="425" t="s">
        <v>303</v>
      </c>
      <c r="D1247" s="422">
        <f t="shared" si="289"/>
        <v>0</v>
      </c>
      <c r="E1247" s="422">
        <f t="shared" si="290"/>
        <v>0</v>
      </c>
      <c r="F1247" s="422">
        <f t="shared" si="291"/>
        <v>0</v>
      </c>
      <c r="G1247" s="422">
        <f t="shared" si="292"/>
        <v>0</v>
      </c>
      <c r="H1247" s="22">
        <f t="shared" si="293"/>
        <v>0</v>
      </c>
      <c r="I1247" s="116">
        <v>0</v>
      </c>
      <c r="J1247" s="116">
        <v>0</v>
      </c>
      <c r="K1247" s="116">
        <v>0</v>
      </c>
      <c r="L1247" s="116">
        <v>0</v>
      </c>
      <c r="M1247" s="22">
        <f t="shared" si="294"/>
        <v>0</v>
      </c>
      <c r="N1247" s="116">
        <v>0</v>
      </c>
      <c r="O1247" s="116">
        <v>0</v>
      </c>
      <c r="P1247" s="116">
        <v>0</v>
      </c>
      <c r="Q1247" s="116">
        <v>0</v>
      </c>
      <c r="R1247" s="22">
        <f t="shared" si="295"/>
        <v>0</v>
      </c>
      <c r="S1247" s="116">
        <v>0</v>
      </c>
      <c r="T1247" s="116">
        <v>0</v>
      </c>
      <c r="U1247" s="116">
        <v>0</v>
      </c>
      <c r="V1247" s="116">
        <v>0</v>
      </c>
      <c r="W1247" s="22">
        <f t="shared" si="296"/>
        <v>0</v>
      </c>
      <c r="X1247" s="22">
        <f t="shared" si="297"/>
        <v>0</v>
      </c>
      <c r="Y1247" s="22">
        <f ca="1">OFFSET('Cost Study'!$B$7,'Operations Support'!$C1247,'Operations Support'!$B1247)*$H1247</f>
        <v>0</v>
      </c>
      <c r="Z1247" s="23">
        <f ca="1">Y1247*'Cost Study'!$B$31</f>
        <v>0</v>
      </c>
      <c r="AA1247" s="23">
        <f ca="1">IF(A1247=10298,1.51,1)*IF($B1247&lt;3,$D1247*'Cost Study'!$B$32*OFFSET('Cost Study'!$B$7,'Operations Support'!$C1247,'Operations Support'!$B1247),0)</f>
        <v>0</v>
      </c>
      <c r="AB1247" s="24">
        <f ca="1">AA1247*'Cost Study'!$B$31</f>
        <v>0</v>
      </c>
      <c r="AC1247" s="23">
        <f ca="1">Y1247*'Cost Study'!$B$31</f>
        <v>0</v>
      </c>
      <c r="AD1247" s="24">
        <f ca="1">AA1247*'Cost Study'!$B$31</f>
        <v>0</v>
      </c>
      <c r="AE1247" s="377">
        <f t="shared" ca="1" si="298"/>
        <v>0</v>
      </c>
      <c r="AF1247" s="377">
        <f t="shared" ca="1" si="299"/>
        <v>0</v>
      </c>
      <c r="AH1247" s="688">
        <f>IFERROR($H1247/SUMIF($A:$A,$A1247,$H:$H)*SUMIF(Summary!$A$110:$A$186,$A1247,Summary!$P$110:$P$186),0)</f>
        <v>0</v>
      </c>
      <c r="AI1247" s="689">
        <f t="shared" ca="1" si="285"/>
        <v>0</v>
      </c>
      <c r="AJ1247" s="688">
        <f>IFERROR(H1247/SUMIF(A:A,A1247,H:H)*SUMIF(Summary!$A$110:$A$186,'Operations Support'!A1247,Summary!$Q$110:$Q$186),0)</f>
        <v>0</v>
      </c>
      <c r="AK1247" s="688">
        <f t="shared" ca="1" si="286"/>
        <v>0</v>
      </c>
      <c r="AL1247" s="1"/>
      <c r="AM1247" s="688">
        <f>IFERROR($H1247/SUMIF($A:$A,$A1247,$H:$H)*SUMIF(Summary!$A$230:$A$266,$A1247,Summary!$P$230:$P$266),0)</f>
        <v>0</v>
      </c>
      <c r="AN1247" s="688">
        <f>IFERROR($H1247/SUMIF($A:$A,$A1247,$H:$H)*(SUMIF(Summary!$A$230:$A$266,$A1247,Summary!$L$230:$L$266)+SUMIF(Summary!$A$281:$A$317,$A1247,Summary!$L$281:$L$317))-AM1247,0)</f>
        <v>0</v>
      </c>
      <c r="AO1247" s="688">
        <f>IFERROR($H1247/SUMIF($A:$A,$A1247,$H:$H)*SUMIF(Summary!$A$230:$A$266,$A1247,Summary!$Q$230:$Q$266),0)</f>
        <v>0</v>
      </c>
      <c r="AP1247" s="688">
        <f>IFERROR($H1247/SUMIF($A:$A,$A1247,$H:$H)*(SUMIF(Summary!$A$230:$A$266,$A1247,Summary!$L$230:$L$266)+SUMIF(Summary!$A$281:$A$317,$A1247,Summary!$L$281:$L$317))-AO1247,0)</f>
        <v>0</v>
      </c>
      <c r="AQ1247" s="306"/>
      <c r="AR1247" s="688">
        <f t="shared" ca="1" si="287"/>
        <v>0</v>
      </c>
      <c r="AS1247" s="688">
        <f t="shared" ca="1" si="288"/>
        <v>0</v>
      </c>
    </row>
    <row r="1248" spans="1:45" x14ac:dyDescent="0.2">
      <c r="A1248" s="423">
        <v>3630</v>
      </c>
      <c r="B1248" s="424">
        <v>5</v>
      </c>
      <c r="C1248" s="425" t="s">
        <v>304</v>
      </c>
      <c r="D1248" s="422">
        <f t="shared" si="289"/>
        <v>0</v>
      </c>
      <c r="E1248" s="422">
        <f t="shared" si="290"/>
        <v>0</v>
      </c>
      <c r="F1248" s="422">
        <f t="shared" si="291"/>
        <v>0</v>
      </c>
      <c r="G1248" s="422">
        <f t="shared" si="292"/>
        <v>0</v>
      </c>
      <c r="H1248" s="22">
        <f t="shared" si="293"/>
        <v>0</v>
      </c>
      <c r="I1248" s="116">
        <v>0</v>
      </c>
      <c r="J1248" s="116">
        <v>0</v>
      </c>
      <c r="K1248" s="116">
        <v>0</v>
      </c>
      <c r="L1248" s="116">
        <v>0</v>
      </c>
      <c r="M1248" s="22">
        <f t="shared" si="294"/>
        <v>0</v>
      </c>
      <c r="N1248" s="116">
        <v>0</v>
      </c>
      <c r="O1248" s="116">
        <v>0</v>
      </c>
      <c r="P1248" s="116">
        <v>0</v>
      </c>
      <c r="Q1248" s="116">
        <v>0</v>
      </c>
      <c r="R1248" s="22">
        <f t="shared" si="295"/>
        <v>0</v>
      </c>
      <c r="S1248" s="116">
        <v>0</v>
      </c>
      <c r="T1248" s="116">
        <v>0</v>
      </c>
      <c r="U1248" s="116">
        <v>0</v>
      </c>
      <c r="V1248" s="116">
        <v>0</v>
      </c>
      <c r="W1248" s="22">
        <f t="shared" si="296"/>
        <v>0</v>
      </c>
      <c r="X1248" s="22">
        <f t="shared" si="297"/>
        <v>0</v>
      </c>
      <c r="Y1248" s="22">
        <f ca="1">OFFSET('Cost Study'!$B$7,'Operations Support'!$C1248,'Operations Support'!$B1248)*$H1248</f>
        <v>0</v>
      </c>
      <c r="Z1248" s="23">
        <f ca="1">Y1248*'Cost Study'!$B$31</f>
        <v>0</v>
      </c>
      <c r="AA1248" s="23">
        <f ca="1">IF(A1248=10298,1.51,1)*IF($B1248&lt;3,$D1248*'Cost Study'!$B$32*OFFSET('Cost Study'!$B$7,'Operations Support'!$C1248,'Operations Support'!$B1248),0)</f>
        <v>0</v>
      </c>
      <c r="AB1248" s="24">
        <f ca="1">AA1248*'Cost Study'!$B$31</f>
        <v>0</v>
      </c>
      <c r="AC1248" s="23">
        <f ca="1">Y1248*'Cost Study'!$B$31</f>
        <v>0</v>
      </c>
      <c r="AD1248" s="24">
        <f ca="1">AA1248*'Cost Study'!$B$31</f>
        <v>0</v>
      </c>
      <c r="AE1248" s="377">
        <f t="shared" ca="1" si="298"/>
        <v>0</v>
      </c>
      <c r="AF1248" s="377">
        <f t="shared" ca="1" si="299"/>
        <v>0</v>
      </c>
      <c r="AH1248" s="688">
        <f>IFERROR($H1248/SUMIF($A:$A,$A1248,$H:$H)*SUMIF(Summary!$A$110:$A$186,$A1248,Summary!$P$110:$P$186),0)</f>
        <v>0</v>
      </c>
      <c r="AI1248" s="689">
        <f t="shared" ca="1" si="285"/>
        <v>0</v>
      </c>
      <c r="AJ1248" s="688">
        <f>IFERROR(H1248/SUMIF(A:A,A1248,H:H)*SUMIF(Summary!$A$110:$A$186,'Operations Support'!A1248,Summary!$Q$110:$Q$186),0)</f>
        <v>0</v>
      </c>
      <c r="AK1248" s="688">
        <f t="shared" ca="1" si="286"/>
        <v>0</v>
      </c>
      <c r="AM1248" s="688">
        <f>IFERROR($H1248/SUMIF($A:$A,$A1248,$H:$H)*SUMIF(Summary!$A$230:$A$266,$A1248,Summary!$P$230:$P$266),0)</f>
        <v>0</v>
      </c>
      <c r="AN1248" s="688">
        <f>IFERROR($H1248/SUMIF($A:$A,$A1248,$H:$H)*(SUMIF(Summary!$A$230:$A$266,$A1248,Summary!$L$230:$L$266)+SUMIF(Summary!$A$281:$A$317,$A1248,Summary!$L$281:$L$317))-AM1248,0)</f>
        <v>0</v>
      </c>
      <c r="AO1248" s="688">
        <f>IFERROR($H1248/SUMIF($A:$A,$A1248,$H:$H)*SUMIF(Summary!$A$230:$A$266,$A1248,Summary!$Q$230:$Q$266),0)</f>
        <v>0</v>
      </c>
      <c r="AP1248" s="688">
        <f>IFERROR($H1248/SUMIF($A:$A,$A1248,$H:$H)*(SUMIF(Summary!$A$230:$A$266,$A1248,Summary!$L$230:$L$266)+SUMIF(Summary!$A$281:$A$317,$A1248,Summary!$L$281:$L$317))-AO1248,0)</f>
        <v>0</v>
      </c>
      <c r="AQ1248" s="306"/>
      <c r="AR1248" s="688">
        <f t="shared" ca="1" si="287"/>
        <v>0</v>
      </c>
      <c r="AS1248" s="688">
        <f t="shared" ca="1" si="288"/>
        <v>0</v>
      </c>
    </row>
    <row r="1249" spans="1:45" x14ac:dyDescent="0.2">
      <c r="A1249" s="423">
        <v>3630</v>
      </c>
      <c r="B1249" s="424">
        <v>5</v>
      </c>
      <c r="C1249" s="425" t="s">
        <v>305</v>
      </c>
      <c r="D1249" s="422">
        <f t="shared" si="289"/>
        <v>0</v>
      </c>
      <c r="E1249" s="422">
        <f t="shared" si="290"/>
        <v>0</v>
      </c>
      <c r="F1249" s="422">
        <f t="shared" si="291"/>
        <v>0</v>
      </c>
      <c r="G1249" s="422">
        <f t="shared" si="292"/>
        <v>0</v>
      </c>
      <c r="H1249" s="22">
        <f t="shared" si="293"/>
        <v>0</v>
      </c>
      <c r="I1249" s="116">
        <v>0</v>
      </c>
      <c r="J1249" s="116">
        <v>0</v>
      </c>
      <c r="K1249" s="116">
        <v>0</v>
      </c>
      <c r="L1249" s="116">
        <v>0</v>
      </c>
      <c r="M1249" s="22">
        <f t="shared" si="294"/>
        <v>0</v>
      </c>
      <c r="N1249" s="116">
        <v>0</v>
      </c>
      <c r="O1249" s="116">
        <v>0</v>
      </c>
      <c r="P1249" s="116">
        <v>0</v>
      </c>
      <c r="Q1249" s="116">
        <v>0</v>
      </c>
      <c r="R1249" s="22">
        <f t="shared" si="295"/>
        <v>0</v>
      </c>
      <c r="S1249" s="116">
        <v>0</v>
      </c>
      <c r="T1249" s="116">
        <v>0</v>
      </c>
      <c r="U1249" s="116">
        <v>0</v>
      </c>
      <c r="V1249" s="116">
        <v>0</v>
      </c>
      <c r="W1249" s="22">
        <f t="shared" si="296"/>
        <v>0</v>
      </c>
      <c r="X1249" s="22">
        <f t="shared" si="297"/>
        <v>0</v>
      </c>
      <c r="Y1249" s="22">
        <f ca="1">OFFSET('Cost Study'!$B$7,'Operations Support'!$C1249,'Operations Support'!$B1249)*$H1249</f>
        <v>0</v>
      </c>
      <c r="Z1249" s="23">
        <f ca="1">Y1249*'Cost Study'!$B$31</f>
        <v>0</v>
      </c>
      <c r="AA1249" s="23">
        <f ca="1">IF(A1249=10298,1.51,1)*IF($B1249&lt;3,$D1249*'Cost Study'!$B$32*OFFSET('Cost Study'!$B$7,'Operations Support'!$C1249,'Operations Support'!$B1249),0)</f>
        <v>0</v>
      </c>
      <c r="AB1249" s="24">
        <f ca="1">AA1249*'Cost Study'!$B$31</f>
        <v>0</v>
      </c>
      <c r="AC1249" s="23">
        <f ca="1">Y1249*'Cost Study'!$B$31</f>
        <v>0</v>
      </c>
      <c r="AD1249" s="24">
        <f ca="1">AA1249*'Cost Study'!$B$31</f>
        <v>0</v>
      </c>
      <c r="AE1249" s="377">
        <f t="shared" ca="1" si="298"/>
        <v>0</v>
      </c>
      <c r="AF1249" s="377">
        <f t="shared" ca="1" si="299"/>
        <v>0</v>
      </c>
      <c r="AH1249" s="688">
        <f>IFERROR($H1249/SUMIF($A:$A,$A1249,$H:$H)*SUMIF(Summary!$A$110:$A$186,$A1249,Summary!$P$110:$P$186),0)</f>
        <v>0</v>
      </c>
      <c r="AI1249" s="689">
        <f t="shared" ca="1" si="285"/>
        <v>0</v>
      </c>
      <c r="AJ1249" s="688">
        <f>IFERROR(H1249/SUMIF(A:A,A1249,H:H)*SUMIF(Summary!$A$110:$A$186,'Operations Support'!A1249,Summary!$Q$110:$Q$186),0)</f>
        <v>0</v>
      </c>
      <c r="AK1249" s="688">
        <f t="shared" ca="1" si="286"/>
        <v>0</v>
      </c>
      <c r="AM1249" s="688">
        <f>IFERROR($H1249/SUMIF($A:$A,$A1249,$H:$H)*SUMIF(Summary!$A$230:$A$266,$A1249,Summary!$P$230:$P$266),0)</f>
        <v>0</v>
      </c>
      <c r="AN1249" s="688">
        <f>IFERROR($H1249/SUMIF($A:$A,$A1249,$H:$H)*(SUMIF(Summary!$A$230:$A$266,$A1249,Summary!$L$230:$L$266)+SUMIF(Summary!$A$281:$A$317,$A1249,Summary!$L$281:$L$317))-AM1249,0)</f>
        <v>0</v>
      </c>
      <c r="AO1249" s="688">
        <f>IFERROR($H1249/SUMIF($A:$A,$A1249,$H:$H)*SUMIF(Summary!$A$230:$A$266,$A1249,Summary!$Q$230:$Q$266),0)</f>
        <v>0</v>
      </c>
      <c r="AP1249" s="688">
        <f>IFERROR($H1249/SUMIF($A:$A,$A1249,$H:$H)*(SUMIF(Summary!$A$230:$A$266,$A1249,Summary!$L$230:$L$266)+SUMIF(Summary!$A$281:$A$317,$A1249,Summary!$L$281:$L$317))-AO1249,0)</f>
        <v>0</v>
      </c>
      <c r="AQ1249" s="306"/>
      <c r="AR1249" s="688">
        <f t="shared" ca="1" si="287"/>
        <v>0</v>
      </c>
      <c r="AS1249" s="688">
        <f t="shared" ca="1" si="288"/>
        <v>0</v>
      </c>
    </row>
    <row r="1250" spans="1:45" x14ac:dyDescent="0.2">
      <c r="A1250" s="423">
        <v>3630</v>
      </c>
      <c r="B1250" s="424">
        <v>5</v>
      </c>
      <c r="C1250" s="425" t="s">
        <v>306</v>
      </c>
      <c r="D1250" s="422">
        <f t="shared" si="289"/>
        <v>0</v>
      </c>
      <c r="E1250" s="422">
        <f t="shared" si="290"/>
        <v>0</v>
      </c>
      <c r="F1250" s="422">
        <f t="shared" si="291"/>
        <v>0</v>
      </c>
      <c r="G1250" s="422">
        <f t="shared" si="292"/>
        <v>0</v>
      </c>
      <c r="H1250" s="22">
        <f t="shared" si="293"/>
        <v>0</v>
      </c>
      <c r="I1250" s="116">
        <v>0</v>
      </c>
      <c r="J1250" s="116">
        <v>0</v>
      </c>
      <c r="K1250" s="116">
        <v>0</v>
      </c>
      <c r="L1250" s="116">
        <v>0</v>
      </c>
      <c r="M1250" s="22">
        <f t="shared" si="294"/>
        <v>0</v>
      </c>
      <c r="N1250" s="116">
        <v>0</v>
      </c>
      <c r="O1250" s="116">
        <v>0</v>
      </c>
      <c r="P1250" s="116">
        <v>0</v>
      </c>
      <c r="Q1250" s="116">
        <v>0</v>
      </c>
      <c r="R1250" s="22">
        <f t="shared" si="295"/>
        <v>0</v>
      </c>
      <c r="S1250" s="116">
        <v>0</v>
      </c>
      <c r="T1250" s="116">
        <v>0</v>
      </c>
      <c r="U1250" s="116">
        <v>0</v>
      </c>
      <c r="V1250" s="116">
        <v>0</v>
      </c>
      <c r="W1250" s="22">
        <f t="shared" si="296"/>
        <v>0</v>
      </c>
      <c r="X1250" s="22">
        <f t="shared" si="297"/>
        <v>0</v>
      </c>
      <c r="Y1250" s="22">
        <f ca="1">OFFSET('Cost Study'!$B$7,'Operations Support'!$C1250,'Operations Support'!$B1250)*$H1250</f>
        <v>0</v>
      </c>
      <c r="Z1250" s="23">
        <f ca="1">Y1250*'Cost Study'!$B$31</f>
        <v>0</v>
      </c>
      <c r="AA1250" s="23">
        <f ca="1">IF(A1250=10298,1.51,1)*IF($B1250&lt;3,$D1250*'Cost Study'!$B$32*OFFSET('Cost Study'!$B$7,'Operations Support'!$C1250,'Operations Support'!$B1250),0)</f>
        <v>0</v>
      </c>
      <c r="AB1250" s="24">
        <f ca="1">AA1250*'Cost Study'!$B$31</f>
        <v>0</v>
      </c>
      <c r="AC1250" s="23">
        <f ca="1">Y1250*'Cost Study'!$B$31</f>
        <v>0</v>
      </c>
      <c r="AD1250" s="24">
        <f ca="1">AA1250*'Cost Study'!$B$31</f>
        <v>0</v>
      </c>
      <c r="AE1250" s="377">
        <f t="shared" ca="1" si="298"/>
        <v>0</v>
      </c>
      <c r="AF1250" s="377">
        <f t="shared" ca="1" si="299"/>
        <v>0</v>
      </c>
      <c r="AH1250" s="688">
        <f>IFERROR($H1250/SUMIF($A:$A,$A1250,$H:$H)*SUMIF(Summary!$A$110:$A$186,$A1250,Summary!$P$110:$P$186),0)</f>
        <v>0</v>
      </c>
      <c r="AI1250" s="689">
        <f t="shared" ca="1" si="285"/>
        <v>0</v>
      </c>
      <c r="AJ1250" s="688">
        <f>IFERROR(H1250/SUMIF(A:A,A1250,H:H)*SUMIF(Summary!$A$110:$A$186,'Operations Support'!A1250,Summary!$Q$110:$Q$186),0)</f>
        <v>0</v>
      </c>
      <c r="AK1250" s="688">
        <f t="shared" ca="1" si="286"/>
        <v>0</v>
      </c>
      <c r="AM1250" s="688">
        <f>IFERROR($H1250/SUMIF($A:$A,$A1250,$H:$H)*SUMIF(Summary!$A$230:$A$266,$A1250,Summary!$P$230:$P$266),0)</f>
        <v>0</v>
      </c>
      <c r="AN1250" s="688">
        <f>IFERROR($H1250/SUMIF($A:$A,$A1250,$H:$H)*(SUMIF(Summary!$A$230:$A$266,$A1250,Summary!$L$230:$L$266)+SUMIF(Summary!$A$281:$A$317,$A1250,Summary!$L$281:$L$317))-AM1250,0)</f>
        <v>0</v>
      </c>
      <c r="AO1250" s="688">
        <f>IFERROR($H1250/SUMIF($A:$A,$A1250,$H:$H)*SUMIF(Summary!$A$230:$A$266,$A1250,Summary!$Q$230:$Q$266),0)</f>
        <v>0</v>
      </c>
      <c r="AP1250" s="688">
        <f>IFERROR($H1250/SUMIF($A:$A,$A1250,$H:$H)*(SUMIF(Summary!$A$230:$A$266,$A1250,Summary!$L$230:$L$266)+SUMIF(Summary!$A$281:$A$317,$A1250,Summary!$L$281:$L$317))-AO1250,0)</f>
        <v>0</v>
      </c>
      <c r="AQ1250" s="306"/>
      <c r="AR1250" s="688">
        <f t="shared" ca="1" si="287"/>
        <v>0</v>
      </c>
      <c r="AS1250" s="688">
        <f t="shared" ca="1" si="288"/>
        <v>0</v>
      </c>
    </row>
    <row r="1251" spans="1:45" x14ac:dyDescent="0.2">
      <c r="A1251" s="423">
        <v>3630</v>
      </c>
      <c r="B1251" s="424">
        <v>5</v>
      </c>
      <c r="C1251" s="425" t="s">
        <v>307</v>
      </c>
      <c r="D1251" s="422">
        <f t="shared" si="289"/>
        <v>0</v>
      </c>
      <c r="E1251" s="422">
        <f t="shared" si="290"/>
        <v>0</v>
      </c>
      <c r="F1251" s="422">
        <f t="shared" si="291"/>
        <v>0</v>
      </c>
      <c r="G1251" s="422">
        <f t="shared" si="292"/>
        <v>0</v>
      </c>
      <c r="H1251" s="22">
        <f t="shared" si="293"/>
        <v>0</v>
      </c>
      <c r="I1251" s="116">
        <v>0</v>
      </c>
      <c r="J1251" s="116">
        <v>0</v>
      </c>
      <c r="K1251" s="116">
        <v>0</v>
      </c>
      <c r="L1251" s="116">
        <v>0</v>
      </c>
      <c r="M1251" s="22">
        <f t="shared" si="294"/>
        <v>0</v>
      </c>
      <c r="N1251" s="116">
        <v>0</v>
      </c>
      <c r="O1251" s="116">
        <v>0</v>
      </c>
      <c r="P1251" s="116">
        <v>0</v>
      </c>
      <c r="Q1251" s="116">
        <v>0</v>
      </c>
      <c r="R1251" s="22">
        <f t="shared" si="295"/>
        <v>0</v>
      </c>
      <c r="S1251" s="116">
        <v>0</v>
      </c>
      <c r="T1251" s="116">
        <v>0</v>
      </c>
      <c r="U1251" s="116">
        <v>0</v>
      </c>
      <c r="V1251" s="116">
        <v>0</v>
      </c>
      <c r="W1251" s="22">
        <f t="shared" si="296"/>
        <v>0</v>
      </c>
      <c r="X1251" s="22">
        <f t="shared" si="297"/>
        <v>0</v>
      </c>
      <c r="Y1251" s="22">
        <f ca="1">OFFSET('Cost Study'!$B$7,'Operations Support'!$C1251,'Operations Support'!$B1251)*$H1251</f>
        <v>0</v>
      </c>
      <c r="Z1251" s="23">
        <f ca="1">Y1251*'Cost Study'!$B$31</f>
        <v>0</v>
      </c>
      <c r="AA1251" s="23">
        <f ca="1">IF(A1251=10298,1.51,1)*IF($B1251&lt;3,$D1251*'Cost Study'!$B$32*OFFSET('Cost Study'!$B$7,'Operations Support'!$C1251,'Operations Support'!$B1251),0)</f>
        <v>0</v>
      </c>
      <c r="AB1251" s="24">
        <f ca="1">AA1251*'Cost Study'!$B$31</f>
        <v>0</v>
      </c>
      <c r="AC1251" s="23">
        <f ca="1">Y1251*'Cost Study'!$B$31</f>
        <v>0</v>
      </c>
      <c r="AD1251" s="24">
        <f ca="1">AA1251*'Cost Study'!$B$31</f>
        <v>0</v>
      </c>
      <c r="AE1251" s="377">
        <f t="shared" ca="1" si="298"/>
        <v>0</v>
      </c>
      <c r="AF1251" s="377">
        <f t="shared" ca="1" si="299"/>
        <v>0</v>
      </c>
      <c r="AH1251" s="688">
        <f>IFERROR($H1251/SUMIF($A:$A,$A1251,$H:$H)*SUMIF(Summary!$A$110:$A$186,$A1251,Summary!$P$110:$P$186),0)</f>
        <v>0</v>
      </c>
      <c r="AI1251" s="689">
        <f t="shared" ca="1" si="285"/>
        <v>0</v>
      </c>
      <c r="AJ1251" s="688">
        <f>IFERROR(H1251/SUMIF(A:A,A1251,H:H)*SUMIF(Summary!$A$110:$A$186,'Operations Support'!A1251,Summary!$Q$110:$Q$186),0)</f>
        <v>0</v>
      </c>
      <c r="AK1251" s="688">
        <f t="shared" ca="1" si="286"/>
        <v>0</v>
      </c>
      <c r="AM1251" s="688">
        <f>IFERROR($H1251/SUMIF($A:$A,$A1251,$H:$H)*SUMIF(Summary!$A$230:$A$266,$A1251,Summary!$P$230:$P$266),0)</f>
        <v>0</v>
      </c>
      <c r="AN1251" s="688">
        <f>IFERROR($H1251/SUMIF($A:$A,$A1251,$H:$H)*(SUMIF(Summary!$A$230:$A$266,$A1251,Summary!$L$230:$L$266)+SUMIF(Summary!$A$281:$A$317,$A1251,Summary!$L$281:$L$317))-AM1251,0)</f>
        <v>0</v>
      </c>
      <c r="AO1251" s="688">
        <f>IFERROR($H1251/SUMIF($A:$A,$A1251,$H:$H)*SUMIF(Summary!$A$230:$A$266,$A1251,Summary!$Q$230:$Q$266),0)</f>
        <v>0</v>
      </c>
      <c r="AP1251" s="688">
        <f>IFERROR($H1251/SUMIF($A:$A,$A1251,$H:$H)*(SUMIF(Summary!$A$230:$A$266,$A1251,Summary!$L$230:$L$266)+SUMIF(Summary!$A$281:$A$317,$A1251,Summary!$L$281:$L$317))-AO1251,0)</f>
        <v>0</v>
      </c>
      <c r="AQ1251" s="306"/>
      <c r="AR1251" s="688">
        <f t="shared" ca="1" si="287"/>
        <v>0</v>
      </c>
      <c r="AS1251" s="688">
        <f t="shared" ca="1" si="288"/>
        <v>0</v>
      </c>
    </row>
    <row r="1252" spans="1:45" x14ac:dyDescent="0.2">
      <c r="A1252" s="423">
        <v>3630</v>
      </c>
      <c r="B1252" s="424">
        <v>5</v>
      </c>
      <c r="C1252" s="425" t="s">
        <v>308</v>
      </c>
      <c r="D1252" s="422">
        <f t="shared" si="289"/>
        <v>0</v>
      </c>
      <c r="E1252" s="422">
        <f t="shared" si="290"/>
        <v>0</v>
      </c>
      <c r="F1252" s="422">
        <f t="shared" si="291"/>
        <v>0</v>
      </c>
      <c r="G1252" s="422">
        <f t="shared" si="292"/>
        <v>0</v>
      </c>
      <c r="H1252" s="22">
        <f t="shared" si="293"/>
        <v>0</v>
      </c>
      <c r="I1252" s="116">
        <v>0</v>
      </c>
      <c r="J1252" s="116">
        <v>0</v>
      </c>
      <c r="K1252" s="116">
        <v>0</v>
      </c>
      <c r="L1252" s="116">
        <v>0</v>
      </c>
      <c r="M1252" s="22">
        <f t="shared" si="294"/>
        <v>0</v>
      </c>
      <c r="N1252" s="116">
        <v>0</v>
      </c>
      <c r="O1252" s="116">
        <v>0</v>
      </c>
      <c r="P1252" s="116">
        <v>0</v>
      </c>
      <c r="Q1252" s="116">
        <v>0</v>
      </c>
      <c r="R1252" s="22">
        <f t="shared" si="295"/>
        <v>0</v>
      </c>
      <c r="S1252" s="116">
        <v>0</v>
      </c>
      <c r="T1252" s="116">
        <v>0</v>
      </c>
      <c r="U1252" s="116">
        <v>0</v>
      </c>
      <c r="V1252" s="116">
        <v>0</v>
      </c>
      <c r="W1252" s="22">
        <f t="shared" si="296"/>
        <v>0</v>
      </c>
      <c r="X1252" s="22">
        <f t="shared" si="297"/>
        <v>0</v>
      </c>
      <c r="Y1252" s="22">
        <f ca="1">OFFSET('Cost Study'!$B$7,'Operations Support'!$C1252,'Operations Support'!$B1252)*$H1252</f>
        <v>0</v>
      </c>
      <c r="Z1252" s="23">
        <f ca="1">Y1252*'Cost Study'!$B$31</f>
        <v>0</v>
      </c>
      <c r="AA1252" s="23">
        <f ca="1">IF(A1252=10298,1.51,1)*IF($B1252&lt;3,$D1252*'Cost Study'!$B$32*OFFSET('Cost Study'!$B$7,'Operations Support'!$C1252,'Operations Support'!$B1252),0)</f>
        <v>0</v>
      </c>
      <c r="AB1252" s="24">
        <f ca="1">AA1252*'Cost Study'!$B$31</f>
        <v>0</v>
      </c>
      <c r="AC1252" s="23">
        <f ca="1">Y1252*'Cost Study'!$B$31</f>
        <v>0</v>
      </c>
      <c r="AD1252" s="24">
        <f ca="1">AA1252*'Cost Study'!$B$31</f>
        <v>0</v>
      </c>
      <c r="AE1252" s="377">
        <f t="shared" ca="1" si="298"/>
        <v>0</v>
      </c>
      <c r="AF1252" s="377">
        <f t="shared" ca="1" si="299"/>
        <v>0</v>
      </c>
      <c r="AH1252" s="688">
        <f>IFERROR($H1252/SUMIF($A:$A,$A1252,$H:$H)*SUMIF(Summary!$A$110:$A$186,$A1252,Summary!$P$110:$P$186),0)</f>
        <v>0</v>
      </c>
      <c r="AI1252" s="689">
        <f t="shared" ca="1" si="285"/>
        <v>0</v>
      </c>
      <c r="AJ1252" s="688">
        <f>IFERROR(H1252/SUMIF(A:A,A1252,H:H)*SUMIF(Summary!$A$110:$A$186,'Operations Support'!A1252,Summary!$Q$110:$Q$186),0)</f>
        <v>0</v>
      </c>
      <c r="AK1252" s="688">
        <f t="shared" ca="1" si="286"/>
        <v>0</v>
      </c>
      <c r="AM1252" s="688">
        <f>IFERROR($H1252/SUMIF($A:$A,$A1252,$H:$H)*SUMIF(Summary!$A$230:$A$266,$A1252,Summary!$P$230:$P$266),0)</f>
        <v>0</v>
      </c>
      <c r="AN1252" s="688">
        <f>IFERROR($H1252/SUMIF($A:$A,$A1252,$H:$H)*(SUMIF(Summary!$A$230:$A$266,$A1252,Summary!$L$230:$L$266)+SUMIF(Summary!$A$281:$A$317,$A1252,Summary!$L$281:$L$317))-AM1252,0)</f>
        <v>0</v>
      </c>
      <c r="AO1252" s="688">
        <f>IFERROR($H1252/SUMIF($A:$A,$A1252,$H:$H)*SUMIF(Summary!$A$230:$A$266,$A1252,Summary!$Q$230:$Q$266),0)</f>
        <v>0</v>
      </c>
      <c r="AP1252" s="688">
        <f>IFERROR($H1252/SUMIF($A:$A,$A1252,$H:$H)*(SUMIF(Summary!$A$230:$A$266,$A1252,Summary!$L$230:$L$266)+SUMIF(Summary!$A$281:$A$317,$A1252,Summary!$L$281:$L$317))-AO1252,0)</f>
        <v>0</v>
      </c>
      <c r="AQ1252" s="306"/>
      <c r="AR1252" s="688">
        <f t="shared" ca="1" si="287"/>
        <v>0</v>
      </c>
      <c r="AS1252" s="688">
        <f t="shared" ca="1" si="288"/>
        <v>0</v>
      </c>
    </row>
    <row r="1253" spans="1:45" x14ac:dyDescent="0.2">
      <c r="A1253" s="423">
        <v>3630</v>
      </c>
      <c r="B1253" s="424">
        <v>5</v>
      </c>
      <c r="C1253" s="425" t="s">
        <v>309</v>
      </c>
      <c r="D1253" s="422">
        <f t="shared" si="289"/>
        <v>0</v>
      </c>
      <c r="E1253" s="422">
        <f t="shared" si="290"/>
        <v>0</v>
      </c>
      <c r="F1253" s="422">
        <f t="shared" si="291"/>
        <v>0</v>
      </c>
      <c r="G1253" s="422">
        <f t="shared" si="292"/>
        <v>0</v>
      </c>
      <c r="H1253" s="22">
        <f t="shared" si="293"/>
        <v>0</v>
      </c>
      <c r="I1253" s="116">
        <v>0</v>
      </c>
      <c r="J1253" s="116">
        <v>0</v>
      </c>
      <c r="K1253" s="116">
        <v>0</v>
      </c>
      <c r="L1253" s="116">
        <v>0</v>
      </c>
      <c r="M1253" s="22">
        <f t="shared" si="294"/>
        <v>0</v>
      </c>
      <c r="N1253" s="116">
        <v>0</v>
      </c>
      <c r="O1253" s="116">
        <v>0</v>
      </c>
      <c r="P1253" s="116">
        <v>0</v>
      </c>
      <c r="Q1253" s="116">
        <v>0</v>
      </c>
      <c r="R1253" s="22">
        <f t="shared" si="295"/>
        <v>0</v>
      </c>
      <c r="S1253" s="116">
        <v>0</v>
      </c>
      <c r="T1253" s="116">
        <v>0</v>
      </c>
      <c r="U1253" s="116">
        <v>0</v>
      </c>
      <c r="V1253" s="116">
        <v>0</v>
      </c>
      <c r="W1253" s="22">
        <f t="shared" si="296"/>
        <v>0</v>
      </c>
      <c r="X1253" s="22">
        <f t="shared" si="297"/>
        <v>0</v>
      </c>
      <c r="Y1253" s="22">
        <f ca="1">OFFSET('Cost Study'!$B$7,'Operations Support'!$C1253,'Operations Support'!$B1253)*$H1253</f>
        <v>0</v>
      </c>
      <c r="Z1253" s="23">
        <f ca="1">Y1253*'Cost Study'!$B$31</f>
        <v>0</v>
      </c>
      <c r="AA1253" s="23">
        <f ca="1">IF(A1253=10298,1.51,1)*IF($B1253&lt;3,$D1253*'Cost Study'!$B$32*OFFSET('Cost Study'!$B$7,'Operations Support'!$C1253,'Operations Support'!$B1253),0)</f>
        <v>0</v>
      </c>
      <c r="AB1253" s="24">
        <f ca="1">AA1253*'Cost Study'!$B$31</f>
        <v>0</v>
      </c>
      <c r="AC1253" s="23">
        <f ca="1">Y1253*'Cost Study'!$B$31</f>
        <v>0</v>
      </c>
      <c r="AD1253" s="24">
        <f ca="1">AA1253*'Cost Study'!$B$31</f>
        <v>0</v>
      </c>
      <c r="AE1253" s="377">
        <f t="shared" ca="1" si="298"/>
        <v>0</v>
      </c>
      <c r="AF1253" s="377">
        <f t="shared" ca="1" si="299"/>
        <v>0</v>
      </c>
      <c r="AH1253" s="688">
        <f>IFERROR($H1253/SUMIF($A:$A,$A1253,$H:$H)*SUMIF(Summary!$A$110:$A$186,$A1253,Summary!$P$110:$P$186),0)</f>
        <v>0</v>
      </c>
      <c r="AI1253" s="689">
        <f t="shared" ca="1" si="285"/>
        <v>0</v>
      </c>
      <c r="AJ1253" s="688">
        <f>IFERROR(H1253/SUMIF(A:A,A1253,H:H)*SUMIF(Summary!$A$110:$A$186,'Operations Support'!A1253,Summary!$Q$110:$Q$186),0)</f>
        <v>0</v>
      </c>
      <c r="AK1253" s="688">
        <f t="shared" ca="1" si="286"/>
        <v>0</v>
      </c>
      <c r="AM1253" s="688">
        <f>IFERROR($H1253/SUMIF($A:$A,$A1253,$H:$H)*SUMIF(Summary!$A$230:$A$266,$A1253,Summary!$P$230:$P$266),0)</f>
        <v>0</v>
      </c>
      <c r="AN1253" s="688">
        <f>IFERROR($H1253/SUMIF($A:$A,$A1253,$H:$H)*(SUMIF(Summary!$A$230:$A$266,$A1253,Summary!$L$230:$L$266)+SUMIF(Summary!$A$281:$A$317,$A1253,Summary!$L$281:$L$317))-AM1253,0)</f>
        <v>0</v>
      </c>
      <c r="AO1253" s="688">
        <f>IFERROR($H1253/SUMIF($A:$A,$A1253,$H:$H)*SUMIF(Summary!$A$230:$A$266,$A1253,Summary!$Q$230:$Q$266),0)</f>
        <v>0</v>
      </c>
      <c r="AP1253" s="688">
        <f>IFERROR($H1253/SUMIF($A:$A,$A1253,$H:$H)*(SUMIF(Summary!$A$230:$A$266,$A1253,Summary!$L$230:$L$266)+SUMIF(Summary!$A$281:$A$317,$A1253,Summary!$L$281:$L$317))-AO1253,0)</f>
        <v>0</v>
      </c>
      <c r="AQ1253" s="306"/>
      <c r="AR1253" s="688">
        <f t="shared" ca="1" si="287"/>
        <v>0</v>
      </c>
      <c r="AS1253" s="688">
        <f t="shared" ca="1" si="288"/>
        <v>0</v>
      </c>
    </row>
    <row r="1254" spans="1:45" x14ac:dyDescent="0.2">
      <c r="A1254" s="423">
        <v>3630</v>
      </c>
      <c r="B1254" s="424">
        <v>5</v>
      </c>
      <c r="C1254" s="425" t="s">
        <v>310</v>
      </c>
      <c r="D1254" s="422">
        <f t="shared" si="289"/>
        <v>0</v>
      </c>
      <c r="E1254" s="422">
        <f t="shared" si="290"/>
        <v>0</v>
      </c>
      <c r="F1254" s="422">
        <f t="shared" si="291"/>
        <v>0</v>
      </c>
      <c r="G1254" s="422">
        <f t="shared" si="292"/>
        <v>0</v>
      </c>
      <c r="H1254" s="22">
        <f t="shared" si="293"/>
        <v>0</v>
      </c>
      <c r="I1254" s="116">
        <v>0</v>
      </c>
      <c r="J1254" s="116">
        <v>0</v>
      </c>
      <c r="K1254" s="116">
        <v>0</v>
      </c>
      <c r="L1254" s="116">
        <v>0</v>
      </c>
      <c r="M1254" s="22">
        <f t="shared" si="294"/>
        <v>0</v>
      </c>
      <c r="N1254" s="116">
        <v>0</v>
      </c>
      <c r="O1254" s="116">
        <v>0</v>
      </c>
      <c r="P1254" s="116">
        <v>0</v>
      </c>
      <c r="Q1254" s="116">
        <v>0</v>
      </c>
      <c r="R1254" s="22">
        <f t="shared" si="295"/>
        <v>0</v>
      </c>
      <c r="S1254" s="116">
        <v>0</v>
      </c>
      <c r="T1254" s="116">
        <v>0</v>
      </c>
      <c r="U1254" s="116">
        <v>0</v>
      </c>
      <c r="V1254" s="116">
        <v>0</v>
      </c>
      <c r="W1254" s="22">
        <f t="shared" si="296"/>
        <v>0</v>
      </c>
      <c r="X1254" s="22">
        <f t="shared" si="297"/>
        <v>0</v>
      </c>
      <c r="Y1254" s="22">
        <f ca="1">OFFSET('Cost Study'!$B$7,'Operations Support'!$C1254,'Operations Support'!$B1254)*$H1254</f>
        <v>0</v>
      </c>
      <c r="Z1254" s="23">
        <f ca="1">Y1254*'Cost Study'!$B$31</f>
        <v>0</v>
      </c>
      <c r="AA1254" s="23">
        <f ca="1">IF(A1254=10298,1.51,1)*IF($B1254&lt;3,$D1254*'Cost Study'!$B$32*OFFSET('Cost Study'!$B$7,'Operations Support'!$C1254,'Operations Support'!$B1254),0)</f>
        <v>0</v>
      </c>
      <c r="AB1254" s="24">
        <f ca="1">AA1254*'Cost Study'!$B$31</f>
        <v>0</v>
      </c>
      <c r="AC1254" s="23">
        <f ca="1">Y1254*'Cost Study'!$B$31</f>
        <v>0</v>
      </c>
      <c r="AD1254" s="24">
        <f ca="1">AA1254*'Cost Study'!$B$31</f>
        <v>0</v>
      </c>
      <c r="AE1254" s="377">
        <f t="shared" ca="1" si="298"/>
        <v>0</v>
      </c>
      <c r="AF1254" s="377">
        <f t="shared" ca="1" si="299"/>
        <v>0</v>
      </c>
      <c r="AH1254" s="688">
        <f>IFERROR($H1254/SUMIF($A:$A,$A1254,$H:$H)*SUMIF(Summary!$A$110:$A$186,$A1254,Summary!$P$110:$P$186),0)</f>
        <v>0</v>
      </c>
      <c r="AI1254" s="689">
        <f t="shared" ca="1" si="285"/>
        <v>0</v>
      </c>
      <c r="AJ1254" s="688">
        <f>IFERROR(H1254/SUMIF(A:A,A1254,H:H)*SUMIF(Summary!$A$110:$A$186,'Operations Support'!A1254,Summary!$Q$110:$Q$186),0)</f>
        <v>0</v>
      </c>
      <c r="AK1254" s="688">
        <f t="shared" ca="1" si="286"/>
        <v>0</v>
      </c>
      <c r="AM1254" s="688">
        <f>IFERROR($H1254/SUMIF($A:$A,$A1254,$H:$H)*SUMIF(Summary!$A$230:$A$266,$A1254,Summary!$P$230:$P$266),0)</f>
        <v>0</v>
      </c>
      <c r="AN1254" s="688">
        <f>IFERROR($H1254/SUMIF($A:$A,$A1254,$H:$H)*(SUMIF(Summary!$A$230:$A$266,$A1254,Summary!$L$230:$L$266)+SUMIF(Summary!$A$281:$A$317,$A1254,Summary!$L$281:$L$317))-AM1254,0)</f>
        <v>0</v>
      </c>
      <c r="AO1254" s="688">
        <f>IFERROR($H1254/SUMIF($A:$A,$A1254,$H:$H)*SUMIF(Summary!$A$230:$A$266,$A1254,Summary!$Q$230:$Q$266),0)</f>
        <v>0</v>
      </c>
      <c r="AP1254" s="688">
        <f>IFERROR($H1254/SUMIF($A:$A,$A1254,$H:$H)*(SUMIF(Summary!$A$230:$A$266,$A1254,Summary!$L$230:$L$266)+SUMIF(Summary!$A$281:$A$317,$A1254,Summary!$L$281:$L$317))-AO1254,0)</f>
        <v>0</v>
      </c>
      <c r="AQ1254" s="306"/>
      <c r="AR1254" s="688">
        <f t="shared" ca="1" si="287"/>
        <v>0</v>
      </c>
      <c r="AS1254" s="688">
        <f t="shared" ca="1" si="288"/>
        <v>0</v>
      </c>
    </row>
    <row r="1255" spans="1:45" x14ac:dyDescent="0.2">
      <c r="A1255" s="423">
        <v>3630</v>
      </c>
      <c r="B1255" s="424">
        <v>5</v>
      </c>
      <c r="C1255" s="425" t="s">
        <v>311</v>
      </c>
      <c r="D1255" s="422">
        <f t="shared" si="289"/>
        <v>0</v>
      </c>
      <c r="E1255" s="422">
        <f t="shared" si="290"/>
        <v>0</v>
      </c>
      <c r="F1255" s="422">
        <f t="shared" si="291"/>
        <v>0</v>
      </c>
      <c r="G1255" s="422">
        <f t="shared" si="292"/>
        <v>0</v>
      </c>
      <c r="H1255" s="22">
        <f t="shared" si="293"/>
        <v>0</v>
      </c>
      <c r="I1255" s="116">
        <v>0</v>
      </c>
      <c r="J1255" s="116">
        <v>0</v>
      </c>
      <c r="K1255" s="116">
        <v>0</v>
      </c>
      <c r="L1255" s="116">
        <v>0</v>
      </c>
      <c r="M1255" s="22">
        <f t="shared" si="294"/>
        <v>0</v>
      </c>
      <c r="N1255" s="116">
        <v>0</v>
      </c>
      <c r="O1255" s="116">
        <v>0</v>
      </c>
      <c r="P1255" s="116">
        <v>0</v>
      </c>
      <c r="Q1255" s="116">
        <v>0</v>
      </c>
      <c r="R1255" s="22">
        <f t="shared" si="295"/>
        <v>0</v>
      </c>
      <c r="S1255" s="116">
        <v>0</v>
      </c>
      <c r="T1255" s="116">
        <v>0</v>
      </c>
      <c r="U1255" s="116">
        <v>0</v>
      </c>
      <c r="V1255" s="116">
        <v>0</v>
      </c>
      <c r="W1255" s="22">
        <f t="shared" si="296"/>
        <v>0</v>
      </c>
      <c r="X1255" s="22">
        <f t="shared" si="297"/>
        <v>0</v>
      </c>
      <c r="Y1255" s="22">
        <f ca="1">OFFSET('Cost Study'!$B$7,'Operations Support'!$C1255,'Operations Support'!$B1255)*$H1255</f>
        <v>0</v>
      </c>
      <c r="Z1255" s="23">
        <f ca="1">Y1255*'Cost Study'!$B$31</f>
        <v>0</v>
      </c>
      <c r="AA1255" s="23">
        <f ca="1">IF(A1255=10298,1.51,1)*IF($B1255&lt;3,$D1255*'Cost Study'!$B$32*OFFSET('Cost Study'!$B$7,'Operations Support'!$C1255,'Operations Support'!$B1255),0)</f>
        <v>0</v>
      </c>
      <c r="AB1255" s="24">
        <f ca="1">AA1255*'Cost Study'!$B$31</f>
        <v>0</v>
      </c>
      <c r="AC1255" s="23">
        <f ca="1">Y1255*'Cost Study'!$B$31</f>
        <v>0</v>
      </c>
      <c r="AD1255" s="24">
        <f ca="1">AA1255*'Cost Study'!$B$31</f>
        <v>0</v>
      </c>
      <c r="AE1255" s="377">
        <f t="shared" ca="1" si="298"/>
        <v>0</v>
      </c>
      <c r="AF1255" s="377">
        <f t="shared" ca="1" si="299"/>
        <v>0</v>
      </c>
      <c r="AH1255" s="688">
        <f>IFERROR($H1255/SUMIF($A:$A,$A1255,$H:$H)*SUMIF(Summary!$A$110:$A$186,$A1255,Summary!$P$110:$P$186),0)</f>
        <v>0</v>
      </c>
      <c r="AI1255" s="689">
        <f t="shared" ca="1" si="285"/>
        <v>0</v>
      </c>
      <c r="AJ1255" s="688">
        <f>IFERROR(H1255/SUMIF(A:A,A1255,H:H)*SUMIF(Summary!$A$110:$A$186,'Operations Support'!A1255,Summary!$Q$110:$Q$186),0)</f>
        <v>0</v>
      </c>
      <c r="AK1255" s="688">
        <f t="shared" ca="1" si="286"/>
        <v>0</v>
      </c>
      <c r="AM1255" s="688">
        <f>IFERROR($H1255/SUMIF($A:$A,$A1255,$H:$H)*SUMIF(Summary!$A$230:$A$266,$A1255,Summary!$P$230:$P$266),0)</f>
        <v>0</v>
      </c>
      <c r="AN1255" s="688">
        <f>IFERROR($H1255/SUMIF($A:$A,$A1255,$H:$H)*(SUMIF(Summary!$A$230:$A$266,$A1255,Summary!$L$230:$L$266)+SUMIF(Summary!$A$281:$A$317,$A1255,Summary!$L$281:$L$317))-AM1255,0)</f>
        <v>0</v>
      </c>
      <c r="AO1255" s="688">
        <f>IFERROR($H1255/SUMIF($A:$A,$A1255,$H:$H)*SUMIF(Summary!$A$230:$A$266,$A1255,Summary!$Q$230:$Q$266),0)</f>
        <v>0</v>
      </c>
      <c r="AP1255" s="688">
        <f>IFERROR($H1255/SUMIF($A:$A,$A1255,$H:$H)*(SUMIF(Summary!$A$230:$A$266,$A1255,Summary!$L$230:$L$266)+SUMIF(Summary!$A$281:$A$317,$A1255,Summary!$L$281:$L$317))-AO1255,0)</f>
        <v>0</v>
      </c>
      <c r="AQ1255" s="306"/>
      <c r="AR1255" s="688">
        <f t="shared" ca="1" si="287"/>
        <v>0</v>
      </c>
      <c r="AS1255" s="688">
        <f t="shared" ca="1" si="288"/>
        <v>0</v>
      </c>
    </row>
    <row r="1256" spans="1:45" x14ac:dyDescent="0.2">
      <c r="A1256" s="423">
        <v>3630</v>
      </c>
      <c r="B1256" s="424">
        <v>5</v>
      </c>
      <c r="C1256" s="425" t="s">
        <v>312</v>
      </c>
      <c r="D1256" s="422">
        <f t="shared" si="289"/>
        <v>0</v>
      </c>
      <c r="E1256" s="422">
        <f t="shared" si="290"/>
        <v>0</v>
      </c>
      <c r="F1256" s="422">
        <f t="shared" si="291"/>
        <v>0</v>
      </c>
      <c r="G1256" s="422">
        <f t="shared" si="292"/>
        <v>0</v>
      </c>
      <c r="H1256" s="22">
        <f t="shared" si="293"/>
        <v>0</v>
      </c>
      <c r="I1256" s="116">
        <v>0</v>
      </c>
      <c r="J1256" s="116">
        <v>0</v>
      </c>
      <c r="K1256" s="116">
        <v>0</v>
      </c>
      <c r="L1256" s="116">
        <v>0</v>
      </c>
      <c r="M1256" s="22">
        <f t="shared" si="294"/>
        <v>0</v>
      </c>
      <c r="N1256" s="116">
        <v>0</v>
      </c>
      <c r="O1256" s="116">
        <v>0</v>
      </c>
      <c r="P1256" s="116">
        <v>0</v>
      </c>
      <c r="Q1256" s="116">
        <v>0</v>
      </c>
      <c r="R1256" s="22">
        <f t="shared" si="295"/>
        <v>0</v>
      </c>
      <c r="S1256" s="116">
        <v>0</v>
      </c>
      <c r="T1256" s="116">
        <v>0</v>
      </c>
      <c r="U1256" s="116">
        <v>0</v>
      </c>
      <c r="V1256" s="116">
        <v>0</v>
      </c>
      <c r="W1256" s="22">
        <f t="shared" si="296"/>
        <v>0</v>
      </c>
      <c r="X1256" s="22">
        <f t="shared" si="297"/>
        <v>0</v>
      </c>
      <c r="Y1256" s="22">
        <f ca="1">OFFSET('Cost Study'!$B$7,'Operations Support'!$C1256,'Operations Support'!$B1256)*$H1256</f>
        <v>0</v>
      </c>
      <c r="Z1256" s="23">
        <f ca="1">Y1256*'Cost Study'!$B$31</f>
        <v>0</v>
      </c>
      <c r="AA1256" s="23">
        <f ca="1">IF(A1256=10298,1.51,1)*IF($B1256&lt;3,$D1256*'Cost Study'!$B$32*OFFSET('Cost Study'!$B$7,'Operations Support'!$C1256,'Operations Support'!$B1256),0)</f>
        <v>0</v>
      </c>
      <c r="AB1256" s="24">
        <f ca="1">AA1256*'Cost Study'!$B$31</f>
        <v>0</v>
      </c>
      <c r="AC1256" s="23">
        <f ca="1">Y1256*'Cost Study'!$B$31</f>
        <v>0</v>
      </c>
      <c r="AD1256" s="24">
        <f ca="1">AA1256*'Cost Study'!$B$31</f>
        <v>0</v>
      </c>
      <c r="AE1256" s="377">
        <f t="shared" ca="1" si="298"/>
        <v>0</v>
      </c>
      <c r="AF1256" s="377">
        <f t="shared" ca="1" si="299"/>
        <v>0</v>
      </c>
      <c r="AH1256" s="688">
        <f>IFERROR($H1256/SUMIF($A:$A,$A1256,$H:$H)*SUMIF(Summary!$A$110:$A$186,$A1256,Summary!$P$110:$P$186),0)</f>
        <v>0</v>
      </c>
      <c r="AI1256" s="689">
        <f t="shared" ca="1" si="285"/>
        <v>0</v>
      </c>
      <c r="AJ1256" s="688">
        <f>IFERROR(H1256/SUMIF(A:A,A1256,H:H)*SUMIF(Summary!$A$110:$A$186,'Operations Support'!A1256,Summary!$Q$110:$Q$186),0)</f>
        <v>0</v>
      </c>
      <c r="AK1256" s="688">
        <f t="shared" ca="1" si="286"/>
        <v>0</v>
      </c>
      <c r="AM1256" s="688">
        <f>IFERROR($H1256/SUMIF($A:$A,$A1256,$H:$H)*SUMIF(Summary!$A$230:$A$266,$A1256,Summary!$P$230:$P$266),0)</f>
        <v>0</v>
      </c>
      <c r="AN1256" s="688">
        <f>IFERROR($H1256/SUMIF($A:$A,$A1256,$H:$H)*(SUMIF(Summary!$A$230:$A$266,$A1256,Summary!$L$230:$L$266)+SUMIF(Summary!$A$281:$A$317,$A1256,Summary!$L$281:$L$317))-AM1256,0)</f>
        <v>0</v>
      </c>
      <c r="AO1256" s="688">
        <f>IFERROR($H1256/SUMIF($A:$A,$A1256,$H:$H)*SUMIF(Summary!$A$230:$A$266,$A1256,Summary!$Q$230:$Q$266),0)</f>
        <v>0</v>
      </c>
      <c r="AP1256" s="688">
        <f>IFERROR($H1256/SUMIF($A:$A,$A1256,$H:$H)*(SUMIF(Summary!$A$230:$A$266,$A1256,Summary!$L$230:$L$266)+SUMIF(Summary!$A$281:$A$317,$A1256,Summary!$L$281:$L$317))-AO1256,0)</f>
        <v>0</v>
      </c>
      <c r="AQ1256" s="306"/>
      <c r="AR1256" s="688">
        <f t="shared" ca="1" si="287"/>
        <v>0</v>
      </c>
      <c r="AS1256" s="688">
        <f t="shared" ca="1" si="288"/>
        <v>0</v>
      </c>
    </row>
    <row r="1257" spans="1:45" x14ac:dyDescent="0.2">
      <c r="A1257" s="423">
        <v>3630</v>
      </c>
      <c r="B1257" s="424">
        <v>5</v>
      </c>
      <c r="C1257" s="425" t="s">
        <v>313</v>
      </c>
      <c r="D1257" s="422">
        <f t="shared" si="289"/>
        <v>0</v>
      </c>
      <c r="E1257" s="422">
        <f t="shared" si="290"/>
        <v>0</v>
      </c>
      <c r="F1257" s="422">
        <f t="shared" si="291"/>
        <v>0</v>
      </c>
      <c r="G1257" s="422">
        <f t="shared" si="292"/>
        <v>0</v>
      </c>
      <c r="H1257" s="22">
        <f t="shared" si="293"/>
        <v>0</v>
      </c>
      <c r="I1257" s="116">
        <v>0</v>
      </c>
      <c r="J1257" s="116">
        <v>0</v>
      </c>
      <c r="K1257" s="116">
        <v>0</v>
      </c>
      <c r="L1257" s="116">
        <v>0</v>
      </c>
      <c r="M1257" s="22">
        <f t="shared" si="294"/>
        <v>0</v>
      </c>
      <c r="N1257" s="116">
        <v>0</v>
      </c>
      <c r="O1257" s="116">
        <v>0</v>
      </c>
      <c r="P1257" s="116">
        <v>0</v>
      </c>
      <c r="Q1257" s="116">
        <v>0</v>
      </c>
      <c r="R1257" s="22">
        <f t="shared" si="295"/>
        <v>0</v>
      </c>
      <c r="S1257" s="116">
        <v>0</v>
      </c>
      <c r="T1257" s="116">
        <v>0</v>
      </c>
      <c r="U1257" s="116">
        <v>0</v>
      </c>
      <c r="V1257" s="116">
        <v>0</v>
      </c>
      <c r="W1257" s="22">
        <f t="shared" si="296"/>
        <v>0</v>
      </c>
      <c r="X1257" s="22">
        <f t="shared" si="297"/>
        <v>0</v>
      </c>
      <c r="Y1257" s="22">
        <f ca="1">OFFSET('Cost Study'!$B$7,'Operations Support'!$C1257,'Operations Support'!$B1257)*$H1257</f>
        <v>0</v>
      </c>
      <c r="Z1257" s="23">
        <f ca="1">Y1257*'Cost Study'!$B$31</f>
        <v>0</v>
      </c>
      <c r="AA1257" s="23">
        <f ca="1">IF(A1257=10298,1.51,1)*IF($B1257&lt;3,$D1257*'Cost Study'!$B$32*OFFSET('Cost Study'!$B$7,'Operations Support'!$C1257,'Operations Support'!$B1257),0)</f>
        <v>0</v>
      </c>
      <c r="AB1257" s="24">
        <f ca="1">AA1257*'Cost Study'!$B$31</f>
        <v>0</v>
      </c>
      <c r="AC1257" s="23">
        <f ca="1">Y1257*'Cost Study'!$B$31</f>
        <v>0</v>
      </c>
      <c r="AD1257" s="24">
        <f ca="1">AA1257*'Cost Study'!$B$31</f>
        <v>0</v>
      </c>
      <c r="AE1257" s="377">
        <f t="shared" ca="1" si="298"/>
        <v>0</v>
      </c>
      <c r="AF1257" s="377">
        <f t="shared" ca="1" si="299"/>
        <v>0</v>
      </c>
      <c r="AH1257" s="688">
        <f>IFERROR($H1257/SUMIF($A:$A,$A1257,$H:$H)*SUMIF(Summary!$A$110:$A$186,$A1257,Summary!$P$110:$P$186),0)</f>
        <v>0</v>
      </c>
      <c r="AI1257" s="689">
        <f t="shared" ca="1" si="285"/>
        <v>0</v>
      </c>
      <c r="AJ1257" s="688">
        <f>IFERROR(H1257/SUMIF(A:A,A1257,H:H)*SUMIF(Summary!$A$110:$A$186,'Operations Support'!A1257,Summary!$Q$110:$Q$186),0)</f>
        <v>0</v>
      </c>
      <c r="AK1257" s="688">
        <f t="shared" ca="1" si="286"/>
        <v>0</v>
      </c>
      <c r="AM1257" s="688">
        <f>IFERROR($H1257/SUMIF($A:$A,$A1257,$H:$H)*SUMIF(Summary!$A$230:$A$266,$A1257,Summary!$P$230:$P$266),0)</f>
        <v>0</v>
      </c>
      <c r="AN1257" s="688">
        <f>IFERROR($H1257/SUMIF($A:$A,$A1257,$H:$H)*(SUMIF(Summary!$A$230:$A$266,$A1257,Summary!$L$230:$L$266)+SUMIF(Summary!$A$281:$A$317,$A1257,Summary!$L$281:$L$317))-AM1257,0)</f>
        <v>0</v>
      </c>
      <c r="AO1257" s="688">
        <f>IFERROR($H1257/SUMIF($A:$A,$A1257,$H:$H)*SUMIF(Summary!$A$230:$A$266,$A1257,Summary!$Q$230:$Q$266),0)</f>
        <v>0</v>
      </c>
      <c r="AP1257" s="688">
        <f>IFERROR($H1257/SUMIF($A:$A,$A1257,$H:$H)*(SUMIF(Summary!$A$230:$A$266,$A1257,Summary!$L$230:$L$266)+SUMIF(Summary!$A$281:$A$317,$A1257,Summary!$L$281:$L$317))-AO1257,0)</f>
        <v>0</v>
      </c>
      <c r="AQ1257" s="306"/>
      <c r="AR1257" s="688">
        <f t="shared" ca="1" si="287"/>
        <v>0</v>
      </c>
      <c r="AS1257" s="688">
        <f t="shared" ca="1" si="288"/>
        <v>0</v>
      </c>
    </row>
    <row r="1258" spans="1:45" x14ac:dyDescent="0.2">
      <c r="A1258" s="423">
        <v>3630</v>
      </c>
      <c r="B1258" s="424">
        <v>5</v>
      </c>
      <c r="C1258" s="425" t="s">
        <v>314</v>
      </c>
      <c r="D1258" s="422">
        <f t="shared" si="289"/>
        <v>0</v>
      </c>
      <c r="E1258" s="422">
        <f t="shared" si="290"/>
        <v>0</v>
      </c>
      <c r="F1258" s="422">
        <f t="shared" si="291"/>
        <v>0</v>
      </c>
      <c r="G1258" s="422">
        <f t="shared" si="292"/>
        <v>0</v>
      </c>
      <c r="H1258" s="22">
        <f t="shared" si="293"/>
        <v>0</v>
      </c>
      <c r="I1258" s="116">
        <v>0</v>
      </c>
      <c r="J1258" s="116">
        <v>0</v>
      </c>
      <c r="K1258" s="116">
        <v>0</v>
      </c>
      <c r="L1258" s="116">
        <v>0</v>
      </c>
      <c r="M1258" s="22">
        <f t="shared" si="294"/>
        <v>0</v>
      </c>
      <c r="N1258" s="116">
        <v>0</v>
      </c>
      <c r="O1258" s="116">
        <v>0</v>
      </c>
      <c r="P1258" s="116">
        <v>0</v>
      </c>
      <c r="Q1258" s="116">
        <v>0</v>
      </c>
      <c r="R1258" s="22">
        <f t="shared" si="295"/>
        <v>0</v>
      </c>
      <c r="S1258" s="116">
        <v>0</v>
      </c>
      <c r="T1258" s="116">
        <v>0</v>
      </c>
      <c r="U1258" s="116">
        <v>0</v>
      </c>
      <c r="V1258" s="116">
        <v>0</v>
      </c>
      <c r="W1258" s="22">
        <f t="shared" si="296"/>
        <v>0</v>
      </c>
      <c r="X1258" s="22">
        <f t="shared" si="297"/>
        <v>0</v>
      </c>
      <c r="Y1258" s="22">
        <f ca="1">OFFSET('Cost Study'!$B$7,'Operations Support'!$C1258,'Operations Support'!$B1258)*$H1258</f>
        <v>0</v>
      </c>
      <c r="Z1258" s="23">
        <f ca="1">Y1258*'Cost Study'!$B$31</f>
        <v>0</v>
      </c>
      <c r="AA1258" s="23">
        <f ca="1">IF(A1258=10298,1.51,1)*IF($B1258&lt;3,$D1258*'Cost Study'!$B$32*OFFSET('Cost Study'!$B$7,'Operations Support'!$C1258,'Operations Support'!$B1258),0)</f>
        <v>0</v>
      </c>
      <c r="AB1258" s="24">
        <f ca="1">AA1258*'Cost Study'!$B$31</f>
        <v>0</v>
      </c>
      <c r="AC1258" s="23">
        <f ca="1">Y1258*'Cost Study'!$B$31</f>
        <v>0</v>
      </c>
      <c r="AD1258" s="24">
        <f ca="1">AA1258*'Cost Study'!$B$31</f>
        <v>0</v>
      </c>
      <c r="AE1258" s="377">
        <f t="shared" ca="1" si="298"/>
        <v>0</v>
      </c>
      <c r="AF1258" s="377">
        <f t="shared" ca="1" si="299"/>
        <v>0</v>
      </c>
      <c r="AH1258" s="688">
        <f>IFERROR($H1258/SUMIF($A:$A,$A1258,$H:$H)*SUMIF(Summary!$A$110:$A$186,$A1258,Summary!$P$110:$P$186),0)</f>
        <v>0</v>
      </c>
      <c r="AI1258" s="689">
        <f t="shared" ca="1" si="285"/>
        <v>0</v>
      </c>
      <c r="AJ1258" s="688">
        <f>IFERROR(H1258/SUMIF(A:A,A1258,H:H)*SUMIF(Summary!$A$110:$A$186,'Operations Support'!A1258,Summary!$Q$110:$Q$186),0)</f>
        <v>0</v>
      </c>
      <c r="AK1258" s="688">
        <f t="shared" ca="1" si="286"/>
        <v>0</v>
      </c>
      <c r="AM1258" s="688">
        <f>IFERROR($H1258/SUMIF($A:$A,$A1258,$H:$H)*SUMIF(Summary!$A$230:$A$266,$A1258,Summary!$P$230:$P$266),0)</f>
        <v>0</v>
      </c>
      <c r="AN1258" s="688">
        <f>IFERROR($H1258/SUMIF($A:$A,$A1258,$H:$H)*(SUMIF(Summary!$A$230:$A$266,$A1258,Summary!$L$230:$L$266)+SUMIF(Summary!$A$281:$A$317,$A1258,Summary!$L$281:$L$317))-AM1258,0)</f>
        <v>0</v>
      </c>
      <c r="AO1258" s="688">
        <f>IFERROR($H1258/SUMIF($A:$A,$A1258,$H:$H)*SUMIF(Summary!$A$230:$A$266,$A1258,Summary!$Q$230:$Q$266),0)</f>
        <v>0</v>
      </c>
      <c r="AP1258" s="688">
        <f>IFERROR($H1258/SUMIF($A:$A,$A1258,$H:$H)*(SUMIF(Summary!$A$230:$A$266,$A1258,Summary!$L$230:$L$266)+SUMIF(Summary!$A$281:$A$317,$A1258,Summary!$L$281:$L$317))-AO1258,0)</f>
        <v>0</v>
      </c>
      <c r="AQ1258" s="306"/>
      <c r="AR1258" s="688">
        <f t="shared" ca="1" si="287"/>
        <v>0</v>
      </c>
      <c r="AS1258" s="688">
        <f t="shared" ca="1" si="288"/>
        <v>0</v>
      </c>
    </row>
    <row r="1259" spans="1:45" x14ac:dyDescent="0.2">
      <c r="A1259" s="423">
        <v>3630</v>
      </c>
      <c r="B1259" s="424">
        <v>5</v>
      </c>
      <c r="C1259" s="425" t="s">
        <v>315</v>
      </c>
      <c r="D1259" s="422">
        <f t="shared" si="289"/>
        <v>0</v>
      </c>
      <c r="E1259" s="422">
        <f t="shared" si="290"/>
        <v>0</v>
      </c>
      <c r="F1259" s="422">
        <f t="shared" si="291"/>
        <v>0</v>
      </c>
      <c r="G1259" s="422">
        <f t="shared" si="292"/>
        <v>0</v>
      </c>
      <c r="H1259" s="22">
        <f t="shared" si="293"/>
        <v>0</v>
      </c>
      <c r="I1259" s="116">
        <v>0</v>
      </c>
      <c r="J1259" s="116">
        <v>0</v>
      </c>
      <c r="K1259" s="116">
        <v>0</v>
      </c>
      <c r="L1259" s="116">
        <v>0</v>
      </c>
      <c r="M1259" s="22">
        <f t="shared" si="294"/>
        <v>0</v>
      </c>
      <c r="N1259" s="116">
        <v>0</v>
      </c>
      <c r="O1259" s="116">
        <v>0</v>
      </c>
      <c r="P1259" s="116">
        <v>0</v>
      </c>
      <c r="Q1259" s="116">
        <v>0</v>
      </c>
      <c r="R1259" s="22">
        <f t="shared" si="295"/>
        <v>0</v>
      </c>
      <c r="S1259" s="116">
        <v>0</v>
      </c>
      <c r="T1259" s="116">
        <v>0</v>
      </c>
      <c r="U1259" s="116">
        <v>0</v>
      </c>
      <c r="V1259" s="116">
        <v>0</v>
      </c>
      <c r="W1259" s="22">
        <f t="shared" si="296"/>
        <v>0</v>
      </c>
      <c r="X1259" s="22">
        <f t="shared" si="297"/>
        <v>0</v>
      </c>
      <c r="Y1259" s="22">
        <f ca="1">OFFSET('Cost Study'!$B$7,'Operations Support'!$C1259,'Operations Support'!$B1259)*$H1259</f>
        <v>0</v>
      </c>
      <c r="Z1259" s="23">
        <f ca="1">Y1259*'Cost Study'!$B$31</f>
        <v>0</v>
      </c>
      <c r="AA1259" s="23">
        <f ca="1">IF(A1259=10298,1.51,1)*IF($B1259&lt;3,$D1259*'Cost Study'!$B$32*OFFSET('Cost Study'!$B$7,'Operations Support'!$C1259,'Operations Support'!$B1259),0)</f>
        <v>0</v>
      </c>
      <c r="AB1259" s="24">
        <f ca="1">AA1259*'Cost Study'!$B$31</f>
        <v>0</v>
      </c>
      <c r="AC1259" s="23">
        <f ca="1">Y1259*'Cost Study'!$B$31</f>
        <v>0</v>
      </c>
      <c r="AD1259" s="24">
        <f ca="1">AA1259*'Cost Study'!$B$31</f>
        <v>0</v>
      </c>
      <c r="AE1259" s="377">
        <f t="shared" ca="1" si="298"/>
        <v>0</v>
      </c>
      <c r="AF1259" s="377">
        <f t="shared" ca="1" si="299"/>
        <v>0</v>
      </c>
      <c r="AH1259" s="688">
        <f>IFERROR($H1259/SUMIF($A:$A,$A1259,$H:$H)*SUMIF(Summary!$A$110:$A$186,$A1259,Summary!$P$110:$P$186),0)</f>
        <v>0</v>
      </c>
      <c r="AI1259" s="689">
        <f t="shared" ca="1" si="285"/>
        <v>0</v>
      </c>
      <c r="AJ1259" s="688">
        <f>IFERROR(H1259/SUMIF(A:A,A1259,H:H)*SUMIF(Summary!$A$110:$A$186,'Operations Support'!A1259,Summary!$Q$110:$Q$186),0)</f>
        <v>0</v>
      </c>
      <c r="AK1259" s="688">
        <f t="shared" ca="1" si="286"/>
        <v>0</v>
      </c>
      <c r="AM1259" s="688">
        <f>IFERROR($H1259/SUMIF($A:$A,$A1259,$H:$H)*SUMIF(Summary!$A$230:$A$266,$A1259,Summary!$P$230:$P$266),0)</f>
        <v>0</v>
      </c>
      <c r="AN1259" s="688">
        <f>IFERROR($H1259/SUMIF($A:$A,$A1259,$H:$H)*(SUMIF(Summary!$A$230:$A$266,$A1259,Summary!$L$230:$L$266)+SUMIF(Summary!$A$281:$A$317,$A1259,Summary!$L$281:$L$317))-AM1259,0)</f>
        <v>0</v>
      </c>
      <c r="AO1259" s="688">
        <f>IFERROR($H1259/SUMIF($A:$A,$A1259,$H:$H)*SUMIF(Summary!$A$230:$A$266,$A1259,Summary!$Q$230:$Q$266),0)</f>
        <v>0</v>
      </c>
      <c r="AP1259" s="688">
        <f>IFERROR($H1259/SUMIF($A:$A,$A1259,$H:$H)*(SUMIF(Summary!$A$230:$A$266,$A1259,Summary!$L$230:$L$266)+SUMIF(Summary!$A$281:$A$317,$A1259,Summary!$L$281:$L$317))-AO1259,0)</f>
        <v>0</v>
      </c>
      <c r="AQ1259" s="306"/>
      <c r="AR1259" s="688">
        <f t="shared" ca="1" si="287"/>
        <v>0</v>
      </c>
      <c r="AS1259" s="688">
        <f t="shared" ca="1" si="288"/>
        <v>0</v>
      </c>
    </row>
    <row r="1260" spans="1:45" x14ac:dyDescent="0.2">
      <c r="A1260" s="423">
        <v>3630</v>
      </c>
      <c r="B1260" s="424">
        <v>5</v>
      </c>
      <c r="C1260" s="425" t="s">
        <v>316</v>
      </c>
      <c r="D1260" s="422">
        <f t="shared" si="289"/>
        <v>0</v>
      </c>
      <c r="E1260" s="422">
        <f t="shared" si="290"/>
        <v>0</v>
      </c>
      <c r="F1260" s="422">
        <f t="shared" si="291"/>
        <v>0</v>
      </c>
      <c r="G1260" s="422">
        <f t="shared" si="292"/>
        <v>0</v>
      </c>
      <c r="H1260" s="22">
        <f t="shared" si="293"/>
        <v>0</v>
      </c>
      <c r="I1260" s="116">
        <v>0</v>
      </c>
      <c r="J1260" s="116">
        <v>0</v>
      </c>
      <c r="K1260" s="116">
        <v>0</v>
      </c>
      <c r="L1260" s="116">
        <v>0</v>
      </c>
      <c r="M1260" s="22">
        <f t="shared" si="294"/>
        <v>0</v>
      </c>
      <c r="N1260" s="116">
        <v>0</v>
      </c>
      <c r="O1260" s="116">
        <v>0</v>
      </c>
      <c r="P1260" s="116">
        <v>0</v>
      </c>
      <c r="Q1260" s="116">
        <v>0</v>
      </c>
      <c r="R1260" s="22">
        <f t="shared" si="295"/>
        <v>0</v>
      </c>
      <c r="S1260" s="116">
        <v>0</v>
      </c>
      <c r="T1260" s="116">
        <v>0</v>
      </c>
      <c r="U1260" s="116">
        <v>0</v>
      </c>
      <c r="V1260" s="116">
        <v>0</v>
      </c>
      <c r="W1260" s="22">
        <f t="shared" si="296"/>
        <v>0</v>
      </c>
      <c r="X1260" s="22">
        <f t="shared" si="297"/>
        <v>0</v>
      </c>
      <c r="Y1260" s="22">
        <f ca="1">OFFSET('Cost Study'!$B$7,'Operations Support'!$C1260,'Operations Support'!$B1260)*$H1260</f>
        <v>0</v>
      </c>
      <c r="Z1260" s="23">
        <f ca="1">Y1260*'Cost Study'!$B$31</f>
        <v>0</v>
      </c>
      <c r="AA1260" s="23">
        <f ca="1">IF(A1260=10298,1.51,1)*IF($B1260&lt;3,$D1260*'Cost Study'!$B$32*OFFSET('Cost Study'!$B$7,'Operations Support'!$C1260,'Operations Support'!$B1260),0)</f>
        <v>0</v>
      </c>
      <c r="AB1260" s="24">
        <f ca="1">AA1260*'Cost Study'!$B$31</f>
        <v>0</v>
      </c>
      <c r="AC1260" s="23">
        <f ca="1">Y1260*'Cost Study'!$B$31</f>
        <v>0</v>
      </c>
      <c r="AD1260" s="24">
        <f ca="1">AA1260*'Cost Study'!$B$31</f>
        <v>0</v>
      </c>
      <c r="AE1260" s="377">
        <f t="shared" ca="1" si="298"/>
        <v>0</v>
      </c>
      <c r="AF1260" s="377">
        <f t="shared" ca="1" si="299"/>
        <v>0</v>
      </c>
      <c r="AH1260" s="688">
        <f>IFERROR($H1260/SUMIF($A:$A,$A1260,$H:$H)*SUMIF(Summary!$A$110:$A$186,$A1260,Summary!$P$110:$P$186),0)</f>
        <v>0</v>
      </c>
      <c r="AI1260" s="689">
        <f t="shared" ca="1" si="285"/>
        <v>0</v>
      </c>
      <c r="AJ1260" s="688">
        <f>IFERROR(H1260/SUMIF(A:A,A1260,H:H)*SUMIF(Summary!$A$110:$A$186,'Operations Support'!A1260,Summary!$Q$110:$Q$186),0)</f>
        <v>0</v>
      </c>
      <c r="AK1260" s="688">
        <f t="shared" ca="1" si="286"/>
        <v>0</v>
      </c>
      <c r="AM1260" s="688">
        <f>IFERROR($H1260/SUMIF($A:$A,$A1260,$H:$H)*SUMIF(Summary!$A$230:$A$266,$A1260,Summary!$P$230:$P$266),0)</f>
        <v>0</v>
      </c>
      <c r="AN1260" s="688">
        <f>IFERROR($H1260/SUMIF($A:$A,$A1260,$H:$H)*(SUMIF(Summary!$A$230:$A$266,$A1260,Summary!$L$230:$L$266)+SUMIF(Summary!$A$281:$A$317,$A1260,Summary!$L$281:$L$317))-AM1260,0)</f>
        <v>0</v>
      </c>
      <c r="AO1260" s="688">
        <f>IFERROR($H1260/SUMIF($A:$A,$A1260,$H:$H)*SUMIF(Summary!$A$230:$A$266,$A1260,Summary!$Q$230:$Q$266),0)</f>
        <v>0</v>
      </c>
      <c r="AP1260" s="688">
        <f>IFERROR($H1260/SUMIF($A:$A,$A1260,$H:$H)*(SUMIF(Summary!$A$230:$A$266,$A1260,Summary!$L$230:$L$266)+SUMIF(Summary!$A$281:$A$317,$A1260,Summary!$L$281:$L$317))-AO1260,0)</f>
        <v>0</v>
      </c>
      <c r="AQ1260" s="306"/>
      <c r="AR1260" s="688">
        <f t="shared" ca="1" si="287"/>
        <v>0</v>
      </c>
      <c r="AS1260" s="688">
        <f t="shared" ca="1" si="288"/>
        <v>0</v>
      </c>
    </row>
    <row r="1261" spans="1:45" x14ac:dyDescent="0.2">
      <c r="A1261" s="423">
        <v>3630</v>
      </c>
      <c r="B1261" s="424">
        <v>5</v>
      </c>
      <c r="C1261" s="425" t="s">
        <v>317</v>
      </c>
      <c r="D1261" s="422">
        <f t="shared" si="289"/>
        <v>0</v>
      </c>
      <c r="E1261" s="422">
        <f t="shared" si="290"/>
        <v>0</v>
      </c>
      <c r="F1261" s="422">
        <f t="shared" si="291"/>
        <v>0</v>
      </c>
      <c r="G1261" s="422">
        <f t="shared" si="292"/>
        <v>0</v>
      </c>
      <c r="H1261" s="22">
        <f t="shared" si="293"/>
        <v>0</v>
      </c>
      <c r="I1261" s="116">
        <v>0</v>
      </c>
      <c r="J1261" s="116">
        <v>0</v>
      </c>
      <c r="K1261" s="116">
        <v>0</v>
      </c>
      <c r="L1261" s="116">
        <v>0</v>
      </c>
      <c r="M1261" s="22">
        <f t="shared" si="294"/>
        <v>0</v>
      </c>
      <c r="N1261" s="116">
        <v>0</v>
      </c>
      <c r="O1261" s="116">
        <v>0</v>
      </c>
      <c r="P1261" s="116">
        <v>0</v>
      </c>
      <c r="Q1261" s="116">
        <v>0</v>
      </c>
      <c r="R1261" s="22">
        <f t="shared" si="295"/>
        <v>0</v>
      </c>
      <c r="S1261" s="116">
        <v>0</v>
      </c>
      <c r="T1261" s="116">
        <v>0</v>
      </c>
      <c r="U1261" s="116">
        <v>0</v>
      </c>
      <c r="V1261" s="116">
        <v>0</v>
      </c>
      <c r="W1261" s="22">
        <f t="shared" si="296"/>
        <v>0</v>
      </c>
      <c r="X1261" s="22">
        <f t="shared" si="297"/>
        <v>0</v>
      </c>
      <c r="Y1261" s="22">
        <f ca="1">OFFSET('Cost Study'!$B$7,'Operations Support'!$C1261,'Operations Support'!$B1261)*$H1261</f>
        <v>0</v>
      </c>
      <c r="Z1261" s="23">
        <f ca="1">Y1261*'Cost Study'!$B$31</f>
        <v>0</v>
      </c>
      <c r="AA1261" s="23">
        <f ca="1">IF(A1261=10298,1.51,1)*IF($B1261&lt;3,$D1261*'Cost Study'!$B$32*OFFSET('Cost Study'!$B$7,'Operations Support'!$C1261,'Operations Support'!$B1261),0)</f>
        <v>0</v>
      </c>
      <c r="AB1261" s="24">
        <f ca="1">AA1261*'Cost Study'!$B$31</f>
        <v>0</v>
      </c>
      <c r="AC1261" s="23">
        <f ca="1">Y1261*'Cost Study'!$B$31</f>
        <v>0</v>
      </c>
      <c r="AD1261" s="24">
        <f ca="1">AA1261*'Cost Study'!$B$31</f>
        <v>0</v>
      </c>
      <c r="AE1261" s="377">
        <f t="shared" ca="1" si="298"/>
        <v>0</v>
      </c>
      <c r="AF1261" s="377">
        <f t="shared" ca="1" si="299"/>
        <v>0</v>
      </c>
      <c r="AH1261" s="688">
        <f>IFERROR($H1261/SUMIF($A:$A,$A1261,$H:$H)*SUMIF(Summary!$A$110:$A$186,$A1261,Summary!$P$110:$P$186),0)</f>
        <v>0</v>
      </c>
      <c r="AI1261" s="689">
        <f t="shared" ca="1" si="285"/>
        <v>0</v>
      </c>
      <c r="AJ1261" s="688">
        <f>IFERROR(H1261/SUMIF(A:A,A1261,H:H)*SUMIF(Summary!$A$110:$A$186,'Operations Support'!A1261,Summary!$Q$110:$Q$186),0)</f>
        <v>0</v>
      </c>
      <c r="AK1261" s="688">
        <f t="shared" ca="1" si="286"/>
        <v>0</v>
      </c>
      <c r="AM1261" s="688">
        <f>IFERROR($H1261/SUMIF($A:$A,$A1261,$H:$H)*SUMIF(Summary!$A$230:$A$266,$A1261,Summary!$P$230:$P$266),0)</f>
        <v>0</v>
      </c>
      <c r="AN1261" s="688">
        <f>IFERROR($H1261/SUMIF($A:$A,$A1261,$H:$H)*(SUMIF(Summary!$A$230:$A$266,$A1261,Summary!$L$230:$L$266)+SUMIF(Summary!$A$281:$A$317,$A1261,Summary!$L$281:$L$317))-AM1261,0)</f>
        <v>0</v>
      </c>
      <c r="AO1261" s="688">
        <f>IFERROR($H1261/SUMIF($A:$A,$A1261,$H:$H)*SUMIF(Summary!$A$230:$A$266,$A1261,Summary!$Q$230:$Q$266),0)</f>
        <v>0</v>
      </c>
      <c r="AP1261" s="688">
        <f>IFERROR($H1261/SUMIF($A:$A,$A1261,$H:$H)*(SUMIF(Summary!$A$230:$A$266,$A1261,Summary!$L$230:$L$266)+SUMIF(Summary!$A$281:$A$317,$A1261,Summary!$L$281:$L$317))-AO1261,0)</f>
        <v>0</v>
      </c>
      <c r="AQ1261" s="306"/>
      <c r="AR1261" s="688">
        <f t="shared" ca="1" si="287"/>
        <v>0</v>
      </c>
      <c r="AS1261" s="688">
        <f t="shared" ca="1" si="288"/>
        <v>0</v>
      </c>
    </row>
    <row r="1262" spans="1:45" x14ac:dyDescent="0.2">
      <c r="A1262" s="423">
        <v>3630</v>
      </c>
      <c r="B1262" s="424">
        <v>5</v>
      </c>
      <c r="C1262" s="425" t="s">
        <v>318</v>
      </c>
      <c r="D1262" s="422">
        <f t="shared" si="289"/>
        <v>0</v>
      </c>
      <c r="E1262" s="422">
        <f t="shared" si="290"/>
        <v>0</v>
      </c>
      <c r="F1262" s="422">
        <f t="shared" si="291"/>
        <v>0</v>
      </c>
      <c r="G1262" s="422">
        <f t="shared" si="292"/>
        <v>0</v>
      </c>
      <c r="H1262" s="22">
        <f t="shared" si="293"/>
        <v>0</v>
      </c>
      <c r="I1262" s="116">
        <v>0</v>
      </c>
      <c r="J1262" s="116">
        <v>0</v>
      </c>
      <c r="K1262" s="116">
        <v>0</v>
      </c>
      <c r="L1262" s="116">
        <v>0</v>
      </c>
      <c r="M1262" s="22">
        <f t="shared" si="294"/>
        <v>0</v>
      </c>
      <c r="N1262" s="116">
        <v>0</v>
      </c>
      <c r="O1262" s="116">
        <v>0</v>
      </c>
      <c r="P1262" s="116">
        <v>0</v>
      </c>
      <c r="Q1262" s="116">
        <v>0</v>
      </c>
      <c r="R1262" s="22">
        <f t="shared" si="295"/>
        <v>0</v>
      </c>
      <c r="S1262" s="116">
        <v>0</v>
      </c>
      <c r="T1262" s="116">
        <v>0</v>
      </c>
      <c r="U1262" s="116">
        <v>0</v>
      </c>
      <c r="V1262" s="116">
        <v>0</v>
      </c>
      <c r="W1262" s="22">
        <f t="shared" si="296"/>
        <v>0</v>
      </c>
      <c r="X1262" s="22">
        <f t="shared" si="297"/>
        <v>0</v>
      </c>
      <c r="Y1262" s="22">
        <f ca="1">OFFSET('Cost Study'!$B$7,'Operations Support'!$C1262,'Operations Support'!$B1262)*$H1262</f>
        <v>0</v>
      </c>
      <c r="Z1262" s="23">
        <f ca="1">Y1262*'Cost Study'!$B$31</f>
        <v>0</v>
      </c>
      <c r="AA1262" s="23">
        <f ca="1">IF(A1262=10298,1.51,1)*IF($B1262&lt;3,$D1262*'Cost Study'!$B$32*OFFSET('Cost Study'!$B$7,'Operations Support'!$C1262,'Operations Support'!$B1262),0)</f>
        <v>0</v>
      </c>
      <c r="AB1262" s="24">
        <f ca="1">AA1262*'Cost Study'!$B$31</f>
        <v>0</v>
      </c>
      <c r="AC1262" s="23">
        <f ca="1">Y1262*'Cost Study'!$B$31</f>
        <v>0</v>
      </c>
      <c r="AD1262" s="24">
        <f ca="1">AA1262*'Cost Study'!$B$31</f>
        <v>0</v>
      </c>
      <c r="AE1262" s="377">
        <f t="shared" ca="1" si="298"/>
        <v>0</v>
      </c>
      <c r="AF1262" s="377">
        <f t="shared" ca="1" si="299"/>
        <v>0</v>
      </c>
      <c r="AH1262" s="688">
        <f>IFERROR($H1262/SUMIF($A:$A,$A1262,$H:$H)*SUMIF(Summary!$A$110:$A$186,$A1262,Summary!$P$110:$P$186),0)</f>
        <v>0</v>
      </c>
      <c r="AI1262" s="689">
        <f t="shared" ref="AI1262:AI1325" ca="1" si="300">Z1262+AB1262-AH1262</f>
        <v>0</v>
      </c>
      <c r="AJ1262" s="688">
        <f>IFERROR(H1262/SUMIF(A:A,A1262,H:H)*SUMIF(Summary!$A$110:$A$186,'Operations Support'!A1262,Summary!$Q$110:$Q$186),0)</f>
        <v>0</v>
      </c>
      <c r="AK1262" s="688">
        <f t="shared" ref="AK1262:AK1325" ca="1" si="301">AC1262+AD1262-AJ1262</f>
        <v>0</v>
      </c>
      <c r="AM1262" s="688">
        <f>IFERROR($H1262/SUMIF($A:$A,$A1262,$H:$H)*SUMIF(Summary!$A$230:$A$266,$A1262,Summary!$P$230:$P$266),0)</f>
        <v>0</v>
      </c>
      <c r="AN1262" s="688">
        <f>IFERROR($H1262/SUMIF($A:$A,$A1262,$H:$H)*(SUMIF(Summary!$A$230:$A$266,$A1262,Summary!$L$230:$L$266)+SUMIF(Summary!$A$281:$A$317,$A1262,Summary!$L$281:$L$317))-AM1262,0)</f>
        <v>0</v>
      </c>
      <c r="AO1262" s="688">
        <f>IFERROR($H1262/SUMIF($A:$A,$A1262,$H:$H)*SUMIF(Summary!$A$230:$A$266,$A1262,Summary!$Q$230:$Q$266),0)</f>
        <v>0</v>
      </c>
      <c r="AP1262" s="688">
        <f>IFERROR($H1262/SUMIF($A:$A,$A1262,$H:$H)*(SUMIF(Summary!$A$230:$A$266,$A1262,Summary!$L$230:$L$266)+SUMIF(Summary!$A$281:$A$317,$A1262,Summary!$L$281:$L$317))-AO1262,0)</f>
        <v>0</v>
      </c>
      <c r="AQ1262" s="306"/>
      <c r="AR1262" s="688">
        <f t="shared" ref="AR1262:AR1325" ca="1" si="302">AI1262+AN1262</f>
        <v>0</v>
      </c>
      <c r="AS1262" s="688">
        <f t="shared" ref="AS1262:AS1325" ca="1" si="303">AK1262+AP1262</f>
        <v>0</v>
      </c>
    </row>
    <row r="1263" spans="1:45" x14ac:dyDescent="0.2">
      <c r="A1263" s="423">
        <v>3630</v>
      </c>
      <c r="B1263" s="424">
        <v>5</v>
      </c>
      <c r="C1263" s="425" t="s">
        <v>319</v>
      </c>
      <c r="D1263" s="422">
        <f t="shared" si="289"/>
        <v>0</v>
      </c>
      <c r="E1263" s="422">
        <f t="shared" si="290"/>
        <v>0</v>
      </c>
      <c r="F1263" s="422">
        <f t="shared" si="291"/>
        <v>0</v>
      </c>
      <c r="G1263" s="422">
        <f t="shared" si="292"/>
        <v>0</v>
      </c>
      <c r="H1263" s="22">
        <f t="shared" si="293"/>
        <v>0</v>
      </c>
      <c r="I1263" s="116">
        <v>0</v>
      </c>
      <c r="J1263" s="116">
        <v>0</v>
      </c>
      <c r="K1263" s="116">
        <v>0</v>
      </c>
      <c r="L1263" s="116">
        <v>0</v>
      </c>
      <c r="M1263" s="22">
        <f t="shared" si="294"/>
        <v>0</v>
      </c>
      <c r="N1263" s="116">
        <v>0</v>
      </c>
      <c r="O1263" s="116">
        <v>0</v>
      </c>
      <c r="P1263" s="116">
        <v>0</v>
      </c>
      <c r="Q1263" s="116">
        <v>0</v>
      </c>
      <c r="R1263" s="22">
        <f t="shared" si="295"/>
        <v>0</v>
      </c>
      <c r="S1263" s="116">
        <v>0</v>
      </c>
      <c r="T1263" s="116">
        <v>0</v>
      </c>
      <c r="U1263" s="116">
        <v>0</v>
      </c>
      <c r="V1263" s="116">
        <v>0</v>
      </c>
      <c r="W1263" s="22">
        <f t="shared" si="296"/>
        <v>0</v>
      </c>
      <c r="X1263" s="22">
        <f t="shared" si="297"/>
        <v>0</v>
      </c>
      <c r="Y1263" s="22">
        <f ca="1">OFFSET('Cost Study'!$B$7,'Operations Support'!$C1263,'Operations Support'!$B1263)*$H1263</f>
        <v>0</v>
      </c>
      <c r="Z1263" s="23">
        <f ca="1">Y1263*'Cost Study'!$B$31</f>
        <v>0</v>
      </c>
      <c r="AA1263" s="23">
        <f ca="1">IF(A1263=10298,1.51,1)*IF($B1263&lt;3,$D1263*'Cost Study'!$B$32*OFFSET('Cost Study'!$B$7,'Operations Support'!$C1263,'Operations Support'!$B1263),0)</f>
        <v>0</v>
      </c>
      <c r="AB1263" s="24">
        <f ca="1">AA1263*'Cost Study'!$B$31</f>
        <v>0</v>
      </c>
      <c r="AC1263" s="23">
        <f ca="1">Y1263*'Cost Study'!$B$31</f>
        <v>0</v>
      </c>
      <c r="AD1263" s="24">
        <f ca="1">AA1263*'Cost Study'!$B$31</f>
        <v>0</v>
      </c>
      <c r="AE1263" s="377">
        <f t="shared" ca="1" si="298"/>
        <v>0</v>
      </c>
      <c r="AF1263" s="377">
        <f t="shared" ca="1" si="299"/>
        <v>0</v>
      </c>
      <c r="AH1263" s="688">
        <f>IFERROR($H1263/SUMIF($A:$A,$A1263,$H:$H)*SUMIF(Summary!$A$110:$A$186,$A1263,Summary!$P$110:$P$186),0)</f>
        <v>0</v>
      </c>
      <c r="AI1263" s="689">
        <f t="shared" ca="1" si="300"/>
        <v>0</v>
      </c>
      <c r="AJ1263" s="688">
        <f>IFERROR(H1263/SUMIF(A:A,A1263,H:H)*SUMIF(Summary!$A$110:$A$186,'Operations Support'!A1263,Summary!$Q$110:$Q$186),0)</f>
        <v>0</v>
      </c>
      <c r="AK1263" s="688">
        <f t="shared" ca="1" si="301"/>
        <v>0</v>
      </c>
      <c r="AM1263" s="688">
        <f>IFERROR($H1263/SUMIF($A:$A,$A1263,$H:$H)*SUMIF(Summary!$A$230:$A$266,$A1263,Summary!$P$230:$P$266),0)</f>
        <v>0</v>
      </c>
      <c r="AN1263" s="688">
        <f>IFERROR($H1263/SUMIF($A:$A,$A1263,$H:$H)*(SUMIF(Summary!$A$230:$A$266,$A1263,Summary!$L$230:$L$266)+SUMIF(Summary!$A$281:$A$317,$A1263,Summary!$L$281:$L$317))-AM1263,0)</f>
        <v>0</v>
      </c>
      <c r="AO1263" s="688">
        <f>IFERROR($H1263/SUMIF($A:$A,$A1263,$H:$H)*SUMIF(Summary!$A$230:$A$266,$A1263,Summary!$Q$230:$Q$266),0)</f>
        <v>0</v>
      </c>
      <c r="AP1263" s="688">
        <f>IFERROR($H1263/SUMIF($A:$A,$A1263,$H:$H)*(SUMIF(Summary!$A$230:$A$266,$A1263,Summary!$L$230:$L$266)+SUMIF(Summary!$A$281:$A$317,$A1263,Summary!$L$281:$L$317))-AO1263,0)</f>
        <v>0</v>
      </c>
      <c r="AQ1263" s="306"/>
      <c r="AR1263" s="688">
        <f t="shared" ca="1" si="302"/>
        <v>0</v>
      </c>
      <c r="AS1263" s="688">
        <f t="shared" ca="1" si="303"/>
        <v>0</v>
      </c>
    </row>
    <row r="1264" spans="1:45" x14ac:dyDescent="0.2">
      <c r="A1264" s="423">
        <v>3630</v>
      </c>
      <c r="B1264" s="424">
        <v>5</v>
      </c>
      <c r="C1264" s="425" t="s">
        <v>320</v>
      </c>
      <c r="D1264" s="422">
        <f t="shared" si="289"/>
        <v>0</v>
      </c>
      <c r="E1264" s="422">
        <f t="shared" si="290"/>
        <v>0</v>
      </c>
      <c r="F1264" s="422">
        <f t="shared" si="291"/>
        <v>0</v>
      </c>
      <c r="G1264" s="422">
        <f t="shared" si="292"/>
        <v>0</v>
      </c>
      <c r="H1264" s="22">
        <f t="shared" si="293"/>
        <v>0</v>
      </c>
      <c r="I1264" s="116">
        <v>0</v>
      </c>
      <c r="J1264" s="116">
        <v>0</v>
      </c>
      <c r="K1264" s="116">
        <v>0</v>
      </c>
      <c r="L1264" s="116">
        <v>0</v>
      </c>
      <c r="M1264" s="22">
        <f t="shared" si="294"/>
        <v>0</v>
      </c>
      <c r="N1264" s="116">
        <v>0</v>
      </c>
      <c r="O1264" s="116">
        <v>0</v>
      </c>
      <c r="P1264" s="116">
        <v>0</v>
      </c>
      <c r="Q1264" s="116">
        <v>0</v>
      </c>
      <c r="R1264" s="22">
        <f t="shared" si="295"/>
        <v>0</v>
      </c>
      <c r="S1264" s="116">
        <v>0</v>
      </c>
      <c r="T1264" s="116">
        <v>0</v>
      </c>
      <c r="U1264" s="116">
        <v>0</v>
      </c>
      <c r="V1264" s="116">
        <v>0</v>
      </c>
      <c r="W1264" s="22">
        <f t="shared" si="296"/>
        <v>0</v>
      </c>
      <c r="X1264" s="22">
        <f t="shared" si="297"/>
        <v>0</v>
      </c>
      <c r="Y1264" s="22">
        <f ca="1">OFFSET('Cost Study'!$B$7,'Operations Support'!$C1264,'Operations Support'!$B1264)*$H1264</f>
        <v>0</v>
      </c>
      <c r="Z1264" s="23">
        <f ca="1">Y1264*'Cost Study'!$B$31</f>
        <v>0</v>
      </c>
      <c r="AA1264" s="23">
        <f ca="1">IF(A1264=10298,1.51,1)*IF($B1264&lt;3,$D1264*'Cost Study'!$B$32*OFFSET('Cost Study'!$B$7,'Operations Support'!$C1264,'Operations Support'!$B1264),0)</f>
        <v>0</v>
      </c>
      <c r="AB1264" s="24">
        <f ca="1">AA1264*'Cost Study'!$B$31</f>
        <v>0</v>
      </c>
      <c r="AC1264" s="23">
        <f ca="1">Y1264*'Cost Study'!$B$31</f>
        <v>0</v>
      </c>
      <c r="AD1264" s="24">
        <f ca="1">AA1264*'Cost Study'!$B$31</f>
        <v>0</v>
      </c>
      <c r="AE1264" s="377">
        <f t="shared" ca="1" si="298"/>
        <v>0</v>
      </c>
      <c r="AF1264" s="377">
        <f t="shared" ca="1" si="299"/>
        <v>0</v>
      </c>
      <c r="AH1264" s="688">
        <f>IFERROR($H1264/SUMIF($A:$A,$A1264,$H:$H)*SUMIF(Summary!$A$110:$A$186,$A1264,Summary!$P$110:$P$186),0)</f>
        <v>0</v>
      </c>
      <c r="AI1264" s="689">
        <f t="shared" ca="1" si="300"/>
        <v>0</v>
      </c>
      <c r="AJ1264" s="688">
        <f>IFERROR(H1264/SUMIF(A:A,A1264,H:H)*SUMIF(Summary!$A$110:$A$186,'Operations Support'!A1264,Summary!$Q$110:$Q$186),0)</f>
        <v>0</v>
      </c>
      <c r="AK1264" s="688">
        <f t="shared" ca="1" si="301"/>
        <v>0</v>
      </c>
      <c r="AM1264" s="688">
        <f>IFERROR($H1264/SUMIF($A:$A,$A1264,$H:$H)*SUMIF(Summary!$A$230:$A$266,$A1264,Summary!$P$230:$P$266),0)</f>
        <v>0</v>
      </c>
      <c r="AN1264" s="688">
        <f>IFERROR($H1264/SUMIF($A:$A,$A1264,$H:$H)*(SUMIF(Summary!$A$230:$A$266,$A1264,Summary!$L$230:$L$266)+SUMIF(Summary!$A$281:$A$317,$A1264,Summary!$L$281:$L$317))-AM1264,0)</f>
        <v>0</v>
      </c>
      <c r="AO1264" s="688">
        <f>IFERROR($H1264/SUMIF($A:$A,$A1264,$H:$H)*SUMIF(Summary!$A$230:$A$266,$A1264,Summary!$Q$230:$Q$266),0)</f>
        <v>0</v>
      </c>
      <c r="AP1264" s="688">
        <f>IFERROR($H1264/SUMIF($A:$A,$A1264,$H:$H)*(SUMIF(Summary!$A$230:$A$266,$A1264,Summary!$L$230:$L$266)+SUMIF(Summary!$A$281:$A$317,$A1264,Summary!$L$281:$L$317))-AO1264,0)</f>
        <v>0</v>
      </c>
      <c r="AQ1264" s="306"/>
      <c r="AR1264" s="688">
        <f t="shared" ca="1" si="302"/>
        <v>0</v>
      </c>
      <c r="AS1264" s="688">
        <f t="shared" ca="1" si="303"/>
        <v>0</v>
      </c>
    </row>
    <row r="1265" spans="1:45" x14ac:dyDescent="0.2">
      <c r="A1265" s="423">
        <v>3631</v>
      </c>
      <c r="B1265" s="424">
        <v>1</v>
      </c>
      <c r="C1265" s="425" t="s">
        <v>300</v>
      </c>
      <c r="D1265" s="422">
        <f t="shared" si="289"/>
        <v>20226</v>
      </c>
      <c r="E1265" s="422">
        <f t="shared" si="290"/>
        <v>0</v>
      </c>
      <c r="F1265" s="422">
        <f t="shared" si="291"/>
        <v>44451</v>
      </c>
      <c r="G1265" s="422">
        <f t="shared" si="292"/>
        <v>0</v>
      </c>
      <c r="H1265" s="22">
        <f t="shared" si="293"/>
        <v>64677</v>
      </c>
      <c r="I1265" s="116">
        <v>8033</v>
      </c>
      <c r="J1265" s="116">
        <v>0</v>
      </c>
      <c r="K1265" s="116">
        <v>19721</v>
      </c>
      <c r="L1265" s="116">
        <v>0</v>
      </c>
      <c r="M1265" s="22">
        <f t="shared" si="294"/>
        <v>27754</v>
      </c>
      <c r="N1265" s="116">
        <v>10388</v>
      </c>
      <c r="O1265" s="116">
        <v>0</v>
      </c>
      <c r="P1265" s="116">
        <v>22296</v>
      </c>
      <c r="Q1265" s="116">
        <v>0</v>
      </c>
      <c r="R1265" s="22">
        <f t="shared" si="295"/>
        <v>32684</v>
      </c>
      <c r="S1265" s="116">
        <v>1805</v>
      </c>
      <c r="T1265" s="116">
        <v>0</v>
      </c>
      <c r="U1265" s="116">
        <v>2434</v>
      </c>
      <c r="V1265" s="116">
        <v>0</v>
      </c>
      <c r="W1265" s="22">
        <f t="shared" si="296"/>
        <v>4239</v>
      </c>
      <c r="X1265" s="22">
        <f t="shared" si="297"/>
        <v>2155.9</v>
      </c>
      <c r="Y1265" s="22">
        <f ca="1">OFFSET('Cost Study'!$B$7,'Operations Support'!$C1265,'Operations Support'!$B1265)*$H1265</f>
        <v>64677</v>
      </c>
      <c r="Z1265" s="23">
        <f ca="1">Y1265*'Cost Study'!$B$31</f>
        <v>3612335.2715420956</v>
      </c>
      <c r="AA1265" s="23">
        <f ca="1">IF(A1265=10298,1.51,1)*IF($B1265&lt;3,$D1265*'Cost Study'!$B$32*OFFSET('Cost Study'!$B$7,'Operations Support'!$C1265,'Operations Support'!$B1265),0)</f>
        <v>2022.6000000000001</v>
      </c>
      <c r="AB1265" s="24">
        <f ca="1">AA1265*'Cost Study'!$B$31</f>
        <v>112966.11345951486</v>
      </c>
      <c r="AC1265" s="23">
        <f ca="1">Y1265*'Cost Study'!$B$31</f>
        <v>3612335.2715420956</v>
      </c>
      <c r="AD1265" s="24">
        <f ca="1">AA1265*'Cost Study'!$B$31</f>
        <v>112966.11345951486</v>
      </c>
      <c r="AE1265" s="377">
        <f t="shared" ca="1" si="298"/>
        <v>3725301.3850016105</v>
      </c>
      <c r="AF1265" s="377">
        <f t="shared" ca="1" si="299"/>
        <v>3725301.3850016105</v>
      </c>
      <c r="AH1265" s="688">
        <f>IFERROR($H1265/SUMIF($A:$A,$A1265,$H:$H)*SUMIF(Summary!$A$110:$A$186,$A1265,Summary!$P$110:$P$186),0)</f>
        <v>1537849.5065771472</v>
      </c>
      <c r="AI1265" s="689">
        <f t="shared" ca="1" si="300"/>
        <v>2187451.8784244633</v>
      </c>
      <c r="AJ1265" s="688">
        <f>IFERROR(H1265/SUMIF(A:A,A1265,H:H)*SUMIF(Summary!$A$110:$A$186,'Operations Support'!A1265,Summary!$Q$110:$Q$186),0)</f>
        <v>1541273.9544077667</v>
      </c>
      <c r="AK1265" s="688">
        <f t="shared" ca="1" si="301"/>
        <v>2184027.4305938436</v>
      </c>
      <c r="AM1265" s="688">
        <f>IFERROR($H1265/SUMIF($A:$A,$A1265,$H:$H)*SUMIF(Summary!$A$230:$A$266,$A1265,Summary!$P$230:$P$266),0)</f>
        <v>290963.27504550334</v>
      </c>
      <c r="AN1265" s="688">
        <f>IFERROR($H1265/SUMIF($A:$A,$A1265,$H:$H)*(SUMIF(Summary!$A$230:$A$266,$A1265,Summary!$L$230:$L$266)+SUMIF(Summary!$A$281:$A$317,$A1265,Summary!$L$281:$L$317))-AM1265,0)</f>
        <v>841126.46238071984</v>
      </c>
      <c r="AO1265" s="688">
        <f>IFERROR($H1265/SUMIF($A:$A,$A1265,$H:$H)*SUMIF(Summary!$A$230:$A$266,$A1265,Summary!$Q$230:$Q$266),0)</f>
        <v>291611.18535906659</v>
      </c>
      <c r="AP1265" s="688">
        <f>IFERROR($H1265/SUMIF($A:$A,$A1265,$H:$H)*(SUMIF(Summary!$A$230:$A$266,$A1265,Summary!$L$230:$L$266)+SUMIF(Summary!$A$281:$A$317,$A1265,Summary!$L$281:$L$317))-AO1265,0)</f>
        <v>840478.55206715665</v>
      </c>
      <c r="AQ1265" s="306"/>
      <c r="AR1265" s="688">
        <f t="shared" ca="1" si="302"/>
        <v>3028578.3408051832</v>
      </c>
      <c r="AS1265" s="688">
        <f t="shared" ca="1" si="303"/>
        <v>3024505.9826610005</v>
      </c>
    </row>
    <row r="1266" spans="1:45" x14ac:dyDescent="0.2">
      <c r="A1266" s="423">
        <v>3631</v>
      </c>
      <c r="B1266" s="424">
        <v>1</v>
      </c>
      <c r="C1266" s="425" t="s">
        <v>301</v>
      </c>
      <c r="D1266" s="422">
        <f t="shared" si="289"/>
        <v>12539</v>
      </c>
      <c r="E1266" s="422">
        <f t="shared" si="290"/>
        <v>0</v>
      </c>
      <c r="F1266" s="422">
        <f t="shared" si="291"/>
        <v>20517</v>
      </c>
      <c r="G1266" s="422">
        <f t="shared" si="292"/>
        <v>0</v>
      </c>
      <c r="H1266" s="22">
        <f t="shared" si="293"/>
        <v>33056</v>
      </c>
      <c r="I1266" s="116">
        <v>5782</v>
      </c>
      <c r="J1266" s="116">
        <v>0</v>
      </c>
      <c r="K1266" s="116">
        <v>8009</v>
      </c>
      <c r="L1266" s="116">
        <v>0</v>
      </c>
      <c r="M1266" s="22">
        <f t="shared" si="294"/>
        <v>13791</v>
      </c>
      <c r="N1266" s="116">
        <v>5590</v>
      </c>
      <c r="O1266" s="116">
        <v>0</v>
      </c>
      <c r="P1266" s="116">
        <v>11452</v>
      </c>
      <c r="Q1266" s="116">
        <v>0</v>
      </c>
      <c r="R1266" s="22">
        <f t="shared" si="295"/>
        <v>17042</v>
      </c>
      <c r="S1266" s="116">
        <v>1167</v>
      </c>
      <c r="T1266" s="116">
        <v>0</v>
      </c>
      <c r="U1266" s="116">
        <v>1056</v>
      </c>
      <c r="V1266" s="116">
        <v>0</v>
      </c>
      <c r="W1266" s="22">
        <f t="shared" si="296"/>
        <v>2223</v>
      </c>
      <c r="X1266" s="22">
        <f t="shared" si="297"/>
        <v>1101.8666666666666</v>
      </c>
      <c r="Y1266" s="22">
        <f ca="1">OFFSET('Cost Study'!$B$7,'Operations Support'!$C1266,'Operations Support'!$B1266)*$H1266</f>
        <v>49914.559999999998</v>
      </c>
      <c r="Z1266" s="23">
        <f ca="1">Y1266*'Cost Study'!$B$31</f>
        <v>2787824.507189638</v>
      </c>
      <c r="AA1266" s="23">
        <f ca="1">IF(A1266=10298,1.51,1)*IF($B1266&lt;3,$D1266*'Cost Study'!$B$32*OFFSET('Cost Study'!$B$7,'Operations Support'!$C1266,'Operations Support'!$B1266),0)</f>
        <v>1893.3890000000001</v>
      </c>
      <c r="AB1266" s="24">
        <f ca="1">AA1266*'Cost Study'!$B$31</f>
        <v>105749.42974240947</v>
      </c>
      <c r="AC1266" s="23">
        <f ca="1">Y1266*'Cost Study'!$B$31</f>
        <v>2787824.507189638</v>
      </c>
      <c r="AD1266" s="24">
        <f ca="1">AA1266*'Cost Study'!$B$31</f>
        <v>105749.42974240947</v>
      </c>
      <c r="AE1266" s="377">
        <f t="shared" ca="1" si="298"/>
        <v>2893573.9369320474</v>
      </c>
      <c r="AF1266" s="377">
        <f t="shared" ca="1" si="299"/>
        <v>2893573.9369320474</v>
      </c>
      <c r="AH1266" s="688">
        <f>IFERROR($H1266/SUMIF($A:$A,$A1266,$H:$H)*SUMIF(Summary!$A$110:$A$186,$A1266,Summary!$P$110:$P$186),0)</f>
        <v>785985.02233273315</v>
      </c>
      <c r="AI1266" s="689">
        <f t="shared" ca="1" si="300"/>
        <v>2107588.9145993143</v>
      </c>
      <c r="AJ1266" s="688">
        <f>IFERROR(H1266/SUMIF(A:A,A1266,H:H)*SUMIF(Summary!$A$110:$A$186,'Operations Support'!A1266,Summary!$Q$110:$Q$186),0)</f>
        <v>787735.23566187581</v>
      </c>
      <c r="AK1266" s="688">
        <f t="shared" ca="1" si="301"/>
        <v>2105838.7012701714</v>
      </c>
      <c r="AM1266" s="688">
        <f>IFERROR($H1266/SUMIF($A:$A,$A1266,$H:$H)*SUMIF(Summary!$A$230:$A$266,$A1266,Summary!$P$230:$P$266),0)</f>
        <v>148709.46425938368</v>
      </c>
      <c r="AN1266" s="688">
        <f>IFERROR($H1266/SUMIF($A:$A,$A1266,$H:$H)*(SUMIF(Summary!$A$230:$A$266,$A1266,Summary!$L$230:$L$266)+SUMIF(Summary!$A$281:$A$317,$A1266,Summary!$L$281:$L$317))-AM1266,0)</f>
        <v>429894.3417359661</v>
      </c>
      <c r="AO1266" s="688">
        <f>IFERROR($H1266/SUMIF($A:$A,$A1266,$H:$H)*SUMIF(Summary!$A$230:$A$266,$A1266,Summary!$Q$230:$Q$266),0)</f>
        <v>149040.60706633431</v>
      </c>
      <c r="AP1266" s="688">
        <f>IFERROR($H1266/SUMIF($A:$A,$A1266,$H:$H)*(SUMIF(Summary!$A$230:$A$266,$A1266,Summary!$L$230:$L$266)+SUMIF(Summary!$A$281:$A$317,$A1266,Summary!$L$281:$L$317))-AO1266,0)</f>
        <v>429563.19892901543</v>
      </c>
      <c r="AQ1266" s="306"/>
      <c r="AR1266" s="688">
        <f t="shared" ca="1" si="302"/>
        <v>2537483.2563352804</v>
      </c>
      <c r="AS1266" s="688">
        <f t="shared" ca="1" si="303"/>
        <v>2535401.900199187</v>
      </c>
    </row>
    <row r="1267" spans="1:45" x14ac:dyDescent="0.2">
      <c r="A1267" s="423">
        <v>3631</v>
      </c>
      <c r="B1267" s="424">
        <v>1</v>
      </c>
      <c r="C1267" s="425" t="s">
        <v>302</v>
      </c>
      <c r="D1267" s="422">
        <f t="shared" si="289"/>
        <v>5167</v>
      </c>
      <c r="E1267" s="422">
        <f t="shared" si="290"/>
        <v>0</v>
      </c>
      <c r="F1267" s="422">
        <f t="shared" si="291"/>
        <v>2804</v>
      </c>
      <c r="G1267" s="422">
        <f t="shared" si="292"/>
        <v>0</v>
      </c>
      <c r="H1267" s="22">
        <f t="shared" si="293"/>
        <v>7971</v>
      </c>
      <c r="I1267" s="116">
        <v>2362</v>
      </c>
      <c r="J1267" s="116">
        <v>0</v>
      </c>
      <c r="K1267" s="116">
        <v>1283</v>
      </c>
      <c r="L1267" s="116">
        <v>0</v>
      </c>
      <c r="M1267" s="22">
        <f t="shared" si="294"/>
        <v>3645</v>
      </c>
      <c r="N1267" s="116">
        <v>2097</v>
      </c>
      <c r="O1267" s="116">
        <v>0</v>
      </c>
      <c r="P1267" s="116">
        <v>1520</v>
      </c>
      <c r="Q1267" s="116">
        <v>0</v>
      </c>
      <c r="R1267" s="22">
        <f t="shared" si="295"/>
        <v>3617</v>
      </c>
      <c r="S1267" s="116">
        <v>708</v>
      </c>
      <c r="T1267" s="116">
        <v>0</v>
      </c>
      <c r="U1267" s="116">
        <v>1</v>
      </c>
      <c r="V1267" s="116">
        <v>0</v>
      </c>
      <c r="W1267" s="22">
        <f t="shared" si="296"/>
        <v>709</v>
      </c>
      <c r="X1267" s="22">
        <f t="shared" si="297"/>
        <v>265.7</v>
      </c>
      <c r="Y1267" s="22">
        <f ca="1">OFFSET('Cost Study'!$B$7,'Operations Support'!$C1267,'Operations Support'!$B1267)*$H1267</f>
        <v>11557.949999999999</v>
      </c>
      <c r="Z1267" s="23">
        <f ca="1">Y1267*'Cost Study'!$B$31</f>
        <v>645533.81343785208</v>
      </c>
      <c r="AA1267" s="23">
        <f ca="1">IF(A1267=10298,1.51,1)*IF($B1267&lt;3,$D1267*'Cost Study'!$B$32*OFFSET('Cost Study'!$B$7,'Operations Support'!$C1267,'Operations Support'!$B1267),0)</f>
        <v>749.21500000000003</v>
      </c>
      <c r="AB1267" s="24">
        <f ca="1">AA1267*'Cost Study'!$B$31</f>
        <v>41845.103676243663</v>
      </c>
      <c r="AC1267" s="23">
        <f ca="1">Y1267*'Cost Study'!$B$31</f>
        <v>645533.81343785208</v>
      </c>
      <c r="AD1267" s="24">
        <f ca="1">AA1267*'Cost Study'!$B$31</f>
        <v>41845.103676243663</v>
      </c>
      <c r="AE1267" s="377">
        <f t="shared" ca="1" si="298"/>
        <v>687378.91711409576</v>
      </c>
      <c r="AF1267" s="377">
        <f t="shared" ca="1" si="299"/>
        <v>687378.91711409576</v>
      </c>
      <c r="AH1267" s="688">
        <f>IFERROR($H1267/SUMIF($A:$A,$A1267,$H:$H)*SUMIF(Summary!$A$110:$A$186,$A1267,Summary!$P$110:$P$186),0)</f>
        <v>189529.48369476691</v>
      </c>
      <c r="AI1267" s="689">
        <f t="shared" ca="1" si="300"/>
        <v>497849.43341932888</v>
      </c>
      <c r="AJ1267" s="688">
        <f>IFERROR(H1267/SUMIF(A:A,A1267,H:H)*SUMIF(Summary!$A$110:$A$186,'Operations Support'!A1267,Summary!$Q$110:$Q$186),0)</f>
        <v>189951.52358001002</v>
      </c>
      <c r="AK1267" s="688">
        <f t="shared" ca="1" si="301"/>
        <v>497427.39353408571</v>
      </c>
      <c r="AM1267" s="688">
        <f>IFERROR($H1267/SUMIF($A:$A,$A1267,$H:$H)*SUMIF(Summary!$A$230:$A$266,$A1267,Summary!$P$230:$P$266),0)</f>
        <v>35859.243090862394</v>
      </c>
      <c r="AN1267" s="688">
        <f>IFERROR($H1267/SUMIF($A:$A,$A1267,$H:$H)*(SUMIF(Summary!$A$230:$A$266,$A1267,Summary!$L$230:$L$266)+SUMIF(Summary!$A$281:$A$317,$A1267,Summary!$L$281:$L$317))-AM1267,0)</f>
        <v>103663.1110230332</v>
      </c>
      <c r="AO1267" s="688">
        <f>IFERROR($H1267/SUMIF($A:$A,$A1267,$H:$H)*SUMIF(Summary!$A$230:$A$266,$A1267,Summary!$Q$230:$Q$266),0)</f>
        <v>35939.093626747061</v>
      </c>
      <c r="AP1267" s="688">
        <f>IFERROR($H1267/SUMIF($A:$A,$A1267,$H:$H)*(SUMIF(Summary!$A$230:$A$266,$A1267,Summary!$L$230:$L$266)+SUMIF(Summary!$A$281:$A$317,$A1267,Summary!$L$281:$L$317))-AO1267,0)</f>
        <v>103583.26048714854</v>
      </c>
      <c r="AQ1267" s="306"/>
      <c r="AR1267" s="688">
        <f t="shared" ca="1" si="302"/>
        <v>601512.54444236204</v>
      </c>
      <c r="AS1267" s="688">
        <f t="shared" ca="1" si="303"/>
        <v>601010.65402123425</v>
      </c>
    </row>
    <row r="1268" spans="1:45" x14ac:dyDescent="0.2">
      <c r="A1268" s="423">
        <v>3631</v>
      </c>
      <c r="B1268" s="424">
        <v>1</v>
      </c>
      <c r="C1268" s="425" t="s">
        <v>303</v>
      </c>
      <c r="D1268" s="422">
        <f t="shared" si="289"/>
        <v>1668</v>
      </c>
      <c r="E1268" s="422">
        <f t="shared" si="290"/>
        <v>0</v>
      </c>
      <c r="F1268" s="422">
        <f t="shared" si="291"/>
        <v>3667</v>
      </c>
      <c r="G1268" s="422">
        <f t="shared" si="292"/>
        <v>0</v>
      </c>
      <c r="H1268" s="22">
        <f t="shared" si="293"/>
        <v>5335</v>
      </c>
      <c r="I1268" s="116">
        <v>705</v>
      </c>
      <c r="J1268" s="116">
        <v>0</v>
      </c>
      <c r="K1268" s="116">
        <v>1572</v>
      </c>
      <c r="L1268" s="116">
        <v>0</v>
      </c>
      <c r="M1268" s="22">
        <f t="shared" si="294"/>
        <v>2277</v>
      </c>
      <c r="N1268" s="116">
        <v>834</v>
      </c>
      <c r="O1268" s="116">
        <v>0</v>
      </c>
      <c r="P1268" s="116">
        <v>2014</v>
      </c>
      <c r="Q1268" s="116">
        <v>0</v>
      </c>
      <c r="R1268" s="22">
        <f t="shared" si="295"/>
        <v>2848</v>
      </c>
      <c r="S1268" s="116">
        <v>129</v>
      </c>
      <c r="T1268" s="116">
        <v>0</v>
      </c>
      <c r="U1268" s="116">
        <v>81</v>
      </c>
      <c r="V1268" s="116">
        <v>0</v>
      </c>
      <c r="W1268" s="22">
        <f t="shared" si="296"/>
        <v>210</v>
      </c>
      <c r="X1268" s="22">
        <f t="shared" si="297"/>
        <v>177.83333333333334</v>
      </c>
      <c r="Y1268" s="22">
        <f ca="1">OFFSET('Cost Study'!$B$7,'Operations Support'!$C1268,'Operations Support'!$B1268)*$H1268</f>
        <v>7789.0999999999995</v>
      </c>
      <c r="Z1268" s="23">
        <f ca="1">Y1268*'Cost Study'!$B$31</f>
        <v>435036.26735266839</v>
      </c>
      <c r="AA1268" s="23">
        <f ca="1">IF(A1268=10298,1.51,1)*IF($B1268&lt;3,$D1268*'Cost Study'!$B$32*OFFSET('Cost Study'!$B$7,'Operations Support'!$C1268,'Operations Support'!$B1268),0)</f>
        <v>243.52800000000002</v>
      </c>
      <c r="AB1268" s="24">
        <f ca="1">AA1268*'Cost Study'!$B$31</f>
        <v>13601.508789957845</v>
      </c>
      <c r="AC1268" s="23">
        <f ca="1">Y1268*'Cost Study'!$B$31</f>
        <v>435036.26735266839</v>
      </c>
      <c r="AD1268" s="24">
        <f ca="1">AA1268*'Cost Study'!$B$31</f>
        <v>13601.508789957845</v>
      </c>
      <c r="AE1268" s="377">
        <f t="shared" ca="1" si="298"/>
        <v>448637.77614262624</v>
      </c>
      <c r="AF1268" s="377">
        <f t="shared" ca="1" si="299"/>
        <v>448637.77614262624</v>
      </c>
      <c r="AH1268" s="688">
        <f>IFERROR($H1268/SUMIF($A:$A,$A1268,$H:$H)*SUMIF(Summary!$A$110:$A$186,$A1268,Summary!$P$110:$P$186),0)</f>
        <v>126852.31407747854</v>
      </c>
      <c r="AI1268" s="689">
        <f t="shared" ca="1" si="300"/>
        <v>321785.4620651477</v>
      </c>
      <c r="AJ1268" s="688">
        <f>IFERROR(H1268/SUMIF(A:A,A1268,H:H)*SUMIF(Summary!$A$110:$A$186,'Operations Support'!A1268,Summary!$Q$110:$Q$186),0)</f>
        <v>127134.78588625687</v>
      </c>
      <c r="AK1268" s="688">
        <f t="shared" ca="1" si="301"/>
        <v>321502.99025636935</v>
      </c>
      <c r="AM1268" s="688">
        <f>IFERROR($H1268/SUMIF($A:$A,$A1268,$H:$H)*SUMIF(Summary!$A$230:$A$266,$A1268,Summary!$P$230:$P$266),0)</f>
        <v>24000.635038232449</v>
      </c>
      <c r="AN1268" s="688">
        <f>IFERROR($H1268/SUMIF($A:$A,$A1268,$H:$H)*(SUMIF(Summary!$A$230:$A$266,$A1268,Summary!$L$230:$L$266)+SUMIF(Summary!$A$281:$A$317,$A1268,Summary!$L$281:$L$317))-AM1268,0)</f>
        <v>69381.846356527676</v>
      </c>
      <c r="AO1268" s="688">
        <f>IFERROR($H1268/SUMIF($A:$A,$A1268,$H:$H)*SUMIF(Summary!$A$230:$A$266,$A1268,Summary!$Q$230:$Q$266),0)</f>
        <v>24054.079099071078</v>
      </c>
      <c r="AP1268" s="688">
        <f>IFERROR($H1268/SUMIF($A:$A,$A1268,$H:$H)*(SUMIF(Summary!$A$230:$A$266,$A1268,Summary!$L$230:$L$266)+SUMIF(Summary!$A$281:$A$317,$A1268,Summary!$L$281:$L$317))-AO1268,0)</f>
        <v>69328.40229568904</v>
      </c>
      <c r="AQ1268" s="306"/>
      <c r="AR1268" s="688">
        <f t="shared" ca="1" si="302"/>
        <v>391167.30842167535</v>
      </c>
      <c r="AS1268" s="688">
        <f t="shared" ca="1" si="303"/>
        <v>390831.39255205839</v>
      </c>
    </row>
    <row r="1269" spans="1:45" s="15" customFormat="1" x14ac:dyDescent="0.2">
      <c r="A1269" s="423">
        <v>3631</v>
      </c>
      <c r="B1269" s="424">
        <v>1</v>
      </c>
      <c r="C1269" s="425" t="s">
        <v>304</v>
      </c>
      <c r="D1269" s="422">
        <f t="shared" si="289"/>
        <v>6890</v>
      </c>
      <c r="E1269" s="422">
        <f t="shared" si="290"/>
        <v>0</v>
      </c>
      <c r="F1269" s="422">
        <f t="shared" si="291"/>
        <v>3109</v>
      </c>
      <c r="G1269" s="422">
        <f t="shared" si="292"/>
        <v>0</v>
      </c>
      <c r="H1269" s="22">
        <f t="shared" si="293"/>
        <v>9999</v>
      </c>
      <c r="I1269" s="116">
        <v>2690</v>
      </c>
      <c r="J1269" s="116">
        <v>0</v>
      </c>
      <c r="K1269" s="116">
        <v>782</v>
      </c>
      <c r="L1269" s="116">
        <v>0</v>
      </c>
      <c r="M1269" s="22">
        <f t="shared" si="294"/>
        <v>3472</v>
      </c>
      <c r="N1269" s="116">
        <v>3948</v>
      </c>
      <c r="O1269" s="116">
        <v>0</v>
      </c>
      <c r="P1269" s="116">
        <v>2086</v>
      </c>
      <c r="Q1269" s="116">
        <v>0</v>
      </c>
      <c r="R1269" s="22">
        <f t="shared" si="295"/>
        <v>6034</v>
      </c>
      <c r="S1269" s="116">
        <v>252</v>
      </c>
      <c r="T1269" s="116">
        <v>0</v>
      </c>
      <c r="U1269" s="116">
        <v>241</v>
      </c>
      <c r="V1269" s="116">
        <v>0</v>
      </c>
      <c r="W1269" s="22">
        <f t="shared" si="296"/>
        <v>493</v>
      </c>
      <c r="X1269" s="22">
        <f t="shared" si="297"/>
        <v>333.3</v>
      </c>
      <c r="Y1269" s="22">
        <f ca="1">OFFSET('Cost Study'!$B$7,'Operations Support'!$C1269,'Operations Support'!$B1269)*$H1269</f>
        <v>18698.13</v>
      </c>
      <c r="Z1269" s="23">
        <f ca="1">Y1269*'Cost Study'!$B$31</f>
        <v>1044326.6464257682</v>
      </c>
      <c r="AA1269" s="23">
        <f ca="1">IF(A1269=10298,1.51,1)*IF($B1269&lt;3,$D1269*'Cost Study'!$B$32*OFFSET('Cost Study'!$B$7,'Operations Support'!$C1269,'Operations Support'!$B1269),0)</f>
        <v>1288.43</v>
      </c>
      <c r="AB1269" s="24">
        <f ca="1">AA1269*'Cost Study'!$B$31</f>
        <v>71961.302068942314</v>
      </c>
      <c r="AC1269" s="23">
        <f ca="1">Y1269*'Cost Study'!$B$31</f>
        <v>1044326.6464257682</v>
      </c>
      <c r="AD1269" s="24">
        <f ca="1">AA1269*'Cost Study'!$B$31</f>
        <v>71961.302068942314</v>
      </c>
      <c r="AE1269" s="377">
        <f t="shared" ca="1" si="298"/>
        <v>1116287.9484947105</v>
      </c>
      <c r="AF1269" s="377">
        <f t="shared" ca="1" si="299"/>
        <v>1116287.9484947105</v>
      </c>
      <c r="AH1269" s="688">
        <f>IFERROR($H1269/SUMIF($A:$A,$A1269,$H:$H)*SUMIF(Summary!$A$110:$A$186,$A1269,Summary!$P$110:$P$186),0)</f>
        <v>237750.00720912992</v>
      </c>
      <c r="AI1269" s="689">
        <f t="shared" ca="1" si="300"/>
        <v>878537.94128558063</v>
      </c>
      <c r="AJ1269" s="688">
        <f>IFERROR(H1269/SUMIF(A:A,A1269,H:H)*SUMIF(Summary!$A$110:$A$186,'Operations Support'!A1269,Summary!$Q$110:$Q$186),0)</f>
        <v>238279.42344455156</v>
      </c>
      <c r="AK1269" s="688">
        <f t="shared" ca="1" si="301"/>
        <v>878008.52505015896</v>
      </c>
      <c r="AL1269" s="1"/>
      <c r="AM1269" s="688">
        <f>IFERROR($H1269/SUMIF($A:$A,$A1269,$H:$H)*SUMIF(Summary!$A$230:$A$266,$A1269,Summary!$P$230:$P$266),0)</f>
        <v>44982.633504645979</v>
      </c>
      <c r="AN1269" s="688">
        <f>IFERROR($H1269/SUMIF($A:$A,$A1269,$H:$H)*(SUMIF(Summary!$A$230:$A$266,$A1269,Summary!$L$230:$L$266)+SUMIF(Summary!$A$281:$A$317,$A1269,Summary!$L$281:$L$317))-AM1269,0)</f>
        <v>130037.31616099723</v>
      </c>
      <c r="AO1269" s="688">
        <f>IFERROR($H1269/SUMIF($A:$A,$A1269,$H:$H)*SUMIF(Summary!$A$230:$A$266,$A1269,Summary!$Q$230:$Q$266),0)</f>
        <v>45082.799795990955</v>
      </c>
      <c r="AP1269" s="688">
        <f>IFERROR($H1269/SUMIF($A:$A,$A1269,$H:$H)*(SUMIF(Summary!$A$230:$A$266,$A1269,Summary!$L$230:$L$266)+SUMIF(Summary!$A$281:$A$317,$A1269,Summary!$L$281:$L$317))-AO1269,0)</f>
        <v>129937.14986965226</v>
      </c>
      <c r="AQ1269" s="306"/>
      <c r="AR1269" s="688">
        <f t="shared" ca="1" si="302"/>
        <v>1008575.2574465779</v>
      </c>
      <c r="AS1269" s="688">
        <f t="shared" ca="1" si="303"/>
        <v>1007945.6749198112</v>
      </c>
    </row>
    <row r="1270" spans="1:45" x14ac:dyDescent="0.2">
      <c r="A1270" s="423">
        <v>3631</v>
      </c>
      <c r="B1270" s="424">
        <v>1</v>
      </c>
      <c r="C1270" s="425" t="s">
        <v>305</v>
      </c>
      <c r="D1270" s="422">
        <f t="shared" si="289"/>
        <v>3143</v>
      </c>
      <c r="E1270" s="422">
        <f t="shared" si="290"/>
        <v>0</v>
      </c>
      <c r="F1270" s="422">
        <f t="shared" si="291"/>
        <v>1317</v>
      </c>
      <c r="G1270" s="422">
        <f t="shared" si="292"/>
        <v>0</v>
      </c>
      <c r="H1270" s="22">
        <f t="shared" si="293"/>
        <v>4460</v>
      </c>
      <c r="I1270" s="116">
        <v>1157</v>
      </c>
      <c r="J1270" s="116">
        <v>0</v>
      </c>
      <c r="K1270" s="116">
        <v>663</v>
      </c>
      <c r="L1270" s="116">
        <v>0</v>
      </c>
      <c r="M1270" s="22">
        <f t="shared" si="294"/>
        <v>1820</v>
      </c>
      <c r="N1270" s="116">
        <v>1840</v>
      </c>
      <c r="O1270" s="116">
        <v>0</v>
      </c>
      <c r="P1270" s="116">
        <v>558</v>
      </c>
      <c r="Q1270" s="116">
        <v>0</v>
      </c>
      <c r="R1270" s="22">
        <f t="shared" si="295"/>
        <v>2398</v>
      </c>
      <c r="S1270" s="116">
        <v>146</v>
      </c>
      <c r="T1270" s="116">
        <v>0</v>
      </c>
      <c r="U1270" s="116">
        <v>96</v>
      </c>
      <c r="V1270" s="116">
        <v>0</v>
      </c>
      <c r="W1270" s="22">
        <f t="shared" si="296"/>
        <v>242</v>
      </c>
      <c r="X1270" s="22">
        <f t="shared" si="297"/>
        <v>148.66666666666666</v>
      </c>
      <c r="Y1270" s="22">
        <f ca="1">OFFSET('Cost Study'!$B$7,'Operations Support'!$C1270,'Operations Support'!$B1270)*$H1270</f>
        <v>8741.6</v>
      </c>
      <c r="Z1270" s="23">
        <f ca="1">Y1270*'Cost Study'!$B$31</f>
        <v>488235.23060303327</v>
      </c>
      <c r="AA1270" s="23">
        <f ca="1">IF(A1270=10298,1.51,1)*IF($B1270&lt;3,$D1270*'Cost Study'!$B$32*OFFSET('Cost Study'!$B$7,'Operations Support'!$C1270,'Operations Support'!$B1270),0)</f>
        <v>616.02800000000002</v>
      </c>
      <c r="AB1270" s="24">
        <f ca="1">AA1270*'Cost Study'!$B$31</f>
        <v>34406.352685769809</v>
      </c>
      <c r="AC1270" s="23">
        <f ca="1">Y1270*'Cost Study'!$B$31</f>
        <v>488235.23060303327</v>
      </c>
      <c r="AD1270" s="24">
        <f ca="1">AA1270*'Cost Study'!$B$31</f>
        <v>34406.352685769809</v>
      </c>
      <c r="AE1270" s="377">
        <f t="shared" ca="1" si="298"/>
        <v>522641.58328880306</v>
      </c>
      <c r="AF1270" s="377">
        <f t="shared" ca="1" si="299"/>
        <v>522641.58328880306</v>
      </c>
      <c r="AH1270" s="688">
        <f>IFERROR($H1270/SUMIF($A:$A,$A1270,$H:$H)*SUMIF(Summary!$A$110:$A$186,$A1270,Summary!$P$110:$P$186),0)</f>
        <v>106047.10792606455</v>
      </c>
      <c r="AI1270" s="689">
        <f t="shared" ca="1" si="300"/>
        <v>416594.47536273848</v>
      </c>
      <c r="AJ1270" s="688">
        <f>IFERROR(H1270/SUMIF(A:A,A1270,H:H)*SUMIF(Summary!$A$110:$A$186,'Operations Support'!A1270,Summary!$Q$110:$Q$186),0)</f>
        <v>106283.25118138813</v>
      </c>
      <c r="AK1270" s="688">
        <f t="shared" ca="1" si="301"/>
        <v>416358.33210741496</v>
      </c>
      <c r="AM1270" s="688">
        <f>IFERROR($H1270/SUMIF($A:$A,$A1270,$H:$H)*SUMIF(Summary!$A$230:$A$266,$A1270,Summary!$P$230:$P$266),0)</f>
        <v>20064.260969169023</v>
      </c>
      <c r="AN1270" s="688">
        <f>IFERROR($H1270/SUMIF($A:$A,$A1270,$H:$H)*(SUMIF(Summary!$A$230:$A$266,$A1270,Summary!$L$230:$L$266)+SUMIF(Summary!$A$281:$A$317,$A1270,Summary!$L$281:$L$317))-AM1270,0)</f>
        <v>58002.443252129982</v>
      </c>
      <c r="AO1270" s="688">
        <f>IFERROR($H1270/SUMIF($A:$A,$A1270,$H:$H)*SUMIF(Summary!$A$230:$A$266,$A1270,Summary!$Q$230:$Q$266),0)</f>
        <v>20108.939602972259</v>
      </c>
      <c r="AP1270" s="688">
        <f>IFERROR($H1270/SUMIF($A:$A,$A1270,$H:$H)*(SUMIF(Summary!$A$230:$A$266,$A1270,Summary!$L$230:$L$266)+SUMIF(Summary!$A$281:$A$317,$A1270,Summary!$L$281:$L$317))-AO1270,0)</f>
        <v>57957.76461832675</v>
      </c>
      <c r="AQ1270" s="306"/>
      <c r="AR1270" s="688">
        <f t="shared" ca="1" si="302"/>
        <v>474596.91861486848</v>
      </c>
      <c r="AS1270" s="688">
        <f t="shared" ca="1" si="303"/>
        <v>474316.09672574169</v>
      </c>
    </row>
    <row r="1271" spans="1:45" x14ac:dyDescent="0.2">
      <c r="A1271" s="423">
        <v>3631</v>
      </c>
      <c r="B1271" s="424">
        <v>1</v>
      </c>
      <c r="C1271" s="425" t="s">
        <v>306</v>
      </c>
      <c r="D1271" s="422">
        <f t="shared" si="289"/>
        <v>222</v>
      </c>
      <c r="E1271" s="422">
        <f t="shared" si="290"/>
        <v>0</v>
      </c>
      <c r="F1271" s="422">
        <f t="shared" si="291"/>
        <v>1443</v>
      </c>
      <c r="G1271" s="422">
        <f t="shared" si="292"/>
        <v>0</v>
      </c>
      <c r="H1271" s="22">
        <f t="shared" si="293"/>
        <v>1665</v>
      </c>
      <c r="I1271" s="116">
        <v>111</v>
      </c>
      <c r="J1271" s="116">
        <v>0</v>
      </c>
      <c r="K1271" s="116">
        <v>579</v>
      </c>
      <c r="L1271" s="116">
        <v>0</v>
      </c>
      <c r="M1271" s="22">
        <f t="shared" si="294"/>
        <v>690</v>
      </c>
      <c r="N1271" s="116">
        <v>90</v>
      </c>
      <c r="O1271" s="116">
        <v>0</v>
      </c>
      <c r="P1271" s="116">
        <v>864</v>
      </c>
      <c r="Q1271" s="116">
        <v>0</v>
      </c>
      <c r="R1271" s="22">
        <f t="shared" si="295"/>
        <v>954</v>
      </c>
      <c r="S1271" s="116">
        <v>21</v>
      </c>
      <c r="T1271" s="116">
        <v>0</v>
      </c>
      <c r="U1271" s="116">
        <v>0</v>
      </c>
      <c r="V1271" s="116">
        <v>0</v>
      </c>
      <c r="W1271" s="22">
        <f t="shared" si="296"/>
        <v>21</v>
      </c>
      <c r="X1271" s="22">
        <f t="shared" si="297"/>
        <v>55.5</v>
      </c>
      <c r="Y1271" s="22">
        <f ca="1">OFFSET('Cost Study'!$B$7,'Operations Support'!$C1271,'Operations Support'!$B1271)*$H1271</f>
        <v>1848.15</v>
      </c>
      <c r="Z1271" s="23">
        <f ca="1">Y1271*'Cost Study'!$B$31</f>
        <v>103222.74428468426</v>
      </c>
      <c r="AA1271" s="23">
        <f ca="1">IF(A1271=10298,1.51,1)*IF($B1271&lt;3,$D1271*'Cost Study'!$B$32*OFFSET('Cost Study'!$B$7,'Operations Support'!$C1271,'Operations Support'!$B1271),0)</f>
        <v>24.642000000000007</v>
      </c>
      <c r="AB1271" s="24">
        <f ca="1">AA1271*'Cost Study'!$B$31</f>
        <v>1376.3032571291237</v>
      </c>
      <c r="AC1271" s="23">
        <f ca="1">Y1271*'Cost Study'!$B$31</f>
        <v>103222.74428468426</v>
      </c>
      <c r="AD1271" s="24">
        <f ca="1">AA1271*'Cost Study'!$B$31</f>
        <v>1376.3032571291237</v>
      </c>
      <c r="AE1271" s="377">
        <f t="shared" ca="1" si="298"/>
        <v>104599.04754181339</v>
      </c>
      <c r="AF1271" s="377">
        <f t="shared" ca="1" si="299"/>
        <v>104599.04754181339</v>
      </c>
      <c r="AH1271" s="688">
        <f>IFERROR($H1271/SUMIF($A:$A,$A1271,$H:$H)*SUMIF(Summary!$A$110:$A$186,$A1271,Summary!$P$110:$P$186),0)</f>
        <v>39589.335133833512</v>
      </c>
      <c r="AI1271" s="689">
        <f t="shared" ca="1" si="300"/>
        <v>65009.712407979874</v>
      </c>
      <c r="AJ1271" s="688">
        <f>IFERROR(H1271/SUMIF(A:A,A1271,H:H)*SUMIF(Summary!$A$110:$A$186,'Operations Support'!A1271,Summary!$Q$110:$Q$186),0)</f>
        <v>39677.491752693102</v>
      </c>
      <c r="AK1271" s="688">
        <f t="shared" ca="1" si="301"/>
        <v>64921.555789120284</v>
      </c>
      <c r="AM1271" s="688">
        <f>IFERROR($H1271/SUMIF($A:$A,$A1271,$H:$H)*SUMIF(Summary!$A$230:$A$266,$A1271,Summary!$P$230:$P$266),0)</f>
        <v>7490.3575142749823</v>
      </c>
      <c r="AN1271" s="688">
        <f>IFERROR($H1271/SUMIF($A:$A,$A1271,$H:$H)*(SUMIF(Summary!$A$230:$A$266,$A1271,Summary!$L$230:$L$266)+SUMIF(Summary!$A$281:$A$317,$A1271,Summary!$L$281:$L$317))-AM1271,0)</f>
        <v>21653.378478653904</v>
      </c>
      <c r="AO1271" s="688">
        <f>IFERROR($H1271/SUMIF($A:$A,$A1271,$H:$H)*SUMIF(Summary!$A$230:$A$266,$A1271,Summary!$Q$230:$Q$266),0)</f>
        <v>7507.0368697194654</v>
      </c>
      <c r="AP1271" s="688">
        <f>IFERROR($H1271/SUMIF($A:$A,$A1271,$H:$H)*(SUMIF(Summary!$A$230:$A$266,$A1271,Summary!$L$230:$L$266)+SUMIF(Summary!$A$281:$A$317,$A1271,Summary!$L$281:$L$317))-AO1271,0)</f>
        <v>21636.699123209422</v>
      </c>
      <c r="AQ1271" s="306"/>
      <c r="AR1271" s="688">
        <f t="shared" ca="1" si="302"/>
        <v>86663.090886633785</v>
      </c>
      <c r="AS1271" s="688">
        <f t="shared" ca="1" si="303"/>
        <v>86558.254912329707</v>
      </c>
    </row>
    <row r="1272" spans="1:45" x14ac:dyDescent="0.2">
      <c r="A1272" s="423">
        <v>3631</v>
      </c>
      <c r="B1272" s="424">
        <v>1</v>
      </c>
      <c r="C1272" s="425" t="s">
        <v>307</v>
      </c>
      <c r="D1272" s="422">
        <f t="shared" si="289"/>
        <v>0</v>
      </c>
      <c r="E1272" s="422">
        <f t="shared" si="290"/>
        <v>0</v>
      </c>
      <c r="F1272" s="422">
        <f t="shared" si="291"/>
        <v>0</v>
      </c>
      <c r="G1272" s="422">
        <f t="shared" si="292"/>
        <v>0</v>
      </c>
      <c r="H1272" s="22">
        <f t="shared" si="293"/>
        <v>0</v>
      </c>
      <c r="I1272" s="116">
        <v>0</v>
      </c>
      <c r="J1272" s="116">
        <v>0</v>
      </c>
      <c r="K1272" s="116">
        <v>0</v>
      </c>
      <c r="L1272" s="116">
        <v>0</v>
      </c>
      <c r="M1272" s="22">
        <f t="shared" si="294"/>
        <v>0</v>
      </c>
      <c r="N1272" s="116">
        <v>0</v>
      </c>
      <c r="O1272" s="116">
        <v>0</v>
      </c>
      <c r="P1272" s="116">
        <v>0</v>
      </c>
      <c r="Q1272" s="116">
        <v>0</v>
      </c>
      <c r="R1272" s="22">
        <f t="shared" si="295"/>
        <v>0</v>
      </c>
      <c r="S1272" s="116">
        <v>0</v>
      </c>
      <c r="T1272" s="116">
        <v>0</v>
      </c>
      <c r="U1272" s="116">
        <v>0</v>
      </c>
      <c r="V1272" s="116">
        <v>0</v>
      </c>
      <c r="W1272" s="22">
        <f t="shared" si="296"/>
        <v>0</v>
      </c>
      <c r="X1272" s="22">
        <f t="shared" si="297"/>
        <v>0</v>
      </c>
      <c r="Y1272" s="22">
        <f ca="1">OFFSET('Cost Study'!$B$7,'Operations Support'!$C1272,'Operations Support'!$B1272)*$H1272</f>
        <v>0</v>
      </c>
      <c r="Z1272" s="23">
        <f ca="1">Y1272*'Cost Study'!$B$31</f>
        <v>0</v>
      </c>
      <c r="AA1272" s="23">
        <f ca="1">IF(A1272=10298,1.51,1)*IF($B1272&lt;3,$D1272*'Cost Study'!$B$32*OFFSET('Cost Study'!$B$7,'Operations Support'!$C1272,'Operations Support'!$B1272),0)</f>
        <v>0</v>
      </c>
      <c r="AB1272" s="24">
        <f ca="1">AA1272*'Cost Study'!$B$31</f>
        <v>0</v>
      </c>
      <c r="AC1272" s="23">
        <f ca="1">Y1272*'Cost Study'!$B$31</f>
        <v>0</v>
      </c>
      <c r="AD1272" s="24">
        <f ca="1">AA1272*'Cost Study'!$B$31</f>
        <v>0</v>
      </c>
      <c r="AE1272" s="377">
        <f t="shared" ca="1" si="298"/>
        <v>0</v>
      </c>
      <c r="AF1272" s="377">
        <f t="shared" ca="1" si="299"/>
        <v>0</v>
      </c>
      <c r="AH1272" s="688">
        <f>IFERROR($H1272/SUMIF($A:$A,$A1272,$H:$H)*SUMIF(Summary!$A$110:$A$186,$A1272,Summary!$P$110:$P$186),0)</f>
        <v>0</v>
      </c>
      <c r="AI1272" s="689">
        <f t="shared" ca="1" si="300"/>
        <v>0</v>
      </c>
      <c r="AJ1272" s="688">
        <f>IFERROR(H1272/SUMIF(A:A,A1272,H:H)*SUMIF(Summary!$A$110:$A$186,'Operations Support'!A1272,Summary!$Q$110:$Q$186),0)</f>
        <v>0</v>
      </c>
      <c r="AK1272" s="688">
        <f t="shared" ca="1" si="301"/>
        <v>0</v>
      </c>
      <c r="AM1272" s="688">
        <f>IFERROR($H1272/SUMIF($A:$A,$A1272,$H:$H)*SUMIF(Summary!$A$230:$A$266,$A1272,Summary!$P$230:$P$266),0)</f>
        <v>0</v>
      </c>
      <c r="AN1272" s="688">
        <f>IFERROR($H1272/SUMIF($A:$A,$A1272,$H:$H)*(SUMIF(Summary!$A$230:$A$266,$A1272,Summary!$L$230:$L$266)+SUMIF(Summary!$A$281:$A$317,$A1272,Summary!$L$281:$L$317))-AM1272,0)</f>
        <v>0</v>
      </c>
      <c r="AO1272" s="688">
        <f>IFERROR($H1272/SUMIF($A:$A,$A1272,$H:$H)*SUMIF(Summary!$A$230:$A$266,$A1272,Summary!$Q$230:$Q$266),0)</f>
        <v>0</v>
      </c>
      <c r="AP1272" s="688">
        <f>IFERROR($H1272/SUMIF($A:$A,$A1272,$H:$H)*(SUMIF(Summary!$A$230:$A$266,$A1272,Summary!$L$230:$L$266)+SUMIF(Summary!$A$281:$A$317,$A1272,Summary!$L$281:$L$317))-AO1272,0)</f>
        <v>0</v>
      </c>
      <c r="AQ1272" s="306"/>
      <c r="AR1272" s="688">
        <f t="shared" ca="1" si="302"/>
        <v>0</v>
      </c>
      <c r="AS1272" s="688">
        <f t="shared" ca="1" si="303"/>
        <v>0</v>
      </c>
    </row>
    <row r="1273" spans="1:45" x14ac:dyDescent="0.2">
      <c r="A1273" s="423">
        <v>3631</v>
      </c>
      <c r="B1273" s="424">
        <v>1</v>
      </c>
      <c r="C1273" s="425" t="s">
        <v>308</v>
      </c>
      <c r="D1273" s="422">
        <f t="shared" si="289"/>
        <v>259</v>
      </c>
      <c r="E1273" s="422">
        <f t="shared" si="290"/>
        <v>0</v>
      </c>
      <c r="F1273" s="422">
        <f t="shared" si="291"/>
        <v>602</v>
      </c>
      <c r="G1273" s="422">
        <f t="shared" si="292"/>
        <v>0</v>
      </c>
      <c r="H1273" s="22">
        <f t="shared" si="293"/>
        <v>861</v>
      </c>
      <c r="I1273" s="116">
        <v>105</v>
      </c>
      <c r="J1273" s="116">
        <v>0</v>
      </c>
      <c r="K1273" s="116">
        <v>297</v>
      </c>
      <c r="L1273" s="116">
        <v>0</v>
      </c>
      <c r="M1273" s="22">
        <f t="shared" si="294"/>
        <v>402</v>
      </c>
      <c r="N1273" s="116">
        <v>139</v>
      </c>
      <c r="O1273" s="116">
        <v>0</v>
      </c>
      <c r="P1273" s="116">
        <v>299</v>
      </c>
      <c r="Q1273" s="116">
        <v>0</v>
      </c>
      <c r="R1273" s="22">
        <f t="shared" si="295"/>
        <v>438</v>
      </c>
      <c r="S1273" s="116">
        <v>15</v>
      </c>
      <c r="T1273" s="116">
        <v>0</v>
      </c>
      <c r="U1273" s="116">
        <v>6</v>
      </c>
      <c r="V1273" s="116">
        <v>0</v>
      </c>
      <c r="W1273" s="22">
        <f t="shared" si="296"/>
        <v>21</v>
      </c>
      <c r="X1273" s="22">
        <f t="shared" si="297"/>
        <v>28.7</v>
      </c>
      <c r="Y1273" s="22">
        <f ca="1">OFFSET('Cost Study'!$B$7,'Operations Support'!$C1273,'Operations Support'!$B1273)*$H1273</f>
        <v>1360.38</v>
      </c>
      <c r="Z1273" s="23">
        <f ca="1">Y1273*'Cost Study'!$B$31</f>
        <v>75979.848426804529</v>
      </c>
      <c r="AA1273" s="23">
        <f ca="1">IF(A1273=10298,1.51,1)*IF($B1273&lt;3,$D1273*'Cost Study'!$B$32*OFFSET('Cost Study'!$B$7,'Operations Support'!$C1273,'Operations Support'!$B1273),0)</f>
        <v>40.922000000000004</v>
      </c>
      <c r="AB1273" s="24">
        <f ca="1">AA1273*'Cost Study'!$B$31</f>
        <v>2285.5726762534696</v>
      </c>
      <c r="AC1273" s="23">
        <f ca="1">Y1273*'Cost Study'!$B$31</f>
        <v>75979.848426804529</v>
      </c>
      <c r="AD1273" s="24">
        <f ca="1">AA1273*'Cost Study'!$B$31</f>
        <v>2285.5726762534696</v>
      </c>
      <c r="AE1273" s="377">
        <f t="shared" ca="1" si="298"/>
        <v>78265.421103058005</v>
      </c>
      <c r="AF1273" s="377">
        <f t="shared" ca="1" si="299"/>
        <v>78265.421103058005</v>
      </c>
      <c r="AH1273" s="688">
        <f>IFERROR($H1273/SUMIF($A:$A,$A1273,$H:$H)*SUMIF(Summary!$A$110:$A$186,$A1273,Summary!$P$110:$P$186),0)</f>
        <v>20472.322852991383</v>
      </c>
      <c r="AI1273" s="689">
        <f t="shared" ca="1" si="300"/>
        <v>57793.098250066621</v>
      </c>
      <c r="AJ1273" s="688">
        <f>IFERROR(H1273/SUMIF(A:A,A1273,H:H)*SUMIF(Summary!$A$110:$A$186,'Operations Support'!A1273,Summary!$Q$110:$Q$186),0)</f>
        <v>20517.910149590847</v>
      </c>
      <c r="AK1273" s="688">
        <f t="shared" ca="1" si="301"/>
        <v>57747.510953467157</v>
      </c>
      <c r="AM1273" s="688">
        <f>IFERROR($H1273/SUMIF($A:$A,$A1273,$H:$H)*SUMIF(Summary!$A$230:$A$266,$A1273,Summary!$P$230:$P$266),0)</f>
        <v>3873.3920839584143</v>
      </c>
      <c r="AN1273" s="688">
        <f>IFERROR($H1273/SUMIF($A:$A,$A1273,$H:$H)*(SUMIF(Summary!$A$230:$A$266,$A1273,Summary!$L$230:$L$266)+SUMIF(Summary!$A$281:$A$317,$A1273,Summary!$L$281:$L$317))-AM1273,0)</f>
        <v>11197.332654727335</v>
      </c>
      <c r="AO1273" s="688">
        <f>IFERROR($H1273/SUMIF($A:$A,$A1273,$H:$H)*SUMIF(Summary!$A$230:$A$266,$A1273,Summary!$Q$230:$Q$266),0)</f>
        <v>3882.0172641612371</v>
      </c>
      <c r="AP1273" s="688">
        <f>IFERROR($H1273/SUMIF($A:$A,$A1273,$H:$H)*(SUMIF(Summary!$A$230:$A$266,$A1273,Summary!$L$230:$L$266)+SUMIF(Summary!$A$281:$A$317,$A1273,Summary!$L$281:$L$317))-AO1273,0)</f>
        <v>11188.707474524512</v>
      </c>
      <c r="AQ1273" s="306"/>
      <c r="AR1273" s="688">
        <f t="shared" ca="1" si="302"/>
        <v>68990.430904793961</v>
      </c>
      <c r="AS1273" s="688">
        <f t="shared" ca="1" si="303"/>
        <v>68936.218427991669</v>
      </c>
    </row>
    <row r="1274" spans="1:45" x14ac:dyDescent="0.2">
      <c r="A1274" s="423">
        <v>3631</v>
      </c>
      <c r="B1274" s="424">
        <v>1</v>
      </c>
      <c r="C1274" s="425" t="s">
        <v>309</v>
      </c>
      <c r="D1274" s="422">
        <f t="shared" si="289"/>
        <v>0</v>
      </c>
      <c r="E1274" s="422">
        <f t="shared" si="290"/>
        <v>0</v>
      </c>
      <c r="F1274" s="422">
        <f t="shared" si="291"/>
        <v>0</v>
      </c>
      <c r="G1274" s="422">
        <f t="shared" si="292"/>
        <v>0</v>
      </c>
      <c r="H1274" s="22">
        <f t="shared" si="293"/>
        <v>0</v>
      </c>
      <c r="I1274" s="116">
        <v>0</v>
      </c>
      <c r="J1274" s="116">
        <v>0</v>
      </c>
      <c r="K1274" s="116">
        <v>0</v>
      </c>
      <c r="L1274" s="116">
        <v>0</v>
      </c>
      <c r="M1274" s="22">
        <f t="shared" si="294"/>
        <v>0</v>
      </c>
      <c r="N1274" s="116">
        <v>0</v>
      </c>
      <c r="O1274" s="116">
        <v>0</v>
      </c>
      <c r="P1274" s="116">
        <v>0</v>
      </c>
      <c r="Q1274" s="116">
        <v>0</v>
      </c>
      <c r="R1274" s="22">
        <f t="shared" si="295"/>
        <v>0</v>
      </c>
      <c r="S1274" s="116">
        <v>0</v>
      </c>
      <c r="T1274" s="116">
        <v>0</v>
      </c>
      <c r="U1274" s="116">
        <v>0</v>
      </c>
      <c r="V1274" s="116">
        <v>0</v>
      </c>
      <c r="W1274" s="22">
        <f t="shared" si="296"/>
        <v>0</v>
      </c>
      <c r="X1274" s="22">
        <f t="shared" si="297"/>
        <v>0</v>
      </c>
      <c r="Y1274" s="22">
        <f ca="1">OFFSET('Cost Study'!$B$7,'Operations Support'!$C1274,'Operations Support'!$B1274)*$H1274</f>
        <v>0</v>
      </c>
      <c r="Z1274" s="23">
        <f ca="1">Y1274*'Cost Study'!$B$31</f>
        <v>0</v>
      </c>
      <c r="AA1274" s="23">
        <f ca="1">IF(A1274=10298,1.51,1)*IF($B1274&lt;3,$D1274*'Cost Study'!$B$32*OFFSET('Cost Study'!$B$7,'Operations Support'!$C1274,'Operations Support'!$B1274),0)</f>
        <v>0</v>
      </c>
      <c r="AB1274" s="24">
        <f ca="1">AA1274*'Cost Study'!$B$31</f>
        <v>0</v>
      </c>
      <c r="AC1274" s="23">
        <f ca="1">Y1274*'Cost Study'!$B$31</f>
        <v>0</v>
      </c>
      <c r="AD1274" s="24">
        <f ca="1">AA1274*'Cost Study'!$B$31</f>
        <v>0</v>
      </c>
      <c r="AE1274" s="377">
        <f t="shared" ca="1" si="298"/>
        <v>0</v>
      </c>
      <c r="AF1274" s="377">
        <f t="shared" ca="1" si="299"/>
        <v>0</v>
      </c>
      <c r="AH1274" s="688">
        <f>IFERROR($H1274/SUMIF($A:$A,$A1274,$H:$H)*SUMIF(Summary!$A$110:$A$186,$A1274,Summary!$P$110:$P$186),0)</f>
        <v>0</v>
      </c>
      <c r="AI1274" s="689">
        <f t="shared" ca="1" si="300"/>
        <v>0</v>
      </c>
      <c r="AJ1274" s="688">
        <f>IFERROR(H1274/SUMIF(A:A,A1274,H:H)*SUMIF(Summary!$A$110:$A$186,'Operations Support'!A1274,Summary!$Q$110:$Q$186),0)</f>
        <v>0</v>
      </c>
      <c r="AK1274" s="688">
        <f t="shared" ca="1" si="301"/>
        <v>0</v>
      </c>
      <c r="AM1274" s="688">
        <f>IFERROR($H1274/SUMIF($A:$A,$A1274,$H:$H)*SUMIF(Summary!$A$230:$A$266,$A1274,Summary!$P$230:$P$266),0)</f>
        <v>0</v>
      </c>
      <c r="AN1274" s="688">
        <f>IFERROR($H1274/SUMIF($A:$A,$A1274,$H:$H)*(SUMIF(Summary!$A$230:$A$266,$A1274,Summary!$L$230:$L$266)+SUMIF(Summary!$A$281:$A$317,$A1274,Summary!$L$281:$L$317))-AM1274,0)</f>
        <v>0</v>
      </c>
      <c r="AO1274" s="688">
        <f>IFERROR($H1274/SUMIF($A:$A,$A1274,$H:$H)*SUMIF(Summary!$A$230:$A$266,$A1274,Summary!$Q$230:$Q$266),0)</f>
        <v>0</v>
      </c>
      <c r="AP1274" s="688">
        <f>IFERROR($H1274/SUMIF($A:$A,$A1274,$H:$H)*(SUMIF(Summary!$A$230:$A$266,$A1274,Summary!$L$230:$L$266)+SUMIF(Summary!$A$281:$A$317,$A1274,Summary!$L$281:$L$317))-AO1274,0)</f>
        <v>0</v>
      </c>
      <c r="AQ1274" s="306"/>
      <c r="AR1274" s="688">
        <f t="shared" ca="1" si="302"/>
        <v>0</v>
      </c>
      <c r="AS1274" s="688">
        <f t="shared" ca="1" si="303"/>
        <v>0</v>
      </c>
    </row>
    <row r="1275" spans="1:45" x14ac:dyDescent="0.2">
      <c r="A1275" s="423">
        <v>3631</v>
      </c>
      <c r="B1275" s="424">
        <v>1</v>
      </c>
      <c r="C1275" s="425" t="s">
        <v>310</v>
      </c>
      <c r="D1275" s="422">
        <f t="shared" si="289"/>
        <v>0</v>
      </c>
      <c r="E1275" s="422">
        <f t="shared" si="290"/>
        <v>0</v>
      </c>
      <c r="F1275" s="422">
        <f t="shared" si="291"/>
        <v>0</v>
      </c>
      <c r="G1275" s="422">
        <f t="shared" si="292"/>
        <v>0</v>
      </c>
      <c r="H1275" s="22">
        <f t="shared" si="293"/>
        <v>0</v>
      </c>
      <c r="I1275" s="116">
        <v>0</v>
      </c>
      <c r="J1275" s="116">
        <v>0</v>
      </c>
      <c r="K1275" s="116">
        <v>0</v>
      </c>
      <c r="L1275" s="116">
        <v>0</v>
      </c>
      <c r="M1275" s="22">
        <f t="shared" si="294"/>
        <v>0</v>
      </c>
      <c r="N1275" s="116">
        <v>0</v>
      </c>
      <c r="O1275" s="116">
        <v>0</v>
      </c>
      <c r="P1275" s="116">
        <v>0</v>
      </c>
      <c r="Q1275" s="116">
        <v>0</v>
      </c>
      <c r="R1275" s="22">
        <f t="shared" si="295"/>
        <v>0</v>
      </c>
      <c r="S1275" s="116">
        <v>0</v>
      </c>
      <c r="T1275" s="116">
        <v>0</v>
      </c>
      <c r="U1275" s="116">
        <v>0</v>
      </c>
      <c r="V1275" s="116">
        <v>0</v>
      </c>
      <c r="W1275" s="22">
        <f t="shared" si="296"/>
        <v>0</v>
      </c>
      <c r="X1275" s="22">
        <f t="shared" si="297"/>
        <v>0</v>
      </c>
      <c r="Y1275" s="22">
        <f ca="1">OFFSET('Cost Study'!$B$7,'Operations Support'!$C1275,'Operations Support'!$B1275)*$H1275</f>
        <v>0</v>
      </c>
      <c r="Z1275" s="23">
        <f ca="1">Y1275*'Cost Study'!$B$31</f>
        <v>0</v>
      </c>
      <c r="AA1275" s="23">
        <f ca="1">IF(A1275=10298,1.51,1)*IF($B1275&lt;3,$D1275*'Cost Study'!$B$32*OFFSET('Cost Study'!$B$7,'Operations Support'!$C1275,'Operations Support'!$B1275),0)</f>
        <v>0</v>
      </c>
      <c r="AB1275" s="24">
        <f ca="1">AA1275*'Cost Study'!$B$31</f>
        <v>0</v>
      </c>
      <c r="AC1275" s="23">
        <f ca="1">Y1275*'Cost Study'!$B$31</f>
        <v>0</v>
      </c>
      <c r="AD1275" s="24">
        <f ca="1">AA1275*'Cost Study'!$B$31</f>
        <v>0</v>
      </c>
      <c r="AE1275" s="377">
        <f t="shared" ca="1" si="298"/>
        <v>0</v>
      </c>
      <c r="AF1275" s="377">
        <f t="shared" ca="1" si="299"/>
        <v>0</v>
      </c>
      <c r="AH1275" s="688">
        <f>IFERROR($H1275/SUMIF($A:$A,$A1275,$H:$H)*SUMIF(Summary!$A$110:$A$186,$A1275,Summary!$P$110:$P$186),0)</f>
        <v>0</v>
      </c>
      <c r="AI1275" s="689">
        <f t="shared" ca="1" si="300"/>
        <v>0</v>
      </c>
      <c r="AJ1275" s="688">
        <f>IFERROR(H1275/SUMIF(A:A,A1275,H:H)*SUMIF(Summary!$A$110:$A$186,'Operations Support'!A1275,Summary!$Q$110:$Q$186),0)</f>
        <v>0</v>
      </c>
      <c r="AK1275" s="688">
        <f t="shared" ca="1" si="301"/>
        <v>0</v>
      </c>
      <c r="AM1275" s="688">
        <f>IFERROR($H1275/SUMIF($A:$A,$A1275,$H:$H)*SUMIF(Summary!$A$230:$A$266,$A1275,Summary!$P$230:$P$266),0)</f>
        <v>0</v>
      </c>
      <c r="AN1275" s="688">
        <f>IFERROR($H1275/SUMIF($A:$A,$A1275,$H:$H)*(SUMIF(Summary!$A$230:$A$266,$A1275,Summary!$L$230:$L$266)+SUMIF(Summary!$A$281:$A$317,$A1275,Summary!$L$281:$L$317))-AM1275,0)</f>
        <v>0</v>
      </c>
      <c r="AO1275" s="688">
        <f>IFERROR($H1275/SUMIF($A:$A,$A1275,$H:$H)*SUMIF(Summary!$A$230:$A$266,$A1275,Summary!$Q$230:$Q$266),0)</f>
        <v>0</v>
      </c>
      <c r="AP1275" s="688">
        <f>IFERROR($H1275/SUMIF($A:$A,$A1275,$H:$H)*(SUMIF(Summary!$A$230:$A$266,$A1275,Summary!$L$230:$L$266)+SUMIF(Summary!$A$281:$A$317,$A1275,Summary!$L$281:$L$317))-AO1275,0)</f>
        <v>0</v>
      </c>
      <c r="AQ1275" s="306"/>
      <c r="AR1275" s="688">
        <f t="shared" ca="1" si="302"/>
        <v>0</v>
      </c>
      <c r="AS1275" s="688">
        <f t="shared" ca="1" si="303"/>
        <v>0</v>
      </c>
    </row>
    <row r="1276" spans="1:45" x14ac:dyDescent="0.2">
      <c r="A1276" s="423">
        <v>3631</v>
      </c>
      <c r="B1276" s="424">
        <v>1</v>
      </c>
      <c r="C1276" s="425" t="s">
        <v>311</v>
      </c>
      <c r="D1276" s="422">
        <f t="shared" si="289"/>
        <v>0</v>
      </c>
      <c r="E1276" s="422">
        <f t="shared" si="290"/>
        <v>0</v>
      </c>
      <c r="F1276" s="422">
        <f t="shared" si="291"/>
        <v>0</v>
      </c>
      <c r="G1276" s="422">
        <f t="shared" si="292"/>
        <v>0</v>
      </c>
      <c r="H1276" s="22">
        <f t="shared" si="293"/>
        <v>0</v>
      </c>
      <c r="I1276" s="116">
        <v>0</v>
      </c>
      <c r="J1276" s="116">
        <v>0</v>
      </c>
      <c r="K1276" s="116">
        <v>0</v>
      </c>
      <c r="L1276" s="116">
        <v>0</v>
      </c>
      <c r="M1276" s="22">
        <f t="shared" si="294"/>
        <v>0</v>
      </c>
      <c r="N1276" s="116">
        <v>0</v>
      </c>
      <c r="O1276" s="116">
        <v>0</v>
      </c>
      <c r="P1276" s="116">
        <v>0</v>
      </c>
      <c r="Q1276" s="116">
        <v>0</v>
      </c>
      <c r="R1276" s="22">
        <f t="shared" si="295"/>
        <v>0</v>
      </c>
      <c r="S1276" s="116">
        <v>0</v>
      </c>
      <c r="T1276" s="116">
        <v>0</v>
      </c>
      <c r="U1276" s="116">
        <v>0</v>
      </c>
      <c r="V1276" s="116">
        <v>0</v>
      </c>
      <c r="W1276" s="22">
        <f t="shared" si="296"/>
        <v>0</v>
      </c>
      <c r="X1276" s="22">
        <f t="shared" si="297"/>
        <v>0</v>
      </c>
      <c r="Y1276" s="22">
        <f ca="1">OFFSET('Cost Study'!$B$7,'Operations Support'!$C1276,'Operations Support'!$B1276)*$H1276</f>
        <v>0</v>
      </c>
      <c r="Z1276" s="23">
        <f ca="1">Y1276*'Cost Study'!$B$31</f>
        <v>0</v>
      </c>
      <c r="AA1276" s="23">
        <f ca="1">IF(A1276=10298,1.51,1)*IF($B1276&lt;3,$D1276*'Cost Study'!$B$32*OFFSET('Cost Study'!$B$7,'Operations Support'!$C1276,'Operations Support'!$B1276),0)</f>
        <v>0</v>
      </c>
      <c r="AB1276" s="24">
        <f ca="1">AA1276*'Cost Study'!$B$31</f>
        <v>0</v>
      </c>
      <c r="AC1276" s="23">
        <f ca="1">Y1276*'Cost Study'!$B$31</f>
        <v>0</v>
      </c>
      <c r="AD1276" s="24">
        <f ca="1">AA1276*'Cost Study'!$B$31</f>
        <v>0</v>
      </c>
      <c r="AE1276" s="377">
        <f t="shared" ca="1" si="298"/>
        <v>0</v>
      </c>
      <c r="AF1276" s="377">
        <f t="shared" ca="1" si="299"/>
        <v>0</v>
      </c>
      <c r="AH1276" s="688">
        <f>IFERROR($H1276/SUMIF($A:$A,$A1276,$H:$H)*SUMIF(Summary!$A$110:$A$186,$A1276,Summary!$P$110:$P$186),0)</f>
        <v>0</v>
      </c>
      <c r="AI1276" s="689">
        <f t="shared" ca="1" si="300"/>
        <v>0</v>
      </c>
      <c r="AJ1276" s="688">
        <f>IFERROR(H1276/SUMIF(A:A,A1276,H:H)*SUMIF(Summary!$A$110:$A$186,'Operations Support'!A1276,Summary!$Q$110:$Q$186),0)</f>
        <v>0</v>
      </c>
      <c r="AK1276" s="688">
        <f t="shared" ca="1" si="301"/>
        <v>0</v>
      </c>
      <c r="AM1276" s="688">
        <f>IFERROR($H1276/SUMIF($A:$A,$A1276,$H:$H)*SUMIF(Summary!$A$230:$A$266,$A1276,Summary!$P$230:$P$266),0)</f>
        <v>0</v>
      </c>
      <c r="AN1276" s="688">
        <f>IFERROR($H1276/SUMIF($A:$A,$A1276,$H:$H)*(SUMIF(Summary!$A$230:$A$266,$A1276,Summary!$L$230:$L$266)+SUMIF(Summary!$A$281:$A$317,$A1276,Summary!$L$281:$L$317))-AM1276,0)</f>
        <v>0</v>
      </c>
      <c r="AO1276" s="688">
        <f>IFERROR($H1276/SUMIF($A:$A,$A1276,$H:$H)*SUMIF(Summary!$A$230:$A$266,$A1276,Summary!$Q$230:$Q$266),0)</f>
        <v>0</v>
      </c>
      <c r="AP1276" s="688">
        <f>IFERROR($H1276/SUMIF($A:$A,$A1276,$H:$H)*(SUMIF(Summary!$A$230:$A$266,$A1276,Summary!$L$230:$L$266)+SUMIF(Summary!$A$281:$A$317,$A1276,Summary!$L$281:$L$317))-AO1276,0)</f>
        <v>0</v>
      </c>
      <c r="AQ1276" s="306"/>
      <c r="AR1276" s="688">
        <f t="shared" ca="1" si="302"/>
        <v>0</v>
      </c>
      <c r="AS1276" s="688">
        <f t="shared" ca="1" si="303"/>
        <v>0</v>
      </c>
    </row>
    <row r="1277" spans="1:45" x14ac:dyDescent="0.2">
      <c r="A1277" s="423">
        <v>3631</v>
      </c>
      <c r="B1277" s="424">
        <v>1</v>
      </c>
      <c r="C1277" s="425" t="s">
        <v>312</v>
      </c>
      <c r="D1277" s="422">
        <f t="shared" si="289"/>
        <v>536</v>
      </c>
      <c r="E1277" s="422">
        <f t="shared" si="290"/>
        <v>0</v>
      </c>
      <c r="F1277" s="422">
        <f t="shared" si="291"/>
        <v>2194</v>
      </c>
      <c r="G1277" s="422">
        <f t="shared" si="292"/>
        <v>0</v>
      </c>
      <c r="H1277" s="22">
        <f t="shared" si="293"/>
        <v>2730</v>
      </c>
      <c r="I1277" s="116">
        <v>208</v>
      </c>
      <c r="J1277" s="116">
        <v>0</v>
      </c>
      <c r="K1277" s="116">
        <v>940</v>
      </c>
      <c r="L1277" s="116">
        <v>0</v>
      </c>
      <c r="M1277" s="22">
        <f t="shared" si="294"/>
        <v>1148</v>
      </c>
      <c r="N1277" s="116">
        <v>308</v>
      </c>
      <c r="O1277" s="116">
        <v>0</v>
      </c>
      <c r="P1277" s="116">
        <v>1182</v>
      </c>
      <c r="Q1277" s="116">
        <v>0</v>
      </c>
      <c r="R1277" s="22">
        <f t="shared" si="295"/>
        <v>1490</v>
      </c>
      <c r="S1277" s="116">
        <v>20</v>
      </c>
      <c r="T1277" s="116">
        <v>0</v>
      </c>
      <c r="U1277" s="116">
        <v>72</v>
      </c>
      <c r="V1277" s="116">
        <v>0</v>
      </c>
      <c r="W1277" s="22">
        <f t="shared" si="296"/>
        <v>92</v>
      </c>
      <c r="X1277" s="22">
        <f t="shared" si="297"/>
        <v>91</v>
      </c>
      <c r="Y1277" s="22">
        <f ca="1">OFFSET('Cost Study'!$B$7,'Operations Support'!$C1277,'Operations Support'!$B1277)*$H1277</f>
        <v>3767.3999999999996</v>
      </c>
      <c r="Z1277" s="23">
        <f ca="1">Y1277*'Cost Study'!$B$31</f>
        <v>210416.56078679732</v>
      </c>
      <c r="AA1277" s="23">
        <f ca="1">IF(A1277=10298,1.51,1)*IF($B1277&lt;3,$D1277*'Cost Study'!$B$32*OFFSET('Cost Study'!$B$7,'Operations Support'!$C1277,'Operations Support'!$B1277),0)</f>
        <v>73.967999999999989</v>
      </c>
      <c r="AB1277" s="24">
        <f ca="1">AA1277*'Cost Study'!$B$31</f>
        <v>4131.2555524440786</v>
      </c>
      <c r="AC1277" s="23">
        <f ca="1">Y1277*'Cost Study'!$B$31</f>
        <v>210416.56078679732</v>
      </c>
      <c r="AD1277" s="24">
        <f ca="1">AA1277*'Cost Study'!$B$31</f>
        <v>4131.2555524440786</v>
      </c>
      <c r="AE1277" s="377">
        <f t="shared" ca="1" si="298"/>
        <v>214547.8163392414</v>
      </c>
      <c r="AF1277" s="377">
        <f t="shared" ca="1" si="299"/>
        <v>214547.8163392414</v>
      </c>
      <c r="AH1277" s="688">
        <f>IFERROR($H1277/SUMIF($A:$A,$A1277,$H:$H)*SUMIF(Summary!$A$110:$A$186,$A1277,Summary!$P$110:$P$186),0)</f>
        <v>64912.243192411705</v>
      </c>
      <c r="AI1277" s="689">
        <f t="shared" ca="1" si="300"/>
        <v>149635.5731468297</v>
      </c>
      <c r="AJ1277" s="688">
        <f>IFERROR(H1277/SUMIF(A:A,A1277,H:H)*SUMIF(Summary!$A$110:$A$186,'Operations Support'!A1277,Summary!$Q$110:$Q$186),0)</f>
        <v>65056.788279190485</v>
      </c>
      <c r="AK1277" s="688">
        <f t="shared" ca="1" si="301"/>
        <v>149491.02806005091</v>
      </c>
      <c r="AM1277" s="688">
        <f>IFERROR($H1277/SUMIF($A:$A,$A1277,$H:$H)*SUMIF(Summary!$A$230:$A$266,$A1277,Summary!$P$230:$P$266),0)</f>
        <v>12281.487095477898</v>
      </c>
      <c r="AN1277" s="688">
        <f>IFERROR($H1277/SUMIF($A:$A,$A1277,$H:$H)*(SUMIF(Summary!$A$230:$A$266,$A1277,Summary!$L$230:$L$266)+SUMIF(Summary!$A$281:$A$317,$A1277,Summary!$L$281:$L$317))-AM1277,0)</f>
        <v>35503.737685720815</v>
      </c>
      <c r="AO1277" s="688">
        <f>IFERROR($H1277/SUMIF($A:$A,$A1277,$H:$H)*SUMIF(Summary!$A$230:$A$266,$A1277,Summary!$Q$230:$Q$266),0)</f>
        <v>12308.835227828313</v>
      </c>
      <c r="AP1277" s="688">
        <f>IFERROR($H1277/SUMIF($A:$A,$A1277,$H:$H)*(SUMIF(Summary!$A$230:$A$266,$A1277,Summary!$L$230:$L$266)+SUMIF(Summary!$A$281:$A$317,$A1277,Summary!$L$281:$L$317))-AO1277,0)</f>
        <v>35476.389553370398</v>
      </c>
      <c r="AQ1277" s="306"/>
      <c r="AR1277" s="688">
        <f t="shared" ca="1" si="302"/>
        <v>185139.31083255052</v>
      </c>
      <c r="AS1277" s="688">
        <f t="shared" ca="1" si="303"/>
        <v>184967.4176134213</v>
      </c>
    </row>
    <row r="1278" spans="1:45" x14ac:dyDescent="0.2">
      <c r="A1278" s="423">
        <v>3631</v>
      </c>
      <c r="B1278" s="424">
        <v>1</v>
      </c>
      <c r="C1278" s="425" t="s">
        <v>313</v>
      </c>
      <c r="D1278" s="422">
        <f t="shared" si="289"/>
        <v>796</v>
      </c>
      <c r="E1278" s="422">
        <f t="shared" si="290"/>
        <v>0</v>
      </c>
      <c r="F1278" s="422">
        <f t="shared" si="291"/>
        <v>1012</v>
      </c>
      <c r="G1278" s="422">
        <f t="shared" si="292"/>
        <v>0</v>
      </c>
      <c r="H1278" s="22">
        <f t="shared" si="293"/>
        <v>1808</v>
      </c>
      <c r="I1278" s="116">
        <v>255</v>
      </c>
      <c r="J1278" s="116">
        <v>0</v>
      </c>
      <c r="K1278" s="116">
        <v>433</v>
      </c>
      <c r="L1278" s="116">
        <v>0</v>
      </c>
      <c r="M1278" s="22">
        <f t="shared" si="294"/>
        <v>688</v>
      </c>
      <c r="N1278" s="116">
        <v>541</v>
      </c>
      <c r="O1278" s="116">
        <v>0</v>
      </c>
      <c r="P1278" s="116">
        <v>576</v>
      </c>
      <c r="Q1278" s="116">
        <v>0</v>
      </c>
      <c r="R1278" s="22">
        <f t="shared" si="295"/>
        <v>1117</v>
      </c>
      <c r="S1278" s="116">
        <v>0</v>
      </c>
      <c r="T1278" s="116">
        <v>0</v>
      </c>
      <c r="U1278" s="116">
        <v>3</v>
      </c>
      <c r="V1278" s="116">
        <v>0</v>
      </c>
      <c r="W1278" s="22">
        <f t="shared" si="296"/>
        <v>3</v>
      </c>
      <c r="X1278" s="22">
        <f t="shared" si="297"/>
        <v>60.266666666666666</v>
      </c>
      <c r="Y1278" s="22">
        <f ca="1">OFFSET('Cost Study'!$B$7,'Operations Support'!$C1278,'Operations Support'!$B1278)*$H1278</f>
        <v>1753.76</v>
      </c>
      <c r="Z1278" s="23">
        <f ca="1">Y1278*'Cost Study'!$B$31</f>
        <v>97950.88061938039</v>
      </c>
      <c r="AA1278" s="23">
        <f ca="1">IF(A1278=10298,1.51,1)*IF($B1278&lt;3,$D1278*'Cost Study'!$B$32*OFFSET('Cost Study'!$B$7,'Operations Support'!$C1278,'Operations Support'!$B1278),0)</f>
        <v>77.212000000000003</v>
      </c>
      <c r="AB1278" s="24">
        <f ca="1">AA1278*'Cost Study'!$B$31</f>
        <v>4312.4392131098894</v>
      </c>
      <c r="AC1278" s="23">
        <f ca="1">Y1278*'Cost Study'!$B$31</f>
        <v>97950.88061938039</v>
      </c>
      <c r="AD1278" s="24">
        <f ca="1">AA1278*'Cost Study'!$B$31</f>
        <v>4312.4392131098894</v>
      </c>
      <c r="AE1278" s="377">
        <f t="shared" ca="1" si="298"/>
        <v>102263.31983249028</v>
      </c>
      <c r="AF1278" s="377">
        <f t="shared" ca="1" si="299"/>
        <v>102263.31983249028</v>
      </c>
      <c r="AH1278" s="688">
        <f>IFERROR($H1278/SUMIF($A:$A,$A1278,$H:$H)*SUMIF(Summary!$A$110:$A$186,$A1278,Summary!$P$110:$P$186),0)</f>
        <v>42989.500253436032</v>
      </c>
      <c r="AI1278" s="689">
        <f t="shared" ca="1" si="300"/>
        <v>59273.819579054245</v>
      </c>
      <c r="AJ1278" s="688">
        <f>IFERROR(H1278/SUMIF(A:A,A1278,H:H)*SUMIF(Summary!$A$110:$A$186,'Operations Support'!A1278,Summary!$Q$110:$Q$186),0)</f>
        <v>43085.228281603078</v>
      </c>
      <c r="AK1278" s="688">
        <f t="shared" ca="1" si="301"/>
        <v>59178.091550887199</v>
      </c>
      <c r="AM1278" s="688">
        <f>IFERROR($H1278/SUMIF($A:$A,$A1278,$H:$H)*SUMIF(Summary!$A$230:$A$266,$A1278,Summary!$P$230:$P$266),0)</f>
        <v>8133.673504990491</v>
      </c>
      <c r="AN1278" s="688">
        <f>IFERROR($H1278/SUMIF($A:$A,$A1278,$H:$H)*(SUMIF(Summary!$A$230:$A$266,$A1278,Summary!$L$230:$L$266)+SUMIF(Summary!$A$281:$A$317,$A1278,Summary!$L$281:$L$317))-AM1278,0)</f>
        <v>23513.098071715474</v>
      </c>
      <c r="AO1278" s="688">
        <f>IFERROR($H1278/SUMIF($A:$A,$A1278,$H:$H)*SUMIF(Summary!$A$230:$A$266,$A1278,Summary!$Q$230:$Q$266),0)</f>
        <v>8151.7853816533288</v>
      </c>
      <c r="AP1278" s="688">
        <f>IFERROR($H1278/SUMIF($A:$A,$A1278,$H:$H)*(SUMIF(Summary!$A$230:$A$266,$A1278,Summary!$L$230:$L$266)+SUMIF(Summary!$A$281:$A$317,$A1278,Summary!$L$281:$L$317))-AO1278,0)</f>
        <v>23494.986195052636</v>
      </c>
      <c r="AQ1278" s="306"/>
      <c r="AR1278" s="688">
        <f t="shared" ca="1" si="302"/>
        <v>82786.917650769727</v>
      </c>
      <c r="AS1278" s="688">
        <f t="shared" ca="1" si="303"/>
        <v>82673.077745939838</v>
      </c>
    </row>
    <row r="1279" spans="1:45" x14ac:dyDescent="0.2">
      <c r="A1279" s="423">
        <v>3631</v>
      </c>
      <c r="B1279" s="424">
        <v>1</v>
      </c>
      <c r="C1279" s="425" t="s">
        <v>314</v>
      </c>
      <c r="D1279" s="422">
        <f t="shared" si="289"/>
        <v>0</v>
      </c>
      <c r="E1279" s="422">
        <f t="shared" si="290"/>
        <v>0</v>
      </c>
      <c r="F1279" s="422">
        <f t="shared" si="291"/>
        <v>0</v>
      </c>
      <c r="G1279" s="422">
        <f t="shared" si="292"/>
        <v>0</v>
      </c>
      <c r="H1279" s="22">
        <f t="shared" si="293"/>
        <v>0</v>
      </c>
      <c r="I1279" s="116">
        <v>0</v>
      </c>
      <c r="J1279" s="116">
        <v>0</v>
      </c>
      <c r="K1279" s="116">
        <v>0</v>
      </c>
      <c r="L1279" s="116">
        <v>0</v>
      </c>
      <c r="M1279" s="22">
        <f t="shared" si="294"/>
        <v>0</v>
      </c>
      <c r="N1279" s="116">
        <v>0</v>
      </c>
      <c r="O1279" s="116">
        <v>0</v>
      </c>
      <c r="P1279" s="116">
        <v>0</v>
      </c>
      <c r="Q1279" s="116">
        <v>0</v>
      </c>
      <c r="R1279" s="22">
        <f t="shared" si="295"/>
        <v>0</v>
      </c>
      <c r="S1279" s="116">
        <v>0</v>
      </c>
      <c r="T1279" s="116">
        <v>0</v>
      </c>
      <c r="U1279" s="116">
        <v>0</v>
      </c>
      <c r="V1279" s="116">
        <v>0</v>
      </c>
      <c r="W1279" s="22">
        <f t="shared" si="296"/>
        <v>0</v>
      </c>
      <c r="X1279" s="22">
        <f t="shared" si="297"/>
        <v>0</v>
      </c>
      <c r="Y1279" s="22">
        <f ca="1">OFFSET('Cost Study'!$B$7,'Operations Support'!$C1279,'Operations Support'!$B1279)*$H1279</f>
        <v>0</v>
      </c>
      <c r="Z1279" s="23">
        <f ca="1">Y1279*'Cost Study'!$B$31</f>
        <v>0</v>
      </c>
      <c r="AA1279" s="23">
        <f ca="1">IF(A1279=10298,1.51,1)*IF($B1279&lt;3,$D1279*'Cost Study'!$B$32*OFFSET('Cost Study'!$B$7,'Operations Support'!$C1279,'Operations Support'!$B1279),0)</f>
        <v>0</v>
      </c>
      <c r="AB1279" s="24">
        <f ca="1">AA1279*'Cost Study'!$B$31</f>
        <v>0</v>
      </c>
      <c r="AC1279" s="23">
        <f ca="1">Y1279*'Cost Study'!$B$31</f>
        <v>0</v>
      </c>
      <c r="AD1279" s="24">
        <f ca="1">AA1279*'Cost Study'!$B$31</f>
        <v>0</v>
      </c>
      <c r="AE1279" s="377">
        <f t="shared" ca="1" si="298"/>
        <v>0</v>
      </c>
      <c r="AF1279" s="377">
        <f t="shared" ca="1" si="299"/>
        <v>0</v>
      </c>
      <c r="AH1279" s="688">
        <f>IFERROR($H1279/SUMIF($A:$A,$A1279,$H:$H)*SUMIF(Summary!$A$110:$A$186,$A1279,Summary!$P$110:$P$186),0)</f>
        <v>0</v>
      </c>
      <c r="AI1279" s="689">
        <f t="shared" ca="1" si="300"/>
        <v>0</v>
      </c>
      <c r="AJ1279" s="688">
        <f>IFERROR(H1279/SUMIF(A:A,A1279,H:H)*SUMIF(Summary!$A$110:$A$186,'Operations Support'!A1279,Summary!$Q$110:$Q$186),0)</f>
        <v>0</v>
      </c>
      <c r="AK1279" s="688">
        <f t="shared" ca="1" si="301"/>
        <v>0</v>
      </c>
      <c r="AM1279" s="688">
        <f>IFERROR($H1279/SUMIF($A:$A,$A1279,$H:$H)*SUMIF(Summary!$A$230:$A$266,$A1279,Summary!$P$230:$P$266),0)</f>
        <v>0</v>
      </c>
      <c r="AN1279" s="688">
        <f>IFERROR($H1279/SUMIF($A:$A,$A1279,$H:$H)*(SUMIF(Summary!$A$230:$A$266,$A1279,Summary!$L$230:$L$266)+SUMIF(Summary!$A$281:$A$317,$A1279,Summary!$L$281:$L$317))-AM1279,0)</f>
        <v>0</v>
      </c>
      <c r="AO1279" s="688">
        <f>IFERROR($H1279/SUMIF($A:$A,$A1279,$H:$H)*SUMIF(Summary!$A$230:$A$266,$A1279,Summary!$Q$230:$Q$266),0)</f>
        <v>0</v>
      </c>
      <c r="AP1279" s="688">
        <f>IFERROR($H1279/SUMIF($A:$A,$A1279,$H:$H)*(SUMIF(Summary!$A$230:$A$266,$A1279,Summary!$L$230:$L$266)+SUMIF(Summary!$A$281:$A$317,$A1279,Summary!$L$281:$L$317))-AO1279,0)</f>
        <v>0</v>
      </c>
      <c r="AQ1279" s="306"/>
      <c r="AR1279" s="688">
        <f t="shared" ca="1" si="302"/>
        <v>0</v>
      </c>
      <c r="AS1279" s="688">
        <f t="shared" ca="1" si="303"/>
        <v>0</v>
      </c>
    </row>
    <row r="1280" spans="1:45" x14ac:dyDescent="0.2">
      <c r="A1280" s="423">
        <v>3631</v>
      </c>
      <c r="B1280" s="424">
        <v>1</v>
      </c>
      <c r="C1280" s="425" t="s">
        <v>315</v>
      </c>
      <c r="D1280" s="422">
        <f t="shared" si="289"/>
        <v>8497</v>
      </c>
      <c r="E1280" s="422">
        <f t="shared" si="290"/>
        <v>0</v>
      </c>
      <c r="F1280" s="422">
        <f t="shared" si="291"/>
        <v>5709</v>
      </c>
      <c r="G1280" s="422">
        <f t="shared" si="292"/>
        <v>0</v>
      </c>
      <c r="H1280" s="22">
        <f t="shared" si="293"/>
        <v>14206</v>
      </c>
      <c r="I1280" s="116">
        <v>3745</v>
      </c>
      <c r="J1280" s="116">
        <v>0</v>
      </c>
      <c r="K1280" s="116">
        <v>2175</v>
      </c>
      <c r="L1280" s="116">
        <v>0</v>
      </c>
      <c r="M1280" s="22">
        <f t="shared" si="294"/>
        <v>5920</v>
      </c>
      <c r="N1280" s="116">
        <v>3819</v>
      </c>
      <c r="O1280" s="116">
        <v>0</v>
      </c>
      <c r="P1280" s="116">
        <v>2580</v>
      </c>
      <c r="Q1280" s="116">
        <v>0</v>
      </c>
      <c r="R1280" s="22">
        <f t="shared" si="295"/>
        <v>6399</v>
      </c>
      <c r="S1280" s="116">
        <v>933</v>
      </c>
      <c r="T1280" s="116">
        <v>0</v>
      </c>
      <c r="U1280" s="116">
        <v>954</v>
      </c>
      <c r="V1280" s="116">
        <v>0</v>
      </c>
      <c r="W1280" s="22">
        <f t="shared" si="296"/>
        <v>1887</v>
      </c>
      <c r="X1280" s="22">
        <f t="shared" si="297"/>
        <v>473.53333333333336</v>
      </c>
      <c r="Y1280" s="22">
        <f ca="1">OFFSET('Cost Study'!$B$7,'Operations Support'!$C1280,'Operations Support'!$B1280)*$H1280</f>
        <v>16052.779999999999</v>
      </c>
      <c r="Z1280" s="23">
        <f ca="1">Y1280*'Cost Study'!$B$31</f>
        <v>896578.74360755004</v>
      </c>
      <c r="AA1280" s="23">
        <f ca="1">IF(A1280=10298,1.51,1)*IF($B1280&lt;3,$D1280*'Cost Study'!$B$32*OFFSET('Cost Study'!$B$7,'Operations Support'!$C1280,'Operations Support'!$B1280),0)</f>
        <v>960.16099999999994</v>
      </c>
      <c r="AB1280" s="24">
        <f ca="1">AA1280*'Cost Study'!$B$31</f>
        <v>53626.844885494531</v>
      </c>
      <c r="AC1280" s="23">
        <f ca="1">Y1280*'Cost Study'!$B$31</f>
        <v>896578.74360755004</v>
      </c>
      <c r="AD1280" s="24">
        <f ca="1">AA1280*'Cost Study'!$B$31</f>
        <v>53626.844885494531</v>
      </c>
      <c r="AE1280" s="377">
        <f t="shared" ca="1" si="298"/>
        <v>950205.5884930446</v>
      </c>
      <c r="AF1280" s="377">
        <f t="shared" ca="1" si="299"/>
        <v>950205.5884930446</v>
      </c>
      <c r="AH1280" s="688">
        <f>IFERROR($H1280/SUMIF($A:$A,$A1280,$H:$H)*SUMIF(Summary!$A$110:$A$186,$A1280,Summary!$P$110:$P$186),0)</f>
        <v>337781.43838512839</v>
      </c>
      <c r="AI1280" s="689">
        <f t="shared" ca="1" si="300"/>
        <v>612424.15010791621</v>
      </c>
      <c r="AJ1280" s="688">
        <f>IFERROR(H1280/SUMIF(A:A,A1280,H:H)*SUMIF(Summary!$A$110:$A$186,'Operations Support'!A1280,Summary!$Q$110:$Q$186),0)</f>
        <v>338533.60230556043</v>
      </c>
      <c r="AK1280" s="688">
        <f t="shared" ca="1" si="301"/>
        <v>611671.98618748412</v>
      </c>
      <c r="AM1280" s="688">
        <f>IFERROR($H1280/SUMIF($A:$A,$A1280,$H:$H)*SUMIF(Summary!$A$230:$A$266,$A1280,Summary!$P$230:$P$266),0)</f>
        <v>63908.720028702934</v>
      </c>
      <c r="AN1280" s="688">
        <f>IFERROR($H1280/SUMIF($A:$A,$A1280,$H:$H)*(SUMIF(Summary!$A$230:$A$266,$A1280,Summary!$L$230:$L$266)+SUMIF(Summary!$A$281:$A$317,$A1280,Summary!$L$281:$L$317))-AM1280,0)</f>
        <v>184749.48628694133</v>
      </c>
      <c r="AO1280" s="688">
        <f>IFERROR($H1280/SUMIF($A:$A,$A1280,$H:$H)*SUMIF(Summary!$A$230:$A$266,$A1280,Summary!$Q$230:$Q$266),0)</f>
        <v>64051.030493234059</v>
      </c>
      <c r="AP1280" s="688">
        <f>IFERROR($H1280/SUMIF($A:$A,$A1280,$H:$H)*(SUMIF(Summary!$A$230:$A$266,$A1280,Summary!$L$230:$L$266)+SUMIF(Summary!$A$281:$A$317,$A1280,Summary!$L$281:$L$317))-AO1280,0)</f>
        <v>184607.17582241021</v>
      </c>
      <c r="AQ1280" s="306"/>
      <c r="AR1280" s="688">
        <f t="shared" ca="1" si="302"/>
        <v>797173.63639485755</v>
      </c>
      <c r="AS1280" s="688">
        <f t="shared" ca="1" si="303"/>
        <v>796279.16200989438</v>
      </c>
    </row>
    <row r="1281" spans="1:45" x14ac:dyDescent="0.2">
      <c r="A1281" s="423">
        <v>3631</v>
      </c>
      <c r="B1281" s="424">
        <v>1</v>
      </c>
      <c r="C1281" s="425" t="s">
        <v>316</v>
      </c>
      <c r="D1281" s="422">
        <f t="shared" si="289"/>
        <v>0</v>
      </c>
      <c r="E1281" s="422">
        <f t="shared" si="290"/>
        <v>0</v>
      </c>
      <c r="F1281" s="422">
        <f t="shared" si="291"/>
        <v>0</v>
      </c>
      <c r="G1281" s="422">
        <f t="shared" si="292"/>
        <v>0</v>
      </c>
      <c r="H1281" s="22">
        <f t="shared" si="293"/>
        <v>0</v>
      </c>
      <c r="I1281" s="116">
        <v>0</v>
      </c>
      <c r="J1281" s="116">
        <v>0</v>
      </c>
      <c r="K1281" s="116">
        <v>0</v>
      </c>
      <c r="L1281" s="116">
        <v>0</v>
      </c>
      <c r="M1281" s="22">
        <f t="shared" si="294"/>
        <v>0</v>
      </c>
      <c r="N1281" s="116">
        <v>0</v>
      </c>
      <c r="O1281" s="116">
        <v>0</v>
      </c>
      <c r="P1281" s="116">
        <v>0</v>
      </c>
      <c r="Q1281" s="116">
        <v>0</v>
      </c>
      <c r="R1281" s="22">
        <f t="shared" si="295"/>
        <v>0</v>
      </c>
      <c r="S1281" s="116">
        <v>0</v>
      </c>
      <c r="T1281" s="116">
        <v>0</v>
      </c>
      <c r="U1281" s="116">
        <v>0</v>
      </c>
      <c r="V1281" s="116">
        <v>0</v>
      </c>
      <c r="W1281" s="22">
        <f t="shared" si="296"/>
        <v>0</v>
      </c>
      <c r="X1281" s="22">
        <f t="shared" si="297"/>
        <v>0</v>
      </c>
      <c r="Y1281" s="22">
        <f ca="1">OFFSET('Cost Study'!$B$7,'Operations Support'!$C1281,'Operations Support'!$B1281)*$H1281</f>
        <v>0</v>
      </c>
      <c r="Z1281" s="23">
        <f ca="1">Y1281*'Cost Study'!$B$31</f>
        <v>0</v>
      </c>
      <c r="AA1281" s="23">
        <f ca="1">IF(A1281=10298,1.51,1)*IF($B1281&lt;3,$D1281*'Cost Study'!$B$32*OFFSET('Cost Study'!$B$7,'Operations Support'!$C1281,'Operations Support'!$B1281),0)</f>
        <v>0</v>
      </c>
      <c r="AB1281" s="24">
        <f ca="1">AA1281*'Cost Study'!$B$31</f>
        <v>0</v>
      </c>
      <c r="AC1281" s="23">
        <f ca="1">Y1281*'Cost Study'!$B$31</f>
        <v>0</v>
      </c>
      <c r="AD1281" s="24">
        <f ca="1">AA1281*'Cost Study'!$B$31</f>
        <v>0</v>
      </c>
      <c r="AE1281" s="377">
        <f t="shared" ca="1" si="298"/>
        <v>0</v>
      </c>
      <c r="AF1281" s="377">
        <f t="shared" ca="1" si="299"/>
        <v>0</v>
      </c>
      <c r="AH1281" s="688">
        <f>IFERROR($H1281/SUMIF($A:$A,$A1281,$H:$H)*SUMIF(Summary!$A$110:$A$186,$A1281,Summary!$P$110:$P$186),0)</f>
        <v>0</v>
      </c>
      <c r="AI1281" s="689">
        <f t="shared" ca="1" si="300"/>
        <v>0</v>
      </c>
      <c r="AJ1281" s="688">
        <f>IFERROR(H1281/SUMIF(A:A,A1281,H:H)*SUMIF(Summary!$A$110:$A$186,'Operations Support'!A1281,Summary!$Q$110:$Q$186),0)</f>
        <v>0</v>
      </c>
      <c r="AK1281" s="688">
        <f t="shared" ca="1" si="301"/>
        <v>0</v>
      </c>
      <c r="AM1281" s="688">
        <f>IFERROR($H1281/SUMIF($A:$A,$A1281,$H:$H)*SUMIF(Summary!$A$230:$A$266,$A1281,Summary!$P$230:$P$266),0)</f>
        <v>0</v>
      </c>
      <c r="AN1281" s="688">
        <f>IFERROR($H1281/SUMIF($A:$A,$A1281,$H:$H)*(SUMIF(Summary!$A$230:$A$266,$A1281,Summary!$L$230:$L$266)+SUMIF(Summary!$A$281:$A$317,$A1281,Summary!$L$281:$L$317))-AM1281,0)</f>
        <v>0</v>
      </c>
      <c r="AO1281" s="688">
        <f>IFERROR($H1281/SUMIF($A:$A,$A1281,$H:$H)*SUMIF(Summary!$A$230:$A$266,$A1281,Summary!$Q$230:$Q$266),0)</f>
        <v>0</v>
      </c>
      <c r="AP1281" s="688">
        <f>IFERROR($H1281/SUMIF($A:$A,$A1281,$H:$H)*(SUMIF(Summary!$A$230:$A$266,$A1281,Summary!$L$230:$L$266)+SUMIF(Summary!$A$281:$A$317,$A1281,Summary!$L$281:$L$317))-AO1281,0)</f>
        <v>0</v>
      </c>
      <c r="AQ1281" s="306"/>
      <c r="AR1281" s="688">
        <f t="shared" ca="1" si="302"/>
        <v>0</v>
      </c>
      <c r="AS1281" s="688">
        <f t="shared" ca="1" si="303"/>
        <v>0</v>
      </c>
    </row>
    <row r="1282" spans="1:45" x14ac:dyDescent="0.2">
      <c r="A1282" s="423">
        <v>3631</v>
      </c>
      <c r="B1282" s="424">
        <v>1</v>
      </c>
      <c r="C1282" s="425" t="s">
        <v>317</v>
      </c>
      <c r="D1282" s="422">
        <f t="shared" si="289"/>
        <v>0</v>
      </c>
      <c r="E1282" s="422">
        <f t="shared" si="290"/>
        <v>0</v>
      </c>
      <c r="F1282" s="422">
        <f t="shared" si="291"/>
        <v>0</v>
      </c>
      <c r="G1282" s="422">
        <f t="shared" si="292"/>
        <v>0</v>
      </c>
      <c r="H1282" s="22">
        <f t="shared" si="293"/>
        <v>0</v>
      </c>
      <c r="I1282" s="116">
        <v>0</v>
      </c>
      <c r="J1282" s="116">
        <v>0</v>
      </c>
      <c r="K1282" s="116">
        <v>0</v>
      </c>
      <c r="L1282" s="116">
        <v>0</v>
      </c>
      <c r="M1282" s="22">
        <f t="shared" si="294"/>
        <v>0</v>
      </c>
      <c r="N1282" s="116">
        <v>0</v>
      </c>
      <c r="O1282" s="116">
        <v>0</v>
      </c>
      <c r="P1282" s="116">
        <v>0</v>
      </c>
      <c r="Q1282" s="116">
        <v>0</v>
      </c>
      <c r="R1282" s="22">
        <f t="shared" si="295"/>
        <v>0</v>
      </c>
      <c r="S1282" s="116">
        <v>0</v>
      </c>
      <c r="T1282" s="116">
        <v>0</v>
      </c>
      <c r="U1282" s="116">
        <v>0</v>
      </c>
      <c r="V1282" s="116">
        <v>0</v>
      </c>
      <c r="W1282" s="22">
        <f t="shared" si="296"/>
        <v>0</v>
      </c>
      <c r="X1282" s="22">
        <f t="shared" si="297"/>
        <v>0</v>
      </c>
      <c r="Y1282" s="22">
        <f ca="1">OFFSET('Cost Study'!$B$7,'Operations Support'!$C1282,'Operations Support'!$B1282)*$H1282</f>
        <v>0</v>
      </c>
      <c r="Z1282" s="23">
        <f ca="1">Y1282*'Cost Study'!$B$31</f>
        <v>0</v>
      </c>
      <c r="AA1282" s="23">
        <f ca="1">IF(A1282=10298,1.51,1)*IF($B1282&lt;3,$D1282*'Cost Study'!$B$32*OFFSET('Cost Study'!$B$7,'Operations Support'!$C1282,'Operations Support'!$B1282),0)</f>
        <v>0</v>
      </c>
      <c r="AB1282" s="24">
        <f ca="1">AA1282*'Cost Study'!$B$31</f>
        <v>0</v>
      </c>
      <c r="AC1282" s="23">
        <f ca="1">Y1282*'Cost Study'!$B$31</f>
        <v>0</v>
      </c>
      <c r="AD1282" s="24">
        <f ca="1">AA1282*'Cost Study'!$B$31</f>
        <v>0</v>
      </c>
      <c r="AE1282" s="377">
        <f t="shared" ca="1" si="298"/>
        <v>0</v>
      </c>
      <c r="AF1282" s="377">
        <f t="shared" ca="1" si="299"/>
        <v>0</v>
      </c>
      <c r="AH1282" s="688">
        <f>IFERROR($H1282/SUMIF($A:$A,$A1282,$H:$H)*SUMIF(Summary!$A$110:$A$186,$A1282,Summary!$P$110:$P$186),0)</f>
        <v>0</v>
      </c>
      <c r="AI1282" s="689">
        <f t="shared" ca="1" si="300"/>
        <v>0</v>
      </c>
      <c r="AJ1282" s="688">
        <f>IFERROR(H1282/SUMIF(A:A,A1282,H:H)*SUMIF(Summary!$A$110:$A$186,'Operations Support'!A1282,Summary!$Q$110:$Q$186),0)</f>
        <v>0</v>
      </c>
      <c r="AK1282" s="688">
        <f t="shared" ca="1" si="301"/>
        <v>0</v>
      </c>
      <c r="AM1282" s="688">
        <f>IFERROR($H1282/SUMIF($A:$A,$A1282,$H:$H)*SUMIF(Summary!$A$230:$A$266,$A1282,Summary!$P$230:$P$266),0)</f>
        <v>0</v>
      </c>
      <c r="AN1282" s="688">
        <f>IFERROR($H1282/SUMIF($A:$A,$A1282,$H:$H)*(SUMIF(Summary!$A$230:$A$266,$A1282,Summary!$L$230:$L$266)+SUMIF(Summary!$A$281:$A$317,$A1282,Summary!$L$281:$L$317))-AM1282,0)</f>
        <v>0</v>
      </c>
      <c r="AO1282" s="688">
        <f>IFERROR($H1282/SUMIF($A:$A,$A1282,$H:$H)*SUMIF(Summary!$A$230:$A$266,$A1282,Summary!$Q$230:$Q$266),0)</f>
        <v>0</v>
      </c>
      <c r="AP1282" s="688">
        <f>IFERROR($H1282/SUMIF($A:$A,$A1282,$H:$H)*(SUMIF(Summary!$A$230:$A$266,$A1282,Summary!$L$230:$L$266)+SUMIF(Summary!$A$281:$A$317,$A1282,Summary!$L$281:$L$317))-AO1282,0)</f>
        <v>0</v>
      </c>
      <c r="AQ1282" s="306"/>
      <c r="AR1282" s="688">
        <f t="shared" ca="1" si="302"/>
        <v>0</v>
      </c>
      <c r="AS1282" s="688">
        <f t="shared" ca="1" si="303"/>
        <v>0</v>
      </c>
    </row>
    <row r="1283" spans="1:45" x14ac:dyDescent="0.2">
      <c r="A1283" s="423">
        <v>3631</v>
      </c>
      <c r="B1283" s="424">
        <v>1</v>
      </c>
      <c r="C1283" s="425" t="s">
        <v>318</v>
      </c>
      <c r="D1283" s="422">
        <f t="shared" si="289"/>
        <v>1248</v>
      </c>
      <c r="E1283" s="422">
        <f t="shared" si="290"/>
        <v>0</v>
      </c>
      <c r="F1283" s="422">
        <f t="shared" si="291"/>
        <v>1133</v>
      </c>
      <c r="G1283" s="422">
        <f t="shared" si="292"/>
        <v>0</v>
      </c>
      <c r="H1283" s="22">
        <f t="shared" si="293"/>
        <v>2381</v>
      </c>
      <c r="I1283" s="116">
        <v>564</v>
      </c>
      <c r="J1283" s="116">
        <v>0</v>
      </c>
      <c r="K1283" s="116">
        <v>549</v>
      </c>
      <c r="L1283" s="116">
        <v>0</v>
      </c>
      <c r="M1283" s="22">
        <f t="shared" si="294"/>
        <v>1113</v>
      </c>
      <c r="N1283" s="116">
        <v>666</v>
      </c>
      <c r="O1283" s="116">
        <v>0</v>
      </c>
      <c r="P1283" s="116">
        <v>536</v>
      </c>
      <c r="Q1283" s="116">
        <v>0</v>
      </c>
      <c r="R1283" s="22">
        <f t="shared" si="295"/>
        <v>1202</v>
      </c>
      <c r="S1283" s="116">
        <v>18</v>
      </c>
      <c r="T1283" s="116">
        <v>0</v>
      </c>
      <c r="U1283" s="116">
        <v>48</v>
      </c>
      <c r="V1283" s="116">
        <v>0</v>
      </c>
      <c r="W1283" s="22">
        <f t="shared" si="296"/>
        <v>66</v>
      </c>
      <c r="X1283" s="22">
        <f t="shared" si="297"/>
        <v>79.36666666666666</v>
      </c>
      <c r="Y1283" s="22">
        <f ca="1">OFFSET('Cost Study'!$B$7,'Operations Support'!$C1283,'Operations Support'!$B1283)*$H1283</f>
        <v>4547.71</v>
      </c>
      <c r="Z1283" s="23">
        <f ca="1">Y1283*'Cost Study'!$B$31</f>
        <v>253998.38022395447</v>
      </c>
      <c r="AA1283" s="23">
        <f ca="1">IF(A1283=10298,1.51,1)*IF($B1283&lt;3,$D1283*'Cost Study'!$B$32*OFFSET('Cost Study'!$B$7,'Operations Support'!$C1283,'Operations Support'!$B1283),0)</f>
        <v>238.36800000000002</v>
      </c>
      <c r="AB1283" s="24">
        <f ca="1">AA1283*'Cost Study'!$B$31</f>
        <v>13313.312831562167</v>
      </c>
      <c r="AC1283" s="23">
        <f ca="1">Y1283*'Cost Study'!$B$31</f>
        <v>253998.38022395447</v>
      </c>
      <c r="AD1283" s="24">
        <f ca="1">AA1283*'Cost Study'!$B$31</f>
        <v>13313.312831562167</v>
      </c>
      <c r="AE1283" s="377">
        <f t="shared" ca="1" si="298"/>
        <v>267311.69305551663</v>
      </c>
      <c r="AF1283" s="377">
        <f t="shared" ca="1" si="299"/>
        <v>267311.69305551663</v>
      </c>
      <c r="AH1283" s="688">
        <f>IFERROR($H1283/SUMIF($A:$A,$A1283,$H:$H)*SUMIF(Summary!$A$110:$A$186,$A1283,Summary!$P$110:$P$186),0)</f>
        <v>56613.938110304858</v>
      </c>
      <c r="AI1283" s="689">
        <f t="shared" ca="1" si="300"/>
        <v>210697.75494521178</v>
      </c>
      <c r="AJ1283" s="688">
        <f>IFERROR(H1283/SUMIF(A:A,A1283,H:H)*SUMIF(Summary!$A$110:$A$186,'Operations Support'!A1283,Summary!$Q$110:$Q$186),0)</f>
        <v>56740.004722619982</v>
      </c>
      <c r="AK1283" s="688">
        <f t="shared" ca="1" si="301"/>
        <v>210571.68833289665</v>
      </c>
      <c r="AM1283" s="688">
        <f>IFERROR($H1283/SUMIF($A:$A,$A1283,$H:$H)*SUMIF(Summary!$A$230:$A$266,$A1283,Summary!$P$230:$P$266),0)</f>
        <v>10711.436181074314</v>
      </c>
      <c r="AN1283" s="688">
        <f>IFERROR($H1283/SUMIF($A:$A,$A1283,$H:$H)*(SUMIF(Summary!$A$230:$A$266,$A1283,Summary!$L$230:$L$266)+SUMIF(Summary!$A$281:$A$317,$A1283,Summary!$L$281:$L$317))-AM1283,0)</f>
        <v>30964.981476081048</v>
      </c>
      <c r="AO1283" s="688">
        <f>IFERROR($H1283/SUMIF($A:$A,$A1283,$H:$H)*SUMIF(Summary!$A$230:$A$266,$A1283,Summary!$Q$230:$Q$266),0)</f>
        <v>10735.288160241469</v>
      </c>
      <c r="AP1283" s="688">
        <f>IFERROR($H1283/SUMIF($A:$A,$A1283,$H:$H)*(SUMIF(Summary!$A$230:$A$266,$A1283,Summary!$L$230:$L$266)+SUMIF(Summary!$A$281:$A$317,$A1283,Summary!$L$281:$L$317))-AO1283,0)</f>
        <v>30941.129496913891</v>
      </c>
      <c r="AQ1283" s="306"/>
      <c r="AR1283" s="688">
        <f t="shared" ca="1" si="302"/>
        <v>241662.73642129282</v>
      </c>
      <c r="AS1283" s="688">
        <f t="shared" ca="1" si="303"/>
        <v>241512.81782981055</v>
      </c>
    </row>
    <row r="1284" spans="1:45" x14ac:dyDescent="0.2">
      <c r="A1284" s="423">
        <v>3631</v>
      </c>
      <c r="B1284" s="424">
        <v>1</v>
      </c>
      <c r="C1284" s="425" t="s">
        <v>319</v>
      </c>
      <c r="D1284" s="422">
        <f t="shared" si="289"/>
        <v>1972</v>
      </c>
      <c r="E1284" s="422">
        <f t="shared" si="290"/>
        <v>0</v>
      </c>
      <c r="F1284" s="422">
        <f t="shared" si="291"/>
        <v>273</v>
      </c>
      <c r="G1284" s="422">
        <f t="shared" si="292"/>
        <v>0</v>
      </c>
      <c r="H1284" s="22">
        <f t="shared" si="293"/>
        <v>2245</v>
      </c>
      <c r="I1284" s="116">
        <v>1002</v>
      </c>
      <c r="J1284" s="116">
        <v>0</v>
      </c>
      <c r="K1284" s="116">
        <v>87</v>
      </c>
      <c r="L1284" s="116">
        <v>0</v>
      </c>
      <c r="M1284" s="22">
        <f t="shared" si="294"/>
        <v>1089</v>
      </c>
      <c r="N1284" s="116">
        <v>970</v>
      </c>
      <c r="O1284" s="116">
        <v>0</v>
      </c>
      <c r="P1284" s="116">
        <v>186</v>
      </c>
      <c r="Q1284" s="116">
        <v>0</v>
      </c>
      <c r="R1284" s="22">
        <f t="shared" si="295"/>
        <v>1156</v>
      </c>
      <c r="S1284" s="116">
        <v>0</v>
      </c>
      <c r="T1284" s="116">
        <v>0</v>
      </c>
      <c r="U1284" s="116">
        <v>0</v>
      </c>
      <c r="V1284" s="116">
        <v>0</v>
      </c>
      <c r="W1284" s="22">
        <f t="shared" si="296"/>
        <v>0</v>
      </c>
      <c r="X1284" s="22">
        <f t="shared" si="297"/>
        <v>74.833333333333329</v>
      </c>
      <c r="Y1284" s="22">
        <f ca="1">OFFSET('Cost Study'!$B$7,'Operations Support'!$C1284,'Operations Support'!$B1284)*$H1284</f>
        <v>3075.65</v>
      </c>
      <c r="Z1284" s="23">
        <f ca="1">Y1284*'Cost Study'!$B$31</f>
        <v>171780.98826350088</v>
      </c>
      <c r="AA1284" s="23">
        <f ca="1">IF(A1284=10298,1.51,1)*IF($B1284&lt;3,$D1284*'Cost Study'!$B$32*OFFSET('Cost Study'!$B$7,'Operations Support'!$C1284,'Operations Support'!$B1284),0)</f>
        <v>270.16400000000004</v>
      </c>
      <c r="AB1284" s="24">
        <f ca="1">AA1284*'Cost Study'!$B$31</f>
        <v>15089.180795350725</v>
      </c>
      <c r="AC1284" s="23">
        <f ca="1">Y1284*'Cost Study'!$B$31</f>
        <v>171780.98826350088</v>
      </c>
      <c r="AD1284" s="24">
        <f ca="1">AA1284*'Cost Study'!$B$31</f>
        <v>15089.180795350725</v>
      </c>
      <c r="AE1284" s="377">
        <f t="shared" ca="1" si="298"/>
        <v>186870.16905885161</v>
      </c>
      <c r="AF1284" s="377">
        <f t="shared" ca="1" si="299"/>
        <v>186870.16905885161</v>
      </c>
      <c r="AH1284" s="688">
        <f>IFERROR($H1284/SUMIF($A:$A,$A1284,$H:$H)*SUMIF(Summary!$A$110:$A$186,$A1284,Summary!$P$110:$P$186),0)</f>
        <v>53380.214639913655</v>
      </c>
      <c r="AI1284" s="689">
        <f t="shared" ca="1" si="300"/>
        <v>133489.95441893797</v>
      </c>
      <c r="AJ1284" s="688">
        <f>IFERROR(H1284/SUMIF(A:A,A1284,H:H)*SUMIF(Summary!$A$110:$A$186,'Operations Support'!A1284,Summary!$Q$110:$Q$186),0)</f>
        <v>53499.080471348956</v>
      </c>
      <c r="AK1284" s="688">
        <f t="shared" ca="1" si="301"/>
        <v>133371.08858750266</v>
      </c>
      <c r="AM1284" s="688">
        <f>IFERROR($H1284/SUMIF($A:$A,$A1284,$H:$H)*SUMIF(Summary!$A$230:$A$266,$A1284,Summary!$P$230:$P$266),0)</f>
        <v>10099.611182911312</v>
      </c>
      <c r="AN1284" s="688">
        <f>IFERROR($H1284/SUMIF($A:$A,$A1284,$H:$H)*(SUMIF(Summary!$A$230:$A$266,$A1284,Summary!$L$230:$L$266)+SUMIF(Summary!$A$281:$A$317,$A1284,Summary!$L$281:$L$317))-AM1284,0)</f>
        <v>29196.297107854662</v>
      </c>
      <c r="AO1284" s="688">
        <f>IFERROR($H1284/SUMIF($A:$A,$A1284,$H:$H)*SUMIF(Summary!$A$230:$A$266,$A1284,Summary!$Q$230:$Q$266),0)</f>
        <v>10122.100764276396</v>
      </c>
      <c r="AP1284" s="688">
        <f>IFERROR($H1284/SUMIF($A:$A,$A1284,$H:$H)*(SUMIF(Summary!$A$230:$A$266,$A1284,Summary!$L$230:$L$266)+SUMIF(Summary!$A$281:$A$317,$A1284,Summary!$L$281:$L$317))-AO1284,0)</f>
        <v>29173.807526489582</v>
      </c>
      <c r="AQ1284" s="306"/>
      <c r="AR1284" s="688">
        <f t="shared" ca="1" si="302"/>
        <v>162686.25152679262</v>
      </c>
      <c r="AS1284" s="688">
        <f t="shared" ca="1" si="303"/>
        <v>162544.89611399223</v>
      </c>
    </row>
    <row r="1285" spans="1:45" x14ac:dyDescent="0.2">
      <c r="A1285" s="423">
        <v>3631</v>
      </c>
      <c r="B1285" s="424">
        <v>1</v>
      </c>
      <c r="C1285" s="425" t="s">
        <v>320</v>
      </c>
      <c r="D1285" s="422">
        <f t="shared" ref="D1285:D1348" si="304">I1285+N1285+S1285</f>
        <v>186</v>
      </c>
      <c r="E1285" s="422">
        <f t="shared" ref="E1285:E1348" si="305">J1285+O1285+T1285</f>
        <v>0</v>
      </c>
      <c r="F1285" s="422">
        <f t="shared" ref="F1285:F1348" si="306">K1285+P1285+U1285</f>
        <v>2868</v>
      </c>
      <c r="G1285" s="422">
        <f t="shared" ref="G1285:G1348" si="307">L1285+Q1285+V1285</f>
        <v>0</v>
      </c>
      <c r="H1285" s="22">
        <f t="shared" ref="H1285:H1348" si="308">(SUM(D1285:F1285)-G1285)*IF(A1285=10298,1.51,1)</f>
        <v>3054</v>
      </c>
      <c r="I1285" s="116">
        <v>0</v>
      </c>
      <c r="J1285" s="116">
        <v>0</v>
      </c>
      <c r="K1285" s="116">
        <v>972</v>
      </c>
      <c r="L1285" s="116">
        <v>0</v>
      </c>
      <c r="M1285" s="22">
        <f t="shared" ref="M1285:M1348" si="309">SUM(I1285:K1285)-L1285</f>
        <v>972</v>
      </c>
      <c r="N1285" s="116">
        <v>186</v>
      </c>
      <c r="O1285" s="116">
        <v>0</v>
      </c>
      <c r="P1285" s="116">
        <v>1896</v>
      </c>
      <c r="Q1285" s="116">
        <v>0</v>
      </c>
      <c r="R1285" s="22">
        <f t="shared" ref="R1285:R1348" si="310">SUM(N1285:P1285)-Q1285</f>
        <v>2082</v>
      </c>
      <c r="S1285" s="116">
        <v>0</v>
      </c>
      <c r="T1285" s="116">
        <v>0</v>
      </c>
      <c r="U1285" s="116">
        <v>0</v>
      </c>
      <c r="V1285" s="116">
        <v>0</v>
      </c>
      <c r="W1285" s="22">
        <f t="shared" ref="W1285:W1348" si="311">SUM(S1285:U1285)-V1285</f>
        <v>0</v>
      </c>
      <c r="X1285" s="22">
        <f t="shared" ref="X1285:X1348" si="312">IF(OR(B1285=1,B1285=2),H1285/30,IF(OR(B1285=3,B1285=5),H1285/24,IF(B1285=4,H1285/18,0)))</f>
        <v>101.8</v>
      </c>
      <c r="Y1285" s="22">
        <f ca="1">OFFSET('Cost Study'!$B$7,'Operations Support'!$C1285,'Operations Support'!$B1285)*$H1285</f>
        <v>3054</v>
      </c>
      <c r="Z1285" s="23">
        <f ca="1">Y1285*'Cost Study'!$B$31</f>
        <v>170571.79398069732</v>
      </c>
      <c r="AA1285" s="23">
        <f ca="1">IF(A1285=10298,1.51,1)*IF($B1285&lt;3,$D1285*'Cost Study'!$B$32*OFFSET('Cost Study'!$B$7,'Operations Support'!$C1285,'Operations Support'!$B1285),0)</f>
        <v>18.600000000000001</v>
      </c>
      <c r="AB1285" s="24">
        <f ca="1">AA1285*'Cost Study'!$B$31</f>
        <v>1038.8458965425573</v>
      </c>
      <c r="AC1285" s="23">
        <f ca="1">Y1285*'Cost Study'!$B$31</f>
        <v>170571.79398069732</v>
      </c>
      <c r="AD1285" s="24">
        <f ca="1">AA1285*'Cost Study'!$B$31</f>
        <v>1038.8458965425573</v>
      </c>
      <c r="AE1285" s="377">
        <f t="shared" ref="AE1285:AE1348" ca="1" si="313">Z1285+AB1285</f>
        <v>171610.63987723988</v>
      </c>
      <c r="AF1285" s="377">
        <f t="shared" ref="AF1285:AF1348" ca="1" si="314">AC1285+AD1285</f>
        <v>171610.63987723988</v>
      </c>
      <c r="AH1285" s="688">
        <f>IFERROR($H1285/SUMIF($A:$A,$A1285,$H:$H)*SUMIF(Summary!$A$110:$A$186,$A1285,Summary!$P$110:$P$186),0)</f>
        <v>72616.113813049582</v>
      </c>
      <c r="AI1285" s="689">
        <f t="shared" ca="1" si="300"/>
        <v>98994.526064190301</v>
      </c>
      <c r="AJ1285" s="688">
        <f>IFERROR(H1285/SUMIF(A:A,A1285,H:H)*SUMIF(Summary!$A$110:$A$186,'Operations Support'!A1285,Summary!$Q$110:$Q$186),0)</f>
        <v>72777.81370133617</v>
      </c>
      <c r="AK1285" s="688">
        <f t="shared" ca="1" si="301"/>
        <v>98832.826175903712</v>
      </c>
      <c r="AM1285" s="688">
        <f>IFERROR($H1285/SUMIF($A:$A,$A1285,$H:$H)*SUMIF(Summary!$A$230:$A$266,$A1285,Summary!$P$230:$P$266),0)</f>
        <v>13739.070179336813</v>
      </c>
      <c r="AN1285" s="688">
        <f>IFERROR($H1285/SUMIF($A:$A,$A1285,$H:$H)*(SUMIF(Summary!$A$230:$A$266,$A1285,Summary!$L$230:$L$266)+SUMIF(Summary!$A$281:$A$317,$A1285,Summary!$L$281:$L$317))-AM1285,0)</f>
        <v>39717.368092377794</v>
      </c>
      <c r="AO1285" s="688">
        <f>IFERROR($H1285/SUMIF($A:$A,$A1285,$H:$H)*SUMIF(Summary!$A$230:$A$266,$A1285,Summary!$Q$230:$Q$266),0)</f>
        <v>13769.664024098045</v>
      </c>
      <c r="AP1285" s="688">
        <f>IFERROR($H1285/SUMIF($A:$A,$A1285,$H:$H)*(SUMIF(Summary!$A$230:$A$266,$A1285,Summary!$L$230:$L$266)+SUMIF(Summary!$A$281:$A$317,$A1285,Summary!$L$281:$L$317))-AO1285,0)</f>
        <v>39686.774247616559</v>
      </c>
      <c r="AQ1285" s="306"/>
      <c r="AR1285" s="688">
        <f t="shared" ca="1" si="302"/>
        <v>138711.8941565681</v>
      </c>
      <c r="AS1285" s="688">
        <f t="shared" ca="1" si="303"/>
        <v>138519.60042352026</v>
      </c>
    </row>
    <row r="1286" spans="1:45" x14ac:dyDescent="0.2">
      <c r="A1286" s="423">
        <v>3631</v>
      </c>
      <c r="B1286" s="424">
        <v>2</v>
      </c>
      <c r="C1286" s="425" t="s">
        <v>300</v>
      </c>
      <c r="D1286" s="422">
        <f t="shared" si="304"/>
        <v>17636</v>
      </c>
      <c r="E1286" s="422">
        <f t="shared" si="305"/>
        <v>0</v>
      </c>
      <c r="F1286" s="422">
        <f t="shared" si="306"/>
        <v>15067</v>
      </c>
      <c r="G1286" s="422">
        <f t="shared" si="307"/>
        <v>0</v>
      </c>
      <c r="H1286" s="22">
        <f t="shared" si="308"/>
        <v>32703</v>
      </c>
      <c r="I1286" s="116">
        <v>7783</v>
      </c>
      <c r="J1286" s="116">
        <v>0</v>
      </c>
      <c r="K1286" s="116">
        <v>6628</v>
      </c>
      <c r="L1286" s="116">
        <v>0</v>
      </c>
      <c r="M1286" s="22">
        <f t="shared" si="309"/>
        <v>14411</v>
      </c>
      <c r="N1286" s="116">
        <v>6060</v>
      </c>
      <c r="O1286" s="116">
        <v>0</v>
      </c>
      <c r="P1286" s="116">
        <v>6150</v>
      </c>
      <c r="Q1286" s="116">
        <v>0</v>
      </c>
      <c r="R1286" s="22">
        <f t="shared" si="310"/>
        <v>12210</v>
      </c>
      <c r="S1286" s="116">
        <v>3793</v>
      </c>
      <c r="T1286" s="116">
        <v>0</v>
      </c>
      <c r="U1286" s="116">
        <v>2289</v>
      </c>
      <c r="V1286" s="116">
        <v>0</v>
      </c>
      <c r="W1286" s="22">
        <f t="shared" si="311"/>
        <v>6082</v>
      </c>
      <c r="X1286" s="22">
        <f t="shared" si="312"/>
        <v>1090.0999999999999</v>
      </c>
      <c r="Y1286" s="22">
        <f ca="1">OFFSET('Cost Study'!$B$7,'Operations Support'!$C1286,'Operations Support'!$B1286)*$H1286</f>
        <v>57230.25</v>
      </c>
      <c r="Z1286" s="23">
        <f ca="1">Y1286*'Cost Study'!$B$31</f>
        <v>3196419.9123981013</v>
      </c>
      <c r="AA1286" s="23">
        <f ca="1">IF(A1286=10298,1.51,1)*IF($B1286&lt;3,$D1286*'Cost Study'!$B$32*OFFSET('Cost Study'!$B$7,'Operations Support'!$C1286,'Operations Support'!$B1286),0)</f>
        <v>3086.3</v>
      </c>
      <c r="AB1286" s="24">
        <f ca="1">AA1286*'Cost Study'!$B$31</f>
        <v>172375.81131716637</v>
      </c>
      <c r="AC1286" s="23">
        <f ca="1">Y1286*'Cost Study'!$B$31</f>
        <v>3196419.9123981013</v>
      </c>
      <c r="AD1286" s="24">
        <f ca="1">AA1286*'Cost Study'!$B$31</f>
        <v>172375.81131716637</v>
      </c>
      <c r="AE1286" s="377">
        <f t="shared" ca="1" si="313"/>
        <v>3368795.7237152676</v>
      </c>
      <c r="AF1286" s="377">
        <f t="shared" ca="1" si="314"/>
        <v>3368795.7237152676</v>
      </c>
      <c r="AH1286" s="688">
        <f>IFERROR($H1286/SUMIF($A:$A,$A1286,$H:$H)*SUMIF(Summary!$A$110:$A$186,$A1286,Summary!$P$110:$P$186),0)</f>
        <v>777591.60773679113</v>
      </c>
      <c r="AI1286" s="689">
        <f t="shared" ca="1" si="300"/>
        <v>2591204.1159784766</v>
      </c>
      <c r="AJ1286" s="688">
        <f>IFERROR(H1286/SUMIF(A:A,A1286,H:H)*SUMIF(Summary!$A$110:$A$186,'Operations Support'!A1286,Summary!$Q$110:$Q$186),0)</f>
        <v>779323.13080379728</v>
      </c>
      <c r="AK1286" s="688">
        <f t="shared" ca="1" si="301"/>
        <v>2589472.5929114702</v>
      </c>
      <c r="AM1286" s="688">
        <f>IFERROR($H1286/SUMIF($A:$A,$A1286,$H:$H)*SUMIF(Summary!$A$230:$A$266,$A1286,Summary!$P$230:$P$266),0)</f>
        <v>147121.41849209293</v>
      </c>
      <c r="AN1286" s="688">
        <f>IFERROR($H1286/SUMIF($A:$A,$A1286,$H:$H)*(SUMIF(Summary!$A$230:$A$266,$A1286,Summary!$L$230:$L$266)+SUMIF(Summary!$A$281:$A$317,$A1286,Summary!$L$281:$L$317))-AM1286,0)</f>
        <v>425303.56539784902</v>
      </c>
      <c r="AO1286" s="688">
        <f>IFERROR($H1286/SUMIF($A:$A,$A1286,$H:$H)*SUMIF(Summary!$A$230:$A$266,$A1286,Summary!$Q$230:$Q$266),0)</f>
        <v>147449.02507533674</v>
      </c>
      <c r="AP1286" s="688">
        <f>IFERROR($H1286/SUMIF($A:$A,$A1286,$H:$H)*(SUMIF(Summary!$A$230:$A$266,$A1286,Summary!$L$230:$L$266)+SUMIF(Summary!$A$281:$A$317,$A1286,Summary!$L$281:$L$317))-AO1286,0)</f>
        <v>424975.9588146052</v>
      </c>
      <c r="AQ1286" s="306"/>
      <c r="AR1286" s="688">
        <f t="shared" ca="1" si="302"/>
        <v>3016507.6813763254</v>
      </c>
      <c r="AS1286" s="688">
        <f t="shared" ca="1" si="303"/>
        <v>3014448.5517260754</v>
      </c>
    </row>
    <row r="1287" spans="1:45" x14ac:dyDescent="0.2">
      <c r="A1287" s="423">
        <v>3631</v>
      </c>
      <c r="B1287" s="424">
        <v>2</v>
      </c>
      <c r="C1287" s="425" t="s">
        <v>301</v>
      </c>
      <c r="D1287" s="422">
        <f t="shared" si="304"/>
        <v>9711</v>
      </c>
      <c r="E1287" s="422">
        <f t="shared" si="305"/>
        <v>0</v>
      </c>
      <c r="F1287" s="422">
        <f t="shared" si="306"/>
        <v>3336</v>
      </c>
      <c r="G1287" s="422">
        <f t="shared" si="307"/>
        <v>0</v>
      </c>
      <c r="H1287" s="22">
        <f t="shared" si="308"/>
        <v>13047</v>
      </c>
      <c r="I1287" s="116">
        <v>4243</v>
      </c>
      <c r="J1287" s="116">
        <v>0</v>
      </c>
      <c r="K1287" s="116">
        <v>1363</v>
      </c>
      <c r="L1287" s="116">
        <v>0</v>
      </c>
      <c r="M1287" s="22">
        <f t="shared" si="309"/>
        <v>5606</v>
      </c>
      <c r="N1287" s="116">
        <v>4143</v>
      </c>
      <c r="O1287" s="116">
        <v>0</v>
      </c>
      <c r="P1287" s="116">
        <v>1341</v>
      </c>
      <c r="Q1287" s="116">
        <v>0</v>
      </c>
      <c r="R1287" s="22">
        <f t="shared" si="310"/>
        <v>5484</v>
      </c>
      <c r="S1287" s="116">
        <v>1325</v>
      </c>
      <c r="T1287" s="116">
        <v>0</v>
      </c>
      <c r="U1287" s="116">
        <v>632</v>
      </c>
      <c r="V1287" s="116">
        <v>0</v>
      </c>
      <c r="W1287" s="22">
        <f t="shared" si="311"/>
        <v>1957</v>
      </c>
      <c r="X1287" s="22">
        <f t="shared" si="312"/>
        <v>434.9</v>
      </c>
      <c r="Y1287" s="22">
        <f ca="1">OFFSET('Cost Study'!$B$7,'Operations Support'!$C1287,'Operations Support'!$B1287)*$H1287</f>
        <v>36009.719999999994</v>
      </c>
      <c r="Z1287" s="23">
        <f ca="1">Y1287*'Cost Study'!$B$31</f>
        <v>2011212.3579379811</v>
      </c>
      <c r="AA1287" s="23">
        <f ca="1">IF(A1287=10298,1.51,1)*IF($B1287&lt;3,$D1287*'Cost Study'!$B$32*OFFSET('Cost Study'!$B$7,'Operations Support'!$C1287,'Operations Support'!$B1287),0)</f>
        <v>2680.2359999999999</v>
      </c>
      <c r="AB1287" s="24">
        <f ca="1">AA1287*'Cost Study'!$B$31</f>
        <v>149696.35324546439</v>
      </c>
      <c r="AC1287" s="23">
        <f ca="1">Y1287*'Cost Study'!$B$31</f>
        <v>2011212.3579379811</v>
      </c>
      <c r="AD1287" s="24">
        <f ca="1">AA1287*'Cost Study'!$B$31</f>
        <v>149696.35324546439</v>
      </c>
      <c r="AE1287" s="377">
        <f t="shared" ca="1" si="313"/>
        <v>2160908.7111834455</v>
      </c>
      <c r="AF1287" s="377">
        <f t="shared" ca="1" si="314"/>
        <v>2160908.7111834455</v>
      </c>
      <c r="AH1287" s="688">
        <f>IFERROR($H1287/SUMIF($A:$A,$A1287,$H:$H)*SUMIF(Summary!$A$110:$A$186,$A1287,Summary!$P$110:$P$186),0)</f>
        <v>310223.45675142691</v>
      </c>
      <c r="AI1287" s="689">
        <f t="shared" ca="1" si="300"/>
        <v>1850685.2544320186</v>
      </c>
      <c r="AJ1287" s="688">
        <f>IFERROR(H1287/SUMIF(A:A,A1287,H:H)*SUMIF(Summary!$A$110:$A$186,'Operations Support'!A1287,Summary!$Q$110:$Q$186),0)</f>
        <v>310914.25519362575</v>
      </c>
      <c r="AK1287" s="688">
        <f t="shared" ca="1" si="301"/>
        <v>1849994.4559898197</v>
      </c>
      <c r="AM1287" s="688">
        <f>IFERROR($H1287/SUMIF($A:$A,$A1287,$H:$H)*SUMIF(Summary!$A$230:$A$266,$A1287,Summary!$P$230:$P$266),0)</f>
        <v>58694.711404652066</v>
      </c>
      <c r="AN1287" s="688">
        <f>IFERROR($H1287/SUMIF($A:$A,$A1287,$H:$H)*(SUMIF(Summary!$A$230:$A$266,$A1287,Summary!$L$230:$L$266)+SUMIF(Summary!$A$281:$A$317,$A1287,Summary!$L$281:$L$317))-AM1287,0)</f>
        <v>169676.65406065914</v>
      </c>
      <c r="AO1287" s="688">
        <f>IFERROR($H1287/SUMIF($A:$A,$A1287,$H:$H)*SUMIF(Summary!$A$230:$A$266,$A1287,Summary!$Q$230:$Q$266),0)</f>
        <v>58825.411434972892</v>
      </c>
      <c r="AP1287" s="688">
        <f>IFERROR($H1287/SUMIF($A:$A,$A1287,$H:$H)*(SUMIF(Summary!$A$230:$A$266,$A1287,Summary!$L$230:$L$266)+SUMIF(Summary!$A$281:$A$317,$A1287,Summary!$L$281:$L$317))-AO1287,0)</f>
        <v>169545.95403033833</v>
      </c>
      <c r="AQ1287" s="306"/>
      <c r="AR1287" s="688">
        <f t="shared" ca="1" si="302"/>
        <v>2020361.9084926778</v>
      </c>
      <c r="AS1287" s="688">
        <f t="shared" ca="1" si="303"/>
        <v>2019540.4100201582</v>
      </c>
    </row>
    <row r="1288" spans="1:45" x14ac:dyDescent="0.2">
      <c r="A1288" s="423">
        <v>3631</v>
      </c>
      <c r="B1288" s="424">
        <v>2</v>
      </c>
      <c r="C1288" s="425" t="s">
        <v>302</v>
      </c>
      <c r="D1288" s="422">
        <f t="shared" si="304"/>
        <v>1680</v>
      </c>
      <c r="E1288" s="422">
        <f t="shared" si="305"/>
        <v>0</v>
      </c>
      <c r="F1288" s="422">
        <f t="shared" si="306"/>
        <v>437</v>
      </c>
      <c r="G1288" s="422">
        <f t="shared" si="307"/>
        <v>0</v>
      </c>
      <c r="H1288" s="22">
        <f t="shared" si="308"/>
        <v>2117</v>
      </c>
      <c r="I1288" s="116">
        <v>744</v>
      </c>
      <c r="J1288" s="116">
        <v>0</v>
      </c>
      <c r="K1288" s="116">
        <v>231</v>
      </c>
      <c r="L1288" s="116">
        <v>0</v>
      </c>
      <c r="M1288" s="22">
        <f t="shared" si="309"/>
        <v>975</v>
      </c>
      <c r="N1288" s="116">
        <v>900</v>
      </c>
      <c r="O1288" s="116">
        <v>0</v>
      </c>
      <c r="P1288" s="116">
        <v>204</v>
      </c>
      <c r="Q1288" s="116">
        <v>0</v>
      </c>
      <c r="R1288" s="22">
        <f t="shared" si="310"/>
        <v>1104</v>
      </c>
      <c r="S1288" s="116">
        <v>36</v>
      </c>
      <c r="T1288" s="116">
        <v>0</v>
      </c>
      <c r="U1288" s="116">
        <v>2</v>
      </c>
      <c r="V1288" s="116">
        <v>0</v>
      </c>
      <c r="W1288" s="22">
        <f t="shared" si="311"/>
        <v>38</v>
      </c>
      <c r="X1288" s="22">
        <f t="shared" si="312"/>
        <v>70.566666666666663</v>
      </c>
      <c r="Y1288" s="22">
        <f ca="1">OFFSET('Cost Study'!$B$7,'Operations Support'!$C1288,'Operations Support'!$B1288)*$H1288</f>
        <v>5631.22</v>
      </c>
      <c r="Z1288" s="23">
        <f ca="1">Y1288*'Cost Study'!$B$31</f>
        <v>314514.50481335376</v>
      </c>
      <c r="AA1288" s="23">
        <f ca="1">IF(A1288=10298,1.51,1)*IF($B1288&lt;3,$D1288*'Cost Study'!$B$32*OFFSET('Cost Study'!$B$7,'Operations Support'!$C1288,'Operations Support'!$B1288),0)</f>
        <v>446.88</v>
      </c>
      <c r="AB1288" s="24">
        <f ca="1">AA1288*'Cost Study'!$B$31</f>
        <v>24959.110443383761</v>
      </c>
      <c r="AC1288" s="23">
        <f ca="1">Y1288*'Cost Study'!$B$31</f>
        <v>314514.50481335376</v>
      </c>
      <c r="AD1288" s="24">
        <f ca="1">AA1288*'Cost Study'!$B$31</f>
        <v>24959.110443383761</v>
      </c>
      <c r="AE1288" s="377">
        <f t="shared" ca="1" si="313"/>
        <v>339473.61525673751</v>
      </c>
      <c r="AF1288" s="377">
        <f t="shared" ca="1" si="314"/>
        <v>339473.61525673751</v>
      </c>
      <c r="AH1288" s="688">
        <f>IFERROR($H1288/SUMIF($A:$A,$A1288,$H:$H)*SUMIF(Summary!$A$110:$A$186,$A1288,Summary!$P$110:$P$186),0)</f>
        <v>50336.710197192522</v>
      </c>
      <c r="AI1288" s="689">
        <f t="shared" ca="1" si="300"/>
        <v>289136.90505954501</v>
      </c>
      <c r="AJ1288" s="688">
        <f>IFERROR(H1288/SUMIF(A:A,A1288,H:H)*SUMIF(Summary!$A$110:$A$186,'Operations Support'!A1288,Summary!$Q$110:$Q$186),0)</f>
        <v>50448.798823093872</v>
      </c>
      <c r="AK1288" s="688">
        <f t="shared" ca="1" si="301"/>
        <v>289024.81643364363</v>
      </c>
      <c r="AM1288" s="688">
        <f>IFERROR($H1288/SUMIF($A:$A,$A1288,$H:$H)*SUMIF(Summary!$A$230:$A$266,$A1288,Summary!$P$230:$P$266),0)</f>
        <v>9523.7758905226056</v>
      </c>
      <c r="AN1288" s="688">
        <f>IFERROR($H1288/SUMIF($A:$A,$A1288,$H:$H)*(SUMIF(Summary!$A$230:$A$266,$A1288,Summary!$L$230:$L$266)+SUMIF(Summary!$A$281:$A$317,$A1288,Summary!$L$281:$L$317))-AM1288,0)</f>
        <v>27531.652996582772</v>
      </c>
      <c r="AO1288" s="688">
        <f>IFERROR($H1288/SUMIF($A:$A,$A1288,$H:$H)*SUMIF(Summary!$A$230:$A$266,$A1288,Summary!$Q$230:$Q$266),0)</f>
        <v>9544.9832151327973</v>
      </c>
      <c r="AP1288" s="688">
        <f>IFERROR($H1288/SUMIF($A:$A,$A1288,$H:$H)*(SUMIF(Summary!$A$230:$A$266,$A1288,Summary!$L$230:$L$266)+SUMIF(Summary!$A$281:$A$317,$A1288,Summary!$L$281:$L$317))-AO1288,0)</f>
        <v>27510.445671972582</v>
      </c>
      <c r="AQ1288" s="306"/>
      <c r="AR1288" s="688">
        <f t="shared" ca="1" si="302"/>
        <v>316668.5580561278</v>
      </c>
      <c r="AS1288" s="688">
        <f t="shared" ca="1" si="303"/>
        <v>316535.26210561622</v>
      </c>
    </row>
    <row r="1289" spans="1:45" x14ac:dyDescent="0.2">
      <c r="A1289" s="423">
        <v>3631</v>
      </c>
      <c r="B1289" s="424">
        <v>2</v>
      </c>
      <c r="C1289" s="425" t="s">
        <v>303</v>
      </c>
      <c r="D1289" s="422">
        <f t="shared" si="304"/>
        <v>9387</v>
      </c>
      <c r="E1289" s="422">
        <f t="shared" si="305"/>
        <v>0</v>
      </c>
      <c r="F1289" s="422">
        <f t="shared" si="306"/>
        <v>5124</v>
      </c>
      <c r="G1289" s="422">
        <f t="shared" si="307"/>
        <v>0</v>
      </c>
      <c r="H1289" s="22">
        <f t="shared" si="308"/>
        <v>14511</v>
      </c>
      <c r="I1289" s="116">
        <v>4167</v>
      </c>
      <c r="J1289" s="116">
        <v>0</v>
      </c>
      <c r="K1289" s="116">
        <v>2385</v>
      </c>
      <c r="L1289" s="116">
        <v>0</v>
      </c>
      <c r="M1289" s="22">
        <f t="shared" si="309"/>
        <v>6552</v>
      </c>
      <c r="N1289" s="116">
        <v>4236</v>
      </c>
      <c r="O1289" s="116">
        <v>0</v>
      </c>
      <c r="P1289" s="116">
        <v>2400</v>
      </c>
      <c r="Q1289" s="116">
        <v>0</v>
      </c>
      <c r="R1289" s="22">
        <f t="shared" si="310"/>
        <v>6636</v>
      </c>
      <c r="S1289" s="116">
        <v>984</v>
      </c>
      <c r="T1289" s="116">
        <v>0</v>
      </c>
      <c r="U1289" s="116">
        <v>339</v>
      </c>
      <c r="V1289" s="116">
        <v>0</v>
      </c>
      <c r="W1289" s="22">
        <f t="shared" si="311"/>
        <v>1323</v>
      </c>
      <c r="X1289" s="22">
        <f t="shared" si="312"/>
        <v>483.7</v>
      </c>
      <c r="Y1289" s="22">
        <f ca="1">OFFSET('Cost Study'!$B$7,'Operations Support'!$C1289,'Operations Support'!$B1289)*$H1289</f>
        <v>28731.78</v>
      </c>
      <c r="Z1289" s="23">
        <f ca="1">Y1289*'Cost Study'!$B$31</f>
        <v>1604725.3630840599</v>
      </c>
      <c r="AA1289" s="23">
        <f ca="1">IF(A1289=10298,1.51,1)*IF($B1289&lt;3,$D1289*'Cost Study'!$B$32*OFFSET('Cost Study'!$B$7,'Operations Support'!$C1289,'Operations Support'!$B1289),0)</f>
        <v>1858.626</v>
      </c>
      <c r="AB1289" s="24">
        <f ca="1">AA1289*'Cost Study'!$B$31</f>
        <v>103807.84910254339</v>
      </c>
      <c r="AC1289" s="23">
        <f ca="1">Y1289*'Cost Study'!$B$31</f>
        <v>1604725.3630840599</v>
      </c>
      <c r="AD1289" s="24">
        <f ca="1">AA1289*'Cost Study'!$B$31</f>
        <v>103807.84910254339</v>
      </c>
      <c r="AE1289" s="377">
        <f t="shared" ca="1" si="313"/>
        <v>1708533.2121866033</v>
      </c>
      <c r="AF1289" s="377">
        <f t="shared" ca="1" si="314"/>
        <v>1708533.2121866033</v>
      </c>
      <c r="AH1289" s="688">
        <f>IFERROR($H1289/SUMIF($A:$A,$A1289,$H:$H)*SUMIF(Summary!$A$110:$A$186,$A1289,Summary!$P$110:$P$186),0)</f>
        <v>345033.53881504986</v>
      </c>
      <c r="AI1289" s="689">
        <f t="shared" ca="1" si="300"/>
        <v>1363499.6733715534</v>
      </c>
      <c r="AJ1289" s="688">
        <f>IFERROR(H1289/SUMIF(A:A,A1289,H:H)*SUMIF(Summary!$A$110:$A$186,'Operations Support'!A1289,Summary!$Q$110:$Q$186),0)</f>
        <v>345801.85154554329</v>
      </c>
      <c r="AK1289" s="688">
        <f t="shared" ca="1" si="301"/>
        <v>1362731.3606410599</v>
      </c>
      <c r="AM1289" s="688">
        <f>IFERROR($H1289/SUMIF($A:$A,$A1289,$H:$H)*SUMIF(Summary!$A$230:$A$266,$A1289,Summary!$P$230:$P$266),0)</f>
        <v>65280.827561347905</v>
      </c>
      <c r="AN1289" s="688">
        <f>IFERROR($H1289/SUMIF($A:$A,$A1289,$H:$H)*(SUMIF(Summary!$A$230:$A$266,$A1289,Summary!$L$230:$L$266)+SUMIF(Summary!$A$281:$A$317,$A1289,Summary!$L$281:$L$317))-AM1289,0)</f>
        <v>188716.02108333138</v>
      </c>
      <c r="AO1289" s="688">
        <f>IFERROR($H1289/SUMIF($A:$A,$A1289,$H:$H)*SUMIF(Summary!$A$230:$A$266,$A1289,Summary!$Q$230:$Q$266),0)</f>
        <v>65426.193403302794</v>
      </c>
      <c r="AP1289" s="688">
        <f>IFERROR($H1289/SUMIF($A:$A,$A1289,$H:$H)*(SUMIF(Summary!$A$230:$A$266,$A1289,Summary!$L$230:$L$266)+SUMIF(Summary!$A$281:$A$317,$A1289,Summary!$L$281:$L$317))-AO1289,0)</f>
        <v>188570.65524137649</v>
      </c>
      <c r="AQ1289" s="306"/>
      <c r="AR1289" s="688">
        <f t="shared" ca="1" si="302"/>
        <v>1552215.6944548849</v>
      </c>
      <c r="AS1289" s="688">
        <f t="shared" ca="1" si="303"/>
        <v>1551302.0158824364</v>
      </c>
    </row>
    <row r="1290" spans="1:45" x14ac:dyDescent="0.2">
      <c r="A1290" s="423">
        <v>3631</v>
      </c>
      <c r="B1290" s="424">
        <v>2</v>
      </c>
      <c r="C1290" s="425" t="s">
        <v>304</v>
      </c>
      <c r="D1290" s="422">
        <f t="shared" si="304"/>
        <v>9140</v>
      </c>
      <c r="E1290" s="422">
        <f t="shared" si="305"/>
        <v>0</v>
      </c>
      <c r="F1290" s="422">
        <f t="shared" si="306"/>
        <v>2837</v>
      </c>
      <c r="G1290" s="422">
        <f t="shared" si="307"/>
        <v>0</v>
      </c>
      <c r="H1290" s="22">
        <f t="shared" si="308"/>
        <v>11977</v>
      </c>
      <c r="I1290" s="116">
        <v>4068</v>
      </c>
      <c r="J1290" s="116">
        <v>0</v>
      </c>
      <c r="K1290" s="116">
        <v>1414</v>
      </c>
      <c r="L1290" s="116">
        <v>0</v>
      </c>
      <c r="M1290" s="22">
        <f t="shared" si="309"/>
        <v>5482</v>
      </c>
      <c r="N1290" s="116">
        <v>3550</v>
      </c>
      <c r="O1290" s="116">
        <v>0</v>
      </c>
      <c r="P1290" s="116">
        <v>1256</v>
      </c>
      <c r="Q1290" s="116">
        <v>0</v>
      </c>
      <c r="R1290" s="22">
        <f t="shared" si="310"/>
        <v>4806</v>
      </c>
      <c r="S1290" s="116">
        <v>1522</v>
      </c>
      <c r="T1290" s="116">
        <v>0</v>
      </c>
      <c r="U1290" s="116">
        <v>167</v>
      </c>
      <c r="V1290" s="116">
        <v>0</v>
      </c>
      <c r="W1290" s="22">
        <f t="shared" si="311"/>
        <v>1689</v>
      </c>
      <c r="X1290" s="22">
        <f t="shared" si="312"/>
        <v>399.23333333333335</v>
      </c>
      <c r="Y1290" s="22">
        <f ca="1">OFFSET('Cost Study'!$B$7,'Operations Support'!$C1290,'Operations Support'!$B1290)*$H1290</f>
        <v>28505.26</v>
      </c>
      <c r="Z1290" s="23">
        <f ca="1">Y1290*'Cost Study'!$B$31</f>
        <v>1592073.7839182094</v>
      </c>
      <c r="AA1290" s="23">
        <f ca="1">IF(A1290=10298,1.51,1)*IF($B1290&lt;3,$D1290*'Cost Study'!$B$32*OFFSET('Cost Study'!$B$7,'Operations Support'!$C1290,'Operations Support'!$B1290),0)</f>
        <v>2175.3199999999997</v>
      </c>
      <c r="AB1290" s="24">
        <f ca="1">AA1290*'Cost Study'!$B$31</f>
        <v>121495.82019714813</v>
      </c>
      <c r="AC1290" s="23">
        <f ca="1">Y1290*'Cost Study'!$B$31</f>
        <v>1592073.7839182094</v>
      </c>
      <c r="AD1290" s="24">
        <f ca="1">AA1290*'Cost Study'!$B$31</f>
        <v>121495.82019714813</v>
      </c>
      <c r="AE1290" s="377">
        <f t="shared" ca="1" si="313"/>
        <v>1713569.6041153576</v>
      </c>
      <c r="AF1290" s="377">
        <f t="shared" ca="1" si="314"/>
        <v>1713569.6041153576</v>
      </c>
      <c r="AH1290" s="688">
        <f>IFERROR($H1290/SUMIF($A:$A,$A1290,$H:$H)*SUMIF(Summary!$A$110:$A$186,$A1290,Summary!$P$110:$P$186),0)</f>
        <v>284781.6618005549</v>
      </c>
      <c r="AI1290" s="689">
        <f t="shared" ca="1" si="300"/>
        <v>1428787.9423148027</v>
      </c>
      <c r="AJ1290" s="688">
        <f>IFERROR(H1290/SUMIF(A:A,A1290,H:H)*SUMIF(Summary!$A$110:$A$186,'Operations Support'!A1290,Summary!$Q$110:$Q$186),0)</f>
        <v>285415.80704024335</v>
      </c>
      <c r="AK1290" s="688">
        <f t="shared" ca="1" si="301"/>
        <v>1428153.7970751142</v>
      </c>
      <c r="AM1290" s="688">
        <f>IFERROR($H1290/SUMIF($A:$A,$A1290,$H:$H)*SUMIF(Summary!$A$230:$A$266,$A1290,Summary!$P$230:$P$266),0)</f>
        <v>53881.088257340212</v>
      </c>
      <c r="AN1290" s="688">
        <f>IFERROR($H1290/SUMIF($A:$A,$A1290,$H:$H)*(SUMIF(Summary!$A$230:$A$266,$A1290,Summary!$L$230:$L$266)+SUMIF(Summary!$A$281:$A$317,$A1290,Summary!$L$281:$L$317))-AM1290,0)</f>
        <v>155761.26969299567</v>
      </c>
      <c r="AO1290" s="688">
        <f>IFERROR($H1290/SUMIF($A:$A,$A1290,$H:$H)*SUMIF(Summary!$A$230:$A$266,$A1290,Summary!$Q$230:$Q$266),0)</f>
        <v>54001.069422600616</v>
      </c>
      <c r="AP1290" s="688">
        <f>IFERROR($H1290/SUMIF($A:$A,$A1290,$H:$H)*(SUMIF(Summary!$A$230:$A$266,$A1290,Summary!$L$230:$L$266)+SUMIF(Summary!$A$281:$A$317,$A1290,Summary!$L$281:$L$317))-AO1290,0)</f>
        <v>155641.28852773528</v>
      </c>
      <c r="AQ1290" s="306"/>
      <c r="AR1290" s="688">
        <f t="shared" ca="1" si="302"/>
        <v>1584549.2120077983</v>
      </c>
      <c r="AS1290" s="688">
        <f t="shared" ca="1" si="303"/>
        <v>1583795.0856028495</v>
      </c>
    </row>
    <row r="1291" spans="1:45" s="15" customFormat="1" x14ac:dyDescent="0.2">
      <c r="A1291" s="423">
        <v>3631</v>
      </c>
      <c r="B1291" s="424">
        <v>2</v>
      </c>
      <c r="C1291" s="425" t="s">
        <v>305</v>
      </c>
      <c r="D1291" s="422">
        <f t="shared" si="304"/>
        <v>3794</v>
      </c>
      <c r="E1291" s="422">
        <f t="shared" si="305"/>
        <v>0</v>
      </c>
      <c r="F1291" s="422">
        <f t="shared" si="306"/>
        <v>2604</v>
      </c>
      <c r="G1291" s="422">
        <f t="shared" si="307"/>
        <v>0</v>
      </c>
      <c r="H1291" s="22">
        <f t="shared" si="308"/>
        <v>6398</v>
      </c>
      <c r="I1291" s="116">
        <v>1791</v>
      </c>
      <c r="J1291" s="116">
        <v>0</v>
      </c>
      <c r="K1291" s="116">
        <v>1139</v>
      </c>
      <c r="L1291" s="116">
        <v>0</v>
      </c>
      <c r="M1291" s="22">
        <f t="shared" si="309"/>
        <v>2930</v>
      </c>
      <c r="N1291" s="116">
        <v>1652</v>
      </c>
      <c r="O1291" s="116">
        <v>0</v>
      </c>
      <c r="P1291" s="116">
        <v>1102</v>
      </c>
      <c r="Q1291" s="116">
        <v>0</v>
      </c>
      <c r="R1291" s="22">
        <f t="shared" si="310"/>
        <v>2754</v>
      </c>
      <c r="S1291" s="116">
        <v>351</v>
      </c>
      <c r="T1291" s="116">
        <v>0</v>
      </c>
      <c r="U1291" s="116">
        <v>363</v>
      </c>
      <c r="V1291" s="116">
        <v>0</v>
      </c>
      <c r="W1291" s="22">
        <f t="shared" si="311"/>
        <v>714</v>
      </c>
      <c r="X1291" s="22">
        <f t="shared" si="312"/>
        <v>213.26666666666668</v>
      </c>
      <c r="Y1291" s="22">
        <f ca="1">OFFSET('Cost Study'!$B$7,'Operations Support'!$C1291,'Operations Support'!$B1291)*$H1291</f>
        <v>19130.02</v>
      </c>
      <c r="Z1291" s="23">
        <f ca="1">Y1291*'Cost Study'!$B$31</f>
        <v>1068448.5364396265</v>
      </c>
      <c r="AA1291" s="23">
        <f ca="1">IF(A1291=10298,1.51,1)*IF($B1291&lt;3,$D1291*'Cost Study'!$B$32*OFFSET('Cost Study'!$B$7,'Operations Support'!$C1291,'Operations Support'!$B1291),0)</f>
        <v>1134.4060000000002</v>
      </c>
      <c r="AB1291" s="24">
        <f ca="1">AA1291*'Cost Study'!$B$31</f>
        <v>63358.764414691206</v>
      </c>
      <c r="AC1291" s="23">
        <f ca="1">Y1291*'Cost Study'!$B$31</f>
        <v>1068448.5364396265</v>
      </c>
      <c r="AD1291" s="24">
        <f ca="1">AA1291*'Cost Study'!$B$31</f>
        <v>63358.764414691206</v>
      </c>
      <c r="AE1291" s="377">
        <f t="shared" ca="1" si="313"/>
        <v>1131807.3008543176</v>
      </c>
      <c r="AF1291" s="377">
        <f t="shared" ca="1" si="314"/>
        <v>1131807.3008543176</v>
      </c>
      <c r="AH1291" s="688">
        <f>IFERROR($H1291/SUMIF($A:$A,$A1291,$H:$H)*SUMIF(Summary!$A$110:$A$186,$A1291,Summary!$P$110:$P$186),0)</f>
        <v>152127.66737913922</v>
      </c>
      <c r="AI1291" s="689">
        <f t="shared" ca="1" si="300"/>
        <v>979679.63347517839</v>
      </c>
      <c r="AJ1291" s="688">
        <f>IFERROR(H1291/SUMIF(A:A,A1291,H:H)*SUMIF(Summary!$A$110:$A$186,'Operations Support'!A1291,Summary!$Q$110:$Q$186),0)</f>
        <v>152466.42176200027</v>
      </c>
      <c r="AK1291" s="688">
        <f t="shared" ca="1" si="301"/>
        <v>979340.87909231731</v>
      </c>
      <c r="AL1291" s="1"/>
      <c r="AM1291" s="688">
        <f>IFERROR($H1291/SUMIF($A:$A,$A1291,$H:$H)*SUMIF(Summary!$A$230:$A$266,$A1291,Summary!$P$230:$P$266),0)</f>
        <v>28782.767192991796</v>
      </c>
      <c r="AN1291" s="688">
        <f>IFERROR($H1291/SUMIF($A:$A,$A1291,$H:$H)*(SUMIF(Summary!$A$230:$A$266,$A1291,Summary!$L$230:$L$266)+SUMIF(Summary!$A$281:$A$317,$A1291,Summary!$L$281:$L$317))-AM1291,0)</f>
        <v>83206.195499355963</v>
      </c>
      <c r="AO1291" s="688">
        <f>IFERROR($H1291/SUMIF($A:$A,$A1291,$H:$H)*SUMIF(Summary!$A$230:$A$266,$A1291,Summary!$Q$230:$Q$266),0)</f>
        <v>28846.859995474559</v>
      </c>
      <c r="AP1291" s="688">
        <f>IFERROR($H1291/SUMIF($A:$A,$A1291,$H:$H)*(SUMIF(Summary!$A$230:$A$266,$A1291,Summary!$L$230:$L$266)+SUMIF(Summary!$A$281:$A$317,$A1291,Summary!$L$281:$L$317))-AO1291,0)</f>
        <v>83142.102696873204</v>
      </c>
      <c r="AQ1291" s="306"/>
      <c r="AR1291" s="688">
        <f t="shared" ca="1" si="302"/>
        <v>1062885.8289745343</v>
      </c>
      <c r="AS1291" s="688">
        <f t="shared" ca="1" si="303"/>
        <v>1062482.9817891906</v>
      </c>
    </row>
    <row r="1292" spans="1:45" x14ac:dyDescent="0.2">
      <c r="A1292" s="423">
        <v>3631</v>
      </c>
      <c r="B1292" s="424">
        <v>2</v>
      </c>
      <c r="C1292" s="425" t="s">
        <v>306</v>
      </c>
      <c r="D1292" s="422">
        <f t="shared" si="304"/>
        <v>1434</v>
      </c>
      <c r="E1292" s="422">
        <f t="shared" si="305"/>
        <v>0</v>
      </c>
      <c r="F1292" s="422">
        <f t="shared" si="306"/>
        <v>519</v>
      </c>
      <c r="G1292" s="422">
        <f t="shared" si="307"/>
        <v>0</v>
      </c>
      <c r="H1292" s="22">
        <f t="shared" si="308"/>
        <v>1953</v>
      </c>
      <c r="I1292" s="116">
        <v>531</v>
      </c>
      <c r="J1292" s="116">
        <v>0</v>
      </c>
      <c r="K1292" s="116">
        <v>213</v>
      </c>
      <c r="L1292" s="116">
        <v>0</v>
      </c>
      <c r="M1292" s="22">
        <f t="shared" si="309"/>
        <v>744</v>
      </c>
      <c r="N1292" s="116">
        <v>564</v>
      </c>
      <c r="O1292" s="116">
        <v>0</v>
      </c>
      <c r="P1292" s="116">
        <v>264</v>
      </c>
      <c r="Q1292" s="116">
        <v>0</v>
      </c>
      <c r="R1292" s="22">
        <f t="shared" si="310"/>
        <v>828</v>
      </c>
      <c r="S1292" s="116">
        <v>339</v>
      </c>
      <c r="T1292" s="116">
        <v>0</v>
      </c>
      <c r="U1292" s="116">
        <v>42</v>
      </c>
      <c r="V1292" s="116">
        <v>0</v>
      </c>
      <c r="W1292" s="22">
        <f t="shared" si="311"/>
        <v>381</v>
      </c>
      <c r="X1292" s="22">
        <f t="shared" si="312"/>
        <v>65.099999999999994</v>
      </c>
      <c r="Y1292" s="22">
        <f ca="1">OFFSET('Cost Study'!$B$7,'Operations Support'!$C1292,'Operations Support'!$B1292)*$H1292</f>
        <v>3515.4</v>
      </c>
      <c r="Z1292" s="23">
        <f ca="1">Y1292*'Cost Study'!$B$31</f>
        <v>196341.87444654334</v>
      </c>
      <c r="AA1292" s="23">
        <f ca="1">IF(A1292=10298,1.51,1)*IF($B1292&lt;3,$D1292*'Cost Study'!$B$32*OFFSET('Cost Study'!$B$7,'Operations Support'!$C1292,'Operations Support'!$B1292),0)</f>
        <v>258.12</v>
      </c>
      <c r="AB1292" s="24">
        <f ca="1">AA1292*'Cost Study'!$B$31</f>
        <v>14416.500151374456</v>
      </c>
      <c r="AC1292" s="23">
        <f ca="1">Y1292*'Cost Study'!$B$31</f>
        <v>196341.87444654334</v>
      </c>
      <c r="AD1292" s="24">
        <f ca="1">AA1292*'Cost Study'!$B$31</f>
        <v>14416.500151374456</v>
      </c>
      <c r="AE1292" s="377">
        <f t="shared" ca="1" si="313"/>
        <v>210758.37459791781</v>
      </c>
      <c r="AF1292" s="377">
        <f t="shared" ca="1" si="314"/>
        <v>210758.37459791781</v>
      </c>
      <c r="AH1292" s="688">
        <f>IFERROR($H1292/SUMIF($A:$A,$A1292,$H:$H)*SUMIF(Summary!$A$110:$A$186,$A1292,Summary!$P$110:$P$186),0)</f>
        <v>46437.220129956062</v>
      </c>
      <c r="AI1292" s="689">
        <f t="shared" ca="1" si="300"/>
        <v>164321.15446796175</v>
      </c>
      <c r="AJ1292" s="688">
        <f>IFERROR(H1292/SUMIF(A:A,A1292,H:H)*SUMIF(Summary!$A$110:$A$186,'Operations Support'!A1292,Summary!$Q$110:$Q$186),0)</f>
        <v>46540.625461267038</v>
      </c>
      <c r="AK1292" s="688">
        <f t="shared" ca="1" si="301"/>
        <v>164217.74913665076</v>
      </c>
      <c r="AM1292" s="688">
        <f>IFERROR($H1292/SUMIF($A:$A,$A1292,$H:$H)*SUMIF(Summary!$A$230:$A$266,$A1292,Summary!$P$230:$P$266),0)</f>
        <v>8785.9869221495737</v>
      </c>
      <c r="AN1292" s="688">
        <f>IFERROR($H1292/SUMIF($A:$A,$A1292,$H:$H)*(SUMIF(Summary!$A$230:$A$266,$A1292,Summary!$L$230:$L$266)+SUMIF(Summary!$A$281:$A$317,$A1292,Summary!$L$281:$L$317))-AM1292,0)</f>
        <v>25398.827729015655</v>
      </c>
      <c r="AO1292" s="688">
        <f>IFERROR($H1292/SUMIF($A:$A,$A1292,$H:$H)*SUMIF(Summary!$A$230:$A$266,$A1292,Summary!$Q$230:$Q$266),0)</f>
        <v>8805.5513552925622</v>
      </c>
      <c r="AP1292" s="688">
        <f>IFERROR($H1292/SUMIF($A:$A,$A1292,$H:$H)*(SUMIF(Summary!$A$230:$A$266,$A1292,Summary!$L$230:$L$266)+SUMIF(Summary!$A$281:$A$317,$A1292,Summary!$L$281:$L$317))-AO1292,0)</f>
        <v>25379.263295872668</v>
      </c>
      <c r="AQ1292" s="306"/>
      <c r="AR1292" s="688">
        <f t="shared" ca="1" si="302"/>
        <v>189719.98219697742</v>
      </c>
      <c r="AS1292" s="688">
        <f t="shared" ca="1" si="303"/>
        <v>189597.01243252342</v>
      </c>
    </row>
    <row r="1293" spans="1:45" x14ac:dyDescent="0.2">
      <c r="A1293" s="423">
        <v>3631</v>
      </c>
      <c r="B1293" s="424">
        <v>2</v>
      </c>
      <c r="C1293" s="425" t="s">
        <v>307</v>
      </c>
      <c r="D1293" s="422">
        <f t="shared" si="304"/>
        <v>0</v>
      </c>
      <c r="E1293" s="422">
        <f t="shared" si="305"/>
        <v>0</v>
      </c>
      <c r="F1293" s="422">
        <f t="shared" si="306"/>
        <v>0</v>
      </c>
      <c r="G1293" s="422">
        <f t="shared" si="307"/>
        <v>0</v>
      </c>
      <c r="H1293" s="22">
        <f t="shared" si="308"/>
        <v>0</v>
      </c>
      <c r="I1293" s="116">
        <v>0</v>
      </c>
      <c r="J1293" s="116">
        <v>0</v>
      </c>
      <c r="K1293" s="116">
        <v>0</v>
      </c>
      <c r="L1293" s="116">
        <v>0</v>
      </c>
      <c r="M1293" s="22">
        <f t="shared" si="309"/>
        <v>0</v>
      </c>
      <c r="N1293" s="116">
        <v>0</v>
      </c>
      <c r="O1293" s="116">
        <v>0</v>
      </c>
      <c r="P1293" s="116">
        <v>0</v>
      </c>
      <c r="Q1293" s="116">
        <v>0</v>
      </c>
      <c r="R1293" s="22">
        <f t="shared" si="310"/>
        <v>0</v>
      </c>
      <c r="S1293" s="116">
        <v>0</v>
      </c>
      <c r="T1293" s="116">
        <v>0</v>
      </c>
      <c r="U1293" s="116">
        <v>0</v>
      </c>
      <c r="V1293" s="116">
        <v>0</v>
      </c>
      <c r="W1293" s="22">
        <f t="shared" si="311"/>
        <v>0</v>
      </c>
      <c r="X1293" s="22">
        <f t="shared" si="312"/>
        <v>0</v>
      </c>
      <c r="Y1293" s="22">
        <f ca="1">OFFSET('Cost Study'!$B$7,'Operations Support'!$C1293,'Operations Support'!$B1293)*$H1293</f>
        <v>0</v>
      </c>
      <c r="Z1293" s="23">
        <f ca="1">Y1293*'Cost Study'!$B$31</f>
        <v>0</v>
      </c>
      <c r="AA1293" s="23">
        <f ca="1">IF(A1293=10298,1.51,1)*IF($B1293&lt;3,$D1293*'Cost Study'!$B$32*OFFSET('Cost Study'!$B$7,'Operations Support'!$C1293,'Operations Support'!$B1293),0)</f>
        <v>0</v>
      </c>
      <c r="AB1293" s="24">
        <f ca="1">AA1293*'Cost Study'!$B$31</f>
        <v>0</v>
      </c>
      <c r="AC1293" s="23">
        <f ca="1">Y1293*'Cost Study'!$B$31</f>
        <v>0</v>
      </c>
      <c r="AD1293" s="24">
        <f ca="1">AA1293*'Cost Study'!$B$31</f>
        <v>0</v>
      </c>
      <c r="AE1293" s="377">
        <f t="shared" ca="1" si="313"/>
        <v>0</v>
      </c>
      <c r="AF1293" s="377">
        <f t="shared" ca="1" si="314"/>
        <v>0</v>
      </c>
      <c r="AH1293" s="688">
        <f>IFERROR($H1293/SUMIF($A:$A,$A1293,$H:$H)*SUMIF(Summary!$A$110:$A$186,$A1293,Summary!$P$110:$P$186),0)</f>
        <v>0</v>
      </c>
      <c r="AI1293" s="689">
        <f t="shared" ca="1" si="300"/>
        <v>0</v>
      </c>
      <c r="AJ1293" s="688">
        <f>IFERROR(H1293/SUMIF(A:A,A1293,H:H)*SUMIF(Summary!$A$110:$A$186,'Operations Support'!A1293,Summary!$Q$110:$Q$186),0)</f>
        <v>0</v>
      </c>
      <c r="AK1293" s="688">
        <f t="shared" ca="1" si="301"/>
        <v>0</v>
      </c>
      <c r="AM1293" s="688">
        <f>IFERROR($H1293/SUMIF($A:$A,$A1293,$H:$H)*SUMIF(Summary!$A$230:$A$266,$A1293,Summary!$P$230:$P$266),0)</f>
        <v>0</v>
      </c>
      <c r="AN1293" s="688">
        <f>IFERROR($H1293/SUMIF($A:$A,$A1293,$H:$H)*(SUMIF(Summary!$A$230:$A$266,$A1293,Summary!$L$230:$L$266)+SUMIF(Summary!$A$281:$A$317,$A1293,Summary!$L$281:$L$317))-AM1293,0)</f>
        <v>0</v>
      </c>
      <c r="AO1293" s="688">
        <f>IFERROR($H1293/SUMIF($A:$A,$A1293,$H:$H)*SUMIF(Summary!$A$230:$A$266,$A1293,Summary!$Q$230:$Q$266),0)</f>
        <v>0</v>
      </c>
      <c r="AP1293" s="688">
        <f>IFERROR($H1293/SUMIF($A:$A,$A1293,$H:$H)*(SUMIF(Summary!$A$230:$A$266,$A1293,Summary!$L$230:$L$266)+SUMIF(Summary!$A$281:$A$317,$A1293,Summary!$L$281:$L$317))-AO1293,0)</f>
        <v>0</v>
      </c>
      <c r="AQ1293" s="306"/>
      <c r="AR1293" s="688">
        <f t="shared" ca="1" si="302"/>
        <v>0</v>
      </c>
      <c r="AS1293" s="688">
        <f t="shared" ca="1" si="303"/>
        <v>0</v>
      </c>
    </row>
    <row r="1294" spans="1:45" x14ac:dyDescent="0.2">
      <c r="A1294" s="423">
        <v>3631</v>
      </c>
      <c r="B1294" s="424">
        <v>2</v>
      </c>
      <c r="C1294" s="425" t="s">
        <v>308</v>
      </c>
      <c r="D1294" s="422">
        <f t="shared" si="304"/>
        <v>1926</v>
      </c>
      <c r="E1294" s="422">
        <f t="shared" si="305"/>
        <v>0</v>
      </c>
      <c r="F1294" s="422">
        <f t="shared" si="306"/>
        <v>1629</v>
      </c>
      <c r="G1294" s="422">
        <f t="shared" si="307"/>
        <v>0</v>
      </c>
      <c r="H1294" s="22">
        <f t="shared" si="308"/>
        <v>3555</v>
      </c>
      <c r="I1294" s="116">
        <v>936</v>
      </c>
      <c r="J1294" s="116">
        <v>0</v>
      </c>
      <c r="K1294" s="116">
        <v>756</v>
      </c>
      <c r="L1294" s="116">
        <v>0</v>
      </c>
      <c r="M1294" s="22">
        <f t="shared" si="309"/>
        <v>1692</v>
      </c>
      <c r="N1294" s="116">
        <v>690</v>
      </c>
      <c r="O1294" s="116">
        <v>0</v>
      </c>
      <c r="P1294" s="116">
        <v>762</v>
      </c>
      <c r="Q1294" s="116">
        <v>0</v>
      </c>
      <c r="R1294" s="22">
        <f t="shared" si="310"/>
        <v>1452</v>
      </c>
      <c r="S1294" s="116">
        <v>300</v>
      </c>
      <c r="T1294" s="116">
        <v>0</v>
      </c>
      <c r="U1294" s="116">
        <v>111</v>
      </c>
      <c r="V1294" s="116">
        <v>0</v>
      </c>
      <c r="W1294" s="22">
        <f t="shared" si="311"/>
        <v>411</v>
      </c>
      <c r="X1294" s="22">
        <f t="shared" si="312"/>
        <v>118.5</v>
      </c>
      <c r="Y1294" s="22">
        <f ca="1">OFFSET('Cost Study'!$B$7,'Operations Support'!$C1294,'Operations Support'!$B1294)*$H1294</f>
        <v>6576.75</v>
      </c>
      <c r="Z1294" s="23">
        <f ca="1">Y1294*'Cost Study'!$B$31</f>
        <v>367324.1801121647</v>
      </c>
      <c r="AA1294" s="23">
        <f ca="1">IF(A1294=10298,1.51,1)*IF($B1294&lt;3,$D1294*'Cost Study'!$B$32*OFFSET('Cost Study'!$B$7,'Operations Support'!$C1294,'Operations Support'!$B1294),0)</f>
        <v>356.31000000000006</v>
      </c>
      <c r="AB1294" s="24">
        <f ca="1">AA1294*'Cost Study'!$B$31</f>
        <v>19900.601150380571</v>
      </c>
      <c r="AC1294" s="23">
        <f ca="1">Y1294*'Cost Study'!$B$31</f>
        <v>367324.1801121647</v>
      </c>
      <c r="AD1294" s="24">
        <f ca="1">AA1294*'Cost Study'!$B$31</f>
        <v>19900.601150380571</v>
      </c>
      <c r="AE1294" s="377">
        <f t="shared" ca="1" si="313"/>
        <v>387224.78126254526</v>
      </c>
      <c r="AF1294" s="377">
        <f t="shared" ca="1" si="314"/>
        <v>387224.78126254526</v>
      </c>
      <c r="AH1294" s="688">
        <f>IFERROR($H1294/SUMIF($A:$A,$A1294,$H:$H)*SUMIF(Summary!$A$110:$A$186,$A1294,Summary!$P$110:$P$186),0)</f>
        <v>84528.580420887767</v>
      </c>
      <c r="AI1294" s="689">
        <f t="shared" ca="1" si="300"/>
        <v>302696.20084165747</v>
      </c>
      <c r="AJ1294" s="688">
        <f>IFERROR(H1294/SUMIF(A:A,A1294,H:H)*SUMIF(Summary!$A$110:$A$186,'Operations Support'!A1294,Summary!$Q$110:$Q$186),0)</f>
        <v>84716.80671520959</v>
      </c>
      <c r="AK1294" s="688">
        <f t="shared" ca="1" si="301"/>
        <v>302507.97454733565</v>
      </c>
      <c r="AM1294" s="688">
        <f>IFERROR($H1294/SUMIF($A:$A,$A1294,$H:$H)*SUMIF(Summary!$A$230:$A$266,$A1294,Summary!$P$230:$P$266),0)</f>
        <v>15992.925503451988</v>
      </c>
      <c r="AN1294" s="688">
        <f>IFERROR($H1294/SUMIF($A:$A,$A1294,$H:$H)*(SUMIF(Summary!$A$230:$A$266,$A1294,Summary!$L$230:$L$266)+SUMIF(Summary!$A$281:$A$317,$A1294,Summary!$L$281:$L$317))-AM1294,0)</f>
        <v>46232.889184152926</v>
      </c>
      <c r="AO1294" s="688">
        <f>IFERROR($H1294/SUMIF($A:$A,$A1294,$H:$H)*SUMIF(Summary!$A$230:$A$266,$A1294,Summary!$Q$230:$Q$266),0)</f>
        <v>16028.538181292912</v>
      </c>
      <c r="AP1294" s="688">
        <f>IFERROR($H1294/SUMIF($A:$A,$A1294,$H:$H)*(SUMIF(Summary!$A$230:$A$266,$A1294,Summary!$L$230:$L$266)+SUMIF(Summary!$A$281:$A$317,$A1294,Summary!$L$281:$L$317))-AO1294,0)</f>
        <v>46197.276506312002</v>
      </c>
      <c r="AQ1294" s="306"/>
      <c r="AR1294" s="688">
        <f t="shared" ca="1" si="302"/>
        <v>348929.09002581041</v>
      </c>
      <c r="AS1294" s="688">
        <f t="shared" ca="1" si="303"/>
        <v>348705.25105364766</v>
      </c>
    </row>
    <row r="1295" spans="1:45" x14ac:dyDescent="0.2">
      <c r="A1295" s="423">
        <v>3631</v>
      </c>
      <c r="B1295" s="424">
        <v>2</v>
      </c>
      <c r="C1295" s="425" t="s">
        <v>309</v>
      </c>
      <c r="D1295" s="422">
        <f t="shared" si="304"/>
        <v>0</v>
      </c>
      <c r="E1295" s="422">
        <f t="shared" si="305"/>
        <v>0</v>
      </c>
      <c r="F1295" s="422">
        <f t="shared" si="306"/>
        <v>0</v>
      </c>
      <c r="G1295" s="422">
        <f t="shared" si="307"/>
        <v>0</v>
      </c>
      <c r="H1295" s="22">
        <f t="shared" si="308"/>
        <v>0</v>
      </c>
      <c r="I1295" s="116">
        <v>0</v>
      </c>
      <c r="J1295" s="116">
        <v>0</v>
      </c>
      <c r="K1295" s="116">
        <v>0</v>
      </c>
      <c r="L1295" s="116">
        <v>0</v>
      </c>
      <c r="M1295" s="22">
        <f t="shared" si="309"/>
        <v>0</v>
      </c>
      <c r="N1295" s="116">
        <v>0</v>
      </c>
      <c r="O1295" s="116">
        <v>0</v>
      </c>
      <c r="P1295" s="116">
        <v>0</v>
      </c>
      <c r="Q1295" s="116">
        <v>0</v>
      </c>
      <c r="R1295" s="22">
        <f t="shared" si="310"/>
        <v>0</v>
      </c>
      <c r="S1295" s="116">
        <v>0</v>
      </c>
      <c r="T1295" s="116">
        <v>0</v>
      </c>
      <c r="U1295" s="116">
        <v>0</v>
      </c>
      <c r="V1295" s="116">
        <v>0</v>
      </c>
      <c r="W1295" s="22">
        <f t="shared" si="311"/>
        <v>0</v>
      </c>
      <c r="X1295" s="22">
        <f t="shared" si="312"/>
        <v>0</v>
      </c>
      <c r="Y1295" s="22">
        <f ca="1">OFFSET('Cost Study'!$B$7,'Operations Support'!$C1295,'Operations Support'!$B1295)*$H1295</f>
        <v>0</v>
      </c>
      <c r="Z1295" s="23">
        <f ca="1">Y1295*'Cost Study'!$B$31</f>
        <v>0</v>
      </c>
      <c r="AA1295" s="23">
        <f ca="1">IF(A1295=10298,1.51,1)*IF($B1295&lt;3,$D1295*'Cost Study'!$B$32*OFFSET('Cost Study'!$B$7,'Operations Support'!$C1295,'Operations Support'!$B1295),0)</f>
        <v>0</v>
      </c>
      <c r="AB1295" s="24">
        <f ca="1">AA1295*'Cost Study'!$B$31</f>
        <v>0</v>
      </c>
      <c r="AC1295" s="23">
        <f ca="1">Y1295*'Cost Study'!$B$31</f>
        <v>0</v>
      </c>
      <c r="AD1295" s="24">
        <f ca="1">AA1295*'Cost Study'!$B$31</f>
        <v>0</v>
      </c>
      <c r="AE1295" s="377">
        <f t="shared" ca="1" si="313"/>
        <v>0</v>
      </c>
      <c r="AF1295" s="377">
        <f t="shared" ca="1" si="314"/>
        <v>0</v>
      </c>
      <c r="AH1295" s="688">
        <f>IFERROR($H1295/SUMIF($A:$A,$A1295,$H:$H)*SUMIF(Summary!$A$110:$A$186,$A1295,Summary!$P$110:$P$186),0)</f>
        <v>0</v>
      </c>
      <c r="AI1295" s="689">
        <f t="shared" ca="1" si="300"/>
        <v>0</v>
      </c>
      <c r="AJ1295" s="688">
        <f>IFERROR(H1295/SUMIF(A:A,A1295,H:H)*SUMIF(Summary!$A$110:$A$186,'Operations Support'!A1295,Summary!$Q$110:$Q$186),0)</f>
        <v>0</v>
      </c>
      <c r="AK1295" s="688">
        <f t="shared" ca="1" si="301"/>
        <v>0</v>
      </c>
      <c r="AM1295" s="688">
        <f>IFERROR($H1295/SUMIF($A:$A,$A1295,$H:$H)*SUMIF(Summary!$A$230:$A$266,$A1295,Summary!$P$230:$P$266),0)</f>
        <v>0</v>
      </c>
      <c r="AN1295" s="688">
        <f>IFERROR($H1295/SUMIF($A:$A,$A1295,$H:$H)*(SUMIF(Summary!$A$230:$A$266,$A1295,Summary!$L$230:$L$266)+SUMIF(Summary!$A$281:$A$317,$A1295,Summary!$L$281:$L$317))-AM1295,0)</f>
        <v>0</v>
      </c>
      <c r="AO1295" s="688">
        <f>IFERROR($H1295/SUMIF($A:$A,$A1295,$H:$H)*SUMIF(Summary!$A$230:$A$266,$A1295,Summary!$Q$230:$Q$266),0)</f>
        <v>0</v>
      </c>
      <c r="AP1295" s="688">
        <f>IFERROR($H1295/SUMIF($A:$A,$A1295,$H:$H)*(SUMIF(Summary!$A$230:$A$266,$A1295,Summary!$L$230:$L$266)+SUMIF(Summary!$A$281:$A$317,$A1295,Summary!$L$281:$L$317))-AO1295,0)</f>
        <v>0</v>
      </c>
      <c r="AQ1295" s="306"/>
      <c r="AR1295" s="688">
        <f t="shared" ca="1" si="302"/>
        <v>0</v>
      </c>
      <c r="AS1295" s="688">
        <f t="shared" ca="1" si="303"/>
        <v>0</v>
      </c>
    </row>
    <row r="1296" spans="1:45" x14ac:dyDescent="0.2">
      <c r="A1296" s="423">
        <v>3631</v>
      </c>
      <c r="B1296" s="424">
        <v>2</v>
      </c>
      <c r="C1296" s="425" t="s">
        <v>310</v>
      </c>
      <c r="D1296" s="422">
        <f t="shared" si="304"/>
        <v>0</v>
      </c>
      <c r="E1296" s="422">
        <f t="shared" si="305"/>
        <v>0</v>
      </c>
      <c r="F1296" s="422">
        <f t="shared" si="306"/>
        <v>0</v>
      </c>
      <c r="G1296" s="422">
        <f t="shared" si="307"/>
        <v>0</v>
      </c>
      <c r="H1296" s="22">
        <f t="shared" si="308"/>
        <v>0</v>
      </c>
      <c r="I1296" s="116">
        <v>0</v>
      </c>
      <c r="J1296" s="116">
        <v>0</v>
      </c>
      <c r="K1296" s="116">
        <v>0</v>
      </c>
      <c r="L1296" s="116">
        <v>0</v>
      </c>
      <c r="M1296" s="22">
        <f t="shared" si="309"/>
        <v>0</v>
      </c>
      <c r="N1296" s="116">
        <v>0</v>
      </c>
      <c r="O1296" s="116">
        <v>0</v>
      </c>
      <c r="P1296" s="116">
        <v>0</v>
      </c>
      <c r="Q1296" s="116">
        <v>0</v>
      </c>
      <c r="R1296" s="22">
        <f t="shared" si="310"/>
        <v>0</v>
      </c>
      <c r="S1296" s="116">
        <v>0</v>
      </c>
      <c r="T1296" s="116">
        <v>0</v>
      </c>
      <c r="U1296" s="116">
        <v>0</v>
      </c>
      <c r="V1296" s="116">
        <v>0</v>
      </c>
      <c r="W1296" s="22">
        <f t="shared" si="311"/>
        <v>0</v>
      </c>
      <c r="X1296" s="22">
        <f t="shared" si="312"/>
        <v>0</v>
      </c>
      <c r="Y1296" s="22">
        <f ca="1">OFFSET('Cost Study'!$B$7,'Operations Support'!$C1296,'Operations Support'!$B1296)*$H1296</f>
        <v>0</v>
      </c>
      <c r="Z1296" s="23">
        <f ca="1">Y1296*'Cost Study'!$B$31</f>
        <v>0</v>
      </c>
      <c r="AA1296" s="23">
        <f ca="1">IF(A1296=10298,1.51,1)*IF($B1296&lt;3,$D1296*'Cost Study'!$B$32*OFFSET('Cost Study'!$B$7,'Operations Support'!$C1296,'Operations Support'!$B1296),0)</f>
        <v>0</v>
      </c>
      <c r="AB1296" s="24">
        <f ca="1">AA1296*'Cost Study'!$B$31</f>
        <v>0</v>
      </c>
      <c r="AC1296" s="23">
        <f ca="1">Y1296*'Cost Study'!$B$31</f>
        <v>0</v>
      </c>
      <c r="AD1296" s="24">
        <f ca="1">AA1296*'Cost Study'!$B$31</f>
        <v>0</v>
      </c>
      <c r="AE1296" s="377">
        <f t="shared" ca="1" si="313"/>
        <v>0</v>
      </c>
      <c r="AF1296" s="377">
        <f t="shared" ca="1" si="314"/>
        <v>0</v>
      </c>
      <c r="AH1296" s="688">
        <f>IFERROR($H1296/SUMIF($A:$A,$A1296,$H:$H)*SUMIF(Summary!$A$110:$A$186,$A1296,Summary!$P$110:$P$186),0)</f>
        <v>0</v>
      </c>
      <c r="AI1296" s="689">
        <f t="shared" ca="1" si="300"/>
        <v>0</v>
      </c>
      <c r="AJ1296" s="688">
        <f>IFERROR(H1296/SUMIF(A:A,A1296,H:H)*SUMIF(Summary!$A$110:$A$186,'Operations Support'!A1296,Summary!$Q$110:$Q$186),0)</f>
        <v>0</v>
      </c>
      <c r="AK1296" s="688">
        <f t="shared" ca="1" si="301"/>
        <v>0</v>
      </c>
      <c r="AM1296" s="688">
        <f>IFERROR($H1296/SUMIF($A:$A,$A1296,$H:$H)*SUMIF(Summary!$A$230:$A$266,$A1296,Summary!$P$230:$P$266),0)</f>
        <v>0</v>
      </c>
      <c r="AN1296" s="688">
        <f>IFERROR($H1296/SUMIF($A:$A,$A1296,$H:$H)*(SUMIF(Summary!$A$230:$A$266,$A1296,Summary!$L$230:$L$266)+SUMIF(Summary!$A$281:$A$317,$A1296,Summary!$L$281:$L$317))-AM1296,0)</f>
        <v>0</v>
      </c>
      <c r="AO1296" s="688">
        <f>IFERROR($H1296/SUMIF($A:$A,$A1296,$H:$H)*SUMIF(Summary!$A$230:$A$266,$A1296,Summary!$Q$230:$Q$266),0)</f>
        <v>0</v>
      </c>
      <c r="AP1296" s="688">
        <f>IFERROR($H1296/SUMIF($A:$A,$A1296,$H:$H)*(SUMIF(Summary!$A$230:$A$266,$A1296,Summary!$L$230:$L$266)+SUMIF(Summary!$A$281:$A$317,$A1296,Summary!$L$281:$L$317))-AO1296,0)</f>
        <v>0</v>
      </c>
      <c r="AQ1296" s="306"/>
      <c r="AR1296" s="688">
        <f t="shared" ca="1" si="302"/>
        <v>0</v>
      </c>
      <c r="AS1296" s="688">
        <f t="shared" ca="1" si="303"/>
        <v>0</v>
      </c>
    </row>
    <row r="1297" spans="1:45" x14ac:dyDescent="0.2">
      <c r="A1297" s="423">
        <v>3631</v>
      </c>
      <c r="B1297" s="424">
        <v>2</v>
      </c>
      <c r="C1297" s="425" t="s">
        <v>311</v>
      </c>
      <c r="D1297" s="422">
        <f t="shared" si="304"/>
        <v>0</v>
      </c>
      <c r="E1297" s="422">
        <f t="shared" si="305"/>
        <v>0</v>
      </c>
      <c r="F1297" s="422">
        <f t="shared" si="306"/>
        <v>0</v>
      </c>
      <c r="G1297" s="422">
        <f t="shared" si="307"/>
        <v>0</v>
      </c>
      <c r="H1297" s="22">
        <f t="shared" si="308"/>
        <v>0</v>
      </c>
      <c r="I1297" s="116">
        <v>0</v>
      </c>
      <c r="J1297" s="116">
        <v>0</v>
      </c>
      <c r="K1297" s="116">
        <v>0</v>
      </c>
      <c r="L1297" s="116">
        <v>0</v>
      </c>
      <c r="M1297" s="22">
        <f t="shared" si="309"/>
        <v>0</v>
      </c>
      <c r="N1297" s="116">
        <v>0</v>
      </c>
      <c r="O1297" s="116">
        <v>0</v>
      </c>
      <c r="P1297" s="116">
        <v>0</v>
      </c>
      <c r="Q1297" s="116">
        <v>0</v>
      </c>
      <c r="R1297" s="22">
        <f t="shared" si="310"/>
        <v>0</v>
      </c>
      <c r="S1297" s="116">
        <v>0</v>
      </c>
      <c r="T1297" s="116">
        <v>0</v>
      </c>
      <c r="U1297" s="116">
        <v>0</v>
      </c>
      <c r="V1297" s="116">
        <v>0</v>
      </c>
      <c r="W1297" s="22">
        <f t="shared" si="311"/>
        <v>0</v>
      </c>
      <c r="X1297" s="22">
        <f t="shared" si="312"/>
        <v>0</v>
      </c>
      <c r="Y1297" s="22">
        <f ca="1">OFFSET('Cost Study'!$B$7,'Operations Support'!$C1297,'Operations Support'!$B1297)*$H1297</f>
        <v>0</v>
      </c>
      <c r="Z1297" s="23">
        <f ca="1">Y1297*'Cost Study'!$B$31</f>
        <v>0</v>
      </c>
      <c r="AA1297" s="23">
        <f ca="1">IF(A1297=10298,1.51,1)*IF($B1297&lt;3,$D1297*'Cost Study'!$B$32*OFFSET('Cost Study'!$B$7,'Operations Support'!$C1297,'Operations Support'!$B1297),0)</f>
        <v>0</v>
      </c>
      <c r="AB1297" s="24">
        <f ca="1">AA1297*'Cost Study'!$B$31</f>
        <v>0</v>
      </c>
      <c r="AC1297" s="23">
        <f ca="1">Y1297*'Cost Study'!$B$31</f>
        <v>0</v>
      </c>
      <c r="AD1297" s="24">
        <f ca="1">AA1297*'Cost Study'!$B$31</f>
        <v>0</v>
      </c>
      <c r="AE1297" s="377">
        <f t="shared" ca="1" si="313"/>
        <v>0</v>
      </c>
      <c r="AF1297" s="377">
        <f t="shared" ca="1" si="314"/>
        <v>0</v>
      </c>
      <c r="AH1297" s="688">
        <f>IFERROR($H1297/SUMIF($A:$A,$A1297,$H:$H)*SUMIF(Summary!$A$110:$A$186,$A1297,Summary!$P$110:$P$186),0)</f>
        <v>0</v>
      </c>
      <c r="AI1297" s="689">
        <f t="shared" ca="1" si="300"/>
        <v>0</v>
      </c>
      <c r="AJ1297" s="688">
        <f>IFERROR(H1297/SUMIF(A:A,A1297,H:H)*SUMIF(Summary!$A$110:$A$186,'Operations Support'!A1297,Summary!$Q$110:$Q$186),0)</f>
        <v>0</v>
      </c>
      <c r="AK1297" s="688">
        <f t="shared" ca="1" si="301"/>
        <v>0</v>
      </c>
      <c r="AM1297" s="688">
        <f>IFERROR($H1297/SUMIF($A:$A,$A1297,$H:$H)*SUMIF(Summary!$A$230:$A$266,$A1297,Summary!$P$230:$P$266),0)</f>
        <v>0</v>
      </c>
      <c r="AN1297" s="688">
        <f>IFERROR($H1297/SUMIF($A:$A,$A1297,$H:$H)*(SUMIF(Summary!$A$230:$A$266,$A1297,Summary!$L$230:$L$266)+SUMIF(Summary!$A$281:$A$317,$A1297,Summary!$L$281:$L$317))-AM1297,0)</f>
        <v>0</v>
      </c>
      <c r="AO1297" s="688">
        <f>IFERROR($H1297/SUMIF($A:$A,$A1297,$H:$H)*SUMIF(Summary!$A$230:$A$266,$A1297,Summary!$Q$230:$Q$266),0)</f>
        <v>0</v>
      </c>
      <c r="AP1297" s="688">
        <f>IFERROR($H1297/SUMIF($A:$A,$A1297,$H:$H)*(SUMIF(Summary!$A$230:$A$266,$A1297,Summary!$L$230:$L$266)+SUMIF(Summary!$A$281:$A$317,$A1297,Summary!$L$281:$L$317))-AO1297,0)</f>
        <v>0</v>
      </c>
      <c r="AQ1297" s="306"/>
      <c r="AR1297" s="688">
        <f t="shared" ca="1" si="302"/>
        <v>0</v>
      </c>
      <c r="AS1297" s="688">
        <f t="shared" ca="1" si="303"/>
        <v>0</v>
      </c>
    </row>
    <row r="1298" spans="1:45" x14ac:dyDescent="0.2">
      <c r="A1298" s="423">
        <v>3631</v>
      </c>
      <c r="B1298" s="424">
        <v>2</v>
      </c>
      <c r="C1298" s="425" t="s">
        <v>312</v>
      </c>
      <c r="D1298" s="422">
        <f t="shared" si="304"/>
        <v>0</v>
      </c>
      <c r="E1298" s="422">
        <f t="shared" si="305"/>
        <v>0</v>
      </c>
      <c r="F1298" s="422">
        <f t="shared" si="306"/>
        <v>0</v>
      </c>
      <c r="G1298" s="422">
        <f t="shared" si="307"/>
        <v>0</v>
      </c>
      <c r="H1298" s="22">
        <f t="shared" si="308"/>
        <v>0</v>
      </c>
      <c r="I1298" s="116">
        <v>0</v>
      </c>
      <c r="J1298" s="116">
        <v>0</v>
      </c>
      <c r="K1298" s="116">
        <v>0</v>
      </c>
      <c r="L1298" s="116">
        <v>0</v>
      </c>
      <c r="M1298" s="22">
        <f t="shared" si="309"/>
        <v>0</v>
      </c>
      <c r="N1298" s="116">
        <v>0</v>
      </c>
      <c r="O1298" s="116">
        <v>0</v>
      </c>
      <c r="P1298" s="116">
        <v>0</v>
      </c>
      <c r="Q1298" s="116">
        <v>0</v>
      </c>
      <c r="R1298" s="22">
        <f t="shared" si="310"/>
        <v>0</v>
      </c>
      <c r="S1298" s="116">
        <v>0</v>
      </c>
      <c r="T1298" s="116">
        <v>0</v>
      </c>
      <c r="U1298" s="116">
        <v>0</v>
      </c>
      <c r="V1298" s="116">
        <v>0</v>
      </c>
      <c r="W1298" s="22">
        <f t="shared" si="311"/>
        <v>0</v>
      </c>
      <c r="X1298" s="22">
        <f t="shared" si="312"/>
        <v>0</v>
      </c>
      <c r="Y1298" s="22">
        <f ca="1">OFFSET('Cost Study'!$B$7,'Operations Support'!$C1298,'Operations Support'!$B1298)*$H1298</f>
        <v>0</v>
      </c>
      <c r="Z1298" s="23">
        <f ca="1">Y1298*'Cost Study'!$B$31</f>
        <v>0</v>
      </c>
      <c r="AA1298" s="23">
        <f ca="1">IF(A1298=10298,1.51,1)*IF($B1298&lt;3,$D1298*'Cost Study'!$B$32*OFFSET('Cost Study'!$B$7,'Operations Support'!$C1298,'Operations Support'!$B1298),0)</f>
        <v>0</v>
      </c>
      <c r="AB1298" s="24">
        <f ca="1">AA1298*'Cost Study'!$B$31</f>
        <v>0</v>
      </c>
      <c r="AC1298" s="23">
        <f ca="1">Y1298*'Cost Study'!$B$31</f>
        <v>0</v>
      </c>
      <c r="AD1298" s="24">
        <f ca="1">AA1298*'Cost Study'!$B$31</f>
        <v>0</v>
      </c>
      <c r="AE1298" s="377">
        <f t="shared" ca="1" si="313"/>
        <v>0</v>
      </c>
      <c r="AF1298" s="377">
        <f t="shared" ca="1" si="314"/>
        <v>0</v>
      </c>
      <c r="AH1298" s="688">
        <f>IFERROR($H1298/SUMIF($A:$A,$A1298,$H:$H)*SUMIF(Summary!$A$110:$A$186,$A1298,Summary!$P$110:$P$186),0)</f>
        <v>0</v>
      </c>
      <c r="AI1298" s="689">
        <f t="shared" ca="1" si="300"/>
        <v>0</v>
      </c>
      <c r="AJ1298" s="688">
        <f>IFERROR(H1298/SUMIF(A:A,A1298,H:H)*SUMIF(Summary!$A$110:$A$186,'Operations Support'!A1298,Summary!$Q$110:$Q$186),0)</f>
        <v>0</v>
      </c>
      <c r="AK1298" s="688">
        <f t="shared" ca="1" si="301"/>
        <v>0</v>
      </c>
      <c r="AM1298" s="688">
        <f>IFERROR($H1298/SUMIF($A:$A,$A1298,$H:$H)*SUMIF(Summary!$A$230:$A$266,$A1298,Summary!$P$230:$P$266),0)</f>
        <v>0</v>
      </c>
      <c r="AN1298" s="688">
        <f>IFERROR($H1298/SUMIF($A:$A,$A1298,$H:$H)*(SUMIF(Summary!$A$230:$A$266,$A1298,Summary!$L$230:$L$266)+SUMIF(Summary!$A$281:$A$317,$A1298,Summary!$L$281:$L$317))-AM1298,0)</f>
        <v>0</v>
      </c>
      <c r="AO1298" s="688">
        <f>IFERROR($H1298/SUMIF($A:$A,$A1298,$H:$H)*SUMIF(Summary!$A$230:$A$266,$A1298,Summary!$Q$230:$Q$266),0)</f>
        <v>0</v>
      </c>
      <c r="AP1298" s="688">
        <f>IFERROR($H1298/SUMIF($A:$A,$A1298,$H:$H)*(SUMIF(Summary!$A$230:$A$266,$A1298,Summary!$L$230:$L$266)+SUMIF(Summary!$A$281:$A$317,$A1298,Summary!$L$281:$L$317))-AO1298,0)</f>
        <v>0</v>
      </c>
      <c r="AQ1298" s="306"/>
      <c r="AR1298" s="688">
        <f t="shared" ca="1" si="302"/>
        <v>0</v>
      </c>
      <c r="AS1298" s="688">
        <f t="shared" ca="1" si="303"/>
        <v>0</v>
      </c>
    </row>
    <row r="1299" spans="1:45" x14ac:dyDescent="0.2">
      <c r="A1299" s="423">
        <v>3631</v>
      </c>
      <c r="B1299" s="424">
        <v>2</v>
      </c>
      <c r="C1299" s="425" t="s">
        <v>313</v>
      </c>
      <c r="D1299" s="422">
        <f t="shared" si="304"/>
        <v>802</v>
      </c>
      <c r="E1299" s="422">
        <f t="shared" si="305"/>
        <v>0</v>
      </c>
      <c r="F1299" s="422">
        <f t="shared" si="306"/>
        <v>1022</v>
      </c>
      <c r="G1299" s="422">
        <f t="shared" si="307"/>
        <v>0</v>
      </c>
      <c r="H1299" s="22">
        <f t="shared" si="308"/>
        <v>1824</v>
      </c>
      <c r="I1299" s="116">
        <v>264</v>
      </c>
      <c r="J1299" s="116">
        <v>0</v>
      </c>
      <c r="K1299" s="116">
        <v>429</v>
      </c>
      <c r="L1299" s="116">
        <v>0</v>
      </c>
      <c r="M1299" s="22">
        <f t="shared" si="309"/>
        <v>693</v>
      </c>
      <c r="N1299" s="116">
        <v>424</v>
      </c>
      <c r="O1299" s="116">
        <v>0</v>
      </c>
      <c r="P1299" s="116">
        <v>467</v>
      </c>
      <c r="Q1299" s="116">
        <v>0</v>
      </c>
      <c r="R1299" s="22">
        <f t="shared" si="310"/>
        <v>891</v>
      </c>
      <c r="S1299" s="116">
        <v>114</v>
      </c>
      <c r="T1299" s="116">
        <v>0</v>
      </c>
      <c r="U1299" s="116">
        <v>126</v>
      </c>
      <c r="V1299" s="116">
        <v>0</v>
      </c>
      <c r="W1299" s="22">
        <f t="shared" si="311"/>
        <v>240</v>
      </c>
      <c r="X1299" s="22">
        <f t="shared" si="312"/>
        <v>60.8</v>
      </c>
      <c r="Y1299" s="22">
        <f ca="1">OFFSET('Cost Study'!$B$7,'Operations Support'!$C1299,'Operations Support'!$B1299)*$H1299</f>
        <v>2845.44</v>
      </c>
      <c r="Z1299" s="23">
        <f ca="1">Y1299*'Cost Study'!$B$31</f>
        <v>158923.31547623948</v>
      </c>
      <c r="AA1299" s="23">
        <f ca="1">IF(A1299=10298,1.51,1)*IF($B1299&lt;3,$D1299*'Cost Study'!$B$32*OFFSET('Cost Study'!$B$7,'Operations Support'!$C1299,'Operations Support'!$B1299),0)</f>
        <v>125.11200000000001</v>
      </c>
      <c r="AB1299" s="24">
        <f ca="1">AA1299*'Cost Study'!$B$31</f>
        <v>6987.7466563565822</v>
      </c>
      <c r="AC1299" s="23">
        <f ca="1">Y1299*'Cost Study'!$B$31</f>
        <v>158923.31547623948</v>
      </c>
      <c r="AD1299" s="24">
        <f ca="1">AA1299*'Cost Study'!$B$31</f>
        <v>6987.7466563565822</v>
      </c>
      <c r="AE1299" s="377">
        <f t="shared" ca="1" si="313"/>
        <v>165911.06213259607</v>
      </c>
      <c r="AF1299" s="377">
        <f t="shared" ca="1" si="314"/>
        <v>165911.06213259607</v>
      </c>
      <c r="AH1299" s="688">
        <f>IFERROR($H1299/SUMIF($A:$A,$A1299,$H:$H)*SUMIF(Summary!$A$110:$A$186,$A1299,Summary!$P$110:$P$186),0)</f>
        <v>43369.938308776167</v>
      </c>
      <c r="AI1299" s="689">
        <f t="shared" ca="1" si="300"/>
        <v>122541.1238238199</v>
      </c>
      <c r="AJ1299" s="688">
        <f>IFERROR(H1299/SUMIF(A:A,A1299,H:H)*SUMIF(Summary!$A$110:$A$186,'Operations Support'!A1299,Summary!$Q$110:$Q$186),0)</f>
        <v>43466.513487634962</v>
      </c>
      <c r="AK1299" s="688">
        <f t="shared" ca="1" si="301"/>
        <v>122444.54864496111</v>
      </c>
      <c r="AM1299" s="688">
        <f>IFERROR($H1299/SUMIF($A:$A,$A1299,$H:$H)*SUMIF(Summary!$A$230:$A$266,$A1299,Summary!$P$230:$P$266),0)</f>
        <v>8205.6529165390784</v>
      </c>
      <c r="AN1299" s="688">
        <f>IFERROR($H1299/SUMIF($A:$A,$A1299,$H:$H)*(SUMIF(Summary!$A$230:$A$266,$A1299,Summary!$L$230:$L$266)+SUMIF(Summary!$A$281:$A$317,$A1299,Summary!$L$281:$L$317))-AM1299,0)</f>
        <v>23721.178585624457</v>
      </c>
      <c r="AO1299" s="688">
        <f>IFERROR($H1299/SUMIF($A:$A,$A1299,$H:$H)*SUMIF(Summary!$A$230:$A$266,$A1299,Summary!$Q$230:$Q$266),0)</f>
        <v>8223.925075296278</v>
      </c>
      <c r="AP1299" s="688">
        <f>IFERROR($H1299/SUMIF($A:$A,$A1299,$H:$H)*(SUMIF(Summary!$A$230:$A$266,$A1299,Summary!$L$230:$L$266)+SUMIF(Summary!$A$281:$A$317,$A1299,Summary!$L$281:$L$317))-AO1299,0)</f>
        <v>23702.906426867259</v>
      </c>
      <c r="AQ1299" s="306"/>
      <c r="AR1299" s="688">
        <f t="shared" ca="1" si="302"/>
        <v>146262.30240944435</v>
      </c>
      <c r="AS1299" s="688">
        <f t="shared" ca="1" si="303"/>
        <v>146147.45507182836</v>
      </c>
    </row>
    <row r="1300" spans="1:45" x14ac:dyDescent="0.2">
      <c r="A1300" s="423">
        <v>3631</v>
      </c>
      <c r="B1300" s="424">
        <v>2</v>
      </c>
      <c r="C1300" s="425" t="s">
        <v>314</v>
      </c>
      <c r="D1300" s="422">
        <f t="shared" si="304"/>
        <v>0</v>
      </c>
      <c r="E1300" s="422">
        <f t="shared" si="305"/>
        <v>0</v>
      </c>
      <c r="F1300" s="422">
        <f t="shared" si="306"/>
        <v>0</v>
      </c>
      <c r="G1300" s="422">
        <f t="shared" si="307"/>
        <v>0</v>
      </c>
      <c r="H1300" s="22">
        <f t="shared" si="308"/>
        <v>0</v>
      </c>
      <c r="I1300" s="116">
        <v>0</v>
      </c>
      <c r="J1300" s="116">
        <v>0</v>
      </c>
      <c r="K1300" s="116">
        <v>0</v>
      </c>
      <c r="L1300" s="116">
        <v>0</v>
      </c>
      <c r="M1300" s="22">
        <f t="shared" si="309"/>
        <v>0</v>
      </c>
      <c r="N1300" s="116">
        <v>0</v>
      </c>
      <c r="O1300" s="116">
        <v>0</v>
      </c>
      <c r="P1300" s="116">
        <v>0</v>
      </c>
      <c r="Q1300" s="116">
        <v>0</v>
      </c>
      <c r="R1300" s="22">
        <f t="shared" si="310"/>
        <v>0</v>
      </c>
      <c r="S1300" s="116">
        <v>0</v>
      </c>
      <c r="T1300" s="116">
        <v>0</v>
      </c>
      <c r="U1300" s="116">
        <v>0</v>
      </c>
      <c r="V1300" s="116">
        <v>0</v>
      </c>
      <c r="W1300" s="22">
        <f t="shared" si="311"/>
        <v>0</v>
      </c>
      <c r="X1300" s="22">
        <f t="shared" si="312"/>
        <v>0</v>
      </c>
      <c r="Y1300" s="22">
        <f ca="1">OFFSET('Cost Study'!$B$7,'Operations Support'!$C1300,'Operations Support'!$B1300)*$H1300</f>
        <v>0</v>
      </c>
      <c r="Z1300" s="23">
        <f ca="1">Y1300*'Cost Study'!$B$31</f>
        <v>0</v>
      </c>
      <c r="AA1300" s="23">
        <f ca="1">IF(A1300=10298,1.51,1)*IF($B1300&lt;3,$D1300*'Cost Study'!$B$32*OFFSET('Cost Study'!$B$7,'Operations Support'!$C1300,'Operations Support'!$B1300),0)</f>
        <v>0</v>
      </c>
      <c r="AB1300" s="24">
        <f ca="1">AA1300*'Cost Study'!$B$31</f>
        <v>0</v>
      </c>
      <c r="AC1300" s="23">
        <f ca="1">Y1300*'Cost Study'!$B$31</f>
        <v>0</v>
      </c>
      <c r="AD1300" s="24">
        <f ca="1">AA1300*'Cost Study'!$B$31</f>
        <v>0</v>
      </c>
      <c r="AE1300" s="377">
        <f t="shared" ca="1" si="313"/>
        <v>0</v>
      </c>
      <c r="AF1300" s="377">
        <f t="shared" ca="1" si="314"/>
        <v>0</v>
      </c>
      <c r="AH1300" s="688">
        <f>IFERROR($H1300/SUMIF($A:$A,$A1300,$H:$H)*SUMIF(Summary!$A$110:$A$186,$A1300,Summary!$P$110:$P$186),0)</f>
        <v>0</v>
      </c>
      <c r="AI1300" s="689">
        <f t="shared" ca="1" si="300"/>
        <v>0</v>
      </c>
      <c r="AJ1300" s="688">
        <f>IFERROR(H1300/SUMIF(A:A,A1300,H:H)*SUMIF(Summary!$A$110:$A$186,'Operations Support'!A1300,Summary!$Q$110:$Q$186),0)</f>
        <v>0</v>
      </c>
      <c r="AK1300" s="688">
        <f t="shared" ca="1" si="301"/>
        <v>0</v>
      </c>
      <c r="AM1300" s="688">
        <f>IFERROR($H1300/SUMIF($A:$A,$A1300,$H:$H)*SUMIF(Summary!$A$230:$A$266,$A1300,Summary!$P$230:$P$266),0)</f>
        <v>0</v>
      </c>
      <c r="AN1300" s="688">
        <f>IFERROR($H1300/SUMIF($A:$A,$A1300,$H:$H)*(SUMIF(Summary!$A$230:$A$266,$A1300,Summary!$L$230:$L$266)+SUMIF(Summary!$A$281:$A$317,$A1300,Summary!$L$281:$L$317))-AM1300,0)</f>
        <v>0</v>
      </c>
      <c r="AO1300" s="688">
        <f>IFERROR($H1300/SUMIF($A:$A,$A1300,$H:$H)*SUMIF(Summary!$A$230:$A$266,$A1300,Summary!$Q$230:$Q$266),0)</f>
        <v>0</v>
      </c>
      <c r="AP1300" s="688">
        <f>IFERROR($H1300/SUMIF($A:$A,$A1300,$H:$H)*(SUMIF(Summary!$A$230:$A$266,$A1300,Summary!$L$230:$L$266)+SUMIF(Summary!$A$281:$A$317,$A1300,Summary!$L$281:$L$317))-AO1300,0)</f>
        <v>0</v>
      </c>
      <c r="AQ1300" s="306"/>
      <c r="AR1300" s="688">
        <f t="shared" ca="1" si="302"/>
        <v>0</v>
      </c>
      <c r="AS1300" s="688">
        <f t="shared" ca="1" si="303"/>
        <v>0</v>
      </c>
    </row>
    <row r="1301" spans="1:45" x14ac:dyDescent="0.2">
      <c r="A1301" s="423">
        <v>3631</v>
      </c>
      <c r="B1301" s="424">
        <v>2</v>
      </c>
      <c r="C1301" s="425" t="s">
        <v>315</v>
      </c>
      <c r="D1301" s="422">
        <f t="shared" si="304"/>
        <v>15372</v>
      </c>
      <c r="E1301" s="422">
        <f t="shared" si="305"/>
        <v>0</v>
      </c>
      <c r="F1301" s="422">
        <f t="shared" si="306"/>
        <v>11754</v>
      </c>
      <c r="G1301" s="422">
        <f t="shared" si="307"/>
        <v>0</v>
      </c>
      <c r="H1301" s="22">
        <f t="shared" si="308"/>
        <v>27126</v>
      </c>
      <c r="I1301" s="116">
        <v>5989</v>
      </c>
      <c r="J1301" s="116">
        <v>0</v>
      </c>
      <c r="K1301" s="116">
        <v>5601</v>
      </c>
      <c r="L1301" s="116">
        <v>0</v>
      </c>
      <c r="M1301" s="22">
        <f t="shared" si="309"/>
        <v>11590</v>
      </c>
      <c r="N1301" s="116">
        <v>5354</v>
      </c>
      <c r="O1301" s="116">
        <v>0</v>
      </c>
      <c r="P1301" s="116">
        <v>4494</v>
      </c>
      <c r="Q1301" s="116">
        <v>0</v>
      </c>
      <c r="R1301" s="22">
        <f t="shared" si="310"/>
        <v>9848</v>
      </c>
      <c r="S1301" s="116">
        <v>4029</v>
      </c>
      <c r="T1301" s="116">
        <v>0</v>
      </c>
      <c r="U1301" s="116">
        <v>1659</v>
      </c>
      <c r="V1301" s="116">
        <v>0</v>
      </c>
      <c r="W1301" s="22">
        <f t="shared" si="311"/>
        <v>5688</v>
      </c>
      <c r="X1301" s="22">
        <f t="shared" si="312"/>
        <v>904.2</v>
      </c>
      <c r="Y1301" s="22">
        <f ca="1">OFFSET('Cost Study'!$B$7,'Operations Support'!$C1301,'Operations Support'!$B1301)*$H1301</f>
        <v>48555.54</v>
      </c>
      <c r="Z1301" s="23">
        <f ca="1">Y1301*'Cost Study'!$B$31</f>
        <v>2711920.6173875271</v>
      </c>
      <c r="AA1301" s="23">
        <f ca="1">IF(A1301=10298,1.51,1)*IF($B1301&lt;3,$D1301*'Cost Study'!$B$32*OFFSET('Cost Study'!$B$7,'Operations Support'!$C1301,'Operations Support'!$B1301),0)</f>
        <v>2751.5880000000002</v>
      </c>
      <c r="AB1301" s="24">
        <f ca="1">AA1301*'Cost Study'!$B$31</f>
        <v>153681.50014923344</v>
      </c>
      <c r="AC1301" s="23">
        <f ca="1">Y1301*'Cost Study'!$B$31</f>
        <v>2711920.6173875271</v>
      </c>
      <c r="AD1301" s="24">
        <f ca="1">AA1301*'Cost Study'!$B$31</f>
        <v>153681.50014923344</v>
      </c>
      <c r="AE1301" s="377">
        <f t="shared" ca="1" si="313"/>
        <v>2865602.1175367604</v>
      </c>
      <c r="AF1301" s="377">
        <f t="shared" ca="1" si="314"/>
        <v>2865602.1175367604</v>
      </c>
      <c r="AH1301" s="688">
        <f>IFERROR($H1301/SUMIF($A:$A,$A1301,$H:$H)*SUMIF(Summary!$A$110:$A$186,$A1301,Summary!$P$110:$P$186),0)</f>
        <v>644985.16807229305</v>
      </c>
      <c r="AI1301" s="689">
        <f t="shared" ca="1" si="300"/>
        <v>2220616.9494644674</v>
      </c>
      <c r="AJ1301" s="688">
        <f>IFERROR(H1301/SUMIF(A:A,A1301,H:H)*SUMIF(Summary!$A$110:$A$186,'Operations Support'!A1301,Summary!$Q$110:$Q$186),0)</f>
        <v>646421.40617630817</v>
      </c>
      <c r="AK1301" s="688">
        <f t="shared" ca="1" si="301"/>
        <v>2219180.7113604522</v>
      </c>
      <c r="AM1301" s="688">
        <f>IFERROR($H1301/SUMIF($A:$A,$A1301,$H:$H)*SUMIF(Summary!$A$230:$A$266,$A1301,Summary!$P$230:$P$266),0)</f>
        <v>122032.09485418809</v>
      </c>
      <c r="AN1301" s="688">
        <f>IFERROR($H1301/SUMIF($A:$A,$A1301,$H:$H)*(SUMIF(Summary!$A$230:$A$266,$A1301,Summary!$L$230:$L$266)+SUMIF(Summary!$A$281:$A$317,$A1301,Summary!$L$281:$L$317))-AM1301,0)</f>
        <v>352774.50126844796</v>
      </c>
      <c r="AO1301" s="688">
        <f>IFERROR($H1301/SUMIF($A:$A,$A1301,$H:$H)*SUMIF(Summary!$A$230:$A$266,$A1301,Summary!$Q$230:$Q$266),0)</f>
        <v>122303.83310991604</v>
      </c>
      <c r="AP1301" s="688">
        <f>IFERROR($H1301/SUMIF($A:$A,$A1301,$H:$H)*(SUMIF(Summary!$A$230:$A$266,$A1301,Summary!$L$230:$L$266)+SUMIF(Summary!$A$281:$A$317,$A1301,Summary!$L$281:$L$317))-AO1301,0)</f>
        <v>352502.76301272004</v>
      </c>
      <c r="AQ1301" s="306"/>
      <c r="AR1301" s="688">
        <f t="shared" ca="1" si="302"/>
        <v>2573391.4507329152</v>
      </c>
      <c r="AS1301" s="688">
        <f t="shared" ca="1" si="303"/>
        <v>2571683.474373172</v>
      </c>
    </row>
    <row r="1302" spans="1:45" x14ac:dyDescent="0.2">
      <c r="A1302" s="423">
        <v>3631</v>
      </c>
      <c r="B1302" s="424">
        <v>2</v>
      </c>
      <c r="C1302" s="425" t="s">
        <v>316</v>
      </c>
      <c r="D1302" s="422">
        <f t="shared" si="304"/>
        <v>0</v>
      </c>
      <c r="E1302" s="422">
        <f t="shared" si="305"/>
        <v>0</v>
      </c>
      <c r="F1302" s="422">
        <f t="shared" si="306"/>
        <v>0</v>
      </c>
      <c r="G1302" s="422">
        <f t="shared" si="307"/>
        <v>0</v>
      </c>
      <c r="H1302" s="22">
        <f t="shared" si="308"/>
        <v>0</v>
      </c>
      <c r="I1302" s="116">
        <v>0</v>
      </c>
      <c r="J1302" s="116">
        <v>0</v>
      </c>
      <c r="K1302" s="116">
        <v>0</v>
      </c>
      <c r="L1302" s="116">
        <v>0</v>
      </c>
      <c r="M1302" s="22">
        <f t="shared" si="309"/>
        <v>0</v>
      </c>
      <c r="N1302" s="116">
        <v>0</v>
      </c>
      <c r="O1302" s="116">
        <v>0</v>
      </c>
      <c r="P1302" s="116">
        <v>0</v>
      </c>
      <c r="Q1302" s="116">
        <v>0</v>
      </c>
      <c r="R1302" s="22">
        <f t="shared" si="310"/>
        <v>0</v>
      </c>
      <c r="S1302" s="116">
        <v>0</v>
      </c>
      <c r="T1302" s="116">
        <v>0</v>
      </c>
      <c r="U1302" s="116">
        <v>0</v>
      </c>
      <c r="V1302" s="116">
        <v>0</v>
      </c>
      <c r="W1302" s="22">
        <f t="shared" si="311"/>
        <v>0</v>
      </c>
      <c r="X1302" s="22">
        <f t="shared" si="312"/>
        <v>0</v>
      </c>
      <c r="Y1302" s="22">
        <f ca="1">OFFSET('Cost Study'!$B$7,'Operations Support'!$C1302,'Operations Support'!$B1302)*$H1302</f>
        <v>0</v>
      </c>
      <c r="Z1302" s="23">
        <f ca="1">Y1302*'Cost Study'!$B$31</f>
        <v>0</v>
      </c>
      <c r="AA1302" s="23">
        <f ca="1">IF(A1302=10298,1.51,1)*IF($B1302&lt;3,$D1302*'Cost Study'!$B$32*OFFSET('Cost Study'!$B$7,'Operations Support'!$C1302,'Operations Support'!$B1302),0)</f>
        <v>0</v>
      </c>
      <c r="AB1302" s="24">
        <f ca="1">AA1302*'Cost Study'!$B$31</f>
        <v>0</v>
      </c>
      <c r="AC1302" s="23">
        <f ca="1">Y1302*'Cost Study'!$B$31</f>
        <v>0</v>
      </c>
      <c r="AD1302" s="24">
        <f ca="1">AA1302*'Cost Study'!$B$31</f>
        <v>0</v>
      </c>
      <c r="AE1302" s="377">
        <f t="shared" ca="1" si="313"/>
        <v>0</v>
      </c>
      <c r="AF1302" s="377">
        <f t="shared" ca="1" si="314"/>
        <v>0</v>
      </c>
      <c r="AH1302" s="688">
        <f>IFERROR($H1302/SUMIF($A:$A,$A1302,$H:$H)*SUMIF(Summary!$A$110:$A$186,$A1302,Summary!$P$110:$P$186),0)</f>
        <v>0</v>
      </c>
      <c r="AI1302" s="689">
        <f t="shared" ca="1" si="300"/>
        <v>0</v>
      </c>
      <c r="AJ1302" s="688">
        <f>IFERROR(H1302/SUMIF(A:A,A1302,H:H)*SUMIF(Summary!$A$110:$A$186,'Operations Support'!A1302,Summary!$Q$110:$Q$186),0)</f>
        <v>0</v>
      </c>
      <c r="AK1302" s="688">
        <f t="shared" ca="1" si="301"/>
        <v>0</v>
      </c>
      <c r="AM1302" s="688">
        <f>IFERROR($H1302/SUMIF($A:$A,$A1302,$H:$H)*SUMIF(Summary!$A$230:$A$266,$A1302,Summary!$P$230:$P$266),0)</f>
        <v>0</v>
      </c>
      <c r="AN1302" s="688">
        <f>IFERROR($H1302/SUMIF($A:$A,$A1302,$H:$H)*(SUMIF(Summary!$A$230:$A$266,$A1302,Summary!$L$230:$L$266)+SUMIF(Summary!$A$281:$A$317,$A1302,Summary!$L$281:$L$317))-AM1302,0)</f>
        <v>0</v>
      </c>
      <c r="AO1302" s="688">
        <f>IFERROR($H1302/SUMIF($A:$A,$A1302,$H:$H)*SUMIF(Summary!$A$230:$A$266,$A1302,Summary!$Q$230:$Q$266),0)</f>
        <v>0</v>
      </c>
      <c r="AP1302" s="688">
        <f>IFERROR($H1302/SUMIF($A:$A,$A1302,$H:$H)*(SUMIF(Summary!$A$230:$A$266,$A1302,Summary!$L$230:$L$266)+SUMIF(Summary!$A$281:$A$317,$A1302,Summary!$L$281:$L$317))-AO1302,0)</f>
        <v>0</v>
      </c>
      <c r="AQ1302" s="306"/>
      <c r="AR1302" s="688">
        <f t="shared" ca="1" si="302"/>
        <v>0</v>
      </c>
      <c r="AS1302" s="688">
        <f t="shared" ca="1" si="303"/>
        <v>0</v>
      </c>
    </row>
    <row r="1303" spans="1:45" x14ac:dyDescent="0.2">
      <c r="A1303" s="423">
        <v>3631</v>
      </c>
      <c r="B1303" s="424">
        <v>2</v>
      </c>
      <c r="C1303" s="425" t="s">
        <v>317</v>
      </c>
      <c r="D1303" s="422">
        <f t="shared" si="304"/>
        <v>864</v>
      </c>
      <c r="E1303" s="422">
        <f t="shared" si="305"/>
        <v>0</v>
      </c>
      <c r="F1303" s="422">
        <f t="shared" si="306"/>
        <v>150</v>
      </c>
      <c r="G1303" s="422">
        <f t="shared" si="307"/>
        <v>0</v>
      </c>
      <c r="H1303" s="22">
        <f t="shared" si="308"/>
        <v>1014</v>
      </c>
      <c r="I1303" s="116">
        <v>438</v>
      </c>
      <c r="J1303" s="116">
        <v>0</v>
      </c>
      <c r="K1303" s="116">
        <v>36</v>
      </c>
      <c r="L1303" s="116">
        <v>0</v>
      </c>
      <c r="M1303" s="22">
        <f t="shared" si="309"/>
        <v>474</v>
      </c>
      <c r="N1303" s="116">
        <v>384</v>
      </c>
      <c r="O1303" s="116">
        <v>0</v>
      </c>
      <c r="P1303" s="116">
        <v>0</v>
      </c>
      <c r="Q1303" s="116">
        <v>0</v>
      </c>
      <c r="R1303" s="22">
        <f t="shared" si="310"/>
        <v>384</v>
      </c>
      <c r="S1303" s="116">
        <v>42</v>
      </c>
      <c r="T1303" s="116">
        <v>0</v>
      </c>
      <c r="U1303" s="116">
        <v>114</v>
      </c>
      <c r="V1303" s="116">
        <v>0</v>
      </c>
      <c r="W1303" s="22">
        <f t="shared" si="311"/>
        <v>156</v>
      </c>
      <c r="X1303" s="22">
        <f t="shared" si="312"/>
        <v>33.799999999999997</v>
      </c>
      <c r="Y1303" s="22">
        <f ca="1">OFFSET('Cost Study'!$B$7,'Operations Support'!$C1303,'Operations Support'!$B1303)*$H1303</f>
        <v>2220.66</v>
      </c>
      <c r="Z1303" s="23">
        <f ca="1">Y1303*'Cost Study'!$B$31</f>
        <v>124028.14669979543</v>
      </c>
      <c r="AA1303" s="23">
        <f ca="1">IF(A1303=10298,1.51,1)*IF($B1303&lt;3,$D1303*'Cost Study'!$B$32*OFFSET('Cost Study'!$B$7,'Operations Support'!$C1303,'Operations Support'!$B1303),0)</f>
        <v>189.21600000000001</v>
      </c>
      <c r="AB1303" s="24">
        <f ca="1">AA1303*'Cost Study'!$B$31</f>
        <v>10568.078772053577</v>
      </c>
      <c r="AC1303" s="23">
        <f ca="1">Y1303*'Cost Study'!$B$31</f>
        <v>124028.14669979543</v>
      </c>
      <c r="AD1303" s="24">
        <f ca="1">AA1303*'Cost Study'!$B$31</f>
        <v>10568.078772053577</v>
      </c>
      <c r="AE1303" s="377">
        <f t="shared" ca="1" si="313"/>
        <v>134596.225471849</v>
      </c>
      <c r="AF1303" s="377">
        <f t="shared" ca="1" si="314"/>
        <v>134596.225471849</v>
      </c>
      <c r="AH1303" s="688">
        <f>IFERROR($H1303/SUMIF($A:$A,$A1303,$H:$H)*SUMIF(Summary!$A$110:$A$186,$A1303,Summary!$P$110:$P$186),0)</f>
        <v>24110.261757181492</v>
      </c>
      <c r="AI1303" s="689">
        <f t="shared" ca="1" si="300"/>
        <v>110485.96371466751</v>
      </c>
      <c r="AJ1303" s="688">
        <f>IFERROR(H1303/SUMIF(A:A,A1303,H:H)*SUMIF(Summary!$A$110:$A$186,'Operations Support'!A1303,Summary!$Q$110:$Q$186),0)</f>
        <v>24163.949932270752</v>
      </c>
      <c r="AK1303" s="688">
        <f t="shared" ca="1" si="301"/>
        <v>110432.27553957824</v>
      </c>
      <c r="AM1303" s="688">
        <f>IFERROR($H1303/SUMIF($A:$A,$A1303,$H:$H)*SUMIF(Summary!$A$230:$A$266,$A1303,Summary!$P$230:$P$266),0)</f>
        <v>4561.6952068917908</v>
      </c>
      <c r="AN1303" s="688">
        <f>IFERROR($H1303/SUMIF($A:$A,$A1303,$H:$H)*(SUMIF(Summary!$A$230:$A$266,$A1303,Summary!$L$230:$L$266)+SUMIF(Summary!$A$281:$A$317,$A1303,Summary!$L$281:$L$317))-AM1303,0)</f>
        <v>13187.102568982018</v>
      </c>
      <c r="AO1303" s="688">
        <f>IFERROR($H1303/SUMIF($A:$A,$A1303,$H:$H)*SUMIF(Summary!$A$230:$A$266,$A1303,Summary!$Q$230:$Q$266),0)</f>
        <v>4571.8530846219446</v>
      </c>
      <c r="AP1303" s="688">
        <f>IFERROR($H1303/SUMIF($A:$A,$A1303,$H:$H)*(SUMIF(Summary!$A$230:$A$266,$A1303,Summary!$L$230:$L$266)+SUMIF(Summary!$A$281:$A$317,$A1303,Summary!$L$281:$L$317))-AO1303,0)</f>
        <v>13176.944691251865</v>
      </c>
      <c r="AQ1303" s="306"/>
      <c r="AR1303" s="688">
        <f t="shared" ca="1" si="302"/>
        <v>123673.06628364953</v>
      </c>
      <c r="AS1303" s="688">
        <f t="shared" ca="1" si="303"/>
        <v>123609.22023083011</v>
      </c>
    </row>
    <row r="1304" spans="1:45" x14ac:dyDescent="0.2">
      <c r="A1304" s="423">
        <v>3631</v>
      </c>
      <c r="B1304" s="424">
        <v>2</v>
      </c>
      <c r="C1304" s="425" t="s">
        <v>318</v>
      </c>
      <c r="D1304" s="422">
        <f t="shared" si="304"/>
        <v>1674</v>
      </c>
      <c r="E1304" s="422">
        <f t="shared" si="305"/>
        <v>0</v>
      </c>
      <c r="F1304" s="422">
        <f t="shared" si="306"/>
        <v>3894</v>
      </c>
      <c r="G1304" s="422">
        <f t="shared" si="307"/>
        <v>0</v>
      </c>
      <c r="H1304" s="22">
        <f t="shared" si="308"/>
        <v>5568</v>
      </c>
      <c r="I1304" s="116">
        <v>723</v>
      </c>
      <c r="J1304" s="116">
        <v>0</v>
      </c>
      <c r="K1304" s="116">
        <v>2175</v>
      </c>
      <c r="L1304" s="116">
        <v>0</v>
      </c>
      <c r="M1304" s="22">
        <f t="shared" si="309"/>
        <v>2898</v>
      </c>
      <c r="N1304" s="116">
        <v>792</v>
      </c>
      <c r="O1304" s="116">
        <v>0</v>
      </c>
      <c r="P1304" s="116">
        <v>1266</v>
      </c>
      <c r="Q1304" s="116">
        <v>0</v>
      </c>
      <c r="R1304" s="22">
        <f t="shared" si="310"/>
        <v>2058</v>
      </c>
      <c r="S1304" s="116">
        <v>159</v>
      </c>
      <c r="T1304" s="116">
        <v>0</v>
      </c>
      <c r="U1304" s="116">
        <v>453</v>
      </c>
      <c r="V1304" s="116">
        <v>0</v>
      </c>
      <c r="W1304" s="22">
        <f t="shared" si="311"/>
        <v>612</v>
      </c>
      <c r="X1304" s="22">
        <f t="shared" si="312"/>
        <v>185.6</v>
      </c>
      <c r="Y1304" s="22">
        <f ca="1">OFFSET('Cost Study'!$B$7,'Operations Support'!$C1304,'Operations Support'!$B1304)*$H1304</f>
        <v>12750.72</v>
      </c>
      <c r="Z1304" s="23">
        <f ca="1">Y1304*'Cost Study'!$B$31</f>
        <v>712152.31989049003</v>
      </c>
      <c r="AA1304" s="23">
        <f ca="1">IF(A1304=10298,1.51,1)*IF($B1304&lt;3,$D1304*'Cost Study'!$B$32*OFFSET('Cost Study'!$B$7,'Operations Support'!$C1304,'Operations Support'!$B1304),0)</f>
        <v>383.346</v>
      </c>
      <c r="AB1304" s="24">
        <f ca="1">AA1304*'Cost Study'!$B$31</f>
        <v>21410.613927742106</v>
      </c>
      <c r="AC1304" s="23">
        <f ca="1">Y1304*'Cost Study'!$B$31</f>
        <v>712152.31989049003</v>
      </c>
      <c r="AD1304" s="24">
        <f ca="1">AA1304*'Cost Study'!$B$31</f>
        <v>21410.613927742106</v>
      </c>
      <c r="AE1304" s="377">
        <f t="shared" ca="1" si="313"/>
        <v>733562.93381823215</v>
      </c>
      <c r="AF1304" s="377">
        <f t="shared" ca="1" si="314"/>
        <v>733562.93381823215</v>
      </c>
      <c r="AH1304" s="688">
        <f>IFERROR($H1304/SUMIF($A:$A,$A1304,$H:$H)*SUMIF(Summary!$A$110:$A$186,$A1304,Summary!$P$110:$P$186),0)</f>
        <v>132392.44325836937</v>
      </c>
      <c r="AI1304" s="689">
        <f t="shared" ca="1" si="300"/>
        <v>601170.49055986281</v>
      </c>
      <c r="AJ1304" s="688">
        <f>IFERROR(H1304/SUMIF(A:A,A1304,H:H)*SUMIF(Summary!$A$110:$A$186,'Operations Support'!A1304,Summary!$Q$110:$Q$186),0)</f>
        <v>132687.2516990962</v>
      </c>
      <c r="AK1304" s="688">
        <f t="shared" ca="1" si="301"/>
        <v>600875.68211913598</v>
      </c>
      <c r="AM1304" s="688">
        <f>IFERROR($H1304/SUMIF($A:$A,$A1304,$H:$H)*SUMIF(Summary!$A$230:$A$266,$A1304,Summary!$P$230:$P$266),0)</f>
        <v>25048.835218908771</v>
      </c>
      <c r="AN1304" s="688">
        <f>IFERROR($H1304/SUMIF($A:$A,$A1304,$H:$H)*(SUMIF(Summary!$A$230:$A$266,$A1304,Summary!$L$230:$L$266)+SUMIF(Summary!$A$281:$A$317,$A1304,Summary!$L$281:$L$317))-AM1304,0)</f>
        <v>72412.018840327291</v>
      </c>
      <c r="AO1304" s="688">
        <f>IFERROR($H1304/SUMIF($A:$A,$A1304,$H:$H)*SUMIF(Summary!$A$230:$A$266,$A1304,Summary!$Q$230:$Q$266),0)</f>
        <v>25104.613387746536</v>
      </c>
      <c r="AP1304" s="688">
        <f>IFERROR($H1304/SUMIF($A:$A,$A1304,$H:$H)*(SUMIF(Summary!$A$230:$A$266,$A1304,Summary!$L$230:$L$266)+SUMIF(Summary!$A$281:$A$317,$A1304,Summary!$L$281:$L$317))-AO1304,0)</f>
        <v>72356.240671489533</v>
      </c>
      <c r="AQ1304" s="306"/>
      <c r="AR1304" s="688">
        <f t="shared" ca="1" si="302"/>
        <v>673582.50940019009</v>
      </c>
      <c r="AS1304" s="688">
        <f t="shared" ca="1" si="303"/>
        <v>673231.92279062548</v>
      </c>
    </row>
    <row r="1305" spans="1:45" x14ac:dyDescent="0.2">
      <c r="A1305" s="423">
        <v>3631</v>
      </c>
      <c r="B1305" s="424">
        <v>2</v>
      </c>
      <c r="C1305" s="425" t="s">
        <v>319</v>
      </c>
      <c r="D1305" s="422">
        <f t="shared" si="304"/>
        <v>1195</v>
      </c>
      <c r="E1305" s="422">
        <f t="shared" si="305"/>
        <v>0</v>
      </c>
      <c r="F1305" s="422">
        <f t="shared" si="306"/>
        <v>8997</v>
      </c>
      <c r="G1305" s="422">
        <f t="shared" si="307"/>
        <v>0</v>
      </c>
      <c r="H1305" s="22">
        <f t="shared" si="308"/>
        <v>10192</v>
      </c>
      <c r="I1305" s="116">
        <v>767</v>
      </c>
      <c r="J1305" s="116">
        <v>0</v>
      </c>
      <c r="K1305" s="116">
        <v>4504</v>
      </c>
      <c r="L1305" s="116">
        <v>0</v>
      </c>
      <c r="M1305" s="22">
        <f t="shared" si="309"/>
        <v>5271</v>
      </c>
      <c r="N1305" s="116">
        <v>391</v>
      </c>
      <c r="O1305" s="116">
        <v>0</v>
      </c>
      <c r="P1305" s="116">
        <v>4414</v>
      </c>
      <c r="Q1305" s="116">
        <v>0</v>
      </c>
      <c r="R1305" s="22">
        <f t="shared" si="310"/>
        <v>4805</v>
      </c>
      <c r="S1305" s="116">
        <v>37</v>
      </c>
      <c r="T1305" s="116">
        <v>0</v>
      </c>
      <c r="U1305" s="116">
        <v>79</v>
      </c>
      <c r="V1305" s="116">
        <v>0</v>
      </c>
      <c r="W1305" s="22">
        <f t="shared" si="311"/>
        <v>116</v>
      </c>
      <c r="X1305" s="22">
        <f t="shared" si="312"/>
        <v>339.73333333333335</v>
      </c>
      <c r="Y1305" s="22">
        <f ca="1">OFFSET('Cost Study'!$B$7,'Operations Support'!$C1305,'Operations Support'!$B1305)*$H1305</f>
        <v>20791.68</v>
      </c>
      <c r="Z1305" s="23">
        <f ca="1">Y1305*'Cost Study'!$B$31</f>
        <v>1161255.4543132235</v>
      </c>
      <c r="AA1305" s="23">
        <f ca="1">IF(A1305=10298,1.51,1)*IF($B1305&lt;3,$D1305*'Cost Study'!$B$32*OFFSET('Cost Study'!$B$7,'Operations Support'!$C1305,'Operations Support'!$B1305),0)</f>
        <v>243.78</v>
      </c>
      <c r="AB1305" s="24">
        <f ca="1">AA1305*'Cost Study'!$B$31</f>
        <v>13615.583476298098</v>
      </c>
      <c r="AC1305" s="23">
        <f ca="1">Y1305*'Cost Study'!$B$31</f>
        <v>1161255.4543132235</v>
      </c>
      <c r="AD1305" s="24">
        <f ca="1">AA1305*'Cost Study'!$B$31</f>
        <v>13615.583476298098</v>
      </c>
      <c r="AE1305" s="377">
        <f t="shared" ca="1" si="313"/>
        <v>1174871.0377895215</v>
      </c>
      <c r="AF1305" s="377">
        <f t="shared" ca="1" si="314"/>
        <v>1174871.0377895215</v>
      </c>
      <c r="AH1305" s="688">
        <f>IFERROR($H1305/SUMIF($A:$A,$A1305,$H:$H)*SUMIF(Summary!$A$110:$A$186,$A1305,Summary!$P$110:$P$186),0)</f>
        <v>242339.04125167037</v>
      </c>
      <c r="AI1305" s="689">
        <f t="shared" ca="1" si="300"/>
        <v>932531.99653785117</v>
      </c>
      <c r="AJ1305" s="688">
        <f>IFERROR(H1305/SUMIF(A:A,A1305,H:H)*SUMIF(Summary!$A$110:$A$186,'Operations Support'!A1305,Summary!$Q$110:$Q$186),0)</f>
        <v>242878.67624231116</v>
      </c>
      <c r="AK1305" s="688">
        <f t="shared" ca="1" si="301"/>
        <v>931992.36154721037</v>
      </c>
      <c r="AM1305" s="688">
        <f>IFERROR($H1305/SUMIF($A:$A,$A1305,$H:$H)*SUMIF(Summary!$A$230:$A$266,$A1305,Summary!$P$230:$P$266),0)</f>
        <v>45850.885156450822</v>
      </c>
      <c r="AN1305" s="688">
        <f>IFERROR($H1305/SUMIF($A:$A,$A1305,$H:$H)*(SUMIF(Summary!$A$230:$A$266,$A1305,Summary!$L$230:$L$266)+SUMIF(Summary!$A$281:$A$317,$A1305,Summary!$L$281:$L$317))-AM1305,0)</f>
        <v>132547.28736002438</v>
      </c>
      <c r="AO1305" s="688">
        <f>IFERROR($H1305/SUMIF($A:$A,$A1305,$H:$H)*SUMIF(Summary!$A$230:$A$266,$A1305,Summary!$Q$230:$Q$266),0)</f>
        <v>45952.984850559034</v>
      </c>
      <c r="AP1305" s="688">
        <f>IFERROR($H1305/SUMIF($A:$A,$A1305,$H:$H)*(SUMIF(Summary!$A$230:$A$266,$A1305,Summary!$L$230:$L$266)+SUMIF(Summary!$A$281:$A$317,$A1305,Summary!$L$281:$L$317))-AO1305,0)</f>
        <v>132445.18766591616</v>
      </c>
      <c r="AQ1305" s="306"/>
      <c r="AR1305" s="688">
        <f t="shared" ca="1" si="302"/>
        <v>1065079.2838978756</v>
      </c>
      <c r="AS1305" s="688">
        <f t="shared" ca="1" si="303"/>
        <v>1064437.5492131265</v>
      </c>
    </row>
    <row r="1306" spans="1:45" x14ac:dyDescent="0.2">
      <c r="A1306" s="423">
        <v>3631</v>
      </c>
      <c r="B1306" s="424">
        <v>2</v>
      </c>
      <c r="C1306" s="425" t="s">
        <v>320</v>
      </c>
      <c r="D1306" s="422">
        <f t="shared" si="304"/>
        <v>0</v>
      </c>
      <c r="E1306" s="422">
        <f t="shared" si="305"/>
        <v>0</v>
      </c>
      <c r="F1306" s="422">
        <f t="shared" si="306"/>
        <v>0</v>
      </c>
      <c r="G1306" s="422">
        <f t="shared" si="307"/>
        <v>0</v>
      </c>
      <c r="H1306" s="22">
        <f t="shared" si="308"/>
        <v>0</v>
      </c>
      <c r="I1306" s="116">
        <v>0</v>
      </c>
      <c r="J1306" s="116">
        <v>0</v>
      </c>
      <c r="K1306" s="116">
        <v>0</v>
      </c>
      <c r="L1306" s="116">
        <v>0</v>
      </c>
      <c r="M1306" s="22">
        <f t="shared" si="309"/>
        <v>0</v>
      </c>
      <c r="N1306" s="116">
        <v>0</v>
      </c>
      <c r="O1306" s="116">
        <v>0</v>
      </c>
      <c r="P1306" s="116">
        <v>0</v>
      </c>
      <c r="Q1306" s="116">
        <v>0</v>
      </c>
      <c r="R1306" s="22">
        <f t="shared" si="310"/>
        <v>0</v>
      </c>
      <c r="S1306" s="116">
        <v>0</v>
      </c>
      <c r="T1306" s="116">
        <v>0</v>
      </c>
      <c r="U1306" s="116">
        <v>0</v>
      </c>
      <c r="V1306" s="116">
        <v>0</v>
      </c>
      <c r="W1306" s="22">
        <f t="shared" si="311"/>
        <v>0</v>
      </c>
      <c r="X1306" s="22">
        <f t="shared" si="312"/>
        <v>0</v>
      </c>
      <c r="Y1306" s="22">
        <f ca="1">OFFSET('Cost Study'!$B$7,'Operations Support'!$C1306,'Operations Support'!$B1306)*$H1306</f>
        <v>0</v>
      </c>
      <c r="Z1306" s="23">
        <f ca="1">Y1306*'Cost Study'!$B$31</f>
        <v>0</v>
      </c>
      <c r="AA1306" s="23">
        <f ca="1">IF(A1306=10298,1.51,1)*IF($B1306&lt;3,$D1306*'Cost Study'!$B$32*OFFSET('Cost Study'!$B$7,'Operations Support'!$C1306,'Operations Support'!$B1306),0)</f>
        <v>0</v>
      </c>
      <c r="AB1306" s="24">
        <f ca="1">AA1306*'Cost Study'!$B$31</f>
        <v>0</v>
      </c>
      <c r="AC1306" s="23">
        <f ca="1">Y1306*'Cost Study'!$B$31</f>
        <v>0</v>
      </c>
      <c r="AD1306" s="24">
        <f ca="1">AA1306*'Cost Study'!$B$31</f>
        <v>0</v>
      </c>
      <c r="AE1306" s="377">
        <f t="shared" ca="1" si="313"/>
        <v>0</v>
      </c>
      <c r="AF1306" s="377">
        <f t="shared" ca="1" si="314"/>
        <v>0</v>
      </c>
      <c r="AH1306" s="688">
        <f>IFERROR($H1306/SUMIF($A:$A,$A1306,$H:$H)*SUMIF(Summary!$A$110:$A$186,$A1306,Summary!$P$110:$P$186),0)</f>
        <v>0</v>
      </c>
      <c r="AI1306" s="689">
        <f t="shared" ca="1" si="300"/>
        <v>0</v>
      </c>
      <c r="AJ1306" s="688">
        <f>IFERROR(H1306/SUMIF(A:A,A1306,H:H)*SUMIF(Summary!$A$110:$A$186,'Operations Support'!A1306,Summary!$Q$110:$Q$186),0)</f>
        <v>0</v>
      </c>
      <c r="AK1306" s="688">
        <f t="shared" ca="1" si="301"/>
        <v>0</v>
      </c>
      <c r="AM1306" s="688">
        <f>IFERROR($H1306/SUMIF($A:$A,$A1306,$H:$H)*SUMIF(Summary!$A$230:$A$266,$A1306,Summary!$P$230:$P$266),0)</f>
        <v>0</v>
      </c>
      <c r="AN1306" s="688">
        <f>IFERROR($H1306/SUMIF($A:$A,$A1306,$H:$H)*(SUMIF(Summary!$A$230:$A$266,$A1306,Summary!$L$230:$L$266)+SUMIF(Summary!$A$281:$A$317,$A1306,Summary!$L$281:$L$317))-AM1306,0)</f>
        <v>0</v>
      </c>
      <c r="AO1306" s="688">
        <f>IFERROR($H1306/SUMIF($A:$A,$A1306,$H:$H)*SUMIF(Summary!$A$230:$A$266,$A1306,Summary!$Q$230:$Q$266),0)</f>
        <v>0</v>
      </c>
      <c r="AP1306" s="688">
        <f>IFERROR($H1306/SUMIF($A:$A,$A1306,$H:$H)*(SUMIF(Summary!$A$230:$A$266,$A1306,Summary!$L$230:$L$266)+SUMIF(Summary!$A$281:$A$317,$A1306,Summary!$L$281:$L$317))-AO1306,0)</f>
        <v>0</v>
      </c>
      <c r="AQ1306" s="306"/>
      <c r="AR1306" s="688">
        <f t="shared" ca="1" si="302"/>
        <v>0</v>
      </c>
      <c r="AS1306" s="688">
        <f t="shared" ca="1" si="303"/>
        <v>0</v>
      </c>
    </row>
    <row r="1307" spans="1:45" x14ac:dyDescent="0.2">
      <c r="A1307" s="423">
        <v>3631</v>
      </c>
      <c r="B1307" s="424">
        <v>3</v>
      </c>
      <c r="C1307" s="425" t="s">
        <v>300</v>
      </c>
      <c r="D1307" s="422">
        <f t="shared" si="304"/>
        <v>4466</v>
      </c>
      <c r="E1307" s="422">
        <f t="shared" si="305"/>
        <v>0</v>
      </c>
      <c r="F1307" s="422">
        <f t="shared" si="306"/>
        <v>1350</v>
      </c>
      <c r="G1307" s="422">
        <f t="shared" si="307"/>
        <v>0</v>
      </c>
      <c r="H1307" s="22">
        <f t="shared" si="308"/>
        <v>5816</v>
      </c>
      <c r="I1307" s="116">
        <v>1647</v>
      </c>
      <c r="J1307" s="116">
        <v>0</v>
      </c>
      <c r="K1307" s="116">
        <v>594</v>
      </c>
      <c r="L1307" s="116">
        <v>0</v>
      </c>
      <c r="M1307" s="22">
        <f t="shared" si="309"/>
        <v>2241</v>
      </c>
      <c r="N1307" s="116">
        <v>1724</v>
      </c>
      <c r="O1307" s="116">
        <v>0</v>
      </c>
      <c r="P1307" s="116">
        <v>501</v>
      </c>
      <c r="Q1307" s="116">
        <v>0</v>
      </c>
      <c r="R1307" s="22">
        <f t="shared" si="310"/>
        <v>2225</v>
      </c>
      <c r="S1307" s="116">
        <v>1095</v>
      </c>
      <c r="T1307" s="116">
        <v>0</v>
      </c>
      <c r="U1307" s="116">
        <v>255</v>
      </c>
      <c r="V1307" s="116">
        <v>0</v>
      </c>
      <c r="W1307" s="22">
        <f t="shared" si="311"/>
        <v>1350</v>
      </c>
      <c r="X1307" s="22">
        <f t="shared" si="312"/>
        <v>242.33333333333334</v>
      </c>
      <c r="Y1307" s="22">
        <f ca="1">OFFSET('Cost Study'!$B$7,'Operations Support'!$C1307,'Operations Support'!$B1307)*$H1307</f>
        <v>25008.799999999999</v>
      </c>
      <c r="Z1307" s="23">
        <f ca="1">Y1307*'Cost Study'!$B$31</f>
        <v>1396789.7450243819</v>
      </c>
      <c r="AA1307" s="23">
        <f ca="1">IF(A1307=10298,1.51,1)*IF($B1307&lt;3,$D1307*'Cost Study'!$B$32*OFFSET('Cost Study'!$B$7,'Operations Support'!$C1307,'Operations Support'!$B1307),0)</f>
        <v>0</v>
      </c>
      <c r="AB1307" s="24">
        <f ca="1">AA1307*'Cost Study'!$B$31</f>
        <v>0</v>
      </c>
      <c r="AC1307" s="23">
        <f ca="1">Y1307*'Cost Study'!$B$31</f>
        <v>1396789.7450243819</v>
      </c>
      <c r="AD1307" s="24">
        <f ca="1">AA1307*'Cost Study'!$B$31</f>
        <v>0</v>
      </c>
      <c r="AE1307" s="377">
        <f t="shared" ca="1" si="313"/>
        <v>1396789.7450243819</v>
      </c>
      <c r="AF1307" s="377">
        <f t="shared" ca="1" si="314"/>
        <v>1396789.7450243819</v>
      </c>
      <c r="AH1307" s="688">
        <f>IFERROR($H1307/SUMIF($A:$A,$A1307,$H:$H)*SUMIF(Summary!$A$110:$A$186,$A1307,Summary!$P$110:$P$186),0)</f>
        <v>138289.23311614155</v>
      </c>
      <c r="AI1307" s="689">
        <f t="shared" ca="1" si="300"/>
        <v>1258500.5119082404</v>
      </c>
      <c r="AJ1307" s="688">
        <f>IFERROR(H1307/SUMIF(A:A,A1307,H:H)*SUMIF(Summary!$A$110:$A$186,'Operations Support'!A1307,Summary!$Q$110:$Q$186),0)</f>
        <v>138597.17239259041</v>
      </c>
      <c r="AK1307" s="688">
        <f t="shared" ca="1" si="301"/>
        <v>1258192.5726317915</v>
      </c>
      <c r="AM1307" s="688">
        <f>IFERROR($H1307/SUMIF($A:$A,$A1307,$H:$H)*SUMIF(Summary!$A$230:$A$266,$A1307,Summary!$P$230:$P$266),0)</f>
        <v>26164.516097911888</v>
      </c>
      <c r="AN1307" s="688">
        <f>IFERROR($H1307/SUMIF($A:$A,$A1307,$H:$H)*(SUMIF(Summary!$A$230:$A$266,$A1307,Summary!$L$230:$L$266)+SUMIF(Summary!$A$281:$A$317,$A1307,Summary!$L$281:$L$317))-AM1307,0)</f>
        <v>75637.266805916588</v>
      </c>
      <c r="AO1307" s="688">
        <f>IFERROR($H1307/SUMIF($A:$A,$A1307,$H:$H)*SUMIF(Summary!$A$230:$A$266,$A1307,Summary!$Q$230:$Q$266),0)</f>
        <v>26222.778639212254</v>
      </c>
      <c r="AP1307" s="688">
        <f>IFERROR($H1307/SUMIF($A:$A,$A1307,$H:$H)*(SUMIF(Summary!$A$230:$A$266,$A1307,Summary!$L$230:$L$266)+SUMIF(Summary!$A$281:$A$317,$A1307,Summary!$L$281:$L$317))-AO1307,0)</f>
        <v>75579.004264616218</v>
      </c>
      <c r="AQ1307" s="306"/>
      <c r="AR1307" s="688">
        <f t="shared" ca="1" si="302"/>
        <v>1334137.7787141569</v>
      </c>
      <c r="AS1307" s="688">
        <f t="shared" ca="1" si="303"/>
        <v>1333771.5768964076</v>
      </c>
    </row>
    <row r="1308" spans="1:45" x14ac:dyDescent="0.2">
      <c r="A1308" s="423">
        <v>3631</v>
      </c>
      <c r="B1308" s="424">
        <v>3</v>
      </c>
      <c r="C1308" s="425" t="s">
        <v>301</v>
      </c>
      <c r="D1308" s="422">
        <f t="shared" si="304"/>
        <v>1216</v>
      </c>
      <c r="E1308" s="422">
        <f t="shared" si="305"/>
        <v>0</v>
      </c>
      <c r="F1308" s="422">
        <f t="shared" si="306"/>
        <v>342</v>
      </c>
      <c r="G1308" s="422">
        <f t="shared" si="307"/>
        <v>0</v>
      </c>
      <c r="H1308" s="22">
        <f t="shared" si="308"/>
        <v>1558</v>
      </c>
      <c r="I1308" s="116">
        <v>466</v>
      </c>
      <c r="J1308" s="116">
        <v>0</v>
      </c>
      <c r="K1308" s="116">
        <v>106</v>
      </c>
      <c r="L1308" s="116">
        <v>0</v>
      </c>
      <c r="M1308" s="22">
        <f t="shared" si="309"/>
        <v>572</v>
      </c>
      <c r="N1308" s="116">
        <v>532</v>
      </c>
      <c r="O1308" s="116">
        <v>0</v>
      </c>
      <c r="P1308" s="116">
        <v>194</v>
      </c>
      <c r="Q1308" s="116">
        <v>0</v>
      </c>
      <c r="R1308" s="22">
        <f t="shared" si="310"/>
        <v>726</v>
      </c>
      <c r="S1308" s="116">
        <v>218</v>
      </c>
      <c r="T1308" s="116">
        <v>0</v>
      </c>
      <c r="U1308" s="116">
        <v>42</v>
      </c>
      <c r="V1308" s="116">
        <v>0</v>
      </c>
      <c r="W1308" s="22">
        <f t="shared" si="311"/>
        <v>260</v>
      </c>
      <c r="X1308" s="22">
        <f t="shared" si="312"/>
        <v>64.916666666666671</v>
      </c>
      <c r="Y1308" s="22">
        <f ca="1">OFFSET('Cost Study'!$B$7,'Operations Support'!$C1308,'Operations Support'!$B1308)*$H1308</f>
        <v>11420.14</v>
      </c>
      <c r="Z1308" s="23">
        <f ca="1">Y1308*'Cost Study'!$B$31</f>
        <v>637836.85897535051</v>
      </c>
      <c r="AA1308" s="23">
        <f ca="1">IF(A1308=10298,1.51,1)*IF($B1308&lt;3,$D1308*'Cost Study'!$B$32*OFFSET('Cost Study'!$B$7,'Operations Support'!$C1308,'Operations Support'!$B1308),0)</f>
        <v>0</v>
      </c>
      <c r="AB1308" s="24">
        <f ca="1">AA1308*'Cost Study'!$B$31</f>
        <v>0</v>
      </c>
      <c r="AC1308" s="23">
        <f ca="1">Y1308*'Cost Study'!$B$31</f>
        <v>637836.85897535051</v>
      </c>
      <c r="AD1308" s="24">
        <f ca="1">AA1308*'Cost Study'!$B$31</f>
        <v>0</v>
      </c>
      <c r="AE1308" s="377">
        <f t="shared" ca="1" si="313"/>
        <v>637836.85897535051</v>
      </c>
      <c r="AF1308" s="377">
        <f t="shared" ca="1" si="314"/>
        <v>637836.85897535051</v>
      </c>
      <c r="AH1308" s="688">
        <f>IFERROR($H1308/SUMIF($A:$A,$A1308,$H:$H)*SUMIF(Summary!$A$110:$A$186,$A1308,Summary!$P$110:$P$186),0)</f>
        <v>37045.155638746313</v>
      </c>
      <c r="AI1308" s="689">
        <f t="shared" ca="1" si="300"/>
        <v>600791.70333660417</v>
      </c>
      <c r="AJ1308" s="688">
        <f>IFERROR(H1308/SUMIF(A:A,A1308,H:H)*SUMIF(Summary!$A$110:$A$186,'Operations Support'!A1308,Summary!$Q$110:$Q$186),0)</f>
        <v>37127.646937354868</v>
      </c>
      <c r="AK1308" s="688">
        <f t="shared" ca="1" si="301"/>
        <v>600709.21203799569</v>
      </c>
      <c r="AM1308" s="688">
        <f>IFERROR($H1308/SUMIF($A:$A,$A1308,$H:$H)*SUMIF(Summary!$A$230:$A$266,$A1308,Summary!$P$230:$P$266),0)</f>
        <v>7008.9951995437968</v>
      </c>
      <c r="AN1308" s="688">
        <f>IFERROR($H1308/SUMIF($A:$A,$A1308,$H:$H)*(SUMIF(Summary!$A$230:$A$266,$A1308,Summary!$L$230:$L$266)+SUMIF(Summary!$A$281:$A$317,$A1308,Summary!$L$281:$L$317))-AM1308,0)</f>
        <v>20261.840041887561</v>
      </c>
      <c r="AO1308" s="688">
        <f>IFERROR($H1308/SUMIF($A:$A,$A1308,$H:$H)*SUMIF(Summary!$A$230:$A$266,$A1308,Summary!$Q$230:$Q$266),0)</f>
        <v>7024.6026684822382</v>
      </c>
      <c r="AP1308" s="688">
        <f>IFERROR($H1308/SUMIF($A:$A,$A1308,$H:$H)*(SUMIF(Summary!$A$230:$A$266,$A1308,Summary!$L$230:$L$266)+SUMIF(Summary!$A$281:$A$317,$A1308,Summary!$L$281:$L$317))-AO1308,0)</f>
        <v>20246.232572949117</v>
      </c>
      <c r="AQ1308" s="306"/>
      <c r="AR1308" s="688">
        <f t="shared" ca="1" si="302"/>
        <v>621053.54337849177</v>
      </c>
      <c r="AS1308" s="688">
        <f t="shared" ca="1" si="303"/>
        <v>620955.44461094483</v>
      </c>
    </row>
    <row r="1309" spans="1:45" x14ac:dyDescent="0.2">
      <c r="A1309" s="423">
        <v>3631</v>
      </c>
      <c r="B1309" s="424">
        <v>3</v>
      </c>
      <c r="C1309" s="425" t="s">
        <v>302</v>
      </c>
      <c r="D1309" s="422">
        <f t="shared" si="304"/>
        <v>449</v>
      </c>
      <c r="E1309" s="422">
        <f t="shared" si="305"/>
        <v>0</v>
      </c>
      <c r="F1309" s="422">
        <f t="shared" si="306"/>
        <v>153</v>
      </c>
      <c r="G1309" s="422">
        <f t="shared" si="307"/>
        <v>0</v>
      </c>
      <c r="H1309" s="22">
        <f t="shared" si="308"/>
        <v>602</v>
      </c>
      <c r="I1309" s="116">
        <v>116</v>
      </c>
      <c r="J1309" s="116">
        <v>0</v>
      </c>
      <c r="K1309" s="116">
        <v>99</v>
      </c>
      <c r="L1309" s="116">
        <v>0</v>
      </c>
      <c r="M1309" s="22">
        <f t="shared" si="309"/>
        <v>215</v>
      </c>
      <c r="N1309" s="116">
        <v>87</v>
      </c>
      <c r="O1309" s="116">
        <v>0</v>
      </c>
      <c r="P1309" s="116">
        <v>0</v>
      </c>
      <c r="Q1309" s="116">
        <v>0</v>
      </c>
      <c r="R1309" s="22">
        <f t="shared" si="310"/>
        <v>87</v>
      </c>
      <c r="S1309" s="116">
        <v>246</v>
      </c>
      <c r="T1309" s="116">
        <v>0</v>
      </c>
      <c r="U1309" s="116">
        <v>54</v>
      </c>
      <c r="V1309" s="116">
        <v>0</v>
      </c>
      <c r="W1309" s="22">
        <f t="shared" si="311"/>
        <v>300</v>
      </c>
      <c r="X1309" s="22">
        <f t="shared" si="312"/>
        <v>25.083333333333332</v>
      </c>
      <c r="Y1309" s="22">
        <f ca="1">OFFSET('Cost Study'!$B$7,'Operations Support'!$C1309,'Operations Support'!$B1309)*$H1309</f>
        <v>4027.38</v>
      </c>
      <c r="Z1309" s="23">
        <f ca="1">Y1309*'Cost Study'!$B$31</f>
        <v>224936.94552782603</v>
      </c>
      <c r="AA1309" s="23">
        <f ca="1">IF(A1309=10298,1.51,1)*IF($B1309&lt;3,$D1309*'Cost Study'!$B$32*OFFSET('Cost Study'!$B$7,'Operations Support'!$C1309,'Operations Support'!$B1309),0)</f>
        <v>0</v>
      </c>
      <c r="AB1309" s="24">
        <f ca="1">AA1309*'Cost Study'!$B$31</f>
        <v>0</v>
      </c>
      <c r="AC1309" s="23">
        <f ca="1">Y1309*'Cost Study'!$B$31</f>
        <v>224936.94552782603</v>
      </c>
      <c r="AD1309" s="24">
        <f ca="1">AA1309*'Cost Study'!$B$31</f>
        <v>0</v>
      </c>
      <c r="AE1309" s="377">
        <f t="shared" ca="1" si="313"/>
        <v>224936.94552782603</v>
      </c>
      <c r="AF1309" s="377">
        <f t="shared" ca="1" si="314"/>
        <v>224936.94552782603</v>
      </c>
      <c r="AH1309" s="688">
        <f>IFERROR($H1309/SUMIF($A:$A,$A1309,$H:$H)*SUMIF(Summary!$A$110:$A$186,$A1309,Summary!$P$110:$P$186),0)</f>
        <v>14313.981832172836</v>
      </c>
      <c r="AI1309" s="689">
        <f t="shared" ca="1" si="300"/>
        <v>210622.96369565319</v>
      </c>
      <c r="AJ1309" s="688">
        <f>IFERROR(H1309/SUMIF(A:A,A1309,H:H)*SUMIF(Summary!$A$110:$A$186,'Operations Support'!A1309,Summary!$Q$110:$Q$186),0)</f>
        <v>14345.855876949696</v>
      </c>
      <c r="AK1309" s="688">
        <f t="shared" ca="1" si="301"/>
        <v>210591.08965087633</v>
      </c>
      <c r="AM1309" s="688">
        <f>IFERROR($H1309/SUMIF($A:$A,$A1309,$H:$H)*SUMIF(Summary!$A$230:$A$266,$A1309,Summary!$P$230:$P$266),0)</f>
        <v>2708.225359515639</v>
      </c>
      <c r="AN1309" s="688">
        <f>IFERROR($H1309/SUMIF($A:$A,$A1309,$H:$H)*(SUMIF(Summary!$A$230:$A$266,$A1309,Summary!$L$230:$L$266)+SUMIF(Summary!$A$281:$A$317,$A1309,Summary!$L$281:$L$317))-AM1309,0)</f>
        <v>7829.0293358256158</v>
      </c>
      <c r="AO1309" s="688">
        <f>IFERROR($H1309/SUMIF($A:$A,$A1309,$H:$H)*SUMIF(Summary!$A$230:$A$266,$A1309,Summary!$Q$230:$Q$266),0)</f>
        <v>2714.2559733159865</v>
      </c>
      <c r="AP1309" s="688">
        <f>IFERROR($H1309/SUMIF($A:$A,$A1309,$H:$H)*(SUMIF(Summary!$A$230:$A$266,$A1309,Summary!$L$230:$L$266)+SUMIF(Summary!$A$281:$A$317,$A1309,Summary!$L$281:$L$317))-AO1309,0)</f>
        <v>7822.9987220252679</v>
      </c>
      <c r="AQ1309" s="306"/>
      <c r="AR1309" s="688">
        <f t="shared" ca="1" si="302"/>
        <v>218451.99303147881</v>
      </c>
      <c r="AS1309" s="688">
        <f t="shared" ca="1" si="303"/>
        <v>218414.08837290161</v>
      </c>
    </row>
    <row r="1310" spans="1:45" x14ac:dyDescent="0.2">
      <c r="A1310" s="423">
        <v>3631</v>
      </c>
      <c r="B1310" s="424">
        <v>3</v>
      </c>
      <c r="C1310" s="425" t="s">
        <v>303</v>
      </c>
      <c r="D1310" s="422">
        <f t="shared" si="304"/>
        <v>3090</v>
      </c>
      <c r="E1310" s="422">
        <f t="shared" si="305"/>
        <v>0</v>
      </c>
      <c r="F1310" s="422">
        <f t="shared" si="306"/>
        <v>2292</v>
      </c>
      <c r="G1310" s="422">
        <f t="shared" si="307"/>
        <v>0</v>
      </c>
      <c r="H1310" s="22">
        <f t="shared" si="308"/>
        <v>5382</v>
      </c>
      <c r="I1310" s="116">
        <v>1200</v>
      </c>
      <c r="J1310" s="116">
        <v>0</v>
      </c>
      <c r="K1310" s="116">
        <v>837</v>
      </c>
      <c r="L1310" s="116">
        <v>0</v>
      </c>
      <c r="M1310" s="22">
        <f t="shared" si="309"/>
        <v>2037</v>
      </c>
      <c r="N1310" s="116">
        <v>939</v>
      </c>
      <c r="O1310" s="116">
        <v>0</v>
      </c>
      <c r="P1310" s="116">
        <v>795</v>
      </c>
      <c r="Q1310" s="116">
        <v>0</v>
      </c>
      <c r="R1310" s="22">
        <f t="shared" si="310"/>
        <v>1734</v>
      </c>
      <c r="S1310" s="116">
        <v>951</v>
      </c>
      <c r="T1310" s="116">
        <v>0</v>
      </c>
      <c r="U1310" s="116">
        <v>660</v>
      </c>
      <c r="V1310" s="116">
        <v>0</v>
      </c>
      <c r="W1310" s="22">
        <f t="shared" si="311"/>
        <v>1611</v>
      </c>
      <c r="X1310" s="22">
        <f t="shared" si="312"/>
        <v>224.25</v>
      </c>
      <c r="Y1310" s="22">
        <f ca="1">OFFSET('Cost Study'!$B$7,'Operations Support'!$C1310,'Operations Support'!$B1310)*$H1310</f>
        <v>12970.62</v>
      </c>
      <c r="Z1310" s="23">
        <f ca="1">Y1310*'Cost Study'!$B$31</f>
        <v>724434.1592802594</v>
      </c>
      <c r="AA1310" s="23">
        <f ca="1">IF(A1310=10298,1.51,1)*IF($B1310&lt;3,$D1310*'Cost Study'!$B$32*OFFSET('Cost Study'!$B$7,'Operations Support'!$C1310,'Operations Support'!$B1310),0)</f>
        <v>0</v>
      </c>
      <c r="AB1310" s="24">
        <f ca="1">AA1310*'Cost Study'!$B$31</f>
        <v>0</v>
      </c>
      <c r="AC1310" s="23">
        <f ca="1">Y1310*'Cost Study'!$B$31</f>
        <v>724434.1592802594</v>
      </c>
      <c r="AD1310" s="24">
        <f ca="1">AA1310*'Cost Study'!$B$31</f>
        <v>0</v>
      </c>
      <c r="AE1310" s="377">
        <f t="shared" ca="1" si="313"/>
        <v>724434.1592802594</v>
      </c>
      <c r="AF1310" s="377">
        <f t="shared" ca="1" si="314"/>
        <v>724434.1592802594</v>
      </c>
      <c r="AH1310" s="688">
        <f>IFERROR($H1310/SUMIF($A:$A,$A1310,$H:$H)*SUMIF(Summary!$A$110:$A$186,$A1310,Summary!$P$110:$P$186),0)</f>
        <v>127969.85086504022</v>
      </c>
      <c r="AI1310" s="689">
        <f t="shared" ca="1" si="300"/>
        <v>596464.30841521919</v>
      </c>
      <c r="AJ1310" s="688">
        <f>IFERROR(H1310/SUMIF(A:A,A1310,H:H)*SUMIF(Summary!$A$110:$A$186,'Operations Support'!A1310,Summary!$Q$110:$Q$186),0)</f>
        <v>128254.81117897553</v>
      </c>
      <c r="AK1310" s="688">
        <f t="shared" ca="1" si="301"/>
        <v>596179.34810128389</v>
      </c>
      <c r="AM1310" s="688">
        <f>IFERROR($H1310/SUMIF($A:$A,$A1310,$H:$H)*SUMIF(Summary!$A$230:$A$266,$A1310,Summary!$P$230:$P$266),0)</f>
        <v>24212.07455965643</v>
      </c>
      <c r="AN1310" s="688">
        <f>IFERROR($H1310/SUMIF($A:$A,$A1310,$H:$H)*(SUMIF(Summary!$A$230:$A$266,$A1310,Summary!$L$230:$L$266)+SUMIF(Summary!$A$281:$A$317,$A1310,Summary!$L$281:$L$317))-AM1310,0)</f>
        <v>69993.082866135315</v>
      </c>
      <c r="AO1310" s="688">
        <f>IFERROR($H1310/SUMIF($A:$A,$A1310,$H:$H)*SUMIF(Summary!$A$230:$A$266,$A1310,Summary!$Q$230:$Q$266),0)</f>
        <v>24265.989449147244</v>
      </c>
      <c r="AP1310" s="688">
        <f>IFERROR($H1310/SUMIF($A:$A,$A1310,$H:$H)*(SUMIF(Summary!$A$230:$A$266,$A1310,Summary!$L$230:$L$266)+SUMIF(Summary!$A$281:$A$317,$A1310,Summary!$L$281:$L$317))-AO1310,0)</f>
        <v>69939.167976644501</v>
      </c>
      <c r="AQ1310" s="306"/>
      <c r="AR1310" s="688">
        <f t="shared" ca="1" si="302"/>
        <v>666457.39128135447</v>
      </c>
      <c r="AS1310" s="688">
        <f t="shared" ca="1" si="303"/>
        <v>666118.51607792836</v>
      </c>
    </row>
    <row r="1311" spans="1:45" x14ac:dyDescent="0.2">
      <c r="A1311" s="423">
        <v>3631</v>
      </c>
      <c r="B1311" s="424">
        <v>3</v>
      </c>
      <c r="C1311" s="425" t="s">
        <v>304</v>
      </c>
      <c r="D1311" s="422">
        <f t="shared" si="304"/>
        <v>1637</v>
      </c>
      <c r="E1311" s="422">
        <f t="shared" si="305"/>
        <v>0</v>
      </c>
      <c r="F1311" s="422">
        <f t="shared" si="306"/>
        <v>241</v>
      </c>
      <c r="G1311" s="422">
        <f t="shared" si="307"/>
        <v>0</v>
      </c>
      <c r="H1311" s="22">
        <f t="shared" si="308"/>
        <v>1878</v>
      </c>
      <c r="I1311" s="116">
        <v>627</v>
      </c>
      <c r="J1311" s="116">
        <v>0</v>
      </c>
      <c r="K1311" s="116">
        <v>142</v>
      </c>
      <c r="L1311" s="116">
        <v>0</v>
      </c>
      <c r="M1311" s="22">
        <f t="shared" si="309"/>
        <v>769</v>
      </c>
      <c r="N1311" s="116">
        <v>701</v>
      </c>
      <c r="O1311" s="116">
        <v>0</v>
      </c>
      <c r="P1311" s="116">
        <v>83</v>
      </c>
      <c r="Q1311" s="116">
        <v>0</v>
      </c>
      <c r="R1311" s="22">
        <f t="shared" si="310"/>
        <v>784</v>
      </c>
      <c r="S1311" s="116">
        <v>309</v>
      </c>
      <c r="T1311" s="116">
        <v>0</v>
      </c>
      <c r="U1311" s="116">
        <v>16</v>
      </c>
      <c r="V1311" s="116">
        <v>0</v>
      </c>
      <c r="W1311" s="22">
        <f t="shared" si="311"/>
        <v>325</v>
      </c>
      <c r="X1311" s="22">
        <f t="shared" si="312"/>
        <v>78.25</v>
      </c>
      <c r="Y1311" s="22">
        <f ca="1">OFFSET('Cost Study'!$B$7,'Operations Support'!$C1311,'Operations Support'!$B1311)*$H1311</f>
        <v>13953.539999999999</v>
      </c>
      <c r="Z1311" s="23">
        <f ca="1">Y1311*'Cost Study'!$B$31</f>
        <v>779332.1382388405</v>
      </c>
      <c r="AA1311" s="23">
        <f ca="1">IF(A1311=10298,1.51,1)*IF($B1311&lt;3,$D1311*'Cost Study'!$B$32*OFFSET('Cost Study'!$B$7,'Operations Support'!$C1311,'Operations Support'!$B1311),0)</f>
        <v>0</v>
      </c>
      <c r="AB1311" s="24">
        <f ca="1">AA1311*'Cost Study'!$B$31</f>
        <v>0</v>
      </c>
      <c r="AC1311" s="23">
        <f ca="1">Y1311*'Cost Study'!$B$31</f>
        <v>779332.1382388405</v>
      </c>
      <c r="AD1311" s="24">
        <f ca="1">AA1311*'Cost Study'!$B$31</f>
        <v>0</v>
      </c>
      <c r="AE1311" s="377">
        <f t="shared" ca="1" si="313"/>
        <v>779332.1382388405</v>
      </c>
      <c r="AF1311" s="377">
        <f t="shared" ca="1" si="314"/>
        <v>779332.1382388405</v>
      </c>
      <c r="AH1311" s="688">
        <f>IFERROR($H1311/SUMIF($A:$A,$A1311,$H:$H)*SUMIF(Summary!$A$110:$A$186,$A1311,Summary!$P$110:$P$186),0)</f>
        <v>44653.916745549148</v>
      </c>
      <c r="AI1311" s="689">
        <f t="shared" ca="1" si="300"/>
        <v>734678.22149329132</v>
      </c>
      <c r="AJ1311" s="688">
        <f>IFERROR(H1311/SUMIF(A:A,A1311,H:H)*SUMIF(Summary!$A$110:$A$186,'Operations Support'!A1311,Summary!$Q$110:$Q$186),0)</f>
        <v>44753.351057992579</v>
      </c>
      <c r="AK1311" s="688">
        <f t="shared" ca="1" si="301"/>
        <v>734578.78718084795</v>
      </c>
      <c r="AM1311" s="688">
        <f>IFERROR($H1311/SUMIF($A:$A,$A1311,$H:$H)*SUMIF(Summary!$A$230:$A$266,$A1311,Summary!$P$230:$P$266),0)</f>
        <v>8448.5834305155659</v>
      </c>
      <c r="AN1311" s="688">
        <f>IFERROR($H1311/SUMIF($A:$A,$A1311,$H:$H)*(SUMIF(Summary!$A$230:$A$266,$A1311,Summary!$L$230:$L$266)+SUMIF(Summary!$A$281:$A$317,$A1311,Summary!$L$281:$L$317))-AM1311,0)</f>
        <v>24423.450320067284</v>
      </c>
      <c r="AO1311" s="688">
        <f>IFERROR($H1311/SUMIF($A:$A,$A1311,$H:$H)*SUMIF(Summary!$A$230:$A$266,$A1311,Summary!$Q$230:$Q$266),0)</f>
        <v>8467.3965413412334</v>
      </c>
      <c r="AP1311" s="688">
        <f>IFERROR($H1311/SUMIF($A:$A,$A1311,$H:$H)*(SUMIF(Summary!$A$230:$A$266,$A1311,Summary!$L$230:$L$266)+SUMIF(Summary!$A$281:$A$317,$A1311,Summary!$L$281:$L$317))-AO1311,0)</f>
        <v>24404.637209241617</v>
      </c>
      <c r="AQ1311" s="306"/>
      <c r="AR1311" s="688">
        <f t="shared" ca="1" si="302"/>
        <v>759101.67181335855</v>
      </c>
      <c r="AS1311" s="688">
        <f t="shared" ca="1" si="303"/>
        <v>758983.42439008958</v>
      </c>
    </row>
    <row r="1312" spans="1:45" x14ac:dyDescent="0.2">
      <c r="A1312" s="423">
        <v>3631</v>
      </c>
      <c r="B1312" s="424">
        <v>3</v>
      </c>
      <c r="C1312" s="425" t="s">
        <v>305</v>
      </c>
      <c r="D1312" s="422">
        <f t="shared" si="304"/>
        <v>1092</v>
      </c>
      <c r="E1312" s="422">
        <f t="shared" si="305"/>
        <v>0</v>
      </c>
      <c r="F1312" s="422">
        <f t="shared" si="306"/>
        <v>0</v>
      </c>
      <c r="G1312" s="422">
        <f t="shared" si="307"/>
        <v>0</v>
      </c>
      <c r="H1312" s="22">
        <f t="shared" si="308"/>
        <v>1092</v>
      </c>
      <c r="I1312" s="116">
        <v>435</v>
      </c>
      <c r="J1312" s="116">
        <v>0</v>
      </c>
      <c r="K1312" s="116">
        <v>0</v>
      </c>
      <c r="L1312" s="116">
        <v>0</v>
      </c>
      <c r="M1312" s="22">
        <f t="shared" si="309"/>
        <v>435</v>
      </c>
      <c r="N1312" s="116">
        <v>429</v>
      </c>
      <c r="O1312" s="116">
        <v>0</v>
      </c>
      <c r="P1312" s="116">
        <v>0</v>
      </c>
      <c r="Q1312" s="116">
        <v>0</v>
      </c>
      <c r="R1312" s="22">
        <f t="shared" si="310"/>
        <v>429</v>
      </c>
      <c r="S1312" s="116">
        <v>228</v>
      </c>
      <c r="T1312" s="116">
        <v>0</v>
      </c>
      <c r="U1312" s="116">
        <v>0</v>
      </c>
      <c r="V1312" s="116">
        <v>0</v>
      </c>
      <c r="W1312" s="22">
        <f t="shared" si="311"/>
        <v>228</v>
      </c>
      <c r="X1312" s="22">
        <f t="shared" si="312"/>
        <v>45.5</v>
      </c>
      <c r="Y1312" s="22">
        <f ca="1">OFFSET('Cost Study'!$B$7,'Operations Support'!$C1312,'Operations Support'!$B1312)*$H1312</f>
        <v>6552</v>
      </c>
      <c r="Z1312" s="23">
        <f ca="1">Y1312*'Cost Study'!$B$31</f>
        <v>365941.84484660404</v>
      </c>
      <c r="AA1312" s="23">
        <f ca="1">IF(A1312=10298,1.51,1)*IF($B1312&lt;3,$D1312*'Cost Study'!$B$32*OFFSET('Cost Study'!$B$7,'Operations Support'!$C1312,'Operations Support'!$B1312),0)</f>
        <v>0</v>
      </c>
      <c r="AB1312" s="24">
        <f ca="1">AA1312*'Cost Study'!$B$31</f>
        <v>0</v>
      </c>
      <c r="AC1312" s="23">
        <f ca="1">Y1312*'Cost Study'!$B$31</f>
        <v>365941.84484660404</v>
      </c>
      <c r="AD1312" s="24">
        <f ca="1">AA1312*'Cost Study'!$B$31</f>
        <v>0</v>
      </c>
      <c r="AE1312" s="377">
        <f t="shared" ca="1" si="313"/>
        <v>365941.84484660404</v>
      </c>
      <c r="AF1312" s="377">
        <f t="shared" ca="1" si="314"/>
        <v>365941.84484660404</v>
      </c>
      <c r="AH1312" s="688">
        <f>IFERROR($H1312/SUMIF($A:$A,$A1312,$H:$H)*SUMIF(Summary!$A$110:$A$186,$A1312,Summary!$P$110:$P$186),0)</f>
        <v>25964.897276964683</v>
      </c>
      <c r="AI1312" s="689">
        <f t="shared" ca="1" si="300"/>
        <v>339976.94756963936</v>
      </c>
      <c r="AJ1312" s="688">
        <f>IFERROR(H1312/SUMIF(A:A,A1312,H:H)*SUMIF(Summary!$A$110:$A$186,'Operations Support'!A1312,Summary!$Q$110:$Q$186),0)</f>
        <v>26022.715311676195</v>
      </c>
      <c r="AK1312" s="688">
        <f t="shared" ca="1" si="301"/>
        <v>339919.12953492784</v>
      </c>
      <c r="AM1312" s="688">
        <f>IFERROR($H1312/SUMIF($A:$A,$A1312,$H:$H)*SUMIF(Summary!$A$230:$A$266,$A1312,Summary!$P$230:$P$266),0)</f>
        <v>4912.5948381911594</v>
      </c>
      <c r="AN1312" s="688">
        <f>IFERROR($H1312/SUMIF($A:$A,$A1312,$H:$H)*(SUMIF(Summary!$A$230:$A$266,$A1312,Summary!$L$230:$L$266)+SUMIF(Summary!$A$281:$A$317,$A1312,Summary!$L$281:$L$317))-AM1312,0)</f>
        <v>14201.495074288327</v>
      </c>
      <c r="AO1312" s="688">
        <f>IFERROR($H1312/SUMIF($A:$A,$A1312,$H:$H)*SUMIF(Summary!$A$230:$A$266,$A1312,Summary!$Q$230:$Q$266),0)</f>
        <v>4923.5340911313251</v>
      </c>
      <c r="AP1312" s="688">
        <f>IFERROR($H1312/SUMIF($A:$A,$A1312,$H:$H)*(SUMIF(Summary!$A$230:$A$266,$A1312,Summary!$L$230:$L$266)+SUMIF(Summary!$A$281:$A$317,$A1312,Summary!$L$281:$L$317))-AO1312,0)</f>
        <v>14190.55582134816</v>
      </c>
      <c r="AQ1312" s="306"/>
      <c r="AR1312" s="688">
        <f t="shared" ca="1" si="302"/>
        <v>354178.4426439277</v>
      </c>
      <c r="AS1312" s="688">
        <f t="shared" ca="1" si="303"/>
        <v>354109.68535627599</v>
      </c>
    </row>
    <row r="1313" spans="1:45" s="15" customFormat="1" x14ac:dyDescent="0.2">
      <c r="A1313" s="423">
        <v>3631</v>
      </c>
      <c r="B1313" s="424">
        <v>3</v>
      </c>
      <c r="C1313" s="425" t="s">
        <v>306</v>
      </c>
      <c r="D1313" s="422">
        <f t="shared" si="304"/>
        <v>52</v>
      </c>
      <c r="E1313" s="422">
        <f t="shared" si="305"/>
        <v>0</v>
      </c>
      <c r="F1313" s="422">
        <f t="shared" si="306"/>
        <v>0</v>
      </c>
      <c r="G1313" s="422">
        <f t="shared" si="307"/>
        <v>0</v>
      </c>
      <c r="H1313" s="22">
        <f t="shared" si="308"/>
        <v>52</v>
      </c>
      <c r="I1313" s="116">
        <v>25</v>
      </c>
      <c r="J1313" s="116">
        <v>0</v>
      </c>
      <c r="K1313" s="116">
        <v>0</v>
      </c>
      <c r="L1313" s="116">
        <v>0</v>
      </c>
      <c r="M1313" s="22">
        <f t="shared" si="309"/>
        <v>25</v>
      </c>
      <c r="N1313" s="116">
        <v>6</v>
      </c>
      <c r="O1313" s="116">
        <v>0</v>
      </c>
      <c r="P1313" s="116">
        <v>0</v>
      </c>
      <c r="Q1313" s="116">
        <v>0</v>
      </c>
      <c r="R1313" s="22">
        <f t="shared" si="310"/>
        <v>6</v>
      </c>
      <c r="S1313" s="116">
        <v>21</v>
      </c>
      <c r="T1313" s="116">
        <v>0</v>
      </c>
      <c r="U1313" s="116">
        <v>0</v>
      </c>
      <c r="V1313" s="116">
        <v>0</v>
      </c>
      <c r="W1313" s="22">
        <f t="shared" si="311"/>
        <v>21</v>
      </c>
      <c r="X1313" s="22">
        <f t="shared" si="312"/>
        <v>2.1666666666666665</v>
      </c>
      <c r="Y1313" s="22">
        <f ca="1">OFFSET('Cost Study'!$B$7,'Operations Support'!$C1313,'Operations Support'!$B1313)*$H1313</f>
        <v>159.12</v>
      </c>
      <c r="Z1313" s="23">
        <f ca="1">Y1313*'Cost Study'!$B$31</f>
        <v>8887.1590891318119</v>
      </c>
      <c r="AA1313" s="23">
        <f ca="1">IF(A1313=10298,1.51,1)*IF($B1313&lt;3,$D1313*'Cost Study'!$B$32*OFFSET('Cost Study'!$B$7,'Operations Support'!$C1313,'Operations Support'!$B1313),0)</f>
        <v>0</v>
      </c>
      <c r="AB1313" s="24">
        <f ca="1">AA1313*'Cost Study'!$B$31</f>
        <v>0</v>
      </c>
      <c r="AC1313" s="23">
        <f ca="1">Y1313*'Cost Study'!$B$31</f>
        <v>8887.1590891318119</v>
      </c>
      <c r="AD1313" s="24">
        <f ca="1">AA1313*'Cost Study'!$B$31</f>
        <v>0</v>
      </c>
      <c r="AE1313" s="377">
        <f t="shared" ca="1" si="313"/>
        <v>8887.1590891318119</v>
      </c>
      <c r="AF1313" s="377">
        <f t="shared" ca="1" si="314"/>
        <v>8887.1590891318119</v>
      </c>
      <c r="AH1313" s="688">
        <f>IFERROR($H1313/SUMIF($A:$A,$A1313,$H:$H)*SUMIF(Summary!$A$110:$A$186,$A1313,Summary!$P$110:$P$186),0)</f>
        <v>1236.4236798554609</v>
      </c>
      <c r="AI1313" s="689">
        <f t="shared" ca="1" si="300"/>
        <v>7650.7354092763508</v>
      </c>
      <c r="AJ1313" s="688">
        <f>IFERROR(H1313/SUMIF(A:A,A1313,H:H)*SUMIF(Summary!$A$110:$A$186,'Operations Support'!A1313,Summary!$Q$110:$Q$186),0)</f>
        <v>1239.1769196036282</v>
      </c>
      <c r="AK1313" s="688">
        <f t="shared" ca="1" si="301"/>
        <v>7647.9821695281835</v>
      </c>
      <c r="AL1313" s="1"/>
      <c r="AM1313" s="688">
        <f>IFERROR($H1313/SUMIF($A:$A,$A1313,$H:$H)*SUMIF(Summary!$A$230:$A$266,$A1313,Summary!$P$230:$P$266),0)</f>
        <v>233.93308753291234</v>
      </c>
      <c r="AN1313" s="688">
        <f>IFERROR($H1313/SUMIF($A:$A,$A1313,$H:$H)*(SUMIF(Summary!$A$230:$A$266,$A1313,Summary!$L$230:$L$266)+SUMIF(Summary!$A$281:$A$317,$A1313,Summary!$L$281:$L$317))-AM1313,0)</f>
        <v>676.26167020420598</v>
      </c>
      <c r="AO1313" s="688">
        <f>IFERROR($H1313/SUMIF($A:$A,$A1313,$H:$H)*SUMIF(Summary!$A$230:$A$266,$A1313,Summary!$Q$230:$Q$266),0)</f>
        <v>234.45400433958687</v>
      </c>
      <c r="AP1313" s="688">
        <f>IFERROR($H1313/SUMIF($A:$A,$A1313,$H:$H)*(SUMIF(Summary!$A$230:$A$266,$A1313,Summary!$L$230:$L$266)+SUMIF(Summary!$A$281:$A$317,$A1313,Summary!$L$281:$L$317))-AO1313,0)</f>
        <v>675.74075339753142</v>
      </c>
      <c r="AQ1313" s="306"/>
      <c r="AR1313" s="688">
        <f t="shared" ca="1" si="302"/>
        <v>8326.9970794805558</v>
      </c>
      <c r="AS1313" s="688">
        <f t="shared" ca="1" si="303"/>
        <v>8323.7229229257155</v>
      </c>
    </row>
    <row r="1314" spans="1:45" x14ac:dyDescent="0.2">
      <c r="A1314" s="423">
        <v>3631</v>
      </c>
      <c r="B1314" s="424">
        <v>3</v>
      </c>
      <c r="C1314" s="425" t="s">
        <v>307</v>
      </c>
      <c r="D1314" s="422">
        <f t="shared" si="304"/>
        <v>0</v>
      </c>
      <c r="E1314" s="422">
        <f t="shared" si="305"/>
        <v>0</v>
      </c>
      <c r="F1314" s="422">
        <f t="shared" si="306"/>
        <v>0</v>
      </c>
      <c r="G1314" s="422">
        <f t="shared" si="307"/>
        <v>0</v>
      </c>
      <c r="H1314" s="22">
        <f t="shared" si="308"/>
        <v>0</v>
      </c>
      <c r="I1314" s="116">
        <v>0</v>
      </c>
      <c r="J1314" s="116">
        <v>0</v>
      </c>
      <c r="K1314" s="116">
        <v>0</v>
      </c>
      <c r="L1314" s="116">
        <v>0</v>
      </c>
      <c r="M1314" s="22">
        <f t="shared" si="309"/>
        <v>0</v>
      </c>
      <c r="N1314" s="116">
        <v>0</v>
      </c>
      <c r="O1314" s="116">
        <v>0</v>
      </c>
      <c r="P1314" s="116">
        <v>0</v>
      </c>
      <c r="Q1314" s="116">
        <v>0</v>
      </c>
      <c r="R1314" s="22">
        <f t="shared" si="310"/>
        <v>0</v>
      </c>
      <c r="S1314" s="116">
        <v>0</v>
      </c>
      <c r="T1314" s="116">
        <v>0</v>
      </c>
      <c r="U1314" s="116">
        <v>0</v>
      </c>
      <c r="V1314" s="116">
        <v>0</v>
      </c>
      <c r="W1314" s="22">
        <f t="shared" si="311"/>
        <v>0</v>
      </c>
      <c r="X1314" s="22">
        <f t="shared" si="312"/>
        <v>0</v>
      </c>
      <c r="Y1314" s="22">
        <f ca="1">OFFSET('Cost Study'!$B$7,'Operations Support'!$C1314,'Operations Support'!$B1314)*$H1314</f>
        <v>0</v>
      </c>
      <c r="Z1314" s="23">
        <f ca="1">Y1314*'Cost Study'!$B$31</f>
        <v>0</v>
      </c>
      <c r="AA1314" s="23">
        <f ca="1">IF(A1314=10298,1.51,1)*IF($B1314&lt;3,$D1314*'Cost Study'!$B$32*OFFSET('Cost Study'!$B$7,'Operations Support'!$C1314,'Operations Support'!$B1314),0)</f>
        <v>0</v>
      </c>
      <c r="AB1314" s="24">
        <f ca="1">AA1314*'Cost Study'!$B$31</f>
        <v>0</v>
      </c>
      <c r="AC1314" s="23">
        <f ca="1">Y1314*'Cost Study'!$B$31</f>
        <v>0</v>
      </c>
      <c r="AD1314" s="24">
        <f ca="1">AA1314*'Cost Study'!$B$31</f>
        <v>0</v>
      </c>
      <c r="AE1314" s="377">
        <f t="shared" ca="1" si="313"/>
        <v>0</v>
      </c>
      <c r="AF1314" s="377">
        <f t="shared" ca="1" si="314"/>
        <v>0</v>
      </c>
      <c r="AH1314" s="688">
        <f>IFERROR($H1314/SUMIF($A:$A,$A1314,$H:$H)*SUMIF(Summary!$A$110:$A$186,$A1314,Summary!$P$110:$P$186),0)</f>
        <v>0</v>
      </c>
      <c r="AI1314" s="689">
        <f t="shared" ca="1" si="300"/>
        <v>0</v>
      </c>
      <c r="AJ1314" s="688">
        <f>IFERROR(H1314/SUMIF(A:A,A1314,H:H)*SUMIF(Summary!$A$110:$A$186,'Operations Support'!A1314,Summary!$Q$110:$Q$186),0)</f>
        <v>0</v>
      </c>
      <c r="AK1314" s="688">
        <f t="shared" ca="1" si="301"/>
        <v>0</v>
      </c>
      <c r="AM1314" s="688">
        <f>IFERROR($H1314/SUMIF($A:$A,$A1314,$H:$H)*SUMIF(Summary!$A$230:$A$266,$A1314,Summary!$P$230:$P$266),0)</f>
        <v>0</v>
      </c>
      <c r="AN1314" s="688">
        <f>IFERROR($H1314/SUMIF($A:$A,$A1314,$H:$H)*(SUMIF(Summary!$A$230:$A$266,$A1314,Summary!$L$230:$L$266)+SUMIF(Summary!$A$281:$A$317,$A1314,Summary!$L$281:$L$317))-AM1314,0)</f>
        <v>0</v>
      </c>
      <c r="AO1314" s="688">
        <f>IFERROR($H1314/SUMIF($A:$A,$A1314,$H:$H)*SUMIF(Summary!$A$230:$A$266,$A1314,Summary!$Q$230:$Q$266),0)</f>
        <v>0</v>
      </c>
      <c r="AP1314" s="688">
        <f>IFERROR($H1314/SUMIF($A:$A,$A1314,$H:$H)*(SUMIF(Summary!$A$230:$A$266,$A1314,Summary!$L$230:$L$266)+SUMIF(Summary!$A$281:$A$317,$A1314,Summary!$L$281:$L$317))-AO1314,0)</f>
        <v>0</v>
      </c>
      <c r="AQ1314" s="306"/>
      <c r="AR1314" s="688">
        <f t="shared" ca="1" si="302"/>
        <v>0</v>
      </c>
      <c r="AS1314" s="688">
        <f t="shared" ca="1" si="303"/>
        <v>0</v>
      </c>
    </row>
    <row r="1315" spans="1:45" x14ac:dyDescent="0.2">
      <c r="A1315" s="423">
        <v>3631</v>
      </c>
      <c r="B1315" s="424">
        <v>3</v>
      </c>
      <c r="C1315" s="425" t="s">
        <v>308</v>
      </c>
      <c r="D1315" s="422">
        <f t="shared" si="304"/>
        <v>1718</v>
      </c>
      <c r="E1315" s="422">
        <f t="shared" si="305"/>
        <v>0</v>
      </c>
      <c r="F1315" s="422">
        <f t="shared" si="306"/>
        <v>357</v>
      </c>
      <c r="G1315" s="422">
        <f t="shared" si="307"/>
        <v>0</v>
      </c>
      <c r="H1315" s="22">
        <f t="shared" si="308"/>
        <v>2075</v>
      </c>
      <c r="I1315" s="116">
        <v>627</v>
      </c>
      <c r="J1315" s="116">
        <v>0</v>
      </c>
      <c r="K1315" s="116">
        <v>200</v>
      </c>
      <c r="L1315" s="116">
        <v>0</v>
      </c>
      <c r="M1315" s="22">
        <f t="shared" si="309"/>
        <v>827</v>
      </c>
      <c r="N1315" s="116">
        <v>835</v>
      </c>
      <c r="O1315" s="116">
        <v>0</v>
      </c>
      <c r="P1315" s="116">
        <v>133</v>
      </c>
      <c r="Q1315" s="116">
        <v>0</v>
      </c>
      <c r="R1315" s="22">
        <f t="shared" si="310"/>
        <v>968</v>
      </c>
      <c r="S1315" s="116">
        <v>256</v>
      </c>
      <c r="T1315" s="116">
        <v>0</v>
      </c>
      <c r="U1315" s="116">
        <v>24</v>
      </c>
      <c r="V1315" s="116">
        <v>0</v>
      </c>
      <c r="W1315" s="22">
        <f t="shared" si="311"/>
        <v>280</v>
      </c>
      <c r="X1315" s="22">
        <f t="shared" si="312"/>
        <v>86.458333333333329</v>
      </c>
      <c r="Y1315" s="22">
        <f ca="1">OFFSET('Cost Study'!$B$7,'Operations Support'!$C1315,'Operations Support'!$B1315)*$H1315</f>
        <v>4793.25</v>
      </c>
      <c r="Z1315" s="23">
        <f ca="1">Y1315*'Cost Study'!$B$31</f>
        <v>267712.26309691463</v>
      </c>
      <c r="AA1315" s="23">
        <f ca="1">IF(A1315=10298,1.51,1)*IF($B1315&lt;3,$D1315*'Cost Study'!$B$32*OFFSET('Cost Study'!$B$7,'Operations Support'!$C1315,'Operations Support'!$B1315),0)</f>
        <v>0</v>
      </c>
      <c r="AB1315" s="24">
        <f ca="1">AA1315*'Cost Study'!$B$31</f>
        <v>0</v>
      </c>
      <c r="AC1315" s="23">
        <f ca="1">Y1315*'Cost Study'!$B$31</f>
        <v>267712.26309691463</v>
      </c>
      <c r="AD1315" s="24">
        <f ca="1">AA1315*'Cost Study'!$B$31</f>
        <v>0</v>
      </c>
      <c r="AE1315" s="377">
        <f t="shared" ca="1" si="313"/>
        <v>267712.26309691463</v>
      </c>
      <c r="AF1315" s="377">
        <f t="shared" ca="1" si="314"/>
        <v>267712.26309691463</v>
      </c>
      <c r="AH1315" s="688">
        <f>IFERROR($H1315/SUMIF($A:$A,$A1315,$H:$H)*SUMIF(Summary!$A$110:$A$186,$A1315,Summary!$P$110:$P$186),0)</f>
        <v>49338.060301924648</v>
      </c>
      <c r="AI1315" s="689">
        <f t="shared" ca="1" si="300"/>
        <v>218374.20279498998</v>
      </c>
      <c r="AJ1315" s="688">
        <f>IFERROR(H1315/SUMIF(A:A,A1315,H:H)*SUMIF(Summary!$A$110:$A$186,'Operations Support'!A1315,Summary!$Q$110:$Q$186),0)</f>
        <v>49447.925157260172</v>
      </c>
      <c r="AK1315" s="688">
        <f t="shared" ca="1" si="301"/>
        <v>218264.33793965445</v>
      </c>
      <c r="AM1315" s="688">
        <f>IFERROR($H1315/SUMIF($A:$A,$A1315,$H:$H)*SUMIF(Summary!$A$230:$A$266,$A1315,Summary!$P$230:$P$266),0)</f>
        <v>9334.829935207561</v>
      </c>
      <c r="AN1315" s="688">
        <f>IFERROR($H1315/SUMIF($A:$A,$A1315,$H:$H)*(SUMIF(Summary!$A$230:$A$266,$A1315,Summary!$L$230:$L$266)+SUMIF(Summary!$A$281:$A$317,$A1315,Summary!$L$281:$L$317))-AM1315,0)</f>
        <v>26985.441647571679</v>
      </c>
      <c r="AO1315" s="688">
        <f>IFERROR($H1315/SUMIF($A:$A,$A1315,$H:$H)*SUMIF(Summary!$A$230:$A$266,$A1315,Summary!$Q$230:$Q$266),0)</f>
        <v>9355.6165193200541</v>
      </c>
      <c r="AP1315" s="688">
        <f>IFERROR($H1315/SUMIF($A:$A,$A1315,$H:$H)*(SUMIF(Summary!$A$230:$A$266,$A1315,Summary!$L$230:$L$266)+SUMIF(Summary!$A$281:$A$317,$A1315,Summary!$L$281:$L$317))-AO1315,0)</f>
        <v>26964.655063459188</v>
      </c>
      <c r="AQ1315" s="306"/>
      <c r="AR1315" s="688">
        <f t="shared" ca="1" si="302"/>
        <v>245359.64444256166</v>
      </c>
      <c r="AS1315" s="688">
        <f t="shared" ca="1" si="303"/>
        <v>245228.99300311363</v>
      </c>
    </row>
    <row r="1316" spans="1:45" x14ac:dyDescent="0.2">
      <c r="A1316" s="423">
        <v>3631</v>
      </c>
      <c r="B1316" s="424">
        <v>3</v>
      </c>
      <c r="C1316" s="425" t="s">
        <v>309</v>
      </c>
      <c r="D1316" s="422">
        <f t="shared" si="304"/>
        <v>0</v>
      </c>
      <c r="E1316" s="422">
        <f t="shared" si="305"/>
        <v>0</v>
      </c>
      <c r="F1316" s="422">
        <f t="shared" si="306"/>
        <v>0</v>
      </c>
      <c r="G1316" s="422">
        <f t="shared" si="307"/>
        <v>0</v>
      </c>
      <c r="H1316" s="22">
        <f t="shared" si="308"/>
        <v>0</v>
      </c>
      <c r="I1316" s="116">
        <v>0</v>
      </c>
      <c r="J1316" s="116">
        <v>0</v>
      </c>
      <c r="K1316" s="116">
        <v>0</v>
      </c>
      <c r="L1316" s="116">
        <v>0</v>
      </c>
      <c r="M1316" s="22">
        <f t="shared" si="309"/>
        <v>0</v>
      </c>
      <c r="N1316" s="116">
        <v>0</v>
      </c>
      <c r="O1316" s="116">
        <v>0</v>
      </c>
      <c r="P1316" s="116">
        <v>0</v>
      </c>
      <c r="Q1316" s="116">
        <v>0</v>
      </c>
      <c r="R1316" s="22">
        <f t="shared" si="310"/>
        <v>0</v>
      </c>
      <c r="S1316" s="116">
        <v>0</v>
      </c>
      <c r="T1316" s="116">
        <v>0</v>
      </c>
      <c r="U1316" s="116">
        <v>0</v>
      </c>
      <c r="V1316" s="116">
        <v>0</v>
      </c>
      <c r="W1316" s="22">
        <f t="shared" si="311"/>
        <v>0</v>
      </c>
      <c r="X1316" s="22">
        <f t="shared" si="312"/>
        <v>0</v>
      </c>
      <c r="Y1316" s="22">
        <f ca="1">OFFSET('Cost Study'!$B$7,'Operations Support'!$C1316,'Operations Support'!$B1316)*$H1316</f>
        <v>0</v>
      </c>
      <c r="Z1316" s="23">
        <f ca="1">Y1316*'Cost Study'!$B$31</f>
        <v>0</v>
      </c>
      <c r="AA1316" s="23">
        <f ca="1">IF(A1316=10298,1.51,1)*IF($B1316&lt;3,$D1316*'Cost Study'!$B$32*OFFSET('Cost Study'!$B$7,'Operations Support'!$C1316,'Operations Support'!$B1316),0)</f>
        <v>0</v>
      </c>
      <c r="AB1316" s="24">
        <f ca="1">AA1316*'Cost Study'!$B$31</f>
        <v>0</v>
      </c>
      <c r="AC1316" s="23">
        <f ca="1">Y1316*'Cost Study'!$B$31</f>
        <v>0</v>
      </c>
      <c r="AD1316" s="24">
        <f ca="1">AA1316*'Cost Study'!$B$31</f>
        <v>0</v>
      </c>
      <c r="AE1316" s="377">
        <f t="shared" ca="1" si="313"/>
        <v>0</v>
      </c>
      <c r="AF1316" s="377">
        <f t="shared" ca="1" si="314"/>
        <v>0</v>
      </c>
      <c r="AH1316" s="688">
        <f>IFERROR($H1316/SUMIF($A:$A,$A1316,$H:$H)*SUMIF(Summary!$A$110:$A$186,$A1316,Summary!$P$110:$P$186),0)</f>
        <v>0</v>
      </c>
      <c r="AI1316" s="689">
        <f t="shared" ca="1" si="300"/>
        <v>0</v>
      </c>
      <c r="AJ1316" s="688">
        <f>IFERROR(H1316/SUMIF(A:A,A1316,H:H)*SUMIF(Summary!$A$110:$A$186,'Operations Support'!A1316,Summary!$Q$110:$Q$186),0)</f>
        <v>0</v>
      </c>
      <c r="AK1316" s="688">
        <f t="shared" ca="1" si="301"/>
        <v>0</v>
      </c>
      <c r="AM1316" s="688">
        <f>IFERROR($H1316/SUMIF($A:$A,$A1316,$H:$H)*SUMIF(Summary!$A$230:$A$266,$A1316,Summary!$P$230:$P$266),0)</f>
        <v>0</v>
      </c>
      <c r="AN1316" s="688">
        <f>IFERROR($H1316/SUMIF($A:$A,$A1316,$H:$H)*(SUMIF(Summary!$A$230:$A$266,$A1316,Summary!$L$230:$L$266)+SUMIF(Summary!$A$281:$A$317,$A1316,Summary!$L$281:$L$317))-AM1316,0)</f>
        <v>0</v>
      </c>
      <c r="AO1316" s="688">
        <f>IFERROR($H1316/SUMIF($A:$A,$A1316,$H:$H)*SUMIF(Summary!$A$230:$A$266,$A1316,Summary!$Q$230:$Q$266),0)</f>
        <v>0</v>
      </c>
      <c r="AP1316" s="688">
        <f>IFERROR($H1316/SUMIF($A:$A,$A1316,$H:$H)*(SUMIF(Summary!$A$230:$A$266,$A1316,Summary!$L$230:$L$266)+SUMIF(Summary!$A$281:$A$317,$A1316,Summary!$L$281:$L$317))-AO1316,0)</f>
        <v>0</v>
      </c>
      <c r="AQ1316" s="306"/>
      <c r="AR1316" s="688">
        <f t="shared" ca="1" si="302"/>
        <v>0</v>
      </c>
      <c r="AS1316" s="688">
        <f t="shared" ca="1" si="303"/>
        <v>0</v>
      </c>
    </row>
    <row r="1317" spans="1:45" x14ac:dyDescent="0.2">
      <c r="A1317" s="423">
        <v>3631</v>
      </c>
      <c r="B1317" s="424">
        <v>3</v>
      </c>
      <c r="C1317" s="425" t="s">
        <v>310</v>
      </c>
      <c r="D1317" s="422">
        <f t="shared" si="304"/>
        <v>0</v>
      </c>
      <c r="E1317" s="422">
        <f t="shared" si="305"/>
        <v>0</v>
      </c>
      <c r="F1317" s="422">
        <f t="shared" si="306"/>
        <v>0</v>
      </c>
      <c r="G1317" s="422">
        <f t="shared" si="307"/>
        <v>0</v>
      </c>
      <c r="H1317" s="22">
        <f t="shared" si="308"/>
        <v>0</v>
      </c>
      <c r="I1317" s="116">
        <v>0</v>
      </c>
      <c r="J1317" s="116">
        <v>0</v>
      </c>
      <c r="K1317" s="116">
        <v>0</v>
      </c>
      <c r="L1317" s="116">
        <v>0</v>
      </c>
      <c r="M1317" s="22">
        <f t="shared" si="309"/>
        <v>0</v>
      </c>
      <c r="N1317" s="116">
        <v>0</v>
      </c>
      <c r="O1317" s="116">
        <v>0</v>
      </c>
      <c r="P1317" s="116">
        <v>0</v>
      </c>
      <c r="Q1317" s="116">
        <v>0</v>
      </c>
      <c r="R1317" s="22">
        <f t="shared" si="310"/>
        <v>0</v>
      </c>
      <c r="S1317" s="116">
        <v>0</v>
      </c>
      <c r="T1317" s="116">
        <v>0</v>
      </c>
      <c r="U1317" s="116">
        <v>0</v>
      </c>
      <c r="V1317" s="116">
        <v>0</v>
      </c>
      <c r="W1317" s="22">
        <f t="shared" si="311"/>
        <v>0</v>
      </c>
      <c r="X1317" s="22">
        <f t="shared" si="312"/>
        <v>0</v>
      </c>
      <c r="Y1317" s="22">
        <f ca="1">OFFSET('Cost Study'!$B$7,'Operations Support'!$C1317,'Operations Support'!$B1317)*$H1317</f>
        <v>0</v>
      </c>
      <c r="Z1317" s="23">
        <f ca="1">Y1317*'Cost Study'!$B$31</f>
        <v>0</v>
      </c>
      <c r="AA1317" s="23">
        <f ca="1">IF(A1317=10298,1.51,1)*IF($B1317&lt;3,$D1317*'Cost Study'!$B$32*OFFSET('Cost Study'!$B$7,'Operations Support'!$C1317,'Operations Support'!$B1317),0)</f>
        <v>0</v>
      </c>
      <c r="AB1317" s="24">
        <f ca="1">AA1317*'Cost Study'!$B$31</f>
        <v>0</v>
      </c>
      <c r="AC1317" s="23">
        <f ca="1">Y1317*'Cost Study'!$B$31</f>
        <v>0</v>
      </c>
      <c r="AD1317" s="24">
        <f ca="1">AA1317*'Cost Study'!$B$31</f>
        <v>0</v>
      </c>
      <c r="AE1317" s="377">
        <f t="shared" ca="1" si="313"/>
        <v>0</v>
      </c>
      <c r="AF1317" s="377">
        <f t="shared" ca="1" si="314"/>
        <v>0</v>
      </c>
      <c r="AH1317" s="688">
        <f>IFERROR($H1317/SUMIF($A:$A,$A1317,$H:$H)*SUMIF(Summary!$A$110:$A$186,$A1317,Summary!$P$110:$P$186),0)</f>
        <v>0</v>
      </c>
      <c r="AI1317" s="689">
        <f t="shared" ca="1" si="300"/>
        <v>0</v>
      </c>
      <c r="AJ1317" s="688">
        <f>IFERROR(H1317/SUMIF(A:A,A1317,H:H)*SUMIF(Summary!$A$110:$A$186,'Operations Support'!A1317,Summary!$Q$110:$Q$186),0)</f>
        <v>0</v>
      </c>
      <c r="AK1317" s="688">
        <f t="shared" ca="1" si="301"/>
        <v>0</v>
      </c>
      <c r="AM1317" s="688">
        <f>IFERROR($H1317/SUMIF($A:$A,$A1317,$H:$H)*SUMIF(Summary!$A$230:$A$266,$A1317,Summary!$P$230:$P$266),0)</f>
        <v>0</v>
      </c>
      <c r="AN1317" s="688">
        <f>IFERROR($H1317/SUMIF($A:$A,$A1317,$H:$H)*(SUMIF(Summary!$A$230:$A$266,$A1317,Summary!$L$230:$L$266)+SUMIF(Summary!$A$281:$A$317,$A1317,Summary!$L$281:$L$317))-AM1317,0)</f>
        <v>0</v>
      </c>
      <c r="AO1317" s="688">
        <f>IFERROR($H1317/SUMIF($A:$A,$A1317,$H:$H)*SUMIF(Summary!$A$230:$A$266,$A1317,Summary!$Q$230:$Q$266),0)</f>
        <v>0</v>
      </c>
      <c r="AP1317" s="688">
        <f>IFERROR($H1317/SUMIF($A:$A,$A1317,$H:$H)*(SUMIF(Summary!$A$230:$A$266,$A1317,Summary!$L$230:$L$266)+SUMIF(Summary!$A$281:$A$317,$A1317,Summary!$L$281:$L$317))-AO1317,0)</f>
        <v>0</v>
      </c>
      <c r="AQ1317" s="306"/>
      <c r="AR1317" s="688">
        <f t="shared" ca="1" si="302"/>
        <v>0</v>
      </c>
      <c r="AS1317" s="688">
        <f t="shared" ca="1" si="303"/>
        <v>0</v>
      </c>
    </row>
    <row r="1318" spans="1:45" x14ac:dyDescent="0.2">
      <c r="A1318" s="423">
        <v>3631</v>
      </c>
      <c r="B1318" s="424">
        <v>3</v>
      </c>
      <c r="C1318" s="425" t="s">
        <v>311</v>
      </c>
      <c r="D1318" s="422">
        <f t="shared" si="304"/>
        <v>0</v>
      </c>
      <c r="E1318" s="422">
        <f t="shared" si="305"/>
        <v>0</v>
      </c>
      <c r="F1318" s="422">
        <f t="shared" si="306"/>
        <v>0</v>
      </c>
      <c r="G1318" s="422">
        <f t="shared" si="307"/>
        <v>0</v>
      </c>
      <c r="H1318" s="22">
        <f t="shared" si="308"/>
        <v>0</v>
      </c>
      <c r="I1318" s="116">
        <v>0</v>
      </c>
      <c r="J1318" s="116">
        <v>0</v>
      </c>
      <c r="K1318" s="116">
        <v>0</v>
      </c>
      <c r="L1318" s="116">
        <v>0</v>
      </c>
      <c r="M1318" s="22">
        <f t="shared" si="309"/>
        <v>0</v>
      </c>
      <c r="N1318" s="116">
        <v>0</v>
      </c>
      <c r="O1318" s="116">
        <v>0</v>
      </c>
      <c r="P1318" s="116">
        <v>0</v>
      </c>
      <c r="Q1318" s="116">
        <v>0</v>
      </c>
      <c r="R1318" s="22">
        <f t="shared" si="310"/>
        <v>0</v>
      </c>
      <c r="S1318" s="116">
        <v>0</v>
      </c>
      <c r="T1318" s="116">
        <v>0</v>
      </c>
      <c r="U1318" s="116">
        <v>0</v>
      </c>
      <c r="V1318" s="116">
        <v>0</v>
      </c>
      <c r="W1318" s="22">
        <f t="shared" si="311"/>
        <v>0</v>
      </c>
      <c r="X1318" s="22">
        <f t="shared" si="312"/>
        <v>0</v>
      </c>
      <c r="Y1318" s="22">
        <f ca="1">OFFSET('Cost Study'!$B$7,'Operations Support'!$C1318,'Operations Support'!$B1318)*$H1318</f>
        <v>0</v>
      </c>
      <c r="Z1318" s="23">
        <f ca="1">Y1318*'Cost Study'!$B$31</f>
        <v>0</v>
      </c>
      <c r="AA1318" s="23">
        <f ca="1">IF(A1318=10298,1.51,1)*IF($B1318&lt;3,$D1318*'Cost Study'!$B$32*OFFSET('Cost Study'!$B$7,'Operations Support'!$C1318,'Operations Support'!$B1318),0)</f>
        <v>0</v>
      </c>
      <c r="AB1318" s="24">
        <f ca="1">AA1318*'Cost Study'!$B$31</f>
        <v>0</v>
      </c>
      <c r="AC1318" s="23">
        <f ca="1">Y1318*'Cost Study'!$B$31</f>
        <v>0</v>
      </c>
      <c r="AD1318" s="24">
        <f ca="1">AA1318*'Cost Study'!$B$31</f>
        <v>0</v>
      </c>
      <c r="AE1318" s="377">
        <f t="shared" ca="1" si="313"/>
        <v>0</v>
      </c>
      <c r="AF1318" s="377">
        <f t="shared" ca="1" si="314"/>
        <v>0</v>
      </c>
      <c r="AH1318" s="688">
        <f>IFERROR($H1318/SUMIF($A:$A,$A1318,$H:$H)*SUMIF(Summary!$A$110:$A$186,$A1318,Summary!$P$110:$P$186),0)</f>
        <v>0</v>
      </c>
      <c r="AI1318" s="689">
        <f t="shared" ca="1" si="300"/>
        <v>0</v>
      </c>
      <c r="AJ1318" s="688">
        <f>IFERROR(H1318/SUMIF(A:A,A1318,H:H)*SUMIF(Summary!$A$110:$A$186,'Operations Support'!A1318,Summary!$Q$110:$Q$186),0)</f>
        <v>0</v>
      </c>
      <c r="AK1318" s="688">
        <f t="shared" ca="1" si="301"/>
        <v>0</v>
      </c>
      <c r="AM1318" s="688">
        <f>IFERROR($H1318/SUMIF($A:$A,$A1318,$H:$H)*SUMIF(Summary!$A$230:$A$266,$A1318,Summary!$P$230:$P$266),0)</f>
        <v>0</v>
      </c>
      <c r="AN1318" s="688">
        <f>IFERROR($H1318/SUMIF($A:$A,$A1318,$H:$H)*(SUMIF(Summary!$A$230:$A$266,$A1318,Summary!$L$230:$L$266)+SUMIF(Summary!$A$281:$A$317,$A1318,Summary!$L$281:$L$317))-AM1318,0)</f>
        <v>0</v>
      </c>
      <c r="AO1318" s="688">
        <f>IFERROR($H1318/SUMIF($A:$A,$A1318,$H:$H)*SUMIF(Summary!$A$230:$A$266,$A1318,Summary!$Q$230:$Q$266),0)</f>
        <v>0</v>
      </c>
      <c r="AP1318" s="688">
        <f>IFERROR($H1318/SUMIF($A:$A,$A1318,$H:$H)*(SUMIF(Summary!$A$230:$A$266,$A1318,Summary!$L$230:$L$266)+SUMIF(Summary!$A$281:$A$317,$A1318,Summary!$L$281:$L$317))-AO1318,0)</f>
        <v>0</v>
      </c>
      <c r="AQ1318" s="306"/>
      <c r="AR1318" s="688">
        <f t="shared" ca="1" si="302"/>
        <v>0</v>
      </c>
      <c r="AS1318" s="688">
        <f t="shared" ca="1" si="303"/>
        <v>0</v>
      </c>
    </row>
    <row r="1319" spans="1:45" x14ac:dyDescent="0.2">
      <c r="A1319" s="423">
        <v>3631</v>
      </c>
      <c r="B1319" s="424">
        <v>3</v>
      </c>
      <c r="C1319" s="425" t="s">
        <v>312</v>
      </c>
      <c r="D1319" s="422">
        <f t="shared" si="304"/>
        <v>0</v>
      </c>
      <c r="E1319" s="422">
        <f t="shared" si="305"/>
        <v>0</v>
      </c>
      <c r="F1319" s="422">
        <f t="shared" si="306"/>
        <v>0</v>
      </c>
      <c r="G1319" s="422">
        <f t="shared" si="307"/>
        <v>0</v>
      </c>
      <c r="H1319" s="22">
        <f t="shared" si="308"/>
        <v>0</v>
      </c>
      <c r="I1319" s="116">
        <v>0</v>
      </c>
      <c r="J1319" s="116">
        <v>0</v>
      </c>
      <c r="K1319" s="116">
        <v>0</v>
      </c>
      <c r="L1319" s="116">
        <v>0</v>
      </c>
      <c r="M1319" s="22">
        <f t="shared" si="309"/>
        <v>0</v>
      </c>
      <c r="N1319" s="116">
        <v>0</v>
      </c>
      <c r="O1319" s="116">
        <v>0</v>
      </c>
      <c r="P1319" s="116">
        <v>0</v>
      </c>
      <c r="Q1319" s="116">
        <v>0</v>
      </c>
      <c r="R1319" s="22">
        <f t="shared" si="310"/>
        <v>0</v>
      </c>
      <c r="S1319" s="116">
        <v>0</v>
      </c>
      <c r="T1319" s="116">
        <v>0</v>
      </c>
      <c r="U1319" s="116">
        <v>0</v>
      </c>
      <c r="V1319" s="116">
        <v>0</v>
      </c>
      <c r="W1319" s="22">
        <f t="shared" si="311"/>
        <v>0</v>
      </c>
      <c r="X1319" s="22">
        <f t="shared" si="312"/>
        <v>0</v>
      </c>
      <c r="Y1319" s="22">
        <f ca="1">OFFSET('Cost Study'!$B$7,'Operations Support'!$C1319,'Operations Support'!$B1319)*$H1319</f>
        <v>0</v>
      </c>
      <c r="Z1319" s="23">
        <f ca="1">Y1319*'Cost Study'!$B$31</f>
        <v>0</v>
      </c>
      <c r="AA1319" s="23">
        <f ca="1">IF(A1319=10298,1.51,1)*IF($B1319&lt;3,$D1319*'Cost Study'!$B$32*OFFSET('Cost Study'!$B$7,'Operations Support'!$C1319,'Operations Support'!$B1319),0)</f>
        <v>0</v>
      </c>
      <c r="AB1319" s="24">
        <f ca="1">AA1319*'Cost Study'!$B$31</f>
        <v>0</v>
      </c>
      <c r="AC1319" s="23">
        <f ca="1">Y1319*'Cost Study'!$B$31</f>
        <v>0</v>
      </c>
      <c r="AD1319" s="24">
        <f ca="1">AA1319*'Cost Study'!$B$31</f>
        <v>0</v>
      </c>
      <c r="AE1319" s="377">
        <f t="shared" ca="1" si="313"/>
        <v>0</v>
      </c>
      <c r="AF1319" s="377">
        <f t="shared" ca="1" si="314"/>
        <v>0</v>
      </c>
      <c r="AH1319" s="688">
        <f>IFERROR($H1319/SUMIF($A:$A,$A1319,$H:$H)*SUMIF(Summary!$A$110:$A$186,$A1319,Summary!$P$110:$P$186),0)</f>
        <v>0</v>
      </c>
      <c r="AI1319" s="689">
        <f t="shared" ca="1" si="300"/>
        <v>0</v>
      </c>
      <c r="AJ1319" s="688">
        <f>IFERROR(H1319/SUMIF(A:A,A1319,H:H)*SUMIF(Summary!$A$110:$A$186,'Operations Support'!A1319,Summary!$Q$110:$Q$186),0)</f>
        <v>0</v>
      </c>
      <c r="AK1319" s="688">
        <f t="shared" ca="1" si="301"/>
        <v>0</v>
      </c>
      <c r="AM1319" s="688">
        <f>IFERROR($H1319/SUMIF($A:$A,$A1319,$H:$H)*SUMIF(Summary!$A$230:$A$266,$A1319,Summary!$P$230:$P$266),0)</f>
        <v>0</v>
      </c>
      <c r="AN1319" s="688">
        <f>IFERROR($H1319/SUMIF($A:$A,$A1319,$H:$H)*(SUMIF(Summary!$A$230:$A$266,$A1319,Summary!$L$230:$L$266)+SUMIF(Summary!$A$281:$A$317,$A1319,Summary!$L$281:$L$317))-AM1319,0)</f>
        <v>0</v>
      </c>
      <c r="AO1319" s="688">
        <f>IFERROR($H1319/SUMIF($A:$A,$A1319,$H:$H)*SUMIF(Summary!$A$230:$A$266,$A1319,Summary!$Q$230:$Q$266),0)</f>
        <v>0</v>
      </c>
      <c r="AP1319" s="688">
        <f>IFERROR($H1319/SUMIF($A:$A,$A1319,$H:$H)*(SUMIF(Summary!$A$230:$A$266,$A1319,Summary!$L$230:$L$266)+SUMIF(Summary!$A$281:$A$317,$A1319,Summary!$L$281:$L$317))-AO1319,0)</f>
        <v>0</v>
      </c>
      <c r="AQ1319" s="306"/>
      <c r="AR1319" s="688">
        <f t="shared" ca="1" si="302"/>
        <v>0</v>
      </c>
      <c r="AS1319" s="688">
        <f t="shared" ca="1" si="303"/>
        <v>0</v>
      </c>
    </row>
    <row r="1320" spans="1:45" x14ac:dyDescent="0.2">
      <c r="A1320" s="423">
        <v>3631</v>
      </c>
      <c r="B1320" s="424">
        <v>3</v>
      </c>
      <c r="C1320" s="425" t="s">
        <v>313</v>
      </c>
      <c r="D1320" s="422">
        <f t="shared" si="304"/>
        <v>379</v>
      </c>
      <c r="E1320" s="422">
        <f t="shared" si="305"/>
        <v>0</v>
      </c>
      <c r="F1320" s="422">
        <f t="shared" si="306"/>
        <v>5</v>
      </c>
      <c r="G1320" s="422">
        <f t="shared" si="307"/>
        <v>0</v>
      </c>
      <c r="H1320" s="22">
        <f t="shared" si="308"/>
        <v>384</v>
      </c>
      <c r="I1320" s="116">
        <v>106</v>
      </c>
      <c r="J1320" s="116">
        <v>0</v>
      </c>
      <c r="K1320" s="116">
        <v>0</v>
      </c>
      <c r="L1320" s="116">
        <v>0</v>
      </c>
      <c r="M1320" s="22">
        <f t="shared" si="309"/>
        <v>106</v>
      </c>
      <c r="N1320" s="116">
        <v>171</v>
      </c>
      <c r="O1320" s="116">
        <v>0</v>
      </c>
      <c r="P1320" s="116">
        <v>0</v>
      </c>
      <c r="Q1320" s="116">
        <v>0</v>
      </c>
      <c r="R1320" s="22">
        <f t="shared" si="310"/>
        <v>171</v>
      </c>
      <c r="S1320" s="116">
        <v>102</v>
      </c>
      <c r="T1320" s="116">
        <v>0</v>
      </c>
      <c r="U1320" s="116">
        <v>5</v>
      </c>
      <c r="V1320" s="116">
        <v>0</v>
      </c>
      <c r="W1320" s="22">
        <f t="shared" si="311"/>
        <v>107</v>
      </c>
      <c r="X1320" s="22">
        <f t="shared" si="312"/>
        <v>16</v>
      </c>
      <c r="Y1320" s="22">
        <f ca="1">OFFSET('Cost Study'!$B$7,'Operations Support'!$C1320,'Operations Support'!$B1320)*$H1320</f>
        <v>1006.08</v>
      </c>
      <c r="Z1320" s="23">
        <f ca="1">Y1320*'Cost Study'!$B$31</f>
        <v>56191.509655566457</v>
      </c>
      <c r="AA1320" s="23">
        <f ca="1">IF(A1320=10298,1.51,1)*IF($B1320&lt;3,$D1320*'Cost Study'!$B$32*OFFSET('Cost Study'!$B$7,'Operations Support'!$C1320,'Operations Support'!$B1320),0)</f>
        <v>0</v>
      </c>
      <c r="AB1320" s="24">
        <f ca="1">AA1320*'Cost Study'!$B$31</f>
        <v>0</v>
      </c>
      <c r="AC1320" s="23">
        <f ca="1">Y1320*'Cost Study'!$B$31</f>
        <v>56191.509655566457</v>
      </c>
      <c r="AD1320" s="24">
        <f ca="1">AA1320*'Cost Study'!$B$31</f>
        <v>0</v>
      </c>
      <c r="AE1320" s="377">
        <f t="shared" ca="1" si="313"/>
        <v>56191.509655566457</v>
      </c>
      <c r="AF1320" s="377">
        <f t="shared" ca="1" si="314"/>
        <v>56191.509655566457</v>
      </c>
      <c r="AH1320" s="688">
        <f>IFERROR($H1320/SUMIF($A:$A,$A1320,$H:$H)*SUMIF(Summary!$A$110:$A$186,$A1320,Summary!$P$110:$P$186),0)</f>
        <v>9130.5133281634044</v>
      </c>
      <c r="AI1320" s="689">
        <f t="shared" ca="1" si="300"/>
        <v>47060.996327403052</v>
      </c>
      <c r="AJ1320" s="688">
        <f>IFERROR(H1320/SUMIF(A:A,A1320,H:H)*SUMIF(Summary!$A$110:$A$186,'Operations Support'!A1320,Summary!$Q$110:$Q$186),0)</f>
        <v>9150.8449447652547</v>
      </c>
      <c r="AK1320" s="688">
        <f t="shared" ca="1" si="301"/>
        <v>47040.664710801204</v>
      </c>
      <c r="AM1320" s="688">
        <f>IFERROR($H1320/SUMIF($A:$A,$A1320,$H:$H)*SUMIF(Summary!$A$230:$A$266,$A1320,Summary!$P$230:$P$266),0)</f>
        <v>1727.505877166122</v>
      </c>
      <c r="AN1320" s="688">
        <f>IFERROR($H1320/SUMIF($A:$A,$A1320,$H:$H)*(SUMIF(Summary!$A$230:$A$266,$A1320,Summary!$L$230:$L$266)+SUMIF(Summary!$A$281:$A$317,$A1320,Summary!$L$281:$L$317))-AM1320,0)</f>
        <v>4993.9323338156755</v>
      </c>
      <c r="AO1320" s="688">
        <f>IFERROR($H1320/SUMIF($A:$A,$A1320,$H:$H)*SUMIF(Summary!$A$230:$A$266,$A1320,Summary!$Q$230:$Q$266),0)</f>
        <v>1731.3526474307955</v>
      </c>
      <c r="AP1320" s="688">
        <f>IFERROR($H1320/SUMIF($A:$A,$A1320,$H:$H)*(SUMIF(Summary!$A$230:$A$266,$A1320,Summary!$L$230:$L$266)+SUMIF(Summary!$A$281:$A$317,$A1320,Summary!$L$281:$L$317))-AO1320,0)</f>
        <v>4990.0855635510015</v>
      </c>
      <c r="AQ1320" s="306"/>
      <c r="AR1320" s="688">
        <f t="shared" ca="1" si="302"/>
        <v>52054.928661218728</v>
      </c>
      <c r="AS1320" s="688">
        <f t="shared" ca="1" si="303"/>
        <v>52030.750274352205</v>
      </c>
    </row>
    <row r="1321" spans="1:45" x14ac:dyDescent="0.2">
      <c r="A1321" s="423">
        <v>3631</v>
      </c>
      <c r="B1321" s="424">
        <v>3</v>
      </c>
      <c r="C1321" s="425" t="s">
        <v>314</v>
      </c>
      <c r="D1321" s="422">
        <f t="shared" si="304"/>
        <v>0</v>
      </c>
      <c r="E1321" s="422">
        <f t="shared" si="305"/>
        <v>0</v>
      </c>
      <c r="F1321" s="422">
        <f t="shared" si="306"/>
        <v>0</v>
      </c>
      <c r="G1321" s="422">
        <f t="shared" si="307"/>
        <v>0</v>
      </c>
      <c r="H1321" s="22">
        <f t="shared" si="308"/>
        <v>0</v>
      </c>
      <c r="I1321" s="116">
        <v>0</v>
      </c>
      <c r="J1321" s="116">
        <v>0</v>
      </c>
      <c r="K1321" s="116">
        <v>0</v>
      </c>
      <c r="L1321" s="116">
        <v>0</v>
      </c>
      <c r="M1321" s="22">
        <f t="shared" si="309"/>
        <v>0</v>
      </c>
      <c r="N1321" s="116">
        <v>0</v>
      </c>
      <c r="O1321" s="116">
        <v>0</v>
      </c>
      <c r="P1321" s="116">
        <v>0</v>
      </c>
      <c r="Q1321" s="116">
        <v>0</v>
      </c>
      <c r="R1321" s="22">
        <f t="shared" si="310"/>
        <v>0</v>
      </c>
      <c r="S1321" s="116">
        <v>0</v>
      </c>
      <c r="T1321" s="116">
        <v>0</v>
      </c>
      <c r="U1321" s="116">
        <v>0</v>
      </c>
      <c r="V1321" s="116">
        <v>0</v>
      </c>
      <c r="W1321" s="22">
        <f t="shared" si="311"/>
        <v>0</v>
      </c>
      <c r="X1321" s="22">
        <f t="shared" si="312"/>
        <v>0</v>
      </c>
      <c r="Y1321" s="22">
        <f ca="1">OFFSET('Cost Study'!$B$7,'Operations Support'!$C1321,'Operations Support'!$B1321)*$H1321</f>
        <v>0</v>
      </c>
      <c r="Z1321" s="23">
        <f ca="1">Y1321*'Cost Study'!$B$31</f>
        <v>0</v>
      </c>
      <c r="AA1321" s="23">
        <f ca="1">IF(A1321=10298,1.51,1)*IF($B1321&lt;3,$D1321*'Cost Study'!$B$32*OFFSET('Cost Study'!$B$7,'Operations Support'!$C1321,'Operations Support'!$B1321),0)</f>
        <v>0</v>
      </c>
      <c r="AB1321" s="24">
        <f ca="1">AA1321*'Cost Study'!$B$31</f>
        <v>0</v>
      </c>
      <c r="AC1321" s="23">
        <f ca="1">Y1321*'Cost Study'!$B$31</f>
        <v>0</v>
      </c>
      <c r="AD1321" s="24">
        <f ca="1">AA1321*'Cost Study'!$B$31</f>
        <v>0</v>
      </c>
      <c r="AE1321" s="377">
        <f t="shared" ca="1" si="313"/>
        <v>0</v>
      </c>
      <c r="AF1321" s="377">
        <f t="shared" ca="1" si="314"/>
        <v>0</v>
      </c>
      <c r="AH1321" s="688">
        <f>IFERROR($H1321/SUMIF($A:$A,$A1321,$H:$H)*SUMIF(Summary!$A$110:$A$186,$A1321,Summary!$P$110:$P$186),0)</f>
        <v>0</v>
      </c>
      <c r="AI1321" s="689">
        <f t="shared" ca="1" si="300"/>
        <v>0</v>
      </c>
      <c r="AJ1321" s="688">
        <f>IFERROR(H1321/SUMIF(A:A,A1321,H:H)*SUMIF(Summary!$A$110:$A$186,'Operations Support'!A1321,Summary!$Q$110:$Q$186),0)</f>
        <v>0</v>
      </c>
      <c r="AK1321" s="688">
        <f t="shared" ca="1" si="301"/>
        <v>0</v>
      </c>
      <c r="AM1321" s="688">
        <f>IFERROR($H1321/SUMIF($A:$A,$A1321,$H:$H)*SUMIF(Summary!$A$230:$A$266,$A1321,Summary!$P$230:$P$266),0)</f>
        <v>0</v>
      </c>
      <c r="AN1321" s="688">
        <f>IFERROR($H1321/SUMIF($A:$A,$A1321,$H:$H)*(SUMIF(Summary!$A$230:$A$266,$A1321,Summary!$L$230:$L$266)+SUMIF(Summary!$A$281:$A$317,$A1321,Summary!$L$281:$L$317))-AM1321,0)</f>
        <v>0</v>
      </c>
      <c r="AO1321" s="688">
        <f>IFERROR($H1321/SUMIF($A:$A,$A1321,$H:$H)*SUMIF(Summary!$A$230:$A$266,$A1321,Summary!$Q$230:$Q$266),0)</f>
        <v>0</v>
      </c>
      <c r="AP1321" s="688">
        <f>IFERROR($H1321/SUMIF($A:$A,$A1321,$H:$H)*(SUMIF(Summary!$A$230:$A$266,$A1321,Summary!$L$230:$L$266)+SUMIF(Summary!$A$281:$A$317,$A1321,Summary!$L$281:$L$317))-AO1321,0)</f>
        <v>0</v>
      </c>
      <c r="AQ1321" s="306"/>
      <c r="AR1321" s="688">
        <f t="shared" ca="1" si="302"/>
        <v>0</v>
      </c>
      <c r="AS1321" s="688">
        <f t="shared" ca="1" si="303"/>
        <v>0</v>
      </c>
    </row>
    <row r="1322" spans="1:45" x14ac:dyDescent="0.2">
      <c r="A1322" s="423">
        <v>3631</v>
      </c>
      <c r="B1322" s="424">
        <v>3</v>
      </c>
      <c r="C1322" s="425" t="s">
        <v>315</v>
      </c>
      <c r="D1322" s="422">
        <f t="shared" si="304"/>
        <v>5948</v>
      </c>
      <c r="E1322" s="422">
        <f t="shared" si="305"/>
        <v>0</v>
      </c>
      <c r="F1322" s="422">
        <f t="shared" si="306"/>
        <v>1426</v>
      </c>
      <c r="G1322" s="422">
        <f t="shared" si="307"/>
        <v>0</v>
      </c>
      <c r="H1322" s="22">
        <f t="shared" si="308"/>
        <v>7374</v>
      </c>
      <c r="I1322" s="116">
        <v>2297</v>
      </c>
      <c r="J1322" s="116">
        <v>0</v>
      </c>
      <c r="K1322" s="116">
        <v>625</v>
      </c>
      <c r="L1322" s="116">
        <v>0</v>
      </c>
      <c r="M1322" s="22">
        <f t="shared" si="309"/>
        <v>2922</v>
      </c>
      <c r="N1322" s="116">
        <v>1860</v>
      </c>
      <c r="O1322" s="116">
        <v>0</v>
      </c>
      <c r="P1322" s="116">
        <v>579</v>
      </c>
      <c r="Q1322" s="116">
        <v>0</v>
      </c>
      <c r="R1322" s="22">
        <f t="shared" si="310"/>
        <v>2439</v>
      </c>
      <c r="S1322" s="116">
        <v>1791</v>
      </c>
      <c r="T1322" s="116">
        <v>0</v>
      </c>
      <c r="U1322" s="116">
        <v>222</v>
      </c>
      <c r="V1322" s="116">
        <v>0</v>
      </c>
      <c r="W1322" s="22">
        <f t="shared" si="311"/>
        <v>2013</v>
      </c>
      <c r="X1322" s="22">
        <f t="shared" si="312"/>
        <v>307.25</v>
      </c>
      <c r="Y1322" s="22">
        <f ca="1">OFFSET('Cost Study'!$B$7,'Operations Support'!$C1322,'Operations Support'!$B1322)*$H1322</f>
        <v>24112.98</v>
      </c>
      <c r="Z1322" s="23">
        <f ca="1">Y1322*'Cost Study'!$B$31</f>
        <v>1346756.4691619759</v>
      </c>
      <c r="AA1322" s="23">
        <f ca="1">IF(A1322=10298,1.51,1)*IF($B1322&lt;3,$D1322*'Cost Study'!$B$32*OFFSET('Cost Study'!$B$7,'Operations Support'!$C1322,'Operations Support'!$B1322),0)</f>
        <v>0</v>
      </c>
      <c r="AB1322" s="24">
        <f ca="1">AA1322*'Cost Study'!$B$31</f>
        <v>0</v>
      </c>
      <c r="AC1322" s="23">
        <f ca="1">Y1322*'Cost Study'!$B$31</f>
        <v>1346756.4691619759</v>
      </c>
      <c r="AD1322" s="24">
        <f ca="1">AA1322*'Cost Study'!$B$31</f>
        <v>0</v>
      </c>
      <c r="AE1322" s="377">
        <f t="shared" ca="1" si="313"/>
        <v>1346756.4691619759</v>
      </c>
      <c r="AF1322" s="377">
        <f t="shared" ca="1" si="314"/>
        <v>1346756.4691619759</v>
      </c>
      <c r="AH1322" s="688">
        <f>IFERROR($H1322/SUMIF($A:$A,$A1322,$H:$H)*SUMIF(Summary!$A$110:$A$186,$A1322,Summary!$P$110:$P$186),0)</f>
        <v>175334.38875488788</v>
      </c>
      <c r="AI1322" s="689">
        <f t="shared" ca="1" si="300"/>
        <v>1171422.0804070879</v>
      </c>
      <c r="AJ1322" s="688">
        <f>IFERROR(H1322/SUMIF(A:A,A1322,H:H)*SUMIF(Summary!$A$110:$A$186,'Operations Support'!A1322,Summary!$Q$110:$Q$186),0)</f>
        <v>175724.81932994531</v>
      </c>
      <c r="AK1322" s="688">
        <f t="shared" ca="1" si="301"/>
        <v>1171031.6498320305</v>
      </c>
      <c r="AM1322" s="688">
        <f>IFERROR($H1322/SUMIF($A:$A,$A1322,$H:$H)*SUMIF(Summary!$A$230:$A$266,$A1322,Summary!$P$230:$P$266),0)</f>
        <v>33173.511297455691</v>
      </c>
      <c r="AN1322" s="688">
        <f>IFERROR($H1322/SUMIF($A:$A,$A1322,$H:$H)*(SUMIF(Summary!$A$230:$A$266,$A1322,Summary!$L$230:$L$266)+SUMIF(Summary!$A$281:$A$317,$A1322,Summary!$L$281:$L$317))-AM1322,0)</f>
        <v>95899.106847804127</v>
      </c>
      <c r="AO1322" s="688">
        <f>IFERROR($H1322/SUMIF($A:$A,$A1322,$H:$H)*SUMIF(Summary!$A$230:$A$266,$A1322,Summary!$Q$230:$Q$266),0)</f>
        <v>33247.381307694493</v>
      </c>
      <c r="AP1322" s="688">
        <f>IFERROR($H1322/SUMIF($A:$A,$A1322,$H:$H)*(SUMIF(Summary!$A$230:$A$266,$A1322,Summary!$L$230:$L$266)+SUMIF(Summary!$A$281:$A$317,$A1322,Summary!$L$281:$L$317))-AO1322,0)</f>
        <v>95825.236837565331</v>
      </c>
      <c r="AQ1322" s="306"/>
      <c r="AR1322" s="688">
        <f t="shared" ca="1" si="302"/>
        <v>1267321.187254892</v>
      </c>
      <c r="AS1322" s="688">
        <f t="shared" ca="1" si="303"/>
        <v>1266856.886669596</v>
      </c>
    </row>
    <row r="1323" spans="1:45" x14ac:dyDescent="0.2">
      <c r="A1323" s="423">
        <v>3631</v>
      </c>
      <c r="B1323" s="424">
        <v>3</v>
      </c>
      <c r="C1323" s="425" t="s">
        <v>316</v>
      </c>
      <c r="D1323" s="422">
        <f t="shared" si="304"/>
        <v>0</v>
      </c>
      <c r="E1323" s="422">
        <f t="shared" si="305"/>
        <v>0</v>
      </c>
      <c r="F1323" s="422">
        <f t="shared" si="306"/>
        <v>0</v>
      </c>
      <c r="G1323" s="422">
        <f t="shared" si="307"/>
        <v>0</v>
      </c>
      <c r="H1323" s="22">
        <f t="shared" si="308"/>
        <v>0</v>
      </c>
      <c r="I1323" s="116">
        <v>0</v>
      </c>
      <c r="J1323" s="116">
        <v>0</v>
      </c>
      <c r="K1323" s="116">
        <v>0</v>
      </c>
      <c r="L1323" s="116">
        <v>0</v>
      </c>
      <c r="M1323" s="22">
        <f t="shared" si="309"/>
        <v>0</v>
      </c>
      <c r="N1323" s="116">
        <v>0</v>
      </c>
      <c r="O1323" s="116">
        <v>0</v>
      </c>
      <c r="P1323" s="116">
        <v>0</v>
      </c>
      <c r="Q1323" s="116">
        <v>0</v>
      </c>
      <c r="R1323" s="22">
        <f t="shared" si="310"/>
        <v>0</v>
      </c>
      <c r="S1323" s="116">
        <v>0</v>
      </c>
      <c r="T1323" s="116">
        <v>0</v>
      </c>
      <c r="U1323" s="116">
        <v>0</v>
      </c>
      <c r="V1323" s="116">
        <v>0</v>
      </c>
      <c r="W1323" s="22">
        <f t="shared" si="311"/>
        <v>0</v>
      </c>
      <c r="X1323" s="22">
        <f t="shared" si="312"/>
        <v>0</v>
      </c>
      <c r="Y1323" s="22">
        <f ca="1">OFFSET('Cost Study'!$B$7,'Operations Support'!$C1323,'Operations Support'!$B1323)*$H1323</f>
        <v>0</v>
      </c>
      <c r="Z1323" s="23">
        <f ca="1">Y1323*'Cost Study'!$B$31</f>
        <v>0</v>
      </c>
      <c r="AA1323" s="23">
        <f ca="1">IF(A1323=10298,1.51,1)*IF($B1323&lt;3,$D1323*'Cost Study'!$B$32*OFFSET('Cost Study'!$B$7,'Operations Support'!$C1323,'Operations Support'!$B1323),0)</f>
        <v>0</v>
      </c>
      <c r="AB1323" s="24">
        <f ca="1">AA1323*'Cost Study'!$B$31</f>
        <v>0</v>
      </c>
      <c r="AC1323" s="23">
        <f ca="1">Y1323*'Cost Study'!$B$31</f>
        <v>0</v>
      </c>
      <c r="AD1323" s="24">
        <f ca="1">AA1323*'Cost Study'!$B$31</f>
        <v>0</v>
      </c>
      <c r="AE1323" s="377">
        <f t="shared" ca="1" si="313"/>
        <v>0</v>
      </c>
      <c r="AF1323" s="377">
        <f t="shared" ca="1" si="314"/>
        <v>0</v>
      </c>
      <c r="AH1323" s="688">
        <f>IFERROR($H1323/SUMIF($A:$A,$A1323,$H:$H)*SUMIF(Summary!$A$110:$A$186,$A1323,Summary!$P$110:$P$186),0)</f>
        <v>0</v>
      </c>
      <c r="AI1323" s="689">
        <f t="shared" ca="1" si="300"/>
        <v>0</v>
      </c>
      <c r="AJ1323" s="688">
        <f>IFERROR(H1323/SUMIF(A:A,A1323,H:H)*SUMIF(Summary!$A$110:$A$186,'Operations Support'!A1323,Summary!$Q$110:$Q$186),0)</f>
        <v>0</v>
      </c>
      <c r="AK1323" s="688">
        <f t="shared" ca="1" si="301"/>
        <v>0</v>
      </c>
      <c r="AM1323" s="688">
        <f>IFERROR($H1323/SUMIF($A:$A,$A1323,$H:$H)*SUMIF(Summary!$A$230:$A$266,$A1323,Summary!$P$230:$P$266),0)</f>
        <v>0</v>
      </c>
      <c r="AN1323" s="688">
        <f>IFERROR($H1323/SUMIF($A:$A,$A1323,$H:$H)*(SUMIF(Summary!$A$230:$A$266,$A1323,Summary!$L$230:$L$266)+SUMIF(Summary!$A$281:$A$317,$A1323,Summary!$L$281:$L$317))-AM1323,0)</f>
        <v>0</v>
      </c>
      <c r="AO1323" s="688">
        <f>IFERROR($H1323/SUMIF($A:$A,$A1323,$H:$H)*SUMIF(Summary!$A$230:$A$266,$A1323,Summary!$Q$230:$Q$266),0)</f>
        <v>0</v>
      </c>
      <c r="AP1323" s="688">
        <f>IFERROR($H1323/SUMIF($A:$A,$A1323,$H:$H)*(SUMIF(Summary!$A$230:$A$266,$A1323,Summary!$L$230:$L$266)+SUMIF(Summary!$A$281:$A$317,$A1323,Summary!$L$281:$L$317))-AO1323,0)</f>
        <v>0</v>
      </c>
      <c r="AQ1323" s="306"/>
      <c r="AR1323" s="688">
        <f t="shared" ca="1" si="302"/>
        <v>0</v>
      </c>
      <c r="AS1323" s="688">
        <f t="shared" ca="1" si="303"/>
        <v>0</v>
      </c>
    </row>
    <row r="1324" spans="1:45" x14ac:dyDescent="0.2">
      <c r="A1324" s="423">
        <v>3631</v>
      </c>
      <c r="B1324" s="424">
        <v>3</v>
      </c>
      <c r="C1324" s="425" t="s">
        <v>317</v>
      </c>
      <c r="D1324" s="422">
        <f t="shared" si="304"/>
        <v>0</v>
      </c>
      <c r="E1324" s="422">
        <f t="shared" si="305"/>
        <v>0</v>
      </c>
      <c r="F1324" s="422">
        <f t="shared" si="306"/>
        <v>0</v>
      </c>
      <c r="G1324" s="422">
        <f t="shared" si="307"/>
        <v>0</v>
      </c>
      <c r="H1324" s="22">
        <f t="shared" si="308"/>
        <v>0</v>
      </c>
      <c r="I1324" s="116">
        <v>0</v>
      </c>
      <c r="J1324" s="116">
        <v>0</v>
      </c>
      <c r="K1324" s="116">
        <v>0</v>
      </c>
      <c r="L1324" s="116">
        <v>0</v>
      </c>
      <c r="M1324" s="22">
        <f t="shared" si="309"/>
        <v>0</v>
      </c>
      <c r="N1324" s="116">
        <v>0</v>
      </c>
      <c r="O1324" s="116">
        <v>0</v>
      </c>
      <c r="P1324" s="116">
        <v>0</v>
      </c>
      <c r="Q1324" s="116">
        <v>0</v>
      </c>
      <c r="R1324" s="22">
        <f t="shared" si="310"/>
        <v>0</v>
      </c>
      <c r="S1324" s="116">
        <v>0</v>
      </c>
      <c r="T1324" s="116">
        <v>0</v>
      </c>
      <c r="U1324" s="116">
        <v>0</v>
      </c>
      <c r="V1324" s="116">
        <v>0</v>
      </c>
      <c r="W1324" s="22">
        <f t="shared" si="311"/>
        <v>0</v>
      </c>
      <c r="X1324" s="22">
        <f t="shared" si="312"/>
        <v>0</v>
      </c>
      <c r="Y1324" s="22">
        <f ca="1">OFFSET('Cost Study'!$B$7,'Operations Support'!$C1324,'Operations Support'!$B1324)*$H1324</f>
        <v>0</v>
      </c>
      <c r="Z1324" s="23">
        <f ca="1">Y1324*'Cost Study'!$B$31</f>
        <v>0</v>
      </c>
      <c r="AA1324" s="23">
        <f ca="1">IF(A1324=10298,1.51,1)*IF($B1324&lt;3,$D1324*'Cost Study'!$B$32*OFFSET('Cost Study'!$B$7,'Operations Support'!$C1324,'Operations Support'!$B1324),0)</f>
        <v>0</v>
      </c>
      <c r="AB1324" s="24">
        <f ca="1">AA1324*'Cost Study'!$B$31</f>
        <v>0</v>
      </c>
      <c r="AC1324" s="23">
        <f ca="1">Y1324*'Cost Study'!$B$31</f>
        <v>0</v>
      </c>
      <c r="AD1324" s="24">
        <f ca="1">AA1324*'Cost Study'!$B$31</f>
        <v>0</v>
      </c>
      <c r="AE1324" s="377">
        <f t="shared" ca="1" si="313"/>
        <v>0</v>
      </c>
      <c r="AF1324" s="377">
        <f t="shared" ca="1" si="314"/>
        <v>0</v>
      </c>
      <c r="AH1324" s="688">
        <f>IFERROR($H1324/SUMIF($A:$A,$A1324,$H:$H)*SUMIF(Summary!$A$110:$A$186,$A1324,Summary!$P$110:$P$186),0)</f>
        <v>0</v>
      </c>
      <c r="AI1324" s="689">
        <f t="shared" ca="1" si="300"/>
        <v>0</v>
      </c>
      <c r="AJ1324" s="688">
        <f>IFERROR(H1324/SUMIF(A:A,A1324,H:H)*SUMIF(Summary!$A$110:$A$186,'Operations Support'!A1324,Summary!$Q$110:$Q$186),0)</f>
        <v>0</v>
      </c>
      <c r="AK1324" s="688">
        <f t="shared" ca="1" si="301"/>
        <v>0</v>
      </c>
      <c r="AM1324" s="688">
        <f>IFERROR($H1324/SUMIF($A:$A,$A1324,$H:$H)*SUMIF(Summary!$A$230:$A$266,$A1324,Summary!$P$230:$P$266),0)</f>
        <v>0</v>
      </c>
      <c r="AN1324" s="688">
        <f>IFERROR($H1324/SUMIF($A:$A,$A1324,$H:$H)*(SUMIF(Summary!$A$230:$A$266,$A1324,Summary!$L$230:$L$266)+SUMIF(Summary!$A$281:$A$317,$A1324,Summary!$L$281:$L$317))-AM1324,0)</f>
        <v>0</v>
      </c>
      <c r="AO1324" s="688">
        <f>IFERROR($H1324/SUMIF($A:$A,$A1324,$H:$H)*SUMIF(Summary!$A$230:$A$266,$A1324,Summary!$Q$230:$Q$266),0)</f>
        <v>0</v>
      </c>
      <c r="AP1324" s="688">
        <f>IFERROR($H1324/SUMIF($A:$A,$A1324,$H:$H)*(SUMIF(Summary!$A$230:$A$266,$A1324,Summary!$L$230:$L$266)+SUMIF(Summary!$A$281:$A$317,$A1324,Summary!$L$281:$L$317))-AO1324,0)</f>
        <v>0</v>
      </c>
      <c r="AQ1324" s="306"/>
      <c r="AR1324" s="688">
        <f t="shared" ca="1" si="302"/>
        <v>0</v>
      </c>
      <c r="AS1324" s="688">
        <f t="shared" ca="1" si="303"/>
        <v>0</v>
      </c>
    </row>
    <row r="1325" spans="1:45" x14ac:dyDescent="0.2">
      <c r="A1325" s="423">
        <v>3631</v>
      </c>
      <c r="B1325" s="424">
        <v>3</v>
      </c>
      <c r="C1325" s="425" t="s">
        <v>318</v>
      </c>
      <c r="D1325" s="422">
        <f t="shared" si="304"/>
        <v>243</v>
      </c>
      <c r="E1325" s="422">
        <f t="shared" si="305"/>
        <v>0</v>
      </c>
      <c r="F1325" s="422">
        <f t="shared" si="306"/>
        <v>231</v>
      </c>
      <c r="G1325" s="422">
        <f t="shared" si="307"/>
        <v>0</v>
      </c>
      <c r="H1325" s="22">
        <f t="shared" si="308"/>
        <v>474</v>
      </c>
      <c r="I1325" s="116">
        <v>69</v>
      </c>
      <c r="J1325" s="116">
        <v>0</v>
      </c>
      <c r="K1325" s="116">
        <v>93</v>
      </c>
      <c r="L1325" s="116">
        <v>0</v>
      </c>
      <c r="M1325" s="22">
        <f t="shared" si="309"/>
        <v>162</v>
      </c>
      <c r="N1325" s="116">
        <v>129</v>
      </c>
      <c r="O1325" s="116">
        <v>0</v>
      </c>
      <c r="P1325" s="116">
        <v>108</v>
      </c>
      <c r="Q1325" s="116">
        <v>0</v>
      </c>
      <c r="R1325" s="22">
        <f t="shared" si="310"/>
        <v>237</v>
      </c>
      <c r="S1325" s="116">
        <v>45</v>
      </c>
      <c r="T1325" s="116">
        <v>0</v>
      </c>
      <c r="U1325" s="116">
        <v>30</v>
      </c>
      <c r="V1325" s="116">
        <v>0</v>
      </c>
      <c r="W1325" s="22">
        <f t="shared" si="311"/>
        <v>75</v>
      </c>
      <c r="X1325" s="22">
        <f t="shared" si="312"/>
        <v>19.75</v>
      </c>
      <c r="Y1325" s="22">
        <f ca="1">OFFSET('Cost Study'!$B$7,'Operations Support'!$C1325,'Operations Support'!$B1325)*$H1325</f>
        <v>1810.6799999999998</v>
      </c>
      <c r="Z1325" s="23">
        <f ca="1">Y1325*'Cost Study'!$B$31</f>
        <v>101129.9724705203</v>
      </c>
      <c r="AA1325" s="23">
        <f ca="1">IF(A1325=10298,1.51,1)*IF($B1325&lt;3,$D1325*'Cost Study'!$B$32*OFFSET('Cost Study'!$B$7,'Operations Support'!$C1325,'Operations Support'!$B1325),0)</f>
        <v>0</v>
      </c>
      <c r="AB1325" s="24">
        <f ca="1">AA1325*'Cost Study'!$B$31</f>
        <v>0</v>
      </c>
      <c r="AC1325" s="23">
        <f ca="1">Y1325*'Cost Study'!$B$31</f>
        <v>101129.9724705203</v>
      </c>
      <c r="AD1325" s="24">
        <f ca="1">AA1325*'Cost Study'!$B$31</f>
        <v>0</v>
      </c>
      <c r="AE1325" s="377">
        <f t="shared" ca="1" si="313"/>
        <v>101129.9724705203</v>
      </c>
      <c r="AF1325" s="377">
        <f t="shared" ca="1" si="314"/>
        <v>101129.9724705203</v>
      </c>
      <c r="AH1325" s="688">
        <f>IFERROR($H1325/SUMIF($A:$A,$A1325,$H:$H)*SUMIF(Summary!$A$110:$A$186,$A1325,Summary!$P$110:$P$186),0)</f>
        <v>11270.477389451702</v>
      </c>
      <c r="AI1325" s="689">
        <f t="shared" ca="1" si="300"/>
        <v>89859.495081068599</v>
      </c>
      <c r="AJ1325" s="688">
        <f>IFERROR(H1325/SUMIF(A:A,A1325,H:H)*SUMIF(Summary!$A$110:$A$186,'Operations Support'!A1325,Summary!$Q$110:$Q$186),0)</f>
        <v>11295.574228694613</v>
      </c>
      <c r="AK1325" s="688">
        <f t="shared" ca="1" si="301"/>
        <v>89834.398241825678</v>
      </c>
      <c r="AM1325" s="688">
        <f>IFERROR($H1325/SUMIF($A:$A,$A1325,$H:$H)*SUMIF(Summary!$A$230:$A$266,$A1325,Summary!$P$230:$P$266),0)</f>
        <v>2132.3900671269321</v>
      </c>
      <c r="AN1325" s="688">
        <f>IFERROR($H1325/SUMIF($A:$A,$A1325,$H:$H)*(SUMIF(Summary!$A$230:$A$266,$A1325,Summary!$L$230:$L$266)+SUMIF(Summary!$A$281:$A$317,$A1325,Summary!$L$281:$L$317))-AM1325,0)</f>
        <v>6164.3852245537246</v>
      </c>
      <c r="AO1325" s="688">
        <f>IFERROR($H1325/SUMIF($A:$A,$A1325,$H:$H)*SUMIF(Summary!$A$230:$A$266,$A1325,Summary!$Q$230:$Q$266),0)</f>
        <v>2137.1384241723881</v>
      </c>
      <c r="AP1325" s="688">
        <f>IFERROR($H1325/SUMIF($A:$A,$A1325,$H:$H)*(SUMIF(Summary!$A$230:$A$266,$A1325,Summary!$L$230:$L$266)+SUMIF(Summary!$A$281:$A$317,$A1325,Summary!$L$281:$L$317))-AO1325,0)</f>
        <v>6159.6368675082686</v>
      </c>
      <c r="AQ1325" s="306"/>
      <c r="AR1325" s="688">
        <f t="shared" ca="1" si="302"/>
        <v>96023.880305622326</v>
      </c>
      <c r="AS1325" s="688">
        <f t="shared" ca="1" si="303"/>
        <v>95994.035109333941</v>
      </c>
    </row>
    <row r="1326" spans="1:45" x14ac:dyDescent="0.2">
      <c r="A1326" s="423">
        <v>3631</v>
      </c>
      <c r="B1326" s="424">
        <v>3</v>
      </c>
      <c r="C1326" s="425" t="s">
        <v>319</v>
      </c>
      <c r="D1326" s="422">
        <f t="shared" si="304"/>
        <v>186</v>
      </c>
      <c r="E1326" s="422">
        <f t="shared" si="305"/>
        <v>0</v>
      </c>
      <c r="F1326" s="422">
        <f t="shared" si="306"/>
        <v>12</v>
      </c>
      <c r="G1326" s="422">
        <f t="shared" si="307"/>
        <v>0</v>
      </c>
      <c r="H1326" s="22">
        <f t="shared" si="308"/>
        <v>198</v>
      </c>
      <c r="I1326" s="116">
        <v>63</v>
      </c>
      <c r="J1326" s="116">
        <v>0</v>
      </c>
      <c r="K1326" s="116">
        <v>12</v>
      </c>
      <c r="L1326" s="116">
        <v>0</v>
      </c>
      <c r="M1326" s="22">
        <f t="shared" si="309"/>
        <v>75</v>
      </c>
      <c r="N1326" s="116">
        <v>60</v>
      </c>
      <c r="O1326" s="116">
        <v>0</v>
      </c>
      <c r="P1326" s="116">
        <v>0</v>
      </c>
      <c r="Q1326" s="116">
        <v>0</v>
      </c>
      <c r="R1326" s="22">
        <f t="shared" si="310"/>
        <v>60</v>
      </c>
      <c r="S1326" s="116">
        <v>63</v>
      </c>
      <c r="T1326" s="116">
        <v>0</v>
      </c>
      <c r="U1326" s="116">
        <v>0</v>
      </c>
      <c r="V1326" s="116">
        <v>0</v>
      </c>
      <c r="W1326" s="22">
        <f t="shared" si="311"/>
        <v>63</v>
      </c>
      <c r="X1326" s="22">
        <f t="shared" si="312"/>
        <v>8.25</v>
      </c>
      <c r="Y1326" s="22">
        <f ca="1">OFFSET('Cost Study'!$B$7,'Operations Support'!$C1326,'Operations Support'!$B1326)*$H1326</f>
        <v>542.5200000000001</v>
      </c>
      <c r="Z1326" s="23">
        <f ca="1">Y1326*'Cost Study'!$B$31</f>
        <v>30300.789021089691</v>
      </c>
      <c r="AA1326" s="23">
        <f ca="1">IF(A1326=10298,1.51,1)*IF($B1326&lt;3,$D1326*'Cost Study'!$B$32*OFFSET('Cost Study'!$B$7,'Operations Support'!$C1326,'Operations Support'!$B1326),0)</f>
        <v>0</v>
      </c>
      <c r="AB1326" s="24">
        <f ca="1">AA1326*'Cost Study'!$B$31</f>
        <v>0</v>
      </c>
      <c r="AC1326" s="23">
        <f ca="1">Y1326*'Cost Study'!$B$31</f>
        <v>30300.789021089691</v>
      </c>
      <c r="AD1326" s="24">
        <f ca="1">AA1326*'Cost Study'!$B$31</f>
        <v>0</v>
      </c>
      <c r="AE1326" s="377">
        <f t="shared" ca="1" si="313"/>
        <v>30300.789021089691</v>
      </c>
      <c r="AF1326" s="377">
        <f t="shared" ca="1" si="314"/>
        <v>30300.789021089691</v>
      </c>
      <c r="AH1326" s="688">
        <f>IFERROR($H1326/SUMIF($A:$A,$A1326,$H:$H)*SUMIF(Summary!$A$110:$A$186,$A1326,Summary!$P$110:$P$186),0)</f>
        <v>4707.9209348342556</v>
      </c>
      <c r="AI1326" s="689">
        <f t="shared" ref="AI1326:AI1389" ca="1" si="315">Z1326+AB1326-AH1326</f>
        <v>25592.868086255436</v>
      </c>
      <c r="AJ1326" s="688">
        <f>IFERROR(H1326/SUMIF(A:A,A1326,H:H)*SUMIF(Summary!$A$110:$A$186,'Operations Support'!A1326,Summary!$Q$110:$Q$186),0)</f>
        <v>4718.4044246445847</v>
      </c>
      <c r="AK1326" s="688">
        <f t="shared" ref="AK1326:AK1389" ca="1" si="316">AC1326+AD1326-AJ1326</f>
        <v>25582.384596445107</v>
      </c>
      <c r="AM1326" s="688">
        <f>IFERROR($H1326/SUMIF($A:$A,$A1326,$H:$H)*SUMIF(Summary!$A$230:$A$266,$A1326,Summary!$P$230:$P$266),0)</f>
        <v>890.74521791378163</v>
      </c>
      <c r="AN1326" s="688">
        <f>IFERROR($H1326/SUMIF($A:$A,$A1326,$H:$H)*(SUMIF(Summary!$A$230:$A$266,$A1326,Summary!$L$230:$L$266)+SUMIF(Summary!$A$281:$A$317,$A1326,Summary!$L$281:$L$317))-AM1326,0)</f>
        <v>2574.9963596237071</v>
      </c>
      <c r="AO1326" s="688">
        <f>IFERROR($H1326/SUMIF($A:$A,$A1326,$H:$H)*SUMIF(Summary!$A$230:$A$266,$A1326,Summary!$Q$230:$Q$266),0)</f>
        <v>892.72870883150392</v>
      </c>
      <c r="AP1326" s="688">
        <f>IFERROR($H1326/SUMIF($A:$A,$A1326,$H:$H)*(SUMIF(Summary!$A$230:$A$266,$A1326,Summary!$L$230:$L$266)+SUMIF(Summary!$A$281:$A$317,$A1326,Summary!$L$281:$L$317))-AO1326,0)</f>
        <v>2573.0128687059851</v>
      </c>
      <c r="AQ1326" s="306"/>
      <c r="AR1326" s="688">
        <f t="shared" ref="AR1326:AR1389" ca="1" si="317">AI1326+AN1326</f>
        <v>28167.864445879142</v>
      </c>
      <c r="AS1326" s="688">
        <f t="shared" ref="AS1326:AS1389" ca="1" si="318">AK1326+AP1326</f>
        <v>28155.397465151091</v>
      </c>
    </row>
    <row r="1327" spans="1:45" x14ac:dyDescent="0.2">
      <c r="A1327" s="423">
        <v>3631</v>
      </c>
      <c r="B1327" s="424">
        <v>3</v>
      </c>
      <c r="C1327" s="425" t="s">
        <v>320</v>
      </c>
      <c r="D1327" s="422">
        <f t="shared" si="304"/>
        <v>0</v>
      </c>
      <c r="E1327" s="422">
        <f t="shared" si="305"/>
        <v>0</v>
      </c>
      <c r="F1327" s="422">
        <f t="shared" si="306"/>
        <v>0</v>
      </c>
      <c r="G1327" s="422">
        <f t="shared" si="307"/>
        <v>0</v>
      </c>
      <c r="H1327" s="22">
        <f t="shared" si="308"/>
        <v>0</v>
      </c>
      <c r="I1327" s="116">
        <v>0</v>
      </c>
      <c r="J1327" s="116">
        <v>0</v>
      </c>
      <c r="K1327" s="116">
        <v>0</v>
      </c>
      <c r="L1327" s="116">
        <v>0</v>
      </c>
      <c r="M1327" s="22">
        <f t="shared" si="309"/>
        <v>0</v>
      </c>
      <c r="N1327" s="116">
        <v>0</v>
      </c>
      <c r="O1327" s="116">
        <v>0</v>
      </c>
      <c r="P1327" s="116">
        <v>0</v>
      </c>
      <c r="Q1327" s="116">
        <v>0</v>
      </c>
      <c r="R1327" s="22">
        <f t="shared" si="310"/>
        <v>0</v>
      </c>
      <c r="S1327" s="116">
        <v>0</v>
      </c>
      <c r="T1327" s="116">
        <v>0</v>
      </c>
      <c r="U1327" s="116">
        <v>0</v>
      </c>
      <c r="V1327" s="116">
        <v>0</v>
      </c>
      <c r="W1327" s="22">
        <f t="shared" si="311"/>
        <v>0</v>
      </c>
      <c r="X1327" s="22">
        <f t="shared" si="312"/>
        <v>0</v>
      </c>
      <c r="Y1327" s="22">
        <f ca="1">OFFSET('Cost Study'!$B$7,'Operations Support'!$C1327,'Operations Support'!$B1327)*$H1327</f>
        <v>0</v>
      </c>
      <c r="Z1327" s="23">
        <f ca="1">Y1327*'Cost Study'!$B$31</f>
        <v>0</v>
      </c>
      <c r="AA1327" s="23">
        <f ca="1">IF(A1327=10298,1.51,1)*IF($B1327&lt;3,$D1327*'Cost Study'!$B$32*OFFSET('Cost Study'!$B$7,'Operations Support'!$C1327,'Operations Support'!$B1327),0)</f>
        <v>0</v>
      </c>
      <c r="AB1327" s="24">
        <f ca="1">AA1327*'Cost Study'!$B$31</f>
        <v>0</v>
      </c>
      <c r="AC1327" s="23">
        <f ca="1">Y1327*'Cost Study'!$B$31</f>
        <v>0</v>
      </c>
      <c r="AD1327" s="24">
        <f ca="1">AA1327*'Cost Study'!$B$31</f>
        <v>0</v>
      </c>
      <c r="AE1327" s="377">
        <f t="shared" ca="1" si="313"/>
        <v>0</v>
      </c>
      <c r="AF1327" s="377">
        <f t="shared" ca="1" si="314"/>
        <v>0</v>
      </c>
      <c r="AH1327" s="688">
        <f>IFERROR($H1327/SUMIF($A:$A,$A1327,$H:$H)*SUMIF(Summary!$A$110:$A$186,$A1327,Summary!$P$110:$P$186),0)</f>
        <v>0</v>
      </c>
      <c r="AI1327" s="689">
        <f t="shared" ca="1" si="315"/>
        <v>0</v>
      </c>
      <c r="AJ1327" s="688">
        <f>IFERROR(H1327/SUMIF(A:A,A1327,H:H)*SUMIF(Summary!$A$110:$A$186,'Operations Support'!A1327,Summary!$Q$110:$Q$186),0)</f>
        <v>0</v>
      </c>
      <c r="AK1327" s="688">
        <f t="shared" ca="1" si="316"/>
        <v>0</v>
      </c>
      <c r="AM1327" s="688">
        <f>IFERROR($H1327/SUMIF($A:$A,$A1327,$H:$H)*SUMIF(Summary!$A$230:$A$266,$A1327,Summary!$P$230:$P$266),0)</f>
        <v>0</v>
      </c>
      <c r="AN1327" s="688">
        <f>IFERROR($H1327/SUMIF($A:$A,$A1327,$H:$H)*(SUMIF(Summary!$A$230:$A$266,$A1327,Summary!$L$230:$L$266)+SUMIF(Summary!$A$281:$A$317,$A1327,Summary!$L$281:$L$317))-AM1327,0)</f>
        <v>0</v>
      </c>
      <c r="AO1327" s="688">
        <f>IFERROR($H1327/SUMIF($A:$A,$A1327,$H:$H)*SUMIF(Summary!$A$230:$A$266,$A1327,Summary!$Q$230:$Q$266),0)</f>
        <v>0</v>
      </c>
      <c r="AP1327" s="688">
        <f>IFERROR($H1327/SUMIF($A:$A,$A1327,$H:$H)*(SUMIF(Summary!$A$230:$A$266,$A1327,Summary!$L$230:$L$266)+SUMIF(Summary!$A$281:$A$317,$A1327,Summary!$L$281:$L$317))-AO1327,0)</f>
        <v>0</v>
      </c>
      <c r="AQ1327" s="306"/>
      <c r="AR1327" s="688">
        <f t="shared" ca="1" si="317"/>
        <v>0</v>
      </c>
      <c r="AS1327" s="688">
        <f t="shared" ca="1" si="318"/>
        <v>0</v>
      </c>
    </row>
    <row r="1328" spans="1:45" x14ac:dyDescent="0.2">
      <c r="A1328" s="423">
        <v>3631</v>
      </c>
      <c r="B1328" s="424">
        <v>4</v>
      </c>
      <c r="C1328" s="425" t="s">
        <v>300</v>
      </c>
      <c r="D1328" s="422">
        <f t="shared" si="304"/>
        <v>0</v>
      </c>
      <c r="E1328" s="422">
        <f t="shared" si="305"/>
        <v>0</v>
      </c>
      <c r="F1328" s="422">
        <f t="shared" si="306"/>
        <v>0</v>
      </c>
      <c r="G1328" s="422">
        <f t="shared" si="307"/>
        <v>0</v>
      </c>
      <c r="H1328" s="22">
        <f t="shared" si="308"/>
        <v>0</v>
      </c>
      <c r="I1328" s="116">
        <v>0</v>
      </c>
      <c r="J1328" s="116">
        <v>0</v>
      </c>
      <c r="K1328" s="116">
        <v>0</v>
      </c>
      <c r="L1328" s="116">
        <v>0</v>
      </c>
      <c r="M1328" s="22">
        <f t="shared" si="309"/>
        <v>0</v>
      </c>
      <c r="N1328" s="116">
        <v>0</v>
      </c>
      <c r="O1328" s="116">
        <v>0</v>
      </c>
      <c r="P1328" s="116">
        <v>0</v>
      </c>
      <c r="Q1328" s="116">
        <v>0</v>
      </c>
      <c r="R1328" s="22">
        <f t="shared" si="310"/>
        <v>0</v>
      </c>
      <c r="S1328" s="116">
        <v>0</v>
      </c>
      <c r="T1328" s="116">
        <v>0</v>
      </c>
      <c r="U1328" s="116">
        <v>0</v>
      </c>
      <c r="V1328" s="116">
        <v>0</v>
      </c>
      <c r="W1328" s="22">
        <f t="shared" si="311"/>
        <v>0</v>
      </c>
      <c r="X1328" s="22">
        <f t="shared" si="312"/>
        <v>0</v>
      </c>
      <c r="Y1328" s="22">
        <f ca="1">OFFSET('Cost Study'!$B$7,'Operations Support'!$C1328,'Operations Support'!$B1328)*$H1328</f>
        <v>0</v>
      </c>
      <c r="Z1328" s="23">
        <f ca="1">Y1328*'Cost Study'!$B$31</f>
        <v>0</v>
      </c>
      <c r="AA1328" s="23">
        <f ca="1">IF(A1328=10298,1.51,1)*IF($B1328&lt;3,$D1328*'Cost Study'!$B$32*OFFSET('Cost Study'!$B$7,'Operations Support'!$C1328,'Operations Support'!$B1328),0)</f>
        <v>0</v>
      </c>
      <c r="AB1328" s="24">
        <f ca="1">AA1328*'Cost Study'!$B$31</f>
        <v>0</v>
      </c>
      <c r="AC1328" s="23">
        <f ca="1">Y1328*'Cost Study'!$B$31</f>
        <v>0</v>
      </c>
      <c r="AD1328" s="24">
        <f ca="1">AA1328*'Cost Study'!$B$31</f>
        <v>0</v>
      </c>
      <c r="AE1328" s="377">
        <f t="shared" ca="1" si="313"/>
        <v>0</v>
      </c>
      <c r="AF1328" s="377">
        <f t="shared" ca="1" si="314"/>
        <v>0</v>
      </c>
      <c r="AH1328" s="688">
        <f>IFERROR($H1328/SUMIF($A:$A,$A1328,$H:$H)*SUMIF(Summary!$A$110:$A$186,$A1328,Summary!$P$110:$P$186),0)</f>
        <v>0</v>
      </c>
      <c r="AI1328" s="689">
        <f t="shared" ca="1" si="315"/>
        <v>0</v>
      </c>
      <c r="AJ1328" s="688">
        <f>IFERROR(H1328/SUMIF(A:A,A1328,H:H)*SUMIF(Summary!$A$110:$A$186,'Operations Support'!A1328,Summary!$Q$110:$Q$186),0)</f>
        <v>0</v>
      </c>
      <c r="AK1328" s="688">
        <f t="shared" ca="1" si="316"/>
        <v>0</v>
      </c>
      <c r="AM1328" s="688">
        <f>IFERROR($H1328/SUMIF($A:$A,$A1328,$H:$H)*SUMIF(Summary!$A$230:$A$266,$A1328,Summary!$P$230:$P$266),0)</f>
        <v>0</v>
      </c>
      <c r="AN1328" s="688">
        <f>IFERROR($H1328/SUMIF($A:$A,$A1328,$H:$H)*(SUMIF(Summary!$A$230:$A$266,$A1328,Summary!$L$230:$L$266)+SUMIF(Summary!$A$281:$A$317,$A1328,Summary!$L$281:$L$317))-AM1328,0)</f>
        <v>0</v>
      </c>
      <c r="AO1328" s="688">
        <f>IFERROR($H1328/SUMIF($A:$A,$A1328,$H:$H)*SUMIF(Summary!$A$230:$A$266,$A1328,Summary!$Q$230:$Q$266),0)</f>
        <v>0</v>
      </c>
      <c r="AP1328" s="688">
        <f>IFERROR($H1328/SUMIF($A:$A,$A1328,$H:$H)*(SUMIF(Summary!$A$230:$A$266,$A1328,Summary!$L$230:$L$266)+SUMIF(Summary!$A$281:$A$317,$A1328,Summary!$L$281:$L$317))-AO1328,0)</f>
        <v>0</v>
      </c>
      <c r="AQ1328" s="306"/>
      <c r="AR1328" s="688">
        <f t="shared" ca="1" si="317"/>
        <v>0</v>
      </c>
      <c r="AS1328" s="688">
        <f t="shared" ca="1" si="318"/>
        <v>0</v>
      </c>
    </row>
    <row r="1329" spans="1:45" x14ac:dyDescent="0.2">
      <c r="A1329" s="423">
        <v>3631</v>
      </c>
      <c r="B1329" s="424">
        <v>4</v>
      </c>
      <c r="C1329" s="425" t="s">
        <v>301</v>
      </c>
      <c r="D1329" s="422">
        <f t="shared" si="304"/>
        <v>0</v>
      </c>
      <c r="E1329" s="422">
        <f t="shared" si="305"/>
        <v>0</v>
      </c>
      <c r="F1329" s="422">
        <f t="shared" si="306"/>
        <v>0</v>
      </c>
      <c r="G1329" s="422">
        <f t="shared" si="307"/>
        <v>0</v>
      </c>
      <c r="H1329" s="22">
        <f t="shared" si="308"/>
        <v>0</v>
      </c>
      <c r="I1329" s="116">
        <v>0</v>
      </c>
      <c r="J1329" s="116">
        <v>0</v>
      </c>
      <c r="K1329" s="116">
        <v>0</v>
      </c>
      <c r="L1329" s="116">
        <v>0</v>
      </c>
      <c r="M1329" s="22">
        <f t="shared" si="309"/>
        <v>0</v>
      </c>
      <c r="N1329" s="116">
        <v>0</v>
      </c>
      <c r="O1329" s="116">
        <v>0</v>
      </c>
      <c r="P1329" s="116">
        <v>0</v>
      </c>
      <c r="Q1329" s="116">
        <v>0</v>
      </c>
      <c r="R1329" s="22">
        <f t="shared" si="310"/>
        <v>0</v>
      </c>
      <c r="S1329" s="116">
        <v>0</v>
      </c>
      <c r="T1329" s="116">
        <v>0</v>
      </c>
      <c r="U1329" s="116">
        <v>0</v>
      </c>
      <c r="V1329" s="116">
        <v>0</v>
      </c>
      <c r="W1329" s="22">
        <f t="shared" si="311"/>
        <v>0</v>
      </c>
      <c r="X1329" s="22">
        <f t="shared" si="312"/>
        <v>0</v>
      </c>
      <c r="Y1329" s="22">
        <f ca="1">OFFSET('Cost Study'!$B$7,'Operations Support'!$C1329,'Operations Support'!$B1329)*$H1329</f>
        <v>0</v>
      </c>
      <c r="Z1329" s="23">
        <f ca="1">Y1329*'Cost Study'!$B$31</f>
        <v>0</v>
      </c>
      <c r="AA1329" s="23">
        <f ca="1">IF(A1329=10298,1.51,1)*IF($B1329&lt;3,$D1329*'Cost Study'!$B$32*OFFSET('Cost Study'!$B$7,'Operations Support'!$C1329,'Operations Support'!$B1329),0)</f>
        <v>0</v>
      </c>
      <c r="AB1329" s="24">
        <f ca="1">AA1329*'Cost Study'!$B$31</f>
        <v>0</v>
      </c>
      <c r="AC1329" s="23">
        <f ca="1">Y1329*'Cost Study'!$B$31</f>
        <v>0</v>
      </c>
      <c r="AD1329" s="24">
        <f ca="1">AA1329*'Cost Study'!$B$31</f>
        <v>0</v>
      </c>
      <c r="AE1329" s="377">
        <f t="shared" ca="1" si="313"/>
        <v>0</v>
      </c>
      <c r="AF1329" s="377">
        <f t="shared" ca="1" si="314"/>
        <v>0</v>
      </c>
      <c r="AH1329" s="688">
        <f>IFERROR($H1329/SUMIF($A:$A,$A1329,$H:$H)*SUMIF(Summary!$A$110:$A$186,$A1329,Summary!$P$110:$P$186),0)</f>
        <v>0</v>
      </c>
      <c r="AI1329" s="689">
        <f t="shared" ca="1" si="315"/>
        <v>0</v>
      </c>
      <c r="AJ1329" s="688">
        <f>IFERROR(H1329/SUMIF(A:A,A1329,H:H)*SUMIF(Summary!$A$110:$A$186,'Operations Support'!A1329,Summary!$Q$110:$Q$186),0)</f>
        <v>0</v>
      </c>
      <c r="AK1329" s="688">
        <f t="shared" ca="1" si="316"/>
        <v>0</v>
      </c>
      <c r="AM1329" s="688">
        <f>IFERROR($H1329/SUMIF($A:$A,$A1329,$H:$H)*SUMIF(Summary!$A$230:$A$266,$A1329,Summary!$P$230:$P$266),0)</f>
        <v>0</v>
      </c>
      <c r="AN1329" s="688">
        <f>IFERROR($H1329/SUMIF($A:$A,$A1329,$H:$H)*(SUMIF(Summary!$A$230:$A$266,$A1329,Summary!$L$230:$L$266)+SUMIF(Summary!$A$281:$A$317,$A1329,Summary!$L$281:$L$317))-AM1329,0)</f>
        <v>0</v>
      </c>
      <c r="AO1329" s="688">
        <f>IFERROR($H1329/SUMIF($A:$A,$A1329,$H:$H)*SUMIF(Summary!$A$230:$A$266,$A1329,Summary!$Q$230:$Q$266),0)</f>
        <v>0</v>
      </c>
      <c r="AP1329" s="688">
        <f>IFERROR($H1329/SUMIF($A:$A,$A1329,$H:$H)*(SUMIF(Summary!$A$230:$A$266,$A1329,Summary!$L$230:$L$266)+SUMIF(Summary!$A$281:$A$317,$A1329,Summary!$L$281:$L$317))-AO1329,0)</f>
        <v>0</v>
      </c>
      <c r="AQ1329" s="306"/>
      <c r="AR1329" s="688">
        <f t="shared" ca="1" si="317"/>
        <v>0</v>
      </c>
      <c r="AS1329" s="688">
        <f t="shared" ca="1" si="318"/>
        <v>0</v>
      </c>
    </row>
    <row r="1330" spans="1:45" x14ac:dyDescent="0.2">
      <c r="A1330" s="423">
        <v>3631</v>
      </c>
      <c r="B1330" s="424">
        <v>4</v>
      </c>
      <c r="C1330" s="425" t="s">
        <v>302</v>
      </c>
      <c r="D1330" s="422">
        <f t="shared" si="304"/>
        <v>0</v>
      </c>
      <c r="E1330" s="422">
        <f t="shared" si="305"/>
        <v>0</v>
      </c>
      <c r="F1330" s="422">
        <f t="shared" si="306"/>
        <v>0</v>
      </c>
      <c r="G1330" s="422">
        <f t="shared" si="307"/>
        <v>0</v>
      </c>
      <c r="H1330" s="22">
        <f t="shared" si="308"/>
        <v>0</v>
      </c>
      <c r="I1330" s="116">
        <v>0</v>
      </c>
      <c r="J1330" s="116">
        <v>0</v>
      </c>
      <c r="K1330" s="116">
        <v>0</v>
      </c>
      <c r="L1330" s="116">
        <v>0</v>
      </c>
      <c r="M1330" s="22">
        <f t="shared" si="309"/>
        <v>0</v>
      </c>
      <c r="N1330" s="116">
        <v>0</v>
      </c>
      <c r="O1330" s="116">
        <v>0</v>
      </c>
      <c r="P1330" s="116">
        <v>0</v>
      </c>
      <c r="Q1330" s="116">
        <v>0</v>
      </c>
      <c r="R1330" s="22">
        <f t="shared" si="310"/>
        <v>0</v>
      </c>
      <c r="S1330" s="116">
        <v>0</v>
      </c>
      <c r="T1330" s="116">
        <v>0</v>
      </c>
      <c r="U1330" s="116">
        <v>0</v>
      </c>
      <c r="V1330" s="116">
        <v>0</v>
      </c>
      <c r="W1330" s="22">
        <f t="shared" si="311"/>
        <v>0</v>
      </c>
      <c r="X1330" s="22">
        <f t="shared" si="312"/>
        <v>0</v>
      </c>
      <c r="Y1330" s="22">
        <f ca="1">OFFSET('Cost Study'!$B$7,'Operations Support'!$C1330,'Operations Support'!$B1330)*$H1330</f>
        <v>0</v>
      </c>
      <c r="Z1330" s="23">
        <f ca="1">Y1330*'Cost Study'!$B$31</f>
        <v>0</v>
      </c>
      <c r="AA1330" s="23">
        <f ca="1">IF(A1330=10298,1.51,1)*IF($B1330&lt;3,$D1330*'Cost Study'!$B$32*OFFSET('Cost Study'!$B$7,'Operations Support'!$C1330,'Operations Support'!$B1330),0)</f>
        <v>0</v>
      </c>
      <c r="AB1330" s="24">
        <f ca="1">AA1330*'Cost Study'!$B$31</f>
        <v>0</v>
      </c>
      <c r="AC1330" s="23">
        <f ca="1">Y1330*'Cost Study'!$B$31</f>
        <v>0</v>
      </c>
      <c r="AD1330" s="24">
        <f ca="1">AA1330*'Cost Study'!$B$31</f>
        <v>0</v>
      </c>
      <c r="AE1330" s="377">
        <f t="shared" ca="1" si="313"/>
        <v>0</v>
      </c>
      <c r="AF1330" s="377">
        <f t="shared" ca="1" si="314"/>
        <v>0</v>
      </c>
      <c r="AH1330" s="688">
        <f>IFERROR($H1330/SUMIF($A:$A,$A1330,$H:$H)*SUMIF(Summary!$A$110:$A$186,$A1330,Summary!$P$110:$P$186),0)</f>
        <v>0</v>
      </c>
      <c r="AI1330" s="689">
        <f t="shared" ca="1" si="315"/>
        <v>0</v>
      </c>
      <c r="AJ1330" s="688">
        <f>IFERROR(H1330/SUMIF(A:A,A1330,H:H)*SUMIF(Summary!$A$110:$A$186,'Operations Support'!A1330,Summary!$Q$110:$Q$186),0)</f>
        <v>0</v>
      </c>
      <c r="AK1330" s="688">
        <f t="shared" ca="1" si="316"/>
        <v>0</v>
      </c>
      <c r="AM1330" s="688">
        <f>IFERROR($H1330/SUMIF($A:$A,$A1330,$H:$H)*SUMIF(Summary!$A$230:$A$266,$A1330,Summary!$P$230:$P$266),0)</f>
        <v>0</v>
      </c>
      <c r="AN1330" s="688">
        <f>IFERROR($H1330/SUMIF($A:$A,$A1330,$H:$H)*(SUMIF(Summary!$A$230:$A$266,$A1330,Summary!$L$230:$L$266)+SUMIF(Summary!$A$281:$A$317,$A1330,Summary!$L$281:$L$317))-AM1330,0)</f>
        <v>0</v>
      </c>
      <c r="AO1330" s="688">
        <f>IFERROR($H1330/SUMIF($A:$A,$A1330,$H:$H)*SUMIF(Summary!$A$230:$A$266,$A1330,Summary!$Q$230:$Q$266),0)</f>
        <v>0</v>
      </c>
      <c r="AP1330" s="688">
        <f>IFERROR($H1330/SUMIF($A:$A,$A1330,$H:$H)*(SUMIF(Summary!$A$230:$A$266,$A1330,Summary!$L$230:$L$266)+SUMIF(Summary!$A$281:$A$317,$A1330,Summary!$L$281:$L$317))-AO1330,0)</f>
        <v>0</v>
      </c>
      <c r="AQ1330" s="306"/>
      <c r="AR1330" s="688">
        <f t="shared" ca="1" si="317"/>
        <v>0</v>
      </c>
      <c r="AS1330" s="688">
        <f t="shared" ca="1" si="318"/>
        <v>0</v>
      </c>
    </row>
    <row r="1331" spans="1:45" x14ac:dyDescent="0.2">
      <c r="A1331" s="423">
        <v>3631</v>
      </c>
      <c r="B1331" s="424">
        <v>4</v>
      </c>
      <c r="C1331" s="425" t="s">
        <v>303</v>
      </c>
      <c r="D1331" s="422">
        <f t="shared" si="304"/>
        <v>1869</v>
      </c>
      <c r="E1331" s="422">
        <f t="shared" si="305"/>
        <v>0</v>
      </c>
      <c r="F1331" s="422">
        <f t="shared" si="306"/>
        <v>39</v>
      </c>
      <c r="G1331" s="422">
        <f t="shared" si="307"/>
        <v>1</v>
      </c>
      <c r="H1331" s="22">
        <f t="shared" si="308"/>
        <v>1907</v>
      </c>
      <c r="I1331" s="116">
        <v>597</v>
      </c>
      <c r="J1331" s="116">
        <v>0</v>
      </c>
      <c r="K1331" s="116">
        <v>39</v>
      </c>
      <c r="L1331" s="116">
        <v>1</v>
      </c>
      <c r="M1331" s="22">
        <f t="shared" si="309"/>
        <v>635</v>
      </c>
      <c r="N1331" s="116">
        <v>579</v>
      </c>
      <c r="O1331" s="116">
        <v>0</v>
      </c>
      <c r="P1331" s="116">
        <v>0</v>
      </c>
      <c r="Q1331" s="116">
        <v>0</v>
      </c>
      <c r="R1331" s="22">
        <f t="shared" si="310"/>
        <v>579</v>
      </c>
      <c r="S1331" s="116">
        <v>693</v>
      </c>
      <c r="T1331" s="116">
        <v>0</v>
      </c>
      <c r="U1331" s="116">
        <v>0</v>
      </c>
      <c r="V1331" s="116">
        <v>0</v>
      </c>
      <c r="W1331" s="22">
        <f t="shared" si="311"/>
        <v>693</v>
      </c>
      <c r="X1331" s="22">
        <f t="shared" si="312"/>
        <v>105.94444444444444</v>
      </c>
      <c r="Y1331" s="22">
        <f ca="1">OFFSET('Cost Study'!$B$7,'Operations Support'!$C1331,'Operations Support'!$B1331)*$H1331</f>
        <v>15484.839999999998</v>
      </c>
      <c r="Z1331" s="23">
        <f ca="1">Y1331*'Cost Study'!$B$31</f>
        <v>864858.19852785219</v>
      </c>
      <c r="AA1331" s="23">
        <f ca="1">IF(A1331=10298,1.51,1)*IF($B1331&lt;3,$D1331*'Cost Study'!$B$32*OFFSET('Cost Study'!$B$7,'Operations Support'!$C1331,'Operations Support'!$B1331),0)</f>
        <v>0</v>
      </c>
      <c r="AB1331" s="24">
        <f ca="1">AA1331*'Cost Study'!$B$31</f>
        <v>0</v>
      </c>
      <c r="AC1331" s="23">
        <f ca="1">Y1331*'Cost Study'!$B$31</f>
        <v>864858.19852785219</v>
      </c>
      <c r="AD1331" s="24">
        <f ca="1">AA1331*'Cost Study'!$B$31</f>
        <v>0</v>
      </c>
      <c r="AE1331" s="377">
        <f t="shared" ca="1" si="313"/>
        <v>864858.19852785219</v>
      </c>
      <c r="AF1331" s="377">
        <f t="shared" ca="1" si="314"/>
        <v>864858.19852785219</v>
      </c>
      <c r="AH1331" s="688">
        <f>IFERROR($H1331/SUMIF($A:$A,$A1331,$H:$H)*SUMIF(Summary!$A$110:$A$186,$A1331,Summary!$P$110:$P$186),0)</f>
        <v>45343.46072085316</v>
      </c>
      <c r="AI1331" s="689">
        <f t="shared" ca="1" si="315"/>
        <v>819514.73780699901</v>
      </c>
      <c r="AJ1331" s="688">
        <f>IFERROR(H1331/SUMIF(A:A,A1331,H:H)*SUMIF(Summary!$A$110:$A$186,'Operations Support'!A1331,Summary!$Q$110:$Q$186),0)</f>
        <v>45444.430493925371</v>
      </c>
      <c r="AK1331" s="688">
        <f t="shared" ca="1" si="316"/>
        <v>819413.76803392684</v>
      </c>
      <c r="AM1331" s="688">
        <f>IFERROR($H1331/SUMIF($A:$A,$A1331,$H:$H)*SUMIF(Summary!$A$230:$A$266,$A1331,Summary!$P$230:$P$266),0)</f>
        <v>8579.0461139473809</v>
      </c>
      <c r="AN1331" s="688">
        <f>IFERROR($H1331/SUMIF($A:$A,$A1331,$H:$H)*(SUMIF(Summary!$A$230:$A$266,$A1331,Summary!$L$230:$L$266)+SUMIF(Summary!$A$281:$A$317,$A1331,Summary!$L$281:$L$317))-AM1331,0)</f>
        <v>24800.596251527324</v>
      </c>
      <c r="AO1331" s="688">
        <f>IFERROR($H1331/SUMIF($A:$A,$A1331,$H:$H)*SUMIF(Summary!$A$230:$A$266,$A1331,Summary!$Q$230:$Q$266),0)</f>
        <v>8598.149736069081</v>
      </c>
      <c r="AP1331" s="688">
        <f>IFERROR($H1331/SUMIF($A:$A,$A1331,$H:$H)*(SUMIF(Summary!$A$230:$A$266,$A1331,Summary!$L$230:$L$266)+SUMIF(Summary!$A$281:$A$317,$A1331,Summary!$L$281:$L$317))-AO1331,0)</f>
        <v>24781.492629405624</v>
      </c>
      <c r="AQ1331" s="306"/>
      <c r="AR1331" s="688">
        <f t="shared" ca="1" si="317"/>
        <v>844315.33405852632</v>
      </c>
      <c r="AS1331" s="688">
        <f t="shared" ca="1" si="318"/>
        <v>844195.26066333242</v>
      </c>
    </row>
    <row r="1332" spans="1:45" x14ac:dyDescent="0.2">
      <c r="A1332" s="423">
        <v>3631</v>
      </c>
      <c r="B1332" s="424">
        <v>4</v>
      </c>
      <c r="C1332" s="425" t="s">
        <v>304</v>
      </c>
      <c r="D1332" s="422">
        <f t="shared" si="304"/>
        <v>0</v>
      </c>
      <c r="E1332" s="422">
        <f t="shared" si="305"/>
        <v>0</v>
      </c>
      <c r="F1332" s="422">
        <f t="shared" si="306"/>
        <v>0</v>
      </c>
      <c r="G1332" s="422">
        <f t="shared" si="307"/>
        <v>0</v>
      </c>
      <c r="H1332" s="22">
        <f t="shared" si="308"/>
        <v>0</v>
      </c>
      <c r="I1332" s="116">
        <v>0</v>
      </c>
      <c r="J1332" s="116">
        <v>0</v>
      </c>
      <c r="K1332" s="116">
        <v>0</v>
      </c>
      <c r="L1332" s="116">
        <v>0</v>
      </c>
      <c r="M1332" s="22">
        <f t="shared" si="309"/>
        <v>0</v>
      </c>
      <c r="N1332" s="116">
        <v>0</v>
      </c>
      <c r="O1332" s="116">
        <v>0</v>
      </c>
      <c r="P1332" s="116">
        <v>0</v>
      </c>
      <c r="Q1332" s="116">
        <v>0</v>
      </c>
      <c r="R1332" s="22">
        <f t="shared" si="310"/>
        <v>0</v>
      </c>
      <c r="S1332" s="116">
        <v>0</v>
      </c>
      <c r="T1332" s="116">
        <v>0</v>
      </c>
      <c r="U1332" s="116">
        <v>0</v>
      </c>
      <c r="V1332" s="116">
        <v>0</v>
      </c>
      <c r="W1332" s="22">
        <f t="shared" si="311"/>
        <v>0</v>
      </c>
      <c r="X1332" s="22">
        <f t="shared" si="312"/>
        <v>0</v>
      </c>
      <c r="Y1332" s="22">
        <f ca="1">OFFSET('Cost Study'!$B$7,'Operations Support'!$C1332,'Operations Support'!$B1332)*$H1332</f>
        <v>0</v>
      </c>
      <c r="Z1332" s="23">
        <f ca="1">Y1332*'Cost Study'!$B$31</f>
        <v>0</v>
      </c>
      <c r="AA1332" s="23">
        <f ca="1">IF(A1332=10298,1.51,1)*IF($B1332&lt;3,$D1332*'Cost Study'!$B$32*OFFSET('Cost Study'!$B$7,'Operations Support'!$C1332,'Operations Support'!$B1332),0)</f>
        <v>0</v>
      </c>
      <c r="AB1332" s="24">
        <f ca="1">AA1332*'Cost Study'!$B$31</f>
        <v>0</v>
      </c>
      <c r="AC1332" s="23">
        <f ca="1">Y1332*'Cost Study'!$B$31</f>
        <v>0</v>
      </c>
      <c r="AD1332" s="24">
        <f ca="1">AA1332*'Cost Study'!$B$31</f>
        <v>0</v>
      </c>
      <c r="AE1332" s="377">
        <f t="shared" ca="1" si="313"/>
        <v>0</v>
      </c>
      <c r="AF1332" s="377">
        <f t="shared" ca="1" si="314"/>
        <v>0</v>
      </c>
      <c r="AH1332" s="688">
        <f>IFERROR($H1332/SUMIF($A:$A,$A1332,$H:$H)*SUMIF(Summary!$A$110:$A$186,$A1332,Summary!$P$110:$P$186),0)</f>
        <v>0</v>
      </c>
      <c r="AI1332" s="689">
        <f t="shared" ca="1" si="315"/>
        <v>0</v>
      </c>
      <c r="AJ1332" s="688">
        <f>IFERROR(H1332/SUMIF(A:A,A1332,H:H)*SUMIF(Summary!$A$110:$A$186,'Operations Support'!A1332,Summary!$Q$110:$Q$186),0)</f>
        <v>0</v>
      </c>
      <c r="AK1332" s="688">
        <f t="shared" ca="1" si="316"/>
        <v>0</v>
      </c>
      <c r="AM1332" s="688">
        <f>IFERROR($H1332/SUMIF($A:$A,$A1332,$H:$H)*SUMIF(Summary!$A$230:$A$266,$A1332,Summary!$P$230:$P$266),0)</f>
        <v>0</v>
      </c>
      <c r="AN1332" s="688">
        <f>IFERROR($H1332/SUMIF($A:$A,$A1332,$H:$H)*(SUMIF(Summary!$A$230:$A$266,$A1332,Summary!$L$230:$L$266)+SUMIF(Summary!$A$281:$A$317,$A1332,Summary!$L$281:$L$317))-AM1332,0)</f>
        <v>0</v>
      </c>
      <c r="AO1332" s="688">
        <f>IFERROR($H1332/SUMIF($A:$A,$A1332,$H:$H)*SUMIF(Summary!$A$230:$A$266,$A1332,Summary!$Q$230:$Q$266),0)</f>
        <v>0</v>
      </c>
      <c r="AP1332" s="688">
        <f>IFERROR($H1332/SUMIF($A:$A,$A1332,$H:$H)*(SUMIF(Summary!$A$230:$A$266,$A1332,Summary!$L$230:$L$266)+SUMIF(Summary!$A$281:$A$317,$A1332,Summary!$L$281:$L$317))-AO1332,0)</f>
        <v>0</v>
      </c>
      <c r="AQ1332" s="306"/>
      <c r="AR1332" s="688">
        <f t="shared" ca="1" si="317"/>
        <v>0</v>
      </c>
      <c r="AS1332" s="688">
        <f t="shared" ca="1" si="318"/>
        <v>0</v>
      </c>
    </row>
    <row r="1333" spans="1:45" x14ac:dyDescent="0.2">
      <c r="A1333" s="423">
        <v>3631</v>
      </c>
      <c r="B1333" s="424">
        <v>4</v>
      </c>
      <c r="C1333" s="425" t="s">
        <v>305</v>
      </c>
      <c r="D1333" s="422">
        <f t="shared" si="304"/>
        <v>0</v>
      </c>
      <c r="E1333" s="422">
        <f t="shared" si="305"/>
        <v>0</v>
      </c>
      <c r="F1333" s="422">
        <f t="shared" si="306"/>
        <v>0</v>
      </c>
      <c r="G1333" s="422">
        <f t="shared" si="307"/>
        <v>0</v>
      </c>
      <c r="H1333" s="22">
        <f t="shared" si="308"/>
        <v>0</v>
      </c>
      <c r="I1333" s="116">
        <v>0</v>
      </c>
      <c r="J1333" s="116">
        <v>0</v>
      </c>
      <c r="K1333" s="116">
        <v>0</v>
      </c>
      <c r="L1333" s="116">
        <v>0</v>
      </c>
      <c r="M1333" s="22">
        <f t="shared" si="309"/>
        <v>0</v>
      </c>
      <c r="N1333" s="116">
        <v>0</v>
      </c>
      <c r="O1333" s="116">
        <v>0</v>
      </c>
      <c r="P1333" s="116">
        <v>0</v>
      </c>
      <c r="Q1333" s="116">
        <v>0</v>
      </c>
      <c r="R1333" s="22">
        <f t="shared" si="310"/>
        <v>0</v>
      </c>
      <c r="S1333" s="116">
        <v>0</v>
      </c>
      <c r="T1333" s="116">
        <v>0</v>
      </c>
      <c r="U1333" s="116">
        <v>0</v>
      </c>
      <c r="V1333" s="116">
        <v>0</v>
      </c>
      <c r="W1333" s="22">
        <f t="shared" si="311"/>
        <v>0</v>
      </c>
      <c r="X1333" s="22">
        <f t="shared" si="312"/>
        <v>0</v>
      </c>
      <c r="Y1333" s="22">
        <f ca="1">OFFSET('Cost Study'!$B$7,'Operations Support'!$C1333,'Operations Support'!$B1333)*$H1333</f>
        <v>0</v>
      </c>
      <c r="Z1333" s="23">
        <f ca="1">Y1333*'Cost Study'!$B$31</f>
        <v>0</v>
      </c>
      <c r="AA1333" s="23">
        <f ca="1">IF(A1333=10298,1.51,1)*IF($B1333&lt;3,$D1333*'Cost Study'!$B$32*OFFSET('Cost Study'!$B$7,'Operations Support'!$C1333,'Operations Support'!$B1333),0)</f>
        <v>0</v>
      </c>
      <c r="AB1333" s="24">
        <f ca="1">AA1333*'Cost Study'!$B$31</f>
        <v>0</v>
      </c>
      <c r="AC1333" s="23">
        <f ca="1">Y1333*'Cost Study'!$B$31</f>
        <v>0</v>
      </c>
      <c r="AD1333" s="24">
        <f ca="1">AA1333*'Cost Study'!$B$31</f>
        <v>0</v>
      </c>
      <c r="AE1333" s="377">
        <f t="shared" ca="1" si="313"/>
        <v>0</v>
      </c>
      <c r="AF1333" s="377">
        <f t="shared" ca="1" si="314"/>
        <v>0</v>
      </c>
      <c r="AH1333" s="688">
        <f>IFERROR($H1333/SUMIF($A:$A,$A1333,$H:$H)*SUMIF(Summary!$A$110:$A$186,$A1333,Summary!$P$110:$P$186),0)</f>
        <v>0</v>
      </c>
      <c r="AI1333" s="689">
        <f t="shared" ca="1" si="315"/>
        <v>0</v>
      </c>
      <c r="AJ1333" s="688">
        <f>IFERROR(H1333/SUMIF(A:A,A1333,H:H)*SUMIF(Summary!$A$110:$A$186,'Operations Support'!A1333,Summary!$Q$110:$Q$186),0)</f>
        <v>0</v>
      </c>
      <c r="AK1333" s="688">
        <f t="shared" ca="1" si="316"/>
        <v>0</v>
      </c>
      <c r="AM1333" s="688">
        <f>IFERROR($H1333/SUMIF($A:$A,$A1333,$H:$H)*SUMIF(Summary!$A$230:$A$266,$A1333,Summary!$P$230:$P$266),0)</f>
        <v>0</v>
      </c>
      <c r="AN1333" s="688">
        <f>IFERROR($H1333/SUMIF($A:$A,$A1333,$H:$H)*(SUMIF(Summary!$A$230:$A$266,$A1333,Summary!$L$230:$L$266)+SUMIF(Summary!$A$281:$A$317,$A1333,Summary!$L$281:$L$317))-AM1333,0)</f>
        <v>0</v>
      </c>
      <c r="AO1333" s="688">
        <f>IFERROR($H1333/SUMIF($A:$A,$A1333,$H:$H)*SUMIF(Summary!$A$230:$A$266,$A1333,Summary!$Q$230:$Q$266),0)</f>
        <v>0</v>
      </c>
      <c r="AP1333" s="688">
        <f>IFERROR($H1333/SUMIF($A:$A,$A1333,$H:$H)*(SUMIF(Summary!$A$230:$A$266,$A1333,Summary!$L$230:$L$266)+SUMIF(Summary!$A$281:$A$317,$A1333,Summary!$L$281:$L$317))-AO1333,0)</f>
        <v>0</v>
      </c>
      <c r="AQ1333" s="306"/>
      <c r="AR1333" s="688">
        <f t="shared" ca="1" si="317"/>
        <v>0</v>
      </c>
      <c r="AS1333" s="688">
        <f t="shared" ca="1" si="318"/>
        <v>0</v>
      </c>
    </row>
    <row r="1334" spans="1:45" x14ac:dyDescent="0.2">
      <c r="A1334" s="423">
        <v>3631</v>
      </c>
      <c r="B1334" s="424">
        <v>4</v>
      </c>
      <c r="C1334" s="425" t="s">
        <v>306</v>
      </c>
      <c r="D1334" s="422">
        <f t="shared" si="304"/>
        <v>0</v>
      </c>
      <c r="E1334" s="422">
        <f t="shared" si="305"/>
        <v>0</v>
      </c>
      <c r="F1334" s="422">
        <f t="shared" si="306"/>
        <v>0</v>
      </c>
      <c r="G1334" s="422">
        <f t="shared" si="307"/>
        <v>0</v>
      </c>
      <c r="H1334" s="22">
        <f t="shared" si="308"/>
        <v>0</v>
      </c>
      <c r="I1334" s="116">
        <v>0</v>
      </c>
      <c r="J1334" s="116">
        <v>0</v>
      </c>
      <c r="K1334" s="116">
        <v>0</v>
      </c>
      <c r="L1334" s="116">
        <v>0</v>
      </c>
      <c r="M1334" s="22">
        <f t="shared" si="309"/>
        <v>0</v>
      </c>
      <c r="N1334" s="116">
        <v>0</v>
      </c>
      <c r="O1334" s="116">
        <v>0</v>
      </c>
      <c r="P1334" s="116">
        <v>0</v>
      </c>
      <c r="Q1334" s="116">
        <v>0</v>
      </c>
      <c r="R1334" s="22">
        <f t="shared" si="310"/>
        <v>0</v>
      </c>
      <c r="S1334" s="116">
        <v>0</v>
      </c>
      <c r="T1334" s="116">
        <v>0</v>
      </c>
      <c r="U1334" s="116">
        <v>0</v>
      </c>
      <c r="V1334" s="116">
        <v>0</v>
      </c>
      <c r="W1334" s="22">
        <f t="shared" si="311"/>
        <v>0</v>
      </c>
      <c r="X1334" s="22">
        <f t="shared" si="312"/>
        <v>0</v>
      </c>
      <c r="Y1334" s="22">
        <f ca="1">OFFSET('Cost Study'!$B$7,'Operations Support'!$C1334,'Operations Support'!$B1334)*$H1334</f>
        <v>0</v>
      </c>
      <c r="Z1334" s="23">
        <f ca="1">Y1334*'Cost Study'!$B$31</f>
        <v>0</v>
      </c>
      <c r="AA1334" s="23">
        <f ca="1">IF(A1334=10298,1.51,1)*IF($B1334&lt;3,$D1334*'Cost Study'!$B$32*OFFSET('Cost Study'!$B$7,'Operations Support'!$C1334,'Operations Support'!$B1334),0)</f>
        <v>0</v>
      </c>
      <c r="AB1334" s="24">
        <f ca="1">AA1334*'Cost Study'!$B$31</f>
        <v>0</v>
      </c>
      <c r="AC1334" s="23">
        <f ca="1">Y1334*'Cost Study'!$B$31</f>
        <v>0</v>
      </c>
      <c r="AD1334" s="24">
        <f ca="1">AA1334*'Cost Study'!$B$31</f>
        <v>0</v>
      </c>
      <c r="AE1334" s="377">
        <f t="shared" ca="1" si="313"/>
        <v>0</v>
      </c>
      <c r="AF1334" s="377">
        <f t="shared" ca="1" si="314"/>
        <v>0</v>
      </c>
      <c r="AH1334" s="688">
        <f>IFERROR($H1334/SUMIF($A:$A,$A1334,$H:$H)*SUMIF(Summary!$A$110:$A$186,$A1334,Summary!$P$110:$P$186),0)</f>
        <v>0</v>
      </c>
      <c r="AI1334" s="689">
        <f t="shared" ca="1" si="315"/>
        <v>0</v>
      </c>
      <c r="AJ1334" s="688">
        <f>IFERROR(H1334/SUMIF(A:A,A1334,H:H)*SUMIF(Summary!$A$110:$A$186,'Operations Support'!A1334,Summary!$Q$110:$Q$186),0)</f>
        <v>0</v>
      </c>
      <c r="AK1334" s="688">
        <f t="shared" ca="1" si="316"/>
        <v>0</v>
      </c>
      <c r="AM1334" s="688">
        <f>IFERROR($H1334/SUMIF($A:$A,$A1334,$H:$H)*SUMIF(Summary!$A$230:$A$266,$A1334,Summary!$P$230:$P$266),0)</f>
        <v>0</v>
      </c>
      <c r="AN1334" s="688">
        <f>IFERROR($H1334/SUMIF($A:$A,$A1334,$H:$H)*(SUMIF(Summary!$A$230:$A$266,$A1334,Summary!$L$230:$L$266)+SUMIF(Summary!$A$281:$A$317,$A1334,Summary!$L$281:$L$317))-AM1334,0)</f>
        <v>0</v>
      </c>
      <c r="AO1334" s="688">
        <f>IFERROR($H1334/SUMIF($A:$A,$A1334,$H:$H)*SUMIF(Summary!$A$230:$A$266,$A1334,Summary!$Q$230:$Q$266),0)</f>
        <v>0</v>
      </c>
      <c r="AP1334" s="688">
        <f>IFERROR($H1334/SUMIF($A:$A,$A1334,$H:$H)*(SUMIF(Summary!$A$230:$A$266,$A1334,Summary!$L$230:$L$266)+SUMIF(Summary!$A$281:$A$317,$A1334,Summary!$L$281:$L$317))-AO1334,0)</f>
        <v>0</v>
      </c>
      <c r="AQ1334" s="306"/>
      <c r="AR1334" s="688">
        <f t="shared" ca="1" si="317"/>
        <v>0</v>
      </c>
      <c r="AS1334" s="688">
        <f t="shared" ca="1" si="318"/>
        <v>0</v>
      </c>
    </row>
    <row r="1335" spans="1:45" s="15" customFormat="1" x14ac:dyDescent="0.2">
      <c r="A1335" s="423">
        <v>3631</v>
      </c>
      <c r="B1335" s="424">
        <v>4</v>
      </c>
      <c r="C1335" s="425" t="s">
        <v>307</v>
      </c>
      <c r="D1335" s="422">
        <f t="shared" si="304"/>
        <v>0</v>
      </c>
      <c r="E1335" s="422">
        <f t="shared" si="305"/>
        <v>0</v>
      </c>
      <c r="F1335" s="422">
        <f t="shared" si="306"/>
        <v>0</v>
      </c>
      <c r="G1335" s="422">
        <f t="shared" si="307"/>
        <v>0</v>
      </c>
      <c r="H1335" s="22">
        <f t="shared" si="308"/>
        <v>0</v>
      </c>
      <c r="I1335" s="116">
        <v>0</v>
      </c>
      <c r="J1335" s="116">
        <v>0</v>
      </c>
      <c r="K1335" s="116">
        <v>0</v>
      </c>
      <c r="L1335" s="116">
        <v>0</v>
      </c>
      <c r="M1335" s="22">
        <f t="shared" si="309"/>
        <v>0</v>
      </c>
      <c r="N1335" s="116">
        <v>0</v>
      </c>
      <c r="O1335" s="116">
        <v>0</v>
      </c>
      <c r="P1335" s="116">
        <v>0</v>
      </c>
      <c r="Q1335" s="116">
        <v>0</v>
      </c>
      <c r="R1335" s="22">
        <f t="shared" si="310"/>
        <v>0</v>
      </c>
      <c r="S1335" s="116">
        <v>0</v>
      </c>
      <c r="T1335" s="116">
        <v>0</v>
      </c>
      <c r="U1335" s="116">
        <v>0</v>
      </c>
      <c r="V1335" s="116">
        <v>0</v>
      </c>
      <c r="W1335" s="22">
        <f t="shared" si="311"/>
        <v>0</v>
      </c>
      <c r="X1335" s="22">
        <f t="shared" si="312"/>
        <v>0</v>
      </c>
      <c r="Y1335" s="22">
        <f ca="1">OFFSET('Cost Study'!$B$7,'Operations Support'!$C1335,'Operations Support'!$B1335)*$H1335</f>
        <v>0</v>
      </c>
      <c r="Z1335" s="23">
        <f ca="1">Y1335*'Cost Study'!$B$31</f>
        <v>0</v>
      </c>
      <c r="AA1335" s="23">
        <f ca="1">IF(A1335=10298,1.51,1)*IF($B1335&lt;3,$D1335*'Cost Study'!$B$32*OFFSET('Cost Study'!$B$7,'Operations Support'!$C1335,'Operations Support'!$B1335),0)</f>
        <v>0</v>
      </c>
      <c r="AB1335" s="24">
        <f ca="1">AA1335*'Cost Study'!$B$31</f>
        <v>0</v>
      </c>
      <c r="AC1335" s="23">
        <f ca="1">Y1335*'Cost Study'!$B$31</f>
        <v>0</v>
      </c>
      <c r="AD1335" s="24">
        <f ca="1">AA1335*'Cost Study'!$B$31</f>
        <v>0</v>
      </c>
      <c r="AE1335" s="377">
        <f t="shared" ca="1" si="313"/>
        <v>0</v>
      </c>
      <c r="AF1335" s="377">
        <f t="shared" ca="1" si="314"/>
        <v>0</v>
      </c>
      <c r="AH1335" s="688">
        <f>IFERROR($H1335/SUMIF($A:$A,$A1335,$H:$H)*SUMIF(Summary!$A$110:$A$186,$A1335,Summary!$P$110:$P$186),0)</f>
        <v>0</v>
      </c>
      <c r="AI1335" s="689">
        <f t="shared" ca="1" si="315"/>
        <v>0</v>
      </c>
      <c r="AJ1335" s="688">
        <f>IFERROR(H1335/SUMIF(A:A,A1335,H:H)*SUMIF(Summary!$A$110:$A$186,'Operations Support'!A1335,Summary!$Q$110:$Q$186),0)</f>
        <v>0</v>
      </c>
      <c r="AK1335" s="688">
        <f t="shared" ca="1" si="316"/>
        <v>0</v>
      </c>
      <c r="AL1335" s="1"/>
      <c r="AM1335" s="688">
        <f>IFERROR($H1335/SUMIF($A:$A,$A1335,$H:$H)*SUMIF(Summary!$A$230:$A$266,$A1335,Summary!$P$230:$P$266),0)</f>
        <v>0</v>
      </c>
      <c r="AN1335" s="688">
        <f>IFERROR($H1335/SUMIF($A:$A,$A1335,$H:$H)*(SUMIF(Summary!$A$230:$A$266,$A1335,Summary!$L$230:$L$266)+SUMIF(Summary!$A$281:$A$317,$A1335,Summary!$L$281:$L$317))-AM1335,0)</f>
        <v>0</v>
      </c>
      <c r="AO1335" s="688">
        <f>IFERROR($H1335/SUMIF($A:$A,$A1335,$H:$H)*SUMIF(Summary!$A$230:$A$266,$A1335,Summary!$Q$230:$Q$266),0)</f>
        <v>0</v>
      </c>
      <c r="AP1335" s="688">
        <f>IFERROR($H1335/SUMIF($A:$A,$A1335,$H:$H)*(SUMIF(Summary!$A$230:$A$266,$A1335,Summary!$L$230:$L$266)+SUMIF(Summary!$A$281:$A$317,$A1335,Summary!$L$281:$L$317))-AO1335,0)</f>
        <v>0</v>
      </c>
      <c r="AQ1335" s="306"/>
      <c r="AR1335" s="688">
        <f t="shared" ca="1" si="317"/>
        <v>0</v>
      </c>
      <c r="AS1335" s="688">
        <f t="shared" ca="1" si="318"/>
        <v>0</v>
      </c>
    </row>
    <row r="1336" spans="1:45" s="15" customFormat="1" x14ac:dyDescent="0.2">
      <c r="A1336" s="423">
        <v>3631</v>
      </c>
      <c r="B1336" s="424">
        <v>4</v>
      </c>
      <c r="C1336" s="425" t="s">
        <v>308</v>
      </c>
      <c r="D1336" s="422">
        <f t="shared" si="304"/>
        <v>0</v>
      </c>
      <c r="E1336" s="422">
        <f t="shared" si="305"/>
        <v>0</v>
      </c>
      <c r="F1336" s="422">
        <f t="shared" si="306"/>
        <v>0</v>
      </c>
      <c r="G1336" s="422">
        <f t="shared" si="307"/>
        <v>0</v>
      </c>
      <c r="H1336" s="22">
        <f t="shared" si="308"/>
        <v>0</v>
      </c>
      <c r="I1336" s="116">
        <v>0</v>
      </c>
      <c r="J1336" s="116">
        <v>0</v>
      </c>
      <c r="K1336" s="116">
        <v>0</v>
      </c>
      <c r="L1336" s="116">
        <v>0</v>
      </c>
      <c r="M1336" s="22">
        <f t="shared" si="309"/>
        <v>0</v>
      </c>
      <c r="N1336" s="116">
        <v>0</v>
      </c>
      <c r="O1336" s="116">
        <v>0</v>
      </c>
      <c r="P1336" s="116">
        <v>0</v>
      </c>
      <c r="Q1336" s="116">
        <v>0</v>
      </c>
      <c r="R1336" s="22">
        <f t="shared" si="310"/>
        <v>0</v>
      </c>
      <c r="S1336" s="116">
        <v>0</v>
      </c>
      <c r="T1336" s="116">
        <v>0</v>
      </c>
      <c r="U1336" s="116">
        <v>0</v>
      </c>
      <c r="V1336" s="116">
        <v>0</v>
      </c>
      <c r="W1336" s="22">
        <f t="shared" si="311"/>
        <v>0</v>
      </c>
      <c r="X1336" s="22">
        <f t="shared" si="312"/>
        <v>0</v>
      </c>
      <c r="Y1336" s="22">
        <f ca="1">OFFSET('Cost Study'!$B$7,'Operations Support'!$C1336,'Operations Support'!$B1336)*$H1336</f>
        <v>0</v>
      </c>
      <c r="Z1336" s="23">
        <f ca="1">Y1336*'Cost Study'!$B$31</f>
        <v>0</v>
      </c>
      <c r="AA1336" s="23">
        <f ca="1">IF(A1336=10298,1.51,1)*IF($B1336&lt;3,$D1336*'Cost Study'!$B$32*OFFSET('Cost Study'!$B$7,'Operations Support'!$C1336,'Operations Support'!$B1336),0)</f>
        <v>0</v>
      </c>
      <c r="AB1336" s="24">
        <f ca="1">AA1336*'Cost Study'!$B$31</f>
        <v>0</v>
      </c>
      <c r="AC1336" s="23">
        <f ca="1">Y1336*'Cost Study'!$B$31</f>
        <v>0</v>
      </c>
      <c r="AD1336" s="24">
        <f ca="1">AA1336*'Cost Study'!$B$31</f>
        <v>0</v>
      </c>
      <c r="AE1336" s="377">
        <f t="shared" ca="1" si="313"/>
        <v>0</v>
      </c>
      <c r="AF1336" s="377">
        <f t="shared" ca="1" si="314"/>
        <v>0</v>
      </c>
      <c r="AH1336" s="688">
        <f>IFERROR($H1336/SUMIF($A:$A,$A1336,$H:$H)*SUMIF(Summary!$A$110:$A$186,$A1336,Summary!$P$110:$P$186),0)</f>
        <v>0</v>
      </c>
      <c r="AI1336" s="689">
        <f t="shared" ca="1" si="315"/>
        <v>0</v>
      </c>
      <c r="AJ1336" s="688">
        <f>IFERROR(H1336/SUMIF(A:A,A1336,H:H)*SUMIF(Summary!$A$110:$A$186,'Operations Support'!A1336,Summary!$Q$110:$Q$186),0)</f>
        <v>0</v>
      </c>
      <c r="AK1336" s="688">
        <f t="shared" ca="1" si="316"/>
        <v>0</v>
      </c>
      <c r="AL1336" s="1"/>
      <c r="AM1336" s="688">
        <f>IFERROR($H1336/SUMIF($A:$A,$A1336,$H:$H)*SUMIF(Summary!$A$230:$A$266,$A1336,Summary!$P$230:$P$266),0)</f>
        <v>0</v>
      </c>
      <c r="AN1336" s="688">
        <f>IFERROR($H1336/SUMIF($A:$A,$A1336,$H:$H)*(SUMIF(Summary!$A$230:$A$266,$A1336,Summary!$L$230:$L$266)+SUMIF(Summary!$A$281:$A$317,$A1336,Summary!$L$281:$L$317))-AM1336,0)</f>
        <v>0</v>
      </c>
      <c r="AO1336" s="688">
        <f>IFERROR($H1336/SUMIF($A:$A,$A1336,$H:$H)*SUMIF(Summary!$A$230:$A$266,$A1336,Summary!$Q$230:$Q$266),0)</f>
        <v>0</v>
      </c>
      <c r="AP1336" s="688">
        <f>IFERROR($H1336/SUMIF($A:$A,$A1336,$H:$H)*(SUMIF(Summary!$A$230:$A$266,$A1336,Summary!$L$230:$L$266)+SUMIF(Summary!$A$281:$A$317,$A1336,Summary!$L$281:$L$317))-AO1336,0)</f>
        <v>0</v>
      </c>
      <c r="AQ1336" s="306"/>
      <c r="AR1336" s="688">
        <f t="shared" ca="1" si="317"/>
        <v>0</v>
      </c>
      <c r="AS1336" s="688">
        <f t="shared" ca="1" si="318"/>
        <v>0</v>
      </c>
    </row>
    <row r="1337" spans="1:45" x14ac:dyDescent="0.2">
      <c r="A1337" s="423">
        <v>3631</v>
      </c>
      <c r="B1337" s="424">
        <v>4</v>
      </c>
      <c r="C1337" s="425" t="s">
        <v>309</v>
      </c>
      <c r="D1337" s="422">
        <f t="shared" si="304"/>
        <v>0</v>
      </c>
      <c r="E1337" s="422">
        <f t="shared" si="305"/>
        <v>0</v>
      </c>
      <c r="F1337" s="422">
        <f t="shared" si="306"/>
        <v>0</v>
      </c>
      <c r="G1337" s="422">
        <f t="shared" si="307"/>
        <v>0</v>
      </c>
      <c r="H1337" s="22">
        <f t="shared" si="308"/>
        <v>0</v>
      </c>
      <c r="I1337" s="116">
        <v>0</v>
      </c>
      <c r="J1337" s="116">
        <v>0</v>
      </c>
      <c r="K1337" s="116">
        <v>0</v>
      </c>
      <c r="L1337" s="116">
        <v>0</v>
      </c>
      <c r="M1337" s="22">
        <f t="shared" si="309"/>
        <v>0</v>
      </c>
      <c r="N1337" s="116">
        <v>0</v>
      </c>
      <c r="O1337" s="116">
        <v>0</v>
      </c>
      <c r="P1337" s="116">
        <v>0</v>
      </c>
      <c r="Q1337" s="116">
        <v>0</v>
      </c>
      <c r="R1337" s="22">
        <f t="shared" si="310"/>
        <v>0</v>
      </c>
      <c r="S1337" s="116">
        <v>0</v>
      </c>
      <c r="T1337" s="116">
        <v>0</v>
      </c>
      <c r="U1337" s="116">
        <v>0</v>
      </c>
      <c r="V1337" s="116">
        <v>0</v>
      </c>
      <c r="W1337" s="22">
        <f t="shared" si="311"/>
        <v>0</v>
      </c>
      <c r="X1337" s="22">
        <f t="shared" si="312"/>
        <v>0</v>
      </c>
      <c r="Y1337" s="22">
        <f ca="1">OFFSET('Cost Study'!$B$7,'Operations Support'!$C1337,'Operations Support'!$B1337)*$H1337</f>
        <v>0</v>
      </c>
      <c r="Z1337" s="23">
        <f ca="1">Y1337*'Cost Study'!$B$31</f>
        <v>0</v>
      </c>
      <c r="AA1337" s="23">
        <f ca="1">IF(A1337=10298,1.51,1)*IF($B1337&lt;3,$D1337*'Cost Study'!$B$32*OFFSET('Cost Study'!$B$7,'Operations Support'!$C1337,'Operations Support'!$B1337),0)</f>
        <v>0</v>
      </c>
      <c r="AB1337" s="24">
        <f ca="1">AA1337*'Cost Study'!$B$31</f>
        <v>0</v>
      </c>
      <c r="AC1337" s="23">
        <f ca="1">Y1337*'Cost Study'!$B$31</f>
        <v>0</v>
      </c>
      <c r="AD1337" s="24">
        <f ca="1">AA1337*'Cost Study'!$B$31</f>
        <v>0</v>
      </c>
      <c r="AE1337" s="377">
        <f t="shared" ca="1" si="313"/>
        <v>0</v>
      </c>
      <c r="AF1337" s="377">
        <f t="shared" ca="1" si="314"/>
        <v>0</v>
      </c>
      <c r="AH1337" s="688">
        <f>IFERROR($H1337/SUMIF($A:$A,$A1337,$H:$H)*SUMIF(Summary!$A$110:$A$186,$A1337,Summary!$P$110:$P$186),0)</f>
        <v>0</v>
      </c>
      <c r="AI1337" s="689">
        <f t="shared" ca="1" si="315"/>
        <v>0</v>
      </c>
      <c r="AJ1337" s="688">
        <f>IFERROR(H1337/SUMIF(A:A,A1337,H:H)*SUMIF(Summary!$A$110:$A$186,'Operations Support'!A1337,Summary!$Q$110:$Q$186),0)</f>
        <v>0</v>
      </c>
      <c r="AK1337" s="688">
        <f t="shared" ca="1" si="316"/>
        <v>0</v>
      </c>
      <c r="AM1337" s="688">
        <f>IFERROR($H1337/SUMIF($A:$A,$A1337,$H:$H)*SUMIF(Summary!$A$230:$A$266,$A1337,Summary!$P$230:$P$266),0)</f>
        <v>0</v>
      </c>
      <c r="AN1337" s="688">
        <f>IFERROR($H1337/SUMIF($A:$A,$A1337,$H:$H)*(SUMIF(Summary!$A$230:$A$266,$A1337,Summary!$L$230:$L$266)+SUMIF(Summary!$A$281:$A$317,$A1337,Summary!$L$281:$L$317))-AM1337,0)</f>
        <v>0</v>
      </c>
      <c r="AO1337" s="688">
        <f>IFERROR($H1337/SUMIF($A:$A,$A1337,$H:$H)*SUMIF(Summary!$A$230:$A$266,$A1337,Summary!$Q$230:$Q$266),0)</f>
        <v>0</v>
      </c>
      <c r="AP1337" s="688">
        <f>IFERROR($H1337/SUMIF($A:$A,$A1337,$H:$H)*(SUMIF(Summary!$A$230:$A$266,$A1337,Summary!$L$230:$L$266)+SUMIF(Summary!$A$281:$A$317,$A1337,Summary!$L$281:$L$317))-AO1337,0)</f>
        <v>0</v>
      </c>
      <c r="AQ1337" s="306"/>
      <c r="AR1337" s="688">
        <f t="shared" ca="1" si="317"/>
        <v>0</v>
      </c>
      <c r="AS1337" s="688">
        <f t="shared" ca="1" si="318"/>
        <v>0</v>
      </c>
    </row>
    <row r="1338" spans="1:45" x14ac:dyDescent="0.2">
      <c r="A1338" s="423">
        <v>3631</v>
      </c>
      <c r="B1338" s="424">
        <v>4</v>
      </c>
      <c r="C1338" s="425" t="s">
        <v>310</v>
      </c>
      <c r="D1338" s="422">
        <f t="shared" si="304"/>
        <v>0</v>
      </c>
      <c r="E1338" s="422">
        <f t="shared" si="305"/>
        <v>0</v>
      </c>
      <c r="F1338" s="422">
        <f t="shared" si="306"/>
        <v>0</v>
      </c>
      <c r="G1338" s="422">
        <f t="shared" si="307"/>
        <v>0</v>
      </c>
      <c r="H1338" s="22">
        <f t="shared" si="308"/>
        <v>0</v>
      </c>
      <c r="I1338" s="116">
        <v>0</v>
      </c>
      <c r="J1338" s="116">
        <v>0</v>
      </c>
      <c r="K1338" s="116">
        <v>0</v>
      </c>
      <c r="L1338" s="116">
        <v>0</v>
      </c>
      <c r="M1338" s="22">
        <f t="shared" si="309"/>
        <v>0</v>
      </c>
      <c r="N1338" s="116">
        <v>0</v>
      </c>
      <c r="O1338" s="116">
        <v>0</v>
      </c>
      <c r="P1338" s="116">
        <v>0</v>
      </c>
      <c r="Q1338" s="116">
        <v>0</v>
      </c>
      <c r="R1338" s="22">
        <f t="shared" si="310"/>
        <v>0</v>
      </c>
      <c r="S1338" s="116">
        <v>0</v>
      </c>
      <c r="T1338" s="116">
        <v>0</v>
      </c>
      <c r="U1338" s="116">
        <v>0</v>
      </c>
      <c r="V1338" s="116">
        <v>0</v>
      </c>
      <c r="W1338" s="22">
        <f t="shared" si="311"/>
        <v>0</v>
      </c>
      <c r="X1338" s="22">
        <f t="shared" si="312"/>
        <v>0</v>
      </c>
      <c r="Y1338" s="22">
        <f ca="1">OFFSET('Cost Study'!$B$7,'Operations Support'!$C1338,'Operations Support'!$B1338)*$H1338</f>
        <v>0</v>
      </c>
      <c r="Z1338" s="23">
        <f ca="1">Y1338*'Cost Study'!$B$31</f>
        <v>0</v>
      </c>
      <c r="AA1338" s="23">
        <f ca="1">IF(A1338=10298,1.51,1)*IF($B1338&lt;3,$D1338*'Cost Study'!$B$32*OFFSET('Cost Study'!$B$7,'Operations Support'!$C1338,'Operations Support'!$B1338),0)</f>
        <v>0</v>
      </c>
      <c r="AB1338" s="24">
        <f ca="1">AA1338*'Cost Study'!$B$31</f>
        <v>0</v>
      </c>
      <c r="AC1338" s="23">
        <f ca="1">Y1338*'Cost Study'!$B$31</f>
        <v>0</v>
      </c>
      <c r="AD1338" s="24">
        <f ca="1">AA1338*'Cost Study'!$B$31</f>
        <v>0</v>
      </c>
      <c r="AE1338" s="377">
        <f t="shared" ca="1" si="313"/>
        <v>0</v>
      </c>
      <c r="AF1338" s="377">
        <f t="shared" ca="1" si="314"/>
        <v>0</v>
      </c>
      <c r="AH1338" s="688">
        <f>IFERROR($H1338/SUMIF($A:$A,$A1338,$H:$H)*SUMIF(Summary!$A$110:$A$186,$A1338,Summary!$P$110:$P$186),0)</f>
        <v>0</v>
      </c>
      <c r="AI1338" s="689">
        <f t="shared" ca="1" si="315"/>
        <v>0</v>
      </c>
      <c r="AJ1338" s="688">
        <f>IFERROR(H1338/SUMIF(A:A,A1338,H:H)*SUMIF(Summary!$A$110:$A$186,'Operations Support'!A1338,Summary!$Q$110:$Q$186),0)</f>
        <v>0</v>
      </c>
      <c r="AK1338" s="688">
        <f t="shared" ca="1" si="316"/>
        <v>0</v>
      </c>
      <c r="AM1338" s="688">
        <f>IFERROR($H1338/SUMIF($A:$A,$A1338,$H:$H)*SUMIF(Summary!$A$230:$A$266,$A1338,Summary!$P$230:$P$266),0)</f>
        <v>0</v>
      </c>
      <c r="AN1338" s="688">
        <f>IFERROR($H1338/SUMIF($A:$A,$A1338,$H:$H)*(SUMIF(Summary!$A$230:$A$266,$A1338,Summary!$L$230:$L$266)+SUMIF(Summary!$A$281:$A$317,$A1338,Summary!$L$281:$L$317))-AM1338,0)</f>
        <v>0</v>
      </c>
      <c r="AO1338" s="688">
        <f>IFERROR($H1338/SUMIF($A:$A,$A1338,$H:$H)*SUMIF(Summary!$A$230:$A$266,$A1338,Summary!$Q$230:$Q$266),0)</f>
        <v>0</v>
      </c>
      <c r="AP1338" s="688">
        <f>IFERROR($H1338/SUMIF($A:$A,$A1338,$H:$H)*(SUMIF(Summary!$A$230:$A$266,$A1338,Summary!$L$230:$L$266)+SUMIF(Summary!$A$281:$A$317,$A1338,Summary!$L$281:$L$317))-AO1338,0)</f>
        <v>0</v>
      </c>
      <c r="AQ1338" s="306"/>
      <c r="AR1338" s="688">
        <f t="shared" ca="1" si="317"/>
        <v>0</v>
      </c>
      <c r="AS1338" s="688">
        <f t="shared" ca="1" si="318"/>
        <v>0</v>
      </c>
    </row>
    <row r="1339" spans="1:45" x14ac:dyDescent="0.2">
      <c r="A1339" s="423">
        <v>3631</v>
      </c>
      <c r="B1339" s="424">
        <v>4</v>
      </c>
      <c r="C1339" s="425" t="s">
        <v>311</v>
      </c>
      <c r="D1339" s="422">
        <f t="shared" si="304"/>
        <v>0</v>
      </c>
      <c r="E1339" s="422">
        <f t="shared" si="305"/>
        <v>0</v>
      </c>
      <c r="F1339" s="422">
        <f t="shared" si="306"/>
        <v>0</v>
      </c>
      <c r="G1339" s="422">
        <f t="shared" si="307"/>
        <v>0</v>
      </c>
      <c r="H1339" s="22">
        <f t="shared" si="308"/>
        <v>0</v>
      </c>
      <c r="I1339" s="116">
        <v>0</v>
      </c>
      <c r="J1339" s="116">
        <v>0</v>
      </c>
      <c r="K1339" s="116">
        <v>0</v>
      </c>
      <c r="L1339" s="116">
        <v>0</v>
      </c>
      <c r="M1339" s="22">
        <f t="shared" si="309"/>
        <v>0</v>
      </c>
      <c r="N1339" s="116">
        <v>0</v>
      </c>
      <c r="O1339" s="116">
        <v>0</v>
      </c>
      <c r="P1339" s="116">
        <v>0</v>
      </c>
      <c r="Q1339" s="116">
        <v>0</v>
      </c>
      <c r="R1339" s="22">
        <f t="shared" si="310"/>
        <v>0</v>
      </c>
      <c r="S1339" s="116">
        <v>0</v>
      </c>
      <c r="T1339" s="116">
        <v>0</v>
      </c>
      <c r="U1339" s="116">
        <v>0</v>
      </c>
      <c r="V1339" s="116">
        <v>0</v>
      </c>
      <c r="W1339" s="22">
        <f t="shared" si="311"/>
        <v>0</v>
      </c>
      <c r="X1339" s="22">
        <f t="shared" si="312"/>
        <v>0</v>
      </c>
      <c r="Y1339" s="22">
        <f ca="1">OFFSET('Cost Study'!$B$7,'Operations Support'!$C1339,'Operations Support'!$B1339)*$H1339</f>
        <v>0</v>
      </c>
      <c r="Z1339" s="23">
        <f ca="1">Y1339*'Cost Study'!$B$31</f>
        <v>0</v>
      </c>
      <c r="AA1339" s="23">
        <f ca="1">IF(A1339=10298,1.51,1)*IF($B1339&lt;3,$D1339*'Cost Study'!$B$32*OFFSET('Cost Study'!$B$7,'Operations Support'!$C1339,'Operations Support'!$B1339),0)</f>
        <v>0</v>
      </c>
      <c r="AB1339" s="24">
        <f ca="1">AA1339*'Cost Study'!$B$31</f>
        <v>0</v>
      </c>
      <c r="AC1339" s="23">
        <f ca="1">Y1339*'Cost Study'!$B$31</f>
        <v>0</v>
      </c>
      <c r="AD1339" s="24">
        <f ca="1">AA1339*'Cost Study'!$B$31</f>
        <v>0</v>
      </c>
      <c r="AE1339" s="377">
        <f t="shared" ca="1" si="313"/>
        <v>0</v>
      </c>
      <c r="AF1339" s="377">
        <f t="shared" ca="1" si="314"/>
        <v>0</v>
      </c>
      <c r="AH1339" s="688">
        <f>IFERROR($H1339/SUMIF($A:$A,$A1339,$H:$H)*SUMIF(Summary!$A$110:$A$186,$A1339,Summary!$P$110:$P$186),0)</f>
        <v>0</v>
      </c>
      <c r="AI1339" s="689">
        <f t="shared" ca="1" si="315"/>
        <v>0</v>
      </c>
      <c r="AJ1339" s="688">
        <f>IFERROR(H1339/SUMIF(A:A,A1339,H:H)*SUMIF(Summary!$A$110:$A$186,'Operations Support'!A1339,Summary!$Q$110:$Q$186),0)</f>
        <v>0</v>
      </c>
      <c r="AK1339" s="688">
        <f t="shared" ca="1" si="316"/>
        <v>0</v>
      </c>
      <c r="AM1339" s="688">
        <f>IFERROR($H1339/SUMIF($A:$A,$A1339,$H:$H)*SUMIF(Summary!$A$230:$A$266,$A1339,Summary!$P$230:$P$266),0)</f>
        <v>0</v>
      </c>
      <c r="AN1339" s="688">
        <f>IFERROR($H1339/SUMIF($A:$A,$A1339,$H:$H)*(SUMIF(Summary!$A$230:$A$266,$A1339,Summary!$L$230:$L$266)+SUMIF(Summary!$A$281:$A$317,$A1339,Summary!$L$281:$L$317))-AM1339,0)</f>
        <v>0</v>
      </c>
      <c r="AO1339" s="688">
        <f>IFERROR($H1339/SUMIF($A:$A,$A1339,$H:$H)*SUMIF(Summary!$A$230:$A$266,$A1339,Summary!$Q$230:$Q$266),0)</f>
        <v>0</v>
      </c>
      <c r="AP1339" s="688">
        <f>IFERROR($H1339/SUMIF($A:$A,$A1339,$H:$H)*(SUMIF(Summary!$A$230:$A$266,$A1339,Summary!$L$230:$L$266)+SUMIF(Summary!$A$281:$A$317,$A1339,Summary!$L$281:$L$317))-AO1339,0)</f>
        <v>0</v>
      </c>
      <c r="AQ1339" s="306"/>
      <c r="AR1339" s="688">
        <f t="shared" ca="1" si="317"/>
        <v>0</v>
      </c>
      <c r="AS1339" s="688">
        <f t="shared" ca="1" si="318"/>
        <v>0</v>
      </c>
    </row>
    <row r="1340" spans="1:45" x14ac:dyDescent="0.2">
      <c r="A1340" s="423">
        <v>3631</v>
      </c>
      <c r="B1340" s="424">
        <v>4</v>
      </c>
      <c r="C1340" s="425" t="s">
        <v>312</v>
      </c>
      <c r="D1340" s="422">
        <f t="shared" si="304"/>
        <v>0</v>
      </c>
      <c r="E1340" s="422">
        <f t="shared" si="305"/>
        <v>0</v>
      </c>
      <c r="F1340" s="422">
        <f t="shared" si="306"/>
        <v>0</v>
      </c>
      <c r="G1340" s="422">
        <f t="shared" si="307"/>
        <v>0</v>
      </c>
      <c r="H1340" s="22">
        <f t="shared" si="308"/>
        <v>0</v>
      </c>
      <c r="I1340" s="116">
        <v>0</v>
      </c>
      <c r="J1340" s="116">
        <v>0</v>
      </c>
      <c r="K1340" s="116">
        <v>0</v>
      </c>
      <c r="L1340" s="116">
        <v>0</v>
      </c>
      <c r="M1340" s="22">
        <f t="shared" si="309"/>
        <v>0</v>
      </c>
      <c r="N1340" s="116">
        <v>0</v>
      </c>
      <c r="O1340" s="116">
        <v>0</v>
      </c>
      <c r="P1340" s="116">
        <v>0</v>
      </c>
      <c r="Q1340" s="116">
        <v>0</v>
      </c>
      <c r="R1340" s="22">
        <f t="shared" si="310"/>
        <v>0</v>
      </c>
      <c r="S1340" s="116">
        <v>0</v>
      </c>
      <c r="T1340" s="116">
        <v>0</v>
      </c>
      <c r="U1340" s="116">
        <v>0</v>
      </c>
      <c r="V1340" s="116">
        <v>0</v>
      </c>
      <c r="W1340" s="22">
        <f t="shared" si="311"/>
        <v>0</v>
      </c>
      <c r="X1340" s="22">
        <f t="shared" si="312"/>
        <v>0</v>
      </c>
      <c r="Y1340" s="22">
        <f ca="1">OFFSET('Cost Study'!$B$7,'Operations Support'!$C1340,'Operations Support'!$B1340)*$H1340</f>
        <v>0</v>
      </c>
      <c r="Z1340" s="23">
        <f ca="1">Y1340*'Cost Study'!$B$31</f>
        <v>0</v>
      </c>
      <c r="AA1340" s="23">
        <f ca="1">IF(A1340=10298,1.51,1)*IF($B1340&lt;3,$D1340*'Cost Study'!$B$32*OFFSET('Cost Study'!$B$7,'Operations Support'!$C1340,'Operations Support'!$B1340),0)</f>
        <v>0</v>
      </c>
      <c r="AB1340" s="24">
        <f ca="1">AA1340*'Cost Study'!$B$31</f>
        <v>0</v>
      </c>
      <c r="AC1340" s="23">
        <f ca="1">Y1340*'Cost Study'!$B$31</f>
        <v>0</v>
      </c>
      <c r="AD1340" s="24">
        <f ca="1">AA1340*'Cost Study'!$B$31</f>
        <v>0</v>
      </c>
      <c r="AE1340" s="377">
        <f t="shared" ca="1" si="313"/>
        <v>0</v>
      </c>
      <c r="AF1340" s="377">
        <f t="shared" ca="1" si="314"/>
        <v>0</v>
      </c>
      <c r="AH1340" s="688">
        <f>IFERROR($H1340/SUMIF($A:$A,$A1340,$H:$H)*SUMIF(Summary!$A$110:$A$186,$A1340,Summary!$P$110:$P$186),0)</f>
        <v>0</v>
      </c>
      <c r="AI1340" s="689">
        <f t="shared" ca="1" si="315"/>
        <v>0</v>
      </c>
      <c r="AJ1340" s="688">
        <f>IFERROR(H1340/SUMIF(A:A,A1340,H:H)*SUMIF(Summary!$A$110:$A$186,'Operations Support'!A1340,Summary!$Q$110:$Q$186),0)</f>
        <v>0</v>
      </c>
      <c r="AK1340" s="688">
        <f t="shared" ca="1" si="316"/>
        <v>0</v>
      </c>
      <c r="AM1340" s="688">
        <f>IFERROR($H1340/SUMIF($A:$A,$A1340,$H:$H)*SUMIF(Summary!$A$230:$A$266,$A1340,Summary!$P$230:$P$266),0)</f>
        <v>0</v>
      </c>
      <c r="AN1340" s="688">
        <f>IFERROR($H1340/SUMIF($A:$A,$A1340,$H:$H)*(SUMIF(Summary!$A$230:$A$266,$A1340,Summary!$L$230:$L$266)+SUMIF(Summary!$A$281:$A$317,$A1340,Summary!$L$281:$L$317))-AM1340,0)</f>
        <v>0</v>
      </c>
      <c r="AO1340" s="688">
        <f>IFERROR($H1340/SUMIF($A:$A,$A1340,$H:$H)*SUMIF(Summary!$A$230:$A$266,$A1340,Summary!$Q$230:$Q$266),0)</f>
        <v>0</v>
      </c>
      <c r="AP1340" s="688">
        <f>IFERROR($H1340/SUMIF($A:$A,$A1340,$H:$H)*(SUMIF(Summary!$A$230:$A$266,$A1340,Summary!$L$230:$L$266)+SUMIF(Summary!$A$281:$A$317,$A1340,Summary!$L$281:$L$317))-AO1340,0)</f>
        <v>0</v>
      </c>
      <c r="AQ1340" s="306"/>
      <c r="AR1340" s="688">
        <f t="shared" ca="1" si="317"/>
        <v>0</v>
      </c>
      <c r="AS1340" s="688">
        <f t="shared" ca="1" si="318"/>
        <v>0</v>
      </c>
    </row>
    <row r="1341" spans="1:45" x14ac:dyDescent="0.2">
      <c r="A1341" s="423">
        <v>3631</v>
      </c>
      <c r="B1341" s="424">
        <v>4</v>
      </c>
      <c r="C1341" s="425" t="s">
        <v>313</v>
      </c>
      <c r="D1341" s="422">
        <f t="shared" si="304"/>
        <v>0</v>
      </c>
      <c r="E1341" s="422">
        <f t="shared" si="305"/>
        <v>0</v>
      </c>
      <c r="F1341" s="422">
        <f t="shared" si="306"/>
        <v>0</v>
      </c>
      <c r="G1341" s="422">
        <f t="shared" si="307"/>
        <v>0</v>
      </c>
      <c r="H1341" s="22">
        <f t="shared" si="308"/>
        <v>0</v>
      </c>
      <c r="I1341" s="116">
        <v>0</v>
      </c>
      <c r="J1341" s="116">
        <v>0</v>
      </c>
      <c r="K1341" s="116">
        <v>0</v>
      </c>
      <c r="L1341" s="116">
        <v>0</v>
      </c>
      <c r="M1341" s="22">
        <f t="shared" si="309"/>
        <v>0</v>
      </c>
      <c r="N1341" s="116">
        <v>0</v>
      </c>
      <c r="O1341" s="116">
        <v>0</v>
      </c>
      <c r="P1341" s="116">
        <v>0</v>
      </c>
      <c r="Q1341" s="116">
        <v>0</v>
      </c>
      <c r="R1341" s="22">
        <f t="shared" si="310"/>
        <v>0</v>
      </c>
      <c r="S1341" s="116">
        <v>0</v>
      </c>
      <c r="T1341" s="116">
        <v>0</v>
      </c>
      <c r="U1341" s="116">
        <v>0</v>
      </c>
      <c r="V1341" s="116">
        <v>0</v>
      </c>
      <c r="W1341" s="22">
        <f t="shared" si="311"/>
        <v>0</v>
      </c>
      <c r="X1341" s="22">
        <f t="shared" si="312"/>
        <v>0</v>
      </c>
      <c r="Y1341" s="22">
        <f ca="1">OFFSET('Cost Study'!$B$7,'Operations Support'!$C1341,'Operations Support'!$B1341)*$H1341</f>
        <v>0</v>
      </c>
      <c r="Z1341" s="23">
        <f ca="1">Y1341*'Cost Study'!$B$31</f>
        <v>0</v>
      </c>
      <c r="AA1341" s="23">
        <f ca="1">IF(A1341=10298,1.51,1)*IF($B1341&lt;3,$D1341*'Cost Study'!$B$32*OFFSET('Cost Study'!$B$7,'Operations Support'!$C1341,'Operations Support'!$B1341),0)</f>
        <v>0</v>
      </c>
      <c r="AB1341" s="24">
        <f ca="1">AA1341*'Cost Study'!$B$31</f>
        <v>0</v>
      </c>
      <c r="AC1341" s="23">
        <f ca="1">Y1341*'Cost Study'!$B$31</f>
        <v>0</v>
      </c>
      <c r="AD1341" s="24">
        <f ca="1">AA1341*'Cost Study'!$B$31</f>
        <v>0</v>
      </c>
      <c r="AE1341" s="377">
        <f t="shared" ca="1" si="313"/>
        <v>0</v>
      </c>
      <c r="AF1341" s="377">
        <f t="shared" ca="1" si="314"/>
        <v>0</v>
      </c>
      <c r="AH1341" s="688">
        <f>IFERROR($H1341/SUMIF($A:$A,$A1341,$H:$H)*SUMIF(Summary!$A$110:$A$186,$A1341,Summary!$P$110:$P$186),0)</f>
        <v>0</v>
      </c>
      <c r="AI1341" s="689">
        <f t="shared" ca="1" si="315"/>
        <v>0</v>
      </c>
      <c r="AJ1341" s="688">
        <f>IFERROR(H1341/SUMIF(A:A,A1341,H:H)*SUMIF(Summary!$A$110:$A$186,'Operations Support'!A1341,Summary!$Q$110:$Q$186),0)</f>
        <v>0</v>
      </c>
      <c r="AK1341" s="688">
        <f t="shared" ca="1" si="316"/>
        <v>0</v>
      </c>
      <c r="AM1341" s="688">
        <f>IFERROR($H1341/SUMIF($A:$A,$A1341,$H:$H)*SUMIF(Summary!$A$230:$A$266,$A1341,Summary!$P$230:$P$266),0)</f>
        <v>0</v>
      </c>
      <c r="AN1341" s="688">
        <f>IFERROR($H1341/SUMIF($A:$A,$A1341,$H:$H)*(SUMIF(Summary!$A$230:$A$266,$A1341,Summary!$L$230:$L$266)+SUMIF(Summary!$A$281:$A$317,$A1341,Summary!$L$281:$L$317))-AM1341,0)</f>
        <v>0</v>
      </c>
      <c r="AO1341" s="688">
        <f>IFERROR($H1341/SUMIF($A:$A,$A1341,$H:$H)*SUMIF(Summary!$A$230:$A$266,$A1341,Summary!$Q$230:$Q$266),0)</f>
        <v>0</v>
      </c>
      <c r="AP1341" s="688">
        <f>IFERROR($H1341/SUMIF($A:$A,$A1341,$H:$H)*(SUMIF(Summary!$A$230:$A$266,$A1341,Summary!$L$230:$L$266)+SUMIF(Summary!$A$281:$A$317,$A1341,Summary!$L$281:$L$317))-AO1341,0)</f>
        <v>0</v>
      </c>
      <c r="AQ1341" s="306"/>
      <c r="AR1341" s="688">
        <f t="shared" ca="1" si="317"/>
        <v>0</v>
      </c>
      <c r="AS1341" s="688">
        <f t="shared" ca="1" si="318"/>
        <v>0</v>
      </c>
    </row>
    <row r="1342" spans="1:45" x14ac:dyDescent="0.2">
      <c r="A1342" s="423">
        <v>3631</v>
      </c>
      <c r="B1342" s="424">
        <v>4</v>
      </c>
      <c r="C1342" s="425" t="s">
        <v>314</v>
      </c>
      <c r="D1342" s="422">
        <f t="shared" si="304"/>
        <v>0</v>
      </c>
      <c r="E1342" s="422">
        <f t="shared" si="305"/>
        <v>0</v>
      </c>
      <c r="F1342" s="422">
        <f t="shared" si="306"/>
        <v>0</v>
      </c>
      <c r="G1342" s="422">
        <f t="shared" si="307"/>
        <v>0</v>
      </c>
      <c r="H1342" s="22">
        <f t="shared" si="308"/>
        <v>0</v>
      </c>
      <c r="I1342" s="116">
        <v>0</v>
      </c>
      <c r="J1342" s="116">
        <v>0</v>
      </c>
      <c r="K1342" s="116">
        <v>0</v>
      </c>
      <c r="L1342" s="116">
        <v>0</v>
      </c>
      <c r="M1342" s="22">
        <f t="shared" si="309"/>
        <v>0</v>
      </c>
      <c r="N1342" s="116">
        <v>0</v>
      </c>
      <c r="O1342" s="116">
        <v>0</v>
      </c>
      <c r="P1342" s="116">
        <v>0</v>
      </c>
      <c r="Q1342" s="116">
        <v>0</v>
      </c>
      <c r="R1342" s="22">
        <f t="shared" si="310"/>
        <v>0</v>
      </c>
      <c r="S1342" s="116">
        <v>0</v>
      </c>
      <c r="T1342" s="116">
        <v>0</v>
      </c>
      <c r="U1342" s="116">
        <v>0</v>
      </c>
      <c r="V1342" s="116">
        <v>0</v>
      </c>
      <c r="W1342" s="22">
        <f t="shared" si="311"/>
        <v>0</v>
      </c>
      <c r="X1342" s="22">
        <f t="shared" si="312"/>
        <v>0</v>
      </c>
      <c r="Y1342" s="22">
        <f ca="1">OFFSET('Cost Study'!$B$7,'Operations Support'!$C1342,'Operations Support'!$B1342)*$H1342</f>
        <v>0</v>
      </c>
      <c r="Z1342" s="23">
        <f ca="1">Y1342*'Cost Study'!$B$31</f>
        <v>0</v>
      </c>
      <c r="AA1342" s="23">
        <f ca="1">IF(A1342=10298,1.51,1)*IF($B1342&lt;3,$D1342*'Cost Study'!$B$32*OFFSET('Cost Study'!$B$7,'Operations Support'!$C1342,'Operations Support'!$B1342),0)</f>
        <v>0</v>
      </c>
      <c r="AB1342" s="24">
        <f ca="1">AA1342*'Cost Study'!$B$31</f>
        <v>0</v>
      </c>
      <c r="AC1342" s="23">
        <f ca="1">Y1342*'Cost Study'!$B$31</f>
        <v>0</v>
      </c>
      <c r="AD1342" s="24">
        <f ca="1">AA1342*'Cost Study'!$B$31</f>
        <v>0</v>
      </c>
      <c r="AE1342" s="377">
        <f t="shared" ca="1" si="313"/>
        <v>0</v>
      </c>
      <c r="AF1342" s="377">
        <f t="shared" ca="1" si="314"/>
        <v>0</v>
      </c>
      <c r="AH1342" s="688">
        <f>IFERROR($H1342/SUMIF($A:$A,$A1342,$H:$H)*SUMIF(Summary!$A$110:$A$186,$A1342,Summary!$P$110:$P$186),0)</f>
        <v>0</v>
      </c>
      <c r="AI1342" s="689">
        <f t="shared" ca="1" si="315"/>
        <v>0</v>
      </c>
      <c r="AJ1342" s="688">
        <f>IFERROR(H1342/SUMIF(A:A,A1342,H:H)*SUMIF(Summary!$A$110:$A$186,'Operations Support'!A1342,Summary!$Q$110:$Q$186),0)</f>
        <v>0</v>
      </c>
      <c r="AK1342" s="688">
        <f t="shared" ca="1" si="316"/>
        <v>0</v>
      </c>
      <c r="AM1342" s="688">
        <f>IFERROR($H1342/SUMIF($A:$A,$A1342,$H:$H)*SUMIF(Summary!$A$230:$A$266,$A1342,Summary!$P$230:$P$266),0)</f>
        <v>0</v>
      </c>
      <c r="AN1342" s="688">
        <f>IFERROR($H1342/SUMIF($A:$A,$A1342,$H:$H)*(SUMIF(Summary!$A$230:$A$266,$A1342,Summary!$L$230:$L$266)+SUMIF(Summary!$A$281:$A$317,$A1342,Summary!$L$281:$L$317))-AM1342,0)</f>
        <v>0</v>
      </c>
      <c r="AO1342" s="688">
        <f>IFERROR($H1342/SUMIF($A:$A,$A1342,$H:$H)*SUMIF(Summary!$A$230:$A$266,$A1342,Summary!$Q$230:$Q$266),0)</f>
        <v>0</v>
      </c>
      <c r="AP1342" s="688">
        <f>IFERROR($H1342/SUMIF($A:$A,$A1342,$H:$H)*(SUMIF(Summary!$A$230:$A$266,$A1342,Summary!$L$230:$L$266)+SUMIF(Summary!$A$281:$A$317,$A1342,Summary!$L$281:$L$317))-AO1342,0)</f>
        <v>0</v>
      </c>
      <c r="AQ1342" s="306"/>
      <c r="AR1342" s="688">
        <f t="shared" ca="1" si="317"/>
        <v>0</v>
      </c>
      <c r="AS1342" s="688">
        <f t="shared" ca="1" si="318"/>
        <v>0</v>
      </c>
    </row>
    <row r="1343" spans="1:45" x14ac:dyDescent="0.2">
      <c r="A1343" s="423">
        <v>3631</v>
      </c>
      <c r="B1343" s="424">
        <v>4</v>
      </c>
      <c r="C1343" s="425" t="s">
        <v>315</v>
      </c>
      <c r="D1343" s="422">
        <f t="shared" si="304"/>
        <v>0</v>
      </c>
      <c r="E1343" s="422">
        <f t="shared" si="305"/>
        <v>0</v>
      </c>
      <c r="F1343" s="422">
        <f t="shared" si="306"/>
        <v>0</v>
      </c>
      <c r="G1343" s="422">
        <f t="shared" si="307"/>
        <v>0</v>
      </c>
      <c r="H1343" s="22">
        <f t="shared" si="308"/>
        <v>0</v>
      </c>
      <c r="I1343" s="116">
        <v>0</v>
      </c>
      <c r="J1343" s="116">
        <v>0</v>
      </c>
      <c r="K1343" s="116">
        <v>0</v>
      </c>
      <c r="L1343" s="116">
        <v>0</v>
      </c>
      <c r="M1343" s="22">
        <f t="shared" si="309"/>
        <v>0</v>
      </c>
      <c r="N1343" s="116">
        <v>0</v>
      </c>
      <c r="O1343" s="116">
        <v>0</v>
      </c>
      <c r="P1343" s="116">
        <v>0</v>
      </c>
      <c r="Q1343" s="116">
        <v>0</v>
      </c>
      <c r="R1343" s="22">
        <f t="shared" si="310"/>
        <v>0</v>
      </c>
      <c r="S1343" s="116">
        <v>0</v>
      </c>
      <c r="T1343" s="116">
        <v>0</v>
      </c>
      <c r="U1343" s="116">
        <v>0</v>
      </c>
      <c r="V1343" s="116">
        <v>0</v>
      </c>
      <c r="W1343" s="22">
        <f t="shared" si="311"/>
        <v>0</v>
      </c>
      <c r="X1343" s="22">
        <f t="shared" si="312"/>
        <v>0</v>
      </c>
      <c r="Y1343" s="22">
        <f ca="1">OFFSET('Cost Study'!$B$7,'Operations Support'!$C1343,'Operations Support'!$B1343)*$H1343</f>
        <v>0</v>
      </c>
      <c r="Z1343" s="23">
        <f ca="1">Y1343*'Cost Study'!$B$31</f>
        <v>0</v>
      </c>
      <c r="AA1343" s="23">
        <f ca="1">IF(A1343=10298,1.51,1)*IF($B1343&lt;3,$D1343*'Cost Study'!$B$32*OFFSET('Cost Study'!$B$7,'Operations Support'!$C1343,'Operations Support'!$B1343),0)</f>
        <v>0</v>
      </c>
      <c r="AB1343" s="24">
        <f ca="1">AA1343*'Cost Study'!$B$31</f>
        <v>0</v>
      </c>
      <c r="AC1343" s="23">
        <f ca="1">Y1343*'Cost Study'!$B$31</f>
        <v>0</v>
      </c>
      <c r="AD1343" s="24">
        <f ca="1">AA1343*'Cost Study'!$B$31</f>
        <v>0</v>
      </c>
      <c r="AE1343" s="377">
        <f t="shared" ca="1" si="313"/>
        <v>0</v>
      </c>
      <c r="AF1343" s="377">
        <f t="shared" ca="1" si="314"/>
        <v>0</v>
      </c>
      <c r="AH1343" s="688">
        <f>IFERROR($H1343/SUMIF($A:$A,$A1343,$H:$H)*SUMIF(Summary!$A$110:$A$186,$A1343,Summary!$P$110:$P$186),0)</f>
        <v>0</v>
      </c>
      <c r="AI1343" s="689">
        <f t="shared" ca="1" si="315"/>
        <v>0</v>
      </c>
      <c r="AJ1343" s="688">
        <f>IFERROR(H1343/SUMIF(A:A,A1343,H:H)*SUMIF(Summary!$A$110:$A$186,'Operations Support'!A1343,Summary!$Q$110:$Q$186),0)</f>
        <v>0</v>
      </c>
      <c r="AK1343" s="688">
        <f t="shared" ca="1" si="316"/>
        <v>0</v>
      </c>
      <c r="AM1343" s="688">
        <f>IFERROR($H1343/SUMIF($A:$A,$A1343,$H:$H)*SUMIF(Summary!$A$230:$A$266,$A1343,Summary!$P$230:$P$266),0)</f>
        <v>0</v>
      </c>
      <c r="AN1343" s="688">
        <f>IFERROR($H1343/SUMIF($A:$A,$A1343,$H:$H)*(SUMIF(Summary!$A$230:$A$266,$A1343,Summary!$L$230:$L$266)+SUMIF(Summary!$A$281:$A$317,$A1343,Summary!$L$281:$L$317))-AM1343,0)</f>
        <v>0</v>
      </c>
      <c r="AO1343" s="688">
        <f>IFERROR($H1343/SUMIF($A:$A,$A1343,$H:$H)*SUMIF(Summary!$A$230:$A$266,$A1343,Summary!$Q$230:$Q$266),0)</f>
        <v>0</v>
      </c>
      <c r="AP1343" s="688">
        <f>IFERROR($H1343/SUMIF($A:$A,$A1343,$H:$H)*(SUMIF(Summary!$A$230:$A$266,$A1343,Summary!$L$230:$L$266)+SUMIF(Summary!$A$281:$A$317,$A1343,Summary!$L$281:$L$317))-AO1343,0)</f>
        <v>0</v>
      </c>
      <c r="AQ1343" s="306"/>
      <c r="AR1343" s="688">
        <f t="shared" ca="1" si="317"/>
        <v>0</v>
      </c>
      <c r="AS1343" s="688">
        <f t="shared" ca="1" si="318"/>
        <v>0</v>
      </c>
    </row>
    <row r="1344" spans="1:45" x14ac:dyDescent="0.2">
      <c r="A1344" s="423">
        <v>3631</v>
      </c>
      <c r="B1344" s="424">
        <v>4</v>
      </c>
      <c r="C1344" s="425" t="s">
        <v>316</v>
      </c>
      <c r="D1344" s="422">
        <f t="shared" si="304"/>
        <v>0</v>
      </c>
      <c r="E1344" s="422">
        <f t="shared" si="305"/>
        <v>0</v>
      </c>
      <c r="F1344" s="422">
        <f t="shared" si="306"/>
        <v>0</v>
      </c>
      <c r="G1344" s="422">
        <f t="shared" si="307"/>
        <v>0</v>
      </c>
      <c r="H1344" s="22">
        <f t="shared" si="308"/>
        <v>0</v>
      </c>
      <c r="I1344" s="116">
        <v>0</v>
      </c>
      <c r="J1344" s="116">
        <v>0</v>
      </c>
      <c r="K1344" s="116">
        <v>0</v>
      </c>
      <c r="L1344" s="116">
        <v>0</v>
      </c>
      <c r="M1344" s="22">
        <f t="shared" si="309"/>
        <v>0</v>
      </c>
      <c r="N1344" s="116">
        <v>0</v>
      </c>
      <c r="O1344" s="116">
        <v>0</v>
      </c>
      <c r="P1344" s="116">
        <v>0</v>
      </c>
      <c r="Q1344" s="116">
        <v>0</v>
      </c>
      <c r="R1344" s="22">
        <f t="shared" si="310"/>
        <v>0</v>
      </c>
      <c r="S1344" s="116">
        <v>0</v>
      </c>
      <c r="T1344" s="116">
        <v>0</v>
      </c>
      <c r="U1344" s="116">
        <v>0</v>
      </c>
      <c r="V1344" s="116">
        <v>0</v>
      </c>
      <c r="W1344" s="22">
        <f t="shared" si="311"/>
        <v>0</v>
      </c>
      <c r="X1344" s="22">
        <f t="shared" si="312"/>
        <v>0</v>
      </c>
      <c r="Y1344" s="22">
        <f ca="1">OFFSET('Cost Study'!$B$7,'Operations Support'!$C1344,'Operations Support'!$B1344)*$H1344</f>
        <v>0</v>
      </c>
      <c r="Z1344" s="23">
        <f ca="1">Y1344*'Cost Study'!$B$31</f>
        <v>0</v>
      </c>
      <c r="AA1344" s="23">
        <f ca="1">IF(A1344=10298,1.51,1)*IF($B1344&lt;3,$D1344*'Cost Study'!$B$32*OFFSET('Cost Study'!$B$7,'Operations Support'!$C1344,'Operations Support'!$B1344),0)</f>
        <v>0</v>
      </c>
      <c r="AB1344" s="24">
        <f ca="1">AA1344*'Cost Study'!$B$31</f>
        <v>0</v>
      </c>
      <c r="AC1344" s="23">
        <f ca="1">Y1344*'Cost Study'!$B$31</f>
        <v>0</v>
      </c>
      <c r="AD1344" s="24">
        <f ca="1">AA1344*'Cost Study'!$B$31</f>
        <v>0</v>
      </c>
      <c r="AE1344" s="377">
        <f t="shared" ca="1" si="313"/>
        <v>0</v>
      </c>
      <c r="AF1344" s="377">
        <f t="shared" ca="1" si="314"/>
        <v>0</v>
      </c>
      <c r="AH1344" s="688">
        <f>IFERROR($H1344/SUMIF($A:$A,$A1344,$H:$H)*SUMIF(Summary!$A$110:$A$186,$A1344,Summary!$P$110:$P$186),0)</f>
        <v>0</v>
      </c>
      <c r="AI1344" s="689">
        <f t="shared" ca="1" si="315"/>
        <v>0</v>
      </c>
      <c r="AJ1344" s="688">
        <f>IFERROR(H1344/SUMIF(A:A,A1344,H:H)*SUMIF(Summary!$A$110:$A$186,'Operations Support'!A1344,Summary!$Q$110:$Q$186),0)</f>
        <v>0</v>
      </c>
      <c r="AK1344" s="688">
        <f t="shared" ca="1" si="316"/>
        <v>0</v>
      </c>
      <c r="AM1344" s="688">
        <f>IFERROR($H1344/SUMIF($A:$A,$A1344,$H:$H)*SUMIF(Summary!$A$230:$A$266,$A1344,Summary!$P$230:$P$266),0)</f>
        <v>0</v>
      </c>
      <c r="AN1344" s="688">
        <f>IFERROR($H1344/SUMIF($A:$A,$A1344,$H:$H)*(SUMIF(Summary!$A$230:$A$266,$A1344,Summary!$L$230:$L$266)+SUMIF(Summary!$A$281:$A$317,$A1344,Summary!$L$281:$L$317))-AM1344,0)</f>
        <v>0</v>
      </c>
      <c r="AO1344" s="688">
        <f>IFERROR($H1344/SUMIF($A:$A,$A1344,$H:$H)*SUMIF(Summary!$A$230:$A$266,$A1344,Summary!$Q$230:$Q$266),0)</f>
        <v>0</v>
      </c>
      <c r="AP1344" s="688">
        <f>IFERROR($H1344/SUMIF($A:$A,$A1344,$H:$H)*(SUMIF(Summary!$A$230:$A$266,$A1344,Summary!$L$230:$L$266)+SUMIF(Summary!$A$281:$A$317,$A1344,Summary!$L$281:$L$317))-AO1344,0)</f>
        <v>0</v>
      </c>
      <c r="AQ1344" s="306"/>
      <c r="AR1344" s="688">
        <f t="shared" ca="1" si="317"/>
        <v>0</v>
      </c>
      <c r="AS1344" s="688">
        <f t="shared" ca="1" si="318"/>
        <v>0</v>
      </c>
    </row>
    <row r="1345" spans="1:45" x14ac:dyDescent="0.2">
      <c r="A1345" s="423">
        <v>3631</v>
      </c>
      <c r="B1345" s="424">
        <v>4</v>
      </c>
      <c r="C1345" s="425" t="s">
        <v>317</v>
      </c>
      <c r="D1345" s="422">
        <f t="shared" si="304"/>
        <v>0</v>
      </c>
      <c r="E1345" s="422">
        <f t="shared" si="305"/>
        <v>0</v>
      </c>
      <c r="F1345" s="422">
        <f t="shared" si="306"/>
        <v>0</v>
      </c>
      <c r="G1345" s="422">
        <f t="shared" si="307"/>
        <v>0</v>
      </c>
      <c r="H1345" s="22">
        <f t="shared" si="308"/>
        <v>0</v>
      </c>
      <c r="I1345" s="116">
        <v>0</v>
      </c>
      <c r="J1345" s="116">
        <v>0</v>
      </c>
      <c r="K1345" s="116">
        <v>0</v>
      </c>
      <c r="L1345" s="116">
        <v>0</v>
      </c>
      <c r="M1345" s="22">
        <f t="shared" si="309"/>
        <v>0</v>
      </c>
      <c r="N1345" s="116">
        <v>0</v>
      </c>
      <c r="O1345" s="116">
        <v>0</v>
      </c>
      <c r="P1345" s="116">
        <v>0</v>
      </c>
      <c r="Q1345" s="116">
        <v>0</v>
      </c>
      <c r="R1345" s="22">
        <f t="shared" si="310"/>
        <v>0</v>
      </c>
      <c r="S1345" s="116">
        <v>0</v>
      </c>
      <c r="T1345" s="116">
        <v>0</v>
      </c>
      <c r="U1345" s="116">
        <v>0</v>
      </c>
      <c r="V1345" s="116">
        <v>0</v>
      </c>
      <c r="W1345" s="22">
        <f t="shared" si="311"/>
        <v>0</v>
      </c>
      <c r="X1345" s="22">
        <f t="shared" si="312"/>
        <v>0</v>
      </c>
      <c r="Y1345" s="22">
        <f ca="1">OFFSET('Cost Study'!$B$7,'Operations Support'!$C1345,'Operations Support'!$B1345)*$H1345</f>
        <v>0</v>
      </c>
      <c r="Z1345" s="23">
        <f ca="1">Y1345*'Cost Study'!$B$31</f>
        <v>0</v>
      </c>
      <c r="AA1345" s="23">
        <f ca="1">IF(A1345=10298,1.51,1)*IF($B1345&lt;3,$D1345*'Cost Study'!$B$32*OFFSET('Cost Study'!$B$7,'Operations Support'!$C1345,'Operations Support'!$B1345),0)</f>
        <v>0</v>
      </c>
      <c r="AB1345" s="24">
        <f ca="1">AA1345*'Cost Study'!$B$31</f>
        <v>0</v>
      </c>
      <c r="AC1345" s="23">
        <f ca="1">Y1345*'Cost Study'!$B$31</f>
        <v>0</v>
      </c>
      <c r="AD1345" s="24">
        <f ca="1">AA1345*'Cost Study'!$B$31</f>
        <v>0</v>
      </c>
      <c r="AE1345" s="377">
        <f t="shared" ca="1" si="313"/>
        <v>0</v>
      </c>
      <c r="AF1345" s="377">
        <f t="shared" ca="1" si="314"/>
        <v>0</v>
      </c>
      <c r="AH1345" s="688">
        <f>IFERROR($H1345/SUMIF($A:$A,$A1345,$H:$H)*SUMIF(Summary!$A$110:$A$186,$A1345,Summary!$P$110:$P$186),0)</f>
        <v>0</v>
      </c>
      <c r="AI1345" s="689">
        <f t="shared" ca="1" si="315"/>
        <v>0</v>
      </c>
      <c r="AJ1345" s="688">
        <f>IFERROR(H1345/SUMIF(A:A,A1345,H:H)*SUMIF(Summary!$A$110:$A$186,'Operations Support'!A1345,Summary!$Q$110:$Q$186),0)</f>
        <v>0</v>
      </c>
      <c r="AK1345" s="688">
        <f t="shared" ca="1" si="316"/>
        <v>0</v>
      </c>
      <c r="AM1345" s="688">
        <f>IFERROR($H1345/SUMIF($A:$A,$A1345,$H:$H)*SUMIF(Summary!$A$230:$A$266,$A1345,Summary!$P$230:$P$266),0)</f>
        <v>0</v>
      </c>
      <c r="AN1345" s="688">
        <f>IFERROR($H1345/SUMIF($A:$A,$A1345,$H:$H)*(SUMIF(Summary!$A$230:$A$266,$A1345,Summary!$L$230:$L$266)+SUMIF(Summary!$A$281:$A$317,$A1345,Summary!$L$281:$L$317))-AM1345,0)</f>
        <v>0</v>
      </c>
      <c r="AO1345" s="688">
        <f>IFERROR($H1345/SUMIF($A:$A,$A1345,$H:$H)*SUMIF(Summary!$A$230:$A$266,$A1345,Summary!$Q$230:$Q$266),0)</f>
        <v>0</v>
      </c>
      <c r="AP1345" s="688">
        <f>IFERROR($H1345/SUMIF($A:$A,$A1345,$H:$H)*(SUMIF(Summary!$A$230:$A$266,$A1345,Summary!$L$230:$L$266)+SUMIF(Summary!$A$281:$A$317,$A1345,Summary!$L$281:$L$317))-AO1345,0)</f>
        <v>0</v>
      </c>
      <c r="AQ1345" s="306"/>
      <c r="AR1345" s="688">
        <f t="shared" ca="1" si="317"/>
        <v>0</v>
      </c>
      <c r="AS1345" s="688">
        <f t="shared" ca="1" si="318"/>
        <v>0</v>
      </c>
    </row>
    <row r="1346" spans="1:45" x14ac:dyDescent="0.2">
      <c r="A1346" s="423">
        <v>3631</v>
      </c>
      <c r="B1346" s="424">
        <v>4</v>
      </c>
      <c r="C1346" s="425" t="s">
        <v>318</v>
      </c>
      <c r="D1346" s="422">
        <f t="shared" si="304"/>
        <v>0</v>
      </c>
      <c r="E1346" s="422">
        <f t="shared" si="305"/>
        <v>0</v>
      </c>
      <c r="F1346" s="422">
        <f t="shared" si="306"/>
        <v>0</v>
      </c>
      <c r="G1346" s="422">
        <f t="shared" si="307"/>
        <v>0</v>
      </c>
      <c r="H1346" s="22">
        <f t="shared" si="308"/>
        <v>0</v>
      </c>
      <c r="I1346" s="116">
        <v>0</v>
      </c>
      <c r="J1346" s="116">
        <v>0</v>
      </c>
      <c r="K1346" s="116">
        <v>0</v>
      </c>
      <c r="L1346" s="116">
        <v>0</v>
      </c>
      <c r="M1346" s="22">
        <f t="shared" si="309"/>
        <v>0</v>
      </c>
      <c r="N1346" s="116">
        <v>0</v>
      </c>
      <c r="O1346" s="116">
        <v>0</v>
      </c>
      <c r="P1346" s="116">
        <v>0</v>
      </c>
      <c r="Q1346" s="116">
        <v>0</v>
      </c>
      <c r="R1346" s="22">
        <f t="shared" si="310"/>
        <v>0</v>
      </c>
      <c r="S1346" s="116">
        <v>0</v>
      </c>
      <c r="T1346" s="116">
        <v>0</v>
      </c>
      <c r="U1346" s="116">
        <v>0</v>
      </c>
      <c r="V1346" s="116">
        <v>0</v>
      </c>
      <c r="W1346" s="22">
        <f t="shared" si="311"/>
        <v>0</v>
      </c>
      <c r="X1346" s="22">
        <f t="shared" si="312"/>
        <v>0</v>
      </c>
      <c r="Y1346" s="22">
        <f ca="1">OFFSET('Cost Study'!$B$7,'Operations Support'!$C1346,'Operations Support'!$B1346)*$H1346</f>
        <v>0</v>
      </c>
      <c r="Z1346" s="23">
        <f ca="1">Y1346*'Cost Study'!$B$31</f>
        <v>0</v>
      </c>
      <c r="AA1346" s="23">
        <f ca="1">IF(A1346=10298,1.51,1)*IF($B1346&lt;3,$D1346*'Cost Study'!$B$32*OFFSET('Cost Study'!$B$7,'Operations Support'!$C1346,'Operations Support'!$B1346),0)</f>
        <v>0</v>
      </c>
      <c r="AB1346" s="24">
        <f ca="1">AA1346*'Cost Study'!$B$31</f>
        <v>0</v>
      </c>
      <c r="AC1346" s="23">
        <f ca="1">Y1346*'Cost Study'!$B$31</f>
        <v>0</v>
      </c>
      <c r="AD1346" s="24">
        <f ca="1">AA1346*'Cost Study'!$B$31</f>
        <v>0</v>
      </c>
      <c r="AE1346" s="377">
        <f t="shared" ca="1" si="313"/>
        <v>0</v>
      </c>
      <c r="AF1346" s="377">
        <f t="shared" ca="1" si="314"/>
        <v>0</v>
      </c>
      <c r="AH1346" s="688">
        <f>IFERROR($H1346/SUMIF($A:$A,$A1346,$H:$H)*SUMIF(Summary!$A$110:$A$186,$A1346,Summary!$P$110:$P$186),0)</f>
        <v>0</v>
      </c>
      <c r="AI1346" s="689">
        <f t="shared" ca="1" si="315"/>
        <v>0</v>
      </c>
      <c r="AJ1346" s="688">
        <f>IFERROR(H1346/SUMIF(A:A,A1346,H:H)*SUMIF(Summary!$A$110:$A$186,'Operations Support'!A1346,Summary!$Q$110:$Q$186),0)</f>
        <v>0</v>
      </c>
      <c r="AK1346" s="688">
        <f t="shared" ca="1" si="316"/>
        <v>0</v>
      </c>
      <c r="AM1346" s="688">
        <f>IFERROR($H1346/SUMIF($A:$A,$A1346,$H:$H)*SUMIF(Summary!$A$230:$A$266,$A1346,Summary!$P$230:$P$266),0)</f>
        <v>0</v>
      </c>
      <c r="AN1346" s="688">
        <f>IFERROR($H1346/SUMIF($A:$A,$A1346,$H:$H)*(SUMIF(Summary!$A$230:$A$266,$A1346,Summary!$L$230:$L$266)+SUMIF(Summary!$A$281:$A$317,$A1346,Summary!$L$281:$L$317))-AM1346,0)</f>
        <v>0</v>
      </c>
      <c r="AO1346" s="688">
        <f>IFERROR($H1346/SUMIF($A:$A,$A1346,$H:$H)*SUMIF(Summary!$A$230:$A$266,$A1346,Summary!$Q$230:$Q$266),0)</f>
        <v>0</v>
      </c>
      <c r="AP1346" s="688">
        <f>IFERROR($H1346/SUMIF($A:$A,$A1346,$H:$H)*(SUMIF(Summary!$A$230:$A$266,$A1346,Summary!$L$230:$L$266)+SUMIF(Summary!$A$281:$A$317,$A1346,Summary!$L$281:$L$317))-AO1346,0)</f>
        <v>0</v>
      </c>
      <c r="AQ1346" s="306"/>
      <c r="AR1346" s="688">
        <f t="shared" ca="1" si="317"/>
        <v>0</v>
      </c>
      <c r="AS1346" s="688">
        <f t="shared" ca="1" si="318"/>
        <v>0</v>
      </c>
    </row>
    <row r="1347" spans="1:45" x14ac:dyDescent="0.2">
      <c r="A1347" s="423">
        <v>3631</v>
      </c>
      <c r="B1347" s="424">
        <v>4</v>
      </c>
      <c r="C1347" s="425" t="s">
        <v>319</v>
      </c>
      <c r="D1347" s="422">
        <f t="shared" si="304"/>
        <v>0</v>
      </c>
      <c r="E1347" s="422">
        <f t="shared" si="305"/>
        <v>0</v>
      </c>
      <c r="F1347" s="422">
        <f t="shared" si="306"/>
        <v>0</v>
      </c>
      <c r="G1347" s="422">
        <f t="shared" si="307"/>
        <v>0</v>
      </c>
      <c r="H1347" s="22">
        <f t="shared" si="308"/>
        <v>0</v>
      </c>
      <c r="I1347" s="116">
        <v>0</v>
      </c>
      <c r="J1347" s="116">
        <v>0</v>
      </c>
      <c r="K1347" s="116">
        <v>0</v>
      </c>
      <c r="L1347" s="116">
        <v>0</v>
      </c>
      <c r="M1347" s="22">
        <f t="shared" si="309"/>
        <v>0</v>
      </c>
      <c r="N1347" s="116">
        <v>0</v>
      </c>
      <c r="O1347" s="116">
        <v>0</v>
      </c>
      <c r="P1347" s="116">
        <v>0</v>
      </c>
      <c r="Q1347" s="116">
        <v>0</v>
      </c>
      <c r="R1347" s="22">
        <f t="shared" si="310"/>
        <v>0</v>
      </c>
      <c r="S1347" s="116">
        <v>0</v>
      </c>
      <c r="T1347" s="116">
        <v>0</v>
      </c>
      <c r="U1347" s="116">
        <v>0</v>
      </c>
      <c r="V1347" s="116">
        <v>0</v>
      </c>
      <c r="W1347" s="22">
        <f t="shared" si="311"/>
        <v>0</v>
      </c>
      <c r="X1347" s="22">
        <f t="shared" si="312"/>
        <v>0</v>
      </c>
      <c r="Y1347" s="22">
        <f ca="1">OFFSET('Cost Study'!$B$7,'Operations Support'!$C1347,'Operations Support'!$B1347)*$H1347</f>
        <v>0</v>
      </c>
      <c r="Z1347" s="23">
        <f ca="1">Y1347*'Cost Study'!$B$31</f>
        <v>0</v>
      </c>
      <c r="AA1347" s="23">
        <f ca="1">IF(A1347=10298,1.51,1)*IF($B1347&lt;3,$D1347*'Cost Study'!$B$32*OFFSET('Cost Study'!$B$7,'Operations Support'!$C1347,'Operations Support'!$B1347),0)</f>
        <v>0</v>
      </c>
      <c r="AB1347" s="24">
        <f ca="1">AA1347*'Cost Study'!$B$31</f>
        <v>0</v>
      </c>
      <c r="AC1347" s="23">
        <f ca="1">Y1347*'Cost Study'!$B$31</f>
        <v>0</v>
      </c>
      <c r="AD1347" s="24">
        <f ca="1">AA1347*'Cost Study'!$B$31</f>
        <v>0</v>
      </c>
      <c r="AE1347" s="377">
        <f t="shared" ca="1" si="313"/>
        <v>0</v>
      </c>
      <c r="AF1347" s="377">
        <f t="shared" ca="1" si="314"/>
        <v>0</v>
      </c>
      <c r="AH1347" s="688">
        <f>IFERROR($H1347/SUMIF($A:$A,$A1347,$H:$H)*SUMIF(Summary!$A$110:$A$186,$A1347,Summary!$P$110:$P$186),0)</f>
        <v>0</v>
      </c>
      <c r="AI1347" s="689">
        <f t="shared" ca="1" si="315"/>
        <v>0</v>
      </c>
      <c r="AJ1347" s="688">
        <f>IFERROR(H1347/SUMIF(A:A,A1347,H:H)*SUMIF(Summary!$A$110:$A$186,'Operations Support'!A1347,Summary!$Q$110:$Q$186),0)</f>
        <v>0</v>
      </c>
      <c r="AK1347" s="688">
        <f t="shared" ca="1" si="316"/>
        <v>0</v>
      </c>
      <c r="AM1347" s="688">
        <f>IFERROR($H1347/SUMIF($A:$A,$A1347,$H:$H)*SUMIF(Summary!$A$230:$A$266,$A1347,Summary!$P$230:$P$266),0)</f>
        <v>0</v>
      </c>
      <c r="AN1347" s="688">
        <f>IFERROR($H1347/SUMIF($A:$A,$A1347,$H:$H)*(SUMIF(Summary!$A$230:$A$266,$A1347,Summary!$L$230:$L$266)+SUMIF(Summary!$A$281:$A$317,$A1347,Summary!$L$281:$L$317))-AM1347,0)</f>
        <v>0</v>
      </c>
      <c r="AO1347" s="688">
        <f>IFERROR($H1347/SUMIF($A:$A,$A1347,$H:$H)*SUMIF(Summary!$A$230:$A$266,$A1347,Summary!$Q$230:$Q$266),0)</f>
        <v>0</v>
      </c>
      <c r="AP1347" s="688">
        <f>IFERROR($H1347/SUMIF($A:$A,$A1347,$H:$H)*(SUMIF(Summary!$A$230:$A$266,$A1347,Summary!$L$230:$L$266)+SUMIF(Summary!$A$281:$A$317,$A1347,Summary!$L$281:$L$317))-AO1347,0)</f>
        <v>0</v>
      </c>
      <c r="AQ1347" s="306"/>
      <c r="AR1347" s="688">
        <f t="shared" ca="1" si="317"/>
        <v>0</v>
      </c>
      <c r="AS1347" s="688">
        <f t="shared" ca="1" si="318"/>
        <v>0</v>
      </c>
    </row>
    <row r="1348" spans="1:45" x14ac:dyDescent="0.2">
      <c r="A1348" s="423">
        <v>3631</v>
      </c>
      <c r="B1348" s="424">
        <v>4</v>
      </c>
      <c r="C1348" s="425" t="s">
        <v>320</v>
      </c>
      <c r="D1348" s="422">
        <f t="shared" si="304"/>
        <v>0</v>
      </c>
      <c r="E1348" s="422">
        <f t="shared" si="305"/>
        <v>0</v>
      </c>
      <c r="F1348" s="422">
        <f t="shared" si="306"/>
        <v>0</v>
      </c>
      <c r="G1348" s="422">
        <f t="shared" si="307"/>
        <v>0</v>
      </c>
      <c r="H1348" s="22">
        <f t="shared" si="308"/>
        <v>0</v>
      </c>
      <c r="I1348" s="116">
        <v>0</v>
      </c>
      <c r="J1348" s="116">
        <v>0</v>
      </c>
      <c r="K1348" s="116">
        <v>0</v>
      </c>
      <c r="L1348" s="116">
        <v>0</v>
      </c>
      <c r="M1348" s="22">
        <f t="shared" si="309"/>
        <v>0</v>
      </c>
      <c r="N1348" s="116">
        <v>0</v>
      </c>
      <c r="O1348" s="116">
        <v>0</v>
      </c>
      <c r="P1348" s="116">
        <v>0</v>
      </c>
      <c r="Q1348" s="116">
        <v>0</v>
      </c>
      <c r="R1348" s="22">
        <f t="shared" si="310"/>
        <v>0</v>
      </c>
      <c r="S1348" s="116">
        <v>0</v>
      </c>
      <c r="T1348" s="116">
        <v>0</v>
      </c>
      <c r="U1348" s="116">
        <v>0</v>
      </c>
      <c r="V1348" s="116">
        <v>0</v>
      </c>
      <c r="W1348" s="22">
        <f t="shared" si="311"/>
        <v>0</v>
      </c>
      <c r="X1348" s="22">
        <f t="shared" si="312"/>
        <v>0</v>
      </c>
      <c r="Y1348" s="22">
        <f ca="1">OFFSET('Cost Study'!$B$7,'Operations Support'!$C1348,'Operations Support'!$B1348)*$H1348</f>
        <v>0</v>
      </c>
      <c r="Z1348" s="23">
        <f ca="1">Y1348*'Cost Study'!$B$31</f>
        <v>0</v>
      </c>
      <c r="AA1348" s="23">
        <f ca="1">IF(A1348=10298,1.51,1)*IF($B1348&lt;3,$D1348*'Cost Study'!$B$32*OFFSET('Cost Study'!$B$7,'Operations Support'!$C1348,'Operations Support'!$B1348),0)</f>
        <v>0</v>
      </c>
      <c r="AB1348" s="24">
        <f ca="1">AA1348*'Cost Study'!$B$31</f>
        <v>0</v>
      </c>
      <c r="AC1348" s="23">
        <f ca="1">Y1348*'Cost Study'!$B$31</f>
        <v>0</v>
      </c>
      <c r="AD1348" s="24">
        <f ca="1">AA1348*'Cost Study'!$B$31</f>
        <v>0</v>
      </c>
      <c r="AE1348" s="377">
        <f t="shared" ca="1" si="313"/>
        <v>0</v>
      </c>
      <c r="AF1348" s="377">
        <f t="shared" ca="1" si="314"/>
        <v>0</v>
      </c>
      <c r="AH1348" s="688">
        <f>IFERROR($H1348/SUMIF($A:$A,$A1348,$H:$H)*SUMIF(Summary!$A$110:$A$186,$A1348,Summary!$P$110:$P$186),0)</f>
        <v>0</v>
      </c>
      <c r="AI1348" s="689">
        <f t="shared" ca="1" si="315"/>
        <v>0</v>
      </c>
      <c r="AJ1348" s="688">
        <f>IFERROR(H1348/SUMIF(A:A,A1348,H:H)*SUMIF(Summary!$A$110:$A$186,'Operations Support'!A1348,Summary!$Q$110:$Q$186),0)</f>
        <v>0</v>
      </c>
      <c r="AK1348" s="688">
        <f t="shared" ca="1" si="316"/>
        <v>0</v>
      </c>
      <c r="AM1348" s="688">
        <f>IFERROR($H1348/SUMIF($A:$A,$A1348,$H:$H)*SUMIF(Summary!$A$230:$A$266,$A1348,Summary!$P$230:$P$266),0)</f>
        <v>0</v>
      </c>
      <c r="AN1348" s="688">
        <f>IFERROR($H1348/SUMIF($A:$A,$A1348,$H:$H)*(SUMIF(Summary!$A$230:$A$266,$A1348,Summary!$L$230:$L$266)+SUMIF(Summary!$A$281:$A$317,$A1348,Summary!$L$281:$L$317))-AM1348,0)</f>
        <v>0</v>
      </c>
      <c r="AO1348" s="688">
        <f>IFERROR($H1348/SUMIF($A:$A,$A1348,$H:$H)*SUMIF(Summary!$A$230:$A$266,$A1348,Summary!$Q$230:$Q$266),0)</f>
        <v>0</v>
      </c>
      <c r="AP1348" s="688">
        <f>IFERROR($H1348/SUMIF($A:$A,$A1348,$H:$H)*(SUMIF(Summary!$A$230:$A$266,$A1348,Summary!$L$230:$L$266)+SUMIF(Summary!$A$281:$A$317,$A1348,Summary!$L$281:$L$317))-AO1348,0)</f>
        <v>0</v>
      </c>
      <c r="AQ1348" s="306"/>
      <c r="AR1348" s="688">
        <f t="shared" ca="1" si="317"/>
        <v>0</v>
      </c>
      <c r="AS1348" s="688">
        <f t="shared" ca="1" si="318"/>
        <v>0</v>
      </c>
    </row>
    <row r="1349" spans="1:45" x14ac:dyDescent="0.2">
      <c r="A1349" s="423">
        <v>3631</v>
      </c>
      <c r="B1349" s="424">
        <v>5</v>
      </c>
      <c r="C1349" s="425" t="s">
        <v>300</v>
      </c>
      <c r="D1349" s="422">
        <f t="shared" ref="D1349:D1412" si="319">I1349+N1349+S1349</f>
        <v>0</v>
      </c>
      <c r="E1349" s="422">
        <f t="shared" ref="E1349:E1412" si="320">J1349+O1349+T1349</f>
        <v>0</v>
      </c>
      <c r="F1349" s="422">
        <f t="shared" ref="F1349:F1412" si="321">K1349+P1349+U1349</f>
        <v>0</v>
      </c>
      <c r="G1349" s="422">
        <f t="shared" ref="G1349:G1412" si="322">L1349+Q1349+V1349</f>
        <v>0</v>
      </c>
      <c r="H1349" s="22">
        <f t="shared" ref="H1349:H1412" si="323">(SUM(D1349:F1349)-G1349)*IF(A1349=10298,1.51,1)</f>
        <v>0</v>
      </c>
      <c r="I1349" s="116">
        <v>0</v>
      </c>
      <c r="J1349" s="116">
        <v>0</v>
      </c>
      <c r="K1349" s="116">
        <v>0</v>
      </c>
      <c r="L1349" s="116">
        <v>0</v>
      </c>
      <c r="M1349" s="22">
        <f t="shared" ref="M1349:M1412" si="324">SUM(I1349:K1349)-L1349</f>
        <v>0</v>
      </c>
      <c r="N1349" s="116">
        <v>0</v>
      </c>
      <c r="O1349" s="116">
        <v>0</v>
      </c>
      <c r="P1349" s="116">
        <v>0</v>
      </c>
      <c r="Q1349" s="116">
        <v>0</v>
      </c>
      <c r="R1349" s="22">
        <f t="shared" ref="R1349:R1412" si="325">SUM(N1349:P1349)-Q1349</f>
        <v>0</v>
      </c>
      <c r="S1349" s="116">
        <v>0</v>
      </c>
      <c r="T1349" s="116">
        <v>0</v>
      </c>
      <c r="U1349" s="116">
        <v>0</v>
      </c>
      <c r="V1349" s="116">
        <v>0</v>
      </c>
      <c r="W1349" s="22">
        <f t="shared" ref="W1349:W1412" si="326">SUM(S1349:U1349)-V1349</f>
        <v>0</v>
      </c>
      <c r="X1349" s="22">
        <f t="shared" ref="X1349:X1412" si="327">IF(OR(B1349=1,B1349=2),H1349/30,IF(OR(B1349=3,B1349=5),H1349/24,IF(B1349=4,H1349/18,0)))</f>
        <v>0</v>
      </c>
      <c r="Y1349" s="22">
        <f ca="1">OFFSET('Cost Study'!$B$7,'Operations Support'!$C1349,'Operations Support'!$B1349)*$H1349</f>
        <v>0</v>
      </c>
      <c r="Z1349" s="23">
        <f ca="1">Y1349*'Cost Study'!$B$31</f>
        <v>0</v>
      </c>
      <c r="AA1349" s="23">
        <f ca="1">IF(A1349=10298,1.51,1)*IF($B1349&lt;3,$D1349*'Cost Study'!$B$32*OFFSET('Cost Study'!$B$7,'Operations Support'!$C1349,'Operations Support'!$B1349),0)</f>
        <v>0</v>
      </c>
      <c r="AB1349" s="24">
        <f ca="1">AA1349*'Cost Study'!$B$31</f>
        <v>0</v>
      </c>
      <c r="AC1349" s="23">
        <f ca="1">Y1349*'Cost Study'!$B$31</f>
        <v>0</v>
      </c>
      <c r="AD1349" s="24">
        <f ca="1">AA1349*'Cost Study'!$B$31</f>
        <v>0</v>
      </c>
      <c r="AE1349" s="377">
        <f t="shared" ref="AE1349:AE1412" ca="1" si="328">Z1349+AB1349</f>
        <v>0</v>
      </c>
      <c r="AF1349" s="377">
        <f t="shared" ref="AF1349:AF1412" ca="1" si="329">AC1349+AD1349</f>
        <v>0</v>
      </c>
      <c r="AH1349" s="688">
        <f>IFERROR($H1349/SUMIF($A:$A,$A1349,$H:$H)*SUMIF(Summary!$A$110:$A$186,$A1349,Summary!$P$110:$P$186),0)</f>
        <v>0</v>
      </c>
      <c r="AI1349" s="689">
        <f t="shared" ca="1" si="315"/>
        <v>0</v>
      </c>
      <c r="AJ1349" s="688">
        <f>IFERROR(H1349/SUMIF(A:A,A1349,H:H)*SUMIF(Summary!$A$110:$A$186,'Operations Support'!A1349,Summary!$Q$110:$Q$186),0)</f>
        <v>0</v>
      </c>
      <c r="AK1349" s="688">
        <f t="shared" ca="1" si="316"/>
        <v>0</v>
      </c>
      <c r="AM1349" s="688">
        <f>IFERROR($H1349/SUMIF($A:$A,$A1349,$H:$H)*SUMIF(Summary!$A$230:$A$266,$A1349,Summary!$P$230:$P$266),0)</f>
        <v>0</v>
      </c>
      <c r="AN1349" s="688">
        <f>IFERROR($H1349/SUMIF($A:$A,$A1349,$H:$H)*(SUMIF(Summary!$A$230:$A$266,$A1349,Summary!$L$230:$L$266)+SUMIF(Summary!$A$281:$A$317,$A1349,Summary!$L$281:$L$317))-AM1349,0)</f>
        <v>0</v>
      </c>
      <c r="AO1349" s="688">
        <f>IFERROR($H1349/SUMIF($A:$A,$A1349,$H:$H)*SUMIF(Summary!$A$230:$A$266,$A1349,Summary!$Q$230:$Q$266),0)</f>
        <v>0</v>
      </c>
      <c r="AP1349" s="688">
        <f>IFERROR($H1349/SUMIF($A:$A,$A1349,$H:$H)*(SUMIF(Summary!$A$230:$A$266,$A1349,Summary!$L$230:$L$266)+SUMIF(Summary!$A$281:$A$317,$A1349,Summary!$L$281:$L$317))-AO1349,0)</f>
        <v>0</v>
      </c>
      <c r="AQ1349" s="306"/>
      <c r="AR1349" s="688">
        <f t="shared" ca="1" si="317"/>
        <v>0</v>
      </c>
      <c r="AS1349" s="688">
        <f t="shared" ca="1" si="318"/>
        <v>0</v>
      </c>
    </row>
    <row r="1350" spans="1:45" x14ac:dyDescent="0.2">
      <c r="A1350" s="423">
        <v>3631</v>
      </c>
      <c r="B1350" s="424">
        <v>5</v>
      </c>
      <c r="C1350" s="425" t="s">
        <v>301</v>
      </c>
      <c r="D1350" s="422">
        <f t="shared" si="319"/>
        <v>0</v>
      </c>
      <c r="E1350" s="422">
        <f t="shared" si="320"/>
        <v>0</v>
      </c>
      <c r="F1350" s="422">
        <f t="shared" si="321"/>
        <v>0</v>
      </c>
      <c r="G1350" s="422">
        <f t="shared" si="322"/>
        <v>0</v>
      </c>
      <c r="H1350" s="22">
        <f t="shared" si="323"/>
        <v>0</v>
      </c>
      <c r="I1350" s="116">
        <v>0</v>
      </c>
      <c r="J1350" s="116">
        <v>0</v>
      </c>
      <c r="K1350" s="116">
        <v>0</v>
      </c>
      <c r="L1350" s="116">
        <v>0</v>
      </c>
      <c r="M1350" s="22">
        <f t="shared" si="324"/>
        <v>0</v>
      </c>
      <c r="N1350" s="116">
        <v>0</v>
      </c>
      <c r="O1350" s="116">
        <v>0</v>
      </c>
      <c r="P1350" s="116">
        <v>0</v>
      </c>
      <c r="Q1350" s="116">
        <v>0</v>
      </c>
      <c r="R1350" s="22">
        <f t="shared" si="325"/>
        <v>0</v>
      </c>
      <c r="S1350" s="116">
        <v>0</v>
      </c>
      <c r="T1350" s="116">
        <v>0</v>
      </c>
      <c r="U1350" s="116">
        <v>0</v>
      </c>
      <c r="V1350" s="116">
        <v>0</v>
      </c>
      <c r="W1350" s="22">
        <f t="shared" si="326"/>
        <v>0</v>
      </c>
      <c r="X1350" s="22">
        <f t="shared" si="327"/>
        <v>0</v>
      </c>
      <c r="Y1350" s="22">
        <f ca="1">OFFSET('Cost Study'!$B$7,'Operations Support'!$C1350,'Operations Support'!$B1350)*$H1350</f>
        <v>0</v>
      </c>
      <c r="Z1350" s="23">
        <f ca="1">Y1350*'Cost Study'!$B$31</f>
        <v>0</v>
      </c>
      <c r="AA1350" s="23">
        <f ca="1">IF(A1350=10298,1.51,1)*IF($B1350&lt;3,$D1350*'Cost Study'!$B$32*OFFSET('Cost Study'!$B$7,'Operations Support'!$C1350,'Operations Support'!$B1350),0)</f>
        <v>0</v>
      </c>
      <c r="AB1350" s="24">
        <f ca="1">AA1350*'Cost Study'!$B$31</f>
        <v>0</v>
      </c>
      <c r="AC1350" s="23">
        <f ca="1">Y1350*'Cost Study'!$B$31</f>
        <v>0</v>
      </c>
      <c r="AD1350" s="24">
        <f ca="1">AA1350*'Cost Study'!$B$31</f>
        <v>0</v>
      </c>
      <c r="AE1350" s="377">
        <f t="shared" ca="1" si="328"/>
        <v>0</v>
      </c>
      <c r="AF1350" s="377">
        <f t="shared" ca="1" si="329"/>
        <v>0</v>
      </c>
      <c r="AH1350" s="688">
        <f>IFERROR($H1350/SUMIF($A:$A,$A1350,$H:$H)*SUMIF(Summary!$A$110:$A$186,$A1350,Summary!$P$110:$P$186),0)</f>
        <v>0</v>
      </c>
      <c r="AI1350" s="689">
        <f t="shared" ca="1" si="315"/>
        <v>0</v>
      </c>
      <c r="AJ1350" s="688">
        <f>IFERROR(H1350/SUMIF(A:A,A1350,H:H)*SUMIF(Summary!$A$110:$A$186,'Operations Support'!A1350,Summary!$Q$110:$Q$186),0)</f>
        <v>0</v>
      </c>
      <c r="AK1350" s="688">
        <f t="shared" ca="1" si="316"/>
        <v>0</v>
      </c>
      <c r="AM1350" s="688">
        <f>IFERROR($H1350/SUMIF($A:$A,$A1350,$H:$H)*SUMIF(Summary!$A$230:$A$266,$A1350,Summary!$P$230:$P$266),0)</f>
        <v>0</v>
      </c>
      <c r="AN1350" s="688">
        <f>IFERROR($H1350/SUMIF($A:$A,$A1350,$H:$H)*(SUMIF(Summary!$A$230:$A$266,$A1350,Summary!$L$230:$L$266)+SUMIF(Summary!$A$281:$A$317,$A1350,Summary!$L$281:$L$317))-AM1350,0)</f>
        <v>0</v>
      </c>
      <c r="AO1350" s="688">
        <f>IFERROR($H1350/SUMIF($A:$A,$A1350,$H:$H)*SUMIF(Summary!$A$230:$A$266,$A1350,Summary!$Q$230:$Q$266),0)</f>
        <v>0</v>
      </c>
      <c r="AP1350" s="688">
        <f>IFERROR($H1350/SUMIF($A:$A,$A1350,$H:$H)*(SUMIF(Summary!$A$230:$A$266,$A1350,Summary!$L$230:$L$266)+SUMIF(Summary!$A$281:$A$317,$A1350,Summary!$L$281:$L$317))-AO1350,0)</f>
        <v>0</v>
      </c>
      <c r="AQ1350" s="306"/>
      <c r="AR1350" s="688">
        <f t="shared" ca="1" si="317"/>
        <v>0</v>
      </c>
      <c r="AS1350" s="688">
        <f t="shared" ca="1" si="318"/>
        <v>0</v>
      </c>
    </row>
    <row r="1351" spans="1:45" x14ac:dyDescent="0.2">
      <c r="A1351" s="423">
        <v>3631</v>
      </c>
      <c r="B1351" s="424">
        <v>5</v>
      </c>
      <c r="C1351" s="425" t="s">
        <v>302</v>
      </c>
      <c r="D1351" s="422">
        <f t="shared" si="319"/>
        <v>0</v>
      </c>
      <c r="E1351" s="422">
        <f t="shared" si="320"/>
        <v>0</v>
      </c>
      <c r="F1351" s="422">
        <f t="shared" si="321"/>
        <v>0</v>
      </c>
      <c r="G1351" s="422">
        <f t="shared" si="322"/>
        <v>0</v>
      </c>
      <c r="H1351" s="22">
        <f t="shared" si="323"/>
        <v>0</v>
      </c>
      <c r="I1351" s="116">
        <v>0</v>
      </c>
      <c r="J1351" s="116">
        <v>0</v>
      </c>
      <c r="K1351" s="116">
        <v>0</v>
      </c>
      <c r="L1351" s="116">
        <v>0</v>
      </c>
      <c r="M1351" s="22">
        <f t="shared" si="324"/>
        <v>0</v>
      </c>
      <c r="N1351" s="116">
        <v>0</v>
      </c>
      <c r="O1351" s="116">
        <v>0</v>
      </c>
      <c r="P1351" s="116">
        <v>0</v>
      </c>
      <c r="Q1351" s="116">
        <v>0</v>
      </c>
      <c r="R1351" s="22">
        <f t="shared" si="325"/>
        <v>0</v>
      </c>
      <c r="S1351" s="116">
        <v>0</v>
      </c>
      <c r="T1351" s="116">
        <v>0</v>
      </c>
      <c r="U1351" s="116">
        <v>0</v>
      </c>
      <c r="V1351" s="116">
        <v>0</v>
      </c>
      <c r="W1351" s="22">
        <f t="shared" si="326"/>
        <v>0</v>
      </c>
      <c r="X1351" s="22">
        <f t="shared" si="327"/>
        <v>0</v>
      </c>
      <c r="Y1351" s="22">
        <f ca="1">OFFSET('Cost Study'!$B$7,'Operations Support'!$C1351,'Operations Support'!$B1351)*$H1351</f>
        <v>0</v>
      </c>
      <c r="Z1351" s="23">
        <f ca="1">Y1351*'Cost Study'!$B$31</f>
        <v>0</v>
      </c>
      <c r="AA1351" s="23">
        <f ca="1">IF(A1351=10298,1.51,1)*IF($B1351&lt;3,$D1351*'Cost Study'!$B$32*OFFSET('Cost Study'!$B$7,'Operations Support'!$C1351,'Operations Support'!$B1351),0)</f>
        <v>0</v>
      </c>
      <c r="AB1351" s="24">
        <f ca="1">AA1351*'Cost Study'!$B$31</f>
        <v>0</v>
      </c>
      <c r="AC1351" s="23">
        <f ca="1">Y1351*'Cost Study'!$B$31</f>
        <v>0</v>
      </c>
      <c r="AD1351" s="24">
        <f ca="1">AA1351*'Cost Study'!$B$31</f>
        <v>0</v>
      </c>
      <c r="AE1351" s="377">
        <f t="shared" ca="1" si="328"/>
        <v>0</v>
      </c>
      <c r="AF1351" s="377">
        <f t="shared" ca="1" si="329"/>
        <v>0</v>
      </c>
      <c r="AH1351" s="688">
        <f>IFERROR($H1351/SUMIF($A:$A,$A1351,$H:$H)*SUMIF(Summary!$A$110:$A$186,$A1351,Summary!$P$110:$P$186),0)</f>
        <v>0</v>
      </c>
      <c r="AI1351" s="689">
        <f t="shared" ca="1" si="315"/>
        <v>0</v>
      </c>
      <c r="AJ1351" s="688">
        <f>IFERROR(H1351/SUMIF(A:A,A1351,H:H)*SUMIF(Summary!$A$110:$A$186,'Operations Support'!A1351,Summary!$Q$110:$Q$186),0)</f>
        <v>0</v>
      </c>
      <c r="AK1351" s="688">
        <f t="shared" ca="1" si="316"/>
        <v>0</v>
      </c>
      <c r="AM1351" s="688">
        <f>IFERROR($H1351/SUMIF($A:$A,$A1351,$H:$H)*SUMIF(Summary!$A$230:$A$266,$A1351,Summary!$P$230:$P$266),0)</f>
        <v>0</v>
      </c>
      <c r="AN1351" s="688">
        <f>IFERROR($H1351/SUMIF($A:$A,$A1351,$H:$H)*(SUMIF(Summary!$A$230:$A$266,$A1351,Summary!$L$230:$L$266)+SUMIF(Summary!$A$281:$A$317,$A1351,Summary!$L$281:$L$317))-AM1351,0)</f>
        <v>0</v>
      </c>
      <c r="AO1351" s="688">
        <f>IFERROR($H1351/SUMIF($A:$A,$A1351,$H:$H)*SUMIF(Summary!$A$230:$A$266,$A1351,Summary!$Q$230:$Q$266),0)</f>
        <v>0</v>
      </c>
      <c r="AP1351" s="688">
        <f>IFERROR($H1351/SUMIF($A:$A,$A1351,$H:$H)*(SUMIF(Summary!$A$230:$A$266,$A1351,Summary!$L$230:$L$266)+SUMIF(Summary!$A$281:$A$317,$A1351,Summary!$L$281:$L$317))-AO1351,0)</f>
        <v>0</v>
      </c>
      <c r="AQ1351" s="306"/>
      <c r="AR1351" s="688">
        <f t="shared" ca="1" si="317"/>
        <v>0</v>
      </c>
      <c r="AS1351" s="688">
        <f t="shared" ca="1" si="318"/>
        <v>0</v>
      </c>
    </row>
    <row r="1352" spans="1:45" x14ac:dyDescent="0.2">
      <c r="A1352" s="423">
        <v>3631</v>
      </c>
      <c r="B1352" s="424">
        <v>5</v>
      </c>
      <c r="C1352" s="425" t="s">
        <v>303</v>
      </c>
      <c r="D1352" s="422">
        <f t="shared" si="319"/>
        <v>0</v>
      </c>
      <c r="E1352" s="422">
        <f t="shared" si="320"/>
        <v>0</v>
      </c>
      <c r="F1352" s="422">
        <f t="shared" si="321"/>
        <v>0</v>
      </c>
      <c r="G1352" s="422">
        <f t="shared" si="322"/>
        <v>0</v>
      </c>
      <c r="H1352" s="22">
        <f t="shared" si="323"/>
        <v>0</v>
      </c>
      <c r="I1352" s="116">
        <v>0</v>
      </c>
      <c r="J1352" s="116">
        <v>0</v>
      </c>
      <c r="K1352" s="116">
        <v>0</v>
      </c>
      <c r="L1352" s="116">
        <v>0</v>
      </c>
      <c r="M1352" s="22">
        <f t="shared" si="324"/>
        <v>0</v>
      </c>
      <c r="N1352" s="116">
        <v>0</v>
      </c>
      <c r="O1352" s="116">
        <v>0</v>
      </c>
      <c r="P1352" s="116">
        <v>0</v>
      </c>
      <c r="Q1352" s="116">
        <v>0</v>
      </c>
      <c r="R1352" s="22">
        <f t="shared" si="325"/>
        <v>0</v>
      </c>
      <c r="S1352" s="116">
        <v>0</v>
      </c>
      <c r="T1352" s="116">
        <v>0</v>
      </c>
      <c r="U1352" s="116">
        <v>0</v>
      </c>
      <c r="V1352" s="116">
        <v>0</v>
      </c>
      <c r="W1352" s="22">
        <f t="shared" si="326"/>
        <v>0</v>
      </c>
      <c r="X1352" s="22">
        <f t="shared" si="327"/>
        <v>0</v>
      </c>
      <c r="Y1352" s="22">
        <f ca="1">OFFSET('Cost Study'!$B$7,'Operations Support'!$C1352,'Operations Support'!$B1352)*$H1352</f>
        <v>0</v>
      </c>
      <c r="Z1352" s="23">
        <f ca="1">Y1352*'Cost Study'!$B$31</f>
        <v>0</v>
      </c>
      <c r="AA1352" s="23">
        <f ca="1">IF(A1352=10298,1.51,1)*IF($B1352&lt;3,$D1352*'Cost Study'!$B$32*OFFSET('Cost Study'!$B$7,'Operations Support'!$C1352,'Operations Support'!$B1352),0)</f>
        <v>0</v>
      </c>
      <c r="AB1352" s="24">
        <f ca="1">AA1352*'Cost Study'!$B$31</f>
        <v>0</v>
      </c>
      <c r="AC1352" s="23">
        <f ca="1">Y1352*'Cost Study'!$B$31</f>
        <v>0</v>
      </c>
      <c r="AD1352" s="24">
        <f ca="1">AA1352*'Cost Study'!$B$31</f>
        <v>0</v>
      </c>
      <c r="AE1352" s="377">
        <f t="shared" ca="1" si="328"/>
        <v>0</v>
      </c>
      <c r="AF1352" s="377">
        <f t="shared" ca="1" si="329"/>
        <v>0</v>
      </c>
      <c r="AH1352" s="688">
        <f>IFERROR($H1352/SUMIF($A:$A,$A1352,$H:$H)*SUMIF(Summary!$A$110:$A$186,$A1352,Summary!$P$110:$P$186),0)</f>
        <v>0</v>
      </c>
      <c r="AI1352" s="689">
        <f t="shared" ca="1" si="315"/>
        <v>0</v>
      </c>
      <c r="AJ1352" s="688">
        <f>IFERROR(H1352/SUMIF(A:A,A1352,H:H)*SUMIF(Summary!$A$110:$A$186,'Operations Support'!A1352,Summary!$Q$110:$Q$186),0)</f>
        <v>0</v>
      </c>
      <c r="AK1352" s="688">
        <f t="shared" ca="1" si="316"/>
        <v>0</v>
      </c>
      <c r="AM1352" s="688">
        <f>IFERROR($H1352/SUMIF($A:$A,$A1352,$H:$H)*SUMIF(Summary!$A$230:$A$266,$A1352,Summary!$P$230:$P$266),0)</f>
        <v>0</v>
      </c>
      <c r="AN1352" s="688">
        <f>IFERROR($H1352/SUMIF($A:$A,$A1352,$H:$H)*(SUMIF(Summary!$A$230:$A$266,$A1352,Summary!$L$230:$L$266)+SUMIF(Summary!$A$281:$A$317,$A1352,Summary!$L$281:$L$317))-AM1352,0)</f>
        <v>0</v>
      </c>
      <c r="AO1352" s="688">
        <f>IFERROR($H1352/SUMIF($A:$A,$A1352,$H:$H)*SUMIF(Summary!$A$230:$A$266,$A1352,Summary!$Q$230:$Q$266),0)</f>
        <v>0</v>
      </c>
      <c r="AP1352" s="688">
        <f>IFERROR($H1352/SUMIF($A:$A,$A1352,$H:$H)*(SUMIF(Summary!$A$230:$A$266,$A1352,Summary!$L$230:$L$266)+SUMIF(Summary!$A$281:$A$317,$A1352,Summary!$L$281:$L$317))-AO1352,0)</f>
        <v>0</v>
      </c>
      <c r="AQ1352" s="306"/>
      <c r="AR1352" s="688">
        <f t="shared" ca="1" si="317"/>
        <v>0</v>
      </c>
      <c r="AS1352" s="688">
        <f t="shared" ca="1" si="318"/>
        <v>0</v>
      </c>
    </row>
    <row r="1353" spans="1:45" x14ac:dyDescent="0.2">
      <c r="A1353" s="423">
        <v>3631</v>
      </c>
      <c r="B1353" s="424">
        <v>5</v>
      </c>
      <c r="C1353" s="425" t="s">
        <v>304</v>
      </c>
      <c r="D1353" s="422">
        <f t="shared" si="319"/>
        <v>0</v>
      </c>
      <c r="E1353" s="422">
        <f t="shared" si="320"/>
        <v>0</v>
      </c>
      <c r="F1353" s="422">
        <f t="shared" si="321"/>
        <v>0</v>
      </c>
      <c r="G1353" s="422">
        <f t="shared" si="322"/>
        <v>0</v>
      </c>
      <c r="H1353" s="22">
        <f t="shared" si="323"/>
        <v>0</v>
      </c>
      <c r="I1353" s="116">
        <v>0</v>
      </c>
      <c r="J1353" s="116">
        <v>0</v>
      </c>
      <c r="K1353" s="116">
        <v>0</v>
      </c>
      <c r="L1353" s="116">
        <v>0</v>
      </c>
      <c r="M1353" s="22">
        <f t="shared" si="324"/>
        <v>0</v>
      </c>
      <c r="N1353" s="116">
        <v>0</v>
      </c>
      <c r="O1353" s="116">
        <v>0</v>
      </c>
      <c r="P1353" s="116">
        <v>0</v>
      </c>
      <c r="Q1353" s="116">
        <v>0</v>
      </c>
      <c r="R1353" s="22">
        <f t="shared" si="325"/>
        <v>0</v>
      </c>
      <c r="S1353" s="116">
        <v>0</v>
      </c>
      <c r="T1353" s="116">
        <v>0</v>
      </c>
      <c r="U1353" s="116">
        <v>0</v>
      </c>
      <c r="V1353" s="116">
        <v>0</v>
      </c>
      <c r="W1353" s="22">
        <f t="shared" si="326"/>
        <v>0</v>
      </c>
      <c r="X1353" s="22">
        <f t="shared" si="327"/>
        <v>0</v>
      </c>
      <c r="Y1353" s="22">
        <f ca="1">OFFSET('Cost Study'!$B$7,'Operations Support'!$C1353,'Operations Support'!$B1353)*$H1353</f>
        <v>0</v>
      </c>
      <c r="Z1353" s="23">
        <f ca="1">Y1353*'Cost Study'!$B$31</f>
        <v>0</v>
      </c>
      <c r="AA1353" s="23">
        <f ca="1">IF(A1353=10298,1.51,1)*IF($B1353&lt;3,$D1353*'Cost Study'!$B$32*OFFSET('Cost Study'!$B$7,'Operations Support'!$C1353,'Operations Support'!$B1353),0)</f>
        <v>0</v>
      </c>
      <c r="AB1353" s="24">
        <f ca="1">AA1353*'Cost Study'!$B$31</f>
        <v>0</v>
      </c>
      <c r="AC1353" s="23">
        <f ca="1">Y1353*'Cost Study'!$B$31</f>
        <v>0</v>
      </c>
      <c r="AD1353" s="24">
        <f ca="1">AA1353*'Cost Study'!$B$31</f>
        <v>0</v>
      </c>
      <c r="AE1353" s="377">
        <f t="shared" ca="1" si="328"/>
        <v>0</v>
      </c>
      <c r="AF1353" s="377">
        <f t="shared" ca="1" si="329"/>
        <v>0</v>
      </c>
      <c r="AH1353" s="688">
        <f>IFERROR($H1353/SUMIF($A:$A,$A1353,$H:$H)*SUMIF(Summary!$A$110:$A$186,$A1353,Summary!$P$110:$P$186),0)</f>
        <v>0</v>
      </c>
      <c r="AI1353" s="689">
        <f t="shared" ca="1" si="315"/>
        <v>0</v>
      </c>
      <c r="AJ1353" s="688">
        <f>IFERROR(H1353/SUMIF(A:A,A1353,H:H)*SUMIF(Summary!$A$110:$A$186,'Operations Support'!A1353,Summary!$Q$110:$Q$186),0)</f>
        <v>0</v>
      </c>
      <c r="AK1353" s="688">
        <f t="shared" ca="1" si="316"/>
        <v>0</v>
      </c>
      <c r="AM1353" s="688">
        <f>IFERROR($H1353/SUMIF($A:$A,$A1353,$H:$H)*SUMIF(Summary!$A$230:$A$266,$A1353,Summary!$P$230:$P$266),0)</f>
        <v>0</v>
      </c>
      <c r="AN1353" s="688">
        <f>IFERROR($H1353/SUMIF($A:$A,$A1353,$H:$H)*(SUMIF(Summary!$A$230:$A$266,$A1353,Summary!$L$230:$L$266)+SUMIF(Summary!$A$281:$A$317,$A1353,Summary!$L$281:$L$317))-AM1353,0)</f>
        <v>0</v>
      </c>
      <c r="AO1353" s="688">
        <f>IFERROR($H1353/SUMIF($A:$A,$A1353,$H:$H)*SUMIF(Summary!$A$230:$A$266,$A1353,Summary!$Q$230:$Q$266),0)</f>
        <v>0</v>
      </c>
      <c r="AP1353" s="688">
        <f>IFERROR($H1353/SUMIF($A:$A,$A1353,$H:$H)*(SUMIF(Summary!$A$230:$A$266,$A1353,Summary!$L$230:$L$266)+SUMIF(Summary!$A$281:$A$317,$A1353,Summary!$L$281:$L$317))-AO1353,0)</f>
        <v>0</v>
      </c>
      <c r="AQ1353" s="306"/>
      <c r="AR1353" s="688">
        <f t="shared" ca="1" si="317"/>
        <v>0</v>
      </c>
      <c r="AS1353" s="688">
        <f t="shared" ca="1" si="318"/>
        <v>0</v>
      </c>
    </row>
    <row r="1354" spans="1:45" x14ac:dyDescent="0.2">
      <c r="A1354" s="423">
        <v>3631</v>
      </c>
      <c r="B1354" s="424">
        <v>5</v>
      </c>
      <c r="C1354" s="425" t="s">
        <v>305</v>
      </c>
      <c r="D1354" s="422">
        <f t="shared" si="319"/>
        <v>0</v>
      </c>
      <c r="E1354" s="422">
        <f t="shared" si="320"/>
        <v>0</v>
      </c>
      <c r="F1354" s="422">
        <f t="shared" si="321"/>
        <v>0</v>
      </c>
      <c r="G1354" s="422">
        <f t="shared" si="322"/>
        <v>0</v>
      </c>
      <c r="H1354" s="22">
        <f t="shared" si="323"/>
        <v>0</v>
      </c>
      <c r="I1354" s="116">
        <v>0</v>
      </c>
      <c r="J1354" s="116">
        <v>0</v>
      </c>
      <c r="K1354" s="116">
        <v>0</v>
      </c>
      <c r="L1354" s="116">
        <v>0</v>
      </c>
      <c r="M1354" s="22">
        <f t="shared" si="324"/>
        <v>0</v>
      </c>
      <c r="N1354" s="116">
        <v>0</v>
      </c>
      <c r="O1354" s="116">
        <v>0</v>
      </c>
      <c r="P1354" s="116">
        <v>0</v>
      </c>
      <c r="Q1354" s="116">
        <v>0</v>
      </c>
      <c r="R1354" s="22">
        <f t="shared" si="325"/>
        <v>0</v>
      </c>
      <c r="S1354" s="116">
        <v>0</v>
      </c>
      <c r="T1354" s="116">
        <v>0</v>
      </c>
      <c r="U1354" s="116">
        <v>0</v>
      </c>
      <c r="V1354" s="116">
        <v>0</v>
      </c>
      <c r="W1354" s="22">
        <f t="shared" si="326"/>
        <v>0</v>
      </c>
      <c r="X1354" s="22">
        <f t="shared" si="327"/>
        <v>0</v>
      </c>
      <c r="Y1354" s="22">
        <f ca="1">OFFSET('Cost Study'!$B$7,'Operations Support'!$C1354,'Operations Support'!$B1354)*$H1354</f>
        <v>0</v>
      </c>
      <c r="Z1354" s="23">
        <f ca="1">Y1354*'Cost Study'!$B$31</f>
        <v>0</v>
      </c>
      <c r="AA1354" s="23">
        <f ca="1">IF(A1354=10298,1.51,1)*IF($B1354&lt;3,$D1354*'Cost Study'!$B$32*OFFSET('Cost Study'!$B$7,'Operations Support'!$C1354,'Operations Support'!$B1354),0)</f>
        <v>0</v>
      </c>
      <c r="AB1354" s="24">
        <f ca="1">AA1354*'Cost Study'!$B$31</f>
        <v>0</v>
      </c>
      <c r="AC1354" s="23">
        <f ca="1">Y1354*'Cost Study'!$B$31</f>
        <v>0</v>
      </c>
      <c r="AD1354" s="24">
        <f ca="1">AA1354*'Cost Study'!$B$31</f>
        <v>0</v>
      </c>
      <c r="AE1354" s="377">
        <f t="shared" ca="1" si="328"/>
        <v>0</v>
      </c>
      <c r="AF1354" s="377">
        <f t="shared" ca="1" si="329"/>
        <v>0</v>
      </c>
      <c r="AH1354" s="688">
        <f>IFERROR($H1354/SUMIF($A:$A,$A1354,$H:$H)*SUMIF(Summary!$A$110:$A$186,$A1354,Summary!$P$110:$P$186),0)</f>
        <v>0</v>
      </c>
      <c r="AI1354" s="689">
        <f t="shared" ca="1" si="315"/>
        <v>0</v>
      </c>
      <c r="AJ1354" s="688">
        <f>IFERROR(H1354/SUMIF(A:A,A1354,H:H)*SUMIF(Summary!$A$110:$A$186,'Operations Support'!A1354,Summary!$Q$110:$Q$186),0)</f>
        <v>0</v>
      </c>
      <c r="AK1354" s="688">
        <f t="shared" ca="1" si="316"/>
        <v>0</v>
      </c>
      <c r="AM1354" s="688">
        <f>IFERROR($H1354/SUMIF($A:$A,$A1354,$H:$H)*SUMIF(Summary!$A$230:$A$266,$A1354,Summary!$P$230:$P$266),0)</f>
        <v>0</v>
      </c>
      <c r="AN1354" s="688">
        <f>IFERROR($H1354/SUMIF($A:$A,$A1354,$H:$H)*(SUMIF(Summary!$A$230:$A$266,$A1354,Summary!$L$230:$L$266)+SUMIF(Summary!$A$281:$A$317,$A1354,Summary!$L$281:$L$317))-AM1354,0)</f>
        <v>0</v>
      </c>
      <c r="AO1354" s="688">
        <f>IFERROR($H1354/SUMIF($A:$A,$A1354,$H:$H)*SUMIF(Summary!$A$230:$A$266,$A1354,Summary!$Q$230:$Q$266),0)</f>
        <v>0</v>
      </c>
      <c r="AP1354" s="688">
        <f>IFERROR($H1354/SUMIF($A:$A,$A1354,$H:$H)*(SUMIF(Summary!$A$230:$A$266,$A1354,Summary!$L$230:$L$266)+SUMIF(Summary!$A$281:$A$317,$A1354,Summary!$L$281:$L$317))-AO1354,0)</f>
        <v>0</v>
      </c>
      <c r="AQ1354" s="306"/>
      <c r="AR1354" s="688">
        <f t="shared" ca="1" si="317"/>
        <v>0</v>
      </c>
      <c r="AS1354" s="688">
        <f t="shared" ca="1" si="318"/>
        <v>0</v>
      </c>
    </row>
    <row r="1355" spans="1:45" x14ac:dyDescent="0.2">
      <c r="A1355" s="423">
        <v>3631</v>
      </c>
      <c r="B1355" s="424">
        <v>5</v>
      </c>
      <c r="C1355" s="425" t="s">
        <v>306</v>
      </c>
      <c r="D1355" s="422">
        <f t="shared" si="319"/>
        <v>0</v>
      </c>
      <c r="E1355" s="422">
        <f t="shared" si="320"/>
        <v>0</v>
      </c>
      <c r="F1355" s="422">
        <f t="shared" si="321"/>
        <v>0</v>
      </c>
      <c r="G1355" s="422">
        <f t="shared" si="322"/>
        <v>0</v>
      </c>
      <c r="H1355" s="22">
        <f t="shared" si="323"/>
        <v>0</v>
      </c>
      <c r="I1355" s="116">
        <v>0</v>
      </c>
      <c r="J1355" s="116">
        <v>0</v>
      </c>
      <c r="K1355" s="116">
        <v>0</v>
      </c>
      <c r="L1355" s="116">
        <v>0</v>
      </c>
      <c r="M1355" s="22">
        <f t="shared" si="324"/>
        <v>0</v>
      </c>
      <c r="N1355" s="116">
        <v>0</v>
      </c>
      <c r="O1355" s="116">
        <v>0</v>
      </c>
      <c r="P1355" s="116">
        <v>0</v>
      </c>
      <c r="Q1355" s="116">
        <v>0</v>
      </c>
      <c r="R1355" s="22">
        <f t="shared" si="325"/>
        <v>0</v>
      </c>
      <c r="S1355" s="116">
        <v>0</v>
      </c>
      <c r="T1355" s="116">
        <v>0</v>
      </c>
      <c r="U1355" s="116">
        <v>0</v>
      </c>
      <c r="V1355" s="116">
        <v>0</v>
      </c>
      <c r="W1355" s="22">
        <f t="shared" si="326"/>
        <v>0</v>
      </c>
      <c r="X1355" s="22">
        <f t="shared" si="327"/>
        <v>0</v>
      </c>
      <c r="Y1355" s="22">
        <f ca="1">OFFSET('Cost Study'!$B$7,'Operations Support'!$C1355,'Operations Support'!$B1355)*$H1355</f>
        <v>0</v>
      </c>
      <c r="Z1355" s="23">
        <f ca="1">Y1355*'Cost Study'!$B$31</f>
        <v>0</v>
      </c>
      <c r="AA1355" s="23">
        <f ca="1">IF(A1355=10298,1.51,1)*IF($B1355&lt;3,$D1355*'Cost Study'!$B$32*OFFSET('Cost Study'!$B$7,'Operations Support'!$C1355,'Operations Support'!$B1355),0)</f>
        <v>0</v>
      </c>
      <c r="AB1355" s="24">
        <f ca="1">AA1355*'Cost Study'!$B$31</f>
        <v>0</v>
      </c>
      <c r="AC1355" s="23">
        <f ca="1">Y1355*'Cost Study'!$B$31</f>
        <v>0</v>
      </c>
      <c r="AD1355" s="24">
        <f ca="1">AA1355*'Cost Study'!$B$31</f>
        <v>0</v>
      </c>
      <c r="AE1355" s="377">
        <f t="shared" ca="1" si="328"/>
        <v>0</v>
      </c>
      <c r="AF1355" s="377">
        <f t="shared" ca="1" si="329"/>
        <v>0</v>
      </c>
      <c r="AH1355" s="688">
        <f>IFERROR($H1355/SUMIF($A:$A,$A1355,$H:$H)*SUMIF(Summary!$A$110:$A$186,$A1355,Summary!$P$110:$P$186),0)</f>
        <v>0</v>
      </c>
      <c r="AI1355" s="689">
        <f t="shared" ca="1" si="315"/>
        <v>0</v>
      </c>
      <c r="AJ1355" s="688">
        <f>IFERROR(H1355/SUMIF(A:A,A1355,H:H)*SUMIF(Summary!$A$110:$A$186,'Operations Support'!A1355,Summary!$Q$110:$Q$186),0)</f>
        <v>0</v>
      </c>
      <c r="AK1355" s="688">
        <f t="shared" ca="1" si="316"/>
        <v>0</v>
      </c>
      <c r="AM1355" s="688">
        <f>IFERROR($H1355/SUMIF($A:$A,$A1355,$H:$H)*SUMIF(Summary!$A$230:$A$266,$A1355,Summary!$P$230:$P$266),0)</f>
        <v>0</v>
      </c>
      <c r="AN1355" s="688">
        <f>IFERROR($H1355/SUMIF($A:$A,$A1355,$H:$H)*(SUMIF(Summary!$A$230:$A$266,$A1355,Summary!$L$230:$L$266)+SUMIF(Summary!$A$281:$A$317,$A1355,Summary!$L$281:$L$317))-AM1355,0)</f>
        <v>0</v>
      </c>
      <c r="AO1355" s="688">
        <f>IFERROR($H1355/SUMIF($A:$A,$A1355,$H:$H)*SUMIF(Summary!$A$230:$A$266,$A1355,Summary!$Q$230:$Q$266),0)</f>
        <v>0</v>
      </c>
      <c r="AP1355" s="688">
        <f>IFERROR($H1355/SUMIF($A:$A,$A1355,$H:$H)*(SUMIF(Summary!$A$230:$A$266,$A1355,Summary!$L$230:$L$266)+SUMIF(Summary!$A$281:$A$317,$A1355,Summary!$L$281:$L$317))-AO1355,0)</f>
        <v>0</v>
      </c>
      <c r="AQ1355" s="306"/>
      <c r="AR1355" s="688">
        <f t="shared" ca="1" si="317"/>
        <v>0</v>
      </c>
      <c r="AS1355" s="688">
        <f t="shared" ca="1" si="318"/>
        <v>0</v>
      </c>
    </row>
    <row r="1356" spans="1:45" x14ac:dyDescent="0.2">
      <c r="A1356" s="423">
        <v>3631</v>
      </c>
      <c r="B1356" s="424">
        <v>5</v>
      </c>
      <c r="C1356" s="425" t="s">
        <v>307</v>
      </c>
      <c r="D1356" s="422">
        <f t="shared" si="319"/>
        <v>0</v>
      </c>
      <c r="E1356" s="422">
        <f t="shared" si="320"/>
        <v>0</v>
      </c>
      <c r="F1356" s="422">
        <f t="shared" si="321"/>
        <v>0</v>
      </c>
      <c r="G1356" s="422">
        <f t="shared" si="322"/>
        <v>0</v>
      </c>
      <c r="H1356" s="22">
        <f t="shared" si="323"/>
        <v>0</v>
      </c>
      <c r="I1356" s="116">
        <v>0</v>
      </c>
      <c r="J1356" s="116">
        <v>0</v>
      </c>
      <c r="K1356" s="116">
        <v>0</v>
      </c>
      <c r="L1356" s="116">
        <v>0</v>
      </c>
      <c r="M1356" s="22">
        <f t="shared" si="324"/>
        <v>0</v>
      </c>
      <c r="N1356" s="116">
        <v>0</v>
      </c>
      <c r="O1356" s="116">
        <v>0</v>
      </c>
      <c r="P1356" s="116">
        <v>0</v>
      </c>
      <c r="Q1356" s="116">
        <v>0</v>
      </c>
      <c r="R1356" s="22">
        <f t="shared" si="325"/>
        <v>0</v>
      </c>
      <c r="S1356" s="116">
        <v>0</v>
      </c>
      <c r="T1356" s="116">
        <v>0</v>
      </c>
      <c r="U1356" s="116">
        <v>0</v>
      </c>
      <c r="V1356" s="116">
        <v>0</v>
      </c>
      <c r="W1356" s="22">
        <f t="shared" si="326"/>
        <v>0</v>
      </c>
      <c r="X1356" s="22">
        <f t="shared" si="327"/>
        <v>0</v>
      </c>
      <c r="Y1356" s="22">
        <f ca="1">OFFSET('Cost Study'!$B$7,'Operations Support'!$C1356,'Operations Support'!$B1356)*$H1356</f>
        <v>0</v>
      </c>
      <c r="Z1356" s="23">
        <f ca="1">Y1356*'Cost Study'!$B$31</f>
        <v>0</v>
      </c>
      <c r="AA1356" s="23">
        <f ca="1">IF(A1356=10298,1.51,1)*IF($B1356&lt;3,$D1356*'Cost Study'!$B$32*OFFSET('Cost Study'!$B$7,'Operations Support'!$C1356,'Operations Support'!$B1356),0)</f>
        <v>0</v>
      </c>
      <c r="AB1356" s="24">
        <f ca="1">AA1356*'Cost Study'!$B$31</f>
        <v>0</v>
      </c>
      <c r="AC1356" s="23">
        <f ca="1">Y1356*'Cost Study'!$B$31</f>
        <v>0</v>
      </c>
      <c r="AD1356" s="24">
        <f ca="1">AA1356*'Cost Study'!$B$31</f>
        <v>0</v>
      </c>
      <c r="AE1356" s="377">
        <f t="shared" ca="1" si="328"/>
        <v>0</v>
      </c>
      <c r="AF1356" s="377">
        <f t="shared" ca="1" si="329"/>
        <v>0</v>
      </c>
      <c r="AH1356" s="688">
        <f>IFERROR($H1356/SUMIF($A:$A,$A1356,$H:$H)*SUMIF(Summary!$A$110:$A$186,$A1356,Summary!$P$110:$P$186),0)</f>
        <v>0</v>
      </c>
      <c r="AI1356" s="689">
        <f t="shared" ca="1" si="315"/>
        <v>0</v>
      </c>
      <c r="AJ1356" s="688">
        <f>IFERROR(H1356/SUMIF(A:A,A1356,H:H)*SUMIF(Summary!$A$110:$A$186,'Operations Support'!A1356,Summary!$Q$110:$Q$186),0)</f>
        <v>0</v>
      </c>
      <c r="AK1356" s="688">
        <f t="shared" ca="1" si="316"/>
        <v>0</v>
      </c>
      <c r="AM1356" s="688">
        <f>IFERROR($H1356/SUMIF($A:$A,$A1356,$H:$H)*SUMIF(Summary!$A$230:$A$266,$A1356,Summary!$P$230:$P$266),0)</f>
        <v>0</v>
      </c>
      <c r="AN1356" s="688">
        <f>IFERROR($H1356/SUMIF($A:$A,$A1356,$H:$H)*(SUMIF(Summary!$A$230:$A$266,$A1356,Summary!$L$230:$L$266)+SUMIF(Summary!$A$281:$A$317,$A1356,Summary!$L$281:$L$317))-AM1356,0)</f>
        <v>0</v>
      </c>
      <c r="AO1356" s="688">
        <f>IFERROR($H1356/SUMIF($A:$A,$A1356,$H:$H)*SUMIF(Summary!$A$230:$A$266,$A1356,Summary!$Q$230:$Q$266),0)</f>
        <v>0</v>
      </c>
      <c r="AP1356" s="688">
        <f>IFERROR($H1356/SUMIF($A:$A,$A1356,$H:$H)*(SUMIF(Summary!$A$230:$A$266,$A1356,Summary!$L$230:$L$266)+SUMIF(Summary!$A$281:$A$317,$A1356,Summary!$L$281:$L$317))-AO1356,0)</f>
        <v>0</v>
      </c>
      <c r="AQ1356" s="306"/>
      <c r="AR1356" s="688">
        <f t="shared" ca="1" si="317"/>
        <v>0</v>
      </c>
      <c r="AS1356" s="688">
        <f t="shared" ca="1" si="318"/>
        <v>0</v>
      </c>
    </row>
    <row r="1357" spans="1:45" x14ac:dyDescent="0.2">
      <c r="A1357" s="423">
        <v>3631</v>
      </c>
      <c r="B1357" s="424">
        <v>5</v>
      </c>
      <c r="C1357" s="425" t="s">
        <v>308</v>
      </c>
      <c r="D1357" s="422">
        <f t="shared" si="319"/>
        <v>0</v>
      </c>
      <c r="E1357" s="422">
        <f t="shared" si="320"/>
        <v>0</v>
      </c>
      <c r="F1357" s="422">
        <f t="shared" si="321"/>
        <v>0</v>
      </c>
      <c r="G1357" s="422">
        <f t="shared" si="322"/>
        <v>0</v>
      </c>
      <c r="H1357" s="22">
        <f t="shared" si="323"/>
        <v>0</v>
      </c>
      <c r="I1357" s="116">
        <v>0</v>
      </c>
      <c r="J1357" s="116">
        <v>0</v>
      </c>
      <c r="K1357" s="116">
        <v>0</v>
      </c>
      <c r="L1357" s="116">
        <v>0</v>
      </c>
      <c r="M1357" s="22">
        <f t="shared" si="324"/>
        <v>0</v>
      </c>
      <c r="N1357" s="116">
        <v>0</v>
      </c>
      <c r="O1357" s="116">
        <v>0</v>
      </c>
      <c r="P1357" s="116">
        <v>0</v>
      </c>
      <c r="Q1357" s="116">
        <v>0</v>
      </c>
      <c r="R1357" s="22">
        <f t="shared" si="325"/>
        <v>0</v>
      </c>
      <c r="S1357" s="116">
        <v>0</v>
      </c>
      <c r="T1357" s="116">
        <v>0</v>
      </c>
      <c r="U1357" s="116">
        <v>0</v>
      </c>
      <c r="V1357" s="116">
        <v>0</v>
      </c>
      <c r="W1357" s="22">
        <f t="shared" si="326"/>
        <v>0</v>
      </c>
      <c r="X1357" s="22">
        <f t="shared" si="327"/>
        <v>0</v>
      </c>
      <c r="Y1357" s="22">
        <f ca="1">OFFSET('Cost Study'!$B$7,'Operations Support'!$C1357,'Operations Support'!$B1357)*$H1357</f>
        <v>0</v>
      </c>
      <c r="Z1357" s="23">
        <f ca="1">Y1357*'Cost Study'!$B$31</f>
        <v>0</v>
      </c>
      <c r="AA1357" s="23">
        <f ca="1">IF(A1357=10298,1.51,1)*IF($B1357&lt;3,$D1357*'Cost Study'!$B$32*OFFSET('Cost Study'!$B$7,'Operations Support'!$C1357,'Operations Support'!$B1357),0)</f>
        <v>0</v>
      </c>
      <c r="AB1357" s="24">
        <f ca="1">AA1357*'Cost Study'!$B$31</f>
        <v>0</v>
      </c>
      <c r="AC1357" s="23">
        <f ca="1">Y1357*'Cost Study'!$B$31</f>
        <v>0</v>
      </c>
      <c r="AD1357" s="24">
        <f ca="1">AA1357*'Cost Study'!$B$31</f>
        <v>0</v>
      </c>
      <c r="AE1357" s="377">
        <f t="shared" ca="1" si="328"/>
        <v>0</v>
      </c>
      <c r="AF1357" s="377">
        <f t="shared" ca="1" si="329"/>
        <v>0</v>
      </c>
      <c r="AH1357" s="688">
        <f>IFERROR($H1357/SUMIF($A:$A,$A1357,$H:$H)*SUMIF(Summary!$A$110:$A$186,$A1357,Summary!$P$110:$P$186),0)</f>
        <v>0</v>
      </c>
      <c r="AI1357" s="689">
        <f t="shared" ca="1" si="315"/>
        <v>0</v>
      </c>
      <c r="AJ1357" s="688">
        <f>IFERROR(H1357/SUMIF(A:A,A1357,H:H)*SUMIF(Summary!$A$110:$A$186,'Operations Support'!A1357,Summary!$Q$110:$Q$186),0)</f>
        <v>0</v>
      </c>
      <c r="AK1357" s="688">
        <f t="shared" ca="1" si="316"/>
        <v>0</v>
      </c>
      <c r="AM1357" s="688">
        <f>IFERROR($H1357/SUMIF($A:$A,$A1357,$H:$H)*SUMIF(Summary!$A$230:$A$266,$A1357,Summary!$P$230:$P$266),0)</f>
        <v>0</v>
      </c>
      <c r="AN1357" s="688">
        <f>IFERROR($H1357/SUMIF($A:$A,$A1357,$H:$H)*(SUMIF(Summary!$A$230:$A$266,$A1357,Summary!$L$230:$L$266)+SUMIF(Summary!$A$281:$A$317,$A1357,Summary!$L$281:$L$317))-AM1357,0)</f>
        <v>0</v>
      </c>
      <c r="AO1357" s="688">
        <f>IFERROR($H1357/SUMIF($A:$A,$A1357,$H:$H)*SUMIF(Summary!$A$230:$A$266,$A1357,Summary!$Q$230:$Q$266),0)</f>
        <v>0</v>
      </c>
      <c r="AP1357" s="688">
        <f>IFERROR($H1357/SUMIF($A:$A,$A1357,$H:$H)*(SUMIF(Summary!$A$230:$A$266,$A1357,Summary!$L$230:$L$266)+SUMIF(Summary!$A$281:$A$317,$A1357,Summary!$L$281:$L$317))-AO1357,0)</f>
        <v>0</v>
      </c>
      <c r="AQ1357" s="306"/>
      <c r="AR1357" s="688">
        <f t="shared" ca="1" si="317"/>
        <v>0</v>
      </c>
      <c r="AS1357" s="688">
        <f t="shared" ca="1" si="318"/>
        <v>0</v>
      </c>
    </row>
    <row r="1358" spans="1:45" s="15" customFormat="1" x14ac:dyDescent="0.2">
      <c r="A1358" s="423">
        <v>3631</v>
      </c>
      <c r="B1358" s="424">
        <v>5</v>
      </c>
      <c r="C1358" s="425" t="s">
        <v>309</v>
      </c>
      <c r="D1358" s="422">
        <f t="shared" si="319"/>
        <v>0</v>
      </c>
      <c r="E1358" s="422">
        <f t="shared" si="320"/>
        <v>0</v>
      </c>
      <c r="F1358" s="422">
        <f t="shared" si="321"/>
        <v>0</v>
      </c>
      <c r="G1358" s="422">
        <f t="shared" si="322"/>
        <v>0</v>
      </c>
      <c r="H1358" s="22">
        <f t="shared" si="323"/>
        <v>0</v>
      </c>
      <c r="I1358" s="116">
        <v>0</v>
      </c>
      <c r="J1358" s="116">
        <v>0</v>
      </c>
      <c r="K1358" s="116">
        <v>0</v>
      </c>
      <c r="L1358" s="116">
        <v>0</v>
      </c>
      <c r="M1358" s="22">
        <f t="shared" si="324"/>
        <v>0</v>
      </c>
      <c r="N1358" s="116">
        <v>0</v>
      </c>
      <c r="O1358" s="116">
        <v>0</v>
      </c>
      <c r="P1358" s="116">
        <v>0</v>
      </c>
      <c r="Q1358" s="116">
        <v>0</v>
      </c>
      <c r="R1358" s="22">
        <f t="shared" si="325"/>
        <v>0</v>
      </c>
      <c r="S1358" s="116">
        <v>0</v>
      </c>
      <c r="T1358" s="116">
        <v>0</v>
      </c>
      <c r="U1358" s="116">
        <v>0</v>
      </c>
      <c r="V1358" s="116">
        <v>0</v>
      </c>
      <c r="W1358" s="22">
        <f t="shared" si="326"/>
        <v>0</v>
      </c>
      <c r="X1358" s="22">
        <f t="shared" si="327"/>
        <v>0</v>
      </c>
      <c r="Y1358" s="22">
        <f ca="1">OFFSET('Cost Study'!$B$7,'Operations Support'!$C1358,'Operations Support'!$B1358)*$H1358</f>
        <v>0</v>
      </c>
      <c r="Z1358" s="23">
        <f ca="1">Y1358*'Cost Study'!$B$31</f>
        <v>0</v>
      </c>
      <c r="AA1358" s="23">
        <f ca="1">IF(A1358=10298,1.51,1)*IF($B1358&lt;3,$D1358*'Cost Study'!$B$32*OFFSET('Cost Study'!$B$7,'Operations Support'!$C1358,'Operations Support'!$B1358),0)</f>
        <v>0</v>
      </c>
      <c r="AB1358" s="24">
        <f ca="1">AA1358*'Cost Study'!$B$31</f>
        <v>0</v>
      </c>
      <c r="AC1358" s="23">
        <f ca="1">Y1358*'Cost Study'!$B$31</f>
        <v>0</v>
      </c>
      <c r="AD1358" s="24">
        <f ca="1">AA1358*'Cost Study'!$B$31</f>
        <v>0</v>
      </c>
      <c r="AE1358" s="377">
        <f t="shared" ca="1" si="328"/>
        <v>0</v>
      </c>
      <c r="AF1358" s="377">
        <f t="shared" ca="1" si="329"/>
        <v>0</v>
      </c>
      <c r="AH1358" s="688">
        <f>IFERROR($H1358/SUMIF($A:$A,$A1358,$H:$H)*SUMIF(Summary!$A$110:$A$186,$A1358,Summary!$P$110:$P$186),0)</f>
        <v>0</v>
      </c>
      <c r="AI1358" s="689">
        <f t="shared" ca="1" si="315"/>
        <v>0</v>
      </c>
      <c r="AJ1358" s="688">
        <f>IFERROR(H1358/SUMIF(A:A,A1358,H:H)*SUMIF(Summary!$A$110:$A$186,'Operations Support'!A1358,Summary!$Q$110:$Q$186),0)</f>
        <v>0</v>
      </c>
      <c r="AK1358" s="688">
        <f t="shared" ca="1" si="316"/>
        <v>0</v>
      </c>
      <c r="AL1358" s="1"/>
      <c r="AM1358" s="688">
        <f>IFERROR($H1358/SUMIF($A:$A,$A1358,$H:$H)*SUMIF(Summary!$A$230:$A$266,$A1358,Summary!$P$230:$P$266),0)</f>
        <v>0</v>
      </c>
      <c r="AN1358" s="688">
        <f>IFERROR($H1358/SUMIF($A:$A,$A1358,$H:$H)*(SUMIF(Summary!$A$230:$A$266,$A1358,Summary!$L$230:$L$266)+SUMIF(Summary!$A$281:$A$317,$A1358,Summary!$L$281:$L$317))-AM1358,0)</f>
        <v>0</v>
      </c>
      <c r="AO1358" s="688">
        <f>IFERROR($H1358/SUMIF($A:$A,$A1358,$H:$H)*SUMIF(Summary!$A$230:$A$266,$A1358,Summary!$Q$230:$Q$266),0)</f>
        <v>0</v>
      </c>
      <c r="AP1358" s="688">
        <f>IFERROR($H1358/SUMIF($A:$A,$A1358,$H:$H)*(SUMIF(Summary!$A$230:$A$266,$A1358,Summary!$L$230:$L$266)+SUMIF(Summary!$A$281:$A$317,$A1358,Summary!$L$281:$L$317))-AO1358,0)</f>
        <v>0</v>
      </c>
      <c r="AQ1358" s="306"/>
      <c r="AR1358" s="688">
        <f t="shared" ca="1" si="317"/>
        <v>0</v>
      </c>
      <c r="AS1358" s="688">
        <f t="shared" ca="1" si="318"/>
        <v>0</v>
      </c>
    </row>
    <row r="1359" spans="1:45" x14ac:dyDescent="0.2">
      <c r="A1359" s="423">
        <v>3631</v>
      </c>
      <c r="B1359" s="424">
        <v>5</v>
      </c>
      <c r="C1359" s="425" t="s">
        <v>310</v>
      </c>
      <c r="D1359" s="422">
        <f t="shared" si="319"/>
        <v>0</v>
      </c>
      <c r="E1359" s="422">
        <f t="shared" si="320"/>
        <v>0</v>
      </c>
      <c r="F1359" s="422">
        <f t="shared" si="321"/>
        <v>0</v>
      </c>
      <c r="G1359" s="422">
        <f t="shared" si="322"/>
        <v>0</v>
      </c>
      <c r="H1359" s="22">
        <f t="shared" si="323"/>
        <v>0</v>
      </c>
      <c r="I1359" s="116">
        <v>0</v>
      </c>
      <c r="J1359" s="116">
        <v>0</v>
      </c>
      <c r="K1359" s="116">
        <v>0</v>
      </c>
      <c r="L1359" s="116">
        <v>0</v>
      </c>
      <c r="M1359" s="22">
        <f t="shared" si="324"/>
        <v>0</v>
      </c>
      <c r="N1359" s="116">
        <v>0</v>
      </c>
      <c r="O1359" s="116">
        <v>0</v>
      </c>
      <c r="P1359" s="116">
        <v>0</v>
      </c>
      <c r="Q1359" s="116">
        <v>0</v>
      </c>
      <c r="R1359" s="22">
        <f t="shared" si="325"/>
        <v>0</v>
      </c>
      <c r="S1359" s="116">
        <v>0</v>
      </c>
      <c r="T1359" s="116">
        <v>0</v>
      </c>
      <c r="U1359" s="116">
        <v>0</v>
      </c>
      <c r="V1359" s="116">
        <v>0</v>
      </c>
      <c r="W1359" s="22">
        <f t="shared" si="326"/>
        <v>0</v>
      </c>
      <c r="X1359" s="22">
        <f t="shared" si="327"/>
        <v>0</v>
      </c>
      <c r="Y1359" s="22">
        <f ca="1">OFFSET('Cost Study'!$B$7,'Operations Support'!$C1359,'Operations Support'!$B1359)*$H1359</f>
        <v>0</v>
      </c>
      <c r="Z1359" s="23">
        <f ca="1">Y1359*'Cost Study'!$B$31</f>
        <v>0</v>
      </c>
      <c r="AA1359" s="23">
        <f ca="1">IF(A1359=10298,1.51,1)*IF($B1359&lt;3,$D1359*'Cost Study'!$B$32*OFFSET('Cost Study'!$B$7,'Operations Support'!$C1359,'Operations Support'!$B1359),0)</f>
        <v>0</v>
      </c>
      <c r="AB1359" s="24">
        <f ca="1">AA1359*'Cost Study'!$B$31</f>
        <v>0</v>
      </c>
      <c r="AC1359" s="23">
        <f ca="1">Y1359*'Cost Study'!$B$31</f>
        <v>0</v>
      </c>
      <c r="AD1359" s="24">
        <f ca="1">AA1359*'Cost Study'!$B$31</f>
        <v>0</v>
      </c>
      <c r="AE1359" s="377">
        <f t="shared" ca="1" si="328"/>
        <v>0</v>
      </c>
      <c r="AF1359" s="377">
        <f t="shared" ca="1" si="329"/>
        <v>0</v>
      </c>
      <c r="AH1359" s="688">
        <f>IFERROR($H1359/SUMIF($A:$A,$A1359,$H:$H)*SUMIF(Summary!$A$110:$A$186,$A1359,Summary!$P$110:$P$186),0)</f>
        <v>0</v>
      </c>
      <c r="AI1359" s="689">
        <f t="shared" ca="1" si="315"/>
        <v>0</v>
      </c>
      <c r="AJ1359" s="688">
        <f>IFERROR(H1359/SUMIF(A:A,A1359,H:H)*SUMIF(Summary!$A$110:$A$186,'Operations Support'!A1359,Summary!$Q$110:$Q$186),0)</f>
        <v>0</v>
      </c>
      <c r="AK1359" s="688">
        <f t="shared" ca="1" si="316"/>
        <v>0</v>
      </c>
      <c r="AM1359" s="688">
        <f>IFERROR($H1359/SUMIF($A:$A,$A1359,$H:$H)*SUMIF(Summary!$A$230:$A$266,$A1359,Summary!$P$230:$P$266),0)</f>
        <v>0</v>
      </c>
      <c r="AN1359" s="688">
        <f>IFERROR($H1359/SUMIF($A:$A,$A1359,$H:$H)*(SUMIF(Summary!$A$230:$A$266,$A1359,Summary!$L$230:$L$266)+SUMIF(Summary!$A$281:$A$317,$A1359,Summary!$L$281:$L$317))-AM1359,0)</f>
        <v>0</v>
      </c>
      <c r="AO1359" s="688">
        <f>IFERROR($H1359/SUMIF($A:$A,$A1359,$H:$H)*SUMIF(Summary!$A$230:$A$266,$A1359,Summary!$Q$230:$Q$266),0)</f>
        <v>0</v>
      </c>
      <c r="AP1359" s="688">
        <f>IFERROR($H1359/SUMIF($A:$A,$A1359,$H:$H)*(SUMIF(Summary!$A$230:$A$266,$A1359,Summary!$L$230:$L$266)+SUMIF(Summary!$A$281:$A$317,$A1359,Summary!$L$281:$L$317))-AO1359,0)</f>
        <v>0</v>
      </c>
      <c r="AQ1359" s="306"/>
      <c r="AR1359" s="688">
        <f t="shared" ca="1" si="317"/>
        <v>0</v>
      </c>
      <c r="AS1359" s="688">
        <f t="shared" ca="1" si="318"/>
        <v>0</v>
      </c>
    </row>
    <row r="1360" spans="1:45" x14ac:dyDescent="0.2">
      <c r="A1360" s="423">
        <v>3631</v>
      </c>
      <c r="B1360" s="424">
        <v>5</v>
      </c>
      <c r="C1360" s="425" t="s">
        <v>311</v>
      </c>
      <c r="D1360" s="422">
        <f t="shared" si="319"/>
        <v>0</v>
      </c>
      <c r="E1360" s="422">
        <f t="shared" si="320"/>
        <v>0</v>
      </c>
      <c r="F1360" s="422">
        <f t="shared" si="321"/>
        <v>0</v>
      </c>
      <c r="G1360" s="422">
        <f t="shared" si="322"/>
        <v>0</v>
      </c>
      <c r="H1360" s="22">
        <f t="shared" si="323"/>
        <v>0</v>
      </c>
      <c r="I1360" s="116">
        <v>0</v>
      </c>
      <c r="J1360" s="116">
        <v>0</v>
      </c>
      <c r="K1360" s="116">
        <v>0</v>
      </c>
      <c r="L1360" s="116">
        <v>0</v>
      </c>
      <c r="M1360" s="22">
        <f t="shared" si="324"/>
        <v>0</v>
      </c>
      <c r="N1360" s="116">
        <v>0</v>
      </c>
      <c r="O1360" s="116">
        <v>0</v>
      </c>
      <c r="P1360" s="116">
        <v>0</v>
      </c>
      <c r="Q1360" s="116">
        <v>0</v>
      </c>
      <c r="R1360" s="22">
        <f t="shared" si="325"/>
        <v>0</v>
      </c>
      <c r="S1360" s="116">
        <v>0</v>
      </c>
      <c r="T1360" s="116">
        <v>0</v>
      </c>
      <c r="U1360" s="116">
        <v>0</v>
      </c>
      <c r="V1360" s="116">
        <v>0</v>
      </c>
      <c r="W1360" s="22">
        <f t="shared" si="326"/>
        <v>0</v>
      </c>
      <c r="X1360" s="22">
        <f t="shared" si="327"/>
        <v>0</v>
      </c>
      <c r="Y1360" s="22">
        <f ca="1">OFFSET('Cost Study'!$B$7,'Operations Support'!$C1360,'Operations Support'!$B1360)*$H1360</f>
        <v>0</v>
      </c>
      <c r="Z1360" s="23">
        <f ca="1">Y1360*'Cost Study'!$B$31</f>
        <v>0</v>
      </c>
      <c r="AA1360" s="23">
        <f ca="1">IF(A1360=10298,1.51,1)*IF($B1360&lt;3,$D1360*'Cost Study'!$B$32*OFFSET('Cost Study'!$B$7,'Operations Support'!$C1360,'Operations Support'!$B1360),0)</f>
        <v>0</v>
      </c>
      <c r="AB1360" s="24">
        <f ca="1">AA1360*'Cost Study'!$B$31</f>
        <v>0</v>
      </c>
      <c r="AC1360" s="23">
        <f ca="1">Y1360*'Cost Study'!$B$31</f>
        <v>0</v>
      </c>
      <c r="AD1360" s="24">
        <f ca="1">AA1360*'Cost Study'!$B$31</f>
        <v>0</v>
      </c>
      <c r="AE1360" s="377">
        <f t="shared" ca="1" si="328"/>
        <v>0</v>
      </c>
      <c r="AF1360" s="377">
        <f t="shared" ca="1" si="329"/>
        <v>0</v>
      </c>
      <c r="AH1360" s="688">
        <f>IFERROR($H1360/SUMIF($A:$A,$A1360,$H:$H)*SUMIF(Summary!$A$110:$A$186,$A1360,Summary!$P$110:$P$186),0)</f>
        <v>0</v>
      </c>
      <c r="AI1360" s="689">
        <f t="shared" ca="1" si="315"/>
        <v>0</v>
      </c>
      <c r="AJ1360" s="688">
        <f>IFERROR(H1360/SUMIF(A:A,A1360,H:H)*SUMIF(Summary!$A$110:$A$186,'Operations Support'!A1360,Summary!$Q$110:$Q$186),0)</f>
        <v>0</v>
      </c>
      <c r="AK1360" s="688">
        <f t="shared" ca="1" si="316"/>
        <v>0</v>
      </c>
      <c r="AM1360" s="688">
        <f>IFERROR($H1360/SUMIF($A:$A,$A1360,$H:$H)*SUMIF(Summary!$A$230:$A$266,$A1360,Summary!$P$230:$P$266),0)</f>
        <v>0</v>
      </c>
      <c r="AN1360" s="688">
        <f>IFERROR($H1360/SUMIF($A:$A,$A1360,$H:$H)*(SUMIF(Summary!$A$230:$A$266,$A1360,Summary!$L$230:$L$266)+SUMIF(Summary!$A$281:$A$317,$A1360,Summary!$L$281:$L$317))-AM1360,0)</f>
        <v>0</v>
      </c>
      <c r="AO1360" s="688">
        <f>IFERROR($H1360/SUMIF($A:$A,$A1360,$H:$H)*SUMIF(Summary!$A$230:$A$266,$A1360,Summary!$Q$230:$Q$266),0)</f>
        <v>0</v>
      </c>
      <c r="AP1360" s="688">
        <f>IFERROR($H1360/SUMIF($A:$A,$A1360,$H:$H)*(SUMIF(Summary!$A$230:$A$266,$A1360,Summary!$L$230:$L$266)+SUMIF(Summary!$A$281:$A$317,$A1360,Summary!$L$281:$L$317))-AO1360,0)</f>
        <v>0</v>
      </c>
      <c r="AQ1360" s="306"/>
      <c r="AR1360" s="688">
        <f t="shared" ca="1" si="317"/>
        <v>0</v>
      </c>
      <c r="AS1360" s="688">
        <f t="shared" ca="1" si="318"/>
        <v>0</v>
      </c>
    </row>
    <row r="1361" spans="1:45" x14ac:dyDescent="0.2">
      <c r="A1361" s="423">
        <v>3631</v>
      </c>
      <c r="B1361" s="424">
        <v>5</v>
      </c>
      <c r="C1361" s="425" t="s">
        <v>312</v>
      </c>
      <c r="D1361" s="422">
        <f t="shared" si="319"/>
        <v>0</v>
      </c>
      <c r="E1361" s="422">
        <f t="shared" si="320"/>
        <v>0</v>
      </c>
      <c r="F1361" s="422">
        <f t="shared" si="321"/>
        <v>0</v>
      </c>
      <c r="G1361" s="422">
        <f t="shared" si="322"/>
        <v>0</v>
      </c>
      <c r="H1361" s="22">
        <f t="shared" si="323"/>
        <v>0</v>
      </c>
      <c r="I1361" s="116">
        <v>0</v>
      </c>
      <c r="J1361" s="116">
        <v>0</v>
      </c>
      <c r="K1361" s="116">
        <v>0</v>
      </c>
      <c r="L1361" s="116">
        <v>0</v>
      </c>
      <c r="M1361" s="22">
        <f t="shared" si="324"/>
        <v>0</v>
      </c>
      <c r="N1361" s="116">
        <v>0</v>
      </c>
      <c r="O1361" s="116">
        <v>0</v>
      </c>
      <c r="P1361" s="116">
        <v>0</v>
      </c>
      <c r="Q1361" s="116">
        <v>0</v>
      </c>
      <c r="R1361" s="22">
        <f t="shared" si="325"/>
        <v>0</v>
      </c>
      <c r="S1361" s="116">
        <v>0</v>
      </c>
      <c r="T1361" s="116">
        <v>0</v>
      </c>
      <c r="U1361" s="116">
        <v>0</v>
      </c>
      <c r="V1361" s="116">
        <v>0</v>
      </c>
      <c r="W1361" s="22">
        <f t="shared" si="326"/>
        <v>0</v>
      </c>
      <c r="X1361" s="22">
        <f t="shared" si="327"/>
        <v>0</v>
      </c>
      <c r="Y1361" s="22">
        <f ca="1">OFFSET('Cost Study'!$B$7,'Operations Support'!$C1361,'Operations Support'!$B1361)*$H1361</f>
        <v>0</v>
      </c>
      <c r="Z1361" s="23">
        <f ca="1">Y1361*'Cost Study'!$B$31</f>
        <v>0</v>
      </c>
      <c r="AA1361" s="23">
        <f ca="1">IF(A1361=10298,1.51,1)*IF($B1361&lt;3,$D1361*'Cost Study'!$B$32*OFFSET('Cost Study'!$B$7,'Operations Support'!$C1361,'Operations Support'!$B1361),0)</f>
        <v>0</v>
      </c>
      <c r="AB1361" s="24">
        <f ca="1">AA1361*'Cost Study'!$B$31</f>
        <v>0</v>
      </c>
      <c r="AC1361" s="23">
        <f ca="1">Y1361*'Cost Study'!$B$31</f>
        <v>0</v>
      </c>
      <c r="AD1361" s="24">
        <f ca="1">AA1361*'Cost Study'!$B$31</f>
        <v>0</v>
      </c>
      <c r="AE1361" s="377">
        <f t="shared" ca="1" si="328"/>
        <v>0</v>
      </c>
      <c r="AF1361" s="377">
        <f t="shared" ca="1" si="329"/>
        <v>0</v>
      </c>
      <c r="AH1361" s="688">
        <f>IFERROR($H1361/SUMIF($A:$A,$A1361,$H:$H)*SUMIF(Summary!$A$110:$A$186,$A1361,Summary!$P$110:$P$186),0)</f>
        <v>0</v>
      </c>
      <c r="AI1361" s="689">
        <f t="shared" ca="1" si="315"/>
        <v>0</v>
      </c>
      <c r="AJ1361" s="688">
        <f>IFERROR(H1361/SUMIF(A:A,A1361,H:H)*SUMIF(Summary!$A$110:$A$186,'Operations Support'!A1361,Summary!$Q$110:$Q$186),0)</f>
        <v>0</v>
      </c>
      <c r="AK1361" s="688">
        <f t="shared" ca="1" si="316"/>
        <v>0</v>
      </c>
      <c r="AM1361" s="688">
        <f>IFERROR($H1361/SUMIF($A:$A,$A1361,$H:$H)*SUMIF(Summary!$A$230:$A$266,$A1361,Summary!$P$230:$P$266),0)</f>
        <v>0</v>
      </c>
      <c r="AN1361" s="688">
        <f>IFERROR($H1361/SUMIF($A:$A,$A1361,$H:$H)*(SUMIF(Summary!$A$230:$A$266,$A1361,Summary!$L$230:$L$266)+SUMIF(Summary!$A$281:$A$317,$A1361,Summary!$L$281:$L$317))-AM1361,0)</f>
        <v>0</v>
      </c>
      <c r="AO1361" s="688">
        <f>IFERROR($H1361/SUMIF($A:$A,$A1361,$H:$H)*SUMIF(Summary!$A$230:$A$266,$A1361,Summary!$Q$230:$Q$266),0)</f>
        <v>0</v>
      </c>
      <c r="AP1361" s="688">
        <f>IFERROR($H1361/SUMIF($A:$A,$A1361,$H:$H)*(SUMIF(Summary!$A$230:$A$266,$A1361,Summary!$L$230:$L$266)+SUMIF(Summary!$A$281:$A$317,$A1361,Summary!$L$281:$L$317))-AO1361,0)</f>
        <v>0</v>
      </c>
      <c r="AQ1361" s="306"/>
      <c r="AR1361" s="688">
        <f t="shared" ca="1" si="317"/>
        <v>0</v>
      </c>
      <c r="AS1361" s="688">
        <f t="shared" ca="1" si="318"/>
        <v>0</v>
      </c>
    </row>
    <row r="1362" spans="1:45" x14ac:dyDescent="0.2">
      <c r="A1362" s="423">
        <v>3631</v>
      </c>
      <c r="B1362" s="424">
        <v>5</v>
      </c>
      <c r="C1362" s="425" t="s">
        <v>313</v>
      </c>
      <c r="D1362" s="422">
        <f t="shared" si="319"/>
        <v>0</v>
      </c>
      <c r="E1362" s="422">
        <f t="shared" si="320"/>
        <v>0</v>
      </c>
      <c r="F1362" s="422">
        <f t="shared" si="321"/>
        <v>0</v>
      </c>
      <c r="G1362" s="422">
        <f t="shared" si="322"/>
        <v>0</v>
      </c>
      <c r="H1362" s="22">
        <f t="shared" si="323"/>
        <v>0</v>
      </c>
      <c r="I1362" s="116">
        <v>0</v>
      </c>
      <c r="J1362" s="116">
        <v>0</v>
      </c>
      <c r="K1362" s="116">
        <v>0</v>
      </c>
      <c r="L1362" s="116">
        <v>0</v>
      </c>
      <c r="M1362" s="22">
        <f t="shared" si="324"/>
        <v>0</v>
      </c>
      <c r="N1362" s="116">
        <v>0</v>
      </c>
      <c r="O1362" s="116">
        <v>0</v>
      </c>
      <c r="P1362" s="116">
        <v>0</v>
      </c>
      <c r="Q1362" s="116">
        <v>0</v>
      </c>
      <c r="R1362" s="22">
        <f t="shared" si="325"/>
        <v>0</v>
      </c>
      <c r="S1362" s="116">
        <v>0</v>
      </c>
      <c r="T1362" s="116">
        <v>0</v>
      </c>
      <c r="U1362" s="116">
        <v>0</v>
      </c>
      <c r="V1362" s="116">
        <v>0</v>
      </c>
      <c r="W1362" s="22">
        <f t="shared" si="326"/>
        <v>0</v>
      </c>
      <c r="X1362" s="22">
        <f t="shared" si="327"/>
        <v>0</v>
      </c>
      <c r="Y1362" s="22">
        <f ca="1">OFFSET('Cost Study'!$B$7,'Operations Support'!$C1362,'Operations Support'!$B1362)*$H1362</f>
        <v>0</v>
      </c>
      <c r="Z1362" s="23">
        <f ca="1">Y1362*'Cost Study'!$B$31</f>
        <v>0</v>
      </c>
      <c r="AA1362" s="23">
        <f ca="1">IF(A1362=10298,1.51,1)*IF($B1362&lt;3,$D1362*'Cost Study'!$B$32*OFFSET('Cost Study'!$B$7,'Operations Support'!$C1362,'Operations Support'!$B1362),0)</f>
        <v>0</v>
      </c>
      <c r="AB1362" s="24">
        <f ca="1">AA1362*'Cost Study'!$B$31</f>
        <v>0</v>
      </c>
      <c r="AC1362" s="23">
        <f ca="1">Y1362*'Cost Study'!$B$31</f>
        <v>0</v>
      </c>
      <c r="AD1362" s="24">
        <f ca="1">AA1362*'Cost Study'!$B$31</f>
        <v>0</v>
      </c>
      <c r="AE1362" s="377">
        <f t="shared" ca="1" si="328"/>
        <v>0</v>
      </c>
      <c r="AF1362" s="377">
        <f t="shared" ca="1" si="329"/>
        <v>0</v>
      </c>
      <c r="AH1362" s="688">
        <f>IFERROR($H1362/SUMIF($A:$A,$A1362,$H:$H)*SUMIF(Summary!$A$110:$A$186,$A1362,Summary!$P$110:$P$186),0)</f>
        <v>0</v>
      </c>
      <c r="AI1362" s="689">
        <f t="shared" ca="1" si="315"/>
        <v>0</v>
      </c>
      <c r="AJ1362" s="688">
        <f>IFERROR(H1362/SUMIF(A:A,A1362,H:H)*SUMIF(Summary!$A$110:$A$186,'Operations Support'!A1362,Summary!$Q$110:$Q$186),0)</f>
        <v>0</v>
      </c>
      <c r="AK1362" s="688">
        <f t="shared" ca="1" si="316"/>
        <v>0</v>
      </c>
      <c r="AM1362" s="688">
        <f>IFERROR($H1362/SUMIF($A:$A,$A1362,$H:$H)*SUMIF(Summary!$A$230:$A$266,$A1362,Summary!$P$230:$P$266),0)</f>
        <v>0</v>
      </c>
      <c r="AN1362" s="688">
        <f>IFERROR($H1362/SUMIF($A:$A,$A1362,$H:$H)*(SUMIF(Summary!$A$230:$A$266,$A1362,Summary!$L$230:$L$266)+SUMIF(Summary!$A$281:$A$317,$A1362,Summary!$L$281:$L$317))-AM1362,0)</f>
        <v>0</v>
      </c>
      <c r="AO1362" s="688">
        <f>IFERROR($H1362/SUMIF($A:$A,$A1362,$H:$H)*SUMIF(Summary!$A$230:$A$266,$A1362,Summary!$Q$230:$Q$266),0)</f>
        <v>0</v>
      </c>
      <c r="AP1362" s="688">
        <f>IFERROR($H1362/SUMIF($A:$A,$A1362,$H:$H)*(SUMIF(Summary!$A$230:$A$266,$A1362,Summary!$L$230:$L$266)+SUMIF(Summary!$A$281:$A$317,$A1362,Summary!$L$281:$L$317))-AO1362,0)</f>
        <v>0</v>
      </c>
      <c r="AQ1362" s="306"/>
      <c r="AR1362" s="688">
        <f t="shared" ca="1" si="317"/>
        <v>0</v>
      </c>
      <c r="AS1362" s="688">
        <f t="shared" ca="1" si="318"/>
        <v>0</v>
      </c>
    </row>
    <row r="1363" spans="1:45" x14ac:dyDescent="0.2">
      <c r="A1363" s="423">
        <v>3631</v>
      </c>
      <c r="B1363" s="424">
        <v>5</v>
      </c>
      <c r="C1363" s="425" t="s">
        <v>314</v>
      </c>
      <c r="D1363" s="422">
        <f t="shared" si="319"/>
        <v>0</v>
      </c>
      <c r="E1363" s="422">
        <f t="shared" si="320"/>
        <v>0</v>
      </c>
      <c r="F1363" s="422">
        <f t="shared" si="321"/>
        <v>0</v>
      </c>
      <c r="G1363" s="422">
        <f t="shared" si="322"/>
        <v>0</v>
      </c>
      <c r="H1363" s="22">
        <f t="shared" si="323"/>
        <v>0</v>
      </c>
      <c r="I1363" s="116">
        <v>0</v>
      </c>
      <c r="J1363" s="116">
        <v>0</v>
      </c>
      <c r="K1363" s="116">
        <v>0</v>
      </c>
      <c r="L1363" s="116">
        <v>0</v>
      </c>
      <c r="M1363" s="22">
        <f t="shared" si="324"/>
        <v>0</v>
      </c>
      <c r="N1363" s="116">
        <v>0</v>
      </c>
      <c r="O1363" s="116">
        <v>0</v>
      </c>
      <c r="P1363" s="116">
        <v>0</v>
      </c>
      <c r="Q1363" s="116">
        <v>0</v>
      </c>
      <c r="R1363" s="22">
        <f t="shared" si="325"/>
        <v>0</v>
      </c>
      <c r="S1363" s="116">
        <v>0</v>
      </c>
      <c r="T1363" s="116">
        <v>0</v>
      </c>
      <c r="U1363" s="116">
        <v>0</v>
      </c>
      <c r="V1363" s="116">
        <v>0</v>
      </c>
      <c r="W1363" s="22">
        <f t="shared" si="326"/>
        <v>0</v>
      </c>
      <c r="X1363" s="22">
        <f t="shared" si="327"/>
        <v>0</v>
      </c>
      <c r="Y1363" s="22">
        <f ca="1">OFFSET('Cost Study'!$B$7,'Operations Support'!$C1363,'Operations Support'!$B1363)*$H1363</f>
        <v>0</v>
      </c>
      <c r="Z1363" s="23">
        <f ca="1">Y1363*'Cost Study'!$B$31</f>
        <v>0</v>
      </c>
      <c r="AA1363" s="23">
        <f ca="1">IF(A1363=10298,1.51,1)*IF($B1363&lt;3,$D1363*'Cost Study'!$B$32*OFFSET('Cost Study'!$B$7,'Operations Support'!$C1363,'Operations Support'!$B1363),0)</f>
        <v>0</v>
      </c>
      <c r="AB1363" s="24">
        <f ca="1">AA1363*'Cost Study'!$B$31</f>
        <v>0</v>
      </c>
      <c r="AC1363" s="23">
        <f ca="1">Y1363*'Cost Study'!$B$31</f>
        <v>0</v>
      </c>
      <c r="AD1363" s="24">
        <f ca="1">AA1363*'Cost Study'!$B$31</f>
        <v>0</v>
      </c>
      <c r="AE1363" s="377">
        <f t="shared" ca="1" si="328"/>
        <v>0</v>
      </c>
      <c r="AF1363" s="377">
        <f t="shared" ca="1" si="329"/>
        <v>0</v>
      </c>
      <c r="AH1363" s="688">
        <f>IFERROR($H1363/SUMIF($A:$A,$A1363,$H:$H)*SUMIF(Summary!$A$110:$A$186,$A1363,Summary!$P$110:$P$186),0)</f>
        <v>0</v>
      </c>
      <c r="AI1363" s="689">
        <f t="shared" ca="1" si="315"/>
        <v>0</v>
      </c>
      <c r="AJ1363" s="688">
        <f>IFERROR(H1363/SUMIF(A:A,A1363,H:H)*SUMIF(Summary!$A$110:$A$186,'Operations Support'!A1363,Summary!$Q$110:$Q$186),0)</f>
        <v>0</v>
      </c>
      <c r="AK1363" s="688">
        <f t="shared" ca="1" si="316"/>
        <v>0</v>
      </c>
      <c r="AM1363" s="688">
        <f>IFERROR($H1363/SUMIF($A:$A,$A1363,$H:$H)*SUMIF(Summary!$A$230:$A$266,$A1363,Summary!$P$230:$P$266),0)</f>
        <v>0</v>
      </c>
      <c r="AN1363" s="688">
        <f>IFERROR($H1363/SUMIF($A:$A,$A1363,$H:$H)*(SUMIF(Summary!$A$230:$A$266,$A1363,Summary!$L$230:$L$266)+SUMIF(Summary!$A$281:$A$317,$A1363,Summary!$L$281:$L$317))-AM1363,0)</f>
        <v>0</v>
      </c>
      <c r="AO1363" s="688">
        <f>IFERROR($H1363/SUMIF($A:$A,$A1363,$H:$H)*SUMIF(Summary!$A$230:$A$266,$A1363,Summary!$Q$230:$Q$266),0)</f>
        <v>0</v>
      </c>
      <c r="AP1363" s="688">
        <f>IFERROR($H1363/SUMIF($A:$A,$A1363,$H:$H)*(SUMIF(Summary!$A$230:$A$266,$A1363,Summary!$L$230:$L$266)+SUMIF(Summary!$A$281:$A$317,$A1363,Summary!$L$281:$L$317))-AO1363,0)</f>
        <v>0</v>
      </c>
      <c r="AQ1363" s="306"/>
      <c r="AR1363" s="688">
        <f t="shared" ca="1" si="317"/>
        <v>0</v>
      </c>
      <c r="AS1363" s="688">
        <f t="shared" ca="1" si="318"/>
        <v>0</v>
      </c>
    </row>
    <row r="1364" spans="1:45" x14ac:dyDescent="0.2">
      <c r="A1364" s="423">
        <v>3631</v>
      </c>
      <c r="B1364" s="424">
        <v>5</v>
      </c>
      <c r="C1364" s="425" t="s">
        <v>315</v>
      </c>
      <c r="D1364" s="422">
        <f t="shared" si="319"/>
        <v>0</v>
      </c>
      <c r="E1364" s="422">
        <f t="shared" si="320"/>
        <v>0</v>
      </c>
      <c r="F1364" s="422">
        <f t="shared" si="321"/>
        <v>0</v>
      </c>
      <c r="G1364" s="422">
        <f t="shared" si="322"/>
        <v>0</v>
      </c>
      <c r="H1364" s="22">
        <f t="shared" si="323"/>
        <v>0</v>
      </c>
      <c r="I1364" s="116">
        <v>0</v>
      </c>
      <c r="J1364" s="116">
        <v>0</v>
      </c>
      <c r="K1364" s="116">
        <v>0</v>
      </c>
      <c r="L1364" s="116">
        <v>0</v>
      </c>
      <c r="M1364" s="22">
        <f t="shared" si="324"/>
        <v>0</v>
      </c>
      <c r="N1364" s="116">
        <v>0</v>
      </c>
      <c r="O1364" s="116">
        <v>0</v>
      </c>
      <c r="P1364" s="116">
        <v>0</v>
      </c>
      <c r="Q1364" s="116">
        <v>0</v>
      </c>
      <c r="R1364" s="22">
        <f t="shared" si="325"/>
        <v>0</v>
      </c>
      <c r="S1364" s="116">
        <v>0</v>
      </c>
      <c r="T1364" s="116">
        <v>0</v>
      </c>
      <c r="U1364" s="116">
        <v>0</v>
      </c>
      <c r="V1364" s="116">
        <v>0</v>
      </c>
      <c r="W1364" s="22">
        <f t="shared" si="326"/>
        <v>0</v>
      </c>
      <c r="X1364" s="22">
        <f t="shared" si="327"/>
        <v>0</v>
      </c>
      <c r="Y1364" s="22">
        <f ca="1">OFFSET('Cost Study'!$B$7,'Operations Support'!$C1364,'Operations Support'!$B1364)*$H1364</f>
        <v>0</v>
      </c>
      <c r="Z1364" s="23">
        <f ca="1">Y1364*'Cost Study'!$B$31</f>
        <v>0</v>
      </c>
      <c r="AA1364" s="23">
        <f ca="1">IF(A1364=10298,1.51,1)*IF($B1364&lt;3,$D1364*'Cost Study'!$B$32*OFFSET('Cost Study'!$B$7,'Operations Support'!$C1364,'Operations Support'!$B1364),0)</f>
        <v>0</v>
      </c>
      <c r="AB1364" s="24">
        <f ca="1">AA1364*'Cost Study'!$B$31</f>
        <v>0</v>
      </c>
      <c r="AC1364" s="23">
        <f ca="1">Y1364*'Cost Study'!$B$31</f>
        <v>0</v>
      </c>
      <c r="AD1364" s="24">
        <f ca="1">AA1364*'Cost Study'!$B$31</f>
        <v>0</v>
      </c>
      <c r="AE1364" s="377">
        <f t="shared" ca="1" si="328"/>
        <v>0</v>
      </c>
      <c r="AF1364" s="377">
        <f t="shared" ca="1" si="329"/>
        <v>0</v>
      </c>
      <c r="AH1364" s="688">
        <f>IFERROR($H1364/SUMIF($A:$A,$A1364,$H:$H)*SUMIF(Summary!$A$110:$A$186,$A1364,Summary!$P$110:$P$186),0)</f>
        <v>0</v>
      </c>
      <c r="AI1364" s="689">
        <f t="shared" ca="1" si="315"/>
        <v>0</v>
      </c>
      <c r="AJ1364" s="688">
        <f>IFERROR(H1364/SUMIF(A:A,A1364,H:H)*SUMIF(Summary!$A$110:$A$186,'Operations Support'!A1364,Summary!$Q$110:$Q$186),0)</f>
        <v>0</v>
      </c>
      <c r="AK1364" s="688">
        <f t="shared" ca="1" si="316"/>
        <v>0</v>
      </c>
      <c r="AM1364" s="688">
        <f>IFERROR($H1364/SUMIF($A:$A,$A1364,$H:$H)*SUMIF(Summary!$A$230:$A$266,$A1364,Summary!$P$230:$P$266),0)</f>
        <v>0</v>
      </c>
      <c r="AN1364" s="688">
        <f>IFERROR($H1364/SUMIF($A:$A,$A1364,$H:$H)*(SUMIF(Summary!$A$230:$A$266,$A1364,Summary!$L$230:$L$266)+SUMIF(Summary!$A$281:$A$317,$A1364,Summary!$L$281:$L$317))-AM1364,0)</f>
        <v>0</v>
      </c>
      <c r="AO1364" s="688">
        <f>IFERROR($H1364/SUMIF($A:$A,$A1364,$H:$H)*SUMIF(Summary!$A$230:$A$266,$A1364,Summary!$Q$230:$Q$266),0)</f>
        <v>0</v>
      </c>
      <c r="AP1364" s="688">
        <f>IFERROR($H1364/SUMIF($A:$A,$A1364,$H:$H)*(SUMIF(Summary!$A$230:$A$266,$A1364,Summary!$L$230:$L$266)+SUMIF(Summary!$A$281:$A$317,$A1364,Summary!$L$281:$L$317))-AO1364,0)</f>
        <v>0</v>
      </c>
      <c r="AQ1364" s="306"/>
      <c r="AR1364" s="688">
        <f t="shared" ca="1" si="317"/>
        <v>0</v>
      </c>
      <c r="AS1364" s="688">
        <f t="shared" ca="1" si="318"/>
        <v>0</v>
      </c>
    </row>
    <row r="1365" spans="1:45" x14ac:dyDescent="0.2">
      <c r="A1365" s="423">
        <v>3631</v>
      </c>
      <c r="B1365" s="424">
        <v>5</v>
      </c>
      <c r="C1365" s="425" t="s">
        <v>316</v>
      </c>
      <c r="D1365" s="422">
        <f t="shared" si="319"/>
        <v>0</v>
      </c>
      <c r="E1365" s="422">
        <f t="shared" si="320"/>
        <v>0</v>
      </c>
      <c r="F1365" s="422">
        <f t="shared" si="321"/>
        <v>0</v>
      </c>
      <c r="G1365" s="422">
        <f t="shared" si="322"/>
        <v>0</v>
      </c>
      <c r="H1365" s="22">
        <f t="shared" si="323"/>
        <v>0</v>
      </c>
      <c r="I1365" s="116">
        <v>0</v>
      </c>
      <c r="J1365" s="116">
        <v>0</v>
      </c>
      <c r="K1365" s="116">
        <v>0</v>
      </c>
      <c r="L1365" s="116">
        <v>0</v>
      </c>
      <c r="M1365" s="22">
        <f t="shared" si="324"/>
        <v>0</v>
      </c>
      <c r="N1365" s="116">
        <v>0</v>
      </c>
      <c r="O1365" s="116">
        <v>0</v>
      </c>
      <c r="P1365" s="116">
        <v>0</v>
      </c>
      <c r="Q1365" s="116">
        <v>0</v>
      </c>
      <c r="R1365" s="22">
        <f t="shared" si="325"/>
        <v>0</v>
      </c>
      <c r="S1365" s="116">
        <v>0</v>
      </c>
      <c r="T1365" s="116">
        <v>0</v>
      </c>
      <c r="U1365" s="116">
        <v>0</v>
      </c>
      <c r="V1365" s="116">
        <v>0</v>
      </c>
      <c r="W1365" s="22">
        <f t="shared" si="326"/>
        <v>0</v>
      </c>
      <c r="X1365" s="22">
        <f t="shared" si="327"/>
        <v>0</v>
      </c>
      <c r="Y1365" s="22">
        <f ca="1">OFFSET('Cost Study'!$B$7,'Operations Support'!$C1365,'Operations Support'!$B1365)*$H1365</f>
        <v>0</v>
      </c>
      <c r="Z1365" s="23">
        <f ca="1">Y1365*'Cost Study'!$B$31</f>
        <v>0</v>
      </c>
      <c r="AA1365" s="23">
        <f ca="1">IF(A1365=10298,1.51,1)*IF($B1365&lt;3,$D1365*'Cost Study'!$B$32*OFFSET('Cost Study'!$B$7,'Operations Support'!$C1365,'Operations Support'!$B1365),0)</f>
        <v>0</v>
      </c>
      <c r="AB1365" s="24">
        <f ca="1">AA1365*'Cost Study'!$B$31</f>
        <v>0</v>
      </c>
      <c r="AC1365" s="23">
        <f ca="1">Y1365*'Cost Study'!$B$31</f>
        <v>0</v>
      </c>
      <c r="AD1365" s="24">
        <f ca="1">AA1365*'Cost Study'!$B$31</f>
        <v>0</v>
      </c>
      <c r="AE1365" s="377">
        <f t="shared" ca="1" si="328"/>
        <v>0</v>
      </c>
      <c r="AF1365" s="377">
        <f t="shared" ca="1" si="329"/>
        <v>0</v>
      </c>
      <c r="AH1365" s="688">
        <f>IFERROR($H1365/SUMIF($A:$A,$A1365,$H:$H)*SUMIF(Summary!$A$110:$A$186,$A1365,Summary!$P$110:$P$186),0)</f>
        <v>0</v>
      </c>
      <c r="AI1365" s="689">
        <f t="shared" ca="1" si="315"/>
        <v>0</v>
      </c>
      <c r="AJ1365" s="688">
        <f>IFERROR(H1365/SUMIF(A:A,A1365,H:H)*SUMIF(Summary!$A$110:$A$186,'Operations Support'!A1365,Summary!$Q$110:$Q$186),0)</f>
        <v>0</v>
      </c>
      <c r="AK1365" s="688">
        <f t="shared" ca="1" si="316"/>
        <v>0</v>
      </c>
      <c r="AM1365" s="688">
        <f>IFERROR($H1365/SUMIF($A:$A,$A1365,$H:$H)*SUMIF(Summary!$A$230:$A$266,$A1365,Summary!$P$230:$P$266),0)</f>
        <v>0</v>
      </c>
      <c r="AN1365" s="688">
        <f>IFERROR($H1365/SUMIF($A:$A,$A1365,$H:$H)*(SUMIF(Summary!$A$230:$A$266,$A1365,Summary!$L$230:$L$266)+SUMIF(Summary!$A$281:$A$317,$A1365,Summary!$L$281:$L$317))-AM1365,0)</f>
        <v>0</v>
      </c>
      <c r="AO1365" s="688">
        <f>IFERROR($H1365/SUMIF($A:$A,$A1365,$H:$H)*SUMIF(Summary!$A$230:$A$266,$A1365,Summary!$Q$230:$Q$266),0)</f>
        <v>0</v>
      </c>
      <c r="AP1365" s="688">
        <f>IFERROR($H1365/SUMIF($A:$A,$A1365,$H:$H)*(SUMIF(Summary!$A$230:$A$266,$A1365,Summary!$L$230:$L$266)+SUMIF(Summary!$A$281:$A$317,$A1365,Summary!$L$281:$L$317))-AO1365,0)</f>
        <v>0</v>
      </c>
      <c r="AQ1365" s="306"/>
      <c r="AR1365" s="688">
        <f t="shared" ca="1" si="317"/>
        <v>0</v>
      </c>
      <c r="AS1365" s="688">
        <f t="shared" ca="1" si="318"/>
        <v>0</v>
      </c>
    </row>
    <row r="1366" spans="1:45" x14ac:dyDescent="0.2">
      <c r="A1366" s="423">
        <v>3631</v>
      </c>
      <c r="B1366" s="424">
        <v>5</v>
      </c>
      <c r="C1366" s="425" t="s">
        <v>317</v>
      </c>
      <c r="D1366" s="422">
        <f t="shared" si="319"/>
        <v>0</v>
      </c>
      <c r="E1366" s="422">
        <f t="shared" si="320"/>
        <v>0</v>
      </c>
      <c r="F1366" s="422">
        <f t="shared" si="321"/>
        <v>0</v>
      </c>
      <c r="G1366" s="422">
        <f t="shared" si="322"/>
        <v>0</v>
      </c>
      <c r="H1366" s="22">
        <f t="shared" si="323"/>
        <v>0</v>
      </c>
      <c r="I1366" s="116">
        <v>0</v>
      </c>
      <c r="J1366" s="116">
        <v>0</v>
      </c>
      <c r="K1366" s="116">
        <v>0</v>
      </c>
      <c r="L1366" s="116">
        <v>0</v>
      </c>
      <c r="M1366" s="22">
        <f t="shared" si="324"/>
        <v>0</v>
      </c>
      <c r="N1366" s="116">
        <v>0</v>
      </c>
      <c r="O1366" s="116">
        <v>0</v>
      </c>
      <c r="P1366" s="116">
        <v>0</v>
      </c>
      <c r="Q1366" s="116">
        <v>0</v>
      </c>
      <c r="R1366" s="22">
        <f t="shared" si="325"/>
        <v>0</v>
      </c>
      <c r="S1366" s="116">
        <v>0</v>
      </c>
      <c r="T1366" s="116">
        <v>0</v>
      </c>
      <c r="U1366" s="116">
        <v>0</v>
      </c>
      <c r="V1366" s="116">
        <v>0</v>
      </c>
      <c r="W1366" s="22">
        <f t="shared" si="326"/>
        <v>0</v>
      </c>
      <c r="X1366" s="22">
        <f t="shared" si="327"/>
        <v>0</v>
      </c>
      <c r="Y1366" s="22">
        <f ca="1">OFFSET('Cost Study'!$B$7,'Operations Support'!$C1366,'Operations Support'!$B1366)*$H1366</f>
        <v>0</v>
      </c>
      <c r="Z1366" s="23">
        <f ca="1">Y1366*'Cost Study'!$B$31</f>
        <v>0</v>
      </c>
      <c r="AA1366" s="23">
        <f ca="1">IF(A1366=10298,1.51,1)*IF($B1366&lt;3,$D1366*'Cost Study'!$B$32*OFFSET('Cost Study'!$B$7,'Operations Support'!$C1366,'Operations Support'!$B1366),0)</f>
        <v>0</v>
      </c>
      <c r="AB1366" s="24">
        <f ca="1">AA1366*'Cost Study'!$B$31</f>
        <v>0</v>
      </c>
      <c r="AC1366" s="23">
        <f ca="1">Y1366*'Cost Study'!$B$31</f>
        <v>0</v>
      </c>
      <c r="AD1366" s="24">
        <f ca="1">AA1366*'Cost Study'!$B$31</f>
        <v>0</v>
      </c>
      <c r="AE1366" s="377">
        <f t="shared" ca="1" si="328"/>
        <v>0</v>
      </c>
      <c r="AF1366" s="377">
        <f t="shared" ca="1" si="329"/>
        <v>0</v>
      </c>
      <c r="AH1366" s="688">
        <f>IFERROR($H1366/SUMIF($A:$A,$A1366,$H:$H)*SUMIF(Summary!$A$110:$A$186,$A1366,Summary!$P$110:$P$186),0)</f>
        <v>0</v>
      </c>
      <c r="AI1366" s="689">
        <f t="shared" ca="1" si="315"/>
        <v>0</v>
      </c>
      <c r="AJ1366" s="688">
        <f>IFERROR(H1366/SUMIF(A:A,A1366,H:H)*SUMIF(Summary!$A$110:$A$186,'Operations Support'!A1366,Summary!$Q$110:$Q$186),0)</f>
        <v>0</v>
      </c>
      <c r="AK1366" s="688">
        <f t="shared" ca="1" si="316"/>
        <v>0</v>
      </c>
      <c r="AM1366" s="688">
        <f>IFERROR($H1366/SUMIF($A:$A,$A1366,$H:$H)*SUMIF(Summary!$A$230:$A$266,$A1366,Summary!$P$230:$P$266),0)</f>
        <v>0</v>
      </c>
      <c r="AN1366" s="688">
        <f>IFERROR($H1366/SUMIF($A:$A,$A1366,$H:$H)*(SUMIF(Summary!$A$230:$A$266,$A1366,Summary!$L$230:$L$266)+SUMIF(Summary!$A$281:$A$317,$A1366,Summary!$L$281:$L$317))-AM1366,0)</f>
        <v>0</v>
      </c>
      <c r="AO1366" s="688">
        <f>IFERROR($H1366/SUMIF($A:$A,$A1366,$H:$H)*SUMIF(Summary!$A$230:$A$266,$A1366,Summary!$Q$230:$Q$266),0)</f>
        <v>0</v>
      </c>
      <c r="AP1366" s="688">
        <f>IFERROR($H1366/SUMIF($A:$A,$A1366,$H:$H)*(SUMIF(Summary!$A$230:$A$266,$A1366,Summary!$L$230:$L$266)+SUMIF(Summary!$A$281:$A$317,$A1366,Summary!$L$281:$L$317))-AO1366,0)</f>
        <v>0</v>
      </c>
      <c r="AQ1366" s="306"/>
      <c r="AR1366" s="688">
        <f t="shared" ca="1" si="317"/>
        <v>0</v>
      </c>
      <c r="AS1366" s="688">
        <f t="shared" ca="1" si="318"/>
        <v>0</v>
      </c>
    </row>
    <row r="1367" spans="1:45" x14ac:dyDescent="0.2">
      <c r="A1367" s="423">
        <v>3631</v>
      </c>
      <c r="B1367" s="424">
        <v>5</v>
      </c>
      <c r="C1367" s="425" t="s">
        <v>318</v>
      </c>
      <c r="D1367" s="422">
        <f t="shared" si="319"/>
        <v>0</v>
      </c>
      <c r="E1367" s="422">
        <f t="shared" si="320"/>
        <v>0</v>
      </c>
      <c r="F1367" s="422">
        <f t="shared" si="321"/>
        <v>0</v>
      </c>
      <c r="G1367" s="422">
        <f t="shared" si="322"/>
        <v>0</v>
      </c>
      <c r="H1367" s="22">
        <f t="shared" si="323"/>
        <v>0</v>
      </c>
      <c r="I1367" s="116">
        <v>0</v>
      </c>
      <c r="J1367" s="116">
        <v>0</v>
      </c>
      <c r="K1367" s="116">
        <v>0</v>
      </c>
      <c r="L1367" s="116">
        <v>0</v>
      </c>
      <c r="M1367" s="22">
        <f t="shared" si="324"/>
        <v>0</v>
      </c>
      <c r="N1367" s="116">
        <v>0</v>
      </c>
      <c r="O1367" s="116">
        <v>0</v>
      </c>
      <c r="P1367" s="116">
        <v>0</v>
      </c>
      <c r="Q1367" s="116">
        <v>0</v>
      </c>
      <c r="R1367" s="22">
        <f t="shared" si="325"/>
        <v>0</v>
      </c>
      <c r="S1367" s="116">
        <v>0</v>
      </c>
      <c r="T1367" s="116">
        <v>0</v>
      </c>
      <c r="U1367" s="116">
        <v>0</v>
      </c>
      <c r="V1367" s="116">
        <v>0</v>
      </c>
      <c r="W1367" s="22">
        <f t="shared" si="326"/>
        <v>0</v>
      </c>
      <c r="X1367" s="22">
        <f t="shared" si="327"/>
        <v>0</v>
      </c>
      <c r="Y1367" s="22">
        <f ca="1">OFFSET('Cost Study'!$B$7,'Operations Support'!$C1367,'Operations Support'!$B1367)*$H1367</f>
        <v>0</v>
      </c>
      <c r="Z1367" s="23">
        <f ca="1">Y1367*'Cost Study'!$B$31</f>
        <v>0</v>
      </c>
      <c r="AA1367" s="23">
        <f ca="1">IF(A1367=10298,1.51,1)*IF($B1367&lt;3,$D1367*'Cost Study'!$B$32*OFFSET('Cost Study'!$B$7,'Operations Support'!$C1367,'Operations Support'!$B1367),0)</f>
        <v>0</v>
      </c>
      <c r="AB1367" s="24">
        <f ca="1">AA1367*'Cost Study'!$B$31</f>
        <v>0</v>
      </c>
      <c r="AC1367" s="23">
        <f ca="1">Y1367*'Cost Study'!$B$31</f>
        <v>0</v>
      </c>
      <c r="AD1367" s="24">
        <f ca="1">AA1367*'Cost Study'!$B$31</f>
        <v>0</v>
      </c>
      <c r="AE1367" s="377">
        <f t="shared" ca="1" si="328"/>
        <v>0</v>
      </c>
      <c r="AF1367" s="377">
        <f t="shared" ca="1" si="329"/>
        <v>0</v>
      </c>
      <c r="AH1367" s="688">
        <f>IFERROR($H1367/SUMIF($A:$A,$A1367,$H:$H)*SUMIF(Summary!$A$110:$A$186,$A1367,Summary!$P$110:$P$186),0)</f>
        <v>0</v>
      </c>
      <c r="AI1367" s="689">
        <f t="shared" ca="1" si="315"/>
        <v>0</v>
      </c>
      <c r="AJ1367" s="688">
        <f>IFERROR(H1367/SUMIF(A:A,A1367,H:H)*SUMIF(Summary!$A$110:$A$186,'Operations Support'!A1367,Summary!$Q$110:$Q$186),0)</f>
        <v>0</v>
      </c>
      <c r="AK1367" s="688">
        <f t="shared" ca="1" si="316"/>
        <v>0</v>
      </c>
      <c r="AM1367" s="688">
        <f>IFERROR($H1367/SUMIF($A:$A,$A1367,$H:$H)*SUMIF(Summary!$A$230:$A$266,$A1367,Summary!$P$230:$P$266),0)</f>
        <v>0</v>
      </c>
      <c r="AN1367" s="688">
        <f>IFERROR($H1367/SUMIF($A:$A,$A1367,$H:$H)*(SUMIF(Summary!$A$230:$A$266,$A1367,Summary!$L$230:$L$266)+SUMIF(Summary!$A$281:$A$317,$A1367,Summary!$L$281:$L$317))-AM1367,0)</f>
        <v>0</v>
      </c>
      <c r="AO1367" s="688">
        <f>IFERROR($H1367/SUMIF($A:$A,$A1367,$H:$H)*SUMIF(Summary!$A$230:$A$266,$A1367,Summary!$Q$230:$Q$266),0)</f>
        <v>0</v>
      </c>
      <c r="AP1367" s="688">
        <f>IFERROR($H1367/SUMIF($A:$A,$A1367,$H:$H)*(SUMIF(Summary!$A$230:$A$266,$A1367,Summary!$L$230:$L$266)+SUMIF(Summary!$A$281:$A$317,$A1367,Summary!$L$281:$L$317))-AO1367,0)</f>
        <v>0</v>
      </c>
      <c r="AQ1367" s="306"/>
      <c r="AR1367" s="688">
        <f t="shared" ca="1" si="317"/>
        <v>0</v>
      </c>
      <c r="AS1367" s="688">
        <f t="shared" ca="1" si="318"/>
        <v>0</v>
      </c>
    </row>
    <row r="1368" spans="1:45" x14ac:dyDescent="0.2">
      <c r="A1368" s="423">
        <v>3631</v>
      </c>
      <c r="B1368" s="424">
        <v>5</v>
      </c>
      <c r="C1368" s="425" t="s">
        <v>319</v>
      </c>
      <c r="D1368" s="422">
        <f t="shared" si="319"/>
        <v>0</v>
      </c>
      <c r="E1368" s="422">
        <f t="shared" si="320"/>
        <v>0</v>
      </c>
      <c r="F1368" s="422">
        <f t="shared" si="321"/>
        <v>0</v>
      </c>
      <c r="G1368" s="422">
        <f t="shared" si="322"/>
        <v>0</v>
      </c>
      <c r="H1368" s="22">
        <f t="shared" si="323"/>
        <v>0</v>
      </c>
      <c r="I1368" s="116">
        <v>0</v>
      </c>
      <c r="J1368" s="116">
        <v>0</v>
      </c>
      <c r="K1368" s="116">
        <v>0</v>
      </c>
      <c r="L1368" s="116">
        <v>0</v>
      </c>
      <c r="M1368" s="22">
        <f t="shared" si="324"/>
        <v>0</v>
      </c>
      <c r="N1368" s="116">
        <v>0</v>
      </c>
      <c r="O1368" s="116">
        <v>0</v>
      </c>
      <c r="P1368" s="116">
        <v>0</v>
      </c>
      <c r="Q1368" s="116">
        <v>0</v>
      </c>
      <c r="R1368" s="22">
        <f t="shared" si="325"/>
        <v>0</v>
      </c>
      <c r="S1368" s="116">
        <v>0</v>
      </c>
      <c r="T1368" s="116">
        <v>0</v>
      </c>
      <c r="U1368" s="116">
        <v>0</v>
      </c>
      <c r="V1368" s="116">
        <v>0</v>
      </c>
      <c r="W1368" s="22">
        <f t="shared" si="326"/>
        <v>0</v>
      </c>
      <c r="X1368" s="22">
        <f t="shared" si="327"/>
        <v>0</v>
      </c>
      <c r="Y1368" s="22">
        <f ca="1">OFFSET('Cost Study'!$B$7,'Operations Support'!$C1368,'Operations Support'!$B1368)*$H1368</f>
        <v>0</v>
      </c>
      <c r="Z1368" s="23">
        <f ca="1">Y1368*'Cost Study'!$B$31</f>
        <v>0</v>
      </c>
      <c r="AA1368" s="23">
        <f ca="1">IF(A1368=10298,1.51,1)*IF($B1368&lt;3,$D1368*'Cost Study'!$B$32*OFFSET('Cost Study'!$B$7,'Operations Support'!$C1368,'Operations Support'!$B1368),0)</f>
        <v>0</v>
      </c>
      <c r="AB1368" s="24">
        <f ca="1">AA1368*'Cost Study'!$B$31</f>
        <v>0</v>
      </c>
      <c r="AC1368" s="23">
        <f ca="1">Y1368*'Cost Study'!$B$31</f>
        <v>0</v>
      </c>
      <c r="AD1368" s="24">
        <f ca="1">AA1368*'Cost Study'!$B$31</f>
        <v>0</v>
      </c>
      <c r="AE1368" s="377">
        <f t="shared" ca="1" si="328"/>
        <v>0</v>
      </c>
      <c r="AF1368" s="377">
        <f t="shared" ca="1" si="329"/>
        <v>0</v>
      </c>
      <c r="AH1368" s="688">
        <f>IFERROR($H1368/SUMIF($A:$A,$A1368,$H:$H)*SUMIF(Summary!$A$110:$A$186,$A1368,Summary!$P$110:$P$186),0)</f>
        <v>0</v>
      </c>
      <c r="AI1368" s="689">
        <f t="shared" ca="1" si="315"/>
        <v>0</v>
      </c>
      <c r="AJ1368" s="688">
        <f>IFERROR(H1368/SUMIF(A:A,A1368,H:H)*SUMIF(Summary!$A$110:$A$186,'Operations Support'!A1368,Summary!$Q$110:$Q$186),0)</f>
        <v>0</v>
      </c>
      <c r="AK1368" s="688">
        <f t="shared" ca="1" si="316"/>
        <v>0</v>
      </c>
      <c r="AM1368" s="688">
        <f>IFERROR($H1368/SUMIF($A:$A,$A1368,$H:$H)*SUMIF(Summary!$A$230:$A$266,$A1368,Summary!$P$230:$P$266),0)</f>
        <v>0</v>
      </c>
      <c r="AN1368" s="688">
        <f>IFERROR($H1368/SUMIF($A:$A,$A1368,$H:$H)*(SUMIF(Summary!$A$230:$A$266,$A1368,Summary!$L$230:$L$266)+SUMIF(Summary!$A$281:$A$317,$A1368,Summary!$L$281:$L$317))-AM1368,0)</f>
        <v>0</v>
      </c>
      <c r="AO1368" s="688">
        <f>IFERROR($H1368/SUMIF($A:$A,$A1368,$H:$H)*SUMIF(Summary!$A$230:$A$266,$A1368,Summary!$Q$230:$Q$266),0)</f>
        <v>0</v>
      </c>
      <c r="AP1368" s="688">
        <f>IFERROR($H1368/SUMIF($A:$A,$A1368,$H:$H)*(SUMIF(Summary!$A$230:$A$266,$A1368,Summary!$L$230:$L$266)+SUMIF(Summary!$A$281:$A$317,$A1368,Summary!$L$281:$L$317))-AO1368,0)</f>
        <v>0</v>
      </c>
      <c r="AQ1368" s="306"/>
      <c r="AR1368" s="688">
        <f t="shared" ca="1" si="317"/>
        <v>0</v>
      </c>
      <c r="AS1368" s="688">
        <f t="shared" ca="1" si="318"/>
        <v>0</v>
      </c>
    </row>
    <row r="1369" spans="1:45" x14ac:dyDescent="0.2">
      <c r="A1369" s="423">
        <v>3631</v>
      </c>
      <c r="B1369" s="424">
        <v>5</v>
      </c>
      <c r="C1369" s="425" t="s">
        <v>320</v>
      </c>
      <c r="D1369" s="422">
        <f t="shared" si="319"/>
        <v>0</v>
      </c>
      <c r="E1369" s="422">
        <f t="shared" si="320"/>
        <v>0</v>
      </c>
      <c r="F1369" s="422">
        <f t="shared" si="321"/>
        <v>0</v>
      </c>
      <c r="G1369" s="422">
        <f t="shared" si="322"/>
        <v>0</v>
      </c>
      <c r="H1369" s="22">
        <f t="shared" si="323"/>
        <v>0</v>
      </c>
      <c r="I1369" s="116">
        <v>0</v>
      </c>
      <c r="J1369" s="116">
        <v>0</v>
      </c>
      <c r="K1369" s="116">
        <v>0</v>
      </c>
      <c r="L1369" s="116">
        <v>0</v>
      </c>
      <c r="M1369" s="22">
        <f t="shared" si="324"/>
        <v>0</v>
      </c>
      <c r="N1369" s="116">
        <v>0</v>
      </c>
      <c r="O1369" s="116">
        <v>0</v>
      </c>
      <c r="P1369" s="116">
        <v>0</v>
      </c>
      <c r="Q1369" s="116">
        <v>0</v>
      </c>
      <c r="R1369" s="22">
        <f t="shared" si="325"/>
        <v>0</v>
      </c>
      <c r="S1369" s="116">
        <v>0</v>
      </c>
      <c r="T1369" s="116">
        <v>0</v>
      </c>
      <c r="U1369" s="116">
        <v>0</v>
      </c>
      <c r="V1369" s="116">
        <v>0</v>
      </c>
      <c r="W1369" s="22">
        <f t="shared" si="326"/>
        <v>0</v>
      </c>
      <c r="X1369" s="22">
        <f t="shared" si="327"/>
        <v>0</v>
      </c>
      <c r="Y1369" s="22">
        <f ca="1">OFFSET('Cost Study'!$B$7,'Operations Support'!$C1369,'Operations Support'!$B1369)*$H1369</f>
        <v>0</v>
      </c>
      <c r="Z1369" s="23">
        <f ca="1">Y1369*'Cost Study'!$B$31</f>
        <v>0</v>
      </c>
      <c r="AA1369" s="23">
        <f ca="1">IF(A1369=10298,1.51,1)*IF($B1369&lt;3,$D1369*'Cost Study'!$B$32*OFFSET('Cost Study'!$B$7,'Operations Support'!$C1369,'Operations Support'!$B1369),0)</f>
        <v>0</v>
      </c>
      <c r="AB1369" s="24">
        <f ca="1">AA1369*'Cost Study'!$B$31</f>
        <v>0</v>
      </c>
      <c r="AC1369" s="23">
        <f ca="1">Y1369*'Cost Study'!$B$31</f>
        <v>0</v>
      </c>
      <c r="AD1369" s="24">
        <f ca="1">AA1369*'Cost Study'!$B$31</f>
        <v>0</v>
      </c>
      <c r="AE1369" s="377">
        <f t="shared" ca="1" si="328"/>
        <v>0</v>
      </c>
      <c r="AF1369" s="377">
        <f t="shared" ca="1" si="329"/>
        <v>0</v>
      </c>
      <c r="AH1369" s="688">
        <f>IFERROR($H1369/SUMIF($A:$A,$A1369,$H:$H)*SUMIF(Summary!$A$110:$A$186,$A1369,Summary!$P$110:$P$186),0)</f>
        <v>0</v>
      </c>
      <c r="AI1369" s="689">
        <f t="shared" ca="1" si="315"/>
        <v>0</v>
      </c>
      <c r="AJ1369" s="688">
        <f>IFERROR(H1369/SUMIF(A:A,A1369,H:H)*SUMIF(Summary!$A$110:$A$186,'Operations Support'!A1369,Summary!$Q$110:$Q$186),0)</f>
        <v>0</v>
      </c>
      <c r="AK1369" s="688">
        <f t="shared" ca="1" si="316"/>
        <v>0</v>
      </c>
      <c r="AM1369" s="688">
        <f>IFERROR($H1369/SUMIF($A:$A,$A1369,$H:$H)*SUMIF(Summary!$A$230:$A$266,$A1369,Summary!$P$230:$P$266),0)</f>
        <v>0</v>
      </c>
      <c r="AN1369" s="688">
        <f>IFERROR($H1369/SUMIF($A:$A,$A1369,$H:$H)*(SUMIF(Summary!$A$230:$A$266,$A1369,Summary!$L$230:$L$266)+SUMIF(Summary!$A$281:$A$317,$A1369,Summary!$L$281:$L$317))-AM1369,0)</f>
        <v>0</v>
      </c>
      <c r="AO1369" s="688">
        <f>IFERROR($H1369/SUMIF($A:$A,$A1369,$H:$H)*SUMIF(Summary!$A$230:$A$266,$A1369,Summary!$Q$230:$Q$266),0)</f>
        <v>0</v>
      </c>
      <c r="AP1369" s="688">
        <f>IFERROR($H1369/SUMIF($A:$A,$A1369,$H:$H)*(SUMIF(Summary!$A$230:$A$266,$A1369,Summary!$L$230:$L$266)+SUMIF(Summary!$A$281:$A$317,$A1369,Summary!$L$281:$L$317))-AO1369,0)</f>
        <v>0</v>
      </c>
      <c r="AQ1369" s="306"/>
      <c r="AR1369" s="688">
        <f t="shared" ca="1" si="317"/>
        <v>0</v>
      </c>
      <c r="AS1369" s="688">
        <f t="shared" ca="1" si="318"/>
        <v>0</v>
      </c>
    </row>
    <row r="1370" spans="1:45" x14ac:dyDescent="0.2">
      <c r="A1370" s="423">
        <v>3632</v>
      </c>
      <c r="B1370" s="424">
        <v>1</v>
      </c>
      <c r="C1370" s="425" t="s">
        <v>300</v>
      </c>
      <c r="D1370" s="422">
        <f t="shared" si="319"/>
        <v>71860</v>
      </c>
      <c r="E1370" s="422">
        <f t="shared" si="320"/>
        <v>68750</v>
      </c>
      <c r="F1370" s="422">
        <f t="shared" si="321"/>
        <v>136654</v>
      </c>
      <c r="G1370" s="422">
        <f t="shared" si="322"/>
        <v>0</v>
      </c>
      <c r="H1370" s="22">
        <f t="shared" si="323"/>
        <v>277264</v>
      </c>
      <c r="I1370" s="116">
        <v>26989</v>
      </c>
      <c r="J1370" s="116">
        <v>0</v>
      </c>
      <c r="K1370" s="116">
        <v>90997</v>
      </c>
      <c r="L1370" s="116">
        <v>0</v>
      </c>
      <c r="M1370" s="22">
        <f t="shared" si="324"/>
        <v>117986</v>
      </c>
      <c r="N1370" s="116">
        <v>43847</v>
      </c>
      <c r="O1370" s="116">
        <v>64626</v>
      </c>
      <c r="P1370" s="116">
        <v>39907</v>
      </c>
      <c r="Q1370" s="116">
        <v>0</v>
      </c>
      <c r="R1370" s="22">
        <f t="shared" si="325"/>
        <v>148380</v>
      </c>
      <c r="S1370" s="116">
        <v>1024</v>
      </c>
      <c r="T1370" s="116">
        <v>4124</v>
      </c>
      <c r="U1370" s="116">
        <v>5750</v>
      </c>
      <c r="V1370" s="116">
        <v>0</v>
      </c>
      <c r="W1370" s="22">
        <f t="shared" si="326"/>
        <v>10898</v>
      </c>
      <c r="X1370" s="22">
        <f t="shared" si="327"/>
        <v>9242.1333333333332</v>
      </c>
      <c r="Y1370" s="22">
        <f ca="1">OFFSET('Cost Study'!$B$7,'Operations Support'!$C1370,'Operations Support'!$B1370)*$H1370</f>
        <v>277264</v>
      </c>
      <c r="Z1370" s="23">
        <f ca="1">Y1370*'Cost Study'!$B$31</f>
        <v>15485729.497794386</v>
      </c>
      <c r="AA1370" s="23">
        <f ca="1">IF(A1370=10298,1.51,1)*IF($B1370&lt;3,$D1370*'Cost Study'!$B$32*OFFSET('Cost Study'!$B$7,'Operations Support'!$C1370,'Operations Support'!$B1370),0)</f>
        <v>7186</v>
      </c>
      <c r="AB1370" s="24">
        <f ca="1">AA1370*'Cost Study'!$B$31</f>
        <v>401351.96841692564</v>
      </c>
      <c r="AC1370" s="23">
        <f ca="1">Y1370*'Cost Study'!$B$31</f>
        <v>15485729.497794386</v>
      </c>
      <c r="AD1370" s="24">
        <f ca="1">AA1370*'Cost Study'!$B$31</f>
        <v>401351.96841692564</v>
      </c>
      <c r="AE1370" s="377">
        <f t="shared" ca="1" si="328"/>
        <v>15887081.466211312</v>
      </c>
      <c r="AF1370" s="377">
        <f t="shared" ca="1" si="329"/>
        <v>15887081.466211312</v>
      </c>
      <c r="AH1370" s="688">
        <f>IFERROR($H1370/SUMIF($A:$A,$A1370,$H:$H)*SUMIF(Summary!$A$110:$A$186,$A1370,Summary!$P$110:$P$186),0)</f>
        <v>10123287.122193055</v>
      </c>
      <c r="AI1370" s="689">
        <f t="shared" ca="1" si="315"/>
        <v>5763794.3440182563</v>
      </c>
      <c r="AJ1370" s="688">
        <f>IFERROR(H1370/SUMIF(A:A,A1370,H:H)*SUMIF(Summary!$A$110:$A$186,'Operations Support'!A1370,Summary!$Q$110:$Q$186),0)</f>
        <v>10214632.327983351</v>
      </c>
      <c r="AK1370" s="688">
        <f t="shared" ca="1" si="316"/>
        <v>5672449.1382279601</v>
      </c>
      <c r="AM1370" s="688">
        <f>IFERROR($H1370/SUMIF($A:$A,$A1370,$H:$H)*SUMIF(Summary!$A$230:$A$266,$A1370,Summary!$P$230:$P$266),0)</f>
        <v>1915340.0659178847</v>
      </c>
      <c r="AN1370" s="688">
        <f>IFERROR($H1370/SUMIF($A:$A,$A1370,$H:$H)*(SUMIF(Summary!$A$230:$A$266,$A1370,Summary!$L$230:$L$266)+SUMIF(Summary!$A$281:$A$317,$A1370,Summary!$L$281:$L$317))-AM1370,0)</f>
        <v>5832896.9879295267</v>
      </c>
      <c r="AO1370" s="688">
        <f>IFERROR($H1370/SUMIF($A:$A,$A1370,$H:$H)*SUMIF(Summary!$A$230:$A$266,$A1370,Summary!$Q$230:$Q$266),0)</f>
        <v>1932622.706464167</v>
      </c>
      <c r="AP1370" s="688">
        <f>IFERROR($H1370/SUMIF($A:$A,$A1370,$H:$H)*(SUMIF(Summary!$A$230:$A$266,$A1370,Summary!$L$230:$L$266)+SUMIF(Summary!$A$281:$A$317,$A1370,Summary!$L$281:$L$317))-AO1370,0)</f>
        <v>5815614.3473832449</v>
      </c>
      <c r="AQ1370" s="306"/>
      <c r="AR1370" s="688">
        <f t="shared" ca="1" si="317"/>
        <v>11596691.331947783</v>
      </c>
      <c r="AS1370" s="688">
        <f t="shared" ca="1" si="318"/>
        <v>11488063.485611204</v>
      </c>
    </row>
    <row r="1371" spans="1:45" x14ac:dyDescent="0.2">
      <c r="A1371" s="423">
        <v>3632</v>
      </c>
      <c r="B1371" s="424">
        <v>1</v>
      </c>
      <c r="C1371" s="425" t="s">
        <v>301</v>
      </c>
      <c r="D1371" s="422">
        <f t="shared" si="319"/>
        <v>69335</v>
      </c>
      <c r="E1371" s="422">
        <f t="shared" si="320"/>
        <v>57446</v>
      </c>
      <c r="F1371" s="422">
        <f t="shared" si="321"/>
        <v>71134</v>
      </c>
      <c r="G1371" s="422">
        <f t="shared" si="322"/>
        <v>0</v>
      </c>
      <c r="H1371" s="22">
        <f t="shared" si="323"/>
        <v>197915</v>
      </c>
      <c r="I1371" s="116">
        <v>32963</v>
      </c>
      <c r="J1371" s="116">
        <v>0</v>
      </c>
      <c r="K1371" s="116">
        <v>57675</v>
      </c>
      <c r="L1371" s="116">
        <v>0</v>
      </c>
      <c r="M1371" s="22">
        <f t="shared" si="324"/>
        <v>90638</v>
      </c>
      <c r="N1371" s="116">
        <v>34401</v>
      </c>
      <c r="O1371" s="116">
        <v>54290</v>
      </c>
      <c r="P1371" s="116">
        <v>11750</v>
      </c>
      <c r="Q1371" s="116">
        <v>0</v>
      </c>
      <c r="R1371" s="22">
        <f t="shared" si="325"/>
        <v>100441</v>
      </c>
      <c r="S1371" s="116">
        <v>1971</v>
      </c>
      <c r="T1371" s="116">
        <v>3156</v>
      </c>
      <c r="U1371" s="116">
        <v>1709</v>
      </c>
      <c r="V1371" s="116">
        <v>0</v>
      </c>
      <c r="W1371" s="22">
        <f t="shared" si="326"/>
        <v>6836</v>
      </c>
      <c r="X1371" s="22">
        <f t="shared" si="327"/>
        <v>6597.166666666667</v>
      </c>
      <c r="Y1371" s="22">
        <f ca="1">OFFSET('Cost Study'!$B$7,'Operations Support'!$C1371,'Operations Support'!$B1371)*$H1371</f>
        <v>298851.65000000002</v>
      </c>
      <c r="Z1371" s="23">
        <f ca="1">Y1371*'Cost Study'!$B$31</f>
        <v>16691441.412767341</v>
      </c>
      <c r="AA1371" s="23">
        <f ca="1">IF(A1371=10298,1.51,1)*IF($B1371&lt;3,$D1371*'Cost Study'!$B$32*OFFSET('Cost Study'!$B$7,'Operations Support'!$C1371,'Operations Support'!$B1371),0)</f>
        <v>10469.585000000001</v>
      </c>
      <c r="AB1371" s="24">
        <f ca="1">AA1371*'Cost Study'!$B$31</f>
        <v>584746.52772868332</v>
      </c>
      <c r="AC1371" s="23">
        <f ca="1">Y1371*'Cost Study'!$B$31</f>
        <v>16691441.412767341</v>
      </c>
      <c r="AD1371" s="24">
        <f ca="1">AA1371*'Cost Study'!$B$31</f>
        <v>584746.52772868332</v>
      </c>
      <c r="AE1371" s="377">
        <f t="shared" ca="1" si="328"/>
        <v>17276187.940496024</v>
      </c>
      <c r="AF1371" s="377">
        <f t="shared" ca="1" si="329"/>
        <v>17276187.940496024</v>
      </c>
      <c r="AH1371" s="688">
        <f>IFERROR($H1371/SUMIF($A:$A,$A1371,$H:$H)*SUMIF(Summary!$A$110:$A$186,$A1371,Summary!$P$110:$P$186),0)</f>
        <v>7226146.8159906743</v>
      </c>
      <c r="AI1371" s="689">
        <f t="shared" ca="1" si="315"/>
        <v>10050041.124505349</v>
      </c>
      <c r="AJ1371" s="688">
        <f>IFERROR(H1371/SUMIF(A:A,A1371,H:H)*SUMIF(Summary!$A$110:$A$186,'Operations Support'!A1371,Summary!$Q$110:$Q$186),0)</f>
        <v>7291350.3274598401</v>
      </c>
      <c r="AK1371" s="688">
        <f t="shared" ca="1" si="316"/>
        <v>9984837.6130361836</v>
      </c>
      <c r="AM1371" s="688">
        <f>IFERROR($H1371/SUMIF($A:$A,$A1371,$H:$H)*SUMIF(Summary!$A$230:$A$266,$A1371,Summary!$P$230:$P$266),0)</f>
        <v>1367197.0726316369</v>
      </c>
      <c r="AN1371" s="688">
        <f>IFERROR($H1371/SUMIF($A:$A,$A1371,$H:$H)*(SUMIF(Summary!$A$230:$A$266,$A1371,Summary!$L$230:$L$266)+SUMIF(Summary!$A$281:$A$317,$A1371,Summary!$L$281:$L$317))-AM1371,0)</f>
        <v>4163605.1105302973</v>
      </c>
      <c r="AO1371" s="688">
        <f>IFERROR($H1371/SUMIF($A:$A,$A1371,$H:$H)*SUMIF(Summary!$A$230:$A$266,$A1371,Summary!$Q$230:$Q$266),0)</f>
        <v>1379533.6680919831</v>
      </c>
      <c r="AP1371" s="688">
        <f>IFERROR($H1371/SUMIF($A:$A,$A1371,$H:$H)*(SUMIF(Summary!$A$230:$A$266,$A1371,Summary!$L$230:$L$266)+SUMIF(Summary!$A$281:$A$317,$A1371,Summary!$L$281:$L$317))-AO1371,0)</f>
        <v>4151268.5150699508</v>
      </c>
      <c r="AQ1371" s="306"/>
      <c r="AR1371" s="688">
        <f t="shared" ca="1" si="317"/>
        <v>14213646.235035647</v>
      </c>
      <c r="AS1371" s="688">
        <f t="shared" ca="1" si="318"/>
        <v>14136106.128106134</v>
      </c>
    </row>
    <row r="1372" spans="1:45" x14ac:dyDescent="0.2">
      <c r="A1372" s="423">
        <v>3632</v>
      </c>
      <c r="B1372" s="424">
        <v>1</v>
      </c>
      <c r="C1372" s="425" t="s">
        <v>302</v>
      </c>
      <c r="D1372" s="422">
        <f t="shared" si="319"/>
        <v>5067</v>
      </c>
      <c r="E1372" s="422">
        <f t="shared" si="320"/>
        <v>7091</v>
      </c>
      <c r="F1372" s="422">
        <f t="shared" si="321"/>
        <v>28351</v>
      </c>
      <c r="G1372" s="422">
        <f t="shared" si="322"/>
        <v>0</v>
      </c>
      <c r="H1372" s="22">
        <f t="shared" si="323"/>
        <v>40509</v>
      </c>
      <c r="I1372" s="116">
        <v>1903</v>
      </c>
      <c r="J1372" s="116">
        <v>0</v>
      </c>
      <c r="K1372" s="116">
        <v>16393</v>
      </c>
      <c r="L1372" s="116">
        <v>0</v>
      </c>
      <c r="M1372" s="22">
        <f t="shared" si="324"/>
        <v>18296</v>
      </c>
      <c r="N1372" s="116">
        <v>3137</v>
      </c>
      <c r="O1372" s="116">
        <v>6668</v>
      </c>
      <c r="P1372" s="116">
        <v>8885</v>
      </c>
      <c r="Q1372" s="116">
        <v>0</v>
      </c>
      <c r="R1372" s="22">
        <f t="shared" si="325"/>
        <v>18690</v>
      </c>
      <c r="S1372" s="116">
        <v>27</v>
      </c>
      <c r="T1372" s="116">
        <v>423</v>
      </c>
      <c r="U1372" s="116">
        <v>3073</v>
      </c>
      <c r="V1372" s="116">
        <v>0</v>
      </c>
      <c r="W1372" s="22">
        <f t="shared" si="326"/>
        <v>3523</v>
      </c>
      <c r="X1372" s="22">
        <f t="shared" si="327"/>
        <v>1350.3</v>
      </c>
      <c r="Y1372" s="22">
        <f ca="1">OFFSET('Cost Study'!$B$7,'Operations Support'!$C1372,'Operations Support'!$B1372)*$H1372</f>
        <v>58738.049999999996</v>
      </c>
      <c r="Z1372" s="23">
        <f ca="1">Y1372*'Cost Study'!$B$31</f>
        <v>3280633.4523339542</v>
      </c>
      <c r="AA1372" s="23">
        <f ca="1">IF(A1372=10298,1.51,1)*IF($B1372&lt;3,$D1372*'Cost Study'!$B$32*OFFSET('Cost Study'!$B$7,'Operations Support'!$C1372,'Operations Support'!$B1372),0)</f>
        <v>734.71500000000003</v>
      </c>
      <c r="AB1372" s="24">
        <f ca="1">AA1372*'Cost Study'!$B$31</f>
        <v>41035.250692379836</v>
      </c>
      <c r="AC1372" s="23">
        <f ca="1">Y1372*'Cost Study'!$B$31</f>
        <v>3280633.4523339542</v>
      </c>
      <c r="AD1372" s="24">
        <f ca="1">AA1372*'Cost Study'!$B$31</f>
        <v>41035.250692379836</v>
      </c>
      <c r="AE1372" s="377">
        <f t="shared" ca="1" si="328"/>
        <v>3321668.7030263338</v>
      </c>
      <c r="AF1372" s="377">
        <f t="shared" ca="1" si="329"/>
        <v>3321668.7030263338</v>
      </c>
      <c r="AH1372" s="688">
        <f>IFERROR($H1372/SUMIF($A:$A,$A1372,$H:$H)*SUMIF(Summary!$A$110:$A$186,$A1372,Summary!$P$110:$P$186),0)</f>
        <v>1479038.8872443535</v>
      </c>
      <c r="AI1372" s="689">
        <f t="shared" ca="1" si="315"/>
        <v>1842629.8157819803</v>
      </c>
      <c r="AJ1372" s="688">
        <f>IFERROR(H1372/SUMIF(A:A,A1372,H:H)*SUMIF(Summary!$A$110:$A$186,'Operations Support'!A1372,Summary!$Q$110:$Q$186),0)</f>
        <v>1492384.6621785648</v>
      </c>
      <c r="AK1372" s="688">
        <f t="shared" ca="1" si="316"/>
        <v>1829284.040847769</v>
      </c>
      <c r="AM1372" s="688">
        <f>IFERROR($H1372/SUMIF($A:$A,$A1372,$H:$H)*SUMIF(Summary!$A$230:$A$266,$A1372,Summary!$P$230:$P$266),0)</f>
        <v>279836.22370833426</v>
      </c>
      <c r="AN1372" s="688">
        <f>IFERROR($H1372/SUMIF($A:$A,$A1372,$H:$H)*(SUMIF(Summary!$A$230:$A$266,$A1372,Summary!$L$230:$L$266)+SUMIF(Summary!$A$281:$A$317,$A1372,Summary!$L$281:$L$317))-AM1372,0)</f>
        <v>852201.59877963655</v>
      </c>
      <c r="AO1372" s="688">
        <f>IFERROR($H1372/SUMIF($A:$A,$A1372,$H:$H)*SUMIF(Summary!$A$230:$A$266,$A1372,Summary!$Q$230:$Q$266),0)</f>
        <v>282361.26297015452</v>
      </c>
      <c r="AP1372" s="688">
        <f>IFERROR($H1372/SUMIF($A:$A,$A1372,$H:$H)*(SUMIF(Summary!$A$230:$A$266,$A1372,Summary!$L$230:$L$266)+SUMIF(Summary!$A$281:$A$317,$A1372,Summary!$L$281:$L$317))-AO1372,0)</f>
        <v>849676.55951781629</v>
      </c>
      <c r="AQ1372" s="306"/>
      <c r="AR1372" s="688">
        <f t="shared" ca="1" si="317"/>
        <v>2694831.4145616167</v>
      </c>
      <c r="AS1372" s="688">
        <f t="shared" ca="1" si="318"/>
        <v>2678960.6003655852</v>
      </c>
    </row>
    <row r="1373" spans="1:45" x14ac:dyDescent="0.2">
      <c r="A1373" s="423">
        <v>3632</v>
      </c>
      <c r="B1373" s="424">
        <v>1</v>
      </c>
      <c r="C1373" s="425" t="s">
        <v>303</v>
      </c>
      <c r="D1373" s="422">
        <f t="shared" si="319"/>
        <v>1142</v>
      </c>
      <c r="E1373" s="422">
        <f t="shared" si="320"/>
        <v>2681</v>
      </c>
      <c r="F1373" s="422">
        <f t="shared" si="321"/>
        <v>5315</v>
      </c>
      <c r="G1373" s="422">
        <f t="shared" si="322"/>
        <v>0</v>
      </c>
      <c r="H1373" s="22">
        <f t="shared" si="323"/>
        <v>9138</v>
      </c>
      <c r="I1373" s="116">
        <v>495</v>
      </c>
      <c r="J1373" s="116">
        <v>0</v>
      </c>
      <c r="K1373" s="116">
        <v>3431</v>
      </c>
      <c r="L1373" s="116">
        <v>0</v>
      </c>
      <c r="M1373" s="22">
        <f t="shared" si="324"/>
        <v>3926</v>
      </c>
      <c r="N1373" s="116">
        <v>460</v>
      </c>
      <c r="O1373" s="116">
        <v>2548</v>
      </c>
      <c r="P1373" s="116">
        <v>1686</v>
      </c>
      <c r="Q1373" s="116">
        <v>0</v>
      </c>
      <c r="R1373" s="22">
        <f t="shared" si="325"/>
        <v>4694</v>
      </c>
      <c r="S1373" s="116">
        <v>187</v>
      </c>
      <c r="T1373" s="116">
        <v>133</v>
      </c>
      <c r="U1373" s="116">
        <v>198</v>
      </c>
      <c r="V1373" s="116">
        <v>0</v>
      </c>
      <c r="W1373" s="22">
        <f t="shared" si="326"/>
        <v>518</v>
      </c>
      <c r="X1373" s="22">
        <f t="shared" si="327"/>
        <v>304.60000000000002</v>
      </c>
      <c r="Y1373" s="22">
        <f ca="1">OFFSET('Cost Study'!$B$7,'Operations Support'!$C1373,'Operations Support'!$B1373)*$H1373</f>
        <v>13341.48</v>
      </c>
      <c r="Z1373" s="23">
        <f ca="1">Y1373*'Cost Study'!$B$31</f>
        <v>745147.40601099981</v>
      </c>
      <c r="AA1373" s="23">
        <f ca="1">IF(A1373=10298,1.51,1)*IF($B1373&lt;3,$D1373*'Cost Study'!$B$32*OFFSET('Cost Study'!$B$7,'Operations Support'!$C1373,'Operations Support'!$B1373),0)</f>
        <v>166.732</v>
      </c>
      <c r="AB1373" s="24">
        <f ca="1">AA1373*'Cost Study'!$B$31</f>
        <v>9312.3039796953581</v>
      </c>
      <c r="AC1373" s="23">
        <f ca="1">Y1373*'Cost Study'!$B$31</f>
        <v>745147.40601099981</v>
      </c>
      <c r="AD1373" s="24">
        <f ca="1">AA1373*'Cost Study'!$B$31</f>
        <v>9312.3039796953581</v>
      </c>
      <c r="AE1373" s="377">
        <f t="shared" ca="1" si="328"/>
        <v>754459.70999069512</v>
      </c>
      <c r="AF1373" s="377">
        <f t="shared" ca="1" si="329"/>
        <v>754459.70999069512</v>
      </c>
      <c r="AH1373" s="688">
        <f>IFERROR($H1373/SUMIF($A:$A,$A1373,$H:$H)*SUMIF(Summary!$A$110:$A$186,$A1373,Summary!$P$110:$P$186),0)</f>
        <v>333640.85392477975</v>
      </c>
      <c r="AI1373" s="689">
        <f t="shared" ca="1" si="315"/>
        <v>420818.85606591537</v>
      </c>
      <c r="AJ1373" s="688">
        <f>IFERROR(H1373/SUMIF(A:A,A1373,H:H)*SUMIF(Summary!$A$110:$A$186,'Operations Support'!A1373,Summary!$Q$110:$Q$186),0)</f>
        <v>336651.38717291772</v>
      </c>
      <c r="AK1373" s="688">
        <f t="shared" ca="1" si="316"/>
        <v>417808.3228177774</v>
      </c>
      <c r="AM1373" s="688">
        <f>IFERROR($H1373/SUMIF($A:$A,$A1373,$H:$H)*SUMIF(Summary!$A$230:$A$266,$A1373,Summary!$P$230:$P$266),0)</f>
        <v>63125.315664340233</v>
      </c>
      <c r="AN1373" s="688">
        <f>IFERROR($H1373/SUMIF($A:$A,$A1373,$H:$H)*(SUMIF(Summary!$A$230:$A$266,$A1373,Summary!$L$230:$L$266)+SUMIF(Summary!$A$281:$A$317,$A1373,Summary!$L$281:$L$317))-AM1373,0)</f>
        <v>192239.21127769927</v>
      </c>
      <c r="AO1373" s="688">
        <f>IFERROR($H1373/SUMIF($A:$A,$A1373,$H:$H)*SUMIF(Summary!$A$230:$A$266,$A1373,Summary!$Q$230:$Q$266),0)</f>
        <v>63694.9127606525</v>
      </c>
      <c r="AP1373" s="688">
        <f>IFERROR($H1373/SUMIF($A:$A,$A1373,$H:$H)*(SUMIF(Summary!$A$230:$A$266,$A1373,Summary!$L$230:$L$266)+SUMIF(Summary!$A$281:$A$317,$A1373,Summary!$L$281:$L$317))-AO1373,0)</f>
        <v>191669.61418138701</v>
      </c>
      <c r="AQ1373" s="306"/>
      <c r="AR1373" s="688">
        <f t="shared" ca="1" si="317"/>
        <v>613058.06734361465</v>
      </c>
      <c r="AS1373" s="688">
        <f t="shared" ca="1" si="318"/>
        <v>609477.93699916441</v>
      </c>
    </row>
    <row r="1374" spans="1:45" x14ac:dyDescent="0.2">
      <c r="A1374" s="423">
        <v>3632</v>
      </c>
      <c r="B1374" s="424">
        <v>1</v>
      </c>
      <c r="C1374" s="425" t="s">
        <v>304</v>
      </c>
      <c r="D1374" s="422">
        <f t="shared" si="319"/>
        <v>13398</v>
      </c>
      <c r="E1374" s="422">
        <f t="shared" si="320"/>
        <v>3838</v>
      </c>
      <c r="F1374" s="422">
        <f t="shared" si="321"/>
        <v>10503</v>
      </c>
      <c r="G1374" s="422">
        <f t="shared" si="322"/>
        <v>0</v>
      </c>
      <c r="H1374" s="22">
        <f t="shared" si="323"/>
        <v>27739</v>
      </c>
      <c r="I1374" s="116">
        <v>6724</v>
      </c>
      <c r="J1374" s="116">
        <v>0</v>
      </c>
      <c r="K1374" s="116">
        <v>5649</v>
      </c>
      <c r="L1374" s="116">
        <v>0</v>
      </c>
      <c r="M1374" s="22">
        <f t="shared" si="324"/>
        <v>12373</v>
      </c>
      <c r="N1374" s="116">
        <v>6065</v>
      </c>
      <c r="O1374" s="116">
        <v>3730</v>
      </c>
      <c r="P1374" s="116">
        <v>4272</v>
      </c>
      <c r="Q1374" s="116">
        <v>0</v>
      </c>
      <c r="R1374" s="22">
        <f t="shared" si="325"/>
        <v>14067</v>
      </c>
      <c r="S1374" s="116">
        <v>609</v>
      </c>
      <c r="T1374" s="116">
        <v>108</v>
      </c>
      <c r="U1374" s="116">
        <v>582</v>
      </c>
      <c r="V1374" s="116">
        <v>0</v>
      </c>
      <c r="W1374" s="22">
        <f t="shared" si="326"/>
        <v>1299</v>
      </c>
      <c r="X1374" s="22">
        <f t="shared" si="327"/>
        <v>924.63333333333333</v>
      </c>
      <c r="Y1374" s="22">
        <f ca="1">OFFSET('Cost Study'!$B$7,'Operations Support'!$C1374,'Operations Support'!$B1374)*$H1374</f>
        <v>51871.93</v>
      </c>
      <c r="Z1374" s="23">
        <f ca="1">Y1374*'Cost Study'!$B$31</f>
        <v>2897147.399260364</v>
      </c>
      <c r="AA1374" s="23">
        <f ca="1">IF(A1374=10298,1.51,1)*IF($B1374&lt;3,$D1374*'Cost Study'!$B$32*OFFSET('Cost Study'!$B$7,'Operations Support'!$C1374,'Operations Support'!$B1374),0)</f>
        <v>2505.4260000000004</v>
      </c>
      <c r="AB1374" s="24">
        <f ca="1">AA1374*'Cost Study'!$B$31</f>
        <v>139932.87737586201</v>
      </c>
      <c r="AC1374" s="23">
        <f ca="1">Y1374*'Cost Study'!$B$31</f>
        <v>2897147.399260364</v>
      </c>
      <c r="AD1374" s="24">
        <f ca="1">AA1374*'Cost Study'!$B$31</f>
        <v>139932.87737586201</v>
      </c>
      <c r="AE1374" s="377">
        <f t="shared" ca="1" si="328"/>
        <v>3037080.2766362261</v>
      </c>
      <c r="AF1374" s="377">
        <f t="shared" ca="1" si="329"/>
        <v>3037080.2766362261</v>
      </c>
      <c r="AH1374" s="688">
        <f>IFERROR($H1374/SUMIF($A:$A,$A1374,$H:$H)*SUMIF(Summary!$A$110:$A$186,$A1374,Summary!$P$110:$P$186),0)</f>
        <v>1012788.7554190704</v>
      </c>
      <c r="AI1374" s="689">
        <f t="shared" ca="1" si="315"/>
        <v>2024291.5212171557</v>
      </c>
      <c r="AJ1374" s="688">
        <f>IFERROR(H1374/SUMIF(A:A,A1374,H:H)*SUMIF(Summary!$A$110:$A$186,'Operations Support'!A1374,Summary!$Q$110:$Q$186),0)</f>
        <v>1021927.4270945026</v>
      </c>
      <c r="AK1374" s="688">
        <f t="shared" ca="1" si="316"/>
        <v>2015152.8495417235</v>
      </c>
      <c r="AM1374" s="688">
        <f>IFERROR($H1374/SUMIF($A:$A,$A1374,$H:$H)*SUMIF(Summary!$A$230:$A$266,$A1374,Summary!$P$230:$P$266),0)</f>
        <v>191621.04740787193</v>
      </c>
      <c r="AN1374" s="688">
        <f>IFERROR($H1374/SUMIF($A:$A,$A1374,$H:$H)*(SUMIF(Summary!$A$230:$A$266,$A1374,Summary!$L$230:$L$266)+SUMIF(Summary!$A$281:$A$317,$A1374,Summary!$L$281:$L$317))-AM1374,0)</f>
        <v>583554.76927468809</v>
      </c>
      <c r="AO1374" s="688">
        <f>IFERROR($H1374/SUMIF($A:$A,$A1374,$H:$H)*SUMIF(Summary!$A$230:$A$266,$A1374,Summary!$Q$230:$Q$266),0)</f>
        <v>193350.09685573864</v>
      </c>
      <c r="AP1374" s="688">
        <f>IFERROR($H1374/SUMIF($A:$A,$A1374,$H:$H)*(SUMIF(Summary!$A$230:$A$266,$A1374,Summary!$L$230:$L$266)+SUMIF(Summary!$A$281:$A$317,$A1374,Summary!$L$281:$L$317))-AO1374,0)</f>
        <v>581825.71982682135</v>
      </c>
      <c r="AQ1374" s="306"/>
      <c r="AR1374" s="688">
        <f t="shared" ca="1" si="317"/>
        <v>2607846.2904918436</v>
      </c>
      <c r="AS1374" s="688">
        <f t="shared" ca="1" si="318"/>
        <v>2596978.569368545</v>
      </c>
    </row>
    <row r="1375" spans="1:45" x14ac:dyDescent="0.2">
      <c r="A1375" s="423">
        <v>3632</v>
      </c>
      <c r="B1375" s="424">
        <v>1</v>
      </c>
      <c r="C1375" s="425" t="s">
        <v>305</v>
      </c>
      <c r="D1375" s="422">
        <f t="shared" si="319"/>
        <v>26110</v>
      </c>
      <c r="E1375" s="422">
        <f t="shared" si="320"/>
        <v>25903</v>
      </c>
      <c r="F1375" s="422">
        <f t="shared" si="321"/>
        <v>51829</v>
      </c>
      <c r="G1375" s="422">
        <f t="shared" si="322"/>
        <v>0</v>
      </c>
      <c r="H1375" s="22">
        <f t="shared" si="323"/>
        <v>103842</v>
      </c>
      <c r="I1375" s="116">
        <v>12103</v>
      </c>
      <c r="J1375" s="116">
        <v>0</v>
      </c>
      <c r="K1375" s="116">
        <v>32521</v>
      </c>
      <c r="L1375" s="116">
        <v>0</v>
      </c>
      <c r="M1375" s="22">
        <f t="shared" si="324"/>
        <v>44624</v>
      </c>
      <c r="N1375" s="116">
        <v>12673</v>
      </c>
      <c r="O1375" s="116">
        <v>23800</v>
      </c>
      <c r="P1375" s="116">
        <v>16637</v>
      </c>
      <c r="Q1375" s="116">
        <v>0</v>
      </c>
      <c r="R1375" s="22">
        <f t="shared" si="325"/>
        <v>53110</v>
      </c>
      <c r="S1375" s="116">
        <v>1334</v>
      </c>
      <c r="T1375" s="116">
        <v>2103</v>
      </c>
      <c r="U1375" s="116">
        <v>2671</v>
      </c>
      <c r="V1375" s="116">
        <v>0</v>
      </c>
      <c r="W1375" s="22">
        <f t="shared" si="326"/>
        <v>6108</v>
      </c>
      <c r="X1375" s="22">
        <f t="shared" si="327"/>
        <v>3461.4</v>
      </c>
      <c r="Y1375" s="22">
        <f ca="1">OFFSET('Cost Study'!$B$7,'Operations Support'!$C1375,'Operations Support'!$B1375)*$H1375</f>
        <v>203530.32</v>
      </c>
      <c r="Z1375" s="23">
        <f ca="1">Y1375*'Cost Study'!$B$31</f>
        <v>11367561.169569548</v>
      </c>
      <c r="AA1375" s="23">
        <f ca="1">IF(A1375=10298,1.51,1)*IF($B1375&lt;3,$D1375*'Cost Study'!$B$32*OFFSET('Cost Study'!$B$7,'Operations Support'!$C1375,'Operations Support'!$B1375),0)</f>
        <v>5117.5599999999995</v>
      </c>
      <c r="AB1375" s="24">
        <f ca="1">AA1375*'Cost Study'!$B$31</f>
        <v>285825.60248980264</v>
      </c>
      <c r="AC1375" s="23">
        <f ca="1">Y1375*'Cost Study'!$B$31</f>
        <v>11367561.169569548</v>
      </c>
      <c r="AD1375" s="24">
        <f ca="1">AA1375*'Cost Study'!$B$31</f>
        <v>285825.60248980264</v>
      </c>
      <c r="AE1375" s="377">
        <f t="shared" ca="1" si="328"/>
        <v>11653386.772059351</v>
      </c>
      <c r="AF1375" s="377">
        <f t="shared" ca="1" si="329"/>
        <v>11653386.772059351</v>
      </c>
      <c r="AH1375" s="688">
        <f>IFERROR($H1375/SUMIF($A:$A,$A1375,$H:$H)*SUMIF(Summary!$A$110:$A$186,$A1375,Summary!$P$110:$P$186),0)</f>
        <v>3791413.170634381</v>
      </c>
      <c r="AI1375" s="689">
        <f t="shared" ca="1" si="315"/>
        <v>7861973.6014249697</v>
      </c>
      <c r="AJ1375" s="688">
        <f>IFERROR(H1375/SUMIF(A:A,A1375,H:H)*SUMIF(Summary!$A$110:$A$186,'Operations Support'!A1375,Summary!$Q$110:$Q$186),0)</f>
        <v>3825624.1351291444</v>
      </c>
      <c r="AK1375" s="688">
        <f t="shared" ca="1" si="316"/>
        <v>7827762.6369302068</v>
      </c>
      <c r="AM1375" s="688">
        <f>IFERROR($H1375/SUMIF($A:$A,$A1375,$H:$H)*SUMIF(Summary!$A$230:$A$266,$A1375,Summary!$P$230:$P$266),0)</f>
        <v>717340.66855071322</v>
      </c>
      <c r="AN1375" s="688">
        <f>IFERROR($H1375/SUMIF($A:$A,$A1375,$H:$H)*(SUMIF(Summary!$A$230:$A$266,$A1375,Summary!$L$230:$L$266)+SUMIF(Summary!$A$281:$A$317,$A1375,Summary!$L$281:$L$317))-AM1375,0)</f>
        <v>2184559.4416172951</v>
      </c>
      <c r="AO1375" s="688">
        <f>IFERROR($H1375/SUMIF($A:$A,$A1375,$H:$H)*SUMIF(Summary!$A$230:$A$266,$A1375,Summary!$Q$230:$Q$266),0)</f>
        <v>723813.43082640367</v>
      </c>
      <c r="AP1375" s="688">
        <f>IFERROR($H1375/SUMIF($A:$A,$A1375,$H:$H)*(SUMIF(Summary!$A$230:$A$266,$A1375,Summary!$L$230:$L$266)+SUMIF(Summary!$A$281:$A$317,$A1375,Summary!$L$281:$L$317))-AO1375,0)</f>
        <v>2178086.6793416049</v>
      </c>
      <c r="AQ1375" s="306"/>
      <c r="AR1375" s="688">
        <f t="shared" ca="1" si="317"/>
        <v>10046533.043042265</v>
      </c>
      <c r="AS1375" s="688">
        <f t="shared" ca="1" si="318"/>
        <v>10005849.316271812</v>
      </c>
    </row>
    <row r="1376" spans="1:45" x14ac:dyDescent="0.2">
      <c r="A1376" s="423">
        <v>3632</v>
      </c>
      <c r="B1376" s="424">
        <v>1</v>
      </c>
      <c r="C1376" s="425" t="s">
        <v>306</v>
      </c>
      <c r="D1376" s="422">
        <f t="shared" si="319"/>
        <v>54</v>
      </c>
      <c r="E1376" s="422">
        <f t="shared" si="320"/>
        <v>108</v>
      </c>
      <c r="F1376" s="422">
        <f t="shared" si="321"/>
        <v>968</v>
      </c>
      <c r="G1376" s="422">
        <f t="shared" si="322"/>
        <v>0</v>
      </c>
      <c r="H1376" s="22">
        <f t="shared" si="323"/>
        <v>1130</v>
      </c>
      <c r="I1376" s="116">
        <v>54</v>
      </c>
      <c r="J1376" s="116">
        <v>0</v>
      </c>
      <c r="K1376" s="116">
        <v>793</v>
      </c>
      <c r="L1376" s="116">
        <v>0</v>
      </c>
      <c r="M1376" s="22">
        <f t="shared" si="324"/>
        <v>847</v>
      </c>
      <c r="N1376" s="116">
        <v>0</v>
      </c>
      <c r="O1376" s="116">
        <v>95</v>
      </c>
      <c r="P1376" s="116">
        <v>167</v>
      </c>
      <c r="Q1376" s="116">
        <v>0</v>
      </c>
      <c r="R1376" s="22">
        <f t="shared" si="325"/>
        <v>262</v>
      </c>
      <c r="S1376" s="116">
        <v>0</v>
      </c>
      <c r="T1376" s="116">
        <v>13</v>
      </c>
      <c r="U1376" s="116">
        <v>8</v>
      </c>
      <c r="V1376" s="116">
        <v>0</v>
      </c>
      <c r="W1376" s="22">
        <f t="shared" si="326"/>
        <v>21</v>
      </c>
      <c r="X1376" s="22">
        <f t="shared" si="327"/>
        <v>37.666666666666664</v>
      </c>
      <c r="Y1376" s="22">
        <f ca="1">OFFSET('Cost Study'!$B$7,'Operations Support'!$C1376,'Operations Support'!$B1376)*$H1376</f>
        <v>1254.3000000000002</v>
      </c>
      <c r="Z1376" s="23">
        <f ca="1">Y1376*'Cost Study'!$B$31</f>
        <v>70055.075700716654</v>
      </c>
      <c r="AA1376" s="23">
        <f ca="1">IF(A1376=10298,1.51,1)*IF($B1376&lt;3,$D1376*'Cost Study'!$B$32*OFFSET('Cost Study'!$B$7,'Operations Support'!$C1376,'Operations Support'!$B1376),0)</f>
        <v>5.9940000000000007</v>
      </c>
      <c r="AB1376" s="24">
        <f ca="1">AA1376*'Cost Study'!$B$31</f>
        <v>334.77646795032734</v>
      </c>
      <c r="AC1376" s="23">
        <f ca="1">Y1376*'Cost Study'!$B$31</f>
        <v>70055.075700716654</v>
      </c>
      <c r="AD1376" s="24">
        <f ca="1">AA1376*'Cost Study'!$B$31</f>
        <v>334.77646795032734</v>
      </c>
      <c r="AE1376" s="377">
        <f t="shared" ca="1" si="328"/>
        <v>70389.852168666985</v>
      </c>
      <c r="AF1376" s="377">
        <f t="shared" ca="1" si="329"/>
        <v>70389.852168666985</v>
      </c>
      <c r="AH1376" s="688">
        <f>IFERROR($H1376/SUMIF($A:$A,$A1376,$H:$H)*SUMIF(Summary!$A$110:$A$186,$A1376,Summary!$P$110:$P$186),0)</f>
        <v>41257.842518603757</v>
      </c>
      <c r="AI1376" s="689">
        <f t="shared" ca="1" si="315"/>
        <v>29132.009650063228</v>
      </c>
      <c r="AJ1376" s="688">
        <f>IFERROR(H1376/SUMIF(A:A,A1376,H:H)*SUMIF(Summary!$A$110:$A$186,'Operations Support'!A1376,Summary!$Q$110:$Q$186),0)</f>
        <v>41630.123386451858</v>
      </c>
      <c r="AK1376" s="688">
        <f t="shared" ca="1" si="316"/>
        <v>28759.728782215127</v>
      </c>
      <c r="AM1376" s="688">
        <f>IFERROR($H1376/SUMIF($A:$A,$A1376,$H:$H)*SUMIF(Summary!$A$230:$A$266,$A1376,Summary!$P$230:$P$266),0)</f>
        <v>7806.041442405829</v>
      </c>
      <c r="AN1376" s="688">
        <f>IFERROR($H1376/SUMIF($A:$A,$A1376,$H:$H)*(SUMIF(Summary!$A$230:$A$266,$A1376,Summary!$L$230:$L$266)+SUMIF(Summary!$A$281:$A$317,$A1376,Summary!$L$281:$L$317))-AM1376,0)</f>
        <v>23772.193996914004</v>
      </c>
      <c r="AO1376" s="688">
        <f>IFERROR($H1376/SUMIF($A:$A,$A1376,$H:$H)*SUMIF(Summary!$A$230:$A$266,$A1376,Summary!$Q$230:$Q$266),0)</f>
        <v>7876.4775026851976</v>
      </c>
      <c r="AP1376" s="688">
        <f>IFERROR($H1376/SUMIF($A:$A,$A1376,$H:$H)*(SUMIF(Summary!$A$230:$A$266,$A1376,Summary!$L$230:$L$266)+SUMIF(Summary!$A$281:$A$317,$A1376,Summary!$L$281:$L$317))-AO1376,0)</f>
        <v>23701.757936634636</v>
      </c>
      <c r="AQ1376" s="306"/>
      <c r="AR1376" s="688">
        <f t="shared" ca="1" si="317"/>
        <v>52904.203646977228</v>
      </c>
      <c r="AS1376" s="688">
        <f t="shared" ca="1" si="318"/>
        <v>52461.486718849759</v>
      </c>
    </row>
    <row r="1377" spans="1:45" x14ac:dyDescent="0.2">
      <c r="A1377" s="423">
        <v>3632</v>
      </c>
      <c r="B1377" s="424">
        <v>1</v>
      </c>
      <c r="C1377" s="425" t="s">
        <v>307</v>
      </c>
      <c r="D1377" s="422">
        <f t="shared" si="319"/>
        <v>0</v>
      </c>
      <c r="E1377" s="422">
        <f t="shared" si="320"/>
        <v>0</v>
      </c>
      <c r="F1377" s="422">
        <f t="shared" si="321"/>
        <v>0</v>
      </c>
      <c r="G1377" s="422">
        <f t="shared" si="322"/>
        <v>0</v>
      </c>
      <c r="H1377" s="22">
        <f t="shared" si="323"/>
        <v>0</v>
      </c>
      <c r="I1377" s="116">
        <v>0</v>
      </c>
      <c r="J1377" s="116">
        <v>0</v>
      </c>
      <c r="K1377" s="116">
        <v>0</v>
      </c>
      <c r="L1377" s="116">
        <v>0</v>
      </c>
      <c r="M1377" s="22">
        <f t="shared" si="324"/>
        <v>0</v>
      </c>
      <c r="N1377" s="116">
        <v>0</v>
      </c>
      <c r="O1377" s="116">
        <v>0</v>
      </c>
      <c r="P1377" s="116">
        <v>0</v>
      </c>
      <c r="Q1377" s="116">
        <v>0</v>
      </c>
      <c r="R1377" s="22">
        <f t="shared" si="325"/>
        <v>0</v>
      </c>
      <c r="S1377" s="116">
        <v>0</v>
      </c>
      <c r="T1377" s="116">
        <v>0</v>
      </c>
      <c r="U1377" s="116">
        <v>0</v>
      </c>
      <c r="V1377" s="116">
        <v>0</v>
      </c>
      <c r="W1377" s="22">
        <f t="shared" si="326"/>
        <v>0</v>
      </c>
      <c r="X1377" s="22">
        <f t="shared" si="327"/>
        <v>0</v>
      </c>
      <c r="Y1377" s="22">
        <f ca="1">OFFSET('Cost Study'!$B$7,'Operations Support'!$C1377,'Operations Support'!$B1377)*$H1377</f>
        <v>0</v>
      </c>
      <c r="Z1377" s="23">
        <f ca="1">Y1377*'Cost Study'!$B$31</f>
        <v>0</v>
      </c>
      <c r="AA1377" s="23">
        <f ca="1">IF(A1377=10298,1.51,1)*IF($B1377&lt;3,$D1377*'Cost Study'!$B$32*OFFSET('Cost Study'!$B$7,'Operations Support'!$C1377,'Operations Support'!$B1377),0)</f>
        <v>0</v>
      </c>
      <c r="AB1377" s="24">
        <f ca="1">AA1377*'Cost Study'!$B$31</f>
        <v>0</v>
      </c>
      <c r="AC1377" s="23">
        <f ca="1">Y1377*'Cost Study'!$B$31</f>
        <v>0</v>
      </c>
      <c r="AD1377" s="24">
        <f ca="1">AA1377*'Cost Study'!$B$31</f>
        <v>0</v>
      </c>
      <c r="AE1377" s="377">
        <f t="shared" ca="1" si="328"/>
        <v>0</v>
      </c>
      <c r="AF1377" s="377">
        <f t="shared" ca="1" si="329"/>
        <v>0</v>
      </c>
      <c r="AH1377" s="688">
        <f>IFERROR($H1377/SUMIF($A:$A,$A1377,$H:$H)*SUMIF(Summary!$A$110:$A$186,$A1377,Summary!$P$110:$P$186),0)</f>
        <v>0</v>
      </c>
      <c r="AI1377" s="689">
        <f t="shared" ca="1" si="315"/>
        <v>0</v>
      </c>
      <c r="AJ1377" s="688">
        <f>IFERROR(H1377/SUMIF(A:A,A1377,H:H)*SUMIF(Summary!$A$110:$A$186,'Operations Support'!A1377,Summary!$Q$110:$Q$186),0)</f>
        <v>0</v>
      </c>
      <c r="AK1377" s="688">
        <f t="shared" ca="1" si="316"/>
        <v>0</v>
      </c>
      <c r="AM1377" s="688">
        <f>IFERROR($H1377/SUMIF($A:$A,$A1377,$H:$H)*SUMIF(Summary!$A$230:$A$266,$A1377,Summary!$P$230:$P$266),0)</f>
        <v>0</v>
      </c>
      <c r="AN1377" s="688">
        <f>IFERROR($H1377/SUMIF($A:$A,$A1377,$H:$H)*(SUMIF(Summary!$A$230:$A$266,$A1377,Summary!$L$230:$L$266)+SUMIF(Summary!$A$281:$A$317,$A1377,Summary!$L$281:$L$317))-AM1377,0)</f>
        <v>0</v>
      </c>
      <c r="AO1377" s="688">
        <f>IFERROR($H1377/SUMIF($A:$A,$A1377,$H:$H)*SUMIF(Summary!$A$230:$A$266,$A1377,Summary!$Q$230:$Q$266),0)</f>
        <v>0</v>
      </c>
      <c r="AP1377" s="688">
        <f>IFERROR($H1377/SUMIF($A:$A,$A1377,$H:$H)*(SUMIF(Summary!$A$230:$A$266,$A1377,Summary!$L$230:$L$266)+SUMIF(Summary!$A$281:$A$317,$A1377,Summary!$L$281:$L$317))-AO1377,0)</f>
        <v>0</v>
      </c>
      <c r="AQ1377" s="306"/>
      <c r="AR1377" s="688">
        <f t="shared" ca="1" si="317"/>
        <v>0</v>
      </c>
      <c r="AS1377" s="688">
        <f t="shared" ca="1" si="318"/>
        <v>0</v>
      </c>
    </row>
    <row r="1378" spans="1:45" x14ac:dyDescent="0.2">
      <c r="A1378" s="423">
        <v>3632</v>
      </c>
      <c r="B1378" s="424">
        <v>1</v>
      </c>
      <c r="C1378" s="425" t="s">
        <v>308</v>
      </c>
      <c r="D1378" s="422">
        <f t="shared" si="319"/>
        <v>0</v>
      </c>
      <c r="E1378" s="422">
        <f t="shared" si="320"/>
        <v>0</v>
      </c>
      <c r="F1378" s="422">
        <f t="shared" si="321"/>
        <v>0</v>
      </c>
      <c r="G1378" s="422">
        <f t="shared" si="322"/>
        <v>0</v>
      </c>
      <c r="H1378" s="22">
        <f t="shared" si="323"/>
        <v>0</v>
      </c>
      <c r="I1378" s="116">
        <v>0</v>
      </c>
      <c r="J1378" s="116">
        <v>0</v>
      </c>
      <c r="K1378" s="116">
        <v>0</v>
      </c>
      <c r="L1378" s="116">
        <v>0</v>
      </c>
      <c r="M1378" s="22">
        <f t="shared" si="324"/>
        <v>0</v>
      </c>
      <c r="N1378" s="116">
        <v>0</v>
      </c>
      <c r="O1378" s="116">
        <v>0</v>
      </c>
      <c r="P1378" s="116">
        <v>0</v>
      </c>
      <c r="Q1378" s="116">
        <v>0</v>
      </c>
      <c r="R1378" s="22">
        <f t="shared" si="325"/>
        <v>0</v>
      </c>
      <c r="S1378" s="116">
        <v>0</v>
      </c>
      <c r="T1378" s="116">
        <v>0</v>
      </c>
      <c r="U1378" s="116">
        <v>0</v>
      </c>
      <c r="V1378" s="116">
        <v>0</v>
      </c>
      <c r="W1378" s="22">
        <f t="shared" si="326"/>
        <v>0</v>
      </c>
      <c r="X1378" s="22">
        <f t="shared" si="327"/>
        <v>0</v>
      </c>
      <c r="Y1378" s="22">
        <f ca="1">OFFSET('Cost Study'!$B$7,'Operations Support'!$C1378,'Operations Support'!$B1378)*$H1378</f>
        <v>0</v>
      </c>
      <c r="Z1378" s="23">
        <f ca="1">Y1378*'Cost Study'!$B$31</f>
        <v>0</v>
      </c>
      <c r="AA1378" s="23">
        <f ca="1">IF(A1378=10298,1.51,1)*IF($B1378&lt;3,$D1378*'Cost Study'!$B$32*OFFSET('Cost Study'!$B$7,'Operations Support'!$C1378,'Operations Support'!$B1378),0)</f>
        <v>0</v>
      </c>
      <c r="AB1378" s="24">
        <f ca="1">AA1378*'Cost Study'!$B$31</f>
        <v>0</v>
      </c>
      <c r="AC1378" s="23">
        <f ca="1">Y1378*'Cost Study'!$B$31</f>
        <v>0</v>
      </c>
      <c r="AD1378" s="24">
        <f ca="1">AA1378*'Cost Study'!$B$31</f>
        <v>0</v>
      </c>
      <c r="AE1378" s="377">
        <f t="shared" ca="1" si="328"/>
        <v>0</v>
      </c>
      <c r="AF1378" s="377">
        <f t="shared" ca="1" si="329"/>
        <v>0</v>
      </c>
      <c r="AH1378" s="688">
        <f>IFERROR($H1378/SUMIF($A:$A,$A1378,$H:$H)*SUMIF(Summary!$A$110:$A$186,$A1378,Summary!$P$110:$P$186),0)</f>
        <v>0</v>
      </c>
      <c r="AI1378" s="689">
        <f t="shared" ca="1" si="315"/>
        <v>0</v>
      </c>
      <c r="AJ1378" s="688">
        <f>IFERROR(H1378/SUMIF(A:A,A1378,H:H)*SUMIF(Summary!$A$110:$A$186,'Operations Support'!A1378,Summary!$Q$110:$Q$186),0)</f>
        <v>0</v>
      </c>
      <c r="AK1378" s="688">
        <f t="shared" ca="1" si="316"/>
        <v>0</v>
      </c>
      <c r="AM1378" s="688">
        <f>IFERROR($H1378/SUMIF($A:$A,$A1378,$H:$H)*SUMIF(Summary!$A$230:$A$266,$A1378,Summary!$P$230:$P$266),0)</f>
        <v>0</v>
      </c>
      <c r="AN1378" s="688">
        <f>IFERROR($H1378/SUMIF($A:$A,$A1378,$H:$H)*(SUMIF(Summary!$A$230:$A$266,$A1378,Summary!$L$230:$L$266)+SUMIF(Summary!$A$281:$A$317,$A1378,Summary!$L$281:$L$317))-AM1378,0)</f>
        <v>0</v>
      </c>
      <c r="AO1378" s="688">
        <f>IFERROR($H1378/SUMIF($A:$A,$A1378,$H:$H)*SUMIF(Summary!$A$230:$A$266,$A1378,Summary!$Q$230:$Q$266),0)</f>
        <v>0</v>
      </c>
      <c r="AP1378" s="688">
        <f>IFERROR($H1378/SUMIF($A:$A,$A1378,$H:$H)*(SUMIF(Summary!$A$230:$A$266,$A1378,Summary!$L$230:$L$266)+SUMIF(Summary!$A$281:$A$317,$A1378,Summary!$L$281:$L$317))-AO1378,0)</f>
        <v>0</v>
      </c>
      <c r="AQ1378" s="306"/>
      <c r="AR1378" s="688">
        <f t="shared" ca="1" si="317"/>
        <v>0</v>
      </c>
      <c r="AS1378" s="688">
        <f t="shared" ca="1" si="318"/>
        <v>0</v>
      </c>
    </row>
    <row r="1379" spans="1:45" x14ac:dyDescent="0.2">
      <c r="A1379" s="423">
        <v>3632</v>
      </c>
      <c r="B1379" s="424">
        <v>1</v>
      </c>
      <c r="C1379" s="425" t="s">
        <v>309</v>
      </c>
      <c r="D1379" s="422">
        <f t="shared" si="319"/>
        <v>0</v>
      </c>
      <c r="E1379" s="422">
        <f t="shared" si="320"/>
        <v>0</v>
      </c>
      <c r="F1379" s="422">
        <f t="shared" si="321"/>
        <v>0</v>
      </c>
      <c r="G1379" s="422">
        <f t="shared" si="322"/>
        <v>0</v>
      </c>
      <c r="H1379" s="22">
        <f t="shared" si="323"/>
        <v>0</v>
      </c>
      <c r="I1379" s="116">
        <v>0</v>
      </c>
      <c r="J1379" s="116">
        <v>0</v>
      </c>
      <c r="K1379" s="116">
        <v>0</v>
      </c>
      <c r="L1379" s="116">
        <v>0</v>
      </c>
      <c r="M1379" s="22">
        <f t="shared" si="324"/>
        <v>0</v>
      </c>
      <c r="N1379" s="116">
        <v>0</v>
      </c>
      <c r="O1379" s="116">
        <v>0</v>
      </c>
      <c r="P1379" s="116">
        <v>0</v>
      </c>
      <c r="Q1379" s="116">
        <v>0</v>
      </c>
      <c r="R1379" s="22">
        <f t="shared" si="325"/>
        <v>0</v>
      </c>
      <c r="S1379" s="116">
        <v>0</v>
      </c>
      <c r="T1379" s="116">
        <v>0</v>
      </c>
      <c r="U1379" s="116">
        <v>0</v>
      </c>
      <c r="V1379" s="116">
        <v>0</v>
      </c>
      <c r="W1379" s="22">
        <f t="shared" si="326"/>
        <v>0</v>
      </c>
      <c r="X1379" s="22">
        <f t="shared" si="327"/>
        <v>0</v>
      </c>
      <c r="Y1379" s="22">
        <f ca="1">OFFSET('Cost Study'!$B$7,'Operations Support'!$C1379,'Operations Support'!$B1379)*$H1379</f>
        <v>0</v>
      </c>
      <c r="Z1379" s="23">
        <f ca="1">Y1379*'Cost Study'!$B$31</f>
        <v>0</v>
      </c>
      <c r="AA1379" s="23">
        <f ca="1">IF(A1379=10298,1.51,1)*IF($B1379&lt;3,$D1379*'Cost Study'!$B$32*OFFSET('Cost Study'!$B$7,'Operations Support'!$C1379,'Operations Support'!$B1379),0)</f>
        <v>0</v>
      </c>
      <c r="AB1379" s="24">
        <f ca="1">AA1379*'Cost Study'!$B$31</f>
        <v>0</v>
      </c>
      <c r="AC1379" s="23">
        <f ca="1">Y1379*'Cost Study'!$B$31</f>
        <v>0</v>
      </c>
      <c r="AD1379" s="24">
        <f ca="1">AA1379*'Cost Study'!$B$31</f>
        <v>0</v>
      </c>
      <c r="AE1379" s="377">
        <f t="shared" ca="1" si="328"/>
        <v>0</v>
      </c>
      <c r="AF1379" s="377">
        <f t="shared" ca="1" si="329"/>
        <v>0</v>
      </c>
      <c r="AH1379" s="688">
        <f>IFERROR($H1379/SUMIF($A:$A,$A1379,$H:$H)*SUMIF(Summary!$A$110:$A$186,$A1379,Summary!$P$110:$P$186),0)</f>
        <v>0</v>
      </c>
      <c r="AI1379" s="689">
        <f t="shared" ca="1" si="315"/>
        <v>0</v>
      </c>
      <c r="AJ1379" s="688">
        <f>IFERROR(H1379/SUMIF(A:A,A1379,H:H)*SUMIF(Summary!$A$110:$A$186,'Operations Support'!A1379,Summary!$Q$110:$Q$186),0)</f>
        <v>0</v>
      </c>
      <c r="AK1379" s="688">
        <f t="shared" ca="1" si="316"/>
        <v>0</v>
      </c>
      <c r="AM1379" s="688">
        <f>IFERROR($H1379/SUMIF($A:$A,$A1379,$H:$H)*SUMIF(Summary!$A$230:$A$266,$A1379,Summary!$P$230:$P$266),0)</f>
        <v>0</v>
      </c>
      <c r="AN1379" s="688">
        <f>IFERROR($H1379/SUMIF($A:$A,$A1379,$H:$H)*(SUMIF(Summary!$A$230:$A$266,$A1379,Summary!$L$230:$L$266)+SUMIF(Summary!$A$281:$A$317,$A1379,Summary!$L$281:$L$317))-AM1379,0)</f>
        <v>0</v>
      </c>
      <c r="AO1379" s="688">
        <f>IFERROR($H1379/SUMIF($A:$A,$A1379,$H:$H)*SUMIF(Summary!$A$230:$A$266,$A1379,Summary!$Q$230:$Q$266),0)</f>
        <v>0</v>
      </c>
      <c r="AP1379" s="688">
        <f>IFERROR($H1379/SUMIF($A:$A,$A1379,$H:$H)*(SUMIF(Summary!$A$230:$A$266,$A1379,Summary!$L$230:$L$266)+SUMIF(Summary!$A$281:$A$317,$A1379,Summary!$L$281:$L$317))-AO1379,0)</f>
        <v>0</v>
      </c>
      <c r="AQ1379" s="306"/>
      <c r="AR1379" s="688">
        <f t="shared" ca="1" si="317"/>
        <v>0</v>
      </c>
      <c r="AS1379" s="688">
        <f t="shared" ca="1" si="318"/>
        <v>0</v>
      </c>
    </row>
    <row r="1380" spans="1:45" s="15" customFormat="1" x14ac:dyDescent="0.2">
      <c r="A1380" s="423">
        <v>3632</v>
      </c>
      <c r="B1380" s="424">
        <v>1</v>
      </c>
      <c r="C1380" s="425" t="s">
        <v>310</v>
      </c>
      <c r="D1380" s="422">
        <f t="shared" si="319"/>
        <v>0</v>
      </c>
      <c r="E1380" s="422">
        <f t="shared" si="320"/>
        <v>0</v>
      </c>
      <c r="F1380" s="422">
        <f t="shared" si="321"/>
        <v>0</v>
      </c>
      <c r="G1380" s="422">
        <f t="shared" si="322"/>
        <v>0</v>
      </c>
      <c r="H1380" s="22">
        <f t="shared" si="323"/>
        <v>0</v>
      </c>
      <c r="I1380" s="116">
        <v>0</v>
      </c>
      <c r="J1380" s="116">
        <v>0</v>
      </c>
      <c r="K1380" s="116">
        <v>0</v>
      </c>
      <c r="L1380" s="116">
        <v>0</v>
      </c>
      <c r="M1380" s="22">
        <f t="shared" si="324"/>
        <v>0</v>
      </c>
      <c r="N1380" s="116">
        <v>0</v>
      </c>
      <c r="O1380" s="116">
        <v>0</v>
      </c>
      <c r="P1380" s="116">
        <v>0</v>
      </c>
      <c r="Q1380" s="116">
        <v>0</v>
      </c>
      <c r="R1380" s="22">
        <f t="shared" si="325"/>
        <v>0</v>
      </c>
      <c r="S1380" s="116">
        <v>0</v>
      </c>
      <c r="T1380" s="116">
        <v>0</v>
      </c>
      <c r="U1380" s="116">
        <v>0</v>
      </c>
      <c r="V1380" s="116">
        <v>0</v>
      </c>
      <c r="W1380" s="22">
        <f t="shared" si="326"/>
        <v>0</v>
      </c>
      <c r="X1380" s="22">
        <f t="shared" si="327"/>
        <v>0</v>
      </c>
      <c r="Y1380" s="22">
        <f ca="1">OFFSET('Cost Study'!$B$7,'Operations Support'!$C1380,'Operations Support'!$B1380)*$H1380</f>
        <v>0</v>
      </c>
      <c r="Z1380" s="23">
        <f ca="1">Y1380*'Cost Study'!$B$31</f>
        <v>0</v>
      </c>
      <c r="AA1380" s="23">
        <f ca="1">IF(A1380=10298,1.51,1)*IF($B1380&lt;3,$D1380*'Cost Study'!$B$32*OFFSET('Cost Study'!$B$7,'Operations Support'!$C1380,'Operations Support'!$B1380),0)</f>
        <v>0</v>
      </c>
      <c r="AB1380" s="24">
        <f ca="1">AA1380*'Cost Study'!$B$31</f>
        <v>0</v>
      </c>
      <c r="AC1380" s="23">
        <f ca="1">Y1380*'Cost Study'!$B$31</f>
        <v>0</v>
      </c>
      <c r="AD1380" s="24">
        <f ca="1">AA1380*'Cost Study'!$B$31</f>
        <v>0</v>
      </c>
      <c r="AE1380" s="377">
        <f t="shared" ca="1" si="328"/>
        <v>0</v>
      </c>
      <c r="AF1380" s="377">
        <f t="shared" ca="1" si="329"/>
        <v>0</v>
      </c>
      <c r="AH1380" s="688">
        <f>IFERROR($H1380/SUMIF($A:$A,$A1380,$H:$H)*SUMIF(Summary!$A$110:$A$186,$A1380,Summary!$P$110:$P$186),0)</f>
        <v>0</v>
      </c>
      <c r="AI1380" s="689">
        <f t="shared" ca="1" si="315"/>
        <v>0</v>
      </c>
      <c r="AJ1380" s="688">
        <f>IFERROR(H1380/SUMIF(A:A,A1380,H:H)*SUMIF(Summary!$A$110:$A$186,'Operations Support'!A1380,Summary!$Q$110:$Q$186),0)</f>
        <v>0</v>
      </c>
      <c r="AK1380" s="688">
        <f t="shared" ca="1" si="316"/>
        <v>0</v>
      </c>
      <c r="AL1380" s="1"/>
      <c r="AM1380" s="688">
        <f>IFERROR($H1380/SUMIF($A:$A,$A1380,$H:$H)*SUMIF(Summary!$A$230:$A$266,$A1380,Summary!$P$230:$P$266),0)</f>
        <v>0</v>
      </c>
      <c r="AN1380" s="688">
        <f>IFERROR($H1380/SUMIF($A:$A,$A1380,$H:$H)*(SUMIF(Summary!$A$230:$A$266,$A1380,Summary!$L$230:$L$266)+SUMIF(Summary!$A$281:$A$317,$A1380,Summary!$L$281:$L$317))-AM1380,0)</f>
        <v>0</v>
      </c>
      <c r="AO1380" s="688">
        <f>IFERROR($H1380/SUMIF($A:$A,$A1380,$H:$H)*SUMIF(Summary!$A$230:$A$266,$A1380,Summary!$Q$230:$Q$266),0)</f>
        <v>0</v>
      </c>
      <c r="AP1380" s="688">
        <f>IFERROR($H1380/SUMIF($A:$A,$A1380,$H:$H)*(SUMIF(Summary!$A$230:$A$266,$A1380,Summary!$L$230:$L$266)+SUMIF(Summary!$A$281:$A$317,$A1380,Summary!$L$281:$L$317))-AO1380,0)</f>
        <v>0</v>
      </c>
      <c r="AQ1380" s="306"/>
      <c r="AR1380" s="688">
        <f t="shared" ca="1" si="317"/>
        <v>0</v>
      </c>
      <c r="AS1380" s="688">
        <f t="shared" ca="1" si="318"/>
        <v>0</v>
      </c>
    </row>
    <row r="1381" spans="1:45" x14ac:dyDescent="0.2">
      <c r="A1381" s="423">
        <v>3632</v>
      </c>
      <c r="B1381" s="424">
        <v>1</v>
      </c>
      <c r="C1381" s="425" t="s">
        <v>311</v>
      </c>
      <c r="D1381" s="422">
        <f t="shared" si="319"/>
        <v>0</v>
      </c>
      <c r="E1381" s="422">
        <f t="shared" si="320"/>
        <v>0</v>
      </c>
      <c r="F1381" s="422">
        <f t="shared" si="321"/>
        <v>0</v>
      </c>
      <c r="G1381" s="422">
        <f t="shared" si="322"/>
        <v>0</v>
      </c>
      <c r="H1381" s="22">
        <f t="shared" si="323"/>
        <v>0</v>
      </c>
      <c r="I1381" s="116">
        <v>0</v>
      </c>
      <c r="J1381" s="116">
        <v>0</v>
      </c>
      <c r="K1381" s="116">
        <v>0</v>
      </c>
      <c r="L1381" s="116">
        <v>0</v>
      </c>
      <c r="M1381" s="22">
        <f t="shared" si="324"/>
        <v>0</v>
      </c>
      <c r="N1381" s="116">
        <v>0</v>
      </c>
      <c r="O1381" s="116">
        <v>0</v>
      </c>
      <c r="P1381" s="116">
        <v>0</v>
      </c>
      <c r="Q1381" s="116">
        <v>0</v>
      </c>
      <c r="R1381" s="22">
        <f t="shared" si="325"/>
        <v>0</v>
      </c>
      <c r="S1381" s="116">
        <v>0</v>
      </c>
      <c r="T1381" s="116">
        <v>0</v>
      </c>
      <c r="U1381" s="116">
        <v>0</v>
      </c>
      <c r="V1381" s="116">
        <v>0</v>
      </c>
      <c r="W1381" s="22">
        <f t="shared" si="326"/>
        <v>0</v>
      </c>
      <c r="X1381" s="22">
        <f t="shared" si="327"/>
        <v>0</v>
      </c>
      <c r="Y1381" s="22">
        <f ca="1">OFFSET('Cost Study'!$B$7,'Operations Support'!$C1381,'Operations Support'!$B1381)*$H1381</f>
        <v>0</v>
      </c>
      <c r="Z1381" s="23">
        <f ca="1">Y1381*'Cost Study'!$B$31</f>
        <v>0</v>
      </c>
      <c r="AA1381" s="23">
        <f ca="1">IF(A1381=10298,1.51,1)*IF($B1381&lt;3,$D1381*'Cost Study'!$B$32*OFFSET('Cost Study'!$B$7,'Operations Support'!$C1381,'Operations Support'!$B1381),0)</f>
        <v>0</v>
      </c>
      <c r="AB1381" s="24">
        <f ca="1">AA1381*'Cost Study'!$B$31</f>
        <v>0</v>
      </c>
      <c r="AC1381" s="23">
        <f ca="1">Y1381*'Cost Study'!$B$31</f>
        <v>0</v>
      </c>
      <c r="AD1381" s="24">
        <f ca="1">AA1381*'Cost Study'!$B$31</f>
        <v>0</v>
      </c>
      <c r="AE1381" s="377">
        <f t="shared" ca="1" si="328"/>
        <v>0</v>
      </c>
      <c r="AF1381" s="377">
        <f t="shared" ca="1" si="329"/>
        <v>0</v>
      </c>
      <c r="AH1381" s="688">
        <f>IFERROR($H1381/SUMIF($A:$A,$A1381,$H:$H)*SUMIF(Summary!$A$110:$A$186,$A1381,Summary!$P$110:$P$186),0)</f>
        <v>0</v>
      </c>
      <c r="AI1381" s="689">
        <f t="shared" ca="1" si="315"/>
        <v>0</v>
      </c>
      <c r="AJ1381" s="688">
        <f>IFERROR(H1381/SUMIF(A:A,A1381,H:H)*SUMIF(Summary!$A$110:$A$186,'Operations Support'!A1381,Summary!$Q$110:$Q$186),0)</f>
        <v>0</v>
      </c>
      <c r="AK1381" s="688">
        <f t="shared" ca="1" si="316"/>
        <v>0</v>
      </c>
      <c r="AM1381" s="688">
        <f>IFERROR($H1381/SUMIF($A:$A,$A1381,$H:$H)*SUMIF(Summary!$A$230:$A$266,$A1381,Summary!$P$230:$P$266),0)</f>
        <v>0</v>
      </c>
      <c r="AN1381" s="688">
        <f>IFERROR($H1381/SUMIF($A:$A,$A1381,$H:$H)*(SUMIF(Summary!$A$230:$A$266,$A1381,Summary!$L$230:$L$266)+SUMIF(Summary!$A$281:$A$317,$A1381,Summary!$L$281:$L$317))-AM1381,0)</f>
        <v>0</v>
      </c>
      <c r="AO1381" s="688">
        <f>IFERROR($H1381/SUMIF($A:$A,$A1381,$H:$H)*SUMIF(Summary!$A$230:$A$266,$A1381,Summary!$Q$230:$Q$266),0)</f>
        <v>0</v>
      </c>
      <c r="AP1381" s="688">
        <f>IFERROR($H1381/SUMIF($A:$A,$A1381,$H:$H)*(SUMIF(Summary!$A$230:$A$266,$A1381,Summary!$L$230:$L$266)+SUMIF(Summary!$A$281:$A$317,$A1381,Summary!$L$281:$L$317))-AO1381,0)</f>
        <v>0</v>
      </c>
      <c r="AQ1381" s="306"/>
      <c r="AR1381" s="688">
        <f t="shared" ca="1" si="317"/>
        <v>0</v>
      </c>
      <c r="AS1381" s="688">
        <f t="shared" ca="1" si="318"/>
        <v>0</v>
      </c>
    </row>
    <row r="1382" spans="1:45" x14ac:dyDescent="0.2">
      <c r="A1382" s="423">
        <v>3632</v>
      </c>
      <c r="B1382" s="424">
        <v>1</v>
      </c>
      <c r="C1382" s="425" t="s">
        <v>312</v>
      </c>
      <c r="D1382" s="422">
        <f t="shared" si="319"/>
        <v>39</v>
      </c>
      <c r="E1382" s="422">
        <f t="shared" si="320"/>
        <v>74</v>
      </c>
      <c r="F1382" s="422">
        <f t="shared" si="321"/>
        <v>10473</v>
      </c>
      <c r="G1382" s="422">
        <f t="shared" si="322"/>
        <v>0</v>
      </c>
      <c r="H1382" s="22">
        <f t="shared" si="323"/>
        <v>10586</v>
      </c>
      <c r="I1382" s="116">
        <v>19</v>
      </c>
      <c r="J1382" s="116">
        <v>0</v>
      </c>
      <c r="K1382" s="116">
        <v>5158</v>
      </c>
      <c r="L1382" s="116">
        <v>0</v>
      </c>
      <c r="M1382" s="22">
        <f t="shared" si="324"/>
        <v>5177</v>
      </c>
      <c r="N1382" s="116">
        <v>20</v>
      </c>
      <c r="O1382" s="116">
        <v>74</v>
      </c>
      <c r="P1382" s="116">
        <v>5112</v>
      </c>
      <c r="Q1382" s="116">
        <v>0</v>
      </c>
      <c r="R1382" s="22">
        <f t="shared" si="325"/>
        <v>5206</v>
      </c>
      <c r="S1382" s="116">
        <v>0</v>
      </c>
      <c r="T1382" s="116">
        <v>0</v>
      </c>
      <c r="U1382" s="116">
        <v>203</v>
      </c>
      <c r="V1382" s="116">
        <v>0</v>
      </c>
      <c r="W1382" s="22">
        <f t="shared" si="326"/>
        <v>203</v>
      </c>
      <c r="X1382" s="22">
        <f t="shared" si="327"/>
        <v>352.86666666666667</v>
      </c>
      <c r="Y1382" s="22">
        <f ca="1">OFFSET('Cost Study'!$B$7,'Operations Support'!$C1382,'Operations Support'!$B1382)*$H1382</f>
        <v>14608.679999999998</v>
      </c>
      <c r="Z1382" s="23">
        <f ca="1">Y1382*'Cost Study'!$B$31</f>
        <v>815922.97160770558</v>
      </c>
      <c r="AA1382" s="23">
        <f ca="1">IF(A1382=10298,1.51,1)*IF($B1382&lt;3,$D1382*'Cost Study'!$B$32*OFFSET('Cost Study'!$B$7,'Operations Support'!$C1382,'Operations Support'!$B1382),0)</f>
        <v>5.3819999999999997</v>
      </c>
      <c r="AB1382" s="24">
        <f ca="1">AA1382*'Cost Study'!$B$31</f>
        <v>300.59508683828187</v>
      </c>
      <c r="AC1382" s="23">
        <f ca="1">Y1382*'Cost Study'!$B$31</f>
        <v>815922.97160770558</v>
      </c>
      <c r="AD1382" s="24">
        <f ca="1">AA1382*'Cost Study'!$B$31</f>
        <v>300.59508683828187</v>
      </c>
      <c r="AE1382" s="377">
        <f t="shared" ca="1" si="328"/>
        <v>816223.56669454381</v>
      </c>
      <c r="AF1382" s="377">
        <f t="shared" ca="1" si="329"/>
        <v>816223.56669454381</v>
      </c>
      <c r="AH1382" s="688">
        <f>IFERROR($H1382/SUMIF($A:$A,$A1382,$H:$H)*SUMIF(Summary!$A$110:$A$186,$A1382,Summary!$P$110:$P$186),0)</f>
        <v>386509.31053268968</v>
      </c>
      <c r="AI1382" s="689">
        <f t="shared" ca="1" si="315"/>
        <v>429714.25616185414</v>
      </c>
      <c r="AJ1382" s="688">
        <f>IFERROR(H1382/SUMIF(A:A,A1382,H:H)*SUMIF(Summary!$A$110:$A$186,'Operations Support'!A1382,Summary!$Q$110:$Q$186),0)</f>
        <v>389996.89041502599</v>
      </c>
      <c r="AK1382" s="688">
        <f t="shared" ca="1" si="316"/>
        <v>426226.67627951782</v>
      </c>
      <c r="AM1382" s="688">
        <f>IFERROR($H1382/SUMIF($A:$A,$A1382,$H:$H)*SUMIF(Summary!$A$230:$A$266,$A1382,Summary!$P$230:$P$266),0)</f>
        <v>73128.101512662033</v>
      </c>
      <c r="AN1382" s="688">
        <f>IFERROR($H1382/SUMIF($A:$A,$A1382,$H:$H)*(SUMIF(Summary!$A$230:$A$266,$A1382,Summary!$L$230:$L$266)+SUMIF(Summary!$A$281:$A$317,$A1382,Summary!$L$281:$L$317))-AM1382,0)</f>
        <v>222701.27933746169</v>
      </c>
      <c r="AO1382" s="688">
        <f>IFERROR($H1382/SUMIF($A:$A,$A1382,$H:$H)*SUMIF(Summary!$A$230:$A$266,$A1382,Summary!$Q$230:$Q$266),0)</f>
        <v>73787.95649860664</v>
      </c>
      <c r="AP1382" s="688">
        <f>IFERROR($H1382/SUMIF($A:$A,$A1382,$H:$H)*(SUMIF(Summary!$A$230:$A$266,$A1382,Summary!$L$230:$L$266)+SUMIF(Summary!$A$281:$A$317,$A1382,Summary!$L$281:$L$317))-AO1382,0)</f>
        <v>222041.42435151705</v>
      </c>
      <c r="AQ1382" s="306"/>
      <c r="AR1382" s="688">
        <f t="shared" ca="1" si="317"/>
        <v>652415.53549931583</v>
      </c>
      <c r="AS1382" s="688">
        <f t="shared" ca="1" si="318"/>
        <v>648268.10063103493</v>
      </c>
    </row>
    <row r="1383" spans="1:45" x14ac:dyDescent="0.2">
      <c r="A1383" s="423">
        <v>3632</v>
      </c>
      <c r="B1383" s="424">
        <v>1</v>
      </c>
      <c r="C1383" s="425" t="s">
        <v>313</v>
      </c>
      <c r="D1383" s="422">
        <f t="shared" si="319"/>
        <v>2381</v>
      </c>
      <c r="E1383" s="422">
        <f t="shared" si="320"/>
        <v>4770</v>
      </c>
      <c r="F1383" s="422">
        <f t="shared" si="321"/>
        <v>6298</v>
      </c>
      <c r="G1383" s="422">
        <f t="shared" si="322"/>
        <v>0</v>
      </c>
      <c r="H1383" s="22">
        <f t="shared" si="323"/>
        <v>13449</v>
      </c>
      <c r="I1383" s="116">
        <v>765</v>
      </c>
      <c r="J1383" s="116">
        <v>0</v>
      </c>
      <c r="K1383" s="116">
        <v>5716</v>
      </c>
      <c r="L1383" s="116">
        <v>0</v>
      </c>
      <c r="M1383" s="22">
        <f t="shared" si="324"/>
        <v>6481</v>
      </c>
      <c r="N1383" s="116">
        <v>1607</v>
      </c>
      <c r="O1383" s="116">
        <v>4083</v>
      </c>
      <c r="P1383" s="116">
        <v>491</v>
      </c>
      <c r="Q1383" s="116">
        <v>0</v>
      </c>
      <c r="R1383" s="22">
        <f t="shared" si="325"/>
        <v>6181</v>
      </c>
      <c r="S1383" s="116">
        <v>9</v>
      </c>
      <c r="T1383" s="116">
        <v>687</v>
      </c>
      <c r="U1383" s="116">
        <v>91</v>
      </c>
      <c r="V1383" s="116">
        <v>0</v>
      </c>
      <c r="W1383" s="22">
        <f t="shared" si="326"/>
        <v>787</v>
      </c>
      <c r="X1383" s="22">
        <f t="shared" si="327"/>
        <v>448.3</v>
      </c>
      <c r="Y1383" s="22">
        <f ca="1">OFFSET('Cost Study'!$B$7,'Operations Support'!$C1383,'Operations Support'!$B1383)*$H1383</f>
        <v>13045.529999999999</v>
      </c>
      <c r="Z1383" s="23">
        <f ca="1">Y1383*'Cost Study'!$B$31</f>
        <v>728618.02735068952</v>
      </c>
      <c r="AA1383" s="23">
        <f ca="1">IF(A1383=10298,1.51,1)*IF($B1383&lt;3,$D1383*'Cost Study'!$B$32*OFFSET('Cost Study'!$B$7,'Operations Support'!$C1383,'Operations Support'!$B1383),0)</f>
        <v>230.95700000000002</v>
      </c>
      <c r="AB1383" s="24">
        <f ca="1">AA1383*'Cost Study'!$B$31</f>
        <v>12899.394178912871</v>
      </c>
      <c r="AC1383" s="23">
        <f ca="1">Y1383*'Cost Study'!$B$31</f>
        <v>728618.02735068952</v>
      </c>
      <c r="AD1383" s="24">
        <f ca="1">AA1383*'Cost Study'!$B$31</f>
        <v>12899.394178912871</v>
      </c>
      <c r="AE1383" s="377">
        <f t="shared" ca="1" si="328"/>
        <v>741517.42152960238</v>
      </c>
      <c r="AF1383" s="377">
        <f t="shared" ca="1" si="329"/>
        <v>741517.42152960238</v>
      </c>
      <c r="AH1383" s="688">
        <f>IFERROR($H1383/SUMIF($A:$A,$A1383,$H:$H)*SUMIF(Summary!$A$110:$A$186,$A1383,Summary!$P$110:$P$186),0)</f>
        <v>491041.3487015061</v>
      </c>
      <c r="AI1383" s="689">
        <f t="shared" ca="1" si="315"/>
        <v>250476.07282809628</v>
      </c>
      <c r="AJ1383" s="688">
        <f>IFERROR(H1383/SUMIF(A:A,A1383,H:H)*SUMIF(Summary!$A$110:$A$186,'Operations Support'!A1383,Summary!$Q$110:$Q$186),0)</f>
        <v>495472.14993308933</v>
      </c>
      <c r="AK1383" s="688">
        <f t="shared" ca="1" si="316"/>
        <v>246045.27159651305</v>
      </c>
      <c r="AM1383" s="688">
        <f>IFERROR($H1383/SUMIF($A:$A,$A1383,$H:$H)*SUMIF(Summary!$A$230:$A$266,$A1383,Summary!$P$230:$P$266),0)</f>
        <v>92905.709167182285</v>
      </c>
      <c r="AN1383" s="688">
        <f>IFERROR($H1383/SUMIF($A:$A,$A1383,$H:$H)*(SUMIF(Summary!$A$230:$A$266,$A1383,Summary!$L$230:$L$266)+SUMIF(Summary!$A$281:$A$317,$A1383,Summary!$L$281:$L$317))-AM1383,0)</f>
        <v>282931.18324291724</v>
      </c>
      <c r="AO1383" s="688">
        <f>IFERROR($H1383/SUMIF($A:$A,$A1383,$H:$H)*SUMIF(Summary!$A$230:$A$266,$A1383,Summary!$Q$230:$Q$266),0)</f>
        <v>93744.022950100189</v>
      </c>
      <c r="AP1383" s="688">
        <f>IFERROR($H1383/SUMIF($A:$A,$A1383,$H:$H)*(SUMIF(Summary!$A$230:$A$266,$A1383,Summary!$L$230:$L$266)+SUMIF(Summary!$A$281:$A$317,$A1383,Summary!$L$281:$L$317))-AO1383,0)</f>
        <v>282092.86945999932</v>
      </c>
      <c r="AQ1383" s="306"/>
      <c r="AR1383" s="688">
        <f t="shared" ca="1" si="317"/>
        <v>533407.25607101351</v>
      </c>
      <c r="AS1383" s="688">
        <f t="shared" ca="1" si="318"/>
        <v>528138.14105651237</v>
      </c>
    </row>
    <row r="1384" spans="1:45" x14ac:dyDescent="0.2">
      <c r="A1384" s="423">
        <v>3632</v>
      </c>
      <c r="B1384" s="424">
        <v>1</v>
      </c>
      <c r="C1384" s="425" t="s">
        <v>314</v>
      </c>
      <c r="D1384" s="422">
        <f t="shared" si="319"/>
        <v>0</v>
      </c>
      <c r="E1384" s="422">
        <f t="shared" si="320"/>
        <v>0</v>
      </c>
      <c r="F1384" s="422">
        <f t="shared" si="321"/>
        <v>0</v>
      </c>
      <c r="G1384" s="422">
        <f t="shared" si="322"/>
        <v>0</v>
      </c>
      <c r="H1384" s="22">
        <f t="shared" si="323"/>
        <v>0</v>
      </c>
      <c r="I1384" s="116">
        <v>0</v>
      </c>
      <c r="J1384" s="116">
        <v>0</v>
      </c>
      <c r="K1384" s="116">
        <v>0</v>
      </c>
      <c r="L1384" s="116">
        <v>0</v>
      </c>
      <c r="M1384" s="22">
        <f t="shared" si="324"/>
        <v>0</v>
      </c>
      <c r="N1384" s="116">
        <v>0</v>
      </c>
      <c r="O1384" s="116">
        <v>0</v>
      </c>
      <c r="P1384" s="116">
        <v>0</v>
      </c>
      <c r="Q1384" s="116">
        <v>0</v>
      </c>
      <c r="R1384" s="22">
        <f t="shared" si="325"/>
        <v>0</v>
      </c>
      <c r="S1384" s="116">
        <v>0</v>
      </c>
      <c r="T1384" s="116">
        <v>0</v>
      </c>
      <c r="U1384" s="116">
        <v>0</v>
      </c>
      <c r="V1384" s="116">
        <v>0</v>
      </c>
      <c r="W1384" s="22">
        <f t="shared" si="326"/>
        <v>0</v>
      </c>
      <c r="X1384" s="22">
        <f t="shared" si="327"/>
        <v>0</v>
      </c>
      <c r="Y1384" s="22">
        <f ca="1">OFFSET('Cost Study'!$B$7,'Operations Support'!$C1384,'Operations Support'!$B1384)*$H1384</f>
        <v>0</v>
      </c>
      <c r="Z1384" s="23">
        <f ca="1">Y1384*'Cost Study'!$B$31</f>
        <v>0</v>
      </c>
      <c r="AA1384" s="23">
        <f ca="1">IF(A1384=10298,1.51,1)*IF($B1384&lt;3,$D1384*'Cost Study'!$B$32*OFFSET('Cost Study'!$B$7,'Operations Support'!$C1384,'Operations Support'!$B1384),0)</f>
        <v>0</v>
      </c>
      <c r="AB1384" s="24">
        <f ca="1">AA1384*'Cost Study'!$B$31</f>
        <v>0</v>
      </c>
      <c r="AC1384" s="23">
        <f ca="1">Y1384*'Cost Study'!$B$31</f>
        <v>0</v>
      </c>
      <c r="AD1384" s="24">
        <f ca="1">AA1384*'Cost Study'!$B$31</f>
        <v>0</v>
      </c>
      <c r="AE1384" s="377">
        <f t="shared" ca="1" si="328"/>
        <v>0</v>
      </c>
      <c r="AF1384" s="377">
        <f t="shared" ca="1" si="329"/>
        <v>0</v>
      </c>
      <c r="AH1384" s="688">
        <f>IFERROR($H1384/SUMIF($A:$A,$A1384,$H:$H)*SUMIF(Summary!$A$110:$A$186,$A1384,Summary!$P$110:$P$186),0)</f>
        <v>0</v>
      </c>
      <c r="AI1384" s="689">
        <f t="shared" ca="1" si="315"/>
        <v>0</v>
      </c>
      <c r="AJ1384" s="688">
        <f>IFERROR(H1384/SUMIF(A:A,A1384,H:H)*SUMIF(Summary!$A$110:$A$186,'Operations Support'!A1384,Summary!$Q$110:$Q$186),0)</f>
        <v>0</v>
      </c>
      <c r="AK1384" s="688">
        <f t="shared" ca="1" si="316"/>
        <v>0</v>
      </c>
      <c r="AM1384" s="688">
        <f>IFERROR($H1384/SUMIF($A:$A,$A1384,$H:$H)*SUMIF(Summary!$A$230:$A$266,$A1384,Summary!$P$230:$P$266),0)</f>
        <v>0</v>
      </c>
      <c r="AN1384" s="688">
        <f>IFERROR($H1384/SUMIF($A:$A,$A1384,$H:$H)*(SUMIF(Summary!$A$230:$A$266,$A1384,Summary!$L$230:$L$266)+SUMIF(Summary!$A$281:$A$317,$A1384,Summary!$L$281:$L$317))-AM1384,0)</f>
        <v>0</v>
      </c>
      <c r="AO1384" s="688">
        <f>IFERROR($H1384/SUMIF($A:$A,$A1384,$H:$H)*SUMIF(Summary!$A$230:$A$266,$A1384,Summary!$Q$230:$Q$266),0)</f>
        <v>0</v>
      </c>
      <c r="AP1384" s="688">
        <f>IFERROR($H1384/SUMIF($A:$A,$A1384,$H:$H)*(SUMIF(Summary!$A$230:$A$266,$A1384,Summary!$L$230:$L$266)+SUMIF(Summary!$A$281:$A$317,$A1384,Summary!$L$281:$L$317))-AO1384,0)</f>
        <v>0</v>
      </c>
      <c r="AQ1384" s="306"/>
      <c r="AR1384" s="688">
        <f t="shared" ca="1" si="317"/>
        <v>0</v>
      </c>
      <c r="AS1384" s="688">
        <f t="shared" ca="1" si="318"/>
        <v>0</v>
      </c>
    </row>
    <row r="1385" spans="1:45" x14ac:dyDescent="0.2">
      <c r="A1385" s="423">
        <v>3632</v>
      </c>
      <c r="B1385" s="424">
        <v>1</v>
      </c>
      <c r="C1385" s="425" t="s">
        <v>315</v>
      </c>
      <c r="D1385" s="422">
        <f t="shared" si="319"/>
        <v>4022</v>
      </c>
      <c r="E1385" s="422">
        <f t="shared" si="320"/>
        <v>11296</v>
      </c>
      <c r="F1385" s="422">
        <f t="shared" si="321"/>
        <v>29661</v>
      </c>
      <c r="G1385" s="422">
        <f t="shared" si="322"/>
        <v>0</v>
      </c>
      <c r="H1385" s="22">
        <f t="shared" si="323"/>
        <v>44979</v>
      </c>
      <c r="I1385" s="116">
        <v>1591</v>
      </c>
      <c r="J1385" s="116">
        <v>0</v>
      </c>
      <c r="K1385" s="116">
        <v>18757</v>
      </c>
      <c r="L1385" s="116">
        <v>0</v>
      </c>
      <c r="M1385" s="22">
        <f t="shared" si="324"/>
        <v>20348</v>
      </c>
      <c r="N1385" s="116">
        <v>2388</v>
      </c>
      <c r="O1385" s="116">
        <v>10225</v>
      </c>
      <c r="P1385" s="116">
        <v>9376</v>
      </c>
      <c r="Q1385" s="116">
        <v>0</v>
      </c>
      <c r="R1385" s="22">
        <f t="shared" si="325"/>
        <v>21989</v>
      </c>
      <c r="S1385" s="116">
        <v>43</v>
      </c>
      <c r="T1385" s="116">
        <v>1071</v>
      </c>
      <c r="U1385" s="116">
        <v>1528</v>
      </c>
      <c r="V1385" s="116">
        <v>0</v>
      </c>
      <c r="W1385" s="22">
        <f t="shared" si="326"/>
        <v>2642</v>
      </c>
      <c r="X1385" s="22">
        <f t="shared" si="327"/>
        <v>1499.3</v>
      </c>
      <c r="Y1385" s="22">
        <f ca="1">OFFSET('Cost Study'!$B$7,'Operations Support'!$C1385,'Operations Support'!$B1385)*$H1385</f>
        <v>50826.27</v>
      </c>
      <c r="Z1385" s="23">
        <f ca="1">Y1385*'Cost Study'!$B$31</f>
        <v>2838745.270218499</v>
      </c>
      <c r="AA1385" s="23">
        <f ca="1">IF(A1385=10298,1.51,1)*IF($B1385&lt;3,$D1385*'Cost Study'!$B$32*OFFSET('Cost Study'!$B$7,'Operations Support'!$C1385,'Operations Support'!$B1385),0)</f>
        <v>454.48599999999999</v>
      </c>
      <c r="AB1385" s="24">
        <f ca="1">AA1385*'Cost Study'!$B$31</f>
        <v>25383.920222367778</v>
      </c>
      <c r="AC1385" s="23">
        <f ca="1">Y1385*'Cost Study'!$B$31</f>
        <v>2838745.270218499</v>
      </c>
      <c r="AD1385" s="24">
        <f ca="1">AA1385*'Cost Study'!$B$31</f>
        <v>25383.920222367778</v>
      </c>
      <c r="AE1385" s="377">
        <f t="shared" ca="1" si="328"/>
        <v>2864129.1904408666</v>
      </c>
      <c r="AF1385" s="377">
        <f t="shared" ca="1" si="329"/>
        <v>2864129.1904408666</v>
      </c>
      <c r="AH1385" s="688">
        <f>IFERROR($H1385/SUMIF($A:$A,$A1385,$H:$H)*SUMIF(Summary!$A$110:$A$186,$A1385,Summary!$P$110:$P$186),0)</f>
        <v>1642244.689065733</v>
      </c>
      <c r="AI1385" s="689">
        <f t="shared" ca="1" si="315"/>
        <v>1221884.5013751336</v>
      </c>
      <c r="AJ1385" s="688">
        <f>IFERROR(H1385/SUMIF(A:A,A1385,H:H)*SUMIF(Summary!$A$110:$A$186,'Operations Support'!A1385,Summary!$Q$110:$Q$186),0)</f>
        <v>1657063.1148665645</v>
      </c>
      <c r="AK1385" s="688">
        <f t="shared" ca="1" si="316"/>
        <v>1207066.0755743021</v>
      </c>
      <c r="AM1385" s="688">
        <f>IFERROR($H1385/SUMIF($A:$A,$A1385,$H:$H)*SUMIF(Summary!$A$230:$A$266,$A1385,Summary!$P$230:$P$266),0)</f>
        <v>310714.9894141343</v>
      </c>
      <c r="AN1385" s="688">
        <f>IFERROR($H1385/SUMIF($A:$A,$A1385,$H:$H)*(SUMIF(Summary!$A$230:$A$266,$A1385,Summary!$L$230:$L$266)+SUMIF(Summary!$A$281:$A$317,$A1385,Summary!$L$281:$L$317))-AM1385,0)</f>
        <v>946238.50777627877</v>
      </c>
      <c r="AO1385" s="688">
        <f>IFERROR($H1385/SUMIF($A:$A,$A1385,$H:$H)*SUMIF(Summary!$A$230:$A$266,$A1385,Summary!$Q$230:$Q$266),0)</f>
        <v>313518.6562772367</v>
      </c>
      <c r="AP1385" s="688">
        <f>IFERROR($H1385/SUMIF($A:$A,$A1385,$H:$H)*(SUMIF(Summary!$A$230:$A$266,$A1385,Summary!$L$230:$L$266)+SUMIF(Summary!$A$281:$A$317,$A1385,Summary!$L$281:$L$317))-AO1385,0)</f>
        <v>943434.8409131763</v>
      </c>
      <c r="AQ1385" s="306"/>
      <c r="AR1385" s="688">
        <f t="shared" ca="1" si="317"/>
        <v>2168123.0091514122</v>
      </c>
      <c r="AS1385" s="688">
        <f t="shared" ca="1" si="318"/>
        <v>2150500.9164874787</v>
      </c>
    </row>
    <row r="1386" spans="1:45" x14ac:dyDescent="0.2">
      <c r="A1386" s="423">
        <v>3632</v>
      </c>
      <c r="B1386" s="424">
        <v>1</v>
      </c>
      <c r="C1386" s="425" t="s">
        <v>316</v>
      </c>
      <c r="D1386" s="422">
        <f t="shared" si="319"/>
        <v>0</v>
      </c>
      <c r="E1386" s="422">
        <f t="shared" si="320"/>
        <v>0</v>
      </c>
      <c r="F1386" s="422">
        <f t="shared" si="321"/>
        <v>0</v>
      </c>
      <c r="G1386" s="422">
        <f t="shared" si="322"/>
        <v>0</v>
      </c>
      <c r="H1386" s="22">
        <f t="shared" si="323"/>
        <v>0</v>
      </c>
      <c r="I1386" s="116">
        <v>0</v>
      </c>
      <c r="J1386" s="116">
        <v>0</v>
      </c>
      <c r="K1386" s="116">
        <v>0</v>
      </c>
      <c r="L1386" s="116">
        <v>0</v>
      </c>
      <c r="M1386" s="22">
        <f t="shared" si="324"/>
        <v>0</v>
      </c>
      <c r="N1386" s="116">
        <v>0</v>
      </c>
      <c r="O1386" s="116">
        <v>0</v>
      </c>
      <c r="P1386" s="116">
        <v>0</v>
      </c>
      <c r="Q1386" s="116">
        <v>0</v>
      </c>
      <c r="R1386" s="22">
        <f t="shared" si="325"/>
        <v>0</v>
      </c>
      <c r="S1386" s="116">
        <v>0</v>
      </c>
      <c r="T1386" s="116">
        <v>0</v>
      </c>
      <c r="U1386" s="116">
        <v>0</v>
      </c>
      <c r="V1386" s="116">
        <v>0</v>
      </c>
      <c r="W1386" s="22">
        <f t="shared" si="326"/>
        <v>0</v>
      </c>
      <c r="X1386" s="22">
        <f t="shared" si="327"/>
        <v>0</v>
      </c>
      <c r="Y1386" s="22">
        <f ca="1">OFFSET('Cost Study'!$B$7,'Operations Support'!$C1386,'Operations Support'!$B1386)*$H1386</f>
        <v>0</v>
      </c>
      <c r="Z1386" s="23">
        <f ca="1">Y1386*'Cost Study'!$B$31</f>
        <v>0</v>
      </c>
      <c r="AA1386" s="23">
        <f ca="1">IF(A1386=10298,1.51,1)*IF($B1386&lt;3,$D1386*'Cost Study'!$B$32*OFFSET('Cost Study'!$B$7,'Operations Support'!$C1386,'Operations Support'!$B1386),0)</f>
        <v>0</v>
      </c>
      <c r="AB1386" s="24">
        <f ca="1">AA1386*'Cost Study'!$B$31</f>
        <v>0</v>
      </c>
      <c r="AC1386" s="23">
        <f ca="1">Y1386*'Cost Study'!$B$31</f>
        <v>0</v>
      </c>
      <c r="AD1386" s="24">
        <f ca="1">AA1386*'Cost Study'!$B$31</f>
        <v>0</v>
      </c>
      <c r="AE1386" s="377">
        <f t="shared" ca="1" si="328"/>
        <v>0</v>
      </c>
      <c r="AF1386" s="377">
        <f t="shared" ca="1" si="329"/>
        <v>0</v>
      </c>
      <c r="AH1386" s="688">
        <f>IFERROR($H1386/SUMIF($A:$A,$A1386,$H:$H)*SUMIF(Summary!$A$110:$A$186,$A1386,Summary!$P$110:$P$186),0)</f>
        <v>0</v>
      </c>
      <c r="AI1386" s="689">
        <f t="shared" ca="1" si="315"/>
        <v>0</v>
      </c>
      <c r="AJ1386" s="688">
        <f>IFERROR(H1386/SUMIF(A:A,A1386,H:H)*SUMIF(Summary!$A$110:$A$186,'Operations Support'!A1386,Summary!$Q$110:$Q$186),0)</f>
        <v>0</v>
      </c>
      <c r="AK1386" s="688">
        <f t="shared" ca="1" si="316"/>
        <v>0</v>
      </c>
      <c r="AM1386" s="688">
        <f>IFERROR($H1386/SUMIF($A:$A,$A1386,$H:$H)*SUMIF(Summary!$A$230:$A$266,$A1386,Summary!$P$230:$P$266),0)</f>
        <v>0</v>
      </c>
      <c r="AN1386" s="688">
        <f>IFERROR($H1386/SUMIF($A:$A,$A1386,$H:$H)*(SUMIF(Summary!$A$230:$A$266,$A1386,Summary!$L$230:$L$266)+SUMIF(Summary!$A$281:$A$317,$A1386,Summary!$L$281:$L$317))-AM1386,0)</f>
        <v>0</v>
      </c>
      <c r="AO1386" s="688">
        <f>IFERROR($H1386/SUMIF($A:$A,$A1386,$H:$H)*SUMIF(Summary!$A$230:$A$266,$A1386,Summary!$Q$230:$Q$266),0)</f>
        <v>0</v>
      </c>
      <c r="AP1386" s="688">
        <f>IFERROR($H1386/SUMIF($A:$A,$A1386,$H:$H)*(SUMIF(Summary!$A$230:$A$266,$A1386,Summary!$L$230:$L$266)+SUMIF(Summary!$A$281:$A$317,$A1386,Summary!$L$281:$L$317))-AO1386,0)</f>
        <v>0</v>
      </c>
      <c r="AQ1386" s="306"/>
      <c r="AR1386" s="688">
        <f t="shared" ca="1" si="317"/>
        <v>0</v>
      </c>
      <c r="AS1386" s="688">
        <f t="shared" ca="1" si="318"/>
        <v>0</v>
      </c>
    </row>
    <row r="1387" spans="1:45" x14ac:dyDescent="0.2">
      <c r="A1387" s="423">
        <v>3632</v>
      </c>
      <c r="B1387" s="424">
        <v>1</v>
      </c>
      <c r="C1387" s="425" t="s">
        <v>317</v>
      </c>
      <c r="D1387" s="422">
        <f t="shared" si="319"/>
        <v>0</v>
      </c>
      <c r="E1387" s="422">
        <f t="shared" si="320"/>
        <v>306</v>
      </c>
      <c r="F1387" s="422">
        <f t="shared" si="321"/>
        <v>837</v>
      </c>
      <c r="G1387" s="422">
        <f t="shared" si="322"/>
        <v>0</v>
      </c>
      <c r="H1387" s="22">
        <f t="shared" si="323"/>
        <v>1143</v>
      </c>
      <c r="I1387" s="116">
        <v>0</v>
      </c>
      <c r="J1387" s="116">
        <v>0</v>
      </c>
      <c r="K1387" s="116">
        <v>351</v>
      </c>
      <c r="L1387" s="116">
        <v>0</v>
      </c>
      <c r="M1387" s="22">
        <f t="shared" si="324"/>
        <v>351</v>
      </c>
      <c r="N1387" s="116">
        <v>0</v>
      </c>
      <c r="O1387" s="116">
        <v>306</v>
      </c>
      <c r="P1387" s="116">
        <v>486</v>
      </c>
      <c r="Q1387" s="116">
        <v>0</v>
      </c>
      <c r="R1387" s="22">
        <f t="shared" si="325"/>
        <v>792</v>
      </c>
      <c r="S1387" s="116">
        <v>0</v>
      </c>
      <c r="T1387" s="116">
        <v>0</v>
      </c>
      <c r="U1387" s="116">
        <v>0</v>
      </c>
      <c r="V1387" s="116">
        <v>0</v>
      </c>
      <c r="W1387" s="22">
        <f t="shared" si="326"/>
        <v>0</v>
      </c>
      <c r="X1387" s="22">
        <f t="shared" si="327"/>
        <v>38.1</v>
      </c>
      <c r="Y1387" s="22">
        <f ca="1">OFFSET('Cost Study'!$B$7,'Operations Support'!$C1387,'Operations Support'!$B1387)*$H1387</f>
        <v>2286</v>
      </c>
      <c r="Z1387" s="23">
        <f ca="1">Y1387*'Cost Study'!$B$31</f>
        <v>127677.51180087558</v>
      </c>
      <c r="AA1387" s="23">
        <f ca="1">IF(A1387=10298,1.51,1)*IF($B1387&lt;3,$D1387*'Cost Study'!$B$32*OFFSET('Cost Study'!$B$7,'Operations Support'!$C1387,'Operations Support'!$B1387),0)</f>
        <v>0</v>
      </c>
      <c r="AB1387" s="24">
        <f ca="1">AA1387*'Cost Study'!$B$31</f>
        <v>0</v>
      </c>
      <c r="AC1387" s="23">
        <f ca="1">Y1387*'Cost Study'!$B$31</f>
        <v>127677.51180087558</v>
      </c>
      <c r="AD1387" s="24">
        <f ca="1">AA1387*'Cost Study'!$B$31</f>
        <v>0</v>
      </c>
      <c r="AE1387" s="377">
        <f t="shared" ca="1" si="328"/>
        <v>127677.51180087558</v>
      </c>
      <c r="AF1387" s="377">
        <f t="shared" ca="1" si="329"/>
        <v>127677.51180087558</v>
      </c>
      <c r="AH1387" s="688">
        <f>IFERROR($H1387/SUMIF($A:$A,$A1387,$H:$H)*SUMIF(Summary!$A$110:$A$186,$A1387,Summary!$P$110:$P$186),0)</f>
        <v>41732.490264393004</v>
      </c>
      <c r="AI1387" s="689">
        <f t="shared" ca="1" si="315"/>
        <v>85945.021536482585</v>
      </c>
      <c r="AJ1387" s="688">
        <f>IFERROR(H1387/SUMIF(A:A,A1387,H:H)*SUMIF(Summary!$A$110:$A$186,'Operations Support'!A1387,Summary!$Q$110:$Q$186),0)</f>
        <v>42109.054009481835</v>
      </c>
      <c r="AK1387" s="688">
        <f t="shared" ca="1" si="316"/>
        <v>85568.457791393739</v>
      </c>
      <c r="AM1387" s="688">
        <f>IFERROR($H1387/SUMIF($A:$A,$A1387,$H:$H)*SUMIF(Summary!$A$230:$A$266,$A1387,Summary!$P$230:$P$266),0)</f>
        <v>7895.8454589998782</v>
      </c>
      <c r="AN1387" s="688">
        <f>IFERROR($H1387/SUMIF($A:$A,$A1387,$H:$H)*(SUMIF(Summary!$A$230:$A$266,$A1387,Summary!$L$230:$L$266)+SUMIF(Summary!$A$281:$A$317,$A1387,Summary!$L$281:$L$317))-AM1387,0)</f>
        <v>24045.679414577615</v>
      </c>
      <c r="AO1387" s="688">
        <f>IFERROR($H1387/SUMIF($A:$A,$A1387,$H:$H)*SUMIF(Summary!$A$230:$A$266,$A1387,Summary!$Q$230:$Q$266),0)</f>
        <v>7967.0918456364425</v>
      </c>
      <c r="AP1387" s="688">
        <f>IFERROR($H1387/SUMIF($A:$A,$A1387,$H:$H)*(SUMIF(Summary!$A$230:$A$266,$A1387,Summary!$L$230:$L$266)+SUMIF(Summary!$A$281:$A$317,$A1387,Summary!$L$281:$L$317))-AO1387,0)</f>
        <v>23974.433027941053</v>
      </c>
      <c r="AQ1387" s="306"/>
      <c r="AR1387" s="688">
        <f t="shared" ca="1" si="317"/>
        <v>109990.70095106019</v>
      </c>
      <c r="AS1387" s="688">
        <f t="shared" ca="1" si="318"/>
        <v>109542.89081933479</v>
      </c>
    </row>
    <row r="1388" spans="1:45" x14ac:dyDescent="0.2">
      <c r="A1388" s="423">
        <v>3632</v>
      </c>
      <c r="B1388" s="424">
        <v>1</v>
      </c>
      <c r="C1388" s="425" t="s">
        <v>318</v>
      </c>
      <c r="D1388" s="422">
        <f t="shared" si="319"/>
        <v>4899</v>
      </c>
      <c r="E1388" s="422">
        <f t="shared" si="320"/>
        <v>1692</v>
      </c>
      <c r="F1388" s="422">
        <f t="shared" si="321"/>
        <v>6259</v>
      </c>
      <c r="G1388" s="422">
        <f t="shared" si="322"/>
        <v>0</v>
      </c>
      <c r="H1388" s="22">
        <f t="shared" si="323"/>
        <v>12850</v>
      </c>
      <c r="I1388" s="116">
        <v>2780</v>
      </c>
      <c r="J1388" s="116">
        <v>0</v>
      </c>
      <c r="K1388" s="116">
        <v>3370</v>
      </c>
      <c r="L1388" s="116">
        <v>0</v>
      </c>
      <c r="M1388" s="22">
        <f t="shared" si="324"/>
        <v>6150</v>
      </c>
      <c r="N1388" s="116">
        <v>2004</v>
      </c>
      <c r="O1388" s="116">
        <v>1628</v>
      </c>
      <c r="P1388" s="116">
        <v>2741</v>
      </c>
      <c r="Q1388" s="116">
        <v>0</v>
      </c>
      <c r="R1388" s="22">
        <f t="shared" si="325"/>
        <v>6373</v>
      </c>
      <c r="S1388" s="116">
        <v>115</v>
      </c>
      <c r="T1388" s="116">
        <v>64</v>
      </c>
      <c r="U1388" s="116">
        <v>148</v>
      </c>
      <c r="V1388" s="116">
        <v>0</v>
      </c>
      <c r="W1388" s="22">
        <f t="shared" si="326"/>
        <v>327</v>
      </c>
      <c r="X1388" s="22">
        <f t="shared" si="327"/>
        <v>428.33333333333331</v>
      </c>
      <c r="Y1388" s="22">
        <f ca="1">OFFSET('Cost Study'!$B$7,'Operations Support'!$C1388,'Operations Support'!$B1388)*$H1388</f>
        <v>24543.5</v>
      </c>
      <c r="Z1388" s="23">
        <f ca="1">Y1388*'Cost Study'!$B$31</f>
        <v>1370801.8420318416</v>
      </c>
      <c r="AA1388" s="23">
        <f ca="1">IF(A1388=10298,1.51,1)*IF($B1388&lt;3,$D1388*'Cost Study'!$B$32*OFFSET('Cost Study'!$B$7,'Operations Support'!$C1388,'Operations Support'!$B1388),0)</f>
        <v>935.70900000000006</v>
      </c>
      <c r="AB1388" s="24">
        <f ca="1">AA1388*'Cost Study'!$B$31</f>
        <v>52261.153495050523</v>
      </c>
      <c r="AC1388" s="23">
        <f ca="1">Y1388*'Cost Study'!$B$31</f>
        <v>1370801.8420318416</v>
      </c>
      <c r="AD1388" s="24">
        <f ca="1">AA1388*'Cost Study'!$B$31</f>
        <v>52261.153495050523</v>
      </c>
      <c r="AE1388" s="377">
        <f t="shared" ca="1" si="328"/>
        <v>1423062.9955268921</v>
      </c>
      <c r="AF1388" s="377">
        <f t="shared" ca="1" si="329"/>
        <v>1423062.9955268921</v>
      </c>
      <c r="AH1388" s="688">
        <f>IFERROR($H1388/SUMIF($A:$A,$A1388,$H:$H)*SUMIF(Summary!$A$110:$A$186,$A1388,Summary!$P$110:$P$186),0)</f>
        <v>469171.04103014001</v>
      </c>
      <c r="AI1388" s="689">
        <f t="shared" ca="1" si="315"/>
        <v>953891.95449675212</v>
      </c>
      <c r="AJ1388" s="688">
        <f>IFERROR(H1388/SUMIF(A:A,A1388,H:H)*SUMIF(Summary!$A$110:$A$186,'Operations Support'!A1388,Summary!$Q$110:$Q$186),0)</f>
        <v>473404.50045655423</v>
      </c>
      <c r="AK1388" s="688">
        <f t="shared" ca="1" si="316"/>
        <v>949658.4950703379</v>
      </c>
      <c r="AM1388" s="688">
        <f>IFERROR($H1388/SUMIF($A:$A,$A1388,$H:$H)*SUMIF(Summary!$A$230:$A$266,$A1388,Summary!$P$230:$P$266),0)</f>
        <v>88767.816402579556</v>
      </c>
      <c r="AN1388" s="688">
        <f>IFERROR($H1388/SUMIF($A:$A,$A1388,$H:$H)*(SUMIF(Summary!$A$230:$A$266,$A1388,Summary!$L$230:$L$266)+SUMIF(Summary!$A$281:$A$317,$A1388,Summary!$L$281:$L$317))-AM1388,0)</f>
        <v>270329.81669057079</v>
      </c>
      <c r="AO1388" s="688">
        <f>IFERROR($H1388/SUMIF($A:$A,$A1388,$H:$H)*SUMIF(Summary!$A$230:$A$266,$A1388,Summary!$Q$230:$Q$266),0)</f>
        <v>89568.792840269714</v>
      </c>
      <c r="AP1388" s="688">
        <f>IFERROR($H1388/SUMIF($A:$A,$A1388,$H:$H)*(SUMIF(Summary!$A$230:$A$266,$A1388,Summary!$L$230:$L$266)+SUMIF(Summary!$A$281:$A$317,$A1388,Summary!$L$281:$L$317))-AO1388,0)</f>
        <v>269528.84025288059</v>
      </c>
      <c r="AQ1388" s="306"/>
      <c r="AR1388" s="688">
        <f t="shared" ca="1" si="317"/>
        <v>1224221.7711873229</v>
      </c>
      <c r="AS1388" s="688">
        <f t="shared" ca="1" si="318"/>
        <v>1219187.3353232185</v>
      </c>
    </row>
    <row r="1389" spans="1:45" x14ac:dyDescent="0.2">
      <c r="A1389" s="423">
        <v>3632</v>
      </c>
      <c r="B1389" s="424">
        <v>1</v>
      </c>
      <c r="C1389" s="425" t="s">
        <v>319</v>
      </c>
      <c r="D1389" s="422">
        <f t="shared" si="319"/>
        <v>0</v>
      </c>
      <c r="E1389" s="422">
        <f t="shared" si="320"/>
        <v>0</v>
      </c>
      <c r="F1389" s="422">
        <f t="shared" si="321"/>
        <v>0</v>
      </c>
      <c r="G1389" s="422">
        <f t="shared" si="322"/>
        <v>0</v>
      </c>
      <c r="H1389" s="22">
        <f t="shared" si="323"/>
        <v>0</v>
      </c>
      <c r="I1389" s="116">
        <v>0</v>
      </c>
      <c r="J1389" s="116">
        <v>0</v>
      </c>
      <c r="K1389" s="116">
        <v>0</v>
      </c>
      <c r="L1389" s="116">
        <v>0</v>
      </c>
      <c r="M1389" s="22">
        <f t="shared" si="324"/>
        <v>0</v>
      </c>
      <c r="N1389" s="116">
        <v>0</v>
      </c>
      <c r="O1389" s="116">
        <v>0</v>
      </c>
      <c r="P1389" s="116">
        <v>0</v>
      </c>
      <c r="Q1389" s="116">
        <v>0</v>
      </c>
      <c r="R1389" s="22">
        <f t="shared" si="325"/>
        <v>0</v>
      </c>
      <c r="S1389" s="116">
        <v>0</v>
      </c>
      <c r="T1389" s="116">
        <v>0</v>
      </c>
      <c r="U1389" s="116">
        <v>0</v>
      </c>
      <c r="V1389" s="116">
        <v>0</v>
      </c>
      <c r="W1389" s="22">
        <f t="shared" si="326"/>
        <v>0</v>
      </c>
      <c r="X1389" s="22">
        <f t="shared" si="327"/>
        <v>0</v>
      </c>
      <c r="Y1389" s="22">
        <f ca="1">OFFSET('Cost Study'!$B$7,'Operations Support'!$C1389,'Operations Support'!$B1389)*$H1389</f>
        <v>0</v>
      </c>
      <c r="Z1389" s="23">
        <f ca="1">Y1389*'Cost Study'!$B$31</f>
        <v>0</v>
      </c>
      <c r="AA1389" s="23">
        <f ca="1">IF(A1389=10298,1.51,1)*IF($B1389&lt;3,$D1389*'Cost Study'!$B$32*OFFSET('Cost Study'!$B$7,'Operations Support'!$C1389,'Operations Support'!$B1389),0)</f>
        <v>0</v>
      </c>
      <c r="AB1389" s="24">
        <f ca="1">AA1389*'Cost Study'!$B$31</f>
        <v>0</v>
      </c>
      <c r="AC1389" s="23">
        <f ca="1">Y1389*'Cost Study'!$B$31</f>
        <v>0</v>
      </c>
      <c r="AD1389" s="24">
        <f ca="1">AA1389*'Cost Study'!$B$31</f>
        <v>0</v>
      </c>
      <c r="AE1389" s="377">
        <f t="shared" ca="1" si="328"/>
        <v>0</v>
      </c>
      <c r="AF1389" s="377">
        <f t="shared" ca="1" si="329"/>
        <v>0</v>
      </c>
      <c r="AH1389" s="688">
        <f>IFERROR($H1389/SUMIF($A:$A,$A1389,$H:$H)*SUMIF(Summary!$A$110:$A$186,$A1389,Summary!$P$110:$P$186),0)</f>
        <v>0</v>
      </c>
      <c r="AI1389" s="689">
        <f t="shared" ca="1" si="315"/>
        <v>0</v>
      </c>
      <c r="AJ1389" s="688">
        <f>IFERROR(H1389/SUMIF(A:A,A1389,H:H)*SUMIF(Summary!$A$110:$A$186,'Operations Support'!A1389,Summary!$Q$110:$Q$186),0)</f>
        <v>0</v>
      </c>
      <c r="AK1389" s="688">
        <f t="shared" ca="1" si="316"/>
        <v>0</v>
      </c>
      <c r="AM1389" s="688">
        <f>IFERROR($H1389/SUMIF($A:$A,$A1389,$H:$H)*SUMIF(Summary!$A$230:$A$266,$A1389,Summary!$P$230:$P$266),0)</f>
        <v>0</v>
      </c>
      <c r="AN1389" s="688">
        <f>IFERROR($H1389/SUMIF($A:$A,$A1389,$H:$H)*(SUMIF(Summary!$A$230:$A$266,$A1389,Summary!$L$230:$L$266)+SUMIF(Summary!$A$281:$A$317,$A1389,Summary!$L$281:$L$317))-AM1389,0)</f>
        <v>0</v>
      </c>
      <c r="AO1389" s="688">
        <f>IFERROR($H1389/SUMIF($A:$A,$A1389,$H:$H)*SUMIF(Summary!$A$230:$A$266,$A1389,Summary!$Q$230:$Q$266),0)</f>
        <v>0</v>
      </c>
      <c r="AP1389" s="688">
        <f>IFERROR($H1389/SUMIF($A:$A,$A1389,$H:$H)*(SUMIF(Summary!$A$230:$A$266,$A1389,Summary!$L$230:$L$266)+SUMIF(Summary!$A$281:$A$317,$A1389,Summary!$L$281:$L$317))-AO1389,0)</f>
        <v>0</v>
      </c>
      <c r="AQ1389" s="306"/>
      <c r="AR1389" s="688">
        <f t="shared" ca="1" si="317"/>
        <v>0</v>
      </c>
      <c r="AS1389" s="688">
        <f t="shared" ca="1" si="318"/>
        <v>0</v>
      </c>
    </row>
    <row r="1390" spans="1:45" x14ac:dyDescent="0.2">
      <c r="A1390" s="423">
        <v>3632</v>
      </c>
      <c r="B1390" s="424">
        <v>1</v>
      </c>
      <c r="C1390" s="425" t="s">
        <v>320</v>
      </c>
      <c r="D1390" s="422">
        <f t="shared" si="319"/>
        <v>0</v>
      </c>
      <c r="E1390" s="422">
        <f t="shared" si="320"/>
        <v>0</v>
      </c>
      <c r="F1390" s="422">
        <f t="shared" si="321"/>
        <v>0</v>
      </c>
      <c r="G1390" s="422">
        <f t="shared" si="322"/>
        <v>0</v>
      </c>
      <c r="H1390" s="22">
        <f t="shared" si="323"/>
        <v>0</v>
      </c>
      <c r="I1390" s="116">
        <v>0</v>
      </c>
      <c r="J1390" s="116">
        <v>0</v>
      </c>
      <c r="K1390" s="116">
        <v>0</v>
      </c>
      <c r="L1390" s="116">
        <v>0</v>
      </c>
      <c r="M1390" s="22">
        <f t="shared" si="324"/>
        <v>0</v>
      </c>
      <c r="N1390" s="116">
        <v>0</v>
      </c>
      <c r="O1390" s="116">
        <v>0</v>
      </c>
      <c r="P1390" s="116">
        <v>0</v>
      </c>
      <c r="Q1390" s="116">
        <v>0</v>
      </c>
      <c r="R1390" s="22">
        <f t="shared" si="325"/>
        <v>0</v>
      </c>
      <c r="S1390" s="116">
        <v>0</v>
      </c>
      <c r="T1390" s="116">
        <v>0</v>
      </c>
      <c r="U1390" s="116">
        <v>0</v>
      </c>
      <c r="V1390" s="116">
        <v>0</v>
      </c>
      <c r="W1390" s="22">
        <f t="shared" si="326"/>
        <v>0</v>
      </c>
      <c r="X1390" s="22">
        <f t="shared" si="327"/>
        <v>0</v>
      </c>
      <c r="Y1390" s="22">
        <f ca="1">OFFSET('Cost Study'!$B$7,'Operations Support'!$C1390,'Operations Support'!$B1390)*$H1390</f>
        <v>0</v>
      </c>
      <c r="Z1390" s="23">
        <f ca="1">Y1390*'Cost Study'!$B$31</f>
        <v>0</v>
      </c>
      <c r="AA1390" s="23">
        <f ca="1">IF(A1390=10298,1.51,1)*IF($B1390&lt;3,$D1390*'Cost Study'!$B$32*OFFSET('Cost Study'!$B$7,'Operations Support'!$C1390,'Operations Support'!$B1390),0)</f>
        <v>0</v>
      </c>
      <c r="AB1390" s="24">
        <f ca="1">AA1390*'Cost Study'!$B$31</f>
        <v>0</v>
      </c>
      <c r="AC1390" s="23">
        <f ca="1">Y1390*'Cost Study'!$B$31</f>
        <v>0</v>
      </c>
      <c r="AD1390" s="24">
        <f ca="1">AA1390*'Cost Study'!$B$31</f>
        <v>0</v>
      </c>
      <c r="AE1390" s="377">
        <f t="shared" ca="1" si="328"/>
        <v>0</v>
      </c>
      <c r="AF1390" s="377">
        <f t="shared" ca="1" si="329"/>
        <v>0</v>
      </c>
      <c r="AH1390" s="688">
        <f>IFERROR($H1390/SUMIF($A:$A,$A1390,$H:$H)*SUMIF(Summary!$A$110:$A$186,$A1390,Summary!$P$110:$P$186),0)</f>
        <v>0</v>
      </c>
      <c r="AI1390" s="689">
        <f t="shared" ref="AI1390:AI1453" ca="1" si="330">Z1390+AB1390-AH1390</f>
        <v>0</v>
      </c>
      <c r="AJ1390" s="688">
        <f>IFERROR(H1390/SUMIF(A:A,A1390,H:H)*SUMIF(Summary!$A$110:$A$186,'Operations Support'!A1390,Summary!$Q$110:$Q$186),0)</f>
        <v>0</v>
      </c>
      <c r="AK1390" s="688">
        <f t="shared" ref="AK1390:AK1453" ca="1" si="331">AC1390+AD1390-AJ1390</f>
        <v>0</v>
      </c>
      <c r="AM1390" s="688">
        <f>IFERROR($H1390/SUMIF($A:$A,$A1390,$H:$H)*SUMIF(Summary!$A$230:$A$266,$A1390,Summary!$P$230:$P$266),0)</f>
        <v>0</v>
      </c>
      <c r="AN1390" s="688">
        <f>IFERROR($H1390/SUMIF($A:$A,$A1390,$H:$H)*(SUMIF(Summary!$A$230:$A$266,$A1390,Summary!$L$230:$L$266)+SUMIF(Summary!$A$281:$A$317,$A1390,Summary!$L$281:$L$317))-AM1390,0)</f>
        <v>0</v>
      </c>
      <c r="AO1390" s="688">
        <f>IFERROR($H1390/SUMIF($A:$A,$A1390,$H:$H)*SUMIF(Summary!$A$230:$A$266,$A1390,Summary!$Q$230:$Q$266),0)</f>
        <v>0</v>
      </c>
      <c r="AP1390" s="688">
        <f>IFERROR($H1390/SUMIF($A:$A,$A1390,$H:$H)*(SUMIF(Summary!$A$230:$A$266,$A1390,Summary!$L$230:$L$266)+SUMIF(Summary!$A$281:$A$317,$A1390,Summary!$L$281:$L$317))-AO1390,0)</f>
        <v>0</v>
      </c>
      <c r="AQ1390" s="306"/>
      <c r="AR1390" s="688">
        <f t="shared" ref="AR1390:AR1453" ca="1" si="332">AI1390+AN1390</f>
        <v>0</v>
      </c>
      <c r="AS1390" s="688">
        <f t="shared" ref="AS1390:AS1453" ca="1" si="333">AK1390+AP1390</f>
        <v>0</v>
      </c>
    </row>
    <row r="1391" spans="1:45" x14ac:dyDescent="0.2">
      <c r="A1391" s="423">
        <v>3632</v>
      </c>
      <c r="B1391" s="424">
        <v>2</v>
      </c>
      <c r="C1391" s="425" t="s">
        <v>300</v>
      </c>
      <c r="D1391" s="422">
        <f t="shared" si="319"/>
        <v>54017</v>
      </c>
      <c r="E1391" s="422">
        <f t="shared" si="320"/>
        <v>17894</v>
      </c>
      <c r="F1391" s="422">
        <f t="shared" si="321"/>
        <v>39408</v>
      </c>
      <c r="G1391" s="422">
        <f t="shared" si="322"/>
        <v>0</v>
      </c>
      <c r="H1391" s="22">
        <f t="shared" si="323"/>
        <v>111319</v>
      </c>
      <c r="I1391" s="116">
        <v>26316</v>
      </c>
      <c r="J1391" s="116">
        <v>0</v>
      </c>
      <c r="K1391" s="116">
        <v>26496</v>
      </c>
      <c r="L1391" s="116">
        <v>0</v>
      </c>
      <c r="M1391" s="22">
        <f t="shared" si="324"/>
        <v>52812</v>
      </c>
      <c r="N1391" s="116">
        <v>25654</v>
      </c>
      <c r="O1391" s="116">
        <v>15082</v>
      </c>
      <c r="P1391" s="116">
        <v>9190</v>
      </c>
      <c r="Q1391" s="116">
        <v>0</v>
      </c>
      <c r="R1391" s="22">
        <f t="shared" si="325"/>
        <v>49926</v>
      </c>
      <c r="S1391" s="116">
        <v>2047</v>
      </c>
      <c r="T1391" s="116">
        <v>2812</v>
      </c>
      <c r="U1391" s="116">
        <v>3722</v>
      </c>
      <c r="V1391" s="116">
        <v>0</v>
      </c>
      <c r="W1391" s="22">
        <f t="shared" si="326"/>
        <v>8581</v>
      </c>
      <c r="X1391" s="22">
        <f t="shared" si="327"/>
        <v>3710.6333333333332</v>
      </c>
      <c r="Y1391" s="22">
        <f ca="1">OFFSET('Cost Study'!$B$7,'Operations Support'!$C1391,'Operations Support'!$B1391)*$H1391</f>
        <v>194808.25</v>
      </c>
      <c r="Z1391" s="23">
        <f ca="1">Y1391*'Cost Study'!$B$31</f>
        <v>10880416.727157883</v>
      </c>
      <c r="AA1391" s="23">
        <f ca="1">IF(A1391=10298,1.51,1)*IF($B1391&lt;3,$D1391*'Cost Study'!$B$32*OFFSET('Cost Study'!$B$7,'Operations Support'!$C1391,'Operations Support'!$B1391),0)</f>
        <v>9452.9750000000022</v>
      </c>
      <c r="AB1391" s="24">
        <f ca="1">AA1391*'Cost Study'!$B$31</f>
        <v>527966.89725104207</v>
      </c>
      <c r="AC1391" s="23">
        <f ca="1">Y1391*'Cost Study'!$B$31</f>
        <v>10880416.727157883</v>
      </c>
      <c r="AD1391" s="24">
        <f ca="1">AA1391*'Cost Study'!$B$31</f>
        <v>527966.89725104207</v>
      </c>
      <c r="AE1391" s="377">
        <f t="shared" ca="1" si="328"/>
        <v>11408383.624408925</v>
      </c>
      <c r="AF1391" s="377">
        <f t="shared" ca="1" si="329"/>
        <v>11408383.624408925</v>
      </c>
      <c r="AH1391" s="688">
        <f>IFERROR($H1391/SUMIF($A:$A,$A1391,$H:$H)*SUMIF(Summary!$A$110:$A$186,$A1391,Summary!$P$110:$P$186),0)</f>
        <v>4064408.6471933201</v>
      </c>
      <c r="AI1391" s="689">
        <f t="shared" ca="1" si="330"/>
        <v>7343974.9772156049</v>
      </c>
      <c r="AJ1391" s="688">
        <f>IFERROR(H1391/SUMIF(A:A,A1391,H:H)*SUMIF(Summary!$A$110:$A$186,'Operations Support'!A1391,Summary!$Q$110:$Q$186),0)</f>
        <v>4101082.9250056939</v>
      </c>
      <c r="AK1391" s="688">
        <f t="shared" ca="1" si="331"/>
        <v>7307300.699403231</v>
      </c>
      <c r="AM1391" s="688">
        <f>IFERROR($H1391/SUMIF($A:$A,$A1391,$H:$H)*SUMIF(Summary!$A$230:$A$266,$A1391,Summary!$P$230:$P$266),0)</f>
        <v>768991.79409484472</v>
      </c>
      <c r="AN1391" s="688">
        <f>IFERROR($H1391/SUMIF($A:$A,$A1391,$H:$H)*(SUMIF(Summary!$A$230:$A$266,$A1391,Summary!$L$230:$L$266)+SUMIF(Summary!$A$281:$A$317,$A1391,Summary!$L$281:$L$317))-AM1391,0)</f>
        <v>2341855.6314535136</v>
      </c>
      <c r="AO1391" s="688">
        <f>IFERROR($H1391/SUMIF($A:$A,$A1391,$H:$H)*SUMIF(Summary!$A$230:$A$266,$A1391,Summary!$Q$230:$Q$266),0)</f>
        <v>775930.61869151634</v>
      </c>
      <c r="AP1391" s="688">
        <f>IFERROR($H1391/SUMIF($A:$A,$A1391,$H:$H)*(SUMIF(Summary!$A$230:$A$266,$A1391,Summary!$L$230:$L$266)+SUMIF(Summary!$A$281:$A$317,$A1391,Summary!$L$281:$L$317))-AO1391,0)</f>
        <v>2334916.8068568418</v>
      </c>
      <c r="AQ1391" s="306"/>
      <c r="AR1391" s="688">
        <f t="shared" ca="1" si="332"/>
        <v>9685830.608669119</v>
      </c>
      <c r="AS1391" s="688">
        <f t="shared" ca="1" si="333"/>
        <v>9642217.5062600728</v>
      </c>
    </row>
    <row r="1392" spans="1:45" x14ac:dyDescent="0.2">
      <c r="A1392" s="423">
        <v>3632</v>
      </c>
      <c r="B1392" s="424">
        <v>2</v>
      </c>
      <c r="C1392" s="425" t="s">
        <v>301</v>
      </c>
      <c r="D1392" s="422">
        <f t="shared" si="319"/>
        <v>56689</v>
      </c>
      <c r="E1392" s="422">
        <f t="shared" si="320"/>
        <v>28817</v>
      </c>
      <c r="F1392" s="422">
        <f t="shared" si="321"/>
        <v>37739</v>
      </c>
      <c r="G1392" s="422">
        <f t="shared" si="322"/>
        <v>0</v>
      </c>
      <c r="H1392" s="22">
        <f t="shared" si="323"/>
        <v>123245</v>
      </c>
      <c r="I1392" s="116">
        <v>28262</v>
      </c>
      <c r="J1392" s="116">
        <v>0</v>
      </c>
      <c r="K1392" s="116">
        <v>30089</v>
      </c>
      <c r="L1392" s="116">
        <v>0</v>
      </c>
      <c r="M1392" s="22">
        <f t="shared" si="324"/>
        <v>58351</v>
      </c>
      <c r="N1392" s="116">
        <v>26578</v>
      </c>
      <c r="O1392" s="116">
        <v>23781</v>
      </c>
      <c r="P1392" s="116">
        <v>5747</v>
      </c>
      <c r="Q1392" s="116">
        <v>0</v>
      </c>
      <c r="R1392" s="22">
        <f t="shared" si="325"/>
        <v>56106</v>
      </c>
      <c r="S1392" s="116">
        <v>1849</v>
      </c>
      <c r="T1392" s="116">
        <v>5036</v>
      </c>
      <c r="U1392" s="116">
        <v>1903</v>
      </c>
      <c r="V1392" s="116">
        <v>0</v>
      </c>
      <c r="W1392" s="22">
        <f t="shared" si="326"/>
        <v>8788</v>
      </c>
      <c r="X1392" s="22">
        <f t="shared" si="327"/>
        <v>4108.166666666667</v>
      </c>
      <c r="Y1392" s="22">
        <f ca="1">OFFSET('Cost Study'!$B$7,'Operations Support'!$C1392,'Operations Support'!$B1392)*$H1392</f>
        <v>340156.19999999995</v>
      </c>
      <c r="Z1392" s="23">
        <f ca="1">Y1392*'Cost Study'!$B$31</f>
        <v>18998380.244812332</v>
      </c>
      <c r="AA1392" s="23">
        <f ca="1">IF(A1392=10298,1.51,1)*IF($B1392&lt;3,$D1392*'Cost Study'!$B$32*OFFSET('Cost Study'!$B$7,'Operations Support'!$C1392,'Operations Support'!$B1392),0)</f>
        <v>15646.164000000001</v>
      </c>
      <c r="AB1392" s="24">
        <f ca="1">AA1392*'Cost Study'!$B$31</f>
        <v>873868.45527053147</v>
      </c>
      <c r="AC1392" s="23">
        <f ca="1">Y1392*'Cost Study'!$B$31</f>
        <v>18998380.244812332</v>
      </c>
      <c r="AD1392" s="24">
        <f ca="1">AA1392*'Cost Study'!$B$31</f>
        <v>873868.45527053147</v>
      </c>
      <c r="AE1392" s="377">
        <f t="shared" ca="1" si="328"/>
        <v>19872248.700082865</v>
      </c>
      <c r="AF1392" s="377">
        <f t="shared" ca="1" si="329"/>
        <v>19872248.700082865</v>
      </c>
      <c r="AH1392" s="688">
        <f>IFERROR($H1392/SUMIF($A:$A,$A1392,$H:$H)*SUMIF(Summary!$A$110:$A$186,$A1392,Summary!$P$110:$P$186),0)</f>
        <v>4499843.1869073622</v>
      </c>
      <c r="AI1392" s="689">
        <f t="shared" ca="1" si="330"/>
        <v>15372405.513175502</v>
      </c>
      <c r="AJ1392" s="688">
        <f>IFERROR(H1392/SUMIF(A:A,A1392,H:H)*SUMIF(Summary!$A$110:$A$186,'Operations Support'!A1392,Summary!$Q$110:$Q$186),0)</f>
        <v>4540446.5104099633</v>
      </c>
      <c r="AK1392" s="688">
        <f t="shared" ca="1" si="331"/>
        <v>15331802.189672902</v>
      </c>
      <c r="AM1392" s="688">
        <f>IFERROR($H1392/SUMIF($A:$A,$A1392,$H:$H)*SUMIF(Summary!$A$230:$A$266,$A1392,Summary!$P$230:$P$266),0)</f>
        <v>851376.61731797014</v>
      </c>
      <c r="AN1392" s="688">
        <f>IFERROR($H1392/SUMIF($A:$A,$A1392,$H:$H)*(SUMIF(Summary!$A$230:$A$266,$A1392,Summary!$L$230:$L$266)+SUMIF(Summary!$A$281:$A$317,$A1392,Summary!$L$281:$L$317))-AM1392,0)</f>
        <v>2592746.9461501474</v>
      </c>
      <c r="AO1392" s="688">
        <f>IFERROR($H1392/SUMIF($A:$A,$A1392,$H:$H)*SUMIF(Summary!$A$230:$A$266,$A1392,Summary!$Q$230:$Q$266),0)</f>
        <v>859058.82284817437</v>
      </c>
      <c r="AP1392" s="688">
        <f>IFERROR($H1392/SUMIF($A:$A,$A1392,$H:$H)*(SUMIF(Summary!$A$230:$A$266,$A1392,Summary!$L$230:$L$266)+SUMIF(Summary!$A$281:$A$317,$A1392,Summary!$L$281:$L$317))-AO1392,0)</f>
        <v>2585064.740619943</v>
      </c>
      <c r="AQ1392" s="306"/>
      <c r="AR1392" s="688">
        <f t="shared" ca="1" si="332"/>
        <v>17965152.459325649</v>
      </c>
      <c r="AS1392" s="688">
        <f t="shared" ca="1" si="333"/>
        <v>17916866.930292845</v>
      </c>
    </row>
    <row r="1393" spans="1:45" x14ac:dyDescent="0.2">
      <c r="A1393" s="423">
        <v>3632</v>
      </c>
      <c r="B1393" s="424">
        <v>2</v>
      </c>
      <c r="C1393" s="425" t="s">
        <v>302</v>
      </c>
      <c r="D1393" s="422">
        <f t="shared" si="319"/>
        <v>2467</v>
      </c>
      <c r="E1393" s="422">
        <f t="shared" si="320"/>
        <v>1800</v>
      </c>
      <c r="F1393" s="422">
        <f t="shared" si="321"/>
        <v>3780</v>
      </c>
      <c r="G1393" s="422">
        <f t="shared" si="322"/>
        <v>0</v>
      </c>
      <c r="H1393" s="22">
        <f t="shared" si="323"/>
        <v>8047</v>
      </c>
      <c r="I1393" s="116">
        <v>1377</v>
      </c>
      <c r="J1393" s="116">
        <v>0</v>
      </c>
      <c r="K1393" s="116">
        <v>2335</v>
      </c>
      <c r="L1393" s="116">
        <v>0</v>
      </c>
      <c r="M1393" s="22">
        <f t="shared" si="324"/>
        <v>3712</v>
      </c>
      <c r="N1393" s="116">
        <v>934</v>
      </c>
      <c r="O1393" s="116">
        <v>1389</v>
      </c>
      <c r="P1393" s="116">
        <v>1154</v>
      </c>
      <c r="Q1393" s="116">
        <v>0</v>
      </c>
      <c r="R1393" s="22">
        <f t="shared" si="325"/>
        <v>3477</v>
      </c>
      <c r="S1393" s="116">
        <v>156</v>
      </c>
      <c r="T1393" s="116">
        <v>411</v>
      </c>
      <c r="U1393" s="116">
        <v>291</v>
      </c>
      <c r="V1393" s="116">
        <v>0</v>
      </c>
      <c r="W1393" s="22">
        <f t="shared" si="326"/>
        <v>858</v>
      </c>
      <c r="X1393" s="22">
        <f t="shared" si="327"/>
        <v>268.23333333333335</v>
      </c>
      <c r="Y1393" s="22">
        <f ca="1">OFFSET('Cost Study'!$B$7,'Operations Support'!$C1393,'Operations Support'!$B1393)*$H1393</f>
        <v>21405.02</v>
      </c>
      <c r="Z1393" s="23">
        <f ca="1">Y1393*'Cost Study'!$B$31</f>
        <v>1195511.6770113639</v>
      </c>
      <c r="AA1393" s="23">
        <f ca="1">IF(A1393=10298,1.51,1)*IF($B1393&lt;3,$D1393*'Cost Study'!$B$32*OFFSET('Cost Study'!$B$7,'Operations Support'!$C1393,'Operations Support'!$B1393),0)</f>
        <v>656.22200000000009</v>
      </c>
      <c r="AB1393" s="24">
        <f ca="1">AA1393*'Cost Study'!$B$31</f>
        <v>36651.265157040325</v>
      </c>
      <c r="AC1393" s="23">
        <f ca="1">Y1393*'Cost Study'!$B$31</f>
        <v>1195511.6770113639</v>
      </c>
      <c r="AD1393" s="24">
        <f ca="1">AA1393*'Cost Study'!$B$31</f>
        <v>36651.265157040325</v>
      </c>
      <c r="AE1393" s="377">
        <f t="shared" ca="1" si="328"/>
        <v>1232162.9421684043</v>
      </c>
      <c r="AF1393" s="377">
        <f t="shared" ca="1" si="329"/>
        <v>1232162.9421684043</v>
      </c>
      <c r="AH1393" s="688">
        <f>IFERROR($H1393/SUMIF($A:$A,$A1393,$H:$H)*SUMIF(Summary!$A$110:$A$186,$A1393,Summary!$P$110:$P$186),0)</f>
        <v>293806.95464354375</v>
      </c>
      <c r="AI1393" s="689">
        <f t="shared" ca="1" si="330"/>
        <v>938355.98752486054</v>
      </c>
      <c r="AJ1393" s="688">
        <f>IFERROR(H1393/SUMIF(A:A,A1393,H:H)*SUMIF(Summary!$A$110:$A$186,'Operations Support'!A1393,Summary!$Q$110:$Q$186),0)</f>
        <v>296458.0556555558</v>
      </c>
      <c r="AK1393" s="688">
        <f t="shared" ca="1" si="331"/>
        <v>935704.88651284855</v>
      </c>
      <c r="AM1393" s="688">
        <f>IFERROR($H1393/SUMIF($A:$A,$A1393,$H:$H)*SUMIF(Summary!$A$230:$A$266,$A1393,Summary!$P$230:$P$266),0)</f>
        <v>55588.68627171655</v>
      </c>
      <c r="AN1393" s="688">
        <f>IFERROR($H1393/SUMIF($A:$A,$A1393,$H:$H)*(SUMIF(Summary!$A$230:$A$266,$A1393,Summary!$L$230:$L$266)+SUMIF(Summary!$A$281:$A$317,$A1393,Summary!$L$281:$L$317))-AM1393,0)</f>
        <v>169287.47353377609</v>
      </c>
      <c r="AO1393" s="688">
        <f>IFERROR($H1393/SUMIF($A:$A,$A1393,$H:$H)*SUMIF(Summary!$A$230:$A$266,$A1393,Summary!$Q$230:$Q$266),0)</f>
        <v>56090.278286821042</v>
      </c>
      <c r="AP1393" s="688">
        <f>IFERROR($H1393/SUMIF($A:$A,$A1393,$H:$H)*(SUMIF(Summary!$A$230:$A$266,$A1393,Summary!$L$230:$L$266)+SUMIF(Summary!$A$281:$A$317,$A1393,Summary!$L$281:$L$317))-AO1393,0)</f>
        <v>168785.88151867161</v>
      </c>
      <c r="AQ1393" s="306"/>
      <c r="AR1393" s="688">
        <f t="shared" ca="1" si="332"/>
        <v>1107643.4610586367</v>
      </c>
      <c r="AS1393" s="688">
        <f t="shared" ca="1" si="333"/>
        <v>1104490.7680315201</v>
      </c>
    </row>
    <row r="1394" spans="1:45" x14ac:dyDescent="0.2">
      <c r="A1394" s="423">
        <v>3632</v>
      </c>
      <c r="B1394" s="424">
        <v>2</v>
      </c>
      <c r="C1394" s="425" t="s">
        <v>303</v>
      </c>
      <c r="D1394" s="422">
        <f t="shared" si="319"/>
        <v>1631</v>
      </c>
      <c r="E1394" s="422">
        <f t="shared" si="320"/>
        <v>5092</v>
      </c>
      <c r="F1394" s="422">
        <f t="shared" si="321"/>
        <v>9853</v>
      </c>
      <c r="G1394" s="422">
        <f t="shared" si="322"/>
        <v>0</v>
      </c>
      <c r="H1394" s="22">
        <f t="shared" si="323"/>
        <v>16576</v>
      </c>
      <c r="I1394" s="116">
        <v>646</v>
      </c>
      <c r="J1394" s="116">
        <v>0</v>
      </c>
      <c r="K1394" s="116">
        <v>7007</v>
      </c>
      <c r="L1394" s="116">
        <v>0</v>
      </c>
      <c r="M1394" s="22">
        <f t="shared" si="324"/>
        <v>7653</v>
      </c>
      <c r="N1394" s="116">
        <v>957</v>
      </c>
      <c r="O1394" s="116">
        <v>4087</v>
      </c>
      <c r="P1394" s="116">
        <v>2435</v>
      </c>
      <c r="Q1394" s="116">
        <v>0</v>
      </c>
      <c r="R1394" s="22">
        <f t="shared" si="325"/>
        <v>7479</v>
      </c>
      <c r="S1394" s="116">
        <v>28</v>
      </c>
      <c r="T1394" s="116">
        <v>1005</v>
      </c>
      <c r="U1394" s="116">
        <v>411</v>
      </c>
      <c r="V1394" s="116">
        <v>0</v>
      </c>
      <c r="W1394" s="22">
        <f t="shared" si="326"/>
        <v>1444</v>
      </c>
      <c r="X1394" s="22">
        <f t="shared" si="327"/>
        <v>552.5333333333333</v>
      </c>
      <c r="Y1394" s="22">
        <f ca="1">OFFSET('Cost Study'!$B$7,'Operations Support'!$C1394,'Operations Support'!$B1394)*$H1394</f>
        <v>32820.480000000003</v>
      </c>
      <c r="Z1394" s="23">
        <f ca="1">Y1394*'Cost Study'!$B$31</f>
        <v>1833087.1489546814</v>
      </c>
      <c r="AA1394" s="23">
        <f ca="1">IF(A1394=10298,1.51,1)*IF($B1394&lt;3,$D1394*'Cost Study'!$B$32*OFFSET('Cost Study'!$B$7,'Operations Support'!$C1394,'Operations Support'!$B1394),0)</f>
        <v>322.93800000000005</v>
      </c>
      <c r="AB1394" s="24">
        <f ca="1">AA1394*'Cost Study'!$B$31</f>
        <v>18036.710545035505</v>
      </c>
      <c r="AC1394" s="23">
        <f ca="1">Y1394*'Cost Study'!$B$31</f>
        <v>1833087.1489546814</v>
      </c>
      <c r="AD1394" s="24">
        <f ca="1">AA1394*'Cost Study'!$B$31</f>
        <v>18036.710545035505</v>
      </c>
      <c r="AE1394" s="377">
        <f t="shared" ca="1" si="328"/>
        <v>1851123.8594997169</v>
      </c>
      <c r="AF1394" s="377">
        <f t="shared" ca="1" si="329"/>
        <v>1851123.8594997169</v>
      </c>
      <c r="AH1394" s="688">
        <f>IFERROR($H1394/SUMIF($A:$A,$A1394,$H:$H)*SUMIF(Summary!$A$110:$A$186,$A1394,Summary!$P$110:$P$186),0)</f>
        <v>605212.38724635029</v>
      </c>
      <c r="AI1394" s="689">
        <f t="shared" ca="1" si="330"/>
        <v>1245911.4722533666</v>
      </c>
      <c r="AJ1394" s="688">
        <f>IFERROR(H1394/SUMIF(A:A,A1394,H:H)*SUMIF(Summary!$A$110:$A$186,'Operations Support'!A1394,Summary!$Q$110:$Q$186),0)</f>
        <v>610673.38518037694</v>
      </c>
      <c r="AK1394" s="688">
        <f t="shared" ca="1" si="331"/>
        <v>1240450.47431934</v>
      </c>
      <c r="AM1394" s="688">
        <f>IFERROR($H1394/SUMIF($A:$A,$A1394,$H:$H)*SUMIF(Summary!$A$230:$A$266,$A1394,Summary!$P$230:$P$266),0)</f>
        <v>114507.0291586894</v>
      </c>
      <c r="AN1394" s="688">
        <f>IFERROR($H1394/SUMIF($A:$A,$A1394,$H:$H)*(SUMIF(Summary!$A$230:$A$266,$A1394,Summary!$L$230:$L$266)+SUMIF(Summary!$A$281:$A$317,$A1394,Summary!$L$281:$L$317))-AM1394,0)</f>
        <v>348714.94486092613</v>
      </c>
      <c r="AO1394" s="688">
        <f>IFERROR($H1394/SUMIF($A:$A,$A1394,$H:$H)*SUMIF(Summary!$A$230:$A$266,$A1394,Summary!$Q$230:$Q$266),0)</f>
        <v>115540.25759691135</v>
      </c>
      <c r="AP1394" s="688">
        <f>IFERROR($H1394/SUMIF($A:$A,$A1394,$H:$H)*(SUMIF(Summary!$A$230:$A$266,$A1394,Summary!$L$230:$L$266)+SUMIF(Summary!$A$281:$A$317,$A1394,Summary!$L$281:$L$317))-AO1394,0)</f>
        <v>347681.71642270422</v>
      </c>
      <c r="AQ1394" s="306"/>
      <c r="AR1394" s="688">
        <f t="shared" ca="1" si="332"/>
        <v>1594626.4171142927</v>
      </c>
      <c r="AS1394" s="688">
        <f t="shared" ca="1" si="333"/>
        <v>1588132.1907420442</v>
      </c>
    </row>
    <row r="1395" spans="1:45" x14ac:dyDescent="0.2">
      <c r="A1395" s="423">
        <v>3632</v>
      </c>
      <c r="B1395" s="424">
        <v>2</v>
      </c>
      <c r="C1395" s="425" t="s">
        <v>304</v>
      </c>
      <c r="D1395" s="422">
        <f t="shared" si="319"/>
        <v>25846</v>
      </c>
      <c r="E1395" s="422">
        <f t="shared" si="320"/>
        <v>7399</v>
      </c>
      <c r="F1395" s="422">
        <f t="shared" si="321"/>
        <v>9752</v>
      </c>
      <c r="G1395" s="422">
        <f t="shared" si="322"/>
        <v>0</v>
      </c>
      <c r="H1395" s="22">
        <f t="shared" si="323"/>
        <v>42997</v>
      </c>
      <c r="I1395" s="116">
        <v>13865</v>
      </c>
      <c r="J1395" s="116">
        <v>0</v>
      </c>
      <c r="K1395" s="116">
        <v>6749</v>
      </c>
      <c r="L1395" s="116">
        <v>0</v>
      </c>
      <c r="M1395" s="22">
        <f t="shared" si="324"/>
        <v>20614</v>
      </c>
      <c r="N1395" s="116">
        <v>10308</v>
      </c>
      <c r="O1395" s="116">
        <v>6818</v>
      </c>
      <c r="P1395" s="116">
        <v>2133</v>
      </c>
      <c r="Q1395" s="116">
        <v>0</v>
      </c>
      <c r="R1395" s="22">
        <f t="shared" si="325"/>
        <v>19259</v>
      </c>
      <c r="S1395" s="116">
        <v>1673</v>
      </c>
      <c r="T1395" s="116">
        <v>581</v>
      </c>
      <c r="U1395" s="116">
        <v>870</v>
      </c>
      <c r="V1395" s="116">
        <v>0</v>
      </c>
      <c r="W1395" s="22">
        <f t="shared" si="326"/>
        <v>3124</v>
      </c>
      <c r="X1395" s="22">
        <f t="shared" si="327"/>
        <v>1433.2333333333333</v>
      </c>
      <c r="Y1395" s="22">
        <f ca="1">OFFSET('Cost Study'!$B$7,'Operations Support'!$C1395,'Operations Support'!$B1395)*$H1395</f>
        <v>102332.86</v>
      </c>
      <c r="Z1395" s="23">
        <f ca="1">Y1395*'Cost Study'!$B$31</f>
        <v>5715487.7254012898</v>
      </c>
      <c r="AA1395" s="23">
        <f ca="1">IF(A1395=10298,1.51,1)*IF($B1395&lt;3,$D1395*'Cost Study'!$B$32*OFFSET('Cost Study'!$B$7,'Operations Support'!$C1395,'Operations Support'!$B1395),0)</f>
        <v>6151.3480000000009</v>
      </c>
      <c r="AB1395" s="24">
        <f ca="1">AA1395*'Cost Study'!$B$31</f>
        <v>343564.65741963801</v>
      </c>
      <c r="AC1395" s="23">
        <f ca="1">Y1395*'Cost Study'!$B$31</f>
        <v>5715487.7254012898</v>
      </c>
      <c r="AD1395" s="24">
        <f ca="1">AA1395*'Cost Study'!$B$31</f>
        <v>343564.65741963801</v>
      </c>
      <c r="AE1395" s="377">
        <f t="shared" ca="1" si="328"/>
        <v>6059052.3828209275</v>
      </c>
      <c r="AF1395" s="377">
        <f t="shared" ca="1" si="329"/>
        <v>6059052.3828209275</v>
      </c>
      <c r="AH1395" s="688">
        <f>IFERROR($H1395/SUMIF($A:$A,$A1395,$H:$H)*SUMIF(Summary!$A$110:$A$186,$A1395,Summary!$P$110:$P$186),0)</f>
        <v>1569879.1635154034</v>
      </c>
      <c r="AI1395" s="689">
        <f t="shared" ca="1" si="330"/>
        <v>4489173.2193055246</v>
      </c>
      <c r="AJ1395" s="688">
        <f>IFERROR(H1395/SUMIF(A:A,A1395,H:H)*SUMIF(Summary!$A$110:$A$186,'Operations Support'!A1395,Summary!$Q$110:$Q$186),0)</f>
        <v>1584044.6152630711</v>
      </c>
      <c r="AK1395" s="688">
        <f t="shared" ca="1" si="331"/>
        <v>4475007.7675578566</v>
      </c>
      <c r="AM1395" s="688">
        <f>IFERROR($H1395/SUMIF($A:$A,$A1395,$H:$H)*SUMIF(Summary!$A$230:$A$266,$A1395,Summary!$P$230:$P$266),0)</f>
        <v>297023.33088418003</v>
      </c>
      <c r="AN1395" s="688">
        <f>IFERROR($H1395/SUMIF($A:$A,$A1395,$H:$H)*(SUMIF(Summary!$A$230:$A$266,$A1395,Summary!$L$230:$L$266)+SUMIF(Summary!$A$281:$A$317,$A1395,Summary!$L$281:$L$317))-AM1395,0)</f>
        <v>904542.50025248807</v>
      </c>
      <c r="AO1395" s="688">
        <f>IFERROR($H1395/SUMIF($A:$A,$A1395,$H:$H)*SUMIF(Summary!$A$230:$A$266,$A1395,Summary!$Q$230:$Q$266),0)</f>
        <v>299703.45414420834</v>
      </c>
      <c r="AP1395" s="688">
        <f>IFERROR($H1395/SUMIF($A:$A,$A1395,$H:$H)*(SUMIF(Summary!$A$230:$A$266,$A1395,Summary!$L$230:$L$266)+SUMIF(Summary!$A$281:$A$317,$A1395,Summary!$L$281:$L$317))-AO1395,0)</f>
        <v>901862.37699245976</v>
      </c>
      <c r="AQ1395" s="306"/>
      <c r="AR1395" s="688">
        <f t="shared" ca="1" si="332"/>
        <v>5393715.7195580127</v>
      </c>
      <c r="AS1395" s="688">
        <f t="shared" ca="1" si="333"/>
        <v>5376870.144550316</v>
      </c>
    </row>
    <row r="1396" spans="1:45" x14ac:dyDescent="0.2">
      <c r="A1396" s="423">
        <v>3632</v>
      </c>
      <c r="B1396" s="424">
        <v>2</v>
      </c>
      <c r="C1396" s="425" t="s">
        <v>305</v>
      </c>
      <c r="D1396" s="422">
        <f t="shared" si="319"/>
        <v>80161</v>
      </c>
      <c r="E1396" s="422">
        <f t="shared" si="320"/>
        <v>19422</v>
      </c>
      <c r="F1396" s="422">
        <f t="shared" si="321"/>
        <v>42896</v>
      </c>
      <c r="G1396" s="422">
        <f t="shared" si="322"/>
        <v>0</v>
      </c>
      <c r="H1396" s="22">
        <f t="shared" si="323"/>
        <v>142479</v>
      </c>
      <c r="I1396" s="116">
        <v>36665</v>
      </c>
      <c r="J1396" s="116">
        <v>0</v>
      </c>
      <c r="K1396" s="116">
        <v>31199</v>
      </c>
      <c r="L1396" s="116">
        <v>0</v>
      </c>
      <c r="M1396" s="22">
        <f t="shared" si="324"/>
        <v>67864</v>
      </c>
      <c r="N1396" s="116">
        <v>38589</v>
      </c>
      <c r="O1396" s="116">
        <v>17247</v>
      </c>
      <c r="P1396" s="116">
        <v>10601</v>
      </c>
      <c r="Q1396" s="116">
        <v>0</v>
      </c>
      <c r="R1396" s="22">
        <f t="shared" si="325"/>
        <v>66437</v>
      </c>
      <c r="S1396" s="116">
        <v>4907</v>
      </c>
      <c r="T1396" s="116">
        <v>2175</v>
      </c>
      <c r="U1396" s="116">
        <v>1096</v>
      </c>
      <c r="V1396" s="116">
        <v>0</v>
      </c>
      <c r="W1396" s="22">
        <f t="shared" si="326"/>
        <v>8178</v>
      </c>
      <c r="X1396" s="22">
        <f t="shared" si="327"/>
        <v>4749.3</v>
      </c>
      <c r="Y1396" s="22">
        <f ca="1">OFFSET('Cost Study'!$B$7,'Operations Support'!$C1396,'Operations Support'!$B1396)*$H1396</f>
        <v>426012.21</v>
      </c>
      <c r="Z1396" s="23">
        <f ca="1">Y1396*'Cost Study'!$B$31</f>
        <v>23793604.098684203</v>
      </c>
      <c r="AA1396" s="23">
        <f ca="1">IF(A1396=10298,1.51,1)*IF($B1396&lt;3,$D1396*'Cost Study'!$B$32*OFFSET('Cost Study'!$B$7,'Operations Support'!$C1396,'Operations Support'!$B1396),0)</f>
        <v>23968.139000000003</v>
      </c>
      <c r="AB1396" s="24">
        <f ca="1">AA1396*'Cost Study'!$B$31</f>
        <v>1338666.8197801954</v>
      </c>
      <c r="AC1396" s="23">
        <f ca="1">Y1396*'Cost Study'!$B$31</f>
        <v>23793604.098684203</v>
      </c>
      <c r="AD1396" s="24">
        <f ca="1">AA1396*'Cost Study'!$B$31</f>
        <v>1338666.8197801954</v>
      </c>
      <c r="AE1396" s="377">
        <f t="shared" ca="1" si="328"/>
        <v>25132270.9184644</v>
      </c>
      <c r="AF1396" s="377">
        <f t="shared" ca="1" si="329"/>
        <v>25132270.9184644</v>
      </c>
      <c r="AH1396" s="688">
        <f>IFERROR($H1396/SUMIF($A:$A,$A1396,$H:$H)*SUMIF(Summary!$A$110:$A$186,$A1396,Summary!$P$110:$P$186),0)</f>
        <v>5202102.7824850837</v>
      </c>
      <c r="AI1396" s="689">
        <f t="shared" ca="1" si="330"/>
        <v>19930168.135979317</v>
      </c>
      <c r="AJ1396" s="688">
        <f>IFERROR(H1396/SUMIF(A:A,A1396,H:H)*SUMIF(Summary!$A$110:$A$186,'Operations Support'!A1396,Summary!$Q$110:$Q$186),0)</f>
        <v>5249042.7875913922</v>
      </c>
      <c r="AK1396" s="688">
        <f t="shared" ca="1" si="331"/>
        <v>19883228.13087301</v>
      </c>
      <c r="AM1396" s="688">
        <f>IFERROR($H1396/SUMIF($A:$A,$A1396,$H:$H)*SUMIF(Summary!$A$230:$A$266,$A1396,Summary!$P$230:$P$266),0)</f>
        <v>984245.11386950442</v>
      </c>
      <c r="AN1396" s="688">
        <f>IFERROR($H1396/SUMIF($A:$A,$A1396,$H:$H)*(SUMIF(Summary!$A$230:$A$266,$A1396,Summary!$L$230:$L$266)+SUMIF(Summary!$A$281:$A$317,$A1396,Summary!$L$281:$L$317))-AM1396,0)</f>
        <v>2997379.140253372</v>
      </c>
      <c r="AO1396" s="688">
        <f>IFERROR($H1396/SUMIF($A:$A,$A1396,$H:$H)*SUMIF(Summary!$A$230:$A$266,$A1396,Summary!$Q$230:$Q$266),0)</f>
        <v>993126.22841157892</v>
      </c>
      <c r="AP1396" s="688">
        <f>IFERROR($H1396/SUMIF($A:$A,$A1396,$H:$H)*(SUMIF(Summary!$A$230:$A$266,$A1396,Summary!$L$230:$L$266)+SUMIF(Summary!$A$281:$A$317,$A1396,Summary!$L$281:$L$317))-AO1396,0)</f>
        <v>2988498.0257112975</v>
      </c>
      <c r="AQ1396" s="306"/>
      <c r="AR1396" s="688">
        <f t="shared" ca="1" si="332"/>
        <v>22927547.27623269</v>
      </c>
      <c r="AS1396" s="688">
        <f t="shared" ca="1" si="333"/>
        <v>22871726.156584308</v>
      </c>
    </row>
    <row r="1397" spans="1:45" x14ac:dyDescent="0.2">
      <c r="A1397" s="423">
        <v>3632</v>
      </c>
      <c r="B1397" s="424">
        <v>2</v>
      </c>
      <c r="C1397" s="425" t="s">
        <v>306</v>
      </c>
      <c r="D1397" s="422">
        <f t="shared" si="319"/>
        <v>69</v>
      </c>
      <c r="E1397" s="422">
        <f t="shared" si="320"/>
        <v>295</v>
      </c>
      <c r="F1397" s="422">
        <f t="shared" si="321"/>
        <v>400</v>
      </c>
      <c r="G1397" s="422">
        <f t="shared" si="322"/>
        <v>0</v>
      </c>
      <c r="H1397" s="22">
        <f t="shared" si="323"/>
        <v>764</v>
      </c>
      <c r="I1397" s="116">
        <v>69</v>
      </c>
      <c r="J1397" s="116">
        <v>0</v>
      </c>
      <c r="K1397" s="116">
        <v>271</v>
      </c>
      <c r="L1397" s="116">
        <v>0</v>
      </c>
      <c r="M1397" s="22">
        <f t="shared" si="324"/>
        <v>340</v>
      </c>
      <c r="N1397" s="116">
        <v>0</v>
      </c>
      <c r="O1397" s="116">
        <v>261</v>
      </c>
      <c r="P1397" s="116">
        <v>43</v>
      </c>
      <c r="Q1397" s="116">
        <v>0</v>
      </c>
      <c r="R1397" s="22">
        <f t="shared" si="325"/>
        <v>304</v>
      </c>
      <c r="S1397" s="116">
        <v>0</v>
      </c>
      <c r="T1397" s="116">
        <v>34</v>
      </c>
      <c r="U1397" s="116">
        <v>86</v>
      </c>
      <c r="V1397" s="116">
        <v>0</v>
      </c>
      <c r="W1397" s="22">
        <f t="shared" si="326"/>
        <v>120</v>
      </c>
      <c r="X1397" s="22">
        <f t="shared" si="327"/>
        <v>25.466666666666665</v>
      </c>
      <c r="Y1397" s="22">
        <f ca="1">OFFSET('Cost Study'!$B$7,'Operations Support'!$C1397,'Operations Support'!$B1397)*$H1397</f>
        <v>1375.2</v>
      </c>
      <c r="Z1397" s="23">
        <f ca="1">Y1397*'Cost Study'!$B$31</f>
        <v>76807.574028243267</v>
      </c>
      <c r="AA1397" s="23">
        <f ca="1">IF(A1397=10298,1.51,1)*IF($B1397&lt;3,$D1397*'Cost Study'!$B$32*OFFSET('Cost Study'!$B$7,'Operations Support'!$C1397,'Operations Support'!$B1397),0)</f>
        <v>12.420000000000002</v>
      </c>
      <c r="AB1397" s="24">
        <f ca="1">AA1397*'Cost Study'!$B$31</f>
        <v>693.68096962680443</v>
      </c>
      <c r="AC1397" s="23">
        <f ca="1">Y1397*'Cost Study'!$B$31</f>
        <v>76807.574028243267</v>
      </c>
      <c r="AD1397" s="24">
        <f ca="1">AA1397*'Cost Study'!$B$31</f>
        <v>693.68096962680443</v>
      </c>
      <c r="AE1397" s="377">
        <f t="shared" ca="1" si="328"/>
        <v>77501.25499787007</v>
      </c>
      <c r="AF1397" s="377">
        <f t="shared" ca="1" si="329"/>
        <v>77501.25499787007</v>
      </c>
      <c r="AH1397" s="688">
        <f>IFERROR($H1397/SUMIF($A:$A,$A1397,$H:$H)*SUMIF(Summary!$A$110:$A$186,$A1397,Summary!$P$110:$P$186),0)</f>
        <v>27894.682906383423</v>
      </c>
      <c r="AI1397" s="689">
        <f t="shared" ca="1" si="330"/>
        <v>49606.572091486647</v>
      </c>
      <c r="AJ1397" s="688">
        <f>IFERROR(H1397/SUMIF(A:A,A1397,H:H)*SUMIF(Summary!$A$110:$A$186,'Operations Support'!A1397,Summary!$Q$110:$Q$186),0)</f>
        <v>28146.384307300192</v>
      </c>
      <c r="AK1397" s="688">
        <f t="shared" ca="1" si="331"/>
        <v>49354.870690569878</v>
      </c>
      <c r="AM1397" s="688">
        <f>IFERROR($H1397/SUMIF($A:$A,$A1397,$H:$H)*SUMIF(Summary!$A$230:$A$266,$A1397,Summary!$P$230:$P$266),0)</f>
        <v>5277.712975219516</v>
      </c>
      <c r="AN1397" s="688">
        <f>IFERROR($H1397/SUMIF($A:$A,$A1397,$H:$H)*(SUMIF(Summary!$A$230:$A$266,$A1397,Summary!$L$230:$L$266)+SUMIF(Summary!$A$281:$A$317,$A1397,Summary!$L$281:$L$317))-AM1397,0)</f>
        <v>16072.5276226923</v>
      </c>
      <c r="AO1397" s="688">
        <f>IFERROR($H1397/SUMIF($A:$A,$A1397,$H:$H)*SUMIF(Summary!$A$230:$A$266,$A1397,Summary!$Q$230:$Q$266),0)</f>
        <v>5325.3352319039741</v>
      </c>
      <c r="AP1397" s="688">
        <f>IFERROR($H1397/SUMIF($A:$A,$A1397,$H:$H)*(SUMIF(Summary!$A$230:$A$266,$A1397,Summary!$L$230:$L$266)+SUMIF(Summary!$A$281:$A$317,$A1397,Summary!$L$281:$L$317))-AO1397,0)</f>
        <v>16024.905366007843</v>
      </c>
      <c r="AQ1397" s="306"/>
      <c r="AR1397" s="688">
        <f t="shared" ca="1" si="332"/>
        <v>65679.099714178941</v>
      </c>
      <c r="AS1397" s="688">
        <f t="shared" ca="1" si="333"/>
        <v>65379.776056577721</v>
      </c>
    </row>
    <row r="1398" spans="1:45" x14ac:dyDescent="0.2">
      <c r="A1398" s="423">
        <v>3632</v>
      </c>
      <c r="B1398" s="424">
        <v>2</v>
      </c>
      <c r="C1398" s="425" t="s">
        <v>307</v>
      </c>
      <c r="D1398" s="422">
        <f t="shared" si="319"/>
        <v>0</v>
      </c>
      <c r="E1398" s="422">
        <f t="shared" si="320"/>
        <v>0</v>
      </c>
      <c r="F1398" s="422">
        <f t="shared" si="321"/>
        <v>0</v>
      </c>
      <c r="G1398" s="422">
        <f t="shared" si="322"/>
        <v>0</v>
      </c>
      <c r="H1398" s="22">
        <f t="shared" si="323"/>
        <v>0</v>
      </c>
      <c r="I1398" s="116">
        <v>0</v>
      </c>
      <c r="J1398" s="116">
        <v>0</v>
      </c>
      <c r="K1398" s="116">
        <v>0</v>
      </c>
      <c r="L1398" s="116">
        <v>0</v>
      </c>
      <c r="M1398" s="22">
        <f t="shared" si="324"/>
        <v>0</v>
      </c>
      <c r="N1398" s="116">
        <v>0</v>
      </c>
      <c r="O1398" s="116">
        <v>0</v>
      </c>
      <c r="P1398" s="116">
        <v>0</v>
      </c>
      <c r="Q1398" s="116">
        <v>0</v>
      </c>
      <c r="R1398" s="22">
        <f t="shared" si="325"/>
        <v>0</v>
      </c>
      <c r="S1398" s="116">
        <v>0</v>
      </c>
      <c r="T1398" s="116">
        <v>0</v>
      </c>
      <c r="U1398" s="116">
        <v>0</v>
      </c>
      <c r="V1398" s="116">
        <v>0</v>
      </c>
      <c r="W1398" s="22">
        <f t="shared" si="326"/>
        <v>0</v>
      </c>
      <c r="X1398" s="22">
        <f t="shared" si="327"/>
        <v>0</v>
      </c>
      <c r="Y1398" s="22">
        <f ca="1">OFFSET('Cost Study'!$B$7,'Operations Support'!$C1398,'Operations Support'!$B1398)*$H1398</f>
        <v>0</v>
      </c>
      <c r="Z1398" s="23">
        <f ca="1">Y1398*'Cost Study'!$B$31</f>
        <v>0</v>
      </c>
      <c r="AA1398" s="23">
        <f ca="1">IF(A1398=10298,1.51,1)*IF($B1398&lt;3,$D1398*'Cost Study'!$B$32*OFFSET('Cost Study'!$B$7,'Operations Support'!$C1398,'Operations Support'!$B1398),0)</f>
        <v>0</v>
      </c>
      <c r="AB1398" s="24">
        <f ca="1">AA1398*'Cost Study'!$B$31</f>
        <v>0</v>
      </c>
      <c r="AC1398" s="23">
        <f ca="1">Y1398*'Cost Study'!$B$31</f>
        <v>0</v>
      </c>
      <c r="AD1398" s="24">
        <f ca="1">AA1398*'Cost Study'!$B$31</f>
        <v>0</v>
      </c>
      <c r="AE1398" s="377">
        <f t="shared" ca="1" si="328"/>
        <v>0</v>
      </c>
      <c r="AF1398" s="377">
        <f t="shared" ca="1" si="329"/>
        <v>0</v>
      </c>
      <c r="AH1398" s="688">
        <f>IFERROR($H1398/SUMIF($A:$A,$A1398,$H:$H)*SUMIF(Summary!$A$110:$A$186,$A1398,Summary!$P$110:$P$186),0)</f>
        <v>0</v>
      </c>
      <c r="AI1398" s="689">
        <f t="shared" ca="1" si="330"/>
        <v>0</v>
      </c>
      <c r="AJ1398" s="688">
        <f>IFERROR(H1398/SUMIF(A:A,A1398,H:H)*SUMIF(Summary!$A$110:$A$186,'Operations Support'!A1398,Summary!$Q$110:$Q$186),0)</f>
        <v>0</v>
      </c>
      <c r="AK1398" s="688">
        <f t="shared" ca="1" si="331"/>
        <v>0</v>
      </c>
      <c r="AM1398" s="688">
        <f>IFERROR($H1398/SUMIF($A:$A,$A1398,$H:$H)*SUMIF(Summary!$A$230:$A$266,$A1398,Summary!$P$230:$P$266),0)</f>
        <v>0</v>
      </c>
      <c r="AN1398" s="688">
        <f>IFERROR($H1398/SUMIF($A:$A,$A1398,$H:$H)*(SUMIF(Summary!$A$230:$A$266,$A1398,Summary!$L$230:$L$266)+SUMIF(Summary!$A$281:$A$317,$A1398,Summary!$L$281:$L$317))-AM1398,0)</f>
        <v>0</v>
      </c>
      <c r="AO1398" s="688">
        <f>IFERROR($H1398/SUMIF($A:$A,$A1398,$H:$H)*SUMIF(Summary!$A$230:$A$266,$A1398,Summary!$Q$230:$Q$266),0)</f>
        <v>0</v>
      </c>
      <c r="AP1398" s="688">
        <f>IFERROR($H1398/SUMIF($A:$A,$A1398,$H:$H)*(SUMIF(Summary!$A$230:$A$266,$A1398,Summary!$L$230:$L$266)+SUMIF(Summary!$A$281:$A$317,$A1398,Summary!$L$281:$L$317))-AO1398,0)</f>
        <v>0</v>
      </c>
      <c r="AQ1398" s="306"/>
      <c r="AR1398" s="688">
        <f t="shared" ca="1" si="332"/>
        <v>0</v>
      </c>
      <c r="AS1398" s="688">
        <f t="shared" ca="1" si="333"/>
        <v>0</v>
      </c>
    </row>
    <row r="1399" spans="1:45" x14ac:dyDescent="0.2">
      <c r="A1399" s="423">
        <v>3632</v>
      </c>
      <c r="B1399" s="424">
        <v>2</v>
      </c>
      <c r="C1399" s="425" t="s">
        <v>308</v>
      </c>
      <c r="D1399" s="422">
        <f t="shared" si="319"/>
        <v>0</v>
      </c>
      <c r="E1399" s="422">
        <f t="shared" si="320"/>
        <v>0</v>
      </c>
      <c r="F1399" s="422">
        <f t="shared" si="321"/>
        <v>0</v>
      </c>
      <c r="G1399" s="422">
        <f t="shared" si="322"/>
        <v>0</v>
      </c>
      <c r="H1399" s="22">
        <f t="shared" si="323"/>
        <v>0</v>
      </c>
      <c r="I1399" s="116">
        <v>0</v>
      </c>
      <c r="J1399" s="116">
        <v>0</v>
      </c>
      <c r="K1399" s="116">
        <v>0</v>
      </c>
      <c r="L1399" s="116">
        <v>0</v>
      </c>
      <c r="M1399" s="22">
        <f t="shared" si="324"/>
        <v>0</v>
      </c>
      <c r="N1399" s="116">
        <v>0</v>
      </c>
      <c r="O1399" s="116">
        <v>0</v>
      </c>
      <c r="P1399" s="116">
        <v>0</v>
      </c>
      <c r="Q1399" s="116">
        <v>0</v>
      </c>
      <c r="R1399" s="22">
        <f t="shared" si="325"/>
        <v>0</v>
      </c>
      <c r="S1399" s="116">
        <v>0</v>
      </c>
      <c r="T1399" s="116">
        <v>0</v>
      </c>
      <c r="U1399" s="116">
        <v>0</v>
      </c>
      <c r="V1399" s="116">
        <v>0</v>
      </c>
      <c r="W1399" s="22">
        <f t="shared" si="326"/>
        <v>0</v>
      </c>
      <c r="X1399" s="22">
        <f t="shared" si="327"/>
        <v>0</v>
      </c>
      <c r="Y1399" s="22">
        <f ca="1">OFFSET('Cost Study'!$B$7,'Operations Support'!$C1399,'Operations Support'!$B1399)*$H1399</f>
        <v>0</v>
      </c>
      <c r="Z1399" s="23">
        <f ca="1">Y1399*'Cost Study'!$B$31</f>
        <v>0</v>
      </c>
      <c r="AA1399" s="23">
        <f ca="1">IF(A1399=10298,1.51,1)*IF($B1399&lt;3,$D1399*'Cost Study'!$B$32*OFFSET('Cost Study'!$B$7,'Operations Support'!$C1399,'Operations Support'!$B1399),0)</f>
        <v>0</v>
      </c>
      <c r="AB1399" s="24">
        <f ca="1">AA1399*'Cost Study'!$B$31</f>
        <v>0</v>
      </c>
      <c r="AC1399" s="23">
        <f ca="1">Y1399*'Cost Study'!$B$31</f>
        <v>0</v>
      </c>
      <c r="AD1399" s="24">
        <f ca="1">AA1399*'Cost Study'!$B$31</f>
        <v>0</v>
      </c>
      <c r="AE1399" s="377">
        <f t="shared" ca="1" si="328"/>
        <v>0</v>
      </c>
      <c r="AF1399" s="377">
        <f t="shared" ca="1" si="329"/>
        <v>0</v>
      </c>
      <c r="AH1399" s="688">
        <f>IFERROR($H1399/SUMIF($A:$A,$A1399,$H:$H)*SUMIF(Summary!$A$110:$A$186,$A1399,Summary!$P$110:$P$186),0)</f>
        <v>0</v>
      </c>
      <c r="AI1399" s="689">
        <f t="shared" ca="1" si="330"/>
        <v>0</v>
      </c>
      <c r="AJ1399" s="688">
        <f>IFERROR(H1399/SUMIF(A:A,A1399,H:H)*SUMIF(Summary!$A$110:$A$186,'Operations Support'!A1399,Summary!$Q$110:$Q$186),0)</f>
        <v>0</v>
      </c>
      <c r="AK1399" s="688">
        <f t="shared" ca="1" si="331"/>
        <v>0</v>
      </c>
      <c r="AM1399" s="688">
        <f>IFERROR($H1399/SUMIF($A:$A,$A1399,$H:$H)*SUMIF(Summary!$A$230:$A$266,$A1399,Summary!$P$230:$P$266),0)</f>
        <v>0</v>
      </c>
      <c r="AN1399" s="688">
        <f>IFERROR($H1399/SUMIF($A:$A,$A1399,$H:$H)*(SUMIF(Summary!$A$230:$A$266,$A1399,Summary!$L$230:$L$266)+SUMIF(Summary!$A$281:$A$317,$A1399,Summary!$L$281:$L$317))-AM1399,0)</f>
        <v>0</v>
      </c>
      <c r="AO1399" s="688">
        <f>IFERROR($H1399/SUMIF($A:$A,$A1399,$H:$H)*SUMIF(Summary!$A$230:$A$266,$A1399,Summary!$Q$230:$Q$266),0)</f>
        <v>0</v>
      </c>
      <c r="AP1399" s="688">
        <f>IFERROR($H1399/SUMIF($A:$A,$A1399,$H:$H)*(SUMIF(Summary!$A$230:$A$266,$A1399,Summary!$L$230:$L$266)+SUMIF(Summary!$A$281:$A$317,$A1399,Summary!$L$281:$L$317))-AO1399,0)</f>
        <v>0</v>
      </c>
      <c r="AQ1399" s="306"/>
      <c r="AR1399" s="688">
        <f t="shared" ca="1" si="332"/>
        <v>0</v>
      </c>
      <c r="AS1399" s="688">
        <f t="shared" ca="1" si="333"/>
        <v>0</v>
      </c>
    </row>
    <row r="1400" spans="1:45" x14ac:dyDescent="0.2">
      <c r="A1400" s="423">
        <v>3632</v>
      </c>
      <c r="B1400" s="424">
        <v>2</v>
      </c>
      <c r="C1400" s="425" t="s">
        <v>309</v>
      </c>
      <c r="D1400" s="422">
        <f t="shared" si="319"/>
        <v>0</v>
      </c>
      <c r="E1400" s="422">
        <f t="shared" si="320"/>
        <v>0</v>
      </c>
      <c r="F1400" s="422">
        <f t="shared" si="321"/>
        <v>0</v>
      </c>
      <c r="G1400" s="422">
        <f t="shared" si="322"/>
        <v>0</v>
      </c>
      <c r="H1400" s="22">
        <f t="shared" si="323"/>
        <v>0</v>
      </c>
      <c r="I1400" s="116">
        <v>0</v>
      </c>
      <c r="J1400" s="116">
        <v>0</v>
      </c>
      <c r="K1400" s="116">
        <v>0</v>
      </c>
      <c r="L1400" s="116">
        <v>0</v>
      </c>
      <c r="M1400" s="22">
        <f t="shared" si="324"/>
        <v>0</v>
      </c>
      <c r="N1400" s="116">
        <v>0</v>
      </c>
      <c r="O1400" s="116">
        <v>0</v>
      </c>
      <c r="P1400" s="116">
        <v>0</v>
      </c>
      <c r="Q1400" s="116">
        <v>0</v>
      </c>
      <c r="R1400" s="22">
        <f t="shared" si="325"/>
        <v>0</v>
      </c>
      <c r="S1400" s="116">
        <v>0</v>
      </c>
      <c r="T1400" s="116">
        <v>0</v>
      </c>
      <c r="U1400" s="116">
        <v>0</v>
      </c>
      <c r="V1400" s="116">
        <v>0</v>
      </c>
      <c r="W1400" s="22">
        <f t="shared" si="326"/>
        <v>0</v>
      </c>
      <c r="X1400" s="22">
        <f t="shared" si="327"/>
        <v>0</v>
      </c>
      <c r="Y1400" s="22">
        <f ca="1">OFFSET('Cost Study'!$B$7,'Operations Support'!$C1400,'Operations Support'!$B1400)*$H1400</f>
        <v>0</v>
      </c>
      <c r="Z1400" s="23">
        <f ca="1">Y1400*'Cost Study'!$B$31</f>
        <v>0</v>
      </c>
      <c r="AA1400" s="23">
        <f ca="1">IF(A1400=10298,1.51,1)*IF($B1400&lt;3,$D1400*'Cost Study'!$B$32*OFFSET('Cost Study'!$B$7,'Operations Support'!$C1400,'Operations Support'!$B1400),0)</f>
        <v>0</v>
      </c>
      <c r="AB1400" s="24">
        <f ca="1">AA1400*'Cost Study'!$B$31</f>
        <v>0</v>
      </c>
      <c r="AC1400" s="23">
        <f ca="1">Y1400*'Cost Study'!$B$31</f>
        <v>0</v>
      </c>
      <c r="AD1400" s="24">
        <f ca="1">AA1400*'Cost Study'!$B$31</f>
        <v>0</v>
      </c>
      <c r="AE1400" s="377">
        <f t="shared" ca="1" si="328"/>
        <v>0</v>
      </c>
      <c r="AF1400" s="377">
        <f t="shared" ca="1" si="329"/>
        <v>0</v>
      </c>
      <c r="AH1400" s="688">
        <f>IFERROR($H1400/SUMIF($A:$A,$A1400,$H:$H)*SUMIF(Summary!$A$110:$A$186,$A1400,Summary!$P$110:$P$186),0)</f>
        <v>0</v>
      </c>
      <c r="AI1400" s="689">
        <f t="shared" ca="1" si="330"/>
        <v>0</v>
      </c>
      <c r="AJ1400" s="688">
        <f>IFERROR(H1400/SUMIF(A:A,A1400,H:H)*SUMIF(Summary!$A$110:$A$186,'Operations Support'!A1400,Summary!$Q$110:$Q$186),0)</f>
        <v>0</v>
      </c>
      <c r="AK1400" s="688">
        <f t="shared" ca="1" si="331"/>
        <v>0</v>
      </c>
      <c r="AM1400" s="688">
        <f>IFERROR($H1400/SUMIF($A:$A,$A1400,$H:$H)*SUMIF(Summary!$A$230:$A$266,$A1400,Summary!$P$230:$P$266),0)</f>
        <v>0</v>
      </c>
      <c r="AN1400" s="688">
        <f>IFERROR($H1400/SUMIF($A:$A,$A1400,$H:$H)*(SUMIF(Summary!$A$230:$A$266,$A1400,Summary!$L$230:$L$266)+SUMIF(Summary!$A$281:$A$317,$A1400,Summary!$L$281:$L$317))-AM1400,0)</f>
        <v>0</v>
      </c>
      <c r="AO1400" s="688">
        <f>IFERROR($H1400/SUMIF($A:$A,$A1400,$H:$H)*SUMIF(Summary!$A$230:$A$266,$A1400,Summary!$Q$230:$Q$266),0)</f>
        <v>0</v>
      </c>
      <c r="AP1400" s="688">
        <f>IFERROR($H1400/SUMIF($A:$A,$A1400,$H:$H)*(SUMIF(Summary!$A$230:$A$266,$A1400,Summary!$L$230:$L$266)+SUMIF(Summary!$A$281:$A$317,$A1400,Summary!$L$281:$L$317))-AO1400,0)</f>
        <v>0</v>
      </c>
      <c r="AQ1400" s="306"/>
      <c r="AR1400" s="688">
        <f t="shared" ca="1" si="332"/>
        <v>0</v>
      </c>
      <c r="AS1400" s="688">
        <f t="shared" ca="1" si="333"/>
        <v>0</v>
      </c>
    </row>
    <row r="1401" spans="1:45" x14ac:dyDescent="0.2">
      <c r="A1401" s="423">
        <v>3632</v>
      </c>
      <c r="B1401" s="424">
        <v>2</v>
      </c>
      <c r="C1401" s="425" t="s">
        <v>310</v>
      </c>
      <c r="D1401" s="422">
        <f t="shared" si="319"/>
        <v>0</v>
      </c>
      <c r="E1401" s="422">
        <f t="shared" si="320"/>
        <v>0</v>
      </c>
      <c r="F1401" s="422">
        <f t="shared" si="321"/>
        <v>0</v>
      </c>
      <c r="G1401" s="422">
        <f t="shared" si="322"/>
        <v>0</v>
      </c>
      <c r="H1401" s="22">
        <f t="shared" si="323"/>
        <v>0</v>
      </c>
      <c r="I1401" s="116">
        <v>0</v>
      </c>
      <c r="J1401" s="116">
        <v>0</v>
      </c>
      <c r="K1401" s="116">
        <v>0</v>
      </c>
      <c r="L1401" s="116">
        <v>0</v>
      </c>
      <c r="M1401" s="22">
        <f t="shared" si="324"/>
        <v>0</v>
      </c>
      <c r="N1401" s="116">
        <v>0</v>
      </c>
      <c r="O1401" s="116">
        <v>0</v>
      </c>
      <c r="P1401" s="116">
        <v>0</v>
      </c>
      <c r="Q1401" s="116">
        <v>0</v>
      </c>
      <c r="R1401" s="22">
        <f t="shared" si="325"/>
        <v>0</v>
      </c>
      <c r="S1401" s="116">
        <v>0</v>
      </c>
      <c r="T1401" s="116">
        <v>0</v>
      </c>
      <c r="U1401" s="116">
        <v>0</v>
      </c>
      <c r="V1401" s="116">
        <v>0</v>
      </c>
      <c r="W1401" s="22">
        <f t="shared" si="326"/>
        <v>0</v>
      </c>
      <c r="X1401" s="22">
        <f t="shared" si="327"/>
        <v>0</v>
      </c>
      <c r="Y1401" s="22">
        <f ca="1">OFFSET('Cost Study'!$B$7,'Operations Support'!$C1401,'Operations Support'!$B1401)*$H1401</f>
        <v>0</v>
      </c>
      <c r="Z1401" s="23">
        <f ca="1">Y1401*'Cost Study'!$B$31</f>
        <v>0</v>
      </c>
      <c r="AA1401" s="23">
        <f ca="1">IF(A1401=10298,1.51,1)*IF($B1401&lt;3,$D1401*'Cost Study'!$B$32*OFFSET('Cost Study'!$B$7,'Operations Support'!$C1401,'Operations Support'!$B1401),0)</f>
        <v>0</v>
      </c>
      <c r="AB1401" s="24">
        <f ca="1">AA1401*'Cost Study'!$B$31</f>
        <v>0</v>
      </c>
      <c r="AC1401" s="23">
        <f ca="1">Y1401*'Cost Study'!$B$31</f>
        <v>0</v>
      </c>
      <c r="AD1401" s="24">
        <f ca="1">AA1401*'Cost Study'!$B$31</f>
        <v>0</v>
      </c>
      <c r="AE1401" s="377">
        <f t="shared" ca="1" si="328"/>
        <v>0</v>
      </c>
      <c r="AF1401" s="377">
        <f t="shared" ca="1" si="329"/>
        <v>0</v>
      </c>
      <c r="AH1401" s="688">
        <f>IFERROR($H1401/SUMIF($A:$A,$A1401,$H:$H)*SUMIF(Summary!$A$110:$A$186,$A1401,Summary!$P$110:$P$186),0)</f>
        <v>0</v>
      </c>
      <c r="AI1401" s="689">
        <f t="shared" ca="1" si="330"/>
        <v>0</v>
      </c>
      <c r="AJ1401" s="688">
        <f>IFERROR(H1401/SUMIF(A:A,A1401,H:H)*SUMIF(Summary!$A$110:$A$186,'Operations Support'!A1401,Summary!$Q$110:$Q$186),0)</f>
        <v>0</v>
      </c>
      <c r="AK1401" s="688">
        <f t="shared" ca="1" si="331"/>
        <v>0</v>
      </c>
      <c r="AM1401" s="688">
        <f>IFERROR($H1401/SUMIF($A:$A,$A1401,$H:$H)*SUMIF(Summary!$A$230:$A$266,$A1401,Summary!$P$230:$P$266),0)</f>
        <v>0</v>
      </c>
      <c r="AN1401" s="688">
        <f>IFERROR($H1401/SUMIF($A:$A,$A1401,$H:$H)*(SUMIF(Summary!$A$230:$A$266,$A1401,Summary!$L$230:$L$266)+SUMIF(Summary!$A$281:$A$317,$A1401,Summary!$L$281:$L$317))-AM1401,0)</f>
        <v>0</v>
      </c>
      <c r="AO1401" s="688">
        <f>IFERROR($H1401/SUMIF($A:$A,$A1401,$H:$H)*SUMIF(Summary!$A$230:$A$266,$A1401,Summary!$Q$230:$Q$266),0)</f>
        <v>0</v>
      </c>
      <c r="AP1401" s="688">
        <f>IFERROR($H1401/SUMIF($A:$A,$A1401,$H:$H)*(SUMIF(Summary!$A$230:$A$266,$A1401,Summary!$L$230:$L$266)+SUMIF(Summary!$A$281:$A$317,$A1401,Summary!$L$281:$L$317))-AO1401,0)</f>
        <v>0</v>
      </c>
      <c r="AQ1401" s="306"/>
      <c r="AR1401" s="688">
        <f t="shared" ca="1" si="332"/>
        <v>0</v>
      </c>
      <c r="AS1401" s="688">
        <f t="shared" ca="1" si="333"/>
        <v>0</v>
      </c>
    </row>
    <row r="1402" spans="1:45" s="15" customFormat="1" x14ac:dyDescent="0.2">
      <c r="A1402" s="423">
        <v>3632</v>
      </c>
      <c r="B1402" s="424">
        <v>2</v>
      </c>
      <c r="C1402" s="425" t="s">
        <v>311</v>
      </c>
      <c r="D1402" s="422">
        <f t="shared" si="319"/>
        <v>0</v>
      </c>
      <c r="E1402" s="422">
        <f t="shared" si="320"/>
        <v>0</v>
      </c>
      <c r="F1402" s="422">
        <f t="shared" si="321"/>
        <v>0</v>
      </c>
      <c r="G1402" s="422">
        <f t="shared" si="322"/>
        <v>0</v>
      </c>
      <c r="H1402" s="22">
        <f t="shared" si="323"/>
        <v>0</v>
      </c>
      <c r="I1402" s="116">
        <v>0</v>
      </c>
      <c r="J1402" s="116">
        <v>0</v>
      </c>
      <c r="K1402" s="116">
        <v>0</v>
      </c>
      <c r="L1402" s="116">
        <v>0</v>
      </c>
      <c r="M1402" s="22">
        <f t="shared" si="324"/>
        <v>0</v>
      </c>
      <c r="N1402" s="116">
        <v>0</v>
      </c>
      <c r="O1402" s="116">
        <v>0</v>
      </c>
      <c r="P1402" s="116">
        <v>0</v>
      </c>
      <c r="Q1402" s="116">
        <v>0</v>
      </c>
      <c r="R1402" s="22">
        <f t="shared" si="325"/>
        <v>0</v>
      </c>
      <c r="S1402" s="116">
        <v>0</v>
      </c>
      <c r="T1402" s="116">
        <v>0</v>
      </c>
      <c r="U1402" s="116">
        <v>0</v>
      </c>
      <c r="V1402" s="116">
        <v>0</v>
      </c>
      <c r="W1402" s="22">
        <f t="shared" si="326"/>
        <v>0</v>
      </c>
      <c r="X1402" s="22">
        <f t="shared" si="327"/>
        <v>0</v>
      </c>
      <c r="Y1402" s="22">
        <f ca="1">OFFSET('Cost Study'!$B$7,'Operations Support'!$C1402,'Operations Support'!$B1402)*$H1402</f>
        <v>0</v>
      </c>
      <c r="Z1402" s="23">
        <f ca="1">Y1402*'Cost Study'!$B$31</f>
        <v>0</v>
      </c>
      <c r="AA1402" s="23">
        <f ca="1">IF(A1402=10298,1.51,1)*IF($B1402&lt;3,$D1402*'Cost Study'!$B$32*OFFSET('Cost Study'!$B$7,'Operations Support'!$C1402,'Operations Support'!$B1402),0)</f>
        <v>0</v>
      </c>
      <c r="AB1402" s="24">
        <f ca="1">AA1402*'Cost Study'!$B$31</f>
        <v>0</v>
      </c>
      <c r="AC1402" s="23">
        <f ca="1">Y1402*'Cost Study'!$B$31</f>
        <v>0</v>
      </c>
      <c r="AD1402" s="24">
        <f ca="1">AA1402*'Cost Study'!$B$31</f>
        <v>0</v>
      </c>
      <c r="AE1402" s="377">
        <f t="shared" ca="1" si="328"/>
        <v>0</v>
      </c>
      <c r="AF1402" s="377">
        <f t="shared" ca="1" si="329"/>
        <v>0</v>
      </c>
      <c r="AH1402" s="688">
        <f>IFERROR($H1402/SUMIF($A:$A,$A1402,$H:$H)*SUMIF(Summary!$A$110:$A$186,$A1402,Summary!$P$110:$P$186),0)</f>
        <v>0</v>
      </c>
      <c r="AI1402" s="689">
        <f t="shared" ca="1" si="330"/>
        <v>0</v>
      </c>
      <c r="AJ1402" s="688">
        <f>IFERROR(H1402/SUMIF(A:A,A1402,H:H)*SUMIF(Summary!$A$110:$A$186,'Operations Support'!A1402,Summary!$Q$110:$Q$186),0)</f>
        <v>0</v>
      </c>
      <c r="AK1402" s="688">
        <f t="shared" ca="1" si="331"/>
        <v>0</v>
      </c>
      <c r="AL1402" s="1"/>
      <c r="AM1402" s="688">
        <f>IFERROR($H1402/SUMIF($A:$A,$A1402,$H:$H)*SUMIF(Summary!$A$230:$A$266,$A1402,Summary!$P$230:$P$266),0)</f>
        <v>0</v>
      </c>
      <c r="AN1402" s="688">
        <f>IFERROR($H1402/SUMIF($A:$A,$A1402,$H:$H)*(SUMIF(Summary!$A$230:$A$266,$A1402,Summary!$L$230:$L$266)+SUMIF(Summary!$A$281:$A$317,$A1402,Summary!$L$281:$L$317))-AM1402,0)</f>
        <v>0</v>
      </c>
      <c r="AO1402" s="688">
        <f>IFERROR($H1402/SUMIF($A:$A,$A1402,$H:$H)*SUMIF(Summary!$A$230:$A$266,$A1402,Summary!$Q$230:$Q$266),0)</f>
        <v>0</v>
      </c>
      <c r="AP1402" s="688">
        <f>IFERROR($H1402/SUMIF($A:$A,$A1402,$H:$H)*(SUMIF(Summary!$A$230:$A$266,$A1402,Summary!$L$230:$L$266)+SUMIF(Summary!$A$281:$A$317,$A1402,Summary!$L$281:$L$317))-AO1402,0)</f>
        <v>0</v>
      </c>
      <c r="AQ1402" s="306"/>
      <c r="AR1402" s="688">
        <f t="shared" ca="1" si="332"/>
        <v>0</v>
      </c>
      <c r="AS1402" s="688">
        <f t="shared" ca="1" si="333"/>
        <v>0</v>
      </c>
    </row>
    <row r="1403" spans="1:45" x14ac:dyDescent="0.2">
      <c r="A1403" s="423">
        <v>3632</v>
      </c>
      <c r="B1403" s="424">
        <v>2</v>
      </c>
      <c r="C1403" s="425" t="s">
        <v>312</v>
      </c>
      <c r="D1403" s="422">
        <f t="shared" si="319"/>
        <v>0</v>
      </c>
      <c r="E1403" s="422">
        <f t="shared" si="320"/>
        <v>0</v>
      </c>
      <c r="F1403" s="422">
        <f t="shared" si="321"/>
        <v>0</v>
      </c>
      <c r="G1403" s="422">
        <f t="shared" si="322"/>
        <v>0</v>
      </c>
      <c r="H1403" s="22">
        <f t="shared" si="323"/>
        <v>0</v>
      </c>
      <c r="I1403" s="116">
        <v>0</v>
      </c>
      <c r="J1403" s="116">
        <v>0</v>
      </c>
      <c r="K1403" s="116">
        <v>0</v>
      </c>
      <c r="L1403" s="116">
        <v>0</v>
      </c>
      <c r="M1403" s="22">
        <f t="shared" si="324"/>
        <v>0</v>
      </c>
      <c r="N1403" s="116">
        <v>0</v>
      </c>
      <c r="O1403" s="116">
        <v>0</v>
      </c>
      <c r="P1403" s="116">
        <v>0</v>
      </c>
      <c r="Q1403" s="116">
        <v>0</v>
      </c>
      <c r="R1403" s="22">
        <f t="shared" si="325"/>
        <v>0</v>
      </c>
      <c r="S1403" s="116">
        <v>0</v>
      </c>
      <c r="T1403" s="116">
        <v>0</v>
      </c>
      <c r="U1403" s="116">
        <v>0</v>
      </c>
      <c r="V1403" s="116">
        <v>0</v>
      </c>
      <c r="W1403" s="22">
        <f t="shared" si="326"/>
        <v>0</v>
      </c>
      <c r="X1403" s="22">
        <f t="shared" si="327"/>
        <v>0</v>
      </c>
      <c r="Y1403" s="22">
        <f ca="1">OFFSET('Cost Study'!$B$7,'Operations Support'!$C1403,'Operations Support'!$B1403)*$H1403</f>
        <v>0</v>
      </c>
      <c r="Z1403" s="23">
        <f ca="1">Y1403*'Cost Study'!$B$31</f>
        <v>0</v>
      </c>
      <c r="AA1403" s="23">
        <f ca="1">IF(A1403=10298,1.51,1)*IF($B1403&lt;3,$D1403*'Cost Study'!$B$32*OFFSET('Cost Study'!$B$7,'Operations Support'!$C1403,'Operations Support'!$B1403),0)</f>
        <v>0</v>
      </c>
      <c r="AB1403" s="24">
        <f ca="1">AA1403*'Cost Study'!$B$31</f>
        <v>0</v>
      </c>
      <c r="AC1403" s="23">
        <f ca="1">Y1403*'Cost Study'!$B$31</f>
        <v>0</v>
      </c>
      <c r="AD1403" s="24">
        <f ca="1">AA1403*'Cost Study'!$B$31</f>
        <v>0</v>
      </c>
      <c r="AE1403" s="377">
        <f t="shared" ca="1" si="328"/>
        <v>0</v>
      </c>
      <c r="AF1403" s="377">
        <f t="shared" ca="1" si="329"/>
        <v>0</v>
      </c>
      <c r="AH1403" s="688">
        <f>IFERROR($H1403/SUMIF($A:$A,$A1403,$H:$H)*SUMIF(Summary!$A$110:$A$186,$A1403,Summary!$P$110:$P$186),0)</f>
        <v>0</v>
      </c>
      <c r="AI1403" s="689">
        <f t="shared" ca="1" si="330"/>
        <v>0</v>
      </c>
      <c r="AJ1403" s="688">
        <f>IFERROR(H1403/SUMIF(A:A,A1403,H:H)*SUMIF(Summary!$A$110:$A$186,'Operations Support'!A1403,Summary!$Q$110:$Q$186),0)</f>
        <v>0</v>
      </c>
      <c r="AK1403" s="688">
        <f t="shared" ca="1" si="331"/>
        <v>0</v>
      </c>
      <c r="AM1403" s="688">
        <f>IFERROR($H1403/SUMIF($A:$A,$A1403,$H:$H)*SUMIF(Summary!$A$230:$A$266,$A1403,Summary!$P$230:$P$266),0)</f>
        <v>0</v>
      </c>
      <c r="AN1403" s="688">
        <f>IFERROR($H1403/SUMIF($A:$A,$A1403,$H:$H)*(SUMIF(Summary!$A$230:$A$266,$A1403,Summary!$L$230:$L$266)+SUMIF(Summary!$A$281:$A$317,$A1403,Summary!$L$281:$L$317))-AM1403,0)</f>
        <v>0</v>
      </c>
      <c r="AO1403" s="688">
        <f>IFERROR($H1403/SUMIF($A:$A,$A1403,$H:$H)*SUMIF(Summary!$A$230:$A$266,$A1403,Summary!$Q$230:$Q$266),0)</f>
        <v>0</v>
      </c>
      <c r="AP1403" s="688">
        <f>IFERROR($H1403/SUMIF($A:$A,$A1403,$H:$H)*(SUMIF(Summary!$A$230:$A$266,$A1403,Summary!$L$230:$L$266)+SUMIF(Summary!$A$281:$A$317,$A1403,Summary!$L$281:$L$317))-AO1403,0)</f>
        <v>0</v>
      </c>
      <c r="AQ1403" s="306"/>
      <c r="AR1403" s="688">
        <f t="shared" ca="1" si="332"/>
        <v>0</v>
      </c>
      <c r="AS1403" s="688">
        <f t="shared" ca="1" si="333"/>
        <v>0</v>
      </c>
    </row>
    <row r="1404" spans="1:45" x14ac:dyDescent="0.2">
      <c r="A1404" s="423">
        <v>3632</v>
      </c>
      <c r="B1404" s="424">
        <v>2</v>
      </c>
      <c r="C1404" s="425" t="s">
        <v>313</v>
      </c>
      <c r="D1404" s="422">
        <f t="shared" si="319"/>
        <v>2736</v>
      </c>
      <c r="E1404" s="422">
        <f t="shared" si="320"/>
        <v>2623</v>
      </c>
      <c r="F1404" s="422">
        <f t="shared" si="321"/>
        <v>6245</v>
      </c>
      <c r="G1404" s="422">
        <f t="shared" si="322"/>
        <v>0</v>
      </c>
      <c r="H1404" s="22">
        <f t="shared" si="323"/>
        <v>11604</v>
      </c>
      <c r="I1404" s="116">
        <v>1285</v>
      </c>
      <c r="J1404" s="116">
        <v>0</v>
      </c>
      <c r="K1404" s="116">
        <v>4656</v>
      </c>
      <c r="L1404" s="116">
        <v>0</v>
      </c>
      <c r="M1404" s="22">
        <f t="shared" si="324"/>
        <v>5941</v>
      </c>
      <c r="N1404" s="116">
        <v>982</v>
      </c>
      <c r="O1404" s="116">
        <v>1946</v>
      </c>
      <c r="P1404" s="116">
        <v>1258</v>
      </c>
      <c r="Q1404" s="116">
        <v>0</v>
      </c>
      <c r="R1404" s="22">
        <f t="shared" si="325"/>
        <v>4186</v>
      </c>
      <c r="S1404" s="116">
        <v>469</v>
      </c>
      <c r="T1404" s="116">
        <v>677</v>
      </c>
      <c r="U1404" s="116">
        <v>331</v>
      </c>
      <c r="V1404" s="116">
        <v>0</v>
      </c>
      <c r="W1404" s="22">
        <f t="shared" si="326"/>
        <v>1477</v>
      </c>
      <c r="X1404" s="22">
        <f t="shared" si="327"/>
        <v>386.8</v>
      </c>
      <c r="Y1404" s="22">
        <f ca="1">OFFSET('Cost Study'!$B$7,'Operations Support'!$C1404,'Operations Support'!$B1404)*$H1404</f>
        <v>18102.240000000002</v>
      </c>
      <c r="Z1404" s="23">
        <f ca="1">Y1404*'Cost Study'!$B$31</f>
        <v>1011045.0399047604</v>
      </c>
      <c r="AA1404" s="23">
        <f ca="1">IF(A1404=10298,1.51,1)*IF($B1404&lt;3,$D1404*'Cost Study'!$B$32*OFFSET('Cost Study'!$B$7,'Operations Support'!$C1404,'Operations Support'!$B1404),0)</f>
        <v>426.81600000000003</v>
      </c>
      <c r="AB1404" s="24">
        <f ca="1">AA1404*'Cost Study'!$B$31</f>
        <v>23838.497321435923</v>
      </c>
      <c r="AC1404" s="23">
        <f ca="1">Y1404*'Cost Study'!$B$31</f>
        <v>1011045.0399047604</v>
      </c>
      <c r="AD1404" s="24">
        <f ca="1">AA1404*'Cost Study'!$B$31</f>
        <v>23838.497321435923</v>
      </c>
      <c r="AE1404" s="377">
        <f t="shared" ca="1" si="328"/>
        <v>1034883.5372261964</v>
      </c>
      <c r="AF1404" s="377">
        <f t="shared" ca="1" si="329"/>
        <v>1034883.5372261964</v>
      </c>
      <c r="AH1404" s="688">
        <f>IFERROR($H1404/SUMIF($A:$A,$A1404,$H:$H)*SUMIF(Summary!$A$110:$A$186,$A1404,Summary!$P$110:$P$186),0)</f>
        <v>423677.88016449381</v>
      </c>
      <c r="AI1404" s="689">
        <f t="shared" ca="1" si="330"/>
        <v>611205.65706170257</v>
      </c>
      <c r="AJ1404" s="688">
        <f>IFERROR(H1404/SUMIF(A:A,A1404,H:H)*SUMIF(Summary!$A$110:$A$186,'Operations Support'!A1404,Summary!$Q$110:$Q$186),0)</f>
        <v>427500.84227998875</v>
      </c>
      <c r="AK1404" s="688">
        <f t="shared" ca="1" si="331"/>
        <v>607382.69494620757</v>
      </c>
      <c r="AM1404" s="688">
        <f>IFERROR($H1404/SUMIF($A:$A,$A1404,$H:$H)*SUMIF(Summary!$A$230:$A$266,$A1404,Summary!$P$230:$P$266),0)</f>
        <v>80160.44681210375</v>
      </c>
      <c r="AN1404" s="688">
        <f>IFERROR($H1404/SUMIF($A:$A,$A1404,$H:$H)*(SUMIF(Summary!$A$230:$A$266,$A1404,Summary!$L$230:$L$266)+SUMIF(Summary!$A$281:$A$317,$A1404,Summary!$L$281:$L$317))-AM1404,0)</f>
        <v>244117.29127450456</v>
      </c>
      <c r="AO1404" s="688">
        <f>IFERROR($H1404/SUMIF($A:$A,$A1404,$H:$H)*SUMIF(Summary!$A$230:$A$266,$A1404,Summary!$Q$230:$Q$266),0)</f>
        <v>80883.756585096489</v>
      </c>
      <c r="AP1404" s="688">
        <f>IFERROR($H1404/SUMIF($A:$A,$A1404,$H:$H)*(SUMIF(Summary!$A$230:$A$266,$A1404,Summary!$L$230:$L$266)+SUMIF(Summary!$A$281:$A$317,$A1404,Summary!$L$281:$L$317))-AO1404,0)</f>
        <v>243393.98150151182</v>
      </c>
      <c r="AQ1404" s="306"/>
      <c r="AR1404" s="688">
        <f t="shared" ca="1" si="332"/>
        <v>855322.94833620708</v>
      </c>
      <c r="AS1404" s="688">
        <f t="shared" ca="1" si="333"/>
        <v>850776.67644771934</v>
      </c>
    </row>
    <row r="1405" spans="1:45" x14ac:dyDescent="0.2">
      <c r="A1405" s="423">
        <v>3632</v>
      </c>
      <c r="B1405" s="424">
        <v>2</v>
      </c>
      <c r="C1405" s="425" t="s">
        <v>314</v>
      </c>
      <c r="D1405" s="422">
        <f t="shared" si="319"/>
        <v>0</v>
      </c>
      <c r="E1405" s="422">
        <f t="shared" si="320"/>
        <v>0</v>
      </c>
      <c r="F1405" s="422">
        <f t="shared" si="321"/>
        <v>0</v>
      </c>
      <c r="G1405" s="422">
        <f t="shared" si="322"/>
        <v>0</v>
      </c>
      <c r="H1405" s="22">
        <f t="shared" si="323"/>
        <v>0</v>
      </c>
      <c r="I1405" s="116">
        <v>0</v>
      </c>
      <c r="J1405" s="116">
        <v>0</v>
      </c>
      <c r="K1405" s="116">
        <v>0</v>
      </c>
      <c r="L1405" s="116">
        <v>0</v>
      </c>
      <c r="M1405" s="22">
        <f t="shared" si="324"/>
        <v>0</v>
      </c>
      <c r="N1405" s="116">
        <v>0</v>
      </c>
      <c r="O1405" s="116">
        <v>0</v>
      </c>
      <c r="P1405" s="116">
        <v>0</v>
      </c>
      <c r="Q1405" s="116">
        <v>0</v>
      </c>
      <c r="R1405" s="22">
        <f t="shared" si="325"/>
        <v>0</v>
      </c>
      <c r="S1405" s="116">
        <v>0</v>
      </c>
      <c r="T1405" s="116">
        <v>0</v>
      </c>
      <c r="U1405" s="116">
        <v>0</v>
      </c>
      <c r="V1405" s="116">
        <v>0</v>
      </c>
      <c r="W1405" s="22">
        <f t="shared" si="326"/>
        <v>0</v>
      </c>
      <c r="X1405" s="22">
        <f t="shared" si="327"/>
        <v>0</v>
      </c>
      <c r="Y1405" s="22">
        <f ca="1">OFFSET('Cost Study'!$B$7,'Operations Support'!$C1405,'Operations Support'!$B1405)*$H1405</f>
        <v>0</v>
      </c>
      <c r="Z1405" s="23">
        <f ca="1">Y1405*'Cost Study'!$B$31</f>
        <v>0</v>
      </c>
      <c r="AA1405" s="23">
        <f ca="1">IF(A1405=10298,1.51,1)*IF($B1405&lt;3,$D1405*'Cost Study'!$B$32*OFFSET('Cost Study'!$B$7,'Operations Support'!$C1405,'Operations Support'!$B1405),0)</f>
        <v>0</v>
      </c>
      <c r="AB1405" s="24">
        <f ca="1">AA1405*'Cost Study'!$B$31</f>
        <v>0</v>
      </c>
      <c r="AC1405" s="23">
        <f ca="1">Y1405*'Cost Study'!$B$31</f>
        <v>0</v>
      </c>
      <c r="AD1405" s="24">
        <f ca="1">AA1405*'Cost Study'!$B$31</f>
        <v>0</v>
      </c>
      <c r="AE1405" s="377">
        <f t="shared" ca="1" si="328"/>
        <v>0</v>
      </c>
      <c r="AF1405" s="377">
        <f t="shared" ca="1" si="329"/>
        <v>0</v>
      </c>
      <c r="AH1405" s="688">
        <f>IFERROR($H1405/SUMIF($A:$A,$A1405,$H:$H)*SUMIF(Summary!$A$110:$A$186,$A1405,Summary!$P$110:$P$186),0)</f>
        <v>0</v>
      </c>
      <c r="AI1405" s="689">
        <f t="shared" ca="1" si="330"/>
        <v>0</v>
      </c>
      <c r="AJ1405" s="688">
        <f>IFERROR(H1405/SUMIF(A:A,A1405,H:H)*SUMIF(Summary!$A$110:$A$186,'Operations Support'!A1405,Summary!$Q$110:$Q$186),0)</f>
        <v>0</v>
      </c>
      <c r="AK1405" s="688">
        <f t="shared" ca="1" si="331"/>
        <v>0</v>
      </c>
      <c r="AM1405" s="688">
        <f>IFERROR($H1405/SUMIF($A:$A,$A1405,$H:$H)*SUMIF(Summary!$A$230:$A$266,$A1405,Summary!$P$230:$P$266),0)</f>
        <v>0</v>
      </c>
      <c r="AN1405" s="688">
        <f>IFERROR($H1405/SUMIF($A:$A,$A1405,$H:$H)*(SUMIF(Summary!$A$230:$A$266,$A1405,Summary!$L$230:$L$266)+SUMIF(Summary!$A$281:$A$317,$A1405,Summary!$L$281:$L$317))-AM1405,0)</f>
        <v>0</v>
      </c>
      <c r="AO1405" s="688">
        <f>IFERROR($H1405/SUMIF($A:$A,$A1405,$H:$H)*SUMIF(Summary!$A$230:$A$266,$A1405,Summary!$Q$230:$Q$266),0)</f>
        <v>0</v>
      </c>
      <c r="AP1405" s="688">
        <f>IFERROR($H1405/SUMIF($A:$A,$A1405,$H:$H)*(SUMIF(Summary!$A$230:$A$266,$A1405,Summary!$L$230:$L$266)+SUMIF(Summary!$A$281:$A$317,$A1405,Summary!$L$281:$L$317))-AO1405,0)</f>
        <v>0</v>
      </c>
      <c r="AQ1405" s="306"/>
      <c r="AR1405" s="688">
        <f t="shared" ca="1" si="332"/>
        <v>0</v>
      </c>
      <c r="AS1405" s="688">
        <f t="shared" ca="1" si="333"/>
        <v>0</v>
      </c>
    </row>
    <row r="1406" spans="1:45" x14ac:dyDescent="0.2">
      <c r="A1406" s="423">
        <v>3632</v>
      </c>
      <c r="B1406" s="424">
        <v>2</v>
      </c>
      <c r="C1406" s="425" t="s">
        <v>315</v>
      </c>
      <c r="D1406" s="422">
        <f t="shared" si="319"/>
        <v>26369</v>
      </c>
      <c r="E1406" s="422">
        <f t="shared" si="320"/>
        <v>22278</v>
      </c>
      <c r="F1406" s="422">
        <f t="shared" si="321"/>
        <v>78118</v>
      </c>
      <c r="G1406" s="422">
        <f t="shared" si="322"/>
        <v>0</v>
      </c>
      <c r="H1406" s="22">
        <f t="shared" si="323"/>
        <v>126765</v>
      </c>
      <c r="I1406" s="116">
        <v>11228</v>
      </c>
      <c r="J1406" s="116">
        <v>0</v>
      </c>
      <c r="K1406" s="116">
        <v>46684</v>
      </c>
      <c r="L1406" s="116">
        <v>0</v>
      </c>
      <c r="M1406" s="22">
        <f t="shared" si="324"/>
        <v>57912</v>
      </c>
      <c r="N1406" s="116">
        <v>13220</v>
      </c>
      <c r="O1406" s="116">
        <v>18696</v>
      </c>
      <c r="P1406" s="116">
        <v>24443</v>
      </c>
      <c r="Q1406" s="116">
        <v>0</v>
      </c>
      <c r="R1406" s="22">
        <f t="shared" si="325"/>
        <v>56359</v>
      </c>
      <c r="S1406" s="116">
        <v>1921</v>
      </c>
      <c r="T1406" s="116">
        <v>3582</v>
      </c>
      <c r="U1406" s="116">
        <v>6991</v>
      </c>
      <c r="V1406" s="116">
        <v>0</v>
      </c>
      <c r="W1406" s="22">
        <f t="shared" si="326"/>
        <v>12494</v>
      </c>
      <c r="X1406" s="22">
        <f t="shared" si="327"/>
        <v>4225.5</v>
      </c>
      <c r="Y1406" s="22">
        <f ca="1">OFFSET('Cost Study'!$B$7,'Operations Support'!$C1406,'Operations Support'!$B1406)*$H1406</f>
        <v>226909.35</v>
      </c>
      <c r="Z1406" s="23">
        <f ca="1">Y1406*'Cost Study'!$B$31</f>
        <v>12673325.114765534</v>
      </c>
      <c r="AA1406" s="23">
        <f ca="1">IF(A1406=10298,1.51,1)*IF($B1406&lt;3,$D1406*'Cost Study'!$B$32*OFFSET('Cost Study'!$B$7,'Operations Support'!$C1406,'Operations Support'!$B1406),0)</f>
        <v>4720.0510000000004</v>
      </c>
      <c r="AB1406" s="24">
        <f ca="1">AA1406*'Cost Study'!$B$31</f>
        <v>263623.95767858037</v>
      </c>
      <c r="AC1406" s="23">
        <f ca="1">Y1406*'Cost Study'!$B$31</f>
        <v>12673325.114765534</v>
      </c>
      <c r="AD1406" s="24">
        <f ca="1">AA1406*'Cost Study'!$B$31</f>
        <v>263623.95767858037</v>
      </c>
      <c r="AE1406" s="377">
        <f t="shared" ca="1" si="328"/>
        <v>12936949.072444115</v>
      </c>
      <c r="AF1406" s="377">
        <f t="shared" ca="1" si="329"/>
        <v>12936949.072444115</v>
      </c>
      <c r="AH1406" s="688">
        <f>IFERROR($H1406/SUMIF($A:$A,$A1406,$H:$H)*SUMIF(Summary!$A$110:$A$186,$A1406,Summary!$P$110:$P$186),0)</f>
        <v>4628363.1919210656</v>
      </c>
      <c r="AI1406" s="689">
        <f t="shared" ca="1" si="330"/>
        <v>8308585.8805230493</v>
      </c>
      <c r="AJ1406" s="688">
        <f>IFERROR(H1406/SUMIF(A:A,A1406,H:H)*SUMIF(Summary!$A$110:$A$186,'Operations Support'!A1406,Summary!$Q$110:$Q$186),0)</f>
        <v>4670126.1867996184</v>
      </c>
      <c r="AK1406" s="688">
        <f t="shared" ca="1" si="331"/>
        <v>8266822.8856444964</v>
      </c>
      <c r="AM1406" s="688">
        <f>IFERROR($H1406/SUMIF($A:$A,$A1406,$H:$H)*SUMIF(Summary!$A$230:$A$266,$A1406,Summary!$P$230:$P$266),0)</f>
        <v>875692.78181112814</v>
      </c>
      <c r="AN1406" s="688">
        <f>IFERROR($H1406/SUMIF($A:$A,$A1406,$H:$H)*(SUMIF(Summary!$A$230:$A$266,$A1406,Summary!$L$230:$L$266)+SUMIF(Summary!$A$281:$A$317,$A1406,Summary!$L$281:$L$317))-AM1406,0)</f>
        <v>2666798.3823175253</v>
      </c>
      <c r="AO1406" s="688">
        <f>IFERROR($H1406/SUMIF($A:$A,$A1406,$H:$H)*SUMIF(Summary!$A$230:$A$266,$A1406,Summary!$Q$230:$Q$266),0)</f>
        <v>883594.39878574235</v>
      </c>
      <c r="AP1406" s="688">
        <f>IFERROR($H1406/SUMIF($A:$A,$A1406,$H:$H)*(SUMIF(Summary!$A$230:$A$266,$A1406,Summary!$L$230:$L$266)+SUMIF(Summary!$A$281:$A$317,$A1406,Summary!$L$281:$L$317))-AO1406,0)</f>
        <v>2658896.7653429108</v>
      </c>
      <c r="AQ1406" s="306"/>
      <c r="AR1406" s="688">
        <f t="shared" ca="1" si="332"/>
        <v>10975384.262840575</v>
      </c>
      <c r="AS1406" s="688">
        <f t="shared" ca="1" si="333"/>
        <v>10925719.650987407</v>
      </c>
    </row>
    <row r="1407" spans="1:45" x14ac:dyDescent="0.2">
      <c r="A1407" s="423">
        <v>3632</v>
      </c>
      <c r="B1407" s="424">
        <v>2</v>
      </c>
      <c r="C1407" s="425" t="s">
        <v>316</v>
      </c>
      <c r="D1407" s="422">
        <f t="shared" si="319"/>
        <v>0</v>
      </c>
      <c r="E1407" s="422">
        <f t="shared" si="320"/>
        <v>0</v>
      </c>
      <c r="F1407" s="422">
        <f t="shared" si="321"/>
        <v>0</v>
      </c>
      <c r="G1407" s="422">
        <f t="shared" si="322"/>
        <v>0</v>
      </c>
      <c r="H1407" s="22">
        <f t="shared" si="323"/>
        <v>0</v>
      </c>
      <c r="I1407" s="116">
        <v>0</v>
      </c>
      <c r="J1407" s="116">
        <v>0</v>
      </c>
      <c r="K1407" s="116">
        <v>0</v>
      </c>
      <c r="L1407" s="116">
        <v>0</v>
      </c>
      <c r="M1407" s="22">
        <f t="shared" si="324"/>
        <v>0</v>
      </c>
      <c r="N1407" s="116">
        <v>0</v>
      </c>
      <c r="O1407" s="116">
        <v>0</v>
      </c>
      <c r="P1407" s="116">
        <v>0</v>
      </c>
      <c r="Q1407" s="116">
        <v>0</v>
      </c>
      <c r="R1407" s="22">
        <f t="shared" si="325"/>
        <v>0</v>
      </c>
      <c r="S1407" s="116">
        <v>0</v>
      </c>
      <c r="T1407" s="116">
        <v>0</v>
      </c>
      <c r="U1407" s="116">
        <v>0</v>
      </c>
      <c r="V1407" s="116">
        <v>0</v>
      </c>
      <c r="W1407" s="22">
        <f t="shared" si="326"/>
        <v>0</v>
      </c>
      <c r="X1407" s="22">
        <f t="shared" si="327"/>
        <v>0</v>
      </c>
      <c r="Y1407" s="22">
        <f ca="1">OFFSET('Cost Study'!$B$7,'Operations Support'!$C1407,'Operations Support'!$B1407)*$H1407</f>
        <v>0</v>
      </c>
      <c r="Z1407" s="23">
        <f ca="1">Y1407*'Cost Study'!$B$31</f>
        <v>0</v>
      </c>
      <c r="AA1407" s="23">
        <f ca="1">IF(A1407=10298,1.51,1)*IF($B1407&lt;3,$D1407*'Cost Study'!$B$32*OFFSET('Cost Study'!$B$7,'Operations Support'!$C1407,'Operations Support'!$B1407),0)</f>
        <v>0</v>
      </c>
      <c r="AB1407" s="24">
        <f ca="1">AA1407*'Cost Study'!$B$31</f>
        <v>0</v>
      </c>
      <c r="AC1407" s="23">
        <f ca="1">Y1407*'Cost Study'!$B$31</f>
        <v>0</v>
      </c>
      <c r="AD1407" s="24">
        <f ca="1">AA1407*'Cost Study'!$B$31</f>
        <v>0</v>
      </c>
      <c r="AE1407" s="377">
        <f t="shared" ca="1" si="328"/>
        <v>0</v>
      </c>
      <c r="AF1407" s="377">
        <f t="shared" ca="1" si="329"/>
        <v>0</v>
      </c>
      <c r="AH1407" s="688">
        <f>IFERROR($H1407/SUMIF($A:$A,$A1407,$H:$H)*SUMIF(Summary!$A$110:$A$186,$A1407,Summary!$P$110:$P$186),0)</f>
        <v>0</v>
      </c>
      <c r="AI1407" s="689">
        <f t="shared" ca="1" si="330"/>
        <v>0</v>
      </c>
      <c r="AJ1407" s="688">
        <f>IFERROR(H1407/SUMIF(A:A,A1407,H:H)*SUMIF(Summary!$A$110:$A$186,'Operations Support'!A1407,Summary!$Q$110:$Q$186),0)</f>
        <v>0</v>
      </c>
      <c r="AK1407" s="688">
        <f t="shared" ca="1" si="331"/>
        <v>0</v>
      </c>
      <c r="AM1407" s="688">
        <f>IFERROR($H1407/SUMIF($A:$A,$A1407,$H:$H)*SUMIF(Summary!$A$230:$A$266,$A1407,Summary!$P$230:$P$266),0)</f>
        <v>0</v>
      </c>
      <c r="AN1407" s="688">
        <f>IFERROR($H1407/SUMIF($A:$A,$A1407,$H:$H)*(SUMIF(Summary!$A$230:$A$266,$A1407,Summary!$L$230:$L$266)+SUMIF(Summary!$A$281:$A$317,$A1407,Summary!$L$281:$L$317))-AM1407,0)</f>
        <v>0</v>
      </c>
      <c r="AO1407" s="688">
        <f>IFERROR($H1407/SUMIF($A:$A,$A1407,$H:$H)*SUMIF(Summary!$A$230:$A$266,$A1407,Summary!$Q$230:$Q$266),0)</f>
        <v>0</v>
      </c>
      <c r="AP1407" s="688">
        <f>IFERROR($H1407/SUMIF($A:$A,$A1407,$H:$H)*(SUMIF(Summary!$A$230:$A$266,$A1407,Summary!$L$230:$L$266)+SUMIF(Summary!$A$281:$A$317,$A1407,Summary!$L$281:$L$317))-AO1407,0)</f>
        <v>0</v>
      </c>
      <c r="AQ1407" s="306"/>
      <c r="AR1407" s="688">
        <f t="shared" ca="1" si="332"/>
        <v>0</v>
      </c>
      <c r="AS1407" s="688">
        <f t="shared" ca="1" si="333"/>
        <v>0</v>
      </c>
    </row>
    <row r="1408" spans="1:45" x14ac:dyDescent="0.2">
      <c r="A1408" s="423">
        <v>3632</v>
      </c>
      <c r="B1408" s="424">
        <v>2</v>
      </c>
      <c r="C1408" s="425" t="s">
        <v>317</v>
      </c>
      <c r="D1408" s="422">
        <f t="shared" si="319"/>
        <v>281</v>
      </c>
      <c r="E1408" s="422">
        <f t="shared" si="320"/>
        <v>816</v>
      </c>
      <c r="F1408" s="422">
        <f t="shared" si="321"/>
        <v>3856</v>
      </c>
      <c r="G1408" s="422">
        <f t="shared" si="322"/>
        <v>0</v>
      </c>
      <c r="H1408" s="22">
        <f t="shared" si="323"/>
        <v>4953</v>
      </c>
      <c r="I1408" s="116">
        <v>186</v>
      </c>
      <c r="J1408" s="116">
        <v>0</v>
      </c>
      <c r="K1408" s="116">
        <v>2571</v>
      </c>
      <c r="L1408" s="116">
        <v>0</v>
      </c>
      <c r="M1408" s="22">
        <f t="shared" si="324"/>
        <v>2757</v>
      </c>
      <c r="N1408" s="116">
        <v>95</v>
      </c>
      <c r="O1408" s="116">
        <v>816</v>
      </c>
      <c r="P1408" s="116">
        <v>1285</v>
      </c>
      <c r="Q1408" s="116">
        <v>0</v>
      </c>
      <c r="R1408" s="22">
        <f t="shared" si="325"/>
        <v>2196</v>
      </c>
      <c r="S1408" s="116">
        <v>0</v>
      </c>
      <c r="T1408" s="116">
        <v>0</v>
      </c>
      <c r="U1408" s="116">
        <v>0</v>
      </c>
      <c r="V1408" s="116">
        <v>0</v>
      </c>
      <c r="W1408" s="22">
        <f t="shared" si="326"/>
        <v>0</v>
      </c>
      <c r="X1408" s="22">
        <f t="shared" si="327"/>
        <v>165.1</v>
      </c>
      <c r="Y1408" s="22">
        <f ca="1">OFFSET('Cost Study'!$B$7,'Operations Support'!$C1408,'Operations Support'!$B1408)*$H1408</f>
        <v>10847.07</v>
      </c>
      <c r="Z1408" s="23">
        <f ca="1">Y1408*'Cost Study'!$B$31</f>
        <v>605829.79349515459</v>
      </c>
      <c r="AA1408" s="23">
        <f ca="1">IF(A1408=10298,1.51,1)*IF($B1408&lt;3,$D1408*'Cost Study'!$B$32*OFFSET('Cost Study'!$B$7,'Operations Support'!$C1408,'Operations Support'!$B1408),0)</f>
        <v>61.539000000000001</v>
      </c>
      <c r="AB1408" s="24">
        <f ca="1">AA1408*'Cost Study'!$B$31</f>
        <v>3437.0719154479802</v>
      </c>
      <c r="AC1408" s="23">
        <f ca="1">Y1408*'Cost Study'!$B$31</f>
        <v>605829.79349515459</v>
      </c>
      <c r="AD1408" s="24">
        <f ca="1">AA1408*'Cost Study'!$B$31</f>
        <v>3437.0719154479802</v>
      </c>
      <c r="AE1408" s="377">
        <f t="shared" ca="1" si="328"/>
        <v>609266.86541060254</v>
      </c>
      <c r="AF1408" s="377">
        <f t="shared" ca="1" si="329"/>
        <v>609266.86541060254</v>
      </c>
      <c r="AH1408" s="688">
        <f>IFERROR($H1408/SUMIF($A:$A,$A1408,$H:$H)*SUMIF(Summary!$A$110:$A$186,$A1408,Summary!$P$110:$P$186),0)</f>
        <v>180840.791145703</v>
      </c>
      <c r="AI1408" s="689">
        <f t="shared" ca="1" si="330"/>
        <v>428426.07426489954</v>
      </c>
      <c r="AJ1408" s="688">
        <f>IFERROR(H1408/SUMIF(A:A,A1408,H:H)*SUMIF(Summary!$A$110:$A$186,'Operations Support'!A1408,Summary!$Q$110:$Q$186),0)</f>
        <v>182472.56737442125</v>
      </c>
      <c r="AK1408" s="688">
        <f t="shared" ca="1" si="331"/>
        <v>426794.29803618125</v>
      </c>
      <c r="AM1408" s="688">
        <f>IFERROR($H1408/SUMIF($A:$A,$A1408,$H:$H)*SUMIF(Summary!$A$230:$A$266,$A1408,Summary!$P$230:$P$266),0)</f>
        <v>34215.330322332804</v>
      </c>
      <c r="AN1408" s="688">
        <f>IFERROR($H1408/SUMIF($A:$A,$A1408,$H:$H)*(SUMIF(Summary!$A$230:$A$266,$A1408,Summary!$L$230:$L$266)+SUMIF(Summary!$A$281:$A$317,$A1408,Summary!$L$281:$L$317))-AM1408,0)</f>
        <v>104197.94412983634</v>
      </c>
      <c r="AO1408" s="688">
        <f>IFERROR($H1408/SUMIF($A:$A,$A1408,$H:$H)*SUMIF(Summary!$A$230:$A$266,$A1408,Summary!$Q$230:$Q$266),0)</f>
        <v>34524.064664424586</v>
      </c>
      <c r="AP1408" s="688">
        <f>IFERROR($H1408/SUMIF($A:$A,$A1408,$H:$H)*(SUMIF(Summary!$A$230:$A$266,$A1408,Summary!$L$230:$L$266)+SUMIF(Summary!$A$281:$A$317,$A1408,Summary!$L$281:$L$317))-AO1408,0)</f>
        <v>103889.20978774455</v>
      </c>
      <c r="AQ1408" s="306"/>
      <c r="AR1408" s="688">
        <f t="shared" ca="1" si="332"/>
        <v>532624.01839473587</v>
      </c>
      <c r="AS1408" s="688">
        <f t="shared" ca="1" si="333"/>
        <v>530683.50782392581</v>
      </c>
    </row>
    <row r="1409" spans="1:45" x14ac:dyDescent="0.2">
      <c r="A1409" s="423">
        <v>3632</v>
      </c>
      <c r="B1409" s="424">
        <v>2</v>
      </c>
      <c r="C1409" s="425" t="s">
        <v>318</v>
      </c>
      <c r="D1409" s="422">
        <f t="shared" si="319"/>
        <v>11271</v>
      </c>
      <c r="E1409" s="422">
        <f t="shared" si="320"/>
        <v>1676</v>
      </c>
      <c r="F1409" s="422">
        <f t="shared" si="321"/>
        <v>14459</v>
      </c>
      <c r="G1409" s="422">
        <f t="shared" si="322"/>
        <v>0</v>
      </c>
      <c r="H1409" s="22">
        <f t="shared" si="323"/>
        <v>27406</v>
      </c>
      <c r="I1409" s="116">
        <v>5985</v>
      </c>
      <c r="J1409" s="116">
        <v>0</v>
      </c>
      <c r="K1409" s="116">
        <v>7726</v>
      </c>
      <c r="L1409" s="116">
        <v>0</v>
      </c>
      <c r="M1409" s="22">
        <f t="shared" si="324"/>
        <v>13711</v>
      </c>
      <c r="N1409" s="116">
        <v>4885</v>
      </c>
      <c r="O1409" s="116">
        <v>1508</v>
      </c>
      <c r="P1409" s="116">
        <v>5730</v>
      </c>
      <c r="Q1409" s="116">
        <v>0</v>
      </c>
      <c r="R1409" s="22">
        <f t="shared" si="325"/>
        <v>12123</v>
      </c>
      <c r="S1409" s="116">
        <v>401</v>
      </c>
      <c r="T1409" s="116">
        <v>168</v>
      </c>
      <c r="U1409" s="116">
        <v>1003</v>
      </c>
      <c r="V1409" s="116">
        <v>0</v>
      </c>
      <c r="W1409" s="22">
        <f t="shared" si="326"/>
        <v>1572</v>
      </c>
      <c r="X1409" s="22">
        <f t="shared" si="327"/>
        <v>913.5333333333333</v>
      </c>
      <c r="Y1409" s="22">
        <f ca="1">OFFSET('Cost Study'!$B$7,'Operations Support'!$C1409,'Operations Support'!$B1409)*$H1409</f>
        <v>62759.74</v>
      </c>
      <c r="Z1409" s="23">
        <f ca="1">Y1409*'Cost Study'!$B$31</f>
        <v>3505252.6003805264</v>
      </c>
      <c r="AA1409" s="23">
        <f ca="1">IF(A1409=10298,1.51,1)*IF($B1409&lt;3,$D1409*'Cost Study'!$B$32*OFFSET('Cost Study'!$B$7,'Operations Support'!$C1409,'Operations Support'!$B1409),0)</f>
        <v>2581.0590000000002</v>
      </c>
      <c r="AB1409" s="24">
        <f ca="1">AA1409*'Cost Study'!$B$31</f>
        <v>144157.12639162561</v>
      </c>
      <c r="AC1409" s="23">
        <f ca="1">Y1409*'Cost Study'!$B$31</f>
        <v>3505252.6003805264</v>
      </c>
      <c r="AD1409" s="24">
        <f ca="1">AA1409*'Cost Study'!$B$31</f>
        <v>144157.12639162561</v>
      </c>
      <c r="AE1409" s="377">
        <f t="shared" ca="1" si="328"/>
        <v>3649409.7267721519</v>
      </c>
      <c r="AF1409" s="377">
        <f t="shared" ca="1" si="329"/>
        <v>3649409.7267721519</v>
      </c>
      <c r="AH1409" s="688">
        <f>IFERROR($H1409/SUMIF($A:$A,$A1409,$H:$H)*SUMIF(Summary!$A$110:$A$186,$A1409,Summary!$P$110:$P$186),0)</f>
        <v>1000630.4708538536</v>
      </c>
      <c r="AI1409" s="689">
        <f t="shared" ca="1" si="330"/>
        <v>2648779.2559182984</v>
      </c>
      <c r="AJ1409" s="688">
        <f>IFERROR(H1409/SUMIF(A:A,A1409,H:H)*SUMIF(Summary!$A$110:$A$186,'Operations Support'!A1409,Summary!$Q$110:$Q$186),0)</f>
        <v>1009659.4349815041</v>
      </c>
      <c r="AK1409" s="688">
        <f t="shared" ca="1" si="331"/>
        <v>2639750.2917906479</v>
      </c>
      <c r="AM1409" s="688">
        <f>IFERROR($H1409/SUMIF($A:$A,$A1409,$H:$H)*SUMIF(Summary!$A$230:$A$266,$A1409,Summary!$P$230:$P$266),0)</f>
        <v>189320.682982809</v>
      </c>
      <c r="AN1409" s="688">
        <f>IFERROR($H1409/SUMIF($A:$A,$A1409,$H:$H)*(SUMIF(Summary!$A$230:$A$266,$A1409,Summary!$L$230:$L$266)+SUMIF(Summary!$A$281:$A$317,$A1409,Summary!$L$281:$L$317))-AM1409,0)</f>
        <v>576549.33511453564</v>
      </c>
      <c r="AO1409" s="688">
        <f>IFERROR($H1409/SUMIF($A:$A,$A1409,$H:$H)*SUMIF(Summary!$A$230:$A$266,$A1409,Summary!$Q$230:$Q$266),0)</f>
        <v>191028.97560937214</v>
      </c>
      <c r="AP1409" s="688">
        <f>IFERROR($H1409/SUMIF($A:$A,$A1409,$H:$H)*(SUMIF(Summary!$A$230:$A$266,$A1409,Summary!$L$230:$L$266)+SUMIF(Summary!$A$281:$A$317,$A1409,Summary!$L$281:$L$317))-AO1409,0)</f>
        <v>574841.04248797253</v>
      </c>
      <c r="AQ1409" s="306"/>
      <c r="AR1409" s="688">
        <f t="shared" ca="1" si="332"/>
        <v>3225328.5910328338</v>
      </c>
      <c r="AS1409" s="688">
        <f t="shared" ca="1" si="333"/>
        <v>3214591.3342786203</v>
      </c>
    </row>
    <row r="1410" spans="1:45" x14ac:dyDescent="0.2">
      <c r="A1410" s="423">
        <v>3632</v>
      </c>
      <c r="B1410" s="424">
        <v>2</v>
      </c>
      <c r="C1410" s="425" t="s">
        <v>319</v>
      </c>
      <c r="D1410" s="422">
        <f t="shared" si="319"/>
        <v>0</v>
      </c>
      <c r="E1410" s="422">
        <f t="shared" si="320"/>
        <v>0</v>
      </c>
      <c r="F1410" s="422">
        <f t="shared" si="321"/>
        <v>0</v>
      </c>
      <c r="G1410" s="422">
        <f t="shared" si="322"/>
        <v>0</v>
      </c>
      <c r="H1410" s="22">
        <f t="shared" si="323"/>
        <v>0</v>
      </c>
      <c r="I1410" s="116">
        <v>0</v>
      </c>
      <c r="J1410" s="116">
        <v>0</v>
      </c>
      <c r="K1410" s="116">
        <v>0</v>
      </c>
      <c r="L1410" s="116">
        <v>0</v>
      </c>
      <c r="M1410" s="22">
        <f t="shared" si="324"/>
        <v>0</v>
      </c>
      <c r="N1410" s="116">
        <v>0</v>
      </c>
      <c r="O1410" s="116">
        <v>0</v>
      </c>
      <c r="P1410" s="116">
        <v>0</v>
      </c>
      <c r="Q1410" s="116">
        <v>0</v>
      </c>
      <c r="R1410" s="22">
        <f t="shared" si="325"/>
        <v>0</v>
      </c>
      <c r="S1410" s="116">
        <v>0</v>
      </c>
      <c r="T1410" s="116">
        <v>0</v>
      </c>
      <c r="U1410" s="116">
        <v>0</v>
      </c>
      <c r="V1410" s="116">
        <v>0</v>
      </c>
      <c r="W1410" s="22">
        <f t="shared" si="326"/>
        <v>0</v>
      </c>
      <c r="X1410" s="22">
        <f t="shared" si="327"/>
        <v>0</v>
      </c>
      <c r="Y1410" s="22">
        <f ca="1">OFFSET('Cost Study'!$B$7,'Operations Support'!$C1410,'Operations Support'!$B1410)*$H1410</f>
        <v>0</v>
      </c>
      <c r="Z1410" s="23">
        <f ca="1">Y1410*'Cost Study'!$B$31</f>
        <v>0</v>
      </c>
      <c r="AA1410" s="23">
        <f ca="1">IF(A1410=10298,1.51,1)*IF($B1410&lt;3,$D1410*'Cost Study'!$B$32*OFFSET('Cost Study'!$B$7,'Operations Support'!$C1410,'Operations Support'!$B1410),0)</f>
        <v>0</v>
      </c>
      <c r="AB1410" s="24">
        <f ca="1">AA1410*'Cost Study'!$B$31</f>
        <v>0</v>
      </c>
      <c r="AC1410" s="23">
        <f ca="1">Y1410*'Cost Study'!$B$31</f>
        <v>0</v>
      </c>
      <c r="AD1410" s="24">
        <f ca="1">AA1410*'Cost Study'!$B$31</f>
        <v>0</v>
      </c>
      <c r="AE1410" s="377">
        <f t="shared" ca="1" si="328"/>
        <v>0</v>
      </c>
      <c r="AF1410" s="377">
        <f t="shared" ca="1" si="329"/>
        <v>0</v>
      </c>
      <c r="AH1410" s="688">
        <f>IFERROR($H1410/SUMIF($A:$A,$A1410,$H:$H)*SUMIF(Summary!$A$110:$A$186,$A1410,Summary!$P$110:$P$186),0)</f>
        <v>0</v>
      </c>
      <c r="AI1410" s="689">
        <f t="shared" ca="1" si="330"/>
        <v>0</v>
      </c>
      <c r="AJ1410" s="688">
        <f>IFERROR(H1410/SUMIF(A:A,A1410,H:H)*SUMIF(Summary!$A$110:$A$186,'Operations Support'!A1410,Summary!$Q$110:$Q$186),0)</f>
        <v>0</v>
      </c>
      <c r="AK1410" s="688">
        <f t="shared" ca="1" si="331"/>
        <v>0</v>
      </c>
      <c r="AM1410" s="688">
        <f>IFERROR($H1410/SUMIF($A:$A,$A1410,$H:$H)*SUMIF(Summary!$A$230:$A$266,$A1410,Summary!$P$230:$P$266),0)</f>
        <v>0</v>
      </c>
      <c r="AN1410" s="688">
        <f>IFERROR($H1410/SUMIF($A:$A,$A1410,$H:$H)*(SUMIF(Summary!$A$230:$A$266,$A1410,Summary!$L$230:$L$266)+SUMIF(Summary!$A$281:$A$317,$A1410,Summary!$L$281:$L$317))-AM1410,0)</f>
        <v>0</v>
      </c>
      <c r="AO1410" s="688">
        <f>IFERROR($H1410/SUMIF($A:$A,$A1410,$H:$H)*SUMIF(Summary!$A$230:$A$266,$A1410,Summary!$Q$230:$Q$266),0)</f>
        <v>0</v>
      </c>
      <c r="AP1410" s="688">
        <f>IFERROR($H1410/SUMIF($A:$A,$A1410,$H:$H)*(SUMIF(Summary!$A$230:$A$266,$A1410,Summary!$L$230:$L$266)+SUMIF(Summary!$A$281:$A$317,$A1410,Summary!$L$281:$L$317))-AO1410,0)</f>
        <v>0</v>
      </c>
      <c r="AQ1410" s="306"/>
      <c r="AR1410" s="688">
        <f t="shared" ca="1" si="332"/>
        <v>0</v>
      </c>
      <c r="AS1410" s="688">
        <f t="shared" ca="1" si="333"/>
        <v>0</v>
      </c>
    </row>
    <row r="1411" spans="1:45" x14ac:dyDescent="0.2">
      <c r="A1411" s="423">
        <v>3632</v>
      </c>
      <c r="B1411" s="424">
        <v>2</v>
      </c>
      <c r="C1411" s="425" t="s">
        <v>320</v>
      </c>
      <c r="D1411" s="422">
        <f t="shared" si="319"/>
        <v>0</v>
      </c>
      <c r="E1411" s="422">
        <f t="shared" si="320"/>
        <v>0</v>
      </c>
      <c r="F1411" s="422">
        <f t="shared" si="321"/>
        <v>0</v>
      </c>
      <c r="G1411" s="422">
        <f t="shared" si="322"/>
        <v>0</v>
      </c>
      <c r="H1411" s="22">
        <f t="shared" si="323"/>
        <v>0</v>
      </c>
      <c r="I1411" s="116">
        <v>0</v>
      </c>
      <c r="J1411" s="116">
        <v>0</v>
      </c>
      <c r="K1411" s="116">
        <v>0</v>
      </c>
      <c r="L1411" s="116">
        <v>0</v>
      </c>
      <c r="M1411" s="22">
        <f t="shared" si="324"/>
        <v>0</v>
      </c>
      <c r="N1411" s="116">
        <v>0</v>
      </c>
      <c r="O1411" s="116">
        <v>0</v>
      </c>
      <c r="P1411" s="116">
        <v>0</v>
      </c>
      <c r="Q1411" s="116">
        <v>0</v>
      </c>
      <c r="R1411" s="22">
        <f t="shared" si="325"/>
        <v>0</v>
      </c>
      <c r="S1411" s="116">
        <v>0</v>
      </c>
      <c r="T1411" s="116">
        <v>0</v>
      </c>
      <c r="U1411" s="116">
        <v>0</v>
      </c>
      <c r="V1411" s="116">
        <v>0</v>
      </c>
      <c r="W1411" s="22">
        <f t="shared" si="326"/>
        <v>0</v>
      </c>
      <c r="X1411" s="22">
        <f t="shared" si="327"/>
        <v>0</v>
      </c>
      <c r="Y1411" s="22">
        <f ca="1">OFFSET('Cost Study'!$B$7,'Operations Support'!$C1411,'Operations Support'!$B1411)*$H1411</f>
        <v>0</v>
      </c>
      <c r="Z1411" s="23">
        <f ca="1">Y1411*'Cost Study'!$B$31</f>
        <v>0</v>
      </c>
      <c r="AA1411" s="23">
        <f ca="1">IF(A1411=10298,1.51,1)*IF($B1411&lt;3,$D1411*'Cost Study'!$B$32*OFFSET('Cost Study'!$B$7,'Operations Support'!$C1411,'Operations Support'!$B1411),0)</f>
        <v>0</v>
      </c>
      <c r="AB1411" s="24">
        <f ca="1">AA1411*'Cost Study'!$B$31</f>
        <v>0</v>
      </c>
      <c r="AC1411" s="23">
        <f ca="1">Y1411*'Cost Study'!$B$31</f>
        <v>0</v>
      </c>
      <c r="AD1411" s="24">
        <f ca="1">AA1411*'Cost Study'!$B$31</f>
        <v>0</v>
      </c>
      <c r="AE1411" s="377">
        <f t="shared" ca="1" si="328"/>
        <v>0</v>
      </c>
      <c r="AF1411" s="377">
        <f t="shared" ca="1" si="329"/>
        <v>0</v>
      </c>
      <c r="AH1411" s="688">
        <f>IFERROR($H1411/SUMIF($A:$A,$A1411,$H:$H)*SUMIF(Summary!$A$110:$A$186,$A1411,Summary!$P$110:$P$186),0)</f>
        <v>0</v>
      </c>
      <c r="AI1411" s="689">
        <f t="shared" ca="1" si="330"/>
        <v>0</v>
      </c>
      <c r="AJ1411" s="688">
        <f>IFERROR(H1411/SUMIF(A:A,A1411,H:H)*SUMIF(Summary!$A$110:$A$186,'Operations Support'!A1411,Summary!$Q$110:$Q$186),0)</f>
        <v>0</v>
      </c>
      <c r="AK1411" s="688">
        <f t="shared" ca="1" si="331"/>
        <v>0</v>
      </c>
      <c r="AM1411" s="688">
        <f>IFERROR($H1411/SUMIF($A:$A,$A1411,$H:$H)*SUMIF(Summary!$A$230:$A$266,$A1411,Summary!$P$230:$P$266),0)</f>
        <v>0</v>
      </c>
      <c r="AN1411" s="688">
        <f>IFERROR($H1411/SUMIF($A:$A,$A1411,$H:$H)*(SUMIF(Summary!$A$230:$A$266,$A1411,Summary!$L$230:$L$266)+SUMIF(Summary!$A$281:$A$317,$A1411,Summary!$L$281:$L$317))-AM1411,0)</f>
        <v>0</v>
      </c>
      <c r="AO1411" s="688">
        <f>IFERROR($H1411/SUMIF($A:$A,$A1411,$H:$H)*SUMIF(Summary!$A$230:$A$266,$A1411,Summary!$Q$230:$Q$266),0)</f>
        <v>0</v>
      </c>
      <c r="AP1411" s="688">
        <f>IFERROR($H1411/SUMIF($A:$A,$A1411,$H:$H)*(SUMIF(Summary!$A$230:$A$266,$A1411,Summary!$L$230:$L$266)+SUMIF(Summary!$A$281:$A$317,$A1411,Summary!$L$281:$L$317))-AO1411,0)</f>
        <v>0</v>
      </c>
      <c r="AQ1411" s="306"/>
      <c r="AR1411" s="688">
        <f t="shared" ca="1" si="332"/>
        <v>0</v>
      </c>
      <c r="AS1411" s="688">
        <f t="shared" ca="1" si="333"/>
        <v>0</v>
      </c>
    </row>
    <row r="1412" spans="1:45" x14ac:dyDescent="0.2">
      <c r="A1412" s="423">
        <v>3632</v>
      </c>
      <c r="B1412" s="424">
        <v>3</v>
      </c>
      <c r="C1412" s="425" t="s">
        <v>300</v>
      </c>
      <c r="D1412" s="422">
        <f t="shared" si="319"/>
        <v>13389</v>
      </c>
      <c r="E1412" s="422">
        <f t="shared" si="320"/>
        <v>5088</v>
      </c>
      <c r="F1412" s="422">
        <f t="shared" si="321"/>
        <v>5441</v>
      </c>
      <c r="G1412" s="422">
        <f t="shared" si="322"/>
        <v>0</v>
      </c>
      <c r="H1412" s="22">
        <f t="shared" si="323"/>
        <v>23918</v>
      </c>
      <c r="I1412" s="116">
        <v>5032</v>
      </c>
      <c r="J1412" s="116">
        <v>0</v>
      </c>
      <c r="K1412" s="116">
        <v>4260</v>
      </c>
      <c r="L1412" s="116">
        <v>0</v>
      </c>
      <c r="M1412" s="22">
        <f t="shared" si="324"/>
        <v>9292</v>
      </c>
      <c r="N1412" s="116">
        <v>7305</v>
      </c>
      <c r="O1412" s="116">
        <v>3971</v>
      </c>
      <c r="P1412" s="116">
        <v>1022</v>
      </c>
      <c r="Q1412" s="116">
        <v>0</v>
      </c>
      <c r="R1412" s="22">
        <f t="shared" si="325"/>
        <v>12298</v>
      </c>
      <c r="S1412" s="116">
        <v>1052</v>
      </c>
      <c r="T1412" s="116">
        <v>1117</v>
      </c>
      <c r="U1412" s="116">
        <v>159</v>
      </c>
      <c r="V1412" s="116">
        <v>0</v>
      </c>
      <c r="W1412" s="22">
        <f t="shared" si="326"/>
        <v>2328</v>
      </c>
      <c r="X1412" s="22">
        <f t="shared" si="327"/>
        <v>996.58333333333337</v>
      </c>
      <c r="Y1412" s="22">
        <f ca="1">OFFSET('Cost Study'!$B$7,'Operations Support'!$C1412,'Operations Support'!$B1412)*$H1412</f>
        <v>102847.4</v>
      </c>
      <c r="Z1412" s="23">
        <f ca="1">Y1412*'Cost Study'!$B$31</f>
        <v>5744225.7774231723</v>
      </c>
      <c r="AA1412" s="23">
        <f ca="1">IF(A1412=10298,1.51,1)*IF($B1412&lt;3,$D1412*'Cost Study'!$B$32*OFFSET('Cost Study'!$B$7,'Operations Support'!$C1412,'Operations Support'!$B1412),0)</f>
        <v>0</v>
      </c>
      <c r="AB1412" s="24">
        <f ca="1">AA1412*'Cost Study'!$B$31</f>
        <v>0</v>
      </c>
      <c r="AC1412" s="23">
        <f ca="1">Y1412*'Cost Study'!$B$31</f>
        <v>5744225.7774231723</v>
      </c>
      <c r="AD1412" s="24">
        <f ca="1">AA1412*'Cost Study'!$B$31</f>
        <v>0</v>
      </c>
      <c r="AE1412" s="377">
        <f t="shared" ca="1" si="328"/>
        <v>5744225.7774231723</v>
      </c>
      <c r="AF1412" s="377">
        <f t="shared" ca="1" si="329"/>
        <v>5744225.7774231723</v>
      </c>
      <c r="AH1412" s="688">
        <f>IFERROR($H1412/SUMIF($A:$A,$A1412,$H:$H)*SUMIF(Summary!$A$110:$A$186,$A1412,Summary!$P$110:$P$186),0)</f>
        <v>873278.82952209248</v>
      </c>
      <c r="AI1412" s="689">
        <f t="shared" ca="1" si="330"/>
        <v>4870946.9479010794</v>
      </c>
      <c r="AJ1412" s="688">
        <f>IFERROR(H1412/SUMIF(A:A,A1412,H:H)*SUMIF(Summary!$A$110:$A$186,'Operations Support'!A1412,Summary!$Q$110:$Q$186),0)</f>
        <v>881158.66474084544</v>
      </c>
      <c r="AK1412" s="688">
        <f t="shared" ca="1" si="331"/>
        <v>4863067.1126823267</v>
      </c>
      <c r="AM1412" s="688">
        <f>IFERROR($H1412/SUMIF($A:$A,$A1412,$H:$H)*SUMIF(Summary!$A$230:$A$266,$A1412,Summary!$P$230:$P$266),0)</f>
        <v>165225.57453049786</v>
      </c>
      <c r="AN1412" s="688">
        <f>IFERROR($H1412/SUMIF($A:$A,$A1412,$H:$H)*(SUMIF(Summary!$A$230:$A$266,$A1412,Summary!$L$230:$L$266)+SUMIF(Summary!$A$281:$A$317,$A1412,Summary!$L$281:$L$317))-AM1412,0)</f>
        <v>503171.09382140625</v>
      </c>
      <c r="AO1412" s="688">
        <f>IFERROR($H1412/SUMIF($A:$A,$A1412,$H:$H)*SUMIF(Summary!$A$230:$A$266,$A1412,Summary!$Q$230:$Q$266),0)</f>
        <v>166716.45036214561</v>
      </c>
      <c r="AP1412" s="688">
        <f>IFERROR($H1412/SUMIF($A:$A,$A1412,$H:$H)*(SUMIF(Summary!$A$230:$A$266,$A1412,Summary!$L$230:$L$266)+SUMIF(Summary!$A$281:$A$317,$A1412,Summary!$L$281:$L$317))-AO1412,0)</f>
        <v>501680.21798975853</v>
      </c>
      <c r="AQ1412" s="306"/>
      <c r="AR1412" s="688">
        <f t="shared" ca="1" si="332"/>
        <v>5374118.0417224858</v>
      </c>
      <c r="AS1412" s="688">
        <f t="shared" ca="1" si="333"/>
        <v>5364747.3306720853</v>
      </c>
    </row>
    <row r="1413" spans="1:45" x14ac:dyDescent="0.2">
      <c r="A1413" s="423">
        <v>3632</v>
      </c>
      <c r="B1413" s="424">
        <v>3</v>
      </c>
      <c r="C1413" s="425" t="s">
        <v>301</v>
      </c>
      <c r="D1413" s="422">
        <f t="shared" ref="D1413:D1476" si="334">I1413+N1413+S1413</f>
        <v>11431</v>
      </c>
      <c r="E1413" s="422">
        <f t="shared" ref="E1413:E1476" si="335">J1413+O1413+T1413</f>
        <v>1662</v>
      </c>
      <c r="F1413" s="422">
        <f t="shared" ref="F1413:F1476" si="336">K1413+P1413+U1413</f>
        <v>1005</v>
      </c>
      <c r="G1413" s="422">
        <f t="shared" ref="G1413:G1476" si="337">L1413+Q1413+V1413</f>
        <v>0</v>
      </c>
      <c r="H1413" s="22">
        <f t="shared" ref="H1413:H1476" si="338">(SUM(D1413:F1413)-G1413)*IF(A1413=10298,1.51,1)</f>
        <v>14098</v>
      </c>
      <c r="I1413" s="116">
        <v>4209</v>
      </c>
      <c r="J1413" s="116">
        <v>0</v>
      </c>
      <c r="K1413" s="116">
        <v>919</v>
      </c>
      <c r="L1413" s="116">
        <v>0</v>
      </c>
      <c r="M1413" s="22">
        <f t="shared" ref="M1413:M1476" si="339">SUM(I1413:K1413)-L1413</f>
        <v>5128</v>
      </c>
      <c r="N1413" s="116">
        <v>5527</v>
      </c>
      <c r="O1413" s="116">
        <v>1310</v>
      </c>
      <c r="P1413" s="116">
        <v>53</v>
      </c>
      <c r="Q1413" s="116">
        <v>0</v>
      </c>
      <c r="R1413" s="22">
        <f t="shared" ref="R1413:R1476" si="340">SUM(N1413:P1413)-Q1413</f>
        <v>6890</v>
      </c>
      <c r="S1413" s="116">
        <v>1695</v>
      </c>
      <c r="T1413" s="116">
        <v>352</v>
      </c>
      <c r="U1413" s="116">
        <v>33</v>
      </c>
      <c r="V1413" s="116">
        <v>0</v>
      </c>
      <c r="W1413" s="22">
        <f t="shared" ref="W1413:W1476" si="341">SUM(S1413:U1413)-V1413</f>
        <v>2080</v>
      </c>
      <c r="X1413" s="22">
        <f t="shared" ref="X1413:X1476" si="342">IF(OR(B1413=1,B1413=2),H1413/30,IF(OR(B1413=3,B1413=5),H1413/24,IF(B1413=4,H1413/18,0)))</f>
        <v>587.41666666666663</v>
      </c>
      <c r="Y1413" s="22">
        <f ca="1">OFFSET('Cost Study'!$B$7,'Operations Support'!$C1413,'Operations Support'!$B1413)*$H1413</f>
        <v>103338.34</v>
      </c>
      <c r="Z1413" s="23">
        <f ca="1">Y1413*'Cost Study'!$B$31</f>
        <v>5771645.7238989035</v>
      </c>
      <c r="AA1413" s="23">
        <f ca="1">IF(A1413=10298,1.51,1)*IF($B1413&lt;3,$D1413*'Cost Study'!$B$32*OFFSET('Cost Study'!$B$7,'Operations Support'!$C1413,'Operations Support'!$B1413),0)</f>
        <v>0</v>
      </c>
      <c r="AB1413" s="24">
        <f ca="1">AA1413*'Cost Study'!$B$31</f>
        <v>0</v>
      </c>
      <c r="AC1413" s="23">
        <f ca="1">Y1413*'Cost Study'!$B$31</f>
        <v>5771645.7238989035</v>
      </c>
      <c r="AD1413" s="24">
        <f ca="1">AA1413*'Cost Study'!$B$31</f>
        <v>0</v>
      </c>
      <c r="AE1413" s="377">
        <f t="shared" ref="AE1413:AE1476" ca="1" si="343">Z1413+AB1413</f>
        <v>5771645.7238989035</v>
      </c>
      <c r="AF1413" s="377">
        <f t="shared" ref="AF1413:AF1476" ca="1" si="344">AC1413+AD1413</f>
        <v>5771645.7238989035</v>
      </c>
      <c r="AH1413" s="688">
        <f>IFERROR($H1413/SUMIF($A:$A,$A1413,$H:$H)*SUMIF(Summary!$A$110:$A$186,$A1413,Summary!$P$110:$P$186),0)</f>
        <v>514737.22462590772</v>
      </c>
      <c r="AI1413" s="689">
        <f t="shared" ca="1" si="330"/>
        <v>5256908.4992729956</v>
      </c>
      <c r="AJ1413" s="688">
        <f>IFERROR(H1413/SUMIF(A:A,A1413,H:H)*SUMIF(Summary!$A$110:$A$186,'Operations Support'!A1413,Summary!$Q$110:$Q$186),0)</f>
        <v>519381.8402674321</v>
      </c>
      <c r="AK1413" s="688">
        <f t="shared" ca="1" si="331"/>
        <v>5252263.8836314715</v>
      </c>
      <c r="AM1413" s="688">
        <f>IFERROR($H1413/SUMIF($A:$A,$A1413,$H:$H)*SUMIF(Summary!$A$230:$A$266,$A1413,Summary!$P$230:$P$266),0)</f>
        <v>97389.001995608298</v>
      </c>
      <c r="AN1413" s="688">
        <f>IFERROR($H1413/SUMIF($A:$A,$A1413,$H:$H)*(SUMIF(Summary!$A$230:$A$266,$A1413,Summary!$L$230:$L$266)+SUMIF(Summary!$A$281:$A$317,$A1413,Summary!$L$281:$L$317))-AM1413,0)</f>
        <v>296584.41678627755</v>
      </c>
      <c r="AO1413" s="688">
        <f>IFERROR($H1413/SUMIF($A:$A,$A1413,$H:$H)*SUMIF(Summary!$A$230:$A$266,$A1413,Summary!$Q$230:$Q$266),0)</f>
        <v>98267.769763589298</v>
      </c>
      <c r="AP1413" s="688">
        <f>IFERROR($H1413/SUMIF($A:$A,$A1413,$H:$H)*(SUMIF(Summary!$A$230:$A$266,$A1413,Summary!$L$230:$L$266)+SUMIF(Summary!$A$281:$A$317,$A1413,Summary!$L$281:$L$317))-AO1413,0)</f>
        <v>295705.64901829656</v>
      </c>
      <c r="AQ1413" s="306"/>
      <c r="AR1413" s="688">
        <f t="shared" ca="1" si="332"/>
        <v>5553492.9160592733</v>
      </c>
      <c r="AS1413" s="688">
        <f t="shared" ca="1" si="333"/>
        <v>5547969.5326497685</v>
      </c>
    </row>
    <row r="1414" spans="1:45" x14ac:dyDescent="0.2">
      <c r="A1414" s="423">
        <v>3632</v>
      </c>
      <c r="B1414" s="424">
        <v>3</v>
      </c>
      <c r="C1414" s="425" t="s">
        <v>302</v>
      </c>
      <c r="D1414" s="422">
        <f t="shared" si="334"/>
        <v>452</v>
      </c>
      <c r="E1414" s="422">
        <f t="shared" si="335"/>
        <v>10</v>
      </c>
      <c r="F1414" s="422">
        <f t="shared" si="336"/>
        <v>26</v>
      </c>
      <c r="G1414" s="422">
        <f t="shared" si="337"/>
        <v>0</v>
      </c>
      <c r="H1414" s="22">
        <f t="shared" si="338"/>
        <v>488</v>
      </c>
      <c r="I1414" s="116">
        <v>228</v>
      </c>
      <c r="J1414" s="116">
        <v>0</v>
      </c>
      <c r="K1414" s="116">
        <v>23</v>
      </c>
      <c r="L1414" s="116">
        <v>0</v>
      </c>
      <c r="M1414" s="22">
        <f t="shared" si="339"/>
        <v>251</v>
      </c>
      <c r="N1414" s="116">
        <v>210</v>
      </c>
      <c r="O1414" s="116">
        <v>10</v>
      </c>
      <c r="P1414" s="116">
        <v>3</v>
      </c>
      <c r="Q1414" s="116">
        <v>0</v>
      </c>
      <c r="R1414" s="22">
        <f t="shared" si="340"/>
        <v>223</v>
      </c>
      <c r="S1414" s="116">
        <v>14</v>
      </c>
      <c r="T1414" s="116">
        <v>0</v>
      </c>
      <c r="U1414" s="116">
        <v>0</v>
      </c>
      <c r="V1414" s="116">
        <v>0</v>
      </c>
      <c r="W1414" s="22">
        <f t="shared" si="341"/>
        <v>14</v>
      </c>
      <c r="X1414" s="22">
        <f t="shared" si="342"/>
        <v>20.333333333333332</v>
      </c>
      <c r="Y1414" s="22">
        <f ca="1">OFFSET('Cost Study'!$B$7,'Operations Support'!$C1414,'Operations Support'!$B1414)*$H1414</f>
        <v>3264.7200000000003</v>
      </c>
      <c r="Z1414" s="23">
        <f ca="1">Y1414*'Cost Study'!$B$31</f>
        <v>182340.9126537859</v>
      </c>
      <c r="AA1414" s="23">
        <f ca="1">IF(A1414=10298,1.51,1)*IF($B1414&lt;3,$D1414*'Cost Study'!$B$32*OFFSET('Cost Study'!$B$7,'Operations Support'!$C1414,'Operations Support'!$B1414),0)</f>
        <v>0</v>
      </c>
      <c r="AB1414" s="24">
        <f ca="1">AA1414*'Cost Study'!$B$31</f>
        <v>0</v>
      </c>
      <c r="AC1414" s="23">
        <f ca="1">Y1414*'Cost Study'!$B$31</f>
        <v>182340.9126537859</v>
      </c>
      <c r="AD1414" s="24">
        <f ca="1">AA1414*'Cost Study'!$B$31</f>
        <v>0</v>
      </c>
      <c r="AE1414" s="377">
        <f t="shared" ca="1" si="343"/>
        <v>182340.9126537859</v>
      </c>
      <c r="AF1414" s="377">
        <f t="shared" ca="1" si="344"/>
        <v>182340.9126537859</v>
      </c>
      <c r="AH1414" s="688">
        <f>IFERROR($H1414/SUMIF($A:$A,$A1414,$H:$H)*SUMIF(Summary!$A$110:$A$186,$A1414,Summary!$P$110:$P$186),0)</f>
        <v>17817.546149627109</v>
      </c>
      <c r="AI1414" s="689">
        <f t="shared" ca="1" si="330"/>
        <v>164523.3665041588</v>
      </c>
      <c r="AJ1414" s="688">
        <f>IFERROR(H1414/SUMIF(A:A,A1414,H:H)*SUMIF(Summary!$A$110:$A$186,'Operations Support'!A1414,Summary!$Q$110:$Q$186),0)</f>
        <v>17978.318772202216</v>
      </c>
      <c r="AK1414" s="688">
        <f t="shared" ca="1" si="331"/>
        <v>164362.59388158369</v>
      </c>
      <c r="AM1414" s="688">
        <f>IFERROR($H1414/SUMIF($A:$A,$A1414,$H:$H)*SUMIF(Summary!$A$230:$A$266,$A1414,Summary!$P$230:$P$266),0)</f>
        <v>3371.1046229150834</v>
      </c>
      <c r="AN1414" s="688">
        <f>IFERROR($H1414/SUMIF($A:$A,$A1414,$H:$H)*(SUMIF(Summary!$A$230:$A$266,$A1414,Summary!$L$230:$L$266)+SUMIF(Summary!$A$281:$A$317,$A1414,Summary!$L$281:$L$317))-AM1414,0)</f>
        <v>10266.221832295605</v>
      </c>
      <c r="AO1414" s="688">
        <f>IFERROR($H1414/SUMIF($A:$A,$A1414,$H:$H)*SUMIF(Summary!$A$230:$A$266,$A1414,Summary!$Q$230:$Q$266),0)</f>
        <v>3401.5230277082974</v>
      </c>
      <c r="AP1414" s="688">
        <f>IFERROR($H1414/SUMIF($A:$A,$A1414,$H:$H)*(SUMIF(Summary!$A$230:$A$266,$A1414,Summary!$L$230:$L$266)+SUMIF(Summary!$A$281:$A$317,$A1414,Summary!$L$281:$L$317))-AO1414,0)</f>
        <v>10235.803427502391</v>
      </c>
      <c r="AQ1414" s="306"/>
      <c r="AR1414" s="688">
        <f t="shared" ca="1" si="332"/>
        <v>174789.58833645441</v>
      </c>
      <c r="AS1414" s="688">
        <f t="shared" ca="1" si="333"/>
        <v>174598.39730908608</v>
      </c>
    </row>
    <row r="1415" spans="1:45" x14ac:dyDescent="0.2">
      <c r="A1415" s="423">
        <v>3632</v>
      </c>
      <c r="B1415" s="424">
        <v>3</v>
      </c>
      <c r="C1415" s="425" t="s">
        <v>303</v>
      </c>
      <c r="D1415" s="422">
        <f t="shared" si="334"/>
        <v>5839</v>
      </c>
      <c r="E1415" s="422">
        <f t="shared" si="335"/>
        <v>4985</v>
      </c>
      <c r="F1415" s="422">
        <f t="shared" si="336"/>
        <v>3504</v>
      </c>
      <c r="G1415" s="422">
        <f t="shared" si="337"/>
        <v>0</v>
      </c>
      <c r="H1415" s="22">
        <f t="shared" si="338"/>
        <v>14328</v>
      </c>
      <c r="I1415" s="116">
        <v>1931</v>
      </c>
      <c r="J1415" s="116">
        <v>0</v>
      </c>
      <c r="K1415" s="116">
        <v>3305</v>
      </c>
      <c r="L1415" s="116">
        <v>0</v>
      </c>
      <c r="M1415" s="22">
        <f t="shared" si="339"/>
        <v>5236</v>
      </c>
      <c r="N1415" s="116">
        <v>2302</v>
      </c>
      <c r="O1415" s="116">
        <v>2687</v>
      </c>
      <c r="P1415" s="116">
        <v>115</v>
      </c>
      <c r="Q1415" s="116">
        <v>0</v>
      </c>
      <c r="R1415" s="22">
        <f t="shared" si="340"/>
        <v>5104</v>
      </c>
      <c r="S1415" s="116">
        <v>1606</v>
      </c>
      <c r="T1415" s="116">
        <v>2298</v>
      </c>
      <c r="U1415" s="116">
        <v>84</v>
      </c>
      <c r="V1415" s="116">
        <v>0</v>
      </c>
      <c r="W1415" s="22">
        <f t="shared" si="341"/>
        <v>3988</v>
      </c>
      <c r="X1415" s="22">
        <f t="shared" si="342"/>
        <v>597</v>
      </c>
      <c r="Y1415" s="22">
        <f ca="1">OFFSET('Cost Study'!$B$7,'Operations Support'!$C1415,'Operations Support'!$B1415)*$H1415</f>
        <v>34530.480000000003</v>
      </c>
      <c r="Z1415" s="23">
        <f ca="1">Y1415*'Cost Study'!$B$31</f>
        <v>1928593.9491206906</v>
      </c>
      <c r="AA1415" s="23">
        <f ca="1">IF(A1415=10298,1.51,1)*IF($B1415&lt;3,$D1415*'Cost Study'!$B$32*OFFSET('Cost Study'!$B$7,'Operations Support'!$C1415,'Operations Support'!$B1415),0)</f>
        <v>0</v>
      </c>
      <c r="AB1415" s="24">
        <f ca="1">AA1415*'Cost Study'!$B$31</f>
        <v>0</v>
      </c>
      <c r="AC1415" s="23">
        <f ca="1">Y1415*'Cost Study'!$B$31</f>
        <v>1928593.9491206906</v>
      </c>
      <c r="AD1415" s="24">
        <f ca="1">AA1415*'Cost Study'!$B$31</f>
        <v>0</v>
      </c>
      <c r="AE1415" s="377">
        <f t="shared" ca="1" si="343"/>
        <v>1928593.9491206906</v>
      </c>
      <c r="AF1415" s="377">
        <f t="shared" ca="1" si="344"/>
        <v>1928593.9491206906</v>
      </c>
      <c r="AH1415" s="688">
        <f>IFERROR($H1415/SUMIF($A:$A,$A1415,$H:$H)*SUMIF(Summary!$A$110:$A$186,$A1415,Summary!$P$110:$P$186),0)</f>
        <v>523134.8385898713</v>
      </c>
      <c r="AI1415" s="689">
        <f t="shared" ca="1" si="330"/>
        <v>1405459.1105308193</v>
      </c>
      <c r="AJ1415" s="688">
        <f>IFERROR(H1415/SUMIF(A:A,A1415,H:H)*SUMIF(Summary!$A$110:$A$186,'Operations Support'!A1415,Summary!$Q$110:$Q$186),0)</f>
        <v>527855.22821334703</v>
      </c>
      <c r="AK1415" s="688">
        <f t="shared" ca="1" si="331"/>
        <v>1400738.7209073436</v>
      </c>
      <c r="AM1415" s="688">
        <f>IFERROR($H1415/SUMIF($A:$A,$A1415,$H:$H)*SUMIF(Summary!$A$230:$A$266,$A1415,Summary!$P$230:$P$266),0)</f>
        <v>98977.842289195323</v>
      </c>
      <c r="AN1415" s="688">
        <f>IFERROR($H1415/SUMIF($A:$A,$A1415,$H:$H)*(SUMIF(Summary!$A$230:$A$266,$A1415,Summary!$L$230:$L$266)+SUMIF(Summary!$A$281:$A$317,$A1415,Summary!$L$281:$L$317))-AM1415,0)</f>
        <v>301423.00494494144</v>
      </c>
      <c r="AO1415" s="688">
        <f>IFERROR($H1415/SUMIF($A:$A,$A1415,$H:$H)*SUMIF(Summary!$A$230:$A$266,$A1415,Summary!$Q$230:$Q$266),0)</f>
        <v>99870.946600419033</v>
      </c>
      <c r="AP1415" s="688">
        <f>IFERROR($H1415/SUMIF($A:$A,$A1415,$H:$H)*(SUMIF(Summary!$A$230:$A$266,$A1415,Summary!$L$230:$L$266)+SUMIF(Summary!$A$281:$A$317,$A1415,Summary!$L$281:$L$317))-AO1415,0)</f>
        <v>300529.90063371777</v>
      </c>
      <c r="AQ1415" s="306"/>
      <c r="AR1415" s="688">
        <f t="shared" ca="1" si="332"/>
        <v>1706882.1154757608</v>
      </c>
      <c r="AS1415" s="688">
        <f t="shared" ca="1" si="333"/>
        <v>1701268.6215410614</v>
      </c>
    </row>
    <row r="1416" spans="1:45" x14ac:dyDescent="0.2">
      <c r="A1416" s="423">
        <v>3632</v>
      </c>
      <c r="B1416" s="424">
        <v>3</v>
      </c>
      <c r="C1416" s="425" t="s">
        <v>304</v>
      </c>
      <c r="D1416" s="422">
        <f t="shared" si="334"/>
        <v>4258</v>
      </c>
      <c r="E1416" s="422">
        <f t="shared" si="335"/>
        <v>494</v>
      </c>
      <c r="F1416" s="422">
        <f t="shared" si="336"/>
        <v>384</v>
      </c>
      <c r="G1416" s="422">
        <f t="shared" si="337"/>
        <v>0</v>
      </c>
      <c r="H1416" s="22">
        <f t="shared" si="338"/>
        <v>5136</v>
      </c>
      <c r="I1416" s="116">
        <v>2019</v>
      </c>
      <c r="J1416" s="116">
        <v>0</v>
      </c>
      <c r="K1416" s="116">
        <v>330</v>
      </c>
      <c r="L1416" s="116">
        <v>0</v>
      </c>
      <c r="M1416" s="22">
        <f t="shared" si="339"/>
        <v>2349</v>
      </c>
      <c r="N1416" s="116">
        <v>1590</v>
      </c>
      <c r="O1416" s="116">
        <v>391</v>
      </c>
      <c r="P1416" s="116">
        <v>54</v>
      </c>
      <c r="Q1416" s="116">
        <v>0</v>
      </c>
      <c r="R1416" s="22">
        <f t="shared" si="340"/>
        <v>2035</v>
      </c>
      <c r="S1416" s="116">
        <v>649</v>
      </c>
      <c r="T1416" s="116">
        <v>103</v>
      </c>
      <c r="U1416" s="116">
        <v>0</v>
      </c>
      <c r="V1416" s="116">
        <v>0</v>
      </c>
      <c r="W1416" s="22">
        <f t="shared" si="341"/>
        <v>752</v>
      </c>
      <c r="X1416" s="22">
        <f t="shared" si="342"/>
        <v>214</v>
      </c>
      <c r="Y1416" s="22">
        <f ca="1">OFFSET('Cost Study'!$B$7,'Operations Support'!$C1416,'Operations Support'!$B1416)*$H1416</f>
        <v>38160.479999999996</v>
      </c>
      <c r="Z1416" s="23">
        <f ca="1">Y1416*'Cost Study'!$B$31</f>
        <v>2131336.4547362537</v>
      </c>
      <c r="AA1416" s="23">
        <f ca="1">IF(A1416=10298,1.51,1)*IF($B1416&lt;3,$D1416*'Cost Study'!$B$32*OFFSET('Cost Study'!$B$7,'Operations Support'!$C1416,'Operations Support'!$B1416),0)</f>
        <v>0</v>
      </c>
      <c r="AB1416" s="24">
        <f ca="1">AA1416*'Cost Study'!$B$31</f>
        <v>0</v>
      </c>
      <c r="AC1416" s="23">
        <f ca="1">Y1416*'Cost Study'!$B$31</f>
        <v>2131336.4547362537</v>
      </c>
      <c r="AD1416" s="24">
        <f ca="1">AA1416*'Cost Study'!$B$31</f>
        <v>0</v>
      </c>
      <c r="AE1416" s="377">
        <f t="shared" ca="1" si="343"/>
        <v>2131336.4547362537</v>
      </c>
      <c r="AF1416" s="377">
        <f t="shared" ca="1" si="344"/>
        <v>2131336.4547362537</v>
      </c>
      <c r="AH1416" s="688">
        <f>IFERROR($H1416/SUMIF($A:$A,$A1416,$H:$H)*SUMIF(Summary!$A$110:$A$186,$A1416,Summary!$P$110:$P$186),0)</f>
        <v>187522.37095181318</v>
      </c>
      <c r="AI1416" s="689">
        <f t="shared" ca="1" si="330"/>
        <v>1943814.0837844405</v>
      </c>
      <c r="AJ1416" s="688">
        <f>IFERROR(H1416/SUMIF(A:A,A1416,H:H)*SUMIF(Summary!$A$110:$A$186,'Operations Support'!A1416,Summary!$Q$110:$Q$186),0)</f>
        <v>189214.43691399711</v>
      </c>
      <c r="AK1416" s="688">
        <f t="shared" ca="1" si="331"/>
        <v>1942122.0178222565</v>
      </c>
      <c r="AM1416" s="688">
        <f>IFERROR($H1416/SUMIF($A:$A,$A1416,$H:$H)*SUMIF(Summary!$A$230:$A$266,$A1416,Summary!$P$230:$P$266),0)</f>
        <v>35479.494555925965</v>
      </c>
      <c r="AN1416" s="688">
        <f>IFERROR($H1416/SUMIF($A:$A,$A1416,$H:$H)*(SUMIF(Summary!$A$230:$A$266,$A1416,Summary!$L$230:$L$266)+SUMIF(Summary!$A$281:$A$317,$A1416,Summary!$L$281:$L$317))-AM1416,0)</f>
        <v>108047.77731694719</v>
      </c>
      <c r="AO1416" s="688">
        <f>IFERROR($H1416/SUMIF($A:$A,$A1416,$H:$H)*SUMIF(Summary!$A$230:$A$266,$A1416,Summary!$Q$230:$Q$266),0)</f>
        <v>35799.635799815202</v>
      </c>
      <c r="AP1416" s="688">
        <f>IFERROR($H1416/SUMIF($A:$A,$A1416,$H:$H)*(SUMIF(Summary!$A$230:$A$266,$A1416,Summary!$L$230:$L$266)+SUMIF(Summary!$A$281:$A$317,$A1416,Summary!$L$281:$L$317))-AO1416,0)</f>
        <v>107727.63607305795</v>
      </c>
      <c r="AQ1416" s="306"/>
      <c r="AR1416" s="688">
        <f t="shared" ca="1" si="332"/>
        <v>2051861.8611013878</v>
      </c>
      <c r="AS1416" s="688">
        <f t="shared" ca="1" si="333"/>
        <v>2049849.6538953146</v>
      </c>
    </row>
    <row r="1417" spans="1:45" x14ac:dyDescent="0.2">
      <c r="A1417" s="423">
        <v>3632</v>
      </c>
      <c r="B1417" s="424">
        <v>3</v>
      </c>
      <c r="C1417" s="425" t="s">
        <v>305</v>
      </c>
      <c r="D1417" s="422">
        <f t="shared" si="334"/>
        <v>31249</v>
      </c>
      <c r="E1417" s="422">
        <f t="shared" si="335"/>
        <v>5226</v>
      </c>
      <c r="F1417" s="422">
        <f t="shared" si="336"/>
        <v>6644</v>
      </c>
      <c r="G1417" s="422">
        <f t="shared" si="337"/>
        <v>0</v>
      </c>
      <c r="H1417" s="22">
        <f t="shared" si="338"/>
        <v>43119</v>
      </c>
      <c r="I1417" s="116">
        <v>13980</v>
      </c>
      <c r="J1417" s="116">
        <v>0</v>
      </c>
      <c r="K1417" s="116">
        <v>4896</v>
      </c>
      <c r="L1417" s="116">
        <v>0</v>
      </c>
      <c r="M1417" s="22">
        <f t="shared" si="339"/>
        <v>18876</v>
      </c>
      <c r="N1417" s="116">
        <v>14963</v>
      </c>
      <c r="O1417" s="116">
        <v>4507</v>
      </c>
      <c r="P1417" s="116">
        <v>1635</v>
      </c>
      <c r="Q1417" s="116">
        <v>0</v>
      </c>
      <c r="R1417" s="22">
        <f t="shared" si="340"/>
        <v>21105</v>
      </c>
      <c r="S1417" s="116">
        <v>2306</v>
      </c>
      <c r="T1417" s="116">
        <v>719</v>
      </c>
      <c r="U1417" s="116">
        <v>113</v>
      </c>
      <c r="V1417" s="116">
        <v>0</v>
      </c>
      <c r="W1417" s="22">
        <f t="shared" si="341"/>
        <v>3138</v>
      </c>
      <c r="X1417" s="22">
        <f t="shared" si="342"/>
        <v>1796.625</v>
      </c>
      <c r="Y1417" s="22">
        <f ca="1">OFFSET('Cost Study'!$B$7,'Operations Support'!$C1417,'Operations Support'!$B1417)*$H1417</f>
        <v>258714</v>
      </c>
      <c r="Z1417" s="23">
        <f ca="1">Y1417*'Cost Study'!$B$31</f>
        <v>14449676.197747912</v>
      </c>
      <c r="AA1417" s="23">
        <f ca="1">IF(A1417=10298,1.51,1)*IF($B1417&lt;3,$D1417*'Cost Study'!$B$32*OFFSET('Cost Study'!$B$7,'Operations Support'!$C1417,'Operations Support'!$B1417),0)</f>
        <v>0</v>
      </c>
      <c r="AB1417" s="24">
        <f ca="1">AA1417*'Cost Study'!$B$31</f>
        <v>0</v>
      </c>
      <c r="AC1417" s="23">
        <f ca="1">Y1417*'Cost Study'!$B$31</f>
        <v>14449676.197747912</v>
      </c>
      <c r="AD1417" s="24">
        <f ca="1">AA1417*'Cost Study'!$B$31</f>
        <v>0</v>
      </c>
      <c r="AE1417" s="377">
        <f t="shared" ca="1" si="343"/>
        <v>14449676.197747912</v>
      </c>
      <c r="AF1417" s="377">
        <f t="shared" ca="1" si="344"/>
        <v>14449676.197747912</v>
      </c>
      <c r="AH1417" s="688">
        <f>IFERROR($H1417/SUMIF($A:$A,$A1417,$H:$H)*SUMIF(Summary!$A$110:$A$186,$A1417,Summary!$P$110:$P$186),0)</f>
        <v>1574333.55005281</v>
      </c>
      <c r="AI1417" s="689">
        <f t="shared" ca="1" si="330"/>
        <v>12875342.647695102</v>
      </c>
      <c r="AJ1417" s="688">
        <f>IFERROR(H1417/SUMIF(A:A,A1417,H:H)*SUMIF(Summary!$A$110:$A$186,'Operations Support'!A1417,Summary!$Q$110:$Q$186),0)</f>
        <v>1588539.1949561215</v>
      </c>
      <c r="AK1417" s="688">
        <f t="shared" ca="1" si="331"/>
        <v>12861137.00279179</v>
      </c>
      <c r="AM1417" s="688">
        <f>IFERROR($H1417/SUMIF($A:$A,$A1417,$H:$H)*SUMIF(Summary!$A$230:$A$266,$A1417,Summary!$P$230:$P$266),0)</f>
        <v>297866.10703990876</v>
      </c>
      <c r="AN1417" s="688">
        <f>IFERROR($H1417/SUMIF($A:$A,$A1417,$H:$H)*(SUMIF(Summary!$A$230:$A$266,$A1417,Summary!$L$230:$L$266)+SUMIF(Summary!$A$281:$A$317,$A1417,Summary!$L$281:$L$317))-AM1417,0)</f>
        <v>907109.05571056192</v>
      </c>
      <c r="AO1417" s="688">
        <f>IFERROR($H1417/SUMIF($A:$A,$A1417,$H:$H)*SUMIF(Summary!$A$230:$A$266,$A1417,Summary!$Q$230:$Q$266),0)</f>
        <v>300553.83490113541</v>
      </c>
      <c r="AP1417" s="688">
        <f>IFERROR($H1417/SUMIF($A:$A,$A1417,$H:$H)*(SUMIF(Summary!$A$230:$A$266,$A1417,Summary!$L$230:$L$266)+SUMIF(Summary!$A$281:$A$317,$A1417,Summary!$L$281:$L$317))-AO1417,0)</f>
        <v>904421.32784933527</v>
      </c>
      <c r="AQ1417" s="306"/>
      <c r="AR1417" s="688">
        <f t="shared" ca="1" si="332"/>
        <v>13782451.703405663</v>
      </c>
      <c r="AS1417" s="688">
        <f t="shared" ca="1" si="333"/>
        <v>13765558.330641126</v>
      </c>
    </row>
    <row r="1418" spans="1:45" x14ac:dyDescent="0.2">
      <c r="A1418" s="423">
        <v>3632</v>
      </c>
      <c r="B1418" s="424">
        <v>3</v>
      </c>
      <c r="C1418" s="425" t="s">
        <v>306</v>
      </c>
      <c r="D1418" s="422">
        <f t="shared" si="334"/>
        <v>0</v>
      </c>
      <c r="E1418" s="422">
        <f t="shared" si="335"/>
        <v>0</v>
      </c>
      <c r="F1418" s="422">
        <f t="shared" si="336"/>
        <v>0</v>
      </c>
      <c r="G1418" s="422">
        <f t="shared" si="337"/>
        <v>0</v>
      </c>
      <c r="H1418" s="22">
        <f t="shared" si="338"/>
        <v>0</v>
      </c>
      <c r="I1418" s="116">
        <v>0</v>
      </c>
      <c r="J1418" s="116">
        <v>0</v>
      </c>
      <c r="K1418" s="116">
        <v>0</v>
      </c>
      <c r="L1418" s="116">
        <v>0</v>
      </c>
      <c r="M1418" s="22">
        <f t="shared" si="339"/>
        <v>0</v>
      </c>
      <c r="N1418" s="116">
        <v>0</v>
      </c>
      <c r="O1418" s="116">
        <v>0</v>
      </c>
      <c r="P1418" s="116">
        <v>0</v>
      </c>
      <c r="Q1418" s="116">
        <v>0</v>
      </c>
      <c r="R1418" s="22">
        <f t="shared" si="340"/>
        <v>0</v>
      </c>
      <c r="S1418" s="116">
        <v>0</v>
      </c>
      <c r="T1418" s="116">
        <v>0</v>
      </c>
      <c r="U1418" s="116">
        <v>0</v>
      </c>
      <c r="V1418" s="116">
        <v>0</v>
      </c>
      <c r="W1418" s="22">
        <f t="shared" si="341"/>
        <v>0</v>
      </c>
      <c r="X1418" s="22">
        <f t="shared" si="342"/>
        <v>0</v>
      </c>
      <c r="Y1418" s="22">
        <f ca="1">OFFSET('Cost Study'!$B$7,'Operations Support'!$C1418,'Operations Support'!$B1418)*$H1418</f>
        <v>0</v>
      </c>
      <c r="Z1418" s="23">
        <f ca="1">Y1418*'Cost Study'!$B$31</f>
        <v>0</v>
      </c>
      <c r="AA1418" s="23">
        <f ca="1">IF(A1418=10298,1.51,1)*IF($B1418&lt;3,$D1418*'Cost Study'!$B$32*OFFSET('Cost Study'!$B$7,'Operations Support'!$C1418,'Operations Support'!$B1418),0)</f>
        <v>0</v>
      </c>
      <c r="AB1418" s="24">
        <f ca="1">AA1418*'Cost Study'!$B$31</f>
        <v>0</v>
      </c>
      <c r="AC1418" s="23">
        <f ca="1">Y1418*'Cost Study'!$B$31</f>
        <v>0</v>
      </c>
      <c r="AD1418" s="24">
        <f ca="1">AA1418*'Cost Study'!$B$31</f>
        <v>0</v>
      </c>
      <c r="AE1418" s="377">
        <f t="shared" ca="1" si="343"/>
        <v>0</v>
      </c>
      <c r="AF1418" s="377">
        <f t="shared" ca="1" si="344"/>
        <v>0</v>
      </c>
      <c r="AH1418" s="688">
        <f>IFERROR($H1418/SUMIF($A:$A,$A1418,$H:$H)*SUMIF(Summary!$A$110:$A$186,$A1418,Summary!$P$110:$P$186),0)</f>
        <v>0</v>
      </c>
      <c r="AI1418" s="689">
        <f t="shared" ca="1" si="330"/>
        <v>0</v>
      </c>
      <c r="AJ1418" s="688">
        <f>IFERROR(H1418/SUMIF(A:A,A1418,H:H)*SUMIF(Summary!$A$110:$A$186,'Operations Support'!A1418,Summary!$Q$110:$Q$186),0)</f>
        <v>0</v>
      </c>
      <c r="AK1418" s="688">
        <f t="shared" ca="1" si="331"/>
        <v>0</v>
      </c>
      <c r="AM1418" s="688">
        <f>IFERROR($H1418/SUMIF($A:$A,$A1418,$H:$H)*SUMIF(Summary!$A$230:$A$266,$A1418,Summary!$P$230:$P$266),0)</f>
        <v>0</v>
      </c>
      <c r="AN1418" s="688">
        <f>IFERROR($H1418/SUMIF($A:$A,$A1418,$H:$H)*(SUMIF(Summary!$A$230:$A$266,$A1418,Summary!$L$230:$L$266)+SUMIF(Summary!$A$281:$A$317,$A1418,Summary!$L$281:$L$317))-AM1418,0)</f>
        <v>0</v>
      </c>
      <c r="AO1418" s="688">
        <f>IFERROR($H1418/SUMIF($A:$A,$A1418,$H:$H)*SUMIF(Summary!$A$230:$A$266,$A1418,Summary!$Q$230:$Q$266),0)</f>
        <v>0</v>
      </c>
      <c r="AP1418" s="688">
        <f>IFERROR($H1418/SUMIF($A:$A,$A1418,$H:$H)*(SUMIF(Summary!$A$230:$A$266,$A1418,Summary!$L$230:$L$266)+SUMIF(Summary!$A$281:$A$317,$A1418,Summary!$L$281:$L$317))-AO1418,0)</f>
        <v>0</v>
      </c>
      <c r="AQ1418" s="306"/>
      <c r="AR1418" s="688">
        <f t="shared" ca="1" si="332"/>
        <v>0</v>
      </c>
      <c r="AS1418" s="688">
        <f t="shared" ca="1" si="333"/>
        <v>0</v>
      </c>
    </row>
    <row r="1419" spans="1:45" x14ac:dyDescent="0.2">
      <c r="A1419" s="423">
        <v>3632</v>
      </c>
      <c r="B1419" s="424">
        <v>3</v>
      </c>
      <c r="C1419" s="425" t="s">
        <v>307</v>
      </c>
      <c r="D1419" s="422">
        <f t="shared" si="334"/>
        <v>0</v>
      </c>
      <c r="E1419" s="422">
        <f t="shared" si="335"/>
        <v>0</v>
      </c>
      <c r="F1419" s="422">
        <f t="shared" si="336"/>
        <v>0</v>
      </c>
      <c r="G1419" s="422">
        <f t="shared" si="337"/>
        <v>0</v>
      </c>
      <c r="H1419" s="22">
        <f t="shared" si="338"/>
        <v>0</v>
      </c>
      <c r="I1419" s="116">
        <v>0</v>
      </c>
      <c r="J1419" s="116">
        <v>0</v>
      </c>
      <c r="K1419" s="116">
        <v>0</v>
      </c>
      <c r="L1419" s="116">
        <v>0</v>
      </c>
      <c r="M1419" s="22">
        <f t="shared" si="339"/>
        <v>0</v>
      </c>
      <c r="N1419" s="116">
        <v>0</v>
      </c>
      <c r="O1419" s="116">
        <v>0</v>
      </c>
      <c r="P1419" s="116">
        <v>0</v>
      </c>
      <c r="Q1419" s="116">
        <v>0</v>
      </c>
      <c r="R1419" s="22">
        <f t="shared" si="340"/>
        <v>0</v>
      </c>
      <c r="S1419" s="116">
        <v>0</v>
      </c>
      <c r="T1419" s="116">
        <v>0</v>
      </c>
      <c r="U1419" s="116">
        <v>0</v>
      </c>
      <c r="V1419" s="116">
        <v>0</v>
      </c>
      <c r="W1419" s="22">
        <f t="shared" si="341"/>
        <v>0</v>
      </c>
      <c r="X1419" s="22">
        <f t="shared" si="342"/>
        <v>0</v>
      </c>
      <c r="Y1419" s="22">
        <f ca="1">OFFSET('Cost Study'!$B$7,'Operations Support'!$C1419,'Operations Support'!$B1419)*$H1419</f>
        <v>0</v>
      </c>
      <c r="Z1419" s="23">
        <f ca="1">Y1419*'Cost Study'!$B$31</f>
        <v>0</v>
      </c>
      <c r="AA1419" s="23">
        <f ca="1">IF(A1419=10298,1.51,1)*IF($B1419&lt;3,$D1419*'Cost Study'!$B$32*OFFSET('Cost Study'!$B$7,'Operations Support'!$C1419,'Operations Support'!$B1419),0)</f>
        <v>0</v>
      </c>
      <c r="AB1419" s="24">
        <f ca="1">AA1419*'Cost Study'!$B$31</f>
        <v>0</v>
      </c>
      <c r="AC1419" s="23">
        <f ca="1">Y1419*'Cost Study'!$B$31</f>
        <v>0</v>
      </c>
      <c r="AD1419" s="24">
        <f ca="1">AA1419*'Cost Study'!$B$31</f>
        <v>0</v>
      </c>
      <c r="AE1419" s="377">
        <f t="shared" ca="1" si="343"/>
        <v>0</v>
      </c>
      <c r="AF1419" s="377">
        <f t="shared" ca="1" si="344"/>
        <v>0</v>
      </c>
      <c r="AH1419" s="688">
        <f>IFERROR($H1419/SUMIF($A:$A,$A1419,$H:$H)*SUMIF(Summary!$A$110:$A$186,$A1419,Summary!$P$110:$P$186),0)</f>
        <v>0</v>
      </c>
      <c r="AI1419" s="689">
        <f t="shared" ca="1" si="330"/>
        <v>0</v>
      </c>
      <c r="AJ1419" s="688">
        <f>IFERROR(H1419/SUMIF(A:A,A1419,H:H)*SUMIF(Summary!$A$110:$A$186,'Operations Support'!A1419,Summary!$Q$110:$Q$186),0)</f>
        <v>0</v>
      </c>
      <c r="AK1419" s="688">
        <f t="shared" ca="1" si="331"/>
        <v>0</v>
      </c>
      <c r="AM1419" s="688">
        <f>IFERROR($H1419/SUMIF($A:$A,$A1419,$H:$H)*SUMIF(Summary!$A$230:$A$266,$A1419,Summary!$P$230:$P$266),0)</f>
        <v>0</v>
      </c>
      <c r="AN1419" s="688">
        <f>IFERROR($H1419/SUMIF($A:$A,$A1419,$H:$H)*(SUMIF(Summary!$A$230:$A$266,$A1419,Summary!$L$230:$L$266)+SUMIF(Summary!$A$281:$A$317,$A1419,Summary!$L$281:$L$317))-AM1419,0)</f>
        <v>0</v>
      </c>
      <c r="AO1419" s="688">
        <f>IFERROR($H1419/SUMIF($A:$A,$A1419,$H:$H)*SUMIF(Summary!$A$230:$A$266,$A1419,Summary!$Q$230:$Q$266),0)</f>
        <v>0</v>
      </c>
      <c r="AP1419" s="688">
        <f>IFERROR($H1419/SUMIF($A:$A,$A1419,$H:$H)*(SUMIF(Summary!$A$230:$A$266,$A1419,Summary!$L$230:$L$266)+SUMIF(Summary!$A$281:$A$317,$A1419,Summary!$L$281:$L$317))-AO1419,0)</f>
        <v>0</v>
      </c>
      <c r="AQ1419" s="306"/>
      <c r="AR1419" s="688">
        <f t="shared" ca="1" si="332"/>
        <v>0</v>
      </c>
      <c r="AS1419" s="688">
        <f t="shared" ca="1" si="333"/>
        <v>0</v>
      </c>
    </row>
    <row r="1420" spans="1:45" x14ac:dyDescent="0.2">
      <c r="A1420" s="423">
        <v>3632</v>
      </c>
      <c r="B1420" s="424">
        <v>3</v>
      </c>
      <c r="C1420" s="425" t="s">
        <v>308</v>
      </c>
      <c r="D1420" s="422">
        <f t="shared" si="334"/>
        <v>0</v>
      </c>
      <c r="E1420" s="422">
        <f t="shared" si="335"/>
        <v>0</v>
      </c>
      <c r="F1420" s="422">
        <f t="shared" si="336"/>
        <v>0</v>
      </c>
      <c r="G1420" s="422">
        <f t="shared" si="337"/>
        <v>0</v>
      </c>
      <c r="H1420" s="22">
        <f t="shared" si="338"/>
        <v>0</v>
      </c>
      <c r="I1420" s="116">
        <v>0</v>
      </c>
      <c r="J1420" s="116">
        <v>0</v>
      </c>
      <c r="K1420" s="116">
        <v>0</v>
      </c>
      <c r="L1420" s="116">
        <v>0</v>
      </c>
      <c r="M1420" s="22">
        <f t="shared" si="339"/>
        <v>0</v>
      </c>
      <c r="N1420" s="116">
        <v>0</v>
      </c>
      <c r="O1420" s="116">
        <v>0</v>
      </c>
      <c r="P1420" s="116">
        <v>0</v>
      </c>
      <c r="Q1420" s="116">
        <v>0</v>
      </c>
      <c r="R1420" s="22">
        <f t="shared" si="340"/>
        <v>0</v>
      </c>
      <c r="S1420" s="116">
        <v>0</v>
      </c>
      <c r="T1420" s="116">
        <v>0</v>
      </c>
      <c r="U1420" s="116">
        <v>0</v>
      </c>
      <c r="V1420" s="116">
        <v>0</v>
      </c>
      <c r="W1420" s="22">
        <f t="shared" si="341"/>
        <v>0</v>
      </c>
      <c r="X1420" s="22">
        <f t="shared" si="342"/>
        <v>0</v>
      </c>
      <c r="Y1420" s="22">
        <f ca="1">OFFSET('Cost Study'!$B$7,'Operations Support'!$C1420,'Operations Support'!$B1420)*$H1420</f>
        <v>0</v>
      </c>
      <c r="Z1420" s="23">
        <f ca="1">Y1420*'Cost Study'!$B$31</f>
        <v>0</v>
      </c>
      <c r="AA1420" s="23">
        <f ca="1">IF(A1420=10298,1.51,1)*IF($B1420&lt;3,$D1420*'Cost Study'!$B$32*OFFSET('Cost Study'!$B$7,'Operations Support'!$C1420,'Operations Support'!$B1420),0)</f>
        <v>0</v>
      </c>
      <c r="AB1420" s="24">
        <f ca="1">AA1420*'Cost Study'!$B$31</f>
        <v>0</v>
      </c>
      <c r="AC1420" s="23">
        <f ca="1">Y1420*'Cost Study'!$B$31</f>
        <v>0</v>
      </c>
      <c r="AD1420" s="24">
        <f ca="1">AA1420*'Cost Study'!$B$31</f>
        <v>0</v>
      </c>
      <c r="AE1420" s="377">
        <f t="shared" ca="1" si="343"/>
        <v>0</v>
      </c>
      <c r="AF1420" s="377">
        <f t="shared" ca="1" si="344"/>
        <v>0</v>
      </c>
      <c r="AH1420" s="688">
        <f>IFERROR($H1420/SUMIF($A:$A,$A1420,$H:$H)*SUMIF(Summary!$A$110:$A$186,$A1420,Summary!$P$110:$P$186),0)</f>
        <v>0</v>
      </c>
      <c r="AI1420" s="689">
        <f t="shared" ca="1" si="330"/>
        <v>0</v>
      </c>
      <c r="AJ1420" s="688">
        <f>IFERROR(H1420/SUMIF(A:A,A1420,H:H)*SUMIF(Summary!$A$110:$A$186,'Operations Support'!A1420,Summary!$Q$110:$Q$186),0)</f>
        <v>0</v>
      </c>
      <c r="AK1420" s="688">
        <f t="shared" ca="1" si="331"/>
        <v>0</v>
      </c>
      <c r="AM1420" s="688">
        <f>IFERROR($H1420/SUMIF($A:$A,$A1420,$H:$H)*SUMIF(Summary!$A$230:$A$266,$A1420,Summary!$P$230:$P$266),0)</f>
        <v>0</v>
      </c>
      <c r="AN1420" s="688">
        <f>IFERROR($H1420/SUMIF($A:$A,$A1420,$H:$H)*(SUMIF(Summary!$A$230:$A$266,$A1420,Summary!$L$230:$L$266)+SUMIF(Summary!$A$281:$A$317,$A1420,Summary!$L$281:$L$317))-AM1420,0)</f>
        <v>0</v>
      </c>
      <c r="AO1420" s="688">
        <f>IFERROR($H1420/SUMIF($A:$A,$A1420,$H:$H)*SUMIF(Summary!$A$230:$A$266,$A1420,Summary!$Q$230:$Q$266),0)</f>
        <v>0</v>
      </c>
      <c r="AP1420" s="688">
        <f>IFERROR($H1420/SUMIF($A:$A,$A1420,$H:$H)*(SUMIF(Summary!$A$230:$A$266,$A1420,Summary!$L$230:$L$266)+SUMIF(Summary!$A$281:$A$317,$A1420,Summary!$L$281:$L$317))-AO1420,0)</f>
        <v>0</v>
      </c>
      <c r="AQ1420" s="306"/>
      <c r="AR1420" s="688">
        <f t="shared" ca="1" si="332"/>
        <v>0</v>
      </c>
      <c r="AS1420" s="688">
        <f t="shared" ca="1" si="333"/>
        <v>0</v>
      </c>
    </row>
    <row r="1421" spans="1:45" x14ac:dyDescent="0.2">
      <c r="A1421" s="423">
        <v>3632</v>
      </c>
      <c r="B1421" s="424">
        <v>3</v>
      </c>
      <c r="C1421" s="425" t="s">
        <v>309</v>
      </c>
      <c r="D1421" s="422">
        <f t="shared" si="334"/>
        <v>0</v>
      </c>
      <c r="E1421" s="422">
        <f t="shared" si="335"/>
        <v>0</v>
      </c>
      <c r="F1421" s="422">
        <f t="shared" si="336"/>
        <v>0</v>
      </c>
      <c r="G1421" s="422">
        <f t="shared" si="337"/>
        <v>0</v>
      </c>
      <c r="H1421" s="22">
        <f t="shared" si="338"/>
        <v>0</v>
      </c>
      <c r="I1421" s="116">
        <v>0</v>
      </c>
      <c r="J1421" s="116">
        <v>0</v>
      </c>
      <c r="K1421" s="116">
        <v>0</v>
      </c>
      <c r="L1421" s="116">
        <v>0</v>
      </c>
      <c r="M1421" s="22">
        <f t="shared" si="339"/>
        <v>0</v>
      </c>
      <c r="N1421" s="116">
        <v>0</v>
      </c>
      <c r="O1421" s="116">
        <v>0</v>
      </c>
      <c r="P1421" s="116">
        <v>0</v>
      </c>
      <c r="Q1421" s="116">
        <v>0</v>
      </c>
      <c r="R1421" s="22">
        <f t="shared" si="340"/>
        <v>0</v>
      </c>
      <c r="S1421" s="116">
        <v>0</v>
      </c>
      <c r="T1421" s="116">
        <v>0</v>
      </c>
      <c r="U1421" s="116">
        <v>0</v>
      </c>
      <c r="V1421" s="116">
        <v>0</v>
      </c>
      <c r="W1421" s="22">
        <f t="shared" si="341"/>
        <v>0</v>
      </c>
      <c r="X1421" s="22">
        <f t="shared" si="342"/>
        <v>0</v>
      </c>
      <c r="Y1421" s="22">
        <f ca="1">OFFSET('Cost Study'!$B$7,'Operations Support'!$C1421,'Operations Support'!$B1421)*$H1421</f>
        <v>0</v>
      </c>
      <c r="Z1421" s="23">
        <f ca="1">Y1421*'Cost Study'!$B$31</f>
        <v>0</v>
      </c>
      <c r="AA1421" s="23">
        <f ca="1">IF(A1421=10298,1.51,1)*IF($B1421&lt;3,$D1421*'Cost Study'!$B$32*OFFSET('Cost Study'!$B$7,'Operations Support'!$C1421,'Operations Support'!$B1421),0)</f>
        <v>0</v>
      </c>
      <c r="AB1421" s="24">
        <f ca="1">AA1421*'Cost Study'!$B$31</f>
        <v>0</v>
      </c>
      <c r="AC1421" s="23">
        <f ca="1">Y1421*'Cost Study'!$B$31</f>
        <v>0</v>
      </c>
      <c r="AD1421" s="24">
        <f ca="1">AA1421*'Cost Study'!$B$31</f>
        <v>0</v>
      </c>
      <c r="AE1421" s="377">
        <f t="shared" ca="1" si="343"/>
        <v>0</v>
      </c>
      <c r="AF1421" s="377">
        <f t="shared" ca="1" si="344"/>
        <v>0</v>
      </c>
      <c r="AH1421" s="688">
        <f>IFERROR($H1421/SUMIF($A:$A,$A1421,$H:$H)*SUMIF(Summary!$A$110:$A$186,$A1421,Summary!$P$110:$P$186),0)</f>
        <v>0</v>
      </c>
      <c r="AI1421" s="689">
        <f t="shared" ca="1" si="330"/>
        <v>0</v>
      </c>
      <c r="AJ1421" s="688">
        <f>IFERROR(H1421/SUMIF(A:A,A1421,H:H)*SUMIF(Summary!$A$110:$A$186,'Operations Support'!A1421,Summary!$Q$110:$Q$186),0)</f>
        <v>0</v>
      </c>
      <c r="AK1421" s="688">
        <f t="shared" ca="1" si="331"/>
        <v>0</v>
      </c>
      <c r="AM1421" s="688">
        <f>IFERROR($H1421/SUMIF($A:$A,$A1421,$H:$H)*SUMIF(Summary!$A$230:$A$266,$A1421,Summary!$P$230:$P$266),0)</f>
        <v>0</v>
      </c>
      <c r="AN1421" s="688">
        <f>IFERROR($H1421/SUMIF($A:$A,$A1421,$H:$H)*(SUMIF(Summary!$A$230:$A$266,$A1421,Summary!$L$230:$L$266)+SUMIF(Summary!$A$281:$A$317,$A1421,Summary!$L$281:$L$317))-AM1421,0)</f>
        <v>0</v>
      </c>
      <c r="AO1421" s="688">
        <f>IFERROR($H1421/SUMIF($A:$A,$A1421,$H:$H)*SUMIF(Summary!$A$230:$A$266,$A1421,Summary!$Q$230:$Q$266),0)</f>
        <v>0</v>
      </c>
      <c r="AP1421" s="688">
        <f>IFERROR($H1421/SUMIF($A:$A,$A1421,$H:$H)*(SUMIF(Summary!$A$230:$A$266,$A1421,Summary!$L$230:$L$266)+SUMIF(Summary!$A$281:$A$317,$A1421,Summary!$L$281:$L$317))-AO1421,0)</f>
        <v>0</v>
      </c>
      <c r="AQ1421" s="306"/>
      <c r="AR1421" s="688">
        <f t="shared" ca="1" si="332"/>
        <v>0</v>
      </c>
      <c r="AS1421" s="688">
        <f t="shared" ca="1" si="333"/>
        <v>0</v>
      </c>
    </row>
    <row r="1422" spans="1:45" x14ac:dyDescent="0.2">
      <c r="A1422" s="423">
        <v>3632</v>
      </c>
      <c r="B1422" s="424">
        <v>3</v>
      </c>
      <c r="C1422" s="425" t="s">
        <v>310</v>
      </c>
      <c r="D1422" s="422">
        <f t="shared" si="334"/>
        <v>0</v>
      </c>
      <c r="E1422" s="422">
        <f t="shared" si="335"/>
        <v>0</v>
      </c>
      <c r="F1422" s="422">
        <f t="shared" si="336"/>
        <v>0</v>
      </c>
      <c r="G1422" s="422">
        <f t="shared" si="337"/>
        <v>0</v>
      </c>
      <c r="H1422" s="22">
        <f t="shared" si="338"/>
        <v>0</v>
      </c>
      <c r="I1422" s="116">
        <v>0</v>
      </c>
      <c r="J1422" s="116">
        <v>0</v>
      </c>
      <c r="K1422" s="116">
        <v>0</v>
      </c>
      <c r="L1422" s="116">
        <v>0</v>
      </c>
      <c r="M1422" s="22">
        <f t="shared" si="339"/>
        <v>0</v>
      </c>
      <c r="N1422" s="116">
        <v>0</v>
      </c>
      <c r="O1422" s="116">
        <v>0</v>
      </c>
      <c r="P1422" s="116">
        <v>0</v>
      </c>
      <c r="Q1422" s="116">
        <v>0</v>
      </c>
      <c r="R1422" s="22">
        <f t="shared" si="340"/>
        <v>0</v>
      </c>
      <c r="S1422" s="116">
        <v>0</v>
      </c>
      <c r="T1422" s="116">
        <v>0</v>
      </c>
      <c r="U1422" s="116">
        <v>0</v>
      </c>
      <c r="V1422" s="116">
        <v>0</v>
      </c>
      <c r="W1422" s="22">
        <f t="shared" si="341"/>
        <v>0</v>
      </c>
      <c r="X1422" s="22">
        <f t="shared" si="342"/>
        <v>0</v>
      </c>
      <c r="Y1422" s="22">
        <f ca="1">OFFSET('Cost Study'!$B$7,'Operations Support'!$C1422,'Operations Support'!$B1422)*$H1422</f>
        <v>0</v>
      </c>
      <c r="Z1422" s="23">
        <f ca="1">Y1422*'Cost Study'!$B$31</f>
        <v>0</v>
      </c>
      <c r="AA1422" s="23">
        <f ca="1">IF(A1422=10298,1.51,1)*IF($B1422&lt;3,$D1422*'Cost Study'!$B$32*OFFSET('Cost Study'!$B$7,'Operations Support'!$C1422,'Operations Support'!$B1422),0)</f>
        <v>0</v>
      </c>
      <c r="AB1422" s="24">
        <f ca="1">AA1422*'Cost Study'!$B$31</f>
        <v>0</v>
      </c>
      <c r="AC1422" s="23">
        <f ca="1">Y1422*'Cost Study'!$B$31</f>
        <v>0</v>
      </c>
      <c r="AD1422" s="24">
        <f ca="1">AA1422*'Cost Study'!$B$31</f>
        <v>0</v>
      </c>
      <c r="AE1422" s="377">
        <f t="shared" ca="1" si="343"/>
        <v>0</v>
      </c>
      <c r="AF1422" s="377">
        <f t="shared" ca="1" si="344"/>
        <v>0</v>
      </c>
      <c r="AH1422" s="688">
        <f>IFERROR($H1422/SUMIF($A:$A,$A1422,$H:$H)*SUMIF(Summary!$A$110:$A$186,$A1422,Summary!$P$110:$P$186),0)</f>
        <v>0</v>
      </c>
      <c r="AI1422" s="689">
        <f t="shared" ca="1" si="330"/>
        <v>0</v>
      </c>
      <c r="AJ1422" s="688">
        <f>IFERROR(H1422/SUMIF(A:A,A1422,H:H)*SUMIF(Summary!$A$110:$A$186,'Operations Support'!A1422,Summary!$Q$110:$Q$186),0)</f>
        <v>0</v>
      </c>
      <c r="AK1422" s="688">
        <f t="shared" ca="1" si="331"/>
        <v>0</v>
      </c>
      <c r="AM1422" s="688">
        <f>IFERROR($H1422/SUMIF($A:$A,$A1422,$H:$H)*SUMIF(Summary!$A$230:$A$266,$A1422,Summary!$P$230:$P$266),0)</f>
        <v>0</v>
      </c>
      <c r="AN1422" s="688">
        <f>IFERROR($H1422/SUMIF($A:$A,$A1422,$H:$H)*(SUMIF(Summary!$A$230:$A$266,$A1422,Summary!$L$230:$L$266)+SUMIF(Summary!$A$281:$A$317,$A1422,Summary!$L$281:$L$317))-AM1422,0)</f>
        <v>0</v>
      </c>
      <c r="AO1422" s="688">
        <f>IFERROR($H1422/SUMIF($A:$A,$A1422,$H:$H)*SUMIF(Summary!$A$230:$A$266,$A1422,Summary!$Q$230:$Q$266),0)</f>
        <v>0</v>
      </c>
      <c r="AP1422" s="688">
        <f>IFERROR($H1422/SUMIF($A:$A,$A1422,$H:$H)*(SUMIF(Summary!$A$230:$A$266,$A1422,Summary!$L$230:$L$266)+SUMIF(Summary!$A$281:$A$317,$A1422,Summary!$L$281:$L$317))-AO1422,0)</f>
        <v>0</v>
      </c>
      <c r="AQ1422" s="306"/>
      <c r="AR1422" s="688">
        <f t="shared" ca="1" si="332"/>
        <v>0</v>
      </c>
      <c r="AS1422" s="688">
        <f t="shared" ca="1" si="333"/>
        <v>0</v>
      </c>
    </row>
    <row r="1423" spans="1:45" x14ac:dyDescent="0.2">
      <c r="A1423" s="423">
        <v>3632</v>
      </c>
      <c r="B1423" s="424">
        <v>3</v>
      </c>
      <c r="C1423" s="425" t="s">
        <v>311</v>
      </c>
      <c r="D1423" s="422">
        <f t="shared" si="334"/>
        <v>0</v>
      </c>
      <c r="E1423" s="422">
        <f t="shared" si="335"/>
        <v>0</v>
      </c>
      <c r="F1423" s="422">
        <f t="shared" si="336"/>
        <v>0</v>
      </c>
      <c r="G1423" s="422">
        <f t="shared" si="337"/>
        <v>0</v>
      </c>
      <c r="H1423" s="22">
        <f t="shared" si="338"/>
        <v>0</v>
      </c>
      <c r="I1423" s="116">
        <v>0</v>
      </c>
      <c r="J1423" s="116">
        <v>0</v>
      </c>
      <c r="K1423" s="116">
        <v>0</v>
      </c>
      <c r="L1423" s="116">
        <v>0</v>
      </c>
      <c r="M1423" s="22">
        <f t="shared" si="339"/>
        <v>0</v>
      </c>
      <c r="N1423" s="116">
        <v>0</v>
      </c>
      <c r="O1423" s="116">
        <v>0</v>
      </c>
      <c r="P1423" s="116">
        <v>0</v>
      </c>
      <c r="Q1423" s="116">
        <v>0</v>
      </c>
      <c r="R1423" s="22">
        <f t="shared" si="340"/>
        <v>0</v>
      </c>
      <c r="S1423" s="116">
        <v>0</v>
      </c>
      <c r="T1423" s="116">
        <v>0</v>
      </c>
      <c r="U1423" s="116">
        <v>0</v>
      </c>
      <c r="V1423" s="116">
        <v>0</v>
      </c>
      <c r="W1423" s="22">
        <f t="shared" si="341"/>
        <v>0</v>
      </c>
      <c r="X1423" s="22">
        <f t="shared" si="342"/>
        <v>0</v>
      </c>
      <c r="Y1423" s="22">
        <f ca="1">OFFSET('Cost Study'!$B$7,'Operations Support'!$C1423,'Operations Support'!$B1423)*$H1423</f>
        <v>0</v>
      </c>
      <c r="Z1423" s="23">
        <f ca="1">Y1423*'Cost Study'!$B$31</f>
        <v>0</v>
      </c>
      <c r="AA1423" s="23">
        <f ca="1">IF(A1423=10298,1.51,1)*IF($B1423&lt;3,$D1423*'Cost Study'!$B$32*OFFSET('Cost Study'!$B$7,'Operations Support'!$C1423,'Operations Support'!$B1423),0)</f>
        <v>0</v>
      </c>
      <c r="AB1423" s="24">
        <f ca="1">AA1423*'Cost Study'!$B$31</f>
        <v>0</v>
      </c>
      <c r="AC1423" s="23">
        <f ca="1">Y1423*'Cost Study'!$B$31</f>
        <v>0</v>
      </c>
      <c r="AD1423" s="24">
        <f ca="1">AA1423*'Cost Study'!$B$31</f>
        <v>0</v>
      </c>
      <c r="AE1423" s="377">
        <f t="shared" ca="1" si="343"/>
        <v>0</v>
      </c>
      <c r="AF1423" s="377">
        <f t="shared" ca="1" si="344"/>
        <v>0</v>
      </c>
      <c r="AH1423" s="688">
        <f>IFERROR($H1423/SUMIF($A:$A,$A1423,$H:$H)*SUMIF(Summary!$A$110:$A$186,$A1423,Summary!$P$110:$P$186),0)</f>
        <v>0</v>
      </c>
      <c r="AI1423" s="689">
        <f t="shared" ca="1" si="330"/>
        <v>0</v>
      </c>
      <c r="AJ1423" s="688">
        <f>IFERROR(H1423/SUMIF(A:A,A1423,H:H)*SUMIF(Summary!$A$110:$A$186,'Operations Support'!A1423,Summary!$Q$110:$Q$186),0)</f>
        <v>0</v>
      </c>
      <c r="AK1423" s="688">
        <f t="shared" ca="1" si="331"/>
        <v>0</v>
      </c>
      <c r="AM1423" s="688">
        <f>IFERROR($H1423/SUMIF($A:$A,$A1423,$H:$H)*SUMIF(Summary!$A$230:$A$266,$A1423,Summary!$P$230:$P$266),0)</f>
        <v>0</v>
      </c>
      <c r="AN1423" s="688">
        <f>IFERROR($H1423/SUMIF($A:$A,$A1423,$H:$H)*(SUMIF(Summary!$A$230:$A$266,$A1423,Summary!$L$230:$L$266)+SUMIF(Summary!$A$281:$A$317,$A1423,Summary!$L$281:$L$317))-AM1423,0)</f>
        <v>0</v>
      </c>
      <c r="AO1423" s="688">
        <f>IFERROR($H1423/SUMIF($A:$A,$A1423,$H:$H)*SUMIF(Summary!$A$230:$A$266,$A1423,Summary!$Q$230:$Q$266),0)</f>
        <v>0</v>
      </c>
      <c r="AP1423" s="688">
        <f>IFERROR($H1423/SUMIF($A:$A,$A1423,$H:$H)*(SUMIF(Summary!$A$230:$A$266,$A1423,Summary!$L$230:$L$266)+SUMIF(Summary!$A$281:$A$317,$A1423,Summary!$L$281:$L$317))-AO1423,0)</f>
        <v>0</v>
      </c>
      <c r="AQ1423" s="306"/>
      <c r="AR1423" s="688">
        <f t="shared" ca="1" si="332"/>
        <v>0</v>
      </c>
      <c r="AS1423" s="688">
        <f t="shared" ca="1" si="333"/>
        <v>0</v>
      </c>
    </row>
    <row r="1424" spans="1:45" s="15" customFormat="1" x14ac:dyDescent="0.2">
      <c r="A1424" s="423">
        <v>3632</v>
      </c>
      <c r="B1424" s="424">
        <v>3</v>
      </c>
      <c r="C1424" s="425" t="s">
        <v>312</v>
      </c>
      <c r="D1424" s="422">
        <f t="shared" si="334"/>
        <v>0</v>
      </c>
      <c r="E1424" s="422">
        <f t="shared" si="335"/>
        <v>0</v>
      </c>
      <c r="F1424" s="422">
        <f t="shared" si="336"/>
        <v>0</v>
      </c>
      <c r="G1424" s="422">
        <f t="shared" si="337"/>
        <v>0</v>
      </c>
      <c r="H1424" s="22">
        <f t="shared" si="338"/>
        <v>0</v>
      </c>
      <c r="I1424" s="116">
        <v>0</v>
      </c>
      <c r="J1424" s="116">
        <v>0</v>
      </c>
      <c r="K1424" s="116">
        <v>0</v>
      </c>
      <c r="L1424" s="116">
        <v>0</v>
      </c>
      <c r="M1424" s="22">
        <f t="shared" si="339"/>
        <v>0</v>
      </c>
      <c r="N1424" s="116">
        <v>0</v>
      </c>
      <c r="O1424" s="116">
        <v>0</v>
      </c>
      <c r="P1424" s="116">
        <v>0</v>
      </c>
      <c r="Q1424" s="116">
        <v>0</v>
      </c>
      <c r="R1424" s="22">
        <f t="shared" si="340"/>
        <v>0</v>
      </c>
      <c r="S1424" s="116">
        <v>0</v>
      </c>
      <c r="T1424" s="116">
        <v>0</v>
      </c>
      <c r="U1424" s="116">
        <v>0</v>
      </c>
      <c r="V1424" s="116">
        <v>0</v>
      </c>
      <c r="W1424" s="22">
        <f t="shared" si="341"/>
        <v>0</v>
      </c>
      <c r="X1424" s="22">
        <f t="shared" si="342"/>
        <v>0</v>
      </c>
      <c r="Y1424" s="22">
        <f ca="1">OFFSET('Cost Study'!$B$7,'Operations Support'!$C1424,'Operations Support'!$B1424)*$H1424</f>
        <v>0</v>
      </c>
      <c r="Z1424" s="23">
        <f ca="1">Y1424*'Cost Study'!$B$31</f>
        <v>0</v>
      </c>
      <c r="AA1424" s="23">
        <f ca="1">IF(A1424=10298,1.51,1)*IF($B1424&lt;3,$D1424*'Cost Study'!$B$32*OFFSET('Cost Study'!$B$7,'Operations Support'!$C1424,'Operations Support'!$B1424),0)</f>
        <v>0</v>
      </c>
      <c r="AB1424" s="24">
        <f ca="1">AA1424*'Cost Study'!$B$31</f>
        <v>0</v>
      </c>
      <c r="AC1424" s="23">
        <f ca="1">Y1424*'Cost Study'!$B$31</f>
        <v>0</v>
      </c>
      <c r="AD1424" s="24">
        <f ca="1">AA1424*'Cost Study'!$B$31</f>
        <v>0</v>
      </c>
      <c r="AE1424" s="377">
        <f t="shared" ca="1" si="343"/>
        <v>0</v>
      </c>
      <c r="AF1424" s="377">
        <f t="shared" ca="1" si="344"/>
        <v>0</v>
      </c>
      <c r="AH1424" s="688">
        <f>IFERROR($H1424/SUMIF($A:$A,$A1424,$H:$H)*SUMIF(Summary!$A$110:$A$186,$A1424,Summary!$P$110:$P$186),0)</f>
        <v>0</v>
      </c>
      <c r="AI1424" s="689">
        <f t="shared" ca="1" si="330"/>
        <v>0</v>
      </c>
      <c r="AJ1424" s="688">
        <f>IFERROR(H1424/SUMIF(A:A,A1424,H:H)*SUMIF(Summary!$A$110:$A$186,'Operations Support'!A1424,Summary!$Q$110:$Q$186),0)</f>
        <v>0</v>
      </c>
      <c r="AK1424" s="688">
        <f t="shared" ca="1" si="331"/>
        <v>0</v>
      </c>
      <c r="AL1424" s="1"/>
      <c r="AM1424" s="688">
        <f>IFERROR($H1424/SUMIF($A:$A,$A1424,$H:$H)*SUMIF(Summary!$A$230:$A$266,$A1424,Summary!$P$230:$P$266),0)</f>
        <v>0</v>
      </c>
      <c r="AN1424" s="688">
        <f>IFERROR($H1424/SUMIF($A:$A,$A1424,$H:$H)*(SUMIF(Summary!$A$230:$A$266,$A1424,Summary!$L$230:$L$266)+SUMIF(Summary!$A$281:$A$317,$A1424,Summary!$L$281:$L$317))-AM1424,0)</f>
        <v>0</v>
      </c>
      <c r="AO1424" s="688">
        <f>IFERROR($H1424/SUMIF($A:$A,$A1424,$H:$H)*SUMIF(Summary!$A$230:$A$266,$A1424,Summary!$Q$230:$Q$266),0)</f>
        <v>0</v>
      </c>
      <c r="AP1424" s="688">
        <f>IFERROR($H1424/SUMIF($A:$A,$A1424,$H:$H)*(SUMIF(Summary!$A$230:$A$266,$A1424,Summary!$L$230:$L$266)+SUMIF(Summary!$A$281:$A$317,$A1424,Summary!$L$281:$L$317))-AO1424,0)</f>
        <v>0</v>
      </c>
      <c r="AQ1424" s="306"/>
      <c r="AR1424" s="688">
        <f t="shared" ca="1" si="332"/>
        <v>0</v>
      </c>
      <c r="AS1424" s="688">
        <f t="shared" ca="1" si="333"/>
        <v>0</v>
      </c>
    </row>
    <row r="1425" spans="1:45" x14ac:dyDescent="0.2">
      <c r="A1425" s="423">
        <v>3632</v>
      </c>
      <c r="B1425" s="424">
        <v>3</v>
      </c>
      <c r="C1425" s="425" t="s">
        <v>313</v>
      </c>
      <c r="D1425" s="422">
        <f t="shared" si="334"/>
        <v>259</v>
      </c>
      <c r="E1425" s="422">
        <f t="shared" si="335"/>
        <v>239</v>
      </c>
      <c r="F1425" s="422">
        <f t="shared" si="336"/>
        <v>107</v>
      </c>
      <c r="G1425" s="422">
        <f t="shared" si="337"/>
        <v>0</v>
      </c>
      <c r="H1425" s="22">
        <f t="shared" si="338"/>
        <v>605</v>
      </c>
      <c r="I1425" s="116">
        <v>154</v>
      </c>
      <c r="J1425" s="116">
        <v>0</v>
      </c>
      <c r="K1425" s="116">
        <v>107</v>
      </c>
      <c r="L1425" s="116">
        <v>0</v>
      </c>
      <c r="M1425" s="22">
        <f t="shared" si="339"/>
        <v>261</v>
      </c>
      <c r="N1425" s="116">
        <v>99</v>
      </c>
      <c r="O1425" s="116">
        <v>206</v>
      </c>
      <c r="P1425" s="116">
        <v>0</v>
      </c>
      <c r="Q1425" s="116">
        <v>0</v>
      </c>
      <c r="R1425" s="22">
        <f t="shared" si="340"/>
        <v>305</v>
      </c>
      <c r="S1425" s="116">
        <v>6</v>
      </c>
      <c r="T1425" s="116">
        <v>33</v>
      </c>
      <c r="U1425" s="116">
        <v>0</v>
      </c>
      <c r="V1425" s="116">
        <v>0</v>
      </c>
      <c r="W1425" s="22">
        <f t="shared" si="341"/>
        <v>39</v>
      </c>
      <c r="X1425" s="22">
        <f t="shared" si="342"/>
        <v>25.208333333333332</v>
      </c>
      <c r="Y1425" s="22">
        <f ca="1">OFFSET('Cost Study'!$B$7,'Operations Support'!$C1425,'Operations Support'!$B1425)*$H1425</f>
        <v>1585.1000000000001</v>
      </c>
      <c r="Z1425" s="23">
        <f ca="1">Y1425*'Cost Study'!$B$31</f>
        <v>88530.894118796117</v>
      </c>
      <c r="AA1425" s="23">
        <f ca="1">IF(A1425=10298,1.51,1)*IF($B1425&lt;3,$D1425*'Cost Study'!$B$32*OFFSET('Cost Study'!$B$7,'Operations Support'!$C1425,'Operations Support'!$B1425),0)</f>
        <v>0</v>
      </c>
      <c r="AB1425" s="24">
        <f ca="1">AA1425*'Cost Study'!$B$31</f>
        <v>0</v>
      </c>
      <c r="AC1425" s="23">
        <f ca="1">Y1425*'Cost Study'!$B$31</f>
        <v>88530.894118796117</v>
      </c>
      <c r="AD1425" s="24">
        <f ca="1">AA1425*'Cost Study'!$B$31</f>
        <v>0</v>
      </c>
      <c r="AE1425" s="377">
        <f t="shared" ca="1" si="343"/>
        <v>88530.894118796117</v>
      </c>
      <c r="AF1425" s="377">
        <f t="shared" ca="1" si="344"/>
        <v>88530.894118796117</v>
      </c>
      <c r="AH1425" s="688">
        <f>IFERROR($H1425/SUMIF($A:$A,$A1425,$H:$H)*SUMIF(Summary!$A$110:$A$186,$A1425,Summary!$P$110:$P$186),0)</f>
        <v>22089.375861730328</v>
      </c>
      <c r="AI1425" s="689">
        <f t="shared" ca="1" si="330"/>
        <v>66441.518257065793</v>
      </c>
      <c r="AJ1425" s="688">
        <f>IFERROR(H1425/SUMIF(A:A,A1425,H:H)*SUMIF(Summary!$A$110:$A$186,'Operations Support'!A1425,Summary!$Q$110:$Q$186),0)</f>
        <v>22288.69437947201</v>
      </c>
      <c r="AK1425" s="688">
        <f t="shared" ca="1" si="331"/>
        <v>66242.199739324104</v>
      </c>
      <c r="AM1425" s="688">
        <f>IFERROR($H1425/SUMIF($A:$A,$A1425,$H:$H)*SUMIF(Summary!$A$230:$A$266,$A1425,Summary!$P$230:$P$266),0)</f>
        <v>4179.3407722615275</v>
      </c>
      <c r="AN1425" s="688">
        <f>IFERROR($H1425/SUMIF($A:$A,$A1425,$H:$H)*(SUMIF(Summary!$A$230:$A$266,$A1425,Summary!$L$230:$L$266)+SUMIF(Summary!$A$281:$A$317,$A1425,Summary!$L$281:$L$317))-AM1425,0)</f>
        <v>12727.590591268119</v>
      </c>
      <c r="AO1425" s="688">
        <f>IFERROR($H1425/SUMIF($A:$A,$A1425,$H:$H)*SUMIF(Summary!$A$230:$A$266,$A1425,Summary!$Q$230:$Q$266),0)</f>
        <v>4217.0521142695079</v>
      </c>
      <c r="AP1425" s="688">
        <f>IFERROR($H1425/SUMIF($A:$A,$A1425,$H:$H)*(SUMIF(Summary!$A$230:$A$266,$A1425,Summary!$L$230:$L$266)+SUMIF(Summary!$A$281:$A$317,$A1425,Summary!$L$281:$L$317))-AO1425,0)</f>
        <v>12689.879249260139</v>
      </c>
      <c r="AQ1425" s="306"/>
      <c r="AR1425" s="688">
        <f t="shared" ca="1" si="332"/>
        <v>79169.108848333912</v>
      </c>
      <c r="AS1425" s="688">
        <f t="shared" ca="1" si="333"/>
        <v>78932.078988584239</v>
      </c>
    </row>
    <row r="1426" spans="1:45" x14ac:dyDescent="0.2">
      <c r="A1426" s="423">
        <v>3632</v>
      </c>
      <c r="B1426" s="424">
        <v>3</v>
      </c>
      <c r="C1426" s="425" t="s">
        <v>314</v>
      </c>
      <c r="D1426" s="422">
        <f t="shared" si="334"/>
        <v>0</v>
      </c>
      <c r="E1426" s="422">
        <f t="shared" si="335"/>
        <v>0</v>
      </c>
      <c r="F1426" s="422">
        <f t="shared" si="336"/>
        <v>0</v>
      </c>
      <c r="G1426" s="422">
        <f t="shared" si="337"/>
        <v>0</v>
      </c>
      <c r="H1426" s="22">
        <f t="shared" si="338"/>
        <v>0</v>
      </c>
      <c r="I1426" s="116">
        <v>0</v>
      </c>
      <c r="J1426" s="116">
        <v>0</v>
      </c>
      <c r="K1426" s="116">
        <v>0</v>
      </c>
      <c r="L1426" s="116">
        <v>0</v>
      </c>
      <c r="M1426" s="22">
        <f t="shared" si="339"/>
        <v>0</v>
      </c>
      <c r="N1426" s="116">
        <v>0</v>
      </c>
      <c r="O1426" s="116">
        <v>0</v>
      </c>
      <c r="P1426" s="116">
        <v>0</v>
      </c>
      <c r="Q1426" s="116">
        <v>0</v>
      </c>
      <c r="R1426" s="22">
        <f t="shared" si="340"/>
        <v>0</v>
      </c>
      <c r="S1426" s="116">
        <v>0</v>
      </c>
      <c r="T1426" s="116">
        <v>0</v>
      </c>
      <c r="U1426" s="116">
        <v>0</v>
      </c>
      <c r="V1426" s="116">
        <v>0</v>
      </c>
      <c r="W1426" s="22">
        <f t="shared" si="341"/>
        <v>0</v>
      </c>
      <c r="X1426" s="22">
        <f t="shared" si="342"/>
        <v>0</v>
      </c>
      <c r="Y1426" s="22">
        <f ca="1">OFFSET('Cost Study'!$B$7,'Operations Support'!$C1426,'Operations Support'!$B1426)*$H1426</f>
        <v>0</v>
      </c>
      <c r="Z1426" s="23">
        <f ca="1">Y1426*'Cost Study'!$B$31</f>
        <v>0</v>
      </c>
      <c r="AA1426" s="23">
        <f ca="1">IF(A1426=10298,1.51,1)*IF($B1426&lt;3,$D1426*'Cost Study'!$B$32*OFFSET('Cost Study'!$B$7,'Operations Support'!$C1426,'Operations Support'!$B1426),0)</f>
        <v>0</v>
      </c>
      <c r="AB1426" s="24">
        <f ca="1">AA1426*'Cost Study'!$B$31</f>
        <v>0</v>
      </c>
      <c r="AC1426" s="23">
        <f ca="1">Y1426*'Cost Study'!$B$31</f>
        <v>0</v>
      </c>
      <c r="AD1426" s="24">
        <f ca="1">AA1426*'Cost Study'!$B$31</f>
        <v>0</v>
      </c>
      <c r="AE1426" s="377">
        <f t="shared" ca="1" si="343"/>
        <v>0</v>
      </c>
      <c r="AF1426" s="377">
        <f t="shared" ca="1" si="344"/>
        <v>0</v>
      </c>
      <c r="AH1426" s="688">
        <f>IFERROR($H1426/SUMIF($A:$A,$A1426,$H:$H)*SUMIF(Summary!$A$110:$A$186,$A1426,Summary!$P$110:$P$186),0)</f>
        <v>0</v>
      </c>
      <c r="AI1426" s="689">
        <f t="shared" ca="1" si="330"/>
        <v>0</v>
      </c>
      <c r="AJ1426" s="688">
        <f>IFERROR(H1426/SUMIF(A:A,A1426,H:H)*SUMIF(Summary!$A$110:$A$186,'Operations Support'!A1426,Summary!$Q$110:$Q$186),0)</f>
        <v>0</v>
      </c>
      <c r="AK1426" s="688">
        <f t="shared" ca="1" si="331"/>
        <v>0</v>
      </c>
      <c r="AM1426" s="688">
        <f>IFERROR($H1426/SUMIF($A:$A,$A1426,$H:$H)*SUMIF(Summary!$A$230:$A$266,$A1426,Summary!$P$230:$P$266),0)</f>
        <v>0</v>
      </c>
      <c r="AN1426" s="688">
        <f>IFERROR($H1426/SUMIF($A:$A,$A1426,$H:$H)*(SUMIF(Summary!$A$230:$A$266,$A1426,Summary!$L$230:$L$266)+SUMIF(Summary!$A$281:$A$317,$A1426,Summary!$L$281:$L$317))-AM1426,0)</f>
        <v>0</v>
      </c>
      <c r="AO1426" s="688">
        <f>IFERROR($H1426/SUMIF($A:$A,$A1426,$H:$H)*SUMIF(Summary!$A$230:$A$266,$A1426,Summary!$Q$230:$Q$266),0)</f>
        <v>0</v>
      </c>
      <c r="AP1426" s="688">
        <f>IFERROR($H1426/SUMIF($A:$A,$A1426,$H:$H)*(SUMIF(Summary!$A$230:$A$266,$A1426,Summary!$L$230:$L$266)+SUMIF(Summary!$A$281:$A$317,$A1426,Summary!$L$281:$L$317))-AO1426,0)</f>
        <v>0</v>
      </c>
      <c r="AQ1426" s="306"/>
      <c r="AR1426" s="688">
        <f t="shared" ca="1" si="332"/>
        <v>0</v>
      </c>
      <c r="AS1426" s="688">
        <f t="shared" ca="1" si="333"/>
        <v>0</v>
      </c>
    </row>
    <row r="1427" spans="1:45" x14ac:dyDescent="0.2">
      <c r="A1427" s="423">
        <v>3632</v>
      </c>
      <c r="B1427" s="424">
        <v>3</v>
      </c>
      <c r="C1427" s="425" t="s">
        <v>315</v>
      </c>
      <c r="D1427" s="422">
        <f t="shared" si="334"/>
        <v>13837</v>
      </c>
      <c r="E1427" s="422">
        <f t="shared" si="335"/>
        <v>6811</v>
      </c>
      <c r="F1427" s="422">
        <f t="shared" si="336"/>
        <v>11426</v>
      </c>
      <c r="G1427" s="422">
        <f t="shared" si="337"/>
        <v>0</v>
      </c>
      <c r="H1427" s="22">
        <f t="shared" si="338"/>
        <v>32074</v>
      </c>
      <c r="I1427" s="116">
        <v>5609</v>
      </c>
      <c r="J1427" s="116">
        <v>0</v>
      </c>
      <c r="K1427" s="116">
        <v>7615</v>
      </c>
      <c r="L1427" s="116">
        <v>0</v>
      </c>
      <c r="M1427" s="22">
        <f t="shared" si="339"/>
        <v>13224</v>
      </c>
      <c r="N1427" s="116">
        <v>7389</v>
      </c>
      <c r="O1427" s="116">
        <v>4630</v>
      </c>
      <c r="P1427" s="116">
        <v>3104</v>
      </c>
      <c r="Q1427" s="116">
        <v>0</v>
      </c>
      <c r="R1427" s="22">
        <f t="shared" si="340"/>
        <v>15123</v>
      </c>
      <c r="S1427" s="116">
        <v>839</v>
      </c>
      <c r="T1427" s="116">
        <v>2181</v>
      </c>
      <c r="U1427" s="116">
        <v>707</v>
      </c>
      <c r="V1427" s="116">
        <v>0</v>
      </c>
      <c r="W1427" s="22">
        <f t="shared" si="341"/>
        <v>3727</v>
      </c>
      <c r="X1427" s="22">
        <f t="shared" si="342"/>
        <v>1336.4166666666667</v>
      </c>
      <c r="Y1427" s="22">
        <f ca="1">OFFSET('Cost Study'!$B$7,'Operations Support'!$C1427,'Operations Support'!$B1427)*$H1427</f>
        <v>104881.98</v>
      </c>
      <c r="Z1427" s="23">
        <f ca="1">Y1427*'Cost Study'!$B$31</f>
        <v>5857860.9970031483</v>
      </c>
      <c r="AA1427" s="23">
        <f ca="1">IF(A1427=10298,1.51,1)*IF($B1427&lt;3,$D1427*'Cost Study'!$B$32*OFFSET('Cost Study'!$B$7,'Operations Support'!$C1427,'Operations Support'!$B1427),0)</f>
        <v>0</v>
      </c>
      <c r="AB1427" s="24">
        <f ca="1">AA1427*'Cost Study'!$B$31</f>
        <v>0</v>
      </c>
      <c r="AC1427" s="23">
        <f ca="1">Y1427*'Cost Study'!$B$31</f>
        <v>5857860.9970031483</v>
      </c>
      <c r="AD1427" s="24">
        <f ca="1">AA1427*'Cost Study'!$B$31</f>
        <v>0</v>
      </c>
      <c r="AE1427" s="377">
        <f t="shared" ca="1" si="343"/>
        <v>5857860.9970031483</v>
      </c>
      <c r="AF1427" s="377">
        <f t="shared" ca="1" si="344"/>
        <v>5857860.9970031483</v>
      </c>
      <c r="AH1427" s="688">
        <f>IFERROR($H1427/SUMIF($A:$A,$A1427,$H:$H)*SUMIF(Summary!$A$110:$A$186,$A1427,Summary!$P$110:$P$186),0)</f>
        <v>1171065.522957254</v>
      </c>
      <c r="AI1427" s="689">
        <f t="shared" ca="1" si="330"/>
        <v>4686795.4740458941</v>
      </c>
      <c r="AJ1427" s="688">
        <f>IFERROR(H1427/SUMIF(A:A,A1427,H:H)*SUMIF(Summary!$A$110:$A$186,'Operations Support'!A1427,Summary!$Q$110:$Q$186),0)</f>
        <v>1181632.3694664219</v>
      </c>
      <c r="AK1427" s="688">
        <f t="shared" ca="1" si="331"/>
        <v>4676228.6275367262</v>
      </c>
      <c r="AM1427" s="688">
        <f>IFERROR($H1427/SUMIF($A:$A,$A1427,$H:$H)*SUMIF(Summary!$A$230:$A$266,$A1427,Summary!$P$230:$P$266),0)</f>
        <v>221567.23294134918</v>
      </c>
      <c r="AN1427" s="688">
        <f>IFERROR($H1427/SUMIF($A:$A,$A1427,$H:$H)*(SUMIF(Summary!$A$230:$A$266,$A1427,Summary!$L$230:$L$266)+SUMIF(Summary!$A$281:$A$317,$A1427,Summary!$L$281:$L$317))-AM1427,0)</f>
        <v>674751.63739559276</v>
      </c>
      <c r="AO1427" s="688">
        <f>IFERROR($H1427/SUMIF($A:$A,$A1427,$H:$H)*SUMIF(Summary!$A$230:$A$266,$A1427,Summary!$Q$230:$Q$266),0)</f>
        <v>223566.4950629425</v>
      </c>
      <c r="AP1427" s="688">
        <f>IFERROR($H1427/SUMIF($A:$A,$A1427,$H:$H)*(SUMIF(Summary!$A$230:$A$266,$A1427,Summary!$L$230:$L$266)+SUMIF(Summary!$A$281:$A$317,$A1427,Summary!$L$281:$L$317))-AO1427,0)</f>
        <v>672752.37527399941</v>
      </c>
      <c r="AQ1427" s="306"/>
      <c r="AR1427" s="688">
        <f t="shared" ca="1" si="332"/>
        <v>5361547.1114414865</v>
      </c>
      <c r="AS1427" s="688">
        <f t="shared" ca="1" si="333"/>
        <v>5348981.0028107259</v>
      </c>
    </row>
    <row r="1428" spans="1:45" x14ac:dyDescent="0.2">
      <c r="A1428" s="423">
        <v>3632</v>
      </c>
      <c r="B1428" s="424">
        <v>3</v>
      </c>
      <c r="C1428" s="425" t="s">
        <v>316</v>
      </c>
      <c r="D1428" s="422">
        <f t="shared" si="334"/>
        <v>0</v>
      </c>
      <c r="E1428" s="422">
        <f t="shared" si="335"/>
        <v>0</v>
      </c>
      <c r="F1428" s="422">
        <f t="shared" si="336"/>
        <v>0</v>
      </c>
      <c r="G1428" s="422">
        <f t="shared" si="337"/>
        <v>0</v>
      </c>
      <c r="H1428" s="22">
        <f t="shared" si="338"/>
        <v>0</v>
      </c>
      <c r="I1428" s="116">
        <v>0</v>
      </c>
      <c r="J1428" s="116">
        <v>0</v>
      </c>
      <c r="K1428" s="116">
        <v>0</v>
      </c>
      <c r="L1428" s="116">
        <v>0</v>
      </c>
      <c r="M1428" s="22">
        <f t="shared" si="339"/>
        <v>0</v>
      </c>
      <c r="N1428" s="116">
        <v>0</v>
      </c>
      <c r="O1428" s="116">
        <v>0</v>
      </c>
      <c r="P1428" s="116">
        <v>0</v>
      </c>
      <c r="Q1428" s="116">
        <v>0</v>
      </c>
      <c r="R1428" s="22">
        <f t="shared" si="340"/>
        <v>0</v>
      </c>
      <c r="S1428" s="116">
        <v>0</v>
      </c>
      <c r="T1428" s="116">
        <v>0</v>
      </c>
      <c r="U1428" s="116">
        <v>0</v>
      </c>
      <c r="V1428" s="116">
        <v>0</v>
      </c>
      <c r="W1428" s="22">
        <f t="shared" si="341"/>
        <v>0</v>
      </c>
      <c r="X1428" s="22">
        <f t="shared" si="342"/>
        <v>0</v>
      </c>
      <c r="Y1428" s="22">
        <f ca="1">OFFSET('Cost Study'!$B$7,'Operations Support'!$C1428,'Operations Support'!$B1428)*$H1428</f>
        <v>0</v>
      </c>
      <c r="Z1428" s="23">
        <f ca="1">Y1428*'Cost Study'!$B$31</f>
        <v>0</v>
      </c>
      <c r="AA1428" s="23">
        <f ca="1">IF(A1428=10298,1.51,1)*IF($B1428&lt;3,$D1428*'Cost Study'!$B$32*OFFSET('Cost Study'!$B$7,'Operations Support'!$C1428,'Operations Support'!$B1428),0)</f>
        <v>0</v>
      </c>
      <c r="AB1428" s="24">
        <f ca="1">AA1428*'Cost Study'!$B$31</f>
        <v>0</v>
      </c>
      <c r="AC1428" s="23">
        <f ca="1">Y1428*'Cost Study'!$B$31</f>
        <v>0</v>
      </c>
      <c r="AD1428" s="24">
        <f ca="1">AA1428*'Cost Study'!$B$31</f>
        <v>0</v>
      </c>
      <c r="AE1428" s="377">
        <f t="shared" ca="1" si="343"/>
        <v>0</v>
      </c>
      <c r="AF1428" s="377">
        <f t="shared" ca="1" si="344"/>
        <v>0</v>
      </c>
      <c r="AH1428" s="688">
        <f>IFERROR($H1428/SUMIF($A:$A,$A1428,$H:$H)*SUMIF(Summary!$A$110:$A$186,$A1428,Summary!$P$110:$P$186),0)</f>
        <v>0</v>
      </c>
      <c r="AI1428" s="689">
        <f t="shared" ca="1" si="330"/>
        <v>0</v>
      </c>
      <c r="AJ1428" s="688">
        <f>IFERROR(H1428/SUMIF(A:A,A1428,H:H)*SUMIF(Summary!$A$110:$A$186,'Operations Support'!A1428,Summary!$Q$110:$Q$186),0)</f>
        <v>0</v>
      </c>
      <c r="AK1428" s="688">
        <f t="shared" ca="1" si="331"/>
        <v>0</v>
      </c>
      <c r="AM1428" s="688">
        <f>IFERROR($H1428/SUMIF($A:$A,$A1428,$H:$H)*SUMIF(Summary!$A$230:$A$266,$A1428,Summary!$P$230:$P$266),0)</f>
        <v>0</v>
      </c>
      <c r="AN1428" s="688">
        <f>IFERROR($H1428/SUMIF($A:$A,$A1428,$H:$H)*(SUMIF(Summary!$A$230:$A$266,$A1428,Summary!$L$230:$L$266)+SUMIF(Summary!$A$281:$A$317,$A1428,Summary!$L$281:$L$317))-AM1428,0)</f>
        <v>0</v>
      </c>
      <c r="AO1428" s="688">
        <f>IFERROR($H1428/SUMIF($A:$A,$A1428,$H:$H)*SUMIF(Summary!$A$230:$A$266,$A1428,Summary!$Q$230:$Q$266),0)</f>
        <v>0</v>
      </c>
      <c r="AP1428" s="688">
        <f>IFERROR($H1428/SUMIF($A:$A,$A1428,$H:$H)*(SUMIF(Summary!$A$230:$A$266,$A1428,Summary!$L$230:$L$266)+SUMIF(Summary!$A$281:$A$317,$A1428,Summary!$L$281:$L$317))-AO1428,0)</f>
        <v>0</v>
      </c>
      <c r="AQ1428" s="306"/>
      <c r="AR1428" s="688">
        <f t="shared" ca="1" si="332"/>
        <v>0</v>
      </c>
      <c r="AS1428" s="688">
        <f t="shared" ca="1" si="333"/>
        <v>0</v>
      </c>
    </row>
    <row r="1429" spans="1:45" x14ac:dyDescent="0.2">
      <c r="A1429" s="423">
        <v>3632</v>
      </c>
      <c r="B1429" s="424">
        <v>3</v>
      </c>
      <c r="C1429" s="425" t="s">
        <v>317</v>
      </c>
      <c r="D1429" s="422">
        <f t="shared" si="334"/>
        <v>0</v>
      </c>
      <c r="E1429" s="422">
        <f t="shared" si="335"/>
        <v>0</v>
      </c>
      <c r="F1429" s="422">
        <f t="shared" si="336"/>
        <v>0</v>
      </c>
      <c r="G1429" s="422">
        <f t="shared" si="337"/>
        <v>0</v>
      </c>
      <c r="H1429" s="22">
        <f t="shared" si="338"/>
        <v>0</v>
      </c>
      <c r="I1429" s="116">
        <v>0</v>
      </c>
      <c r="J1429" s="116">
        <v>0</v>
      </c>
      <c r="K1429" s="116">
        <v>0</v>
      </c>
      <c r="L1429" s="116">
        <v>0</v>
      </c>
      <c r="M1429" s="22">
        <f t="shared" si="339"/>
        <v>0</v>
      </c>
      <c r="N1429" s="116">
        <v>0</v>
      </c>
      <c r="O1429" s="116">
        <v>0</v>
      </c>
      <c r="P1429" s="116">
        <v>0</v>
      </c>
      <c r="Q1429" s="116">
        <v>0</v>
      </c>
      <c r="R1429" s="22">
        <f t="shared" si="340"/>
        <v>0</v>
      </c>
      <c r="S1429" s="116">
        <v>0</v>
      </c>
      <c r="T1429" s="116">
        <v>0</v>
      </c>
      <c r="U1429" s="116">
        <v>0</v>
      </c>
      <c r="V1429" s="116">
        <v>0</v>
      </c>
      <c r="W1429" s="22">
        <f t="shared" si="341"/>
        <v>0</v>
      </c>
      <c r="X1429" s="22">
        <f t="shared" si="342"/>
        <v>0</v>
      </c>
      <c r="Y1429" s="22">
        <f ca="1">OFFSET('Cost Study'!$B$7,'Operations Support'!$C1429,'Operations Support'!$B1429)*$H1429</f>
        <v>0</v>
      </c>
      <c r="Z1429" s="23">
        <f ca="1">Y1429*'Cost Study'!$B$31</f>
        <v>0</v>
      </c>
      <c r="AA1429" s="23">
        <f ca="1">IF(A1429=10298,1.51,1)*IF($B1429&lt;3,$D1429*'Cost Study'!$B$32*OFFSET('Cost Study'!$B$7,'Operations Support'!$C1429,'Operations Support'!$B1429),0)</f>
        <v>0</v>
      </c>
      <c r="AB1429" s="24">
        <f ca="1">AA1429*'Cost Study'!$B$31</f>
        <v>0</v>
      </c>
      <c r="AC1429" s="23">
        <f ca="1">Y1429*'Cost Study'!$B$31</f>
        <v>0</v>
      </c>
      <c r="AD1429" s="24">
        <f ca="1">AA1429*'Cost Study'!$B$31</f>
        <v>0</v>
      </c>
      <c r="AE1429" s="377">
        <f t="shared" ca="1" si="343"/>
        <v>0</v>
      </c>
      <c r="AF1429" s="377">
        <f t="shared" ca="1" si="344"/>
        <v>0</v>
      </c>
      <c r="AH1429" s="688">
        <f>IFERROR($H1429/SUMIF($A:$A,$A1429,$H:$H)*SUMIF(Summary!$A$110:$A$186,$A1429,Summary!$P$110:$P$186),0)</f>
        <v>0</v>
      </c>
      <c r="AI1429" s="689">
        <f t="shared" ca="1" si="330"/>
        <v>0</v>
      </c>
      <c r="AJ1429" s="688">
        <f>IFERROR(H1429/SUMIF(A:A,A1429,H:H)*SUMIF(Summary!$A$110:$A$186,'Operations Support'!A1429,Summary!$Q$110:$Q$186),0)</f>
        <v>0</v>
      </c>
      <c r="AK1429" s="688">
        <f t="shared" ca="1" si="331"/>
        <v>0</v>
      </c>
      <c r="AM1429" s="688">
        <f>IFERROR($H1429/SUMIF($A:$A,$A1429,$H:$H)*SUMIF(Summary!$A$230:$A$266,$A1429,Summary!$P$230:$P$266),0)</f>
        <v>0</v>
      </c>
      <c r="AN1429" s="688">
        <f>IFERROR($H1429/SUMIF($A:$A,$A1429,$H:$H)*(SUMIF(Summary!$A$230:$A$266,$A1429,Summary!$L$230:$L$266)+SUMIF(Summary!$A$281:$A$317,$A1429,Summary!$L$281:$L$317))-AM1429,0)</f>
        <v>0</v>
      </c>
      <c r="AO1429" s="688">
        <f>IFERROR($H1429/SUMIF($A:$A,$A1429,$H:$H)*SUMIF(Summary!$A$230:$A$266,$A1429,Summary!$Q$230:$Q$266),0)</f>
        <v>0</v>
      </c>
      <c r="AP1429" s="688">
        <f>IFERROR($H1429/SUMIF($A:$A,$A1429,$H:$H)*(SUMIF(Summary!$A$230:$A$266,$A1429,Summary!$L$230:$L$266)+SUMIF(Summary!$A$281:$A$317,$A1429,Summary!$L$281:$L$317))-AO1429,0)</f>
        <v>0</v>
      </c>
      <c r="AQ1429" s="306"/>
      <c r="AR1429" s="688">
        <f t="shared" ca="1" si="332"/>
        <v>0</v>
      </c>
      <c r="AS1429" s="688">
        <f t="shared" ca="1" si="333"/>
        <v>0</v>
      </c>
    </row>
    <row r="1430" spans="1:45" x14ac:dyDescent="0.2">
      <c r="A1430" s="423">
        <v>3632</v>
      </c>
      <c r="B1430" s="424">
        <v>3</v>
      </c>
      <c r="C1430" s="425" t="s">
        <v>318</v>
      </c>
      <c r="D1430" s="422">
        <f t="shared" si="334"/>
        <v>385</v>
      </c>
      <c r="E1430" s="422">
        <f t="shared" si="335"/>
        <v>100</v>
      </c>
      <c r="F1430" s="422">
        <f t="shared" si="336"/>
        <v>61</v>
      </c>
      <c r="G1430" s="422">
        <f t="shared" si="337"/>
        <v>0</v>
      </c>
      <c r="H1430" s="22">
        <f t="shared" si="338"/>
        <v>546</v>
      </c>
      <c r="I1430" s="116">
        <v>165</v>
      </c>
      <c r="J1430" s="116">
        <v>0</v>
      </c>
      <c r="K1430" s="116">
        <v>0</v>
      </c>
      <c r="L1430" s="116">
        <v>0</v>
      </c>
      <c r="M1430" s="22">
        <f t="shared" si="339"/>
        <v>165</v>
      </c>
      <c r="N1430" s="116">
        <v>211</v>
      </c>
      <c r="O1430" s="116">
        <v>100</v>
      </c>
      <c r="P1430" s="116">
        <v>61</v>
      </c>
      <c r="Q1430" s="116">
        <v>0</v>
      </c>
      <c r="R1430" s="22">
        <f t="shared" si="340"/>
        <v>372</v>
      </c>
      <c r="S1430" s="116">
        <v>9</v>
      </c>
      <c r="T1430" s="116">
        <v>0</v>
      </c>
      <c r="U1430" s="116">
        <v>0</v>
      </c>
      <c r="V1430" s="116">
        <v>0</v>
      </c>
      <c r="W1430" s="22">
        <f t="shared" si="341"/>
        <v>9</v>
      </c>
      <c r="X1430" s="22">
        <f t="shared" si="342"/>
        <v>22.75</v>
      </c>
      <c r="Y1430" s="22">
        <f ca="1">OFFSET('Cost Study'!$B$7,'Operations Support'!$C1430,'Operations Support'!$B1430)*$H1430</f>
        <v>2085.7199999999998</v>
      </c>
      <c r="Z1430" s="23">
        <f ca="1">Y1430*'Cost Study'!$B$31</f>
        <v>116491.48727616895</v>
      </c>
      <c r="AA1430" s="23">
        <f ca="1">IF(A1430=10298,1.51,1)*IF($B1430&lt;3,$D1430*'Cost Study'!$B$32*OFFSET('Cost Study'!$B$7,'Operations Support'!$C1430,'Operations Support'!$B1430),0)</f>
        <v>0</v>
      </c>
      <c r="AB1430" s="24">
        <f ca="1">AA1430*'Cost Study'!$B$31</f>
        <v>0</v>
      </c>
      <c r="AC1430" s="23">
        <f ca="1">Y1430*'Cost Study'!$B$31</f>
        <v>116491.48727616895</v>
      </c>
      <c r="AD1430" s="24">
        <f ca="1">AA1430*'Cost Study'!$B$31</f>
        <v>0</v>
      </c>
      <c r="AE1430" s="377">
        <f t="shared" ca="1" si="343"/>
        <v>116491.48727616895</v>
      </c>
      <c r="AF1430" s="377">
        <f t="shared" ca="1" si="344"/>
        <v>116491.48727616895</v>
      </c>
      <c r="AH1430" s="688">
        <f>IFERROR($H1430/SUMIF($A:$A,$A1430,$H:$H)*SUMIF(Summary!$A$110:$A$186,$A1430,Summary!$P$110:$P$186),0)</f>
        <v>19935.205323148362</v>
      </c>
      <c r="AI1430" s="689">
        <f t="shared" ca="1" si="330"/>
        <v>96556.281953020589</v>
      </c>
      <c r="AJ1430" s="688">
        <f>IFERROR(H1430/SUMIF(A:A,A1430,H:H)*SUMIF(Summary!$A$110:$A$186,'Operations Support'!A1430,Summary!$Q$110:$Q$186),0)</f>
        <v>20115.08616725904</v>
      </c>
      <c r="AK1430" s="688">
        <f t="shared" ca="1" si="331"/>
        <v>96376.401108909908</v>
      </c>
      <c r="AM1430" s="688">
        <f>IFERROR($H1430/SUMIF($A:$A,$A1430,$H:$H)*SUMIF(Summary!$A$230:$A$266,$A1430,Summary!$P$230:$P$266),0)</f>
        <v>3771.7686969500733</v>
      </c>
      <c r="AN1430" s="688">
        <f>IFERROR($H1430/SUMIF($A:$A,$A1430,$H:$H)*(SUMIF(Summary!$A$230:$A$266,$A1430,Summary!$L$230:$L$266)+SUMIF(Summary!$A$281:$A$317,$A1430,Summary!$L$281:$L$317))-AM1430,0)</f>
        <v>11486.387541871722</v>
      </c>
      <c r="AO1430" s="688">
        <f>IFERROR($H1430/SUMIF($A:$A,$A1430,$H:$H)*SUMIF(Summary!$A$230:$A$266,$A1430,Summary!$Q$230:$Q$266),0)</f>
        <v>3805.8024039523166</v>
      </c>
      <c r="AP1430" s="688">
        <f>IFERROR($H1430/SUMIF($A:$A,$A1430,$H:$H)*(SUMIF(Summary!$A$230:$A$266,$A1430,Summary!$L$230:$L$266)+SUMIF(Summary!$A$281:$A$317,$A1430,Summary!$L$281:$L$317))-AO1430,0)</f>
        <v>11452.353834869478</v>
      </c>
      <c r="AQ1430" s="306"/>
      <c r="AR1430" s="688">
        <f t="shared" ca="1" si="332"/>
        <v>108042.66949489231</v>
      </c>
      <c r="AS1430" s="688">
        <f t="shared" ca="1" si="333"/>
        <v>107828.75494377938</v>
      </c>
    </row>
    <row r="1431" spans="1:45" x14ac:dyDescent="0.2">
      <c r="A1431" s="423">
        <v>3632</v>
      </c>
      <c r="B1431" s="424">
        <v>3</v>
      </c>
      <c r="C1431" s="425" t="s">
        <v>319</v>
      </c>
      <c r="D1431" s="422">
        <f t="shared" si="334"/>
        <v>0</v>
      </c>
      <c r="E1431" s="422">
        <f t="shared" si="335"/>
        <v>0</v>
      </c>
      <c r="F1431" s="422">
        <f t="shared" si="336"/>
        <v>0</v>
      </c>
      <c r="G1431" s="422">
        <f t="shared" si="337"/>
        <v>0</v>
      </c>
      <c r="H1431" s="22">
        <f t="shared" si="338"/>
        <v>0</v>
      </c>
      <c r="I1431" s="116">
        <v>0</v>
      </c>
      <c r="J1431" s="116">
        <v>0</v>
      </c>
      <c r="K1431" s="116">
        <v>0</v>
      </c>
      <c r="L1431" s="116">
        <v>0</v>
      </c>
      <c r="M1431" s="22">
        <f t="shared" si="339"/>
        <v>0</v>
      </c>
      <c r="N1431" s="116">
        <v>0</v>
      </c>
      <c r="O1431" s="116">
        <v>0</v>
      </c>
      <c r="P1431" s="116">
        <v>0</v>
      </c>
      <c r="Q1431" s="116">
        <v>0</v>
      </c>
      <c r="R1431" s="22">
        <f t="shared" si="340"/>
        <v>0</v>
      </c>
      <c r="S1431" s="116">
        <v>0</v>
      </c>
      <c r="T1431" s="116">
        <v>0</v>
      </c>
      <c r="U1431" s="116">
        <v>0</v>
      </c>
      <c r="V1431" s="116">
        <v>0</v>
      </c>
      <c r="W1431" s="22">
        <f t="shared" si="341"/>
        <v>0</v>
      </c>
      <c r="X1431" s="22">
        <f t="shared" si="342"/>
        <v>0</v>
      </c>
      <c r="Y1431" s="22">
        <f ca="1">OFFSET('Cost Study'!$B$7,'Operations Support'!$C1431,'Operations Support'!$B1431)*$H1431</f>
        <v>0</v>
      </c>
      <c r="Z1431" s="23">
        <f ca="1">Y1431*'Cost Study'!$B$31</f>
        <v>0</v>
      </c>
      <c r="AA1431" s="23">
        <f ca="1">IF(A1431=10298,1.51,1)*IF($B1431&lt;3,$D1431*'Cost Study'!$B$32*OFFSET('Cost Study'!$B$7,'Operations Support'!$C1431,'Operations Support'!$B1431),0)</f>
        <v>0</v>
      </c>
      <c r="AB1431" s="24">
        <f ca="1">AA1431*'Cost Study'!$B$31</f>
        <v>0</v>
      </c>
      <c r="AC1431" s="23">
        <f ca="1">Y1431*'Cost Study'!$B$31</f>
        <v>0</v>
      </c>
      <c r="AD1431" s="24">
        <f ca="1">AA1431*'Cost Study'!$B$31</f>
        <v>0</v>
      </c>
      <c r="AE1431" s="377">
        <f t="shared" ca="1" si="343"/>
        <v>0</v>
      </c>
      <c r="AF1431" s="377">
        <f t="shared" ca="1" si="344"/>
        <v>0</v>
      </c>
      <c r="AH1431" s="688">
        <f>IFERROR($H1431/SUMIF($A:$A,$A1431,$H:$H)*SUMIF(Summary!$A$110:$A$186,$A1431,Summary!$P$110:$P$186),0)</f>
        <v>0</v>
      </c>
      <c r="AI1431" s="689">
        <f t="shared" ca="1" si="330"/>
        <v>0</v>
      </c>
      <c r="AJ1431" s="688">
        <f>IFERROR(H1431/SUMIF(A:A,A1431,H:H)*SUMIF(Summary!$A$110:$A$186,'Operations Support'!A1431,Summary!$Q$110:$Q$186),0)</f>
        <v>0</v>
      </c>
      <c r="AK1431" s="688">
        <f t="shared" ca="1" si="331"/>
        <v>0</v>
      </c>
      <c r="AM1431" s="688">
        <f>IFERROR($H1431/SUMIF($A:$A,$A1431,$H:$H)*SUMIF(Summary!$A$230:$A$266,$A1431,Summary!$P$230:$P$266),0)</f>
        <v>0</v>
      </c>
      <c r="AN1431" s="688">
        <f>IFERROR($H1431/SUMIF($A:$A,$A1431,$H:$H)*(SUMIF(Summary!$A$230:$A$266,$A1431,Summary!$L$230:$L$266)+SUMIF(Summary!$A$281:$A$317,$A1431,Summary!$L$281:$L$317))-AM1431,0)</f>
        <v>0</v>
      </c>
      <c r="AO1431" s="688">
        <f>IFERROR($H1431/SUMIF($A:$A,$A1431,$H:$H)*SUMIF(Summary!$A$230:$A$266,$A1431,Summary!$Q$230:$Q$266),0)</f>
        <v>0</v>
      </c>
      <c r="AP1431" s="688">
        <f>IFERROR($H1431/SUMIF($A:$A,$A1431,$H:$H)*(SUMIF(Summary!$A$230:$A$266,$A1431,Summary!$L$230:$L$266)+SUMIF(Summary!$A$281:$A$317,$A1431,Summary!$L$281:$L$317))-AO1431,0)</f>
        <v>0</v>
      </c>
      <c r="AQ1431" s="306"/>
      <c r="AR1431" s="688">
        <f t="shared" ca="1" si="332"/>
        <v>0</v>
      </c>
      <c r="AS1431" s="688">
        <f t="shared" ca="1" si="333"/>
        <v>0</v>
      </c>
    </row>
    <row r="1432" spans="1:45" x14ac:dyDescent="0.2">
      <c r="A1432" s="423">
        <v>3632</v>
      </c>
      <c r="B1432" s="424">
        <v>3</v>
      </c>
      <c r="C1432" s="425" t="s">
        <v>320</v>
      </c>
      <c r="D1432" s="422">
        <f t="shared" si="334"/>
        <v>0</v>
      </c>
      <c r="E1432" s="422">
        <f t="shared" si="335"/>
        <v>0</v>
      </c>
      <c r="F1432" s="422">
        <f t="shared" si="336"/>
        <v>0</v>
      </c>
      <c r="G1432" s="422">
        <f t="shared" si="337"/>
        <v>0</v>
      </c>
      <c r="H1432" s="22">
        <f t="shared" si="338"/>
        <v>0</v>
      </c>
      <c r="I1432" s="116">
        <v>0</v>
      </c>
      <c r="J1432" s="116">
        <v>0</v>
      </c>
      <c r="K1432" s="116">
        <v>0</v>
      </c>
      <c r="L1432" s="116">
        <v>0</v>
      </c>
      <c r="M1432" s="22">
        <f t="shared" si="339"/>
        <v>0</v>
      </c>
      <c r="N1432" s="116">
        <v>0</v>
      </c>
      <c r="O1432" s="116">
        <v>0</v>
      </c>
      <c r="P1432" s="116">
        <v>0</v>
      </c>
      <c r="Q1432" s="116">
        <v>0</v>
      </c>
      <c r="R1432" s="22">
        <f t="shared" si="340"/>
        <v>0</v>
      </c>
      <c r="S1432" s="116">
        <v>0</v>
      </c>
      <c r="T1432" s="116">
        <v>0</v>
      </c>
      <c r="U1432" s="116">
        <v>0</v>
      </c>
      <c r="V1432" s="116">
        <v>0</v>
      </c>
      <c r="W1432" s="22">
        <f t="shared" si="341"/>
        <v>0</v>
      </c>
      <c r="X1432" s="22">
        <f t="shared" si="342"/>
        <v>0</v>
      </c>
      <c r="Y1432" s="22">
        <f ca="1">OFFSET('Cost Study'!$B$7,'Operations Support'!$C1432,'Operations Support'!$B1432)*$H1432</f>
        <v>0</v>
      </c>
      <c r="Z1432" s="23">
        <f ca="1">Y1432*'Cost Study'!$B$31</f>
        <v>0</v>
      </c>
      <c r="AA1432" s="23">
        <f ca="1">IF(A1432=10298,1.51,1)*IF($B1432&lt;3,$D1432*'Cost Study'!$B$32*OFFSET('Cost Study'!$B$7,'Operations Support'!$C1432,'Operations Support'!$B1432),0)</f>
        <v>0</v>
      </c>
      <c r="AB1432" s="24">
        <f ca="1">AA1432*'Cost Study'!$B$31</f>
        <v>0</v>
      </c>
      <c r="AC1432" s="23">
        <f ca="1">Y1432*'Cost Study'!$B$31</f>
        <v>0</v>
      </c>
      <c r="AD1432" s="24">
        <f ca="1">AA1432*'Cost Study'!$B$31</f>
        <v>0</v>
      </c>
      <c r="AE1432" s="377">
        <f t="shared" ca="1" si="343"/>
        <v>0</v>
      </c>
      <c r="AF1432" s="377">
        <f t="shared" ca="1" si="344"/>
        <v>0</v>
      </c>
      <c r="AH1432" s="688">
        <f>IFERROR($H1432/SUMIF($A:$A,$A1432,$H:$H)*SUMIF(Summary!$A$110:$A$186,$A1432,Summary!$P$110:$P$186),0)</f>
        <v>0</v>
      </c>
      <c r="AI1432" s="689">
        <f t="shared" ca="1" si="330"/>
        <v>0</v>
      </c>
      <c r="AJ1432" s="688">
        <f>IFERROR(H1432/SUMIF(A:A,A1432,H:H)*SUMIF(Summary!$A$110:$A$186,'Operations Support'!A1432,Summary!$Q$110:$Q$186),0)</f>
        <v>0</v>
      </c>
      <c r="AK1432" s="688">
        <f t="shared" ca="1" si="331"/>
        <v>0</v>
      </c>
      <c r="AM1432" s="688">
        <f>IFERROR($H1432/SUMIF($A:$A,$A1432,$H:$H)*SUMIF(Summary!$A$230:$A$266,$A1432,Summary!$P$230:$P$266),0)</f>
        <v>0</v>
      </c>
      <c r="AN1432" s="688">
        <f>IFERROR($H1432/SUMIF($A:$A,$A1432,$H:$H)*(SUMIF(Summary!$A$230:$A$266,$A1432,Summary!$L$230:$L$266)+SUMIF(Summary!$A$281:$A$317,$A1432,Summary!$L$281:$L$317))-AM1432,0)</f>
        <v>0</v>
      </c>
      <c r="AO1432" s="688">
        <f>IFERROR($H1432/SUMIF($A:$A,$A1432,$H:$H)*SUMIF(Summary!$A$230:$A$266,$A1432,Summary!$Q$230:$Q$266),0)</f>
        <v>0</v>
      </c>
      <c r="AP1432" s="688">
        <f>IFERROR($H1432/SUMIF($A:$A,$A1432,$H:$H)*(SUMIF(Summary!$A$230:$A$266,$A1432,Summary!$L$230:$L$266)+SUMIF(Summary!$A$281:$A$317,$A1432,Summary!$L$281:$L$317))-AO1432,0)</f>
        <v>0</v>
      </c>
      <c r="AQ1432" s="306"/>
      <c r="AR1432" s="688">
        <f t="shared" ca="1" si="332"/>
        <v>0</v>
      </c>
      <c r="AS1432" s="688">
        <f t="shared" ca="1" si="333"/>
        <v>0</v>
      </c>
    </row>
    <row r="1433" spans="1:45" x14ac:dyDescent="0.2">
      <c r="A1433" s="423">
        <v>3632</v>
      </c>
      <c r="B1433" s="424">
        <v>4</v>
      </c>
      <c r="C1433" s="425" t="s">
        <v>300</v>
      </c>
      <c r="D1433" s="422">
        <f t="shared" si="334"/>
        <v>13322</v>
      </c>
      <c r="E1433" s="422">
        <f t="shared" si="335"/>
        <v>824</v>
      </c>
      <c r="F1433" s="422">
        <f t="shared" si="336"/>
        <v>816</v>
      </c>
      <c r="G1433" s="422">
        <f t="shared" si="337"/>
        <v>691</v>
      </c>
      <c r="H1433" s="22">
        <f t="shared" si="338"/>
        <v>14271</v>
      </c>
      <c r="I1433" s="116">
        <v>5664</v>
      </c>
      <c r="J1433" s="116">
        <v>0</v>
      </c>
      <c r="K1433" s="116">
        <v>709</v>
      </c>
      <c r="L1433" s="116">
        <v>295</v>
      </c>
      <c r="M1433" s="22">
        <f t="shared" si="339"/>
        <v>6078</v>
      </c>
      <c r="N1433" s="116">
        <v>5957</v>
      </c>
      <c r="O1433" s="116">
        <v>576</v>
      </c>
      <c r="P1433" s="116">
        <v>50</v>
      </c>
      <c r="Q1433" s="116">
        <v>237</v>
      </c>
      <c r="R1433" s="22">
        <f t="shared" si="340"/>
        <v>6346</v>
      </c>
      <c r="S1433" s="116">
        <v>1701</v>
      </c>
      <c r="T1433" s="116">
        <v>248</v>
      </c>
      <c r="U1433" s="116">
        <v>57</v>
      </c>
      <c r="V1433" s="116">
        <v>159</v>
      </c>
      <c r="W1433" s="22">
        <f t="shared" si="341"/>
        <v>1847</v>
      </c>
      <c r="X1433" s="22">
        <f t="shared" si="342"/>
        <v>792.83333333333337</v>
      </c>
      <c r="Y1433" s="22">
        <f ca="1">OFFSET('Cost Study'!$B$7,'Operations Support'!$C1433,'Operations Support'!$B1433)*$H1433</f>
        <v>176674.98</v>
      </c>
      <c r="Z1433" s="23">
        <f ca="1">Y1433*'Cost Study'!$B$31</f>
        <v>9867638.6018676553</v>
      </c>
      <c r="AA1433" s="23">
        <f ca="1">IF(A1433=10298,1.51,1)*IF($B1433&lt;3,$D1433*'Cost Study'!$B$32*OFFSET('Cost Study'!$B$7,'Operations Support'!$C1433,'Operations Support'!$B1433),0)</f>
        <v>0</v>
      </c>
      <c r="AB1433" s="24">
        <f ca="1">AA1433*'Cost Study'!$B$31</f>
        <v>0</v>
      </c>
      <c r="AC1433" s="23">
        <f ca="1">Y1433*'Cost Study'!$B$31</f>
        <v>9867638.6018676553</v>
      </c>
      <c r="AD1433" s="24">
        <f ca="1">AA1433*'Cost Study'!$B$31</f>
        <v>0</v>
      </c>
      <c r="AE1433" s="377">
        <f t="shared" ca="1" si="343"/>
        <v>9867638.6018676553</v>
      </c>
      <c r="AF1433" s="377">
        <f t="shared" ca="1" si="344"/>
        <v>9867638.6018676553</v>
      </c>
      <c r="AH1433" s="688">
        <f>IFERROR($H1433/SUMIF($A:$A,$A1433,$H:$H)*SUMIF(Summary!$A$110:$A$186,$A1433,Summary!$P$110:$P$186),0)</f>
        <v>521053.69078141084</v>
      </c>
      <c r="AI1433" s="689">
        <f t="shared" ca="1" si="330"/>
        <v>9346584.9110862445</v>
      </c>
      <c r="AJ1433" s="688">
        <f>IFERROR(H1433/SUMIF(A:A,A1433,H:H)*SUMIF(Summary!$A$110:$A$186,'Operations Support'!A1433,Summary!$Q$110:$Q$186),0)</f>
        <v>525755.30163544638</v>
      </c>
      <c r="AK1433" s="688">
        <f t="shared" ca="1" si="331"/>
        <v>9341883.3002322093</v>
      </c>
      <c r="AM1433" s="688">
        <f>IFERROR($H1433/SUMIF($A:$A,$A1433,$H:$H)*SUMIF(Summary!$A$230:$A$266,$A1433,Summary!$P$230:$P$266),0)</f>
        <v>98584.086216436801</v>
      </c>
      <c r="AN1433" s="688">
        <f>IFERROR($H1433/SUMIF($A:$A,$A1433,$H:$H)*(SUMIF(Summary!$A$230:$A$266,$A1433,Summary!$L$230:$L$266)+SUMIF(Summary!$A$281:$A$317,$A1433,Summary!$L$281:$L$317))-AM1433,0)</f>
        <v>300223.87657518563</v>
      </c>
      <c r="AO1433" s="688">
        <f>IFERROR($H1433/SUMIF($A:$A,$A1433,$H:$H)*SUMIF(Summary!$A$230:$A$266,$A1433,Summary!$Q$230:$Q$266),0)</f>
        <v>99473.637558248185</v>
      </c>
      <c r="AP1433" s="688">
        <f>IFERROR($H1433/SUMIF($A:$A,$A1433,$H:$H)*(SUMIF(Summary!$A$230:$A$266,$A1433,Summary!$L$230:$L$266)+SUMIF(Summary!$A$281:$A$317,$A1433,Summary!$L$281:$L$317))-AO1433,0)</f>
        <v>299334.32523337426</v>
      </c>
      <c r="AQ1433" s="306"/>
      <c r="AR1433" s="688">
        <f t="shared" ca="1" si="332"/>
        <v>9646808.7876614295</v>
      </c>
      <c r="AS1433" s="688">
        <f t="shared" ca="1" si="333"/>
        <v>9641217.6254655831</v>
      </c>
    </row>
    <row r="1434" spans="1:45" x14ac:dyDescent="0.2">
      <c r="A1434" s="423">
        <v>3632</v>
      </c>
      <c r="B1434" s="424">
        <v>4</v>
      </c>
      <c r="C1434" s="425" t="s">
        <v>301</v>
      </c>
      <c r="D1434" s="422">
        <f t="shared" si="334"/>
        <v>21030</v>
      </c>
      <c r="E1434" s="422">
        <f t="shared" si="335"/>
        <v>683</v>
      </c>
      <c r="F1434" s="422">
        <f t="shared" si="336"/>
        <v>347</v>
      </c>
      <c r="G1434" s="422">
        <f t="shared" si="337"/>
        <v>1712</v>
      </c>
      <c r="H1434" s="22">
        <f t="shared" si="338"/>
        <v>20348</v>
      </c>
      <c r="I1434" s="116">
        <v>8645</v>
      </c>
      <c r="J1434" s="116">
        <v>0</v>
      </c>
      <c r="K1434" s="116">
        <v>332</v>
      </c>
      <c r="L1434" s="116">
        <v>651</v>
      </c>
      <c r="M1434" s="22">
        <f t="shared" si="339"/>
        <v>8326</v>
      </c>
      <c r="N1434" s="116">
        <v>7704</v>
      </c>
      <c r="O1434" s="116">
        <v>557</v>
      </c>
      <c r="P1434" s="116">
        <v>12</v>
      </c>
      <c r="Q1434" s="116">
        <v>613</v>
      </c>
      <c r="R1434" s="22">
        <f t="shared" si="340"/>
        <v>7660</v>
      </c>
      <c r="S1434" s="116">
        <v>4681</v>
      </c>
      <c r="T1434" s="116">
        <v>126</v>
      </c>
      <c r="U1434" s="116">
        <v>3</v>
      </c>
      <c r="V1434" s="116">
        <v>448</v>
      </c>
      <c r="W1434" s="22">
        <f t="shared" si="341"/>
        <v>4362</v>
      </c>
      <c r="X1434" s="22">
        <f t="shared" si="342"/>
        <v>1130.4444444444443</v>
      </c>
      <c r="Y1434" s="22">
        <f ca="1">OFFSET('Cost Study'!$B$7,'Operations Support'!$C1434,'Operations Support'!$B1434)*$H1434</f>
        <v>445010.76</v>
      </c>
      <c r="Z1434" s="23">
        <f ca="1">Y1434*'Cost Study'!$B$31</f>
        <v>24854709.781897031</v>
      </c>
      <c r="AA1434" s="23">
        <f ca="1">IF(A1434=10298,1.51,1)*IF($B1434&lt;3,$D1434*'Cost Study'!$B$32*OFFSET('Cost Study'!$B$7,'Operations Support'!$C1434,'Operations Support'!$B1434),0)</f>
        <v>0</v>
      </c>
      <c r="AB1434" s="24">
        <f ca="1">AA1434*'Cost Study'!$B$31</f>
        <v>0</v>
      </c>
      <c r="AC1434" s="23">
        <f ca="1">Y1434*'Cost Study'!$B$31</f>
        <v>24854709.781897031</v>
      </c>
      <c r="AD1434" s="24">
        <f ca="1">AA1434*'Cost Study'!$B$31</f>
        <v>0</v>
      </c>
      <c r="AE1434" s="377">
        <f t="shared" ca="1" si="343"/>
        <v>24854709.781897031</v>
      </c>
      <c r="AF1434" s="377">
        <f t="shared" ca="1" si="344"/>
        <v>24854709.781897031</v>
      </c>
      <c r="AH1434" s="688">
        <f>IFERROR($H1434/SUMIF($A:$A,$A1434,$H:$H)*SUMIF(Summary!$A$110:$A$186,$A1434,Summary!$P$110:$P$186),0)</f>
        <v>742933.25625535322</v>
      </c>
      <c r="AI1434" s="689">
        <f t="shared" ca="1" si="330"/>
        <v>24111776.525641676</v>
      </c>
      <c r="AJ1434" s="688">
        <f>IFERROR(H1434/SUMIF(A:A,A1434,H:H)*SUMIF(Summary!$A$110:$A$186,'Operations Support'!A1434,Summary!$Q$110:$Q$186),0)</f>
        <v>749636.94749338261</v>
      </c>
      <c r="AK1434" s="688">
        <f t="shared" ca="1" si="331"/>
        <v>24105072.834403649</v>
      </c>
      <c r="AM1434" s="688">
        <f>IFERROR($H1434/SUMIF($A:$A,$A1434,$H:$H)*SUMIF(Summary!$A$230:$A$266,$A1434,Summary!$P$230:$P$266),0)</f>
        <v>140564.00997351663</v>
      </c>
      <c r="AN1434" s="688">
        <f>IFERROR($H1434/SUMIF($A:$A,$A1434,$H:$H)*(SUMIF(Summary!$A$230:$A$266,$A1434,Summary!$L$230:$L$266)+SUMIF(Summary!$A$281:$A$317,$A1434,Summary!$L$281:$L$317))-AM1434,0)</f>
        <v>428067.79066301434</v>
      </c>
      <c r="AO1434" s="688">
        <f>IFERROR($H1434/SUMIF($A:$A,$A1434,$H:$H)*SUMIF(Summary!$A$230:$A$266,$A1434,Summary!$Q$230:$Q$266),0)</f>
        <v>141832.35772091892</v>
      </c>
      <c r="AP1434" s="688">
        <f>IFERROR($H1434/SUMIF($A:$A,$A1434,$H:$H)*(SUMIF(Summary!$A$230:$A$266,$A1434,Summary!$L$230:$L$266)+SUMIF(Summary!$A$281:$A$317,$A1434,Summary!$L$281:$L$317))-AO1434,0)</f>
        <v>426799.44291561202</v>
      </c>
      <c r="AQ1434" s="306"/>
      <c r="AR1434" s="688">
        <f t="shared" ca="1" si="332"/>
        <v>24539844.316304691</v>
      </c>
      <c r="AS1434" s="688">
        <f t="shared" ca="1" si="333"/>
        <v>24531872.27731926</v>
      </c>
    </row>
    <row r="1435" spans="1:45" x14ac:dyDescent="0.2">
      <c r="A1435" s="423">
        <v>3632</v>
      </c>
      <c r="B1435" s="424">
        <v>4</v>
      </c>
      <c r="C1435" s="425" t="s">
        <v>302</v>
      </c>
      <c r="D1435" s="422">
        <f t="shared" si="334"/>
        <v>9</v>
      </c>
      <c r="E1435" s="422">
        <f t="shared" si="335"/>
        <v>0</v>
      </c>
      <c r="F1435" s="422">
        <f t="shared" si="336"/>
        <v>0</v>
      </c>
      <c r="G1435" s="422">
        <f t="shared" si="337"/>
        <v>0</v>
      </c>
      <c r="H1435" s="22">
        <f t="shared" si="338"/>
        <v>9</v>
      </c>
      <c r="I1435" s="116">
        <v>0</v>
      </c>
      <c r="J1435" s="116">
        <v>0</v>
      </c>
      <c r="K1435" s="116">
        <v>0</v>
      </c>
      <c r="L1435" s="116">
        <v>0</v>
      </c>
      <c r="M1435" s="22">
        <f t="shared" si="339"/>
        <v>0</v>
      </c>
      <c r="N1435" s="116">
        <v>9</v>
      </c>
      <c r="O1435" s="116">
        <v>0</v>
      </c>
      <c r="P1435" s="116">
        <v>0</v>
      </c>
      <c r="Q1435" s="116">
        <v>0</v>
      </c>
      <c r="R1435" s="22">
        <f t="shared" si="340"/>
        <v>9</v>
      </c>
      <c r="S1435" s="116">
        <v>0</v>
      </c>
      <c r="T1435" s="116">
        <v>0</v>
      </c>
      <c r="U1435" s="116">
        <v>0</v>
      </c>
      <c r="V1435" s="116">
        <v>0</v>
      </c>
      <c r="W1435" s="22">
        <f t="shared" si="341"/>
        <v>0</v>
      </c>
      <c r="X1435" s="22">
        <f t="shared" si="342"/>
        <v>0.5</v>
      </c>
      <c r="Y1435" s="22">
        <f ca="1">OFFSET('Cost Study'!$B$7,'Operations Support'!$C1435,'Operations Support'!$B1435)*$H1435</f>
        <v>76.23</v>
      </c>
      <c r="Z1435" s="23">
        <f ca="1">Y1435*'Cost Study'!$B$31</f>
        <v>4257.5926179268354</v>
      </c>
      <c r="AA1435" s="23">
        <f ca="1">IF(A1435=10298,1.51,1)*IF($B1435&lt;3,$D1435*'Cost Study'!$B$32*OFFSET('Cost Study'!$B$7,'Operations Support'!$C1435,'Operations Support'!$B1435),0)</f>
        <v>0</v>
      </c>
      <c r="AB1435" s="24">
        <f ca="1">AA1435*'Cost Study'!$B$31</f>
        <v>0</v>
      </c>
      <c r="AC1435" s="23">
        <f ca="1">Y1435*'Cost Study'!$B$31</f>
        <v>4257.5926179268354</v>
      </c>
      <c r="AD1435" s="24">
        <f ca="1">AA1435*'Cost Study'!$B$31</f>
        <v>0</v>
      </c>
      <c r="AE1435" s="377">
        <f t="shared" ca="1" si="343"/>
        <v>4257.5926179268354</v>
      </c>
      <c r="AF1435" s="377">
        <f t="shared" ca="1" si="344"/>
        <v>4257.5926179268354</v>
      </c>
      <c r="AH1435" s="688">
        <f>IFERROR($H1435/SUMIF($A:$A,$A1435,$H:$H)*SUMIF(Summary!$A$110:$A$186,$A1435,Summary!$P$110:$P$186),0)</f>
        <v>328.60228554640156</v>
      </c>
      <c r="AI1435" s="689">
        <f t="shared" ca="1" si="330"/>
        <v>3928.9903323804338</v>
      </c>
      <c r="AJ1435" s="688">
        <f>IFERROR(H1435/SUMIF(A:A,A1435,H:H)*SUMIF(Summary!$A$110:$A$186,'Operations Support'!A1435,Summary!$Q$110:$Q$186),0)</f>
        <v>331.56735440536875</v>
      </c>
      <c r="AK1435" s="688">
        <f t="shared" ca="1" si="331"/>
        <v>3926.0252635214665</v>
      </c>
      <c r="AM1435" s="688">
        <f>IFERROR($H1435/SUMIF($A:$A,$A1435,$H:$H)*SUMIF(Summary!$A$230:$A$266,$A1435,Summary!$P$230:$P$266),0)</f>
        <v>62.172011488188012</v>
      </c>
      <c r="AN1435" s="688">
        <f>IFERROR($H1435/SUMIF($A:$A,$A1435,$H:$H)*(SUMIF(Summary!$A$230:$A$266,$A1435,Summary!$L$230:$L$266)+SUMIF(Summary!$A$281:$A$317,$A1435,Summary!$L$281:$L$317))-AM1435,0)</f>
        <v>189.33605838250091</v>
      </c>
      <c r="AO1435" s="688">
        <f>IFERROR($H1435/SUMIF($A:$A,$A1435,$H:$H)*SUMIF(Summary!$A$230:$A$266,$A1435,Summary!$Q$230:$Q$266),0)</f>
        <v>62.733006658554665</v>
      </c>
      <c r="AP1435" s="688">
        <f>IFERROR($H1435/SUMIF($A:$A,$A1435,$H:$H)*(SUMIF(Summary!$A$230:$A$266,$A1435,Summary!$L$230:$L$266)+SUMIF(Summary!$A$281:$A$317,$A1435,Summary!$L$281:$L$317))-AO1435,0)</f>
        <v>188.77506321213426</v>
      </c>
      <c r="AQ1435" s="306"/>
      <c r="AR1435" s="688">
        <f t="shared" ca="1" si="332"/>
        <v>4118.3263907629344</v>
      </c>
      <c r="AS1435" s="688">
        <f t="shared" ca="1" si="333"/>
        <v>4114.8003267336007</v>
      </c>
    </row>
    <row r="1436" spans="1:45" x14ac:dyDescent="0.2">
      <c r="A1436" s="423">
        <v>3632</v>
      </c>
      <c r="B1436" s="424">
        <v>4</v>
      </c>
      <c r="C1436" s="425" t="s">
        <v>303</v>
      </c>
      <c r="D1436" s="422">
        <f t="shared" si="334"/>
        <v>4575</v>
      </c>
      <c r="E1436" s="422">
        <f t="shared" si="335"/>
        <v>813</v>
      </c>
      <c r="F1436" s="422">
        <f t="shared" si="336"/>
        <v>678</v>
      </c>
      <c r="G1436" s="422">
        <f t="shared" si="337"/>
        <v>331</v>
      </c>
      <c r="H1436" s="22">
        <f t="shared" si="338"/>
        <v>5735</v>
      </c>
      <c r="I1436" s="116">
        <v>1783</v>
      </c>
      <c r="J1436" s="116">
        <v>0</v>
      </c>
      <c r="K1436" s="116">
        <v>638</v>
      </c>
      <c r="L1436" s="116">
        <v>153</v>
      </c>
      <c r="M1436" s="22">
        <f t="shared" si="339"/>
        <v>2268</v>
      </c>
      <c r="N1436" s="116">
        <v>2047</v>
      </c>
      <c r="O1436" s="116">
        <v>448</v>
      </c>
      <c r="P1436" s="116">
        <v>19</v>
      </c>
      <c r="Q1436" s="116">
        <v>115</v>
      </c>
      <c r="R1436" s="22">
        <f t="shared" si="340"/>
        <v>2399</v>
      </c>
      <c r="S1436" s="116">
        <v>745</v>
      </c>
      <c r="T1436" s="116">
        <v>365</v>
      </c>
      <c r="U1436" s="116">
        <v>21</v>
      </c>
      <c r="V1436" s="116">
        <v>63</v>
      </c>
      <c r="W1436" s="22">
        <f t="shared" si="341"/>
        <v>1068</v>
      </c>
      <c r="X1436" s="22">
        <f t="shared" si="342"/>
        <v>318.61111111111109</v>
      </c>
      <c r="Y1436" s="22">
        <f ca="1">OFFSET('Cost Study'!$B$7,'Operations Support'!$C1436,'Operations Support'!$B1436)*$H1436</f>
        <v>46568.2</v>
      </c>
      <c r="Z1436" s="23">
        <f ca="1">Y1436*'Cost Study'!$B$31</f>
        <v>2600923.8429770488</v>
      </c>
      <c r="AA1436" s="23">
        <f ca="1">IF(A1436=10298,1.51,1)*IF($B1436&lt;3,$D1436*'Cost Study'!$B$32*OFFSET('Cost Study'!$B$7,'Operations Support'!$C1436,'Operations Support'!$B1436),0)</f>
        <v>0</v>
      </c>
      <c r="AB1436" s="24">
        <f ca="1">AA1436*'Cost Study'!$B$31</f>
        <v>0</v>
      </c>
      <c r="AC1436" s="23">
        <f ca="1">Y1436*'Cost Study'!$B$31</f>
        <v>2600923.8429770488</v>
      </c>
      <c r="AD1436" s="24">
        <f ca="1">AA1436*'Cost Study'!$B$31</f>
        <v>0</v>
      </c>
      <c r="AE1436" s="377">
        <f t="shared" ca="1" si="343"/>
        <v>2600923.8429770488</v>
      </c>
      <c r="AF1436" s="377">
        <f t="shared" ca="1" si="344"/>
        <v>2600923.8429770488</v>
      </c>
      <c r="AH1436" s="688">
        <f>IFERROR($H1436/SUMIF($A:$A,$A1436,$H:$H)*SUMIF(Summary!$A$110:$A$186,$A1436,Summary!$P$110:$P$186),0)</f>
        <v>209392.67862317924</v>
      </c>
      <c r="AI1436" s="689">
        <f t="shared" ca="1" si="330"/>
        <v>2391531.1643538694</v>
      </c>
      <c r="AJ1436" s="688">
        <f>IFERROR(H1436/SUMIF(A:A,A1436,H:H)*SUMIF(Summary!$A$110:$A$186,'Operations Support'!A1436,Summary!$Q$110:$Q$186),0)</f>
        <v>211282.0863905322</v>
      </c>
      <c r="AK1436" s="688">
        <f t="shared" ca="1" si="331"/>
        <v>2389641.7565865167</v>
      </c>
      <c r="AM1436" s="688">
        <f>IFERROR($H1436/SUMIF($A:$A,$A1436,$H:$H)*SUMIF(Summary!$A$230:$A$266,$A1436,Summary!$P$230:$P$266),0)</f>
        <v>39617.387320528695</v>
      </c>
      <c r="AN1436" s="688">
        <f>IFERROR($H1436/SUMIF($A:$A,$A1436,$H:$H)*(SUMIF(Summary!$A$230:$A$266,$A1436,Summary!$L$230:$L$266)+SUMIF(Summary!$A$281:$A$317,$A1436,Summary!$L$281:$L$317))-AM1436,0)</f>
        <v>120649.14386929364</v>
      </c>
      <c r="AO1436" s="688">
        <f>IFERROR($H1436/SUMIF($A:$A,$A1436,$H:$H)*SUMIF(Summary!$A$230:$A$266,$A1436,Summary!$Q$230:$Q$266),0)</f>
        <v>39974.865909645669</v>
      </c>
      <c r="AP1436" s="688">
        <f>IFERROR($H1436/SUMIF($A:$A,$A1436,$H:$H)*(SUMIF(Summary!$A$230:$A$266,$A1436,Summary!$L$230:$L$266)+SUMIF(Summary!$A$281:$A$317,$A1436,Summary!$L$281:$L$317))-AO1436,0)</f>
        <v>120291.66528017666</v>
      </c>
      <c r="AQ1436" s="306"/>
      <c r="AR1436" s="688">
        <f t="shared" ca="1" si="332"/>
        <v>2512180.3082231632</v>
      </c>
      <c r="AS1436" s="688">
        <f t="shared" ca="1" si="333"/>
        <v>2509933.4218666935</v>
      </c>
    </row>
    <row r="1437" spans="1:45" x14ac:dyDescent="0.2">
      <c r="A1437" s="423">
        <v>3632</v>
      </c>
      <c r="B1437" s="424">
        <v>4</v>
      </c>
      <c r="C1437" s="425" t="s">
        <v>304</v>
      </c>
      <c r="D1437" s="422">
        <f t="shared" si="334"/>
        <v>4911</v>
      </c>
      <c r="E1437" s="422">
        <f t="shared" si="335"/>
        <v>377</v>
      </c>
      <c r="F1437" s="422">
        <f t="shared" si="336"/>
        <v>181</v>
      </c>
      <c r="G1437" s="422">
        <f t="shared" si="337"/>
        <v>165</v>
      </c>
      <c r="H1437" s="22">
        <f t="shared" si="338"/>
        <v>5304</v>
      </c>
      <c r="I1437" s="116">
        <v>2051</v>
      </c>
      <c r="J1437" s="116">
        <v>0</v>
      </c>
      <c r="K1437" s="116">
        <v>169</v>
      </c>
      <c r="L1437" s="116">
        <v>72</v>
      </c>
      <c r="M1437" s="22">
        <f t="shared" si="339"/>
        <v>2148</v>
      </c>
      <c r="N1437" s="116">
        <v>1894</v>
      </c>
      <c r="O1437" s="116">
        <v>250</v>
      </c>
      <c r="P1437" s="116">
        <v>12</v>
      </c>
      <c r="Q1437" s="116">
        <v>69</v>
      </c>
      <c r="R1437" s="22">
        <f t="shared" si="340"/>
        <v>2087</v>
      </c>
      <c r="S1437" s="116">
        <v>966</v>
      </c>
      <c r="T1437" s="116">
        <v>127</v>
      </c>
      <c r="U1437" s="116">
        <v>0</v>
      </c>
      <c r="V1437" s="116">
        <v>24</v>
      </c>
      <c r="W1437" s="22">
        <f t="shared" si="341"/>
        <v>1069</v>
      </c>
      <c r="X1437" s="22">
        <f t="shared" si="342"/>
        <v>294.66666666666669</v>
      </c>
      <c r="Y1437" s="22">
        <f ca="1">OFFSET('Cost Study'!$B$7,'Operations Support'!$C1437,'Operations Support'!$B1437)*$H1437</f>
        <v>72028.320000000007</v>
      </c>
      <c r="Z1437" s="23">
        <f ca="1">Y1437*'Cost Study'!$B$31</f>
        <v>4022920.6810136675</v>
      </c>
      <c r="AA1437" s="23">
        <f ca="1">IF(A1437=10298,1.51,1)*IF($B1437&lt;3,$D1437*'Cost Study'!$B$32*OFFSET('Cost Study'!$B$7,'Operations Support'!$C1437,'Operations Support'!$B1437),0)</f>
        <v>0</v>
      </c>
      <c r="AB1437" s="24">
        <f ca="1">AA1437*'Cost Study'!$B$31</f>
        <v>0</v>
      </c>
      <c r="AC1437" s="23">
        <f ca="1">Y1437*'Cost Study'!$B$31</f>
        <v>4022920.6810136675</v>
      </c>
      <c r="AD1437" s="24">
        <f ca="1">AA1437*'Cost Study'!$B$31</f>
        <v>0</v>
      </c>
      <c r="AE1437" s="377">
        <f t="shared" ca="1" si="343"/>
        <v>4022920.6810136675</v>
      </c>
      <c r="AF1437" s="377">
        <f t="shared" ca="1" si="344"/>
        <v>4022920.6810136675</v>
      </c>
      <c r="AH1437" s="688">
        <f>IFERROR($H1437/SUMIF($A:$A,$A1437,$H:$H)*SUMIF(Summary!$A$110:$A$186,$A1437,Summary!$P$110:$P$186),0)</f>
        <v>193656.28028201265</v>
      </c>
      <c r="AI1437" s="689">
        <f t="shared" ca="1" si="330"/>
        <v>3829264.4007316548</v>
      </c>
      <c r="AJ1437" s="688">
        <f>IFERROR(H1437/SUMIF(A:A,A1437,H:H)*SUMIF(Summary!$A$110:$A$186,'Operations Support'!A1437,Summary!$Q$110:$Q$186),0)</f>
        <v>195403.69419623064</v>
      </c>
      <c r="AK1437" s="688">
        <f t="shared" ca="1" si="331"/>
        <v>3827516.9868174368</v>
      </c>
      <c r="AM1437" s="688">
        <f>IFERROR($H1437/SUMIF($A:$A,$A1437,$H:$H)*SUMIF(Summary!$A$230:$A$266,$A1437,Summary!$P$230:$P$266),0)</f>
        <v>36640.038770372135</v>
      </c>
      <c r="AN1437" s="688">
        <f>IFERROR($H1437/SUMIF($A:$A,$A1437,$H:$H)*(SUMIF(Summary!$A$230:$A$266,$A1437,Summary!$L$230:$L$266)+SUMIF(Summary!$A$281:$A$317,$A1437,Summary!$L$281:$L$317))-AM1437,0)</f>
        <v>111582.05040675387</v>
      </c>
      <c r="AO1437" s="688">
        <f>IFERROR($H1437/SUMIF($A:$A,$A1437,$H:$H)*SUMIF(Summary!$A$230:$A$266,$A1437,Summary!$Q$230:$Q$266),0)</f>
        <v>36970.651924108213</v>
      </c>
      <c r="AP1437" s="688">
        <f>IFERROR($H1437/SUMIF($A:$A,$A1437,$H:$H)*(SUMIF(Summary!$A$230:$A$266,$A1437,Summary!$L$230:$L$266)+SUMIF(Summary!$A$281:$A$317,$A1437,Summary!$L$281:$L$317))-AO1437,0)</f>
        <v>111251.43725301779</v>
      </c>
      <c r="AQ1437" s="306"/>
      <c r="AR1437" s="688">
        <f t="shared" ca="1" si="332"/>
        <v>3940846.4511384089</v>
      </c>
      <c r="AS1437" s="688">
        <f t="shared" ca="1" si="333"/>
        <v>3938768.4240704547</v>
      </c>
    </row>
    <row r="1438" spans="1:45" x14ac:dyDescent="0.2">
      <c r="A1438" s="423">
        <v>3632</v>
      </c>
      <c r="B1438" s="424">
        <v>4</v>
      </c>
      <c r="C1438" s="425" t="s">
        <v>305</v>
      </c>
      <c r="D1438" s="422">
        <f t="shared" si="334"/>
        <v>26302</v>
      </c>
      <c r="E1438" s="422">
        <f t="shared" si="335"/>
        <v>739</v>
      </c>
      <c r="F1438" s="422">
        <f t="shared" si="336"/>
        <v>989</v>
      </c>
      <c r="G1438" s="422">
        <f t="shared" si="337"/>
        <v>2050</v>
      </c>
      <c r="H1438" s="22">
        <f t="shared" si="338"/>
        <v>25980</v>
      </c>
      <c r="I1438" s="116">
        <v>11059</v>
      </c>
      <c r="J1438" s="116">
        <v>0</v>
      </c>
      <c r="K1438" s="116">
        <v>892</v>
      </c>
      <c r="L1438" s="116">
        <v>870</v>
      </c>
      <c r="M1438" s="22">
        <f t="shared" si="339"/>
        <v>11081</v>
      </c>
      <c r="N1438" s="116">
        <v>10684</v>
      </c>
      <c r="O1438" s="116">
        <v>671</v>
      </c>
      <c r="P1438" s="116">
        <v>87</v>
      </c>
      <c r="Q1438" s="116">
        <v>840</v>
      </c>
      <c r="R1438" s="22">
        <f t="shared" si="340"/>
        <v>10602</v>
      </c>
      <c r="S1438" s="116">
        <v>4559</v>
      </c>
      <c r="T1438" s="116">
        <v>68</v>
      </c>
      <c r="U1438" s="116">
        <v>10</v>
      </c>
      <c r="V1438" s="116">
        <v>340</v>
      </c>
      <c r="W1438" s="22">
        <f t="shared" si="341"/>
        <v>4297</v>
      </c>
      <c r="X1438" s="22">
        <f t="shared" si="342"/>
        <v>1443.3333333333333</v>
      </c>
      <c r="Y1438" s="22">
        <f ca="1">OFFSET('Cost Study'!$B$7,'Operations Support'!$C1438,'Operations Support'!$B1438)*$H1438</f>
        <v>479850.6</v>
      </c>
      <c r="Z1438" s="23">
        <f ca="1">Y1438*'Cost Study'!$B$31</f>
        <v>26800582.084058281</v>
      </c>
      <c r="AA1438" s="23">
        <f ca="1">IF(A1438=10298,1.51,1)*IF($B1438&lt;3,$D1438*'Cost Study'!$B$32*OFFSET('Cost Study'!$B$7,'Operations Support'!$C1438,'Operations Support'!$B1438),0)</f>
        <v>0</v>
      </c>
      <c r="AB1438" s="24">
        <f ca="1">AA1438*'Cost Study'!$B$31</f>
        <v>0</v>
      </c>
      <c r="AC1438" s="23">
        <f ca="1">Y1438*'Cost Study'!$B$31</f>
        <v>26800582.084058281</v>
      </c>
      <c r="AD1438" s="24">
        <f ca="1">AA1438*'Cost Study'!$B$31</f>
        <v>0</v>
      </c>
      <c r="AE1438" s="377">
        <f t="shared" ca="1" si="343"/>
        <v>26800582.084058281</v>
      </c>
      <c r="AF1438" s="377">
        <f t="shared" ca="1" si="344"/>
        <v>26800582.084058281</v>
      </c>
      <c r="AH1438" s="688">
        <f>IFERROR($H1438/SUMIF($A:$A,$A1438,$H:$H)*SUMIF(Summary!$A$110:$A$186,$A1438,Summary!$P$110:$P$186),0)</f>
        <v>948565.26427727938</v>
      </c>
      <c r="AI1438" s="689">
        <f t="shared" ca="1" si="330"/>
        <v>25852016.819781002</v>
      </c>
      <c r="AJ1438" s="688">
        <f>IFERROR(H1438/SUMIF(A:A,A1438,H:H)*SUMIF(Summary!$A$110:$A$186,'Operations Support'!A1438,Summary!$Q$110:$Q$186),0)</f>
        <v>957124.42971683119</v>
      </c>
      <c r="AK1438" s="688">
        <f t="shared" ca="1" si="331"/>
        <v>25843457.654341448</v>
      </c>
      <c r="AM1438" s="688">
        <f>IFERROR($H1438/SUMIF($A:$A,$A1438,$H:$H)*SUMIF(Summary!$A$230:$A$266,$A1438,Summary!$P$230:$P$266),0)</f>
        <v>179469.87316256942</v>
      </c>
      <c r="AN1438" s="688">
        <f>IFERROR($H1438/SUMIF($A:$A,$A1438,$H:$H)*(SUMIF(Summary!$A$230:$A$266,$A1438,Summary!$L$230:$L$266)+SUMIF(Summary!$A$281:$A$317,$A1438,Summary!$L$281:$L$317))-AM1438,0)</f>
        <v>546550.0885308194</v>
      </c>
      <c r="AO1438" s="688">
        <f>IFERROR($H1438/SUMIF($A:$A,$A1438,$H:$H)*SUMIF(Summary!$A$230:$A$266,$A1438,Summary!$Q$230:$Q$266),0)</f>
        <v>181089.27922102783</v>
      </c>
      <c r="AP1438" s="688">
        <f>IFERROR($H1438/SUMIF($A:$A,$A1438,$H:$H)*(SUMIF(Summary!$A$230:$A$266,$A1438,Summary!$L$230:$L$266)+SUMIF(Summary!$A$281:$A$317,$A1438,Summary!$L$281:$L$317))-AO1438,0)</f>
        <v>544930.6824723609</v>
      </c>
      <c r="AQ1438" s="306"/>
      <c r="AR1438" s="688">
        <f t="shared" ca="1" si="332"/>
        <v>26398566.908311822</v>
      </c>
      <c r="AS1438" s="688">
        <f t="shared" ca="1" si="333"/>
        <v>26388388.336813807</v>
      </c>
    </row>
    <row r="1439" spans="1:45" x14ac:dyDescent="0.2">
      <c r="A1439" s="423">
        <v>3632</v>
      </c>
      <c r="B1439" s="424">
        <v>4</v>
      </c>
      <c r="C1439" s="425" t="s">
        <v>306</v>
      </c>
      <c r="D1439" s="422">
        <f t="shared" si="334"/>
        <v>0</v>
      </c>
      <c r="E1439" s="422">
        <f t="shared" si="335"/>
        <v>0</v>
      </c>
      <c r="F1439" s="422">
        <f t="shared" si="336"/>
        <v>0</v>
      </c>
      <c r="G1439" s="422">
        <f t="shared" si="337"/>
        <v>0</v>
      </c>
      <c r="H1439" s="22">
        <f t="shared" si="338"/>
        <v>0</v>
      </c>
      <c r="I1439" s="116">
        <v>0</v>
      </c>
      <c r="J1439" s="116">
        <v>0</v>
      </c>
      <c r="K1439" s="116">
        <v>0</v>
      </c>
      <c r="L1439" s="116">
        <v>0</v>
      </c>
      <c r="M1439" s="22">
        <f t="shared" si="339"/>
        <v>0</v>
      </c>
      <c r="N1439" s="116">
        <v>0</v>
      </c>
      <c r="O1439" s="116">
        <v>0</v>
      </c>
      <c r="P1439" s="116">
        <v>0</v>
      </c>
      <c r="Q1439" s="116">
        <v>0</v>
      </c>
      <c r="R1439" s="22">
        <f t="shared" si="340"/>
        <v>0</v>
      </c>
      <c r="S1439" s="116">
        <v>0</v>
      </c>
      <c r="T1439" s="116">
        <v>0</v>
      </c>
      <c r="U1439" s="116">
        <v>0</v>
      </c>
      <c r="V1439" s="116">
        <v>0</v>
      </c>
      <c r="W1439" s="22">
        <f t="shared" si="341"/>
        <v>0</v>
      </c>
      <c r="X1439" s="22">
        <f t="shared" si="342"/>
        <v>0</v>
      </c>
      <c r="Y1439" s="22">
        <f ca="1">OFFSET('Cost Study'!$B$7,'Operations Support'!$C1439,'Operations Support'!$B1439)*$H1439</f>
        <v>0</v>
      </c>
      <c r="Z1439" s="23">
        <f ca="1">Y1439*'Cost Study'!$B$31</f>
        <v>0</v>
      </c>
      <c r="AA1439" s="23">
        <f ca="1">IF(A1439=10298,1.51,1)*IF($B1439&lt;3,$D1439*'Cost Study'!$B$32*OFFSET('Cost Study'!$B$7,'Operations Support'!$C1439,'Operations Support'!$B1439),0)</f>
        <v>0</v>
      </c>
      <c r="AB1439" s="24">
        <f ca="1">AA1439*'Cost Study'!$B$31</f>
        <v>0</v>
      </c>
      <c r="AC1439" s="23">
        <f ca="1">Y1439*'Cost Study'!$B$31</f>
        <v>0</v>
      </c>
      <c r="AD1439" s="24">
        <f ca="1">AA1439*'Cost Study'!$B$31</f>
        <v>0</v>
      </c>
      <c r="AE1439" s="377">
        <f t="shared" ca="1" si="343"/>
        <v>0</v>
      </c>
      <c r="AF1439" s="377">
        <f t="shared" ca="1" si="344"/>
        <v>0</v>
      </c>
      <c r="AH1439" s="688">
        <f>IFERROR($H1439/SUMIF($A:$A,$A1439,$H:$H)*SUMIF(Summary!$A$110:$A$186,$A1439,Summary!$P$110:$P$186),0)</f>
        <v>0</v>
      </c>
      <c r="AI1439" s="689">
        <f t="shared" ca="1" si="330"/>
        <v>0</v>
      </c>
      <c r="AJ1439" s="688">
        <f>IFERROR(H1439/SUMIF(A:A,A1439,H:H)*SUMIF(Summary!$A$110:$A$186,'Operations Support'!A1439,Summary!$Q$110:$Q$186),0)</f>
        <v>0</v>
      </c>
      <c r="AK1439" s="688">
        <f t="shared" ca="1" si="331"/>
        <v>0</v>
      </c>
      <c r="AM1439" s="688">
        <f>IFERROR($H1439/SUMIF($A:$A,$A1439,$H:$H)*SUMIF(Summary!$A$230:$A$266,$A1439,Summary!$P$230:$P$266),0)</f>
        <v>0</v>
      </c>
      <c r="AN1439" s="688">
        <f>IFERROR($H1439/SUMIF($A:$A,$A1439,$H:$H)*(SUMIF(Summary!$A$230:$A$266,$A1439,Summary!$L$230:$L$266)+SUMIF(Summary!$A$281:$A$317,$A1439,Summary!$L$281:$L$317))-AM1439,0)</f>
        <v>0</v>
      </c>
      <c r="AO1439" s="688">
        <f>IFERROR($H1439/SUMIF($A:$A,$A1439,$H:$H)*SUMIF(Summary!$A$230:$A$266,$A1439,Summary!$Q$230:$Q$266),0)</f>
        <v>0</v>
      </c>
      <c r="AP1439" s="688">
        <f>IFERROR($H1439/SUMIF($A:$A,$A1439,$H:$H)*(SUMIF(Summary!$A$230:$A$266,$A1439,Summary!$L$230:$L$266)+SUMIF(Summary!$A$281:$A$317,$A1439,Summary!$L$281:$L$317))-AO1439,0)</f>
        <v>0</v>
      </c>
      <c r="AQ1439" s="306"/>
      <c r="AR1439" s="688">
        <f t="shared" ca="1" si="332"/>
        <v>0</v>
      </c>
      <c r="AS1439" s="688">
        <f t="shared" ca="1" si="333"/>
        <v>0</v>
      </c>
    </row>
    <row r="1440" spans="1:45" x14ac:dyDescent="0.2">
      <c r="A1440" s="423">
        <v>3632</v>
      </c>
      <c r="B1440" s="424">
        <v>4</v>
      </c>
      <c r="C1440" s="425" t="s">
        <v>307</v>
      </c>
      <c r="D1440" s="422">
        <f t="shared" si="334"/>
        <v>0</v>
      </c>
      <c r="E1440" s="422">
        <f t="shared" si="335"/>
        <v>0</v>
      </c>
      <c r="F1440" s="422">
        <f t="shared" si="336"/>
        <v>0</v>
      </c>
      <c r="G1440" s="422">
        <f t="shared" si="337"/>
        <v>0</v>
      </c>
      <c r="H1440" s="22">
        <f t="shared" si="338"/>
        <v>0</v>
      </c>
      <c r="I1440" s="116">
        <v>0</v>
      </c>
      <c r="J1440" s="116">
        <v>0</v>
      </c>
      <c r="K1440" s="116">
        <v>0</v>
      </c>
      <c r="L1440" s="116">
        <v>0</v>
      </c>
      <c r="M1440" s="22">
        <f t="shared" si="339"/>
        <v>0</v>
      </c>
      <c r="N1440" s="116">
        <v>0</v>
      </c>
      <c r="O1440" s="116">
        <v>0</v>
      </c>
      <c r="P1440" s="116">
        <v>0</v>
      </c>
      <c r="Q1440" s="116">
        <v>0</v>
      </c>
      <c r="R1440" s="22">
        <f t="shared" si="340"/>
        <v>0</v>
      </c>
      <c r="S1440" s="116">
        <v>0</v>
      </c>
      <c r="T1440" s="116">
        <v>0</v>
      </c>
      <c r="U1440" s="116">
        <v>0</v>
      </c>
      <c r="V1440" s="116">
        <v>0</v>
      </c>
      <c r="W1440" s="22">
        <f t="shared" si="341"/>
        <v>0</v>
      </c>
      <c r="X1440" s="22">
        <f t="shared" si="342"/>
        <v>0</v>
      </c>
      <c r="Y1440" s="22">
        <f ca="1">OFFSET('Cost Study'!$B$7,'Operations Support'!$C1440,'Operations Support'!$B1440)*$H1440</f>
        <v>0</v>
      </c>
      <c r="Z1440" s="23">
        <f ca="1">Y1440*'Cost Study'!$B$31</f>
        <v>0</v>
      </c>
      <c r="AA1440" s="23">
        <f ca="1">IF(A1440=10298,1.51,1)*IF($B1440&lt;3,$D1440*'Cost Study'!$B$32*OFFSET('Cost Study'!$B$7,'Operations Support'!$C1440,'Operations Support'!$B1440),0)</f>
        <v>0</v>
      </c>
      <c r="AB1440" s="24">
        <f ca="1">AA1440*'Cost Study'!$B$31</f>
        <v>0</v>
      </c>
      <c r="AC1440" s="23">
        <f ca="1">Y1440*'Cost Study'!$B$31</f>
        <v>0</v>
      </c>
      <c r="AD1440" s="24">
        <f ca="1">AA1440*'Cost Study'!$B$31</f>
        <v>0</v>
      </c>
      <c r="AE1440" s="377">
        <f t="shared" ca="1" si="343"/>
        <v>0</v>
      </c>
      <c r="AF1440" s="377">
        <f t="shared" ca="1" si="344"/>
        <v>0</v>
      </c>
      <c r="AH1440" s="688">
        <f>IFERROR($H1440/SUMIF($A:$A,$A1440,$H:$H)*SUMIF(Summary!$A$110:$A$186,$A1440,Summary!$P$110:$P$186),0)</f>
        <v>0</v>
      </c>
      <c r="AI1440" s="689">
        <f t="shared" ca="1" si="330"/>
        <v>0</v>
      </c>
      <c r="AJ1440" s="688">
        <f>IFERROR(H1440/SUMIF(A:A,A1440,H:H)*SUMIF(Summary!$A$110:$A$186,'Operations Support'!A1440,Summary!$Q$110:$Q$186),0)</f>
        <v>0</v>
      </c>
      <c r="AK1440" s="688">
        <f t="shared" ca="1" si="331"/>
        <v>0</v>
      </c>
      <c r="AM1440" s="688">
        <f>IFERROR($H1440/SUMIF($A:$A,$A1440,$H:$H)*SUMIF(Summary!$A$230:$A$266,$A1440,Summary!$P$230:$P$266),0)</f>
        <v>0</v>
      </c>
      <c r="AN1440" s="688">
        <f>IFERROR($H1440/SUMIF($A:$A,$A1440,$H:$H)*(SUMIF(Summary!$A$230:$A$266,$A1440,Summary!$L$230:$L$266)+SUMIF(Summary!$A$281:$A$317,$A1440,Summary!$L$281:$L$317))-AM1440,0)</f>
        <v>0</v>
      </c>
      <c r="AO1440" s="688">
        <f>IFERROR($H1440/SUMIF($A:$A,$A1440,$H:$H)*SUMIF(Summary!$A$230:$A$266,$A1440,Summary!$Q$230:$Q$266),0)</f>
        <v>0</v>
      </c>
      <c r="AP1440" s="688">
        <f>IFERROR($H1440/SUMIF($A:$A,$A1440,$H:$H)*(SUMIF(Summary!$A$230:$A$266,$A1440,Summary!$L$230:$L$266)+SUMIF(Summary!$A$281:$A$317,$A1440,Summary!$L$281:$L$317))-AO1440,0)</f>
        <v>0</v>
      </c>
      <c r="AQ1440" s="306"/>
      <c r="AR1440" s="688">
        <f t="shared" ca="1" si="332"/>
        <v>0</v>
      </c>
      <c r="AS1440" s="688">
        <f t="shared" ca="1" si="333"/>
        <v>0</v>
      </c>
    </row>
    <row r="1441" spans="1:45" x14ac:dyDescent="0.2">
      <c r="A1441" s="423">
        <v>3632</v>
      </c>
      <c r="B1441" s="424">
        <v>4</v>
      </c>
      <c r="C1441" s="425" t="s">
        <v>308</v>
      </c>
      <c r="D1441" s="422">
        <f t="shared" si="334"/>
        <v>0</v>
      </c>
      <c r="E1441" s="422">
        <f t="shared" si="335"/>
        <v>0</v>
      </c>
      <c r="F1441" s="422">
        <f t="shared" si="336"/>
        <v>0</v>
      </c>
      <c r="G1441" s="422">
        <f t="shared" si="337"/>
        <v>0</v>
      </c>
      <c r="H1441" s="22">
        <f t="shared" si="338"/>
        <v>0</v>
      </c>
      <c r="I1441" s="116">
        <v>0</v>
      </c>
      <c r="J1441" s="116">
        <v>0</v>
      </c>
      <c r="K1441" s="116">
        <v>0</v>
      </c>
      <c r="L1441" s="116">
        <v>0</v>
      </c>
      <c r="M1441" s="22">
        <f t="shared" si="339"/>
        <v>0</v>
      </c>
      <c r="N1441" s="116">
        <v>0</v>
      </c>
      <c r="O1441" s="116">
        <v>0</v>
      </c>
      <c r="P1441" s="116">
        <v>0</v>
      </c>
      <c r="Q1441" s="116">
        <v>0</v>
      </c>
      <c r="R1441" s="22">
        <f t="shared" si="340"/>
        <v>0</v>
      </c>
      <c r="S1441" s="116">
        <v>0</v>
      </c>
      <c r="T1441" s="116">
        <v>0</v>
      </c>
      <c r="U1441" s="116">
        <v>0</v>
      </c>
      <c r="V1441" s="116">
        <v>0</v>
      </c>
      <c r="W1441" s="22">
        <f t="shared" si="341"/>
        <v>0</v>
      </c>
      <c r="X1441" s="22">
        <f t="shared" si="342"/>
        <v>0</v>
      </c>
      <c r="Y1441" s="22">
        <f ca="1">OFFSET('Cost Study'!$B$7,'Operations Support'!$C1441,'Operations Support'!$B1441)*$H1441</f>
        <v>0</v>
      </c>
      <c r="Z1441" s="23">
        <f ca="1">Y1441*'Cost Study'!$B$31</f>
        <v>0</v>
      </c>
      <c r="AA1441" s="23">
        <f ca="1">IF(A1441=10298,1.51,1)*IF($B1441&lt;3,$D1441*'Cost Study'!$B$32*OFFSET('Cost Study'!$B$7,'Operations Support'!$C1441,'Operations Support'!$B1441),0)</f>
        <v>0</v>
      </c>
      <c r="AB1441" s="24">
        <f ca="1">AA1441*'Cost Study'!$B$31</f>
        <v>0</v>
      </c>
      <c r="AC1441" s="23">
        <f ca="1">Y1441*'Cost Study'!$B$31</f>
        <v>0</v>
      </c>
      <c r="AD1441" s="24">
        <f ca="1">AA1441*'Cost Study'!$B$31</f>
        <v>0</v>
      </c>
      <c r="AE1441" s="377">
        <f t="shared" ca="1" si="343"/>
        <v>0</v>
      </c>
      <c r="AF1441" s="377">
        <f t="shared" ca="1" si="344"/>
        <v>0</v>
      </c>
      <c r="AH1441" s="688">
        <f>IFERROR($H1441/SUMIF($A:$A,$A1441,$H:$H)*SUMIF(Summary!$A$110:$A$186,$A1441,Summary!$P$110:$P$186),0)</f>
        <v>0</v>
      </c>
      <c r="AI1441" s="689">
        <f t="shared" ca="1" si="330"/>
        <v>0</v>
      </c>
      <c r="AJ1441" s="688">
        <f>IFERROR(H1441/SUMIF(A:A,A1441,H:H)*SUMIF(Summary!$A$110:$A$186,'Operations Support'!A1441,Summary!$Q$110:$Q$186),0)</f>
        <v>0</v>
      </c>
      <c r="AK1441" s="688">
        <f t="shared" ca="1" si="331"/>
        <v>0</v>
      </c>
      <c r="AM1441" s="688">
        <f>IFERROR($H1441/SUMIF($A:$A,$A1441,$H:$H)*SUMIF(Summary!$A$230:$A$266,$A1441,Summary!$P$230:$P$266),0)</f>
        <v>0</v>
      </c>
      <c r="AN1441" s="688">
        <f>IFERROR($H1441/SUMIF($A:$A,$A1441,$H:$H)*(SUMIF(Summary!$A$230:$A$266,$A1441,Summary!$L$230:$L$266)+SUMIF(Summary!$A$281:$A$317,$A1441,Summary!$L$281:$L$317))-AM1441,0)</f>
        <v>0</v>
      </c>
      <c r="AO1441" s="688">
        <f>IFERROR($H1441/SUMIF($A:$A,$A1441,$H:$H)*SUMIF(Summary!$A$230:$A$266,$A1441,Summary!$Q$230:$Q$266),0)</f>
        <v>0</v>
      </c>
      <c r="AP1441" s="688">
        <f>IFERROR($H1441/SUMIF($A:$A,$A1441,$H:$H)*(SUMIF(Summary!$A$230:$A$266,$A1441,Summary!$L$230:$L$266)+SUMIF(Summary!$A$281:$A$317,$A1441,Summary!$L$281:$L$317))-AO1441,0)</f>
        <v>0</v>
      </c>
      <c r="AQ1441" s="306"/>
      <c r="AR1441" s="688">
        <f t="shared" ca="1" si="332"/>
        <v>0</v>
      </c>
      <c r="AS1441" s="688">
        <f t="shared" ca="1" si="333"/>
        <v>0</v>
      </c>
    </row>
    <row r="1442" spans="1:45" x14ac:dyDescent="0.2">
      <c r="A1442" s="423">
        <v>3632</v>
      </c>
      <c r="B1442" s="424">
        <v>4</v>
      </c>
      <c r="C1442" s="425" t="s">
        <v>309</v>
      </c>
      <c r="D1442" s="422">
        <f t="shared" si="334"/>
        <v>0</v>
      </c>
      <c r="E1442" s="422">
        <f t="shared" si="335"/>
        <v>0</v>
      </c>
      <c r="F1442" s="422">
        <f t="shared" si="336"/>
        <v>0</v>
      </c>
      <c r="G1442" s="422">
        <f t="shared" si="337"/>
        <v>0</v>
      </c>
      <c r="H1442" s="22">
        <f t="shared" si="338"/>
        <v>0</v>
      </c>
      <c r="I1442" s="116">
        <v>0</v>
      </c>
      <c r="J1442" s="116">
        <v>0</v>
      </c>
      <c r="K1442" s="116">
        <v>0</v>
      </c>
      <c r="L1442" s="116">
        <v>0</v>
      </c>
      <c r="M1442" s="22">
        <f t="shared" si="339"/>
        <v>0</v>
      </c>
      <c r="N1442" s="116">
        <v>0</v>
      </c>
      <c r="O1442" s="116">
        <v>0</v>
      </c>
      <c r="P1442" s="116">
        <v>0</v>
      </c>
      <c r="Q1442" s="116">
        <v>0</v>
      </c>
      <c r="R1442" s="22">
        <f t="shared" si="340"/>
        <v>0</v>
      </c>
      <c r="S1442" s="116">
        <v>0</v>
      </c>
      <c r="T1442" s="116">
        <v>0</v>
      </c>
      <c r="U1442" s="116">
        <v>0</v>
      </c>
      <c r="V1442" s="116">
        <v>0</v>
      </c>
      <c r="W1442" s="22">
        <f t="shared" si="341"/>
        <v>0</v>
      </c>
      <c r="X1442" s="22">
        <f t="shared" si="342"/>
        <v>0</v>
      </c>
      <c r="Y1442" s="22">
        <f ca="1">OFFSET('Cost Study'!$B$7,'Operations Support'!$C1442,'Operations Support'!$B1442)*$H1442</f>
        <v>0</v>
      </c>
      <c r="Z1442" s="23">
        <f ca="1">Y1442*'Cost Study'!$B$31</f>
        <v>0</v>
      </c>
      <c r="AA1442" s="23">
        <f ca="1">IF(A1442=10298,1.51,1)*IF($B1442&lt;3,$D1442*'Cost Study'!$B$32*OFFSET('Cost Study'!$B$7,'Operations Support'!$C1442,'Operations Support'!$B1442),0)</f>
        <v>0</v>
      </c>
      <c r="AB1442" s="24">
        <f ca="1">AA1442*'Cost Study'!$B$31</f>
        <v>0</v>
      </c>
      <c r="AC1442" s="23">
        <f ca="1">Y1442*'Cost Study'!$B$31</f>
        <v>0</v>
      </c>
      <c r="AD1442" s="24">
        <f ca="1">AA1442*'Cost Study'!$B$31</f>
        <v>0</v>
      </c>
      <c r="AE1442" s="377">
        <f t="shared" ca="1" si="343"/>
        <v>0</v>
      </c>
      <c r="AF1442" s="377">
        <f t="shared" ca="1" si="344"/>
        <v>0</v>
      </c>
      <c r="AH1442" s="688">
        <f>IFERROR($H1442/SUMIF($A:$A,$A1442,$H:$H)*SUMIF(Summary!$A$110:$A$186,$A1442,Summary!$P$110:$P$186),0)</f>
        <v>0</v>
      </c>
      <c r="AI1442" s="689">
        <f t="shared" ca="1" si="330"/>
        <v>0</v>
      </c>
      <c r="AJ1442" s="688">
        <f>IFERROR(H1442/SUMIF(A:A,A1442,H:H)*SUMIF(Summary!$A$110:$A$186,'Operations Support'!A1442,Summary!$Q$110:$Q$186),0)</f>
        <v>0</v>
      </c>
      <c r="AK1442" s="688">
        <f t="shared" ca="1" si="331"/>
        <v>0</v>
      </c>
      <c r="AM1442" s="688">
        <f>IFERROR($H1442/SUMIF($A:$A,$A1442,$H:$H)*SUMIF(Summary!$A$230:$A$266,$A1442,Summary!$P$230:$P$266),0)</f>
        <v>0</v>
      </c>
      <c r="AN1442" s="688">
        <f>IFERROR($H1442/SUMIF($A:$A,$A1442,$H:$H)*(SUMIF(Summary!$A$230:$A$266,$A1442,Summary!$L$230:$L$266)+SUMIF(Summary!$A$281:$A$317,$A1442,Summary!$L$281:$L$317))-AM1442,0)</f>
        <v>0</v>
      </c>
      <c r="AO1442" s="688">
        <f>IFERROR($H1442/SUMIF($A:$A,$A1442,$H:$H)*SUMIF(Summary!$A$230:$A$266,$A1442,Summary!$Q$230:$Q$266),0)</f>
        <v>0</v>
      </c>
      <c r="AP1442" s="688">
        <f>IFERROR($H1442/SUMIF($A:$A,$A1442,$H:$H)*(SUMIF(Summary!$A$230:$A$266,$A1442,Summary!$L$230:$L$266)+SUMIF(Summary!$A$281:$A$317,$A1442,Summary!$L$281:$L$317))-AO1442,0)</f>
        <v>0</v>
      </c>
      <c r="AQ1442" s="306"/>
      <c r="AR1442" s="688">
        <f t="shared" ca="1" si="332"/>
        <v>0</v>
      </c>
      <c r="AS1442" s="688">
        <f t="shared" ca="1" si="333"/>
        <v>0</v>
      </c>
    </row>
    <row r="1443" spans="1:45" x14ac:dyDescent="0.2">
      <c r="A1443" s="423">
        <v>3632</v>
      </c>
      <c r="B1443" s="424">
        <v>4</v>
      </c>
      <c r="C1443" s="425" t="s">
        <v>310</v>
      </c>
      <c r="D1443" s="422">
        <f t="shared" si="334"/>
        <v>0</v>
      </c>
      <c r="E1443" s="422">
        <f t="shared" si="335"/>
        <v>0</v>
      </c>
      <c r="F1443" s="422">
        <f t="shared" si="336"/>
        <v>0</v>
      </c>
      <c r="G1443" s="422">
        <f t="shared" si="337"/>
        <v>0</v>
      </c>
      <c r="H1443" s="22">
        <f t="shared" si="338"/>
        <v>0</v>
      </c>
      <c r="I1443" s="116">
        <v>0</v>
      </c>
      <c r="J1443" s="116">
        <v>0</v>
      </c>
      <c r="K1443" s="116">
        <v>0</v>
      </c>
      <c r="L1443" s="116">
        <v>0</v>
      </c>
      <c r="M1443" s="22">
        <f t="shared" si="339"/>
        <v>0</v>
      </c>
      <c r="N1443" s="116">
        <v>0</v>
      </c>
      <c r="O1443" s="116">
        <v>0</v>
      </c>
      <c r="P1443" s="116">
        <v>0</v>
      </c>
      <c r="Q1443" s="116">
        <v>0</v>
      </c>
      <c r="R1443" s="22">
        <f t="shared" si="340"/>
        <v>0</v>
      </c>
      <c r="S1443" s="116">
        <v>0</v>
      </c>
      <c r="T1443" s="116">
        <v>0</v>
      </c>
      <c r="U1443" s="116">
        <v>0</v>
      </c>
      <c r="V1443" s="116">
        <v>0</v>
      </c>
      <c r="W1443" s="22">
        <f t="shared" si="341"/>
        <v>0</v>
      </c>
      <c r="X1443" s="22">
        <f t="shared" si="342"/>
        <v>0</v>
      </c>
      <c r="Y1443" s="22">
        <f ca="1">OFFSET('Cost Study'!$B$7,'Operations Support'!$C1443,'Operations Support'!$B1443)*$H1443</f>
        <v>0</v>
      </c>
      <c r="Z1443" s="23">
        <f ca="1">Y1443*'Cost Study'!$B$31</f>
        <v>0</v>
      </c>
      <c r="AA1443" s="23">
        <f ca="1">IF(A1443=10298,1.51,1)*IF($B1443&lt;3,$D1443*'Cost Study'!$B$32*OFFSET('Cost Study'!$B$7,'Operations Support'!$C1443,'Operations Support'!$B1443),0)</f>
        <v>0</v>
      </c>
      <c r="AB1443" s="24">
        <f ca="1">AA1443*'Cost Study'!$B$31</f>
        <v>0</v>
      </c>
      <c r="AC1443" s="23">
        <f ca="1">Y1443*'Cost Study'!$B$31</f>
        <v>0</v>
      </c>
      <c r="AD1443" s="24">
        <f ca="1">AA1443*'Cost Study'!$B$31</f>
        <v>0</v>
      </c>
      <c r="AE1443" s="377">
        <f t="shared" ca="1" si="343"/>
        <v>0</v>
      </c>
      <c r="AF1443" s="377">
        <f t="shared" ca="1" si="344"/>
        <v>0</v>
      </c>
      <c r="AH1443" s="688">
        <f>IFERROR($H1443/SUMIF($A:$A,$A1443,$H:$H)*SUMIF(Summary!$A$110:$A$186,$A1443,Summary!$P$110:$P$186),0)</f>
        <v>0</v>
      </c>
      <c r="AI1443" s="689">
        <f t="shared" ca="1" si="330"/>
        <v>0</v>
      </c>
      <c r="AJ1443" s="688">
        <f>IFERROR(H1443/SUMIF(A:A,A1443,H:H)*SUMIF(Summary!$A$110:$A$186,'Operations Support'!A1443,Summary!$Q$110:$Q$186),0)</f>
        <v>0</v>
      </c>
      <c r="AK1443" s="688">
        <f t="shared" ca="1" si="331"/>
        <v>0</v>
      </c>
      <c r="AM1443" s="688">
        <f>IFERROR($H1443/SUMIF($A:$A,$A1443,$H:$H)*SUMIF(Summary!$A$230:$A$266,$A1443,Summary!$P$230:$P$266),0)</f>
        <v>0</v>
      </c>
      <c r="AN1443" s="688">
        <f>IFERROR($H1443/SUMIF($A:$A,$A1443,$H:$H)*(SUMIF(Summary!$A$230:$A$266,$A1443,Summary!$L$230:$L$266)+SUMIF(Summary!$A$281:$A$317,$A1443,Summary!$L$281:$L$317))-AM1443,0)</f>
        <v>0</v>
      </c>
      <c r="AO1443" s="688">
        <f>IFERROR($H1443/SUMIF($A:$A,$A1443,$H:$H)*SUMIF(Summary!$A$230:$A$266,$A1443,Summary!$Q$230:$Q$266),0)</f>
        <v>0</v>
      </c>
      <c r="AP1443" s="688">
        <f>IFERROR($H1443/SUMIF($A:$A,$A1443,$H:$H)*(SUMIF(Summary!$A$230:$A$266,$A1443,Summary!$L$230:$L$266)+SUMIF(Summary!$A$281:$A$317,$A1443,Summary!$L$281:$L$317))-AO1443,0)</f>
        <v>0</v>
      </c>
      <c r="AQ1443" s="306"/>
      <c r="AR1443" s="688">
        <f t="shared" ca="1" si="332"/>
        <v>0</v>
      </c>
      <c r="AS1443" s="688">
        <f t="shared" ca="1" si="333"/>
        <v>0</v>
      </c>
    </row>
    <row r="1444" spans="1:45" x14ac:dyDescent="0.2">
      <c r="A1444" s="423">
        <v>3632</v>
      </c>
      <c r="B1444" s="424">
        <v>4</v>
      </c>
      <c r="C1444" s="425" t="s">
        <v>311</v>
      </c>
      <c r="D1444" s="422">
        <f t="shared" si="334"/>
        <v>0</v>
      </c>
      <c r="E1444" s="422">
        <f t="shared" si="335"/>
        <v>0</v>
      </c>
      <c r="F1444" s="422">
        <f t="shared" si="336"/>
        <v>0</v>
      </c>
      <c r="G1444" s="422">
        <f t="shared" si="337"/>
        <v>0</v>
      </c>
      <c r="H1444" s="22">
        <f t="shared" si="338"/>
        <v>0</v>
      </c>
      <c r="I1444" s="116">
        <v>0</v>
      </c>
      <c r="J1444" s="116">
        <v>0</v>
      </c>
      <c r="K1444" s="116">
        <v>0</v>
      </c>
      <c r="L1444" s="116">
        <v>0</v>
      </c>
      <c r="M1444" s="22">
        <f t="shared" si="339"/>
        <v>0</v>
      </c>
      <c r="N1444" s="116">
        <v>0</v>
      </c>
      <c r="O1444" s="116">
        <v>0</v>
      </c>
      <c r="P1444" s="116">
        <v>0</v>
      </c>
      <c r="Q1444" s="116">
        <v>0</v>
      </c>
      <c r="R1444" s="22">
        <f t="shared" si="340"/>
        <v>0</v>
      </c>
      <c r="S1444" s="116">
        <v>0</v>
      </c>
      <c r="T1444" s="116">
        <v>0</v>
      </c>
      <c r="U1444" s="116">
        <v>0</v>
      </c>
      <c r="V1444" s="116">
        <v>0</v>
      </c>
      <c r="W1444" s="22">
        <f t="shared" si="341"/>
        <v>0</v>
      </c>
      <c r="X1444" s="22">
        <f t="shared" si="342"/>
        <v>0</v>
      </c>
      <c r="Y1444" s="22">
        <f ca="1">OFFSET('Cost Study'!$B$7,'Operations Support'!$C1444,'Operations Support'!$B1444)*$H1444</f>
        <v>0</v>
      </c>
      <c r="Z1444" s="23">
        <f ca="1">Y1444*'Cost Study'!$B$31</f>
        <v>0</v>
      </c>
      <c r="AA1444" s="23">
        <f ca="1">IF(A1444=10298,1.51,1)*IF($B1444&lt;3,$D1444*'Cost Study'!$B$32*OFFSET('Cost Study'!$B$7,'Operations Support'!$C1444,'Operations Support'!$B1444),0)</f>
        <v>0</v>
      </c>
      <c r="AB1444" s="24">
        <f ca="1">AA1444*'Cost Study'!$B$31</f>
        <v>0</v>
      </c>
      <c r="AC1444" s="23">
        <f ca="1">Y1444*'Cost Study'!$B$31</f>
        <v>0</v>
      </c>
      <c r="AD1444" s="24">
        <f ca="1">AA1444*'Cost Study'!$B$31</f>
        <v>0</v>
      </c>
      <c r="AE1444" s="377">
        <f t="shared" ca="1" si="343"/>
        <v>0</v>
      </c>
      <c r="AF1444" s="377">
        <f t="shared" ca="1" si="344"/>
        <v>0</v>
      </c>
      <c r="AH1444" s="688">
        <f>IFERROR($H1444/SUMIF($A:$A,$A1444,$H:$H)*SUMIF(Summary!$A$110:$A$186,$A1444,Summary!$P$110:$P$186),0)</f>
        <v>0</v>
      </c>
      <c r="AI1444" s="689">
        <f t="shared" ca="1" si="330"/>
        <v>0</v>
      </c>
      <c r="AJ1444" s="688">
        <f>IFERROR(H1444/SUMIF(A:A,A1444,H:H)*SUMIF(Summary!$A$110:$A$186,'Operations Support'!A1444,Summary!$Q$110:$Q$186),0)</f>
        <v>0</v>
      </c>
      <c r="AK1444" s="688">
        <f t="shared" ca="1" si="331"/>
        <v>0</v>
      </c>
      <c r="AM1444" s="688">
        <f>IFERROR($H1444/SUMIF($A:$A,$A1444,$H:$H)*SUMIF(Summary!$A$230:$A$266,$A1444,Summary!$P$230:$P$266),0)</f>
        <v>0</v>
      </c>
      <c r="AN1444" s="688">
        <f>IFERROR($H1444/SUMIF($A:$A,$A1444,$H:$H)*(SUMIF(Summary!$A$230:$A$266,$A1444,Summary!$L$230:$L$266)+SUMIF(Summary!$A$281:$A$317,$A1444,Summary!$L$281:$L$317))-AM1444,0)</f>
        <v>0</v>
      </c>
      <c r="AO1444" s="688">
        <f>IFERROR($H1444/SUMIF($A:$A,$A1444,$H:$H)*SUMIF(Summary!$A$230:$A$266,$A1444,Summary!$Q$230:$Q$266),0)</f>
        <v>0</v>
      </c>
      <c r="AP1444" s="688">
        <f>IFERROR($H1444/SUMIF($A:$A,$A1444,$H:$H)*(SUMIF(Summary!$A$230:$A$266,$A1444,Summary!$L$230:$L$266)+SUMIF(Summary!$A$281:$A$317,$A1444,Summary!$L$281:$L$317))-AO1444,0)</f>
        <v>0</v>
      </c>
      <c r="AQ1444" s="306"/>
      <c r="AR1444" s="688">
        <f t="shared" ca="1" si="332"/>
        <v>0</v>
      </c>
      <c r="AS1444" s="688">
        <f t="shared" ca="1" si="333"/>
        <v>0</v>
      </c>
    </row>
    <row r="1445" spans="1:45" x14ac:dyDescent="0.2">
      <c r="A1445" s="423">
        <v>3632</v>
      </c>
      <c r="B1445" s="424">
        <v>4</v>
      </c>
      <c r="C1445" s="425" t="s">
        <v>312</v>
      </c>
      <c r="D1445" s="422">
        <f t="shared" si="334"/>
        <v>0</v>
      </c>
      <c r="E1445" s="422">
        <f t="shared" si="335"/>
        <v>0</v>
      </c>
      <c r="F1445" s="422">
        <f t="shared" si="336"/>
        <v>0</v>
      </c>
      <c r="G1445" s="422">
        <f t="shared" si="337"/>
        <v>0</v>
      </c>
      <c r="H1445" s="22">
        <f t="shared" si="338"/>
        <v>0</v>
      </c>
      <c r="I1445" s="116">
        <v>0</v>
      </c>
      <c r="J1445" s="116">
        <v>0</v>
      </c>
      <c r="K1445" s="116">
        <v>0</v>
      </c>
      <c r="L1445" s="116">
        <v>0</v>
      </c>
      <c r="M1445" s="22">
        <f t="shared" si="339"/>
        <v>0</v>
      </c>
      <c r="N1445" s="116">
        <v>0</v>
      </c>
      <c r="O1445" s="116">
        <v>0</v>
      </c>
      <c r="P1445" s="116">
        <v>0</v>
      </c>
      <c r="Q1445" s="116">
        <v>0</v>
      </c>
      <c r="R1445" s="22">
        <f t="shared" si="340"/>
        <v>0</v>
      </c>
      <c r="S1445" s="116">
        <v>0</v>
      </c>
      <c r="T1445" s="116">
        <v>0</v>
      </c>
      <c r="U1445" s="116">
        <v>0</v>
      </c>
      <c r="V1445" s="116">
        <v>0</v>
      </c>
      <c r="W1445" s="22">
        <f t="shared" si="341"/>
        <v>0</v>
      </c>
      <c r="X1445" s="22">
        <f t="shared" si="342"/>
        <v>0</v>
      </c>
      <c r="Y1445" s="22">
        <f ca="1">OFFSET('Cost Study'!$B$7,'Operations Support'!$C1445,'Operations Support'!$B1445)*$H1445</f>
        <v>0</v>
      </c>
      <c r="Z1445" s="23">
        <f ca="1">Y1445*'Cost Study'!$B$31</f>
        <v>0</v>
      </c>
      <c r="AA1445" s="23">
        <f ca="1">IF(A1445=10298,1.51,1)*IF($B1445&lt;3,$D1445*'Cost Study'!$B$32*OFFSET('Cost Study'!$B$7,'Operations Support'!$C1445,'Operations Support'!$B1445),0)</f>
        <v>0</v>
      </c>
      <c r="AB1445" s="24">
        <f ca="1">AA1445*'Cost Study'!$B$31</f>
        <v>0</v>
      </c>
      <c r="AC1445" s="23">
        <f ca="1">Y1445*'Cost Study'!$B$31</f>
        <v>0</v>
      </c>
      <c r="AD1445" s="24">
        <f ca="1">AA1445*'Cost Study'!$B$31</f>
        <v>0</v>
      </c>
      <c r="AE1445" s="377">
        <f t="shared" ca="1" si="343"/>
        <v>0</v>
      </c>
      <c r="AF1445" s="377">
        <f t="shared" ca="1" si="344"/>
        <v>0</v>
      </c>
      <c r="AH1445" s="688">
        <f>IFERROR($H1445/SUMIF($A:$A,$A1445,$H:$H)*SUMIF(Summary!$A$110:$A$186,$A1445,Summary!$P$110:$P$186),0)</f>
        <v>0</v>
      </c>
      <c r="AI1445" s="689">
        <f t="shared" ca="1" si="330"/>
        <v>0</v>
      </c>
      <c r="AJ1445" s="688">
        <f>IFERROR(H1445/SUMIF(A:A,A1445,H:H)*SUMIF(Summary!$A$110:$A$186,'Operations Support'!A1445,Summary!$Q$110:$Q$186),0)</f>
        <v>0</v>
      </c>
      <c r="AK1445" s="688">
        <f t="shared" ca="1" si="331"/>
        <v>0</v>
      </c>
      <c r="AM1445" s="688">
        <f>IFERROR($H1445/SUMIF($A:$A,$A1445,$H:$H)*SUMIF(Summary!$A$230:$A$266,$A1445,Summary!$P$230:$P$266),0)</f>
        <v>0</v>
      </c>
      <c r="AN1445" s="688">
        <f>IFERROR($H1445/SUMIF($A:$A,$A1445,$H:$H)*(SUMIF(Summary!$A$230:$A$266,$A1445,Summary!$L$230:$L$266)+SUMIF(Summary!$A$281:$A$317,$A1445,Summary!$L$281:$L$317))-AM1445,0)</f>
        <v>0</v>
      </c>
      <c r="AO1445" s="688">
        <f>IFERROR($H1445/SUMIF($A:$A,$A1445,$H:$H)*SUMIF(Summary!$A$230:$A$266,$A1445,Summary!$Q$230:$Q$266),0)</f>
        <v>0</v>
      </c>
      <c r="AP1445" s="688">
        <f>IFERROR($H1445/SUMIF($A:$A,$A1445,$H:$H)*(SUMIF(Summary!$A$230:$A$266,$A1445,Summary!$L$230:$L$266)+SUMIF(Summary!$A$281:$A$317,$A1445,Summary!$L$281:$L$317))-AO1445,0)</f>
        <v>0</v>
      </c>
      <c r="AQ1445" s="306"/>
      <c r="AR1445" s="688">
        <f t="shared" ca="1" si="332"/>
        <v>0</v>
      </c>
      <c r="AS1445" s="688">
        <f t="shared" ca="1" si="333"/>
        <v>0</v>
      </c>
    </row>
    <row r="1446" spans="1:45" s="15" customFormat="1" x14ac:dyDescent="0.2">
      <c r="A1446" s="423">
        <v>3632</v>
      </c>
      <c r="B1446" s="424">
        <v>4</v>
      </c>
      <c r="C1446" s="425" t="s">
        <v>313</v>
      </c>
      <c r="D1446" s="422">
        <f t="shared" si="334"/>
        <v>247</v>
      </c>
      <c r="E1446" s="422">
        <f t="shared" si="335"/>
        <v>99</v>
      </c>
      <c r="F1446" s="422">
        <f t="shared" si="336"/>
        <v>29</v>
      </c>
      <c r="G1446" s="422">
        <f t="shared" si="337"/>
        <v>0</v>
      </c>
      <c r="H1446" s="22">
        <f t="shared" si="338"/>
        <v>375</v>
      </c>
      <c r="I1446" s="116">
        <v>119</v>
      </c>
      <c r="J1446" s="116">
        <v>0</v>
      </c>
      <c r="K1446" s="116">
        <v>29</v>
      </c>
      <c r="L1446" s="116">
        <v>0</v>
      </c>
      <c r="M1446" s="22">
        <f t="shared" si="339"/>
        <v>148</v>
      </c>
      <c r="N1446" s="116">
        <v>48</v>
      </c>
      <c r="O1446" s="116">
        <v>66</v>
      </c>
      <c r="P1446" s="116">
        <v>0</v>
      </c>
      <c r="Q1446" s="116">
        <v>0</v>
      </c>
      <c r="R1446" s="22">
        <f t="shared" si="340"/>
        <v>114</v>
      </c>
      <c r="S1446" s="116">
        <v>80</v>
      </c>
      <c r="T1446" s="116">
        <v>33</v>
      </c>
      <c r="U1446" s="116">
        <v>0</v>
      </c>
      <c r="V1446" s="116">
        <v>0</v>
      </c>
      <c r="W1446" s="22">
        <f t="shared" si="341"/>
        <v>113</v>
      </c>
      <c r="X1446" s="22">
        <f t="shared" si="342"/>
        <v>20.833333333333332</v>
      </c>
      <c r="Y1446" s="22">
        <f ca="1">OFFSET('Cost Study'!$B$7,'Operations Support'!$C1446,'Operations Support'!$B1446)*$H1446</f>
        <v>4230</v>
      </c>
      <c r="Z1446" s="23">
        <f ca="1">Y1446*'Cost Study'!$B$31</f>
        <v>236253.66356854932</v>
      </c>
      <c r="AA1446" s="23">
        <f ca="1">IF(A1446=10298,1.51,1)*IF($B1446&lt;3,$D1446*'Cost Study'!$B$32*OFFSET('Cost Study'!$B$7,'Operations Support'!$C1446,'Operations Support'!$B1446),0)</f>
        <v>0</v>
      </c>
      <c r="AB1446" s="24">
        <f ca="1">AA1446*'Cost Study'!$B$31</f>
        <v>0</v>
      </c>
      <c r="AC1446" s="23">
        <f ca="1">Y1446*'Cost Study'!$B$31</f>
        <v>236253.66356854932</v>
      </c>
      <c r="AD1446" s="24">
        <f ca="1">AA1446*'Cost Study'!$B$31</f>
        <v>0</v>
      </c>
      <c r="AE1446" s="377">
        <f t="shared" ca="1" si="343"/>
        <v>236253.66356854932</v>
      </c>
      <c r="AF1446" s="377">
        <f t="shared" ca="1" si="344"/>
        <v>236253.66356854932</v>
      </c>
      <c r="AH1446" s="688">
        <f>IFERROR($H1446/SUMIF($A:$A,$A1446,$H:$H)*SUMIF(Summary!$A$110:$A$186,$A1446,Summary!$P$110:$P$186),0)</f>
        <v>13691.761897766733</v>
      </c>
      <c r="AI1446" s="689">
        <f t="shared" ca="1" si="330"/>
        <v>222561.90167078259</v>
      </c>
      <c r="AJ1446" s="688">
        <f>IFERROR(H1446/SUMIF(A:A,A1446,H:H)*SUMIF(Summary!$A$110:$A$186,'Operations Support'!A1446,Summary!$Q$110:$Q$186),0)</f>
        <v>13815.306433557033</v>
      </c>
      <c r="AK1446" s="688">
        <f t="shared" ca="1" si="331"/>
        <v>222438.35713499229</v>
      </c>
      <c r="AL1446" s="1"/>
      <c r="AM1446" s="688">
        <f>IFERROR($H1446/SUMIF($A:$A,$A1446,$H:$H)*SUMIF(Summary!$A$230:$A$266,$A1446,Summary!$P$230:$P$266),0)</f>
        <v>2590.5004786745008</v>
      </c>
      <c r="AN1446" s="688">
        <f>IFERROR($H1446/SUMIF($A:$A,$A1446,$H:$H)*(SUMIF(Summary!$A$230:$A$266,$A1446,Summary!$L$230:$L$266)+SUMIF(Summary!$A$281:$A$317,$A1446,Summary!$L$281:$L$317))-AM1446,0)</f>
        <v>7889.0024326042039</v>
      </c>
      <c r="AO1446" s="688">
        <f>IFERROR($H1446/SUMIF($A:$A,$A1446,$H:$H)*SUMIF(Summary!$A$230:$A$266,$A1446,Summary!$Q$230:$Q$266),0)</f>
        <v>2613.8752774397776</v>
      </c>
      <c r="AP1446" s="688">
        <f>IFERROR($H1446/SUMIF($A:$A,$A1446,$H:$H)*(SUMIF(Summary!$A$230:$A$266,$A1446,Summary!$L$230:$L$266)+SUMIF(Summary!$A$281:$A$317,$A1446,Summary!$L$281:$L$317))-AO1446,0)</f>
        <v>7865.6276338389271</v>
      </c>
      <c r="AQ1446" s="306"/>
      <c r="AR1446" s="688">
        <f t="shared" ca="1" si="332"/>
        <v>230450.9041033868</v>
      </c>
      <c r="AS1446" s="688">
        <f t="shared" ca="1" si="333"/>
        <v>230303.9847688312</v>
      </c>
    </row>
    <row r="1447" spans="1:45" s="15" customFormat="1" x14ac:dyDescent="0.2">
      <c r="A1447" s="423">
        <v>3632</v>
      </c>
      <c r="B1447" s="424">
        <v>4</v>
      </c>
      <c r="C1447" s="425" t="s">
        <v>314</v>
      </c>
      <c r="D1447" s="422">
        <f t="shared" si="334"/>
        <v>0</v>
      </c>
      <c r="E1447" s="422">
        <f t="shared" si="335"/>
        <v>0</v>
      </c>
      <c r="F1447" s="422">
        <f t="shared" si="336"/>
        <v>0</v>
      </c>
      <c r="G1447" s="422">
        <f t="shared" si="337"/>
        <v>0</v>
      </c>
      <c r="H1447" s="22">
        <f t="shared" si="338"/>
        <v>0</v>
      </c>
      <c r="I1447" s="116">
        <v>0</v>
      </c>
      <c r="J1447" s="116">
        <v>0</v>
      </c>
      <c r="K1447" s="116">
        <v>0</v>
      </c>
      <c r="L1447" s="116">
        <v>0</v>
      </c>
      <c r="M1447" s="22">
        <f t="shared" si="339"/>
        <v>0</v>
      </c>
      <c r="N1447" s="116">
        <v>0</v>
      </c>
      <c r="O1447" s="116">
        <v>0</v>
      </c>
      <c r="P1447" s="116">
        <v>0</v>
      </c>
      <c r="Q1447" s="116">
        <v>0</v>
      </c>
      <c r="R1447" s="22">
        <f t="shared" si="340"/>
        <v>0</v>
      </c>
      <c r="S1447" s="116">
        <v>0</v>
      </c>
      <c r="T1447" s="116">
        <v>0</v>
      </c>
      <c r="U1447" s="116">
        <v>0</v>
      </c>
      <c r="V1447" s="116">
        <v>0</v>
      </c>
      <c r="W1447" s="22">
        <f t="shared" si="341"/>
        <v>0</v>
      </c>
      <c r="X1447" s="22">
        <f t="shared" si="342"/>
        <v>0</v>
      </c>
      <c r="Y1447" s="22">
        <f ca="1">OFFSET('Cost Study'!$B$7,'Operations Support'!$C1447,'Operations Support'!$B1447)*$H1447</f>
        <v>0</v>
      </c>
      <c r="Z1447" s="23">
        <f ca="1">Y1447*'Cost Study'!$B$31</f>
        <v>0</v>
      </c>
      <c r="AA1447" s="23">
        <f ca="1">IF(A1447=10298,1.51,1)*IF($B1447&lt;3,$D1447*'Cost Study'!$B$32*OFFSET('Cost Study'!$B$7,'Operations Support'!$C1447,'Operations Support'!$B1447),0)</f>
        <v>0</v>
      </c>
      <c r="AB1447" s="24">
        <f ca="1">AA1447*'Cost Study'!$B$31</f>
        <v>0</v>
      </c>
      <c r="AC1447" s="23">
        <f ca="1">Y1447*'Cost Study'!$B$31</f>
        <v>0</v>
      </c>
      <c r="AD1447" s="24">
        <f ca="1">AA1447*'Cost Study'!$B$31</f>
        <v>0</v>
      </c>
      <c r="AE1447" s="377">
        <f t="shared" ca="1" si="343"/>
        <v>0</v>
      </c>
      <c r="AF1447" s="377">
        <f t="shared" ca="1" si="344"/>
        <v>0</v>
      </c>
      <c r="AH1447" s="688">
        <f>IFERROR($H1447/SUMIF($A:$A,$A1447,$H:$H)*SUMIF(Summary!$A$110:$A$186,$A1447,Summary!$P$110:$P$186),0)</f>
        <v>0</v>
      </c>
      <c r="AI1447" s="689">
        <f t="shared" ca="1" si="330"/>
        <v>0</v>
      </c>
      <c r="AJ1447" s="688">
        <f>IFERROR(H1447/SUMIF(A:A,A1447,H:H)*SUMIF(Summary!$A$110:$A$186,'Operations Support'!A1447,Summary!$Q$110:$Q$186),0)</f>
        <v>0</v>
      </c>
      <c r="AK1447" s="688">
        <f t="shared" ca="1" si="331"/>
        <v>0</v>
      </c>
      <c r="AL1447" s="1"/>
      <c r="AM1447" s="688">
        <f>IFERROR($H1447/SUMIF($A:$A,$A1447,$H:$H)*SUMIF(Summary!$A$230:$A$266,$A1447,Summary!$P$230:$P$266),0)</f>
        <v>0</v>
      </c>
      <c r="AN1447" s="688">
        <f>IFERROR($H1447/SUMIF($A:$A,$A1447,$H:$H)*(SUMIF(Summary!$A$230:$A$266,$A1447,Summary!$L$230:$L$266)+SUMIF(Summary!$A$281:$A$317,$A1447,Summary!$L$281:$L$317))-AM1447,0)</f>
        <v>0</v>
      </c>
      <c r="AO1447" s="688">
        <f>IFERROR($H1447/SUMIF($A:$A,$A1447,$H:$H)*SUMIF(Summary!$A$230:$A$266,$A1447,Summary!$Q$230:$Q$266),0)</f>
        <v>0</v>
      </c>
      <c r="AP1447" s="688">
        <f>IFERROR($H1447/SUMIF($A:$A,$A1447,$H:$H)*(SUMIF(Summary!$A$230:$A$266,$A1447,Summary!$L$230:$L$266)+SUMIF(Summary!$A$281:$A$317,$A1447,Summary!$L$281:$L$317))-AO1447,0)</f>
        <v>0</v>
      </c>
      <c r="AQ1447" s="306"/>
      <c r="AR1447" s="688">
        <f t="shared" ca="1" si="332"/>
        <v>0</v>
      </c>
      <c r="AS1447" s="688">
        <f t="shared" ca="1" si="333"/>
        <v>0</v>
      </c>
    </row>
    <row r="1448" spans="1:45" x14ac:dyDescent="0.2">
      <c r="A1448" s="423">
        <v>3632</v>
      </c>
      <c r="B1448" s="424">
        <v>4</v>
      </c>
      <c r="C1448" s="425" t="s">
        <v>315</v>
      </c>
      <c r="D1448" s="422">
        <f t="shared" si="334"/>
        <v>1886</v>
      </c>
      <c r="E1448" s="422">
        <f t="shared" si="335"/>
        <v>141</v>
      </c>
      <c r="F1448" s="422">
        <f t="shared" si="336"/>
        <v>212</v>
      </c>
      <c r="G1448" s="422">
        <f t="shared" si="337"/>
        <v>348</v>
      </c>
      <c r="H1448" s="22">
        <f t="shared" si="338"/>
        <v>1891</v>
      </c>
      <c r="I1448" s="116">
        <v>678</v>
      </c>
      <c r="J1448" s="116">
        <v>0</v>
      </c>
      <c r="K1448" s="116">
        <v>193</v>
      </c>
      <c r="L1448" s="116">
        <v>156</v>
      </c>
      <c r="M1448" s="22">
        <f t="shared" si="339"/>
        <v>715</v>
      </c>
      <c r="N1448" s="116">
        <v>762</v>
      </c>
      <c r="O1448" s="116">
        <v>117</v>
      </c>
      <c r="P1448" s="116">
        <v>13</v>
      </c>
      <c r="Q1448" s="116">
        <v>124</v>
      </c>
      <c r="R1448" s="22">
        <f t="shared" si="340"/>
        <v>768</v>
      </c>
      <c r="S1448" s="116">
        <v>446</v>
      </c>
      <c r="T1448" s="116">
        <v>24</v>
      </c>
      <c r="U1448" s="116">
        <v>6</v>
      </c>
      <c r="V1448" s="116">
        <v>68</v>
      </c>
      <c r="W1448" s="22">
        <f t="shared" si="341"/>
        <v>408</v>
      </c>
      <c r="X1448" s="22">
        <f t="shared" si="342"/>
        <v>105.05555555555556</v>
      </c>
      <c r="Y1448" s="22">
        <f ca="1">OFFSET('Cost Study'!$B$7,'Operations Support'!$C1448,'Operations Support'!$B1448)*$H1448</f>
        <v>53382.93</v>
      </c>
      <c r="Z1448" s="23">
        <f ca="1">Y1448*'Cost Study'!$B$31</f>
        <v>2981539.6653719665</v>
      </c>
      <c r="AA1448" s="23">
        <f ca="1">IF(A1448=10298,1.51,1)*IF($B1448&lt;3,$D1448*'Cost Study'!$B$32*OFFSET('Cost Study'!$B$7,'Operations Support'!$C1448,'Operations Support'!$B1448),0)</f>
        <v>0</v>
      </c>
      <c r="AB1448" s="24">
        <f ca="1">AA1448*'Cost Study'!$B$31</f>
        <v>0</v>
      </c>
      <c r="AC1448" s="23">
        <f ca="1">Y1448*'Cost Study'!$B$31</f>
        <v>2981539.6653719665</v>
      </c>
      <c r="AD1448" s="24">
        <f ca="1">AA1448*'Cost Study'!$B$31</f>
        <v>0</v>
      </c>
      <c r="AE1448" s="377">
        <f t="shared" ca="1" si="343"/>
        <v>2981539.6653719665</v>
      </c>
      <c r="AF1448" s="377">
        <f t="shared" ca="1" si="344"/>
        <v>2981539.6653719665</v>
      </c>
      <c r="AH1448" s="688">
        <f>IFERROR($H1448/SUMIF($A:$A,$A1448,$H:$H)*SUMIF(Summary!$A$110:$A$186,$A1448,Summary!$P$110:$P$186),0)</f>
        <v>69042.991329805038</v>
      </c>
      <c r="AI1448" s="689">
        <f t="shared" ca="1" si="330"/>
        <v>2912496.6740421616</v>
      </c>
      <c r="AJ1448" s="688">
        <f>IFERROR(H1448/SUMIF(A:A,A1448,H:H)*SUMIF(Summary!$A$110:$A$186,'Operations Support'!A1448,Summary!$Q$110:$Q$186),0)</f>
        <v>69665.985242283583</v>
      </c>
      <c r="AK1448" s="688">
        <f t="shared" ca="1" si="331"/>
        <v>2911873.6801296831</v>
      </c>
      <c r="AM1448" s="688">
        <f>IFERROR($H1448/SUMIF($A:$A,$A1448,$H:$H)*SUMIF(Summary!$A$230:$A$266,$A1448,Summary!$P$230:$P$266),0)</f>
        <v>13063.030413795948</v>
      </c>
      <c r="AN1448" s="688">
        <f>IFERROR($H1448/SUMIF($A:$A,$A1448,$H:$H)*(SUMIF(Summary!$A$230:$A$266,$A1448,Summary!$L$230:$L$266)+SUMIF(Summary!$A$281:$A$317,$A1448,Summary!$L$281:$L$317))-AM1448,0)</f>
        <v>39781.609600145472</v>
      </c>
      <c r="AO1448" s="688">
        <f>IFERROR($H1448/SUMIF($A:$A,$A1448,$H:$H)*SUMIF(Summary!$A$230:$A$266,$A1448,Summary!$Q$230:$Q$266),0)</f>
        <v>13180.901732369652</v>
      </c>
      <c r="AP1448" s="688">
        <f>IFERROR($H1448/SUMIF($A:$A,$A1448,$H:$H)*(SUMIF(Summary!$A$230:$A$266,$A1448,Summary!$L$230:$L$266)+SUMIF(Summary!$A$281:$A$317,$A1448,Summary!$L$281:$L$317))-AO1448,0)</f>
        <v>39663.738281571765</v>
      </c>
      <c r="AQ1448" s="306"/>
      <c r="AR1448" s="688">
        <f t="shared" ca="1" si="332"/>
        <v>2952278.2836423069</v>
      </c>
      <c r="AS1448" s="688">
        <f t="shared" ca="1" si="333"/>
        <v>2951537.4184112549</v>
      </c>
    </row>
    <row r="1449" spans="1:45" x14ac:dyDescent="0.2">
      <c r="A1449" s="423">
        <v>3632</v>
      </c>
      <c r="B1449" s="424">
        <v>4</v>
      </c>
      <c r="C1449" s="425" t="s">
        <v>316</v>
      </c>
      <c r="D1449" s="422">
        <f t="shared" si="334"/>
        <v>0</v>
      </c>
      <c r="E1449" s="422">
        <f t="shared" si="335"/>
        <v>0</v>
      </c>
      <c r="F1449" s="422">
        <f t="shared" si="336"/>
        <v>0</v>
      </c>
      <c r="G1449" s="422">
        <f t="shared" si="337"/>
        <v>0</v>
      </c>
      <c r="H1449" s="22">
        <f t="shared" si="338"/>
        <v>0</v>
      </c>
      <c r="I1449" s="116">
        <v>0</v>
      </c>
      <c r="J1449" s="116">
        <v>0</v>
      </c>
      <c r="K1449" s="116">
        <v>0</v>
      </c>
      <c r="L1449" s="116">
        <v>0</v>
      </c>
      <c r="M1449" s="22">
        <f t="shared" si="339"/>
        <v>0</v>
      </c>
      <c r="N1449" s="116">
        <v>0</v>
      </c>
      <c r="O1449" s="116">
        <v>0</v>
      </c>
      <c r="P1449" s="116">
        <v>0</v>
      </c>
      <c r="Q1449" s="116">
        <v>0</v>
      </c>
      <c r="R1449" s="22">
        <f t="shared" si="340"/>
        <v>0</v>
      </c>
      <c r="S1449" s="116">
        <v>0</v>
      </c>
      <c r="T1449" s="116">
        <v>0</v>
      </c>
      <c r="U1449" s="116">
        <v>0</v>
      </c>
      <c r="V1449" s="116">
        <v>0</v>
      </c>
      <c r="W1449" s="22">
        <f t="shared" si="341"/>
        <v>0</v>
      </c>
      <c r="X1449" s="22">
        <f t="shared" si="342"/>
        <v>0</v>
      </c>
      <c r="Y1449" s="22">
        <f ca="1">OFFSET('Cost Study'!$B$7,'Operations Support'!$C1449,'Operations Support'!$B1449)*$H1449</f>
        <v>0</v>
      </c>
      <c r="Z1449" s="23">
        <f ca="1">Y1449*'Cost Study'!$B$31</f>
        <v>0</v>
      </c>
      <c r="AA1449" s="23">
        <f ca="1">IF(A1449=10298,1.51,1)*IF($B1449&lt;3,$D1449*'Cost Study'!$B$32*OFFSET('Cost Study'!$B$7,'Operations Support'!$C1449,'Operations Support'!$B1449),0)</f>
        <v>0</v>
      </c>
      <c r="AB1449" s="24">
        <f ca="1">AA1449*'Cost Study'!$B$31</f>
        <v>0</v>
      </c>
      <c r="AC1449" s="23">
        <f ca="1">Y1449*'Cost Study'!$B$31</f>
        <v>0</v>
      </c>
      <c r="AD1449" s="24">
        <f ca="1">AA1449*'Cost Study'!$B$31</f>
        <v>0</v>
      </c>
      <c r="AE1449" s="377">
        <f t="shared" ca="1" si="343"/>
        <v>0</v>
      </c>
      <c r="AF1449" s="377">
        <f t="shared" ca="1" si="344"/>
        <v>0</v>
      </c>
      <c r="AH1449" s="688">
        <f>IFERROR($H1449/SUMIF($A:$A,$A1449,$H:$H)*SUMIF(Summary!$A$110:$A$186,$A1449,Summary!$P$110:$P$186),0)</f>
        <v>0</v>
      </c>
      <c r="AI1449" s="689">
        <f t="shared" ca="1" si="330"/>
        <v>0</v>
      </c>
      <c r="AJ1449" s="688">
        <f>IFERROR(H1449/SUMIF(A:A,A1449,H:H)*SUMIF(Summary!$A$110:$A$186,'Operations Support'!A1449,Summary!$Q$110:$Q$186),0)</f>
        <v>0</v>
      </c>
      <c r="AK1449" s="688">
        <f t="shared" ca="1" si="331"/>
        <v>0</v>
      </c>
      <c r="AM1449" s="688">
        <f>IFERROR($H1449/SUMIF($A:$A,$A1449,$H:$H)*SUMIF(Summary!$A$230:$A$266,$A1449,Summary!$P$230:$P$266),0)</f>
        <v>0</v>
      </c>
      <c r="AN1449" s="688">
        <f>IFERROR($H1449/SUMIF($A:$A,$A1449,$H:$H)*(SUMIF(Summary!$A$230:$A$266,$A1449,Summary!$L$230:$L$266)+SUMIF(Summary!$A$281:$A$317,$A1449,Summary!$L$281:$L$317))-AM1449,0)</f>
        <v>0</v>
      </c>
      <c r="AO1449" s="688">
        <f>IFERROR($H1449/SUMIF($A:$A,$A1449,$H:$H)*SUMIF(Summary!$A$230:$A$266,$A1449,Summary!$Q$230:$Q$266),0)</f>
        <v>0</v>
      </c>
      <c r="AP1449" s="688">
        <f>IFERROR($H1449/SUMIF($A:$A,$A1449,$H:$H)*(SUMIF(Summary!$A$230:$A$266,$A1449,Summary!$L$230:$L$266)+SUMIF(Summary!$A$281:$A$317,$A1449,Summary!$L$281:$L$317))-AO1449,0)</f>
        <v>0</v>
      </c>
      <c r="AQ1449" s="306"/>
      <c r="AR1449" s="688">
        <f t="shared" ca="1" si="332"/>
        <v>0</v>
      </c>
      <c r="AS1449" s="688">
        <f t="shared" ca="1" si="333"/>
        <v>0</v>
      </c>
    </row>
    <row r="1450" spans="1:45" x14ac:dyDescent="0.2">
      <c r="A1450" s="423">
        <v>3632</v>
      </c>
      <c r="B1450" s="424">
        <v>4</v>
      </c>
      <c r="C1450" s="425" t="s">
        <v>317</v>
      </c>
      <c r="D1450" s="422">
        <f t="shared" si="334"/>
        <v>0</v>
      </c>
      <c r="E1450" s="422">
        <f t="shared" si="335"/>
        <v>0</v>
      </c>
      <c r="F1450" s="422">
        <f t="shared" si="336"/>
        <v>0</v>
      </c>
      <c r="G1450" s="422">
        <f t="shared" si="337"/>
        <v>0</v>
      </c>
      <c r="H1450" s="22">
        <f t="shared" si="338"/>
        <v>0</v>
      </c>
      <c r="I1450" s="116">
        <v>0</v>
      </c>
      <c r="J1450" s="116">
        <v>0</v>
      </c>
      <c r="K1450" s="116">
        <v>0</v>
      </c>
      <c r="L1450" s="116">
        <v>0</v>
      </c>
      <c r="M1450" s="22">
        <f t="shared" si="339"/>
        <v>0</v>
      </c>
      <c r="N1450" s="116">
        <v>0</v>
      </c>
      <c r="O1450" s="116">
        <v>0</v>
      </c>
      <c r="P1450" s="116">
        <v>0</v>
      </c>
      <c r="Q1450" s="116">
        <v>0</v>
      </c>
      <c r="R1450" s="22">
        <f t="shared" si="340"/>
        <v>0</v>
      </c>
      <c r="S1450" s="116">
        <v>0</v>
      </c>
      <c r="T1450" s="116">
        <v>0</v>
      </c>
      <c r="U1450" s="116">
        <v>0</v>
      </c>
      <c r="V1450" s="116">
        <v>0</v>
      </c>
      <c r="W1450" s="22">
        <f t="shared" si="341"/>
        <v>0</v>
      </c>
      <c r="X1450" s="22">
        <f t="shared" si="342"/>
        <v>0</v>
      </c>
      <c r="Y1450" s="22">
        <f ca="1">OFFSET('Cost Study'!$B$7,'Operations Support'!$C1450,'Operations Support'!$B1450)*$H1450</f>
        <v>0</v>
      </c>
      <c r="Z1450" s="23">
        <f ca="1">Y1450*'Cost Study'!$B$31</f>
        <v>0</v>
      </c>
      <c r="AA1450" s="23">
        <f ca="1">IF(A1450=10298,1.51,1)*IF($B1450&lt;3,$D1450*'Cost Study'!$B$32*OFFSET('Cost Study'!$B$7,'Operations Support'!$C1450,'Operations Support'!$B1450),0)</f>
        <v>0</v>
      </c>
      <c r="AB1450" s="24">
        <f ca="1">AA1450*'Cost Study'!$B$31</f>
        <v>0</v>
      </c>
      <c r="AC1450" s="23">
        <f ca="1">Y1450*'Cost Study'!$B$31</f>
        <v>0</v>
      </c>
      <c r="AD1450" s="24">
        <f ca="1">AA1450*'Cost Study'!$B$31</f>
        <v>0</v>
      </c>
      <c r="AE1450" s="377">
        <f t="shared" ca="1" si="343"/>
        <v>0</v>
      </c>
      <c r="AF1450" s="377">
        <f t="shared" ca="1" si="344"/>
        <v>0</v>
      </c>
      <c r="AH1450" s="688">
        <f>IFERROR($H1450/SUMIF($A:$A,$A1450,$H:$H)*SUMIF(Summary!$A$110:$A$186,$A1450,Summary!$P$110:$P$186),0)</f>
        <v>0</v>
      </c>
      <c r="AI1450" s="689">
        <f t="shared" ca="1" si="330"/>
        <v>0</v>
      </c>
      <c r="AJ1450" s="688">
        <f>IFERROR(H1450/SUMIF(A:A,A1450,H:H)*SUMIF(Summary!$A$110:$A$186,'Operations Support'!A1450,Summary!$Q$110:$Q$186),0)</f>
        <v>0</v>
      </c>
      <c r="AK1450" s="688">
        <f t="shared" ca="1" si="331"/>
        <v>0</v>
      </c>
      <c r="AM1450" s="688">
        <f>IFERROR($H1450/SUMIF($A:$A,$A1450,$H:$H)*SUMIF(Summary!$A$230:$A$266,$A1450,Summary!$P$230:$P$266),0)</f>
        <v>0</v>
      </c>
      <c r="AN1450" s="688">
        <f>IFERROR($H1450/SUMIF($A:$A,$A1450,$H:$H)*(SUMIF(Summary!$A$230:$A$266,$A1450,Summary!$L$230:$L$266)+SUMIF(Summary!$A$281:$A$317,$A1450,Summary!$L$281:$L$317))-AM1450,0)</f>
        <v>0</v>
      </c>
      <c r="AO1450" s="688">
        <f>IFERROR($H1450/SUMIF($A:$A,$A1450,$H:$H)*SUMIF(Summary!$A$230:$A$266,$A1450,Summary!$Q$230:$Q$266),0)</f>
        <v>0</v>
      </c>
      <c r="AP1450" s="688">
        <f>IFERROR($H1450/SUMIF($A:$A,$A1450,$H:$H)*(SUMIF(Summary!$A$230:$A$266,$A1450,Summary!$L$230:$L$266)+SUMIF(Summary!$A$281:$A$317,$A1450,Summary!$L$281:$L$317))-AO1450,0)</f>
        <v>0</v>
      </c>
      <c r="AQ1450" s="306"/>
      <c r="AR1450" s="688">
        <f t="shared" ca="1" si="332"/>
        <v>0</v>
      </c>
      <c r="AS1450" s="688">
        <f t="shared" ca="1" si="333"/>
        <v>0</v>
      </c>
    </row>
    <row r="1451" spans="1:45" x14ac:dyDescent="0.2">
      <c r="A1451" s="423">
        <v>3632</v>
      </c>
      <c r="B1451" s="424">
        <v>4</v>
      </c>
      <c r="C1451" s="425" t="s">
        <v>318</v>
      </c>
      <c r="D1451" s="422">
        <f t="shared" si="334"/>
        <v>0</v>
      </c>
      <c r="E1451" s="422">
        <f t="shared" si="335"/>
        <v>0</v>
      </c>
      <c r="F1451" s="422">
        <f t="shared" si="336"/>
        <v>0</v>
      </c>
      <c r="G1451" s="422">
        <f t="shared" si="337"/>
        <v>0</v>
      </c>
      <c r="H1451" s="22">
        <f t="shared" si="338"/>
        <v>0</v>
      </c>
      <c r="I1451" s="116">
        <v>0</v>
      </c>
      <c r="J1451" s="116">
        <v>0</v>
      </c>
      <c r="K1451" s="116">
        <v>0</v>
      </c>
      <c r="L1451" s="116">
        <v>0</v>
      </c>
      <c r="M1451" s="22">
        <f t="shared" si="339"/>
        <v>0</v>
      </c>
      <c r="N1451" s="116">
        <v>0</v>
      </c>
      <c r="O1451" s="116">
        <v>0</v>
      </c>
      <c r="P1451" s="116">
        <v>0</v>
      </c>
      <c r="Q1451" s="116">
        <v>0</v>
      </c>
      <c r="R1451" s="22">
        <f t="shared" si="340"/>
        <v>0</v>
      </c>
      <c r="S1451" s="116">
        <v>0</v>
      </c>
      <c r="T1451" s="116">
        <v>0</v>
      </c>
      <c r="U1451" s="116">
        <v>0</v>
      </c>
      <c r="V1451" s="116">
        <v>0</v>
      </c>
      <c r="W1451" s="22">
        <f t="shared" si="341"/>
        <v>0</v>
      </c>
      <c r="X1451" s="22">
        <f t="shared" si="342"/>
        <v>0</v>
      </c>
      <c r="Y1451" s="22">
        <f ca="1">OFFSET('Cost Study'!$B$7,'Operations Support'!$C1451,'Operations Support'!$B1451)*$H1451</f>
        <v>0</v>
      </c>
      <c r="Z1451" s="23">
        <f ca="1">Y1451*'Cost Study'!$B$31</f>
        <v>0</v>
      </c>
      <c r="AA1451" s="23">
        <f ca="1">IF(A1451=10298,1.51,1)*IF($B1451&lt;3,$D1451*'Cost Study'!$B$32*OFFSET('Cost Study'!$B$7,'Operations Support'!$C1451,'Operations Support'!$B1451),0)</f>
        <v>0</v>
      </c>
      <c r="AB1451" s="24">
        <f ca="1">AA1451*'Cost Study'!$B$31</f>
        <v>0</v>
      </c>
      <c r="AC1451" s="23">
        <f ca="1">Y1451*'Cost Study'!$B$31</f>
        <v>0</v>
      </c>
      <c r="AD1451" s="24">
        <f ca="1">AA1451*'Cost Study'!$B$31</f>
        <v>0</v>
      </c>
      <c r="AE1451" s="377">
        <f t="shared" ca="1" si="343"/>
        <v>0</v>
      </c>
      <c r="AF1451" s="377">
        <f t="shared" ca="1" si="344"/>
        <v>0</v>
      </c>
      <c r="AH1451" s="688">
        <f>IFERROR($H1451/SUMIF($A:$A,$A1451,$H:$H)*SUMIF(Summary!$A$110:$A$186,$A1451,Summary!$P$110:$P$186),0)</f>
        <v>0</v>
      </c>
      <c r="AI1451" s="689">
        <f t="shared" ca="1" si="330"/>
        <v>0</v>
      </c>
      <c r="AJ1451" s="688">
        <f>IFERROR(H1451/SUMIF(A:A,A1451,H:H)*SUMIF(Summary!$A$110:$A$186,'Operations Support'!A1451,Summary!$Q$110:$Q$186),0)</f>
        <v>0</v>
      </c>
      <c r="AK1451" s="688">
        <f t="shared" ca="1" si="331"/>
        <v>0</v>
      </c>
      <c r="AM1451" s="688">
        <f>IFERROR($H1451/SUMIF($A:$A,$A1451,$H:$H)*SUMIF(Summary!$A$230:$A$266,$A1451,Summary!$P$230:$P$266),0)</f>
        <v>0</v>
      </c>
      <c r="AN1451" s="688">
        <f>IFERROR($H1451/SUMIF($A:$A,$A1451,$H:$H)*(SUMIF(Summary!$A$230:$A$266,$A1451,Summary!$L$230:$L$266)+SUMIF(Summary!$A$281:$A$317,$A1451,Summary!$L$281:$L$317))-AM1451,0)</f>
        <v>0</v>
      </c>
      <c r="AO1451" s="688">
        <f>IFERROR($H1451/SUMIF($A:$A,$A1451,$H:$H)*SUMIF(Summary!$A$230:$A$266,$A1451,Summary!$Q$230:$Q$266),0)</f>
        <v>0</v>
      </c>
      <c r="AP1451" s="688">
        <f>IFERROR($H1451/SUMIF($A:$A,$A1451,$H:$H)*(SUMIF(Summary!$A$230:$A$266,$A1451,Summary!$L$230:$L$266)+SUMIF(Summary!$A$281:$A$317,$A1451,Summary!$L$281:$L$317))-AO1451,0)</f>
        <v>0</v>
      </c>
      <c r="AQ1451" s="306"/>
      <c r="AR1451" s="688">
        <f t="shared" ca="1" si="332"/>
        <v>0</v>
      </c>
      <c r="AS1451" s="688">
        <f t="shared" ca="1" si="333"/>
        <v>0</v>
      </c>
    </row>
    <row r="1452" spans="1:45" x14ac:dyDescent="0.2">
      <c r="A1452" s="423">
        <v>3632</v>
      </c>
      <c r="B1452" s="424">
        <v>4</v>
      </c>
      <c r="C1452" s="425" t="s">
        <v>319</v>
      </c>
      <c r="D1452" s="422">
        <f t="shared" si="334"/>
        <v>0</v>
      </c>
      <c r="E1452" s="422">
        <f t="shared" si="335"/>
        <v>0</v>
      </c>
      <c r="F1452" s="422">
        <f t="shared" si="336"/>
        <v>0</v>
      </c>
      <c r="G1452" s="422">
        <f t="shared" si="337"/>
        <v>0</v>
      </c>
      <c r="H1452" s="22">
        <f t="shared" si="338"/>
        <v>0</v>
      </c>
      <c r="I1452" s="116">
        <v>0</v>
      </c>
      <c r="J1452" s="116">
        <v>0</v>
      </c>
      <c r="K1452" s="116">
        <v>0</v>
      </c>
      <c r="L1452" s="116">
        <v>0</v>
      </c>
      <c r="M1452" s="22">
        <f t="shared" si="339"/>
        <v>0</v>
      </c>
      <c r="N1452" s="116">
        <v>0</v>
      </c>
      <c r="O1452" s="116">
        <v>0</v>
      </c>
      <c r="P1452" s="116">
        <v>0</v>
      </c>
      <c r="Q1452" s="116">
        <v>0</v>
      </c>
      <c r="R1452" s="22">
        <f t="shared" si="340"/>
        <v>0</v>
      </c>
      <c r="S1452" s="116">
        <v>0</v>
      </c>
      <c r="T1452" s="116">
        <v>0</v>
      </c>
      <c r="U1452" s="116">
        <v>0</v>
      </c>
      <c r="V1452" s="116">
        <v>0</v>
      </c>
      <c r="W1452" s="22">
        <f t="shared" si="341"/>
        <v>0</v>
      </c>
      <c r="X1452" s="22">
        <f t="shared" si="342"/>
        <v>0</v>
      </c>
      <c r="Y1452" s="22">
        <f ca="1">OFFSET('Cost Study'!$B$7,'Operations Support'!$C1452,'Operations Support'!$B1452)*$H1452</f>
        <v>0</v>
      </c>
      <c r="Z1452" s="23">
        <f ca="1">Y1452*'Cost Study'!$B$31</f>
        <v>0</v>
      </c>
      <c r="AA1452" s="23">
        <f ca="1">IF(A1452=10298,1.51,1)*IF($B1452&lt;3,$D1452*'Cost Study'!$B$32*OFFSET('Cost Study'!$B$7,'Operations Support'!$C1452,'Operations Support'!$B1452),0)</f>
        <v>0</v>
      </c>
      <c r="AB1452" s="24">
        <f ca="1">AA1452*'Cost Study'!$B$31</f>
        <v>0</v>
      </c>
      <c r="AC1452" s="23">
        <f ca="1">Y1452*'Cost Study'!$B$31</f>
        <v>0</v>
      </c>
      <c r="AD1452" s="24">
        <f ca="1">AA1452*'Cost Study'!$B$31</f>
        <v>0</v>
      </c>
      <c r="AE1452" s="377">
        <f t="shared" ca="1" si="343"/>
        <v>0</v>
      </c>
      <c r="AF1452" s="377">
        <f t="shared" ca="1" si="344"/>
        <v>0</v>
      </c>
      <c r="AH1452" s="688">
        <f>IFERROR($H1452/SUMIF($A:$A,$A1452,$H:$H)*SUMIF(Summary!$A$110:$A$186,$A1452,Summary!$P$110:$P$186),0)</f>
        <v>0</v>
      </c>
      <c r="AI1452" s="689">
        <f t="shared" ca="1" si="330"/>
        <v>0</v>
      </c>
      <c r="AJ1452" s="688">
        <f>IFERROR(H1452/SUMIF(A:A,A1452,H:H)*SUMIF(Summary!$A$110:$A$186,'Operations Support'!A1452,Summary!$Q$110:$Q$186),0)</f>
        <v>0</v>
      </c>
      <c r="AK1452" s="688">
        <f t="shared" ca="1" si="331"/>
        <v>0</v>
      </c>
      <c r="AM1452" s="688">
        <f>IFERROR($H1452/SUMIF($A:$A,$A1452,$H:$H)*SUMIF(Summary!$A$230:$A$266,$A1452,Summary!$P$230:$P$266),0)</f>
        <v>0</v>
      </c>
      <c r="AN1452" s="688">
        <f>IFERROR($H1452/SUMIF($A:$A,$A1452,$H:$H)*(SUMIF(Summary!$A$230:$A$266,$A1452,Summary!$L$230:$L$266)+SUMIF(Summary!$A$281:$A$317,$A1452,Summary!$L$281:$L$317))-AM1452,0)</f>
        <v>0</v>
      </c>
      <c r="AO1452" s="688">
        <f>IFERROR($H1452/SUMIF($A:$A,$A1452,$H:$H)*SUMIF(Summary!$A$230:$A$266,$A1452,Summary!$Q$230:$Q$266),0)</f>
        <v>0</v>
      </c>
      <c r="AP1452" s="688">
        <f>IFERROR($H1452/SUMIF($A:$A,$A1452,$H:$H)*(SUMIF(Summary!$A$230:$A$266,$A1452,Summary!$L$230:$L$266)+SUMIF(Summary!$A$281:$A$317,$A1452,Summary!$L$281:$L$317))-AO1452,0)</f>
        <v>0</v>
      </c>
      <c r="AQ1452" s="306"/>
      <c r="AR1452" s="688">
        <f t="shared" ca="1" si="332"/>
        <v>0</v>
      </c>
      <c r="AS1452" s="688">
        <f t="shared" ca="1" si="333"/>
        <v>0</v>
      </c>
    </row>
    <row r="1453" spans="1:45" x14ac:dyDescent="0.2">
      <c r="A1453" s="423">
        <v>3632</v>
      </c>
      <c r="B1453" s="424">
        <v>4</v>
      </c>
      <c r="C1453" s="425" t="s">
        <v>320</v>
      </c>
      <c r="D1453" s="422">
        <f t="shared" si="334"/>
        <v>0</v>
      </c>
      <c r="E1453" s="422">
        <f t="shared" si="335"/>
        <v>0</v>
      </c>
      <c r="F1453" s="422">
        <f t="shared" si="336"/>
        <v>0</v>
      </c>
      <c r="G1453" s="422">
        <f t="shared" si="337"/>
        <v>0</v>
      </c>
      <c r="H1453" s="22">
        <f t="shared" si="338"/>
        <v>0</v>
      </c>
      <c r="I1453" s="116">
        <v>0</v>
      </c>
      <c r="J1453" s="116">
        <v>0</v>
      </c>
      <c r="K1453" s="116">
        <v>0</v>
      </c>
      <c r="L1453" s="116">
        <v>0</v>
      </c>
      <c r="M1453" s="22">
        <f t="shared" si="339"/>
        <v>0</v>
      </c>
      <c r="N1453" s="116">
        <v>0</v>
      </c>
      <c r="O1453" s="116">
        <v>0</v>
      </c>
      <c r="P1453" s="116">
        <v>0</v>
      </c>
      <c r="Q1453" s="116">
        <v>0</v>
      </c>
      <c r="R1453" s="22">
        <f t="shared" si="340"/>
        <v>0</v>
      </c>
      <c r="S1453" s="116">
        <v>0</v>
      </c>
      <c r="T1453" s="116">
        <v>0</v>
      </c>
      <c r="U1453" s="116">
        <v>0</v>
      </c>
      <c r="V1453" s="116">
        <v>0</v>
      </c>
      <c r="W1453" s="22">
        <f t="shared" si="341"/>
        <v>0</v>
      </c>
      <c r="X1453" s="22">
        <f t="shared" si="342"/>
        <v>0</v>
      </c>
      <c r="Y1453" s="22">
        <f ca="1">OFFSET('Cost Study'!$B$7,'Operations Support'!$C1453,'Operations Support'!$B1453)*$H1453</f>
        <v>0</v>
      </c>
      <c r="Z1453" s="23">
        <f ca="1">Y1453*'Cost Study'!$B$31</f>
        <v>0</v>
      </c>
      <c r="AA1453" s="23">
        <f ca="1">IF(A1453=10298,1.51,1)*IF($B1453&lt;3,$D1453*'Cost Study'!$B$32*OFFSET('Cost Study'!$B$7,'Operations Support'!$C1453,'Operations Support'!$B1453),0)</f>
        <v>0</v>
      </c>
      <c r="AB1453" s="24">
        <f ca="1">AA1453*'Cost Study'!$B$31</f>
        <v>0</v>
      </c>
      <c r="AC1453" s="23">
        <f ca="1">Y1453*'Cost Study'!$B$31</f>
        <v>0</v>
      </c>
      <c r="AD1453" s="24">
        <f ca="1">AA1453*'Cost Study'!$B$31</f>
        <v>0</v>
      </c>
      <c r="AE1453" s="377">
        <f t="shared" ca="1" si="343"/>
        <v>0</v>
      </c>
      <c r="AF1453" s="377">
        <f t="shared" ca="1" si="344"/>
        <v>0</v>
      </c>
      <c r="AH1453" s="688">
        <f>IFERROR($H1453/SUMIF($A:$A,$A1453,$H:$H)*SUMIF(Summary!$A$110:$A$186,$A1453,Summary!$P$110:$P$186),0)</f>
        <v>0</v>
      </c>
      <c r="AI1453" s="689">
        <f t="shared" ca="1" si="330"/>
        <v>0</v>
      </c>
      <c r="AJ1453" s="688">
        <f>IFERROR(H1453/SUMIF(A:A,A1453,H:H)*SUMIF(Summary!$A$110:$A$186,'Operations Support'!A1453,Summary!$Q$110:$Q$186),0)</f>
        <v>0</v>
      </c>
      <c r="AK1453" s="688">
        <f t="shared" ca="1" si="331"/>
        <v>0</v>
      </c>
      <c r="AM1453" s="688">
        <f>IFERROR($H1453/SUMIF($A:$A,$A1453,$H:$H)*SUMIF(Summary!$A$230:$A$266,$A1453,Summary!$P$230:$P$266),0)</f>
        <v>0</v>
      </c>
      <c r="AN1453" s="688">
        <f>IFERROR($H1453/SUMIF($A:$A,$A1453,$H:$H)*(SUMIF(Summary!$A$230:$A$266,$A1453,Summary!$L$230:$L$266)+SUMIF(Summary!$A$281:$A$317,$A1453,Summary!$L$281:$L$317))-AM1453,0)</f>
        <v>0</v>
      </c>
      <c r="AO1453" s="688">
        <f>IFERROR($H1453/SUMIF($A:$A,$A1453,$H:$H)*SUMIF(Summary!$A$230:$A$266,$A1453,Summary!$Q$230:$Q$266),0)</f>
        <v>0</v>
      </c>
      <c r="AP1453" s="688">
        <f>IFERROR($H1453/SUMIF($A:$A,$A1453,$H:$H)*(SUMIF(Summary!$A$230:$A$266,$A1453,Summary!$L$230:$L$266)+SUMIF(Summary!$A$281:$A$317,$A1453,Summary!$L$281:$L$317))-AO1453,0)</f>
        <v>0</v>
      </c>
      <c r="AQ1453" s="306"/>
      <c r="AR1453" s="688">
        <f t="shared" ca="1" si="332"/>
        <v>0</v>
      </c>
      <c r="AS1453" s="688">
        <f t="shared" ca="1" si="333"/>
        <v>0</v>
      </c>
    </row>
    <row r="1454" spans="1:45" x14ac:dyDescent="0.2">
      <c r="A1454" s="423">
        <v>3632</v>
      </c>
      <c r="B1454" s="424">
        <v>5</v>
      </c>
      <c r="C1454" s="425" t="s">
        <v>300</v>
      </c>
      <c r="D1454" s="422">
        <f t="shared" si="334"/>
        <v>0</v>
      </c>
      <c r="E1454" s="422">
        <f t="shared" si="335"/>
        <v>0</v>
      </c>
      <c r="F1454" s="422">
        <f t="shared" si="336"/>
        <v>0</v>
      </c>
      <c r="G1454" s="422">
        <f t="shared" si="337"/>
        <v>0</v>
      </c>
      <c r="H1454" s="22">
        <f t="shared" si="338"/>
        <v>0</v>
      </c>
      <c r="I1454" s="116">
        <v>0</v>
      </c>
      <c r="J1454" s="116">
        <v>0</v>
      </c>
      <c r="K1454" s="116">
        <v>0</v>
      </c>
      <c r="L1454" s="116">
        <v>0</v>
      </c>
      <c r="M1454" s="22">
        <f t="shared" si="339"/>
        <v>0</v>
      </c>
      <c r="N1454" s="116">
        <v>0</v>
      </c>
      <c r="O1454" s="116">
        <v>0</v>
      </c>
      <c r="P1454" s="116">
        <v>0</v>
      </c>
      <c r="Q1454" s="116">
        <v>0</v>
      </c>
      <c r="R1454" s="22">
        <f t="shared" si="340"/>
        <v>0</v>
      </c>
      <c r="S1454" s="116">
        <v>0</v>
      </c>
      <c r="T1454" s="116">
        <v>0</v>
      </c>
      <c r="U1454" s="116">
        <v>0</v>
      </c>
      <c r="V1454" s="116">
        <v>0</v>
      </c>
      <c r="W1454" s="22">
        <f t="shared" si="341"/>
        <v>0</v>
      </c>
      <c r="X1454" s="22">
        <f t="shared" si="342"/>
        <v>0</v>
      </c>
      <c r="Y1454" s="22">
        <f ca="1">OFFSET('Cost Study'!$B$7,'Operations Support'!$C1454,'Operations Support'!$B1454)*$H1454</f>
        <v>0</v>
      </c>
      <c r="Z1454" s="23">
        <f ca="1">Y1454*'Cost Study'!$B$31</f>
        <v>0</v>
      </c>
      <c r="AA1454" s="23">
        <f ca="1">IF(A1454=10298,1.51,1)*IF($B1454&lt;3,$D1454*'Cost Study'!$B$32*OFFSET('Cost Study'!$B$7,'Operations Support'!$C1454,'Operations Support'!$B1454),0)</f>
        <v>0</v>
      </c>
      <c r="AB1454" s="24">
        <f ca="1">AA1454*'Cost Study'!$B$31</f>
        <v>0</v>
      </c>
      <c r="AC1454" s="23">
        <f ca="1">Y1454*'Cost Study'!$B$31</f>
        <v>0</v>
      </c>
      <c r="AD1454" s="24">
        <f ca="1">AA1454*'Cost Study'!$B$31</f>
        <v>0</v>
      </c>
      <c r="AE1454" s="377">
        <f t="shared" ca="1" si="343"/>
        <v>0</v>
      </c>
      <c r="AF1454" s="377">
        <f t="shared" ca="1" si="344"/>
        <v>0</v>
      </c>
      <c r="AH1454" s="688">
        <f>IFERROR($H1454/SUMIF($A:$A,$A1454,$H:$H)*SUMIF(Summary!$A$110:$A$186,$A1454,Summary!$P$110:$P$186),0)</f>
        <v>0</v>
      </c>
      <c r="AI1454" s="689">
        <f t="shared" ref="AI1454:AI1517" ca="1" si="345">Z1454+AB1454-AH1454</f>
        <v>0</v>
      </c>
      <c r="AJ1454" s="688">
        <f>IFERROR(H1454/SUMIF(A:A,A1454,H:H)*SUMIF(Summary!$A$110:$A$186,'Operations Support'!A1454,Summary!$Q$110:$Q$186),0)</f>
        <v>0</v>
      </c>
      <c r="AK1454" s="688">
        <f t="shared" ref="AK1454:AK1517" ca="1" si="346">AC1454+AD1454-AJ1454</f>
        <v>0</v>
      </c>
      <c r="AM1454" s="688">
        <f>IFERROR($H1454/SUMIF($A:$A,$A1454,$H:$H)*SUMIF(Summary!$A$230:$A$266,$A1454,Summary!$P$230:$P$266),0)</f>
        <v>0</v>
      </c>
      <c r="AN1454" s="688">
        <f>IFERROR($H1454/SUMIF($A:$A,$A1454,$H:$H)*(SUMIF(Summary!$A$230:$A$266,$A1454,Summary!$L$230:$L$266)+SUMIF(Summary!$A$281:$A$317,$A1454,Summary!$L$281:$L$317))-AM1454,0)</f>
        <v>0</v>
      </c>
      <c r="AO1454" s="688">
        <f>IFERROR($H1454/SUMIF($A:$A,$A1454,$H:$H)*SUMIF(Summary!$A$230:$A$266,$A1454,Summary!$Q$230:$Q$266),0)</f>
        <v>0</v>
      </c>
      <c r="AP1454" s="688">
        <f>IFERROR($H1454/SUMIF($A:$A,$A1454,$H:$H)*(SUMIF(Summary!$A$230:$A$266,$A1454,Summary!$L$230:$L$266)+SUMIF(Summary!$A$281:$A$317,$A1454,Summary!$L$281:$L$317))-AO1454,0)</f>
        <v>0</v>
      </c>
      <c r="AQ1454" s="306"/>
      <c r="AR1454" s="688">
        <f t="shared" ref="AR1454:AR1517" ca="1" si="347">AI1454+AN1454</f>
        <v>0</v>
      </c>
      <c r="AS1454" s="688">
        <f t="shared" ref="AS1454:AS1517" ca="1" si="348">AK1454+AP1454</f>
        <v>0</v>
      </c>
    </row>
    <row r="1455" spans="1:45" x14ac:dyDescent="0.2">
      <c r="A1455" s="423">
        <v>3632</v>
      </c>
      <c r="B1455" s="424">
        <v>5</v>
      </c>
      <c r="C1455" s="425" t="s">
        <v>301</v>
      </c>
      <c r="D1455" s="422">
        <f t="shared" si="334"/>
        <v>0</v>
      </c>
      <c r="E1455" s="422">
        <f t="shared" si="335"/>
        <v>0</v>
      </c>
      <c r="F1455" s="422">
        <f t="shared" si="336"/>
        <v>0</v>
      </c>
      <c r="G1455" s="422">
        <f t="shared" si="337"/>
        <v>0</v>
      </c>
      <c r="H1455" s="22">
        <f t="shared" si="338"/>
        <v>0</v>
      </c>
      <c r="I1455" s="116">
        <v>0</v>
      </c>
      <c r="J1455" s="116">
        <v>0</v>
      </c>
      <c r="K1455" s="116">
        <v>0</v>
      </c>
      <c r="L1455" s="116">
        <v>0</v>
      </c>
      <c r="M1455" s="22">
        <f t="shared" si="339"/>
        <v>0</v>
      </c>
      <c r="N1455" s="116">
        <v>0</v>
      </c>
      <c r="O1455" s="116">
        <v>0</v>
      </c>
      <c r="P1455" s="116">
        <v>0</v>
      </c>
      <c r="Q1455" s="116">
        <v>0</v>
      </c>
      <c r="R1455" s="22">
        <f t="shared" si="340"/>
        <v>0</v>
      </c>
      <c r="S1455" s="116">
        <v>0</v>
      </c>
      <c r="T1455" s="116">
        <v>0</v>
      </c>
      <c r="U1455" s="116">
        <v>0</v>
      </c>
      <c r="V1455" s="116">
        <v>0</v>
      </c>
      <c r="W1455" s="22">
        <f t="shared" si="341"/>
        <v>0</v>
      </c>
      <c r="X1455" s="22">
        <f t="shared" si="342"/>
        <v>0</v>
      </c>
      <c r="Y1455" s="22">
        <f ca="1">OFFSET('Cost Study'!$B$7,'Operations Support'!$C1455,'Operations Support'!$B1455)*$H1455</f>
        <v>0</v>
      </c>
      <c r="Z1455" s="23">
        <f ca="1">Y1455*'Cost Study'!$B$31</f>
        <v>0</v>
      </c>
      <c r="AA1455" s="23">
        <f ca="1">IF(A1455=10298,1.51,1)*IF($B1455&lt;3,$D1455*'Cost Study'!$B$32*OFFSET('Cost Study'!$B$7,'Operations Support'!$C1455,'Operations Support'!$B1455),0)</f>
        <v>0</v>
      </c>
      <c r="AB1455" s="24">
        <f ca="1">AA1455*'Cost Study'!$B$31</f>
        <v>0</v>
      </c>
      <c r="AC1455" s="23">
        <f ca="1">Y1455*'Cost Study'!$B$31</f>
        <v>0</v>
      </c>
      <c r="AD1455" s="24">
        <f ca="1">AA1455*'Cost Study'!$B$31</f>
        <v>0</v>
      </c>
      <c r="AE1455" s="377">
        <f t="shared" ca="1" si="343"/>
        <v>0</v>
      </c>
      <c r="AF1455" s="377">
        <f t="shared" ca="1" si="344"/>
        <v>0</v>
      </c>
      <c r="AH1455" s="688">
        <f>IFERROR($H1455/SUMIF($A:$A,$A1455,$H:$H)*SUMIF(Summary!$A$110:$A$186,$A1455,Summary!$P$110:$P$186),0)</f>
        <v>0</v>
      </c>
      <c r="AI1455" s="689">
        <f t="shared" ca="1" si="345"/>
        <v>0</v>
      </c>
      <c r="AJ1455" s="688">
        <f>IFERROR(H1455/SUMIF(A:A,A1455,H:H)*SUMIF(Summary!$A$110:$A$186,'Operations Support'!A1455,Summary!$Q$110:$Q$186),0)</f>
        <v>0</v>
      </c>
      <c r="AK1455" s="688">
        <f t="shared" ca="1" si="346"/>
        <v>0</v>
      </c>
      <c r="AM1455" s="688">
        <f>IFERROR($H1455/SUMIF($A:$A,$A1455,$H:$H)*SUMIF(Summary!$A$230:$A$266,$A1455,Summary!$P$230:$P$266),0)</f>
        <v>0</v>
      </c>
      <c r="AN1455" s="688">
        <f>IFERROR($H1455/SUMIF($A:$A,$A1455,$H:$H)*(SUMIF(Summary!$A$230:$A$266,$A1455,Summary!$L$230:$L$266)+SUMIF(Summary!$A$281:$A$317,$A1455,Summary!$L$281:$L$317))-AM1455,0)</f>
        <v>0</v>
      </c>
      <c r="AO1455" s="688">
        <f>IFERROR($H1455/SUMIF($A:$A,$A1455,$H:$H)*SUMIF(Summary!$A$230:$A$266,$A1455,Summary!$Q$230:$Q$266),0)</f>
        <v>0</v>
      </c>
      <c r="AP1455" s="688">
        <f>IFERROR($H1455/SUMIF($A:$A,$A1455,$H:$H)*(SUMIF(Summary!$A$230:$A$266,$A1455,Summary!$L$230:$L$266)+SUMIF(Summary!$A$281:$A$317,$A1455,Summary!$L$281:$L$317))-AO1455,0)</f>
        <v>0</v>
      </c>
      <c r="AQ1455" s="306"/>
      <c r="AR1455" s="688">
        <f t="shared" ca="1" si="347"/>
        <v>0</v>
      </c>
      <c r="AS1455" s="688">
        <f t="shared" ca="1" si="348"/>
        <v>0</v>
      </c>
    </row>
    <row r="1456" spans="1:45" x14ac:dyDescent="0.2">
      <c r="A1456" s="423">
        <v>3632</v>
      </c>
      <c r="B1456" s="424">
        <v>5</v>
      </c>
      <c r="C1456" s="425" t="s">
        <v>302</v>
      </c>
      <c r="D1456" s="422">
        <f t="shared" si="334"/>
        <v>0</v>
      </c>
      <c r="E1456" s="422">
        <f t="shared" si="335"/>
        <v>0</v>
      </c>
      <c r="F1456" s="422">
        <f t="shared" si="336"/>
        <v>0</v>
      </c>
      <c r="G1456" s="422">
        <f t="shared" si="337"/>
        <v>0</v>
      </c>
      <c r="H1456" s="22">
        <f t="shared" si="338"/>
        <v>0</v>
      </c>
      <c r="I1456" s="116">
        <v>0</v>
      </c>
      <c r="J1456" s="116">
        <v>0</v>
      </c>
      <c r="K1456" s="116">
        <v>0</v>
      </c>
      <c r="L1456" s="116">
        <v>0</v>
      </c>
      <c r="M1456" s="22">
        <f t="shared" si="339"/>
        <v>0</v>
      </c>
      <c r="N1456" s="116">
        <v>0</v>
      </c>
      <c r="O1456" s="116">
        <v>0</v>
      </c>
      <c r="P1456" s="116">
        <v>0</v>
      </c>
      <c r="Q1456" s="116">
        <v>0</v>
      </c>
      <c r="R1456" s="22">
        <f t="shared" si="340"/>
        <v>0</v>
      </c>
      <c r="S1456" s="116">
        <v>0</v>
      </c>
      <c r="T1456" s="116">
        <v>0</v>
      </c>
      <c r="U1456" s="116">
        <v>0</v>
      </c>
      <c r="V1456" s="116">
        <v>0</v>
      </c>
      <c r="W1456" s="22">
        <f t="shared" si="341"/>
        <v>0</v>
      </c>
      <c r="X1456" s="22">
        <f t="shared" si="342"/>
        <v>0</v>
      </c>
      <c r="Y1456" s="22">
        <f ca="1">OFFSET('Cost Study'!$B$7,'Operations Support'!$C1456,'Operations Support'!$B1456)*$H1456</f>
        <v>0</v>
      </c>
      <c r="Z1456" s="23">
        <f ca="1">Y1456*'Cost Study'!$B$31</f>
        <v>0</v>
      </c>
      <c r="AA1456" s="23">
        <f ca="1">IF(A1456=10298,1.51,1)*IF($B1456&lt;3,$D1456*'Cost Study'!$B$32*OFFSET('Cost Study'!$B$7,'Operations Support'!$C1456,'Operations Support'!$B1456),0)</f>
        <v>0</v>
      </c>
      <c r="AB1456" s="24">
        <f ca="1">AA1456*'Cost Study'!$B$31</f>
        <v>0</v>
      </c>
      <c r="AC1456" s="23">
        <f ca="1">Y1456*'Cost Study'!$B$31</f>
        <v>0</v>
      </c>
      <c r="AD1456" s="24">
        <f ca="1">AA1456*'Cost Study'!$B$31</f>
        <v>0</v>
      </c>
      <c r="AE1456" s="377">
        <f t="shared" ca="1" si="343"/>
        <v>0</v>
      </c>
      <c r="AF1456" s="377">
        <f t="shared" ca="1" si="344"/>
        <v>0</v>
      </c>
      <c r="AH1456" s="688">
        <f>IFERROR($H1456/SUMIF($A:$A,$A1456,$H:$H)*SUMIF(Summary!$A$110:$A$186,$A1456,Summary!$P$110:$P$186),0)</f>
        <v>0</v>
      </c>
      <c r="AI1456" s="689">
        <f t="shared" ca="1" si="345"/>
        <v>0</v>
      </c>
      <c r="AJ1456" s="688">
        <f>IFERROR(H1456/SUMIF(A:A,A1456,H:H)*SUMIF(Summary!$A$110:$A$186,'Operations Support'!A1456,Summary!$Q$110:$Q$186),0)</f>
        <v>0</v>
      </c>
      <c r="AK1456" s="688">
        <f t="shared" ca="1" si="346"/>
        <v>0</v>
      </c>
      <c r="AM1456" s="688">
        <f>IFERROR($H1456/SUMIF($A:$A,$A1456,$H:$H)*SUMIF(Summary!$A$230:$A$266,$A1456,Summary!$P$230:$P$266),0)</f>
        <v>0</v>
      </c>
      <c r="AN1456" s="688">
        <f>IFERROR($H1456/SUMIF($A:$A,$A1456,$H:$H)*(SUMIF(Summary!$A$230:$A$266,$A1456,Summary!$L$230:$L$266)+SUMIF(Summary!$A$281:$A$317,$A1456,Summary!$L$281:$L$317))-AM1456,0)</f>
        <v>0</v>
      </c>
      <c r="AO1456" s="688">
        <f>IFERROR($H1456/SUMIF($A:$A,$A1456,$H:$H)*SUMIF(Summary!$A$230:$A$266,$A1456,Summary!$Q$230:$Q$266),0)</f>
        <v>0</v>
      </c>
      <c r="AP1456" s="688">
        <f>IFERROR($H1456/SUMIF($A:$A,$A1456,$H:$H)*(SUMIF(Summary!$A$230:$A$266,$A1456,Summary!$L$230:$L$266)+SUMIF(Summary!$A$281:$A$317,$A1456,Summary!$L$281:$L$317))-AO1456,0)</f>
        <v>0</v>
      </c>
      <c r="AQ1456" s="306"/>
      <c r="AR1456" s="688">
        <f t="shared" ca="1" si="347"/>
        <v>0</v>
      </c>
      <c r="AS1456" s="688">
        <f t="shared" ca="1" si="348"/>
        <v>0</v>
      </c>
    </row>
    <row r="1457" spans="1:45" x14ac:dyDescent="0.2">
      <c r="A1457" s="423">
        <v>3632</v>
      </c>
      <c r="B1457" s="424">
        <v>5</v>
      </c>
      <c r="C1457" s="425" t="s">
        <v>303</v>
      </c>
      <c r="D1457" s="422">
        <f t="shared" si="334"/>
        <v>0</v>
      </c>
      <c r="E1457" s="422">
        <f t="shared" si="335"/>
        <v>0</v>
      </c>
      <c r="F1457" s="422">
        <f t="shared" si="336"/>
        <v>0</v>
      </c>
      <c r="G1457" s="422">
        <f t="shared" si="337"/>
        <v>0</v>
      </c>
      <c r="H1457" s="22">
        <f t="shared" si="338"/>
        <v>0</v>
      </c>
      <c r="I1457" s="116">
        <v>0</v>
      </c>
      <c r="J1457" s="116">
        <v>0</v>
      </c>
      <c r="K1457" s="116">
        <v>0</v>
      </c>
      <c r="L1457" s="116">
        <v>0</v>
      </c>
      <c r="M1457" s="22">
        <f t="shared" si="339"/>
        <v>0</v>
      </c>
      <c r="N1457" s="116">
        <v>0</v>
      </c>
      <c r="O1457" s="116">
        <v>0</v>
      </c>
      <c r="P1457" s="116">
        <v>0</v>
      </c>
      <c r="Q1457" s="116">
        <v>0</v>
      </c>
      <c r="R1457" s="22">
        <f t="shared" si="340"/>
        <v>0</v>
      </c>
      <c r="S1457" s="116">
        <v>0</v>
      </c>
      <c r="T1457" s="116">
        <v>0</v>
      </c>
      <c r="U1457" s="116">
        <v>0</v>
      </c>
      <c r="V1457" s="116">
        <v>0</v>
      </c>
      <c r="W1457" s="22">
        <f t="shared" si="341"/>
        <v>0</v>
      </c>
      <c r="X1457" s="22">
        <f t="shared" si="342"/>
        <v>0</v>
      </c>
      <c r="Y1457" s="22">
        <f ca="1">OFFSET('Cost Study'!$B$7,'Operations Support'!$C1457,'Operations Support'!$B1457)*$H1457</f>
        <v>0</v>
      </c>
      <c r="Z1457" s="23">
        <f ca="1">Y1457*'Cost Study'!$B$31</f>
        <v>0</v>
      </c>
      <c r="AA1457" s="23">
        <f ca="1">IF(A1457=10298,1.51,1)*IF($B1457&lt;3,$D1457*'Cost Study'!$B$32*OFFSET('Cost Study'!$B$7,'Operations Support'!$C1457,'Operations Support'!$B1457),0)</f>
        <v>0</v>
      </c>
      <c r="AB1457" s="24">
        <f ca="1">AA1457*'Cost Study'!$B$31</f>
        <v>0</v>
      </c>
      <c r="AC1457" s="23">
        <f ca="1">Y1457*'Cost Study'!$B$31</f>
        <v>0</v>
      </c>
      <c r="AD1457" s="24">
        <f ca="1">AA1457*'Cost Study'!$B$31</f>
        <v>0</v>
      </c>
      <c r="AE1457" s="377">
        <f t="shared" ca="1" si="343"/>
        <v>0</v>
      </c>
      <c r="AF1457" s="377">
        <f t="shared" ca="1" si="344"/>
        <v>0</v>
      </c>
      <c r="AH1457" s="688">
        <f>IFERROR($H1457/SUMIF($A:$A,$A1457,$H:$H)*SUMIF(Summary!$A$110:$A$186,$A1457,Summary!$P$110:$P$186),0)</f>
        <v>0</v>
      </c>
      <c r="AI1457" s="689">
        <f t="shared" ca="1" si="345"/>
        <v>0</v>
      </c>
      <c r="AJ1457" s="688">
        <f>IFERROR(H1457/SUMIF(A:A,A1457,H:H)*SUMIF(Summary!$A$110:$A$186,'Operations Support'!A1457,Summary!$Q$110:$Q$186),0)</f>
        <v>0</v>
      </c>
      <c r="AK1457" s="688">
        <f t="shared" ca="1" si="346"/>
        <v>0</v>
      </c>
      <c r="AM1457" s="688">
        <f>IFERROR($H1457/SUMIF($A:$A,$A1457,$H:$H)*SUMIF(Summary!$A$230:$A$266,$A1457,Summary!$P$230:$P$266),0)</f>
        <v>0</v>
      </c>
      <c r="AN1457" s="688">
        <f>IFERROR($H1457/SUMIF($A:$A,$A1457,$H:$H)*(SUMIF(Summary!$A$230:$A$266,$A1457,Summary!$L$230:$L$266)+SUMIF(Summary!$A$281:$A$317,$A1457,Summary!$L$281:$L$317))-AM1457,0)</f>
        <v>0</v>
      </c>
      <c r="AO1457" s="688">
        <f>IFERROR($H1457/SUMIF($A:$A,$A1457,$H:$H)*SUMIF(Summary!$A$230:$A$266,$A1457,Summary!$Q$230:$Q$266),0)</f>
        <v>0</v>
      </c>
      <c r="AP1457" s="688">
        <f>IFERROR($H1457/SUMIF($A:$A,$A1457,$H:$H)*(SUMIF(Summary!$A$230:$A$266,$A1457,Summary!$L$230:$L$266)+SUMIF(Summary!$A$281:$A$317,$A1457,Summary!$L$281:$L$317))-AO1457,0)</f>
        <v>0</v>
      </c>
      <c r="AQ1457" s="306"/>
      <c r="AR1457" s="688">
        <f t="shared" ca="1" si="347"/>
        <v>0</v>
      </c>
      <c r="AS1457" s="688">
        <f t="shared" ca="1" si="348"/>
        <v>0</v>
      </c>
    </row>
    <row r="1458" spans="1:45" x14ac:dyDescent="0.2">
      <c r="A1458" s="423">
        <v>3632</v>
      </c>
      <c r="B1458" s="424">
        <v>5</v>
      </c>
      <c r="C1458" s="425" t="s">
        <v>304</v>
      </c>
      <c r="D1458" s="422">
        <f t="shared" si="334"/>
        <v>0</v>
      </c>
      <c r="E1458" s="422">
        <f t="shared" si="335"/>
        <v>0</v>
      </c>
      <c r="F1458" s="422">
        <f t="shared" si="336"/>
        <v>0</v>
      </c>
      <c r="G1458" s="422">
        <f t="shared" si="337"/>
        <v>0</v>
      </c>
      <c r="H1458" s="22">
        <f t="shared" si="338"/>
        <v>0</v>
      </c>
      <c r="I1458" s="116">
        <v>0</v>
      </c>
      <c r="J1458" s="116">
        <v>0</v>
      </c>
      <c r="K1458" s="116">
        <v>0</v>
      </c>
      <c r="L1458" s="116">
        <v>0</v>
      </c>
      <c r="M1458" s="22">
        <f t="shared" si="339"/>
        <v>0</v>
      </c>
      <c r="N1458" s="116">
        <v>0</v>
      </c>
      <c r="O1458" s="116">
        <v>0</v>
      </c>
      <c r="P1458" s="116">
        <v>0</v>
      </c>
      <c r="Q1458" s="116">
        <v>0</v>
      </c>
      <c r="R1458" s="22">
        <f t="shared" si="340"/>
        <v>0</v>
      </c>
      <c r="S1458" s="116">
        <v>0</v>
      </c>
      <c r="T1458" s="116">
        <v>0</v>
      </c>
      <c r="U1458" s="116">
        <v>0</v>
      </c>
      <c r="V1458" s="116">
        <v>0</v>
      </c>
      <c r="W1458" s="22">
        <f t="shared" si="341"/>
        <v>0</v>
      </c>
      <c r="X1458" s="22">
        <f t="shared" si="342"/>
        <v>0</v>
      </c>
      <c r="Y1458" s="22">
        <f ca="1">OFFSET('Cost Study'!$B$7,'Operations Support'!$C1458,'Operations Support'!$B1458)*$H1458</f>
        <v>0</v>
      </c>
      <c r="Z1458" s="23">
        <f ca="1">Y1458*'Cost Study'!$B$31</f>
        <v>0</v>
      </c>
      <c r="AA1458" s="23">
        <f ca="1">IF(A1458=10298,1.51,1)*IF($B1458&lt;3,$D1458*'Cost Study'!$B$32*OFFSET('Cost Study'!$B$7,'Operations Support'!$C1458,'Operations Support'!$B1458),0)</f>
        <v>0</v>
      </c>
      <c r="AB1458" s="24">
        <f ca="1">AA1458*'Cost Study'!$B$31</f>
        <v>0</v>
      </c>
      <c r="AC1458" s="23">
        <f ca="1">Y1458*'Cost Study'!$B$31</f>
        <v>0</v>
      </c>
      <c r="AD1458" s="24">
        <f ca="1">AA1458*'Cost Study'!$B$31</f>
        <v>0</v>
      </c>
      <c r="AE1458" s="377">
        <f t="shared" ca="1" si="343"/>
        <v>0</v>
      </c>
      <c r="AF1458" s="377">
        <f t="shared" ca="1" si="344"/>
        <v>0</v>
      </c>
      <c r="AH1458" s="688">
        <f>IFERROR($H1458/SUMIF($A:$A,$A1458,$H:$H)*SUMIF(Summary!$A$110:$A$186,$A1458,Summary!$P$110:$P$186),0)</f>
        <v>0</v>
      </c>
      <c r="AI1458" s="689">
        <f t="shared" ca="1" si="345"/>
        <v>0</v>
      </c>
      <c r="AJ1458" s="688">
        <f>IFERROR(H1458/SUMIF(A:A,A1458,H:H)*SUMIF(Summary!$A$110:$A$186,'Operations Support'!A1458,Summary!$Q$110:$Q$186),0)</f>
        <v>0</v>
      </c>
      <c r="AK1458" s="688">
        <f t="shared" ca="1" si="346"/>
        <v>0</v>
      </c>
      <c r="AM1458" s="688">
        <f>IFERROR($H1458/SUMIF($A:$A,$A1458,$H:$H)*SUMIF(Summary!$A$230:$A$266,$A1458,Summary!$P$230:$P$266),0)</f>
        <v>0</v>
      </c>
      <c r="AN1458" s="688">
        <f>IFERROR($H1458/SUMIF($A:$A,$A1458,$H:$H)*(SUMIF(Summary!$A$230:$A$266,$A1458,Summary!$L$230:$L$266)+SUMIF(Summary!$A$281:$A$317,$A1458,Summary!$L$281:$L$317))-AM1458,0)</f>
        <v>0</v>
      </c>
      <c r="AO1458" s="688">
        <f>IFERROR($H1458/SUMIF($A:$A,$A1458,$H:$H)*SUMIF(Summary!$A$230:$A$266,$A1458,Summary!$Q$230:$Q$266),0)</f>
        <v>0</v>
      </c>
      <c r="AP1458" s="688">
        <f>IFERROR($H1458/SUMIF($A:$A,$A1458,$H:$H)*(SUMIF(Summary!$A$230:$A$266,$A1458,Summary!$L$230:$L$266)+SUMIF(Summary!$A$281:$A$317,$A1458,Summary!$L$281:$L$317))-AO1458,0)</f>
        <v>0</v>
      </c>
      <c r="AQ1458" s="306"/>
      <c r="AR1458" s="688">
        <f t="shared" ca="1" si="347"/>
        <v>0</v>
      </c>
      <c r="AS1458" s="688">
        <f t="shared" ca="1" si="348"/>
        <v>0</v>
      </c>
    </row>
    <row r="1459" spans="1:45" x14ac:dyDescent="0.2">
      <c r="A1459" s="423">
        <v>3632</v>
      </c>
      <c r="B1459" s="424">
        <v>5</v>
      </c>
      <c r="C1459" s="425" t="s">
        <v>305</v>
      </c>
      <c r="D1459" s="422">
        <f t="shared" si="334"/>
        <v>0</v>
      </c>
      <c r="E1459" s="422">
        <f t="shared" si="335"/>
        <v>0</v>
      </c>
      <c r="F1459" s="422">
        <f t="shared" si="336"/>
        <v>0</v>
      </c>
      <c r="G1459" s="422">
        <f t="shared" si="337"/>
        <v>0</v>
      </c>
      <c r="H1459" s="22">
        <f t="shared" si="338"/>
        <v>0</v>
      </c>
      <c r="I1459" s="116">
        <v>0</v>
      </c>
      <c r="J1459" s="116">
        <v>0</v>
      </c>
      <c r="K1459" s="116">
        <v>0</v>
      </c>
      <c r="L1459" s="116">
        <v>0</v>
      </c>
      <c r="M1459" s="22">
        <f t="shared" si="339"/>
        <v>0</v>
      </c>
      <c r="N1459" s="116">
        <v>0</v>
      </c>
      <c r="O1459" s="116">
        <v>0</v>
      </c>
      <c r="P1459" s="116">
        <v>0</v>
      </c>
      <c r="Q1459" s="116">
        <v>0</v>
      </c>
      <c r="R1459" s="22">
        <f t="shared" si="340"/>
        <v>0</v>
      </c>
      <c r="S1459" s="116">
        <v>0</v>
      </c>
      <c r="T1459" s="116">
        <v>0</v>
      </c>
      <c r="U1459" s="116">
        <v>0</v>
      </c>
      <c r="V1459" s="116">
        <v>0</v>
      </c>
      <c r="W1459" s="22">
        <f t="shared" si="341"/>
        <v>0</v>
      </c>
      <c r="X1459" s="22">
        <f t="shared" si="342"/>
        <v>0</v>
      </c>
      <c r="Y1459" s="22">
        <f ca="1">OFFSET('Cost Study'!$B$7,'Operations Support'!$C1459,'Operations Support'!$B1459)*$H1459</f>
        <v>0</v>
      </c>
      <c r="Z1459" s="23">
        <f ca="1">Y1459*'Cost Study'!$B$31</f>
        <v>0</v>
      </c>
      <c r="AA1459" s="23">
        <f ca="1">IF(A1459=10298,1.51,1)*IF($B1459&lt;3,$D1459*'Cost Study'!$B$32*OFFSET('Cost Study'!$B$7,'Operations Support'!$C1459,'Operations Support'!$B1459),0)</f>
        <v>0</v>
      </c>
      <c r="AB1459" s="24">
        <f ca="1">AA1459*'Cost Study'!$B$31</f>
        <v>0</v>
      </c>
      <c r="AC1459" s="23">
        <f ca="1">Y1459*'Cost Study'!$B$31</f>
        <v>0</v>
      </c>
      <c r="AD1459" s="24">
        <f ca="1">AA1459*'Cost Study'!$B$31</f>
        <v>0</v>
      </c>
      <c r="AE1459" s="377">
        <f t="shared" ca="1" si="343"/>
        <v>0</v>
      </c>
      <c r="AF1459" s="377">
        <f t="shared" ca="1" si="344"/>
        <v>0</v>
      </c>
      <c r="AH1459" s="688">
        <f>IFERROR($H1459/SUMIF($A:$A,$A1459,$H:$H)*SUMIF(Summary!$A$110:$A$186,$A1459,Summary!$P$110:$P$186),0)</f>
        <v>0</v>
      </c>
      <c r="AI1459" s="689">
        <f t="shared" ca="1" si="345"/>
        <v>0</v>
      </c>
      <c r="AJ1459" s="688">
        <f>IFERROR(H1459/SUMIF(A:A,A1459,H:H)*SUMIF(Summary!$A$110:$A$186,'Operations Support'!A1459,Summary!$Q$110:$Q$186),0)</f>
        <v>0</v>
      </c>
      <c r="AK1459" s="688">
        <f t="shared" ca="1" si="346"/>
        <v>0</v>
      </c>
      <c r="AM1459" s="688">
        <f>IFERROR($H1459/SUMIF($A:$A,$A1459,$H:$H)*SUMIF(Summary!$A$230:$A$266,$A1459,Summary!$P$230:$P$266),0)</f>
        <v>0</v>
      </c>
      <c r="AN1459" s="688">
        <f>IFERROR($H1459/SUMIF($A:$A,$A1459,$H:$H)*(SUMIF(Summary!$A$230:$A$266,$A1459,Summary!$L$230:$L$266)+SUMIF(Summary!$A$281:$A$317,$A1459,Summary!$L$281:$L$317))-AM1459,0)</f>
        <v>0</v>
      </c>
      <c r="AO1459" s="688">
        <f>IFERROR($H1459/SUMIF($A:$A,$A1459,$H:$H)*SUMIF(Summary!$A$230:$A$266,$A1459,Summary!$Q$230:$Q$266),0)</f>
        <v>0</v>
      </c>
      <c r="AP1459" s="688">
        <f>IFERROR($H1459/SUMIF($A:$A,$A1459,$H:$H)*(SUMIF(Summary!$A$230:$A$266,$A1459,Summary!$L$230:$L$266)+SUMIF(Summary!$A$281:$A$317,$A1459,Summary!$L$281:$L$317))-AO1459,0)</f>
        <v>0</v>
      </c>
      <c r="AQ1459" s="306"/>
      <c r="AR1459" s="688">
        <f t="shared" ca="1" si="347"/>
        <v>0</v>
      </c>
      <c r="AS1459" s="688">
        <f t="shared" ca="1" si="348"/>
        <v>0</v>
      </c>
    </row>
    <row r="1460" spans="1:45" x14ac:dyDescent="0.2">
      <c r="A1460" s="423">
        <v>3632</v>
      </c>
      <c r="B1460" s="424">
        <v>5</v>
      </c>
      <c r="C1460" s="425" t="s">
        <v>306</v>
      </c>
      <c r="D1460" s="422">
        <f t="shared" si="334"/>
        <v>0</v>
      </c>
      <c r="E1460" s="422">
        <f t="shared" si="335"/>
        <v>0</v>
      </c>
      <c r="F1460" s="422">
        <f t="shared" si="336"/>
        <v>0</v>
      </c>
      <c r="G1460" s="422">
        <f t="shared" si="337"/>
        <v>0</v>
      </c>
      <c r="H1460" s="22">
        <f t="shared" si="338"/>
        <v>0</v>
      </c>
      <c r="I1460" s="116">
        <v>0</v>
      </c>
      <c r="J1460" s="116">
        <v>0</v>
      </c>
      <c r="K1460" s="116">
        <v>0</v>
      </c>
      <c r="L1460" s="116">
        <v>0</v>
      </c>
      <c r="M1460" s="22">
        <f t="shared" si="339"/>
        <v>0</v>
      </c>
      <c r="N1460" s="116">
        <v>0</v>
      </c>
      <c r="O1460" s="116">
        <v>0</v>
      </c>
      <c r="P1460" s="116">
        <v>0</v>
      </c>
      <c r="Q1460" s="116">
        <v>0</v>
      </c>
      <c r="R1460" s="22">
        <f t="shared" si="340"/>
        <v>0</v>
      </c>
      <c r="S1460" s="116">
        <v>0</v>
      </c>
      <c r="T1460" s="116">
        <v>0</v>
      </c>
      <c r="U1460" s="116">
        <v>0</v>
      </c>
      <c r="V1460" s="116">
        <v>0</v>
      </c>
      <c r="W1460" s="22">
        <f t="shared" si="341"/>
        <v>0</v>
      </c>
      <c r="X1460" s="22">
        <f t="shared" si="342"/>
        <v>0</v>
      </c>
      <c r="Y1460" s="22">
        <f ca="1">OFFSET('Cost Study'!$B$7,'Operations Support'!$C1460,'Operations Support'!$B1460)*$H1460</f>
        <v>0</v>
      </c>
      <c r="Z1460" s="23">
        <f ca="1">Y1460*'Cost Study'!$B$31</f>
        <v>0</v>
      </c>
      <c r="AA1460" s="23">
        <f ca="1">IF(A1460=10298,1.51,1)*IF($B1460&lt;3,$D1460*'Cost Study'!$B$32*OFFSET('Cost Study'!$B$7,'Operations Support'!$C1460,'Operations Support'!$B1460),0)</f>
        <v>0</v>
      </c>
      <c r="AB1460" s="24">
        <f ca="1">AA1460*'Cost Study'!$B$31</f>
        <v>0</v>
      </c>
      <c r="AC1460" s="23">
        <f ca="1">Y1460*'Cost Study'!$B$31</f>
        <v>0</v>
      </c>
      <c r="AD1460" s="24">
        <f ca="1">AA1460*'Cost Study'!$B$31</f>
        <v>0</v>
      </c>
      <c r="AE1460" s="377">
        <f t="shared" ca="1" si="343"/>
        <v>0</v>
      </c>
      <c r="AF1460" s="377">
        <f t="shared" ca="1" si="344"/>
        <v>0</v>
      </c>
      <c r="AH1460" s="688">
        <f>IFERROR($H1460/SUMIF($A:$A,$A1460,$H:$H)*SUMIF(Summary!$A$110:$A$186,$A1460,Summary!$P$110:$P$186),0)</f>
        <v>0</v>
      </c>
      <c r="AI1460" s="689">
        <f t="shared" ca="1" si="345"/>
        <v>0</v>
      </c>
      <c r="AJ1460" s="688">
        <f>IFERROR(H1460/SUMIF(A:A,A1460,H:H)*SUMIF(Summary!$A$110:$A$186,'Operations Support'!A1460,Summary!$Q$110:$Q$186),0)</f>
        <v>0</v>
      </c>
      <c r="AK1460" s="688">
        <f t="shared" ca="1" si="346"/>
        <v>0</v>
      </c>
      <c r="AM1460" s="688">
        <f>IFERROR($H1460/SUMIF($A:$A,$A1460,$H:$H)*SUMIF(Summary!$A$230:$A$266,$A1460,Summary!$P$230:$P$266),0)</f>
        <v>0</v>
      </c>
      <c r="AN1460" s="688">
        <f>IFERROR($H1460/SUMIF($A:$A,$A1460,$H:$H)*(SUMIF(Summary!$A$230:$A$266,$A1460,Summary!$L$230:$L$266)+SUMIF(Summary!$A$281:$A$317,$A1460,Summary!$L$281:$L$317))-AM1460,0)</f>
        <v>0</v>
      </c>
      <c r="AO1460" s="688">
        <f>IFERROR($H1460/SUMIF($A:$A,$A1460,$H:$H)*SUMIF(Summary!$A$230:$A$266,$A1460,Summary!$Q$230:$Q$266),0)</f>
        <v>0</v>
      </c>
      <c r="AP1460" s="688">
        <f>IFERROR($H1460/SUMIF($A:$A,$A1460,$H:$H)*(SUMIF(Summary!$A$230:$A$266,$A1460,Summary!$L$230:$L$266)+SUMIF(Summary!$A$281:$A$317,$A1460,Summary!$L$281:$L$317))-AO1460,0)</f>
        <v>0</v>
      </c>
      <c r="AQ1460" s="306"/>
      <c r="AR1460" s="688">
        <f t="shared" ca="1" si="347"/>
        <v>0</v>
      </c>
      <c r="AS1460" s="688">
        <f t="shared" ca="1" si="348"/>
        <v>0</v>
      </c>
    </row>
    <row r="1461" spans="1:45" x14ac:dyDescent="0.2">
      <c r="A1461" s="423">
        <v>3632</v>
      </c>
      <c r="B1461" s="424">
        <v>5</v>
      </c>
      <c r="C1461" s="425" t="s">
        <v>307</v>
      </c>
      <c r="D1461" s="422">
        <f t="shared" si="334"/>
        <v>11312</v>
      </c>
      <c r="E1461" s="422">
        <f t="shared" si="335"/>
        <v>1216</v>
      </c>
      <c r="F1461" s="422">
        <f t="shared" si="336"/>
        <v>2548</v>
      </c>
      <c r="G1461" s="422">
        <f t="shared" si="337"/>
        <v>0</v>
      </c>
      <c r="H1461" s="22">
        <f t="shared" si="338"/>
        <v>15076</v>
      </c>
      <c r="I1461" s="116">
        <v>5354</v>
      </c>
      <c r="J1461" s="116">
        <v>0</v>
      </c>
      <c r="K1461" s="116">
        <v>1889</v>
      </c>
      <c r="L1461" s="116">
        <v>0</v>
      </c>
      <c r="M1461" s="22">
        <f t="shared" si="339"/>
        <v>7243</v>
      </c>
      <c r="N1461" s="116">
        <v>5843</v>
      </c>
      <c r="O1461" s="116">
        <v>1105</v>
      </c>
      <c r="P1461" s="116">
        <v>344</v>
      </c>
      <c r="Q1461" s="116">
        <v>0</v>
      </c>
      <c r="R1461" s="22">
        <f t="shared" si="340"/>
        <v>7292</v>
      </c>
      <c r="S1461" s="116">
        <v>115</v>
      </c>
      <c r="T1461" s="116">
        <v>111</v>
      </c>
      <c r="U1461" s="116">
        <v>315</v>
      </c>
      <c r="V1461" s="116">
        <v>0</v>
      </c>
      <c r="W1461" s="22">
        <f t="shared" si="341"/>
        <v>541</v>
      </c>
      <c r="X1461" s="22">
        <f t="shared" si="342"/>
        <v>628.16666666666663</v>
      </c>
      <c r="Y1461" s="22">
        <f ca="1">OFFSET('Cost Study'!$B$7,'Operations Support'!$C1461,'Operations Support'!$B1461)*$H1461</f>
        <v>75229.240000000005</v>
      </c>
      <c r="Z1461" s="23">
        <f ca="1">Y1461*'Cost Study'!$B$31</f>
        <v>4201698.2405384528</v>
      </c>
      <c r="AA1461" s="23">
        <f ca="1">IF(A1461=10298,1.51,1)*IF($B1461&lt;3,$D1461*'Cost Study'!$B$32*OFFSET('Cost Study'!$B$7,'Operations Support'!$C1461,'Operations Support'!$B1461),0)</f>
        <v>0</v>
      </c>
      <c r="AB1461" s="24">
        <f ca="1">AA1461*'Cost Study'!$B$31</f>
        <v>0</v>
      </c>
      <c r="AC1461" s="23">
        <f ca="1">Y1461*'Cost Study'!$B$31</f>
        <v>4201698.2405384528</v>
      </c>
      <c r="AD1461" s="24">
        <f ca="1">AA1461*'Cost Study'!$B$31</f>
        <v>0</v>
      </c>
      <c r="AE1461" s="377">
        <f t="shared" ca="1" si="343"/>
        <v>4201698.2405384528</v>
      </c>
      <c r="AF1461" s="377">
        <f t="shared" ca="1" si="344"/>
        <v>4201698.2405384528</v>
      </c>
      <c r="AH1461" s="688">
        <f>IFERROR($H1461/SUMIF($A:$A,$A1461,$H:$H)*SUMIF(Summary!$A$110:$A$186,$A1461,Summary!$P$110:$P$186),0)</f>
        <v>550445.33965528337</v>
      </c>
      <c r="AI1461" s="689">
        <f t="shared" ca="1" si="345"/>
        <v>3651252.9008831694</v>
      </c>
      <c r="AJ1461" s="688">
        <f>IFERROR(H1461/SUMIF(A:A,A1461,H:H)*SUMIF(Summary!$A$110:$A$186,'Operations Support'!A1461,Summary!$Q$110:$Q$186),0)</f>
        <v>555412.15944614878</v>
      </c>
      <c r="AK1461" s="688">
        <f t="shared" ca="1" si="346"/>
        <v>3646286.0810923041</v>
      </c>
      <c r="AM1461" s="688">
        <f>IFERROR($H1461/SUMIF($A:$A,$A1461,$H:$H)*SUMIF(Summary!$A$230:$A$266,$A1461,Summary!$P$230:$P$266),0)</f>
        <v>104145.02724399138</v>
      </c>
      <c r="AN1461" s="688">
        <f>IFERROR($H1461/SUMIF($A:$A,$A1461,$H:$H)*(SUMIF(Summary!$A$230:$A$266,$A1461,Summary!$L$230:$L$266)+SUMIF(Summary!$A$281:$A$317,$A1461,Summary!$L$281:$L$317))-AM1461,0)</f>
        <v>317158.93513050932</v>
      </c>
      <c r="AO1461" s="688">
        <f>IFERROR($H1461/SUMIF($A:$A,$A1461,$H:$H)*SUMIF(Summary!$A$230:$A$266,$A1461,Summary!$Q$230:$Q$266),0)</f>
        <v>105084.75648715223</v>
      </c>
      <c r="AP1461" s="688">
        <f>IFERROR($H1461/SUMIF($A:$A,$A1461,$H:$H)*(SUMIF(Summary!$A$230:$A$266,$A1461,Summary!$L$230:$L$266)+SUMIF(Summary!$A$281:$A$317,$A1461,Summary!$L$281:$L$317))-AO1461,0)</f>
        <v>316219.20588734845</v>
      </c>
      <c r="AQ1461" s="306"/>
      <c r="AR1461" s="688">
        <f t="shared" ca="1" si="347"/>
        <v>3968411.8360136785</v>
      </c>
      <c r="AS1461" s="688">
        <f t="shared" ca="1" si="348"/>
        <v>3962505.2869796525</v>
      </c>
    </row>
    <row r="1462" spans="1:45" x14ac:dyDescent="0.2">
      <c r="A1462" s="423">
        <v>3632</v>
      </c>
      <c r="B1462" s="424">
        <v>5</v>
      </c>
      <c r="C1462" s="425" t="s">
        <v>308</v>
      </c>
      <c r="D1462" s="422">
        <f t="shared" si="334"/>
        <v>0</v>
      </c>
      <c r="E1462" s="422">
        <f t="shared" si="335"/>
        <v>0</v>
      </c>
      <c r="F1462" s="422">
        <f t="shared" si="336"/>
        <v>0</v>
      </c>
      <c r="G1462" s="422">
        <f t="shared" si="337"/>
        <v>0</v>
      </c>
      <c r="H1462" s="22">
        <f t="shared" si="338"/>
        <v>0</v>
      </c>
      <c r="I1462" s="116">
        <v>0</v>
      </c>
      <c r="J1462" s="116">
        <v>0</v>
      </c>
      <c r="K1462" s="116">
        <v>0</v>
      </c>
      <c r="L1462" s="116">
        <v>0</v>
      </c>
      <c r="M1462" s="22">
        <f t="shared" si="339"/>
        <v>0</v>
      </c>
      <c r="N1462" s="116">
        <v>0</v>
      </c>
      <c r="O1462" s="116">
        <v>0</v>
      </c>
      <c r="P1462" s="116">
        <v>0</v>
      </c>
      <c r="Q1462" s="116">
        <v>0</v>
      </c>
      <c r="R1462" s="22">
        <f t="shared" si="340"/>
        <v>0</v>
      </c>
      <c r="S1462" s="116">
        <v>0</v>
      </c>
      <c r="T1462" s="116">
        <v>0</v>
      </c>
      <c r="U1462" s="116">
        <v>0</v>
      </c>
      <c r="V1462" s="116">
        <v>0</v>
      </c>
      <c r="W1462" s="22">
        <f t="shared" si="341"/>
        <v>0</v>
      </c>
      <c r="X1462" s="22">
        <f t="shared" si="342"/>
        <v>0</v>
      </c>
      <c r="Y1462" s="22">
        <f ca="1">OFFSET('Cost Study'!$B$7,'Operations Support'!$C1462,'Operations Support'!$B1462)*$H1462</f>
        <v>0</v>
      </c>
      <c r="Z1462" s="23">
        <f ca="1">Y1462*'Cost Study'!$B$31</f>
        <v>0</v>
      </c>
      <c r="AA1462" s="23">
        <f ca="1">IF(A1462=10298,1.51,1)*IF($B1462&lt;3,$D1462*'Cost Study'!$B$32*OFFSET('Cost Study'!$B$7,'Operations Support'!$C1462,'Operations Support'!$B1462),0)</f>
        <v>0</v>
      </c>
      <c r="AB1462" s="24">
        <f ca="1">AA1462*'Cost Study'!$B$31</f>
        <v>0</v>
      </c>
      <c r="AC1462" s="23">
        <f ca="1">Y1462*'Cost Study'!$B$31</f>
        <v>0</v>
      </c>
      <c r="AD1462" s="24">
        <f ca="1">AA1462*'Cost Study'!$B$31</f>
        <v>0</v>
      </c>
      <c r="AE1462" s="377">
        <f t="shared" ca="1" si="343"/>
        <v>0</v>
      </c>
      <c r="AF1462" s="377">
        <f t="shared" ca="1" si="344"/>
        <v>0</v>
      </c>
      <c r="AH1462" s="688">
        <f>IFERROR($H1462/SUMIF($A:$A,$A1462,$H:$H)*SUMIF(Summary!$A$110:$A$186,$A1462,Summary!$P$110:$P$186),0)</f>
        <v>0</v>
      </c>
      <c r="AI1462" s="689">
        <f t="shared" ca="1" si="345"/>
        <v>0</v>
      </c>
      <c r="AJ1462" s="688">
        <f>IFERROR(H1462/SUMIF(A:A,A1462,H:H)*SUMIF(Summary!$A$110:$A$186,'Operations Support'!A1462,Summary!$Q$110:$Q$186),0)</f>
        <v>0</v>
      </c>
      <c r="AK1462" s="688">
        <f t="shared" ca="1" si="346"/>
        <v>0</v>
      </c>
      <c r="AM1462" s="688">
        <f>IFERROR($H1462/SUMIF($A:$A,$A1462,$H:$H)*SUMIF(Summary!$A$230:$A$266,$A1462,Summary!$P$230:$P$266),0)</f>
        <v>0</v>
      </c>
      <c r="AN1462" s="688">
        <f>IFERROR($H1462/SUMIF($A:$A,$A1462,$H:$H)*(SUMIF(Summary!$A$230:$A$266,$A1462,Summary!$L$230:$L$266)+SUMIF(Summary!$A$281:$A$317,$A1462,Summary!$L$281:$L$317))-AM1462,0)</f>
        <v>0</v>
      </c>
      <c r="AO1462" s="688">
        <f>IFERROR($H1462/SUMIF($A:$A,$A1462,$H:$H)*SUMIF(Summary!$A$230:$A$266,$A1462,Summary!$Q$230:$Q$266),0)</f>
        <v>0</v>
      </c>
      <c r="AP1462" s="688">
        <f>IFERROR($H1462/SUMIF($A:$A,$A1462,$H:$H)*(SUMIF(Summary!$A$230:$A$266,$A1462,Summary!$L$230:$L$266)+SUMIF(Summary!$A$281:$A$317,$A1462,Summary!$L$281:$L$317))-AO1462,0)</f>
        <v>0</v>
      </c>
      <c r="AQ1462" s="306"/>
      <c r="AR1462" s="688">
        <f t="shared" ca="1" si="347"/>
        <v>0</v>
      </c>
      <c r="AS1462" s="688">
        <f t="shared" ca="1" si="348"/>
        <v>0</v>
      </c>
    </row>
    <row r="1463" spans="1:45" x14ac:dyDescent="0.2">
      <c r="A1463" s="423">
        <v>3632</v>
      </c>
      <c r="B1463" s="424">
        <v>5</v>
      </c>
      <c r="C1463" s="425" t="s">
        <v>309</v>
      </c>
      <c r="D1463" s="422">
        <f t="shared" si="334"/>
        <v>0</v>
      </c>
      <c r="E1463" s="422">
        <f t="shared" si="335"/>
        <v>0</v>
      </c>
      <c r="F1463" s="422">
        <f t="shared" si="336"/>
        <v>0</v>
      </c>
      <c r="G1463" s="422">
        <f t="shared" si="337"/>
        <v>0</v>
      </c>
      <c r="H1463" s="22">
        <f t="shared" si="338"/>
        <v>0</v>
      </c>
      <c r="I1463" s="116">
        <v>0</v>
      </c>
      <c r="J1463" s="116">
        <v>0</v>
      </c>
      <c r="K1463" s="116">
        <v>0</v>
      </c>
      <c r="L1463" s="116">
        <v>0</v>
      </c>
      <c r="M1463" s="22">
        <f t="shared" si="339"/>
        <v>0</v>
      </c>
      <c r="N1463" s="116">
        <v>0</v>
      </c>
      <c r="O1463" s="116">
        <v>0</v>
      </c>
      <c r="P1463" s="116">
        <v>0</v>
      </c>
      <c r="Q1463" s="116">
        <v>0</v>
      </c>
      <c r="R1463" s="22">
        <f t="shared" si="340"/>
        <v>0</v>
      </c>
      <c r="S1463" s="116">
        <v>0</v>
      </c>
      <c r="T1463" s="116">
        <v>0</v>
      </c>
      <c r="U1463" s="116">
        <v>0</v>
      </c>
      <c r="V1463" s="116">
        <v>0</v>
      </c>
      <c r="W1463" s="22">
        <f t="shared" si="341"/>
        <v>0</v>
      </c>
      <c r="X1463" s="22">
        <f t="shared" si="342"/>
        <v>0</v>
      </c>
      <c r="Y1463" s="22">
        <f ca="1">OFFSET('Cost Study'!$B$7,'Operations Support'!$C1463,'Operations Support'!$B1463)*$H1463</f>
        <v>0</v>
      </c>
      <c r="Z1463" s="23">
        <f ca="1">Y1463*'Cost Study'!$B$31</f>
        <v>0</v>
      </c>
      <c r="AA1463" s="23">
        <f ca="1">IF(A1463=10298,1.51,1)*IF($B1463&lt;3,$D1463*'Cost Study'!$B$32*OFFSET('Cost Study'!$B$7,'Operations Support'!$C1463,'Operations Support'!$B1463),0)</f>
        <v>0</v>
      </c>
      <c r="AB1463" s="24">
        <f ca="1">AA1463*'Cost Study'!$B$31</f>
        <v>0</v>
      </c>
      <c r="AC1463" s="23">
        <f ca="1">Y1463*'Cost Study'!$B$31</f>
        <v>0</v>
      </c>
      <c r="AD1463" s="24">
        <f ca="1">AA1463*'Cost Study'!$B$31</f>
        <v>0</v>
      </c>
      <c r="AE1463" s="377">
        <f t="shared" ca="1" si="343"/>
        <v>0</v>
      </c>
      <c r="AF1463" s="377">
        <f t="shared" ca="1" si="344"/>
        <v>0</v>
      </c>
      <c r="AH1463" s="688">
        <f>IFERROR($H1463/SUMIF($A:$A,$A1463,$H:$H)*SUMIF(Summary!$A$110:$A$186,$A1463,Summary!$P$110:$P$186),0)</f>
        <v>0</v>
      </c>
      <c r="AI1463" s="689">
        <f t="shared" ca="1" si="345"/>
        <v>0</v>
      </c>
      <c r="AJ1463" s="688">
        <f>IFERROR(H1463/SUMIF(A:A,A1463,H:H)*SUMIF(Summary!$A$110:$A$186,'Operations Support'!A1463,Summary!$Q$110:$Q$186),0)</f>
        <v>0</v>
      </c>
      <c r="AK1463" s="688">
        <f t="shared" ca="1" si="346"/>
        <v>0</v>
      </c>
      <c r="AM1463" s="688">
        <f>IFERROR($H1463/SUMIF($A:$A,$A1463,$H:$H)*SUMIF(Summary!$A$230:$A$266,$A1463,Summary!$P$230:$P$266),0)</f>
        <v>0</v>
      </c>
      <c r="AN1463" s="688">
        <f>IFERROR($H1463/SUMIF($A:$A,$A1463,$H:$H)*(SUMIF(Summary!$A$230:$A$266,$A1463,Summary!$L$230:$L$266)+SUMIF(Summary!$A$281:$A$317,$A1463,Summary!$L$281:$L$317))-AM1463,0)</f>
        <v>0</v>
      </c>
      <c r="AO1463" s="688">
        <f>IFERROR($H1463/SUMIF($A:$A,$A1463,$H:$H)*SUMIF(Summary!$A$230:$A$266,$A1463,Summary!$Q$230:$Q$266),0)</f>
        <v>0</v>
      </c>
      <c r="AP1463" s="688">
        <f>IFERROR($H1463/SUMIF($A:$A,$A1463,$H:$H)*(SUMIF(Summary!$A$230:$A$266,$A1463,Summary!$L$230:$L$266)+SUMIF(Summary!$A$281:$A$317,$A1463,Summary!$L$281:$L$317))-AO1463,0)</f>
        <v>0</v>
      </c>
      <c r="AQ1463" s="306"/>
      <c r="AR1463" s="688">
        <f t="shared" ca="1" si="347"/>
        <v>0</v>
      </c>
      <c r="AS1463" s="688">
        <f t="shared" ca="1" si="348"/>
        <v>0</v>
      </c>
    </row>
    <row r="1464" spans="1:45" x14ac:dyDescent="0.2">
      <c r="A1464" s="423">
        <v>3632</v>
      </c>
      <c r="B1464" s="424">
        <v>5</v>
      </c>
      <c r="C1464" s="425" t="s">
        <v>310</v>
      </c>
      <c r="D1464" s="422">
        <f t="shared" si="334"/>
        <v>24702</v>
      </c>
      <c r="E1464" s="422">
        <f t="shared" si="335"/>
        <v>0</v>
      </c>
      <c r="F1464" s="422">
        <f t="shared" si="336"/>
        <v>0</v>
      </c>
      <c r="G1464" s="422">
        <f t="shared" si="337"/>
        <v>0</v>
      </c>
      <c r="H1464" s="22">
        <f t="shared" si="338"/>
        <v>24702</v>
      </c>
      <c r="I1464" s="116">
        <v>11532</v>
      </c>
      <c r="J1464" s="116">
        <v>0</v>
      </c>
      <c r="K1464" s="116">
        <v>0</v>
      </c>
      <c r="L1464" s="116">
        <v>0</v>
      </c>
      <c r="M1464" s="22">
        <f t="shared" si="339"/>
        <v>11532</v>
      </c>
      <c r="N1464" s="116">
        <v>12037</v>
      </c>
      <c r="O1464" s="116">
        <v>0</v>
      </c>
      <c r="P1464" s="116">
        <v>0</v>
      </c>
      <c r="Q1464" s="116">
        <v>0</v>
      </c>
      <c r="R1464" s="22">
        <f t="shared" si="340"/>
        <v>12037</v>
      </c>
      <c r="S1464" s="116">
        <v>1133</v>
      </c>
      <c r="T1464" s="116">
        <v>0</v>
      </c>
      <c r="U1464" s="116">
        <v>0</v>
      </c>
      <c r="V1464" s="116">
        <v>0</v>
      </c>
      <c r="W1464" s="22">
        <f t="shared" si="341"/>
        <v>1133</v>
      </c>
      <c r="X1464" s="22">
        <f t="shared" si="342"/>
        <v>1029.25</v>
      </c>
      <c r="Y1464" s="22">
        <f ca="1">OFFSET('Cost Study'!$B$7,'Operations Support'!$C1464,'Operations Support'!$B1464)*$H1464</f>
        <v>607175.15999999992</v>
      </c>
      <c r="Z1464" s="23">
        <f ca="1">Y1464*'Cost Study'!$B$31</f>
        <v>33911904.486482285</v>
      </c>
      <c r="AA1464" s="23">
        <f ca="1">IF(A1464=10298,1.51,1)*IF($B1464&lt;3,$D1464*'Cost Study'!$B$32*OFFSET('Cost Study'!$B$7,'Operations Support'!$C1464,'Operations Support'!$B1464),0)</f>
        <v>0</v>
      </c>
      <c r="AB1464" s="24">
        <f ca="1">AA1464*'Cost Study'!$B$31</f>
        <v>0</v>
      </c>
      <c r="AC1464" s="23">
        <f ca="1">Y1464*'Cost Study'!$B$31</f>
        <v>33911904.486482285</v>
      </c>
      <c r="AD1464" s="24">
        <f ca="1">AA1464*'Cost Study'!$B$31</f>
        <v>0</v>
      </c>
      <c r="AE1464" s="377">
        <f t="shared" ca="1" si="343"/>
        <v>33911904.486482285</v>
      </c>
      <c r="AF1464" s="377">
        <f t="shared" ca="1" si="344"/>
        <v>33911904.486482285</v>
      </c>
      <c r="AH1464" s="688">
        <f>IFERROR($H1464/SUMIF($A:$A,$A1464,$H:$H)*SUMIF(Summary!$A$110:$A$186,$A1464,Summary!$P$110:$P$186),0)</f>
        <v>901903.73972969025</v>
      </c>
      <c r="AI1464" s="689">
        <f t="shared" ca="1" si="345"/>
        <v>33010000.746752594</v>
      </c>
      <c r="AJ1464" s="688">
        <f>IFERROR(H1464/SUMIF(A:A,A1464,H:H)*SUMIF(Summary!$A$110:$A$186,'Operations Support'!A1464,Summary!$Q$110:$Q$186),0)</f>
        <v>910041.86539126874</v>
      </c>
      <c r="AK1464" s="688">
        <f t="shared" ca="1" si="346"/>
        <v>33001862.621091016</v>
      </c>
      <c r="AM1464" s="688">
        <f>IFERROR($H1464/SUMIF($A:$A,$A1464,$H:$H)*SUMIF(Summary!$A$230:$A$266,$A1464,Summary!$P$230:$P$266),0)</f>
        <v>170641.4475312467</v>
      </c>
      <c r="AN1464" s="688">
        <f>IFERROR($H1464/SUMIF($A:$A,$A1464,$H:$H)*(SUMIF(Summary!$A$230:$A$266,$A1464,Summary!$L$230:$L$266)+SUMIF(Summary!$A$281:$A$317,$A1464,Summary!$L$281:$L$317))-AM1464,0)</f>
        <v>519664.36824050418</v>
      </c>
      <c r="AO1464" s="688">
        <f>IFERROR($H1464/SUMIF($A:$A,$A1464,$H:$H)*SUMIF(Summary!$A$230:$A$266,$A1464,Summary!$Q$230:$Q$266),0)</f>
        <v>172181.19227551305</v>
      </c>
      <c r="AP1464" s="688">
        <f>IFERROR($H1464/SUMIF($A:$A,$A1464,$H:$H)*(SUMIF(Summary!$A$230:$A$266,$A1464,Summary!$L$230:$L$266)+SUMIF(Summary!$A$281:$A$317,$A1464,Summary!$L$281:$L$317))-AO1464,0)</f>
        <v>518124.62349623779</v>
      </c>
      <c r="AQ1464" s="306"/>
      <c r="AR1464" s="688">
        <f t="shared" ca="1" si="347"/>
        <v>33529665.114993099</v>
      </c>
      <c r="AS1464" s="688">
        <f t="shared" ca="1" si="348"/>
        <v>33519987.244587254</v>
      </c>
    </row>
    <row r="1465" spans="1:45" x14ac:dyDescent="0.2">
      <c r="A1465" s="423">
        <v>3632</v>
      </c>
      <c r="B1465" s="424">
        <v>5</v>
      </c>
      <c r="C1465" s="425" t="s">
        <v>311</v>
      </c>
      <c r="D1465" s="422">
        <f t="shared" si="334"/>
        <v>0</v>
      </c>
      <c r="E1465" s="422">
        <f t="shared" si="335"/>
        <v>0</v>
      </c>
      <c r="F1465" s="422">
        <f t="shared" si="336"/>
        <v>0</v>
      </c>
      <c r="G1465" s="422">
        <f t="shared" si="337"/>
        <v>0</v>
      </c>
      <c r="H1465" s="22">
        <f t="shared" si="338"/>
        <v>0</v>
      </c>
      <c r="I1465" s="116">
        <v>0</v>
      </c>
      <c r="J1465" s="116">
        <v>0</v>
      </c>
      <c r="K1465" s="116">
        <v>0</v>
      </c>
      <c r="L1465" s="116">
        <v>0</v>
      </c>
      <c r="M1465" s="22">
        <f t="shared" si="339"/>
        <v>0</v>
      </c>
      <c r="N1465" s="116">
        <v>0</v>
      </c>
      <c r="O1465" s="116">
        <v>0</v>
      </c>
      <c r="P1465" s="116">
        <v>0</v>
      </c>
      <c r="Q1465" s="116">
        <v>0</v>
      </c>
      <c r="R1465" s="22">
        <f t="shared" si="340"/>
        <v>0</v>
      </c>
      <c r="S1465" s="116">
        <v>0</v>
      </c>
      <c r="T1465" s="116">
        <v>0</v>
      </c>
      <c r="U1465" s="116">
        <v>0</v>
      </c>
      <c r="V1465" s="116">
        <v>0</v>
      </c>
      <c r="W1465" s="22">
        <f t="shared" si="341"/>
        <v>0</v>
      </c>
      <c r="X1465" s="22">
        <f t="shared" si="342"/>
        <v>0</v>
      </c>
      <c r="Y1465" s="22">
        <f ca="1">OFFSET('Cost Study'!$B$7,'Operations Support'!$C1465,'Operations Support'!$B1465)*$H1465</f>
        <v>0</v>
      </c>
      <c r="Z1465" s="23">
        <f ca="1">Y1465*'Cost Study'!$B$31</f>
        <v>0</v>
      </c>
      <c r="AA1465" s="23">
        <f ca="1">IF(A1465=10298,1.51,1)*IF($B1465&lt;3,$D1465*'Cost Study'!$B$32*OFFSET('Cost Study'!$B$7,'Operations Support'!$C1465,'Operations Support'!$B1465),0)</f>
        <v>0</v>
      </c>
      <c r="AB1465" s="24">
        <f ca="1">AA1465*'Cost Study'!$B$31</f>
        <v>0</v>
      </c>
      <c r="AC1465" s="23">
        <f ca="1">Y1465*'Cost Study'!$B$31</f>
        <v>0</v>
      </c>
      <c r="AD1465" s="24">
        <f ca="1">AA1465*'Cost Study'!$B$31</f>
        <v>0</v>
      </c>
      <c r="AE1465" s="377">
        <f t="shared" ca="1" si="343"/>
        <v>0</v>
      </c>
      <c r="AF1465" s="377">
        <f t="shared" ca="1" si="344"/>
        <v>0</v>
      </c>
      <c r="AH1465" s="688">
        <f>IFERROR($H1465/SUMIF($A:$A,$A1465,$H:$H)*SUMIF(Summary!$A$110:$A$186,$A1465,Summary!$P$110:$P$186),0)</f>
        <v>0</v>
      </c>
      <c r="AI1465" s="689">
        <f t="shared" ca="1" si="345"/>
        <v>0</v>
      </c>
      <c r="AJ1465" s="688">
        <f>IFERROR(H1465/SUMIF(A:A,A1465,H:H)*SUMIF(Summary!$A$110:$A$186,'Operations Support'!A1465,Summary!$Q$110:$Q$186),0)</f>
        <v>0</v>
      </c>
      <c r="AK1465" s="688">
        <f t="shared" ca="1" si="346"/>
        <v>0</v>
      </c>
      <c r="AM1465" s="688">
        <f>IFERROR($H1465/SUMIF($A:$A,$A1465,$H:$H)*SUMIF(Summary!$A$230:$A$266,$A1465,Summary!$P$230:$P$266),0)</f>
        <v>0</v>
      </c>
      <c r="AN1465" s="688">
        <f>IFERROR($H1465/SUMIF($A:$A,$A1465,$H:$H)*(SUMIF(Summary!$A$230:$A$266,$A1465,Summary!$L$230:$L$266)+SUMIF(Summary!$A$281:$A$317,$A1465,Summary!$L$281:$L$317))-AM1465,0)</f>
        <v>0</v>
      </c>
      <c r="AO1465" s="688">
        <f>IFERROR($H1465/SUMIF($A:$A,$A1465,$H:$H)*SUMIF(Summary!$A$230:$A$266,$A1465,Summary!$Q$230:$Q$266),0)</f>
        <v>0</v>
      </c>
      <c r="AP1465" s="688">
        <f>IFERROR($H1465/SUMIF($A:$A,$A1465,$H:$H)*(SUMIF(Summary!$A$230:$A$266,$A1465,Summary!$L$230:$L$266)+SUMIF(Summary!$A$281:$A$317,$A1465,Summary!$L$281:$L$317))-AO1465,0)</f>
        <v>0</v>
      </c>
      <c r="AQ1465" s="306"/>
      <c r="AR1465" s="688">
        <f t="shared" ca="1" si="347"/>
        <v>0</v>
      </c>
      <c r="AS1465" s="688">
        <f t="shared" ca="1" si="348"/>
        <v>0</v>
      </c>
    </row>
    <row r="1466" spans="1:45" x14ac:dyDescent="0.2">
      <c r="A1466" s="423">
        <v>3632</v>
      </c>
      <c r="B1466" s="424">
        <v>5</v>
      </c>
      <c r="C1466" s="425" t="s">
        <v>312</v>
      </c>
      <c r="D1466" s="422">
        <f t="shared" si="334"/>
        <v>0</v>
      </c>
      <c r="E1466" s="422">
        <f t="shared" si="335"/>
        <v>0</v>
      </c>
      <c r="F1466" s="422">
        <f t="shared" si="336"/>
        <v>0</v>
      </c>
      <c r="G1466" s="422">
        <f t="shared" si="337"/>
        <v>0</v>
      </c>
      <c r="H1466" s="22">
        <f t="shared" si="338"/>
        <v>0</v>
      </c>
      <c r="I1466" s="116">
        <v>0</v>
      </c>
      <c r="J1466" s="116">
        <v>0</v>
      </c>
      <c r="K1466" s="116">
        <v>0</v>
      </c>
      <c r="L1466" s="116">
        <v>0</v>
      </c>
      <c r="M1466" s="22">
        <f t="shared" si="339"/>
        <v>0</v>
      </c>
      <c r="N1466" s="116">
        <v>0</v>
      </c>
      <c r="O1466" s="116">
        <v>0</v>
      </c>
      <c r="P1466" s="116">
        <v>0</v>
      </c>
      <c r="Q1466" s="116">
        <v>0</v>
      </c>
      <c r="R1466" s="22">
        <f t="shared" si="340"/>
        <v>0</v>
      </c>
      <c r="S1466" s="116">
        <v>0</v>
      </c>
      <c r="T1466" s="116">
        <v>0</v>
      </c>
      <c r="U1466" s="116">
        <v>0</v>
      </c>
      <c r="V1466" s="116">
        <v>0</v>
      </c>
      <c r="W1466" s="22">
        <f t="shared" si="341"/>
        <v>0</v>
      </c>
      <c r="X1466" s="22">
        <f t="shared" si="342"/>
        <v>0</v>
      </c>
      <c r="Y1466" s="22">
        <f ca="1">OFFSET('Cost Study'!$B$7,'Operations Support'!$C1466,'Operations Support'!$B1466)*$H1466</f>
        <v>0</v>
      </c>
      <c r="Z1466" s="23">
        <f ca="1">Y1466*'Cost Study'!$B$31</f>
        <v>0</v>
      </c>
      <c r="AA1466" s="23">
        <f ca="1">IF(A1466=10298,1.51,1)*IF($B1466&lt;3,$D1466*'Cost Study'!$B$32*OFFSET('Cost Study'!$B$7,'Operations Support'!$C1466,'Operations Support'!$B1466),0)</f>
        <v>0</v>
      </c>
      <c r="AB1466" s="24">
        <f ca="1">AA1466*'Cost Study'!$B$31</f>
        <v>0</v>
      </c>
      <c r="AC1466" s="23">
        <f ca="1">Y1466*'Cost Study'!$B$31</f>
        <v>0</v>
      </c>
      <c r="AD1466" s="24">
        <f ca="1">AA1466*'Cost Study'!$B$31</f>
        <v>0</v>
      </c>
      <c r="AE1466" s="377">
        <f t="shared" ca="1" si="343"/>
        <v>0</v>
      </c>
      <c r="AF1466" s="377">
        <f t="shared" ca="1" si="344"/>
        <v>0</v>
      </c>
      <c r="AH1466" s="688">
        <f>IFERROR($H1466/SUMIF($A:$A,$A1466,$H:$H)*SUMIF(Summary!$A$110:$A$186,$A1466,Summary!$P$110:$P$186),0)</f>
        <v>0</v>
      </c>
      <c r="AI1466" s="689">
        <f t="shared" ca="1" si="345"/>
        <v>0</v>
      </c>
      <c r="AJ1466" s="688">
        <f>IFERROR(H1466/SUMIF(A:A,A1466,H:H)*SUMIF(Summary!$A$110:$A$186,'Operations Support'!A1466,Summary!$Q$110:$Q$186),0)</f>
        <v>0</v>
      </c>
      <c r="AK1466" s="688">
        <f t="shared" ca="1" si="346"/>
        <v>0</v>
      </c>
      <c r="AM1466" s="688">
        <f>IFERROR($H1466/SUMIF($A:$A,$A1466,$H:$H)*SUMIF(Summary!$A$230:$A$266,$A1466,Summary!$P$230:$P$266),0)</f>
        <v>0</v>
      </c>
      <c r="AN1466" s="688">
        <f>IFERROR($H1466/SUMIF($A:$A,$A1466,$H:$H)*(SUMIF(Summary!$A$230:$A$266,$A1466,Summary!$L$230:$L$266)+SUMIF(Summary!$A$281:$A$317,$A1466,Summary!$L$281:$L$317))-AM1466,0)</f>
        <v>0</v>
      </c>
      <c r="AO1466" s="688">
        <f>IFERROR($H1466/SUMIF($A:$A,$A1466,$H:$H)*SUMIF(Summary!$A$230:$A$266,$A1466,Summary!$Q$230:$Q$266),0)</f>
        <v>0</v>
      </c>
      <c r="AP1466" s="688">
        <f>IFERROR($H1466/SUMIF($A:$A,$A1466,$H:$H)*(SUMIF(Summary!$A$230:$A$266,$A1466,Summary!$L$230:$L$266)+SUMIF(Summary!$A$281:$A$317,$A1466,Summary!$L$281:$L$317))-AO1466,0)</f>
        <v>0</v>
      </c>
      <c r="AQ1466" s="306"/>
      <c r="AR1466" s="688">
        <f t="shared" ca="1" si="347"/>
        <v>0</v>
      </c>
      <c r="AS1466" s="688">
        <f t="shared" ca="1" si="348"/>
        <v>0</v>
      </c>
    </row>
    <row r="1467" spans="1:45" x14ac:dyDescent="0.2">
      <c r="A1467" s="423">
        <v>3632</v>
      </c>
      <c r="B1467" s="424">
        <v>5</v>
      </c>
      <c r="C1467" s="425" t="s">
        <v>313</v>
      </c>
      <c r="D1467" s="422">
        <f t="shared" si="334"/>
        <v>0</v>
      </c>
      <c r="E1467" s="422">
        <f t="shared" si="335"/>
        <v>0</v>
      </c>
      <c r="F1467" s="422">
        <f t="shared" si="336"/>
        <v>0</v>
      </c>
      <c r="G1467" s="422">
        <f t="shared" si="337"/>
        <v>0</v>
      </c>
      <c r="H1467" s="22">
        <f t="shared" si="338"/>
        <v>0</v>
      </c>
      <c r="I1467" s="116">
        <v>0</v>
      </c>
      <c r="J1467" s="116">
        <v>0</v>
      </c>
      <c r="K1467" s="116">
        <v>0</v>
      </c>
      <c r="L1467" s="116">
        <v>0</v>
      </c>
      <c r="M1467" s="22">
        <f t="shared" si="339"/>
        <v>0</v>
      </c>
      <c r="N1467" s="116">
        <v>0</v>
      </c>
      <c r="O1467" s="116">
        <v>0</v>
      </c>
      <c r="P1467" s="116">
        <v>0</v>
      </c>
      <c r="Q1467" s="116">
        <v>0</v>
      </c>
      <c r="R1467" s="22">
        <f t="shared" si="340"/>
        <v>0</v>
      </c>
      <c r="S1467" s="116">
        <v>0</v>
      </c>
      <c r="T1467" s="116">
        <v>0</v>
      </c>
      <c r="U1467" s="116">
        <v>0</v>
      </c>
      <c r="V1467" s="116">
        <v>0</v>
      </c>
      <c r="W1467" s="22">
        <f t="shared" si="341"/>
        <v>0</v>
      </c>
      <c r="X1467" s="22">
        <f t="shared" si="342"/>
        <v>0</v>
      </c>
      <c r="Y1467" s="22">
        <f ca="1">OFFSET('Cost Study'!$B$7,'Operations Support'!$C1467,'Operations Support'!$B1467)*$H1467</f>
        <v>0</v>
      </c>
      <c r="Z1467" s="23">
        <f ca="1">Y1467*'Cost Study'!$B$31</f>
        <v>0</v>
      </c>
      <c r="AA1467" s="23">
        <f ca="1">IF(A1467=10298,1.51,1)*IF($B1467&lt;3,$D1467*'Cost Study'!$B$32*OFFSET('Cost Study'!$B$7,'Operations Support'!$C1467,'Operations Support'!$B1467),0)</f>
        <v>0</v>
      </c>
      <c r="AB1467" s="24">
        <f ca="1">AA1467*'Cost Study'!$B$31</f>
        <v>0</v>
      </c>
      <c r="AC1467" s="23">
        <f ca="1">Y1467*'Cost Study'!$B$31</f>
        <v>0</v>
      </c>
      <c r="AD1467" s="24">
        <f ca="1">AA1467*'Cost Study'!$B$31</f>
        <v>0</v>
      </c>
      <c r="AE1467" s="377">
        <f t="shared" ca="1" si="343"/>
        <v>0</v>
      </c>
      <c r="AF1467" s="377">
        <f t="shared" ca="1" si="344"/>
        <v>0</v>
      </c>
      <c r="AH1467" s="688">
        <f>IFERROR($H1467/SUMIF($A:$A,$A1467,$H:$H)*SUMIF(Summary!$A$110:$A$186,$A1467,Summary!$P$110:$P$186),0)</f>
        <v>0</v>
      </c>
      <c r="AI1467" s="689">
        <f t="shared" ca="1" si="345"/>
        <v>0</v>
      </c>
      <c r="AJ1467" s="688">
        <f>IFERROR(H1467/SUMIF(A:A,A1467,H:H)*SUMIF(Summary!$A$110:$A$186,'Operations Support'!A1467,Summary!$Q$110:$Q$186),0)</f>
        <v>0</v>
      </c>
      <c r="AK1467" s="688">
        <f t="shared" ca="1" si="346"/>
        <v>0</v>
      </c>
      <c r="AM1467" s="688">
        <f>IFERROR($H1467/SUMIF($A:$A,$A1467,$H:$H)*SUMIF(Summary!$A$230:$A$266,$A1467,Summary!$P$230:$P$266),0)</f>
        <v>0</v>
      </c>
      <c r="AN1467" s="688">
        <f>IFERROR($H1467/SUMIF($A:$A,$A1467,$H:$H)*(SUMIF(Summary!$A$230:$A$266,$A1467,Summary!$L$230:$L$266)+SUMIF(Summary!$A$281:$A$317,$A1467,Summary!$L$281:$L$317))-AM1467,0)</f>
        <v>0</v>
      </c>
      <c r="AO1467" s="688">
        <f>IFERROR($H1467/SUMIF($A:$A,$A1467,$H:$H)*SUMIF(Summary!$A$230:$A$266,$A1467,Summary!$Q$230:$Q$266),0)</f>
        <v>0</v>
      </c>
      <c r="AP1467" s="688">
        <f>IFERROR($H1467/SUMIF($A:$A,$A1467,$H:$H)*(SUMIF(Summary!$A$230:$A$266,$A1467,Summary!$L$230:$L$266)+SUMIF(Summary!$A$281:$A$317,$A1467,Summary!$L$281:$L$317))-AO1467,0)</f>
        <v>0</v>
      </c>
      <c r="AQ1467" s="306"/>
      <c r="AR1467" s="688">
        <f t="shared" ca="1" si="347"/>
        <v>0</v>
      </c>
      <c r="AS1467" s="688">
        <f t="shared" ca="1" si="348"/>
        <v>0</v>
      </c>
    </row>
    <row r="1468" spans="1:45" x14ac:dyDescent="0.2">
      <c r="A1468" s="423">
        <v>3632</v>
      </c>
      <c r="B1468" s="424">
        <v>5</v>
      </c>
      <c r="C1468" s="425" t="s">
        <v>314</v>
      </c>
      <c r="D1468" s="422">
        <f t="shared" si="334"/>
        <v>0</v>
      </c>
      <c r="E1468" s="422">
        <f t="shared" si="335"/>
        <v>0</v>
      </c>
      <c r="F1468" s="422">
        <f t="shared" si="336"/>
        <v>0</v>
      </c>
      <c r="G1468" s="422">
        <f t="shared" si="337"/>
        <v>0</v>
      </c>
      <c r="H1468" s="22">
        <f t="shared" si="338"/>
        <v>0</v>
      </c>
      <c r="I1468" s="116">
        <v>0</v>
      </c>
      <c r="J1468" s="116">
        <v>0</v>
      </c>
      <c r="K1468" s="116">
        <v>0</v>
      </c>
      <c r="L1468" s="116">
        <v>0</v>
      </c>
      <c r="M1468" s="22">
        <f t="shared" si="339"/>
        <v>0</v>
      </c>
      <c r="N1468" s="116">
        <v>0</v>
      </c>
      <c r="O1468" s="116">
        <v>0</v>
      </c>
      <c r="P1468" s="116">
        <v>0</v>
      </c>
      <c r="Q1468" s="116">
        <v>0</v>
      </c>
      <c r="R1468" s="22">
        <f t="shared" si="340"/>
        <v>0</v>
      </c>
      <c r="S1468" s="116">
        <v>0</v>
      </c>
      <c r="T1468" s="116">
        <v>0</v>
      </c>
      <c r="U1468" s="116">
        <v>0</v>
      </c>
      <c r="V1468" s="116">
        <v>0</v>
      </c>
      <c r="W1468" s="22">
        <f t="shared" si="341"/>
        <v>0</v>
      </c>
      <c r="X1468" s="22">
        <f t="shared" si="342"/>
        <v>0</v>
      </c>
      <c r="Y1468" s="22">
        <f ca="1">OFFSET('Cost Study'!$B$7,'Operations Support'!$C1468,'Operations Support'!$B1468)*$H1468</f>
        <v>0</v>
      </c>
      <c r="Z1468" s="23">
        <f ca="1">Y1468*'Cost Study'!$B$31</f>
        <v>0</v>
      </c>
      <c r="AA1468" s="23">
        <f ca="1">IF(A1468=10298,1.51,1)*IF($B1468&lt;3,$D1468*'Cost Study'!$B$32*OFFSET('Cost Study'!$B$7,'Operations Support'!$C1468,'Operations Support'!$B1468),0)</f>
        <v>0</v>
      </c>
      <c r="AB1468" s="24">
        <f ca="1">AA1468*'Cost Study'!$B$31</f>
        <v>0</v>
      </c>
      <c r="AC1468" s="23">
        <f ca="1">Y1468*'Cost Study'!$B$31</f>
        <v>0</v>
      </c>
      <c r="AD1468" s="24">
        <f ca="1">AA1468*'Cost Study'!$B$31</f>
        <v>0</v>
      </c>
      <c r="AE1468" s="377">
        <f t="shared" ca="1" si="343"/>
        <v>0</v>
      </c>
      <c r="AF1468" s="377">
        <f t="shared" ca="1" si="344"/>
        <v>0</v>
      </c>
      <c r="AH1468" s="688">
        <f>IFERROR($H1468/SUMIF($A:$A,$A1468,$H:$H)*SUMIF(Summary!$A$110:$A$186,$A1468,Summary!$P$110:$P$186),0)</f>
        <v>0</v>
      </c>
      <c r="AI1468" s="689">
        <f t="shared" ca="1" si="345"/>
        <v>0</v>
      </c>
      <c r="AJ1468" s="688">
        <f>IFERROR(H1468/SUMIF(A:A,A1468,H:H)*SUMIF(Summary!$A$110:$A$186,'Operations Support'!A1468,Summary!$Q$110:$Q$186),0)</f>
        <v>0</v>
      </c>
      <c r="AK1468" s="688">
        <f t="shared" ca="1" si="346"/>
        <v>0</v>
      </c>
      <c r="AM1468" s="688">
        <f>IFERROR($H1468/SUMIF($A:$A,$A1468,$H:$H)*SUMIF(Summary!$A$230:$A$266,$A1468,Summary!$P$230:$P$266),0)</f>
        <v>0</v>
      </c>
      <c r="AN1468" s="688">
        <f>IFERROR($H1468/SUMIF($A:$A,$A1468,$H:$H)*(SUMIF(Summary!$A$230:$A$266,$A1468,Summary!$L$230:$L$266)+SUMIF(Summary!$A$281:$A$317,$A1468,Summary!$L$281:$L$317))-AM1468,0)</f>
        <v>0</v>
      </c>
      <c r="AO1468" s="688">
        <f>IFERROR($H1468/SUMIF($A:$A,$A1468,$H:$H)*SUMIF(Summary!$A$230:$A$266,$A1468,Summary!$Q$230:$Q$266),0)</f>
        <v>0</v>
      </c>
      <c r="AP1468" s="688">
        <f>IFERROR($H1468/SUMIF($A:$A,$A1468,$H:$H)*(SUMIF(Summary!$A$230:$A$266,$A1468,Summary!$L$230:$L$266)+SUMIF(Summary!$A$281:$A$317,$A1468,Summary!$L$281:$L$317))-AO1468,0)</f>
        <v>0</v>
      </c>
      <c r="AQ1468" s="306"/>
      <c r="AR1468" s="688">
        <f t="shared" ca="1" si="347"/>
        <v>0</v>
      </c>
      <c r="AS1468" s="688">
        <f t="shared" ca="1" si="348"/>
        <v>0</v>
      </c>
    </row>
    <row r="1469" spans="1:45" s="15" customFormat="1" x14ac:dyDescent="0.2">
      <c r="A1469" s="423">
        <v>3632</v>
      </c>
      <c r="B1469" s="424">
        <v>5</v>
      </c>
      <c r="C1469" s="425" t="s">
        <v>315</v>
      </c>
      <c r="D1469" s="422">
        <f t="shared" si="334"/>
        <v>0</v>
      </c>
      <c r="E1469" s="422">
        <f t="shared" si="335"/>
        <v>0</v>
      </c>
      <c r="F1469" s="422">
        <f t="shared" si="336"/>
        <v>0</v>
      </c>
      <c r="G1469" s="422">
        <f t="shared" si="337"/>
        <v>0</v>
      </c>
      <c r="H1469" s="22">
        <f t="shared" si="338"/>
        <v>0</v>
      </c>
      <c r="I1469" s="116">
        <v>0</v>
      </c>
      <c r="J1469" s="116">
        <v>0</v>
      </c>
      <c r="K1469" s="116">
        <v>0</v>
      </c>
      <c r="L1469" s="116">
        <v>0</v>
      </c>
      <c r="M1469" s="22">
        <f t="shared" si="339"/>
        <v>0</v>
      </c>
      <c r="N1469" s="116">
        <v>0</v>
      </c>
      <c r="O1469" s="116">
        <v>0</v>
      </c>
      <c r="P1469" s="116">
        <v>0</v>
      </c>
      <c r="Q1469" s="116">
        <v>0</v>
      </c>
      <c r="R1469" s="22">
        <f t="shared" si="340"/>
        <v>0</v>
      </c>
      <c r="S1469" s="116">
        <v>0</v>
      </c>
      <c r="T1469" s="116">
        <v>0</v>
      </c>
      <c r="U1469" s="116">
        <v>0</v>
      </c>
      <c r="V1469" s="116">
        <v>0</v>
      </c>
      <c r="W1469" s="22">
        <f t="shared" si="341"/>
        <v>0</v>
      </c>
      <c r="X1469" s="22">
        <f t="shared" si="342"/>
        <v>0</v>
      </c>
      <c r="Y1469" s="22">
        <f ca="1">OFFSET('Cost Study'!$B$7,'Operations Support'!$C1469,'Operations Support'!$B1469)*$H1469</f>
        <v>0</v>
      </c>
      <c r="Z1469" s="23">
        <f ca="1">Y1469*'Cost Study'!$B$31</f>
        <v>0</v>
      </c>
      <c r="AA1469" s="23">
        <f ca="1">IF(A1469=10298,1.51,1)*IF($B1469&lt;3,$D1469*'Cost Study'!$B$32*OFFSET('Cost Study'!$B$7,'Operations Support'!$C1469,'Operations Support'!$B1469),0)</f>
        <v>0</v>
      </c>
      <c r="AB1469" s="24">
        <f ca="1">AA1469*'Cost Study'!$B$31</f>
        <v>0</v>
      </c>
      <c r="AC1469" s="23">
        <f ca="1">Y1469*'Cost Study'!$B$31</f>
        <v>0</v>
      </c>
      <c r="AD1469" s="24">
        <f ca="1">AA1469*'Cost Study'!$B$31</f>
        <v>0</v>
      </c>
      <c r="AE1469" s="377">
        <f t="shared" ca="1" si="343"/>
        <v>0</v>
      </c>
      <c r="AF1469" s="377">
        <f t="shared" ca="1" si="344"/>
        <v>0</v>
      </c>
      <c r="AH1469" s="688">
        <f>IFERROR($H1469/SUMIF($A:$A,$A1469,$H:$H)*SUMIF(Summary!$A$110:$A$186,$A1469,Summary!$P$110:$P$186),0)</f>
        <v>0</v>
      </c>
      <c r="AI1469" s="689">
        <f t="shared" ca="1" si="345"/>
        <v>0</v>
      </c>
      <c r="AJ1469" s="688">
        <f>IFERROR(H1469/SUMIF(A:A,A1469,H:H)*SUMIF(Summary!$A$110:$A$186,'Operations Support'!A1469,Summary!$Q$110:$Q$186),0)</f>
        <v>0</v>
      </c>
      <c r="AK1469" s="688">
        <f t="shared" ca="1" si="346"/>
        <v>0</v>
      </c>
      <c r="AL1469" s="1"/>
      <c r="AM1469" s="688">
        <f>IFERROR($H1469/SUMIF($A:$A,$A1469,$H:$H)*SUMIF(Summary!$A$230:$A$266,$A1469,Summary!$P$230:$P$266),0)</f>
        <v>0</v>
      </c>
      <c r="AN1469" s="688">
        <f>IFERROR($H1469/SUMIF($A:$A,$A1469,$H:$H)*(SUMIF(Summary!$A$230:$A$266,$A1469,Summary!$L$230:$L$266)+SUMIF(Summary!$A$281:$A$317,$A1469,Summary!$L$281:$L$317))-AM1469,0)</f>
        <v>0</v>
      </c>
      <c r="AO1469" s="688">
        <f>IFERROR($H1469/SUMIF($A:$A,$A1469,$H:$H)*SUMIF(Summary!$A$230:$A$266,$A1469,Summary!$Q$230:$Q$266),0)</f>
        <v>0</v>
      </c>
      <c r="AP1469" s="688">
        <f>IFERROR($H1469/SUMIF($A:$A,$A1469,$H:$H)*(SUMIF(Summary!$A$230:$A$266,$A1469,Summary!$L$230:$L$266)+SUMIF(Summary!$A$281:$A$317,$A1469,Summary!$L$281:$L$317))-AO1469,0)</f>
        <v>0</v>
      </c>
      <c r="AQ1469" s="306"/>
      <c r="AR1469" s="688">
        <f t="shared" ca="1" si="347"/>
        <v>0</v>
      </c>
      <c r="AS1469" s="688">
        <f t="shared" ca="1" si="348"/>
        <v>0</v>
      </c>
    </row>
    <row r="1470" spans="1:45" x14ac:dyDescent="0.2">
      <c r="A1470" s="423">
        <v>3632</v>
      </c>
      <c r="B1470" s="424">
        <v>5</v>
      </c>
      <c r="C1470" s="425" t="s">
        <v>316</v>
      </c>
      <c r="D1470" s="422">
        <f t="shared" si="334"/>
        <v>0</v>
      </c>
      <c r="E1470" s="422">
        <f t="shared" si="335"/>
        <v>0</v>
      </c>
      <c r="F1470" s="422">
        <f t="shared" si="336"/>
        <v>0</v>
      </c>
      <c r="G1470" s="422">
        <f t="shared" si="337"/>
        <v>0</v>
      </c>
      <c r="H1470" s="22">
        <f t="shared" si="338"/>
        <v>0</v>
      </c>
      <c r="I1470" s="116">
        <v>0</v>
      </c>
      <c r="J1470" s="116">
        <v>0</v>
      </c>
      <c r="K1470" s="116">
        <v>0</v>
      </c>
      <c r="L1470" s="116">
        <v>0</v>
      </c>
      <c r="M1470" s="22">
        <f t="shared" si="339"/>
        <v>0</v>
      </c>
      <c r="N1470" s="116">
        <v>0</v>
      </c>
      <c r="O1470" s="116">
        <v>0</v>
      </c>
      <c r="P1470" s="116">
        <v>0</v>
      </c>
      <c r="Q1470" s="116">
        <v>0</v>
      </c>
      <c r="R1470" s="22">
        <f t="shared" si="340"/>
        <v>0</v>
      </c>
      <c r="S1470" s="116">
        <v>0</v>
      </c>
      <c r="T1470" s="116">
        <v>0</v>
      </c>
      <c r="U1470" s="116">
        <v>0</v>
      </c>
      <c r="V1470" s="116">
        <v>0</v>
      </c>
      <c r="W1470" s="22">
        <f t="shared" si="341"/>
        <v>0</v>
      </c>
      <c r="X1470" s="22">
        <f t="shared" si="342"/>
        <v>0</v>
      </c>
      <c r="Y1470" s="22">
        <f ca="1">OFFSET('Cost Study'!$B$7,'Operations Support'!$C1470,'Operations Support'!$B1470)*$H1470</f>
        <v>0</v>
      </c>
      <c r="Z1470" s="23">
        <f ca="1">Y1470*'Cost Study'!$B$31</f>
        <v>0</v>
      </c>
      <c r="AA1470" s="23">
        <f ca="1">IF(A1470=10298,1.51,1)*IF($B1470&lt;3,$D1470*'Cost Study'!$B$32*OFFSET('Cost Study'!$B$7,'Operations Support'!$C1470,'Operations Support'!$B1470),0)</f>
        <v>0</v>
      </c>
      <c r="AB1470" s="24">
        <f ca="1">AA1470*'Cost Study'!$B$31</f>
        <v>0</v>
      </c>
      <c r="AC1470" s="23">
        <f ca="1">Y1470*'Cost Study'!$B$31</f>
        <v>0</v>
      </c>
      <c r="AD1470" s="24">
        <f ca="1">AA1470*'Cost Study'!$B$31</f>
        <v>0</v>
      </c>
      <c r="AE1470" s="377">
        <f t="shared" ca="1" si="343"/>
        <v>0</v>
      </c>
      <c r="AF1470" s="377">
        <f t="shared" ca="1" si="344"/>
        <v>0</v>
      </c>
      <c r="AH1470" s="688">
        <f>IFERROR($H1470/SUMIF($A:$A,$A1470,$H:$H)*SUMIF(Summary!$A$110:$A$186,$A1470,Summary!$P$110:$P$186),0)</f>
        <v>0</v>
      </c>
      <c r="AI1470" s="689">
        <f t="shared" ca="1" si="345"/>
        <v>0</v>
      </c>
      <c r="AJ1470" s="688">
        <f>IFERROR(H1470/SUMIF(A:A,A1470,H:H)*SUMIF(Summary!$A$110:$A$186,'Operations Support'!A1470,Summary!$Q$110:$Q$186),0)</f>
        <v>0</v>
      </c>
      <c r="AK1470" s="688">
        <f t="shared" ca="1" si="346"/>
        <v>0</v>
      </c>
      <c r="AM1470" s="688">
        <f>IFERROR($H1470/SUMIF($A:$A,$A1470,$H:$H)*SUMIF(Summary!$A$230:$A$266,$A1470,Summary!$P$230:$P$266),0)</f>
        <v>0</v>
      </c>
      <c r="AN1470" s="688">
        <f>IFERROR($H1470/SUMIF($A:$A,$A1470,$H:$H)*(SUMIF(Summary!$A$230:$A$266,$A1470,Summary!$L$230:$L$266)+SUMIF(Summary!$A$281:$A$317,$A1470,Summary!$L$281:$L$317))-AM1470,0)</f>
        <v>0</v>
      </c>
      <c r="AO1470" s="688">
        <f>IFERROR($H1470/SUMIF($A:$A,$A1470,$H:$H)*SUMIF(Summary!$A$230:$A$266,$A1470,Summary!$Q$230:$Q$266),0)</f>
        <v>0</v>
      </c>
      <c r="AP1470" s="688">
        <f>IFERROR($H1470/SUMIF($A:$A,$A1470,$H:$H)*(SUMIF(Summary!$A$230:$A$266,$A1470,Summary!$L$230:$L$266)+SUMIF(Summary!$A$281:$A$317,$A1470,Summary!$L$281:$L$317))-AO1470,0)</f>
        <v>0</v>
      </c>
      <c r="AQ1470" s="306"/>
      <c r="AR1470" s="688">
        <f t="shared" ca="1" si="347"/>
        <v>0</v>
      </c>
      <c r="AS1470" s="688">
        <f t="shared" ca="1" si="348"/>
        <v>0</v>
      </c>
    </row>
    <row r="1471" spans="1:45" x14ac:dyDescent="0.2">
      <c r="A1471" s="423">
        <v>3632</v>
      </c>
      <c r="B1471" s="424">
        <v>5</v>
      </c>
      <c r="C1471" s="425" t="s">
        <v>317</v>
      </c>
      <c r="D1471" s="422">
        <f t="shared" si="334"/>
        <v>0</v>
      </c>
      <c r="E1471" s="422">
        <f t="shared" si="335"/>
        <v>0</v>
      </c>
      <c r="F1471" s="422">
        <f t="shared" si="336"/>
        <v>0</v>
      </c>
      <c r="G1471" s="422">
        <f t="shared" si="337"/>
        <v>0</v>
      </c>
      <c r="H1471" s="22">
        <f t="shared" si="338"/>
        <v>0</v>
      </c>
      <c r="I1471" s="116">
        <v>0</v>
      </c>
      <c r="J1471" s="116">
        <v>0</v>
      </c>
      <c r="K1471" s="116">
        <v>0</v>
      </c>
      <c r="L1471" s="116">
        <v>0</v>
      </c>
      <c r="M1471" s="22">
        <f t="shared" si="339"/>
        <v>0</v>
      </c>
      <c r="N1471" s="116">
        <v>0</v>
      </c>
      <c r="O1471" s="116">
        <v>0</v>
      </c>
      <c r="P1471" s="116">
        <v>0</v>
      </c>
      <c r="Q1471" s="116">
        <v>0</v>
      </c>
      <c r="R1471" s="22">
        <f t="shared" si="340"/>
        <v>0</v>
      </c>
      <c r="S1471" s="116">
        <v>0</v>
      </c>
      <c r="T1471" s="116">
        <v>0</v>
      </c>
      <c r="U1471" s="116">
        <v>0</v>
      </c>
      <c r="V1471" s="116">
        <v>0</v>
      </c>
      <c r="W1471" s="22">
        <f t="shared" si="341"/>
        <v>0</v>
      </c>
      <c r="X1471" s="22">
        <f t="shared" si="342"/>
        <v>0</v>
      </c>
      <c r="Y1471" s="22">
        <f ca="1">OFFSET('Cost Study'!$B$7,'Operations Support'!$C1471,'Operations Support'!$B1471)*$H1471</f>
        <v>0</v>
      </c>
      <c r="Z1471" s="23">
        <f ca="1">Y1471*'Cost Study'!$B$31</f>
        <v>0</v>
      </c>
      <c r="AA1471" s="23">
        <f ca="1">IF(A1471=10298,1.51,1)*IF($B1471&lt;3,$D1471*'Cost Study'!$B$32*OFFSET('Cost Study'!$B$7,'Operations Support'!$C1471,'Operations Support'!$B1471),0)</f>
        <v>0</v>
      </c>
      <c r="AB1471" s="24">
        <f ca="1">AA1471*'Cost Study'!$B$31</f>
        <v>0</v>
      </c>
      <c r="AC1471" s="23">
        <f ca="1">Y1471*'Cost Study'!$B$31</f>
        <v>0</v>
      </c>
      <c r="AD1471" s="24">
        <f ca="1">AA1471*'Cost Study'!$B$31</f>
        <v>0</v>
      </c>
      <c r="AE1471" s="377">
        <f t="shared" ca="1" si="343"/>
        <v>0</v>
      </c>
      <c r="AF1471" s="377">
        <f t="shared" ca="1" si="344"/>
        <v>0</v>
      </c>
      <c r="AH1471" s="688">
        <f>IFERROR($H1471/SUMIF($A:$A,$A1471,$H:$H)*SUMIF(Summary!$A$110:$A$186,$A1471,Summary!$P$110:$P$186),0)</f>
        <v>0</v>
      </c>
      <c r="AI1471" s="689">
        <f t="shared" ca="1" si="345"/>
        <v>0</v>
      </c>
      <c r="AJ1471" s="688">
        <f>IFERROR(H1471/SUMIF(A:A,A1471,H:H)*SUMIF(Summary!$A$110:$A$186,'Operations Support'!A1471,Summary!$Q$110:$Q$186),0)</f>
        <v>0</v>
      </c>
      <c r="AK1471" s="688">
        <f t="shared" ca="1" si="346"/>
        <v>0</v>
      </c>
      <c r="AM1471" s="688">
        <f>IFERROR($H1471/SUMIF($A:$A,$A1471,$H:$H)*SUMIF(Summary!$A$230:$A$266,$A1471,Summary!$P$230:$P$266),0)</f>
        <v>0</v>
      </c>
      <c r="AN1471" s="688">
        <f>IFERROR($H1471/SUMIF($A:$A,$A1471,$H:$H)*(SUMIF(Summary!$A$230:$A$266,$A1471,Summary!$L$230:$L$266)+SUMIF(Summary!$A$281:$A$317,$A1471,Summary!$L$281:$L$317))-AM1471,0)</f>
        <v>0</v>
      </c>
      <c r="AO1471" s="688">
        <f>IFERROR($H1471/SUMIF($A:$A,$A1471,$H:$H)*SUMIF(Summary!$A$230:$A$266,$A1471,Summary!$Q$230:$Q$266),0)</f>
        <v>0</v>
      </c>
      <c r="AP1471" s="688">
        <f>IFERROR($H1471/SUMIF($A:$A,$A1471,$H:$H)*(SUMIF(Summary!$A$230:$A$266,$A1471,Summary!$L$230:$L$266)+SUMIF(Summary!$A$281:$A$317,$A1471,Summary!$L$281:$L$317))-AO1471,0)</f>
        <v>0</v>
      </c>
      <c r="AQ1471" s="306"/>
      <c r="AR1471" s="688">
        <f t="shared" ca="1" si="347"/>
        <v>0</v>
      </c>
      <c r="AS1471" s="688">
        <f t="shared" ca="1" si="348"/>
        <v>0</v>
      </c>
    </row>
    <row r="1472" spans="1:45" x14ac:dyDescent="0.2">
      <c r="A1472" s="423">
        <v>3632</v>
      </c>
      <c r="B1472" s="424">
        <v>5</v>
      </c>
      <c r="C1472" s="425" t="s">
        <v>318</v>
      </c>
      <c r="D1472" s="422">
        <f t="shared" si="334"/>
        <v>0</v>
      </c>
      <c r="E1472" s="422">
        <f t="shared" si="335"/>
        <v>0</v>
      </c>
      <c r="F1472" s="422">
        <f t="shared" si="336"/>
        <v>0</v>
      </c>
      <c r="G1472" s="422">
        <f t="shared" si="337"/>
        <v>0</v>
      </c>
      <c r="H1472" s="22">
        <f t="shared" si="338"/>
        <v>0</v>
      </c>
      <c r="I1472" s="116">
        <v>0</v>
      </c>
      <c r="J1472" s="116">
        <v>0</v>
      </c>
      <c r="K1472" s="116">
        <v>0</v>
      </c>
      <c r="L1472" s="116">
        <v>0</v>
      </c>
      <c r="M1472" s="22">
        <f t="shared" si="339"/>
        <v>0</v>
      </c>
      <c r="N1472" s="116">
        <v>0</v>
      </c>
      <c r="O1472" s="116">
        <v>0</v>
      </c>
      <c r="P1472" s="116">
        <v>0</v>
      </c>
      <c r="Q1472" s="116">
        <v>0</v>
      </c>
      <c r="R1472" s="22">
        <f t="shared" si="340"/>
        <v>0</v>
      </c>
      <c r="S1472" s="116">
        <v>0</v>
      </c>
      <c r="T1472" s="116">
        <v>0</v>
      </c>
      <c r="U1472" s="116">
        <v>0</v>
      </c>
      <c r="V1472" s="116">
        <v>0</v>
      </c>
      <c r="W1472" s="22">
        <f t="shared" si="341"/>
        <v>0</v>
      </c>
      <c r="X1472" s="22">
        <f t="shared" si="342"/>
        <v>0</v>
      </c>
      <c r="Y1472" s="22">
        <f ca="1">OFFSET('Cost Study'!$B$7,'Operations Support'!$C1472,'Operations Support'!$B1472)*$H1472</f>
        <v>0</v>
      </c>
      <c r="Z1472" s="23">
        <f ca="1">Y1472*'Cost Study'!$B$31</f>
        <v>0</v>
      </c>
      <c r="AA1472" s="23">
        <f ca="1">IF(A1472=10298,1.51,1)*IF($B1472&lt;3,$D1472*'Cost Study'!$B$32*OFFSET('Cost Study'!$B$7,'Operations Support'!$C1472,'Operations Support'!$B1472),0)</f>
        <v>0</v>
      </c>
      <c r="AB1472" s="24">
        <f ca="1">AA1472*'Cost Study'!$B$31</f>
        <v>0</v>
      </c>
      <c r="AC1472" s="23">
        <f ca="1">Y1472*'Cost Study'!$B$31</f>
        <v>0</v>
      </c>
      <c r="AD1472" s="24">
        <f ca="1">AA1472*'Cost Study'!$B$31</f>
        <v>0</v>
      </c>
      <c r="AE1472" s="377">
        <f t="shared" ca="1" si="343"/>
        <v>0</v>
      </c>
      <c r="AF1472" s="377">
        <f t="shared" ca="1" si="344"/>
        <v>0</v>
      </c>
      <c r="AH1472" s="688">
        <f>IFERROR($H1472/SUMIF($A:$A,$A1472,$H:$H)*SUMIF(Summary!$A$110:$A$186,$A1472,Summary!$P$110:$P$186),0)</f>
        <v>0</v>
      </c>
      <c r="AI1472" s="689">
        <f t="shared" ca="1" si="345"/>
        <v>0</v>
      </c>
      <c r="AJ1472" s="688">
        <f>IFERROR(H1472/SUMIF(A:A,A1472,H:H)*SUMIF(Summary!$A$110:$A$186,'Operations Support'!A1472,Summary!$Q$110:$Q$186),0)</f>
        <v>0</v>
      </c>
      <c r="AK1472" s="688">
        <f t="shared" ca="1" si="346"/>
        <v>0</v>
      </c>
      <c r="AM1472" s="688">
        <f>IFERROR($H1472/SUMIF($A:$A,$A1472,$H:$H)*SUMIF(Summary!$A$230:$A$266,$A1472,Summary!$P$230:$P$266),0)</f>
        <v>0</v>
      </c>
      <c r="AN1472" s="688">
        <f>IFERROR($H1472/SUMIF($A:$A,$A1472,$H:$H)*(SUMIF(Summary!$A$230:$A$266,$A1472,Summary!$L$230:$L$266)+SUMIF(Summary!$A$281:$A$317,$A1472,Summary!$L$281:$L$317))-AM1472,0)</f>
        <v>0</v>
      </c>
      <c r="AO1472" s="688">
        <f>IFERROR($H1472/SUMIF($A:$A,$A1472,$H:$H)*SUMIF(Summary!$A$230:$A$266,$A1472,Summary!$Q$230:$Q$266),0)</f>
        <v>0</v>
      </c>
      <c r="AP1472" s="688">
        <f>IFERROR($H1472/SUMIF($A:$A,$A1472,$H:$H)*(SUMIF(Summary!$A$230:$A$266,$A1472,Summary!$L$230:$L$266)+SUMIF(Summary!$A$281:$A$317,$A1472,Summary!$L$281:$L$317))-AO1472,0)</f>
        <v>0</v>
      </c>
      <c r="AQ1472" s="306"/>
      <c r="AR1472" s="688">
        <f t="shared" ca="1" si="347"/>
        <v>0</v>
      </c>
      <c r="AS1472" s="688">
        <f t="shared" ca="1" si="348"/>
        <v>0</v>
      </c>
    </row>
    <row r="1473" spans="1:45" x14ac:dyDescent="0.2">
      <c r="A1473" s="423">
        <v>3632</v>
      </c>
      <c r="B1473" s="424">
        <v>5</v>
      </c>
      <c r="C1473" s="425" t="s">
        <v>319</v>
      </c>
      <c r="D1473" s="422">
        <f t="shared" si="334"/>
        <v>0</v>
      </c>
      <c r="E1473" s="422">
        <f t="shared" si="335"/>
        <v>0</v>
      </c>
      <c r="F1473" s="422">
        <f t="shared" si="336"/>
        <v>0</v>
      </c>
      <c r="G1473" s="422">
        <f t="shared" si="337"/>
        <v>0</v>
      </c>
      <c r="H1473" s="22">
        <f t="shared" si="338"/>
        <v>0</v>
      </c>
      <c r="I1473" s="116">
        <v>0</v>
      </c>
      <c r="J1473" s="116">
        <v>0</v>
      </c>
      <c r="K1473" s="116">
        <v>0</v>
      </c>
      <c r="L1473" s="116">
        <v>0</v>
      </c>
      <c r="M1473" s="22">
        <f t="shared" si="339"/>
        <v>0</v>
      </c>
      <c r="N1473" s="116">
        <v>0</v>
      </c>
      <c r="O1473" s="116">
        <v>0</v>
      </c>
      <c r="P1473" s="116">
        <v>0</v>
      </c>
      <c r="Q1473" s="116">
        <v>0</v>
      </c>
      <c r="R1473" s="22">
        <f t="shared" si="340"/>
        <v>0</v>
      </c>
      <c r="S1473" s="116">
        <v>0</v>
      </c>
      <c r="T1473" s="116">
        <v>0</v>
      </c>
      <c r="U1473" s="116">
        <v>0</v>
      </c>
      <c r="V1473" s="116">
        <v>0</v>
      </c>
      <c r="W1473" s="22">
        <f t="shared" si="341"/>
        <v>0</v>
      </c>
      <c r="X1473" s="22">
        <f t="shared" si="342"/>
        <v>0</v>
      </c>
      <c r="Y1473" s="22">
        <f ca="1">OFFSET('Cost Study'!$B$7,'Operations Support'!$C1473,'Operations Support'!$B1473)*$H1473</f>
        <v>0</v>
      </c>
      <c r="Z1473" s="23">
        <f ca="1">Y1473*'Cost Study'!$B$31</f>
        <v>0</v>
      </c>
      <c r="AA1473" s="23">
        <f ca="1">IF(A1473=10298,1.51,1)*IF($B1473&lt;3,$D1473*'Cost Study'!$B$32*OFFSET('Cost Study'!$B$7,'Operations Support'!$C1473,'Operations Support'!$B1473),0)</f>
        <v>0</v>
      </c>
      <c r="AB1473" s="24">
        <f ca="1">AA1473*'Cost Study'!$B$31</f>
        <v>0</v>
      </c>
      <c r="AC1473" s="23">
        <f ca="1">Y1473*'Cost Study'!$B$31</f>
        <v>0</v>
      </c>
      <c r="AD1473" s="24">
        <f ca="1">AA1473*'Cost Study'!$B$31</f>
        <v>0</v>
      </c>
      <c r="AE1473" s="377">
        <f t="shared" ca="1" si="343"/>
        <v>0</v>
      </c>
      <c r="AF1473" s="377">
        <f t="shared" ca="1" si="344"/>
        <v>0</v>
      </c>
      <c r="AH1473" s="688">
        <f>IFERROR($H1473/SUMIF($A:$A,$A1473,$H:$H)*SUMIF(Summary!$A$110:$A$186,$A1473,Summary!$P$110:$P$186),0)</f>
        <v>0</v>
      </c>
      <c r="AI1473" s="689">
        <f t="shared" ca="1" si="345"/>
        <v>0</v>
      </c>
      <c r="AJ1473" s="688">
        <f>IFERROR(H1473/SUMIF(A:A,A1473,H:H)*SUMIF(Summary!$A$110:$A$186,'Operations Support'!A1473,Summary!$Q$110:$Q$186),0)</f>
        <v>0</v>
      </c>
      <c r="AK1473" s="688">
        <f t="shared" ca="1" si="346"/>
        <v>0</v>
      </c>
      <c r="AM1473" s="688">
        <f>IFERROR($H1473/SUMIF($A:$A,$A1473,$H:$H)*SUMIF(Summary!$A$230:$A$266,$A1473,Summary!$P$230:$P$266),0)</f>
        <v>0</v>
      </c>
      <c r="AN1473" s="688">
        <f>IFERROR($H1473/SUMIF($A:$A,$A1473,$H:$H)*(SUMIF(Summary!$A$230:$A$266,$A1473,Summary!$L$230:$L$266)+SUMIF(Summary!$A$281:$A$317,$A1473,Summary!$L$281:$L$317))-AM1473,0)</f>
        <v>0</v>
      </c>
      <c r="AO1473" s="688">
        <f>IFERROR($H1473/SUMIF($A:$A,$A1473,$H:$H)*SUMIF(Summary!$A$230:$A$266,$A1473,Summary!$Q$230:$Q$266),0)</f>
        <v>0</v>
      </c>
      <c r="AP1473" s="688">
        <f>IFERROR($H1473/SUMIF($A:$A,$A1473,$H:$H)*(SUMIF(Summary!$A$230:$A$266,$A1473,Summary!$L$230:$L$266)+SUMIF(Summary!$A$281:$A$317,$A1473,Summary!$L$281:$L$317))-AO1473,0)</f>
        <v>0</v>
      </c>
      <c r="AQ1473" s="306"/>
      <c r="AR1473" s="688">
        <f t="shared" ca="1" si="347"/>
        <v>0</v>
      </c>
      <c r="AS1473" s="688">
        <f t="shared" ca="1" si="348"/>
        <v>0</v>
      </c>
    </row>
    <row r="1474" spans="1:45" x14ac:dyDescent="0.2">
      <c r="A1474" s="423">
        <v>3632</v>
      </c>
      <c r="B1474" s="424">
        <v>5</v>
      </c>
      <c r="C1474" s="425" t="s">
        <v>320</v>
      </c>
      <c r="D1474" s="422">
        <f t="shared" si="334"/>
        <v>0</v>
      </c>
      <c r="E1474" s="422">
        <f t="shared" si="335"/>
        <v>0</v>
      </c>
      <c r="F1474" s="422">
        <f t="shared" si="336"/>
        <v>0</v>
      </c>
      <c r="G1474" s="422">
        <f t="shared" si="337"/>
        <v>0</v>
      </c>
      <c r="H1474" s="22">
        <f t="shared" si="338"/>
        <v>0</v>
      </c>
      <c r="I1474" s="116">
        <v>0</v>
      </c>
      <c r="J1474" s="116">
        <v>0</v>
      </c>
      <c r="K1474" s="116">
        <v>0</v>
      </c>
      <c r="L1474" s="116">
        <v>0</v>
      </c>
      <c r="M1474" s="22">
        <f t="shared" si="339"/>
        <v>0</v>
      </c>
      <c r="N1474" s="116">
        <v>0</v>
      </c>
      <c r="O1474" s="116">
        <v>0</v>
      </c>
      <c r="P1474" s="116">
        <v>0</v>
      </c>
      <c r="Q1474" s="116">
        <v>0</v>
      </c>
      <c r="R1474" s="22">
        <f t="shared" si="340"/>
        <v>0</v>
      </c>
      <c r="S1474" s="116">
        <v>0</v>
      </c>
      <c r="T1474" s="116">
        <v>0</v>
      </c>
      <c r="U1474" s="116">
        <v>0</v>
      </c>
      <c r="V1474" s="116">
        <v>0</v>
      </c>
      <c r="W1474" s="22">
        <f t="shared" si="341"/>
        <v>0</v>
      </c>
      <c r="X1474" s="22">
        <f t="shared" si="342"/>
        <v>0</v>
      </c>
      <c r="Y1474" s="22">
        <f ca="1">OFFSET('Cost Study'!$B$7,'Operations Support'!$C1474,'Operations Support'!$B1474)*$H1474</f>
        <v>0</v>
      </c>
      <c r="Z1474" s="23">
        <f ca="1">Y1474*'Cost Study'!$B$31</f>
        <v>0</v>
      </c>
      <c r="AA1474" s="23">
        <f ca="1">IF(A1474=10298,1.51,1)*IF($B1474&lt;3,$D1474*'Cost Study'!$B$32*OFFSET('Cost Study'!$B$7,'Operations Support'!$C1474,'Operations Support'!$B1474),0)</f>
        <v>0</v>
      </c>
      <c r="AB1474" s="24">
        <f ca="1">AA1474*'Cost Study'!$B$31</f>
        <v>0</v>
      </c>
      <c r="AC1474" s="23">
        <f ca="1">Y1474*'Cost Study'!$B$31</f>
        <v>0</v>
      </c>
      <c r="AD1474" s="24">
        <f ca="1">AA1474*'Cost Study'!$B$31</f>
        <v>0</v>
      </c>
      <c r="AE1474" s="377">
        <f t="shared" ca="1" si="343"/>
        <v>0</v>
      </c>
      <c r="AF1474" s="377">
        <f t="shared" ca="1" si="344"/>
        <v>0</v>
      </c>
      <c r="AH1474" s="688">
        <f>IFERROR($H1474/SUMIF($A:$A,$A1474,$H:$H)*SUMIF(Summary!$A$110:$A$186,$A1474,Summary!$P$110:$P$186),0)</f>
        <v>0</v>
      </c>
      <c r="AI1474" s="689">
        <f t="shared" ca="1" si="345"/>
        <v>0</v>
      </c>
      <c r="AJ1474" s="688">
        <f>IFERROR(H1474/SUMIF(A:A,A1474,H:H)*SUMIF(Summary!$A$110:$A$186,'Operations Support'!A1474,Summary!$Q$110:$Q$186),0)</f>
        <v>0</v>
      </c>
      <c r="AK1474" s="688">
        <f t="shared" ca="1" si="346"/>
        <v>0</v>
      </c>
      <c r="AM1474" s="688">
        <f>IFERROR($H1474/SUMIF($A:$A,$A1474,$H:$H)*SUMIF(Summary!$A$230:$A$266,$A1474,Summary!$P$230:$P$266),0)</f>
        <v>0</v>
      </c>
      <c r="AN1474" s="688">
        <f>IFERROR($H1474/SUMIF($A:$A,$A1474,$H:$H)*(SUMIF(Summary!$A$230:$A$266,$A1474,Summary!$L$230:$L$266)+SUMIF(Summary!$A$281:$A$317,$A1474,Summary!$L$281:$L$317))-AM1474,0)</f>
        <v>0</v>
      </c>
      <c r="AO1474" s="688">
        <f>IFERROR($H1474/SUMIF($A:$A,$A1474,$H:$H)*SUMIF(Summary!$A$230:$A$266,$A1474,Summary!$Q$230:$Q$266),0)</f>
        <v>0</v>
      </c>
      <c r="AP1474" s="688">
        <f>IFERROR($H1474/SUMIF($A:$A,$A1474,$H:$H)*(SUMIF(Summary!$A$230:$A$266,$A1474,Summary!$L$230:$L$266)+SUMIF(Summary!$A$281:$A$317,$A1474,Summary!$L$281:$L$317))-AO1474,0)</f>
        <v>0</v>
      </c>
      <c r="AQ1474" s="306"/>
      <c r="AR1474" s="688">
        <f t="shared" ca="1" si="347"/>
        <v>0</v>
      </c>
      <c r="AS1474" s="688">
        <f t="shared" ca="1" si="348"/>
        <v>0</v>
      </c>
    </row>
    <row r="1475" spans="1:45" x14ac:dyDescent="0.2">
      <c r="A1475" s="423">
        <v>3639</v>
      </c>
      <c r="B1475" s="424">
        <v>1</v>
      </c>
      <c r="C1475" s="425" t="s">
        <v>300</v>
      </c>
      <c r="D1475" s="422">
        <f t="shared" si="334"/>
        <v>24804</v>
      </c>
      <c r="E1475" s="422">
        <f t="shared" si="335"/>
        <v>4026</v>
      </c>
      <c r="F1475" s="422">
        <f t="shared" si="336"/>
        <v>26925</v>
      </c>
      <c r="G1475" s="422">
        <f t="shared" si="337"/>
        <v>0</v>
      </c>
      <c r="H1475" s="22">
        <f t="shared" si="338"/>
        <v>55755</v>
      </c>
      <c r="I1475" s="116">
        <v>10702</v>
      </c>
      <c r="J1475" s="116">
        <v>1854</v>
      </c>
      <c r="K1475" s="116">
        <v>10690</v>
      </c>
      <c r="L1475" s="116">
        <v>0</v>
      </c>
      <c r="M1475" s="22">
        <f t="shared" si="339"/>
        <v>23246</v>
      </c>
      <c r="N1475" s="116">
        <v>11818</v>
      </c>
      <c r="O1475" s="116">
        <v>2106</v>
      </c>
      <c r="P1475" s="116">
        <v>14254</v>
      </c>
      <c r="Q1475" s="116">
        <v>0</v>
      </c>
      <c r="R1475" s="22">
        <f t="shared" si="340"/>
        <v>28178</v>
      </c>
      <c r="S1475" s="116">
        <v>2284</v>
      </c>
      <c r="T1475" s="116">
        <v>66</v>
      </c>
      <c r="U1475" s="116">
        <v>1981</v>
      </c>
      <c r="V1475" s="116">
        <v>0</v>
      </c>
      <c r="W1475" s="22">
        <f t="shared" si="341"/>
        <v>4331</v>
      </c>
      <c r="X1475" s="22">
        <f t="shared" si="342"/>
        <v>1858.5</v>
      </c>
      <c r="Y1475" s="22">
        <f ca="1">OFFSET('Cost Study'!$B$7,'Operations Support'!$C1475,'Operations Support'!$B1475)*$H1475</f>
        <v>55755</v>
      </c>
      <c r="Z1475" s="23">
        <f ca="1">Y1475*'Cost Study'!$B$31</f>
        <v>3114024.352781198</v>
      </c>
      <c r="AA1475" s="23">
        <f ca="1">IF(A1475=10298,1.51,1)*IF($B1475&lt;3,$D1475*'Cost Study'!$B$32*OFFSET('Cost Study'!$B$7,'Operations Support'!$C1475,'Operations Support'!$B1475),0)</f>
        <v>2480.4</v>
      </c>
      <c r="AB1475" s="24">
        <f ca="1">AA1475*'Cost Study'!$B$31</f>
        <v>138535.12697764297</v>
      </c>
      <c r="AC1475" s="23">
        <f ca="1">Y1475*'Cost Study'!$B$31</f>
        <v>3114024.352781198</v>
      </c>
      <c r="AD1475" s="24">
        <f ca="1">AA1475*'Cost Study'!$B$31</f>
        <v>138535.12697764297</v>
      </c>
      <c r="AE1475" s="377">
        <f t="shared" ca="1" si="343"/>
        <v>3252559.479758841</v>
      </c>
      <c r="AF1475" s="377">
        <f t="shared" ca="1" si="344"/>
        <v>3252559.479758841</v>
      </c>
      <c r="AH1475" s="688">
        <f>IFERROR($H1475/SUMIF($A:$A,$A1475,$H:$H)*SUMIF(Summary!$A$110:$A$186,$A1475,Summary!$P$110:$P$186),0)</f>
        <v>2615486.2206826396</v>
      </c>
      <c r="AI1475" s="689">
        <f t="shared" ca="1" si="345"/>
        <v>637073.25907620136</v>
      </c>
      <c r="AJ1475" s="688">
        <f>IFERROR(H1475/SUMIF(A:A,A1475,H:H)*SUMIF(Summary!$A$110:$A$186,'Operations Support'!A1475,Summary!$Q$110:$Q$186),0)</f>
        <v>2646039.3506844253</v>
      </c>
      <c r="AK1475" s="688">
        <f t="shared" ca="1" si="346"/>
        <v>606520.12907441566</v>
      </c>
      <c r="AM1475" s="688">
        <f>IFERROR($H1475/SUMIF($A:$A,$A1475,$H:$H)*SUMIF(Summary!$A$230:$A$266,$A1475,Summary!$P$230:$P$266),0)</f>
        <v>494853.64683051343</v>
      </c>
      <c r="AN1475" s="688">
        <f>IFERROR($H1475/SUMIF($A:$A,$A1475,$H:$H)*(SUMIF(Summary!$A$230:$A$266,$A1475,Summary!$L$230:$L$266)+SUMIF(Summary!$A$281:$A$317,$A1475,Summary!$L$281:$L$317))-AM1475,0)</f>
        <v>985795.29303398984</v>
      </c>
      <c r="AO1475" s="688">
        <f>IFERROR($H1475/SUMIF($A:$A,$A1475,$H:$H)*SUMIF(Summary!$A$230:$A$266,$A1475,Summary!$Q$230:$Q$266),0)</f>
        <v>500634.34171007737</v>
      </c>
      <c r="AP1475" s="688">
        <f>IFERROR($H1475/SUMIF($A:$A,$A1475,$H:$H)*(SUMIF(Summary!$A$230:$A$266,$A1475,Summary!$L$230:$L$266)+SUMIF(Summary!$A$281:$A$317,$A1475,Summary!$L$281:$L$317))-AO1475,0)</f>
        <v>980014.59815442585</v>
      </c>
      <c r="AQ1475" s="306"/>
      <c r="AR1475" s="688">
        <f t="shared" ca="1" si="347"/>
        <v>1622868.5521101912</v>
      </c>
      <c r="AS1475" s="688">
        <f t="shared" ca="1" si="348"/>
        <v>1586534.7272288415</v>
      </c>
    </row>
    <row r="1476" spans="1:45" x14ac:dyDescent="0.2">
      <c r="A1476" s="423">
        <v>3639</v>
      </c>
      <c r="B1476" s="424">
        <v>1</v>
      </c>
      <c r="C1476" s="425" t="s">
        <v>301</v>
      </c>
      <c r="D1476" s="422">
        <f t="shared" si="334"/>
        <v>12140</v>
      </c>
      <c r="E1476" s="422">
        <f t="shared" si="335"/>
        <v>353</v>
      </c>
      <c r="F1476" s="422">
        <f t="shared" si="336"/>
        <v>6490</v>
      </c>
      <c r="G1476" s="422">
        <f t="shared" si="337"/>
        <v>0</v>
      </c>
      <c r="H1476" s="22">
        <f t="shared" si="338"/>
        <v>18983</v>
      </c>
      <c r="I1476" s="116">
        <v>5144</v>
      </c>
      <c r="J1476" s="116">
        <v>174</v>
      </c>
      <c r="K1476" s="116">
        <v>2998</v>
      </c>
      <c r="L1476" s="116">
        <v>0</v>
      </c>
      <c r="M1476" s="22">
        <f t="shared" si="339"/>
        <v>8316</v>
      </c>
      <c r="N1476" s="116">
        <v>6271</v>
      </c>
      <c r="O1476" s="116">
        <v>179</v>
      </c>
      <c r="P1476" s="116">
        <v>3138</v>
      </c>
      <c r="Q1476" s="116">
        <v>0</v>
      </c>
      <c r="R1476" s="22">
        <f t="shared" si="340"/>
        <v>9588</v>
      </c>
      <c r="S1476" s="116">
        <v>725</v>
      </c>
      <c r="T1476" s="116">
        <v>0</v>
      </c>
      <c r="U1476" s="116">
        <v>354</v>
      </c>
      <c r="V1476" s="116">
        <v>0</v>
      </c>
      <c r="W1476" s="22">
        <f t="shared" si="341"/>
        <v>1079</v>
      </c>
      <c r="X1476" s="22">
        <f t="shared" si="342"/>
        <v>632.76666666666665</v>
      </c>
      <c r="Y1476" s="22">
        <f ca="1">OFFSET('Cost Study'!$B$7,'Operations Support'!$C1476,'Operations Support'!$B1476)*$H1476</f>
        <v>28664.33</v>
      </c>
      <c r="Z1476" s="23">
        <f ca="1">Y1476*'Cost Study'!$B$31</f>
        <v>1600958.1504108452</v>
      </c>
      <c r="AA1476" s="23">
        <f ca="1">IF(A1476=10298,1.51,1)*IF($B1476&lt;3,$D1476*'Cost Study'!$B$32*OFFSET('Cost Study'!$B$7,'Operations Support'!$C1476,'Operations Support'!$B1476),0)</f>
        <v>1833.14</v>
      </c>
      <c r="AB1476" s="24">
        <f ca="1">AA1476*'Cost Study'!$B$31</f>
        <v>102384.40681656041</v>
      </c>
      <c r="AC1476" s="23">
        <f ca="1">Y1476*'Cost Study'!$B$31</f>
        <v>1600958.1504108452</v>
      </c>
      <c r="AD1476" s="24">
        <f ca="1">AA1476*'Cost Study'!$B$31</f>
        <v>102384.40681656041</v>
      </c>
      <c r="AE1476" s="377">
        <f t="shared" ca="1" si="343"/>
        <v>1703342.5572274055</v>
      </c>
      <c r="AF1476" s="377">
        <f t="shared" ca="1" si="344"/>
        <v>1703342.5572274055</v>
      </c>
      <c r="AH1476" s="688">
        <f>IFERROR($H1476/SUMIF($A:$A,$A1476,$H:$H)*SUMIF(Summary!$A$110:$A$186,$A1476,Summary!$P$110:$P$186),0)</f>
        <v>890499.05707503448</v>
      </c>
      <c r="AI1476" s="689">
        <f t="shared" ca="1" si="345"/>
        <v>812843.50015237101</v>
      </c>
      <c r="AJ1476" s="688">
        <f>IFERROR(H1476/SUMIF(A:A,A1476,H:H)*SUMIF(Summary!$A$110:$A$186,'Operations Support'!A1476,Summary!$Q$110:$Q$186),0)</f>
        <v>900901.53338790149</v>
      </c>
      <c r="AK1476" s="688">
        <f t="shared" ca="1" si="346"/>
        <v>802441.02383950399</v>
      </c>
      <c r="AM1476" s="688">
        <f>IFERROR($H1476/SUMIF($A:$A,$A1476,$H:$H)*SUMIF(Summary!$A$230:$A$266,$A1476,Summary!$P$230:$P$266),0)</f>
        <v>168483.66564045619</v>
      </c>
      <c r="AN1476" s="688">
        <f>IFERROR($H1476/SUMIF($A:$A,$A1476,$H:$H)*(SUMIF(Summary!$A$230:$A$266,$A1476,Summary!$L$230:$L$266)+SUMIF(Summary!$A$281:$A$317,$A1476,Summary!$L$281:$L$317))-AM1476,0)</f>
        <v>335635.40575130895</v>
      </c>
      <c r="AO1476" s="688">
        <f>IFERROR($H1476/SUMIF($A:$A,$A1476,$H:$H)*SUMIF(Summary!$A$230:$A$266,$A1476,Summary!$Q$230:$Q$266),0)</f>
        <v>170451.82869128147</v>
      </c>
      <c r="AP1476" s="688">
        <f>IFERROR($H1476/SUMIF($A:$A,$A1476,$H:$H)*(SUMIF(Summary!$A$230:$A$266,$A1476,Summary!$L$230:$L$266)+SUMIF(Summary!$A$281:$A$317,$A1476,Summary!$L$281:$L$317))-AO1476,0)</f>
        <v>333667.24270048365</v>
      </c>
      <c r="AQ1476" s="306"/>
      <c r="AR1476" s="688">
        <f t="shared" ca="1" si="347"/>
        <v>1148478.90590368</v>
      </c>
      <c r="AS1476" s="688">
        <f t="shared" ca="1" si="348"/>
        <v>1136108.2665399876</v>
      </c>
    </row>
    <row r="1477" spans="1:45" x14ac:dyDescent="0.2">
      <c r="A1477" s="423">
        <v>3639</v>
      </c>
      <c r="B1477" s="424">
        <v>1</v>
      </c>
      <c r="C1477" s="425" t="s">
        <v>302</v>
      </c>
      <c r="D1477" s="422">
        <f t="shared" ref="D1477:D1540" si="349">I1477+N1477+S1477</f>
        <v>3414</v>
      </c>
      <c r="E1477" s="422">
        <f t="shared" ref="E1477:E1540" si="350">J1477+O1477+T1477</f>
        <v>1138</v>
      </c>
      <c r="F1477" s="422">
        <f t="shared" ref="F1477:F1540" si="351">K1477+P1477+U1477</f>
        <v>3508</v>
      </c>
      <c r="G1477" s="422">
        <f t="shared" ref="G1477:G1540" si="352">L1477+Q1477+V1477</f>
        <v>0</v>
      </c>
      <c r="H1477" s="22">
        <f t="shared" ref="H1477:H1540" si="353">(SUM(D1477:F1477)-G1477)*IF(A1477=10298,1.51,1)</f>
        <v>8060</v>
      </c>
      <c r="I1477" s="116">
        <v>1503</v>
      </c>
      <c r="J1477" s="116">
        <v>570</v>
      </c>
      <c r="K1477" s="116">
        <v>1513</v>
      </c>
      <c r="L1477" s="116">
        <v>0</v>
      </c>
      <c r="M1477" s="22">
        <f t="shared" ref="M1477:M1540" si="354">SUM(I1477:K1477)-L1477</f>
        <v>3586</v>
      </c>
      <c r="N1477" s="116">
        <v>1752</v>
      </c>
      <c r="O1477" s="116">
        <v>568</v>
      </c>
      <c r="P1477" s="116">
        <v>1923</v>
      </c>
      <c r="Q1477" s="116">
        <v>0</v>
      </c>
      <c r="R1477" s="22">
        <f t="shared" ref="R1477:R1540" si="355">SUM(N1477:P1477)-Q1477</f>
        <v>4243</v>
      </c>
      <c r="S1477" s="116">
        <v>159</v>
      </c>
      <c r="T1477" s="116">
        <v>0</v>
      </c>
      <c r="U1477" s="116">
        <v>72</v>
      </c>
      <c r="V1477" s="116">
        <v>0</v>
      </c>
      <c r="W1477" s="22">
        <f t="shared" ref="W1477:W1540" si="356">SUM(S1477:U1477)-V1477</f>
        <v>231</v>
      </c>
      <c r="X1477" s="22">
        <f t="shared" ref="X1477:X1540" si="357">IF(OR(B1477=1,B1477=2),H1477/30,IF(OR(B1477=3,B1477=5),H1477/24,IF(B1477=4,H1477/18,0)))</f>
        <v>268.66666666666669</v>
      </c>
      <c r="Y1477" s="22">
        <f ca="1">OFFSET('Cost Study'!$B$7,'Operations Support'!$C1477,'Operations Support'!$B1477)*$H1477</f>
        <v>11687</v>
      </c>
      <c r="Z1477" s="23">
        <f ca="1">Y1477*'Cost Study'!$B$31</f>
        <v>652741.50499424012</v>
      </c>
      <c r="AA1477" s="23">
        <f ca="1">IF(A1477=10298,1.51,1)*IF($B1477&lt;3,$D1477*'Cost Study'!$B$32*OFFSET('Cost Study'!$B$7,'Operations Support'!$C1477,'Operations Support'!$B1477),0)</f>
        <v>495.03000000000003</v>
      </c>
      <c r="AB1477" s="24">
        <f ca="1">AA1477*'Cost Study'!$B$31</f>
        <v>27648.380869110868</v>
      </c>
      <c r="AC1477" s="23">
        <f ca="1">Y1477*'Cost Study'!$B$31</f>
        <v>652741.50499424012</v>
      </c>
      <c r="AD1477" s="24">
        <f ca="1">AA1477*'Cost Study'!$B$31</f>
        <v>27648.380869110868</v>
      </c>
      <c r="AE1477" s="377">
        <f t="shared" ref="AE1477:AE1540" ca="1" si="358">Z1477+AB1477</f>
        <v>680389.88586335094</v>
      </c>
      <c r="AF1477" s="377">
        <f t="shared" ref="AF1477:AF1540" ca="1" si="359">AC1477+AD1477</f>
        <v>680389.88586335094</v>
      </c>
      <c r="AH1477" s="688">
        <f>IFERROR($H1477/SUMIF($A:$A,$A1477,$H:$H)*SUMIF(Summary!$A$110:$A$186,$A1477,Summary!$P$110:$P$186),0)</f>
        <v>378097.37133354991</v>
      </c>
      <c r="AI1477" s="689">
        <f t="shared" ca="1" si="345"/>
        <v>302292.51452980103</v>
      </c>
      <c r="AJ1477" s="688">
        <f>IFERROR(H1477/SUMIF(A:A,A1477,H:H)*SUMIF(Summary!$A$110:$A$186,'Operations Support'!A1477,Summary!$Q$110:$Q$186),0)</f>
        <v>382514.1631515823</v>
      </c>
      <c r="AK1477" s="688">
        <f t="shared" ca="1" si="346"/>
        <v>297875.72271176864</v>
      </c>
      <c r="AM1477" s="688">
        <f>IFERROR($H1477/SUMIF($A:$A,$A1477,$H:$H)*SUMIF(Summary!$A$230:$A$266,$A1477,Summary!$P$230:$P$266),0)</f>
        <v>71536.550864567093</v>
      </c>
      <c r="AN1477" s="688">
        <f>IFERROR($H1477/SUMIF($A:$A,$A1477,$H:$H)*(SUMIF(Summary!$A$230:$A$266,$A1477,Summary!$L$230:$L$266)+SUMIF(Summary!$A$281:$A$317,$A1477,Summary!$L$281:$L$317))-AM1477,0)</f>
        <v>142507.57890510192</v>
      </c>
      <c r="AO1477" s="688">
        <f>IFERROR($H1477/SUMIF($A:$A,$A1477,$H:$H)*SUMIF(Summary!$A$230:$A$266,$A1477,Summary!$Q$230:$Q$266),0)</f>
        <v>72372.214046869762</v>
      </c>
      <c r="AP1477" s="688">
        <f>IFERROR($H1477/SUMIF($A:$A,$A1477,$H:$H)*(SUMIF(Summary!$A$230:$A$266,$A1477,Summary!$L$230:$L$266)+SUMIF(Summary!$A$281:$A$317,$A1477,Summary!$L$281:$L$317))-AO1477,0)</f>
        <v>141671.91572279925</v>
      </c>
      <c r="AQ1477" s="306"/>
      <c r="AR1477" s="688">
        <f t="shared" ca="1" si="347"/>
        <v>444800.09343490296</v>
      </c>
      <c r="AS1477" s="688">
        <f t="shared" ca="1" si="348"/>
        <v>439547.6384345679</v>
      </c>
    </row>
    <row r="1478" spans="1:45" x14ac:dyDescent="0.2">
      <c r="A1478" s="423">
        <v>3639</v>
      </c>
      <c r="B1478" s="424">
        <v>1</v>
      </c>
      <c r="C1478" s="425" t="s">
        <v>303</v>
      </c>
      <c r="D1478" s="422">
        <f t="shared" si="349"/>
        <v>141</v>
      </c>
      <c r="E1478" s="422">
        <f t="shared" si="350"/>
        <v>89</v>
      </c>
      <c r="F1478" s="422">
        <f t="shared" si="351"/>
        <v>473</v>
      </c>
      <c r="G1478" s="422">
        <f t="shared" si="352"/>
        <v>0</v>
      </c>
      <c r="H1478" s="22">
        <f t="shared" si="353"/>
        <v>703</v>
      </c>
      <c r="I1478" s="116">
        <v>33</v>
      </c>
      <c r="J1478" s="116">
        <v>48</v>
      </c>
      <c r="K1478" s="116">
        <v>169</v>
      </c>
      <c r="L1478" s="116">
        <v>0</v>
      </c>
      <c r="M1478" s="22">
        <f t="shared" si="354"/>
        <v>250</v>
      </c>
      <c r="N1478" s="116">
        <v>90</v>
      </c>
      <c r="O1478" s="116">
        <v>41</v>
      </c>
      <c r="P1478" s="116">
        <v>235</v>
      </c>
      <c r="Q1478" s="116">
        <v>0</v>
      </c>
      <c r="R1478" s="22">
        <f t="shared" si="355"/>
        <v>366</v>
      </c>
      <c r="S1478" s="116">
        <v>18</v>
      </c>
      <c r="T1478" s="116">
        <v>0</v>
      </c>
      <c r="U1478" s="116">
        <v>69</v>
      </c>
      <c r="V1478" s="116">
        <v>0</v>
      </c>
      <c r="W1478" s="22">
        <f t="shared" si="356"/>
        <v>87</v>
      </c>
      <c r="X1478" s="22">
        <f t="shared" si="357"/>
        <v>23.433333333333334</v>
      </c>
      <c r="Y1478" s="22">
        <f ca="1">OFFSET('Cost Study'!$B$7,'Operations Support'!$C1478,'Operations Support'!$B1478)*$H1478</f>
        <v>1026.3799999999999</v>
      </c>
      <c r="Z1478" s="23">
        <f ca="1">Y1478*'Cost Study'!$B$31</f>
        <v>57325.303832975798</v>
      </c>
      <c r="AA1478" s="23">
        <f ca="1">IF(A1478=10298,1.51,1)*IF($B1478&lt;3,$D1478*'Cost Study'!$B$32*OFFSET('Cost Study'!$B$7,'Operations Support'!$C1478,'Operations Support'!$B1478),0)</f>
        <v>20.586000000000002</v>
      </c>
      <c r="AB1478" s="24">
        <f ca="1">AA1478*'Cost Study'!$B$31</f>
        <v>1149.7678293669401</v>
      </c>
      <c r="AC1478" s="23">
        <f ca="1">Y1478*'Cost Study'!$B$31</f>
        <v>57325.303832975798</v>
      </c>
      <c r="AD1478" s="24">
        <f ca="1">AA1478*'Cost Study'!$B$31</f>
        <v>1149.7678293669401</v>
      </c>
      <c r="AE1478" s="377">
        <f t="shared" ca="1" si="358"/>
        <v>58475.071662342736</v>
      </c>
      <c r="AF1478" s="377">
        <f t="shared" ca="1" si="359"/>
        <v>58475.071662342736</v>
      </c>
      <c r="AH1478" s="688">
        <f>IFERROR($H1478/SUMIF($A:$A,$A1478,$H:$H)*SUMIF(Summary!$A$110:$A$186,$A1478,Summary!$P$110:$P$186),0)</f>
        <v>32977.971718050321</v>
      </c>
      <c r="AI1478" s="689">
        <f t="shared" ca="1" si="345"/>
        <v>25497.099944292415</v>
      </c>
      <c r="AJ1478" s="688">
        <f>IFERROR(H1478/SUMIF(A:A,A1478,H:H)*SUMIF(Summary!$A$110:$A$186,'Operations Support'!A1478,Summary!$Q$110:$Q$186),0)</f>
        <v>33363.208026744709</v>
      </c>
      <c r="AK1478" s="688">
        <f t="shared" ca="1" si="346"/>
        <v>25111.863635598027</v>
      </c>
      <c r="AM1478" s="688">
        <f>IFERROR($H1478/SUMIF($A:$A,$A1478,$H:$H)*SUMIF(Summary!$A$230:$A$266,$A1478,Summary!$P$230:$P$266),0)</f>
        <v>6239.4783198251444</v>
      </c>
      <c r="AN1478" s="688">
        <f>IFERROR($H1478/SUMIF($A:$A,$A1478,$H:$H)*(SUMIF(Summary!$A$230:$A$266,$A1478,Summary!$L$230:$L$266)+SUMIF(Summary!$A$281:$A$317,$A1478,Summary!$L$281:$L$317))-AM1478,0)</f>
        <v>12429.631261822165</v>
      </c>
      <c r="AO1478" s="688">
        <f>IFERROR($H1478/SUMIF($A:$A,$A1478,$H:$H)*SUMIF(Summary!$A$230:$A$266,$A1478,Summary!$Q$230:$Q$266),0)</f>
        <v>6312.3655676115932</v>
      </c>
      <c r="AP1478" s="688">
        <f>IFERROR($H1478/SUMIF($A:$A,$A1478,$H:$H)*(SUMIF(Summary!$A$230:$A$266,$A1478,Summary!$L$230:$L$266)+SUMIF(Summary!$A$281:$A$317,$A1478,Summary!$L$281:$L$317))-AO1478,0)</f>
        <v>12356.744014035718</v>
      </c>
      <c r="AQ1478" s="306"/>
      <c r="AR1478" s="688">
        <f t="shared" ca="1" si="347"/>
        <v>37926.731206114579</v>
      </c>
      <c r="AS1478" s="688">
        <f t="shared" ca="1" si="348"/>
        <v>37468.607649633748</v>
      </c>
    </row>
    <row r="1479" spans="1:45" x14ac:dyDescent="0.2">
      <c r="A1479" s="423">
        <v>3639</v>
      </c>
      <c r="B1479" s="424">
        <v>1</v>
      </c>
      <c r="C1479" s="425" t="s">
        <v>304</v>
      </c>
      <c r="D1479" s="422">
        <f t="shared" si="349"/>
        <v>3321</v>
      </c>
      <c r="E1479" s="422">
        <f t="shared" si="350"/>
        <v>0</v>
      </c>
      <c r="F1479" s="422">
        <f t="shared" si="351"/>
        <v>50</v>
      </c>
      <c r="G1479" s="422">
        <f t="shared" si="352"/>
        <v>0</v>
      </c>
      <c r="H1479" s="22">
        <f t="shared" si="353"/>
        <v>3371</v>
      </c>
      <c r="I1479" s="116">
        <v>1204</v>
      </c>
      <c r="J1479" s="116">
        <v>0</v>
      </c>
      <c r="K1479" s="116">
        <v>20</v>
      </c>
      <c r="L1479" s="116">
        <v>0</v>
      </c>
      <c r="M1479" s="22">
        <f t="shared" si="354"/>
        <v>1224</v>
      </c>
      <c r="N1479" s="116">
        <v>2108</v>
      </c>
      <c r="O1479" s="116">
        <v>0</v>
      </c>
      <c r="P1479" s="116">
        <v>30</v>
      </c>
      <c r="Q1479" s="116">
        <v>0</v>
      </c>
      <c r="R1479" s="22">
        <f t="shared" si="355"/>
        <v>2138</v>
      </c>
      <c r="S1479" s="116">
        <v>9</v>
      </c>
      <c r="T1479" s="116">
        <v>0</v>
      </c>
      <c r="U1479" s="116">
        <v>0</v>
      </c>
      <c r="V1479" s="116">
        <v>0</v>
      </c>
      <c r="W1479" s="22">
        <f t="shared" si="356"/>
        <v>9</v>
      </c>
      <c r="X1479" s="22">
        <f t="shared" si="357"/>
        <v>112.36666666666666</v>
      </c>
      <c r="Y1479" s="22">
        <f ca="1">OFFSET('Cost Study'!$B$7,'Operations Support'!$C1479,'Operations Support'!$B1479)*$H1479</f>
        <v>6303.77</v>
      </c>
      <c r="Z1479" s="23">
        <f ca="1">Y1479*'Cost Study'!$B$31</f>
        <v>352077.72028215468</v>
      </c>
      <c r="AA1479" s="23">
        <f ca="1">IF(A1479=10298,1.51,1)*IF($B1479&lt;3,$D1479*'Cost Study'!$B$32*OFFSET('Cost Study'!$B$7,'Operations Support'!$C1479,'Operations Support'!$B1479),0)</f>
        <v>621.02700000000004</v>
      </c>
      <c r="AB1479" s="24">
        <f ca="1">AA1479*'Cost Study'!$B$31</f>
        <v>34685.556483448105</v>
      </c>
      <c r="AC1479" s="23">
        <f ca="1">Y1479*'Cost Study'!$B$31</f>
        <v>352077.72028215468</v>
      </c>
      <c r="AD1479" s="24">
        <f ca="1">AA1479*'Cost Study'!$B$31</f>
        <v>34685.556483448105</v>
      </c>
      <c r="AE1479" s="377">
        <f t="shared" ca="1" si="358"/>
        <v>386763.27676560276</v>
      </c>
      <c r="AF1479" s="377">
        <f t="shared" ca="1" si="359"/>
        <v>386763.27676560276</v>
      </c>
      <c r="AH1479" s="688">
        <f>IFERROR($H1479/SUMIF($A:$A,$A1479,$H:$H)*SUMIF(Summary!$A$110:$A$186,$A1479,Summary!$P$110:$P$186),0)</f>
        <v>158134.76907759265</v>
      </c>
      <c r="AI1479" s="689">
        <f t="shared" ca="1" si="345"/>
        <v>228628.50768801011</v>
      </c>
      <c r="AJ1479" s="688">
        <f>IFERROR(H1479/SUMIF(A:A,A1479,H:H)*SUMIF(Summary!$A$110:$A$186,'Operations Support'!A1479,Summary!$Q$110:$Q$186),0)</f>
        <v>159982.04019652403</v>
      </c>
      <c r="AK1479" s="688">
        <f t="shared" ca="1" si="346"/>
        <v>226781.23656907873</v>
      </c>
      <c r="AM1479" s="688">
        <f>IFERROR($H1479/SUMIF($A:$A,$A1479,$H:$H)*SUMIF(Summary!$A$230:$A$266,$A1479,Summary!$P$230:$P$266),0)</f>
        <v>29919.319226359261</v>
      </c>
      <c r="AN1479" s="688">
        <f>IFERROR($H1479/SUMIF($A:$A,$A1479,$H:$H)*(SUMIF(Summary!$A$230:$A$266,$A1479,Summary!$L$230:$L$266)+SUMIF(Summary!$A$281:$A$317,$A1479,Summary!$L$281:$L$317))-AM1479,0)</f>
        <v>59602.115197158637</v>
      </c>
      <c r="AO1479" s="688">
        <f>IFERROR($H1479/SUMIF($A:$A,$A1479,$H:$H)*SUMIF(Summary!$A$230:$A$266,$A1479,Summary!$Q$230:$Q$266),0)</f>
        <v>30268.825502729276</v>
      </c>
      <c r="AP1479" s="688">
        <f>IFERROR($H1479/SUMIF($A:$A,$A1479,$H:$H)*(SUMIF(Summary!$A$230:$A$266,$A1479,Summary!$L$230:$L$266)+SUMIF(Summary!$A$281:$A$317,$A1479,Summary!$L$281:$L$317))-AO1479,0)</f>
        <v>59252.608920788625</v>
      </c>
      <c r="AQ1479" s="306"/>
      <c r="AR1479" s="688">
        <f t="shared" ca="1" si="347"/>
        <v>288230.62288516876</v>
      </c>
      <c r="AS1479" s="688">
        <f t="shared" ca="1" si="348"/>
        <v>286033.84548986738</v>
      </c>
    </row>
    <row r="1480" spans="1:45" x14ac:dyDescent="0.2">
      <c r="A1480" s="423">
        <v>3639</v>
      </c>
      <c r="B1480" s="424">
        <v>1</v>
      </c>
      <c r="C1480" s="425" t="s">
        <v>305</v>
      </c>
      <c r="D1480" s="422">
        <f t="shared" si="349"/>
        <v>2366</v>
      </c>
      <c r="E1480" s="422">
        <f t="shared" si="350"/>
        <v>0</v>
      </c>
      <c r="F1480" s="422">
        <f t="shared" si="351"/>
        <v>2989</v>
      </c>
      <c r="G1480" s="422">
        <f t="shared" si="352"/>
        <v>0</v>
      </c>
      <c r="H1480" s="22">
        <f t="shared" si="353"/>
        <v>5355</v>
      </c>
      <c r="I1480" s="116">
        <v>1171</v>
      </c>
      <c r="J1480" s="116">
        <v>0</v>
      </c>
      <c r="K1480" s="116">
        <v>1051</v>
      </c>
      <c r="L1480" s="116">
        <v>0</v>
      </c>
      <c r="M1480" s="22">
        <f t="shared" si="354"/>
        <v>2222</v>
      </c>
      <c r="N1480" s="116">
        <v>1128</v>
      </c>
      <c r="O1480" s="116">
        <v>0</v>
      </c>
      <c r="P1480" s="116">
        <v>1848</v>
      </c>
      <c r="Q1480" s="116">
        <v>0</v>
      </c>
      <c r="R1480" s="22">
        <f t="shared" si="355"/>
        <v>2976</v>
      </c>
      <c r="S1480" s="116">
        <v>67</v>
      </c>
      <c r="T1480" s="116">
        <v>0</v>
      </c>
      <c r="U1480" s="116">
        <v>90</v>
      </c>
      <c r="V1480" s="116">
        <v>0</v>
      </c>
      <c r="W1480" s="22">
        <f t="shared" si="356"/>
        <v>157</v>
      </c>
      <c r="X1480" s="22">
        <f t="shared" si="357"/>
        <v>178.5</v>
      </c>
      <c r="Y1480" s="22">
        <f ca="1">OFFSET('Cost Study'!$B$7,'Operations Support'!$C1480,'Operations Support'!$B1480)*$H1480</f>
        <v>10495.8</v>
      </c>
      <c r="Z1480" s="23">
        <f ca="1">Y1480*'Cost Study'!$B$31</f>
        <v>586210.68607157911</v>
      </c>
      <c r="AA1480" s="23">
        <f ca="1">IF(A1480=10298,1.51,1)*IF($B1480&lt;3,$D1480*'Cost Study'!$B$32*OFFSET('Cost Study'!$B$7,'Operations Support'!$C1480,'Operations Support'!$B1480),0)</f>
        <v>463.73600000000005</v>
      </c>
      <c r="AB1480" s="24">
        <f ca="1">AA1480*'Cost Study'!$B$31</f>
        <v>25900.550574142977</v>
      </c>
      <c r="AC1480" s="23">
        <f ca="1">Y1480*'Cost Study'!$B$31</f>
        <v>586210.68607157911</v>
      </c>
      <c r="AD1480" s="24">
        <f ca="1">AA1480*'Cost Study'!$B$31</f>
        <v>25900.550574142977</v>
      </c>
      <c r="AE1480" s="377">
        <f t="shared" ca="1" si="358"/>
        <v>612111.23664572206</v>
      </c>
      <c r="AF1480" s="377">
        <f t="shared" ca="1" si="359"/>
        <v>612111.23664572206</v>
      </c>
      <c r="AH1480" s="688">
        <f>IFERROR($H1480/SUMIF($A:$A,$A1480,$H:$H)*SUMIF(Summary!$A$110:$A$186,$A1480,Summary!$P$110:$P$186),0)</f>
        <v>251204.89125200495</v>
      </c>
      <c r="AI1480" s="689">
        <f t="shared" ca="1" si="345"/>
        <v>360906.34539371711</v>
      </c>
      <c r="AJ1480" s="688">
        <f>IFERROR(H1480/SUMIF(A:A,A1480,H:H)*SUMIF(Summary!$A$110:$A$186,'Operations Support'!A1480,Summary!$Q$110:$Q$186),0)</f>
        <v>254139.37266460585</v>
      </c>
      <c r="AK1480" s="688">
        <f t="shared" ca="1" si="346"/>
        <v>357971.86398111621</v>
      </c>
      <c r="AM1480" s="688">
        <f>IFERROR($H1480/SUMIF($A:$A,$A1480,$H:$H)*SUMIF(Summary!$A$230:$A$266,$A1480,Summary!$P$230:$P$266),0)</f>
        <v>47528.316362252699</v>
      </c>
      <c r="AN1480" s="688">
        <f>IFERROR($H1480/SUMIF($A:$A,$A1480,$H:$H)*(SUMIF(Summary!$A$230:$A$266,$A1480,Summary!$L$230:$L$266)+SUMIF(Summary!$A$281:$A$317,$A1480,Summary!$L$281:$L$317))-AM1480,0)</f>
        <v>94680.903850722214</v>
      </c>
      <c r="AO1480" s="688">
        <f>IFERROR($H1480/SUMIF($A:$A,$A1480,$H:$H)*SUMIF(Summary!$A$230:$A$266,$A1480,Summary!$Q$230:$Q$266),0)</f>
        <v>48083.524345035679</v>
      </c>
      <c r="AP1480" s="688">
        <f>IFERROR($H1480/SUMIF($A:$A,$A1480,$H:$H)*(SUMIF(Summary!$A$230:$A$266,$A1480,Summary!$L$230:$L$266)+SUMIF(Summary!$A$281:$A$317,$A1480,Summary!$L$281:$L$317))-AO1480,0)</f>
        <v>94125.695867939226</v>
      </c>
      <c r="AQ1480" s="306"/>
      <c r="AR1480" s="688">
        <f t="shared" ca="1" si="347"/>
        <v>455587.2492444393</v>
      </c>
      <c r="AS1480" s="688">
        <f t="shared" ca="1" si="348"/>
        <v>452097.55984905543</v>
      </c>
    </row>
    <row r="1481" spans="1:45" x14ac:dyDescent="0.2">
      <c r="A1481" s="423">
        <v>3639</v>
      </c>
      <c r="B1481" s="424">
        <v>1</v>
      </c>
      <c r="C1481" s="425" t="s">
        <v>306</v>
      </c>
      <c r="D1481" s="422">
        <f t="shared" si="349"/>
        <v>359</v>
      </c>
      <c r="E1481" s="422">
        <f t="shared" si="350"/>
        <v>102</v>
      </c>
      <c r="F1481" s="422">
        <f t="shared" si="351"/>
        <v>15</v>
      </c>
      <c r="G1481" s="422">
        <f t="shared" si="352"/>
        <v>0</v>
      </c>
      <c r="H1481" s="22">
        <f t="shared" si="353"/>
        <v>476</v>
      </c>
      <c r="I1481" s="116">
        <v>213</v>
      </c>
      <c r="J1481" s="116">
        <v>30</v>
      </c>
      <c r="K1481" s="116">
        <v>15</v>
      </c>
      <c r="L1481" s="116">
        <v>0</v>
      </c>
      <c r="M1481" s="22">
        <f t="shared" si="354"/>
        <v>258</v>
      </c>
      <c r="N1481" s="116">
        <v>146</v>
      </c>
      <c r="O1481" s="116">
        <v>72</v>
      </c>
      <c r="P1481" s="116">
        <v>0</v>
      </c>
      <c r="Q1481" s="116">
        <v>0</v>
      </c>
      <c r="R1481" s="22">
        <f t="shared" si="355"/>
        <v>218</v>
      </c>
      <c r="S1481" s="116">
        <v>0</v>
      </c>
      <c r="T1481" s="116">
        <v>0</v>
      </c>
      <c r="U1481" s="116">
        <v>0</v>
      </c>
      <c r="V1481" s="116">
        <v>0</v>
      </c>
      <c r="W1481" s="22">
        <f t="shared" si="356"/>
        <v>0</v>
      </c>
      <c r="X1481" s="22">
        <f t="shared" si="357"/>
        <v>15.866666666666667</v>
      </c>
      <c r="Y1481" s="22">
        <f ca="1">OFFSET('Cost Study'!$B$7,'Operations Support'!$C1481,'Operations Support'!$B1481)*$H1481</f>
        <v>528.36</v>
      </c>
      <c r="Z1481" s="23">
        <f ca="1">Y1481*'Cost Study'!$B$31</f>
        <v>29509.925693399226</v>
      </c>
      <c r="AA1481" s="23">
        <f ca="1">IF(A1481=10298,1.51,1)*IF($B1481&lt;3,$D1481*'Cost Study'!$B$32*OFFSET('Cost Study'!$B$7,'Operations Support'!$C1481,'Operations Support'!$B1481),0)</f>
        <v>39.849000000000004</v>
      </c>
      <c r="AB1481" s="24">
        <f ca="1">AA1481*'Cost Study'!$B$31</f>
        <v>2225.6435554475465</v>
      </c>
      <c r="AC1481" s="23">
        <f ca="1">Y1481*'Cost Study'!$B$31</f>
        <v>29509.925693399226</v>
      </c>
      <c r="AD1481" s="24">
        <f ca="1">AA1481*'Cost Study'!$B$31</f>
        <v>2225.6435554475465</v>
      </c>
      <c r="AE1481" s="377">
        <f t="shared" ca="1" si="358"/>
        <v>31735.569248846772</v>
      </c>
      <c r="AF1481" s="377">
        <f t="shared" ca="1" si="359"/>
        <v>31735.569248846772</v>
      </c>
      <c r="AH1481" s="688">
        <f>IFERROR($H1481/SUMIF($A:$A,$A1481,$H:$H)*SUMIF(Summary!$A$110:$A$186,$A1481,Summary!$P$110:$P$186),0)</f>
        <v>22329.323666844884</v>
      </c>
      <c r="AI1481" s="689">
        <f t="shared" ca="1" si="345"/>
        <v>9406.2455820018877</v>
      </c>
      <c r="AJ1481" s="688">
        <f>IFERROR(H1481/SUMIF(A:A,A1481,H:H)*SUMIF(Summary!$A$110:$A$186,'Operations Support'!A1481,Summary!$Q$110:$Q$186),0)</f>
        <v>22590.166459076077</v>
      </c>
      <c r="AK1481" s="688">
        <f t="shared" ca="1" si="346"/>
        <v>9145.4027897706947</v>
      </c>
      <c r="AM1481" s="688">
        <f>IFERROR($H1481/SUMIF($A:$A,$A1481,$H:$H)*SUMIF(Summary!$A$230:$A$266,$A1481,Summary!$P$230:$P$266),0)</f>
        <v>4224.7392322002406</v>
      </c>
      <c r="AN1481" s="688">
        <f>IFERROR($H1481/SUMIF($A:$A,$A1481,$H:$H)*(SUMIF(Summary!$A$230:$A$266,$A1481,Summary!$L$230:$L$266)+SUMIF(Summary!$A$281:$A$317,$A1481,Summary!$L$281:$L$317))-AM1481,0)</f>
        <v>8416.0803422864155</v>
      </c>
      <c r="AO1481" s="688">
        <f>IFERROR($H1481/SUMIF($A:$A,$A1481,$H:$H)*SUMIF(Summary!$A$230:$A$266,$A1481,Summary!$Q$230:$Q$266),0)</f>
        <v>4274.0910528920604</v>
      </c>
      <c r="AP1481" s="688">
        <f>IFERROR($H1481/SUMIF($A:$A,$A1481,$H:$H)*(SUMIF(Summary!$A$230:$A$266,$A1481,Summary!$L$230:$L$266)+SUMIF(Summary!$A$281:$A$317,$A1481,Summary!$L$281:$L$317))-AO1481,0)</f>
        <v>8366.7285215945958</v>
      </c>
      <c r="AQ1481" s="306"/>
      <c r="AR1481" s="688">
        <f t="shared" ca="1" si="347"/>
        <v>17822.325924288303</v>
      </c>
      <c r="AS1481" s="688">
        <f t="shared" ca="1" si="348"/>
        <v>17512.13131136529</v>
      </c>
    </row>
    <row r="1482" spans="1:45" x14ac:dyDescent="0.2">
      <c r="A1482" s="423">
        <v>3639</v>
      </c>
      <c r="B1482" s="424">
        <v>1</v>
      </c>
      <c r="C1482" s="425" t="s">
        <v>307</v>
      </c>
      <c r="D1482" s="422">
        <f t="shared" si="349"/>
        <v>0</v>
      </c>
      <c r="E1482" s="422">
        <f t="shared" si="350"/>
        <v>0</v>
      </c>
      <c r="F1482" s="422">
        <f t="shared" si="351"/>
        <v>0</v>
      </c>
      <c r="G1482" s="422">
        <f t="shared" si="352"/>
        <v>0</v>
      </c>
      <c r="H1482" s="22">
        <f t="shared" si="353"/>
        <v>0</v>
      </c>
      <c r="I1482" s="116">
        <v>0</v>
      </c>
      <c r="J1482" s="116">
        <v>0</v>
      </c>
      <c r="K1482" s="116">
        <v>0</v>
      </c>
      <c r="L1482" s="116">
        <v>0</v>
      </c>
      <c r="M1482" s="22">
        <f t="shared" si="354"/>
        <v>0</v>
      </c>
      <c r="N1482" s="116">
        <v>0</v>
      </c>
      <c r="O1482" s="116">
        <v>0</v>
      </c>
      <c r="P1482" s="116">
        <v>0</v>
      </c>
      <c r="Q1482" s="116">
        <v>0</v>
      </c>
      <c r="R1482" s="22">
        <f t="shared" si="355"/>
        <v>0</v>
      </c>
      <c r="S1482" s="116">
        <v>0</v>
      </c>
      <c r="T1482" s="116">
        <v>0</v>
      </c>
      <c r="U1482" s="116">
        <v>0</v>
      </c>
      <c r="V1482" s="116">
        <v>0</v>
      </c>
      <c r="W1482" s="22">
        <f t="shared" si="356"/>
        <v>0</v>
      </c>
      <c r="X1482" s="22">
        <f t="shared" si="357"/>
        <v>0</v>
      </c>
      <c r="Y1482" s="22">
        <f ca="1">OFFSET('Cost Study'!$B$7,'Operations Support'!$C1482,'Operations Support'!$B1482)*$H1482</f>
        <v>0</v>
      </c>
      <c r="Z1482" s="23">
        <f ca="1">Y1482*'Cost Study'!$B$31</f>
        <v>0</v>
      </c>
      <c r="AA1482" s="23">
        <f ca="1">IF(A1482=10298,1.51,1)*IF($B1482&lt;3,$D1482*'Cost Study'!$B$32*OFFSET('Cost Study'!$B$7,'Operations Support'!$C1482,'Operations Support'!$B1482),0)</f>
        <v>0</v>
      </c>
      <c r="AB1482" s="24">
        <f ca="1">AA1482*'Cost Study'!$B$31</f>
        <v>0</v>
      </c>
      <c r="AC1482" s="23">
        <f ca="1">Y1482*'Cost Study'!$B$31</f>
        <v>0</v>
      </c>
      <c r="AD1482" s="24">
        <f ca="1">AA1482*'Cost Study'!$B$31</f>
        <v>0</v>
      </c>
      <c r="AE1482" s="377">
        <f t="shared" ca="1" si="358"/>
        <v>0</v>
      </c>
      <c r="AF1482" s="377">
        <f t="shared" ca="1" si="359"/>
        <v>0</v>
      </c>
      <c r="AH1482" s="688">
        <f>IFERROR($H1482/SUMIF($A:$A,$A1482,$H:$H)*SUMIF(Summary!$A$110:$A$186,$A1482,Summary!$P$110:$P$186),0)</f>
        <v>0</v>
      </c>
      <c r="AI1482" s="689">
        <f t="shared" ca="1" si="345"/>
        <v>0</v>
      </c>
      <c r="AJ1482" s="688">
        <f>IFERROR(H1482/SUMIF(A:A,A1482,H:H)*SUMIF(Summary!$A$110:$A$186,'Operations Support'!A1482,Summary!$Q$110:$Q$186),0)</f>
        <v>0</v>
      </c>
      <c r="AK1482" s="688">
        <f t="shared" ca="1" si="346"/>
        <v>0</v>
      </c>
      <c r="AM1482" s="688">
        <f>IFERROR($H1482/SUMIF($A:$A,$A1482,$H:$H)*SUMIF(Summary!$A$230:$A$266,$A1482,Summary!$P$230:$P$266),0)</f>
        <v>0</v>
      </c>
      <c r="AN1482" s="688">
        <f>IFERROR($H1482/SUMIF($A:$A,$A1482,$H:$H)*(SUMIF(Summary!$A$230:$A$266,$A1482,Summary!$L$230:$L$266)+SUMIF(Summary!$A$281:$A$317,$A1482,Summary!$L$281:$L$317))-AM1482,0)</f>
        <v>0</v>
      </c>
      <c r="AO1482" s="688">
        <f>IFERROR($H1482/SUMIF($A:$A,$A1482,$H:$H)*SUMIF(Summary!$A$230:$A$266,$A1482,Summary!$Q$230:$Q$266),0)</f>
        <v>0</v>
      </c>
      <c r="AP1482" s="688">
        <f>IFERROR($H1482/SUMIF($A:$A,$A1482,$H:$H)*(SUMIF(Summary!$A$230:$A$266,$A1482,Summary!$L$230:$L$266)+SUMIF(Summary!$A$281:$A$317,$A1482,Summary!$L$281:$L$317))-AO1482,0)</f>
        <v>0</v>
      </c>
      <c r="AQ1482" s="306"/>
      <c r="AR1482" s="688">
        <f t="shared" ca="1" si="347"/>
        <v>0</v>
      </c>
      <c r="AS1482" s="688">
        <f t="shared" ca="1" si="348"/>
        <v>0</v>
      </c>
    </row>
    <row r="1483" spans="1:45" x14ac:dyDescent="0.2">
      <c r="A1483" s="423">
        <v>3639</v>
      </c>
      <c r="B1483" s="424">
        <v>1</v>
      </c>
      <c r="C1483" s="425" t="s">
        <v>308</v>
      </c>
      <c r="D1483" s="422">
        <f t="shared" si="349"/>
        <v>54</v>
      </c>
      <c r="E1483" s="422">
        <f t="shared" si="350"/>
        <v>0</v>
      </c>
      <c r="F1483" s="422">
        <f t="shared" si="351"/>
        <v>78</v>
      </c>
      <c r="G1483" s="422">
        <f t="shared" si="352"/>
        <v>0</v>
      </c>
      <c r="H1483" s="22">
        <f t="shared" si="353"/>
        <v>132</v>
      </c>
      <c r="I1483" s="116">
        <v>12</v>
      </c>
      <c r="J1483" s="116">
        <v>0</v>
      </c>
      <c r="K1483" s="116">
        <v>54</v>
      </c>
      <c r="L1483" s="116">
        <v>0</v>
      </c>
      <c r="M1483" s="22">
        <f t="shared" si="354"/>
        <v>66</v>
      </c>
      <c r="N1483" s="116">
        <v>18</v>
      </c>
      <c r="O1483" s="116">
        <v>0</v>
      </c>
      <c r="P1483" s="116">
        <v>3</v>
      </c>
      <c r="Q1483" s="116">
        <v>0</v>
      </c>
      <c r="R1483" s="22">
        <f t="shared" si="355"/>
        <v>21</v>
      </c>
      <c r="S1483" s="116">
        <v>24</v>
      </c>
      <c r="T1483" s="116">
        <v>0</v>
      </c>
      <c r="U1483" s="116">
        <v>21</v>
      </c>
      <c r="V1483" s="116">
        <v>0</v>
      </c>
      <c r="W1483" s="22">
        <f t="shared" si="356"/>
        <v>45</v>
      </c>
      <c r="X1483" s="22">
        <f t="shared" si="357"/>
        <v>4.4000000000000004</v>
      </c>
      <c r="Y1483" s="22">
        <f ca="1">OFFSET('Cost Study'!$B$7,'Operations Support'!$C1483,'Operations Support'!$B1483)*$H1483</f>
        <v>208.56</v>
      </c>
      <c r="Z1483" s="23">
        <f ca="1">Y1483*'Cost Study'!$B$31</f>
        <v>11648.478504457837</v>
      </c>
      <c r="AA1483" s="23">
        <f ca="1">IF(A1483=10298,1.51,1)*IF($B1483&lt;3,$D1483*'Cost Study'!$B$32*OFFSET('Cost Study'!$B$7,'Operations Support'!$C1483,'Operations Support'!$B1483),0)</f>
        <v>8.5320000000000018</v>
      </c>
      <c r="AB1483" s="24">
        <f ca="1">AA1483*'Cost Study'!$B$31</f>
        <v>476.52866609145701</v>
      </c>
      <c r="AC1483" s="23">
        <f ca="1">Y1483*'Cost Study'!$B$31</f>
        <v>11648.478504457837</v>
      </c>
      <c r="AD1483" s="24">
        <f ca="1">AA1483*'Cost Study'!$B$31</f>
        <v>476.52866609145701</v>
      </c>
      <c r="AE1483" s="377">
        <f t="shared" ca="1" si="358"/>
        <v>12125.007170549294</v>
      </c>
      <c r="AF1483" s="377">
        <f t="shared" ca="1" si="359"/>
        <v>12125.007170549294</v>
      </c>
      <c r="AH1483" s="688">
        <f>IFERROR($H1483/SUMIF($A:$A,$A1483,$H:$H)*SUMIF(Summary!$A$110:$A$186,$A1483,Summary!$P$110:$P$186),0)</f>
        <v>6192.1653866040442</v>
      </c>
      <c r="AI1483" s="689">
        <f t="shared" ca="1" si="345"/>
        <v>5932.8417839452495</v>
      </c>
      <c r="AJ1483" s="688">
        <f>IFERROR(H1483/SUMIF(A:A,A1483,H:H)*SUMIF(Summary!$A$110:$A$186,'Operations Support'!A1483,Summary!$Q$110:$Q$186),0)</f>
        <v>6264.4999424328616</v>
      </c>
      <c r="AK1483" s="688">
        <f t="shared" ca="1" si="346"/>
        <v>5860.5072281164321</v>
      </c>
      <c r="AM1483" s="688">
        <f>IFERROR($H1483/SUMIF($A:$A,$A1483,$H:$H)*SUMIF(Summary!$A$230:$A$266,$A1483,Summary!$P$230:$P$266),0)</f>
        <v>1171.5663417025876</v>
      </c>
      <c r="AN1483" s="688">
        <f>IFERROR($H1483/SUMIF($A:$A,$A1483,$H:$H)*(SUMIF(Summary!$A$230:$A$266,$A1483,Summary!$L$230:$L$266)+SUMIF(Summary!$A$281:$A$317,$A1483,Summary!$L$281:$L$317))-AM1483,0)</f>
        <v>2333.871019289511</v>
      </c>
      <c r="AO1483" s="688">
        <f>IFERROR($H1483/SUMIF($A:$A,$A1483,$H:$H)*SUMIF(Summary!$A$230:$A$266,$A1483,Summary!$Q$230:$Q$266),0)</f>
        <v>1185.2521407179665</v>
      </c>
      <c r="AP1483" s="688">
        <f>IFERROR($H1483/SUMIF($A:$A,$A1483,$H:$H)*(SUMIF(Summary!$A$230:$A$266,$A1483,Summary!$L$230:$L$266)+SUMIF(Summary!$A$281:$A$317,$A1483,Summary!$L$281:$L$317))-AO1483,0)</f>
        <v>2320.185220274132</v>
      </c>
      <c r="AQ1483" s="306"/>
      <c r="AR1483" s="688">
        <f t="shared" ca="1" si="347"/>
        <v>8266.7128032347609</v>
      </c>
      <c r="AS1483" s="688">
        <f t="shared" ca="1" si="348"/>
        <v>8180.6924483905641</v>
      </c>
    </row>
    <row r="1484" spans="1:45" x14ac:dyDescent="0.2">
      <c r="A1484" s="423">
        <v>3639</v>
      </c>
      <c r="B1484" s="424">
        <v>1</v>
      </c>
      <c r="C1484" s="425" t="s">
        <v>309</v>
      </c>
      <c r="D1484" s="422">
        <f t="shared" si="349"/>
        <v>64</v>
      </c>
      <c r="E1484" s="422">
        <f t="shared" si="350"/>
        <v>0</v>
      </c>
      <c r="F1484" s="422">
        <f t="shared" si="351"/>
        <v>0</v>
      </c>
      <c r="G1484" s="422">
        <f t="shared" si="352"/>
        <v>0</v>
      </c>
      <c r="H1484" s="22">
        <f t="shared" si="353"/>
        <v>64</v>
      </c>
      <c r="I1484" s="116">
        <v>35</v>
      </c>
      <c r="J1484" s="116">
        <v>0</v>
      </c>
      <c r="K1484" s="116">
        <v>0</v>
      </c>
      <c r="L1484" s="116">
        <v>0</v>
      </c>
      <c r="M1484" s="22">
        <f t="shared" si="354"/>
        <v>35</v>
      </c>
      <c r="N1484" s="116">
        <v>29</v>
      </c>
      <c r="O1484" s="116">
        <v>0</v>
      </c>
      <c r="P1484" s="116">
        <v>0</v>
      </c>
      <c r="Q1484" s="116">
        <v>0</v>
      </c>
      <c r="R1484" s="22">
        <f t="shared" si="355"/>
        <v>29</v>
      </c>
      <c r="S1484" s="116">
        <v>0</v>
      </c>
      <c r="T1484" s="116">
        <v>0</v>
      </c>
      <c r="U1484" s="116">
        <v>0</v>
      </c>
      <c r="V1484" s="116">
        <v>0</v>
      </c>
      <c r="W1484" s="22">
        <f t="shared" si="356"/>
        <v>0</v>
      </c>
      <c r="X1484" s="22">
        <f t="shared" si="357"/>
        <v>2.1333333333333333</v>
      </c>
      <c r="Y1484" s="22">
        <f ca="1">OFFSET('Cost Study'!$B$7,'Operations Support'!$C1484,'Operations Support'!$B1484)*$H1484</f>
        <v>140.16</v>
      </c>
      <c r="Z1484" s="23">
        <f ca="1">Y1484*'Cost Study'!$B$31</f>
        <v>7828.206497817464</v>
      </c>
      <c r="AA1484" s="23">
        <f ca="1">IF(A1484=10298,1.51,1)*IF($B1484&lt;3,$D1484*'Cost Study'!$B$32*OFFSET('Cost Study'!$B$7,'Operations Support'!$C1484,'Operations Support'!$B1484),0)</f>
        <v>14.016</v>
      </c>
      <c r="AB1484" s="24">
        <f ca="1">AA1484*'Cost Study'!$B$31</f>
        <v>782.8206497817464</v>
      </c>
      <c r="AC1484" s="23">
        <f ca="1">Y1484*'Cost Study'!$B$31</f>
        <v>7828.206497817464</v>
      </c>
      <c r="AD1484" s="24">
        <f ca="1">AA1484*'Cost Study'!$B$31</f>
        <v>782.8206497817464</v>
      </c>
      <c r="AE1484" s="377">
        <f t="shared" ca="1" si="358"/>
        <v>8611.0271475992104</v>
      </c>
      <c r="AF1484" s="377">
        <f t="shared" ca="1" si="359"/>
        <v>8611.0271475992104</v>
      </c>
      <c r="AH1484" s="688">
        <f>IFERROR($H1484/SUMIF($A:$A,$A1484,$H:$H)*SUMIF(Summary!$A$110:$A$186,$A1484,Summary!$P$110:$P$186),0)</f>
        <v>3002.2620056262026</v>
      </c>
      <c r="AI1484" s="689">
        <f t="shared" ca="1" si="345"/>
        <v>5608.7651419730082</v>
      </c>
      <c r="AJ1484" s="688">
        <f>IFERROR(H1484/SUMIF(A:A,A1484,H:H)*SUMIF(Summary!$A$110:$A$186,'Operations Support'!A1484,Summary!$Q$110:$Q$186),0)</f>
        <v>3037.3333054219929</v>
      </c>
      <c r="AK1484" s="688">
        <f t="shared" ca="1" si="346"/>
        <v>5573.6938421772174</v>
      </c>
      <c r="AM1484" s="688">
        <f>IFERROR($H1484/SUMIF($A:$A,$A1484,$H:$H)*SUMIF(Summary!$A$230:$A$266,$A1484,Summary!$P$230:$P$266),0)</f>
        <v>568.03216567398181</v>
      </c>
      <c r="AN1484" s="688">
        <f>IFERROR($H1484/SUMIF($A:$A,$A1484,$H:$H)*(SUMIF(Summary!$A$230:$A$266,$A1484,Summary!$L$230:$L$266)+SUMIF(Summary!$A$281:$A$317,$A1484,Summary!$L$281:$L$317))-AM1484,0)</f>
        <v>1131.5738275343081</v>
      </c>
      <c r="AO1484" s="688">
        <f>IFERROR($H1484/SUMIF($A:$A,$A1484,$H:$H)*SUMIF(Summary!$A$230:$A$266,$A1484,Summary!$Q$230:$Q$266),0)</f>
        <v>574.66770459052907</v>
      </c>
      <c r="AP1484" s="688">
        <f>IFERROR($H1484/SUMIF($A:$A,$A1484,$H:$H)*(SUMIF(Summary!$A$230:$A$266,$A1484,Summary!$L$230:$L$266)+SUMIF(Summary!$A$281:$A$317,$A1484,Summary!$L$281:$L$317))-AO1484,0)</f>
        <v>1124.9382886177609</v>
      </c>
      <c r="AQ1484" s="306"/>
      <c r="AR1484" s="688">
        <f t="shared" ca="1" si="347"/>
        <v>6740.3389695073165</v>
      </c>
      <c r="AS1484" s="688">
        <f t="shared" ca="1" si="348"/>
        <v>6698.6321307949784</v>
      </c>
    </row>
    <row r="1485" spans="1:45" x14ac:dyDescent="0.2">
      <c r="A1485" s="423">
        <v>3639</v>
      </c>
      <c r="B1485" s="424">
        <v>1</v>
      </c>
      <c r="C1485" s="425" t="s">
        <v>310</v>
      </c>
      <c r="D1485" s="422">
        <f t="shared" si="349"/>
        <v>0</v>
      </c>
      <c r="E1485" s="422">
        <f t="shared" si="350"/>
        <v>0</v>
      </c>
      <c r="F1485" s="422">
        <f t="shared" si="351"/>
        <v>0</v>
      </c>
      <c r="G1485" s="422">
        <f t="shared" si="352"/>
        <v>0</v>
      </c>
      <c r="H1485" s="22">
        <f t="shared" si="353"/>
        <v>0</v>
      </c>
      <c r="I1485" s="116">
        <v>0</v>
      </c>
      <c r="J1485" s="116">
        <v>0</v>
      </c>
      <c r="K1485" s="116">
        <v>0</v>
      </c>
      <c r="L1485" s="116">
        <v>0</v>
      </c>
      <c r="M1485" s="22">
        <f t="shared" si="354"/>
        <v>0</v>
      </c>
      <c r="N1485" s="116">
        <v>0</v>
      </c>
      <c r="O1485" s="116">
        <v>0</v>
      </c>
      <c r="P1485" s="116">
        <v>0</v>
      </c>
      <c r="Q1485" s="116">
        <v>0</v>
      </c>
      <c r="R1485" s="22">
        <f t="shared" si="355"/>
        <v>0</v>
      </c>
      <c r="S1485" s="116">
        <v>0</v>
      </c>
      <c r="T1485" s="116">
        <v>0</v>
      </c>
      <c r="U1485" s="116">
        <v>0</v>
      </c>
      <c r="V1485" s="116">
        <v>0</v>
      </c>
      <c r="W1485" s="22">
        <f t="shared" si="356"/>
        <v>0</v>
      </c>
      <c r="X1485" s="22">
        <f t="shared" si="357"/>
        <v>0</v>
      </c>
      <c r="Y1485" s="22">
        <f ca="1">OFFSET('Cost Study'!$B$7,'Operations Support'!$C1485,'Operations Support'!$B1485)*$H1485</f>
        <v>0</v>
      </c>
      <c r="Z1485" s="23">
        <f ca="1">Y1485*'Cost Study'!$B$31</f>
        <v>0</v>
      </c>
      <c r="AA1485" s="23">
        <f ca="1">IF(A1485=10298,1.51,1)*IF($B1485&lt;3,$D1485*'Cost Study'!$B$32*OFFSET('Cost Study'!$B$7,'Operations Support'!$C1485,'Operations Support'!$B1485),0)</f>
        <v>0</v>
      </c>
      <c r="AB1485" s="24">
        <f ca="1">AA1485*'Cost Study'!$B$31</f>
        <v>0</v>
      </c>
      <c r="AC1485" s="23">
        <f ca="1">Y1485*'Cost Study'!$B$31</f>
        <v>0</v>
      </c>
      <c r="AD1485" s="24">
        <f ca="1">AA1485*'Cost Study'!$B$31</f>
        <v>0</v>
      </c>
      <c r="AE1485" s="377">
        <f t="shared" ca="1" si="358"/>
        <v>0</v>
      </c>
      <c r="AF1485" s="377">
        <f t="shared" ca="1" si="359"/>
        <v>0</v>
      </c>
      <c r="AH1485" s="688">
        <f>IFERROR($H1485/SUMIF($A:$A,$A1485,$H:$H)*SUMIF(Summary!$A$110:$A$186,$A1485,Summary!$P$110:$P$186),0)</f>
        <v>0</v>
      </c>
      <c r="AI1485" s="689">
        <f t="shared" ca="1" si="345"/>
        <v>0</v>
      </c>
      <c r="AJ1485" s="688">
        <f>IFERROR(H1485/SUMIF(A:A,A1485,H:H)*SUMIF(Summary!$A$110:$A$186,'Operations Support'!A1485,Summary!$Q$110:$Q$186),0)</f>
        <v>0</v>
      </c>
      <c r="AK1485" s="688">
        <f t="shared" ca="1" si="346"/>
        <v>0</v>
      </c>
      <c r="AM1485" s="688">
        <f>IFERROR($H1485/SUMIF($A:$A,$A1485,$H:$H)*SUMIF(Summary!$A$230:$A$266,$A1485,Summary!$P$230:$P$266),0)</f>
        <v>0</v>
      </c>
      <c r="AN1485" s="688">
        <f>IFERROR($H1485/SUMIF($A:$A,$A1485,$H:$H)*(SUMIF(Summary!$A$230:$A$266,$A1485,Summary!$L$230:$L$266)+SUMIF(Summary!$A$281:$A$317,$A1485,Summary!$L$281:$L$317))-AM1485,0)</f>
        <v>0</v>
      </c>
      <c r="AO1485" s="688">
        <f>IFERROR($H1485/SUMIF($A:$A,$A1485,$H:$H)*SUMIF(Summary!$A$230:$A$266,$A1485,Summary!$Q$230:$Q$266),0)</f>
        <v>0</v>
      </c>
      <c r="AP1485" s="688">
        <f>IFERROR($H1485/SUMIF($A:$A,$A1485,$H:$H)*(SUMIF(Summary!$A$230:$A$266,$A1485,Summary!$L$230:$L$266)+SUMIF(Summary!$A$281:$A$317,$A1485,Summary!$L$281:$L$317))-AO1485,0)</f>
        <v>0</v>
      </c>
      <c r="AQ1485" s="306"/>
      <c r="AR1485" s="688">
        <f t="shared" ca="1" si="347"/>
        <v>0</v>
      </c>
      <c r="AS1485" s="688">
        <f t="shared" ca="1" si="348"/>
        <v>0</v>
      </c>
    </row>
    <row r="1486" spans="1:45" x14ac:dyDescent="0.2">
      <c r="A1486" s="423">
        <v>3639</v>
      </c>
      <c r="B1486" s="424">
        <v>1</v>
      </c>
      <c r="C1486" s="425" t="s">
        <v>311</v>
      </c>
      <c r="D1486" s="422">
        <f t="shared" si="349"/>
        <v>105</v>
      </c>
      <c r="E1486" s="422">
        <f t="shared" si="350"/>
        <v>0</v>
      </c>
      <c r="F1486" s="422">
        <f t="shared" si="351"/>
        <v>0</v>
      </c>
      <c r="G1486" s="422">
        <f t="shared" si="352"/>
        <v>0</v>
      </c>
      <c r="H1486" s="22">
        <f t="shared" si="353"/>
        <v>105</v>
      </c>
      <c r="I1486" s="116">
        <v>105</v>
      </c>
      <c r="J1486" s="116">
        <v>0</v>
      </c>
      <c r="K1486" s="116">
        <v>0</v>
      </c>
      <c r="L1486" s="116">
        <v>0</v>
      </c>
      <c r="M1486" s="22">
        <f t="shared" si="354"/>
        <v>105</v>
      </c>
      <c r="N1486" s="116">
        <v>0</v>
      </c>
      <c r="O1486" s="116">
        <v>0</v>
      </c>
      <c r="P1486" s="116">
        <v>0</v>
      </c>
      <c r="Q1486" s="116">
        <v>0</v>
      </c>
      <c r="R1486" s="22">
        <f t="shared" si="355"/>
        <v>0</v>
      </c>
      <c r="S1486" s="116">
        <v>0</v>
      </c>
      <c r="T1486" s="116">
        <v>0</v>
      </c>
      <c r="U1486" s="116">
        <v>0</v>
      </c>
      <c r="V1486" s="116">
        <v>0</v>
      </c>
      <c r="W1486" s="22">
        <f t="shared" si="356"/>
        <v>0</v>
      </c>
      <c r="X1486" s="22">
        <f t="shared" si="357"/>
        <v>3.5</v>
      </c>
      <c r="Y1486" s="22">
        <f ca="1">OFFSET('Cost Study'!$B$7,'Operations Support'!$C1486,'Operations Support'!$B1486)*$H1486</f>
        <v>128.1</v>
      </c>
      <c r="Z1486" s="23">
        <f ca="1">Y1486*'Cost Study'!$B$31</f>
        <v>7154.6322229624502</v>
      </c>
      <c r="AA1486" s="23">
        <f ca="1">IF(A1486=10298,1.51,1)*IF($B1486&lt;3,$D1486*'Cost Study'!$B$32*OFFSET('Cost Study'!$B$7,'Operations Support'!$C1486,'Operations Support'!$B1486),0)</f>
        <v>12.81</v>
      </c>
      <c r="AB1486" s="24">
        <f ca="1">AA1486*'Cost Study'!$B$31</f>
        <v>715.46322229624514</v>
      </c>
      <c r="AC1486" s="23">
        <f ca="1">Y1486*'Cost Study'!$B$31</f>
        <v>7154.6322229624502</v>
      </c>
      <c r="AD1486" s="24">
        <f ca="1">AA1486*'Cost Study'!$B$31</f>
        <v>715.46322229624514</v>
      </c>
      <c r="AE1486" s="377">
        <f t="shared" ca="1" si="358"/>
        <v>7870.0954452586957</v>
      </c>
      <c r="AF1486" s="377">
        <f t="shared" ca="1" si="359"/>
        <v>7870.0954452586957</v>
      </c>
      <c r="AH1486" s="688">
        <f>IFERROR($H1486/SUMIF($A:$A,$A1486,$H:$H)*SUMIF(Summary!$A$110:$A$186,$A1486,Summary!$P$110:$P$186),0)</f>
        <v>4925.5861029804882</v>
      </c>
      <c r="AI1486" s="689">
        <f t="shared" ca="1" si="345"/>
        <v>2944.5093422782074</v>
      </c>
      <c r="AJ1486" s="688">
        <f>IFERROR(H1486/SUMIF(A:A,A1486,H:H)*SUMIF(Summary!$A$110:$A$186,'Operations Support'!A1486,Summary!$Q$110:$Q$186),0)</f>
        <v>4983.1249542079568</v>
      </c>
      <c r="AK1486" s="688">
        <f t="shared" ca="1" si="346"/>
        <v>2886.9704910507389</v>
      </c>
      <c r="AM1486" s="688">
        <f>IFERROR($H1486/SUMIF($A:$A,$A1486,$H:$H)*SUMIF(Summary!$A$230:$A$266,$A1486,Summary!$P$230:$P$266),0)</f>
        <v>931.9277718088764</v>
      </c>
      <c r="AN1486" s="688">
        <f>IFERROR($H1486/SUMIF($A:$A,$A1486,$H:$H)*(SUMIF(Summary!$A$230:$A$266,$A1486,Summary!$L$230:$L$266)+SUMIF(Summary!$A$281:$A$317,$A1486,Summary!$L$281:$L$317))-AM1486,0)</f>
        <v>1856.4883107984742</v>
      </c>
      <c r="AO1486" s="688">
        <f>IFERROR($H1486/SUMIF($A:$A,$A1486,$H:$H)*SUMIF(Summary!$A$230:$A$266,$A1486,Summary!$Q$230:$Q$266),0)</f>
        <v>942.81420284383682</v>
      </c>
      <c r="AP1486" s="688">
        <f>IFERROR($H1486/SUMIF($A:$A,$A1486,$H:$H)*(SUMIF(Summary!$A$230:$A$266,$A1486,Summary!$L$230:$L$266)+SUMIF(Summary!$A$281:$A$317,$A1486,Summary!$L$281:$L$317))-AO1486,0)</f>
        <v>1845.6018797635138</v>
      </c>
      <c r="AQ1486" s="306"/>
      <c r="AR1486" s="688">
        <f t="shared" ca="1" si="347"/>
        <v>4800.9976530766817</v>
      </c>
      <c r="AS1486" s="688">
        <f t="shared" ca="1" si="348"/>
        <v>4732.5723708142523</v>
      </c>
    </row>
    <row r="1487" spans="1:45" x14ac:dyDescent="0.2">
      <c r="A1487" s="423">
        <v>3639</v>
      </c>
      <c r="B1487" s="424">
        <v>1</v>
      </c>
      <c r="C1487" s="425" t="s">
        <v>312</v>
      </c>
      <c r="D1487" s="422">
        <f t="shared" si="349"/>
        <v>164</v>
      </c>
      <c r="E1487" s="422">
        <f t="shared" si="350"/>
        <v>55</v>
      </c>
      <c r="F1487" s="422">
        <f t="shared" si="351"/>
        <v>204</v>
      </c>
      <c r="G1487" s="422">
        <f t="shared" si="352"/>
        <v>0</v>
      </c>
      <c r="H1487" s="22">
        <f t="shared" si="353"/>
        <v>423</v>
      </c>
      <c r="I1487" s="116">
        <v>69</v>
      </c>
      <c r="J1487" s="116">
        <v>17</v>
      </c>
      <c r="K1487" s="116">
        <v>89</v>
      </c>
      <c r="L1487" s="116">
        <v>0</v>
      </c>
      <c r="M1487" s="22">
        <f t="shared" si="354"/>
        <v>175</v>
      </c>
      <c r="N1487" s="116">
        <v>84</v>
      </c>
      <c r="O1487" s="116">
        <v>21</v>
      </c>
      <c r="P1487" s="116">
        <v>115</v>
      </c>
      <c r="Q1487" s="116">
        <v>0</v>
      </c>
      <c r="R1487" s="22">
        <f t="shared" si="355"/>
        <v>220</v>
      </c>
      <c r="S1487" s="116">
        <v>11</v>
      </c>
      <c r="T1487" s="116">
        <v>17</v>
      </c>
      <c r="U1487" s="116">
        <v>0</v>
      </c>
      <c r="V1487" s="116">
        <v>0</v>
      </c>
      <c r="W1487" s="22">
        <f t="shared" si="356"/>
        <v>28</v>
      </c>
      <c r="X1487" s="22">
        <f t="shared" si="357"/>
        <v>14.1</v>
      </c>
      <c r="Y1487" s="22">
        <f ca="1">OFFSET('Cost Study'!$B$7,'Operations Support'!$C1487,'Operations Support'!$B1487)*$H1487</f>
        <v>583.74</v>
      </c>
      <c r="Z1487" s="23">
        <f ca="1">Y1487*'Cost Study'!$B$31</f>
        <v>32603.005572459806</v>
      </c>
      <c r="AA1487" s="23">
        <f ca="1">IF(A1487=10298,1.51,1)*IF($B1487&lt;3,$D1487*'Cost Study'!$B$32*OFFSET('Cost Study'!$B$7,'Operations Support'!$C1487,'Operations Support'!$B1487),0)</f>
        <v>22.632000000000001</v>
      </c>
      <c r="AB1487" s="24">
        <f ca="1">AA1487*'Cost Study'!$B$31</f>
        <v>1264.0408779866214</v>
      </c>
      <c r="AC1487" s="23">
        <f ca="1">Y1487*'Cost Study'!$B$31</f>
        <v>32603.005572459806</v>
      </c>
      <c r="AD1487" s="24">
        <f ca="1">AA1487*'Cost Study'!$B$31</f>
        <v>1264.0408779866214</v>
      </c>
      <c r="AE1487" s="377">
        <f t="shared" ca="1" si="358"/>
        <v>33867.046450446425</v>
      </c>
      <c r="AF1487" s="377">
        <f t="shared" ca="1" si="359"/>
        <v>33867.046450446425</v>
      </c>
      <c r="AH1487" s="688">
        <f>IFERROR($H1487/SUMIF($A:$A,$A1487,$H:$H)*SUMIF(Summary!$A$110:$A$186,$A1487,Summary!$P$110:$P$186),0)</f>
        <v>19843.075443435682</v>
      </c>
      <c r="AI1487" s="689">
        <f t="shared" ca="1" si="345"/>
        <v>14023.971007010743</v>
      </c>
      <c r="AJ1487" s="688">
        <f>IFERROR(H1487/SUMIF(A:A,A1487,H:H)*SUMIF(Summary!$A$110:$A$186,'Operations Support'!A1487,Summary!$Q$110:$Q$186),0)</f>
        <v>20074.874815523486</v>
      </c>
      <c r="AK1487" s="688">
        <f t="shared" ca="1" si="346"/>
        <v>13792.171634922939</v>
      </c>
      <c r="AM1487" s="688">
        <f>IFERROR($H1487/SUMIF($A:$A,$A1487,$H:$H)*SUMIF(Summary!$A$230:$A$266,$A1487,Summary!$P$230:$P$266),0)</f>
        <v>3754.3375950014738</v>
      </c>
      <c r="AN1487" s="688">
        <f>IFERROR($H1487/SUMIF($A:$A,$A1487,$H:$H)*(SUMIF(Summary!$A$230:$A$266,$A1487,Summary!$L$230:$L$266)+SUMIF(Summary!$A$281:$A$317,$A1487,Summary!$L$281:$L$317))-AM1487,0)</f>
        <v>7478.9957663595669</v>
      </c>
      <c r="AO1487" s="688">
        <f>IFERROR($H1487/SUMIF($A:$A,$A1487,$H:$H)*SUMIF(Summary!$A$230:$A$266,$A1487,Summary!$Q$230:$Q$266),0)</f>
        <v>3798.1943600280283</v>
      </c>
      <c r="AP1487" s="688">
        <f>IFERROR($H1487/SUMIF($A:$A,$A1487,$H:$H)*(SUMIF(Summary!$A$230:$A$266,$A1487,Summary!$L$230:$L$266)+SUMIF(Summary!$A$281:$A$317,$A1487,Summary!$L$281:$L$317))-AO1487,0)</f>
        <v>7435.1390013330129</v>
      </c>
      <c r="AQ1487" s="306"/>
      <c r="AR1487" s="688">
        <f t="shared" ca="1" si="347"/>
        <v>21502.96677337031</v>
      </c>
      <c r="AS1487" s="688">
        <f t="shared" ca="1" si="348"/>
        <v>21227.310636255952</v>
      </c>
    </row>
    <row r="1488" spans="1:45" x14ac:dyDescent="0.2">
      <c r="A1488" s="423">
        <v>3639</v>
      </c>
      <c r="B1488" s="424">
        <v>1</v>
      </c>
      <c r="C1488" s="425" t="s">
        <v>313</v>
      </c>
      <c r="D1488" s="422">
        <f t="shared" si="349"/>
        <v>1395</v>
      </c>
      <c r="E1488" s="422">
        <f t="shared" si="350"/>
        <v>11</v>
      </c>
      <c r="F1488" s="422">
        <f t="shared" si="351"/>
        <v>516</v>
      </c>
      <c r="G1488" s="422">
        <f t="shared" si="352"/>
        <v>0</v>
      </c>
      <c r="H1488" s="22">
        <f t="shared" si="353"/>
        <v>1922</v>
      </c>
      <c r="I1488" s="116">
        <v>456</v>
      </c>
      <c r="J1488" s="116">
        <v>0</v>
      </c>
      <c r="K1488" s="116">
        <v>265</v>
      </c>
      <c r="L1488" s="116">
        <v>0</v>
      </c>
      <c r="M1488" s="22">
        <f t="shared" si="354"/>
        <v>721</v>
      </c>
      <c r="N1488" s="116">
        <v>828</v>
      </c>
      <c r="O1488" s="116">
        <v>0</v>
      </c>
      <c r="P1488" s="116">
        <v>248</v>
      </c>
      <c r="Q1488" s="116">
        <v>0</v>
      </c>
      <c r="R1488" s="22">
        <f t="shared" si="355"/>
        <v>1076</v>
      </c>
      <c r="S1488" s="116">
        <v>111</v>
      </c>
      <c r="T1488" s="116">
        <v>11</v>
      </c>
      <c r="U1488" s="116">
        <v>3</v>
      </c>
      <c r="V1488" s="116">
        <v>0</v>
      </c>
      <c r="W1488" s="22">
        <f t="shared" si="356"/>
        <v>125</v>
      </c>
      <c r="X1488" s="22">
        <f t="shared" si="357"/>
        <v>64.066666666666663</v>
      </c>
      <c r="Y1488" s="22">
        <f ca="1">OFFSET('Cost Study'!$B$7,'Operations Support'!$C1488,'Operations Support'!$B1488)*$H1488</f>
        <v>1864.34</v>
      </c>
      <c r="Z1488" s="23">
        <f ca="1">Y1488*'Cost Study'!$B$31</f>
        <v>104126.98703011565</v>
      </c>
      <c r="AA1488" s="23">
        <f ca="1">IF(A1488=10298,1.51,1)*IF($B1488&lt;3,$D1488*'Cost Study'!$B$32*OFFSET('Cost Study'!$B$7,'Operations Support'!$C1488,'Operations Support'!$B1488),0)</f>
        <v>135.315</v>
      </c>
      <c r="AB1488" s="24">
        <f ca="1">AA1488*'Cost Study'!$B$31</f>
        <v>7557.6038973471041</v>
      </c>
      <c r="AC1488" s="23">
        <f ca="1">Y1488*'Cost Study'!$B$31</f>
        <v>104126.98703011565</v>
      </c>
      <c r="AD1488" s="24">
        <f ca="1">AA1488*'Cost Study'!$B$31</f>
        <v>7557.6038973471041</v>
      </c>
      <c r="AE1488" s="377">
        <f t="shared" ca="1" si="358"/>
        <v>111684.59092746275</v>
      </c>
      <c r="AF1488" s="377">
        <f t="shared" ca="1" si="359"/>
        <v>111684.59092746275</v>
      </c>
      <c r="AH1488" s="688">
        <f>IFERROR($H1488/SUMIF($A:$A,$A1488,$H:$H)*SUMIF(Summary!$A$110:$A$186,$A1488,Summary!$P$110:$P$186),0)</f>
        <v>90161.680856461913</v>
      </c>
      <c r="AI1488" s="689">
        <f t="shared" ca="1" si="345"/>
        <v>21522.910071000835</v>
      </c>
      <c r="AJ1488" s="688">
        <f>IFERROR(H1488/SUMIF(A:A,A1488,H:H)*SUMIF(Summary!$A$110:$A$186,'Operations Support'!A1488,Summary!$Q$110:$Q$186),0)</f>
        <v>91214.915828454235</v>
      </c>
      <c r="AK1488" s="688">
        <f t="shared" ca="1" si="346"/>
        <v>20469.675099008513</v>
      </c>
      <c r="AM1488" s="688">
        <f>IFERROR($H1488/SUMIF($A:$A,$A1488,$H:$H)*SUMIF(Summary!$A$230:$A$266,$A1488,Summary!$P$230:$P$266),0)</f>
        <v>17058.715975396768</v>
      </c>
      <c r="AN1488" s="688">
        <f>IFERROR($H1488/SUMIF($A:$A,$A1488,$H:$H)*(SUMIF(Summary!$A$230:$A$266,$A1488,Summary!$L$230:$L$266)+SUMIF(Summary!$A$281:$A$317,$A1488,Summary!$L$281:$L$317))-AM1488,0)</f>
        <v>33982.576508139697</v>
      </c>
      <c r="AO1488" s="688">
        <f>IFERROR($H1488/SUMIF($A:$A,$A1488,$H:$H)*SUMIF(Summary!$A$230:$A$266,$A1488,Summary!$Q$230:$Q$266),0)</f>
        <v>17257.989503484328</v>
      </c>
      <c r="AP1488" s="688">
        <f>IFERROR($H1488/SUMIF($A:$A,$A1488,$H:$H)*(SUMIF(Summary!$A$230:$A$266,$A1488,Summary!$L$230:$L$266)+SUMIF(Summary!$A$281:$A$317,$A1488,Summary!$L$281:$L$317))-AO1488,0)</f>
        <v>33783.302980052133</v>
      </c>
      <c r="AQ1488" s="306"/>
      <c r="AR1488" s="688">
        <f t="shared" ca="1" si="347"/>
        <v>55505.486579140532</v>
      </c>
      <c r="AS1488" s="688">
        <f t="shared" ca="1" si="348"/>
        <v>54252.978079060646</v>
      </c>
    </row>
    <row r="1489" spans="1:45" x14ac:dyDescent="0.2">
      <c r="A1489" s="423">
        <v>3639</v>
      </c>
      <c r="B1489" s="424">
        <v>1</v>
      </c>
      <c r="C1489" s="425" t="s">
        <v>314</v>
      </c>
      <c r="D1489" s="422">
        <f t="shared" si="349"/>
        <v>0</v>
      </c>
      <c r="E1489" s="422">
        <f t="shared" si="350"/>
        <v>0</v>
      </c>
      <c r="F1489" s="422">
        <f t="shared" si="351"/>
        <v>0</v>
      </c>
      <c r="G1489" s="422">
        <f t="shared" si="352"/>
        <v>0</v>
      </c>
      <c r="H1489" s="22">
        <f t="shared" si="353"/>
        <v>0</v>
      </c>
      <c r="I1489" s="116">
        <v>0</v>
      </c>
      <c r="J1489" s="116">
        <v>0</v>
      </c>
      <c r="K1489" s="116">
        <v>0</v>
      </c>
      <c r="L1489" s="116">
        <v>0</v>
      </c>
      <c r="M1489" s="22">
        <f t="shared" si="354"/>
        <v>0</v>
      </c>
      <c r="N1489" s="116">
        <v>0</v>
      </c>
      <c r="O1489" s="116">
        <v>0</v>
      </c>
      <c r="P1489" s="116">
        <v>0</v>
      </c>
      <c r="Q1489" s="116">
        <v>0</v>
      </c>
      <c r="R1489" s="22">
        <f t="shared" si="355"/>
        <v>0</v>
      </c>
      <c r="S1489" s="116">
        <v>0</v>
      </c>
      <c r="T1489" s="116">
        <v>0</v>
      </c>
      <c r="U1489" s="116">
        <v>0</v>
      </c>
      <c r="V1489" s="116">
        <v>0</v>
      </c>
      <c r="W1489" s="22">
        <f t="shared" si="356"/>
        <v>0</v>
      </c>
      <c r="X1489" s="22">
        <f t="shared" si="357"/>
        <v>0</v>
      </c>
      <c r="Y1489" s="22">
        <f ca="1">OFFSET('Cost Study'!$B$7,'Operations Support'!$C1489,'Operations Support'!$B1489)*$H1489</f>
        <v>0</v>
      </c>
      <c r="Z1489" s="23">
        <f ca="1">Y1489*'Cost Study'!$B$31</f>
        <v>0</v>
      </c>
      <c r="AA1489" s="23">
        <f ca="1">IF(A1489=10298,1.51,1)*IF($B1489&lt;3,$D1489*'Cost Study'!$B$32*OFFSET('Cost Study'!$B$7,'Operations Support'!$C1489,'Operations Support'!$B1489),0)</f>
        <v>0</v>
      </c>
      <c r="AB1489" s="24">
        <f ca="1">AA1489*'Cost Study'!$B$31</f>
        <v>0</v>
      </c>
      <c r="AC1489" s="23">
        <f ca="1">Y1489*'Cost Study'!$B$31</f>
        <v>0</v>
      </c>
      <c r="AD1489" s="24">
        <f ca="1">AA1489*'Cost Study'!$B$31</f>
        <v>0</v>
      </c>
      <c r="AE1489" s="377">
        <f t="shared" ca="1" si="358"/>
        <v>0</v>
      </c>
      <c r="AF1489" s="377">
        <f t="shared" ca="1" si="359"/>
        <v>0</v>
      </c>
      <c r="AH1489" s="688">
        <f>IFERROR($H1489/SUMIF($A:$A,$A1489,$H:$H)*SUMIF(Summary!$A$110:$A$186,$A1489,Summary!$P$110:$P$186),0)</f>
        <v>0</v>
      </c>
      <c r="AI1489" s="689">
        <f t="shared" ca="1" si="345"/>
        <v>0</v>
      </c>
      <c r="AJ1489" s="688">
        <f>IFERROR(H1489/SUMIF(A:A,A1489,H:H)*SUMIF(Summary!$A$110:$A$186,'Operations Support'!A1489,Summary!$Q$110:$Q$186),0)</f>
        <v>0</v>
      </c>
      <c r="AK1489" s="688">
        <f t="shared" ca="1" si="346"/>
        <v>0</v>
      </c>
      <c r="AM1489" s="688">
        <f>IFERROR($H1489/SUMIF($A:$A,$A1489,$H:$H)*SUMIF(Summary!$A$230:$A$266,$A1489,Summary!$P$230:$P$266),0)</f>
        <v>0</v>
      </c>
      <c r="AN1489" s="688">
        <f>IFERROR($H1489/SUMIF($A:$A,$A1489,$H:$H)*(SUMIF(Summary!$A$230:$A$266,$A1489,Summary!$L$230:$L$266)+SUMIF(Summary!$A$281:$A$317,$A1489,Summary!$L$281:$L$317))-AM1489,0)</f>
        <v>0</v>
      </c>
      <c r="AO1489" s="688">
        <f>IFERROR($H1489/SUMIF($A:$A,$A1489,$H:$H)*SUMIF(Summary!$A$230:$A$266,$A1489,Summary!$Q$230:$Q$266),0)</f>
        <v>0</v>
      </c>
      <c r="AP1489" s="688">
        <f>IFERROR($H1489/SUMIF($A:$A,$A1489,$H:$H)*(SUMIF(Summary!$A$230:$A$266,$A1489,Summary!$L$230:$L$266)+SUMIF(Summary!$A$281:$A$317,$A1489,Summary!$L$281:$L$317))-AO1489,0)</f>
        <v>0</v>
      </c>
      <c r="AQ1489" s="306"/>
      <c r="AR1489" s="688">
        <f t="shared" ca="1" si="347"/>
        <v>0</v>
      </c>
      <c r="AS1489" s="688">
        <f t="shared" ca="1" si="348"/>
        <v>0</v>
      </c>
    </row>
    <row r="1490" spans="1:45" x14ac:dyDescent="0.2">
      <c r="A1490" s="423">
        <v>3639</v>
      </c>
      <c r="B1490" s="424">
        <v>1</v>
      </c>
      <c r="C1490" s="425" t="s">
        <v>315</v>
      </c>
      <c r="D1490" s="422">
        <f t="shared" si="349"/>
        <v>2110</v>
      </c>
      <c r="E1490" s="422">
        <f t="shared" si="350"/>
        <v>75</v>
      </c>
      <c r="F1490" s="422">
        <f t="shared" si="351"/>
        <v>1557</v>
      </c>
      <c r="G1490" s="422">
        <f t="shared" si="352"/>
        <v>0</v>
      </c>
      <c r="H1490" s="22">
        <f t="shared" si="353"/>
        <v>3742</v>
      </c>
      <c r="I1490" s="116">
        <v>1014</v>
      </c>
      <c r="J1490" s="116">
        <v>0</v>
      </c>
      <c r="K1490" s="116">
        <v>720</v>
      </c>
      <c r="L1490" s="116">
        <v>0</v>
      </c>
      <c r="M1490" s="22">
        <f t="shared" si="354"/>
        <v>1734</v>
      </c>
      <c r="N1490" s="116">
        <v>910</v>
      </c>
      <c r="O1490" s="116">
        <v>75</v>
      </c>
      <c r="P1490" s="116">
        <v>798</v>
      </c>
      <c r="Q1490" s="116">
        <v>0</v>
      </c>
      <c r="R1490" s="22">
        <f t="shared" si="355"/>
        <v>1783</v>
      </c>
      <c r="S1490" s="116">
        <v>186</v>
      </c>
      <c r="T1490" s="116">
        <v>0</v>
      </c>
      <c r="U1490" s="116">
        <v>39</v>
      </c>
      <c r="V1490" s="116">
        <v>0</v>
      </c>
      <c r="W1490" s="22">
        <f t="shared" si="356"/>
        <v>225</v>
      </c>
      <c r="X1490" s="22">
        <f t="shared" si="357"/>
        <v>124.73333333333333</v>
      </c>
      <c r="Y1490" s="22">
        <f ca="1">OFFSET('Cost Study'!$B$7,'Operations Support'!$C1490,'Operations Support'!$B1490)*$H1490</f>
        <v>4228.46</v>
      </c>
      <c r="Z1490" s="23">
        <f ca="1">Y1490*'Cost Study'!$B$31</f>
        <v>236167.65159646998</v>
      </c>
      <c r="AA1490" s="23">
        <f ca="1">IF(A1490=10298,1.51,1)*IF($B1490&lt;3,$D1490*'Cost Study'!$B$32*OFFSET('Cost Study'!$B$7,'Operations Support'!$C1490,'Operations Support'!$B1490),0)</f>
        <v>238.42999999999998</v>
      </c>
      <c r="AB1490" s="24">
        <f ca="1">AA1490*'Cost Study'!$B$31</f>
        <v>13316.775651217307</v>
      </c>
      <c r="AC1490" s="23">
        <f ca="1">Y1490*'Cost Study'!$B$31</f>
        <v>236167.65159646998</v>
      </c>
      <c r="AD1490" s="24">
        <f ca="1">AA1490*'Cost Study'!$B$31</f>
        <v>13316.775651217307</v>
      </c>
      <c r="AE1490" s="377">
        <f t="shared" ca="1" si="358"/>
        <v>249484.4272476873</v>
      </c>
      <c r="AF1490" s="377">
        <f t="shared" ca="1" si="359"/>
        <v>249484.4272476873</v>
      </c>
      <c r="AH1490" s="688">
        <f>IFERROR($H1490/SUMIF($A:$A,$A1490,$H:$H)*SUMIF(Summary!$A$110:$A$186,$A1490,Summary!$P$110:$P$186),0)</f>
        <v>175538.50664145703</v>
      </c>
      <c r="AI1490" s="689">
        <f t="shared" ca="1" si="345"/>
        <v>73945.920606230269</v>
      </c>
      <c r="AJ1490" s="688">
        <f>IFERROR(H1490/SUMIF(A:A,A1490,H:H)*SUMIF(Summary!$A$110:$A$186,'Operations Support'!A1490,Summary!$Q$110:$Q$186),0)</f>
        <v>177589.08170139216</v>
      </c>
      <c r="AK1490" s="688">
        <f t="shared" ca="1" si="346"/>
        <v>71895.345546295139</v>
      </c>
      <c r="AM1490" s="688">
        <f>IFERROR($H1490/SUMIF($A:$A,$A1490,$H:$H)*SUMIF(Summary!$A$230:$A$266,$A1490,Summary!$P$230:$P$266),0)</f>
        <v>33212.130686750628</v>
      </c>
      <c r="AN1490" s="688">
        <f>IFERROR($H1490/SUMIF($A:$A,$A1490,$H:$H)*(SUMIF(Summary!$A$230:$A$266,$A1490,Summary!$L$230:$L$266)+SUMIF(Summary!$A$281:$A$317,$A1490,Summary!$L$281:$L$317))-AM1490,0)</f>
        <v>66161.707228646585</v>
      </c>
      <c r="AO1490" s="688">
        <f>IFERROR($H1490/SUMIF($A:$A,$A1490,$H:$H)*SUMIF(Summary!$A$230:$A$266,$A1490,Summary!$Q$230:$Q$266),0)</f>
        <v>33600.102352777503</v>
      </c>
      <c r="AP1490" s="688">
        <f>IFERROR($H1490/SUMIF($A:$A,$A1490,$H:$H)*(SUMIF(Summary!$A$230:$A$266,$A1490,Summary!$L$230:$L$266)+SUMIF(Summary!$A$281:$A$317,$A1490,Summary!$L$281:$L$317))-AO1490,0)</f>
        <v>65773.735562619695</v>
      </c>
      <c r="AQ1490" s="306"/>
      <c r="AR1490" s="688">
        <f t="shared" ca="1" si="347"/>
        <v>140107.62783487685</v>
      </c>
      <c r="AS1490" s="688">
        <f t="shared" ca="1" si="348"/>
        <v>137669.08110891483</v>
      </c>
    </row>
    <row r="1491" spans="1:45" s="15" customFormat="1" x14ac:dyDescent="0.2">
      <c r="A1491" s="423">
        <v>3639</v>
      </c>
      <c r="B1491" s="424">
        <v>1</v>
      </c>
      <c r="C1491" s="425" t="s">
        <v>316</v>
      </c>
      <c r="D1491" s="422">
        <f t="shared" si="349"/>
        <v>0</v>
      </c>
      <c r="E1491" s="422">
        <f t="shared" si="350"/>
        <v>0</v>
      </c>
      <c r="F1491" s="422">
        <f t="shared" si="351"/>
        <v>0</v>
      </c>
      <c r="G1491" s="422">
        <f t="shared" si="352"/>
        <v>0</v>
      </c>
      <c r="H1491" s="22">
        <f t="shared" si="353"/>
        <v>0</v>
      </c>
      <c r="I1491" s="116">
        <v>0</v>
      </c>
      <c r="J1491" s="116">
        <v>0</v>
      </c>
      <c r="K1491" s="116">
        <v>0</v>
      </c>
      <c r="L1491" s="116">
        <v>0</v>
      </c>
      <c r="M1491" s="22">
        <f t="shared" si="354"/>
        <v>0</v>
      </c>
      <c r="N1491" s="116">
        <v>0</v>
      </c>
      <c r="O1491" s="116">
        <v>0</v>
      </c>
      <c r="P1491" s="116">
        <v>0</v>
      </c>
      <c r="Q1491" s="116">
        <v>0</v>
      </c>
      <c r="R1491" s="22">
        <f t="shared" si="355"/>
        <v>0</v>
      </c>
      <c r="S1491" s="116">
        <v>0</v>
      </c>
      <c r="T1491" s="116">
        <v>0</v>
      </c>
      <c r="U1491" s="116">
        <v>0</v>
      </c>
      <c r="V1491" s="116">
        <v>0</v>
      </c>
      <c r="W1491" s="22">
        <f t="shared" si="356"/>
        <v>0</v>
      </c>
      <c r="X1491" s="22">
        <f t="shared" si="357"/>
        <v>0</v>
      </c>
      <c r="Y1491" s="22">
        <f ca="1">OFFSET('Cost Study'!$B$7,'Operations Support'!$C1491,'Operations Support'!$B1491)*$H1491</f>
        <v>0</v>
      </c>
      <c r="Z1491" s="23">
        <f ca="1">Y1491*'Cost Study'!$B$31</f>
        <v>0</v>
      </c>
      <c r="AA1491" s="23">
        <f ca="1">IF(A1491=10298,1.51,1)*IF($B1491&lt;3,$D1491*'Cost Study'!$B$32*OFFSET('Cost Study'!$B$7,'Operations Support'!$C1491,'Operations Support'!$B1491),0)</f>
        <v>0</v>
      </c>
      <c r="AB1491" s="24">
        <f ca="1">AA1491*'Cost Study'!$B$31</f>
        <v>0</v>
      </c>
      <c r="AC1491" s="23">
        <f ca="1">Y1491*'Cost Study'!$B$31</f>
        <v>0</v>
      </c>
      <c r="AD1491" s="24">
        <f ca="1">AA1491*'Cost Study'!$B$31</f>
        <v>0</v>
      </c>
      <c r="AE1491" s="377">
        <f t="shared" ca="1" si="358"/>
        <v>0</v>
      </c>
      <c r="AF1491" s="377">
        <f t="shared" ca="1" si="359"/>
        <v>0</v>
      </c>
      <c r="AH1491" s="688">
        <f>IFERROR($H1491/SUMIF($A:$A,$A1491,$H:$H)*SUMIF(Summary!$A$110:$A$186,$A1491,Summary!$P$110:$P$186),0)</f>
        <v>0</v>
      </c>
      <c r="AI1491" s="689">
        <f t="shared" ca="1" si="345"/>
        <v>0</v>
      </c>
      <c r="AJ1491" s="688">
        <f>IFERROR(H1491/SUMIF(A:A,A1491,H:H)*SUMIF(Summary!$A$110:$A$186,'Operations Support'!A1491,Summary!$Q$110:$Q$186),0)</f>
        <v>0</v>
      </c>
      <c r="AK1491" s="688">
        <f t="shared" ca="1" si="346"/>
        <v>0</v>
      </c>
      <c r="AL1491" s="1"/>
      <c r="AM1491" s="688">
        <f>IFERROR($H1491/SUMIF($A:$A,$A1491,$H:$H)*SUMIF(Summary!$A$230:$A$266,$A1491,Summary!$P$230:$P$266),0)</f>
        <v>0</v>
      </c>
      <c r="AN1491" s="688">
        <f>IFERROR($H1491/SUMIF($A:$A,$A1491,$H:$H)*(SUMIF(Summary!$A$230:$A$266,$A1491,Summary!$L$230:$L$266)+SUMIF(Summary!$A$281:$A$317,$A1491,Summary!$L$281:$L$317))-AM1491,0)</f>
        <v>0</v>
      </c>
      <c r="AO1491" s="688">
        <f>IFERROR($H1491/SUMIF($A:$A,$A1491,$H:$H)*SUMIF(Summary!$A$230:$A$266,$A1491,Summary!$Q$230:$Q$266),0)</f>
        <v>0</v>
      </c>
      <c r="AP1491" s="688">
        <f>IFERROR($H1491/SUMIF($A:$A,$A1491,$H:$H)*(SUMIF(Summary!$A$230:$A$266,$A1491,Summary!$L$230:$L$266)+SUMIF(Summary!$A$281:$A$317,$A1491,Summary!$L$281:$L$317))-AO1491,0)</f>
        <v>0</v>
      </c>
      <c r="AQ1491" s="306"/>
      <c r="AR1491" s="688">
        <f t="shared" ca="1" si="347"/>
        <v>0</v>
      </c>
      <c r="AS1491" s="688">
        <f t="shared" ca="1" si="348"/>
        <v>0</v>
      </c>
    </row>
    <row r="1492" spans="1:45" x14ac:dyDescent="0.2">
      <c r="A1492" s="423">
        <v>3639</v>
      </c>
      <c r="B1492" s="424">
        <v>1</v>
      </c>
      <c r="C1492" s="425" t="s">
        <v>317</v>
      </c>
      <c r="D1492" s="422">
        <f t="shared" si="349"/>
        <v>0</v>
      </c>
      <c r="E1492" s="422">
        <f t="shared" si="350"/>
        <v>0</v>
      </c>
      <c r="F1492" s="422">
        <f t="shared" si="351"/>
        <v>0</v>
      </c>
      <c r="G1492" s="422">
        <f t="shared" si="352"/>
        <v>0</v>
      </c>
      <c r="H1492" s="22">
        <f t="shared" si="353"/>
        <v>0</v>
      </c>
      <c r="I1492" s="116">
        <v>0</v>
      </c>
      <c r="J1492" s="116">
        <v>0</v>
      </c>
      <c r="K1492" s="116">
        <v>0</v>
      </c>
      <c r="L1492" s="116">
        <v>0</v>
      </c>
      <c r="M1492" s="22">
        <f t="shared" si="354"/>
        <v>0</v>
      </c>
      <c r="N1492" s="116">
        <v>0</v>
      </c>
      <c r="O1492" s="116">
        <v>0</v>
      </c>
      <c r="P1492" s="116">
        <v>0</v>
      </c>
      <c r="Q1492" s="116">
        <v>0</v>
      </c>
      <c r="R1492" s="22">
        <f t="shared" si="355"/>
        <v>0</v>
      </c>
      <c r="S1492" s="116">
        <v>0</v>
      </c>
      <c r="T1492" s="116">
        <v>0</v>
      </c>
      <c r="U1492" s="116">
        <v>0</v>
      </c>
      <c r="V1492" s="116">
        <v>0</v>
      </c>
      <c r="W1492" s="22">
        <f t="shared" si="356"/>
        <v>0</v>
      </c>
      <c r="X1492" s="22">
        <f t="shared" si="357"/>
        <v>0</v>
      </c>
      <c r="Y1492" s="22">
        <f ca="1">OFFSET('Cost Study'!$B$7,'Operations Support'!$C1492,'Operations Support'!$B1492)*$H1492</f>
        <v>0</v>
      </c>
      <c r="Z1492" s="23">
        <f ca="1">Y1492*'Cost Study'!$B$31</f>
        <v>0</v>
      </c>
      <c r="AA1492" s="23">
        <f ca="1">IF(A1492=10298,1.51,1)*IF($B1492&lt;3,$D1492*'Cost Study'!$B$32*OFFSET('Cost Study'!$B$7,'Operations Support'!$C1492,'Operations Support'!$B1492),0)</f>
        <v>0</v>
      </c>
      <c r="AB1492" s="24">
        <f ca="1">AA1492*'Cost Study'!$B$31</f>
        <v>0</v>
      </c>
      <c r="AC1492" s="23">
        <f ca="1">Y1492*'Cost Study'!$B$31</f>
        <v>0</v>
      </c>
      <c r="AD1492" s="24">
        <f ca="1">AA1492*'Cost Study'!$B$31</f>
        <v>0</v>
      </c>
      <c r="AE1492" s="377">
        <f t="shared" ca="1" si="358"/>
        <v>0</v>
      </c>
      <c r="AF1492" s="377">
        <f t="shared" ca="1" si="359"/>
        <v>0</v>
      </c>
      <c r="AH1492" s="688">
        <f>IFERROR($H1492/SUMIF($A:$A,$A1492,$H:$H)*SUMIF(Summary!$A$110:$A$186,$A1492,Summary!$P$110:$P$186),0)</f>
        <v>0</v>
      </c>
      <c r="AI1492" s="689">
        <f t="shared" ca="1" si="345"/>
        <v>0</v>
      </c>
      <c r="AJ1492" s="688">
        <f>IFERROR(H1492/SUMIF(A:A,A1492,H:H)*SUMIF(Summary!$A$110:$A$186,'Operations Support'!A1492,Summary!$Q$110:$Q$186),0)</f>
        <v>0</v>
      </c>
      <c r="AK1492" s="688">
        <f t="shared" ca="1" si="346"/>
        <v>0</v>
      </c>
      <c r="AM1492" s="688">
        <f>IFERROR($H1492/SUMIF($A:$A,$A1492,$H:$H)*SUMIF(Summary!$A$230:$A$266,$A1492,Summary!$P$230:$P$266),0)</f>
        <v>0</v>
      </c>
      <c r="AN1492" s="688">
        <f>IFERROR($H1492/SUMIF($A:$A,$A1492,$H:$H)*(SUMIF(Summary!$A$230:$A$266,$A1492,Summary!$L$230:$L$266)+SUMIF(Summary!$A$281:$A$317,$A1492,Summary!$L$281:$L$317))-AM1492,0)</f>
        <v>0</v>
      </c>
      <c r="AO1492" s="688">
        <f>IFERROR($H1492/SUMIF($A:$A,$A1492,$H:$H)*SUMIF(Summary!$A$230:$A$266,$A1492,Summary!$Q$230:$Q$266),0)</f>
        <v>0</v>
      </c>
      <c r="AP1492" s="688">
        <f>IFERROR($H1492/SUMIF($A:$A,$A1492,$H:$H)*(SUMIF(Summary!$A$230:$A$266,$A1492,Summary!$L$230:$L$266)+SUMIF(Summary!$A$281:$A$317,$A1492,Summary!$L$281:$L$317))-AO1492,0)</f>
        <v>0</v>
      </c>
      <c r="AQ1492" s="306"/>
      <c r="AR1492" s="688">
        <f t="shared" ca="1" si="347"/>
        <v>0</v>
      </c>
      <c r="AS1492" s="688">
        <f t="shared" ca="1" si="348"/>
        <v>0</v>
      </c>
    </row>
    <row r="1493" spans="1:45" x14ac:dyDescent="0.2">
      <c r="A1493" s="423">
        <v>3639</v>
      </c>
      <c r="B1493" s="424">
        <v>1</v>
      </c>
      <c r="C1493" s="425" t="s">
        <v>318</v>
      </c>
      <c r="D1493" s="422">
        <f t="shared" si="349"/>
        <v>587</v>
      </c>
      <c r="E1493" s="422">
        <f t="shared" si="350"/>
        <v>0</v>
      </c>
      <c r="F1493" s="422">
        <f t="shared" si="351"/>
        <v>441</v>
      </c>
      <c r="G1493" s="422">
        <f t="shared" si="352"/>
        <v>0</v>
      </c>
      <c r="H1493" s="22">
        <f t="shared" si="353"/>
        <v>1028</v>
      </c>
      <c r="I1493" s="116">
        <v>136</v>
      </c>
      <c r="J1493" s="116">
        <v>0</v>
      </c>
      <c r="K1493" s="116">
        <v>222</v>
      </c>
      <c r="L1493" s="116">
        <v>0</v>
      </c>
      <c r="M1493" s="22">
        <f t="shared" si="354"/>
        <v>358</v>
      </c>
      <c r="N1493" s="116">
        <v>442</v>
      </c>
      <c r="O1493" s="116">
        <v>0</v>
      </c>
      <c r="P1493" s="116">
        <v>219</v>
      </c>
      <c r="Q1493" s="116">
        <v>0</v>
      </c>
      <c r="R1493" s="22">
        <f t="shared" si="355"/>
        <v>661</v>
      </c>
      <c r="S1493" s="116">
        <v>9</v>
      </c>
      <c r="T1493" s="116">
        <v>0</v>
      </c>
      <c r="U1493" s="116">
        <v>0</v>
      </c>
      <c r="V1493" s="116">
        <v>0</v>
      </c>
      <c r="W1493" s="22">
        <f t="shared" si="356"/>
        <v>9</v>
      </c>
      <c r="X1493" s="22">
        <f t="shared" si="357"/>
        <v>34.266666666666666</v>
      </c>
      <c r="Y1493" s="22">
        <f ca="1">OFFSET('Cost Study'!$B$7,'Operations Support'!$C1493,'Operations Support'!$B1493)*$H1493</f>
        <v>1963.48</v>
      </c>
      <c r="Z1493" s="23">
        <f ca="1">Y1493*'Cost Study'!$B$31</f>
        <v>109664.14736254733</v>
      </c>
      <c r="AA1493" s="23">
        <f ca="1">IF(A1493=10298,1.51,1)*IF($B1493&lt;3,$D1493*'Cost Study'!$B$32*OFFSET('Cost Study'!$B$7,'Operations Support'!$C1493,'Operations Support'!$B1493),0)</f>
        <v>112.117</v>
      </c>
      <c r="AB1493" s="24">
        <f ca="1">AA1493*'Cost Study'!$B$31</f>
        <v>6261.9508270248334</v>
      </c>
      <c r="AC1493" s="23">
        <f ca="1">Y1493*'Cost Study'!$B$31</f>
        <v>109664.14736254733</v>
      </c>
      <c r="AD1493" s="24">
        <f ca="1">AA1493*'Cost Study'!$B$31</f>
        <v>6261.9508270248334</v>
      </c>
      <c r="AE1493" s="377">
        <f t="shared" ca="1" si="358"/>
        <v>115926.09818957216</v>
      </c>
      <c r="AF1493" s="377">
        <f t="shared" ca="1" si="359"/>
        <v>115926.09818957216</v>
      </c>
      <c r="AH1493" s="688">
        <f>IFERROR($H1493/SUMIF($A:$A,$A1493,$H:$H)*SUMIF(Summary!$A$110:$A$186,$A1493,Summary!$P$110:$P$186),0)</f>
        <v>48223.833465370881</v>
      </c>
      <c r="AI1493" s="689">
        <f t="shared" ca="1" si="345"/>
        <v>67702.26472420129</v>
      </c>
      <c r="AJ1493" s="688">
        <f>IFERROR(H1493/SUMIF(A:A,A1493,H:H)*SUMIF(Summary!$A$110:$A$186,'Operations Support'!A1493,Summary!$Q$110:$Q$186),0)</f>
        <v>48787.166218340761</v>
      </c>
      <c r="AK1493" s="688">
        <f t="shared" ca="1" si="346"/>
        <v>67138.931971231403</v>
      </c>
      <c r="AM1493" s="688">
        <f>IFERROR($H1493/SUMIF($A:$A,$A1493,$H:$H)*SUMIF(Summary!$A$230:$A$266,$A1493,Summary!$P$230:$P$266),0)</f>
        <v>9124.0166611383338</v>
      </c>
      <c r="AN1493" s="688">
        <f>IFERROR($H1493/SUMIF($A:$A,$A1493,$H:$H)*(SUMIF(Summary!$A$230:$A$266,$A1493,Summary!$L$230:$L$266)+SUMIF(Summary!$A$281:$A$317,$A1493,Summary!$L$281:$L$317))-AM1493,0)</f>
        <v>18175.904604769821</v>
      </c>
      <c r="AO1493" s="688">
        <f>IFERROR($H1493/SUMIF($A:$A,$A1493,$H:$H)*SUMIF(Summary!$A$230:$A$266,$A1493,Summary!$Q$230:$Q$266),0)</f>
        <v>9230.6000049853737</v>
      </c>
      <c r="AP1493" s="688">
        <f>IFERROR($H1493/SUMIF($A:$A,$A1493,$H:$H)*(SUMIF(Summary!$A$230:$A$266,$A1493,Summary!$L$230:$L$266)+SUMIF(Summary!$A$281:$A$317,$A1493,Summary!$L$281:$L$317))-AO1493,0)</f>
        <v>18069.321260922785</v>
      </c>
      <c r="AQ1493" s="306"/>
      <c r="AR1493" s="688">
        <f t="shared" ca="1" si="347"/>
        <v>85878.169328971111</v>
      </c>
      <c r="AS1493" s="688">
        <f t="shared" ca="1" si="348"/>
        <v>85208.25323215418</v>
      </c>
    </row>
    <row r="1494" spans="1:45" x14ac:dyDescent="0.2">
      <c r="A1494" s="423">
        <v>3639</v>
      </c>
      <c r="B1494" s="424">
        <v>1</v>
      </c>
      <c r="C1494" s="425" t="s">
        <v>319</v>
      </c>
      <c r="D1494" s="422">
        <f t="shared" si="349"/>
        <v>0</v>
      </c>
      <c r="E1494" s="422">
        <f t="shared" si="350"/>
        <v>0</v>
      </c>
      <c r="F1494" s="422">
        <f t="shared" si="351"/>
        <v>0</v>
      </c>
      <c r="G1494" s="422">
        <f t="shared" si="352"/>
        <v>0</v>
      </c>
      <c r="H1494" s="22">
        <f t="shared" si="353"/>
        <v>0</v>
      </c>
      <c r="I1494" s="116">
        <v>0</v>
      </c>
      <c r="J1494" s="116">
        <v>0</v>
      </c>
      <c r="K1494" s="116">
        <v>0</v>
      </c>
      <c r="L1494" s="116">
        <v>0</v>
      </c>
      <c r="M1494" s="22">
        <f t="shared" si="354"/>
        <v>0</v>
      </c>
      <c r="N1494" s="116">
        <v>0</v>
      </c>
      <c r="O1494" s="116">
        <v>0</v>
      </c>
      <c r="P1494" s="116">
        <v>0</v>
      </c>
      <c r="Q1494" s="116">
        <v>0</v>
      </c>
      <c r="R1494" s="22">
        <f t="shared" si="355"/>
        <v>0</v>
      </c>
      <c r="S1494" s="116">
        <v>0</v>
      </c>
      <c r="T1494" s="116">
        <v>0</v>
      </c>
      <c r="U1494" s="116">
        <v>0</v>
      </c>
      <c r="V1494" s="116">
        <v>0</v>
      </c>
      <c r="W1494" s="22">
        <f t="shared" si="356"/>
        <v>0</v>
      </c>
      <c r="X1494" s="22">
        <f t="shared" si="357"/>
        <v>0</v>
      </c>
      <c r="Y1494" s="22">
        <f ca="1">OFFSET('Cost Study'!$B$7,'Operations Support'!$C1494,'Operations Support'!$B1494)*$H1494</f>
        <v>0</v>
      </c>
      <c r="Z1494" s="23">
        <f ca="1">Y1494*'Cost Study'!$B$31</f>
        <v>0</v>
      </c>
      <c r="AA1494" s="23">
        <f ca="1">IF(A1494=10298,1.51,1)*IF($B1494&lt;3,$D1494*'Cost Study'!$B$32*OFFSET('Cost Study'!$B$7,'Operations Support'!$C1494,'Operations Support'!$B1494),0)</f>
        <v>0</v>
      </c>
      <c r="AB1494" s="24">
        <f ca="1">AA1494*'Cost Study'!$B$31</f>
        <v>0</v>
      </c>
      <c r="AC1494" s="23">
        <f ca="1">Y1494*'Cost Study'!$B$31</f>
        <v>0</v>
      </c>
      <c r="AD1494" s="24">
        <f ca="1">AA1494*'Cost Study'!$B$31</f>
        <v>0</v>
      </c>
      <c r="AE1494" s="377">
        <f t="shared" ca="1" si="358"/>
        <v>0</v>
      </c>
      <c r="AF1494" s="377">
        <f t="shared" ca="1" si="359"/>
        <v>0</v>
      </c>
      <c r="AH1494" s="688">
        <f>IFERROR($H1494/SUMIF($A:$A,$A1494,$H:$H)*SUMIF(Summary!$A$110:$A$186,$A1494,Summary!$P$110:$P$186),0)</f>
        <v>0</v>
      </c>
      <c r="AI1494" s="689">
        <f t="shared" ca="1" si="345"/>
        <v>0</v>
      </c>
      <c r="AJ1494" s="688">
        <f>IFERROR(H1494/SUMIF(A:A,A1494,H:H)*SUMIF(Summary!$A$110:$A$186,'Operations Support'!A1494,Summary!$Q$110:$Q$186),0)</f>
        <v>0</v>
      </c>
      <c r="AK1494" s="688">
        <f t="shared" ca="1" si="346"/>
        <v>0</v>
      </c>
      <c r="AM1494" s="688">
        <f>IFERROR($H1494/SUMIF($A:$A,$A1494,$H:$H)*SUMIF(Summary!$A$230:$A$266,$A1494,Summary!$P$230:$P$266),0)</f>
        <v>0</v>
      </c>
      <c r="AN1494" s="688">
        <f>IFERROR($H1494/SUMIF($A:$A,$A1494,$H:$H)*(SUMIF(Summary!$A$230:$A$266,$A1494,Summary!$L$230:$L$266)+SUMIF(Summary!$A$281:$A$317,$A1494,Summary!$L$281:$L$317))-AM1494,0)</f>
        <v>0</v>
      </c>
      <c r="AO1494" s="688">
        <f>IFERROR($H1494/SUMIF($A:$A,$A1494,$H:$H)*SUMIF(Summary!$A$230:$A$266,$A1494,Summary!$Q$230:$Q$266),0)</f>
        <v>0</v>
      </c>
      <c r="AP1494" s="688">
        <f>IFERROR($H1494/SUMIF($A:$A,$A1494,$H:$H)*(SUMIF(Summary!$A$230:$A$266,$A1494,Summary!$L$230:$L$266)+SUMIF(Summary!$A$281:$A$317,$A1494,Summary!$L$281:$L$317))-AO1494,0)</f>
        <v>0</v>
      </c>
      <c r="AQ1494" s="306"/>
      <c r="AR1494" s="688">
        <f t="shared" ca="1" si="347"/>
        <v>0</v>
      </c>
      <c r="AS1494" s="688">
        <f t="shared" ca="1" si="348"/>
        <v>0</v>
      </c>
    </row>
    <row r="1495" spans="1:45" x14ac:dyDescent="0.2">
      <c r="A1495" s="423">
        <v>3639</v>
      </c>
      <c r="B1495" s="424">
        <v>1</v>
      </c>
      <c r="C1495" s="425" t="s">
        <v>320</v>
      </c>
      <c r="D1495" s="422">
        <f t="shared" si="349"/>
        <v>83</v>
      </c>
      <c r="E1495" s="422">
        <f t="shared" si="350"/>
        <v>315</v>
      </c>
      <c r="F1495" s="422">
        <f t="shared" si="351"/>
        <v>581</v>
      </c>
      <c r="G1495" s="422">
        <f t="shared" si="352"/>
        <v>0</v>
      </c>
      <c r="H1495" s="22">
        <f t="shared" si="353"/>
        <v>979</v>
      </c>
      <c r="I1495" s="116">
        <v>20</v>
      </c>
      <c r="J1495" s="116">
        <v>120</v>
      </c>
      <c r="K1495" s="116">
        <v>124</v>
      </c>
      <c r="L1495" s="116">
        <v>0</v>
      </c>
      <c r="M1495" s="22">
        <f t="shared" si="354"/>
        <v>264</v>
      </c>
      <c r="N1495" s="116">
        <v>63</v>
      </c>
      <c r="O1495" s="116">
        <v>195</v>
      </c>
      <c r="P1495" s="116">
        <v>457</v>
      </c>
      <c r="Q1495" s="116">
        <v>0</v>
      </c>
      <c r="R1495" s="22">
        <f t="shared" si="355"/>
        <v>715</v>
      </c>
      <c r="S1495" s="116">
        <v>0</v>
      </c>
      <c r="T1495" s="116">
        <v>0</v>
      </c>
      <c r="U1495" s="116">
        <v>0</v>
      </c>
      <c r="V1495" s="116">
        <v>0</v>
      </c>
      <c r="W1495" s="22">
        <f t="shared" si="356"/>
        <v>0</v>
      </c>
      <c r="X1495" s="22">
        <f t="shared" si="357"/>
        <v>32.633333333333333</v>
      </c>
      <c r="Y1495" s="22">
        <f ca="1">OFFSET('Cost Study'!$B$7,'Operations Support'!$C1495,'Operations Support'!$B1495)*$H1495</f>
        <v>979</v>
      </c>
      <c r="Z1495" s="23">
        <f ca="1">Y1495*'Cost Study'!$B$31</f>
        <v>54679.03939328836</v>
      </c>
      <c r="AA1495" s="23">
        <f ca="1">IF(A1495=10298,1.51,1)*IF($B1495&lt;3,$D1495*'Cost Study'!$B$32*OFFSET('Cost Study'!$B$7,'Operations Support'!$C1495,'Operations Support'!$B1495),0)</f>
        <v>8.3000000000000007</v>
      </c>
      <c r="AB1495" s="24">
        <f ca="1">AA1495*'Cost Study'!$B$31</f>
        <v>463.57101834963578</v>
      </c>
      <c r="AC1495" s="23">
        <f ca="1">Y1495*'Cost Study'!$B$31</f>
        <v>54679.03939328836</v>
      </c>
      <c r="AD1495" s="24">
        <f ca="1">AA1495*'Cost Study'!$B$31</f>
        <v>463.57101834963578</v>
      </c>
      <c r="AE1495" s="377">
        <f t="shared" ca="1" si="358"/>
        <v>55142.610411637994</v>
      </c>
      <c r="AF1495" s="377">
        <f t="shared" ca="1" si="359"/>
        <v>55142.610411637994</v>
      </c>
      <c r="AH1495" s="688">
        <f>IFERROR($H1495/SUMIF($A:$A,$A1495,$H:$H)*SUMIF(Summary!$A$110:$A$186,$A1495,Summary!$P$110:$P$186),0)</f>
        <v>45925.226617313325</v>
      </c>
      <c r="AI1495" s="689">
        <f t="shared" ca="1" si="345"/>
        <v>9217.383794324669</v>
      </c>
      <c r="AJ1495" s="688">
        <f>IFERROR(H1495/SUMIF(A:A,A1495,H:H)*SUMIF(Summary!$A$110:$A$186,'Operations Support'!A1495,Summary!$Q$110:$Q$186),0)</f>
        <v>46461.707906377051</v>
      </c>
      <c r="AK1495" s="688">
        <f t="shared" ca="1" si="346"/>
        <v>8680.9025052609431</v>
      </c>
      <c r="AM1495" s="688">
        <f>IFERROR($H1495/SUMIF($A:$A,$A1495,$H:$H)*SUMIF(Summary!$A$230:$A$266,$A1495,Summary!$P$230:$P$266),0)</f>
        <v>8689.1170342941914</v>
      </c>
      <c r="AN1495" s="688">
        <f>IFERROR($H1495/SUMIF($A:$A,$A1495,$H:$H)*(SUMIF(Summary!$A$230:$A$266,$A1495,Summary!$L$230:$L$266)+SUMIF(Summary!$A$281:$A$317,$A1495,Summary!$L$281:$L$317))-AM1495,0)</f>
        <v>17309.543393063872</v>
      </c>
      <c r="AO1495" s="688">
        <f>IFERROR($H1495/SUMIF($A:$A,$A1495,$H:$H)*SUMIF(Summary!$A$230:$A$266,$A1495,Summary!$Q$230:$Q$266),0)</f>
        <v>8790.6200436582512</v>
      </c>
      <c r="AP1495" s="688">
        <f>IFERROR($H1495/SUMIF($A:$A,$A1495,$H:$H)*(SUMIF(Summary!$A$230:$A$266,$A1495,Summary!$L$230:$L$266)+SUMIF(Summary!$A$281:$A$317,$A1495,Summary!$L$281:$L$317))-AO1495,0)</f>
        <v>17208.040383699812</v>
      </c>
      <c r="AQ1495" s="306"/>
      <c r="AR1495" s="688">
        <f t="shared" ca="1" si="347"/>
        <v>26526.927187388541</v>
      </c>
      <c r="AS1495" s="688">
        <f t="shared" ca="1" si="348"/>
        <v>25888.942888960755</v>
      </c>
    </row>
    <row r="1496" spans="1:45" x14ac:dyDescent="0.2">
      <c r="A1496" s="423">
        <v>3639</v>
      </c>
      <c r="B1496" s="424">
        <v>2</v>
      </c>
      <c r="C1496" s="425" t="s">
        <v>300</v>
      </c>
      <c r="D1496" s="422">
        <f t="shared" si="349"/>
        <v>9703</v>
      </c>
      <c r="E1496" s="422">
        <f t="shared" si="350"/>
        <v>825</v>
      </c>
      <c r="F1496" s="422">
        <f t="shared" si="351"/>
        <v>2530</v>
      </c>
      <c r="G1496" s="422">
        <f t="shared" si="352"/>
        <v>0</v>
      </c>
      <c r="H1496" s="22">
        <f t="shared" si="353"/>
        <v>13058</v>
      </c>
      <c r="I1496" s="116">
        <v>4599</v>
      </c>
      <c r="J1496" s="116">
        <v>333</v>
      </c>
      <c r="K1496" s="116">
        <v>1068</v>
      </c>
      <c r="L1496" s="116">
        <v>0</v>
      </c>
      <c r="M1496" s="22">
        <f t="shared" si="354"/>
        <v>6000</v>
      </c>
      <c r="N1496" s="116">
        <v>4228</v>
      </c>
      <c r="O1496" s="116">
        <v>459</v>
      </c>
      <c r="P1496" s="116">
        <v>994</v>
      </c>
      <c r="Q1496" s="116">
        <v>0</v>
      </c>
      <c r="R1496" s="22">
        <f t="shared" si="355"/>
        <v>5681</v>
      </c>
      <c r="S1496" s="116">
        <v>876</v>
      </c>
      <c r="T1496" s="116">
        <v>33</v>
      </c>
      <c r="U1496" s="116">
        <v>468</v>
      </c>
      <c r="V1496" s="116">
        <v>0</v>
      </c>
      <c r="W1496" s="22">
        <f t="shared" si="356"/>
        <v>1377</v>
      </c>
      <c r="X1496" s="22">
        <f t="shared" si="357"/>
        <v>435.26666666666665</v>
      </c>
      <c r="Y1496" s="22">
        <f ca="1">OFFSET('Cost Study'!$B$7,'Operations Support'!$C1496,'Operations Support'!$B1496)*$H1496</f>
        <v>22851.5</v>
      </c>
      <c r="Z1496" s="23">
        <f ca="1">Y1496*'Cost Study'!$B$31</f>
        <v>1276300.376604422</v>
      </c>
      <c r="AA1496" s="23">
        <f ca="1">IF(A1496=10298,1.51,1)*IF($B1496&lt;3,$D1496*'Cost Study'!$B$32*OFFSET('Cost Study'!$B$7,'Operations Support'!$C1496,'Operations Support'!$B1496),0)</f>
        <v>1698.0250000000001</v>
      </c>
      <c r="AB1496" s="24">
        <f ca="1">AA1496*'Cost Study'!$B$31</f>
        <v>94837.973305197622</v>
      </c>
      <c r="AC1496" s="23">
        <f ca="1">Y1496*'Cost Study'!$B$31</f>
        <v>1276300.376604422</v>
      </c>
      <c r="AD1496" s="24">
        <f ca="1">AA1496*'Cost Study'!$B$31</f>
        <v>94837.973305197622</v>
      </c>
      <c r="AE1496" s="377">
        <f t="shared" ca="1" si="358"/>
        <v>1371138.3499096197</v>
      </c>
      <c r="AF1496" s="377">
        <f t="shared" ca="1" si="359"/>
        <v>1371138.3499096197</v>
      </c>
      <c r="AH1496" s="688">
        <f>IFERROR($H1496/SUMIF($A:$A,$A1496,$H:$H)*SUMIF(Summary!$A$110:$A$186,$A1496,Summary!$P$110:$P$186),0)</f>
        <v>612555.26983542112</v>
      </c>
      <c r="AI1496" s="689">
        <f t="shared" ca="1" si="345"/>
        <v>758583.08007419854</v>
      </c>
      <c r="AJ1496" s="688">
        <f>IFERROR(H1496/SUMIF(A:A,A1496,H:H)*SUMIF(Summary!$A$110:$A$186,'Operations Support'!A1496,Summary!$Q$110:$Q$186),0)</f>
        <v>619710.91097188101</v>
      </c>
      <c r="AK1496" s="688">
        <f t="shared" ca="1" si="346"/>
        <v>751427.43893773865</v>
      </c>
      <c r="AM1496" s="688">
        <f>IFERROR($H1496/SUMIF($A:$A,$A1496,$H:$H)*SUMIF(Summary!$A$230:$A$266,$A1496,Summary!$P$230:$P$266),0)</f>
        <v>115896.31280266961</v>
      </c>
      <c r="AN1496" s="688">
        <f>IFERROR($H1496/SUMIF($A:$A,$A1496,$H:$H)*(SUMIF(Summary!$A$230:$A$266,$A1496,Summary!$L$230:$L$266)+SUMIF(Summary!$A$281:$A$317,$A1496,Summary!$L$281:$L$317))-AM1496,0)</f>
        <v>230876.42249910929</v>
      </c>
      <c r="AO1496" s="688">
        <f>IFERROR($H1496/SUMIF($A:$A,$A1496,$H:$H)*SUMIF(Summary!$A$230:$A$266,$A1496,Summary!$Q$230:$Q$266),0)</f>
        <v>117250.1701022364</v>
      </c>
      <c r="AP1496" s="688">
        <f>IFERROR($H1496/SUMIF($A:$A,$A1496,$H:$H)*(SUMIF(Summary!$A$230:$A$266,$A1496,Summary!$L$230:$L$266)+SUMIF(Summary!$A$281:$A$317,$A1496,Summary!$L$281:$L$317))-AO1496,0)</f>
        <v>229522.5651995425</v>
      </c>
      <c r="AQ1496" s="306"/>
      <c r="AR1496" s="688">
        <f t="shared" ca="1" si="347"/>
        <v>989459.50257330784</v>
      </c>
      <c r="AS1496" s="688">
        <f t="shared" ca="1" si="348"/>
        <v>980950.0041372811</v>
      </c>
    </row>
    <row r="1497" spans="1:45" x14ac:dyDescent="0.2">
      <c r="A1497" s="423">
        <v>3639</v>
      </c>
      <c r="B1497" s="424">
        <v>2</v>
      </c>
      <c r="C1497" s="425" t="s">
        <v>301</v>
      </c>
      <c r="D1497" s="422">
        <f t="shared" si="349"/>
        <v>9729</v>
      </c>
      <c r="E1497" s="422">
        <f t="shared" si="350"/>
        <v>0</v>
      </c>
      <c r="F1497" s="422">
        <f t="shared" si="351"/>
        <v>1208</v>
      </c>
      <c r="G1497" s="422">
        <f t="shared" si="352"/>
        <v>0</v>
      </c>
      <c r="H1497" s="22">
        <f t="shared" si="353"/>
        <v>10937</v>
      </c>
      <c r="I1497" s="116">
        <v>3997</v>
      </c>
      <c r="J1497" s="116">
        <v>0</v>
      </c>
      <c r="K1497" s="116">
        <v>543</v>
      </c>
      <c r="L1497" s="116">
        <v>0</v>
      </c>
      <c r="M1497" s="22">
        <f t="shared" si="354"/>
        <v>4540</v>
      </c>
      <c r="N1497" s="116">
        <v>4799</v>
      </c>
      <c r="O1497" s="116">
        <v>0</v>
      </c>
      <c r="P1497" s="116">
        <v>665</v>
      </c>
      <c r="Q1497" s="116">
        <v>0</v>
      </c>
      <c r="R1497" s="22">
        <f t="shared" si="355"/>
        <v>5464</v>
      </c>
      <c r="S1497" s="116">
        <v>933</v>
      </c>
      <c r="T1497" s="116">
        <v>0</v>
      </c>
      <c r="U1497" s="116">
        <v>0</v>
      </c>
      <c r="V1497" s="116">
        <v>0</v>
      </c>
      <c r="W1497" s="22">
        <f t="shared" si="356"/>
        <v>933</v>
      </c>
      <c r="X1497" s="22">
        <f t="shared" si="357"/>
        <v>364.56666666666666</v>
      </c>
      <c r="Y1497" s="22">
        <f ca="1">OFFSET('Cost Study'!$B$7,'Operations Support'!$C1497,'Operations Support'!$B1497)*$H1497</f>
        <v>30186.12</v>
      </c>
      <c r="Z1497" s="23">
        <f ca="1">Y1497*'Cost Study'!$B$31</f>
        <v>1685953.0588463021</v>
      </c>
      <c r="AA1497" s="23">
        <f ca="1">IF(A1497=10298,1.51,1)*IF($B1497&lt;3,$D1497*'Cost Study'!$B$32*OFFSET('Cost Study'!$B$7,'Operations Support'!$C1497,'Operations Support'!$B1497),0)</f>
        <v>2685.2040000000002</v>
      </c>
      <c r="AB1497" s="24">
        <f ca="1">AA1497*'Cost Study'!$B$31</f>
        <v>149973.82563331511</v>
      </c>
      <c r="AC1497" s="23">
        <f ca="1">Y1497*'Cost Study'!$B$31</f>
        <v>1685953.0588463021</v>
      </c>
      <c r="AD1497" s="24">
        <f ca="1">AA1497*'Cost Study'!$B$31</f>
        <v>149973.82563331511</v>
      </c>
      <c r="AE1497" s="377">
        <f t="shared" ca="1" si="358"/>
        <v>1835926.8844796172</v>
      </c>
      <c r="AF1497" s="377">
        <f t="shared" ca="1" si="359"/>
        <v>1835926.8844796172</v>
      </c>
      <c r="AH1497" s="688">
        <f>IFERROR($H1497/SUMIF($A:$A,$A1497,$H:$H)*SUMIF(Summary!$A$110:$A$186,$A1497,Summary!$P$110:$P$186),0)</f>
        <v>513058.43055521534</v>
      </c>
      <c r="AI1497" s="689">
        <f t="shared" ca="1" si="345"/>
        <v>1322868.4539244019</v>
      </c>
      <c r="AJ1497" s="688">
        <f>IFERROR(H1497/SUMIF(A:A,A1497,H:H)*SUMIF(Summary!$A$110:$A$186,'Operations Support'!A1497,Summary!$Q$110:$Q$186),0)</f>
        <v>519051.78689688031</v>
      </c>
      <c r="AK1497" s="688">
        <f t="shared" ca="1" si="346"/>
        <v>1316875.097582737</v>
      </c>
      <c r="AM1497" s="688">
        <f>IFERROR($H1497/SUMIF($A:$A,$A1497,$H:$H)*SUMIF(Summary!$A$230:$A$266,$A1497,Summary!$P$230:$P$266),0)</f>
        <v>97071.37181213031</v>
      </c>
      <c r="AN1497" s="688">
        <f>IFERROR($H1497/SUMIF($A:$A,$A1497,$H:$H)*(SUMIF(Summary!$A$230:$A$266,$A1497,Summary!$L$230:$L$266)+SUMIF(Summary!$A$281:$A$317,$A1497,Summary!$L$281:$L$317))-AM1497,0)</f>
        <v>193375.35862098011</v>
      </c>
      <c r="AO1497" s="688">
        <f>IFERROR($H1497/SUMIF($A:$A,$A1497,$H:$H)*SUMIF(Summary!$A$230:$A$266,$A1497,Summary!$Q$230:$Q$266),0)</f>
        <v>98205.323204790897</v>
      </c>
      <c r="AP1497" s="688">
        <f>IFERROR($H1497/SUMIF($A:$A,$A1497,$H:$H)*(SUMIF(Summary!$A$230:$A$266,$A1497,Summary!$L$230:$L$266)+SUMIF(Summary!$A$281:$A$317,$A1497,Summary!$L$281:$L$317))-AO1497,0)</f>
        <v>192241.40722831956</v>
      </c>
      <c r="AQ1497" s="306"/>
      <c r="AR1497" s="688">
        <f t="shared" ca="1" si="347"/>
        <v>1516243.812545382</v>
      </c>
      <c r="AS1497" s="688">
        <f t="shared" ca="1" si="348"/>
        <v>1509116.5048110564</v>
      </c>
    </row>
    <row r="1498" spans="1:45" x14ac:dyDescent="0.2">
      <c r="A1498" s="423">
        <v>3639</v>
      </c>
      <c r="B1498" s="424">
        <v>2</v>
      </c>
      <c r="C1498" s="425" t="s">
        <v>302</v>
      </c>
      <c r="D1498" s="422">
        <f t="shared" si="349"/>
        <v>1607</v>
      </c>
      <c r="E1498" s="422">
        <f t="shared" si="350"/>
        <v>4</v>
      </c>
      <c r="F1498" s="422">
        <f t="shared" si="351"/>
        <v>224</v>
      </c>
      <c r="G1498" s="422">
        <f t="shared" si="352"/>
        <v>0</v>
      </c>
      <c r="H1498" s="22">
        <f t="shared" si="353"/>
        <v>1835</v>
      </c>
      <c r="I1498" s="116">
        <v>745</v>
      </c>
      <c r="J1498" s="116">
        <v>2</v>
      </c>
      <c r="K1498" s="116">
        <v>74</v>
      </c>
      <c r="L1498" s="116">
        <v>0</v>
      </c>
      <c r="M1498" s="22">
        <f t="shared" si="354"/>
        <v>821</v>
      </c>
      <c r="N1498" s="116">
        <v>793</v>
      </c>
      <c r="O1498" s="116">
        <v>2</v>
      </c>
      <c r="P1498" s="116">
        <v>150</v>
      </c>
      <c r="Q1498" s="116">
        <v>0</v>
      </c>
      <c r="R1498" s="22">
        <f t="shared" si="355"/>
        <v>945</v>
      </c>
      <c r="S1498" s="116">
        <v>69</v>
      </c>
      <c r="T1498" s="116">
        <v>0</v>
      </c>
      <c r="U1498" s="116">
        <v>0</v>
      </c>
      <c r="V1498" s="116">
        <v>0</v>
      </c>
      <c r="W1498" s="22">
        <f t="shared" si="356"/>
        <v>69</v>
      </c>
      <c r="X1498" s="22">
        <f t="shared" si="357"/>
        <v>61.166666666666664</v>
      </c>
      <c r="Y1498" s="22">
        <f ca="1">OFFSET('Cost Study'!$B$7,'Operations Support'!$C1498,'Operations Support'!$B1498)*$H1498</f>
        <v>4881.1000000000004</v>
      </c>
      <c r="Z1498" s="23">
        <f ca="1">Y1498*'Cost Study'!$B$31</f>
        <v>272618.85514053103</v>
      </c>
      <c r="AA1498" s="23">
        <f ca="1">IF(A1498=10298,1.51,1)*IF($B1498&lt;3,$D1498*'Cost Study'!$B$32*OFFSET('Cost Study'!$B$7,'Operations Support'!$C1498,'Operations Support'!$B1498),0)</f>
        <v>427.46200000000005</v>
      </c>
      <c r="AB1498" s="24">
        <f ca="1">AA1498*'Cost Study'!$B$31</f>
        <v>23874.577668165304</v>
      </c>
      <c r="AC1498" s="23">
        <f ca="1">Y1498*'Cost Study'!$B$31</f>
        <v>272618.85514053103</v>
      </c>
      <c r="AD1498" s="24">
        <f ca="1">AA1498*'Cost Study'!$B$31</f>
        <v>23874.577668165304</v>
      </c>
      <c r="AE1498" s="377">
        <f t="shared" ca="1" si="358"/>
        <v>296493.43280869635</v>
      </c>
      <c r="AF1498" s="377">
        <f t="shared" ca="1" si="359"/>
        <v>296493.43280869635</v>
      </c>
      <c r="AH1498" s="688">
        <f>IFERROR($H1498/SUMIF($A:$A,$A1498,$H:$H)*SUMIF(Summary!$A$110:$A$186,$A1498,Summary!$P$110:$P$186),0)</f>
        <v>86080.48094256378</v>
      </c>
      <c r="AI1498" s="689">
        <f t="shared" ca="1" si="345"/>
        <v>210412.95186613256</v>
      </c>
      <c r="AJ1498" s="688">
        <f>IFERROR(H1498/SUMIF(A:A,A1498,H:H)*SUMIF(Summary!$A$110:$A$186,'Operations Support'!A1498,Summary!$Q$110:$Q$186),0)</f>
        <v>87086.040866396215</v>
      </c>
      <c r="AK1498" s="688">
        <f t="shared" ca="1" si="346"/>
        <v>209407.39194230014</v>
      </c>
      <c r="AM1498" s="688">
        <f>IFERROR($H1498/SUMIF($A:$A,$A1498,$H:$H)*SUMIF(Summary!$A$230:$A$266,$A1498,Summary!$P$230:$P$266),0)</f>
        <v>16286.547250183699</v>
      </c>
      <c r="AN1498" s="688">
        <f>IFERROR($H1498/SUMIF($A:$A,$A1498,$H:$H)*(SUMIF(Summary!$A$230:$A$266,$A1498,Summary!$L$230:$L$266)+SUMIF(Summary!$A$281:$A$317,$A1498,Summary!$L$281:$L$317))-AM1498,0)</f>
        <v>32444.343336335245</v>
      </c>
      <c r="AO1498" s="688">
        <f>IFERROR($H1498/SUMIF($A:$A,$A1498,$H:$H)*SUMIF(Summary!$A$230:$A$266,$A1498,Summary!$Q$230:$Q$266),0)</f>
        <v>16476.800592556578</v>
      </c>
      <c r="AP1498" s="688">
        <f>IFERROR($H1498/SUMIF($A:$A,$A1498,$H:$H)*(SUMIF(Summary!$A$230:$A$266,$A1498,Summary!$L$230:$L$266)+SUMIF(Summary!$A$281:$A$317,$A1498,Summary!$L$281:$L$317))-AO1498,0)</f>
        <v>32254.089993962367</v>
      </c>
      <c r="AQ1498" s="306"/>
      <c r="AR1498" s="688">
        <f t="shared" ca="1" si="347"/>
        <v>242857.29520246779</v>
      </c>
      <c r="AS1498" s="688">
        <f t="shared" ca="1" si="348"/>
        <v>241661.48193626251</v>
      </c>
    </row>
    <row r="1499" spans="1:45" x14ac:dyDescent="0.2">
      <c r="A1499" s="423">
        <v>3639</v>
      </c>
      <c r="B1499" s="424">
        <v>2</v>
      </c>
      <c r="C1499" s="425" t="s">
        <v>303</v>
      </c>
      <c r="D1499" s="422">
        <f t="shared" si="349"/>
        <v>5296</v>
      </c>
      <c r="E1499" s="422">
        <f t="shared" si="350"/>
        <v>219</v>
      </c>
      <c r="F1499" s="422">
        <f t="shared" si="351"/>
        <v>1479</v>
      </c>
      <c r="G1499" s="422">
        <f t="shared" si="352"/>
        <v>0</v>
      </c>
      <c r="H1499" s="22">
        <f t="shared" si="353"/>
        <v>6994</v>
      </c>
      <c r="I1499" s="116">
        <v>2148</v>
      </c>
      <c r="J1499" s="116">
        <v>153</v>
      </c>
      <c r="K1499" s="116">
        <v>480</v>
      </c>
      <c r="L1499" s="116">
        <v>0</v>
      </c>
      <c r="M1499" s="22">
        <f t="shared" si="354"/>
        <v>2781</v>
      </c>
      <c r="N1499" s="116">
        <v>2360</v>
      </c>
      <c r="O1499" s="116">
        <v>66</v>
      </c>
      <c r="P1499" s="116">
        <v>975</v>
      </c>
      <c r="Q1499" s="116">
        <v>0</v>
      </c>
      <c r="R1499" s="22">
        <f t="shared" si="355"/>
        <v>3401</v>
      </c>
      <c r="S1499" s="116">
        <v>788</v>
      </c>
      <c r="T1499" s="116">
        <v>0</v>
      </c>
      <c r="U1499" s="116">
        <v>24</v>
      </c>
      <c r="V1499" s="116">
        <v>0</v>
      </c>
      <c r="W1499" s="22">
        <f t="shared" si="356"/>
        <v>812</v>
      </c>
      <c r="X1499" s="22">
        <f t="shared" si="357"/>
        <v>233.13333333333333</v>
      </c>
      <c r="Y1499" s="22">
        <f ca="1">OFFSET('Cost Study'!$B$7,'Operations Support'!$C1499,'Operations Support'!$B1499)*$H1499</f>
        <v>13848.119999999999</v>
      </c>
      <c r="Z1499" s="23">
        <f ca="1">Y1499*'Cost Study'!$B$31</f>
        <v>773444.22778650094</v>
      </c>
      <c r="AA1499" s="23">
        <f ca="1">IF(A1499=10298,1.51,1)*IF($B1499&lt;3,$D1499*'Cost Study'!$B$32*OFFSET('Cost Study'!$B$7,'Operations Support'!$C1499,'Operations Support'!$B1499),0)</f>
        <v>1048.6079999999999</v>
      </c>
      <c r="AB1499" s="24">
        <f ca="1">AA1499*'Cost Study'!$B$31</f>
        <v>58566.780531274075</v>
      </c>
      <c r="AC1499" s="23">
        <f ca="1">Y1499*'Cost Study'!$B$31</f>
        <v>773444.22778650094</v>
      </c>
      <c r="AD1499" s="24">
        <f ca="1">AA1499*'Cost Study'!$B$31</f>
        <v>58566.780531274075</v>
      </c>
      <c r="AE1499" s="377">
        <f t="shared" ca="1" si="358"/>
        <v>832011.00831777498</v>
      </c>
      <c r="AF1499" s="377">
        <f t="shared" ca="1" si="359"/>
        <v>832011.00831777498</v>
      </c>
      <c r="AH1499" s="688">
        <f>IFERROR($H1499/SUMIF($A:$A,$A1499,$H:$H)*SUMIF(Summary!$A$110:$A$186,$A1499,Summary!$P$110:$P$186),0)</f>
        <v>328090.94480233849</v>
      </c>
      <c r="AI1499" s="689">
        <f t="shared" ca="1" si="345"/>
        <v>503920.06351543649</v>
      </c>
      <c r="AJ1499" s="688">
        <f>IFERROR(H1499/SUMIF(A:A,A1499,H:H)*SUMIF(Summary!$A$110:$A$186,'Operations Support'!A1499,Summary!$Q$110:$Q$186),0)</f>
        <v>331923.58028314722</v>
      </c>
      <c r="AK1499" s="688">
        <f t="shared" ca="1" si="346"/>
        <v>500087.42803462775</v>
      </c>
      <c r="AM1499" s="688">
        <f>IFERROR($H1499/SUMIF($A:$A,$A1499,$H:$H)*SUMIF(Summary!$A$230:$A$266,$A1499,Summary!$P$230:$P$266),0)</f>
        <v>62075.265105059836</v>
      </c>
      <c r="AN1499" s="688">
        <f>IFERROR($H1499/SUMIF($A:$A,$A1499,$H:$H)*(SUMIF(Summary!$A$230:$A$266,$A1499,Summary!$L$230:$L$266)+SUMIF(Summary!$A$281:$A$317,$A1499,Summary!$L$281:$L$317))-AM1499,0)</f>
        <v>123659.80234023361</v>
      </c>
      <c r="AO1499" s="688">
        <f>IFERROR($H1499/SUMIF($A:$A,$A1499,$H:$H)*SUMIF(Summary!$A$230:$A$266,$A1499,Summary!$Q$230:$Q$266),0)</f>
        <v>62800.405092283771</v>
      </c>
      <c r="AP1499" s="688">
        <f>IFERROR($H1499/SUMIF($A:$A,$A1499,$H:$H)*(SUMIF(Summary!$A$230:$A$266,$A1499,Summary!$L$230:$L$266)+SUMIF(Summary!$A$281:$A$317,$A1499,Summary!$L$281:$L$317))-AO1499,0)</f>
        <v>122934.66235300968</v>
      </c>
      <c r="AQ1499" s="306"/>
      <c r="AR1499" s="688">
        <f t="shared" ca="1" si="347"/>
        <v>627579.86585567007</v>
      </c>
      <c r="AS1499" s="688">
        <f t="shared" ca="1" si="348"/>
        <v>623022.09038763749</v>
      </c>
    </row>
    <row r="1500" spans="1:45" x14ac:dyDescent="0.2">
      <c r="A1500" s="423">
        <v>3639</v>
      </c>
      <c r="B1500" s="424">
        <v>2</v>
      </c>
      <c r="C1500" s="425" t="s">
        <v>304</v>
      </c>
      <c r="D1500" s="422">
        <f t="shared" si="349"/>
        <v>3806</v>
      </c>
      <c r="E1500" s="422">
        <f t="shared" si="350"/>
        <v>0</v>
      </c>
      <c r="F1500" s="422">
        <f t="shared" si="351"/>
        <v>394</v>
      </c>
      <c r="G1500" s="422">
        <f t="shared" si="352"/>
        <v>0</v>
      </c>
      <c r="H1500" s="22">
        <f t="shared" si="353"/>
        <v>4200</v>
      </c>
      <c r="I1500" s="116">
        <v>2065</v>
      </c>
      <c r="J1500" s="116">
        <v>0</v>
      </c>
      <c r="K1500" s="116">
        <v>156</v>
      </c>
      <c r="L1500" s="116">
        <v>0</v>
      </c>
      <c r="M1500" s="22">
        <f t="shared" si="354"/>
        <v>2221</v>
      </c>
      <c r="N1500" s="116">
        <v>1390</v>
      </c>
      <c r="O1500" s="116">
        <v>0</v>
      </c>
      <c r="P1500" s="116">
        <v>238</v>
      </c>
      <c r="Q1500" s="116">
        <v>0</v>
      </c>
      <c r="R1500" s="22">
        <f t="shared" si="355"/>
        <v>1628</v>
      </c>
      <c r="S1500" s="116">
        <v>351</v>
      </c>
      <c r="T1500" s="116">
        <v>0</v>
      </c>
      <c r="U1500" s="116">
        <v>0</v>
      </c>
      <c r="V1500" s="116">
        <v>0</v>
      </c>
      <c r="W1500" s="22">
        <f t="shared" si="356"/>
        <v>351</v>
      </c>
      <c r="X1500" s="22">
        <f t="shared" si="357"/>
        <v>140</v>
      </c>
      <c r="Y1500" s="22">
        <f ca="1">OFFSET('Cost Study'!$B$7,'Operations Support'!$C1500,'Operations Support'!$B1500)*$H1500</f>
        <v>9996</v>
      </c>
      <c r="Z1500" s="23">
        <f ca="1">Y1500*'Cost Study'!$B$31</f>
        <v>558295.89149674203</v>
      </c>
      <c r="AA1500" s="23">
        <f ca="1">IF(A1500=10298,1.51,1)*IF($B1500&lt;3,$D1500*'Cost Study'!$B$32*OFFSET('Cost Study'!$B$7,'Operations Support'!$C1500,'Operations Support'!$B1500),0)</f>
        <v>905.82799999999997</v>
      </c>
      <c r="AB1500" s="24">
        <f ca="1">AA1500*'Cost Study'!$B$31</f>
        <v>50592.241977061909</v>
      </c>
      <c r="AC1500" s="23">
        <f ca="1">Y1500*'Cost Study'!$B$31</f>
        <v>558295.89149674203</v>
      </c>
      <c r="AD1500" s="24">
        <f ca="1">AA1500*'Cost Study'!$B$31</f>
        <v>50592.241977061909</v>
      </c>
      <c r="AE1500" s="377">
        <f t="shared" ca="1" si="358"/>
        <v>608888.13347380399</v>
      </c>
      <c r="AF1500" s="377">
        <f t="shared" ca="1" si="359"/>
        <v>608888.13347380399</v>
      </c>
      <c r="AH1500" s="688">
        <f>IFERROR($H1500/SUMIF($A:$A,$A1500,$H:$H)*SUMIF(Summary!$A$110:$A$186,$A1500,Summary!$P$110:$P$186),0)</f>
        <v>197023.44411921958</v>
      </c>
      <c r="AI1500" s="689">
        <f t="shared" ca="1" si="345"/>
        <v>411864.68935458444</v>
      </c>
      <c r="AJ1500" s="688">
        <f>IFERROR(H1500/SUMIF(A:A,A1500,H:H)*SUMIF(Summary!$A$110:$A$186,'Operations Support'!A1500,Summary!$Q$110:$Q$186),0)</f>
        <v>199324.9981683183</v>
      </c>
      <c r="AK1500" s="688">
        <f t="shared" ca="1" si="346"/>
        <v>409563.13530548569</v>
      </c>
      <c r="AM1500" s="688">
        <f>IFERROR($H1500/SUMIF($A:$A,$A1500,$H:$H)*SUMIF(Summary!$A$230:$A$266,$A1500,Summary!$P$230:$P$266),0)</f>
        <v>37277.110872355064</v>
      </c>
      <c r="AN1500" s="688">
        <f>IFERROR($H1500/SUMIF($A:$A,$A1500,$H:$H)*(SUMIF(Summary!$A$230:$A$266,$A1500,Summary!$L$230:$L$266)+SUMIF(Summary!$A$281:$A$317,$A1500,Summary!$L$281:$L$317))-AM1500,0)</f>
        <v>74259.532431938977</v>
      </c>
      <c r="AO1500" s="688">
        <f>IFERROR($H1500/SUMIF($A:$A,$A1500,$H:$H)*SUMIF(Summary!$A$230:$A$266,$A1500,Summary!$Q$230:$Q$266),0)</f>
        <v>37712.568113753478</v>
      </c>
      <c r="AP1500" s="688">
        <f>IFERROR($H1500/SUMIF($A:$A,$A1500,$H:$H)*(SUMIF(Summary!$A$230:$A$266,$A1500,Summary!$L$230:$L$266)+SUMIF(Summary!$A$281:$A$317,$A1500,Summary!$L$281:$L$317))-AO1500,0)</f>
        <v>73824.075190540549</v>
      </c>
      <c r="AQ1500" s="306"/>
      <c r="AR1500" s="688">
        <f t="shared" ca="1" si="347"/>
        <v>486124.22178652341</v>
      </c>
      <c r="AS1500" s="688">
        <f t="shared" ca="1" si="348"/>
        <v>483387.21049602621</v>
      </c>
    </row>
    <row r="1501" spans="1:45" x14ac:dyDescent="0.2">
      <c r="A1501" s="423">
        <v>3639</v>
      </c>
      <c r="B1501" s="424">
        <v>2</v>
      </c>
      <c r="C1501" s="425" t="s">
        <v>305</v>
      </c>
      <c r="D1501" s="422">
        <f t="shared" si="349"/>
        <v>10791</v>
      </c>
      <c r="E1501" s="422">
        <f t="shared" si="350"/>
        <v>0</v>
      </c>
      <c r="F1501" s="422">
        <f t="shared" si="351"/>
        <v>4378</v>
      </c>
      <c r="G1501" s="422">
        <f t="shared" si="352"/>
        <v>0</v>
      </c>
      <c r="H1501" s="22">
        <f t="shared" si="353"/>
        <v>15169</v>
      </c>
      <c r="I1501" s="116">
        <v>5298</v>
      </c>
      <c r="J1501" s="116">
        <v>0</v>
      </c>
      <c r="K1501" s="116">
        <v>2216</v>
      </c>
      <c r="L1501" s="116">
        <v>0</v>
      </c>
      <c r="M1501" s="22">
        <f t="shared" si="354"/>
        <v>7514</v>
      </c>
      <c r="N1501" s="116">
        <v>4764</v>
      </c>
      <c r="O1501" s="116">
        <v>0</v>
      </c>
      <c r="P1501" s="116">
        <v>1723</v>
      </c>
      <c r="Q1501" s="116">
        <v>0</v>
      </c>
      <c r="R1501" s="22">
        <f t="shared" si="355"/>
        <v>6487</v>
      </c>
      <c r="S1501" s="116">
        <v>729</v>
      </c>
      <c r="T1501" s="116">
        <v>0</v>
      </c>
      <c r="U1501" s="116">
        <v>439</v>
      </c>
      <c r="V1501" s="116">
        <v>0</v>
      </c>
      <c r="W1501" s="22">
        <f t="shared" si="356"/>
        <v>1168</v>
      </c>
      <c r="X1501" s="22">
        <f t="shared" si="357"/>
        <v>505.63333333333333</v>
      </c>
      <c r="Y1501" s="22">
        <f ca="1">OFFSET('Cost Study'!$B$7,'Operations Support'!$C1501,'Operations Support'!$B1501)*$H1501</f>
        <v>45355.310000000005</v>
      </c>
      <c r="Z1501" s="23">
        <f ca="1">Y1501*'Cost Study'!$B$31</f>
        <v>2533181.5956943883</v>
      </c>
      <c r="AA1501" s="23">
        <f ca="1">IF(A1501=10298,1.51,1)*IF($B1501&lt;3,$D1501*'Cost Study'!$B$32*OFFSET('Cost Study'!$B$7,'Operations Support'!$C1501,'Operations Support'!$B1501),0)</f>
        <v>3226.5090000000005</v>
      </c>
      <c r="AB1501" s="24">
        <f ca="1">AA1501*'Cost Study'!$B$31</f>
        <v>180206.75455955003</v>
      </c>
      <c r="AC1501" s="23">
        <f ca="1">Y1501*'Cost Study'!$B$31</f>
        <v>2533181.5956943883</v>
      </c>
      <c r="AD1501" s="24">
        <f ca="1">AA1501*'Cost Study'!$B$31</f>
        <v>180206.75455955003</v>
      </c>
      <c r="AE1501" s="377">
        <f t="shared" ca="1" si="358"/>
        <v>2713388.3502539382</v>
      </c>
      <c r="AF1501" s="377">
        <f t="shared" ca="1" si="359"/>
        <v>2713388.3502539382</v>
      </c>
      <c r="AH1501" s="688">
        <f>IFERROR($H1501/SUMIF($A:$A,$A1501,$H:$H)*SUMIF(Summary!$A$110:$A$186,$A1501,Summary!$P$110:$P$186),0)</f>
        <v>711583.005677248</v>
      </c>
      <c r="AI1501" s="689">
        <f t="shared" ca="1" si="345"/>
        <v>2001805.3445766903</v>
      </c>
      <c r="AJ1501" s="688">
        <f>IFERROR(H1501/SUMIF(A:A,A1501,H:H)*SUMIF(Summary!$A$110:$A$186,'Operations Support'!A1501,Summary!$Q$110:$Q$186),0)</f>
        <v>719895.45171790966</v>
      </c>
      <c r="AK1501" s="688">
        <f t="shared" ca="1" si="346"/>
        <v>1993492.8985360286</v>
      </c>
      <c r="AM1501" s="688">
        <f>IFERROR($H1501/SUMIF($A:$A,$A1501,$H:$H)*SUMIF(Summary!$A$230:$A$266,$A1501,Summary!$P$230:$P$266),0)</f>
        <v>134632.49876732237</v>
      </c>
      <c r="AN1501" s="688">
        <f>IFERROR($H1501/SUMIF($A:$A,$A1501,$H:$H)*(SUMIF(Summary!$A$230:$A$266,$A1501,Summary!$L$230:$L$266)+SUMIF(Summary!$A$281:$A$317,$A1501,Summary!$L$281:$L$317))-AM1501,0)</f>
        <v>268200.67796668631</v>
      </c>
      <c r="AO1501" s="688">
        <f>IFERROR($H1501/SUMIF($A:$A,$A1501,$H:$H)*SUMIF(Summary!$A$230:$A$266,$A1501,Summary!$Q$230:$Q$266),0)</f>
        <v>136205.22517083964</v>
      </c>
      <c r="AP1501" s="688">
        <f>IFERROR($H1501/SUMIF($A:$A,$A1501,$H:$H)*(SUMIF(Summary!$A$230:$A$266,$A1501,Summary!$L$230:$L$266)+SUMIF(Summary!$A$281:$A$317,$A1501,Summary!$L$281:$L$317))-AO1501,0)</f>
        <v>266627.95156316902</v>
      </c>
      <c r="AQ1501" s="306"/>
      <c r="AR1501" s="688">
        <f t="shared" ca="1" si="347"/>
        <v>2270006.0225433768</v>
      </c>
      <c r="AS1501" s="688">
        <f t="shared" ca="1" si="348"/>
        <v>2260120.8500991976</v>
      </c>
    </row>
    <row r="1502" spans="1:45" x14ac:dyDescent="0.2">
      <c r="A1502" s="423">
        <v>3639</v>
      </c>
      <c r="B1502" s="424">
        <v>2</v>
      </c>
      <c r="C1502" s="425" t="s">
        <v>306</v>
      </c>
      <c r="D1502" s="422">
        <f t="shared" si="349"/>
        <v>825</v>
      </c>
      <c r="E1502" s="422">
        <f t="shared" si="350"/>
        <v>216</v>
      </c>
      <c r="F1502" s="422">
        <f t="shared" si="351"/>
        <v>33</v>
      </c>
      <c r="G1502" s="422">
        <f t="shared" si="352"/>
        <v>0</v>
      </c>
      <c r="H1502" s="22">
        <f t="shared" si="353"/>
        <v>1074</v>
      </c>
      <c r="I1502" s="116">
        <v>405</v>
      </c>
      <c r="J1502" s="116">
        <v>105</v>
      </c>
      <c r="K1502" s="116">
        <v>33</v>
      </c>
      <c r="L1502" s="116">
        <v>0</v>
      </c>
      <c r="M1502" s="22">
        <f t="shared" si="354"/>
        <v>543</v>
      </c>
      <c r="N1502" s="116">
        <v>393</v>
      </c>
      <c r="O1502" s="116">
        <v>111</v>
      </c>
      <c r="P1502" s="116">
        <v>0</v>
      </c>
      <c r="Q1502" s="116">
        <v>0</v>
      </c>
      <c r="R1502" s="22">
        <f t="shared" si="355"/>
        <v>504</v>
      </c>
      <c r="S1502" s="116">
        <v>27</v>
      </c>
      <c r="T1502" s="116">
        <v>0</v>
      </c>
      <c r="U1502" s="116">
        <v>0</v>
      </c>
      <c r="V1502" s="116">
        <v>0</v>
      </c>
      <c r="W1502" s="22">
        <f t="shared" si="356"/>
        <v>27</v>
      </c>
      <c r="X1502" s="22">
        <f t="shared" si="357"/>
        <v>35.799999999999997</v>
      </c>
      <c r="Y1502" s="22">
        <f ca="1">OFFSET('Cost Study'!$B$7,'Operations Support'!$C1502,'Operations Support'!$B1502)*$H1502</f>
        <v>1933.2</v>
      </c>
      <c r="Z1502" s="23">
        <f ca="1">Y1502*'Cost Study'!$B$31</f>
        <v>107972.95092451999</v>
      </c>
      <c r="AA1502" s="23">
        <f ca="1">IF(A1502=10298,1.51,1)*IF($B1502&lt;3,$D1502*'Cost Study'!$B$32*OFFSET('Cost Study'!$B$7,'Operations Support'!$C1502,'Operations Support'!$B1502),0)</f>
        <v>148.5</v>
      </c>
      <c r="AB1502" s="24">
        <f ca="1">AA1502*'Cost Study'!$B$31</f>
        <v>8294.0115933639645</v>
      </c>
      <c r="AC1502" s="23">
        <f ca="1">Y1502*'Cost Study'!$B$31</f>
        <v>107972.95092451999</v>
      </c>
      <c r="AD1502" s="24">
        <f ca="1">AA1502*'Cost Study'!$B$31</f>
        <v>8294.0115933639645</v>
      </c>
      <c r="AE1502" s="377">
        <f t="shared" ca="1" si="358"/>
        <v>116266.96251788395</v>
      </c>
      <c r="AF1502" s="377">
        <f t="shared" ca="1" si="359"/>
        <v>116266.96251788395</v>
      </c>
      <c r="AH1502" s="688">
        <f>IFERROR($H1502/SUMIF($A:$A,$A1502,$H:$H)*SUMIF(Summary!$A$110:$A$186,$A1502,Summary!$P$110:$P$186),0)</f>
        <v>50381.709281914722</v>
      </c>
      <c r="AI1502" s="689">
        <f t="shared" ca="1" si="345"/>
        <v>65885.253235969227</v>
      </c>
      <c r="AJ1502" s="688">
        <f>IFERROR(H1502/SUMIF(A:A,A1502,H:H)*SUMIF(Summary!$A$110:$A$186,'Operations Support'!A1502,Summary!$Q$110:$Q$186),0)</f>
        <v>50970.249531612826</v>
      </c>
      <c r="AK1502" s="688">
        <f t="shared" ca="1" si="346"/>
        <v>65296.712986271123</v>
      </c>
      <c r="AM1502" s="688">
        <f>IFERROR($H1502/SUMIF($A:$A,$A1502,$H:$H)*SUMIF(Summary!$A$230:$A$266,$A1502,Summary!$P$230:$P$266),0)</f>
        <v>9532.289780216508</v>
      </c>
      <c r="AN1502" s="688">
        <f>IFERROR($H1502/SUMIF($A:$A,$A1502,$H:$H)*(SUMIF(Summary!$A$230:$A$266,$A1502,Summary!$L$230:$L$266)+SUMIF(Summary!$A$281:$A$317,$A1502,Summary!$L$281:$L$317))-AM1502,0)</f>
        <v>18989.223293310111</v>
      </c>
      <c r="AO1502" s="688">
        <f>IFERROR($H1502/SUMIF($A:$A,$A1502,$H:$H)*SUMIF(Summary!$A$230:$A$266,$A1502,Summary!$Q$230:$Q$266),0)</f>
        <v>9643.6424176598175</v>
      </c>
      <c r="AP1502" s="688">
        <f>IFERROR($H1502/SUMIF($A:$A,$A1502,$H:$H)*(SUMIF(Summary!$A$230:$A$266,$A1502,Summary!$L$230:$L$266)+SUMIF(Summary!$A$281:$A$317,$A1502,Summary!$L$281:$L$317))-AO1502,0)</f>
        <v>18877.870655866798</v>
      </c>
      <c r="AQ1502" s="306"/>
      <c r="AR1502" s="688">
        <f t="shared" ca="1" si="347"/>
        <v>84874.476529279345</v>
      </c>
      <c r="AS1502" s="688">
        <f t="shared" ca="1" si="348"/>
        <v>84174.583642137921</v>
      </c>
    </row>
    <row r="1503" spans="1:45" x14ac:dyDescent="0.2">
      <c r="A1503" s="423">
        <v>3639</v>
      </c>
      <c r="B1503" s="424">
        <v>2</v>
      </c>
      <c r="C1503" s="425" t="s">
        <v>307</v>
      </c>
      <c r="D1503" s="422">
        <f t="shared" si="349"/>
        <v>0</v>
      </c>
      <c r="E1503" s="422">
        <f t="shared" si="350"/>
        <v>0</v>
      </c>
      <c r="F1503" s="422">
        <f t="shared" si="351"/>
        <v>0</v>
      </c>
      <c r="G1503" s="422">
        <f t="shared" si="352"/>
        <v>0</v>
      </c>
      <c r="H1503" s="22">
        <f t="shared" si="353"/>
        <v>0</v>
      </c>
      <c r="I1503" s="116">
        <v>0</v>
      </c>
      <c r="J1503" s="116">
        <v>0</v>
      </c>
      <c r="K1503" s="116">
        <v>0</v>
      </c>
      <c r="L1503" s="116">
        <v>0</v>
      </c>
      <c r="M1503" s="22">
        <f t="shared" si="354"/>
        <v>0</v>
      </c>
      <c r="N1503" s="116">
        <v>0</v>
      </c>
      <c r="O1503" s="116">
        <v>0</v>
      </c>
      <c r="P1503" s="116">
        <v>0</v>
      </c>
      <c r="Q1503" s="116">
        <v>0</v>
      </c>
      <c r="R1503" s="22">
        <f t="shared" si="355"/>
        <v>0</v>
      </c>
      <c r="S1503" s="116">
        <v>0</v>
      </c>
      <c r="T1503" s="116">
        <v>0</v>
      </c>
      <c r="U1503" s="116">
        <v>0</v>
      </c>
      <c r="V1503" s="116">
        <v>0</v>
      </c>
      <c r="W1503" s="22">
        <f t="shared" si="356"/>
        <v>0</v>
      </c>
      <c r="X1503" s="22">
        <f t="shared" si="357"/>
        <v>0</v>
      </c>
      <c r="Y1503" s="22">
        <f ca="1">OFFSET('Cost Study'!$B$7,'Operations Support'!$C1503,'Operations Support'!$B1503)*$H1503</f>
        <v>0</v>
      </c>
      <c r="Z1503" s="23">
        <f ca="1">Y1503*'Cost Study'!$B$31</f>
        <v>0</v>
      </c>
      <c r="AA1503" s="23">
        <f ca="1">IF(A1503=10298,1.51,1)*IF($B1503&lt;3,$D1503*'Cost Study'!$B$32*OFFSET('Cost Study'!$B$7,'Operations Support'!$C1503,'Operations Support'!$B1503),0)</f>
        <v>0</v>
      </c>
      <c r="AB1503" s="24">
        <f ca="1">AA1503*'Cost Study'!$B$31</f>
        <v>0</v>
      </c>
      <c r="AC1503" s="23">
        <f ca="1">Y1503*'Cost Study'!$B$31</f>
        <v>0</v>
      </c>
      <c r="AD1503" s="24">
        <f ca="1">AA1503*'Cost Study'!$B$31</f>
        <v>0</v>
      </c>
      <c r="AE1503" s="377">
        <f t="shared" ca="1" si="358"/>
        <v>0</v>
      </c>
      <c r="AF1503" s="377">
        <f t="shared" ca="1" si="359"/>
        <v>0</v>
      </c>
      <c r="AH1503" s="688">
        <f>IFERROR($H1503/SUMIF($A:$A,$A1503,$H:$H)*SUMIF(Summary!$A$110:$A$186,$A1503,Summary!$P$110:$P$186),0)</f>
        <v>0</v>
      </c>
      <c r="AI1503" s="689">
        <f t="shared" ca="1" si="345"/>
        <v>0</v>
      </c>
      <c r="AJ1503" s="688">
        <f>IFERROR(H1503/SUMIF(A:A,A1503,H:H)*SUMIF(Summary!$A$110:$A$186,'Operations Support'!A1503,Summary!$Q$110:$Q$186),0)</f>
        <v>0</v>
      </c>
      <c r="AK1503" s="688">
        <f t="shared" ca="1" si="346"/>
        <v>0</v>
      </c>
      <c r="AM1503" s="688">
        <f>IFERROR($H1503/SUMIF($A:$A,$A1503,$H:$H)*SUMIF(Summary!$A$230:$A$266,$A1503,Summary!$P$230:$P$266),0)</f>
        <v>0</v>
      </c>
      <c r="AN1503" s="688">
        <f>IFERROR($H1503/SUMIF($A:$A,$A1503,$H:$H)*(SUMIF(Summary!$A$230:$A$266,$A1503,Summary!$L$230:$L$266)+SUMIF(Summary!$A$281:$A$317,$A1503,Summary!$L$281:$L$317))-AM1503,0)</f>
        <v>0</v>
      </c>
      <c r="AO1503" s="688">
        <f>IFERROR($H1503/SUMIF($A:$A,$A1503,$H:$H)*SUMIF(Summary!$A$230:$A$266,$A1503,Summary!$Q$230:$Q$266),0)</f>
        <v>0</v>
      </c>
      <c r="AP1503" s="688">
        <f>IFERROR($H1503/SUMIF($A:$A,$A1503,$H:$H)*(SUMIF(Summary!$A$230:$A$266,$A1503,Summary!$L$230:$L$266)+SUMIF(Summary!$A$281:$A$317,$A1503,Summary!$L$281:$L$317))-AO1503,0)</f>
        <v>0</v>
      </c>
      <c r="AQ1503" s="306"/>
      <c r="AR1503" s="688">
        <f t="shared" ca="1" si="347"/>
        <v>0</v>
      </c>
      <c r="AS1503" s="688">
        <f t="shared" ca="1" si="348"/>
        <v>0</v>
      </c>
    </row>
    <row r="1504" spans="1:45" x14ac:dyDescent="0.2">
      <c r="A1504" s="423">
        <v>3639</v>
      </c>
      <c r="B1504" s="424">
        <v>2</v>
      </c>
      <c r="C1504" s="425" t="s">
        <v>308</v>
      </c>
      <c r="D1504" s="422">
        <f t="shared" si="349"/>
        <v>615</v>
      </c>
      <c r="E1504" s="422">
        <f t="shared" si="350"/>
        <v>0</v>
      </c>
      <c r="F1504" s="422">
        <f t="shared" si="351"/>
        <v>285</v>
      </c>
      <c r="G1504" s="422">
        <f t="shared" si="352"/>
        <v>0</v>
      </c>
      <c r="H1504" s="22">
        <f t="shared" si="353"/>
        <v>900</v>
      </c>
      <c r="I1504" s="116">
        <v>327</v>
      </c>
      <c r="J1504" s="116">
        <v>0</v>
      </c>
      <c r="K1504" s="116">
        <v>126</v>
      </c>
      <c r="L1504" s="116">
        <v>0</v>
      </c>
      <c r="M1504" s="22">
        <f t="shared" si="354"/>
        <v>453</v>
      </c>
      <c r="N1504" s="116">
        <v>261</v>
      </c>
      <c r="O1504" s="116">
        <v>0</v>
      </c>
      <c r="P1504" s="116">
        <v>144</v>
      </c>
      <c r="Q1504" s="116">
        <v>0</v>
      </c>
      <c r="R1504" s="22">
        <f t="shared" si="355"/>
        <v>405</v>
      </c>
      <c r="S1504" s="116">
        <v>27</v>
      </c>
      <c r="T1504" s="116">
        <v>0</v>
      </c>
      <c r="U1504" s="116">
        <v>15</v>
      </c>
      <c r="V1504" s="116">
        <v>0</v>
      </c>
      <c r="W1504" s="22">
        <f t="shared" si="356"/>
        <v>42</v>
      </c>
      <c r="X1504" s="22">
        <f t="shared" si="357"/>
        <v>30</v>
      </c>
      <c r="Y1504" s="22">
        <f ca="1">OFFSET('Cost Study'!$B$7,'Operations Support'!$C1504,'Operations Support'!$B1504)*$H1504</f>
        <v>1665</v>
      </c>
      <c r="Z1504" s="23">
        <f ca="1">Y1504*'Cost Study'!$B$31</f>
        <v>92993.463319535367</v>
      </c>
      <c r="AA1504" s="23">
        <f ca="1">IF(A1504=10298,1.51,1)*IF($B1504&lt;3,$D1504*'Cost Study'!$B$32*OFFSET('Cost Study'!$B$7,'Operations Support'!$C1504,'Operations Support'!$B1504),0)</f>
        <v>113.77500000000001</v>
      </c>
      <c r="AB1504" s="24">
        <f ca="1">AA1504*'Cost Study'!$B$31</f>
        <v>6354.5533268349172</v>
      </c>
      <c r="AC1504" s="23">
        <f ca="1">Y1504*'Cost Study'!$B$31</f>
        <v>92993.463319535367</v>
      </c>
      <c r="AD1504" s="24">
        <f ca="1">AA1504*'Cost Study'!$B$31</f>
        <v>6354.5533268349172</v>
      </c>
      <c r="AE1504" s="377">
        <f t="shared" ca="1" si="358"/>
        <v>99348.016646370292</v>
      </c>
      <c r="AF1504" s="377">
        <f t="shared" ca="1" si="359"/>
        <v>99348.016646370292</v>
      </c>
      <c r="AH1504" s="688">
        <f>IFERROR($H1504/SUMIF($A:$A,$A1504,$H:$H)*SUMIF(Summary!$A$110:$A$186,$A1504,Summary!$P$110:$P$186),0)</f>
        <v>42219.309454118476</v>
      </c>
      <c r="AI1504" s="689">
        <f t="shared" ca="1" si="345"/>
        <v>57128.707192251815</v>
      </c>
      <c r="AJ1504" s="688">
        <f>IFERROR(H1504/SUMIF(A:A,A1504,H:H)*SUMIF(Summary!$A$110:$A$186,'Operations Support'!A1504,Summary!$Q$110:$Q$186),0)</f>
        <v>42712.499607496778</v>
      </c>
      <c r="AK1504" s="688">
        <f t="shared" ca="1" si="346"/>
        <v>56635.517038873513</v>
      </c>
      <c r="AM1504" s="688">
        <f>IFERROR($H1504/SUMIF($A:$A,$A1504,$H:$H)*SUMIF(Summary!$A$230:$A$266,$A1504,Summary!$P$230:$P$266),0)</f>
        <v>7987.9523297903706</v>
      </c>
      <c r="AN1504" s="688">
        <f>IFERROR($H1504/SUMIF($A:$A,$A1504,$H:$H)*(SUMIF(Summary!$A$230:$A$266,$A1504,Summary!$L$230:$L$266)+SUMIF(Summary!$A$281:$A$317,$A1504,Summary!$L$281:$L$317))-AM1504,0)</f>
        <v>15912.75694970121</v>
      </c>
      <c r="AO1504" s="688">
        <f>IFERROR($H1504/SUMIF($A:$A,$A1504,$H:$H)*SUMIF(Summary!$A$230:$A$266,$A1504,Summary!$Q$230:$Q$266),0)</f>
        <v>8081.2645958043167</v>
      </c>
      <c r="AP1504" s="688">
        <f>IFERROR($H1504/SUMIF($A:$A,$A1504,$H:$H)*(SUMIF(Summary!$A$230:$A$266,$A1504,Summary!$L$230:$L$266)+SUMIF(Summary!$A$281:$A$317,$A1504,Summary!$L$281:$L$317))-AO1504,0)</f>
        <v>15819.444683687263</v>
      </c>
      <c r="AQ1504" s="306"/>
      <c r="AR1504" s="688">
        <f t="shared" ca="1" si="347"/>
        <v>73041.464141953023</v>
      </c>
      <c r="AS1504" s="688">
        <f t="shared" ca="1" si="348"/>
        <v>72454.96172256078</v>
      </c>
    </row>
    <row r="1505" spans="1:45" x14ac:dyDescent="0.2">
      <c r="A1505" s="423">
        <v>3639</v>
      </c>
      <c r="B1505" s="424">
        <v>2</v>
      </c>
      <c r="C1505" s="425" t="s">
        <v>309</v>
      </c>
      <c r="D1505" s="422">
        <f t="shared" si="349"/>
        <v>0</v>
      </c>
      <c r="E1505" s="422">
        <f t="shared" si="350"/>
        <v>0</v>
      </c>
      <c r="F1505" s="422">
        <f t="shared" si="351"/>
        <v>0</v>
      </c>
      <c r="G1505" s="422">
        <f t="shared" si="352"/>
        <v>0</v>
      </c>
      <c r="H1505" s="22">
        <f t="shared" si="353"/>
        <v>0</v>
      </c>
      <c r="I1505" s="116">
        <v>0</v>
      </c>
      <c r="J1505" s="116">
        <v>0</v>
      </c>
      <c r="K1505" s="116">
        <v>0</v>
      </c>
      <c r="L1505" s="116">
        <v>0</v>
      </c>
      <c r="M1505" s="22">
        <f t="shared" si="354"/>
        <v>0</v>
      </c>
      <c r="N1505" s="116">
        <v>0</v>
      </c>
      <c r="O1505" s="116">
        <v>0</v>
      </c>
      <c r="P1505" s="116">
        <v>0</v>
      </c>
      <c r="Q1505" s="116">
        <v>0</v>
      </c>
      <c r="R1505" s="22">
        <f t="shared" si="355"/>
        <v>0</v>
      </c>
      <c r="S1505" s="116">
        <v>0</v>
      </c>
      <c r="T1505" s="116">
        <v>0</v>
      </c>
      <c r="U1505" s="116">
        <v>0</v>
      </c>
      <c r="V1505" s="116">
        <v>0</v>
      </c>
      <c r="W1505" s="22">
        <f t="shared" si="356"/>
        <v>0</v>
      </c>
      <c r="X1505" s="22">
        <f t="shared" si="357"/>
        <v>0</v>
      </c>
      <c r="Y1505" s="22">
        <f ca="1">OFFSET('Cost Study'!$B$7,'Operations Support'!$C1505,'Operations Support'!$B1505)*$H1505</f>
        <v>0</v>
      </c>
      <c r="Z1505" s="23">
        <f ca="1">Y1505*'Cost Study'!$B$31</f>
        <v>0</v>
      </c>
      <c r="AA1505" s="23">
        <f ca="1">IF(A1505=10298,1.51,1)*IF($B1505&lt;3,$D1505*'Cost Study'!$B$32*OFFSET('Cost Study'!$B$7,'Operations Support'!$C1505,'Operations Support'!$B1505),0)</f>
        <v>0</v>
      </c>
      <c r="AB1505" s="24">
        <f ca="1">AA1505*'Cost Study'!$B$31</f>
        <v>0</v>
      </c>
      <c r="AC1505" s="23">
        <f ca="1">Y1505*'Cost Study'!$B$31</f>
        <v>0</v>
      </c>
      <c r="AD1505" s="24">
        <f ca="1">AA1505*'Cost Study'!$B$31</f>
        <v>0</v>
      </c>
      <c r="AE1505" s="377">
        <f t="shared" ca="1" si="358"/>
        <v>0</v>
      </c>
      <c r="AF1505" s="377">
        <f t="shared" ca="1" si="359"/>
        <v>0</v>
      </c>
      <c r="AH1505" s="688">
        <f>IFERROR($H1505/SUMIF($A:$A,$A1505,$H:$H)*SUMIF(Summary!$A$110:$A$186,$A1505,Summary!$P$110:$P$186),0)</f>
        <v>0</v>
      </c>
      <c r="AI1505" s="689">
        <f t="shared" ca="1" si="345"/>
        <v>0</v>
      </c>
      <c r="AJ1505" s="688">
        <f>IFERROR(H1505/SUMIF(A:A,A1505,H:H)*SUMIF(Summary!$A$110:$A$186,'Operations Support'!A1505,Summary!$Q$110:$Q$186),0)</f>
        <v>0</v>
      </c>
      <c r="AK1505" s="688">
        <f t="shared" ca="1" si="346"/>
        <v>0</v>
      </c>
      <c r="AM1505" s="688">
        <f>IFERROR($H1505/SUMIF($A:$A,$A1505,$H:$H)*SUMIF(Summary!$A$230:$A$266,$A1505,Summary!$P$230:$P$266),0)</f>
        <v>0</v>
      </c>
      <c r="AN1505" s="688">
        <f>IFERROR($H1505/SUMIF($A:$A,$A1505,$H:$H)*(SUMIF(Summary!$A$230:$A$266,$A1505,Summary!$L$230:$L$266)+SUMIF(Summary!$A$281:$A$317,$A1505,Summary!$L$281:$L$317))-AM1505,0)</f>
        <v>0</v>
      </c>
      <c r="AO1505" s="688">
        <f>IFERROR($H1505/SUMIF($A:$A,$A1505,$H:$H)*SUMIF(Summary!$A$230:$A$266,$A1505,Summary!$Q$230:$Q$266),0)</f>
        <v>0</v>
      </c>
      <c r="AP1505" s="688">
        <f>IFERROR($H1505/SUMIF($A:$A,$A1505,$H:$H)*(SUMIF(Summary!$A$230:$A$266,$A1505,Summary!$L$230:$L$266)+SUMIF(Summary!$A$281:$A$317,$A1505,Summary!$L$281:$L$317))-AO1505,0)</f>
        <v>0</v>
      </c>
      <c r="AQ1505" s="306"/>
      <c r="AR1505" s="688">
        <f t="shared" ca="1" si="347"/>
        <v>0</v>
      </c>
      <c r="AS1505" s="688">
        <f t="shared" ca="1" si="348"/>
        <v>0</v>
      </c>
    </row>
    <row r="1506" spans="1:45" x14ac:dyDescent="0.2">
      <c r="A1506" s="423">
        <v>3639</v>
      </c>
      <c r="B1506" s="424">
        <v>2</v>
      </c>
      <c r="C1506" s="425" t="s">
        <v>310</v>
      </c>
      <c r="D1506" s="422">
        <f t="shared" si="349"/>
        <v>0</v>
      </c>
      <c r="E1506" s="422">
        <f t="shared" si="350"/>
        <v>0</v>
      </c>
      <c r="F1506" s="422">
        <f t="shared" si="351"/>
        <v>0</v>
      </c>
      <c r="G1506" s="422">
        <f t="shared" si="352"/>
        <v>0</v>
      </c>
      <c r="H1506" s="22">
        <f t="shared" si="353"/>
        <v>0</v>
      </c>
      <c r="I1506" s="116">
        <v>0</v>
      </c>
      <c r="J1506" s="116">
        <v>0</v>
      </c>
      <c r="K1506" s="116">
        <v>0</v>
      </c>
      <c r="L1506" s="116">
        <v>0</v>
      </c>
      <c r="M1506" s="22">
        <f t="shared" si="354"/>
        <v>0</v>
      </c>
      <c r="N1506" s="116">
        <v>0</v>
      </c>
      <c r="O1506" s="116">
        <v>0</v>
      </c>
      <c r="P1506" s="116">
        <v>0</v>
      </c>
      <c r="Q1506" s="116">
        <v>0</v>
      </c>
      <c r="R1506" s="22">
        <f t="shared" si="355"/>
        <v>0</v>
      </c>
      <c r="S1506" s="116">
        <v>0</v>
      </c>
      <c r="T1506" s="116">
        <v>0</v>
      </c>
      <c r="U1506" s="116">
        <v>0</v>
      </c>
      <c r="V1506" s="116">
        <v>0</v>
      </c>
      <c r="W1506" s="22">
        <f t="shared" si="356"/>
        <v>0</v>
      </c>
      <c r="X1506" s="22">
        <f t="shared" si="357"/>
        <v>0</v>
      </c>
      <c r="Y1506" s="22">
        <f ca="1">OFFSET('Cost Study'!$B$7,'Operations Support'!$C1506,'Operations Support'!$B1506)*$H1506</f>
        <v>0</v>
      </c>
      <c r="Z1506" s="23">
        <f ca="1">Y1506*'Cost Study'!$B$31</f>
        <v>0</v>
      </c>
      <c r="AA1506" s="23">
        <f ca="1">IF(A1506=10298,1.51,1)*IF($B1506&lt;3,$D1506*'Cost Study'!$B$32*OFFSET('Cost Study'!$B$7,'Operations Support'!$C1506,'Operations Support'!$B1506),0)</f>
        <v>0</v>
      </c>
      <c r="AB1506" s="24">
        <f ca="1">AA1506*'Cost Study'!$B$31</f>
        <v>0</v>
      </c>
      <c r="AC1506" s="23">
        <f ca="1">Y1506*'Cost Study'!$B$31</f>
        <v>0</v>
      </c>
      <c r="AD1506" s="24">
        <f ca="1">AA1506*'Cost Study'!$B$31</f>
        <v>0</v>
      </c>
      <c r="AE1506" s="377">
        <f t="shared" ca="1" si="358"/>
        <v>0</v>
      </c>
      <c r="AF1506" s="377">
        <f t="shared" ca="1" si="359"/>
        <v>0</v>
      </c>
      <c r="AH1506" s="688">
        <f>IFERROR($H1506/SUMIF($A:$A,$A1506,$H:$H)*SUMIF(Summary!$A$110:$A$186,$A1506,Summary!$P$110:$P$186),0)</f>
        <v>0</v>
      </c>
      <c r="AI1506" s="689">
        <f t="shared" ca="1" si="345"/>
        <v>0</v>
      </c>
      <c r="AJ1506" s="688">
        <f>IFERROR(H1506/SUMIF(A:A,A1506,H:H)*SUMIF(Summary!$A$110:$A$186,'Operations Support'!A1506,Summary!$Q$110:$Q$186),0)</f>
        <v>0</v>
      </c>
      <c r="AK1506" s="688">
        <f t="shared" ca="1" si="346"/>
        <v>0</v>
      </c>
      <c r="AM1506" s="688">
        <f>IFERROR($H1506/SUMIF($A:$A,$A1506,$H:$H)*SUMIF(Summary!$A$230:$A$266,$A1506,Summary!$P$230:$P$266),0)</f>
        <v>0</v>
      </c>
      <c r="AN1506" s="688">
        <f>IFERROR($H1506/SUMIF($A:$A,$A1506,$H:$H)*(SUMIF(Summary!$A$230:$A$266,$A1506,Summary!$L$230:$L$266)+SUMIF(Summary!$A$281:$A$317,$A1506,Summary!$L$281:$L$317))-AM1506,0)</f>
        <v>0</v>
      </c>
      <c r="AO1506" s="688">
        <f>IFERROR($H1506/SUMIF($A:$A,$A1506,$H:$H)*SUMIF(Summary!$A$230:$A$266,$A1506,Summary!$Q$230:$Q$266),0)</f>
        <v>0</v>
      </c>
      <c r="AP1506" s="688">
        <f>IFERROR($H1506/SUMIF($A:$A,$A1506,$H:$H)*(SUMIF(Summary!$A$230:$A$266,$A1506,Summary!$L$230:$L$266)+SUMIF(Summary!$A$281:$A$317,$A1506,Summary!$L$281:$L$317))-AO1506,0)</f>
        <v>0</v>
      </c>
      <c r="AQ1506" s="306"/>
      <c r="AR1506" s="688">
        <f t="shared" ca="1" si="347"/>
        <v>0</v>
      </c>
      <c r="AS1506" s="688">
        <f t="shared" ca="1" si="348"/>
        <v>0</v>
      </c>
    </row>
    <row r="1507" spans="1:45" x14ac:dyDescent="0.2">
      <c r="A1507" s="423">
        <v>3639</v>
      </c>
      <c r="B1507" s="424">
        <v>2</v>
      </c>
      <c r="C1507" s="425" t="s">
        <v>311</v>
      </c>
      <c r="D1507" s="422">
        <f t="shared" si="349"/>
        <v>114</v>
      </c>
      <c r="E1507" s="422">
        <f t="shared" si="350"/>
        <v>0</v>
      </c>
      <c r="F1507" s="422">
        <f t="shared" si="351"/>
        <v>0</v>
      </c>
      <c r="G1507" s="422">
        <f t="shared" si="352"/>
        <v>0</v>
      </c>
      <c r="H1507" s="22">
        <f t="shared" si="353"/>
        <v>114</v>
      </c>
      <c r="I1507" s="116">
        <v>114</v>
      </c>
      <c r="J1507" s="116">
        <v>0</v>
      </c>
      <c r="K1507" s="116">
        <v>0</v>
      </c>
      <c r="L1507" s="116">
        <v>0</v>
      </c>
      <c r="M1507" s="22">
        <f t="shared" si="354"/>
        <v>114</v>
      </c>
      <c r="N1507" s="116">
        <v>0</v>
      </c>
      <c r="O1507" s="116">
        <v>0</v>
      </c>
      <c r="P1507" s="116">
        <v>0</v>
      </c>
      <c r="Q1507" s="116">
        <v>0</v>
      </c>
      <c r="R1507" s="22">
        <f t="shared" si="355"/>
        <v>0</v>
      </c>
      <c r="S1507" s="116">
        <v>0</v>
      </c>
      <c r="T1507" s="116">
        <v>0</v>
      </c>
      <c r="U1507" s="116">
        <v>0</v>
      </c>
      <c r="V1507" s="116">
        <v>0</v>
      </c>
      <c r="W1507" s="22">
        <f t="shared" si="356"/>
        <v>0</v>
      </c>
      <c r="X1507" s="22">
        <f t="shared" si="357"/>
        <v>3.8</v>
      </c>
      <c r="Y1507" s="22">
        <f ca="1">OFFSET('Cost Study'!$B$7,'Operations Support'!$C1507,'Operations Support'!$B1507)*$H1507</f>
        <v>334.02000000000004</v>
      </c>
      <c r="Z1507" s="23">
        <f ca="1">Y1507*'Cost Study'!$B$31</f>
        <v>18655.661632427153</v>
      </c>
      <c r="AA1507" s="23">
        <f ca="1">IF(A1507=10298,1.51,1)*IF($B1507&lt;3,$D1507*'Cost Study'!$B$32*OFFSET('Cost Study'!$B$7,'Operations Support'!$C1507,'Operations Support'!$B1507),0)</f>
        <v>33.402000000000001</v>
      </c>
      <c r="AB1507" s="24">
        <f ca="1">AA1507*'Cost Study'!$B$31</f>
        <v>1865.566163242715</v>
      </c>
      <c r="AC1507" s="23">
        <f ca="1">Y1507*'Cost Study'!$B$31</f>
        <v>18655.661632427153</v>
      </c>
      <c r="AD1507" s="24">
        <f ca="1">AA1507*'Cost Study'!$B$31</f>
        <v>1865.566163242715</v>
      </c>
      <c r="AE1507" s="377">
        <f t="shared" ca="1" si="358"/>
        <v>20521.227795669867</v>
      </c>
      <c r="AF1507" s="377">
        <f t="shared" ca="1" si="359"/>
        <v>20521.227795669867</v>
      </c>
      <c r="AH1507" s="688">
        <f>IFERROR($H1507/SUMIF($A:$A,$A1507,$H:$H)*SUMIF(Summary!$A$110:$A$186,$A1507,Summary!$P$110:$P$186),0)</f>
        <v>5347.7791975216733</v>
      </c>
      <c r="AI1507" s="689">
        <f t="shared" ca="1" si="345"/>
        <v>15173.448598148194</v>
      </c>
      <c r="AJ1507" s="688">
        <f>IFERROR(H1507/SUMIF(A:A,A1507,H:H)*SUMIF(Summary!$A$110:$A$186,'Operations Support'!A1507,Summary!$Q$110:$Q$186),0)</f>
        <v>5410.2499502829251</v>
      </c>
      <c r="AK1507" s="688">
        <f t="shared" ca="1" si="346"/>
        <v>15110.977845386942</v>
      </c>
      <c r="AM1507" s="688">
        <f>IFERROR($H1507/SUMIF($A:$A,$A1507,$H:$H)*SUMIF(Summary!$A$230:$A$266,$A1507,Summary!$P$230:$P$266),0)</f>
        <v>1011.8072951067802</v>
      </c>
      <c r="AN1507" s="688">
        <f>IFERROR($H1507/SUMIF($A:$A,$A1507,$H:$H)*(SUMIF(Summary!$A$230:$A$266,$A1507,Summary!$L$230:$L$266)+SUMIF(Summary!$A$281:$A$317,$A1507,Summary!$L$281:$L$317))-AM1507,0)</f>
        <v>2015.6158802954865</v>
      </c>
      <c r="AO1507" s="688">
        <f>IFERROR($H1507/SUMIF($A:$A,$A1507,$H:$H)*SUMIF(Summary!$A$230:$A$266,$A1507,Summary!$Q$230:$Q$266),0)</f>
        <v>1023.62684880188</v>
      </c>
      <c r="AP1507" s="688">
        <f>IFERROR($H1507/SUMIF($A:$A,$A1507,$H:$H)*(SUMIF(Summary!$A$230:$A$266,$A1507,Summary!$L$230:$L$266)+SUMIF(Summary!$A$281:$A$317,$A1507,Summary!$L$281:$L$317))-AO1507,0)</f>
        <v>2003.7963266003867</v>
      </c>
      <c r="AQ1507" s="306"/>
      <c r="AR1507" s="688">
        <f t="shared" ca="1" si="347"/>
        <v>17189.064478443681</v>
      </c>
      <c r="AS1507" s="688">
        <f t="shared" ca="1" si="348"/>
        <v>17114.77417198733</v>
      </c>
    </row>
    <row r="1508" spans="1:45" x14ac:dyDescent="0.2">
      <c r="A1508" s="423">
        <v>3639</v>
      </c>
      <c r="B1508" s="424">
        <v>2</v>
      </c>
      <c r="C1508" s="425" t="s">
        <v>312</v>
      </c>
      <c r="D1508" s="422">
        <f t="shared" si="349"/>
        <v>0</v>
      </c>
      <c r="E1508" s="422">
        <f t="shared" si="350"/>
        <v>0</v>
      </c>
      <c r="F1508" s="422">
        <f t="shared" si="351"/>
        <v>0</v>
      </c>
      <c r="G1508" s="422">
        <f t="shared" si="352"/>
        <v>0</v>
      </c>
      <c r="H1508" s="22">
        <f t="shared" si="353"/>
        <v>0</v>
      </c>
      <c r="I1508" s="116">
        <v>0</v>
      </c>
      <c r="J1508" s="116">
        <v>0</v>
      </c>
      <c r="K1508" s="116">
        <v>0</v>
      </c>
      <c r="L1508" s="116">
        <v>0</v>
      </c>
      <c r="M1508" s="22">
        <f t="shared" si="354"/>
        <v>0</v>
      </c>
      <c r="N1508" s="116">
        <v>0</v>
      </c>
      <c r="O1508" s="116">
        <v>0</v>
      </c>
      <c r="P1508" s="116">
        <v>0</v>
      </c>
      <c r="Q1508" s="116">
        <v>0</v>
      </c>
      <c r="R1508" s="22">
        <f t="shared" si="355"/>
        <v>0</v>
      </c>
      <c r="S1508" s="116">
        <v>0</v>
      </c>
      <c r="T1508" s="116">
        <v>0</v>
      </c>
      <c r="U1508" s="116">
        <v>0</v>
      </c>
      <c r="V1508" s="116">
        <v>0</v>
      </c>
      <c r="W1508" s="22">
        <f t="shared" si="356"/>
        <v>0</v>
      </c>
      <c r="X1508" s="22">
        <f t="shared" si="357"/>
        <v>0</v>
      </c>
      <c r="Y1508" s="22">
        <f ca="1">OFFSET('Cost Study'!$B$7,'Operations Support'!$C1508,'Operations Support'!$B1508)*$H1508</f>
        <v>0</v>
      </c>
      <c r="Z1508" s="23">
        <f ca="1">Y1508*'Cost Study'!$B$31</f>
        <v>0</v>
      </c>
      <c r="AA1508" s="23">
        <f ca="1">IF(A1508=10298,1.51,1)*IF($B1508&lt;3,$D1508*'Cost Study'!$B$32*OFFSET('Cost Study'!$B$7,'Operations Support'!$C1508,'Operations Support'!$B1508),0)</f>
        <v>0</v>
      </c>
      <c r="AB1508" s="24">
        <f ca="1">AA1508*'Cost Study'!$B$31</f>
        <v>0</v>
      </c>
      <c r="AC1508" s="23">
        <f ca="1">Y1508*'Cost Study'!$B$31</f>
        <v>0</v>
      </c>
      <c r="AD1508" s="24">
        <f ca="1">AA1508*'Cost Study'!$B$31</f>
        <v>0</v>
      </c>
      <c r="AE1508" s="377">
        <f t="shared" ca="1" si="358"/>
        <v>0</v>
      </c>
      <c r="AF1508" s="377">
        <f t="shared" ca="1" si="359"/>
        <v>0</v>
      </c>
      <c r="AH1508" s="688">
        <f>IFERROR($H1508/SUMIF($A:$A,$A1508,$H:$H)*SUMIF(Summary!$A$110:$A$186,$A1508,Summary!$P$110:$P$186),0)</f>
        <v>0</v>
      </c>
      <c r="AI1508" s="689">
        <f t="shared" ca="1" si="345"/>
        <v>0</v>
      </c>
      <c r="AJ1508" s="688">
        <f>IFERROR(H1508/SUMIF(A:A,A1508,H:H)*SUMIF(Summary!$A$110:$A$186,'Operations Support'!A1508,Summary!$Q$110:$Q$186),0)</f>
        <v>0</v>
      </c>
      <c r="AK1508" s="688">
        <f t="shared" ca="1" si="346"/>
        <v>0</v>
      </c>
      <c r="AM1508" s="688">
        <f>IFERROR($H1508/SUMIF($A:$A,$A1508,$H:$H)*SUMIF(Summary!$A$230:$A$266,$A1508,Summary!$P$230:$P$266),0)</f>
        <v>0</v>
      </c>
      <c r="AN1508" s="688">
        <f>IFERROR($H1508/SUMIF($A:$A,$A1508,$H:$H)*(SUMIF(Summary!$A$230:$A$266,$A1508,Summary!$L$230:$L$266)+SUMIF(Summary!$A$281:$A$317,$A1508,Summary!$L$281:$L$317))-AM1508,0)</f>
        <v>0</v>
      </c>
      <c r="AO1508" s="688">
        <f>IFERROR($H1508/SUMIF($A:$A,$A1508,$H:$H)*SUMIF(Summary!$A$230:$A$266,$A1508,Summary!$Q$230:$Q$266),0)</f>
        <v>0</v>
      </c>
      <c r="AP1508" s="688">
        <f>IFERROR($H1508/SUMIF($A:$A,$A1508,$H:$H)*(SUMIF(Summary!$A$230:$A$266,$A1508,Summary!$L$230:$L$266)+SUMIF(Summary!$A$281:$A$317,$A1508,Summary!$L$281:$L$317))-AO1508,0)</f>
        <v>0</v>
      </c>
      <c r="AQ1508" s="306"/>
      <c r="AR1508" s="688">
        <f t="shared" ca="1" si="347"/>
        <v>0</v>
      </c>
      <c r="AS1508" s="688">
        <f t="shared" ca="1" si="348"/>
        <v>0</v>
      </c>
    </row>
    <row r="1509" spans="1:45" x14ac:dyDescent="0.2">
      <c r="A1509" s="423">
        <v>3639</v>
      </c>
      <c r="B1509" s="424">
        <v>2</v>
      </c>
      <c r="C1509" s="425" t="s">
        <v>313</v>
      </c>
      <c r="D1509" s="422">
        <f t="shared" si="349"/>
        <v>1041</v>
      </c>
      <c r="E1509" s="422">
        <f t="shared" si="350"/>
        <v>18</v>
      </c>
      <c r="F1509" s="422">
        <f t="shared" si="351"/>
        <v>831</v>
      </c>
      <c r="G1509" s="422">
        <f t="shared" si="352"/>
        <v>0</v>
      </c>
      <c r="H1509" s="22">
        <f t="shared" si="353"/>
        <v>1890</v>
      </c>
      <c r="I1509" s="116">
        <v>543</v>
      </c>
      <c r="J1509" s="116">
        <v>0</v>
      </c>
      <c r="K1509" s="116">
        <v>420</v>
      </c>
      <c r="L1509" s="116">
        <v>0</v>
      </c>
      <c r="M1509" s="22">
        <f t="shared" si="354"/>
        <v>963</v>
      </c>
      <c r="N1509" s="116">
        <v>432</v>
      </c>
      <c r="O1509" s="116">
        <v>0</v>
      </c>
      <c r="P1509" s="116">
        <v>375</v>
      </c>
      <c r="Q1509" s="116">
        <v>0</v>
      </c>
      <c r="R1509" s="22">
        <f t="shared" si="355"/>
        <v>807</v>
      </c>
      <c r="S1509" s="116">
        <v>66</v>
      </c>
      <c r="T1509" s="116">
        <v>18</v>
      </c>
      <c r="U1509" s="116">
        <v>36</v>
      </c>
      <c r="V1509" s="116">
        <v>0</v>
      </c>
      <c r="W1509" s="22">
        <f t="shared" si="356"/>
        <v>120</v>
      </c>
      <c r="X1509" s="22">
        <f t="shared" si="357"/>
        <v>63</v>
      </c>
      <c r="Y1509" s="22">
        <f ca="1">OFFSET('Cost Study'!$B$7,'Operations Support'!$C1509,'Operations Support'!$B1509)*$H1509</f>
        <v>2948.4</v>
      </c>
      <c r="Z1509" s="23">
        <f ca="1">Y1509*'Cost Study'!$B$31</f>
        <v>164673.83018097183</v>
      </c>
      <c r="AA1509" s="23">
        <f ca="1">IF(A1509=10298,1.51,1)*IF($B1509&lt;3,$D1509*'Cost Study'!$B$32*OFFSET('Cost Study'!$B$7,'Operations Support'!$C1509,'Operations Support'!$B1509),0)</f>
        <v>162.39600000000002</v>
      </c>
      <c r="AB1509" s="24">
        <f ca="1">AA1509*'Cost Study'!$B$31</f>
        <v>9070.1300115551148</v>
      </c>
      <c r="AC1509" s="23">
        <f ca="1">Y1509*'Cost Study'!$B$31</f>
        <v>164673.83018097183</v>
      </c>
      <c r="AD1509" s="24">
        <f ca="1">AA1509*'Cost Study'!$B$31</f>
        <v>9070.1300115551148</v>
      </c>
      <c r="AE1509" s="377">
        <f t="shared" ca="1" si="358"/>
        <v>173743.96019252695</v>
      </c>
      <c r="AF1509" s="377">
        <f t="shared" ca="1" si="359"/>
        <v>173743.96019252695</v>
      </c>
      <c r="AH1509" s="688">
        <f>IFERROR($H1509/SUMIF($A:$A,$A1509,$H:$H)*SUMIF(Summary!$A$110:$A$186,$A1509,Summary!$P$110:$P$186),0)</f>
        <v>88660.549853648801</v>
      </c>
      <c r="AI1509" s="689">
        <f t="shared" ca="1" si="345"/>
        <v>85083.410338878151</v>
      </c>
      <c r="AJ1509" s="688">
        <f>IFERROR(H1509/SUMIF(A:A,A1509,H:H)*SUMIF(Summary!$A$110:$A$186,'Operations Support'!A1509,Summary!$Q$110:$Q$186),0)</f>
        <v>89696.249175743229</v>
      </c>
      <c r="AK1509" s="688">
        <f t="shared" ca="1" si="346"/>
        <v>84047.711016783724</v>
      </c>
      <c r="AM1509" s="688">
        <f>IFERROR($H1509/SUMIF($A:$A,$A1509,$H:$H)*SUMIF(Summary!$A$230:$A$266,$A1509,Summary!$P$230:$P$266),0)</f>
        <v>16774.699892559776</v>
      </c>
      <c r="AN1509" s="688">
        <f>IFERROR($H1509/SUMIF($A:$A,$A1509,$H:$H)*(SUMIF(Summary!$A$230:$A$266,$A1509,Summary!$L$230:$L$266)+SUMIF(Summary!$A$281:$A$317,$A1509,Summary!$L$281:$L$317))-AM1509,0)</f>
        <v>33416.789594372531</v>
      </c>
      <c r="AO1509" s="688">
        <f>IFERROR($H1509/SUMIF($A:$A,$A1509,$H:$H)*SUMIF(Summary!$A$230:$A$266,$A1509,Summary!$Q$230:$Q$266),0)</f>
        <v>16970.655651189063</v>
      </c>
      <c r="AP1509" s="688">
        <f>IFERROR($H1509/SUMIF($A:$A,$A1509,$H:$H)*(SUMIF(Summary!$A$230:$A$266,$A1509,Summary!$L$230:$L$266)+SUMIF(Summary!$A$281:$A$317,$A1509,Summary!$L$281:$L$317))-AO1509,0)</f>
        <v>33220.833835743251</v>
      </c>
      <c r="AQ1509" s="306"/>
      <c r="AR1509" s="688">
        <f t="shared" ca="1" si="347"/>
        <v>118500.19993325068</v>
      </c>
      <c r="AS1509" s="688">
        <f t="shared" ca="1" si="348"/>
        <v>117268.54485252697</v>
      </c>
    </row>
    <row r="1510" spans="1:45" x14ac:dyDescent="0.2">
      <c r="A1510" s="423">
        <v>3639</v>
      </c>
      <c r="B1510" s="424">
        <v>2</v>
      </c>
      <c r="C1510" s="425" t="s">
        <v>314</v>
      </c>
      <c r="D1510" s="422">
        <f t="shared" si="349"/>
        <v>0</v>
      </c>
      <c r="E1510" s="422">
        <f t="shared" si="350"/>
        <v>0</v>
      </c>
      <c r="F1510" s="422">
        <f t="shared" si="351"/>
        <v>0</v>
      </c>
      <c r="G1510" s="422">
        <f t="shared" si="352"/>
        <v>0</v>
      </c>
      <c r="H1510" s="22">
        <f t="shared" si="353"/>
        <v>0</v>
      </c>
      <c r="I1510" s="116">
        <v>0</v>
      </c>
      <c r="J1510" s="116">
        <v>0</v>
      </c>
      <c r="K1510" s="116">
        <v>0</v>
      </c>
      <c r="L1510" s="116">
        <v>0</v>
      </c>
      <c r="M1510" s="22">
        <f t="shared" si="354"/>
        <v>0</v>
      </c>
      <c r="N1510" s="116">
        <v>0</v>
      </c>
      <c r="O1510" s="116">
        <v>0</v>
      </c>
      <c r="P1510" s="116">
        <v>0</v>
      </c>
      <c r="Q1510" s="116">
        <v>0</v>
      </c>
      <c r="R1510" s="22">
        <f t="shared" si="355"/>
        <v>0</v>
      </c>
      <c r="S1510" s="116">
        <v>0</v>
      </c>
      <c r="T1510" s="116">
        <v>0</v>
      </c>
      <c r="U1510" s="116">
        <v>0</v>
      </c>
      <c r="V1510" s="116">
        <v>0</v>
      </c>
      <c r="W1510" s="22">
        <f t="shared" si="356"/>
        <v>0</v>
      </c>
      <c r="X1510" s="22">
        <f t="shared" si="357"/>
        <v>0</v>
      </c>
      <c r="Y1510" s="22">
        <f ca="1">OFFSET('Cost Study'!$B$7,'Operations Support'!$C1510,'Operations Support'!$B1510)*$H1510</f>
        <v>0</v>
      </c>
      <c r="Z1510" s="23">
        <f ca="1">Y1510*'Cost Study'!$B$31</f>
        <v>0</v>
      </c>
      <c r="AA1510" s="23">
        <f ca="1">IF(A1510=10298,1.51,1)*IF($B1510&lt;3,$D1510*'Cost Study'!$B$32*OFFSET('Cost Study'!$B$7,'Operations Support'!$C1510,'Operations Support'!$B1510),0)</f>
        <v>0</v>
      </c>
      <c r="AB1510" s="24">
        <f ca="1">AA1510*'Cost Study'!$B$31</f>
        <v>0</v>
      </c>
      <c r="AC1510" s="23">
        <f ca="1">Y1510*'Cost Study'!$B$31</f>
        <v>0</v>
      </c>
      <c r="AD1510" s="24">
        <f ca="1">AA1510*'Cost Study'!$B$31</f>
        <v>0</v>
      </c>
      <c r="AE1510" s="377">
        <f t="shared" ca="1" si="358"/>
        <v>0</v>
      </c>
      <c r="AF1510" s="377">
        <f t="shared" ca="1" si="359"/>
        <v>0</v>
      </c>
      <c r="AH1510" s="688">
        <f>IFERROR($H1510/SUMIF($A:$A,$A1510,$H:$H)*SUMIF(Summary!$A$110:$A$186,$A1510,Summary!$P$110:$P$186),0)</f>
        <v>0</v>
      </c>
      <c r="AI1510" s="689">
        <f t="shared" ca="1" si="345"/>
        <v>0</v>
      </c>
      <c r="AJ1510" s="688">
        <f>IFERROR(H1510/SUMIF(A:A,A1510,H:H)*SUMIF(Summary!$A$110:$A$186,'Operations Support'!A1510,Summary!$Q$110:$Q$186),0)</f>
        <v>0</v>
      </c>
      <c r="AK1510" s="688">
        <f t="shared" ca="1" si="346"/>
        <v>0</v>
      </c>
      <c r="AM1510" s="688">
        <f>IFERROR($H1510/SUMIF($A:$A,$A1510,$H:$H)*SUMIF(Summary!$A$230:$A$266,$A1510,Summary!$P$230:$P$266),0)</f>
        <v>0</v>
      </c>
      <c r="AN1510" s="688">
        <f>IFERROR($H1510/SUMIF($A:$A,$A1510,$H:$H)*(SUMIF(Summary!$A$230:$A$266,$A1510,Summary!$L$230:$L$266)+SUMIF(Summary!$A$281:$A$317,$A1510,Summary!$L$281:$L$317))-AM1510,0)</f>
        <v>0</v>
      </c>
      <c r="AO1510" s="688">
        <f>IFERROR($H1510/SUMIF($A:$A,$A1510,$H:$H)*SUMIF(Summary!$A$230:$A$266,$A1510,Summary!$Q$230:$Q$266),0)</f>
        <v>0</v>
      </c>
      <c r="AP1510" s="688">
        <f>IFERROR($H1510/SUMIF($A:$A,$A1510,$H:$H)*(SUMIF(Summary!$A$230:$A$266,$A1510,Summary!$L$230:$L$266)+SUMIF(Summary!$A$281:$A$317,$A1510,Summary!$L$281:$L$317))-AO1510,0)</f>
        <v>0</v>
      </c>
      <c r="AQ1510" s="306"/>
      <c r="AR1510" s="688">
        <f t="shared" ca="1" si="347"/>
        <v>0</v>
      </c>
      <c r="AS1510" s="688">
        <f t="shared" ca="1" si="348"/>
        <v>0</v>
      </c>
    </row>
    <row r="1511" spans="1:45" x14ac:dyDescent="0.2">
      <c r="A1511" s="423">
        <v>3639</v>
      </c>
      <c r="B1511" s="424">
        <v>2</v>
      </c>
      <c r="C1511" s="425" t="s">
        <v>315</v>
      </c>
      <c r="D1511" s="422">
        <f t="shared" si="349"/>
        <v>4158</v>
      </c>
      <c r="E1511" s="422">
        <f t="shared" si="350"/>
        <v>48</v>
      </c>
      <c r="F1511" s="422">
        <f t="shared" si="351"/>
        <v>1608</v>
      </c>
      <c r="G1511" s="422">
        <f t="shared" si="352"/>
        <v>0</v>
      </c>
      <c r="H1511" s="22">
        <f t="shared" si="353"/>
        <v>5814</v>
      </c>
      <c r="I1511" s="116">
        <v>1956</v>
      </c>
      <c r="J1511" s="116">
        <v>48</v>
      </c>
      <c r="K1511" s="116">
        <v>621</v>
      </c>
      <c r="L1511" s="116">
        <v>0</v>
      </c>
      <c r="M1511" s="22">
        <f t="shared" si="354"/>
        <v>2625</v>
      </c>
      <c r="N1511" s="116">
        <v>1899</v>
      </c>
      <c r="O1511" s="116">
        <v>0</v>
      </c>
      <c r="P1511" s="116">
        <v>678</v>
      </c>
      <c r="Q1511" s="116">
        <v>0</v>
      </c>
      <c r="R1511" s="22">
        <f t="shared" si="355"/>
        <v>2577</v>
      </c>
      <c r="S1511" s="116">
        <v>303</v>
      </c>
      <c r="T1511" s="116">
        <v>0</v>
      </c>
      <c r="U1511" s="116">
        <v>309</v>
      </c>
      <c r="V1511" s="116">
        <v>0</v>
      </c>
      <c r="W1511" s="22">
        <f t="shared" si="356"/>
        <v>612</v>
      </c>
      <c r="X1511" s="22">
        <f t="shared" si="357"/>
        <v>193.8</v>
      </c>
      <c r="Y1511" s="22">
        <f ca="1">OFFSET('Cost Study'!$B$7,'Operations Support'!$C1511,'Operations Support'!$B1511)*$H1511</f>
        <v>10407.06</v>
      </c>
      <c r="Z1511" s="23">
        <f ca="1">Y1511*'Cost Study'!$B$31</f>
        <v>581254.38581033261</v>
      </c>
      <c r="AA1511" s="23">
        <f ca="1">IF(A1511=10298,1.51,1)*IF($B1511&lt;3,$D1511*'Cost Study'!$B$32*OFFSET('Cost Study'!$B$7,'Operations Support'!$C1511,'Operations Support'!$B1511),0)</f>
        <v>744.28200000000004</v>
      </c>
      <c r="AB1511" s="24">
        <f ca="1">AA1511*'Cost Study'!$B$31</f>
        <v>41569.586105940194</v>
      </c>
      <c r="AC1511" s="23">
        <f ca="1">Y1511*'Cost Study'!$B$31</f>
        <v>581254.38581033261</v>
      </c>
      <c r="AD1511" s="24">
        <f ca="1">AA1511*'Cost Study'!$B$31</f>
        <v>41569.586105940194</v>
      </c>
      <c r="AE1511" s="377">
        <f t="shared" ca="1" si="358"/>
        <v>622823.97191627277</v>
      </c>
      <c r="AF1511" s="377">
        <f t="shared" ca="1" si="359"/>
        <v>622823.97191627277</v>
      </c>
      <c r="AH1511" s="688">
        <f>IFERROR($H1511/SUMIF($A:$A,$A1511,$H:$H)*SUMIF(Summary!$A$110:$A$186,$A1511,Summary!$P$110:$P$186),0)</f>
        <v>272736.73907360533</v>
      </c>
      <c r="AI1511" s="689">
        <f t="shared" ca="1" si="345"/>
        <v>350087.23284266744</v>
      </c>
      <c r="AJ1511" s="688">
        <f>IFERROR(H1511/SUMIF(A:A,A1511,H:H)*SUMIF(Summary!$A$110:$A$186,'Operations Support'!A1511,Summary!$Q$110:$Q$186),0)</f>
        <v>275922.74746442918</v>
      </c>
      <c r="AK1511" s="688">
        <f t="shared" ca="1" si="346"/>
        <v>346901.22445184359</v>
      </c>
      <c r="AM1511" s="688">
        <f>IFERROR($H1511/SUMIF($A:$A,$A1511,$H:$H)*SUMIF(Summary!$A$230:$A$266,$A1511,Summary!$P$230:$P$266),0)</f>
        <v>51602.172050445792</v>
      </c>
      <c r="AN1511" s="688">
        <f>IFERROR($H1511/SUMIF($A:$A,$A1511,$H:$H)*(SUMIF(Summary!$A$230:$A$266,$A1511,Summary!$L$230:$L$266)+SUMIF(Summary!$A$281:$A$317,$A1511,Summary!$L$281:$L$317))-AM1511,0)</f>
        <v>102796.4098950698</v>
      </c>
      <c r="AO1511" s="688">
        <f>IFERROR($H1511/SUMIF($A:$A,$A1511,$H:$H)*SUMIF(Summary!$A$230:$A$266,$A1511,Summary!$Q$230:$Q$266),0)</f>
        <v>52204.969288895882</v>
      </c>
      <c r="AP1511" s="688">
        <f>IFERROR($H1511/SUMIF($A:$A,$A1511,$H:$H)*(SUMIF(Summary!$A$230:$A$266,$A1511,Summary!$L$230:$L$266)+SUMIF(Summary!$A$281:$A$317,$A1511,Summary!$L$281:$L$317))-AO1511,0)</f>
        <v>102193.61265661971</v>
      </c>
      <c r="AQ1511" s="306"/>
      <c r="AR1511" s="688">
        <f t="shared" ca="1" si="347"/>
        <v>452883.64273773722</v>
      </c>
      <c r="AS1511" s="688">
        <f t="shared" ca="1" si="348"/>
        <v>449094.83710846328</v>
      </c>
    </row>
    <row r="1512" spans="1:45" x14ac:dyDescent="0.2">
      <c r="A1512" s="423">
        <v>3639</v>
      </c>
      <c r="B1512" s="424">
        <v>2</v>
      </c>
      <c r="C1512" s="425" t="s">
        <v>316</v>
      </c>
      <c r="D1512" s="422">
        <f t="shared" si="349"/>
        <v>0</v>
      </c>
      <c r="E1512" s="422">
        <f t="shared" si="350"/>
        <v>0</v>
      </c>
      <c r="F1512" s="422">
        <f t="shared" si="351"/>
        <v>0</v>
      </c>
      <c r="G1512" s="422">
        <f t="shared" si="352"/>
        <v>0</v>
      </c>
      <c r="H1512" s="22">
        <f t="shared" si="353"/>
        <v>0</v>
      </c>
      <c r="I1512" s="116">
        <v>0</v>
      </c>
      <c r="J1512" s="116">
        <v>0</v>
      </c>
      <c r="K1512" s="116">
        <v>0</v>
      </c>
      <c r="L1512" s="116">
        <v>0</v>
      </c>
      <c r="M1512" s="22">
        <f t="shared" si="354"/>
        <v>0</v>
      </c>
      <c r="N1512" s="116">
        <v>0</v>
      </c>
      <c r="O1512" s="116">
        <v>0</v>
      </c>
      <c r="P1512" s="116">
        <v>0</v>
      </c>
      <c r="Q1512" s="116">
        <v>0</v>
      </c>
      <c r="R1512" s="22">
        <f t="shared" si="355"/>
        <v>0</v>
      </c>
      <c r="S1512" s="116">
        <v>0</v>
      </c>
      <c r="T1512" s="116">
        <v>0</v>
      </c>
      <c r="U1512" s="116">
        <v>0</v>
      </c>
      <c r="V1512" s="116">
        <v>0</v>
      </c>
      <c r="W1512" s="22">
        <f t="shared" si="356"/>
        <v>0</v>
      </c>
      <c r="X1512" s="22">
        <f t="shared" si="357"/>
        <v>0</v>
      </c>
      <c r="Y1512" s="22">
        <f ca="1">OFFSET('Cost Study'!$B$7,'Operations Support'!$C1512,'Operations Support'!$B1512)*$H1512</f>
        <v>0</v>
      </c>
      <c r="Z1512" s="23">
        <f ca="1">Y1512*'Cost Study'!$B$31</f>
        <v>0</v>
      </c>
      <c r="AA1512" s="23">
        <f ca="1">IF(A1512=10298,1.51,1)*IF($B1512&lt;3,$D1512*'Cost Study'!$B$32*OFFSET('Cost Study'!$B$7,'Operations Support'!$C1512,'Operations Support'!$B1512),0)</f>
        <v>0</v>
      </c>
      <c r="AB1512" s="24">
        <f ca="1">AA1512*'Cost Study'!$B$31</f>
        <v>0</v>
      </c>
      <c r="AC1512" s="23">
        <f ca="1">Y1512*'Cost Study'!$B$31</f>
        <v>0</v>
      </c>
      <c r="AD1512" s="24">
        <f ca="1">AA1512*'Cost Study'!$B$31</f>
        <v>0</v>
      </c>
      <c r="AE1512" s="377">
        <f t="shared" ca="1" si="358"/>
        <v>0</v>
      </c>
      <c r="AF1512" s="377">
        <f t="shared" ca="1" si="359"/>
        <v>0</v>
      </c>
      <c r="AH1512" s="688">
        <f>IFERROR($H1512/SUMIF($A:$A,$A1512,$H:$H)*SUMIF(Summary!$A$110:$A$186,$A1512,Summary!$P$110:$P$186),0)</f>
        <v>0</v>
      </c>
      <c r="AI1512" s="689">
        <f t="shared" ca="1" si="345"/>
        <v>0</v>
      </c>
      <c r="AJ1512" s="688">
        <f>IFERROR(H1512/SUMIF(A:A,A1512,H:H)*SUMIF(Summary!$A$110:$A$186,'Operations Support'!A1512,Summary!$Q$110:$Q$186),0)</f>
        <v>0</v>
      </c>
      <c r="AK1512" s="688">
        <f t="shared" ca="1" si="346"/>
        <v>0</v>
      </c>
      <c r="AM1512" s="688">
        <f>IFERROR($H1512/SUMIF($A:$A,$A1512,$H:$H)*SUMIF(Summary!$A$230:$A$266,$A1512,Summary!$P$230:$P$266),0)</f>
        <v>0</v>
      </c>
      <c r="AN1512" s="688">
        <f>IFERROR($H1512/SUMIF($A:$A,$A1512,$H:$H)*(SUMIF(Summary!$A$230:$A$266,$A1512,Summary!$L$230:$L$266)+SUMIF(Summary!$A$281:$A$317,$A1512,Summary!$L$281:$L$317))-AM1512,0)</f>
        <v>0</v>
      </c>
      <c r="AO1512" s="688">
        <f>IFERROR($H1512/SUMIF($A:$A,$A1512,$H:$H)*SUMIF(Summary!$A$230:$A$266,$A1512,Summary!$Q$230:$Q$266),0)</f>
        <v>0</v>
      </c>
      <c r="AP1512" s="688">
        <f>IFERROR($H1512/SUMIF($A:$A,$A1512,$H:$H)*(SUMIF(Summary!$A$230:$A$266,$A1512,Summary!$L$230:$L$266)+SUMIF(Summary!$A$281:$A$317,$A1512,Summary!$L$281:$L$317))-AO1512,0)</f>
        <v>0</v>
      </c>
      <c r="AQ1512" s="306"/>
      <c r="AR1512" s="688">
        <f t="shared" ca="1" si="347"/>
        <v>0</v>
      </c>
      <c r="AS1512" s="688">
        <f t="shared" ca="1" si="348"/>
        <v>0</v>
      </c>
    </row>
    <row r="1513" spans="1:45" s="15" customFormat="1" x14ac:dyDescent="0.2">
      <c r="A1513" s="423">
        <v>3639</v>
      </c>
      <c r="B1513" s="424">
        <v>2</v>
      </c>
      <c r="C1513" s="425" t="s">
        <v>317</v>
      </c>
      <c r="D1513" s="422">
        <f t="shared" si="349"/>
        <v>411</v>
      </c>
      <c r="E1513" s="422">
        <f t="shared" si="350"/>
        <v>120</v>
      </c>
      <c r="F1513" s="422">
        <f t="shared" si="351"/>
        <v>564</v>
      </c>
      <c r="G1513" s="422">
        <f t="shared" si="352"/>
        <v>0</v>
      </c>
      <c r="H1513" s="22">
        <f t="shared" si="353"/>
        <v>1095</v>
      </c>
      <c r="I1513" s="116">
        <v>399</v>
      </c>
      <c r="J1513" s="116">
        <v>78</v>
      </c>
      <c r="K1513" s="116">
        <v>222</v>
      </c>
      <c r="L1513" s="116">
        <v>0</v>
      </c>
      <c r="M1513" s="22">
        <f t="shared" si="354"/>
        <v>699</v>
      </c>
      <c r="N1513" s="116">
        <v>12</v>
      </c>
      <c r="O1513" s="116">
        <v>42</v>
      </c>
      <c r="P1513" s="116">
        <v>342</v>
      </c>
      <c r="Q1513" s="116">
        <v>0</v>
      </c>
      <c r="R1513" s="22">
        <f t="shared" si="355"/>
        <v>396</v>
      </c>
      <c r="S1513" s="116">
        <v>0</v>
      </c>
      <c r="T1513" s="116">
        <v>0</v>
      </c>
      <c r="U1513" s="116">
        <v>0</v>
      </c>
      <c r="V1513" s="116">
        <v>0</v>
      </c>
      <c r="W1513" s="22">
        <f t="shared" si="356"/>
        <v>0</v>
      </c>
      <c r="X1513" s="22">
        <f t="shared" si="357"/>
        <v>36.5</v>
      </c>
      <c r="Y1513" s="22">
        <f ca="1">OFFSET('Cost Study'!$B$7,'Operations Support'!$C1513,'Operations Support'!$B1513)*$H1513</f>
        <v>2398.0499999999997</v>
      </c>
      <c r="Z1513" s="23">
        <f ca="1">Y1513*'Cost Study'!$B$31</f>
        <v>133935.72054859565</v>
      </c>
      <c r="AA1513" s="23">
        <f ca="1">IF(A1513=10298,1.51,1)*IF($B1513&lt;3,$D1513*'Cost Study'!$B$32*OFFSET('Cost Study'!$B$7,'Operations Support'!$C1513,'Operations Support'!$B1513),0)</f>
        <v>90.009</v>
      </c>
      <c r="AB1513" s="24">
        <f ca="1">AA1513*'Cost Study'!$B$31</f>
        <v>5027.1763603171521</v>
      </c>
      <c r="AC1513" s="23">
        <f ca="1">Y1513*'Cost Study'!$B$31</f>
        <v>133935.72054859565</v>
      </c>
      <c r="AD1513" s="24">
        <f ca="1">AA1513*'Cost Study'!$B$31</f>
        <v>5027.1763603171521</v>
      </c>
      <c r="AE1513" s="377">
        <f t="shared" ca="1" si="358"/>
        <v>138962.89690891281</v>
      </c>
      <c r="AF1513" s="377">
        <f t="shared" ca="1" si="359"/>
        <v>138962.89690891281</v>
      </c>
      <c r="AH1513" s="688">
        <f>IFERROR($H1513/SUMIF($A:$A,$A1513,$H:$H)*SUMIF(Summary!$A$110:$A$186,$A1513,Summary!$P$110:$P$186),0)</f>
        <v>51366.826502510812</v>
      </c>
      <c r="AI1513" s="689">
        <f t="shared" ca="1" si="345"/>
        <v>87596.070406401996</v>
      </c>
      <c r="AJ1513" s="688">
        <f>IFERROR(H1513/SUMIF(A:A,A1513,H:H)*SUMIF(Summary!$A$110:$A$186,'Operations Support'!A1513,Summary!$Q$110:$Q$186),0)</f>
        <v>51966.874522454411</v>
      </c>
      <c r="AK1513" s="688">
        <f t="shared" ca="1" si="346"/>
        <v>86996.022386458397</v>
      </c>
      <c r="AL1513" s="1"/>
      <c r="AM1513" s="688">
        <f>IFERROR($H1513/SUMIF($A:$A,$A1513,$H:$H)*SUMIF(Summary!$A$230:$A$266,$A1513,Summary!$P$230:$P$266),0)</f>
        <v>9718.6753345782836</v>
      </c>
      <c r="AN1513" s="688">
        <f>IFERROR($H1513/SUMIF($A:$A,$A1513,$H:$H)*(SUMIF(Summary!$A$230:$A$266,$A1513,Summary!$L$230:$L$266)+SUMIF(Summary!$A$281:$A$317,$A1513,Summary!$L$281:$L$317))-AM1513,0)</f>
        <v>19360.520955469801</v>
      </c>
      <c r="AO1513" s="688">
        <f>IFERROR($H1513/SUMIF($A:$A,$A1513,$H:$H)*SUMIF(Summary!$A$230:$A$266,$A1513,Summary!$Q$230:$Q$266),0)</f>
        <v>9832.2052582285851</v>
      </c>
      <c r="AP1513" s="688">
        <f>IFERROR($H1513/SUMIF($A:$A,$A1513,$H:$H)*(SUMIF(Summary!$A$230:$A$266,$A1513,Summary!$L$230:$L$266)+SUMIF(Summary!$A$281:$A$317,$A1513,Summary!$L$281:$L$317))-AO1513,0)</f>
        <v>19246.991031819503</v>
      </c>
      <c r="AQ1513" s="306"/>
      <c r="AR1513" s="688">
        <f t="shared" ca="1" si="347"/>
        <v>106956.5913618718</v>
      </c>
      <c r="AS1513" s="688">
        <f t="shared" ca="1" si="348"/>
        <v>106243.0134182779</v>
      </c>
    </row>
    <row r="1514" spans="1:45" x14ac:dyDescent="0.2">
      <c r="A1514" s="423">
        <v>3639</v>
      </c>
      <c r="B1514" s="424">
        <v>2</v>
      </c>
      <c r="C1514" s="425" t="s">
        <v>318</v>
      </c>
      <c r="D1514" s="422">
        <f t="shared" si="349"/>
        <v>1122</v>
      </c>
      <c r="E1514" s="422">
        <f t="shared" si="350"/>
        <v>0</v>
      </c>
      <c r="F1514" s="422">
        <f t="shared" si="351"/>
        <v>519</v>
      </c>
      <c r="G1514" s="422">
        <f t="shared" si="352"/>
        <v>0</v>
      </c>
      <c r="H1514" s="22">
        <f t="shared" si="353"/>
        <v>1641</v>
      </c>
      <c r="I1514" s="116">
        <v>366</v>
      </c>
      <c r="J1514" s="116">
        <v>0</v>
      </c>
      <c r="K1514" s="116">
        <v>234</v>
      </c>
      <c r="L1514" s="116">
        <v>0</v>
      </c>
      <c r="M1514" s="22">
        <f t="shared" si="354"/>
        <v>600</v>
      </c>
      <c r="N1514" s="116">
        <v>555</v>
      </c>
      <c r="O1514" s="116">
        <v>0</v>
      </c>
      <c r="P1514" s="116">
        <v>285</v>
      </c>
      <c r="Q1514" s="116">
        <v>0</v>
      </c>
      <c r="R1514" s="22">
        <f t="shared" si="355"/>
        <v>840</v>
      </c>
      <c r="S1514" s="116">
        <v>201</v>
      </c>
      <c r="T1514" s="116">
        <v>0</v>
      </c>
      <c r="U1514" s="116">
        <v>0</v>
      </c>
      <c r="V1514" s="116">
        <v>0</v>
      </c>
      <c r="W1514" s="22">
        <f t="shared" si="356"/>
        <v>201</v>
      </c>
      <c r="X1514" s="22">
        <f t="shared" si="357"/>
        <v>54.7</v>
      </c>
      <c r="Y1514" s="22">
        <f ca="1">OFFSET('Cost Study'!$B$7,'Operations Support'!$C1514,'Operations Support'!$B1514)*$H1514</f>
        <v>3757.89</v>
      </c>
      <c r="Z1514" s="23">
        <f ca="1">Y1514*'Cost Study'!$B$31</f>
        <v>209885.40893324249</v>
      </c>
      <c r="AA1514" s="23">
        <f ca="1">IF(A1514=10298,1.51,1)*IF($B1514&lt;3,$D1514*'Cost Study'!$B$32*OFFSET('Cost Study'!$B$7,'Operations Support'!$C1514,'Operations Support'!$B1514),0)</f>
        <v>256.93799999999999</v>
      </c>
      <c r="AB1514" s="24">
        <f ca="1">AA1514*'Cost Study'!$B$31</f>
        <v>14350.483170207073</v>
      </c>
      <c r="AC1514" s="23">
        <f ca="1">Y1514*'Cost Study'!$B$31</f>
        <v>209885.40893324249</v>
      </c>
      <c r="AD1514" s="24">
        <f ca="1">AA1514*'Cost Study'!$B$31</f>
        <v>14350.483170207073</v>
      </c>
      <c r="AE1514" s="377">
        <f t="shared" ca="1" si="358"/>
        <v>224235.89210344956</v>
      </c>
      <c r="AF1514" s="377">
        <f t="shared" ca="1" si="359"/>
        <v>224235.89210344956</v>
      </c>
      <c r="AH1514" s="688">
        <f>IFERROR($H1514/SUMIF($A:$A,$A1514,$H:$H)*SUMIF(Summary!$A$110:$A$186,$A1514,Summary!$P$110:$P$186),0)</f>
        <v>76979.874238009361</v>
      </c>
      <c r="AI1514" s="689">
        <f t="shared" ca="1" si="345"/>
        <v>147256.0178654402</v>
      </c>
      <c r="AJ1514" s="688">
        <f>IFERROR(H1514/SUMIF(A:A,A1514,H:H)*SUMIF(Summary!$A$110:$A$186,'Operations Support'!A1514,Summary!$Q$110:$Q$186),0)</f>
        <v>77879.124284335805</v>
      </c>
      <c r="AK1514" s="688">
        <f t="shared" ca="1" si="346"/>
        <v>146356.76781911374</v>
      </c>
      <c r="AM1514" s="688">
        <f>IFERROR($H1514/SUMIF($A:$A,$A1514,$H:$H)*SUMIF(Summary!$A$230:$A$266,$A1514,Summary!$P$230:$P$266),0)</f>
        <v>14564.699747984443</v>
      </c>
      <c r="AN1514" s="688">
        <f>IFERROR($H1514/SUMIF($A:$A,$A1514,$H:$H)*(SUMIF(Summary!$A$230:$A$266,$A1514,Summary!$L$230:$L$266)+SUMIF(Summary!$A$281:$A$317,$A1514,Summary!$L$281:$L$317))-AM1514,0)</f>
        <v>29014.260171621871</v>
      </c>
      <c r="AO1514" s="688">
        <f>IFERROR($H1514/SUMIF($A:$A,$A1514,$H:$H)*SUMIF(Summary!$A$230:$A$266,$A1514,Summary!$Q$230:$Q$266),0)</f>
        <v>14734.839113016538</v>
      </c>
      <c r="AP1514" s="688">
        <f>IFERROR($H1514/SUMIF($A:$A,$A1514,$H:$H)*(SUMIF(Summary!$A$230:$A$266,$A1514,Summary!$L$230:$L$266)+SUMIF(Summary!$A$281:$A$317,$A1514,Summary!$L$281:$L$317))-AO1514,0)</f>
        <v>28844.120806589774</v>
      </c>
      <c r="AQ1514" s="306"/>
      <c r="AR1514" s="688">
        <f t="shared" ca="1" si="347"/>
        <v>176270.27803706206</v>
      </c>
      <c r="AS1514" s="688">
        <f t="shared" ca="1" si="348"/>
        <v>175200.88862570352</v>
      </c>
    </row>
    <row r="1515" spans="1:45" x14ac:dyDescent="0.2">
      <c r="A1515" s="423">
        <v>3639</v>
      </c>
      <c r="B1515" s="424">
        <v>2</v>
      </c>
      <c r="C1515" s="425" t="s">
        <v>319</v>
      </c>
      <c r="D1515" s="422">
        <f t="shared" si="349"/>
        <v>0</v>
      </c>
      <c r="E1515" s="422">
        <f t="shared" si="350"/>
        <v>0</v>
      </c>
      <c r="F1515" s="422">
        <f t="shared" si="351"/>
        <v>0</v>
      </c>
      <c r="G1515" s="422">
        <f t="shared" si="352"/>
        <v>0</v>
      </c>
      <c r="H1515" s="22">
        <f t="shared" si="353"/>
        <v>0</v>
      </c>
      <c r="I1515" s="116">
        <v>0</v>
      </c>
      <c r="J1515" s="116">
        <v>0</v>
      </c>
      <c r="K1515" s="116">
        <v>0</v>
      </c>
      <c r="L1515" s="116">
        <v>0</v>
      </c>
      <c r="M1515" s="22">
        <f t="shared" si="354"/>
        <v>0</v>
      </c>
      <c r="N1515" s="116">
        <v>0</v>
      </c>
      <c r="O1515" s="116">
        <v>0</v>
      </c>
      <c r="P1515" s="116">
        <v>0</v>
      </c>
      <c r="Q1515" s="116">
        <v>0</v>
      </c>
      <c r="R1515" s="22">
        <f t="shared" si="355"/>
        <v>0</v>
      </c>
      <c r="S1515" s="116">
        <v>0</v>
      </c>
      <c r="T1515" s="116">
        <v>0</v>
      </c>
      <c r="U1515" s="116">
        <v>0</v>
      </c>
      <c r="V1515" s="116">
        <v>0</v>
      </c>
      <c r="W1515" s="22">
        <f t="shared" si="356"/>
        <v>0</v>
      </c>
      <c r="X1515" s="22">
        <f t="shared" si="357"/>
        <v>0</v>
      </c>
      <c r="Y1515" s="22">
        <f ca="1">OFFSET('Cost Study'!$B$7,'Operations Support'!$C1515,'Operations Support'!$B1515)*$H1515</f>
        <v>0</v>
      </c>
      <c r="Z1515" s="23">
        <f ca="1">Y1515*'Cost Study'!$B$31</f>
        <v>0</v>
      </c>
      <c r="AA1515" s="23">
        <f ca="1">IF(A1515=10298,1.51,1)*IF($B1515&lt;3,$D1515*'Cost Study'!$B$32*OFFSET('Cost Study'!$B$7,'Operations Support'!$C1515,'Operations Support'!$B1515),0)</f>
        <v>0</v>
      </c>
      <c r="AB1515" s="24">
        <f ca="1">AA1515*'Cost Study'!$B$31</f>
        <v>0</v>
      </c>
      <c r="AC1515" s="23">
        <f ca="1">Y1515*'Cost Study'!$B$31</f>
        <v>0</v>
      </c>
      <c r="AD1515" s="24">
        <f ca="1">AA1515*'Cost Study'!$B$31</f>
        <v>0</v>
      </c>
      <c r="AE1515" s="377">
        <f t="shared" ca="1" si="358"/>
        <v>0</v>
      </c>
      <c r="AF1515" s="377">
        <f t="shared" ca="1" si="359"/>
        <v>0</v>
      </c>
      <c r="AH1515" s="688">
        <f>IFERROR($H1515/SUMIF($A:$A,$A1515,$H:$H)*SUMIF(Summary!$A$110:$A$186,$A1515,Summary!$P$110:$P$186),0)</f>
        <v>0</v>
      </c>
      <c r="AI1515" s="689">
        <f t="shared" ca="1" si="345"/>
        <v>0</v>
      </c>
      <c r="AJ1515" s="688">
        <f>IFERROR(H1515/SUMIF(A:A,A1515,H:H)*SUMIF(Summary!$A$110:$A$186,'Operations Support'!A1515,Summary!$Q$110:$Q$186),0)</f>
        <v>0</v>
      </c>
      <c r="AK1515" s="688">
        <f t="shared" ca="1" si="346"/>
        <v>0</v>
      </c>
      <c r="AM1515" s="688">
        <f>IFERROR($H1515/SUMIF($A:$A,$A1515,$H:$H)*SUMIF(Summary!$A$230:$A$266,$A1515,Summary!$P$230:$P$266),0)</f>
        <v>0</v>
      </c>
      <c r="AN1515" s="688">
        <f>IFERROR($H1515/SUMIF($A:$A,$A1515,$H:$H)*(SUMIF(Summary!$A$230:$A$266,$A1515,Summary!$L$230:$L$266)+SUMIF(Summary!$A$281:$A$317,$A1515,Summary!$L$281:$L$317))-AM1515,0)</f>
        <v>0</v>
      </c>
      <c r="AO1515" s="688">
        <f>IFERROR($H1515/SUMIF($A:$A,$A1515,$H:$H)*SUMIF(Summary!$A$230:$A$266,$A1515,Summary!$Q$230:$Q$266),0)</f>
        <v>0</v>
      </c>
      <c r="AP1515" s="688">
        <f>IFERROR($H1515/SUMIF($A:$A,$A1515,$H:$H)*(SUMIF(Summary!$A$230:$A$266,$A1515,Summary!$L$230:$L$266)+SUMIF(Summary!$A$281:$A$317,$A1515,Summary!$L$281:$L$317))-AO1515,0)</f>
        <v>0</v>
      </c>
      <c r="AQ1515" s="306"/>
      <c r="AR1515" s="688">
        <f t="shared" ca="1" si="347"/>
        <v>0</v>
      </c>
      <c r="AS1515" s="688">
        <f t="shared" ca="1" si="348"/>
        <v>0</v>
      </c>
    </row>
    <row r="1516" spans="1:45" x14ac:dyDescent="0.2">
      <c r="A1516" s="423">
        <v>3639</v>
      </c>
      <c r="B1516" s="424">
        <v>2</v>
      </c>
      <c r="C1516" s="425" t="s">
        <v>320</v>
      </c>
      <c r="D1516" s="422">
        <f t="shared" si="349"/>
        <v>0</v>
      </c>
      <c r="E1516" s="422">
        <f t="shared" si="350"/>
        <v>0</v>
      </c>
      <c r="F1516" s="422">
        <f t="shared" si="351"/>
        <v>0</v>
      </c>
      <c r="G1516" s="422">
        <f t="shared" si="352"/>
        <v>0</v>
      </c>
      <c r="H1516" s="22">
        <f t="shared" si="353"/>
        <v>0</v>
      </c>
      <c r="I1516" s="116">
        <v>0</v>
      </c>
      <c r="J1516" s="116">
        <v>0</v>
      </c>
      <c r="K1516" s="116">
        <v>0</v>
      </c>
      <c r="L1516" s="116">
        <v>0</v>
      </c>
      <c r="M1516" s="22">
        <f t="shared" si="354"/>
        <v>0</v>
      </c>
      <c r="N1516" s="116">
        <v>0</v>
      </c>
      <c r="O1516" s="116">
        <v>0</v>
      </c>
      <c r="P1516" s="116">
        <v>0</v>
      </c>
      <c r="Q1516" s="116">
        <v>0</v>
      </c>
      <c r="R1516" s="22">
        <f t="shared" si="355"/>
        <v>0</v>
      </c>
      <c r="S1516" s="116">
        <v>0</v>
      </c>
      <c r="T1516" s="116">
        <v>0</v>
      </c>
      <c r="U1516" s="116">
        <v>0</v>
      </c>
      <c r="V1516" s="116">
        <v>0</v>
      </c>
      <c r="W1516" s="22">
        <f t="shared" si="356"/>
        <v>0</v>
      </c>
      <c r="X1516" s="22">
        <f t="shared" si="357"/>
        <v>0</v>
      </c>
      <c r="Y1516" s="22">
        <f ca="1">OFFSET('Cost Study'!$B$7,'Operations Support'!$C1516,'Operations Support'!$B1516)*$H1516</f>
        <v>0</v>
      </c>
      <c r="Z1516" s="23">
        <f ca="1">Y1516*'Cost Study'!$B$31</f>
        <v>0</v>
      </c>
      <c r="AA1516" s="23">
        <f ca="1">IF(A1516=10298,1.51,1)*IF($B1516&lt;3,$D1516*'Cost Study'!$B$32*OFFSET('Cost Study'!$B$7,'Operations Support'!$C1516,'Operations Support'!$B1516),0)</f>
        <v>0</v>
      </c>
      <c r="AB1516" s="24">
        <f ca="1">AA1516*'Cost Study'!$B$31</f>
        <v>0</v>
      </c>
      <c r="AC1516" s="23">
        <f ca="1">Y1516*'Cost Study'!$B$31</f>
        <v>0</v>
      </c>
      <c r="AD1516" s="24">
        <f ca="1">AA1516*'Cost Study'!$B$31</f>
        <v>0</v>
      </c>
      <c r="AE1516" s="377">
        <f t="shared" ca="1" si="358"/>
        <v>0</v>
      </c>
      <c r="AF1516" s="377">
        <f t="shared" ca="1" si="359"/>
        <v>0</v>
      </c>
      <c r="AH1516" s="688">
        <f>IFERROR($H1516/SUMIF($A:$A,$A1516,$H:$H)*SUMIF(Summary!$A$110:$A$186,$A1516,Summary!$P$110:$P$186),0)</f>
        <v>0</v>
      </c>
      <c r="AI1516" s="689">
        <f t="shared" ca="1" si="345"/>
        <v>0</v>
      </c>
      <c r="AJ1516" s="688">
        <f>IFERROR(H1516/SUMIF(A:A,A1516,H:H)*SUMIF(Summary!$A$110:$A$186,'Operations Support'!A1516,Summary!$Q$110:$Q$186),0)</f>
        <v>0</v>
      </c>
      <c r="AK1516" s="688">
        <f t="shared" ca="1" si="346"/>
        <v>0</v>
      </c>
      <c r="AM1516" s="688">
        <f>IFERROR($H1516/SUMIF($A:$A,$A1516,$H:$H)*SUMIF(Summary!$A$230:$A$266,$A1516,Summary!$P$230:$P$266),0)</f>
        <v>0</v>
      </c>
      <c r="AN1516" s="688">
        <f>IFERROR($H1516/SUMIF($A:$A,$A1516,$H:$H)*(SUMIF(Summary!$A$230:$A$266,$A1516,Summary!$L$230:$L$266)+SUMIF(Summary!$A$281:$A$317,$A1516,Summary!$L$281:$L$317))-AM1516,0)</f>
        <v>0</v>
      </c>
      <c r="AO1516" s="688">
        <f>IFERROR($H1516/SUMIF($A:$A,$A1516,$H:$H)*SUMIF(Summary!$A$230:$A$266,$A1516,Summary!$Q$230:$Q$266),0)</f>
        <v>0</v>
      </c>
      <c r="AP1516" s="688">
        <f>IFERROR($H1516/SUMIF($A:$A,$A1516,$H:$H)*(SUMIF(Summary!$A$230:$A$266,$A1516,Summary!$L$230:$L$266)+SUMIF(Summary!$A$281:$A$317,$A1516,Summary!$L$281:$L$317))-AO1516,0)</f>
        <v>0</v>
      </c>
      <c r="AQ1516" s="306"/>
      <c r="AR1516" s="688">
        <f t="shared" ca="1" si="347"/>
        <v>0</v>
      </c>
      <c r="AS1516" s="688">
        <f t="shared" ca="1" si="348"/>
        <v>0</v>
      </c>
    </row>
    <row r="1517" spans="1:45" x14ac:dyDescent="0.2">
      <c r="A1517" s="423">
        <v>3639</v>
      </c>
      <c r="B1517" s="424">
        <v>3</v>
      </c>
      <c r="C1517" s="425" t="s">
        <v>300</v>
      </c>
      <c r="D1517" s="422">
        <f t="shared" si="349"/>
        <v>2106</v>
      </c>
      <c r="E1517" s="422">
        <f t="shared" si="350"/>
        <v>27</v>
      </c>
      <c r="F1517" s="422">
        <f t="shared" si="351"/>
        <v>12</v>
      </c>
      <c r="G1517" s="422">
        <f t="shared" si="352"/>
        <v>0</v>
      </c>
      <c r="H1517" s="22">
        <f t="shared" si="353"/>
        <v>2145</v>
      </c>
      <c r="I1517" s="116">
        <v>969</v>
      </c>
      <c r="J1517" s="116">
        <v>0</v>
      </c>
      <c r="K1517" s="116">
        <v>12</v>
      </c>
      <c r="L1517" s="116">
        <v>0</v>
      </c>
      <c r="M1517" s="22">
        <f t="shared" si="354"/>
        <v>981</v>
      </c>
      <c r="N1517" s="116">
        <v>786</v>
      </c>
      <c r="O1517" s="116">
        <v>0</v>
      </c>
      <c r="P1517" s="116">
        <v>0</v>
      </c>
      <c r="Q1517" s="116">
        <v>0</v>
      </c>
      <c r="R1517" s="22">
        <f t="shared" si="355"/>
        <v>786</v>
      </c>
      <c r="S1517" s="116">
        <v>351</v>
      </c>
      <c r="T1517" s="116">
        <v>27</v>
      </c>
      <c r="U1517" s="116">
        <v>0</v>
      </c>
      <c r="V1517" s="116">
        <v>0</v>
      </c>
      <c r="W1517" s="22">
        <f t="shared" si="356"/>
        <v>378</v>
      </c>
      <c r="X1517" s="22">
        <f t="shared" si="357"/>
        <v>89.375</v>
      </c>
      <c r="Y1517" s="22">
        <f ca="1">OFFSET('Cost Study'!$B$7,'Operations Support'!$C1517,'Operations Support'!$B1517)*$H1517</f>
        <v>9223.5</v>
      </c>
      <c r="Z1517" s="23">
        <f ca="1">Y1517*'Cost Study'!$B$31</f>
        <v>515150.27563227294</v>
      </c>
      <c r="AA1517" s="23">
        <f ca="1">IF(A1517=10298,1.51,1)*IF($B1517&lt;3,$D1517*'Cost Study'!$B$32*OFFSET('Cost Study'!$B$7,'Operations Support'!$C1517,'Operations Support'!$B1517),0)</f>
        <v>0</v>
      </c>
      <c r="AB1517" s="24">
        <f ca="1">AA1517*'Cost Study'!$B$31</f>
        <v>0</v>
      </c>
      <c r="AC1517" s="23">
        <f ca="1">Y1517*'Cost Study'!$B$31</f>
        <v>515150.27563227294</v>
      </c>
      <c r="AD1517" s="24">
        <f ca="1">AA1517*'Cost Study'!$B$31</f>
        <v>0</v>
      </c>
      <c r="AE1517" s="377">
        <f t="shared" ca="1" si="358"/>
        <v>515150.27563227294</v>
      </c>
      <c r="AF1517" s="377">
        <f t="shared" ca="1" si="359"/>
        <v>515150.27563227294</v>
      </c>
      <c r="AH1517" s="688">
        <f>IFERROR($H1517/SUMIF($A:$A,$A1517,$H:$H)*SUMIF(Summary!$A$110:$A$186,$A1517,Summary!$P$110:$P$186),0)</f>
        <v>100622.6875323157</v>
      </c>
      <c r="AI1517" s="689">
        <f t="shared" ca="1" si="345"/>
        <v>414527.58809995721</v>
      </c>
      <c r="AJ1517" s="688">
        <f>IFERROR(H1517/SUMIF(A:A,A1517,H:H)*SUMIF(Summary!$A$110:$A$186,'Operations Support'!A1517,Summary!$Q$110:$Q$186),0)</f>
        <v>101798.12406453399</v>
      </c>
      <c r="AK1517" s="688">
        <f t="shared" ca="1" si="346"/>
        <v>413352.15156773897</v>
      </c>
      <c r="AM1517" s="688">
        <f>IFERROR($H1517/SUMIF($A:$A,$A1517,$H:$H)*SUMIF(Summary!$A$230:$A$266,$A1517,Summary!$P$230:$P$266),0)</f>
        <v>19037.95305266705</v>
      </c>
      <c r="AN1517" s="688">
        <f>IFERROR($H1517/SUMIF($A:$A,$A1517,$H:$H)*(SUMIF(Summary!$A$230:$A$266,$A1517,Summary!$L$230:$L$266)+SUMIF(Summary!$A$281:$A$317,$A1517,Summary!$L$281:$L$317))-AM1517,0)</f>
        <v>37925.404063454545</v>
      </c>
      <c r="AO1517" s="688">
        <f>IFERROR($H1517/SUMIF($A:$A,$A1517,$H:$H)*SUMIF(Summary!$A$230:$A$266,$A1517,Summary!$Q$230:$Q$266),0)</f>
        <v>19260.347286666954</v>
      </c>
      <c r="AP1517" s="688">
        <f>IFERROR($H1517/SUMIF($A:$A,$A1517,$H:$H)*(SUMIF(Summary!$A$230:$A$266,$A1517,Summary!$L$230:$L$266)+SUMIF(Summary!$A$281:$A$317,$A1517,Summary!$L$281:$L$317))-AO1517,0)</f>
        <v>37703.009829454641</v>
      </c>
      <c r="AQ1517" s="306"/>
      <c r="AR1517" s="688">
        <f t="shared" ca="1" si="347"/>
        <v>452452.99216341175</v>
      </c>
      <c r="AS1517" s="688">
        <f t="shared" ca="1" si="348"/>
        <v>451055.16139719362</v>
      </c>
    </row>
    <row r="1518" spans="1:45" x14ac:dyDescent="0.2">
      <c r="A1518" s="423">
        <v>3639</v>
      </c>
      <c r="B1518" s="424">
        <v>3</v>
      </c>
      <c r="C1518" s="425" t="s">
        <v>301</v>
      </c>
      <c r="D1518" s="422">
        <f t="shared" si="349"/>
        <v>948</v>
      </c>
      <c r="E1518" s="422">
        <f t="shared" si="350"/>
        <v>0</v>
      </c>
      <c r="F1518" s="422">
        <f t="shared" si="351"/>
        <v>0</v>
      </c>
      <c r="G1518" s="422">
        <f t="shared" si="352"/>
        <v>0</v>
      </c>
      <c r="H1518" s="22">
        <f t="shared" si="353"/>
        <v>948</v>
      </c>
      <c r="I1518" s="116">
        <v>346</v>
      </c>
      <c r="J1518" s="116">
        <v>0</v>
      </c>
      <c r="K1518" s="116">
        <v>0</v>
      </c>
      <c r="L1518" s="116">
        <v>0</v>
      </c>
      <c r="M1518" s="22">
        <f t="shared" si="354"/>
        <v>346</v>
      </c>
      <c r="N1518" s="116">
        <v>500</v>
      </c>
      <c r="O1518" s="116">
        <v>0</v>
      </c>
      <c r="P1518" s="116">
        <v>0</v>
      </c>
      <c r="Q1518" s="116">
        <v>0</v>
      </c>
      <c r="R1518" s="22">
        <f t="shared" si="355"/>
        <v>500</v>
      </c>
      <c r="S1518" s="116">
        <v>102</v>
      </c>
      <c r="T1518" s="116">
        <v>0</v>
      </c>
      <c r="U1518" s="116">
        <v>0</v>
      </c>
      <c r="V1518" s="116">
        <v>0</v>
      </c>
      <c r="W1518" s="22">
        <f t="shared" si="356"/>
        <v>102</v>
      </c>
      <c r="X1518" s="22">
        <f t="shared" si="357"/>
        <v>39.5</v>
      </c>
      <c r="Y1518" s="22">
        <f ca="1">OFFSET('Cost Study'!$B$7,'Operations Support'!$C1518,'Operations Support'!$B1518)*$H1518</f>
        <v>6948.84</v>
      </c>
      <c r="Z1518" s="23">
        <f ca="1">Y1518*'Cost Study'!$B$31</f>
        <v>388106.12471670879</v>
      </c>
      <c r="AA1518" s="23">
        <f ca="1">IF(A1518=10298,1.51,1)*IF($B1518&lt;3,$D1518*'Cost Study'!$B$32*OFFSET('Cost Study'!$B$7,'Operations Support'!$C1518,'Operations Support'!$B1518),0)</f>
        <v>0</v>
      </c>
      <c r="AB1518" s="24">
        <f ca="1">AA1518*'Cost Study'!$B$31</f>
        <v>0</v>
      </c>
      <c r="AC1518" s="23">
        <f ca="1">Y1518*'Cost Study'!$B$31</f>
        <v>388106.12471670879</v>
      </c>
      <c r="AD1518" s="24">
        <f ca="1">AA1518*'Cost Study'!$B$31</f>
        <v>0</v>
      </c>
      <c r="AE1518" s="377">
        <f t="shared" ca="1" si="358"/>
        <v>388106.12471670879</v>
      </c>
      <c r="AF1518" s="377">
        <f t="shared" ca="1" si="359"/>
        <v>388106.12471670879</v>
      </c>
      <c r="AH1518" s="688">
        <f>IFERROR($H1518/SUMIF($A:$A,$A1518,$H:$H)*SUMIF(Summary!$A$110:$A$186,$A1518,Summary!$P$110:$P$186),0)</f>
        <v>44471.005958338123</v>
      </c>
      <c r="AI1518" s="689">
        <f t="shared" ref="AI1518:AI1581" ca="1" si="360">Z1518+AB1518-AH1518</f>
        <v>343635.11875837063</v>
      </c>
      <c r="AJ1518" s="688">
        <f>IFERROR(H1518/SUMIF(A:A,A1518,H:H)*SUMIF(Summary!$A$110:$A$186,'Operations Support'!A1518,Summary!$Q$110:$Q$186),0)</f>
        <v>44990.499586563274</v>
      </c>
      <c r="AK1518" s="688">
        <f t="shared" ref="AK1518:AK1581" ca="1" si="361">AC1518+AD1518-AJ1518</f>
        <v>343115.62513014552</v>
      </c>
      <c r="AM1518" s="688">
        <f>IFERROR($H1518/SUMIF($A:$A,$A1518,$H:$H)*SUMIF(Summary!$A$230:$A$266,$A1518,Summary!$P$230:$P$266),0)</f>
        <v>8413.9764540458564</v>
      </c>
      <c r="AN1518" s="688">
        <f>IFERROR($H1518/SUMIF($A:$A,$A1518,$H:$H)*(SUMIF(Summary!$A$230:$A$266,$A1518,Summary!$L$230:$L$266)+SUMIF(Summary!$A$281:$A$317,$A1518,Summary!$L$281:$L$317))-AM1518,0)</f>
        <v>16761.437320351939</v>
      </c>
      <c r="AO1518" s="688">
        <f>IFERROR($H1518/SUMIF($A:$A,$A1518,$H:$H)*SUMIF(Summary!$A$230:$A$266,$A1518,Summary!$Q$230:$Q$266),0)</f>
        <v>8512.2653742472121</v>
      </c>
      <c r="AP1518" s="688">
        <f>IFERROR($H1518/SUMIF($A:$A,$A1518,$H:$H)*(SUMIF(Summary!$A$230:$A$266,$A1518,Summary!$L$230:$L$266)+SUMIF(Summary!$A$281:$A$317,$A1518,Summary!$L$281:$L$317))-AO1518,0)</f>
        <v>16663.148400150581</v>
      </c>
      <c r="AQ1518" s="306"/>
      <c r="AR1518" s="688">
        <f t="shared" ref="AR1518:AR1581" ca="1" si="362">AI1518+AN1518</f>
        <v>360396.55607872258</v>
      </c>
      <c r="AS1518" s="688">
        <f t="shared" ref="AS1518:AS1581" ca="1" si="363">AK1518+AP1518</f>
        <v>359778.77353029611</v>
      </c>
    </row>
    <row r="1519" spans="1:45" x14ac:dyDescent="0.2">
      <c r="A1519" s="423">
        <v>3639</v>
      </c>
      <c r="B1519" s="424">
        <v>3</v>
      </c>
      <c r="C1519" s="425" t="s">
        <v>302</v>
      </c>
      <c r="D1519" s="422">
        <f t="shared" si="349"/>
        <v>153</v>
      </c>
      <c r="E1519" s="422">
        <f t="shared" si="350"/>
        <v>0</v>
      </c>
      <c r="F1519" s="422">
        <f t="shared" si="351"/>
        <v>3</v>
      </c>
      <c r="G1519" s="422">
        <f t="shared" si="352"/>
        <v>0</v>
      </c>
      <c r="H1519" s="22">
        <f t="shared" si="353"/>
        <v>156</v>
      </c>
      <c r="I1519" s="116">
        <v>29</v>
      </c>
      <c r="J1519" s="116">
        <v>0</v>
      </c>
      <c r="K1519" s="116">
        <v>3</v>
      </c>
      <c r="L1519" s="116">
        <v>0</v>
      </c>
      <c r="M1519" s="22">
        <f t="shared" si="354"/>
        <v>32</v>
      </c>
      <c r="N1519" s="116">
        <v>37</v>
      </c>
      <c r="O1519" s="116">
        <v>0</v>
      </c>
      <c r="P1519" s="116">
        <v>0</v>
      </c>
      <c r="Q1519" s="116">
        <v>0</v>
      </c>
      <c r="R1519" s="22">
        <f t="shared" si="355"/>
        <v>37</v>
      </c>
      <c r="S1519" s="116">
        <v>87</v>
      </c>
      <c r="T1519" s="116">
        <v>0</v>
      </c>
      <c r="U1519" s="116">
        <v>0</v>
      </c>
      <c r="V1519" s="116">
        <v>0</v>
      </c>
      <c r="W1519" s="22">
        <f t="shared" si="356"/>
        <v>87</v>
      </c>
      <c r="X1519" s="22">
        <f t="shared" si="357"/>
        <v>6.5</v>
      </c>
      <c r="Y1519" s="22">
        <f ca="1">OFFSET('Cost Study'!$B$7,'Operations Support'!$C1519,'Operations Support'!$B1519)*$H1519</f>
        <v>1043.6400000000001</v>
      </c>
      <c r="Z1519" s="23">
        <f ca="1">Y1519*'Cost Study'!$B$31</f>
        <v>58289.308143423361</v>
      </c>
      <c r="AA1519" s="23">
        <f ca="1">IF(A1519=10298,1.51,1)*IF($B1519&lt;3,$D1519*'Cost Study'!$B$32*OFFSET('Cost Study'!$B$7,'Operations Support'!$C1519,'Operations Support'!$B1519),0)</f>
        <v>0</v>
      </c>
      <c r="AB1519" s="24">
        <f ca="1">AA1519*'Cost Study'!$B$31</f>
        <v>0</v>
      </c>
      <c r="AC1519" s="23">
        <f ca="1">Y1519*'Cost Study'!$B$31</f>
        <v>58289.308143423361</v>
      </c>
      <c r="AD1519" s="24">
        <f ca="1">AA1519*'Cost Study'!$B$31</f>
        <v>0</v>
      </c>
      <c r="AE1519" s="377">
        <f t="shared" ca="1" si="358"/>
        <v>58289.308143423361</v>
      </c>
      <c r="AF1519" s="377">
        <f t="shared" ca="1" si="359"/>
        <v>58289.308143423361</v>
      </c>
      <c r="AH1519" s="688">
        <f>IFERROR($H1519/SUMIF($A:$A,$A1519,$H:$H)*SUMIF(Summary!$A$110:$A$186,$A1519,Summary!$P$110:$P$186),0)</f>
        <v>7318.01363871387</v>
      </c>
      <c r="AI1519" s="689">
        <f t="shared" ca="1" si="360"/>
        <v>50971.294504709491</v>
      </c>
      <c r="AJ1519" s="688">
        <f>IFERROR(H1519/SUMIF(A:A,A1519,H:H)*SUMIF(Summary!$A$110:$A$186,'Operations Support'!A1519,Summary!$Q$110:$Q$186),0)</f>
        <v>7403.4999319661083</v>
      </c>
      <c r="AK1519" s="688">
        <f t="shared" ca="1" si="361"/>
        <v>50885.808211457253</v>
      </c>
      <c r="AM1519" s="688">
        <f>IFERROR($H1519/SUMIF($A:$A,$A1519,$H:$H)*SUMIF(Summary!$A$230:$A$266,$A1519,Summary!$P$230:$P$266),0)</f>
        <v>1384.5784038303309</v>
      </c>
      <c r="AN1519" s="688">
        <f>IFERROR($H1519/SUMIF($A:$A,$A1519,$H:$H)*(SUMIF(Summary!$A$230:$A$266,$A1519,Summary!$L$230:$L$266)+SUMIF(Summary!$A$281:$A$317,$A1519,Summary!$L$281:$L$317))-AM1519,0)</f>
        <v>2758.2112046148759</v>
      </c>
      <c r="AO1519" s="688">
        <f>IFERROR($H1519/SUMIF($A:$A,$A1519,$H:$H)*SUMIF(Summary!$A$230:$A$266,$A1519,Summary!$Q$230:$Q$266),0)</f>
        <v>1400.7525299394149</v>
      </c>
      <c r="AP1519" s="688">
        <f>IFERROR($H1519/SUMIF($A:$A,$A1519,$H:$H)*(SUMIF(Summary!$A$230:$A$266,$A1519,Summary!$L$230:$L$266)+SUMIF(Summary!$A$281:$A$317,$A1519,Summary!$L$281:$L$317))-AO1519,0)</f>
        <v>2742.0370785057921</v>
      </c>
      <c r="AQ1519" s="306"/>
      <c r="AR1519" s="688">
        <f t="shared" ca="1" si="362"/>
        <v>53729.505709324367</v>
      </c>
      <c r="AS1519" s="688">
        <f t="shared" ca="1" si="363"/>
        <v>53627.845289963043</v>
      </c>
    </row>
    <row r="1520" spans="1:45" x14ac:dyDescent="0.2">
      <c r="A1520" s="423">
        <v>3639</v>
      </c>
      <c r="B1520" s="424">
        <v>3</v>
      </c>
      <c r="C1520" s="425" t="s">
        <v>303</v>
      </c>
      <c r="D1520" s="422">
        <f t="shared" si="349"/>
        <v>3123</v>
      </c>
      <c r="E1520" s="422">
        <f t="shared" si="350"/>
        <v>279</v>
      </c>
      <c r="F1520" s="422">
        <f t="shared" si="351"/>
        <v>927</v>
      </c>
      <c r="G1520" s="422">
        <f t="shared" si="352"/>
        <v>0</v>
      </c>
      <c r="H1520" s="22">
        <f t="shared" si="353"/>
        <v>4329</v>
      </c>
      <c r="I1520" s="116">
        <v>960</v>
      </c>
      <c r="J1520" s="116">
        <v>153</v>
      </c>
      <c r="K1520" s="116">
        <v>393</v>
      </c>
      <c r="L1520" s="116">
        <v>0</v>
      </c>
      <c r="M1520" s="22">
        <f t="shared" si="354"/>
        <v>1506</v>
      </c>
      <c r="N1520" s="116">
        <v>1149</v>
      </c>
      <c r="O1520" s="116">
        <v>78</v>
      </c>
      <c r="P1520" s="116">
        <v>429</v>
      </c>
      <c r="Q1520" s="116">
        <v>0</v>
      </c>
      <c r="R1520" s="22">
        <f t="shared" si="355"/>
        <v>1656</v>
      </c>
      <c r="S1520" s="116">
        <v>1014</v>
      </c>
      <c r="T1520" s="116">
        <v>48</v>
      </c>
      <c r="U1520" s="116">
        <v>105</v>
      </c>
      <c r="V1520" s="116">
        <v>0</v>
      </c>
      <c r="W1520" s="22">
        <f t="shared" si="356"/>
        <v>1167</v>
      </c>
      <c r="X1520" s="22">
        <f t="shared" si="357"/>
        <v>180.375</v>
      </c>
      <c r="Y1520" s="22">
        <f ca="1">OFFSET('Cost Study'!$B$7,'Operations Support'!$C1520,'Operations Support'!$B1520)*$H1520</f>
        <v>10432.890000000001</v>
      </c>
      <c r="Z1520" s="23">
        <f ca="1">Y1520*'Cost Study'!$B$31</f>
        <v>582697.04116020864</v>
      </c>
      <c r="AA1520" s="23">
        <f ca="1">IF(A1520=10298,1.51,1)*IF($B1520&lt;3,$D1520*'Cost Study'!$B$32*OFFSET('Cost Study'!$B$7,'Operations Support'!$C1520,'Operations Support'!$B1520),0)</f>
        <v>0</v>
      </c>
      <c r="AB1520" s="24">
        <f ca="1">AA1520*'Cost Study'!$B$31</f>
        <v>0</v>
      </c>
      <c r="AC1520" s="23">
        <f ca="1">Y1520*'Cost Study'!$B$31</f>
        <v>582697.04116020864</v>
      </c>
      <c r="AD1520" s="24">
        <f ca="1">AA1520*'Cost Study'!$B$31</f>
        <v>0</v>
      </c>
      <c r="AE1520" s="377">
        <f t="shared" ca="1" si="358"/>
        <v>582697.04116020864</v>
      </c>
      <c r="AF1520" s="377">
        <f t="shared" ca="1" si="359"/>
        <v>582697.04116020864</v>
      </c>
      <c r="AH1520" s="688">
        <f>IFERROR($H1520/SUMIF($A:$A,$A1520,$H:$H)*SUMIF(Summary!$A$110:$A$186,$A1520,Summary!$P$110:$P$186),0)</f>
        <v>203074.87847430987</v>
      </c>
      <c r="AI1520" s="689">
        <f t="shared" ca="1" si="360"/>
        <v>379622.16268589877</v>
      </c>
      <c r="AJ1520" s="688">
        <f>IFERROR(H1520/SUMIF(A:A,A1520,H:H)*SUMIF(Summary!$A$110:$A$186,'Operations Support'!A1520,Summary!$Q$110:$Q$186),0)</f>
        <v>205447.12311205949</v>
      </c>
      <c r="AK1520" s="688">
        <f t="shared" ca="1" si="361"/>
        <v>377249.91804814915</v>
      </c>
      <c r="AM1520" s="688">
        <f>IFERROR($H1520/SUMIF($A:$A,$A1520,$H:$H)*SUMIF(Summary!$A$230:$A$266,$A1520,Summary!$P$230:$P$266),0)</f>
        <v>38422.050706291673</v>
      </c>
      <c r="AN1520" s="688">
        <f>IFERROR($H1520/SUMIF($A:$A,$A1520,$H:$H)*(SUMIF(Summary!$A$230:$A$266,$A1520,Summary!$L$230:$L$266)+SUMIF(Summary!$A$281:$A$317,$A1520,Summary!$L$281:$L$317))-AM1520,0)</f>
        <v>76540.360928062815</v>
      </c>
      <c r="AO1520" s="688">
        <f>IFERROR($H1520/SUMIF($A:$A,$A1520,$H:$H)*SUMIF(Summary!$A$230:$A$266,$A1520,Summary!$Q$230:$Q$266),0)</f>
        <v>38870.88270581876</v>
      </c>
      <c r="AP1520" s="688">
        <f>IFERROR($H1520/SUMIF($A:$A,$A1520,$H:$H)*(SUMIF(Summary!$A$230:$A$266,$A1520,Summary!$L$230:$L$266)+SUMIF(Summary!$A$281:$A$317,$A1520,Summary!$L$281:$L$317))-AO1520,0)</f>
        <v>76091.528928535728</v>
      </c>
      <c r="AQ1520" s="306"/>
      <c r="AR1520" s="688">
        <f t="shared" ca="1" si="362"/>
        <v>456162.52361396159</v>
      </c>
      <c r="AS1520" s="688">
        <f t="shared" ca="1" si="363"/>
        <v>453341.44697668485</v>
      </c>
    </row>
    <row r="1521" spans="1:45" x14ac:dyDescent="0.2">
      <c r="A1521" s="423">
        <v>3639</v>
      </c>
      <c r="B1521" s="424">
        <v>3</v>
      </c>
      <c r="C1521" s="425" t="s">
        <v>304</v>
      </c>
      <c r="D1521" s="422">
        <f t="shared" si="349"/>
        <v>1854</v>
      </c>
      <c r="E1521" s="422">
        <f t="shared" si="350"/>
        <v>0</v>
      </c>
      <c r="F1521" s="422">
        <f t="shared" si="351"/>
        <v>0</v>
      </c>
      <c r="G1521" s="422">
        <f t="shared" si="352"/>
        <v>0</v>
      </c>
      <c r="H1521" s="22">
        <f t="shared" si="353"/>
        <v>1854</v>
      </c>
      <c r="I1521" s="116">
        <v>684</v>
      </c>
      <c r="J1521" s="116">
        <v>0</v>
      </c>
      <c r="K1521" s="116">
        <v>0</v>
      </c>
      <c r="L1521" s="116">
        <v>0</v>
      </c>
      <c r="M1521" s="22">
        <f t="shared" si="354"/>
        <v>684</v>
      </c>
      <c r="N1521" s="116">
        <v>761</v>
      </c>
      <c r="O1521" s="116">
        <v>0</v>
      </c>
      <c r="P1521" s="116">
        <v>0</v>
      </c>
      <c r="Q1521" s="116">
        <v>0</v>
      </c>
      <c r="R1521" s="22">
        <f t="shared" si="355"/>
        <v>761</v>
      </c>
      <c r="S1521" s="116">
        <v>409</v>
      </c>
      <c r="T1521" s="116">
        <v>0</v>
      </c>
      <c r="U1521" s="116">
        <v>0</v>
      </c>
      <c r="V1521" s="116">
        <v>0</v>
      </c>
      <c r="W1521" s="22">
        <f t="shared" si="356"/>
        <v>409</v>
      </c>
      <c r="X1521" s="22">
        <f t="shared" si="357"/>
        <v>77.25</v>
      </c>
      <c r="Y1521" s="22">
        <f ca="1">OFFSET('Cost Study'!$B$7,'Operations Support'!$C1521,'Operations Support'!$B1521)*$H1521</f>
        <v>13775.22</v>
      </c>
      <c r="Z1521" s="23">
        <f ca="1">Y1521*'Cost Study'!$B$31</f>
        <v>769372.62209521316</v>
      </c>
      <c r="AA1521" s="23">
        <f ca="1">IF(A1521=10298,1.51,1)*IF($B1521&lt;3,$D1521*'Cost Study'!$B$32*OFFSET('Cost Study'!$B$7,'Operations Support'!$C1521,'Operations Support'!$B1521),0)</f>
        <v>0</v>
      </c>
      <c r="AB1521" s="24">
        <f ca="1">AA1521*'Cost Study'!$B$31</f>
        <v>0</v>
      </c>
      <c r="AC1521" s="23">
        <f ca="1">Y1521*'Cost Study'!$B$31</f>
        <v>769372.62209521316</v>
      </c>
      <c r="AD1521" s="24">
        <f ca="1">AA1521*'Cost Study'!$B$31</f>
        <v>0</v>
      </c>
      <c r="AE1521" s="377">
        <f t="shared" ca="1" si="358"/>
        <v>769372.62209521316</v>
      </c>
      <c r="AF1521" s="377">
        <f t="shared" ca="1" si="359"/>
        <v>769372.62209521316</v>
      </c>
      <c r="AH1521" s="688">
        <f>IFERROR($H1521/SUMIF($A:$A,$A1521,$H:$H)*SUMIF(Summary!$A$110:$A$186,$A1521,Summary!$P$110:$P$186),0)</f>
        <v>86971.777475484065</v>
      </c>
      <c r="AI1521" s="689">
        <f t="shared" ca="1" si="360"/>
        <v>682400.84461972909</v>
      </c>
      <c r="AJ1521" s="688">
        <f>IFERROR(H1521/SUMIF(A:A,A1521,H:H)*SUMIF(Summary!$A$110:$A$186,'Operations Support'!A1521,Summary!$Q$110:$Q$186),0)</f>
        <v>87987.749191443363</v>
      </c>
      <c r="AK1521" s="688">
        <f t="shared" ca="1" si="361"/>
        <v>681384.87290376984</v>
      </c>
      <c r="AM1521" s="688">
        <f>IFERROR($H1521/SUMIF($A:$A,$A1521,$H:$H)*SUMIF(Summary!$A$230:$A$266,$A1521,Summary!$P$230:$P$266),0)</f>
        <v>16455.181799368162</v>
      </c>
      <c r="AN1521" s="688">
        <f>IFERROR($H1521/SUMIF($A:$A,$A1521,$H:$H)*(SUMIF(Summary!$A$230:$A$266,$A1521,Summary!$L$230:$L$266)+SUMIF(Summary!$A$281:$A$317,$A1521,Summary!$L$281:$L$317))-AM1521,0)</f>
        <v>32780.279316384491</v>
      </c>
      <c r="AO1521" s="688">
        <f>IFERROR($H1521/SUMIF($A:$A,$A1521,$H:$H)*SUMIF(Summary!$A$230:$A$266,$A1521,Summary!$Q$230:$Q$266),0)</f>
        <v>16647.405067356893</v>
      </c>
      <c r="AP1521" s="688">
        <f>IFERROR($H1521/SUMIF($A:$A,$A1521,$H:$H)*(SUMIF(Summary!$A$230:$A$266,$A1521,Summary!$L$230:$L$266)+SUMIF(Summary!$A$281:$A$317,$A1521,Summary!$L$281:$L$317))-AO1521,0)</f>
        <v>32588.05604839576</v>
      </c>
      <c r="AQ1521" s="306"/>
      <c r="AR1521" s="688">
        <f t="shared" ca="1" si="362"/>
        <v>715181.12393611355</v>
      </c>
      <c r="AS1521" s="688">
        <f t="shared" ca="1" si="363"/>
        <v>713972.92895216565</v>
      </c>
    </row>
    <row r="1522" spans="1:45" x14ac:dyDescent="0.2">
      <c r="A1522" s="423">
        <v>3639</v>
      </c>
      <c r="B1522" s="424">
        <v>3</v>
      </c>
      <c r="C1522" s="425" t="s">
        <v>305</v>
      </c>
      <c r="D1522" s="422">
        <f t="shared" si="349"/>
        <v>9089</v>
      </c>
      <c r="E1522" s="422">
        <f t="shared" si="350"/>
        <v>0</v>
      </c>
      <c r="F1522" s="422">
        <f t="shared" si="351"/>
        <v>1785</v>
      </c>
      <c r="G1522" s="422">
        <f t="shared" si="352"/>
        <v>0</v>
      </c>
      <c r="H1522" s="22">
        <f t="shared" si="353"/>
        <v>10874</v>
      </c>
      <c r="I1522" s="116">
        <v>3333</v>
      </c>
      <c r="J1522" s="116">
        <v>0</v>
      </c>
      <c r="K1522" s="116">
        <v>768</v>
      </c>
      <c r="L1522" s="116">
        <v>0</v>
      </c>
      <c r="M1522" s="22">
        <f t="shared" si="354"/>
        <v>4101</v>
      </c>
      <c r="N1522" s="116">
        <v>4016</v>
      </c>
      <c r="O1522" s="116">
        <v>0</v>
      </c>
      <c r="P1522" s="116">
        <v>702</v>
      </c>
      <c r="Q1522" s="116">
        <v>0</v>
      </c>
      <c r="R1522" s="22">
        <f t="shared" si="355"/>
        <v>4718</v>
      </c>
      <c r="S1522" s="116">
        <v>1740</v>
      </c>
      <c r="T1522" s="116">
        <v>0</v>
      </c>
      <c r="U1522" s="116">
        <v>315</v>
      </c>
      <c r="V1522" s="116">
        <v>0</v>
      </c>
      <c r="W1522" s="22">
        <f t="shared" si="356"/>
        <v>2055</v>
      </c>
      <c r="X1522" s="22">
        <f t="shared" si="357"/>
        <v>453.08333333333331</v>
      </c>
      <c r="Y1522" s="22">
        <f ca="1">OFFSET('Cost Study'!$B$7,'Operations Support'!$C1522,'Operations Support'!$B1522)*$H1522</f>
        <v>65244</v>
      </c>
      <c r="Z1522" s="23">
        <f ca="1">Y1522*'Cost Study'!$B$31</f>
        <v>3644003.3158076671</v>
      </c>
      <c r="AA1522" s="23">
        <f ca="1">IF(A1522=10298,1.51,1)*IF($B1522&lt;3,$D1522*'Cost Study'!$B$32*OFFSET('Cost Study'!$B$7,'Operations Support'!$C1522,'Operations Support'!$B1522),0)</f>
        <v>0</v>
      </c>
      <c r="AB1522" s="24">
        <f ca="1">AA1522*'Cost Study'!$B$31</f>
        <v>0</v>
      </c>
      <c r="AC1522" s="23">
        <f ca="1">Y1522*'Cost Study'!$B$31</f>
        <v>3644003.3158076671</v>
      </c>
      <c r="AD1522" s="24">
        <f ca="1">AA1522*'Cost Study'!$B$31</f>
        <v>0</v>
      </c>
      <c r="AE1522" s="377">
        <f t="shared" ca="1" si="358"/>
        <v>3644003.3158076671</v>
      </c>
      <c r="AF1522" s="377">
        <f t="shared" ca="1" si="359"/>
        <v>3644003.3158076671</v>
      </c>
      <c r="AH1522" s="688">
        <f>IFERROR($H1522/SUMIF($A:$A,$A1522,$H:$H)*SUMIF(Summary!$A$110:$A$186,$A1522,Summary!$P$110:$P$186),0)</f>
        <v>510103.07889342704</v>
      </c>
      <c r="AI1522" s="689">
        <f t="shared" ca="1" si="360"/>
        <v>3133900.2369142398</v>
      </c>
      <c r="AJ1522" s="688">
        <f>IFERROR(H1522/SUMIF(A:A,A1522,H:H)*SUMIF(Summary!$A$110:$A$186,'Operations Support'!A1522,Summary!$Q$110:$Q$186),0)</f>
        <v>516061.91192435555</v>
      </c>
      <c r="AK1522" s="688">
        <f t="shared" ca="1" si="361"/>
        <v>3127941.4038833114</v>
      </c>
      <c r="AM1522" s="688">
        <f>IFERROR($H1522/SUMIF($A:$A,$A1522,$H:$H)*SUMIF(Summary!$A$230:$A$266,$A1522,Summary!$P$230:$P$266),0)</f>
        <v>96512.215149044991</v>
      </c>
      <c r="AN1522" s="688">
        <f>IFERROR($H1522/SUMIF($A:$A,$A1522,$H:$H)*(SUMIF(Summary!$A$230:$A$266,$A1522,Summary!$L$230:$L$266)+SUMIF(Summary!$A$281:$A$317,$A1522,Summary!$L$281:$L$317))-AM1522,0)</f>
        <v>192261.46563450107</v>
      </c>
      <c r="AO1522" s="688">
        <f>IFERROR($H1522/SUMIF($A:$A,$A1522,$H:$H)*SUMIF(Summary!$A$230:$A$266,$A1522,Summary!$Q$230:$Q$266),0)</f>
        <v>97639.634683084601</v>
      </c>
      <c r="AP1522" s="688">
        <f>IFERROR($H1522/SUMIF($A:$A,$A1522,$H:$H)*(SUMIF(Summary!$A$230:$A$266,$A1522,Summary!$L$230:$L$266)+SUMIF(Summary!$A$281:$A$317,$A1522,Summary!$L$281:$L$317))-AO1522,0)</f>
        <v>191134.04610046145</v>
      </c>
      <c r="AQ1522" s="306"/>
      <c r="AR1522" s="688">
        <f t="shared" ca="1" si="362"/>
        <v>3326161.7025487409</v>
      </c>
      <c r="AS1522" s="688">
        <f t="shared" ca="1" si="363"/>
        <v>3319075.4499837728</v>
      </c>
    </row>
    <row r="1523" spans="1:45" x14ac:dyDescent="0.2">
      <c r="A1523" s="423">
        <v>3639</v>
      </c>
      <c r="B1523" s="424">
        <v>3</v>
      </c>
      <c r="C1523" s="425" t="s">
        <v>306</v>
      </c>
      <c r="D1523" s="422">
        <f t="shared" si="349"/>
        <v>153</v>
      </c>
      <c r="E1523" s="422">
        <f t="shared" si="350"/>
        <v>0</v>
      </c>
      <c r="F1523" s="422">
        <f t="shared" si="351"/>
        <v>0</v>
      </c>
      <c r="G1523" s="422">
        <f t="shared" si="352"/>
        <v>0</v>
      </c>
      <c r="H1523" s="22">
        <f t="shared" si="353"/>
        <v>153</v>
      </c>
      <c r="I1523" s="116">
        <v>60</v>
      </c>
      <c r="J1523" s="116">
        <v>0</v>
      </c>
      <c r="K1523" s="116">
        <v>0</v>
      </c>
      <c r="L1523" s="116">
        <v>0</v>
      </c>
      <c r="M1523" s="22">
        <f t="shared" si="354"/>
        <v>60</v>
      </c>
      <c r="N1523" s="116">
        <v>81</v>
      </c>
      <c r="O1523" s="116">
        <v>0</v>
      </c>
      <c r="P1523" s="116">
        <v>0</v>
      </c>
      <c r="Q1523" s="116">
        <v>0</v>
      </c>
      <c r="R1523" s="22">
        <f t="shared" si="355"/>
        <v>81</v>
      </c>
      <c r="S1523" s="116">
        <v>12</v>
      </c>
      <c r="T1523" s="116">
        <v>0</v>
      </c>
      <c r="U1523" s="116">
        <v>0</v>
      </c>
      <c r="V1523" s="116">
        <v>0</v>
      </c>
      <c r="W1523" s="22">
        <f t="shared" si="356"/>
        <v>12</v>
      </c>
      <c r="X1523" s="22">
        <f t="shared" si="357"/>
        <v>6.375</v>
      </c>
      <c r="Y1523" s="22">
        <f ca="1">OFFSET('Cost Study'!$B$7,'Operations Support'!$C1523,'Operations Support'!$B1523)*$H1523</f>
        <v>468.18</v>
      </c>
      <c r="Z1523" s="23">
        <f ca="1">Y1523*'Cost Study'!$B$31</f>
        <v>26148.756550714756</v>
      </c>
      <c r="AA1523" s="23">
        <f ca="1">IF(A1523=10298,1.51,1)*IF($B1523&lt;3,$D1523*'Cost Study'!$B$32*OFFSET('Cost Study'!$B$7,'Operations Support'!$C1523,'Operations Support'!$B1523),0)</f>
        <v>0</v>
      </c>
      <c r="AB1523" s="24">
        <f ca="1">AA1523*'Cost Study'!$B$31</f>
        <v>0</v>
      </c>
      <c r="AC1523" s="23">
        <f ca="1">Y1523*'Cost Study'!$B$31</f>
        <v>26148.756550714756</v>
      </c>
      <c r="AD1523" s="24">
        <f ca="1">AA1523*'Cost Study'!$B$31</f>
        <v>0</v>
      </c>
      <c r="AE1523" s="377">
        <f t="shared" ca="1" si="358"/>
        <v>26148.756550714756</v>
      </c>
      <c r="AF1523" s="377">
        <f t="shared" ca="1" si="359"/>
        <v>26148.756550714756</v>
      </c>
      <c r="AH1523" s="688">
        <f>IFERROR($H1523/SUMIF($A:$A,$A1523,$H:$H)*SUMIF(Summary!$A$110:$A$186,$A1523,Summary!$P$110:$P$186),0)</f>
        <v>7177.2826072001417</v>
      </c>
      <c r="AI1523" s="689">
        <f t="shared" ca="1" si="360"/>
        <v>18971.473943514615</v>
      </c>
      <c r="AJ1523" s="688">
        <f>IFERROR(H1523/SUMIF(A:A,A1523,H:H)*SUMIF(Summary!$A$110:$A$186,'Operations Support'!A1523,Summary!$Q$110:$Q$186),0)</f>
        <v>7261.1249332744528</v>
      </c>
      <c r="AK1523" s="688">
        <f t="shared" ca="1" si="361"/>
        <v>18887.631617440304</v>
      </c>
      <c r="AM1523" s="688">
        <f>IFERROR($H1523/SUMIF($A:$A,$A1523,$H:$H)*SUMIF(Summary!$A$230:$A$266,$A1523,Summary!$P$230:$P$266),0)</f>
        <v>1357.9518960643629</v>
      </c>
      <c r="AN1523" s="688">
        <f>IFERROR($H1523/SUMIF($A:$A,$A1523,$H:$H)*(SUMIF(Summary!$A$230:$A$266,$A1523,Summary!$L$230:$L$266)+SUMIF(Summary!$A$281:$A$317,$A1523,Summary!$L$281:$L$317))-AM1523,0)</f>
        <v>2705.1686814492059</v>
      </c>
      <c r="AO1523" s="688">
        <f>IFERROR($H1523/SUMIF($A:$A,$A1523,$H:$H)*SUMIF(Summary!$A$230:$A$266,$A1523,Summary!$Q$230:$Q$266),0)</f>
        <v>1373.8149812867337</v>
      </c>
      <c r="AP1523" s="688">
        <f>IFERROR($H1523/SUMIF($A:$A,$A1523,$H:$H)*(SUMIF(Summary!$A$230:$A$266,$A1523,Summary!$L$230:$L$266)+SUMIF(Summary!$A$281:$A$317,$A1523,Summary!$L$281:$L$317))-AO1523,0)</f>
        <v>2689.305596226835</v>
      </c>
      <c r="AQ1523" s="306"/>
      <c r="AR1523" s="688">
        <f t="shared" ca="1" si="362"/>
        <v>21676.642624963821</v>
      </c>
      <c r="AS1523" s="688">
        <f t="shared" ca="1" si="363"/>
        <v>21576.937213667137</v>
      </c>
    </row>
    <row r="1524" spans="1:45" x14ac:dyDescent="0.2">
      <c r="A1524" s="423">
        <v>3639</v>
      </c>
      <c r="B1524" s="424">
        <v>3</v>
      </c>
      <c r="C1524" s="425" t="s">
        <v>307</v>
      </c>
      <c r="D1524" s="422">
        <f t="shared" si="349"/>
        <v>0</v>
      </c>
      <c r="E1524" s="422">
        <f t="shared" si="350"/>
        <v>0</v>
      </c>
      <c r="F1524" s="422">
        <f t="shared" si="351"/>
        <v>0</v>
      </c>
      <c r="G1524" s="422">
        <f t="shared" si="352"/>
        <v>0</v>
      </c>
      <c r="H1524" s="22">
        <f t="shared" si="353"/>
        <v>0</v>
      </c>
      <c r="I1524" s="116">
        <v>0</v>
      </c>
      <c r="J1524" s="116">
        <v>0</v>
      </c>
      <c r="K1524" s="116">
        <v>0</v>
      </c>
      <c r="L1524" s="116">
        <v>0</v>
      </c>
      <c r="M1524" s="22">
        <f t="shared" si="354"/>
        <v>0</v>
      </c>
      <c r="N1524" s="116">
        <v>0</v>
      </c>
      <c r="O1524" s="116">
        <v>0</v>
      </c>
      <c r="P1524" s="116">
        <v>0</v>
      </c>
      <c r="Q1524" s="116">
        <v>0</v>
      </c>
      <c r="R1524" s="22">
        <f t="shared" si="355"/>
        <v>0</v>
      </c>
      <c r="S1524" s="116">
        <v>0</v>
      </c>
      <c r="T1524" s="116">
        <v>0</v>
      </c>
      <c r="U1524" s="116">
        <v>0</v>
      </c>
      <c r="V1524" s="116">
        <v>0</v>
      </c>
      <c r="W1524" s="22">
        <f t="shared" si="356"/>
        <v>0</v>
      </c>
      <c r="X1524" s="22">
        <f t="shared" si="357"/>
        <v>0</v>
      </c>
      <c r="Y1524" s="22">
        <f ca="1">OFFSET('Cost Study'!$B$7,'Operations Support'!$C1524,'Operations Support'!$B1524)*$H1524</f>
        <v>0</v>
      </c>
      <c r="Z1524" s="23">
        <f ca="1">Y1524*'Cost Study'!$B$31</f>
        <v>0</v>
      </c>
      <c r="AA1524" s="23">
        <f ca="1">IF(A1524=10298,1.51,1)*IF($B1524&lt;3,$D1524*'Cost Study'!$B$32*OFFSET('Cost Study'!$B$7,'Operations Support'!$C1524,'Operations Support'!$B1524),0)</f>
        <v>0</v>
      </c>
      <c r="AB1524" s="24">
        <f ca="1">AA1524*'Cost Study'!$B$31</f>
        <v>0</v>
      </c>
      <c r="AC1524" s="23">
        <f ca="1">Y1524*'Cost Study'!$B$31</f>
        <v>0</v>
      </c>
      <c r="AD1524" s="24">
        <f ca="1">AA1524*'Cost Study'!$B$31</f>
        <v>0</v>
      </c>
      <c r="AE1524" s="377">
        <f t="shared" ca="1" si="358"/>
        <v>0</v>
      </c>
      <c r="AF1524" s="377">
        <f t="shared" ca="1" si="359"/>
        <v>0</v>
      </c>
      <c r="AH1524" s="688">
        <f>IFERROR($H1524/SUMIF($A:$A,$A1524,$H:$H)*SUMIF(Summary!$A$110:$A$186,$A1524,Summary!$P$110:$P$186),0)</f>
        <v>0</v>
      </c>
      <c r="AI1524" s="689">
        <f t="shared" ca="1" si="360"/>
        <v>0</v>
      </c>
      <c r="AJ1524" s="688">
        <f>IFERROR(H1524/SUMIF(A:A,A1524,H:H)*SUMIF(Summary!$A$110:$A$186,'Operations Support'!A1524,Summary!$Q$110:$Q$186),0)</f>
        <v>0</v>
      </c>
      <c r="AK1524" s="688">
        <f t="shared" ca="1" si="361"/>
        <v>0</v>
      </c>
      <c r="AM1524" s="688">
        <f>IFERROR($H1524/SUMIF($A:$A,$A1524,$H:$H)*SUMIF(Summary!$A$230:$A$266,$A1524,Summary!$P$230:$P$266),0)</f>
        <v>0</v>
      </c>
      <c r="AN1524" s="688">
        <f>IFERROR($H1524/SUMIF($A:$A,$A1524,$H:$H)*(SUMIF(Summary!$A$230:$A$266,$A1524,Summary!$L$230:$L$266)+SUMIF(Summary!$A$281:$A$317,$A1524,Summary!$L$281:$L$317))-AM1524,0)</f>
        <v>0</v>
      </c>
      <c r="AO1524" s="688">
        <f>IFERROR($H1524/SUMIF($A:$A,$A1524,$H:$H)*SUMIF(Summary!$A$230:$A$266,$A1524,Summary!$Q$230:$Q$266),0)</f>
        <v>0</v>
      </c>
      <c r="AP1524" s="688">
        <f>IFERROR($H1524/SUMIF($A:$A,$A1524,$H:$H)*(SUMIF(Summary!$A$230:$A$266,$A1524,Summary!$L$230:$L$266)+SUMIF(Summary!$A$281:$A$317,$A1524,Summary!$L$281:$L$317))-AO1524,0)</f>
        <v>0</v>
      </c>
      <c r="AQ1524" s="306"/>
      <c r="AR1524" s="688">
        <f t="shared" ca="1" si="362"/>
        <v>0</v>
      </c>
      <c r="AS1524" s="688">
        <f t="shared" ca="1" si="363"/>
        <v>0</v>
      </c>
    </row>
    <row r="1525" spans="1:45" x14ac:dyDescent="0.2">
      <c r="A1525" s="423">
        <v>3639</v>
      </c>
      <c r="B1525" s="424">
        <v>3</v>
      </c>
      <c r="C1525" s="425" t="s">
        <v>308</v>
      </c>
      <c r="D1525" s="422">
        <f t="shared" si="349"/>
        <v>525</v>
      </c>
      <c r="E1525" s="422">
        <f t="shared" si="350"/>
        <v>0</v>
      </c>
      <c r="F1525" s="422">
        <f t="shared" si="351"/>
        <v>123</v>
      </c>
      <c r="G1525" s="422">
        <f t="shared" si="352"/>
        <v>0</v>
      </c>
      <c r="H1525" s="22">
        <f t="shared" si="353"/>
        <v>648</v>
      </c>
      <c r="I1525" s="116">
        <v>235</v>
      </c>
      <c r="J1525" s="116">
        <v>0</v>
      </c>
      <c r="K1525" s="116">
        <v>60</v>
      </c>
      <c r="L1525" s="116">
        <v>0</v>
      </c>
      <c r="M1525" s="22">
        <f t="shared" si="354"/>
        <v>295</v>
      </c>
      <c r="N1525" s="116">
        <v>218</v>
      </c>
      <c r="O1525" s="116">
        <v>0</v>
      </c>
      <c r="P1525" s="116">
        <v>63</v>
      </c>
      <c r="Q1525" s="116">
        <v>0</v>
      </c>
      <c r="R1525" s="22">
        <f t="shared" si="355"/>
        <v>281</v>
      </c>
      <c r="S1525" s="116">
        <v>72</v>
      </c>
      <c r="T1525" s="116">
        <v>0</v>
      </c>
      <c r="U1525" s="116">
        <v>0</v>
      </c>
      <c r="V1525" s="116">
        <v>0</v>
      </c>
      <c r="W1525" s="22">
        <f t="shared" si="356"/>
        <v>72</v>
      </c>
      <c r="X1525" s="22">
        <f t="shared" si="357"/>
        <v>27</v>
      </c>
      <c r="Y1525" s="22">
        <f ca="1">OFFSET('Cost Study'!$B$7,'Operations Support'!$C1525,'Operations Support'!$B1525)*$H1525</f>
        <v>1496.88</v>
      </c>
      <c r="Z1525" s="23">
        <f ca="1">Y1525*'Cost Study'!$B$31</f>
        <v>83603.636861108782</v>
      </c>
      <c r="AA1525" s="23">
        <f ca="1">IF(A1525=10298,1.51,1)*IF($B1525&lt;3,$D1525*'Cost Study'!$B$32*OFFSET('Cost Study'!$B$7,'Operations Support'!$C1525,'Operations Support'!$B1525),0)</f>
        <v>0</v>
      </c>
      <c r="AB1525" s="24">
        <f ca="1">AA1525*'Cost Study'!$B$31</f>
        <v>0</v>
      </c>
      <c r="AC1525" s="23">
        <f ca="1">Y1525*'Cost Study'!$B$31</f>
        <v>83603.636861108782</v>
      </c>
      <c r="AD1525" s="24">
        <f ca="1">AA1525*'Cost Study'!$B$31</f>
        <v>0</v>
      </c>
      <c r="AE1525" s="377">
        <f t="shared" ca="1" si="358"/>
        <v>83603.636861108782</v>
      </c>
      <c r="AF1525" s="377">
        <f t="shared" ca="1" si="359"/>
        <v>83603.636861108782</v>
      </c>
      <c r="AH1525" s="688">
        <f>IFERROR($H1525/SUMIF($A:$A,$A1525,$H:$H)*SUMIF(Summary!$A$110:$A$186,$A1525,Summary!$P$110:$P$186),0)</f>
        <v>30397.902806965303</v>
      </c>
      <c r="AI1525" s="689">
        <f t="shared" ca="1" si="360"/>
        <v>53205.734054143482</v>
      </c>
      <c r="AJ1525" s="688">
        <f>IFERROR(H1525/SUMIF(A:A,A1525,H:H)*SUMIF(Summary!$A$110:$A$186,'Operations Support'!A1525,Summary!$Q$110:$Q$186),0)</f>
        <v>30752.999717397681</v>
      </c>
      <c r="AK1525" s="688">
        <f t="shared" ca="1" si="361"/>
        <v>52850.637143711101</v>
      </c>
      <c r="AM1525" s="688">
        <f>IFERROR($H1525/SUMIF($A:$A,$A1525,$H:$H)*SUMIF(Summary!$A$230:$A$266,$A1525,Summary!$P$230:$P$266),0)</f>
        <v>5751.3256774490656</v>
      </c>
      <c r="AN1525" s="688">
        <f>IFERROR($H1525/SUMIF($A:$A,$A1525,$H:$H)*(SUMIF(Summary!$A$230:$A$266,$A1525,Summary!$L$230:$L$266)+SUMIF(Summary!$A$281:$A$317,$A1525,Summary!$L$281:$L$317))-AM1525,0)</f>
        <v>11457.185003784871</v>
      </c>
      <c r="AO1525" s="688">
        <f>IFERROR($H1525/SUMIF($A:$A,$A1525,$H:$H)*SUMIF(Summary!$A$230:$A$266,$A1525,Summary!$Q$230:$Q$266),0)</f>
        <v>5818.5105089791068</v>
      </c>
      <c r="AP1525" s="688">
        <f>IFERROR($H1525/SUMIF($A:$A,$A1525,$H:$H)*(SUMIF(Summary!$A$230:$A$266,$A1525,Summary!$L$230:$L$266)+SUMIF(Summary!$A$281:$A$317,$A1525,Summary!$L$281:$L$317))-AO1525,0)</f>
        <v>11390.00017225483</v>
      </c>
      <c r="AQ1525" s="306"/>
      <c r="AR1525" s="688">
        <f t="shared" ca="1" si="362"/>
        <v>64662.919057928353</v>
      </c>
      <c r="AS1525" s="688">
        <f t="shared" ca="1" si="363"/>
        <v>64240.637315965927</v>
      </c>
    </row>
    <row r="1526" spans="1:45" x14ac:dyDescent="0.2">
      <c r="A1526" s="423">
        <v>3639</v>
      </c>
      <c r="B1526" s="424">
        <v>3</v>
      </c>
      <c r="C1526" s="425" t="s">
        <v>309</v>
      </c>
      <c r="D1526" s="422">
        <f t="shared" si="349"/>
        <v>0</v>
      </c>
      <c r="E1526" s="422">
        <f t="shared" si="350"/>
        <v>0</v>
      </c>
      <c r="F1526" s="422">
        <f t="shared" si="351"/>
        <v>0</v>
      </c>
      <c r="G1526" s="422">
        <f t="shared" si="352"/>
        <v>0</v>
      </c>
      <c r="H1526" s="22">
        <f t="shared" si="353"/>
        <v>0</v>
      </c>
      <c r="I1526" s="116">
        <v>0</v>
      </c>
      <c r="J1526" s="116">
        <v>0</v>
      </c>
      <c r="K1526" s="116">
        <v>0</v>
      </c>
      <c r="L1526" s="116">
        <v>0</v>
      </c>
      <c r="M1526" s="22">
        <f t="shared" si="354"/>
        <v>0</v>
      </c>
      <c r="N1526" s="116">
        <v>0</v>
      </c>
      <c r="O1526" s="116">
        <v>0</v>
      </c>
      <c r="P1526" s="116">
        <v>0</v>
      </c>
      <c r="Q1526" s="116">
        <v>0</v>
      </c>
      <c r="R1526" s="22">
        <f t="shared" si="355"/>
        <v>0</v>
      </c>
      <c r="S1526" s="116">
        <v>0</v>
      </c>
      <c r="T1526" s="116">
        <v>0</v>
      </c>
      <c r="U1526" s="116">
        <v>0</v>
      </c>
      <c r="V1526" s="116">
        <v>0</v>
      </c>
      <c r="W1526" s="22">
        <f t="shared" si="356"/>
        <v>0</v>
      </c>
      <c r="X1526" s="22">
        <f t="shared" si="357"/>
        <v>0</v>
      </c>
      <c r="Y1526" s="22">
        <f ca="1">OFFSET('Cost Study'!$B$7,'Operations Support'!$C1526,'Operations Support'!$B1526)*$H1526</f>
        <v>0</v>
      </c>
      <c r="Z1526" s="23">
        <f ca="1">Y1526*'Cost Study'!$B$31</f>
        <v>0</v>
      </c>
      <c r="AA1526" s="23">
        <f ca="1">IF(A1526=10298,1.51,1)*IF($B1526&lt;3,$D1526*'Cost Study'!$B$32*OFFSET('Cost Study'!$B$7,'Operations Support'!$C1526,'Operations Support'!$B1526),0)</f>
        <v>0</v>
      </c>
      <c r="AB1526" s="24">
        <f ca="1">AA1526*'Cost Study'!$B$31</f>
        <v>0</v>
      </c>
      <c r="AC1526" s="23">
        <f ca="1">Y1526*'Cost Study'!$B$31</f>
        <v>0</v>
      </c>
      <c r="AD1526" s="24">
        <f ca="1">AA1526*'Cost Study'!$B$31</f>
        <v>0</v>
      </c>
      <c r="AE1526" s="377">
        <f t="shared" ca="1" si="358"/>
        <v>0</v>
      </c>
      <c r="AF1526" s="377">
        <f t="shared" ca="1" si="359"/>
        <v>0</v>
      </c>
      <c r="AH1526" s="688">
        <f>IFERROR($H1526/SUMIF($A:$A,$A1526,$H:$H)*SUMIF(Summary!$A$110:$A$186,$A1526,Summary!$P$110:$P$186),0)</f>
        <v>0</v>
      </c>
      <c r="AI1526" s="689">
        <f t="shared" ca="1" si="360"/>
        <v>0</v>
      </c>
      <c r="AJ1526" s="688">
        <f>IFERROR(H1526/SUMIF(A:A,A1526,H:H)*SUMIF(Summary!$A$110:$A$186,'Operations Support'!A1526,Summary!$Q$110:$Q$186),0)</f>
        <v>0</v>
      </c>
      <c r="AK1526" s="688">
        <f t="shared" ca="1" si="361"/>
        <v>0</v>
      </c>
      <c r="AM1526" s="688">
        <f>IFERROR($H1526/SUMIF($A:$A,$A1526,$H:$H)*SUMIF(Summary!$A$230:$A$266,$A1526,Summary!$P$230:$P$266),0)</f>
        <v>0</v>
      </c>
      <c r="AN1526" s="688">
        <f>IFERROR($H1526/SUMIF($A:$A,$A1526,$H:$H)*(SUMIF(Summary!$A$230:$A$266,$A1526,Summary!$L$230:$L$266)+SUMIF(Summary!$A$281:$A$317,$A1526,Summary!$L$281:$L$317))-AM1526,0)</f>
        <v>0</v>
      </c>
      <c r="AO1526" s="688">
        <f>IFERROR($H1526/SUMIF($A:$A,$A1526,$H:$H)*SUMIF(Summary!$A$230:$A$266,$A1526,Summary!$Q$230:$Q$266),0)</f>
        <v>0</v>
      </c>
      <c r="AP1526" s="688">
        <f>IFERROR($H1526/SUMIF($A:$A,$A1526,$H:$H)*(SUMIF(Summary!$A$230:$A$266,$A1526,Summary!$L$230:$L$266)+SUMIF(Summary!$A$281:$A$317,$A1526,Summary!$L$281:$L$317))-AO1526,0)</f>
        <v>0</v>
      </c>
      <c r="AQ1526" s="306"/>
      <c r="AR1526" s="688">
        <f t="shared" ca="1" si="362"/>
        <v>0</v>
      </c>
      <c r="AS1526" s="688">
        <f t="shared" ca="1" si="363"/>
        <v>0</v>
      </c>
    </row>
    <row r="1527" spans="1:45" x14ac:dyDescent="0.2">
      <c r="A1527" s="423">
        <v>3639</v>
      </c>
      <c r="B1527" s="424">
        <v>3</v>
      </c>
      <c r="C1527" s="425" t="s">
        <v>310</v>
      </c>
      <c r="D1527" s="422">
        <f t="shared" si="349"/>
        <v>0</v>
      </c>
      <c r="E1527" s="422">
        <f t="shared" si="350"/>
        <v>0</v>
      </c>
      <c r="F1527" s="422">
        <f t="shared" si="351"/>
        <v>0</v>
      </c>
      <c r="G1527" s="422">
        <f t="shared" si="352"/>
        <v>0</v>
      </c>
      <c r="H1527" s="22">
        <f t="shared" si="353"/>
        <v>0</v>
      </c>
      <c r="I1527" s="116">
        <v>0</v>
      </c>
      <c r="J1527" s="116">
        <v>0</v>
      </c>
      <c r="K1527" s="116">
        <v>0</v>
      </c>
      <c r="L1527" s="116">
        <v>0</v>
      </c>
      <c r="M1527" s="22">
        <f t="shared" si="354"/>
        <v>0</v>
      </c>
      <c r="N1527" s="116">
        <v>0</v>
      </c>
      <c r="O1527" s="116">
        <v>0</v>
      </c>
      <c r="P1527" s="116">
        <v>0</v>
      </c>
      <c r="Q1527" s="116">
        <v>0</v>
      </c>
      <c r="R1527" s="22">
        <f t="shared" si="355"/>
        <v>0</v>
      </c>
      <c r="S1527" s="116">
        <v>0</v>
      </c>
      <c r="T1527" s="116">
        <v>0</v>
      </c>
      <c r="U1527" s="116">
        <v>0</v>
      </c>
      <c r="V1527" s="116">
        <v>0</v>
      </c>
      <c r="W1527" s="22">
        <f t="shared" si="356"/>
        <v>0</v>
      </c>
      <c r="X1527" s="22">
        <f t="shared" si="357"/>
        <v>0</v>
      </c>
      <c r="Y1527" s="22">
        <f ca="1">OFFSET('Cost Study'!$B$7,'Operations Support'!$C1527,'Operations Support'!$B1527)*$H1527</f>
        <v>0</v>
      </c>
      <c r="Z1527" s="23">
        <f ca="1">Y1527*'Cost Study'!$B$31</f>
        <v>0</v>
      </c>
      <c r="AA1527" s="23">
        <f ca="1">IF(A1527=10298,1.51,1)*IF($B1527&lt;3,$D1527*'Cost Study'!$B$32*OFFSET('Cost Study'!$B$7,'Operations Support'!$C1527,'Operations Support'!$B1527),0)</f>
        <v>0</v>
      </c>
      <c r="AB1527" s="24">
        <f ca="1">AA1527*'Cost Study'!$B$31</f>
        <v>0</v>
      </c>
      <c r="AC1527" s="23">
        <f ca="1">Y1527*'Cost Study'!$B$31</f>
        <v>0</v>
      </c>
      <c r="AD1527" s="24">
        <f ca="1">AA1527*'Cost Study'!$B$31</f>
        <v>0</v>
      </c>
      <c r="AE1527" s="377">
        <f t="shared" ca="1" si="358"/>
        <v>0</v>
      </c>
      <c r="AF1527" s="377">
        <f t="shared" ca="1" si="359"/>
        <v>0</v>
      </c>
      <c r="AH1527" s="688">
        <f>IFERROR($H1527/SUMIF($A:$A,$A1527,$H:$H)*SUMIF(Summary!$A$110:$A$186,$A1527,Summary!$P$110:$P$186),0)</f>
        <v>0</v>
      </c>
      <c r="AI1527" s="689">
        <f t="shared" ca="1" si="360"/>
        <v>0</v>
      </c>
      <c r="AJ1527" s="688">
        <f>IFERROR(H1527/SUMIF(A:A,A1527,H:H)*SUMIF(Summary!$A$110:$A$186,'Operations Support'!A1527,Summary!$Q$110:$Q$186),0)</f>
        <v>0</v>
      </c>
      <c r="AK1527" s="688">
        <f t="shared" ca="1" si="361"/>
        <v>0</v>
      </c>
      <c r="AM1527" s="688">
        <f>IFERROR($H1527/SUMIF($A:$A,$A1527,$H:$H)*SUMIF(Summary!$A$230:$A$266,$A1527,Summary!$P$230:$P$266),0)</f>
        <v>0</v>
      </c>
      <c r="AN1527" s="688">
        <f>IFERROR($H1527/SUMIF($A:$A,$A1527,$H:$H)*(SUMIF(Summary!$A$230:$A$266,$A1527,Summary!$L$230:$L$266)+SUMIF(Summary!$A$281:$A$317,$A1527,Summary!$L$281:$L$317))-AM1527,0)</f>
        <v>0</v>
      </c>
      <c r="AO1527" s="688">
        <f>IFERROR($H1527/SUMIF($A:$A,$A1527,$H:$H)*SUMIF(Summary!$A$230:$A$266,$A1527,Summary!$Q$230:$Q$266),0)</f>
        <v>0</v>
      </c>
      <c r="AP1527" s="688">
        <f>IFERROR($H1527/SUMIF($A:$A,$A1527,$H:$H)*(SUMIF(Summary!$A$230:$A$266,$A1527,Summary!$L$230:$L$266)+SUMIF(Summary!$A$281:$A$317,$A1527,Summary!$L$281:$L$317))-AO1527,0)</f>
        <v>0</v>
      </c>
      <c r="AQ1527" s="306"/>
      <c r="AR1527" s="688">
        <f t="shared" ca="1" si="362"/>
        <v>0</v>
      </c>
      <c r="AS1527" s="688">
        <f t="shared" ca="1" si="363"/>
        <v>0</v>
      </c>
    </row>
    <row r="1528" spans="1:45" x14ac:dyDescent="0.2">
      <c r="A1528" s="423">
        <v>3639</v>
      </c>
      <c r="B1528" s="424">
        <v>3</v>
      </c>
      <c r="C1528" s="425" t="s">
        <v>311</v>
      </c>
      <c r="D1528" s="422">
        <f t="shared" si="349"/>
        <v>0</v>
      </c>
      <c r="E1528" s="422">
        <f t="shared" si="350"/>
        <v>0</v>
      </c>
      <c r="F1528" s="422">
        <f t="shared" si="351"/>
        <v>0</v>
      </c>
      <c r="G1528" s="422">
        <f t="shared" si="352"/>
        <v>0</v>
      </c>
      <c r="H1528" s="22">
        <f t="shared" si="353"/>
        <v>0</v>
      </c>
      <c r="I1528" s="116">
        <v>0</v>
      </c>
      <c r="J1528" s="116">
        <v>0</v>
      </c>
      <c r="K1528" s="116">
        <v>0</v>
      </c>
      <c r="L1528" s="116">
        <v>0</v>
      </c>
      <c r="M1528" s="22">
        <f t="shared" si="354"/>
        <v>0</v>
      </c>
      <c r="N1528" s="116">
        <v>0</v>
      </c>
      <c r="O1528" s="116">
        <v>0</v>
      </c>
      <c r="P1528" s="116">
        <v>0</v>
      </c>
      <c r="Q1528" s="116">
        <v>0</v>
      </c>
      <c r="R1528" s="22">
        <f t="shared" si="355"/>
        <v>0</v>
      </c>
      <c r="S1528" s="116">
        <v>0</v>
      </c>
      <c r="T1528" s="116">
        <v>0</v>
      </c>
      <c r="U1528" s="116">
        <v>0</v>
      </c>
      <c r="V1528" s="116">
        <v>0</v>
      </c>
      <c r="W1528" s="22">
        <f t="shared" si="356"/>
        <v>0</v>
      </c>
      <c r="X1528" s="22">
        <f t="shared" si="357"/>
        <v>0</v>
      </c>
      <c r="Y1528" s="22">
        <f ca="1">OFFSET('Cost Study'!$B$7,'Operations Support'!$C1528,'Operations Support'!$B1528)*$H1528</f>
        <v>0</v>
      </c>
      <c r="Z1528" s="23">
        <f ca="1">Y1528*'Cost Study'!$B$31</f>
        <v>0</v>
      </c>
      <c r="AA1528" s="23">
        <f ca="1">IF(A1528=10298,1.51,1)*IF($B1528&lt;3,$D1528*'Cost Study'!$B$32*OFFSET('Cost Study'!$B$7,'Operations Support'!$C1528,'Operations Support'!$B1528),0)</f>
        <v>0</v>
      </c>
      <c r="AB1528" s="24">
        <f ca="1">AA1528*'Cost Study'!$B$31</f>
        <v>0</v>
      </c>
      <c r="AC1528" s="23">
        <f ca="1">Y1528*'Cost Study'!$B$31</f>
        <v>0</v>
      </c>
      <c r="AD1528" s="24">
        <f ca="1">AA1528*'Cost Study'!$B$31</f>
        <v>0</v>
      </c>
      <c r="AE1528" s="377">
        <f t="shared" ca="1" si="358"/>
        <v>0</v>
      </c>
      <c r="AF1528" s="377">
        <f t="shared" ca="1" si="359"/>
        <v>0</v>
      </c>
      <c r="AH1528" s="688">
        <f>IFERROR($H1528/SUMIF($A:$A,$A1528,$H:$H)*SUMIF(Summary!$A$110:$A$186,$A1528,Summary!$P$110:$P$186),0)</f>
        <v>0</v>
      </c>
      <c r="AI1528" s="689">
        <f t="shared" ca="1" si="360"/>
        <v>0</v>
      </c>
      <c r="AJ1528" s="688">
        <f>IFERROR(H1528/SUMIF(A:A,A1528,H:H)*SUMIF(Summary!$A$110:$A$186,'Operations Support'!A1528,Summary!$Q$110:$Q$186),0)</f>
        <v>0</v>
      </c>
      <c r="AK1528" s="688">
        <f t="shared" ca="1" si="361"/>
        <v>0</v>
      </c>
      <c r="AM1528" s="688">
        <f>IFERROR($H1528/SUMIF($A:$A,$A1528,$H:$H)*SUMIF(Summary!$A$230:$A$266,$A1528,Summary!$P$230:$P$266),0)</f>
        <v>0</v>
      </c>
      <c r="AN1528" s="688">
        <f>IFERROR($H1528/SUMIF($A:$A,$A1528,$H:$H)*(SUMIF(Summary!$A$230:$A$266,$A1528,Summary!$L$230:$L$266)+SUMIF(Summary!$A$281:$A$317,$A1528,Summary!$L$281:$L$317))-AM1528,0)</f>
        <v>0</v>
      </c>
      <c r="AO1528" s="688">
        <f>IFERROR($H1528/SUMIF($A:$A,$A1528,$H:$H)*SUMIF(Summary!$A$230:$A$266,$A1528,Summary!$Q$230:$Q$266),0)</f>
        <v>0</v>
      </c>
      <c r="AP1528" s="688">
        <f>IFERROR($H1528/SUMIF($A:$A,$A1528,$H:$H)*(SUMIF(Summary!$A$230:$A$266,$A1528,Summary!$L$230:$L$266)+SUMIF(Summary!$A$281:$A$317,$A1528,Summary!$L$281:$L$317))-AO1528,0)</f>
        <v>0</v>
      </c>
      <c r="AQ1528" s="306"/>
      <c r="AR1528" s="688">
        <f t="shared" ca="1" si="362"/>
        <v>0</v>
      </c>
      <c r="AS1528" s="688">
        <f t="shared" ca="1" si="363"/>
        <v>0</v>
      </c>
    </row>
    <row r="1529" spans="1:45" x14ac:dyDescent="0.2">
      <c r="A1529" s="423">
        <v>3639</v>
      </c>
      <c r="B1529" s="424">
        <v>3</v>
      </c>
      <c r="C1529" s="425" t="s">
        <v>312</v>
      </c>
      <c r="D1529" s="422">
        <f t="shared" si="349"/>
        <v>0</v>
      </c>
      <c r="E1529" s="422">
        <f t="shared" si="350"/>
        <v>0</v>
      </c>
      <c r="F1529" s="422">
        <f t="shared" si="351"/>
        <v>0</v>
      </c>
      <c r="G1529" s="422">
        <f t="shared" si="352"/>
        <v>0</v>
      </c>
      <c r="H1529" s="22">
        <f t="shared" si="353"/>
        <v>0</v>
      </c>
      <c r="I1529" s="116">
        <v>0</v>
      </c>
      <c r="J1529" s="116">
        <v>0</v>
      </c>
      <c r="K1529" s="116">
        <v>0</v>
      </c>
      <c r="L1529" s="116">
        <v>0</v>
      </c>
      <c r="M1529" s="22">
        <f t="shared" si="354"/>
        <v>0</v>
      </c>
      <c r="N1529" s="116">
        <v>0</v>
      </c>
      <c r="O1529" s="116">
        <v>0</v>
      </c>
      <c r="P1529" s="116">
        <v>0</v>
      </c>
      <c r="Q1529" s="116">
        <v>0</v>
      </c>
      <c r="R1529" s="22">
        <f t="shared" si="355"/>
        <v>0</v>
      </c>
      <c r="S1529" s="116">
        <v>0</v>
      </c>
      <c r="T1529" s="116">
        <v>0</v>
      </c>
      <c r="U1529" s="116">
        <v>0</v>
      </c>
      <c r="V1529" s="116">
        <v>0</v>
      </c>
      <c r="W1529" s="22">
        <f t="shared" si="356"/>
        <v>0</v>
      </c>
      <c r="X1529" s="22">
        <f t="shared" si="357"/>
        <v>0</v>
      </c>
      <c r="Y1529" s="22">
        <f ca="1">OFFSET('Cost Study'!$B$7,'Operations Support'!$C1529,'Operations Support'!$B1529)*$H1529</f>
        <v>0</v>
      </c>
      <c r="Z1529" s="23">
        <f ca="1">Y1529*'Cost Study'!$B$31</f>
        <v>0</v>
      </c>
      <c r="AA1529" s="23">
        <f ca="1">IF(A1529=10298,1.51,1)*IF($B1529&lt;3,$D1529*'Cost Study'!$B$32*OFFSET('Cost Study'!$B$7,'Operations Support'!$C1529,'Operations Support'!$B1529),0)</f>
        <v>0</v>
      </c>
      <c r="AB1529" s="24">
        <f ca="1">AA1529*'Cost Study'!$B$31</f>
        <v>0</v>
      </c>
      <c r="AC1529" s="23">
        <f ca="1">Y1529*'Cost Study'!$B$31</f>
        <v>0</v>
      </c>
      <c r="AD1529" s="24">
        <f ca="1">AA1529*'Cost Study'!$B$31</f>
        <v>0</v>
      </c>
      <c r="AE1529" s="377">
        <f t="shared" ca="1" si="358"/>
        <v>0</v>
      </c>
      <c r="AF1529" s="377">
        <f t="shared" ca="1" si="359"/>
        <v>0</v>
      </c>
      <c r="AH1529" s="688">
        <f>IFERROR($H1529/SUMIF($A:$A,$A1529,$H:$H)*SUMIF(Summary!$A$110:$A$186,$A1529,Summary!$P$110:$P$186),0)</f>
        <v>0</v>
      </c>
      <c r="AI1529" s="689">
        <f t="shared" ca="1" si="360"/>
        <v>0</v>
      </c>
      <c r="AJ1529" s="688">
        <f>IFERROR(H1529/SUMIF(A:A,A1529,H:H)*SUMIF(Summary!$A$110:$A$186,'Operations Support'!A1529,Summary!$Q$110:$Q$186),0)</f>
        <v>0</v>
      </c>
      <c r="AK1529" s="688">
        <f t="shared" ca="1" si="361"/>
        <v>0</v>
      </c>
      <c r="AM1529" s="688">
        <f>IFERROR($H1529/SUMIF($A:$A,$A1529,$H:$H)*SUMIF(Summary!$A$230:$A$266,$A1529,Summary!$P$230:$P$266),0)</f>
        <v>0</v>
      </c>
      <c r="AN1529" s="688">
        <f>IFERROR($H1529/SUMIF($A:$A,$A1529,$H:$H)*(SUMIF(Summary!$A$230:$A$266,$A1529,Summary!$L$230:$L$266)+SUMIF(Summary!$A$281:$A$317,$A1529,Summary!$L$281:$L$317))-AM1529,0)</f>
        <v>0</v>
      </c>
      <c r="AO1529" s="688">
        <f>IFERROR($H1529/SUMIF($A:$A,$A1529,$H:$H)*SUMIF(Summary!$A$230:$A$266,$A1529,Summary!$Q$230:$Q$266),0)</f>
        <v>0</v>
      </c>
      <c r="AP1529" s="688">
        <f>IFERROR($H1529/SUMIF($A:$A,$A1529,$H:$H)*(SUMIF(Summary!$A$230:$A$266,$A1529,Summary!$L$230:$L$266)+SUMIF(Summary!$A$281:$A$317,$A1529,Summary!$L$281:$L$317))-AO1529,0)</f>
        <v>0</v>
      </c>
      <c r="AQ1529" s="306"/>
      <c r="AR1529" s="688">
        <f t="shared" ca="1" si="362"/>
        <v>0</v>
      </c>
      <c r="AS1529" s="688">
        <f t="shared" ca="1" si="363"/>
        <v>0</v>
      </c>
    </row>
    <row r="1530" spans="1:45" x14ac:dyDescent="0.2">
      <c r="A1530" s="423">
        <v>3639</v>
      </c>
      <c r="B1530" s="424">
        <v>3</v>
      </c>
      <c r="C1530" s="425" t="s">
        <v>313</v>
      </c>
      <c r="D1530" s="422">
        <f t="shared" si="349"/>
        <v>1417</v>
      </c>
      <c r="E1530" s="422">
        <f t="shared" si="350"/>
        <v>18</v>
      </c>
      <c r="F1530" s="422">
        <f t="shared" si="351"/>
        <v>718</v>
      </c>
      <c r="G1530" s="422">
        <f t="shared" si="352"/>
        <v>0</v>
      </c>
      <c r="H1530" s="22">
        <f t="shared" si="353"/>
        <v>2153</v>
      </c>
      <c r="I1530" s="116">
        <v>438</v>
      </c>
      <c r="J1530" s="116">
        <v>0</v>
      </c>
      <c r="K1530" s="116">
        <v>288</v>
      </c>
      <c r="L1530" s="116">
        <v>0</v>
      </c>
      <c r="M1530" s="22">
        <f t="shared" si="354"/>
        <v>726</v>
      </c>
      <c r="N1530" s="116">
        <v>648</v>
      </c>
      <c r="O1530" s="116">
        <v>18</v>
      </c>
      <c r="P1530" s="116">
        <v>229</v>
      </c>
      <c r="Q1530" s="116">
        <v>0</v>
      </c>
      <c r="R1530" s="22">
        <f t="shared" si="355"/>
        <v>895</v>
      </c>
      <c r="S1530" s="116">
        <v>331</v>
      </c>
      <c r="T1530" s="116">
        <v>0</v>
      </c>
      <c r="U1530" s="116">
        <v>201</v>
      </c>
      <c r="V1530" s="116">
        <v>0</v>
      </c>
      <c r="W1530" s="22">
        <f t="shared" si="356"/>
        <v>532</v>
      </c>
      <c r="X1530" s="22">
        <f t="shared" si="357"/>
        <v>89.708333333333329</v>
      </c>
      <c r="Y1530" s="22">
        <f ca="1">OFFSET('Cost Study'!$B$7,'Operations Support'!$C1530,'Operations Support'!$B1530)*$H1530</f>
        <v>5640.8600000000006</v>
      </c>
      <c r="Z1530" s="23">
        <f ca="1">Y1530*'Cost Study'!$B$31</f>
        <v>315052.91741779842</v>
      </c>
      <c r="AA1530" s="23">
        <f ca="1">IF(A1530=10298,1.51,1)*IF($B1530&lt;3,$D1530*'Cost Study'!$B$32*OFFSET('Cost Study'!$B$7,'Operations Support'!$C1530,'Operations Support'!$B1530),0)</f>
        <v>0</v>
      </c>
      <c r="AB1530" s="24">
        <f ca="1">AA1530*'Cost Study'!$B$31</f>
        <v>0</v>
      </c>
      <c r="AC1530" s="23">
        <f ca="1">Y1530*'Cost Study'!$B$31</f>
        <v>315052.91741779842</v>
      </c>
      <c r="AD1530" s="24">
        <f ca="1">AA1530*'Cost Study'!$B$31</f>
        <v>0</v>
      </c>
      <c r="AE1530" s="377">
        <f t="shared" ca="1" si="358"/>
        <v>315052.91741779842</v>
      </c>
      <c r="AF1530" s="377">
        <f t="shared" ca="1" si="359"/>
        <v>315052.91741779842</v>
      </c>
      <c r="AH1530" s="688">
        <f>IFERROR($H1530/SUMIF($A:$A,$A1530,$H:$H)*SUMIF(Summary!$A$110:$A$186,$A1530,Summary!$P$110:$P$186),0)</f>
        <v>100997.97028301898</v>
      </c>
      <c r="AI1530" s="689">
        <f t="shared" ca="1" si="360"/>
        <v>214054.94713477945</v>
      </c>
      <c r="AJ1530" s="688">
        <f>IFERROR(H1530/SUMIF(A:A,A1530,H:H)*SUMIF(Summary!$A$110:$A$186,'Operations Support'!A1530,Summary!$Q$110:$Q$186),0)</f>
        <v>102177.79072771173</v>
      </c>
      <c r="AK1530" s="688">
        <f t="shared" ca="1" si="361"/>
        <v>212875.12669008668</v>
      </c>
      <c r="AM1530" s="688">
        <f>IFERROR($H1530/SUMIF($A:$A,$A1530,$H:$H)*SUMIF(Summary!$A$230:$A$266,$A1530,Summary!$P$230:$P$266),0)</f>
        <v>19108.957073376296</v>
      </c>
      <c r="AN1530" s="688">
        <f>IFERROR($H1530/SUMIF($A:$A,$A1530,$H:$H)*(SUMIF(Summary!$A$230:$A$266,$A1530,Summary!$L$230:$L$266)+SUMIF(Summary!$A$281:$A$317,$A1530,Summary!$L$281:$L$317))-AM1530,0)</f>
        <v>38066.850791896337</v>
      </c>
      <c r="AO1530" s="688">
        <f>IFERROR($H1530/SUMIF($A:$A,$A1530,$H:$H)*SUMIF(Summary!$A$230:$A$266,$A1530,Summary!$Q$230:$Q$266),0)</f>
        <v>19332.180749740768</v>
      </c>
      <c r="AP1530" s="688">
        <f>IFERROR($H1530/SUMIF($A:$A,$A1530,$H:$H)*(SUMIF(Summary!$A$230:$A$266,$A1530,Summary!$L$230:$L$266)+SUMIF(Summary!$A$281:$A$317,$A1530,Summary!$L$281:$L$317))-AO1530,0)</f>
        <v>37843.627115531868</v>
      </c>
      <c r="AQ1530" s="306"/>
      <c r="AR1530" s="688">
        <f t="shared" ca="1" si="362"/>
        <v>252121.79792667579</v>
      </c>
      <c r="AS1530" s="688">
        <f t="shared" ca="1" si="363"/>
        <v>250718.75380561856</v>
      </c>
    </row>
    <row r="1531" spans="1:45" x14ac:dyDescent="0.2">
      <c r="A1531" s="423">
        <v>3639</v>
      </c>
      <c r="B1531" s="424">
        <v>3</v>
      </c>
      <c r="C1531" s="425" t="s">
        <v>314</v>
      </c>
      <c r="D1531" s="422">
        <f t="shared" si="349"/>
        <v>0</v>
      </c>
      <c r="E1531" s="422">
        <f t="shared" si="350"/>
        <v>0</v>
      </c>
      <c r="F1531" s="422">
        <f t="shared" si="351"/>
        <v>0</v>
      </c>
      <c r="G1531" s="422">
        <f t="shared" si="352"/>
        <v>0</v>
      </c>
      <c r="H1531" s="22">
        <f t="shared" si="353"/>
        <v>0</v>
      </c>
      <c r="I1531" s="116">
        <v>0</v>
      </c>
      <c r="J1531" s="116">
        <v>0</v>
      </c>
      <c r="K1531" s="116">
        <v>0</v>
      </c>
      <c r="L1531" s="116">
        <v>0</v>
      </c>
      <c r="M1531" s="22">
        <f t="shared" si="354"/>
        <v>0</v>
      </c>
      <c r="N1531" s="116">
        <v>0</v>
      </c>
      <c r="O1531" s="116">
        <v>0</v>
      </c>
      <c r="P1531" s="116">
        <v>0</v>
      </c>
      <c r="Q1531" s="116">
        <v>0</v>
      </c>
      <c r="R1531" s="22">
        <f t="shared" si="355"/>
        <v>0</v>
      </c>
      <c r="S1531" s="116">
        <v>0</v>
      </c>
      <c r="T1531" s="116">
        <v>0</v>
      </c>
      <c r="U1531" s="116">
        <v>0</v>
      </c>
      <c r="V1531" s="116">
        <v>0</v>
      </c>
      <c r="W1531" s="22">
        <f t="shared" si="356"/>
        <v>0</v>
      </c>
      <c r="X1531" s="22">
        <f t="shared" si="357"/>
        <v>0</v>
      </c>
      <c r="Y1531" s="22">
        <f ca="1">OFFSET('Cost Study'!$B$7,'Operations Support'!$C1531,'Operations Support'!$B1531)*$H1531</f>
        <v>0</v>
      </c>
      <c r="Z1531" s="23">
        <f ca="1">Y1531*'Cost Study'!$B$31</f>
        <v>0</v>
      </c>
      <c r="AA1531" s="23">
        <f ca="1">IF(A1531=10298,1.51,1)*IF($B1531&lt;3,$D1531*'Cost Study'!$B$32*OFFSET('Cost Study'!$B$7,'Operations Support'!$C1531,'Operations Support'!$B1531),0)</f>
        <v>0</v>
      </c>
      <c r="AB1531" s="24">
        <f ca="1">AA1531*'Cost Study'!$B$31</f>
        <v>0</v>
      </c>
      <c r="AC1531" s="23">
        <f ca="1">Y1531*'Cost Study'!$B$31</f>
        <v>0</v>
      </c>
      <c r="AD1531" s="24">
        <f ca="1">AA1531*'Cost Study'!$B$31</f>
        <v>0</v>
      </c>
      <c r="AE1531" s="377">
        <f t="shared" ca="1" si="358"/>
        <v>0</v>
      </c>
      <c r="AF1531" s="377">
        <f t="shared" ca="1" si="359"/>
        <v>0</v>
      </c>
      <c r="AH1531" s="688">
        <f>IFERROR($H1531/SUMIF($A:$A,$A1531,$H:$H)*SUMIF(Summary!$A$110:$A$186,$A1531,Summary!$P$110:$P$186),0)</f>
        <v>0</v>
      </c>
      <c r="AI1531" s="689">
        <f t="shared" ca="1" si="360"/>
        <v>0</v>
      </c>
      <c r="AJ1531" s="688">
        <f>IFERROR(H1531/SUMIF(A:A,A1531,H:H)*SUMIF(Summary!$A$110:$A$186,'Operations Support'!A1531,Summary!$Q$110:$Q$186),0)</f>
        <v>0</v>
      </c>
      <c r="AK1531" s="688">
        <f t="shared" ca="1" si="361"/>
        <v>0</v>
      </c>
      <c r="AM1531" s="688">
        <f>IFERROR($H1531/SUMIF($A:$A,$A1531,$H:$H)*SUMIF(Summary!$A$230:$A$266,$A1531,Summary!$P$230:$P$266),0)</f>
        <v>0</v>
      </c>
      <c r="AN1531" s="688">
        <f>IFERROR($H1531/SUMIF($A:$A,$A1531,$H:$H)*(SUMIF(Summary!$A$230:$A$266,$A1531,Summary!$L$230:$L$266)+SUMIF(Summary!$A$281:$A$317,$A1531,Summary!$L$281:$L$317))-AM1531,0)</f>
        <v>0</v>
      </c>
      <c r="AO1531" s="688">
        <f>IFERROR($H1531/SUMIF($A:$A,$A1531,$H:$H)*SUMIF(Summary!$A$230:$A$266,$A1531,Summary!$Q$230:$Q$266),0)</f>
        <v>0</v>
      </c>
      <c r="AP1531" s="688">
        <f>IFERROR($H1531/SUMIF($A:$A,$A1531,$H:$H)*(SUMIF(Summary!$A$230:$A$266,$A1531,Summary!$L$230:$L$266)+SUMIF(Summary!$A$281:$A$317,$A1531,Summary!$L$281:$L$317))-AO1531,0)</f>
        <v>0</v>
      </c>
      <c r="AQ1531" s="306"/>
      <c r="AR1531" s="688">
        <f t="shared" ca="1" si="362"/>
        <v>0</v>
      </c>
      <c r="AS1531" s="688">
        <f t="shared" ca="1" si="363"/>
        <v>0</v>
      </c>
    </row>
    <row r="1532" spans="1:45" x14ac:dyDescent="0.2">
      <c r="A1532" s="423">
        <v>3639</v>
      </c>
      <c r="B1532" s="424">
        <v>3</v>
      </c>
      <c r="C1532" s="425" t="s">
        <v>315</v>
      </c>
      <c r="D1532" s="422">
        <f t="shared" si="349"/>
        <v>2127</v>
      </c>
      <c r="E1532" s="422">
        <f t="shared" si="350"/>
        <v>0</v>
      </c>
      <c r="F1532" s="422">
        <f t="shared" si="351"/>
        <v>90</v>
      </c>
      <c r="G1532" s="422">
        <f t="shared" si="352"/>
        <v>0</v>
      </c>
      <c r="H1532" s="22">
        <f t="shared" si="353"/>
        <v>2217</v>
      </c>
      <c r="I1532" s="116">
        <v>909</v>
      </c>
      <c r="J1532" s="116">
        <v>0</v>
      </c>
      <c r="K1532" s="116">
        <v>18</v>
      </c>
      <c r="L1532" s="116">
        <v>0</v>
      </c>
      <c r="M1532" s="22">
        <f t="shared" si="354"/>
        <v>927</v>
      </c>
      <c r="N1532" s="116">
        <v>555</v>
      </c>
      <c r="O1532" s="116">
        <v>0</v>
      </c>
      <c r="P1532" s="116">
        <v>18</v>
      </c>
      <c r="Q1532" s="116">
        <v>0</v>
      </c>
      <c r="R1532" s="22">
        <f t="shared" si="355"/>
        <v>573</v>
      </c>
      <c r="S1532" s="116">
        <v>663</v>
      </c>
      <c r="T1532" s="116">
        <v>0</v>
      </c>
      <c r="U1532" s="116">
        <v>54</v>
      </c>
      <c r="V1532" s="116">
        <v>0</v>
      </c>
      <c r="W1532" s="22">
        <f t="shared" si="356"/>
        <v>717</v>
      </c>
      <c r="X1532" s="22">
        <f t="shared" si="357"/>
        <v>92.375</v>
      </c>
      <c r="Y1532" s="22">
        <f ca="1">OFFSET('Cost Study'!$B$7,'Operations Support'!$C1532,'Operations Support'!$B1532)*$H1532</f>
        <v>7249.59</v>
      </c>
      <c r="Z1532" s="23">
        <f ca="1">Y1532*'Cost Study'!$B$31</f>
        <v>404903.59264064289</v>
      </c>
      <c r="AA1532" s="23">
        <f ca="1">IF(A1532=10298,1.51,1)*IF($B1532&lt;3,$D1532*'Cost Study'!$B$32*OFFSET('Cost Study'!$B$7,'Operations Support'!$C1532,'Operations Support'!$B1532),0)</f>
        <v>0</v>
      </c>
      <c r="AB1532" s="24">
        <f ca="1">AA1532*'Cost Study'!$B$31</f>
        <v>0</v>
      </c>
      <c r="AC1532" s="23">
        <f ca="1">Y1532*'Cost Study'!$B$31</f>
        <v>404903.59264064289</v>
      </c>
      <c r="AD1532" s="24">
        <f ca="1">AA1532*'Cost Study'!$B$31</f>
        <v>0</v>
      </c>
      <c r="AE1532" s="377">
        <f t="shared" ca="1" si="358"/>
        <v>404903.59264064289</v>
      </c>
      <c r="AF1532" s="377">
        <f t="shared" ca="1" si="359"/>
        <v>404903.59264064289</v>
      </c>
      <c r="AH1532" s="688">
        <f>IFERROR($H1532/SUMIF($A:$A,$A1532,$H:$H)*SUMIF(Summary!$A$110:$A$186,$A1532,Summary!$P$110:$P$186),0)</f>
        <v>104000.23228864517</v>
      </c>
      <c r="AI1532" s="689">
        <f t="shared" ca="1" si="360"/>
        <v>300903.36035199772</v>
      </c>
      <c r="AJ1532" s="688">
        <f>IFERROR(H1532/SUMIF(A:A,A1532,H:H)*SUMIF(Summary!$A$110:$A$186,'Operations Support'!A1532,Summary!$Q$110:$Q$186),0)</f>
        <v>105215.12403313373</v>
      </c>
      <c r="AK1532" s="688">
        <f t="shared" ca="1" si="361"/>
        <v>299688.46860750916</v>
      </c>
      <c r="AM1532" s="688">
        <f>IFERROR($H1532/SUMIF($A:$A,$A1532,$H:$H)*SUMIF(Summary!$A$230:$A$266,$A1532,Summary!$P$230:$P$266),0)</f>
        <v>19676.989239050276</v>
      </c>
      <c r="AN1532" s="688">
        <f>IFERROR($H1532/SUMIF($A:$A,$A1532,$H:$H)*(SUMIF(Summary!$A$230:$A$266,$A1532,Summary!$L$230:$L$266)+SUMIF(Summary!$A$281:$A$317,$A1532,Summary!$L$281:$L$317))-AM1532,0)</f>
        <v>39198.424619430647</v>
      </c>
      <c r="AO1532" s="688">
        <f>IFERROR($H1532/SUMIF($A:$A,$A1532,$H:$H)*SUMIF(Summary!$A$230:$A$266,$A1532,Summary!$Q$230:$Q$266),0)</f>
        <v>19906.848454331299</v>
      </c>
      <c r="AP1532" s="688">
        <f>IFERROR($H1532/SUMIF($A:$A,$A1532,$H:$H)*(SUMIF(Summary!$A$230:$A$266,$A1532,Summary!$L$230:$L$266)+SUMIF(Summary!$A$281:$A$317,$A1532,Summary!$L$281:$L$317))-AO1532,0)</f>
        <v>38968.565404149616</v>
      </c>
      <c r="AQ1532" s="306"/>
      <c r="AR1532" s="688">
        <f t="shared" ca="1" si="362"/>
        <v>340101.78497142834</v>
      </c>
      <c r="AS1532" s="688">
        <f t="shared" ca="1" si="363"/>
        <v>338657.03401165875</v>
      </c>
    </row>
    <row r="1533" spans="1:45" x14ac:dyDescent="0.2">
      <c r="A1533" s="423">
        <v>3639</v>
      </c>
      <c r="B1533" s="424">
        <v>3</v>
      </c>
      <c r="C1533" s="425" t="s">
        <v>316</v>
      </c>
      <c r="D1533" s="422">
        <f t="shared" si="349"/>
        <v>0</v>
      </c>
      <c r="E1533" s="422">
        <f t="shared" si="350"/>
        <v>0</v>
      </c>
      <c r="F1533" s="422">
        <f t="shared" si="351"/>
        <v>0</v>
      </c>
      <c r="G1533" s="422">
        <f t="shared" si="352"/>
        <v>0</v>
      </c>
      <c r="H1533" s="22">
        <f t="shared" si="353"/>
        <v>0</v>
      </c>
      <c r="I1533" s="116">
        <v>0</v>
      </c>
      <c r="J1533" s="116">
        <v>0</v>
      </c>
      <c r="K1533" s="116">
        <v>0</v>
      </c>
      <c r="L1533" s="116">
        <v>0</v>
      </c>
      <c r="M1533" s="22">
        <f t="shared" si="354"/>
        <v>0</v>
      </c>
      <c r="N1533" s="116">
        <v>0</v>
      </c>
      <c r="O1533" s="116">
        <v>0</v>
      </c>
      <c r="P1533" s="116">
        <v>0</v>
      </c>
      <c r="Q1533" s="116">
        <v>0</v>
      </c>
      <c r="R1533" s="22">
        <f t="shared" si="355"/>
        <v>0</v>
      </c>
      <c r="S1533" s="116">
        <v>0</v>
      </c>
      <c r="T1533" s="116">
        <v>0</v>
      </c>
      <c r="U1533" s="116">
        <v>0</v>
      </c>
      <c r="V1533" s="116">
        <v>0</v>
      </c>
      <c r="W1533" s="22">
        <f t="shared" si="356"/>
        <v>0</v>
      </c>
      <c r="X1533" s="22">
        <f t="shared" si="357"/>
        <v>0</v>
      </c>
      <c r="Y1533" s="22">
        <f ca="1">OFFSET('Cost Study'!$B$7,'Operations Support'!$C1533,'Operations Support'!$B1533)*$H1533</f>
        <v>0</v>
      </c>
      <c r="Z1533" s="23">
        <f ca="1">Y1533*'Cost Study'!$B$31</f>
        <v>0</v>
      </c>
      <c r="AA1533" s="23">
        <f ca="1">IF(A1533=10298,1.51,1)*IF($B1533&lt;3,$D1533*'Cost Study'!$B$32*OFFSET('Cost Study'!$B$7,'Operations Support'!$C1533,'Operations Support'!$B1533),0)</f>
        <v>0</v>
      </c>
      <c r="AB1533" s="24">
        <f ca="1">AA1533*'Cost Study'!$B$31</f>
        <v>0</v>
      </c>
      <c r="AC1533" s="23">
        <f ca="1">Y1533*'Cost Study'!$B$31</f>
        <v>0</v>
      </c>
      <c r="AD1533" s="24">
        <f ca="1">AA1533*'Cost Study'!$B$31</f>
        <v>0</v>
      </c>
      <c r="AE1533" s="377">
        <f t="shared" ca="1" si="358"/>
        <v>0</v>
      </c>
      <c r="AF1533" s="377">
        <f t="shared" ca="1" si="359"/>
        <v>0</v>
      </c>
      <c r="AH1533" s="688">
        <f>IFERROR($H1533/SUMIF($A:$A,$A1533,$H:$H)*SUMIF(Summary!$A$110:$A$186,$A1533,Summary!$P$110:$P$186),0)</f>
        <v>0</v>
      </c>
      <c r="AI1533" s="689">
        <f t="shared" ca="1" si="360"/>
        <v>0</v>
      </c>
      <c r="AJ1533" s="688">
        <f>IFERROR(H1533/SUMIF(A:A,A1533,H:H)*SUMIF(Summary!$A$110:$A$186,'Operations Support'!A1533,Summary!$Q$110:$Q$186),0)</f>
        <v>0</v>
      </c>
      <c r="AK1533" s="688">
        <f t="shared" ca="1" si="361"/>
        <v>0</v>
      </c>
      <c r="AM1533" s="688">
        <f>IFERROR($H1533/SUMIF($A:$A,$A1533,$H:$H)*SUMIF(Summary!$A$230:$A$266,$A1533,Summary!$P$230:$P$266),0)</f>
        <v>0</v>
      </c>
      <c r="AN1533" s="688">
        <f>IFERROR($H1533/SUMIF($A:$A,$A1533,$H:$H)*(SUMIF(Summary!$A$230:$A$266,$A1533,Summary!$L$230:$L$266)+SUMIF(Summary!$A$281:$A$317,$A1533,Summary!$L$281:$L$317))-AM1533,0)</f>
        <v>0</v>
      </c>
      <c r="AO1533" s="688">
        <f>IFERROR($H1533/SUMIF($A:$A,$A1533,$H:$H)*SUMIF(Summary!$A$230:$A$266,$A1533,Summary!$Q$230:$Q$266),0)</f>
        <v>0</v>
      </c>
      <c r="AP1533" s="688">
        <f>IFERROR($H1533/SUMIF($A:$A,$A1533,$H:$H)*(SUMIF(Summary!$A$230:$A$266,$A1533,Summary!$L$230:$L$266)+SUMIF(Summary!$A$281:$A$317,$A1533,Summary!$L$281:$L$317))-AO1533,0)</f>
        <v>0</v>
      </c>
      <c r="AQ1533" s="306"/>
      <c r="AR1533" s="688">
        <f t="shared" ca="1" si="362"/>
        <v>0</v>
      </c>
      <c r="AS1533" s="688">
        <f t="shared" ca="1" si="363"/>
        <v>0</v>
      </c>
    </row>
    <row r="1534" spans="1:45" x14ac:dyDescent="0.2">
      <c r="A1534" s="423">
        <v>3639</v>
      </c>
      <c r="B1534" s="424">
        <v>3</v>
      </c>
      <c r="C1534" s="425" t="s">
        <v>317</v>
      </c>
      <c r="D1534" s="422">
        <f t="shared" si="349"/>
        <v>0</v>
      </c>
      <c r="E1534" s="422">
        <f t="shared" si="350"/>
        <v>0</v>
      </c>
      <c r="F1534" s="422">
        <f t="shared" si="351"/>
        <v>0</v>
      </c>
      <c r="G1534" s="422">
        <f t="shared" si="352"/>
        <v>0</v>
      </c>
      <c r="H1534" s="22">
        <f t="shared" si="353"/>
        <v>0</v>
      </c>
      <c r="I1534" s="116">
        <v>0</v>
      </c>
      <c r="J1534" s="116">
        <v>0</v>
      </c>
      <c r="K1534" s="116">
        <v>0</v>
      </c>
      <c r="L1534" s="116">
        <v>0</v>
      </c>
      <c r="M1534" s="22">
        <f t="shared" si="354"/>
        <v>0</v>
      </c>
      <c r="N1534" s="116">
        <v>0</v>
      </c>
      <c r="O1534" s="116">
        <v>0</v>
      </c>
      <c r="P1534" s="116">
        <v>0</v>
      </c>
      <c r="Q1534" s="116">
        <v>0</v>
      </c>
      <c r="R1534" s="22">
        <f t="shared" si="355"/>
        <v>0</v>
      </c>
      <c r="S1534" s="116">
        <v>0</v>
      </c>
      <c r="T1534" s="116">
        <v>0</v>
      </c>
      <c r="U1534" s="116">
        <v>0</v>
      </c>
      <c r="V1534" s="116">
        <v>0</v>
      </c>
      <c r="W1534" s="22">
        <f t="shared" si="356"/>
        <v>0</v>
      </c>
      <c r="X1534" s="22">
        <f t="shared" si="357"/>
        <v>0</v>
      </c>
      <c r="Y1534" s="22">
        <f ca="1">OFFSET('Cost Study'!$B$7,'Operations Support'!$C1534,'Operations Support'!$B1534)*$H1534</f>
        <v>0</v>
      </c>
      <c r="Z1534" s="23">
        <f ca="1">Y1534*'Cost Study'!$B$31</f>
        <v>0</v>
      </c>
      <c r="AA1534" s="23">
        <f ca="1">IF(A1534=10298,1.51,1)*IF($B1534&lt;3,$D1534*'Cost Study'!$B$32*OFFSET('Cost Study'!$B$7,'Operations Support'!$C1534,'Operations Support'!$B1534),0)</f>
        <v>0</v>
      </c>
      <c r="AB1534" s="24">
        <f ca="1">AA1534*'Cost Study'!$B$31</f>
        <v>0</v>
      </c>
      <c r="AC1534" s="23">
        <f ca="1">Y1534*'Cost Study'!$B$31</f>
        <v>0</v>
      </c>
      <c r="AD1534" s="24">
        <f ca="1">AA1534*'Cost Study'!$B$31</f>
        <v>0</v>
      </c>
      <c r="AE1534" s="377">
        <f t="shared" ca="1" si="358"/>
        <v>0</v>
      </c>
      <c r="AF1534" s="377">
        <f t="shared" ca="1" si="359"/>
        <v>0</v>
      </c>
      <c r="AH1534" s="688">
        <f>IFERROR($H1534/SUMIF($A:$A,$A1534,$H:$H)*SUMIF(Summary!$A$110:$A$186,$A1534,Summary!$P$110:$P$186),0)</f>
        <v>0</v>
      </c>
      <c r="AI1534" s="689">
        <f t="shared" ca="1" si="360"/>
        <v>0</v>
      </c>
      <c r="AJ1534" s="688">
        <f>IFERROR(H1534/SUMIF(A:A,A1534,H:H)*SUMIF(Summary!$A$110:$A$186,'Operations Support'!A1534,Summary!$Q$110:$Q$186),0)</f>
        <v>0</v>
      </c>
      <c r="AK1534" s="688">
        <f t="shared" ca="1" si="361"/>
        <v>0</v>
      </c>
      <c r="AM1534" s="688">
        <f>IFERROR($H1534/SUMIF($A:$A,$A1534,$H:$H)*SUMIF(Summary!$A$230:$A$266,$A1534,Summary!$P$230:$P$266),0)</f>
        <v>0</v>
      </c>
      <c r="AN1534" s="688">
        <f>IFERROR($H1534/SUMIF($A:$A,$A1534,$H:$H)*(SUMIF(Summary!$A$230:$A$266,$A1534,Summary!$L$230:$L$266)+SUMIF(Summary!$A$281:$A$317,$A1534,Summary!$L$281:$L$317))-AM1534,0)</f>
        <v>0</v>
      </c>
      <c r="AO1534" s="688">
        <f>IFERROR($H1534/SUMIF($A:$A,$A1534,$H:$H)*SUMIF(Summary!$A$230:$A$266,$A1534,Summary!$Q$230:$Q$266),0)</f>
        <v>0</v>
      </c>
      <c r="AP1534" s="688">
        <f>IFERROR($H1534/SUMIF($A:$A,$A1534,$H:$H)*(SUMIF(Summary!$A$230:$A$266,$A1534,Summary!$L$230:$L$266)+SUMIF(Summary!$A$281:$A$317,$A1534,Summary!$L$281:$L$317))-AO1534,0)</f>
        <v>0</v>
      </c>
      <c r="AQ1534" s="306"/>
      <c r="AR1534" s="688">
        <f t="shared" ca="1" si="362"/>
        <v>0</v>
      </c>
      <c r="AS1534" s="688">
        <f t="shared" ca="1" si="363"/>
        <v>0</v>
      </c>
    </row>
    <row r="1535" spans="1:45" s="15" customFormat="1" x14ac:dyDescent="0.2">
      <c r="A1535" s="423">
        <v>3639</v>
      </c>
      <c r="B1535" s="424">
        <v>3</v>
      </c>
      <c r="C1535" s="425" t="s">
        <v>318</v>
      </c>
      <c r="D1535" s="422">
        <f t="shared" si="349"/>
        <v>180</v>
      </c>
      <c r="E1535" s="422">
        <f t="shared" si="350"/>
        <v>0</v>
      </c>
      <c r="F1535" s="422">
        <f t="shared" si="351"/>
        <v>123</v>
      </c>
      <c r="G1535" s="422">
        <f t="shared" si="352"/>
        <v>0</v>
      </c>
      <c r="H1535" s="22">
        <f t="shared" si="353"/>
        <v>303</v>
      </c>
      <c r="I1535" s="116">
        <v>0</v>
      </c>
      <c r="J1535" s="116">
        <v>0</v>
      </c>
      <c r="K1535" s="116">
        <v>123</v>
      </c>
      <c r="L1535" s="116">
        <v>0</v>
      </c>
      <c r="M1535" s="22">
        <f t="shared" si="354"/>
        <v>123</v>
      </c>
      <c r="N1535" s="116">
        <v>153</v>
      </c>
      <c r="O1535" s="116">
        <v>0</v>
      </c>
      <c r="P1535" s="116">
        <v>0</v>
      </c>
      <c r="Q1535" s="116">
        <v>0</v>
      </c>
      <c r="R1535" s="22">
        <f t="shared" si="355"/>
        <v>153</v>
      </c>
      <c r="S1535" s="116">
        <v>27</v>
      </c>
      <c r="T1535" s="116">
        <v>0</v>
      </c>
      <c r="U1535" s="116">
        <v>0</v>
      </c>
      <c r="V1535" s="116">
        <v>0</v>
      </c>
      <c r="W1535" s="22">
        <f t="shared" si="356"/>
        <v>27</v>
      </c>
      <c r="X1535" s="22">
        <f t="shared" si="357"/>
        <v>12.625</v>
      </c>
      <c r="Y1535" s="22">
        <f ca="1">OFFSET('Cost Study'!$B$7,'Operations Support'!$C1535,'Operations Support'!$B1535)*$H1535</f>
        <v>1157.46</v>
      </c>
      <c r="Z1535" s="23">
        <f ca="1">Y1535*'Cost Study'!$B$31</f>
        <v>64646.374807104752</v>
      </c>
      <c r="AA1535" s="23">
        <f ca="1">IF(A1535=10298,1.51,1)*IF($B1535&lt;3,$D1535*'Cost Study'!$B$32*OFFSET('Cost Study'!$B$7,'Operations Support'!$C1535,'Operations Support'!$B1535),0)</f>
        <v>0</v>
      </c>
      <c r="AB1535" s="24">
        <f ca="1">AA1535*'Cost Study'!$B$31</f>
        <v>0</v>
      </c>
      <c r="AC1535" s="23">
        <f ca="1">Y1535*'Cost Study'!$B$31</f>
        <v>64646.374807104752</v>
      </c>
      <c r="AD1535" s="24">
        <f ca="1">AA1535*'Cost Study'!$B$31</f>
        <v>0</v>
      </c>
      <c r="AE1535" s="377">
        <f t="shared" ca="1" si="358"/>
        <v>64646.374807104752</v>
      </c>
      <c r="AF1535" s="377">
        <f t="shared" ca="1" si="359"/>
        <v>64646.374807104752</v>
      </c>
      <c r="AH1535" s="688">
        <f>IFERROR($H1535/SUMIF($A:$A,$A1535,$H:$H)*SUMIF(Summary!$A$110:$A$186,$A1535,Summary!$P$110:$P$186),0)</f>
        <v>14213.834182886554</v>
      </c>
      <c r="AI1535" s="689">
        <f t="shared" ca="1" si="360"/>
        <v>50432.5406242182</v>
      </c>
      <c r="AJ1535" s="688">
        <f>IFERROR(H1535/SUMIF(A:A,A1535,H:H)*SUMIF(Summary!$A$110:$A$186,'Operations Support'!A1535,Summary!$Q$110:$Q$186),0)</f>
        <v>14379.874867857248</v>
      </c>
      <c r="AK1535" s="688">
        <f t="shared" ca="1" si="361"/>
        <v>50266.4999392475</v>
      </c>
      <c r="AL1535" s="1"/>
      <c r="AM1535" s="688">
        <f>IFERROR($H1535/SUMIF($A:$A,$A1535,$H:$H)*SUMIF(Summary!$A$230:$A$266,$A1535,Summary!$P$230:$P$266),0)</f>
        <v>2689.2772843627577</v>
      </c>
      <c r="AN1535" s="688">
        <f>IFERROR($H1535/SUMIF($A:$A,$A1535,$H:$H)*(SUMIF(Summary!$A$230:$A$266,$A1535,Summary!$L$230:$L$266)+SUMIF(Summary!$A$281:$A$317,$A1535,Summary!$L$281:$L$317))-AM1535,0)</f>
        <v>5357.29483973274</v>
      </c>
      <c r="AO1535" s="688">
        <f>IFERROR($H1535/SUMIF($A:$A,$A1535,$H:$H)*SUMIF(Summary!$A$230:$A$266,$A1535,Summary!$Q$230:$Q$266),0)</f>
        <v>2720.6924139207863</v>
      </c>
      <c r="AP1535" s="688">
        <f>IFERROR($H1535/SUMIF($A:$A,$A1535,$H:$H)*(SUMIF(Summary!$A$230:$A$266,$A1535,Summary!$L$230:$L$266)+SUMIF(Summary!$A$281:$A$317,$A1535,Summary!$L$281:$L$317))-AO1535,0)</f>
        <v>5325.8797101747114</v>
      </c>
      <c r="AQ1535" s="306"/>
      <c r="AR1535" s="688">
        <f t="shared" ca="1" si="362"/>
        <v>55789.835463950942</v>
      </c>
      <c r="AS1535" s="688">
        <f t="shared" ca="1" si="363"/>
        <v>55592.379649422212</v>
      </c>
    </row>
    <row r="1536" spans="1:45" x14ac:dyDescent="0.2">
      <c r="A1536" s="423">
        <v>3639</v>
      </c>
      <c r="B1536" s="424">
        <v>3</v>
      </c>
      <c r="C1536" s="425" t="s">
        <v>319</v>
      </c>
      <c r="D1536" s="422">
        <f t="shared" si="349"/>
        <v>0</v>
      </c>
      <c r="E1536" s="422">
        <f t="shared" si="350"/>
        <v>0</v>
      </c>
      <c r="F1536" s="422">
        <f t="shared" si="351"/>
        <v>0</v>
      </c>
      <c r="G1536" s="422">
        <f t="shared" si="352"/>
        <v>0</v>
      </c>
      <c r="H1536" s="22">
        <f t="shared" si="353"/>
        <v>0</v>
      </c>
      <c r="I1536" s="116">
        <v>0</v>
      </c>
      <c r="J1536" s="116">
        <v>0</v>
      </c>
      <c r="K1536" s="116">
        <v>0</v>
      </c>
      <c r="L1536" s="116">
        <v>0</v>
      </c>
      <c r="M1536" s="22">
        <f t="shared" si="354"/>
        <v>0</v>
      </c>
      <c r="N1536" s="116">
        <v>0</v>
      </c>
      <c r="O1536" s="116">
        <v>0</v>
      </c>
      <c r="P1536" s="116">
        <v>0</v>
      </c>
      <c r="Q1536" s="116">
        <v>0</v>
      </c>
      <c r="R1536" s="22">
        <f t="shared" si="355"/>
        <v>0</v>
      </c>
      <c r="S1536" s="116">
        <v>0</v>
      </c>
      <c r="T1536" s="116">
        <v>0</v>
      </c>
      <c r="U1536" s="116">
        <v>0</v>
      </c>
      <c r="V1536" s="116">
        <v>0</v>
      </c>
      <c r="W1536" s="22">
        <f t="shared" si="356"/>
        <v>0</v>
      </c>
      <c r="X1536" s="22">
        <f t="shared" si="357"/>
        <v>0</v>
      </c>
      <c r="Y1536" s="22">
        <f ca="1">OFFSET('Cost Study'!$B$7,'Operations Support'!$C1536,'Operations Support'!$B1536)*$H1536</f>
        <v>0</v>
      </c>
      <c r="Z1536" s="23">
        <f ca="1">Y1536*'Cost Study'!$B$31</f>
        <v>0</v>
      </c>
      <c r="AA1536" s="23">
        <f ca="1">IF(A1536=10298,1.51,1)*IF($B1536&lt;3,$D1536*'Cost Study'!$B$32*OFFSET('Cost Study'!$B$7,'Operations Support'!$C1536,'Operations Support'!$B1536),0)</f>
        <v>0</v>
      </c>
      <c r="AB1536" s="24">
        <f ca="1">AA1536*'Cost Study'!$B$31</f>
        <v>0</v>
      </c>
      <c r="AC1536" s="23">
        <f ca="1">Y1536*'Cost Study'!$B$31</f>
        <v>0</v>
      </c>
      <c r="AD1536" s="24">
        <f ca="1">AA1536*'Cost Study'!$B$31</f>
        <v>0</v>
      </c>
      <c r="AE1536" s="377">
        <f t="shared" ca="1" si="358"/>
        <v>0</v>
      </c>
      <c r="AF1536" s="377">
        <f t="shared" ca="1" si="359"/>
        <v>0</v>
      </c>
      <c r="AH1536" s="688">
        <f>IFERROR($H1536/SUMIF($A:$A,$A1536,$H:$H)*SUMIF(Summary!$A$110:$A$186,$A1536,Summary!$P$110:$P$186),0)</f>
        <v>0</v>
      </c>
      <c r="AI1536" s="689">
        <f t="shared" ca="1" si="360"/>
        <v>0</v>
      </c>
      <c r="AJ1536" s="688">
        <f>IFERROR(H1536/SUMIF(A:A,A1536,H:H)*SUMIF(Summary!$A$110:$A$186,'Operations Support'!A1536,Summary!$Q$110:$Q$186),0)</f>
        <v>0</v>
      </c>
      <c r="AK1536" s="688">
        <f t="shared" ca="1" si="361"/>
        <v>0</v>
      </c>
      <c r="AM1536" s="688">
        <f>IFERROR($H1536/SUMIF($A:$A,$A1536,$H:$H)*SUMIF(Summary!$A$230:$A$266,$A1536,Summary!$P$230:$P$266),0)</f>
        <v>0</v>
      </c>
      <c r="AN1536" s="688">
        <f>IFERROR($H1536/SUMIF($A:$A,$A1536,$H:$H)*(SUMIF(Summary!$A$230:$A$266,$A1536,Summary!$L$230:$L$266)+SUMIF(Summary!$A$281:$A$317,$A1536,Summary!$L$281:$L$317))-AM1536,0)</f>
        <v>0</v>
      </c>
      <c r="AO1536" s="688">
        <f>IFERROR($H1536/SUMIF($A:$A,$A1536,$H:$H)*SUMIF(Summary!$A$230:$A$266,$A1536,Summary!$Q$230:$Q$266),0)</f>
        <v>0</v>
      </c>
      <c r="AP1536" s="688">
        <f>IFERROR($H1536/SUMIF($A:$A,$A1536,$H:$H)*(SUMIF(Summary!$A$230:$A$266,$A1536,Summary!$L$230:$L$266)+SUMIF(Summary!$A$281:$A$317,$A1536,Summary!$L$281:$L$317))-AO1536,0)</f>
        <v>0</v>
      </c>
      <c r="AQ1536" s="306"/>
      <c r="AR1536" s="688">
        <f t="shared" ca="1" si="362"/>
        <v>0</v>
      </c>
      <c r="AS1536" s="688">
        <f t="shared" ca="1" si="363"/>
        <v>0</v>
      </c>
    </row>
    <row r="1537" spans="1:45" x14ac:dyDescent="0.2">
      <c r="A1537" s="423">
        <v>3639</v>
      </c>
      <c r="B1537" s="424">
        <v>3</v>
      </c>
      <c r="C1537" s="425" t="s">
        <v>320</v>
      </c>
      <c r="D1537" s="422">
        <f t="shared" si="349"/>
        <v>0</v>
      </c>
      <c r="E1537" s="422">
        <f t="shared" si="350"/>
        <v>0</v>
      </c>
      <c r="F1537" s="422">
        <f t="shared" si="351"/>
        <v>0</v>
      </c>
      <c r="G1537" s="422">
        <f t="shared" si="352"/>
        <v>0</v>
      </c>
      <c r="H1537" s="22">
        <f t="shared" si="353"/>
        <v>0</v>
      </c>
      <c r="I1537" s="116">
        <v>0</v>
      </c>
      <c r="J1537" s="116">
        <v>0</v>
      </c>
      <c r="K1537" s="116">
        <v>0</v>
      </c>
      <c r="L1537" s="116">
        <v>0</v>
      </c>
      <c r="M1537" s="22">
        <f t="shared" si="354"/>
        <v>0</v>
      </c>
      <c r="N1537" s="116">
        <v>0</v>
      </c>
      <c r="O1537" s="116">
        <v>0</v>
      </c>
      <c r="P1537" s="116">
        <v>0</v>
      </c>
      <c r="Q1537" s="116">
        <v>0</v>
      </c>
      <c r="R1537" s="22">
        <f t="shared" si="355"/>
        <v>0</v>
      </c>
      <c r="S1537" s="116">
        <v>0</v>
      </c>
      <c r="T1537" s="116">
        <v>0</v>
      </c>
      <c r="U1537" s="116">
        <v>0</v>
      </c>
      <c r="V1537" s="116">
        <v>0</v>
      </c>
      <c r="W1537" s="22">
        <f t="shared" si="356"/>
        <v>0</v>
      </c>
      <c r="X1537" s="22">
        <f t="shared" si="357"/>
        <v>0</v>
      </c>
      <c r="Y1537" s="22">
        <f ca="1">OFFSET('Cost Study'!$B$7,'Operations Support'!$C1537,'Operations Support'!$B1537)*$H1537</f>
        <v>0</v>
      </c>
      <c r="Z1537" s="23">
        <f ca="1">Y1537*'Cost Study'!$B$31</f>
        <v>0</v>
      </c>
      <c r="AA1537" s="23">
        <f ca="1">IF(A1537=10298,1.51,1)*IF($B1537&lt;3,$D1537*'Cost Study'!$B$32*OFFSET('Cost Study'!$B$7,'Operations Support'!$C1537,'Operations Support'!$B1537),0)</f>
        <v>0</v>
      </c>
      <c r="AB1537" s="24">
        <f ca="1">AA1537*'Cost Study'!$B$31</f>
        <v>0</v>
      </c>
      <c r="AC1537" s="23">
        <f ca="1">Y1537*'Cost Study'!$B$31</f>
        <v>0</v>
      </c>
      <c r="AD1537" s="24">
        <f ca="1">AA1537*'Cost Study'!$B$31</f>
        <v>0</v>
      </c>
      <c r="AE1537" s="377">
        <f t="shared" ca="1" si="358"/>
        <v>0</v>
      </c>
      <c r="AF1537" s="377">
        <f t="shared" ca="1" si="359"/>
        <v>0</v>
      </c>
      <c r="AH1537" s="688">
        <f>IFERROR($H1537/SUMIF($A:$A,$A1537,$H:$H)*SUMIF(Summary!$A$110:$A$186,$A1537,Summary!$P$110:$P$186),0)</f>
        <v>0</v>
      </c>
      <c r="AI1537" s="689">
        <f t="shared" ca="1" si="360"/>
        <v>0</v>
      </c>
      <c r="AJ1537" s="688">
        <f>IFERROR(H1537/SUMIF(A:A,A1537,H:H)*SUMIF(Summary!$A$110:$A$186,'Operations Support'!A1537,Summary!$Q$110:$Q$186),0)</f>
        <v>0</v>
      </c>
      <c r="AK1537" s="688">
        <f t="shared" ca="1" si="361"/>
        <v>0</v>
      </c>
      <c r="AM1537" s="688">
        <f>IFERROR($H1537/SUMIF($A:$A,$A1537,$H:$H)*SUMIF(Summary!$A$230:$A$266,$A1537,Summary!$P$230:$P$266),0)</f>
        <v>0</v>
      </c>
      <c r="AN1537" s="688">
        <f>IFERROR($H1537/SUMIF($A:$A,$A1537,$H:$H)*(SUMIF(Summary!$A$230:$A$266,$A1537,Summary!$L$230:$L$266)+SUMIF(Summary!$A$281:$A$317,$A1537,Summary!$L$281:$L$317))-AM1537,0)</f>
        <v>0</v>
      </c>
      <c r="AO1537" s="688">
        <f>IFERROR($H1537/SUMIF($A:$A,$A1537,$H:$H)*SUMIF(Summary!$A$230:$A$266,$A1537,Summary!$Q$230:$Q$266),0)</f>
        <v>0</v>
      </c>
      <c r="AP1537" s="688">
        <f>IFERROR($H1537/SUMIF($A:$A,$A1537,$H:$H)*(SUMIF(Summary!$A$230:$A$266,$A1537,Summary!$L$230:$L$266)+SUMIF(Summary!$A$281:$A$317,$A1537,Summary!$L$281:$L$317))-AO1537,0)</f>
        <v>0</v>
      </c>
      <c r="AQ1537" s="306"/>
      <c r="AR1537" s="688">
        <f t="shared" ca="1" si="362"/>
        <v>0</v>
      </c>
      <c r="AS1537" s="688">
        <f t="shared" ca="1" si="363"/>
        <v>0</v>
      </c>
    </row>
    <row r="1538" spans="1:45" x14ac:dyDescent="0.2">
      <c r="A1538" s="423">
        <v>3639</v>
      </c>
      <c r="B1538" s="424">
        <v>4</v>
      </c>
      <c r="C1538" s="425" t="s">
        <v>300</v>
      </c>
      <c r="D1538" s="422">
        <f t="shared" si="349"/>
        <v>104</v>
      </c>
      <c r="E1538" s="422">
        <f t="shared" si="350"/>
        <v>27</v>
      </c>
      <c r="F1538" s="422">
        <f t="shared" si="351"/>
        <v>0</v>
      </c>
      <c r="G1538" s="422">
        <f t="shared" si="352"/>
        <v>0</v>
      </c>
      <c r="H1538" s="22">
        <f t="shared" si="353"/>
        <v>131</v>
      </c>
      <c r="I1538" s="116">
        <v>35</v>
      </c>
      <c r="J1538" s="116">
        <v>27</v>
      </c>
      <c r="K1538" s="116">
        <v>0</v>
      </c>
      <c r="L1538" s="116">
        <v>0</v>
      </c>
      <c r="M1538" s="22">
        <f t="shared" si="354"/>
        <v>62</v>
      </c>
      <c r="N1538" s="116">
        <v>48</v>
      </c>
      <c r="O1538" s="116">
        <v>0</v>
      </c>
      <c r="P1538" s="116">
        <v>0</v>
      </c>
      <c r="Q1538" s="116">
        <v>0</v>
      </c>
      <c r="R1538" s="22">
        <f t="shared" si="355"/>
        <v>48</v>
      </c>
      <c r="S1538" s="116">
        <v>21</v>
      </c>
      <c r="T1538" s="116">
        <v>0</v>
      </c>
      <c r="U1538" s="116">
        <v>0</v>
      </c>
      <c r="V1538" s="116">
        <v>0</v>
      </c>
      <c r="W1538" s="22">
        <f t="shared" si="356"/>
        <v>21</v>
      </c>
      <c r="X1538" s="22">
        <f t="shared" si="357"/>
        <v>7.2777777777777777</v>
      </c>
      <c r="Y1538" s="22">
        <f ca="1">OFFSET('Cost Study'!$B$7,'Operations Support'!$C1538,'Operations Support'!$B1538)*$H1538</f>
        <v>1621.7800000000002</v>
      </c>
      <c r="Z1538" s="23">
        <f ca="1">Y1538*'Cost Study'!$B$31</f>
        <v>90579.542908321979</v>
      </c>
      <c r="AA1538" s="23">
        <f ca="1">IF(A1538=10298,1.51,1)*IF($B1538&lt;3,$D1538*'Cost Study'!$B$32*OFFSET('Cost Study'!$B$7,'Operations Support'!$C1538,'Operations Support'!$B1538),0)</f>
        <v>0</v>
      </c>
      <c r="AB1538" s="24">
        <f ca="1">AA1538*'Cost Study'!$B$31</f>
        <v>0</v>
      </c>
      <c r="AC1538" s="23">
        <f ca="1">Y1538*'Cost Study'!$B$31</f>
        <v>90579.542908321979</v>
      </c>
      <c r="AD1538" s="24">
        <f ca="1">AA1538*'Cost Study'!$B$31</f>
        <v>0</v>
      </c>
      <c r="AE1538" s="377">
        <f t="shared" ca="1" si="358"/>
        <v>90579.542908321979</v>
      </c>
      <c r="AF1538" s="377">
        <f t="shared" ca="1" si="359"/>
        <v>90579.542908321979</v>
      </c>
      <c r="AH1538" s="688">
        <f>IFERROR($H1538/SUMIF($A:$A,$A1538,$H:$H)*SUMIF(Summary!$A$110:$A$186,$A1538,Summary!$P$110:$P$186),0)</f>
        <v>6145.2550427661336</v>
      </c>
      <c r="AI1538" s="689">
        <f t="shared" ca="1" si="360"/>
        <v>84434.287865555845</v>
      </c>
      <c r="AJ1538" s="688">
        <f>IFERROR(H1538/SUMIF(A:A,A1538,H:H)*SUMIF(Summary!$A$110:$A$186,'Operations Support'!A1538,Summary!$Q$110:$Q$186),0)</f>
        <v>6217.0416095356422</v>
      </c>
      <c r="AK1538" s="688">
        <f t="shared" ca="1" si="361"/>
        <v>84362.50129878633</v>
      </c>
      <c r="AM1538" s="688">
        <f>IFERROR($H1538/SUMIF($A:$A,$A1538,$H:$H)*SUMIF(Summary!$A$230:$A$266,$A1538,Summary!$P$230:$P$266),0)</f>
        <v>1162.6908391139316</v>
      </c>
      <c r="AN1538" s="688">
        <f>IFERROR($H1538/SUMIF($A:$A,$A1538,$H:$H)*(SUMIF(Summary!$A$230:$A$266,$A1538,Summary!$L$230:$L$266)+SUMIF(Summary!$A$281:$A$317,$A1538,Summary!$L$281:$L$317))-AM1538,0)</f>
        <v>2316.1901782342866</v>
      </c>
      <c r="AO1538" s="688">
        <f>IFERROR($H1538/SUMIF($A:$A,$A1538,$H:$H)*SUMIF(Summary!$A$230:$A$266,$A1538,Summary!$Q$230:$Q$266),0)</f>
        <v>1176.2729578337394</v>
      </c>
      <c r="AP1538" s="688">
        <f>IFERROR($H1538/SUMIF($A:$A,$A1538,$H:$H)*(SUMIF(Summary!$A$230:$A$266,$A1538,Summary!$L$230:$L$266)+SUMIF(Summary!$A$281:$A$317,$A1538,Summary!$L$281:$L$317))-AO1538,0)</f>
        <v>2302.608059514479</v>
      </c>
      <c r="AQ1538" s="306"/>
      <c r="AR1538" s="688">
        <f t="shared" ca="1" si="362"/>
        <v>86750.478043790135</v>
      </c>
      <c r="AS1538" s="688">
        <f t="shared" ca="1" si="363"/>
        <v>86665.109358300804</v>
      </c>
    </row>
    <row r="1539" spans="1:45" x14ac:dyDescent="0.2">
      <c r="A1539" s="423">
        <v>3639</v>
      </c>
      <c r="B1539" s="424">
        <v>4</v>
      </c>
      <c r="C1539" s="425" t="s">
        <v>301</v>
      </c>
      <c r="D1539" s="422">
        <f t="shared" si="349"/>
        <v>0</v>
      </c>
      <c r="E1539" s="422">
        <f t="shared" si="350"/>
        <v>0</v>
      </c>
      <c r="F1539" s="422">
        <f t="shared" si="351"/>
        <v>0</v>
      </c>
      <c r="G1539" s="422">
        <f t="shared" si="352"/>
        <v>0</v>
      </c>
      <c r="H1539" s="22">
        <f t="shared" si="353"/>
        <v>0</v>
      </c>
      <c r="I1539" s="116">
        <v>0</v>
      </c>
      <c r="J1539" s="116">
        <v>0</v>
      </c>
      <c r="K1539" s="116">
        <v>0</v>
      </c>
      <c r="L1539" s="116">
        <v>0</v>
      </c>
      <c r="M1539" s="22">
        <f t="shared" si="354"/>
        <v>0</v>
      </c>
      <c r="N1539" s="116">
        <v>0</v>
      </c>
      <c r="O1539" s="116">
        <v>0</v>
      </c>
      <c r="P1539" s="116">
        <v>0</v>
      </c>
      <c r="Q1539" s="116">
        <v>0</v>
      </c>
      <c r="R1539" s="22">
        <f t="shared" si="355"/>
        <v>0</v>
      </c>
      <c r="S1539" s="116">
        <v>0</v>
      </c>
      <c r="T1539" s="116">
        <v>0</v>
      </c>
      <c r="U1539" s="116">
        <v>0</v>
      </c>
      <c r="V1539" s="116">
        <v>0</v>
      </c>
      <c r="W1539" s="22">
        <f t="shared" si="356"/>
        <v>0</v>
      </c>
      <c r="X1539" s="22">
        <f t="shared" si="357"/>
        <v>0</v>
      </c>
      <c r="Y1539" s="22">
        <f ca="1">OFFSET('Cost Study'!$B$7,'Operations Support'!$C1539,'Operations Support'!$B1539)*$H1539</f>
        <v>0</v>
      </c>
      <c r="Z1539" s="23">
        <f ca="1">Y1539*'Cost Study'!$B$31</f>
        <v>0</v>
      </c>
      <c r="AA1539" s="23">
        <f ca="1">IF(A1539=10298,1.51,1)*IF($B1539&lt;3,$D1539*'Cost Study'!$B$32*OFFSET('Cost Study'!$B$7,'Operations Support'!$C1539,'Operations Support'!$B1539),0)</f>
        <v>0</v>
      </c>
      <c r="AB1539" s="24">
        <f ca="1">AA1539*'Cost Study'!$B$31</f>
        <v>0</v>
      </c>
      <c r="AC1539" s="23">
        <f ca="1">Y1539*'Cost Study'!$B$31</f>
        <v>0</v>
      </c>
      <c r="AD1539" s="24">
        <f ca="1">AA1539*'Cost Study'!$B$31</f>
        <v>0</v>
      </c>
      <c r="AE1539" s="377">
        <f t="shared" ca="1" si="358"/>
        <v>0</v>
      </c>
      <c r="AF1539" s="377">
        <f t="shared" ca="1" si="359"/>
        <v>0</v>
      </c>
      <c r="AH1539" s="688">
        <f>IFERROR($H1539/SUMIF($A:$A,$A1539,$H:$H)*SUMIF(Summary!$A$110:$A$186,$A1539,Summary!$P$110:$P$186),0)</f>
        <v>0</v>
      </c>
      <c r="AI1539" s="689">
        <f t="shared" ca="1" si="360"/>
        <v>0</v>
      </c>
      <c r="AJ1539" s="688">
        <f>IFERROR(H1539/SUMIF(A:A,A1539,H:H)*SUMIF(Summary!$A$110:$A$186,'Operations Support'!A1539,Summary!$Q$110:$Q$186),0)</f>
        <v>0</v>
      </c>
      <c r="AK1539" s="688">
        <f t="shared" ca="1" si="361"/>
        <v>0</v>
      </c>
      <c r="AM1539" s="688">
        <f>IFERROR($H1539/SUMIF($A:$A,$A1539,$H:$H)*SUMIF(Summary!$A$230:$A$266,$A1539,Summary!$P$230:$P$266),0)</f>
        <v>0</v>
      </c>
      <c r="AN1539" s="688">
        <f>IFERROR($H1539/SUMIF($A:$A,$A1539,$H:$H)*(SUMIF(Summary!$A$230:$A$266,$A1539,Summary!$L$230:$L$266)+SUMIF(Summary!$A$281:$A$317,$A1539,Summary!$L$281:$L$317))-AM1539,0)</f>
        <v>0</v>
      </c>
      <c r="AO1539" s="688">
        <f>IFERROR($H1539/SUMIF($A:$A,$A1539,$H:$H)*SUMIF(Summary!$A$230:$A$266,$A1539,Summary!$Q$230:$Q$266),0)</f>
        <v>0</v>
      </c>
      <c r="AP1539" s="688">
        <f>IFERROR($H1539/SUMIF($A:$A,$A1539,$H:$H)*(SUMIF(Summary!$A$230:$A$266,$A1539,Summary!$L$230:$L$266)+SUMIF(Summary!$A$281:$A$317,$A1539,Summary!$L$281:$L$317))-AO1539,0)</f>
        <v>0</v>
      </c>
      <c r="AQ1539" s="306"/>
      <c r="AR1539" s="688">
        <f t="shared" ca="1" si="362"/>
        <v>0</v>
      </c>
      <c r="AS1539" s="688">
        <f t="shared" ca="1" si="363"/>
        <v>0</v>
      </c>
    </row>
    <row r="1540" spans="1:45" x14ac:dyDescent="0.2">
      <c r="A1540" s="423">
        <v>3639</v>
      </c>
      <c r="B1540" s="424">
        <v>4</v>
      </c>
      <c r="C1540" s="425" t="s">
        <v>302</v>
      </c>
      <c r="D1540" s="422">
        <f t="shared" si="349"/>
        <v>0</v>
      </c>
      <c r="E1540" s="422">
        <f t="shared" si="350"/>
        <v>0</v>
      </c>
      <c r="F1540" s="422">
        <f t="shared" si="351"/>
        <v>0</v>
      </c>
      <c r="G1540" s="422">
        <f t="shared" si="352"/>
        <v>0</v>
      </c>
      <c r="H1540" s="22">
        <f t="shared" si="353"/>
        <v>0</v>
      </c>
      <c r="I1540" s="116">
        <v>0</v>
      </c>
      <c r="J1540" s="116">
        <v>0</v>
      </c>
      <c r="K1540" s="116">
        <v>0</v>
      </c>
      <c r="L1540" s="116">
        <v>0</v>
      </c>
      <c r="M1540" s="22">
        <f t="shared" si="354"/>
        <v>0</v>
      </c>
      <c r="N1540" s="116">
        <v>0</v>
      </c>
      <c r="O1540" s="116">
        <v>0</v>
      </c>
      <c r="P1540" s="116">
        <v>0</v>
      </c>
      <c r="Q1540" s="116">
        <v>0</v>
      </c>
      <c r="R1540" s="22">
        <f t="shared" si="355"/>
        <v>0</v>
      </c>
      <c r="S1540" s="116">
        <v>0</v>
      </c>
      <c r="T1540" s="116">
        <v>0</v>
      </c>
      <c r="U1540" s="116">
        <v>0</v>
      </c>
      <c r="V1540" s="116">
        <v>0</v>
      </c>
      <c r="W1540" s="22">
        <f t="shared" si="356"/>
        <v>0</v>
      </c>
      <c r="X1540" s="22">
        <f t="shared" si="357"/>
        <v>0</v>
      </c>
      <c r="Y1540" s="22">
        <f ca="1">OFFSET('Cost Study'!$B$7,'Operations Support'!$C1540,'Operations Support'!$B1540)*$H1540</f>
        <v>0</v>
      </c>
      <c r="Z1540" s="23">
        <f ca="1">Y1540*'Cost Study'!$B$31</f>
        <v>0</v>
      </c>
      <c r="AA1540" s="23">
        <f ca="1">IF(A1540=10298,1.51,1)*IF($B1540&lt;3,$D1540*'Cost Study'!$B$32*OFFSET('Cost Study'!$B$7,'Operations Support'!$C1540,'Operations Support'!$B1540),0)</f>
        <v>0</v>
      </c>
      <c r="AB1540" s="24">
        <f ca="1">AA1540*'Cost Study'!$B$31</f>
        <v>0</v>
      </c>
      <c r="AC1540" s="23">
        <f ca="1">Y1540*'Cost Study'!$B$31</f>
        <v>0</v>
      </c>
      <c r="AD1540" s="24">
        <f ca="1">AA1540*'Cost Study'!$B$31</f>
        <v>0</v>
      </c>
      <c r="AE1540" s="377">
        <f t="shared" ca="1" si="358"/>
        <v>0</v>
      </c>
      <c r="AF1540" s="377">
        <f t="shared" ca="1" si="359"/>
        <v>0</v>
      </c>
      <c r="AH1540" s="688">
        <f>IFERROR($H1540/SUMIF($A:$A,$A1540,$H:$H)*SUMIF(Summary!$A$110:$A$186,$A1540,Summary!$P$110:$P$186),0)</f>
        <v>0</v>
      </c>
      <c r="AI1540" s="689">
        <f t="shared" ca="1" si="360"/>
        <v>0</v>
      </c>
      <c r="AJ1540" s="688">
        <f>IFERROR(H1540/SUMIF(A:A,A1540,H:H)*SUMIF(Summary!$A$110:$A$186,'Operations Support'!A1540,Summary!$Q$110:$Q$186),0)</f>
        <v>0</v>
      </c>
      <c r="AK1540" s="688">
        <f t="shared" ca="1" si="361"/>
        <v>0</v>
      </c>
      <c r="AM1540" s="688">
        <f>IFERROR($H1540/SUMIF($A:$A,$A1540,$H:$H)*SUMIF(Summary!$A$230:$A$266,$A1540,Summary!$P$230:$P$266),0)</f>
        <v>0</v>
      </c>
      <c r="AN1540" s="688">
        <f>IFERROR($H1540/SUMIF($A:$A,$A1540,$H:$H)*(SUMIF(Summary!$A$230:$A$266,$A1540,Summary!$L$230:$L$266)+SUMIF(Summary!$A$281:$A$317,$A1540,Summary!$L$281:$L$317))-AM1540,0)</f>
        <v>0</v>
      </c>
      <c r="AO1540" s="688">
        <f>IFERROR($H1540/SUMIF($A:$A,$A1540,$H:$H)*SUMIF(Summary!$A$230:$A$266,$A1540,Summary!$Q$230:$Q$266),0)</f>
        <v>0</v>
      </c>
      <c r="AP1540" s="688">
        <f>IFERROR($H1540/SUMIF($A:$A,$A1540,$H:$H)*(SUMIF(Summary!$A$230:$A$266,$A1540,Summary!$L$230:$L$266)+SUMIF(Summary!$A$281:$A$317,$A1540,Summary!$L$281:$L$317))-AO1540,0)</f>
        <v>0</v>
      </c>
      <c r="AQ1540" s="306"/>
      <c r="AR1540" s="688">
        <f t="shared" ca="1" si="362"/>
        <v>0</v>
      </c>
      <c r="AS1540" s="688">
        <f t="shared" ca="1" si="363"/>
        <v>0</v>
      </c>
    </row>
    <row r="1541" spans="1:45" x14ac:dyDescent="0.2">
      <c r="A1541" s="423">
        <v>3639</v>
      </c>
      <c r="B1541" s="424">
        <v>4</v>
      </c>
      <c r="C1541" s="425" t="s">
        <v>303</v>
      </c>
      <c r="D1541" s="422">
        <f t="shared" ref="D1541:D1604" si="364">I1541+N1541+S1541</f>
        <v>1368</v>
      </c>
      <c r="E1541" s="422">
        <f t="shared" ref="E1541:E1604" si="365">J1541+O1541+T1541</f>
        <v>150</v>
      </c>
      <c r="F1541" s="422">
        <f t="shared" ref="F1541:F1604" si="366">K1541+P1541+U1541</f>
        <v>69</v>
      </c>
      <c r="G1541" s="422">
        <f t="shared" ref="G1541:G1604" si="367">L1541+Q1541+V1541</f>
        <v>0</v>
      </c>
      <c r="H1541" s="22">
        <f t="shared" ref="H1541:H1604" si="368">(SUM(D1541:F1541)-G1541)*IF(A1541=10298,1.51,1)</f>
        <v>1587</v>
      </c>
      <c r="I1541" s="116">
        <v>525</v>
      </c>
      <c r="J1541" s="116">
        <v>54</v>
      </c>
      <c r="K1541" s="116">
        <v>0</v>
      </c>
      <c r="L1541" s="116">
        <v>0</v>
      </c>
      <c r="M1541" s="22">
        <f t="shared" ref="M1541:M1604" si="369">SUM(I1541:K1541)-L1541</f>
        <v>579</v>
      </c>
      <c r="N1541" s="116">
        <v>333</v>
      </c>
      <c r="O1541" s="116">
        <v>51</v>
      </c>
      <c r="P1541" s="116">
        <v>69</v>
      </c>
      <c r="Q1541" s="116">
        <v>0</v>
      </c>
      <c r="R1541" s="22">
        <f t="shared" ref="R1541:R1604" si="370">SUM(N1541:P1541)-Q1541</f>
        <v>453</v>
      </c>
      <c r="S1541" s="116">
        <v>510</v>
      </c>
      <c r="T1541" s="116">
        <v>45</v>
      </c>
      <c r="U1541" s="116">
        <v>0</v>
      </c>
      <c r="V1541" s="116">
        <v>0</v>
      </c>
      <c r="W1541" s="22">
        <f t="shared" ref="W1541:W1604" si="371">SUM(S1541:U1541)-V1541</f>
        <v>555</v>
      </c>
      <c r="X1541" s="22">
        <f t="shared" ref="X1541:X1604" si="372">IF(OR(B1541=1,B1541=2),H1541/30,IF(OR(B1541=3,B1541=5),H1541/24,IF(B1541=4,H1541/18,0)))</f>
        <v>88.166666666666671</v>
      </c>
      <c r="Y1541" s="22">
        <f ca="1">OFFSET('Cost Study'!$B$7,'Operations Support'!$C1541,'Operations Support'!$B1541)*$H1541</f>
        <v>12886.439999999999</v>
      </c>
      <c r="Z1541" s="23">
        <f ca="1">Y1541*'Cost Study'!$B$31</f>
        <v>719732.54381945543</v>
      </c>
      <c r="AA1541" s="23">
        <f ca="1">IF(A1541=10298,1.51,1)*IF($B1541&lt;3,$D1541*'Cost Study'!$B$32*OFFSET('Cost Study'!$B$7,'Operations Support'!$C1541,'Operations Support'!$B1541),0)</f>
        <v>0</v>
      </c>
      <c r="AB1541" s="24">
        <f ca="1">AA1541*'Cost Study'!$B$31</f>
        <v>0</v>
      </c>
      <c r="AC1541" s="23">
        <f ca="1">Y1541*'Cost Study'!$B$31</f>
        <v>719732.54381945543</v>
      </c>
      <c r="AD1541" s="24">
        <f ca="1">AA1541*'Cost Study'!$B$31</f>
        <v>0</v>
      </c>
      <c r="AE1541" s="377">
        <f t="shared" ref="AE1541:AE1604" ca="1" si="373">Z1541+AB1541</f>
        <v>719732.54381945543</v>
      </c>
      <c r="AF1541" s="377">
        <f t="shared" ref="AF1541:AF1604" ca="1" si="374">AC1541+AD1541</f>
        <v>719732.54381945543</v>
      </c>
      <c r="AH1541" s="688">
        <f>IFERROR($H1541/SUMIF($A:$A,$A1541,$H:$H)*SUMIF(Summary!$A$110:$A$186,$A1541,Summary!$P$110:$P$186),0)</f>
        <v>74446.715670762249</v>
      </c>
      <c r="AI1541" s="689">
        <f t="shared" ca="1" si="360"/>
        <v>645285.8281486932</v>
      </c>
      <c r="AJ1541" s="688">
        <f>IFERROR(H1541/SUMIF(A:A,A1541,H:H)*SUMIF(Summary!$A$110:$A$186,'Operations Support'!A1541,Summary!$Q$110:$Q$186),0)</f>
        <v>75316.374307885984</v>
      </c>
      <c r="AK1541" s="688">
        <f t="shared" ca="1" si="361"/>
        <v>644416.16951156943</v>
      </c>
      <c r="AM1541" s="688">
        <f>IFERROR($H1541/SUMIF($A:$A,$A1541,$H:$H)*SUMIF(Summary!$A$230:$A$266,$A1541,Summary!$P$230:$P$266),0)</f>
        <v>14085.422608197017</v>
      </c>
      <c r="AN1541" s="688">
        <f>IFERROR($H1541/SUMIF($A:$A,$A1541,$H:$H)*(SUMIF(Summary!$A$230:$A$266,$A1541,Summary!$L$230:$L$266)+SUMIF(Summary!$A$281:$A$317,$A1541,Summary!$L$281:$L$317))-AM1541,0)</f>
        <v>28059.494754639796</v>
      </c>
      <c r="AO1541" s="688">
        <f>IFERROR($H1541/SUMIF($A:$A,$A1541,$H:$H)*SUMIF(Summary!$A$230:$A$266,$A1541,Summary!$Q$230:$Q$266),0)</f>
        <v>14249.963237268277</v>
      </c>
      <c r="AP1541" s="688">
        <f>IFERROR($H1541/SUMIF($A:$A,$A1541,$H:$H)*(SUMIF(Summary!$A$230:$A$266,$A1541,Summary!$L$230:$L$266)+SUMIF(Summary!$A$281:$A$317,$A1541,Summary!$L$281:$L$317))-AO1541,0)</f>
        <v>27894.95412556854</v>
      </c>
      <c r="AQ1541" s="306"/>
      <c r="AR1541" s="688">
        <f t="shared" ca="1" si="362"/>
        <v>673345.322903333</v>
      </c>
      <c r="AS1541" s="688">
        <f t="shared" ca="1" si="363"/>
        <v>672311.12363713793</v>
      </c>
    </row>
    <row r="1542" spans="1:45" x14ac:dyDescent="0.2">
      <c r="A1542" s="423">
        <v>3639</v>
      </c>
      <c r="B1542" s="424">
        <v>4</v>
      </c>
      <c r="C1542" s="425" t="s">
        <v>304</v>
      </c>
      <c r="D1542" s="422">
        <f t="shared" si="364"/>
        <v>239</v>
      </c>
      <c r="E1542" s="422">
        <f t="shared" si="365"/>
        <v>0</v>
      </c>
      <c r="F1542" s="422">
        <f t="shared" si="366"/>
        <v>0</v>
      </c>
      <c r="G1542" s="422">
        <f t="shared" si="367"/>
        <v>15</v>
      </c>
      <c r="H1542" s="22">
        <f t="shared" si="368"/>
        <v>224</v>
      </c>
      <c r="I1542" s="116">
        <v>97</v>
      </c>
      <c r="J1542" s="116">
        <v>0</v>
      </c>
      <c r="K1542" s="116">
        <v>0</v>
      </c>
      <c r="L1542" s="116">
        <v>6</v>
      </c>
      <c r="M1542" s="22">
        <f t="shared" si="369"/>
        <v>91</v>
      </c>
      <c r="N1542" s="116">
        <v>90</v>
      </c>
      <c r="O1542" s="116">
        <v>0</v>
      </c>
      <c r="P1542" s="116">
        <v>0</v>
      </c>
      <c r="Q1542" s="116">
        <v>6</v>
      </c>
      <c r="R1542" s="22">
        <f t="shared" si="370"/>
        <v>84</v>
      </c>
      <c r="S1542" s="116">
        <v>52</v>
      </c>
      <c r="T1542" s="116">
        <v>0</v>
      </c>
      <c r="U1542" s="116">
        <v>0</v>
      </c>
      <c r="V1542" s="116">
        <v>3</v>
      </c>
      <c r="W1542" s="22">
        <f t="shared" si="371"/>
        <v>49</v>
      </c>
      <c r="X1542" s="22">
        <f t="shared" si="372"/>
        <v>12.444444444444445</v>
      </c>
      <c r="Y1542" s="22">
        <f ca="1">OFFSET('Cost Study'!$B$7,'Operations Support'!$C1542,'Operations Support'!$B1542)*$H1542</f>
        <v>3041.92</v>
      </c>
      <c r="Z1542" s="23">
        <f ca="1">Y1542*'Cost Study'!$B$31</f>
        <v>169897.10266724386</v>
      </c>
      <c r="AA1542" s="23">
        <f ca="1">IF(A1542=10298,1.51,1)*IF($B1542&lt;3,$D1542*'Cost Study'!$B$32*OFFSET('Cost Study'!$B$7,'Operations Support'!$C1542,'Operations Support'!$B1542),0)</f>
        <v>0</v>
      </c>
      <c r="AB1542" s="24">
        <f ca="1">AA1542*'Cost Study'!$B$31</f>
        <v>0</v>
      </c>
      <c r="AC1542" s="23">
        <f ca="1">Y1542*'Cost Study'!$B$31</f>
        <v>169897.10266724386</v>
      </c>
      <c r="AD1542" s="24">
        <f ca="1">AA1542*'Cost Study'!$B$31</f>
        <v>0</v>
      </c>
      <c r="AE1542" s="377">
        <f t="shared" ca="1" si="373"/>
        <v>169897.10266724386</v>
      </c>
      <c r="AF1542" s="377">
        <f t="shared" ca="1" si="374"/>
        <v>169897.10266724386</v>
      </c>
      <c r="AH1542" s="688">
        <f>IFERROR($H1542/SUMIF($A:$A,$A1542,$H:$H)*SUMIF(Summary!$A$110:$A$186,$A1542,Summary!$P$110:$P$186),0)</f>
        <v>10507.917019691711</v>
      </c>
      <c r="AI1542" s="689">
        <f t="shared" ca="1" si="360"/>
        <v>159389.18564755213</v>
      </c>
      <c r="AJ1542" s="688">
        <f>IFERROR(H1542/SUMIF(A:A,A1542,H:H)*SUMIF(Summary!$A$110:$A$186,'Operations Support'!A1542,Summary!$Q$110:$Q$186),0)</f>
        <v>10630.666568976978</v>
      </c>
      <c r="AK1542" s="688">
        <f t="shared" ca="1" si="361"/>
        <v>159266.43609826689</v>
      </c>
      <c r="AM1542" s="688">
        <f>IFERROR($H1542/SUMIF($A:$A,$A1542,$H:$H)*SUMIF(Summary!$A$230:$A$266,$A1542,Summary!$P$230:$P$266),0)</f>
        <v>1988.1125798589367</v>
      </c>
      <c r="AN1542" s="688">
        <f>IFERROR($H1542/SUMIF($A:$A,$A1542,$H:$H)*(SUMIF(Summary!$A$230:$A$266,$A1542,Summary!$L$230:$L$266)+SUMIF(Summary!$A$281:$A$317,$A1542,Summary!$L$281:$L$317))-AM1542,0)</f>
        <v>3960.508396370079</v>
      </c>
      <c r="AO1542" s="688">
        <f>IFERROR($H1542/SUMIF($A:$A,$A1542,$H:$H)*SUMIF(Summary!$A$230:$A$266,$A1542,Summary!$Q$230:$Q$266),0)</f>
        <v>2011.3369660668523</v>
      </c>
      <c r="AP1542" s="688">
        <f>IFERROR($H1542/SUMIF($A:$A,$A1542,$H:$H)*(SUMIF(Summary!$A$230:$A$266,$A1542,Summary!$L$230:$L$266)+SUMIF(Summary!$A$281:$A$317,$A1542,Summary!$L$281:$L$317))-AO1542,0)</f>
        <v>3937.2840101621632</v>
      </c>
      <c r="AQ1542" s="306"/>
      <c r="AR1542" s="688">
        <f t="shared" ca="1" si="362"/>
        <v>163349.69404392221</v>
      </c>
      <c r="AS1542" s="688">
        <f t="shared" ca="1" si="363"/>
        <v>163203.72010842906</v>
      </c>
    </row>
    <row r="1543" spans="1:45" x14ac:dyDescent="0.2">
      <c r="A1543" s="423">
        <v>3639</v>
      </c>
      <c r="B1543" s="424">
        <v>4</v>
      </c>
      <c r="C1543" s="425" t="s">
        <v>305</v>
      </c>
      <c r="D1543" s="422">
        <f t="shared" si="364"/>
        <v>520</v>
      </c>
      <c r="E1543" s="422">
        <f t="shared" si="365"/>
        <v>0</v>
      </c>
      <c r="F1543" s="422">
        <f t="shared" si="366"/>
        <v>3</v>
      </c>
      <c r="G1543" s="422">
        <f t="shared" si="367"/>
        <v>7</v>
      </c>
      <c r="H1543" s="22">
        <f t="shared" si="368"/>
        <v>516</v>
      </c>
      <c r="I1543" s="116">
        <v>220</v>
      </c>
      <c r="J1543" s="116">
        <v>0</v>
      </c>
      <c r="K1543" s="116">
        <v>3</v>
      </c>
      <c r="L1543" s="116">
        <v>4</v>
      </c>
      <c r="M1543" s="22">
        <f t="shared" si="369"/>
        <v>219</v>
      </c>
      <c r="N1543" s="116">
        <v>210</v>
      </c>
      <c r="O1543" s="116">
        <v>0</v>
      </c>
      <c r="P1543" s="116">
        <v>0</v>
      </c>
      <c r="Q1543" s="116">
        <v>2</v>
      </c>
      <c r="R1543" s="22">
        <f t="shared" si="370"/>
        <v>208</v>
      </c>
      <c r="S1543" s="116">
        <v>90</v>
      </c>
      <c r="T1543" s="116">
        <v>0</v>
      </c>
      <c r="U1543" s="116">
        <v>0</v>
      </c>
      <c r="V1543" s="116">
        <v>1</v>
      </c>
      <c r="W1543" s="22">
        <f t="shared" si="371"/>
        <v>89</v>
      </c>
      <c r="X1543" s="22">
        <f t="shared" si="372"/>
        <v>28.666666666666668</v>
      </c>
      <c r="Y1543" s="22">
        <f ca="1">OFFSET('Cost Study'!$B$7,'Operations Support'!$C1543,'Operations Support'!$B1543)*$H1543</f>
        <v>9530.5199999999986</v>
      </c>
      <c r="Z1543" s="23">
        <f ca="1">Y1543*'Cost Study'!$B$31</f>
        <v>532297.93515681569</v>
      </c>
      <c r="AA1543" s="23">
        <f ca="1">IF(A1543=10298,1.51,1)*IF($B1543&lt;3,$D1543*'Cost Study'!$B$32*OFFSET('Cost Study'!$B$7,'Operations Support'!$C1543,'Operations Support'!$B1543),0)</f>
        <v>0</v>
      </c>
      <c r="AB1543" s="24">
        <f ca="1">AA1543*'Cost Study'!$B$31</f>
        <v>0</v>
      </c>
      <c r="AC1543" s="23">
        <f ca="1">Y1543*'Cost Study'!$B$31</f>
        <v>532297.93515681569</v>
      </c>
      <c r="AD1543" s="24">
        <f ca="1">AA1543*'Cost Study'!$B$31</f>
        <v>0</v>
      </c>
      <c r="AE1543" s="377">
        <f t="shared" ca="1" si="373"/>
        <v>532297.93515681569</v>
      </c>
      <c r="AF1543" s="377">
        <f t="shared" ca="1" si="374"/>
        <v>532297.93515681569</v>
      </c>
      <c r="AH1543" s="688">
        <f>IFERROR($H1543/SUMIF($A:$A,$A1543,$H:$H)*SUMIF(Summary!$A$110:$A$186,$A1543,Summary!$P$110:$P$186),0)</f>
        <v>24205.737420361264</v>
      </c>
      <c r="AI1543" s="689">
        <f t="shared" ca="1" si="360"/>
        <v>508092.19773645443</v>
      </c>
      <c r="AJ1543" s="688">
        <f>IFERROR(H1543/SUMIF(A:A,A1543,H:H)*SUMIF(Summary!$A$110:$A$186,'Operations Support'!A1543,Summary!$Q$110:$Q$186),0)</f>
        <v>24488.499774964821</v>
      </c>
      <c r="AK1543" s="688">
        <f t="shared" ca="1" si="361"/>
        <v>507809.43538185087</v>
      </c>
      <c r="AM1543" s="688">
        <f>IFERROR($H1543/SUMIF($A:$A,$A1543,$H:$H)*SUMIF(Summary!$A$230:$A$266,$A1543,Summary!$P$230:$P$266),0)</f>
        <v>4579.7593357464793</v>
      </c>
      <c r="AN1543" s="688">
        <f>IFERROR($H1543/SUMIF($A:$A,$A1543,$H:$H)*(SUMIF(Summary!$A$230:$A$266,$A1543,Summary!$L$230:$L$266)+SUMIF(Summary!$A$281:$A$317,$A1543,Summary!$L$281:$L$317))-AM1543,0)</f>
        <v>9123.3139844953603</v>
      </c>
      <c r="AO1543" s="688">
        <f>IFERROR($H1543/SUMIF($A:$A,$A1543,$H:$H)*SUMIF(Summary!$A$230:$A$266,$A1543,Summary!$Q$230:$Q$266),0)</f>
        <v>4633.2583682611412</v>
      </c>
      <c r="AP1543" s="688">
        <f>IFERROR($H1543/SUMIF($A:$A,$A1543,$H:$H)*(SUMIF(Summary!$A$230:$A$266,$A1543,Summary!$L$230:$L$266)+SUMIF(Summary!$A$281:$A$317,$A1543,Summary!$L$281:$L$317))-AO1543,0)</f>
        <v>9069.8149519806975</v>
      </c>
      <c r="AQ1543" s="306"/>
      <c r="AR1543" s="688">
        <f t="shared" ca="1" si="362"/>
        <v>517215.51172094978</v>
      </c>
      <c r="AS1543" s="688">
        <f t="shared" ca="1" si="363"/>
        <v>516879.25033383159</v>
      </c>
    </row>
    <row r="1544" spans="1:45" x14ac:dyDescent="0.2">
      <c r="A1544" s="423">
        <v>3639</v>
      </c>
      <c r="B1544" s="424">
        <v>4</v>
      </c>
      <c r="C1544" s="425" t="s">
        <v>306</v>
      </c>
      <c r="D1544" s="422">
        <f t="shared" si="364"/>
        <v>0</v>
      </c>
      <c r="E1544" s="422">
        <f t="shared" si="365"/>
        <v>0</v>
      </c>
      <c r="F1544" s="422">
        <f t="shared" si="366"/>
        <v>0</v>
      </c>
      <c r="G1544" s="422">
        <f t="shared" si="367"/>
        <v>0</v>
      </c>
      <c r="H1544" s="22">
        <f t="shared" si="368"/>
        <v>0</v>
      </c>
      <c r="I1544" s="116">
        <v>0</v>
      </c>
      <c r="J1544" s="116">
        <v>0</v>
      </c>
      <c r="K1544" s="116">
        <v>0</v>
      </c>
      <c r="L1544" s="116">
        <v>0</v>
      </c>
      <c r="M1544" s="22">
        <f t="shared" si="369"/>
        <v>0</v>
      </c>
      <c r="N1544" s="116">
        <v>0</v>
      </c>
      <c r="O1544" s="116">
        <v>0</v>
      </c>
      <c r="P1544" s="116">
        <v>0</v>
      </c>
      <c r="Q1544" s="116">
        <v>0</v>
      </c>
      <c r="R1544" s="22">
        <f t="shared" si="370"/>
        <v>0</v>
      </c>
      <c r="S1544" s="116">
        <v>0</v>
      </c>
      <c r="T1544" s="116">
        <v>0</v>
      </c>
      <c r="U1544" s="116">
        <v>0</v>
      </c>
      <c r="V1544" s="116">
        <v>0</v>
      </c>
      <c r="W1544" s="22">
        <f t="shared" si="371"/>
        <v>0</v>
      </c>
      <c r="X1544" s="22">
        <f t="shared" si="372"/>
        <v>0</v>
      </c>
      <c r="Y1544" s="22">
        <f ca="1">OFFSET('Cost Study'!$B$7,'Operations Support'!$C1544,'Operations Support'!$B1544)*$H1544</f>
        <v>0</v>
      </c>
      <c r="Z1544" s="23">
        <f ca="1">Y1544*'Cost Study'!$B$31</f>
        <v>0</v>
      </c>
      <c r="AA1544" s="23">
        <f ca="1">IF(A1544=10298,1.51,1)*IF($B1544&lt;3,$D1544*'Cost Study'!$B$32*OFFSET('Cost Study'!$B$7,'Operations Support'!$C1544,'Operations Support'!$B1544),0)</f>
        <v>0</v>
      </c>
      <c r="AB1544" s="24">
        <f ca="1">AA1544*'Cost Study'!$B$31</f>
        <v>0</v>
      </c>
      <c r="AC1544" s="23">
        <f ca="1">Y1544*'Cost Study'!$B$31</f>
        <v>0</v>
      </c>
      <c r="AD1544" s="24">
        <f ca="1">AA1544*'Cost Study'!$B$31</f>
        <v>0</v>
      </c>
      <c r="AE1544" s="377">
        <f t="shared" ca="1" si="373"/>
        <v>0</v>
      </c>
      <c r="AF1544" s="377">
        <f t="shared" ca="1" si="374"/>
        <v>0</v>
      </c>
      <c r="AH1544" s="688">
        <f>IFERROR($H1544/SUMIF($A:$A,$A1544,$H:$H)*SUMIF(Summary!$A$110:$A$186,$A1544,Summary!$P$110:$P$186),0)</f>
        <v>0</v>
      </c>
      <c r="AI1544" s="689">
        <f t="shared" ca="1" si="360"/>
        <v>0</v>
      </c>
      <c r="AJ1544" s="688">
        <f>IFERROR(H1544/SUMIF(A:A,A1544,H:H)*SUMIF(Summary!$A$110:$A$186,'Operations Support'!A1544,Summary!$Q$110:$Q$186),0)</f>
        <v>0</v>
      </c>
      <c r="AK1544" s="688">
        <f t="shared" ca="1" si="361"/>
        <v>0</v>
      </c>
      <c r="AM1544" s="688">
        <f>IFERROR($H1544/SUMIF($A:$A,$A1544,$H:$H)*SUMIF(Summary!$A$230:$A$266,$A1544,Summary!$P$230:$P$266),0)</f>
        <v>0</v>
      </c>
      <c r="AN1544" s="688">
        <f>IFERROR($H1544/SUMIF($A:$A,$A1544,$H:$H)*(SUMIF(Summary!$A$230:$A$266,$A1544,Summary!$L$230:$L$266)+SUMIF(Summary!$A$281:$A$317,$A1544,Summary!$L$281:$L$317))-AM1544,0)</f>
        <v>0</v>
      </c>
      <c r="AO1544" s="688">
        <f>IFERROR($H1544/SUMIF($A:$A,$A1544,$H:$H)*SUMIF(Summary!$A$230:$A$266,$A1544,Summary!$Q$230:$Q$266),0)</f>
        <v>0</v>
      </c>
      <c r="AP1544" s="688">
        <f>IFERROR($H1544/SUMIF($A:$A,$A1544,$H:$H)*(SUMIF(Summary!$A$230:$A$266,$A1544,Summary!$L$230:$L$266)+SUMIF(Summary!$A$281:$A$317,$A1544,Summary!$L$281:$L$317))-AO1544,0)</f>
        <v>0</v>
      </c>
      <c r="AQ1544" s="306"/>
      <c r="AR1544" s="688">
        <f t="shared" ca="1" si="362"/>
        <v>0</v>
      </c>
      <c r="AS1544" s="688">
        <f t="shared" ca="1" si="363"/>
        <v>0</v>
      </c>
    </row>
    <row r="1545" spans="1:45" x14ac:dyDescent="0.2">
      <c r="A1545" s="423">
        <v>3639</v>
      </c>
      <c r="B1545" s="424">
        <v>4</v>
      </c>
      <c r="C1545" s="425" t="s">
        <v>307</v>
      </c>
      <c r="D1545" s="422">
        <f t="shared" si="364"/>
        <v>0</v>
      </c>
      <c r="E1545" s="422">
        <f t="shared" si="365"/>
        <v>0</v>
      </c>
      <c r="F1545" s="422">
        <f t="shared" si="366"/>
        <v>0</v>
      </c>
      <c r="G1545" s="422">
        <f t="shared" si="367"/>
        <v>0</v>
      </c>
      <c r="H1545" s="22">
        <f t="shared" si="368"/>
        <v>0</v>
      </c>
      <c r="I1545" s="116">
        <v>0</v>
      </c>
      <c r="J1545" s="116">
        <v>0</v>
      </c>
      <c r="K1545" s="116">
        <v>0</v>
      </c>
      <c r="L1545" s="116">
        <v>0</v>
      </c>
      <c r="M1545" s="22">
        <f t="shared" si="369"/>
        <v>0</v>
      </c>
      <c r="N1545" s="116">
        <v>0</v>
      </c>
      <c r="O1545" s="116">
        <v>0</v>
      </c>
      <c r="P1545" s="116">
        <v>0</v>
      </c>
      <c r="Q1545" s="116">
        <v>0</v>
      </c>
      <c r="R1545" s="22">
        <f t="shared" si="370"/>
        <v>0</v>
      </c>
      <c r="S1545" s="116">
        <v>0</v>
      </c>
      <c r="T1545" s="116">
        <v>0</v>
      </c>
      <c r="U1545" s="116">
        <v>0</v>
      </c>
      <c r="V1545" s="116">
        <v>0</v>
      </c>
      <c r="W1545" s="22">
        <f t="shared" si="371"/>
        <v>0</v>
      </c>
      <c r="X1545" s="22">
        <f t="shared" si="372"/>
        <v>0</v>
      </c>
      <c r="Y1545" s="22">
        <f ca="1">OFFSET('Cost Study'!$B$7,'Operations Support'!$C1545,'Operations Support'!$B1545)*$H1545</f>
        <v>0</v>
      </c>
      <c r="Z1545" s="23">
        <f ca="1">Y1545*'Cost Study'!$B$31</f>
        <v>0</v>
      </c>
      <c r="AA1545" s="23">
        <f ca="1">IF(A1545=10298,1.51,1)*IF($B1545&lt;3,$D1545*'Cost Study'!$B$32*OFFSET('Cost Study'!$B$7,'Operations Support'!$C1545,'Operations Support'!$B1545),0)</f>
        <v>0</v>
      </c>
      <c r="AB1545" s="24">
        <f ca="1">AA1545*'Cost Study'!$B$31</f>
        <v>0</v>
      </c>
      <c r="AC1545" s="23">
        <f ca="1">Y1545*'Cost Study'!$B$31</f>
        <v>0</v>
      </c>
      <c r="AD1545" s="24">
        <f ca="1">AA1545*'Cost Study'!$B$31</f>
        <v>0</v>
      </c>
      <c r="AE1545" s="377">
        <f t="shared" ca="1" si="373"/>
        <v>0</v>
      </c>
      <c r="AF1545" s="377">
        <f t="shared" ca="1" si="374"/>
        <v>0</v>
      </c>
      <c r="AH1545" s="688">
        <f>IFERROR($H1545/SUMIF($A:$A,$A1545,$H:$H)*SUMIF(Summary!$A$110:$A$186,$A1545,Summary!$P$110:$P$186),0)</f>
        <v>0</v>
      </c>
      <c r="AI1545" s="689">
        <f t="shared" ca="1" si="360"/>
        <v>0</v>
      </c>
      <c r="AJ1545" s="688">
        <f>IFERROR(H1545/SUMIF(A:A,A1545,H:H)*SUMIF(Summary!$A$110:$A$186,'Operations Support'!A1545,Summary!$Q$110:$Q$186),0)</f>
        <v>0</v>
      </c>
      <c r="AK1545" s="688">
        <f t="shared" ca="1" si="361"/>
        <v>0</v>
      </c>
      <c r="AM1545" s="688">
        <f>IFERROR($H1545/SUMIF($A:$A,$A1545,$H:$H)*SUMIF(Summary!$A$230:$A$266,$A1545,Summary!$P$230:$P$266),0)</f>
        <v>0</v>
      </c>
      <c r="AN1545" s="688">
        <f>IFERROR($H1545/SUMIF($A:$A,$A1545,$H:$H)*(SUMIF(Summary!$A$230:$A$266,$A1545,Summary!$L$230:$L$266)+SUMIF(Summary!$A$281:$A$317,$A1545,Summary!$L$281:$L$317))-AM1545,0)</f>
        <v>0</v>
      </c>
      <c r="AO1545" s="688">
        <f>IFERROR($H1545/SUMIF($A:$A,$A1545,$H:$H)*SUMIF(Summary!$A$230:$A$266,$A1545,Summary!$Q$230:$Q$266),0)</f>
        <v>0</v>
      </c>
      <c r="AP1545" s="688">
        <f>IFERROR($H1545/SUMIF($A:$A,$A1545,$H:$H)*(SUMIF(Summary!$A$230:$A$266,$A1545,Summary!$L$230:$L$266)+SUMIF(Summary!$A$281:$A$317,$A1545,Summary!$L$281:$L$317))-AO1545,0)</f>
        <v>0</v>
      </c>
      <c r="AQ1545" s="306"/>
      <c r="AR1545" s="688">
        <f t="shared" ca="1" si="362"/>
        <v>0</v>
      </c>
      <c r="AS1545" s="688">
        <f t="shared" ca="1" si="363"/>
        <v>0</v>
      </c>
    </row>
    <row r="1546" spans="1:45" x14ac:dyDescent="0.2">
      <c r="A1546" s="423">
        <v>3639</v>
      </c>
      <c r="B1546" s="424">
        <v>4</v>
      </c>
      <c r="C1546" s="425" t="s">
        <v>308</v>
      </c>
      <c r="D1546" s="422">
        <f t="shared" si="364"/>
        <v>0</v>
      </c>
      <c r="E1546" s="422">
        <f t="shared" si="365"/>
        <v>0</v>
      </c>
      <c r="F1546" s="422">
        <f t="shared" si="366"/>
        <v>0</v>
      </c>
      <c r="G1546" s="422">
        <f t="shared" si="367"/>
        <v>0</v>
      </c>
      <c r="H1546" s="22">
        <f t="shared" si="368"/>
        <v>0</v>
      </c>
      <c r="I1546" s="116">
        <v>0</v>
      </c>
      <c r="J1546" s="116">
        <v>0</v>
      </c>
      <c r="K1546" s="116">
        <v>0</v>
      </c>
      <c r="L1546" s="116">
        <v>0</v>
      </c>
      <c r="M1546" s="22">
        <f t="shared" si="369"/>
        <v>0</v>
      </c>
      <c r="N1546" s="116">
        <v>0</v>
      </c>
      <c r="O1546" s="116">
        <v>0</v>
      </c>
      <c r="P1546" s="116">
        <v>0</v>
      </c>
      <c r="Q1546" s="116">
        <v>0</v>
      </c>
      <c r="R1546" s="22">
        <f t="shared" si="370"/>
        <v>0</v>
      </c>
      <c r="S1546" s="116">
        <v>0</v>
      </c>
      <c r="T1546" s="116">
        <v>0</v>
      </c>
      <c r="U1546" s="116">
        <v>0</v>
      </c>
      <c r="V1546" s="116">
        <v>0</v>
      </c>
      <c r="W1546" s="22">
        <f t="shared" si="371"/>
        <v>0</v>
      </c>
      <c r="X1546" s="22">
        <f t="shared" si="372"/>
        <v>0</v>
      </c>
      <c r="Y1546" s="22">
        <f ca="1">OFFSET('Cost Study'!$B$7,'Operations Support'!$C1546,'Operations Support'!$B1546)*$H1546</f>
        <v>0</v>
      </c>
      <c r="Z1546" s="23">
        <f ca="1">Y1546*'Cost Study'!$B$31</f>
        <v>0</v>
      </c>
      <c r="AA1546" s="23">
        <f ca="1">IF(A1546=10298,1.51,1)*IF($B1546&lt;3,$D1546*'Cost Study'!$B$32*OFFSET('Cost Study'!$B$7,'Operations Support'!$C1546,'Operations Support'!$B1546),0)</f>
        <v>0</v>
      </c>
      <c r="AB1546" s="24">
        <f ca="1">AA1546*'Cost Study'!$B$31</f>
        <v>0</v>
      </c>
      <c r="AC1546" s="23">
        <f ca="1">Y1546*'Cost Study'!$B$31</f>
        <v>0</v>
      </c>
      <c r="AD1546" s="24">
        <f ca="1">AA1546*'Cost Study'!$B$31</f>
        <v>0</v>
      </c>
      <c r="AE1546" s="377">
        <f t="shared" ca="1" si="373"/>
        <v>0</v>
      </c>
      <c r="AF1546" s="377">
        <f t="shared" ca="1" si="374"/>
        <v>0</v>
      </c>
      <c r="AH1546" s="688">
        <f>IFERROR($H1546/SUMIF($A:$A,$A1546,$H:$H)*SUMIF(Summary!$A$110:$A$186,$A1546,Summary!$P$110:$P$186),0)</f>
        <v>0</v>
      </c>
      <c r="AI1546" s="689">
        <f t="shared" ca="1" si="360"/>
        <v>0</v>
      </c>
      <c r="AJ1546" s="688">
        <f>IFERROR(H1546/SUMIF(A:A,A1546,H:H)*SUMIF(Summary!$A$110:$A$186,'Operations Support'!A1546,Summary!$Q$110:$Q$186),0)</f>
        <v>0</v>
      </c>
      <c r="AK1546" s="688">
        <f t="shared" ca="1" si="361"/>
        <v>0</v>
      </c>
      <c r="AM1546" s="688">
        <f>IFERROR($H1546/SUMIF($A:$A,$A1546,$H:$H)*SUMIF(Summary!$A$230:$A$266,$A1546,Summary!$P$230:$P$266),0)</f>
        <v>0</v>
      </c>
      <c r="AN1546" s="688">
        <f>IFERROR($H1546/SUMIF($A:$A,$A1546,$H:$H)*(SUMIF(Summary!$A$230:$A$266,$A1546,Summary!$L$230:$L$266)+SUMIF(Summary!$A$281:$A$317,$A1546,Summary!$L$281:$L$317))-AM1546,0)</f>
        <v>0</v>
      </c>
      <c r="AO1546" s="688">
        <f>IFERROR($H1546/SUMIF($A:$A,$A1546,$H:$H)*SUMIF(Summary!$A$230:$A$266,$A1546,Summary!$Q$230:$Q$266),0)</f>
        <v>0</v>
      </c>
      <c r="AP1546" s="688">
        <f>IFERROR($H1546/SUMIF($A:$A,$A1546,$H:$H)*(SUMIF(Summary!$A$230:$A$266,$A1546,Summary!$L$230:$L$266)+SUMIF(Summary!$A$281:$A$317,$A1546,Summary!$L$281:$L$317))-AO1546,0)</f>
        <v>0</v>
      </c>
      <c r="AQ1546" s="306"/>
      <c r="AR1546" s="688">
        <f t="shared" ca="1" si="362"/>
        <v>0</v>
      </c>
      <c r="AS1546" s="688">
        <f t="shared" ca="1" si="363"/>
        <v>0</v>
      </c>
    </row>
    <row r="1547" spans="1:45" x14ac:dyDescent="0.2">
      <c r="A1547" s="423">
        <v>3639</v>
      </c>
      <c r="B1547" s="424">
        <v>4</v>
      </c>
      <c r="C1547" s="425" t="s">
        <v>309</v>
      </c>
      <c r="D1547" s="422">
        <f t="shared" si="364"/>
        <v>0</v>
      </c>
      <c r="E1547" s="422">
        <f t="shared" si="365"/>
        <v>0</v>
      </c>
      <c r="F1547" s="422">
        <f t="shared" si="366"/>
        <v>0</v>
      </c>
      <c r="G1547" s="422">
        <f t="shared" si="367"/>
        <v>0</v>
      </c>
      <c r="H1547" s="22">
        <f t="shared" si="368"/>
        <v>0</v>
      </c>
      <c r="I1547" s="116">
        <v>0</v>
      </c>
      <c r="J1547" s="116">
        <v>0</v>
      </c>
      <c r="K1547" s="116">
        <v>0</v>
      </c>
      <c r="L1547" s="116">
        <v>0</v>
      </c>
      <c r="M1547" s="22">
        <f t="shared" si="369"/>
        <v>0</v>
      </c>
      <c r="N1547" s="116">
        <v>0</v>
      </c>
      <c r="O1547" s="116">
        <v>0</v>
      </c>
      <c r="P1547" s="116">
        <v>0</v>
      </c>
      <c r="Q1547" s="116">
        <v>0</v>
      </c>
      <c r="R1547" s="22">
        <f t="shared" si="370"/>
        <v>0</v>
      </c>
      <c r="S1547" s="116">
        <v>0</v>
      </c>
      <c r="T1547" s="116">
        <v>0</v>
      </c>
      <c r="U1547" s="116">
        <v>0</v>
      </c>
      <c r="V1547" s="116">
        <v>0</v>
      </c>
      <c r="W1547" s="22">
        <f t="shared" si="371"/>
        <v>0</v>
      </c>
      <c r="X1547" s="22">
        <f t="shared" si="372"/>
        <v>0</v>
      </c>
      <c r="Y1547" s="22">
        <f ca="1">OFFSET('Cost Study'!$B$7,'Operations Support'!$C1547,'Operations Support'!$B1547)*$H1547</f>
        <v>0</v>
      </c>
      <c r="Z1547" s="23">
        <f ca="1">Y1547*'Cost Study'!$B$31</f>
        <v>0</v>
      </c>
      <c r="AA1547" s="23">
        <f ca="1">IF(A1547=10298,1.51,1)*IF($B1547&lt;3,$D1547*'Cost Study'!$B$32*OFFSET('Cost Study'!$B$7,'Operations Support'!$C1547,'Operations Support'!$B1547),0)</f>
        <v>0</v>
      </c>
      <c r="AB1547" s="24">
        <f ca="1">AA1547*'Cost Study'!$B$31</f>
        <v>0</v>
      </c>
      <c r="AC1547" s="23">
        <f ca="1">Y1547*'Cost Study'!$B$31</f>
        <v>0</v>
      </c>
      <c r="AD1547" s="24">
        <f ca="1">AA1547*'Cost Study'!$B$31</f>
        <v>0</v>
      </c>
      <c r="AE1547" s="377">
        <f t="shared" ca="1" si="373"/>
        <v>0</v>
      </c>
      <c r="AF1547" s="377">
        <f t="shared" ca="1" si="374"/>
        <v>0</v>
      </c>
      <c r="AH1547" s="688">
        <f>IFERROR($H1547/SUMIF($A:$A,$A1547,$H:$H)*SUMIF(Summary!$A$110:$A$186,$A1547,Summary!$P$110:$P$186),0)</f>
        <v>0</v>
      </c>
      <c r="AI1547" s="689">
        <f t="shared" ca="1" si="360"/>
        <v>0</v>
      </c>
      <c r="AJ1547" s="688">
        <f>IFERROR(H1547/SUMIF(A:A,A1547,H:H)*SUMIF(Summary!$A$110:$A$186,'Operations Support'!A1547,Summary!$Q$110:$Q$186),0)</f>
        <v>0</v>
      </c>
      <c r="AK1547" s="688">
        <f t="shared" ca="1" si="361"/>
        <v>0</v>
      </c>
      <c r="AM1547" s="688">
        <f>IFERROR($H1547/SUMIF($A:$A,$A1547,$H:$H)*SUMIF(Summary!$A$230:$A$266,$A1547,Summary!$P$230:$P$266),0)</f>
        <v>0</v>
      </c>
      <c r="AN1547" s="688">
        <f>IFERROR($H1547/SUMIF($A:$A,$A1547,$H:$H)*(SUMIF(Summary!$A$230:$A$266,$A1547,Summary!$L$230:$L$266)+SUMIF(Summary!$A$281:$A$317,$A1547,Summary!$L$281:$L$317))-AM1547,0)</f>
        <v>0</v>
      </c>
      <c r="AO1547" s="688">
        <f>IFERROR($H1547/SUMIF($A:$A,$A1547,$H:$H)*SUMIF(Summary!$A$230:$A$266,$A1547,Summary!$Q$230:$Q$266),0)</f>
        <v>0</v>
      </c>
      <c r="AP1547" s="688">
        <f>IFERROR($H1547/SUMIF($A:$A,$A1547,$H:$H)*(SUMIF(Summary!$A$230:$A$266,$A1547,Summary!$L$230:$L$266)+SUMIF(Summary!$A$281:$A$317,$A1547,Summary!$L$281:$L$317))-AO1547,0)</f>
        <v>0</v>
      </c>
      <c r="AQ1547" s="306"/>
      <c r="AR1547" s="688">
        <f t="shared" ca="1" si="362"/>
        <v>0</v>
      </c>
      <c r="AS1547" s="688">
        <f t="shared" ca="1" si="363"/>
        <v>0</v>
      </c>
    </row>
    <row r="1548" spans="1:45" x14ac:dyDescent="0.2">
      <c r="A1548" s="423">
        <v>3639</v>
      </c>
      <c r="B1548" s="424">
        <v>4</v>
      </c>
      <c r="C1548" s="425" t="s">
        <v>310</v>
      </c>
      <c r="D1548" s="422">
        <f t="shared" si="364"/>
        <v>0</v>
      </c>
      <c r="E1548" s="422">
        <f t="shared" si="365"/>
        <v>0</v>
      </c>
      <c r="F1548" s="422">
        <f t="shared" si="366"/>
        <v>0</v>
      </c>
      <c r="G1548" s="422">
        <f t="shared" si="367"/>
        <v>0</v>
      </c>
      <c r="H1548" s="22">
        <f t="shared" si="368"/>
        <v>0</v>
      </c>
      <c r="I1548" s="116">
        <v>0</v>
      </c>
      <c r="J1548" s="116">
        <v>0</v>
      </c>
      <c r="K1548" s="116">
        <v>0</v>
      </c>
      <c r="L1548" s="116">
        <v>0</v>
      </c>
      <c r="M1548" s="22">
        <f t="shared" si="369"/>
        <v>0</v>
      </c>
      <c r="N1548" s="116">
        <v>0</v>
      </c>
      <c r="O1548" s="116">
        <v>0</v>
      </c>
      <c r="P1548" s="116">
        <v>0</v>
      </c>
      <c r="Q1548" s="116">
        <v>0</v>
      </c>
      <c r="R1548" s="22">
        <f t="shared" si="370"/>
        <v>0</v>
      </c>
      <c r="S1548" s="116">
        <v>0</v>
      </c>
      <c r="T1548" s="116">
        <v>0</v>
      </c>
      <c r="U1548" s="116">
        <v>0</v>
      </c>
      <c r="V1548" s="116">
        <v>0</v>
      </c>
      <c r="W1548" s="22">
        <f t="shared" si="371"/>
        <v>0</v>
      </c>
      <c r="X1548" s="22">
        <f t="shared" si="372"/>
        <v>0</v>
      </c>
      <c r="Y1548" s="22">
        <f ca="1">OFFSET('Cost Study'!$B$7,'Operations Support'!$C1548,'Operations Support'!$B1548)*$H1548</f>
        <v>0</v>
      </c>
      <c r="Z1548" s="23">
        <f ca="1">Y1548*'Cost Study'!$B$31</f>
        <v>0</v>
      </c>
      <c r="AA1548" s="23">
        <f ca="1">IF(A1548=10298,1.51,1)*IF($B1548&lt;3,$D1548*'Cost Study'!$B$32*OFFSET('Cost Study'!$B$7,'Operations Support'!$C1548,'Operations Support'!$B1548),0)</f>
        <v>0</v>
      </c>
      <c r="AB1548" s="24">
        <f ca="1">AA1548*'Cost Study'!$B$31</f>
        <v>0</v>
      </c>
      <c r="AC1548" s="23">
        <f ca="1">Y1548*'Cost Study'!$B$31</f>
        <v>0</v>
      </c>
      <c r="AD1548" s="24">
        <f ca="1">AA1548*'Cost Study'!$B$31</f>
        <v>0</v>
      </c>
      <c r="AE1548" s="377">
        <f t="shared" ca="1" si="373"/>
        <v>0</v>
      </c>
      <c r="AF1548" s="377">
        <f t="shared" ca="1" si="374"/>
        <v>0</v>
      </c>
      <c r="AH1548" s="688">
        <f>IFERROR($H1548/SUMIF($A:$A,$A1548,$H:$H)*SUMIF(Summary!$A$110:$A$186,$A1548,Summary!$P$110:$P$186),0)</f>
        <v>0</v>
      </c>
      <c r="AI1548" s="689">
        <f t="shared" ca="1" si="360"/>
        <v>0</v>
      </c>
      <c r="AJ1548" s="688">
        <f>IFERROR(H1548/SUMIF(A:A,A1548,H:H)*SUMIF(Summary!$A$110:$A$186,'Operations Support'!A1548,Summary!$Q$110:$Q$186),0)</f>
        <v>0</v>
      </c>
      <c r="AK1548" s="688">
        <f t="shared" ca="1" si="361"/>
        <v>0</v>
      </c>
      <c r="AM1548" s="688">
        <f>IFERROR($H1548/SUMIF($A:$A,$A1548,$H:$H)*SUMIF(Summary!$A$230:$A$266,$A1548,Summary!$P$230:$P$266),0)</f>
        <v>0</v>
      </c>
      <c r="AN1548" s="688">
        <f>IFERROR($H1548/SUMIF($A:$A,$A1548,$H:$H)*(SUMIF(Summary!$A$230:$A$266,$A1548,Summary!$L$230:$L$266)+SUMIF(Summary!$A$281:$A$317,$A1548,Summary!$L$281:$L$317))-AM1548,0)</f>
        <v>0</v>
      </c>
      <c r="AO1548" s="688">
        <f>IFERROR($H1548/SUMIF($A:$A,$A1548,$H:$H)*SUMIF(Summary!$A$230:$A$266,$A1548,Summary!$Q$230:$Q$266),0)</f>
        <v>0</v>
      </c>
      <c r="AP1548" s="688">
        <f>IFERROR($H1548/SUMIF($A:$A,$A1548,$H:$H)*(SUMIF(Summary!$A$230:$A$266,$A1548,Summary!$L$230:$L$266)+SUMIF(Summary!$A$281:$A$317,$A1548,Summary!$L$281:$L$317))-AO1548,0)</f>
        <v>0</v>
      </c>
      <c r="AQ1548" s="306"/>
      <c r="AR1548" s="688">
        <f t="shared" ca="1" si="362"/>
        <v>0</v>
      </c>
      <c r="AS1548" s="688">
        <f t="shared" ca="1" si="363"/>
        <v>0</v>
      </c>
    </row>
    <row r="1549" spans="1:45" x14ac:dyDescent="0.2">
      <c r="A1549" s="423">
        <v>3639</v>
      </c>
      <c r="B1549" s="424">
        <v>4</v>
      </c>
      <c r="C1549" s="425" t="s">
        <v>311</v>
      </c>
      <c r="D1549" s="422">
        <f t="shared" si="364"/>
        <v>0</v>
      </c>
      <c r="E1549" s="422">
        <f t="shared" si="365"/>
        <v>0</v>
      </c>
      <c r="F1549" s="422">
        <f t="shared" si="366"/>
        <v>0</v>
      </c>
      <c r="G1549" s="422">
        <f t="shared" si="367"/>
        <v>0</v>
      </c>
      <c r="H1549" s="22">
        <f t="shared" si="368"/>
        <v>0</v>
      </c>
      <c r="I1549" s="116">
        <v>0</v>
      </c>
      <c r="J1549" s="116">
        <v>0</v>
      </c>
      <c r="K1549" s="116">
        <v>0</v>
      </c>
      <c r="L1549" s="116">
        <v>0</v>
      </c>
      <c r="M1549" s="22">
        <f t="shared" si="369"/>
        <v>0</v>
      </c>
      <c r="N1549" s="116">
        <v>0</v>
      </c>
      <c r="O1549" s="116">
        <v>0</v>
      </c>
      <c r="P1549" s="116">
        <v>0</v>
      </c>
      <c r="Q1549" s="116">
        <v>0</v>
      </c>
      <c r="R1549" s="22">
        <f t="shared" si="370"/>
        <v>0</v>
      </c>
      <c r="S1549" s="116">
        <v>0</v>
      </c>
      <c r="T1549" s="116">
        <v>0</v>
      </c>
      <c r="U1549" s="116">
        <v>0</v>
      </c>
      <c r="V1549" s="116">
        <v>0</v>
      </c>
      <c r="W1549" s="22">
        <f t="shared" si="371"/>
        <v>0</v>
      </c>
      <c r="X1549" s="22">
        <f t="shared" si="372"/>
        <v>0</v>
      </c>
      <c r="Y1549" s="22">
        <f ca="1">OFFSET('Cost Study'!$B$7,'Operations Support'!$C1549,'Operations Support'!$B1549)*$H1549</f>
        <v>0</v>
      </c>
      <c r="Z1549" s="23">
        <f ca="1">Y1549*'Cost Study'!$B$31</f>
        <v>0</v>
      </c>
      <c r="AA1549" s="23">
        <f ca="1">IF(A1549=10298,1.51,1)*IF($B1549&lt;3,$D1549*'Cost Study'!$B$32*OFFSET('Cost Study'!$B$7,'Operations Support'!$C1549,'Operations Support'!$B1549),0)</f>
        <v>0</v>
      </c>
      <c r="AB1549" s="24">
        <f ca="1">AA1549*'Cost Study'!$B$31</f>
        <v>0</v>
      </c>
      <c r="AC1549" s="23">
        <f ca="1">Y1549*'Cost Study'!$B$31</f>
        <v>0</v>
      </c>
      <c r="AD1549" s="24">
        <f ca="1">AA1549*'Cost Study'!$B$31</f>
        <v>0</v>
      </c>
      <c r="AE1549" s="377">
        <f t="shared" ca="1" si="373"/>
        <v>0</v>
      </c>
      <c r="AF1549" s="377">
        <f t="shared" ca="1" si="374"/>
        <v>0</v>
      </c>
      <c r="AH1549" s="688">
        <f>IFERROR($H1549/SUMIF($A:$A,$A1549,$H:$H)*SUMIF(Summary!$A$110:$A$186,$A1549,Summary!$P$110:$P$186),0)</f>
        <v>0</v>
      </c>
      <c r="AI1549" s="689">
        <f t="shared" ca="1" si="360"/>
        <v>0</v>
      </c>
      <c r="AJ1549" s="688">
        <f>IFERROR(H1549/SUMIF(A:A,A1549,H:H)*SUMIF(Summary!$A$110:$A$186,'Operations Support'!A1549,Summary!$Q$110:$Q$186),0)</f>
        <v>0</v>
      </c>
      <c r="AK1549" s="688">
        <f t="shared" ca="1" si="361"/>
        <v>0</v>
      </c>
      <c r="AM1549" s="688">
        <f>IFERROR($H1549/SUMIF($A:$A,$A1549,$H:$H)*SUMIF(Summary!$A$230:$A$266,$A1549,Summary!$P$230:$P$266),0)</f>
        <v>0</v>
      </c>
      <c r="AN1549" s="688">
        <f>IFERROR($H1549/SUMIF($A:$A,$A1549,$H:$H)*(SUMIF(Summary!$A$230:$A$266,$A1549,Summary!$L$230:$L$266)+SUMIF(Summary!$A$281:$A$317,$A1549,Summary!$L$281:$L$317))-AM1549,0)</f>
        <v>0</v>
      </c>
      <c r="AO1549" s="688">
        <f>IFERROR($H1549/SUMIF($A:$A,$A1549,$H:$H)*SUMIF(Summary!$A$230:$A$266,$A1549,Summary!$Q$230:$Q$266),0)</f>
        <v>0</v>
      </c>
      <c r="AP1549" s="688">
        <f>IFERROR($H1549/SUMIF($A:$A,$A1549,$H:$H)*(SUMIF(Summary!$A$230:$A$266,$A1549,Summary!$L$230:$L$266)+SUMIF(Summary!$A$281:$A$317,$A1549,Summary!$L$281:$L$317))-AO1549,0)</f>
        <v>0</v>
      </c>
      <c r="AQ1549" s="306"/>
      <c r="AR1549" s="688">
        <f t="shared" ca="1" si="362"/>
        <v>0</v>
      </c>
      <c r="AS1549" s="688">
        <f t="shared" ca="1" si="363"/>
        <v>0</v>
      </c>
    </row>
    <row r="1550" spans="1:45" x14ac:dyDescent="0.2">
      <c r="A1550" s="423">
        <v>3639</v>
      </c>
      <c r="B1550" s="424">
        <v>4</v>
      </c>
      <c r="C1550" s="425" t="s">
        <v>312</v>
      </c>
      <c r="D1550" s="422">
        <f t="shared" si="364"/>
        <v>0</v>
      </c>
      <c r="E1550" s="422">
        <f t="shared" si="365"/>
        <v>0</v>
      </c>
      <c r="F1550" s="422">
        <f t="shared" si="366"/>
        <v>0</v>
      </c>
      <c r="G1550" s="422">
        <f t="shared" si="367"/>
        <v>0</v>
      </c>
      <c r="H1550" s="22">
        <f t="shared" si="368"/>
        <v>0</v>
      </c>
      <c r="I1550" s="116">
        <v>0</v>
      </c>
      <c r="J1550" s="116">
        <v>0</v>
      </c>
      <c r="K1550" s="116">
        <v>0</v>
      </c>
      <c r="L1550" s="116">
        <v>0</v>
      </c>
      <c r="M1550" s="22">
        <f t="shared" si="369"/>
        <v>0</v>
      </c>
      <c r="N1550" s="116">
        <v>0</v>
      </c>
      <c r="O1550" s="116">
        <v>0</v>
      </c>
      <c r="P1550" s="116">
        <v>0</v>
      </c>
      <c r="Q1550" s="116">
        <v>0</v>
      </c>
      <c r="R1550" s="22">
        <f t="shared" si="370"/>
        <v>0</v>
      </c>
      <c r="S1550" s="116">
        <v>0</v>
      </c>
      <c r="T1550" s="116">
        <v>0</v>
      </c>
      <c r="U1550" s="116">
        <v>0</v>
      </c>
      <c r="V1550" s="116">
        <v>0</v>
      </c>
      <c r="W1550" s="22">
        <f t="shared" si="371"/>
        <v>0</v>
      </c>
      <c r="X1550" s="22">
        <f t="shared" si="372"/>
        <v>0</v>
      </c>
      <c r="Y1550" s="22">
        <f ca="1">OFFSET('Cost Study'!$B$7,'Operations Support'!$C1550,'Operations Support'!$B1550)*$H1550</f>
        <v>0</v>
      </c>
      <c r="Z1550" s="23">
        <f ca="1">Y1550*'Cost Study'!$B$31</f>
        <v>0</v>
      </c>
      <c r="AA1550" s="23">
        <f ca="1">IF(A1550=10298,1.51,1)*IF($B1550&lt;3,$D1550*'Cost Study'!$B$32*OFFSET('Cost Study'!$B$7,'Operations Support'!$C1550,'Operations Support'!$B1550),0)</f>
        <v>0</v>
      </c>
      <c r="AB1550" s="24">
        <f ca="1">AA1550*'Cost Study'!$B$31</f>
        <v>0</v>
      </c>
      <c r="AC1550" s="23">
        <f ca="1">Y1550*'Cost Study'!$B$31</f>
        <v>0</v>
      </c>
      <c r="AD1550" s="24">
        <f ca="1">AA1550*'Cost Study'!$B$31</f>
        <v>0</v>
      </c>
      <c r="AE1550" s="377">
        <f t="shared" ca="1" si="373"/>
        <v>0</v>
      </c>
      <c r="AF1550" s="377">
        <f t="shared" ca="1" si="374"/>
        <v>0</v>
      </c>
      <c r="AH1550" s="688">
        <f>IFERROR($H1550/SUMIF($A:$A,$A1550,$H:$H)*SUMIF(Summary!$A$110:$A$186,$A1550,Summary!$P$110:$P$186),0)</f>
        <v>0</v>
      </c>
      <c r="AI1550" s="689">
        <f t="shared" ca="1" si="360"/>
        <v>0</v>
      </c>
      <c r="AJ1550" s="688">
        <f>IFERROR(H1550/SUMIF(A:A,A1550,H:H)*SUMIF(Summary!$A$110:$A$186,'Operations Support'!A1550,Summary!$Q$110:$Q$186),0)</f>
        <v>0</v>
      </c>
      <c r="AK1550" s="688">
        <f t="shared" ca="1" si="361"/>
        <v>0</v>
      </c>
      <c r="AM1550" s="688">
        <f>IFERROR($H1550/SUMIF($A:$A,$A1550,$H:$H)*SUMIF(Summary!$A$230:$A$266,$A1550,Summary!$P$230:$P$266),0)</f>
        <v>0</v>
      </c>
      <c r="AN1550" s="688">
        <f>IFERROR($H1550/SUMIF($A:$A,$A1550,$H:$H)*(SUMIF(Summary!$A$230:$A$266,$A1550,Summary!$L$230:$L$266)+SUMIF(Summary!$A$281:$A$317,$A1550,Summary!$L$281:$L$317))-AM1550,0)</f>
        <v>0</v>
      </c>
      <c r="AO1550" s="688">
        <f>IFERROR($H1550/SUMIF($A:$A,$A1550,$H:$H)*SUMIF(Summary!$A$230:$A$266,$A1550,Summary!$Q$230:$Q$266),0)</f>
        <v>0</v>
      </c>
      <c r="AP1550" s="688">
        <f>IFERROR($H1550/SUMIF($A:$A,$A1550,$H:$H)*(SUMIF(Summary!$A$230:$A$266,$A1550,Summary!$L$230:$L$266)+SUMIF(Summary!$A$281:$A$317,$A1550,Summary!$L$281:$L$317))-AO1550,0)</f>
        <v>0</v>
      </c>
      <c r="AQ1550" s="306"/>
      <c r="AR1550" s="688">
        <f t="shared" ca="1" si="362"/>
        <v>0</v>
      </c>
      <c r="AS1550" s="688">
        <f t="shared" ca="1" si="363"/>
        <v>0</v>
      </c>
    </row>
    <row r="1551" spans="1:45" x14ac:dyDescent="0.2">
      <c r="A1551" s="423">
        <v>3639</v>
      </c>
      <c r="B1551" s="424">
        <v>4</v>
      </c>
      <c r="C1551" s="425" t="s">
        <v>313</v>
      </c>
      <c r="D1551" s="422">
        <f t="shared" si="364"/>
        <v>0</v>
      </c>
      <c r="E1551" s="422">
        <f t="shared" si="365"/>
        <v>0</v>
      </c>
      <c r="F1551" s="422">
        <f t="shared" si="366"/>
        <v>0</v>
      </c>
      <c r="G1551" s="422">
        <f t="shared" si="367"/>
        <v>0</v>
      </c>
      <c r="H1551" s="22">
        <f t="shared" si="368"/>
        <v>0</v>
      </c>
      <c r="I1551" s="116">
        <v>0</v>
      </c>
      <c r="J1551" s="116">
        <v>0</v>
      </c>
      <c r="K1551" s="116">
        <v>0</v>
      </c>
      <c r="L1551" s="116">
        <v>0</v>
      </c>
      <c r="M1551" s="22">
        <f t="shared" si="369"/>
        <v>0</v>
      </c>
      <c r="N1551" s="116">
        <v>0</v>
      </c>
      <c r="O1551" s="116">
        <v>0</v>
      </c>
      <c r="P1551" s="116">
        <v>0</v>
      </c>
      <c r="Q1551" s="116">
        <v>0</v>
      </c>
      <c r="R1551" s="22">
        <f t="shared" si="370"/>
        <v>0</v>
      </c>
      <c r="S1551" s="116">
        <v>0</v>
      </c>
      <c r="T1551" s="116">
        <v>0</v>
      </c>
      <c r="U1551" s="116">
        <v>0</v>
      </c>
      <c r="V1551" s="116">
        <v>0</v>
      </c>
      <c r="W1551" s="22">
        <f t="shared" si="371"/>
        <v>0</v>
      </c>
      <c r="X1551" s="22">
        <f t="shared" si="372"/>
        <v>0</v>
      </c>
      <c r="Y1551" s="22">
        <f ca="1">OFFSET('Cost Study'!$B$7,'Operations Support'!$C1551,'Operations Support'!$B1551)*$H1551</f>
        <v>0</v>
      </c>
      <c r="Z1551" s="23">
        <f ca="1">Y1551*'Cost Study'!$B$31</f>
        <v>0</v>
      </c>
      <c r="AA1551" s="23">
        <f ca="1">IF(A1551=10298,1.51,1)*IF($B1551&lt;3,$D1551*'Cost Study'!$B$32*OFFSET('Cost Study'!$B$7,'Operations Support'!$C1551,'Operations Support'!$B1551),0)</f>
        <v>0</v>
      </c>
      <c r="AB1551" s="24">
        <f ca="1">AA1551*'Cost Study'!$B$31</f>
        <v>0</v>
      </c>
      <c r="AC1551" s="23">
        <f ca="1">Y1551*'Cost Study'!$B$31</f>
        <v>0</v>
      </c>
      <c r="AD1551" s="24">
        <f ca="1">AA1551*'Cost Study'!$B$31</f>
        <v>0</v>
      </c>
      <c r="AE1551" s="377">
        <f t="shared" ca="1" si="373"/>
        <v>0</v>
      </c>
      <c r="AF1551" s="377">
        <f t="shared" ca="1" si="374"/>
        <v>0</v>
      </c>
      <c r="AH1551" s="688">
        <f>IFERROR($H1551/SUMIF($A:$A,$A1551,$H:$H)*SUMIF(Summary!$A$110:$A$186,$A1551,Summary!$P$110:$P$186),0)</f>
        <v>0</v>
      </c>
      <c r="AI1551" s="689">
        <f t="shared" ca="1" si="360"/>
        <v>0</v>
      </c>
      <c r="AJ1551" s="688">
        <f>IFERROR(H1551/SUMIF(A:A,A1551,H:H)*SUMIF(Summary!$A$110:$A$186,'Operations Support'!A1551,Summary!$Q$110:$Q$186),0)</f>
        <v>0</v>
      </c>
      <c r="AK1551" s="688">
        <f t="shared" ca="1" si="361"/>
        <v>0</v>
      </c>
      <c r="AM1551" s="688">
        <f>IFERROR($H1551/SUMIF($A:$A,$A1551,$H:$H)*SUMIF(Summary!$A$230:$A$266,$A1551,Summary!$P$230:$P$266),0)</f>
        <v>0</v>
      </c>
      <c r="AN1551" s="688">
        <f>IFERROR($H1551/SUMIF($A:$A,$A1551,$H:$H)*(SUMIF(Summary!$A$230:$A$266,$A1551,Summary!$L$230:$L$266)+SUMIF(Summary!$A$281:$A$317,$A1551,Summary!$L$281:$L$317))-AM1551,0)</f>
        <v>0</v>
      </c>
      <c r="AO1551" s="688">
        <f>IFERROR($H1551/SUMIF($A:$A,$A1551,$H:$H)*SUMIF(Summary!$A$230:$A$266,$A1551,Summary!$Q$230:$Q$266),0)</f>
        <v>0</v>
      </c>
      <c r="AP1551" s="688">
        <f>IFERROR($H1551/SUMIF($A:$A,$A1551,$H:$H)*(SUMIF(Summary!$A$230:$A$266,$A1551,Summary!$L$230:$L$266)+SUMIF(Summary!$A$281:$A$317,$A1551,Summary!$L$281:$L$317))-AO1551,0)</f>
        <v>0</v>
      </c>
      <c r="AQ1551" s="306"/>
      <c r="AR1551" s="688">
        <f t="shared" ca="1" si="362"/>
        <v>0</v>
      </c>
      <c r="AS1551" s="688">
        <f t="shared" ca="1" si="363"/>
        <v>0</v>
      </c>
    </row>
    <row r="1552" spans="1:45" x14ac:dyDescent="0.2">
      <c r="A1552" s="423">
        <v>3639</v>
      </c>
      <c r="B1552" s="424">
        <v>4</v>
      </c>
      <c r="C1552" s="425" t="s">
        <v>314</v>
      </c>
      <c r="D1552" s="422">
        <f t="shared" si="364"/>
        <v>0</v>
      </c>
      <c r="E1552" s="422">
        <f t="shared" si="365"/>
        <v>0</v>
      </c>
      <c r="F1552" s="422">
        <f t="shared" si="366"/>
        <v>0</v>
      </c>
      <c r="G1552" s="422">
        <f t="shared" si="367"/>
        <v>0</v>
      </c>
      <c r="H1552" s="22">
        <f t="shared" si="368"/>
        <v>0</v>
      </c>
      <c r="I1552" s="116">
        <v>0</v>
      </c>
      <c r="J1552" s="116">
        <v>0</v>
      </c>
      <c r="K1552" s="116">
        <v>0</v>
      </c>
      <c r="L1552" s="116">
        <v>0</v>
      </c>
      <c r="M1552" s="22">
        <f t="shared" si="369"/>
        <v>0</v>
      </c>
      <c r="N1552" s="116">
        <v>0</v>
      </c>
      <c r="O1552" s="116">
        <v>0</v>
      </c>
      <c r="P1552" s="116">
        <v>0</v>
      </c>
      <c r="Q1552" s="116">
        <v>0</v>
      </c>
      <c r="R1552" s="22">
        <f t="shared" si="370"/>
        <v>0</v>
      </c>
      <c r="S1552" s="116">
        <v>0</v>
      </c>
      <c r="T1552" s="116">
        <v>0</v>
      </c>
      <c r="U1552" s="116">
        <v>0</v>
      </c>
      <c r="V1552" s="116">
        <v>0</v>
      </c>
      <c r="W1552" s="22">
        <f t="shared" si="371"/>
        <v>0</v>
      </c>
      <c r="X1552" s="22">
        <f t="shared" si="372"/>
        <v>0</v>
      </c>
      <c r="Y1552" s="22">
        <f ca="1">OFFSET('Cost Study'!$B$7,'Operations Support'!$C1552,'Operations Support'!$B1552)*$H1552</f>
        <v>0</v>
      </c>
      <c r="Z1552" s="23">
        <f ca="1">Y1552*'Cost Study'!$B$31</f>
        <v>0</v>
      </c>
      <c r="AA1552" s="23">
        <f ca="1">IF(A1552=10298,1.51,1)*IF($B1552&lt;3,$D1552*'Cost Study'!$B$32*OFFSET('Cost Study'!$B$7,'Operations Support'!$C1552,'Operations Support'!$B1552),0)</f>
        <v>0</v>
      </c>
      <c r="AB1552" s="24">
        <f ca="1">AA1552*'Cost Study'!$B$31</f>
        <v>0</v>
      </c>
      <c r="AC1552" s="23">
        <f ca="1">Y1552*'Cost Study'!$B$31</f>
        <v>0</v>
      </c>
      <c r="AD1552" s="24">
        <f ca="1">AA1552*'Cost Study'!$B$31</f>
        <v>0</v>
      </c>
      <c r="AE1552" s="377">
        <f t="shared" ca="1" si="373"/>
        <v>0</v>
      </c>
      <c r="AF1552" s="377">
        <f t="shared" ca="1" si="374"/>
        <v>0</v>
      </c>
      <c r="AH1552" s="688">
        <f>IFERROR($H1552/SUMIF($A:$A,$A1552,$H:$H)*SUMIF(Summary!$A$110:$A$186,$A1552,Summary!$P$110:$P$186),0)</f>
        <v>0</v>
      </c>
      <c r="AI1552" s="689">
        <f t="shared" ca="1" si="360"/>
        <v>0</v>
      </c>
      <c r="AJ1552" s="688">
        <f>IFERROR(H1552/SUMIF(A:A,A1552,H:H)*SUMIF(Summary!$A$110:$A$186,'Operations Support'!A1552,Summary!$Q$110:$Q$186),0)</f>
        <v>0</v>
      </c>
      <c r="AK1552" s="688">
        <f t="shared" ca="1" si="361"/>
        <v>0</v>
      </c>
      <c r="AM1552" s="688">
        <f>IFERROR($H1552/SUMIF($A:$A,$A1552,$H:$H)*SUMIF(Summary!$A$230:$A$266,$A1552,Summary!$P$230:$P$266),0)</f>
        <v>0</v>
      </c>
      <c r="AN1552" s="688">
        <f>IFERROR($H1552/SUMIF($A:$A,$A1552,$H:$H)*(SUMIF(Summary!$A$230:$A$266,$A1552,Summary!$L$230:$L$266)+SUMIF(Summary!$A$281:$A$317,$A1552,Summary!$L$281:$L$317))-AM1552,0)</f>
        <v>0</v>
      </c>
      <c r="AO1552" s="688">
        <f>IFERROR($H1552/SUMIF($A:$A,$A1552,$H:$H)*SUMIF(Summary!$A$230:$A$266,$A1552,Summary!$Q$230:$Q$266),0)</f>
        <v>0</v>
      </c>
      <c r="AP1552" s="688">
        <f>IFERROR($H1552/SUMIF($A:$A,$A1552,$H:$H)*(SUMIF(Summary!$A$230:$A$266,$A1552,Summary!$L$230:$L$266)+SUMIF(Summary!$A$281:$A$317,$A1552,Summary!$L$281:$L$317))-AO1552,0)</f>
        <v>0</v>
      </c>
      <c r="AQ1552" s="306"/>
      <c r="AR1552" s="688">
        <f t="shared" ca="1" si="362"/>
        <v>0</v>
      </c>
      <c r="AS1552" s="688">
        <f t="shared" ca="1" si="363"/>
        <v>0</v>
      </c>
    </row>
    <row r="1553" spans="1:45" x14ac:dyDescent="0.2">
      <c r="A1553" s="423">
        <v>3639</v>
      </c>
      <c r="B1553" s="424">
        <v>4</v>
      </c>
      <c r="C1553" s="425" t="s">
        <v>315</v>
      </c>
      <c r="D1553" s="422">
        <f t="shared" si="364"/>
        <v>0</v>
      </c>
      <c r="E1553" s="422">
        <f t="shared" si="365"/>
        <v>0</v>
      </c>
      <c r="F1553" s="422">
        <f t="shared" si="366"/>
        <v>0</v>
      </c>
      <c r="G1553" s="422">
        <f t="shared" si="367"/>
        <v>0</v>
      </c>
      <c r="H1553" s="22">
        <f t="shared" si="368"/>
        <v>0</v>
      </c>
      <c r="I1553" s="116">
        <v>0</v>
      </c>
      <c r="J1553" s="116">
        <v>0</v>
      </c>
      <c r="K1553" s="116">
        <v>0</v>
      </c>
      <c r="L1553" s="116">
        <v>0</v>
      </c>
      <c r="M1553" s="22">
        <f t="shared" si="369"/>
        <v>0</v>
      </c>
      <c r="N1553" s="116">
        <v>0</v>
      </c>
      <c r="O1553" s="116">
        <v>0</v>
      </c>
      <c r="P1553" s="116">
        <v>0</v>
      </c>
      <c r="Q1553" s="116">
        <v>0</v>
      </c>
      <c r="R1553" s="22">
        <f t="shared" si="370"/>
        <v>0</v>
      </c>
      <c r="S1553" s="116">
        <v>0</v>
      </c>
      <c r="T1553" s="116">
        <v>0</v>
      </c>
      <c r="U1553" s="116">
        <v>0</v>
      </c>
      <c r="V1553" s="116">
        <v>0</v>
      </c>
      <c r="W1553" s="22">
        <f t="shared" si="371"/>
        <v>0</v>
      </c>
      <c r="X1553" s="22">
        <f t="shared" si="372"/>
        <v>0</v>
      </c>
      <c r="Y1553" s="22">
        <f ca="1">OFFSET('Cost Study'!$B$7,'Operations Support'!$C1553,'Operations Support'!$B1553)*$H1553</f>
        <v>0</v>
      </c>
      <c r="Z1553" s="23">
        <f ca="1">Y1553*'Cost Study'!$B$31</f>
        <v>0</v>
      </c>
      <c r="AA1553" s="23">
        <f ca="1">IF(A1553=10298,1.51,1)*IF($B1553&lt;3,$D1553*'Cost Study'!$B$32*OFFSET('Cost Study'!$B$7,'Operations Support'!$C1553,'Operations Support'!$B1553),0)</f>
        <v>0</v>
      </c>
      <c r="AB1553" s="24">
        <f ca="1">AA1553*'Cost Study'!$B$31</f>
        <v>0</v>
      </c>
      <c r="AC1553" s="23">
        <f ca="1">Y1553*'Cost Study'!$B$31</f>
        <v>0</v>
      </c>
      <c r="AD1553" s="24">
        <f ca="1">AA1553*'Cost Study'!$B$31</f>
        <v>0</v>
      </c>
      <c r="AE1553" s="377">
        <f t="shared" ca="1" si="373"/>
        <v>0</v>
      </c>
      <c r="AF1553" s="377">
        <f t="shared" ca="1" si="374"/>
        <v>0</v>
      </c>
      <c r="AH1553" s="688">
        <f>IFERROR($H1553/SUMIF($A:$A,$A1553,$H:$H)*SUMIF(Summary!$A$110:$A$186,$A1553,Summary!$P$110:$P$186),0)</f>
        <v>0</v>
      </c>
      <c r="AI1553" s="689">
        <f t="shared" ca="1" si="360"/>
        <v>0</v>
      </c>
      <c r="AJ1553" s="688">
        <f>IFERROR(H1553/SUMIF(A:A,A1553,H:H)*SUMIF(Summary!$A$110:$A$186,'Operations Support'!A1553,Summary!$Q$110:$Q$186),0)</f>
        <v>0</v>
      </c>
      <c r="AK1553" s="688">
        <f t="shared" ca="1" si="361"/>
        <v>0</v>
      </c>
      <c r="AM1553" s="688">
        <f>IFERROR($H1553/SUMIF($A:$A,$A1553,$H:$H)*SUMIF(Summary!$A$230:$A$266,$A1553,Summary!$P$230:$P$266),0)</f>
        <v>0</v>
      </c>
      <c r="AN1553" s="688">
        <f>IFERROR($H1553/SUMIF($A:$A,$A1553,$H:$H)*(SUMIF(Summary!$A$230:$A$266,$A1553,Summary!$L$230:$L$266)+SUMIF(Summary!$A$281:$A$317,$A1553,Summary!$L$281:$L$317))-AM1553,0)</f>
        <v>0</v>
      </c>
      <c r="AO1553" s="688">
        <f>IFERROR($H1553/SUMIF($A:$A,$A1553,$H:$H)*SUMIF(Summary!$A$230:$A$266,$A1553,Summary!$Q$230:$Q$266),0)</f>
        <v>0</v>
      </c>
      <c r="AP1553" s="688">
        <f>IFERROR($H1553/SUMIF($A:$A,$A1553,$H:$H)*(SUMIF(Summary!$A$230:$A$266,$A1553,Summary!$L$230:$L$266)+SUMIF(Summary!$A$281:$A$317,$A1553,Summary!$L$281:$L$317))-AO1553,0)</f>
        <v>0</v>
      </c>
      <c r="AQ1553" s="306"/>
      <c r="AR1553" s="688">
        <f t="shared" ca="1" si="362"/>
        <v>0</v>
      </c>
      <c r="AS1553" s="688">
        <f t="shared" ca="1" si="363"/>
        <v>0</v>
      </c>
    </row>
    <row r="1554" spans="1:45" x14ac:dyDescent="0.2">
      <c r="A1554" s="423">
        <v>3639</v>
      </c>
      <c r="B1554" s="424">
        <v>4</v>
      </c>
      <c r="C1554" s="425" t="s">
        <v>316</v>
      </c>
      <c r="D1554" s="422">
        <f t="shared" si="364"/>
        <v>0</v>
      </c>
      <c r="E1554" s="422">
        <f t="shared" si="365"/>
        <v>0</v>
      </c>
      <c r="F1554" s="422">
        <f t="shared" si="366"/>
        <v>0</v>
      </c>
      <c r="G1554" s="422">
        <f t="shared" si="367"/>
        <v>0</v>
      </c>
      <c r="H1554" s="22">
        <f t="shared" si="368"/>
        <v>0</v>
      </c>
      <c r="I1554" s="116">
        <v>0</v>
      </c>
      <c r="J1554" s="116">
        <v>0</v>
      </c>
      <c r="K1554" s="116">
        <v>0</v>
      </c>
      <c r="L1554" s="116">
        <v>0</v>
      </c>
      <c r="M1554" s="22">
        <f t="shared" si="369"/>
        <v>0</v>
      </c>
      <c r="N1554" s="116">
        <v>0</v>
      </c>
      <c r="O1554" s="116">
        <v>0</v>
      </c>
      <c r="P1554" s="116">
        <v>0</v>
      </c>
      <c r="Q1554" s="116">
        <v>0</v>
      </c>
      <c r="R1554" s="22">
        <f t="shared" si="370"/>
        <v>0</v>
      </c>
      <c r="S1554" s="116">
        <v>0</v>
      </c>
      <c r="T1554" s="116">
        <v>0</v>
      </c>
      <c r="U1554" s="116">
        <v>0</v>
      </c>
      <c r="V1554" s="116">
        <v>0</v>
      </c>
      <c r="W1554" s="22">
        <f t="shared" si="371"/>
        <v>0</v>
      </c>
      <c r="X1554" s="22">
        <f t="shared" si="372"/>
        <v>0</v>
      </c>
      <c r="Y1554" s="22">
        <f ca="1">OFFSET('Cost Study'!$B$7,'Operations Support'!$C1554,'Operations Support'!$B1554)*$H1554</f>
        <v>0</v>
      </c>
      <c r="Z1554" s="23">
        <f ca="1">Y1554*'Cost Study'!$B$31</f>
        <v>0</v>
      </c>
      <c r="AA1554" s="23">
        <f ca="1">IF(A1554=10298,1.51,1)*IF($B1554&lt;3,$D1554*'Cost Study'!$B$32*OFFSET('Cost Study'!$B$7,'Operations Support'!$C1554,'Operations Support'!$B1554),0)</f>
        <v>0</v>
      </c>
      <c r="AB1554" s="24">
        <f ca="1">AA1554*'Cost Study'!$B$31</f>
        <v>0</v>
      </c>
      <c r="AC1554" s="23">
        <f ca="1">Y1554*'Cost Study'!$B$31</f>
        <v>0</v>
      </c>
      <c r="AD1554" s="24">
        <f ca="1">AA1554*'Cost Study'!$B$31</f>
        <v>0</v>
      </c>
      <c r="AE1554" s="377">
        <f t="shared" ca="1" si="373"/>
        <v>0</v>
      </c>
      <c r="AF1554" s="377">
        <f t="shared" ca="1" si="374"/>
        <v>0</v>
      </c>
      <c r="AH1554" s="688">
        <f>IFERROR($H1554/SUMIF($A:$A,$A1554,$H:$H)*SUMIF(Summary!$A$110:$A$186,$A1554,Summary!$P$110:$P$186),0)</f>
        <v>0</v>
      </c>
      <c r="AI1554" s="689">
        <f t="shared" ca="1" si="360"/>
        <v>0</v>
      </c>
      <c r="AJ1554" s="688">
        <f>IFERROR(H1554/SUMIF(A:A,A1554,H:H)*SUMIF(Summary!$A$110:$A$186,'Operations Support'!A1554,Summary!$Q$110:$Q$186),0)</f>
        <v>0</v>
      </c>
      <c r="AK1554" s="688">
        <f t="shared" ca="1" si="361"/>
        <v>0</v>
      </c>
      <c r="AM1554" s="688">
        <f>IFERROR($H1554/SUMIF($A:$A,$A1554,$H:$H)*SUMIF(Summary!$A$230:$A$266,$A1554,Summary!$P$230:$P$266),0)</f>
        <v>0</v>
      </c>
      <c r="AN1554" s="688">
        <f>IFERROR($H1554/SUMIF($A:$A,$A1554,$H:$H)*(SUMIF(Summary!$A$230:$A$266,$A1554,Summary!$L$230:$L$266)+SUMIF(Summary!$A$281:$A$317,$A1554,Summary!$L$281:$L$317))-AM1554,0)</f>
        <v>0</v>
      </c>
      <c r="AO1554" s="688">
        <f>IFERROR($H1554/SUMIF($A:$A,$A1554,$H:$H)*SUMIF(Summary!$A$230:$A$266,$A1554,Summary!$Q$230:$Q$266),0)</f>
        <v>0</v>
      </c>
      <c r="AP1554" s="688">
        <f>IFERROR($H1554/SUMIF($A:$A,$A1554,$H:$H)*(SUMIF(Summary!$A$230:$A$266,$A1554,Summary!$L$230:$L$266)+SUMIF(Summary!$A$281:$A$317,$A1554,Summary!$L$281:$L$317))-AO1554,0)</f>
        <v>0</v>
      </c>
      <c r="AQ1554" s="306"/>
      <c r="AR1554" s="688">
        <f t="shared" ca="1" si="362"/>
        <v>0</v>
      </c>
      <c r="AS1554" s="688">
        <f t="shared" ca="1" si="363"/>
        <v>0</v>
      </c>
    </row>
    <row r="1555" spans="1:45" x14ac:dyDescent="0.2">
      <c r="A1555" s="423">
        <v>3639</v>
      </c>
      <c r="B1555" s="424">
        <v>4</v>
      </c>
      <c r="C1555" s="425" t="s">
        <v>317</v>
      </c>
      <c r="D1555" s="422">
        <f t="shared" si="364"/>
        <v>0</v>
      </c>
      <c r="E1555" s="422">
        <f t="shared" si="365"/>
        <v>0</v>
      </c>
      <c r="F1555" s="422">
        <f t="shared" si="366"/>
        <v>0</v>
      </c>
      <c r="G1555" s="422">
        <f t="shared" si="367"/>
        <v>0</v>
      </c>
      <c r="H1555" s="22">
        <f t="shared" si="368"/>
        <v>0</v>
      </c>
      <c r="I1555" s="116">
        <v>0</v>
      </c>
      <c r="J1555" s="116">
        <v>0</v>
      </c>
      <c r="K1555" s="116">
        <v>0</v>
      </c>
      <c r="L1555" s="116">
        <v>0</v>
      </c>
      <c r="M1555" s="22">
        <f t="shared" si="369"/>
        <v>0</v>
      </c>
      <c r="N1555" s="116">
        <v>0</v>
      </c>
      <c r="O1555" s="116">
        <v>0</v>
      </c>
      <c r="P1555" s="116">
        <v>0</v>
      </c>
      <c r="Q1555" s="116">
        <v>0</v>
      </c>
      <c r="R1555" s="22">
        <f t="shared" si="370"/>
        <v>0</v>
      </c>
      <c r="S1555" s="116">
        <v>0</v>
      </c>
      <c r="T1555" s="116">
        <v>0</v>
      </c>
      <c r="U1555" s="116">
        <v>0</v>
      </c>
      <c r="V1555" s="116">
        <v>0</v>
      </c>
      <c r="W1555" s="22">
        <f t="shared" si="371"/>
        <v>0</v>
      </c>
      <c r="X1555" s="22">
        <f t="shared" si="372"/>
        <v>0</v>
      </c>
      <c r="Y1555" s="22">
        <f ca="1">OFFSET('Cost Study'!$B$7,'Operations Support'!$C1555,'Operations Support'!$B1555)*$H1555</f>
        <v>0</v>
      </c>
      <c r="Z1555" s="23">
        <f ca="1">Y1555*'Cost Study'!$B$31</f>
        <v>0</v>
      </c>
      <c r="AA1555" s="23">
        <f ca="1">IF(A1555=10298,1.51,1)*IF($B1555&lt;3,$D1555*'Cost Study'!$B$32*OFFSET('Cost Study'!$B$7,'Operations Support'!$C1555,'Operations Support'!$B1555),0)</f>
        <v>0</v>
      </c>
      <c r="AB1555" s="24">
        <f ca="1">AA1555*'Cost Study'!$B$31</f>
        <v>0</v>
      </c>
      <c r="AC1555" s="23">
        <f ca="1">Y1555*'Cost Study'!$B$31</f>
        <v>0</v>
      </c>
      <c r="AD1555" s="24">
        <f ca="1">AA1555*'Cost Study'!$B$31</f>
        <v>0</v>
      </c>
      <c r="AE1555" s="377">
        <f t="shared" ca="1" si="373"/>
        <v>0</v>
      </c>
      <c r="AF1555" s="377">
        <f t="shared" ca="1" si="374"/>
        <v>0</v>
      </c>
      <c r="AH1555" s="688">
        <f>IFERROR($H1555/SUMIF($A:$A,$A1555,$H:$H)*SUMIF(Summary!$A$110:$A$186,$A1555,Summary!$P$110:$P$186),0)</f>
        <v>0</v>
      </c>
      <c r="AI1555" s="689">
        <f t="shared" ca="1" si="360"/>
        <v>0</v>
      </c>
      <c r="AJ1555" s="688">
        <f>IFERROR(H1555/SUMIF(A:A,A1555,H:H)*SUMIF(Summary!$A$110:$A$186,'Operations Support'!A1555,Summary!$Q$110:$Q$186),0)</f>
        <v>0</v>
      </c>
      <c r="AK1555" s="688">
        <f t="shared" ca="1" si="361"/>
        <v>0</v>
      </c>
      <c r="AM1555" s="688">
        <f>IFERROR($H1555/SUMIF($A:$A,$A1555,$H:$H)*SUMIF(Summary!$A$230:$A$266,$A1555,Summary!$P$230:$P$266),0)</f>
        <v>0</v>
      </c>
      <c r="AN1555" s="688">
        <f>IFERROR($H1555/SUMIF($A:$A,$A1555,$H:$H)*(SUMIF(Summary!$A$230:$A$266,$A1555,Summary!$L$230:$L$266)+SUMIF(Summary!$A$281:$A$317,$A1555,Summary!$L$281:$L$317))-AM1555,0)</f>
        <v>0</v>
      </c>
      <c r="AO1555" s="688">
        <f>IFERROR($H1555/SUMIF($A:$A,$A1555,$H:$H)*SUMIF(Summary!$A$230:$A$266,$A1555,Summary!$Q$230:$Q$266),0)</f>
        <v>0</v>
      </c>
      <c r="AP1555" s="688">
        <f>IFERROR($H1555/SUMIF($A:$A,$A1555,$H:$H)*(SUMIF(Summary!$A$230:$A$266,$A1555,Summary!$L$230:$L$266)+SUMIF(Summary!$A$281:$A$317,$A1555,Summary!$L$281:$L$317))-AO1555,0)</f>
        <v>0</v>
      </c>
      <c r="AQ1555" s="306"/>
      <c r="AR1555" s="688">
        <f t="shared" ca="1" si="362"/>
        <v>0</v>
      </c>
      <c r="AS1555" s="688">
        <f t="shared" ca="1" si="363"/>
        <v>0</v>
      </c>
    </row>
    <row r="1556" spans="1:45" x14ac:dyDescent="0.2">
      <c r="A1556" s="423">
        <v>3639</v>
      </c>
      <c r="B1556" s="424">
        <v>4</v>
      </c>
      <c r="C1556" s="425" t="s">
        <v>318</v>
      </c>
      <c r="D1556" s="422">
        <f t="shared" si="364"/>
        <v>0</v>
      </c>
      <c r="E1556" s="422">
        <f t="shared" si="365"/>
        <v>0</v>
      </c>
      <c r="F1556" s="422">
        <f t="shared" si="366"/>
        <v>0</v>
      </c>
      <c r="G1556" s="422">
        <f t="shared" si="367"/>
        <v>0</v>
      </c>
      <c r="H1556" s="22">
        <f t="shared" si="368"/>
        <v>0</v>
      </c>
      <c r="I1556" s="116">
        <v>0</v>
      </c>
      <c r="J1556" s="116">
        <v>0</v>
      </c>
      <c r="K1556" s="116">
        <v>0</v>
      </c>
      <c r="L1556" s="116">
        <v>0</v>
      </c>
      <c r="M1556" s="22">
        <f t="shared" si="369"/>
        <v>0</v>
      </c>
      <c r="N1556" s="116">
        <v>0</v>
      </c>
      <c r="O1556" s="116">
        <v>0</v>
      </c>
      <c r="P1556" s="116">
        <v>0</v>
      </c>
      <c r="Q1556" s="116">
        <v>0</v>
      </c>
      <c r="R1556" s="22">
        <f t="shared" si="370"/>
        <v>0</v>
      </c>
      <c r="S1556" s="116">
        <v>0</v>
      </c>
      <c r="T1556" s="116">
        <v>0</v>
      </c>
      <c r="U1556" s="116">
        <v>0</v>
      </c>
      <c r="V1556" s="116">
        <v>0</v>
      </c>
      <c r="W1556" s="22">
        <f t="shared" si="371"/>
        <v>0</v>
      </c>
      <c r="X1556" s="22">
        <f t="shared" si="372"/>
        <v>0</v>
      </c>
      <c r="Y1556" s="22">
        <f ca="1">OFFSET('Cost Study'!$B$7,'Operations Support'!$C1556,'Operations Support'!$B1556)*$H1556</f>
        <v>0</v>
      </c>
      <c r="Z1556" s="23">
        <f ca="1">Y1556*'Cost Study'!$B$31</f>
        <v>0</v>
      </c>
      <c r="AA1556" s="23">
        <f ca="1">IF(A1556=10298,1.51,1)*IF($B1556&lt;3,$D1556*'Cost Study'!$B$32*OFFSET('Cost Study'!$B$7,'Operations Support'!$C1556,'Operations Support'!$B1556),0)</f>
        <v>0</v>
      </c>
      <c r="AB1556" s="24">
        <f ca="1">AA1556*'Cost Study'!$B$31</f>
        <v>0</v>
      </c>
      <c r="AC1556" s="23">
        <f ca="1">Y1556*'Cost Study'!$B$31</f>
        <v>0</v>
      </c>
      <c r="AD1556" s="24">
        <f ca="1">AA1556*'Cost Study'!$B$31</f>
        <v>0</v>
      </c>
      <c r="AE1556" s="377">
        <f t="shared" ca="1" si="373"/>
        <v>0</v>
      </c>
      <c r="AF1556" s="377">
        <f t="shared" ca="1" si="374"/>
        <v>0</v>
      </c>
      <c r="AH1556" s="688">
        <f>IFERROR($H1556/SUMIF($A:$A,$A1556,$H:$H)*SUMIF(Summary!$A$110:$A$186,$A1556,Summary!$P$110:$P$186),0)</f>
        <v>0</v>
      </c>
      <c r="AI1556" s="689">
        <f t="shared" ca="1" si="360"/>
        <v>0</v>
      </c>
      <c r="AJ1556" s="688">
        <f>IFERROR(H1556/SUMIF(A:A,A1556,H:H)*SUMIF(Summary!$A$110:$A$186,'Operations Support'!A1556,Summary!$Q$110:$Q$186),0)</f>
        <v>0</v>
      </c>
      <c r="AK1556" s="688">
        <f t="shared" ca="1" si="361"/>
        <v>0</v>
      </c>
      <c r="AM1556" s="688">
        <f>IFERROR($H1556/SUMIF($A:$A,$A1556,$H:$H)*SUMIF(Summary!$A$230:$A$266,$A1556,Summary!$P$230:$P$266),0)</f>
        <v>0</v>
      </c>
      <c r="AN1556" s="688">
        <f>IFERROR($H1556/SUMIF($A:$A,$A1556,$H:$H)*(SUMIF(Summary!$A$230:$A$266,$A1556,Summary!$L$230:$L$266)+SUMIF(Summary!$A$281:$A$317,$A1556,Summary!$L$281:$L$317))-AM1556,0)</f>
        <v>0</v>
      </c>
      <c r="AO1556" s="688">
        <f>IFERROR($H1556/SUMIF($A:$A,$A1556,$H:$H)*SUMIF(Summary!$A$230:$A$266,$A1556,Summary!$Q$230:$Q$266),0)</f>
        <v>0</v>
      </c>
      <c r="AP1556" s="688">
        <f>IFERROR($H1556/SUMIF($A:$A,$A1556,$H:$H)*(SUMIF(Summary!$A$230:$A$266,$A1556,Summary!$L$230:$L$266)+SUMIF(Summary!$A$281:$A$317,$A1556,Summary!$L$281:$L$317))-AO1556,0)</f>
        <v>0</v>
      </c>
      <c r="AQ1556" s="306"/>
      <c r="AR1556" s="688">
        <f t="shared" ca="1" si="362"/>
        <v>0</v>
      </c>
      <c r="AS1556" s="688">
        <f t="shared" ca="1" si="363"/>
        <v>0</v>
      </c>
    </row>
    <row r="1557" spans="1:45" s="15" customFormat="1" x14ac:dyDescent="0.2">
      <c r="A1557" s="423">
        <v>3639</v>
      </c>
      <c r="B1557" s="424">
        <v>4</v>
      </c>
      <c r="C1557" s="425" t="s">
        <v>319</v>
      </c>
      <c r="D1557" s="422">
        <f t="shared" si="364"/>
        <v>0</v>
      </c>
      <c r="E1557" s="422">
        <f t="shared" si="365"/>
        <v>0</v>
      </c>
      <c r="F1557" s="422">
        <f t="shared" si="366"/>
        <v>0</v>
      </c>
      <c r="G1557" s="422">
        <f t="shared" si="367"/>
        <v>0</v>
      </c>
      <c r="H1557" s="22">
        <f t="shared" si="368"/>
        <v>0</v>
      </c>
      <c r="I1557" s="116">
        <v>0</v>
      </c>
      <c r="J1557" s="116">
        <v>0</v>
      </c>
      <c r="K1557" s="116">
        <v>0</v>
      </c>
      <c r="L1557" s="116">
        <v>0</v>
      </c>
      <c r="M1557" s="22">
        <f t="shared" si="369"/>
        <v>0</v>
      </c>
      <c r="N1557" s="116">
        <v>0</v>
      </c>
      <c r="O1557" s="116">
        <v>0</v>
      </c>
      <c r="P1557" s="116">
        <v>0</v>
      </c>
      <c r="Q1557" s="116">
        <v>0</v>
      </c>
      <c r="R1557" s="22">
        <f t="shared" si="370"/>
        <v>0</v>
      </c>
      <c r="S1557" s="116">
        <v>0</v>
      </c>
      <c r="T1557" s="116">
        <v>0</v>
      </c>
      <c r="U1557" s="116">
        <v>0</v>
      </c>
      <c r="V1557" s="116">
        <v>0</v>
      </c>
      <c r="W1557" s="22">
        <f t="shared" si="371"/>
        <v>0</v>
      </c>
      <c r="X1557" s="22">
        <f t="shared" si="372"/>
        <v>0</v>
      </c>
      <c r="Y1557" s="22">
        <f ca="1">OFFSET('Cost Study'!$B$7,'Operations Support'!$C1557,'Operations Support'!$B1557)*$H1557</f>
        <v>0</v>
      </c>
      <c r="Z1557" s="23">
        <f ca="1">Y1557*'Cost Study'!$B$31</f>
        <v>0</v>
      </c>
      <c r="AA1557" s="23">
        <f ca="1">IF(A1557=10298,1.51,1)*IF($B1557&lt;3,$D1557*'Cost Study'!$B$32*OFFSET('Cost Study'!$B$7,'Operations Support'!$C1557,'Operations Support'!$B1557),0)</f>
        <v>0</v>
      </c>
      <c r="AB1557" s="24">
        <f ca="1">AA1557*'Cost Study'!$B$31</f>
        <v>0</v>
      </c>
      <c r="AC1557" s="23">
        <f ca="1">Y1557*'Cost Study'!$B$31</f>
        <v>0</v>
      </c>
      <c r="AD1557" s="24">
        <f ca="1">AA1557*'Cost Study'!$B$31</f>
        <v>0</v>
      </c>
      <c r="AE1557" s="377">
        <f t="shared" ca="1" si="373"/>
        <v>0</v>
      </c>
      <c r="AF1557" s="377">
        <f t="shared" ca="1" si="374"/>
        <v>0</v>
      </c>
      <c r="AH1557" s="688">
        <f>IFERROR($H1557/SUMIF($A:$A,$A1557,$H:$H)*SUMIF(Summary!$A$110:$A$186,$A1557,Summary!$P$110:$P$186),0)</f>
        <v>0</v>
      </c>
      <c r="AI1557" s="689">
        <f t="shared" ca="1" si="360"/>
        <v>0</v>
      </c>
      <c r="AJ1557" s="688">
        <f>IFERROR(H1557/SUMIF(A:A,A1557,H:H)*SUMIF(Summary!$A$110:$A$186,'Operations Support'!A1557,Summary!$Q$110:$Q$186),0)</f>
        <v>0</v>
      </c>
      <c r="AK1557" s="688">
        <f t="shared" ca="1" si="361"/>
        <v>0</v>
      </c>
      <c r="AL1557" s="1"/>
      <c r="AM1557" s="688">
        <f>IFERROR($H1557/SUMIF($A:$A,$A1557,$H:$H)*SUMIF(Summary!$A$230:$A$266,$A1557,Summary!$P$230:$P$266),0)</f>
        <v>0</v>
      </c>
      <c r="AN1557" s="688">
        <f>IFERROR($H1557/SUMIF($A:$A,$A1557,$H:$H)*(SUMIF(Summary!$A$230:$A$266,$A1557,Summary!$L$230:$L$266)+SUMIF(Summary!$A$281:$A$317,$A1557,Summary!$L$281:$L$317))-AM1557,0)</f>
        <v>0</v>
      </c>
      <c r="AO1557" s="688">
        <f>IFERROR($H1557/SUMIF($A:$A,$A1557,$H:$H)*SUMIF(Summary!$A$230:$A$266,$A1557,Summary!$Q$230:$Q$266),0)</f>
        <v>0</v>
      </c>
      <c r="AP1557" s="688">
        <f>IFERROR($H1557/SUMIF($A:$A,$A1557,$H:$H)*(SUMIF(Summary!$A$230:$A$266,$A1557,Summary!$L$230:$L$266)+SUMIF(Summary!$A$281:$A$317,$A1557,Summary!$L$281:$L$317))-AO1557,0)</f>
        <v>0</v>
      </c>
      <c r="AQ1557" s="306"/>
      <c r="AR1557" s="688">
        <f t="shared" ca="1" si="362"/>
        <v>0</v>
      </c>
      <c r="AS1557" s="688">
        <f t="shared" ca="1" si="363"/>
        <v>0</v>
      </c>
    </row>
    <row r="1558" spans="1:45" s="15" customFormat="1" x14ac:dyDescent="0.2">
      <c r="A1558" s="423">
        <v>3639</v>
      </c>
      <c r="B1558" s="424">
        <v>4</v>
      </c>
      <c r="C1558" s="425" t="s">
        <v>320</v>
      </c>
      <c r="D1558" s="422">
        <f t="shared" si="364"/>
        <v>0</v>
      </c>
      <c r="E1558" s="422">
        <f t="shared" si="365"/>
        <v>0</v>
      </c>
      <c r="F1558" s="422">
        <f t="shared" si="366"/>
        <v>0</v>
      </c>
      <c r="G1558" s="422">
        <f t="shared" si="367"/>
        <v>0</v>
      </c>
      <c r="H1558" s="22">
        <f t="shared" si="368"/>
        <v>0</v>
      </c>
      <c r="I1558" s="116">
        <v>0</v>
      </c>
      <c r="J1558" s="116">
        <v>0</v>
      </c>
      <c r="K1558" s="116">
        <v>0</v>
      </c>
      <c r="L1558" s="116">
        <v>0</v>
      </c>
      <c r="M1558" s="22">
        <f t="shared" si="369"/>
        <v>0</v>
      </c>
      <c r="N1558" s="116">
        <v>0</v>
      </c>
      <c r="O1558" s="116">
        <v>0</v>
      </c>
      <c r="P1558" s="116">
        <v>0</v>
      </c>
      <c r="Q1558" s="116">
        <v>0</v>
      </c>
      <c r="R1558" s="22">
        <f t="shared" si="370"/>
        <v>0</v>
      </c>
      <c r="S1558" s="116">
        <v>0</v>
      </c>
      <c r="T1558" s="116">
        <v>0</v>
      </c>
      <c r="U1558" s="116">
        <v>0</v>
      </c>
      <c r="V1558" s="116">
        <v>0</v>
      </c>
      <c r="W1558" s="22">
        <f t="shared" si="371"/>
        <v>0</v>
      </c>
      <c r="X1558" s="22">
        <f t="shared" si="372"/>
        <v>0</v>
      </c>
      <c r="Y1558" s="22">
        <f ca="1">OFFSET('Cost Study'!$B$7,'Operations Support'!$C1558,'Operations Support'!$B1558)*$H1558</f>
        <v>0</v>
      </c>
      <c r="Z1558" s="23">
        <f ca="1">Y1558*'Cost Study'!$B$31</f>
        <v>0</v>
      </c>
      <c r="AA1558" s="23">
        <f ca="1">IF(A1558=10298,1.51,1)*IF($B1558&lt;3,$D1558*'Cost Study'!$B$32*OFFSET('Cost Study'!$B$7,'Operations Support'!$C1558,'Operations Support'!$B1558),0)</f>
        <v>0</v>
      </c>
      <c r="AB1558" s="24">
        <f ca="1">AA1558*'Cost Study'!$B$31</f>
        <v>0</v>
      </c>
      <c r="AC1558" s="23">
        <f ca="1">Y1558*'Cost Study'!$B$31</f>
        <v>0</v>
      </c>
      <c r="AD1558" s="24">
        <f ca="1">AA1558*'Cost Study'!$B$31</f>
        <v>0</v>
      </c>
      <c r="AE1558" s="377">
        <f t="shared" ca="1" si="373"/>
        <v>0</v>
      </c>
      <c r="AF1558" s="377">
        <f t="shared" ca="1" si="374"/>
        <v>0</v>
      </c>
      <c r="AH1558" s="688">
        <f>IFERROR($H1558/SUMIF($A:$A,$A1558,$H:$H)*SUMIF(Summary!$A$110:$A$186,$A1558,Summary!$P$110:$P$186),0)</f>
        <v>0</v>
      </c>
      <c r="AI1558" s="689">
        <f t="shared" ca="1" si="360"/>
        <v>0</v>
      </c>
      <c r="AJ1558" s="688">
        <f>IFERROR(H1558/SUMIF(A:A,A1558,H:H)*SUMIF(Summary!$A$110:$A$186,'Operations Support'!A1558,Summary!$Q$110:$Q$186),0)</f>
        <v>0</v>
      </c>
      <c r="AK1558" s="688">
        <f t="shared" ca="1" si="361"/>
        <v>0</v>
      </c>
      <c r="AL1558" s="1"/>
      <c r="AM1558" s="688">
        <f>IFERROR($H1558/SUMIF($A:$A,$A1558,$H:$H)*SUMIF(Summary!$A$230:$A$266,$A1558,Summary!$P$230:$P$266),0)</f>
        <v>0</v>
      </c>
      <c r="AN1558" s="688">
        <f>IFERROR($H1558/SUMIF($A:$A,$A1558,$H:$H)*(SUMIF(Summary!$A$230:$A$266,$A1558,Summary!$L$230:$L$266)+SUMIF(Summary!$A$281:$A$317,$A1558,Summary!$L$281:$L$317))-AM1558,0)</f>
        <v>0</v>
      </c>
      <c r="AO1558" s="688">
        <f>IFERROR($H1558/SUMIF($A:$A,$A1558,$H:$H)*SUMIF(Summary!$A$230:$A$266,$A1558,Summary!$Q$230:$Q$266),0)</f>
        <v>0</v>
      </c>
      <c r="AP1558" s="688">
        <f>IFERROR($H1558/SUMIF($A:$A,$A1558,$H:$H)*(SUMIF(Summary!$A$230:$A$266,$A1558,Summary!$L$230:$L$266)+SUMIF(Summary!$A$281:$A$317,$A1558,Summary!$L$281:$L$317))-AO1558,0)</f>
        <v>0</v>
      </c>
      <c r="AQ1558" s="306"/>
      <c r="AR1558" s="688">
        <f t="shared" ca="1" si="362"/>
        <v>0</v>
      </c>
      <c r="AS1558" s="688">
        <f t="shared" ca="1" si="363"/>
        <v>0</v>
      </c>
    </row>
    <row r="1559" spans="1:45" x14ac:dyDescent="0.2">
      <c r="A1559" s="423">
        <v>3639</v>
      </c>
      <c r="B1559" s="424">
        <v>5</v>
      </c>
      <c r="C1559" s="425" t="s">
        <v>300</v>
      </c>
      <c r="D1559" s="422">
        <f t="shared" si="364"/>
        <v>0</v>
      </c>
      <c r="E1559" s="422">
        <f t="shared" si="365"/>
        <v>0</v>
      </c>
      <c r="F1559" s="422">
        <f t="shared" si="366"/>
        <v>0</v>
      </c>
      <c r="G1559" s="422">
        <f t="shared" si="367"/>
        <v>0</v>
      </c>
      <c r="H1559" s="22">
        <f t="shared" si="368"/>
        <v>0</v>
      </c>
      <c r="I1559" s="116">
        <v>0</v>
      </c>
      <c r="J1559" s="116">
        <v>0</v>
      </c>
      <c r="K1559" s="116">
        <v>0</v>
      </c>
      <c r="L1559" s="116">
        <v>0</v>
      </c>
      <c r="M1559" s="22">
        <f t="shared" si="369"/>
        <v>0</v>
      </c>
      <c r="N1559" s="116">
        <v>0</v>
      </c>
      <c r="O1559" s="116">
        <v>0</v>
      </c>
      <c r="P1559" s="116">
        <v>0</v>
      </c>
      <c r="Q1559" s="116">
        <v>0</v>
      </c>
      <c r="R1559" s="22">
        <f t="shared" si="370"/>
        <v>0</v>
      </c>
      <c r="S1559" s="116">
        <v>0</v>
      </c>
      <c r="T1559" s="116">
        <v>0</v>
      </c>
      <c r="U1559" s="116">
        <v>0</v>
      </c>
      <c r="V1559" s="116">
        <v>0</v>
      </c>
      <c r="W1559" s="22">
        <f t="shared" si="371"/>
        <v>0</v>
      </c>
      <c r="X1559" s="22">
        <f t="shared" si="372"/>
        <v>0</v>
      </c>
      <c r="Y1559" s="22">
        <f ca="1">OFFSET('Cost Study'!$B$7,'Operations Support'!$C1559,'Operations Support'!$B1559)*$H1559</f>
        <v>0</v>
      </c>
      <c r="Z1559" s="23">
        <f ca="1">Y1559*'Cost Study'!$B$31</f>
        <v>0</v>
      </c>
      <c r="AA1559" s="23">
        <f ca="1">IF(A1559=10298,1.51,1)*IF($B1559&lt;3,$D1559*'Cost Study'!$B$32*OFFSET('Cost Study'!$B$7,'Operations Support'!$C1559,'Operations Support'!$B1559),0)</f>
        <v>0</v>
      </c>
      <c r="AB1559" s="24">
        <f ca="1">AA1559*'Cost Study'!$B$31</f>
        <v>0</v>
      </c>
      <c r="AC1559" s="23">
        <f ca="1">Y1559*'Cost Study'!$B$31</f>
        <v>0</v>
      </c>
      <c r="AD1559" s="24">
        <f ca="1">AA1559*'Cost Study'!$B$31</f>
        <v>0</v>
      </c>
      <c r="AE1559" s="377">
        <f t="shared" ca="1" si="373"/>
        <v>0</v>
      </c>
      <c r="AF1559" s="377">
        <f t="shared" ca="1" si="374"/>
        <v>0</v>
      </c>
      <c r="AH1559" s="688">
        <f>IFERROR($H1559/SUMIF($A:$A,$A1559,$H:$H)*SUMIF(Summary!$A$110:$A$186,$A1559,Summary!$P$110:$P$186),0)</f>
        <v>0</v>
      </c>
      <c r="AI1559" s="689">
        <f t="shared" ca="1" si="360"/>
        <v>0</v>
      </c>
      <c r="AJ1559" s="688">
        <f>IFERROR(H1559/SUMIF(A:A,A1559,H:H)*SUMIF(Summary!$A$110:$A$186,'Operations Support'!A1559,Summary!$Q$110:$Q$186),0)</f>
        <v>0</v>
      </c>
      <c r="AK1559" s="688">
        <f t="shared" ca="1" si="361"/>
        <v>0</v>
      </c>
      <c r="AM1559" s="688">
        <f>IFERROR($H1559/SUMIF($A:$A,$A1559,$H:$H)*SUMIF(Summary!$A$230:$A$266,$A1559,Summary!$P$230:$P$266),0)</f>
        <v>0</v>
      </c>
      <c r="AN1559" s="688">
        <f>IFERROR($H1559/SUMIF($A:$A,$A1559,$H:$H)*(SUMIF(Summary!$A$230:$A$266,$A1559,Summary!$L$230:$L$266)+SUMIF(Summary!$A$281:$A$317,$A1559,Summary!$L$281:$L$317))-AM1559,0)</f>
        <v>0</v>
      </c>
      <c r="AO1559" s="688">
        <f>IFERROR($H1559/SUMIF($A:$A,$A1559,$H:$H)*SUMIF(Summary!$A$230:$A$266,$A1559,Summary!$Q$230:$Q$266),0)</f>
        <v>0</v>
      </c>
      <c r="AP1559" s="688">
        <f>IFERROR($H1559/SUMIF($A:$A,$A1559,$H:$H)*(SUMIF(Summary!$A$230:$A$266,$A1559,Summary!$L$230:$L$266)+SUMIF(Summary!$A$281:$A$317,$A1559,Summary!$L$281:$L$317))-AO1559,0)</f>
        <v>0</v>
      </c>
      <c r="AQ1559" s="306"/>
      <c r="AR1559" s="688">
        <f t="shared" ca="1" si="362"/>
        <v>0</v>
      </c>
      <c r="AS1559" s="688">
        <f t="shared" ca="1" si="363"/>
        <v>0</v>
      </c>
    </row>
    <row r="1560" spans="1:45" x14ac:dyDescent="0.2">
      <c r="A1560" s="423">
        <v>3639</v>
      </c>
      <c r="B1560" s="424">
        <v>5</v>
      </c>
      <c r="C1560" s="425" t="s">
        <v>301</v>
      </c>
      <c r="D1560" s="422">
        <f t="shared" si="364"/>
        <v>0</v>
      </c>
      <c r="E1560" s="422">
        <f t="shared" si="365"/>
        <v>0</v>
      </c>
      <c r="F1560" s="422">
        <f t="shared" si="366"/>
        <v>0</v>
      </c>
      <c r="G1560" s="422">
        <f t="shared" si="367"/>
        <v>0</v>
      </c>
      <c r="H1560" s="22">
        <f t="shared" si="368"/>
        <v>0</v>
      </c>
      <c r="I1560" s="116">
        <v>0</v>
      </c>
      <c r="J1560" s="116">
        <v>0</v>
      </c>
      <c r="K1560" s="116">
        <v>0</v>
      </c>
      <c r="L1560" s="116">
        <v>0</v>
      </c>
      <c r="M1560" s="22">
        <f t="shared" si="369"/>
        <v>0</v>
      </c>
      <c r="N1560" s="116">
        <v>0</v>
      </c>
      <c r="O1560" s="116">
        <v>0</v>
      </c>
      <c r="P1560" s="116">
        <v>0</v>
      </c>
      <c r="Q1560" s="116">
        <v>0</v>
      </c>
      <c r="R1560" s="22">
        <f t="shared" si="370"/>
        <v>0</v>
      </c>
      <c r="S1560" s="116">
        <v>0</v>
      </c>
      <c r="T1560" s="116">
        <v>0</v>
      </c>
      <c r="U1560" s="116">
        <v>0</v>
      </c>
      <c r="V1560" s="116">
        <v>0</v>
      </c>
      <c r="W1560" s="22">
        <f t="shared" si="371"/>
        <v>0</v>
      </c>
      <c r="X1560" s="22">
        <f t="shared" si="372"/>
        <v>0</v>
      </c>
      <c r="Y1560" s="22">
        <f ca="1">OFFSET('Cost Study'!$B$7,'Operations Support'!$C1560,'Operations Support'!$B1560)*$H1560</f>
        <v>0</v>
      </c>
      <c r="Z1560" s="23">
        <f ca="1">Y1560*'Cost Study'!$B$31</f>
        <v>0</v>
      </c>
      <c r="AA1560" s="23">
        <f ca="1">IF(A1560=10298,1.51,1)*IF($B1560&lt;3,$D1560*'Cost Study'!$B$32*OFFSET('Cost Study'!$B$7,'Operations Support'!$C1560,'Operations Support'!$B1560),0)</f>
        <v>0</v>
      </c>
      <c r="AB1560" s="24">
        <f ca="1">AA1560*'Cost Study'!$B$31</f>
        <v>0</v>
      </c>
      <c r="AC1560" s="23">
        <f ca="1">Y1560*'Cost Study'!$B$31</f>
        <v>0</v>
      </c>
      <c r="AD1560" s="24">
        <f ca="1">AA1560*'Cost Study'!$B$31</f>
        <v>0</v>
      </c>
      <c r="AE1560" s="377">
        <f t="shared" ca="1" si="373"/>
        <v>0</v>
      </c>
      <c r="AF1560" s="377">
        <f t="shared" ca="1" si="374"/>
        <v>0</v>
      </c>
      <c r="AH1560" s="688">
        <f>IFERROR($H1560/SUMIF($A:$A,$A1560,$H:$H)*SUMIF(Summary!$A$110:$A$186,$A1560,Summary!$P$110:$P$186),0)</f>
        <v>0</v>
      </c>
      <c r="AI1560" s="689">
        <f t="shared" ca="1" si="360"/>
        <v>0</v>
      </c>
      <c r="AJ1560" s="688">
        <f>IFERROR(H1560/SUMIF(A:A,A1560,H:H)*SUMIF(Summary!$A$110:$A$186,'Operations Support'!A1560,Summary!$Q$110:$Q$186),0)</f>
        <v>0</v>
      </c>
      <c r="AK1560" s="688">
        <f t="shared" ca="1" si="361"/>
        <v>0</v>
      </c>
      <c r="AM1560" s="688">
        <f>IFERROR($H1560/SUMIF($A:$A,$A1560,$H:$H)*SUMIF(Summary!$A$230:$A$266,$A1560,Summary!$P$230:$P$266),0)</f>
        <v>0</v>
      </c>
      <c r="AN1560" s="688">
        <f>IFERROR($H1560/SUMIF($A:$A,$A1560,$H:$H)*(SUMIF(Summary!$A$230:$A$266,$A1560,Summary!$L$230:$L$266)+SUMIF(Summary!$A$281:$A$317,$A1560,Summary!$L$281:$L$317))-AM1560,0)</f>
        <v>0</v>
      </c>
      <c r="AO1560" s="688">
        <f>IFERROR($H1560/SUMIF($A:$A,$A1560,$H:$H)*SUMIF(Summary!$A$230:$A$266,$A1560,Summary!$Q$230:$Q$266),0)</f>
        <v>0</v>
      </c>
      <c r="AP1560" s="688">
        <f>IFERROR($H1560/SUMIF($A:$A,$A1560,$H:$H)*(SUMIF(Summary!$A$230:$A$266,$A1560,Summary!$L$230:$L$266)+SUMIF(Summary!$A$281:$A$317,$A1560,Summary!$L$281:$L$317))-AO1560,0)</f>
        <v>0</v>
      </c>
      <c r="AQ1560" s="306"/>
      <c r="AR1560" s="688">
        <f t="shared" ca="1" si="362"/>
        <v>0</v>
      </c>
      <c r="AS1560" s="688">
        <f t="shared" ca="1" si="363"/>
        <v>0</v>
      </c>
    </row>
    <row r="1561" spans="1:45" x14ac:dyDescent="0.2">
      <c r="A1561" s="423">
        <v>3639</v>
      </c>
      <c r="B1561" s="424">
        <v>5</v>
      </c>
      <c r="C1561" s="425" t="s">
        <v>302</v>
      </c>
      <c r="D1561" s="422">
        <f t="shared" si="364"/>
        <v>0</v>
      </c>
      <c r="E1561" s="422">
        <f t="shared" si="365"/>
        <v>0</v>
      </c>
      <c r="F1561" s="422">
        <f t="shared" si="366"/>
        <v>0</v>
      </c>
      <c r="G1561" s="422">
        <f t="shared" si="367"/>
        <v>0</v>
      </c>
      <c r="H1561" s="22">
        <f t="shared" si="368"/>
        <v>0</v>
      </c>
      <c r="I1561" s="116">
        <v>0</v>
      </c>
      <c r="J1561" s="116">
        <v>0</v>
      </c>
      <c r="K1561" s="116">
        <v>0</v>
      </c>
      <c r="L1561" s="116">
        <v>0</v>
      </c>
      <c r="M1561" s="22">
        <f t="shared" si="369"/>
        <v>0</v>
      </c>
      <c r="N1561" s="116">
        <v>0</v>
      </c>
      <c r="O1561" s="116">
        <v>0</v>
      </c>
      <c r="P1561" s="116">
        <v>0</v>
      </c>
      <c r="Q1561" s="116">
        <v>0</v>
      </c>
      <c r="R1561" s="22">
        <f t="shared" si="370"/>
        <v>0</v>
      </c>
      <c r="S1561" s="116">
        <v>0</v>
      </c>
      <c r="T1561" s="116">
        <v>0</v>
      </c>
      <c r="U1561" s="116">
        <v>0</v>
      </c>
      <c r="V1561" s="116">
        <v>0</v>
      </c>
      <c r="W1561" s="22">
        <f t="shared" si="371"/>
        <v>0</v>
      </c>
      <c r="X1561" s="22">
        <f t="shared" si="372"/>
        <v>0</v>
      </c>
      <c r="Y1561" s="22">
        <f ca="1">OFFSET('Cost Study'!$B$7,'Operations Support'!$C1561,'Operations Support'!$B1561)*$H1561</f>
        <v>0</v>
      </c>
      <c r="Z1561" s="23">
        <f ca="1">Y1561*'Cost Study'!$B$31</f>
        <v>0</v>
      </c>
      <c r="AA1561" s="23">
        <f ca="1">IF(A1561=10298,1.51,1)*IF($B1561&lt;3,$D1561*'Cost Study'!$B$32*OFFSET('Cost Study'!$B$7,'Operations Support'!$C1561,'Operations Support'!$B1561),0)</f>
        <v>0</v>
      </c>
      <c r="AB1561" s="24">
        <f ca="1">AA1561*'Cost Study'!$B$31</f>
        <v>0</v>
      </c>
      <c r="AC1561" s="23">
        <f ca="1">Y1561*'Cost Study'!$B$31</f>
        <v>0</v>
      </c>
      <c r="AD1561" s="24">
        <f ca="1">AA1561*'Cost Study'!$B$31</f>
        <v>0</v>
      </c>
      <c r="AE1561" s="377">
        <f t="shared" ca="1" si="373"/>
        <v>0</v>
      </c>
      <c r="AF1561" s="377">
        <f t="shared" ca="1" si="374"/>
        <v>0</v>
      </c>
      <c r="AH1561" s="688">
        <f>IFERROR($H1561/SUMIF($A:$A,$A1561,$H:$H)*SUMIF(Summary!$A$110:$A$186,$A1561,Summary!$P$110:$P$186),0)</f>
        <v>0</v>
      </c>
      <c r="AI1561" s="689">
        <f t="shared" ca="1" si="360"/>
        <v>0</v>
      </c>
      <c r="AJ1561" s="688">
        <f>IFERROR(H1561/SUMIF(A:A,A1561,H:H)*SUMIF(Summary!$A$110:$A$186,'Operations Support'!A1561,Summary!$Q$110:$Q$186),0)</f>
        <v>0</v>
      </c>
      <c r="AK1561" s="688">
        <f t="shared" ca="1" si="361"/>
        <v>0</v>
      </c>
      <c r="AM1561" s="688">
        <f>IFERROR($H1561/SUMIF($A:$A,$A1561,$H:$H)*SUMIF(Summary!$A$230:$A$266,$A1561,Summary!$P$230:$P$266),0)</f>
        <v>0</v>
      </c>
      <c r="AN1561" s="688">
        <f>IFERROR($H1561/SUMIF($A:$A,$A1561,$H:$H)*(SUMIF(Summary!$A$230:$A$266,$A1561,Summary!$L$230:$L$266)+SUMIF(Summary!$A$281:$A$317,$A1561,Summary!$L$281:$L$317))-AM1561,0)</f>
        <v>0</v>
      </c>
      <c r="AO1561" s="688">
        <f>IFERROR($H1561/SUMIF($A:$A,$A1561,$H:$H)*SUMIF(Summary!$A$230:$A$266,$A1561,Summary!$Q$230:$Q$266),0)</f>
        <v>0</v>
      </c>
      <c r="AP1561" s="688">
        <f>IFERROR($H1561/SUMIF($A:$A,$A1561,$H:$H)*(SUMIF(Summary!$A$230:$A$266,$A1561,Summary!$L$230:$L$266)+SUMIF(Summary!$A$281:$A$317,$A1561,Summary!$L$281:$L$317))-AO1561,0)</f>
        <v>0</v>
      </c>
      <c r="AQ1561" s="306"/>
      <c r="AR1561" s="688">
        <f t="shared" ca="1" si="362"/>
        <v>0</v>
      </c>
      <c r="AS1561" s="688">
        <f t="shared" ca="1" si="363"/>
        <v>0</v>
      </c>
    </row>
    <row r="1562" spans="1:45" x14ac:dyDescent="0.2">
      <c r="A1562" s="423">
        <v>3639</v>
      </c>
      <c r="B1562" s="424">
        <v>5</v>
      </c>
      <c r="C1562" s="425" t="s">
        <v>303</v>
      </c>
      <c r="D1562" s="422">
        <f t="shared" si="364"/>
        <v>0</v>
      </c>
      <c r="E1562" s="422">
        <f t="shared" si="365"/>
        <v>0</v>
      </c>
      <c r="F1562" s="422">
        <f t="shared" si="366"/>
        <v>0</v>
      </c>
      <c r="G1562" s="422">
        <f t="shared" si="367"/>
        <v>0</v>
      </c>
      <c r="H1562" s="22">
        <f t="shared" si="368"/>
        <v>0</v>
      </c>
      <c r="I1562" s="116">
        <v>0</v>
      </c>
      <c r="J1562" s="116">
        <v>0</v>
      </c>
      <c r="K1562" s="116">
        <v>0</v>
      </c>
      <c r="L1562" s="116">
        <v>0</v>
      </c>
      <c r="M1562" s="22">
        <f t="shared" si="369"/>
        <v>0</v>
      </c>
      <c r="N1562" s="116">
        <v>0</v>
      </c>
      <c r="O1562" s="116">
        <v>0</v>
      </c>
      <c r="P1562" s="116">
        <v>0</v>
      </c>
      <c r="Q1562" s="116">
        <v>0</v>
      </c>
      <c r="R1562" s="22">
        <f t="shared" si="370"/>
        <v>0</v>
      </c>
      <c r="S1562" s="116">
        <v>0</v>
      </c>
      <c r="T1562" s="116">
        <v>0</v>
      </c>
      <c r="U1562" s="116">
        <v>0</v>
      </c>
      <c r="V1562" s="116">
        <v>0</v>
      </c>
      <c r="W1562" s="22">
        <f t="shared" si="371"/>
        <v>0</v>
      </c>
      <c r="X1562" s="22">
        <f t="shared" si="372"/>
        <v>0</v>
      </c>
      <c r="Y1562" s="22">
        <f ca="1">OFFSET('Cost Study'!$B$7,'Operations Support'!$C1562,'Operations Support'!$B1562)*$H1562</f>
        <v>0</v>
      </c>
      <c r="Z1562" s="23">
        <f ca="1">Y1562*'Cost Study'!$B$31</f>
        <v>0</v>
      </c>
      <c r="AA1562" s="23">
        <f ca="1">IF(A1562=10298,1.51,1)*IF($B1562&lt;3,$D1562*'Cost Study'!$B$32*OFFSET('Cost Study'!$B$7,'Operations Support'!$C1562,'Operations Support'!$B1562),0)</f>
        <v>0</v>
      </c>
      <c r="AB1562" s="24">
        <f ca="1">AA1562*'Cost Study'!$B$31</f>
        <v>0</v>
      </c>
      <c r="AC1562" s="23">
        <f ca="1">Y1562*'Cost Study'!$B$31</f>
        <v>0</v>
      </c>
      <c r="AD1562" s="24">
        <f ca="1">AA1562*'Cost Study'!$B$31</f>
        <v>0</v>
      </c>
      <c r="AE1562" s="377">
        <f t="shared" ca="1" si="373"/>
        <v>0</v>
      </c>
      <c r="AF1562" s="377">
        <f t="shared" ca="1" si="374"/>
        <v>0</v>
      </c>
      <c r="AH1562" s="688">
        <f>IFERROR($H1562/SUMIF($A:$A,$A1562,$H:$H)*SUMIF(Summary!$A$110:$A$186,$A1562,Summary!$P$110:$P$186),0)</f>
        <v>0</v>
      </c>
      <c r="AI1562" s="689">
        <f t="shared" ca="1" si="360"/>
        <v>0</v>
      </c>
      <c r="AJ1562" s="688">
        <f>IFERROR(H1562/SUMIF(A:A,A1562,H:H)*SUMIF(Summary!$A$110:$A$186,'Operations Support'!A1562,Summary!$Q$110:$Q$186),0)</f>
        <v>0</v>
      </c>
      <c r="AK1562" s="688">
        <f t="shared" ca="1" si="361"/>
        <v>0</v>
      </c>
      <c r="AM1562" s="688">
        <f>IFERROR($H1562/SUMIF($A:$A,$A1562,$H:$H)*SUMIF(Summary!$A$230:$A$266,$A1562,Summary!$P$230:$P$266),0)</f>
        <v>0</v>
      </c>
      <c r="AN1562" s="688">
        <f>IFERROR($H1562/SUMIF($A:$A,$A1562,$H:$H)*(SUMIF(Summary!$A$230:$A$266,$A1562,Summary!$L$230:$L$266)+SUMIF(Summary!$A$281:$A$317,$A1562,Summary!$L$281:$L$317))-AM1562,0)</f>
        <v>0</v>
      </c>
      <c r="AO1562" s="688">
        <f>IFERROR($H1562/SUMIF($A:$A,$A1562,$H:$H)*SUMIF(Summary!$A$230:$A$266,$A1562,Summary!$Q$230:$Q$266),0)</f>
        <v>0</v>
      </c>
      <c r="AP1562" s="688">
        <f>IFERROR($H1562/SUMIF($A:$A,$A1562,$H:$H)*(SUMIF(Summary!$A$230:$A$266,$A1562,Summary!$L$230:$L$266)+SUMIF(Summary!$A$281:$A$317,$A1562,Summary!$L$281:$L$317))-AO1562,0)</f>
        <v>0</v>
      </c>
      <c r="AQ1562" s="306"/>
      <c r="AR1562" s="688">
        <f t="shared" ca="1" si="362"/>
        <v>0</v>
      </c>
      <c r="AS1562" s="688">
        <f t="shared" ca="1" si="363"/>
        <v>0</v>
      </c>
    </row>
    <row r="1563" spans="1:45" x14ac:dyDescent="0.2">
      <c r="A1563" s="423">
        <v>3639</v>
      </c>
      <c r="B1563" s="424">
        <v>5</v>
      </c>
      <c r="C1563" s="425" t="s">
        <v>304</v>
      </c>
      <c r="D1563" s="422">
        <f t="shared" si="364"/>
        <v>0</v>
      </c>
      <c r="E1563" s="422">
        <f t="shared" si="365"/>
        <v>0</v>
      </c>
      <c r="F1563" s="422">
        <f t="shared" si="366"/>
        <v>0</v>
      </c>
      <c r="G1563" s="422">
        <f t="shared" si="367"/>
        <v>0</v>
      </c>
      <c r="H1563" s="22">
        <f t="shared" si="368"/>
        <v>0</v>
      </c>
      <c r="I1563" s="116">
        <v>0</v>
      </c>
      <c r="J1563" s="116">
        <v>0</v>
      </c>
      <c r="K1563" s="116">
        <v>0</v>
      </c>
      <c r="L1563" s="116">
        <v>0</v>
      </c>
      <c r="M1563" s="22">
        <f t="shared" si="369"/>
        <v>0</v>
      </c>
      <c r="N1563" s="116">
        <v>0</v>
      </c>
      <c r="O1563" s="116">
        <v>0</v>
      </c>
      <c r="P1563" s="116">
        <v>0</v>
      </c>
      <c r="Q1563" s="116">
        <v>0</v>
      </c>
      <c r="R1563" s="22">
        <f t="shared" si="370"/>
        <v>0</v>
      </c>
      <c r="S1563" s="116">
        <v>0</v>
      </c>
      <c r="T1563" s="116">
        <v>0</v>
      </c>
      <c r="U1563" s="116">
        <v>0</v>
      </c>
      <c r="V1563" s="116">
        <v>0</v>
      </c>
      <c r="W1563" s="22">
        <f t="shared" si="371"/>
        <v>0</v>
      </c>
      <c r="X1563" s="22">
        <f t="shared" si="372"/>
        <v>0</v>
      </c>
      <c r="Y1563" s="22">
        <f ca="1">OFFSET('Cost Study'!$B$7,'Operations Support'!$C1563,'Operations Support'!$B1563)*$H1563</f>
        <v>0</v>
      </c>
      <c r="Z1563" s="23">
        <f ca="1">Y1563*'Cost Study'!$B$31</f>
        <v>0</v>
      </c>
      <c r="AA1563" s="23">
        <f ca="1">IF(A1563=10298,1.51,1)*IF($B1563&lt;3,$D1563*'Cost Study'!$B$32*OFFSET('Cost Study'!$B$7,'Operations Support'!$C1563,'Operations Support'!$B1563),0)</f>
        <v>0</v>
      </c>
      <c r="AB1563" s="24">
        <f ca="1">AA1563*'Cost Study'!$B$31</f>
        <v>0</v>
      </c>
      <c r="AC1563" s="23">
        <f ca="1">Y1563*'Cost Study'!$B$31</f>
        <v>0</v>
      </c>
      <c r="AD1563" s="24">
        <f ca="1">AA1563*'Cost Study'!$B$31</f>
        <v>0</v>
      </c>
      <c r="AE1563" s="377">
        <f t="shared" ca="1" si="373"/>
        <v>0</v>
      </c>
      <c r="AF1563" s="377">
        <f t="shared" ca="1" si="374"/>
        <v>0</v>
      </c>
      <c r="AH1563" s="688">
        <f>IFERROR($H1563/SUMIF($A:$A,$A1563,$H:$H)*SUMIF(Summary!$A$110:$A$186,$A1563,Summary!$P$110:$P$186),0)</f>
        <v>0</v>
      </c>
      <c r="AI1563" s="689">
        <f t="shared" ca="1" si="360"/>
        <v>0</v>
      </c>
      <c r="AJ1563" s="688">
        <f>IFERROR(H1563/SUMIF(A:A,A1563,H:H)*SUMIF(Summary!$A$110:$A$186,'Operations Support'!A1563,Summary!$Q$110:$Q$186),0)</f>
        <v>0</v>
      </c>
      <c r="AK1563" s="688">
        <f t="shared" ca="1" si="361"/>
        <v>0</v>
      </c>
      <c r="AM1563" s="688">
        <f>IFERROR($H1563/SUMIF($A:$A,$A1563,$H:$H)*SUMIF(Summary!$A$230:$A$266,$A1563,Summary!$P$230:$P$266),0)</f>
        <v>0</v>
      </c>
      <c r="AN1563" s="688">
        <f>IFERROR($H1563/SUMIF($A:$A,$A1563,$H:$H)*(SUMIF(Summary!$A$230:$A$266,$A1563,Summary!$L$230:$L$266)+SUMIF(Summary!$A$281:$A$317,$A1563,Summary!$L$281:$L$317))-AM1563,0)</f>
        <v>0</v>
      </c>
      <c r="AO1563" s="688">
        <f>IFERROR($H1563/SUMIF($A:$A,$A1563,$H:$H)*SUMIF(Summary!$A$230:$A$266,$A1563,Summary!$Q$230:$Q$266),0)</f>
        <v>0</v>
      </c>
      <c r="AP1563" s="688">
        <f>IFERROR($H1563/SUMIF($A:$A,$A1563,$H:$H)*(SUMIF(Summary!$A$230:$A$266,$A1563,Summary!$L$230:$L$266)+SUMIF(Summary!$A$281:$A$317,$A1563,Summary!$L$281:$L$317))-AO1563,0)</f>
        <v>0</v>
      </c>
      <c r="AQ1563" s="306"/>
      <c r="AR1563" s="688">
        <f t="shared" ca="1" si="362"/>
        <v>0</v>
      </c>
      <c r="AS1563" s="688">
        <f t="shared" ca="1" si="363"/>
        <v>0</v>
      </c>
    </row>
    <row r="1564" spans="1:45" x14ac:dyDescent="0.2">
      <c r="A1564" s="423">
        <v>3639</v>
      </c>
      <c r="B1564" s="424">
        <v>5</v>
      </c>
      <c r="C1564" s="425" t="s">
        <v>305</v>
      </c>
      <c r="D1564" s="422">
        <f t="shared" si="364"/>
        <v>0</v>
      </c>
      <c r="E1564" s="422">
        <f t="shared" si="365"/>
        <v>0</v>
      </c>
      <c r="F1564" s="422">
        <f t="shared" si="366"/>
        <v>0</v>
      </c>
      <c r="G1564" s="422">
        <f t="shared" si="367"/>
        <v>0</v>
      </c>
      <c r="H1564" s="22">
        <f t="shared" si="368"/>
        <v>0</v>
      </c>
      <c r="I1564" s="116">
        <v>0</v>
      </c>
      <c r="J1564" s="116">
        <v>0</v>
      </c>
      <c r="K1564" s="116">
        <v>0</v>
      </c>
      <c r="L1564" s="116">
        <v>0</v>
      </c>
      <c r="M1564" s="22">
        <f t="shared" si="369"/>
        <v>0</v>
      </c>
      <c r="N1564" s="116">
        <v>0</v>
      </c>
      <c r="O1564" s="116">
        <v>0</v>
      </c>
      <c r="P1564" s="116">
        <v>0</v>
      </c>
      <c r="Q1564" s="116">
        <v>0</v>
      </c>
      <c r="R1564" s="22">
        <f t="shared" si="370"/>
        <v>0</v>
      </c>
      <c r="S1564" s="116">
        <v>0</v>
      </c>
      <c r="T1564" s="116">
        <v>0</v>
      </c>
      <c r="U1564" s="116">
        <v>0</v>
      </c>
      <c r="V1564" s="116">
        <v>0</v>
      </c>
      <c r="W1564" s="22">
        <f t="shared" si="371"/>
        <v>0</v>
      </c>
      <c r="X1564" s="22">
        <f t="shared" si="372"/>
        <v>0</v>
      </c>
      <c r="Y1564" s="22">
        <f ca="1">OFFSET('Cost Study'!$B$7,'Operations Support'!$C1564,'Operations Support'!$B1564)*$H1564</f>
        <v>0</v>
      </c>
      <c r="Z1564" s="23">
        <f ca="1">Y1564*'Cost Study'!$B$31</f>
        <v>0</v>
      </c>
      <c r="AA1564" s="23">
        <f ca="1">IF(A1564=10298,1.51,1)*IF($B1564&lt;3,$D1564*'Cost Study'!$B$32*OFFSET('Cost Study'!$B$7,'Operations Support'!$C1564,'Operations Support'!$B1564),0)</f>
        <v>0</v>
      </c>
      <c r="AB1564" s="24">
        <f ca="1">AA1564*'Cost Study'!$B$31</f>
        <v>0</v>
      </c>
      <c r="AC1564" s="23">
        <f ca="1">Y1564*'Cost Study'!$B$31</f>
        <v>0</v>
      </c>
      <c r="AD1564" s="24">
        <f ca="1">AA1564*'Cost Study'!$B$31</f>
        <v>0</v>
      </c>
      <c r="AE1564" s="377">
        <f t="shared" ca="1" si="373"/>
        <v>0</v>
      </c>
      <c r="AF1564" s="377">
        <f t="shared" ca="1" si="374"/>
        <v>0</v>
      </c>
      <c r="AH1564" s="688">
        <f>IFERROR($H1564/SUMIF($A:$A,$A1564,$H:$H)*SUMIF(Summary!$A$110:$A$186,$A1564,Summary!$P$110:$P$186),0)</f>
        <v>0</v>
      </c>
      <c r="AI1564" s="689">
        <f t="shared" ca="1" si="360"/>
        <v>0</v>
      </c>
      <c r="AJ1564" s="688">
        <f>IFERROR(H1564/SUMIF(A:A,A1564,H:H)*SUMIF(Summary!$A$110:$A$186,'Operations Support'!A1564,Summary!$Q$110:$Q$186),0)</f>
        <v>0</v>
      </c>
      <c r="AK1564" s="688">
        <f t="shared" ca="1" si="361"/>
        <v>0</v>
      </c>
      <c r="AM1564" s="688">
        <f>IFERROR($H1564/SUMIF($A:$A,$A1564,$H:$H)*SUMIF(Summary!$A$230:$A$266,$A1564,Summary!$P$230:$P$266),0)</f>
        <v>0</v>
      </c>
      <c r="AN1564" s="688">
        <f>IFERROR($H1564/SUMIF($A:$A,$A1564,$H:$H)*(SUMIF(Summary!$A$230:$A$266,$A1564,Summary!$L$230:$L$266)+SUMIF(Summary!$A$281:$A$317,$A1564,Summary!$L$281:$L$317))-AM1564,0)</f>
        <v>0</v>
      </c>
      <c r="AO1564" s="688">
        <f>IFERROR($H1564/SUMIF($A:$A,$A1564,$H:$H)*SUMIF(Summary!$A$230:$A$266,$A1564,Summary!$Q$230:$Q$266),0)</f>
        <v>0</v>
      </c>
      <c r="AP1564" s="688">
        <f>IFERROR($H1564/SUMIF($A:$A,$A1564,$H:$H)*(SUMIF(Summary!$A$230:$A$266,$A1564,Summary!$L$230:$L$266)+SUMIF(Summary!$A$281:$A$317,$A1564,Summary!$L$281:$L$317))-AO1564,0)</f>
        <v>0</v>
      </c>
      <c r="AQ1564" s="306"/>
      <c r="AR1564" s="688">
        <f t="shared" ca="1" si="362"/>
        <v>0</v>
      </c>
      <c r="AS1564" s="688">
        <f t="shared" ca="1" si="363"/>
        <v>0</v>
      </c>
    </row>
    <row r="1565" spans="1:45" x14ac:dyDescent="0.2">
      <c r="A1565" s="423">
        <v>3639</v>
      </c>
      <c r="B1565" s="424">
        <v>5</v>
      </c>
      <c r="C1565" s="425" t="s">
        <v>306</v>
      </c>
      <c r="D1565" s="422">
        <f t="shared" si="364"/>
        <v>0</v>
      </c>
      <c r="E1565" s="422">
        <f t="shared" si="365"/>
        <v>0</v>
      </c>
      <c r="F1565" s="422">
        <f t="shared" si="366"/>
        <v>0</v>
      </c>
      <c r="G1565" s="422">
        <f t="shared" si="367"/>
        <v>0</v>
      </c>
      <c r="H1565" s="22">
        <f t="shared" si="368"/>
        <v>0</v>
      </c>
      <c r="I1565" s="116">
        <v>0</v>
      </c>
      <c r="J1565" s="116">
        <v>0</v>
      </c>
      <c r="K1565" s="116">
        <v>0</v>
      </c>
      <c r="L1565" s="116">
        <v>0</v>
      </c>
      <c r="M1565" s="22">
        <f t="shared" si="369"/>
        <v>0</v>
      </c>
      <c r="N1565" s="116">
        <v>0</v>
      </c>
      <c r="O1565" s="116">
        <v>0</v>
      </c>
      <c r="P1565" s="116">
        <v>0</v>
      </c>
      <c r="Q1565" s="116">
        <v>0</v>
      </c>
      <c r="R1565" s="22">
        <f t="shared" si="370"/>
        <v>0</v>
      </c>
      <c r="S1565" s="116">
        <v>0</v>
      </c>
      <c r="T1565" s="116">
        <v>0</v>
      </c>
      <c r="U1565" s="116">
        <v>0</v>
      </c>
      <c r="V1565" s="116">
        <v>0</v>
      </c>
      <c r="W1565" s="22">
        <f t="shared" si="371"/>
        <v>0</v>
      </c>
      <c r="X1565" s="22">
        <f t="shared" si="372"/>
        <v>0</v>
      </c>
      <c r="Y1565" s="22">
        <f ca="1">OFFSET('Cost Study'!$B$7,'Operations Support'!$C1565,'Operations Support'!$B1565)*$H1565</f>
        <v>0</v>
      </c>
      <c r="Z1565" s="23">
        <f ca="1">Y1565*'Cost Study'!$B$31</f>
        <v>0</v>
      </c>
      <c r="AA1565" s="23">
        <f ca="1">IF(A1565=10298,1.51,1)*IF($B1565&lt;3,$D1565*'Cost Study'!$B$32*OFFSET('Cost Study'!$B$7,'Operations Support'!$C1565,'Operations Support'!$B1565),0)</f>
        <v>0</v>
      </c>
      <c r="AB1565" s="24">
        <f ca="1">AA1565*'Cost Study'!$B$31</f>
        <v>0</v>
      </c>
      <c r="AC1565" s="23">
        <f ca="1">Y1565*'Cost Study'!$B$31</f>
        <v>0</v>
      </c>
      <c r="AD1565" s="24">
        <f ca="1">AA1565*'Cost Study'!$B$31</f>
        <v>0</v>
      </c>
      <c r="AE1565" s="377">
        <f t="shared" ca="1" si="373"/>
        <v>0</v>
      </c>
      <c r="AF1565" s="377">
        <f t="shared" ca="1" si="374"/>
        <v>0</v>
      </c>
      <c r="AH1565" s="688">
        <f>IFERROR($H1565/SUMIF($A:$A,$A1565,$H:$H)*SUMIF(Summary!$A$110:$A$186,$A1565,Summary!$P$110:$P$186),0)</f>
        <v>0</v>
      </c>
      <c r="AI1565" s="689">
        <f t="shared" ca="1" si="360"/>
        <v>0</v>
      </c>
      <c r="AJ1565" s="688">
        <f>IFERROR(H1565/SUMIF(A:A,A1565,H:H)*SUMIF(Summary!$A$110:$A$186,'Operations Support'!A1565,Summary!$Q$110:$Q$186),0)</f>
        <v>0</v>
      </c>
      <c r="AK1565" s="688">
        <f t="shared" ca="1" si="361"/>
        <v>0</v>
      </c>
      <c r="AM1565" s="688">
        <f>IFERROR($H1565/SUMIF($A:$A,$A1565,$H:$H)*SUMIF(Summary!$A$230:$A$266,$A1565,Summary!$P$230:$P$266),0)</f>
        <v>0</v>
      </c>
      <c r="AN1565" s="688">
        <f>IFERROR($H1565/SUMIF($A:$A,$A1565,$H:$H)*(SUMIF(Summary!$A$230:$A$266,$A1565,Summary!$L$230:$L$266)+SUMIF(Summary!$A$281:$A$317,$A1565,Summary!$L$281:$L$317))-AM1565,0)</f>
        <v>0</v>
      </c>
      <c r="AO1565" s="688">
        <f>IFERROR($H1565/SUMIF($A:$A,$A1565,$H:$H)*SUMIF(Summary!$A$230:$A$266,$A1565,Summary!$Q$230:$Q$266),0)</f>
        <v>0</v>
      </c>
      <c r="AP1565" s="688">
        <f>IFERROR($H1565/SUMIF($A:$A,$A1565,$H:$H)*(SUMIF(Summary!$A$230:$A$266,$A1565,Summary!$L$230:$L$266)+SUMIF(Summary!$A$281:$A$317,$A1565,Summary!$L$281:$L$317))-AO1565,0)</f>
        <v>0</v>
      </c>
      <c r="AQ1565" s="306"/>
      <c r="AR1565" s="688">
        <f t="shared" ca="1" si="362"/>
        <v>0</v>
      </c>
      <c r="AS1565" s="688">
        <f t="shared" ca="1" si="363"/>
        <v>0</v>
      </c>
    </row>
    <row r="1566" spans="1:45" x14ac:dyDescent="0.2">
      <c r="A1566" s="423">
        <v>3639</v>
      </c>
      <c r="B1566" s="424">
        <v>5</v>
      </c>
      <c r="C1566" s="425" t="s">
        <v>307</v>
      </c>
      <c r="D1566" s="422">
        <f t="shared" si="364"/>
        <v>0</v>
      </c>
      <c r="E1566" s="422">
        <f t="shared" si="365"/>
        <v>0</v>
      </c>
      <c r="F1566" s="422">
        <f t="shared" si="366"/>
        <v>0</v>
      </c>
      <c r="G1566" s="422">
        <f t="shared" si="367"/>
        <v>0</v>
      </c>
      <c r="H1566" s="22">
        <f t="shared" si="368"/>
        <v>0</v>
      </c>
      <c r="I1566" s="116">
        <v>0</v>
      </c>
      <c r="J1566" s="116">
        <v>0</v>
      </c>
      <c r="K1566" s="116">
        <v>0</v>
      </c>
      <c r="L1566" s="116">
        <v>0</v>
      </c>
      <c r="M1566" s="22">
        <f t="shared" si="369"/>
        <v>0</v>
      </c>
      <c r="N1566" s="116">
        <v>0</v>
      </c>
      <c r="O1566" s="116">
        <v>0</v>
      </c>
      <c r="P1566" s="116">
        <v>0</v>
      </c>
      <c r="Q1566" s="116">
        <v>0</v>
      </c>
      <c r="R1566" s="22">
        <f t="shared" si="370"/>
        <v>0</v>
      </c>
      <c r="S1566" s="116">
        <v>0</v>
      </c>
      <c r="T1566" s="116">
        <v>0</v>
      </c>
      <c r="U1566" s="116">
        <v>0</v>
      </c>
      <c r="V1566" s="116">
        <v>0</v>
      </c>
      <c r="W1566" s="22">
        <f t="shared" si="371"/>
        <v>0</v>
      </c>
      <c r="X1566" s="22">
        <f t="shared" si="372"/>
        <v>0</v>
      </c>
      <c r="Y1566" s="22">
        <f ca="1">OFFSET('Cost Study'!$B$7,'Operations Support'!$C1566,'Operations Support'!$B1566)*$H1566</f>
        <v>0</v>
      </c>
      <c r="Z1566" s="23">
        <f ca="1">Y1566*'Cost Study'!$B$31</f>
        <v>0</v>
      </c>
      <c r="AA1566" s="23">
        <f ca="1">IF(A1566=10298,1.51,1)*IF($B1566&lt;3,$D1566*'Cost Study'!$B$32*OFFSET('Cost Study'!$B$7,'Operations Support'!$C1566,'Operations Support'!$B1566),0)</f>
        <v>0</v>
      </c>
      <c r="AB1566" s="24">
        <f ca="1">AA1566*'Cost Study'!$B$31</f>
        <v>0</v>
      </c>
      <c r="AC1566" s="23">
        <f ca="1">Y1566*'Cost Study'!$B$31</f>
        <v>0</v>
      </c>
      <c r="AD1566" s="24">
        <f ca="1">AA1566*'Cost Study'!$B$31</f>
        <v>0</v>
      </c>
      <c r="AE1566" s="377">
        <f t="shared" ca="1" si="373"/>
        <v>0</v>
      </c>
      <c r="AF1566" s="377">
        <f t="shared" ca="1" si="374"/>
        <v>0</v>
      </c>
      <c r="AH1566" s="688">
        <f>IFERROR($H1566/SUMIF($A:$A,$A1566,$H:$H)*SUMIF(Summary!$A$110:$A$186,$A1566,Summary!$P$110:$P$186),0)</f>
        <v>0</v>
      </c>
      <c r="AI1566" s="689">
        <f t="shared" ca="1" si="360"/>
        <v>0</v>
      </c>
      <c r="AJ1566" s="688">
        <f>IFERROR(H1566/SUMIF(A:A,A1566,H:H)*SUMIF(Summary!$A$110:$A$186,'Operations Support'!A1566,Summary!$Q$110:$Q$186),0)</f>
        <v>0</v>
      </c>
      <c r="AK1566" s="688">
        <f t="shared" ca="1" si="361"/>
        <v>0</v>
      </c>
      <c r="AM1566" s="688">
        <f>IFERROR($H1566/SUMIF($A:$A,$A1566,$H:$H)*SUMIF(Summary!$A$230:$A$266,$A1566,Summary!$P$230:$P$266),0)</f>
        <v>0</v>
      </c>
      <c r="AN1566" s="688">
        <f>IFERROR($H1566/SUMIF($A:$A,$A1566,$H:$H)*(SUMIF(Summary!$A$230:$A$266,$A1566,Summary!$L$230:$L$266)+SUMIF(Summary!$A$281:$A$317,$A1566,Summary!$L$281:$L$317))-AM1566,0)</f>
        <v>0</v>
      </c>
      <c r="AO1566" s="688">
        <f>IFERROR($H1566/SUMIF($A:$A,$A1566,$H:$H)*SUMIF(Summary!$A$230:$A$266,$A1566,Summary!$Q$230:$Q$266),0)</f>
        <v>0</v>
      </c>
      <c r="AP1566" s="688">
        <f>IFERROR($H1566/SUMIF($A:$A,$A1566,$H:$H)*(SUMIF(Summary!$A$230:$A$266,$A1566,Summary!$L$230:$L$266)+SUMIF(Summary!$A$281:$A$317,$A1566,Summary!$L$281:$L$317))-AO1566,0)</f>
        <v>0</v>
      </c>
      <c r="AQ1566" s="306"/>
      <c r="AR1566" s="688">
        <f t="shared" ca="1" si="362"/>
        <v>0</v>
      </c>
      <c r="AS1566" s="688">
        <f t="shared" ca="1" si="363"/>
        <v>0</v>
      </c>
    </row>
    <row r="1567" spans="1:45" x14ac:dyDescent="0.2">
      <c r="A1567" s="423">
        <v>3639</v>
      </c>
      <c r="B1567" s="424">
        <v>5</v>
      </c>
      <c r="C1567" s="425" t="s">
        <v>308</v>
      </c>
      <c r="D1567" s="422">
        <f t="shared" si="364"/>
        <v>0</v>
      </c>
      <c r="E1567" s="422">
        <f t="shared" si="365"/>
        <v>0</v>
      </c>
      <c r="F1567" s="422">
        <f t="shared" si="366"/>
        <v>0</v>
      </c>
      <c r="G1567" s="422">
        <f t="shared" si="367"/>
        <v>0</v>
      </c>
      <c r="H1567" s="22">
        <f t="shared" si="368"/>
        <v>0</v>
      </c>
      <c r="I1567" s="116">
        <v>0</v>
      </c>
      <c r="J1567" s="116">
        <v>0</v>
      </c>
      <c r="K1567" s="116">
        <v>0</v>
      </c>
      <c r="L1567" s="116">
        <v>0</v>
      </c>
      <c r="M1567" s="22">
        <f t="shared" si="369"/>
        <v>0</v>
      </c>
      <c r="N1567" s="116">
        <v>0</v>
      </c>
      <c r="O1567" s="116">
        <v>0</v>
      </c>
      <c r="P1567" s="116">
        <v>0</v>
      </c>
      <c r="Q1567" s="116">
        <v>0</v>
      </c>
      <c r="R1567" s="22">
        <f t="shared" si="370"/>
        <v>0</v>
      </c>
      <c r="S1567" s="116">
        <v>0</v>
      </c>
      <c r="T1567" s="116">
        <v>0</v>
      </c>
      <c r="U1567" s="116">
        <v>0</v>
      </c>
      <c r="V1567" s="116">
        <v>0</v>
      </c>
      <c r="W1567" s="22">
        <f t="shared" si="371"/>
        <v>0</v>
      </c>
      <c r="X1567" s="22">
        <f t="shared" si="372"/>
        <v>0</v>
      </c>
      <c r="Y1567" s="22">
        <f ca="1">OFFSET('Cost Study'!$B$7,'Operations Support'!$C1567,'Operations Support'!$B1567)*$H1567</f>
        <v>0</v>
      </c>
      <c r="Z1567" s="23">
        <f ca="1">Y1567*'Cost Study'!$B$31</f>
        <v>0</v>
      </c>
      <c r="AA1567" s="23">
        <f ca="1">IF(A1567=10298,1.51,1)*IF($B1567&lt;3,$D1567*'Cost Study'!$B$32*OFFSET('Cost Study'!$B$7,'Operations Support'!$C1567,'Operations Support'!$B1567),0)</f>
        <v>0</v>
      </c>
      <c r="AB1567" s="24">
        <f ca="1">AA1567*'Cost Study'!$B$31</f>
        <v>0</v>
      </c>
      <c r="AC1567" s="23">
        <f ca="1">Y1567*'Cost Study'!$B$31</f>
        <v>0</v>
      </c>
      <c r="AD1567" s="24">
        <f ca="1">AA1567*'Cost Study'!$B$31</f>
        <v>0</v>
      </c>
      <c r="AE1567" s="377">
        <f t="shared" ca="1" si="373"/>
        <v>0</v>
      </c>
      <c r="AF1567" s="377">
        <f t="shared" ca="1" si="374"/>
        <v>0</v>
      </c>
      <c r="AH1567" s="688">
        <f>IFERROR($H1567/SUMIF($A:$A,$A1567,$H:$H)*SUMIF(Summary!$A$110:$A$186,$A1567,Summary!$P$110:$P$186),0)</f>
        <v>0</v>
      </c>
      <c r="AI1567" s="689">
        <f t="shared" ca="1" si="360"/>
        <v>0</v>
      </c>
      <c r="AJ1567" s="688">
        <f>IFERROR(H1567/SUMIF(A:A,A1567,H:H)*SUMIF(Summary!$A$110:$A$186,'Operations Support'!A1567,Summary!$Q$110:$Q$186),0)</f>
        <v>0</v>
      </c>
      <c r="AK1567" s="688">
        <f t="shared" ca="1" si="361"/>
        <v>0</v>
      </c>
      <c r="AM1567" s="688">
        <f>IFERROR($H1567/SUMIF($A:$A,$A1567,$H:$H)*SUMIF(Summary!$A$230:$A$266,$A1567,Summary!$P$230:$P$266),0)</f>
        <v>0</v>
      </c>
      <c r="AN1567" s="688">
        <f>IFERROR($H1567/SUMIF($A:$A,$A1567,$H:$H)*(SUMIF(Summary!$A$230:$A$266,$A1567,Summary!$L$230:$L$266)+SUMIF(Summary!$A$281:$A$317,$A1567,Summary!$L$281:$L$317))-AM1567,0)</f>
        <v>0</v>
      </c>
      <c r="AO1567" s="688">
        <f>IFERROR($H1567/SUMIF($A:$A,$A1567,$H:$H)*SUMIF(Summary!$A$230:$A$266,$A1567,Summary!$Q$230:$Q$266),0)</f>
        <v>0</v>
      </c>
      <c r="AP1567" s="688">
        <f>IFERROR($H1567/SUMIF($A:$A,$A1567,$H:$H)*(SUMIF(Summary!$A$230:$A$266,$A1567,Summary!$L$230:$L$266)+SUMIF(Summary!$A$281:$A$317,$A1567,Summary!$L$281:$L$317))-AO1567,0)</f>
        <v>0</v>
      </c>
      <c r="AQ1567" s="306"/>
      <c r="AR1567" s="688">
        <f t="shared" ca="1" si="362"/>
        <v>0</v>
      </c>
      <c r="AS1567" s="688">
        <f t="shared" ca="1" si="363"/>
        <v>0</v>
      </c>
    </row>
    <row r="1568" spans="1:45" x14ac:dyDescent="0.2">
      <c r="A1568" s="423">
        <v>3639</v>
      </c>
      <c r="B1568" s="424">
        <v>5</v>
      </c>
      <c r="C1568" s="425" t="s">
        <v>309</v>
      </c>
      <c r="D1568" s="422">
        <f t="shared" si="364"/>
        <v>0</v>
      </c>
      <c r="E1568" s="422">
        <f t="shared" si="365"/>
        <v>0</v>
      </c>
      <c r="F1568" s="422">
        <f t="shared" si="366"/>
        <v>0</v>
      </c>
      <c r="G1568" s="422">
        <f t="shared" si="367"/>
        <v>0</v>
      </c>
      <c r="H1568" s="22">
        <f t="shared" si="368"/>
        <v>0</v>
      </c>
      <c r="I1568" s="116">
        <v>0</v>
      </c>
      <c r="J1568" s="116">
        <v>0</v>
      </c>
      <c r="K1568" s="116">
        <v>0</v>
      </c>
      <c r="L1568" s="116">
        <v>0</v>
      </c>
      <c r="M1568" s="22">
        <f t="shared" si="369"/>
        <v>0</v>
      </c>
      <c r="N1568" s="116">
        <v>0</v>
      </c>
      <c r="O1568" s="116">
        <v>0</v>
      </c>
      <c r="P1568" s="116">
        <v>0</v>
      </c>
      <c r="Q1568" s="116">
        <v>0</v>
      </c>
      <c r="R1568" s="22">
        <f t="shared" si="370"/>
        <v>0</v>
      </c>
      <c r="S1568" s="116">
        <v>0</v>
      </c>
      <c r="T1568" s="116">
        <v>0</v>
      </c>
      <c r="U1568" s="116">
        <v>0</v>
      </c>
      <c r="V1568" s="116">
        <v>0</v>
      </c>
      <c r="W1568" s="22">
        <f t="shared" si="371"/>
        <v>0</v>
      </c>
      <c r="X1568" s="22">
        <f t="shared" si="372"/>
        <v>0</v>
      </c>
      <c r="Y1568" s="22">
        <f ca="1">OFFSET('Cost Study'!$B$7,'Operations Support'!$C1568,'Operations Support'!$B1568)*$H1568</f>
        <v>0</v>
      </c>
      <c r="Z1568" s="23">
        <f ca="1">Y1568*'Cost Study'!$B$31</f>
        <v>0</v>
      </c>
      <c r="AA1568" s="23">
        <f ca="1">IF(A1568=10298,1.51,1)*IF($B1568&lt;3,$D1568*'Cost Study'!$B$32*OFFSET('Cost Study'!$B$7,'Operations Support'!$C1568,'Operations Support'!$B1568),0)</f>
        <v>0</v>
      </c>
      <c r="AB1568" s="24">
        <f ca="1">AA1568*'Cost Study'!$B$31</f>
        <v>0</v>
      </c>
      <c r="AC1568" s="23">
        <f ca="1">Y1568*'Cost Study'!$B$31</f>
        <v>0</v>
      </c>
      <c r="AD1568" s="24">
        <f ca="1">AA1568*'Cost Study'!$B$31</f>
        <v>0</v>
      </c>
      <c r="AE1568" s="377">
        <f t="shared" ca="1" si="373"/>
        <v>0</v>
      </c>
      <c r="AF1568" s="377">
        <f t="shared" ca="1" si="374"/>
        <v>0</v>
      </c>
      <c r="AH1568" s="688">
        <f>IFERROR($H1568/SUMIF($A:$A,$A1568,$H:$H)*SUMIF(Summary!$A$110:$A$186,$A1568,Summary!$P$110:$P$186),0)</f>
        <v>0</v>
      </c>
      <c r="AI1568" s="689">
        <f t="shared" ca="1" si="360"/>
        <v>0</v>
      </c>
      <c r="AJ1568" s="688">
        <f>IFERROR(H1568/SUMIF(A:A,A1568,H:H)*SUMIF(Summary!$A$110:$A$186,'Operations Support'!A1568,Summary!$Q$110:$Q$186),0)</f>
        <v>0</v>
      </c>
      <c r="AK1568" s="688">
        <f t="shared" ca="1" si="361"/>
        <v>0</v>
      </c>
      <c r="AM1568" s="688">
        <f>IFERROR($H1568/SUMIF($A:$A,$A1568,$H:$H)*SUMIF(Summary!$A$230:$A$266,$A1568,Summary!$P$230:$P$266),0)</f>
        <v>0</v>
      </c>
      <c r="AN1568" s="688">
        <f>IFERROR($H1568/SUMIF($A:$A,$A1568,$H:$H)*(SUMIF(Summary!$A$230:$A$266,$A1568,Summary!$L$230:$L$266)+SUMIF(Summary!$A$281:$A$317,$A1568,Summary!$L$281:$L$317))-AM1568,0)</f>
        <v>0</v>
      </c>
      <c r="AO1568" s="688">
        <f>IFERROR($H1568/SUMIF($A:$A,$A1568,$H:$H)*SUMIF(Summary!$A$230:$A$266,$A1568,Summary!$Q$230:$Q$266),0)</f>
        <v>0</v>
      </c>
      <c r="AP1568" s="688">
        <f>IFERROR($H1568/SUMIF($A:$A,$A1568,$H:$H)*(SUMIF(Summary!$A$230:$A$266,$A1568,Summary!$L$230:$L$266)+SUMIF(Summary!$A$281:$A$317,$A1568,Summary!$L$281:$L$317))-AO1568,0)</f>
        <v>0</v>
      </c>
      <c r="AQ1568" s="306"/>
      <c r="AR1568" s="688">
        <f t="shared" ca="1" si="362"/>
        <v>0</v>
      </c>
      <c r="AS1568" s="688">
        <f t="shared" ca="1" si="363"/>
        <v>0</v>
      </c>
    </row>
    <row r="1569" spans="1:45" x14ac:dyDescent="0.2">
      <c r="A1569" s="423">
        <v>3639</v>
      </c>
      <c r="B1569" s="424">
        <v>5</v>
      </c>
      <c r="C1569" s="425" t="s">
        <v>310</v>
      </c>
      <c r="D1569" s="422">
        <f t="shared" si="364"/>
        <v>0</v>
      </c>
      <c r="E1569" s="422">
        <f t="shared" si="365"/>
        <v>0</v>
      </c>
      <c r="F1569" s="422">
        <f t="shared" si="366"/>
        <v>0</v>
      </c>
      <c r="G1569" s="422">
        <f t="shared" si="367"/>
        <v>0</v>
      </c>
      <c r="H1569" s="22">
        <f t="shared" si="368"/>
        <v>0</v>
      </c>
      <c r="I1569" s="116">
        <v>0</v>
      </c>
      <c r="J1569" s="116">
        <v>0</v>
      </c>
      <c r="K1569" s="116">
        <v>0</v>
      </c>
      <c r="L1569" s="116">
        <v>0</v>
      </c>
      <c r="M1569" s="22">
        <f t="shared" si="369"/>
        <v>0</v>
      </c>
      <c r="N1569" s="116">
        <v>0</v>
      </c>
      <c r="O1569" s="116">
        <v>0</v>
      </c>
      <c r="P1569" s="116">
        <v>0</v>
      </c>
      <c r="Q1569" s="116">
        <v>0</v>
      </c>
      <c r="R1569" s="22">
        <f t="shared" si="370"/>
        <v>0</v>
      </c>
      <c r="S1569" s="116">
        <v>0</v>
      </c>
      <c r="T1569" s="116">
        <v>0</v>
      </c>
      <c r="U1569" s="116">
        <v>0</v>
      </c>
      <c r="V1569" s="116">
        <v>0</v>
      </c>
      <c r="W1569" s="22">
        <f t="shared" si="371"/>
        <v>0</v>
      </c>
      <c r="X1569" s="22">
        <f t="shared" si="372"/>
        <v>0</v>
      </c>
      <c r="Y1569" s="22">
        <f ca="1">OFFSET('Cost Study'!$B$7,'Operations Support'!$C1569,'Operations Support'!$B1569)*$H1569</f>
        <v>0</v>
      </c>
      <c r="Z1569" s="23">
        <f ca="1">Y1569*'Cost Study'!$B$31</f>
        <v>0</v>
      </c>
      <c r="AA1569" s="23">
        <f ca="1">IF(A1569=10298,1.51,1)*IF($B1569&lt;3,$D1569*'Cost Study'!$B$32*OFFSET('Cost Study'!$B$7,'Operations Support'!$C1569,'Operations Support'!$B1569),0)</f>
        <v>0</v>
      </c>
      <c r="AB1569" s="24">
        <f ca="1">AA1569*'Cost Study'!$B$31</f>
        <v>0</v>
      </c>
      <c r="AC1569" s="23">
        <f ca="1">Y1569*'Cost Study'!$B$31</f>
        <v>0</v>
      </c>
      <c r="AD1569" s="24">
        <f ca="1">AA1569*'Cost Study'!$B$31</f>
        <v>0</v>
      </c>
      <c r="AE1569" s="377">
        <f t="shared" ca="1" si="373"/>
        <v>0</v>
      </c>
      <c r="AF1569" s="377">
        <f t="shared" ca="1" si="374"/>
        <v>0</v>
      </c>
      <c r="AH1569" s="688">
        <f>IFERROR($H1569/SUMIF($A:$A,$A1569,$H:$H)*SUMIF(Summary!$A$110:$A$186,$A1569,Summary!$P$110:$P$186),0)</f>
        <v>0</v>
      </c>
      <c r="AI1569" s="689">
        <f t="shared" ca="1" si="360"/>
        <v>0</v>
      </c>
      <c r="AJ1569" s="688">
        <f>IFERROR(H1569/SUMIF(A:A,A1569,H:H)*SUMIF(Summary!$A$110:$A$186,'Operations Support'!A1569,Summary!$Q$110:$Q$186),0)</f>
        <v>0</v>
      </c>
      <c r="AK1569" s="688">
        <f t="shared" ca="1" si="361"/>
        <v>0</v>
      </c>
      <c r="AM1569" s="688">
        <f>IFERROR($H1569/SUMIF($A:$A,$A1569,$H:$H)*SUMIF(Summary!$A$230:$A$266,$A1569,Summary!$P$230:$P$266),0)</f>
        <v>0</v>
      </c>
      <c r="AN1569" s="688">
        <f>IFERROR($H1569/SUMIF($A:$A,$A1569,$H:$H)*(SUMIF(Summary!$A$230:$A$266,$A1569,Summary!$L$230:$L$266)+SUMIF(Summary!$A$281:$A$317,$A1569,Summary!$L$281:$L$317))-AM1569,0)</f>
        <v>0</v>
      </c>
      <c r="AO1569" s="688">
        <f>IFERROR($H1569/SUMIF($A:$A,$A1569,$H:$H)*SUMIF(Summary!$A$230:$A$266,$A1569,Summary!$Q$230:$Q$266),0)</f>
        <v>0</v>
      </c>
      <c r="AP1569" s="688">
        <f>IFERROR($H1569/SUMIF($A:$A,$A1569,$H:$H)*(SUMIF(Summary!$A$230:$A$266,$A1569,Summary!$L$230:$L$266)+SUMIF(Summary!$A$281:$A$317,$A1569,Summary!$L$281:$L$317))-AO1569,0)</f>
        <v>0</v>
      </c>
      <c r="AQ1569" s="306"/>
      <c r="AR1569" s="688">
        <f t="shared" ca="1" si="362"/>
        <v>0</v>
      </c>
      <c r="AS1569" s="688">
        <f t="shared" ca="1" si="363"/>
        <v>0</v>
      </c>
    </row>
    <row r="1570" spans="1:45" x14ac:dyDescent="0.2">
      <c r="A1570" s="423">
        <v>3639</v>
      </c>
      <c r="B1570" s="424">
        <v>5</v>
      </c>
      <c r="C1570" s="425" t="s">
        <v>311</v>
      </c>
      <c r="D1570" s="422">
        <f t="shared" si="364"/>
        <v>0</v>
      </c>
      <c r="E1570" s="422">
        <f t="shared" si="365"/>
        <v>0</v>
      </c>
      <c r="F1570" s="422">
        <f t="shared" si="366"/>
        <v>0</v>
      </c>
      <c r="G1570" s="422">
        <f t="shared" si="367"/>
        <v>0</v>
      </c>
      <c r="H1570" s="22">
        <f t="shared" si="368"/>
        <v>0</v>
      </c>
      <c r="I1570" s="116">
        <v>0</v>
      </c>
      <c r="J1570" s="116">
        <v>0</v>
      </c>
      <c r="K1570" s="116">
        <v>0</v>
      </c>
      <c r="L1570" s="116">
        <v>0</v>
      </c>
      <c r="M1570" s="22">
        <f t="shared" si="369"/>
        <v>0</v>
      </c>
      <c r="N1570" s="116">
        <v>0</v>
      </c>
      <c r="O1570" s="116">
        <v>0</v>
      </c>
      <c r="P1570" s="116">
        <v>0</v>
      </c>
      <c r="Q1570" s="116">
        <v>0</v>
      </c>
      <c r="R1570" s="22">
        <f t="shared" si="370"/>
        <v>0</v>
      </c>
      <c r="S1570" s="116">
        <v>0</v>
      </c>
      <c r="T1570" s="116">
        <v>0</v>
      </c>
      <c r="U1570" s="116">
        <v>0</v>
      </c>
      <c r="V1570" s="116">
        <v>0</v>
      </c>
      <c r="W1570" s="22">
        <f t="shared" si="371"/>
        <v>0</v>
      </c>
      <c r="X1570" s="22">
        <f t="shared" si="372"/>
        <v>0</v>
      </c>
      <c r="Y1570" s="22">
        <f ca="1">OFFSET('Cost Study'!$B$7,'Operations Support'!$C1570,'Operations Support'!$B1570)*$H1570</f>
        <v>0</v>
      </c>
      <c r="Z1570" s="23">
        <f ca="1">Y1570*'Cost Study'!$B$31</f>
        <v>0</v>
      </c>
      <c r="AA1570" s="23">
        <f ca="1">IF(A1570=10298,1.51,1)*IF($B1570&lt;3,$D1570*'Cost Study'!$B$32*OFFSET('Cost Study'!$B$7,'Operations Support'!$C1570,'Operations Support'!$B1570),0)</f>
        <v>0</v>
      </c>
      <c r="AB1570" s="24">
        <f ca="1">AA1570*'Cost Study'!$B$31</f>
        <v>0</v>
      </c>
      <c r="AC1570" s="23">
        <f ca="1">Y1570*'Cost Study'!$B$31</f>
        <v>0</v>
      </c>
      <c r="AD1570" s="24">
        <f ca="1">AA1570*'Cost Study'!$B$31</f>
        <v>0</v>
      </c>
      <c r="AE1570" s="377">
        <f t="shared" ca="1" si="373"/>
        <v>0</v>
      </c>
      <c r="AF1570" s="377">
        <f t="shared" ca="1" si="374"/>
        <v>0</v>
      </c>
      <c r="AH1570" s="688">
        <f>IFERROR($H1570/SUMIF($A:$A,$A1570,$H:$H)*SUMIF(Summary!$A$110:$A$186,$A1570,Summary!$P$110:$P$186),0)</f>
        <v>0</v>
      </c>
      <c r="AI1570" s="689">
        <f t="shared" ca="1" si="360"/>
        <v>0</v>
      </c>
      <c r="AJ1570" s="688">
        <f>IFERROR(H1570/SUMIF(A:A,A1570,H:H)*SUMIF(Summary!$A$110:$A$186,'Operations Support'!A1570,Summary!$Q$110:$Q$186),0)</f>
        <v>0</v>
      </c>
      <c r="AK1570" s="688">
        <f t="shared" ca="1" si="361"/>
        <v>0</v>
      </c>
      <c r="AM1570" s="688">
        <f>IFERROR($H1570/SUMIF($A:$A,$A1570,$H:$H)*SUMIF(Summary!$A$230:$A$266,$A1570,Summary!$P$230:$P$266),0)</f>
        <v>0</v>
      </c>
      <c r="AN1570" s="688">
        <f>IFERROR($H1570/SUMIF($A:$A,$A1570,$H:$H)*(SUMIF(Summary!$A$230:$A$266,$A1570,Summary!$L$230:$L$266)+SUMIF(Summary!$A$281:$A$317,$A1570,Summary!$L$281:$L$317))-AM1570,0)</f>
        <v>0</v>
      </c>
      <c r="AO1570" s="688">
        <f>IFERROR($H1570/SUMIF($A:$A,$A1570,$H:$H)*SUMIF(Summary!$A$230:$A$266,$A1570,Summary!$Q$230:$Q$266),0)</f>
        <v>0</v>
      </c>
      <c r="AP1570" s="688">
        <f>IFERROR($H1570/SUMIF($A:$A,$A1570,$H:$H)*(SUMIF(Summary!$A$230:$A$266,$A1570,Summary!$L$230:$L$266)+SUMIF(Summary!$A$281:$A$317,$A1570,Summary!$L$281:$L$317))-AO1570,0)</f>
        <v>0</v>
      </c>
      <c r="AQ1570" s="306"/>
      <c r="AR1570" s="688">
        <f t="shared" ca="1" si="362"/>
        <v>0</v>
      </c>
      <c r="AS1570" s="688">
        <f t="shared" ca="1" si="363"/>
        <v>0</v>
      </c>
    </row>
    <row r="1571" spans="1:45" x14ac:dyDescent="0.2">
      <c r="A1571" s="423">
        <v>3639</v>
      </c>
      <c r="B1571" s="424">
        <v>5</v>
      </c>
      <c r="C1571" s="425" t="s">
        <v>312</v>
      </c>
      <c r="D1571" s="422">
        <f t="shared" si="364"/>
        <v>0</v>
      </c>
      <c r="E1571" s="422">
        <f t="shared" si="365"/>
        <v>0</v>
      </c>
      <c r="F1571" s="422">
        <f t="shared" si="366"/>
        <v>0</v>
      </c>
      <c r="G1571" s="422">
        <f t="shared" si="367"/>
        <v>0</v>
      </c>
      <c r="H1571" s="22">
        <f t="shared" si="368"/>
        <v>0</v>
      </c>
      <c r="I1571" s="116">
        <v>0</v>
      </c>
      <c r="J1571" s="116">
        <v>0</v>
      </c>
      <c r="K1571" s="116">
        <v>0</v>
      </c>
      <c r="L1571" s="116">
        <v>0</v>
      </c>
      <c r="M1571" s="22">
        <f t="shared" si="369"/>
        <v>0</v>
      </c>
      <c r="N1571" s="116">
        <v>0</v>
      </c>
      <c r="O1571" s="116">
        <v>0</v>
      </c>
      <c r="P1571" s="116">
        <v>0</v>
      </c>
      <c r="Q1571" s="116">
        <v>0</v>
      </c>
      <c r="R1571" s="22">
        <f t="shared" si="370"/>
        <v>0</v>
      </c>
      <c r="S1571" s="116">
        <v>0</v>
      </c>
      <c r="T1571" s="116">
        <v>0</v>
      </c>
      <c r="U1571" s="116">
        <v>0</v>
      </c>
      <c r="V1571" s="116">
        <v>0</v>
      </c>
      <c r="W1571" s="22">
        <f t="shared" si="371"/>
        <v>0</v>
      </c>
      <c r="X1571" s="22">
        <f t="shared" si="372"/>
        <v>0</v>
      </c>
      <c r="Y1571" s="22">
        <f ca="1">OFFSET('Cost Study'!$B$7,'Operations Support'!$C1571,'Operations Support'!$B1571)*$H1571</f>
        <v>0</v>
      </c>
      <c r="Z1571" s="23">
        <f ca="1">Y1571*'Cost Study'!$B$31</f>
        <v>0</v>
      </c>
      <c r="AA1571" s="23">
        <f ca="1">IF(A1571=10298,1.51,1)*IF($B1571&lt;3,$D1571*'Cost Study'!$B$32*OFFSET('Cost Study'!$B$7,'Operations Support'!$C1571,'Operations Support'!$B1571),0)</f>
        <v>0</v>
      </c>
      <c r="AB1571" s="24">
        <f ca="1">AA1571*'Cost Study'!$B$31</f>
        <v>0</v>
      </c>
      <c r="AC1571" s="23">
        <f ca="1">Y1571*'Cost Study'!$B$31</f>
        <v>0</v>
      </c>
      <c r="AD1571" s="24">
        <f ca="1">AA1571*'Cost Study'!$B$31</f>
        <v>0</v>
      </c>
      <c r="AE1571" s="377">
        <f t="shared" ca="1" si="373"/>
        <v>0</v>
      </c>
      <c r="AF1571" s="377">
        <f t="shared" ca="1" si="374"/>
        <v>0</v>
      </c>
      <c r="AH1571" s="688">
        <f>IFERROR($H1571/SUMIF($A:$A,$A1571,$H:$H)*SUMIF(Summary!$A$110:$A$186,$A1571,Summary!$P$110:$P$186),0)</f>
        <v>0</v>
      </c>
      <c r="AI1571" s="689">
        <f t="shared" ca="1" si="360"/>
        <v>0</v>
      </c>
      <c r="AJ1571" s="688">
        <f>IFERROR(H1571/SUMIF(A:A,A1571,H:H)*SUMIF(Summary!$A$110:$A$186,'Operations Support'!A1571,Summary!$Q$110:$Q$186),0)</f>
        <v>0</v>
      </c>
      <c r="AK1571" s="688">
        <f t="shared" ca="1" si="361"/>
        <v>0</v>
      </c>
      <c r="AM1571" s="688">
        <f>IFERROR($H1571/SUMIF($A:$A,$A1571,$H:$H)*SUMIF(Summary!$A$230:$A$266,$A1571,Summary!$P$230:$P$266),0)</f>
        <v>0</v>
      </c>
      <c r="AN1571" s="688">
        <f>IFERROR($H1571/SUMIF($A:$A,$A1571,$H:$H)*(SUMIF(Summary!$A$230:$A$266,$A1571,Summary!$L$230:$L$266)+SUMIF(Summary!$A$281:$A$317,$A1571,Summary!$L$281:$L$317))-AM1571,0)</f>
        <v>0</v>
      </c>
      <c r="AO1571" s="688">
        <f>IFERROR($H1571/SUMIF($A:$A,$A1571,$H:$H)*SUMIF(Summary!$A$230:$A$266,$A1571,Summary!$Q$230:$Q$266),0)</f>
        <v>0</v>
      </c>
      <c r="AP1571" s="688">
        <f>IFERROR($H1571/SUMIF($A:$A,$A1571,$H:$H)*(SUMIF(Summary!$A$230:$A$266,$A1571,Summary!$L$230:$L$266)+SUMIF(Summary!$A$281:$A$317,$A1571,Summary!$L$281:$L$317))-AO1571,0)</f>
        <v>0</v>
      </c>
      <c r="AQ1571" s="306"/>
      <c r="AR1571" s="688">
        <f t="shared" ca="1" si="362"/>
        <v>0</v>
      </c>
      <c r="AS1571" s="688">
        <f t="shared" ca="1" si="363"/>
        <v>0</v>
      </c>
    </row>
    <row r="1572" spans="1:45" x14ac:dyDescent="0.2">
      <c r="A1572" s="423">
        <v>3639</v>
      </c>
      <c r="B1572" s="424">
        <v>5</v>
      </c>
      <c r="C1572" s="425" t="s">
        <v>313</v>
      </c>
      <c r="D1572" s="422">
        <f t="shared" si="364"/>
        <v>0</v>
      </c>
      <c r="E1572" s="422">
        <f t="shared" si="365"/>
        <v>0</v>
      </c>
      <c r="F1572" s="422">
        <f t="shared" si="366"/>
        <v>0</v>
      </c>
      <c r="G1572" s="422">
        <f t="shared" si="367"/>
        <v>0</v>
      </c>
      <c r="H1572" s="22">
        <f t="shared" si="368"/>
        <v>0</v>
      </c>
      <c r="I1572" s="116">
        <v>0</v>
      </c>
      <c r="J1572" s="116">
        <v>0</v>
      </c>
      <c r="K1572" s="116">
        <v>0</v>
      </c>
      <c r="L1572" s="116">
        <v>0</v>
      </c>
      <c r="M1572" s="22">
        <f t="shared" si="369"/>
        <v>0</v>
      </c>
      <c r="N1572" s="116">
        <v>0</v>
      </c>
      <c r="O1572" s="116">
        <v>0</v>
      </c>
      <c r="P1572" s="116">
        <v>0</v>
      </c>
      <c r="Q1572" s="116">
        <v>0</v>
      </c>
      <c r="R1572" s="22">
        <f t="shared" si="370"/>
        <v>0</v>
      </c>
      <c r="S1572" s="116">
        <v>0</v>
      </c>
      <c r="T1572" s="116">
        <v>0</v>
      </c>
      <c r="U1572" s="116">
        <v>0</v>
      </c>
      <c r="V1572" s="116">
        <v>0</v>
      </c>
      <c r="W1572" s="22">
        <f t="shared" si="371"/>
        <v>0</v>
      </c>
      <c r="X1572" s="22">
        <f t="shared" si="372"/>
        <v>0</v>
      </c>
      <c r="Y1572" s="22">
        <f ca="1">OFFSET('Cost Study'!$B$7,'Operations Support'!$C1572,'Operations Support'!$B1572)*$H1572</f>
        <v>0</v>
      </c>
      <c r="Z1572" s="23">
        <f ca="1">Y1572*'Cost Study'!$B$31</f>
        <v>0</v>
      </c>
      <c r="AA1572" s="23">
        <f ca="1">IF(A1572=10298,1.51,1)*IF($B1572&lt;3,$D1572*'Cost Study'!$B$32*OFFSET('Cost Study'!$B$7,'Operations Support'!$C1572,'Operations Support'!$B1572),0)</f>
        <v>0</v>
      </c>
      <c r="AB1572" s="24">
        <f ca="1">AA1572*'Cost Study'!$B$31</f>
        <v>0</v>
      </c>
      <c r="AC1572" s="23">
        <f ca="1">Y1572*'Cost Study'!$B$31</f>
        <v>0</v>
      </c>
      <c r="AD1572" s="24">
        <f ca="1">AA1572*'Cost Study'!$B$31</f>
        <v>0</v>
      </c>
      <c r="AE1572" s="377">
        <f t="shared" ca="1" si="373"/>
        <v>0</v>
      </c>
      <c r="AF1572" s="377">
        <f t="shared" ca="1" si="374"/>
        <v>0</v>
      </c>
      <c r="AH1572" s="688">
        <f>IFERROR($H1572/SUMIF($A:$A,$A1572,$H:$H)*SUMIF(Summary!$A$110:$A$186,$A1572,Summary!$P$110:$P$186),0)</f>
        <v>0</v>
      </c>
      <c r="AI1572" s="689">
        <f t="shared" ca="1" si="360"/>
        <v>0</v>
      </c>
      <c r="AJ1572" s="688">
        <f>IFERROR(H1572/SUMIF(A:A,A1572,H:H)*SUMIF(Summary!$A$110:$A$186,'Operations Support'!A1572,Summary!$Q$110:$Q$186),0)</f>
        <v>0</v>
      </c>
      <c r="AK1572" s="688">
        <f t="shared" ca="1" si="361"/>
        <v>0</v>
      </c>
      <c r="AM1572" s="688">
        <f>IFERROR($H1572/SUMIF($A:$A,$A1572,$H:$H)*SUMIF(Summary!$A$230:$A$266,$A1572,Summary!$P$230:$P$266),0)</f>
        <v>0</v>
      </c>
      <c r="AN1572" s="688">
        <f>IFERROR($H1572/SUMIF($A:$A,$A1572,$H:$H)*(SUMIF(Summary!$A$230:$A$266,$A1572,Summary!$L$230:$L$266)+SUMIF(Summary!$A$281:$A$317,$A1572,Summary!$L$281:$L$317))-AM1572,0)</f>
        <v>0</v>
      </c>
      <c r="AO1572" s="688">
        <f>IFERROR($H1572/SUMIF($A:$A,$A1572,$H:$H)*SUMIF(Summary!$A$230:$A$266,$A1572,Summary!$Q$230:$Q$266),0)</f>
        <v>0</v>
      </c>
      <c r="AP1572" s="688">
        <f>IFERROR($H1572/SUMIF($A:$A,$A1572,$H:$H)*(SUMIF(Summary!$A$230:$A$266,$A1572,Summary!$L$230:$L$266)+SUMIF(Summary!$A$281:$A$317,$A1572,Summary!$L$281:$L$317))-AO1572,0)</f>
        <v>0</v>
      </c>
      <c r="AQ1572" s="306"/>
      <c r="AR1572" s="688">
        <f t="shared" ca="1" si="362"/>
        <v>0</v>
      </c>
      <c r="AS1572" s="688">
        <f t="shared" ca="1" si="363"/>
        <v>0</v>
      </c>
    </row>
    <row r="1573" spans="1:45" x14ac:dyDescent="0.2">
      <c r="A1573" s="423">
        <v>3639</v>
      </c>
      <c r="B1573" s="424">
        <v>5</v>
      </c>
      <c r="C1573" s="425" t="s">
        <v>314</v>
      </c>
      <c r="D1573" s="422">
        <f t="shared" si="364"/>
        <v>0</v>
      </c>
      <c r="E1573" s="422">
        <f t="shared" si="365"/>
        <v>0</v>
      </c>
      <c r="F1573" s="422">
        <f t="shared" si="366"/>
        <v>0</v>
      </c>
      <c r="G1573" s="422">
        <f t="shared" si="367"/>
        <v>0</v>
      </c>
      <c r="H1573" s="22">
        <f t="shared" si="368"/>
        <v>0</v>
      </c>
      <c r="I1573" s="116">
        <v>0</v>
      </c>
      <c r="J1573" s="116">
        <v>0</v>
      </c>
      <c r="K1573" s="116">
        <v>0</v>
      </c>
      <c r="L1573" s="116">
        <v>0</v>
      </c>
      <c r="M1573" s="22">
        <f t="shared" si="369"/>
        <v>0</v>
      </c>
      <c r="N1573" s="116">
        <v>0</v>
      </c>
      <c r="O1573" s="116">
        <v>0</v>
      </c>
      <c r="P1573" s="116">
        <v>0</v>
      </c>
      <c r="Q1573" s="116">
        <v>0</v>
      </c>
      <c r="R1573" s="22">
        <f t="shared" si="370"/>
        <v>0</v>
      </c>
      <c r="S1573" s="116">
        <v>0</v>
      </c>
      <c r="T1573" s="116">
        <v>0</v>
      </c>
      <c r="U1573" s="116">
        <v>0</v>
      </c>
      <c r="V1573" s="116">
        <v>0</v>
      </c>
      <c r="W1573" s="22">
        <f t="shared" si="371"/>
        <v>0</v>
      </c>
      <c r="X1573" s="22">
        <f t="shared" si="372"/>
        <v>0</v>
      </c>
      <c r="Y1573" s="22">
        <f ca="1">OFFSET('Cost Study'!$B$7,'Operations Support'!$C1573,'Operations Support'!$B1573)*$H1573</f>
        <v>0</v>
      </c>
      <c r="Z1573" s="23">
        <f ca="1">Y1573*'Cost Study'!$B$31</f>
        <v>0</v>
      </c>
      <c r="AA1573" s="23">
        <f ca="1">IF(A1573=10298,1.51,1)*IF($B1573&lt;3,$D1573*'Cost Study'!$B$32*OFFSET('Cost Study'!$B$7,'Operations Support'!$C1573,'Operations Support'!$B1573),0)</f>
        <v>0</v>
      </c>
      <c r="AB1573" s="24">
        <f ca="1">AA1573*'Cost Study'!$B$31</f>
        <v>0</v>
      </c>
      <c r="AC1573" s="23">
        <f ca="1">Y1573*'Cost Study'!$B$31</f>
        <v>0</v>
      </c>
      <c r="AD1573" s="24">
        <f ca="1">AA1573*'Cost Study'!$B$31</f>
        <v>0</v>
      </c>
      <c r="AE1573" s="377">
        <f t="shared" ca="1" si="373"/>
        <v>0</v>
      </c>
      <c r="AF1573" s="377">
        <f t="shared" ca="1" si="374"/>
        <v>0</v>
      </c>
      <c r="AH1573" s="688">
        <f>IFERROR($H1573/SUMIF($A:$A,$A1573,$H:$H)*SUMIF(Summary!$A$110:$A$186,$A1573,Summary!$P$110:$P$186),0)</f>
        <v>0</v>
      </c>
      <c r="AI1573" s="689">
        <f t="shared" ca="1" si="360"/>
        <v>0</v>
      </c>
      <c r="AJ1573" s="688">
        <f>IFERROR(H1573/SUMIF(A:A,A1573,H:H)*SUMIF(Summary!$A$110:$A$186,'Operations Support'!A1573,Summary!$Q$110:$Q$186),0)</f>
        <v>0</v>
      </c>
      <c r="AK1573" s="688">
        <f t="shared" ca="1" si="361"/>
        <v>0</v>
      </c>
      <c r="AM1573" s="688">
        <f>IFERROR($H1573/SUMIF($A:$A,$A1573,$H:$H)*SUMIF(Summary!$A$230:$A$266,$A1573,Summary!$P$230:$P$266),0)</f>
        <v>0</v>
      </c>
      <c r="AN1573" s="688">
        <f>IFERROR($H1573/SUMIF($A:$A,$A1573,$H:$H)*(SUMIF(Summary!$A$230:$A$266,$A1573,Summary!$L$230:$L$266)+SUMIF(Summary!$A$281:$A$317,$A1573,Summary!$L$281:$L$317))-AM1573,0)</f>
        <v>0</v>
      </c>
      <c r="AO1573" s="688">
        <f>IFERROR($H1573/SUMIF($A:$A,$A1573,$H:$H)*SUMIF(Summary!$A$230:$A$266,$A1573,Summary!$Q$230:$Q$266),0)</f>
        <v>0</v>
      </c>
      <c r="AP1573" s="688">
        <f>IFERROR($H1573/SUMIF($A:$A,$A1573,$H:$H)*(SUMIF(Summary!$A$230:$A$266,$A1573,Summary!$L$230:$L$266)+SUMIF(Summary!$A$281:$A$317,$A1573,Summary!$L$281:$L$317))-AO1573,0)</f>
        <v>0</v>
      </c>
      <c r="AQ1573" s="306"/>
      <c r="AR1573" s="688">
        <f t="shared" ca="1" si="362"/>
        <v>0</v>
      </c>
      <c r="AS1573" s="688">
        <f t="shared" ca="1" si="363"/>
        <v>0</v>
      </c>
    </row>
    <row r="1574" spans="1:45" x14ac:dyDescent="0.2">
      <c r="A1574" s="423">
        <v>3639</v>
      </c>
      <c r="B1574" s="424">
        <v>5</v>
      </c>
      <c r="C1574" s="425" t="s">
        <v>315</v>
      </c>
      <c r="D1574" s="422">
        <f t="shared" si="364"/>
        <v>0</v>
      </c>
      <c r="E1574" s="422">
        <f t="shared" si="365"/>
        <v>0</v>
      </c>
      <c r="F1574" s="422">
        <f t="shared" si="366"/>
        <v>0</v>
      </c>
      <c r="G1574" s="422">
        <f t="shared" si="367"/>
        <v>0</v>
      </c>
      <c r="H1574" s="22">
        <f t="shared" si="368"/>
        <v>0</v>
      </c>
      <c r="I1574" s="116">
        <v>0</v>
      </c>
      <c r="J1574" s="116">
        <v>0</v>
      </c>
      <c r="K1574" s="116">
        <v>0</v>
      </c>
      <c r="L1574" s="116">
        <v>0</v>
      </c>
      <c r="M1574" s="22">
        <f t="shared" si="369"/>
        <v>0</v>
      </c>
      <c r="N1574" s="116">
        <v>0</v>
      </c>
      <c r="O1574" s="116">
        <v>0</v>
      </c>
      <c r="P1574" s="116">
        <v>0</v>
      </c>
      <c r="Q1574" s="116">
        <v>0</v>
      </c>
      <c r="R1574" s="22">
        <f t="shared" si="370"/>
        <v>0</v>
      </c>
      <c r="S1574" s="116">
        <v>0</v>
      </c>
      <c r="T1574" s="116">
        <v>0</v>
      </c>
      <c r="U1574" s="116">
        <v>0</v>
      </c>
      <c r="V1574" s="116">
        <v>0</v>
      </c>
      <c r="W1574" s="22">
        <f t="shared" si="371"/>
        <v>0</v>
      </c>
      <c r="X1574" s="22">
        <f t="shared" si="372"/>
        <v>0</v>
      </c>
      <c r="Y1574" s="22">
        <f ca="1">OFFSET('Cost Study'!$B$7,'Operations Support'!$C1574,'Operations Support'!$B1574)*$H1574</f>
        <v>0</v>
      </c>
      <c r="Z1574" s="23">
        <f ca="1">Y1574*'Cost Study'!$B$31</f>
        <v>0</v>
      </c>
      <c r="AA1574" s="23">
        <f ca="1">IF(A1574=10298,1.51,1)*IF($B1574&lt;3,$D1574*'Cost Study'!$B$32*OFFSET('Cost Study'!$B$7,'Operations Support'!$C1574,'Operations Support'!$B1574),0)</f>
        <v>0</v>
      </c>
      <c r="AB1574" s="24">
        <f ca="1">AA1574*'Cost Study'!$B$31</f>
        <v>0</v>
      </c>
      <c r="AC1574" s="23">
        <f ca="1">Y1574*'Cost Study'!$B$31</f>
        <v>0</v>
      </c>
      <c r="AD1574" s="24">
        <f ca="1">AA1574*'Cost Study'!$B$31</f>
        <v>0</v>
      </c>
      <c r="AE1574" s="377">
        <f t="shared" ca="1" si="373"/>
        <v>0</v>
      </c>
      <c r="AF1574" s="377">
        <f t="shared" ca="1" si="374"/>
        <v>0</v>
      </c>
      <c r="AH1574" s="688">
        <f>IFERROR($H1574/SUMIF($A:$A,$A1574,$H:$H)*SUMIF(Summary!$A$110:$A$186,$A1574,Summary!$P$110:$P$186),0)</f>
        <v>0</v>
      </c>
      <c r="AI1574" s="689">
        <f t="shared" ca="1" si="360"/>
        <v>0</v>
      </c>
      <c r="AJ1574" s="688">
        <f>IFERROR(H1574/SUMIF(A:A,A1574,H:H)*SUMIF(Summary!$A$110:$A$186,'Operations Support'!A1574,Summary!$Q$110:$Q$186),0)</f>
        <v>0</v>
      </c>
      <c r="AK1574" s="688">
        <f t="shared" ca="1" si="361"/>
        <v>0</v>
      </c>
      <c r="AM1574" s="688">
        <f>IFERROR($H1574/SUMIF($A:$A,$A1574,$H:$H)*SUMIF(Summary!$A$230:$A$266,$A1574,Summary!$P$230:$P$266),0)</f>
        <v>0</v>
      </c>
      <c r="AN1574" s="688">
        <f>IFERROR($H1574/SUMIF($A:$A,$A1574,$H:$H)*(SUMIF(Summary!$A$230:$A$266,$A1574,Summary!$L$230:$L$266)+SUMIF(Summary!$A$281:$A$317,$A1574,Summary!$L$281:$L$317))-AM1574,0)</f>
        <v>0</v>
      </c>
      <c r="AO1574" s="688">
        <f>IFERROR($H1574/SUMIF($A:$A,$A1574,$H:$H)*SUMIF(Summary!$A$230:$A$266,$A1574,Summary!$Q$230:$Q$266),0)</f>
        <v>0</v>
      </c>
      <c r="AP1574" s="688">
        <f>IFERROR($H1574/SUMIF($A:$A,$A1574,$H:$H)*(SUMIF(Summary!$A$230:$A$266,$A1574,Summary!$L$230:$L$266)+SUMIF(Summary!$A$281:$A$317,$A1574,Summary!$L$281:$L$317))-AO1574,0)</f>
        <v>0</v>
      </c>
      <c r="AQ1574" s="306"/>
      <c r="AR1574" s="688">
        <f t="shared" ca="1" si="362"/>
        <v>0</v>
      </c>
      <c r="AS1574" s="688">
        <f t="shared" ca="1" si="363"/>
        <v>0</v>
      </c>
    </row>
    <row r="1575" spans="1:45" x14ac:dyDescent="0.2">
      <c r="A1575" s="423">
        <v>3639</v>
      </c>
      <c r="B1575" s="424">
        <v>5</v>
      </c>
      <c r="C1575" s="425" t="s">
        <v>316</v>
      </c>
      <c r="D1575" s="422">
        <f t="shared" si="364"/>
        <v>0</v>
      </c>
      <c r="E1575" s="422">
        <f t="shared" si="365"/>
        <v>0</v>
      </c>
      <c r="F1575" s="422">
        <f t="shared" si="366"/>
        <v>0</v>
      </c>
      <c r="G1575" s="422">
        <f t="shared" si="367"/>
        <v>0</v>
      </c>
      <c r="H1575" s="22">
        <f t="shared" si="368"/>
        <v>0</v>
      </c>
      <c r="I1575" s="116">
        <v>0</v>
      </c>
      <c r="J1575" s="116">
        <v>0</v>
      </c>
      <c r="K1575" s="116">
        <v>0</v>
      </c>
      <c r="L1575" s="116">
        <v>0</v>
      </c>
      <c r="M1575" s="22">
        <f t="shared" si="369"/>
        <v>0</v>
      </c>
      <c r="N1575" s="116">
        <v>0</v>
      </c>
      <c r="O1575" s="116">
        <v>0</v>
      </c>
      <c r="P1575" s="116">
        <v>0</v>
      </c>
      <c r="Q1575" s="116">
        <v>0</v>
      </c>
      <c r="R1575" s="22">
        <f t="shared" si="370"/>
        <v>0</v>
      </c>
      <c r="S1575" s="116">
        <v>0</v>
      </c>
      <c r="T1575" s="116">
        <v>0</v>
      </c>
      <c r="U1575" s="116">
        <v>0</v>
      </c>
      <c r="V1575" s="116">
        <v>0</v>
      </c>
      <c r="W1575" s="22">
        <f t="shared" si="371"/>
        <v>0</v>
      </c>
      <c r="X1575" s="22">
        <f t="shared" si="372"/>
        <v>0</v>
      </c>
      <c r="Y1575" s="22">
        <f ca="1">OFFSET('Cost Study'!$B$7,'Operations Support'!$C1575,'Operations Support'!$B1575)*$H1575</f>
        <v>0</v>
      </c>
      <c r="Z1575" s="23">
        <f ca="1">Y1575*'Cost Study'!$B$31</f>
        <v>0</v>
      </c>
      <c r="AA1575" s="23">
        <f ca="1">IF(A1575=10298,1.51,1)*IF($B1575&lt;3,$D1575*'Cost Study'!$B$32*OFFSET('Cost Study'!$B$7,'Operations Support'!$C1575,'Operations Support'!$B1575),0)</f>
        <v>0</v>
      </c>
      <c r="AB1575" s="24">
        <f ca="1">AA1575*'Cost Study'!$B$31</f>
        <v>0</v>
      </c>
      <c r="AC1575" s="23">
        <f ca="1">Y1575*'Cost Study'!$B$31</f>
        <v>0</v>
      </c>
      <c r="AD1575" s="24">
        <f ca="1">AA1575*'Cost Study'!$B$31</f>
        <v>0</v>
      </c>
      <c r="AE1575" s="377">
        <f t="shared" ca="1" si="373"/>
        <v>0</v>
      </c>
      <c r="AF1575" s="377">
        <f t="shared" ca="1" si="374"/>
        <v>0</v>
      </c>
      <c r="AH1575" s="688">
        <f>IFERROR($H1575/SUMIF($A:$A,$A1575,$H:$H)*SUMIF(Summary!$A$110:$A$186,$A1575,Summary!$P$110:$P$186),0)</f>
        <v>0</v>
      </c>
      <c r="AI1575" s="689">
        <f t="shared" ca="1" si="360"/>
        <v>0</v>
      </c>
      <c r="AJ1575" s="688">
        <f>IFERROR(H1575/SUMIF(A:A,A1575,H:H)*SUMIF(Summary!$A$110:$A$186,'Operations Support'!A1575,Summary!$Q$110:$Q$186),0)</f>
        <v>0</v>
      </c>
      <c r="AK1575" s="688">
        <f t="shared" ca="1" si="361"/>
        <v>0</v>
      </c>
      <c r="AM1575" s="688">
        <f>IFERROR($H1575/SUMIF($A:$A,$A1575,$H:$H)*SUMIF(Summary!$A$230:$A$266,$A1575,Summary!$P$230:$P$266),0)</f>
        <v>0</v>
      </c>
      <c r="AN1575" s="688">
        <f>IFERROR($H1575/SUMIF($A:$A,$A1575,$H:$H)*(SUMIF(Summary!$A$230:$A$266,$A1575,Summary!$L$230:$L$266)+SUMIF(Summary!$A$281:$A$317,$A1575,Summary!$L$281:$L$317))-AM1575,0)</f>
        <v>0</v>
      </c>
      <c r="AO1575" s="688">
        <f>IFERROR($H1575/SUMIF($A:$A,$A1575,$H:$H)*SUMIF(Summary!$A$230:$A$266,$A1575,Summary!$Q$230:$Q$266),0)</f>
        <v>0</v>
      </c>
      <c r="AP1575" s="688">
        <f>IFERROR($H1575/SUMIF($A:$A,$A1575,$H:$H)*(SUMIF(Summary!$A$230:$A$266,$A1575,Summary!$L$230:$L$266)+SUMIF(Summary!$A$281:$A$317,$A1575,Summary!$L$281:$L$317))-AO1575,0)</f>
        <v>0</v>
      </c>
      <c r="AQ1575" s="306"/>
      <c r="AR1575" s="688">
        <f t="shared" ca="1" si="362"/>
        <v>0</v>
      </c>
      <c r="AS1575" s="688">
        <f t="shared" ca="1" si="363"/>
        <v>0</v>
      </c>
    </row>
    <row r="1576" spans="1:45" x14ac:dyDescent="0.2">
      <c r="A1576" s="423">
        <v>3639</v>
      </c>
      <c r="B1576" s="424">
        <v>5</v>
      </c>
      <c r="C1576" s="425" t="s">
        <v>317</v>
      </c>
      <c r="D1576" s="422">
        <f t="shared" si="364"/>
        <v>0</v>
      </c>
      <c r="E1576" s="422">
        <f t="shared" si="365"/>
        <v>0</v>
      </c>
      <c r="F1576" s="422">
        <f t="shared" si="366"/>
        <v>0</v>
      </c>
      <c r="G1576" s="422">
        <f t="shared" si="367"/>
        <v>0</v>
      </c>
      <c r="H1576" s="22">
        <f t="shared" si="368"/>
        <v>0</v>
      </c>
      <c r="I1576" s="116">
        <v>0</v>
      </c>
      <c r="J1576" s="116">
        <v>0</v>
      </c>
      <c r="K1576" s="116">
        <v>0</v>
      </c>
      <c r="L1576" s="116">
        <v>0</v>
      </c>
      <c r="M1576" s="22">
        <f t="shared" si="369"/>
        <v>0</v>
      </c>
      <c r="N1576" s="116">
        <v>0</v>
      </c>
      <c r="O1576" s="116">
        <v>0</v>
      </c>
      <c r="P1576" s="116">
        <v>0</v>
      </c>
      <c r="Q1576" s="116">
        <v>0</v>
      </c>
      <c r="R1576" s="22">
        <f t="shared" si="370"/>
        <v>0</v>
      </c>
      <c r="S1576" s="116">
        <v>0</v>
      </c>
      <c r="T1576" s="116">
        <v>0</v>
      </c>
      <c r="U1576" s="116">
        <v>0</v>
      </c>
      <c r="V1576" s="116">
        <v>0</v>
      </c>
      <c r="W1576" s="22">
        <f t="shared" si="371"/>
        <v>0</v>
      </c>
      <c r="X1576" s="22">
        <f t="shared" si="372"/>
        <v>0</v>
      </c>
      <c r="Y1576" s="22">
        <f ca="1">OFFSET('Cost Study'!$B$7,'Operations Support'!$C1576,'Operations Support'!$B1576)*$H1576</f>
        <v>0</v>
      </c>
      <c r="Z1576" s="23">
        <f ca="1">Y1576*'Cost Study'!$B$31</f>
        <v>0</v>
      </c>
      <c r="AA1576" s="23">
        <f ca="1">IF(A1576=10298,1.51,1)*IF($B1576&lt;3,$D1576*'Cost Study'!$B$32*OFFSET('Cost Study'!$B$7,'Operations Support'!$C1576,'Operations Support'!$B1576),0)</f>
        <v>0</v>
      </c>
      <c r="AB1576" s="24">
        <f ca="1">AA1576*'Cost Study'!$B$31</f>
        <v>0</v>
      </c>
      <c r="AC1576" s="23">
        <f ca="1">Y1576*'Cost Study'!$B$31</f>
        <v>0</v>
      </c>
      <c r="AD1576" s="24">
        <f ca="1">AA1576*'Cost Study'!$B$31</f>
        <v>0</v>
      </c>
      <c r="AE1576" s="377">
        <f t="shared" ca="1" si="373"/>
        <v>0</v>
      </c>
      <c r="AF1576" s="377">
        <f t="shared" ca="1" si="374"/>
        <v>0</v>
      </c>
      <c r="AH1576" s="688">
        <f>IFERROR($H1576/SUMIF($A:$A,$A1576,$H:$H)*SUMIF(Summary!$A$110:$A$186,$A1576,Summary!$P$110:$P$186),0)</f>
        <v>0</v>
      </c>
      <c r="AI1576" s="689">
        <f t="shared" ca="1" si="360"/>
        <v>0</v>
      </c>
      <c r="AJ1576" s="688">
        <f>IFERROR(H1576/SUMIF(A:A,A1576,H:H)*SUMIF(Summary!$A$110:$A$186,'Operations Support'!A1576,Summary!$Q$110:$Q$186),0)</f>
        <v>0</v>
      </c>
      <c r="AK1576" s="688">
        <f t="shared" ca="1" si="361"/>
        <v>0</v>
      </c>
      <c r="AM1576" s="688">
        <f>IFERROR($H1576/SUMIF($A:$A,$A1576,$H:$H)*SUMIF(Summary!$A$230:$A$266,$A1576,Summary!$P$230:$P$266),0)</f>
        <v>0</v>
      </c>
      <c r="AN1576" s="688">
        <f>IFERROR($H1576/SUMIF($A:$A,$A1576,$H:$H)*(SUMIF(Summary!$A$230:$A$266,$A1576,Summary!$L$230:$L$266)+SUMIF(Summary!$A$281:$A$317,$A1576,Summary!$L$281:$L$317))-AM1576,0)</f>
        <v>0</v>
      </c>
      <c r="AO1576" s="688">
        <f>IFERROR($H1576/SUMIF($A:$A,$A1576,$H:$H)*SUMIF(Summary!$A$230:$A$266,$A1576,Summary!$Q$230:$Q$266),0)</f>
        <v>0</v>
      </c>
      <c r="AP1576" s="688">
        <f>IFERROR($H1576/SUMIF($A:$A,$A1576,$H:$H)*(SUMIF(Summary!$A$230:$A$266,$A1576,Summary!$L$230:$L$266)+SUMIF(Summary!$A$281:$A$317,$A1576,Summary!$L$281:$L$317))-AO1576,0)</f>
        <v>0</v>
      </c>
      <c r="AQ1576" s="306"/>
      <c r="AR1576" s="688">
        <f t="shared" ca="1" si="362"/>
        <v>0</v>
      </c>
      <c r="AS1576" s="688">
        <f t="shared" ca="1" si="363"/>
        <v>0</v>
      </c>
    </row>
    <row r="1577" spans="1:45" x14ac:dyDescent="0.2">
      <c r="A1577" s="423">
        <v>3639</v>
      </c>
      <c r="B1577" s="424">
        <v>5</v>
      </c>
      <c r="C1577" s="425" t="s">
        <v>318</v>
      </c>
      <c r="D1577" s="422">
        <f t="shared" si="364"/>
        <v>0</v>
      </c>
      <c r="E1577" s="422">
        <f t="shared" si="365"/>
        <v>0</v>
      </c>
      <c r="F1577" s="422">
        <f t="shared" si="366"/>
        <v>0</v>
      </c>
      <c r="G1577" s="422">
        <f t="shared" si="367"/>
        <v>0</v>
      </c>
      <c r="H1577" s="22">
        <f t="shared" si="368"/>
        <v>0</v>
      </c>
      <c r="I1577" s="116">
        <v>0</v>
      </c>
      <c r="J1577" s="116">
        <v>0</v>
      </c>
      <c r="K1577" s="116">
        <v>0</v>
      </c>
      <c r="L1577" s="116">
        <v>0</v>
      </c>
      <c r="M1577" s="22">
        <f t="shared" si="369"/>
        <v>0</v>
      </c>
      <c r="N1577" s="116">
        <v>0</v>
      </c>
      <c r="O1577" s="116">
        <v>0</v>
      </c>
      <c r="P1577" s="116">
        <v>0</v>
      </c>
      <c r="Q1577" s="116">
        <v>0</v>
      </c>
      <c r="R1577" s="22">
        <f t="shared" si="370"/>
        <v>0</v>
      </c>
      <c r="S1577" s="116">
        <v>0</v>
      </c>
      <c r="T1577" s="116">
        <v>0</v>
      </c>
      <c r="U1577" s="116">
        <v>0</v>
      </c>
      <c r="V1577" s="116">
        <v>0</v>
      </c>
      <c r="W1577" s="22">
        <f t="shared" si="371"/>
        <v>0</v>
      </c>
      <c r="X1577" s="22">
        <f t="shared" si="372"/>
        <v>0</v>
      </c>
      <c r="Y1577" s="22">
        <f ca="1">OFFSET('Cost Study'!$B$7,'Operations Support'!$C1577,'Operations Support'!$B1577)*$H1577</f>
        <v>0</v>
      </c>
      <c r="Z1577" s="23">
        <f ca="1">Y1577*'Cost Study'!$B$31</f>
        <v>0</v>
      </c>
      <c r="AA1577" s="23">
        <f ca="1">IF(A1577=10298,1.51,1)*IF($B1577&lt;3,$D1577*'Cost Study'!$B$32*OFFSET('Cost Study'!$B$7,'Operations Support'!$C1577,'Operations Support'!$B1577),0)</f>
        <v>0</v>
      </c>
      <c r="AB1577" s="24">
        <f ca="1">AA1577*'Cost Study'!$B$31</f>
        <v>0</v>
      </c>
      <c r="AC1577" s="23">
        <f ca="1">Y1577*'Cost Study'!$B$31</f>
        <v>0</v>
      </c>
      <c r="AD1577" s="24">
        <f ca="1">AA1577*'Cost Study'!$B$31</f>
        <v>0</v>
      </c>
      <c r="AE1577" s="377">
        <f t="shared" ca="1" si="373"/>
        <v>0</v>
      </c>
      <c r="AF1577" s="377">
        <f t="shared" ca="1" si="374"/>
        <v>0</v>
      </c>
      <c r="AH1577" s="688">
        <f>IFERROR($H1577/SUMIF($A:$A,$A1577,$H:$H)*SUMIF(Summary!$A$110:$A$186,$A1577,Summary!$P$110:$P$186),0)</f>
        <v>0</v>
      </c>
      <c r="AI1577" s="689">
        <f t="shared" ca="1" si="360"/>
        <v>0</v>
      </c>
      <c r="AJ1577" s="688">
        <f>IFERROR(H1577/SUMIF(A:A,A1577,H:H)*SUMIF(Summary!$A$110:$A$186,'Operations Support'!A1577,Summary!$Q$110:$Q$186),0)</f>
        <v>0</v>
      </c>
      <c r="AK1577" s="688">
        <f t="shared" ca="1" si="361"/>
        <v>0</v>
      </c>
      <c r="AM1577" s="688">
        <f>IFERROR($H1577/SUMIF($A:$A,$A1577,$H:$H)*SUMIF(Summary!$A$230:$A$266,$A1577,Summary!$P$230:$P$266),0)</f>
        <v>0</v>
      </c>
      <c r="AN1577" s="688">
        <f>IFERROR($H1577/SUMIF($A:$A,$A1577,$H:$H)*(SUMIF(Summary!$A$230:$A$266,$A1577,Summary!$L$230:$L$266)+SUMIF(Summary!$A$281:$A$317,$A1577,Summary!$L$281:$L$317))-AM1577,0)</f>
        <v>0</v>
      </c>
      <c r="AO1577" s="688">
        <f>IFERROR($H1577/SUMIF($A:$A,$A1577,$H:$H)*SUMIF(Summary!$A$230:$A$266,$A1577,Summary!$Q$230:$Q$266),0)</f>
        <v>0</v>
      </c>
      <c r="AP1577" s="688">
        <f>IFERROR($H1577/SUMIF($A:$A,$A1577,$H:$H)*(SUMIF(Summary!$A$230:$A$266,$A1577,Summary!$L$230:$L$266)+SUMIF(Summary!$A$281:$A$317,$A1577,Summary!$L$281:$L$317))-AO1577,0)</f>
        <v>0</v>
      </c>
      <c r="AQ1577" s="306"/>
      <c r="AR1577" s="688">
        <f t="shared" ca="1" si="362"/>
        <v>0</v>
      </c>
      <c r="AS1577" s="688">
        <f t="shared" ca="1" si="363"/>
        <v>0</v>
      </c>
    </row>
    <row r="1578" spans="1:45" x14ac:dyDescent="0.2">
      <c r="A1578" s="423">
        <v>3639</v>
      </c>
      <c r="B1578" s="424">
        <v>5</v>
      </c>
      <c r="C1578" s="425" t="s">
        <v>319</v>
      </c>
      <c r="D1578" s="422">
        <f t="shared" si="364"/>
        <v>0</v>
      </c>
      <c r="E1578" s="422">
        <f t="shared" si="365"/>
        <v>0</v>
      </c>
      <c r="F1578" s="422">
        <f t="shared" si="366"/>
        <v>0</v>
      </c>
      <c r="G1578" s="422">
        <f t="shared" si="367"/>
        <v>0</v>
      </c>
      <c r="H1578" s="22">
        <f t="shared" si="368"/>
        <v>0</v>
      </c>
      <c r="I1578" s="116">
        <v>0</v>
      </c>
      <c r="J1578" s="116">
        <v>0</v>
      </c>
      <c r="K1578" s="116">
        <v>0</v>
      </c>
      <c r="L1578" s="116">
        <v>0</v>
      </c>
      <c r="M1578" s="22">
        <f t="shared" si="369"/>
        <v>0</v>
      </c>
      <c r="N1578" s="116">
        <v>0</v>
      </c>
      <c r="O1578" s="116">
        <v>0</v>
      </c>
      <c r="P1578" s="116">
        <v>0</v>
      </c>
      <c r="Q1578" s="116">
        <v>0</v>
      </c>
      <c r="R1578" s="22">
        <f t="shared" si="370"/>
        <v>0</v>
      </c>
      <c r="S1578" s="116">
        <v>0</v>
      </c>
      <c r="T1578" s="116">
        <v>0</v>
      </c>
      <c r="U1578" s="116">
        <v>0</v>
      </c>
      <c r="V1578" s="116">
        <v>0</v>
      </c>
      <c r="W1578" s="22">
        <f t="shared" si="371"/>
        <v>0</v>
      </c>
      <c r="X1578" s="22">
        <f t="shared" si="372"/>
        <v>0</v>
      </c>
      <c r="Y1578" s="22">
        <f ca="1">OFFSET('Cost Study'!$B$7,'Operations Support'!$C1578,'Operations Support'!$B1578)*$H1578</f>
        <v>0</v>
      </c>
      <c r="Z1578" s="23">
        <f ca="1">Y1578*'Cost Study'!$B$31</f>
        <v>0</v>
      </c>
      <c r="AA1578" s="23">
        <f ca="1">IF(A1578=10298,1.51,1)*IF($B1578&lt;3,$D1578*'Cost Study'!$B$32*OFFSET('Cost Study'!$B$7,'Operations Support'!$C1578,'Operations Support'!$B1578),0)</f>
        <v>0</v>
      </c>
      <c r="AB1578" s="24">
        <f ca="1">AA1578*'Cost Study'!$B$31</f>
        <v>0</v>
      </c>
      <c r="AC1578" s="23">
        <f ca="1">Y1578*'Cost Study'!$B$31</f>
        <v>0</v>
      </c>
      <c r="AD1578" s="24">
        <f ca="1">AA1578*'Cost Study'!$B$31</f>
        <v>0</v>
      </c>
      <c r="AE1578" s="377">
        <f t="shared" ca="1" si="373"/>
        <v>0</v>
      </c>
      <c r="AF1578" s="377">
        <f t="shared" ca="1" si="374"/>
        <v>0</v>
      </c>
      <c r="AH1578" s="688">
        <f>IFERROR($H1578/SUMIF($A:$A,$A1578,$H:$H)*SUMIF(Summary!$A$110:$A$186,$A1578,Summary!$P$110:$P$186),0)</f>
        <v>0</v>
      </c>
      <c r="AI1578" s="689">
        <f t="shared" ca="1" si="360"/>
        <v>0</v>
      </c>
      <c r="AJ1578" s="688">
        <f>IFERROR(H1578/SUMIF(A:A,A1578,H:H)*SUMIF(Summary!$A$110:$A$186,'Operations Support'!A1578,Summary!$Q$110:$Q$186),0)</f>
        <v>0</v>
      </c>
      <c r="AK1578" s="688">
        <f t="shared" ca="1" si="361"/>
        <v>0</v>
      </c>
      <c r="AM1578" s="688">
        <f>IFERROR($H1578/SUMIF($A:$A,$A1578,$H:$H)*SUMIF(Summary!$A$230:$A$266,$A1578,Summary!$P$230:$P$266),0)</f>
        <v>0</v>
      </c>
      <c r="AN1578" s="688">
        <f>IFERROR($H1578/SUMIF($A:$A,$A1578,$H:$H)*(SUMIF(Summary!$A$230:$A$266,$A1578,Summary!$L$230:$L$266)+SUMIF(Summary!$A$281:$A$317,$A1578,Summary!$L$281:$L$317))-AM1578,0)</f>
        <v>0</v>
      </c>
      <c r="AO1578" s="688">
        <f>IFERROR($H1578/SUMIF($A:$A,$A1578,$H:$H)*SUMIF(Summary!$A$230:$A$266,$A1578,Summary!$Q$230:$Q$266),0)</f>
        <v>0</v>
      </c>
      <c r="AP1578" s="688">
        <f>IFERROR($H1578/SUMIF($A:$A,$A1578,$H:$H)*(SUMIF(Summary!$A$230:$A$266,$A1578,Summary!$L$230:$L$266)+SUMIF(Summary!$A$281:$A$317,$A1578,Summary!$L$281:$L$317))-AO1578,0)</f>
        <v>0</v>
      </c>
      <c r="AQ1578" s="306"/>
      <c r="AR1578" s="688">
        <f t="shared" ca="1" si="362"/>
        <v>0</v>
      </c>
      <c r="AS1578" s="688">
        <f t="shared" ca="1" si="363"/>
        <v>0</v>
      </c>
    </row>
    <row r="1579" spans="1:45" x14ac:dyDescent="0.2">
      <c r="A1579" s="423">
        <v>3639</v>
      </c>
      <c r="B1579" s="424">
        <v>5</v>
      </c>
      <c r="C1579" s="425" t="s">
        <v>320</v>
      </c>
      <c r="D1579" s="422">
        <f t="shared" si="364"/>
        <v>0</v>
      </c>
      <c r="E1579" s="422">
        <f t="shared" si="365"/>
        <v>0</v>
      </c>
      <c r="F1579" s="422">
        <f t="shared" si="366"/>
        <v>0</v>
      </c>
      <c r="G1579" s="422">
        <f t="shared" si="367"/>
        <v>0</v>
      </c>
      <c r="H1579" s="22">
        <f t="shared" si="368"/>
        <v>0</v>
      </c>
      <c r="I1579" s="116">
        <v>0</v>
      </c>
      <c r="J1579" s="116">
        <v>0</v>
      </c>
      <c r="K1579" s="116">
        <v>0</v>
      </c>
      <c r="L1579" s="116">
        <v>0</v>
      </c>
      <c r="M1579" s="22">
        <f t="shared" si="369"/>
        <v>0</v>
      </c>
      <c r="N1579" s="116">
        <v>0</v>
      </c>
      <c r="O1579" s="116">
        <v>0</v>
      </c>
      <c r="P1579" s="116">
        <v>0</v>
      </c>
      <c r="Q1579" s="116">
        <v>0</v>
      </c>
      <c r="R1579" s="22">
        <f t="shared" si="370"/>
        <v>0</v>
      </c>
      <c r="S1579" s="116">
        <v>0</v>
      </c>
      <c r="T1579" s="116">
        <v>0</v>
      </c>
      <c r="U1579" s="116">
        <v>0</v>
      </c>
      <c r="V1579" s="116">
        <v>0</v>
      </c>
      <c r="W1579" s="22">
        <f t="shared" si="371"/>
        <v>0</v>
      </c>
      <c r="X1579" s="22">
        <f t="shared" si="372"/>
        <v>0</v>
      </c>
      <c r="Y1579" s="22">
        <f ca="1">OFFSET('Cost Study'!$B$7,'Operations Support'!$C1579,'Operations Support'!$B1579)*$H1579</f>
        <v>0</v>
      </c>
      <c r="Z1579" s="23">
        <f ca="1">Y1579*'Cost Study'!$B$31</f>
        <v>0</v>
      </c>
      <c r="AA1579" s="23">
        <f ca="1">IF(A1579=10298,1.51,1)*IF($B1579&lt;3,$D1579*'Cost Study'!$B$32*OFFSET('Cost Study'!$B$7,'Operations Support'!$C1579,'Operations Support'!$B1579),0)</f>
        <v>0</v>
      </c>
      <c r="AB1579" s="24">
        <f ca="1">AA1579*'Cost Study'!$B$31</f>
        <v>0</v>
      </c>
      <c r="AC1579" s="23">
        <f ca="1">Y1579*'Cost Study'!$B$31</f>
        <v>0</v>
      </c>
      <c r="AD1579" s="24">
        <f ca="1">AA1579*'Cost Study'!$B$31</f>
        <v>0</v>
      </c>
      <c r="AE1579" s="377">
        <f t="shared" ca="1" si="373"/>
        <v>0</v>
      </c>
      <c r="AF1579" s="377">
        <f t="shared" ca="1" si="374"/>
        <v>0</v>
      </c>
      <c r="AH1579" s="688">
        <f>IFERROR($H1579/SUMIF($A:$A,$A1579,$H:$H)*SUMIF(Summary!$A$110:$A$186,$A1579,Summary!$P$110:$P$186),0)</f>
        <v>0</v>
      </c>
      <c r="AI1579" s="689">
        <f t="shared" ca="1" si="360"/>
        <v>0</v>
      </c>
      <c r="AJ1579" s="688">
        <f>IFERROR(H1579/SUMIF(A:A,A1579,H:H)*SUMIF(Summary!$A$110:$A$186,'Operations Support'!A1579,Summary!$Q$110:$Q$186),0)</f>
        <v>0</v>
      </c>
      <c r="AK1579" s="688">
        <f t="shared" ca="1" si="361"/>
        <v>0</v>
      </c>
      <c r="AM1579" s="688">
        <f>IFERROR($H1579/SUMIF($A:$A,$A1579,$H:$H)*SUMIF(Summary!$A$230:$A$266,$A1579,Summary!$P$230:$P$266),0)</f>
        <v>0</v>
      </c>
      <c r="AN1579" s="688">
        <f>IFERROR($H1579/SUMIF($A:$A,$A1579,$H:$H)*(SUMIF(Summary!$A$230:$A$266,$A1579,Summary!$L$230:$L$266)+SUMIF(Summary!$A$281:$A$317,$A1579,Summary!$L$281:$L$317))-AM1579,0)</f>
        <v>0</v>
      </c>
      <c r="AO1579" s="688">
        <f>IFERROR($H1579/SUMIF($A:$A,$A1579,$H:$H)*SUMIF(Summary!$A$230:$A$266,$A1579,Summary!$Q$230:$Q$266),0)</f>
        <v>0</v>
      </c>
      <c r="AP1579" s="688">
        <f>IFERROR($H1579/SUMIF($A:$A,$A1579,$H:$H)*(SUMIF(Summary!$A$230:$A$266,$A1579,Summary!$L$230:$L$266)+SUMIF(Summary!$A$281:$A$317,$A1579,Summary!$L$281:$L$317))-AO1579,0)</f>
        <v>0</v>
      </c>
      <c r="AQ1579" s="306"/>
      <c r="AR1579" s="688">
        <f t="shared" ca="1" si="362"/>
        <v>0</v>
      </c>
      <c r="AS1579" s="688">
        <f t="shared" ca="1" si="363"/>
        <v>0</v>
      </c>
    </row>
    <row r="1580" spans="1:45" s="15" customFormat="1" x14ac:dyDescent="0.2">
      <c r="A1580" s="423">
        <v>3642</v>
      </c>
      <c r="B1580" s="424">
        <v>1</v>
      </c>
      <c r="C1580" s="425" t="s">
        <v>300</v>
      </c>
      <c r="D1580" s="422">
        <f t="shared" si="364"/>
        <v>13336</v>
      </c>
      <c r="E1580" s="422">
        <f t="shared" si="365"/>
        <v>0</v>
      </c>
      <c r="F1580" s="422">
        <f t="shared" si="366"/>
        <v>68363</v>
      </c>
      <c r="G1580" s="422">
        <f t="shared" si="367"/>
        <v>0</v>
      </c>
      <c r="H1580" s="22">
        <f t="shared" si="368"/>
        <v>81699</v>
      </c>
      <c r="I1580" s="116">
        <v>4998</v>
      </c>
      <c r="J1580" s="116">
        <v>0</v>
      </c>
      <c r="K1580" s="116">
        <v>30193</v>
      </c>
      <c r="L1580" s="116">
        <v>0</v>
      </c>
      <c r="M1580" s="22">
        <f t="shared" si="369"/>
        <v>35191</v>
      </c>
      <c r="N1580" s="116">
        <v>7063</v>
      </c>
      <c r="O1580" s="116">
        <v>0</v>
      </c>
      <c r="P1580" s="116">
        <v>35068</v>
      </c>
      <c r="Q1580" s="116">
        <v>0</v>
      </c>
      <c r="R1580" s="22">
        <f t="shared" si="370"/>
        <v>42131</v>
      </c>
      <c r="S1580" s="116">
        <v>1275</v>
      </c>
      <c r="T1580" s="116">
        <v>0</v>
      </c>
      <c r="U1580" s="116">
        <v>3102</v>
      </c>
      <c r="V1580" s="116">
        <v>0</v>
      </c>
      <c r="W1580" s="22">
        <f t="shared" si="371"/>
        <v>4377</v>
      </c>
      <c r="X1580" s="22">
        <f t="shared" si="372"/>
        <v>2723.3</v>
      </c>
      <c r="Y1580" s="22">
        <f ca="1">OFFSET('Cost Study'!$B$7,'Operations Support'!$C1580,'Operations Support'!$B1580)*$H1580</f>
        <v>81699</v>
      </c>
      <c r="Z1580" s="23">
        <f ca="1">Y1580*'Cost Study'!$B$31</f>
        <v>4563046.8226683</v>
      </c>
      <c r="AA1580" s="23">
        <f ca="1">IF(A1580=10298,1.51,1)*IF($B1580&lt;3,$D1580*'Cost Study'!$B$32*OFFSET('Cost Study'!$B$7,'Operations Support'!$C1580,'Operations Support'!$B1580),0)</f>
        <v>1333.6000000000001</v>
      </c>
      <c r="AB1580" s="24">
        <f ca="1">AA1580*'Cost Study'!$B$31</f>
        <v>74484.133743502927</v>
      </c>
      <c r="AC1580" s="23">
        <f ca="1">Y1580*'Cost Study'!$B$31</f>
        <v>4563046.8226683</v>
      </c>
      <c r="AD1580" s="24">
        <f ca="1">AA1580*'Cost Study'!$B$31</f>
        <v>74484.133743502927</v>
      </c>
      <c r="AE1580" s="377">
        <f t="shared" ca="1" si="373"/>
        <v>4637530.9564118031</v>
      </c>
      <c r="AF1580" s="377">
        <f t="shared" ca="1" si="374"/>
        <v>4637530.9564118031</v>
      </c>
      <c r="AH1580" s="688">
        <f>IFERROR($H1580/SUMIF($A:$A,$A1580,$H:$H)*SUMIF(Summary!$A$110:$A$186,$A1580,Summary!$P$110:$P$186),0)</f>
        <v>5104174.6802859148</v>
      </c>
      <c r="AI1580" s="689">
        <f t="shared" ca="1" si="360"/>
        <v>-466643.72387411166</v>
      </c>
      <c r="AJ1580" s="688">
        <f>IFERROR(H1580/SUMIF(A:A,A1580,H:H)*SUMIF(Summary!$A$110:$A$186,'Operations Support'!A1580,Summary!$Q$110:$Q$186),0)</f>
        <v>5153167.7559782285</v>
      </c>
      <c r="AK1580" s="688">
        <f t="shared" ca="1" si="361"/>
        <v>-515636.79956642538</v>
      </c>
      <c r="AL1580" s="1"/>
      <c r="AM1580" s="688">
        <f>IFERROR($H1580/SUMIF($A:$A,$A1580,$H:$H)*SUMIF(Summary!$A$230:$A$266,$A1580,Summary!$P$230:$P$266),0)</f>
        <v>965716.98012624891</v>
      </c>
      <c r="AN1580" s="688">
        <f>IFERROR($H1580/SUMIF($A:$A,$A1580,$H:$H)*(SUMIF(Summary!$A$230:$A$266,$A1580,Summary!$L$230:$L$266)+SUMIF(Summary!$A$281:$A$317,$A1580,Summary!$L$281:$L$317))-AM1580,0)</f>
        <v>1014914.8537878578</v>
      </c>
      <c r="AO1580" s="688">
        <f>IFERROR($H1580/SUMIF($A:$A,$A1580,$H:$H)*SUMIF(Summary!$A$230:$A$266,$A1580,Summary!$Q$230:$Q$266),0)</f>
        <v>974986.53849136888</v>
      </c>
      <c r="AP1580" s="688">
        <f>IFERROR($H1580/SUMIF($A:$A,$A1580,$H:$H)*(SUMIF(Summary!$A$230:$A$266,$A1580,Summary!$L$230:$L$266)+SUMIF(Summary!$A$281:$A$317,$A1580,Summary!$L$281:$L$317))-AO1580,0)</f>
        <v>1005645.2954227378</v>
      </c>
      <c r="AQ1580" s="306"/>
      <c r="AR1580" s="688">
        <f t="shared" ca="1" si="362"/>
        <v>548271.12991374615</v>
      </c>
      <c r="AS1580" s="688">
        <f t="shared" ca="1" si="363"/>
        <v>490008.49585631245</v>
      </c>
    </row>
    <row r="1581" spans="1:45" x14ac:dyDescent="0.2">
      <c r="A1581" s="423">
        <v>3642</v>
      </c>
      <c r="B1581" s="424">
        <v>1</v>
      </c>
      <c r="C1581" s="425" t="s">
        <v>301</v>
      </c>
      <c r="D1581" s="422">
        <f t="shared" si="364"/>
        <v>7373</v>
      </c>
      <c r="E1581" s="422">
        <f t="shared" si="365"/>
        <v>0</v>
      </c>
      <c r="F1581" s="422">
        <f t="shared" si="366"/>
        <v>19127</v>
      </c>
      <c r="G1581" s="422">
        <f t="shared" si="367"/>
        <v>0</v>
      </c>
      <c r="H1581" s="22">
        <f t="shared" si="368"/>
        <v>26500</v>
      </c>
      <c r="I1581" s="116">
        <v>2672</v>
      </c>
      <c r="J1581" s="116">
        <v>0</v>
      </c>
      <c r="K1581" s="116">
        <v>8623</v>
      </c>
      <c r="L1581" s="116">
        <v>0</v>
      </c>
      <c r="M1581" s="22">
        <f t="shared" si="369"/>
        <v>11295</v>
      </c>
      <c r="N1581" s="116">
        <v>4164</v>
      </c>
      <c r="O1581" s="116">
        <v>0</v>
      </c>
      <c r="P1581" s="116">
        <v>9851</v>
      </c>
      <c r="Q1581" s="116">
        <v>0</v>
      </c>
      <c r="R1581" s="22">
        <f t="shared" si="370"/>
        <v>14015</v>
      </c>
      <c r="S1581" s="116">
        <v>537</v>
      </c>
      <c r="T1581" s="116">
        <v>0</v>
      </c>
      <c r="U1581" s="116">
        <v>653</v>
      </c>
      <c r="V1581" s="116">
        <v>0</v>
      </c>
      <c r="W1581" s="22">
        <f t="shared" si="371"/>
        <v>1190</v>
      </c>
      <c r="X1581" s="22">
        <f t="shared" si="372"/>
        <v>883.33333333333337</v>
      </c>
      <c r="Y1581" s="22">
        <f ca="1">OFFSET('Cost Study'!$B$7,'Operations Support'!$C1581,'Operations Support'!$B1581)*$H1581</f>
        <v>40015</v>
      </c>
      <c r="Z1581" s="23">
        <f ca="1">Y1581*'Cost Study'!$B$31</f>
        <v>2234914.975814539</v>
      </c>
      <c r="AA1581" s="23">
        <f ca="1">IF(A1581=10298,1.51,1)*IF($B1581&lt;3,$D1581*'Cost Study'!$B$32*OFFSET('Cost Study'!$B$7,'Operations Support'!$C1581,'Operations Support'!$B1581),0)</f>
        <v>1113.3230000000001</v>
      </c>
      <c r="AB1581" s="24">
        <f ca="1">AA1581*'Cost Study'!$B$31</f>
        <v>62181.238176153201</v>
      </c>
      <c r="AC1581" s="23">
        <f ca="1">Y1581*'Cost Study'!$B$31</f>
        <v>2234914.975814539</v>
      </c>
      <c r="AD1581" s="24">
        <f ca="1">AA1581*'Cost Study'!$B$31</f>
        <v>62181.238176153201</v>
      </c>
      <c r="AE1581" s="377">
        <f t="shared" ca="1" si="373"/>
        <v>2297096.213990692</v>
      </c>
      <c r="AF1581" s="377">
        <f t="shared" ca="1" si="374"/>
        <v>2297096.213990692</v>
      </c>
      <c r="AH1581" s="688">
        <f>IFERROR($H1581/SUMIF($A:$A,$A1581,$H:$H)*SUMIF(Summary!$A$110:$A$186,$A1581,Summary!$P$110:$P$186),0)</f>
        <v>1655597.119029324</v>
      </c>
      <c r="AI1581" s="689">
        <f t="shared" ca="1" si="360"/>
        <v>641499.09496136801</v>
      </c>
      <c r="AJ1581" s="688">
        <f>IFERROR(H1581/SUMIF(A:A,A1581,H:H)*SUMIF(Summary!$A$110:$A$186,'Operations Support'!A1581,Summary!$Q$110:$Q$186),0)</f>
        <v>1671488.5804406793</v>
      </c>
      <c r="AK1581" s="688">
        <f t="shared" ca="1" si="361"/>
        <v>625607.63355001272</v>
      </c>
      <c r="AM1581" s="688">
        <f>IFERROR($H1581/SUMIF($A:$A,$A1581,$H:$H)*SUMIF(Summary!$A$230:$A$266,$A1581,Summary!$P$230:$P$266),0)</f>
        <v>313241.28781681048</v>
      </c>
      <c r="AN1581" s="688">
        <f>IFERROR($H1581/SUMIF($A:$A,$A1581,$H:$H)*(SUMIF(Summary!$A$230:$A$266,$A1581,Summary!$L$230:$L$266)+SUMIF(Summary!$A$281:$A$317,$A1581,Summary!$L$281:$L$317))-AM1581,0)</f>
        <v>329199.17777914327</v>
      </c>
      <c r="AO1581" s="688">
        <f>IFERROR($H1581/SUMIF($A:$A,$A1581,$H:$H)*SUMIF(Summary!$A$230:$A$266,$A1581,Summary!$Q$230:$Q$266),0)</f>
        <v>316247.97451647237</v>
      </c>
      <c r="AP1581" s="688">
        <f>IFERROR($H1581/SUMIF($A:$A,$A1581,$H:$H)*(SUMIF(Summary!$A$230:$A$266,$A1581,Summary!$L$230:$L$266)+SUMIF(Summary!$A$281:$A$317,$A1581,Summary!$L$281:$L$317))-AO1581,0)</f>
        <v>326192.49107948138</v>
      </c>
      <c r="AQ1581" s="306"/>
      <c r="AR1581" s="688">
        <f t="shared" ca="1" si="362"/>
        <v>970698.27274051122</v>
      </c>
      <c r="AS1581" s="688">
        <f t="shared" ca="1" si="363"/>
        <v>951800.12462949404</v>
      </c>
    </row>
    <row r="1582" spans="1:45" x14ac:dyDescent="0.2">
      <c r="A1582" s="423">
        <v>3642</v>
      </c>
      <c r="B1582" s="424">
        <v>1</v>
      </c>
      <c r="C1582" s="425" t="s">
        <v>302</v>
      </c>
      <c r="D1582" s="422">
        <f t="shared" si="364"/>
        <v>2221</v>
      </c>
      <c r="E1582" s="422">
        <f t="shared" si="365"/>
        <v>0</v>
      </c>
      <c r="F1582" s="422">
        <f t="shared" si="366"/>
        <v>8408</v>
      </c>
      <c r="G1582" s="422">
        <f t="shared" si="367"/>
        <v>0</v>
      </c>
      <c r="H1582" s="22">
        <f t="shared" si="368"/>
        <v>10629</v>
      </c>
      <c r="I1582" s="116">
        <v>864</v>
      </c>
      <c r="J1582" s="116">
        <v>0</v>
      </c>
      <c r="K1582" s="116">
        <v>3709</v>
      </c>
      <c r="L1582" s="116">
        <v>0</v>
      </c>
      <c r="M1582" s="22">
        <f t="shared" si="369"/>
        <v>4573</v>
      </c>
      <c r="N1582" s="116">
        <v>1105</v>
      </c>
      <c r="O1582" s="116">
        <v>0</v>
      </c>
      <c r="P1582" s="116">
        <v>4010</v>
      </c>
      <c r="Q1582" s="116">
        <v>0</v>
      </c>
      <c r="R1582" s="22">
        <f t="shared" si="370"/>
        <v>5115</v>
      </c>
      <c r="S1582" s="116">
        <v>252</v>
      </c>
      <c r="T1582" s="116">
        <v>0</v>
      </c>
      <c r="U1582" s="116">
        <v>689</v>
      </c>
      <c r="V1582" s="116">
        <v>0</v>
      </c>
      <c r="W1582" s="22">
        <f t="shared" si="371"/>
        <v>941</v>
      </c>
      <c r="X1582" s="22">
        <f t="shared" si="372"/>
        <v>354.3</v>
      </c>
      <c r="Y1582" s="22">
        <f ca="1">OFFSET('Cost Study'!$B$7,'Operations Support'!$C1582,'Operations Support'!$B1582)*$H1582</f>
        <v>15412.05</v>
      </c>
      <c r="Z1582" s="23">
        <f ca="1">Y1582*'Cost Study'!$B$31</f>
        <v>860792.7365488559</v>
      </c>
      <c r="AA1582" s="23">
        <f ca="1">IF(A1582=10298,1.51,1)*IF($B1582&lt;3,$D1582*'Cost Study'!$B$32*OFFSET('Cost Study'!$B$7,'Operations Support'!$C1582,'Operations Support'!$B1582),0)</f>
        <v>322.04500000000002</v>
      </c>
      <c r="AB1582" s="24">
        <f ca="1">AA1582*'Cost Study'!$B$31</f>
        <v>17986.834771615479</v>
      </c>
      <c r="AC1582" s="23">
        <f ca="1">Y1582*'Cost Study'!$B$31</f>
        <v>860792.7365488559</v>
      </c>
      <c r="AD1582" s="24">
        <f ca="1">AA1582*'Cost Study'!$B$31</f>
        <v>17986.834771615479</v>
      </c>
      <c r="AE1582" s="377">
        <f t="shared" ca="1" si="373"/>
        <v>878779.57132047135</v>
      </c>
      <c r="AF1582" s="377">
        <f t="shared" ca="1" si="374"/>
        <v>878779.57132047135</v>
      </c>
      <c r="AH1582" s="688">
        <f>IFERROR($H1582/SUMIF($A:$A,$A1582,$H:$H)*SUMIF(Summary!$A$110:$A$186,$A1582,Summary!$P$110:$P$186),0)</f>
        <v>664050.63313821447</v>
      </c>
      <c r="AI1582" s="689">
        <f t="shared" ref="AI1582:AI1645" ca="1" si="375">Z1582+AB1582-AH1582</f>
        <v>214728.93818225688</v>
      </c>
      <c r="AJ1582" s="688">
        <f>IFERROR(H1582/SUMIF(A:A,A1582,H:H)*SUMIF(Summary!$A$110:$A$186,'Operations Support'!A1582,Summary!$Q$110:$Q$186),0)</f>
        <v>670424.60835864069</v>
      </c>
      <c r="AK1582" s="688">
        <f t="shared" ref="AK1582:AK1645" ca="1" si="376">AC1582+AD1582-AJ1582</f>
        <v>208354.96296183066</v>
      </c>
      <c r="AM1582" s="688">
        <f>IFERROR($H1582/SUMIF($A:$A,$A1582,$H:$H)*SUMIF(Summary!$A$230:$A$266,$A1582,Summary!$P$230:$P$266),0)</f>
        <v>125639.30747942936</v>
      </c>
      <c r="AN1582" s="688">
        <f>IFERROR($H1582/SUMIF($A:$A,$A1582,$H:$H)*(SUMIF(Summary!$A$230:$A$266,$A1582,Summary!$L$230:$L$266)+SUMIF(Summary!$A$281:$A$317,$A1582,Summary!$L$281:$L$317))-AM1582,0)</f>
        <v>132039.92681564204</v>
      </c>
      <c r="AO1582" s="688">
        <f>IFERROR($H1582/SUMIF($A:$A,$A1582,$H:$H)*SUMIF(Summary!$A$230:$A$266,$A1582,Summary!$Q$230:$Q$266),0)</f>
        <v>126845.27249568244</v>
      </c>
      <c r="AP1582" s="688">
        <f>IFERROR($H1582/SUMIF($A:$A,$A1582,$H:$H)*(SUMIF(Summary!$A$230:$A$266,$A1582,Summary!$L$230:$L$266)+SUMIF(Summary!$A$281:$A$317,$A1582,Summary!$L$281:$L$317))-AO1582,0)</f>
        <v>130833.96179938898</v>
      </c>
      <c r="AQ1582" s="306"/>
      <c r="AR1582" s="688">
        <f t="shared" ref="AR1582:AR1645" ca="1" si="377">AI1582+AN1582</f>
        <v>346768.86499789893</v>
      </c>
      <c r="AS1582" s="688">
        <f t="shared" ref="AS1582:AS1645" ca="1" si="378">AK1582+AP1582</f>
        <v>339188.92476121965</v>
      </c>
    </row>
    <row r="1583" spans="1:45" x14ac:dyDescent="0.2">
      <c r="A1583" s="423">
        <v>3642</v>
      </c>
      <c r="B1583" s="424">
        <v>1</v>
      </c>
      <c r="C1583" s="425" t="s">
        <v>303</v>
      </c>
      <c r="D1583" s="422">
        <f t="shared" si="364"/>
        <v>603</v>
      </c>
      <c r="E1583" s="422">
        <f t="shared" si="365"/>
        <v>0</v>
      </c>
      <c r="F1583" s="422">
        <f t="shared" si="366"/>
        <v>1308</v>
      </c>
      <c r="G1583" s="422">
        <f t="shared" si="367"/>
        <v>0</v>
      </c>
      <c r="H1583" s="22">
        <f t="shared" si="368"/>
        <v>1911</v>
      </c>
      <c r="I1583" s="116">
        <v>225</v>
      </c>
      <c r="J1583" s="116">
        <v>0</v>
      </c>
      <c r="K1583" s="116">
        <v>645</v>
      </c>
      <c r="L1583" s="116">
        <v>0</v>
      </c>
      <c r="M1583" s="22">
        <f t="shared" si="369"/>
        <v>870</v>
      </c>
      <c r="N1583" s="116">
        <v>378</v>
      </c>
      <c r="O1583" s="116">
        <v>0</v>
      </c>
      <c r="P1583" s="116">
        <v>645</v>
      </c>
      <c r="Q1583" s="116">
        <v>0</v>
      </c>
      <c r="R1583" s="22">
        <f t="shared" si="370"/>
        <v>1023</v>
      </c>
      <c r="S1583" s="116">
        <v>0</v>
      </c>
      <c r="T1583" s="116">
        <v>0</v>
      </c>
      <c r="U1583" s="116">
        <v>18</v>
      </c>
      <c r="V1583" s="116">
        <v>0</v>
      </c>
      <c r="W1583" s="22">
        <f t="shared" si="371"/>
        <v>18</v>
      </c>
      <c r="X1583" s="22">
        <f t="shared" si="372"/>
        <v>63.7</v>
      </c>
      <c r="Y1583" s="22">
        <f ca="1">OFFSET('Cost Study'!$B$7,'Operations Support'!$C1583,'Operations Support'!$B1583)*$H1583</f>
        <v>2790.06</v>
      </c>
      <c r="Z1583" s="23">
        <f ca="1">Y1583*'Cost Study'!$B$31</f>
        <v>155830.23559717889</v>
      </c>
      <c r="AA1583" s="23">
        <f ca="1">IF(A1583=10298,1.51,1)*IF($B1583&lt;3,$D1583*'Cost Study'!$B$32*OFFSET('Cost Study'!$B$7,'Operations Support'!$C1583,'Operations Support'!$B1583),0)</f>
        <v>88.038000000000011</v>
      </c>
      <c r="AB1583" s="24">
        <f ca="1">AA1583*'Cost Study'!$B$31</f>
        <v>4917.0922064415954</v>
      </c>
      <c r="AC1583" s="23">
        <f ca="1">Y1583*'Cost Study'!$B$31</f>
        <v>155830.23559717889</v>
      </c>
      <c r="AD1583" s="24">
        <f ca="1">AA1583*'Cost Study'!$B$31</f>
        <v>4917.0922064415954</v>
      </c>
      <c r="AE1583" s="377">
        <f t="shared" ca="1" si="373"/>
        <v>160747.32780362049</v>
      </c>
      <c r="AF1583" s="377">
        <f t="shared" ca="1" si="374"/>
        <v>160747.32780362049</v>
      </c>
      <c r="AH1583" s="688">
        <f>IFERROR($H1583/SUMIF($A:$A,$A1583,$H:$H)*SUMIF(Summary!$A$110:$A$186,$A1583,Summary!$P$110:$P$186),0)</f>
        <v>119390.41865905804</v>
      </c>
      <c r="AI1583" s="689">
        <f t="shared" ca="1" si="375"/>
        <v>41356.909144562451</v>
      </c>
      <c r="AJ1583" s="688">
        <f>IFERROR(H1583/SUMIF(A:A,A1583,H:H)*SUMIF(Summary!$A$110:$A$186,'Operations Support'!A1583,Summary!$Q$110:$Q$186),0)</f>
        <v>120536.40291404295</v>
      </c>
      <c r="AK1583" s="688">
        <f t="shared" ca="1" si="376"/>
        <v>40210.924889577538</v>
      </c>
      <c r="AM1583" s="688">
        <f>IFERROR($H1583/SUMIF($A:$A,$A1583,$H:$H)*SUMIF(Summary!$A$230:$A$266,$A1583,Summary!$P$230:$P$266),0)</f>
        <v>22588.834000676405</v>
      </c>
      <c r="AN1583" s="688">
        <f>IFERROR($H1583/SUMIF($A:$A,$A1583,$H:$H)*(SUMIF(Summary!$A$230:$A$266,$A1583,Summary!$L$230:$L$266)+SUMIF(Summary!$A$281:$A$317,$A1583,Summary!$L$281:$L$317))-AM1583,0)</f>
        <v>23739.608631545016</v>
      </c>
      <c r="AO1583" s="688">
        <f>IFERROR($H1583/SUMIF($A:$A,$A1583,$H:$H)*SUMIF(Summary!$A$230:$A$266,$A1583,Summary!$Q$230:$Q$266),0)</f>
        <v>22805.65582267844</v>
      </c>
      <c r="AP1583" s="688">
        <f>IFERROR($H1583/SUMIF($A:$A,$A1583,$H:$H)*(SUMIF(Summary!$A$230:$A$266,$A1583,Summary!$L$230:$L$266)+SUMIF(Summary!$A$281:$A$317,$A1583,Summary!$L$281:$L$317))-AO1583,0)</f>
        <v>23522.78680954298</v>
      </c>
      <c r="AQ1583" s="306"/>
      <c r="AR1583" s="688">
        <f t="shared" ca="1" si="377"/>
        <v>65096.517776107466</v>
      </c>
      <c r="AS1583" s="688">
        <f t="shared" ca="1" si="378"/>
        <v>63733.711699120518</v>
      </c>
    </row>
    <row r="1584" spans="1:45" x14ac:dyDescent="0.2">
      <c r="A1584" s="423">
        <v>3642</v>
      </c>
      <c r="B1584" s="424">
        <v>1</v>
      </c>
      <c r="C1584" s="425" t="s">
        <v>304</v>
      </c>
      <c r="D1584" s="422">
        <f t="shared" si="364"/>
        <v>0</v>
      </c>
      <c r="E1584" s="422">
        <f t="shared" si="365"/>
        <v>0</v>
      </c>
      <c r="F1584" s="422">
        <f t="shared" si="366"/>
        <v>0</v>
      </c>
      <c r="G1584" s="422">
        <f t="shared" si="367"/>
        <v>0</v>
      </c>
      <c r="H1584" s="22">
        <f t="shared" si="368"/>
        <v>0</v>
      </c>
      <c r="I1584" s="116">
        <v>0</v>
      </c>
      <c r="J1584" s="116">
        <v>0</v>
      </c>
      <c r="K1584" s="116">
        <v>0</v>
      </c>
      <c r="L1584" s="116">
        <v>0</v>
      </c>
      <c r="M1584" s="22">
        <f t="shared" si="369"/>
        <v>0</v>
      </c>
      <c r="N1584" s="116">
        <v>0</v>
      </c>
      <c r="O1584" s="116">
        <v>0</v>
      </c>
      <c r="P1584" s="116">
        <v>0</v>
      </c>
      <c r="Q1584" s="116">
        <v>0</v>
      </c>
      <c r="R1584" s="22">
        <f t="shared" si="370"/>
        <v>0</v>
      </c>
      <c r="S1584" s="116">
        <v>0</v>
      </c>
      <c r="T1584" s="116">
        <v>0</v>
      </c>
      <c r="U1584" s="116">
        <v>0</v>
      </c>
      <c r="V1584" s="116">
        <v>0</v>
      </c>
      <c r="W1584" s="22">
        <f t="shared" si="371"/>
        <v>0</v>
      </c>
      <c r="X1584" s="22">
        <f t="shared" si="372"/>
        <v>0</v>
      </c>
      <c r="Y1584" s="22">
        <f ca="1">OFFSET('Cost Study'!$B$7,'Operations Support'!$C1584,'Operations Support'!$B1584)*$H1584</f>
        <v>0</v>
      </c>
      <c r="Z1584" s="23">
        <f ca="1">Y1584*'Cost Study'!$B$31</f>
        <v>0</v>
      </c>
      <c r="AA1584" s="23">
        <f ca="1">IF(A1584=10298,1.51,1)*IF($B1584&lt;3,$D1584*'Cost Study'!$B$32*OFFSET('Cost Study'!$B$7,'Operations Support'!$C1584,'Operations Support'!$B1584),0)</f>
        <v>0</v>
      </c>
      <c r="AB1584" s="24">
        <f ca="1">AA1584*'Cost Study'!$B$31</f>
        <v>0</v>
      </c>
      <c r="AC1584" s="23">
        <f ca="1">Y1584*'Cost Study'!$B$31</f>
        <v>0</v>
      </c>
      <c r="AD1584" s="24">
        <f ca="1">AA1584*'Cost Study'!$B$31</f>
        <v>0</v>
      </c>
      <c r="AE1584" s="377">
        <f t="shared" ca="1" si="373"/>
        <v>0</v>
      </c>
      <c r="AF1584" s="377">
        <f t="shared" ca="1" si="374"/>
        <v>0</v>
      </c>
      <c r="AH1584" s="688">
        <f>IFERROR($H1584/SUMIF($A:$A,$A1584,$H:$H)*SUMIF(Summary!$A$110:$A$186,$A1584,Summary!$P$110:$P$186),0)</f>
        <v>0</v>
      </c>
      <c r="AI1584" s="689">
        <f t="shared" ca="1" si="375"/>
        <v>0</v>
      </c>
      <c r="AJ1584" s="688">
        <f>IFERROR(H1584/SUMIF(A:A,A1584,H:H)*SUMIF(Summary!$A$110:$A$186,'Operations Support'!A1584,Summary!$Q$110:$Q$186),0)</f>
        <v>0</v>
      </c>
      <c r="AK1584" s="688">
        <f t="shared" ca="1" si="376"/>
        <v>0</v>
      </c>
      <c r="AM1584" s="688">
        <f>IFERROR($H1584/SUMIF($A:$A,$A1584,$H:$H)*SUMIF(Summary!$A$230:$A$266,$A1584,Summary!$P$230:$P$266),0)</f>
        <v>0</v>
      </c>
      <c r="AN1584" s="688">
        <f>IFERROR($H1584/SUMIF($A:$A,$A1584,$H:$H)*(SUMIF(Summary!$A$230:$A$266,$A1584,Summary!$L$230:$L$266)+SUMIF(Summary!$A$281:$A$317,$A1584,Summary!$L$281:$L$317))-AM1584,0)</f>
        <v>0</v>
      </c>
      <c r="AO1584" s="688">
        <f>IFERROR($H1584/SUMIF($A:$A,$A1584,$H:$H)*SUMIF(Summary!$A$230:$A$266,$A1584,Summary!$Q$230:$Q$266),0)</f>
        <v>0</v>
      </c>
      <c r="AP1584" s="688">
        <f>IFERROR($H1584/SUMIF($A:$A,$A1584,$H:$H)*(SUMIF(Summary!$A$230:$A$266,$A1584,Summary!$L$230:$L$266)+SUMIF(Summary!$A$281:$A$317,$A1584,Summary!$L$281:$L$317))-AO1584,0)</f>
        <v>0</v>
      </c>
      <c r="AQ1584" s="306"/>
      <c r="AR1584" s="688">
        <f t="shared" ca="1" si="377"/>
        <v>0</v>
      </c>
      <c r="AS1584" s="688">
        <f t="shared" ca="1" si="378"/>
        <v>0</v>
      </c>
    </row>
    <row r="1585" spans="1:45" x14ac:dyDescent="0.2">
      <c r="A1585" s="423">
        <v>3642</v>
      </c>
      <c r="B1585" s="424">
        <v>1</v>
      </c>
      <c r="C1585" s="425" t="s">
        <v>305</v>
      </c>
      <c r="D1585" s="422">
        <f t="shared" si="364"/>
        <v>1254</v>
      </c>
      <c r="E1585" s="422">
        <f t="shared" si="365"/>
        <v>0</v>
      </c>
      <c r="F1585" s="422">
        <f t="shared" si="366"/>
        <v>2212</v>
      </c>
      <c r="G1585" s="422">
        <f t="shared" si="367"/>
        <v>0</v>
      </c>
      <c r="H1585" s="22">
        <f t="shared" si="368"/>
        <v>3466</v>
      </c>
      <c r="I1585" s="116">
        <v>513</v>
      </c>
      <c r="J1585" s="116">
        <v>0</v>
      </c>
      <c r="K1585" s="116">
        <v>1044</v>
      </c>
      <c r="L1585" s="116">
        <v>0</v>
      </c>
      <c r="M1585" s="22">
        <f t="shared" si="369"/>
        <v>1557</v>
      </c>
      <c r="N1585" s="116">
        <v>735</v>
      </c>
      <c r="O1585" s="116">
        <v>0</v>
      </c>
      <c r="P1585" s="116">
        <v>1156</v>
      </c>
      <c r="Q1585" s="116">
        <v>0</v>
      </c>
      <c r="R1585" s="22">
        <f t="shared" si="370"/>
        <v>1891</v>
      </c>
      <c r="S1585" s="116">
        <v>6</v>
      </c>
      <c r="T1585" s="116">
        <v>0</v>
      </c>
      <c r="U1585" s="116">
        <v>12</v>
      </c>
      <c r="V1585" s="116">
        <v>0</v>
      </c>
      <c r="W1585" s="22">
        <f t="shared" si="371"/>
        <v>18</v>
      </c>
      <c r="X1585" s="22">
        <f t="shared" si="372"/>
        <v>115.53333333333333</v>
      </c>
      <c r="Y1585" s="22">
        <f ca="1">OFFSET('Cost Study'!$B$7,'Operations Support'!$C1585,'Operations Support'!$B1585)*$H1585</f>
        <v>6793.36</v>
      </c>
      <c r="Z1585" s="23">
        <f ca="1">Y1585*'Cost Study'!$B$31</f>
        <v>379422.26665249176</v>
      </c>
      <c r="AA1585" s="23">
        <f ca="1">IF(A1585=10298,1.51,1)*IF($B1585&lt;3,$D1585*'Cost Study'!$B$32*OFFSET('Cost Study'!$B$7,'Operations Support'!$C1585,'Operations Support'!$B1585),0)</f>
        <v>245.78400000000002</v>
      </c>
      <c r="AB1585" s="24">
        <f ca="1">AA1585*'Cost Study'!$B$31</f>
        <v>13727.51074386107</v>
      </c>
      <c r="AC1585" s="23">
        <f ca="1">Y1585*'Cost Study'!$B$31</f>
        <v>379422.26665249176</v>
      </c>
      <c r="AD1585" s="24">
        <f ca="1">AA1585*'Cost Study'!$B$31</f>
        <v>13727.51074386107</v>
      </c>
      <c r="AE1585" s="377">
        <f t="shared" ca="1" si="373"/>
        <v>393149.77739635285</v>
      </c>
      <c r="AF1585" s="377">
        <f t="shared" ca="1" si="374"/>
        <v>393149.77739635285</v>
      </c>
      <c r="AH1585" s="688">
        <f>IFERROR($H1585/SUMIF($A:$A,$A1585,$H:$H)*SUMIF(Summary!$A$110:$A$186,$A1585,Summary!$P$110:$P$186),0)</f>
        <v>216539.60809643913</v>
      </c>
      <c r="AI1585" s="689">
        <f t="shared" ca="1" si="375"/>
        <v>176610.16929991372</v>
      </c>
      <c r="AJ1585" s="688">
        <f>IFERROR(H1585/SUMIF(A:A,A1585,H:H)*SUMIF(Summary!$A$110:$A$186,'Operations Support'!A1585,Summary!$Q$110:$Q$186),0)</f>
        <v>218618.0913134866</v>
      </c>
      <c r="AK1585" s="688">
        <f t="shared" ca="1" si="376"/>
        <v>174531.68608286625</v>
      </c>
      <c r="AM1585" s="688">
        <f>IFERROR($H1585/SUMIF($A:$A,$A1585,$H:$H)*SUMIF(Summary!$A$230:$A$266,$A1585,Summary!$P$230:$P$266),0)</f>
        <v>40969.596361247735</v>
      </c>
      <c r="AN1585" s="688">
        <f>IFERROR($H1585/SUMIF($A:$A,$A1585,$H:$H)*(SUMIF(Summary!$A$230:$A$266,$A1585,Summary!$L$230:$L$266)+SUMIF(Summary!$A$281:$A$317,$A1585,Summary!$L$281:$L$317))-AM1585,0)</f>
        <v>43056.76793141551</v>
      </c>
      <c r="AO1585" s="688">
        <f>IFERROR($H1585/SUMIF($A:$A,$A1585,$H:$H)*SUMIF(Summary!$A$230:$A$266,$A1585,Summary!$Q$230:$Q$266),0)</f>
        <v>41362.848289588423</v>
      </c>
      <c r="AP1585" s="688">
        <f>IFERROR($H1585/SUMIF($A:$A,$A1585,$H:$H)*(SUMIF(Summary!$A$230:$A$266,$A1585,Summary!$L$230:$L$266)+SUMIF(Summary!$A$281:$A$317,$A1585,Summary!$L$281:$L$317))-AO1585,0)</f>
        <v>42663.516003074823</v>
      </c>
      <c r="AQ1585" s="306"/>
      <c r="AR1585" s="688">
        <f t="shared" ca="1" si="377"/>
        <v>219666.93723132921</v>
      </c>
      <c r="AS1585" s="688">
        <f t="shared" ca="1" si="378"/>
        <v>217195.20208594107</v>
      </c>
    </row>
    <row r="1586" spans="1:45" x14ac:dyDescent="0.2">
      <c r="A1586" s="423">
        <v>3642</v>
      </c>
      <c r="B1586" s="424">
        <v>1</v>
      </c>
      <c r="C1586" s="425" t="s">
        <v>306</v>
      </c>
      <c r="D1586" s="422">
        <f t="shared" si="364"/>
        <v>24</v>
      </c>
      <c r="E1586" s="422">
        <f t="shared" si="365"/>
        <v>0</v>
      </c>
      <c r="F1586" s="422">
        <f t="shared" si="366"/>
        <v>1110</v>
      </c>
      <c r="G1586" s="422">
        <f t="shared" si="367"/>
        <v>0</v>
      </c>
      <c r="H1586" s="22">
        <f t="shared" si="368"/>
        <v>1134</v>
      </c>
      <c r="I1586" s="116">
        <v>6</v>
      </c>
      <c r="J1586" s="116">
        <v>0</v>
      </c>
      <c r="K1586" s="116">
        <v>506</v>
      </c>
      <c r="L1586" s="116">
        <v>0</v>
      </c>
      <c r="M1586" s="22">
        <f t="shared" si="369"/>
        <v>512</v>
      </c>
      <c r="N1586" s="116">
        <v>18</v>
      </c>
      <c r="O1586" s="116">
        <v>0</v>
      </c>
      <c r="P1586" s="116">
        <v>604</v>
      </c>
      <c r="Q1586" s="116">
        <v>0</v>
      </c>
      <c r="R1586" s="22">
        <f t="shared" si="370"/>
        <v>622</v>
      </c>
      <c r="S1586" s="116">
        <v>0</v>
      </c>
      <c r="T1586" s="116">
        <v>0</v>
      </c>
      <c r="U1586" s="116">
        <v>0</v>
      </c>
      <c r="V1586" s="116">
        <v>0</v>
      </c>
      <c r="W1586" s="22">
        <f t="shared" si="371"/>
        <v>0</v>
      </c>
      <c r="X1586" s="22">
        <f t="shared" si="372"/>
        <v>37.799999999999997</v>
      </c>
      <c r="Y1586" s="22">
        <f ca="1">OFFSET('Cost Study'!$B$7,'Operations Support'!$C1586,'Operations Support'!$B1586)*$H1586</f>
        <v>1258.74</v>
      </c>
      <c r="Z1586" s="23">
        <f ca="1">Y1586*'Cost Study'!$B$31</f>
        <v>70303.058269568734</v>
      </c>
      <c r="AA1586" s="23">
        <f ca="1">IF(A1586=10298,1.51,1)*IF($B1586&lt;3,$D1586*'Cost Study'!$B$32*OFFSET('Cost Study'!$B$7,'Operations Support'!$C1586,'Operations Support'!$B1586),0)</f>
        <v>2.6640000000000006</v>
      </c>
      <c r="AB1586" s="24">
        <f ca="1">AA1586*'Cost Study'!$B$31</f>
        <v>148.78954131125661</v>
      </c>
      <c r="AC1586" s="23">
        <f ca="1">Y1586*'Cost Study'!$B$31</f>
        <v>70303.058269568734</v>
      </c>
      <c r="AD1586" s="24">
        <f ca="1">AA1586*'Cost Study'!$B$31</f>
        <v>148.78954131125661</v>
      </c>
      <c r="AE1586" s="377">
        <f t="shared" ca="1" si="373"/>
        <v>70451.84781087999</v>
      </c>
      <c r="AF1586" s="377">
        <f t="shared" ca="1" si="374"/>
        <v>70451.84781087999</v>
      </c>
      <c r="AH1586" s="688">
        <f>IFERROR($H1586/SUMIF($A:$A,$A1586,$H:$H)*SUMIF(Summary!$A$110:$A$186,$A1586,Summary!$P$110:$P$186),0)</f>
        <v>70847.061621858622</v>
      </c>
      <c r="AI1586" s="689">
        <f t="shared" ca="1" si="375"/>
        <v>-395.21381097863195</v>
      </c>
      <c r="AJ1586" s="688">
        <f>IFERROR(H1586/SUMIF(A:A,A1586,H:H)*SUMIF(Summary!$A$110:$A$186,'Operations Support'!A1586,Summary!$Q$110:$Q$186),0)</f>
        <v>71527.096234706798</v>
      </c>
      <c r="AK1586" s="688">
        <f t="shared" ca="1" si="376"/>
        <v>-1075.248423826808</v>
      </c>
      <c r="AM1586" s="688">
        <f>IFERROR($H1586/SUMIF($A:$A,$A1586,$H:$H)*SUMIF(Summary!$A$230:$A$266,$A1586,Summary!$P$230:$P$266),0)</f>
        <v>13404.363033368416</v>
      </c>
      <c r="AN1586" s="688">
        <f>IFERROR($H1586/SUMIF($A:$A,$A1586,$H:$H)*(SUMIF(Summary!$A$230:$A$266,$A1586,Summary!$L$230:$L$266)+SUMIF(Summary!$A$281:$A$317,$A1586,Summary!$L$281:$L$317))-AM1586,0)</f>
        <v>14087.240286850887</v>
      </c>
      <c r="AO1586" s="688">
        <f>IFERROR($H1586/SUMIF($A:$A,$A1586,$H:$H)*SUMIF(Summary!$A$230:$A$266,$A1586,Summary!$Q$230:$Q$266),0)</f>
        <v>13533.026532138854</v>
      </c>
      <c r="AP1586" s="688">
        <f>IFERROR($H1586/SUMIF($A:$A,$A1586,$H:$H)*(SUMIF(Summary!$A$230:$A$266,$A1586,Summary!$L$230:$L$266)+SUMIF(Summary!$A$281:$A$317,$A1586,Summary!$L$281:$L$317))-AO1586,0)</f>
        <v>13958.576788080449</v>
      </c>
      <c r="AQ1586" s="306"/>
      <c r="AR1586" s="688">
        <f t="shared" ca="1" si="377"/>
        <v>13692.026475872255</v>
      </c>
      <c r="AS1586" s="688">
        <f t="shared" ca="1" si="378"/>
        <v>12883.328364253641</v>
      </c>
    </row>
    <row r="1587" spans="1:45" x14ac:dyDescent="0.2">
      <c r="A1587" s="423">
        <v>3642</v>
      </c>
      <c r="B1587" s="424">
        <v>1</v>
      </c>
      <c r="C1587" s="425" t="s">
        <v>307</v>
      </c>
      <c r="D1587" s="422">
        <f t="shared" si="364"/>
        <v>0</v>
      </c>
      <c r="E1587" s="422">
        <f t="shared" si="365"/>
        <v>0</v>
      </c>
      <c r="F1587" s="422">
        <f t="shared" si="366"/>
        <v>0</v>
      </c>
      <c r="G1587" s="422">
        <f t="shared" si="367"/>
        <v>0</v>
      </c>
      <c r="H1587" s="22">
        <f t="shared" si="368"/>
        <v>0</v>
      </c>
      <c r="I1587" s="116">
        <v>0</v>
      </c>
      <c r="J1587" s="116">
        <v>0</v>
      </c>
      <c r="K1587" s="116">
        <v>0</v>
      </c>
      <c r="L1587" s="116">
        <v>0</v>
      </c>
      <c r="M1587" s="22">
        <f t="shared" si="369"/>
        <v>0</v>
      </c>
      <c r="N1587" s="116">
        <v>0</v>
      </c>
      <c r="O1587" s="116">
        <v>0</v>
      </c>
      <c r="P1587" s="116">
        <v>0</v>
      </c>
      <c r="Q1587" s="116">
        <v>0</v>
      </c>
      <c r="R1587" s="22">
        <f t="shared" si="370"/>
        <v>0</v>
      </c>
      <c r="S1587" s="116">
        <v>0</v>
      </c>
      <c r="T1587" s="116">
        <v>0</v>
      </c>
      <c r="U1587" s="116">
        <v>0</v>
      </c>
      <c r="V1587" s="116">
        <v>0</v>
      </c>
      <c r="W1587" s="22">
        <f t="shared" si="371"/>
        <v>0</v>
      </c>
      <c r="X1587" s="22">
        <f t="shared" si="372"/>
        <v>0</v>
      </c>
      <c r="Y1587" s="22">
        <f ca="1">OFFSET('Cost Study'!$B$7,'Operations Support'!$C1587,'Operations Support'!$B1587)*$H1587</f>
        <v>0</v>
      </c>
      <c r="Z1587" s="23">
        <f ca="1">Y1587*'Cost Study'!$B$31</f>
        <v>0</v>
      </c>
      <c r="AA1587" s="23">
        <f ca="1">IF(A1587=10298,1.51,1)*IF($B1587&lt;3,$D1587*'Cost Study'!$B$32*OFFSET('Cost Study'!$B$7,'Operations Support'!$C1587,'Operations Support'!$B1587),0)</f>
        <v>0</v>
      </c>
      <c r="AB1587" s="24">
        <f ca="1">AA1587*'Cost Study'!$B$31</f>
        <v>0</v>
      </c>
      <c r="AC1587" s="23">
        <f ca="1">Y1587*'Cost Study'!$B$31</f>
        <v>0</v>
      </c>
      <c r="AD1587" s="24">
        <f ca="1">AA1587*'Cost Study'!$B$31</f>
        <v>0</v>
      </c>
      <c r="AE1587" s="377">
        <f t="shared" ca="1" si="373"/>
        <v>0</v>
      </c>
      <c r="AF1587" s="377">
        <f t="shared" ca="1" si="374"/>
        <v>0</v>
      </c>
      <c r="AH1587" s="688">
        <f>IFERROR($H1587/SUMIF($A:$A,$A1587,$H:$H)*SUMIF(Summary!$A$110:$A$186,$A1587,Summary!$P$110:$P$186),0)</f>
        <v>0</v>
      </c>
      <c r="AI1587" s="689">
        <f t="shared" ca="1" si="375"/>
        <v>0</v>
      </c>
      <c r="AJ1587" s="688">
        <f>IFERROR(H1587/SUMIF(A:A,A1587,H:H)*SUMIF(Summary!$A$110:$A$186,'Operations Support'!A1587,Summary!$Q$110:$Q$186),0)</f>
        <v>0</v>
      </c>
      <c r="AK1587" s="688">
        <f t="shared" ca="1" si="376"/>
        <v>0</v>
      </c>
      <c r="AM1587" s="688">
        <f>IFERROR($H1587/SUMIF($A:$A,$A1587,$H:$H)*SUMIF(Summary!$A$230:$A$266,$A1587,Summary!$P$230:$P$266),0)</f>
        <v>0</v>
      </c>
      <c r="AN1587" s="688">
        <f>IFERROR($H1587/SUMIF($A:$A,$A1587,$H:$H)*(SUMIF(Summary!$A$230:$A$266,$A1587,Summary!$L$230:$L$266)+SUMIF(Summary!$A$281:$A$317,$A1587,Summary!$L$281:$L$317))-AM1587,0)</f>
        <v>0</v>
      </c>
      <c r="AO1587" s="688">
        <f>IFERROR($H1587/SUMIF($A:$A,$A1587,$H:$H)*SUMIF(Summary!$A$230:$A$266,$A1587,Summary!$Q$230:$Q$266),0)</f>
        <v>0</v>
      </c>
      <c r="AP1587" s="688">
        <f>IFERROR($H1587/SUMIF($A:$A,$A1587,$H:$H)*(SUMIF(Summary!$A$230:$A$266,$A1587,Summary!$L$230:$L$266)+SUMIF(Summary!$A$281:$A$317,$A1587,Summary!$L$281:$L$317))-AO1587,0)</f>
        <v>0</v>
      </c>
      <c r="AQ1587" s="306"/>
      <c r="AR1587" s="688">
        <f t="shared" ca="1" si="377"/>
        <v>0</v>
      </c>
      <c r="AS1587" s="688">
        <f t="shared" ca="1" si="378"/>
        <v>0</v>
      </c>
    </row>
    <row r="1588" spans="1:45" x14ac:dyDescent="0.2">
      <c r="A1588" s="423">
        <v>3642</v>
      </c>
      <c r="B1588" s="424">
        <v>1</v>
      </c>
      <c r="C1588" s="425" t="s">
        <v>308</v>
      </c>
      <c r="D1588" s="422">
        <f t="shared" si="364"/>
        <v>195</v>
      </c>
      <c r="E1588" s="422">
        <f t="shared" si="365"/>
        <v>0</v>
      </c>
      <c r="F1588" s="422">
        <f t="shared" si="366"/>
        <v>654</v>
      </c>
      <c r="G1588" s="422">
        <f t="shared" si="367"/>
        <v>0</v>
      </c>
      <c r="H1588" s="22">
        <f t="shared" si="368"/>
        <v>849</v>
      </c>
      <c r="I1588" s="116">
        <v>30</v>
      </c>
      <c r="J1588" s="116">
        <v>0</v>
      </c>
      <c r="K1588" s="116">
        <v>282</v>
      </c>
      <c r="L1588" s="116">
        <v>0</v>
      </c>
      <c r="M1588" s="22">
        <f t="shared" si="369"/>
        <v>312</v>
      </c>
      <c r="N1588" s="116">
        <v>159</v>
      </c>
      <c r="O1588" s="116">
        <v>0</v>
      </c>
      <c r="P1588" s="116">
        <v>372</v>
      </c>
      <c r="Q1588" s="116">
        <v>0</v>
      </c>
      <c r="R1588" s="22">
        <f t="shared" si="370"/>
        <v>531</v>
      </c>
      <c r="S1588" s="116">
        <v>6</v>
      </c>
      <c r="T1588" s="116">
        <v>0</v>
      </c>
      <c r="U1588" s="116">
        <v>0</v>
      </c>
      <c r="V1588" s="116">
        <v>0</v>
      </c>
      <c r="W1588" s="22">
        <f t="shared" si="371"/>
        <v>6</v>
      </c>
      <c r="X1588" s="22">
        <f t="shared" si="372"/>
        <v>28.3</v>
      </c>
      <c r="Y1588" s="22">
        <f ca="1">OFFSET('Cost Study'!$B$7,'Operations Support'!$C1588,'Operations Support'!$B1588)*$H1588</f>
        <v>1341.42</v>
      </c>
      <c r="Z1588" s="23">
        <f ca="1">Y1588*'Cost Study'!$B$31</f>
        <v>74920.89583549017</v>
      </c>
      <c r="AA1588" s="23">
        <f ca="1">IF(A1588=10298,1.51,1)*IF($B1588&lt;3,$D1588*'Cost Study'!$B$32*OFFSET('Cost Study'!$B$7,'Operations Support'!$C1588,'Operations Support'!$B1588),0)</f>
        <v>30.810000000000002</v>
      </c>
      <c r="AB1588" s="24">
        <f ca="1">AA1588*'Cost Study'!$B$31</f>
        <v>1720.7979608858168</v>
      </c>
      <c r="AC1588" s="23">
        <f ca="1">Y1588*'Cost Study'!$B$31</f>
        <v>74920.89583549017</v>
      </c>
      <c r="AD1588" s="24">
        <f ca="1">AA1588*'Cost Study'!$B$31</f>
        <v>1720.7979608858168</v>
      </c>
      <c r="AE1588" s="377">
        <f t="shared" ca="1" si="373"/>
        <v>76641.693796375985</v>
      </c>
      <c r="AF1588" s="377">
        <f t="shared" ca="1" si="374"/>
        <v>76641.693796375985</v>
      </c>
      <c r="AH1588" s="688">
        <f>IFERROR($H1588/SUMIF($A:$A,$A1588,$H:$H)*SUMIF(Summary!$A$110:$A$186,$A1588,Summary!$P$110:$P$186),0)</f>
        <v>53041.583171920611</v>
      </c>
      <c r="AI1588" s="689">
        <f t="shared" ca="1" si="375"/>
        <v>23600.110624455374</v>
      </c>
      <c r="AJ1588" s="688">
        <f>IFERROR(H1588/SUMIF(A:A,A1588,H:H)*SUMIF(Summary!$A$110:$A$186,'Operations Support'!A1588,Summary!$Q$110:$Q$186),0)</f>
        <v>53550.709614873085</v>
      </c>
      <c r="AK1588" s="688">
        <f t="shared" ca="1" si="376"/>
        <v>23090.984181502899</v>
      </c>
      <c r="AM1588" s="688">
        <f>IFERROR($H1588/SUMIF($A:$A,$A1588,$H:$H)*SUMIF(Summary!$A$230:$A$266,$A1588,Summary!$P$230:$P$266),0)</f>
        <v>10035.541636093285</v>
      </c>
      <c r="AN1588" s="688">
        <f>IFERROR($H1588/SUMIF($A:$A,$A1588,$H:$H)*(SUMIF(Summary!$A$230:$A$266,$A1588,Summary!$L$230:$L$266)+SUMIF(Summary!$A$281:$A$317,$A1588,Summary!$L$281:$L$317))-AM1588,0)</f>
        <v>10546.79629941482</v>
      </c>
      <c r="AO1588" s="688">
        <f>IFERROR($H1588/SUMIF($A:$A,$A1588,$H:$H)*SUMIF(Summary!$A$230:$A$266,$A1588,Summary!$Q$230:$Q$266),0)</f>
        <v>10131.869070357927</v>
      </c>
      <c r="AP1588" s="688">
        <f>IFERROR($H1588/SUMIF($A:$A,$A1588,$H:$H)*(SUMIF(Summary!$A$230:$A$266,$A1588,Summary!$L$230:$L$266)+SUMIF(Summary!$A$281:$A$317,$A1588,Summary!$L$281:$L$317))-AO1588,0)</f>
        <v>10450.468865150178</v>
      </c>
      <c r="AQ1588" s="306"/>
      <c r="AR1588" s="688">
        <f t="shared" ca="1" si="377"/>
        <v>34146.906923870192</v>
      </c>
      <c r="AS1588" s="688">
        <f t="shared" ca="1" si="378"/>
        <v>33541.453046653078</v>
      </c>
    </row>
    <row r="1589" spans="1:45" x14ac:dyDescent="0.2">
      <c r="A1589" s="423">
        <v>3642</v>
      </c>
      <c r="B1589" s="424">
        <v>1</v>
      </c>
      <c r="C1589" s="425" t="s">
        <v>309</v>
      </c>
      <c r="D1589" s="422">
        <f t="shared" si="364"/>
        <v>0</v>
      </c>
      <c r="E1589" s="422">
        <f t="shared" si="365"/>
        <v>0</v>
      </c>
      <c r="F1589" s="422">
        <f t="shared" si="366"/>
        <v>0</v>
      </c>
      <c r="G1589" s="422">
        <f t="shared" si="367"/>
        <v>0</v>
      </c>
      <c r="H1589" s="22">
        <f t="shared" si="368"/>
        <v>0</v>
      </c>
      <c r="I1589" s="116">
        <v>0</v>
      </c>
      <c r="J1589" s="116">
        <v>0</v>
      </c>
      <c r="K1589" s="116">
        <v>0</v>
      </c>
      <c r="L1589" s="116">
        <v>0</v>
      </c>
      <c r="M1589" s="22">
        <f t="shared" si="369"/>
        <v>0</v>
      </c>
      <c r="N1589" s="116">
        <v>0</v>
      </c>
      <c r="O1589" s="116">
        <v>0</v>
      </c>
      <c r="P1589" s="116">
        <v>0</v>
      </c>
      <c r="Q1589" s="116">
        <v>0</v>
      </c>
      <c r="R1589" s="22">
        <f t="shared" si="370"/>
        <v>0</v>
      </c>
      <c r="S1589" s="116">
        <v>0</v>
      </c>
      <c r="T1589" s="116">
        <v>0</v>
      </c>
      <c r="U1589" s="116">
        <v>0</v>
      </c>
      <c r="V1589" s="116">
        <v>0</v>
      </c>
      <c r="W1589" s="22">
        <f t="shared" si="371"/>
        <v>0</v>
      </c>
      <c r="X1589" s="22">
        <f t="shared" si="372"/>
        <v>0</v>
      </c>
      <c r="Y1589" s="22">
        <f ca="1">OFFSET('Cost Study'!$B$7,'Operations Support'!$C1589,'Operations Support'!$B1589)*$H1589</f>
        <v>0</v>
      </c>
      <c r="Z1589" s="23">
        <f ca="1">Y1589*'Cost Study'!$B$31</f>
        <v>0</v>
      </c>
      <c r="AA1589" s="23">
        <f ca="1">IF(A1589=10298,1.51,1)*IF($B1589&lt;3,$D1589*'Cost Study'!$B$32*OFFSET('Cost Study'!$B$7,'Operations Support'!$C1589,'Operations Support'!$B1589),0)</f>
        <v>0</v>
      </c>
      <c r="AB1589" s="24">
        <f ca="1">AA1589*'Cost Study'!$B$31</f>
        <v>0</v>
      </c>
      <c r="AC1589" s="23">
        <f ca="1">Y1589*'Cost Study'!$B$31</f>
        <v>0</v>
      </c>
      <c r="AD1589" s="24">
        <f ca="1">AA1589*'Cost Study'!$B$31</f>
        <v>0</v>
      </c>
      <c r="AE1589" s="377">
        <f t="shared" ca="1" si="373"/>
        <v>0</v>
      </c>
      <c r="AF1589" s="377">
        <f t="shared" ca="1" si="374"/>
        <v>0</v>
      </c>
      <c r="AH1589" s="688">
        <f>IFERROR($H1589/SUMIF($A:$A,$A1589,$H:$H)*SUMIF(Summary!$A$110:$A$186,$A1589,Summary!$P$110:$P$186),0)</f>
        <v>0</v>
      </c>
      <c r="AI1589" s="689">
        <f t="shared" ca="1" si="375"/>
        <v>0</v>
      </c>
      <c r="AJ1589" s="688">
        <f>IFERROR(H1589/SUMIF(A:A,A1589,H:H)*SUMIF(Summary!$A$110:$A$186,'Operations Support'!A1589,Summary!$Q$110:$Q$186),0)</f>
        <v>0</v>
      </c>
      <c r="AK1589" s="688">
        <f t="shared" ca="1" si="376"/>
        <v>0</v>
      </c>
      <c r="AM1589" s="688">
        <f>IFERROR($H1589/SUMIF($A:$A,$A1589,$H:$H)*SUMIF(Summary!$A$230:$A$266,$A1589,Summary!$P$230:$P$266),0)</f>
        <v>0</v>
      </c>
      <c r="AN1589" s="688">
        <f>IFERROR($H1589/SUMIF($A:$A,$A1589,$H:$H)*(SUMIF(Summary!$A$230:$A$266,$A1589,Summary!$L$230:$L$266)+SUMIF(Summary!$A$281:$A$317,$A1589,Summary!$L$281:$L$317))-AM1589,0)</f>
        <v>0</v>
      </c>
      <c r="AO1589" s="688">
        <f>IFERROR($H1589/SUMIF($A:$A,$A1589,$H:$H)*SUMIF(Summary!$A$230:$A$266,$A1589,Summary!$Q$230:$Q$266),0)</f>
        <v>0</v>
      </c>
      <c r="AP1589" s="688">
        <f>IFERROR($H1589/SUMIF($A:$A,$A1589,$H:$H)*(SUMIF(Summary!$A$230:$A$266,$A1589,Summary!$L$230:$L$266)+SUMIF(Summary!$A$281:$A$317,$A1589,Summary!$L$281:$L$317))-AO1589,0)</f>
        <v>0</v>
      </c>
      <c r="AQ1589" s="306"/>
      <c r="AR1589" s="688">
        <f t="shared" ca="1" si="377"/>
        <v>0</v>
      </c>
      <c r="AS1589" s="688">
        <f t="shared" ca="1" si="378"/>
        <v>0</v>
      </c>
    </row>
    <row r="1590" spans="1:45" x14ac:dyDescent="0.2">
      <c r="A1590" s="423">
        <v>3642</v>
      </c>
      <c r="B1590" s="424">
        <v>1</v>
      </c>
      <c r="C1590" s="425" t="s">
        <v>310</v>
      </c>
      <c r="D1590" s="422">
        <f t="shared" si="364"/>
        <v>0</v>
      </c>
      <c r="E1590" s="422">
        <f t="shared" si="365"/>
        <v>0</v>
      </c>
      <c r="F1590" s="422">
        <f t="shared" si="366"/>
        <v>0</v>
      </c>
      <c r="G1590" s="422">
        <f t="shared" si="367"/>
        <v>0</v>
      </c>
      <c r="H1590" s="22">
        <f t="shared" si="368"/>
        <v>0</v>
      </c>
      <c r="I1590" s="116">
        <v>0</v>
      </c>
      <c r="J1590" s="116">
        <v>0</v>
      </c>
      <c r="K1590" s="116">
        <v>0</v>
      </c>
      <c r="L1590" s="116">
        <v>0</v>
      </c>
      <c r="M1590" s="22">
        <f t="shared" si="369"/>
        <v>0</v>
      </c>
      <c r="N1590" s="116">
        <v>0</v>
      </c>
      <c r="O1590" s="116">
        <v>0</v>
      </c>
      <c r="P1590" s="116">
        <v>0</v>
      </c>
      <c r="Q1590" s="116">
        <v>0</v>
      </c>
      <c r="R1590" s="22">
        <f t="shared" si="370"/>
        <v>0</v>
      </c>
      <c r="S1590" s="116">
        <v>0</v>
      </c>
      <c r="T1590" s="116">
        <v>0</v>
      </c>
      <c r="U1590" s="116">
        <v>0</v>
      </c>
      <c r="V1590" s="116">
        <v>0</v>
      </c>
      <c r="W1590" s="22">
        <f t="shared" si="371"/>
        <v>0</v>
      </c>
      <c r="X1590" s="22">
        <f t="shared" si="372"/>
        <v>0</v>
      </c>
      <c r="Y1590" s="22">
        <f ca="1">OFFSET('Cost Study'!$B$7,'Operations Support'!$C1590,'Operations Support'!$B1590)*$H1590</f>
        <v>0</v>
      </c>
      <c r="Z1590" s="23">
        <f ca="1">Y1590*'Cost Study'!$B$31</f>
        <v>0</v>
      </c>
      <c r="AA1590" s="23">
        <f ca="1">IF(A1590=10298,1.51,1)*IF($B1590&lt;3,$D1590*'Cost Study'!$B$32*OFFSET('Cost Study'!$B$7,'Operations Support'!$C1590,'Operations Support'!$B1590),0)</f>
        <v>0</v>
      </c>
      <c r="AB1590" s="24">
        <f ca="1">AA1590*'Cost Study'!$B$31</f>
        <v>0</v>
      </c>
      <c r="AC1590" s="23">
        <f ca="1">Y1590*'Cost Study'!$B$31</f>
        <v>0</v>
      </c>
      <c r="AD1590" s="24">
        <f ca="1">AA1590*'Cost Study'!$B$31</f>
        <v>0</v>
      </c>
      <c r="AE1590" s="377">
        <f t="shared" ca="1" si="373"/>
        <v>0</v>
      </c>
      <c r="AF1590" s="377">
        <f t="shared" ca="1" si="374"/>
        <v>0</v>
      </c>
      <c r="AH1590" s="688">
        <f>IFERROR($H1590/SUMIF($A:$A,$A1590,$H:$H)*SUMIF(Summary!$A$110:$A$186,$A1590,Summary!$P$110:$P$186),0)</f>
        <v>0</v>
      </c>
      <c r="AI1590" s="689">
        <f t="shared" ca="1" si="375"/>
        <v>0</v>
      </c>
      <c r="AJ1590" s="688">
        <f>IFERROR(H1590/SUMIF(A:A,A1590,H:H)*SUMIF(Summary!$A$110:$A$186,'Operations Support'!A1590,Summary!$Q$110:$Q$186),0)</f>
        <v>0</v>
      </c>
      <c r="AK1590" s="688">
        <f t="shared" ca="1" si="376"/>
        <v>0</v>
      </c>
      <c r="AM1590" s="688">
        <f>IFERROR($H1590/SUMIF($A:$A,$A1590,$H:$H)*SUMIF(Summary!$A$230:$A$266,$A1590,Summary!$P$230:$P$266),0)</f>
        <v>0</v>
      </c>
      <c r="AN1590" s="688">
        <f>IFERROR($H1590/SUMIF($A:$A,$A1590,$H:$H)*(SUMIF(Summary!$A$230:$A$266,$A1590,Summary!$L$230:$L$266)+SUMIF(Summary!$A$281:$A$317,$A1590,Summary!$L$281:$L$317))-AM1590,0)</f>
        <v>0</v>
      </c>
      <c r="AO1590" s="688">
        <f>IFERROR($H1590/SUMIF($A:$A,$A1590,$H:$H)*SUMIF(Summary!$A$230:$A$266,$A1590,Summary!$Q$230:$Q$266),0)</f>
        <v>0</v>
      </c>
      <c r="AP1590" s="688">
        <f>IFERROR($H1590/SUMIF($A:$A,$A1590,$H:$H)*(SUMIF(Summary!$A$230:$A$266,$A1590,Summary!$L$230:$L$266)+SUMIF(Summary!$A$281:$A$317,$A1590,Summary!$L$281:$L$317))-AO1590,0)</f>
        <v>0</v>
      </c>
      <c r="AQ1590" s="306"/>
      <c r="AR1590" s="688">
        <f t="shared" ca="1" si="377"/>
        <v>0</v>
      </c>
      <c r="AS1590" s="688">
        <f t="shared" ca="1" si="378"/>
        <v>0</v>
      </c>
    </row>
    <row r="1591" spans="1:45" x14ac:dyDescent="0.2">
      <c r="A1591" s="423">
        <v>3642</v>
      </c>
      <c r="B1591" s="424">
        <v>1</v>
      </c>
      <c r="C1591" s="425" t="s">
        <v>311</v>
      </c>
      <c r="D1591" s="422">
        <f t="shared" si="364"/>
        <v>117</v>
      </c>
      <c r="E1591" s="422">
        <f t="shared" si="365"/>
        <v>0</v>
      </c>
      <c r="F1591" s="422">
        <f t="shared" si="366"/>
        <v>0</v>
      </c>
      <c r="G1591" s="422">
        <f t="shared" si="367"/>
        <v>0</v>
      </c>
      <c r="H1591" s="22">
        <f t="shared" si="368"/>
        <v>117</v>
      </c>
      <c r="I1591" s="116">
        <v>45</v>
      </c>
      <c r="J1591" s="116">
        <v>0</v>
      </c>
      <c r="K1591" s="116">
        <v>0</v>
      </c>
      <c r="L1591" s="116">
        <v>0</v>
      </c>
      <c r="M1591" s="22">
        <f t="shared" si="369"/>
        <v>45</v>
      </c>
      <c r="N1591" s="116">
        <v>72</v>
      </c>
      <c r="O1591" s="116">
        <v>0</v>
      </c>
      <c r="P1591" s="116">
        <v>0</v>
      </c>
      <c r="Q1591" s="116">
        <v>0</v>
      </c>
      <c r="R1591" s="22">
        <f t="shared" si="370"/>
        <v>72</v>
      </c>
      <c r="S1591" s="116">
        <v>0</v>
      </c>
      <c r="T1591" s="116">
        <v>0</v>
      </c>
      <c r="U1591" s="116">
        <v>0</v>
      </c>
      <c r="V1591" s="116">
        <v>0</v>
      </c>
      <c r="W1591" s="22">
        <f t="shared" si="371"/>
        <v>0</v>
      </c>
      <c r="X1591" s="22">
        <f t="shared" si="372"/>
        <v>3.9</v>
      </c>
      <c r="Y1591" s="22">
        <f ca="1">OFFSET('Cost Study'!$B$7,'Operations Support'!$C1591,'Operations Support'!$B1591)*$H1591</f>
        <v>142.74</v>
      </c>
      <c r="Z1591" s="23">
        <f ca="1">Y1591*'Cost Study'!$B$31</f>
        <v>7972.3044770153028</v>
      </c>
      <c r="AA1591" s="23">
        <f ca="1">IF(A1591=10298,1.51,1)*IF($B1591&lt;3,$D1591*'Cost Study'!$B$32*OFFSET('Cost Study'!$B$7,'Operations Support'!$C1591,'Operations Support'!$B1591),0)</f>
        <v>14.274000000000001</v>
      </c>
      <c r="AB1591" s="24">
        <f ca="1">AA1591*'Cost Study'!$B$31</f>
        <v>797.23044770153024</v>
      </c>
      <c r="AC1591" s="23">
        <f ca="1">Y1591*'Cost Study'!$B$31</f>
        <v>7972.3044770153028</v>
      </c>
      <c r="AD1591" s="24">
        <f ca="1">AA1591*'Cost Study'!$B$31</f>
        <v>797.23044770153024</v>
      </c>
      <c r="AE1591" s="377">
        <f t="shared" ca="1" si="373"/>
        <v>8769.5349247168324</v>
      </c>
      <c r="AF1591" s="377">
        <f t="shared" ca="1" si="374"/>
        <v>8769.5349247168324</v>
      </c>
      <c r="AH1591" s="688">
        <f>IFERROR($H1591/SUMIF($A:$A,$A1591,$H:$H)*SUMIF(Summary!$A$110:$A$186,$A1591,Summary!$P$110:$P$186),0)</f>
        <v>7309.6174689219215</v>
      </c>
      <c r="AI1591" s="689">
        <f t="shared" ca="1" si="375"/>
        <v>1459.9174557949109</v>
      </c>
      <c r="AJ1591" s="688">
        <f>IFERROR(H1591/SUMIF(A:A,A1591,H:H)*SUMIF(Summary!$A$110:$A$186,'Operations Support'!A1591,Summary!$Q$110:$Q$186),0)</f>
        <v>7379.7797702475273</v>
      </c>
      <c r="AK1591" s="688">
        <f t="shared" ca="1" si="376"/>
        <v>1389.7551544693051</v>
      </c>
      <c r="AM1591" s="688">
        <f>IFERROR($H1591/SUMIF($A:$A,$A1591,$H:$H)*SUMIF(Summary!$A$230:$A$266,$A1591,Summary!$P$230:$P$266),0)</f>
        <v>1382.9898367761066</v>
      </c>
      <c r="AN1591" s="688">
        <f>IFERROR($H1591/SUMIF($A:$A,$A1591,$H:$H)*(SUMIF(Summary!$A$230:$A$266,$A1591,Summary!$L$230:$L$266)+SUMIF(Summary!$A$281:$A$317,$A1591,Summary!$L$281:$L$317))-AM1591,0)</f>
        <v>1453.4454264211236</v>
      </c>
      <c r="AO1591" s="688">
        <f>IFERROR($H1591/SUMIF($A:$A,$A1591,$H:$H)*SUMIF(Summary!$A$230:$A$266,$A1591,Summary!$Q$230:$Q$266),0)</f>
        <v>1396.2646422048026</v>
      </c>
      <c r="AP1591" s="688">
        <f>IFERROR($H1591/SUMIF($A:$A,$A1591,$H:$H)*(SUMIF(Summary!$A$230:$A$266,$A1591,Summary!$L$230:$L$266)+SUMIF(Summary!$A$281:$A$317,$A1591,Summary!$L$281:$L$317))-AO1591,0)</f>
        <v>1440.1706209924275</v>
      </c>
      <c r="AQ1591" s="306"/>
      <c r="AR1591" s="688">
        <f t="shared" ca="1" si="377"/>
        <v>2913.3628822160344</v>
      </c>
      <c r="AS1591" s="688">
        <f t="shared" ca="1" si="378"/>
        <v>2829.9257754617329</v>
      </c>
    </row>
    <row r="1592" spans="1:45" x14ac:dyDescent="0.2">
      <c r="A1592" s="423">
        <v>3642</v>
      </c>
      <c r="B1592" s="424">
        <v>1</v>
      </c>
      <c r="C1592" s="425" t="s">
        <v>312</v>
      </c>
      <c r="D1592" s="422">
        <f t="shared" si="364"/>
        <v>9</v>
      </c>
      <c r="E1592" s="422">
        <f t="shared" si="365"/>
        <v>0</v>
      </c>
      <c r="F1592" s="422">
        <f t="shared" si="366"/>
        <v>403</v>
      </c>
      <c r="G1592" s="422">
        <f t="shared" si="367"/>
        <v>0</v>
      </c>
      <c r="H1592" s="22">
        <f t="shared" si="368"/>
        <v>412</v>
      </c>
      <c r="I1592" s="116">
        <v>9</v>
      </c>
      <c r="J1592" s="116">
        <v>0</v>
      </c>
      <c r="K1592" s="116">
        <v>197</v>
      </c>
      <c r="L1592" s="116">
        <v>0</v>
      </c>
      <c r="M1592" s="22">
        <f t="shared" si="369"/>
        <v>206</v>
      </c>
      <c r="N1592" s="116">
        <v>0</v>
      </c>
      <c r="O1592" s="116">
        <v>0</v>
      </c>
      <c r="P1592" s="116">
        <v>187</v>
      </c>
      <c r="Q1592" s="116">
        <v>0</v>
      </c>
      <c r="R1592" s="22">
        <f t="shared" si="370"/>
        <v>187</v>
      </c>
      <c r="S1592" s="116">
        <v>0</v>
      </c>
      <c r="T1592" s="116">
        <v>0</v>
      </c>
      <c r="U1592" s="116">
        <v>19</v>
      </c>
      <c r="V1592" s="116">
        <v>0</v>
      </c>
      <c r="W1592" s="22">
        <f t="shared" si="371"/>
        <v>19</v>
      </c>
      <c r="X1592" s="22">
        <f t="shared" si="372"/>
        <v>13.733333333333333</v>
      </c>
      <c r="Y1592" s="22">
        <f ca="1">OFFSET('Cost Study'!$B$7,'Operations Support'!$C1592,'Operations Support'!$B1592)*$H1592</f>
        <v>568.55999999999995</v>
      </c>
      <c r="Z1592" s="23">
        <f ca="1">Y1592*'Cost Study'!$B$31</f>
        <v>31755.173276249265</v>
      </c>
      <c r="AA1592" s="23">
        <f ca="1">IF(A1592=10298,1.51,1)*IF($B1592&lt;3,$D1592*'Cost Study'!$B$32*OFFSET('Cost Study'!$B$7,'Operations Support'!$C1592,'Operations Support'!$B1592),0)</f>
        <v>1.242</v>
      </c>
      <c r="AB1592" s="24">
        <f ca="1">AA1592*'Cost Study'!$B$31</f>
        <v>69.36809696268044</v>
      </c>
      <c r="AC1592" s="23">
        <f ca="1">Y1592*'Cost Study'!$B$31</f>
        <v>31755.173276249265</v>
      </c>
      <c r="AD1592" s="24">
        <f ca="1">AA1592*'Cost Study'!$B$31</f>
        <v>69.36809696268044</v>
      </c>
      <c r="AE1592" s="377">
        <f t="shared" ca="1" si="373"/>
        <v>31824.541373211945</v>
      </c>
      <c r="AF1592" s="377">
        <f t="shared" ca="1" si="374"/>
        <v>31824.541373211945</v>
      </c>
      <c r="AH1592" s="688">
        <f>IFERROR($H1592/SUMIF($A:$A,$A1592,$H:$H)*SUMIF(Summary!$A$110:$A$186,$A1592,Summary!$P$110:$P$186),0)</f>
        <v>25739.849548682319</v>
      </c>
      <c r="AI1592" s="689">
        <f t="shared" ca="1" si="375"/>
        <v>6084.6918245296256</v>
      </c>
      <c r="AJ1592" s="688">
        <f>IFERROR(H1592/SUMIF(A:A,A1592,H:H)*SUMIF(Summary!$A$110:$A$186,'Operations Support'!A1592,Summary!$Q$110:$Q$186),0)</f>
        <v>25986.916797794711</v>
      </c>
      <c r="AK1592" s="688">
        <f t="shared" ca="1" si="376"/>
        <v>5837.6245754172342</v>
      </c>
      <c r="AM1592" s="688">
        <f>IFERROR($H1592/SUMIF($A:$A,$A1592,$H:$H)*SUMIF(Summary!$A$230:$A$266,$A1592,Summary!$P$230:$P$266),0)</f>
        <v>4870.0154936047511</v>
      </c>
      <c r="AN1592" s="688">
        <f>IFERROR($H1592/SUMIF($A:$A,$A1592,$H:$H)*(SUMIF(Summary!$A$230:$A$266,$A1592,Summary!$L$230:$L$266)+SUMIF(Summary!$A$281:$A$317,$A1592,Summary!$L$281:$L$317))-AM1592,0)</f>
        <v>5118.1155186795113</v>
      </c>
      <c r="AO1592" s="688">
        <f>IFERROR($H1592/SUMIF($A:$A,$A1592,$H:$H)*SUMIF(Summary!$A$230:$A$266,$A1592,Summary!$Q$230:$Q$266),0)</f>
        <v>4916.7609622938344</v>
      </c>
      <c r="AP1592" s="688">
        <f>IFERROR($H1592/SUMIF($A:$A,$A1592,$H:$H)*(SUMIF(Summary!$A$230:$A$266,$A1592,Summary!$L$230:$L$266)+SUMIF(Summary!$A$281:$A$317,$A1592,Summary!$L$281:$L$317))-AO1592,0)</f>
        <v>5071.370049990428</v>
      </c>
      <c r="AQ1592" s="306"/>
      <c r="AR1592" s="688">
        <f t="shared" ca="1" si="377"/>
        <v>11202.807343209137</v>
      </c>
      <c r="AS1592" s="688">
        <f t="shared" ca="1" si="378"/>
        <v>10908.994625407662</v>
      </c>
    </row>
    <row r="1593" spans="1:45" x14ac:dyDescent="0.2">
      <c r="A1593" s="423">
        <v>3642</v>
      </c>
      <c r="B1593" s="424">
        <v>1</v>
      </c>
      <c r="C1593" s="425" t="s">
        <v>313</v>
      </c>
      <c r="D1593" s="422">
        <f t="shared" si="364"/>
        <v>682</v>
      </c>
      <c r="E1593" s="422">
        <f t="shared" si="365"/>
        <v>0</v>
      </c>
      <c r="F1593" s="422">
        <f t="shared" si="366"/>
        <v>1749</v>
      </c>
      <c r="G1593" s="422">
        <f t="shared" si="367"/>
        <v>0</v>
      </c>
      <c r="H1593" s="22">
        <f t="shared" si="368"/>
        <v>2431</v>
      </c>
      <c r="I1593" s="116">
        <v>341</v>
      </c>
      <c r="J1593" s="116">
        <v>0</v>
      </c>
      <c r="K1593" s="116">
        <v>888</v>
      </c>
      <c r="L1593" s="116">
        <v>0</v>
      </c>
      <c r="M1593" s="22">
        <f t="shared" si="369"/>
        <v>1229</v>
      </c>
      <c r="N1593" s="116">
        <v>258</v>
      </c>
      <c r="O1593" s="116">
        <v>0</v>
      </c>
      <c r="P1593" s="116">
        <v>714</v>
      </c>
      <c r="Q1593" s="116">
        <v>0</v>
      </c>
      <c r="R1593" s="22">
        <f t="shared" si="370"/>
        <v>972</v>
      </c>
      <c r="S1593" s="116">
        <v>83</v>
      </c>
      <c r="T1593" s="116">
        <v>0</v>
      </c>
      <c r="U1593" s="116">
        <v>147</v>
      </c>
      <c r="V1593" s="116">
        <v>0</v>
      </c>
      <c r="W1593" s="22">
        <f t="shared" si="371"/>
        <v>230</v>
      </c>
      <c r="X1593" s="22">
        <f t="shared" si="372"/>
        <v>81.033333333333331</v>
      </c>
      <c r="Y1593" s="22">
        <f ca="1">OFFSET('Cost Study'!$B$7,'Operations Support'!$C1593,'Operations Support'!$B1593)*$H1593</f>
        <v>2358.0699999999997</v>
      </c>
      <c r="Z1593" s="23">
        <f ca="1">Y1593*'Cost Study'!$B$31</f>
        <v>131702.76039032836</v>
      </c>
      <c r="AA1593" s="23">
        <f ca="1">IF(A1593=10298,1.51,1)*IF($B1593&lt;3,$D1593*'Cost Study'!$B$32*OFFSET('Cost Study'!$B$7,'Operations Support'!$C1593,'Operations Support'!$B1593),0)</f>
        <v>66.153999999999996</v>
      </c>
      <c r="AB1593" s="24">
        <f ca="1">AA1593*'Cost Study'!$B$31</f>
        <v>3694.8285720363619</v>
      </c>
      <c r="AC1593" s="23">
        <f ca="1">Y1593*'Cost Study'!$B$31</f>
        <v>131702.76039032836</v>
      </c>
      <c r="AD1593" s="24">
        <f ca="1">AA1593*'Cost Study'!$B$31</f>
        <v>3694.8285720363619</v>
      </c>
      <c r="AE1593" s="377">
        <f t="shared" ca="1" si="373"/>
        <v>135397.58896236471</v>
      </c>
      <c r="AF1593" s="377">
        <f t="shared" ca="1" si="374"/>
        <v>135397.58896236471</v>
      </c>
      <c r="AH1593" s="688">
        <f>IFERROR($H1593/SUMIF($A:$A,$A1593,$H:$H)*SUMIF(Summary!$A$110:$A$186,$A1593,Summary!$P$110:$P$186),0)</f>
        <v>151877.60740982214</v>
      </c>
      <c r="AI1593" s="689">
        <f t="shared" ca="1" si="375"/>
        <v>-16480.018447457434</v>
      </c>
      <c r="AJ1593" s="688">
        <f>IFERROR(H1593/SUMIF(A:A,A1593,H:H)*SUMIF(Summary!$A$110:$A$186,'Operations Support'!A1593,Summary!$Q$110:$Q$186),0)</f>
        <v>153335.42411514308</v>
      </c>
      <c r="AK1593" s="688">
        <f t="shared" ca="1" si="376"/>
        <v>-17937.835152778367</v>
      </c>
      <c r="AM1593" s="688">
        <f>IFERROR($H1593/SUMIF($A:$A,$A1593,$H:$H)*SUMIF(Summary!$A$230:$A$266,$A1593,Summary!$P$230:$P$266),0)</f>
        <v>28735.455497459105</v>
      </c>
      <c r="AN1593" s="688">
        <f>IFERROR($H1593/SUMIF($A:$A,$A1593,$H:$H)*(SUMIF(Summary!$A$230:$A$266,$A1593,Summary!$L$230:$L$266)+SUMIF(Summary!$A$281:$A$317,$A1593,Summary!$L$281:$L$317))-AM1593,0)</f>
        <v>30199.366082305565</v>
      </c>
      <c r="AO1593" s="688">
        <f>IFERROR($H1593/SUMIF($A:$A,$A1593,$H:$H)*SUMIF(Summary!$A$230:$A$266,$A1593,Summary!$Q$230:$Q$266),0)</f>
        <v>29011.276454699786</v>
      </c>
      <c r="AP1593" s="688">
        <f>IFERROR($H1593/SUMIF($A:$A,$A1593,$H:$H)*(SUMIF(Summary!$A$230:$A$266,$A1593,Summary!$L$230:$L$266)+SUMIF(Summary!$A$281:$A$317,$A1593,Summary!$L$281:$L$317))-AO1593,0)</f>
        <v>29923.545125064884</v>
      </c>
      <c r="AQ1593" s="306"/>
      <c r="AR1593" s="688">
        <f t="shared" ca="1" si="377"/>
        <v>13719.347634848131</v>
      </c>
      <c r="AS1593" s="688">
        <f t="shared" ca="1" si="378"/>
        <v>11985.709972286517</v>
      </c>
    </row>
    <row r="1594" spans="1:45" x14ac:dyDescent="0.2">
      <c r="A1594" s="423">
        <v>3642</v>
      </c>
      <c r="B1594" s="424">
        <v>1</v>
      </c>
      <c r="C1594" s="425" t="s">
        <v>314</v>
      </c>
      <c r="D1594" s="422">
        <f t="shared" si="364"/>
        <v>0</v>
      </c>
      <c r="E1594" s="422">
        <f t="shared" si="365"/>
        <v>0</v>
      </c>
      <c r="F1594" s="422">
        <f t="shared" si="366"/>
        <v>0</v>
      </c>
      <c r="G1594" s="422">
        <f t="shared" si="367"/>
        <v>0</v>
      </c>
      <c r="H1594" s="22">
        <f t="shared" si="368"/>
        <v>0</v>
      </c>
      <c r="I1594" s="116">
        <v>0</v>
      </c>
      <c r="J1594" s="116">
        <v>0</v>
      </c>
      <c r="K1594" s="116">
        <v>0</v>
      </c>
      <c r="L1594" s="116">
        <v>0</v>
      </c>
      <c r="M1594" s="22">
        <f t="shared" si="369"/>
        <v>0</v>
      </c>
      <c r="N1594" s="116">
        <v>0</v>
      </c>
      <c r="O1594" s="116">
        <v>0</v>
      </c>
      <c r="P1594" s="116">
        <v>0</v>
      </c>
      <c r="Q1594" s="116">
        <v>0</v>
      </c>
      <c r="R1594" s="22">
        <f t="shared" si="370"/>
        <v>0</v>
      </c>
      <c r="S1594" s="116">
        <v>0</v>
      </c>
      <c r="T1594" s="116">
        <v>0</v>
      </c>
      <c r="U1594" s="116">
        <v>0</v>
      </c>
      <c r="V1594" s="116">
        <v>0</v>
      </c>
      <c r="W1594" s="22">
        <f t="shared" si="371"/>
        <v>0</v>
      </c>
      <c r="X1594" s="22">
        <f t="shared" si="372"/>
        <v>0</v>
      </c>
      <c r="Y1594" s="22">
        <f ca="1">OFFSET('Cost Study'!$B$7,'Operations Support'!$C1594,'Operations Support'!$B1594)*$H1594</f>
        <v>0</v>
      </c>
      <c r="Z1594" s="23">
        <f ca="1">Y1594*'Cost Study'!$B$31</f>
        <v>0</v>
      </c>
      <c r="AA1594" s="23">
        <f ca="1">IF(A1594=10298,1.51,1)*IF($B1594&lt;3,$D1594*'Cost Study'!$B$32*OFFSET('Cost Study'!$B$7,'Operations Support'!$C1594,'Operations Support'!$B1594),0)</f>
        <v>0</v>
      </c>
      <c r="AB1594" s="24">
        <f ca="1">AA1594*'Cost Study'!$B$31</f>
        <v>0</v>
      </c>
      <c r="AC1594" s="23">
        <f ca="1">Y1594*'Cost Study'!$B$31</f>
        <v>0</v>
      </c>
      <c r="AD1594" s="24">
        <f ca="1">AA1594*'Cost Study'!$B$31</f>
        <v>0</v>
      </c>
      <c r="AE1594" s="377">
        <f t="shared" ca="1" si="373"/>
        <v>0</v>
      </c>
      <c r="AF1594" s="377">
        <f t="shared" ca="1" si="374"/>
        <v>0</v>
      </c>
      <c r="AH1594" s="688">
        <f>IFERROR($H1594/SUMIF($A:$A,$A1594,$H:$H)*SUMIF(Summary!$A$110:$A$186,$A1594,Summary!$P$110:$P$186),0)</f>
        <v>0</v>
      </c>
      <c r="AI1594" s="689">
        <f t="shared" ca="1" si="375"/>
        <v>0</v>
      </c>
      <c r="AJ1594" s="688">
        <f>IFERROR(H1594/SUMIF(A:A,A1594,H:H)*SUMIF(Summary!$A$110:$A$186,'Operations Support'!A1594,Summary!$Q$110:$Q$186),0)</f>
        <v>0</v>
      </c>
      <c r="AK1594" s="688">
        <f t="shared" ca="1" si="376"/>
        <v>0</v>
      </c>
      <c r="AM1594" s="688">
        <f>IFERROR($H1594/SUMIF($A:$A,$A1594,$H:$H)*SUMIF(Summary!$A$230:$A$266,$A1594,Summary!$P$230:$P$266),0)</f>
        <v>0</v>
      </c>
      <c r="AN1594" s="688">
        <f>IFERROR($H1594/SUMIF($A:$A,$A1594,$H:$H)*(SUMIF(Summary!$A$230:$A$266,$A1594,Summary!$L$230:$L$266)+SUMIF(Summary!$A$281:$A$317,$A1594,Summary!$L$281:$L$317))-AM1594,0)</f>
        <v>0</v>
      </c>
      <c r="AO1594" s="688">
        <f>IFERROR($H1594/SUMIF($A:$A,$A1594,$H:$H)*SUMIF(Summary!$A$230:$A$266,$A1594,Summary!$Q$230:$Q$266),0)</f>
        <v>0</v>
      </c>
      <c r="AP1594" s="688">
        <f>IFERROR($H1594/SUMIF($A:$A,$A1594,$H:$H)*(SUMIF(Summary!$A$230:$A$266,$A1594,Summary!$L$230:$L$266)+SUMIF(Summary!$A$281:$A$317,$A1594,Summary!$L$281:$L$317))-AO1594,0)</f>
        <v>0</v>
      </c>
      <c r="AQ1594" s="306"/>
      <c r="AR1594" s="688">
        <f t="shared" ca="1" si="377"/>
        <v>0</v>
      </c>
      <c r="AS1594" s="688">
        <f t="shared" ca="1" si="378"/>
        <v>0</v>
      </c>
    </row>
    <row r="1595" spans="1:45" x14ac:dyDescent="0.2">
      <c r="A1595" s="423">
        <v>3642</v>
      </c>
      <c r="B1595" s="424">
        <v>1</v>
      </c>
      <c r="C1595" s="425" t="s">
        <v>315</v>
      </c>
      <c r="D1595" s="422">
        <f t="shared" si="364"/>
        <v>2956</v>
      </c>
      <c r="E1595" s="422">
        <f t="shared" si="365"/>
        <v>0</v>
      </c>
      <c r="F1595" s="422">
        <f t="shared" si="366"/>
        <v>6582</v>
      </c>
      <c r="G1595" s="422">
        <f t="shared" si="367"/>
        <v>0</v>
      </c>
      <c r="H1595" s="22">
        <f t="shared" si="368"/>
        <v>9538</v>
      </c>
      <c r="I1595" s="116">
        <v>1186</v>
      </c>
      <c r="J1595" s="116">
        <v>0</v>
      </c>
      <c r="K1595" s="116">
        <v>3048</v>
      </c>
      <c r="L1595" s="116">
        <v>0</v>
      </c>
      <c r="M1595" s="22">
        <f t="shared" si="369"/>
        <v>4234</v>
      </c>
      <c r="N1595" s="116">
        <v>1665</v>
      </c>
      <c r="O1595" s="116">
        <v>0</v>
      </c>
      <c r="P1595" s="116">
        <v>3513</v>
      </c>
      <c r="Q1595" s="116">
        <v>0</v>
      </c>
      <c r="R1595" s="22">
        <f t="shared" si="370"/>
        <v>5178</v>
      </c>
      <c r="S1595" s="116">
        <v>105</v>
      </c>
      <c r="T1595" s="116">
        <v>0</v>
      </c>
      <c r="U1595" s="116">
        <v>21</v>
      </c>
      <c r="V1595" s="116">
        <v>0</v>
      </c>
      <c r="W1595" s="22">
        <f t="shared" si="371"/>
        <v>126</v>
      </c>
      <c r="X1595" s="22">
        <f t="shared" si="372"/>
        <v>317.93333333333334</v>
      </c>
      <c r="Y1595" s="22">
        <f ca="1">OFFSET('Cost Study'!$B$7,'Operations Support'!$C1595,'Operations Support'!$B1595)*$H1595</f>
        <v>10777.939999999999</v>
      </c>
      <c r="Z1595" s="23">
        <f ca="1">Y1595*'Cost Study'!$B$31</f>
        <v>601968.74957967142</v>
      </c>
      <c r="AA1595" s="23">
        <f ca="1">IF(A1595=10298,1.51,1)*IF($B1595&lt;3,$D1595*'Cost Study'!$B$32*OFFSET('Cost Study'!$B$7,'Operations Support'!$C1595,'Operations Support'!$B1595),0)</f>
        <v>334.02800000000002</v>
      </c>
      <c r="AB1595" s="24">
        <f ca="1">AA1595*'Cost Study'!$B$31</f>
        <v>18656.108447866525</v>
      </c>
      <c r="AC1595" s="23">
        <f ca="1">Y1595*'Cost Study'!$B$31</f>
        <v>601968.74957967142</v>
      </c>
      <c r="AD1595" s="24">
        <f ca="1">AA1595*'Cost Study'!$B$31</f>
        <v>18656.108447866525</v>
      </c>
      <c r="AE1595" s="377">
        <f t="shared" ca="1" si="373"/>
        <v>620624.85802753794</v>
      </c>
      <c r="AF1595" s="377">
        <f t="shared" ca="1" si="374"/>
        <v>620624.85802753794</v>
      </c>
      <c r="AH1595" s="688">
        <f>IFERROR($H1595/SUMIF($A:$A,$A1595,$H:$H)*SUMIF(Summary!$A$110:$A$186,$A1595,Summary!$P$110:$P$186),0)</f>
        <v>595890.01212459209</v>
      </c>
      <c r="AI1595" s="689">
        <f t="shared" ca="1" si="375"/>
        <v>24734.845902945846</v>
      </c>
      <c r="AJ1595" s="688">
        <f>IFERROR(H1595/SUMIF(A:A,A1595,H:H)*SUMIF(Summary!$A$110:$A$186,'Operations Support'!A1595,Summary!$Q$110:$Q$186),0)</f>
        <v>601609.7388771018</v>
      </c>
      <c r="AK1595" s="688">
        <f t="shared" ca="1" si="376"/>
        <v>19015.119150436134</v>
      </c>
      <c r="AM1595" s="688">
        <f>IFERROR($H1595/SUMIF($A:$A,$A1595,$H:$H)*SUMIF(Summary!$A$230:$A$266,$A1595,Summary!$P$230:$P$266),0)</f>
        <v>112743.22276214106</v>
      </c>
      <c r="AN1595" s="688">
        <f>IFERROR($H1595/SUMIF($A:$A,$A1595,$H:$H)*(SUMIF(Summary!$A$230:$A$266,$A1595,Summary!$L$230:$L$266)+SUMIF(Summary!$A$281:$A$317,$A1595,Summary!$L$281:$L$317))-AM1595,0)</f>
        <v>118486.85877952713</v>
      </c>
      <c r="AO1595" s="688">
        <f>IFERROR($H1595/SUMIF($A:$A,$A1595,$H:$H)*SUMIF(Summary!$A$230:$A$266,$A1595,Summary!$Q$230:$Q$266),0)</f>
        <v>113825.40305426842</v>
      </c>
      <c r="AP1595" s="688">
        <f>IFERROR($H1595/SUMIF($A:$A,$A1595,$H:$H)*(SUMIF(Summary!$A$230:$A$266,$A1595,Summary!$L$230:$L$266)+SUMIF(Summary!$A$281:$A$317,$A1595,Summary!$L$281:$L$317))-AO1595,0)</f>
        <v>117404.67848739977</v>
      </c>
      <c r="AQ1595" s="306"/>
      <c r="AR1595" s="688">
        <f t="shared" ca="1" si="377"/>
        <v>143221.70468247298</v>
      </c>
      <c r="AS1595" s="688">
        <f t="shared" ca="1" si="378"/>
        <v>136419.7976378359</v>
      </c>
    </row>
    <row r="1596" spans="1:45" x14ac:dyDescent="0.2">
      <c r="A1596" s="423">
        <v>3642</v>
      </c>
      <c r="B1596" s="424">
        <v>1</v>
      </c>
      <c r="C1596" s="425" t="s">
        <v>316</v>
      </c>
      <c r="D1596" s="422">
        <f t="shared" si="364"/>
        <v>0</v>
      </c>
      <c r="E1596" s="422">
        <f t="shared" si="365"/>
        <v>0</v>
      </c>
      <c r="F1596" s="422">
        <f t="shared" si="366"/>
        <v>0</v>
      </c>
      <c r="G1596" s="422">
        <f t="shared" si="367"/>
        <v>0</v>
      </c>
      <c r="H1596" s="22">
        <f t="shared" si="368"/>
        <v>0</v>
      </c>
      <c r="I1596" s="116">
        <v>0</v>
      </c>
      <c r="J1596" s="116">
        <v>0</v>
      </c>
      <c r="K1596" s="116">
        <v>0</v>
      </c>
      <c r="L1596" s="116">
        <v>0</v>
      </c>
      <c r="M1596" s="22">
        <f t="shared" si="369"/>
        <v>0</v>
      </c>
      <c r="N1596" s="116">
        <v>0</v>
      </c>
      <c r="O1596" s="116">
        <v>0</v>
      </c>
      <c r="P1596" s="116">
        <v>0</v>
      </c>
      <c r="Q1596" s="116">
        <v>0</v>
      </c>
      <c r="R1596" s="22">
        <f t="shared" si="370"/>
        <v>0</v>
      </c>
      <c r="S1596" s="116">
        <v>0</v>
      </c>
      <c r="T1596" s="116">
        <v>0</v>
      </c>
      <c r="U1596" s="116">
        <v>0</v>
      </c>
      <c r="V1596" s="116">
        <v>0</v>
      </c>
      <c r="W1596" s="22">
        <f t="shared" si="371"/>
        <v>0</v>
      </c>
      <c r="X1596" s="22">
        <f t="shared" si="372"/>
        <v>0</v>
      </c>
      <c r="Y1596" s="22">
        <f ca="1">OFFSET('Cost Study'!$B$7,'Operations Support'!$C1596,'Operations Support'!$B1596)*$H1596</f>
        <v>0</v>
      </c>
      <c r="Z1596" s="23">
        <f ca="1">Y1596*'Cost Study'!$B$31</f>
        <v>0</v>
      </c>
      <c r="AA1596" s="23">
        <f ca="1">IF(A1596=10298,1.51,1)*IF($B1596&lt;3,$D1596*'Cost Study'!$B$32*OFFSET('Cost Study'!$B$7,'Operations Support'!$C1596,'Operations Support'!$B1596),0)</f>
        <v>0</v>
      </c>
      <c r="AB1596" s="24">
        <f ca="1">AA1596*'Cost Study'!$B$31</f>
        <v>0</v>
      </c>
      <c r="AC1596" s="23">
        <f ca="1">Y1596*'Cost Study'!$B$31</f>
        <v>0</v>
      </c>
      <c r="AD1596" s="24">
        <f ca="1">AA1596*'Cost Study'!$B$31</f>
        <v>0</v>
      </c>
      <c r="AE1596" s="377">
        <f t="shared" ca="1" si="373"/>
        <v>0</v>
      </c>
      <c r="AF1596" s="377">
        <f t="shared" ca="1" si="374"/>
        <v>0</v>
      </c>
      <c r="AH1596" s="688">
        <f>IFERROR($H1596/SUMIF($A:$A,$A1596,$H:$H)*SUMIF(Summary!$A$110:$A$186,$A1596,Summary!$P$110:$P$186),0)</f>
        <v>0</v>
      </c>
      <c r="AI1596" s="689">
        <f t="shared" ca="1" si="375"/>
        <v>0</v>
      </c>
      <c r="AJ1596" s="688">
        <f>IFERROR(H1596/SUMIF(A:A,A1596,H:H)*SUMIF(Summary!$A$110:$A$186,'Operations Support'!A1596,Summary!$Q$110:$Q$186),0)</f>
        <v>0</v>
      </c>
      <c r="AK1596" s="688">
        <f t="shared" ca="1" si="376"/>
        <v>0</v>
      </c>
      <c r="AM1596" s="688">
        <f>IFERROR($H1596/SUMIF($A:$A,$A1596,$H:$H)*SUMIF(Summary!$A$230:$A$266,$A1596,Summary!$P$230:$P$266),0)</f>
        <v>0</v>
      </c>
      <c r="AN1596" s="688">
        <f>IFERROR($H1596/SUMIF($A:$A,$A1596,$H:$H)*(SUMIF(Summary!$A$230:$A$266,$A1596,Summary!$L$230:$L$266)+SUMIF(Summary!$A$281:$A$317,$A1596,Summary!$L$281:$L$317))-AM1596,0)</f>
        <v>0</v>
      </c>
      <c r="AO1596" s="688">
        <f>IFERROR($H1596/SUMIF($A:$A,$A1596,$H:$H)*SUMIF(Summary!$A$230:$A$266,$A1596,Summary!$Q$230:$Q$266),0)</f>
        <v>0</v>
      </c>
      <c r="AP1596" s="688">
        <f>IFERROR($H1596/SUMIF($A:$A,$A1596,$H:$H)*(SUMIF(Summary!$A$230:$A$266,$A1596,Summary!$L$230:$L$266)+SUMIF(Summary!$A$281:$A$317,$A1596,Summary!$L$281:$L$317))-AO1596,0)</f>
        <v>0</v>
      </c>
      <c r="AQ1596" s="306"/>
      <c r="AR1596" s="688">
        <f t="shared" ca="1" si="377"/>
        <v>0</v>
      </c>
      <c r="AS1596" s="688">
        <f t="shared" ca="1" si="378"/>
        <v>0</v>
      </c>
    </row>
    <row r="1597" spans="1:45" x14ac:dyDescent="0.2">
      <c r="A1597" s="423">
        <v>3642</v>
      </c>
      <c r="B1597" s="424">
        <v>1</v>
      </c>
      <c r="C1597" s="425" t="s">
        <v>317</v>
      </c>
      <c r="D1597" s="422">
        <f t="shared" si="364"/>
        <v>0</v>
      </c>
      <c r="E1597" s="422">
        <f t="shared" si="365"/>
        <v>0</v>
      </c>
      <c r="F1597" s="422">
        <f t="shared" si="366"/>
        <v>0</v>
      </c>
      <c r="G1597" s="422">
        <f t="shared" si="367"/>
        <v>0</v>
      </c>
      <c r="H1597" s="22">
        <f t="shared" si="368"/>
        <v>0</v>
      </c>
      <c r="I1597" s="116">
        <v>0</v>
      </c>
      <c r="J1597" s="116">
        <v>0</v>
      </c>
      <c r="K1597" s="116">
        <v>0</v>
      </c>
      <c r="L1597" s="116">
        <v>0</v>
      </c>
      <c r="M1597" s="22">
        <f t="shared" si="369"/>
        <v>0</v>
      </c>
      <c r="N1597" s="116">
        <v>0</v>
      </c>
      <c r="O1597" s="116">
        <v>0</v>
      </c>
      <c r="P1597" s="116">
        <v>0</v>
      </c>
      <c r="Q1597" s="116">
        <v>0</v>
      </c>
      <c r="R1597" s="22">
        <f t="shared" si="370"/>
        <v>0</v>
      </c>
      <c r="S1597" s="116">
        <v>0</v>
      </c>
      <c r="T1597" s="116">
        <v>0</v>
      </c>
      <c r="U1597" s="116">
        <v>0</v>
      </c>
      <c r="V1597" s="116">
        <v>0</v>
      </c>
      <c r="W1597" s="22">
        <f t="shared" si="371"/>
        <v>0</v>
      </c>
      <c r="X1597" s="22">
        <f t="shared" si="372"/>
        <v>0</v>
      </c>
      <c r="Y1597" s="22">
        <f ca="1">OFFSET('Cost Study'!$B$7,'Operations Support'!$C1597,'Operations Support'!$B1597)*$H1597</f>
        <v>0</v>
      </c>
      <c r="Z1597" s="23">
        <f ca="1">Y1597*'Cost Study'!$B$31</f>
        <v>0</v>
      </c>
      <c r="AA1597" s="23">
        <f ca="1">IF(A1597=10298,1.51,1)*IF($B1597&lt;3,$D1597*'Cost Study'!$B$32*OFFSET('Cost Study'!$B$7,'Operations Support'!$C1597,'Operations Support'!$B1597),0)</f>
        <v>0</v>
      </c>
      <c r="AB1597" s="24">
        <f ca="1">AA1597*'Cost Study'!$B$31</f>
        <v>0</v>
      </c>
      <c r="AC1597" s="23">
        <f ca="1">Y1597*'Cost Study'!$B$31</f>
        <v>0</v>
      </c>
      <c r="AD1597" s="24">
        <f ca="1">AA1597*'Cost Study'!$B$31</f>
        <v>0</v>
      </c>
      <c r="AE1597" s="377">
        <f t="shared" ca="1" si="373"/>
        <v>0</v>
      </c>
      <c r="AF1597" s="377">
        <f t="shared" ca="1" si="374"/>
        <v>0</v>
      </c>
      <c r="AH1597" s="688">
        <f>IFERROR($H1597/SUMIF($A:$A,$A1597,$H:$H)*SUMIF(Summary!$A$110:$A$186,$A1597,Summary!$P$110:$P$186),0)</f>
        <v>0</v>
      </c>
      <c r="AI1597" s="689">
        <f t="shared" ca="1" si="375"/>
        <v>0</v>
      </c>
      <c r="AJ1597" s="688">
        <f>IFERROR(H1597/SUMIF(A:A,A1597,H:H)*SUMIF(Summary!$A$110:$A$186,'Operations Support'!A1597,Summary!$Q$110:$Q$186),0)</f>
        <v>0</v>
      </c>
      <c r="AK1597" s="688">
        <f t="shared" ca="1" si="376"/>
        <v>0</v>
      </c>
      <c r="AM1597" s="688">
        <f>IFERROR($H1597/SUMIF($A:$A,$A1597,$H:$H)*SUMIF(Summary!$A$230:$A$266,$A1597,Summary!$P$230:$P$266),0)</f>
        <v>0</v>
      </c>
      <c r="AN1597" s="688">
        <f>IFERROR($H1597/SUMIF($A:$A,$A1597,$H:$H)*(SUMIF(Summary!$A$230:$A$266,$A1597,Summary!$L$230:$L$266)+SUMIF(Summary!$A$281:$A$317,$A1597,Summary!$L$281:$L$317))-AM1597,0)</f>
        <v>0</v>
      </c>
      <c r="AO1597" s="688">
        <f>IFERROR($H1597/SUMIF($A:$A,$A1597,$H:$H)*SUMIF(Summary!$A$230:$A$266,$A1597,Summary!$Q$230:$Q$266),0)</f>
        <v>0</v>
      </c>
      <c r="AP1597" s="688">
        <f>IFERROR($H1597/SUMIF($A:$A,$A1597,$H:$H)*(SUMIF(Summary!$A$230:$A$266,$A1597,Summary!$L$230:$L$266)+SUMIF(Summary!$A$281:$A$317,$A1597,Summary!$L$281:$L$317))-AO1597,0)</f>
        <v>0</v>
      </c>
      <c r="AQ1597" s="306"/>
      <c r="AR1597" s="688">
        <f t="shared" ca="1" si="377"/>
        <v>0</v>
      </c>
      <c r="AS1597" s="688">
        <f t="shared" ca="1" si="378"/>
        <v>0</v>
      </c>
    </row>
    <row r="1598" spans="1:45" x14ac:dyDescent="0.2">
      <c r="A1598" s="423">
        <v>3642</v>
      </c>
      <c r="B1598" s="424">
        <v>1</v>
      </c>
      <c r="C1598" s="425" t="s">
        <v>318</v>
      </c>
      <c r="D1598" s="422">
        <f t="shared" si="364"/>
        <v>737</v>
      </c>
      <c r="E1598" s="422">
        <f t="shared" si="365"/>
        <v>0</v>
      </c>
      <c r="F1598" s="422">
        <f t="shared" si="366"/>
        <v>837</v>
      </c>
      <c r="G1598" s="422">
        <f t="shared" si="367"/>
        <v>0</v>
      </c>
      <c r="H1598" s="22">
        <f t="shared" si="368"/>
        <v>1574</v>
      </c>
      <c r="I1598" s="116">
        <v>370</v>
      </c>
      <c r="J1598" s="116">
        <v>0</v>
      </c>
      <c r="K1598" s="116">
        <v>314</v>
      </c>
      <c r="L1598" s="116">
        <v>0</v>
      </c>
      <c r="M1598" s="22">
        <f t="shared" si="369"/>
        <v>684</v>
      </c>
      <c r="N1598" s="116">
        <v>313</v>
      </c>
      <c r="O1598" s="116">
        <v>0</v>
      </c>
      <c r="P1598" s="116">
        <v>520</v>
      </c>
      <c r="Q1598" s="116">
        <v>0</v>
      </c>
      <c r="R1598" s="22">
        <f t="shared" si="370"/>
        <v>833</v>
      </c>
      <c r="S1598" s="116">
        <v>54</v>
      </c>
      <c r="T1598" s="116">
        <v>0</v>
      </c>
      <c r="U1598" s="116">
        <v>3</v>
      </c>
      <c r="V1598" s="116">
        <v>0</v>
      </c>
      <c r="W1598" s="22">
        <f t="shared" si="371"/>
        <v>57</v>
      </c>
      <c r="X1598" s="22">
        <f t="shared" si="372"/>
        <v>52.466666666666669</v>
      </c>
      <c r="Y1598" s="22">
        <f ca="1">OFFSET('Cost Study'!$B$7,'Operations Support'!$C1598,'Operations Support'!$B1598)*$H1598</f>
        <v>3006.3399999999997</v>
      </c>
      <c r="Z1598" s="23">
        <f ca="1">Y1598*'Cost Study'!$B$31</f>
        <v>167909.89100063179</v>
      </c>
      <c r="AA1598" s="23">
        <f ca="1">IF(A1598=10298,1.51,1)*IF($B1598&lt;3,$D1598*'Cost Study'!$B$32*OFFSET('Cost Study'!$B$7,'Operations Support'!$C1598,'Operations Support'!$B1598),0)</f>
        <v>140.767</v>
      </c>
      <c r="AB1598" s="24">
        <f ca="1">AA1598*'Cost Study'!$B$31</f>
        <v>7862.1086192799012</v>
      </c>
      <c r="AC1598" s="23">
        <f ca="1">Y1598*'Cost Study'!$B$31</f>
        <v>167909.89100063179</v>
      </c>
      <c r="AD1598" s="24">
        <f ca="1">AA1598*'Cost Study'!$B$31</f>
        <v>7862.1086192799012</v>
      </c>
      <c r="AE1598" s="377">
        <f t="shared" ca="1" si="373"/>
        <v>175771.99961991169</v>
      </c>
      <c r="AF1598" s="377">
        <f t="shared" ca="1" si="374"/>
        <v>175771.99961991169</v>
      </c>
      <c r="AH1598" s="688">
        <f>IFERROR($H1598/SUMIF($A:$A,$A1598,$H:$H)*SUMIF(Summary!$A$110:$A$186,$A1598,Summary!$P$110:$P$186),0)</f>
        <v>98336.221334043628</v>
      </c>
      <c r="AI1598" s="689">
        <f t="shared" ca="1" si="375"/>
        <v>77435.778285868058</v>
      </c>
      <c r="AJ1598" s="688">
        <f>IFERROR(H1598/SUMIF(A:A,A1598,H:H)*SUMIF(Summary!$A$110:$A$186,'Operations Support'!A1598,Summary!$Q$110:$Q$186),0)</f>
        <v>99280.114174099217</v>
      </c>
      <c r="AK1598" s="688">
        <f t="shared" ca="1" si="376"/>
        <v>76491.88544581247</v>
      </c>
      <c r="AM1598" s="688">
        <f>IFERROR($H1598/SUMIF($A:$A,$A1598,$H:$H)*SUMIF(Summary!$A$230:$A$266,$A1598,Summary!$P$230:$P$266),0)</f>
        <v>18605.350453723007</v>
      </c>
      <c r="AN1598" s="688">
        <f>IFERROR($H1598/SUMIF($A:$A,$A1598,$H:$H)*(SUMIF(Summary!$A$230:$A$266,$A1598,Summary!$L$230:$L$266)+SUMIF(Summary!$A$281:$A$317,$A1598,Summary!$L$281:$L$317))-AM1598,0)</f>
        <v>19553.188899032892</v>
      </c>
      <c r="AO1598" s="688">
        <f>IFERROR($H1598/SUMIF($A:$A,$A1598,$H:$H)*SUMIF(Summary!$A$230:$A$266,$A1598,Summary!$Q$230:$Q$266),0)</f>
        <v>18783.936297695378</v>
      </c>
      <c r="AP1598" s="688">
        <f>IFERROR($H1598/SUMIF($A:$A,$A1598,$H:$H)*(SUMIF(Summary!$A$230:$A$266,$A1598,Summary!$L$230:$L$266)+SUMIF(Summary!$A$281:$A$317,$A1598,Summary!$L$281:$L$317))-AO1598,0)</f>
        <v>19374.603055060521</v>
      </c>
      <c r="AQ1598" s="306"/>
      <c r="AR1598" s="688">
        <f t="shared" ca="1" si="377"/>
        <v>96988.967184900946</v>
      </c>
      <c r="AS1598" s="688">
        <f t="shared" ca="1" si="378"/>
        <v>95866.488500872991</v>
      </c>
    </row>
    <row r="1599" spans="1:45" x14ac:dyDescent="0.2">
      <c r="A1599" s="423">
        <v>3642</v>
      </c>
      <c r="B1599" s="424">
        <v>1</v>
      </c>
      <c r="C1599" s="425" t="s">
        <v>319</v>
      </c>
      <c r="D1599" s="422">
        <f t="shared" si="364"/>
        <v>0</v>
      </c>
      <c r="E1599" s="422">
        <f t="shared" si="365"/>
        <v>0</v>
      </c>
      <c r="F1599" s="422">
        <f t="shared" si="366"/>
        <v>0</v>
      </c>
      <c r="G1599" s="422">
        <f t="shared" si="367"/>
        <v>0</v>
      </c>
      <c r="H1599" s="22">
        <f t="shared" si="368"/>
        <v>0</v>
      </c>
      <c r="I1599" s="116">
        <v>0</v>
      </c>
      <c r="J1599" s="116">
        <v>0</v>
      </c>
      <c r="K1599" s="116">
        <v>0</v>
      </c>
      <c r="L1599" s="116">
        <v>0</v>
      </c>
      <c r="M1599" s="22">
        <f t="shared" si="369"/>
        <v>0</v>
      </c>
      <c r="N1599" s="116">
        <v>0</v>
      </c>
      <c r="O1599" s="116">
        <v>0</v>
      </c>
      <c r="P1599" s="116">
        <v>0</v>
      </c>
      <c r="Q1599" s="116">
        <v>0</v>
      </c>
      <c r="R1599" s="22">
        <f t="shared" si="370"/>
        <v>0</v>
      </c>
      <c r="S1599" s="116">
        <v>0</v>
      </c>
      <c r="T1599" s="116">
        <v>0</v>
      </c>
      <c r="U1599" s="116">
        <v>0</v>
      </c>
      <c r="V1599" s="116">
        <v>0</v>
      </c>
      <c r="W1599" s="22">
        <f t="shared" si="371"/>
        <v>0</v>
      </c>
      <c r="X1599" s="22">
        <f t="shared" si="372"/>
        <v>0</v>
      </c>
      <c r="Y1599" s="22">
        <f ca="1">OFFSET('Cost Study'!$B$7,'Operations Support'!$C1599,'Operations Support'!$B1599)*$H1599</f>
        <v>0</v>
      </c>
      <c r="Z1599" s="23">
        <f ca="1">Y1599*'Cost Study'!$B$31</f>
        <v>0</v>
      </c>
      <c r="AA1599" s="23">
        <f ca="1">IF(A1599=10298,1.51,1)*IF($B1599&lt;3,$D1599*'Cost Study'!$B$32*OFFSET('Cost Study'!$B$7,'Operations Support'!$C1599,'Operations Support'!$B1599),0)</f>
        <v>0</v>
      </c>
      <c r="AB1599" s="24">
        <f ca="1">AA1599*'Cost Study'!$B$31</f>
        <v>0</v>
      </c>
      <c r="AC1599" s="23">
        <f ca="1">Y1599*'Cost Study'!$B$31</f>
        <v>0</v>
      </c>
      <c r="AD1599" s="24">
        <f ca="1">AA1599*'Cost Study'!$B$31</f>
        <v>0</v>
      </c>
      <c r="AE1599" s="377">
        <f t="shared" ca="1" si="373"/>
        <v>0</v>
      </c>
      <c r="AF1599" s="377">
        <f t="shared" ca="1" si="374"/>
        <v>0</v>
      </c>
      <c r="AH1599" s="688">
        <f>IFERROR($H1599/SUMIF($A:$A,$A1599,$H:$H)*SUMIF(Summary!$A$110:$A$186,$A1599,Summary!$P$110:$P$186),0)</f>
        <v>0</v>
      </c>
      <c r="AI1599" s="689">
        <f t="shared" ca="1" si="375"/>
        <v>0</v>
      </c>
      <c r="AJ1599" s="688">
        <f>IFERROR(H1599/SUMIF(A:A,A1599,H:H)*SUMIF(Summary!$A$110:$A$186,'Operations Support'!A1599,Summary!$Q$110:$Q$186),0)</f>
        <v>0</v>
      </c>
      <c r="AK1599" s="688">
        <f t="shared" ca="1" si="376"/>
        <v>0</v>
      </c>
      <c r="AM1599" s="688">
        <f>IFERROR($H1599/SUMIF($A:$A,$A1599,$H:$H)*SUMIF(Summary!$A$230:$A$266,$A1599,Summary!$P$230:$P$266),0)</f>
        <v>0</v>
      </c>
      <c r="AN1599" s="688">
        <f>IFERROR($H1599/SUMIF($A:$A,$A1599,$H:$H)*(SUMIF(Summary!$A$230:$A$266,$A1599,Summary!$L$230:$L$266)+SUMIF(Summary!$A$281:$A$317,$A1599,Summary!$L$281:$L$317))-AM1599,0)</f>
        <v>0</v>
      </c>
      <c r="AO1599" s="688">
        <f>IFERROR($H1599/SUMIF($A:$A,$A1599,$H:$H)*SUMIF(Summary!$A$230:$A$266,$A1599,Summary!$Q$230:$Q$266),0)</f>
        <v>0</v>
      </c>
      <c r="AP1599" s="688">
        <f>IFERROR($H1599/SUMIF($A:$A,$A1599,$H:$H)*(SUMIF(Summary!$A$230:$A$266,$A1599,Summary!$L$230:$L$266)+SUMIF(Summary!$A$281:$A$317,$A1599,Summary!$L$281:$L$317))-AO1599,0)</f>
        <v>0</v>
      </c>
      <c r="AQ1599" s="306"/>
      <c r="AR1599" s="688">
        <f t="shared" ca="1" si="377"/>
        <v>0</v>
      </c>
      <c r="AS1599" s="688">
        <f t="shared" ca="1" si="378"/>
        <v>0</v>
      </c>
    </row>
    <row r="1600" spans="1:45" x14ac:dyDescent="0.2">
      <c r="A1600" s="423">
        <v>3642</v>
      </c>
      <c r="B1600" s="424">
        <v>1</v>
      </c>
      <c r="C1600" s="425" t="s">
        <v>320</v>
      </c>
      <c r="D1600" s="422">
        <f t="shared" si="364"/>
        <v>0</v>
      </c>
      <c r="E1600" s="422">
        <f t="shared" si="365"/>
        <v>0</v>
      </c>
      <c r="F1600" s="422">
        <f t="shared" si="366"/>
        <v>4695</v>
      </c>
      <c r="G1600" s="422">
        <f t="shared" si="367"/>
        <v>0</v>
      </c>
      <c r="H1600" s="22">
        <f t="shared" si="368"/>
        <v>4695</v>
      </c>
      <c r="I1600" s="116">
        <v>0</v>
      </c>
      <c r="J1600" s="116">
        <v>0</v>
      </c>
      <c r="K1600" s="116">
        <v>1236</v>
      </c>
      <c r="L1600" s="116">
        <v>0</v>
      </c>
      <c r="M1600" s="22">
        <f t="shared" si="369"/>
        <v>1236</v>
      </c>
      <c r="N1600" s="116">
        <v>0</v>
      </c>
      <c r="O1600" s="116">
        <v>0</v>
      </c>
      <c r="P1600" s="116">
        <v>2985</v>
      </c>
      <c r="Q1600" s="116">
        <v>0</v>
      </c>
      <c r="R1600" s="22">
        <f t="shared" si="370"/>
        <v>2985</v>
      </c>
      <c r="S1600" s="116">
        <v>0</v>
      </c>
      <c r="T1600" s="116">
        <v>0</v>
      </c>
      <c r="U1600" s="116">
        <v>474</v>
      </c>
      <c r="V1600" s="116">
        <v>0</v>
      </c>
      <c r="W1600" s="22">
        <f t="shared" si="371"/>
        <v>474</v>
      </c>
      <c r="X1600" s="22">
        <f t="shared" si="372"/>
        <v>156.5</v>
      </c>
      <c r="Y1600" s="22">
        <f ca="1">OFFSET('Cost Study'!$B$7,'Operations Support'!$C1600,'Operations Support'!$B1600)*$H1600</f>
        <v>4695</v>
      </c>
      <c r="Z1600" s="23">
        <f ca="1">Y1600*'Cost Study'!$B$31</f>
        <v>262224.81098211324</v>
      </c>
      <c r="AA1600" s="23">
        <f ca="1">IF(A1600=10298,1.51,1)*IF($B1600&lt;3,$D1600*'Cost Study'!$B$32*OFFSET('Cost Study'!$B$7,'Operations Support'!$C1600,'Operations Support'!$B1600),0)</f>
        <v>0</v>
      </c>
      <c r="AB1600" s="24">
        <f ca="1">AA1600*'Cost Study'!$B$31</f>
        <v>0</v>
      </c>
      <c r="AC1600" s="23">
        <f ca="1">Y1600*'Cost Study'!$B$31</f>
        <v>262224.81098211324</v>
      </c>
      <c r="AD1600" s="24">
        <f ca="1">AA1600*'Cost Study'!$B$31</f>
        <v>0</v>
      </c>
      <c r="AE1600" s="377">
        <f t="shared" ca="1" si="373"/>
        <v>262224.81098211324</v>
      </c>
      <c r="AF1600" s="377">
        <f t="shared" ca="1" si="374"/>
        <v>262224.81098211324</v>
      </c>
      <c r="AH1600" s="688">
        <f>IFERROR($H1600/SUMIF($A:$A,$A1600,$H:$H)*SUMIF(Summary!$A$110:$A$186,$A1600,Summary!$P$110:$P$186),0)</f>
        <v>293321.82920161041</v>
      </c>
      <c r="AI1600" s="689">
        <f t="shared" ca="1" si="375"/>
        <v>-31097.018219497171</v>
      </c>
      <c r="AJ1600" s="688">
        <f>IFERROR(H1600/SUMIF(A:A,A1600,H:H)*SUMIF(Summary!$A$110:$A$186,'Operations Support'!A1600,Summary!$Q$110:$Q$186),0)</f>
        <v>296137.31642147125</v>
      </c>
      <c r="AK1600" s="688">
        <f t="shared" ca="1" si="376"/>
        <v>-33912.505439358007</v>
      </c>
      <c r="AM1600" s="688">
        <f>IFERROR($H1600/SUMIF($A:$A,$A1600,$H:$H)*SUMIF(Summary!$A$230:$A$266,$A1600,Summary!$P$230:$P$266),0)</f>
        <v>55496.899860374528</v>
      </c>
      <c r="AN1600" s="688">
        <f>IFERROR($H1600/SUMIF($A:$A,$A1600,$H:$H)*(SUMIF(Summary!$A$230:$A$266,$A1600,Summary!$L$230:$L$266)+SUMIF(Summary!$A$281:$A$317,$A1600,Summary!$L$281:$L$317))-AM1600,0)</f>
        <v>58324.156214078408</v>
      </c>
      <c r="AO1600" s="688">
        <f>IFERROR($H1600/SUMIF($A:$A,$A1600,$H:$H)*SUMIF(Summary!$A$230:$A$266,$A1600,Summary!$Q$230:$Q$266),0)</f>
        <v>56029.59397565425</v>
      </c>
      <c r="AP1600" s="688">
        <f>IFERROR($H1600/SUMIF($A:$A,$A1600,$H:$H)*(SUMIF(Summary!$A$230:$A$266,$A1600,Summary!$L$230:$L$266)+SUMIF(Summary!$A$281:$A$317,$A1600,Summary!$L$281:$L$317))-AO1600,0)</f>
        <v>57791.462098798685</v>
      </c>
      <c r="AQ1600" s="306"/>
      <c r="AR1600" s="688">
        <f t="shared" ca="1" si="377"/>
        <v>27227.137994581237</v>
      </c>
      <c r="AS1600" s="688">
        <f t="shared" ca="1" si="378"/>
        <v>23878.956659440679</v>
      </c>
    </row>
    <row r="1601" spans="1:45" x14ac:dyDescent="0.2">
      <c r="A1601" s="423">
        <v>3642</v>
      </c>
      <c r="B1601" s="424">
        <v>2</v>
      </c>
      <c r="C1601" s="425" t="s">
        <v>300</v>
      </c>
      <c r="D1601" s="422">
        <f t="shared" si="364"/>
        <v>4497</v>
      </c>
      <c r="E1601" s="422">
        <f t="shared" si="365"/>
        <v>0</v>
      </c>
      <c r="F1601" s="422">
        <f t="shared" si="366"/>
        <v>7627</v>
      </c>
      <c r="G1601" s="422">
        <f t="shared" si="367"/>
        <v>0</v>
      </c>
      <c r="H1601" s="22">
        <f t="shared" si="368"/>
        <v>12124</v>
      </c>
      <c r="I1601" s="116">
        <v>2075</v>
      </c>
      <c r="J1601" s="116">
        <v>0</v>
      </c>
      <c r="K1601" s="116">
        <v>3563</v>
      </c>
      <c r="L1601" s="116">
        <v>0</v>
      </c>
      <c r="M1601" s="22">
        <f t="shared" si="369"/>
        <v>5638</v>
      </c>
      <c r="N1601" s="116">
        <v>1843</v>
      </c>
      <c r="O1601" s="116">
        <v>0</v>
      </c>
      <c r="P1601" s="116">
        <v>3578</v>
      </c>
      <c r="Q1601" s="116">
        <v>0</v>
      </c>
      <c r="R1601" s="22">
        <f t="shared" si="370"/>
        <v>5421</v>
      </c>
      <c r="S1601" s="116">
        <v>579</v>
      </c>
      <c r="T1601" s="116">
        <v>0</v>
      </c>
      <c r="U1601" s="116">
        <v>486</v>
      </c>
      <c r="V1601" s="116">
        <v>0</v>
      </c>
      <c r="W1601" s="22">
        <f t="shared" si="371"/>
        <v>1065</v>
      </c>
      <c r="X1601" s="22">
        <f t="shared" si="372"/>
        <v>404.13333333333333</v>
      </c>
      <c r="Y1601" s="22">
        <f ca="1">OFFSET('Cost Study'!$B$7,'Operations Support'!$C1601,'Operations Support'!$B1601)*$H1601</f>
        <v>21217</v>
      </c>
      <c r="Z1601" s="23">
        <f ca="1">Y1601*'Cost Study'!$B$31</f>
        <v>1185010.3971474967</v>
      </c>
      <c r="AA1601" s="23">
        <f ca="1">IF(A1601=10298,1.51,1)*IF($B1601&lt;3,$D1601*'Cost Study'!$B$32*OFFSET('Cost Study'!$B$7,'Operations Support'!$C1601,'Operations Support'!$B1601),0)</f>
        <v>786.97500000000014</v>
      </c>
      <c r="AB1601" s="24">
        <f ca="1">AA1601*'Cost Study'!$B$31</f>
        <v>43954.0725500849</v>
      </c>
      <c r="AC1601" s="23">
        <f ca="1">Y1601*'Cost Study'!$B$31</f>
        <v>1185010.3971474967</v>
      </c>
      <c r="AD1601" s="24">
        <f ca="1">AA1601*'Cost Study'!$B$31</f>
        <v>43954.0725500849</v>
      </c>
      <c r="AE1601" s="377">
        <f t="shared" ca="1" si="373"/>
        <v>1228964.4696975816</v>
      </c>
      <c r="AF1601" s="377">
        <f t="shared" ca="1" si="374"/>
        <v>1228964.4696975816</v>
      </c>
      <c r="AH1601" s="688">
        <f>IFERROR($H1601/SUMIF($A:$A,$A1601,$H:$H)*SUMIF(Summary!$A$110:$A$186,$A1601,Summary!$P$110:$P$186),0)</f>
        <v>757451.30079666129</v>
      </c>
      <c r="AI1601" s="689">
        <f t="shared" ca="1" si="375"/>
        <v>471513.16890092031</v>
      </c>
      <c r="AJ1601" s="688">
        <f>IFERROR(H1601/SUMIF(A:A,A1601,H:H)*SUMIF(Summary!$A$110:$A$186,'Operations Support'!A1601,Summary!$Q$110:$Q$186),0)</f>
        <v>764721.79431180353</v>
      </c>
      <c r="AK1601" s="688">
        <f t="shared" ca="1" si="376"/>
        <v>464242.67538577807</v>
      </c>
      <c r="AM1601" s="688">
        <f>IFERROR($H1601/SUMIF($A:$A,$A1601,$H:$H)*SUMIF(Summary!$A$230:$A$266,$A1601,Summary!$P$230:$P$266),0)</f>
        <v>143310.84428267961</v>
      </c>
      <c r="AN1601" s="688">
        <f>IFERROR($H1601/SUMIF($A:$A,$A1601,$H:$H)*(SUMIF(Summary!$A$230:$A$266,$A1601,Summary!$L$230:$L$266)+SUMIF(Summary!$A$281:$A$317,$A1601,Summary!$L$281:$L$317))-AM1601,0)</f>
        <v>150611.72948657861</v>
      </c>
      <c r="AO1601" s="688">
        <f>IFERROR($H1601/SUMIF($A:$A,$A1601,$H:$H)*SUMIF(Summary!$A$230:$A$266,$A1601,Summary!$Q$230:$Q$266),0)</f>
        <v>144686.4318127438</v>
      </c>
      <c r="AP1601" s="688">
        <f>IFERROR($H1601/SUMIF($A:$A,$A1601,$H:$H)*(SUMIF(Summary!$A$230:$A$266,$A1601,Summary!$L$230:$L$266)+SUMIF(Summary!$A$281:$A$317,$A1601,Summary!$L$281:$L$317))-AO1601,0)</f>
        <v>149236.14195651442</v>
      </c>
      <c r="AQ1601" s="306"/>
      <c r="AR1601" s="688">
        <f t="shared" ca="1" si="377"/>
        <v>622124.89838749892</v>
      </c>
      <c r="AS1601" s="688">
        <f t="shared" ca="1" si="378"/>
        <v>613478.81734229252</v>
      </c>
    </row>
    <row r="1602" spans="1:45" s="15" customFormat="1" x14ac:dyDescent="0.2">
      <c r="A1602" s="423">
        <v>3642</v>
      </c>
      <c r="B1602" s="424">
        <v>2</v>
      </c>
      <c r="C1602" s="425" t="s">
        <v>301</v>
      </c>
      <c r="D1602" s="422">
        <f t="shared" si="364"/>
        <v>4186</v>
      </c>
      <c r="E1602" s="422">
        <f t="shared" si="365"/>
        <v>0</v>
      </c>
      <c r="F1602" s="422">
        <f t="shared" si="366"/>
        <v>1254</v>
      </c>
      <c r="G1602" s="422">
        <f t="shared" si="367"/>
        <v>0</v>
      </c>
      <c r="H1602" s="22">
        <f t="shared" si="368"/>
        <v>5440</v>
      </c>
      <c r="I1602" s="116">
        <v>2135</v>
      </c>
      <c r="J1602" s="116">
        <v>0</v>
      </c>
      <c r="K1602" s="116">
        <v>321</v>
      </c>
      <c r="L1602" s="116">
        <v>0</v>
      </c>
      <c r="M1602" s="22">
        <f t="shared" si="369"/>
        <v>2456</v>
      </c>
      <c r="N1602" s="116">
        <v>1781</v>
      </c>
      <c r="O1602" s="116">
        <v>0</v>
      </c>
      <c r="P1602" s="116">
        <v>834</v>
      </c>
      <c r="Q1602" s="116">
        <v>0</v>
      </c>
      <c r="R1602" s="22">
        <f t="shared" si="370"/>
        <v>2615</v>
      </c>
      <c r="S1602" s="116">
        <v>270</v>
      </c>
      <c r="T1602" s="116">
        <v>0</v>
      </c>
      <c r="U1602" s="116">
        <v>99</v>
      </c>
      <c r="V1602" s="116">
        <v>0</v>
      </c>
      <c r="W1602" s="22">
        <f t="shared" si="371"/>
        <v>369</v>
      </c>
      <c r="X1602" s="22">
        <f t="shared" si="372"/>
        <v>181.33333333333334</v>
      </c>
      <c r="Y1602" s="22">
        <f ca="1">OFFSET('Cost Study'!$B$7,'Operations Support'!$C1602,'Operations Support'!$B1602)*$H1602</f>
        <v>15014.4</v>
      </c>
      <c r="Z1602" s="23">
        <f ca="1">Y1602*'Cost Study'!$B$31</f>
        <v>838583.2166155146</v>
      </c>
      <c r="AA1602" s="23">
        <f ca="1">IF(A1602=10298,1.51,1)*IF($B1602&lt;3,$D1602*'Cost Study'!$B$32*OFFSET('Cost Study'!$B$7,'Operations Support'!$C1602,'Operations Support'!$B1602),0)</f>
        <v>1155.336</v>
      </c>
      <c r="AB1602" s="24">
        <f ca="1">AA1602*'Cost Study'!$B$31</f>
        <v>64527.745307951183</v>
      </c>
      <c r="AC1602" s="23">
        <f ca="1">Y1602*'Cost Study'!$B$31</f>
        <v>838583.2166155146</v>
      </c>
      <c r="AD1602" s="24">
        <f ca="1">AA1602*'Cost Study'!$B$31</f>
        <v>64527.745307951183</v>
      </c>
      <c r="AE1602" s="377">
        <f t="shared" ca="1" si="373"/>
        <v>903110.96192346583</v>
      </c>
      <c r="AF1602" s="377">
        <f t="shared" ca="1" si="374"/>
        <v>903110.96192346583</v>
      </c>
      <c r="AH1602" s="688">
        <f>IFERROR($H1602/SUMIF($A:$A,$A1602,$H:$H)*SUMIF(Summary!$A$110:$A$186,$A1602,Summary!$P$110:$P$186),0)</f>
        <v>339865.97462337819</v>
      </c>
      <c r="AI1602" s="689">
        <f t="shared" ca="1" si="375"/>
        <v>563244.9873000877</v>
      </c>
      <c r="AJ1602" s="688">
        <f>IFERROR(H1602/SUMIF(A:A,A1602,H:H)*SUMIF(Summary!$A$110:$A$186,'Operations Support'!A1602,Summary!$Q$110:$Q$186),0)</f>
        <v>343128.2217961243</v>
      </c>
      <c r="AK1602" s="688">
        <f t="shared" ca="1" si="376"/>
        <v>559982.74012734159</v>
      </c>
      <c r="AL1602" s="1"/>
      <c r="AM1602" s="688">
        <f>IFERROR($H1602/SUMIF($A:$A,$A1602,$H:$H)*SUMIF(Summary!$A$230:$A$266,$A1602,Summary!$P$230:$P$266),0)</f>
        <v>64303.117197111271</v>
      </c>
      <c r="AN1602" s="688">
        <f>IFERROR($H1602/SUMIF($A:$A,$A1602,$H:$H)*(SUMIF(Summary!$A$230:$A$266,$A1602,Summary!$L$230:$L$266)+SUMIF(Summary!$A$281:$A$317,$A1602,Summary!$L$281:$L$317))-AM1602,0)</f>
        <v>67579.001023341116</v>
      </c>
      <c r="AO1602" s="688">
        <f>IFERROR($H1602/SUMIF($A:$A,$A1602,$H:$H)*SUMIF(Summary!$A$230:$A$266,$A1602,Summary!$Q$230:$Q$266),0)</f>
        <v>64920.338919607908</v>
      </c>
      <c r="AP1602" s="688">
        <f>IFERROR($H1602/SUMIF($A:$A,$A1602,$H:$H)*(SUMIF(Summary!$A$230:$A$266,$A1602,Summary!$L$230:$L$266)+SUMIF(Summary!$A$281:$A$317,$A1602,Summary!$L$281:$L$317))-AO1602,0)</f>
        <v>66961.779300844486</v>
      </c>
      <c r="AQ1602" s="306"/>
      <c r="AR1602" s="688">
        <f t="shared" ca="1" si="377"/>
        <v>630823.98832342878</v>
      </c>
      <c r="AS1602" s="688">
        <f t="shared" ca="1" si="378"/>
        <v>626944.51942818612</v>
      </c>
    </row>
    <row r="1603" spans="1:45" x14ac:dyDescent="0.2">
      <c r="A1603" s="423">
        <v>3642</v>
      </c>
      <c r="B1603" s="424">
        <v>2</v>
      </c>
      <c r="C1603" s="425" t="s">
        <v>302</v>
      </c>
      <c r="D1603" s="422">
        <f t="shared" si="364"/>
        <v>1006</v>
      </c>
      <c r="E1603" s="422">
        <f t="shared" si="365"/>
        <v>0</v>
      </c>
      <c r="F1603" s="422">
        <f t="shared" si="366"/>
        <v>1933</v>
      </c>
      <c r="G1603" s="422">
        <f t="shared" si="367"/>
        <v>0</v>
      </c>
      <c r="H1603" s="22">
        <f t="shared" si="368"/>
        <v>2939</v>
      </c>
      <c r="I1603" s="116">
        <v>401</v>
      </c>
      <c r="J1603" s="116">
        <v>0</v>
      </c>
      <c r="K1603" s="116">
        <v>1125</v>
      </c>
      <c r="L1603" s="116">
        <v>0</v>
      </c>
      <c r="M1603" s="22">
        <f t="shared" si="369"/>
        <v>1526</v>
      </c>
      <c r="N1603" s="116">
        <v>518</v>
      </c>
      <c r="O1603" s="116">
        <v>0</v>
      </c>
      <c r="P1603" s="116">
        <v>808</v>
      </c>
      <c r="Q1603" s="116">
        <v>0</v>
      </c>
      <c r="R1603" s="22">
        <f t="shared" si="370"/>
        <v>1326</v>
      </c>
      <c r="S1603" s="116">
        <v>87</v>
      </c>
      <c r="T1603" s="116">
        <v>0</v>
      </c>
      <c r="U1603" s="116">
        <v>0</v>
      </c>
      <c r="V1603" s="116">
        <v>0</v>
      </c>
      <c r="W1603" s="22">
        <f t="shared" si="371"/>
        <v>87</v>
      </c>
      <c r="X1603" s="22">
        <f t="shared" si="372"/>
        <v>97.966666666666669</v>
      </c>
      <c r="Y1603" s="22">
        <f ca="1">OFFSET('Cost Study'!$B$7,'Operations Support'!$C1603,'Operations Support'!$B1603)*$H1603</f>
        <v>7817.7400000000007</v>
      </c>
      <c r="Z1603" s="23">
        <f ca="1">Y1603*'Cost Study'!$B$31</f>
        <v>436635.8666256243</v>
      </c>
      <c r="AA1603" s="23">
        <f ca="1">IF(A1603=10298,1.51,1)*IF($B1603&lt;3,$D1603*'Cost Study'!$B$32*OFFSET('Cost Study'!$B$7,'Operations Support'!$C1603,'Operations Support'!$B1603),0)</f>
        <v>267.59600000000006</v>
      </c>
      <c r="AB1603" s="24">
        <f ca="1">AA1603*'Cost Study'!$B$31</f>
        <v>14945.753039311947</v>
      </c>
      <c r="AC1603" s="23">
        <f ca="1">Y1603*'Cost Study'!$B$31</f>
        <v>436635.8666256243</v>
      </c>
      <c r="AD1603" s="24">
        <f ca="1">AA1603*'Cost Study'!$B$31</f>
        <v>14945.753039311947</v>
      </c>
      <c r="AE1603" s="377">
        <f t="shared" ca="1" si="373"/>
        <v>451581.61966493627</v>
      </c>
      <c r="AF1603" s="377">
        <f t="shared" ca="1" si="374"/>
        <v>451581.61966493627</v>
      </c>
      <c r="AH1603" s="688">
        <f>IFERROR($H1603/SUMIF($A:$A,$A1603,$H:$H)*SUMIF(Summary!$A$110:$A$186,$A1603,Summary!$P$110:$P$186),0)</f>
        <v>183615.09180479939</v>
      </c>
      <c r="AI1603" s="689">
        <f t="shared" ca="1" si="375"/>
        <v>267966.52786013688</v>
      </c>
      <c r="AJ1603" s="688">
        <f>IFERROR(H1603/SUMIF(A:A,A1603,H:H)*SUMIF(Summary!$A$110:$A$186,'Operations Support'!A1603,Summary!$Q$110:$Q$186),0)</f>
        <v>185377.54482698705</v>
      </c>
      <c r="AK1603" s="688">
        <f t="shared" ca="1" si="376"/>
        <v>266204.07483794924</v>
      </c>
      <c r="AM1603" s="688">
        <f>IFERROR($H1603/SUMIF($A:$A,$A1603,$H:$H)*SUMIF(Summary!$A$230:$A$266,$A1603,Summary!$P$230:$P$266),0)</f>
        <v>34740.231882777582</v>
      </c>
      <c r="AN1603" s="688">
        <f>IFERROR($H1603/SUMIF($A:$A,$A1603,$H:$H)*(SUMIF(Summary!$A$230:$A$266,$A1603,Summary!$L$230:$L$266)+SUMIF(Summary!$A$281:$A$317,$A1603,Summary!$L$281:$L$317))-AM1603,0)</f>
        <v>36510.052207279332</v>
      </c>
      <c r="AO1603" s="688">
        <f>IFERROR($H1603/SUMIF($A:$A,$A1603,$H:$H)*SUMIF(Summary!$A$230:$A$266,$A1603,Summary!$Q$230:$Q$266),0)</f>
        <v>35073.690456751407</v>
      </c>
      <c r="AP1603" s="688">
        <f>IFERROR($H1603/SUMIF($A:$A,$A1603,$H:$H)*(SUMIF(Summary!$A$230:$A$266,$A1603,Summary!$L$230:$L$266)+SUMIF(Summary!$A$281:$A$317,$A1603,Summary!$L$281:$L$317))-AO1603,0)</f>
        <v>36176.593633305507</v>
      </c>
      <c r="AQ1603" s="306"/>
      <c r="AR1603" s="688">
        <f t="shared" ca="1" si="377"/>
        <v>304476.58006741619</v>
      </c>
      <c r="AS1603" s="688">
        <f t="shared" ca="1" si="378"/>
        <v>302380.66847125476</v>
      </c>
    </row>
    <row r="1604" spans="1:45" x14ac:dyDescent="0.2">
      <c r="A1604" s="423">
        <v>3642</v>
      </c>
      <c r="B1604" s="424">
        <v>2</v>
      </c>
      <c r="C1604" s="425" t="s">
        <v>303</v>
      </c>
      <c r="D1604" s="422">
        <f t="shared" si="364"/>
        <v>1064</v>
      </c>
      <c r="E1604" s="422">
        <f t="shared" si="365"/>
        <v>0</v>
      </c>
      <c r="F1604" s="422">
        <f t="shared" si="366"/>
        <v>2113</v>
      </c>
      <c r="G1604" s="422">
        <f t="shared" si="367"/>
        <v>0</v>
      </c>
      <c r="H1604" s="22">
        <f t="shared" si="368"/>
        <v>3177</v>
      </c>
      <c r="I1604" s="116">
        <v>554</v>
      </c>
      <c r="J1604" s="116">
        <v>0</v>
      </c>
      <c r="K1604" s="116">
        <v>1084</v>
      </c>
      <c r="L1604" s="116">
        <v>0</v>
      </c>
      <c r="M1604" s="22">
        <f t="shared" si="369"/>
        <v>1638</v>
      </c>
      <c r="N1604" s="116">
        <v>498</v>
      </c>
      <c r="O1604" s="116">
        <v>0</v>
      </c>
      <c r="P1604" s="116">
        <v>981</v>
      </c>
      <c r="Q1604" s="116">
        <v>0</v>
      </c>
      <c r="R1604" s="22">
        <f t="shared" si="370"/>
        <v>1479</v>
      </c>
      <c r="S1604" s="116">
        <v>12</v>
      </c>
      <c r="T1604" s="116">
        <v>0</v>
      </c>
      <c r="U1604" s="116">
        <v>48</v>
      </c>
      <c r="V1604" s="116">
        <v>0</v>
      </c>
      <c r="W1604" s="22">
        <f t="shared" si="371"/>
        <v>60</v>
      </c>
      <c r="X1604" s="22">
        <f t="shared" si="372"/>
        <v>105.9</v>
      </c>
      <c r="Y1604" s="22">
        <f ca="1">OFFSET('Cost Study'!$B$7,'Operations Support'!$C1604,'Operations Support'!$B1604)*$H1604</f>
        <v>6290.46</v>
      </c>
      <c r="Z1604" s="23">
        <f ca="1">Y1604*'Cost Study'!$B$31</f>
        <v>351334.33109489758</v>
      </c>
      <c r="AA1604" s="23">
        <f ca="1">IF(A1604=10298,1.51,1)*IF($B1604&lt;3,$D1604*'Cost Study'!$B$32*OFFSET('Cost Study'!$B$7,'Operations Support'!$C1604,'Operations Support'!$B1604),0)</f>
        <v>210.672</v>
      </c>
      <c r="AB1604" s="24">
        <f ca="1">AA1604*'Cost Study'!$B$31</f>
        <v>11766.437780452345</v>
      </c>
      <c r="AC1604" s="23">
        <f ca="1">Y1604*'Cost Study'!$B$31</f>
        <v>351334.33109489758</v>
      </c>
      <c r="AD1604" s="24">
        <f ca="1">AA1604*'Cost Study'!$B$31</f>
        <v>11766.437780452345</v>
      </c>
      <c r="AE1604" s="377">
        <f t="shared" ca="1" si="373"/>
        <v>363100.76887534995</v>
      </c>
      <c r="AF1604" s="377">
        <f t="shared" ca="1" si="374"/>
        <v>363100.76887534995</v>
      </c>
      <c r="AH1604" s="688">
        <f>IFERROR($H1604/SUMIF($A:$A,$A1604,$H:$H)*SUMIF(Summary!$A$110:$A$186,$A1604,Summary!$P$110:$P$186),0)</f>
        <v>198484.22819457218</v>
      </c>
      <c r="AI1604" s="689">
        <f t="shared" ca="1" si="375"/>
        <v>164616.54068077778</v>
      </c>
      <c r="AJ1604" s="688">
        <f>IFERROR(H1604/SUMIF(A:A,A1604,H:H)*SUMIF(Summary!$A$110:$A$186,'Operations Support'!A1604,Summary!$Q$110:$Q$186),0)</f>
        <v>200389.40453056747</v>
      </c>
      <c r="AK1604" s="688">
        <f t="shared" ca="1" si="376"/>
        <v>162711.36434478249</v>
      </c>
      <c r="AM1604" s="688">
        <f>IFERROR($H1604/SUMIF($A:$A,$A1604,$H:$H)*SUMIF(Summary!$A$230:$A$266,$A1604,Summary!$P$230:$P$266),0)</f>
        <v>37553.493260151205</v>
      </c>
      <c r="AN1604" s="688">
        <f>IFERROR($H1604/SUMIF($A:$A,$A1604,$H:$H)*(SUMIF(Summary!$A$230:$A$266,$A1604,Summary!$L$230:$L$266)+SUMIF(Summary!$A$281:$A$317,$A1604,Summary!$L$281:$L$317))-AM1604,0)</f>
        <v>39466.633502050499</v>
      </c>
      <c r="AO1604" s="688">
        <f>IFERROR($H1604/SUMIF($A:$A,$A1604,$H:$H)*SUMIF(Summary!$A$230:$A$266,$A1604,Summary!$Q$230:$Q$266),0)</f>
        <v>37913.955284484255</v>
      </c>
      <c r="AP1604" s="688">
        <f>IFERROR($H1604/SUMIF($A:$A,$A1604,$H:$H)*(SUMIF(Summary!$A$230:$A$266,$A1604,Summary!$L$230:$L$266)+SUMIF(Summary!$A$281:$A$317,$A1604,Summary!$L$281:$L$317))-AO1604,0)</f>
        <v>39106.171477717449</v>
      </c>
      <c r="AQ1604" s="306"/>
      <c r="AR1604" s="688">
        <f t="shared" ca="1" si="377"/>
        <v>204083.17418282828</v>
      </c>
      <c r="AS1604" s="688">
        <f t="shared" ca="1" si="378"/>
        <v>201817.53582249995</v>
      </c>
    </row>
    <row r="1605" spans="1:45" x14ac:dyDescent="0.2">
      <c r="A1605" s="423">
        <v>3642</v>
      </c>
      <c r="B1605" s="424">
        <v>2</v>
      </c>
      <c r="C1605" s="425" t="s">
        <v>304</v>
      </c>
      <c r="D1605" s="422">
        <f t="shared" ref="D1605:D1668" si="379">I1605+N1605+S1605</f>
        <v>0</v>
      </c>
      <c r="E1605" s="422">
        <f t="shared" ref="E1605:E1668" si="380">J1605+O1605+T1605</f>
        <v>0</v>
      </c>
      <c r="F1605" s="422">
        <f t="shared" ref="F1605:F1668" si="381">K1605+P1605+U1605</f>
        <v>0</v>
      </c>
      <c r="G1605" s="422">
        <f t="shared" ref="G1605:G1668" si="382">L1605+Q1605+V1605</f>
        <v>0</v>
      </c>
      <c r="H1605" s="22">
        <f t="shared" ref="H1605:H1668" si="383">(SUM(D1605:F1605)-G1605)*IF(A1605=10298,1.51,1)</f>
        <v>0</v>
      </c>
      <c r="I1605" s="116">
        <v>0</v>
      </c>
      <c r="J1605" s="116">
        <v>0</v>
      </c>
      <c r="K1605" s="116">
        <v>0</v>
      </c>
      <c r="L1605" s="116">
        <v>0</v>
      </c>
      <c r="M1605" s="22">
        <f t="shared" ref="M1605:M1668" si="384">SUM(I1605:K1605)-L1605</f>
        <v>0</v>
      </c>
      <c r="N1605" s="116">
        <v>0</v>
      </c>
      <c r="O1605" s="116">
        <v>0</v>
      </c>
      <c r="P1605" s="116">
        <v>0</v>
      </c>
      <c r="Q1605" s="116">
        <v>0</v>
      </c>
      <c r="R1605" s="22">
        <f t="shared" ref="R1605:R1668" si="385">SUM(N1605:P1605)-Q1605</f>
        <v>0</v>
      </c>
      <c r="S1605" s="116">
        <v>0</v>
      </c>
      <c r="T1605" s="116">
        <v>0</v>
      </c>
      <c r="U1605" s="116">
        <v>0</v>
      </c>
      <c r="V1605" s="116">
        <v>0</v>
      </c>
      <c r="W1605" s="22">
        <f t="shared" ref="W1605:W1668" si="386">SUM(S1605:U1605)-V1605</f>
        <v>0</v>
      </c>
      <c r="X1605" s="22">
        <f t="shared" ref="X1605:X1668" si="387">IF(OR(B1605=1,B1605=2),H1605/30,IF(OR(B1605=3,B1605=5),H1605/24,IF(B1605=4,H1605/18,0)))</f>
        <v>0</v>
      </c>
      <c r="Y1605" s="22">
        <f ca="1">OFFSET('Cost Study'!$B$7,'Operations Support'!$C1605,'Operations Support'!$B1605)*$H1605</f>
        <v>0</v>
      </c>
      <c r="Z1605" s="23">
        <f ca="1">Y1605*'Cost Study'!$B$31</f>
        <v>0</v>
      </c>
      <c r="AA1605" s="23">
        <f ca="1">IF(A1605=10298,1.51,1)*IF($B1605&lt;3,$D1605*'Cost Study'!$B$32*OFFSET('Cost Study'!$B$7,'Operations Support'!$C1605,'Operations Support'!$B1605),0)</f>
        <v>0</v>
      </c>
      <c r="AB1605" s="24">
        <f ca="1">AA1605*'Cost Study'!$B$31</f>
        <v>0</v>
      </c>
      <c r="AC1605" s="23">
        <f ca="1">Y1605*'Cost Study'!$B$31</f>
        <v>0</v>
      </c>
      <c r="AD1605" s="24">
        <f ca="1">AA1605*'Cost Study'!$B$31</f>
        <v>0</v>
      </c>
      <c r="AE1605" s="377">
        <f t="shared" ref="AE1605:AE1668" ca="1" si="388">Z1605+AB1605</f>
        <v>0</v>
      </c>
      <c r="AF1605" s="377">
        <f t="shared" ref="AF1605:AF1668" ca="1" si="389">AC1605+AD1605</f>
        <v>0</v>
      </c>
      <c r="AH1605" s="688">
        <f>IFERROR($H1605/SUMIF($A:$A,$A1605,$H:$H)*SUMIF(Summary!$A$110:$A$186,$A1605,Summary!$P$110:$P$186),0)</f>
        <v>0</v>
      </c>
      <c r="AI1605" s="689">
        <f t="shared" ca="1" si="375"/>
        <v>0</v>
      </c>
      <c r="AJ1605" s="688">
        <f>IFERROR(H1605/SUMIF(A:A,A1605,H:H)*SUMIF(Summary!$A$110:$A$186,'Operations Support'!A1605,Summary!$Q$110:$Q$186),0)</f>
        <v>0</v>
      </c>
      <c r="AK1605" s="688">
        <f t="shared" ca="1" si="376"/>
        <v>0</v>
      </c>
      <c r="AM1605" s="688">
        <f>IFERROR($H1605/SUMIF($A:$A,$A1605,$H:$H)*SUMIF(Summary!$A$230:$A$266,$A1605,Summary!$P$230:$P$266),0)</f>
        <v>0</v>
      </c>
      <c r="AN1605" s="688">
        <f>IFERROR($H1605/SUMIF($A:$A,$A1605,$H:$H)*(SUMIF(Summary!$A$230:$A$266,$A1605,Summary!$L$230:$L$266)+SUMIF(Summary!$A$281:$A$317,$A1605,Summary!$L$281:$L$317))-AM1605,0)</f>
        <v>0</v>
      </c>
      <c r="AO1605" s="688">
        <f>IFERROR($H1605/SUMIF($A:$A,$A1605,$H:$H)*SUMIF(Summary!$A$230:$A$266,$A1605,Summary!$Q$230:$Q$266),0)</f>
        <v>0</v>
      </c>
      <c r="AP1605" s="688">
        <f>IFERROR($H1605/SUMIF($A:$A,$A1605,$H:$H)*(SUMIF(Summary!$A$230:$A$266,$A1605,Summary!$L$230:$L$266)+SUMIF(Summary!$A$281:$A$317,$A1605,Summary!$L$281:$L$317))-AO1605,0)</f>
        <v>0</v>
      </c>
      <c r="AQ1605" s="306"/>
      <c r="AR1605" s="688">
        <f t="shared" ca="1" si="377"/>
        <v>0</v>
      </c>
      <c r="AS1605" s="688">
        <f t="shared" ca="1" si="378"/>
        <v>0</v>
      </c>
    </row>
    <row r="1606" spans="1:45" x14ac:dyDescent="0.2">
      <c r="A1606" s="423">
        <v>3642</v>
      </c>
      <c r="B1606" s="424">
        <v>2</v>
      </c>
      <c r="C1606" s="425" t="s">
        <v>305</v>
      </c>
      <c r="D1606" s="422">
        <f t="shared" si="379"/>
        <v>2030</v>
      </c>
      <c r="E1606" s="422">
        <f t="shared" si="380"/>
        <v>0</v>
      </c>
      <c r="F1606" s="422">
        <f t="shared" si="381"/>
        <v>1946</v>
      </c>
      <c r="G1606" s="422">
        <f t="shared" si="382"/>
        <v>0</v>
      </c>
      <c r="H1606" s="22">
        <f t="shared" si="383"/>
        <v>3976</v>
      </c>
      <c r="I1606" s="116">
        <v>827</v>
      </c>
      <c r="J1606" s="116">
        <v>0</v>
      </c>
      <c r="K1606" s="116">
        <v>899</v>
      </c>
      <c r="L1606" s="116">
        <v>0</v>
      </c>
      <c r="M1606" s="22">
        <f t="shared" si="384"/>
        <v>1726</v>
      </c>
      <c r="N1606" s="116">
        <v>1096</v>
      </c>
      <c r="O1606" s="116">
        <v>0</v>
      </c>
      <c r="P1606" s="116">
        <v>1008</v>
      </c>
      <c r="Q1606" s="116">
        <v>0</v>
      </c>
      <c r="R1606" s="22">
        <f t="shared" si="385"/>
        <v>2104</v>
      </c>
      <c r="S1606" s="116">
        <v>107</v>
      </c>
      <c r="T1606" s="116">
        <v>0</v>
      </c>
      <c r="U1606" s="116">
        <v>39</v>
      </c>
      <c r="V1606" s="116">
        <v>0</v>
      </c>
      <c r="W1606" s="22">
        <f t="shared" si="386"/>
        <v>146</v>
      </c>
      <c r="X1606" s="22">
        <f t="shared" si="387"/>
        <v>132.53333333333333</v>
      </c>
      <c r="Y1606" s="22">
        <f ca="1">OFFSET('Cost Study'!$B$7,'Operations Support'!$C1606,'Operations Support'!$B1606)*$H1606</f>
        <v>11888.240000000002</v>
      </c>
      <c r="Z1606" s="23">
        <f ca="1">Y1606*'Cost Study'!$B$31</f>
        <v>663981.14737167163</v>
      </c>
      <c r="AA1606" s="23">
        <f ca="1">IF(A1606=10298,1.51,1)*IF($B1606&lt;3,$D1606*'Cost Study'!$B$32*OFFSET('Cost Study'!$B$7,'Operations Support'!$C1606,'Operations Support'!$B1606),0)</f>
        <v>606.97</v>
      </c>
      <c r="AB1606" s="24">
        <f ca="1">AA1606*'Cost Study'!$B$31</f>
        <v>33900.445904539571</v>
      </c>
      <c r="AC1606" s="23">
        <f ca="1">Y1606*'Cost Study'!$B$31</f>
        <v>663981.14737167163</v>
      </c>
      <c r="AD1606" s="24">
        <f ca="1">AA1606*'Cost Study'!$B$31</f>
        <v>33900.445904539571</v>
      </c>
      <c r="AE1606" s="377">
        <f t="shared" ca="1" si="388"/>
        <v>697881.59327621118</v>
      </c>
      <c r="AF1606" s="377">
        <f t="shared" ca="1" si="389"/>
        <v>697881.59327621118</v>
      </c>
      <c r="AH1606" s="688">
        <f>IFERROR($H1606/SUMIF($A:$A,$A1606,$H:$H)*SUMIF(Summary!$A$110:$A$186,$A1606,Summary!$P$110:$P$186),0)</f>
        <v>248402.04321738082</v>
      </c>
      <c r="AI1606" s="689">
        <f t="shared" ca="1" si="375"/>
        <v>449479.55005883035</v>
      </c>
      <c r="AJ1606" s="688">
        <f>IFERROR(H1606/SUMIF(A:A,A1606,H:H)*SUMIF(Summary!$A$110:$A$186,'Operations Support'!A1606,Summary!$Q$110:$Q$186),0)</f>
        <v>250786.36210687322</v>
      </c>
      <c r="AK1606" s="688">
        <f t="shared" ca="1" si="376"/>
        <v>447095.23116933799</v>
      </c>
      <c r="AM1606" s="688">
        <f>IFERROR($H1606/SUMIF($A:$A,$A1606,$H:$H)*SUMIF(Summary!$A$230:$A$266,$A1606,Summary!$P$230:$P$266),0)</f>
        <v>46998.013598476915</v>
      </c>
      <c r="AN1606" s="688">
        <f>IFERROR($H1606/SUMIF($A:$A,$A1606,$H:$H)*(SUMIF(Summary!$A$230:$A$266,$A1606,Summary!$L$230:$L$266)+SUMIF(Summary!$A$281:$A$317,$A1606,Summary!$L$281:$L$317))-AM1606,0)</f>
        <v>49392.299277353726</v>
      </c>
      <c r="AO1606" s="688">
        <f>IFERROR($H1606/SUMIF($A:$A,$A1606,$H:$H)*SUMIF(Summary!$A$230:$A$266,$A1606,Summary!$Q$230:$Q$266),0)</f>
        <v>47449.130063301658</v>
      </c>
      <c r="AP1606" s="688">
        <f>IFERROR($H1606/SUMIF($A:$A,$A1606,$H:$H)*(SUMIF(Summary!$A$230:$A$266,$A1606,Summary!$L$230:$L$266)+SUMIF(Summary!$A$281:$A$317,$A1606,Summary!$L$281:$L$317))-AO1606,0)</f>
        <v>48941.182812528983</v>
      </c>
      <c r="AQ1606" s="306"/>
      <c r="AR1606" s="688">
        <f t="shared" ca="1" si="377"/>
        <v>498871.8493361841</v>
      </c>
      <c r="AS1606" s="688">
        <f t="shared" ca="1" si="378"/>
        <v>496036.41398186696</v>
      </c>
    </row>
    <row r="1607" spans="1:45" x14ac:dyDescent="0.2">
      <c r="A1607" s="423">
        <v>3642</v>
      </c>
      <c r="B1607" s="424">
        <v>2</v>
      </c>
      <c r="C1607" s="425" t="s">
        <v>306</v>
      </c>
      <c r="D1607" s="422">
        <f t="shared" si="379"/>
        <v>252</v>
      </c>
      <c r="E1607" s="422">
        <f t="shared" si="380"/>
        <v>0</v>
      </c>
      <c r="F1607" s="422">
        <f t="shared" si="381"/>
        <v>339</v>
      </c>
      <c r="G1607" s="422">
        <f t="shared" si="382"/>
        <v>0</v>
      </c>
      <c r="H1607" s="22">
        <f t="shared" si="383"/>
        <v>591</v>
      </c>
      <c r="I1607" s="116">
        <v>57</v>
      </c>
      <c r="J1607" s="116">
        <v>0</v>
      </c>
      <c r="K1607" s="116">
        <v>108</v>
      </c>
      <c r="L1607" s="116">
        <v>0</v>
      </c>
      <c r="M1607" s="22">
        <f t="shared" si="384"/>
        <v>165</v>
      </c>
      <c r="N1607" s="116">
        <v>195</v>
      </c>
      <c r="O1607" s="116">
        <v>0</v>
      </c>
      <c r="P1607" s="116">
        <v>231</v>
      </c>
      <c r="Q1607" s="116">
        <v>0</v>
      </c>
      <c r="R1607" s="22">
        <f t="shared" si="385"/>
        <v>426</v>
      </c>
      <c r="S1607" s="116">
        <v>0</v>
      </c>
      <c r="T1607" s="116">
        <v>0</v>
      </c>
      <c r="U1607" s="116">
        <v>0</v>
      </c>
      <c r="V1607" s="116">
        <v>0</v>
      </c>
      <c r="W1607" s="22">
        <f t="shared" si="386"/>
        <v>0</v>
      </c>
      <c r="X1607" s="22">
        <f t="shared" si="387"/>
        <v>19.7</v>
      </c>
      <c r="Y1607" s="22">
        <f ca="1">OFFSET('Cost Study'!$B$7,'Operations Support'!$C1607,'Operations Support'!$B1607)*$H1607</f>
        <v>1063.8</v>
      </c>
      <c r="Z1607" s="23">
        <f ca="1">Y1607*'Cost Study'!$B$31</f>
        <v>59415.283050643673</v>
      </c>
      <c r="AA1607" s="23">
        <f ca="1">IF(A1607=10298,1.51,1)*IF($B1607&lt;3,$D1607*'Cost Study'!$B$32*OFFSET('Cost Study'!$B$7,'Operations Support'!$C1607,'Operations Support'!$B1607),0)</f>
        <v>45.360000000000007</v>
      </c>
      <c r="AB1607" s="24">
        <f ca="1">AA1607*'Cost Study'!$B$31</f>
        <v>2533.4435412457206</v>
      </c>
      <c r="AC1607" s="23">
        <f ca="1">Y1607*'Cost Study'!$B$31</f>
        <v>59415.283050643673</v>
      </c>
      <c r="AD1607" s="24">
        <f ca="1">AA1607*'Cost Study'!$B$31</f>
        <v>2533.4435412457206</v>
      </c>
      <c r="AE1607" s="377">
        <f t="shared" ca="1" si="388"/>
        <v>61948.726591889397</v>
      </c>
      <c r="AF1607" s="377">
        <f t="shared" ca="1" si="389"/>
        <v>61948.726591889397</v>
      </c>
      <c r="AH1607" s="688">
        <f>IFERROR($H1607/SUMIF($A:$A,$A1607,$H:$H)*SUMIF(Summary!$A$110:$A$186,$A1607,Summary!$P$110:$P$186),0)</f>
        <v>36922.939522503038</v>
      </c>
      <c r="AI1607" s="689">
        <f t="shared" ca="1" si="375"/>
        <v>25025.787069386359</v>
      </c>
      <c r="AJ1607" s="688">
        <f>IFERROR(H1607/SUMIF(A:A,A1607,H:H)*SUMIF(Summary!$A$110:$A$186,'Operations Support'!A1607,Summary!$Q$110:$Q$186),0)</f>
        <v>37277.349095865713</v>
      </c>
      <c r="AK1607" s="688">
        <f t="shared" ca="1" si="376"/>
        <v>24671.377496023684</v>
      </c>
      <c r="AM1607" s="688">
        <f>IFERROR($H1607/SUMIF($A:$A,$A1607,$H:$H)*SUMIF(Summary!$A$230:$A$266,$A1607,Summary!$P$230:$P$266),0)</f>
        <v>6985.8717396126403</v>
      </c>
      <c r="AN1607" s="688">
        <f>IFERROR($H1607/SUMIF($A:$A,$A1607,$H:$H)*(SUMIF(Summary!$A$230:$A$266,$A1607,Summary!$L$230:$L$266)+SUMIF(Summary!$A$281:$A$317,$A1607,Summary!$L$281:$L$317))-AM1607,0)</f>
        <v>7341.7627949990083</v>
      </c>
      <c r="AO1607" s="688">
        <f>IFERROR($H1607/SUMIF($A:$A,$A1607,$H:$H)*SUMIF(Summary!$A$230:$A$266,$A1607,Summary!$Q$230:$Q$266),0)</f>
        <v>7052.9265260088741</v>
      </c>
      <c r="AP1607" s="688">
        <f>IFERROR($H1607/SUMIF($A:$A,$A1607,$H:$H)*(SUMIF(Summary!$A$230:$A$266,$A1607,Summary!$L$230:$L$266)+SUMIF(Summary!$A$281:$A$317,$A1607,Summary!$L$281:$L$317))-AO1607,0)</f>
        <v>7274.7080086027745</v>
      </c>
      <c r="AQ1607" s="306"/>
      <c r="AR1607" s="688">
        <f t="shared" ca="1" si="377"/>
        <v>32367.549864385368</v>
      </c>
      <c r="AS1607" s="688">
        <f t="shared" ca="1" si="378"/>
        <v>31946.085504626459</v>
      </c>
    </row>
    <row r="1608" spans="1:45" x14ac:dyDescent="0.2">
      <c r="A1608" s="423">
        <v>3642</v>
      </c>
      <c r="B1608" s="424">
        <v>2</v>
      </c>
      <c r="C1608" s="425" t="s">
        <v>307</v>
      </c>
      <c r="D1608" s="422">
        <f t="shared" si="379"/>
        <v>0</v>
      </c>
      <c r="E1608" s="422">
        <f t="shared" si="380"/>
        <v>0</v>
      </c>
      <c r="F1608" s="422">
        <f t="shared" si="381"/>
        <v>0</v>
      </c>
      <c r="G1608" s="422">
        <f t="shared" si="382"/>
        <v>0</v>
      </c>
      <c r="H1608" s="22">
        <f t="shared" si="383"/>
        <v>0</v>
      </c>
      <c r="I1608" s="116">
        <v>0</v>
      </c>
      <c r="J1608" s="116">
        <v>0</v>
      </c>
      <c r="K1608" s="116">
        <v>0</v>
      </c>
      <c r="L1608" s="116">
        <v>0</v>
      </c>
      <c r="M1608" s="22">
        <f t="shared" si="384"/>
        <v>0</v>
      </c>
      <c r="N1608" s="116">
        <v>0</v>
      </c>
      <c r="O1608" s="116">
        <v>0</v>
      </c>
      <c r="P1608" s="116">
        <v>0</v>
      </c>
      <c r="Q1608" s="116">
        <v>0</v>
      </c>
      <c r="R1608" s="22">
        <f t="shared" si="385"/>
        <v>0</v>
      </c>
      <c r="S1608" s="116">
        <v>0</v>
      </c>
      <c r="T1608" s="116">
        <v>0</v>
      </c>
      <c r="U1608" s="116">
        <v>0</v>
      </c>
      <c r="V1608" s="116">
        <v>0</v>
      </c>
      <c r="W1608" s="22">
        <f t="shared" si="386"/>
        <v>0</v>
      </c>
      <c r="X1608" s="22">
        <f t="shared" si="387"/>
        <v>0</v>
      </c>
      <c r="Y1608" s="22">
        <f ca="1">OFFSET('Cost Study'!$B$7,'Operations Support'!$C1608,'Operations Support'!$B1608)*$H1608</f>
        <v>0</v>
      </c>
      <c r="Z1608" s="23">
        <f ca="1">Y1608*'Cost Study'!$B$31</f>
        <v>0</v>
      </c>
      <c r="AA1608" s="23">
        <f ca="1">IF(A1608=10298,1.51,1)*IF($B1608&lt;3,$D1608*'Cost Study'!$B$32*OFFSET('Cost Study'!$B$7,'Operations Support'!$C1608,'Operations Support'!$B1608),0)</f>
        <v>0</v>
      </c>
      <c r="AB1608" s="24">
        <f ca="1">AA1608*'Cost Study'!$B$31</f>
        <v>0</v>
      </c>
      <c r="AC1608" s="23">
        <f ca="1">Y1608*'Cost Study'!$B$31</f>
        <v>0</v>
      </c>
      <c r="AD1608" s="24">
        <f ca="1">AA1608*'Cost Study'!$B$31</f>
        <v>0</v>
      </c>
      <c r="AE1608" s="377">
        <f t="shared" ca="1" si="388"/>
        <v>0</v>
      </c>
      <c r="AF1608" s="377">
        <f t="shared" ca="1" si="389"/>
        <v>0</v>
      </c>
      <c r="AH1608" s="688">
        <f>IFERROR($H1608/SUMIF($A:$A,$A1608,$H:$H)*SUMIF(Summary!$A$110:$A$186,$A1608,Summary!$P$110:$P$186),0)</f>
        <v>0</v>
      </c>
      <c r="AI1608" s="689">
        <f t="shared" ca="1" si="375"/>
        <v>0</v>
      </c>
      <c r="AJ1608" s="688">
        <f>IFERROR(H1608/SUMIF(A:A,A1608,H:H)*SUMIF(Summary!$A$110:$A$186,'Operations Support'!A1608,Summary!$Q$110:$Q$186),0)</f>
        <v>0</v>
      </c>
      <c r="AK1608" s="688">
        <f t="shared" ca="1" si="376"/>
        <v>0</v>
      </c>
      <c r="AM1608" s="688">
        <f>IFERROR($H1608/SUMIF($A:$A,$A1608,$H:$H)*SUMIF(Summary!$A$230:$A$266,$A1608,Summary!$P$230:$P$266),0)</f>
        <v>0</v>
      </c>
      <c r="AN1608" s="688">
        <f>IFERROR($H1608/SUMIF($A:$A,$A1608,$H:$H)*(SUMIF(Summary!$A$230:$A$266,$A1608,Summary!$L$230:$L$266)+SUMIF(Summary!$A$281:$A$317,$A1608,Summary!$L$281:$L$317))-AM1608,0)</f>
        <v>0</v>
      </c>
      <c r="AO1608" s="688">
        <f>IFERROR($H1608/SUMIF($A:$A,$A1608,$H:$H)*SUMIF(Summary!$A$230:$A$266,$A1608,Summary!$Q$230:$Q$266),0)</f>
        <v>0</v>
      </c>
      <c r="AP1608" s="688">
        <f>IFERROR($H1608/SUMIF($A:$A,$A1608,$H:$H)*(SUMIF(Summary!$A$230:$A$266,$A1608,Summary!$L$230:$L$266)+SUMIF(Summary!$A$281:$A$317,$A1608,Summary!$L$281:$L$317))-AO1608,0)</f>
        <v>0</v>
      </c>
      <c r="AQ1608" s="306"/>
      <c r="AR1608" s="688">
        <f t="shared" ca="1" si="377"/>
        <v>0</v>
      </c>
      <c r="AS1608" s="688">
        <f t="shared" ca="1" si="378"/>
        <v>0</v>
      </c>
    </row>
    <row r="1609" spans="1:45" x14ac:dyDescent="0.2">
      <c r="A1609" s="423">
        <v>3642</v>
      </c>
      <c r="B1609" s="424">
        <v>2</v>
      </c>
      <c r="C1609" s="425" t="s">
        <v>308</v>
      </c>
      <c r="D1609" s="422">
        <f t="shared" si="379"/>
        <v>743</v>
      </c>
      <c r="E1609" s="422">
        <f t="shared" si="380"/>
        <v>0</v>
      </c>
      <c r="F1609" s="422">
        <f t="shared" si="381"/>
        <v>1436</v>
      </c>
      <c r="G1609" s="422">
        <f t="shared" si="382"/>
        <v>0</v>
      </c>
      <c r="H1609" s="22">
        <f t="shared" si="383"/>
        <v>2179</v>
      </c>
      <c r="I1609" s="116">
        <v>357</v>
      </c>
      <c r="J1609" s="116">
        <v>0</v>
      </c>
      <c r="K1609" s="116">
        <v>712</v>
      </c>
      <c r="L1609" s="116">
        <v>0</v>
      </c>
      <c r="M1609" s="22">
        <f t="shared" si="384"/>
        <v>1069</v>
      </c>
      <c r="N1609" s="116">
        <v>332</v>
      </c>
      <c r="O1609" s="116">
        <v>0</v>
      </c>
      <c r="P1609" s="116">
        <v>724</v>
      </c>
      <c r="Q1609" s="116">
        <v>0</v>
      </c>
      <c r="R1609" s="22">
        <f t="shared" si="385"/>
        <v>1056</v>
      </c>
      <c r="S1609" s="116">
        <v>54</v>
      </c>
      <c r="T1609" s="116">
        <v>0</v>
      </c>
      <c r="U1609" s="116">
        <v>0</v>
      </c>
      <c r="V1609" s="116">
        <v>0</v>
      </c>
      <c r="W1609" s="22">
        <f t="shared" si="386"/>
        <v>54</v>
      </c>
      <c r="X1609" s="22">
        <f t="shared" si="387"/>
        <v>72.63333333333334</v>
      </c>
      <c r="Y1609" s="22">
        <f ca="1">OFFSET('Cost Study'!$B$7,'Operations Support'!$C1609,'Operations Support'!$B1609)*$H1609</f>
        <v>4031.15</v>
      </c>
      <c r="Z1609" s="23">
        <f ca="1">Y1609*'Cost Study'!$B$31</f>
        <v>225147.50730363064</v>
      </c>
      <c r="AA1609" s="23">
        <f ca="1">IF(A1609=10298,1.51,1)*IF($B1609&lt;3,$D1609*'Cost Study'!$B$32*OFFSET('Cost Study'!$B$7,'Operations Support'!$C1609,'Operations Support'!$B1609),0)</f>
        <v>137.45500000000001</v>
      </c>
      <c r="AB1609" s="24">
        <f ca="1">AA1609*'Cost Study'!$B$31</f>
        <v>7677.1270273794207</v>
      </c>
      <c r="AC1609" s="23">
        <f ca="1">Y1609*'Cost Study'!$B$31</f>
        <v>225147.50730363064</v>
      </c>
      <c r="AD1609" s="24">
        <f ca="1">AA1609*'Cost Study'!$B$31</f>
        <v>7677.1270273794207</v>
      </c>
      <c r="AE1609" s="377">
        <f t="shared" ca="1" si="388"/>
        <v>232824.63433101005</v>
      </c>
      <c r="AF1609" s="377">
        <f t="shared" ca="1" si="389"/>
        <v>232824.63433101005</v>
      </c>
      <c r="AH1609" s="688">
        <f>IFERROR($H1609/SUMIF($A:$A,$A1609,$H:$H)*SUMIF(Summary!$A$110:$A$186,$A1609,Summary!$P$110:$P$186),0)</f>
        <v>136133.81593829801</v>
      </c>
      <c r="AI1609" s="689">
        <f t="shared" ca="1" si="375"/>
        <v>96690.818392712041</v>
      </c>
      <c r="AJ1609" s="688">
        <f>IFERROR(H1609/SUMIF(A:A,A1609,H:H)*SUMIF(Summary!$A$110:$A$186,'Operations Support'!A1609,Summary!$Q$110:$Q$186),0)</f>
        <v>137440.5138407638</v>
      </c>
      <c r="AK1609" s="688">
        <f t="shared" ca="1" si="376"/>
        <v>95384.120490246249</v>
      </c>
      <c r="AM1609" s="688">
        <f>IFERROR($H1609/SUMIF($A:$A,$A1609,$H:$H)*SUMIF(Summary!$A$230:$A$266,$A1609,Summary!$P$230:$P$266),0)</f>
        <v>25756.708156710567</v>
      </c>
      <c r="AN1609" s="688">
        <f>IFERROR($H1609/SUMIF($A:$A,$A1609,$H:$H)*(SUMIF(Summary!$A$230:$A$266,$A1609,Summary!$L$230:$L$266)+SUMIF(Summary!$A$281:$A$317,$A1609,Summary!$L$281:$L$317))-AM1609,0)</f>
        <v>27068.868240783147</v>
      </c>
      <c r="AO1609" s="688">
        <f>IFERROR($H1609/SUMIF($A:$A,$A1609,$H:$H)*SUMIF(Summary!$A$230:$A$266,$A1609,Summary!$Q$230:$Q$266),0)</f>
        <v>26003.937225335598</v>
      </c>
      <c r="AP1609" s="688">
        <f>IFERROR($H1609/SUMIF($A:$A,$A1609,$H:$H)*(SUMIF(Summary!$A$230:$A$266,$A1609,Summary!$L$230:$L$266)+SUMIF(Summary!$A$281:$A$317,$A1609,Summary!$L$281:$L$317))-AO1609,0)</f>
        <v>26821.639172158117</v>
      </c>
      <c r="AQ1609" s="306"/>
      <c r="AR1609" s="688">
        <f t="shared" ca="1" si="377"/>
        <v>123759.68663349519</v>
      </c>
      <c r="AS1609" s="688">
        <f t="shared" ca="1" si="378"/>
        <v>122205.75966240437</v>
      </c>
    </row>
    <row r="1610" spans="1:45" x14ac:dyDescent="0.2">
      <c r="A1610" s="423">
        <v>3642</v>
      </c>
      <c r="B1610" s="424">
        <v>2</v>
      </c>
      <c r="C1610" s="425" t="s">
        <v>309</v>
      </c>
      <c r="D1610" s="422">
        <f t="shared" si="379"/>
        <v>0</v>
      </c>
      <c r="E1610" s="422">
        <f t="shared" si="380"/>
        <v>0</v>
      </c>
      <c r="F1610" s="422">
        <f t="shared" si="381"/>
        <v>0</v>
      </c>
      <c r="G1610" s="422">
        <f t="shared" si="382"/>
        <v>0</v>
      </c>
      <c r="H1610" s="22">
        <f t="shared" si="383"/>
        <v>0</v>
      </c>
      <c r="I1610" s="116">
        <v>0</v>
      </c>
      <c r="J1610" s="116">
        <v>0</v>
      </c>
      <c r="K1610" s="116">
        <v>0</v>
      </c>
      <c r="L1610" s="116">
        <v>0</v>
      </c>
      <c r="M1610" s="22">
        <f t="shared" si="384"/>
        <v>0</v>
      </c>
      <c r="N1610" s="116">
        <v>0</v>
      </c>
      <c r="O1610" s="116">
        <v>0</v>
      </c>
      <c r="P1610" s="116">
        <v>0</v>
      </c>
      <c r="Q1610" s="116">
        <v>0</v>
      </c>
      <c r="R1610" s="22">
        <f t="shared" si="385"/>
        <v>0</v>
      </c>
      <c r="S1610" s="116">
        <v>0</v>
      </c>
      <c r="T1610" s="116">
        <v>0</v>
      </c>
      <c r="U1610" s="116">
        <v>0</v>
      </c>
      <c r="V1610" s="116">
        <v>0</v>
      </c>
      <c r="W1610" s="22">
        <f t="shared" si="386"/>
        <v>0</v>
      </c>
      <c r="X1610" s="22">
        <f t="shared" si="387"/>
        <v>0</v>
      </c>
      <c r="Y1610" s="22">
        <f ca="1">OFFSET('Cost Study'!$B$7,'Operations Support'!$C1610,'Operations Support'!$B1610)*$H1610</f>
        <v>0</v>
      </c>
      <c r="Z1610" s="23">
        <f ca="1">Y1610*'Cost Study'!$B$31</f>
        <v>0</v>
      </c>
      <c r="AA1610" s="23">
        <f ca="1">IF(A1610=10298,1.51,1)*IF($B1610&lt;3,$D1610*'Cost Study'!$B$32*OFFSET('Cost Study'!$B$7,'Operations Support'!$C1610,'Operations Support'!$B1610),0)</f>
        <v>0</v>
      </c>
      <c r="AB1610" s="24">
        <f ca="1">AA1610*'Cost Study'!$B$31</f>
        <v>0</v>
      </c>
      <c r="AC1610" s="23">
        <f ca="1">Y1610*'Cost Study'!$B$31</f>
        <v>0</v>
      </c>
      <c r="AD1610" s="24">
        <f ca="1">AA1610*'Cost Study'!$B$31</f>
        <v>0</v>
      </c>
      <c r="AE1610" s="377">
        <f t="shared" ca="1" si="388"/>
        <v>0</v>
      </c>
      <c r="AF1610" s="377">
        <f t="shared" ca="1" si="389"/>
        <v>0</v>
      </c>
      <c r="AH1610" s="688">
        <f>IFERROR($H1610/SUMIF($A:$A,$A1610,$H:$H)*SUMIF(Summary!$A$110:$A$186,$A1610,Summary!$P$110:$P$186),0)</f>
        <v>0</v>
      </c>
      <c r="AI1610" s="689">
        <f t="shared" ca="1" si="375"/>
        <v>0</v>
      </c>
      <c r="AJ1610" s="688">
        <f>IFERROR(H1610/SUMIF(A:A,A1610,H:H)*SUMIF(Summary!$A$110:$A$186,'Operations Support'!A1610,Summary!$Q$110:$Q$186),0)</f>
        <v>0</v>
      </c>
      <c r="AK1610" s="688">
        <f t="shared" ca="1" si="376"/>
        <v>0</v>
      </c>
      <c r="AM1610" s="688">
        <f>IFERROR($H1610/SUMIF($A:$A,$A1610,$H:$H)*SUMIF(Summary!$A$230:$A$266,$A1610,Summary!$P$230:$P$266),0)</f>
        <v>0</v>
      </c>
      <c r="AN1610" s="688">
        <f>IFERROR($H1610/SUMIF($A:$A,$A1610,$H:$H)*(SUMIF(Summary!$A$230:$A$266,$A1610,Summary!$L$230:$L$266)+SUMIF(Summary!$A$281:$A$317,$A1610,Summary!$L$281:$L$317))-AM1610,0)</f>
        <v>0</v>
      </c>
      <c r="AO1610" s="688">
        <f>IFERROR($H1610/SUMIF($A:$A,$A1610,$H:$H)*SUMIF(Summary!$A$230:$A$266,$A1610,Summary!$Q$230:$Q$266),0)</f>
        <v>0</v>
      </c>
      <c r="AP1610" s="688">
        <f>IFERROR($H1610/SUMIF($A:$A,$A1610,$H:$H)*(SUMIF(Summary!$A$230:$A$266,$A1610,Summary!$L$230:$L$266)+SUMIF(Summary!$A$281:$A$317,$A1610,Summary!$L$281:$L$317))-AO1610,0)</f>
        <v>0</v>
      </c>
      <c r="AQ1610" s="306"/>
      <c r="AR1610" s="688">
        <f t="shared" ca="1" si="377"/>
        <v>0</v>
      </c>
      <c r="AS1610" s="688">
        <f t="shared" ca="1" si="378"/>
        <v>0</v>
      </c>
    </row>
    <row r="1611" spans="1:45" x14ac:dyDescent="0.2">
      <c r="A1611" s="423">
        <v>3642</v>
      </c>
      <c r="B1611" s="424">
        <v>2</v>
      </c>
      <c r="C1611" s="425" t="s">
        <v>310</v>
      </c>
      <c r="D1611" s="422">
        <f t="shared" si="379"/>
        <v>0</v>
      </c>
      <c r="E1611" s="422">
        <f t="shared" si="380"/>
        <v>0</v>
      </c>
      <c r="F1611" s="422">
        <f t="shared" si="381"/>
        <v>0</v>
      </c>
      <c r="G1611" s="422">
        <f t="shared" si="382"/>
        <v>0</v>
      </c>
      <c r="H1611" s="22">
        <f t="shared" si="383"/>
        <v>0</v>
      </c>
      <c r="I1611" s="116">
        <v>0</v>
      </c>
      <c r="J1611" s="116">
        <v>0</v>
      </c>
      <c r="K1611" s="116">
        <v>0</v>
      </c>
      <c r="L1611" s="116">
        <v>0</v>
      </c>
      <c r="M1611" s="22">
        <f t="shared" si="384"/>
        <v>0</v>
      </c>
      <c r="N1611" s="116">
        <v>0</v>
      </c>
      <c r="O1611" s="116">
        <v>0</v>
      </c>
      <c r="P1611" s="116">
        <v>0</v>
      </c>
      <c r="Q1611" s="116">
        <v>0</v>
      </c>
      <c r="R1611" s="22">
        <f t="shared" si="385"/>
        <v>0</v>
      </c>
      <c r="S1611" s="116">
        <v>0</v>
      </c>
      <c r="T1611" s="116">
        <v>0</v>
      </c>
      <c r="U1611" s="116">
        <v>0</v>
      </c>
      <c r="V1611" s="116">
        <v>0</v>
      </c>
      <c r="W1611" s="22">
        <f t="shared" si="386"/>
        <v>0</v>
      </c>
      <c r="X1611" s="22">
        <f t="shared" si="387"/>
        <v>0</v>
      </c>
      <c r="Y1611" s="22">
        <f ca="1">OFFSET('Cost Study'!$B$7,'Operations Support'!$C1611,'Operations Support'!$B1611)*$H1611</f>
        <v>0</v>
      </c>
      <c r="Z1611" s="23">
        <f ca="1">Y1611*'Cost Study'!$B$31</f>
        <v>0</v>
      </c>
      <c r="AA1611" s="23">
        <f ca="1">IF(A1611=10298,1.51,1)*IF($B1611&lt;3,$D1611*'Cost Study'!$B$32*OFFSET('Cost Study'!$B$7,'Operations Support'!$C1611,'Operations Support'!$B1611),0)</f>
        <v>0</v>
      </c>
      <c r="AB1611" s="24">
        <f ca="1">AA1611*'Cost Study'!$B$31</f>
        <v>0</v>
      </c>
      <c r="AC1611" s="23">
        <f ca="1">Y1611*'Cost Study'!$B$31</f>
        <v>0</v>
      </c>
      <c r="AD1611" s="24">
        <f ca="1">AA1611*'Cost Study'!$B$31</f>
        <v>0</v>
      </c>
      <c r="AE1611" s="377">
        <f t="shared" ca="1" si="388"/>
        <v>0</v>
      </c>
      <c r="AF1611" s="377">
        <f t="shared" ca="1" si="389"/>
        <v>0</v>
      </c>
      <c r="AH1611" s="688">
        <f>IFERROR($H1611/SUMIF($A:$A,$A1611,$H:$H)*SUMIF(Summary!$A$110:$A$186,$A1611,Summary!$P$110:$P$186),0)</f>
        <v>0</v>
      </c>
      <c r="AI1611" s="689">
        <f t="shared" ca="1" si="375"/>
        <v>0</v>
      </c>
      <c r="AJ1611" s="688">
        <f>IFERROR(H1611/SUMIF(A:A,A1611,H:H)*SUMIF(Summary!$A$110:$A$186,'Operations Support'!A1611,Summary!$Q$110:$Q$186),0)</f>
        <v>0</v>
      </c>
      <c r="AK1611" s="688">
        <f t="shared" ca="1" si="376"/>
        <v>0</v>
      </c>
      <c r="AM1611" s="688">
        <f>IFERROR($H1611/SUMIF($A:$A,$A1611,$H:$H)*SUMIF(Summary!$A$230:$A$266,$A1611,Summary!$P$230:$P$266),0)</f>
        <v>0</v>
      </c>
      <c r="AN1611" s="688">
        <f>IFERROR($H1611/SUMIF($A:$A,$A1611,$H:$H)*(SUMIF(Summary!$A$230:$A$266,$A1611,Summary!$L$230:$L$266)+SUMIF(Summary!$A$281:$A$317,$A1611,Summary!$L$281:$L$317))-AM1611,0)</f>
        <v>0</v>
      </c>
      <c r="AO1611" s="688">
        <f>IFERROR($H1611/SUMIF($A:$A,$A1611,$H:$H)*SUMIF(Summary!$A$230:$A$266,$A1611,Summary!$Q$230:$Q$266),0)</f>
        <v>0</v>
      </c>
      <c r="AP1611" s="688">
        <f>IFERROR($H1611/SUMIF($A:$A,$A1611,$H:$H)*(SUMIF(Summary!$A$230:$A$266,$A1611,Summary!$L$230:$L$266)+SUMIF(Summary!$A$281:$A$317,$A1611,Summary!$L$281:$L$317))-AO1611,0)</f>
        <v>0</v>
      </c>
      <c r="AQ1611" s="306"/>
      <c r="AR1611" s="688">
        <f t="shared" ca="1" si="377"/>
        <v>0</v>
      </c>
      <c r="AS1611" s="688">
        <f t="shared" ca="1" si="378"/>
        <v>0</v>
      </c>
    </row>
    <row r="1612" spans="1:45" x14ac:dyDescent="0.2">
      <c r="A1612" s="423">
        <v>3642</v>
      </c>
      <c r="B1612" s="424">
        <v>2</v>
      </c>
      <c r="C1612" s="425" t="s">
        <v>311</v>
      </c>
      <c r="D1612" s="422">
        <f t="shared" si="379"/>
        <v>0</v>
      </c>
      <c r="E1612" s="422">
        <f t="shared" si="380"/>
        <v>0</v>
      </c>
      <c r="F1612" s="422">
        <f t="shared" si="381"/>
        <v>0</v>
      </c>
      <c r="G1612" s="422">
        <f t="shared" si="382"/>
        <v>0</v>
      </c>
      <c r="H1612" s="22">
        <f t="shared" si="383"/>
        <v>0</v>
      </c>
      <c r="I1612" s="116">
        <v>0</v>
      </c>
      <c r="J1612" s="116">
        <v>0</v>
      </c>
      <c r="K1612" s="116">
        <v>0</v>
      </c>
      <c r="L1612" s="116">
        <v>0</v>
      </c>
      <c r="M1612" s="22">
        <f t="shared" si="384"/>
        <v>0</v>
      </c>
      <c r="N1612" s="116">
        <v>0</v>
      </c>
      <c r="O1612" s="116">
        <v>0</v>
      </c>
      <c r="P1612" s="116">
        <v>0</v>
      </c>
      <c r="Q1612" s="116">
        <v>0</v>
      </c>
      <c r="R1612" s="22">
        <f t="shared" si="385"/>
        <v>0</v>
      </c>
      <c r="S1612" s="116">
        <v>0</v>
      </c>
      <c r="T1612" s="116">
        <v>0</v>
      </c>
      <c r="U1612" s="116">
        <v>0</v>
      </c>
      <c r="V1612" s="116">
        <v>0</v>
      </c>
      <c r="W1612" s="22">
        <f t="shared" si="386"/>
        <v>0</v>
      </c>
      <c r="X1612" s="22">
        <f t="shared" si="387"/>
        <v>0</v>
      </c>
      <c r="Y1612" s="22">
        <f ca="1">OFFSET('Cost Study'!$B$7,'Operations Support'!$C1612,'Operations Support'!$B1612)*$H1612</f>
        <v>0</v>
      </c>
      <c r="Z1612" s="23">
        <f ca="1">Y1612*'Cost Study'!$B$31</f>
        <v>0</v>
      </c>
      <c r="AA1612" s="23">
        <f ca="1">IF(A1612=10298,1.51,1)*IF($B1612&lt;3,$D1612*'Cost Study'!$B$32*OFFSET('Cost Study'!$B$7,'Operations Support'!$C1612,'Operations Support'!$B1612),0)</f>
        <v>0</v>
      </c>
      <c r="AB1612" s="24">
        <f ca="1">AA1612*'Cost Study'!$B$31</f>
        <v>0</v>
      </c>
      <c r="AC1612" s="23">
        <f ca="1">Y1612*'Cost Study'!$B$31</f>
        <v>0</v>
      </c>
      <c r="AD1612" s="24">
        <f ca="1">AA1612*'Cost Study'!$B$31</f>
        <v>0</v>
      </c>
      <c r="AE1612" s="377">
        <f t="shared" ca="1" si="388"/>
        <v>0</v>
      </c>
      <c r="AF1612" s="377">
        <f t="shared" ca="1" si="389"/>
        <v>0</v>
      </c>
      <c r="AH1612" s="688">
        <f>IFERROR($H1612/SUMIF($A:$A,$A1612,$H:$H)*SUMIF(Summary!$A$110:$A$186,$A1612,Summary!$P$110:$P$186),0)</f>
        <v>0</v>
      </c>
      <c r="AI1612" s="689">
        <f t="shared" ca="1" si="375"/>
        <v>0</v>
      </c>
      <c r="AJ1612" s="688">
        <f>IFERROR(H1612/SUMIF(A:A,A1612,H:H)*SUMIF(Summary!$A$110:$A$186,'Operations Support'!A1612,Summary!$Q$110:$Q$186),0)</f>
        <v>0</v>
      </c>
      <c r="AK1612" s="688">
        <f t="shared" ca="1" si="376"/>
        <v>0</v>
      </c>
      <c r="AM1612" s="688">
        <f>IFERROR($H1612/SUMIF($A:$A,$A1612,$H:$H)*SUMIF(Summary!$A$230:$A$266,$A1612,Summary!$P$230:$P$266),0)</f>
        <v>0</v>
      </c>
      <c r="AN1612" s="688">
        <f>IFERROR($H1612/SUMIF($A:$A,$A1612,$H:$H)*(SUMIF(Summary!$A$230:$A$266,$A1612,Summary!$L$230:$L$266)+SUMIF(Summary!$A$281:$A$317,$A1612,Summary!$L$281:$L$317))-AM1612,0)</f>
        <v>0</v>
      </c>
      <c r="AO1612" s="688">
        <f>IFERROR($H1612/SUMIF($A:$A,$A1612,$H:$H)*SUMIF(Summary!$A$230:$A$266,$A1612,Summary!$Q$230:$Q$266),0)</f>
        <v>0</v>
      </c>
      <c r="AP1612" s="688">
        <f>IFERROR($H1612/SUMIF($A:$A,$A1612,$H:$H)*(SUMIF(Summary!$A$230:$A$266,$A1612,Summary!$L$230:$L$266)+SUMIF(Summary!$A$281:$A$317,$A1612,Summary!$L$281:$L$317))-AO1612,0)</f>
        <v>0</v>
      </c>
      <c r="AQ1612" s="306"/>
      <c r="AR1612" s="688">
        <f t="shared" ca="1" si="377"/>
        <v>0</v>
      </c>
      <c r="AS1612" s="688">
        <f t="shared" ca="1" si="378"/>
        <v>0</v>
      </c>
    </row>
    <row r="1613" spans="1:45" x14ac:dyDescent="0.2">
      <c r="A1613" s="423">
        <v>3642</v>
      </c>
      <c r="B1613" s="424">
        <v>2</v>
      </c>
      <c r="C1613" s="425" t="s">
        <v>312</v>
      </c>
      <c r="D1613" s="422">
        <f t="shared" si="379"/>
        <v>0</v>
      </c>
      <c r="E1613" s="422">
        <f t="shared" si="380"/>
        <v>0</v>
      </c>
      <c r="F1613" s="422">
        <f t="shared" si="381"/>
        <v>86</v>
      </c>
      <c r="G1613" s="422">
        <f t="shared" si="382"/>
        <v>0</v>
      </c>
      <c r="H1613" s="22">
        <f t="shared" si="383"/>
        <v>86</v>
      </c>
      <c r="I1613" s="116">
        <v>0</v>
      </c>
      <c r="J1613" s="116">
        <v>0</v>
      </c>
      <c r="K1613" s="116">
        <v>48</v>
      </c>
      <c r="L1613" s="116">
        <v>0</v>
      </c>
      <c r="M1613" s="22">
        <f t="shared" si="384"/>
        <v>48</v>
      </c>
      <c r="N1613" s="116">
        <v>0</v>
      </c>
      <c r="O1613" s="116">
        <v>0</v>
      </c>
      <c r="P1613" s="116">
        <v>24</v>
      </c>
      <c r="Q1613" s="116">
        <v>0</v>
      </c>
      <c r="R1613" s="22">
        <f t="shared" si="385"/>
        <v>24</v>
      </c>
      <c r="S1613" s="116">
        <v>0</v>
      </c>
      <c r="T1613" s="116">
        <v>0</v>
      </c>
      <c r="U1613" s="116">
        <v>14</v>
      </c>
      <c r="V1613" s="116">
        <v>0</v>
      </c>
      <c r="W1613" s="22">
        <f t="shared" si="386"/>
        <v>14</v>
      </c>
      <c r="X1613" s="22">
        <f t="shared" si="387"/>
        <v>2.8666666666666667</v>
      </c>
      <c r="Y1613" s="22">
        <f ca="1">OFFSET('Cost Study'!$B$7,'Operations Support'!$C1613,'Operations Support'!$B1613)*$H1613</f>
        <v>114.38000000000001</v>
      </c>
      <c r="Z1613" s="23">
        <f ca="1">Y1613*'Cost Study'!$B$31</f>
        <v>6388.3437444375113</v>
      </c>
      <c r="AA1613" s="23">
        <f ca="1">IF(A1613=10298,1.51,1)*IF($B1613&lt;3,$D1613*'Cost Study'!$B$32*OFFSET('Cost Study'!$B$7,'Operations Support'!$C1613,'Operations Support'!$B1613),0)</f>
        <v>0</v>
      </c>
      <c r="AB1613" s="24">
        <f ca="1">AA1613*'Cost Study'!$B$31</f>
        <v>0</v>
      </c>
      <c r="AC1613" s="23">
        <f ca="1">Y1613*'Cost Study'!$B$31</f>
        <v>6388.3437444375113</v>
      </c>
      <c r="AD1613" s="24">
        <f ca="1">AA1613*'Cost Study'!$B$31</f>
        <v>0</v>
      </c>
      <c r="AE1613" s="377">
        <f t="shared" ca="1" si="388"/>
        <v>6388.3437444375113</v>
      </c>
      <c r="AF1613" s="377">
        <f t="shared" ca="1" si="389"/>
        <v>6388.3437444375113</v>
      </c>
      <c r="AH1613" s="688">
        <f>IFERROR($H1613/SUMIF($A:$A,$A1613,$H:$H)*SUMIF(Summary!$A$110:$A$186,$A1613,Summary!$P$110:$P$186),0)</f>
        <v>5372.8812164725232</v>
      </c>
      <c r="AI1613" s="689">
        <f t="shared" ca="1" si="375"/>
        <v>1015.4625279649881</v>
      </c>
      <c r="AJ1613" s="688">
        <f>IFERROR(H1613/SUMIF(A:A,A1613,H:H)*SUMIF(Summary!$A$110:$A$186,'Operations Support'!A1613,Summary!$Q$110:$Q$186),0)</f>
        <v>5424.4535063357889</v>
      </c>
      <c r="AK1613" s="688">
        <f t="shared" ca="1" si="376"/>
        <v>963.89023810172239</v>
      </c>
      <c r="AM1613" s="688">
        <f>IFERROR($H1613/SUMIF($A:$A,$A1613,$H:$H)*SUMIF(Summary!$A$230:$A$266,$A1613,Summary!$P$230:$P$266),0)</f>
        <v>1016.556632160215</v>
      </c>
      <c r="AN1613" s="688">
        <f>IFERROR($H1613/SUMIF($A:$A,$A1613,$H:$H)*(SUMIF(Summary!$A$230:$A$266,$A1613,Summary!$L$230:$L$266)+SUMIF(Summary!$A$281:$A$317,$A1613,Summary!$L$281:$L$317))-AM1613,0)</f>
        <v>1068.3445014719368</v>
      </c>
      <c r="AO1613" s="688">
        <f>IFERROR($H1613/SUMIF($A:$A,$A1613,$H:$H)*SUMIF(Summary!$A$230:$A$266,$A1613,Summary!$Q$230:$Q$266),0)</f>
        <v>1026.3141814496839</v>
      </c>
      <c r="AP1613" s="688">
        <f>IFERROR($H1613/SUMIF($A:$A,$A1613,$H:$H)*(SUMIF(Summary!$A$230:$A$266,$A1613,Summary!$L$230:$L$266)+SUMIF(Summary!$A$281:$A$317,$A1613,Summary!$L$281:$L$317))-AO1613,0)</f>
        <v>1058.5869521824679</v>
      </c>
      <c r="AQ1613" s="306"/>
      <c r="AR1613" s="688">
        <f t="shared" ca="1" si="377"/>
        <v>2083.8070294369249</v>
      </c>
      <c r="AS1613" s="688">
        <f t="shared" ca="1" si="378"/>
        <v>2022.4771902841903</v>
      </c>
    </row>
    <row r="1614" spans="1:45" x14ac:dyDescent="0.2">
      <c r="A1614" s="423">
        <v>3642</v>
      </c>
      <c r="B1614" s="424">
        <v>2</v>
      </c>
      <c r="C1614" s="425" t="s">
        <v>313</v>
      </c>
      <c r="D1614" s="422">
        <f t="shared" si="379"/>
        <v>2191</v>
      </c>
      <c r="E1614" s="422">
        <f t="shared" si="380"/>
        <v>0</v>
      </c>
      <c r="F1614" s="422">
        <f t="shared" si="381"/>
        <v>5329</v>
      </c>
      <c r="G1614" s="422">
        <f t="shared" si="382"/>
        <v>0</v>
      </c>
      <c r="H1614" s="22">
        <f t="shared" si="383"/>
        <v>7520</v>
      </c>
      <c r="I1614" s="116">
        <v>879</v>
      </c>
      <c r="J1614" s="116">
        <v>0</v>
      </c>
      <c r="K1614" s="116">
        <v>2641</v>
      </c>
      <c r="L1614" s="116">
        <v>0</v>
      </c>
      <c r="M1614" s="22">
        <f t="shared" si="384"/>
        <v>3520</v>
      </c>
      <c r="N1614" s="116">
        <v>1072</v>
      </c>
      <c r="O1614" s="116">
        <v>0</v>
      </c>
      <c r="P1614" s="116">
        <v>2193</v>
      </c>
      <c r="Q1614" s="116">
        <v>0</v>
      </c>
      <c r="R1614" s="22">
        <f t="shared" si="385"/>
        <v>3265</v>
      </c>
      <c r="S1614" s="116">
        <v>240</v>
      </c>
      <c r="T1614" s="116">
        <v>0</v>
      </c>
      <c r="U1614" s="116">
        <v>495</v>
      </c>
      <c r="V1614" s="116">
        <v>0</v>
      </c>
      <c r="W1614" s="22">
        <f t="shared" si="386"/>
        <v>735</v>
      </c>
      <c r="X1614" s="22">
        <f t="shared" si="387"/>
        <v>250.66666666666666</v>
      </c>
      <c r="Y1614" s="22">
        <f ca="1">OFFSET('Cost Study'!$B$7,'Operations Support'!$C1614,'Operations Support'!$B1614)*$H1614</f>
        <v>11731.2</v>
      </c>
      <c r="Z1614" s="23">
        <f ca="1">Y1614*'Cost Study'!$B$31</f>
        <v>655210.1602967768</v>
      </c>
      <c r="AA1614" s="23">
        <f ca="1">IF(A1614=10298,1.51,1)*IF($B1614&lt;3,$D1614*'Cost Study'!$B$32*OFFSET('Cost Study'!$B$7,'Operations Support'!$C1614,'Operations Support'!$B1614),0)</f>
        <v>341.79600000000005</v>
      </c>
      <c r="AB1614" s="24">
        <f ca="1">AA1614*'Cost Study'!$B$31</f>
        <v>19089.966239497848</v>
      </c>
      <c r="AC1614" s="23">
        <f ca="1">Y1614*'Cost Study'!$B$31</f>
        <v>655210.1602967768</v>
      </c>
      <c r="AD1614" s="24">
        <f ca="1">AA1614*'Cost Study'!$B$31</f>
        <v>19089.966239497848</v>
      </c>
      <c r="AE1614" s="377">
        <f t="shared" ca="1" si="388"/>
        <v>674300.12653627468</v>
      </c>
      <c r="AF1614" s="377">
        <f t="shared" ca="1" si="389"/>
        <v>674300.12653627468</v>
      </c>
      <c r="AH1614" s="688">
        <f>IFERROR($H1614/SUMIF($A:$A,$A1614,$H:$H)*SUMIF(Summary!$A$110:$A$186,$A1614,Summary!$P$110:$P$186),0)</f>
        <v>469814.72962643456</v>
      </c>
      <c r="AI1614" s="689">
        <f t="shared" ca="1" si="375"/>
        <v>204485.39690984011</v>
      </c>
      <c r="AJ1614" s="688">
        <f>IFERROR(H1614/SUMIF(A:A,A1614,H:H)*SUMIF(Summary!$A$110:$A$186,'Operations Support'!A1614,Summary!$Q$110:$Q$186),0)</f>
        <v>474324.30660052481</v>
      </c>
      <c r="AK1614" s="688">
        <f t="shared" ca="1" si="376"/>
        <v>199975.81993574987</v>
      </c>
      <c r="AM1614" s="688">
        <f>IFERROR($H1614/SUMIF($A:$A,$A1614,$H:$H)*SUMIF(Summary!$A$230:$A$266,$A1614,Summary!$P$230:$P$266),0)</f>
        <v>88889.603184242049</v>
      </c>
      <c r="AN1614" s="688">
        <f>IFERROR($H1614/SUMIF($A:$A,$A1614,$H:$H)*(SUMIF(Summary!$A$230:$A$266,$A1614,Summary!$L$230:$L$266)+SUMIF(Summary!$A$281:$A$317,$A1614,Summary!$L$281:$L$317))-AM1614,0)</f>
        <v>93418.030826383314</v>
      </c>
      <c r="AO1614" s="688">
        <f>IFERROR($H1614/SUMIF($A:$A,$A1614,$H:$H)*SUMIF(Summary!$A$230:$A$266,$A1614,Summary!$Q$230:$Q$266),0)</f>
        <v>89742.821447693292</v>
      </c>
      <c r="AP1614" s="688">
        <f>IFERROR($H1614/SUMIF($A:$A,$A1614,$H:$H)*(SUMIF(Summary!$A$230:$A$266,$A1614,Summary!$L$230:$L$266)+SUMIF(Summary!$A$281:$A$317,$A1614,Summary!$L$281:$L$317))-AO1614,0)</f>
        <v>92564.812562932071</v>
      </c>
      <c r="AQ1614" s="306"/>
      <c r="AR1614" s="688">
        <f t="shared" ca="1" si="377"/>
        <v>297903.42773622344</v>
      </c>
      <c r="AS1614" s="688">
        <f t="shared" ca="1" si="378"/>
        <v>292540.63249868195</v>
      </c>
    </row>
    <row r="1615" spans="1:45" x14ac:dyDescent="0.2">
      <c r="A1615" s="423">
        <v>3642</v>
      </c>
      <c r="B1615" s="424">
        <v>2</v>
      </c>
      <c r="C1615" s="425" t="s">
        <v>314</v>
      </c>
      <c r="D1615" s="422">
        <f t="shared" si="379"/>
        <v>567</v>
      </c>
      <c r="E1615" s="422">
        <f t="shared" si="380"/>
        <v>0</v>
      </c>
      <c r="F1615" s="422">
        <f t="shared" si="381"/>
        <v>0</v>
      </c>
      <c r="G1615" s="422">
        <f t="shared" si="382"/>
        <v>0</v>
      </c>
      <c r="H1615" s="22">
        <f t="shared" si="383"/>
        <v>567</v>
      </c>
      <c r="I1615" s="116">
        <v>165</v>
      </c>
      <c r="J1615" s="116">
        <v>0</v>
      </c>
      <c r="K1615" s="116">
        <v>0</v>
      </c>
      <c r="L1615" s="116">
        <v>0</v>
      </c>
      <c r="M1615" s="22">
        <f t="shared" si="384"/>
        <v>165</v>
      </c>
      <c r="N1615" s="116">
        <v>382</v>
      </c>
      <c r="O1615" s="116">
        <v>0</v>
      </c>
      <c r="P1615" s="116">
        <v>0</v>
      </c>
      <c r="Q1615" s="116">
        <v>0</v>
      </c>
      <c r="R1615" s="22">
        <f t="shared" si="385"/>
        <v>382</v>
      </c>
      <c r="S1615" s="116">
        <v>20</v>
      </c>
      <c r="T1615" s="116">
        <v>0</v>
      </c>
      <c r="U1615" s="116">
        <v>0</v>
      </c>
      <c r="V1615" s="116">
        <v>0</v>
      </c>
      <c r="W1615" s="22">
        <f t="shared" si="386"/>
        <v>20</v>
      </c>
      <c r="X1615" s="22">
        <f t="shared" si="387"/>
        <v>18.899999999999999</v>
      </c>
      <c r="Y1615" s="22">
        <f ca="1">OFFSET('Cost Study'!$B$7,'Operations Support'!$C1615,'Operations Support'!$B1615)*$H1615</f>
        <v>2341.71</v>
      </c>
      <c r="Z1615" s="23">
        <f ca="1">Y1615*'Cost Study'!$B$31</f>
        <v>130789.02281681031</v>
      </c>
      <c r="AA1615" s="23">
        <f ca="1">IF(A1615=10298,1.51,1)*IF($B1615&lt;3,$D1615*'Cost Study'!$B$32*OFFSET('Cost Study'!$B$7,'Operations Support'!$C1615,'Operations Support'!$B1615),0)</f>
        <v>234.17099999999999</v>
      </c>
      <c r="AB1615" s="24">
        <f ca="1">AA1615*'Cost Study'!$B$31</f>
        <v>13078.90228168103</v>
      </c>
      <c r="AC1615" s="23">
        <f ca="1">Y1615*'Cost Study'!$B$31</f>
        <v>130789.02281681031</v>
      </c>
      <c r="AD1615" s="24">
        <f ca="1">AA1615*'Cost Study'!$B$31</f>
        <v>13078.90228168103</v>
      </c>
      <c r="AE1615" s="377">
        <f t="shared" ca="1" si="388"/>
        <v>143867.92509849134</v>
      </c>
      <c r="AF1615" s="377">
        <f t="shared" ca="1" si="389"/>
        <v>143867.92509849134</v>
      </c>
      <c r="AH1615" s="688">
        <f>IFERROR($H1615/SUMIF($A:$A,$A1615,$H:$H)*SUMIF(Summary!$A$110:$A$186,$A1615,Summary!$P$110:$P$186),0)</f>
        <v>35423.530810929311</v>
      </c>
      <c r="AI1615" s="689">
        <f t="shared" ca="1" si="375"/>
        <v>108444.39428756203</v>
      </c>
      <c r="AJ1615" s="688">
        <f>IFERROR(H1615/SUMIF(A:A,A1615,H:H)*SUMIF(Summary!$A$110:$A$186,'Operations Support'!A1615,Summary!$Q$110:$Q$186),0)</f>
        <v>35763.548117353399</v>
      </c>
      <c r="AK1615" s="688">
        <f t="shared" ca="1" si="376"/>
        <v>108104.37698113793</v>
      </c>
      <c r="AM1615" s="688">
        <f>IFERROR($H1615/SUMIF($A:$A,$A1615,$H:$H)*SUMIF(Summary!$A$230:$A$266,$A1615,Summary!$P$230:$P$266),0)</f>
        <v>6702.181516684208</v>
      </c>
      <c r="AN1615" s="688">
        <f>IFERROR($H1615/SUMIF($A:$A,$A1615,$H:$H)*(SUMIF(Summary!$A$230:$A$266,$A1615,Summary!$L$230:$L$266)+SUMIF(Summary!$A$281:$A$317,$A1615,Summary!$L$281:$L$317))-AM1615,0)</f>
        <v>7043.6201434254435</v>
      </c>
      <c r="AO1615" s="688">
        <f>IFERROR($H1615/SUMIF($A:$A,$A1615,$H:$H)*SUMIF(Summary!$A$230:$A$266,$A1615,Summary!$Q$230:$Q$266),0)</f>
        <v>6766.5132660694271</v>
      </c>
      <c r="AP1615" s="688">
        <f>IFERROR($H1615/SUMIF($A:$A,$A1615,$H:$H)*(SUMIF(Summary!$A$230:$A$266,$A1615,Summary!$L$230:$L$266)+SUMIF(Summary!$A$281:$A$317,$A1615,Summary!$L$281:$L$317))-AO1615,0)</f>
        <v>6979.2883940402244</v>
      </c>
      <c r="AQ1615" s="306"/>
      <c r="AR1615" s="688">
        <f t="shared" ca="1" si="377"/>
        <v>115488.01443098747</v>
      </c>
      <c r="AS1615" s="688">
        <f t="shared" ca="1" si="378"/>
        <v>115083.66537517816</v>
      </c>
    </row>
    <row r="1616" spans="1:45" x14ac:dyDescent="0.2">
      <c r="A1616" s="423">
        <v>3642</v>
      </c>
      <c r="B1616" s="424">
        <v>2</v>
      </c>
      <c r="C1616" s="425" t="s">
        <v>315</v>
      </c>
      <c r="D1616" s="422">
        <f t="shared" si="379"/>
        <v>10159</v>
      </c>
      <c r="E1616" s="422">
        <f t="shared" si="380"/>
        <v>0</v>
      </c>
      <c r="F1616" s="422">
        <f t="shared" si="381"/>
        <v>3978</v>
      </c>
      <c r="G1616" s="422">
        <f t="shared" si="382"/>
        <v>0</v>
      </c>
      <c r="H1616" s="22">
        <f t="shared" si="383"/>
        <v>14137</v>
      </c>
      <c r="I1616" s="116">
        <v>4579</v>
      </c>
      <c r="J1616" s="116">
        <v>0</v>
      </c>
      <c r="K1616" s="116">
        <v>2334</v>
      </c>
      <c r="L1616" s="116">
        <v>0</v>
      </c>
      <c r="M1616" s="22">
        <f t="shared" si="384"/>
        <v>6913</v>
      </c>
      <c r="N1616" s="116">
        <v>5001</v>
      </c>
      <c r="O1616" s="116">
        <v>0</v>
      </c>
      <c r="P1616" s="116">
        <v>1623</v>
      </c>
      <c r="Q1616" s="116">
        <v>0</v>
      </c>
      <c r="R1616" s="22">
        <f t="shared" si="385"/>
        <v>6624</v>
      </c>
      <c r="S1616" s="116">
        <v>579</v>
      </c>
      <c r="T1616" s="116">
        <v>0</v>
      </c>
      <c r="U1616" s="116">
        <v>21</v>
      </c>
      <c r="V1616" s="116">
        <v>0</v>
      </c>
      <c r="W1616" s="22">
        <f t="shared" si="386"/>
        <v>600</v>
      </c>
      <c r="X1616" s="22">
        <f t="shared" si="387"/>
        <v>471.23333333333335</v>
      </c>
      <c r="Y1616" s="22">
        <f ca="1">OFFSET('Cost Study'!$B$7,'Operations Support'!$C1616,'Operations Support'!$B1616)*$H1616</f>
        <v>25305.23</v>
      </c>
      <c r="Z1616" s="23">
        <f ca="1">Y1616*'Cost Study'!$B$31</f>
        <v>1413345.9326110545</v>
      </c>
      <c r="AA1616" s="23">
        <f ca="1">IF(A1616=10298,1.51,1)*IF($B1616&lt;3,$D1616*'Cost Study'!$B$32*OFFSET('Cost Study'!$B$7,'Operations Support'!$C1616,'Operations Support'!$B1616),0)</f>
        <v>1818.4610000000002</v>
      </c>
      <c r="AB1616" s="24">
        <f ca="1">AA1616*'Cost Study'!$B$31</f>
        <v>101564.55633724062</v>
      </c>
      <c r="AC1616" s="23">
        <f ca="1">Y1616*'Cost Study'!$B$31</f>
        <v>1413345.9326110545</v>
      </c>
      <c r="AD1616" s="24">
        <f ca="1">AA1616*'Cost Study'!$B$31</f>
        <v>101564.55633724062</v>
      </c>
      <c r="AE1616" s="377">
        <f t="shared" ca="1" si="388"/>
        <v>1514910.4889482951</v>
      </c>
      <c r="AF1616" s="377">
        <f t="shared" ca="1" si="389"/>
        <v>1514910.4889482951</v>
      </c>
      <c r="AH1616" s="688">
        <f>IFERROR($H1616/SUMIF($A:$A,$A1616,$H:$H)*SUMIF(Summary!$A$110:$A$186,$A1616,Summary!$P$110:$P$186),0)</f>
        <v>883214.20647990773</v>
      </c>
      <c r="AI1616" s="689">
        <f t="shared" ca="1" si="375"/>
        <v>631696.28246838739</v>
      </c>
      <c r="AJ1616" s="688">
        <f>IFERROR(H1616/SUMIF(A:A,A1616,H:H)*SUMIF(Summary!$A$110:$A$186,'Operations Support'!A1616,Summary!$Q$110:$Q$186),0)</f>
        <v>891691.85138452391</v>
      </c>
      <c r="AK1616" s="688">
        <f t="shared" ca="1" si="376"/>
        <v>623218.63756377122</v>
      </c>
      <c r="AM1616" s="688">
        <f>IFERROR($H1616/SUMIF($A:$A,$A1616,$H:$H)*SUMIF(Summary!$A$230:$A$266,$A1616,Summary!$P$230:$P$266),0)</f>
        <v>167105.36173080187</v>
      </c>
      <c r="AN1616" s="688">
        <f>IFERROR($H1616/SUMIF($A:$A,$A1616,$H:$H)*(SUMIF(Summary!$A$230:$A$266,$A1616,Summary!$L$230:$L$266)+SUMIF(Summary!$A$281:$A$317,$A1616,Summary!$L$281:$L$317))-AM1616,0)</f>
        <v>175618.44438731129</v>
      </c>
      <c r="AO1616" s="688">
        <f>IFERROR($H1616/SUMIF($A:$A,$A1616,$H:$H)*SUMIF(Summary!$A$230:$A$266,$A1616,Summary!$Q$230:$Q$266),0)</f>
        <v>168709.3439901649</v>
      </c>
      <c r="AP1616" s="688">
        <f>IFERROR($H1616/SUMIF($A:$A,$A1616,$H:$H)*(SUMIF(Summary!$A$230:$A$266,$A1616,Summary!$L$230:$L$266)+SUMIF(Summary!$A$281:$A$317,$A1616,Summary!$L$281:$L$317))-AO1616,0)</f>
        <v>174014.46212794827</v>
      </c>
      <c r="AQ1616" s="306"/>
      <c r="AR1616" s="688">
        <f t="shared" ca="1" si="377"/>
        <v>807314.72685569874</v>
      </c>
      <c r="AS1616" s="688">
        <f t="shared" ca="1" si="378"/>
        <v>797233.09969171952</v>
      </c>
    </row>
    <row r="1617" spans="1:45" x14ac:dyDescent="0.2">
      <c r="A1617" s="423">
        <v>3642</v>
      </c>
      <c r="B1617" s="424">
        <v>2</v>
      </c>
      <c r="C1617" s="425" t="s">
        <v>316</v>
      </c>
      <c r="D1617" s="422">
        <f t="shared" si="379"/>
        <v>0</v>
      </c>
      <c r="E1617" s="422">
        <f t="shared" si="380"/>
        <v>0</v>
      </c>
      <c r="F1617" s="422">
        <f t="shared" si="381"/>
        <v>0</v>
      </c>
      <c r="G1617" s="422">
        <f t="shared" si="382"/>
        <v>0</v>
      </c>
      <c r="H1617" s="22">
        <f t="shared" si="383"/>
        <v>0</v>
      </c>
      <c r="I1617" s="116">
        <v>0</v>
      </c>
      <c r="J1617" s="116">
        <v>0</v>
      </c>
      <c r="K1617" s="116">
        <v>0</v>
      </c>
      <c r="L1617" s="116">
        <v>0</v>
      </c>
      <c r="M1617" s="22">
        <f t="shared" si="384"/>
        <v>0</v>
      </c>
      <c r="N1617" s="116">
        <v>0</v>
      </c>
      <c r="O1617" s="116">
        <v>0</v>
      </c>
      <c r="P1617" s="116">
        <v>0</v>
      </c>
      <c r="Q1617" s="116">
        <v>0</v>
      </c>
      <c r="R1617" s="22">
        <f t="shared" si="385"/>
        <v>0</v>
      </c>
      <c r="S1617" s="116">
        <v>0</v>
      </c>
      <c r="T1617" s="116">
        <v>0</v>
      </c>
      <c r="U1617" s="116">
        <v>0</v>
      </c>
      <c r="V1617" s="116">
        <v>0</v>
      </c>
      <c r="W1617" s="22">
        <f t="shared" si="386"/>
        <v>0</v>
      </c>
      <c r="X1617" s="22">
        <f t="shared" si="387"/>
        <v>0</v>
      </c>
      <c r="Y1617" s="22">
        <f ca="1">OFFSET('Cost Study'!$B$7,'Operations Support'!$C1617,'Operations Support'!$B1617)*$H1617</f>
        <v>0</v>
      </c>
      <c r="Z1617" s="23">
        <f ca="1">Y1617*'Cost Study'!$B$31</f>
        <v>0</v>
      </c>
      <c r="AA1617" s="23">
        <f ca="1">IF(A1617=10298,1.51,1)*IF($B1617&lt;3,$D1617*'Cost Study'!$B$32*OFFSET('Cost Study'!$B$7,'Operations Support'!$C1617,'Operations Support'!$B1617),0)</f>
        <v>0</v>
      </c>
      <c r="AB1617" s="24">
        <f ca="1">AA1617*'Cost Study'!$B$31</f>
        <v>0</v>
      </c>
      <c r="AC1617" s="23">
        <f ca="1">Y1617*'Cost Study'!$B$31</f>
        <v>0</v>
      </c>
      <c r="AD1617" s="24">
        <f ca="1">AA1617*'Cost Study'!$B$31</f>
        <v>0</v>
      </c>
      <c r="AE1617" s="377">
        <f t="shared" ca="1" si="388"/>
        <v>0</v>
      </c>
      <c r="AF1617" s="377">
        <f t="shared" ca="1" si="389"/>
        <v>0</v>
      </c>
      <c r="AH1617" s="688">
        <f>IFERROR($H1617/SUMIF($A:$A,$A1617,$H:$H)*SUMIF(Summary!$A$110:$A$186,$A1617,Summary!$P$110:$P$186),0)</f>
        <v>0</v>
      </c>
      <c r="AI1617" s="689">
        <f t="shared" ca="1" si="375"/>
        <v>0</v>
      </c>
      <c r="AJ1617" s="688">
        <f>IFERROR(H1617/SUMIF(A:A,A1617,H:H)*SUMIF(Summary!$A$110:$A$186,'Operations Support'!A1617,Summary!$Q$110:$Q$186),0)</f>
        <v>0</v>
      </c>
      <c r="AK1617" s="688">
        <f t="shared" ca="1" si="376"/>
        <v>0</v>
      </c>
      <c r="AM1617" s="688">
        <f>IFERROR($H1617/SUMIF($A:$A,$A1617,$H:$H)*SUMIF(Summary!$A$230:$A$266,$A1617,Summary!$P$230:$P$266),0)</f>
        <v>0</v>
      </c>
      <c r="AN1617" s="688">
        <f>IFERROR($H1617/SUMIF($A:$A,$A1617,$H:$H)*(SUMIF(Summary!$A$230:$A$266,$A1617,Summary!$L$230:$L$266)+SUMIF(Summary!$A$281:$A$317,$A1617,Summary!$L$281:$L$317))-AM1617,0)</f>
        <v>0</v>
      </c>
      <c r="AO1617" s="688">
        <f>IFERROR($H1617/SUMIF($A:$A,$A1617,$H:$H)*SUMIF(Summary!$A$230:$A$266,$A1617,Summary!$Q$230:$Q$266),0)</f>
        <v>0</v>
      </c>
      <c r="AP1617" s="688">
        <f>IFERROR($H1617/SUMIF($A:$A,$A1617,$H:$H)*(SUMIF(Summary!$A$230:$A$266,$A1617,Summary!$L$230:$L$266)+SUMIF(Summary!$A$281:$A$317,$A1617,Summary!$L$281:$L$317))-AO1617,0)</f>
        <v>0</v>
      </c>
      <c r="AQ1617" s="306"/>
      <c r="AR1617" s="688">
        <f t="shared" ca="1" si="377"/>
        <v>0</v>
      </c>
      <c r="AS1617" s="688">
        <f t="shared" ca="1" si="378"/>
        <v>0</v>
      </c>
    </row>
    <row r="1618" spans="1:45" x14ac:dyDescent="0.2">
      <c r="A1618" s="423">
        <v>3642</v>
      </c>
      <c r="B1618" s="424">
        <v>2</v>
      </c>
      <c r="C1618" s="425" t="s">
        <v>317</v>
      </c>
      <c r="D1618" s="422">
        <f t="shared" si="379"/>
        <v>30</v>
      </c>
      <c r="E1618" s="422">
        <f t="shared" si="380"/>
        <v>0</v>
      </c>
      <c r="F1618" s="422">
        <f t="shared" si="381"/>
        <v>81</v>
      </c>
      <c r="G1618" s="422">
        <f t="shared" si="382"/>
        <v>0</v>
      </c>
      <c r="H1618" s="22">
        <f t="shared" si="383"/>
        <v>111</v>
      </c>
      <c r="I1618" s="116">
        <v>12</v>
      </c>
      <c r="J1618" s="116">
        <v>0</v>
      </c>
      <c r="K1618" s="116">
        <v>39</v>
      </c>
      <c r="L1618" s="116">
        <v>0</v>
      </c>
      <c r="M1618" s="22">
        <f t="shared" si="384"/>
        <v>51</v>
      </c>
      <c r="N1618" s="116">
        <v>18</v>
      </c>
      <c r="O1618" s="116">
        <v>0</v>
      </c>
      <c r="P1618" s="116">
        <v>42</v>
      </c>
      <c r="Q1618" s="116">
        <v>0</v>
      </c>
      <c r="R1618" s="22">
        <f t="shared" si="385"/>
        <v>60</v>
      </c>
      <c r="S1618" s="116">
        <v>0</v>
      </c>
      <c r="T1618" s="116">
        <v>0</v>
      </c>
      <c r="U1618" s="116">
        <v>0</v>
      </c>
      <c r="V1618" s="116">
        <v>0</v>
      </c>
      <c r="W1618" s="22">
        <f t="shared" si="386"/>
        <v>0</v>
      </c>
      <c r="X1618" s="22">
        <f t="shared" si="387"/>
        <v>3.7</v>
      </c>
      <c r="Y1618" s="22">
        <f ca="1">OFFSET('Cost Study'!$B$7,'Operations Support'!$C1618,'Operations Support'!$B1618)*$H1618</f>
        <v>243.09</v>
      </c>
      <c r="Z1618" s="23">
        <f ca="1">Y1618*'Cost Study'!$B$31</f>
        <v>13577.045644652164</v>
      </c>
      <c r="AA1618" s="23">
        <f ca="1">IF(A1618=10298,1.51,1)*IF($B1618&lt;3,$D1618*'Cost Study'!$B$32*OFFSET('Cost Study'!$B$7,'Operations Support'!$C1618,'Operations Support'!$B1618),0)</f>
        <v>6.57</v>
      </c>
      <c r="AB1618" s="24">
        <f ca="1">AA1618*'Cost Study'!$B$31</f>
        <v>366.94717958519362</v>
      </c>
      <c r="AC1618" s="23">
        <f ca="1">Y1618*'Cost Study'!$B$31</f>
        <v>13577.045644652164</v>
      </c>
      <c r="AD1618" s="24">
        <f ca="1">AA1618*'Cost Study'!$B$31</f>
        <v>366.94717958519362</v>
      </c>
      <c r="AE1618" s="377">
        <f t="shared" ca="1" si="388"/>
        <v>13943.992824237357</v>
      </c>
      <c r="AF1618" s="377">
        <f t="shared" ca="1" si="389"/>
        <v>13943.992824237357</v>
      </c>
      <c r="AH1618" s="688">
        <f>IFERROR($H1618/SUMIF($A:$A,$A1618,$H:$H)*SUMIF(Summary!$A$110:$A$186,$A1618,Summary!$P$110:$P$186),0)</f>
        <v>6934.7652910284887</v>
      </c>
      <c r="AI1618" s="689">
        <f t="shared" ca="1" si="375"/>
        <v>7009.2275332088684</v>
      </c>
      <c r="AJ1618" s="688">
        <f>IFERROR(H1618/SUMIF(A:A,A1618,H:H)*SUMIF(Summary!$A$110:$A$186,'Operations Support'!A1618,Summary!$Q$110:$Q$186),0)</f>
        <v>7001.3295256194488</v>
      </c>
      <c r="AK1618" s="688">
        <f t="shared" ca="1" si="376"/>
        <v>6942.6632986179084</v>
      </c>
      <c r="AM1618" s="688">
        <f>IFERROR($H1618/SUMIF($A:$A,$A1618,$H:$H)*SUMIF(Summary!$A$230:$A$266,$A1618,Summary!$P$230:$P$266),0)</f>
        <v>1312.0672810439985</v>
      </c>
      <c r="AN1618" s="688">
        <f>IFERROR($H1618/SUMIF($A:$A,$A1618,$H:$H)*(SUMIF(Summary!$A$230:$A$266,$A1618,Summary!$L$230:$L$266)+SUMIF(Summary!$A$281:$A$317,$A1618,Summary!$L$281:$L$317))-AM1618,0)</f>
        <v>1378.9097635277324</v>
      </c>
      <c r="AO1618" s="688">
        <f>IFERROR($H1618/SUMIF($A:$A,$A1618,$H:$H)*SUMIF(Summary!$A$230:$A$266,$A1618,Summary!$Q$230:$Q$266),0)</f>
        <v>1324.6613272199409</v>
      </c>
      <c r="AP1618" s="688">
        <f>IFERROR($H1618/SUMIF($A:$A,$A1618,$H:$H)*(SUMIF(Summary!$A$230:$A$266,$A1618,Summary!$L$230:$L$266)+SUMIF(Summary!$A$281:$A$317,$A1618,Summary!$L$281:$L$317))-AO1618,0)</f>
        <v>1366.31571735179</v>
      </c>
      <c r="AQ1618" s="306"/>
      <c r="AR1618" s="688">
        <f t="shared" ca="1" si="377"/>
        <v>8388.1372967366005</v>
      </c>
      <c r="AS1618" s="688">
        <f t="shared" ca="1" si="378"/>
        <v>8308.9790159696986</v>
      </c>
    </row>
    <row r="1619" spans="1:45" x14ac:dyDescent="0.2">
      <c r="A1619" s="423">
        <v>3642</v>
      </c>
      <c r="B1619" s="424">
        <v>2</v>
      </c>
      <c r="C1619" s="425" t="s">
        <v>318</v>
      </c>
      <c r="D1619" s="422">
        <f t="shared" si="379"/>
        <v>1667</v>
      </c>
      <c r="E1619" s="422">
        <f t="shared" si="380"/>
        <v>0</v>
      </c>
      <c r="F1619" s="422">
        <f t="shared" si="381"/>
        <v>675</v>
      </c>
      <c r="G1619" s="422">
        <f t="shared" si="382"/>
        <v>0</v>
      </c>
      <c r="H1619" s="22">
        <f t="shared" si="383"/>
        <v>2342</v>
      </c>
      <c r="I1619" s="116">
        <v>827</v>
      </c>
      <c r="J1619" s="116">
        <v>0</v>
      </c>
      <c r="K1619" s="116">
        <v>246</v>
      </c>
      <c r="L1619" s="116">
        <v>0</v>
      </c>
      <c r="M1619" s="22">
        <f t="shared" si="384"/>
        <v>1073</v>
      </c>
      <c r="N1619" s="116">
        <v>698</v>
      </c>
      <c r="O1619" s="116">
        <v>0</v>
      </c>
      <c r="P1619" s="116">
        <v>414</v>
      </c>
      <c r="Q1619" s="116">
        <v>0</v>
      </c>
      <c r="R1619" s="22">
        <f t="shared" si="385"/>
        <v>1112</v>
      </c>
      <c r="S1619" s="116">
        <v>142</v>
      </c>
      <c r="T1619" s="116">
        <v>0</v>
      </c>
      <c r="U1619" s="116">
        <v>15</v>
      </c>
      <c r="V1619" s="116">
        <v>0</v>
      </c>
      <c r="W1619" s="22">
        <f t="shared" si="386"/>
        <v>157</v>
      </c>
      <c r="X1619" s="22">
        <f t="shared" si="387"/>
        <v>78.066666666666663</v>
      </c>
      <c r="Y1619" s="22">
        <f ca="1">OFFSET('Cost Study'!$B$7,'Operations Support'!$C1619,'Operations Support'!$B1619)*$H1619</f>
        <v>5363.18</v>
      </c>
      <c r="Z1619" s="23">
        <f ca="1">Y1619*'Cost Study'!$B$31</f>
        <v>299543.95351715659</v>
      </c>
      <c r="AA1619" s="23">
        <f ca="1">IF(A1619=10298,1.51,1)*IF($B1619&lt;3,$D1619*'Cost Study'!$B$32*OFFSET('Cost Study'!$B$7,'Operations Support'!$C1619,'Operations Support'!$B1619),0)</f>
        <v>381.74300000000005</v>
      </c>
      <c r="AB1619" s="24">
        <f ca="1">AA1619*'Cost Study'!$B$31</f>
        <v>21321.083284077715</v>
      </c>
      <c r="AC1619" s="23">
        <f ca="1">Y1619*'Cost Study'!$B$31</f>
        <v>299543.95351715659</v>
      </c>
      <c r="AD1619" s="24">
        <f ca="1">AA1619*'Cost Study'!$B$31</f>
        <v>21321.083284077715</v>
      </c>
      <c r="AE1619" s="377">
        <f t="shared" ca="1" si="388"/>
        <v>320865.0368012343</v>
      </c>
      <c r="AF1619" s="377">
        <f t="shared" ca="1" si="389"/>
        <v>320865.0368012343</v>
      </c>
      <c r="AH1619" s="688">
        <f>IFERROR($H1619/SUMIF($A:$A,$A1619,$H:$H)*SUMIF(Summary!$A$110:$A$186,$A1619,Summary!$P$110:$P$186),0)</f>
        <v>146317.30010440291</v>
      </c>
      <c r="AI1619" s="689">
        <f t="shared" ca="1" si="375"/>
        <v>174547.73669683139</v>
      </c>
      <c r="AJ1619" s="688">
        <f>IFERROR(H1619/SUMIF(A:A,A1619,H:H)*SUMIF(Summary!$A$110:$A$186,'Operations Support'!A1619,Summary!$Q$110:$Q$186),0)</f>
        <v>147721.74548649325</v>
      </c>
      <c r="AK1619" s="688">
        <f t="shared" ca="1" si="376"/>
        <v>173143.29131474104</v>
      </c>
      <c r="AM1619" s="688">
        <f>IFERROR($H1619/SUMIF($A:$A,$A1619,$H:$H)*SUMIF(Summary!$A$230:$A$266,$A1619,Summary!$P$230:$P$266),0)</f>
        <v>27683.437587432833</v>
      </c>
      <c r="AN1619" s="688">
        <f>IFERROR($H1619/SUMIF($A:$A,$A1619,$H:$H)*(SUMIF(Summary!$A$230:$A$266,$A1619,Summary!$L$230:$L$266)+SUMIF(Summary!$A$281:$A$317,$A1619,Summary!$L$281:$L$317))-AM1619,0)</f>
        <v>29093.753749386931</v>
      </c>
      <c r="AO1619" s="688">
        <f>IFERROR($H1619/SUMIF($A:$A,$A1619,$H:$H)*SUMIF(Summary!$A$230:$A$266,$A1619,Summary!$Q$230:$Q$266),0)</f>
        <v>27949.160615757672</v>
      </c>
      <c r="AP1619" s="688">
        <f>IFERROR($H1619/SUMIF($A:$A,$A1619,$H:$H)*(SUMIF(Summary!$A$230:$A$266,$A1619,Summary!$L$230:$L$266)+SUMIF(Summary!$A$281:$A$317,$A1619,Summary!$L$281:$L$317))-AO1619,0)</f>
        <v>28828.030721062092</v>
      </c>
      <c r="AQ1619" s="306"/>
      <c r="AR1619" s="688">
        <f t="shared" ca="1" si="377"/>
        <v>203641.49044621832</v>
      </c>
      <c r="AS1619" s="688">
        <f t="shared" ca="1" si="378"/>
        <v>201971.32203580314</v>
      </c>
    </row>
    <row r="1620" spans="1:45" x14ac:dyDescent="0.2">
      <c r="A1620" s="423">
        <v>3642</v>
      </c>
      <c r="B1620" s="424">
        <v>2</v>
      </c>
      <c r="C1620" s="425" t="s">
        <v>319</v>
      </c>
      <c r="D1620" s="422">
        <f t="shared" si="379"/>
        <v>0</v>
      </c>
      <c r="E1620" s="422">
        <f t="shared" si="380"/>
        <v>0</v>
      </c>
      <c r="F1620" s="422">
        <f t="shared" si="381"/>
        <v>0</v>
      </c>
      <c r="G1620" s="422">
        <f t="shared" si="382"/>
        <v>0</v>
      </c>
      <c r="H1620" s="22">
        <f t="shared" si="383"/>
        <v>0</v>
      </c>
      <c r="I1620" s="116">
        <v>0</v>
      </c>
      <c r="J1620" s="116">
        <v>0</v>
      </c>
      <c r="K1620" s="116">
        <v>0</v>
      </c>
      <c r="L1620" s="116">
        <v>0</v>
      </c>
      <c r="M1620" s="22">
        <f t="shared" si="384"/>
        <v>0</v>
      </c>
      <c r="N1620" s="116">
        <v>0</v>
      </c>
      <c r="O1620" s="116">
        <v>0</v>
      </c>
      <c r="P1620" s="116">
        <v>0</v>
      </c>
      <c r="Q1620" s="116">
        <v>0</v>
      </c>
      <c r="R1620" s="22">
        <f t="shared" si="385"/>
        <v>0</v>
      </c>
      <c r="S1620" s="116">
        <v>0</v>
      </c>
      <c r="T1620" s="116">
        <v>0</v>
      </c>
      <c r="U1620" s="116">
        <v>0</v>
      </c>
      <c r="V1620" s="116">
        <v>0</v>
      </c>
      <c r="W1620" s="22">
        <f t="shared" si="386"/>
        <v>0</v>
      </c>
      <c r="X1620" s="22">
        <f t="shared" si="387"/>
        <v>0</v>
      </c>
      <c r="Y1620" s="22">
        <f ca="1">OFFSET('Cost Study'!$B$7,'Operations Support'!$C1620,'Operations Support'!$B1620)*$H1620</f>
        <v>0</v>
      </c>
      <c r="Z1620" s="23">
        <f ca="1">Y1620*'Cost Study'!$B$31</f>
        <v>0</v>
      </c>
      <c r="AA1620" s="23">
        <f ca="1">IF(A1620=10298,1.51,1)*IF($B1620&lt;3,$D1620*'Cost Study'!$B$32*OFFSET('Cost Study'!$B$7,'Operations Support'!$C1620,'Operations Support'!$B1620),0)</f>
        <v>0</v>
      </c>
      <c r="AB1620" s="24">
        <f ca="1">AA1620*'Cost Study'!$B$31</f>
        <v>0</v>
      </c>
      <c r="AC1620" s="23">
        <f ca="1">Y1620*'Cost Study'!$B$31</f>
        <v>0</v>
      </c>
      <c r="AD1620" s="24">
        <f ca="1">AA1620*'Cost Study'!$B$31</f>
        <v>0</v>
      </c>
      <c r="AE1620" s="377">
        <f t="shared" ca="1" si="388"/>
        <v>0</v>
      </c>
      <c r="AF1620" s="377">
        <f t="shared" ca="1" si="389"/>
        <v>0</v>
      </c>
      <c r="AH1620" s="688">
        <f>IFERROR($H1620/SUMIF($A:$A,$A1620,$H:$H)*SUMIF(Summary!$A$110:$A$186,$A1620,Summary!$P$110:$P$186),0)</f>
        <v>0</v>
      </c>
      <c r="AI1620" s="689">
        <f t="shared" ca="1" si="375"/>
        <v>0</v>
      </c>
      <c r="AJ1620" s="688">
        <f>IFERROR(H1620/SUMIF(A:A,A1620,H:H)*SUMIF(Summary!$A$110:$A$186,'Operations Support'!A1620,Summary!$Q$110:$Q$186),0)</f>
        <v>0</v>
      </c>
      <c r="AK1620" s="688">
        <f t="shared" ca="1" si="376"/>
        <v>0</v>
      </c>
      <c r="AM1620" s="688">
        <f>IFERROR($H1620/SUMIF($A:$A,$A1620,$H:$H)*SUMIF(Summary!$A$230:$A$266,$A1620,Summary!$P$230:$P$266),0)</f>
        <v>0</v>
      </c>
      <c r="AN1620" s="688">
        <f>IFERROR($H1620/SUMIF($A:$A,$A1620,$H:$H)*(SUMIF(Summary!$A$230:$A$266,$A1620,Summary!$L$230:$L$266)+SUMIF(Summary!$A$281:$A$317,$A1620,Summary!$L$281:$L$317))-AM1620,0)</f>
        <v>0</v>
      </c>
      <c r="AO1620" s="688">
        <f>IFERROR($H1620/SUMIF($A:$A,$A1620,$H:$H)*SUMIF(Summary!$A$230:$A$266,$A1620,Summary!$Q$230:$Q$266),0)</f>
        <v>0</v>
      </c>
      <c r="AP1620" s="688">
        <f>IFERROR($H1620/SUMIF($A:$A,$A1620,$H:$H)*(SUMIF(Summary!$A$230:$A$266,$A1620,Summary!$L$230:$L$266)+SUMIF(Summary!$A$281:$A$317,$A1620,Summary!$L$281:$L$317))-AO1620,0)</f>
        <v>0</v>
      </c>
      <c r="AQ1620" s="306"/>
      <c r="AR1620" s="688">
        <f t="shared" ca="1" si="377"/>
        <v>0</v>
      </c>
      <c r="AS1620" s="688">
        <f t="shared" ca="1" si="378"/>
        <v>0</v>
      </c>
    </row>
    <row r="1621" spans="1:45" x14ac:dyDescent="0.2">
      <c r="A1621" s="423">
        <v>3642</v>
      </c>
      <c r="B1621" s="424">
        <v>2</v>
      </c>
      <c r="C1621" s="425" t="s">
        <v>320</v>
      </c>
      <c r="D1621" s="422">
        <f t="shared" si="379"/>
        <v>0</v>
      </c>
      <c r="E1621" s="422">
        <f t="shared" si="380"/>
        <v>0</v>
      </c>
      <c r="F1621" s="422">
        <f t="shared" si="381"/>
        <v>0</v>
      </c>
      <c r="G1621" s="422">
        <f t="shared" si="382"/>
        <v>0</v>
      </c>
      <c r="H1621" s="22">
        <f t="shared" si="383"/>
        <v>0</v>
      </c>
      <c r="I1621" s="116">
        <v>0</v>
      </c>
      <c r="J1621" s="116">
        <v>0</v>
      </c>
      <c r="K1621" s="116">
        <v>0</v>
      </c>
      <c r="L1621" s="116">
        <v>0</v>
      </c>
      <c r="M1621" s="22">
        <f t="shared" si="384"/>
        <v>0</v>
      </c>
      <c r="N1621" s="116">
        <v>0</v>
      </c>
      <c r="O1621" s="116">
        <v>0</v>
      </c>
      <c r="P1621" s="116">
        <v>0</v>
      </c>
      <c r="Q1621" s="116">
        <v>0</v>
      </c>
      <c r="R1621" s="22">
        <f t="shared" si="385"/>
        <v>0</v>
      </c>
      <c r="S1621" s="116">
        <v>0</v>
      </c>
      <c r="T1621" s="116">
        <v>0</v>
      </c>
      <c r="U1621" s="116">
        <v>0</v>
      </c>
      <c r="V1621" s="116">
        <v>0</v>
      </c>
      <c r="W1621" s="22">
        <f t="shared" si="386"/>
        <v>0</v>
      </c>
      <c r="X1621" s="22">
        <f t="shared" si="387"/>
        <v>0</v>
      </c>
      <c r="Y1621" s="22">
        <f ca="1">OFFSET('Cost Study'!$B$7,'Operations Support'!$C1621,'Operations Support'!$B1621)*$H1621</f>
        <v>0</v>
      </c>
      <c r="Z1621" s="23">
        <f ca="1">Y1621*'Cost Study'!$B$31</f>
        <v>0</v>
      </c>
      <c r="AA1621" s="23">
        <f ca="1">IF(A1621=10298,1.51,1)*IF($B1621&lt;3,$D1621*'Cost Study'!$B$32*OFFSET('Cost Study'!$B$7,'Operations Support'!$C1621,'Operations Support'!$B1621),0)</f>
        <v>0</v>
      </c>
      <c r="AB1621" s="24">
        <f ca="1">AA1621*'Cost Study'!$B$31</f>
        <v>0</v>
      </c>
      <c r="AC1621" s="23">
        <f ca="1">Y1621*'Cost Study'!$B$31</f>
        <v>0</v>
      </c>
      <c r="AD1621" s="24">
        <f ca="1">AA1621*'Cost Study'!$B$31</f>
        <v>0</v>
      </c>
      <c r="AE1621" s="377">
        <f t="shared" ca="1" si="388"/>
        <v>0</v>
      </c>
      <c r="AF1621" s="377">
        <f t="shared" ca="1" si="389"/>
        <v>0</v>
      </c>
      <c r="AH1621" s="688">
        <f>IFERROR($H1621/SUMIF($A:$A,$A1621,$H:$H)*SUMIF(Summary!$A$110:$A$186,$A1621,Summary!$P$110:$P$186),0)</f>
        <v>0</v>
      </c>
      <c r="AI1621" s="689">
        <f t="shared" ca="1" si="375"/>
        <v>0</v>
      </c>
      <c r="AJ1621" s="688">
        <f>IFERROR(H1621/SUMIF(A:A,A1621,H:H)*SUMIF(Summary!$A$110:$A$186,'Operations Support'!A1621,Summary!$Q$110:$Q$186),0)</f>
        <v>0</v>
      </c>
      <c r="AK1621" s="688">
        <f t="shared" ca="1" si="376"/>
        <v>0</v>
      </c>
      <c r="AM1621" s="688">
        <f>IFERROR($H1621/SUMIF($A:$A,$A1621,$H:$H)*SUMIF(Summary!$A$230:$A$266,$A1621,Summary!$P$230:$P$266),0)</f>
        <v>0</v>
      </c>
      <c r="AN1621" s="688">
        <f>IFERROR($H1621/SUMIF($A:$A,$A1621,$H:$H)*(SUMIF(Summary!$A$230:$A$266,$A1621,Summary!$L$230:$L$266)+SUMIF(Summary!$A$281:$A$317,$A1621,Summary!$L$281:$L$317))-AM1621,0)</f>
        <v>0</v>
      </c>
      <c r="AO1621" s="688">
        <f>IFERROR($H1621/SUMIF($A:$A,$A1621,$H:$H)*SUMIF(Summary!$A$230:$A$266,$A1621,Summary!$Q$230:$Q$266),0)</f>
        <v>0</v>
      </c>
      <c r="AP1621" s="688">
        <f>IFERROR($H1621/SUMIF($A:$A,$A1621,$H:$H)*(SUMIF(Summary!$A$230:$A$266,$A1621,Summary!$L$230:$L$266)+SUMIF(Summary!$A$281:$A$317,$A1621,Summary!$L$281:$L$317))-AO1621,0)</f>
        <v>0</v>
      </c>
      <c r="AQ1621" s="306"/>
      <c r="AR1621" s="688">
        <f t="shared" ca="1" si="377"/>
        <v>0</v>
      </c>
      <c r="AS1621" s="688">
        <f t="shared" ca="1" si="378"/>
        <v>0</v>
      </c>
    </row>
    <row r="1622" spans="1:45" x14ac:dyDescent="0.2">
      <c r="A1622" s="423">
        <v>3642</v>
      </c>
      <c r="B1622" s="424">
        <v>3</v>
      </c>
      <c r="C1622" s="425" t="s">
        <v>300</v>
      </c>
      <c r="D1622" s="422">
        <f t="shared" si="379"/>
        <v>3834</v>
      </c>
      <c r="E1622" s="422">
        <f t="shared" si="380"/>
        <v>0</v>
      </c>
      <c r="F1622" s="422">
        <f t="shared" si="381"/>
        <v>2403</v>
      </c>
      <c r="G1622" s="422">
        <f t="shared" si="382"/>
        <v>0</v>
      </c>
      <c r="H1622" s="22">
        <f t="shared" si="383"/>
        <v>6237</v>
      </c>
      <c r="I1622" s="116">
        <v>1531</v>
      </c>
      <c r="J1622" s="116">
        <v>0</v>
      </c>
      <c r="K1622" s="116">
        <v>882</v>
      </c>
      <c r="L1622" s="116">
        <v>0</v>
      </c>
      <c r="M1622" s="22">
        <f t="shared" si="384"/>
        <v>2413</v>
      </c>
      <c r="N1622" s="116">
        <v>1723</v>
      </c>
      <c r="O1622" s="116">
        <v>0</v>
      </c>
      <c r="P1622" s="116">
        <v>1128</v>
      </c>
      <c r="Q1622" s="116">
        <v>0</v>
      </c>
      <c r="R1622" s="22">
        <f t="shared" si="385"/>
        <v>2851</v>
      </c>
      <c r="S1622" s="116">
        <v>580</v>
      </c>
      <c r="T1622" s="116">
        <v>0</v>
      </c>
      <c r="U1622" s="116">
        <v>393</v>
      </c>
      <c r="V1622" s="116">
        <v>0</v>
      </c>
      <c r="W1622" s="22">
        <f t="shared" si="386"/>
        <v>973</v>
      </c>
      <c r="X1622" s="22">
        <f t="shared" si="387"/>
        <v>259.875</v>
      </c>
      <c r="Y1622" s="22">
        <f ca="1">OFFSET('Cost Study'!$B$7,'Operations Support'!$C1622,'Operations Support'!$B1622)*$H1622</f>
        <v>26819.1</v>
      </c>
      <c r="Z1622" s="23">
        <f ca="1">Y1622*'Cost Study'!$B$31</f>
        <v>1497898.493761532</v>
      </c>
      <c r="AA1622" s="23">
        <f ca="1">IF(A1622=10298,1.51,1)*IF($B1622&lt;3,$D1622*'Cost Study'!$B$32*OFFSET('Cost Study'!$B$7,'Operations Support'!$C1622,'Operations Support'!$B1622),0)</f>
        <v>0</v>
      </c>
      <c r="AB1622" s="24">
        <f ca="1">AA1622*'Cost Study'!$B$31</f>
        <v>0</v>
      </c>
      <c r="AC1622" s="23">
        <f ca="1">Y1622*'Cost Study'!$B$31</f>
        <v>1497898.493761532</v>
      </c>
      <c r="AD1622" s="24">
        <f ca="1">AA1622*'Cost Study'!$B$31</f>
        <v>0</v>
      </c>
      <c r="AE1622" s="377">
        <f t="shared" ca="1" si="388"/>
        <v>1497898.493761532</v>
      </c>
      <c r="AF1622" s="377">
        <f t="shared" ca="1" si="389"/>
        <v>1497898.493761532</v>
      </c>
      <c r="AH1622" s="688">
        <f>IFERROR($H1622/SUMIF($A:$A,$A1622,$H:$H)*SUMIF(Summary!$A$110:$A$186,$A1622,Summary!$P$110:$P$186),0)</f>
        <v>389658.83892022236</v>
      </c>
      <c r="AI1622" s="689">
        <f t="shared" ca="1" si="375"/>
        <v>1108239.6548413096</v>
      </c>
      <c r="AJ1622" s="688">
        <f>IFERROR(H1622/SUMIF(A:A,A1622,H:H)*SUMIF(Summary!$A$110:$A$186,'Operations Support'!A1622,Summary!$Q$110:$Q$186),0)</f>
        <v>393399.02929088741</v>
      </c>
      <c r="AK1622" s="688">
        <f t="shared" ca="1" si="376"/>
        <v>1104499.4644706445</v>
      </c>
      <c r="AM1622" s="688">
        <f>IFERROR($H1622/SUMIF($A:$A,$A1622,$H:$H)*SUMIF(Summary!$A$230:$A$266,$A1622,Summary!$P$230:$P$266),0)</f>
        <v>73723.996683526289</v>
      </c>
      <c r="AN1622" s="688">
        <f>IFERROR($H1622/SUMIF($A:$A,$A1622,$H:$H)*(SUMIF(Summary!$A$230:$A$266,$A1622,Summary!$L$230:$L$266)+SUMIF(Summary!$A$281:$A$317,$A1622,Summary!$L$281:$L$317))-AM1622,0)</f>
        <v>77479.82157767989</v>
      </c>
      <c r="AO1622" s="688">
        <f>IFERROR($H1622/SUMIF($A:$A,$A1622,$H:$H)*SUMIF(Summary!$A$230:$A$266,$A1622,Summary!$Q$230:$Q$266),0)</f>
        <v>74431.645926763696</v>
      </c>
      <c r="AP1622" s="688">
        <f>IFERROR($H1622/SUMIF($A:$A,$A1622,$H:$H)*(SUMIF(Summary!$A$230:$A$266,$A1622,Summary!$L$230:$L$266)+SUMIF(Summary!$A$281:$A$317,$A1622,Summary!$L$281:$L$317))-AO1622,0)</f>
        <v>76772.172334442483</v>
      </c>
      <c r="AQ1622" s="306"/>
      <c r="AR1622" s="688">
        <f t="shared" ca="1" si="377"/>
        <v>1185719.4764189895</v>
      </c>
      <c r="AS1622" s="688">
        <f t="shared" ca="1" si="378"/>
        <v>1181271.6368050869</v>
      </c>
    </row>
    <row r="1623" spans="1:45" x14ac:dyDescent="0.2">
      <c r="A1623" s="423">
        <v>3642</v>
      </c>
      <c r="B1623" s="424">
        <v>3</v>
      </c>
      <c r="C1623" s="425" t="s">
        <v>301</v>
      </c>
      <c r="D1623" s="422">
        <f t="shared" si="379"/>
        <v>500</v>
      </c>
      <c r="E1623" s="422">
        <f t="shared" si="380"/>
        <v>0</v>
      </c>
      <c r="F1623" s="422">
        <f t="shared" si="381"/>
        <v>30</v>
      </c>
      <c r="G1623" s="422">
        <f t="shared" si="382"/>
        <v>0</v>
      </c>
      <c r="H1623" s="22">
        <f t="shared" si="383"/>
        <v>530</v>
      </c>
      <c r="I1623" s="116">
        <v>288</v>
      </c>
      <c r="J1623" s="116">
        <v>0</v>
      </c>
      <c r="K1623" s="116">
        <v>9</v>
      </c>
      <c r="L1623" s="116">
        <v>0</v>
      </c>
      <c r="M1623" s="22">
        <f t="shared" si="384"/>
        <v>297</v>
      </c>
      <c r="N1623" s="116">
        <v>194</v>
      </c>
      <c r="O1623" s="116">
        <v>0</v>
      </c>
      <c r="P1623" s="116">
        <v>21</v>
      </c>
      <c r="Q1623" s="116">
        <v>0</v>
      </c>
      <c r="R1623" s="22">
        <f t="shared" si="385"/>
        <v>215</v>
      </c>
      <c r="S1623" s="116">
        <v>18</v>
      </c>
      <c r="T1623" s="116">
        <v>0</v>
      </c>
      <c r="U1623" s="116">
        <v>0</v>
      </c>
      <c r="V1623" s="116">
        <v>0</v>
      </c>
      <c r="W1623" s="22">
        <f t="shared" si="386"/>
        <v>18</v>
      </c>
      <c r="X1623" s="22">
        <f t="shared" si="387"/>
        <v>22.083333333333332</v>
      </c>
      <c r="Y1623" s="22">
        <f ca="1">OFFSET('Cost Study'!$B$7,'Operations Support'!$C1623,'Operations Support'!$B1623)*$H1623</f>
        <v>3884.9</v>
      </c>
      <c r="Z1623" s="23">
        <f ca="1">Y1623*'Cost Study'!$B$31</f>
        <v>216979.16255259037</v>
      </c>
      <c r="AA1623" s="23">
        <f ca="1">IF(A1623=10298,1.51,1)*IF($B1623&lt;3,$D1623*'Cost Study'!$B$32*OFFSET('Cost Study'!$B$7,'Operations Support'!$C1623,'Operations Support'!$B1623),0)</f>
        <v>0</v>
      </c>
      <c r="AB1623" s="24">
        <f ca="1">AA1623*'Cost Study'!$B$31</f>
        <v>0</v>
      </c>
      <c r="AC1623" s="23">
        <f ca="1">Y1623*'Cost Study'!$B$31</f>
        <v>216979.16255259037</v>
      </c>
      <c r="AD1623" s="24">
        <f ca="1">AA1623*'Cost Study'!$B$31</f>
        <v>0</v>
      </c>
      <c r="AE1623" s="377">
        <f t="shared" ca="1" si="388"/>
        <v>216979.16255259037</v>
      </c>
      <c r="AF1623" s="377">
        <f t="shared" ca="1" si="389"/>
        <v>216979.16255259037</v>
      </c>
      <c r="AH1623" s="688">
        <f>IFERROR($H1623/SUMIF($A:$A,$A1623,$H:$H)*SUMIF(Summary!$A$110:$A$186,$A1623,Summary!$P$110:$P$186),0)</f>
        <v>33111.942380586479</v>
      </c>
      <c r="AI1623" s="689">
        <f t="shared" ca="1" si="375"/>
        <v>183867.2201720039</v>
      </c>
      <c r="AJ1623" s="688">
        <f>IFERROR(H1623/SUMIF(A:A,A1623,H:H)*SUMIF(Summary!$A$110:$A$186,'Operations Support'!A1623,Summary!$Q$110:$Q$186),0)</f>
        <v>33429.771608813586</v>
      </c>
      <c r="AK1623" s="688">
        <f t="shared" ca="1" si="376"/>
        <v>183549.39094377679</v>
      </c>
      <c r="AM1623" s="688">
        <f>IFERROR($H1623/SUMIF($A:$A,$A1623,$H:$H)*SUMIF(Summary!$A$230:$A$266,$A1623,Summary!$P$230:$P$266),0)</f>
        <v>6264.8257563362095</v>
      </c>
      <c r="AN1623" s="688">
        <f>IFERROR($H1623/SUMIF($A:$A,$A1623,$H:$H)*(SUMIF(Summary!$A$230:$A$266,$A1623,Summary!$L$230:$L$266)+SUMIF(Summary!$A$281:$A$317,$A1623,Summary!$L$281:$L$317))-AM1623,0)</f>
        <v>6583.9835555828668</v>
      </c>
      <c r="AO1623" s="688">
        <f>IFERROR($H1623/SUMIF($A:$A,$A1623,$H:$H)*SUMIF(Summary!$A$230:$A$266,$A1623,Summary!$Q$230:$Q$266),0)</f>
        <v>6324.9594903294474</v>
      </c>
      <c r="AP1623" s="688">
        <f>IFERROR($H1623/SUMIF($A:$A,$A1623,$H:$H)*(SUMIF(Summary!$A$230:$A$266,$A1623,Summary!$L$230:$L$266)+SUMIF(Summary!$A$281:$A$317,$A1623,Summary!$L$281:$L$317))-AO1623,0)</f>
        <v>6523.8498215896288</v>
      </c>
      <c r="AQ1623" s="306"/>
      <c r="AR1623" s="688">
        <f t="shared" ca="1" si="377"/>
        <v>190451.20372758678</v>
      </c>
      <c r="AS1623" s="688">
        <f t="shared" ca="1" si="378"/>
        <v>190073.24076536641</v>
      </c>
    </row>
    <row r="1624" spans="1:45" s="15" customFormat="1" x14ac:dyDescent="0.2">
      <c r="A1624" s="423">
        <v>3642</v>
      </c>
      <c r="B1624" s="424">
        <v>3</v>
      </c>
      <c r="C1624" s="425" t="s">
        <v>302</v>
      </c>
      <c r="D1624" s="422">
        <f t="shared" si="379"/>
        <v>30</v>
      </c>
      <c r="E1624" s="422">
        <f t="shared" si="380"/>
        <v>0</v>
      </c>
      <c r="F1624" s="422">
        <f t="shared" si="381"/>
        <v>159</v>
      </c>
      <c r="G1624" s="422">
        <f t="shared" si="382"/>
        <v>0</v>
      </c>
      <c r="H1624" s="22">
        <f t="shared" si="383"/>
        <v>189</v>
      </c>
      <c r="I1624" s="116">
        <v>30</v>
      </c>
      <c r="J1624" s="116">
        <v>0</v>
      </c>
      <c r="K1624" s="116">
        <v>51</v>
      </c>
      <c r="L1624" s="116">
        <v>0</v>
      </c>
      <c r="M1624" s="22">
        <f t="shared" si="384"/>
        <v>81</v>
      </c>
      <c r="N1624" s="116">
        <v>0</v>
      </c>
      <c r="O1624" s="116">
        <v>0</v>
      </c>
      <c r="P1624" s="116">
        <v>108</v>
      </c>
      <c r="Q1624" s="116">
        <v>0</v>
      </c>
      <c r="R1624" s="22">
        <f t="shared" si="385"/>
        <v>108</v>
      </c>
      <c r="S1624" s="116">
        <v>0</v>
      </c>
      <c r="T1624" s="116">
        <v>0</v>
      </c>
      <c r="U1624" s="116">
        <v>0</v>
      </c>
      <c r="V1624" s="116">
        <v>0</v>
      </c>
      <c r="W1624" s="22">
        <f t="shared" si="386"/>
        <v>0</v>
      </c>
      <c r="X1624" s="22">
        <f t="shared" si="387"/>
        <v>7.875</v>
      </c>
      <c r="Y1624" s="22">
        <f ca="1">OFFSET('Cost Study'!$B$7,'Operations Support'!$C1624,'Operations Support'!$B1624)*$H1624</f>
        <v>1264.4100000000001</v>
      </c>
      <c r="Z1624" s="23">
        <f ca="1">Y1624*'Cost Study'!$B$31</f>
        <v>70619.738712224455</v>
      </c>
      <c r="AA1624" s="23">
        <f ca="1">IF(A1624=10298,1.51,1)*IF($B1624&lt;3,$D1624*'Cost Study'!$B$32*OFFSET('Cost Study'!$B$7,'Operations Support'!$C1624,'Operations Support'!$B1624),0)</f>
        <v>0</v>
      </c>
      <c r="AB1624" s="24">
        <f ca="1">AA1624*'Cost Study'!$B$31</f>
        <v>0</v>
      </c>
      <c r="AC1624" s="23">
        <f ca="1">Y1624*'Cost Study'!$B$31</f>
        <v>70619.738712224455</v>
      </c>
      <c r="AD1624" s="24">
        <f ca="1">AA1624*'Cost Study'!$B$31</f>
        <v>0</v>
      </c>
      <c r="AE1624" s="377">
        <f t="shared" ca="1" si="388"/>
        <v>70619.738712224455</v>
      </c>
      <c r="AF1624" s="377">
        <f t="shared" ca="1" si="389"/>
        <v>70619.738712224455</v>
      </c>
      <c r="AH1624" s="688">
        <f>IFERROR($H1624/SUMIF($A:$A,$A1624,$H:$H)*SUMIF(Summary!$A$110:$A$186,$A1624,Summary!$P$110:$P$186),0)</f>
        <v>11807.843603643103</v>
      </c>
      <c r="AI1624" s="689">
        <f t="shared" ca="1" si="375"/>
        <v>58811.895108581353</v>
      </c>
      <c r="AJ1624" s="688">
        <f>IFERROR(H1624/SUMIF(A:A,A1624,H:H)*SUMIF(Summary!$A$110:$A$186,'Operations Support'!A1624,Summary!$Q$110:$Q$186),0)</f>
        <v>11921.182705784466</v>
      </c>
      <c r="AK1624" s="688">
        <f t="shared" ca="1" si="376"/>
        <v>58698.556006439991</v>
      </c>
      <c r="AL1624" s="1"/>
      <c r="AM1624" s="688">
        <f>IFERROR($H1624/SUMIF($A:$A,$A1624,$H:$H)*SUMIF(Summary!$A$230:$A$266,$A1624,Summary!$P$230:$P$266),0)</f>
        <v>2234.0605055614028</v>
      </c>
      <c r="AN1624" s="688">
        <f>IFERROR($H1624/SUMIF($A:$A,$A1624,$H:$H)*(SUMIF(Summary!$A$230:$A$266,$A1624,Summary!$L$230:$L$266)+SUMIF(Summary!$A$281:$A$317,$A1624,Summary!$L$281:$L$317))-AM1624,0)</f>
        <v>2347.8733811418147</v>
      </c>
      <c r="AO1624" s="688">
        <f>IFERROR($H1624/SUMIF($A:$A,$A1624,$H:$H)*SUMIF(Summary!$A$230:$A$266,$A1624,Summary!$Q$230:$Q$266),0)</f>
        <v>2255.5044220231425</v>
      </c>
      <c r="AP1624" s="688">
        <f>IFERROR($H1624/SUMIF($A:$A,$A1624,$H:$H)*(SUMIF(Summary!$A$230:$A$266,$A1624,Summary!$L$230:$L$266)+SUMIF(Summary!$A$281:$A$317,$A1624,Summary!$L$281:$L$317))-AO1624,0)</f>
        <v>2326.4294646800749</v>
      </c>
      <c r="AQ1624" s="306"/>
      <c r="AR1624" s="688">
        <f t="shared" ca="1" si="377"/>
        <v>61159.768489723167</v>
      </c>
      <c r="AS1624" s="688">
        <f t="shared" ca="1" si="378"/>
        <v>61024.985471120068</v>
      </c>
    </row>
    <row r="1625" spans="1:45" x14ac:dyDescent="0.2">
      <c r="A1625" s="423">
        <v>3642</v>
      </c>
      <c r="B1625" s="424">
        <v>3</v>
      </c>
      <c r="C1625" s="425" t="s">
        <v>303</v>
      </c>
      <c r="D1625" s="422">
        <f t="shared" si="379"/>
        <v>1422</v>
      </c>
      <c r="E1625" s="422">
        <f t="shared" si="380"/>
        <v>0</v>
      </c>
      <c r="F1625" s="422">
        <f t="shared" si="381"/>
        <v>702</v>
      </c>
      <c r="G1625" s="422">
        <f t="shared" si="382"/>
        <v>0</v>
      </c>
      <c r="H1625" s="22">
        <f t="shared" si="383"/>
        <v>2124</v>
      </c>
      <c r="I1625" s="116">
        <v>633</v>
      </c>
      <c r="J1625" s="116">
        <v>0</v>
      </c>
      <c r="K1625" s="116">
        <v>312</v>
      </c>
      <c r="L1625" s="116">
        <v>0</v>
      </c>
      <c r="M1625" s="22">
        <f t="shared" si="384"/>
        <v>945</v>
      </c>
      <c r="N1625" s="116">
        <v>651</v>
      </c>
      <c r="O1625" s="116">
        <v>0</v>
      </c>
      <c r="P1625" s="116">
        <v>357</v>
      </c>
      <c r="Q1625" s="116">
        <v>0</v>
      </c>
      <c r="R1625" s="22">
        <f t="shared" si="385"/>
        <v>1008</v>
      </c>
      <c r="S1625" s="116">
        <v>138</v>
      </c>
      <c r="T1625" s="116">
        <v>0</v>
      </c>
      <c r="U1625" s="116">
        <v>33</v>
      </c>
      <c r="V1625" s="116">
        <v>0</v>
      </c>
      <c r="W1625" s="22">
        <f t="shared" si="386"/>
        <v>171</v>
      </c>
      <c r="X1625" s="22">
        <f t="shared" si="387"/>
        <v>88.5</v>
      </c>
      <c r="Y1625" s="22">
        <f ca="1">OFFSET('Cost Study'!$B$7,'Operations Support'!$C1625,'Operations Support'!$B1625)*$H1625</f>
        <v>5118.84</v>
      </c>
      <c r="Z1625" s="23">
        <f ca="1">Y1625*'Cost Study'!$B$31</f>
        <v>285897.09296010237</v>
      </c>
      <c r="AA1625" s="23">
        <f ca="1">IF(A1625=10298,1.51,1)*IF($B1625&lt;3,$D1625*'Cost Study'!$B$32*OFFSET('Cost Study'!$B$7,'Operations Support'!$C1625,'Operations Support'!$B1625),0)</f>
        <v>0</v>
      </c>
      <c r="AB1625" s="24">
        <f ca="1">AA1625*'Cost Study'!$B$31</f>
        <v>0</v>
      </c>
      <c r="AC1625" s="23">
        <f ca="1">Y1625*'Cost Study'!$B$31</f>
        <v>285897.09296010237</v>
      </c>
      <c r="AD1625" s="24">
        <f ca="1">AA1625*'Cost Study'!$B$31</f>
        <v>0</v>
      </c>
      <c r="AE1625" s="377">
        <f t="shared" ca="1" si="388"/>
        <v>285897.09296010237</v>
      </c>
      <c r="AF1625" s="377">
        <f t="shared" ca="1" si="389"/>
        <v>285897.09296010237</v>
      </c>
      <c r="AH1625" s="688">
        <f>IFERROR($H1625/SUMIF($A:$A,$A1625,$H:$H)*SUMIF(Summary!$A$110:$A$186,$A1625,Summary!$P$110:$P$186),0)</f>
        <v>132697.67097427489</v>
      </c>
      <c r="AI1625" s="689">
        <f t="shared" ca="1" si="375"/>
        <v>153199.42198582747</v>
      </c>
      <c r="AJ1625" s="688">
        <f>IFERROR(H1625/SUMIF(A:A,A1625,H:H)*SUMIF(Summary!$A$110:$A$186,'Operations Support'!A1625,Summary!$Q$110:$Q$186),0)</f>
        <v>133971.38659833974</v>
      </c>
      <c r="AK1625" s="688">
        <f t="shared" ca="1" si="376"/>
        <v>151925.70636176263</v>
      </c>
      <c r="AM1625" s="688">
        <f>IFERROR($H1625/SUMIF($A:$A,$A1625,$H:$H)*SUMIF(Summary!$A$230:$A$266,$A1625,Summary!$P$230:$P$266),0)</f>
        <v>25106.584729166243</v>
      </c>
      <c r="AN1625" s="688">
        <f>IFERROR($H1625/SUMIF($A:$A,$A1625,$H:$H)*(SUMIF(Summary!$A$230:$A$266,$A1625,Summary!$L$230:$L$266)+SUMIF(Summary!$A$281:$A$317,$A1625,Summary!$L$281:$L$317))-AM1625,0)</f>
        <v>26385.624664260395</v>
      </c>
      <c r="AO1625" s="688">
        <f>IFERROR($H1625/SUMIF($A:$A,$A1625,$H:$H)*SUMIF(Summary!$A$230:$A$266,$A1625,Summary!$Q$230:$Q$266),0)</f>
        <v>25347.57350464103</v>
      </c>
      <c r="AP1625" s="688">
        <f>IFERROR($H1625/SUMIF($A:$A,$A1625,$H:$H)*(SUMIF(Summary!$A$230:$A$266,$A1625,Summary!$L$230:$L$266)+SUMIF(Summary!$A$281:$A$317,$A1625,Summary!$L$281:$L$317))-AO1625,0)</f>
        <v>26144.635888785608</v>
      </c>
      <c r="AQ1625" s="306"/>
      <c r="AR1625" s="688">
        <f t="shared" ca="1" si="377"/>
        <v>179585.04665008787</v>
      </c>
      <c r="AS1625" s="688">
        <f t="shared" ca="1" si="378"/>
        <v>178070.34225054824</v>
      </c>
    </row>
    <row r="1626" spans="1:45" x14ac:dyDescent="0.2">
      <c r="A1626" s="423">
        <v>3642</v>
      </c>
      <c r="B1626" s="424">
        <v>3</v>
      </c>
      <c r="C1626" s="425" t="s">
        <v>304</v>
      </c>
      <c r="D1626" s="422">
        <f t="shared" si="379"/>
        <v>0</v>
      </c>
      <c r="E1626" s="422">
        <f t="shared" si="380"/>
        <v>0</v>
      </c>
      <c r="F1626" s="422">
        <f t="shared" si="381"/>
        <v>0</v>
      </c>
      <c r="G1626" s="422">
        <f t="shared" si="382"/>
        <v>0</v>
      </c>
      <c r="H1626" s="22">
        <f t="shared" si="383"/>
        <v>0</v>
      </c>
      <c r="I1626" s="116">
        <v>0</v>
      </c>
      <c r="J1626" s="116">
        <v>0</v>
      </c>
      <c r="K1626" s="116">
        <v>0</v>
      </c>
      <c r="L1626" s="116">
        <v>0</v>
      </c>
      <c r="M1626" s="22">
        <f t="shared" si="384"/>
        <v>0</v>
      </c>
      <c r="N1626" s="116">
        <v>0</v>
      </c>
      <c r="O1626" s="116">
        <v>0</v>
      </c>
      <c r="P1626" s="116">
        <v>0</v>
      </c>
      <c r="Q1626" s="116">
        <v>0</v>
      </c>
      <c r="R1626" s="22">
        <f t="shared" si="385"/>
        <v>0</v>
      </c>
      <c r="S1626" s="116">
        <v>0</v>
      </c>
      <c r="T1626" s="116">
        <v>0</v>
      </c>
      <c r="U1626" s="116">
        <v>0</v>
      </c>
      <c r="V1626" s="116">
        <v>0</v>
      </c>
      <c r="W1626" s="22">
        <f t="shared" si="386"/>
        <v>0</v>
      </c>
      <c r="X1626" s="22">
        <f t="shared" si="387"/>
        <v>0</v>
      </c>
      <c r="Y1626" s="22">
        <f ca="1">OFFSET('Cost Study'!$B$7,'Operations Support'!$C1626,'Operations Support'!$B1626)*$H1626</f>
        <v>0</v>
      </c>
      <c r="Z1626" s="23">
        <f ca="1">Y1626*'Cost Study'!$B$31</f>
        <v>0</v>
      </c>
      <c r="AA1626" s="23">
        <f ca="1">IF(A1626=10298,1.51,1)*IF($B1626&lt;3,$D1626*'Cost Study'!$B$32*OFFSET('Cost Study'!$B$7,'Operations Support'!$C1626,'Operations Support'!$B1626),0)</f>
        <v>0</v>
      </c>
      <c r="AB1626" s="24">
        <f ca="1">AA1626*'Cost Study'!$B$31</f>
        <v>0</v>
      </c>
      <c r="AC1626" s="23">
        <f ca="1">Y1626*'Cost Study'!$B$31</f>
        <v>0</v>
      </c>
      <c r="AD1626" s="24">
        <f ca="1">AA1626*'Cost Study'!$B$31</f>
        <v>0</v>
      </c>
      <c r="AE1626" s="377">
        <f t="shared" ca="1" si="388"/>
        <v>0</v>
      </c>
      <c r="AF1626" s="377">
        <f t="shared" ca="1" si="389"/>
        <v>0</v>
      </c>
      <c r="AH1626" s="688">
        <f>IFERROR($H1626/SUMIF($A:$A,$A1626,$H:$H)*SUMIF(Summary!$A$110:$A$186,$A1626,Summary!$P$110:$P$186),0)</f>
        <v>0</v>
      </c>
      <c r="AI1626" s="689">
        <f t="shared" ca="1" si="375"/>
        <v>0</v>
      </c>
      <c r="AJ1626" s="688">
        <f>IFERROR(H1626/SUMIF(A:A,A1626,H:H)*SUMIF(Summary!$A$110:$A$186,'Operations Support'!A1626,Summary!$Q$110:$Q$186),0)</f>
        <v>0</v>
      </c>
      <c r="AK1626" s="688">
        <f t="shared" ca="1" si="376"/>
        <v>0</v>
      </c>
      <c r="AM1626" s="688">
        <f>IFERROR($H1626/SUMIF($A:$A,$A1626,$H:$H)*SUMIF(Summary!$A$230:$A$266,$A1626,Summary!$P$230:$P$266),0)</f>
        <v>0</v>
      </c>
      <c r="AN1626" s="688">
        <f>IFERROR($H1626/SUMIF($A:$A,$A1626,$H:$H)*(SUMIF(Summary!$A$230:$A$266,$A1626,Summary!$L$230:$L$266)+SUMIF(Summary!$A$281:$A$317,$A1626,Summary!$L$281:$L$317))-AM1626,0)</f>
        <v>0</v>
      </c>
      <c r="AO1626" s="688">
        <f>IFERROR($H1626/SUMIF($A:$A,$A1626,$H:$H)*SUMIF(Summary!$A$230:$A$266,$A1626,Summary!$Q$230:$Q$266),0)</f>
        <v>0</v>
      </c>
      <c r="AP1626" s="688">
        <f>IFERROR($H1626/SUMIF($A:$A,$A1626,$H:$H)*(SUMIF(Summary!$A$230:$A$266,$A1626,Summary!$L$230:$L$266)+SUMIF(Summary!$A$281:$A$317,$A1626,Summary!$L$281:$L$317))-AO1626,0)</f>
        <v>0</v>
      </c>
      <c r="AQ1626" s="306"/>
      <c r="AR1626" s="688">
        <f t="shared" ca="1" si="377"/>
        <v>0</v>
      </c>
      <c r="AS1626" s="688">
        <f t="shared" ca="1" si="378"/>
        <v>0</v>
      </c>
    </row>
    <row r="1627" spans="1:45" x14ac:dyDescent="0.2">
      <c r="A1627" s="423">
        <v>3642</v>
      </c>
      <c r="B1627" s="424">
        <v>3</v>
      </c>
      <c r="C1627" s="425" t="s">
        <v>305</v>
      </c>
      <c r="D1627" s="422">
        <f t="shared" si="379"/>
        <v>510</v>
      </c>
      <c r="E1627" s="422">
        <f t="shared" si="380"/>
        <v>0</v>
      </c>
      <c r="F1627" s="422">
        <f t="shared" si="381"/>
        <v>51</v>
      </c>
      <c r="G1627" s="422">
        <f t="shared" si="382"/>
        <v>0</v>
      </c>
      <c r="H1627" s="22">
        <f t="shared" si="383"/>
        <v>561</v>
      </c>
      <c r="I1627" s="116">
        <v>226</v>
      </c>
      <c r="J1627" s="116">
        <v>0</v>
      </c>
      <c r="K1627" s="116">
        <v>24</v>
      </c>
      <c r="L1627" s="116">
        <v>0</v>
      </c>
      <c r="M1627" s="22">
        <f t="shared" si="384"/>
        <v>250</v>
      </c>
      <c r="N1627" s="116">
        <v>269</v>
      </c>
      <c r="O1627" s="116">
        <v>0</v>
      </c>
      <c r="P1627" s="116">
        <v>24</v>
      </c>
      <c r="Q1627" s="116">
        <v>0</v>
      </c>
      <c r="R1627" s="22">
        <f t="shared" si="385"/>
        <v>293</v>
      </c>
      <c r="S1627" s="116">
        <v>15</v>
      </c>
      <c r="T1627" s="116">
        <v>0</v>
      </c>
      <c r="U1627" s="116">
        <v>3</v>
      </c>
      <c r="V1627" s="116">
        <v>0</v>
      </c>
      <c r="W1627" s="22">
        <f t="shared" si="386"/>
        <v>18</v>
      </c>
      <c r="X1627" s="22">
        <f t="shared" si="387"/>
        <v>23.375</v>
      </c>
      <c r="Y1627" s="22">
        <f ca="1">OFFSET('Cost Study'!$B$7,'Operations Support'!$C1627,'Operations Support'!$B1627)*$H1627</f>
        <v>3366</v>
      </c>
      <c r="Z1627" s="23">
        <f ca="1">Y1627*'Cost Study'!$B$31</f>
        <v>187997.59611624989</v>
      </c>
      <c r="AA1627" s="23">
        <f ca="1">IF(A1627=10298,1.51,1)*IF($B1627&lt;3,$D1627*'Cost Study'!$B$32*OFFSET('Cost Study'!$B$7,'Operations Support'!$C1627,'Operations Support'!$B1627),0)</f>
        <v>0</v>
      </c>
      <c r="AB1627" s="24">
        <f ca="1">AA1627*'Cost Study'!$B$31</f>
        <v>0</v>
      </c>
      <c r="AC1627" s="23">
        <f ca="1">Y1627*'Cost Study'!$B$31</f>
        <v>187997.59611624989</v>
      </c>
      <c r="AD1627" s="24">
        <f ca="1">AA1627*'Cost Study'!$B$31</f>
        <v>0</v>
      </c>
      <c r="AE1627" s="377">
        <f t="shared" ca="1" si="388"/>
        <v>187997.59611624989</v>
      </c>
      <c r="AF1627" s="377">
        <f t="shared" ca="1" si="389"/>
        <v>187997.59611624989</v>
      </c>
      <c r="AH1627" s="688">
        <f>IFERROR($H1627/SUMIF($A:$A,$A1627,$H:$H)*SUMIF(Summary!$A$110:$A$186,$A1627,Summary!$P$110:$P$186),0)</f>
        <v>35048.678633035874</v>
      </c>
      <c r="AI1627" s="689">
        <f t="shared" ca="1" si="375"/>
        <v>152948.917483214</v>
      </c>
      <c r="AJ1627" s="688">
        <f>IFERROR(H1627/SUMIF(A:A,A1627,H:H)*SUMIF(Summary!$A$110:$A$186,'Operations Support'!A1627,Summary!$Q$110:$Q$186),0)</f>
        <v>35385.097872725324</v>
      </c>
      <c r="AK1627" s="688">
        <f t="shared" ca="1" si="376"/>
        <v>152612.49824352458</v>
      </c>
      <c r="AM1627" s="688">
        <f>IFERROR($H1627/SUMIF($A:$A,$A1627,$H:$H)*SUMIF(Summary!$A$230:$A$266,$A1627,Summary!$P$230:$P$266),0)</f>
        <v>6631.2589609521001</v>
      </c>
      <c r="AN1627" s="688">
        <f>IFERROR($H1627/SUMIF($A:$A,$A1627,$H:$H)*(SUMIF(Summary!$A$230:$A$266,$A1627,Summary!$L$230:$L$266)+SUMIF(Summary!$A$281:$A$317,$A1627,Summary!$L$281:$L$317))-AM1627,0)</f>
        <v>6969.0844805320521</v>
      </c>
      <c r="AO1627" s="688">
        <f>IFERROR($H1627/SUMIF($A:$A,$A1627,$H:$H)*SUMIF(Summary!$A$230:$A$266,$A1627,Summary!$Q$230:$Q$266),0)</f>
        <v>6694.9099510845654</v>
      </c>
      <c r="AP1627" s="688">
        <f>IFERROR($H1627/SUMIF($A:$A,$A1627,$H:$H)*(SUMIF(Summary!$A$230:$A$266,$A1627,Summary!$L$230:$L$266)+SUMIF(Summary!$A$281:$A$317,$A1627,Summary!$L$281:$L$317))-AO1627,0)</f>
        <v>6905.4334903995868</v>
      </c>
      <c r="AQ1627" s="306"/>
      <c r="AR1627" s="688">
        <f t="shared" ca="1" si="377"/>
        <v>159918.00196374604</v>
      </c>
      <c r="AS1627" s="688">
        <f t="shared" ca="1" si="378"/>
        <v>159517.93173392417</v>
      </c>
    </row>
    <row r="1628" spans="1:45" x14ac:dyDescent="0.2">
      <c r="A1628" s="423">
        <v>3642</v>
      </c>
      <c r="B1628" s="424">
        <v>3</v>
      </c>
      <c r="C1628" s="425" t="s">
        <v>306</v>
      </c>
      <c r="D1628" s="422">
        <f t="shared" si="379"/>
        <v>195</v>
      </c>
      <c r="E1628" s="422">
        <f t="shared" si="380"/>
        <v>0</v>
      </c>
      <c r="F1628" s="422">
        <f t="shared" si="381"/>
        <v>36</v>
      </c>
      <c r="G1628" s="422">
        <f t="shared" si="382"/>
        <v>0</v>
      </c>
      <c r="H1628" s="22">
        <f t="shared" si="383"/>
        <v>231</v>
      </c>
      <c r="I1628" s="116">
        <v>75</v>
      </c>
      <c r="J1628" s="116">
        <v>0</v>
      </c>
      <c r="K1628" s="116">
        <v>27</v>
      </c>
      <c r="L1628" s="116">
        <v>0</v>
      </c>
      <c r="M1628" s="22">
        <f t="shared" si="384"/>
        <v>102</v>
      </c>
      <c r="N1628" s="116">
        <v>96</v>
      </c>
      <c r="O1628" s="116">
        <v>0</v>
      </c>
      <c r="P1628" s="116">
        <v>9</v>
      </c>
      <c r="Q1628" s="116">
        <v>0</v>
      </c>
      <c r="R1628" s="22">
        <f t="shared" si="385"/>
        <v>105</v>
      </c>
      <c r="S1628" s="116">
        <v>24</v>
      </c>
      <c r="T1628" s="116">
        <v>0</v>
      </c>
      <c r="U1628" s="116">
        <v>0</v>
      </c>
      <c r="V1628" s="116">
        <v>0</v>
      </c>
      <c r="W1628" s="22">
        <f t="shared" si="386"/>
        <v>24</v>
      </c>
      <c r="X1628" s="22">
        <f t="shared" si="387"/>
        <v>9.625</v>
      </c>
      <c r="Y1628" s="22">
        <f ca="1">OFFSET('Cost Study'!$B$7,'Operations Support'!$C1628,'Operations Support'!$B1628)*$H1628</f>
        <v>706.86</v>
      </c>
      <c r="Z1628" s="23">
        <f ca="1">Y1628*'Cost Study'!$B$31</f>
        <v>39479.495184412473</v>
      </c>
      <c r="AA1628" s="23">
        <f ca="1">IF(A1628=10298,1.51,1)*IF($B1628&lt;3,$D1628*'Cost Study'!$B$32*OFFSET('Cost Study'!$B$7,'Operations Support'!$C1628,'Operations Support'!$B1628),0)</f>
        <v>0</v>
      </c>
      <c r="AB1628" s="24">
        <f ca="1">AA1628*'Cost Study'!$B$31</f>
        <v>0</v>
      </c>
      <c r="AC1628" s="23">
        <f ca="1">Y1628*'Cost Study'!$B$31</f>
        <v>39479.495184412473</v>
      </c>
      <c r="AD1628" s="24">
        <f ca="1">AA1628*'Cost Study'!$B$31</f>
        <v>0</v>
      </c>
      <c r="AE1628" s="377">
        <f t="shared" ca="1" si="388"/>
        <v>39479.495184412473</v>
      </c>
      <c r="AF1628" s="377">
        <f t="shared" ca="1" si="389"/>
        <v>39479.495184412473</v>
      </c>
      <c r="AH1628" s="688">
        <f>IFERROR($H1628/SUMIF($A:$A,$A1628,$H:$H)*SUMIF(Summary!$A$110:$A$186,$A1628,Summary!$P$110:$P$186),0)</f>
        <v>14431.808848897126</v>
      </c>
      <c r="AI1628" s="689">
        <f t="shared" ca="1" si="375"/>
        <v>25047.686335515347</v>
      </c>
      <c r="AJ1628" s="688">
        <f>IFERROR(H1628/SUMIF(A:A,A1628,H:H)*SUMIF(Summary!$A$110:$A$186,'Operations Support'!A1628,Summary!$Q$110:$Q$186),0)</f>
        <v>14570.334418181015</v>
      </c>
      <c r="AK1628" s="688">
        <f t="shared" ca="1" si="376"/>
        <v>24909.160766231456</v>
      </c>
      <c r="AM1628" s="688">
        <f>IFERROR($H1628/SUMIF($A:$A,$A1628,$H:$H)*SUMIF(Summary!$A$230:$A$266,$A1628,Summary!$P$230:$P$266),0)</f>
        <v>2730.5183956861592</v>
      </c>
      <c r="AN1628" s="688">
        <f>IFERROR($H1628/SUMIF($A:$A,$A1628,$H:$H)*(SUMIF(Summary!$A$230:$A$266,$A1628,Summary!$L$230:$L$266)+SUMIF(Summary!$A$281:$A$317,$A1628,Summary!$L$281:$L$317))-AM1628,0)</f>
        <v>2869.6230213955514</v>
      </c>
      <c r="AO1628" s="688">
        <f>IFERROR($H1628/SUMIF($A:$A,$A1628,$H:$H)*SUMIF(Summary!$A$230:$A$266,$A1628,Summary!$Q$230:$Q$266),0)</f>
        <v>2756.7276269171743</v>
      </c>
      <c r="AP1628" s="688">
        <f>IFERROR($H1628/SUMIF($A:$A,$A1628,$H:$H)*(SUMIF(Summary!$A$230:$A$266,$A1628,Summary!$L$230:$L$266)+SUMIF(Summary!$A$281:$A$317,$A1628,Summary!$L$281:$L$317))-AO1628,0)</f>
        <v>2843.4137901645363</v>
      </c>
      <c r="AQ1628" s="306"/>
      <c r="AR1628" s="688">
        <f t="shared" ca="1" si="377"/>
        <v>27917.309356910897</v>
      </c>
      <c r="AS1628" s="688">
        <f t="shared" ca="1" si="378"/>
        <v>27752.574556395994</v>
      </c>
    </row>
    <row r="1629" spans="1:45" x14ac:dyDescent="0.2">
      <c r="A1629" s="423">
        <v>3642</v>
      </c>
      <c r="B1629" s="424">
        <v>3</v>
      </c>
      <c r="C1629" s="425" t="s">
        <v>307</v>
      </c>
      <c r="D1629" s="422">
        <f t="shared" si="379"/>
        <v>0</v>
      </c>
      <c r="E1629" s="422">
        <f t="shared" si="380"/>
        <v>0</v>
      </c>
      <c r="F1629" s="422">
        <f t="shared" si="381"/>
        <v>0</v>
      </c>
      <c r="G1629" s="422">
        <f t="shared" si="382"/>
        <v>0</v>
      </c>
      <c r="H1629" s="22">
        <f t="shared" si="383"/>
        <v>0</v>
      </c>
      <c r="I1629" s="116">
        <v>0</v>
      </c>
      <c r="J1629" s="116">
        <v>0</v>
      </c>
      <c r="K1629" s="116">
        <v>0</v>
      </c>
      <c r="L1629" s="116">
        <v>0</v>
      </c>
      <c r="M1629" s="22">
        <f t="shared" si="384"/>
        <v>0</v>
      </c>
      <c r="N1629" s="116">
        <v>0</v>
      </c>
      <c r="O1629" s="116">
        <v>0</v>
      </c>
      <c r="P1629" s="116">
        <v>0</v>
      </c>
      <c r="Q1629" s="116">
        <v>0</v>
      </c>
      <c r="R1629" s="22">
        <f t="shared" si="385"/>
        <v>0</v>
      </c>
      <c r="S1629" s="116">
        <v>0</v>
      </c>
      <c r="T1629" s="116">
        <v>0</v>
      </c>
      <c r="U1629" s="116">
        <v>0</v>
      </c>
      <c r="V1629" s="116">
        <v>0</v>
      </c>
      <c r="W1629" s="22">
        <f t="shared" si="386"/>
        <v>0</v>
      </c>
      <c r="X1629" s="22">
        <f t="shared" si="387"/>
        <v>0</v>
      </c>
      <c r="Y1629" s="22">
        <f ca="1">OFFSET('Cost Study'!$B$7,'Operations Support'!$C1629,'Operations Support'!$B1629)*$H1629</f>
        <v>0</v>
      </c>
      <c r="Z1629" s="23">
        <f ca="1">Y1629*'Cost Study'!$B$31</f>
        <v>0</v>
      </c>
      <c r="AA1629" s="23">
        <f ca="1">IF(A1629=10298,1.51,1)*IF($B1629&lt;3,$D1629*'Cost Study'!$B$32*OFFSET('Cost Study'!$B$7,'Operations Support'!$C1629,'Operations Support'!$B1629),0)</f>
        <v>0</v>
      </c>
      <c r="AB1629" s="24">
        <f ca="1">AA1629*'Cost Study'!$B$31</f>
        <v>0</v>
      </c>
      <c r="AC1629" s="23">
        <f ca="1">Y1629*'Cost Study'!$B$31</f>
        <v>0</v>
      </c>
      <c r="AD1629" s="24">
        <f ca="1">AA1629*'Cost Study'!$B$31</f>
        <v>0</v>
      </c>
      <c r="AE1629" s="377">
        <f t="shared" ca="1" si="388"/>
        <v>0</v>
      </c>
      <c r="AF1629" s="377">
        <f t="shared" ca="1" si="389"/>
        <v>0</v>
      </c>
      <c r="AH1629" s="688">
        <f>IFERROR($H1629/SUMIF($A:$A,$A1629,$H:$H)*SUMIF(Summary!$A$110:$A$186,$A1629,Summary!$P$110:$P$186),0)</f>
        <v>0</v>
      </c>
      <c r="AI1629" s="689">
        <f t="shared" ca="1" si="375"/>
        <v>0</v>
      </c>
      <c r="AJ1629" s="688">
        <f>IFERROR(H1629/SUMIF(A:A,A1629,H:H)*SUMIF(Summary!$A$110:$A$186,'Operations Support'!A1629,Summary!$Q$110:$Q$186),0)</f>
        <v>0</v>
      </c>
      <c r="AK1629" s="688">
        <f t="shared" ca="1" si="376"/>
        <v>0</v>
      </c>
      <c r="AM1629" s="688">
        <f>IFERROR($H1629/SUMIF($A:$A,$A1629,$H:$H)*SUMIF(Summary!$A$230:$A$266,$A1629,Summary!$P$230:$P$266),0)</f>
        <v>0</v>
      </c>
      <c r="AN1629" s="688">
        <f>IFERROR($H1629/SUMIF($A:$A,$A1629,$H:$H)*(SUMIF(Summary!$A$230:$A$266,$A1629,Summary!$L$230:$L$266)+SUMIF(Summary!$A$281:$A$317,$A1629,Summary!$L$281:$L$317))-AM1629,0)</f>
        <v>0</v>
      </c>
      <c r="AO1629" s="688">
        <f>IFERROR($H1629/SUMIF($A:$A,$A1629,$H:$H)*SUMIF(Summary!$A$230:$A$266,$A1629,Summary!$Q$230:$Q$266),0)</f>
        <v>0</v>
      </c>
      <c r="AP1629" s="688">
        <f>IFERROR($H1629/SUMIF($A:$A,$A1629,$H:$H)*(SUMIF(Summary!$A$230:$A$266,$A1629,Summary!$L$230:$L$266)+SUMIF(Summary!$A$281:$A$317,$A1629,Summary!$L$281:$L$317))-AO1629,0)</f>
        <v>0</v>
      </c>
      <c r="AQ1629" s="306"/>
      <c r="AR1629" s="688">
        <f t="shared" ca="1" si="377"/>
        <v>0</v>
      </c>
      <c r="AS1629" s="688">
        <f t="shared" ca="1" si="378"/>
        <v>0</v>
      </c>
    </row>
    <row r="1630" spans="1:45" x14ac:dyDescent="0.2">
      <c r="A1630" s="423">
        <v>3642</v>
      </c>
      <c r="B1630" s="424">
        <v>3</v>
      </c>
      <c r="C1630" s="425" t="s">
        <v>308</v>
      </c>
      <c r="D1630" s="422">
        <f t="shared" si="379"/>
        <v>0</v>
      </c>
      <c r="E1630" s="422">
        <f t="shared" si="380"/>
        <v>0</v>
      </c>
      <c r="F1630" s="422">
        <f t="shared" si="381"/>
        <v>0</v>
      </c>
      <c r="G1630" s="422">
        <f t="shared" si="382"/>
        <v>0</v>
      </c>
      <c r="H1630" s="22">
        <f t="shared" si="383"/>
        <v>0</v>
      </c>
      <c r="I1630" s="116">
        <v>0</v>
      </c>
      <c r="J1630" s="116">
        <v>0</v>
      </c>
      <c r="K1630" s="116">
        <v>0</v>
      </c>
      <c r="L1630" s="116">
        <v>0</v>
      </c>
      <c r="M1630" s="22">
        <f t="shared" si="384"/>
        <v>0</v>
      </c>
      <c r="N1630" s="116">
        <v>0</v>
      </c>
      <c r="O1630" s="116">
        <v>0</v>
      </c>
      <c r="P1630" s="116">
        <v>0</v>
      </c>
      <c r="Q1630" s="116">
        <v>0</v>
      </c>
      <c r="R1630" s="22">
        <f t="shared" si="385"/>
        <v>0</v>
      </c>
      <c r="S1630" s="116">
        <v>0</v>
      </c>
      <c r="T1630" s="116">
        <v>0</v>
      </c>
      <c r="U1630" s="116">
        <v>0</v>
      </c>
      <c r="V1630" s="116">
        <v>0</v>
      </c>
      <c r="W1630" s="22">
        <f t="shared" si="386"/>
        <v>0</v>
      </c>
      <c r="X1630" s="22">
        <f t="shared" si="387"/>
        <v>0</v>
      </c>
      <c r="Y1630" s="22">
        <f ca="1">OFFSET('Cost Study'!$B$7,'Operations Support'!$C1630,'Operations Support'!$B1630)*$H1630</f>
        <v>0</v>
      </c>
      <c r="Z1630" s="23">
        <f ca="1">Y1630*'Cost Study'!$B$31</f>
        <v>0</v>
      </c>
      <c r="AA1630" s="23">
        <f ca="1">IF(A1630=10298,1.51,1)*IF($B1630&lt;3,$D1630*'Cost Study'!$B$32*OFFSET('Cost Study'!$B$7,'Operations Support'!$C1630,'Operations Support'!$B1630),0)</f>
        <v>0</v>
      </c>
      <c r="AB1630" s="24">
        <f ca="1">AA1630*'Cost Study'!$B$31</f>
        <v>0</v>
      </c>
      <c r="AC1630" s="23">
        <f ca="1">Y1630*'Cost Study'!$B$31</f>
        <v>0</v>
      </c>
      <c r="AD1630" s="24">
        <f ca="1">AA1630*'Cost Study'!$B$31</f>
        <v>0</v>
      </c>
      <c r="AE1630" s="377">
        <f t="shared" ca="1" si="388"/>
        <v>0</v>
      </c>
      <c r="AF1630" s="377">
        <f t="shared" ca="1" si="389"/>
        <v>0</v>
      </c>
      <c r="AH1630" s="688">
        <f>IFERROR($H1630/SUMIF($A:$A,$A1630,$H:$H)*SUMIF(Summary!$A$110:$A$186,$A1630,Summary!$P$110:$P$186),0)</f>
        <v>0</v>
      </c>
      <c r="AI1630" s="689">
        <f t="shared" ca="1" si="375"/>
        <v>0</v>
      </c>
      <c r="AJ1630" s="688">
        <f>IFERROR(H1630/SUMIF(A:A,A1630,H:H)*SUMIF(Summary!$A$110:$A$186,'Operations Support'!A1630,Summary!$Q$110:$Q$186),0)</f>
        <v>0</v>
      </c>
      <c r="AK1630" s="688">
        <f t="shared" ca="1" si="376"/>
        <v>0</v>
      </c>
      <c r="AM1630" s="688">
        <f>IFERROR($H1630/SUMIF($A:$A,$A1630,$H:$H)*SUMIF(Summary!$A$230:$A$266,$A1630,Summary!$P$230:$P$266),0)</f>
        <v>0</v>
      </c>
      <c r="AN1630" s="688">
        <f>IFERROR($H1630/SUMIF($A:$A,$A1630,$H:$H)*(SUMIF(Summary!$A$230:$A$266,$A1630,Summary!$L$230:$L$266)+SUMIF(Summary!$A$281:$A$317,$A1630,Summary!$L$281:$L$317))-AM1630,0)</f>
        <v>0</v>
      </c>
      <c r="AO1630" s="688">
        <f>IFERROR($H1630/SUMIF($A:$A,$A1630,$H:$H)*SUMIF(Summary!$A$230:$A$266,$A1630,Summary!$Q$230:$Q$266),0)</f>
        <v>0</v>
      </c>
      <c r="AP1630" s="688">
        <f>IFERROR($H1630/SUMIF($A:$A,$A1630,$H:$H)*(SUMIF(Summary!$A$230:$A$266,$A1630,Summary!$L$230:$L$266)+SUMIF(Summary!$A$281:$A$317,$A1630,Summary!$L$281:$L$317))-AO1630,0)</f>
        <v>0</v>
      </c>
      <c r="AQ1630" s="306"/>
      <c r="AR1630" s="688">
        <f t="shared" ca="1" si="377"/>
        <v>0</v>
      </c>
      <c r="AS1630" s="688">
        <f t="shared" ca="1" si="378"/>
        <v>0</v>
      </c>
    </row>
    <row r="1631" spans="1:45" x14ac:dyDescent="0.2">
      <c r="A1631" s="423">
        <v>3642</v>
      </c>
      <c r="B1631" s="424">
        <v>3</v>
      </c>
      <c r="C1631" s="425" t="s">
        <v>309</v>
      </c>
      <c r="D1631" s="422">
        <f t="shared" si="379"/>
        <v>0</v>
      </c>
      <c r="E1631" s="422">
        <f t="shared" si="380"/>
        <v>0</v>
      </c>
      <c r="F1631" s="422">
        <f t="shared" si="381"/>
        <v>0</v>
      </c>
      <c r="G1631" s="422">
        <f t="shared" si="382"/>
        <v>0</v>
      </c>
      <c r="H1631" s="22">
        <f t="shared" si="383"/>
        <v>0</v>
      </c>
      <c r="I1631" s="116">
        <v>0</v>
      </c>
      <c r="J1631" s="116">
        <v>0</v>
      </c>
      <c r="K1631" s="116">
        <v>0</v>
      </c>
      <c r="L1631" s="116">
        <v>0</v>
      </c>
      <c r="M1631" s="22">
        <f t="shared" si="384"/>
        <v>0</v>
      </c>
      <c r="N1631" s="116">
        <v>0</v>
      </c>
      <c r="O1631" s="116">
        <v>0</v>
      </c>
      <c r="P1631" s="116">
        <v>0</v>
      </c>
      <c r="Q1631" s="116">
        <v>0</v>
      </c>
      <c r="R1631" s="22">
        <f t="shared" si="385"/>
        <v>0</v>
      </c>
      <c r="S1631" s="116">
        <v>0</v>
      </c>
      <c r="T1631" s="116">
        <v>0</v>
      </c>
      <c r="U1631" s="116">
        <v>0</v>
      </c>
      <c r="V1631" s="116">
        <v>0</v>
      </c>
      <c r="W1631" s="22">
        <f t="shared" si="386"/>
        <v>0</v>
      </c>
      <c r="X1631" s="22">
        <f t="shared" si="387"/>
        <v>0</v>
      </c>
      <c r="Y1631" s="22">
        <f ca="1">OFFSET('Cost Study'!$B$7,'Operations Support'!$C1631,'Operations Support'!$B1631)*$H1631</f>
        <v>0</v>
      </c>
      <c r="Z1631" s="23">
        <f ca="1">Y1631*'Cost Study'!$B$31</f>
        <v>0</v>
      </c>
      <c r="AA1631" s="23">
        <f ca="1">IF(A1631=10298,1.51,1)*IF($B1631&lt;3,$D1631*'Cost Study'!$B$32*OFFSET('Cost Study'!$B$7,'Operations Support'!$C1631,'Operations Support'!$B1631),0)</f>
        <v>0</v>
      </c>
      <c r="AB1631" s="24">
        <f ca="1">AA1631*'Cost Study'!$B$31</f>
        <v>0</v>
      </c>
      <c r="AC1631" s="23">
        <f ca="1">Y1631*'Cost Study'!$B$31</f>
        <v>0</v>
      </c>
      <c r="AD1631" s="24">
        <f ca="1">AA1631*'Cost Study'!$B$31</f>
        <v>0</v>
      </c>
      <c r="AE1631" s="377">
        <f t="shared" ca="1" si="388"/>
        <v>0</v>
      </c>
      <c r="AF1631" s="377">
        <f t="shared" ca="1" si="389"/>
        <v>0</v>
      </c>
      <c r="AH1631" s="688">
        <f>IFERROR($H1631/SUMIF($A:$A,$A1631,$H:$H)*SUMIF(Summary!$A$110:$A$186,$A1631,Summary!$P$110:$P$186),0)</f>
        <v>0</v>
      </c>
      <c r="AI1631" s="689">
        <f t="shared" ca="1" si="375"/>
        <v>0</v>
      </c>
      <c r="AJ1631" s="688">
        <f>IFERROR(H1631/SUMIF(A:A,A1631,H:H)*SUMIF(Summary!$A$110:$A$186,'Operations Support'!A1631,Summary!$Q$110:$Q$186),0)</f>
        <v>0</v>
      </c>
      <c r="AK1631" s="688">
        <f t="shared" ca="1" si="376"/>
        <v>0</v>
      </c>
      <c r="AM1631" s="688">
        <f>IFERROR($H1631/SUMIF($A:$A,$A1631,$H:$H)*SUMIF(Summary!$A$230:$A$266,$A1631,Summary!$P$230:$P$266),0)</f>
        <v>0</v>
      </c>
      <c r="AN1631" s="688">
        <f>IFERROR($H1631/SUMIF($A:$A,$A1631,$H:$H)*(SUMIF(Summary!$A$230:$A$266,$A1631,Summary!$L$230:$L$266)+SUMIF(Summary!$A$281:$A$317,$A1631,Summary!$L$281:$L$317))-AM1631,0)</f>
        <v>0</v>
      </c>
      <c r="AO1631" s="688">
        <f>IFERROR($H1631/SUMIF($A:$A,$A1631,$H:$H)*SUMIF(Summary!$A$230:$A$266,$A1631,Summary!$Q$230:$Q$266),0)</f>
        <v>0</v>
      </c>
      <c r="AP1631" s="688">
        <f>IFERROR($H1631/SUMIF($A:$A,$A1631,$H:$H)*(SUMIF(Summary!$A$230:$A$266,$A1631,Summary!$L$230:$L$266)+SUMIF(Summary!$A$281:$A$317,$A1631,Summary!$L$281:$L$317))-AO1631,0)</f>
        <v>0</v>
      </c>
      <c r="AQ1631" s="306"/>
      <c r="AR1631" s="688">
        <f t="shared" ca="1" si="377"/>
        <v>0</v>
      </c>
      <c r="AS1631" s="688">
        <f t="shared" ca="1" si="378"/>
        <v>0</v>
      </c>
    </row>
    <row r="1632" spans="1:45" x14ac:dyDescent="0.2">
      <c r="A1632" s="423">
        <v>3642</v>
      </c>
      <c r="B1632" s="424">
        <v>3</v>
      </c>
      <c r="C1632" s="425" t="s">
        <v>310</v>
      </c>
      <c r="D1632" s="422">
        <f t="shared" si="379"/>
        <v>0</v>
      </c>
      <c r="E1632" s="422">
        <f t="shared" si="380"/>
        <v>0</v>
      </c>
      <c r="F1632" s="422">
        <f t="shared" si="381"/>
        <v>0</v>
      </c>
      <c r="G1632" s="422">
        <f t="shared" si="382"/>
        <v>0</v>
      </c>
      <c r="H1632" s="22">
        <f t="shared" si="383"/>
        <v>0</v>
      </c>
      <c r="I1632" s="116">
        <v>0</v>
      </c>
      <c r="J1632" s="116">
        <v>0</v>
      </c>
      <c r="K1632" s="116">
        <v>0</v>
      </c>
      <c r="L1632" s="116">
        <v>0</v>
      </c>
      <c r="M1632" s="22">
        <f t="shared" si="384"/>
        <v>0</v>
      </c>
      <c r="N1632" s="116">
        <v>0</v>
      </c>
      <c r="O1632" s="116">
        <v>0</v>
      </c>
      <c r="P1632" s="116">
        <v>0</v>
      </c>
      <c r="Q1632" s="116">
        <v>0</v>
      </c>
      <c r="R1632" s="22">
        <f t="shared" si="385"/>
        <v>0</v>
      </c>
      <c r="S1632" s="116">
        <v>0</v>
      </c>
      <c r="T1632" s="116">
        <v>0</v>
      </c>
      <c r="U1632" s="116">
        <v>0</v>
      </c>
      <c r="V1632" s="116">
        <v>0</v>
      </c>
      <c r="W1632" s="22">
        <f t="shared" si="386"/>
        <v>0</v>
      </c>
      <c r="X1632" s="22">
        <f t="shared" si="387"/>
        <v>0</v>
      </c>
      <c r="Y1632" s="22">
        <f ca="1">OFFSET('Cost Study'!$B$7,'Operations Support'!$C1632,'Operations Support'!$B1632)*$H1632</f>
        <v>0</v>
      </c>
      <c r="Z1632" s="23">
        <f ca="1">Y1632*'Cost Study'!$B$31</f>
        <v>0</v>
      </c>
      <c r="AA1632" s="23">
        <f ca="1">IF(A1632=10298,1.51,1)*IF($B1632&lt;3,$D1632*'Cost Study'!$B$32*OFFSET('Cost Study'!$B$7,'Operations Support'!$C1632,'Operations Support'!$B1632),0)</f>
        <v>0</v>
      </c>
      <c r="AB1632" s="24">
        <f ca="1">AA1632*'Cost Study'!$B$31</f>
        <v>0</v>
      </c>
      <c r="AC1632" s="23">
        <f ca="1">Y1632*'Cost Study'!$B$31</f>
        <v>0</v>
      </c>
      <c r="AD1632" s="24">
        <f ca="1">AA1632*'Cost Study'!$B$31</f>
        <v>0</v>
      </c>
      <c r="AE1632" s="377">
        <f t="shared" ca="1" si="388"/>
        <v>0</v>
      </c>
      <c r="AF1632" s="377">
        <f t="shared" ca="1" si="389"/>
        <v>0</v>
      </c>
      <c r="AH1632" s="688">
        <f>IFERROR($H1632/SUMIF($A:$A,$A1632,$H:$H)*SUMIF(Summary!$A$110:$A$186,$A1632,Summary!$P$110:$P$186),0)</f>
        <v>0</v>
      </c>
      <c r="AI1632" s="689">
        <f t="shared" ca="1" si="375"/>
        <v>0</v>
      </c>
      <c r="AJ1632" s="688">
        <f>IFERROR(H1632/SUMIF(A:A,A1632,H:H)*SUMIF(Summary!$A$110:$A$186,'Operations Support'!A1632,Summary!$Q$110:$Q$186),0)</f>
        <v>0</v>
      </c>
      <c r="AK1632" s="688">
        <f t="shared" ca="1" si="376"/>
        <v>0</v>
      </c>
      <c r="AM1632" s="688">
        <f>IFERROR($H1632/SUMIF($A:$A,$A1632,$H:$H)*SUMIF(Summary!$A$230:$A$266,$A1632,Summary!$P$230:$P$266),0)</f>
        <v>0</v>
      </c>
      <c r="AN1632" s="688">
        <f>IFERROR($H1632/SUMIF($A:$A,$A1632,$H:$H)*(SUMIF(Summary!$A$230:$A$266,$A1632,Summary!$L$230:$L$266)+SUMIF(Summary!$A$281:$A$317,$A1632,Summary!$L$281:$L$317))-AM1632,0)</f>
        <v>0</v>
      </c>
      <c r="AO1632" s="688">
        <f>IFERROR($H1632/SUMIF($A:$A,$A1632,$H:$H)*SUMIF(Summary!$A$230:$A$266,$A1632,Summary!$Q$230:$Q$266),0)</f>
        <v>0</v>
      </c>
      <c r="AP1632" s="688">
        <f>IFERROR($H1632/SUMIF($A:$A,$A1632,$H:$H)*(SUMIF(Summary!$A$230:$A$266,$A1632,Summary!$L$230:$L$266)+SUMIF(Summary!$A$281:$A$317,$A1632,Summary!$L$281:$L$317))-AO1632,0)</f>
        <v>0</v>
      </c>
      <c r="AQ1632" s="306"/>
      <c r="AR1632" s="688">
        <f t="shared" ca="1" si="377"/>
        <v>0</v>
      </c>
      <c r="AS1632" s="688">
        <f t="shared" ca="1" si="378"/>
        <v>0</v>
      </c>
    </row>
    <row r="1633" spans="1:45" x14ac:dyDescent="0.2">
      <c r="A1633" s="423">
        <v>3642</v>
      </c>
      <c r="B1633" s="424">
        <v>3</v>
      </c>
      <c r="C1633" s="425" t="s">
        <v>311</v>
      </c>
      <c r="D1633" s="422">
        <f t="shared" si="379"/>
        <v>0</v>
      </c>
      <c r="E1633" s="422">
        <f t="shared" si="380"/>
        <v>0</v>
      </c>
      <c r="F1633" s="422">
        <f t="shared" si="381"/>
        <v>0</v>
      </c>
      <c r="G1633" s="422">
        <f t="shared" si="382"/>
        <v>0</v>
      </c>
      <c r="H1633" s="22">
        <f t="shared" si="383"/>
        <v>0</v>
      </c>
      <c r="I1633" s="116">
        <v>0</v>
      </c>
      <c r="J1633" s="116">
        <v>0</v>
      </c>
      <c r="K1633" s="116">
        <v>0</v>
      </c>
      <c r="L1633" s="116">
        <v>0</v>
      </c>
      <c r="M1633" s="22">
        <f t="shared" si="384"/>
        <v>0</v>
      </c>
      <c r="N1633" s="116">
        <v>0</v>
      </c>
      <c r="O1633" s="116">
        <v>0</v>
      </c>
      <c r="P1633" s="116">
        <v>0</v>
      </c>
      <c r="Q1633" s="116">
        <v>0</v>
      </c>
      <c r="R1633" s="22">
        <f t="shared" si="385"/>
        <v>0</v>
      </c>
      <c r="S1633" s="116">
        <v>0</v>
      </c>
      <c r="T1633" s="116">
        <v>0</v>
      </c>
      <c r="U1633" s="116">
        <v>0</v>
      </c>
      <c r="V1633" s="116">
        <v>0</v>
      </c>
      <c r="W1633" s="22">
        <f t="shared" si="386"/>
        <v>0</v>
      </c>
      <c r="X1633" s="22">
        <f t="shared" si="387"/>
        <v>0</v>
      </c>
      <c r="Y1633" s="22">
        <f ca="1">OFFSET('Cost Study'!$B$7,'Operations Support'!$C1633,'Operations Support'!$B1633)*$H1633</f>
        <v>0</v>
      </c>
      <c r="Z1633" s="23">
        <f ca="1">Y1633*'Cost Study'!$B$31</f>
        <v>0</v>
      </c>
      <c r="AA1633" s="23">
        <f ca="1">IF(A1633=10298,1.51,1)*IF($B1633&lt;3,$D1633*'Cost Study'!$B$32*OFFSET('Cost Study'!$B$7,'Operations Support'!$C1633,'Operations Support'!$B1633),0)</f>
        <v>0</v>
      </c>
      <c r="AB1633" s="24">
        <f ca="1">AA1633*'Cost Study'!$B$31</f>
        <v>0</v>
      </c>
      <c r="AC1633" s="23">
        <f ca="1">Y1633*'Cost Study'!$B$31</f>
        <v>0</v>
      </c>
      <c r="AD1633" s="24">
        <f ca="1">AA1633*'Cost Study'!$B$31</f>
        <v>0</v>
      </c>
      <c r="AE1633" s="377">
        <f t="shared" ca="1" si="388"/>
        <v>0</v>
      </c>
      <c r="AF1633" s="377">
        <f t="shared" ca="1" si="389"/>
        <v>0</v>
      </c>
      <c r="AH1633" s="688">
        <f>IFERROR($H1633/SUMIF($A:$A,$A1633,$H:$H)*SUMIF(Summary!$A$110:$A$186,$A1633,Summary!$P$110:$P$186),0)</f>
        <v>0</v>
      </c>
      <c r="AI1633" s="689">
        <f t="shared" ca="1" si="375"/>
        <v>0</v>
      </c>
      <c r="AJ1633" s="688">
        <f>IFERROR(H1633/SUMIF(A:A,A1633,H:H)*SUMIF(Summary!$A$110:$A$186,'Operations Support'!A1633,Summary!$Q$110:$Q$186),0)</f>
        <v>0</v>
      </c>
      <c r="AK1633" s="688">
        <f t="shared" ca="1" si="376"/>
        <v>0</v>
      </c>
      <c r="AM1633" s="688">
        <f>IFERROR($H1633/SUMIF($A:$A,$A1633,$H:$H)*SUMIF(Summary!$A$230:$A$266,$A1633,Summary!$P$230:$P$266),0)</f>
        <v>0</v>
      </c>
      <c r="AN1633" s="688">
        <f>IFERROR($H1633/SUMIF($A:$A,$A1633,$H:$H)*(SUMIF(Summary!$A$230:$A$266,$A1633,Summary!$L$230:$L$266)+SUMIF(Summary!$A$281:$A$317,$A1633,Summary!$L$281:$L$317))-AM1633,0)</f>
        <v>0</v>
      </c>
      <c r="AO1633" s="688">
        <f>IFERROR($H1633/SUMIF($A:$A,$A1633,$H:$H)*SUMIF(Summary!$A$230:$A$266,$A1633,Summary!$Q$230:$Q$266),0)</f>
        <v>0</v>
      </c>
      <c r="AP1633" s="688">
        <f>IFERROR($H1633/SUMIF($A:$A,$A1633,$H:$H)*(SUMIF(Summary!$A$230:$A$266,$A1633,Summary!$L$230:$L$266)+SUMIF(Summary!$A$281:$A$317,$A1633,Summary!$L$281:$L$317))-AO1633,0)</f>
        <v>0</v>
      </c>
      <c r="AQ1633" s="306"/>
      <c r="AR1633" s="688">
        <f t="shared" ca="1" si="377"/>
        <v>0</v>
      </c>
      <c r="AS1633" s="688">
        <f t="shared" ca="1" si="378"/>
        <v>0</v>
      </c>
    </row>
    <row r="1634" spans="1:45" x14ac:dyDescent="0.2">
      <c r="A1634" s="423">
        <v>3642</v>
      </c>
      <c r="B1634" s="424">
        <v>3</v>
      </c>
      <c r="C1634" s="425" t="s">
        <v>312</v>
      </c>
      <c r="D1634" s="422">
        <f t="shared" si="379"/>
        <v>0</v>
      </c>
      <c r="E1634" s="422">
        <f t="shared" si="380"/>
        <v>0</v>
      </c>
      <c r="F1634" s="422">
        <f t="shared" si="381"/>
        <v>0</v>
      </c>
      <c r="G1634" s="422">
        <f t="shared" si="382"/>
        <v>0</v>
      </c>
      <c r="H1634" s="22">
        <f t="shared" si="383"/>
        <v>0</v>
      </c>
      <c r="I1634" s="116">
        <v>0</v>
      </c>
      <c r="J1634" s="116">
        <v>0</v>
      </c>
      <c r="K1634" s="116">
        <v>0</v>
      </c>
      <c r="L1634" s="116">
        <v>0</v>
      </c>
      <c r="M1634" s="22">
        <f t="shared" si="384"/>
        <v>0</v>
      </c>
      <c r="N1634" s="116">
        <v>0</v>
      </c>
      <c r="O1634" s="116">
        <v>0</v>
      </c>
      <c r="P1634" s="116">
        <v>0</v>
      </c>
      <c r="Q1634" s="116">
        <v>0</v>
      </c>
      <c r="R1634" s="22">
        <f t="shared" si="385"/>
        <v>0</v>
      </c>
      <c r="S1634" s="116">
        <v>0</v>
      </c>
      <c r="T1634" s="116">
        <v>0</v>
      </c>
      <c r="U1634" s="116">
        <v>0</v>
      </c>
      <c r="V1634" s="116">
        <v>0</v>
      </c>
      <c r="W1634" s="22">
        <f t="shared" si="386"/>
        <v>0</v>
      </c>
      <c r="X1634" s="22">
        <f t="shared" si="387"/>
        <v>0</v>
      </c>
      <c r="Y1634" s="22">
        <f ca="1">OFFSET('Cost Study'!$B$7,'Operations Support'!$C1634,'Operations Support'!$B1634)*$H1634</f>
        <v>0</v>
      </c>
      <c r="Z1634" s="23">
        <f ca="1">Y1634*'Cost Study'!$B$31</f>
        <v>0</v>
      </c>
      <c r="AA1634" s="23">
        <f ca="1">IF(A1634=10298,1.51,1)*IF($B1634&lt;3,$D1634*'Cost Study'!$B$32*OFFSET('Cost Study'!$B$7,'Operations Support'!$C1634,'Operations Support'!$B1634),0)</f>
        <v>0</v>
      </c>
      <c r="AB1634" s="24">
        <f ca="1">AA1634*'Cost Study'!$B$31</f>
        <v>0</v>
      </c>
      <c r="AC1634" s="23">
        <f ca="1">Y1634*'Cost Study'!$B$31</f>
        <v>0</v>
      </c>
      <c r="AD1634" s="24">
        <f ca="1">AA1634*'Cost Study'!$B$31</f>
        <v>0</v>
      </c>
      <c r="AE1634" s="377">
        <f t="shared" ca="1" si="388"/>
        <v>0</v>
      </c>
      <c r="AF1634" s="377">
        <f t="shared" ca="1" si="389"/>
        <v>0</v>
      </c>
      <c r="AH1634" s="688">
        <f>IFERROR($H1634/SUMIF($A:$A,$A1634,$H:$H)*SUMIF(Summary!$A$110:$A$186,$A1634,Summary!$P$110:$P$186),0)</f>
        <v>0</v>
      </c>
      <c r="AI1634" s="689">
        <f t="shared" ca="1" si="375"/>
        <v>0</v>
      </c>
      <c r="AJ1634" s="688">
        <f>IFERROR(H1634/SUMIF(A:A,A1634,H:H)*SUMIF(Summary!$A$110:$A$186,'Operations Support'!A1634,Summary!$Q$110:$Q$186),0)</f>
        <v>0</v>
      </c>
      <c r="AK1634" s="688">
        <f t="shared" ca="1" si="376"/>
        <v>0</v>
      </c>
      <c r="AM1634" s="688">
        <f>IFERROR($H1634/SUMIF($A:$A,$A1634,$H:$H)*SUMIF(Summary!$A$230:$A$266,$A1634,Summary!$P$230:$P$266),0)</f>
        <v>0</v>
      </c>
      <c r="AN1634" s="688">
        <f>IFERROR($H1634/SUMIF($A:$A,$A1634,$H:$H)*(SUMIF(Summary!$A$230:$A$266,$A1634,Summary!$L$230:$L$266)+SUMIF(Summary!$A$281:$A$317,$A1634,Summary!$L$281:$L$317))-AM1634,0)</f>
        <v>0</v>
      </c>
      <c r="AO1634" s="688">
        <f>IFERROR($H1634/SUMIF($A:$A,$A1634,$H:$H)*SUMIF(Summary!$A$230:$A$266,$A1634,Summary!$Q$230:$Q$266),0)</f>
        <v>0</v>
      </c>
      <c r="AP1634" s="688">
        <f>IFERROR($H1634/SUMIF($A:$A,$A1634,$H:$H)*(SUMIF(Summary!$A$230:$A$266,$A1634,Summary!$L$230:$L$266)+SUMIF(Summary!$A$281:$A$317,$A1634,Summary!$L$281:$L$317))-AO1634,0)</f>
        <v>0</v>
      </c>
      <c r="AQ1634" s="306"/>
      <c r="AR1634" s="688">
        <f t="shared" ca="1" si="377"/>
        <v>0</v>
      </c>
      <c r="AS1634" s="688">
        <f t="shared" ca="1" si="378"/>
        <v>0</v>
      </c>
    </row>
    <row r="1635" spans="1:45" x14ac:dyDescent="0.2">
      <c r="A1635" s="423">
        <v>3642</v>
      </c>
      <c r="B1635" s="424">
        <v>3</v>
      </c>
      <c r="C1635" s="425" t="s">
        <v>313</v>
      </c>
      <c r="D1635" s="422">
        <f t="shared" si="379"/>
        <v>573</v>
      </c>
      <c r="E1635" s="422">
        <f t="shared" si="380"/>
        <v>0</v>
      </c>
      <c r="F1635" s="422">
        <f t="shared" si="381"/>
        <v>369</v>
      </c>
      <c r="G1635" s="422">
        <f t="shared" si="382"/>
        <v>0</v>
      </c>
      <c r="H1635" s="22">
        <f t="shared" si="383"/>
        <v>942</v>
      </c>
      <c r="I1635" s="116">
        <v>234</v>
      </c>
      <c r="J1635" s="116">
        <v>0</v>
      </c>
      <c r="K1635" s="116">
        <v>204</v>
      </c>
      <c r="L1635" s="116">
        <v>0</v>
      </c>
      <c r="M1635" s="22">
        <f t="shared" si="384"/>
        <v>438</v>
      </c>
      <c r="N1635" s="116">
        <v>237</v>
      </c>
      <c r="O1635" s="116">
        <v>0</v>
      </c>
      <c r="P1635" s="116">
        <v>135</v>
      </c>
      <c r="Q1635" s="116">
        <v>0</v>
      </c>
      <c r="R1635" s="22">
        <f t="shared" si="385"/>
        <v>372</v>
      </c>
      <c r="S1635" s="116">
        <v>102</v>
      </c>
      <c r="T1635" s="116">
        <v>0</v>
      </c>
      <c r="U1635" s="116">
        <v>30</v>
      </c>
      <c r="V1635" s="116">
        <v>0</v>
      </c>
      <c r="W1635" s="22">
        <f t="shared" si="386"/>
        <v>132</v>
      </c>
      <c r="X1635" s="22">
        <f t="shared" si="387"/>
        <v>39.25</v>
      </c>
      <c r="Y1635" s="22">
        <f ca="1">OFFSET('Cost Study'!$B$7,'Operations Support'!$C1635,'Operations Support'!$B1635)*$H1635</f>
        <v>2468.04</v>
      </c>
      <c r="Z1635" s="23">
        <f ca="1">Y1635*'Cost Study'!$B$31</f>
        <v>137844.79712381144</v>
      </c>
      <c r="AA1635" s="23">
        <f ca="1">IF(A1635=10298,1.51,1)*IF($B1635&lt;3,$D1635*'Cost Study'!$B$32*OFFSET('Cost Study'!$B$7,'Operations Support'!$C1635,'Operations Support'!$B1635),0)</f>
        <v>0</v>
      </c>
      <c r="AB1635" s="24">
        <f ca="1">AA1635*'Cost Study'!$B$31</f>
        <v>0</v>
      </c>
      <c r="AC1635" s="23">
        <f ca="1">Y1635*'Cost Study'!$B$31</f>
        <v>137844.79712381144</v>
      </c>
      <c r="AD1635" s="24">
        <f ca="1">AA1635*'Cost Study'!$B$31</f>
        <v>0</v>
      </c>
      <c r="AE1635" s="377">
        <f t="shared" ca="1" si="388"/>
        <v>137844.79712381144</v>
      </c>
      <c r="AF1635" s="377">
        <f t="shared" ca="1" si="389"/>
        <v>137844.79712381144</v>
      </c>
      <c r="AH1635" s="688">
        <f>IFERROR($H1635/SUMIF($A:$A,$A1635,$H:$H)*SUMIF(Summary!$A$110:$A$186,$A1635,Summary!$P$110:$P$186),0)</f>
        <v>58851.791929268795</v>
      </c>
      <c r="AI1635" s="689">
        <f t="shared" ca="1" si="375"/>
        <v>78993.005194542638</v>
      </c>
      <c r="AJ1635" s="688">
        <f>IFERROR(H1635/SUMIF(A:A,A1635,H:H)*SUMIF(Summary!$A$110:$A$186,'Operations Support'!A1635,Summary!$Q$110:$Q$186),0)</f>
        <v>59416.688406608293</v>
      </c>
      <c r="AK1635" s="688">
        <f t="shared" ca="1" si="376"/>
        <v>78428.10871720314</v>
      </c>
      <c r="AM1635" s="688">
        <f>IFERROR($H1635/SUMIF($A:$A,$A1635,$H:$H)*SUMIF(Summary!$A$230:$A$266,$A1635,Summary!$P$230:$P$266),0)</f>
        <v>11134.841249940959</v>
      </c>
      <c r="AN1635" s="688">
        <f>IFERROR($H1635/SUMIF($A:$A,$A1635,$H:$H)*(SUMIF(Summary!$A$230:$A$266,$A1635,Summary!$L$230:$L$266)+SUMIF(Summary!$A$281:$A$317,$A1635,Summary!$L$281:$L$317))-AM1635,0)</f>
        <v>11702.099074262378</v>
      </c>
      <c r="AO1635" s="688">
        <f>IFERROR($H1635/SUMIF($A:$A,$A1635,$H:$H)*SUMIF(Summary!$A$230:$A$266,$A1635,Summary!$Q$230:$Q$266),0)</f>
        <v>11241.720452623282</v>
      </c>
      <c r="AP1635" s="688">
        <f>IFERROR($H1635/SUMIF($A:$A,$A1635,$H:$H)*(SUMIF(Summary!$A$230:$A$266,$A1635,Summary!$L$230:$L$266)+SUMIF(Summary!$A$281:$A$317,$A1635,Summary!$L$281:$L$317))-AO1635,0)</f>
        <v>11595.219871580055</v>
      </c>
      <c r="AQ1635" s="306"/>
      <c r="AR1635" s="688">
        <f t="shared" ca="1" si="377"/>
        <v>90695.104268805022</v>
      </c>
      <c r="AS1635" s="688">
        <f t="shared" ca="1" si="378"/>
        <v>90023.328588783188</v>
      </c>
    </row>
    <row r="1636" spans="1:45" x14ac:dyDescent="0.2">
      <c r="A1636" s="423">
        <v>3642</v>
      </c>
      <c r="B1636" s="424">
        <v>3</v>
      </c>
      <c r="C1636" s="425" t="s">
        <v>314</v>
      </c>
      <c r="D1636" s="422">
        <f t="shared" si="379"/>
        <v>102</v>
      </c>
      <c r="E1636" s="422">
        <f t="shared" si="380"/>
        <v>0</v>
      </c>
      <c r="F1636" s="422">
        <f t="shared" si="381"/>
        <v>3</v>
      </c>
      <c r="G1636" s="422">
        <f t="shared" si="382"/>
        <v>0</v>
      </c>
      <c r="H1636" s="22">
        <f t="shared" si="383"/>
        <v>105</v>
      </c>
      <c r="I1636" s="116">
        <v>57</v>
      </c>
      <c r="J1636" s="116">
        <v>0</v>
      </c>
      <c r="K1636" s="116">
        <v>0</v>
      </c>
      <c r="L1636" s="116">
        <v>0</v>
      </c>
      <c r="M1636" s="22">
        <f t="shared" si="384"/>
        <v>57</v>
      </c>
      <c r="N1636" s="116">
        <v>42</v>
      </c>
      <c r="O1636" s="116">
        <v>0</v>
      </c>
      <c r="P1636" s="116">
        <v>0</v>
      </c>
      <c r="Q1636" s="116">
        <v>0</v>
      </c>
      <c r="R1636" s="22">
        <f t="shared" si="385"/>
        <v>42</v>
      </c>
      <c r="S1636" s="116">
        <v>3</v>
      </c>
      <c r="T1636" s="116">
        <v>0</v>
      </c>
      <c r="U1636" s="116">
        <v>3</v>
      </c>
      <c r="V1636" s="116">
        <v>0</v>
      </c>
      <c r="W1636" s="22">
        <f t="shared" si="386"/>
        <v>6</v>
      </c>
      <c r="X1636" s="22">
        <f t="shared" si="387"/>
        <v>4.375</v>
      </c>
      <c r="Y1636" s="22">
        <f ca="1">OFFSET('Cost Study'!$B$7,'Operations Support'!$C1636,'Operations Support'!$B1636)*$H1636</f>
        <v>3640.3500000000004</v>
      </c>
      <c r="Z1636" s="23">
        <f ca="1">Y1636*'Cost Study'!$B$31</f>
        <v>203320.57309025261</v>
      </c>
      <c r="AA1636" s="23">
        <f ca="1">IF(A1636=10298,1.51,1)*IF($B1636&lt;3,$D1636*'Cost Study'!$B$32*OFFSET('Cost Study'!$B$7,'Operations Support'!$C1636,'Operations Support'!$B1636),0)</f>
        <v>0</v>
      </c>
      <c r="AB1636" s="24">
        <f ca="1">AA1636*'Cost Study'!$B$31</f>
        <v>0</v>
      </c>
      <c r="AC1636" s="23">
        <f ca="1">Y1636*'Cost Study'!$B$31</f>
        <v>203320.57309025261</v>
      </c>
      <c r="AD1636" s="24">
        <f ca="1">AA1636*'Cost Study'!$B$31</f>
        <v>0</v>
      </c>
      <c r="AE1636" s="377">
        <f t="shared" ca="1" si="388"/>
        <v>203320.57309025261</v>
      </c>
      <c r="AF1636" s="377">
        <f t="shared" ca="1" si="389"/>
        <v>203320.57309025261</v>
      </c>
      <c r="AH1636" s="688">
        <f>IFERROR($H1636/SUMIF($A:$A,$A1636,$H:$H)*SUMIF(Summary!$A$110:$A$186,$A1636,Summary!$P$110:$P$186),0)</f>
        <v>6559.9131131350578</v>
      </c>
      <c r="AI1636" s="689">
        <f t="shared" ca="1" si="375"/>
        <v>196760.65997711755</v>
      </c>
      <c r="AJ1636" s="688">
        <f>IFERROR(H1636/SUMIF(A:A,A1636,H:H)*SUMIF(Summary!$A$110:$A$186,'Operations Support'!A1636,Summary!$Q$110:$Q$186),0)</f>
        <v>6622.8792809913703</v>
      </c>
      <c r="AK1636" s="688">
        <f t="shared" ca="1" si="376"/>
        <v>196697.69380926125</v>
      </c>
      <c r="AM1636" s="688">
        <f>IFERROR($H1636/SUMIF($A:$A,$A1636,$H:$H)*SUMIF(Summary!$A$230:$A$266,$A1636,Summary!$P$230:$P$266),0)</f>
        <v>1241.1447253118904</v>
      </c>
      <c r="AN1636" s="688">
        <f>IFERROR($H1636/SUMIF($A:$A,$A1636,$H:$H)*(SUMIF(Summary!$A$230:$A$266,$A1636,Summary!$L$230:$L$266)+SUMIF(Summary!$A$281:$A$317,$A1636,Summary!$L$281:$L$317))-AM1636,0)</f>
        <v>1304.3741006343416</v>
      </c>
      <c r="AO1636" s="688">
        <f>IFERROR($H1636/SUMIF($A:$A,$A1636,$H:$H)*SUMIF(Summary!$A$230:$A$266,$A1636,Summary!$Q$230:$Q$266),0)</f>
        <v>1253.0580122350791</v>
      </c>
      <c r="AP1636" s="688">
        <f>IFERROR($H1636/SUMIF($A:$A,$A1636,$H:$H)*(SUMIF(Summary!$A$230:$A$266,$A1636,Summary!$L$230:$L$266)+SUMIF(Summary!$A$281:$A$317,$A1636,Summary!$L$281:$L$317))-AO1636,0)</f>
        <v>1292.4608137111529</v>
      </c>
      <c r="AQ1636" s="306"/>
      <c r="AR1636" s="688">
        <f t="shared" ca="1" si="377"/>
        <v>198065.03407775189</v>
      </c>
      <c r="AS1636" s="688">
        <f t="shared" ca="1" si="378"/>
        <v>197990.15462297242</v>
      </c>
    </row>
    <row r="1637" spans="1:45" x14ac:dyDescent="0.2">
      <c r="A1637" s="423">
        <v>3642</v>
      </c>
      <c r="B1637" s="424">
        <v>3</v>
      </c>
      <c r="C1637" s="425" t="s">
        <v>315</v>
      </c>
      <c r="D1637" s="422">
        <f t="shared" si="379"/>
        <v>2712</v>
      </c>
      <c r="E1637" s="422">
        <f t="shared" si="380"/>
        <v>0</v>
      </c>
      <c r="F1637" s="422">
        <f t="shared" si="381"/>
        <v>1215</v>
      </c>
      <c r="G1637" s="422">
        <f t="shared" si="382"/>
        <v>0</v>
      </c>
      <c r="H1637" s="22">
        <f t="shared" si="383"/>
        <v>3927</v>
      </c>
      <c r="I1637" s="116">
        <v>1134</v>
      </c>
      <c r="J1637" s="116">
        <v>0</v>
      </c>
      <c r="K1637" s="116">
        <v>441</v>
      </c>
      <c r="L1637" s="116">
        <v>0</v>
      </c>
      <c r="M1637" s="22">
        <f t="shared" si="384"/>
        <v>1575</v>
      </c>
      <c r="N1637" s="116">
        <v>987</v>
      </c>
      <c r="O1637" s="116">
        <v>0</v>
      </c>
      <c r="P1637" s="116">
        <v>639</v>
      </c>
      <c r="Q1637" s="116">
        <v>0</v>
      </c>
      <c r="R1637" s="22">
        <f t="shared" si="385"/>
        <v>1626</v>
      </c>
      <c r="S1637" s="116">
        <v>591</v>
      </c>
      <c r="T1637" s="116">
        <v>0</v>
      </c>
      <c r="U1637" s="116">
        <v>135</v>
      </c>
      <c r="V1637" s="116">
        <v>0</v>
      </c>
      <c r="W1637" s="22">
        <f t="shared" si="386"/>
        <v>726</v>
      </c>
      <c r="X1637" s="22">
        <f t="shared" si="387"/>
        <v>163.625</v>
      </c>
      <c r="Y1637" s="22">
        <f ca="1">OFFSET('Cost Study'!$B$7,'Operations Support'!$C1637,'Operations Support'!$B1637)*$H1637</f>
        <v>12841.29</v>
      </c>
      <c r="Z1637" s="23">
        <f ca="1">Y1637*'Cost Study'!$B$31</f>
        <v>717210.82918349339</v>
      </c>
      <c r="AA1637" s="23">
        <f ca="1">IF(A1637=10298,1.51,1)*IF($B1637&lt;3,$D1637*'Cost Study'!$B$32*OFFSET('Cost Study'!$B$7,'Operations Support'!$C1637,'Operations Support'!$B1637),0)</f>
        <v>0</v>
      </c>
      <c r="AB1637" s="24">
        <f ca="1">AA1637*'Cost Study'!$B$31</f>
        <v>0</v>
      </c>
      <c r="AC1637" s="23">
        <f ca="1">Y1637*'Cost Study'!$B$31</f>
        <v>717210.82918349339</v>
      </c>
      <c r="AD1637" s="24">
        <f ca="1">AA1637*'Cost Study'!$B$31</f>
        <v>0</v>
      </c>
      <c r="AE1637" s="377">
        <f t="shared" ca="1" si="388"/>
        <v>717210.82918349339</v>
      </c>
      <c r="AF1637" s="377">
        <f t="shared" ca="1" si="389"/>
        <v>717210.82918349339</v>
      </c>
      <c r="AH1637" s="688">
        <f>IFERROR($H1637/SUMIF($A:$A,$A1637,$H:$H)*SUMIF(Summary!$A$110:$A$186,$A1637,Summary!$P$110:$P$186),0)</f>
        <v>245340.75043125116</v>
      </c>
      <c r="AI1637" s="689">
        <f t="shared" ca="1" si="375"/>
        <v>471870.07875224226</v>
      </c>
      <c r="AJ1637" s="688">
        <f>IFERROR(H1637/SUMIF(A:A,A1637,H:H)*SUMIF(Summary!$A$110:$A$186,'Operations Support'!A1637,Summary!$Q$110:$Q$186),0)</f>
        <v>247695.68510907725</v>
      </c>
      <c r="AK1637" s="688">
        <f t="shared" ca="1" si="376"/>
        <v>469515.14407441614</v>
      </c>
      <c r="AM1637" s="688">
        <f>IFERROR($H1637/SUMIF($A:$A,$A1637,$H:$H)*SUMIF(Summary!$A$230:$A$266,$A1637,Summary!$P$230:$P$266),0)</f>
        <v>46418.812726664706</v>
      </c>
      <c r="AN1637" s="688">
        <f>IFERROR($H1637/SUMIF($A:$A,$A1637,$H:$H)*(SUMIF(Summary!$A$230:$A$266,$A1637,Summary!$L$230:$L$266)+SUMIF(Summary!$A$281:$A$317,$A1637,Summary!$L$281:$L$317))-AM1637,0)</f>
        <v>48783.591363724365</v>
      </c>
      <c r="AO1637" s="688">
        <f>IFERROR($H1637/SUMIF($A:$A,$A1637,$H:$H)*SUMIF(Summary!$A$230:$A$266,$A1637,Summary!$Q$230:$Q$266),0)</f>
        <v>46864.36965759196</v>
      </c>
      <c r="AP1637" s="688">
        <f>IFERROR($H1637/SUMIF($A:$A,$A1637,$H:$H)*(SUMIF(Summary!$A$230:$A$266,$A1637,Summary!$L$230:$L$266)+SUMIF(Summary!$A$281:$A$317,$A1637,Summary!$L$281:$L$317))-AO1637,0)</f>
        <v>48338.034432797111</v>
      </c>
      <c r="AQ1637" s="306"/>
      <c r="AR1637" s="688">
        <f t="shared" ca="1" si="377"/>
        <v>520653.67011596664</v>
      </c>
      <c r="AS1637" s="688">
        <f t="shared" ca="1" si="378"/>
        <v>517853.17850721325</v>
      </c>
    </row>
    <row r="1638" spans="1:45" x14ac:dyDescent="0.2">
      <c r="A1638" s="423">
        <v>3642</v>
      </c>
      <c r="B1638" s="424">
        <v>3</v>
      </c>
      <c r="C1638" s="425" t="s">
        <v>316</v>
      </c>
      <c r="D1638" s="422">
        <f t="shared" si="379"/>
        <v>0</v>
      </c>
      <c r="E1638" s="422">
        <f t="shared" si="380"/>
        <v>0</v>
      </c>
      <c r="F1638" s="422">
        <f t="shared" si="381"/>
        <v>0</v>
      </c>
      <c r="G1638" s="422">
        <f t="shared" si="382"/>
        <v>0</v>
      </c>
      <c r="H1638" s="22">
        <f t="shared" si="383"/>
        <v>0</v>
      </c>
      <c r="I1638" s="116">
        <v>0</v>
      </c>
      <c r="J1638" s="116">
        <v>0</v>
      </c>
      <c r="K1638" s="116">
        <v>0</v>
      </c>
      <c r="L1638" s="116">
        <v>0</v>
      </c>
      <c r="M1638" s="22">
        <f t="shared" si="384"/>
        <v>0</v>
      </c>
      <c r="N1638" s="116">
        <v>0</v>
      </c>
      <c r="O1638" s="116">
        <v>0</v>
      </c>
      <c r="P1638" s="116">
        <v>0</v>
      </c>
      <c r="Q1638" s="116">
        <v>0</v>
      </c>
      <c r="R1638" s="22">
        <f t="shared" si="385"/>
        <v>0</v>
      </c>
      <c r="S1638" s="116">
        <v>0</v>
      </c>
      <c r="T1638" s="116">
        <v>0</v>
      </c>
      <c r="U1638" s="116">
        <v>0</v>
      </c>
      <c r="V1638" s="116">
        <v>0</v>
      </c>
      <c r="W1638" s="22">
        <f t="shared" si="386"/>
        <v>0</v>
      </c>
      <c r="X1638" s="22">
        <f t="shared" si="387"/>
        <v>0</v>
      </c>
      <c r="Y1638" s="22">
        <f ca="1">OFFSET('Cost Study'!$B$7,'Operations Support'!$C1638,'Operations Support'!$B1638)*$H1638</f>
        <v>0</v>
      </c>
      <c r="Z1638" s="23">
        <f ca="1">Y1638*'Cost Study'!$B$31</f>
        <v>0</v>
      </c>
      <c r="AA1638" s="23">
        <f ca="1">IF(A1638=10298,1.51,1)*IF($B1638&lt;3,$D1638*'Cost Study'!$B$32*OFFSET('Cost Study'!$B$7,'Operations Support'!$C1638,'Operations Support'!$B1638),0)</f>
        <v>0</v>
      </c>
      <c r="AB1638" s="24">
        <f ca="1">AA1638*'Cost Study'!$B$31</f>
        <v>0</v>
      </c>
      <c r="AC1638" s="23">
        <f ca="1">Y1638*'Cost Study'!$B$31</f>
        <v>0</v>
      </c>
      <c r="AD1638" s="24">
        <f ca="1">AA1638*'Cost Study'!$B$31</f>
        <v>0</v>
      </c>
      <c r="AE1638" s="377">
        <f t="shared" ca="1" si="388"/>
        <v>0</v>
      </c>
      <c r="AF1638" s="377">
        <f t="shared" ca="1" si="389"/>
        <v>0</v>
      </c>
      <c r="AH1638" s="688">
        <f>IFERROR($H1638/SUMIF($A:$A,$A1638,$H:$H)*SUMIF(Summary!$A$110:$A$186,$A1638,Summary!$P$110:$P$186),0)</f>
        <v>0</v>
      </c>
      <c r="AI1638" s="689">
        <f t="shared" ca="1" si="375"/>
        <v>0</v>
      </c>
      <c r="AJ1638" s="688">
        <f>IFERROR(H1638/SUMIF(A:A,A1638,H:H)*SUMIF(Summary!$A$110:$A$186,'Operations Support'!A1638,Summary!$Q$110:$Q$186),0)</f>
        <v>0</v>
      </c>
      <c r="AK1638" s="688">
        <f t="shared" ca="1" si="376"/>
        <v>0</v>
      </c>
      <c r="AM1638" s="688">
        <f>IFERROR($H1638/SUMIF($A:$A,$A1638,$H:$H)*SUMIF(Summary!$A$230:$A$266,$A1638,Summary!$P$230:$P$266),0)</f>
        <v>0</v>
      </c>
      <c r="AN1638" s="688">
        <f>IFERROR($H1638/SUMIF($A:$A,$A1638,$H:$H)*(SUMIF(Summary!$A$230:$A$266,$A1638,Summary!$L$230:$L$266)+SUMIF(Summary!$A$281:$A$317,$A1638,Summary!$L$281:$L$317))-AM1638,0)</f>
        <v>0</v>
      </c>
      <c r="AO1638" s="688">
        <f>IFERROR($H1638/SUMIF($A:$A,$A1638,$H:$H)*SUMIF(Summary!$A$230:$A$266,$A1638,Summary!$Q$230:$Q$266),0)</f>
        <v>0</v>
      </c>
      <c r="AP1638" s="688">
        <f>IFERROR($H1638/SUMIF($A:$A,$A1638,$H:$H)*(SUMIF(Summary!$A$230:$A$266,$A1638,Summary!$L$230:$L$266)+SUMIF(Summary!$A$281:$A$317,$A1638,Summary!$L$281:$L$317))-AO1638,0)</f>
        <v>0</v>
      </c>
      <c r="AQ1638" s="306"/>
      <c r="AR1638" s="688">
        <f t="shared" ca="1" si="377"/>
        <v>0</v>
      </c>
      <c r="AS1638" s="688">
        <f t="shared" ca="1" si="378"/>
        <v>0</v>
      </c>
    </row>
    <row r="1639" spans="1:45" x14ac:dyDescent="0.2">
      <c r="A1639" s="423">
        <v>3642</v>
      </c>
      <c r="B1639" s="424">
        <v>3</v>
      </c>
      <c r="C1639" s="425" t="s">
        <v>317</v>
      </c>
      <c r="D1639" s="422">
        <f t="shared" si="379"/>
        <v>0</v>
      </c>
      <c r="E1639" s="422">
        <f t="shared" si="380"/>
        <v>0</v>
      </c>
      <c r="F1639" s="422">
        <f t="shared" si="381"/>
        <v>0</v>
      </c>
      <c r="G1639" s="422">
        <f t="shared" si="382"/>
        <v>0</v>
      </c>
      <c r="H1639" s="22">
        <f t="shared" si="383"/>
        <v>0</v>
      </c>
      <c r="I1639" s="116">
        <v>0</v>
      </c>
      <c r="J1639" s="116">
        <v>0</v>
      </c>
      <c r="K1639" s="116">
        <v>0</v>
      </c>
      <c r="L1639" s="116">
        <v>0</v>
      </c>
      <c r="M1639" s="22">
        <f t="shared" si="384"/>
        <v>0</v>
      </c>
      <c r="N1639" s="116">
        <v>0</v>
      </c>
      <c r="O1639" s="116">
        <v>0</v>
      </c>
      <c r="P1639" s="116">
        <v>0</v>
      </c>
      <c r="Q1639" s="116">
        <v>0</v>
      </c>
      <c r="R1639" s="22">
        <f t="shared" si="385"/>
        <v>0</v>
      </c>
      <c r="S1639" s="116">
        <v>0</v>
      </c>
      <c r="T1639" s="116">
        <v>0</v>
      </c>
      <c r="U1639" s="116">
        <v>0</v>
      </c>
      <c r="V1639" s="116">
        <v>0</v>
      </c>
      <c r="W1639" s="22">
        <f t="shared" si="386"/>
        <v>0</v>
      </c>
      <c r="X1639" s="22">
        <f t="shared" si="387"/>
        <v>0</v>
      </c>
      <c r="Y1639" s="22">
        <f ca="1">OFFSET('Cost Study'!$B$7,'Operations Support'!$C1639,'Operations Support'!$B1639)*$H1639</f>
        <v>0</v>
      </c>
      <c r="Z1639" s="23">
        <f ca="1">Y1639*'Cost Study'!$B$31</f>
        <v>0</v>
      </c>
      <c r="AA1639" s="23">
        <f ca="1">IF(A1639=10298,1.51,1)*IF($B1639&lt;3,$D1639*'Cost Study'!$B$32*OFFSET('Cost Study'!$B$7,'Operations Support'!$C1639,'Operations Support'!$B1639),0)</f>
        <v>0</v>
      </c>
      <c r="AB1639" s="24">
        <f ca="1">AA1639*'Cost Study'!$B$31</f>
        <v>0</v>
      </c>
      <c r="AC1639" s="23">
        <f ca="1">Y1639*'Cost Study'!$B$31</f>
        <v>0</v>
      </c>
      <c r="AD1639" s="24">
        <f ca="1">AA1639*'Cost Study'!$B$31</f>
        <v>0</v>
      </c>
      <c r="AE1639" s="377">
        <f t="shared" ca="1" si="388"/>
        <v>0</v>
      </c>
      <c r="AF1639" s="377">
        <f t="shared" ca="1" si="389"/>
        <v>0</v>
      </c>
      <c r="AH1639" s="688">
        <f>IFERROR($H1639/SUMIF($A:$A,$A1639,$H:$H)*SUMIF(Summary!$A$110:$A$186,$A1639,Summary!$P$110:$P$186),0)</f>
        <v>0</v>
      </c>
      <c r="AI1639" s="689">
        <f t="shared" ca="1" si="375"/>
        <v>0</v>
      </c>
      <c r="AJ1639" s="688">
        <f>IFERROR(H1639/SUMIF(A:A,A1639,H:H)*SUMIF(Summary!$A$110:$A$186,'Operations Support'!A1639,Summary!$Q$110:$Q$186),0)</f>
        <v>0</v>
      </c>
      <c r="AK1639" s="688">
        <f t="shared" ca="1" si="376"/>
        <v>0</v>
      </c>
      <c r="AM1639" s="688">
        <f>IFERROR($H1639/SUMIF($A:$A,$A1639,$H:$H)*SUMIF(Summary!$A$230:$A$266,$A1639,Summary!$P$230:$P$266),0)</f>
        <v>0</v>
      </c>
      <c r="AN1639" s="688">
        <f>IFERROR($H1639/SUMIF($A:$A,$A1639,$H:$H)*(SUMIF(Summary!$A$230:$A$266,$A1639,Summary!$L$230:$L$266)+SUMIF(Summary!$A$281:$A$317,$A1639,Summary!$L$281:$L$317))-AM1639,0)</f>
        <v>0</v>
      </c>
      <c r="AO1639" s="688">
        <f>IFERROR($H1639/SUMIF($A:$A,$A1639,$H:$H)*SUMIF(Summary!$A$230:$A$266,$A1639,Summary!$Q$230:$Q$266),0)</f>
        <v>0</v>
      </c>
      <c r="AP1639" s="688">
        <f>IFERROR($H1639/SUMIF($A:$A,$A1639,$H:$H)*(SUMIF(Summary!$A$230:$A$266,$A1639,Summary!$L$230:$L$266)+SUMIF(Summary!$A$281:$A$317,$A1639,Summary!$L$281:$L$317))-AO1639,0)</f>
        <v>0</v>
      </c>
      <c r="AQ1639" s="306"/>
      <c r="AR1639" s="688">
        <f t="shared" ca="1" si="377"/>
        <v>0</v>
      </c>
      <c r="AS1639" s="688">
        <f t="shared" ca="1" si="378"/>
        <v>0</v>
      </c>
    </row>
    <row r="1640" spans="1:45" x14ac:dyDescent="0.2">
      <c r="A1640" s="423">
        <v>3642</v>
      </c>
      <c r="B1640" s="424">
        <v>3</v>
      </c>
      <c r="C1640" s="425" t="s">
        <v>318</v>
      </c>
      <c r="D1640" s="422">
        <f t="shared" si="379"/>
        <v>51</v>
      </c>
      <c r="E1640" s="422">
        <f t="shared" si="380"/>
        <v>0</v>
      </c>
      <c r="F1640" s="422">
        <f t="shared" si="381"/>
        <v>0</v>
      </c>
      <c r="G1640" s="422">
        <f t="shared" si="382"/>
        <v>0</v>
      </c>
      <c r="H1640" s="22">
        <f t="shared" si="383"/>
        <v>51</v>
      </c>
      <c r="I1640" s="116">
        <v>27</v>
      </c>
      <c r="J1640" s="116">
        <v>0</v>
      </c>
      <c r="K1640" s="116">
        <v>0</v>
      </c>
      <c r="L1640" s="116">
        <v>0</v>
      </c>
      <c r="M1640" s="22">
        <f t="shared" si="384"/>
        <v>27</v>
      </c>
      <c r="N1640" s="116">
        <v>24</v>
      </c>
      <c r="O1640" s="116">
        <v>0</v>
      </c>
      <c r="P1640" s="116">
        <v>0</v>
      </c>
      <c r="Q1640" s="116">
        <v>0</v>
      </c>
      <c r="R1640" s="22">
        <f t="shared" si="385"/>
        <v>24</v>
      </c>
      <c r="S1640" s="116">
        <v>0</v>
      </c>
      <c r="T1640" s="116">
        <v>0</v>
      </c>
      <c r="U1640" s="116">
        <v>0</v>
      </c>
      <c r="V1640" s="116">
        <v>0</v>
      </c>
      <c r="W1640" s="22">
        <f t="shared" si="386"/>
        <v>0</v>
      </c>
      <c r="X1640" s="22">
        <f t="shared" si="387"/>
        <v>2.125</v>
      </c>
      <c r="Y1640" s="22">
        <f ca="1">OFFSET('Cost Study'!$B$7,'Operations Support'!$C1640,'Operations Support'!$B1640)*$H1640</f>
        <v>194.82</v>
      </c>
      <c r="Z1640" s="23">
        <f ca="1">Y1640*'Cost Study'!$B$31</f>
        <v>10881.072987334463</v>
      </c>
      <c r="AA1640" s="23">
        <f ca="1">IF(A1640=10298,1.51,1)*IF($B1640&lt;3,$D1640*'Cost Study'!$B$32*OFFSET('Cost Study'!$B$7,'Operations Support'!$C1640,'Operations Support'!$B1640),0)</f>
        <v>0</v>
      </c>
      <c r="AB1640" s="24">
        <f ca="1">AA1640*'Cost Study'!$B$31</f>
        <v>0</v>
      </c>
      <c r="AC1640" s="23">
        <f ca="1">Y1640*'Cost Study'!$B$31</f>
        <v>10881.072987334463</v>
      </c>
      <c r="AD1640" s="24">
        <f ca="1">AA1640*'Cost Study'!$B$31</f>
        <v>0</v>
      </c>
      <c r="AE1640" s="377">
        <f t="shared" ca="1" si="388"/>
        <v>10881.072987334463</v>
      </c>
      <c r="AF1640" s="377">
        <f t="shared" ca="1" si="389"/>
        <v>10881.072987334463</v>
      </c>
      <c r="AH1640" s="688">
        <f>IFERROR($H1640/SUMIF($A:$A,$A1640,$H:$H)*SUMIF(Summary!$A$110:$A$186,$A1640,Summary!$P$110:$P$186),0)</f>
        <v>3186.2435120941705</v>
      </c>
      <c r="AI1640" s="689">
        <f t="shared" ca="1" si="375"/>
        <v>7694.8294752402926</v>
      </c>
      <c r="AJ1640" s="688">
        <f>IFERROR(H1640/SUMIF(A:A,A1640,H:H)*SUMIF(Summary!$A$110:$A$186,'Operations Support'!A1640,Summary!$Q$110:$Q$186),0)</f>
        <v>3216.8270793386655</v>
      </c>
      <c r="AK1640" s="688">
        <f t="shared" ca="1" si="376"/>
        <v>7664.2459079957971</v>
      </c>
      <c r="AM1640" s="688">
        <f>IFERROR($H1640/SUMIF($A:$A,$A1640,$H:$H)*SUMIF(Summary!$A$230:$A$266,$A1640,Summary!$P$230:$P$266),0)</f>
        <v>602.84172372291823</v>
      </c>
      <c r="AN1640" s="688">
        <f>IFERROR($H1640/SUMIF($A:$A,$A1640,$H:$H)*(SUMIF(Summary!$A$230:$A$266,$A1640,Summary!$L$230:$L$266)+SUMIF(Summary!$A$281:$A$317,$A1640,Summary!$L$281:$L$317))-AM1640,0)</f>
        <v>633.55313459382296</v>
      </c>
      <c r="AO1640" s="688">
        <f>IFERROR($H1640/SUMIF($A:$A,$A1640,$H:$H)*SUMIF(Summary!$A$230:$A$266,$A1640,Summary!$Q$230:$Q$266),0)</f>
        <v>608.62817737132411</v>
      </c>
      <c r="AP1640" s="688">
        <f>IFERROR($H1640/SUMIF($A:$A,$A1640,$H:$H)*(SUMIF(Summary!$A$230:$A$266,$A1640,Summary!$L$230:$L$266)+SUMIF(Summary!$A$281:$A$317,$A1640,Summary!$L$281:$L$317))-AO1640,0)</f>
        <v>627.76668094541708</v>
      </c>
      <c r="AQ1640" s="306"/>
      <c r="AR1640" s="688">
        <f t="shared" ca="1" si="377"/>
        <v>8328.382609834116</v>
      </c>
      <c r="AS1640" s="688">
        <f t="shared" ca="1" si="378"/>
        <v>8292.0125889412138</v>
      </c>
    </row>
    <row r="1641" spans="1:45" x14ac:dyDescent="0.2">
      <c r="A1641" s="423">
        <v>3642</v>
      </c>
      <c r="B1641" s="424">
        <v>3</v>
      </c>
      <c r="C1641" s="425" t="s">
        <v>319</v>
      </c>
      <c r="D1641" s="422">
        <f t="shared" si="379"/>
        <v>0</v>
      </c>
      <c r="E1641" s="422">
        <f t="shared" si="380"/>
        <v>0</v>
      </c>
      <c r="F1641" s="422">
        <f t="shared" si="381"/>
        <v>0</v>
      </c>
      <c r="G1641" s="422">
        <f t="shared" si="382"/>
        <v>0</v>
      </c>
      <c r="H1641" s="22">
        <f t="shared" si="383"/>
        <v>0</v>
      </c>
      <c r="I1641" s="116">
        <v>0</v>
      </c>
      <c r="J1641" s="116">
        <v>0</v>
      </c>
      <c r="K1641" s="116">
        <v>0</v>
      </c>
      <c r="L1641" s="116">
        <v>0</v>
      </c>
      <c r="M1641" s="22">
        <f t="shared" si="384"/>
        <v>0</v>
      </c>
      <c r="N1641" s="116">
        <v>0</v>
      </c>
      <c r="O1641" s="116">
        <v>0</v>
      </c>
      <c r="P1641" s="116">
        <v>0</v>
      </c>
      <c r="Q1641" s="116">
        <v>0</v>
      </c>
      <c r="R1641" s="22">
        <f t="shared" si="385"/>
        <v>0</v>
      </c>
      <c r="S1641" s="116">
        <v>0</v>
      </c>
      <c r="T1641" s="116">
        <v>0</v>
      </c>
      <c r="U1641" s="116">
        <v>0</v>
      </c>
      <c r="V1641" s="116">
        <v>0</v>
      </c>
      <c r="W1641" s="22">
        <f t="shared" si="386"/>
        <v>0</v>
      </c>
      <c r="X1641" s="22">
        <f t="shared" si="387"/>
        <v>0</v>
      </c>
      <c r="Y1641" s="22">
        <f ca="1">OFFSET('Cost Study'!$B$7,'Operations Support'!$C1641,'Operations Support'!$B1641)*$H1641</f>
        <v>0</v>
      </c>
      <c r="Z1641" s="23">
        <f ca="1">Y1641*'Cost Study'!$B$31</f>
        <v>0</v>
      </c>
      <c r="AA1641" s="23">
        <f ca="1">IF(A1641=10298,1.51,1)*IF($B1641&lt;3,$D1641*'Cost Study'!$B$32*OFFSET('Cost Study'!$B$7,'Operations Support'!$C1641,'Operations Support'!$B1641),0)</f>
        <v>0</v>
      </c>
      <c r="AB1641" s="24">
        <f ca="1">AA1641*'Cost Study'!$B$31</f>
        <v>0</v>
      </c>
      <c r="AC1641" s="23">
        <f ca="1">Y1641*'Cost Study'!$B$31</f>
        <v>0</v>
      </c>
      <c r="AD1641" s="24">
        <f ca="1">AA1641*'Cost Study'!$B$31</f>
        <v>0</v>
      </c>
      <c r="AE1641" s="377">
        <f t="shared" ca="1" si="388"/>
        <v>0</v>
      </c>
      <c r="AF1641" s="377">
        <f t="shared" ca="1" si="389"/>
        <v>0</v>
      </c>
      <c r="AH1641" s="688">
        <f>IFERROR($H1641/SUMIF($A:$A,$A1641,$H:$H)*SUMIF(Summary!$A$110:$A$186,$A1641,Summary!$P$110:$P$186),0)</f>
        <v>0</v>
      </c>
      <c r="AI1641" s="689">
        <f t="shared" ca="1" si="375"/>
        <v>0</v>
      </c>
      <c r="AJ1641" s="688">
        <f>IFERROR(H1641/SUMIF(A:A,A1641,H:H)*SUMIF(Summary!$A$110:$A$186,'Operations Support'!A1641,Summary!$Q$110:$Q$186),0)</f>
        <v>0</v>
      </c>
      <c r="AK1641" s="688">
        <f t="shared" ca="1" si="376"/>
        <v>0</v>
      </c>
      <c r="AM1641" s="688">
        <f>IFERROR($H1641/SUMIF($A:$A,$A1641,$H:$H)*SUMIF(Summary!$A$230:$A$266,$A1641,Summary!$P$230:$P$266),0)</f>
        <v>0</v>
      </c>
      <c r="AN1641" s="688">
        <f>IFERROR($H1641/SUMIF($A:$A,$A1641,$H:$H)*(SUMIF(Summary!$A$230:$A$266,$A1641,Summary!$L$230:$L$266)+SUMIF(Summary!$A$281:$A$317,$A1641,Summary!$L$281:$L$317))-AM1641,0)</f>
        <v>0</v>
      </c>
      <c r="AO1641" s="688">
        <f>IFERROR($H1641/SUMIF($A:$A,$A1641,$H:$H)*SUMIF(Summary!$A$230:$A$266,$A1641,Summary!$Q$230:$Q$266),0)</f>
        <v>0</v>
      </c>
      <c r="AP1641" s="688">
        <f>IFERROR($H1641/SUMIF($A:$A,$A1641,$H:$H)*(SUMIF(Summary!$A$230:$A$266,$A1641,Summary!$L$230:$L$266)+SUMIF(Summary!$A$281:$A$317,$A1641,Summary!$L$281:$L$317))-AO1641,0)</f>
        <v>0</v>
      </c>
      <c r="AQ1641" s="306"/>
      <c r="AR1641" s="688">
        <f t="shared" ca="1" si="377"/>
        <v>0</v>
      </c>
      <c r="AS1641" s="688">
        <f t="shared" ca="1" si="378"/>
        <v>0</v>
      </c>
    </row>
    <row r="1642" spans="1:45" x14ac:dyDescent="0.2">
      <c r="A1642" s="423">
        <v>3642</v>
      </c>
      <c r="B1642" s="424">
        <v>3</v>
      </c>
      <c r="C1642" s="425" t="s">
        <v>320</v>
      </c>
      <c r="D1642" s="422">
        <f t="shared" si="379"/>
        <v>0</v>
      </c>
      <c r="E1642" s="422">
        <f t="shared" si="380"/>
        <v>0</v>
      </c>
      <c r="F1642" s="422">
        <f t="shared" si="381"/>
        <v>0</v>
      </c>
      <c r="G1642" s="422">
        <f t="shared" si="382"/>
        <v>0</v>
      </c>
      <c r="H1642" s="22">
        <f t="shared" si="383"/>
        <v>0</v>
      </c>
      <c r="I1642" s="116">
        <v>0</v>
      </c>
      <c r="J1642" s="116">
        <v>0</v>
      </c>
      <c r="K1642" s="116">
        <v>0</v>
      </c>
      <c r="L1642" s="116">
        <v>0</v>
      </c>
      <c r="M1642" s="22">
        <f t="shared" si="384"/>
        <v>0</v>
      </c>
      <c r="N1642" s="116">
        <v>0</v>
      </c>
      <c r="O1642" s="116">
        <v>0</v>
      </c>
      <c r="P1642" s="116">
        <v>0</v>
      </c>
      <c r="Q1642" s="116">
        <v>0</v>
      </c>
      <c r="R1642" s="22">
        <f t="shared" si="385"/>
        <v>0</v>
      </c>
      <c r="S1642" s="116">
        <v>0</v>
      </c>
      <c r="T1642" s="116">
        <v>0</v>
      </c>
      <c r="U1642" s="116">
        <v>0</v>
      </c>
      <c r="V1642" s="116">
        <v>0</v>
      </c>
      <c r="W1642" s="22">
        <f t="shared" si="386"/>
        <v>0</v>
      </c>
      <c r="X1642" s="22">
        <f t="shared" si="387"/>
        <v>0</v>
      </c>
      <c r="Y1642" s="22">
        <f ca="1">OFFSET('Cost Study'!$B$7,'Operations Support'!$C1642,'Operations Support'!$B1642)*$H1642</f>
        <v>0</v>
      </c>
      <c r="Z1642" s="23">
        <f ca="1">Y1642*'Cost Study'!$B$31</f>
        <v>0</v>
      </c>
      <c r="AA1642" s="23">
        <f ca="1">IF(A1642=10298,1.51,1)*IF($B1642&lt;3,$D1642*'Cost Study'!$B$32*OFFSET('Cost Study'!$B$7,'Operations Support'!$C1642,'Operations Support'!$B1642),0)</f>
        <v>0</v>
      </c>
      <c r="AB1642" s="24">
        <f ca="1">AA1642*'Cost Study'!$B$31</f>
        <v>0</v>
      </c>
      <c r="AC1642" s="23">
        <f ca="1">Y1642*'Cost Study'!$B$31</f>
        <v>0</v>
      </c>
      <c r="AD1642" s="24">
        <f ca="1">AA1642*'Cost Study'!$B$31</f>
        <v>0</v>
      </c>
      <c r="AE1642" s="377">
        <f t="shared" ca="1" si="388"/>
        <v>0</v>
      </c>
      <c r="AF1642" s="377">
        <f t="shared" ca="1" si="389"/>
        <v>0</v>
      </c>
      <c r="AH1642" s="688">
        <f>IFERROR($H1642/SUMIF($A:$A,$A1642,$H:$H)*SUMIF(Summary!$A$110:$A$186,$A1642,Summary!$P$110:$P$186),0)</f>
        <v>0</v>
      </c>
      <c r="AI1642" s="689">
        <f t="shared" ca="1" si="375"/>
        <v>0</v>
      </c>
      <c r="AJ1642" s="688">
        <f>IFERROR(H1642/SUMIF(A:A,A1642,H:H)*SUMIF(Summary!$A$110:$A$186,'Operations Support'!A1642,Summary!$Q$110:$Q$186),0)</f>
        <v>0</v>
      </c>
      <c r="AK1642" s="688">
        <f t="shared" ca="1" si="376"/>
        <v>0</v>
      </c>
      <c r="AM1642" s="688">
        <f>IFERROR($H1642/SUMIF($A:$A,$A1642,$H:$H)*SUMIF(Summary!$A$230:$A$266,$A1642,Summary!$P$230:$P$266),0)</f>
        <v>0</v>
      </c>
      <c r="AN1642" s="688">
        <f>IFERROR($H1642/SUMIF($A:$A,$A1642,$H:$H)*(SUMIF(Summary!$A$230:$A$266,$A1642,Summary!$L$230:$L$266)+SUMIF(Summary!$A$281:$A$317,$A1642,Summary!$L$281:$L$317))-AM1642,0)</f>
        <v>0</v>
      </c>
      <c r="AO1642" s="688">
        <f>IFERROR($H1642/SUMIF($A:$A,$A1642,$H:$H)*SUMIF(Summary!$A$230:$A$266,$A1642,Summary!$Q$230:$Q$266),0)</f>
        <v>0</v>
      </c>
      <c r="AP1642" s="688">
        <f>IFERROR($H1642/SUMIF($A:$A,$A1642,$H:$H)*(SUMIF(Summary!$A$230:$A$266,$A1642,Summary!$L$230:$L$266)+SUMIF(Summary!$A$281:$A$317,$A1642,Summary!$L$281:$L$317))-AO1642,0)</f>
        <v>0</v>
      </c>
      <c r="AQ1642" s="306"/>
      <c r="AR1642" s="688">
        <f t="shared" ca="1" si="377"/>
        <v>0</v>
      </c>
      <c r="AS1642" s="688">
        <f t="shared" ca="1" si="378"/>
        <v>0</v>
      </c>
    </row>
    <row r="1643" spans="1:45" x14ac:dyDescent="0.2">
      <c r="A1643" s="423">
        <v>3642</v>
      </c>
      <c r="B1643" s="424">
        <v>4</v>
      </c>
      <c r="C1643" s="425" t="s">
        <v>300</v>
      </c>
      <c r="D1643" s="422">
        <f t="shared" si="379"/>
        <v>423</v>
      </c>
      <c r="E1643" s="422">
        <f t="shared" si="380"/>
        <v>0</v>
      </c>
      <c r="F1643" s="422">
        <f t="shared" si="381"/>
        <v>33</v>
      </c>
      <c r="G1643" s="422">
        <f t="shared" si="382"/>
        <v>0</v>
      </c>
      <c r="H1643" s="22">
        <f t="shared" si="383"/>
        <v>456</v>
      </c>
      <c r="I1643" s="116">
        <v>207</v>
      </c>
      <c r="J1643" s="116">
        <v>0</v>
      </c>
      <c r="K1643" s="116">
        <v>0</v>
      </c>
      <c r="L1643" s="116">
        <v>0</v>
      </c>
      <c r="M1643" s="22">
        <f t="shared" si="384"/>
        <v>207</v>
      </c>
      <c r="N1643" s="116">
        <v>186</v>
      </c>
      <c r="O1643" s="116">
        <v>0</v>
      </c>
      <c r="P1643" s="116">
        <v>0</v>
      </c>
      <c r="Q1643" s="116">
        <v>0</v>
      </c>
      <c r="R1643" s="22">
        <f t="shared" si="385"/>
        <v>186</v>
      </c>
      <c r="S1643" s="116">
        <v>30</v>
      </c>
      <c r="T1643" s="116">
        <v>0</v>
      </c>
      <c r="U1643" s="116">
        <v>33</v>
      </c>
      <c r="V1643" s="116">
        <v>0</v>
      </c>
      <c r="W1643" s="22">
        <f t="shared" si="386"/>
        <v>63</v>
      </c>
      <c r="X1643" s="22">
        <f t="shared" si="387"/>
        <v>25.333333333333332</v>
      </c>
      <c r="Y1643" s="22">
        <f ca="1">OFFSET('Cost Study'!$B$7,'Operations Support'!$C1643,'Operations Support'!$B1643)*$H1643</f>
        <v>5645.2800000000007</v>
      </c>
      <c r="Z1643" s="23">
        <f ca="1">Y1643*'Cost Study'!$B$31</f>
        <v>315299.78294805204</v>
      </c>
      <c r="AA1643" s="23">
        <f ca="1">IF(A1643=10298,1.51,1)*IF($B1643&lt;3,$D1643*'Cost Study'!$B$32*OFFSET('Cost Study'!$B$7,'Operations Support'!$C1643,'Operations Support'!$B1643),0)</f>
        <v>0</v>
      </c>
      <c r="AB1643" s="24">
        <f ca="1">AA1643*'Cost Study'!$B$31</f>
        <v>0</v>
      </c>
      <c r="AC1643" s="23">
        <f ca="1">Y1643*'Cost Study'!$B$31</f>
        <v>315299.78294805204</v>
      </c>
      <c r="AD1643" s="24">
        <f ca="1">AA1643*'Cost Study'!$B$31</f>
        <v>0</v>
      </c>
      <c r="AE1643" s="377">
        <f t="shared" ca="1" si="388"/>
        <v>315299.78294805204</v>
      </c>
      <c r="AF1643" s="377">
        <f t="shared" ca="1" si="389"/>
        <v>315299.78294805204</v>
      </c>
      <c r="AH1643" s="688">
        <f>IFERROR($H1643/SUMIF($A:$A,$A1643,$H:$H)*SUMIF(Summary!$A$110:$A$186,$A1643,Summary!$P$110:$P$186),0)</f>
        <v>28488.765519900822</v>
      </c>
      <c r="AI1643" s="689">
        <f t="shared" ca="1" si="375"/>
        <v>286811.01742815122</v>
      </c>
      <c r="AJ1643" s="688">
        <f>IFERROR(H1643/SUMIF(A:A,A1643,H:H)*SUMIF(Summary!$A$110:$A$186,'Operations Support'!A1643,Summary!$Q$110:$Q$186),0)</f>
        <v>28762.218591733952</v>
      </c>
      <c r="AK1643" s="688">
        <f t="shared" ca="1" si="376"/>
        <v>286537.56435631809</v>
      </c>
      <c r="AM1643" s="688">
        <f>IFERROR($H1643/SUMIF($A:$A,$A1643,$H:$H)*SUMIF(Summary!$A$230:$A$266,$A1643,Summary!$P$230:$P$266),0)</f>
        <v>5390.1142356402097</v>
      </c>
      <c r="AN1643" s="688">
        <f>IFERROR($H1643/SUMIF($A:$A,$A1643,$H:$H)*(SUMIF(Summary!$A$230:$A$266,$A1643,Summary!$L$230:$L$266)+SUMIF(Summary!$A$281:$A$317,$A1643,Summary!$L$281:$L$317))-AM1643,0)</f>
        <v>5664.7103798977123</v>
      </c>
      <c r="AO1643" s="688">
        <f>IFERROR($H1643/SUMIF($A:$A,$A1643,$H:$H)*SUMIF(Summary!$A$230:$A$266,$A1643,Summary!$Q$230:$Q$266),0)</f>
        <v>5441.8519388494869</v>
      </c>
      <c r="AP1643" s="688">
        <f>IFERROR($H1643/SUMIF($A:$A,$A1643,$H:$H)*(SUMIF(Summary!$A$230:$A$266,$A1643,Summary!$L$230:$L$266)+SUMIF(Summary!$A$281:$A$317,$A1643,Summary!$L$281:$L$317))-AO1643,0)</f>
        <v>5612.9726766884351</v>
      </c>
      <c r="AQ1643" s="306"/>
      <c r="AR1643" s="688">
        <f t="shared" ca="1" si="377"/>
        <v>292475.72780804895</v>
      </c>
      <c r="AS1643" s="688">
        <f t="shared" ca="1" si="378"/>
        <v>292150.53703300655</v>
      </c>
    </row>
    <row r="1644" spans="1:45" x14ac:dyDescent="0.2">
      <c r="A1644" s="423">
        <v>3642</v>
      </c>
      <c r="B1644" s="424">
        <v>4</v>
      </c>
      <c r="C1644" s="425" t="s">
        <v>301</v>
      </c>
      <c r="D1644" s="422">
        <f t="shared" si="379"/>
        <v>475</v>
      </c>
      <c r="E1644" s="422">
        <f t="shared" si="380"/>
        <v>0</v>
      </c>
      <c r="F1644" s="422">
        <f t="shared" si="381"/>
        <v>15</v>
      </c>
      <c r="G1644" s="422">
        <f t="shared" si="382"/>
        <v>6</v>
      </c>
      <c r="H1644" s="22">
        <f t="shared" si="383"/>
        <v>484</v>
      </c>
      <c r="I1644" s="116">
        <v>195</v>
      </c>
      <c r="J1644" s="116">
        <v>0</v>
      </c>
      <c r="K1644" s="116">
        <v>3</v>
      </c>
      <c r="L1644" s="116">
        <v>0</v>
      </c>
      <c r="M1644" s="22">
        <f t="shared" si="384"/>
        <v>198</v>
      </c>
      <c r="N1644" s="116">
        <v>193</v>
      </c>
      <c r="O1644" s="116">
        <v>0</v>
      </c>
      <c r="P1644" s="116">
        <v>12</v>
      </c>
      <c r="Q1644" s="116">
        <v>0</v>
      </c>
      <c r="R1644" s="22">
        <f t="shared" si="385"/>
        <v>205</v>
      </c>
      <c r="S1644" s="116">
        <v>87</v>
      </c>
      <c r="T1644" s="116">
        <v>0</v>
      </c>
      <c r="U1644" s="116">
        <v>0</v>
      </c>
      <c r="V1644" s="116">
        <v>6</v>
      </c>
      <c r="W1644" s="22">
        <f t="shared" si="386"/>
        <v>81</v>
      </c>
      <c r="X1644" s="22">
        <f t="shared" si="387"/>
        <v>26.888888888888889</v>
      </c>
      <c r="Y1644" s="22">
        <f ca="1">OFFSET('Cost Study'!$B$7,'Operations Support'!$C1644,'Operations Support'!$B1644)*$H1644</f>
        <v>10585.08</v>
      </c>
      <c r="Z1644" s="23">
        <f ca="1">Y1644*'Cost Study'!$B$31</f>
        <v>591197.14637498348</v>
      </c>
      <c r="AA1644" s="23">
        <f ca="1">IF(A1644=10298,1.51,1)*IF($B1644&lt;3,$D1644*'Cost Study'!$B$32*OFFSET('Cost Study'!$B$7,'Operations Support'!$C1644,'Operations Support'!$B1644),0)</f>
        <v>0</v>
      </c>
      <c r="AB1644" s="24">
        <f ca="1">AA1644*'Cost Study'!$B$31</f>
        <v>0</v>
      </c>
      <c r="AC1644" s="23">
        <f ca="1">Y1644*'Cost Study'!$B$31</f>
        <v>591197.14637498348</v>
      </c>
      <c r="AD1644" s="24">
        <f ca="1">AA1644*'Cost Study'!$B$31</f>
        <v>0</v>
      </c>
      <c r="AE1644" s="377">
        <f t="shared" ca="1" si="388"/>
        <v>591197.14637498348</v>
      </c>
      <c r="AF1644" s="377">
        <f t="shared" ca="1" si="389"/>
        <v>591197.14637498348</v>
      </c>
      <c r="AH1644" s="688">
        <f>IFERROR($H1644/SUMIF($A:$A,$A1644,$H:$H)*SUMIF(Summary!$A$110:$A$186,$A1644,Summary!$P$110:$P$186),0)</f>
        <v>30238.075683403502</v>
      </c>
      <c r="AI1644" s="689">
        <f t="shared" ca="1" si="375"/>
        <v>560959.07069157995</v>
      </c>
      <c r="AJ1644" s="688">
        <f>IFERROR(H1644/SUMIF(A:A,A1644,H:H)*SUMIF(Summary!$A$110:$A$186,'Operations Support'!A1644,Summary!$Q$110:$Q$186),0)</f>
        <v>30528.319733331649</v>
      </c>
      <c r="AK1644" s="688">
        <f t="shared" ca="1" si="376"/>
        <v>560668.8266416518</v>
      </c>
      <c r="AM1644" s="688">
        <f>IFERROR($H1644/SUMIF($A:$A,$A1644,$H:$H)*SUMIF(Summary!$A$230:$A$266,$A1644,Summary!$P$230:$P$266),0)</f>
        <v>5721.0861623900473</v>
      </c>
      <c r="AN1644" s="688">
        <f>IFERROR($H1644/SUMIF($A:$A,$A1644,$H:$H)*(SUMIF(Summary!$A$230:$A$266,$A1644,Summary!$L$230:$L$266)+SUMIF(Summary!$A$281:$A$317,$A1644,Summary!$L$281:$L$317))-AM1644,0)</f>
        <v>6012.5434734002029</v>
      </c>
      <c r="AO1644" s="688">
        <f>IFERROR($H1644/SUMIF($A:$A,$A1644,$H:$H)*SUMIF(Summary!$A$230:$A$266,$A1644,Summary!$Q$230:$Q$266),0)</f>
        <v>5776.0007421121745</v>
      </c>
      <c r="AP1644" s="688">
        <f>IFERROR($H1644/SUMIF($A:$A,$A1644,$H:$H)*(SUMIF(Summary!$A$230:$A$266,$A1644,Summary!$L$230:$L$266)+SUMIF(Summary!$A$281:$A$317,$A1644,Summary!$L$281:$L$317))-AO1644,0)</f>
        <v>5957.6288936780757</v>
      </c>
      <c r="AQ1644" s="306"/>
      <c r="AR1644" s="688">
        <f t="shared" ca="1" si="377"/>
        <v>566971.61416498013</v>
      </c>
      <c r="AS1644" s="688">
        <f t="shared" ca="1" si="378"/>
        <v>566626.45553532988</v>
      </c>
    </row>
    <row r="1645" spans="1:45" x14ac:dyDescent="0.2">
      <c r="A1645" s="423">
        <v>3642</v>
      </c>
      <c r="B1645" s="424">
        <v>4</v>
      </c>
      <c r="C1645" s="425" t="s">
        <v>302</v>
      </c>
      <c r="D1645" s="422">
        <f t="shared" si="379"/>
        <v>0</v>
      </c>
      <c r="E1645" s="422">
        <f t="shared" si="380"/>
        <v>0</v>
      </c>
      <c r="F1645" s="422">
        <f t="shared" si="381"/>
        <v>0</v>
      </c>
      <c r="G1645" s="422">
        <f t="shared" si="382"/>
        <v>0</v>
      </c>
      <c r="H1645" s="22">
        <f t="shared" si="383"/>
        <v>0</v>
      </c>
      <c r="I1645" s="116">
        <v>0</v>
      </c>
      <c r="J1645" s="116">
        <v>0</v>
      </c>
      <c r="K1645" s="116">
        <v>0</v>
      </c>
      <c r="L1645" s="116">
        <v>0</v>
      </c>
      <c r="M1645" s="22">
        <f t="shared" si="384"/>
        <v>0</v>
      </c>
      <c r="N1645" s="116">
        <v>0</v>
      </c>
      <c r="O1645" s="116">
        <v>0</v>
      </c>
      <c r="P1645" s="116">
        <v>0</v>
      </c>
      <c r="Q1645" s="116">
        <v>0</v>
      </c>
      <c r="R1645" s="22">
        <f t="shared" si="385"/>
        <v>0</v>
      </c>
      <c r="S1645" s="116">
        <v>0</v>
      </c>
      <c r="T1645" s="116">
        <v>0</v>
      </c>
      <c r="U1645" s="116">
        <v>0</v>
      </c>
      <c r="V1645" s="116">
        <v>0</v>
      </c>
      <c r="W1645" s="22">
        <f t="shared" si="386"/>
        <v>0</v>
      </c>
      <c r="X1645" s="22">
        <f t="shared" si="387"/>
        <v>0</v>
      </c>
      <c r="Y1645" s="22">
        <f ca="1">OFFSET('Cost Study'!$B$7,'Operations Support'!$C1645,'Operations Support'!$B1645)*$H1645</f>
        <v>0</v>
      </c>
      <c r="Z1645" s="23">
        <f ca="1">Y1645*'Cost Study'!$B$31</f>
        <v>0</v>
      </c>
      <c r="AA1645" s="23">
        <f ca="1">IF(A1645=10298,1.51,1)*IF($B1645&lt;3,$D1645*'Cost Study'!$B$32*OFFSET('Cost Study'!$B$7,'Operations Support'!$C1645,'Operations Support'!$B1645),0)</f>
        <v>0</v>
      </c>
      <c r="AB1645" s="24">
        <f ca="1">AA1645*'Cost Study'!$B$31</f>
        <v>0</v>
      </c>
      <c r="AC1645" s="23">
        <f ca="1">Y1645*'Cost Study'!$B$31</f>
        <v>0</v>
      </c>
      <c r="AD1645" s="24">
        <f ca="1">AA1645*'Cost Study'!$B$31</f>
        <v>0</v>
      </c>
      <c r="AE1645" s="377">
        <f t="shared" ca="1" si="388"/>
        <v>0</v>
      </c>
      <c r="AF1645" s="377">
        <f t="shared" ca="1" si="389"/>
        <v>0</v>
      </c>
      <c r="AH1645" s="688">
        <f>IFERROR($H1645/SUMIF($A:$A,$A1645,$H:$H)*SUMIF(Summary!$A$110:$A$186,$A1645,Summary!$P$110:$P$186),0)</f>
        <v>0</v>
      </c>
      <c r="AI1645" s="689">
        <f t="shared" ca="1" si="375"/>
        <v>0</v>
      </c>
      <c r="AJ1645" s="688">
        <f>IFERROR(H1645/SUMIF(A:A,A1645,H:H)*SUMIF(Summary!$A$110:$A$186,'Operations Support'!A1645,Summary!$Q$110:$Q$186),0)</f>
        <v>0</v>
      </c>
      <c r="AK1645" s="688">
        <f t="shared" ca="1" si="376"/>
        <v>0</v>
      </c>
      <c r="AM1645" s="688">
        <f>IFERROR($H1645/SUMIF($A:$A,$A1645,$H:$H)*SUMIF(Summary!$A$230:$A$266,$A1645,Summary!$P$230:$P$266),0)</f>
        <v>0</v>
      </c>
      <c r="AN1645" s="688">
        <f>IFERROR($H1645/SUMIF($A:$A,$A1645,$H:$H)*(SUMIF(Summary!$A$230:$A$266,$A1645,Summary!$L$230:$L$266)+SUMIF(Summary!$A$281:$A$317,$A1645,Summary!$L$281:$L$317))-AM1645,0)</f>
        <v>0</v>
      </c>
      <c r="AO1645" s="688">
        <f>IFERROR($H1645/SUMIF($A:$A,$A1645,$H:$H)*SUMIF(Summary!$A$230:$A$266,$A1645,Summary!$Q$230:$Q$266),0)</f>
        <v>0</v>
      </c>
      <c r="AP1645" s="688">
        <f>IFERROR($H1645/SUMIF($A:$A,$A1645,$H:$H)*(SUMIF(Summary!$A$230:$A$266,$A1645,Summary!$L$230:$L$266)+SUMIF(Summary!$A$281:$A$317,$A1645,Summary!$L$281:$L$317))-AO1645,0)</f>
        <v>0</v>
      </c>
      <c r="AQ1645" s="306"/>
      <c r="AR1645" s="688">
        <f t="shared" ca="1" si="377"/>
        <v>0</v>
      </c>
      <c r="AS1645" s="688">
        <f t="shared" ca="1" si="378"/>
        <v>0</v>
      </c>
    </row>
    <row r="1646" spans="1:45" s="15" customFormat="1" x14ac:dyDescent="0.2">
      <c r="A1646" s="423">
        <v>3642</v>
      </c>
      <c r="B1646" s="424">
        <v>4</v>
      </c>
      <c r="C1646" s="425" t="s">
        <v>303</v>
      </c>
      <c r="D1646" s="422">
        <f t="shared" si="379"/>
        <v>999</v>
      </c>
      <c r="E1646" s="422">
        <f t="shared" si="380"/>
        <v>0</v>
      </c>
      <c r="F1646" s="422">
        <f t="shared" si="381"/>
        <v>468</v>
      </c>
      <c r="G1646" s="422">
        <f t="shared" si="382"/>
        <v>3</v>
      </c>
      <c r="H1646" s="22">
        <f t="shared" si="383"/>
        <v>1464</v>
      </c>
      <c r="I1646" s="116">
        <v>420</v>
      </c>
      <c r="J1646" s="116">
        <v>0</v>
      </c>
      <c r="K1646" s="116">
        <v>225</v>
      </c>
      <c r="L1646" s="116">
        <v>0</v>
      </c>
      <c r="M1646" s="22">
        <f t="shared" si="384"/>
        <v>645</v>
      </c>
      <c r="N1646" s="116">
        <v>474</v>
      </c>
      <c r="O1646" s="116">
        <v>0</v>
      </c>
      <c r="P1646" s="116">
        <v>237</v>
      </c>
      <c r="Q1646" s="116">
        <v>0</v>
      </c>
      <c r="R1646" s="22">
        <f t="shared" si="385"/>
        <v>711</v>
      </c>
      <c r="S1646" s="116">
        <v>105</v>
      </c>
      <c r="T1646" s="116">
        <v>0</v>
      </c>
      <c r="U1646" s="116">
        <v>6</v>
      </c>
      <c r="V1646" s="116">
        <v>3</v>
      </c>
      <c r="W1646" s="22">
        <f t="shared" si="386"/>
        <v>108</v>
      </c>
      <c r="X1646" s="22">
        <f t="shared" si="387"/>
        <v>81.333333333333329</v>
      </c>
      <c r="Y1646" s="22">
        <f ca="1">OFFSET('Cost Study'!$B$7,'Operations Support'!$C1646,'Operations Support'!$B1646)*$H1646</f>
        <v>11887.679999999998</v>
      </c>
      <c r="Z1646" s="23">
        <f ca="1">Y1646*'Cost Study'!$B$31</f>
        <v>663949.87029091537</v>
      </c>
      <c r="AA1646" s="23">
        <f ca="1">IF(A1646=10298,1.51,1)*IF($B1646&lt;3,$D1646*'Cost Study'!$B$32*OFFSET('Cost Study'!$B$7,'Operations Support'!$C1646,'Operations Support'!$B1646),0)</f>
        <v>0</v>
      </c>
      <c r="AB1646" s="24">
        <f ca="1">AA1646*'Cost Study'!$B$31</f>
        <v>0</v>
      </c>
      <c r="AC1646" s="23">
        <f ca="1">Y1646*'Cost Study'!$B$31</f>
        <v>663949.87029091537</v>
      </c>
      <c r="AD1646" s="24">
        <f ca="1">AA1646*'Cost Study'!$B$31</f>
        <v>0</v>
      </c>
      <c r="AE1646" s="377">
        <f t="shared" ca="1" si="388"/>
        <v>663949.87029091537</v>
      </c>
      <c r="AF1646" s="377">
        <f t="shared" ca="1" si="389"/>
        <v>663949.87029091537</v>
      </c>
      <c r="AH1646" s="688">
        <f>IFERROR($H1646/SUMIF($A:$A,$A1646,$H:$H)*SUMIF(Summary!$A$110:$A$186,$A1646,Summary!$P$110:$P$186),0)</f>
        <v>91463.931405997369</v>
      </c>
      <c r="AI1646" s="689">
        <f t="shared" ref="AI1646:AI1709" ca="1" si="390">Z1646+AB1646-AH1646</f>
        <v>572485.938884918</v>
      </c>
      <c r="AJ1646" s="688">
        <f>IFERROR(H1646/SUMIF(A:A,A1646,H:H)*SUMIF(Summary!$A$110:$A$186,'Operations Support'!A1646,Summary!$Q$110:$Q$186),0)</f>
        <v>92341.859689251112</v>
      </c>
      <c r="AK1646" s="688">
        <f t="shared" ref="AK1646:AK1709" ca="1" si="391">AC1646+AD1646-AJ1646</f>
        <v>571608.01060166419</v>
      </c>
      <c r="AL1646" s="1"/>
      <c r="AM1646" s="688">
        <f>IFERROR($H1646/SUMIF($A:$A,$A1646,$H:$H)*SUMIF(Summary!$A$230:$A$266,$A1646,Summary!$P$230:$P$266),0)</f>
        <v>17305.10359863436</v>
      </c>
      <c r="AN1646" s="688">
        <f>IFERROR($H1646/SUMIF($A:$A,$A1646,$H:$H)*(SUMIF(Summary!$A$230:$A$266,$A1646,Summary!$L$230:$L$266)+SUMIF(Summary!$A$281:$A$317,$A1646,Summary!$L$281:$L$317))-AM1646,0)</f>
        <v>18186.701745987393</v>
      </c>
      <c r="AO1646" s="688">
        <f>IFERROR($H1646/SUMIF($A:$A,$A1646,$H:$H)*SUMIF(Summary!$A$230:$A$266,$A1646,Summary!$Q$230:$Q$266),0)</f>
        <v>17471.208856306246</v>
      </c>
      <c r="AP1646" s="688">
        <f>IFERROR($H1646/SUMIF($A:$A,$A1646,$H:$H)*(SUMIF(Summary!$A$230:$A$266,$A1646,Summary!$L$230:$L$266)+SUMIF(Summary!$A$281:$A$317,$A1646,Summary!$L$281:$L$317))-AO1646,0)</f>
        <v>18020.596488315507</v>
      </c>
      <c r="AQ1646" s="306"/>
      <c r="AR1646" s="688">
        <f t="shared" ref="AR1646:AR1709" ca="1" si="392">AI1646+AN1646</f>
        <v>590672.6406309054</v>
      </c>
      <c r="AS1646" s="688">
        <f t="shared" ref="AS1646:AS1709" ca="1" si="393">AK1646+AP1646</f>
        <v>589628.60708997969</v>
      </c>
    </row>
    <row r="1647" spans="1:45" x14ac:dyDescent="0.2">
      <c r="A1647" s="423">
        <v>3642</v>
      </c>
      <c r="B1647" s="424">
        <v>4</v>
      </c>
      <c r="C1647" s="425" t="s">
        <v>304</v>
      </c>
      <c r="D1647" s="422">
        <f t="shared" si="379"/>
        <v>0</v>
      </c>
      <c r="E1647" s="422">
        <f t="shared" si="380"/>
        <v>0</v>
      </c>
      <c r="F1647" s="422">
        <f t="shared" si="381"/>
        <v>0</v>
      </c>
      <c r="G1647" s="422">
        <f t="shared" si="382"/>
        <v>0</v>
      </c>
      <c r="H1647" s="22">
        <f t="shared" si="383"/>
        <v>0</v>
      </c>
      <c r="I1647" s="116">
        <v>0</v>
      </c>
      <c r="J1647" s="116">
        <v>0</v>
      </c>
      <c r="K1647" s="116">
        <v>0</v>
      </c>
      <c r="L1647" s="116">
        <v>0</v>
      </c>
      <c r="M1647" s="22">
        <f t="shared" si="384"/>
        <v>0</v>
      </c>
      <c r="N1647" s="116">
        <v>0</v>
      </c>
      <c r="O1647" s="116">
        <v>0</v>
      </c>
      <c r="P1647" s="116">
        <v>0</v>
      </c>
      <c r="Q1647" s="116">
        <v>0</v>
      </c>
      <c r="R1647" s="22">
        <f t="shared" si="385"/>
        <v>0</v>
      </c>
      <c r="S1647" s="116">
        <v>0</v>
      </c>
      <c r="T1647" s="116">
        <v>0</v>
      </c>
      <c r="U1647" s="116">
        <v>0</v>
      </c>
      <c r="V1647" s="116">
        <v>0</v>
      </c>
      <c r="W1647" s="22">
        <f t="shared" si="386"/>
        <v>0</v>
      </c>
      <c r="X1647" s="22">
        <f t="shared" si="387"/>
        <v>0</v>
      </c>
      <c r="Y1647" s="22">
        <f ca="1">OFFSET('Cost Study'!$B$7,'Operations Support'!$C1647,'Operations Support'!$B1647)*$H1647</f>
        <v>0</v>
      </c>
      <c r="Z1647" s="23">
        <f ca="1">Y1647*'Cost Study'!$B$31</f>
        <v>0</v>
      </c>
      <c r="AA1647" s="23">
        <f ca="1">IF(A1647=10298,1.51,1)*IF($B1647&lt;3,$D1647*'Cost Study'!$B$32*OFFSET('Cost Study'!$B$7,'Operations Support'!$C1647,'Operations Support'!$B1647),0)</f>
        <v>0</v>
      </c>
      <c r="AB1647" s="24">
        <f ca="1">AA1647*'Cost Study'!$B$31</f>
        <v>0</v>
      </c>
      <c r="AC1647" s="23">
        <f ca="1">Y1647*'Cost Study'!$B$31</f>
        <v>0</v>
      </c>
      <c r="AD1647" s="24">
        <f ca="1">AA1647*'Cost Study'!$B$31</f>
        <v>0</v>
      </c>
      <c r="AE1647" s="377">
        <f t="shared" ca="1" si="388"/>
        <v>0</v>
      </c>
      <c r="AF1647" s="377">
        <f t="shared" ca="1" si="389"/>
        <v>0</v>
      </c>
      <c r="AH1647" s="688">
        <f>IFERROR($H1647/SUMIF($A:$A,$A1647,$H:$H)*SUMIF(Summary!$A$110:$A$186,$A1647,Summary!$P$110:$P$186),0)</f>
        <v>0</v>
      </c>
      <c r="AI1647" s="689">
        <f t="shared" ca="1" si="390"/>
        <v>0</v>
      </c>
      <c r="AJ1647" s="688">
        <f>IFERROR(H1647/SUMIF(A:A,A1647,H:H)*SUMIF(Summary!$A$110:$A$186,'Operations Support'!A1647,Summary!$Q$110:$Q$186),0)</f>
        <v>0</v>
      </c>
      <c r="AK1647" s="688">
        <f t="shared" ca="1" si="391"/>
        <v>0</v>
      </c>
      <c r="AM1647" s="688">
        <f>IFERROR($H1647/SUMIF($A:$A,$A1647,$H:$H)*SUMIF(Summary!$A$230:$A$266,$A1647,Summary!$P$230:$P$266),0)</f>
        <v>0</v>
      </c>
      <c r="AN1647" s="688">
        <f>IFERROR($H1647/SUMIF($A:$A,$A1647,$H:$H)*(SUMIF(Summary!$A$230:$A$266,$A1647,Summary!$L$230:$L$266)+SUMIF(Summary!$A$281:$A$317,$A1647,Summary!$L$281:$L$317))-AM1647,0)</f>
        <v>0</v>
      </c>
      <c r="AO1647" s="688">
        <f>IFERROR($H1647/SUMIF($A:$A,$A1647,$H:$H)*SUMIF(Summary!$A$230:$A$266,$A1647,Summary!$Q$230:$Q$266),0)</f>
        <v>0</v>
      </c>
      <c r="AP1647" s="688">
        <f>IFERROR($H1647/SUMIF($A:$A,$A1647,$H:$H)*(SUMIF(Summary!$A$230:$A$266,$A1647,Summary!$L$230:$L$266)+SUMIF(Summary!$A$281:$A$317,$A1647,Summary!$L$281:$L$317))-AO1647,0)</f>
        <v>0</v>
      </c>
      <c r="AQ1647" s="306"/>
      <c r="AR1647" s="688">
        <f t="shared" ca="1" si="392"/>
        <v>0</v>
      </c>
      <c r="AS1647" s="688">
        <f t="shared" ca="1" si="393"/>
        <v>0</v>
      </c>
    </row>
    <row r="1648" spans="1:45" x14ac:dyDescent="0.2">
      <c r="A1648" s="423">
        <v>3642</v>
      </c>
      <c r="B1648" s="424">
        <v>4</v>
      </c>
      <c r="C1648" s="425" t="s">
        <v>305</v>
      </c>
      <c r="D1648" s="422">
        <f t="shared" si="379"/>
        <v>225</v>
      </c>
      <c r="E1648" s="422">
        <f t="shared" si="380"/>
        <v>0</v>
      </c>
      <c r="F1648" s="422">
        <f t="shared" si="381"/>
        <v>21</v>
      </c>
      <c r="G1648" s="422">
        <f t="shared" si="382"/>
        <v>3</v>
      </c>
      <c r="H1648" s="22">
        <f t="shared" si="383"/>
        <v>243</v>
      </c>
      <c r="I1648" s="116">
        <v>96</v>
      </c>
      <c r="J1648" s="116">
        <v>0</v>
      </c>
      <c r="K1648" s="116">
        <v>12</v>
      </c>
      <c r="L1648" s="116">
        <v>0</v>
      </c>
      <c r="M1648" s="22">
        <f t="shared" si="384"/>
        <v>108</v>
      </c>
      <c r="N1648" s="116">
        <v>117</v>
      </c>
      <c r="O1648" s="116">
        <v>0</v>
      </c>
      <c r="P1648" s="116">
        <v>0</v>
      </c>
      <c r="Q1648" s="116">
        <v>0</v>
      </c>
      <c r="R1648" s="22">
        <f t="shared" si="385"/>
        <v>117</v>
      </c>
      <c r="S1648" s="116">
        <v>12</v>
      </c>
      <c r="T1648" s="116">
        <v>0</v>
      </c>
      <c r="U1648" s="116">
        <v>9</v>
      </c>
      <c r="V1648" s="116">
        <v>3</v>
      </c>
      <c r="W1648" s="22">
        <f t="shared" si="386"/>
        <v>18</v>
      </c>
      <c r="X1648" s="22">
        <f t="shared" si="387"/>
        <v>13.5</v>
      </c>
      <c r="Y1648" s="22">
        <f ca="1">OFFSET('Cost Study'!$B$7,'Operations Support'!$C1648,'Operations Support'!$B1648)*$H1648</f>
        <v>4488.21</v>
      </c>
      <c r="Z1648" s="23">
        <f ca="1">Y1648*'Cost Study'!$B$31</f>
        <v>250675.19039361671</v>
      </c>
      <c r="AA1648" s="23">
        <f ca="1">IF(A1648=10298,1.51,1)*IF($B1648&lt;3,$D1648*'Cost Study'!$B$32*OFFSET('Cost Study'!$B$7,'Operations Support'!$C1648,'Operations Support'!$B1648),0)</f>
        <v>0</v>
      </c>
      <c r="AB1648" s="24">
        <f ca="1">AA1648*'Cost Study'!$B$31</f>
        <v>0</v>
      </c>
      <c r="AC1648" s="23">
        <f ca="1">Y1648*'Cost Study'!$B$31</f>
        <v>250675.19039361671</v>
      </c>
      <c r="AD1648" s="24">
        <f ca="1">AA1648*'Cost Study'!$B$31</f>
        <v>0</v>
      </c>
      <c r="AE1648" s="377">
        <f t="shared" ca="1" si="388"/>
        <v>250675.19039361671</v>
      </c>
      <c r="AF1648" s="377">
        <f t="shared" ca="1" si="389"/>
        <v>250675.19039361671</v>
      </c>
      <c r="AH1648" s="688">
        <f>IFERROR($H1648/SUMIF($A:$A,$A1648,$H:$H)*SUMIF(Summary!$A$110:$A$186,$A1648,Summary!$P$110:$P$186),0)</f>
        <v>15181.51320468399</v>
      </c>
      <c r="AI1648" s="689">
        <f t="shared" ca="1" si="390"/>
        <v>235493.67718893272</v>
      </c>
      <c r="AJ1648" s="688">
        <f>IFERROR(H1648/SUMIF(A:A,A1648,H:H)*SUMIF(Summary!$A$110:$A$186,'Operations Support'!A1648,Summary!$Q$110:$Q$186),0)</f>
        <v>15327.234907437172</v>
      </c>
      <c r="AK1648" s="688">
        <f t="shared" ca="1" si="391"/>
        <v>235347.95548617953</v>
      </c>
      <c r="AM1648" s="688">
        <f>IFERROR($H1648/SUMIF($A:$A,$A1648,$H:$H)*SUMIF(Summary!$A$230:$A$266,$A1648,Summary!$P$230:$P$266),0)</f>
        <v>2872.363507150375</v>
      </c>
      <c r="AN1648" s="688">
        <f>IFERROR($H1648/SUMIF($A:$A,$A1648,$H:$H)*(SUMIF(Summary!$A$230:$A$266,$A1648,Summary!$L$230:$L$266)+SUMIF(Summary!$A$281:$A$317,$A1648,Summary!$L$281:$L$317))-AM1648,0)</f>
        <v>3018.6943471823333</v>
      </c>
      <c r="AO1648" s="688">
        <f>IFERROR($H1648/SUMIF($A:$A,$A1648,$H:$H)*SUMIF(Summary!$A$230:$A$266,$A1648,Summary!$Q$230:$Q$266),0)</f>
        <v>2899.9342568868974</v>
      </c>
      <c r="AP1648" s="688">
        <f>IFERROR($H1648/SUMIF($A:$A,$A1648,$H:$H)*(SUMIF(Summary!$A$230:$A$266,$A1648,Summary!$L$230:$L$266)+SUMIF(Summary!$A$281:$A$317,$A1648,Summary!$L$281:$L$317))-AO1648,0)</f>
        <v>2991.1235974458109</v>
      </c>
      <c r="AQ1648" s="306"/>
      <c r="AR1648" s="688">
        <f t="shared" ca="1" si="392"/>
        <v>238512.37153611507</v>
      </c>
      <c r="AS1648" s="688">
        <f t="shared" ca="1" si="393"/>
        <v>238339.07908362534</v>
      </c>
    </row>
    <row r="1649" spans="1:45" x14ac:dyDescent="0.2">
      <c r="A1649" s="423">
        <v>3642</v>
      </c>
      <c r="B1649" s="424">
        <v>4</v>
      </c>
      <c r="C1649" s="425" t="s">
        <v>306</v>
      </c>
      <c r="D1649" s="422">
        <f t="shared" si="379"/>
        <v>45</v>
      </c>
      <c r="E1649" s="422">
        <f t="shared" si="380"/>
        <v>0</v>
      </c>
      <c r="F1649" s="422">
        <f t="shared" si="381"/>
        <v>0</v>
      </c>
      <c r="G1649" s="422">
        <f t="shared" si="382"/>
        <v>0</v>
      </c>
      <c r="H1649" s="22">
        <f t="shared" si="383"/>
        <v>45</v>
      </c>
      <c r="I1649" s="116">
        <v>27</v>
      </c>
      <c r="J1649" s="116">
        <v>0</v>
      </c>
      <c r="K1649" s="116">
        <v>0</v>
      </c>
      <c r="L1649" s="116">
        <v>0</v>
      </c>
      <c r="M1649" s="22">
        <f t="shared" si="384"/>
        <v>27</v>
      </c>
      <c r="N1649" s="116">
        <v>18</v>
      </c>
      <c r="O1649" s="116">
        <v>0</v>
      </c>
      <c r="P1649" s="116">
        <v>0</v>
      </c>
      <c r="Q1649" s="116">
        <v>0</v>
      </c>
      <c r="R1649" s="22">
        <f t="shared" si="385"/>
        <v>18</v>
      </c>
      <c r="S1649" s="116">
        <v>0</v>
      </c>
      <c r="T1649" s="116">
        <v>0</v>
      </c>
      <c r="U1649" s="116">
        <v>0</v>
      </c>
      <c r="V1649" s="116">
        <v>0</v>
      </c>
      <c r="W1649" s="22">
        <f t="shared" si="386"/>
        <v>0</v>
      </c>
      <c r="X1649" s="22">
        <f t="shared" si="387"/>
        <v>2.5</v>
      </c>
      <c r="Y1649" s="22">
        <f ca="1">OFFSET('Cost Study'!$B$7,'Operations Support'!$C1649,'Operations Support'!$B1649)*$H1649</f>
        <v>472.5</v>
      </c>
      <c r="Z1649" s="23">
        <f ca="1">Y1649*'Cost Study'!$B$31</f>
        <v>26390.036887976254</v>
      </c>
      <c r="AA1649" s="23">
        <f ca="1">IF(A1649=10298,1.51,1)*IF($B1649&lt;3,$D1649*'Cost Study'!$B$32*OFFSET('Cost Study'!$B$7,'Operations Support'!$C1649,'Operations Support'!$B1649),0)</f>
        <v>0</v>
      </c>
      <c r="AB1649" s="24">
        <f ca="1">AA1649*'Cost Study'!$B$31</f>
        <v>0</v>
      </c>
      <c r="AC1649" s="23">
        <f ca="1">Y1649*'Cost Study'!$B$31</f>
        <v>26390.036887976254</v>
      </c>
      <c r="AD1649" s="24">
        <f ca="1">AA1649*'Cost Study'!$B$31</f>
        <v>0</v>
      </c>
      <c r="AE1649" s="377">
        <f t="shared" ca="1" si="388"/>
        <v>26390.036887976254</v>
      </c>
      <c r="AF1649" s="377">
        <f t="shared" ca="1" si="389"/>
        <v>26390.036887976254</v>
      </c>
      <c r="AH1649" s="688">
        <f>IFERROR($H1649/SUMIF($A:$A,$A1649,$H:$H)*SUMIF(Summary!$A$110:$A$186,$A1649,Summary!$P$110:$P$186),0)</f>
        <v>2811.391334200739</v>
      </c>
      <c r="AI1649" s="689">
        <f t="shared" ca="1" si="390"/>
        <v>23578.645553775514</v>
      </c>
      <c r="AJ1649" s="688">
        <f>IFERROR(H1649/SUMIF(A:A,A1649,H:H)*SUMIF(Summary!$A$110:$A$186,'Operations Support'!A1649,Summary!$Q$110:$Q$186),0)</f>
        <v>2838.3768347105874</v>
      </c>
      <c r="AK1649" s="688">
        <f t="shared" ca="1" si="391"/>
        <v>23551.660053265667</v>
      </c>
      <c r="AM1649" s="688">
        <f>IFERROR($H1649/SUMIF($A:$A,$A1649,$H:$H)*SUMIF(Summary!$A$230:$A$266,$A1649,Summary!$P$230:$P$266),0)</f>
        <v>531.91916799081025</v>
      </c>
      <c r="AN1649" s="688">
        <f>IFERROR($H1649/SUMIF($A:$A,$A1649,$H:$H)*(SUMIF(Summary!$A$230:$A$266,$A1649,Summary!$L$230:$L$266)+SUMIF(Summary!$A$281:$A$317,$A1649,Summary!$L$281:$L$317))-AM1649,0)</f>
        <v>559.01747170043211</v>
      </c>
      <c r="AO1649" s="688">
        <f>IFERROR($H1649/SUMIF($A:$A,$A1649,$H:$H)*SUMIF(Summary!$A$230:$A$266,$A1649,Summary!$Q$230:$Q$266),0)</f>
        <v>537.02486238646247</v>
      </c>
      <c r="AP1649" s="688">
        <f>IFERROR($H1649/SUMIF($A:$A,$A1649,$H:$H)*(SUMIF(Summary!$A$230:$A$266,$A1649,Summary!$L$230:$L$266)+SUMIF(Summary!$A$281:$A$317,$A1649,Summary!$L$281:$L$317))-AO1649,0)</f>
        <v>553.91177730477989</v>
      </c>
      <c r="AQ1649" s="306"/>
      <c r="AR1649" s="688">
        <f t="shared" ca="1" si="392"/>
        <v>24137.663025475948</v>
      </c>
      <c r="AS1649" s="688">
        <f t="shared" ca="1" si="393"/>
        <v>24105.571830570447</v>
      </c>
    </row>
    <row r="1650" spans="1:45" x14ac:dyDescent="0.2">
      <c r="A1650" s="423">
        <v>3642</v>
      </c>
      <c r="B1650" s="424">
        <v>4</v>
      </c>
      <c r="C1650" s="425" t="s">
        <v>307</v>
      </c>
      <c r="D1650" s="422">
        <f t="shared" si="379"/>
        <v>0</v>
      </c>
      <c r="E1650" s="422">
        <f t="shared" si="380"/>
        <v>0</v>
      </c>
      <c r="F1650" s="422">
        <f t="shared" si="381"/>
        <v>0</v>
      </c>
      <c r="G1650" s="422">
        <f t="shared" si="382"/>
        <v>0</v>
      </c>
      <c r="H1650" s="22">
        <f t="shared" si="383"/>
        <v>0</v>
      </c>
      <c r="I1650" s="116">
        <v>0</v>
      </c>
      <c r="J1650" s="116">
        <v>0</v>
      </c>
      <c r="K1650" s="116">
        <v>0</v>
      </c>
      <c r="L1650" s="116">
        <v>0</v>
      </c>
      <c r="M1650" s="22">
        <f t="shared" si="384"/>
        <v>0</v>
      </c>
      <c r="N1650" s="116">
        <v>0</v>
      </c>
      <c r="O1650" s="116">
        <v>0</v>
      </c>
      <c r="P1650" s="116">
        <v>0</v>
      </c>
      <c r="Q1650" s="116">
        <v>0</v>
      </c>
      <c r="R1650" s="22">
        <f t="shared" si="385"/>
        <v>0</v>
      </c>
      <c r="S1650" s="116">
        <v>0</v>
      </c>
      <c r="T1650" s="116">
        <v>0</v>
      </c>
      <c r="U1650" s="116">
        <v>0</v>
      </c>
      <c r="V1650" s="116">
        <v>0</v>
      </c>
      <c r="W1650" s="22">
        <f t="shared" si="386"/>
        <v>0</v>
      </c>
      <c r="X1650" s="22">
        <f t="shared" si="387"/>
        <v>0</v>
      </c>
      <c r="Y1650" s="22">
        <f ca="1">OFFSET('Cost Study'!$B$7,'Operations Support'!$C1650,'Operations Support'!$B1650)*$H1650</f>
        <v>0</v>
      </c>
      <c r="Z1650" s="23">
        <f ca="1">Y1650*'Cost Study'!$B$31</f>
        <v>0</v>
      </c>
      <c r="AA1650" s="23">
        <f ca="1">IF(A1650=10298,1.51,1)*IF($B1650&lt;3,$D1650*'Cost Study'!$B$32*OFFSET('Cost Study'!$B$7,'Operations Support'!$C1650,'Operations Support'!$B1650),0)</f>
        <v>0</v>
      </c>
      <c r="AB1650" s="24">
        <f ca="1">AA1650*'Cost Study'!$B$31</f>
        <v>0</v>
      </c>
      <c r="AC1650" s="23">
        <f ca="1">Y1650*'Cost Study'!$B$31</f>
        <v>0</v>
      </c>
      <c r="AD1650" s="24">
        <f ca="1">AA1650*'Cost Study'!$B$31</f>
        <v>0</v>
      </c>
      <c r="AE1650" s="377">
        <f t="shared" ca="1" si="388"/>
        <v>0</v>
      </c>
      <c r="AF1650" s="377">
        <f t="shared" ca="1" si="389"/>
        <v>0</v>
      </c>
      <c r="AH1650" s="688">
        <f>IFERROR($H1650/SUMIF($A:$A,$A1650,$H:$H)*SUMIF(Summary!$A$110:$A$186,$A1650,Summary!$P$110:$P$186),0)</f>
        <v>0</v>
      </c>
      <c r="AI1650" s="689">
        <f t="shared" ca="1" si="390"/>
        <v>0</v>
      </c>
      <c r="AJ1650" s="688">
        <f>IFERROR(H1650/SUMIF(A:A,A1650,H:H)*SUMIF(Summary!$A$110:$A$186,'Operations Support'!A1650,Summary!$Q$110:$Q$186),0)</f>
        <v>0</v>
      </c>
      <c r="AK1650" s="688">
        <f t="shared" ca="1" si="391"/>
        <v>0</v>
      </c>
      <c r="AM1650" s="688">
        <f>IFERROR($H1650/SUMIF($A:$A,$A1650,$H:$H)*SUMIF(Summary!$A$230:$A$266,$A1650,Summary!$P$230:$P$266),0)</f>
        <v>0</v>
      </c>
      <c r="AN1650" s="688">
        <f>IFERROR($H1650/SUMIF($A:$A,$A1650,$H:$H)*(SUMIF(Summary!$A$230:$A$266,$A1650,Summary!$L$230:$L$266)+SUMIF(Summary!$A$281:$A$317,$A1650,Summary!$L$281:$L$317))-AM1650,0)</f>
        <v>0</v>
      </c>
      <c r="AO1650" s="688">
        <f>IFERROR($H1650/SUMIF($A:$A,$A1650,$H:$H)*SUMIF(Summary!$A$230:$A$266,$A1650,Summary!$Q$230:$Q$266),0)</f>
        <v>0</v>
      </c>
      <c r="AP1650" s="688">
        <f>IFERROR($H1650/SUMIF($A:$A,$A1650,$H:$H)*(SUMIF(Summary!$A$230:$A$266,$A1650,Summary!$L$230:$L$266)+SUMIF(Summary!$A$281:$A$317,$A1650,Summary!$L$281:$L$317))-AO1650,0)</f>
        <v>0</v>
      </c>
      <c r="AQ1650" s="306"/>
      <c r="AR1650" s="688">
        <f t="shared" ca="1" si="392"/>
        <v>0</v>
      </c>
      <c r="AS1650" s="688">
        <f t="shared" ca="1" si="393"/>
        <v>0</v>
      </c>
    </row>
    <row r="1651" spans="1:45" x14ac:dyDescent="0.2">
      <c r="A1651" s="423">
        <v>3642</v>
      </c>
      <c r="B1651" s="424">
        <v>4</v>
      </c>
      <c r="C1651" s="425" t="s">
        <v>308</v>
      </c>
      <c r="D1651" s="422">
        <f t="shared" si="379"/>
        <v>0</v>
      </c>
      <c r="E1651" s="422">
        <f t="shared" si="380"/>
        <v>0</v>
      </c>
      <c r="F1651" s="422">
        <f t="shared" si="381"/>
        <v>0</v>
      </c>
      <c r="G1651" s="422">
        <f t="shared" si="382"/>
        <v>0</v>
      </c>
      <c r="H1651" s="22">
        <f t="shared" si="383"/>
        <v>0</v>
      </c>
      <c r="I1651" s="116">
        <v>0</v>
      </c>
      <c r="J1651" s="116">
        <v>0</v>
      </c>
      <c r="K1651" s="116">
        <v>0</v>
      </c>
      <c r="L1651" s="116">
        <v>0</v>
      </c>
      <c r="M1651" s="22">
        <f t="shared" si="384"/>
        <v>0</v>
      </c>
      <c r="N1651" s="116">
        <v>0</v>
      </c>
      <c r="O1651" s="116">
        <v>0</v>
      </c>
      <c r="P1651" s="116">
        <v>0</v>
      </c>
      <c r="Q1651" s="116">
        <v>0</v>
      </c>
      <c r="R1651" s="22">
        <f t="shared" si="385"/>
        <v>0</v>
      </c>
      <c r="S1651" s="116">
        <v>0</v>
      </c>
      <c r="T1651" s="116">
        <v>0</v>
      </c>
      <c r="U1651" s="116">
        <v>0</v>
      </c>
      <c r="V1651" s="116">
        <v>0</v>
      </c>
      <c r="W1651" s="22">
        <f t="shared" si="386"/>
        <v>0</v>
      </c>
      <c r="X1651" s="22">
        <f t="shared" si="387"/>
        <v>0</v>
      </c>
      <c r="Y1651" s="22">
        <f ca="1">OFFSET('Cost Study'!$B$7,'Operations Support'!$C1651,'Operations Support'!$B1651)*$H1651</f>
        <v>0</v>
      </c>
      <c r="Z1651" s="23">
        <f ca="1">Y1651*'Cost Study'!$B$31</f>
        <v>0</v>
      </c>
      <c r="AA1651" s="23">
        <f ca="1">IF(A1651=10298,1.51,1)*IF($B1651&lt;3,$D1651*'Cost Study'!$B$32*OFFSET('Cost Study'!$B$7,'Operations Support'!$C1651,'Operations Support'!$B1651),0)</f>
        <v>0</v>
      </c>
      <c r="AB1651" s="24">
        <f ca="1">AA1651*'Cost Study'!$B$31</f>
        <v>0</v>
      </c>
      <c r="AC1651" s="23">
        <f ca="1">Y1651*'Cost Study'!$B$31</f>
        <v>0</v>
      </c>
      <c r="AD1651" s="24">
        <f ca="1">AA1651*'Cost Study'!$B$31</f>
        <v>0</v>
      </c>
      <c r="AE1651" s="377">
        <f t="shared" ca="1" si="388"/>
        <v>0</v>
      </c>
      <c r="AF1651" s="377">
        <f t="shared" ca="1" si="389"/>
        <v>0</v>
      </c>
      <c r="AH1651" s="688">
        <f>IFERROR($H1651/SUMIF($A:$A,$A1651,$H:$H)*SUMIF(Summary!$A$110:$A$186,$A1651,Summary!$P$110:$P$186),0)</f>
        <v>0</v>
      </c>
      <c r="AI1651" s="689">
        <f t="shared" ca="1" si="390"/>
        <v>0</v>
      </c>
      <c r="AJ1651" s="688">
        <f>IFERROR(H1651/SUMIF(A:A,A1651,H:H)*SUMIF(Summary!$A$110:$A$186,'Operations Support'!A1651,Summary!$Q$110:$Q$186),0)</f>
        <v>0</v>
      </c>
      <c r="AK1651" s="688">
        <f t="shared" ca="1" si="391"/>
        <v>0</v>
      </c>
      <c r="AM1651" s="688">
        <f>IFERROR($H1651/SUMIF($A:$A,$A1651,$H:$H)*SUMIF(Summary!$A$230:$A$266,$A1651,Summary!$P$230:$P$266),0)</f>
        <v>0</v>
      </c>
      <c r="AN1651" s="688">
        <f>IFERROR($H1651/SUMIF($A:$A,$A1651,$H:$H)*(SUMIF(Summary!$A$230:$A$266,$A1651,Summary!$L$230:$L$266)+SUMIF(Summary!$A$281:$A$317,$A1651,Summary!$L$281:$L$317))-AM1651,0)</f>
        <v>0</v>
      </c>
      <c r="AO1651" s="688">
        <f>IFERROR($H1651/SUMIF($A:$A,$A1651,$H:$H)*SUMIF(Summary!$A$230:$A$266,$A1651,Summary!$Q$230:$Q$266),0)</f>
        <v>0</v>
      </c>
      <c r="AP1651" s="688">
        <f>IFERROR($H1651/SUMIF($A:$A,$A1651,$H:$H)*(SUMIF(Summary!$A$230:$A$266,$A1651,Summary!$L$230:$L$266)+SUMIF(Summary!$A$281:$A$317,$A1651,Summary!$L$281:$L$317))-AO1651,0)</f>
        <v>0</v>
      </c>
      <c r="AQ1651" s="306"/>
      <c r="AR1651" s="688">
        <f t="shared" ca="1" si="392"/>
        <v>0</v>
      </c>
      <c r="AS1651" s="688">
        <f t="shared" ca="1" si="393"/>
        <v>0</v>
      </c>
    </row>
    <row r="1652" spans="1:45" x14ac:dyDescent="0.2">
      <c r="A1652" s="423">
        <v>3642</v>
      </c>
      <c r="B1652" s="424">
        <v>4</v>
      </c>
      <c r="C1652" s="425" t="s">
        <v>309</v>
      </c>
      <c r="D1652" s="422">
        <f t="shared" si="379"/>
        <v>0</v>
      </c>
      <c r="E1652" s="422">
        <f t="shared" si="380"/>
        <v>0</v>
      </c>
      <c r="F1652" s="422">
        <f t="shared" si="381"/>
        <v>0</v>
      </c>
      <c r="G1652" s="422">
        <f t="shared" si="382"/>
        <v>0</v>
      </c>
      <c r="H1652" s="22">
        <f t="shared" si="383"/>
        <v>0</v>
      </c>
      <c r="I1652" s="116">
        <v>0</v>
      </c>
      <c r="J1652" s="116">
        <v>0</v>
      </c>
      <c r="K1652" s="116">
        <v>0</v>
      </c>
      <c r="L1652" s="116">
        <v>0</v>
      </c>
      <c r="M1652" s="22">
        <f t="shared" si="384"/>
        <v>0</v>
      </c>
      <c r="N1652" s="116">
        <v>0</v>
      </c>
      <c r="O1652" s="116">
        <v>0</v>
      </c>
      <c r="P1652" s="116">
        <v>0</v>
      </c>
      <c r="Q1652" s="116">
        <v>0</v>
      </c>
      <c r="R1652" s="22">
        <f t="shared" si="385"/>
        <v>0</v>
      </c>
      <c r="S1652" s="116">
        <v>0</v>
      </c>
      <c r="T1652" s="116">
        <v>0</v>
      </c>
      <c r="U1652" s="116">
        <v>0</v>
      </c>
      <c r="V1652" s="116">
        <v>0</v>
      </c>
      <c r="W1652" s="22">
        <f t="shared" si="386"/>
        <v>0</v>
      </c>
      <c r="X1652" s="22">
        <f t="shared" si="387"/>
        <v>0</v>
      </c>
      <c r="Y1652" s="22">
        <f ca="1">OFFSET('Cost Study'!$B$7,'Operations Support'!$C1652,'Operations Support'!$B1652)*$H1652</f>
        <v>0</v>
      </c>
      <c r="Z1652" s="23">
        <f ca="1">Y1652*'Cost Study'!$B$31</f>
        <v>0</v>
      </c>
      <c r="AA1652" s="23">
        <f ca="1">IF(A1652=10298,1.51,1)*IF($B1652&lt;3,$D1652*'Cost Study'!$B$32*OFFSET('Cost Study'!$B$7,'Operations Support'!$C1652,'Operations Support'!$B1652),0)</f>
        <v>0</v>
      </c>
      <c r="AB1652" s="24">
        <f ca="1">AA1652*'Cost Study'!$B$31</f>
        <v>0</v>
      </c>
      <c r="AC1652" s="23">
        <f ca="1">Y1652*'Cost Study'!$B$31</f>
        <v>0</v>
      </c>
      <c r="AD1652" s="24">
        <f ca="1">AA1652*'Cost Study'!$B$31</f>
        <v>0</v>
      </c>
      <c r="AE1652" s="377">
        <f t="shared" ca="1" si="388"/>
        <v>0</v>
      </c>
      <c r="AF1652" s="377">
        <f t="shared" ca="1" si="389"/>
        <v>0</v>
      </c>
      <c r="AH1652" s="688">
        <f>IFERROR($H1652/SUMIF($A:$A,$A1652,$H:$H)*SUMIF(Summary!$A$110:$A$186,$A1652,Summary!$P$110:$P$186),0)</f>
        <v>0</v>
      </c>
      <c r="AI1652" s="689">
        <f t="shared" ca="1" si="390"/>
        <v>0</v>
      </c>
      <c r="AJ1652" s="688">
        <f>IFERROR(H1652/SUMIF(A:A,A1652,H:H)*SUMIF(Summary!$A$110:$A$186,'Operations Support'!A1652,Summary!$Q$110:$Q$186),0)</f>
        <v>0</v>
      </c>
      <c r="AK1652" s="688">
        <f t="shared" ca="1" si="391"/>
        <v>0</v>
      </c>
      <c r="AM1652" s="688">
        <f>IFERROR($H1652/SUMIF($A:$A,$A1652,$H:$H)*SUMIF(Summary!$A$230:$A$266,$A1652,Summary!$P$230:$P$266),0)</f>
        <v>0</v>
      </c>
      <c r="AN1652" s="688">
        <f>IFERROR($H1652/SUMIF($A:$A,$A1652,$H:$H)*(SUMIF(Summary!$A$230:$A$266,$A1652,Summary!$L$230:$L$266)+SUMIF(Summary!$A$281:$A$317,$A1652,Summary!$L$281:$L$317))-AM1652,0)</f>
        <v>0</v>
      </c>
      <c r="AO1652" s="688">
        <f>IFERROR($H1652/SUMIF($A:$A,$A1652,$H:$H)*SUMIF(Summary!$A$230:$A$266,$A1652,Summary!$Q$230:$Q$266),0)</f>
        <v>0</v>
      </c>
      <c r="AP1652" s="688">
        <f>IFERROR($H1652/SUMIF($A:$A,$A1652,$H:$H)*(SUMIF(Summary!$A$230:$A$266,$A1652,Summary!$L$230:$L$266)+SUMIF(Summary!$A$281:$A$317,$A1652,Summary!$L$281:$L$317))-AO1652,0)</f>
        <v>0</v>
      </c>
      <c r="AQ1652" s="306"/>
      <c r="AR1652" s="688">
        <f t="shared" ca="1" si="392"/>
        <v>0</v>
      </c>
      <c r="AS1652" s="688">
        <f t="shared" ca="1" si="393"/>
        <v>0</v>
      </c>
    </row>
    <row r="1653" spans="1:45" x14ac:dyDescent="0.2">
      <c r="A1653" s="423">
        <v>3642</v>
      </c>
      <c r="B1653" s="424">
        <v>4</v>
      </c>
      <c r="C1653" s="425" t="s">
        <v>310</v>
      </c>
      <c r="D1653" s="422">
        <f t="shared" si="379"/>
        <v>0</v>
      </c>
      <c r="E1653" s="422">
        <f t="shared" si="380"/>
        <v>0</v>
      </c>
      <c r="F1653" s="422">
        <f t="shared" si="381"/>
        <v>0</v>
      </c>
      <c r="G1653" s="422">
        <f t="shared" si="382"/>
        <v>0</v>
      </c>
      <c r="H1653" s="22">
        <f t="shared" si="383"/>
        <v>0</v>
      </c>
      <c r="I1653" s="116">
        <v>0</v>
      </c>
      <c r="J1653" s="116">
        <v>0</v>
      </c>
      <c r="K1653" s="116">
        <v>0</v>
      </c>
      <c r="L1653" s="116">
        <v>0</v>
      </c>
      <c r="M1653" s="22">
        <f t="shared" si="384"/>
        <v>0</v>
      </c>
      <c r="N1653" s="116">
        <v>0</v>
      </c>
      <c r="O1653" s="116">
        <v>0</v>
      </c>
      <c r="P1653" s="116">
        <v>0</v>
      </c>
      <c r="Q1653" s="116">
        <v>0</v>
      </c>
      <c r="R1653" s="22">
        <f t="shared" si="385"/>
        <v>0</v>
      </c>
      <c r="S1653" s="116">
        <v>0</v>
      </c>
      <c r="T1653" s="116">
        <v>0</v>
      </c>
      <c r="U1653" s="116">
        <v>0</v>
      </c>
      <c r="V1653" s="116">
        <v>0</v>
      </c>
      <c r="W1653" s="22">
        <f t="shared" si="386"/>
        <v>0</v>
      </c>
      <c r="X1653" s="22">
        <f t="shared" si="387"/>
        <v>0</v>
      </c>
      <c r="Y1653" s="22">
        <f ca="1">OFFSET('Cost Study'!$B$7,'Operations Support'!$C1653,'Operations Support'!$B1653)*$H1653</f>
        <v>0</v>
      </c>
      <c r="Z1653" s="23">
        <f ca="1">Y1653*'Cost Study'!$B$31</f>
        <v>0</v>
      </c>
      <c r="AA1653" s="23">
        <f ca="1">IF(A1653=10298,1.51,1)*IF($B1653&lt;3,$D1653*'Cost Study'!$B$32*OFFSET('Cost Study'!$B$7,'Operations Support'!$C1653,'Operations Support'!$B1653),0)</f>
        <v>0</v>
      </c>
      <c r="AB1653" s="24">
        <f ca="1">AA1653*'Cost Study'!$B$31</f>
        <v>0</v>
      </c>
      <c r="AC1653" s="23">
        <f ca="1">Y1653*'Cost Study'!$B$31</f>
        <v>0</v>
      </c>
      <c r="AD1653" s="24">
        <f ca="1">AA1653*'Cost Study'!$B$31</f>
        <v>0</v>
      </c>
      <c r="AE1653" s="377">
        <f t="shared" ca="1" si="388"/>
        <v>0</v>
      </c>
      <c r="AF1653" s="377">
        <f t="shared" ca="1" si="389"/>
        <v>0</v>
      </c>
      <c r="AH1653" s="688">
        <f>IFERROR($H1653/SUMIF($A:$A,$A1653,$H:$H)*SUMIF(Summary!$A$110:$A$186,$A1653,Summary!$P$110:$P$186),0)</f>
        <v>0</v>
      </c>
      <c r="AI1653" s="689">
        <f t="shared" ca="1" si="390"/>
        <v>0</v>
      </c>
      <c r="AJ1653" s="688">
        <f>IFERROR(H1653/SUMIF(A:A,A1653,H:H)*SUMIF(Summary!$A$110:$A$186,'Operations Support'!A1653,Summary!$Q$110:$Q$186),0)</f>
        <v>0</v>
      </c>
      <c r="AK1653" s="688">
        <f t="shared" ca="1" si="391"/>
        <v>0</v>
      </c>
      <c r="AM1653" s="688">
        <f>IFERROR($H1653/SUMIF($A:$A,$A1653,$H:$H)*SUMIF(Summary!$A$230:$A$266,$A1653,Summary!$P$230:$P$266),0)</f>
        <v>0</v>
      </c>
      <c r="AN1653" s="688">
        <f>IFERROR($H1653/SUMIF($A:$A,$A1653,$H:$H)*(SUMIF(Summary!$A$230:$A$266,$A1653,Summary!$L$230:$L$266)+SUMIF(Summary!$A$281:$A$317,$A1653,Summary!$L$281:$L$317))-AM1653,0)</f>
        <v>0</v>
      </c>
      <c r="AO1653" s="688">
        <f>IFERROR($H1653/SUMIF($A:$A,$A1653,$H:$H)*SUMIF(Summary!$A$230:$A$266,$A1653,Summary!$Q$230:$Q$266),0)</f>
        <v>0</v>
      </c>
      <c r="AP1653" s="688">
        <f>IFERROR($H1653/SUMIF($A:$A,$A1653,$H:$H)*(SUMIF(Summary!$A$230:$A$266,$A1653,Summary!$L$230:$L$266)+SUMIF(Summary!$A$281:$A$317,$A1653,Summary!$L$281:$L$317))-AO1653,0)</f>
        <v>0</v>
      </c>
      <c r="AQ1653" s="306"/>
      <c r="AR1653" s="688">
        <f t="shared" ca="1" si="392"/>
        <v>0</v>
      </c>
      <c r="AS1653" s="688">
        <f t="shared" ca="1" si="393"/>
        <v>0</v>
      </c>
    </row>
    <row r="1654" spans="1:45" x14ac:dyDescent="0.2">
      <c r="A1654" s="423">
        <v>3642</v>
      </c>
      <c r="B1654" s="424">
        <v>4</v>
      </c>
      <c r="C1654" s="425" t="s">
        <v>311</v>
      </c>
      <c r="D1654" s="422">
        <f t="shared" si="379"/>
        <v>0</v>
      </c>
      <c r="E1654" s="422">
        <f t="shared" si="380"/>
        <v>0</v>
      </c>
      <c r="F1654" s="422">
        <f t="shared" si="381"/>
        <v>0</v>
      </c>
      <c r="G1654" s="422">
        <f t="shared" si="382"/>
        <v>0</v>
      </c>
      <c r="H1654" s="22">
        <f t="shared" si="383"/>
        <v>0</v>
      </c>
      <c r="I1654" s="116">
        <v>0</v>
      </c>
      <c r="J1654" s="116">
        <v>0</v>
      </c>
      <c r="K1654" s="116">
        <v>0</v>
      </c>
      <c r="L1654" s="116">
        <v>0</v>
      </c>
      <c r="M1654" s="22">
        <f t="shared" si="384"/>
        <v>0</v>
      </c>
      <c r="N1654" s="116">
        <v>0</v>
      </c>
      <c r="O1654" s="116">
        <v>0</v>
      </c>
      <c r="P1654" s="116">
        <v>0</v>
      </c>
      <c r="Q1654" s="116">
        <v>0</v>
      </c>
      <c r="R1654" s="22">
        <f t="shared" si="385"/>
        <v>0</v>
      </c>
      <c r="S1654" s="116">
        <v>0</v>
      </c>
      <c r="T1654" s="116">
        <v>0</v>
      </c>
      <c r="U1654" s="116">
        <v>0</v>
      </c>
      <c r="V1654" s="116">
        <v>0</v>
      </c>
      <c r="W1654" s="22">
        <f t="shared" si="386"/>
        <v>0</v>
      </c>
      <c r="X1654" s="22">
        <f t="shared" si="387"/>
        <v>0</v>
      </c>
      <c r="Y1654" s="22">
        <f ca="1">OFFSET('Cost Study'!$B$7,'Operations Support'!$C1654,'Operations Support'!$B1654)*$H1654</f>
        <v>0</v>
      </c>
      <c r="Z1654" s="23">
        <f ca="1">Y1654*'Cost Study'!$B$31</f>
        <v>0</v>
      </c>
      <c r="AA1654" s="23">
        <f ca="1">IF(A1654=10298,1.51,1)*IF($B1654&lt;3,$D1654*'Cost Study'!$B$32*OFFSET('Cost Study'!$B$7,'Operations Support'!$C1654,'Operations Support'!$B1654),0)</f>
        <v>0</v>
      </c>
      <c r="AB1654" s="24">
        <f ca="1">AA1654*'Cost Study'!$B$31</f>
        <v>0</v>
      </c>
      <c r="AC1654" s="23">
        <f ca="1">Y1654*'Cost Study'!$B$31</f>
        <v>0</v>
      </c>
      <c r="AD1654" s="24">
        <f ca="1">AA1654*'Cost Study'!$B$31</f>
        <v>0</v>
      </c>
      <c r="AE1654" s="377">
        <f t="shared" ca="1" si="388"/>
        <v>0</v>
      </c>
      <c r="AF1654" s="377">
        <f t="shared" ca="1" si="389"/>
        <v>0</v>
      </c>
      <c r="AH1654" s="688">
        <f>IFERROR($H1654/SUMIF($A:$A,$A1654,$H:$H)*SUMIF(Summary!$A$110:$A$186,$A1654,Summary!$P$110:$P$186),0)</f>
        <v>0</v>
      </c>
      <c r="AI1654" s="689">
        <f t="shared" ca="1" si="390"/>
        <v>0</v>
      </c>
      <c r="AJ1654" s="688">
        <f>IFERROR(H1654/SUMIF(A:A,A1654,H:H)*SUMIF(Summary!$A$110:$A$186,'Operations Support'!A1654,Summary!$Q$110:$Q$186),0)</f>
        <v>0</v>
      </c>
      <c r="AK1654" s="688">
        <f t="shared" ca="1" si="391"/>
        <v>0</v>
      </c>
      <c r="AM1654" s="688">
        <f>IFERROR($H1654/SUMIF($A:$A,$A1654,$H:$H)*SUMIF(Summary!$A$230:$A$266,$A1654,Summary!$P$230:$P$266),0)</f>
        <v>0</v>
      </c>
      <c r="AN1654" s="688">
        <f>IFERROR($H1654/SUMIF($A:$A,$A1654,$H:$H)*(SUMIF(Summary!$A$230:$A$266,$A1654,Summary!$L$230:$L$266)+SUMIF(Summary!$A$281:$A$317,$A1654,Summary!$L$281:$L$317))-AM1654,0)</f>
        <v>0</v>
      </c>
      <c r="AO1654" s="688">
        <f>IFERROR($H1654/SUMIF($A:$A,$A1654,$H:$H)*SUMIF(Summary!$A$230:$A$266,$A1654,Summary!$Q$230:$Q$266),0)</f>
        <v>0</v>
      </c>
      <c r="AP1654" s="688">
        <f>IFERROR($H1654/SUMIF($A:$A,$A1654,$H:$H)*(SUMIF(Summary!$A$230:$A$266,$A1654,Summary!$L$230:$L$266)+SUMIF(Summary!$A$281:$A$317,$A1654,Summary!$L$281:$L$317))-AO1654,0)</f>
        <v>0</v>
      </c>
      <c r="AQ1654" s="306"/>
      <c r="AR1654" s="688">
        <f t="shared" ca="1" si="392"/>
        <v>0</v>
      </c>
      <c r="AS1654" s="688">
        <f t="shared" ca="1" si="393"/>
        <v>0</v>
      </c>
    </row>
    <row r="1655" spans="1:45" x14ac:dyDescent="0.2">
      <c r="A1655" s="423">
        <v>3642</v>
      </c>
      <c r="B1655" s="424">
        <v>4</v>
      </c>
      <c r="C1655" s="425" t="s">
        <v>312</v>
      </c>
      <c r="D1655" s="422">
        <f t="shared" si="379"/>
        <v>0</v>
      </c>
      <c r="E1655" s="422">
        <f t="shared" si="380"/>
        <v>0</v>
      </c>
      <c r="F1655" s="422">
        <f t="shared" si="381"/>
        <v>0</v>
      </c>
      <c r="G1655" s="422">
        <f t="shared" si="382"/>
        <v>0</v>
      </c>
      <c r="H1655" s="22">
        <f t="shared" si="383"/>
        <v>0</v>
      </c>
      <c r="I1655" s="116">
        <v>0</v>
      </c>
      <c r="J1655" s="116">
        <v>0</v>
      </c>
      <c r="K1655" s="116">
        <v>0</v>
      </c>
      <c r="L1655" s="116">
        <v>0</v>
      </c>
      <c r="M1655" s="22">
        <f t="shared" si="384"/>
        <v>0</v>
      </c>
      <c r="N1655" s="116">
        <v>0</v>
      </c>
      <c r="O1655" s="116">
        <v>0</v>
      </c>
      <c r="P1655" s="116">
        <v>0</v>
      </c>
      <c r="Q1655" s="116">
        <v>0</v>
      </c>
      <c r="R1655" s="22">
        <f t="shared" si="385"/>
        <v>0</v>
      </c>
      <c r="S1655" s="116">
        <v>0</v>
      </c>
      <c r="T1655" s="116">
        <v>0</v>
      </c>
      <c r="U1655" s="116">
        <v>0</v>
      </c>
      <c r="V1655" s="116">
        <v>0</v>
      </c>
      <c r="W1655" s="22">
        <f t="shared" si="386"/>
        <v>0</v>
      </c>
      <c r="X1655" s="22">
        <f t="shared" si="387"/>
        <v>0</v>
      </c>
      <c r="Y1655" s="22">
        <f ca="1">OFFSET('Cost Study'!$B$7,'Operations Support'!$C1655,'Operations Support'!$B1655)*$H1655</f>
        <v>0</v>
      </c>
      <c r="Z1655" s="23">
        <f ca="1">Y1655*'Cost Study'!$B$31</f>
        <v>0</v>
      </c>
      <c r="AA1655" s="23">
        <f ca="1">IF(A1655=10298,1.51,1)*IF($B1655&lt;3,$D1655*'Cost Study'!$B$32*OFFSET('Cost Study'!$B$7,'Operations Support'!$C1655,'Operations Support'!$B1655),0)</f>
        <v>0</v>
      </c>
      <c r="AB1655" s="24">
        <f ca="1">AA1655*'Cost Study'!$B$31</f>
        <v>0</v>
      </c>
      <c r="AC1655" s="23">
        <f ca="1">Y1655*'Cost Study'!$B$31</f>
        <v>0</v>
      </c>
      <c r="AD1655" s="24">
        <f ca="1">AA1655*'Cost Study'!$B$31</f>
        <v>0</v>
      </c>
      <c r="AE1655" s="377">
        <f t="shared" ca="1" si="388"/>
        <v>0</v>
      </c>
      <c r="AF1655" s="377">
        <f t="shared" ca="1" si="389"/>
        <v>0</v>
      </c>
      <c r="AH1655" s="688">
        <f>IFERROR($H1655/SUMIF($A:$A,$A1655,$H:$H)*SUMIF(Summary!$A$110:$A$186,$A1655,Summary!$P$110:$P$186),0)</f>
        <v>0</v>
      </c>
      <c r="AI1655" s="689">
        <f t="shared" ca="1" si="390"/>
        <v>0</v>
      </c>
      <c r="AJ1655" s="688">
        <f>IFERROR(H1655/SUMIF(A:A,A1655,H:H)*SUMIF(Summary!$A$110:$A$186,'Operations Support'!A1655,Summary!$Q$110:$Q$186),0)</f>
        <v>0</v>
      </c>
      <c r="AK1655" s="688">
        <f t="shared" ca="1" si="391"/>
        <v>0</v>
      </c>
      <c r="AM1655" s="688">
        <f>IFERROR($H1655/SUMIF($A:$A,$A1655,$H:$H)*SUMIF(Summary!$A$230:$A$266,$A1655,Summary!$P$230:$P$266),0)</f>
        <v>0</v>
      </c>
      <c r="AN1655" s="688">
        <f>IFERROR($H1655/SUMIF($A:$A,$A1655,$H:$H)*(SUMIF(Summary!$A$230:$A$266,$A1655,Summary!$L$230:$L$266)+SUMIF(Summary!$A$281:$A$317,$A1655,Summary!$L$281:$L$317))-AM1655,0)</f>
        <v>0</v>
      </c>
      <c r="AO1655" s="688">
        <f>IFERROR($H1655/SUMIF($A:$A,$A1655,$H:$H)*SUMIF(Summary!$A$230:$A$266,$A1655,Summary!$Q$230:$Q$266),0)</f>
        <v>0</v>
      </c>
      <c r="AP1655" s="688">
        <f>IFERROR($H1655/SUMIF($A:$A,$A1655,$H:$H)*(SUMIF(Summary!$A$230:$A$266,$A1655,Summary!$L$230:$L$266)+SUMIF(Summary!$A$281:$A$317,$A1655,Summary!$L$281:$L$317))-AO1655,0)</f>
        <v>0</v>
      </c>
      <c r="AQ1655" s="306"/>
      <c r="AR1655" s="688">
        <f t="shared" ca="1" si="392"/>
        <v>0</v>
      </c>
      <c r="AS1655" s="688">
        <f t="shared" ca="1" si="393"/>
        <v>0</v>
      </c>
    </row>
    <row r="1656" spans="1:45" x14ac:dyDescent="0.2">
      <c r="A1656" s="423">
        <v>3642</v>
      </c>
      <c r="B1656" s="424">
        <v>4</v>
      </c>
      <c r="C1656" s="425" t="s">
        <v>313</v>
      </c>
      <c r="D1656" s="422">
        <f t="shared" si="379"/>
        <v>0</v>
      </c>
      <c r="E1656" s="422">
        <f t="shared" si="380"/>
        <v>0</v>
      </c>
      <c r="F1656" s="422">
        <f t="shared" si="381"/>
        <v>0</v>
      </c>
      <c r="G1656" s="422">
        <f t="shared" si="382"/>
        <v>0</v>
      </c>
      <c r="H1656" s="22">
        <f t="shared" si="383"/>
        <v>0</v>
      </c>
      <c r="I1656" s="116">
        <v>0</v>
      </c>
      <c r="J1656" s="116">
        <v>0</v>
      </c>
      <c r="K1656" s="116">
        <v>0</v>
      </c>
      <c r="L1656" s="116">
        <v>0</v>
      </c>
      <c r="M1656" s="22">
        <f t="shared" si="384"/>
        <v>0</v>
      </c>
      <c r="N1656" s="116">
        <v>0</v>
      </c>
      <c r="O1656" s="116">
        <v>0</v>
      </c>
      <c r="P1656" s="116">
        <v>0</v>
      </c>
      <c r="Q1656" s="116">
        <v>0</v>
      </c>
      <c r="R1656" s="22">
        <f t="shared" si="385"/>
        <v>0</v>
      </c>
      <c r="S1656" s="116">
        <v>0</v>
      </c>
      <c r="T1656" s="116">
        <v>0</v>
      </c>
      <c r="U1656" s="116">
        <v>0</v>
      </c>
      <c r="V1656" s="116">
        <v>0</v>
      </c>
      <c r="W1656" s="22">
        <f t="shared" si="386"/>
        <v>0</v>
      </c>
      <c r="X1656" s="22">
        <f t="shared" si="387"/>
        <v>0</v>
      </c>
      <c r="Y1656" s="22">
        <f ca="1">OFFSET('Cost Study'!$B$7,'Operations Support'!$C1656,'Operations Support'!$B1656)*$H1656</f>
        <v>0</v>
      </c>
      <c r="Z1656" s="23">
        <f ca="1">Y1656*'Cost Study'!$B$31</f>
        <v>0</v>
      </c>
      <c r="AA1656" s="23">
        <f ca="1">IF(A1656=10298,1.51,1)*IF($B1656&lt;3,$D1656*'Cost Study'!$B$32*OFFSET('Cost Study'!$B$7,'Operations Support'!$C1656,'Operations Support'!$B1656),0)</f>
        <v>0</v>
      </c>
      <c r="AB1656" s="24">
        <f ca="1">AA1656*'Cost Study'!$B$31</f>
        <v>0</v>
      </c>
      <c r="AC1656" s="23">
        <f ca="1">Y1656*'Cost Study'!$B$31</f>
        <v>0</v>
      </c>
      <c r="AD1656" s="24">
        <f ca="1">AA1656*'Cost Study'!$B$31</f>
        <v>0</v>
      </c>
      <c r="AE1656" s="377">
        <f t="shared" ca="1" si="388"/>
        <v>0</v>
      </c>
      <c r="AF1656" s="377">
        <f t="shared" ca="1" si="389"/>
        <v>0</v>
      </c>
      <c r="AH1656" s="688">
        <f>IFERROR($H1656/SUMIF($A:$A,$A1656,$H:$H)*SUMIF(Summary!$A$110:$A$186,$A1656,Summary!$P$110:$P$186),0)</f>
        <v>0</v>
      </c>
      <c r="AI1656" s="689">
        <f t="shared" ca="1" si="390"/>
        <v>0</v>
      </c>
      <c r="AJ1656" s="688">
        <f>IFERROR(H1656/SUMIF(A:A,A1656,H:H)*SUMIF(Summary!$A$110:$A$186,'Operations Support'!A1656,Summary!$Q$110:$Q$186),0)</f>
        <v>0</v>
      </c>
      <c r="AK1656" s="688">
        <f t="shared" ca="1" si="391"/>
        <v>0</v>
      </c>
      <c r="AM1656" s="688">
        <f>IFERROR($H1656/SUMIF($A:$A,$A1656,$H:$H)*SUMIF(Summary!$A$230:$A$266,$A1656,Summary!$P$230:$P$266),0)</f>
        <v>0</v>
      </c>
      <c r="AN1656" s="688">
        <f>IFERROR($H1656/SUMIF($A:$A,$A1656,$H:$H)*(SUMIF(Summary!$A$230:$A$266,$A1656,Summary!$L$230:$L$266)+SUMIF(Summary!$A$281:$A$317,$A1656,Summary!$L$281:$L$317))-AM1656,0)</f>
        <v>0</v>
      </c>
      <c r="AO1656" s="688">
        <f>IFERROR($H1656/SUMIF($A:$A,$A1656,$H:$H)*SUMIF(Summary!$A$230:$A$266,$A1656,Summary!$Q$230:$Q$266),0)</f>
        <v>0</v>
      </c>
      <c r="AP1656" s="688">
        <f>IFERROR($H1656/SUMIF($A:$A,$A1656,$H:$H)*(SUMIF(Summary!$A$230:$A$266,$A1656,Summary!$L$230:$L$266)+SUMIF(Summary!$A$281:$A$317,$A1656,Summary!$L$281:$L$317))-AO1656,0)</f>
        <v>0</v>
      </c>
      <c r="AQ1656" s="306"/>
      <c r="AR1656" s="688">
        <f t="shared" ca="1" si="392"/>
        <v>0</v>
      </c>
      <c r="AS1656" s="688">
        <f t="shared" ca="1" si="393"/>
        <v>0</v>
      </c>
    </row>
    <row r="1657" spans="1:45" x14ac:dyDescent="0.2">
      <c r="A1657" s="423">
        <v>3642</v>
      </c>
      <c r="B1657" s="424">
        <v>4</v>
      </c>
      <c r="C1657" s="425" t="s">
        <v>314</v>
      </c>
      <c r="D1657" s="422">
        <f t="shared" si="379"/>
        <v>135</v>
      </c>
      <c r="E1657" s="422">
        <f t="shared" si="380"/>
        <v>0</v>
      </c>
      <c r="F1657" s="422">
        <f t="shared" si="381"/>
        <v>16</v>
      </c>
      <c r="G1657" s="422">
        <f t="shared" si="382"/>
        <v>0</v>
      </c>
      <c r="H1657" s="22">
        <f t="shared" si="383"/>
        <v>151</v>
      </c>
      <c r="I1657" s="116">
        <v>66</v>
      </c>
      <c r="J1657" s="116">
        <v>0</v>
      </c>
      <c r="K1657" s="116">
        <v>9</v>
      </c>
      <c r="L1657" s="116">
        <v>0</v>
      </c>
      <c r="M1657" s="22">
        <f t="shared" si="384"/>
        <v>75</v>
      </c>
      <c r="N1657" s="116">
        <v>48</v>
      </c>
      <c r="O1657" s="116">
        <v>0</v>
      </c>
      <c r="P1657" s="116">
        <v>0</v>
      </c>
      <c r="Q1657" s="116">
        <v>0</v>
      </c>
      <c r="R1657" s="22">
        <f t="shared" si="385"/>
        <v>48</v>
      </c>
      <c r="S1657" s="116">
        <v>21</v>
      </c>
      <c r="T1657" s="116">
        <v>0</v>
      </c>
      <c r="U1657" s="116">
        <v>7</v>
      </c>
      <c r="V1657" s="116">
        <v>0</v>
      </c>
      <c r="W1657" s="22">
        <f t="shared" si="386"/>
        <v>28</v>
      </c>
      <c r="X1657" s="22">
        <f t="shared" si="387"/>
        <v>8.3888888888888893</v>
      </c>
      <c r="Y1657" s="22">
        <f ca="1">OFFSET('Cost Study'!$B$7,'Operations Support'!$C1657,'Operations Support'!$B1657)*$H1657</f>
        <v>5920.71</v>
      </c>
      <c r="Z1657" s="23">
        <f ca="1">Y1657*'Cost Study'!$B$31</f>
        <v>330683.08000637015</v>
      </c>
      <c r="AA1657" s="23">
        <f ca="1">IF(A1657=10298,1.51,1)*IF($B1657&lt;3,$D1657*'Cost Study'!$B$32*OFFSET('Cost Study'!$B$7,'Operations Support'!$C1657,'Operations Support'!$B1657),0)</f>
        <v>0</v>
      </c>
      <c r="AB1657" s="24">
        <f ca="1">AA1657*'Cost Study'!$B$31</f>
        <v>0</v>
      </c>
      <c r="AC1657" s="23">
        <f ca="1">Y1657*'Cost Study'!$B$31</f>
        <v>330683.08000637015</v>
      </c>
      <c r="AD1657" s="24">
        <f ca="1">AA1657*'Cost Study'!$B$31</f>
        <v>0</v>
      </c>
      <c r="AE1657" s="377">
        <f t="shared" ca="1" si="388"/>
        <v>330683.08000637015</v>
      </c>
      <c r="AF1657" s="377">
        <f t="shared" ca="1" si="389"/>
        <v>330683.08000637015</v>
      </c>
      <c r="AH1657" s="688">
        <f>IFERROR($H1657/SUMIF($A:$A,$A1657,$H:$H)*SUMIF(Summary!$A$110:$A$186,$A1657,Summary!$P$110:$P$186),0)</f>
        <v>9433.7798103180357</v>
      </c>
      <c r="AI1657" s="689">
        <f t="shared" ca="1" si="390"/>
        <v>321249.30019605212</v>
      </c>
      <c r="AJ1657" s="688">
        <f>IFERROR(H1657/SUMIF(A:A,A1657,H:H)*SUMIF(Summary!$A$110:$A$186,'Operations Support'!A1657,Summary!$Q$110:$Q$186),0)</f>
        <v>9524.3311564733049</v>
      </c>
      <c r="AK1657" s="688">
        <f t="shared" ca="1" si="391"/>
        <v>321158.74884989683</v>
      </c>
      <c r="AM1657" s="688">
        <f>IFERROR($H1657/SUMIF($A:$A,$A1657,$H:$H)*SUMIF(Summary!$A$230:$A$266,$A1657,Summary!$P$230:$P$266),0)</f>
        <v>1784.8843192580521</v>
      </c>
      <c r="AN1657" s="688">
        <f>IFERROR($H1657/SUMIF($A:$A,$A1657,$H:$H)*(SUMIF(Summary!$A$230:$A$266,$A1657,Summary!$L$230:$L$266)+SUMIF(Summary!$A$281:$A$317,$A1657,Summary!$L$281:$L$317))-AM1657,0)</f>
        <v>1875.8141828170055</v>
      </c>
      <c r="AO1657" s="688">
        <f>IFERROR($H1657/SUMIF($A:$A,$A1657,$H:$H)*SUMIF(Summary!$A$230:$A$266,$A1657,Summary!$Q$230:$Q$266),0)</f>
        <v>1802.0167604523522</v>
      </c>
      <c r="AP1657" s="688">
        <f>IFERROR($H1657/SUMIF($A:$A,$A1657,$H:$H)*(SUMIF(Summary!$A$230:$A$266,$A1657,Summary!$L$230:$L$266)+SUMIF(Summary!$A$281:$A$317,$A1657,Summary!$L$281:$L$317))-AO1657,0)</f>
        <v>1858.6817416227054</v>
      </c>
      <c r="AQ1657" s="306"/>
      <c r="AR1657" s="688">
        <f t="shared" ca="1" si="392"/>
        <v>323125.11437886913</v>
      </c>
      <c r="AS1657" s="688">
        <f t="shared" ca="1" si="393"/>
        <v>323017.43059151951</v>
      </c>
    </row>
    <row r="1658" spans="1:45" x14ac:dyDescent="0.2">
      <c r="A1658" s="423">
        <v>3642</v>
      </c>
      <c r="B1658" s="424">
        <v>4</v>
      </c>
      <c r="C1658" s="425" t="s">
        <v>315</v>
      </c>
      <c r="D1658" s="422">
        <f t="shared" si="379"/>
        <v>0</v>
      </c>
      <c r="E1658" s="422">
        <f t="shared" si="380"/>
        <v>0</v>
      </c>
      <c r="F1658" s="422">
        <f t="shared" si="381"/>
        <v>0</v>
      </c>
      <c r="G1658" s="422">
        <f t="shared" si="382"/>
        <v>0</v>
      </c>
      <c r="H1658" s="22">
        <f t="shared" si="383"/>
        <v>0</v>
      </c>
      <c r="I1658" s="116">
        <v>0</v>
      </c>
      <c r="J1658" s="116">
        <v>0</v>
      </c>
      <c r="K1658" s="116">
        <v>0</v>
      </c>
      <c r="L1658" s="116">
        <v>0</v>
      </c>
      <c r="M1658" s="22">
        <f t="shared" si="384"/>
        <v>0</v>
      </c>
      <c r="N1658" s="116">
        <v>0</v>
      </c>
      <c r="O1658" s="116">
        <v>0</v>
      </c>
      <c r="P1658" s="116">
        <v>0</v>
      </c>
      <c r="Q1658" s="116">
        <v>0</v>
      </c>
      <c r="R1658" s="22">
        <f t="shared" si="385"/>
        <v>0</v>
      </c>
      <c r="S1658" s="116">
        <v>0</v>
      </c>
      <c r="T1658" s="116">
        <v>0</v>
      </c>
      <c r="U1658" s="116">
        <v>0</v>
      </c>
      <c r="V1658" s="116">
        <v>0</v>
      </c>
      <c r="W1658" s="22">
        <f t="shared" si="386"/>
        <v>0</v>
      </c>
      <c r="X1658" s="22">
        <f t="shared" si="387"/>
        <v>0</v>
      </c>
      <c r="Y1658" s="22">
        <f ca="1">OFFSET('Cost Study'!$B$7,'Operations Support'!$C1658,'Operations Support'!$B1658)*$H1658</f>
        <v>0</v>
      </c>
      <c r="Z1658" s="23">
        <f ca="1">Y1658*'Cost Study'!$B$31</f>
        <v>0</v>
      </c>
      <c r="AA1658" s="23">
        <f ca="1">IF(A1658=10298,1.51,1)*IF($B1658&lt;3,$D1658*'Cost Study'!$B$32*OFFSET('Cost Study'!$B$7,'Operations Support'!$C1658,'Operations Support'!$B1658),0)</f>
        <v>0</v>
      </c>
      <c r="AB1658" s="24">
        <f ca="1">AA1658*'Cost Study'!$B$31</f>
        <v>0</v>
      </c>
      <c r="AC1658" s="23">
        <f ca="1">Y1658*'Cost Study'!$B$31</f>
        <v>0</v>
      </c>
      <c r="AD1658" s="24">
        <f ca="1">AA1658*'Cost Study'!$B$31</f>
        <v>0</v>
      </c>
      <c r="AE1658" s="377">
        <f t="shared" ca="1" si="388"/>
        <v>0</v>
      </c>
      <c r="AF1658" s="377">
        <f t="shared" ca="1" si="389"/>
        <v>0</v>
      </c>
      <c r="AH1658" s="688">
        <f>IFERROR($H1658/SUMIF($A:$A,$A1658,$H:$H)*SUMIF(Summary!$A$110:$A$186,$A1658,Summary!$P$110:$P$186),0)</f>
        <v>0</v>
      </c>
      <c r="AI1658" s="689">
        <f t="shared" ca="1" si="390"/>
        <v>0</v>
      </c>
      <c r="AJ1658" s="688">
        <f>IFERROR(H1658/SUMIF(A:A,A1658,H:H)*SUMIF(Summary!$A$110:$A$186,'Operations Support'!A1658,Summary!$Q$110:$Q$186),0)</f>
        <v>0</v>
      </c>
      <c r="AK1658" s="688">
        <f t="shared" ca="1" si="391"/>
        <v>0</v>
      </c>
      <c r="AM1658" s="688">
        <f>IFERROR($H1658/SUMIF($A:$A,$A1658,$H:$H)*SUMIF(Summary!$A$230:$A$266,$A1658,Summary!$P$230:$P$266),0)</f>
        <v>0</v>
      </c>
      <c r="AN1658" s="688">
        <f>IFERROR($H1658/SUMIF($A:$A,$A1658,$H:$H)*(SUMIF(Summary!$A$230:$A$266,$A1658,Summary!$L$230:$L$266)+SUMIF(Summary!$A$281:$A$317,$A1658,Summary!$L$281:$L$317))-AM1658,0)</f>
        <v>0</v>
      </c>
      <c r="AO1658" s="688">
        <f>IFERROR($H1658/SUMIF($A:$A,$A1658,$H:$H)*SUMIF(Summary!$A$230:$A$266,$A1658,Summary!$Q$230:$Q$266),0)</f>
        <v>0</v>
      </c>
      <c r="AP1658" s="688">
        <f>IFERROR($H1658/SUMIF($A:$A,$A1658,$H:$H)*(SUMIF(Summary!$A$230:$A$266,$A1658,Summary!$L$230:$L$266)+SUMIF(Summary!$A$281:$A$317,$A1658,Summary!$L$281:$L$317))-AO1658,0)</f>
        <v>0</v>
      </c>
      <c r="AQ1658" s="306"/>
      <c r="AR1658" s="688">
        <f t="shared" ca="1" si="392"/>
        <v>0</v>
      </c>
      <c r="AS1658" s="688">
        <f t="shared" ca="1" si="393"/>
        <v>0</v>
      </c>
    </row>
    <row r="1659" spans="1:45" x14ac:dyDescent="0.2">
      <c r="A1659" s="423">
        <v>3642</v>
      </c>
      <c r="B1659" s="424">
        <v>4</v>
      </c>
      <c r="C1659" s="425" t="s">
        <v>316</v>
      </c>
      <c r="D1659" s="422">
        <f t="shared" si="379"/>
        <v>0</v>
      </c>
      <c r="E1659" s="422">
        <f t="shared" si="380"/>
        <v>0</v>
      </c>
      <c r="F1659" s="422">
        <f t="shared" si="381"/>
        <v>0</v>
      </c>
      <c r="G1659" s="422">
        <f t="shared" si="382"/>
        <v>0</v>
      </c>
      <c r="H1659" s="22">
        <f t="shared" si="383"/>
        <v>0</v>
      </c>
      <c r="I1659" s="116">
        <v>0</v>
      </c>
      <c r="J1659" s="116">
        <v>0</v>
      </c>
      <c r="K1659" s="116">
        <v>0</v>
      </c>
      <c r="L1659" s="116">
        <v>0</v>
      </c>
      <c r="M1659" s="22">
        <f t="shared" si="384"/>
        <v>0</v>
      </c>
      <c r="N1659" s="116">
        <v>0</v>
      </c>
      <c r="O1659" s="116">
        <v>0</v>
      </c>
      <c r="P1659" s="116">
        <v>0</v>
      </c>
      <c r="Q1659" s="116">
        <v>0</v>
      </c>
      <c r="R1659" s="22">
        <f t="shared" si="385"/>
        <v>0</v>
      </c>
      <c r="S1659" s="116">
        <v>0</v>
      </c>
      <c r="T1659" s="116">
        <v>0</v>
      </c>
      <c r="U1659" s="116">
        <v>0</v>
      </c>
      <c r="V1659" s="116">
        <v>0</v>
      </c>
      <c r="W1659" s="22">
        <f t="shared" si="386"/>
        <v>0</v>
      </c>
      <c r="X1659" s="22">
        <f t="shared" si="387"/>
        <v>0</v>
      </c>
      <c r="Y1659" s="22">
        <f ca="1">OFFSET('Cost Study'!$B$7,'Operations Support'!$C1659,'Operations Support'!$B1659)*$H1659</f>
        <v>0</v>
      </c>
      <c r="Z1659" s="23">
        <f ca="1">Y1659*'Cost Study'!$B$31</f>
        <v>0</v>
      </c>
      <c r="AA1659" s="23">
        <f ca="1">IF(A1659=10298,1.51,1)*IF($B1659&lt;3,$D1659*'Cost Study'!$B$32*OFFSET('Cost Study'!$B$7,'Operations Support'!$C1659,'Operations Support'!$B1659),0)</f>
        <v>0</v>
      </c>
      <c r="AB1659" s="24">
        <f ca="1">AA1659*'Cost Study'!$B$31</f>
        <v>0</v>
      </c>
      <c r="AC1659" s="23">
        <f ca="1">Y1659*'Cost Study'!$B$31</f>
        <v>0</v>
      </c>
      <c r="AD1659" s="24">
        <f ca="1">AA1659*'Cost Study'!$B$31</f>
        <v>0</v>
      </c>
      <c r="AE1659" s="377">
        <f t="shared" ca="1" si="388"/>
        <v>0</v>
      </c>
      <c r="AF1659" s="377">
        <f t="shared" ca="1" si="389"/>
        <v>0</v>
      </c>
      <c r="AH1659" s="688">
        <f>IFERROR($H1659/SUMIF($A:$A,$A1659,$H:$H)*SUMIF(Summary!$A$110:$A$186,$A1659,Summary!$P$110:$P$186),0)</f>
        <v>0</v>
      </c>
      <c r="AI1659" s="689">
        <f t="shared" ca="1" si="390"/>
        <v>0</v>
      </c>
      <c r="AJ1659" s="688">
        <f>IFERROR(H1659/SUMIF(A:A,A1659,H:H)*SUMIF(Summary!$A$110:$A$186,'Operations Support'!A1659,Summary!$Q$110:$Q$186),0)</f>
        <v>0</v>
      </c>
      <c r="AK1659" s="688">
        <f t="shared" ca="1" si="391"/>
        <v>0</v>
      </c>
      <c r="AM1659" s="688">
        <f>IFERROR($H1659/SUMIF($A:$A,$A1659,$H:$H)*SUMIF(Summary!$A$230:$A$266,$A1659,Summary!$P$230:$P$266),0)</f>
        <v>0</v>
      </c>
      <c r="AN1659" s="688">
        <f>IFERROR($H1659/SUMIF($A:$A,$A1659,$H:$H)*(SUMIF(Summary!$A$230:$A$266,$A1659,Summary!$L$230:$L$266)+SUMIF(Summary!$A$281:$A$317,$A1659,Summary!$L$281:$L$317))-AM1659,0)</f>
        <v>0</v>
      </c>
      <c r="AO1659" s="688">
        <f>IFERROR($H1659/SUMIF($A:$A,$A1659,$H:$H)*SUMIF(Summary!$A$230:$A$266,$A1659,Summary!$Q$230:$Q$266),0)</f>
        <v>0</v>
      </c>
      <c r="AP1659" s="688">
        <f>IFERROR($H1659/SUMIF($A:$A,$A1659,$H:$H)*(SUMIF(Summary!$A$230:$A$266,$A1659,Summary!$L$230:$L$266)+SUMIF(Summary!$A$281:$A$317,$A1659,Summary!$L$281:$L$317))-AO1659,0)</f>
        <v>0</v>
      </c>
      <c r="AQ1659" s="306"/>
      <c r="AR1659" s="688">
        <f t="shared" ca="1" si="392"/>
        <v>0</v>
      </c>
      <c r="AS1659" s="688">
        <f t="shared" ca="1" si="393"/>
        <v>0</v>
      </c>
    </row>
    <row r="1660" spans="1:45" x14ac:dyDescent="0.2">
      <c r="A1660" s="423">
        <v>3642</v>
      </c>
      <c r="B1660" s="424">
        <v>4</v>
      </c>
      <c r="C1660" s="425" t="s">
        <v>317</v>
      </c>
      <c r="D1660" s="422">
        <f t="shared" si="379"/>
        <v>0</v>
      </c>
      <c r="E1660" s="422">
        <f t="shared" si="380"/>
        <v>0</v>
      </c>
      <c r="F1660" s="422">
        <f t="shared" si="381"/>
        <v>0</v>
      </c>
      <c r="G1660" s="422">
        <f t="shared" si="382"/>
        <v>0</v>
      </c>
      <c r="H1660" s="22">
        <f t="shared" si="383"/>
        <v>0</v>
      </c>
      <c r="I1660" s="116">
        <v>0</v>
      </c>
      <c r="J1660" s="116">
        <v>0</v>
      </c>
      <c r="K1660" s="116">
        <v>0</v>
      </c>
      <c r="L1660" s="116">
        <v>0</v>
      </c>
      <c r="M1660" s="22">
        <f t="shared" si="384"/>
        <v>0</v>
      </c>
      <c r="N1660" s="116">
        <v>0</v>
      </c>
      <c r="O1660" s="116">
        <v>0</v>
      </c>
      <c r="P1660" s="116">
        <v>0</v>
      </c>
      <c r="Q1660" s="116">
        <v>0</v>
      </c>
      <c r="R1660" s="22">
        <f t="shared" si="385"/>
        <v>0</v>
      </c>
      <c r="S1660" s="116">
        <v>0</v>
      </c>
      <c r="T1660" s="116">
        <v>0</v>
      </c>
      <c r="U1660" s="116">
        <v>0</v>
      </c>
      <c r="V1660" s="116">
        <v>0</v>
      </c>
      <c r="W1660" s="22">
        <f t="shared" si="386"/>
        <v>0</v>
      </c>
      <c r="X1660" s="22">
        <f t="shared" si="387"/>
        <v>0</v>
      </c>
      <c r="Y1660" s="22">
        <f ca="1">OFFSET('Cost Study'!$B$7,'Operations Support'!$C1660,'Operations Support'!$B1660)*$H1660</f>
        <v>0</v>
      </c>
      <c r="Z1660" s="23">
        <f ca="1">Y1660*'Cost Study'!$B$31</f>
        <v>0</v>
      </c>
      <c r="AA1660" s="23">
        <f ca="1">IF(A1660=10298,1.51,1)*IF($B1660&lt;3,$D1660*'Cost Study'!$B$32*OFFSET('Cost Study'!$B$7,'Operations Support'!$C1660,'Operations Support'!$B1660),0)</f>
        <v>0</v>
      </c>
      <c r="AB1660" s="24">
        <f ca="1">AA1660*'Cost Study'!$B$31</f>
        <v>0</v>
      </c>
      <c r="AC1660" s="23">
        <f ca="1">Y1660*'Cost Study'!$B$31</f>
        <v>0</v>
      </c>
      <c r="AD1660" s="24">
        <f ca="1">AA1660*'Cost Study'!$B$31</f>
        <v>0</v>
      </c>
      <c r="AE1660" s="377">
        <f t="shared" ca="1" si="388"/>
        <v>0</v>
      </c>
      <c r="AF1660" s="377">
        <f t="shared" ca="1" si="389"/>
        <v>0</v>
      </c>
      <c r="AH1660" s="688">
        <f>IFERROR($H1660/SUMIF($A:$A,$A1660,$H:$H)*SUMIF(Summary!$A$110:$A$186,$A1660,Summary!$P$110:$P$186),0)</f>
        <v>0</v>
      </c>
      <c r="AI1660" s="689">
        <f t="shared" ca="1" si="390"/>
        <v>0</v>
      </c>
      <c r="AJ1660" s="688">
        <f>IFERROR(H1660/SUMIF(A:A,A1660,H:H)*SUMIF(Summary!$A$110:$A$186,'Operations Support'!A1660,Summary!$Q$110:$Q$186),0)</f>
        <v>0</v>
      </c>
      <c r="AK1660" s="688">
        <f t="shared" ca="1" si="391"/>
        <v>0</v>
      </c>
      <c r="AM1660" s="688">
        <f>IFERROR($H1660/SUMIF($A:$A,$A1660,$H:$H)*SUMIF(Summary!$A$230:$A$266,$A1660,Summary!$P$230:$P$266),0)</f>
        <v>0</v>
      </c>
      <c r="AN1660" s="688">
        <f>IFERROR($H1660/SUMIF($A:$A,$A1660,$H:$H)*(SUMIF(Summary!$A$230:$A$266,$A1660,Summary!$L$230:$L$266)+SUMIF(Summary!$A$281:$A$317,$A1660,Summary!$L$281:$L$317))-AM1660,0)</f>
        <v>0</v>
      </c>
      <c r="AO1660" s="688">
        <f>IFERROR($H1660/SUMIF($A:$A,$A1660,$H:$H)*SUMIF(Summary!$A$230:$A$266,$A1660,Summary!$Q$230:$Q$266),0)</f>
        <v>0</v>
      </c>
      <c r="AP1660" s="688">
        <f>IFERROR($H1660/SUMIF($A:$A,$A1660,$H:$H)*(SUMIF(Summary!$A$230:$A$266,$A1660,Summary!$L$230:$L$266)+SUMIF(Summary!$A$281:$A$317,$A1660,Summary!$L$281:$L$317))-AO1660,0)</f>
        <v>0</v>
      </c>
      <c r="AQ1660" s="306"/>
      <c r="AR1660" s="688">
        <f t="shared" ca="1" si="392"/>
        <v>0</v>
      </c>
      <c r="AS1660" s="688">
        <f t="shared" ca="1" si="393"/>
        <v>0</v>
      </c>
    </row>
    <row r="1661" spans="1:45" x14ac:dyDescent="0.2">
      <c r="A1661" s="423">
        <v>3642</v>
      </c>
      <c r="B1661" s="424">
        <v>4</v>
      </c>
      <c r="C1661" s="425" t="s">
        <v>318</v>
      </c>
      <c r="D1661" s="422">
        <f t="shared" si="379"/>
        <v>0</v>
      </c>
      <c r="E1661" s="422">
        <f t="shared" si="380"/>
        <v>0</v>
      </c>
      <c r="F1661" s="422">
        <f t="shared" si="381"/>
        <v>0</v>
      </c>
      <c r="G1661" s="422">
        <f t="shared" si="382"/>
        <v>0</v>
      </c>
      <c r="H1661" s="22">
        <f t="shared" si="383"/>
        <v>0</v>
      </c>
      <c r="I1661" s="116">
        <v>0</v>
      </c>
      <c r="J1661" s="116">
        <v>0</v>
      </c>
      <c r="K1661" s="116">
        <v>0</v>
      </c>
      <c r="L1661" s="116">
        <v>0</v>
      </c>
      <c r="M1661" s="22">
        <f t="shared" si="384"/>
        <v>0</v>
      </c>
      <c r="N1661" s="116">
        <v>0</v>
      </c>
      <c r="O1661" s="116">
        <v>0</v>
      </c>
      <c r="P1661" s="116">
        <v>0</v>
      </c>
      <c r="Q1661" s="116">
        <v>0</v>
      </c>
      <c r="R1661" s="22">
        <f t="shared" si="385"/>
        <v>0</v>
      </c>
      <c r="S1661" s="116">
        <v>0</v>
      </c>
      <c r="T1661" s="116">
        <v>0</v>
      </c>
      <c r="U1661" s="116">
        <v>0</v>
      </c>
      <c r="V1661" s="116">
        <v>0</v>
      </c>
      <c r="W1661" s="22">
        <f t="shared" si="386"/>
        <v>0</v>
      </c>
      <c r="X1661" s="22">
        <f t="shared" si="387"/>
        <v>0</v>
      </c>
      <c r="Y1661" s="22">
        <f ca="1">OFFSET('Cost Study'!$B$7,'Operations Support'!$C1661,'Operations Support'!$B1661)*$H1661</f>
        <v>0</v>
      </c>
      <c r="Z1661" s="23">
        <f ca="1">Y1661*'Cost Study'!$B$31</f>
        <v>0</v>
      </c>
      <c r="AA1661" s="23">
        <f ca="1">IF(A1661=10298,1.51,1)*IF($B1661&lt;3,$D1661*'Cost Study'!$B$32*OFFSET('Cost Study'!$B$7,'Operations Support'!$C1661,'Operations Support'!$B1661),0)</f>
        <v>0</v>
      </c>
      <c r="AB1661" s="24">
        <f ca="1">AA1661*'Cost Study'!$B$31</f>
        <v>0</v>
      </c>
      <c r="AC1661" s="23">
        <f ca="1">Y1661*'Cost Study'!$B$31</f>
        <v>0</v>
      </c>
      <c r="AD1661" s="24">
        <f ca="1">AA1661*'Cost Study'!$B$31</f>
        <v>0</v>
      </c>
      <c r="AE1661" s="377">
        <f t="shared" ca="1" si="388"/>
        <v>0</v>
      </c>
      <c r="AF1661" s="377">
        <f t="shared" ca="1" si="389"/>
        <v>0</v>
      </c>
      <c r="AH1661" s="688">
        <f>IFERROR($H1661/SUMIF($A:$A,$A1661,$H:$H)*SUMIF(Summary!$A$110:$A$186,$A1661,Summary!$P$110:$P$186),0)</f>
        <v>0</v>
      </c>
      <c r="AI1661" s="689">
        <f t="shared" ca="1" si="390"/>
        <v>0</v>
      </c>
      <c r="AJ1661" s="688">
        <f>IFERROR(H1661/SUMIF(A:A,A1661,H:H)*SUMIF(Summary!$A$110:$A$186,'Operations Support'!A1661,Summary!$Q$110:$Q$186),0)</f>
        <v>0</v>
      </c>
      <c r="AK1661" s="688">
        <f t="shared" ca="1" si="391"/>
        <v>0</v>
      </c>
      <c r="AM1661" s="688">
        <f>IFERROR($H1661/SUMIF($A:$A,$A1661,$H:$H)*SUMIF(Summary!$A$230:$A$266,$A1661,Summary!$P$230:$P$266),0)</f>
        <v>0</v>
      </c>
      <c r="AN1661" s="688">
        <f>IFERROR($H1661/SUMIF($A:$A,$A1661,$H:$H)*(SUMIF(Summary!$A$230:$A$266,$A1661,Summary!$L$230:$L$266)+SUMIF(Summary!$A$281:$A$317,$A1661,Summary!$L$281:$L$317))-AM1661,0)</f>
        <v>0</v>
      </c>
      <c r="AO1661" s="688">
        <f>IFERROR($H1661/SUMIF($A:$A,$A1661,$H:$H)*SUMIF(Summary!$A$230:$A$266,$A1661,Summary!$Q$230:$Q$266),0)</f>
        <v>0</v>
      </c>
      <c r="AP1661" s="688">
        <f>IFERROR($H1661/SUMIF($A:$A,$A1661,$H:$H)*(SUMIF(Summary!$A$230:$A$266,$A1661,Summary!$L$230:$L$266)+SUMIF(Summary!$A$281:$A$317,$A1661,Summary!$L$281:$L$317))-AO1661,0)</f>
        <v>0</v>
      </c>
      <c r="AQ1661" s="306"/>
      <c r="AR1661" s="688">
        <f t="shared" ca="1" si="392"/>
        <v>0</v>
      </c>
      <c r="AS1661" s="688">
        <f t="shared" ca="1" si="393"/>
        <v>0</v>
      </c>
    </row>
    <row r="1662" spans="1:45" x14ac:dyDescent="0.2">
      <c r="A1662" s="423">
        <v>3642</v>
      </c>
      <c r="B1662" s="424">
        <v>4</v>
      </c>
      <c r="C1662" s="425" t="s">
        <v>319</v>
      </c>
      <c r="D1662" s="422">
        <f t="shared" si="379"/>
        <v>0</v>
      </c>
      <c r="E1662" s="422">
        <f t="shared" si="380"/>
        <v>0</v>
      </c>
      <c r="F1662" s="422">
        <f t="shared" si="381"/>
        <v>0</v>
      </c>
      <c r="G1662" s="422">
        <f t="shared" si="382"/>
        <v>0</v>
      </c>
      <c r="H1662" s="22">
        <f t="shared" si="383"/>
        <v>0</v>
      </c>
      <c r="I1662" s="116">
        <v>0</v>
      </c>
      <c r="J1662" s="116">
        <v>0</v>
      </c>
      <c r="K1662" s="116">
        <v>0</v>
      </c>
      <c r="L1662" s="116">
        <v>0</v>
      </c>
      <c r="M1662" s="22">
        <f t="shared" si="384"/>
        <v>0</v>
      </c>
      <c r="N1662" s="116">
        <v>0</v>
      </c>
      <c r="O1662" s="116">
        <v>0</v>
      </c>
      <c r="P1662" s="116">
        <v>0</v>
      </c>
      <c r="Q1662" s="116">
        <v>0</v>
      </c>
      <c r="R1662" s="22">
        <f t="shared" si="385"/>
        <v>0</v>
      </c>
      <c r="S1662" s="116">
        <v>0</v>
      </c>
      <c r="T1662" s="116">
        <v>0</v>
      </c>
      <c r="U1662" s="116">
        <v>0</v>
      </c>
      <c r="V1662" s="116">
        <v>0</v>
      </c>
      <c r="W1662" s="22">
        <f t="shared" si="386"/>
        <v>0</v>
      </c>
      <c r="X1662" s="22">
        <f t="shared" si="387"/>
        <v>0</v>
      </c>
      <c r="Y1662" s="22">
        <f ca="1">OFFSET('Cost Study'!$B$7,'Operations Support'!$C1662,'Operations Support'!$B1662)*$H1662</f>
        <v>0</v>
      </c>
      <c r="Z1662" s="23">
        <f ca="1">Y1662*'Cost Study'!$B$31</f>
        <v>0</v>
      </c>
      <c r="AA1662" s="23">
        <f ca="1">IF(A1662=10298,1.51,1)*IF($B1662&lt;3,$D1662*'Cost Study'!$B$32*OFFSET('Cost Study'!$B$7,'Operations Support'!$C1662,'Operations Support'!$B1662),0)</f>
        <v>0</v>
      </c>
      <c r="AB1662" s="24">
        <f ca="1">AA1662*'Cost Study'!$B$31</f>
        <v>0</v>
      </c>
      <c r="AC1662" s="23">
        <f ca="1">Y1662*'Cost Study'!$B$31</f>
        <v>0</v>
      </c>
      <c r="AD1662" s="24">
        <f ca="1">AA1662*'Cost Study'!$B$31</f>
        <v>0</v>
      </c>
      <c r="AE1662" s="377">
        <f t="shared" ca="1" si="388"/>
        <v>0</v>
      </c>
      <c r="AF1662" s="377">
        <f t="shared" ca="1" si="389"/>
        <v>0</v>
      </c>
      <c r="AH1662" s="688">
        <f>IFERROR($H1662/SUMIF($A:$A,$A1662,$H:$H)*SUMIF(Summary!$A$110:$A$186,$A1662,Summary!$P$110:$P$186),0)</f>
        <v>0</v>
      </c>
      <c r="AI1662" s="689">
        <f t="shared" ca="1" si="390"/>
        <v>0</v>
      </c>
      <c r="AJ1662" s="688">
        <f>IFERROR(H1662/SUMIF(A:A,A1662,H:H)*SUMIF(Summary!$A$110:$A$186,'Operations Support'!A1662,Summary!$Q$110:$Q$186),0)</f>
        <v>0</v>
      </c>
      <c r="AK1662" s="688">
        <f t="shared" ca="1" si="391"/>
        <v>0</v>
      </c>
      <c r="AM1662" s="688">
        <f>IFERROR($H1662/SUMIF($A:$A,$A1662,$H:$H)*SUMIF(Summary!$A$230:$A$266,$A1662,Summary!$P$230:$P$266),0)</f>
        <v>0</v>
      </c>
      <c r="AN1662" s="688">
        <f>IFERROR($H1662/SUMIF($A:$A,$A1662,$H:$H)*(SUMIF(Summary!$A$230:$A$266,$A1662,Summary!$L$230:$L$266)+SUMIF(Summary!$A$281:$A$317,$A1662,Summary!$L$281:$L$317))-AM1662,0)</f>
        <v>0</v>
      </c>
      <c r="AO1662" s="688">
        <f>IFERROR($H1662/SUMIF($A:$A,$A1662,$H:$H)*SUMIF(Summary!$A$230:$A$266,$A1662,Summary!$Q$230:$Q$266),0)</f>
        <v>0</v>
      </c>
      <c r="AP1662" s="688">
        <f>IFERROR($H1662/SUMIF($A:$A,$A1662,$H:$H)*(SUMIF(Summary!$A$230:$A$266,$A1662,Summary!$L$230:$L$266)+SUMIF(Summary!$A$281:$A$317,$A1662,Summary!$L$281:$L$317))-AO1662,0)</f>
        <v>0</v>
      </c>
      <c r="AQ1662" s="306"/>
      <c r="AR1662" s="688">
        <f t="shared" ca="1" si="392"/>
        <v>0</v>
      </c>
      <c r="AS1662" s="688">
        <f t="shared" ca="1" si="393"/>
        <v>0</v>
      </c>
    </row>
    <row r="1663" spans="1:45" x14ac:dyDescent="0.2">
      <c r="A1663" s="423">
        <v>3642</v>
      </c>
      <c r="B1663" s="424">
        <v>4</v>
      </c>
      <c r="C1663" s="425" t="s">
        <v>320</v>
      </c>
      <c r="D1663" s="422">
        <f t="shared" si="379"/>
        <v>0</v>
      </c>
      <c r="E1663" s="422">
        <f t="shared" si="380"/>
        <v>0</v>
      </c>
      <c r="F1663" s="422">
        <f t="shared" si="381"/>
        <v>0</v>
      </c>
      <c r="G1663" s="422">
        <f t="shared" si="382"/>
        <v>0</v>
      </c>
      <c r="H1663" s="22">
        <f t="shared" si="383"/>
        <v>0</v>
      </c>
      <c r="I1663" s="116">
        <v>0</v>
      </c>
      <c r="J1663" s="116">
        <v>0</v>
      </c>
      <c r="K1663" s="116">
        <v>0</v>
      </c>
      <c r="L1663" s="116">
        <v>0</v>
      </c>
      <c r="M1663" s="22">
        <f t="shared" si="384"/>
        <v>0</v>
      </c>
      <c r="N1663" s="116">
        <v>0</v>
      </c>
      <c r="O1663" s="116">
        <v>0</v>
      </c>
      <c r="P1663" s="116">
        <v>0</v>
      </c>
      <c r="Q1663" s="116">
        <v>0</v>
      </c>
      <c r="R1663" s="22">
        <f t="shared" si="385"/>
        <v>0</v>
      </c>
      <c r="S1663" s="116">
        <v>0</v>
      </c>
      <c r="T1663" s="116">
        <v>0</v>
      </c>
      <c r="U1663" s="116">
        <v>0</v>
      </c>
      <c r="V1663" s="116">
        <v>0</v>
      </c>
      <c r="W1663" s="22">
        <f t="shared" si="386"/>
        <v>0</v>
      </c>
      <c r="X1663" s="22">
        <f t="shared" si="387"/>
        <v>0</v>
      </c>
      <c r="Y1663" s="22">
        <f ca="1">OFFSET('Cost Study'!$B$7,'Operations Support'!$C1663,'Operations Support'!$B1663)*$H1663</f>
        <v>0</v>
      </c>
      <c r="Z1663" s="23">
        <f ca="1">Y1663*'Cost Study'!$B$31</f>
        <v>0</v>
      </c>
      <c r="AA1663" s="23">
        <f ca="1">IF(A1663=10298,1.51,1)*IF($B1663&lt;3,$D1663*'Cost Study'!$B$32*OFFSET('Cost Study'!$B$7,'Operations Support'!$C1663,'Operations Support'!$B1663),0)</f>
        <v>0</v>
      </c>
      <c r="AB1663" s="24">
        <f ca="1">AA1663*'Cost Study'!$B$31</f>
        <v>0</v>
      </c>
      <c r="AC1663" s="23">
        <f ca="1">Y1663*'Cost Study'!$B$31</f>
        <v>0</v>
      </c>
      <c r="AD1663" s="24">
        <f ca="1">AA1663*'Cost Study'!$B$31</f>
        <v>0</v>
      </c>
      <c r="AE1663" s="377">
        <f t="shared" ca="1" si="388"/>
        <v>0</v>
      </c>
      <c r="AF1663" s="377">
        <f t="shared" ca="1" si="389"/>
        <v>0</v>
      </c>
      <c r="AH1663" s="688">
        <f>IFERROR($H1663/SUMIF($A:$A,$A1663,$H:$H)*SUMIF(Summary!$A$110:$A$186,$A1663,Summary!$P$110:$P$186),0)</f>
        <v>0</v>
      </c>
      <c r="AI1663" s="689">
        <f t="shared" ca="1" si="390"/>
        <v>0</v>
      </c>
      <c r="AJ1663" s="688">
        <f>IFERROR(H1663/SUMIF(A:A,A1663,H:H)*SUMIF(Summary!$A$110:$A$186,'Operations Support'!A1663,Summary!$Q$110:$Q$186),0)</f>
        <v>0</v>
      </c>
      <c r="AK1663" s="688">
        <f t="shared" ca="1" si="391"/>
        <v>0</v>
      </c>
      <c r="AM1663" s="688">
        <f>IFERROR($H1663/SUMIF($A:$A,$A1663,$H:$H)*SUMIF(Summary!$A$230:$A$266,$A1663,Summary!$P$230:$P$266),0)</f>
        <v>0</v>
      </c>
      <c r="AN1663" s="688">
        <f>IFERROR($H1663/SUMIF($A:$A,$A1663,$H:$H)*(SUMIF(Summary!$A$230:$A$266,$A1663,Summary!$L$230:$L$266)+SUMIF(Summary!$A$281:$A$317,$A1663,Summary!$L$281:$L$317))-AM1663,0)</f>
        <v>0</v>
      </c>
      <c r="AO1663" s="688">
        <f>IFERROR($H1663/SUMIF($A:$A,$A1663,$H:$H)*SUMIF(Summary!$A$230:$A$266,$A1663,Summary!$Q$230:$Q$266),0)</f>
        <v>0</v>
      </c>
      <c r="AP1663" s="688">
        <f>IFERROR($H1663/SUMIF($A:$A,$A1663,$H:$H)*(SUMIF(Summary!$A$230:$A$266,$A1663,Summary!$L$230:$L$266)+SUMIF(Summary!$A$281:$A$317,$A1663,Summary!$L$281:$L$317))-AO1663,0)</f>
        <v>0</v>
      </c>
      <c r="AQ1663" s="306"/>
      <c r="AR1663" s="688">
        <f t="shared" ca="1" si="392"/>
        <v>0</v>
      </c>
      <c r="AS1663" s="688">
        <f t="shared" ca="1" si="393"/>
        <v>0</v>
      </c>
    </row>
    <row r="1664" spans="1:45" x14ac:dyDescent="0.2">
      <c r="A1664" s="423">
        <v>3642</v>
      </c>
      <c r="B1664" s="424">
        <v>5</v>
      </c>
      <c r="C1664" s="425" t="s">
        <v>300</v>
      </c>
      <c r="D1664" s="422">
        <f t="shared" si="379"/>
        <v>0</v>
      </c>
      <c r="E1664" s="422">
        <f t="shared" si="380"/>
        <v>0</v>
      </c>
      <c r="F1664" s="422">
        <f t="shared" si="381"/>
        <v>0</v>
      </c>
      <c r="G1664" s="422">
        <f t="shared" si="382"/>
        <v>0</v>
      </c>
      <c r="H1664" s="22">
        <f t="shared" si="383"/>
        <v>0</v>
      </c>
      <c r="I1664" s="116">
        <v>0</v>
      </c>
      <c r="J1664" s="116">
        <v>0</v>
      </c>
      <c r="K1664" s="116">
        <v>0</v>
      </c>
      <c r="L1664" s="116">
        <v>0</v>
      </c>
      <c r="M1664" s="22">
        <f t="shared" si="384"/>
        <v>0</v>
      </c>
      <c r="N1664" s="116">
        <v>0</v>
      </c>
      <c r="O1664" s="116">
        <v>0</v>
      </c>
      <c r="P1664" s="116">
        <v>0</v>
      </c>
      <c r="Q1664" s="116">
        <v>0</v>
      </c>
      <c r="R1664" s="22">
        <f t="shared" si="385"/>
        <v>0</v>
      </c>
      <c r="S1664" s="116">
        <v>0</v>
      </c>
      <c r="T1664" s="116">
        <v>0</v>
      </c>
      <c r="U1664" s="116">
        <v>0</v>
      </c>
      <c r="V1664" s="116">
        <v>0</v>
      </c>
      <c r="W1664" s="22">
        <f t="shared" si="386"/>
        <v>0</v>
      </c>
      <c r="X1664" s="22">
        <f t="shared" si="387"/>
        <v>0</v>
      </c>
      <c r="Y1664" s="22">
        <f ca="1">OFFSET('Cost Study'!$B$7,'Operations Support'!$C1664,'Operations Support'!$B1664)*$H1664</f>
        <v>0</v>
      </c>
      <c r="Z1664" s="23">
        <f ca="1">Y1664*'Cost Study'!$B$31</f>
        <v>0</v>
      </c>
      <c r="AA1664" s="23">
        <f ca="1">IF(A1664=10298,1.51,1)*IF($B1664&lt;3,$D1664*'Cost Study'!$B$32*OFFSET('Cost Study'!$B$7,'Operations Support'!$C1664,'Operations Support'!$B1664),0)</f>
        <v>0</v>
      </c>
      <c r="AB1664" s="24">
        <f ca="1">AA1664*'Cost Study'!$B$31</f>
        <v>0</v>
      </c>
      <c r="AC1664" s="23">
        <f ca="1">Y1664*'Cost Study'!$B$31</f>
        <v>0</v>
      </c>
      <c r="AD1664" s="24">
        <f ca="1">AA1664*'Cost Study'!$B$31</f>
        <v>0</v>
      </c>
      <c r="AE1664" s="377">
        <f t="shared" ca="1" si="388"/>
        <v>0</v>
      </c>
      <c r="AF1664" s="377">
        <f t="shared" ca="1" si="389"/>
        <v>0</v>
      </c>
      <c r="AH1664" s="688">
        <f>IFERROR($H1664/SUMIF($A:$A,$A1664,$H:$H)*SUMIF(Summary!$A$110:$A$186,$A1664,Summary!$P$110:$P$186),0)</f>
        <v>0</v>
      </c>
      <c r="AI1664" s="689">
        <f t="shared" ca="1" si="390"/>
        <v>0</v>
      </c>
      <c r="AJ1664" s="688">
        <f>IFERROR(H1664/SUMIF(A:A,A1664,H:H)*SUMIF(Summary!$A$110:$A$186,'Operations Support'!A1664,Summary!$Q$110:$Q$186),0)</f>
        <v>0</v>
      </c>
      <c r="AK1664" s="688">
        <f t="shared" ca="1" si="391"/>
        <v>0</v>
      </c>
      <c r="AM1664" s="688">
        <f>IFERROR($H1664/SUMIF($A:$A,$A1664,$H:$H)*SUMIF(Summary!$A$230:$A$266,$A1664,Summary!$P$230:$P$266),0)</f>
        <v>0</v>
      </c>
      <c r="AN1664" s="688">
        <f>IFERROR($H1664/SUMIF($A:$A,$A1664,$H:$H)*(SUMIF(Summary!$A$230:$A$266,$A1664,Summary!$L$230:$L$266)+SUMIF(Summary!$A$281:$A$317,$A1664,Summary!$L$281:$L$317))-AM1664,0)</f>
        <v>0</v>
      </c>
      <c r="AO1664" s="688">
        <f>IFERROR($H1664/SUMIF($A:$A,$A1664,$H:$H)*SUMIF(Summary!$A$230:$A$266,$A1664,Summary!$Q$230:$Q$266),0)</f>
        <v>0</v>
      </c>
      <c r="AP1664" s="688">
        <f>IFERROR($H1664/SUMIF($A:$A,$A1664,$H:$H)*(SUMIF(Summary!$A$230:$A$266,$A1664,Summary!$L$230:$L$266)+SUMIF(Summary!$A$281:$A$317,$A1664,Summary!$L$281:$L$317))-AO1664,0)</f>
        <v>0</v>
      </c>
      <c r="AQ1664" s="306"/>
      <c r="AR1664" s="688">
        <f t="shared" ca="1" si="392"/>
        <v>0</v>
      </c>
      <c r="AS1664" s="688">
        <f t="shared" ca="1" si="393"/>
        <v>0</v>
      </c>
    </row>
    <row r="1665" spans="1:45" x14ac:dyDescent="0.2">
      <c r="A1665" s="423">
        <v>3642</v>
      </c>
      <c r="B1665" s="424">
        <v>5</v>
      </c>
      <c r="C1665" s="425" t="s">
        <v>301</v>
      </c>
      <c r="D1665" s="422">
        <f t="shared" si="379"/>
        <v>0</v>
      </c>
      <c r="E1665" s="422">
        <f t="shared" si="380"/>
        <v>0</v>
      </c>
      <c r="F1665" s="422">
        <f t="shared" si="381"/>
        <v>0</v>
      </c>
      <c r="G1665" s="422">
        <f t="shared" si="382"/>
        <v>0</v>
      </c>
      <c r="H1665" s="22">
        <f t="shared" si="383"/>
        <v>0</v>
      </c>
      <c r="I1665" s="116">
        <v>0</v>
      </c>
      <c r="J1665" s="116">
        <v>0</v>
      </c>
      <c r="K1665" s="116">
        <v>0</v>
      </c>
      <c r="L1665" s="116">
        <v>0</v>
      </c>
      <c r="M1665" s="22">
        <f t="shared" si="384"/>
        <v>0</v>
      </c>
      <c r="N1665" s="116">
        <v>0</v>
      </c>
      <c r="O1665" s="116">
        <v>0</v>
      </c>
      <c r="P1665" s="116">
        <v>0</v>
      </c>
      <c r="Q1665" s="116">
        <v>0</v>
      </c>
      <c r="R1665" s="22">
        <f t="shared" si="385"/>
        <v>0</v>
      </c>
      <c r="S1665" s="116">
        <v>0</v>
      </c>
      <c r="T1665" s="116">
        <v>0</v>
      </c>
      <c r="U1665" s="116">
        <v>0</v>
      </c>
      <c r="V1665" s="116">
        <v>0</v>
      </c>
      <c r="W1665" s="22">
        <f t="shared" si="386"/>
        <v>0</v>
      </c>
      <c r="X1665" s="22">
        <f t="shared" si="387"/>
        <v>0</v>
      </c>
      <c r="Y1665" s="22">
        <f ca="1">OFFSET('Cost Study'!$B$7,'Operations Support'!$C1665,'Operations Support'!$B1665)*$H1665</f>
        <v>0</v>
      </c>
      <c r="Z1665" s="23">
        <f ca="1">Y1665*'Cost Study'!$B$31</f>
        <v>0</v>
      </c>
      <c r="AA1665" s="23">
        <f ca="1">IF(A1665=10298,1.51,1)*IF($B1665&lt;3,$D1665*'Cost Study'!$B$32*OFFSET('Cost Study'!$B$7,'Operations Support'!$C1665,'Operations Support'!$B1665),0)</f>
        <v>0</v>
      </c>
      <c r="AB1665" s="24">
        <f ca="1">AA1665*'Cost Study'!$B$31</f>
        <v>0</v>
      </c>
      <c r="AC1665" s="23">
        <f ca="1">Y1665*'Cost Study'!$B$31</f>
        <v>0</v>
      </c>
      <c r="AD1665" s="24">
        <f ca="1">AA1665*'Cost Study'!$B$31</f>
        <v>0</v>
      </c>
      <c r="AE1665" s="377">
        <f t="shared" ca="1" si="388"/>
        <v>0</v>
      </c>
      <c r="AF1665" s="377">
        <f t="shared" ca="1" si="389"/>
        <v>0</v>
      </c>
      <c r="AH1665" s="688">
        <f>IFERROR($H1665/SUMIF($A:$A,$A1665,$H:$H)*SUMIF(Summary!$A$110:$A$186,$A1665,Summary!$P$110:$P$186),0)</f>
        <v>0</v>
      </c>
      <c r="AI1665" s="689">
        <f t="shared" ca="1" si="390"/>
        <v>0</v>
      </c>
      <c r="AJ1665" s="688">
        <f>IFERROR(H1665/SUMIF(A:A,A1665,H:H)*SUMIF(Summary!$A$110:$A$186,'Operations Support'!A1665,Summary!$Q$110:$Q$186),0)</f>
        <v>0</v>
      </c>
      <c r="AK1665" s="688">
        <f t="shared" ca="1" si="391"/>
        <v>0</v>
      </c>
      <c r="AM1665" s="688">
        <f>IFERROR($H1665/SUMIF($A:$A,$A1665,$H:$H)*SUMIF(Summary!$A$230:$A$266,$A1665,Summary!$P$230:$P$266),0)</f>
        <v>0</v>
      </c>
      <c r="AN1665" s="688">
        <f>IFERROR($H1665/SUMIF($A:$A,$A1665,$H:$H)*(SUMIF(Summary!$A$230:$A$266,$A1665,Summary!$L$230:$L$266)+SUMIF(Summary!$A$281:$A$317,$A1665,Summary!$L$281:$L$317))-AM1665,0)</f>
        <v>0</v>
      </c>
      <c r="AO1665" s="688">
        <f>IFERROR($H1665/SUMIF($A:$A,$A1665,$H:$H)*SUMIF(Summary!$A$230:$A$266,$A1665,Summary!$Q$230:$Q$266),0)</f>
        <v>0</v>
      </c>
      <c r="AP1665" s="688">
        <f>IFERROR($H1665/SUMIF($A:$A,$A1665,$H:$H)*(SUMIF(Summary!$A$230:$A$266,$A1665,Summary!$L$230:$L$266)+SUMIF(Summary!$A$281:$A$317,$A1665,Summary!$L$281:$L$317))-AO1665,0)</f>
        <v>0</v>
      </c>
      <c r="AQ1665" s="306"/>
      <c r="AR1665" s="688">
        <f t="shared" ca="1" si="392"/>
        <v>0</v>
      </c>
      <c r="AS1665" s="688">
        <f t="shared" ca="1" si="393"/>
        <v>0</v>
      </c>
    </row>
    <row r="1666" spans="1:45" x14ac:dyDescent="0.2">
      <c r="A1666" s="423">
        <v>3642</v>
      </c>
      <c r="B1666" s="424">
        <v>5</v>
      </c>
      <c r="C1666" s="425" t="s">
        <v>302</v>
      </c>
      <c r="D1666" s="422">
        <f t="shared" si="379"/>
        <v>0</v>
      </c>
      <c r="E1666" s="422">
        <f t="shared" si="380"/>
        <v>0</v>
      </c>
      <c r="F1666" s="422">
        <f t="shared" si="381"/>
        <v>0</v>
      </c>
      <c r="G1666" s="422">
        <f t="shared" si="382"/>
        <v>0</v>
      </c>
      <c r="H1666" s="22">
        <f t="shared" si="383"/>
        <v>0</v>
      </c>
      <c r="I1666" s="116">
        <v>0</v>
      </c>
      <c r="J1666" s="116">
        <v>0</v>
      </c>
      <c r="K1666" s="116">
        <v>0</v>
      </c>
      <c r="L1666" s="116">
        <v>0</v>
      </c>
      <c r="M1666" s="22">
        <f t="shared" si="384"/>
        <v>0</v>
      </c>
      <c r="N1666" s="116">
        <v>0</v>
      </c>
      <c r="O1666" s="116">
        <v>0</v>
      </c>
      <c r="P1666" s="116">
        <v>0</v>
      </c>
      <c r="Q1666" s="116">
        <v>0</v>
      </c>
      <c r="R1666" s="22">
        <f t="shared" si="385"/>
        <v>0</v>
      </c>
      <c r="S1666" s="116">
        <v>0</v>
      </c>
      <c r="T1666" s="116">
        <v>0</v>
      </c>
      <c r="U1666" s="116">
        <v>0</v>
      </c>
      <c r="V1666" s="116">
        <v>0</v>
      </c>
      <c r="W1666" s="22">
        <f t="shared" si="386"/>
        <v>0</v>
      </c>
      <c r="X1666" s="22">
        <f t="shared" si="387"/>
        <v>0</v>
      </c>
      <c r="Y1666" s="22">
        <f ca="1">OFFSET('Cost Study'!$B$7,'Operations Support'!$C1666,'Operations Support'!$B1666)*$H1666</f>
        <v>0</v>
      </c>
      <c r="Z1666" s="23">
        <f ca="1">Y1666*'Cost Study'!$B$31</f>
        <v>0</v>
      </c>
      <c r="AA1666" s="23">
        <f ca="1">IF(A1666=10298,1.51,1)*IF($B1666&lt;3,$D1666*'Cost Study'!$B$32*OFFSET('Cost Study'!$B$7,'Operations Support'!$C1666,'Operations Support'!$B1666),0)</f>
        <v>0</v>
      </c>
      <c r="AB1666" s="24">
        <f ca="1">AA1666*'Cost Study'!$B$31</f>
        <v>0</v>
      </c>
      <c r="AC1666" s="23">
        <f ca="1">Y1666*'Cost Study'!$B$31</f>
        <v>0</v>
      </c>
      <c r="AD1666" s="24">
        <f ca="1">AA1666*'Cost Study'!$B$31</f>
        <v>0</v>
      </c>
      <c r="AE1666" s="377">
        <f t="shared" ca="1" si="388"/>
        <v>0</v>
      </c>
      <c r="AF1666" s="377">
        <f t="shared" ca="1" si="389"/>
        <v>0</v>
      </c>
      <c r="AH1666" s="688">
        <f>IFERROR($H1666/SUMIF($A:$A,$A1666,$H:$H)*SUMIF(Summary!$A$110:$A$186,$A1666,Summary!$P$110:$P$186),0)</f>
        <v>0</v>
      </c>
      <c r="AI1666" s="689">
        <f t="shared" ca="1" si="390"/>
        <v>0</v>
      </c>
      <c r="AJ1666" s="688">
        <f>IFERROR(H1666/SUMIF(A:A,A1666,H:H)*SUMIF(Summary!$A$110:$A$186,'Operations Support'!A1666,Summary!$Q$110:$Q$186),0)</f>
        <v>0</v>
      </c>
      <c r="AK1666" s="688">
        <f t="shared" ca="1" si="391"/>
        <v>0</v>
      </c>
      <c r="AM1666" s="688">
        <f>IFERROR($H1666/SUMIF($A:$A,$A1666,$H:$H)*SUMIF(Summary!$A$230:$A$266,$A1666,Summary!$P$230:$P$266),0)</f>
        <v>0</v>
      </c>
      <c r="AN1666" s="688">
        <f>IFERROR($H1666/SUMIF($A:$A,$A1666,$H:$H)*(SUMIF(Summary!$A$230:$A$266,$A1666,Summary!$L$230:$L$266)+SUMIF(Summary!$A$281:$A$317,$A1666,Summary!$L$281:$L$317))-AM1666,0)</f>
        <v>0</v>
      </c>
      <c r="AO1666" s="688">
        <f>IFERROR($H1666/SUMIF($A:$A,$A1666,$H:$H)*SUMIF(Summary!$A$230:$A$266,$A1666,Summary!$Q$230:$Q$266),0)</f>
        <v>0</v>
      </c>
      <c r="AP1666" s="688">
        <f>IFERROR($H1666/SUMIF($A:$A,$A1666,$H:$H)*(SUMIF(Summary!$A$230:$A$266,$A1666,Summary!$L$230:$L$266)+SUMIF(Summary!$A$281:$A$317,$A1666,Summary!$L$281:$L$317))-AO1666,0)</f>
        <v>0</v>
      </c>
      <c r="AQ1666" s="306"/>
      <c r="AR1666" s="688">
        <f t="shared" ca="1" si="392"/>
        <v>0</v>
      </c>
      <c r="AS1666" s="688">
        <f t="shared" ca="1" si="393"/>
        <v>0</v>
      </c>
    </row>
    <row r="1667" spans="1:45" x14ac:dyDescent="0.2">
      <c r="A1667" s="423">
        <v>3642</v>
      </c>
      <c r="B1667" s="424">
        <v>5</v>
      </c>
      <c r="C1667" s="425" t="s">
        <v>303</v>
      </c>
      <c r="D1667" s="422">
        <f t="shared" si="379"/>
        <v>0</v>
      </c>
      <c r="E1667" s="422">
        <f t="shared" si="380"/>
        <v>0</v>
      </c>
      <c r="F1667" s="422">
        <f t="shared" si="381"/>
        <v>0</v>
      </c>
      <c r="G1667" s="422">
        <f t="shared" si="382"/>
        <v>0</v>
      </c>
      <c r="H1667" s="22">
        <f t="shared" si="383"/>
        <v>0</v>
      </c>
      <c r="I1667" s="116">
        <v>0</v>
      </c>
      <c r="J1667" s="116">
        <v>0</v>
      </c>
      <c r="K1667" s="116">
        <v>0</v>
      </c>
      <c r="L1667" s="116">
        <v>0</v>
      </c>
      <c r="M1667" s="22">
        <f t="shared" si="384"/>
        <v>0</v>
      </c>
      <c r="N1667" s="116">
        <v>0</v>
      </c>
      <c r="O1667" s="116">
        <v>0</v>
      </c>
      <c r="P1667" s="116">
        <v>0</v>
      </c>
      <c r="Q1667" s="116">
        <v>0</v>
      </c>
      <c r="R1667" s="22">
        <f t="shared" si="385"/>
        <v>0</v>
      </c>
      <c r="S1667" s="116">
        <v>0</v>
      </c>
      <c r="T1667" s="116">
        <v>0</v>
      </c>
      <c r="U1667" s="116">
        <v>0</v>
      </c>
      <c r="V1667" s="116">
        <v>0</v>
      </c>
      <c r="W1667" s="22">
        <f t="shared" si="386"/>
        <v>0</v>
      </c>
      <c r="X1667" s="22">
        <f t="shared" si="387"/>
        <v>0</v>
      </c>
      <c r="Y1667" s="22">
        <f ca="1">OFFSET('Cost Study'!$B$7,'Operations Support'!$C1667,'Operations Support'!$B1667)*$H1667</f>
        <v>0</v>
      </c>
      <c r="Z1667" s="23">
        <f ca="1">Y1667*'Cost Study'!$B$31</f>
        <v>0</v>
      </c>
      <c r="AA1667" s="23">
        <f ca="1">IF(A1667=10298,1.51,1)*IF($B1667&lt;3,$D1667*'Cost Study'!$B$32*OFFSET('Cost Study'!$B$7,'Operations Support'!$C1667,'Operations Support'!$B1667),0)</f>
        <v>0</v>
      </c>
      <c r="AB1667" s="24">
        <f ca="1">AA1667*'Cost Study'!$B$31</f>
        <v>0</v>
      </c>
      <c r="AC1667" s="23">
        <f ca="1">Y1667*'Cost Study'!$B$31</f>
        <v>0</v>
      </c>
      <c r="AD1667" s="24">
        <f ca="1">AA1667*'Cost Study'!$B$31</f>
        <v>0</v>
      </c>
      <c r="AE1667" s="377">
        <f t="shared" ca="1" si="388"/>
        <v>0</v>
      </c>
      <c r="AF1667" s="377">
        <f t="shared" ca="1" si="389"/>
        <v>0</v>
      </c>
      <c r="AH1667" s="688">
        <f>IFERROR($H1667/SUMIF($A:$A,$A1667,$H:$H)*SUMIF(Summary!$A$110:$A$186,$A1667,Summary!$P$110:$P$186),0)</f>
        <v>0</v>
      </c>
      <c r="AI1667" s="689">
        <f t="shared" ca="1" si="390"/>
        <v>0</v>
      </c>
      <c r="AJ1667" s="688">
        <f>IFERROR(H1667/SUMIF(A:A,A1667,H:H)*SUMIF(Summary!$A$110:$A$186,'Operations Support'!A1667,Summary!$Q$110:$Q$186),0)</f>
        <v>0</v>
      </c>
      <c r="AK1667" s="688">
        <f t="shared" ca="1" si="391"/>
        <v>0</v>
      </c>
      <c r="AM1667" s="688">
        <f>IFERROR($H1667/SUMIF($A:$A,$A1667,$H:$H)*SUMIF(Summary!$A$230:$A$266,$A1667,Summary!$P$230:$P$266),0)</f>
        <v>0</v>
      </c>
      <c r="AN1667" s="688">
        <f>IFERROR($H1667/SUMIF($A:$A,$A1667,$H:$H)*(SUMIF(Summary!$A$230:$A$266,$A1667,Summary!$L$230:$L$266)+SUMIF(Summary!$A$281:$A$317,$A1667,Summary!$L$281:$L$317))-AM1667,0)</f>
        <v>0</v>
      </c>
      <c r="AO1667" s="688">
        <f>IFERROR($H1667/SUMIF($A:$A,$A1667,$H:$H)*SUMIF(Summary!$A$230:$A$266,$A1667,Summary!$Q$230:$Q$266),0)</f>
        <v>0</v>
      </c>
      <c r="AP1667" s="688">
        <f>IFERROR($H1667/SUMIF($A:$A,$A1667,$H:$H)*(SUMIF(Summary!$A$230:$A$266,$A1667,Summary!$L$230:$L$266)+SUMIF(Summary!$A$281:$A$317,$A1667,Summary!$L$281:$L$317))-AO1667,0)</f>
        <v>0</v>
      </c>
      <c r="AQ1667" s="306"/>
      <c r="AR1667" s="688">
        <f t="shared" ca="1" si="392"/>
        <v>0</v>
      </c>
      <c r="AS1667" s="688">
        <f t="shared" ca="1" si="393"/>
        <v>0</v>
      </c>
    </row>
    <row r="1668" spans="1:45" s="15" customFormat="1" x14ac:dyDescent="0.2">
      <c r="A1668" s="423">
        <v>3642</v>
      </c>
      <c r="B1668" s="424">
        <v>5</v>
      </c>
      <c r="C1668" s="425" t="s">
        <v>304</v>
      </c>
      <c r="D1668" s="422">
        <f t="shared" si="379"/>
        <v>0</v>
      </c>
      <c r="E1668" s="422">
        <f t="shared" si="380"/>
        <v>0</v>
      </c>
      <c r="F1668" s="422">
        <f t="shared" si="381"/>
        <v>0</v>
      </c>
      <c r="G1668" s="422">
        <f t="shared" si="382"/>
        <v>0</v>
      </c>
      <c r="H1668" s="22">
        <f t="shared" si="383"/>
        <v>0</v>
      </c>
      <c r="I1668" s="116">
        <v>0</v>
      </c>
      <c r="J1668" s="116">
        <v>0</v>
      </c>
      <c r="K1668" s="116">
        <v>0</v>
      </c>
      <c r="L1668" s="116">
        <v>0</v>
      </c>
      <c r="M1668" s="22">
        <f t="shared" si="384"/>
        <v>0</v>
      </c>
      <c r="N1668" s="116">
        <v>0</v>
      </c>
      <c r="O1668" s="116">
        <v>0</v>
      </c>
      <c r="P1668" s="116">
        <v>0</v>
      </c>
      <c r="Q1668" s="116">
        <v>0</v>
      </c>
      <c r="R1668" s="22">
        <f t="shared" si="385"/>
        <v>0</v>
      </c>
      <c r="S1668" s="116">
        <v>0</v>
      </c>
      <c r="T1668" s="116">
        <v>0</v>
      </c>
      <c r="U1668" s="116">
        <v>0</v>
      </c>
      <c r="V1668" s="116">
        <v>0</v>
      </c>
      <c r="W1668" s="22">
        <f t="shared" si="386"/>
        <v>0</v>
      </c>
      <c r="X1668" s="22">
        <f t="shared" si="387"/>
        <v>0</v>
      </c>
      <c r="Y1668" s="22">
        <f ca="1">OFFSET('Cost Study'!$B$7,'Operations Support'!$C1668,'Operations Support'!$B1668)*$H1668</f>
        <v>0</v>
      </c>
      <c r="Z1668" s="23">
        <f ca="1">Y1668*'Cost Study'!$B$31</f>
        <v>0</v>
      </c>
      <c r="AA1668" s="23">
        <f ca="1">IF(A1668=10298,1.51,1)*IF($B1668&lt;3,$D1668*'Cost Study'!$B$32*OFFSET('Cost Study'!$B$7,'Operations Support'!$C1668,'Operations Support'!$B1668),0)</f>
        <v>0</v>
      </c>
      <c r="AB1668" s="24">
        <f ca="1">AA1668*'Cost Study'!$B$31</f>
        <v>0</v>
      </c>
      <c r="AC1668" s="23">
        <f ca="1">Y1668*'Cost Study'!$B$31</f>
        <v>0</v>
      </c>
      <c r="AD1668" s="24">
        <f ca="1">AA1668*'Cost Study'!$B$31</f>
        <v>0</v>
      </c>
      <c r="AE1668" s="377">
        <f t="shared" ca="1" si="388"/>
        <v>0</v>
      </c>
      <c r="AF1668" s="377">
        <f t="shared" ca="1" si="389"/>
        <v>0</v>
      </c>
      <c r="AH1668" s="688">
        <f>IFERROR($H1668/SUMIF($A:$A,$A1668,$H:$H)*SUMIF(Summary!$A$110:$A$186,$A1668,Summary!$P$110:$P$186),0)</f>
        <v>0</v>
      </c>
      <c r="AI1668" s="689">
        <f t="shared" ca="1" si="390"/>
        <v>0</v>
      </c>
      <c r="AJ1668" s="688">
        <f>IFERROR(H1668/SUMIF(A:A,A1668,H:H)*SUMIF(Summary!$A$110:$A$186,'Operations Support'!A1668,Summary!$Q$110:$Q$186),0)</f>
        <v>0</v>
      </c>
      <c r="AK1668" s="688">
        <f t="shared" ca="1" si="391"/>
        <v>0</v>
      </c>
      <c r="AL1668" s="1"/>
      <c r="AM1668" s="688">
        <f>IFERROR($H1668/SUMIF($A:$A,$A1668,$H:$H)*SUMIF(Summary!$A$230:$A$266,$A1668,Summary!$P$230:$P$266),0)</f>
        <v>0</v>
      </c>
      <c r="AN1668" s="688">
        <f>IFERROR($H1668/SUMIF($A:$A,$A1668,$H:$H)*(SUMIF(Summary!$A$230:$A$266,$A1668,Summary!$L$230:$L$266)+SUMIF(Summary!$A$281:$A$317,$A1668,Summary!$L$281:$L$317))-AM1668,0)</f>
        <v>0</v>
      </c>
      <c r="AO1668" s="688">
        <f>IFERROR($H1668/SUMIF($A:$A,$A1668,$H:$H)*SUMIF(Summary!$A$230:$A$266,$A1668,Summary!$Q$230:$Q$266),0)</f>
        <v>0</v>
      </c>
      <c r="AP1668" s="688">
        <f>IFERROR($H1668/SUMIF($A:$A,$A1668,$H:$H)*(SUMIF(Summary!$A$230:$A$266,$A1668,Summary!$L$230:$L$266)+SUMIF(Summary!$A$281:$A$317,$A1668,Summary!$L$281:$L$317))-AO1668,0)</f>
        <v>0</v>
      </c>
      <c r="AQ1668" s="306"/>
      <c r="AR1668" s="688">
        <f t="shared" ca="1" si="392"/>
        <v>0</v>
      </c>
      <c r="AS1668" s="688">
        <f t="shared" ca="1" si="393"/>
        <v>0</v>
      </c>
    </row>
    <row r="1669" spans="1:45" s="15" customFormat="1" x14ac:dyDescent="0.2">
      <c r="A1669" s="423">
        <v>3642</v>
      </c>
      <c r="B1669" s="424">
        <v>5</v>
      </c>
      <c r="C1669" s="425" t="s">
        <v>305</v>
      </c>
      <c r="D1669" s="422">
        <f t="shared" ref="D1669:D1732" si="394">I1669+N1669+S1669</f>
        <v>0</v>
      </c>
      <c r="E1669" s="422">
        <f t="shared" ref="E1669:E1732" si="395">J1669+O1669+T1669</f>
        <v>0</v>
      </c>
      <c r="F1669" s="422">
        <f t="shared" ref="F1669:F1732" si="396">K1669+P1669+U1669</f>
        <v>0</v>
      </c>
      <c r="G1669" s="422">
        <f t="shared" ref="G1669:G1732" si="397">L1669+Q1669+V1669</f>
        <v>0</v>
      </c>
      <c r="H1669" s="22">
        <f t="shared" ref="H1669:H1732" si="398">(SUM(D1669:F1669)-G1669)*IF(A1669=10298,1.51,1)</f>
        <v>0</v>
      </c>
      <c r="I1669" s="116">
        <v>0</v>
      </c>
      <c r="J1669" s="116">
        <v>0</v>
      </c>
      <c r="K1669" s="116">
        <v>0</v>
      </c>
      <c r="L1669" s="116">
        <v>0</v>
      </c>
      <c r="M1669" s="22">
        <f t="shared" ref="M1669:M1732" si="399">SUM(I1669:K1669)-L1669</f>
        <v>0</v>
      </c>
      <c r="N1669" s="116">
        <v>0</v>
      </c>
      <c r="O1669" s="116">
        <v>0</v>
      </c>
      <c r="P1669" s="116">
        <v>0</v>
      </c>
      <c r="Q1669" s="116">
        <v>0</v>
      </c>
      <c r="R1669" s="22">
        <f t="shared" ref="R1669:R1732" si="400">SUM(N1669:P1669)-Q1669</f>
        <v>0</v>
      </c>
      <c r="S1669" s="116">
        <v>0</v>
      </c>
      <c r="T1669" s="116">
        <v>0</v>
      </c>
      <c r="U1669" s="116">
        <v>0</v>
      </c>
      <c r="V1669" s="116">
        <v>0</v>
      </c>
      <c r="W1669" s="22">
        <f t="shared" ref="W1669:W1732" si="401">SUM(S1669:U1669)-V1669</f>
        <v>0</v>
      </c>
      <c r="X1669" s="22">
        <f t="shared" ref="X1669:X1732" si="402">IF(OR(B1669=1,B1669=2),H1669/30,IF(OR(B1669=3,B1669=5),H1669/24,IF(B1669=4,H1669/18,0)))</f>
        <v>0</v>
      </c>
      <c r="Y1669" s="22">
        <f ca="1">OFFSET('Cost Study'!$B$7,'Operations Support'!$C1669,'Operations Support'!$B1669)*$H1669</f>
        <v>0</v>
      </c>
      <c r="Z1669" s="23">
        <f ca="1">Y1669*'Cost Study'!$B$31</f>
        <v>0</v>
      </c>
      <c r="AA1669" s="23">
        <f ca="1">IF(A1669=10298,1.51,1)*IF($B1669&lt;3,$D1669*'Cost Study'!$B$32*OFFSET('Cost Study'!$B$7,'Operations Support'!$C1669,'Operations Support'!$B1669),0)</f>
        <v>0</v>
      </c>
      <c r="AB1669" s="24">
        <f ca="1">AA1669*'Cost Study'!$B$31</f>
        <v>0</v>
      </c>
      <c r="AC1669" s="23">
        <f ca="1">Y1669*'Cost Study'!$B$31</f>
        <v>0</v>
      </c>
      <c r="AD1669" s="24">
        <f ca="1">AA1669*'Cost Study'!$B$31</f>
        <v>0</v>
      </c>
      <c r="AE1669" s="377">
        <f t="shared" ref="AE1669:AE1732" ca="1" si="403">Z1669+AB1669</f>
        <v>0</v>
      </c>
      <c r="AF1669" s="377">
        <f t="shared" ref="AF1669:AF1732" ca="1" si="404">AC1669+AD1669</f>
        <v>0</v>
      </c>
      <c r="AH1669" s="688">
        <f>IFERROR($H1669/SUMIF($A:$A,$A1669,$H:$H)*SUMIF(Summary!$A$110:$A$186,$A1669,Summary!$P$110:$P$186),0)</f>
        <v>0</v>
      </c>
      <c r="AI1669" s="689">
        <f t="shared" ca="1" si="390"/>
        <v>0</v>
      </c>
      <c r="AJ1669" s="688">
        <f>IFERROR(H1669/SUMIF(A:A,A1669,H:H)*SUMIF(Summary!$A$110:$A$186,'Operations Support'!A1669,Summary!$Q$110:$Q$186),0)</f>
        <v>0</v>
      </c>
      <c r="AK1669" s="688">
        <f t="shared" ca="1" si="391"/>
        <v>0</v>
      </c>
      <c r="AL1669" s="1"/>
      <c r="AM1669" s="688">
        <f>IFERROR($H1669/SUMIF($A:$A,$A1669,$H:$H)*SUMIF(Summary!$A$230:$A$266,$A1669,Summary!$P$230:$P$266),0)</f>
        <v>0</v>
      </c>
      <c r="AN1669" s="688">
        <f>IFERROR($H1669/SUMIF($A:$A,$A1669,$H:$H)*(SUMIF(Summary!$A$230:$A$266,$A1669,Summary!$L$230:$L$266)+SUMIF(Summary!$A$281:$A$317,$A1669,Summary!$L$281:$L$317))-AM1669,0)</f>
        <v>0</v>
      </c>
      <c r="AO1669" s="688">
        <f>IFERROR($H1669/SUMIF($A:$A,$A1669,$H:$H)*SUMIF(Summary!$A$230:$A$266,$A1669,Summary!$Q$230:$Q$266),0)</f>
        <v>0</v>
      </c>
      <c r="AP1669" s="688">
        <f>IFERROR($H1669/SUMIF($A:$A,$A1669,$H:$H)*(SUMIF(Summary!$A$230:$A$266,$A1669,Summary!$L$230:$L$266)+SUMIF(Summary!$A$281:$A$317,$A1669,Summary!$L$281:$L$317))-AO1669,0)</f>
        <v>0</v>
      </c>
      <c r="AQ1669" s="306"/>
      <c r="AR1669" s="688">
        <f t="shared" ca="1" si="392"/>
        <v>0</v>
      </c>
      <c r="AS1669" s="688">
        <f t="shared" ca="1" si="393"/>
        <v>0</v>
      </c>
    </row>
    <row r="1670" spans="1:45" x14ac:dyDescent="0.2">
      <c r="A1670" s="423">
        <v>3642</v>
      </c>
      <c r="B1670" s="424">
        <v>5</v>
      </c>
      <c r="C1670" s="425" t="s">
        <v>306</v>
      </c>
      <c r="D1670" s="422">
        <f t="shared" si="394"/>
        <v>0</v>
      </c>
      <c r="E1670" s="422">
        <f t="shared" si="395"/>
        <v>0</v>
      </c>
      <c r="F1670" s="422">
        <f t="shared" si="396"/>
        <v>0</v>
      </c>
      <c r="G1670" s="422">
        <f t="shared" si="397"/>
        <v>0</v>
      </c>
      <c r="H1670" s="22">
        <f t="shared" si="398"/>
        <v>0</v>
      </c>
      <c r="I1670" s="116">
        <v>0</v>
      </c>
      <c r="J1670" s="116">
        <v>0</v>
      </c>
      <c r="K1670" s="116">
        <v>0</v>
      </c>
      <c r="L1670" s="116">
        <v>0</v>
      </c>
      <c r="M1670" s="22">
        <f t="shared" si="399"/>
        <v>0</v>
      </c>
      <c r="N1670" s="116">
        <v>0</v>
      </c>
      <c r="O1670" s="116">
        <v>0</v>
      </c>
      <c r="P1670" s="116">
        <v>0</v>
      </c>
      <c r="Q1670" s="116">
        <v>0</v>
      </c>
      <c r="R1670" s="22">
        <f t="shared" si="400"/>
        <v>0</v>
      </c>
      <c r="S1670" s="116">
        <v>0</v>
      </c>
      <c r="T1670" s="116">
        <v>0</v>
      </c>
      <c r="U1670" s="116">
        <v>0</v>
      </c>
      <c r="V1670" s="116">
        <v>0</v>
      </c>
      <c r="W1670" s="22">
        <f t="shared" si="401"/>
        <v>0</v>
      </c>
      <c r="X1670" s="22">
        <f t="shared" si="402"/>
        <v>0</v>
      </c>
      <c r="Y1670" s="22">
        <f ca="1">OFFSET('Cost Study'!$B$7,'Operations Support'!$C1670,'Operations Support'!$B1670)*$H1670</f>
        <v>0</v>
      </c>
      <c r="Z1670" s="23">
        <f ca="1">Y1670*'Cost Study'!$B$31</f>
        <v>0</v>
      </c>
      <c r="AA1670" s="23">
        <f ca="1">IF(A1670=10298,1.51,1)*IF($B1670&lt;3,$D1670*'Cost Study'!$B$32*OFFSET('Cost Study'!$B$7,'Operations Support'!$C1670,'Operations Support'!$B1670),0)</f>
        <v>0</v>
      </c>
      <c r="AB1670" s="24">
        <f ca="1">AA1670*'Cost Study'!$B$31</f>
        <v>0</v>
      </c>
      <c r="AC1670" s="23">
        <f ca="1">Y1670*'Cost Study'!$B$31</f>
        <v>0</v>
      </c>
      <c r="AD1670" s="24">
        <f ca="1">AA1670*'Cost Study'!$B$31</f>
        <v>0</v>
      </c>
      <c r="AE1670" s="377">
        <f t="shared" ca="1" si="403"/>
        <v>0</v>
      </c>
      <c r="AF1670" s="377">
        <f t="shared" ca="1" si="404"/>
        <v>0</v>
      </c>
      <c r="AH1670" s="688">
        <f>IFERROR($H1670/SUMIF($A:$A,$A1670,$H:$H)*SUMIF(Summary!$A$110:$A$186,$A1670,Summary!$P$110:$P$186),0)</f>
        <v>0</v>
      </c>
      <c r="AI1670" s="689">
        <f t="shared" ca="1" si="390"/>
        <v>0</v>
      </c>
      <c r="AJ1670" s="688">
        <f>IFERROR(H1670/SUMIF(A:A,A1670,H:H)*SUMIF(Summary!$A$110:$A$186,'Operations Support'!A1670,Summary!$Q$110:$Q$186),0)</f>
        <v>0</v>
      </c>
      <c r="AK1670" s="688">
        <f t="shared" ca="1" si="391"/>
        <v>0</v>
      </c>
      <c r="AM1670" s="688">
        <f>IFERROR($H1670/SUMIF($A:$A,$A1670,$H:$H)*SUMIF(Summary!$A$230:$A$266,$A1670,Summary!$P$230:$P$266),0)</f>
        <v>0</v>
      </c>
      <c r="AN1670" s="688">
        <f>IFERROR($H1670/SUMIF($A:$A,$A1670,$H:$H)*(SUMIF(Summary!$A$230:$A$266,$A1670,Summary!$L$230:$L$266)+SUMIF(Summary!$A$281:$A$317,$A1670,Summary!$L$281:$L$317))-AM1670,0)</f>
        <v>0</v>
      </c>
      <c r="AO1670" s="688">
        <f>IFERROR($H1670/SUMIF($A:$A,$A1670,$H:$H)*SUMIF(Summary!$A$230:$A$266,$A1670,Summary!$Q$230:$Q$266),0)</f>
        <v>0</v>
      </c>
      <c r="AP1670" s="688">
        <f>IFERROR($H1670/SUMIF($A:$A,$A1670,$H:$H)*(SUMIF(Summary!$A$230:$A$266,$A1670,Summary!$L$230:$L$266)+SUMIF(Summary!$A$281:$A$317,$A1670,Summary!$L$281:$L$317))-AO1670,0)</f>
        <v>0</v>
      </c>
      <c r="AQ1670" s="306"/>
      <c r="AR1670" s="688">
        <f t="shared" ca="1" si="392"/>
        <v>0</v>
      </c>
      <c r="AS1670" s="688">
        <f t="shared" ca="1" si="393"/>
        <v>0</v>
      </c>
    </row>
    <row r="1671" spans="1:45" x14ac:dyDescent="0.2">
      <c r="A1671" s="423">
        <v>3642</v>
      </c>
      <c r="B1671" s="424">
        <v>5</v>
      </c>
      <c r="C1671" s="425" t="s">
        <v>307</v>
      </c>
      <c r="D1671" s="422">
        <f t="shared" si="394"/>
        <v>12569</v>
      </c>
      <c r="E1671" s="422">
        <f t="shared" si="395"/>
        <v>0</v>
      </c>
      <c r="F1671" s="422">
        <f t="shared" si="396"/>
        <v>6469</v>
      </c>
      <c r="G1671" s="422">
        <f t="shared" si="397"/>
        <v>0</v>
      </c>
      <c r="H1671" s="22">
        <f t="shared" si="398"/>
        <v>19038</v>
      </c>
      <c r="I1671" s="116">
        <v>5834</v>
      </c>
      <c r="J1671" s="116">
        <v>0</v>
      </c>
      <c r="K1671" s="116">
        <v>3063</v>
      </c>
      <c r="L1671" s="116">
        <v>0</v>
      </c>
      <c r="M1671" s="22">
        <f t="shared" si="399"/>
        <v>8897</v>
      </c>
      <c r="N1671" s="116">
        <v>6366</v>
      </c>
      <c r="O1671" s="116">
        <v>0</v>
      </c>
      <c r="P1671" s="116">
        <v>2641</v>
      </c>
      <c r="Q1671" s="116">
        <v>0</v>
      </c>
      <c r="R1671" s="22">
        <f t="shared" si="400"/>
        <v>9007</v>
      </c>
      <c r="S1671" s="116">
        <v>369</v>
      </c>
      <c r="T1671" s="116">
        <v>0</v>
      </c>
      <c r="U1671" s="116">
        <v>765</v>
      </c>
      <c r="V1671" s="116">
        <v>0</v>
      </c>
      <c r="W1671" s="22">
        <f t="shared" si="401"/>
        <v>1134</v>
      </c>
      <c r="X1671" s="22">
        <f t="shared" si="402"/>
        <v>793.25</v>
      </c>
      <c r="Y1671" s="22">
        <f ca="1">OFFSET('Cost Study'!$B$7,'Operations Support'!$C1671,'Operations Support'!$B1671)*$H1671</f>
        <v>94999.62000000001</v>
      </c>
      <c r="Z1671" s="23">
        <f ca="1">Y1671*'Cost Study'!$B$31</f>
        <v>5305912.1188227022</v>
      </c>
      <c r="AA1671" s="23">
        <f ca="1">IF(A1671=10298,1.51,1)*IF($B1671&lt;3,$D1671*'Cost Study'!$B$32*OFFSET('Cost Study'!$B$7,'Operations Support'!$C1671,'Operations Support'!$B1671),0)</f>
        <v>0</v>
      </c>
      <c r="AB1671" s="24">
        <f ca="1">AA1671*'Cost Study'!$B$31</f>
        <v>0</v>
      </c>
      <c r="AC1671" s="23">
        <f ca="1">Y1671*'Cost Study'!$B$31</f>
        <v>5305912.1188227022</v>
      </c>
      <c r="AD1671" s="24">
        <f ca="1">AA1671*'Cost Study'!$B$31</f>
        <v>0</v>
      </c>
      <c r="AE1671" s="377">
        <f t="shared" ca="1" si="403"/>
        <v>5305912.1188227022</v>
      </c>
      <c r="AF1671" s="377">
        <f t="shared" ca="1" si="404"/>
        <v>5305912.1188227022</v>
      </c>
      <c r="AH1671" s="688">
        <f>IFERROR($H1671/SUMIF($A:$A,$A1671,$H:$H)*SUMIF(Summary!$A$110:$A$186,$A1671,Summary!$P$110:$P$186),0)</f>
        <v>1189405.9604558593</v>
      </c>
      <c r="AI1671" s="689">
        <f t="shared" ca="1" si="390"/>
        <v>4116506.1583668431</v>
      </c>
      <c r="AJ1671" s="688">
        <f>IFERROR(H1671/SUMIF(A:A,A1671,H:H)*SUMIF(Summary!$A$110:$A$186,'Operations Support'!A1671,Summary!$Q$110:$Q$186),0)</f>
        <v>1200822.6262048925</v>
      </c>
      <c r="AK1671" s="688">
        <f t="shared" ca="1" si="391"/>
        <v>4105089.4926178097</v>
      </c>
      <c r="AM1671" s="688">
        <f>IFERROR($H1671/SUMIF($A:$A,$A1671,$H:$H)*SUMIF(Summary!$A$230:$A$266,$A1671,Summary!$P$230:$P$266),0)</f>
        <v>225037.2693379788</v>
      </c>
      <c r="AN1671" s="688">
        <f>IFERROR($H1671/SUMIF($A:$A,$A1671,$H:$H)*(SUMIF(Summary!$A$230:$A$266,$A1671,Summary!$L$230:$L$266)+SUMIF(Summary!$A$281:$A$317,$A1671,Summary!$L$281:$L$317))-AM1671,0)</f>
        <v>236501.65836072946</v>
      </c>
      <c r="AO1671" s="688">
        <f>IFERROR($H1671/SUMIF($A:$A,$A1671,$H:$H)*SUMIF(Summary!$A$230:$A$266,$A1671,Summary!$Q$230:$Q$266),0)</f>
        <v>227197.31844696609</v>
      </c>
      <c r="AP1671" s="688">
        <f>IFERROR($H1671/SUMIF($A:$A,$A1671,$H:$H)*(SUMIF(Summary!$A$230:$A$266,$A1671,Summary!$L$230:$L$266)+SUMIF(Summary!$A$281:$A$317,$A1671,Summary!$L$281:$L$317))-AO1671,0)</f>
        <v>234341.60925174216</v>
      </c>
      <c r="AQ1671" s="306"/>
      <c r="AR1671" s="688">
        <f t="shared" ca="1" si="392"/>
        <v>4353007.8167275731</v>
      </c>
      <c r="AS1671" s="688">
        <f t="shared" ca="1" si="393"/>
        <v>4339431.1018695515</v>
      </c>
    </row>
    <row r="1672" spans="1:45" x14ac:dyDescent="0.2">
      <c r="A1672" s="423">
        <v>3642</v>
      </c>
      <c r="B1672" s="424">
        <v>5</v>
      </c>
      <c r="C1672" s="425" t="s">
        <v>308</v>
      </c>
      <c r="D1672" s="422">
        <f t="shared" si="394"/>
        <v>0</v>
      </c>
      <c r="E1672" s="422">
        <f t="shared" si="395"/>
        <v>0</v>
      </c>
      <c r="F1672" s="422">
        <f t="shared" si="396"/>
        <v>0</v>
      </c>
      <c r="G1672" s="422">
        <f t="shared" si="397"/>
        <v>0</v>
      </c>
      <c r="H1672" s="22">
        <f t="shared" si="398"/>
        <v>0</v>
      </c>
      <c r="I1672" s="116">
        <v>0</v>
      </c>
      <c r="J1672" s="116">
        <v>0</v>
      </c>
      <c r="K1672" s="116">
        <v>0</v>
      </c>
      <c r="L1672" s="116">
        <v>0</v>
      </c>
      <c r="M1672" s="22">
        <f t="shared" si="399"/>
        <v>0</v>
      </c>
      <c r="N1672" s="116">
        <v>0</v>
      </c>
      <c r="O1672" s="116">
        <v>0</v>
      </c>
      <c r="P1672" s="116">
        <v>0</v>
      </c>
      <c r="Q1672" s="116">
        <v>0</v>
      </c>
      <c r="R1672" s="22">
        <f t="shared" si="400"/>
        <v>0</v>
      </c>
      <c r="S1672" s="116">
        <v>0</v>
      </c>
      <c r="T1672" s="116">
        <v>0</v>
      </c>
      <c r="U1672" s="116">
        <v>0</v>
      </c>
      <c r="V1672" s="116">
        <v>0</v>
      </c>
      <c r="W1672" s="22">
        <f t="shared" si="401"/>
        <v>0</v>
      </c>
      <c r="X1672" s="22">
        <f t="shared" si="402"/>
        <v>0</v>
      </c>
      <c r="Y1672" s="22">
        <f ca="1">OFFSET('Cost Study'!$B$7,'Operations Support'!$C1672,'Operations Support'!$B1672)*$H1672</f>
        <v>0</v>
      </c>
      <c r="Z1672" s="23">
        <f ca="1">Y1672*'Cost Study'!$B$31</f>
        <v>0</v>
      </c>
      <c r="AA1672" s="23">
        <f ca="1">IF(A1672=10298,1.51,1)*IF($B1672&lt;3,$D1672*'Cost Study'!$B$32*OFFSET('Cost Study'!$B$7,'Operations Support'!$C1672,'Operations Support'!$B1672),0)</f>
        <v>0</v>
      </c>
      <c r="AB1672" s="24">
        <f ca="1">AA1672*'Cost Study'!$B$31</f>
        <v>0</v>
      </c>
      <c r="AC1672" s="23">
        <f ca="1">Y1672*'Cost Study'!$B$31</f>
        <v>0</v>
      </c>
      <c r="AD1672" s="24">
        <f ca="1">AA1672*'Cost Study'!$B$31</f>
        <v>0</v>
      </c>
      <c r="AE1672" s="377">
        <f t="shared" ca="1" si="403"/>
        <v>0</v>
      </c>
      <c r="AF1672" s="377">
        <f t="shared" ca="1" si="404"/>
        <v>0</v>
      </c>
      <c r="AH1672" s="688">
        <f>IFERROR($H1672/SUMIF($A:$A,$A1672,$H:$H)*SUMIF(Summary!$A$110:$A$186,$A1672,Summary!$P$110:$P$186),0)</f>
        <v>0</v>
      </c>
      <c r="AI1672" s="689">
        <f t="shared" ca="1" si="390"/>
        <v>0</v>
      </c>
      <c r="AJ1672" s="688">
        <f>IFERROR(H1672/SUMIF(A:A,A1672,H:H)*SUMIF(Summary!$A$110:$A$186,'Operations Support'!A1672,Summary!$Q$110:$Q$186),0)</f>
        <v>0</v>
      </c>
      <c r="AK1672" s="688">
        <f t="shared" ca="1" si="391"/>
        <v>0</v>
      </c>
      <c r="AM1672" s="688">
        <f>IFERROR($H1672/SUMIF($A:$A,$A1672,$H:$H)*SUMIF(Summary!$A$230:$A$266,$A1672,Summary!$P$230:$P$266),0)</f>
        <v>0</v>
      </c>
      <c r="AN1672" s="688">
        <f>IFERROR($H1672/SUMIF($A:$A,$A1672,$H:$H)*(SUMIF(Summary!$A$230:$A$266,$A1672,Summary!$L$230:$L$266)+SUMIF(Summary!$A$281:$A$317,$A1672,Summary!$L$281:$L$317))-AM1672,0)</f>
        <v>0</v>
      </c>
      <c r="AO1672" s="688">
        <f>IFERROR($H1672/SUMIF($A:$A,$A1672,$H:$H)*SUMIF(Summary!$A$230:$A$266,$A1672,Summary!$Q$230:$Q$266),0)</f>
        <v>0</v>
      </c>
      <c r="AP1672" s="688">
        <f>IFERROR($H1672/SUMIF($A:$A,$A1672,$H:$H)*(SUMIF(Summary!$A$230:$A$266,$A1672,Summary!$L$230:$L$266)+SUMIF(Summary!$A$281:$A$317,$A1672,Summary!$L$281:$L$317))-AO1672,0)</f>
        <v>0</v>
      </c>
      <c r="AQ1672" s="306"/>
      <c r="AR1672" s="688">
        <f t="shared" ca="1" si="392"/>
        <v>0</v>
      </c>
      <c r="AS1672" s="688">
        <f t="shared" ca="1" si="393"/>
        <v>0</v>
      </c>
    </row>
    <row r="1673" spans="1:45" x14ac:dyDescent="0.2">
      <c r="A1673" s="423">
        <v>3642</v>
      </c>
      <c r="B1673" s="424">
        <v>5</v>
      </c>
      <c r="C1673" s="425" t="s">
        <v>309</v>
      </c>
      <c r="D1673" s="422">
        <f t="shared" si="394"/>
        <v>0</v>
      </c>
      <c r="E1673" s="422">
        <f t="shared" si="395"/>
        <v>0</v>
      </c>
      <c r="F1673" s="422">
        <f t="shared" si="396"/>
        <v>0</v>
      </c>
      <c r="G1673" s="422">
        <f t="shared" si="397"/>
        <v>0</v>
      </c>
      <c r="H1673" s="22">
        <f t="shared" si="398"/>
        <v>0</v>
      </c>
      <c r="I1673" s="116">
        <v>0</v>
      </c>
      <c r="J1673" s="116">
        <v>0</v>
      </c>
      <c r="K1673" s="116">
        <v>0</v>
      </c>
      <c r="L1673" s="116">
        <v>0</v>
      </c>
      <c r="M1673" s="22">
        <f t="shared" si="399"/>
        <v>0</v>
      </c>
      <c r="N1673" s="116">
        <v>0</v>
      </c>
      <c r="O1673" s="116">
        <v>0</v>
      </c>
      <c r="P1673" s="116">
        <v>0</v>
      </c>
      <c r="Q1673" s="116">
        <v>0</v>
      </c>
      <c r="R1673" s="22">
        <f t="shared" si="400"/>
        <v>0</v>
      </c>
      <c r="S1673" s="116">
        <v>0</v>
      </c>
      <c r="T1673" s="116">
        <v>0</v>
      </c>
      <c r="U1673" s="116">
        <v>0</v>
      </c>
      <c r="V1673" s="116">
        <v>0</v>
      </c>
      <c r="W1673" s="22">
        <f t="shared" si="401"/>
        <v>0</v>
      </c>
      <c r="X1673" s="22">
        <f t="shared" si="402"/>
        <v>0</v>
      </c>
      <c r="Y1673" s="22">
        <f ca="1">OFFSET('Cost Study'!$B$7,'Operations Support'!$C1673,'Operations Support'!$B1673)*$H1673</f>
        <v>0</v>
      </c>
      <c r="Z1673" s="23">
        <f ca="1">Y1673*'Cost Study'!$B$31</f>
        <v>0</v>
      </c>
      <c r="AA1673" s="23">
        <f ca="1">IF(A1673=10298,1.51,1)*IF($B1673&lt;3,$D1673*'Cost Study'!$B$32*OFFSET('Cost Study'!$B$7,'Operations Support'!$C1673,'Operations Support'!$B1673),0)</f>
        <v>0</v>
      </c>
      <c r="AB1673" s="24">
        <f ca="1">AA1673*'Cost Study'!$B$31</f>
        <v>0</v>
      </c>
      <c r="AC1673" s="23">
        <f ca="1">Y1673*'Cost Study'!$B$31</f>
        <v>0</v>
      </c>
      <c r="AD1673" s="24">
        <f ca="1">AA1673*'Cost Study'!$B$31</f>
        <v>0</v>
      </c>
      <c r="AE1673" s="377">
        <f t="shared" ca="1" si="403"/>
        <v>0</v>
      </c>
      <c r="AF1673" s="377">
        <f t="shared" ca="1" si="404"/>
        <v>0</v>
      </c>
      <c r="AH1673" s="688">
        <f>IFERROR($H1673/SUMIF($A:$A,$A1673,$H:$H)*SUMIF(Summary!$A$110:$A$186,$A1673,Summary!$P$110:$P$186),0)</f>
        <v>0</v>
      </c>
      <c r="AI1673" s="689">
        <f t="shared" ca="1" si="390"/>
        <v>0</v>
      </c>
      <c r="AJ1673" s="688">
        <f>IFERROR(H1673/SUMIF(A:A,A1673,H:H)*SUMIF(Summary!$A$110:$A$186,'Operations Support'!A1673,Summary!$Q$110:$Q$186),0)</f>
        <v>0</v>
      </c>
      <c r="AK1673" s="688">
        <f t="shared" ca="1" si="391"/>
        <v>0</v>
      </c>
      <c r="AM1673" s="688">
        <f>IFERROR($H1673/SUMIF($A:$A,$A1673,$H:$H)*SUMIF(Summary!$A$230:$A$266,$A1673,Summary!$P$230:$P$266),0)</f>
        <v>0</v>
      </c>
      <c r="AN1673" s="688">
        <f>IFERROR($H1673/SUMIF($A:$A,$A1673,$H:$H)*(SUMIF(Summary!$A$230:$A$266,$A1673,Summary!$L$230:$L$266)+SUMIF(Summary!$A$281:$A$317,$A1673,Summary!$L$281:$L$317))-AM1673,0)</f>
        <v>0</v>
      </c>
      <c r="AO1673" s="688">
        <f>IFERROR($H1673/SUMIF($A:$A,$A1673,$H:$H)*SUMIF(Summary!$A$230:$A$266,$A1673,Summary!$Q$230:$Q$266),0)</f>
        <v>0</v>
      </c>
      <c r="AP1673" s="688">
        <f>IFERROR($H1673/SUMIF($A:$A,$A1673,$H:$H)*(SUMIF(Summary!$A$230:$A$266,$A1673,Summary!$L$230:$L$266)+SUMIF(Summary!$A$281:$A$317,$A1673,Summary!$L$281:$L$317))-AO1673,0)</f>
        <v>0</v>
      </c>
      <c r="AQ1673" s="306"/>
      <c r="AR1673" s="688">
        <f t="shared" ca="1" si="392"/>
        <v>0</v>
      </c>
      <c r="AS1673" s="688">
        <f t="shared" ca="1" si="393"/>
        <v>0</v>
      </c>
    </row>
    <row r="1674" spans="1:45" x14ac:dyDescent="0.2">
      <c r="A1674" s="423">
        <v>3642</v>
      </c>
      <c r="B1674" s="424">
        <v>5</v>
      </c>
      <c r="C1674" s="425" t="s">
        <v>310</v>
      </c>
      <c r="D1674" s="422">
        <f t="shared" si="394"/>
        <v>0</v>
      </c>
      <c r="E1674" s="422">
        <f t="shared" si="395"/>
        <v>0</v>
      </c>
      <c r="F1674" s="422">
        <f t="shared" si="396"/>
        <v>0</v>
      </c>
      <c r="G1674" s="422">
        <f t="shared" si="397"/>
        <v>0</v>
      </c>
      <c r="H1674" s="22">
        <f t="shared" si="398"/>
        <v>0</v>
      </c>
      <c r="I1674" s="116">
        <v>0</v>
      </c>
      <c r="J1674" s="116">
        <v>0</v>
      </c>
      <c r="K1674" s="116">
        <v>0</v>
      </c>
      <c r="L1674" s="116">
        <v>0</v>
      </c>
      <c r="M1674" s="22">
        <f t="shared" si="399"/>
        <v>0</v>
      </c>
      <c r="N1674" s="116">
        <v>0</v>
      </c>
      <c r="O1674" s="116">
        <v>0</v>
      </c>
      <c r="P1674" s="116">
        <v>0</v>
      </c>
      <c r="Q1674" s="116">
        <v>0</v>
      </c>
      <c r="R1674" s="22">
        <f t="shared" si="400"/>
        <v>0</v>
      </c>
      <c r="S1674" s="116">
        <v>0</v>
      </c>
      <c r="T1674" s="116">
        <v>0</v>
      </c>
      <c r="U1674" s="116">
        <v>0</v>
      </c>
      <c r="V1674" s="116">
        <v>0</v>
      </c>
      <c r="W1674" s="22">
        <f t="shared" si="401"/>
        <v>0</v>
      </c>
      <c r="X1674" s="22">
        <f t="shared" si="402"/>
        <v>0</v>
      </c>
      <c r="Y1674" s="22">
        <f ca="1">OFFSET('Cost Study'!$B$7,'Operations Support'!$C1674,'Operations Support'!$B1674)*$H1674</f>
        <v>0</v>
      </c>
      <c r="Z1674" s="23">
        <f ca="1">Y1674*'Cost Study'!$B$31</f>
        <v>0</v>
      </c>
      <c r="AA1674" s="23">
        <f ca="1">IF(A1674=10298,1.51,1)*IF($B1674&lt;3,$D1674*'Cost Study'!$B$32*OFFSET('Cost Study'!$B$7,'Operations Support'!$C1674,'Operations Support'!$B1674),0)</f>
        <v>0</v>
      </c>
      <c r="AB1674" s="24">
        <f ca="1">AA1674*'Cost Study'!$B$31</f>
        <v>0</v>
      </c>
      <c r="AC1674" s="23">
        <f ca="1">Y1674*'Cost Study'!$B$31</f>
        <v>0</v>
      </c>
      <c r="AD1674" s="24">
        <f ca="1">AA1674*'Cost Study'!$B$31</f>
        <v>0</v>
      </c>
      <c r="AE1674" s="377">
        <f t="shared" ca="1" si="403"/>
        <v>0</v>
      </c>
      <c r="AF1674" s="377">
        <f t="shared" ca="1" si="404"/>
        <v>0</v>
      </c>
      <c r="AH1674" s="688">
        <f>IFERROR($H1674/SUMIF($A:$A,$A1674,$H:$H)*SUMIF(Summary!$A$110:$A$186,$A1674,Summary!$P$110:$P$186),0)</f>
        <v>0</v>
      </c>
      <c r="AI1674" s="689">
        <f t="shared" ca="1" si="390"/>
        <v>0</v>
      </c>
      <c r="AJ1674" s="688">
        <f>IFERROR(H1674/SUMIF(A:A,A1674,H:H)*SUMIF(Summary!$A$110:$A$186,'Operations Support'!A1674,Summary!$Q$110:$Q$186),0)</f>
        <v>0</v>
      </c>
      <c r="AK1674" s="688">
        <f t="shared" ca="1" si="391"/>
        <v>0</v>
      </c>
      <c r="AM1674" s="688">
        <f>IFERROR($H1674/SUMIF($A:$A,$A1674,$H:$H)*SUMIF(Summary!$A$230:$A$266,$A1674,Summary!$P$230:$P$266),0)</f>
        <v>0</v>
      </c>
      <c r="AN1674" s="688">
        <f>IFERROR($H1674/SUMIF($A:$A,$A1674,$H:$H)*(SUMIF(Summary!$A$230:$A$266,$A1674,Summary!$L$230:$L$266)+SUMIF(Summary!$A$281:$A$317,$A1674,Summary!$L$281:$L$317))-AM1674,0)</f>
        <v>0</v>
      </c>
      <c r="AO1674" s="688">
        <f>IFERROR($H1674/SUMIF($A:$A,$A1674,$H:$H)*SUMIF(Summary!$A$230:$A$266,$A1674,Summary!$Q$230:$Q$266),0)</f>
        <v>0</v>
      </c>
      <c r="AP1674" s="688">
        <f>IFERROR($H1674/SUMIF($A:$A,$A1674,$H:$H)*(SUMIF(Summary!$A$230:$A$266,$A1674,Summary!$L$230:$L$266)+SUMIF(Summary!$A$281:$A$317,$A1674,Summary!$L$281:$L$317))-AO1674,0)</f>
        <v>0</v>
      </c>
      <c r="AQ1674" s="306"/>
      <c r="AR1674" s="688">
        <f t="shared" ca="1" si="392"/>
        <v>0</v>
      </c>
      <c r="AS1674" s="688">
        <f t="shared" ca="1" si="393"/>
        <v>0</v>
      </c>
    </row>
    <row r="1675" spans="1:45" x14ac:dyDescent="0.2">
      <c r="A1675" s="423">
        <v>3642</v>
      </c>
      <c r="B1675" s="424">
        <v>5</v>
      </c>
      <c r="C1675" s="425" t="s">
        <v>311</v>
      </c>
      <c r="D1675" s="422">
        <f t="shared" si="394"/>
        <v>0</v>
      </c>
      <c r="E1675" s="422">
        <f t="shared" si="395"/>
        <v>0</v>
      </c>
      <c r="F1675" s="422">
        <f t="shared" si="396"/>
        <v>0</v>
      </c>
      <c r="G1675" s="422">
        <f t="shared" si="397"/>
        <v>0</v>
      </c>
      <c r="H1675" s="22">
        <f t="shared" si="398"/>
        <v>0</v>
      </c>
      <c r="I1675" s="116">
        <v>0</v>
      </c>
      <c r="J1675" s="116">
        <v>0</v>
      </c>
      <c r="K1675" s="116">
        <v>0</v>
      </c>
      <c r="L1675" s="116">
        <v>0</v>
      </c>
      <c r="M1675" s="22">
        <f t="shared" si="399"/>
        <v>0</v>
      </c>
      <c r="N1675" s="116">
        <v>0</v>
      </c>
      <c r="O1675" s="116">
        <v>0</v>
      </c>
      <c r="P1675" s="116">
        <v>0</v>
      </c>
      <c r="Q1675" s="116">
        <v>0</v>
      </c>
      <c r="R1675" s="22">
        <f t="shared" si="400"/>
        <v>0</v>
      </c>
      <c r="S1675" s="116">
        <v>0</v>
      </c>
      <c r="T1675" s="116">
        <v>0</v>
      </c>
      <c r="U1675" s="116">
        <v>0</v>
      </c>
      <c r="V1675" s="116">
        <v>0</v>
      </c>
      <c r="W1675" s="22">
        <f t="shared" si="401"/>
        <v>0</v>
      </c>
      <c r="X1675" s="22">
        <f t="shared" si="402"/>
        <v>0</v>
      </c>
      <c r="Y1675" s="22">
        <f ca="1">OFFSET('Cost Study'!$B$7,'Operations Support'!$C1675,'Operations Support'!$B1675)*$H1675</f>
        <v>0</v>
      </c>
      <c r="Z1675" s="23">
        <f ca="1">Y1675*'Cost Study'!$B$31</f>
        <v>0</v>
      </c>
      <c r="AA1675" s="23">
        <f ca="1">IF(A1675=10298,1.51,1)*IF($B1675&lt;3,$D1675*'Cost Study'!$B$32*OFFSET('Cost Study'!$B$7,'Operations Support'!$C1675,'Operations Support'!$B1675),0)</f>
        <v>0</v>
      </c>
      <c r="AB1675" s="24">
        <f ca="1">AA1675*'Cost Study'!$B$31</f>
        <v>0</v>
      </c>
      <c r="AC1675" s="23">
        <f ca="1">Y1675*'Cost Study'!$B$31</f>
        <v>0</v>
      </c>
      <c r="AD1675" s="24">
        <f ca="1">AA1675*'Cost Study'!$B$31</f>
        <v>0</v>
      </c>
      <c r="AE1675" s="377">
        <f t="shared" ca="1" si="403"/>
        <v>0</v>
      </c>
      <c r="AF1675" s="377">
        <f t="shared" ca="1" si="404"/>
        <v>0</v>
      </c>
      <c r="AH1675" s="688">
        <f>IFERROR($H1675/SUMIF($A:$A,$A1675,$H:$H)*SUMIF(Summary!$A$110:$A$186,$A1675,Summary!$P$110:$P$186),0)</f>
        <v>0</v>
      </c>
      <c r="AI1675" s="689">
        <f t="shared" ca="1" si="390"/>
        <v>0</v>
      </c>
      <c r="AJ1675" s="688">
        <f>IFERROR(H1675/SUMIF(A:A,A1675,H:H)*SUMIF(Summary!$A$110:$A$186,'Operations Support'!A1675,Summary!$Q$110:$Q$186),0)</f>
        <v>0</v>
      </c>
      <c r="AK1675" s="688">
        <f t="shared" ca="1" si="391"/>
        <v>0</v>
      </c>
      <c r="AM1675" s="688">
        <f>IFERROR($H1675/SUMIF($A:$A,$A1675,$H:$H)*SUMIF(Summary!$A$230:$A$266,$A1675,Summary!$P$230:$P$266),0)</f>
        <v>0</v>
      </c>
      <c r="AN1675" s="688">
        <f>IFERROR($H1675/SUMIF($A:$A,$A1675,$H:$H)*(SUMIF(Summary!$A$230:$A$266,$A1675,Summary!$L$230:$L$266)+SUMIF(Summary!$A$281:$A$317,$A1675,Summary!$L$281:$L$317))-AM1675,0)</f>
        <v>0</v>
      </c>
      <c r="AO1675" s="688">
        <f>IFERROR($H1675/SUMIF($A:$A,$A1675,$H:$H)*SUMIF(Summary!$A$230:$A$266,$A1675,Summary!$Q$230:$Q$266),0)</f>
        <v>0</v>
      </c>
      <c r="AP1675" s="688">
        <f>IFERROR($H1675/SUMIF($A:$A,$A1675,$H:$H)*(SUMIF(Summary!$A$230:$A$266,$A1675,Summary!$L$230:$L$266)+SUMIF(Summary!$A$281:$A$317,$A1675,Summary!$L$281:$L$317))-AO1675,0)</f>
        <v>0</v>
      </c>
      <c r="AQ1675" s="306"/>
      <c r="AR1675" s="688">
        <f t="shared" ca="1" si="392"/>
        <v>0</v>
      </c>
      <c r="AS1675" s="688">
        <f t="shared" ca="1" si="393"/>
        <v>0</v>
      </c>
    </row>
    <row r="1676" spans="1:45" x14ac:dyDescent="0.2">
      <c r="A1676" s="423">
        <v>3642</v>
      </c>
      <c r="B1676" s="424">
        <v>5</v>
      </c>
      <c r="C1676" s="425" t="s">
        <v>312</v>
      </c>
      <c r="D1676" s="422">
        <f t="shared" si="394"/>
        <v>0</v>
      </c>
      <c r="E1676" s="422">
        <f t="shared" si="395"/>
        <v>0</v>
      </c>
      <c r="F1676" s="422">
        <f t="shared" si="396"/>
        <v>0</v>
      </c>
      <c r="G1676" s="422">
        <f t="shared" si="397"/>
        <v>0</v>
      </c>
      <c r="H1676" s="22">
        <f t="shared" si="398"/>
        <v>0</v>
      </c>
      <c r="I1676" s="116">
        <v>0</v>
      </c>
      <c r="J1676" s="116">
        <v>0</v>
      </c>
      <c r="K1676" s="116">
        <v>0</v>
      </c>
      <c r="L1676" s="116">
        <v>0</v>
      </c>
      <c r="M1676" s="22">
        <f t="shared" si="399"/>
        <v>0</v>
      </c>
      <c r="N1676" s="116">
        <v>0</v>
      </c>
      <c r="O1676" s="116">
        <v>0</v>
      </c>
      <c r="P1676" s="116">
        <v>0</v>
      </c>
      <c r="Q1676" s="116">
        <v>0</v>
      </c>
      <c r="R1676" s="22">
        <f t="shared" si="400"/>
        <v>0</v>
      </c>
      <c r="S1676" s="116">
        <v>0</v>
      </c>
      <c r="T1676" s="116">
        <v>0</v>
      </c>
      <c r="U1676" s="116">
        <v>0</v>
      </c>
      <c r="V1676" s="116">
        <v>0</v>
      </c>
      <c r="W1676" s="22">
        <f t="shared" si="401"/>
        <v>0</v>
      </c>
      <c r="X1676" s="22">
        <f t="shared" si="402"/>
        <v>0</v>
      </c>
      <c r="Y1676" s="22">
        <f ca="1">OFFSET('Cost Study'!$B$7,'Operations Support'!$C1676,'Operations Support'!$B1676)*$H1676</f>
        <v>0</v>
      </c>
      <c r="Z1676" s="23">
        <f ca="1">Y1676*'Cost Study'!$B$31</f>
        <v>0</v>
      </c>
      <c r="AA1676" s="23">
        <f ca="1">IF(A1676=10298,1.51,1)*IF($B1676&lt;3,$D1676*'Cost Study'!$B$32*OFFSET('Cost Study'!$B$7,'Operations Support'!$C1676,'Operations Support'!$B1676),0)</f>
        <v>0</v>
      </c>
      <c r="AB1676" s="24">
        <f ca="1">AA1676*'Cost Study'!$B$31</f>
        <v>0</v>
      </c>
      <c r="AC1676" s="23">
        <f ca="1">Y1676*'Cost Study'!$B$31</f>
        <v>0</v>
      </c>
      <c r="AD1676" s="24">
        <f ca="1">AA1676*'Cost Study'!$B$31</f>
        <v>0</v>
      </c>
      <c r="AE1676" s="377">
        <f t="shared" ca="1" si="403"/>
        <v>0</v>
      </c>
      <c r="AF1676" s="377">
        <f t="shared" ca="1" si="404"/>
        <v>0</v>
      </c>
      <c r="AH1676" s="688">
        <f>IFERROR($H1676/SUMIF($A:$A,$A1676,$H:$H)*SUMIF(Summary!$A$110:$A$186,$A1676,Summary!$P$110:$P$186),0)</f>
        <v>0</v>
      </c>
      <c r="AI1676" s="689">
        <f t="shared" ca="1" si="390"/>
        <v>0</v>
      </c>
      <c r="AJ1676" s="688">
        <f>IFERROR(H1676/SUMIF(A:A,A1676,H:H)*SUMIF(Summary!$A$110:$A$186,'Operations Support'!A1676,Summary!$Q$110:$Q$186),0)</f>
        <v>0</v>
      </c>
      <c r="AK1676" s="688">
        <f t="shared" ca="1" si="391"/>
        <v>0</v>
      </c>
      <c r="AM1676" s="688">
        <f>IFERROR($H1676/SUMIF($A:$A,$A1676,$H:$H)*SUMIF(Summary!$A$230:$A$266,$A1676,Summary!$P$230:$P$266),0)</f>
        <v>0</v>
      </c>
      <c r="AN1676" s="688">
        <f>IFERROR($H1676/SUMIF($A:$A,$A1676,$H:$H)*(SUMIF(Summary!$A$230:$A$266,$A1676,Summary!$L$230:$L$266)+SUMIF(Summary!$A$281:$A$317,$A1676,Summary!$L$281:$L$317))-AM1676,0)</f>
        <v>0</v>
      </c>
      <c r="AO1676" s="688">
        <f>IFERROR($H1676/SUMIF($A:$A,$A1676,$H:$H)*SUMIF(Summary!$A$230:$A$266,$A1676,Summary!$Q$230:$Q$266),0)</f>
        <v>0</v>
      </c>
      <c r="AP1676" s="688">
        <f>IFERROR($H1676/SUMIF($A:$A,$A1676,$H:$H)*(SUMIF(Summary!$A$230:$A$266,$A1676,Summary!$L$230:$L$266)+SUMIF(Summary!$A$281:$A$317,$A1676,Summary!$L$281:$L$317))-AO1676,0)</f>
        <v>0</v>
      </c>
      <c r="AQ1676" s="306"/>
      <c r="AR1676" s="688">
        <f t="shared" ca="1" si="392"/>
        <v>0</v>
      </c>
      <c r="AS1676" s="688">
        <f t="shared" ca="1" si="393"/>
        <v>0</v>
      </c>
    </row>
    <row r="1677" spans="1:45" x14ac:dyDescent="0.2">
      <c r="A1677" s="423">
        <v>3642</v>
      </c>
      <c r="B1677" s="424">
        <v>5</v>
      </c>
      <c r="C1677" s="425" t="s">
        <v>313</v>
      </c>
      <c r="D1677" s="422">
        <f t="shared" si="394"/>
        <v>0</v>
      </c>
      <c r="E1677" s="422">
        <f t="shared" si="395"/>
        <v>0</v>
      </c>
      <c r="F1677" s="422">
        <f t="shared" si="396"/>
        <v>0</v>
      </c>
      <c r="G1677" s="422">
        <f t="shared" si="397"/>
        <v>0</v>
      </c>
      <c r="H1677" s="22">
        <f t="shared" si="398"/>
        <v>0</v>
      </c>
      <c r="I1677" s="116">
        <v>0</v>
      </c>
      <c r="J1677" s="116">
        <v>0</v>
      </c>
      <c r="K1677" s="116">
        <v>0</v>
      </c>
      <c r="L1677" s="116">
        <v>0</v>
      </c>
      <c r="M1677" s="22">
        <f t="shared" si="399"/>
        <v>0</v>
      </c>
      <c r="N1677" s="116">
        <v>0</v>
      </c>
      <c r="O1677" s="116">
        <v>0</v>
      </c>
      <c r="P1677" s="116">
        <v>0</v>
      </c>
      <c r="Q1677" s="116">
        <v>0</v>
      </c>
      <c r="R1677" s="22">
        <f t="shared" si="400"/>
        <v>0</v>
      </c>
      <c r="S1677" s="116">
        <v>0</v>
      </c>
      <c r="T1677" s="116">
        <v>0</v>
      </c>
      <c r="U1677" s="116">
        <v>0</v>
      </c>
      <c r="V1677" s="116">
        <v>0</v>
      </c>
      <c r="W1677" s="22">
        <f t="shared" si="401"/>
        <v>0</v>
      </c>
      <c r="X1677" s="22">
        <f t="shared" si="402"/>
        <v>0</v>
      </c>
      <c r="Y1677" s="22">
        <f ca="1">OFFSET('Cost Study'!$B$7,'Operations Support'!$C1677,'Operations Support'!$B1677)*$H1677</f>
        <v>0</v>
      </c>
      <c r="Z1677" s="23">
        <f ca="1">Y1677*'Cost Study'!$B$31</f>
        <v>0</v>
      </c>
      <c r="AA1677" s="23">
        <f ca="1">IF(A1677=10298,1.51,1)*IF($B1677&lt;3,$D1677*'Cost Study'!$B$32*OFFSET('Cost Study'!$B$7,'Operations Support'!$C1677,'Operations Support'!$B1677),0)</f>
        <v>0</v>
      </c>
      <c r="AB1677" s="24">
        <f ca="1">AA1677*'Cost Study'!$B$31</f>
        <v>0</v>
      </c>
      <c r="AC1677" s="23">
        <f ca="1">Y1677*'Cost Study'!$B$31</f>
        <v>0</v>
      </c>
      <c r="AD1677" s="24">
        <f ca="1">AA1677*'Cost Study'!$B$31</f>
        <v>0</v>
      </c>
      <c r="AE1677" s="377">
        <f t="shared" ca="1" si="403"/>
        <v>0</v>
      </c>
      <c r="AF1677" s="377">
        <f t="shared" ca="1" si="404"/>
        <v>0</v>
      </c>
      <c r="AH1677" s="688">
        <f>IFERROR($H1677/SUMIF($A:$A,$A1677,$H:$H)*SUMIF(Summary!$A$110:$A$186,$A1677,Summary!$P$110:$P$186),0)</f>
        <v>0</v>
      </c>
      <c r="AI1677" s="689">
        <f t="shared" ca="1" si="390"/>
        <v>0</v>
      </c>
      <c r="AJ1677" s="688">
        <f>IFERROR(H1677/SUMIF(A:A,A1677,H:H)*SUMIF(Summary!$A$110:$A$186,'Operations Support'!A1677,Summary!$Q$110:$Q$186),0)</f>
        <v>0</v>
      </c>
      <c r="AK1677" s="688">
        <f t="shared" ca="1" si="391"/>
        <v>0</v>
      </c>
      <c r="AM1677" s="688">
        <f>IFERROR($H1677/SUMIF($A:$A,$A1677,$H:$H)*SUMIF(Summary!$A$230:$A$266,$A1677,Summary!$P$230:$P$266),0)</f>
        <v>0</v>
      </c>
      <c r="AN1677" s="688">
        <f>IFERROR($H1677/SUMIF($A:$A,$A1677,$H:$H)*(SUMIF(Summary!$A$230:$A$266,$A1677,Summary!$L$230:$L$266)+SUMIF(Summary!$A$281:$A$317,$A1677,Summary!$L$281:$L$317))-AM1677,0)</f>
        <v>0</v>
      </c>
      <c r="AO1677" s="688">
        <f>IFERROR($H1677/SUMIF($A:$A,$A1677,$H:$H)*SUMIF(Summary!$A$230:$A$266,$A1677,Summary!$Q$230:$Q$266),0)</f>
        <v>0</v>
      </c>
      <c r="AP1677" s="688">
        <f>IFERROR($H1677/SUMIF($A:$A,$A1677,$H:$H)*(SUMIF(Summary!$A$230:$A$266,$A1677,Summary!$L$230:$L$266)+SUMIF(Summary!$A$281:$A$317,$A1677,Summary!$L$281:$L$317))-AO1677,0)</f>
        <v>0</v>
      </c>
      <c r="AQ1677" s="306"/>
      <c r="AR1677" s="688">
        <f t="shared" ca="1" si="392"/>
        <v>0</v>
      </c>
      <c r="AS1677" s="688">
        <f t="shared" ca="1" si="393"/>
        <v>0</v>
      </c>
    </row>
    <row r="1678" spans="1:45" x14ac:dyDescent="0.2">
      <c r="A1678" s="423">
        <v>3642</v>
      </c>
      <c r="B1678" s="424">
        <v>5</v>
      </c>
      <c r="C1678" s="425" t="s">
        <v>314</v>
      </c>
      <c r="D1678" s="422">
        <f t="shared" si="394"/>
        <v>8460</v>
      </c>
      <c r="E1678" s="422">
        <f t="shared" si="395"/>
        <v>0</v>
      </c>
      <c r="F1678" s="422">
        <f t="shared" si="396"/>
        <v>3985</v>
      </c>
      <c r="G1678" s="422">
        <f t="shared" si="397"/>
        <v>0</v>
      </c>
      <c r="H1678" s="22">
        <f t="shared" si="398"/>
        <v>12445</v>
      </c>
      <c r="I1678" s="116">
        <v>4109</v>
      </c>
      <c r="J1678" s="116">
        <v>0</v>
      </c>
      <c r="K1678" s="116">
        <v>1239</v>
      </c>
      <c r="L1678" s="116">
        <v>0</v>
      </c>
      <c r="M1678" s="22">
        <f t="shared" si="399"/>
        <v>5348</v>
      </c>
      <c r="N1678" s="116">
        <v>3330</v>
      </c>
      <c r="O1678" s="116">
        <v>0</v>
      </c>
      <c r="P1678" s="116">
        <v>2157</v>
      </c>
      <c r="Q1678" s="116">
        <v>0</v>
      </c>
      <c r="R1678" s="22">
        <f t="shared" si="400"/>
        <v>5487</v>
      </c>
      <c r="S1678" s="116">
        <v>1021</v>
      </c>
      <c r="T1678" s="116">
        <v>0</v>
      </c>
      <c r="U1678" s="116">
        <v>589</v>
      </c>
      <c r="V1678" s="116">
        <v>0</v>
      </c>
      <c r="W1678" s="22">
        <f t="shared" si="401"/>
        <v>1610</v>
      </c>
      <c r="X1678" s="22">
        <f t="shared" si="402"/>
        <v>518.54166666666663</v>
      </c>
      <c r="Y1678" s="22">
        <f ca="1">OFFSET('Cost Study'!$B$7,'Operations Support'!$C1678,'Operations Support'!$B1678)*$H1678</f>
        <v>55629.149999999994</v>
      </c>
      <c r="Z1678" s="23">
        <f ca="1">Y1678*'Cost Study'!$B$31</f>
        <v>3106995.3874005587</v>
      </c>
      <c r="AA1678" s="23">
        <f ca="1">IF(A1678=10298,1.51,1)*IF($B1678&lt;3,$D1678*'Cost Study'!$B$32*OFFSET('Cost Study'!$B$7,'Operations Support'!$C1678,'Operations Support'!$B1678),0)</f>
        <v>0</v>
      </c>
      <c r="AB1678" s="24">
        <f ca="1">AA1678*'Cost Study'!$B$31</f>
        <v>0</v>
      </c>
      <c r="AC1678" s="23">
        <f ca="1">Y1678*'Cost Study'!$B$31</f>
        <v>3106995.3874005587</v>
      </c>
      <c r="AD1678" s="24">
        <f ca="1">AA1678*'Cost Study'!$B$31</f>
        <v>0</v>
      </c>
      <c r="AE1678" s="377">
        <f t="shared" ca="1" si="403"/>
        <v>3106995.3874005587</v>
      </c>
      <c r="AF1678" s="377">
        <f t="shared" ca="1" si="404"/>
        <v>3106995.3874005587</v>
      </c>
      <c r="AH1678" s="688">
        <f>IFERROR($H1678/SUMIF($A:$A,$A1678,$H:$H)*SUMIF(Summary!$A$110:$A$186,$A1678,Summary!$P$110:$P$186),0)</f>
        <v>777505.89231395989</v>
      </c>
      <c r="AI1678" s="689">
        <f t="shared" ca="1" si="390"/>
        <v>2329489.4950865987</v>
      </c>
      <c r="AJ1678" s="688">
        <f>IFERROR(H1678/SUMIF(A:A,A1678,H:H)*SUMIF(Summary!$A$110:$A$186,'Operations Support'!A1678,Summary!$Q$110:$Q$186),0)</f>
        <v>784968.8823994057</v>
      </c>
      <c r="AK1678" s="688">
        <f t="shared" ca="1" si="391"/>
        <v>2322026.5050011529</v>
      </c>
      <c r="AM1678" s="688">
        <f>IFERROR($H1678/SUMIF($A:$A,$A1678,$H:$H)*SUMIF(Summary!$A$230:$A$266,$A1678,Summary!$P$230:$P$266),0)</f>
        <v>147105.2010143474</v>
      </c>
      <c r="AN1678" s="688">
        <f>IFERROR($H1678/SUMIF($A:$A,$A1678,$H:$H)*(SUMIF(Summary!$A$230:$A$266,$A1678,Summary!$L$230:$L$266)+SUMIF(Summary!$A$281:$A$317,$A1678,Summary!$L$281:$L$317))-AM1678,0)</f>
        <v>154599.38745137505</v>
      </c>
      <c r="AO1678" s="688">
        <f>IFERROR($H1678/SUMIF($A:$A,$A1678,$H:$H)*SUMIF(Summary!$A$230:$A$266,$A1678,Summary!$Q$230:$Q$266),0)</f>
        <v>148517.20916443391</v>
      </c>
      <c r="AP1678" s="688">
        <f>IFERROR($H1678/SUMIF($A:$A,$A1678,$H:$H)*(SUMIF(Summary!$A$230:$A$266,$A1678,Summary!$L$230:$L$266)+SUMIF(Summary!$A$281:$A$317,$A1678,Summary!$L$281:$L$317))-AO1678,0)</f>
        <v>153187.37930128854</v>
      </c>
      <c r="AQ1678" s="306"/>
      <c r="AR1678" s="688">
        <f t="shared" ca="1" si="392"/>
        <v>2484088.8825379736</v>
      </c>
      <c r="AS1678" s="688">
        <f t="shared" ca="1" si="393"/>
        <v>2475213.8843024415</v>
      </c>
    </row>
    <row r="1679" spans="1:45" x14ac:dyDescent="0.2">
      <c r="A1679" s="423">
        <v>3642</v>
      </c>
      <c r="B1679" s="424">
        <v>5</v>
      </c>
      <c r="C1679" s="425" t="s">
        <v>315</v>
      </c>
      <c r="D1679" s="422">
        <f t="shared" si="394"/>
        <v>0</v>
      </c>
      <c r="E1679" s="422">
        <f t="shared" si="395"/>
        <v>0</v>
      </c>
      <c r="F1679" s="422">
        <f t="shared" si="396"/>
        <v>0</v>
      </c>
      <c r="G1679" s="422">
        <f t="shared" si="397"/>
        <v>0</v>
      </c>
      <c r="H1679" s="22">
        <f t="shared" si="398"/>
        <v>0</v>
      </c>
      <c r="I1679" s="116">
        <v>0</v>
      </c>
      <c r="J1679" s="116">
        <v>0</v>
      </c>
      <c r="K1679" s="116">
        <v>0</v>
      </c>
      <c r="L1679" s="116">
        <v>0</v>
      </c>
      <c r="M1679" s="22">
        <f t="shared" si="399"/>
        <v>0</v>
      </c>
      <c r="N1679" s="116">
        <v>0</v>
      </c>
      <c r="O1679" s="116">
        <v>0</v>
      </c>
      <c r="P1679" s="116">
        <v>0</v>
      </c>
      <c r="Q1679" s="116">
        <v>0</v>
      </c>
      <c r="R1679" s="22">
        <f t="shared" si="400"/>
        <v>0</v>
      </c>
      <c r="S1679" s="116">
        <v>0</v>
      </c>
      <c r="T1679" s="116">
        <v>0</v>
      </c>
      <c r="U1679" s="116">
        <v>0</v>
      </c>
      <c r="V1679" s="116">
        <v>0</v>
      </c>
      <c r="W1679" s="22">
        <f t="shared" si="401"/>
        <v>0</v>
      </c>
      <c r="X1679" s="22">
        <f t="shared" si="402"/>
        <v>0</v>
      </c>
      <c r="Y1679" s="22">
        <f ca="1">OFFSET('Cost Study'!$B$7,'Operations Support'!$C1679,'Operations Support'!$B1679)*$H1679</f>
        <v>0</v>
      </c>
      <c r="Z1679" s="23">
        <f ca="1">Y1679*'Cost Study'!$B$31</f>
        <v>0</v>
      </c>
      <c r="AA1679" s="23">
        <f ca="1">IF(A1679=10298,1.51,1)*IF($B1679&lt;3,$D1679*'Cost Study'!$B$32*OFFSET('Cost Study'!$B$7,'Operations Support'!$C1679,'Operations Support'!$B1679),0)</f>
        <v>0</v>
      </c>
      <c r="AB1679" s="24">
        <f ca="1">AA1679*'Cost Study'!$B$31</f>
        <v>0</v>
      </c>
      <c r="AC1679" s="23">
        <f ca="1">Y1679*'Cost Study'!$B$31</f>
        <v>0</v>
      </c>
      <c r="AD1679" s="24">
        <f ca="1">AA1679*'Cost Study'!$B$31</f>
        <v>0</v>
      </c>
      <c r="AE1679" s="377">
        <f t="shared" ca="1" si="403"/>
        <v>0</v>
      </c>
      <c r="AF1679" s="377">
        <f t="shared" ca="1" si="404"/>
        <v>0</v>
      </c>
      <c r="AH1679" s="688">
        <f>IFERROR($H1679/SUMIF($A:$A,$A1679,$H:$H)*SUMIF(Summary!$A$110:$A$186,$A1679,Summary!$P$110:$P$186),0)</f>
        <v>0</v>
      </c>
      <c r="AI1679" s="689">
        <f t="shared" ca="1" si="390"/>
        <v>0</v>
      </c>
      <c r="AJ1679" s="688">
        <f>IFERROR(H1679/SUMIF(A:A,A1679,H:H)*SUMIF(Summary!$A$110:$A$186,'Operations Support'!A1679,Summary!$Q$110:$Q$186),0)</f>
        <v>0</v>
      </c>
      <c r="AK1679" s="688">
        <f t="shared" ca="1" si="391"/>
        <v>0</v>
      </c>
      <c r="AM1679" s="688">
        <f>IFERROR($H1679/SUMIF($A:$A,$A1679,$H:$H)*SUMIF(Summary!$A$230:$A$266,$A1679,Summary!$P$230:$P$266),0)</f>
        <v>0</v>
      </c>
      <c r="AN1679" s="688">
        <f>IFERROR($H1679/SUMIF($A:$A,$A1679,$H:$H)*(SUMIF(Summary!$A$230:$A$266,$A1679,Summary!$L$230:$L$266)+SUMIF(Summary!$A$281:$A$317,$A1679,Summary!$L$281:$L$317))-AM1679,0)</f>
        <v>0</v>
      </c>
      <c r="AO1679" s="688">
        <f>IFERROR($H1679/SUMIF($A:$A,$A1679,$H:$H)*SUMIF(Summary!$A$230:$A$266,$A1679,Summary!$Q$230:$Q$266),0)</f>
        <v>0</v>
      </c>
      <c r="AP1679" s="688">
        <f>IFERROR($H1679/SUMIF($A:$A,$A1679,$H:$H)*(SUMIF(Summary!$A$230:$A$266,$A1679,Summary!$L$230:$L$266)+SUMIF(Summary!$A$281:$A$317,$A1679,Summary!$L$281:$L$317))-AO1679,0)</f>
        <v>0</v>
      </c>
      <c r="AQ1679" s="306"/>
      <c r="AR1679" s="688">
        <f t="shared" ca="1" si="392"/>
        <v>0</v>
      </c>
      <c r="AS1679" s="688">
        <f t="shared" ca="1" si="393"/>
        <v>0</v>
      </c>
    </row>
    <row r="1680" spans="1:45" x14ac:dyDescent="0.2">
      <c r="A1680" s="423">
        <v>3642</v>
      </c>
      <c r="B1680" s="424">
        <v>5</v>
      </c>
      <c r="C1680" s="425" t="s">
        <v>316</v>
      </c>
      <c r="D1680" s="422">
        <f t="shared" si="394"/>
        <v>0</v>
      </c>
      <c r="E1680" s="422">
        <f t="shared" si="395"/>
        <v>0</v>
      </c>
      <c r="F1680" s="422">
        <f t="shared" si="396"/>
        <v>0</v>
      </c>
      <c r="G1680" s="422">
        <f t="shared" si="397"/>
        <v>0</v>
      </c>
      <c r="H1680" s="22">
        <f t="shared" si="398"/>
        <v>0</v>
      </c>
      <c r="I1680" s="116">
        <v>0</v>
      </c>
      <c r="J1680" s="116">
        <v>0</v>
      </c>
      <c r="K1680" s="116">
        <v>0</v>
      </c>
      <c r="L1680" s="116">
        <v>0</v>
      </c>
      <c r="M1680" s="22">
        <f t="shared" si="399"/>
        <v>0</v>
      </c>
      <c r="N1680" s="116">
        <v>0</v>
      </c>
      <c r="O1680" s="116">
        <v>0</v>
      </c>
      <c r="P1680" s="116">
        <v>0</v>
      </c>
      <c r="Q1680" s="116">
        <v>0</v>
      </c>
      <c r="R1680" s="22">
        <f t="shared" si="400"/>
        <v>0</v>
      </c>
      <c r="S1680" s="116">
        <v>0</v>
      </c>
      <c r="T1680" s="116">
        <v>0</v>
      </c>
      <c r="U1680" s="116">
        <v>0</v>
      </c>
      <c r="V1680" s="116">
        <v>0</v>
      </c>
      <c r="W1680" s="22">
        <f t="shared" si="401"/>
        <v>0</v>
      </c>
      <c r="X1680" s="22">
        <f t="shared" si="402"/>
        <v>0</v>
      </c>
      <c r="Y1680" s="22">
        <f ca="1">OFFSET('Cost Study'!$B$7,'Operations Support'!$C1680,'Operations Support'!$B1680)*$H1680</f>
        <v>0</v>
      </c>
      <c r="Z1680" s="23">
        <f ca="1">Y1680*'Cost Study'!$B$31</f>
        <v>0</v>
      </c>
      <c r="AA1680" s="23">
        <f ca="1">IF(A1680=10298,1.51,1)*IF($B1680&lt;3,$D1680*'Cost Study'!$B$32*OFFSET('Cost Study'!$B$7,'Operations Support'!$C1680,'Operations Support'!$B1680),0)</f>
        <v>0</v>
      </c>
      <c r="AB1680" s="24">
        <f ca="1">AA1680*'Cost Study'!$B$31</f>
        <v>0</v>
      </c>
      <c r="AC1680" s="23">
        <f ca="1">Y1680*'Cost Study'!$B$31</f>
        <v>0</v>
      </c>
      <c r="AD1680" s="24">
        <f ca="1">AA1680*'Cost Study'!$B$31</f>
        <v>0</v>
      </c>
      <c r="AE1680" s="377">
        <f t="shared" ca="1" si="403"/>
        <v>0</v>
      </c>
      <c r="AF1680" s="377">
        <f t="shared" ca="1" si="404"/>
        <v>0</v>
      </c>
      <c r="AH1680" s="688">
        <f>IFERROR($H1680/SUMIF($A:$A,$A1680,$H:$H)*SUMIF(Summary!$A$110:$A$186,$A1680,Summary!$P$110:$P$186),0)</f>
        <v>0</v>
      </c>
      <c r="AI1680" s="689">
        <f t="shared" ca="1" si="390"/>
        <v>0</v>
      </c>
      <c r="AJ1680" s="688">
        <f>IFERROR(H1680/SUMIF(A:A,A1680,H:H)*SUMIF(Summary!$A$110:$A$186,'Operations Support'!A1680,Summary!$Q$110:$Q$186),0)</f>
        <v>0</v>
      </c>
      <c r="AK1680" s="688">
        <f t="shared" ca="1" si="391"/>
        <v>0</v>
      </c>
      <c r="AM1680" s="688">
        <f>IFERROR($H1680/SUMIF($A:$A,$A1680,$H:$H)*SUMIF(Summary!$A$230:$A$266,$A1680,Summary!$P$230:$P$266),0)</f>
        <v>0</v>
      </c>
      <c r="AN1680" s="688">
        <f>IFERROR($H1680/SUMIF($A:$A,$A1680,$H:$H)*(SUMIF(Summary!$A$230:$A$266,$A1680,Summary!$L$230:$L$266)+SUMIF(Summary!$A$281:$A$317,$A1680,Summary!$L$281:$L$317))-AM1680,0)</f>
        <v>0</v>
      </c>
      <c r="AO1680" s="688">
        <f>IFERROR($H1680/SUMIF($A:$A,$A1680,$H:$H)*SUMIF(Summary!$A$230:$A$266,$A1680,Summary!$Q$230:$Q$266),0)</f>
        <v>0</v>
      </c>
      <c r="AP1680" s="688">
        <f>IFERROR($H1680/SUMIF($A:$A,$A1680,$H:$H)*(SUMIF(Summary!$A$230:$A$266,$A1680,Summary!$L$230:$L$266)+SUMIF(Summary!$A$281:$A$317,$A1680,Summary!$L$281:$L$317))-AO1680,0)</f>
        <v>0</v>
      </c>
      <c r="AQ1680" s="306"/>
      <c r="AR1680" s="688">
        <f t="shared" ca="1" si="392"/>
        <v>0</v>
      </c>
      <c r="AS1680" s="688">
        <f t="shared" ca="1" si="393"/>
        <v>0</v>
      </c>
    </row>
    <row r="1681" spans="1:45" x14ac:dyDescent="0.2">
      <c r="A1681" s="423">
        <v>3642</v>
      </c>
      <c r="B1681" s="424">
        <v>5</v>
      </c>
      <c r="C1681" s="425" t="s">
        <v>317</v>
      </c>
      <c r="D1681" s="422">
        <f t="shared" si="394"/>
        <v>0</v>
      </c>
      <c r="E1681" s="422">
        <f t="shared" si="395"/>
        <v>0</v>
      </c>
      <c r="F1681" s="422">
        <f t="shared" si="396"/>
        <v>0</v>
      </c>
      <c r="G1681" s="422">
        <f t="shared" si="397"/>
        <v>0</v>
      </c>
      <c r="H1681" s="22">
        <f t="shared" si="398"/>
        <v>0</v>
      </c>
      <c r="I1681" s="116">
        <v>0</v>
      </c>
      <c r="J1681" s="116">
        <v>0</v>
      </c>
      <c r="K1681" s="116">
        <v>0</v>
      </c>
      <c r="L1681" s="116">
        <v>0</v>
      </c>
      <c r="M1681" s="22">
        <f t="shared" si="399"/>
        <v>0</v>
      </c>
      <c r="N1681" s="116">
        <v>0</v>
      </c>
      <c r="O1681" s="116">
        <v>0</v>
      </c>
      <c r="P1681" s="116">
        <v>0</v>
      </c>
      <c r="Q1681" s="116">
        <v>0</v>
      </c>
      <c r="R1681" s="22">
        <f t="shared" si="400"/>
        <v>0</v>
      </c>
      <c r="S1681" s="116">
        <v>0</v>
      </c>
      <c r="T1681" s="116">
        <v>0</v>
      </c>
      <c r="U1681" s="116">
        <v>0</v>
      </c>
      <c r="V1681" s="116">
        <v>0</v>
      </c>
      <c r="W1681" s="22">
        <f t="shared" si="401"/>
        <v>0</v>
      </c>
      <c r="X1681" s="22">
        <f t="shared" si="402"/>
        <v>0</v>
      </c>
      <c r="Y1681" s="22">
        <f ca="1">OFFSET('Cost Study'!$B$7,'Operations Support'!$C1681,'Operations Support'!$B1681)*$H1681</f>
        <v>0</v>
      </c>
      <c r="Z1681" s="23">
        <f ca="1">Y1681*'Cost Study'!$B$31</f>
        <v>0</v>
      </c>
      <c r="AA1681" s="23">
        <f ca="1">IF(A1681=10298,1.51,1)*IF($B1681&lt;3,$D1681*'Cost Study'!$B$32*OFFSET('Cost Study'!$B$7,'Operations Support'!$C1681,'Operations Support'!$B1681),0)</f>
        <v>0</v>
      </c>
      <c r="AB1681" s="24">
        <f ca="1">AA1681*'Cost Study'!$B$31</f>
        <v>0</v>
      </c>
      <c r="AC1681" s="23">
        <f ca="1">Y1681*'Cost Study'!$B$31</f>
        <v>0</v>
      </c>
      <c r="AD1681" s="24">
        <f ca="1">AA1681*'Cost Study'!$B$31</f>
        <v>0</v>
      </c>
      <c r="AE1681" s="377">
        <f t="shared" ca="1" si="403"/>
        <v>0</v>
      </c>
      <c r="AF1681" s="377">
        <f t="shared" ca="1" si="404"/>
        <v>0</v>
      </c>
      <c r="AH1681" s="688">
        <f>IFERROR($H1681/SUMIF($A:$A,$A1681,$H:$H)*SUMIF(Summary!$A$110:$A$186,$A1681,Summary!$P$110:$P$186),0)</f>
        <v>0</v>
      </c>
      <c r="AI1681" s="689">
        <f t="shared" ca="1" si="390"/>
        <v>0</v>
      </c>
      <c r="AJ1681" s="688">
        <f>IFERROR(H1681/SUMIF(A:A,A1681,H:H)*SUMIF(Summary!$A$110:$A$186,'Operations Support'!A1681,Summary!$Q$110:$Q$186),0)</f>
        <v>0</v>
      </c>
      <c r="AK1681" s="688">
        <f t="shared" ca="1" si="391"/>
        <v>0</v>
      </c>
      <c r="AM1681" s="688">
        <f>IFERROR($H1681/SUMIF($A:$A,$A1681,$H:$H)*SUMIF(Summary!$A$230:$A$266,$A1681,Summary!$P$230:$P$266),0)</f>
        <v>0</v>
      </c>
      <c r="AN1681" s="688">
        <f>IFERROR($H1681/SUMIF($A:$A,$A1681,$H:$H)*(SUMIF(Summary!$A$230:$A$266,$A1681,Summary!$L$230:$L$266)+SUMIF(Summary!$A$281:$A$317,$A1681,Summary!$L$281:$L$317))-AM1681,0)</f>
        <v>0</v>
      </c>
      <c r="AO1681" s="688">
        <f>IFERROR($H1681/SUMIF($A:$A,$A1681,$H:$H)*SUMIF(Summary!$A$230:$A$266,$A1681,Summary!$Q$230:$Q$266),0)</f>
        <v>0</v>
      </c>
      <c r="AP1681" s="688">
        <f>IFERROR($H1681/SUMIF($A:$A,$A1681,$H:$H)*(SUMIF(Summary!$A$230:$A$266,$A1681,Summary!$L$230:$L$266)+SUMIF(Summary!$A$281:$A$317,$A1681,Summary!$L$281:$L$317))-AO1681,0)</f>
        <v>0</v>
      </c>
      <c r="AQ1681" s="306"/>
      <c r="AR1681" s="688">
        <f t="shared" ca="1" si="392"/>
        <v>0</v>
      </c>
      <c r="AS1681" s="688">
        <f t="shared" ca="1" si="393"/>
        <v>0</v>
      </c>
    </row>
    <row r="1682" spans="1:45" x14ac:dyDescent="0.2">
      <c r="A1682" s="423">
        <v>3642</v>
      </c>
      <c r="B1682" s="424">
        <v>5</v>
      </c>
      <c r="C1682" s="425" t="s">
        <v>318</v>
      </c>
      <c r="D1682" s="422">
        <f t="shared" si="394"/>
        <v>0</v>
      </c>
      <c r="E1682" s="422">
        <f t="shared" si="395"/>
        <v>0</v>
      </c>
      <c r="F1682" s="422">
        <f t="shared" si="396"/>
        <v>0</v>
      </c>
      <c r="G1682" s="422">
        <f t="shared" si="397"/>
        <v>0</v>
      </c>
      <c r="H1682" s="22">
        <f t="shared" si="398"/>
        <v>0</v>
      </c>
      <c r="I1682" s="116">
        <v>0</v>
      </c>
      <c r="J1682" s="116">
        <v>0</v>
      </c>
      <c r="K1682" s="116">
        <v>0</v>
      </c>
      <c r="L1682" s="116">
        <v>0</v>
      </c>
      <c r="M1682" s="22">
        <f t="shared" si="399"/>
        <v>0</v>
      </c>
      <c r="N1682" s="116">
        <v>0</v>
      </c>
      <c r="O1682" s="116">
        <v>0</v>
      </c>
      <c r="P1682" s="116">
        <v>0</v>
      </c>
      <c r="Q1682" s="116">
        <v>0</v>
      </c>
      <c r="R1682" s="22">
        <f t="shared" si="400"/>
        <v>0</v>
      </c>
      <c r="S1682" s="116">
        <v>0</v>
      </c>
      <c r="T1682" s="116">
        <v>0</v>
      </c>
      <c r="U1682" s="116">
        <v>0</v>
      </c>
      <c r="V1682" s="116">
        <v>0</v>
      </c>
      <c r="W1682" s="22">
        <f t="shared" si="401"/>
        <v>0</v>
      </c>
      <c r="X1682" s="22">
        <f t="shared" si="402"/>
        <v>0</v>
      </c>
      <c r="Y1682" s="22">
        <f ca="1">OFFSET('Cost Study'!$B$7,'Operations Support'!$C1682,'Operations Support'!$B1682)*$H1682</f>
        <v>0</v>
      </c>
      <c r="Z1682" s="23">
        <f ca="1">Y1682*'Cost Study'!$B$31</f>
        <v>0</v>
      </c>
      <c r="AA1682" s="23">
        <f ca="1">IF(A1682=10298,1.51,1)*IF($B1682&lt;3,$D1682*'Cost Study'!$B$32*OFFSET('Cost Study'!$B$7,'Operations Support'!$C1682,'Operations Support'!$B1682),0)</f>
        <v>0</v>
      </c>
      <c r="AB1682" s="24">
        <f ca="1">AA1682*'Cost Study'!$B$31</f>
        <v>0</v>
      </c>
      <c r="AC1682" s="23">
        <f ca="1">Y1682*'Cost Study'!$B$31</f>
        <v>0</v>
      </c>
      <c r="AD1682" s="24">
        <f ca="1">AA1682*'Cost Study'!$B$31</f>
        <v>0</v>
      </c>
      <c r="AE1682" s="377">
        <f t="shared" ca="1" si="403"/>
        <v>0</v>
      </c>
      <c r="AF1682" s="377">
        <f t="shared" ca="1" si="404"/>
        <v>0</v>
      </c>
      <c r="AH1682" s="688">
        <f>IFERROR($H1682/SUMIF($A:$A,$A1682,$H:$H)*SUMIF(Summary!$A$110:$A$186,$A1682,Summary!$P$110:$P$186),0)</f>
        <v>0</v>
      </c>
      <c r="AI1682" s="689">
        <f t="shared" ca="1" si="390"/>
        <v>0</v>
      </c>
      <c r="AJ1682" s="688">
        <f>IFERROR(H1682/SUMIF(A:A,A1682,H:H)*SUMIF(Summary!$A$110:$A$186,'Operations Support'!A1682,Summary!$Q$110:$Q$186),0)</f>
        <v>0</v>
      </c>
      <c r="AK1682" s="688">
        <f t="shared" ca="1" si="391"/>
        <v>0</v>
      </c>
      <c r="AM1682" s="688">
        <f>IFERROR($H1682/SUMIF($A:$A,$A1682,$H:$H)*SUMIF(Summary!$A$230:$A$266,$A1682,Summary!$P$230:$P$266),0)</f>
        <v>0</v>
      </c>
      <c r="AN1682" s="688">
        <f>IFERROR($H1682/SUMIF($A:$A,$A1682,$H:$H)*(SUMIF(Summary!$A$230:$A$266,$A1682,Summary!$L$230:$L$266)+SUMIF(Summary!$A$281:$A$317,$A1682,Summary!$L$281:$L$317))-AM1682,0)</f>
        <v>0</v>
      </c>
      <c r="AO1682" s="688">
        <f>IFERROR($H1682/SUMIF($A:$A,$A1682,$H:$H)*SUMIF(Summary!$A$230:$A$266,$A1682,Summary!$Q$230:$Q$266),0)</f>
        <v>0</v>
      </c>
      <c r="AP1682" s="688">
        <f>IFERROR($H1682/SUMIF($A:$A,$A1682,$H:$H)*(SUMIF(Summary!$A$230:$A$266,$A1682,Summary!$L$230:$L$266)+SUMIF(Summary!$A$281:$A$317,$A1682,Summary!$L$281:$L$317))-AO1682,0)</f>
        <v>0</v>
      </c>
      <c r="AQ1682" s="306"/>
      <c r="AR1682" s="688">
        <f t="shared" ca="1" si="392"/>
        <v>0</v>
      </c>
      <c r="AS1682" s="688">
        <f t="shared" ca="1" si="393"/>
        <v>0</v>
      </c>
    </row>
    <row r="1683" spans="1:45" x14ac:dyDescent="0.2">
      <c r="A1683" s="423">
        <v>3642</v>
      </c>
      <c r="B1683" s="424">
        <v>5</v>
      </c>
      <c r="C1683" s="425" t="s">
        <v>319</v>
      </c>
      <c r="D1683" s="422">
        <f t="shared" si="394"/>
        <v>0</v>
      </c>
      <c r="E1683" s="422">
        <f t="shared" si="395"/>
        <v>0</v>
      </c>
      <c r="F1683" s="422">
        <f t="shared" si="396"/>
        <v>0</v>
      </c>
      <c r="G1683" s="422">
        <f t="shared" si="397"/>
        <v>0</v>
      </c>
      <c r="H1683" s="22">
        <f t="shared" si="398"/>
        <v>0</v>
      </c>
      <c r="I1683" s="116">
        <v>0</v>
      </c>
      <c r="J1683" s="116">
        <v>0</v>
      </c>
      <c r="K1683" s="116">
        <v>0</v>
      </c>
      <c r="L1683" s="116">
        <v>0</v>
      </c>
      <c r="M1683" s="22">
        <f t="shared" si="399"/>
        <v>0</v>
      </c>
      <c r="N1683" s="116">
        <v>0</v>
      </c>
      <c r="O1683" s="116">
        <v>0</v>
      </c>
      <c r="P1683" s="116">
        <v>0</v>
      </c>
      <c r="Q1683" s="116">
        <v>0</v>
      </c>
      <c r="R1683" s="22">
        <f t="shared" si="400"/>
        <v>0</v>
      </c>
      <c r="S1683" s="116">
        <v>0</v>
      </c>
      <c r="T1683" s="116">
        <v>0</v>
      </c>
      <c r="U1683" s="116">
        <v>0</v>
      </c>
      <c r="V1683" s="116">
        <v>0</v>
      </c>
      <c r="W1683" s="22">
        <f t="shared" si="401"/>
        <v>0</v>
      </c>
      <c r="X1683" s="22">
        <f t="shared" si="402"/>
        <v>0</v>
      </c>
      <c r="Y1683" s="22">
        <f ca="1">OFFSET('Cost Study'!$B$7,'Operations Support'!$C1683,'Operations Support'!$B1683)*$H1683</f>
        <v>0</v>
      </c>
      <c r="Z1683" s="23">
        <f ca="1">Y1683*'Cost Study'!$B$31</f>
        <v>0</v>
      </c>
      <c r="AA1683" s="23">
        <f ca="1">IF(A1683=10298,1.51,1)*IF($B1683&lt;3,$D1683*'Cost Study'!$B$32*OFFSET('Cost Study'!$B$7,'Operations Support'!$C1683,'Operations Support'!$B1683),0)</f>
        <v>0</v>
      </c>
      <c r="AB1683" s="24">
        <f ca="1">AA1683*'Cost Study'!$B$31</f>
        <v>0</v>
      </c>
      <c r="AC1683" s="23">
        <f ca="1">Y1683*'Cost Study'!$B$31</f>
        <v>0</v>
      </c>
      <c r="AD1683" s="24">
        <f ca="1">AA1683*'Cost Study'!$B$31</f>
        <v>0</v>
      </c>
      <c r="AE1683" s="377">
        <f t="shared" ca="1" si="403"/>
        <v>0</v>
      </c>
      <c r="AF1683" s="377">
        <f t="shared" ca="1" si="404"/>
        <v>0</v>
      </c>
      <c r="AH1683" s="688">
        <f>IFERROR($H1683/SUMIF($A:$A,$A1683,$H:$H)*SUMIF(Summary!$A$110:$A$186,$A1683,Summary!$P$110:$P$186),0)</f>
        <v>0</v>
      </c>
      <c r="AI1683" s="689">
        <f t="shared" ca="1" si="390"/>
        <v>0</v>
      </c>
      <c r="AJ1683" s="688">
        <f>IFERROR(H1683/SUMIF(A:A,A1683,H:H)*SUMIF(Summary!$A$110:$A$186,'Operations Support'!A1683,Summary!$Q$110:$Q$186),0)</f>
        <v>0</v>
      </c>
      <c r="AK1683" s="688">
        <f t="shared" ca="1" si="391"/>
        <v>0</v>
      </c>
      <c r="AM1683" s="688">
        <f>IFERROR($H1683/SUMIF($A:$A,$A1683,$H:$H)*SUMIF(Summary!$A$230:$A$266,$A1683,Summary!$P$230:$P$266),0)</f>
        <v>0</v>
      </c>
      <c r="AN1683" s="688">
        <f>IFERROR($H1683/SUMIF($A:$A,$A1683,$H:$H)*(SUMIF(Summary!$A$230:$A$266,$A1683,Summary!$L$230:$L$266)+SUMIF(Summary!$A$281:$A$317,$A1683,Summary!$L$281:$L$317))-AM1683,0)</f>
        <v>0</v>
      </c>
      <c r="AO1683" s="688">
        <f>IFERROR($H1683/SUMIF($A:$A,$A1683,$H:$H)*SUMIF(Summary!$A$230:$A$266,$A1683,Summary!$Q$230:$Q$266),0)</f>
        <v>0</v>
      </c>
      <c r="AP1683" s="688">
        <f>IFERROR($H1683/SUMIF($A:$A,$A1683,$H:$H)*(SUMIF(Summary!$A$230:$A$266,$A1683,Summary!$L$230:$L$266)+SUMIF(Summary!$A$281:$A$317,$A1683,Summary!$L$281:$L$317))-AO1683,0)</f>
        <v>0</v>
      </c>
      <c r="AQ1683" s="306"/>
      <c r="AR1683" s="688">
        <f t="shared" ca="1" si="392"/>
        <v>0</v>
      </c>
      <c r="AS1683" s="688">
        <f t="shared" ca="1" si="393"/>
        <v>0</v>
      </c>
    </row>
    <row r="1684" spans="1:45" x14ac:dyDescent="0.2">
      <c r="A1684" s="423">
        <v>3642</v>
      </c>
      <c r="B1684" s="424">
        <v>5</v>
      </c>
      <c r="C1684" s="425" t="s">
        <v>320</v>
      </c>
      <c r="D1684" s="422">
        <f t="shared" si="394"/>
        <v>0</v>
      </c>
      <c r="E1684" s="422">
        <f t="shared" si="395"/>
        <v>0</v>
      </c>
      <c r="F1684" s="422">
        <f t="shared" si="396"/>
        <v>0</v>
      </c>
      <c r="G1684" s="422">
        <f t="shared" si="397"/>
        <v>0</v>
      </c>
      <c r="H1684" s="22">
        <f t="shared" si="398"/>
        <v>0</v>
      </c>
      <c r="I1684" s="116">
        <v>0</v>
      </c>
      <c r="J1684" s="116">
        <v>0</v>
      </c>
      <c r="K1684" s="116">
        <v>0</v>
      </c>
      <c r="L1684" s="116">
        <v>0</v>
      </c>
      <c r="M1684" s="22">
        <f t="shared" si="399"/>
        <v>0</v>
      </c>
      <c r="N1684" s="116">
        <v>0</v>
      </c>
      <c r="O1684" s="116">
        <v>0</v>
      </c>
      <c r="P1684" s="116">
        <v>0</v>
      </c>
      <c r="Q1684" s="116">
        <v>0</v>
      </c>
      <c r="R1684" s="22">
        <f t="shared" si="400"/>
        <v>0</v>
      </c>
      <c r="S1684" s="116">
        <v>0</v>
      </c>
      <c r="T1684" s="116">
        <v>0</v>
      </c>
      <c r="U1684" s="116">
        <v>0</v>
      </c>
      <c r="V1684" s="116">
        <v>0</v>
      </c>
      <c r="W1684" s="22">
        <f t="shared" si="401"/>
        <v>0</v>
      </c>
      <c r="X1684" s="22">
        <f t="shared" si="402"/>
        <v>0</v>
      </c>
      <c r="Y1684" s="22">
        <f ca="1">OFFSET('Cost Study'!$B$7,'Operations Support'!$C1684,'Operations Support'!$B1684)*$H1684</f>
        <v>0</v>
      </c>
      <c r="Z1684" s="23">
        <f ca="1">Y1684*'Cost Study'!$B$31</f>
        <v>0</v>
      </c>
      <c r="AA1684" s="23">
        <f ca="1">IF(A1684=10298,1.51,1)*IF($B1684&lt;3,$D1684*'Cost Study'!$B$32*OFFSET('Cost Study'!$B$7,'Operations Support'!$C1684,'Operations Support'!$B1684),0)</f>
        <v>0</v>
      </c>
      <c r="AB1684" s="24">
        <f ca="1">AA1684*'Cost Study'!$B$31</f>
        <v>0</v>
      </c>
      <c r="AC1684" s="23">
        <f ca="1">Y1684*'Cost Study'!$B$31</f>
        <v>0</v>
      </c>
      <c r="AD1684" s="24">
        <f ca="1">AA1684*'Cost Study'!$B$31</f>
        <v>0</v>
      </c>
      <c r="AE1684" s="377">
        <f t="shared" ca="1" si="403"/>
        <v>0</v>
      </c>
      <c r="AF1684" s="377">
        <f t="shared" ca="1" si="404"/>
        <v>0</v>
      </c>
      <c r="AH1684" s="688">
        <f>IFERROR($H1684/SUMIF($A:$A,$A1684,$H:$H)*SUMIF(Summary!$A$110:$A$186,$A1684,Summary!$P$110:$P$186),0)</f>
        <v>0</v>
      </c>
      <c r="AI1684" s="689">
        <f t="shared" ca="1" si="390"/>
        <v>0</v>
      </c>
      <c r="AJ1684" s="688">
        <f>IFERROR(H1684/SUMIF(A:A,A1684,H:H)*SUMIF(Summary!$A$110:$A$186,'Operations Support'!A1684,Summary!$Q$110:$Q$186),0)</f>
        <v>0</v>
      </c>
      <c r="AK1684" s="688">
        <f t="shared" ca="1" si="391"/>
        <v>0</v>
      </c>
      <c r="AM1684" s="688">
        <f>IFERROR($H1684/SUMIF($A:$A,$A1684,$H:$H)*SUMIF(Summary!$A$230:$A$266,$A1684,Summary!$P$230:$P$266),0)</f>
        <v>0</v>
      </c>
      <c r="AN1684" s="688">
        <f>IFERROR($H1684/SUMIF($A:$A,$A1684,$H:$H)*(SUMIF(Summary!$A$230:$A$266,$A1684,Summary!$L$230:$L$266)+SUMIF(Summary!$A$281:$A$317,$A1684,Summary!$L$281:$L$317))-AM1684,0)</f>
        <v>0</v>
      </c>
      <c r="AO1684" s="688">
        <f>IFERROR($H1684/SUMIF($A:$A,$A1684,$H:$H)*SUMIF(Summary!$A$230:$A$266,$A1684,Summary!$Q$230:$Q$266),0)</f>
        <v>0</v>
      </c>
      <c r="AP1684" s="688">
        <f>IFERROR($H1684/SUMIF($A:$A,$A1684,$H:$H)*(SUMIF(Summary!$A$230:$A$266,$A1684,Summary!$L$230:$L$266)+SUMIF(Summary!$A$281:$A$317,$A1684,Summary!$L$281:$L$317))-AO1684,0)</f>
        <v>0</v>
      </c>
      <c r="AQ1684" s="306"/>
      <c r="AR1684" s="688">
        <f t="shared" ca="1" si="392"/>
        <v>0</v>
      </c>
      <c r="AS1684" s="688">
        <f t="shared" ca="1" si="393"/>
        <v>0</v>
      </c>
    </row>
    <row r="1685" spans="1:45" x14ac:dyDescent="0.2">
      <c r="A1685" s="423">
        <v>3644</v>
      </c>
      <c r="B1685" s="424">
        <v>1</v>
      </c>
      <c r="C1685" s="425" t="s">
        <v>300</v>
      </c>
      <c r="D1685" s="422">
        <f t="shared" si="394"/>
        <v>55818</v>
      </c>
      <c r="E1685" s="422">
        <f t="shared" si="395"/>
        <v>0</v>
      </c>
      <c r="F1685" s="422">
        <f t="shared" si="396"/>
        <v>218416</v>
      </c>
      <c r="G1685" s="422">
        <f t="shared" si="397"/>
        <v>0</v>
      </c>
      <c r="H1685" s="22">
        <f t="shared" si="398"/>
        <v>274234</v>
      </c>
      <c r="I1685" s="116">
        <v>22167</v>
      </c>
      <c r="J1685" s="116">
        <v>0</v>
      </c>
      <c r="K1685" s="116">
        <v>93225</v>
      </c>
      <c r="L1685" s="116">
        <v>0</v>
      </c>
      <c r="M1685" s="22">
        <f t="shared" si="399"/>
        <v>115392</v>
      </c>
      <c r="N1685" s="116">
        <v>31377</v>
      </c>
      <c r="O1685" s="116">
        <v>0</v>
      </c>
      <c r="P1685" s="116">
        <v>106239</v>
      </c>
      <c r="Q1685" s="116">
        <v>0</v>
      </c>
      <c r="R1685" s="22">
        <f t="shared" si="400"/>
        <v>137616</v>
      </c>
      <c r="S1685" s="116">
        <v>2274</v>
      </c>
      <c r="T1685" s="116">
        <v>0</v>
      </c>
      <c r="U1685" s="116">
        <v>18952</v>
      </c>
      <c r="V1685" s="116">
        <v>0</v>
      </c>
      <c r="W1685" s="22">
        <f t="shared" si="401"/>
        <v>21226</v>
      </c>
      <c r="X1685" s="22">
        <f t="shared" si="402"/>
        <v>9141.1333333333332</v>
      </c>
      <c r="Y1685" s="22">
        <f ca="1">OFFSET('Cost Study'!$B$7,'Operations Support'!$C1685,'Operations Support'!$B1685)*$H1685</f>
        <v>274234</v>
      </c>
      <c r="Z1685" s="23">
        <f ca="1">Y1685*'Cost Study'!$B$31</f>
        <v>15316498.150131809</v>
      </c>
      <c r="AA1685" s="23">
        <f ca="1">IF(A1685=10298,1.51,1)*IF($B1685&lt;3,$D1685*'Cost Study'!$B$32*OFFSET('Cost Study'!$B$7,'Operations Support'!$C1685,'Operations Support'!$B1685),0)</f>
        <v>5581.8</v>
      </c>
      <c r="AB1685" s="24">
        <f ca="1">AA1685*'Cost Study'!$B$31</f>
        <v>311754.30243662617</v>
      </c>
      <c r="AC1685" s="23">
        <f ca="1">Y1685*'Cost Study'!$B$31</f>
        <v>15316498.150131809</v>
      </c>
      <c r="AD1685" s="24">
        <f ca="1">AA1685*'Cost Study'!$B$31</f>
        <v>311754.30243662617</v>
      </c>
      <c r="AE1685" s="377">
        <f t="shared" ca="1" si="403"/>
        <v>15628252.452568434</v>
      </c>
      <c r="AF1685" s="377">
        <f t="shared" ca="1" si="404"/>
        <v>15628252.452568434</v>
      </c>
      <c r="AH1685" s="688">
        <f>IFERROR($H1685/SUMIF($A:$A,$A1685,$H:$H)*SUMIF(Summary!$A$110:$A$186,$A1685,Summary!$P$110:$P$186),0)</f>
        <v>8931052.6538540199</v>
      </c>
      <c r="AI1685" s="689">
        <f t="shared" ca="1" si="390"/>
        <v>6697199.7987144142</v>
      </c>
      <c r="AJ1685" s="688">
        <f>IFERROR(H1685/SUMIF(A:A,A1685,H:H)*SUMIF(Summary!$A$110:$A$186,'Operations Support'!A1685,Summary!$Q$110:$Q$186),0)</f>
        <v>8991107.4703207258</v>
      </c>
      <c r="AK1685" s="688">
        <f t="shared" ca="1" si="391"/>
        <v>6637144.9822477084</v>
      </c>
      <c r="AM1685" s="688">
        <f>IFERROR($H1685/SUMIF($A:$A,$A1685,$H:$H)*SUMIF(Summary!$A$230:$A$266,$A1685,Summary!$P$230:$P$266),0)</f>
        <v>1689767.6389369371</v>
      </c>
      <c r="AN1685" s="688">
        <f>IFERROR($H1685/SUMIF($A:$A,$A1685,$H:$H)*(SUMIF(Summary!$A$230:$A$266,$A1685,Summary!$L$230:$L$266)+SUMIF(Summary!$A$281:$A$317,$A1685,Summary!$L$281:$L$317))-AM1685,0)</f>
        <v>5873820.5311218277</v>
      </c>
      <c r="AO1685" s="688">
        <f>IFERROR($H1685/SUMIF($A:$A,$A1685,$H:$H)*SUMIF(Summary!$A$230:$A$266,$A1685,Summary!$Q$230:$Q$266),0)</f>
        <v>1701130.0941100062</v>
      </c>
      <c r="AP1685" s="688">
        <f>IFERROR($H1685/SUMIF($A:$A,$A1685,$H:$H)*(SUMIF(Summary!$A$230:$A$266,$A1685,Summary!$L$230:$L$266)+SUMIF(Summary!$A$281:$A$317,$A1685,Summary!$L$281:$L$317))-AO1685,0)</f>
        <v>5862458.0759487581</v>
      </c>
      <c r="AQ1685" s="306"/>
      <c r="AR1685" s="688">
        <f t="shared" ca="1" si="392"/>
        <v>12571020.329836242</v>
      </c>
      <c r="AS1685" s="688">
        <f t="shared" ca="1" si="393"/>
        <v>12499603.058196466</v>
      </c>
    </row>
    <row r="1686" spans="1:45" x14ac:dyDescent="0.2">
      <c r="A1686" s="423">
        <v>3644</v>
      </c>
      <c r="B1686" s="424">
        <v>1</v>
      </c>
      <c r="C1686" s="425" t="s">
        <v>301</v>
      </c>
      <c r="D1686" s="422">
        <f t="shared" si="394"/>
        <v>62964</v>
      </c>
      <c r="E1686" s="422">
        <f t="shared" si="395"/>
        <v>0</v>
      </c>
      <c r="F1686" s="422">
        <f t="shared" si="396"/>
        <v>54500</v>
      </c>
      <c r="G1686" s="422">
        <f t="shared" si="397"/>
        <v>0</v>
      </c>
      <c r="H1686" s="22">
        <f t="shared" si="398"/>
        <v>117464</v>
      </c>
      <c r="I1686" s="116">
        <v>27432</v>
      </c>
      <c r="J1686" s="116">
        <v>0</v>
      </c>
      <c r="K1686" s="116">
        <v>21517</v>
      </c>
      <c r="L1686" s="116">
        <v>0</v>
      </c>
      <c r="M1686" s="22">
        <f t="shared" si="399"/>
        <v>48949</v>
      </c>
      <c r="N1686" s="116">
        <v>32444</v>
      </c>
      <c r="O1686" s="116">
        <v>0</v>
      </c>
      <c r="P1686" s="116">
        <v>28933</v>
      </c>
      <c r="Q1686" s="116">
        <v>0</v>
      </c>
      <c r="R1686" s="22">
        <f t="shared" si="400"/>
        <v>61377</v>
      </c>
      <c r="S1686" s="116">
        <v>3088</v>
      </c>
      <c r="T1686" s="116">
        <v>0</v>
      </c>
      <c r="U1686" s="116">
        <v>4050</v>
      </c>
      <c r="V1686" s="116">
        <v>0</v>
      </c>
      <c r="W1686" s="22">
        <f t="shared" si="401"/>
        <v>7138</v>
      </c>
      <c r="X1686" s="22">
        <f t="shared" si="402"/>
        <v>3915.4666666666667</v>
      </c>
      <c r="Y1686" s="22">
        <f ca="1">OFFSET('Cost Study'!$B$7,'Operations Support'!$C1686,'Operations Support'!$B1686)*$H1686</f>
        <v>177370.64</v>
      </c>
      <c r="Z1686" s="23">
        <f ca="1">Y1686*'Cost Study'!$B$31</f>
        <v>9906492.5554369446</v>
      </c>
      <c r="AA1686" s="23">
        <f ca="1">IF(A1686=10298,1.51,1)*IF($B1686&lt;3,$D1686*'Cost Study'!$B$32*OFFSET('Cost Study'!$B$7,'Operations Support'!$C1686,'Operations Support'!$B1686),0)</f>
        <v>9507.5640000000003</v>
      </c>
      <c r="AB1686" s="24">
        <f ca="1">AA1686*'Cost Study'!$B$31</f>
        <v>531015.79825353448</v>
      </c>
      <c r="AC1686" s="23">
        <f ca="1">Y1686*'Cost Study'!$B$31</f>
        <v>9906492.5554369446</v>
      </c>
      <c r="AD1686" s="24">
        <f ca="1">AA1686*'Cost Study'!$B$31</f>
        <v>531015.79825353448</v>
      </c>
      <c r="AE1686" s="377">
        <f t="shared" ca="1" si="403"/>
        <v>10437508.353690479</v>
      </c>
      <c r="AF1686" s="377">
        <f t="shared" ca="1" si="404"/>
        <v>10437508.353690479</v>
      </c>
      <c r="AH1686" s="688">
        <f>IFERROR($H1686/SUMIF($A:$A,$A1686,$H:$H)*SUMIF(Summary!$A$110:$A$186,$A1686,Summary!$P$110:$P$186),0)</f>
        <v>3825481.7744419309</v>
      </c>
      <c r="AI1686" s="689">
        <f t="shared" ca="1" si="390"/>
        <v>6612026.5792485476</v>
      </c>
      <c r="AJ1686" s="688">
        <f>IFERROR(H1686/SUMIF(A:A,A1686,H:H)*SUMIF(Summary!$A$110:$A$186,'Operations Support'!A1686,Summary!$Q$110:$Q$186),0)</f>
        <v>3851205.3497879682</v>
      </c>
      <c r="AK1686" s="688">
        <f t="shared" ca="1" si="391"/>
        <v>6586303.0039025107</v>
      </c>
      <c r="AM1686" s="688">
        <f>IFERROR($H1686/SUMIF($A:$A,$A1686,$H:$H)*SUMIF(Summary!$A$230:$A$266,$A1686,Summary!$P$230:$P$266),0)</f>
        <v>723786.49598550273</v>
      </c>
      <c r="AN1686" s="688">
        <f>IFERROR($H1686/SUMIF($A:$A,$A1686,$H:$H)*(SUMIF(Summary!$A$230:$A$266,$A1686,Summary!$L$230:$L$266)+SUMIF(Summary!$A$281:$A$317,$A1686,Summary!$L$281:$L$317))-AM1686,0)</f>
        <v>2515962.4804644729</v>
      </c>
      <c r="AO1686" s="688">
        <f>IFERROR($H1686/SUMIF($A:$A,$A1686,$H:$H)*SUMIF(Summary!$A$230:$A$266,$A1686,Summary!$Q$230:$Q$266),0)</f>
        <v>728653.43237723166</v>
      </c>
      <c r="AP1686" s="688">
        <f>IFERROR($H1686/SUMIF($A:$A,$A1686,$H:$H)*(SUMIF(Summary!$A$230:$A$266,$A1686,Summary!$L$230:$L$266)+SUMIF(Summary!$A$281:$A$317,$A1686,Summary!$L$281:$L$317))-AO1686,0)</f>
        <v>2511095.544072744</v>
      </c>
      <c r="AQ1686" s="306"/>
      <c r="AR1686" s="688">
        <f t="shared" ca="1" si="392"/>
        <v>9127989.0597130209</v>
      </c>
      <c r="AS1686" s="688">
        <f t="shared" ca="1" si="393"/>
        <v>9097398.5479752552</v>
      </c>
    </row>
    <row r="1687" spans="1:45" x14ac:dyDescent="0.2">
      <c r="A1687" s="423">
        <v>3644</v>
      </c>
      <c r="B1687" s="424">
        <v>1</v>
      </c>
      <c r="C1687" s="425" t="s">
        <v>302</v>
      </c>
      <c r="D1687" s="422">
        <f t="shared" si="394"/>
        <v>16272</v>
      </c>
      <c r="E1687" s="422">
        <f t="shared" si="395"/>
        <v>0</v>
      </c>
      <c r="F1687" s="422">
        <f t="shared" si="396"/>
        <v>18495</v>
      </c>
      <c r="G1687" s="422">
        <f t="shared" si="397"/>
        <v>0</v>
      </c>
      <c r="H1687" s="22">
        <f t="shared" si="398"/>
        <v>34767</v>
      </c>
      <c r="I1687" s="116">
        <v>5857</v>
      </c>
      <c r="J1687" s="116">
        <v>0</v>
      </c>
      <c r="K1687" s="116">
        <v>8442</v>
      </c>
      <c r="L1687" s="116">
        <v>0</v>
      </c>
      <c r="M1687" s="22">
        <f t="shared" si="399"/>
        <v>14299</v>
      </c>
      <c r="N1687" s="116">
        <v>9596</v>
      </c>
      <c r="O1687" s="116">
        <v>0</v>
      </c>
      <c r="P1687" s="116">
        <v>9187</v>
      </c>
      <c r="Q1687" s="116">
        <v>0</v>
      </c>
      <c r="R1687" s="22">
        <f t="shared" si="400"/>
        <v>18783</v>
      </c>
      <c r="S1687" s="116">
        <v>819</v>
      </c>
      <c r="T1687" s="116">
        <v>0</v>
      </c>
      <c r="U1687" s="116">
        <v>866</v>
      </c>
      <c r="V1687" s="116">
        <v>0</v>
      </c>
      <c r="W1687" s="22">
        <f t="shared" si="401"/>
        <v>1685</v>
      </c>
      <c r="X1687" s="22">
        <f t="shared" si="402"/>
        <v>1158.9000000000001</v>
      </c>
      <c r="Y1687" s="22">
        <f ca="1">OFFSET('Cost Study'!$B$7,'Operations Support'!$C1687,'Operations Support'!$B1687)*$H1687</f>
        <v>50412.15</v>
      </c>
      <c r="Z1687" s="23">
        <f ca="1">Y1687*'Cost Study'!$B$31</f>
        <v>2815615.8689993485</v>
      </c>
      <c r="AA1687" s="23">
        <f ca="1">IF(A1687=10298,1.51,1)*IF($B1687&lt;3,$D1687*'Cost Study'!$B$32*OFFSET('Cost Study'!$B$7,'Operations Support'!$C1687,'Operations Support'!$B1687),0)</f>
        <v>2359.44</v>
      </c>
      <c r="AB1687" s="24">
        <f ca="1">AA1687*'Cost Study'!$B$31</f>
        <v>131779.27753432104</v>
      </c>
      <c r="AC1687" s="23">
        <f ca="1">Y1687*'Cost Study'!$B$31</f>
        <v>2815615.8689993485</v>
      </c>
      <c r="AD1687" s="24">
        <f ca="1">AA1687*'Cost Study'!$B$31</f>
        <v>131779.27753432104</v>
      </c>
      <c r="AE1687" s="377">
        <f t="shared" ca="1" si="403"/>
        <v>2947395.1465336694</v>
      </c>
      <c r="AF1687" s="377">
        <f t="shared" ca="1" si="404"/>
        <v>2947395.1465336694</v>
      </c>
      <c r="AH1687" s="688">
        <f>IFERROR($H1687/SUMIF($A:$A,$A1687,$H:$H)*SUMIF(Summary!$A$110:$A$186,$A1687,Summary!$P$110:$P$186),0)</f>
        <v>1132266.2675545071</v>
      </c>
      <c r="AI1687" s="689">
        <f t="shared" ca="1" si="390"/>
        <v>1815128.8789791623</v>
      </c>
      <c r="AJ1687" s="688">
        <f>IFERROR(H1687/SUMIF(A:A,A1687,H:H)*SUMIF(Summary!$A$110:$A$186,'Operations Support'!A1687,Summary!$Q$110:$Q$186),0)</f>
        <v>1139879.9325417005</v>
      </c>
      <c r="AK1687" s="688">
        <f t="shared" ca="1" si="391"/>
        <v>1807515.2139919689</v>
      </c>
      <c r="AM1687" s="688">
        <f>IFERROR($H1687/SUMIF($A:$A,$A1687,$H:$H)*SUMIF(Summary!$A$230:$A$266,$A1687,Summary!$P$230:$P$266),0)</f>
        <v>214226.3596159502</v>
      </c>
      <c r="AN1687" s="688">
        <f>IFERROR($H1687/SUMIF($A:$A,$A1687,$H:$H)*(SUMIF(Summary!$A$230:$A$266,$A1687,Summary!$L$230:$L$266)+SUMIF(Summary!$A$281:$A$317,$A1687,Summary!$L$281:$L$317))-AM1687,0)</f>
        <v>744674.68806024268</v>
      </c>
      <c r="AO1687" s="688">
        <f>IFERROR($H1687/SUMIF($A:$A,$A1687,$H:$H)*SUMIF(Summary!$A$230:$A$266,$A1687,Summary!$Q$230:$Q$266),0)</f>
        <v>215666.87566794266</v>
      </c>
      <c r="AP1687" s="688">
        <f>IFERROR($H1687/SUMIF($A:$A,$A1687,$H:$H)*(SUMIF(Summary!$A$230:$A$266,$A1687,Summary!$L$230:$L$266)+SUMIF(Summary!$A$281:$A$317,$A1687,Summary!$L$281:$L$317))-AO1687,0)</f>
        <v>743234.17200825014</v>
      </c>
      <c r="AQ1687" s="306"/>
      <c r="AR1687" s="688">
        <f t="shared" ca="1" si="392"/>
        <v>2559803.567039405</v>
      </c>
      <c r="AS1687" s="688">
        <f t="shared" ca="1" si="393"/>
        <v>2550749.3860002188</v>
      </c>
    </row>
    <row r="1688" spans="1:45" x14ac:dyDescent="0.2">
      <c r="A1688" s="423">
        <v>3644</v>
      </c>
      <c r="B1688" s="424">
        <v>1</v>
      </c>
      <c r="C1688" s="425" t="s">
        <v>303</v>
      </c>
      <c r="D1688" s="422">
        <f t="shared" si="394"/>
        <v>327</v>
      </c>
      <c r="E1688" s="422">
        <f t="shared" si="395"/>
        <v>0</v>
      </c>
      <c r="F1688" s="422">
        <f t="shared" si="396"/>
        <v>2151</v>
      </c>
      <c r="G1688" s="422">
        <f t="shared" si="397"/>
        <v>0</v>
      </c>
      <c r="H1688" s="22">
        <f t="shared" si="398"/>
        <v>2478</v>
      </c>
      <c r="I1688" s="116">
        <v>3</v>
      </c>
      <c r="J1688" s="116">
        <v>0</v>
      </c>
      <c r="K1688" s="116">
        <v>1036</v>
      </c>
      <c r="L1688" s="116">
        <v>0</v>
      </c>
      <c r="M1688" s="22">
        <f t="shared" si="399"/>
        <v>1039</v>
      </c>
      <c r="N1688" s="116">
        <v>288</v>
      </c>
      <c r="O1688" s="116">
        <v>0</v>
      </c>
      <c r="P1688" s="116">
        <v>1052</v>
      </c>
      <c r="Q1688" s="116">
        <v>0</v>
      </c>
      <c r="R1688" s="22">
        <f t="shared" si="400"/>
        <v>1340</v>
      </c>
      <c r="S1688" s="116">
        <v>36</v>
      </c>
      <c r="T1688" s="116">
        <v>0</v>
      </c>
      <c r="U1688" s="116">
        <v>63</v>
      </c>
      <c r="V1688" s="116">
        <v>0</v>
      </c>
      <c r="W1688" s="22">
        <f t="shared" si="401"/>
        <v>99</v>
      </c>
      <c r="X1688" s="22">
        <f t="shared" si="402"/>
        <v>82.6</v>
      </c>
      <c r="Y1688" s="22">
        <f ca="1">OFFSET('Cost Study'!$B$7,'Operations Support'!$C1688,'Operations Support'!$B1688)*$H1688</f>
        <v>3617.88</v>
      </c>
      <c r="Z1688" s="23">
        <f ca="1">Y1688*'Cost Study'!$B$31</f>
        <v>202065.58022491328</v>
      </c>
      <c r="AA1688" s="23">
        <f ca="1">IF(A1688=10298,1.51,1)*IF($B1688&lt;3,$D1688*'Cost Study'!$B$32*OFFSET('Cost Study'!$B$7,'Operations Support'!$C1688,'Operations Support'!$B1688),0)</f>
        <v>47.742000000000004</v>
      </c>
      <c r="AB1688" s="24">
        <f ca="1">AA1688*'Cost Study'!$B$31</f>
        <v>2666.4828383190738</v>
      </c>
      <c r="AC1688" s="23">
        <f ca="1">Y1688*'Cost Study'!$B$31</f>
        <v>202065.58022491328</v>
      </c>
      <c r="AD1688" s="24">
        <f ca="1">AA1688*'Cost Study'!$B$31</f>
        <v>2666.4828383190738</v>
      </c>
      <c r="AE1688" s="377">
        <f t="shared" ca="1" si="403"/>
        <v>204732.06306323234</v>
      </c>
      <c r="AF1688" s="377">
        <f t="shared" ca="1" si="404"/>
        <v>204732.06306323234</v>
      </c>
      <c r="AH1688" s="688">
        <f>IFERROR($H1688/SUMIF($A:$A,$A1688,$H:$H)*SUMIF(Summary!$A$110:$A$186,$A1688,Summary!$P$110:$P$186),0)</f>
        <v>80701.694451637144</v>
      </c>
      <c r="AI1688" s="689">
        <f t="shared" ca="1" si="390"/>
        <v>124030.3686115952</v>
      </c>
      <c r="AJ1688" s="688">
        <f>IFERROR(H1688/SUMIF(A:A,A1688,H:H)*SUMIF(Summary!$A$110:$A$186,'Operations Support'!A1688,Summary!$Q$110:$Q$186),0)</f>
        <v>81244.354498183151</v>
      </c>
      <c r="AK1688" s="688">
        <f t="shared" ca="1" si="391"/>
        <v>123487.70856504919</v>
      </c>
      <c r="AM1688" s="688">
        <f>IFERROR($H1688/SUMIF($A:$A,$A1688,$H:$H)*SUMIF(Summary!$A$230:$A$266,$A1688,Summary!$P$230:$P$266),0)</f>
        <v>15268.873331846999</v>
      </c>
      <c r="AN1688" s="688">
        <f>IFERROR($H1688/SUMIF($A:$A,$A1688,$H:$H)*(SUMIF(Summary!$A$230:$A$266,$A1688,Summary!$L$230:$L$266)+SUMIF(Summary!$A$281:$A$317,$A1688,Summary!$L$281:$L$317))-AM1688,0)</f>
        <v>53076.304455756348</v>
      </c>
      <c r="AO1688" s="688">
        <f>IFERROR($H1688/SUMIF($A:$A,$A1688,$H:$H)*SUMIF(Summary!$A$230:$A$266,$A1688,Summary!$Q$230:$Q$266),0)</f>
        <v>15371.545370758533</v>
      </c>
      <c r="AP1688" s="688">
        <f>IFERROR($H1688/SUMIF($A:$A,$A1688,$H:$H)*(SUMIF(Summary!$A$230:$A$266,$A1688,Summary!$L$230:$L$266)+SUMIF(Summary!$A$281:$A$317,$A1688,Summary!$L$281:$L$317))-AO1688,0)</f>
        <v>52973.632416844812</v>
      </c>
      <c r="AQ1688" s="306"/>
      <c r="AR1688" s="688">
        <f t="shared" ca="1" si="392"/>
        <v>177106.67306735154</v>
      </c>
      <c r="AS1688" s="688">
        <f t="shared" ca="1" si="393"/>
        <v>176461.340981894</v>
      </c>
    </row>
    <row r="1689" spans="1:45" x14ac:dyDescent="0.2">
      <c r="A1689" s="423">
        <v>3644</v>
      </c>
      <c r="B1689" s="424">
        <v>1</v>
      </c>
      <c r="C1689" s="425" t="s">
        <v>304</v>
      </c>
      <c r="D1689" s="422">
        <f t="shared" si="394"/>
        <v>12995</v>
      </c>
      <c r="E1689" s="422">
        <f t="shared" si="395"/>
        <v>0</v>
      </c>
      <c r="F1689" s="422">
        <f t="shared" si="396"/>
        <v>3600</v>
      </c>
      <c r="G1689" s="422">
        <f t="shared" si="397"/>
        <v>0</v>
      </c>
      <c r="H1689" s="22">
        <f t="shared" si="398"/>
        <v>16595</v>
      </c>
      <c r="I1689" s="116">
        <v>5634</v>
      </c>
      <c r="J1689" s="116">
        <v>0</v>
      </c>
      <c r="K1689" s="116">
        <v>1593</v>
      </c>
      <c r="L1689" s="116">
        <v>0</v>
      </c>
      <c r="M1689" s="22">
        <f t="shared" si="399"/>
        <v>7227</v>
      </c>
      <c r="N1689" s="116">
        <v>6774</v>
      </c>
      <c r="O1689" s="116">
        <v>0</v>
      </c>
      <c r="P1689" s="116">
        <v>1845</v>
      </c>
      <c r="Q1689" s="116">
        <v>0</v>
      </c>
      <c r="R1689" s="22">
        <f t="shared" si="400"/>
        <v>8619</v>
      </c>
      <c r="S1689" s="116">
        <v>587</v>
      </c>
      <c r="T1689" s="116">
        <v>0</v>
      </c>
      <c r="U1689" s="116">
        <v>162</v>
      </c>
      <c r="V1689" s="116">
        <v>0</v>
      </c>
      <c r="W1689" s="22">
        <f t="shared" si="401"/>
        <v>749</v>
      </c>
      <c r="X1689" s="22">
        <f t="shared" si="402"/>
        <v>553.16666666666663</v>
      </c>
      <c r="Y1689" s="22">
        <f ca="1">OFFSET('Cost Study'!$B$7,'Operations Support'!$C1689,'Operations Support'!$B1689)*$H1689</f>
        <v>31032.65</v>
      </c>
      <c r="Z1689" s="23">
        <f ca="1">Y1689*'Cost Study'!$B$31</f>
        <v>1733233.3930828704</v>
      </c>
      <c r="AA1689" s="23">
        <f ca="1">IF(A1689=10298,1.51,1)*IF($B1689&lt;3,$D1689*'Cost Study'!$B$32*OFFSET('Cost Study'!$B$7,'Operations Support'!$C1689,'Operations Support'!$B1689),0)</f>
        <v>2430.0650000000001</v>
      </c>
      <c r="AB1689" s="24">
        <f ca="1">AA1689*'Cost Study'!$B$31</f>
        <v>135723.82008503706</v>
      </c>
      <c r="AC1689" s="23">
        <f ca="1">Y1689*'Cost Study'!$B$31</f>
        <v>1733233.3930828704</v>
      </c>
      <c r="AD1689" s="24">
        <f ca="1">AA1689*'Cost Study'!$B$31</f>
        <v>135723.82008503706</v>
      </c>
      <c r="AE1689" s="377">
        <f t="shared" ca="1" si="403"/>
        <v>1868957.2131679074</v>
      </c>
      <c r="AF1689" s="377">
        <f t="shared" ca="1" si="404"/>
        <v>1868957.2131679074</v>
      </c>
      <c r="AH1689" s="688">
        <f>IFERROR($H1689/SUMIF($A:$A,$A1689,$H:$H)*SUMIF(Summary!$A$110:$A$186,$A1689,Summary!$P$110:$P$186),0)</f>
        <v>540453.84157583478</v>
      </c>
      <c r="AI1689" s="689">
        <f t="shared" ca="1" si="390"/>
        <v>1328503.3715920728</v>
      </c>
      <c r="AJ1689" s="688">
        <f>IFERROR(H1689/SUMIF(A:A,A1689,H:H)*SUMIF(Summary!$A$110:$A$186,'Operations Support'!A1689,Summary!$Q$110:$Q$186),0)</f>
        <v>544087.99955502397</v>
      </c>
      <c r="AK1689" s="688">
        <f t="shared" ca="1" si="391"/>
        <v>1324869.2136128834</v>
      </c>
      <c r="AM1689" s="688">
        <f>IFERROR($H1689/SUMIF($A:$A,$A1689,$H:$H)*SUMIF(Summary!$A$230:$A$266,$A1689,Summary!$P$230:$P$266),0)</f>
        <v>102254.62184907222</v>
      </c>
      <c r="AN1689" s="688">
        <f>IFERROR($H1689/SUMIF($A:$A,$A1689,$H:$H)*(SUMIF(Summary!$A$230:$A$266,$A1689,Summary!$L$230:$L$266)+SUMIF(Summary!$A$281:$A$317,$A1689,Summary!$L$281:$L$317))-AM1689,0)</f>
        <v>355448.45538469596</v>
      </c>
      <c r="AO1689" s="688">
        <f>IFERROR($H1689/SUMIF($A:$A,$A1689,$H:$H)*SUMIF(Summary!$A$230:$A$266,$A1689,Summary!$Q$230:$Q$266),0)</f>
        <v>102942.20961571342</v>
      </c>
      <c r="AP1689" s="688">
        <f>IFERROR($H1689/SUMIF($A:$A,$A1689,$H:$H)*(SUMIF(Summary!$A$230:$A$266,$A1689,Summary!$L$230:$L$266)+SUMIF(Summary!$A$281:$A$317,$A1689,Summary!$L$281:$L$317))-AO1689,0)</f>
        <v>354760.86761805473</v>
      </c>
      <c r="AQ1689" s="306"/>
      <c r="AR1689" s="688">
        <f t="shared" ca="1" si="392"/>
        <v>1683951.8269767687</v>
      </c>
      <c r="AS1689" s="688">
        <f t="shared" ca="1" si="393"/>
        <v>1679630.081230938</v>
      </c>
    </row>
    <row r="1690" spans="1:45" x14ac:dyDescent="0.2">
      <c r="A1690" s="423">
        <v>3644</v>
      </c>
      <c r="B1690" s="424">
        <v>1</v>
      </c>
      <c r="C1690" s="425" t="s">
        <v>305</v>
      </c>
      <c r="D1690" s="422">
        <f t="shared" si="394"/>
        <v>12158</v>
      </c>
      <c r="E1690" s="422">
        <f t="shared" si="395"/>
        <v>0</v>
      </c>
      <c r="F1690" s="422">
        <f t="shared" si="396"/>
        <v>22478</v>
      </c>
      <c r="G1690" s="422">
        <f t="shared" si="397"/>
        <v>0</v>
      </c>
      <c r="H1690" s="22">
        <f t="shared" si="398"/>
        <v>34636</v>
      </c>
      <c r="I1690" s="116">
        <v>4775</v>
      </c>
      <c r="J1690" s="116">
        <v>0</v>
      </c>
      <c r="K1690" s="116">
        <v>10406</v>
      </c>
      <c r="L1690" s="116">
        <v>0</v>
      </c>
      <c r="M1690" s="22">
        <f t="shared" si="399"/>
        <v>15181</v>
      </c>
      <c r="N1690" s="116">
        <v>6654</v>
      </c>
      <c r="O1690" s="116">
        <v>0</v>
      </c>
      <c r="P1690" s="116">
        <v>10734</v>
      </c>
      <c r="Q1690" s="116">
        <v>0</v>
      </c>
      <c r="R1690" s="22">
        <f t="shared" si="400"/>
        <v>17388</v>
      </c>
      <c r="S1690" s="116">
        <v>729</v>
      </c>
      <c r="T1690" s="116">
        <v>0</v>
      </c>
      <c r="U1690" s="116">
        <v>1338</v>
      </c>
      <c r="V1690" s="116">
        <v>0</v>
      </c>
      <c r="W1690" s="22">
        <f t="shared" si="401"/>
        <v>2067</v>
      </c>
      <c r="X1690" s="22">
        <f t="shared" si="402"/>
        <v>1154.5333333333333</v>
      </c>
      <c r="Y1690" s="22">
        <f ca="1">OFFSET('Cost Study'!$B$7,'Operations Support'!$C1690,'Operations Support'!$B1690)*$H1690</f>
        <v>67886.559999999998</v>
      </c>
      <c r="Z1690" s="23">
        <f ca="1">Y1690*'Cost Study'!$B$31</f>
        <v>3791595.3917414034</v>
      </c>
      <c r="AA1690" s="23">
        <f ca="1">IF(A1690=10298,1.51,1)*IF($B1690&lt;3,$D1690*'Cost Study'!$B$32*OFFSET('Cost Study'!$B$7,'Operations Support'!$C1690,'Operations Support'!$B1690),0)</f>
        <v>2382.9679999999998</v>
      </c>
      <c r="AB1690" s="24">
        <f ca="1">AA1690*'Cost Study'!$B$31</f>
        <v>133093.36174151744</v>
      </c>
      <c r="AC1690" s="23">
        <f ca="1">Y1690*'Cost Study'!$B$31</f>
        <v>3791595.3917414034</v>
      </c>
      <c r="AD1690" s="24">
        <f ca="1">AA1690*'Cost Study'!$B$31</f>
        <v>133093.36174151744</v>
      </c>
      <c r="AE1690" s="377">
        <f t="shared" ca="1" si="403"/>
        <v>3924688.753482921</v>
      </c>
      <c r="AF1690" s="377">
        <f t="shared" ca="1" si="404"/>
        <v>3924688.753482921</v>
      </c>
      <c r="AH1690" s="688">
        <f>IFERROR($H1690/SUMIF($A:$A,$A1690,$H:$H)*SUMIF(Summary!$A$110:$A$186,$A1690,Summary!$P$110:$P$186),0)</f>
        <v>1127999.9552166683</v>
      </c>
      <c r="AI1690" s="689">
        <f t="shared" ca="1" si="390"/>
        <v>2796688.7982662525</v>
      </c>
      <c r="AJ1690" s="688">
        <f>IFERROR(H1690/SUMIF(A:A,A1690,H:H)*SUMIF(Summary!$A$110:$A$186,'Operations Support'!A1690,Summary!$Q$110:$Q$186),0)</f>
        <v>1135584.9323644359</v>
      </c>
      <c r="AK1690" s="688">
        <f t="shared" ca="1" si="391"/>
        <v>2789103.8211184852</v>
      </c>
      <c r="AM1690" s="688">
        <f>IFERROR($H1690/SUMIF($A:$A,$A1690,$H:$H)*SUMIF(Summary!$A$230:$A$266,$A1690,Summary!$P$230:$P$266),0)</f>
        <v>213419.16736152247</v>
      </c>
      <c r="AN1690" s="688">
        <f>IFERROR($H1690/SUMIF($A:$A,$A1690,$H:$H)*(SUMIF(Summary!$A$230:$A$266,$A1690,Summary!$L$230:$L$266)+SUMIF(Summary!$A$281:$A$317,$A1690,Summary!$L$281:$L$317))-AM1690,0)</f>
        <v>741868.79787311424</v>
      </c>
      <c r="AO1690" s="688">
        <f>IFERROR($H1690/SUMIF($A:$A,$A1690,$H:$H)*SUMIF(Summary!$A$230:$A$266,$A1690,Summary!$Q$230:$Q$266),0)</f>
        <v>214854.25563421813</v>
      </c>
      <c r="AP1690" s="688">
        <f>IFERROR($H1690/SUMIF($A:$A,$A1690,$H:$H)*(SUMIF(Summary!$A$230:$A$266,$A1690,Summary!$L$230:$L$266)+SUMIF(Summary!$A$281:$A$317,$A1690,Summary!$L$281:$L$317))-AO1690,0)</f>
        <v>740433.70960041857</v>
      </c>
      <c r="AQ1690" s="306"/>
      <c r="AR1690" s="688">
        <f t="shared" ca="1" si="392"/>
        <v>3538557.5961393667</v>
      </c>
      <c r="AS1690" s="688">
        <f t="shared" ca="1" si="393"/>
        <v>3529537.530718904</v>
      </c>
    </row>
    <row r="1691" spans="1:45" s="15" customFormat="1" x14ac:dyDescent="0.2">
      <c r="A1691" s="423">
        <v>3644</v>
      </c>
      <c r="B1691" s="424">
        <v>1</v>
      </c>
      <c r="C1691" s="425" t="s">
        <v>306</v>
      </c>
      <c r="D1691" s="422">
        <f t="shared" si="394"/>
        <v>2776</v>
      </c>
      <c r="E1691" s="422">
        <f t="shared" si="395"/>
        <v>0</v>
      </c>
      <c r="F1691" s="422">
        <f t="shared" si="396"/>
        <v>4866</v>
      </c>
      <c r="G1691" s="422">
        <f t="shared" si="397"/>
        <v>0</v>
      </c>
      <c r="H1691" s="22">
        <f t="shared" si="398"/>
        <v>7642</v>
      </c>
      <c r="I1691" s="116">
        <v>1392</v>
      </c>
      <c r="J1691" s="116">
        <v>0</v>
      </c>
      <c r="K1691" s="116">
        <v>1810</v>
      </c>
      <c r="L1691" s="116">
        <v>0</v>
      </c>
      <c r="M1691" s="22">
        <f t="shared" si="399"/>
        <v>3202</v>
      </c>
      <c r="N1691" s="116">
        <v>1153</v>
      </c>
      <c r="O1691" s="116">
        <v>0</v>
      </c>
      <c r="P1691" s="116">
        <v>2648</v>
      </c>
      <c r="Q1691" s="116">
        <v>0</v>
      </c>
      <c r="R1691" s="22">
        <f t="shared" si="400"/>
        <v>3801</v>
      </c>
      <c r="S1691" s="116">
        <v>231</v>
      </c>
      <c r="T1691" s="116">
        <v>0</v>
      </c>
      <c r="U1691" s="116">
        <v>408</v>
      </c>
      <c r="V1691" s="116">
        <v>0</v>
      </c>
      <c r="W1691" s="22">
        <f t="shared" si="401"/>
        <v>639</v>
      </c>
      <c r="X1691" s="22">
        <f t="shared" si="402"/>
        <v>254.73333333333332</v>
      </c>
      <c r="Y1691" s="22">
        <f ca="1">OFFSET('Cost Study'!$B$7,'Operations Support'!$C1691,'Operations Support'!$B1691)*$H1691</f>
        <v>8482.6200000000008</v>
      </c>
      <c r="Z1691" s="23">
        <f ca="1">Y1691*'Cost Study'!$B$31</f>
        <v>473770.69779192621</v>
      </c>
      <c r="AA1691" s="23">
        <f ca="1">IF(A1691=10298,1.51,1)*IF($B1691&lt;3,$D1691*'Cost Study'!$B$32*OFFSET('Cost Study'!$B$7,'Operations Support'!$C1691,'Operations Support'!$B1691),0)</f>
        <v>308.13600000000002</v>
      </c>
      <c r="AB1691" s="24">
        <f ca="1">AA1691*'Cost Study'!$B$31</f>
        <v>17209.990278335346</v>
      </c>
      <c r="AC1691" s="23">
        <f ca="1">Y1691*'Cost Study'!$B$31</f>
        <v>473770.69779192621</v>
      </c>
      <c r="AD1691" s="24">
        <f ca="1">AA1691*'Cost Study'!$B$31</f>
        <v>17209.990278335346</v>
      </c>
      <c r="AE1691" s="377">
        <f t="shared" ca="1" si="403"/>
        <v>490980.68807026156</v>
      </c>
      <c r="AF1691" s="377">
        <f t="shared" ca="1" si="404"/>
        <v>490980.68807026156</v>
      </c>
      <c r="AH1691" s="688">
        <f>IFERROR($H1691/SUMIF($A:$A,$A1691,$H:$H)*SUMIF(Summary!$A$110:$A$186,$A1691,Summary!$P$110:$P$186),0)</f>
        <v>248879.07546384627</v>
      </c>
      <c r="AI1691" s="689">
        <f t="shared" ca="1" si="390"/>
        <v>242101.61260641529</v>
      </c>
      <c r="AJ1691" s="688">
        <f>IFERROR(H1691/SUMIF(A:A,A1691,H:H)*SUMIF(Summary!$A$110:$A$186,'Operations Support'!A1691,Summary!$Q$110:$Q$186),0)</f>
        <v>250552.60576074079</v>
      </c>
      <c r="AK1691" s="688">
        <f t="shared" ca="1" si="391"/>
        <v>240428.08230952077</v>
      </c>
      <c r="AL1691" s="1"/>
      <c r="AM1691" s="688">
        <f>IFERROR($H1691/SUMIF($A:$A,$A1691,$H:$H)*SUMIF(Summary!$A$230:$A$266,$A1691,Summary!$P$230:$P$266),0)</f>
        <v>47088.268765930094</v>
      </c>
      <c r="AN1691" s="688">
        <f>IFERROR($H1691/SUMIF($A:$A,$A1691,$H:$H)*(SUMIF(Summary!$A$230:$A$266,$A1691,Summary!$L$230:$L$266)+SUMIF(Summary!$A$281:$A$317,$A1691,Summary!$L$281:$L$317))-AM1691,0)</f>
        <v>163684.06725217515</v>
      </c>
      <c r="AO1691" s="688">
        <f>IFERROR($H1691/SUMIF($A:$A,$A1691,$H:$H)*SUMIF(Summary!$A$230:$A$266,$A1691,Summary!$Q$230:$Q$266),0)</f>
        <v>47404.903036051939</v>
      </c>
      <c r="AP1691" s="688">
        <f>IFERROR($H1691/SUMIF($A:$A,$A1691,$H:$H)*(SUMIF(Summary!$A$230:$A$266,$A1691,Summary!$L$230:$L$266)+SUMIF(Summary!$A$281:$A$317,$A1691,Summary!$L$281:$L$317))-AO1691,0)</f>
        <v>163367.43298205332</v>
      </c>
      <c r="AQ1691" s="306"/>
      <c r="AR1691" s="688">
        <f t="shared" ca="1" si="392"/>
        <v>405785.67985859048</v>
      </c>
      <c r="AS1691" s="688">
        <f t="shared" ca="1" si="393"/>
        <v>403795.51529157406</v>
      </c>
    </row>
    <row r="1692" spans="1:45" x14ac:dyDescent="0.2">
      <c r="A1692" s="423">
        <v>3644</v>
      </c>
      <c r="B1692" s="424">
        <v>1</v>
      </c>
      <c r="C1692" s="425" t="s">
        <v>307</v>
      </c>
      <c r="D1692" s="422">
        <f t="shared" si="394"/>
        <v>0</v>
      </c>
      <c r="E1692" s="422">
        <f t="shared" si="395"/>
        <v>0</v>
      </c>
      <c r="F1692" s="422">
        <f t="shared" si="396"/>
        <v>0</v>
      </c>
      <c r="G1692" s="422">
        <f t="shared" si="397"/>
        <v>0</v>
      </c>
      <c r="H1692" s="22">
        <f t="shared" si="398"/>
        <v>0</v>
      </c>
      <c r="I1692" s="116">
        <v>0</v>
      </c>
      <c r="J1692" s="116">
        <v>0</v>
      </c>
      <c r="K1692" s="116">
        <v>0</v>
      </c>
      <c r="L1692" s="116">
        <v>0</v>
      </c>
      <c r="M1692" s="22">
        <f t="shared" si="399"/>
        <v>0</v>
      </c>
      <c r="N1692" s="116">
        <v>0</v>
      </c>
      <c r="O1692" s="116">
        <v>0</v>
      </c>
      <c r="P1692" s="116">
        <v>0</v>
      </c>
      <c r="Q1692" s="116">
        <v>0</v>
      </c>
      <c r="R1692" s="22">
        <f t="shared" si="400"/>
        <v>0</v>
      </c>
      <c r="S1692" s="116">
        <v>0</v>
      </c>
      <c r="T1692" s="116">
        <v>0</v>
      </c>
      <c r="U1692" s="116">
        <v>0</v>
      </c>
      <c r="V1692" s="116">
        <v>0</v>
      </c>
      <c r="W1692" s="22">
        <f t="shared" si="401"/>
        <v>0</v>
      </c>
      <c r="X1692" s="22">
        <f t="shared" si="402"/>
        <v>0</v>
      </c>
      <c r="Y1692" s="22">
        <f ca="1">OFFSET('Cost Study'!$B$7,'Operations Support'!$C1692,'Operations Support'!$B1692)*$H1692</f>
        <v>0</v>
      </c>
      <c r="Z1692" s="23">
        <f ca="1">Y1692*'Cost Study'!$B$31</f>
        <v>0</v>
      </c>
      <c r="AA1692" s="23">
        <f ca="1">IF(A1692=10298,1.51,1)*IF($B1692&lt;3,$D1692*'Cost Study'!$B$32*OFFSET('Cost Study'!$B$7,'Operations Support'!$C1692,'Operations Support'!$B1692),0)</f>
        <v>0</v>
      </c>
      <c r="AB1692" s="24">
        <f ca="1">AA1692*'Cost Study'!$B$31</f>
        <v>0</v>
      </c>
      <c r="AC1692" s="23">
        <f ca="1">Y1692*'Cost Study'!$B$31</f>
        <v>0</v>
      </c>
      <c r="AD1692" s="24">
        <f ca="1">AA1692*'Cost Study'!$B$31</f>
        <v>0</v>
      </c>
      <c r="AE1692" s="377">
        <f t="shared" ca="1" si="403"/>
        <v>0</v>
      </c>
      <c r="AF1692" s="377">
        <f t="shared" ca="1" si="404"/>
        <v>0</v>
      </c>
      <c r="AH1692" s="688">
        <f>IFERROR($H1692/SUMIF($A:$A,$A1692,$H:$H)*SUMIF(Summary!$A$110:$A$186,$A1692,Summary!$P$110:$P$186),0)</f>
        <v>0</v>
      </c>
      <c r="AI1692" s="689">
        <f t="shared" ca="1" si="390"/>
        <v>0</v>
      </c>
      <c r="AJ1692" s="688">
        <f>IFERROR(H1692/SUMIF(A:A,A1692,H:H)*SUMIF(Summary!$A$110:$A$186,'Operations Support'!A1692,Summary!$Q$110:$Q$186),0)</f>
        <v>0</v>
      </c>
      <c r="AK1692" s="688">
        <f t="shared" ca="1" si="391"/>
        <v>0</v>
      </c>
      <c r="AM1692" s="688">
        <f>IFERROR($H1692/SUMIF($A:$A,$A1692,$H:$H)*SUMIF(Summary!$A$230:$A$266,$A1692,Summary!$P$230:$P$266),0)</f>
        <v>0</v>
      </c>
      <c r="AN1692" s="688">
        <f>IFERROR($H1692/SUMIF($A:$A,$A1692,$H:$H)*(SUMIF(Summary!$A$230:$A$266,$A1692,Summary!$L$230:$L$266)+SUMIF(Summary!$A$281:$A$317,$A1692,Summary!$L$281:$L$317))-AM1692,0)</f>
        <v>0</v>
      </c>
      <c r="AO1692" s="688">
        <f>IFERROR($H1692/SUMIF($A:$A,$A1692,$H:$H)*SUMIF(Summary!$A$230:$A$266,$A1692,Summary!$Q$230:$Q$266),0)</f>
        <v>0</v>
      </c>
      <c r="AP1692" s="688">
        <f>IFERROR($H1692/SUMIF($A:$A,$A1692,$H:$H)*(SUMIF(Summary!$A$230:$A$266,$A1692,Summary!$L$230:$L$266)+SUMIF(Summary!$A$281:$A$317,$A1692,Summary!$L$281:$L$317))-AO1692,0)</f>
        <v>0</v>
      </c>
      <c r="AQ1692" s="306"/>
      <c r="AR1692" s="688">
        <f t="shared" ca="1" si="392"/>
        <v>0</v>
      </c>
      <c r="AS1692" s="688">
        <f t="shared" ca="1" si="393"/>
        <v>0</v>
      </c>
    </row>
    <row r="1693" spans="1:45" x14ac:dyDescent="0.2">
      <c r="A1693" s="423">
        <v>3644</v>
      </c>
      <c r="B1693" s="424">
        <v>1</v>
      </c>
      <c r="C1693" s="425" t="s">
        <v>308</v>
      </c>
      <c r="D1693" s="422">
        <f t="shared" si="394"/>
        <v>210</v>
      </c>
      <c r="E1693" s="422">
        <f t="shared" si="395"/>
        <v>0</v>
      </c>
      <c r="F1693" s="422">
        <f t="shared" si="396"/>
        <v>441</v>
      </c>
      <c r="G1693" s="422">
        <f t="shared" si="397"/>
        <v>0</v>
      </c>
      <c r="H1693" s="22">
        <f t="shared" si="398"/>
        <v>651</v>
      </c>
      <c r="I1693" s="116">
        <v>126</v>
      </c>
      <c r="J1693" s="116">
        <v>0</v>
      </c>
      <c r="K1693" s="116">
        <v>222</v>
      </c>
      <c r="L1693" s="116">
        <v>0</v>
      </c>
      <c r="M1693" s="22">
        <f t="shared" si="399"/>
        <v>348</v>
      </c>
      <c r="N1693" s="116">
        <v>84</v>
      </c>
      <c r="O1693" s="116">
        <v>0</v>
      </c>
      <c r="P1693" s="116">
        <v>219</v>
      </c>
      <c r="Q1693" s="116">
        <v>0</v>
      </c>
      <c r="R1693" s="22">
        <f t="shared" si="400"/>
        <v>303</v>
      </c>
      <c r="S1693" s="116">
        <v>0</v>
      </c>
      <c r="T1693" s="116">
        <v>0</v>
      </c>
      <c r="U1693" s="116">
        <v>0</v>
      </c>
      <c r="V1693" s="116">
        <v>0</v>
      </c>
      <c r="W1693" s="22">
        <f t="shared" si="401"/>
        <v>0</v>
      </c>
      <c r="X1693" s="22">
        <f t="shared" si="402"/>
        <v>21.7</v>
      </c>
      <c r="Y1693" s="22">
        <f ca="1">OFFSET('Cost Study'!$B$7,'Operations Support'!$C1693,'Operations Support'!$B1693)*$H1693</f>
        <v>1028.5800000000002</v>
      </c>
      <c r="Z1693" s="23">
        <f ca="1">Y1693*'Cost Study'!$B$31</f>
        <v>57448.178078803423</v>
      </c>
      <c r="AA1693" s="23">
        <f ca="1">IF(A1693=10298,1.51,1)*IF($B1693&lt;3,$D1693*'Cost Study'!$B$32*OFFSET('Cost Study'!$B$7,'Operations Support'!$C1693,'Operations Support'!$B1693),0)</f>
        <v>33.18</v>
      </c>
      <c r="AB1693" s="24">
        <f ca="1">AA1693*'Cost Study'!$B$31</f>
        <v>1853.1670348001103</v>
      </c>
      <c r="AC1693" s="23">
        <f ca="1">Y1693*'Cost Study'!$B$31</f>
        <v>57448.178078803423</v>
      </c>
      <c r="AD1693" s="24">
        <f ca="1">AA1693*'Cost Study'!$B$31</f>
        <v>1853.1670348001103</v>
      </c>
      <c r="AE1693" s="377">
        <f t="shared" ca="1" si="403"/>
        <v>59301.345113603536</v>
      </c>
      <c r="AF1693" s="377">
        <f t="shared" ca="1" si="404"/>
        <v>59301.345113603536</v>
      </c>
      <c r="AH1693" s="688">
        <f>IFERROR($H1693/SUMIF($A:$A,$A1693,$H:$H)*SUMIF(Summary!$A$110:$A$186,$A1693,Summary!$P$110:$P$186),0)</f>
        <v>21201.29261017586</v>
      </c>
      <c r="AI1693" s="689">
        <f t="shared" ca="1" si="390"/>
        <v>38100.05250342768</v>
      </c>
      <c r="AJ1693" s="688">
        <f>IFERROR(H1693/SUMIF(A:A,A1693,H:H)*SUMIF(Summary!$A$110:$A$186,'Operations Support'!A1693,Summary!$Q$110:$Q$186),0)</f>
        <v>21343.855842743033</v>
      </c>
      <c r="AK1693" s="688">
        <f t="shared" ca="1" si="391"/>
        <v>37957.489270860504</v>
      </c>
      <c r="AM1693" s="688">
        <f>IFERROR($H1693/SUMIF($A:$A,$A1693,$H:$H)*SUMIF(Summary!$A$230:$A$266,$A1693,Summary!$P$230:$P$266),0)</f>
        <v>4011.3141804004831</v>
      </c>
      <c r="AN1693" s="688">
        <f>IFERROR($H1693/SUMIF($A:$A,$A1693,$H:$H)*(SUMIF(Summary!$A$230:$A$266,$A1693,Summary!$L$230:$L$266)+SUMIF(Summary!$A$281:$A$317,$A1693,Summary!$L$281:$L$317))-AM1693,0)</f>
        <v>13943.774899393617</v>
      </c>
      <c r="AO1693" s="688">
        <f>IFERROR($H1693/SUMIF($A:$A,$A1693,$H:$H)*SUMIF(Summary!$A$230:$A$266,$A1693,Summary!$Q$230:$Q$266),0)</f>
        <v>4038.2873431653775</v>
      </c>
      <c r="AP1693" s="688">
        <f>IFERROR($H1693/SUMIF($A:$A,$A1693,$H:$H)*(SUMIF(Summary!$A$230:$A$266,$A1693,Summary!$L$230:$L$266)+SUMIF(Summary!$A$281:$A$317,$A1693,Summary!$L$281:$L$317))-AO1693,0)</f>
        <v>13916.801736628722</v>
      </c>
      <c r="AQ1693" s="306"/>
      <c r="AR1693" s="688">
        <f t="shared" ca="1" si="392"/>
        <v>52043.827402821298</v>
      </c>
      <c r="AS1693" s="688">
        <f t="shared" ca="1" si="393"/>
        <v>51874.291007489228</v>
      </c>
    </row>
    <row r="1694" spans="1:45" x14ac:dyDescent="0.2">
      <c r="A1694" s="423">
        <v>3644</v>
      </c>
      <c r="B1694" s="424">
        <v>1</v>
      </c>
      <c r="C1694" s="425" t="s">
        <v>309</v>
      </c>
      <c r="D1694" s="422">
        <f t="shared" si="394"/>
        <v>172</v>
      </c>
      <c r="E1694" s="422">
        <f t="shared" si="395"/>
        <v>0</v>
      </c>
      <c r="F1694" s="422">
        <f t="shared" si="396"/>
        <v>0</v>
      </c>
      <c r="G1694" s="422">
        <f t="shared" si="397"/>
        <v>0</v>
      </c>
      <c r="H1694" s="22">
        <f t="shared" si="398"/>
        <v>172</v>
      </c>
      <c r="I1694" s="116">
        <v>50</v>
      </c>
      <c r="J1694" s="116">
        <v>0</v>
      </c>
      <c r="K1694" s="116">
        <v>0</v>
      </c>
      <c r="L1694" s="116">
        <v>0</v>
      </c>
      <c r="M1694" s="22">
        <f t="shared" si="399"/>
        <v>50</v>
      </c>
      <c r="N1694" s="116">
        <v>122</v>
      </c>
      <c r="O1694" s="116">
        <v>0</v>
      </c>
      <c r="P1694" s="116">
        <v>0</v>
      </c>
      <c r="Q1694" s="116">
        <v>0</v>
      </c>
      <c r="R1694" s="22">
        <f t="shared" si="400"/>
        <v>122</v>
      </c>
      <c r="S1694" s="116">
        <v>0</v>
      </c>
      <c r="T1694" s="116">
        <v>0</v>
      </c>
      <c r="U1694" s="116">
        <v>0</v>
      </c>
      <c r="V1694" s="116">
        <v>0</v>
      </c>
      <c r="W1694" s="22">
        <f t="shared" si="401"/>
        <v>0</v>
      </c>
      <c r="X1694" s="22">
        <f t="shared" si="402"/>
        <v>5.7333333333333334</v>
      </c>
      <c r="Y1694" s="22">
        <f ca="1">OFFSET('Cost Study'!$B$7,'Operations Support'!$C1694,'Operations Support'!$B1694)*$H1694</f>
        <v>376.68</v>
      </c>
      <c r="Z1694" s="23">
        <f ca="1">Y1694*'Cost Study'!$B$31</f>
        <v>21038.304962884435</v>
      </c>
      <c r="AA1694" s="23">
        <f ca="1">IF(A1694=10298,1.51,1)*IF($B1694&lt;3,$D1694*'Cost Study'!$B$32*OFFSET('Cost Study'!$B$7,'Operations Support'!$C1694,'Operations Support'!$B1694),0)</f>
        <v>37.667999999999999</v>
      </c>
      <c r="AB1694" s="24">
        <f ca="1">AA1694*'Cost Study'!$B$31</f>
        <v>2103.8304962884436</v>
      </c>
      <c r="AC1694" s="23">
        <f ca="1">Y1694*'Cost Study'!$B$31</f>
        <v>21038.304962884435</v>
      </c>
      <c r="AD1694" s="24">
        <f ca="1">AA1694*'Cost Study'!$B$31</f>
        <v>2103.8304962884436</v>
      </c>
      <c r="AE1694" s="377">
        <f t="shared" ca="1" si="403"/>
        <v>23142.135459172878</v>
      </c>
      <c r="AF1694" s="377">
        <f t="shared" ca="1" si="404"/>
        <v>23142.135459172878</v>
      </c>
      <c r="AH1694" s="688">
        <f>IFERROR($H1694/SUMIF($A:$A,$A1694,$H:$H)*SUMIF(Summary!$A$110:$A$186,$A1694,Summary!$P$110:$P$186),0)</f>
        <v>5601.5703977730382</v>
      </c>
      <c r="AI1694" s="689">
        <f t="shared" ca="1" si="390"/>
        <v>17540.56506139984</v>
      </c>
      <c r="AJ1694" s="688">
        <f>IFERROR(H1694/SUMIF(A:A,A1694,H:H)*SUMIF(Summary!$A$110:$A$186,'Operations Support'!A1694,Summary!$Q$110:$Q$186),0)</f>
        <v>5639.2368739659005</v>
      </c>
      <c r="AK1694" s="688">
        <f t="shared" ca="1" si="391"/>
        <v>17502.898585206978</v>
      </c>
      <c r="AM1694" s="688">
        <f>IFERROR($H1694/SUMIF($A:$A,$A1694,$H:$H)*SUMIF(Summary!$A$230:$A$266,$A1694,Summary!$P$230:$P$266),0)</f>
        <v>1059.8249447448279</v>
      </c>
      <c r="AN1694" s="688">
        <f>IFERROR($H1694/SUMIF($A:$A,$A1694,$H:$H)*(SUMIF(Summary!$A$230:$A$266,$A1694,Summary!$L$230:$L$266)+SUMIF(Summary!$A$281:$A$317,$A1694,Summary!$L$281:$L$317))-AM1694,0)</f>
        <v>3684.0695586723532</v>
      </c>
      <c r="AO1694" s="688">
        <f>IFERROR($H1694/SUMIF($A:$A,$A1694,$H:$H)*SUMIF(Summary!$A$230:$A$266,$A1694,Summary!$Q$230:$Q$266),0)</f>
        <v>1066.9514946612055</v>
      </c>
      <c r="AP1694" s="688">
        <f>IFERROR($H1694/SUMIF($A:$A,$A1694,$H:$H)*(SUMIF(Summary!$A$230:$A$266,$A1694,Summary!$L$230:$L$266)+SUMIF(Summary!$A$281:$A$317,$A1694,Summary!$L$281:$L$317))-AO1694,0)</f>
        <v>3676.9430087559758</v>
      </c>
      <c r="AQ1694" s="306"/>
      <c r="AR1694" s="688">
        <f t="shared" ca="1" si="392"/>
        <v>21224.634620072193</v>
      </c>
      <c r="AS1694" s="688">
        <f t="shared" ca="1" si="393"/>
        <v>21179.841593962956</v>
      </c>
    </row>
    <row r="1695" spans="1:45" x14ac:dyDescent="0.2">
      <c r="A1695" s="423">
        <v>3644</v>
      </c>
      <c r="B1695" s="424">
        <v>1</v>
      </c>
      <c r="C1695" s="425" t="s">
        <v>310</v>
      </c>
      <c r="D1695" s="422">
        <f t="shared" si="394"/>
        <v>0</v>
      </c>
      <c r="E1695" s="422">
        <f t="shared" si="395"/>
        <v>0</v>
      </c>
      <c r="F1695" s="422">
        <f t="shared" si="396"/>
        <v>0</v>
      </c>
      <c r="G1695" s="422">
        <f t="shared" si="397"/>
        <v>0</v>
      </c>
      <c r="H1695" s="22">
        <f t="shared" si="398"/>
        <v>0</v>
      </c>
      <c r="I1695" s="116">
        <v>0</v>
      </c>
      <c r="J1695" s="116">
        <v>0</v>
      </c>
      <c r="K1695" s="116">
        <v>0</v>
      </c>
      <c r="L1695" s="116">
        <v>0</v>
      </c>
      <c r="M1695" s="22">
        <f t="shared" si="399"/>
        <v>0</v>
      </c>
      <c r="N1695" s="116">
        <v>0</v>
      </c>
      <c r="O1695" s="116">
        <v>0</v>
      </c>
      <c r="P1695" s="116">
        <v>0</v>
      </c>
      <c r="Q1695" s="116">
        <v>0</v>
      </c>
      <c r="R1695" s="22">
        <f t="shared" si="400"/>
        <v>0</v>
      </c>
      <c r="S1695" s="116">
        <v>0</v>
      </c>
      <c r="T1695" s="116">
        <v>0</v>
      </c>
      <c r="U1695" s="116">
        <v>0</v>
      </c>
      <c r="V1695" s="116">
        <v>0</v>
      </c>
      <c r="W1695" s="22">
        <f t="shared" si="401"/>
        <v>0</v>
      </c>
      <c r="X1695" s="22">
        <f t="shared" si="402"/>
        <v>0</v>
      </c>
      <c r="Y1695" s="22">
        <f ca="1">OFFSET('Cost Study'!$B$7,'Operations Support'!$C1695,'Operations Support'!$B1695)*$H1695</f>
        <v>0</v>
      </c>
      <c r="Z1695" s="23">
        <f ca="1">Y1695*'Cost Study'!$B$31</f>
        <v>0</v>
      </c>
      <c r="AA1695" s="23">
        <f ca="1">IF(A1695=10298,1.51,1)*IF($B1695&lt;3,$D1695*'Cost Study'!$B$32*OFFSET('Cost Study'!$B$7,'Operations Support'!$C1695,'Operations Support'!$B1695),0)</f>
        <v>0</v>
      </c>
      <c r="AB1695" s="24">
        <f ca="1">AA1695*'Cost Study'!$B$31</f>
        <v>0</v>
      </c>
      <c r="AC1695" s="23">
        <f ca="1">Y1695*'Cost Study'!$B$31</f>
        <v>0</v>
      </c>
      <c r="AD1695" s="24">
        <f ca="1">AA1695*'Cost Study'!$B$31</f>
        <v>0</v>
      </c>
      <c r="AE1695" s="377">
        <f t="shared" ca="1" si="403"/>
        <v>0</v>
      </c>
      <c r="AF1695" s="377">
        <f t="shared" ca="1" si="404"/>
        <v>0</v>
      </c>
      <c r="AH1695" s="688">
        <f>IFERROR($H1695/SUMIF($A:$A,$A1695,$H:$H)*SUMIF(Summary!$A$110:$A$186,$A1695,Summary!$P$110:$P$186),0)</f>
        <v>0</v>
      </c>
      <c r="AI1695" s="689">
        <f t="shared" ca="1" si="390"/>
        <v>0</v>
      </c>
      <c r="AJ1695" s="688">
        <f>IFERROR(H1695/SUMIF(A:A,A1695,H:H)*SUMIF(Summary!$A$110:$A$186,'Operations Support'!A1695,Summary!$Q$110:$Q$186),0)</f>
        <v>0</v>
      </c>
      <c r="AK1695" s="688">
        <f t="shared" ca="1" si="391"/>
        <v>0</v>
      </c>
      <c r="AM1695" s="688">
        <f>IFERROR($H1695/SUMIF($A:$A,$A1695,$H:$H)*SUMIF(Summary!$A$230:$A$266,$A1695,Summary!$P$230:$P$266),0)</f>
        <v>0</v>
      </c>
      <c r="AN1695" s="688">
        <f>IFERROR($H1695/SUMIF($A:$A,$A1695,$H:$H)*(SUMIF(Summary!$A$230:$A$266,$A1695,Summary!$L$230:$L$266)+SUMIF(Summary!$A$281:$A$317,$A1695,Summary!$L$281:$L$317))-AM1695,0)</f>
        <v>0</v>
      </c>
      <c r="AO1695" s="688">
        <f>IFERROR($H1695/SUMIF($A:$A,$A1695,$H:$H)*SUMIF(Summary!$A$230:$A$266,$A1695,Summary!$Q$230:$Q$266),0)</f>
        <v>0</v>
      </c>
      <c r="AP1695" s="688">
        <f>IFERROR($H1695/SUMIF($A:$A,$A1695,$H:$H)*(SUMIF(Summary!$A$230:$A$266,$A1695,Summary!$L$230:$L$266)+SUMIF(Summary!$A$281:$A$317,$A1695,Summary!$L$281:$L$317))-AO1695,0)</f>
        <v>0</v>
      </c>
      <c r="AQ1695" s="306"/>
      <c r="AR1695" s="688">
        <f t="shared" ca="1" si="392"/>
        <v>0</v>
      </c>
      <c r="AS1695" s="688">
        <f t="shared" ca="1" si="393"/>
        <v>0</v>
      </c>
    </row>
    <row r="1696" spans="1:45" x14ac:dyDescent="0.2">
      <c r="A1696" s="423">
        <v>3644</v>
      </c>
      <c r="B1696" s="424">
        <v>1</v>
      </c>
      <c r="C1696" s="425" t="s">
        <v>311</v>
      </c>
      <c r="D1696" s="422">
        <f t="shared" si="394"/>
        <v>0</v>
      </c>
      <c r="E1696" s="422">
        <f t="shared" si="395"/>
        <v>0</v>
      </c>
      <c r="F1696" s="422">
        <f t="shared" si="396"/>
        <v>0</v>
      </c>
      <c r="G1696" s="422">
        <f t="shared" si="397"/>
        <v>0</v>
      </c>
      <c r="H1696" s="22">
        <f t="shared" si="398"/>
        <v>0</v>
      </c>
      <c r="I1696" s="116">
        <v>0</v>
      </c>
      <c r="J1696" s="116">
        <v>0</v>
      </c>
      <c r="K1696" s="116">
        <v>0</v>
      </c>
      <c r="L1696" s="116">
        <v>0</v>
      </c>
      <c r="M1696" s="22">
        <f t="shared" si="399"/>
        <v>0</v>
      </c>
      <c r="N1696" s="116">
        <v>0</v>
      </c>
      <c r="O1696" s="116">
        <v>0</v>
      </c>
      <c r="P1696" s="116">
        <v>0</v>
      </c>
      <c r="Q1696" s="116">
        <v>0</v>
      </c>
      <c r="R1696" s="22">
        <f t="shared" si="400"/>
        <v>0</v>
      </c>
      <c r="S1696" s="116">
        <v>0</v>
      </c>
      <c r="T1696" s="116">
        <v>0</v>
      </c>
      <c r="U1696" s="116">
        <v>0</v>
      </c>
      <c r="V1696" s="116">
        <v>0</v>
      </c>
      <c r="W1696" s="22">
        <f t="shared" si="401"/>
        <v>0</v>
      </c>
      <c r="X1696" s="22">
        <f t="shared" si="402"/>
        <v>0</v>
      </c>
      <c r="Y1696" s="22">
        <f ca="1">OFFSET('Cost Study'!$B$7,'Operations Support'!$C1696,'Operations Support'!$B1696)*$H1696</f>
        <v>0</v>
      </c>
      <c r="Z1696" s="23">
        <f ca="1">Y1696*'Cost Study'!$B$31</f>
        <v>0</v>
      </c>
      <c r="AA1696" s="23">
        <f ca="1">IF(A1696=10298,1.51,1)*IF($B1696&lt;3,$D1696*'Cost Study'!$B$32*OFFSET('Cost Study'!$B$7,'Operations Support'!$C1696,'Operations Support'!$B1696),0)</f>
        <v>0</v>
      </c>
      <c r="AB1696" s="24">
        <f ca="1">AA1696*'Cost Study'!$B$31</f>
        <v>0</v>
      </c>
      <c r="AC1696" s="23">
        <f ca="1">Y1696*'Cost Study'!$B$31</f>
        <v>0</v>
      </c>
      <c r="AD1696" s="24">
        <f ca="1">AA1696*'Cost Study'!$B$31</f>
        <v>0</v>
      </c>
      <c r="AE1696" s="377">
        <f t="shared" ca="1" si="403"/>
        <v>0</v>
      </c>
      <c r="AF1696" s="377">
        <f t="shared" ca="1" si="404"/>
        <v>0</v>
      </c>
      <c r="AH1696" s="688">
        <f>IFERROR($H1696/SUMIF($A:$A,$A1696,$H:$H)*SUMIF(Summary!$A$110:$A$186,$A1696,Summary!$P$110:$P$186),0)</f>
        <v>0</v>
      </c>
      <c r="AI1696" s="689">
        <f t="shared" ca="1" si="390"/>
        <v>0</v>
      </c>
      <c r="AJ1696" s="688">
        <f>IFERROR(H1696/SUMIF(A:A,A1696,H:H)*SUMIF(Summary!$A$110:$A$186,'Operations Support'!A1696,Summary!$Q$110:$Q$186),0)</f>
        <v>0</v>
      </c>
      <c r="AK1696" s="688">
        <f t="shared" ca="1" si="391"/>
        <v>0</v>
      </c>
      <c r="AM1696" s="688">
        <f>IFERROR($H1696/SUMIF($A:$A,$A1696,$H:$H)*SUMIF(Summary!$A$230:$A$266,$A1696,Summary!$P$230:$P$266),0)</f>
        <v>0</v>
      </c>
      <c r="AN1696" s="688">
        <f>IFERROR($H1696/SUMIF($A:$A,$A1696,$H:$H)*(SUMIF(Summary!$A$230:$A$266,$A1696,Summary!$L$230:$L$266)+SUMIF(Summary!$A$281:$A$317,$A1696,Summary!$L$281:$L$317))-AM1696,0)</f>
        <v>0</v>
      </c>
      <c r="AO1696" s="688">
        <f>IFERROR($H1696/SUMIF($A:$A,$A1696,$H:$H)*SUMIF(Summary!$A$230:$A$266,$A1696,Summary!$Q$230:$Q$266),0)</f>
        <v>0</v>
      </c>
      <c r="AP1696" s="688">
        <f>IFERROR($H1696/SUMIF($A:$A,$A1696,$H:$H)*(SUMIF(Summary!$A$230:$A$266,$A1696,Summary!$L$230:$L$266)+SUMIF(Summary!$A$281:$A$317,$A1696,Summary!$L$281:$L$317))-AO1696,0)</f>
        <v>0</v>
      </c>
      <c r="AQ1696" s="306"/>
      <c r="AR1696" s="688">
        <f t="shared" ca="1" si="392"/>
        <v>0</v>
      </c>
      <c r="AS1696" s="688">
        <f t="shared" ca="1" si="393"/>
        <v>0</v>
      </c>
    </row>
    <row r="1697" spans="1:45" x14ac:dyDescent="0.2">
      <c r="A1697" s="423">
        <v>3644</v>
      </c>
      <c r="B1697" s="424">
        <v>1</v>
      </c>
      <c r="C1697" s="425" t="s">
        <v>312</v>
      </c>
      <c r="D1697" s="422">
        <f t="shared" si="394"/>
        <v>0</v>
      </c>
      <c r="E1697" s="422">
        <f t="shared" si="395"/>
        <v>0</v>
      </c>
      <c r="F1697" s="422">
        <f t="shared" si="396"/>
        <v>0</v>
      </c>
      <c r="G1697" s="422">
        <f t="shared" si="397"/>
        <v>0</v>
      </c>
      <c r="H1697" s="22">
        <f t="shared" si="398"/>
        <v>0</v>
      </c>
      <c r="I1697" s="116">
        <v>0</v>
      </c>
      <c r="J1697" s="116">
        <v>0</v>
      </c>
      <c r="K1697" s="116">
        <v>0</v>
      </c>
      <c r="L1697" s="116">
        <v>0</v>
      </c>
      <c r="M1697" s="22">
        <f t="shared" si="399"/>
        <v>0</v>
      </c>
      <c r="N1697" s="116">
        <v>0</v>
      </c>
      <c r="O1697" s="116">
        <v>0</v>
      </c>
      <c r="P1697" s="116">
        <v>0</v>
      </c>
      <c r="Q1697" s="116">
        <v>0</v>
      </c>
      <c r="R1697" s="22">
        <f t="shared" si="400"/>
        <v>0</v>
      </c>
      <c r="S1697" s="116">
        <v>0</v>
      </c>
      <c r="T1697" s="116">
        <v>0</v>
      </c>
      <c r="U1697" s="116">
        <v>0</v>
      </c>
      <c r="V1697" s="116">
        <v>0</v>
      </c>
      <c r="W1697" s="22">
        <f t="shared" si="401"/>
        <v>0</v>
      </c>
      <c r="X1697" s="22">
        <f t="shared" si="402"/>
        <v>0</v>
      </c>
      <c r="Y1697" s="22">
        <f ca="1">OFFSET('Cost Study'!$B$7,'Operations Support'!$C1697,'Operations Support'!$B1697)*$H1697</f>
        <v>0</v>
      </c>
      <c r="Z1697" s="23">
        <f ca="1">Y1697*'Cost Study'!$B$31</f>
        <v>0</v>
      </c>
      <c r="AA1697" s="23">
        <f ca="1">IF(A1697=10298,1.51,1)*IF($B1697&lt;3,$D1697*'Cost Study'!$B$32*OFFSET('Cost Study'!$B$7,'Operations Support'!$C1697,'Operations Support'!$B1697),0)</f>
        <v>0</v>
      </c>
      <c r="AB1697" s="24">
        <f ca="1">AA1697*'Cost Study'!$B$31</f>
        <v>0</v>
      </c>
      <c r="AC1697" s="23">
        <f ca="1">Y1697*'Cost Study'!$B$31</f>
        <v>0</v>
      </c>
      <c r="AD1697" s="24">
        <f ca="1">AA1697*'Cost Study'!$B$31</f>
        <v>0</v>
      </c>
      <c r="AE1697" s="377">
        <f t="shared" ca="1" si="403"/>
        <v>0</v>
      </c>
      <c r="AF1697" s="377">
        <f t="shared" ca="1" si="404"/>
        <v>0</v>
      </c>
      <c r="AH1697" s="688">
        <f>IFERROR($H1697/SUMIF($A:$A,$A1697,$H:$H)*SUMIF(Summary!$A$110:$A$186,$A1697,Summary!$P$110:$P$186),0)</f>
        <v>0</v>
      </c>
      <c r="AI1697" s="689">
        <f t="shared" ca="1" si="390"/>
        <v>0</v>
      </c>
      <c r="AJ1697" s="688">
        <f>IFERROR(H1697/SUMIF(A:A,A1697,H:H)*SUMIF(Summary!$A$110:$A$186,'Operations Support'!A1697,Summary!$Q$110:$Q$186),0)</f>
        <v>0</v>
      </c>
      <c r="AK1697" s="688">
        <f t="shared" ca="1" si="391"/>
        <v>0</v>
      </c>
      <c r="AM1697" s="688">
        <f>IFERROR($H1697/SUMIF($A:$A,$A1697,$H:$H)*SUMIF(Summary!$A$230:$A$266,$A1697,Summary!$P$230:$P$266),0)</f>
        <v>0</v>
      </c>
      <c r="AN1697" s="688">
        <f>IFERROR($H1697/SUMIF($A:$A,$A1697,$H:$H)*(SUMIF(Summary!$A$230:$A$266,$A1697,Summary!$L$230:$L$266)+SUMIF(Summary!$A$281:$A$317,$A1697,Summary!$L$281:$L$317))-AM1697,0)</f>
        <v>0</v>
      </c>
      <c r="AO1697" s="688">
        <f>IFERROR($H1697/SUMIF($A:$A,$A1697,$H:$H)*SUMIF(Summary!$A$230:$A$266,$A1697,Summary!$Q$230:$Q$266),0)</f>
        <v>0</v>
      </c>
      <c r="AP1697" s="688">
        <f>IFERROR($H1697/SUMIF($A:$A,$A1697,$H:$H)*(SUMIF(Summary!$A$230:$A$266,$A1697,Summary!$L$230:$L$266)+SUMIF(Summary!$A$281:$A$317,$A1697,Summary!$L$281:$L$317))-AO1697,0)</f>
        <v>0</v>
      </c>
      <c r="AQ1697" s="306"/>
      <c r="AR1697" s="688">
        <f t="shared" ca="1" si="392"/>
        <v>0</v>
      </c>
      <c r="AS1697" s="688">
        <f t="shared" ca="1" si="393"/>
        <v>0</v>
      </c>
    </row>
    <row r="1698" spans="1:45" x14ac:dyDescent="0.2">
      <c r="A1698" s="423">
        <v>3644</v>
      </c>
      <c r="B1698" s="424">
        <v>1</v>
      </c>
      <c r="C1698" s="425" t="s">
        <v>313</v>
      </c>
      <c r="D1698" s="422">
        <f t="shared" si="394"/>
        <v>2083</v>
      </c>
      <c r="E1698" s="422">
        <f t="shared" si="395"/>
        <v>0</v>
      </c>
      <c r="F1698" s="422">
        <f t="shared" si="396"/>
        <v>6941</v>
      </c>
      <c r="G1698" s="422">
        <f t="shared" si="397"/>
        <v>0</v>
      </c>
      <c r="H1698" s="22">
        <f t="shared" si="398"/>
        <v>9024</v>
      </c>
      <c r="I1698" s="116">
        <v>985</v>
      </c>
      <c r="J1698" s="116">
        <v>0</v>
      </c>
      <c r="K1698" s="116">
        <v>3031</v>
      </c>
      <c r="L1698" s="116">
        <v>0</v>
      </c>
      <c r="M1698" s="22">
        <f t="shared" si="399"/>
        <v>4016</v>
      </c>
      <c r="N1698" s="116">
        <v>1026</v>
      </c>
      <c r="O1698" s="116">
        <v>0</v>
      </c>
      <c r="P1698" s="116">
        <v>3169</v>
      </c>
      <c r="Q1698" s="116">
        <v>0</v>
      </c>
      <c r="R1698" s="22">
        <f t="shared" si="400"/>
        <v>4195</v>
      </c>
      <c r="S1698" s="116">
        <v>72</v>
      </c>
      <c r="T1698" s="116">
        <v>0</v>
      </c>
      <c r="U1698" s="116">
        <v>741</v>
      </c>
      <c r="V1698" s="116">
        <v>0</v>
      </c>
      <c r="W1698" s="22">
        <f t="shared" si="401"/>
        <v>813</v>
      </c>
      <c r="X1698" s="22">
        <f t="shared" si="402"/>
        <v>300.8</v>
      </c>
      <c r="Y1698" s="22">
        <f ca="1">OFFSET('Cost Study'!$B$7,'Operations Support'!$C1698,'Operations Support'!$B1698)*$H1698</f>
        <v>8753.2800000000007</v>
      </c>
      <c r="Z1698" s="23">
        <f ca="1">Y1698*'Cost Study'!$B$31</f>
        <v>488887.5811445181</v>
      </c>
      <c r="AA1698" s="23">
        <f ca="1">IF(A1698=10298,1.51,1)*IF($B1698&lt;3,$D1698*'Cost Study'!$B$32*OFFSET('Cost Study'!$B$7,'Operations Support'!$C1698,'Operations Support'!$B1698),0)</f>
        <v>202.05100000000002</v>
      </c>
      <c r="AB1698" s="24">
        <f ca="1">AA1698*'Cost Study'!$B$31</f>
        <v>11284.938292597863</v>
      </c>
      <c r="AC1698" s="23">
        <f ca="1">Y1698*'Cost Study'!$B$31</f>
        <v>488887.5811445181</v>
      </c>
      <c r="AD1698" s="24">
        <f ca="1">AA1698*'Cost Study'!$B$31</f>
        <v>11284.938292597863</v>
      </c>
      <c r="AE1698" s="377">
        <f t="shared" ca="1" si="403"/>
        <v>500172.51943711599</v>
      </c>
      <c r="AF1698" s="377">
        <f t="shared" ca="1" si="404"/>
        <v>500172.51943711599</v>
      </c>
      <c r="AH1698" s="688">
        <f>IFERROR($H1698/SUMIF($A:$A,$A1698,$H:$H)*SUMIF(Summary!$A$110:$A$186,$A1698,Summary!$P$110:$P$186),0)</f>
        <v>293887.0422645575</v>
      </c>
      <c r="AI1698" s="689">
        <f t="shared" ca="1" si="390"/>
        <v>206285.47717255849</v>
      </c>
      <c r="AJ1698" s="688">
        <f>IFERROR(H1698/SUMIF(A:A,A1698,H:H)*SUMIF(Summary!$A$110:$A$186,'Operations Support'!A1698,Summary!$Q$110:$Q$186),0)</f>
        <v>295863.21831783885</v>
      </c>
      <c r="AK1698" s="688">
        <f t="shared" ca="1" si="391"/>
        <v>204309.30111927714</v>
      </c>
      <c r="AM1698" s="688">
        <f>IFERROR($H1698/SUMIF($A:$A,$A1698,$H:$H)*SUMIF(Summary!$A$230:$A$266,$A1698,Summary!$P$230:$P$266),0)</f>
        <v>55603.838961496091</v>
      </c>
      <c r="AN1698" s="688">
        <f>IFERROR($H1698/SUMIF($A:$A,$A1698,$H:$H)*(SUMIF(Summary!$A$230:$A$266,$A1698,Summary!$L$230:$L$266)+SUMIF(Summary!$A$281:$A$317,$A1698,Summary!$L$281:$L$317))-AM1698,0)</f>
        <v>193285.13777592627</v>
      </c>
      <c r="AO1698" s="688">
        <f>IFERROR($H1698/SUMIF($A:$A,$A1698,$H:$H)*SUMIF(Summary!$A$230:$A$266,$A1698,Summary!$Q$230:$Q$266),0)</f>
        <v>55977.734231527436</v>
      </c>
      <c r="AP1698" s="688">
        <f>IFERROR($H1698/SUMIF($A:$A,$A1698,$H:$H)*(SUMIF(Summary!$A$230:$A$266,$A1698,Summary!$L$230:$L$266)+SUMIF(Summary!$A$281:$A$317,$A1698,Summary!$L$281:$L$317))-AO1698,0)</f>
        <v>192911.24250589492</v>
      </c>
      <c r="AQ1698" s="306"/>
      <c r="AR1698" s="688">
        <f t="shared" ca="1" si="392"/>
        <v>399570.61494848476</v>
      </c>
      <c r="AS1698" s="688">
        <f t="shared" ca="1" si="393"/>
        <v>397220.54362517205</v>
      </c>
    </row>
    <row r="1699" spans="1:45" x14ac:dyDescent="0.2">
      <c r="A1699" s="423">
        <v>3644</v>
      </c>
      <c r="B1699" s="424">
        <v>1</v>
      </c>
      <c r="C1699" s="425" t="s">
        <v>314</v>
      </c>
      <c r="D1699" s="422">
        <f t="shared" si="394"/>
        <v>0</v>
      </c>
      <c r="E1699" s="422">
        <f t="shared" si="395"/>
        <v>0</v>
      </c>
      <c r="F1699" s="422">
        <f t="shared" si="396"/>
        <v>0</v>
      </c>
      <c r="G1699" s="422">
        <f t="shared" si="397"/>
        <v>0</v>
      </c>
      <c r="H1699" s="22">
        <f t="shared" si="398"/>
        <v>0</v>
      </c>
      <c r="I1699" s="116">
        <v>0</v>
      </c>
      <c r="J1699" s="116">
        <v>0</v>
      </c>
      <c r="K1699" s="116">
        <v>0</v>
      </c>
      <c r="L1699" s="116">
        <v>0</v>
      </c>
      <c r="M1699" s="22">
        <f t="shared" si="399"/>
        <v>0</v>
      </c>
      <c r="N1699" s="116">
        <v>0</v>
      </c>
      <c r="O1699" s="116">
        <v>0</v>
      </c>
      <c r="P1699" s="116">
        <v>0</v>
      </c>
      <c r="Q1699" s="116">
        <v>0</v>
      </c>
      <c r="R1699" s="22">
        <f t="shared" si="400"/>
        <v>0</v>
      </c>
      <c r="S1699" s="116">
        <v>0</v>
      </c>
      <c r="T1699" s="116">
        <v>0</v>
      </c>
      <c r="U1699" s="116">
        <v>0</v>
      </c>
      <c r="V1699" s="116">
        <v>0</v>
      </c>
      <c r="W1699" s="22">
        <f t="shared" si="401"/>
        <v>0</v>
      </c>
      <c r="X1699" s="22">
        <f t="shared" si="402"/>
        <v>0</v>
      </c>
      <c r="Y1699" s="22">
        <f ca="1">OFFSET('Cost Study'!$B$7,'Operations Support'!$C1699,'Operations Support'!$B1699)*$H1699</f>
        <v>0</v>
      </c>
      <c r="Z1699" s="23">
        <f ca="1">Y1699*'Cost Study'!$B$31</f>
        <v>0</v>
      </c>
      <c r="AA1699" s="23">
        <f ca="1">IF(A1699=10298,1.51,1)*IF($B1699&lt;3,$D1699*'Cost Study'!$B$32*OFFSET('Cost Study'!$B$7,'Operations Support'!$C1699,'Operations Support'!$B1699),0)</f>
        <v>0</v>
      </c>
      <c r="AB1699" s="24">
        <f ca="1">AA1699*'Cost Study'!$B$31</f>
        <v>0</v>
      </c>
      <c r="AC1699" s="23">
        <f ca="1">Y1699*'Cost Study'!$B$31</f>
        <v>0</v>
      </c>
      <c r="AD1699" s="24">
        <f ca="1">AA1699*'Cost Study'!$B$31</f>
        <v>0</v>
      </c>
      <c r="AE1699" s="377">
        <f t="shared" ca="1" si="403"/>
        <v>0</v>
      </c>
      <c r="AF1699" s="377">
        <f t="shared" ca="1" si="404"/>
        <v>0</v>
      </c>
      <c r="AH1699" s="688">
        <f>IFERROR($H1699/SUMIF($A:$A,$A1699,$H:$H)*SUMIF(Summary!$A$110:$A$186,$A1699,Summary!$P$110:$P$186),0)</f>
        <v>0</v>
      </c>
      <c r="AI1699" s="689">
        <f t="shared" ca="1" si="390"/>
        <v>0</v>
      </c>
      <c r="AJ1699" s="688">
        <f>IFERROR(H1699/SUMIF(A:A,A1699,H:H)*SUMIF(Summary!$A$110:$A$186,'Operations Support'!A1699,Summary!$Q$110:$Q$186),0)</f>
        <v>0</v>
      </c>
      <c r="AK1699" s="688">
        <f t="shared" ca="1" si="391"/>
        <v>0</v>
      </c>
      <c r="AM1699" s="688">
        <f>IFERROR($H1699/SUMIF($A:$A,$A1699,$H:$H)*SUMIF(Summary!$A$230:$A$266,$A1699,Summary!$P$230:$P$266),0)</f>
        <v>0</v>
      </c>
      <c r="AN1699" s="688">
        <f>IFERROR($H1699/SUMIF($A:$A,$A1699,$H:$H)*(SUMIF(Summary!$A$230:$A$266,$A1699,Summary!$L$230:$L$266)+SUMIF(Summary!$A$281:$A$317,$A1699,Summary!$L$281:$L$317))-AM1699,0)</f>
        <v>0</v>
      </c>
      <c r="AO1699" s="688">
        <f>IFERROR($H1699/SUMIF($A:$A,$A1699,$H:$H)*SUMIF(Summary!$A$230:$A$266,$A1699,Summary!$Q$230:$Q$266),0)</f>
        <v>0</v>
      </c>
      <c r="AP1699" s="688">
        <f>IFERROR($H1699/SUMIF($A:$A,$A1699,$H:$H)*(SUMIF(Summary!$A$230:$A$266,$A1699,Summary!$L$230:$L$266)+SUMIF(Summary!$A$281:$A$317,$A1699,Summary!$L$281:$L$317))-AO1699,0)</f>
        <v>0</v>
      </c>
      <c r="AQ1699" s="306"/>
      <c r="AR1699" s="688">
        <f t="shared" ca="1" si="392"/>
        <v>0</v>
      </c>
      <c r="AS1699" s="688">
        <f t="shared" ca="1" si="393"/>
        <v>0</v>
      </c>
    </row>
    <row r="1700" spans="1:45" x14ac:dyDescent="0.2">
      <c r="A1700" s="423">
        <v>3644</v>
      </c>
      <c r="B1700" s="424">
        <v>1</v>
      </c>
      <c r="C1700" s="425" t="s">
        <v>315</v>
      </c>
      <c r="D1700" s="422">
        <f t="shared" si="394"/>
        <v>4257</v>
      </c>
      <c r="E1700" s="422">
        <f t="shared" si="395"/>
        <v>0</v>
      </c>
      <c r="F1700" s="422">
        <f t="shared" si="396"/>
        <v>23514</v>
      </c>
      <c r="G1700" s="422">
        <f t="shared" si="397"/>
        <v>0</v>
      </c>
      <c r="H1700" s="22">
        <f t="shared" si="398"/>
        <v>27771</v>
      </c>
      <c r="I1700" s="116">
        <v>1907</v>
      </c>
      <c r="J1700" s="116">
        <v>0</v>
      </c>
      <c r="K1700" s="116">
        <v>11668</v>
      </c>
      <c r="L1700" s="116">
        <v>0</v>
      </c>
      <c r="M1700" s="22">
        <f t="shared" si="399"/>
        <v>13575</v>
      </c>
      <c r="N1700" s="116">
        <v>2112</v>
      </c>
      <c r="O1700" s="116">
        <v>0</v>
      </c>
      <c r="P1700" s="116">
        <v>10358</v>
      </c>
      <c r="Q1700" s="116">
        <v>0</v>
      </c>
      <c r="R1700" s="22">
        <f t="shared" si="400"/>
        <v>12470</v>
      </c>
      <c r="S1700" s="116">
        <v>238</v>
      </c>
      <c r="T1700" s="116">
        <v>0</v>
      </c>
      <c r="U1700" s="116">
        <v>1488</v>
      </c>
      <c r="V1700" s="116">
        <v>0</v>
      </c>
      <c r="W1700" s="22">
        <f t="shared" si="401"/>
        <v>1726</v>
      </c>
      <c r="X1700" s="22">
        <f t="shared" si="402"/>
        <v>925.7</v>
      </c>
      <c r="Y1700" s="22">
        <f ca="1">OFFSET('Cost Study'!$B$7,'Operations Support'!$C1700,'Operations Support'!$B1700)*$H1700</f>
        <v>31381.229999999996</v>
      </c>
      <c r="Z1700" s="23">
        <f ca="1">Y1700*'Cost Study'!$B$31</f>
        <v>1752702.2588149565</v>
      </c>
      <c r="AA1700" s="23">
        <f ca="1">IF(A1700=10298,1.51,1)*IF($B1700&lt;3,$D1700*'Cost Study'!$B$32*OFFSET('Cost Study'!$B$7,'Operations Support'!$C1700,'Operations Support'!$B1700),0)</f>
        <v>481.041</v>
      </c>
      <c r="AB1700" s="24">
        <f ca="1">AA1700*'Cost Study'!$B$31</f>
        <v>26867.068221437006</v>
      </c>
      <c r="AC1700" s="23">
        <f ca="1">Y1700*'Cost Study'!$B$31</f>
        <v>1752702.2588149565</v>
      </c>
      <c r="AD1700" s="24">
        <f ca="1">AA1700*'Cost Study'!$B$31</f>
        <v>26867.068221437006</v>
      </c>
      <c r="AE1700" s="377">
        <f t="shared" ca="1" si="403"/>
        <v>1779569.3270363936</v>
      </c>
      <c r="AF1700" s="377">
        <f t="shared" ca="1" si="404"/>
        <v>1779569.3270363936</v>
      </c>
      <c r="AH1700" s="688">
        <f>IFERROR($H1700/SUMIF($A:$A,$A1700,$H:$H)*SUMIF(Summary!$A$110:$A$186,$A1700,Summary!$P$110:$P$186),0)</f>
        <v>904425.64835206419</v>
      </c>
      <c r="AI1700" s="689">
        <f t="shared" ca="1" si="390"/>
        <v>875143.67868432938</v>
      </c>
      <c r="AJ1700" s="688">
        <f>IFERROR(H1700/SUMIF(A:A,A1700,H:H)*SUMIF(Summary!$A$110:$A$186,'Operations Support'!A1700,Summary!$Q$110:$Q$186),0)</f>
        <v>910507.25131922693</v>
      </c>
      <c r="AK1700" s="688">
        <f t="shared" ca="1" si="391"/>
        <v>869062.07571716665</v>
      </c>
      <c r="AM1700" s="688">
        <f>IFERROR($H1700/SUMIF($A:$A,$A1700,$H:$H)*SUMIF(Summary!$A$230:$A$266,$A1700,Summary!$P$230:$P$266),0)</f>
        <v>171118.59616574779</v>
      </c>
      <c r="AN1700" s="688">
        <f>IFERROR($H1700/SUMIF($A:$A,$A1700,$H:$H)*(SUMIF(Summary!$A$230:$A$266,$A1700,Summary!$L$230:$L$266)+SUMIF(Summary!$A$281:$A$317,$A1700,Summary!$L$281:$L$317))-AM1700,0)</f>
        <v>594827.30066215084</v>
      </c>
      <c r="AO1700" s="688">
        <f>IFERROR($H1700/SUMIF($A:$A,$A1700,$H:$H)*SUMIF(Summary!$A$230:$A$266,$A1700,Summary!$Q$230:$Q$266),0)</f>
        <v>172269.24394323453</v>
      </c>
      <c r="AP1700" s="688">
        <f>IFERROR($H1700/SUMIF($A:$A,$A1700,$H:$H)*(SUMIF(Summary!$A$230:$A$266,$A1700,Summary!$L$230:$L$266)+SUMIF(Summary!$A$281:$A$317,$A1700,Summary!$L$281:$L$317))-AO1700,0)</f>
        <v>593676.65288466401</v>
      </c>
      <c r="AQ1700" s="306"/>
      <c r="AR1700" s="688">
        <f t="shared" ca="1" si="392"/>
        <v>1469970.9793464802</v>
      </c>
      <c r="AS1700" s="688">
        <f t="shared" ca="1" si="393"/>
        <v>1462738.7286018305</v>
      </c>
    </row>
    <row r="1701" spans="1:45" x14ac:dyDescent="0.2">
      <c r="A1701" s="423">
        <v>3644</v>
      </c>
      <c r="B1701" s="424">
        <v>1</v>
      </c>
      <c r="C1701" s="425" t="s">
        <v>316</v>
      </c>
      <c r="D1701" s="422">
        <f t="shared" si="394"/>
        <v>0</v>
      </c>
      <c r="E1701" s="422">
        <f t="shared" si="395"/>
        <v>0</v>
      </c>
      <c r="F1701" s="422">
        <f t="shared" si="396"/>
        <v>0</v>
      </c>
      <c r="G1701" s="422">
        <f t="shared" si="397"/>
        <v>0</v>
      </c>
      <c r="H1701" s="22">
        <f t="shared" si="398"/>
        <v>0</v>
      </c>
      <c r="I1701" s="116">
        <v>0</v>
      </c>
      <c r="J1701" s="116">
        <v>0</v>
      </c>
      <c r="K1701" s="116">
        <v>0</v>
      </c>
      <c r="L1701" s="116">
        <v>0</v>
      </c>
      <c r="M1701" s="22">
        <f t="shared" si="399"/>
        <v>0</v>
      </c>
      <c r="N1701" s="116">
        <v>0</v>
      </c>
      <c r="O1701" s="116">
        <v>0</v>
      </c>
      <c r="P1701" s="116">
        <v>0</v>
      </c>
      <c r="Q1701" s="116">
        <v>0</v>
      </c>
      <c r="R1701" s="22">
        <f t="shared" si="400"/>
        <v>0</v>
      </c>
      <c r="S1701" s="116">
        <v>0</v>
      </c>
      <c r="T1701" s="116">
        <v>0</v>
      </c>
      <c r="U1701" s="116">
        <v>0</v>
      </c>
      <c r="V1701" s="116">
        <v>0</v>
      </c>
      <c r="W1701" s="22">
        <f t="shared" si="401"/>
        <v>0</v>
      </c>
      <c r="X1701" s="22">
        <f t="shared" si="402"/>
        <v>0</v>
      </c>
      <c r="Y1701" s="22">
        <f ca="1">OFFSET('Cost Study'!$B$7,'Operations Support'!$C1701,'Operations Support'!$B1701)*$H1701</f>
        <v>0</v>
      </c>
      <c r="Z1701" s="23">
        <f ca="1">Y1701*'Cost Study'!$B$31</f>
        <v>0</v>
      </c>
      <c r="AA1701" s="23">
        <f ca="1">IF(A1701=10298,1.51,1)*IF($B1701&lt;3,$D1701*'Cost Study'!$B$32*OFFSET('Cost Study'!$B$7,'Operations Support'!$C1701,'Operations Support'!$B1701),0)</f>
        <v>0</v>
      </c>
      <c r="AB1701" s="24">
        <f ca="1">AA1701*'Cost Study'!$B$31</f>
        <v>0</v>
      </c>
      <c r="AC1701" s="23">
        <f ca="1">Y1701*'Cost Study'!$B$31</f>
        <v>0</v>
      </c>
      <c r="AD1701" s="24">
        <f ca="1">AA1701*'Cost Study'!$B$31</f>
        <v>0</v>
      </c>
      <c r="AE1701" s="377">
        <f t="shared" ca="1" si="403"/>
        <v>0</v>
      </c>
      <c r="AF1701" s="377">
        <f t="shared" ca="1" si="404"/>
        <v>0</v>
      </c>
      <c r="AH1701" s="688">
        <f>IFERROR($H1701/SUMIF($A:$A,$A1701,$H:$H)*SUMIF(Summary!$A$110:$A$186,$A1701,Summary!$P$110:$P$186),0)</f>
        <v>0</v>
      </c>
      <c r="AI1701" s="689">
        <f t="shared" ca="1" si="390"/>
        <v>0</v>
      </c>
      <c r="AJ1701" s="688">
        <f>IFERROR(H1701/SUMIF(A:A,A1701,H:H)*SUMIF(Summary!$A$110:$A$186,'Operations Support'!A1701,Summary!$Q$110:$Q$186),0)</f>
        <v>0</v>
      </c>
      <c r="AK1701" s="688">
        <f t="shared" ca="1" si="391"/>
        <v>0</v>
      </c>
      <c r="AM1701" s="688">
        <f>IFERROR($H1701/SUMIF($A:$A,$A1701,$H:$H)*SUMIF(Summary!$A$230:$A$266,$A1701,Summary!$P$230:$P$266),0)</f>
        <v>0</v>
      </c>
      <c r="AN1701" s="688">
        <f>IFERROR($H1701/SUMIF($A:$A,$A1701,$H:$H)*(SUMIF(Summary!$A$230:$A$266,$A1701,Summary!$L$230:$L$266)+SUMIF(Summary!$A$281:$A$317,$A1701,Summary!$L$281:$L$317))-AM1701,0)</f>
        <v>0</v>
      </c>
      <c r="AO1701" s="688">
        <f>IFERROR($H1701/SUMIF($A:$A,$A1701,$H:$H)*SUMIF(Summary!$A$230:$A$266,$A1701,Summary!$Q$230:$Q$266),0)</f>
        <v>0</v>
      </c>
      <c r="AP1701" s="688">
        <f>IFERROR($H1701/SUMIF($A:$A,$A1701,$H:$H)*(SUMIF(Summary!$A$230:$A$266,$A1701,Summary!$L$230:$L$266)+SUMIF(Summary!$A$281:$A$317,$A1701,Summary!$L$281:$L$317))-AO1701,0)</f>
        <v>0</v>
      </c>
      <c r="AQ1701" s="306"/>
      <c r="AR1701" s="688">
        <f t="shared" ca="1" si="392"/>
        <v>0</v>
      </c>
      <c r="AS1701" s="688">
        <f t="shared" ca="1" si="393"/>
        <v>0</v>
      </c>
    </row>
    <row r="1702" spans="1:45" x14ac:dyDescent="0.2">
      <c r="A1702" s="423">
        <v>3644</v>
      </c>
      <c r="B1702" s="424">
        <v>1</v>
      </c>
      <c r="C1702" s="425" t="s">
        <v>317</v>
      </c>
      <c r="D1702" s="422">
        <f t="shared" si="394"/>
        <v>0</v>
      </c>
      <c r="E1702" s="422">
        <f t="shared" si="395"/>
        <v>0</v>
      </c>
      <c r="F1702" s="422">
        <f t="shared" si="396"/>
        <v>88</v>
      </c>
      <c r="G1702" s="422">
        <f t="shared" si="397"/>
        <v>0</v>
      </c>
      <c r="H1702" s="22">
        <f t="shared" si="398"/>
        <v>88</v>
      </c>
      <c r="I1702" s="116">
        <v>0</v>
      </c>
      <c r="J1702" s="116">
        <v>0</v>
      </c>
      <c r="K1702" s="116">
        <v>5</v>
      </c>
      <c r="L1702" s="116">
        <v>0</v>
      </c>
      <c r="M1702" s="22">
        <f t="shared" si="399"/>
        <v>5</v>
      </c>
      <c r="N1702" s="116">
        <v>0</v>
      </c>
      <c r="O1702" s="116">
        <v>0</v>
      </c>
      <c r="P1702" s="116">
        <v>20</v>
      </c>
      <c r="Q1702" s="116">
        <v>0</v>
      </c>
      <c r="R1702" s="22">
        <f t="shared" si="400"/>
        <v>20</v>
      </c>
      <c r="S1702" s="116">
        <v>0</v>
      </c>
      <c r="T1702" s="116">
        <v>0</v>
      </c>
      <c r="U1702" s="116">
        <v>63</v>
      </c>
      <c r="V1702" s="116">
        <v>0</v>
      </c>
      <c r="W1702" s="22">
        <f t="shared" si="401"/>
        <v>63</v>
      </c>
      <c r="X1702" s="22">
        <f t="shared" si="402"/>
        <v>2.9333333333333331</v>
      </c>
      <c r="Y1702" s="22">
        <f ca="1">OFFSET('Cost Study'!$B$7,'Operations Support'!$C1702,'Operations Support'!$B1702)*$H1702</f>
        <v>176</v>
      </c>
      <c r="Z1702" s="23">
        <f ca="1">Y1702*'Cost Study'!$B$31</f>
        <v>9829.939666209144</v>
      </c>
      <c r="AA1702" s="23">
        <f ca="1">IF(A1702=10298,1.51,1)*IF($B1702&lt;3,$D1702*'Cost Study'!$B$32*OFFSET('Cost Study'!$B$7,'Operations Support'!$C1702,'Operations Support'!$B1702),0)</f>
        <v>0</v>
      </c>
      <c r="AB1702" s="24">
        <f ca="1">AA1702*'Cost Study'!$B$31</f>
        <v>0</v>
      </c>
      <c r="AC1702" s="23">
        <f ca="1">Y1702*'Cost Study'!$B$31</f>
        <v>9829.939666209144</v>
      </c>
      <c r="AD1702" s="24">
        <f ca="1">AA1702*'Cost Study'!$B$31</f>
        <v>0</v>
      </c>
      <c r="AE1702" s="377">
        <f t="shared" ca="1" si="403"/>
        <v>9829.939666209144</v>
      </c>
      <c r="AF1702" s="377">
        <f t="shared" ca="1" si="404"/>
        <v>9829.939666209144</v>
      </c>
      <c r="AH1702" s="688">
        <f>IFERROR($H1702/SUMIF($A:$A,$A1702,$H:$H)*SUMIF(Summary!$A$110:$A$186,$A1702,Summary!$P$110:$P$186),0)</f>
        <v>2865.9197383955079</v>
      </c>
      <c r="AI1702" s="689">
        <f t="shared" ca="1" si="390"/>
        <v>6964.0199278136361</v>
      </c>
      <c r="AJ1702" s="688">
        <f>IFERROR(H1702/SUMIF(A:A,A1702,H:H)*SUMIF(Summary!$A$110:$A$186,'Operations Support'!A1702,Summary!$Q$110:$Q$186),0)</f>
        <v>2885.1909587732512</v>
      </c>
      <c r="AK1702" s="688">
        <f t="shared" ca="1" si="391"/>
        <v>6944.7487074358924</v>
      </c>
      <c r="AM1702" s="688">
        <f>IFERROR($H1702/SUMIF($A:$A,$A1702,$H:$H)*SUMIF(Summary!$A$230:$A$266,$A1702,Summary!$P$230:$P$266),0)</f>
        <v>542.23601824153991</v>
      </c>
      <c r="AN1702" s="688">
        <f>IFERROR($H1702/SUMIF($A:$A,$A1702,$H:$H)*(SUMIF(Summary!$A$230:$A$266,$A1702,Summary!$L$230:$L$266)+SUMIF(Summary!$A$281:$A$317,$A1702,Summary!$L$281:$L$317))-AM1702,0)</f>
        <v>1884.8727974602734</v>
      </c>
      <c r="AO1702" s="688">
        <f>IFERROR($H1702/SUMIF($A:$A,$A1702,$H:$H)*SUMIF(Summary!$A$230:$A$266,$A1702,Summary!$Q$230:$Q$266),0)</f>
        <v>545.88216005922141</v>
      </c>
      <c r="AP1702" s="688">
        <f>IFERROR($H1702/SUMIF($A:$A,$A1702,$H:$H)*(SUMIF(Summary!$A$230:$A$266,$A1702,Summary!$L$230:$L$266)+SUMIF(Summary!$A$281:$A$317,$A1702,Summary!$L$281:$L$317))-AO1702,0)</f>
        <v>1881.226655642592</v>
      </c>
      <c r="AQ1702" s="306"/>
      <c r="AR1702" s="688">
        <f t="shared" ca="1" si="392"/>
        <v>8848.8927252739086</v>
      </c>
      <c r="AS1702" s="688">
        <f t="shared" ca="1" si="393"/>
        <v>8825.9753630784835</v>
      </c>
    </row>
    <row r="1703" spans="1:45" x14ac:dyDescent="0.2">
      <c r="A1703" s="423">
        <v>3644</v>
      </c>
      <c r="B1703" s="424">
        <v>1</v>
      </c>
      <c r="C1703" s="425" t="s">
        <v>318</v>
      </c>
      <c r="D1703" s="422">
        <f t="shared" si="394"/>
        <v>93</v>
      </c>
      <c r="E1703" s="422">
        <f t="shared" si="395"/>
        <v>0</v>
      </c>
      <c r="F1703" s="422">
        <f t="shared" si="396"/>
        <v>1951</v>
      </c>
      <c r="G1703" s="422">
        <f t="shared" si="397"/>
        <v>0</v>
      </c>
      <c r="H1703" s="22">
        <f t="shared" si="398"/>
        <v>2044</v>
      </c>
      <c r="I1703" s="116">
        <v>27</v>
      </c>
      <c r="J1703" s="116">
        <v>0</v>
      </c>
      <c r="K1703" s="116">
        <v>1001</v>
      </c>
      <c r="L1703" s="116">
        <v>0</v>
      </c>
      <c r="M1703" s="22">
        <f t="shared" si="399"/>
        <v>1028</v>
      </c>
      <c r="N1703" s="116">
        <v>66</v>
      </c>
      <c r="O1703" s="116">
        <v>0</v>
      </c>
      <c r="P1703" s="116">
        <v>851</v>
      </c>
      <c r="Q1703" s="116">
        <v>0</v>
      </c>
      <c r="R1703" s="22">
        <f t="shared" si="400"/>
        <v>917</v>
      </c>
      <c r="S1703" s="116">
        <v>0</v>
      </c>
      <c r="T1703" s="116">
        <v>0</v>
      </c>
      <c r="U1703" s="116">
        <v>99</v>
      </c>
      <c r="V1703" s="116">
        <v>0</v>
      </c>
      <c r="W1703" s="22">
        <f t="shared" si="401"/>
        <v>99</v>
      </c>
      <c r="X1703" s="22">
        <f t="shared" si="402"/>
        <v>68.13333333333334</v>
      </c>
      <c r="Y1703" s="22">
        <f ca="1">OFFSET('Cost Study'!$B$7,'Operations Support'!$C1703,'Operations Support'!$B1703)*$H1703</f>
        <v>3904.04</v>
      </c>
      <c r="Z1703" s="23">
        <f ca="1">Y1703*'Cost Study'!$B$31</f>
        <v>218048.16849129059</v>
      </c>
      <c r="AA1703" s="23">
        <f ca="1">IF(A1703=10298,1.51,1)*IF($B1703&lt;3,$D1703*'Cost Study'!$B$32*OFFSET('Cost Study'!$B$7,'Operations Support'!$C1703,'Operations Support'!$B1703),0)</f>
        <v>17.763000000000002</v>
      </c>
      <c r="AB1703" s="24">
        <f ca="1">AA1703*'Cost Study'!$B$31</f>
        <v>992.09783119814233</v>
      </c>
      <c r="AC1703" s="23">
        <f ca="1">Y1703*'Cost Study'!$B$31</f>
        <v>218048.16849129059</v>
      </c>
      <c r="AD1703" s="24">
        <f ca="1">AA1703*'Cost Study'!$B$31</f>
        <v>992.09783119814233</v>
      </c>
      <c r="AE1703" s="377">
        <f t="shared" ca="1" si="403"/>
        <v>219040.26632248872</v>
      </c>
      <c r="AF1703" s="377">
        <f t="shared" ca="1" si="404"/>
        <v>219040.26632248872</v>
      </c>
      <c r="AH1703" s="688">
        <f>IFERROR($H1703/SUMIF($A:$A,$A1703,$H:$H)*SUMIF(Summary!$A$110:$A$186,$A1703,Summary!$P$110:$P$186),0)</f>
        <v>66567.499378186578</v>
      </c>
      <c r="AI1703" s="689">
        <f t="shared" ca="1" si="390"/>
        <v>152472.76694430213</v>
      </c>
      <c r="AJ1703" s="688">
        <f>IFERROR(H1703/SUMIF(A:A,A1703,H:H)*SUMIF(Summary!$A$110:$A$186,'Operations Support'!A1703,Summary!$Q$110:$Q$186),0)</f>
        <v>67015.117269687806</v>
      </c>
      <c r="AK1703" s="688">
        <f t="shared" ca="1" si="391"/>
        <v>152025.1490528009</v>
      </c>
      <c r="AM1703" s="688">
        <f>IFERROR($H1703/SUMIF($A:$A,$A1703,$H:$H)*SUMIF(Summary!$A$230:$A$266,$A1703,Summary!$P$230:$P$266),0)</f>
        <v>12594.663878246678</v>
      </c>
      <c r="AN1703" s="688">
        <f>IFERROR($H1703/SUMIF($A:$A,$A1703,$H:$H)*(SUMIF(Summary!$A$230:$A$266,$A1703,Summary!$L$230:$L$266)+SUMIF(Summary!$A$281:$A$317,$A1703,Summary!$L$281:$L$317))-AM1703,0)</f>
        <v>43780.454522827276</v>
      </c>
      <c r="AO1703" s="688">
        <f>IFERROR($H1703/SUMIF($A:$A,$A1703,$H:$H)*SUMIF(Summary!$A$230:$A$266,$A1703,Summary!$Q$230:$Q$266),0)</f>
        <v>12679.353808648282</v>
      </c>
      <c r="AP1703" s="688">
        <f>IFERROR($H1703/SUMIF($A:$A,$A1703,$H:$H)*(SUMIF(Summary!$A$230:$A$266,$A1703,Summary!$L$230:$L$266)+SUMIF(Summary!$A$281:$A$317,$A1703,Summary!$L$281:$L$317))-AO1703,0)</f>
        <v>43695.764592425672</v>
      </c>
      <c r="AQ1703" s="306"/>
      <c r="AR1703" s="688">
        <f t="shared" ca="1" si="392"/>
        <v>196253.22146712942</v>
      </c>
      <c r="AS1703" s="688">
        <f t="shared" ca="1" si="393"/>
        <v>195720.91364522657</v>
      </c>
    </row>
    <row r="1704" spans="1:45" x14ac:dyDescent="0.2">
      <c r="A1704" s="423">
        <v>3644</v>
      </c>
      <c r="B1704" s="424">
        <v>1</v>
      </c>
      <c r="C1704" s="425" t="s">
        <v>319</v>
      </c>
      <c r="D1704" s="422">
        <f t="shared" si="394"/>
        <v>0</v>
      </c>
      <c r="E1704" s="422">
        <f t="shared" si="395"/>
        <v>0</v>
      </c>
      <c r="F1704" s="422">
        <f t="shared" si="396"/>
        <v>0</v>
      </c>
      <c r="G1704" s="422">
        <f t="shared" si="397"/>
        <v>0</v>
      </c>
      <c r="H1704" s="22">
        <f t="shared" si="398"/>
        <v>0</v>
      </c>
      <c r="I1704" s="116">
        <v>0</v>
      </c>
      <c r="J1704" s="116">
        <v>0</v>
      </c>
      <c r="K1704" s="116">
        <v>0</v>
      </c>
      <c r="L1704" s="116">
        <v>0</v>
      </c>
      <c r="M1704" s="22">
        <f t="shared" si="399"/>
        <v>0</v>
      </c>
      <c r="N1704" s="116">
        <v>0</v>
      </c>
      <c r="O1704" s="116">
        <v>0</v>
      </c>
      <c r="P1704" s="116">
        <v>0</v>
      </c>
      <c r="Q1704" s="116">
        <v>0</v>
      </c>
      <c r="R1704" s="22">
        <f t="shared" si="400"/>
        <v>0</v>
      </c>
      <c r="S1704" s="116">
        <v>0</v>
      </c>
      <c r="T1704" s="116">
        <v>0</v>
      </c>
      <c r="U1704" s="116">
        <v>0</v>
      </c>
      <c r="V1704" s="116">
        <v>0</v>
      </c>
      <c r="W1704" s="22">
        <f t="shared" si="401"/>
        <v>0</v>
      </c>
      <c r="X1704" s="22">
        <f t="shared" si="402"/>
        <v>0</v>
      </c>
      <c r="Y1704" s="22">
        <f ca="1">OFFSET('Cost Study'!$B$7,'Operations Support'!$C1704,'Operations Support'!$B1704)*$H1704</f>
        <v>0</v>
      </c>
      <c r="Z1704" s="23">
        <f ca="1">Y1704*'Cost Study'!$B$31</f>
        <v>0</v>
      </c>
      <c r="AA1704" s="23">
        <f ca="1">IF(A1704=10298,1.51,1)*IF($B1704&lt;3,$D1704*'Cost Study'!$B$32*OFFSET('Cost Study'!$B$7,'Operations Support'!$C1704,'Operations Support'!$B1704),0)</f>
        <v>0</v>
      </c>
      <c r="AB1704" s="24">
        <f ca="1">AA1704*'Cost Study'!$B$31</f>
        <v>0</v>
      </c>
      <c r="AC1704" s="23">
        <f ca="1">Y1704*'Cost Study'!$B$31</f>
        <v>0</v>
      </c>
      <c r="AD1704" s="24">
        <f ca="1">AA1704*'Cost Study'!$B$31</f>
        <v>0</v>
      </c>
      <c r="AE1704" s="377">
        <f t="shared" ca="1" si="403"/>
        <v>0</v>
      </c>
      <c r="AF1704" s="377">
        <f t="shared" ca="1" si="404"/>
        <v>0</v>
      </c>
      <c r="AH1704" s="688">
        <f>IFERROR($H1704/SUMIF($A:$A,$A1704,$H:$H)*SUMIF(Summary!$A$110:$A$186,$A1704,Summary!$P$110:$P$186),0)</f>
        <v>0</v>
      </c>
      <c r="AI1704" s="689">
        <f t="shared" ca="1" si="390"/>
        <v>0</v>
      </c>
      <c r="AJ1704" s="688">
        <f>IFERROR(H1704/SUMIF(A:A,A1704,H:H)*SUMIF(Summary!$A$110:$A$186,'Operations Support'!A1704,Summary!$Q$110:$Q$186),0)</f>
        <v>0</v>
      </c>
      <c r="AK1704" s="688">
        <f t="shared" ca="1" si="391"/>
        <v>0</v>
      </c>
      <c r="AM1704" s="688">
        <f>IFERROR($H1704/SUMIF($A:$A,$A1704,$H:$H)*SUMIF(Summary!$A$230:$A$266,$A1704,Summary!$P$230:$P$266),0)</f>
        <v>0</v>
      </c>
      <c r="AN1704" s="688">
        <f>IFERROR($H1704/SUMIF($A:$A,$A1704,$H:$H)*(SUMIF(Summary!$A$230:$A$266,$A1704,Summary!$L$230:$L$266)+SUMIF(Summary!$A$281:$A$317,$A1704,Summary!$L$281:$L$317))-AM1704,0)</f>
        <v>0</v>
      </c>
      <c r="AO1704" s="688">
        <f>IFERROR($H1704/SUMIF($A:$A,$A1704,$H:$H)*SUMIF(Summary!$A$230:$A$266,$A1704,Summary!$Q$230:$Q$266),0)</f>
        <v>0</v>
      </c>
      <c r="AP1704" s="688">
        <f>IFERROR($H1704/SUMIF($A:$A,$A1704,$H:$H)*(SUMIF(Summary!$A$230:$A$266,$A1704,Summary!$L$230:$L$266)+SUMIF(Summary!$A$281:$A$317,$A1704,Summary!$L$281:$L$317))-AO1704,0)</f>
        <v>0</v>
      </c>
      <c r="AQ1704" s="306"/>
      <c r="AR1704" s="688">
        <f t="shared" ca="1" si="392"/>
        <v>0</v>
      </c>
      <c r="AS1704" s="688">
        <f t="shared" ca="1" si="393"/>
        <v>0</v>
      </c>
    </row>
    <row r="1705" spans="1:45" x14ac:dyDescent="0.2">
      <c r="A1705" s="423">
        <v>3644</v>
      </c>
      <c r="B1705" s="424">
        <v>1</v>
      </c>
      <c r="C1705" s="425" t="s">
        <v>320</v>
      </c>
      <c r="D1705" s="422">
        <f t="shared" si="394"/>
        <v>0</v>
      </c>
      <c r="E1705" s="422">
        <f t="shared" si="395"/>
        <v>0</v>
      </c>
      <c r="F1705" s="422">
        <f t="shared" si="396"/>
        <v>0</v>
      </c>
      <c r="G1705" s="422">
        <f t="shared" si="397"/>
        <v>0</v>
      </c>
      <c r="H1705" s="22">
        <f t="shared" si="398"/>
        <v>0</v>
      </c>
      <c r="I1705" s="116">
        <v>0</v>
      </c>
      <c r="J1705" s="116">
        <v>0</v>
      </c>
      <c r="K1705" s="116">
        <v>0</v>
      </c>
      <c r="L1705" s="116">
        <v>0</v>
      </c>
      <c r="M1705" s="22">
        <f t="shared" si="399"/>
        <v>0</v>
      </c>
      <c r="N1705" s="116">
        <v>0</v>
      </c>
      <c r="O1705" s="116">
        <v>0</v>
      </c>
      <c r="P1705" s="116">
        <v>0</v>
      </c>
      <c r="Q1705" s="116">
        <v>0</v>
      </c>
      <c r="R1705" s="22">
        <f t="shared" si="400"/>
        <v>0</v>
      </c>
      <c r="S1705" s="116">
        <v>0</v>
      </c>
      <c r="T1705" s="116">
        <v>0</v>
      </c>
      <c r="U1705" s="116">
        <v>0</v>
      </c>
      <c r="V1705" s="116">
        <v>0</v>
      </c>
      <c r="W1705" s="22">
        <f t="shared" si="401"/>
        <v>0</v>
      </c>
      <c r="X1705" s="22">
        <f t="shared" si="402"/>
        <v>0</v>
      </c>
      <c r="Y1705" s="22">
        <f ca="1">OFFSET('Cost Study'!$B$7,'Operations Support'!$C1705,'Operations Support'!$B1705)*$H1705</f>
        <v>0</v>
      </c>
      <c r="Z1705" s="23">
        <f ca="1">Y1705*'Cost Study'!$B$31</f>
        <v>0</v>
      </c>
      <c r="AA1705" s="23">
        <f ca="1">IF(A1705=10298,1.51,1)*IF($B1705&lt;3,$D1705*'Cost Study'!$B$32*OFFSET('Cost Study'!$B$7,'Operations Support'!$C1705,'Operations Support'!$B1705),0)</f>
        <v>0</v>
      </c>
      <c r="AB1705" s="24">
        <f ca="1">AA1705*'Cost Study'!$B$31</f>
        <v>0</v>
      </c>
      <c r="AC1705" s="23">
        <f ca="1">Y1705*'Cost Study'!$B$31</f>
        <v>0</v>
      </c>
      <c r="AD1705" s="24">
        <f ca="1">AA1705*'Cost Study'!$B$31</f>
        <v>0</v>
      </c>
      <c r="AE1705" s="377">
        <f t="shared" ca="1" si="403"/>
        <v>0</v>
      </c>
      <c r="AF1705" s="377">
        <f t="shared" ca="1" si="404"/>
        <v>0</v>
      </c>
      <c r="AH1705" s="688">
        <f>IFERROR($H1705/SUMIF($A:$A,$A1705,$H:$H)*SUMIF(Summary!$A$110:$A$186,$A1705,Summary!$P$110:$P$186),0)</f>
        <v>0</v>
      </c>
      <c r="AI1705" s="689">
        <f t="shared" ca="1" si="390"/>
        <v>0</v>
      </c>
      <c r="AJ1705" s="688">
        <f>IFERROR(H1705/SUMIF(A:A,A1705,H:H)*SUMIF(Summary!$A$110:$A$186,'Operations Support'!A1705,Summary!$Q$110:$Q$186),0)</f>
        <v>0</v>
      </c>
      <c r="AK1705" s="688">
        <f t="shared" ca="1" si="391"/>
        <v>0</v>
      </c>
      <c r="AM1705" s="688">
        <f>IFERROR($H1705/SUMIF($A:$A,$A1705,$H:$H)*SUMIF(Summary!$A$230:$A$266,$A1705,Summary!$P$230:$P$266),0)</f>
        <v>0</v>
      </c>
      <c r="AN1705" s="688">
        <f>IFERROR($H1705/SUMIF($A:$A,$A1705,$H:$H)*(SUMIF(Summary!$A$230:$A$266,$A1705,Summary!$L$230:$L$266)+SUMIF(Summary!$A$281:$A$317,$A1705,Summary!$L$281:$L$317))-AM1705,0)</f>
        <v>0</v>
      </c>
      <c r="AO1705" s="688">
        <f>IFERROR($H1705/SUMIF($A:$A,$A1705,$H:$H)*SUMIF(Summary!$A$230:$A$266,$A1705,Summary!$Q$230:$Q$266),0)</f>
        <v>0</v>
      </c>
      <c r="AP1705" s="688">
        <f>IFERROR($H1705/SUMIF($A:$A,$A1705,$H:$H)*(SUMIF(Summary!$A$230:$A$266,$A1705,Summary!$L$230:$L$266)+SUMIF(Summary!$A$281:$A$317,$A1705,Summary!$L$281:$L$317))-AO1705,0)</f>
        <v>0</v>
      </c>
      <c r="AQ1705" s="306"/>
      <c r="AR1705" s="688">
        <f t="shared" ca="1" si="392"/>
        <v>0</v>
      </c>
      <c r="AS1705" s="688">
        <f t="shared" ca="1" si="393"/>
        <v>0</v>
      </c>
    </row>
    <row r="1706" spans="1:45" x14ac:dyDescent="0.2">
      <c r="A1706" s="423">
        <v>3644</v>
      </c>
      <c r="B1706" s="424">
        <v>2</v>
      </c>
      <c r="C1706" s="425" t="s">
        <v>300</v>
      </c>
      <c r="D1706" s="422">
        <f t="shared" si="394"/>
        <v>39347</v>
      </c>
      <c r="E1706" s="422">
        <f t="shared" si="395"/>
        <v>0</v>
      </c>
      <c r="F1706" s="422">
        <f t="shared" si="396"/>
        <v>41380</v>
      </c>
      <c r="G1706" s="422">
        <f t="shared" si="397"/>
        <v>0</v>
      </c>
      <c r="H1706" s="22">
        <f t="shared" si="398"/>
        <v>80727</v>
      </c>
      <c r="I1706" s="116">
        <v>18336</v>
      </c>
      <c r="J1706" s="116">
        <v>0</v>
      </c>
      <c r="K1706" s="116">
        <v>17870</v>
      </c>
      <c r="L1706" s="116">
        <v>0</v>
      </c>
      <c r="M1706" s="22">
        <f t="shared" si="399"/>
        <v>36206</v>
      </c>
      <c r="N1706" s="116">
        <v>17033</v>
      </c>
      <c r="O1706" s="116">
        <v>0</v>
      </c>
      <c r="P1706" s="116">
        <v>16600</v>
      </c>
      <c r="Q1706" s="116">
        <v>0</v>
      </c>
      <c r="R1706" s="22">
        <f t="shared" si="400"/>
        <v>33633</v>
      </c>
      <c r="S1706" s="116">
        <v>3978</v>
      </c>
      <c r="T1706" s="116">
        <v>0</v>
      </c>
      <c r="U1706" s="116">
        <v>6910</v>
      </c>
      <c r="V1706" s="116">
        <v>0</v>
      </c>
      <c r="W1706" s="22">
        <f t="shared" si="401"/>
        <v>10888</v>
      </c>
      <c r="X1706" s="22">
        <f t="shared" si="402"/>
        <v>2690.9</v>
      </c>
      <c r="Y1706" s="22">
        <f ca="1">OFFSET('Cost Study'!$B$7,'Operations Support'!$C1706,'Operations Support'!$B1706)*$H1706</f>
        <v>141272.25</v>
      </c>
      <c r="Z1706" s="23">
        <f ca="1">Y1706*'Cost Study'!$B$31</f>
        <v>7890327.8068728112</v>
      </c>
      <c r="AA1706" s="23">
        <f ca="1">IF(A1706=10298,1.51,1)*IF($B1706&lt;3,$D1706*'Cost Study'!$B$32*OFFSET('Cost Study'!$B$7,'Operations Support'!$C1706,'Operations Support'!$B1706),0)</f>
        <v>6885.7250000000004</v>
      </c>
      <c r="AB1706" s="24">
        <f ca="1">AA1706*'Cost Study'!$B$31</f>
        <v>384581.03015970433</v>
      </c>
      <c r="AC1706" s="23">
        <f ca="1">Y1706*'Cost Study'!$B$31</f>
        <v>7890327.8068728112</v>
      </c>
      <c r="AD1706" s="24">
        <f ca="1">AA1706*'Cost Study'!$B$31</f>
        <v>384581.03015970433</v>
      </c>
      <c r="AE1706" s="377">
        <f t="shared" ca="1" si="403"/>
        <v>8274908.8370325156</v>
      </c>
      <c r="AF1706" s="377">
        <f t="shared" ca="1" si="404"/>
        <v>8274908.8370325156</v>
      </c>
      <c r="AH1706" s="688">
        <f>IFERROR($H1706/SUMIF($A:$A,$A1706,$H:$H)*SUMIF(Summary!$A$110:$A$186,$A1706,Summary!$P$110:$P$186),0)</f>
        <v>2629057.9854710698</v>
      </c>
      <c r="AI1706" s="689">
        <f t="shared" ca="1" si="390"/>
        <v>5645850.8515614457</v>
      </c>
      <c r="AJ1706" s="688">
        <f>IFERROR(H1706/SUMIF(A:A,A1706,H:H)*SUMIF(Summary!$A$110:$A$186,'Operations Support'!A1706,Summary!$Q$110:$Q$186),0)</f>
        <v>2646736.4832828213</v>
      </c>
      <c r="AK1706" s="688">
        <f t="shared" ca="1" si="391"/>
        <v>5628172.3537496943</v>
      </c>
      <c r="AM1706" s="688">
        <f>IFERROR($H1706/SUMIF($A:$A,$A1706,$H:$H)*SUMIF(Summary!$A$230:$A$266,$A1706,Summary!$P$230:$P$266),0)</f>
        <v>497421.44368846354</v>
      </c>
      <c r="AN1706" s="688">
        <f>IFERROR($H1706/SUMIF($A:$A,$A1706,$H:$H)*(SUMIF(Summary!$A$230:$A$266,$A1706,Summary!$L$230:$L$266)+SUMIF(Summary!$A$281:$A$317,$A1706,Summary!$L$281:$L$317))-AM1706,0)</f>
        <v>1729092.3445519945</v>
      </c>
      <c r="AO1706" s="688">
        <f>IFERROR($H1706/SUMIF($A:$A,$A1706,$H:$H)*SUMIF(Summary!$A$230:$A$266,$A1706,Summary!$Q$230:$Q$266),0)</f>
        <v>500766.24017159967</v>
      </c>
      <c r="AP1706" s="688">
        <f>IFERROR($H1706/SUMIF($A:$A,$A1706,$H:$H)*(SUMIF(Summary!$A$230:$A$266,$A1706,Summary!$L$230:$L$266)+SUMIF(Summary!$A$281:$A$317,$A1706,Summary!$L$281:$L$317))-AO1706,0)</f>
        <v>1725747.5480688582</v>
      </c>
      <c r="AQ1706" s="306"/>
      <c r="AR1706" s="688">
        <f t="shared" ca="1" si="392"/>
        <v>7374943.1961134402</v>
      </c>
      <c r="AS1706" s="688">
        <f t="shared" ca="1" si="393"/>
        <v>7353919.901818553</v>
      </c>
    </row>
    <row r="1707" spans="1:45" x14ac:dyDescent="0.2">
      <c r="A1707" s="423">
        <v>3644</v>
      </c>
      <c r="B1707" s="424">
        <v>2</v>
      </c>
      <c r="C1707" s="425" t="s">
        <v>301</v>
      </c>
      <c r="D1707" s="422">
        <f t="shared" si="394"/>
        <v>38435</v>
      </c>
      <c r="E1707" s="422">
        <f t="shared" si="395"/>
        <v>0</v>
      </c>
      <c r="F1707" s="422">
        <f t="shared" si="396"/>
        <v>17864</v>
      </c>
      <c r="G1707" s="422">
        <f t="shared" si="397"/>
        <v>0</v>
      </c>
      <c r="H1707" s="22">
        <f t="shared" si="398"/>
        <v>56299</v>
      </c>
      <c r="I1707" s="116">
        <v>17246</v>
      </c>
      <c r="J1707" s="116">
        <v>0</v>
      </c>
      <c r="K1707" s="116">
        <v>7920</v>
      </c>
      <c r="L1707" s="116">
        <v>0</v>
      </c>
      <c r="M1707" s="22">
        <f t="shared" si="399"/>
        <v>25166</v>
      </c>
      <c r="N1707" s="116">
        <v>18226</v>
      </c>
      <c r="O1707" s="116">
        <v>0</v>
      </c>
      <c r="P1707" s="116">
        <v>6967</v>
      </c>
      <c r="Q1707" s="116">
        <v>0</v>
      </c>
      <c r="R1707" s="22">
        <f t="shared" si="400"/>
        <v>25193</v>
      </c>
      <c r="S1707" s="116">
        <v>2963</v>
      </c>
      <c r="T1707" s="116">
        <v>0</v>
      </c>
      <c r="U1707" s="116">
        <v>2977</v>
      </c>
      <c r="V1707" s="116">
        <v>0</v>
      </c>
      <c r="W1707" s="22">
        <f t="shared" si="401"/>
        <v>5940</v>
      </c>
      <c r="X1707" s="22">
        <f t="shared" si="402"/>
        <v>1876.6333333333334</v>
      </c>
      <c r="Y1707" s="22">
        <f ca="1">OFFSET('Cost Study'!$B$7,'Operations Support'!$C1707,'Operations Support'!$B1707)*$H1707</f>
        <v>155385.24</v>
      </c>
      <c r="Z1707" s="23">
        <f ca="1">Y1707*'Cost Study'!$B$31</f>
        <v>8678565.5353376567</v>
      </c>
      <c r="AA1707" s="23">
        <f ca="1">IF(A1707=10298,1.51,1)*IF($B1707&lt;3,$D1707*'Cost Study'!$B$32*OFFSET('Cost Study'!$B$7,'Operations Support'!$C1707,'Operations Support'!$B1707),0)</f>
        <v>10608.06</v>
      </c>
      <c r="AB1707" s="24">
        <f ca="1">AA1707*'Cost Study'!$B$31</f>
        <v>592480.62372458272</v>
      </c>
      <c r="AC1707" s="23">
        <f ca="1">Y1707*'Cost Study'!$B$31</f>
        <v>8678565.5353376567</v>
      </c>
      <c r="AD1707" s="24">
        <f ca="1">AA1707*'Cost Study'!$B$31</f>
        <v>592480.62372458272</v>
      </c>
      <c r="AE1707" s="377">
        <f t="shared" ca="1" si="403"/>
        <v>9271046.1590622403</v>
      </c>
      <c r="AF1707" s="377">
        <f t="shared" ca="1" si="404"/>
        <v>9271046.1590622403</v>
      </c>
      <c r="AH1707" s="688">
        <f>IFERROR($H1707/SUMIF($A:$A,$A1707,$H:$H)*SUMIF(Summary!$A$110:$A$186,$A1707,Summary!$P$110:$P$186),0)</f>
        <v>1833504.7199082808</v>
      </c>
      <c r="AI1707" s="689">
        <f t="shared" ca="1" si="390"/>
        <v>7437541.43915396</v>
      </c>
      <c r="AJ1707" s="688">
        <f>IFERROR(H1707/SUMIF(A:A,A1707,H:H)*SUMIF(Summary!$A$110:$A$186,'Operations Support'!A1707,Summary!$Q$110:$Q$186),0)</f>
        <v>1845833.7021360828</v>
      </c>
      <c r="AK1707" s="688">
        <f t="shared" ca="1" si="391"/>
        <v>7425212.4569261577</v>
      </c>
      <c r="AM1707" s="688">
        <f>IFERROR($H1707/SUMIF($A:$A,$A1707,$H:$H)*SUMIF(Summary!$A$230:$A$266,$A1707,Summary!$P$230:$P$266),0)</f>
        <v>346901.65444295976</v>
      </c>
      <c r="AN1707" s="688">
        <f>IFERROR($H1707/SUMIF($A:$A,$A1707,$H:$H)*(SUMIF(Summary!$A$230:$A$266,$A1707,Summary!$L$230:$L$266)+SUMIF(Summary!$A$281:$A$317,$A1707,Summary!$L$281:$L$317))-AM1707,0)</f>
        <v>1205868.7911842724</v>
      </c>
      <c r="AO1707" s="688">
        <f>IFERROR($H1707/SUMIF($A:$A,$A1707,$H:$H)*SUMIF(Summary!$A$230:$A$266,$A1707,Summary!$Q$230:$Q$266),0)</f>
        <v>349234.31510425126</v>
      </c>
      <c r="AP1707" s="688">
        <f>IFERROR($H1707/SUMIF($A:$A,$A1707,$H:$H)*(SUMIF(Summary!$A$230:$A$266,$A1707,Summary!$L$230:$L$266)+SUMIF(Summary!$A$281:$A$317,$A1707,Summary!$L$281:$L$317))-AO1707,0)</f>
        <v>1203536.1305229808</v>
      </c>
      <c r="AQ1707" s="306"/>
      <c r="AR1707" s="688">
        <f t="shared" ca="1" si="392"/>
        <v>8643410.2303382326</v>
      </c>
      <c r="AS1707" s="688">
        <f t="shared" ca="1" si="393"/>
        <v>8628748.587449139</v>
      </c>
    </row>
    <row r="1708" spans="1:45" x14ac:dyDescent="0.2">
      <c r="A1708" s="423">
        <v>3644</v>
      </c>
      <c r="B1708" s="424">
        <v>2</v>
      </c>
      <c r="C1708" s="425" t="s">
        <v>302</v>
      </c>
      <c r="D1708" s="422">
        <f t="shared" si="394"/>
        <v>6300</v>
      </c>
      <c r="E1708" s="422">
        <f t="shared" si="395"/>
        <v>0</v>
      </c>
      <c r="F1708" s="422">
        <f t="shared" si="396"/>
        <v>3936</v>
      </c>
      <c r="G1708" s="422">
        <f t="shared" si="397"/>
        <v>0</v>
      </c>
      <c r="H1708" s="22">
        <f t="shared" si="398"/>
        <v>10236</v>
      </c>
      <c r="I1708" s="116">
        <v>2982</v>
      </c>
      <c r="J1708" s="116">
        <v>0</v>
      </c>
      <c r="K1708" s="116">
        <v>2019</v>
      </c>
      <c r="L1708" s="116">
        <v>0</v>
      </c>
      <c r="M1708" s="22">
        <f t="shared" si="399"/>
        <v>5001</v>
      </c>
      <c r="N1708" s="116">
        <v>2954</v>
      </c>
      <c r="O1708" s="116">
        <v>0</v>
      </c>
      <c r="P1708" s="116">
        <v>1480</v>
      </c>
      <c r="Q1708" s="116">
        <v>0</v>
      </c>
      <c r="R1708" s="22">
        <f t="shared" si="400"/>
        <v>4434</v>
      </c>
      <c r="S1708" s="116">
        <v>364</v>
      </c>
      <c r="T1708" s="116">
        <v>0</v>
      </c>
      <c r="U1708" s="116">
        <v>437</v>
      </c>
      <c r="V1708" s="116">
        <v>0</v>
      </c>
      <c r="W1708" s="22">
        <f t="shared" si="401"/>
        <v>801</v>
      </c>
      <c r="X1708" s="22">
        <f t="shared" si="402"/>
        <v>341.2</v>
      </c>
      <c r="Y1708" s="22">
        <f ca="1">OFFSET('Cost Study'!$B$7,'Operations Support'!$C1708,'Operations Support'!$B1708)*$H1708</f>
        <v>27227.760000000002</v>
      </c>
      <c r="Z1708" s="23">
        <f ca="1">Y1708*'Cost Study'!$B$31</f>
        <v>1520722.9434433109</v>
      </c>
      <c r="AA1708" s="23">
        <f ca="1">IF(A1708=10298,1.51,1)*IF($B1708&lt;3,$D1708*'Cost Study'!$B$32*OFFSET('Cost Study'!$B$7,'Operations Support'!$C1708,'Operations Support'!$B1708),0)</f>
        <v>1675.8000000000002</v>
      </c>
      <c r="AB1708" s="24">
        <f ca="1">AA1708*'Cost Study'!$B$31</f>
        <v>93596.664162689121</v>
      </c>
      <c r="AC1708" s="23">
        <f ca="1">Y1708*'Cost Study'!$B$31</f>
        <v>1520722.9434433109</v>
      </c>
      <c r="AD1708" s="24">
        <f ca="1">AA1708*'Cost Study'!$B$31</f>
        <v>93596.664162689121</v>
      </c>
      <c r="AE1708" s="377">
        <f t="shared" ca="1" si="403"/>
        <v>1614319.607606</v>
      </c>
      <c r="AF1708" s="377">
        <f t="shared" ca="1" si="404"/>
        <v>1614319.607606</v>
      </c>
      <c r="AH1708" s="688">
        <f>IFERROR($H1708/SUMIF($A:$A,$A1708,$H:$H)*SUMIF(Summary!$A$110:$A$186,$A1708,Summary!$P$110:$P$186),0)</f>
        <v>333358.57320700475</v>
      </c>
      <c r="AI1708" s="689">
        <f t="shared" ca="1" si="390"/>
        <v>1280961.0343989953</v>
      </c>
      <c r="AJ1708" s="688">
        <f>IFERROR(H1708/SUMIF(A:A,A1708,H:H)*SUMIF(Summary!$A$110:$A$186,'Operations Support'!A1708,Summary!$Q$110:$Q$186),0)</f>
        <v>335600.1665227614</v>
      </c>
      <c r="AK1708" s="688">
        <f t="shared" ca="1" si="391"/>
        <v>1278719.4410832387</v>
      </c>
      <c r="AM1708" s="688">
        <f>IFERROR($H1708/SUMIF($A:$A,$A1708,$H:$H)*SUMIF(Summary!$A$230:$A$266,$A1708,Summary!$P$230:$P$266),0)</f>
        <v>63071.907758186397</v>
      </c>
      <c r="AN1708" s="688">
        <f>IFERROR($H1708/SUMIF($A:$A,$A1708,$H:$H)*(SUMIF(Summary!$A$230:$A$266,$A1708,Summary!$L$230:$L$266)+SUMIF(Summary!$A$281:$A$317,$A1708,Summary!$L$281:$L$317))-AM1708,0)</f>
        <v>219244.97675912915</v>
      </c>
      <c r="AO1708" s="688">
        <f>IFERROR($H1708/SUMIF($A:$A,$A1708,$H:$H)*SUMIF(Summary!$A$230:$A$266,$A1708,Summary!$Q$230:$Q$266),0)</f>
        <v>63496.020345070356</v>
      </c>
      <c r="AP1708" s="688">
        <f>IFERROR($H1708/SUMIF($A:$A,$A1708,$H:$H)*(SUMIF(Summary!$A$230:$A$266,$A1708,Summary!$L$230:$L$266)+SUMIF(Summary!$A$281:$A$317,$A1708,Summary!$L$281:$L$317))-AO1708,0)</f>
        <v>218820.8641722452</v>
      </c>
      <c r="AQ1708" s="306"/>
      <c r="AR1708" s="688">
        <f t="shared" ca="1" si="392"/>
        <v>1500206.0111581245</v>
      </c>
      <c r="AS1708" s="688">
        <f t="shared" ca="1" si="393"/>
        <v>1497540.3052554838</v>
      </c>
    </row>
    <row r="1709" spans="1:45" x14ac:dyDescent="0.2">
      <c r="A1709" s="423">
        <v>3644</v>
      </c>
      <c r="B1709" s="424">
        <v>2</v>
      </c>
      <c r="C1709" s="425" t="s">
        <v>303</v>
      </c>
      <c r="D1709" s="422">
        <f t="shared" si="394"/>
        <v>397</v>
      </c>
      <c r="E1709" s="422">
        <f t="shared" si="395"/>
        <v>0</v>
      </c>
      <c r="F1709" s="422">
        <f t="shared" si="396"/>
        <v>5767</v>
      </c>
      <c r="G1709" s="422">
        <f t="shared" si="397"/>
        <v>0</v>
      </c>
      <c r="H1709" s="22">
        <f t="shared" si="398"/>
        <v>6164</v>
      </c>
      <c r="I1709" s="116">
        <v>251</v>
      </c>
      <c r="J1709" s="116">
        <v>0</v>
      </c>
      <c r="K1709" s="116">
        <v>1803</v>
      </c>
      <c r="L1709" s="116">
        <v>0</v>
      </c>
      <c r="M1709" s="22">
        <f t="shared" si="399"/>
        <v>2054</v>
      </c>
      <c r="N1709" s="116">
        <v>14</v>
      </c>
      <c r="O1709" s="116">
        <v>0</v>
      </c>
      <c r="P1709" s="116">
        <v>3259</v>
      </c>
      <c r="Q1709" s="116">
        <v>0</v>
      </c>
      <c r="R1709" s="22">
        <f t="shared" si="400"/>
        <v>3273</v>
      </c>
      <c r="S1709" s="116">
        <v>132</v>
      </c>
      <c r="T1709" s="116">
        <v>0</v>
      </c>
      <c r="U1709" s="116">
        <v>705</v>
      </c>
      <c r="V1709" s="116">
        <v>0</v>
      </c>
      <c r="W1709" s="22">
        <f t="shared" si="401"/>
        <v>837</v>
      </c>
      <c r="X1709" s="22">
        <f t="shared" si="402"/>
        <v>205.46666666666667</v>
      </c>
      <c r="Y1709" s="22">
        <f ca="1">OFFSET('Cost Study'!$B$7,'Operations Support'!$C1709,'Operations Support'!$B1709)*$H1709</f>
        <v>12204.72</v>
      </c>
      <c r="Z1709" s="23">
        <f ca="1">Y1709*'Cost Study'!$B$31</f>
        <v>681657.16615327308</v>
      </c>
      <c r="AA1709" s="23">
        <f ca="1">IF(A1709=10298,1.51,1)*IF($B1709&lt;3,$D1709*'Cost Study'!$B$32*OFFSET('Cost Study'!$B$7,'Operations Support'!$C1709,'Operations Support'!$B1709),0)</f>
        <v>78.606000000000009</v>
      </c>
      <c r="AB1709" s="24">
        <f ca="1">AA1709*'Cost Study'!$B$31</f>
        <v>4390.2968034206597</v>
      </c>
      <c r="AC1709" s="23">
        <f ca="1">Y1709*'Cost Study'!$B$31</f>
        <v>681657.16615327308</v>
      </c>
      <c r="AD1709" s="24">
        <f ca="1">AA1709*'Cost Study'!$B$31</f>
        <v>4390.2968034206597</v>
      </c>
      <c r="AE1709" s="377">
        <f t="shared" ca="1" si="403"/>
        <v>686047.46295669372</v>
      </c>
      <c r="AF1709" s="377">
        <f t="shared" ca="1" si="404"/>
        <v>686047.46295669372</v>
      </c>
      <c r="AH1709" s="688">
        <f>IFERROR($H1709/SUMIF($A:$A,$A1709,$H:$H)*SUMIF(Summary!$A$110:$A$186,$A1709,Summary!$P$110:$P$186),0)</f>
        <v>200744.65076670353</v>
      </c>
      <c r="AI1709" s="689">
        <f t="shared" ca="1" si="390"/>
        <v>485302.81218999019</v>
      </c>
      <c r="AJ1709" s="688">
        <f>IFERROR(H1709/SUMIF(A:A,A1709,H:H)*SUMIF(Summary!$A$110:$A$186,'Operations Support'!A1709,Summary!$Q$110:$Q$186),0)</f>
        <v>202094.5121577082</v>
      </c>
      <c r="AK1709" s="688">
        <f t="shared" ca="1" si="391"/>
        <v>483952.95079898555</v>
      </c>
      <c r="AM1709" s="688">
        <f>IFERROR($H1709/SUMIF($A:$A,$A1709,$H:$H)*SUMIF(Summary!$A$230:$A$266,$A1709,Summary!$P$230:$P$266),0)</f>
        <v>37981.168368646046</v>
      </c>
      <c r="AN1709" s="688">
        <f>IFERROR($H1709/SUMIF($A:$A,$A1709,$H:$H)*(SUMIF(Summary!$A$230:$A$266,$A1709,Summary!$L$230:$L$266)+SUMIF(Summary!$A$281:$A$317,$A1709,Summary!$L$281:$L$317))-AM1709,0)</f>
        <v>132026.77185846737</v>
      </c>
      <c r="AO1709" s="688">
        <f>IFERROR($H1709/SUMIF($A:$A,$A1709,$H:$H)*SUMIF(Summary!$A$230:$A$266,$A1709,Summary!$Q$230:$Q$266),0)</f>
        <v>38236.564029602741</v>
      </c>
      <c r="AP1709" s="688">
        <f>IFERROR($H1709/SUMIF($A:$A,$A1709,$H:$H)*(SUMIF(Summary!$A$230:$A$266,$A1709,Summary!$L$230:$L$266)+SUMIF(Summary!$A$281:$A$317,$A1709,Summary!$L$281:$L$317))-AO1709,0)</f>
        <v>131771.37619751069</v>
      </c>
      <c r="AQ1709" s="306"/>
      <c r="AR1709" s="688">
        <f t="shared" ca="1" si="392"/>
        <v>617329.58404845756</v>
      </c>
      <c r="AS1709" s="688">
        <f t="shared" ca="1" si="393"/>
        <v>615724.32699649618</v>
      </c>
    </row>
    <row r="1710" spans="1:45" x14ac:dyDescent="0.2">
      <c r="A1710" s="423">
        <v>3644</v>
      </c>
      <c r="B1710" s="424">
        <v>2</v>
      </c>
      <c r="C1710" s="425" t="s">
        <v>304</v>
      </c>
      <c r="D1710" s="422">
        <f t="shared" si="394"/>
        <v>10579</v>
      </c>
      <c r="E1710" s="422">
        <f t="shared" si="395"/>
        <v>0</v>
      </c>
      <c r="F1710" s="422">
        <f t="shared" si="396"/>
        <v>2592</v>
      </c>
      <c r="G1710" s="422">
        <f t="shared" si="397"/>
        <v>0</v>
      </c>
      <c r="H1710" s="22">
        <f t="shared" si="398"/>
        <v>13171</v>
      </c>
      <c r="I1710" s="116">
        <v>5464</v>
      </c>
      <c r="J1710" s="116">
        <v>0</v>
      </c>
      <c r="K1710" s="116">
        <v>1356</v>
      </c>
      <c r="L1710" s="116">
        <v>0</v>
      </c>
      <c r="M1710" s="22">
        <f t="shared" si="399"/>
        <v>6820</v>
      </c>
      <c r="N1710" s="116">
        <v>4184</v>
      </c>
      <c r="O1710" s="116">
        <v>0</v>
      </c>
      <c r="P1710" s="116">
        <v>1058</v>
      </c>
      <c r="Q1710" s="116">
        <v>0</v>
      </c>
      <c r="R1710" s="22">
        <f t="shared" si="400"/>
        <v>5242</v>
      </c>
      <c r="S1710" s="116">
        <v>931</v>
      </c>
      <c r="T1710" s="116">
        <v>0</v>
      </c>
      <c r="U1710" s="116">
        <v>178</v>
      </c>
      <c r="V1710" s="116">
        <v>0</v>
      </c>
      <c r="W1710" s="22">
        <f t="shared" si="401"/>
        <v>1109</v>
      </c>
      <c r="X1710" s="22">
        <f t="shared" si="402"/>
        <v>439.03333333333336</v>
      </c>
      <c r="Y1710" s="22">
        <f ca="1">OFFSET('Cost Study'!$B$7,'Operations Support'!$C1710,'Operations Support'!$B1710)*$H1710</f>
        <v>31346.98</v>
      </c>
      <c r="Z1710" s="23">
        <f ca="1">Y1710*'Cost Study'!$B$31</f>
        <v>1750789.3302151405</v>
      </c>
      <c r="AA1710" s="23">
        <f ca="1">IF(A1710=10298,1.51,1)*IF($B1710&lt;3,$D1710*'Cost Study'!$B$32*OFFSET('Cost Study'!$B$7,'Operations Support'!$C1710,'Operations Support'!$B1710),0)</f>
        <v>2517.8020000000001</v>
      </c>
      <c r="AB1710" s="24">
        <f ca="1">AA1710*'Cost Study'!$B$31</f>
        <v>140624.10086057225</v>
      </c>
      <c r="AC1710" s="23">
        <f ca="1">Y1710*'Cost Study'!$B$31</f>
        <v>1750789.3302151405</v>
      </c>
      <c r="AD1710" s="24">
        <f ca="1">AA1710*'Cost Study'!$B$31</f>
        <v>140624.10086057225</v>
      </c>
      <c r="AE1710" s="377">
        <f t="shared" ca="1" si="403"/>
        <v>1891413.4310757127</v>
      </c>
      <c r="AF1710" s="377">
        <f t="shared" ca="1" si="404"/>
        <v>1891413.4310757127</v>
      </c>
      <c r="AH1710" s="688">
        <f>IFERROR($H1710/SUMIF($A:$A,$A1710,$H:$H)*SUMIF(Summary!$A$110:$A$186,$A1710,Summary!$P$110:$P$186),0)</f>
        <v>428943.50993644586</v>
      </c>
      <c r="AI1710" s="689">
        <f t="shared" ref="AI1710:AI1773" ca="1" si="405">Z1710+AB1710-AH1710</f>
        <v>1462469.9211392668</v>
      </c>
      <c r="AJ1710" s="688">
        <f>IFERROR(H1710/SUMIF(A:A,A1710,H:H)*SUMIF(Summary!$A$110:$A$186,'Operations Support'!A1710,Summary!$Q$110:$Q$186),0)</f>
        <v>431827.84225002839</v>
      </c>
      <c r="AK1710" s="688">
        <f t="shared" ref="AK1710:AK1773" ca="1" si="406">AC1710+AD1710-AJ1710</f>
        <v>1459585.5888256843</v>
      </c>
      <c r="AM1710" s="688">
        <f>IFERROR($H1710/SUMIF($A:$A,$A1710,$H:$H)*SUMIF(Summary!$A$230:$A$266,$A1710,Summary!$P$230:$P$266),0)</f>
        <v>81156.711321128663</v>
      </c>
      <c r="AN1710" s="688">
        <f>IFERROR($H1710/SUMIF($A:$A,$A1710,$H:$H)*(SUMIF(Summary!$A$230:$A$266,$A1710,Summary!$L$230:$L$266)+SUMIF(Summary!$A$281:$A$317,$A1710,Summary!$L$281:$L$317))-AM1710,0)</f>
        <v>282109.76835624169</v>
      </c>
      <c r="AO1710" s="688">
        <f>IFERROR($H1710/SUMIF($A:$A,$A1710,$H:$H)*SUMIF(Summary!$A$230:$A$266,$A1710,Summary!$Q$230:$Q$266),0)</f>
        <v>81702.431024318255</v>
      </c>
      <c r="AP1710" s="688">
        <f>IFERROR($H1710/SUMIF($A:$A,$A1710,$H:$H)*(SUMIF(Summary!$A$230:$A$266,$A1710,Summary!$L$230:$L$266)+SUMIF(Summary!$A$281:$A$317,$A1710,Summary!$L$281:$L$317))-AO1710,0)</f>
        <v>281564.04865305207</v>
      </c>
      <c r="AQ1710" s="306"/>
      <c r="AR1710" s="688">
        <f t="shared" ref="AR1710:AR1773" ca="1" si="407">AI1710+AN1710</f>
        <v>1744579.6894955086</v>
      </c>
      <c r="AS1710" s="688">
        <f t="shared" ref="AS1710:AS1773" ca="1" si="408">AK1710+AP1710</f>
        <v>1741149.6374787362</v>
      </c>
    </row>
    <row r="1711" spans="1:45" x14ac:dyDescent="0.2">
      <c r="A1711" s="423">
        <v>3644</v>
      </c>
      <c r="B1711" s="424">
        <v>2</v>
      </c>
      <c r="C1711" s="425" t="s">
        <v>305</v>
      </c>
      <c r="D1711" s="422">
        <f t="shared" si="394"/>
        <v>29738</v>
      </c>
      <c r="E1711" s="422">
        <f t="shared" si="395"/>
        <v>0</v>
      </c>
      <c r="F1711" s="422">
        <f t="shared" si="396"/>
        <v>29514</v>
      </c>
      <c r="G1711" s="422">
        <f t="shared" si="397"/>
        <v>0</v>
      </c>
      <c r="H1711" s="22">
        <f t="shared" si="398"/>
        <v>59252</v>
      </c>
      <c r="I1711" s="116">
        <v>13703</v>
      </c>
      <c r="J1711" s="116">
        <v>0</v>
      </c>
      <c r="K1711" s="116">
        <v>13496</v>
      </c>
      <c r="L1711" s="116">
        <v>0</v>
      </c>
      <c r="M1711" s="22">
        <f t="shared" si="399"/>
        <v>27199</v>
      </c>
      <c r="N1711" s="116">
        <v>14418</v>
      </c>
      <c r="O1711" s="116">
        <v>0</v>
      </c>
      <c r="P1711" s="116">
        <v>13132</v>
      </c>
      <c r="Q1711" s="116">
        <v>0</v>
      </c>
      <c r="R1711" s="22">
        <f t="shared" si="400"/>
        <v>27550</v>
      </c>
      <c r="S1711" s="116">
        <v>1617</v>
      </c>
      <c r="T1711" s="116">
        <v>0</v>
      </c>
      <c r="U1711" s="116">
        <v>2886</v>
      </c>
      <c r="V1711" s="116">
        <v>0</v>
      </c>
      <c r="W1711" s="22">
        <f t="shared" si="401"/>
        <v>4503</v>
      </c>
      <c r="X1711" s="22">
        <f t="shared" si="402"/>
        <v>1975.0666666666666</v>
      </c>
      <c r="Y1711" s="22">
        <f ca="1">OFFSET('Cost Study'!$B$7,'Operations Support'!$C1711,'Operations Support'!$B1711)*$H1711</f>
        <v>177163.48</v>
      </c>
      <c r="Z1711" s="23">
        <f ca="1">Y1711*'Cost Study'!$B$31</f>
        <v>9894922.2696343772</v>
      </c>
      <c r="AA1711" s="23">
        <f ca="1">IF(A1711=10298,1.51,1)*IF($B1711&lt;3,$D1711*'Cost Study'!$B$32*OFFSET('Cost Study'!$B$7,'Operations Support'!$C1711,'Operations Support'!$B1711),0)</f>
        <v>8891.6620000000021</v>
      </c>
      <c r="AB1711" s="24">
        <f ca="1">AA1711*'Cost Study'!$B$31</f>
        <v>496616.48291093495</v>
      </c>
      <c r="AC1711" s="23">
        <f ca="1">Y1711*'Cost Study'!$B$31</f>
        <v>9894922.2696343772</v>
      </c>
      <c r="AD1711" s="24">
        <f ca="1">AA1711*'Cost Study'!$B$31</f>
        <v>496616.48291093495</v>
      </c>
      <c r="AE1711" s="377">
        <f t="shared" ca="1" si="403"/>
        <v>10391538.752545312</v>
      </c>
      <c r="AF1711" s="377">
        <f t="shared" ca="1" si="404"/>
        <v>10391538.752545312</v>
      </c>
      <c r="AH1711" s="688">
        <f>IFERROR($H1711/SUMIF($A:$A,$A1711,$H:$H)*SUMIF(Summary!$A$110:$A$186,$A1711,Summary!$P$110:$P$186),0)</f>
        <v>1929675.8674933028</v>
      </c>
      <c r="AI1711" s="689">
        <f t="shared" ca="1" si="405"/>
        <v>8461862.8850520086</v>
      </c>
      <c r="AJ1711" s="688">
        <f>IFERROR(H1711/SUMIF(A:A,A1711,H:H)*SUMIF(Summary!$A$110:$A$186,'Operations Support'!A1711,Summary!$Q$110:$Q$186),0)</f>
        <v>1942651.5305594625</v>
      </c>
      <c r="AK1711" s="688">
        <f t="shared" ca="1" si="406"/>
        <v>8448887.2219858505</v>
      </c>
      <c r="AM1711" s="688">
        <f>IFERROR($H1711/SUMIF($A:$A,$A1711,$H:$H)*SUMIF(Summary!$A$230:$A$266,$A1711,Summary!$P$230:$P$266),0)</f>
        <v>365097.36991872411</v>
      </c>
      <c r="AN1711" s="688">
        <f>IFERROR($H1711/SUMIF($A:$A,$A1711,$H:$H)*(SUMIF(Summary!$A$230:$A$266,$A1711,Summary!$L$230:$L$266)+SUMIF(Summary!$A$281:$A$317,$A1711,Summary!$L$281:$L$317))-AM1711,0)</f>
        <v>1269119.1249445018</v>
      </c>
      <c r="AO1711" s="688">
        <f>IFERROR($H1711/SUMIF($A:$A,$A1711,$H:$H)*SUMIF(Summary!$A$230:$A$266,$A1711,Summary!$Q$230:$Q$266),0)</f>
        <v>367552.38349805673</v>
      </c>
      <c r="AP1711" s="688">
        <f>IFERROR($H1711/SUMIF($A:$A,$A1711,$H:$H)*(SUMIF(Summary!$A$230:$A$266,$A1711,Summary!$L$230:$L$266)+SUMIF(Summary!$A$281:$A$317,$A1711,Summary!$L$281:$L$317))-AO1711,0)</f>
        <v>1266664.1113651691</v>
      </c>
      <c r="AQ1711" s="306"/>
      <c r="AR1711" s="688">
        <f t="shared" ca="1" si="407"/>
        <v>9730982.009996511</v>
      </c>
      <c r="AS1711" s="688">
        <f t="shared" ca="1" si="408"/>
        <v>9715551.3333510198</v>
      </c>
    </row>
    <row r="1712" spans="1:45" x14ac:dyDescent="0.2">
      <c r="A1712" s="423">
        <v>3644</v>
      </c>
      <c r="B1712" s="424">
        <v>2</v>
      </c>
      <c r="C1712" s="425" t="s">
        <v>306</v>
      </c>
      <c r="D1712" s="422">
        <f t="shared" si="394"/>
        <v>162</v>
      </c>
      <c r="E1712" s="422">
        <f t="shared" si="395"/>
        <v>0</v>
      </c>
      <c r="F1712" s="422">
        <f t="shared" si="396"/>
        <v>1078</v>
      </c>
      <c r="G1712" s="422">
        <f t="shared" si="397"/>
        <v>0</v>
      </c>
      <c r="H1712" s="22">
        <f t="shared" si="398"/>
        <v>1240</v>
      </c>
      <c r="I1712" s="116">
        <v>123</v>
      </c>
      <c r="J1712" s="116">
        <v>0</v>
      </c>
      <c r="K1712" s="116">
        <v>565</v>
      </c>
      <c r="L1712" s="116">
        <v>0</v>
      </c>
      <c r="M1712" s="22">
        <f t="shared" si="399"/>
        <v>688</v>
      </c>
      <c r="N1712" s="116">
        <v>33</v>
      </c>
      <c r="O1712" s="116">
        <v>0</v>
      </c>
      <c r="P1712" s="116">
        <v>408</v>
      </c>
      <c r="Q1712" s="116">
        <v>0</v>
      </c>
      <c r="R1712" s="22">
        <f t="shared" si="400"/>
        <v>441</v>
      </c>
      <c r="S1712" s="116">
        <v>6</v>
      </c>
      <c r="T1712" s="116">
        <v>0</v>
      </c>
      <c r="U1712" s="116">
        <v>105</v>
      </c>
      <c r="V1712" s="116">
        <v>0</v>
      </c>
      <c r="W1712" s="22">
        <f t="shared" si="401"/>
        <v>111</v>
      </c>
      <c r="X1712" s="22">
        <f t="shared" si="402"/>
        <v>41.333333333333336</v>
      </c>
      <c r="Y1712" s="22">
        <f ca="1">OFFSET('Cost Study'!$B$7,'Operations Support'!$C1712,'Operations Support'!$B1712)*$H1712</f>
        <v>2232</v>
      </c>
      <c r="Z1712" s="23">
        <f ca="1">Y1712*'Cost Study'!$B$31</f>
        <v>124661.50758510687</v>
      </c>
      <c r="AA1712" s="23">
        <f ca="1">IF(A1712=10298,1.51,1)*IF($B1712&lt;3,$D1712*'Cost Study'!$B$32*OFFSET('Cost Study'!$B$7,'Operations Support'!$C1712,'Operations Support'!$B1712),0)</f>
        <v>29.16</v>
      </c>
      <c r="AB1712" s="24">
        <f ca="1">AA1712*'Cost Study'!$B$31</f>
        <v>1628.642276515106</v>
      </c>
      <c r="AC1712" s="23">
        <f ca="1">Y1712*'Cost Study'!$B$31</f>
        <v>124661.50758510687</v>
      </c>
      <c r="AD1712" s="24">
        <f ca="1">AA1712*'Cost Study'!$B$31</f>
        <v>1628.642276515106</v>
      </c>
      <c r="AE1712" s="377">
        <f t="shared" ca="1" si="403"/>
        <v>126290.14986162198</v>
      </c>
      <c r="AF1712" s="377">
        <f t="shared" ca="1" si="404"/>
        <v>126290.14986162198</v>
      </c>
      <c r="AH1712" s="688">
        <f>IFERROR($H1712/SUMIF($A:$A,$A1712,$H:$H)*SUMIF(Summary!$A$110:$A$186,$A1712,Summary!$P$110:$P$186),0)</f>
        <v>40383.414495573066</v>
      </c>
      <c r="AI1712" s="689">
        <f t="shared" ca="1" si="405"/>
        <v>85906.735366048903</v>
      </c>
      <c r="AJ1712" s="688">
        <f>IFERROR(H1712/SUMIF(A:A,A1712,H:H)*SUMIF(Summary!$A$110:$A$186,'Operations Support'!A1712,Summary!$Q$110:$Q$186),0)</f>
        <v>40654.96350998673</v>
      </c>
      <c r="AK1712" s="688">
        <f t="shared" ca="1" si="406"/>
        <v>85635.186351635246</v>
      </c>
      <c r="AM1712" s="688">
        <f>IFERROR($H1712/SUMIF($A:$A,$A1712,$H:$H)*SUMIF(Summary!$A$230:$A$266,$A1712,Summary!$P$230:$P$266),0)</f>
        <v>7640.5984388580628</v>
      </c>
      <c r="AN1712" s="688">
        <f>IFERROR($H1712/SUMIF($A:$A,$A1712,$H:$H)*(SUMIF(Summary!$A$230:$A$266,$A1712,Summary!$L$230:$L$266)+SUMIF(Summary!$A$281:$A$317,$A1712,Summary!$L$281:$L$317))-AM1712,0)</f>
        <v>26559.571236940224</v>
      </c>
      <c r="AO1712" s="688">
        <f>IFERROR($H1712/SUMIF($A:$A,$A1712,$H:$H)*SUMIF(Summary!$A$230:$A$266,$A1712,Summary!$Q$230:$Q$266),0)</f>
        <v>7691.9758917435756</v>
      </c>
      <c r="AP1712" s="688">
        <f>IFERROR($H1712/SUMIF($A:$A,$A1712,$H:$H)*(SUMIF(Summary!$A$230:$A$266,$A1712,Summary!$L$230:$L$266)+SUMIF(Summary!$A$281:$A$317,$A1712,Summary!$L$281:$L$317))-AO1712,0)</f>
        <v>26508.193784054711</v>
      </c>
      <c r="AQ1712" s="306"/>
      <c r="AR1712" s="688">
        <f t="shared" ca="1" si="407"/>
        <v>112466.30660298912</v>
      </c>
      <c r="AS1712" s="688">
        <f t="shared" ca="1" si="408"/>
        <v>112143.38013568995</v>
      </c>
    </row>
    <row r="1713" spans="1:45" s="15" customFormat="1" x14ac:dyDescent="0.2">
      <c r="A1713" s="423">
        <v>3644</v>
      </c>
      <c r="B1713" s="424">
        <v>2</v>
      </c>
      <c r="C1713" s="425" t="s">
        <v>307</v>
      </c>
      <c r="D1713" s="422">
        <f t="shared" si="394"/>
        <v>15</v>
      </c>
      <c r="E1713" s="422">
        <f t="shared" si="395"/>
        <v>0</v>
      </c>
      <c r="F1713" s="422">
        <f t="shared" si="396"/>
        <v>0</v>
      </c>
      <c r="G1713" s="422">
        <f t="shared" si="397"/>
        <v>0</v>
      </c>
      <c r="H1713" s="22">
        <f t="shared" si="398"/>
        <v>15</v>
      </c>
      <c r="I1713" s="116">
        <v>0</v>
      </c>
      <c r="J1713" s="116">
        <v>0</v>
      </c>
      <c r="K1713" s="116">
        <v>0</v>
      </c>
      <c r="L1713" s="116">
        <v>0</v>
      </c>
      <c r="M1713" s="22">
        <f t="shared" si="399"/>
        <v>0</v>
      </c>
      <c r="N1713" s="116">
        <v>15</v>
      </c>
      <c r="O1713" s="116">
        <v>0</v>
      </c>
      <c r="P1713" s="116">
        <v>0</v>
      </c>
      <c r="Q1713" s="116">
        <v>0</v>
      </c>
      <c r="R1713" s="22">
        <f t="shared" si="400"/>
        <v>15</v>
      </c>
      <c r="S1713" s="116">
        <v>0</v>
      </c>
      <c r="T1713" s="116">
        <v>0</v>
      </c>
      <c r="U1713" s="116">
        <v>0</v>
      </c>
      <c r="V1713" s="116">
        <v>0</v>
      </c>
      <c r="W1713" s="22">
        <f t="shared" si="401"/>
        <v>0</v>
      </c>
      <c r="X1713" s="22">
        <f t="shared" si="402"/>
        <v>0.5</v>
      </c>
      <c r="Y1713" s="22">
        <f ca="1">OFFSET('Cost Study'!$B$7,'Operations Support'!$C1713,'Operations Support'!$B1713)*$H1713</f>
        <v>0</v>
      </c>
      <c r="Z1713" s="23">
        <f ca="1">Y1713*'Cost Study'!$B$31</f>
        <v>0</v>
      </c>
      <c r="AA1713" s="23">
        <f ca="1">IF(A1713=10298,1.51,1)*IF($B1713&lt;3,$D1713*'Cost Study'!$B$32*OFFSET('Cost Study'!$B$7,'Operations Support'!$C1713,'Operations Support'!$B1713),0)</f>
        <v>0</v>
      </c>
      <c r="AB1713" s="24">
        <f ca="1">AA1713*'Cost Study'!$B$31</f>
        <v>0</v>
      </c>
      <c r="AC1713" s="23">
        <f ca="1">Y1713*'Cost Study'!$B$31</f>
        <v>0</v>
      </c>
      <c r="AD1713" s="24">
        <f ca="1">AA1713*'Cost Study'!$B$31</f>
        <v>0</v>
      </c>
      <c r="AE1713" s="377">
        <f t="shared" ca="1" si="403"/>
        <v>0</v>
      </c>
      <c r="AF1713" s="377">
        <f t="shared" ca="1" si="404"/>
        <v>0</v>
      </c>
      <c r="AH1713" s="688">
        <f>IFERROR($H1713/SUMIF($A:$A,$A1713,$H:$H)*SUMIF(Summary!$A$110:$A$186,$A1713,Summary!$P$110:$P$186),0)</f>
        <v>488.50904631741616</v>
      </c>
      <c r="AI1713" s="689">
        <f t="shared" ca="1" si="405"/>
        <v>-488.50904631741616</v>
      </c>
      <c r="AJ1713" s="688">
        <f>IFERROR(H1713/SUMIF(A:A,A1713,H:H)*SUMIF(Summary!$A$110:$A$186,'Operations Support'!A1713,Summary!$Q$110:$Q$186),0)</f>
        <v>491.79391342725881</v>
      </c>
      <c r="AK1713" s="688">
        <f t="shared" ca="1" si="406"/>
        <v>-491.79391342725881</v>
      </c>
      <c r="AL1713" s="1"/>
      <c r="AM1713" s="688">
        <f>IFERROR($H1713/SUMIF($A:$A,$A1713,$H:$H)*SUMIF(Summary!$A$230:$A$266,$A1713,Summary!$P$230:$P$266),0)</f>
        <v>92.426594018444305</v>
      </c>
      <c r="AN1713" s="688">
        <f>IFERROR($H1713/SUMIF($A:$A,$A1713,$H:$H)*(SUMIF(Summary!$A$230:$A$266,$A1713,Summary!$L$230:$L$266)+SUMIF(Summary!$A$281:$A$317,$A1713,Summary!$L$281:$L$317))-AM1713,0)</f>
        <v>321.28513593072859</v>
      </c>
      <c r="AO1713" s="688">
        <f>IFERROR($H1713/SUMIF($A:$A,$A1713,$H:$H)*SUMIF(Summary!$A$230:$A$266,$A1713,Summary!$Q$230:$Q$266),0)</f>
        <v>93.048095464640028</v>
      </c>
      <c r="AP1713" s="688">
        <f>IFERROR($H1713/SUMIF($A:$A,$A1713,$H:$H)*(SUMIF(Summary!$A$230:$A$266,$A1713,Summary!$L$230:$L$266)+SUMIF(Summary!$A$281:$A$317,$A1713,Summary!$L$281:$L$317))-AO1713,0)</f>
        <v>320.66363448453285</v>
      </c>
      <c r="AQ1713" s="306"/>
      <c r="AR1713" s="688">
        <f t="shared" ca="1" si="407"/>
        <v>-167.22391038668758</v>
      </c>
      <c r="AS1713" s="688">
        <f t="shared" ca="1" si="408"/>
        <v>-171.13027894272597</v>
      </c>
    </row>
    <row r="1714" spans="1:45" x14ac:dyDescent="0.2">
      <c r="A1714" s="423">
        <v>3644</v>
      </c>
      <c r="B1714" s="424">
        <v>2</v>
      </c>
      <c r="C1714" s="425" t="s">
        <v>308</v>
      </c>
      <c r="D1714" s="422">
        <f t="shared" si="394"/>
        <v>228</v>
      </c>
      <c r="E1714" s="422">
        <f t="shared" si="395"/>
        <v>0</v>
      </c>
      <c r="F1714" s="422">
        <f t="shared" si="396"/>
        <v>276</v>
      </c>
      <c r="G1714" s="422">
        <f t="shared" si="397"/>
        <v>0</v>
      </c>
      <c r="H1714" s="22">
        <f t="shared" si="398"/>
        <v>504</v>
      </c>
      <c r="I1714" s="116">
        <v>102</v>
      </c>
      <c r="J1714" s="116">
        <v>0</v>
      </c>
      <c r="K1714" s="116">
        <v>54</v>
      </c>
      <c r="L1714" s="116">
        <v>0</v>
      </c>
      <c r="M1714" s="22">
        <f t="shared" si="399"/>
        <v>156</v>
      </c>
      <c r="N1714" s="116">
        <v>126</v>
      </c>
      <c r="O1714" s="116">
        <v>0</v>
      </c>
      <c r="P1714" s="116">
        <v>222</v>
      </c>
      <c r="Q1714" s="116">
        <v>0</v>
      </c>
      <c r="R1714" s="22">
        <f t="shared" si="400"/>
        <v>348</v>
      </c>
      <c r="S1714" s="116">
        <v>0</v>
      </c>
      <c r="T1714" s="116">
        <v>0</v>
      </c>
      <c r="U1714" s="116">
        <v>0</v>
      </c>
      <c r="V1714" s="116">
        <v>0</v>
      </c>
      <c r="W1714" s="22">
        <f t="shared" si="401"/>
        <v>0</v>
      </c>
      <c r="X1714" s="22">
        <f t="shared" si="402"/>
        <v>16.8</v>
      </c>
      <c r="Y1714" s="22">
        <f ca="1">OFFSET('Cost Study'!$B$7,'Operations Support'!$C1714,'Operations Support'!$B1714)*$H1714</f>
        <v>932.40000000000009</v>
      </c>
      <c r="Z1714" s="23">
        <f ca="1">Y1714*'Cost Study'!$B$31</f>
        <v>52076.339458939809</v>
      </c>
      <c r="AA1714" s="23">
        <f ca="1">IF(A1714=10298,1.51,1)*IF($B1714&lt;3,$D1714*'Cost Study'!$B$32*OFFSET('Cost Study'!$B$7,'Operations Support'!$C1714,'Operations Support'!$B1714),0)</f>
        <v>42.180000000000007</v>
      </c>
      <c r="AB1714" s="24">
        <f ca="1">AA1714*'Cost Study'!$B$31</f>
        <v>2355.8344040948964</v>
      </c>
      <c r="AC1714" s="23">
        <f ca="1">Y1714*'Cost Study'!$B$31</f>
        <v>52076.339458939809</v>
      </c>
      <c r="AD1714" s="24">
        <f ca="1">AA1714*'Cost Study'!$B$31</f>
        <v>2355.8344040948964</v>
      </c>
      <c r="AE1714" s="377">
        <f t="shared" ca="1" si="403"/>
        <v>54432.173863034703</v>
      </c>
      <c r="AF1714" s="377">
        <f t="shared" ca="1" si="404"/>
        <v>54432.173863034703</v>
      </c>
      <c r="AH1714" s="688">
        <f>IFERROR($H1714/SUMIF($A:$A,$A1714,$H:$H)*SUMIF(Summary!$A$110:$A$186,$A1714,Summary!$P$110:$P$186),0)</f>
        <v>16413.903956265181</v>
      </c>
      <c r="AI1714" s="689">
        <f t="shared" ca="1" si="405"/>
        <v>38018.269906769521</v>
      </c>
      <c r="AJ1714" s="688">
        <f>IFERROR(H1714/SUMIF(A:A,A1714,H:H)*SUMIF(Summary!$A$110:$A$186,'Operations Support'!A1714,Summary!$Q$110:$Q$186),0)</f>
        <v>16524.275491155895</v>
      </c>
      <c r="AK1714" s="688">
        <f t="shared" ca="1" si="406"/>
        <v>37907.898371878808</v>
      </c>
      <c r="AM1714" s="688">
        <f>IFERROR($H1714/SUMIF($A:$A,$A1714,$H:$H)*SUMIF(Summary!$A$230:$A$266,$A1714,Summary!$P$230:$P$266),0)</f>
        <v>3105.5335590197283</v>
      </c>
      <c r="AN1714" s="688">
        <f>IFERROR($H1714/SUMIF($A:$A,$A1714,$H:$H)*(SUMIF(Summary!$A$230:$A$266,$A1714,Summary!$L$230:$L$266)+SUMIF(Summary!$A$281:$A$317,$A1714,Summary!$L$281:$L$317))-AM1714,0)</f>
        <v>10795.180567272477</v>
      </c>
      <c r="AO1714" s="688">
        <f>IFERROR($H1714/SUMIF($A:$A,$A1714,$H:$H)*SUMIF(Summary!$A$230:$A$266,$A1714,Summary!$Q$230:$Q$266),0)</f>
        <v>3126.4160076119047</v>
      </c>
      <c r="AP1714" s="688">
        <f>IFERROR($H1714/SUMIF($A:$A,$A1714,$H:$H)*(SUMIF(Summary!$A$230:$A$266,$A1714,Summary!$L$230:$L$266)+SUMIF(Summary!$A$281:$A$317,$A1714,Summary!$L$281:$L$317))-AO1714,0)</f>
        <v>10774.298118680301</v>
      </c>
      <c r="AQ1714" s="306"/>
      <c r="AR1714" s="688">
        <f t="shared" ca="1" si="407"/>
        <v>48813.450474041994</v>
      </c>
      <c r="AS1714" s="688">
        <f t="shared" ca="1" si="408"/>
        <v>48682.196490559108</v>
      </c>
    </row>
    <row r="1715" spans="1:45" x14ac:dyDescent="0.2">
      <c r="A1715" s="423">
        <v>3644</v>
      </c>
      <c r="B1715" s="424">
        <v>2</v>
      </c>
      <c r="C1715" s="425" t="s">
        <v>309</v>
      </c>
      <c r="D1715" s="422">
        <f t="shared" si="394"/>
        <v>0</v>
      </c>
      <c r="E1715" s="422">
        <f t="shared" si="395"/>
        <v>0</v>
      </c>
      <c r="F1715" s="422">
        <f t="shared" si="396"/>
        <v>0</v>
      </c>
      <c r="G1715" s="422">
        <f t="shared" si="397"/>
        <v>0</v>
      </c>
      <c r="H1715" s="22">
        <f t="shared" si="398"/>
        <v>0</v>
      </c>
      <c r="I1715" s="116">
        <v>0</v>
      </c>
      <c r="J1715" s="116">
        <v>0</v>
      </c>
      <c r="K1715" s="116">
        <v>0</v>
      </c>
      <c r="L1715" s="116">
        <v>0</v>
      </c>
      <c r="M1715" s="22">
        <f t="shared" si="399"/>
        <v>0</v>
      </c>
      <c r="N1715" s="116">
        <v>0</v>
      </c>
      <c r="O1715" s="116">
        <v>0</v>
      </c>
      <c r="P1715" s="116">
        <v>0</v>
      </c>
      <c r="Q1715" s="116">
        <v>0</v>
      </c>
      <c r="R1715" s="22">
        <f t="shared" si="400"/>
        <v>0</v>
      </c>
      <c r="S1715" s="116">
        <v>0</v>
      </c>
      <c r="T1715" s="116">
        <v>0</v>
      </c>
      <c r="U1715" s="116">
        <v>0</v>
      </c>
      <c r="V1715" s="116">
        <v>0</v>
      </c>
      <c r="W1715" s="22">
        <f t="shared" si="401"/>
        <v>0</v>
      </c>
      <c r="X1715" s="22">
        <f t="shared" si="402"/>
        <v>0</v>
      </c>
      <c r="Y1715" s="22">
        <f ca="1">OFFSET('Cost Study'!$B$7,'Operations Support'!$C1715,'Operations Support'!$B1715)*$H1715</f>
        <v>0</v>
      </c>
      <c r="Z1715" s="23">
        <f ca="1">Y1715*'Cost Study'!$B$31</f>
        <v>0</v>
      </c>
      <c r="AA1715" s="23">
        <f ca="1">IF(A1715=10298,1.51,1)*IF($B1715&lt;3,$D1715*'Cost Study'!$B$32*OFFSET('Cost Study'!$B$7,'Operations Support'!$C1715,'Operations Support'!$B1715),0)</f>
        <v>0</v>
      </c>
      <c r="AB1715" s="24">
        <f ca="1">AA1715*'Cost Study'!$B$31</f>
        <v>0</v>
      </c>
      <c r="AC1715" s="23">
        <f ca="1">Y1715*'Cost Study'!$B$31</f>
        <v>0</v>
      </c>
      <c r="AD1715" s="24">
        <f ca="1">AA1715*'Cost Study'!$B$31</f>
        <v>0</v>
      </c>
      <c r="AE1715" s="377">
        <f t="shared" ca="1" si="403"/>
        <v>0</v>
      </c>
      <c r="AF1715" s="377">
        <f t="shared" ca="1" si="404"/>
        <v>0</v>
      </c>
      <c r="AH1715" s="688">
        <f>IFERROR($H1715/SUMIF($A:$A,$A1715,$H:$H)*SUMIF(Summary!$A$110:$A$186,$A1715,Summary!$P$110:$P$186),0)</f>
        <v>0</v>
      </c>
      <c r="AI1715" s="689">
        <f t="shared" ca="1" si="405"/>
        <v>0</v>
      </c>
      <c r="AJ1715" s="688">
        <f>IFERROR(H1715/SUMIF(A:A,A1715,H:H)*SUMIF(Summary!$A$110:$A$186,'Operations Support'!A1715,Summary!$Q$110:$Q$186),0)</f>
        <v>0</v>
      </c>
      <c r="AK1715" s="688">
        <f t="shared" ca="1" si="406"/>
        <v>0</v>
      </c>
      <c r="AM1715" s="688">
        <f>IFERROR($H1715/SUMIF($A:$A,$A1715,$H:$H)*SUMIF(Summary!$A$230:$A$266,$A1715,Summary!$P$230:$P$266),0)</f>
        <v>0</v>
      </c>
      <c r="AN1715" s="688">
        <f>IFERROR($H1715/SUMIF($A:$A,$A1715,$H:$H)*(SUMIF(Summary!$A$230:$A$266,$A1715,Summary!$L$230:$L$266)+SUMIF(Summary!$A$281:$A$317,$A1715,Summary!$L$281:$L$317))-AM1715,0)</f>
        <v>0</v>
      </c>
      <c r="AO1715" s="688">
        <f>IFERROR($H1715/SUMIF($A:$A,$A1715,$H:$H)*SUMIF(Summary!$A$230:$A$266,$A1715,Summary!$Q$230:$Q$266),0)</f>
        <v>0</v>
      </c>
      <c r="AP1715" s="688">
        <f>IFERROR($H1715/SUMIF($A:$A,$A1715,$H:$H)*(SUMIF(Summary!$A$230:$A$266,$A1715,Summary!$L$230:$L$266)+SUMIF(Summary!$A$281:$A$317,$A1715,Summary!$L$281:$L$317))-AO1715,0)</f>
        <v>0</v>
      </c>
      <c r="AQ1715" s="306"/>
      <c r="AR1715" s="688">
        <f t="shared" ca="1" si="407"/>
        <v>0</v>
      </c>
      <c r="AS1715" s="688">
        <f t="shared" ca="1" si="408"/>
        <v>0</v>
      </c>
    </row>
    <row r="1716" spans="1:45" x14ac:dyDescent="0.2">
      <c r="A1716" s="423">
        <v>3644</v>
      </c>
      <c r="B1716" s="424">
        <v>2</v>
      </c>
      <c r="C1716" s="425" t="s">
        <v>310</v>
      </c>
      <c r="D1716" s="422">
        <f t="shared" si="394"/>
        <v>0</v>
      </c>
      <c r="E1716" s="422">
        <f t="shared" si="395"/>
        <v>0</v>
      </c>
      <c r="F1716" s="422">
        <f t="shared" si="396"/>
        <v>0</v>
      </c>
      <c r="G1716" s="422">
        <f t="shared" si="397"/>
        <v>0</v>
      </c>
      <c r="H1716" s="22">
        <f t="shared" si="398"/>
        <v>0</v>
      </c>
      <c r="I1716" s="116">
        <v>0</v>
      </c>
      <c r="J1716" s="116">
        <v>0</v>
      </c>
      <c r="K1716" s="116">
        <v>0</v>
      </c>
      <c r="L1716" s="116">
        <v>0</v>
      </c>
      <c r="M1716" s="22">
        <f t="shared" si="399"/>
        <v>0</v>
      </c>
      <c r="N1716" s="116">
        <v>0</v>
      </c>
      <c r="O1716" s="116">
        <v>0</v>
      </c>
      <c r="P1716" s="116">
        <v>0</v>
      </c>
      <c r="Q1716" s="116">
        <v>0</v>
      </c>
      <c r="R1716" s="22">
        <f t="shared" si="400"/>
        <v>0</v>
      </c>
      <c r="S1716" s="116">
        <v>0</v>
      </c>
      <c r="T1716" s="116">
        <v>0</v>
      </c>
      <c r="U1716" s="116">
        <v>0</v>
      </c>
      <c r="V1716" s="116">
        <v>0</v>
      </c>
      <c r="W1716" s="22">
        <f t="shared" si="401"/>
        <v>0</v>
      </c>
      <c r="X1716" s="22">
        <f t="shared" si="402"/>
        <v>0</v>
      </c>
      <c r="Y1716" s="22">
        <f ca="1">OFFSET('Cost Study'!$B$7,'Operations Support'!$C1716,'Operations Support'!$B1716)*$H1716</f>
        <v>0</v>
      </c>
      <c r="Z1716" s="23">
        <f ca="1">Y1716*'Cost Study'!$B$31</f>
        <v>0</v>
      </c>
      <c r="AA1716" s="23">
        <f ca="1">IF(A1716=10298,1.51,1)*IF($B1716&lt;3,$D1716*'Cost Study'!$B$32*OFFSET('Cost Study'!$B$7,'Operations Support'!$C1716,'Operations Support'!$B1716),0)</f>
        <v>0</v>
      </c>
      <c r="AB1716" s="24">
        <f ca="1">AA1716*'Cost Study'!$B$31</f>
        <v>0</v>
      </c>
      <c r="AC1716" s="23">
        <f ca="1">Y1716*'Cost Study'!$B$31</f>
        <v>0</v>
      </c>
      <c r="AD1716" s="24">
        <f ca="1">AA1716*'Cost Study'!$B$31</f>
        <v>0</v>
      </c>
      <c r="AE1716" s="377">
        <f t="shared" ca="1" si="403"/>
        <v>0</v>
      </c>
      <c r="AF1716" s="377">
        <f t="shared" ca="1" si="404"/>
        <v>0</v>
      </c>
      <c r="AH1716" s="688">
        <f>IFERROR($H1716/SUMIF($A:$A,$A1716,$H:$H)*SUMIF(Summary!$A$110:$A$186,$A1716,Summary!$P$110:$P$186),0)</f>
        <v>0</v>
      </c>
      <c r="AI1716" s="689">
        <f t="shared" ca="1" si="405"/>
        <v>0</v>
      </c>
      <c r="AJ1716" s="688">
        <f>IFERROR(H1716/SUMIF(A:A,A1716,H:H)*SUMIF(Summary!$A$110:$A$186,'Operations Support'!A1716,Summary!$Q$110:$Q$186),0)</f>
        <v>0</v>
      </c>
      <c r="AK1716" s="688">
        <f t="shared" ca="1" si="406"/>
        <v>0</v>
      </c>
      <c r="AM1716" s="688">
        <f>IFERROR($H1716/SUMIF($A:$A,$A1716,$H:$H)*SUMIF(Summary!$A$230:$A$266,$A1716,Summary!$P$230:$P$266),0)</f>
        <v>0</v>
      </c>
      <c r="AN1716" s="688">
        <f>IFERROR($H1716/SUMIF($A:$A,$A1716,$H:$H)*(SUMIF(Summary!$A$230:$A$266,$A1716,Summary!$L$230:$L$266)+SUMIF(Summary!$A$281:$A$317,$A1716,Summary!$L$281:$L$317))-AM1716,0)</f>
        <v>0</v>
      </c>
      <c r="AO1716" s="688">
        <f>IFERROR($H1716/SUMIF($A:$A,$A1716,$H:$H)*SUMIF(Summary!$A$230:$A$266,$A1716,Summary!$Q$230:$Q$266),0)</f>
        <v>0</v>
      </c>
      <c r="AP1716" s="688">
        <f>IFERROR($H1716/SUMIF($A:$A,$A1716,$H:$H)*(SUMIF(Summary!$A$230:$A$266,$A1716,Summary!$L$230:$L$266)+SUMIF(Summary!$A$281:$A$317,$A1716,Summary!$L$281:$L$317))-AO1716,0)</f>
        <v>0</v>
      </c>
      <c r="AQ1716" s="306"/>
      <c r="AR1716" s="688">
        <f t="shared" ca="1" si="407"/>
        <v>0</v>
      </c>
      <c r="AS1716" s="688">
        <f t="shared" ca="1" si="408"/>
        <v>0</v>
      </c>
    </row>
    <row r="1717" spans="1:45" x14ac:dyDescent="0.2">
      <c r="A1717" s="423">
        <v>3644</v>
      </c>
      <c r="B1717" s="424">
        <v>2</v>
      </c>
      <c r="C1717" s="425" t="s">
        <v>311</v>
      </c>
      <c r="D1717" s="422">
        <f t="shared" si="394"/>
        <v>0</v>
      </c>
      <c r="E1717" s="422">
        <f t="shared" si="395"/>
        <v>0</v>
      </c>
      <c r="F1717" s="422">
        <f t="shared" si="396"/>
        <v>0</v>
      </c>
      <c r="G1717" s="422">
        <f t="shared" si="397"/>
        <v>0</v>
      </c>
      <c r="H1717" s="22">
        <f t="shared" si="398"/>
        <v>0</v>
      </c>
      <c r="I1717" s="116">
        <v>0</v>
      </c>
      <c r="J1717" s="116">
        <v>0</v>
      </c>
      <c r="K1717" s="116">
        <v>0</v>
      </c>
      <c r="L1717" s="116">
        <v>0</v>
      </c>
      <c r="M1717" s="22">
        <f t="shared" si="399"/>
        <v>0</v>
      </c>
      <c r="N1717" s="116">
        <v>0</v>
      </c>
      <c r="O1717" s="116">
        <v>0</v>
      </c>
      <c r="P1717" s="116">
        <v>0</v>
      </c>
      <c r="Q1717" s="116">
        <v>0</v>
      </c>
      <c r="R1717" s="22">
        <f t="shared" si="400"/>
        <v>0</v>
      </c>
      <c r="S1717" s="116">
        <v>0</v>
      </c>
      <c r="T1717" s="116">
        <v>0</v>
      </c>
      <c r="U1717" s="116">
        <v>0</v>
      </c>
      <c r="V1717" s="116">
        <v>0</v>
      </c>
      <c r="W1717" s="22">
        <f t="shared" si="401"/>
        <v>0</v>
      </c>
      <c r="X1717" s="22">
        <f t="shared" si="402"/>
        <v>0</v>
      </c>
      <c r="Y1717" s="22">
        <f ca="1">OFFSET('Cost Study'!$B$7,'Operations Support'!$C1717,'Operations Support'!$B1717)*$H1717</f>
        <v>0</v>
      </c>
      <c r="Z1717" s="23">
        <f ca="1">Y1717*'Cost Study'!$B$31</f>
        <v>0</v>
      </c>
      <c r="AA1717" s="23">
        <f ca="1">IF(A1717=10298,1.51,1)*IF($B1717&lt;3,$D1717*'Cost Study'!$B$32*OFFSET('Cost Study'!$B$7,'Operations Support'!$C1717,'Operations Support'!$B1717),0)</f>
        <v>0</v>
      </c>
      <c r="AB1717" s="24">
        <f ca="1">AA1717*'Cost Study'!$B$31</f>
        <v>0</v>
      </c>
      <c r="AC1717" s="23">
        <f ca="1">Y1717*'Cost Study'!$B$31</f>
        <v>0</v>
      </c>
      <c r="AD1717" s="24">
        <f ca="1">AA1717*'Cost Study'!$B$31</f>
        <v>0</v>
      </c>
      <c r="AE1717" s="377">
        <f t="shared" ca="1" si="403"/>
        <v>0</v>
      </c>
      <c r="AF1717" s="377">
        <f t="shared" ca="1" si="404"/>
        <v>0</v>
      </c>
      <c r="AH1717" s="688">
        <f>IFERROR($H1717/SUMIF($A:$A,$A1717,$H:$H)*SUMIF(Summary!$A$110:$A$186,$A1717,Summary!$P$110:$P$186),0)</f>
        <v>0</v>
      </c>
      <c r="AI1717" s="689">
        <f t="shared" ca="1" si="405"/>
        <v>0</v>
      </c>
      <c r="AJ1717" s="688">
        <f>IFERROR(H1717/SUMIF(A:A,A1717,H:H)*SUMIF(Summary!$A$110:$A$186,'Operations Support'!A1717,Summary!$Q$110:$Q$186),0)</f>
        <v>0</v>
      </c>
      <c r="AK1717" s="688">
        <f t="shared" ca="1" si="406"/>
        <v>0</v>
      </c>
      <c r="AM1717" s="688">
        <f>IFERROR($H1717/SUMIF($A:$A,$A1717,$H:$H)*SUMIF(Summary!$A$230:$A$266,$A1717,Summary!$P$230:$P$266),0)</f>
        <v>0</v>
      </c>
      <c r="AN1717" s="688">
        <f>IFERROR($H1717/SUMIF($A:$A,$A1717,$H:$H)*(SUMIF(Summary!$A$230:$A$266,$A1717,Summary!$L$230:$L$266)+SUMIF(Summary!$A$281:$A$317,$A1717,Summary!$L$281:$L$317))-AM1717,0)</f>
        <v>0</v>
      </c>
      <c r="AO1717" s="688">
        <f>IFERROR($H1717/SUMIF($A:$A,$A1717,$H:$H)*SUMIF(Summary!$A$230:$A$266,$A1717,Summary!$Q$230:$Q$266),0)</f>
        <v>0</v>
      </c>
      <c r="AP1717" s="688">
        <f>IFERROR($H1717/SUMIF($A:$A,$A1717,$H:$H)*(SUMIF(Summary!$A$230:$A$266,$A1717,Summary!$L$230:$L$266)+SUMIF(Summary!$A$281:$A$317,$A1717,Summary!$L$281:$L$317))-AO1717,0)</f>
        <v>0</v>
      </c>
      <c r="AQ1717" s="306"/>
      <c r="AR1717" s="688">
        <f t="shared" ca="1" si="407"/>
        <v>0</v>
      </c>
      <c r="AS1717" s="688">
        <f t="shared" ca="1" si="408"/>
        <v>0</v>
      </c>
    </row>
    <row r="1718" spans="1:45" x14ac:dyDescent="0.2">
      <c r="A1718" s="423">
        <v>3644</v>
      </c>
      <c r="B1718" s="424">
        <v>2</v>
      </c>
      <c r="C1718" s="425" t="s">
        <v>312</v>
      </c>
      <c r="D1718" s="422">
        <f t="shared" si="394"/>
        <v>0</v>
      </c>
      <c r="E1718" s="422">
        <f t="shared" si="395"/>
        <v>0</v>
      </c>
      <c r="F1718" s="422">
        <f t="shared" si="396"/>
        <v>0</v>
      </c>
      <c r="G1718" s="422">
        <f t="shared" si="397"/>
        <v>0</v>
      </c>
      <c r="H1718" s="22">
        <f t="shared" si="398"/>
        <v>0</v>
      </c>
      <c r="I1718" s="116">
        <v>0</v>
      </c>
      <c r="J1718" s="116">
        <v>0</v>
      </c>
      <c r="K1718" s="116">
        <v>0</v>
      </c>
      <c r="L1718" s="116">
        <v>0</v>
      </c>
      <c r="M1718" s="22">
        <f t="shared" si="399"/>
        <v>0</v>
      </c>
      <c r="N1718" s="116">
        <v>0</v>
      </c>
      <c r="O1718" s="116">
        <v>0</v>
      </c>
      <c r="P1718" s="116">
        <v>0</v>
      </c>
      <c r="Q1718" s="116">
        <v>0</v>
      </c>
      <c r="R1718" s="22">
        <f t="shared" si="400"/>
        <v>0</v>
      </c>
      <c r="S1718" s="116">
        <v>0</v>
      </c>
      <c r="T1718" s="116">
        <v>0</v>
      </c>
      <c r="U1718" s="116">
        <v>0</v>
      </c>
      <c r="V1718" s="116">
        <v>0</v>
      </c>
      <c r="W1718" s="22">
        <f t="shared" si="401"/>
        <v>0</v>
      </c>
      <c r="X1718" s="22">
        <f t="shared" si="402"/>
        <v>0</v>
      </c>
      <c r="Y1718" s="22">
        <f ca="1">OFFSET('Cost Study'!$B$7,'Operations Support'!$C1718,'Operations Support'!$B1718)*$H1718</f>
        <v>0</v>
      </c>
      <c r="Z1718" s="23">
        <f ca="1">Y1718*'Cost Study'!$B$31</f>
        <v>0</v>
      </c>
      <c r="AA1718" s="23">
        <f ca="1">IF(A1718=10298,1.51,1)*IF($B1718&lt;3,$D1718*'Cost Study'!$B$32*OFFSET('Cost Study'!$B$7,'Operations Support'!$C1718,'Operations Support'!$B1718),0)</f>
        <v>0</v>
      </c>
      <c r="AB1718" s="24">
        <f ca="1">AA1718*'Cost Study'!$B$31</f>
        <v>0</v>
      </c>
      <c r="AC1718" s="23">
        <f ca="1">Y1718*'Cost Study'!$B$31</f>
        <v>0</v>
      </c>
      <c r="AD1718" s="24">
        <f ca="1">AA1718*'Cost Study'!$B$31</f>
        <v>0</v>
      </c>
      <c r="AE1718" s="377">
        <f t="shared" ca="1" si="403"/>
        <v>0</v>
      </c>
      <c r="AF1718" s="377">
        <f t="shared" ca="1" si="404"/>
        <v>0</v>
      </c>
      <c r="AH1718" s="688">
        <f>IFERROR($H1718/SUMIF($A:$A,$A1718,$H:$H)*SUMIF(Summary!$A$110:$A$186,$A1718,Summary!$P$110:$P$186),0)</f>
        <v>0</v>
      </c>
      <c r="AI1718" s="689">
        <f t="shared" ca="1" si="405"/>
        <v>0</v>
      </c>
      <c r="AJ1718" s="688">
        <f>IFERROR(H1718/SUMIF(A:A,A1718,H:H)*SUMIF(Summary!$A$110:$A$186,'Operations Support'!A1718,Summary!$Q$110:$Q$186),0)</f>
        <v>0</v>
      </c>
      <c r="AK1718" s="688">
        <f t="shared" ca="1" si="406"/>
        <v>0</v>
      </c>
      <c r="AM1718" s="688">
        <f>IFERROR($H1718/SUMIF($A:$A,$A1718,$H:$H)*SUMIF(Summary!$A$230:$A$266,$A1718,Summary!$P$230:$P$266),0)</f>
        <v>0</v>
      </c>
      <c r="AN1718" s="688">
        <f>IFERROR($H1718/SUMIF($A:$A,$A1718,$H:$H)*(SUMIF(Summary!$A$230:$A$266,$A1718,Summary!$L$230:$L$266)+SUMIF(Summary!$A$281:$A$317,$A1718,Summary!$L$281:$L$317))-AM1718,0)</f>
        <v>0</v>
      </c>
      <c r="AO1718" s="688">
        <f>IFERROR($H1718/SUMIF($A:$A,$A1718,$H:$H)*SUMIF(Summary!$A$230:$A$266,$A1718,Summary!$Q$230:$Q$266),0)</f>
        <v>0</v>
      </c>
      <c r="AP1718" s="688">
        <f>IFERROR($H1718/SUMIF($A:$A,$A1718,$H:$H)*(SUMIF(Summary!$A$230:$A$266,$A1718,Summary!$L$230:$L$266)+SUMIF(Summary!$A$281:$A$317,$A1718,Summary!$L$281:$L$317))-AO1718,0)</f>
        <v>0</v>
      </c>
      <c r="AQ1718" s="306"/>
      <c r="AR1718" s="688">
        <f t="shared" ca="1" si="407"/>
        <v>0</v>
      </c>
      <c r="AS1718" s="688">
        <f t="shared" ca="1" si="408"/>
        <v>0</v>
      </c>
    </row>
    <row r="1719" spans="1:45" x14ac:dyDescent="0.2">
      <c r="A1719" s="423">
        <v>3644</v>
      </c>
      <c r="B1719" s="424">
        <v>2</v>
      </c>
      <c r="C1719" s="425" t="s">
        <v>313</v>
      </c>
      <c r="D1719" s="422">
        <f t="shared" si="394"/>
        <v>2036</v>
      </c>
      <c r="E1719" s="422">
        <f t="shared" si="395"/>
        <v>0</v>
      </c>
      <c r="F1719" s="422">
        <f t="shared" si="396"/>
        <v>3654</v>
      </c>
      <c r="G1719" s="422">
        <f t="shared" si="397"/>
        <v>0</v>
      </c>
      <c r="H1719" s="22">
        <f t="shared" si="398"/>
        <v>5690</v>
      </c>
      <c r="I1719" s="116">
        <v>621</v>
      </c>
      <c r="J1719" s="116">
        <v>0</v>
      </c>
      <c r="K1719" s="116">
        <v>1702</v>
      </c>
      <c r="L1719" s="116">
        <v>0</v>
      </c>
      <c r="M1719" s="22">
        <f t="shared" si="399"/>
        <v>2323</v>
      </c>
      <c r="N1719" s="116">
        <v>828</v>
      </c>
      <c r="O1719" s="116">
        <v>0</v>
      </c>
      <c r="P1719" s="116">
        <v>1565</v>
      </c>
      <c r="Q1719" s="116">
        <v>0</v>
      </c>
      <c r="R1719" s="22">
        <f t="shared" si="400"/>
        <v>2393</v>
      </c>
      <c r="S1719" s="116">
        <v>587</v>
      </c>
      <c r="T1719" s="116">
        <v>0</v>
      </c>
      <c r="U1719" s="116">
        <v>387</v>
      </c>
      <c r="V1719" s="116">
        <v>0</v>
      </c>
      <c r="W1719" s="22">
        <f t="shared" si="401"/>
        <v>974</v>
      </c>
      <c r="X1719" s="22">
        <f t="shared" si="402"/>
        <v>189.66666666666666</v>
      </c>
      <c r="Y1719" s="22">
        <f ca="1">OFFSET('Cost Study'!$B$7,'Operations Support'!$C1719,'Operations Support'!$B1719)*$H1719</f>
        <v>8876.4</v>
      </c>
      <c r="Z1719" s="23">
        <f ca="1">Y1719*'Cost Study'!$B$31</f>
        <v>495764.07075647067</v>
      </c>
      <c r="AA1719" s="23">
        <f ca="1">IF(A1719=10298,1.51,1)*IF($B1719&lt;3,$D1719*'Cost Study'!$B$32*OFFSET('Cost Study'!$B$7,'Operations Support'!$C1719,'Operations Support'!$B1719),0)</f>
        <v>317.61600000000004</v>
      </c>
      <c r="AB1719" s="24">
        <f ca="1">AA1719*'Cost Study'!$B$31</f>
        <v>17739.466573992522</v>
      </c>
      <c r="AC1719" s="23">
        <f ca="1">Y1719*'Cost Study'!$B$31</f>
        <v>495764.07075647067</v>
      </c>
      <c r="AD1719" s="24">
        <f ca="1">AA1719*'Cost Study'!$B$31</f>
        <v>17739.466573992522</v>
      </c>
      <c r="AE1719" s="377">
        <f t="shared" ca="1" si="403"/>
        <v>513503.53733046318</v>
      </c>
      <c r="AF1719" s="377">
        <f t="shared" ca="1" si="404"/>
        <v>513503.53733046318</v>
      </c>
      <c r="AH1719" s="688">
        <f>IFERROR($H1719/SUMIF($A:$A,$A1719,$H:$H)*SUMIF(Summary!$A$110:$A$186,$A1719,Summary!$P$110:$P$186),0)</f>
        <v>185307.7649030732</v>
      </c>
      <c r="AI1719" s="689">
        <f t="shared" ca="1" si="405"/>
        <v>328195.77242738998</v>
      </c>
      <c r="AJ1719" s="688">
        <f>IFERROR(H1719/SUMIF(A:A,A1719,H:H)*SUMIF(Summary!$A$110:$A$186,'Operations Support'!A1719,Summary!$Q$110:$Q$186),0)</f>
        <v>186553.82449340684</v>
      </c>
      <c r="AK1719" s="688">
        <f t="shared" ca="1" si="406"/>
        <v>326949.71283705637</v>
      </c>
      <c r="AM1719" s="688">
        <f>IFERROR($H1719/SUMIF($A:$A,$A1719,$H:$H)*SUMIF(Summary!$A$230:$A$266,$A1719,Summary!$P$230:$P$266),0)</f>
        <v>35060.487997663207</v>
      </c>
      <c r="AN1719" s="688">
        <f>IFERROR($H1719/SUMIF($A:$A,$A1719,$H:$H)*(SUMIF(Summary!$A$230:$A$266,$A1719,Summary!$L$230:$L$266)+SUMIF(Summary!$A$281:$A$317,$A1719,Summary!$L$281:$L$317))-AM1719,0)</f>
        <v>121874.16156305635</v>
      </c>
      <c r="AO1719" s="688">
        <f>IFERROR($H1719/SUMIF($A:$A,$A1719,$H:$H)*SUMIF(Summary!$A$230:$A$266,$A1719,Summary!$Q$230:$Q$266),0)</f>
        <v>35296.244212920115</v>
      </c>
      <c r="AP1719" s="688">
        <f>IFERROR($H1719/SUMIF($A:$A,$A1719,$H:$H)*(SUMIF(Summary!$A$230:$A$266,$A1719,Summary!$L$230:$L$266)+SUMIF(Summary!$A$281:$A$317,$A1719,Summary!$L$281:$L$317))-AO1719,0)</f>
        <v>121638.40534779945</v>
      </c>
      <c r="AQ1719" s="306"/>
      <c r="AR1719" s="688">
        <f t="shared" ca="1" si="407"/>
        <v>450069.93399044633</v>
      </c>
      <c r="AS1719" s="688">
        <f t="shared" ca="1" si="408"/>
        <v>448588.11818485579</v>
      </c>
    </row>
    <row r="1720" spans="1:45" x14ac:dyDescent="0.2">
      <c r="A1720" s="423">
        <v>3644</v>
      </c>
      <c r="B1720" s="424">
        <v>2</v>
      </c>
      <c r="C1720" s="425" t="s">
        <v>314</v>
      </c>
      <c r="D1720" s="422">
        <f t="shared" si="394"/>
        <v>0</v>
      </c>
      <c r="E1720" s="422">
        <f t="shared" si="395"/>
        <v>0</v>
      </c>
      <c r="F1720" s="422">
        <f t="shared" si="396"/>
        <v>0</v>
      </c>
      <c r="G1720" s="422">
        <f t="shared" si="397"/>
        <v>0</v>
      </c>
      <c r="H1720" s="22">
        <f t="shared" si="398"/>
        <v>0</v>
      </c>
      <c r="I1720" s="116">
        <v>0</v>
      </c>
      <c r="J1720" s="116">
        <v>0</v>
      </c>
      <c r="K1720" s="116">
        <v>0</v>
      </c>
      <c r="L1720" s="116">
        <v>0</v>
      </c>
      <c r="M1720" s="22">
        <f t="shared" si="399"/>
        <v>0</v>
      </c>
      <c r="N1720" s="116">
        <v>0</v>
      </c>
      <c r="O1720" s="116">
        <v>0</v>
      </c>
      <c r="P1720" s="116">
        <v>0</v>
      </c>
      <c r="Q1720" s="116">
        <v>0</v>
      </c>
      <c r="R1720" s="22">
        <f t="shared" si="400"/>
        <v>0</v>
      </c>
      <c r="S1720" s="116">
        <v>0</v>
      </c>
      <c r="T1720" s="116">
        <v>0</v>
      </c>
      <c r="U1720" s="116">
        <v>0</v>
      </c>
      <c r="V1720" s="116">
        <v>0</v>
      </c>
      <c r="W1720" s="22">
        <f t="shared" si="401"/>
        <v>0</v>
      </c>
      <c r="X1720" s="22">
        <f t="shared" si="402"/>
        <v>0</v>
      </c>
      <c r="Y1720" s="22">
        <f ca="1">OFFSET('Cost Study'!$B$7,'Operations Support'!$C1720,'Operations Support'!$B1720)*$H1720</f>
        <v>0</v>
      </c>
      <c r="Z1720" s="23">
        <f ca="1">Y1720*'Cost Study'!$B$31</f>
        <v>0</v>
      </c>
      <c r="AA1720" s="23">
        <f ca="1">IF(A1720=10298,1.51,1)*IF($B1720&lt;3,$D1720*'Cost Study'!$B$32*OFFSET('Cost Study'!$B$7,'Operations Support'!$C1720,'Operations Support'!$B1720),0)</f>
        <v>0</v>
      </c>
      <c r="AB1720" s="24">
        <f ca="1">AA1720*'Cost Study'!$B$31</f>
        <v>0</v>
      </c>
      <c r="AC1720" s="23">
        <f ca="1">Y1720*'Cost Study'!$B$31</f>
        <v>0</v>
      </c>
      <c r="AD1720" s="24">
        <f ca="1">AA1720*'Cost Study'!$B$31</f>
        <v>0</v>
      </c>
      <c r="AE1720" s="377">
        <f t="shared" ca="1" si="403"/>
        <v>0</v>
      </c>
      <c r="AF1720" s="377">
        <f t="shared" ca="1" si="404"/>
        <v>0</v>
      </c>
      <c r="AH1720" s="688">
        <f>IFERROR($H1720/SUMIF($A:$A,$A1720,$H:$H)*SUMIF(Summary!$A$110:$A$186,$A1720,Summary!$P$110:$P$186),0)</f>
        <v>0</v>
      </c>
      <c r="AI1720" s="689">
        <f t="shared" ca="1" si="405"/>
        <v>0</v>
      </c>
      <c r="AJ1720" s="688">
        <f>IFERROR(H1720/SUMIF(A:A,A1720,H:H)*SUMIF(Summary!$A$110:$A$186,'Operations Support'!A1720,Summary!$Q$110:$Q$186),0)</f>
        <v>0</v>
      </c>
      <c r="AK1720" s="688">
        <f t="shared" ca="1" si="406"/>
        <v>0</v>
      </c>
      <c r="AM1720" s="688">
        <f>IFERROR($H1720/SUMIF($A:$A,$A1720,$H:$H)*SUMIF(Summary!$A$230:$A$266,$A1720,Summary!$P$230:$P$266),0)</f>
        <v>0</v>
      </c>
      <c r="AN1720" s="688">
        <f>IFERROR($H1720/SUMIF($A:$A,$A1720,$H:$H)*(SUMIF(Summary!$A$230:$A$266,$A1720,Summary!$L$230:$L$266)+SUMIF(Summary!$A$281:$A$317,$A1720,Summary!$L$281:$L$317))-AM1720,0)</f>
        <v>0</v>
      </c>
      <c r="AO1720" s="688">
        <f>IFERROR($H1720/SUMIF($A:$A,$A1720,$H:$H)*SUMIF(Summary!$A$230:$A$266,$A1720,Summary!$Q$230:$Q$266),0)</f>
        <v>0</v>
      </c>
      <c r="AP1720" s="688">
        <f>IFERROR($H1720/SUMIF($A:$A,$A1720,$H:$H)*(SUMIF(Summary!$A$230:$A$266,$A1720,Summary!$L$230:$L$266)+SUMIF(Summary!$A$281:$A$317,$A1720,Summary!$L$281:$L$317))-AO1720,0)</f>
        <v>0</v>
      </c>
      <c r="AQ1720" s="306"/>
      <c r="AR1720" s="688">
        <f t="shared" ca="1" si="407"/>
        <v>0</v>
      </c>
      <c r="AS1720" s="688">
        <f t="shared" ca="1" si="408"/>
        <v>0</v>
      </c>
    </row>
    <row r="1721" spans="1:45" x14ac:dyDescent="0.2">
      <c r="A1721" s="423">
        <v>3644</v>
      </c>
      <c r="B1721" s="424">
        <v>2</v>
      </c>
      <c r="C1721" s="425" t="s">
        <v>315</v>
      </c>
      <c r="D1721" s="422">
        <f t="shared" si="394"/>
        <v>24498</v>
      </c>
      <c r="E1721" s="422">
        <f t="shared" si="395"/>
        <v>0</v>
      </c>
      <c r="F1721" s="422">
        <f t="shared" si="396"/>
        <v>51973</v>
      </c>
      <c r="G1721" s="422">
        <f t="shared" si="397"/>
        <v>0</v>
      </c>
      <c r="H1721" s="22">
        <f t="shared" si="398"/>
        <v>76471</v>
      </c>
      <c r="I1721" s="116">
        <v>10981</v>
      </c>
      <c r="J1721" s="116">
        <v>0</v>
      </c>
      <c r="K1721" s="116">
        <v>23043</v>
      </c>
      <c r="L1721" s="116">
        <v>0</v>
      </c>
      <c r="M1721" s="22">
        <f t="shared" si="399"/>
        <v>34024</v>
      </c>
      <c r="N1721" s="116">
        <v>11077</v>
      </c>
      <c r="O1721" s="116">
        <v>0</v>
      </c>
      <c r="P1721" s="116">
        <v>22695</v>
      </c>
      <c r="Q1721" s="116">
        <v>0</v>
      </c>
      <c r="R1721" s="22">
        <f t="shared" si="400"/>
        <v>33772</v>
      </c>
      <c r="S1721" s="116">
        <v>2440</v>
      </c>
      <c r="T1721" s="116">
        <v>0</v>
      </c>
      <c r="U1721" s="116">
        <v>6235</v>
      </c>
      <c r="V1721" s="116">
        <v>0</v>
      </c>
      <c r="W1721" s="22">
        <f t="shared" si="401"/>
        <v>8675</v>
      </c>
      <c r="X1721" s="22">
        <f t="shared" si="402"/>
        <v>2549.0333333333333</v>
      </c>
      <c r="Y1721" s="22">
        <f ca="1">OFFSET('Cost Study'!$B$7,'Operations Support'!$C1721,'Operations Support'!$B1721)*$H1721</f>
        <v>136883.09</v>
      </c>
      <c r="Z1721" s="23">
        <f ca="1">Y1721*'Cost Study'!$B$31</f>
        <v>7645184.7501379326</v>
      </c>
      <c r="AA1721" s="23">
        <f ca="1">IF(A1721=10298,1.51,1)*IF($B1721&lt;3,$D1721*'Cost Study'!$B$32*OFFSET('Cost Study'!$B$7,'Operations Support'!$C1721,'Operations Support'!$B1721),0)</f>
        <v>4385.1420000000007</v>
      </c>
      <c r="AB1721" s="24">
        <f ca="1">AA1721*'Cost Study'!$B$31</f>
        <v>244918.64368045286</v>
      </c>
      <c r="AC1721" s="23">
        <f ca="1">Y1721*'Cost Study'!$B$31</f>
        <v>7645184.7501379326</v>
      </c>
      <c r="AD1721" s="24">
        <f ca="1">AA1721*'Cost Study'!$B$31</f>
        <v>244918.64368045286</v>
      </c>
      <c r="AE1721" s="377">
        <f t="shared" ca="1" si="403"/>
        <v>7890103.3938183859</v>
      </c>
      <c r="AF1721" s="377">
        <f t="shared" ca="1" si="404"/>
        <v>7890103.3938183859</v>
      </c>
      <c r="AH1721" s="688">
        <f>IFERROR($H1721/SUMIF($A:$A,$A1721,$H:$H)*SUMIF(Summary!$A$110:$A$186,$A1721,Summary!$P$110:$P$186),0)</f>
        <v>2490451.6853959421</v>
      </c>
      <c r="AI1721" s="689">
        <f t="shared" ca="1" si="405"/>
        <v>5399651.7084224438</v>
      </c>
      <c r="AJ1721" s="688">
        <f>IFERROR(H1721/SUMIF(A:A,A1721,H:H)*SUMIF(Summary!$A$110:$A$186,'Operations Support'!A1721,Summary!$Q$110:$Q$186),0)</f>
        <v>2507198.1569130607</v>
      </c>
      <c r="AK1721" s="688">
        <f t="shared" ca="1" si="406"/>
        <v>5382905.2369053252</v>
      </c>
      <c r="AM1721" s="688">
        <f>IFERROR($H1721/SUMIF($A:$A,$A1721,$H:$H)*SUMIF(Summary!$A$230:$A$266,$A1721,Summary!$P$230:$P$266),0)</f>
        <v>471196.93807896366</v>
      </c>
      <c r="AN1721" s="688">
        <f>IFERROR($H1721/SUMIF($A:$A,$A1721,$H:$H)*(SUMIF(Summary!$A$230:$A$266,$A1721,Summary!$L$230:$L$266)+SUMIF(Summary!$A$281:$A$317,$A1721,Summary!$L$281:$L$317))-AM1721,0)</f>
        <v>1637933.041983916</v>
      </c>
      <c r="AO1721" s="688">
        <f>IFERROR($H1721/SUMIF($A:$A,$A1721,$H:$H)*SUMIF(Summary!$A$230:$A$266,$A1721,Summary!$Q$230:$Q$266),0)</f>
        <v>474365.39388509915</v>
      </c>
      <c r="AP1721" s="688">
        <f>IFERROR($H1721/SUMIF($A:$A,$A1721,$H:$H)*(SUMIF(Summary!$A$230:$A$266,$A1721,Summary!$L$230:$L$266)+SUMIF(Summary!$A$281:$A$317,$A1721,Summary!$L$281:$L$317))-AO1721,0)</f>
        <v>1634764.5861777805</v>
      </c>
      <c r="AQ1721" s="306"/>
      <c r="AR1721" s="688">
        <f t="shared" ca="1" si="407"/>
        <v>7037584.7504063603</v>
      </c>
      <c r="AS1721" s="688">
        <f t="shared" ca="1" si="408"/>
        <v>7017669.8230831055</v>
      </c>
    </row>
    <row r="1722" spans="1:45" x14ac:dyDescent="0.2">
      <c r="A1722" s="423">
        <v>3644</v>
      </c>
      <c r="B1722" s="424">
        <v>2</v>
      </c>
      <c r="C1722" s="425" t="s">
        <v>316</v>
      </c>
      <c r="D1722" s="422">
        <f t="shared" si="394"/>
        <v>0</v>
      </c>
      <c r="E1722" s="422">
        <f t="shared" si="395"/>
        <v>0</v>
      </c>
      <c r="F1722" s="422">
        <f t="shared" si="396"/>
        <v>0</v>
      </c>
      <c r="G1722" s="422">
        <f t="shared" si="397"/>
        <v>0</v>
      </c>
      <c r="H1722" s="22">
        <f t="shared" si="398"/>
        <v>0</v>
      </c>
      <c r="I1722" s="116">
        <v>0</v>
      </c>
      <c r="J1722" s="116">
        <v>0</v>
      </c>
      <c r="K1722" s="116">
        <v>0</v>
      </c>
      <c r="L1722" s="116">
        <v>0</v>
      </c>
      <c r="M1722" s="22">
        <f t="shared" si="399"/>
        <v>0</v>
      </c>
      <c r="N1722" s="116">
        <v>0</v>
      </c>
      <c r="O1722" s="116">
        <v>0</v>
      </c>
      <c r="P1722" s="116">
        <v>0</v>
      </c>
      <c r="Q1722" s="116">
        <v>0</v>
      </c>
      <c r="R1722" s="22">
        <f t="shared" si="400"/>
        <v>0</v>
      </c>
      <c r="S1722" s="116">
        <v>0</v>
      </c>
      <c r="T1722" s="116">
        <v>0</v>
      </c>
      <c r="U1722" s="116">
        <v>0</v>
      </c>
      <c r="V1722" s="116">
        <v>0</v>
      </c>
      <c r="W1722" s="22">
        <f t="shared" si="401"/>
        <v>0</v>
      </c>
      <c r="X1722" s="22">
        <f t="shared" si="402"/>
        <v>0</v>
      </c>
      <c r="Y1722" s="22">
        <f ca="1">OFFSET('Cost Study'!$B$7,'Operations Support'!$C1722,'Operations Support'!$B1722)*$H1722</f>
        <v>0</v>
      </c>
      <c r="Z1722" s="23">
        <f ca="1">Y1722*'Cost Study'!$B$31</f>
        <v>0</v>
      </c>
      <c r="AA1722" s="23">
        <f ca="1">IF(A1722=10298,1.51,1)*IF($B1722&lt;3,$D1722*'Cost Study'!$B$32*OFFSET('Cost Study'!$B$7,'Operations Support'!$C1722,'Operations Support'!$B1722),0)</f>
        <v>0</v>
      </c>
      <c r="AB1722" s="24">
        <f ca="1">AA1722*'Cost Study'!$B$31</f>
        <v>0</v>
      </c>
      <c r="AC1722" s="23">
        <f ca="1">Y1722*'Cost Study'!$B$31</f>
        <v>0</v>
      </c>
      <c r="AD1722" s="24">
        <f ca="1">AA1722*'Cost Study'!$B$31</f>
        <v>0</v>
      </c>
      <c r="AE1722" s="377">
        <f t="shared" ca="1" si="403"/>
        <v>0</v>
      </c>
      <c r="AF1722" s="377">
        <f t="shared" ca="1" si="404"/>
        <v>0</v>
      </c>
      <c r="AH1722" s="688">
        <f>IFERROR($H1722/SUMIF($A:$A,$A1722,$H:$H)*SUMIF(Summary!$A$110:$A$186,$A1722,Summary!$P$110:$P$186),0)</f>
        <v>0</v>
      </c>
      <c r="AI1722" s="689">
        <f t="shared" ca="1" si="405"/>
        <v>0</v>
      </c>
      <c r="AJ1722" s="688">
        <f>IFERROR(H1722/SUMIF(A:A,A1722,H:H)*SUMIF(Summary!$A$110:$A$186,'Operations Support'!A1722,Summary!$Q$110:$Q$186),0)</f>
        <v>0</v>
      </c>
      <c r="AK1722" s="688">
        <f t="shared" ca="1" si="406"/>
        <v>0</v>
      </c>
      <c r="AM1722" s="688">
        <f>IFERROR($H1722/SUMIF($A:$A,$A1722,$H:$H)*SUMIF(Summary!$A$230:$A$266,$A1722,Summary!$P$230:$P$266),0)</f>
        <v>0</v>
      </c>
      <c r="AN1722" s="688">
        <f>IFERROR($H1722/SUMIF($A:$A,$A1722,$H:$H)*(SUMIF(Summary!$A$230:$A$266,$A1722,Summary!$L$230:$L$266)+SUMIF(Summary!$A$281:$A$317,$A1722,Summary!$L$281:$L$317))-AM1722,0)</f>
        <v>0</v>
      </c>
      <c r="AO1722" s="688">
        <f>IFERROR($H1722/SUMIF($A:$A,$A1722,$H:$H)*SUMIF(Summary!$A$230:$A$266,$A1722,Summary!$Q$230:$Q$266),0)</f>
        <v>0</v>
      </c>
      <c r="AP1722" s="688">
        <f>IFERROR($H1722/SUMIF($A:$A,$A1722,$H:$H)*(SUMIF(Summary!$A$230:$A$266,$A1722,Summary!$L$230:$L$266)+SUMIF(Summary!$A$281:$A$317,$A1722,Summary!$L$281:$L$317))-AO1722,0)</f>
        <v>0</v>
      </c>
      <c r="AQ1722" s="306"/>
      <c r="AR1722" s="688">
        <f t="shared" ca="1" si="407"/>
        <v>0</v>
      </c>
      <c r="AS1722" s="688">
        <f t="shared" ca="1" si="408"/>
        <v>0</v>
      </c>
    </row>
    <row r="1723" spans="1:45" x14ac:dyDescent="0.2">
      <c r="A1723" s="423">
        <v>3644</v>
      </c>
      <c r="B1723" s="424">
        <v>2</v>
      </c>
      <c r="C1723" s="425" t="s">
        <v>317</v>
      </c>
      <c r="D1723" s="422">
        <f t="shared" si="394"/>
        <v>380</v>
      </c>
      <c r="E1723" s="422">
        <f t="shared" si="395"/>
        <v>0</v>
      </c>
      <c r="F1723" s="422">
        <f t="shared" si="396"/>
        <v>4023</v>
      </c>
      <c r="G1723" s="422">
        <f t="shared" si="397"/>
        <v>0</v>
      </c>
      <c r="H1723" s="22">
        <f t="shared" si="398"/>
        <v>4403</v>
      </c>
      <c r="I1723" s="116">
        <v>215</v>
      </c>
      <c r="J1723" s="116">
        <v>0</v>
      </c>
      <c r="K1723" s="116">
        <v>1726</v>
      </c>
      <c r="L1723" s="116">
        <v>0</v>
      </c>
      <c r="M1723" s="22">
        <f t="shared" si="399"/>
        <v>1941</v>
      </c>
      <c r="N1723" s="116">
        <v>165</v>
      </c>
      <c r="O1723" s="116">
        <v>0</v>
      </c>
      <c r="P1723" s="116">
        <v>1460</v>
      </c>
      <c r="Q1723" s="116">
        <v>0</v>
      </c>
      <c r="R1723" s="22">
        <f t="shared" si="400"/>
        <v>1625</v>
      </c>
      <c r="S1723" s="116">
        <v>0</v>
      </c>
      <c r="T1723" s="116">
        <v>0</v>
      </c>
      <c r="U1723" s="116">
        <v>837</v>
      </c>
      <c r="V1723" s="116">
        <v>0</v>
      </c>
      <c r="W1723" s="22">
        <f t="shared" si="401"/>
        <v>837</v>
      </c>
      <c r="X1723" s="22">
        <f t="shared" si="402"/>
        <v>146.76666666666668</v>
      </c>
      <c r="Y1723" s="22">
        <f ca="1">OFFSET('Cost Study'!$B$7,'Operations Support'!$C1723,'Operations Support'!$B1723)*$H1723</f>
        <v>9642.57</v>
      </c>
      <c r="Z1723" s="23">
        <f ca="1">Y1723*'Cost Study'!$B$31</f>
        <v>538556.1439045358</v>
      </c>
      <c r="AA1723" s="23">
        <f ca="1">IF(A1723=10298,1.51,1)*IF($B1723&lt;3,$D1723*'Cost Study'!$B$32*OFFSET('Cost Study'!$B$7,'Operations Support'!$C1723,'Operations Support'!$B1723),0)</f>
        <v>83.22</v>
      </c>
      <c r="AB1723" s="24">
        <f ca="1">AA1723*'Cost Study'!$B$31</f>
        <v>4647.9976080791193</v>
      </c>
      <c r="AC1723" s="23">
        <f ca="1">Y1723*'Cost Study'!$B$31</f>
        <v>538556.1439045358</v>
      </c>
      <c r="AD1723" s="24">
        <f ca="1">AA1723*'Cost Study'!$B$31</f>
        <v>4647.9976080791193</v>
      </c>
      <c r="AE1723" s="377">
        <f t="shared" ca="1" si="403"/>
        <v>543204.14151261491</v>
      </c>
      <c r="AF1723" s="377">
        <f t="shared" ca="1" si="404"/>
        <v>543204.14151261491</v>
      </c>
      <c r="AH1723" s="688">
        <f>IFERROR($H1723/SUMIF($A:$A,$A1723,$H:$H)*SUMIF(Summary!$A$110:$A$186,$A1723,Summary!$P$110:$P$186),0)</f>
        <v>143393.6887290389</v>
      </c>
      <c r="AI1723" s="689">
        <f t="shared" ca="1" si="405"/>
        <v>399810.45278357598</v>
      </c>
      <c r="AJ1723" s="688">
        <f>IFERROR(H1723/SUMIF(A:A,A1723,H:H)*SUMIF(Summary!$A$110:$A$186,'Operations Support'!A1723,Summary!$Q$110:$Q$186),0)</f>
        <v>144357.90672134803</v>
      </c>
      <c r="AK1723" s="688">
        <f t="shared" ca="1" si="406"/>
        <v>398846.23479126685</v>
      </c>
      <c r="AM1723" s="688">
        <f>IFERROR($H1723/SUMIF($A:$A,$A1723,$H:$H)*SUMIF(Summary!$A$230:$A$266,$A1723,Summary!$P$230:$P$266),0)</f>
        <v>27130.286230880687</v>
      </c>
      <c r="AN1723" s="688">
        <f>IFERROR($H1723/SUMIF($A:$A,$A1723,$H:$H)*(SUMIF(Summary!$A$230:$A$266,$A1723,Summary!$L$230:$L$266)+SUMIF(Summary!$A$281:$A$317,$A1723,Summary!$L$281:$L$317))-AM1723,0)</f>
        <v>94307.896900199848</v>
      </c>
      <c r="AO1723" s="688">
        <f>IFERROR($H1723/SUMIF($A:$A,$A1723,$H:$H)*SUMIF(Summary!$A$230:$A$266,$A1723,Summary!$Q$230:$Q$266),0)</f>
        <v>27312.717622054002</v>
      </c>
      <c r="AP1723" s="688">
        <f>IFERROR($H1723/SUMIF($A:$A,$A1723,$H:$H)*(SUMIF(Summary!$A$230:$A$266,$A1723,Summary!$L$230:$L$266)+SUMIF(Summary!$A$281:$A$317,$A1723,Summary!$L$281:$L$317))-AO1723,0)</f>
        <v>94125.46550902653</v>
      </c>
      <c r="AQ1723" s="306"/>
      <c r="AR1723" s="688">
        <f t="shared" ca="1" si="407"/>
        <v>494118.3496837758</v>
      </c>
      <c r="AS1723" s="688">
        <f t="shared" ca="1" si="408"/>
        <v>492971.70030029339</v>
      </c>
    </row>
    <row r="1724" spans="1:45" x14ac:dyDescent="0.2">
      <c r="A1724" s="423">
        <v>3644</v>
      </c>
      <c r="B1724" s="424">
        <v>2</v>
      </c>
      <c r="C1724" s="425" t="s">
        <v>318</v>
      </c>
      <c r="D1724" s="422">
        <f t="shared" si="394"/>
        <v>198</v>
      </c>
      <c r="E1724" s="422">
        <f t="shared" si="395"/>
        <v>0</v>
      </c>
      <c r="F1724" s="422">
        <f t="shared" si="396"/>
        <v>1116</v>
      </c>
      <c r="G1724" s="422">
        <f t="shared" si="397"/>
        <v>0</v>
      </c>
      <c r="H1724" s="22">
        <f t="shared" si="398"/>
        <v>1314</v>
      </c>
      <c r="I1724" s="116">
        <v>129</v>
      </c>
      <c r="J1724" s="116">
        <v>0</v>
      </c>
      <c r="K1724" s="116">
        <v>388</v>
      </c>
      <c r="L1724" s="116">
        <v>0</v>
      </c>
      <c r="M1724" s="22">
        <f t="shared" si="399"/>
        <v>517</v>
      </c>
      <c r="N1724" s="116">
        <v>69</v>
      </c>
      <c r="O1724" s="116">
        <v>0</v>
      </c>
      <c r="P1724" s="116">
        <v>409</v>
      </c>
      <c r="Q1724" s="116">
        <v>0</v>
      </c>
      <c r="R1724" s="22">
        <f t="shared" si="400"/>
        <v>478</v>
      </c>
      <c r="S1724" s="116">
        <v>0</v>
      </c>
      <c r="T1724" s="116">
        <v>0</v>
      </c>
      <c r="U1724" s="116">
        <v>319</v>
      </c>
      <c r="V1724" s="116">
        <v>0</v>
      </c>
      <c r="W1724" s="22">
        <f t="shared" si="401"/>
        <v>319</v>
      </c>
      <c r="X1724" s="22">
        <f t="shared" si="402"/>
        <v>43.8</v>
      </c>
      <c r="Y1724" s="22">
        <f ca="1">OFFSET('Cost Study'!$B$7,'Operations Support'!$C1724,'Operations Support'!$B1724)*$H1724</f>
        <v>3009.06</v>
      </c>
      <c r="Z1724" s="23">
        <f ca="1">Y1724*'Cost Study'!$B$31</f>
        <v>168061.80825001866</v>
      </c>
      <c r="AA1724" s="23">
        <f ca="1">IF(A1724=10298,1.51,1)*IF($B1724&lt;3,$D1724*'Cost Study'!$B$32*OFFSET('Cost Study'!$B$7,'Operations Support'!$C1724,'Operations Support'!$B1724),0)</f>
        <v>45.342000000000006</v>
      </c>
      <c r="AB1724" s="24">
        <f ca="1">AA1724*'Cost Study'!$B$31</f>
        <v>2532.4382065071309</v>
      </c>
      <c r="AC1724" s="23">
        <f ca="1">Y1724*'Cost Study'!$B$31</f>
        <v>168061.80825001866</v>
      </c>
      <c r="AD1724" s="24">
        <f ca="1">AA1724*'Cost Study'!$B$31</f>
        <v>2532.4382065071309</v>
      </c>
      <c r="AE1724" s="377">
        <f t="shared" ca="1" si="403"/>
        <v>170594.24645652578</v>
      </c>
      <c r="AF1724" s="377">
        <f t="shared" ca="1" si="404"/>
        <v>170594.24645652578</v>
      </c>
      <c r="AH1724" s="688">
        <f>IFERROR($H1724/SUMIF($A:$A,$A1724,$H:$H)*SUMIF(Summary!$A$110:$A$186,$A1724,Summary!$P$110:$P$186),0)</f>
        <v>42793.392457405651</v>
      </c>
      <c r="AI1724" s="689">
        <f t="shared" ca="1" si="405"/>
        <v>127800.85399912013</v>
      </c>
      <c r="AJ1724" s="688">
        <f>IFERROR(H1724/SUMIF(A:A,A1724,H:H)*SUMIF(Summary!$A$110:$A$186,'Operations Support'!A1724,Summary!$Q$110:$Q$186),0)</f>
        <v>43081.146816227869</v>
      </c>
      <c r="AK1724" s="688">
        <f t="shared" ca="1" si="406"/>
        <v>127513.09964029791</v>
      </c>
      <c r="AM1724" s="688">
        <f>IFERROR($H1724/SUMIF($A:$A,$A1724,$H:$H)*SUMIF(Summary!$A$230:$A$266,$A1724,Summary!$P$230:$P$266),0)</f>
        <v>8096.5696360157208</v>
      </c>
      <c r="AN1724" s="688">
        <f>IFERROR($H1724/SUMIF($A:$A,$A1724,$H:$H)*(SUMIF(Summary!$A$230:$A$266,$A1724,Summary!$L$230:$L$266)+SUMIF(Summary!$A$281:$A$317,$A1724,Summary!$L$281:$L$317))-AM1724,0)</f>
        <v>28144.577907531817</v>
      </c>
      <c r="AO1724" s="688">
        <f>IFERROR($H1724/SUMIF($A:$A,$A1724,$H:$H)*SUMIF(Summary!$A$230:$A$266,$A1724,Summary!$Q$230:$Q$266),0)</f>
        <v>8151.0131627024657</v>
      </c>
      <c r="AP1724" s="688">
        <f>IFERROR($H1724/SUMIF($A:$A,$A1724,$H:$H)*(SUMIF(Summary!$A$230:$A$266,$A1724,Summary!$L$230:$L$266)+SUMIF(Summary!$A$281:$A$317,$A1724,Summary!$L$281:$L$317))-AO1724,0)</f>
        <v>28090.134380845069</v>
      </c>
      <c r="AQ1724" s="306"/>
      <c r="AR1724" s="688">
        <f t="shared" ca="1" si="407"/>
        <v>155945.43190665194</v>
      </c>
      <c r="AS1724" s="688">
        <f t="shared" ca="1" si="408"/>
        <v>155603.23402114297</v>
      </c>
    </row>
    <row r="1725" spans="1:45" x14ac:dyDescent="0.2">
      <c r="A1725" s="423">
        <v>3644</v>
      </c>
      <c r="B1725" s="424">
        <v>2</v>
      </c>
      <c r="C1725" s="425" t="s">
        <v>319</v>
      </c>
      <c r="D1725" s="422">
        <f t="shared" si="394"/>
        <v>0</v>
      </c>
      <c r="E1725" s="422">
        <f t="shared" si="395"/>
        <v>0</v>
      </c>
      <c r="F1725" s="422">
        <f t="shared" si="396"/>
        <v>0</v>
      </c>
      <c r="G1725" s="422">
        <f t="shared" si="397"/>
        <v>0</v>
      </c>
      <c r="H1725" s="22">
        <f t="shared" si="398"/>
        <v>0</v>
      </c>
      <c r="I1725" s="116">
        <v>0</v>
      </c>
      <c r="J1725" s="116">
        <v>0</v>
      </c>
      <c r="K1725" s="116">
        <v>0</v>
      </c>
      <c r="L1725" s="116">
        <v>0</v>
      </c>
      <c r="M1725" s="22">
        <f t="shared" si="399"/>
        <v>0</v>
      </c>
      <c r="N1725" s="116">
        <v>0</v>
      </c>
      <c r="O1725" s="116">
        <v>0</v>
      </c>
      <c r="P1725" s="116">
        <v>0</v>
      </c>
      <c r="Q1725" s="116">
        <v>0</v>
      </c>
      <c r="R1725" s="22">
        <f t="shared" si="400"/>
        <v>0</v>
      </c>
      <c r="S1725" s="116">
        <v>0</v>
      </c>
      <c r="T1725" s="116">
        <v>0</v>
      </c>
      <c r="U1725" s="116">
        <v>0</v>
      </c>
      <c r="V1725" s="116">
        <v>0</v>
      </c>
      <c r="W1725" s="22">
        <f t="shared" si="401"/>
        <v>0</v>
      </c>
      <c r="X1725" s="22">
        <f t="shared" si="402"/>
        <v>0</v>
      </c>
      <c r="Y1725" s="22">
        <f ca="1">OFFSET('Cost Study'!$B$7,'Operations Support'!$C1725,'Operations Support'!$B1725)*$H1725</f>
        <v>0</v>
      </c>
      <c r="Z1725" s="23">
        <f ca="1">Y1725*'Cost Study'!$B$31</f>
        <v>0</v>
      </c>
      <c r="AA1725" s="23">
        <f ca="1">IF(A1725=10298,1.51,1)*IF($B1725&lt;3,$D1725*'Cost Study'!$B$32*OFFSET('Cost Study'!$B$7,'Operations Support'!$C1725,'Operations Support'!$B1725),0)</f>
        <v>0</v>
      </c>
      <c r="AB1725" s="24">
        <f ca="1">AA1725*'Cost Study'!$B$31</f>
        <v>0</v>
      </c>
      <c r="AC1725" s="23">
        <f ca="1">Y1725*'Cost Study'!$B$31</f>
        <v>0</v>
      </c>
      <c r="AD1725" s="24">
        <f ca="1">AA1725*'Cost Study'!$B$31</f>
        <v>0</v>
      </c>
      <c r="AE1725" s="377">
        <f t="shared" ca="1" si="403"/>
        <v>0</v>
      </c>
      <c r="AF1725" s="377">
        <f t="shared" ca="1" si="404"/>
        <v>0</v>
      </c>
      <c r="AH1725" s="688">
        <f>IFERROR($H1725/SUMIF($A:$A,$A1725,$H:$H)*SUMIF(Summary!$A$110:$A$186,$A1725,Summary!$P$110:$P$186),0)</f>
        <v>0</v>
      </c>
      <c r="AI1725" s="689">
        <f t="shared" ca="1" si="405"/>
        <v>0</v>
      </c>
      <c r="AJ1725" s="688">
        <f>IFERROR(H1725/SUMIF(A:A,A1725,H:H)*SUMIF(Summary!$A$110:$A$186,'Operations Support'!A1725,Summary!$Q$110:$Q$186),0)</f>
        <v>0</v>
      </c>
      <c r="AK1725" s="688">
        <f t="shared" ca="1" si="406"/>
        <v>0</v>
      </c>
      <c r="AM1725" s="688">
        <f>IFERROR($H1725/SUMIF($A:$A,$A1725,$H:$H)*SUMIF(Summary!$A$230:$A$266,$A1725,Summary!$P$230:$P$266),0)</f>
        <v>0</v>
      </c>
      <c r="AN1725" s="688">
        <f>IFERROR($H1725/SUMIF($A:$A,$A1725,$H:$H)*(SUMIF(Summary!$A$230:$A$266,$A1725,Summary!$L$230:$L$266)+SUMIF(Summary!$A$281:$A$317,$A1725,Summary!$L$281:$L$317))-AM1725,0)</f>
        <v>0</v>
      </c>
      <c r="AO1725" s="688">
        <f>IFERROR($H1725/SUMIF($A:$A,$A1725,$H:$H)*SUMIF(Summary!$A$230:$A$266,$A1725,Summary!$Q$230:$Q$266),0)</f>
        <v>0</v>
      </c>
      <c r="AP1725" s="688">
        <f>IFERROR($H1725/SUMIF($A:$A,$A1725,$H:$H)*(SUMIF(Summary!$A$230:$A$266,$A1725,Summary!$L$230:$L$266)+SUMIF(Summary!$A$281:$A$317,$A1725,Summary!$L$281:$L$317))-AO1725,0)</f>
        <v>0</v>
      </c>
      <c r="AQ1725" s="306"/>
      <c r="AR1725" s="688">
        <f t="shared" ca="1" si="407"/>
        <v>0</v>
      </c>
      <c r="AS1725" s="688">
        <f t="shared" ca="1" si="408"/>
        <v>0</v>
      </c>
    </row>
    <row r="1726" spans="1:45" x14ac:dyDescent="0.2">
      <c r="A1726" s="423">
        <v>3644</v>
      </c>
      <c r="B1726" s="424">
        <v>2</v>
      </c>
      <c r="C1726" s="425" t="s">
        <v>320</v>
      </c>
      <c r="D1726" s="422">
        <f t="shared" si="394"/>
        <v>0</v>
      </c>
      <c r="E1726" s="422">
        <f t="shared" si="395"/>
        <v>0</v>
      </c>
      <c r="F1726" s="422">
        <f t="shared" si="396"/>
        <v>0</v>
      </c>
      <c r="G1726" s="422">
        <f t="shared" si="397"/>
        <v>0</v>
      </c>
      <c r="H1726" s="22">
        <f t="shared" si="398"/>
        <v>0</v>
      </c>
      <c r="I1726" s="116">
        <v>0</v>
      </c>
      <c r="J1726" s="116">
        <v>0</v>
      </c>
      <c r="K1726" s="116">
        <v>0</v>
      </c>
      <c r="L1726" s="116">
        <v>0</v>
      </c>
      <c r="M1726" s="22">
        <f t="shared" si="399"/>
        <v>0</v>
      </c>
      <c r="N1726" s="116">
        <v>0</v>
      </c>
      <c r="O1726" s="116">
        <v>0</v>
      </c>
      <c r="P1726" s="116">
        <v>0</v>
      </c>
      <c r="Q1726" s="116">
        <v>0</v>
      </c>
      <c r="R1726" s="22">
        <f t="shared" si="400"/>
        <v>0</v>
      </c>
      <c r="S1726" s="116">
        <v>0</v>
      </c>
      <c r="T1726" s="116">
        <v>0</v>
      </c>
      <c r="U1726" s="116">
        <v>0</v>
      </c>
      <c r="V1726" s="116">
        <v>0</v>
      </c>
      <c r="W1726" s="22">
        <f t="shared" si="401"/>
        <v>0</v>
      </c>
      <c r="X1726" s="22">
        <f t="shared" si="402"/>
        <v>0</v>
      </c>
      <c r="Y1726" s="22">
        <f ca="1">OFFSET('Cost Study'!$B$7,'Operations Support'!$C1726,'Operations Support'!$B1726)*$H1726</f>
        <v>0</v>
      </c>
      <c r="Z1726" s="23">
        <f ca="1">Y1726*'Cost Study'!$B$31</f>
        <v>0</v>
      </c>
      <c r="AA1726" s="23">
        <f ca="1">IF(A1726=10298,1.51,1)*IF($B1726&lt;3,$D1726*'Cost Study'!$B$32*OFFSET('Cost Study'!$B$7,'Operations Support'!$C1726,'Operations Support'!$B1726),0)</f>
        <v>0</v>
      </c>
      <c r="AB1726" s="24">
        <f ca="1">AA1726*'Cost Study'!$B$31</f>
        <v>0</v>
      </c>
      <c r="AC1726" s="23">
        <f ca="1">Y1726*'Cost Study'!$B$31</f>
        <v>0</v>
      </c>
      <c r="AD1726" s="24">
        <f ca="1">AA1726*'Cost Study'!$B$31</f>
        <v>0</v>
      </c>
      <c r="AE1726" s="377">
        <f t="shared" ca="1" si="403"/>
        <v>0</v>
      </c>
      <c r="AF1726" s="377">
        <f t="shared" ca="1" si="404"/>
        <v>0</v>
      </c>
      <c r="AH1726" s="688">
        <f>IFERROR($H1726/SUMIF($A:$A,$A1726,$H:$H)*SUMIF(Summary!$A$110:$A$186,$A1726,Summary!$P$110:$P$186),0)</f>
        <v>0</v>
      </c>
      <c r="AI1726" s="689">
        <f t="shared" ca="1" si="405"/>
        <v>0</v>
      </c>
      <c r="AJ1726" s="688">
        <f>IFERROR(H1726/SUMIF(A:A,A1726,H:H)*SUMIF(Summary!$A$110:$A$186,'Operations Support'!A1726,Summary!$Q$110:$Q$186),0)</f>
        <v>0</v>
      </c>
      <c r="AK1726" s="688">
        <f t="shared" ca="1" si="406"/>
        <v>0</v>
      </c>
      <c r="AM1726" s="688">
        <f>IFERROR($H1726/SUMIF($A:$A,$A1726,$H:$H)*SUMIF(Summary!$A$230:$A$266,$A1726,Summary!$P$230:$P$266),0)</f>
        <v>0</v>
      </c>
      <c r="AN1726" s="688">
        <f>IFERROR($H1726/SUMIF($A:$A,$A1726,$H:$H)*(SUMIF(Summary!$A$230:$A$266,$A1726,Summary!$L$230:$L$266)+SUMIF(Summary!$A$281:$A$317,$A1726,Summary!$L$281:$L$317))-AM1726,0)</f>
        <v>0</v>
      </c>
      <c r="AO1726" s="688">
        <f>IFERROR($H1726/SUMIF($A:$A,$A1726,$H:$H)*SUMIF(Summary!$A$230:$A$266,$A1726,Summary!$Q$230:$Q$266),0)</f>
        <v>0</v>
      </c>
      <c r="AP1726" s="688">
        <f>IFERROR($H1726/SUMIF($A:$A,$A1726,$H:$H)*(SUMIF(Summary!$A$230:$A$266,$A1726,Summary!$L$230:$L$266)+SUMIF(Summary!$A$281:$A$317,$A1726,Summary!$L$281:$L$317))-AO1726,0)</f>
        <v>0</v>
      </c>
      <c r="AQ1726" s="306"/>
      <c r="AR1726" s="688">
        <f t="shared" ca="1" si="407"/>
        <v>0</v>
      </c>
      <c r="AS1726" s="688">
        <f t="shared" ca="1" si="408"/>
        <v>0</v>
      </c>
    </row>
    <row r="1727" spans="1:45" x14ac:dyDescent="0.2">
      <c r="A1727" s="423">
        <v>3644</v>
      </c>
      <c r="B1727" s="424">
        <v>3</v>
      </c>
      <c r="C1727" s="425" t="s">
        <v>300</v>
      </c>
      <c r="D1727" s="422">
        <f t="shared" si="394"/>
        <v>7368</v>
      </c>
      <c r="E1727" s="422">
        <f t="shared" si="395"/>
        <v>0</v>
      </c>
      <c r="F1727" s="422">
        <f t="shared" si="396"/>
        <v>3679</v>
      </c>
      <c r="G1727" s="422">
        <f t="shared" si="397"/>
        <v>0</v>
      </c>
      <c r="H1727" s="22">
        <f t="shared" si="398"/>
        <v>11047</v>
      </c>
      <c r="I1727" s="116">
        <v>3080</v>
      </c>
      <c r="J1727" s="116">
        <v>0</v>
      </c>
      <c r="K1727" s="116">
        <v>1327</v>
      </c>
      <c r="L1727" s="116">
        <v>0</v>
      </c>
      <c r="M1727" s="22">
        <f t="shared" si="399"/>
        <v>4407</v>
      </c>
      <c r="N1727" s="116">
        <v>3318</v>
      </c>
      <c r="O1727" s="116">
        <v>0</v>
      </c>
      <c r="P1727" s="116">
        <v>1351</v>
      </c>
      <c r="Q1727" s="116">
        <v>0</v>
      </c>
      <c r="R1727" s="22">
        <f t="shared" si="400"/>
        <v>4669</v>
      </c>
      <c r="S1727" s="116">
        <v>970</v>
      </c>
      <c r="T1727" s="116">
        <v>0</v>
      </c>
      <c r="U1727" s="116">
        <v>1001</v>
      </c>
      <c r="V1727" s="116">
        <v>0</v>
      </c>
      <c r="W1727" s="22">
        <f t="shared" si="401"/>
        <v>1971</v>
      </c>
      <c r="X1727" s="22">
        <f t="shared" si="402"/>
        <v>460.29166666666669</v>
      </c>
      <c r="Y1727" s="22">
        <f ca="1">OFFSET('Cost Study'!$B$7,'Operations Support'!$C1727,'Operations Support'!$B1727)*$H1727</f>
        <v>47502.1</v>
      </c>
      <c r="Z1727" s="23">
        <f ca="1">Y1727*'Cost Study'!$B$31</f>
        <v>2653083.9603308714</v>
      </c>
      <c r="AA1727" s="23">
        <f ca="1">IF(A1727=10298,1.51,1)*IF($B1727&lt;3,$D1727*'Cost Study'!$B$32*OFFSET('Cost Study'!$B$7,'Operations Support'!$C1727,'Operations Support'!$B1727),0)</f>
        <v>0</v>
      </c>
      <c r="AB1727" s="24">
        <f ca="1">AA1727*'Cost Study'!$B$31</f>
        <v>0</v>
      </c>
      <c r="AC1727" s="23">
        <f ca="1">Y1727*'Cost Study'!$B$31</f>
        <v>2653083.9603308714</v>
      </c>
      <c r="AD1727" s="24">
        <f ca="1">AA1727*'Cost Study'!$B$31</f>
        <v>0</v>
      </c>
      <c r="AE1727" s="377">
        <f t="shared" ca="1" si="403"/>
        <v>2653083.9603308714</v>
      </c>
      <c r="AF1727" s="377">
        <f t="shared" ca="1" si="404"/>
        <v>2653083.9603308714</v>
      </c>
      <c r="AH1727" s="688">
        <f>IFERROR($H1727/SUMIF($A:$A,$A1727,$H:$H)*SUMIF(Summary!$A$110:$A$186,$A1727,Summary!$P$110:$P$186),0)</f>
        <v>359770.62897789973</v>
      </c>
      <c r="AI1727" s="689">
        <f t="shared" ca="1" si="405"/>
        <v>2293313.3313529715</v>
      </c>
      <c r="AJ1727" s="688">
        <f>IFERROR(H1727/SUMIF(A:A,A1727,H:H)*SUMIF(Summary!$A$110:$A$186,'Operations Support'!A1727,Summary!$Q$110:$Q$186),0)</f>
        <v>362189.82410872856</v>
      </c>
      <c r="AK1727" s="688">
        <f t="shared" ca="1" si="406"/>
        <v>2290894.1362221427</v>
      </c>
      <c r="AM1727" s="688">
        <f>IFERROR($H1727/SUMIF($A:$A,$A1727,$H:$H)*SUMIF(Summary!$A$230:$A$266,$A1727,Summary!$P$230:$P$266),0)</f>
        <v>68069.105608116952</v>
      </c>
      <c r="AN1727" s="688">
        <f>IFERROR($H1727/SUMIF($A:$A,$A1727,$H:$H)*(SUMIF(Summary!$A$230:$A$266,$A1727,Summary!$L$230:$L$266)+SUMIF(Summary!$A$281:$A$317,$A1727,Summary!$L$281:$L$317))-AM1727,0)</f>
        <v>236615.79310845054</v>
      </c>
      <c r="AO1727" s="688">
        <f>IFERROR($H1727/SUMIF($A:$A,$A1727,$H:$H)*SUMIF(Summary!$A$230:$A$266,$A1727,Summary!$Q$230:$Q$266),0)</f>
        <v>68526.820706525221</v>
      </c>
      <c r="AP1727" s="688">
        <f>IFERROR($H1727/SUMIF($A:$A,$A1727,$H:$H)*(SUMIF(Summary!$A$230:$A$266,$A1727,Summary!$L$230:$L$266)+SUMIF(Summary!$A$281:$A$317,$A1727,Summary!$L$281:$L$317))-AO1727,0)</f>
        <v>236158.07801004226</v>
      </c>
      <c r="AQ1727" s="306"/>
      <c r="AR1727" s="688">
        <f t="shared" ca="1" si="407"/>
        <v>2529929.1244614222</v>
      </c>
      <c r="AS1727" s="688">
        <f t="shared" ca="1" si="408"/>
        <v>2527052.2142321849</v>
      </c>
    </row>
    <row r="1728" spans="1:45" x14ac:dyDescent="0.2">
      <c r="A1728" s="423">
        <v>3644</v>
      </c>
      <c r="B1728" s="424">
        <v>3</v>
      </c>
      <c r="C1728" s="425" t="s">
        <v>301</v>
      </c>
      <c r="D1728" s="422">
        <f t="shared" si="394"/>
        <v>5588</v>
      </c>
      <c r="E1728" s="422">
        <f t="shared" si="395"/>
        <v>0</v>
      </c>
      <c r="F1728" s="422">
        <f t="shared" si="396"/>
        <v>2783</v>
      </c>
      <c r="G1728" s="422">
        <f t="shared" si="397"/>
        <v>0</v>
      </c>
      <c r="H1728" s="22">
        <f t="shared" si="398"/>
        <v>8371</v>
      </c>
      <c r="I1728" s="116">
        <v>2025</v>
      </c>
      <c r="J1728" s="116">
        <v>0</v>
      </c>
      <c r="K1728" s="116">
        <v>1055</v>
      </c>
      <c r="L1728" s="116">
        <v>0</v>
      </c>
      <c r="M1728" s="22">
        <f t="shared" si="399"/>
        <v>3080</v>
      </c>
      <c r="N1728" s="116">
        <v>2316</v>
      </c>
      <c r="O1728" s="116">
        <v>0</v>
      </c>
      <c r="P1728" s="116">
        <v>1166</v>
      </c>
      <c r="Q1728" s="116">
        <v>0</v>
      </c>
      <c r="R1728" s="22">
        <f t="shared" si="400"/>
        <v>3482</v>
      </c>
      <c r="S1728" s="116">
        <v>1247</v>
      </c>
      <c r="T1728" s="116">
        <v>0</v>
      </c>
      <c r="U1728" s="116">
        <v>562</v>
      </c>
      <c r="V1728" s="116">
        <v>0</v>
      </c>
      <c r="W1728" s="22">
        <f t="shared" si="401"/>
        <v>1809</v>
      </c>
      <c r="X1728" s="22">
        <f t="shared" si="402"/>
        <v>348.79166666666669</v>
      </c>
      <c r="Y1728" s="22">
        <f ca="1">OFFSET('Cost Study'!$B$7,'Operations Support'!$C1728,'Operations Support'!$B1728)*$H1728</f>
        <v>61359.43</v>
      </c>
      <c r="Z1728" s="23">
        <f ca="1">Y1728*'Cost Study'!$B$31</f>
        <v>3427042.5843919506</v>
      </c>
      <c r="AA1728" s="23">
        <f ca="1">IF(A1728=10298,1.51,1)*IF($B1728&lt;3,$D1728*'Cost Study'!$B$32*OFFSET('Cost Study'!$B$7,'Operations Support'!$C1728,'Operations Support'!$B1728),0)</f>
        <v>0</v>
      </c>
      <c r="AB1728" s="24">
        <f ca="1">AA1728*'Cost Study'!$B$31</f>
        <v>0</v>
      </c>
      <c r="AC1728" s="23">
        <f ca="1">Y1728*'Cost Study'!$B$31</f>
        <v>3427042.5843919506</v>
      </c>
      <c r="AD1728" s="24">
        <f ca="1">AA1728*'Cost Study'!$B$31</f>
        <v>0</v>
      </c>
      <c r="AE1728" s="377">
        <f t="shared" ca="1" si="403"/>
        <v>3427042.5843919506</v>
      </c>
      <c r="AF1728" s="377">
        <f t="shared" ca="1" si="404"/>
        <v>3427042.5843919506</v>
      </c>
      <c r="AH1728" s="688">
        <f>IFERROR($H1728/SUMIF($A:$A,$A1728,$H:$H)*SUMIF(Summary!$A$110:$A$186,$A1728,Summary!$P$110:$P$186),0)</f>
        <v>272620.61511487269</v>
      </c>
      <c r="AI1728" s="689">
        <f t="shared" ca="1" si="405"/>
        <v>3154421.9692770778</v>
      </c>
      <c r="AJ1728" s="688">
        <f>IFERROR(H1728/SUMIF(A:A,A1728,H:H)*SUMIF(Summary!$A$110:$A$186,'Operations Support'!A1728,Summary!$Q$110:$Q$186),0)</f>
        <v>274453.78995330556</v>
      </c>
      <c r="AK1728" s="688">
        <f t="shared" ca="1" si="406"/>
        <v>3152588.7944386452</v>
      </c>
      <c r="AM1728" s="688">
        <f>IFERROR($H1728/SUMIF($A:$A,$A1728,$H:$H)*SUMIF(Summary!$A$230:$A$266,$A1728,Summary!$P$230:$P$266),0)</f>
        <v>51580.201235226479</v>
      </c>
      <c r="AN1728" s="688">
        <f>IFERROR($H1728/SUMIF($A:$A,$A1728,$H:$H)*(SUMIF(Summary!$A$230:$A$266,$A1728,Summary!$L$230:$L$266)+SUMIF(Summary!$A$281:$A$317,$A1728,Summary!$L$281:$L$317))-AM1728,0)</f>
        <v>179298.52485840855</v>
      </c>
      <c r="AO1728" s="688">
        <f>IFERROR($H1728/SUMIF($A:$A,$A1728,$H:$H)*SUMIF(Summary!$A$230:$A$266,$A1728,Summary!$Q$230:$Q$266),0)</f>
        <v>51927.040475633439</v>
      </c>
      <c r="AP1728" s="688">
        <f>IFERROR($H1728/SUMIF($A:$A,$A1728,$H:$H)*(SUMIF(Summary!$A$230:$A$266,$A1728,Summary!$L$230:$L$266)+SUMIF(Summary!$A$281:$A$317,$A1728,Summary!$L$281:$L$317))-AO1728,0)</f>
        <v>178951.68561800159</v>
      </c>
      <c r="AQ1728" s="306"/>
      <c r="AR1728" s="688">
        <f t="shared" ca="1" si="407"/>
        <v>3333720.4941354864</v>
      </c>
      <c r="AS1728" s="688">
        <f t="shared" ca="1" si="408"/>
        <v>3331540.4800566467</v>
      </c>
    </row>
    <row r="1729" spans="1:45" x14ac:dyDescent="0.2">
      <c r="A1729" s="423">
        <v>3644</v>
      </c>
      <c r="B1729" s="424">
        <v>3</v>
      </c>
      <c r="C1729" s="425" t="s">
        <v>302</v>
      </c>
      <c r="D1729" s="422">
        <f t="shared" si="394"/>
        <v>2573</v>
      </c>
      <c r="E1729" s="422">
        <f t="shared" si="395"/>
        <v>0</v>
      </c>
      <c r="F1729" s="422">
        <f t="shared" si="396"/>
        <v>312</v>
      </c>
      <c r="G1729" s="422">
        <f t="shared" si="397"/>
        <v>0</v>
      </c>
      <c r="H1729" s="22">
        <f t="shared" si="398"/>
        <v>2885</v>
      </c>
      <c r="I1729" s="116">
        <v>1049</v>
      </c>
      <c r="J1729" s="116">
        <v>0</v>
      </c>
      <c r="K1729" s="116">
        <v>135</v>
      </c>
      <c r="L1729" s="116">
        <v>0</v>
      </c>
      <c r="M1729" s="22">
        <f t="shared" si="399"/>
        <v>1184</v>
      </c>
      <c r="N1729" s="116">
        <v>1116</v>
      </c>
      <c r="O1729" s="116">
        <v>0</v>
      </c>
      <c r="P1729" s="116">
        <v>129</v>
      </c>
      <c r="Q1729" s="116">
        <v>0</v>
      </c>
      <c r="R1729" s="22">
        <f t="shared" si="400"/>
        <v>1245</v>
      </c>
      <c r="S1729" s="116">
        <v>408</v>
      </c>
      <c r="T1729" s="116">
        <v>0</v>
      </c>
      <c r="U1729" s="116">
        <v>48</v>
      </c>
      <c r="V1729" s="116">
        <v>0</v>
      </c>
      <c r="W1729" s="22">
        <f t="shared" si="401"/>
        <v>456</v>
      </c>
      <c r="X1729" s="22">
        <f t="shared" si="402"/>
        <v>120.20833333333333</v>
      </c>
      <c r="Y1729" s="22">
        <f ca="1">OFFSET('Cost Study'!$B$7,'Operations Support'!$C1729,'Operations Support'!$B1729)*$H1729</f>
        <v>19300.650000000001</v>
      </c>
      <c r="Z1729" s="23">
        <f ca="1">Y1729*'Cost Study'!$B$31</f>
        <v>1077978.5512421564</v>
      </c>
      <c r="AA1729" s="23">
        <f ca="1">IF(A1729=10298,1.51,1)*IF($B1729&lt;3,$D1729*'Cost Study'!$B$32*OFFSET('Cost Study'!$B$7,'Operations Support'!$C1729,'Operations Support'!$B1729),0)</f>
        <v>0</v>
      </c>
      <c r="AB1729" s="24">
        <f ca="1">AA1729*'Cost Study'!$B$31</f>
        <v>0</v>
      </c>
      <c r="AC1729" s="23">
        <f ca="1">Y1729*'Cost Study'!$B$31</f>
        <v>1077978.5512421564</v>
      </c>
      <c r="AD1729" s="24">
        <f ca="1">AA1729*'Cost Study'!$B$31</f>
        <v>0</v>
      </c>
      <c r="AE1729" s="377">
        <f t="shared" ca="1" si="403"/>
        <v>1077978.5512421564</v>
      </c>
      <c r="AF1729" s="377">
        <f t="shared" ca="1" si="404"/>
        <v>1077978.5512421564</v>
      </c>
      <c r="AH1729" s="688">
        <f>IFERROR($H1729/SUMIF($A:$A,$A1729,$H:$H)*SUMIF(Summary!$A$110:$A$186,$A1729,Summary!$P$110:$P$186),0)</f>
        <v>93956.573241716367</v>
      </c>
      <c r="AI1729" s="689">
        <f t="shared" ca="1" si="405"/>
        <v>984021.97800044005</v>
      </c>
      <c r="AJ1729" s="688">
        <f>IFERROR(H1729/SUMIF(A:A,A1729,H:H)*SUMIF(Summary!$A$110:$A$186,'Operations Support'!A1729,Summary!$Q$110:$Q$186),0)</f>
        <v>94588.36268250944</v>
      </c>
      <c r="AK1729" s="688">
        <f t="shared" ca="1" si="406"/>
        <v>983390.18855964695</v>
      </c>
      <c r="AM1729" s="688">
        <f>IFERROR($H1729/SUMIF($A:$A,$A1729,$H:$H)*SUMIF(Summary!$A$230:$A$266,$A1729,Summary!$P$230:$P$266),0)</f>
        <v>17776.714916214121</v>
      </c>
      <c r="AN1729" s="688">
        <f>IFERROR($H1729/SUMIF($A:$A,$A1729,$H:$H)*(SUMIF(Summary!$A$230:$A$266,$A1729,Summary!$L$230:$L$266)+SUMIF(Summary!$A$281:$A$317,$A1729,Summary!$L$281:$L$317))-AM1729,0)</f>
        <v>61793.841144010126</v>
      </c>
      <c r="AO1729" s="688">
        <f>IFERROR($H1729/SUMIF($A:$A,$A1729,$H:$H)*SUMIF(Summary!$A$230:$A$266,$A1729,Summary!$Q$230:$Q$266),0)</f>
        <v>17896.250361032431</v>
      </c>
      <c r="AP1729" s="688">
        <f>IFERROR($H1729/SUMIF($A:$A,$A1729,$H:$H)*(SUMIF(Summary!$A$230:$A$266,$A1729,Summary!$L$230:$L$266)+SUMIF(Summary!$A$281:$A$317,$A1729,Summary!$L$281:$L$317))-AO1729,0)</f>
        <v>61674.305699191813</v>
      </c>
      <c r="AQ1729" s="306"/>
      <c r="AR1729" s="688">
        <f t="shared" ca="1" si="407"/>
        <v>1045815.8191444501</v>
      </c>
      <c r="AS1729" s="688">
        <f t="shared" ca="1" si="408"/>
        <v>1045064.4942588387</v>
      </c>
    </row>
    <row r="1730" spans="1:45" x14ac:dyDescent="0.2">
      <c r="A1730" s="423">
        <v>3644</v>
      </c>
      <c r="B1730" s="424">
        <v>3</v>
      </c>
      <c r="C1730" s="425" t="s">
        <v>303</v>
      </c>
      <c r="D1730" s="422">
        <f t="shared" si="394"/>
        <v>4325</v>
      </c>
      <c r="E1730" s="422">
        <f t="shared" si="395"/>
        <v>0</v>
      </c>
      <c r="F1730" s="422">
        <f t="shared" si="396"/>
        <v>4477</v>
      </c>
      <c r="G1730" s="422">
        <f t="shared" si="397"/>
        <v>0</v>
      </c>
      <c r="H1730" s="22">
        <f t="shared" si="398"/>
        <v>8802</v>
      </c>
      <c r="I1730" s="116">
        <v>1549</v>
      </c>
      <c r="J1730" s="116">
        <v>0</v>
      </c>
      <c r="K1730" s="116">
        <v>1709</v>
      </c>
      <c r="L1730" s="116">
        <v>0</v>
      </c>
      <c r="M1730" s="22">
        <f t="shared" si="399"/>
        <v>3258</v>
      </c>
      <c r="N1730" s="116">
        <v>1717</v>
      </c>
      <c r="O1730" s="116">
        <v>0</v>
      </c>
      <c r="P1730" s="116">
        <v>1690</v>
      </c>
      <c r="Q1730" s="116">
        <v>0</v>
      </c>
      <c r="R1730" s="22">
        <f t="shared" si="400"/>
        <v>3407</v>
      </c>
      <c r="S1730" s="116">
        <v>1059</v>
      </c>
      <c r="T1730" s="116">
        <v>0</v>
      </c>
      <c r="U1730" s="116">
        <v>1078</v>
      </c>
      <c r="V1730" s="116">
        <v>0</v>
      </c>
      <c r="W1730" s="22">
        <f t="shared" si="401"/>
        <v>2137</v>
      </c>
      <c r="X1730" s="22">
        <f t="shared" si="402"/>
        <v>366.75</v>
      </c>
      <c r="Y1730" s="22">
        <f ca="1">OFFSET('Cost Study'!$B$7,'Operations Support'!$C1730,'Operations Support'!$B1730)*$H1730</f>
        <v>21212.82</v>
      </c>
      <c r="Z1730" s="23">
        <f ca="1">Y1730*'Cost Study'!$B$31</f>
        <v>1184776.9360804241</v>
      </c>
      <c r="AA1730" s="23">
        <f ca="1">IF(A1730=10298,1.51,1)*IF($B1730&lt;3,$D1730*'Cost Study'!$B$32*OFFSET('Cost Study'!$B$7,'Operations Support'!$C1730,'Operations Support'!$B1730),0)</f>
        <v>0</v>
      </c>
      <c r="AB1730" s="24">
        <f ca="1">AA1730*'Cost Study'!$B$31</f>
        <v>0</v>
      </c>
      <c r="AC1730" s="23">
        <f ca="1">Y1730*'Cost Study'!$B$31</f>
        <v>1184776.9360804241</v>
      </c>
      <c r="AD1730" s="24">
        <f ca="1">AA1730*'Cost Study'!$B$31</f>
        <v>0</v>
      </c>
      <c r="AE1730" s="377">
        <f t="shared" ca="1" si="403"/>
        <v>1184776.9360804241</v>
      </c>
      <c r="AF1730" s="377">
        <f t="shared" ca="1" si="404"/>
        <v>1184776.9360804241</v>
      </c>
      <c r="AH1730" s="688">
        <f>IFERROR($H1730/SUMIF($A:$A,$A1730,$H:$H)*SUMIF(Summary!$A$110:$A$186,$A1730,Summary!$P$110:$P$186),0)</f>
        <v>286657.10837905982</v>
      </c>
      <c r="AI1730" s="689">
        <f t="shared" ca="1" si="405"/>
        <v>898119.82770136429</v>
      </c>
      <c r="AJ1730" s="688">
        <f>IFERROR(H1730/SUMIF(A:A,A1730,H:H)*SUMIF(Summary!$A$110:$A$186,'Operations Support'!A1730,Summary!$Q$110:$Q$186),0)</f>
        <v>288584.6683991155</v>
      </c>
      <c r="AK1730" s="688">
        <f t="shared" ca="1" si="406"/>
        <v>896192.26768130856</v>
      </c>
      <c r="AM1730" s="688">
        <f>IFERROR($H1730/SUMIF($A:$A,$A1730,$H:$H)*SUMIF(Summary!$A$230:$A$266,$A1730,Summary!$P$230:$P$266),0)</f>
        <v>54235.92537002312</v>
      </c>
      <c r="AN1730" s="688">
        <f>IFERROR($H1730/SUMIF($A:$A,$A1730,$H:$H)*(SUMIF(Summary!$A$230:$A$266,$A1730,Summary!$L$230:$L$266)+SUMIF(Summary!$A$281:$A$317,$A1730,Summary!$L$281:$L$317))-AM1730,0)</f>
        <v>188530.11776415151</v>
      </c>
      <c r="AO1730" s="688">
        <f>IFERROR($H1730/SUMIF($A:$A,$A1730,$H:$H)*SUMIF(Summary!$A$230:$A$266,$A1730,Summary!$Q$230:$Q$266),0)</f>
        <v>54600.622418650768</v>
      </c>
      <c r="AP1730" s="688">
        <f>IFERROR($H1730/SUMIF($A:$A,$A1730,$H:$H)*(SUMIF(Summary!$A$230:$A$266,$A1730,Summary!$L$230:$L$266)+SUMIF(Summary!$A$281:$A$317,$A1730,Summary!$L$281:$L$317))-AO1730,0)</f>
        <v>188165.42071552385</v>
      </c>
      <c r="AQ1730" s="306"/>
      <c r="AR1730" s="688">
        <f t="shared" ca="1" si="407"/>
        <v>1086649.9454655158</v>
      </c>
      <c r="AS1730" s="688">
        <f t="shared" ca="1" si="408"/>
        <v>1084357.6883968324</v>
      </c>
    </row>
    <row r="1731" spans="1:45" x14ac:dyDescent="0.2">
      <c r="A1731" s="423">
        <v>3644</v>
      </c>
      <c r="B1731" s="424">
        <v>3</v>
      </c>
      <c r="C1731" s="425" t="s">
        <v>304</v>
      </c>
      <c r="D1731" s="422">
        <f t="shared" si="394"/>
        <v>2481</v>
      </c>
      <c r="E1731" s="422">
        <f t="shared" si="395"/>
        <v>0</v>
      </c>
      <c r="F1731" s="422">
        <f t="shared" si="396"/>
        <v>195</v>
      </c>
      <c r="G1731" s="422">
        <f t="shared" si="397"/>
        <v>0</v>
      </c>
      <c r="H1731" s="22">
        <f t="shared" si="398"/>
        <v>2676</v>
      </c>
      <c r="I1731" s="116">
        <v>968</v>
      </c>
      <c r="J1731" s="116">
        <v>0</v>
      </c>
      <c r="K1731" s="116">
        <v>84</v>
      </c>
      <c r="L1731" s="116">
        <v>0</v>
      </c>
      <c r="M1731" s="22">
        <f t="shared" si="399"/>
        <v>1052</v>
      </c>
      <c r="N1731" s="116">
        <v>923</v>
      </c>
      <c r="O1731" s="116">
        <v>0</v>
      </c>
      <c r="P1731" s="116">
        <v>77</v>
      </c>
      <c r="Q1731" s="116">
        <v>0</v>
      </c>
      <c r="R1731" s="22">
        <f t="shared" si="400"/>
        <v>1000</v>
      </c>
      <c r="S1731" s="116">
        <v>590</v>
      </c>
      <c r="T1731" s="116">
        <v>0</v>
      </c>
      <c r="U1731" s="116">
        <v>34</v>
      </c>
      <c r="V1731" s="116">
        <v>0</v>
      </c>
      <c r="W1731" s="22">
        <f t="shared" si="401"/>
        <v>624</v>
      </c>
      <c r="X1731" s="22">
        <f t="shared" si="402"/>
        <v>111.5</v>
      </c>
      <c r="Y1731" s="22">
        <f ca="1">OFFSET('Cost Study'!$B$7,'Operations Support'!$C1731,'Operations Support'!$B1731)*$H1731</f>
        <v>19882.68</v>
      </c>
      <c r="Z1731" s="23">
        <f ca="1">Y1731*'Cost Study'!$B$31</f>
        <v>1110486.0500144502</v>
      </c>
      <c r="AA1731" s="23">
        <f ca="1">IF(A1731=10298,1.51,1)*IF($B1731&lt;3,$D1731*'Cost Study'!$B$32*OFFSET('Cost Study'!$B$7,'Operations Support'!$C1731,'Operations Support'!$B1731),0)</f>
        <v>0</v>
      </c>
      <c r="AB1731" s="24">
        <f ca="1">AA1731*'Cost Study'!$B$31</f>
        <v>0</v>
      </c>
      <c r="AC1731" s="23">
        <f ca="1">Y1731*'Cost Study'!$B$31</f>
        <v>1110486.0500144502</v>
      </c>
      <c r="AD1731" s="24">
        <f ca="1">AA1731*'Cost Study'!$B$31</f>
        <v>0</v>
      </c>
      <c r="AE1731" s="377">
        <f t="shared" ca="1" si="403"/>
        <v>1110486.0500144502</v>
      </c>
      <c r="AF1731" s="377">
        <f t="shared" ca="1" si="404"/>
        <v>1110486.0500144502</v>
      </c>
      <c r="AH1731" s="688">
        <f>IFERROR($H1731/SUMIF($A:$A,$A1731,$H:$H)*SUMIF(Summary!$A$110:$A$186,$A1731,Summary!$P$110:$P$186),0)</f>
        <v>87150.013863027038</v>
      </c>
      <c r="AI1731" s="689">
        <f t="shared" ca="1" si="405"/>
        <v>1023336.0361514231</v>
      </c>
      <c r="AJ1731" s="688">
        <f>IFERROR(H1731/SUMIF(A:A,A1731,H:H)*SUMIF(Summary!$A$110:$A$186,'Operations Support'!A1731,Summary!$Q$110:$Q$186),0)</f>
        <v>87736.034155422967</v>
      </c>
      <c r="AK1731" s="688">
        <f t="shared" ca="1" si="406"/>
        <v>1022750.0158590273</v>
      </c>
      <c r="AM1731" s="688">
        <f>IFERROR($H1731/SUMIF($A:$A,$A1731,$H:$H)*SUMIF(Summary!$A$230:$A$266,$A1731,Summary!$P$230:$P$266),0)</f>
        <v>16488.904372890465</v>
      </c>
      <c r="AN1731" s="688">
        <f>IFERROR($H1731/SUMIF($A:$A,$A1731,$H:$H)*(SUMIF(Summary!$A$230:$A$266,$A1731,Summary!$L$230:$L$266)+SUMIF(Summary!$A$281:$A$317,$A1731,Summary!$L$281:$L$317))-AM1731,0)</f>
        <v>57317.268250041961</v>
      </c>
      <c r="AO1731" s="688">
        <f>IFERROR($H1731/SUMIF($A:$A,$A1731,$H:$H)*SUMIF(Summary!$A$230:$A$266,$A1731,Summary!$Q$230:$Q$266),0)</f>
        <v>16599.780230891782</v>
      </c>
      <c r="AP1731" s="688">
        <f>IFERROR($H1731/SUMIF($A:$A,$A1731,$H:$H)*(SUMIF(Summary!$A$230:$A$266,$A1731,Summary!$L$230:$L$266)+SUMIF(Summary!$A$281:$A$317,$A1731,Summary!$L$281:$L$317))-AO1731,0)</f>
        <v>57206.392392040645</v>
      </c>
      <c r="AQ1731" s="306"/>
      <c r="AR1731" s="688">
        <f t="shared" ca="1" si="407"/>
        <v>1080653.304401465</v>
      </c>
      <c r="AS1731" s="688">
        <f t="shared" ca="1" si="408"/>
        <v>1079956.4082510679</v>
      </c>
    </row>
    <row r="1732" spans="1:45" x14ac:dyDescent="0.2">
      <c r="A1732" s="423">
        <v>3644</v>
      </c>
      <c r="B1732" s="424">
        <v>3</v>
      </c>
      <c r="C1732" s="425" t="s">
        <v>305</v>
      </c>
      <c r="D1732" s="422">
        <f t="shared" si="394"/>
        <v>6486</v>
      </c>
      <c r="E1732" s="422">
        <f t="shared" si="395"/>
        <v>0</v>
      </c>
      <c r="F1732" s="422">
        <f t="shared" si="396"/>
        <v>878</v>
      </c>
      <c r="G1732" s="422">
        <f t="shared" si="397"/>
        <v>0</v>
      </c>
      <c r="H1732" s="22">
        <f t="shared" si="398"/>
        <v>7364</v>
      </c>
      <c r="I1732" s="116">
        <v>2913</v>
      </c>
      <c r="J1732" s="116">
        <v>0</v>
      </c>
      <c r="K1732" s="116">
        <v>396</v>
      </c>
      <c r="L1732" s="116">
        <v>0</v>
      </c>
      <c r="M1732" s="22">
        <f t="shared" si="399"/>
        <v>3309</v>
      </c>
      <c r="N1732" s="116">
        <v>2791</v>
      </c>
      <c r="O1732" s="116">
        <v>0</v>
      </c>
      <c r="P1732" s="116">
        <v>445</v>
      </c>
      <c r="Q1732" s="116">
        <v>0</v>
      </c>
      <c r="R1732" s="22">
        <f t="shared" si="400"/>
        <v>3236</v>
      </c>
      <c r="S1732" s="116">
        <v>782</v>
      </c>
      <c r="T1732" s="116">
        <v>0</v>
      </c>
      <c r="U1732" s="116">
        <v>37</v>
      </c>
      <c r="V1732" s="116">
        <v>0</v>
      </c>
      <c r="W1732" s="22">
        <f t="shared" si="401"/>
        <v>819</v>
      </c>
      <c r="X1732" s="22">
        <f t="shared" si="402"/>
        <v>306.83333333333331</v>
      </c>
      <c r="Y1732" s="22">
        <f ca="1">OFFSET('Cost Study'!$B$7,'Operations Support'!$C1732,'Operations Support'!$B1732)*$H1732</f>
        <v>44184</v>
      </c>
      <c r="Z1732" s="23">
        <f ca="1">Y1732*'Cost Study'!$B$31</f>
        <v>2467761.6716578682</v>
      </c>
      <c r="AA1732" s="23">
        <f ca="1">IF(A1732=10298,1.51,1)*IF($B1732&lt;3,$D1732*'Cost Study'!$B$32*OFFSET('Cost Study'!$B$7,'Operations Support'!$C1732,'Operations Support'!$B1732),0)</f>
        <v>0</v>
      </c>
      <c r="AB1732" s="24">
        <f ca="1">AA1732*'Cost Study'!$B$31</f>
        <v>0</v>
      </c>
      <c r="AC1732" s="23">
        <f ca="1">Y1732*'Cost Study'!$B$31</f>
        <v>2467761.6716578682</v>
      </c>
      <c r="AD1732" s="24">
        <f ca="1">AA1732*'Cost Study'!$B$31</f>
        <v>0</v>
      </c>
      <c r="AE1732" s="377">
        <f t="shared" ca="1" si="403"/>
        <v>2467761.6716578682</v>
      </c>
      <c r="AF1732" s="377">
        <f t="shared" ca="1" si="404"/>
        <v>2467761.6716578682</v>
      </c>
      <c r="AH1732" s="688">
        <f>IFERROR($H1732/SUMIF($A:$A,$A1732,$H:$H)*SUMIF(Summary!$A$110:$A$186,$A1732,Summary!$P$110:$P$186),0)</f>
        <v>239825.37447209682</v>
      </c>
      <c r="AI1732" s="689">
        <f t="shared" ca="1" si="405"/>
        <v>2227936.2971857712</v>
      </c>
      <c r="AJ1732" s="688">
        <f>IFERROR(H1732/SUMIF(A:A,A1732,H:H)*SUMIF(Summary!$A$110:$A$186,'Operations Support'!A1732,Summary!$Q$110:$Q$186),0)</f>
        <v>241438.02523188893</v>
      </c>
      <c r="AK1732" s="688">
        <f t="shared" ca="1" si="406"/>
        <v>2226323.6464259792</v>
      </c>
      <c r="AM1732" s="688">
        <f>IFERROR($H1732/SUMIF($A:$A,$A1732,$H:$H)*SUMIF(Summary!$A$230:$A$266,$A1732,Summary!$P$230:$P$266),0)</f>
        <v>45375.29589012159</v>
      </c>
      <c r="AN1732" s="688">
        <f>IFERROR($H1732/SUMIF($A:$A,$A1732,$H:$H)*(SUMIF(Summary!$A$230:$A$266,$A1732,Summary!$L$230:$L$266)+SUMIF(Summary!$A$281:$A$317,$A1732,Summary!$L$281:$L$317))-AM1732,0)</f>
        <v>157729.58273292566</v>
      </c>
      <c r="AO1732" s="688">
        <f>IFERROR($H1732/SUMIF($A:$A,$A1732,$H:$H)*SUMIF(Summary!$A$230:$A$266,$A1732,Summary!$Q$230:$Q$266),0)</f>
        <v>45680.411666773944</v>
      </c>
      <c r="AP1732" s="688">
        <f>IFERROR($H1732/SUMIF($A:$A,$A1732,$H:$H)*(SUMIF(Summary!$A$230:$A$266,$A1732,Summary!$L$230:$L$266)+SUMIF(Summary!$A$281:$A$317,$A1732,Summary!$L$281:$L$317))-AO1732,0)</f>
        <v>157424.4669562733</v>
      </c>
      <c r="AQ1732" s="306"/>
      <c r="AR1732" s="688">
        <f t="shared" ca="1" si="407"/>
        <v>2385665.8799186968</v>
      </c>
      <c r="AS1732" s="688">
        <f t="shared" ca="1" si="408"/>
        <v>2383748.1133822524</v>
      </c>
    </row>
    <row r="1733" spans="1:45" x14ac:dyDescent="0.2">
      <c r="A1733" s="423">
        <v>3644</v>
      </c>
      <c r="B1733" s="424">
        <v>3</v>
      </c>
      <c r="C1733" s="425" t="s">
        <v>306</v>
      </c>
      <c r="D1733" s="422">
        <f t="shared" ref="D1733:D1796" si="409">I1733+N1733+S1733</f>
        <v>117</v>
      </c>
      <c r="E1733" s="422">
        <f t="shared" ref="E1733:E1796" si="410">J1733+O1733+T1733</f>
        <v>0</v>
      </c>
      <c r="F1733" s="422">
        <f t="shared" ref="F1733:F1796" si="411">K1733+P1733+U1733</f>
        <v>4</v>
      </c>
      <c r="G1733" s="422">
        <f t="shared" ref="G1733:G1796" si="412">L1733+Q1733+V1733</f>
        <v>0</v>
      </c>
      <c r="H1733" s="22">
        <f t="shared" ref="H1733:H1796" si="413">(SUM(D1733:F1733)-G1733)*IF(A1733=10298,1.51,1)</f>
        <v>121</v>
      </c>
      <c r="I1733" s="116">
        <v>57</v>
      </c>
      <c r="J1733" s="116">
        <v>0</v>
      </c>
      <c r="K1733" s="116">
        <v>0</v>
      </c>
      <c r="L1733" s="116">
        <v>0</v>
      </c>
      <c r="M1733" s="22">
        <f t="shared" ref="M1733:M1796" si="414">SUM(I1733:K1733)-L1733</f>
        <v>57</v>
      </c>
      <c r="N1733" s="116">
        <v>56</v>
      </c>
      <c r="O1733" s="116">
        <v>0</v>
      </c>
      <c r="P1733" s="116">
        <v>2</v>
      </c>
      <c r="Q1733" s="116">
        <v>0</v>
      </c>
      <c r="R1733" s="22">
        <f t="shared" ref="R1733:R1796" si="415">SUM(N1733:P1733)-Q1733</f>
        <v>58</v>
      </c>
      <c r="S1733" s="116">
        <v>4</v>
      </c>
      <c r="T1733" s="116">
        <v>0</v>
      </c>
      <c r="U1733" s="116">
        <v>2</v>
      </c>
      <c r="V1733" s="116">
        <v>0</v>
      </c>
      <c r="W1733" s="22">
        <f t="shared" ref="W1733:W1796" si="416">SUM(S1733:U1733)-V1733</f>
        <v>6</v>
      </c>
      <c r="X1733" s="22">
        <f t="shared" ref="X1733:X1796" si="417">IF(OR(B1733=1,B1733=2),H1733/30,IF(OR(B1733=3,B1733=5),H1733/24,IF(B1733=4,H1733/18,0)))</f>
        <v>5.041666666666667</v>
      </c>
      <c r="Y1733" s="22">
        <f ca="1">OFFSET('Cost Study'!$B$7,'Operations Support'!$C1733,'Operations Support'!$B1733)*$H1733</f>
        <v>370.26</v>
      </c>
      <c r="Z1733" s="23">
        <f ca="1">Y1733*'Cost Study'!$B$31</f>
        <v>20679.735572787486</v>
      </c>
      <c r="AA1733" s="23">
        <f ca="1">IF(A1733=10298,1.51,1)*IF($B1733&lt;3,$D1733*'Cost Study'!$B$32*OFFSET('Cost Study'!$B$7,'Operations Support'!$C1733,'Operations Support'!$B1733),0)</f>
        <v>0</v>
      </c>
      <c r="AB1733" s="24">
        <f ca="1">AA1733*'Cost Study'!$B$31</f>
        <v>0</v>
      </c>
      <c r="AC1733" s="23">
        <f ca="1">Y1733*'Cost Study'!$B$31</f>
        <v>20679.735572787486</v>
      </c>
      <c r="AD1733" s="24">
        <f ca="1">AA1733*'Cost Study'!$B$31</f>
        <v>0</v>
      </c>
      <c r="AE1733" s="377">
        <f t="shared" ref="AE1733:AE1796" ca="1" si="418">Z1733+AB1733</f>
        <v>20679.735572787486</v>
      </c>
      <c r="AF1733" s="377">
        <f t="shared" ref="AF1733:AF1796" ca="1" si="419">AC1733+AD1733</f>
        <v>20679.735572787486</v>
      </c>
      <c r="AH1733" s="688">
        <f>IFERROR($H1733/SUMIF($A:$A,$A1733,$H:$H)*SUMIF(Summary!$A$110:$A$186,$A1733,Summary!$P$110:$P$186),0)</f>
        <v>3940.639640293823</v>
      </c>
      <c r="AI1733" s="689">
        <f t="shared" ca="1" si="405"/>
        <v>16739.095932493663</v>
      </c>
      <c r="AJ1733" s="688">
        <f>IFERROR(H1733/SUMIF(A:A,A1733,H:H)*SUMIF(Summary!$A$110:$A$186,'Operations Support'!A1733,Summary!$Q$110:$Q$186),0)</f>
        <v>3967.1375683132205</v>
      </c>
      <c r="AK1733" s="688">
        <f t="shared" ca="1" si="406"/>
        <v>16712.598004474265</v>
      </c>
      <c r="AM1733" s="688">
        <f>IFERROR($H1733/SUMIF($A:$A,$A1733,$H:$H)*SUMIF(Summary!$A$230:$A$266,$A1733,Summary!$P$230:$P$266),0)</f>
        <v>745.57452508211736</v>
      </c>
      <c r="AN1733" s="688">
        <f>IFERROR($H1733/SUMIF($A:$A,$A1733,$H:$H)*(SUMIF(Summary!$A$230:$A$266,$A1733,Summary!$L$230:$L$266)+SUMIF(Summary!$A$281:$A$317,$A1733,Summary!$L$281:$L$317))-AM1733,0)</f>
        <v>2591.7000965078764</v>
      </c>
      <c r="AO1733" s="688">
        <f>IFERROR($H1733/SUMIF($A:$A,$A1733,$H:$H)*SUMIF(Summary!$A$230:$A$266,$A1733,Summary!$Q$230:$Q$266),0)</f>
        <v>750.58797008142949</v>
      </c>
      <c r="AP1733" s="688">
        <f>IFERROR($H1733/SUMIF($A:$A,$A1733,$H:$H)*(SUMIF(Summary!$A$230:$A$266,$A1733,Summary!$L$230:$L$266)+SUMIF(Summary!$A$281:$A$317,$A1733,Summary!$L$281:$L$317))-AO1733,0)</f>
        <v>2586.6866515085644</v>
      </c>
      <c r="AQ1733" s="306"/>
      <c r="AR1733" s="688">
        <f t="shared" ca="1" si="407"/>
        <v>19330.79602900154</v>
      </c>
      <c r="AS1733" s="688">
        <f t="shared" ca="1" si="408"/>
        <v>19299.284655982829</v>
      </c>
    </row>
    <row r="1734" spans="1:45" x14ac:dyDescent="0.2">
      <c r="A1734" s="423">
        <v>3644</v>
      </c>
      <c r="B1734" s="424">
        <v>3</v>
      </c>
      <c r="C1734" s="425" t="s">
        <v>307</v>
      </c>
      <c r="D1734" s="422">
        <f t="shared" si="409"/>
        <v>9</v>
      </c>
      <c r="E1734" s="422">
        <f t="shared" si="410"/>
        <v>0</v>
      </c>
      <c r="F1734" s="422">
        <f t="shared" si="411"/>
        <v>0</v>
      </c>
      <c r="G1734" s="422">
        <f t="shared" si="412"/>
        <v>0</v>
      </c>
      <c r="H1734" s="22">
        <f t="shared" si="413"/>
        <v>9</v>
      </c>
      <c r="I1734" s="116">
        <v>0</v>
      </c>
      <c r="J1734" s="116">
        <v>0</v>
      </c>
      <c r="K1734" s="116">
        <v>0</v>
      </c>
      <c r="L1734" s="116">
        <v>0</v>
      </c>
      <c r="M1734" s="22">
        <f t="shared" si="414"/>
        <v>0</v>
      </c>
      <c r="N1734" s="116">
        <v>9</v>
      </c>
      <c r="O1734" s="116">
        <v>0</v>
      </c>
      <c r="P1734" s="116">
        <v>0</v>
      </c>
      <c r="Q1734" s="116">
        <v>0</v>
      </c>
      <c r="R1734" s="22">
        <f t="shared" si="415"/>
        <v>9</v>
      </c>
      <c r="S1734" s="116">
        <v>0</v>
      </c>
      <c r="T1734" s="116">
        <v>0</v>
      </c>
      <c r="U1734" s="116">
        <v>0</v>
      </c>
      <c r="V1734" s="116">
        <v>0</v>
      </c>
      <c r="W1734" s="22">
        <f t="shared" si="416"/>
        <v>0</v>
      </c>
      <c r="X1734" s="22">
        <f t="shared" si="417"/>
        <v>0.375</v>
      </c>
      <c r="Y1734" s="22">
        <f ca="1">OFFSET('Cost Study'!$B$7,'Operations Support'!$C1734,'Operations Support'!$B1734)*$H1734</f>
        <v>0</v>
      </c>
      <c r="Z1734" s="23">
        <f ca="1">Y1734*'Cost Study'!$B$31</f>
        <v>0</v>
      </c>
      <c r="AA1734" s="23">
        <f ca="1">IF(A1734=10298,1.51,1)*IF($B1734&lt;3,$D1734*'Cost Study'!$B$32*OFFSET('Cost Study'!$B$7,'Operations Support'!$C1734,'Operations Support'!$B1734),0)</f>
        <v>0</v>
      </c>
      <c r="AB1734" s="24">
        <f ca="1">AA1734*'Cost Study'!$B$31</f>
        <v>0</v>
      </c>
      <c r="AC1734" s="23">
        <f ca="1">Y1734*'Cost Study'!$B$31</f>
        <v>0</v>
      </c>
      <c r="AD1734" s="24">
        <f ca="1">AA1734*'Cost Study'!$B$31</f>
        <v>0</v>
      </c>
      <c r="AE1734" s="377">
        <f t="shared" ca="1" si="418"/>
        <v>0</v>
      </c>
      <c r="AF1734" s="377">
        <f t="shared" ca="1" si="419"/>
        <v>0</v>
      </c>
      <c r="AH1734" s="688">
        <f>IFERROR($H1734/SUMIF($A:$A,$A1734,$H:$H)*SUMIF(Summary!$A$110:$A$186,$A1734,Summary!$P$110:$P$186),0)</f>
        <v>293.10542779044965</v>
      </c>
      <c r="AI1734" s="689">
        <f t="shared" ca="1" si="405"/>
        <v>-293.10542779044965</v>
      </c>
      <c r="AJ1734" s="688">
        <f>IFERROR(H1734/SUMIF(A:A,A1734,H:H)*SUMIF(Summary!$A$110:$A$186,'Operations Support'!A1734,Summary!$Q$110:$Q$186),0)</f>
        <v>295.07634805635524</v>
      </c>
      <c r="AK1734" s="688">
        <f t="shared" ca="1" si="406"/>
        <v>-295.07634805635524</v>
      </c>
      <c r="AM1734" s="688">
        <f>IFERROR($H1734/SUMIF($A:$A,$A1734,$H:$H)*SUMIF(Summary!$A$230:$A$266,$A1734,Summary!$P$230:$P$266),0)</f>
        <v>55.45595641106658</v>
      </c>
      <c r="AN1734" s="688">
        <f>IFERROR($H1734/SUMIF($A:$A,$A1734,$H:$H)*(SUMIF(Summary!$A$230:$A$266,$A1734,Summary!$L$230:$L$266)+SUMIF(Summary!$A$281:$A$317,$A1734,Summary!$L$281:$L$317))-AM1734,0)</f>
        <v>192.77108155843709</v>
      </c>
      <c r="AO1734" s="688">
        <f>IFERROR($H1734/SUMIF($A:$A,$A1734,$H:$H)*SUMIF(Summary!$A$230:$A$266,$A1734,Summary!$Q$230:$Q$266),0)</f>
        <v>55.828857278784014</v>
      </c>
      <c r="AP1734" s="688">
        <f>IFERROR($H1734/SUMIF($A:$A,$A1734,$H:$H)*(SUMIF(Summary!$A$230:$A$266,$A1734,Summary!$L$230:$L$266)+SUMIF(Summary!$A$281:$A$317,$A1734,Summary!$L$281:$L$317))-AO1734,0)</f>
        <v>192.39818069071964</v>
      </c>
      <c r="AQ1734" s="306"/>
      <c r="AR1734" s="688">
        <f t="shared" ca="1" si="407"/>
        <v>-100.33434623201256</v>
      </c>
      <c r="AS1734" s="688">
        <f t="shared" ca="1" si="408"/>
        <v>-102.6781673656356</v>
      </c>
    </row>
    <row r="1735" spans="1:45" s="15" customFormat="1" x14ac:dyDescent="0.2">
      <c r="A1735" s="423">
        <v>3644</v>
      </c>
      <c r="B1735" s="424">
        <v>3</v>
      </c>
      <c r="C1735" s="425" t="s">
        <v>308</v>
      </c>
      <c r="D1735" s="422">
        <f t="shared" si="409"/>
        <v>450</v>
      </c>
      <c r="E1735" s="422">
        <f t="shared" si="410"/>
        <v>0</v>
      </c>
      <c r="F1735" s="422">
        <f t="shared" si="411"/>
        <v>442</v>
      </c>
      <c r="G1735" s="422">
        <f t="shared" si="412"/>
        <v>0</v>
      </c>
      <c r="H1735" s="22">
        <f t="shared" si="413"/>
        <v>892</v>
      </c>
      <c r="I1735" s="116">
        <v>171</v>
      </c>
      <c r="J1735" s="116">
        <v>0</v>
      </c>
      <c r="K1735" s="116">
        <v>205</v>
      </c>
      <c r="L1735" s="116">
        <v>0</v>
      </c>
      <c r="M1735" s="22">
        <f t="shared" si="414"/>
        <v>376</v>
      </c>
      <c r="N1735" s="116">
        <v>279</v>
      </c>
      <c r="O1735" s="116">
        <v>0</v>
      </c>
      <c r="P1735" s="116">
        <v>116</v>
      </c>
      <c r="Q1735" s="116">
        <v>0</v>
      </c>
      <c r="R1735" s="22">
        <f t="shared" si="415"/>
        <v>395</v>
      </c>
      <c r="S1735" s="116">
        <v>0</v>
      </c>
      <c r="T1735" s="116">
        <v>0</v>
      </c>
      <c r="U1735" s="116">
        <v>121</v>
      </c>
      <c r="V1735" s="116">
        <v>0</v>
      </c>
      <c r="W1735" s="22">
        <f t="shared" si="416"/>
        <v>121</v>
      </c>
      <c r="X1735" s="22">
        <f t="shared" si="417"/>
        <v>37.166666666666664</v>
      </c>
      <c r="Y1735" s="22">
        <f ca="1">OFFSET('Cost Study'!$B$7,'Operations Support'!$C1735,'Operations Support'!$B1735)*$H1735</f>
        <v>2060.52</v>
      </c>
      <c r="Z1735" s="23">
        <f ca="1">Y1735*'Cost Study'!$B$31</f>
        <v>115084.01864214355</v>
      </c>
      <c r="AA1735" s="23">
        <f ca="1">IF(A1735=10298,1.51,1)*IF($B1735&lt;3,$D1735*'Cost Study'!$B$32*OFFSET('Cost Study'!$B$7,'Operations Support'!$C1735,'Operations Support'!$B1735),0)</f>
        <v>0</v>
      </c>
      <c r="AB1735" s="24">
        <f ca="1">AA1735*'Cost Study'!$B$31</f>
        <v>0</v>
      </c>
      <c r="AC1735" s="23">
        <f ca="1">Y1735*'Cost Study'!$B$31</f>
        <v>115084.01864214355</v>
      </c>
      <c r="AD1735" s="24">
        <f ca="1">AA1735*'Cost Study'!$B$31</f>
        <v>0</v>
      </c>
      <c r="AE1735" s="377">
        <f t="shared" ca="1" si="418"/>
        <v>115084.01864214355</v>
      </c>
      <c r="AF1735" s="377">
        <f t="shared" ca="1" si="419"/>
        <v>115084.01864214355</v>
      </c>
      <c r="AH1735" s="688">
        <f>IFERROR($H1735/SUMIF($A:$A,$A1735,$H:$H)*SUMIF(Summary!$A$110:$A$186,$A1735,Summary!$P$110:$P$186),0)</f>
        <v>29050.004621009011</v>
      </c>
      <c r="AI1735" s="689">
        <f t="shared" ca="1" si="405"/>
        <v>86034.014021134542</v>
      </c>
      <c r="AJ1735" s="688">
        <f>IFERROR(H1735/SUMIF(A:A,A1735,H:H)*SUMIF(Summary!$A$110:$A$186,'Operations Support'!A1735,Summary!$Q$110:$Q$186),0)</f>
        <v>29245.344718474324</v>
      </c>
      <c r="AK1735" s="688">
        <f t="shared" ca="1" si="406"/>
        <v>85838.673923669223</v>
      </c>
      <c r="AL1735" s="1"/>
      <c r="AM1735" s="688">
        <f>IFERROR($H1735/SUMIF($A:$A,$A1735,$H:$H)*SUMIF(Summary!$A$230:$A$266,$A1735,Summary!$P$230:$P$266),0)</f>
        <v>5496.3014576301548</v>
      </c>
      <c r="AN1735" s="688">
        <f>IFERROR($H1735/SUMIF($A:$A,$A1735,$H:$H)*(SUMIF(Summary!$A$230:$A$266,$A1735,Summary!$L$230:$L$266)+SUMIF(Summary!$A$281:$A$317,$A1735,Summary!$L$281:$L$317))-AM1735,0)</f>
        <v>19105.756083347322</v>
      </c>
      <c r="AO1735" s="688">
        <f>IFERROR($H1735/SUMIF($A:$A,$A1735,$H:$H)*SUMIF(Summary!$A$230:$A$266,$A1735,Summary!$Q$230:$Q$266),0)</f>
        <v>5533.2600769639266</v>
      </c>
      <c r="AP1735" s="688">
        <f>IFERROR($H1735/SUMIF($A:$A,$A1735,$H:$H)*(SUMIF(Summary!$A$230:$A$266,$A1735,Summary!$L$230:$L$266)+SUMIF(Summary!$A$281:$A$317,$A1735,Summary!$L$281:$L$317))-AO1735,0)</f>
        <v>19068.797464013551</v>
      </c>
      <c r="AQ1735" s="306"/>
      <c r="AR1735" s="688">
        <f t="shared" ca="1" si="407"/>
        <v>105139.77010448187</v>
      </c>
      <c r="AS1735" s="688">
        <f t="shared" ca="1" si="408"/>
        <v>104907.47138768277</v>
      </c>
    </row>
    <row r="1736" spans="1:45" x14ac:dyDescent="0.2">
      <c r="A1736" s="423">
        <v>3644</v>
      </c>
      <c r="B1736" s="424">
        <v>3</v>
      </c>
      <c r="C1736" s="425" t="s">
        <v>309</v>
      </c>
      <c r="D1736" s="422">
        <f t="shared" si="409"/>
        <v>265</v>
      </c>
      <c r="E1736" s="422">
        <f t="shared" si="410"/>
        <v>0</v>
      </c>
      <c r="F1736" s="422">
        <f t="shared" si="411"/>
        <v>207</v>
      </c>
      <c r="G1736" s="422">
        <f t="shared" si="412"/>
        <v>0</v>
      </c>
      <c r="H1736" s="22">
        <f t="shared" si="413"/>
        <v>472</v>
      </c>
      <c r="I1736" s="116">
        <v>52</v>
      </c>
      <c r="J1736" s="116">
        <v>0</v>
      </c>
      <c r="K1736" s="116">
        <v>88</v>
      </c>
      <c r="L1736" s="116">
        <v>0</v>
      </c>
      <c r="M1736" s="22">
        <f t="shared" si="414"/>
        <v>140</v>
      </c>
      <c r="N1736" s="116">
        <v>146</v>
      </c>
      <c r="O1736" s="116">
        <v>0</v>
      </c>
      <c r="P1736" s="116">
        <v>86</v>
      </c>
      <c r="Q1736" s="116">
        <v>0</v>
      </c>
      <c r="R1736" s="22">
        <f t="shared" si="415"/>
        <v>232</v>
      </c>
      <c r="S1736" s="116">
        <v>67</v>
      </c>
      <c r="T1736" s="116">
        <v>0</v>
      </c>
      <c r="U1736" s="116">
        <v>33</v>
      </c>
      <c r="V1736" s="116">
        <v>0</v>
      </c>
      <c r="W1736" s="22">
        <f t="shared" si="416"/>
        <v>100</v>
      </c>
      <c r="X1736" s="22">
        <f t="shared" si="417"/>
        <v>19.666666666666668</v>
      </c>
      <c r="Y1736" s="22">
        <f ca="1">OFFSET('Cost Study'!$B$7,'Operations Support'!$C1736,'Operations Support'!$B1736)*$H1736</f>
        <v>1425.44</v>
      </c>
      <c r="Z1736" s="23">
        <f ca="1">Y1736*'Cost Study'!$B$31</f>
        <v>79613.57498750661</v>
      </c>
      <c r="AA1736" s="23">
        <f ca="1">IF(A1736=10298,1.51,1)*IF($B1736&lt;3,$D1736*'Cost Study'!$B$32*OFFSET('Cost Study'!$B$7,'Operations Support'!$C1736,'Operations Support'!$B1736),0)</f>
        <v>0</v>
      </c>
      <c r="AB1736" s="24">
        <f ca="1">AA1736*'Cost Study'!$B$31</f>
        <v>0</v>
      </c>
      <c r="AC1736" s="23">
        <f ca="1">Y1736*'Cost Study'!$B$31</f>
        <v>79613.57498750661</v>
      </c>
      <c r="AD1736" s="24">
        <f ca="1">AA1736*'Cost Study'!$B$31</f>
        <v>0</v>
      </c>
      <c r="AE1736" s="377">
        <f t="shared" ca="1" si="418"/>
        <v>79613.57498750661</v>
      </c>
      <c r="AF1736" s="377">
        <f t="shared" ca="1" si="419"/>
        <v>79613.57498750661</v>
      </c>
      <c r="AH1736" s="688">
        <f>IFERROR($H1736/SUMIF($A:$A,$A1736,$H:$H)*SUMIF(Summary!$A$110:$A$186,$A1736,Summary!$P$110:$P$186),0)</f>
        <v>15371.75132412136</v>
      </c>
      <c r="AI1736" s="689">
        <f t="shared" ca="1" si="405"/>
        <v>64241.82366338525</v>
      </c>
      <c r="AJ1736" s="688">
        <f>IFERROR(H1736/SUMIF(A:A,A1736,H:H)*SUMIF(Summary!$A$110:$A$186,'Operations Support'!A1736,Summary!$Q$110:$Q$186),0)</f>
        <v>15475.115142511075</v>
      </c>
      <c r="AK1736" s="688">
        <f t="shared" ca="1" si="406"/>
        <v>64138.459844995537</v>
      </c>
      <c r="AM1736" s="688">
        <f>IFERROR($H1736/SUMIF($A:$A,$A1736,$H:$H)*SUMIF(Summary!$A$230:$A$266,$A1736,Summary!$P$230:$P$266),0)</f>
        <v>2908.356825113714</v>
      </c>
      <c r="AN1736" s="688">
        <f>IFERROR($H1736/SUMIF($A:$A,$A1736,$H:$H)*(SUMIF(Summary!$A$230:$A$266,$A1736,Summary!$L$230:$L$266)+SUMIF(Summary!$A$281:$A$317,$A1736,Summary!$L$281:$L$317))-AM1736,0)</f>
        <v>10109.772277286924</v>
      </c>
      <c r="AO1736" s="688">
        <f>IFERROR($H1736/SUMIF($A:$A,$A1736,$H:$H)*SUMIF(Summary!$A$230:$A$266,$A1736,Summary!$Q$230:$Q$266),0)</f>
        <v>2927.9134039540058</v>
      </c>
      <c r="AP1736" s="688">
        <f>IFERROR($H1736/SUMIF($A:$A,$A1736,$H:$H)*(SUMIF(Summary!$A$230:$A$266,$A1736,Summary!$L$230:$L$266)+SUMIF(Summary!$A$281:$A$317,$A1736,Summary!$L$281:$L$317))-AO1736,0)</f>
        <v>10090.215698446631</v>
      </c>
      <c r="AQ1736" s="306"/>
      <c r="AR1736" s="688">
        <f t="shared" ca="1" si="407"/>
        <v>74351.595940672181</v>
      </c>
      <c r="AS1736" s="688">
        <f t="shared" ca="1" si="408"/>
        <v>74228.675543442165</v>
      </c>
    </row>
    <row r="1737" spans="1:45" x14ac:dyDescent="0.2">
      <c r="A1737" s="423">
        <v>3644</v>
      </c>
      <c r="B1737" s="424">
        <v>3</v>
      </c>
      <c r="C1737" s="425" t="s">
        <v>310</v>
      </c>
      <c r="D1737" s="422">
        <f t="shared" si="409"/>
        <v>0</v>
      </c>
      <c r="E1737" s="422">
        <f t="shared" si="410"/>
        <v>0</v>
      </c>
      <c r="F1737" s="422">
        <f t="shared" si="411"/>
        <v>0</v>
      </c>
      <c r="G1737" s="422">
        <f t="shared" si="412"/>
        <v>0</v>
      </c>
      <c r="H1737" s="22">
        <f t="shared" si="413"/>
        <v>0</v>
      </c>
      <c r="I1737" s="116">
        <v>0</v>
      </c>
      <c r="J1737" s="116">
        <v>0</v>
      </c>
      <c r="K1737" s="116">
        <v>0</v>
      </c>
      <c r="L1737" s="116">
        <v>0</v>
      </c>
      <c r="M1737" s="22">
        <f t="shared" si="414"/>
        <v>0</v>
      </c>
      <c r="N1737" s="116">
        <v>0</v>
      </c>
      <c r="O1737" s="116">
        <v>0</v>
      </c>
      <c r="P1737" s="116">
        <v>0</v>
      </c>
      <c r="Q1737" s="116">
        <v>0</v>
      </c>
      <c r="R1737" s="22">
        <f t="shared" si="415"/>
        <v>0</v>
      </c>
      <c r="S1737" s="116">
        <v>0</v>
      </c>
      <c r="T1737" s="116">
        <v>0</v>
      </c>
      <c r="U1737" s="116">
        <v>0</v>
      </c>
      <c r="V1737" s="116">
        <v>0</v>
      </c>
      <c r="W1737" s="22">
        <f t="shared" si="416"/>
        <v>0</v>
      </c>
      <c r="X1737" s="22">
        <f t="shared" si="417"/>
        <v>0</v>
      </c>
      <c r="Y1737" s="22">
        <f ca="1">OFFSET('Cost Study'!$B$7,'Operations Support'!$C1737,'Operations Support'!$B1737)*$H1737</f>
        <v>0</v>
      </c>
      <c r="Z1737" s="23">
        <f ca="1">Y1737*'Cost Study'!$B$31</f>
        <v>0</v>
      </c>
      <c r="AA1737" s="23">
        <f ca="1">IF(A1737=10298,1.51,1)*IF($B1737&lt;3,$D1737*'Cost Study'!$B$32*OFFSET('Cost Study'!$B$7,'Operations Support'!$C1737,'Operations Support'!$B1737),0)</f>
        <v>0</v>
      </c>
      <c r="AB1737" s="24">
        <f ca="1">AA1737*'Cost Study'!$B$31</f>
        <v>0</v>
      </c>
      <c r="AC1737" s="23">
        <f ca="1">Y1737*'Cost Study'!$B$31</f>
        <v>0</v>
      </c>
      <c r="AD1737" s="24">
        <f ca="1">AA1737*'Cost Study'!$B$31</f>
        <v>0</v>
      </c>
      <c r="AE1737" s="377">
        <f t="shared" ca="1" si="418"/>
        <v>0</v>
      </c>
      <c r="AF1737" s="377">
        <f t="shared" ca="1" si="419"/>
        <v>0</v>
      </c>
      <c r="AH1737" s="688">
        <f>IFERROR($H1737/SUMIF($A:$A,$A1737,$H:$H)*SUMIF(Summary!$A$110:$A$186,$A1737,Summary!$P$110:$P$186),0)</f>
        <v>0</v>
      </c>
      <c r="AI1737" s="689">
        <f t="shared" ca="1" si="405"/>
        <v>0</v>
      </c>
      <c r="AJ1737" s="688">
        <f>IFERROR(H1737/SUMIF(A:A,A1737,H:H)*SUMIF(Summary!$A$110:$A$186,'Operations Support'!A1737,Summary!$Q$110:$Q$186),0)</f>
        <v>0</v>
      </c>
      <c r="AK1737" s="688">
        <f t="shared" ca="1" si="406"/>
        <v>0</v>
      </c>
      <c r="AM1737" s="688">
        <f>IFERROR($H1737/SUMIF($A:$A,$A1737,$H:$H)*SUMIF(Summary!$A$230:$A$266,$A1737,Summary!$P$230:$P$266),0)</f>
        <v>0</v>
      </c>
      <c r="AN1737" s="688">
        <f>IFERROR($H1737/SUMIF($A:$A,$A1737,$H:$H)*(SUMIF(Summary!$A$230:$A$266,$A1737,Summary!$L$230:$L$266)+SUMIF(Summary!$A$281:$A$317,$A1737,Summary!$L$281:$L$317))-AM1737,0)</f>
        <v>0</v>
      </c>
      <c r="AO1737" s="688">
        <f>IFERROR($H1737/SUMIF($A:$A,$A1737,$H:$H)*SUMIF(Summary!$A$230:$A$266,$A1737,Summary!$Q$230:$Q$266),0)</f>
        <v>0</v>
      </c>
      <c r="AP1737" s="688">
        <f>IFERROR($H1737/SUMIF($A:$A,$A1737,$H:$H)*(SUMIF(Summary!$A$230:$A$266,$A1737,Summary!$L$230:$L$266)+SUMIF(Summary!$A$281:$A$317,$A1737,Summary!$L$281:$L$317))-AO1737,0)</f>
        <v>0</v>
      </c>
      <c r="AQ1737" s="306"/>
      <c r="AR1737" s="688">
        <f t="shared" ca="1" si="407"/>
        <v>0</v>
      </c>
      <c r="AS1737" s="688">
        <f t="shared" ca="1" si="408"/>
        <v>0</v>
      </c>
    </row>
    <row r="1738" spans="1:45" x14ac:dyDescent="0.2">
      <c r="A1738" s="423">
        <v>3644</v>
      </c>
      <c r="B1738" s="424">
        <v>3</v>
      </c>
      <c r="C1738" s="425" t="s">
        <v>311</v>
      </c>
      <c r="D1738" s="422">
        <f t="shared" si="409"/>
        <v>0</v>
      </c>
      <c r="E1738" s="422">
        <f t="shared" si="410"/>
        <v>0</v>
      </c>
      <c r="F1738" s="422">
        <f t="shared" si="411"/>
        <v>0</v>
      </c>
      <c r="G1738" s="422">
        <f t="shared" si="412"/>
        <v>0</v>
      </c>
      <c r="H1738" s="22">
        <f t="shared" si="413"/>
        <v>0</v>
      </c>
      <c r="I1738" s="116">
        <v>0</v>
      </c>
      <c r="J1738" s="116">
        <v>0</v>
      </c>
      <c r="K1738" s="116">
        <v>0</v>
      </c>
      <c r="L1738" s="116">
        <v>0</v>
      </c>
      <c r="M1738" s="22">
        <f t="shared" si="414"/>
        <v>0</v>
      </c>
      <c r="N1738" s="116">
        <v>0</v>
      </c>
      <c r="O1738" s="116">
        <v>0</v>
      </c>
      <c r="P1738" s="116">
        <v>0</v>
      </c>
      <c r="Q1738" s="116">
        <v>0</v>
      </c>
      <c r="R1738" s="22">
        <f t="shared" si="415"/>
        <v>0</v>
      </c>
      <c r="S1738" s="116">
        <v>0</v>
      </c>
      <c r="T1738" s="116">
        <v>0</v>
      </c>
      <c r="U1738" s="116">
        <v>0</v>
      </c>
      <c r="V1738" s="116">
        <v>0</v>
      </c>
      <c r="W1738" s="22">
        <f t="shared" si="416"/>
        <v>0</v>
      </c>
      <c r="X1738" s="22">
        <f t="shared" si="417"/>
        <v>0</v>
      </c>
      <c r="Y1738" s="22">
        <f ca="1">OFFSET('Cost Study'!$B$7,'Operations Support'!$C1738,'Operations Support'!$B1738)*$H1738</f>
        <v>0</v>
      </c>
      <c r="Z1738" s="23">
        <f ca="1">Y1738*'Cost Study'!$B$31</f>
        <v>0</v>
      </c>
      <c r="AA1738" s="23">
        <f ca="1">IF(A1738=10298,1.51,1)*IF($B1738&lt;3,$D1738*'Cost Study'!$B$32*OFFSET('Cost Study'!$B$7,'Operations Support'!$C1738,'Operations Support'!$B1738),0)</f>
        <v>0</v>
      </c>
      <c r="AB1738" s="24">
        <f ca="1">AA1738*'Cost Study'!$B$31</f>
        <v>0</v>
      </c>
      <c r="AC1738" s="23">
        <f ca="1">Y1738*'Cost Study'!$B$31</f>
        <v>0</v>
      </c>
      <c r="AD1738" s="24">
        <f ca="1">AA1738*'Cost Study'!$B$31</f>
        <v>0</v>
      </c>
      <c r="AE1738" s="377">
        <f t="shared" ca="1" si="418"/>
        <v>0</v>
      </c>
      <c r="AF1738" s="377">
        <f t="shared" ca="1" si="419"/>
        <v>0</v>
      </c>
      <c r="AH1738" s="688">
        <f>IFERROR($H1738/SUMIF($A:$A,$A1738,$H:$H)*SUMIF(Summary!$A$110:$A$186,$A1738,Summary!$P$110:$P$186),0)</f>
        <v>0</v>
      </c>
      <c r="AI1738" s="689">
        <f t="shared" ca="1" si="405"/>
        <v>0</v>
      </c>
      <c r="AJ1738" s="688">
        <f>IFERROR(H1738/SUMIF(A:A,A1738,H:H)*SUMIF(Summary!$A$110:$A$186,'Operations Support'!A1738,Summary!$Q$110:$Q$186),0)</f>
        <v>0</v>
      </c>
      <c r="AK1738" s="688">
        <f t="shared" ca="1" si="406"/>
        <v>0</v>
      </c>
      <c r="AM1738" s="688">
        <f>IFERROR($H1738/SUMIF($A:$A,$A1738,$H:$H)*SUMIF(Summary!$A$230:$A$266,$A1738,Summary!$P$230:$P$266),0)</f>
        <v>0</v>
      </c>
      <c r="AN1738" s="688">
        <f>IFERROR($H1738/SUMIF($A:$A,$A1738,$H:$H)*(SUMIF(Summary!$A$230:$A$266,$A1738,Summary!$L$230:$L$266)+SUMIF(Summary!$A$281:$A$317,$A1738,Summary!$L$281:$L$317))-AM1738,0)</f>
        <v>0</v>
      </c>
      <c r="AO1738" s="688">
        <f>IFERROR($H1738/SUMIF($A:$A,$A1738,$H:$H)*SUMIF(Summary!$A$230:$A$266,$A1738,Summary!$Q$230:$Q$266),0)</f>
        <v>0</v>
      </c>
      <c r="AP1738" s="688">
        <f>IFERROR($H1738/SUMIF($A:$A,$A1738,$H:$H)*(SUMIF(Summary!$A$230:$A$266,$A1738,Summary!$L$230:$L$266)+SUMIF(Summary!$A$281:$A$317,$A1738,Summary!$L$281:$L$317))-AO1738,0)</f>
        <v>0</v>
      </c>
      <c r="AQ1738" s="306"/>
      <c r="AR1738" s="688">
        <f t="shared" ca="1" si="407"/>
        <v>0</v>
      </c>
      <c r="AS1738" s="688">
        <f t="shared" ca="1" si="408"/>
        <v>0</v>
      </c>
    </row>
    <row r="1739" spans="1:45" x14ac:dyDescent="0.2">
      <c r="A1739" s="423">
        <v>3644</v>
      </c>
      <c r="B1739" s="424">
        <v>3</v>
      </c>
      <c r="C1739" s="425" t="s">
        <v>312</v>
      </c>
      <c r="D1739" s="422">
        <f t="shared" si="409"/>
        <v>0</v>
      </c>
      <c r="E1739" s="422">
        <f t="shared" si="410"/>
        <v>0</v>
      </c>
      <c r="F1739" s="422">
        <f t="shared" si="411"/>
        <v>0</v>
      </c>
      <c r="G1739" s="422">
        <f t="shared" si="412"/>
        <v>0</v>
      </c>
      <c r="H1739" s="22">
        <f t="shared" si="413"/>
        <v>0</v>
      </c>
      <c r="I1739" s="116">
        <v>0</v>
      </c>
      <c r="J1739" s="116">
        <v>0</v>
      </c>
      <c r="K1739" s="116">
        <v>0</v>
      </c>
      <c r="L1739" s="116">
        <v>0</v>
      </c>
      <c r="M1739" s="22">
        <f t="shared" si="414"/>
        <v>0</v>
      </c>
      <c r="N1739" s="116">
        <v>0</v>
      </c>
      <c r="O1739" s="116">
        <v>0</v>
      </c>
      <c r="P1739" s="116">
        <v>0</v>
      </c>
      <c r="Q1739" s="116">
        <v>0</v>
      </c>
      <c r="R1739" s="22">
        <f t="shared" si="415"/>
        <v>0</v>
      </c>
      <c r="S1739" s="116">
        <v>0</v>
      </c>
      <c r="T1739" s="116">
        <v>0</v>
      </c>
      <c r="U1739" s="116">
        <v>0</v>
      </c>
      <c r="V1739" s="116">
        <v>0</v>
      </c>
      <c r="W1739" s="22">
        <f t="shared" si="416"/>
        <v>0</v>
      </c>
      <c r="X1739" s="22">
        <f t="shared" si="417"/>
        <v>0</v>
      </c>
      <c r="Y1739" s="22">
        <f ca="1">OFFSET('Cost Study'!$B$7,'Operations Support'!$C1739,'Operations Support'!$B1739)*$H1739</f>
        <v>0</v>
      </c>
      <c r="Z1739" s="23">
        <f ca="1">Y1739*'Cost Study'!$B$31</f>
        <v>0</v>
      </c>
      <c r="AA1739" s="23">
        <f ca="1">IF(A1739=10298,1.51,1)*IF($B1739&lt;3,$D1739*'Cost Study'!$B$32*OFFSET('Cost Study'!$B$7,'Operations Support'!$C1739,'Operations Support'!$B1739),0)</f>
        <v>0</v>
      </c>
      <c r="AB1739" s="24">
        <f ca="1">AA1739*'Cost Study'!$B$31</f>
        <v>0</v>
      </c>
      <c r="AC1739" s="23">
        <f ca="1">Y1739*'Cost Study'!$B$31</f>
        <v>0</v>
      </c>
      <c r="AD1739" s="24">
        <f ca="1">AA1739*'Cost Study'!$B$31</f>
        <v>0</v>
      </c>
      <c r="AE1739" s="377">
        <f t="shared" ca="1" si="418"/>
        <v>0</v>
      </c>
      <c r="AF1739" s="377">
        <f t="shared" ca="1" si="419"/>
        <v>0</v>
      </c>
      <c r="AH1739" s="688">
        <f>IFERROR($H1739/SUMIF($A:$A,$A1739,$H:$H)*SUMIF(Summary!$A$110:$A$186,$A1739,Summary!$P$110:$P$186),0)</f>
        <v>0</v>
      </c>
      <c r="AI1739" s="689">
        <f t="shared" ca="1" si="405"/>
        <v>0</v>
      </c>
      <c r="AJ1739" s="688">
        <f>IFERROR(H1739/SUMIF(A:A,A1739,H:H)*SUMIF(Summary!$A$110:$A$186,'Operations Support'!A1739,Summary!$Q$110:$Q$186),0)</f>
        <v>0</v>
      </c>
      <c r="AK1739" s="688">
        <f t="shared" ca="1" si="406"/>
        <v>0</v>
      </c>
      <c r="AM1739" s="688">
        <f>IFERROR($H1739/SUMIF($A:$A,$A1739,$H:$H)*SUMIF(Summary!$A$230:$A$266,$A1739,Summary!$P$230:$P$266),0)</f>
        <v>0</v>
      </c>
      <c r="AN1739" s="688">
        <f>IFERROR($H1739/SUMIF($A:$A,$A1739,$H:$H)*(SUMIF(Summary!$A$230:$A$266,$A1739,Summary!$L$230:$L$266)+SUMIF(Summary!$A$281:$A$317,$A1739,Summary!$L$281:$L$317))-AM1739,0)</f>
        <v>0</v>
      </c>
      <c r="AO1739" s="688">
        <f>IFERROR($H1739/SUMIF($A:$A,$A1739,$H:$H)*SUMIF(Summary!$A$230:$A$266,$A1739,Summary!$Q$230:$Q$266),0)</f>
        <v>0</v>
      </c>
      <c r="AP1739" s="688">
        <f>IFERROR($H1739/SUMIF($A:$A,$A1739,$H:$H)*(SUMIF(Summary!$A$230:$A$266,$A1739,Summary!$L$230:$L$266)+SUMIF(Summary!$A$281:$A$317,$A1739,Summary!$L$281:$L$317))-AO1739,0)</f>
        <v>0</v>
      </c>
      <c r="AQ1739" s="306"/>
      <c r="AR1739" s="688">
        <f t="shared" ca="1" si="407"/>
        <v>0</v>
      </c>
      <c r="AS1739" s="688">
        <f t="shared" ca="1" si="408"/>
        <v>0</v>
      </c>
    </row>
    <row r="1740" spans="1:45" x14ac:dyDescent="0.2">
      <c r="A1740" s="423">
        <v>3644</v>
      </c>
      <c r="B1740" s="424">
        <v>3</v>
      </c>
      <c r="C1740" s="425" t="s">
        <v>313</v>
      </c>
      <c r="D1740" s="422">
        <f t="shared" si="409"/>
        <v>922</v>
      </c>
      <c r="E1740" s="422">
        <f t="shared" si="410"/>
        <v>0</v>
      </c>
      <c r="F1740" s="422">
        <f t="shared" si="411"/>
        <v>166</v>
      </c>
      <c r="G1740" s="422">
        <f t="shared" si="412"/>
        <v>0</v>
      </c>
      <c r="H1740" s="22">
        <f t="shared" si="413"/>
        <v>1088</v>
      </c>
      <c r="I1740" s="116">
        <v>393</v>
      </c>
      <c r="J1740" s="116">
        <v>0</v>
      </c>
      <c r="K1740" s="116">
        <v>77</v>
      </c>
      <c r="L1740" s="116">
        <v>0</v>
      </c>
      <c r="M1740" s="22">
        <f t="shared" si="414"/>
        <v>470</v>
      </c>
      <c r="N1740" s="116">
        <v>292</v>
      </c>
      <c r="O1740" s="116">
        <v>0</v>
      </c>
      <c r="P1740" s="116">
        <v>39</v>
      </c>
      <c r="Q1740" s="116">
        <v>0</v>
      </c>
      <c r="R1740" s="22">
        <f t="shared" si="415"/>
        <v>331</v>
      </c>
      <c r="S1740" s="116">
        <v>237</v>
      </c>
      <c r="T1740" s="116">
        <v>0</v>
      </c>
      <c r="U1740" s="116">
        <v>50</v>
      </c>
      <c r="V1740" s="116">
        <v>0</v>
      </c>
      <c r="W1740" s="22">
        <f t="shared" si="416"/>
        <v>287</v>
      </c>
      <c r="X1740" s="22">
        <f t="shared" si="417"/>
        <v>45.333333333333336</v>
      </c>
      <c r="Y1740" s="22">
        <f ca="1">OFFSET('Cost Study'!$B$7,'Operations Support'!$C1740,'Operations Support'!$B1740)*$H1740</f>
        <v>2850.56</v>
      </c>
      <c r="Z1740" s="23">
        <f ca="1">Y1740*'Cost Study'!$B$31</f>
        <v>159209.27735743829</v>
      </c>
      <c r="AA1740" s="23">
        <f ca="1">IF(A1740=10298,1.51,1)*IF($B1740&lt;3,$D1740*'Cost Study'!$B$32*OFFSET('Cost Study'!$B$7,'Operations Support'!$C1740,'Operations Support'!$B1740),0)</f>
        <v>0</v>
      </c>
      <c r="AB1740" s="24">
        <f ca="1">AA1740*'Cost Study'!$B$31</f>
        <v>0</v>
      </c>
      <c r="AC1740" s="23">
        <f ca="1">Y1740*'Cost Study'!$B$31</f>
        <v>159209.27735743829</v>
      </c>
      <c r="AD1740" s="24">
        <f ca="1">AA1740*'Cost Study'!$B$31</f>
        <v>0</v>
      </c>
      <c r="AE1740" s="377">
        <f t="shared" ca="1" si="418"/>
        <v>159209.27735743829</v>
      </c>
      <c r="AF1740" s="377">
        <f t="shared" ca="1" si="419"/>
        <v>159209.27735743829</v>
      </c>
      <c r="AH1740" s="688">
        <f>IFERROR($H1740/SUMIF($A:$A,$A1740,$H:$H)*SUMIF(Summary!$A$110:$A$186,$A1740,Summary!$P$110:$P$186),0)</f>
        <v>35433.189492889913</v>
      </c>
      <c r="AI1740" s="689">
        <f t="shared" ca="1" si="405"/>
        <v>123776.08786454838</v>
      </c>
      <c r="AJ1740" s="688">
        <f>IFERROR(H1740/SUMIF(A:A,A1740,H:H)*SUMIF(Summary!$A$110:$A$186,'Operations Support'!A1740,Summary!$Q$110:$Q$186),0)</f>
        <v>35671.451853923834</v>
      </c>
      <c r="AK1740" s="688">
        <f t="shared" ca="1" si="406"/>
        <v>123537.82550351445</v>
      </c>
      <c r="AM1740" s="688">
        <f>IFERROR($H1740/SUMIF($A:$A,$A1740,$H:$H)*SUMIF(Summary!$A$230:$A$266,$A1740,Summary!$P$230:$P$266),0)</f>
        <v>6704.0089528044928</v>
      </c>
      <c r="AN1740" s="688">
        <f>IFERROR($H1740/SUMIF($A:$A,$A1740,$H:$H)*(SUMIF(Summary!$A$230:$A$266,$A1740,Summary!$L$230:$L$266)+SUMIF(Summary!$A$281:$A$317,$A1740,Summary!$L$281:$L$317))-AM1740,0)</f>
        <v>23303.881859508841</v>
      </c>
      <c r="AO1740" s="688">
        <f>IFERROR($H1740/SUMIF($A:$A,$A1740,$H:$H)*SUMIF(Summary!$A$230:$A$266,$A1740,Summary!$Q$230:$Q$266),0)</f>
        <v>6749.0885243685561</v>
      </c>
      <c r="AP1740" s="688">
        <f>IFERROR($H1740/SUMIF($A:$A,$A1740,$H:$H)*(SUMIF(Summary!$A$230:$A$266,$A1740,Summary!$L$230:$L$266)+SUMIF(Summary!$A$281:$A$317,$A1740,Summary!$L$281:$L$317))-AO1740,0)</f>
        <v>23258.802287944778</v>
      </c>
      <c r="AQ1740" s="306"/>
      <c r="AR1740" s="688">
        <f t="shared" ca="1" si="407"/>
        <v>147079.96972405721</v>
      </c>
      <c r="AS1740" s="688">
        <f t="shared" ca="1" si="408"/>
        <v>146796.62779145924</v>
      </c>
    </row>
    <row r="1741" spans="1:45" x14ac:dyDescent="0.2">
      <c r="A1741" s="423">
        <v>3644</v>
      </c>
      <c r="B1741" s="424">
        <v>3</v>
      </c>
      <c r="C1741" s="425" t="s">
        <v>314</v>
      </c>
      <c r="D1741" s="422">
        <f t="shared" si="409"/>
        <v>0</v>
      </c>
      <c r="E1741" s="422">
        <f t="shared" si="410"/>
        <v>0</v>
      </c>
      <c r="F1741" s="422">
        <f t="shared" si="411"/>
        <v>0</v>
      </c>
      <c r="G1741" s="422">
        <f t="shared" si="412"/>
        <v>0</v>
      </c>
      <c r="H1741" s="22">
        <f t="shared" si="413"/>
        <v>0</v>
      </c>
      <c r="I1741" s="116">
        <v>0</v>
      </c>
      <c r="J1741" s="116">
        <v>0</v>
      </c>
      <c r="K1741" s="116">
        <v>0</v>
      </c>
      <c r="L1741" s="116">
        <v>0</v>
      </c>
      <c r="M1741" s="22">
        <f t="shared" si="414"/>
        <v>0</v>
      </c>
      <c r="N1741" s="116">
        <v>0</v>
      </c>
      <c r="O1741" s="116">
        <v>0</v>
      </c>
      <c r="P1741" s="116">
        <v>0</v>
      </c>
      <c r="Q1741" s="116">
        <v>0</v>
      </c>
      <c r="R1741" s="22">
        <f t="shared" si="415"/>
        <v>0</v>
      </c>
      <c r="S1741" s="116">
        <v>0</v>
      </c>
      <c r="T1741" s="116">
        <v>0</v>
      </c>
      <c r="U1741" s="116">
        <v>0</v>
      </c>
      <c r="V1741" s="116">
        <v>0</v>
      </c>
      <c r="W1741" s="22">
        <f t="shared" si="416"/>
        <v>0</v>
      </c>
      <c r="X1741" s="22">
        <f t="shared" si="417"/>
        <v>0</v>
      </c>
      <c r="Y1741" s="22">
        <f ca="1">OFFSET('Cost Study'!$B$7,'Operations Support'!$C1741,'Operations Support'!$B1741)*$H1741</f>
        <v>0</v>
      </c>
      <c r="Z1741" s="23">
        <f ca="1">Y1741*'Cost Study'!$B$31</f>
        <v>0</v>
      </c>
      <c r="AA1741" s="23">
        <f ca="1">IF(A1741=10298,1.51,1)*IF($B1741&lt;3,$D1741*'Cost Study'!$B$32*OFFSET('Cost Study'!$B$7,'Operations Support'!$C1741,'Operations Support'!$B1741),0)</f>
        <v>0</v>
      </c>
      <c r="AB1741" s="24">
        <f ca="1">AA1741*'Cost Study'!$B$31</f>
        <v>0</v>
      </c>
      <c r="AC1741" s="23">
        <f ca="1">Y1741*'Cost Study'!$B$31</f>
        <v>0</v>
      </c>
      <c r="AD1741" s="24">
        <f ca="1">AA1741*'Cost Study'!$B$31</f>
        <v>0</v>
      </c>
      <c r="AE1741" s="377">
        <f t="shared" ca="1" si="418"/>
        <v>0</v>
      </c>
      <c r="AF1741" s="377">
        <f t="shared" ca="1" si="419"/>
        <v>0</v>
      </c>
      <c r="AH1741" s="688">
        <f>IFERROR($H1741/SUMIF($A:$A,$A1741,$H:$H)*SUMIF(Summary!$A$110:$A$186,$A1741,Summary!$P$110:$P$186),0)</f>
        <v>0</v>
      </c>
      <c r="AI1741" s="689">
        <f t="shared" ca="1" si="405"/>
        <v>0</v>
      </c>
      <c r="AJ1741" s="688">
        <f>IFERROR(H1741/SUMIF(A:A,A1741,H:H)*SUMIF(Summary!$A$110:$A$186,'Operations Support'!A1741,Summary!$Q$110:$Q$186),0)</f>
        <v>0</v>
      </c>
      <c r="AK1741" s="688">
        <f t="shared" ca="1" si="406"/>
        <v>0</v>
      </c>
      <c r="AM1741" s="688">
        <f>IFERROR($H1741/SUMIF($A:$A,$A1741,$H:$H)*SUMIF(Summary!$A$230:$A$266,$A1741,Summary!$P$230:$P$266),0)</f>
        <v>0</v>
      </c>
      <c r="AN1741" s="688">
        <f>IFERROR($H1741/SUMIF($A:$A,$A1741,$H:$H)*(SUMIF(Summary!$A$230:$A$266,$A1741,Summary!$L$230:$L$266)+SUMIF(Summary!$A$281:$A$317,$A1741,Summary!$L$281:$L$317))-AM1741,0)</f>
        <v>0</v>
      </c>
      <c r="AO1741" s="688">
        <f>IFERROR($H1741/SUMIF($A:$A,$A1741,$H:$H)*SUMIF(Summary!$A$230:$A$266,$A1741,Summary!$Q$230:$Q$266),0)</f>
        <v>0</v>
      </c>
      <c r="AP1741" s="688">
        <f>IFERROR($H1741/SUMIF($A:$A,$A1741,$H:$H)*(SUMIF(Summary!$A$230:$A$266,$A1741,Summary!$L$230:$L$266)+SUMIF(Summary!$A$281:$A$317,$A1741,Summary!$L$281:$L$317))-AO1741,0)</f>
        <v>0</v>
      </c>
      <c r="AQ1741" s="306"/>
      <c r="AR1741" s="688">
        <f t="shared" ca="1" si="407"/>
        <v>0</v>
      </c>
      <c r="AS1741" s="688">
        <f t="shared" ca="1" si="408"/>
        <v>0</v>
      </c>
    </row>
    <row r="1742" spans="1:45" x14ac:dyDescent="0.2">
      <c r="A1742" s="423">
        <v>3644</v>
      </c>
      <c r="B1742" s="424">
        <v>3</v>
      </c>
      <c r="C1742" s="425" t="s">
        <v>315</v>
      </c>
      <c r="D1742" s="422">
        <f t="shared" si="409"/>
        <v>12919</v>
      </c>
      <c r="E1742" s="422">
        <f t="shared" si="410"/>
        <v>0</v>
      </c>
      <c r="F1742" s="422">
        <f t="shared" si="411"/>
        <v>4633</v>
      </c>
      <c r="G1742" s="422">
        <f t="shared" si="412"/>
        <v>0</v>
      </c>
      <c r="H1742" s="22">
        <f t="shared" si="413"/>
        <v>17552</v>
      </c>
      <c r="I1742" s="116">
        <v>4749</v>
      </c>
      <c r="J1742" s="116">
        <v>0</v>
      </c>
      <c r="K1742" s="116">
        <v>1294</v>
      </c>
      <c r="L1742" s="116">
        <v>0</v>
      </c>
      <c r="M1742" s="22">
        <f t="shared" si="414"/>
        <v>6043</v>
      </c>
      <c r="N1742" s="116">
        <v>4954</v>
      </c>
      <c r="O1742" s="116">
        <v>0</v>
      </c>
      <c r="P1742" s="116">
        <v>1522</v>
      </c>
      <c r="Q1742" s="116">
        <v>0</v>
      </c>
      <c r="R1742" s="22">
        <f t="shared" si="415"/>
        <v>6476</v>
      </c>
      <c r="S1742" s="116">
        <v>3216</v>
      </c>
      <c r="T1742" s="116">
        <v>0</v>
      </c>
      <c r="U1742" s="116">
        <v>1817</v>
      </c>
      <c r="V1742" s="116">
        <v>0</v>
      </c>
      <c r="W1742" s="22">
        <f t="shared" si="416"/>
        <v>5033</v>
      </c>
      <c r="X1742" s="22">
        <f t="shared" si="417"/>
        <v>731.33333333333337</v>
      </c>
      <c r="Y1742" s="22">
        <f ca="1">OFFSET('Cost Study'!$B$7,'Operations Support'!$C1742,'Operations Support'!$B1742)*$H1742</f>
        <v>57395.040000000001</v>
      </c>
      <c r="Z1742" s="23">
        <f ca="1">Y1742*'Cost Study'!$B$31</f>
        <v>3205623.751929889</v>
      </c>
      <c r="AA1742" s="23">
        <f ca="1">IF(A1742=10298,1.51,1)*IF($B1742&lt;3,$D1742*'Cost Study'!$B$32*OFFSET('Cost Study'!$B$7,'Operations Support'!$C1742,'Operations Support'!$B1742),0)</f>
        <v>0</v>
      </c>
      <c r="AB1742" s="24">
        <f ca="1">AA1742*'Cost Study'!$B$31</f>
        <v>0</v>
      </c>
      <c r="AC1742" s="23">
        <f ca="1">Y1742*'Cost Study'!$B$31</f>
        <v>3205623.751929889</v>
      </c>
      <c r="AD1742" s="24">
        <f ca="1">AA1742*'Cost Study'!$B$31</f>
        <v>0</v>
      </c>
      <c r="AE1742" s="377">
        <f t="shared" ca="1" si="418"/>
        <v>3205623.751929889</v>
      </c>
      <c r="AF1742" s="377">
        <f t="shared" ca="1" si="419"/>
        <v>3205623.751929889</v>
      </c>
      <c r="AH1742" s="688">
        <f>IFERROR($H1742/SUMIF($A:$A,$A1742,$H:$H)*SUMIF(Summary!$A$110:$A$186,$A1742,Summary!$P$110:$P$186),0)</f>
        <v>571620.71873088588</v>
      </c>
      <c r="AI1742" s="689">
        <f t="shared" ca="1" si="405"/>
        <v>2634003.033199003</v>
      </c>
      <c r="AJ1742" s="688">
        <f>IFERROR(H1742/SUMIF(A:A,A1742,H:H)*SUMIF(Summary!$A$110:$A$186,'Operations Support'!A1742,Summary!$Q$110:$Q$186),0)</f>
        <v>575464.45123168314</v>
      </c>
      <c r="AK1742" s="688">
        <f t="shared" ca="1" si="406"/>
        <v>2630159.3006982058</v>
      </c>
      <c r="AM1742" s="688">
        <f>IFERROR($H1742/SUMIF($A:$A,$A1742,$H:$H)*SUMIF(Summary!$A$230:$A$266,$A1742,Summary!$P$230:$P$266),0)</f>
        <v>108151.43854744897</v>
      </c>
      <c r="AN1742" s="688">
        <f>IFERROR($H1742/SUMIF($A:$A,$A1742,$H:$H)*(SUMIF(Summary!$A$230:$A$266,$A1742,Summary!$L$230:$L$266)+SUMIF(Summary!$A$281:$A$317,$A1742,Summary!$L$281:$L$317))-AM1742,0)</f>
        <v>375946.4470570765</v>
      </c>
      <c r="AO1742" s="688">
        <f>IFERROR($H1742/SUMIF($A:$A,$A1742,$H:$H)*SUMIF(Summary!$A$230:$A$266,$A1742,Summary!$Q$230:$Q$266),0)</f>
        <v>108878.67810635745</v>
      </c>
      <c r="AP1742" s="688">
        <f>IFERROR($H1742/SUMIF($A:$A,$A1742,$H:$H)*(SUMIF(Summary!$A$230:$A$266,$A1742,Summary!$L$230:$L$266)+SUMIF(Summary!$A$281:$A$317,$A1742,Summary!$L$281:$L$317))-AO1742,0)</f>
        <v>375219.20749816799</v>
      </c>
      <c r="AQ1742" s="306"/>
      <c r="AR1742" s="688">
        <f t="shared" ca="1" si="407"/>
        <v>3009949.4802560797</v>
      </c>
      <c r="AS1742" s="688">
        <f t="shared" ca="1" si="408"/>
        <v>3005378.5081963739</v>
      </c>
    </row>
    <row r="1743" spans="1:45" x14ac:dyDescent="0.2">
      <c r="A1743" s="423">
        <v>3644</v>
      </c>
      <c r="B1743" s="424">
        <v>3</v>
      </c>
      <c r="C1743" s="425" t="s">
        <v>316</v>
      </c>
      <c r="D1743" s="422">
        <f t="shared" si="409"/>
        <v>0</v>
      </c>
      <c r="E1743" s="422">
        <f t="shared" si="410"/>
        <v>0</v>
      </c>
      <c r="F1743" s="422">
        <f t="shared" si="411"/>
        <v>0</v>
      </c>
      <c r="G1743" s="422">
        <f t="shared" si="412"/>
        <v>0</v>
      </c>
      <c r="H1743" s="22">
        <f t="shared" si="413"/>
        <v>0</v>
      </c>
      <c r="I1743" s="116">
        <v>0</v>
      </c>
      <c r="J1743" s="116">
        <v>0</v>
      </c>
      <c r="K1743" s="116">
        <v>0</v>
      </c>
      <c r="L1743" s="116">
        <v>0</v>
      </c>
      <c r="M1743" s="22">
        <f t="shared" si="414"/>
        <v>0</v>
      </c>
      <c r="N1743" s="116">
        <v>0</v>
      </c>
      <c r="O1743" s="116">
        <v>0</v>
      </c>
      <c r="P1743" s="116">
        <v>0</v>
      </c>
      <c r="Q1743" s="116">
        <v>0</v>
      </c>
      <c r="R1743" s="22">
        <f t="shared" si="415"/>
        <v>0</v>
      </c>
      <c r="S1743" s="116">
        <v>0</v>
      </c>
      <c r="T1743" s="116">
        <v>0</v>
      </c>
      <c r="U1743" s="116">
        <v>0</v>
      </c>
      <c r="V1743" s="116">
        <v>0</v>
      </c>
      <c r="W1743" s="22">
        <f t="shared" si="416"/>
        <v>0</v>
      </c>
      <c r="X1743" s="22">
        <f t="shared" si="417"/>
        <v>0</v>
      </c>
      <c r="Y1743" s="22">
        <f ca="1">OFFSET('Cost Study'!$B$7,'Operations Support'!$C1743,'Operations Support'!$B1743)*$H1743</f>
        <v>0</v>
      </c>
      <c r="Z1743" s="23">
        <f ca="1">Y1743*'Cost Study'!$B$31</f>
        <v>0</v>
      </c>
      <c r="AA1743" s="23">
        <f ca="1">IF(A1743=10298,1.51,1)*IF($B1743&lt;3,$D1743*'Cost Study'!$B$32*OFFSET('Cost Study'!$B$7,'Operations Support'!$C1743,'Operations Support'!$B1743),0)</f>
        <v>0</v>
      </c>
      <c r="AB1743" s="24">
        <f ca="1">AA1743*'Cost Study'!$B$31</f>
        <v>0</v>
      </c>
      <c r="AC1743" s="23">
        <f ca="1">Y1743*'Cost Study'!$B$31</f>
        <v>0</v>
      </c>
      <c r="AD1743" s="24">
        <f ca="1">AA1743*'Cost Study'!$B$31</f>
        <v>0</v>
      </c>
      <c r="AE1743" s="377">
        <f t="shared" ca="1" si="418"/>
        <v>0</v>
      </c>
      <c r="AF1743" s="377">
        <f t="shared" ca="1" si="419"/>
        <v>0</v>
      </c>
      <c r="AH1743" s="688">
        <f>IFERROR($H1743/SUMIF($A:$A,$A1743,$H:$H)*SUMIF(Summary!$A$110:$A$186,$A1743,Summary!$P$110:$P$186),0)</f>
        <v>0</v>
      </c>
      <c r="AI1743" s="689">
        <f t="shared" ca="1" si="405"/>
        <v>0</v>
      </c>
      <c r="AJ1743" s="688">
        <f>IFERROR(H1743/SUMIF(A:A,A1743,H:H)*SUMIF(Summary!$A$110:$A$186,'Operations Support'!A1743,Summary!$Q$110:$Q$186),0)</f>
        <v>0</v>
      </c>
      <c r="AK1743" s="688">
        <f t="shared" ca="1" si="406"/>
        <v>0</v>
      </c>
      <c r="AM1743" s="688">
        <f>IFERROR($H1743/SUMIF($A:$A,$A1743,$H:$H)*SUMIF(Summary!$A$230:$A$266,$A1743,Summary!$P$230:$P$266),0)</f>
        <v>0</v>
      </c>
      <c r="AN1743" s="688">
        <f>IFERROR($H1743/SUMIF($A:$A,$A1743,$H:$H)*(SUMIF(Summary!$A$230:$A$266,$A1743,Summary!$L$230:$L$266)+SUMIF(Summary!$A$281:$A$317,$A1743,Summary!$L$281:$L$317))-AM1743,0)</f>
        <v>0</v>
      </c>
      <c r="AO1743" s="688">
        <f>IFERROR($H1743/SUMIF($A:$A,$A1743,$H:$H)*SUMIF(Summary!$A$230:$A$266,$A1743,Summary!$Q$230:$Q$266),0)</f>
        <v>0</v>
      </c>
      <c r="AP1743" s="688">
        <f>IFERROR($H1743/SUMIF($A:$A,$A1743,$H:$H)*(SUMIF(Summary!$A$230:$A$266,$A1743,Summary!$L$230:$L$266)+SUMIF(Summary!$A$281:$A$317,$A1743,Summary!$L$281:$L$317))-AO1743,0)</f>
        <v>0</v>
      </c>
      <c r="AQ1743" s="306"/>
      <c r="AR1743" s="688">
        <f t="shared" ca="1" si="407"/>
        <v>0</v>
      </c>
      <c r="AS1743" s="688">
        <f t="shared" ca="1" si="408"/>
        <v>0</v>
      </c>
    </row>
    <row r="1744" spans="1:45" x14ac:dyDescent="0.2">
      <c r="A1744" s="423">
        <v>3644</v>
      </c>
      <c r="B1744" s="424">
        <v>3</v>
      </c>
      <c r="C1744" s="425" t="s">
        <v>317</v>
      </c>
      <c r="D1744" s="422">
        <f t="shared" si="409"/>
        <v>0</v>
      </c>
      <c r="E1744" s="422">
        <f t="shared" si="410"/>
        <v>0</v>
      </c>
      <c r="F1744" s="422">
        <f t="shared" si="411"/>
        <v>0</v>
      </c>
      <c r="G1744" s="422">
        <f t="shared" si="412"/>
        <v>0</v>
      </c>
      <c r="H1744" s="22">
        <f t="shared" si="413"/>
        <v>0</v>
      </c>
      <c r="I1744" s="116">
        <v>0</v>
      </c>
      <c r="J1744" s="116">
        <v>0</v>
      </c>
      <c r="K1744" s="116">
        <v>0</v>
      </c>
      <c r="L1744" s="116">
        <v>0</v>
      </c>
      <c r="M1744" s="22">
        <f t="shared" si="414"/>
        <v>0</v>
      </c>
      <c r="N1744" s="116">
        <v>0</v>
      </c>
      <c r="O1744" s="116">
        <v>0</v>
      </c>
      <c r="P1744" s="116">
        <v>0</v>
      </c>
      <c r="Q1744" s="116">
        <v>0</v>
      </c>
      <c r="R1744" s="22">
        <f t="shared" si="415"/>
        <v>0</v>
      </c>
      <c r="S1744" s="116">
        <v>0</v>
      </c>
      <c r="T1744" s="116">
        <v>0</v>
      </c>
      <c r="U1744" s="116">
        <v>0</v>
      </c>
      <c r="V1744" s="116">
        <v>0</v>
      </c>
      <c r="W1744" s="22">
        <f t="shared" si="416"/>
        <v>0</v>
      </c>
      <c r="X1744" s="22">
        <f t="shared" si="417"/>
        <v>0</v>
      </c>
      <c r="Y1744" s="22">
        <f ca="1">OFFSET('Cost Study'!$B$7,'Operations Support'!$C1744,'Operations Support'!$B1744)*$H1744</f>
        <v>0</v>
      </c>
      <c r="Z1744" s="23">
        <f ca="1">Y1744*'Cost Study'!$B$31</f>
        <v>0</v>
      </c>
      <c r="AA1744" s="23">
        <f ca="1">IF(A1744=10298,1.51,1)*IF($B1744&lt;3,$D1744*'Cost Study'!$B$32*OFFSET('Cost Study'!$B$7,'Operations Support'!$C1744,'Operations Support'!$B1744),0)</f>
        <v>0</v>
      </c>
      <c r="AB1744" s="24">
        <f ca="1">AA1744*'Cost Study'!$B$31</f>
        <v>0</v>
      </c>
      <c r="AC1744" s="23">
        <f ca="1">Y1744*'Cost Study'!$B$31</f>
        <v>0</v>
      </c>
      <c r="AD1744" s="24">
        <f ca="1">AA1744*'Cost Study'!$B$31</f>
        <v>0</v>
      </c>
      <c r="AE1744" s="377">
        <f t="shared" ca="1" si="418"/>
        <v>0</v>
      </c>
      <c r="AF1744" s="377">
        <f t="shared" ca="1" si="419"/>
        <v>0</v>
      </c>
      <c r="AH1744" s="688">
        <f>IFERROR($H1744/SUMIF($A:$A,$A1744,$H:$H)*SUMIF(Summary!$A$110:$A$186,$A1744,Summary!$P$110:$P$186),0)</f>
        <v>0</v>
      </c>
      <c r="AI1744" s="689">
        <f t="shared" ca="1" si="405"/>
        <v>0</v>
      </c>
      <c r="AJ1744" s="688">
        <f>IFERROR(H1744/SUMIF(A:A,A1744,H:H)*SUMIF(Summary!$A$110:$A$186,'Operations Support'!A1744,Summary!$Q$110:$Q$186),0)</f>
        <v>0</v>
      </c>
      <c r="AK1744" s="688">
        <f t="shared" ca="1" si="406"/>
        <v>0</v>
      </c>
      <c r="AM1744" s="688">
        <f>IFERROR($H1744/SUMIF($A:$A,$A1744,$H:$H)*SUMIF(Summary!$A$230:$A$266,$A1744,Summary!$P$230:$P$266),0)</f>
        <v>0</v>
      </c>
      <c r="AN1744" s="688">
        <f>IFERROR($H1744/SUMIF($A:$A,$A1744,$H:$H)*(SUMIF(Summary!$A$230:$A$266,$A1744,Summary!$L$230:$L$266)+SUMIF(Summary!$A$281:$A$317,$A1744,Summary!$L$281:$L$317))-AM1744,0)</f>
        <v>0</v>
      </c>
      <c r="AO1744" s="688">
        <f>IFERROR($H1744/SUMIF($A:$A,$A1744,$H:$H)*SUMIF(Summary!$A$230:$A$266,$A1744,Summary!$Q$230:$Q$266),0)</f>
        <v>0</v>
      </c>
      <c r="AP1744" s="688">
        <f>IFERROR($H1744/SUMIF($A:$A,$A1744,$H:$H)*(SUMIF(Summary!$A$230:$A$266,$A1744,Summary!$L$230:$L$266)+SUMIF(Summary!$A$281:$A$317,$A1744,Summary!$L$281:$L$317))-AO1744,0)</f>
        <v>0</v>
      </c>
      <c r="AQ1744" s="306"/>
      <c r="AR1744" s="688">
        <f t="shared" ca="1" si="407"/>
        <v>0</v>
      </c>
      <c r="AS1744" s="688">
        <f t="shared" ca="1" si="408"/>
        <v>0</v>
      </c>
    </row>
    <row r="1745" spans="1:45" x14ac:dyDescent="0.2">
      <c r="A1745" s="423">
        <v>3644</v>
      </c>
      <c r="B1745" s="424">
        <v>3</v>
      </c>
      <c r="C1745" s="425" t="s">
        <v>318</v>
      </c>
      <c r="D1745" s="422">
        <f t="shared" si="409"/>
        <v>20</v>
      </c>
      <c r="E1745" s="422">
        <f t="shared" si="410"/>
        <v>0</v>
      </c>
      <c r="F1745" s="422">
        <f t="shared" si="411"/>
        <v>19</v>
      </c>
      <c r="G1745" s="422">
        <f t="shared" si="412"/>
        <v>0</v>
      </c>
      <c r="H1745" s="22">
        <f t="shared" si="413"/>
        <v>39</v>
      </c>
      <c r="I1745" s="116">
        <v>11</v>
      </c>
      <c r="J1745" s="116">
        <v>0</v>
      </c>
      <c r="K1745" s="116">
        <v>10</v>
      </c>
      <c r="L1745" s="116">
        <v>0</v>
      </c>
      <c r="M1745" s="22">
        <f t="shared" si="414"/>
        <v>21</v>
      </c>
      <c r="N1745" s="116">
        <v>9</v>
      </c>
      <c r="O1745" s="116">
        <v>0</v>
      </c>
      <c r="P1745" s="116">
        <v>9</v>
      </c>
      <c r="Q1745" s="116">
        <v>0</v>
      </c>
      <c r="R1745" s="22">
        <f t="shared" si="415"/>
        <v>18</v>
      </c>
      <c r="S1745" s="116">
        <v>0</v>
      </c>
      <c r="T1745" s="116">
        <v>0</v>
      </c>
      <c r="U1745" s="116">
        <v>0</v>
      </c>
      <c r="V1745" s="116">
        <v>0</v>
      </c>
      <c r="W1745" s="22">
        <f t="shared" si="416"/>
        <v>0</v>
      </c>
      <c r="X1745" s="22">
        <f t="shared" si="417"/>
        <v>1.625</v>
      </c>
      <c r="Y1745" s="22">
        <f ca="1">OFFSET('Cost Study'!$B$7,'Operations Support'!$C1745,'Operations Support'!$B1745)*$H1745</f>
        <v>148.97999999999999</v>
      </c>
      <c r="Z1745" s="23">
        <f ca="1">Y1745*'Cost Study'!$B$31</f>
        <v>8320.8205197263524</v>
      </c>
      <c r="AA1745" s="23">
        <f ca="1">IF(A1745=10298,1.51,1)*IF($B1745&lt;3,$D1745*'Cost Study'!$B$32*OFFSET('Cost Study'!$B$7,'Operations Support'!$C1745,'Operations Support'!$B1745),0)</f>
        <v>0</v>
      </c>
      <c r="AB1745" s="24">
        <f ca="1">AA1745*'Cost Study'!$B$31</f>
        <v>0</v>
      </c>
      <c r="AC1745" s="23">
        <f ca="1">Y1745*'Cost Study'!$B$31</f>
        <v>8320.8205197263524</v>
      </c>
      <c r="AD1745" s="24">
        <f ca="1">AA1745*'Cost Study'!$B$31</f>
        <v>0</v>
      </c>
      <c r="AE1745" s="377">
        <f t="shared" ca="1" si="418"/>
        <v>8320.8205197263524</v>
      </c>
      <c r="AF1745" s="377">
        <f t="shared" ca="1" si="419"/>
        <v>8320.8205197263524</v>
      </c>
      <c r="AH1745" s="688">
        <f>IFERROR($H1745/SUMIF($A:$A,$A1745,$H:$H)*SUMIF(Summary!$A$110:$A$186,$A1745,Summary!$P$110:$P$186),0)</f>
        <v>1270.1235204252819</v>
      </c>
      <c r="AI1745" s="689">
        <f t="shared" ca="1" si="405"/>
        <v>7050.6969993010707</v>
      </c>
      <c r="AJ1745" s="688">
        <f>IFERROR(H1745/SUMIF(A:A,A1745,H:H)*SUMIF(Summary!$A$110:$A$186,'Operations Support'!A1745,Summary!$Q$110:$Q$186),0)</f>
        <v>1278.6641749108728</v>
      </c>
      <c r="AK1745" s="688">
        <f t="shared" ca="1" si="406"/>
        <v>7042.1563448154793</v>
      </c>
      <c r="AM1745" s="688">
        <f>IFERROR($H1745/SUMIF($A:$A,$A1745,$H:$H)*SUMIF(Summary!$A$230:$A$266,$A1745,Summary!$P$230:$P$266),0)</f>
        <v>240.30914444795516</v>
      </c>
      <c r="AN1745" s="688">
        <f>IFERROR($H1745/SUMIF($A:$A,$A1745,$H:$H)*(SUMIF(Summary!$A$230:$A$266,$A1745,Summary!$L$230:$L$266)+SUMIF(Summary!$A$281:$A$317,$A1745,Summary!$L$281:$L$317))-AM1745,0)</f>
        <v>835.34135341989406</v>
      </c>
      <c r="AO1745" s="688">
        <f>IFERROR($H1745/SUMIF($A:$A,$A1745,$H:$H)*SUMIF(Summary!$A$230:$A$266,$A1745,Summary!$Q$230:$Q$266),0)</f>
        <v>241.92504820806406</v>
      </c>
      <c r="AP1745" s="688">
        <f>IFERROR($H1745/SUMIF($A:$A,$A1745,$H:$H)*(SUMIF(Summary!$A$230:$A$266,$A1745,Summary!$L$230:$L$266)+SUMIF(Summary!$A$281:$A$317,$A1745,Summary!$L$281:$L$317))-AO1745,0)</f>
        <v>833.72544965978523</v>
      </c>
      <c r="AQ1745" s="306"/>
      <c r="AR1745" s="688">
        <f t="shared" ca="1" si="407"/>
        <v>7886.0383527209651</v>
      </c>
      <c r="AS1745" s="688">
        <f t="shared" ca="1" si="408"/>
        <v>7875.8817944752645</v>
      </c>
    </row>
    <row r="1746" spans="1:45" x14ac:dyDescent="0.2">
      <c r="A1746" s="423">
        <v>3644</v>
      </c>
      <c r="B1746" s="424">
        <v>3</v>
      </c>
      <c r="C1746" s="425" t="s">
        <v>319</v>
      </c>
      <c r="D1746" s="422">
        <f t="shared" si="409"/>
        <v>0</v>
      </c>
      <c r="E1746" s="422">
        <f t="shared" si="410"/>
        <v>0</v>
      </c>
      <c r="F1746" s="422">
        <f t="shared" si="411"/>
        <v>0</v>
      </c>
      <c r="G1746" s="422">
        <f t="shared" si="412"/>
        <v>0</v>
      </c>
      <c r="H1746" s="22">
        <f t="shared" si="413"/>
        <v>0</v>
      </c>
      <c r="I1746" s="116">
        <v>0</v>
      </c>
      <c r="J1746" s="116">
        <v>0</v>
      </c>
      <c r="K1746" s="116">
        <v>0</v>
      </c>
      <c r="L1746" s="116">
        <v>0</v>
      </c>
      <c r="M1746" s="22">
        <f t="shared" si="414"/>
        <v>0</v>
      </c>
      <c r="N1746" s="116">
        <v>0</v>
      </c>
      <c r="O1746" s="116">
        <v>0</v>
      </c>
      <c r="P1746" s="116">
        <v>0</v>
      </c>
      <c r="Q1746" s="116">
        <v>0</v>
      </c>
      <c r="R1746" s="22">
        <f t="shared" si="415"/>
        <v>0</v>
      </c>
      <c r="S1746" s="116">
        <v>0</v>
      </c>
      <c r="T1746" s="116">
        <v>0</v>
      </c>
      <c r="U1746" s="116">
        <v>0</v>
      </c>
      <c r="V1746" s="116">
        <v>0</v>
      </c>
      <c r="W1746" s="22">
        <f t="shared" si="416"/>
        <v>0</v>
      </c>
      <c r="X1746" s="22">
        <f t="shared" si="417"/>
        <v>0</v>
      </c>
      <c r="Y1746" s="22">
        <f ca="1">OFFSET('Cost Study'!$B$7,'Operations Support'!$C1746,'Operations Support'!$B1746)*$H1746</f>
        <v>0</v>
      </c>
      <c r="Z1746" s="23">
        <f ca="1">Y1746*'Cost Study'!$B$31</f>
        <v>0</v>
      </c>
      <c r="AA1746" s="23">
        <f ca="1">IF(A1746=10298,1.51,1)*IF($B1746&lt;3,$D1746*'Cost Study'!$B$32*OFFSET('Cost Study'!$B$7,'Operations Support'!$C1746,'Operations Support'!$B1746),0)</f>
        <v>0</v>
      </c>
      <c r="AB1746" s="24">
        <f ca="1">AA1746*'Cost Study'!$B$31</f>
        <v>0</v>
      </c>
      <c r="AC1746" s="23">
        <f ca="1">Y1746*'Cost Study'!$B$31</f>
        <v>0</v>
      </c>
      <c r="AD1746" s="24">
        <f ca="1">AA1746*'Cost Study'!$B$31</f>
        <v>0</v>
      </c>
      <c r="AE1746" s="377">
        <f t="shared" ca="1" si="418"/>
        <v>0</v>
      </c>
      <c r="AF1746" s="377">
        <f t="shared" ca="1" si="419"/>
        <v>0</v>
      </c>
      <c r="AH1746" s="688">
        <f>IFERROR($H1746/SUMIF($A:$A,$A1746,$H:$H)*SUMIF(Summary!$A$110:$A$186,$A1746,Summary!$P$110:$P$186),0)</f>
        <v>0</v>
      </c>
      <c r="AI1746" s="689">
        <f t="shared" ca="1" si="405"/>
        <v>0</v>
      </c>
      <c r="AJ1746" s="688">
        <f>IFERROR(H1746/SUMIF(A:A,A1746,H:H)*SUMIF(Summary!$A$110:$A$186,'Operations Support'!A1746,Summary!$Q$110:$Q$186),0)</f>
        <v>0</v>
      </c>
      <c r="AK1746" s="688">
        <f t="shared" ca="1" si="406"/>
        <v>0</v>
      </c>
      <c r="AM1746" s="688">
        <f>IFERROR($H1746/SUMIF($A:$A,$A1746,$H:$H)*SUMIF(Summary!$A$230:$A$266,$A1746,Summary!$P$230:$P$266),0)</f>
        <v>0</v>
      </c>
      <c r="AN1746" s="688">
        <f>IFERROR($H1746/SUMIF($A:$A,$A1746,$H:$H)*(SUMIF(Summary!$A$230:$A$266,$A1746,Summary!$L$230:$L$266)+SUMIF(Summary!$A$281:$A$317,$A1746,Summary!$L$281:$L$317))-AM1746,0)</f>
        <v>0</v>
      </c>
      <c r="AO1746" s="688">
        <f>IFERROR($H1746/SUMIF($A:$A,$A1746,$H:$H)*SUMIF(Summary!$A$230:$A$266,$A1746,Summary!$Q$230:$Q$266),0)</f>
        <v>0</v>
      </c>
      <c r="AP1746" s="688">
        <f>IFERROR($H1746/SUMIF($A:$A,$A1746,$H:$H)*(SUMIF(Summary!$A$230:$A$266,$A1746,Summary!$L$230:$L$266)+SUMIF(Summary!$A$281:$A$317,$A1746,Summary!$L$281:$L$317))-AO1746,0)</f>
        <v>0</v>
      </c>
      <c r="AQ1746" s="306"/>
      <c r="AR1746" s="688">
        <f t="shared" ca="1" si="407"/>
        <v>0</v>
      </c>
      <c r="AS1746" s="688">
        <f t="shared" ca="1" si="408"/>
        <v>0</v>
      </c>
    </row>
    <row r="1747" spans="1:45" x14ac:dyDescent="0.2">
      <c r="A1747" s="423">
        <v>3644</v>
      </c>
      <c r="B1747" s="424">
        <v>3</v>
      </c>
      <c r="C1747" s="425" t="s">
        <v>320</v>
      </c>
      <c r="D1747" s="422">
        <f t="shared" si="409"/>
        <v>0</v>
      </c>
      <c r="E1747" s="422">
        <f t="shared" si="410"/>
        <v>0</v>
      </c>
      <c r="F1747" s="422">
        <f t="shared" si="411"/>
        <v>0</v>
      </c>
      <c r="G1747" s="422">
        <f t="shared" si="412"/>
        <v>0</v>
      </c>
      <c r="H1747" s="22">
        <f t="shared" si="413"/>
        <v>0</v>
      </c>
      <c r="I1747" s="116">
        <v>0</v>
      </c>
      <c r="J1747" s="116">
        <v>0</v>
      </c>
      <c r="K1747" s="116">
        <v>0</v>
      </c>
      <c r="L1747" s="116">
        <v>0</v>
      </c>
      <c r="M1747" s="22">
        <f t="shared" si="414"/>
        <v>0</v>
      </c>
      <c r="N1747" s="116">
        <v>0</v>
      </c>
      <c r="O1747" s="116">
        <v>0</v>
      </c>
      <c r="P1747" s="116">
        <v>0</v>
      </c>
      <c r="Q1747" s="116">
        <v>0</v>
      </c>
      <c r="R1747" s="22">
        <f t="shared" si="415"/>
        <v>0</v>
      </c>
      <c r="S1747" s="116">
        <v>0</v>
      </c>
      <c r="T1747" s="116">
        <v>0</v>
      </c>
      <c r="U1747" s="116">
        <v>0</v>
      </c>
      <c r="V1747" s="116">
        <v>0</v>
      </c>
      <c r="W1747" s="22">
        <f t="shared" si="416"/>
        <v>0</v>
      </c>
      <c r="X1747" s="22">
        <f t="shared" si="417"/>
        <v>0</v>
      </c>
      <c r="Y1747" s="22">
        <f ca="1">OFFSET('Cost Study'!$B$7,'Operations Support'!$C1747,'Operations Support'!$B1747)*$H1747</f>
        <v>0</v>
      </c>
      <c r="Z1747" s="23">
        <f ca="1">Y1747*'Cost Study'!$B$31</f>
        <v>0</v>
      </c>
      <c r="AA1747" s="23">
        <f ca="1">IF(A1747=10298,1.51,1)*IF($B1747&lt;3,$D1747*'Cost Study'!$B$32*OFFSET('Cost Study'!$B$7,'Operations Support'!$C1747,'Operations Support'!$B1747),0)</f>
        <v>0</v>
      </c>
      <c r="AB1747" s="24">
        <f ca="1">AA1747*'Cost Study'!$B$31</f>
        <v>0</v>
      </c>
      <c r="AC1747" s="23">
        <f ca="1">Y1747*'Cost Study'!$B$31</f>
        <v>0</v>
      </c>
      <c r="AD1747" s="24">
        <f ca="1">AA1747*'Cost Study'!$B$31</f>
        <v>0</v>
      </c>
      <c r="AE1747" s="377">
        <f t="shared" ca="1" si="418"/>
        <v>0</v>
      </c>
      <c r="AF1747" s="377">
        <f t="shared" ca="1" si="419"/>
        <v>0</v>
      </c>
      <c r="AH1747" s="688">
        <f>IFERROR($H1747/SUMIF($A:$A,$A1747,$H:$H)*SUMIF(Summary!$A$110:$A$186,$A1747,Summary!$P$110:$P$186),0)</f>
        <v>0</v>
      </c>
      <c r="AI1747" s="689">
        <f t="shared" ca="1" si="405"/>
        <v>0</v>
      </c>
      <c r="AJ1747" s="688">
        <f>IFERROR(H1747/SUMIF(A:A,A1747,H:H)*SUMIF(Summary!$A$110:$A$186,'Operations Support'!A1747,Summary!$Q$110:$Q$186),0)</f>
        <v>0</v>
      </c>
      <c r="AK1747" s="688">
        <f t="shared" ca="1" si="406"/>
        <v>0</v>
      </c>
      <c r="AM1747" s="688">
        <f>IFERROR($H1747/SUMIF($A:$A,$A1747,$H:$H)*SUMIF(Summary!$A$230:$A$266,$A1747,Summary!$P$230:$P$266),0)</f>
        <v>0</v>
      </c>
      <c r="AN1747" s="688">
        <f>IFERROR($H1747/SUMIF($A:$A,$A1747,$H:$H)*(SUMIF(Summary!$A$230:$A$266,$A1747,Summary!$L$230:$L$266)+SUMIF(Summary!$A$281:$A$317,$A1747,Summary!$L$281:$L$317))-AM1747,0)</f>
        <v>0</v>
      </c>
      <c r="AO1747" s="688">
        <f>IFERROR($H1747/SUMIF($A:$A,$A1747,$H:$H)*SUMIF(Summary!$A$230:$A$266,$A1747,Summary!$Q$230:$Q$266),0)</f>
        <v>0</v>
      </c>
      <c r="AP1747" s="688">
        <f>IFERROR($H1747/SUMIF($A:$A,$A1747,$H:$H)*(SUMIF(Summary!$A$230:$A$266,$A1747,Summary!$L$230:$L$266)+SUMIF(Summary!$A$281:$A$317,$A1747,Summary!$L$281:$L$317))-AO1747,0)</f>
        <v>0</v>
      </c>
      <c r="AQ1747" s="306"/>
      <c r="AR1747" s="688">
        <f t="shared" ca="1" si="407"/>
        <v>0</v>
      </c>
      <c r="AS1747" s="688">
        <f t="shared" ca="1" si="408"/>
        <v>0</v>
      </c>
    </row>
    <row r="1748" spans="1:45" x14ac:dyDescent="0.2">
      <c r="A1748" s="423">
        <v>3644</v>
      </c>
      <c r="B1748" s="424">
        <v>4</v>
      </c>
      <c r="C1748" s="425" t="s">
        <v>300</v>
      </c>
      <c r="D1748" s="422">
        <f t="shared" si="409"/>
        <v>9202</v>
      </c>
      <c r="E1748" s="422">
        <f t="shared" si="410"/>
        <v>0</v>
      </c>
      <c r="F1748" s="422">
        <f t="shared" si="411"/>
        <v>629</v>
      </c>
      <c r="G1748" s="422">
        <f t="shared" si="412"/>
        <v>1473</v>
      </c>
      <c r="H1748" s="22">
        <f t="shared" si="413"/>
        <v>8358</v>
      </c>
      <c r="I1748" s="116">
        <v>3749</v>
      </c>
      <c r="J1748" s="116">
        <v>0</v>
      </c>
      <c r="K1748" s="116">
        <v>275</v>
      </c>
      <c r="L1748" s="116">
        <v>642</v>
      </c>
      <c r="M1748" s="22">
        <f t="shared" si="414"/>
        <v>3382</v>
      </c>
      <c r="N1748" s="116">
        <v>3812</v>
      </c>
      <c r="O1748" s="116">
        <v>0</v>
      </c>
      <c r="P1748" s="116">
        <v>248</v>
      </c>
      <c r="Q1748" s="116">
        <v>507</v>
      </c>
      <c r="R1748" s="22">
        <f t="shared" si="415"/>
        <v>3553</v>
      </c>
      <c r="S1748" s="116">
        <v>1641</v>
      </c>
      <c r="T1748" s="116">
        <v>0</v>
      </c>
      <c r="U1748" s="116">
        <v>106</v>
      </c>
      <c r="V1748" s="116">
        <v>324</v>
      </c>
      <c r="W1748" s="22">
        <f t="shared" si="416"/>
        <v>1423</v>
      </c>
      <c r="X1748" s="22">
        <f t="shared" si="417"/>
        <v>464.33333333333331</v>
      </c>
      <c r="Y1748" s="22">
        <f ca="1">OFFSET('Cost Study'!$B$7,'Operations Support'!$C1748,'Operations Support'!$B1748)*$H1748</f>
        <v>103472.04000000001</v>
      </c>
      <c r="Z1748" s="23">
        <f ca="1">Y1748*'Cost Study'!$B$31</f>
        <v>5779113.1269294275</v>
      </c>
      <c r="AA1748" s="23">
        <f ca="1">IF(A1748=10298,1.51,1)*IF($B1748&lt;3,$D1748*'Cost Study'!$B$32*OFFSET('Cost Study'!$B$7,'Operations Support'!$C1748,'Operations Support'!$B1748),0)</f>
        <v>0</v>
      </c>
      <c r="AB1748" s="24">
        <f ca="1">AA1748*'Cost Study'!$B$31</f>
        <v>0</v>
      </c>
      <c r="AC1748" s="23">
        <f ca="1">Y1748*'Cost Study'!$B$31</f>
        <v>5779113.1269294275</v>
      </c>
      <c r="AD1748" s="24">
        <f ca="1">AA1748*'Cost Study'!$B$31</f>
        <v>0</v>
      </c>
      <c r="AE1748" s="377">
        <f t="shared" ca="1" si="418"/>
        <v>5779113.1269294275</v>
      </c>
      <c r="AF1748" s="377">
        <f t="shared" ca="1" si="419"/>
        <v>5779113.1269294275</v>
      </c>
      <c r="AH1748" s="688">
        <f>IFERROR($H1748/SUMIF($A:$A,$A1748,$H:$H)*SUMIF(Summary!$A$110:$A$186,$A1748,Summary!$P$110:$P$186),0)</f>
        <v>272197.24060806422</v>
      </c>
      <c r="AI1748" s="689">
        <f t="shared" ca="1" si="405"/>
        <v>5506915.886321363</v>
      </c>
      <c r="AJ1748" s="688">
        <f>IFERROR(H1748/SUMIF(A:A,A1748,H:H)*SUMIF(Summary!$A$110:$A$186,'Operations Support'!A1748,Summary!$Q$110:$Q$186),0)</f>
        <v>274027.56856166857</v>
      </c>
      <c r="AK1748" s="688">
        <f t="shared" ca="1" si="406"/>
        <v>5505085.558367759</v>
      </c>
      <c r="AM1748" s="688">
        <f>IFERROR($H1748/SUMIF($A:$A,$A1748,$H:$H)*SUMIF(Summary!$A$230:$A$266,$A1748,Summary!$P$230:$P$266),0)</f>
        <v>51500.098187077165</v>
      </c>
      <c r="AN1748" s="688">
        <f>IFERROR($H1748/SUMIF($A:$A,$A1748,$H:$H)*(SUMIF(Summary!$A$230:$A$266,$A1748,Summary!$L$230:$L$266)+SUMIF(Summary!$A$281:$A$317,$A1748,Summary!$L$281:$L$317))-AM1748,0)</f>
        <v>179020.0777406019</v>
      </c>
      <c r="AO1748" s="688">
        <f>IFERROR($H1748/SUMIF($A:$A,$A1748,$H:$H)*SUMIF(Summary!$A$230:$A$266,$A1748,Summary!$Q$230:$Q$266),0)</f>
        <v>51846.398792897417</v>
      </c>
      <c r="AP1748" s="688">
        <f>IFERROR($H1748/SUMIF($A:$A,$A1748,$H:$H)*(SUMIF(Summary!$A$230:$A$266,$A1748,Summary!$L$230:$L$266)+SUMIF(Summary!$A$281:$A$317,$A1748,Summary!$L$281:$L$317))-AO1748,0)</f>
        <v>178673.77713478167</v>
      </c>
      <c r="AQ1748" s="306"/>
      <c r="AR1748" s="688">
        <f t="shared" ca="1" si="407"/>
        <v>5685935.9640619652</v>
      </c>
      <c r="AS1748" s="688">
        <f t="shared" ca="1" si="408"/>
        <v>5683759.3355025407</v>
      </c>
    </row>
    <row r="1749" spans="1:45" x14ac:dyDescent="0.2">
      <c r="A1749" s="423">
        <v>3644</v>
      </c>
      <c r="B1749" s="424">
        <v>4</v>
      </c>
      <c r="C1749" s="425" t="s">
        <v>301</v>
      </c>
      <c r="D1749" s="422">
        <f t="shared" si="409"/>
        <v>10827</v>
      </c>
      <c r="E1749" s="422">
        <f t="shared" si="410"/>
        <v>0</v>
      </c>
      <c r="F1749" s="422">
        <f t="shared" si="411"/>
        <v>639</v>
      </c>
      <c r="G1749" s="422">
        <f t="shared" si="412"/>
        <v>1136</v>
      </c>
      <c r="H1749" s="22">
        <f t="shared" si="413"/>
        <v>10330</v>
      </c>
      <c r="I1749" s="116">
        <v>4166</v>
      </c>
      <c r="J1749" s="116">
        <v>0</v>
      </c>
      <c r="K1749" s="116">
        <v>337</v>
      </c>
      <c r="L1749" s="116">
        <v>456</v>
      </c>
      <c r="M1749" s="22">
        <f t="shared" si="414"/>
        <v>4047</v>
      </c>
      <c r="N1749" s="116">
        <v>4464</v>
      </c>
      <c r="O1749" s="116">
        <v>0</v>
      </c>
      <c r="P1749" s="116">
        <v>229</v>
      </c>
      <c r="Q1749" s="116">
        <v>423</v>
      </c>
      <c r="R1749" s="22">
        <f t="shared" si="415"/>
        <v>4270</v>
      </c>
      <c r="S1749" s="116">
        <v>2197</v>
      </c>
      <c r="T1749" s="116">
        <v>0</v>
      </c>
      <c r="U1749" s="116">
        <v>73</v>
      </c>
      <c r="V1749" s="116">
        <v>257</v>
      </c>
      <c r="W1749" s="22">
        <f t="shared" si="416"/>
        <v>2013</v>
      </c>
      <c r="X1749" s="22">
        <f t="shared" si="417"/>
        <v>573.88888888888891</v>
      </c>
      <c r="Y1749" s="22">
        <f ca="1">OFFSET('Cost Study'!$B$7,'Operations Support'!$C1749,'Operations Support'!$B1749)*$H1749</f>
        <v>225917.1</v>
      </c>
      <c r="Z1749" s="23">
        <f ca="1">Y1749*'Cost Study'!$B$31</f>
        <v>12617906.037300784</v>
      </c>
      <c r="AA1749" s="23">
        <f ca="1">IF(A1749=10298,1.51,1)*IF($B1749&lt;3,$D1749*'Cost Study'!$B$32*OFFSET('Cost Study'!$B$7,'Operations Support'!$C1749,'Operations Support'!$B1749),0)</f>
        <v>0</v>
      </c>
      <c r="AB1749" s="24">
        <f ca="1">AA1749*'Cost Study'!$B$31</f>
        <v>0</v>
      </c>
      <c r="AC1749" s="23">
        <f ca="1">Y1749*'Cost Study'!$B$31</f>
        <v>12617906.037300784</v>
      </c>
      <c r="AD1749" s="24">
        <f ca="1">AA1749*'Cost Study'!$B$31</f>
        <v>0</v>
      </c>
      <c r="AE1749" s="377">
        <f t="shared" ca="1" si="418"/>
        <v>12617906.037300784</v>
      </c>
      <c r="AF1749" s="377">
        <f t="shared" ca="1" si="419"/>
        <v>12617906.037300784</v>
      </c>
      <c r="AH1749" s="688">
        <f>IFERROR($H1749/SUMIF($A:$A,$A1749,$H:$H)*SUMIF(Summary!$A$110:$A$186,$A1749,Summary!$P$110:$P$186),0)</f>
        <v>336419.89656392724</v>
      </c>
      <c r="AI1749" s="689">
        <f t="shared" ca="1" si="405"/>
        <v>12281486.140736857</v>
      </c>
      <c r="AJ1749" s="688">
        <f>IFERROR(H1749/SUMIF(A:A,A1749,H:H)*SUMIF(Summary!$A$110:$A$186,'Operations Support'!A1749,Summary!$Q$110:$Q$186),0)</f>
        <v>338682.07504690555</v>
      </c>
      <c r="AK1749" s="688">
        <f t="shared" ca="1" si="406"/>
        <v>12279223.962253878</v>
      </c>
      <c r="AM1749" s="688">
        <f>IFERROR($H1749/SUMIF($A:$A,$A1749,$H:$H)*SUMIF(Summary!$A$230:$A$266,$A1749,Summary!$P$230:$P$266),0)</f>
        <v>63651.114414035306</v>
      </c>
      <c r="AN1749" s="688">
        <f>IFERROR($H1749/SUMIF($A:$A,$A1749,$H:$H)*(SUMIF(Summary!$A$230:$A$266,$A1749,Summary!$L$230:$L$266)+SUMIF(Summary!$A$281:$A$317,$A1749,Summary!$L$281:$L$317))-AM1749,0)</f>
        <v>221258.36361096168</v>
      </c>
      <c r="AO1749" s="688">
        <f>IFERROR($H1749/SUMIF($A:$A,$A1749,$H:$H)*SUMIF(Summary!$A$230:$A$266,$A1749,Summary!$Q$230:$Q$266),0)</f>
        <v>64079.121743315431</v>
      </c>
      <c r="AP1749" s="688">
        <f>IFERROR($H1749/SUMIF($A:$A,$A1749,$H:$H)*(SUMIF(Summary!$A$230:$A$266,$A1749,Summary!$L$230:$L$266)+SUMIF(Summary!$A$281:$A$317,$A1749,Summary!$L$281:$L$317))-AO1749,0)</f>
        <v>220830.35628168157</v>
      </c>
      <c r="AQ1749" s="306"/>
      <c r="AR1749" s="688">
        <f t="shared" ca="1" si="407"/>
        <v>12502744.50434782</v>
      </c>
      <c r="AS1749" s="688">
        <f t="shared" ca="1" si="408"/>
        <v>12500054.318535559</v>
      </c>
    </row>
    <row r="1750" spans="1:45" x14ac:dyDescent="0.2">
      <c r="A1750" s="423">
        <v>3644</v>
      </c>
      <c r="B1750" s="424">
        <v>4</v>
      </c>
      <c r="C1750" s="425" t="s">
        <v>302</v>
      </c>
      <c r="D1750" s="422">
        <f t="shared" si="409"/>
        <v>2187</v>
      </c>
      <c r="E1750" s="422">
        <f t="shared" si="410"/>
        <v>0</v>
      </c>
      <c r="F1750" s="422">
        <f t="shared" si="411"/>
        <v>176</v>
      </c>
      <c r="G1750" s="422">
        <f t="shared" si="412"/>
        <v>82</v>
      </c>
      <c r="H1750" s="22">
        <f t="shared" si="413"/>
        <v>2281</v>
      </c>
      <c r="I1750" s="116">
        <v>1036</v>
      </c>
      <c r="J1750" s="116">
        <v>0</v>
      </c>
      <c r="K1750" s="116">
        <v>68</v>
      </c>
      <c r="L1750" s="116">
        <v>42</v>
      </c>
      <c r="M1750" s="22">
        <f t="shared" si="414"/>
        <v>1062</v>
      </c>
      <c r="N1750" s="116">
        <v>1016</v>
      </c>
      <c r="O1750" s="116">
        <v>0</v>
      </c>
      <c r="P1750" s="116">
        <v>108</v>
      </c>
      <c r="Q1750" s="116">
        <v>31</v>
      </c>
      <c r="R1750" s="22">
        <f t="shared" si="415"/>
        <v>1093</v>
      </c>
      <c r="S1750" s="116">
        <v>135</v>
      </c>
      <c r="T1750" s="116">
        <v>0</v>
      </c>
      <c r="U1750" s="116">
        <v>0</v>
      </c>
      <c r="V1750" s="116">
        <v>9</v>
      </c>
      <c r="W1750" s="22">
        <f t="shared" si="416"/>
        <v>126</v>
      </c>
      <c r="X1750" s="22">
        <f t="shared" si="417"/>
        <v>126.72222222222223</v>
      </c>
      <c r="Y1750" s="22">
        <f ca="1">OFFSET('Cost Study'!$B$7,'Operations Support'!$C1750,'Operations Support'!$B1750)*$H1750</f>
        <v>19320.07</v>
      </c>
      <c r="Z1750" s="23">
        <f ca="1">Y1750*'Cost Study'!$B$31</f>
        <v>1079063.1957212347</v>
      </c>
      <c r="AA1750" s="23">
        <f ca="1">IF(A1750=10298,1.51,1)*IF($B1750&lt;3,$D1750*'Cost Study'!$B$32*OFFSET('Cost Study'!$B$7,'Operations Support'!$C1750,'Operations Support'!$B1750),0)</f>
        <v>0</v>
      </c>
      <c r="AB1750" s="24">
        <f ca="1">AA1750*'Cost Study'!$B$31</f>
        <v>0</v>
      </c>
      <c r="AC1750" s="23">
        <f ca="1">Y1750*'Cost Study'!$B$31</f>
        <v>1079063.1957212347</v>
      </c>
      <c r="AD1750" s="24">
        <f ca="1">AA1750*'Cost Study'!$B$31</f>
        <v>0</v>
      </c>
      <c r="AE1750" s="377">
        <f t="shared" ca="1" si="418"/>
        <v>1079063.1957212347</v>
      </c>
      <c r="AF1750" s="377">
        <f t="shared" ca="1" si="419"/>
        <v>1079063.1957212347</v>
      </c>
      <c r="AH1750" s="688">
        <f>IFERROR($H1750/SUMIF($A:$A,$A1750,$H:$H)*SUMIF(Summary!$A$110:$A$186,$A1750,Summary!$P$110:$P$186),0)</f>
        <v>74285.942310001745</v>
      </c>
      <c r="AI1750" s="689">
        <f t="shared" ca="1" si="405"/>
        <v>1004777.253411233</v>
      </c>
      <c r="AJ1750" s="688">
        <f>IFERROR(H1750/SUMIF(A:A,A1750,H:H)*SUMIF(Summary!$A$110:$A$186,'Operations Support'!A1750,Summary!$Q$110:$Q$186),0)</f>
        <v>74785.461101838489</v>
      </c>
      <c r="AK1750" s="688">
        <f t="shared" ca="1" si="406"/>
        <v>1004277.7346193962</v>
      </c>
      <c r="AM1750" s="688">
        <f>IFERROR($H1750/SUMIF($A:$A,$A1750,$H:$H)*SUMIF(Summary!$A$230:$A$266,$A1750,Summary!$P$230:$P$266),0)</f>
        <v>14055.004063738097</v>
      </c>
      <c r="AN1750" s="688">
        <f>IFERROR($H1750/SUMIF($A:$A,$A1750,$H:$H)*(SUMIF(Summary!$A$230:$A$266,$A1750,Summary!$L$230:$L$266)+SUMIF(Summary!$A$281:$A$317,$A1750,Summary!$L$281:$L$317))-AM1750,0)</f>
        <v>48856.759670532789</v>
      </c>
      <c r="AO1750" s="688">
        <f>IFERROR($H1750/SUMIF($A:$A,$A1750,$H:$H)*SUMIF(Summary!$A$230:$A$266,$A1750,Summary!$Q$230:$Q$266),0)</f>
        <v>14149.513716989593</v>
      </c>
      <c r="AP1750" s="688">
        <f>IFERROR($H1750/SUMIF($A:$A,$A1750,$H:$H)*(SUMIF(Summary!$A$230:$A$266,$A1750,Summary!$L$230:$L$266)+SUMIF(Summary!$A$281:$A$317,$A1750,Summary!$L$281:$L$317))-AO1750,0)</f>
        <v>48762.250017281287</v>
      </c>
      <c r="AQ1750" s="306"/>
      <c r="AR1750" s="688">
        <f t="shared" ca="1" si="407"/>
        <v>1053634.0130817657</v>
      </c>
      <c r="AS1750" s="688">
        <f t="shared" ca="1" si="408"/>
        <v>1053039.9846366774</v>
      </c>
    </row>
    <row r="1751" spans="1:45" x14ac:dyDescent="0.2">
      <c r="A1751" s="423">
        <v>3644</v>
      </c>
      <c r="B1751" s="424">
        <v>4</v>
      </c>
      <c r="C1751" s="425" t="s">
        <v>303</v>
      </c>
      <c r="D1751" s="422">
        <f t="shared" si="409"/>
        <v>4445</v>
      </c>
      <c r="E1751" s="422">
        <f t="shared" si="410"/>
        <v>0</v>
      </c>
      <c r="F1751" s="422">
        <f t="shared" si="411"/>
        <v>698</v>
      </c>
      <c r="G1751" s="422">
        <f t="shared" si="412"/>
        <v>382</v>
      </c>
      <c r="H1751" s="22">
        <f t="shared" si="413"/>
        <v>4761</v>
      </c>
      <c r="I1751" s="116">
        <v>1516</v>
      </c>
      <c r="J1751" s="116">
        <v>0</v>
      </c>
      <c r="K1751" s="116">
        <v>224</v>
      </c>
      <c r="L1751" s="116">
        <v>164</v>
      </c>
      <c r="M1751" s="22">
        <f t="shared" si="414"/>
        <v>1576</v>
      </c>
      <c r="N1751" s="116">
        <v>1737</v>
      </c>
      <c r="O1751" s="116">
        <v>0</v>
      </c>
      <c r="P1751" s="116">
        <v>183</v>
      </c>
      <c r="Q1751" s="116">
        <v>143</v>
      </c>
      <c r="R1751" s="22">
        <f t="shared" si="415"/>
        <v>1777</v>
      </c>
      <c r="S1751" s="116">
        <v>1192</v>
      </c>
      <c r="T1751" s="116">
        <v>0</v>
      </c>
      <c r="U1751" s="116">
        <v>291</v>
      </c>
      <c r="V1751" s="116">
        <v>75</v>
      </c>
      <c r="W1751" s="22">
        <f t="shared" si="416"/>
        <v>1408</v>
      </c>
      <c r="X1751" s="22">
        <f t="shared" si="417"/>
        <v>264.5</v>
      </c>
      <c r="Y1751" s="22">
        <f ca="1">OFFSET('Cost Study'!$B$7,'Operations Support'!$C1751,'Operations Support'!$B1751)*$H1751</f>
        <v>38659.32</v>
      </c>
      <c r="Z1751" s="23">
        <f ca="1">Y1751*'Cost Study'!$B$31</f>
        <v>2159197.6314583663</v>
      </c>
      <c r="AA1751" s="23">
        <f ca="1">IF(A1751=10298,1.51,1)*IF($B1751&lt;3,$D1751*'Cost Study'!$B$32*OFFSET('Cost Study'!$B$7,'Operations Support'!$C1751,'Operations Support'!$B1751),0)</f>
        <v>0</v>
      </c>
      <c r="AB1751" s="24">
        <f ca="1">AA1751*'Cost Study'!$B$31</f>
        <v>0</v>
      </c>
      <c r="AC1751" s="23">
        <f ca="1">Y1751*'Cost Study'!$B$31</f>
        <v>2159197.6314583663</v>
      </c>
      <c r="AD1751" s="24">
        <f ca="1">AA1751*'Cost Study'!$B$31</f>
        <v>0</v>
      </c>
      <c r="AE1751" s="377">
        <f t="shared" ca="1" si="418"/>
        <v>2159197.6314583663</v>
      </c>
      <c r="AF1751" s="377">
        <f t="shared" ca="1" si="419"/>
        <v>2159197.6314583663</v>
      </c>
      <c r="AH1751" s="688">
        <f>IFERROR($H1751/SUMIF($A:$A,$A1751,$H:$H)*SUMIF(Summary!$A$110:$A$186,$A1751,Summary!$P$110:$P$186),0)</f>
        <v>155052.77130114788</v>
      </c>
      <c r="AI1751" s="689">
        <f t="shared" ca="1" si="405"/>
        <v>2004144.8601572183</v>
      </c>
      <c r="AJ1751" s="688">
        <f>IFERROR(H1751/SUMIF(A:A,A1751,H:H)*SUMIF(Summary!$A$110:$A$186,'Operations Support'!A1751,Summary!$Q$110:$Q$186),0)</f>
        <v>156095.38812181193</v>
      </c>
      <c r="AK1751" s="688">
        <f t="shared" ca="1" si="406"/>
        <v>2003102.2433365544</v>
      </c>
      <c r="AM1751" s="688">
        <f>IFERROR($H1751/SUMIF($A:$A,$A1751,$H:$H)*SUMIF(Summary!$A$230:$A$266,$A1751,Summary!$P$230:$P$266),0)</f>
        <v>29336.200941454219</v>
      </c>
      <c r="AN1751" s="688">
        <f>IFERROR($H1751/SUMIF($A:$A,$A1751,$H:$H)*(SUMIF(Summary!$A$230:$A$266,$A1751,Summary!$L$230:$L$266)+SUMIF(Summary!$A$281:$A$317,$A1751,Summary!$L$281:$L$317))-AM1751,0)</f>
        <v>101975.90214441324</v>
      </c>
      <c r="AO1751" s="688">
        <f>IFERROR($H1751/SUMIF($A:$A,$A1751,$H:$H)*SUMIF(Summary!$A$230:$A$266,$A1751,Summary!$Q$230:$Q$266),0)</f>
        <v>29533.465500476745</v>
      </c>
      <c r="AP1751" s="688">
        <f>IFERROR($H1751/SUMIF($A:$A,$A1751,$H:$H)*(SUMIF(Summary!$A$230:$A$266,$A1751,Summary!$L$230:$L$266)+SUMIF(Summary!$A$281:$A$317,$A1751,Summary!$L$281:$L$317))-AO1751,0)</f>
        <v>101778.63758539071</v>
      </c>
      <c r="AQ1751" s="306"/>
      <c r="AR1751" s="688">
        <f t="shared" ca="1" si="407"/>
        <v>2106120.7623016317</v>
      </c>
      <c r="AS1751" s="688">
        <f t="shared" ca="1" si="408"/>
        <v>2104880.880921945</v>
      </c>
    </row>
    <row r="1752" spans="1:45" x14ac:dyDescent="0.2">
      <c r="A1752" s="423">
        <v>3644</v>
      </c>
      <c r="B1752" s="424">
        <v>4</v>
      </c>
      <c r="C1752" s="425" t="s">
        <v>304</v>
      </c>
      <c r="D1752" s="422">
        <f t="shared" si="409"/>
        <v>1668</v>
      </c>
      <c r="E1752" s="422">
        <f t="shared" si="410"/>
        <v>0</v>
      </c>
      <c r="F1752" s="422">
        <f t="shared" si="411"/>
        <v>42</v>
      </c>
      <c r="G1752" s="422">
        <f t="shared" si="412"/>
        <v>150</v>
      </c>
      <c r="H1752" s="22">
        <f t="shared" si="413"/>
        <v>1560</v>
      </c>
      <c r="I1752" s="116">
        <v>669</v>
      </c>
      <c r="J1752" s="116">
        <v>0</v>
      </c>
      <c r="K1752" s="116">
        <v>21</v>
      </c>
      <c r="L1752" s="116">
        <v>38</v>
      </c>
      <c r="M1752" s="22">
        <f t="shared" si="414"/>
        <v>652</v>
      </c>
      <c r="N1752" s="116">
        <v>647</v>
      </c>
      <c r="O1752" s="116">
        <v>0</v>
      </c>
      <c r="P1752" s="116">
        <v>12</v>
      </c>
      <c r="Q1752" s="116">
        <v>57</v>
      </c>
      <c r="R1752" s="22">
        <f t="shared" si="415"/>
        <v>602</v>
      </c>
      <c r="S1752" s="116">
        <v>352</v>
      </c>
      <c r="T1752" s="116">
        <v>0</v>
      </c>
      <c r="U1752" s="116">
        <v>9</v>
      </c>
      <c r="V1752" s="116">
        <v>55</v>
      </c>
      <c r="W1752" s="22">
        <f t="shared" si="416"/>
        <v>306</v>
      </c>
      <c r="X1752" s="22">
        <f t="shared" si="417"/>
        <v>86.666666666666671</v>
      </c>
      <c r="Y1752" s="22">
        <f ca="1">OFFSET('Cost Study'!$B$7,'Operations Support'!$C1752,'Operations Support'!$B1752)*$H1752</f>
        <v>21184.799999999999</v>
      </c>
      <c r="Z1752" s="23">
        <f ca="1">Y1752*'Cost Study'!$B$31</f>
        <v>1183211.9650040197</v>
      </c>
      <c r="AA1752" s="23">
        <f ca="1">IF(A1752=10298,1.51,1)*IF($B1752&lt;3,$D1752*'Cost Study'!$B$32*OFFSET('Cost Study'!$B$7,'Operations Support'!$C1752,'Operations Support'!$B1752),0)</f>
        <v>0</v>
      </c>
      <c r="AB1752" s="24">
        <f ca="1">AA1752*'Cost Study'!$B$31</f>
        <v>0</v>
      </c>
      <c r="AC1752" s="23">
        <f ca="1">Y1752*'Cost Study'!$B$31</f>
        <v>1183211.9650040197</v>
      </c>
      <c r="AD1752" s="24">
        <f ca="1">AA1752*'Cost Study'!$B$31</f>
        <v>0</v>
      </c>
      <c r="AE1752" s="377">
        <f t="shared" ca="1" si="418"/>
        <v>1183211.9650040197</v>
      </c>
      <c r="AF1752" s="377">
        <f t="shared" ca="1" si="419"/>
        <v>1183211.9650040197</v>
      </c>
      <c r="AH1752" s="688">
        <f>IFERROR($H1752/SUMIF($A:$A,$A1752,$H:$H)*SUMIF(Summary!$A$110:$A$186,$A1752,Summary!$P$110:$P$186),0)</f>
        <v>50804.94081701128</v>
      </c>
      <c r="AI1752" s="689">
        <f t="shared" ca="1" si="405"/>
        <v>1132407.0241870084</v>
      </c>
      <c r="AJ1752" s="688">
        <f>IFERROR(H1752/SUMIF(A:A,A1752,H:H)*SUMIF(Summary!$A$110:$A$186,'Operations Support'!A1752,Summary!$Q$110:$Q$186),0)</f>
        <v>51146.566996434914</v>
      </c>
      <c r="AK1752" s="688">
        <f t="shared" ca="1" si="406"/>
        <v>1132065.3980075847</v>
      </c>
      <c r="AM1752" s="688">
        <f>IFERROR($H1752/SUMIF($A:$A,$A1752,$H:$H)*SUMIF(Summary!$A$230:$A$266,$A1752,Summary!$P$230:$P$266),0)</f>
        <v>9612.3657779182067</v>
      </c>
      <c r="AN1752" s="688">
        <f>IFERROR($H1752/SUMIF($A:$A,$A1752,$H:$H)*(SUMIF(Summary!$A$230:$A$266,$A1752,Summary!$L$230:$L$266)+SUMIF(Summary!$A$281:$A$317,$A1752,Summary!$L$281:$L$317))-AM1752,0)</f>
        <v>33413.654136795769</v>
      </c>
      <c r="AO1752" s="688">
        <f>IFERROR($H1752/SUMIF($A:$A,$A1752,$H:$H)*SUMIF(Summary!$A$230:$A$266,$A1752,Summary!$Q$230:$Q$266),0)</f>
        <v>9677.0019283225629</v>
      </c>
      <c r="AP1752" s="688">
        <f>IFERROR($H1752/SUMIF($A:$A,$A1752,$H:$H)*(SUMIF(Summary!$A$230:$A$266,$A1752,Summary!$L$230:$L$266)+SUMIF(Summary!$A$281:$A$317,$A1752,Summary!$L$281:$L$317))-AO1752,0)</f>
        <v>33349.017986391409</v>
      </c>
      <c r="AQ1752" s="306"/>
      <c r="AR1752" s="688">
        <f t="shared" ca="1" si="407"/>
        <v>1165820.6783238042</v>
      </c>
      <c r="AS1752" s="688">
        <f t="shared" ca="1" si="408"/>
        <v>1165414.4159939762</v>
      </c>
    </row>
    <row r="1753" spans="1:45" x14ac:dyDescent="0.2">
      <c r="A1753" s="423">
        <v>3644</v>
      </c>
      <c r="B1753" s="424">
        <v>4</v>
      </c>
      <c r="C1753" s="425" t="s">
        <v>305</v>
      </c>
      <c r="D1753" s="422">
        <f t="shared" si="409"/>
        <v>10724</v>
      </c>
      <c r="E1753" s="422">
        <f t="shared" si="410"/>
        <v>0</v>
      </c>
      <c r="F1753" s="422">
        <f t="shared" si="411"/>
        <v>338</v>
      </c>
      <c r="G1753" s="422">
        <f t="shared" si="412"/>
        <v>1587</v>
      </c>
      <c r="H1753" s="22">
        <f t="shared" si="413"/>
        <v>9475</v>
      </c>
      <c r="I1753" s="116">
        <v>4223</v>
      </c>
      <c r="J1753" s="116">
        <v>0</v>
      </c>
      <c r="K1753" s="116">
        <v>165</v>
      </c>
      <c r="L1753" s="116">
        <v>628</v>
      </c>
      <c r="M1753" s="22">
        <f t="shared" si="414"/>
        <v>3760</v>
      </c>
      <c r="N1753" s="116">
        <v>4198</v>
      </c>
      <c r="O1753" s="116">
        <v>0</v>
      </c>
      <c r="P1753" s="116">
        <v>150</v>
      </c>
      <c r="Q1753" s="116">
        <v>568</v>
      </c>
      <c r="R1753" s="22">
        <f t="shared" si="415"/>
        <v>3780</v>
      </c>
      <c r="S1753" s="116">
        <v>2303</v>
      </c>
      <c r="T1753" s="116">
        <v>0</v>
      </c>
      <c r="U1753" s="116">
        <v>23</v>
      </c>
      <c r="V1753" s="116">
        <v>391</v>
      </c>
      <c r="W1753" s="22">
        <f t="shared" si="416"/>
        <v>1935</v>
      </c>
      <c r="X1753" s="22">
        <f t="shared" si="417"/>
        <v>526.38888888888891</v>
      </c>
      <c r="Y1753" s="22">
        <f ca="1">OFFSET('Cost Study'!$B$7,'Operations Support'!$C1753,'Operations Support'!$B1753)*$H1753</f>
        <v>175003.25</v>
      </c>
      <c r="Z1753" s="23">
        <f ca="1">Y1753*'Cost Study'!$B$31</f>
        <v>9774269.255059747</v>
      </c>
      <c r="AA1753" s="23">
        <f ca="1">IF(A1753=10298,1.51,1)*IF($B1753&lt;3,$D1753*'Cost Study'!$B$32*OFFSET('Cost Study'!$B$7,'Operations Support'!$C1753,'Operations Support'!$B1753),0)</f>
        <v>0</v>
      </c>
      <c r="AB1753" s="24">
        <f ca="1">AA1753*'Cost Study'!$B$31</f>
        <v>0</v>
      </c>
      <c r="AC1753" s="23">
        <f ca="1">Y1753*'Cost Study'!$B$31</f>
        <v>9774269.255059747</v>
      </c>
      <c r="AD1753" s="24">
        <f ca="1">AA1753*'Cost Study'!$B$31</f>
        <v>0</v>
      </c>
      <c r="AE1753" s="377">
        <f t="shared" ca="1" si="418"/>
        <v>9774269.255059747</v>
      </c>
      <c r="AF1753" s="377">
        <f t="shared" ca="1" si="419"/>
        <v>9774269.255059747</v>
      </c>
      <c r="AH1753" s="688">
        <f>IFERROR($H1753/SUMIF($A:$A,$A1753,$H:$H)*SUMIF(Summary!$A$110:$A$186,$A1753,Summary!$P$110:$P$186),0)</f>
        <v>308574.88092383451</v>
      </c>
      <c r="AI1753" s="689">
        <f t="shared" ca="1" si="405"/>
        <v>9465694.3741359133</v>
      </c>
      <c r="AJ1753" s="688">
        <f>IFERROR(H1753/SUMIF(A:A,A1753,H:H)*SUMIF(Summary!$A$110:$A$186,'Operations Support'!A1753,Summary!$Q$110:$Q$186),0)</f>
        <v>310649.82198155177</v>
      </c>
      <c r="AK1753" s="688">
        <f t="shared" ca="1" si="406"/>
        <v>9463619.4330781959</v>
      </c>
      <c r="AM1753" s="688">
        <f>IFERROR($H1753/SUMIF($A:$A,$A1753,$H:$H)*SUMIF(Summary!$A$230:$A$266,$A1753,Summary!$P$230:$P$266),0)</f>
        <v>58382.79855498398</v>
      </c>
      <c r="AN1753" s="688">
        <f>IFERROR($H1753/SUMIF($A:$A,$A1753,$H:$H)*(SUMIF(Summary!$A$230:$A$266,$A1753,Summary!$L$230:$L$266)+SUMIF(Summary!$A$281:$A$317,$A1753,Summary!$L$281:$L$317))-AM1753,0)</f>
        <v>202945.11086291017</v>
      </c>
      <c r="AO1753" s="688">
        <f>IFERROR($H1753/SUMIF($A:$A,$A1753,$H:$H)*SUMIF(Summary!$A$230:$A$266,$A1753,Summary!$Q$230:$Q$266),0)</f>
        <v>58775.380301830941</v>
      </c>
      <c r="AP1753" s="688">
        <f>IFERROR($H1753/SUMIF($A:$A,$A1753,$H:$H)*(SUMIF(Summary!$A$230:$A$266,$A1753,Summary!$L$230:$L$266)+SUMIF(Summary!$A$281:$A$317,$A1753,Summary!$L$281:$L$317))-AO1753,0)</f>
        <v>202552.5291160632</v>
      </c>
      <c r="AQ1753" s="306"/>
      <c r="AR1753" s="688">
        <f t="shared" ca="1" si="407"/>
        <v>9668639.4849988241</v>
      </c>
      <c r="AS1753" s="688">
        <f t="shared" ca="1" si="408"/>
        <v>9666171.9621942583</v>
      </c>
    </row>
    <row r="1754" spans="1:45" x14ac:dyDescent="0.2">
      <c r="A1754" s="423">
        <v>3644</v>
      </c>
      <c r="B1754" s="424">
        <v>4</v>
      </c>
      <c r="C1754" s="425" t="s">
        <v>306</v>
      </c>
      <c r="D1754" s="422">
        <f t="shared" si="409"/>
        <v>174</v>
      </c>
      <c r="E1754" s="422">
        <f t="shared" si="410"/>
        <v>0</v>
      </c>
      <c r="F1754" s="422">
        <f t="shared" si="411"/>
        <v>31</v>
      </c>
      <c r="G1754" s="422">
        <f t="shared" si="412"/>
        <v>16</v>
      </c>
      <c r="H1754" s="22">
        <f t="shared" si="413"/>
        <v>189</v>
      </c>
      <c r="I1754" s="116">
        <v>70</v>
      </c>
      <c r="J1754" s="116">
        <v>0</v>
      </c>
      <c r="K1754" s="116">
        <v>0</v>
      </c>
      <c r="L1754" s="116">
        <v>7</v>
      </c>
      <c r="M1754" s="22">
        <f t="shared" si="414"/>
        <v>63</v>
      </c>
      <c r="N1754" s="116">
        <v>79</v>
      </c>
      <c r="O1754" s="116">
        <v>0</v>
      </c>
      <c r="P1754" s="116">
        <v>20</v>
      </c>
      <c r="Q1754" s="116">
        <v>5</v>
      </c>
      <c r="R1754" s="22">
        <f t="shared" si="415"/>
        <v>94</v>
      </c>
      <c r="S1754" s="116">
        <v>25</v>
      </c>
      <c r="T1754" s="116">
        <v>0</v>
      </c>
      <c r="U1754" s="116">
        <v>11</v>
      </c>
      <c r="V1754" s="116">
        <v>4</v>
      </c>
      <c r="W1754" s="22">
        <f t="shared" si="416"/>
        <v>32</v>
      </c>
      <c r="X1754" s="22">
        <f t="shared" si="417"/>
        <v>10.5</v>
      </c>
      <c r="Y1754" s="22">
        <f ca="1">OFFSET('Cost Study'!$B$7,'Operations Support'!$C1754,'Operations Support'!$B1754)*$H1754</f>
        <v>1984.5</v>
      </c>
      <c r="Z1754" s="23">
        <f ca="1">Y1754*'Cost Study'!$B$31</f>
        <v>110838.15492950026</v>
      </c>
      <c r="AA1754" s="23">
        <f ca="1">IF(A1754=10298,1.51,1)*IF($B1754&lt;3,$D1754*'Cost Study'!$B$32*OFFSET('Cost Study'!$B$7,'Operations Support'!$C1754,'Operations Support'!$B1754),0)</f>
        <v>0</v>
      </c>
      <c r="AB1754" s="24">
        <f ca="1">AA1754*'Cost Study'!$B$31</f>
        <v>0</v>
      </c>
      <c r="AC1754" s="23">
        <f ca="1">Y1754*'Cost Study'!$B$31</f>
        <v>110838.15492950026</v>
      </c>
      <c r="AD1754" s="24">
        <f ca="1">AA1754*'Cost Study'!$B$31</f>
        <v>0</v>
      </c>
      <c r="AE1754" s="377">
        <f t="shared" ca="1" si="418"/>
        <v>110838.15492950026</v>
      </c>
      <c r="AF1754" s="377">
        <f t="shared" ca="1" si="419"/>
        <v>110838.15492950026</v>
      </c>
      <c r="AH1754" s="688">
        <f>IFERROR($H1754/SUMIF($A:$A,$A1754,$H:$H)*SUMIF(Summary!$A$110:$A$186,$A1754,Summary!$P$110:$P$186),0)</f>
        <v>6155.2139835994431</v>
      </c>
      <c r="AI1754" s="689">
        <f t="shared" ca="1" si="405"/>
        <v>104682.94094590082</v>
      </c>
      <c r="AJ1754" s="688">
        <f>IFERROR(H1754/SUMIF(A:A,A1754,H:H)*SUMIF(Summary!$A$110:$A$186,'Operations Support'!A1754,Summary!$Q$110:$Q$186),0)</f>
        <v>6196.6033091834606</v>
      </c>
      <c r="AK1754" s="688">
        <f t="shared" ca="1" si="406"/>
        <v>104641.55162031681</v>
      </c>
      <c r="AM1754" s="688">
        <f>IFERROR($H1754/SUMIF($A:$A,$A1754,$H:$H)*SUMIF(Summary!$A$230:$A$266,$A1754,Summary!$P$230:$P$266),0)</f>
        <v>1164.5750846323981</v>
      </c>
      <c r="AN1754" s="688">
        <f>IFERROR($H1754/SUMIF($A:$A,$A1754,$H:$H)*(SUMIF(Summary!$A$230:$A$266,$A1754,Summary!$L$230:$L$266)+SUMIF(Summary!$A$281:$A$317,$A1754,Summary!$L$281:$L$317))-AM1754,0)</f>
        <v>4048.1927127271792</v>
      </c>
      <c r="AO1754" s="688">
        <f>IFERROR($H1754/SUMIF($A:$A,$A1754,$H:$H)*SUMIF(Summary!$A$230:$A$266,$A1754,Summary!$Q$230:$Q$266),0)</f>
        <v>1172.4060028544643</v>
      </c>
      <c r="AP1754" s="688">
        <f>IFERROR($H1754/SUMIF($A:$A,$A1754,$H:$H)*(SUMIF(Summary!$A$230:$A$266,$A1754,Summary!$L$230:$L$266)+SUMIF(Summary!$A$281:$A$317,$A1754,Summary!$L$281:$L$317))-AO1754,0)</f>
        <v>4040.3617945051128</v>
      </c>
      <c r="AQ1754" s="306"/>
      <c r="AR1754" s="688">
        <f t="shared" ca="1" si="407"/>
        <v>108731.13365862799</v>
      </c>
      <c r="AS1754" s="688">
        <f t="shared" ca="1" si="408"/>
        <v>108681.91341482192</v>
      </c>
    </row>
    <row r="1755" spans="1:45" x14ac:dyDescent="0.2">
      <c r="A1755" s="423">
        <v>3644</v>
      </c>
      <c r="B1755" s="424">
        <v>4</v>
      </c>
      <c r="C1755" s="425" t="s">
        <v>307</v>
      </c>
      <c r="D1755" s="422">
        <f t="shared" si="409"/>
        <v>9</v>
      </c>
      <c r="E1755" s="422">
        <f t="shared" si="410"/>
        <v>0</v>
      </c>
      <c r="F1755" s="422">
        <f t="shared" si="411"/>
        <v>0</v>
      </c>
      <c r="G1755" s="422">
        <f t="shared" si="412"/>
        <v>0</v>
      </c>
      <c r="H1755" s="22">
        <f t="shared" si="413"/>
        <v>9</v>
      </c>
      <c r="I1755" s="116">
        <v>0</v>
      </c>
      <c r="J1755" s="116">
        <v>0</v>
      </c>
      <c r="K1755" s="116">
        <v>0</v>
      </c>
      <c r="L1755" s="116">
        <v>0</v>
      </c>
      <c r="M1755" s="22">
        <f t="shared" si="414"/>
        <v>0</v>
      </c>
      <c r="N1755" s="116">
        <v>9</v>
      </c>
      <c r="O1755" s="116">
        <v>0</v>
      </c>
      <c r="P1755" s="116">
        <v>0</v>
      </c>
      <c r="Q1755" s="116">
        <v>0</v>
      </c>
      <c r="R1755" s="22">
        <f t="shared" si="415"/>
        <v>9</v>
      </c>
      <c r="S1755" s="116">
        <v>0</v>
      </c>
      <c r="T1755" s="116">
        <v>0</v>
      </c>
      <c r="U1755" s="116">
        <v>0</v>
      </c>
      <c r="V1755" s="116">
        <v>0</v>
      </c>
      <c r="W1755" s="22">
        <f t="shared" si="416"/>
        <v>0</v>
      </c>
      <c r="X1755" s="22">
        <f t="shared" si="417"/>
        <v>0.5</v>
      </c>
      <c r="Y1755" s="22">
        <f ca="1">OFFSET('Cost Study'!$B$7,'Operations Support'!$C1755,'Operations Support'!$B1755)*$H1755</f>
        <v>0</v>
      </c>
      <c r="Z1755" s="23">
        <f ca="1">Y1755*'Cost Study'!$B$31</f>
        <v>0</v>
      </c>
      <c r="AA1755" s="23">
        <f ca="1">IF(A1755=10298,1.51,1)*IF($B1755&lt;3,$D1755*'Cost Study'!$B$32*OFFSET('Cost Study'!$B$7,'Operations Support'!$C1755,'Operations Support'!$B1755),0)</f>
        <v>0</v>
      </c>
      <c r="AB1755" s="24">
        <f ca="1">AA1755*'Cost Study'!$B$31</f>
        <v>0</v>
      </c>
      <c r="AC1755" s="23">
        <f ca="1">Y1755*'Cost Study'!$B$31</f>
        <v>0</v>
      </c>
      <c r="AD1755" s="24">
        <f ca="1">AA1755*'Cost Study'!$B$31</f>
        <v>0</v>
      </c>
      <c r="AE1755" s="377">
        <f t="shared" ca="1" si="418"/>
        <v>0</v>
      </c>
      <c r="AF1755" s="377">
        <f t="shared" ca="1" si="419"/>
        <v>0</v>
      </c>
      <c r="AH1755" s="688">
        <f>IFERROR($H1755/SUMIF($A:$A,$A1755,$H:$H)*SUMIF(Summary!$A$110:$A$186,$A1755,Summary!$P$110:$P$186),0)</f>
        <v>293.10542779044965</v>
      </c>
      <c r="AI1755" s="689">
        <f t="shared" ca="1" si="405"/>
        <v>-293.10542779044965</v>
      </c>
      <c r="AJ1755" s="688">
        <f>IFERROR(H1755/SUMIF(A:A,A1755,H:H)*SUMIF(Summary!$A$110:$A$186,'Operations Support'!A1755,Summary!$Q$110:$Q$186),0)</f>
        <v>295.07634805635524</v>
      </c>
      <c r="AK1755" s="688">
        <f t="shared" ca="1" si="406"/>
        <v>-295.07634805635524</v>
      </c>
      <c r="AM1755" s="688">
        <f>IFERROR($H1755/SUMIF($A:$A,$A1755,$H:$H)*SUMIF(Summary!$A$230:$A$266,$A1755,Summary!$P$230:$P$266),0)</f>
        <v>55.45595641106658</v>
      </c>
      <c r="AN1755" s="688">
        <f>IFERROR($H1755/SUMIF($A:$A,$A1755,$H:$H)*(SUMIF(Summary!$A$230:$A$266,$A1755,Summary!$L$230:$L$266)+SUMIF(Summary!$A$281:$A$317,$A1755,Summary!$L$281:$L$317))-AM1755,0)</f>
        <v>192.77108155843709</v>
      </c>
      <c r="AO1755" s="688">
        <f>IFERROR($H1755/SUMIF($A:$A,$A1755,$H:$H)*SUMIF(Summary!$A$230:$A$266,$A1755,Summary!$Q$230:$Q$266),0)</f>
        <v>55.828857278784014</v>
      </c>
      <c r="AP1755" s="688">
        <f>IFERROR($H1755/SUMIF($A:$A,$A1755,$H:$H)*(SUMIF(Summary!$A$230:$A$266,$A1755,Summary!$L$230:$L$266)+SUMIF(Summary!$A$281:$A$317,$A1755,Summary!$L$281:$L$317))-AO1755,0)</f>
        <v>192.39818069071964</v>
      </c>
      <c r="AQ1755" s="306"/>
      <c r="AR1755" s="688">
        <f t="shared" ca="1" si="407"/>
        <v>-100.33434623201256</v>
      </c>
      <c r="AS1755" s="688">
        <f t="shared" ca="1" si="408"/>
        <v>-102.6781673656356</v>
      </c>
    </row>
    <row r="1756" spans="1:45" x14ac:dyDescent="0.2">
      <c r="A1756" s="423">
        <v>3644</v>
      </c>
      <c r="B1756" s="424">
        <v>4</v>
      </c>
      <c r="C1756" s="425" t="s">
        <v>308</v>
      </c>
      <c r="D1756" s="422">
        <f t="shared" si="409"/>
        <v>0</v>
      </c>
      <c r="E1756" s="422">
        <f t="shared" si="410"/>
        <v>0</v>
      </c>
      <c r="F1756" s="422">
        <f t="shared" si="411"/>
        <v>0</v>
      </c>
      <c r="G1756" s="422">
        <f t="shared" si="412"/>
        <v>0</v>
      </c>
      <c r="H1756" s="22">
        <f t="shared" si="413"/>
        <v>0</v>
      </c>
      <c r="I1756" s="116">
        <v>0</v>
      </c>
      <c r="J1756" s="116">
        <v>0</v>
      </c>
      <c r="K1756" s="116">
        <v>0</v>
      </c>
      <c r="L1756" s="116">
        <v>0</v>
      </c>
      <c r="M1756" s="22">
        <f t="shared" si="414"/>
        <v>0</v>
      </c>
      <c r="N1756" s="116">
        <v>0</v>
      </c>
      <c r="O1756" s="116">
        <v>0</v>
      </c>
      <c r="P1756" s="116">
        <v>0</v>
      </c>
      <c r="Q1756" s="116">
        <v>0</v>
      </c>
      <c r="R1756" s="22">
        <f t="shared" si="415"/>
        <v>0</v>
      </c>
      <c r="S1756" s="116">
        <v>0</v>
      </c>
      <c r="T1756" s="116">
        <v>0</v>
      </c>
      <c r="U1756" s="116">
        <v>0</v>
      </c>
      <c r="V1756" s="116">
        <v>0</v>
      </c>
      <c r="W1756" s="22">
        <f t="shared" si="416"/>
        <v>0</v>
      </c>
      <c r="X1756" s="22">
        <f t="shared" si="417"/>
        <v>0</v>
      </c>
      <c r="Y1756" s="22">
        <f ca="1">OFFSET('Cost Study'!$B$7,'Operations Support'!$C1756,'Operations Support'!$B1756)*$H1756</f>
        <v>0</v>
      </c>
      <c r="Z1756" s="23">
        <f ca="1">Y1756*'Cost Study'!$B$31</f>
        <v>0</v>
      </c>
      <c r="AA1756" s="23">
        <f ca="1">IF(A1756=10298,1.51,1)*IF($B1756&lt;3,$D1756*'Cost Study'!$B$32*OFFSET('Cost Study'!$B$7,'Operations Support'!$C1756,'Operations Support'!$B1756),0)</f>
        <v>0</v>
      </c>
      <c r="AB1756" s="24">
        <f ca="1">AA1756*'Cost Study'!$B$31</f>
        <v>0</v>
      </c>
      <c r="AC1756" s="23">
        <f ca="1">Y1756*'Cost Study'!$B$31</f>
        <v>0</v>
      </c>
      <c r="AD1756" s="24">
        <f ca="1">AA1756*'Cost Study'!$B$31</f>
        <v>0</v>
      </c>
      <c r="AE1756" s="377">
        <f t="shared" ca="1" si="418"/>
        <v>0</v>
      </c>
      <c r="AF1756" s="377">
        <f t="shared" ca="1" si="419"/>
        <v>0</v>
      </c>
      <c r="AH1756" s="688">
        <f>IFERROR($H1756/SUMIF($A:$A,$A1756,$H:$H)*SUMIF(Summary!$A$110:$A$186,$A1756,Summary!$P$110:$P$186),0)</f>
        <v>0</v>
      </c>
      <c r="AI1756" s="689">
        <f t="shared" ca="1" si="405"/>
        <v>0</v>
      </c>
      <c r="AJ1756" s="688">
        <f>IFERROR(H1756/SUMIF(A:A,A1756,H:H)*SUMIF(Summary!$A$110:$A$186,'Operations Support'!A1756,Summary!$Q$110:$Q$186),0)</f>
        <v>0</v>
      </c>
      <c r="AK1756" s="688">
        <f t="shared" ca="1" si="406"/>
        <v>0</v>
      </c>
      <c r="AM1756" s="688">
        <f>IFERROR($H1756/SUMIF($A:$A,$A1756,$H:$H)*SUMIF(Summary!$A$230:$A$266,$A1756,Summary!$P$230:$P$266),0)</f>
        <v>0</v>
      </c>
      <c r="AN1756" s="688">
        <f>IFERROR($H1756/SUMIF($A:$A,$A1756,$H:$H)*(SUMIF(Summary!$A$230:$A$266,$A1756,Summary!$L$230:$L$266)+SUMIF(Summary!$A$281:$A$317,$A1756,Summary!$L$281:$L$317))-AM1756,0)</f>
        <v>0</v>
      </c>
      <c r="AO1756" s="688">
        <f>IFERROR($H1756/SUMIF($A:$A,$A1756,$H:$H)*SUMIF(Summary!$A$230:$A$266,$A1756,Summary!$Q$230:$Q$266),0)</f>
        <v>0</v>
      </c>
      <c r="AP1756" s="688">
        <f>IFERROR($H1756/SUMIF($A:$A,$A1756,$H:$H)*(SUMIF(Summary!$A$230:$A$266,$A1756,Summary!$L$230:$L$266)+SUMIF(Summary!$A$281:$A$317,$A1756,Summary!$L$281:$L$317))-AO1756,0)</f>
        <v>0</v>
      </c>
      <c r="AQ1756" s="306"/>
      <c r="AR1756" s="688">
        <f t="shared" ca="1" si="407"/>
        <v>0</v>
      </c>
      <c r="AS1756" s="688">
        <f t="shared" ca="1" si="408"/>
        <v>0</v>
      </c>
    </row>
    <row r="1757" spans="1:45" s="15" customFormat="1" x14ac:dyDescent="0.2">
      <c r="A1757" s="423">
        <v>3644</v>
      </c>
      <c r="B1757" s="424">
        <v>4</v>
      </c>
      <c r="C1757" s="425" t="s">
        <v>309</v>
      </c>
      <c r="D1757" s="422">
        <f t="shared" si="409"/>
        <v>0</v>
      </c>
      <c r="E1757" s="422">
        <f t="shared" si="410"/>
        <v>0</v>
      </c>
      <c r="F1757" s="422">
        <f t="shared" si="411"/>
        <v>0</v>
      </c>
      <c r="G1757" s="422">
        <f t="shared" si="412"/>
        <v>0</v>
      </c>
      <c r="H1757" s="22">
        <f t="shared" si="413"/>
        <v>0</v>
      </c>
      <c r="I1757" s="116">
        <v>0</v>
      </c>
      <c r="J1757" s="116">
        <v>0</v>
      </c>
      <c r="K1757" s="116">
        <v>0</v>
      </c>
      <c r="L1757" s="116">
        <v>0</v>
      </c>
      <c r="M1757" s="22">
        <f t="shared" si="414"/>
        <v>0</v>
      </c>
      <c r="N1757" s="116">
        <v>0</v>
      </c>
      <c r="O1757" s="116">
        <v>0</v>
      </c>
      <c r="P1757" s="116">
        <v>0</v>
      </c>
      <c r="Q1757" s="116">
        <v>0</v>
      </c>
      <c r="R1757" s="22">
        <f t="shared" si="415"/>
        <v>0</v>
      </c>
      <c r="S1757" s="116">
        <v>0</v>
      </c>
      <c r="T1757" s="116">
        <v>0</v>
      </c>
      <c r="U1757" s="116">
        <v>0</v>
      </c>
      <c r="V1757" s="116">
        <v>0</v>
      </c>
      <c r="W1757" s="22">
        <f t="shared" si="416"/>
        <v>0</v>
      </c>
      <c r="X1757" s="22">
        <f t="shared" si="417"/>
        <v>0</v>
      </c>
      <c r="Y1757" s="22">
        <f ca="1">OFFSET('Cost Study'!$B$7,'Operations Support'!$C1757,'Operations Support'!$B1757)*$H1757</f>
        <v>0</v>
      </c>
      <c r="Z1757" s="23">
        <f ca="1">Y1757*'Cost Study'!$B$31</f>
        <v>0</v>
      </c>
      <c r="AA1757" s="23">
        <f ca="1">IF(A1757=10298,1.51,1)*IF($B1757&lt;3,$D1757*'Cost Study'!$B$32*OFFSET('Cost Study'!$B$7,'Operations Support'!$C1757,'Operations Support'!$B1757),0)</f>
        <v>0</v>
      </c>
      <c r="AB1757" s="24">
        <f ca="1">AA1757*'Cost Study'!$B$31</f>
        <v>0</v>
      </c>
      <c r="AC1757" s="23">
        <f ca="1">Y1757*'Cost Study'!$B$31</f>
        <v>0</v>
      </c>
      <c r="AD1757" s="24">
        <f ca="1">AA1757*'Cost Study'!$B$31</f>
        <v>0</v>
      </c>
      <c r="AE1757" s="377">
        <f t="shared" ca="1" si="418"/>
        <v>0</v>
      </c>
      <c r="AF1757" s="377">
        <f t="shared" ca="1" si="419"/>
        <v>0</v>
      </c>
      <c r="AH1757" s="688">
        <f>IFERROR($H1757/SUMIF($A:$A,$A1757,$H:$H)*SUMIF(Summary!$A$110:$A$186,$A1757,Summary!$P$110:$P$186),0)</f>
        <v>0</v>
      </c>
      <c r="AI1757" s="689">
        <f t="shared" ca="1" si="405"/>
        <v>0</v>
      </c>
      <c r="AJ1757" s="688">
        <f>IFERROR(H1757/SUMIF(A:A,A1757,H:H)*SUMIF(Summary!$A$110:$A$186,'Operations Support'!A1757,Summary!$Q$110:$Q$186),0)</f>
        <v>0</v>
      </c>
      <c r="AK1757" s="688">
        <f t="shared" ca="1" si="406"/>
        <v>0</v>
      </c>
      <c r="AL1757" s="1"/>
      <c r="AM1757" s="688">
        <f>IFERROR($H1757/SUMIF($A:$A,$A1757,$H:$H)*SUMIF(Summary!$A$230:$A$266,$A1757,Summary!$P$230:$P$266),0)</f>
        <v>0</v>
      </c>
      <c r="AN1757" s="688">
        <f>IFERROR($H1757/SUMIF($A:$A,$A1757,$H:$H)*(SUMIF(Summary!$A$230:$A$266,$A1757,Summary!$L$230:$L$266)+SUMIF(Summary!$A$281:$A$317,$A1757,Summary!$L$281:$L$317))-AM1757,0)</f>
        <v>0</v>
      </c>
      <c r="AO1757" s="688">
        <f>IFERROR($H1757/SUMIF($A:$A,$A1757,$H:$H)*SUMIF(Summary!$A$230:$A$266,$A1757,Summary!$Q$230:$Q$266),0)</f>
        <v>0</v>
      </c>
      <c r="AP1757" s="688">
        <f>IFERROR($H1757/SUMIF($A:$A,$A1757,$H:$H)*(SUMIF(Summary!$A$230:$A$266,$A1757,Summary!$L$230:$L$266)+SUMIF(Summary!$A$281:$A$317,$A1757,Summary!$L$281:$L$317))-AO1757,0)</f>
        <v>0</v>
      </c>
      <c r="AQ1757" s="306"/>
      <c r="AR1757" s="688">
        <f t="shared" ca="1" si="407"/>
        <v>0</v>
      </c>
      <c r="AS1757" s="688">
        <f t="shared" ca="1" si="408"/>
        <v>0</v>
      </c>
    </row>
    <row r="1758" spans="1:45" x14ac:dyDescent="0.2">
      <c r="A1758" s="423">
        <v>3644</v>
      </c>
      <c r="B1758" s="424">
        <v>4</v>
      </c>
      <c r="C1758" s="425" t="s">
        <v>310</v>
      </c>
      <c r="D1758" s="422">
        <f t="shared" si="409"/>
        <v>0</v>
      </c>
      <c r="E1758" s="422">
        <f t="shared" si="410"/>
        <v>0</v>
      </c>
      <c r="F1758" s="422">
        <f t="shared" si="411"/>
        <v>0</v>
      </c>
      <c r="G1758" s="422">
        <f t="shared" si="412"/>
        <v>0</v>
      </c>
      <c r="H1758" s="22">
        <f t="shared" si="413"/>
        <v>0</v>
      </c>
      <c r="I1758" s="116">
        <v>0</v>
      </c>
      <c r="J1758" s="116">
        <v>0</v>
      </c>
      <c r="K1758" s="116">
        <v>0</v>
      </c>
      <c r="L1758" s="116">
        <v>0</v>
      </c>
      <c r="M1758" s="22">
        <f t="shared" si="414"/>
        <v>0</v>
      </c>
      <c r="N1758" s="116">
        <v>0</v>
      </c>
      <c r="O1758" s="116">
        <v>0</v>
      </c>
      <c r="P1758" s="116">
        <v>0</v>
      </c>
      <c r="Q1758" s="116">
        <v>0</v>
      </c>
      <c r="R1758" s="22">
        <f t="shared" si="415"/>
        <v>0</v>
      </c>
      <c r="S1758" s="116">
        <v>0</v>
      </c>
      <c r="T1758" s="116">
        <v>0</v>
      </c>
      <c r="U1758" s="116">
        <v>0</v>
      </c>
      <c r="V1758" s="116">
        <v>0</v>
      </c>
      <c r="W1758" s="22">
        <f t="shared" si="416"/>
        <v>0</v>
      </c>
      <c r="X1758" s="22">
        <f t="shared" si="417"/>
        <v>0</v>
      </c>
      <c r="Y1758" s="22">
        <f ca="1">OFFSET('Cost Study'!$B$7,'Operations Support'!$C1758,'Operations Support'!$B1758)*$H1758</f>
        <v>0</v>
      </c>
      <c r="Z1758" s="23">
        <f ca="1">Y1758*'Cost Study'!$B$31</f>
        <v>0</v>
      </c>
      <c r="AA1758" s="23">
        <f ca="1">IF(A1758=10298,1.51,1)*IF($B1758&lt;3,$D1758*'Cost Study'!$B$32*OFFSET('Cost Study'!$B$7,'Operations Support'!$C1758,'Operations Support'!$B1758),0)</f>
        <v>0</v>
      </c>
      <c r="AB1758" s="24">
        <f ca="1">AA1758*'Cost Study'!$B$31</f>
        <v>0</v>
      </c>
      <c r="AC1758" s="23">
        <f ca="1">Y1758*'Cost Study'!$B$31</f>
        <v>0</v>
      </c>
      <c r="AD1758" s="24">
        <f ca="1">AA1758*'Cost Study'!$B$31</f>
        <v>0</v>
      </c>
      <c r="AE1758" s="377">
        <f t="shared" ca="1" si="418"/>
        <v>0</v>
      </c>
      <c r="AF1758" s="377">
        <f t="shared" ca="1" si="419"/>
        <v>0</v>
      </c>
      <c r="AH1758" s="688">
        <f>IFERROR($H1758/SUMIF($A:$A,$A1758,$H:$H)*SUMIF(Summary!$A$110:$A$186,$A1758,Summary!$P$110:$P$186),0)</f>
        <v>0</v>
      </c>
      <c r="AI1758" s="689">
        <f t="shared" ca="1" si="405"/>
        <v>0</v>
      </c>
      <c r="AJ1758" s="688">
        <f>IFERROR(H1758/SUMIF(A:A,A1758,H:H)*SUMIF(Summary!$A$110:$A$186,'Operations Support'!A1758,Summary!$Q$110:$Q$186),0)</f>
        <v>0</v>
      </c>
      <c r="AK1758" s="688">
        <f t="shared" ca="1" si="406"/>
        <v>0</v>
      </c>
      <c r="AM1758" s="688">
        <f>IFERROR($H1758/SUMIF($A:$A,$A1758,$H:$H)*SUMIF(Summary!$A$230:$A$266,$A1758,Summary!$P$230:$P$266),0)</f>
        <v>0</v>
      </c>
      <c r="AN1758" s="688">
        <f>IFERROR($H1758/SUMIF($A:$A,$A1758,$H:$H)*(SUMIF(Summary!$A$230:$A$266,$A1758,Summary!$L$230:$L$266)+SUMIF(Summary!$A$281:$A$317,$A1758,Summary!$L$281:$L$317))-AM1758,0)</f>
        <v>0</v>
      </c>
      <c r="AO1758" s="688">
        <f>IFERROR($H1758/SUMIF($A:$A,$A1758,$H:$H)*SUMIF(Summary!$A$230:$A$266,$A1758,Summary!$Q$230:$Q$266),0)</f>
        <v>0</v>
      </c>
      <c r="AP1758" s="688">
        <f>IFERROR($H1758/SUMIF($A:$A,$A1758,$H:$H)*(SUMIF(Summary!$A$230:$A$266,$A1758,Summary!$L$230:$L$266)+SUMIF(Summary!$A$281:$A$317,$A1758,Summary!$L$281:$L$317))-AO1758,0)</f>
        <v>0</v>
      </c>
      <c r="AQ1758" s="306"/>
      <c r="AR1758" s="688">
        <f t="shared" ca="1" si="407"/>
        <v>0</v>
      </c>
      <c r="AS1758" s="688">
        <f t="shared" ca="1" si="408"/>
        <v>0</v>
      </c>
    </row>
    <row r="1759" spans="1:45" x14ac:dyDescent="0.2">
      <c r="A1759" s="423">
        <v>3644</v>
      </c>
      <c r="B1759" s="424">
        <v>4</v>
      </c>
      <c r="C1759" s="425" t="s">
        <v>311</v>
      </c>
      <c r="D1759" s="422">
        <f t="shared" si="409"/>
        <v>0</v>
      </c>
      <c r="E1759" s="422">
        <f t="shared" si="410"/>
        <v>0</v>
      </c>
      <c r="F1759" s="422">
        <f t="shared" si="411"/>
        <v>0</v>
      </c>
      <c r="G1759" s="422">
        <f t="shared" si="412"/>
        <v>0</v>
      </c>
      <c r="H1759" s="22">
        <f t="shared" si="413"/>
        <v>0</v>
      </c>
      <c r="I1759" s="116">
        <v>0</v>
      </c>
      <c r="J1759" s="116">
        <v>0</v>
      </c>
      <c r="K1759" s="116">
        <v>0</v>
      </c>
      <c r="L1759" s="116">
        <v>0</v>
      </c>
      <c r="M1759" s="22">
        <f t="shared" si="414"/>
        <v>0</v>
      </c>
      <c r="N1759" s="116">
        <v>0</v>
      </c>
      <c r="O1759" s="116">
        <v>0</v>
      </c>
      <c r="P1759" s="116">
        <v>0</v>
      </c>
      <c r="Q1759" s="116">
        <v>0</v>
      </c>
      <c r="R1759" s="22">
        <f t="shared" si="415"/>
        <v>0</v>
      </c>
      <c r="S1759" s="116">
        <v>0</v>
      </c>
      <c r="T1759" s="116">
        <v>0</v>
      </c>
      <c r="U1759" s="116">
        <v>0</v>
      </c>
      <c r="V1759" s="116">
        <v>0</v>
      </c>
      <c r="W1759" s="22">
        <f t="shared" si="416"/>
        <v>0</v>
      </c>
      <c r="X1759" s="22">
        <f t="shared" si="417"/>
        <v>0</v>
      </c>
      <c r="Y1759" s="22">
        <f ca="1">OFFSET('Cost Study'!$B$7,'Operations Support'!$C1759,'Operations Support'!$B1759)*$H1759</f>
        <v>0</v>
      </c>
      <c r="Z1759" s="23">
        <f ca="1">Y1759*'Cost Study'!$B$31</f>
        <v>0</v>
      </c>
      <c r="AA1759" s="23">
        <f ca="1">IF(A1759=10298,1.51,1)*IF($B1759&lt;3,$D1759*'Cost Study'!$B$32*OFFSET('Cost Study'!$B$7,'Operations Support'!$C1759,'Operations Support'!$B1759),0)</f>
        <v>0</v>
      </c>
      <c r="AB1759" s="24">
        <f ca="1">AA1759*'Cost Study'!$B$31</f>
        <v>0</v>
      </c>
      <c r="AC1759" s="23">
        <f ca="1">Y1759*'Cost Study'!$B$31</f>
        <v>0</v>
      </c>
      <c r="AD1759" s="24">
        <f ca="1">AA1759*'Cost Study'!$B$31</f>
        <v>0</v>
      </c>
      <c r="AE1759" s="377">
        <f t="shared" ca="1" si="418"/>
        <v>0</v>
      </c>
      <c r="AF1759" s="377">
        <f t="shared" ca="1" si="419"/>
        <v>0</v>
      </c>
      <c r="AH1759" s="688">
        <f>IFERROR($H1759/SUMIF($A:$A,$A1759,$H:$H)*SUMIF(Summary!$A$110:$A$186,$A1759,Summary!$P$110:$P$186),0)</f>
        <v>0</v>
      </c>
      <c r="AI1759" s="689">
        <f t="shared" ca="1" si="405"/>
        <v>0</v>
      </c>
      <c r="AJ1759" s="688">
        <f>IFERROR(H1759/SUMIF(A:A,A1759,H:H)*SUMIF(Summary!$A$110:$A$186,'Operations Support'!A1759,Summary!$Q$110:$Q$186),0)</f>
        <v>0</v>
      </c>
      <c r="AK1759" s="688">
        <f t="shared" ca="1" si="406"/>
        <v>0</v>
      </c>
      <c r="AM1759" s="688">
        <f>IFERROR($H1759/SUMIF($A:$A,$A1759,$H:$H)*SUMIF(Summary!$A$230:$A$266,$A1759,Summary!$P$230:$P$266),0)</f>
        <v>0</v>
      </c>
      <c r="AN1759" s="688">
        <f>IFERROR($H1759/SUMIF($A:$A,$A1759,$H:$H)*(SUMIF(Summary!$A$230:$A$266,$A1759,Summary!$L$230:$L$266)+SUMIF(Summary!$A$281:$A$317,$A1759,Summary!$L$281:$L$317))-AM1759,0)</f>
        <v>0</v>
      </c>
      <c r="AO1759" s="688">
        <f>IFERROR($H1759/SUMIF($A:$A,$A1759,$H:$H)*SUMIF(Summary!$A$230:$A$266,$A1759,Summary!$Q$230:$Q$266),0)</f>
        <v>0</v>
      </c>
      <c r="AP1759" s="688">
        <f>IFERROR($H1759/SUMIF($A:$A,$A1759,$H:$H)*(SUMIF(Summary!$A$230:$A$266,$A1759,Summary!$L$230:$L$266)+SUMIF(Summary!$A$281:$A$317,$A1759,Summary!$L$281:$L$317))-AO1759,0)</f>
        <v>0</v>
      </c>
      <c r="AQ1759" s="306"/>
      <c r="AR1759" s="688">
        <f t="shared" ca="1" si="407"/>
        <v>0</v>
      </c>
      <c r="AS1759" s="688">
        <f t="shared" ca="1" si="408"/>
        <v>0</v>
      </c>
    </row>
    <row r="1760" spans="1:45" x14ac:dyDescent="0.2">
      <c r="A1760" s="423">
        <v>3644</v>
      </c>
      <c r="B1760" s="424">
        <v>4</v>
      </c>
      <c r="C1760" s="425" t="s">
        <v>312</v>
      </c>
      <c r="D1760" s="422">
        <f t="shared" si="409"/>
        <v>0</v>
      </c>
      <c r="E1760" s="422">
        <f t="shared" si="410"/>
        <v>0</v>
      </c>
      <c r="F1760" s="422">
        <f t="shared" si="411"/>
        <v>0</v>
      </c>
      <c r="G1760" s="422">
        <f t="shared" si="412"/>
        <v>0</v>
      </c>
      <c r="H1760" s="22">
        <f t="shared" si="413"/>
        <v>0</v>
      </c>
      <c r="I1760" s="116">
        <v>0</v>
      </c>
      <c r="J1760" s="116">
        <v>0</v>
      </c>
      <c r="K1760" s="116">
        <v>0</v>
      </c>
      <c r="L1760" s="116">
        <v>0</v>
      </c>
      <c r="M1760" s="22">
        <f t="shared" si="414"/>
        <v>0</v>
      </c>
      <c r="N1760" s="116">
        <v>0</v>
      </c>
      <c r="O1760" s="116">
        <v>0</v>
      </c>
      <c r="P1760" s="116">
        <v>0</v>
      </c>
      <c r="Q1760" s="116">
        <v>0</v>
      </c>
      <c r="R1760" s="22">
        <f t="shared" si="415"/>
        <v>0</v>
      </c>
      <c r="S1760" s="116">
        <v>0</v>
      </c>
      <c r="T1760" s="116">
        <v>0</v>
      </c>
      <c r="U1760" s="116">
        <v>0</v>
      </c>
      <c r="V1760" s="116">
        <v>0</v>
      </c>
      <c r="W1760" s="22">
        <f t="shared" si="416"/>
        <v>0</v>
      </c>
      <c r="X1760" s="22">
        <f t="shared" si="417"/>
        <v>0</v>
      </c>
      <c r="Y1760" s="22">
        <f ca="1">OFFSET('Cost Study'!$B$7,'Operations Support'!$C1760,'Operations Support'!$B1760)*$H1760</f>
        <v>0</v>
      </c>
      <c r="Z1760" s="23">
        <f ca="1">Y1760*'Cost Study'!$B$31</f>
        <v>0</v>
      </c>
      <c r="AA1760" s="23">
        <f ca="1">IF(A1760=10298,1.51,1)*IF($B1760&lt;3,$D1760*'Cost Study'!$B$32*OFFSET('Cost Study'!$B$7,'Operations Support'!$C1760,'Operations Support'!$B1760),0)</f>
        <v>0</v>
      </c>
      <c r="AB1760" s="24">
        <f ca="1">AA1760*'Cost Study'!$B$31</f>
        <v>0</v>
      </c>
      <c r="AC1760" s="23">
        <f ca="1">Y1760*'Cost Study'!$B$31</f>
        <v>0</v>
      </c>
      <c r="AD1760" s="24">
        <f ca="1">AA1760*'Cost Study'!$B$31</f>
        <v>0</v>
      </c>
      <c r="AE1760" s="377">
        <f t="shared" ca="1" si="418"/>
        <v>0</v>
      </c>
      <c r="AF1760" s="377">
        <f t="shared" ca="1" si="419"/>
        <v>0</v>
      </c>
      <c r="AH1760" s="688">
        <f>IFERROR($H1760/SUMIF($A:$A,$A1760,$H:$H)*SUMIF(Summary!$A$110:$A$186,$A1760,Summary!$P$110:$P$186),0)</f>
        <v>0</v>
      </c>
      <c r="AI1760" s="689">
        <f t="shared" ca="1" si="405"/>
        <v>0</v>
      </c>
      <c r="AJ1760" s="688">
        <f>IFERROR(H1760/SUMIF(A:A,A1760,H:H)*SUMIF(Summary!$A$110:$A$186,'Operations Support'!A1760,Summary!$Q$110:$Q$186),0)</f>
        <v>0</v>
      </c>
      <c r="AK1760" s="688">
        <f t="shared" ca="1" si="406"/>
        <v>0</v>
      </c>
      <c r="AM1760" s="688">
        <f>IFERROR($H1760/SUMIF($A:$A,$A1760,$H:$H)*SUMIF(Summary!$A$230:$A$266,$A1760,Summary!$P$230:$P$266),0)</f>
        <v>0</v>
      </c>
      <c r="AN1760" s="688">
        <f>IFERROR($H1760/SUMIF($A:$A,$A1760,$H:$H)*(SUMIF(Summary!$A$230:$A$266,$A1760,Summary!$L$230:$L$266)+SUMIF(Summary!$A$281:$A$317,$A1760,Summary!$L$281:$L$317))-AM1760,0)</f>
        <v>0</v>
      </c>
      <c r="AO1760" s="688">
        <f>IFERROR($H1760/SUMIF($A:$A,$A1760,$H:$H)*SUMIF(Summary!$A$230:$A$266,$A1760,Summary!$Q$230:$Q$266),0)</f>
        <v>0</v>
      </c>
      <c r="AP1760" s="688">
        <f>IFERROR($H1760/SUMIF($A:$A,$A1760,$H:$H)*(SUMIF(Summary!$A$230:$A$266,$A1760,Summary!$L$230:$L$266)+SUMIF(Summary!$A$281:$A$317,$A1760,Summary!$L$281:$L$317))-AO1760,0)</f>
        <v>0</v>
      </c>
      <c r="AQ1760" s="306"/>
      <c r="AR1760" s="688">
        <f t="shared" ca="1" si="407"/>
        <v>0</v>
      </c>
      <c r="AS1760" s="688">
        <f t="shared" ca="1" si="408"/>
        <v>0</v>
      </c>
    </row>
    <row r="1761" spans="1:45" x14ac:dyDescent="0.2">
      <c r="A1761" s="423">
        <v>3644</v>
      </c>
      <c r="B1761" s="424">
        <v>4</v>
      </c>
      <c r="C1761" s="425" t="s">
        <v>313</v>
      </c>
      <c r="D1761" s="422">
        <f t="shared" si="409"/>
        <v>886</v>
      </c>
      <c r="E1761" s="422">
        <f t="shared" si="410"/>
        <v>0</v>
      </c>
      <c r="F1761" s="422">
        <f t="shared" si="411"/>
        <v>146</v>
      </c>
      <c r="G1761" s="422">
        <f t="shared" si="412"/>
        <v>123</v>
      </c>
      <c r="H1761" s="22">
        <f t="shared" si="413"/>
        <v>909</v>
      </c>
      <c r="I1761" s="116">
        <v>264</v>
      </c>
      <c r="J1761" s="116">
        <v>0</v>
      </c>
      <c r="K1761" s="116">
        <v>69</v>
      </c>
      <c r="L1761" s="116">
        <v>47</v>
      </c>
      <c r="M1761" s="22">
        <f t="shared" si="414"/>
        <v>286</v>
      </c>
      <c r="N1761" s="116">
        <v>300</v>
      </c>
      <c r="O1761" s="116">
        <v>0</v>
      </c>
      <c r="P1761" s="116">
        <v>61</v>
      </c>
      <c r="Q1761" s="116">
        <v>38</v>
      </c>
      <c r="R1761" s="22">
        <f t="shared" si="415"/>
        <v>323</v>
      </c>
      <c r="S1761" s="116">
        <v>322</v>
      </c>
      <c r="T1761" s="116">
        <v>0</v>
      </c>
      <c r="U1761" s="116">
        <v>16</v>
      </c>
      <c r="V1761" s="116">
        <v>38</v>
      </c>
      <c r="W1761" s="22">
        <f t="shared" si="416"/>
        <v>300</v>
      </c>
      <c r="X1761" s="22">
        <f t="shared" si="417"/>
        <v>50.5</v>
      </c>
      <c r="Y1761" s="22">
        <f ca="1">OFFSET('Cost Study'!$B$7,'Operations Support'!$C1761,'Operations Support'!$B1761)*$H1761</f>
        <v>10253.519999999999</v>
      </c>
      <c r="Z1761" s="23">
        <f ca="1">Y1761*'Cost Study'!$B$31</f>
        <v>572678.88049016346</v>
      </c>
      <c r="AA1761" s="23">
        <f ca="1">IF(A1761=10298,1.51,1)*IF($B1761&lt;3,$D1761*'Cost Study'!$B$32*OFFSET('Cost Study'!$B$7,'Operations Support'!$C1761,'Operations Support'!$B1761),0)</f>
        <v>0</v>
      </c>
      <c r="AB1761" s="24">
        <f ca="1">AA1761*'Cost Study'!$B$31</f>
        <v>0</v>
      </c>
      <c r="AC1761" s="23">
        <f ca="1">Y1761*'Cost Study'!$B$31</f>
        <v>572678.88049016346</v>
      </c>
      <c r="AD1761" s="24">
        <f ca="1">AA1761*'Cost Study'!$B$31</f>
        <v>0</v>
      </c>
      <c r="AE1761" s="377">
        <f t="shared" ca="1" si="418"/>
        <v>572678.88049016346</v>
      </c>
      <c r="AF1761" s="377">
        <f t="shared" ca="1" si="419"/>
        <v>572678.88049016346</v>
      </c>
      <c r="AH1761" s="688">
        <f>IFERROR($H1761/SUMIF($A:$A,$A1761,$H:$H)*SUMIF(Summary!$A$110:$A$186,$A1761,Summary!$P$110:$P$186),0)</f>
        <v>29603.648206835416</v>
      </c>
      <c r="AI1761" s="689">
        <f t="shared" ca="1" si="405"/>
        <v>543075.23228332808</v>
      </c>
      <c r="AJ1761" s="688">
        <f>IFERROR(H1761/SUMIF(A:A,A1761,H:H)*SUMIF(Summary!$A$110:$A$186,'Operations Support'!A1761,Summary!$Q$110:$Q$186),0)</f>
        <v>29802.711153691882</v>
      </c>
      <c r="AK1761" s="688">
        <f t="shared" ca="1" si="406"/>
        <v>542876.16933647159</v>
      </c>
      <c r="AM1761" s="688">
        <f>IFERROR($H1761/SUMIF($A:$A,$A1761,$H:$H)*SUMIF(Summary!$A$230:$A$266,$A1761,Summary!$P$230:$P$266),0)</f>
        <v>5601.051597517725</v>
      </c>
      <c r="AN1761" s="688">
        <f>IFERROR($H1761/SUMIF($A:$A,$A1761,$H:$H)*(SUMIF(Summary!$A$230:$A$266,$A1761,Summary!$L$230:$L$266)+SUMIF(Summary!$A$281:$A$317,$A1761,Summary!$L$281:$L$317))-AM1761,0)</f>
        <v>19469.879237402147</v>
      </c>
      <c r="AO1761" s="688">
        <f>IFERROR($H1761/SUMIF($A:$A,$A1761,$H:$H)*SUMIF(Summary!$A$230:$A$266,$A1761,Summary!$Q$230:$Q$266),0)</f>
        <v>5638.714585157185</v>
      </c>
      <c r="AP1761" s="688">
        <f>IFERROR($H1761/SUMIF($A:$A,$A1761,$H:$H)*(SUMIF(Summary!$A$230:$A$266,$A1761,Summary!$L$230:$L$266)+SUMIF(Summary!$A$281:$A$317,$A1761,Summary!$L$281:$L$317))-AO1761,0)</f>
        <v>19432.216249762689</v>
      </c>
      <c r="AQ1761" s="306"/>
      <c r="AR1761" s="688">
        <f t="shared" ca="1" si="407"/>
        <v>562545.11152073019</v>
      </c>
      <c r="AS1761" s="688">
        <f t="shared" ca="1" si="408"/>
        <v>562308.38558623428</v>
      </c>
    </row>
    <row r="1762" spans="1:45" x14ac:dyDescent="0.2">
      <c r="A1762" s="423">
        <v>3644</v>
      </c>
      <c r="B1762" s="424">
        <v>4</v>
      </c>
      <c r="C1762" s="425" t="s">
        <v>314</v>
      </c>
      <c r="D1762" s="422">
        <f t="shared" si="409"/>
        <v>0</v>
      </c>
      <c r="E1762" s="422">
        <f t="shared" si="410"/>
        <v>0</v>
      </c>
      <c r="F1762" s="422">
        <f t="shared" si="411"/>
        <v>0</v>
      </c>
      <c r="G1762" s="422">
        <f t="shared" si="412"/>
        <v>0</v>
      </c>
      <c r="H1762" s="22">
        <f t="shared" si="413"/>
        <v>0</v>
      </c>
      <c r="I1762" s="116">
        <v>0</v>
      </c>
      <c r="J1762" s="116">
        <v>0</v>
      </c>
      <c r="K1762" s="116">
        <v>0</v>
      </c>
      <c r="L1762" s="116">
        <v>0</v>
      </c>
      <c r="M1762" s="22">
        <f t="shared" si="414"/>
        <v>0</v>
      </c>
      <c r="N1762" s="116">
        <v>0</v>
      </c>
      <c r="O1762" s="116">
        <v>0</v>
      </c>
      <c r="P1762" s="116">
        <v>0</v>
      </c>
      <c r="Q1762" s="116">
        <v>0</v>
      </c>
      <c r="R1762" s="22">
        <f t="shared" si="415"/>
        <v>0</v>
      </c>
      <c r="S1762" s="116">
        <v>0</v>
      </c>
      <c r="T1762" s="116">
        <v>0</v>
      </c>
      <c r="U1762" s="116">
        <v>0</v>
      </c>
      <c r="V1762" s="116">
        <v>0</v>
      </c>
      <c r="W1762" s="22">
        <f t="shared" si="416"/>
        <v>0</v>
      </c>
      <c r="X1762" s="22">
        <f t="shared" si="417"/>
        <v>0</v>
      </c>
      <c r="Y1762" s="22">
        <f ca="1">OFFSET('Cost Study'!$B$7,'Operations Support'!$C1762,'Operations Support'!$B1762)*$H1762</f>
        <v>0</v>
      </c>
      <c r="Z1762" s="23">
        <f ca="1">Y1762*'Cost Study'!$B$31</f>
        <v>0</v>
      </c>
      <c r="AA1762" s="23">
        <f ca="1">IF(A1762=10298,1.51,1)*IF($B1762&lt;3,$D1762*'Cost Study'!$B$32*OFFSET('Cost Study'!$B$7,'Operations Support'!$C1762,'Operations Support'!$B1762),0)</f>
        <v>0</v>
      </c>
      <c r="AB1762" s="24">
        <f ca="1">AA1762*'Cost Study'!$B$31</f>
        <v>0</v>
      </c>
      <c r="AC1762" s="23">
        <f ca="1">Y1762*'Cost Study'!$B$31</f>
        <v>0</v>
      </c>
      <c r="AD1762" s="24">
        <f ca="1">AA1762*'Cost Study'!$B$31</f>
        <v>0</v>
      </c>
      <c r="AE1762" s="377">
        <f t="shared" ca="1" si="418"/>
        <v>0</v>
      </c>
      <c r="AF1762" s="377">
        <f t="shared" ca="1" si="419"/>
        <v>0</v>
      </c>
      <c r="AH1762" s="688">
        <f>IFERROR($H1762/SUMIF($A:$A,$A1762,$H:$H)*SUMIF(Summary!$A$110:$A$186,$A1762,Summary!$P$110:$P$186),0)</f>
        <v>0</v>
      </c>
      <c r="AI1762" s="689">
        <f t="shared" ca="1" si="405"/>
        <v>0</v>
      </c>
      <c r="AJ1762" s="688">
        <f>IFERROR(H1762/SUMIF(A:A,A1762,H:H)*SUMIF(Summary!$A$110:$A$186,'Operations Support'!A1762,Summary!$Q$110:$Q$186),0)</f>
        <v>0</v>
      </c>
      <c r="AK1762" s="688">
        <f t="shared" ca="1" si="406"/>
        <v>0</v>
      </c>
      <c r="AM1762" s="688">
        <f>IFERROR($H1762/SUMIF($A:$A,$A1762,$H:$H)*SUMIF(Summary!$A$230:$A$266,$A1762,Summary!$P$230:$P$266),0)</f>
        <v>0</v>
      </c>
      <c r="AN1762" s="688">
        <f>IFERROR($H1762/SUMIF($A:$A,$A1762,$H:$H)*(SUMIF(Summary!$A$230:$A$266,$A1762,Summary!$L$230:$L$266)+SUMIF(Summary!$A$281:$A$317,$A1762,Summary!$L$281:$L$317))-AM1762,0)</f>
        <v>0</v>
      </c>
      <c r="AO1762" s="688">
        <f>IFERROR($H1762/SUMIF($A:$A,$A1762,$H:$H)*SUMIF(Summary!$A$230:$A$266,$A1762,Summary!$Q$230:$Q$266),0)</f>
        <v>0</v>
      </c>
      <c r="AP1762" s="688">
        <f>IFERROR($H1762/SUMIF($A:$A,$A1762,$H:$H)*(SUMIF(Summary!$A$230:$A$266,$A1762,Summary!$L$230:$L$266)+SUMIF(Summary!$A$281:$A$317,$A1762,Summary!$L$281:$L$317))-AO1762,0)</f>
        <v>0</v>
      </c>
      <c r="AQ1762" s="306"/>
      <c r="AR1762" s="688">
        <f t="shared" ca="1" si="407"/>
        <v>0</v>
      </c>
      <c r="AS1762" s="688">
        <f t="shared" ca="1" si="408"/>
        <v>0</v>
      </c>
    </row>
    <row r="1763" spans="1:45" x14ac:dyDescent="0.2">
      <c r="A1763" s="423">
        <v>3644</v>
      </c>
      <c r="B1763" s="424">
        <v>4</v>
      </c>
      <c r="C1763" s="425" t="s">
        <v>315</v>
      </c>
      <c r="D1763" s="422">
        <f t="shared" si="409"/>
        <v>2490</v>
      </c>
      <c r="E1763" s="422">
        <f t="shared" si="410"/>
        <v>0</v>
      </c>
      <c r="F1763" s="422">
        <f t="shared" si="411"/>
        <v>182</v>
      </c>
      <c r="G1763" s="422">
        <f t="shared" si="412"/>
        <v>285</v>
      </c>
      <c r="H1763" s="22">
        <f t="shared" si="413"/>
        <v>2387</v>
      </c>
      <c r="I1763" s="116">
        <v>946</v>
      </c>
      <c r="J1763" s="116">
        <v>0</v>
      </c>
      <c r="K1763" s="116">
        <v>60</v>
      </c>
      <c r="L1763" s="116">
        <v>138</v>
      </c>
      <c r="M1763" s="22">
        <f t="shared" si="414"/>
        <v>868</v>
      </c>
      <c r="N1763" s="116">
        <v>1025</v>
      </c>
      <c r="O1763" s="116">
        <v>0</v>
      </c>
      <c r="P1763" s="116">
        <v>89</v>
      </c>
      <c r="Q1763" s="116">
        <v>82</v>
      </c>
      <c r="R1763" s="22">
        <f t="shared" si="415"/>
        <v>1032</v>
      </c>
      <c r="S1763" s="116">
        <v>519</v>
      </c>
      <c r="T1763" s="116">
        <v>0</v>
      </c>
      <c r="U1763" s="116">
        <v>33</v>
      </c>
      <c r="V1763" s="116">
        <v>65</v>
      </c>
      <c r="W1763" s="22">
        <f t="shared" si="416"/>
        <v>487</v>
      </c>
      <c r="X1763" s="22">
        <f t="shared" si="417"/>
        <v>132.61111111111111</v>
      </c>
      <c r="Y1763" s="22">
        <f ca="1">OFFSET('Cost Study'!$B$7,'Operations Support'!$C1763,'Operations Support'!$B1763)*$H1763</f>
        <v>67385.009999999995</v>
      </c>
      <c r="Z1763" s="23">
        <f ca="1">Y1763*'Cost Study'!$B$31</f>
        <v>3763582.8562892033</v>
      </c>
      <c r="AA1763" s="23">
        <f ca="1">IF(A1763=10298,1.51,1)*IF($B1763&lt;3,$D1763*'Cost Study'!$B$32*OFFSET('Cost Study'!$B$7,'Operations Support'!$C1763,'Operations Support'!$B1763),0)</f>
        <v>0</v>
      </c>
      <c r="AB1763" s="24">
        <f ca="1">AA1763*'Cost Study'!$B$31</f>
        <v>0</v>
      </c>
      <c r="AC1763" s="23">
        <f ca="1">Y1763*'Cost Study'!$B$31</f>
        <v>3763582.8562892033</v>
      </c>
      <c r="AD1763" s="24">
        <f ca="1">AA1763*'Cost Study'!$B$31</f>
        <v>0</v>
      </c>
      <c r="AE1763" s="377">
        <f t="shared" ca="1" si="418"/>
        <v>3763582.8562892033</v>
      </c>
      <c r="AF1763" s="377">
        <f t="shared" ca="1" si="419"/>
        <v>3763582.8562892033</v>
      </c>
      <c r="AH1763" s="688">
        <f>IFERROR($H1763/SUMIF($A:$A,$A1763,$H:$H)*SUMIF(Summary!$A$110:$A$186,$A1763,Summary!$P$110:$P$186),0)</f>
        <v>77738.072903978158</v>
      </c>
      <c r="AI1763" s="689">
        <f t="shared" ca="1" si="405"/>
        <v>3685844.7833852251</v>
      </c>
      <c r="AJ1763" s="688">
        <f>IFERROR(H1763/SUMIF(A:A,A1763,H:H)*SUMIF(Summary!$A$110:$A$186,'Operations Support'!A1763,Summary!$Q$110:$Q$186),0)</f>
        <v>78260.80475672445</v>
      </c>
      <c r="AK1763" s="688">
        <f t="shared" ca="1" si="406"/>
        <v>3685322.051532479</v>
      </c>
      <c r="AM1763" s="688">
        <f>IFERROR($H1763/SUMIF($A:$A,$A1763,$H:$H)*SUMIF(Summary!$A$230:$A$266,$A1763,Summary!$P$230:$P$266),0)</f>
        <v>14708.15199480177</v>
      </c>
      <c r="AN1763" s="688">
        <f>IFERROR($H1763/SUMIF($A:$A,$A1763,$H:$H)*(SUMIF(Summary!$A$230:$A$266,$A1763,Summary!$L$230:$L$266)+SUMIF(Summary!$A$281:$A$317,$A1763,Summary!$L$281:$L$317))-AM1763,0)</f>
        <v>51127.174631109927</v>
      </c>
      <c r="AO1763" s="688">
        <f>IFERROR($H1763/SUMIF($A:$A,$A1763,$H:$H)*SUMIF(Summary!$A$230:$A$266,$A1763,Summary!$Q$230:$Q$266),0)</f>
        <v>14807.053591606382</v>
      </c>
      <c r="AP1763" s="688">
        <f>IFERROR($H1763/SUMIF($A:$A,$A1763,$H:$H)*(SUMIF(Summary!$A$230:$A$266,$A1763,Summary!$L$230:$L$266)+SUMIF(Summary!$A$281:$A$317,$A1763,Summary!$L$281:$L$317))-AO1763,0)</f>
        <v>51028.273034305312</v>
      </c>
      <c r="AQ1763" s="306"/>
      <c r="AR1763" s="688">
        <f t="shared" ca="1" si="407"/>
        <v>3736971.958016335</v>
      </c>
      <c r="AS1763" s="688">
        <f t="shared" ca="1" si="408"/>
        <v>3736350.3245667843</v>
      </c>
    </row>
    <row r="1764" spans="1:45" x14ac:dyDescent="0.2">
      <c r="A1764" s="423">
        <v>3644</v>
      </c>
      <c r="B1764" s="424">
        <v>4</v>
      </c>
      <c r="C1764" s="425" t="s">
        <v>316</v>
      </c>
      <c r="D1764" s="422">
        <f t="shared" si="409"/>
        <v>0</v>
      </c>
      <c r="E1764" s="422">
        <f t="shared" si="410"/>
        <v>0</v>
      </c>
      <c r="F1764" s="422">
        <f t="shared" si="411"/>
        <v>0</v>
      </c>
      <c r="G1764" s="422">
        <f t="shared" si="412"/>
        <v>0</v>
      </c>
      <c r="H1764" s="22">
        <f t="shared" si="413"/>
        <v>0</v>
      </c>
      <c r="I1764" s="116">
        <v>0</v>
      </c>
      <c r="J1764" s="116">
        <v>0</v>
      </c>
      <c r="K1764" s="116">
        <v>0</v>
      </c>
      <c r="L1764" s="116">
        <v>0</v>
      </c>
      <c r="M1764" s="22">
        <f t="shared" si="414"/>
        <v>0</v>
      </c>
      <c r="N1764" s="116">
        <v>0</v>
      </c>
      <c r="O1764" s="116">
        <v>0</v>
      </c>
      <c r="P1764" s="116">
        <v>0</v>
      </c>
      <c r="Q1764" s="116">
        <v>0</v>
      </c>
      <c r="R1764" s="22">
        <f t="shared" si="415"/>
        <v>0</v>
      </c>
      <c r="S1764" s="116">
        <v>0</v>
      </c>
      <c r="T1764" s="116">
        <v>0</v>
      </c>
      <c r="U1764" s="116">
        <v>0</v>
      </c>
      <c r="V1764" s="116">
        <v>0</v>
      </c>
      <c r="W1764" s="22">
        <f t="shared" si="416"/>
        <v>0</v>
      </c>
      <c r="X1764" s="22">
        <f t="shared" si="417"/>
        <v>0</v>
      </c>
      <c r="Y1764" s="22">
        <f ca="1">OFFSET('Cost Study'!$B$7,'Operations Support'!$C1764,'Operations Support'!$B1764)*$H1764</f>
        <v>0</v>
      </c>
      <c r="Z1764" s="23">
        <f ca="1">Y1764*'Cost Study'!$B$31</f>
        <v>0</v>
      </c>
      <c r="AA1764" s="23">
        <f ca="1">IF(A1764=10298,1.51,1)*IF($B1764&lt;3,$D1764*'Cost Study'!$B$32*OFFSET('Cost Study'!$B$7,'Operations Support'!$C1764,'Operations Support'!$B1764),0)</f>
        <v>0</v>
      </c>
      <c r="AB1764" s="24">
        <f ca="1">AA1764*'Cost Study'!$B$31</f>
        <v>0</v>
      </c>
      <c r="AC1764" s="23">
        <f ca="1">Y1764*'Cost Study'!$B$31</f>
        <v>0</v>
      </c>
      <c r="AD1764" s="24">
        <f ca="1">AA1764*'Cost Study'!$B$31</f>
        <v>0</v>
      </c>
      <c r="AE1764" s="377">
        <f t="shared" ca="1" si="418"/>
        <v>0</v>
      </c>
      <c r="AF1764" s="377">
        <f t="shared" ca="1" si="419"/>
        <v>0</v>
      </c>
      <c r="AH1764" s="688">
        <f>IFERROR($H1764/SUMIF($A:$A,$A1764,$H:$H)*SUMIF(Summary!$A$110:$A$186,$A1764,Summary!$P$110:$P$186),0)</f>
        <v>0</v>
      </c>
      <c r="AI1764" s="689">
        <f t="shared" ca="1" si="405"/>
        <v>0</v>
      </c>
      <c r="AJ1764" s="688">
        <f>IFERROR(H1764/SUMIF(A:A,A1764,H:H)*SUMIF(Summary!$A$110:$A$186,'Operations Support'!A1764,Summary!$Q$110:$Q$186),0)</f>
        <v>0</v>
      </c>
      <c r="AK1764" s="688">
        <f t="shared" ca="1" si="406"/>
        <v>0</v>
      </c>
      <c r="AM1764" s="688">
        <f>IFERROR($H1764/SUMIF($A:$A,$A1764,$H:$H)*SUMIF(Summary!$A$230:$A$266,$A1764,Summary!$P$230:$P$266),0)</f>
        <v>0</v>
      </c>
      <c r="AN1764" s="688">
        <f>IFERROR($H1764/SUMIF($A:$A,$A1764,$H:$H)*(SUMIF(Summary!$A$230:$A$266,$A1764,Summary!$L$230:$L$266)+SUMIF(Summary!$A$281:$A$317,$A1764,Summary!$L$281:$L$317))-AM1764,0)</f>
        <v>0</v>
      </c>
      <c r="AO1764" s="688">
        <f>IFERROR($H1764/SUMIF($A:$A,$A1764,$H:$H)*SUMIF(Summary!$A$230:$A$266,$A1764,Summary!$Q$230:$Q$266),0)</f>
        <v>0</v>
      </c>
      <c r="AP1764" s="688">
        <f>IFERROR($H1764/SUMIF($A:$A,$A1764,$H:$H)*(SUMIF(Summary!$A$230:$A$266,$A1764,Summary!$L$230:$L$266)+SUMIF(Summary!$A$281:$A$317,$A1764,Summary!$L$281:$L$317))-AO1764,0)</f>
        <v>0</v>
      </c>
      <c r="AQ1764" s="306"/>
      <c r="AR1764" s="688">
        <f t="shared" ca="1" si="407"/>
        <v>0</v>
      </c>
      <c r="AS1764" s="688">
        <f t="shared" ca="1" si="408"/>
        <v>0</v>
      </c>
    </row>
    <row r="1765" spans="1:45" x14ac:dyDescent="0.2">
      <c r="A1765" s="423">
        <v>3644</v>
      </c>
      <c r="B1765" s="424">
        <v>4</v>
      </c>
      <c r="C1765" s="425" t="s">
        <v>317</v>
      </c>
      <c r="D1765" s="422">
        <f t="shared" si="409"/>
        <v>0</v>
      </c>
      <c r="E1765" s="422">
        <f t="shared" si="410"/>
        <v>0</v>
      </c>
      <c r="F1765" s="422">
        <f t="shared" si="411"/>
        <v>0</v>
      </c>
      <c r="G1765" s="422">
        <f t="shared" si="412"/>
        <v>0</v>
      </c>
      <c r="H1765" s="22">
        <f t="shared" si="413"/>
        <v>0</v>
      </c>
      <c r="I1765" s="116">
        <v>0</v>
      </c>
      <c r="J1765" s="116">
        <v>0</v>
      </c>
      <c r="K1765" s="116">
        <v>0</v>
      </c>
      <c r="L1765" s="116">
        <v>0</v>
      </c>
      <c r="M1765" s="22">
        <f t="shared" si="414"/>
        <v>0</v>
      </c>
      <c r="N1765" s="116">
        <v>0</v>
      </c>
      <c r="O1765" s="116">
        <v>0</v>
      </c>
      <c r="P1765" s="116">
        <v>0</v>
      </c>
      <c r="Q1765" s="116">
        <v>0</v>
      </c>
      <c r="R1765" s="22">
        <f t="shared" si="415"/>
        <v>0</v>
      </c>
      <c r="S1765" s="116">
        <v>0</v>
      </c>
      <c r="T1765" s="116">
        <v>0</v>
      </c>
      <c r="U1765" s="116">
        <v>0</v>
      </c>
      <c r="V1765" s="116">
        <v>0</v>
      </c>
      <c r="W1765" s="22">
        <f t="shared" si="416"/>
        <v>0</v>
      </c>
      <c r="X1765" s="22">
        <f t="shared" si="417"/>
        <v>0</v>
      </c>
      <c r="Y1765" s="22">
        <f ca="1">OFFSET('Cost Study'!$B$7,'Operations Support'!$C1765,'Operations Support'!$B1765)*$H1765</f>
        <v>0</v>
      </c>
      <c r="Z1765" s="23">
        <f ca="1">Y1765*'Cost Study'!$B$31</f>
        <v>0</v>
      </c>
      <c r="AA1765" s="23">
        <f ca="1">IF(A1765=10298,1.51,1)*IF($B1765&lt;3,$D1765*'Cost Study'!$B$32*OFFSET('Cost Study'!$B$7,'Operations Support'!$C1765,'Operations Support'!$B1765),0)</f>
        <v>0</v>
      </c>
      <c r="AB1765" s="24">
        <f ca="1">AA1765*'Cost Study'!$B$31</f>
        <v>0</v>
      </c>
      <c r="AC1765" s="23">
        <f ca="1">Y1765*'Cost Study'!$B$31</f>
        <v>0</v>
      </c>
      <c r="AD1765" s="24">
        <f ca="1">AA1765*'Cost Study'!$B$31</f>
        <v>0</v>
      </c>
      <c r="AE1765" s="377">
        <f t="shared" ca="1" si="418"/>
        <v>0</v>
      </c>
      <c r="AF1765" s="377">
        <f t="shared" ca="1" si="419"/>
        <v>0</v>
      </c>
      <c r="AH1765" s="688">
        <f>IFERROR($H1765/SUMIF($A:$A,$A1765,$H:$H)*SUMIF(Summary!$A$110:$A$186,$A1765,Summary!$P$110:$P$186),0)</f>
        <v>0</v>
      </c>
      <c r="AI1765" s="689">
        <f t="shared" ca="1" si="405"/>
        <v>0</v>
      </c>
      <c r="AJ1765" s="688">
        <f>IFERROR(H1765/SUMIF(A:A,A1765,H:H)*SUMIF(Summary!$A$110:$A$186,'Operations Support'!A1765,Summary!$Q$110:$Q$186),0)</f>
        <v>0</v>
      </c>
      <c r="AK1765" s="688">
        <f t="shared" ca="1" si="406"/>
        <v>0</v>
      </c>
      <c r="AM1765" s="688">
        <f>IFERROR($H1765/SUMIF($A:$A,$A1765,$H:$H)*SUMIF(Summary!$A$230:$A$266,$A1765,Summary!$P$230:$P$266),0)</f>
        <v>0</v>
      </c>
      <c r="AN1765" s="688">
        <f>IFERROR($H1765/SUMIF($A:$A,$A1765,$H:$H)*(SUMIF(Summary!$A$230:$A$266,$A1765,Summary!$L$230:$L$266)+SUMIF(Summary!$A$281:$A$317,$A1765,Summary!$L$281:$L$317))-AM1765,0)</f>
        <v>0</v>
      </c>
      <c r="AO1765" s="688">
        <f>IFERROR($H1765/SUMIF($A:$A,$A1765,$H:$H)*SUMIF(Summary!$A$230:$A$266,$A1765,Summary!$Q$230:$Q$266),0)</f>
        <v>0</v>
      </c>
      <c r="AP1765" s="688">
        <f>IFERROR($H1765/SUMIF($A:$A,$A1765,$H:$H)*(SUMIF(Summary!$A$230:$A$266,$A1765,Summary!$L$230:$L$266)+SUMIF(Summary!$A$281:$A$317,$A1765,Summary!$L$281:$L$317))-AO1765,0)</f>
        <v>0</v>
      </c>
      <c r="AQ1765" s="306"/>
      <c r="AR1765" s="688">
        <f t="shared" ca="1" si="407"/>
        <v>0</v>
      </c>
      <c r="AS1765" s="688">
        <f t="shared" ca="1" si="408"/>
        <v>0</v>
      </c>
    </row>
    <row r="1766" spans="1:45" x14ac:dyDescent="0.2">
      <c r="A1766" s="423">
        <v>3644</v>
      </c>
      <c r="B1766" s="424">
        <v>4</v>
      </c>
      <c r="C1766" s="425" t="s">
        <v>318</v>
      </c>
      <c r="D1766" s="422">
        <f t="shared" si="409"/>
        <v>13</v>
      </c>
      <c r="E1766" s="422">
        <f t="shared" si="410"/>
        <v>0</v>
      </c>
      <c r="F1766" s="422">
        <f t="shared" si="411"/>
        <v>11</v>
      </c>
      <c r="G1766" s="422">
        <f t="shared" si="412"/>
        <v>0</v>
      </c>
      <c r="H1766" s="22">
        <f t="shared" si="413"/>
        <v>24</v>
      </c>
      <c r="I1766" s="116">
        <v>8</v>
      </c>
      <c r="J1766" s="116">
        <v>0</v>
      </c>
      <c r="K1766" s="116">
        <v>7</v>
      </c>
      <c r="L1766" s="116">
        <v>0</v>
      </c>
      <c r="M1766" s="22">
        <f t="shared" si="414"/>
        <v>15</v>
      </c>
      <c r="N1766" s="116">
        <v>5</v>
      </c>
      <c r="O1766" s="116">
        <v>0</v>
      </c>
      <c r="P1766" s="116">
        <v>4</v>
      </c>
      <c r="Q1766" s="116">
        <v>0</v>
      </c>
      <c r="R1766" s="22">
        <f t="shared" si="415"/>
        <v>9</v>
      </c>
      <c r="S1766" s="116">
        <v>0</v>
      </c>
      <c r="T1766" s="116">
        <v>0</v>
      </c>
      <c r="U1766" s="116">
        <v>0</v>
      </c>
      <c r="V1766" s="116">
        <v>0</v>
      </c>
      <c r="W1766" s="22">
        <f t="shared" si="416"/>
        <v>0</v>
      </c>
      <c r="X1766" s="22">
        <f t="shared" si="417"/>
        <v>1.3333333333333333</v>
      </c>
      <c r="Y1766" s="22">
        <f ca="1">OFFSET('Cost Study'!$B$7,'Operations Support'!$C1766,'Operations Support'!$B1766)*$H1766</f>
        <v>277.20000000000005</v>
      </c>
      <c r="Z1766" s="23">
        <f ca="1">Y1766*'Cost Study'!$B$31</f>
        <v>15482.154974279405</v>
      </c>
      <c r="AA1766" s="23">
        <f ca="1">IF(A1766=10298,1.51,1)*IF($B1766&lt;3,$D1766*'Cost Study'!$B$32*OFFSET('Cost Study'!$B$7,'Operations Support'!$C1766,'Operations Support'!$B1766),0)</f>
        <v>0</v>
      </c>
      <c r="AB1766" s="24">
        <f ca="1">AA1766*'Cost Study'!$B$31</f>
        <v>0</v>
      </c>
      <c r="AC1766" s="23">
        <f ca="1">Y1766*'Cost Study'!$B$31</f>
        <v>15482.154974279405</v>
      </c>
      <c r="AD1766" s="24">
        <f ca="1">AA1766*'Cost Study'!$B$31</f>
        <v>0</v>
      </c>
      <c r="AE1766" s="377">
        <f t="shared" ca="1" si="418"/>
        <v>15482.154974279405</v>
      </c>
      <c r="AF1766" s="377">
        <f t="shared" ca="1" si="419"/>
        <v>15482.154974279405</v>
      </c>
      <c r="AH1766" s="688">
        <f>IFERROR($H1766/SUMIF($A:$A,$A1766,$H:$H)*SUMIF(Summary!$A$110:$A$186,$A1766,Summary!$P$110:$P$186),0)</f>
        <v>781.61447410786582</v>
      </c>
      <c r="AI1766" s="689">
        <f t="shared" ca="1" si="405"/>
        <v>14700.540500171539</v>
      </c>
      <c r="AJ1766" s="688">
        <f>IFERROR(H1766/SUMIF(A:A,A1766,H:H)*SUMIF(Summary!$A$110:$A$186,'Operations Support'!A1766,Summary!$Q$110:$Q$186),0)</f>
        <v>786.87026148361406</v>
      </c>
      <c r="AK1766" s="688">
        <f t="shared" ca="1" si="406"/>
        <v>14695.28471279579</v>
      </c>
      <c r="AM1766" s="688">
        <f>IFERROR($H1766/SUMIF($A:$A,$A1766,$H:$H)*SUMIF(Summary!$A$230:$A$266,$A1766,Summary!$P$230:$P$266),0)</f>
        <v>147.88255042951087</v>
      </c>
      <c r="AN1766" s="688">
        <f>IFERROR($H1766/SUMIF($A:$A,$A1766,$H:$H)*(SUMIF(Summary!$A$230:$A$266,$A1766,Summary!$L$230:$L$266)+SUMIF(Summary!$A$281:$A$317,$A1766,Summary!$L$281:$L$317))-AM1766,0)</f>
        <v>514.05621748916565</v>
      </c>
      <c r="AO1766" s="688">
        <f>IFERROR($H1766/SUMIF($A:$A,$A1766,$H:$H)*SUMIF(Summary!$A$230:$A$266,$A1766,Summary!$Q$230:$Q$266),0)</f>
        <v>148.87695274342403</v>
      </c>
      <c r="AP1766" s="688">
        <f>IFERROR($H1766/SUMIF($A:$A,$A1766,$H:$H)*(SUMIF(Summary!$A$230:$A$266,$A1766,Summary!$L$230:$L$266)+SUMIF(Summary!$A$281:$A$317,$A1766,Summary!$L$281:$L$317))-AO1766,0)</f>
        <v>513.06181517525249</v>
      </c>
      <c r="AQ1766" s="306"/>
      <c r="AR1766" s="688">
        <f t="shared" ca="1" si="407"/>
        <v>15214.596717660705</v>
      </c>
      <c r="AS1766" s="688">
        <f t="shared" ca="1" si="408"/>
        <v>15208.346527971044</v>
      </c>
    </row>
    <row r="1767" spans="1:45" x14ac:dyDescent="0.2">
      <c r="A1767" s="423">
        <v>3644</v>
      </c>
      <c r="B1767" s="424">
        <v>4</v>
      </c>
      <c r="C1767" s="425" t="s">
        <v>319</v>
      </c>
      <c r="D1767" s="422">
        <f t="shared" si="409"/>
        <v>0</v>
      </c>
      <c r="E1767" s="422">
        <f t="shared" si="410"/>
        <v>0</v>
      </c>
      <c r="F1767" s="422">
        <f t="shared" si="411"/>
        <v>0</v>
      </c>
      <c r="G1767" s="422">
        <f t="shared" si="412"/>
        <v>0</v>
      </c>
      <c r="H1767" s="22">
        <f t="shared" si="413"/>
        <v>0</v>
      </c>
      <c r="I1767" s="116">
        <v>0</v>
      </c>
      <c r="J1767" s="116">
        <v>0</v>
      </c>
      <c r="K1767" s="116">
        <v>0</v>
      </c>
      <c r="L1767" s="116">
        <v>0</v>
      </c>
      <c r="M1767" s="22">
        <f t="shared" si="414"/>
        <v>0</v>
      </c>
      <c r="N1767" s="116">
        <v>0</v>
      </c>
      <c r="O1767" s="116">
        <v>0</v>
      </c>
      <c r="P1767" s="116">
        <v>0</v>
      </c>
      <c r="Q1767" s="116">
        <v>0</v>
      </c>
      <c r="R1767" s="22">
        <f t="shared" si="415"/>
        <v>0</v>
      </c>
      <c r="S1767" s="116">
        <v>0</v>
      </c>
      <c r="T1767" s="116">
        <v>0</v>
      </c>
      <c r="U1767" s="116">
        <v>0</v>
      </c>
      <c r="V1767" s="116">
        <v>0</v>
      </c>
      <c r="W1767" s="22">
        <f t="shared" si="416"/>
        <v>0</v>
      </c>
      <c r="X1767" s="22">
        <f t="shared" si="417"/>
        <v>0</v>
      </c>
      <c r="Y1767" s="22">
        <f ca="1">OFFSET('Cost Study'!$B$7,'Operations Support'!$C1767,'Operations Support'!$B1767)*$H1767</f>
        <v>0</v>
      </c>
      <c r="Z1767" s="23">
        <f ca="1">Y1767*'Cost Study'!$B$31</f>
        <v>0</v>
      </c>
      <c r="AA1767" s="23">
        <f ca="1">IF(A1767=10298,1.51,1)*IF($B1767&lt;3,$D1767*'Cost Study'!$B$32*OFFSET('Cost Study'!$B$7,'Operations Support'!$C1767,'Operations Support'!$B1767),0)</f>
        <v>0</v>
      </c>
      <c r="AB1767" s="24">
        <f ca="1">AA1767*'Cost Study'!$B$31</f>
        <v>0</v>
      </c>
      <c r="AC1767" s="23">
        <f ca="1">Y1767*'Cost Study'!$B$31</f>
        <v>0</v>
      </c>
      <c r="AD1767" s="24">
        <f ca="1">AA1767*'Cost Study'!$B$31</f>
        <v>0</v>
      </c>
      <c r="AE1767" s="377">
        <f t="shared" ca="1" si="418"/>
        <v>0</v>
      </c>
      <c r="AF1767" s="377">
        <f t="shared" ca="1" si="419"/>
        <v>0</v>
      </c>
      <c r="AH1767" s="688">
        <f>IFERROR($H1767/SUMIF($A:$A,$A1767,$H:$H)*SUMIF(Summary!$A$110:$A$186,$A1767,Summary!$P$110:$P$186),0)</f>
        <v>0</v>
      </c>
      <c r="AI1767" s="689">
        <f t="shared" ca="1" si="405"/>
        <v>0</v>
      </c>
      <c r="AJ1767" s="688">
        <f>IFERROR(H1767/SUMIF(A:A,A1767,H:H)*SUMIF(Summary!$A$110:$A$186,'Operations Support'!A1767,Summary!$Q$110:$Q$186),0)</f>
        <v>0</v>
      </c>
      <c r="AK1767" s="688">
        <f t="shared" ca="1" si="406"/>
        <v>0</v>
      </c>
      <c r="AM1767" s="688">
        <f>IFERROR($H1767/SUMIF($A:$A,$A1767,$H:$H)*SUMIF(Summary!$A$230:$A$266,$A1767,Summary!$P$230:$P$266),0)</f>
        <v>0</v>
      </c>
      <c r="AN1767" s="688">
        <f>IFERROR($H1767/SUMIF($A:$A,$A1767,$H:$H)*(SUMIF(Summary!$A$230:$A$266,$A1767,Summary!$L$230:$L$266)+SUMIF(Summary!$A$281:$A$317,$A1767,Summary!$L$281:$L$317))-AM1767,0)</f>
        <v>0</v>
      </c>
      <c r="AO1767" s="688">
        <f>IFERROR($H1767/SUMIF($A:$A,$A1767,$H:$H)*SUMIF(Summary!$A$230:$A$266,$A1767,Summary!$Q$230:$Q$266),0)</f>
        <v>0</v>
      </c>
      <c r="AP1767" s="688">
        <f>IFERROR($H1767/SUMIF($A:$A,$A1767,$H:$H)*(SUMIF(Summary!$A$230:$A$266,$A1767,Summary!$L$230:$L$266)+SUMIF(Summary!$A$281:$A$317,$A1767,Summary!$L$281:$L$317))-AO1767,0)</f>
        <v>0</v>
      </c>
      <c r="AQ1767" s="306"/>
      <c r="AR1767" s="688">
        <f t="shared" ca="1" si="407"/>
        <v>0</v>
      </c>
      <c r="AS1767" s="688">
        <f t="shared" ca="1" si="408"/>
        <v>0</v>
      </c>
    </row>
    <row r="1768" spans="1:45" x14ac:dyDescent="0.2">
      <c r="A1768" s="423">
        <v>3644</v>
      </c>
      <c r="B1768" s="424">
        <v>4</v>
      </c>
      <c r="C1768" s="425" t="s">
        <v>320</v>
      </c>
      <c r="D1768" s="422">
        <f t="shared" si="409"/>
        <v>0</v>
      </c>
      <c r="E1768" s="422">
        <f t="shared" si="410"/>
        <v>0</v>
      </c>
      <c r="F1768" s="422">
        <f t="shared" si="411"/>
        <v>0</v>
      </c>
      <c r="G1768" s="422">
        <f t="shared" si="412"/>
        <v>0</v>
      </c>
      <c r="H1768" s="22">
        <f t="shared" si="413"/>
        <v>0</v>
      </c>
      <c r="I1768" s="116">
        <v>0</v>
      </c>
      <c r="J1768" s="116">
        <v>0</v>
      </c>
      <c r="K1768" s="116">
        <v>0</v>
      </c>
      <c r="L1768" s="116">
        <v>0</v>
      </c>
      <c r="M1768" s="22">
        <f t="shared" si="414"/>
        <v>0</v>
      </c>
      <c r="N1768" s="116">
        <v>0</v>
      </c>
      <c r="O1768" s="116">
        <v>0</v>
      </c>
      <c r="P1768" s="116">
        <v>0</v>
      </c>
      <c r="Q1768" s="116">
        <v>0</v>
      </c>
      <c r="R1768" s="22">
        <f t="shared" si="415"/>
        <v>0</v>
      </c>
      <c r="S1768" s="116">
        <v>0</v>
      </c>
      <c r="T1768" s="116">
        <v>0</v>
      </c>
      <c r="U1768" s="116">
        <v>0</v>
      </c>
      <c r="V1768" s="116">
        <v>0</v>
      </c>
      <c r="W1768" s="22">
        <f t="shared" si="416"/>
        <v>0</v>
      </c>
      <c r="X1768" s="22">
        <f t="shared" si="417"/>
        <v>0</v>
      </c>
      <c r="Y1768" s="22">
        <f ca="1">OFFSET('Cost Study'!$B$7,'Operations Support'!$C1768,'Operations Support'!$B1768)*$H1768</f>
        <v>0</v>
      </c>
      <c r="Z1768" s="23">
        <f ca="1">Y1768*'Cost Study'!$B$31</f>
        <v>0</v>
      </c>
      <c r="AA1768" s="23">
        <f ca="1">IF(A1768=10298,1.51,1)*IF($B1768&lt;3,$D1768*'Cost Study'!$B$32*OFFSET('Cost Study'!$B$7,'Operations Support'!$C1768,'Operations Support'!$B1768),0)</f>
        <v>0</v>
      </c>
      <c r="AB1768" s="24">
        <f ca="1">AA1768*'Cost Study'!$B$31</f>
        <v>0</v>
      </c>
      <c r="AC1768" s="23">
        <f ca="1">Y1768*'Cost Study'!$B$31</f>
        <v>0</v>
      </c>
      <c r="AD1768" s="24">
        <f ca="1">AA1768*'Cost Study'!$B$31</f>
        <v>0</v>
      </c>
      <c r="AE1768" s="377">
        <f t="shared" ca="1" si="418"/>
        <v>0</v>
      </c>
      <c r="AF1768" s="377">
        <f t="shared" ca="1" si="419"/>
        <v>0</v>
      </c>
      <c r="AH1768" s="688">
        <f>IFERROR($H1768/SUMIF($A:$A,$A1768,$H:$H)*SUMIF(Summary!$A$110:$A$186,$A1768,Summary!$P$110:$P$186),0)</f>
        <v>0</v>
      </c>
      <c r="AI1768" s="689">
        <f t="shared" ca="1" si="405"/>
        <v>0</v>
      </c>
      <c r="AJ1768" s="688">
        <f>IFERROR(H1768/SUMIF(A:A,A1768,H:H)*SUMIF(Summary!$A$110:$A$186,'Operations Support'!A1768,Summary!$Q$110:$Q$186),0)</f>
        <v>0</v>
      </c>
      <c r="AK1768" s="688">
        <f t="shared" ca="1" si="406"/>
        <v>0</v>
      </c>
      <c r="AM1768" s="688">
        <f>IFERROR($H1768/SUMIF($A:$A,$A1768,$H:$H)*SUMIF(Summary!$A$230:$A$266,$A1768,Summary!$P$230:$P$266),0)</f>
        <v>0</v>
      </c>
      <c r="AN1768" s="688">
        <f>IFERROR($H1768/SUMIF($A:$A,$A1768,$H:$H)*(SUMIF(Summary!$A$230:$A$266,$A1768,Summary!$L$230:$L$266)+SUMIF(Summary!$A$281:$A$317,$A1768,Summary!$L$281:$L$317))-AM1768,0)</f>
        <v>0</v>
      </c>
      <c r="AO1768" s="688">
        <f>IFERROR($H1768/SUMIF($A:$A,$A1768,$H:$H)*SUMIF(Summary!$A$230:$A$266,$A1768,Summary!$Q$230:$Q$266),0)</f>
        <v>0</v>
      </c>
      <c r="AP1768" s="688">
        <f>IFERROR($H1768/SUMIF($A:$A,$A1768,$H:$H)*(SUMIF(Summary!$A$230:$A$266,$A1768,Summary!$L$230:$L$266)+SUMIF(Summary!$A$281:$A$317,$A1768,Summary!$L$281:$L$317))-AO1768,0)</f>
        <v>0</v>
      </c>
      <c r="AQ1768" s="306"/>
      <c r="AR1768" s="688">
        <f t="shared" ca="1" si="407"/>
        <v>0</v>
      </c>
      <c r="AS1768" s="688">
        <f t="shared" ca="1" si="408"/>
        <v>0</v>
      </c>
    </row>
    <row r="1769" spans="1:45" x14ac:dyDescent="0.2">
      <c r="A1769" s="423">
        <v>3644</v>
      </c>
      <c r="B1769" s="424">
        <v>5</v>
      </c>
      <c r="C1769" s="425" t="s">
        <v>300</v>
      </c>
      <c r="D1769" s="422">
        <f t="shared" si="409"/>
        <v>0</v>
      </c>
      <c r="E1769" s="422">
        <f t="shared" si="410"/>
        <v>0</v>
      </c>
      <c r="F1769" s="422">
        <f t="shared" si="411"/>
        <v>0</v>
      </c>
      <c r="G1769" s="422">
        <f t="shared" si="412"/>
        <v>0</v>
      </c>
      <c r="H1769" s="22">
        <f t="shared" si="413"/>
        <v>0</v>
      </c>
      <c r="I1769" s="116">
        <v>0</v>
      </c>
      <c r="J1769" s="116">
        <v>0</v>
      </c>
      <c r="K1769" s="116">
        <v>0</v>
      </c>
      <c r="L1769" s="116">
        <v>0</v>
      </c>
      <c r="M1769" s="22">
        <f t="shared" si="414"/>
        <v>0</v>
      </c>
      <c r="N1769" s="116">
        <v>0</v>
      </c>
      <c r="O1769" s="116">
        <v>0</v>
      </c>
      <c r="P1769" s="116">
        <v>0</v>
      </c>
      <c r="Q1769" s="116">
        <v>0</v>
      </c>
      <c r="R1769" s="22">
        <f t="shared" si="415"/>
        <v>0</v>
      </c>
      <c r="S1769" s="116">
        <v>0</v>
      </c>
      <c r="T1769" s="116">
        <v>0</v>
      </c>
      <c r="U1769" s="116">
        <v>0</v>
      </c>
      <c r="V1769" s="116">
        <v>0</v>
      </c>
      <c r="W1769" s="22">
        <f t="shared" si="416"/>
        <v>0</v>
      </c>
      <c r="X1769" s="22">
        <f t="shared" si="417"/>
        <v>0</v>
      </c>
      <c r="Y1769" s="22">
        <f ca="1">OFFSET('Cost Study'!$B$7,'Operations Support'!$C1769,'Operations Support'!$B1769)*$H1769</f>
        <v>0</v>
      </c>
      <c r="Z1769" s="23">
        <f ca="1">Y1769*'Cost Study'!$B$31</f>
        <v>0</v>
      </c>
      <c r="AA1769" s="23">
        <f ca="1">IF(A1769=10298,1.51,1)*IF($B1769&lt;3,$D1769*'Cost Study'!$B$32*OFFSET('Cost Study'!$B$7,'Operations Support'!$C1769,'Operations Support'!$B1769),0)</f>
        <v>0</v>
      </c>
      <c r="AB1769" s="24">
        <f ca="1">AA1769*'Cost Study'!$B$31</f>
        <v>0</v>
      </c>
      <c r="AC1769" s="23">
        <f ca="1">Y1769*'Cost Study'!$B$31</f>
        <v>0</v>
      </c>
      <c r="AD1769" s="24">
        <f ca="1">AA1769*'Cost Study'!$B$31</f>
        <v>0</v>
      </c>
      <c r="AE1769" s="377">
        <f t="shared" ca="1" si="418"/>
        <v>0</v>
      </c>
      <c r="AF1769" s="377">
        <f t="shared" ca="1" si="419"/>
        <v>0</v>
      </c>
      <c r="AH1769" s="688">
        <f>IFERROR($H1769/SUMIF($A:$A,$A1769,$H:$H)*SUMIF(Summary!$A$110:$A$186,$A1769,Summary!$P$110:$P$186),0)</f>
        <v>0</v>
      </c>
      <c r="AI1769" s="689">
        <f t="shared" ca="1" si="405"/>
        <v>0</v>
      </c>
      <c r="AJ1769" s="688">
        <f>IFERROR(H1769/SUMIF(A:A,A1769,H:H)*SUMIF(Summary!$A$110:$A$186,'Operations Support'!A1769,Summary!$Q$110:$Q$186),0)</f>
        <v>0</v>
      </c>
      <c r="AK1769" s="688">
        <f t="shared" ca="1" si="406"/>
        <v>0</v>
      </c>
      <c r="AM1769" s="688">
        <f>IFERROR($H1769/SUMIF($A:$A,$A1769,$H:$H)*SUMIF(Summary!$A$230:$A$266,$A1769,Summary!$P$230:$P$266),0)</f>
        <v>0</v>
      </c>
      <c r="AN1769" s="688">
        <f>IFERROR($H1769/SUMIF($A:$A,$A1769,$H:$H)*(SUMIF(Summary!$A$230:$A$266,$A1769,Summary!$L$230:$L$266)+SUMIF(Summary!$A$281:$A$317,$A1769,Summary!$L$281:$L$317))-AM1769,0)</f>
        <v>0</v>
      </c>
      <c r="AO1769" s="688">
        <f>IFERROR($H1769/SUMIF($A:$A,$A1769,$H:$H)*SUMIF(Summary!$A$230:$A$266,$A1769,Summary!$Q$230:$Q$266),0)</f>
        <v>0</v>
      </c>
      <c r="AP1769" s="688">
        <f>IFERROR($H1769/SUMIF($A:$A,$A1769,$H:$H)*(SUMIF(Summary!$A$230:$A$266,$A1769,Summary!$L$230:$L$266)+SUMIF(Summary!$A$281:$A$317,$A1769,Summary!$L$281:$L$317))-AO1769,0)</f>
        <v>0</v>
      </c>
      <c r="AQ1769" s="306"/>
      <c r="AR1769" s="688">
        <f t="shared" ca="1" si="407"/>
        <v>0</v>
      </c>
      <c r="AS1769" s="688">
        <f t="shared" ca="1" si="408"/>
        <v>0</v>
      </c>
    </row>
    <row r="1770" spans="1:45" x14ac:dyDescent="0.2">
      <c r="A1770" s="423">
        <v>3644</v>
      </c>
      <c r="B1770" s="424">
        <v>5</v>
      </c>
      <c r="C1770" s="425" t="s">
        <v>301</v>
      </c>
      <c r="D1770" s="422">
        <f t="shared" si="409"/>
        <v>0</v>
      </c>
      <c r="E1770" s="422">
        <f t="shared" si="410"/>
        <v>0</v>
      </c>
      <c r="F1770" s="422">
        <f t="shared" si="411"/>
        <v>0</v>
      </c>
      <c r="G1770" s="422">
        <f t="shared" si="412"/>
        <v>0</v>
      </c>
      <c r="H1770" s="22">
        <f t="shared" si="413"/>
        <v>0</v>
      </c>
      <c r="I1770" s="116">
        <v>0</v>
      </c>
      <c r="J1770" s="116">
        <v>0</v>
      </c>
      <c r="K1770" s="116">
        <v>0</v>
      </c>
      <c r="L1770" s="116">
        <v>0</v>
      </c>
      <c r="M1770" s="22">
        <f t="shared" si="414"/>
        <v>0</v>
      </c>
      <c r="N1770" s="116">
        <v>0</v>
      </c>
      <c r="O1770" s="116">
        <v>0</v>
      </c>
      <c r="P1770" s="116">
        <v>0</v>
      </c>
      <c r="Q1770" s="116">
        <v>0</v>
      </c>
      <c r="R1770" s="22">
        <f t="shared" si="415"/>
        <v>0</v>
      </c>
      <c r="S1770" s="116">
        <v>0</v>
      </c>
      <c r="T1770" s="116">
        <v>0</v>
      </c>
      <c r="U1770" s="116">
        <v>0</v>
      </c>
      <c r="V1770" s="116">
        <v>0</v>
      </c>
      <c r="W1770" s="22">
        <f t="shared" si="416"/>
        <v>0</v>
      </c>
      <c r="X1770" s="22">
        <f t="shared" si="417"/>
        <v>0</v>
      </c>
      <c r="Y1770" s="22">
        <f ca="1">OFFSET('Cost Study'!$B$7,'Operations Support'!$C1770,'Operations Support'!$B1770)*$H1770</f>
        <v>0</v>
      </c>
      <c r="Z1770" s="23">
        <f ca="1">Y1770*'Cost Study'!$B$31</f>
        <v>0</v>
      </c>
      <c r="AA1770" s="23">
        <f ca="1">IF(A1770=10298,1.51,1)*IF($B1770&lt;3,$D1770*'Cost Study'!$B$32*OFFSET('Cost Study'!$B$7,'Operations Support'!$C1770,'Operations Support'!$B1770),0)</f>
        <v>0</v>
      </c>
      <c r="AB1770" s="24">
        <f ca="1">AA1770*'Cost Study'!$B$31</f>
        <v>0</v>
      </c>
      <c r="AC1770" s="23">
        <f ca="1">Y1770*'Cost Study'!$B$31</f>
        <v>0</v>
      </c>
      <c r="AD1770" s="24">
        <f ca="1">AA1770*'Cost Study'!$B$31</f>
        <v>0</v>
      </c>
      <c r="AE1770" s="377">
        <f t="shared" ca="1" si="418"/>
        <v>0</v>
      </c>
      <c r="AF1770" s="377">
        <f t="shared" ca="1" si="419"/>
        <v>0</v>
      </c>
      <c r="AH1770" s="688">
        <f>IFERROR($H1770/SUMIF($A:$A,$A1770,$H:$H)*SUMIF(Summary!$A$110:$A$186,$A1770,Summary!$P$110:$P$186),0)</f>
        <v>0</v>
      </c>
      <c r="AI1770" s="689">
        <f t="shared" ca="1" si="405"/>
        <v>0</v>
      </c>
      <c r="AJ1770" s="688">
        <f>IFERROR(H1770/SUMIF(A:A,A1770,H:H)*SUMIF(Summary!$A$110:$A$186,'Operations Support'!A1770,Summary!$Q$110:$Q$186),0)</f>
        <v>0</v>
      </c>
      <c r="AK1770" s="688">
        <f t="shared" ca="1" si="406"/>
        <v>0</v>
      </c>
      <c r="AM1770" s="688">
        <f>IFERROR($H1770/SUMIF($A:$A,$A1770,$H:$H)*SUMIF(Summary!$A$230:$A$266,$A1770,Summary!$P$230:$P$266),0)</f>
        <v>0</v>
      </c>
      <c r="AN1770" s="688">
        <f>IFERROR($H1770/SUMIF($A:$A,$A1770,$H:$H)*(SUMIF(Summary!$A$230:$A$266,$A1770,Summary!$L$230:$L$266)+SUMIF(Summary!$A$281:$A$317,$A1770,Summary!$L$281:$L$317))-AM1770,0)</f>
        <v>0</v>
      </c>
      <c r="AO1770" s="688">
        <f>IFERROR($H1770/SUMIF($A:$A,$A1770,$H:$H)*SUMIF(Summary!$A$230:$A$266,$A1770,Summary!$Q$230:$Q$266),0)</f>
        <v>0</v>
      </c>
      <c r="AP1770" s="688">
        <f>IFERROR($H1770/SUMIF($A:$A,$A1770,$H:$H)*(SUMIF(Summary!$A$230:$A$266,$A1770,Summary!$L$230:$L$266)+SUMIF(Summary!$A$281:$A$317,$A1770,Summary!$L$281:$L$317))-AO1770,0)</f>
        <v>0</v>
      </c>
      <c r="AQ1770" s="306"/>
      <c r="AR1770" s="688">
        <f t="shared" ca="1" si="407"/>
        <v>0</v>
      </c>
      <c r="AS1770" s="688">
        <f t="shared" ca="1" si="408"/>
        <v>0</v>
      </c>
    </row>
    <row r="1771" spans="1:45" x14ac:dyDescent="0.2">
      <c r="A1771" s="423">
        <v>3644</v>
      </c>
      <c r="B1771" s="424">
        <v>5</v>
      </c>
      <c r="C1771" s="425" t="s">
        <v>302</v>
      </c>
      <c r="D1771" s="422">
        <f t="shared" si="409"/>
        <v>0</v>
      </c>
      <c r="E1771" s="422">
        <f t="shared" si="410"/>
        <v>0</v>
      </c>
      <c r="F1771" s="422">
        <f t="shared" si="411"/>
        <v>0</v>
      </c>
      <c r="G1771" s="422">
        <f t="shared" si="412"/>
        <v>0</v>
      </c>
      <c r="H1771" s="22">
        <f t="shared" si="413"/>
        <v>0</v>
      </c>
      <c r="I1771" s="116">
        <v>0</v>
      </c>
      <c r="J1771" s="116">
        <v>0</v>
      </c>
      <c r="K1771" s="116">
        <v>0</v>
      </c>
      <c r="L1771" s="116">
        <v>0</v>
      </c>
      <c r="M1771" s="22">
        <f t="shared" si="414"/>
        <v>0</v>
      </c>
      <c r="N1771" s="116">
        <v>0</v>
      </c>
      <c r="O1771" s="116">
        <v>0</v>
      </c>
      <c r="P1771" s="116">
        <v>0</v>
      </c>
      <c r="Q1771" s="116">
        <v>0</v>
      </c>
      <c r="R1771" s="22">
        <f t="shared" si="415"/>
        <v>0</v>
      </c>
      <c r="S1771" s="116">
        <v>0</v>
      </c>
      <c r="T1771" s="116">
        <v>0</v>
      </c>
      <c r="U1771" s="116">
        <v>0</v>
      </c>
      <c r="V1771" s="116">
        <v>0</v>
      </c>
      <c r="W1771" s="22">
        <f t="shared" si="416"/>
        <v>0</v>
      </c>
      <c r="X1771" s="22">
        <f t="shared" si="417"/>
        <v>0</v>
      </c>
      <c r="Y1771" s="22">
        <f ca="1">OFFSET('Cost Study'!$B$7,'Operations Support'!$C1771,'Operations Support'!$B1771)*$H1771</f>
        <v>0</v>
      </c>
      <c r="Z1771" s="23">
        <f ca="1">Y1771*'Cost Study'!$B$31</f>
        <v>0</v>
      </c>
      <c r="AA1771" s="23">
        <f ca="1">IF(A1771=10298,1.51,1)*IF($B1771&lt;3,$D1771*'Cost Study'!$B$32*OFFSET('Cost Study'!$B$7,'Operations Support'!$C1771,'Operations Support'!$B1771),0)</f>
        <v>0</v>
      </c>
      <c r="AB1771" s="24">
        <f ca="1">AA1771*'Cost Study'!$B$31</f>
        <v>0</v>
      </c>
      <c r="AC1771" s="23">
        <f ca="1">Y1771*'Cost Study'!$B$31</f>
        <v>0</v>
      </c>
      <c r="AD1771" s="24">
        <f ca="1">AA1771*'Cost Study'!$B$31</f>
        <v>0</v>
      </c>
      <c r="AE1771" s="377">
        <f t="shared" ca="1" si="418"/>
        <v>0</v>
      </c>
      <c r="AF1771" s="377">
        <f t="shared" ca="1" si="419"/>
        <v>0</v>
      </c>
      <c r="AH1771" s="688">
        <f>IFERROR($H1771/SUMIF($A:$A,$A1771,$H:$H)*SUMIF(Summary!$A$110:$A$186,$A1771,Summary!$P$110:$P$186),0)</f>
        <v>0</v>
      </c>
      <c r="AI1771" s="689">
        <f t="shared" ca="1" si="405"/>
        <v>0</v>
      </c>
      <c r="AJ1771" s="688">
        <f>IFERROR(H1771/SUMIF(A:A,A1771,H:H)*SUMIF(Summary!$A$110:$A$186,'Operations Support'!A1771,Summary!$Q$110:$Q$186),0)</f>
        <v>0</v>
      </c>
      <c r="AK1771" s="688">
        <f t="shared" ca="1" si="406"/>
        <v>0</v>
      </c>
      <c r="AM1771" s="688">
        <f>IFERROR($H1771/SUMIF($A:$A,$A1771,$H:$H)*SUMIF(Summary!$A$230:$A$266,$A1771,Summary!$P$230:$P$266),0)</f>
        <v>0</v>
      </c>
      <c r="AN1771" s="688">
        <f>IFERROR($H1771/SUMIF($A:$A,$A1771,$H:$H)*(SUMIF(Summary!$A$230:$A$266,$A1771,Summary!$L$230:$L$266)+SUMIF(Summary!$A$281:$A$317,$A1771,Summary!$L$281:$L$317))-AM1771,0)</f>
        <v>0</v>
      </c>
      <c r="AO1771" s="688">
        <f>IFERROR($H1771/SUMIF($A:$A,$A1771,$H:$H)*SUMIF(Summary!$A$230:$A$266,$A1771,Summary!$Q$230:$Q$266),0)</f>
        <v>0</v>
      </c>
      <c r="AP1771" s="688">
        <f>IFERROR($H1771/SUMIF($A:$A,$A1771,$H:$H)*(SUMIF(Summary!$A$230:$A$266,$A1771,Summary!$L$230:$L$266)+SUMIF(Summary!$A$281:$A$317,$A1771,Summary!$L$281:$L$317))-AO1771,0)</f>
        <v>0</v>
      </c>
      <c r="AQ1771" s="306"/>
      <c r="AR1771" s="688">
        <f t="shared" ca="1" si="407"/>
        <v>0</v>
      </c>
      <c r="AS1771" s="688">
        <f t="shared" ca="1" si="408"/>
        <v>0</v>
      </c>
    </row>
    <row r="1772" spans="1:45" x14ac:dyDescent="0.2">
      <c r="A1772" s="423">
        <v>3644</v>
      </c>
      <c r="B1772" s="424">
        <v>5</v>
      </c>
      <c r="C1772" s="425" t="s">
        <v>303</v>
      </c>
      <c r="D1772" s="422">
        <f t="shared" si="409"/>
        <v>0</v>
      </c>
      <c r="E1772" s="422">
        <f t="shared" si="410"/>
        <v>0</v>
      </c>
      <c r="F1772" s="422">
        <f t="shared" si="411"/>
        <v>0</v>
      </c>
      <c r="G1772" s="422">
        <f t="shared" si="412"/>
        <v>0</v>
      </c>
      <c r="H1772" s="22">
        <f t="shared" si="413"/>
        <v>0</v>
      </c>
      <c r="I1772" s="116">
        <v>0</v>
      </c>
      <c r="J1772" s="116">
        <v>0</v>
      </c>
      <c r="K1772" s="116">
        <v>0</v>
      </c>
      <c r="L1772" s="116">
        <v>0</v>
      </c>
      <c r="M1772" s="22">
        <f t="shared" si="414"/>
        <v>0</v>
      </c>
      <c r="N1772" s="116">
        <v>0</v>
      </c>
      <c r="O1772" s="116">
        <v>0</v>
      </c>
      <c r="P1772" s="116">
        <v>0</v>
      </c>
      <c r="Q1772" s="116">
        <v>0</v>
      </c>
      <c r="R1772" s="22">
        <f t="shared" si="415"/>
        <v>0</v>
      </c>
      <c r="S1772" s="116">
        <v>0</v>
      </c>
      <c r="T1772" s="116">
        <v>0</v>
      </c>
      <c r="U1772" s="116">
        <v>0</v>
      </c>
      <c r="V1772" s="116">
        <v>0</v>
      </c>
      <c r="W1772" s="22">
        <f t="shared" si="416"/>
        <v>0</v>
      </c>
      <c r="X1772" s="22">
        <f t="shared" si="417"/>
        <v>0</v>
      </c>
      <c r="Y1772" s="22">
        <f ca="1">OFFSET('Cost Study'!$B$7,'Operations Support'!$C1772,'Operations Support'!$B1772)*$H1772</f>
        <v>0</v>
      </c>
      <c r="Z1772" s="23">
        <f ca="1">Y1772*'Cost Study'!$B$31</f>
        <v>0</v>
      </c>
      <c r="AA1772" s="23">
        <f ca="1">IF(A1772=10298,1.51,1)*IF($B1772&lt;3,$D1772*'Cost Study'!$B$32*OFFSET('Cost Study'!$B$7,'Operations Support'!$C1772,'Operations Support'!$B1772),0)</f>
        <v>0</v>
      </c>
      <c r="AB1772" s="24">
        <f ca="1">AA1772*'Cost Study'!$B$31</f>
        <v>0</v>
      </c>
      <c r="AC1772" s="23">
        <f ca="1">Y1772*'Cost Study'!$B$31</f>
        <v>0</v>
      </c>
      <c r="AD1772" s="24">
        <f ca="1">AA1772*'Cost Study'!$B$31</f>
        <v>0</v>
      </c>
      <c r="AE1772" s="377">
        <f t="shared" ca="1" si="418"/>
        <v>0</v>
      </c>
      <c r="AF1772" s="377">
        <f t="shared" ca="1" si="419"/>
        <v>0</v>
      </c>
      <c r="AH1772" s="688">
        <f>IFERROR($H1772/SUMIF($A:$A,$A1772,$H:$H)*SUMIF(Summary!$A$110:$A$186,$A1772,Summary!$P$110:$P$186),0)</f>
        <v>0</v>
      </c>
      <c r="AI1772" s="689">
        <f t="shared" ca="1" si="405"/>
        <v>0</v>
      </c>
      <c r="AJ1772" s="688">
        <f>IFERROR(H1772/SUMIF(A:A,A1772,H:H)*SUMIF(Summary!$A$110:$A$186,'Operations Support'!A1772,Summary!$Q$110:$Q$186),0)</f>
        <v>0</v>
      </c>
      <c r="AK1772" s="688">
        <f t="shared" ca="1" si="406"/>
        <v>0</v>
      </c>
      <c r="AM1772" s="688">
        <f>IFERROR($H1772/SUMIF($A:$A,$A1772,$H:$H)*SUMIF(Summary!$A$230:$A$266,$A1772,Summary!$P$230:$P$266),0)</f>
        <v>0</v>
      </c>
      <c r="AN1772" s="688">
        <f>IFERROR($H1772/SUMIF($A:$A,$A1772,$H:$H)*(SUMIF(Summary!$A$230:$A$266,$A1772,Summary!$L$230:$L$266)+SUMIF(Summary!$A$281:$A$317,$A1772,Summary!$L$281:$L$317))-AM1772,0)</f>
        <v>0</v>
      </c>
      <c r="AO1772" s="688">
        <f>IFERROR($H1772/SUMIF($A:$A,$A1772,$H:$H)*SUMIF(Summary!$A$230:$A$266,$A1772,Summary!$Q$230:$Q$266),0)</f>
        <v>0</v>
      </c>
      <c r="AP1772" s="688">
        <f>IFERROR($H1772/SUMIF($A:$A,$A1772,$H:$H)*(SUMIF(Summary!$A$230:$A$266,$A1772,Summary!$L$230:$L$266)+SUMIF(Summary!$A$281:$A$317,$A1772,Summary!$L$281:$L$317))-AO1772,0)</f>
        <v>0</v>
      </c>
      <c r="AQ1772" s="306"/>
      <c r="AR1772" s="688">
        <f t="shared" ca="1" si="407"/>
        <v>0</v>
      </c>
      <c r="AS1772" s="688">
        <f t="shared" ca="1" si="408"/>
        <v>0</v>
      </c>
    </row>
    <row r="1773" spans="1:45" x14ac:dyDescent="0.2">
      <c r="A1773" s="423">
        <v>3644</v>
      </c>
      <c r="B1773" s="424">
        <v>5</v>
      </c>
      <c r="C1773" s="425" t="s">
        <v>304</v>
      </c>
      <c r="D1773" s="422">
        <f t="shared" si="409"/>
        <v>0</v>
      </c>
      <c r="E1773" s="422">
        <f t="shared" si="410"/>
        <v>0</v>
      </c>
      <c r="F1773" s="422">
        <f t="shared" si="411"/>
        <v>0</v>
      </c>
      <c r="G1773" s="422">
        <f t="shared" si="412"/>
        <v>0</v>
      </c>
      <c r="H1773" s="22">
        <f t="shared" si="413"/>
        <v>0</v>
      </c>
      <c r="I1773" s="116">
        <v>0</v>
      </c>
      <c r="J1773" s="116">
        <v>0</v>
      </c>
      <c r="K1773" s="116">
        <v>0</v>
      </c>
      <c r="L1773" s="116">
        <v>0</v>
      </c>
      <c r="M1773" s="22">
        <f t="shared" si="414"/>
        <v>0</v>
      </c>
      <c r="N1773" s="116">
        <v>0</v>
      </c>
      <c r="O1773" s="116">
        <v>0</v>
      </c>
      <c r="P1773" s="116">
        <v>0</v>
      </c>
      <c r="Q1773" s="116">
        <v>0</v>
      </c>
      <c r="R1773" s="22">
        <f t="shared" si="415"/>
        <v>0</v>
      </c>
      <c r="S1773" s="116">
        <v>0</v>
      </c>
      <c r="T1773" s="116">
        <v>0</v>
      </c>
      <c r="U1773" s="116">
        <v>0</v>
      </c>
      <c r="V1773" s="116">
        <v>0</v>
      </c>
      <c r="W1773" s="22">
        <f t="shared" si="416"/>
        <v>0</v>
      </c>
      <c r="X1773" s="22">
        <f t="shared" si="417"/>
        <v>0</v>
      </c>
      <c r="Y1773" s="22">
        <f ca="1">OFFSET('Cost Study'!$B$7,'Operations Support'!$C1773,'Operations Support'!$B1773)*$H1773</f>
        <v>0</v>
      </c>
      <c r="Z1773" s="23">
        <f ca="1">Y1773*'Cost Study'!$B$31</f>
        <v>0</v>
      </c>
      <c r="AA1773" s="23">
        <f ca="1">IF(A1773=10298,1.51,1)*IF($B1773&lt;3,$D1773*'Cost Study'!$B$32*OFFSET('Cost Study'!$B$7,'Operations Support'!$C1773,'Operations Support'!$B1773),0)</f>
        <v>0</v>
      </c>
      <c r="AB1773" s="24">
        <f ca="1">AA1773*'Cost Study'!$B$31</f>
        <v>0</v>
      </c>
      <c r="AC1773" s="23">
        <f ca="1">Y1773*'Cost Study'!$B$31</f>
        <v>0</v>
      </c>
      <c r="AD1773" s="24">
        <f ca="1">AA1773*'Cost Study'!$B$31</f>
        <v>0</v>
      </c>
      <c r="AE1773" s="377">
        <f t="shared" ca="1" si="418"/>
        <v>0</v>
      </c>
      <c r="AF1773" s="377">
        <f t="shared" ca="1" si="419"/>
        <v>0</v>
      </c>
      <c r="AH1773" s="688">
        <f>IFERROR($H1773/SUMIF($A:$A,$A1773,$H:$H)*SUMIF(Summary!$A$110:$A$186,$A1773,Summary!$P$110:$P$186),0)</f>
        <v>0</v>
      </c>
      <c r="AI1773" s="689">
        <f t="shared" ca="1" si="405"/>
        <v>0</v>
      </c>
      <c r="AJ1773" s="688">
        <f>IFERROR(H1773/SUMIF(A:A,A1773,H:H)*SUMIF(Summary!$A$110:$A$186,'Operations Support'!A1773,Summary!$Q$110:$Q$186),0)</f>
        <v>0</v>
      </c>
      <c r="AK1773" s="688">
        <f t="shared" ca="1" si="406"/>
        <v>0</v>
      </c>
      <c r="AM1773" s="688">
        <f>IFERROR($H1773/SUMIF($A:$A,$A1773,$H:$H)*SUMIF(Summary!$A$230:$A$266,$A1773,Summary!$P$230:$P$266),0)</f>
        <v>0</v>
      </c>
      <c r="AN1773" s="688">
        <f>IFERROR($H1773/SUMIF($A:$A,$A1773,$H:$H)*(SUMIF(Summary!$A$230:$A$266,$A1773,Summary!$L$230:$L$266)+SUMIF(Summary!$A$281:$A$317,$A1773,Summary!$L$281:$L$317))-AM1773,0)</f>
        <v>0</v>
      </c>
      <c r="AO1773" s="688">
        <f>IFERROR($H1773/SUMIF($A:$A,$A1773,$H:$H)*SUMIF(Summary!$A$230:$A$266,$A1773,Summary!$Q$230:$Q$266),0)</f>
        <v>0</v>
      </c>
      <c r="AP1773" s="688">
        <f>IFERROR($H1773/SUMIF($A:$A,$A1773,$H:$H)*(SUMIF(Summary!$A$230:$A$266,$A1773,Summary!$L$230:$L$266)+SUMIF(Summary!$A$281:$A$317,$A1773,Summary!$L$281:$L$317))-AO1773,0)</f>
        <v>0</v>
      </c>
      <c r="AQ1773" s="306"/>
      <c r="AR1773" s="688">
        <f t="shared" ca="1" si="407"/>
        <v>0</v>
      </c>
      <c r="AS1773" s="688">
        <f t="shared" ca="1" si="408"/>
        <v>0</v>
      </c>
    </row>
    <row r="1774" spans="1:45" x14ac:dyDescent="0.2">
      <c r="A1774" s="423">
        <v>3644</v>
      </c>
      <c r="B1774" s="424">
        <v>5</v>
      </c>
      <c r="C1774" s="425" t="s">
        <v>305</v>
      </c>
      <c r="D1774" s="422">
        <f t="shared" si="409"/>
        <v>0</v>
      </c>
      <c r="E1774" s="422">
        <f t="shared" si="410"/>
        <v>0</v>
      </c>
      <c r="F1774" s="422">
        <f t="shared" si="411"/>
        <v>0</v>
      </c>
      <c r="G1774" s="422">
        <f t="shared" si="412"/>
        <v>0</v>
      </c>
      <c r="H1774" s="22">
        <f t="shared" si="413"/>
        <v>0</v>
      </c>
      <c r="I1774" s="116">
        <v>0</v>
      </c>
      <c r="J1774" s="116">
        <v>0</v>
      </c>
      <c r="K1774" s="116">
        <v>0</v>
      </c>
      <c r="L1774" s="116">
        <v>0</v>
      </c>
      <c r="M1774" s="22">
        <f t="shared" si="414"/>
        <v>0</v>
      </c>
      <c r="N1774" s="116">
        <v>0</v>
      </c>
      <c r="O1774" s="116">
        <v>0</v>
      </c>
      <c r="P1774" s="116">
        <v>0</v>
      </c>
      <c r="Q1774" s="116">
        <v>0</v>
      </c>
      <c r="R1774" s="22">
        <f t="shared" si="415"/>
        <v>0</v>
      </c>
      <c r="S1774" s="116">
        <v>0</v>
      </c>
      <c r="T1774" s="116">
        <v>0</v>
      </c>
      <c r="U1774" s="116">
        <v>0</v>
      </c>
      <c r="V1774" s="116">
        <v>0</v>
      </c>
      <c r="W1774" s="22">
        <f t="shared" si="416"/>
        <v>0</v>
      </c>
      <c r="X1774" s="22">
        <f t="shared" si="417"/>
        <v>0</v>
      </c>
      <c r="Y1774" s="22">
        <f ca="1">OFFSET('Cost Study'!$B$7,'Operations Support'!$C1774,'Operations Support'!$B1774)*$H1774</f>
        <v>0</v>
      </c>
      <c r="Z1774" s="23">
        <f ca="1">Y1774*'Cost Study'!$B$31</f>
        <v>0</v>
      </c>
      <c r="AA1774" s="23">
        <f ca="1">IF(A1774=10298,1.51,1)*IF($B1774&lt;3,$D1774*'Cost Study'!$B$32*OFFSET('Cost Study'!$B$7,'Operations Support'!$C1774,'Operations Support'!$B1774),0)</f>
        <v>0</v>
      </c>
      <c r="AB1774" s="24">
        <f ca="1">AA1774*'Cost Study'!$B$31</f>
        <v>0</v>
      </c>
      <c r="AC1774" s="23">
        <f ca="1">Y1774*'Cost Study'!$B$31</f>
        <v>0</v>
      </c>
      <c r="AD1774" s="24">
        <f ca="1">AA1774*'Cost Study'!$B$31</f>
        <v>0</v>
      </c>
      <c r="AE1774" s="377">
        <f t="shared" ca="1" si="418"/>
        <v>0</v>
      </c>
      <c r="AF1774" s="377">
        <f t="shared" ca="1" si="419"/>
        <v>0</v>
      </c>
      <c r="AH1774" s="688">
        <f>IFERROR($H1774/SUMIF($A:$A,$A1774,$H:$H)*SUMIF(Summary!$A$110:$A$186,$A1774,Summary!$P$110:$P$186),0)</f>
        <v>0</v>
      </c>
      <c r="AI1774" s="689">
        <f t="shared" ref="AI1774:AI1837" ca="1" si="420">Z1774+AB1774-AH1774</f>
        <v>0</v>
      </c>
      <c r="AJ1774" s="688">
        <f>IFERROR(H1774/SUMIF(A:A,A1774,H:H)*SUMIF(Summary!$A$110:$A$186,'Operations Support'!A1774,Summary!$Q$110:$Q$186),0)</f>
        <v>0</v>
      </c>
      <c r="AK1774" s="688">
        <f t="shared" ref="AK1774:AK1837" ca="1" si="421">AC1774+AD1774-AJ1774</f>
        <v>0</v>
      </c>
      <c r="AM1774" s="688">
        <f>IFERROR($H1774/SUMIF($A:$A,$A1774,$H:$H)*SUMIF(Summary!$A$230:$A$266,$A1774,Summary!$P$230:$P$266),0)</f>
        <v>0</v>
      </c>
      <c r="AN1774" s="688">
        <f>IFERROR($H1774/SUMIF($A:$A,$A1774,$H:$H)*(SUMIF(Summary!$A$230:$A$266,$A1774,Summary!$L$230:$L$266)+SUMIF(Summary!$A$281:$A$317,$A1774,Summary!$L$281:$L$317))-AM1774,0)</f>
        <v>0</v>
      </c>
      <c r="AO1774" s="688">
        <f>IFERROR($H1774/SUMIF($A:$A,$A1774,$H:$H)*SUMIF(Summary!$A$230:$A$266,$A1774,Summary!$Q$230:$Q$266),0)</f>
        <v>0</v>
      </c>
      <c r="AP1774" s="688">
        <f>IFERROR($H1774/SUMIF($A:$A,$A1774,$H:$H)*(SUMIF(Summary!$A$230:$A$266,$A1774,Summary!$L$230:$L$266)+SUMIF(Summary!$A$281:$A$317,$A1774,Summary!$L$281:$L$317))-AO1774,0)</f>
        <v>0</v>
      </c>
      <c r="AQ1774" s="306"/>
      <c r="AR1774" s="688">
        <f t="shared" ref="AR1774:AR1837" ca="1" si="422">AI1774+AN1774</f>
        <v>0</v>
      </c>
      <c r="AS1774" s="688">
        <f t="shared" ref="AS1774:AS1837" ca="1" si="423">AK1774+AP1774</f>
        <v>0</v>
      </c>
    </row>
    <row r="1775" spans="1:45" x14ac:dyDescent="0.2">
      <c r="A1775" s="423">
        <v>3644</v>
      </c>
      <c r="B1775" s="424">
        <v>5</v>
      </c>
      <c r="C1775" s="425" t="s">
        <v>306</v>
      </c>
      <c r="D1775" s="422">
        <f t="shared" si="409"/>
        <v>0</v>
      </c>
      <c r="E1775" s="422">
        <f t="shared" si="410"/>
        <v>0</v>
      </c>
      <c r="F1775" s="422">
        <f t="shared" si="411"/>
        <v>0</v>
      </c>
      <c r="G1775" s="422">
        <f t="shared" si="412"/>
        <v>0</v>
      </c>
      <c r="H1775" s="22">
        <f t="shared" si="413"/>
        <v>0</v>
      </c>
      <c r="I1775" s="116">
        <v>0</v>
      </c>
      <c r="J1775" s="116">
        <v>0</v>
      </c>
      <c r="K1775" s="116">
        <v>0</v>
      </c>
      <c r="L1775" s="116">
        <v>0</v>
      </c>
      <c r="M1775" s="22">
        <f t="shared" si="414"/>
        <v>0</v>
      </c>
      <c r="N1775" s="116">
        <v>0</v>
      </c>
      <c r="O1775" s="116">
        <v>0</v>
      </c>
      <c r="P1775" s="116">
        <v>0</v>
      </c>
      <c r="Q1775" s="116">
        <v>0</v>
      </c>
      <c r="R1775" s="22">
        <f t="shared" si="415"/>
        <v>0</v>
      </c>
      <c r="S1775" s="116">
        <v>0</v>
      </c>
      <c r="T1775" s="116">
        <v>0</v>
      </c>
      <c r="U1775" s="116">
        <v>0</v>
      </c>
      <c r="V1775" s="116">
        <v>0</v>
      </c>
      <c r="W1775" s="22">
        <f t="shared" si="416"/>
        <v>0</v>
      </c>
      <c r="X1775" s="22">
        <f t="shared" si="417"/>
        <v>0</v>
      </c>
      <c r="Y1775" s="22">
        <f ca="1">OFFSET('Cost Study'!$B$7,'Operations Support'!$C1775,'Operations Support'!$B1775)*$H1775</f>
        <v>0</v>
      </c>
      <c r="Z1775" s="23">
        <f ca="1">Y1775*'Cost Study'!$B$31</f>
        <v>0</v>
      </c>
      <c r="AA1775" s="23">
        <f ca="1">IF(A1775=10298,1.51,1)*IF($B1775&lt;3,$D1775*'Cost Study'!$B$32*OFFSET('Cost Study'!$B$7,'Operations Support'!$C1775,'Operations Support'!$B1775),0)</f>
        <v>0</v>
      </c>
      <c r="AB1775" s="24">
        <f ca="1">AA1775*'Cost Study'!$B$31</f>
        <v>0</v>
      </c>
      <c r="AC1775" s="23">
        <f ca="1">Y1775*'Cost Study'!$B$31</f>
        <v>0</v>
      </c>
      <c r="AD1775" s="24">
        <f ca="1">AA1775*'Cost Study'!$B$31</f>
        <v>0</v>
      </c>
      <c r="AE1775" s="377">
        <f t="shared" ca="1" si="418"/>
        <v>0</v>
      </c>
      <c r="AF1775" s="377">
        <f t="shared" ca="1" si="419"/>
        <v>0</v>
      </c>
      <c r="AH1775" s="688">
        <f>IFERROR($H1775/SUMIF($A:$A,$A1775,$H:$H)*SUMIF(Summary!$A$110:$A$186,$A1775,Summary!$P$110:$P$186),0)</f>
        <v>0</v>
      </c>
      <c r="AI1775" s="689">
        <f t="shared" ca="1" si="420"/>
        <v>0</v>
      </c>
      <c r="AJ1775" s="688">
        <f>IFERROR(H1775/SUMIF(A:A,A1775,H:H)*SUMIF(Summary!$A$110:$A$186,'Operations Support'!A1775,Summary!$Q$110:$Q$186),0)</f>
        <v>0</v>
      </c>
      <c r="AK1775" s="688">
        <f t="shared" ca="1" si="421"/>
        <v>0</v>
      </c>
      <c r="AM1775" s="688">
        <f>IFERROR($H1775/SUMIF($A:$A,$A1775,$H:$H)*SUMIF(Summary!$A$230:$A$266,$A1775,Summary!$P$230:$P$266),0)</f>
        <v>0</v>
      </c>
      <c r="AN1775" s="688">
        <f>IFERROR($H1775/SUMIF($A:$A,$A1775,$H:$H)*(SUMIF(Summary!$A$230:$A$266,$A1775,Summary!$L$230:$L$266)+SUMIF(Summary!$A$281:$A$317,$A1775,Summary!$L$281:$L$317))-AM1775,0)</f>
        <v>0</v>
      </c>
      <c r="AO1775" s="688">
        <f>IFERROR($H1775/SUMIF($A:$A,$A1775,$H:$H)*SUMIF(Summary!$A$230:$A$266,$A1775,Summary!$Q$230:$Q$266),0)</f>
        <v>0</v>
      </c>
      <c r="AP1775" s="688">
        <f>IFERROR($H1775/SUMIF($A:$A,$A1775,$H:$H)*(SUMIF(Summary!$A$230:$A$266,$A1775,Summary!$L$230:$L$266)+SUMIF(Summary!$A$281:$A$317,$A1775,Summary!$L$281:$L$317))-AO1775,0)</f>
        <v>0</v>
      </c>
      <c r="AQ1775" s="306"/>
      <c r="AR1775" s="688">
        <f t="shared" ca="1" si="422"/>
        <v>0</v>
      </c>
      <c r="AS1775" s="688">
        <f t="shared" ca="1" si="423"/>
        <v>0</v>
      </c>
    </row>
    <row r="1776" spans="1:45" x14ac:dyDescent="0.2">
      <c r="A1776" s="423">
        <v>3644</v>
      </c>
      <c r="B1776" s="424">
        <v>5</v>
      </c>
      <c r="C1776" s="425" t="s">
        <v>307</v>
      </c>
      <c r="D1776" s="422">
        <f t="shared" si="409"/>
        <v>10494</v>
      </c>
      <c r="E1776" s="422">
        <f t="shared" si="410"/>
        <v>0</v>
      </c>
      <c r="F1776" s="422">
        <f t="shared" si="411"/>
        <v>1679</v>
      </c>
      <c r="G1776" s="422">
        <f t="shared" si="412"/>
        <v>0</v>
      </c>
      <c r="H1776" s="22">
        <f t="shared" si="413"/>
        <v>12173</v>
      </c>
      <c r="I1776" s="116">
        <v>4963</v>
      </c>
      <c r="J1776" s="116">
        <v>0</v>
      </c>
      <c r="K1776" s="116">
        <v>622</v>
      </c>
      <c r="L1776" s="116">
        <v>0</v>
      </c>
      <c r="M1776" s="22">
        <f t="shared" si="414"/>
        <v>5585</v>
      </c>
      <c r="N1776" s="116">
        <v>5195</v>
      </c>
      <c r="O1776" s="116">
        <v>0</v>
      </c>
      <c r="P1776" s="116">
        <v>897</v>
      </c>
      <c r="Q1776" s="116">
        <v>0</v>
      </c>
      <c r="R1776" s="22">
        <f t="shared" si="415"/>
        <v>6092</v>
      </c>
      <c r="S1776" s="116">
        <v>336</v>
      </c>
      <c r="T1776" s="116">
        <v>0</v>
      </c>
      <c r="U1776" s="116">
        <v>160</v>
      </c>
      <c r="V1776" s="116">
        <v>0</v>
      </c>
      <c r="W1776" s="22">
        <f t="shared" si="416"/>
        <v>496</v>
      </c>
      <c r="X1776" s="22">
        <f t="shared" si="417"/>
        <v>507.20833333333331</v>
      </c>
      <c r="Y1776" s="22">
        <f ca="1">OFFSET('Cost Study'!$B$7,'Operations Support'!$C1776,'Operations Support'!$B1776)*$H1776</f>
        <v>60743.270000000004</v>
      </c>
      <c r="Z1776" s="23">
        <f ca="1">Y1776*'Cost Study'!$B$31</f>
        <v>3392628.8592514317</v>
      </c>
      <c r="AA1776" s="23">
        <f ca="1">IF(A1776=10298,1.51,1)*IF($B1776&lt;3,$D1776*'Cost Study'!$B$32*OFFSET('Cost Study'!$B$7,'Operations Support'!$C1776,'Operations Support'!$B1776),0)</f>
        <v>0</v>
      </c>
      <c r="AB1776" s="24">
        <f ca="1">AA1776*'Cost Study'!$B$31</f>
        <v>0</v>
      </c>
      <c r="AC1776" s="23">
        <f ca="1">Y1776*'Cost Study'!$B$31</f>
        <v>3392628.8592514317</v>
      </c>
      <c r="AD1776" s="24">
        <f ca="1">AA1776*'Cost Study'!$B$31</f>
        <v>0</v>
      </c>
      <c r="AE1776" s="377">
        <f t="shared" ca="1" si="418"/>
        <v>3392628.8592514317</v>
      </c>
      <c r="AF1776" s="377">
        <f t="shared" ca="1" si="419"/>
        <v>3392628.8592514317</v>
      </c>
      <c r="AH1776" s="688">
        <f>IFERROR($H1776/SUMIF($A:$A,$A1776,$H:$H)*SUMIF(Summary!$A$110:$A$186,$A1776,Summary!$P$110:$P$186),0)</f>
        <v>396441.37472146045</v>
      </c>
      <c r="AI1776" s="689">
        <f t="shared" ca="1" si="420"/>
        <v>2996187.4845299711</v>
      </c>
      <c r="AJ1776" s="688">
        <f>IFERROR(H1776/SUMIF(A:A,A1776,H:H)*SUMIF(Summary!$A$110:$A$186,'Operations Support'!A1776,Summary!$Q$110:$Q$186),0)</f>
        <v>399107.15387666808</v>
      </c>
      <c r="AK1776" s="688">
        <f t="shared" ca="1" si="421"/>
        <v>2993521.7053747633</v>
      </c>
      <c r="AM1776" s="688">
        <f>IFERROR($H1776/SUMIF($A:$A,$A1776,$H:$H)*SUMIF(Summary!$A$230:$A$266,$A1776,Summary!$P$230:$P$266),0)</f>
        <v>75007.261932434834</v>
      </c>
      <c r="AN1776" s="688">
        <f>IFERROR($H1776/SUMIF($A:$A,$A1776,$H:$H)*(SUMIF(Summary!$A$230:$A$266,$A1776,Summary!$L$230:$L$266)+SUMIF(Summary!$A$281:$A$317,$A1776,Summary!$L$281:$L$317))-AM1776,0)</f>
        <v>260733.5973123172</v>
      </c>
      <c r="AO1776" s="688">
        <f>IFERROR($H1776/SUMIF($A:$A,$A1776,$H:$H)*SUMIF(Summary!$A$230:$A$266,$A1776,Summary!$Q$230:$Q$266),0)</f>
        <v>75511.631072737538</v>
      </c>
      <c r="AP1776" s="688">
        <f>IFERROR($H1776/SUMIF($A:$A,$A1776,$H:$H)*(SUMIF(Summary!$A$230:$A$266,$A1776,Summary!$L$230:$L$266)+SUMIF(Summary!$A$281:$A$317,$A1776,Summary!$L$281:$L$317))-AO1776,0)</f>
        <v>260229.2281720145</v>
      </c>
      <c r="AQ1776" s="306"/>
      <c r="AR1776" s="688">
        <f t="shared" ca="1" si="422"/>
        <v>3256921.0818422884</v>
      </c>
      <c r="AS1776" s="688">
        <f t="shared" ca="1" si="423"/>
        <v>3253750.9335467778</v>
      </c>
    </row>
    <row r="1777" spans="1:45" x14ac:dyDescent="0.2">
      <c r="A1777" s="423">
        <v>3644</v>
      </c>
      <c r="B1777" s="424">
        <v>5</v>
      </c>
      <c r="C1777" s="425" t="s">
        <v>308</v>
      </c>
      <c r="D1777" s="422">
        <f t="shared" si="409"/>
        <v>0</v>
      </c>
      <c r="E1777" s="422">
        <f t="shared" si="410"/>
        <v>0</v>
      </c>
      <c r="F1777" s="422">
        <f t="shared" si="411"/>
        <v>0</v>
      </c>
      <c r="G1777" s="422">
        <f t="shared" si="412"/>
        <v>0</v>
      </c>
      <c r="H1777" s="22">
        <f t="shared" si="413"/>
        <v>0</v>
      </c>
      <c r="I1777" s="116">
        <v>0</v>
      </c>
      <c r="J1777" s="116">
        <v>0</v>
      </c>
      <c r="K1777" s="116">
        <v>0</v>
      </c>
      <c r="L1777" s="116">
        <v>0</v>
      </c>
      <c r="M1777" s="22">
        <f t="shared" si="414"/>
        <v>0</v>
      </c>
      <c r="N1777" s="116">
        <v>0</v>
      </c>
      <c r="O1777" s="116">
        <v>0</v>
      </c>
      <c r="P1777" s="116">
        <v>0</v>
      </c>
      <c r="Q1777" s="116">
        <v>0</v>
      </c>
      <c r="R1777" s="22">
        <f t="shared" si="415"/>
        <v>0</v>
      </c>
      <c r="S1777" s="116">
        <v>0</v>
      </c>
      <c r="T1777" s="116">
        <v>0</v>
      </c>
      <c r="U1777" s="116">
        <v>0</v>
      </c>
      <c r="V1777" s="116">
        <v>0</v>
      </c>
      <c r="W1777" s="22">
        <f t="shared" si="416"/>
        <v>0</v>
      </c>
      <c r="X1777" s="22">
        <f t="shared" si="417"/>
        <v>0</v>
      </c>
      <c r="Y1777" s="22">
        <f ca="1">OFFSET('Cost Study'!$B$7,'Operations Support'!$C1777,'Operations Support'!$B1777)*$H1777</f>
        <v>0</v>
      </c>
      <c r="Z1777" s="23">
        <f ca="1">Y1777*'Cost Study'!$B$31</f>
        <v>0</v>
      </c>
      <c r="AA1777" s="23">
        <f ca="1">IF(A1777=10298,1.51,1)*IF($B1777&lt;3,$D1777*'Cost Study'!$B$32*OFFSET('Cost Study'!$B$7,'Operations Support'!$C1777,'Operations Support'!$B1777),0)</f>
        <v>0</v>
      </c>
      <c r="AB1777" s="24">
        <f ca="1">AA1777*'Cost Study'!$B$31</f>
        <v>0</v>
      </c>
      <c r="AC1777" s="23">
        <f ca="1">Y1777*'Cost Study'!$B$31</f>
        <v>0</v>
      </c>
      <c r="AD1777" s="24">
        <f ca="1">AA1777*'Cost Study'!$B$31</f>
        <v>0</v>
      </c>
      <c r="AE1777" s="377">
        <f t="shared" ca="1" si="418"/>
        <v>0</v>
      </c>
      <c r="AF1777" s="377">
        <f t="shared" ca="1" si="419"/>
        <v>0</v>
      </c>
      <c r="AH1777" s="688">
        <f>IFERROR($H1777/SUMIF($A:$A,$A1777,$H:$H)*SUMIF(Summary!$A$110:$A$186,$A1777,Summary!$P$110:$P$186),0)</f>
        <v>0</v>
      </c>
      <c r="AI1777" s="689">
        <f t="shared" ca="1" si="420"/>
        <v>0</v>
      </c>
      <c r="AJ1777" s="688">
        <f>IFERROR(H1777/SUMIF(A:A,A1777,H:H)*SUMIF(Summary!$A$110:$A$186,'Operations Support'!A1777,Summary!$Q$110:$Q$186),0)</f>
        <v>0</v>
      </c>
      <c r="AK1777" s="688">
        <f t="shared" ca="1" si="421"/>
        <v>0</v>
      </c>
      <c r="AM1777" s="688">
        <f>IFERROR($H1777/SUMIF($A:$A,$A1777,$H:$H)*SUMIF(Summary!$A$230:$A$266,$A1777,Summary!$P$230:$P$266),0)</f>
        <v>0</v>
      </c>
      <c r="AN1777" s="688">
        <f>IFERROR($H1777/SUMIF($A:$A,$A1777,$H:$H)*(SUMIF(Summary!$A$230:$A$266,$A1777,Summary!$L$230:$L$266)+SUMIF(Summary!$A$281:$A$317,$A1777,Summary!$L$281:$L$317))-AM1777,0)</f>
        <v>0</v>
      </c>
      <c r="AO1777" s="688">
        <f>IFERROR($H1777/SUMIF($A:$A,$A1777,$H:$H)*SUMIF(Summary!$A$230:$A$266,$A1777,Summary!$Q$230:$Q$266),0)</f>
        <v>0</v>
      </c>
      <c r="AP1777" s="688">
        <f>IFERROR($H1777/SUMIF($A:$A,$A1777,$H:$H)*(SUMIF(Summary!$A$230:$A$266,$A1777,Summary!$L$230:$L$266)+SUMIF(Summary!$A$281:$A$317,$A1777,Summary!$L$281:$L$317))-AO1777,0)</f>
        <v>0</v>
      </c>
      <c r="AQ1777" s="306"/>
      <c r="AR1777" s="688">
        <f t="shared" ca="1" si="422"/>
        <v>0</v>
      </c>
      <c r="AS1777" s="688">
        <f t="shared" ca="1" si="423"/>
        <v>0</v>
      </c>
    </row>
    <row r="1778" spans="1:45" x14ac:dyDescent="0.2">
      <c r="A1778" s="423">
        <v>3644</v>
      </c>
      <c r="B1778" s="424">
        <v>5</v>
      </c>
      <c r="C1778" s="425" t="s">
        <v>309</v>
      </c>
      <c r="D1778" s="422">
        <f t="shared" si="409"/>
        <v>0</v>
      </c>
      <c r="E1778" s="422">
        <f t="shared" si="410"/>
        <v>0</v>
      </c>
      <c r="F1778" s="422">
        <f t="shared" si="411"/>
        <v>0</v>
      </c>
      <c r="G1778" s="422">
        <f t="shared" si="412"/>
        <v>0</v>
      </c>
      <c r="H1778" s="22">
        <f t="shared" si="413"/>
        <v>0</v>
      </c>
      <c r="I1778" s="116">
        <v>0</v>
      </c>
      <c r="J1778" s="116">
        <v>0</v>
      </c>
      <c r="K1778" s="116">
        <v>0</v>
      </c>
      <c r="L1778" s="116">
        <v>0</v>
      </c>
      <c r="M1778" s="22">
        <f t="shared" si="414"/>
        <v>0</v>
      </c>
      <c r="N1778" s="116">
        <v>0</v>
      </c>
      <c r="O1778" s="116">
        <v>0</v>
      </c>
      <c r="P1778" s="116">
        <v>0</v>
      </c>
      <c r="Q1778" s="116">
        <v>0</v>
      </c>
      <c r="R1778" s="22">
        <f t="shared" si="415"/>
        <v>0</v>
      </c>
      <c r="S1778" s="116">
        <v>0</v>
      </c>
      <c r="T1778" s="116">
        <v>0</v>
      </c>
      <c r="U1778" s="116">
        <v>0</v>
      </c>
      <c r="V1778" s="116">
        <v>0</v>
      </c>
      <c r="W1778" s="22">
        <f t="shared" si="416"/>
        <v>0</v>
      </c>
      <c r="X1778" s="22">
        <f t="shared" si="417"/>
        <v>0</v>
      </c>
      <c r="Y1778" s="22">
        <f ca="1">OFFSET('Cost Study'!$B$7,'Operations Support'!$C1778,'Operations Support'!$B1778)*$H1778</f>
        <v>0</v>
      </c>
      <c r="Z1778" s="23">
        <f ca="1">Y1778*'Cost Study'!$B$31</f>
        <v>0</v>
      </c>
      <c r="AA1778" s="23">
        <f ca="1">IF(A1778=10298,1.51,1)*IF($B1778&lt;3,$D1778*'Cost Study'!$B$32*OFFSET('Cost Study'!$B$7,'Operations Support'!$C1778,'Operations Support'!$B1778),0)</f>
        <v>0</v>
      </c>
      <c r="AB1778" s="24">
        <f ca="1">AA1778*'Cost Study'!$B$31</f>
        <v>0</v>
      </c>
      <c r="AC1778" s="23">
        <f ca="1">Y1778*'Cost Study'!$B$31</f>
        <v>0</v>
      </c>
      <c r="AD1778" s="24">
        <f ca="1">AA1778*'Cost Study'!$B$31</f>
        <v>0</v>
      </c>
      <c r="AE1778" s="377">
        <f t="shared" ca="1" si="418"/>
        <v>0</v>
      </c>
      <c r="AF1778" s="377">
        <f t="shared" ca="1" si="419"/>
        <v>0</v>
      </c>
      <c r="AH1778" s="688">
        <f>IFERROR($H1778/SUMIF($A:$A,$A1778,$H:$H)*SUMIF(Summary!$A$110:$A$186,$A1778,Summary!$P$110:$P$186),0)</f>
        <v>0</v>
      </c>
      <c r="AI1778" s="689">
        <f t="shared" ca="1" si="420"/>
        <v>0</v>
      </c>
      <c r="AJ1778" s="688">
        <f>IFERROR(H1778/SUMIF(A:A,A1778,H:H)*SUMIF(Summary!$A$110:$A$186,'Operations Support'!A1778,Summary!$Q$110:$Q$186),0)</f>
        <v>0</v>
      </c>
      <c r="AK1778" s="688">
        <f t="shared" ca="1" si="421"/>
        <v>0</v>
      </c>
      <c r="AM1778" s="688">
        <f>IFERROR($H1778/SUMIF($A:$A,$A1778,$H:$H)*SUMIF(Summary!$A$230:$A$266,$A1778,Summary!$P$230:$P$266),0)</f>
        <v>0</v>
      </c>
      <c r="AN1778" s="688">
        <f>IFERROR($H1778/SUMIF($A:$A,$A1778,$H:$H)*(SUMIF(Summary!$A$230:$A$266,$A1778,Summary!$L$230:$L$266)+SUMIF(Summary!$A$281:$A$317,$A1778,Summary!$L$281:$L$317))-AM1778,0)</f>
        <v>0</v>
      </c>
      <c r="AO1778" s="688">
        <f>IFERROR($H1778/SUMIF($A:$A,$A1778,$H:$H)*SUMIF(Summary!$A$230:$A$266,$A1778,Summary!$Q$230:$Q$266),0)</f>
        <v>0</v>
      </c>
      <c r="AP1778" s="688">
        <f>IFERROR($H1778/SUMIF($A:$A,$A1778,$H:$H)*(SUMIF(Summary!$A$230:$A$266,$A1778,Summary!$L$230:$L$266)+SUMIF(Summary!$A$281:$A$317,$A1778,Summary!$L$281:$L$317))-AO1778,0)</f>
        <v>0</v>
      </c>
      <c r="AQ1778" s="306"/>
      <c r="AR1778" s="688">
        <f t="shared" ca="1" si="422"/>
        <v>0</v>
      </c>
      <c r="AS1778" s="688">
        <f t="shared" ca="1" si="423"/>
        <v>0</v>
      </c>
    </row>
    <row r="1779" spans="1:45" s="15" customFormat="1" x14ac:dyDescent="0.2">
      <c r="A1779" s="423">
        <v>3644</v>
      </c>
      <c r="B1779" s="424">
        <v>5</v>
      </c>
      <c r="C1779" s="425" t="s">
        <v>310</v>
      </c>
      <c r="D1779" s="422">
        <f t="shared" si="409"/>
        <v>0</v>
      </c>
      <c r="E1779" s="422">
        <f t="shared" si="410"/>
        <v>0</v>
      </c>
      <c r="F1779" s="422">
        <f t="shared" si="411"/>
        <v>0</v>
      </c>
      <c r="G1779" s="422">
        <f t="shared" si="412"/>
        <v>0</v>
      </c>
      <c r="H1779" s="22">
        <f t="shared" si="413"/>
        <v>0</v>
      </c>
      <c r="I1779" s="116">
        <v>0</v>
      </c>
      <c r="J1779" s="116">
        <v>0</v>
      </c>
      <c r="K1779" s="116">
        <v>0</v>
      </c>
      <c r="L1779" s="116">
        <v>0</v>
      </c>
      <c r="M1779" s="22">
        <f t="shared" si="414"/>
        <v>0</v>
      </c>
      <c r="N1779" s="116">
        <v>0</v>
      </c>
      <c r="O1779" s="116">
        <v>0</v>
      </c>
      <c r="P1779" s="116">
        <v>0</v>
      </c>
      <c r="Q1779" s="116">
        <v>0</v>
      </c>
      <c r="R1779" s="22">
        <f t="shared" si="415"/>
        <v>0</v>
      </c>
      <c r="S1779" s="116">
        <v>0</v>
      </c>
      <c r="T1779" s="116">
        <v>0</v>
      </c>
      <c r="U1779" s="116">
        <v>0</v>
      </c>
      <c r="V1779" s="116">
        <v>0</v>
      </c>
      <c r="W1779" s="22">
        <f t="shared" si="416"/>
        <v>0</v>
      </c>
      <c r="X1779" s="22">
        <f t="shared" si="417"/>
        <v>0</v>
      </c>
      <c r="Y1779" s="22">
        <f ca="1">OFFSET('Cost Study'!$B$7,'Operations Support'!$C1779,'Operations Support'!$B1779)*$H1779</f>
        <v>0</v>
      </c>
      <c r="Z1779" s="23">
        <f ca="1">Y1779*'Cost Study'!$B$31</f>
        <v>0</v>
      </c>
      <c r="AA1779" s="23">
        <f ca="1">IF(A1779=10298,1.51,1)*IF($B1779&lt;3,$D1779*'Cost Study'!$B$32*OFFSET('Cost Study'!$B$7,'Operations Support'!$C1779,'Operations Support'!$B1779),0)</f>
        <v>0</v>
      </c>
      <c r="AB1779" s="24">
        <f ca="1">AA1779*'Cost Study'!$B$31</f>
        <v>0</v>
      </c>
      <c r="AC1779" s="23">
        <f ca="1">Y1779*'Cost Study'!$B$31</f>
        <v>0</v>
      </c>
      <c r="AD1779" s="24">
        <f ca="1">AA1779*'Cost Study'!$B$31</f>
        <v>0</v>
      </c>
      <c r="AE1779" s="377">
        <f t="shared" ca="1" si="418"/>
        <v>0</v>
      </c>
      <c r="AF1779" s="377">
        <f t="shared" ca="1" si="419"/>
        <v>0</v>
      </c>
      <c r="AH1779" s="688">
        <f>IFERROR($H1779/SUMIF($A:$A,$A1779,$H:$H)*SUMIF(Summary!$A$110:$A$186,$A1779,Summary!$P$110:$P$186),0)</f>
        <v>0</v>
      </c>
      <c r="AI1779" s="689">
        <f t="shared" ca="1" si="420"/>
        <v>0</v>
      </c>
      <c r="AJ1779" s="688">
        <f>IFERROR(H1779/SUMIF(A:A,A1779,H:H)*SUMIF(Summary!$A$110:$A$186,'Operations Support'!A1779,Summary!$Q$110:$Q$186),0)</f>
        <v>0</v>
      </c>
      <c r="AK1779" s="688">
        <f t="shared" ca="1" si="421"/>
        <v>0</v>
      </c>
      <c r="AL1779" s="1"/>
      <c r="AM1779" s="688">
        <f>IFERROR($H1779/SUMIF($A:$A,$A1779,$H:$H)*SUMIF(Summary!$A$230:$A$266,$A1779,Summary!$P$230:$P$266),0)</f>
        <v>0</v>
      </c>
      <c r="AN1779" s="688">
        <f>IFERROR($H1779/SUMIF($A:$A,$A1779,$H:$H)*(SUMIF(Summary!$A$230:$A$266,$A1779,Summary!$L$230:$L$266)+SUMIF(Summary!$A$281:$A$317,$A1779,Summary!$L$281:$L$317))-AM1779,0)</f>
        <v>0</v>
      </c>
      <c r="AO1779" s="688">
        <f>IFERROR($H1779/SUMIF($A:$A,$A1779,$H:$H)*SUMIF(Summary!$A$230:$A$266,$A1779,Summary!$Q$230:$Q$266),0)</f>
        <v>0</v>
      </c>
      <c r="AP1779" s="688">
        <f>IFERROR($H1779/SUMIF($A:$A,$A1779,$H:$H)*(SUMIF(Summary!$A$230:$A$266,$A1779,Summary!$L$230:$L$266)+SUMIF(Summary!$A$281:$A$317,$A1779,Summary!$L$281:$L$317))-AO1779,0)</f>
        <v>0</v>
      </c>
      <c r="AQ1779" s="306"/>
      <c r="AR1779" s="688">
        <f t="shared" ca="1" si="422"/>
        <v>0</v>
      </c>
      <c r="AS1779" s="688">
        <f t="shared" ca="1" si="423"/>
        <v>0</v>
      </c>
    </row>
    <row r="1780" spans="1:45" s="15" customFormat="1" x14ac:dyDescent="0.2">
      <c r="A1780" s="423">
        <v>3644</v>
      </c>
      <c r="B1780" s="424">
        <v>5</v>
      </c>
      <c r="C1780" s="425" t="s">
        <v>311</v>
      </c>
      <c r="D1780" s="422">
        <f t="shared" si="409"/>
        <v>0</v>
      </c>
      <c r="E1780" s="422">
        <f t="shared" si="410"/>
        <v>0</v>
      </c>
      <c r="F1780" s="422">
        <f t="shared" si="411"/>
        <v>0</v>
      </c>
      <c r="G1780" s="422">
        <f t="shared" si="412"/>
        <v>0</v>
      </c>
      <c r="H1780" s="22">
        <f t="shared" si="413"/>
        <v>0</v>
      </c>
      <c r="I1780" s="116">
        <v>0</v>
      </c>
      <c r="J1780" s="116">
        <v>0</v>
      </c>
      <c r="K1780" s="116">
        <v>0</v>
      </c>
      <c r="L1780" s="116">
        <v>0</v>
      </c>
      <c r="M1780" s="22">
        <f t="shared" si="414"/>
        <v>0</v>
      </c>
      <c r="N1780" s="116">
        <v>0</v>
      </c>
      <c r="O1780" s="116">
        <v>0</v>
      </c>
      <c r="P1780" s="116">
        <v>0</v>
      </c>
      <c r="Q1780" s="116">
        <v>0</v>
      </c>
      <c r="R1780" s="22">
        <f t="shared" si="415"/>
        <v>0</v>
      </c>
      <c r="S1780" s="116">
        <v>0</v>
      </c>
      <c r="T1780" s="116">
        <v>0</v>
      </c>
      <c r="U1780" s="116">
        <v>0</v>
      </c>
      <c r="V1780" s="116">
        <v>0</v>
      </c>
      <c r="W1780" s="22">
        <f t="shared" si="416"/>
        <v>0</v>
      </c>
      <c r="X1780" s="22">
        <f t="shared" si="417"/>
        <v>0</v>
      </c>
      <c r="Y1780" s="22">
        <f ca="1">OFFSET('Cost Study'!$B$7,'Operations Support'!$C1780,'Operations Support'!$B1780)*$H1780</f>
        <v>0</v>
      </c>
      <c r="Z1780" s="23">
        <f ca="1">Y1780*'Cost Study'!$B$31</f>
        <v>0</v>
      </c>
      <c r="AA1780" s="23">
        <f ca="1">IF(A1780=10298,1.51,1)*IF($B1780&lt;3,$D1780*'Cost Study'!$B$32*OFFSET('Cost Study'!$B$7,'Operations Support'!$C1780,'Operations Support'!$B1780),0)</f>
        <v>0</v>
      </c>
      <c r="AB1780" s="24">
        <f ca="1">AA1780*'Cost Study'!$B$31</f>
        <v>0</v>
      </c>
      <c r="AC1780" s="23">
        <f ca="1">Y1780*'Cost Study'!$B$31</f>
        <v>0</v>
      </c>
      <c r="AD1780" s="24">
        <f ca="1">AA1780*'Cost Study'!$B$31</f>
        <v>0</v>
      </c>
      <c r="AE1780" s="377">
        <f t="shared" ca="1" si="418"/>
        <v>0</v>
      </c>
      <c r="AF1780" s="377">
        <f t="shared" ca="1" si="419"/>
        <v>0</v>
      </c>
      <c r="AH1780" s="688">
        <f>IFERROR($H1780/SUMIF($A:$A,$A1780,$H:$H)*SUMIF(Summary!$A$110:$A$186,$A1780,Summary!$P$110:$P$186),0)</f>
        <v>0</v>
      </c>
      <c r="AI1780" s="689">
        <f t="shared" ca="1" si="420"/>
        <v>0</v>
      </c>
      <c r="AJ1780" s="688">
        <f>IFERROR(H1780/SUMIF(A:A,A1780,H:H)*SUMIF(Summary!$A$110:$A$186,'Operations Support'!A1780,Summary!$Q$110:$Q$186),0)</f>
        <v>0</v>
      </c>
      <c r="AK1780" s="688">
        <f t="shared" ca="1" si="421"/>
        <v>0</v>
      </c>
      <c r="AL1780" s="1"/>
      <c r="AM1780" s="688">
        <f>IFERROR($H1780/SUMIF($A:$A,$A1780,$H:$H)*SUMIF(Summary!$A$230:$A$266,$A1780,Summary!$P$230:$P$266),0)</f>
        <v>0</v>
      </c>
      <c r="AN1780" s="688">
        <f>IFERROR($H1780/SUMIF($A:$A,$A1780,$H:$H)*(SUMIF(Summary!$A$230:$A$266,$A1780,Summary!$L$230:$L$266)+SUMIF(Summary!$A$281:$A$317,$A1780,Summary!$L$281:$L$317))-AM1780,0)</f>
        <v>0</v>
      </c>
      <c r="AO1780" s="688">
        <f>IFERROR($H1780/SUMIF($A:$A,$A1780,$H:$H)*SUMIF(Summary!$A$230:$A$266,$A1780,Summary!$Q$230:$Q$266),0)</f>
        <v>0</v>
      </c>
      <c r="AP1780" s="688">
        <f>IFERROR($H1780/SUMIF($A:$A,$A1780,$H:$H)*(SUMIF(Summary!$A$230:$A$266,$A1780,Summary!$L$230:$L$266)+SUMIF(Summary!$A$281:$A$317,$A1780,Summary!$L$281:$L$317))-AO1780,0)</f>
        <v>0</v>
      </c>
      <c r="AQ1780" s="306"/>
      <c r="AR1780" s="688">
        <f t="shared" ca="1" si="422"/>
        <v>0</v>
      </c>
      <c r="AS1780" s="688">
        <f t="shared" ca="1" si="423"/>
        <v>0</v>
      </c>
    </row>
    <row r="1781" spans="1:45" x14ac:dyDescent="0.2">
      <c r="A1781" s="423">
        <v>3644</v>
      </c>
      <c r="B1781" s="424">
        <v>5</v>
      </c>
      <c r="C1781" s="425" t="s">
        <v>312</v>
      </c>
      <c r="D1781" s="422">
        <f t="shared" si="409"/>
        <v>0</v>
      </c>
      <c r="E1781" s="422">
        <f t="shared" si="410"/>
        <v>0</v>
      </c>
      <c r="F1781" s="422">
        <f t="shared" si="411"/>
        <v>0</v>
      </c>
      <c r="G1781" s="422">
        <f t="shared" si="412"/>
        <v>0</v>
      </c>
      <c r="H1781" s="22">
        <f t="shared" si="413"/>
        <v>0</v>
      </c>
      <c r="I1781" s="116">
        <v>0</v>
      </c>
      <c r="J1781" s="116">
        <v>0</v>
      </c>
      <c r="K1781" s="116">
        <v>0</v>
      </c>
      <c r="L1781" s="116">
        <v>0</v>
      </c>
      <c r="M1781" s="22">
        <f t="shared" si="414"/>
        <v>0</v>
      </c>
      <c r="N1781" s="116">
        <v>0</v>
      </c>
      <c r="O1781" s="116">
        <v>0</v>
      </c>
      <c r="P1781" s="116">
        <v>0</v>
      </c>
      <c r="Q1781" s="116">
        <v>0</v>
      </c>
      <c r="R1781" s="22">
        <f t="shared" si="415"/>
        <v>0</v>
      </c>
      <c r="S1781" s="116">
        <v>0</v>
      </c>
      <c r="T1781" s="116">
        <v>0</v>
      </c>
      <c r="U1781" s="116">
        <v>0</v>
      </c>
      <c r="V1781" s="116">
        <v>0</v>
      </c>
      <c r="W1781" s="22">
        <f t="shared" si="416"/>
        <v>0</v>
      </c>
      <c r="X1781" s="22">
        <f t="shared" si="417"/>
        <v>0</v>
      </c>
      <c r="Y1781" s="22">
        <f ca="1">OFFSET('Cost Study'!$B$7,'Operations Support'!$C1781,'Operations Support'!$B1781)*$H1781</f>
        <v>0</v>
      </c>
      <c r="Z1781" s="23">
        <f ca="1">Y1781*'Cost Study'!$B$31</f>
        <v>0</v>
      </c>
      <c r="AA1781" s="23">
        <f ca="1">IF(A1781=10298,1.51,1)*IF($B1781&lt;3,$D1781*'Cost Study'!$B$32*OFFSET('Cost Study'!$B$7,'Operations Support'!$C1781,'Operations Support'!$B1781),0)</f>
        <v>0</v>
      </c>
      <c r="AB1781" s="24">
        <f ca="1">AA1781*'Cost Study'!$B$31</f>
        <v>0</v>
      </c>
      <c r="AC1781" s="23">
        <f ca="1">Y1781*'Cost Study'!$B$31</f>
        <v>0</v>
      </c>
      <c r="AD1781" s="24">
        <f ca="1">AA1781*'Cost Study'!$B$31</f>
        <v>0</v>
      </c>
      <c r="AE1781" s="377">
        <f t="shared" ca="1" si="418"/>
        <v>0</v>
      </c>
      <c r="AF1781" s="377">
        <f t="shared" ca="1" si="419"/>
        <v>0</v>
      </c>
      <c r="AH1781" s="688">
        <f>IFERROR($H1781/SUMIF($A:$A,$A1781,$H:$H)*SUMIF(Summary!$A$110:$A$186,$A1781,Summary!$P$110:$P$186),0)</f>
        <v>0</v>
      </c>
      <c r="AI1781" s="689">
        <f t="shared" ca="1" si="420"/>
        <v>0</v>
      </c>
      <c r="AJ1781" s="688">
        <f>IFERROR(H1781/SUMIF(A:A,A1781,H:H)*SUMIF(Summary!$A$110:$A$186,'Operations Support'!A1781,Summary!$Q$110:$Q$186),0)</f>
        <v>0</v>
      </c>
      <c r="AK1781" s="688">
        <f t="shared" ca="1" si="421"/>
        <v>0</v>
      </c>
      <c r="AM1781" s="688">
        <f>IFERROR($H1781/SUMIF($A:$A,$A1781,$H:$H)*SUMIF(Summary!$A$230:$A$266,$A1781,Summary!$P$230:$P$266),0)</f>
        <v>0</v>
      </c>
      <c r="AN1781" s="688">
        <f>IFERROR($H1781/SUMIF($A:$A,$A1781,$H:$H)*(SUMIF(Summary!$A$230:$A$266,$A1781,Summary!$L$230:$L$266)+SUMIF(Summary!$A$281:$A$317,$A1781,Summary!$L$281:$L$317))-AM1781,0)</f>
        <v>0</v>
      </c>
      <c r="AO1781" s="688">
        <f>IFERROR($H1781/SUMIF($A:$A,$A1781,$H:$H)*SUMIF(Summary!$A$230:$A$266,$A1781,Summary!$Q$230:$Q$266),0)</f>
        <v>0</v>
      </c>
      <c r="AP1781" s="688">
        <f>IFERROR($H1781/SUMIF($A:$A,$A1781,$H:$H)*(SUMIF(Summary!$A$230:$A$266,$A1781,Summary!$L$230:$L$266)+SUMIF(Summary!$A$281:$A$317,$A1781,Summary!$L$281:$L$317))-AO1781,0)</f>
        <v>0</v>
      </c>
      <c r="AQ1781" s="306"/>
      <c r="AR1781" s="688">
        <f t="shared" ca="1" si="422"/>
        <v>0</v>
      </c>
      <c r="AS1781" s="688">
        <f t="shared" ca="1" si="423"/>
        <v>0</v>
      </c>
    </row>
    <row r="1782" spans="1:45" x14ac:dyDescent="0.2">
      <c r="A1782" s="423">
        <v>3644</v>
      </c>
      <c r="B1782" s="424">
        <v>5</v>
      </c>
      <c r="C1782" s="425" t="s">
        <v>313</v>
      </c>
      <c r="D1782" s="422">
        <f t="shared" si="409"/>
        <v>0</v>
      </c>
      <c r="E1782" s="422">
        <f t="shared" si="410"/>
        <v>0</v>
      </c>
      <c r="F1782" s="422">
        <f t="shared" si="411"/>
        <v>0</v>
      </c>
      <c r="G1782" s="422">
        <f t="shared" si="412"/>
        <v>0</v>
      </c>
      <c r="H1782" s="22">
        <f t="shared" si="413"/>
        <v>0</v>
      </c>
      <c r="I1782" s="116">
        <v>0</v>
      </c>
      <c r="J1782" s="116">
        <v>0</v>
      </c>
      <c r="K1782" s="116">
        <v>0</v>
      </c>
      <c r="L1782" s="116">
        <v>0</v>
      </c>
      <c r="M1782" s="22">
        <f t="shared" si="414"/>
        <v>0</v>
      </c>
      <c r="N1782" s="116">
        <v>0</v>
      </c>
      <c r="O1782" s="116">
        <v>0</v>
      </c>
      <c r="P1782" s="116">
        <v>0</v>
      </c>
      <c r="Q1782" s="116">
        <v>0</v>
      </c>
      <c r="R1782" s="22">
        <f t="shared" si="415"/>
        <v>0</v>
      </c>
      <c r="S1782" s="116">
        <v>0</v>
      </c>
      <c r="T1782" s="116">
        <v>0</v>
      </c>
      <c r="U1782" s="116">
        <v>0</v>
      </c>
      <c r="V1782" s="116">
        <v>0</v>
      </c>
      <c r="W1782" s="22">
        <f t="shared" si="416"/>
        <v>0</v>
      </c>
      <c r="X1782" s="22">
        <f t="shared" si="417"/>
        <v>0</v>
      </c>
      <c r="Y1782" s="22">
        <f ca="1">OFFSET('Cost Study'!$B$7,'Operations Support'!$C1782,'Operations Support'!$B1782)*$H1782</f>
        <v>0</v>
      </c>
      <c r="Z1782" s="23">
        <f ca="1">Y1782*'Cost Study'!$B$31</f>
        <v>0</v>
      </c>
      <c r="AA1782" s="23">
        <f ca="1">IF(A1782=10298,1.51,1)*IF($B1782&lt;3,$D1782*'Cost Study'!$B$32*OFFSET('Cost Study'!$B$7,'Operations Support'!$C1782,'Operations Support'!$B1782),0)</f>
        <v>0</v>
      </c>
      <c r="AB1782" s="24">
        <f ca="1">AA1782*'Cost Study'!$B$31</f>
        <v>0</v>
      </c>
      <c r="AC1782" s="23">
        <f ca="1">Y1782*'Cost Study'!$B$31</f>
        <v>0</v>
      </c>
      <c r="AD1782" s="24">
        <f ca="1">AA1782*'Cost Study'!$B$31</f>
        <v>0</v>
      </c>
      <c r="AE1782" s="377">
        <f t="shared" ca="1" si="418"/>
        <v>0</v>
      </c>
      <c r="AF1782" s="377">
        <f t="shared" ca="1" si="419"/>
        <v>0</v>
      </c>
      <c r="AH1782" s="688">
        <f>IFERROR($H1782/SUMIF($A:$A,$A1782,$H:$H)*SUMIF(Summary!$A$110:$A$186,$A1782,Summary!$P$110:$P$186),0)</f>
        <v>0</v>
      </c>
      <c r="AI1782" s="689">
        <f t="shared" ca="1" si="420"/>
        <v>0</v>
      </c>
      <c r="AJ1782" s="688">
        <f>IFERROR(H1782/SUMIF(A:A,A1782,H:H)*SUMIF(Summary!$A$110:$A$186,'Operations Support'!A1782,Summary!$Q$110:$Q$186),0)</f>
        <v>0</v>
      </c>
      <c r="AK1782" s="688">
        <f t="shared" ca="1" si="421"/>
        <v>0</v>
      </c>
      <c r="AM1782" s="688">
        <f>IFERROR($H1782/SUMIF($A:$A,$A1782,$H:$H)*SUMIF(Summary!$A$230:$A$266,$A1782,Summary!$P$230:$P$266),0)</f>
        <v>0</v>
      </c>
      <c r="AN1782" s="688">
        <f>IFERROR($H1782/SUMIF($A:$A,$A1782,$H:$H)*(SUMIF(Summary!$A$230:$A$266,$A1782,Summary!$L$230:$L$266)+SUMIF(Summary!$A$281:$A$317,$A1782,Summary!$L$281:$L$317))-AM1782,0)</f>
        <v>0</v>
      </c>
      <c r="AO1782" s="688">
        <f>IFERROR($H1782/SUMIF($A:$A,$A1782,$H:$H)*SUMIF(Summary!$A$230:$A$266,$A1782,Summary!$Q$230:$Q$266),0)</f>
        <v>0</v>
      </c>
      <c r="AP1782" s="688">
        <f>IFERROR($H1782/SUMIF($A:$A,$A1782,$H:$H)*(SUMIF(Summary!$A$230:$A$266,$A1782,Summary!$L$230:$L$266)+SUMIF(Summary!$A$281:$A$317,$A1782,Summary!$L$281:$L$317))-AO1782,0)</f>
        <v>0</v>
      </c>
      <c r="AQ1782" s="306"/>
      <c r="AR1782" s="688">
        <f t="shared" ca="1" si="422"/>
        <v>0</v>
      </c>
      <c r="AS1782" s="688">
        <f t="shared" ca="1" si="423"/>
        <v>0</v>
      </c>
    </row>
    <row r="1783" spans="1:45" x14ac:dyDescent="0.2">
      <c r="A1783" s="423">
        <v>3644</v>
      </c>
      <c r="B1783" s="424">
        <v>5</v>
      </c>
      <c r="C1783" s="425" t="s">
        <v>314</v>
      </c>
      <c r="D1783" s="422">
        <f t="shared" si="409"/>
        <v>0</v>
      </c>
      <c r="E1783" s="422">
        <f t="shared" si="410"/>
        <v>0</v>
      </c>
      <c r="F1783" s="422">
        <f t="shared" si="411"/>
        <v>0</v>
      </c>
      <c r="G1783" s="422">
        <f t="shared" si="412"/>
        <v>0</v>
      </c>
      <c r="H1783" s="22">
        <f t="shared" si="413"/>
        <v>0</v>
      </c>
      <c r="I1783" s="116">
        <v>0</v>
      </c>
      <c r="J1783" s="116">
        <v>0</v>
      </c>
      <c r="K1783" s="116">
        <v>0</v>
      </c>
      <c r="L1783" s="116">
        <v>0</v>
      </c>
      <c r="M1783" s="22">
        <f t="shared" si="414"/>
        <v>0</v>
      </c>
      <c r="N1783" s="116">
        <v>0</v>
      </c>
      <c r="O1783" s="116">
        <v>0</v>
      </c>
      <c r="P1783" s="116">
        <v>0</v>
      </c>
      <c r="Q1783" s="116">
        <v>0</v>
      </c>
      <c r="R1783" s="22">
        <f t="shared" si="415"/>
        <v>0</v>
      </c>
      <c r="S1783" s="116">
        <v>0</v>
      </c>
      <c r="T1783" s="116">
        <v>0</v>
      </c>
      <c r="U1783" s="116">
        <v>0</v>
      </c>
      <c r="V1783" s="116">
        <v>0</v>
      </c>
      <c r="W1783" s="22">
        <f t="shared" si="416"/>
        <v>0</v>
      </c>
      <c r="X1783" s="22">
        <f t="shared" si="417"/>
        <v>0</v>
      </c>
      <c r="Y1783" s="22">
        <f ca="1">OFFSET('Cost Study'!$B$7,'Operations Support'!$C1783,'Operations Support'!$B1783)*$H1783</f>
        <v>0</v>
      </c>
      <c r="Z1783" s="23">
        <f ca="1">Y1783*'Cost Study'!$B$31</f>
        <v>0</v>
      </c>
      <c r="AA1783" s="23">
        <f ca="1">IF(A1783=10298,1.51,1)*IF($B1783&lt;3,$D1783*'Cost Study'!$B$32*OFFSET('Cost Study'!$B$7,'Operations Support'!$C1783,'Operations Support'!$B1783),0)</f>
        <v>0</v>
      </c>
      <c r="AB1783" s="24">
        <f ca="1">AA1783*'Cost Study'!$B$31</f>
        <v>0</v>
      </c>
      <c r="AC1783" s="23">
        <f ca="1">Y1783*'Cost Study'!$B$31</f>
        <v>0</v>
      </c>
      <c r="AD1783" s="24">
        <f ca="1">AA1783*'Cost Study'!$B$31</f>
        <v>0</v>
      </c>
      <c r="AE1783" s="377">
        <f t="shared" ca="1" si="418"/>
        <v>0</v>
      </c>
      <c r="AF1783" s="377">
        <f t="shared" ca="1" si="419"/>
        <v>0</v>
      </c>
      <c r="AH1783" s="688">
        <f>IFERROR($H1783/SUMIF($A:$A,$A1783,$H:$H)*SUMIF(Summary!$A$110:$A$186,$A1783,Summary!$P$110:$P$186),0)</f>
        <v>0</v>
      </c>
      <c r="AI1783" s="689">
        <f t="shared" ca="1" si="420"/>
        <v>0</v>
      </c>
      <c r="AJ1783" s="688">
        <f>IFERROR(H1783/SUMIF(A:A,A1783,H:H)*SUMIF(Summary!$A$110:$A$186,'Operations Support'!A1783,Summary!$Q$110:$Q$186),0)</f>
        <v>0</v>
      </c>
      <c r="AK1783" s="688">
        <f t="shared" ca="1" si="421"/>
        <v>0</v>
      </c>
      <c r="AM1783" s="688">
        <f>IFERROR($H1783/SUMIF($A:$A,$A1783,$H:$H)*SUMIF(Summary!$A$230:$A$266,$A1783,Summary!$P$230:$P$266),0)</f>
        <v>0</v>
      </c>
      <c r="AN1783" s="688">
        <f>IFERROR($H1783/SUMIF($A:$A,$A1783,$H:$H)*(SUMIF(Summary!$A$230:$A$266,$A1783,Summary!$L$230:$L$266)+SUMIF(Summary!$A$281:$A$317,$A1783,Summary!$L$281:$L$317))-AM1783,0)</f>
        <v>0</v>
      </c>
      <c r="AO1783" s="688">
        <f>IFERROR($H1783/SUMIF($A:$A,$A1783,$H:$H)*SUMIF(Summary!$A$230:$A$266,$A1783,Summary!$Q$230:$Q$266),0)</f>
        <v>0</v>
      </c>
      <c r="AP1783" s="688">
        <f>IFERROR($H1783/SUMIF($A:$A,$A1783,$H:$H)*(SUMIF(Summary!$A$230:$A$266,$A1783,Summary!$L$230:$L$266)+SUMIF(Summary!$A$281:$A$317,$A1783,Summary!$L$281:$L$317))-AO1783,0)</f>
        <v>0</v>
      </c>
      <c r="AQ1783" s="306"/>
      <c r="AR1783" s="688">
        <f t="shared" ca="1" si="422"/>
        <v>0</v>
      </c>
      <c r="AS1783" s="688">
        <f t="shared" ca="1" si="423"/>
        <v>0</v>
      </c>
    </row>
    <row r="1784" spans="1:45" x14ac:dyDescent="0.2">
      <c r="A1784" s="423">
        <v>3644</v>
      </c>
      <c r="B1784" s="424">
        <v>5</v>
      </c>
      <c r="C1784" s="425" t="s">
        <v>315</v>
      </c>
      <c r="D1784" s="422">
        <f t="shared" si="409"/>
        <v>0</v>
      </c>
      <c r="E1784" s="422">
        <f t="shared" si="410"/>
        <v>0</v>
      </c>
      <c r="F1784" s="422">
        <f t="shared" si="411"/>
        <v>0</v>
      </c>
      <c r="G1784" s="422">
        <f t="shared" si="412"/>
        <v>0</v>
      </c>
      <c r="H1784" s="22">
        <f t="shared" si="413"/>
        <v>0</v>
      </c>
      <c r="I1784" s="116">
        <v>0</v>
      </c>
      <c r="J1784" s="116">
        <v>0</v>
      </c>
      <c r="K1784" s="116">
        <v>0</v>
      </c>
      <c r="L1784" s="116">
        <v>0</v>
      </c>
      <c r="M1784" s="22">
        <f t="shared" si="414"/>
        <v>0</v>
      </c>
      <c r="N1784" s="116">
        <v>0</v>
      </c>
      <c r="O1784" s="116">
        <v>0</v>
      </c>
      <c r="P1784" s="116">
        <v>0</v>
      </c>
      <c r="Q1784" s="116">
        <v>0</v>
      </c>
      <c r="R1784" s="22">
        <f t="shared" si="415"/>
        <v>0</v>
      </c>
      <c r="S1784" s="116">
        <v>0</v>
      </c>
      <c r="T1784" s="116">
        <v>0</v>
      </c>
      <c r="U1784" s="116">
        <v>0</v>
      </c>
      <c r="V1784" s="116">
        <v>0</v>
      </c>
      <c r="W1784" s="22">
        <f t="shared" si="416"/>
        <v>0</v>
      </c>
      <c r="X1784" s="22">
        <f t="shared" si="417"/>
        <v>0</v>
      </c>
      <c r="Y1784" s="22">
        <f ca="1">OFFSET('Cost Study'!$B$7,'Operations Support'!$C1784,'Operations Support'!$B1784)*$H1784</f>
        <v>0</v>
      </c>
      <c r="Z1784" s="23">
        <f ca="1">Y1784*'Cost Study'!$B$31</f>
        <v>0</v>
      </c>
      <c r="AA1784" s="23">
        <f ca="1">IF(A1784=10298,1.51,1)*IF($B1784&lt;3,$D1784*'Cost Study'!$B$32*OFFSET('Cost Study'!$B$7,'Operations Support'!$C1784,'Operations Support'!$B1784),0)</f>
        <v>0</v>
      </c>
      <c r="AB1784" s="24">
        <f ca="1">AA1784*'Cost Study'!$B$31</f>
        <v>0</v>
      </c>
      <c r="AC1784" s="23">
        <f ca="1">Y1784*'Cost Study'!$B$31</f>
        <v>0</v>
      </c>
      <c r="AD1784" s="24">
        <f ca="1">AA1784*'Cost Study'!$B$31</f>
        <v>0</v>
      </c>
      <c r="AE1784" s="377">
        <f t="shared" ca="1" si="418"/>
        <v>0</v>
      </c>
      <c r="AF1784" s="377">
        <f t="shared" ca="1" si="419"/>
        <v>0</v>
      </c>
      <c r="AH1784" s="688">
        <f>IFERROR($H1784/SUMIF($A:$A,$A1784,$H:$H)*SUMIF(Summary!$A$110:$A$186,$A1784,Summary!$P$110:$P$186),0)</f>
        <v>0</v>
      </c>
      <c r="AI1784" s="689">
        <f t="shared" ca="1" si="420"/>
        <v>0</v>
      </c>
      <c r="AJ1784" s="688">
        <f>IFERROR(H1784/SUMIF(A:A,A1784,H:H)*SUMIF(Summary!$A$110:$A$186,'Operations Support'!A1784,Summary!$Q$110:$Q$186),0)</f>
        <v>0</v>
      </c>
      <c r="AK1784" s="688">
        <f t="shared" ca="1" si="421"/>
        <v>0</v>
      </c>
      <c r="AM1784" s="688">
        <f>IFERROR($H1784/SUMIF($A:$A,$A1784,$H:$H)*SUMIF(Summary!$A$230:$A$266,$A1784,Summary!$P$230:$P$266),0)</f>
        <v>0</v>
      </c>
      <c r="AN1784" s="688">
        <f>IFERROR($H1784/SUMIF($A:$A,$A1784,$H:$H)*(SUMIF(Summary!$A$230:$A$266,$A1784,Summary!$L$230:$L$266)+SUMIF(Summary!$A$281:$A$317,$A1784,Summary!$L$281:$L$317))-AM1784,0)</f>
        <v>0</v>
      </c>
      <c r="AO1784" s="688">
        <f>IFERROR($H1784/SUMIF($A:$A,$A1784,$H:$H)*SUMIF(Summary!$A$230:$A$266,$A1784,Summary!$Q$230:$Q$266),0)</f>
        <v>0</v>
      </c>
      <c r="AP1784" s="688">
        <f>IFERROR($H1784/SUMIF($A:$A,$A1784,$H:$H)*(SUMIF(Summary!$A$230:$A$266,$A1784,Summary!$L$230:$L$266)+SUMIF(Summary!$A$281:$A$317,$A1784,Summary!$L$281:$L$317))-AO1784,0)</f>
        <v>0</v>
      </c>
      <c r="AQ1784" s="306"/>
      <c r="AR1784" s="688">
        <f t="shared" ca="1" si="422"/>
        <v>0</v>
      </c>
      <c r="AS1784" s="688">
        <f t="shared" ca="1" si="423"/>
        <v>0</v>
      </c>
    </row>
    <row r="1785" spans="1:45" x14ac:dyDescent="0.2">
      <c r="A1785" s="423">
        <v>3644</v>
      </c>
      <c r="B1785" s="424">
        <v>5</v>
      </c>
      <c r="C1785" s="425" t="s">
        <v>316</v>
      </c>
      <c r="D1785" s="422">
        <f t="shared" si="409"/>
        <v>0</v>
      </c>
      <c r="E1785" s="422">
        <f t="shared" si="410"/>
        <v>0</v>
      </c>
      <c r="F1785" s="422">
        <f t="shared" si="411"/>
        <v>0</v>
      </c>
      <c r="G1785" s="422">
        <f t="shared" si="412"/>
        <v>0</v>
      </c>
      <c r="H1785" s="22">
        <f t="shared" si="413"/>
        <v>0</v>
      </c>
      <c r="I1785" s="116">
        <v>0</v>
      </c>
      <c r="J1785" s="116">
        <v>0</v>
      </c>
      <c r="K1785" s="116">
        <v>0</v>
      </c>
      <c r="L1785" s="116">
        <v>0</v>
      </c>
      <c r="M1785" s="22">
        <f t="shared" si="414"/>
        <v>0</v>
      </c>
      <c r="N1785" s="116">
        <v>0</v>
      </c>
      <c r="O1785" s="116">
        <v>0</v>
      </c>
      <c r="P1785" s="116">
        <v>0</v>
      </c>
      <c r="Q1785" s="116">
        <v>0</v>
      </c>
      <c r="R1785" s="22">
        <f t="shared" si="415"/>
        <v>0</v>
      </c>
      <c r="S1785" s="116">
        <v>0</v>
      </c>
      <c r="T1785" s="116">
        <v>0</v>
      </c>
      <c r="U1785" s="116">
        <v>0</v>
      </c>
      <c r="V1785" s="116">
        <v>0</v>
      </c>
      <c r="W1785" s="22">
        <f t="shared" si="416"/>
        <v>0</v>
      </c>
      <c r="X1785" s="22">
        <f t="shared" si="417"/>
        <v>0</v>
      </c>
      <c r="Y1785" s="22">
        <f ca="1">OFFSET('Cost Study'!$B$7,'Operations Support'!$C1785,'Operations Support'!$B1785)*$H1785</f>
        <v>0</v>
      </c>
      <c r="Z1785" s="23">
        <f ca="1">Y1785*'Cost Study'!$B$31</f>
        <v>0</v>
      </c>
      <c r="AA1785" s="23">
        <f ca="1">IF(A1785=10298,1.51,1)*IF($B1785&lt;3,$D1785*'Cost Study'!$B$32*OFFSET('Cost Study'!$B$7,'Operations Support'!$C1785,'Operations Support'!$B1785),0)</f>
        <v>0</v>
      </c>
      <c r="AB1785" s="24">
        <f ca="1">AA1785*'Cost Study'!$B$31</f>
        <v>0</v>
      </c>
      <c r="AC1785" s="23">
        <f ca="1">Y1785*'Cost Study'!$B$31</f>
        <v>0</v>
      </c>
      <c r="AD1785" s="24">
        <f ca="1">AA1785*'Cost Study'!$B$31</f>
        <v>0</v>
      </c>
      <c r="AE1785" s="377">
        <f t="shared" ca="1" si="418"/>
        <v>0</v>
      </c>
      <c r="AF1785" s="377">
        <f t="shared" ca="1" si="419"/>
        <v>0</v>
      </c>
      <c r="AH1785" s="688">
        <f>IFERROR($H1785/SUMIF($A:$A,$A1785,$H:$H)*SUMIF(Summary!$A$110:$A$186,$A1785,Summary!$P$110:$P$186),0)</f>
        <v>0</v>
      </c>
      <c r="AI1785" s="689">
        <f t="shared" ca="1" si="420"/>
        <v>0</v>
      </c>
      <c r="AJ1785" s="688">
        <f>IFERROR(H1785/SUMIF(A:A,A1785,H:H)*SUMIF(Summary!$A$110:$A$186,'Operations Support'!A1785,Summary!$Q$110:$Q$186),0)</f>
        <v>0</v>
      </c>
      <c r="AK1785" s="688">
        <f t="shared" ca="1" si="421"/>
        <v>0</v>
      </c>
      <c r="AM1785" s="688">
        <f>IFERROR($H1785/SUMIF($A:$A,$A1785,$H:$H)*SUMIF(Summary!$A$230:$A$266,$A1785,Summary!$P$230:$P$266),0)</f>
        <v>0</v>
      </c>
      <c r="AN1785" s="688">
        <f>IFERROR($H1785/SUMIF($A:$A,$A1785,$H:$H)*(SUMIF(Summary!$A$230:$A$266,$A1785,Summary!$L$230:$L$266)+SUMIF(Summary!$A$281:$A$317,$A1785,Summary!$L$281:$L$317))-AM1785,0)</f>
        <v>0</v>
      </c>
      <c r="AO1785" s="688">
        <f>IFERROR($H1785/SUMIF($A:$A,$A1785,$H:$H)*SUMIF(Summary!$A$230:$A$266,$A1785,Summary!$Q$230:$Q$266),0)</f>
        <v>0</v>
      </c>
      <c r="AP1785" s="688">
        <f>IFERROR($H1785/SUMIF($A:$A,$A1785,$H:$H)*(SUMIF(Summary!$A$230:$A$266,$A1785,Summary!$L$230:$L$266)+SUMIF(Summary!$A$281:$A$317,$A1785,Summary!$L$281:$L$317))-AO1785,0)</f>
        <v>0</v>
      </c>
      <c r="AQ1785" s="306"/>
      <c r="AR1785" s="688">
        <f t="shared" ca="1" si="422"/>
        <v>0</v>
      </c>
      <c r="AS1785" s="688">
        <f t="shared" ca="1" si="423"/>
        <v>0</v>
      </c>
    </row>
    <row r="1786" spans="1:45" x14ac:dyDescent="0.2">
      <c r="A1786" s="423">
        <v>3644</v>
      </c>
      <c r="B1786" s="424">
        <v>5</v>
      </c>
      <c r="C1786" s="425" t="s">
        <v>317</v>
      </c>
      <c r="D1786" s="422">
        <f t="shared" si="409"/>
        <v>0</v>
      </c>
      <c r="E1786" s="422">
        <f t="shared" si="410"/>
        <v>0</v>
      </c>
      <c r="F1786" s="422">
        <f t="shared" si="411"/>
        <v>0</v>
      </c>
      <c r="G1786" s="422">
        <f t="shared" si="412"/>
        <v>0</v>
      </c>
      <c r="H1786" s="22">
        <f t="shared" si="413"/>
        <v>0</v>
      </c>
      <c r="I1786" s="116">
        <v>0</v>
      </c>
      <c r="J1786" s="116">
        <v>0</v>
      </c>
      <c r="K1786" s="116">
        <v>0</v>
      </c>
      <c r="L1786" s="116">
        <v>0</v>
      </c>
      <c r="M1786" s="22">
        <f t="shared" si="414"/>
        <v>0</v>
      </c>
      <c r="N1786" s="116">
        <v>0</v>
      </c>
      <c r="O1786" s="116">
        <v>0</v>
      </c>
      <c r="P1786" s="116">
        <v>0</v>
      </c>
      <c r="Q1786" s="116">
        <v>0</v>
      </c>
      <c r="R1786" s="22">
        <f t="shared" si="415"/>
        <v>0</v>
      </c>
      <c r="S1786" s="116">
        <v>0</v>
      </c>
      <c r="T1786" s="116">
        <v>0</v>
      </c>
      <c r="U1786" s="116">
        <v>0</v>
      </c>
      <c r="V1786" s="116">
        <v>0</v>
      </c>
      <c r="W1786" s="22">
        <f t="shared" si="416"/>
        <v>0</v>
      </c>
      <c r="X1786" s="22">
        <f t="shared" si="417"/>
        <v>0</v>
      </c>
      <c r="Y1786" s="22">
        <f ca="1">OFFSET('Cost Study'!$B$7,'Operations Support'!$C1786,'Operations Support'!$B1786)*$H1786</f>
        <v>0</v>
      </c>
      <c r="Z1786" s="23">
        <f ca="1">Y1786*'Cost Study'!$B$31</f>
        <v>0</v>
      </c>
      <c r="AA1786" s="23">
        <f ca="1">IF(A1786=10298,1.51,1)*IF($B1786&lt;3,$D1786*'Cost Study'!$B$32*OFFSET('Cost Study'!$B$7,'Operations Support'!$C1786,'Operations Support'!$B1786),0)</f>
        <v>0</v>
      </c>
      <c r="AB1786" s="24">
        <f ca="1">AA1786*'Cost Study'!$B$31</f>
        <v>0</v>
      </c>
      <c r="AC1786" s="23">
        <f ca="1">Y1786*'Cost Study'!$B$31</f>
        <v>0</v>
      </c>
      <c r="AD1786" s="24">
        <f ca="1">AA1786*'Cost Study'!$B$31</f>
        <v>0</v>
      </c>
      <c r="AE1786" s="377">
        <f t="shared" ca="1" si="418"/>
        <v>0</v>
      </c>
      <c r="AF1786" s="377">
        <f t="shared" ca="1" si="419"/>
        <v>0</v>
      </c>
      <c r="AH1786" s="688">
        <f>IFERROR($H1786/SUMIF($A:$A,$A1786,$H:$H)*SUMIF(Summary!$A$110:$A$186,$A1786,Summary!$P$110:$P$186),0)</f>
        <v>0</v>
      </c>
      <c r="AI1786" s="689">
        <f t="shared" ca="1" si="420"/>
        <v>0</v>
      </c>
      <c r="AJ1786" s="688">
        <f>IFERROR(H1786/SUMIF(A:A,A1786,H:H)*SUMIF(Summary!$A$110:$A$186,'Operations Support'!A1786,Summary!$Q$110:$Q$186),0)</f>
        <v>0</v>
      </c>
      <c r="AK1786" s="688">
        <f t="shared" ca="1" si="421"/>
        <v>0</v>
      </c>
      <c r="AM1786" s="688">
        <f>IFERROR($H1786/SUMIF($A:$A,$A1786,$H:$H)*SUMIF(Summary!$A$230:$A$266,$A1786,Summary!$P$230:$P$266),0)</f>
        <v>0</v>
      </c>
      <c r="AN1786" s="688">
        <f>IFERROR($H1786/SUMIF($A:$A,$A1786,$H:$H)*(SUMIF(Summary!$A$230:$A$266,$A1786,Summary!$L$230:$L$266)+SUMIF(Summary!$A$281:$A$317,$A1786,Summary!$L$281:$L$317))-AM1786,0)</f>
        <v>0</v>
      </c>
      <c r="AO1786" s="688">
        <f>IFERROR($H1786/SUMIF($A:$A,$A1786,$H:$H)*SUMIF(Summary!$A$230:$A$266,$A1786,Summary!$Q$230:$Q$266),0)</f>
        <v>0</v>
      </c>
      <c r="AP1786" s="688">
        <f>IFERROR($H1786/SUMIF($A:$A,$A1786,$H:$H)*(SUMIF(Summary!$A$230:$A$266,$A1786,Summary!$L$230:$L$266)+SUMIF(Summary!$A$281:$A$317,$A1786,Summary!$L$281:$L$317))-AO1786,0)</f>
        <v>0</v>
      </c>
      <c r="AQ1786" s="306"/>
      <c r="AR1786" s="688">
        <f t="shared" ca="1" si="422"/>
        <v>0</v>
      </c>
      <c r="AS1786" s="688">
        <f t="shared" ca="1" si="423"/>
        <v>0</v>
      </c>
    </row>
    <row r="1787" spans="1:45" x14ac:dyDescent="0.2">
      <c r="A1787" s="423">
        <v>3644</v>
      </c>
      <c r="B1787" s="424">
        <v>5</v>
      </c>
      <c r="C1787" s="425" t="s">
        <v>318</v>
      </c>
      <c r="D1787" s="422">
        <f t="shared" si="409"/>
        <v>0</v>
      </c>
      <c r="E1787" s="422">
        <f t="shared" si="410"/>
        <v>0</v>
      </c>
      <c r="F1787" s="422">
        <f t="shared" si="411"/>
        <v>0</v>
      </c>
      <c r="G1787" s="422">
        <f t="shared" si="412"/>
        <v>0</v>
      </c>
      <c r="H1787" s="22">
        <f t="shared" si="413"/>
        <v>0</v>
      </c>
      <c r="I1787" s="116">
        <v>0</v>
      </c>
      <c r="J1787" s="116">
        <v>0</v>
      </c>
      <c r="K1787" s="116">
        <v>0</v>
      </c>
      <c r="L1787" s="116">
        <v>0</v>
      </c>
      <c r="M1787" s="22">
        <f t="shared" si="414"/>
        <v>0</v>
      </c>
      <c r="N1787" s="116">
        <v>0</v>
      </c>
      <c r="O1787" s="116">
        <v>0</v>
      </c>
      <c r="P1787" s="116">
        <v>0</v>
      </c>
      <c r="Q1787" s="116">
        <v>0</v>
      </c>
      <c r="R1787" s="22">
        <f t="shared" si="415"/>
        <v>0</v>
      </c>
      <c r="S1787" s="116">
        <v>0</v>
      </c>
      <c r="T1787" s="116">
        <v>0</v>
      </c>
      <c r="U1787" s="116">
        <v>0</v>
      </c>
      <c r="V1787" s="116">
        <v>0</v>
      </c>
      <c r="W1787" s="22">
        <f t="shared" si="416"/>
        <v>0</v>
      </c>
      <c r="X1787" s="22">
        <f t="shared" si="417"/>
        <v>0</v>
      </c>
      <c r="Y1787" s="22">
        <f ca="1">OFFSET('Cost Study'!$B$7,'Operations Support'!$C1787,'Operations Support'!$B1787)*$H1787</f>
        <v>0</v>
      </c>
      <c r="Z1787" s="23">
        <f ca="1">Y1787*'Cost Study'!$B$31</f>
        <v>0</v>
      </c>
      <c r="AA1787" s="23">
        <f ca="1">IF(A1787=10298,1.51,1)*IF($B1787&lt;3,$D1787*'Cost Study'!$B$32*OFFSET('Cost Study'!$B$7,'Operations Support'!$C1787,'Operations Support'!$B1787),0)</f>
        <v>0</v>
      </c>
      <c r="AB1787" s="24">
        <f ca="1">AA1787*'Cost Study'!$B$31</f>
        <v>0</v>
      </c>
      <c r="AC1787" s="23">
        <f ca="1">Y1787*'Cost Study'!$B$31</f>
        <v>0</v>
      </c>
      <c r="AD1787" s="24">
        <f ca="1">AA1787*'Cost Study'!$B$31</f>
        <v>0</v>
      </c>
      <c r="AE1787" s="377">
        <f t="shared" ca="1" si="418"/>
        <v>0</v>
      </c>
      <c r="AF1787" s="377">
        <f t="shared" ca="1" si="419"/>
        <v>0</v>
      </c>
      <c r="AH1787" s="688">
        <f>IFERROR($H1787/SUMIF($A:$A,$A1787,$H:$H)*SUMIF(Summary!$A$110:$A$186,$A1787,Summary!$P$110:$P$186),0)</f>
        <v>0</v>
      </c>
      <c r="AI1787" s="689">
        <f t="shared" ca="1" si="420"/>
        <v>0</v>
      </c>
      <c r="AJ1787" s="688">
        <f>IFERROR(H1787/SUMIF(A:A,A1787,H:H)*SUMIF(Summary!$A$110:$A$186,'Operations Support'!A1787,Summary!$Q$110:$Q$186),0)</f>
        <v>0</v>
      </c>
      <c r="AK1787" s="688">
        <f t="shared" ca="1" si="421"/>
        <v>0</v>
      </c>
      <c r="AM1787" s="688">
        <f>IFERROR($H1787/SUMIF($A:$A,$A1787,$H:$H)*SUMIF(Summary!$A$230:$A$266,$A1787,Summary!$P$230:$P$266),0)</f>
        <v>0</v>
      </c>
      <c r="AN1787" s="688">
        <f>IFERROR($H1787/SUMIF($A:$A,$A1787,$H:$H)*(SUMIF(Summary!$A$230:$A$266,$A1787,Summary!$L$230:$L$266)+SUMIF(Summary!$A$281:$A$317,$A1787,Summary!$L$281:$L$317))-AM1787,0)</f>
        <v>0</v>
      </c>
      <c r="AO1787" s="688">
        <f>IFERROR($H1787/SUMIF($A:$A,$A1787,$H:$H)*SUMIF(Summary!$A$230:$A$266,$A1787,Summary!$Q$230:$Q$266),0)</f>
        <v>0</v>
      </c>
      <c r="AP1787" s="688">
        <f>IFERROR($H1787/SUMIF($A:$A,$A1787,$H:$H)*(SUMIF(Summary!$A$230:$A$266,$A1787,Summary!$L$230:$L$266)+SUMIF(Summary!$A$281:$A$317,$A1787,Summary!$L$281:$L$317))-AO1787,0)</f>
        <v>0</v>
      </c>
      <c r="AQ1787" s="306"/>
      <c r="AR1787" s="688">
        <f t="shared" ca="1" si="422"/>
        <v>0</v>
      </c>
      <c r="AS1787" s="688">
        <f t="shared" ca="1" si="423"/>
        <v>0</v>
      </c>
    </row>
    <row r="1788" spans="1:45" x14ac:dyDescent="0.2">
      <c r="A1788" s="423">
        <v>3644</v>
      </c>
      <c r="B1788" s="424">
        <v>5</v>
      </c>
      <c r="C1788" s="425" t="s">
        <v>319</v>
      </c>
      <c r="D1788" s="422">
        <f t="shared" si="409"/>
        <v>0</v>
      </c>
      <c r="E1788" s="422">
        <f t="shared" si="410"/>
        <v>0</v>
      </c>
      <c r="F1788" s="422">
        <f t="shared" si="411"/>
        <v>0</v>
      </c>
      <c r="G1788" s="422">
        <f t="shared" si="412"/>
        <v>0</v>
      </c>
      <c r="H1788" s="22">
        <f t="shared" si="413"/>
        <v>0</v>
      </c>
      <c r="I1788" s="116">
        <v>0</v>
      </c>
      <c r="J1788" s="116">
        <v>0</v>
      </c>
      <c r="K1788" s="116">
        <v>0</v>
      </c>
      <c r="L1788" s="116">
        <v>0</v>
      </c>
      <c r="M1788" s="22">
        <f t="shared" si="414"/>
        <v>0</v>
      </c>
      <c r="N1788" s="116">
        <v>0</v>
      </c>
      <c r="O1788" s="116">
        <v>0</v>
      </c>
      <c r="P1788" s="116">
        <v>0</v>
      </c>
      <c r="Q1788" s="116">
        <v>0</v>
      </c>
      <c r="R1788" s="22">
        <f t="shared" si="415"/>
        <v>0</v>
      </c>
      <c r="S1788" s="116">
        <v>0</v>
      </c>
      <c r="T1788" s="116">
        <v>0</v>
      </c>
      <c r="U1788" s="116">
        <v>0</v>
      </c>
      <c r="V1788" s="116">
        <v>0</v>
      </c>
      <c r="W1788" s="22">
        <f t="shared" si="416"/>
        <v>0</v>
      </c>
      <c r="X1788" s="22">
        <f t="shared" si="417"/>
        <v>0</v>
      </c>
      <c r="Y1788" s="22">
        <f ca="1">OFFSET('Cost Study'!$B$7,'Operations Support'!$C1788,'Operations Support'!$B1788)*$H1788</f>
        <v>0</v>
      </c>
      <c r="Z1788" s="23">
        <f ca="1">Y1788*'Cost Study'!$B$31</f>
        <v>0</v>
      </c>
      <c r="AA1788" s="23">
        <f ca="1">IF(A1788=10298,1.51,1)*IF($B1788&lt;3,$D1788*'Cost Study'!$B$32*OFFSET('Cost Study'!$B$7,'Operations Support'!$C1788,'Operations Support'!$B1788),0)</f>
        <v>0</v>
      </c>
      <c r="AB1788" s="24">
        <f ca="1">AA1788*'Cost Study'!$B$31</f>
        <v>0</v>
      </c>
      <c r="AC1788" s="23">
        <f ca="1">Y1788*'Cost Study'!$B$31</f>
        <v>0</v>
      </c>
      <c r="AD1788" s="24">
        <f ca="1">AA1788*'Cost Study'!$B$31</f>
        <v>0</v>
      </c>
      <c r="AE1788" s="377">
        <f t="shared" ca="1" si="418"/>
        <v>0</v>
      </c>
      <c r="AF1788" s="377">
        <f t="shared" ca="1" si="419"/>
        <v>0</v>
      </c>
      <c r="AH1788" s="688">
        <f>IFERROR($H1788/SUMIF($A:$A,$A1788,$H:$H)*SUMIF(Summary!$A$110:$A$186,$A1788,Summary!$P$110:$P$186),0)</f>
        <v>0</v>
      </c>
      <c r="AI1788" s="689">
        <f t="shared" ca="1" si="420"/>
        <v>0</v>
      </c>
      <c r="AJ1788" s="688">
        <f>IFERROR(H1788/SUMIF(A:A,A1788,H:H)*SUMIF(Summary!$A$110:$A$186,'Operations Support'!A1788,Summary!$Q$110:$Q$186),0)</f>
        <v>0</v>
      </c>
      <c r="AK1788" s="688">
        <f t="shared" ca="1" si="421"/>
        <v>0</v>
      </c>
      <c r="AM1788" s="688">
        <f>IFERROR($H1788/SUMIF($A:$A,$A1788,$H:$H)*SUMIF(Summary!$A$230:$A$266,$A1788,Summary!$P$230:$P$266),0)</f>
        <v>0</v>
      </c>
      <c r="AN1788" s="688">
        <f>IFERROR($H1788/SUMIF($A:$A,$A1788,$H:$H)*(SUMIF(Summary!$A$230:$A$266,$A1788,Summary!$L$230:$L$266)+SUMIF(Summary!$A$281:$A$317,$A1788,Summary!$L$281:$L$317))-AM1788,0)</f>
        <v>0</v>
      </c>
      <c r="AO1788" s="688">
        <f>IFERROR($H1788/SUMIF($A:$A,$A1788,$H:$H)*SUMIF(Summary!$A$230:$A$266,$A1788,Summary!$Q$230:$Q$266),0)</f>
        <v>0</v>
      </c>
      <c r="AP1788" s="688">
        <f>IFERROR($H1788/SUMIF($A:$A,$A1788,$H:$H)*(SUMIF(Summary!$A$230:$A$266,$A1788,Summary!$L$230:$L$266)+SUMIF(Summary!$A$281:$A$317,$A1788,Summary!$L$281:$L$317))-AO1788,0)</f>
        <v>0</v>
      </c>
      <c r="AQ1788" s="306"/>
      <c r="AR1788" s="688">
        <f t="shared" ca="1" si="422"/>
        <v>0</v>
      </c>
      <c r="AS1788" s="688">
        <f t="shared" ca="1" si="423"/>
        <v>0</v>
      </c>
    </row>
    <row r="1789" spans="1:45" x14ac:dyDescent="0.2">
      <c r="A1789" s="423">
        <v>3644</v>
      </c>
      <c r="B1789" s="424">
        <v>5</v>
      </c>
      <c r="C1789" s="425" t="s">
        <v>320</v>
      </c>
      <c r="D1789" s="422">
        <f t="shared" si="409"/>
        <v>0</v>
      </c>
      <c r="E1789" s="422">
        <f t="shared" si="410"/>
        <v>0</v>
      </c>
      <c r="F1789" s="422">
        <f t="shared" si="411"/>
        <v>0</v>
      </c>
      <c r="G1789" s="422">
        <f t="shared" si="412"/>
        <v>0</v>
      </c>
      <c r="H1789" s="22">
        <f t="shared" si="413"/>
        <v>0</v>
      </c>
      <c r="I1789" s="116">
        <v>0</v>
      </c>
      <c r="J1789" s="116">
        <v>0</v>
      </c>
      <c r="K1789" s="116">
        <v>0</v>
      </c>
      <c r="L1789" s="116">
        <v>0</v>
      </c>
      <c r="M1789" s="22">
        <f t="shared" si="414"/>
        <v>0</v>
      </c>
      <c r="N1789" s="116">
        <v>0</v>
      </c>
      <c r="O1789" s="116">
        <v>0</v>
      </c>
      <c r="P1789" s="116">
        <v>0</v>
      </c>
      <c r="Q1789" s="116">
        <v>0</v>
      </c>
      <c r="R1789" s="22">
        <f t="shared" si="415"/>
        <v>0</v>
      </c>
      <c r="S1789" s="116">
        <v>0</v>
      </c>
      <c r="T1789" s="116">
        <v>0</v>
      </c>
      <c r="U1789" s="116">
        <v>0</v>
      </c>
      <c r="V1789" s="116">
        <v>0</v>
      </c>
      <c r="W1789" s="22">
        <f t="shared" si="416"/>
        <v>0</v>
      </c>
      <c r="X1789" s="22">
        <f t="shared" si="417"/>
        <v>0</v>
      </c>
      <c r="Y1789" s="22">
        <f ca="1">OFFSET('Cost Study'!$B$7,'Operations Support'!$C1789,'Operations Support'!$B1789)*$H1789</f>
        <v>0</v>
      </c>
      <c r="Z1789" s="23">
        <f ca="1">Y1789*'Cost Study'!$B$31</f>
        <v>0</v>
      </c>
      <c r="AA1789" s="23">
        <f ca="1">IF(A1789=10298,1.51,1)*IF($B1789&lt;3,$D1789*'Cost Study'!$B$32*OFFSET('Cost Study'!$B$7,'Operations Support'!$C1789,'Operations Support'!$B1789),0)</f>
        <v>0</v>
      </c>
      <c r="AB1789" s="24">
        <f ca="1">AA1789*'Cost Study'!$B$31</f>
        <v>0</v>
      </c>
      <c r="AC1789" s="23">
        <f ca="1">Y1789*'Cost Study'!$B$31</f>
        <v>0</v>
      </c>
      <c r="AD1789" s="24">
        <f ca="1">AA1789*'Cost Study'!$B$31</f>
        <v>0</v>
      </c>
      <c r="AE1789" s="377">
        <f t="shared" ca="1" si="418"/>
        <v>0</v>
      </c>
      <c r="AF1789" s="377">
        <f t="shared" ca="1" si="419"/>
        <v>0</v>
      </c>
      <c r="AH1789" s="688">
        <f>IFERROR($H1789/SUMIF($A:$A,$A1789,$H:$H)*SUMIF(Summary!$A$110:$A$186,$A1789,Summary!$P$110:$P$186),0)</f>
        <v>0</v>
      </c>
      <c r="AI1789" s="689">
        <f t="shared" ca="1" si="420"/>
        <v>0</v>
      </c>
      <c r="AJ1789" s="688">
        <f>IFERROR(H1789/SUMIF(A:A,A1789,H:H)*SUMIF(Summary!$A$110:$A$186,'Operations Support'!A1789,Summary!$Q$110:$Q$186),0)</f>
        <v>0</v>
      </c>
      <c r="AK1789" s="688">
        <f t="shared" ca="1" si="421"/>
        <v>0</v>
      </c>
      <c r="AM1789" s="688">
        <f>IFERROR($H1789/SUMIF($A:$A,$A1789,$H:$H)*SUMIF(Summary!$A$230:$A$266,$A1789,Summary!$P$230:$P$266),0)</f>
        <v>0</v>
      </c>
      <c r="AN1789" s="688">
        <f>IFERROR($H1789/SUMIF($A:$A,$A1789,$H:$H)*(SUMIF(Summary!$A$230:$A$266,$A1789,Summary!$L$230:$L$266)+SUMIF(Summary!$A$281:$A$317,$A1789,Summary!$L$281:$L$317))-AM1789,0)</f>
        <v>0</v>
      </c>
      <c r="AO1789" s="688">
        <f>IFERROR($H1789/SUMIF($A:$A,$A1789,$H:$H)*SUMIF(Summary!$A$230:$A$266,$A1789,Summary!$Q$230:$Q$266),0)</f>
        <v>0</v>
      </c>
      <c r="AP1789" s="688">
        <f>IFERROR($H1789/SUMIF($A:$A,$A1789,$H:$H)*(SUMIF(Summary!$A$230:$A$266,$A1789,Summary!$L$230:$L$266)+SUMIF(Summary!$A$281:$A$317,$A1789,Summary!$L$281:$L$317))-AO1789,0)</f>
        <v>0</v>
      </c>
      <c r="AQ1789" s="306"/>
      <c r="AR1789" s="688">
        <f t="shared" ca="1" si="422"/>
        <v>0</v>
      </c>
      <c r="AS1789" s="688">
        <f t="shared" ca="1" si="423"/>
        <v>0</v>
      </c>
    </row>
    <row r="1790" spans="1:45" x14ac:dyDescent="0.2">
      <c r="A1790" s="423">
        <v>3646</v>
      </c>
      <c r="B1790" s="424">
        <v>1</v>
      </c>
      <c r="C1790" s="425" t="s">
        <v>300</v>
      </c>
      <c r="D1790" s="422">
        <f t="shared" si="409"/>
        <v>13847</v>
      </c>
      <c r="E1790" s="422">
        <f t="shared" si="410"/>
        <v>38495</v>
      </c>
      <c r="F1790" s="422">
        <f t="shared" si="411"/>
        <v>14236</v>
      </c>
      <c r="G1790" s="422">
        <f t="shared" si="412"/>
        <v>0</v>
      </c>
      <c r="H1790" s="22">
        <f t="shared" si="413"/>
        <v>66578</v>
      </c>
      <c r="I1790" s="116">
        <v>5292</v>
      </c>
      <c r="J1790" s="116">
        <v>17844</v>
      </c>
      <c r="K1790" s="116">
        <v>5943</v>
      </c>
      <c r="L1790" s="116">
        <v>0</v>
      </c>
      <c r="M1790" s="22">
        <f t="shared" si="414"/>
        <v>29079</v>
      </c>
      <c r="N1790" s="116">
        <v>6914</v>
      </c>
      <c r="O1790" s="116">
        <v>19490</v>
      </c>
      <c r="P1790" s="116">
        <v>7462</v>
      </c>
      <c r="Q1790" s="116">
        <v>0</v>
      </c>
      <c r="R1790" s="22">
        <f t="shared" si="415"/>
        <v>33866</v>
      </c>
      <c r="S1790" s="116">
        <v>1641</v>
      </c>
      <c r="T1790" s="116">
        <v>1161</v>
      </c>
      <c r="U1790" s="116">
        <v>831</v>
      </c>
      <c r="V1790" s="116">
        <v>0</v>
      </c>
      <c r="W1790" s="22">
        <f t="shared" si="416"/>
        <v>3633</v>
      </c>
      <c r="X1790" s="22">
        <f t="shared" si="417"/>
        <v>2219.2666666666669</v>
      </c>
      <c r="Y1790" s="22">
        <f ca="1">OFFSET('Cost Study'!$B$7,'Operations Support'!$C1790,'Operations Support'!$B1790)*$H1790</f>
        <v>66578</v>
      </c>
      <c r="Z1790" s="23">
        <f ca="1">Y1790*'Cost Study'!$B$31</f>
        <v>3718509.7903231387</v>
      </c>
      <c r="AA1790" s="23">
        <f ca="1">IF(A1790=10298,1.51,1)*IF($B1790&lt;3,$D1790*'Cost Study'!$B$32*OFFSET('Cost Study'!$B$7,'Operations Support'!$C1790,'Operations Support'!$B1790),0)</f>
        <v>1384.7</v>
      </c>
      <c r="AB1790" s="24">
        <f ca="1">AA1790*'Cost Study'!$B$31</f>
        <v>77338.167362498876</v>
      </c>
      <c r="AC1790" s="23">
        <f ca="1">Y1790*'Cost Study'!$B$31</f>
        <v>3718509.7903231387</v>
      </c>
      <c r="AD1790" s="24">
        <f ca="1">AA1790*'Cost Study'!$B$31</f>
        <v>77338.167362498876</v>
      </c>
      <c r="AE1790" s="377">
        <f t="shared" ca="1" si="418"/>
        <v>3795847.9576856378</v>
      </c>
      <c r="AF1790" s="377">
        <f t="shared" ca="1" si="419"/>
        <v>3795847.9576856378</v>
      </c>
      <c r="AH1790" s="688">
        <f>IFERROR($H1790/SUMIF($A:$A,$A1790,$H:$H)*SUMIF(Summary!$A$110:$A$186,$A1790,Summary!$P$110:$P$186),0)</f>
        <v>1391207.9777233347</v>
      </c>
      <c r="AI1790" s="689">
        <f t="shared" ca="1" si="420"/>
        <v>2404639.9799623033</v>
      </c>
      <c r="AJ1790" s="688">
        <f>IFERROR(H1790/SUMIF(A:A,A1790,H:H)*SUMIF(Summary!$A$110:$A$186,'Operations Support'!A1790,Summary!$Q$110:$Q$186),0)</f>
        <v>1394680.1170205597</v>
      </c>
      <c r="AK1790" s="688">
        <f t="shared" ca="1" si="421"/>
        <v>2401167.8406650778</v>
      </c>
      <c r="AM1790" s="688">
        <f>IFERROR($H1790/SUMIF($A:$A,$A1790,$H:$H)*SUMIF(Summary!$A$230:$A$266,$A1790,Summary!$P$230:$P$266),0)</f>
        <v>263218.49292572925</v>
      </c>
      <c r="AN1790" s="688">
        <f>IFERROR($H1790/SUMIF($A:$A,$A1790,$H:$H)*(SUMIF(Summary!$A$230:$A$266,$A1790,Summary!$L$230:$L$266)+SUMIF(Summary!$A$281:$A$317,$A1790,Summary!$L$281:$L$317))-AM1790,0)</f>
        <v>970553.23153821181</v>
      </c>
      <c r="AO1790" s="688">
        <f>IFERROR($H1790/SUMIF($A:$A,$A1790,$H:$H)*SUMIF(Summary!$A$230:$A$266,$A1790,Summary!$Q$230:$Q$266),0)</f>
        <v>263875.42653140012</v>
      </c>
      <c r="AP1790" s="688">
        <f>IFERROR($H1790/SUMIF($A:$A,$A1790,$H:$H)*(SUMIF(Summary!$A$230:$A$266,$A1790,Summary!$L$230:$L$266)+SUMIF(Summary!$A$281:$A$317,$A1790,Summary!$L$281:$L$317))-AO1790,0)</f>
        <v>969896.297932541</v>
      </c>
      <c r="AQ1790" s="306"/>
      <c r="AR1790" s="688">
        <f t="shared" ca="1" si="422"/>
        <v>3375193.2115005152</v>
      </c>
      <c r="AS1790" s="688">
        <f t="shared" ca="1" si="423"/>
        <v>3371064.1385976188</v>
      </c>
    </row>
    <row r="1791" spans="1:45" x14ac:dyDescent="0.2">
      <c r="A1791" s="423">
        <v>3646</v>
      </c>
      <c r="B1791" s="424">
        <v>1</v>
      </c>
      <c r="C1791" s="425" t="s">
        <v>301</v>
      </c>
      <c r="D1791" s="422">
        <f t="shared" si="409"/>
        <v>10194</v>
      </c>
      <c r="E1791" s="422">
        <f t="shared" si="410"/>
        <v>17123</v>
      </c>
      <c r="F1791" s="422">
        <f t="shared" si="411"/>
        <v>1032</v>
      </c>
      <c r="G1791" s="422">
        <f t="shared" si="412"/>
        <v>0</v>
      </c>
      <c r="H1791" s="22">
        <f t="shared" si="413"/>
        <v>28349</v>
      </c>
      <c r="I1791" s="116">
        <v>3514</v>
      </c>
      <c r="J1791" s="116">
        <v>7942</v>
      </c>
      <c r="K1791" s="116">
        <v>543</v>
      </c>
      <c r="L1791" s="116">
        <v>0</v>
      </c>
      <c r="M1791" s="22">
        <f t="shared" si="414"/>
        <v>11999</v>
      </c>
      <c r="N1791" s="116">
        <v>6033</v>
      </c>
      <c r="O1791" s="116">
        <v>7696</v>
      </c>
      <c r="P1791" s="116">
        <v>366</v>
      </c>
      <c r="Q1791" s="116">
        <v>0</v>
      </c>
      <c r="R1791" s="22">
        <f t="shared" si="415"/>
        <v>14095</v>
      </c>
      <c r="S1791" s="116">
        <v>647</v>
      </c>
      <c r="T1791" s="116">
        <v>1485</v>
      </c>
      <c r="U1791" s="116">
        <v>123</v>
      </c>
      <c r="V1791" s="116">
        <v>0</v>
      </c>
      <c r="W1791" s="22">
        <f t="shared" si="416"/>
        <v>2255</v>
      </c>
      <c r="X1791" s="22">
        <f t="shared" si="417"/>
        <v>944.9666666666667</v>
      </c>
      <c r="Y1791" s="22">
        <f ca="1">OFFSET('Cost Study'!$B$7,'Operations Support'!$C1791,'Operations Support'!$B1791)*$H1791</f>
        <v>42806.99</v>
      </c>
      <c r="Z1791" s="23">
        <f ca="1">Y1791*'Cost Study'!$B$31</f>
        <v>2390853.0056364667</v>
      </c>
      <c r="AA1791" s="23">
        <f ca="1">IF(A1791=10298,1.51,1)*IF($B1791&lt;3,$D1791*'Cost Study'!$B$32*OFFSET('Cost Study'!$B$7,'Operations Support'!$C1791,'Operations Support'!$B1791),0)</f>
        <v>1539.2940000000001</v>
      </c>
      <c r="AB1791" s="24">
        <f ca="1">AA1791*'Cost Study'!$B$31</f>
        <v>85972.540616805331</v>
      </c>
      <c r="AC1791" s="23">
        <f ca="1">Y1791*'Cost Study'!$B$31</f>
        <v>2390853.0056364667</v>
      </c>
      <c r="AD1791" s="24">
        <f ca="1">AA1791*'Cost Study'!$B$31</f>
        <v>85972.540616805331</v>
      </c>
      <c r="AE1791" s="377">
        <f t="shared" ca="1" si="418"/>
        <v>2476825.5462532719</v>
      </c>
      <c r="AF1791" s="377">
        <f t="shared" ca="1" si="419"/>
        <v>2476825.5462532719</v>
      </c>
      <c r="AH1791" s="688">
        <f>IFERROR($H1791/SUMIF($A:$A,$A1791,$H:$H)*SUMIF(Summary!$A$110:$A$186,$A1791,Summary!$P$110:$P$186),0)</f>
        <v>592378.18739641935</v>
      </c>
      <c r="AI1791" s="689">
        <f t="shared" ca="1" si="420"/>
        <v>1884447.3588568526</v>
      </c>
      <c r="AJ1791" s="688">
        <f>IFERROR(H1791/SUMIF(A:A,A1791,H:H)*SUMIF(Summary!$A$110:$A$186,'Operations Support'!A1791,Summary!$Q$110:$Q$186),0)</f>
        <v>593856.62887764501</v>
      </c>
      <c r="AK1791" s="688">
        <f t="shared" ca="1" si="421"/>
        <v>1882968.917375627</v>
      </c>
      <c r="AM1791" s="688">
        <f>IFERROR($H1791/SUMIF($A:$A,$A1791,$H:$H)*SUMIF(Summary!$A$230:$A$266,$A1791,Summary!$P$230:$P$266),0)</f>
        <v>112078.78061749373</v>
      </c>
      <c r="AN1791" s="688">
        <f>IFERROR($H1791/SUMIF($A:$A,$A1791,$H:$H)*(SUMIF(Summary!$A$230:$A$266,$A1791,Summary!$L$230:$L$266)+SUMIF(Summary!$A$281:$A$317,$A1791,Summary!$L$281:$L$317))-AM1791,0)</f>
        <v>413262.842994334</v>
      </c>
      <c r="AO1791" s="688">
        <f>IFERROR($H1791/SUMIF($A:$A,$A1791,$H:$H)*SUMIF(Summary!$A$230:$A$266,$A1791,Summary!$Q$230:$Q$266),0)</f>
        <v>112358.50381114875</v>
      </c>
      <c r="AP1791" s="688">
        <f>IFERROR($H1791/SUMIF($A:$A,$A1791,$H:$H)*(SUMIF(Summary!$A$230:$A$266,$A1791,Summary!$L$230:$L$266)+SUMIF(Summary!$A$281:$A$317,$A1791,Summary!$L$281:$L$317))-AO1791,0)</f>
        <v>412983.11980067898</v>
      </c>
      <c r="AQ1791" s="306"/>
      <c r="AR1791" s="688">
        <f t="shared" ca="1" si="422"/>
        <v>2297710.2018511868</v>
      </c>
      <c r="AS1791" s="688">
        <f t="shared" ca="1" si="423"/>
        <v>2295952.0371763059</v>
      </c>
    </row>
    <row r="1792" spans="1:45" x14ac:dyDescent="0.2">
      <c r="A1792" s="423">
        <v>3646</v>
      </c>
      <c r="B1792" s="424">
        <v>1</v>
      </c>
      <c r="C1792" s="425" t="s">
        <v>302</v>
      </c>
      <c r="D1792" s="422">
        <f t="shared" si="409"/>
        <v>3574</v>
      </c>
      <c r="E1792" s="422">
        <f t="shared" si="410"/>
        <v>4714</v>
      </c>
      <c r="F1792" s="422">
        <f t="shared" si="411"/>
        <v>1432</v>
      </c>
      <c r="G1792" s="422">
        <f t="shared" si="412"/>
        <v>0</v>
      </c>
      <c r="H1792" s="22">
        <f t="shared" si="413"/>
        <v>9720</v>
      </c>
      <c r="I1792" s="116">
        <v>1501</v>
      </c>
      <c r="J1792" s="116">
        <v>2002</v>
      </c>
      <c r="K1792" s="116">
        <v>743</v>
      </c>
      <c r="L1792" s="116">
        <v>0</v>
      </c>
      <c r="M1792" s="22">
        <f t="shared" si="414"/>
        <v>4246</v>
      </c>
      <c r="N1792" s="116">
        <v>1935</v>
      </c>
      <c r="O1792" s="116">
        <v>2547</v>
      </c>
      <c r="P1792" s="116">
        <v>689</v>
      </c>
      <c r="Q1792" s="116">
        <v>0</v>
      </c>
      <c r="R1792" s="22">
        <f t="shared" si="415"/>
        <v>5171</v>
      </c>
      <c r="S1792" s="116">
        <v>138</v>
      </c>
      <c r="T1792" s="116">
        <v>165</v>
      </c>
      <c r="U1792" s="116">
        <v>0</v>
      </c>
      <c r="V1792" s="116">
        <v>0</v>
      </c>
      <c r="W1792" s="22">
        <f t="shared" si="416"/>
        <v>303</v>
      </c>
      <c r="X1792" s="22">
        <f t="shared" si="417"/>
        <v>324</v>
      </c>
      <c r="Y1792" s="22">
        <f ca="1">OFFSET('Cost Study'!$B$7,'Operations Support'!$C1792,'Operations Support'!$B1792)*$H1792</f>
        <v>14094</v>
      </c>
      <c r="Z1792" s="23">
        <f ca="1">Y1792*'Cost Study'!$B$31</f>
        <v>787177.10031563451</v>
      </c>
      <c r="AA1792" s="23">
        <f ca="1">IF(A1792=10298,1.51,1)*IF($B1792&lt;3,$D1792*'Cost Study'!$B$32*OFFSET('Cost Study'!$B$7,'Operations Support'!$C1792,'Operations Support'!$B1792),0)</f>
        <v>518.23</v>
      </c>
      <c r="AB1792" s="24">
        <f ca="1">AA1792*'Cost Study'!$B$31</f>
        <v>28944.145643292981</v>
      </c>
      <c r="AC1792" s="23">
        <f ca="1">Y1792*'Cost Study'!$B$31</f>
        <v>787177.10031563451</v>
      </c>
      <c r="AD1792" s="24">
        <f ca="1">AA1792*'Cost Study'!$B$31</f>
        <v>28944.145643292981</v>
      </c>
      <c r="AE1792" s="377">
        <f t="shared" ca="1" si="418"/>
        <v>816121.24595892744</v>
      </c>
      <c r="AF1792" s="377">
        <f t="shared" ca="1" si="419"/>
        <v>816121.24595892744</v>
      </c>
      <c r="AH1792" s="688">
        <f>IFERROR($H1792/SUMIF($A:$A,$A1792,$H:$H)*SUMIF(Summary!$A$110:$A$186,$A1792,Summary!$P$110:$P$186),0)</f>
        <v>203108.25713405045</v>
      </c>
      <c r="AI1792" s="689">
        <f t="shared" ca="1" si="420"/>
        <v>613012.98882487696</v>
      </c>
      <c r="AJ1792" s="688">
        <f>IFERROR(H1792/SUMIF(A:A,A1792,H:H)*SUMIF(Summary!$A$110:$A$186,'Operations Support'!A1792,Summary!$Q$110:$Q$186),0)</f>
        <v>203615.16923668238</v>
      </c>
      <c r="AK1792" s="688">
        <f t="shared" ca="1" si="421"/>
        <v>612506.07672224508</v>
      </c>
      <c r="AM1792" s="688">
        <f>IFERROR($H1792/SUMIF($A:$A,$A1792,$H:$H)*SUMIF(Summary!$A$230:$A$266,$A1792,Summary!$P$230:$P$266),0)</f>
        <v>38428.365995345128</v>
      </c>
      <c r="AN1792" s="688">
        <f>IFERROR($H1792/SUMIF($A:$A,$A1792,$H:$H)*(SUMIF(Summary!$A$230:$A$266,$A1792,Summary!$L$230:$L$266)+SUMIF(Summary!$A$281:$A$317,$A1792,Summary!$L$281:$L$317))-AM1792,0)</f>
        <v>141695.11566210189</v>
      </c>
      <c r="AO1792" s="688">
        <f>IFERROR($H1792/SUMIF($A:$A,$A1792,$H:$H)*SUMIF(Summary!$A$230:$A$266,$A1792,Summary!$Q$230:$Q$266),0)</f>
        <v>38524.274473327663</v>
      </c>
      <c r="AP1792" s="688">
        <f>IFERROR($H1792/SUMIF($A:$A,$A1792,$H:$H)*(SUMIF(Summary!$A$230:$A$266,$A1792,Summary!$L$230:$L$266)+SUMIF(Summary!$A$281:$A$317,$A1792,Summary!$L$281:$L$317))-AO1792,0)</f>
        <v>141599.20718411938</v>
      </c>
      <c r="AQ1792" s="306"/>
      <c r="AR1792" s="688">
        <f t="shared" ca="1" si="422"/>
        <v>754708.10448697885</v>
      </c>
      <c r="AS1792" s="688">
        <f t="shared" ca="1" si="423"/>
        <v>754105.28390636446</v>
      </c>
    </row>
    <row r="1793" spans="1:45" x14ac:dyDescent="0.2">
      <c r="A1793" s="423">
        <v>3646</v>
      </c>
      <c r="B1793" s="424">
        <v>1</v>
      </c>
      <c r="C1793" s="425" t="s">
        <v>303</v>
      </c>
      <c r="D1793" s="422">
        <f t="shared" si="409"/>
        <v>510</v>
      </c>
      <c r="E1793" s="422">
        <f t="shared" si="410"/>
        <v>1045</v>
      </c>
      <c r="F1793" s="422">
        <f t="shared" si="411"/>
        <v>105</v>
      </c>
      <c r="G1793" s="422">
        <f t="shared" si="412"/>
        <v>0</v>
      </c>
      <c r="H1793" s="22">
        <f t="shared" si="413"/>
        <v>1660</v>
      </c>
      <c r="I1793" s="116">
        <v>213</v>
      </c>
      <c r="J1793" s="116">
        <v>502</v>
      </c>
      <c r="K1793" s="116">
        <v>30</v>
      </c>
      <c r="L1793" s="116">
        <v>0</v>
      </c>
      <c r="M1793" s="22">
        <f t="shared" si="414"/>
        <v>745</v>
      </c>
      <c r="N1793" s="116">
        <v>147</v>
      </c>
      <c r="O1793" s="116">
        <v>483</v>
      </c>
      <c r="P1793" s="116">
        <v>75</v>
      </c>
      <c r="Q1793" s="116">
        <v>0</v>
      </c>
      <c r="R1793" s="22">
        <f t="shared" si="415"/>
        <v>705</v>
      </c>
      <c r="S1793" s="116">
        <v>150</v>
      </c>
      <c r="T1793" s="116">
        <v>60</v>
      </c>
      <c r="U1793" s="116">
        <v>0</v>
      </c>
      <c r="V1793" s="116">
        <v>0</v>
      </c>
      <c r="W1793" s="22">
        <f t="shared" si="416"/>
        <v>210</v>
      </c>
      <c r="X1793" s="22">
        <f t="shared" si="417"/>
        <v>55.333333333333336</v>
      </c>
      <c r="Y1793" s="22">
        <f ca="1">OFFSET('Cost Study'!$B$7,'Operations Support'!$C1793,'Operations Support'!$B1793)*$H1793</f>
        <v>2423.6</v>
      </c>
      <c r="Z1793" s="23">
        <f ca="1">Y1793*'Cost Study'!$B$31</f>
        <v>135362.73735809364</v>
      </c>
      <c r="AA1793" s="23">
        <f ca="1">IF(A1793=10298,1.51,1)*IF($B1793&lt;3,$D1793*'Cost Study'!$B$32*OFFSET('Cost Study'!$B$7,'Operations Support'!$C1793,'Operations Support'!$B1793),0)</f>
        <v>74.459999999999994</v>
      </c>
      <c r="AB1793" s="24">
        <f ca="1">AA1793*'Cost Study'!$B$31</f>
        <v>4158.7347019655272</v>
      </c>
      <c r="AC1793" s="23">
        <f ca="1">Y1793*'Cost Study'!$B$31</f>
        <v>135362.73735809364</v>
      </c>
      <c r="AD1793" s="24">
        <f ca="1">AA1793*'Cost Study'!$B$31</f>
        <v>4158.7347019655272</v>
      </c>
      <c r="AE1793" s="377">
        <f t="shared" ca="1" si="418"/>
        <v>139521.47206005917</v>
      </c>
      <c r="AF1793" s="377">
        <f t="shared" ca="1" si="419"/>
        <v>139521.47206005917</v>
      </c>
      <c r="AH1793" s="688">
        <f>IFERROR($H1793/SUMIF($A:$A,$A1793,$H:$H)*SUMIF(Summary!$A$110:$A$186,$A1793,Summary!$P$110:$P$186),0)</f>
        <v>34687.21263811973</v>
      </c>
      <c r="AI1793" s="689">
        <f t="shared" ca="1" si="420"/>
        <v>104834.25942193944</v>
      </c>
      <c r="AJ1793" s="688">
        <f>IFERROR(H1793/SUMIF(A:A,A1793,H:H)*SUMIF(Summary!$A$110:$A$186,'Operations Support'!A1793,Summary!$Q$110:$Q$186),0)</f>
        <v>34773.784046593908</v>
      </c>
      <c r="AK1793" s="688">
        <f t="shared" ca="1" si="421"/>
        <v>104747.68801346526</v>
      </c>
      <c r="AM1793" s="688">
        <f>IFERROR($H1793/SUMIF($A:$A,$A1793,$H:$H)*SUMIF(Summary!$A$230:$A$266,$A1793,Summary!$P$230:$P$266),0)</f>
        <v>6562.869089740012</v>
      </c>
      <c r="AN1793" s="688">
        <f>IFERROR($H1793/SUMIF($A:$A,$A1793,$H:$H)*(SUMIF(Summary!$A$230:$A$266,$A1793,Summary!$L$230:$L$266)+SUMIF(Summary!$A$281:$A$317,$A1793,Summary!$L$281:$L$317))-AM1793,0)</f>
        <v>24198.960082210815</v>
      </c>
      <c r="AO1793" s="688">
        <f>IFERROR($H1793/SUMIF($A:$A,$A1793,$H:$H)*SUMIF(Summary!$A$230:$A$266,$A1793,Summary!$Q$230:$Q$266),0)</f>
        <v>6579.2485211650119</v>
      </c>
      <c r="AP1793" s="688">
        <f>IFERROR($H1793/SUMIF($A:$A,$A1793,$H:$H)*(SUMIF(Summary!$A$230:$A$266,$A1793,Summary!$L$230:$L$266)+SUMIF(Summary!$A$281:$A$317,$A1793,Summary!$L$281:$L$317))-AO1793,0)</f>
        <v>24182.580650785814</v>
      </c>
      <c r="AQ1793" s="306"/>
      <c r="AR1793" s="688">
        <f t="shared" ca="1" si="422"/>
        <v>129033.21950415026</v>
      </c>
      <c r="AS1793" s="688">
        <f t="shared" ca="1" si="423"/>
        <v>128930.26866425108</v>
      </c>
    </row>
    <row r="1794" spans="1:45" x14ac:dyDescent="0.2">
      <c r="A1794" s="423">
        <v>3646</v>
      </c>
      <c r="B1794" s="424">
        <v>1</v>
      </c>
      <c r="C1794" s="425" t="s">
        <v>304</v>
      </c>
      <c r="D1794" s="422">
        <f t="shared" si="409"/>
        <v>4</v>
      </c>
      <c r="E1794" s="422">
        <f t="shared" si="410"/>
        <v>412</v>
      </c>
      <c r="F1794" s="422">
        <f t="shared" si="411"/>
        <v>244</v>
      </c>
      <c r="G1794" s="422">
        <f t="shared" si="412"/>
        <v>0</v>
      </c>
      <c r="H1794" s="22">
        <f t="shared" si="413"/>
        <v>660</v>
      </c>
      <c r="I1794" s="116">
        <v>4</v>
      </c>
      <c r="J1794" s="116">
        <v>265</v>
      </c>
      <c r="K1794" s="116">
        <v>59</v>
      </c>
      <c r="L1794" s="116">
        <v>0</v>
      </c>
      <c r="M1794" s="22">
        <f t="shared" si="414"/>
        <v>328</v>
      </c>
      <c r="N1794" s="116">
        <v>0</v>
      </c>
      <c r="O1794" s="116">
        <v>87</v>
      </c>
      <c r="P1794" s="116">
        <v>164</v>
      </c>
      <c r="Q1794" s="116">
        <v>0</v>
      </c>
      <c r="R1794" s="22">
        <f t="shared" si="415"/>
        <v>251</v>
      </c>
      <c r="S1794" s="116">
        <v>0</v>
      </c>
      <c r="T1794" s="116">
        <v>60</v>
      </c>
      <c r="U1794" s="116">
        <v>21</v>
      </c>
      <c r="V1794" s="116">
        <v>0</v>
      </c>
      <c r="W1794" s="22">
        <f t="shared" si="416"/>
        <v>81</v>
      </c>
      <c r="X1794" s="22">
        <f t="shared" si="417"/>
        <v>22</v>
      </c>
      <c r="Y1794" s="22">
        <f ca="1">OFFSET('Cost Study'!$B$7,'Operations Support'!$C1794,'Operations Support'!$B1794)*$H1794</f>
        <v>1234.2</v>
      </c>
      <c r="Z1794" s="23">
        <f ca="1">Y1794*'Cost Study'!$B$31</f>
        <v>68932.451909291631</v>
      </c>
      <c r="AA1794" s="23">
        <f ca="1">IF(A1794=10298,1.51,1)*IF($B1794&lt;3,$D1794*'Cost Study'!$B$32*OFFSET('Cost Study'!$B$7,'Operations Support'!$C1794,'Operations Support'!$B1794),0)</f>
        <v>0.74800000000000011</v>
      </c>
      <c r="AB1794" s="24">
        <f ca="1">AA1794*'Cost Study'!$B$31</f>
        <v>41.777243581388866</v>
      </c>
      <c r="AC1794" s="23">
        <f ca="1">Y1794*'Cost Study'!$B$31</f>
        <v>68932.451909291631</v>
      </c>
      <c r="AD1794" s="24">
        <f ca="1">AA1794*'Cost Study'!$B$31</f>
        <v>41.777243581388866</v>
      </c>
      <c r="AE1794" s="377">
        <f t="shared" ca="1" si="418"/>
        <v>68974.229152873013</v>
      </c>
      <c r="AF1794" s="377">
        <f t="shared" ca="1" si="419"/>
        <v>68974.229152873013</v>
      </c>
      <c r="AH1794" s="688">
        <f>IFERROR($H1794/SUMIF($A:$A,$A1794,$H:$H)*SUMIF(Summary!$A$110:$A$186,$A1794,Summary!$P$110:$P$186),0)</f>
        <v>13791.301410336759</v>
      </c>
      <c r="AI1794" s="689">
        <f t="shared" ca="1" si="420"/>
        <v>55182.927742536252</v>
      </c>
      <c r="AJ1794" s="688">
        <f>IFERROR(H1794/SUMIF(A:A,A1794,H:H)*SUMIF(Summary!$A$110:$A$186,'Operations Support'!A1794,Summary!$Q$110:$Q$186),0)</f>
        <v>13825.721367922877</v>
      </c>
      <c r="AK1794" s="688">
        <f t="shared" ca="1" si="421"/>
        <v>55148.507784950139</v>
      </c>
      <c r="AM1794" s="688">
        <f>IFERROR($H1794/SUMIF($A:$A,$A1794,$H:$H)*SUMIF(Summary!$A$230:$A$266,$A1794,Summary!$P$230:$P$266),0)</f>
        <v>2609.3334935110888</v>
      </c>
      <c r="AN1794" s="688">
        <f>IFERROR($H1794/SUMIF($A:$A,$A1794,$H:$H)*(SUMIF(Summary!$A$230:$A$266,$A1794,Summary!$L$230:$L$266)+SUMIF(Summary!$A$281:$A$317,$A1794,Summary!$L$281:$L$317))-AM1794,0)</f>
        <v>9621.2732856982766</v>
      </c>
      <c r="AO1794" s="688">
        <f>IFERROR($H1794/SUMIF($A:$A,$A1794,$H:$H)*SUMIF(Summary!$A$230:$A$266,$A1794,Summary!$Q$230:$Q$266),0)</f>
        <v>2615.845797571631</v>
      </c>
      <c r="AP1794" s="688">
        <f>IFERROR($H1794/SUMIF($A:$A,$A1794,$H:$H)*(SUMIF(Summary!$A$230:$A$266,$A1794,Summary!$L$230:$L$266)+SUMIF(Summary!$A$281:$A$317,$A1794,Summary!$L$281:$L$317))-AO1794,0)</f>
        <v>9614.7609816377335</v>
      </c>
      <c r="AQ1794" s="306"/>
      <c r="AR1794" s="688">
        <f t="shared" ca="1" si="422"/>
        <v>64804.201028234529</v>
      </c>
      <c r="AS1794" s="688">
        <f t="shared" ca="1" si="423"/>
        <v>64763.268766587877</v>
      </c>
    </row>
    <row r="1795" spans="1:45" x14ac:dyDescent="0.2">
      <c r="A1795" s="423">
        <v>3646</v>
      </c>
      <c r="B1795" s="424">
        <v>1</v>
      </c>
      <c r="C1795" s="425" t="s">
        <v>305</v>
      </c>
      <c r="D1795" s="422">
        <f t="shared" si="409"/>
        <v>758</v>
      </c>
      <c r="E1795" s="422">
        <f t="shared" si="410"/>
        <v>334</v>
      </c>
      <c r="F1795" s="422">
        <f t="shared" si="411"/>
        <v>0</v>
      </c>
      <c r="G1795" s="422">
        <f t="shared" si="412"/>
        <v>0</v>
      </c>
      <c r="H1795" s="22">
        <f t="shared" si="413"/>
        <v>1092</v>
      </c>
      <c r="I1795" s="116">
        <v>313</v>
      </c>
      <c r="J1795" s="116">
        <v>114</v>
      </c>
      <c r="K1795" s="116">
        <v>0</v>
      </c>
      <c r="L1795" s="116">
        <v>0</v>
      </c>
      <c r="M1795" s="22">
        <f t="shared" si="414"/>
        <v>427</v>
      </c>
      <c r="N1795" s="116">
        <v>369</v>
      </c>
      <c r="O1795" s="116">
        <v>22</v>
      </c>
      <c r="P1795" s="116">
        <v>0</v>
      </c>
      <c r="Q1795" s="116">
        <v>0</v>
      </c>
      <c r="R1795" s="22">
        <f t="shared" si="415"/>
        <v>391</v>
      </c>
      <c r="S1795" s="116">
        <v>76</v>
      </c>
      <c r="T1795" s="116">
        <v>198</v>
      </c>
      <c r="U1795" s="116">
        <v>0</v>
      </c>
      <c r="V1795" s="116">
        <v>0</v>
      </c>
      <c r="W1795" s="22">
        <f t="shared" si="416"/>
        <v>274</v>
      </c>
      <c r="X1795" s="22">
        <f t="shared" si="417"/>
        <v>36.4</v>
      </c>
      <c r="Y1795" s="22">
        <f ca="1">OFFSET('Cost Study'!$B$7,'Operations Support'!$C1795,'Operations Support'!$B1795)*$H1795</f>
        <v>2140.3200000000002</v>
      </c>
      <c r="Z1795" s="23">
        <f ca="1">Y1795*'Cost Study'!$B$31</f>
        <v>119541.00264989067</v>
      </c>
      <c r="AA1795" s="23">
        <f ca="1">IF(A1795=10298,1.51,1)*IF($B1795&lt;3,$D1795*'Cost Study'!$B$32*OFFSET('Cost Study'!$B$7,'Operations Support'!$C1795,'Operations Support'!$B1795),0)</f>
        <v>148.56799999999998</v>
      </c>
      <c r="AB1795" s="24">
        <f ca="1">AA1795*'Cost Study'!$B$31</f>
        <v>8297.8095245986369</v>
      </c>
      <c r="AC1795" s="23">
        <f ca="1">Y1795*'Cost Study'!$B$31</f>
        <v>119541.00264989067</v>
      </c>
      <c r="AD1795" s="24">
        <f ca="1">AA1795*'Cost Study'!$B$31</f>
        <v>8297.8095245986369</v>
      </c>
      <c r="AE1795" s="377">
        <f t="shared" ca="1" si="418"/>
        <v>127838.8121744893</v>
      </c>
      <c r="AF1795" s="377">
        <f t="shared" ca="1" si="419"/>
        <v>127838.8121744893</v>
      </c>
      <c r="AH1795" s="688">
        <f>IFERROR($H1795/SUMIF($A:$A,$A1795,$H:$H)*SUMIF(Summary!$A$110:$A$186,$A1795,Summary!$P$110:$P$186),0)</f>
        <v>22818.335060739002</v>
      </c>
      <c r="AI1795" s="689">
        <f t="shared" ca="1" si="420"/>
        <v>105020.4771137503</v>
      </c>
      <c r="AJ1795" s="688">
        <f>IFERROR(H1795/SUMIF(A:A,A1795,H:H)*SUMIF(Summary!$A$110:$A$186,'Operations Support'!A1795,Summary!$Q$110:$Q$186),0)</f>
        <v>22875.284445108762</v>
      </c>
      <c r="AK1795" s="688">
        <f t="shared" ca="1" si="421"/>
        <v>104963.52772938054</v>
      </c>
      <c r="AM1795" s="688">
        <f>IFERROR($H1795/SUMIF($A:$A,$A1795,$H:$H)*SUMIF(Summary!$A$230:$A$266,$A1795,Summary!$P$230:$P$266),0)</f>
        <v>4317.2608710819841</v>
      </c>
      <c r="AN1795" s="688">
        <f>IFERROR($H1795/SUMIF($A:$A,$A1795,$H:$H)*(SUMIF(Summary!$A$230:$A$266,$A1795,Summary!$L$230:$L$266)+SUMIF(Summary!$A$281:$A$317,$A1795,Summary!$L$281:$L$317))-AM1795,0)</f>
        <v>15918.833981791693</v>
      </c>
      <c r="AO1795" s="688">
        <f>IFERROR($H1795/SUMIF($A:$A,$A1795,$H:$H)*SUMIF(Summary!$A$230:$A$266,$A1795,Summary!$Q$230:$Q$266),0)</f>
        <v>4328.0357741639718</v>
      </c>
      <c r="AP1795" s="688">
        <f>IFERROR($H1795/SUMIF($A:$A,$A1795,$H:$H)*(SUMIF(Summary!$A$230:$A$266,$A1795,Summary!$L$230:$L$266)+SUMIF(Summary!$A$281:$A$317,$A1795,Summary!$L$281:$L$317))-AO1795,0)</f>
        <v>15908.059078709706</v>
      </c>
      <c r="AQ1795" s="306"/>
      <c r="AR1795" s="688">
        <f t="shared" ca="1" si="422"/>
        <v>120939.31109554198</v>
      </c>
      <c r="AS1795" s="688">
        <f t="shared" ca="1" si="423"/>
        <v>120871.58680809024</v>
      </c>
    </row>
    <row r="1796" spans="1:45" x14ac:dyDescent="0.2">
      <c r="A1796" s="423">
        <v>3646</v>
      </c>
      <c r="B1796" s="424">
        <v>1</v>
      </c>
      <c r="C1796" s="425" t="s">
        <v>306</v>
      </c>
      <c r="D1796" s="422">
        <f t="shared" si="409"/>
        <v>973</v>
      </c>
      <c r="E1796" s="422">
        <f t="shared" si="410"/>
        <v>834</v>
      </c>
      <c r="F1796" s="422">
        <f t="shared" si="411"/>
        <v>1497</v>
      </c>
      <c r="G1796" s="422">
        <f t="shared" si="412"/>
        <v>0</v>
      </c>
      <c r="H1796" s="22">
        <f t="shared" si="413"/>
        <v>3304</v>
      </c>
      <c r="I1796" s="116">
        <v>267</v>
      </c>
      <c r="J1796" s="116">
        <v>210</v>
      </c>
      <c r="K1796" s="116">
        <v>714</v>
      </c>
      <c r="L1796" s="116">
        <v>0</v>
      </c>
      <c r="M1796" s="22">
        <f t="shared" si="414"/>
        <v>1191</v>
      </c>
      <c r="N1796" s="116">
        <v>274</v>
      </c>
      <c r="O1796" s="116">
        <v>615</v>
      </c>
      <c r="P1796" s="116">
        <v>777</v>
      </c>
      <c r="Q1796" s="116">
        <v>0</v>
      </c>
      <c r="R1796" s="22">
        <f t="shared" si="415"/>
        <v>1666</v>
      </c>
      <c r="S1796" s="116">
        <v>432</v>
      </c>
      <c r="T1796" s="116">
        <v>9</v>
      </c>
      <c r="U1796" s="116">
        <v>6</v>
      </c>
      <c r="V1796" s="116">
        <v>0</v>
      </c>
      <c r="W1796" s="22">
        <f t="shared" si="416"/>
        <v>447</v>
      </c>
      <c r="X1796" s="22">
        <f t="shared" si="417"/>
        <v>110.13333333333334</v>
      </c>
      <c r="Y1796" s="22">
        <f ca="1">OFFSET('Cost Study'!$B$7,'Operations Support'!$C1796,'Operations Support'!$B1796)*$H1796</f>
        <v>3667.4400000000005</v>
      </c>
      <c r="Z1796" s="23">
        <f ca="1">Y1796*'Cost Study'!$B$31</f>
        <v>204833.60187182995</v>
      </c>
      <c r="AA1796" s="23">
        <f ca="1">IF(A1796=10298,1.51,1)*IF($B1796&lt;3,$D1796*'Cost Study'!$B$32*OFFSET('Cost Study'!$B$7,'Operations Support'!$C1796,'Operations Support'!$B1796),0)</f>
        <v>108.00300000000003</v>
      </c>
      <c r="AB1796" s="24">
        <f ca="1">AA1796*'Cost Study'!$B$31</f>
        <v>6032.1759873271958</v>
      </c>
      <c r="AC1796" s="23">
        <f ca="1">Y1796*'Cost Study'!$B$31</f>
        <v>204833.60187182995</v>
      </c>
      <c r="AD1796" s="24">
        <f ca="1">AA1796*'Cost Study'!$B$31</f>
        <v>6032.1759873271958</v>
      </c>
      <c r="AE1796" s="377">
        <f t="shared" ca="1" si="418"/>
        <v>210865.77785915716</v>
      </c>
      <c r="AF1796" s="377">
        <f t="shared" ca="1" si="419"/>
        <v>210865.77785915716</v>
      </c>
      <c r="AH1796" s="688">
        <f>IFERROR($H1796/SUMIF($A:$A,$A1796,$H:$H)*SUMIF(Summary!$A$110:$A$186,$A1796,Summary!$P$110:$P$186),0)</f>
        <v>69040.09069659494</v>
      </c>
      <c r="AI1796" s="689">
        <f t="shared" ca="1" si="420"/>
        <v>141825.68716256222</v>
      </c>
      <c r="AJ1796" s="688">
        <f>IFERROR(H1796/SUMIF(A:A,A1796,H:H)*SUMIF(Summary!$A$110:$A$186,'Operations Support'!A1796,Summary!$Q$110:$Q$186),0)</f>
        <v>69212.399090329083</v>
      </c>
      <c r="AK1796" s="688">
        <f t="shared" ca="1" si="421"/>
        <v>141653.37876882806</v>
      </c>
      <c r="AM1796" s="688">
        <f>IFERROR($H1796/SUMIF($A:$A,$A1796,$H:$H)*SUMIF(Summary!$A$230:$A$266,$A1796,Summary!$P$230:$P$266),0)</f>
        <v>13062.481609940362</v>
      </c>
      <c r="AN1796" s="688">
        <f>IFERROR($H1796/SUMIF($A:$A,$A1796,$H:$H)*(SUMIF(Summary!$A$230:$A$266,$A1796,Summary!$L$230:$L$266)+SUMIF(Summary!$A$281:$A$317,$A1796,Summary!$L$281:$L$317))-AM1796,0)</f>
        <v>48164.677175677432</v>
      </c>
      <c r="AO1796" s="688">
        <f>IFERROR($H1796/SUMIF($A:$A,$A1796,$H:$H)*SUMIF(Summary!$A$230:$A$266,$A1796,Summary!$Q$230:$Q$266),0)</f>
        <v>13095.082598752531</v>
      </c>
      <c r="AP1796" s="688">
        <f>IFERROR($H1796/SUMIF($A:$A,$A1796,$H:$H)*(SUMIF(Summary!$A$230:$A$266,$A1796,Summary!$L$230:$L$266)+SUMIF(Summary!$A$281:$A$317,$A1796,Summary!$L$281:$L$317))-AO1796,0)</f>
        <v>48132.076186865263</v>
      </c>
      <c r="AQ1796" s="306"/>
      <c r="AR1796" s="688">
        <f t="shared" ca="1" si="422"/>
        <v>189990.36433823965</v>
      </c>
      <c r="AS1796" s="688">
        <f t="shared" ca="1" si="423"/>
        <v>189785.45495569333</v>
      </c>
    </row>
    <row r="1797" spans="1:45" x14ac:dyDescent="0.2">
      <c r="A1797" s="423">
        <v>3646</v>
      </c>
      <c r="B1797" s="424">
        <v>1</v>
      </c>
      <c r="C1797" s="425" t="s">
        <v>307</v>
      </c>
      <c r="D1797" s="422">
        <f t="shared" ref="D1797:D1860" si="424">I1797+N1797+S1797</f>
        <v>0</v>
      </c>
      <c r="E1797" s="422">
        <f t="shared" ref="E1797:E1860" si="425">J1797+O1797+T1797</f>
        <v>0</v>
      </c>
      <c r="F1797" s="422">
        <f t="shared" ref="F1797:F1860" si="426">K1797+P1797+U1797</f>
        <v>0</v>
      </c>
      <c r="G1797" s="422">
        <f t="shared" ref="G1797:G1860" si="427">L1797+Q1797+V1797</f>
        <v>0</v>
      </c>
      <c r="H1797" s="22">
        <f t="shared" ref="H1797:H1860" si="428">(SUM(D1797:F1797)-G1797)*IF(A1797=10298,1.51,1)</f>
        <v>0</v>
      </c>
      <c r="I1797" s="116">
        <v>0</v>
      </c>
      <c r="J1797" s="116">
        <v>0</v>
      </c>
      <c r="K1797" s="116">
        <v>0</v>
      </c>
      <c r="L1797" s="116">
        <v>0</v>
      </c>
      <c r="M1797" s="22">
        <f t="shared" ref="M1797:M1860" si="429">SUM(I1797:K1797)-L1797</f>
        <v>0</v>
      </c>
      <c r="N1797" s="116">
        <v>0</v>
      </c>
      <c r="O1797" s="116">
        <v>0</v>
      </c>
      <c r="P1797" s="116">
        <v>0</v>
      </c>
      <c r="Q1797" s="116">
        <v>0</v>
      </c>
      <c r="R1797" s="22">
        <f t="shared" ref="R1797:R1860" si="430">SUM(N1797:P1797)-Q1797</f>
        <v>0</v>
      </c>
      <c r="S1797" s="116">
        <v>0</v>
      </c>
      <c r="T1797" s="116">
        <v>0</v>
      </c>
      <c r="U1797" s="116">
        <v>0</v>
      </c>
      <c r="V1797" s="116">
        <v>0</v>
      </c>
      <c r="W1797" s="22">
        <f t="shared" ref="W1797:W1860" si="431">SUM(S1797:U1797)-V1797</f>
        <v>0</v>
      </c>
      <c r="X1797" s="22">
        <f t="shared" ref="X1797:X1860" si="432">IF(OR(B1797=1,B1797=2),H1797/30,IF(OR(B1797=3,B1797=5),H1797/24,IF(B1797=4,H1797/18,0)))</f>
        <v>0</v>
      </c>
      <c r="Y1797" s="22">
        <f ca="1">OFFSET('Cost Study'!$B$7,'Operations Support'!$C1797,'Operations Support'!$B1797)*$H1797</f>
        <v>0</v>
      </c>
      <c r="Z1797" s="23">
        <f ca="1">Y1797*'Cost Study'!$B$31</f>
        <v>0</v>
      </c>
      <c r="AA1797" s="23">
        <f ca="1">IF(A1797=10298,1.51,1)*IF($B1797&lt;3,$D1797*'Cost Study'!$B$32*OFFSET('Cost Study'!$B$7,'Operations Support'!$C1797,'Operations Support'!$B1797),0)</f>
        <v>0</v>
      </c>
      <c r="AB1797" s="24">
        <f ca="1">AA1797*'Cost Study'!$B$31</f>
        <v>0</v>
      </c>
      <c r="AC1797" s="23">
        <f ca="1">Y1797*'Cost Study'!$B$31</f>
        <v>0</v>
      </c>
      <c r="AD1797" s="24">
        <f ca="1">AA1797*'Cost Study'!$B$31</f>
        <v>0</v>
      </c>
      <c r="AE1797" s="377">
        <f t="shared" ref="AE1797:AE1860" ca="1" si="433">Z1797+AB1797</f>
        <v>0</v>
      </c>
      <c r="AF1797" s="377">
        <f t="shared" ref="AF1797:AF1860" ca="1" si="434">AC1797+AD1797</f>
        <v>0</v>
      </c>
      <c r="AH1797" s="688">
        <f>IFERROR($H1797/SUMIF($A:$A,$A1797,$H:$H)*SUMIF(Summary!$A$110:$A$186,$A1797,Summary!$P$110:$P$186),0)</f>
        <v>0</v>
      </c>
      <c r="AI1797" s="689">
        <f t="shared" ca="1" si="420"/>
        <v>0</v>
      </c>
      <c r="AJ1797" s="688">
        <f>IFERROR(H1797/SUMIF(A:A,A1797,H:H)*SUMIF(Summary!$A$110:$A$186,'Operations Support'!A1797,Summary!$Q$110:$Q$186),0)</f>
        <v>0</v>
      </c>
      <c r="AK1797" s="688">
        <f t="shared" ca="1" si="421"/>
        <v>0</v>
      </c>
      <c r="AM1797" s="688">
        <f>IFERROR($H1797/SUMIF($A:$A,$A1797,$H:$H)*SUMIF(Summary!$A$230:$A$266,$A1797,Summary!$P$230:$P$266),0)</f>
        <v>0</v>
      </c>
      <c r="AN1797" s="688">
        <f>IFERROR($H1797/SUMIF($A:$A,$A1797,$H:$H)*(SUMIF(Summary!$A$230:$A$266,$A1797,Summary!$L$230:$L$266)+SUMIF(Summary!$A$281:$A$317,$A1797,Summary!$L$281:$L$317))-AM1797,0)</f>
        <v>0</v>
      </c>
      <c r="AO1797" s="688">
        <f>IFERROR($H1797/SUMIF($A:$A,$A1797,$H:$H)*SUMIF(Summary!$A$230:$A$266,$A1797,Summary!$Q$230:$Q$266),0)</f>
        <v>0</v>
      </c>
      <c r="AP1797" s="688">
        <f>IFERROR($H1797/SUMIF($A:$A,$A1797,$H:$H)*(SUMIF(Summary!$A$230:$A$266,$A1797,Summary!$L$230:$L$266)+SUMIF(Summary!$A$281:$A$317,$A1797,Summary!$L$281:$L$317))-AO1797,0)</f>
        <v>0</v>
      </c>
      <c r="AQ1797" s="306"/>
      <c r="AR1797" s="688">
        <f t="shared" ca="1" si="422"/>
        <v>0</v>
      </c>
      <c r="AS1797" s="688">
        <f t="shared" ca="1" si="423"/>
        <v>0</v>
      </c>
    </row>
    <row r="1798" spans="1:45" x14ac:dyDescent="0.2">
      <c r="A1798" s="423">
        <v>3646</v>
      </c>
      <c r="B1798" s="424">
        <v>1</v>
      </c>
      <c r="C1798" s="425" t="s">
        <v>308</v>
      </c>
      <c r="D1798" s="422">
        <f t="shared" si="424"/>
        <v>138</v>
      </c>
      <c r="E1798" s="422">
        <f t="shared" si="425"/>
        <v>435</v>
      </c>
      <c r="F1798" s="422">
        <f t="shared" si="426"/>
        <v>0</v>
      </c>
      <c r="G1798" s="422">
        <f t="shared" si="427"/>
        <v>0</v>
      </c>
      <c r="H1798" s="22">
        <f t="shared" si="428"/>
        <v>573</v>
      </c>
      <c r="I1798" s="116">
        <v>0</v>
      </c>
      <c r="J1798" s="116">
        <v>291</v>
      </c>
      <c r="K1798" s="116">
        <v>0</v>
      </c>
      <c r="L1798" s="116">
        <v>0</v>
      </c>
      <c r="M1798" s="22">
        <f t="shared" si="429"/>
        <v>291</v>
      </c>
      <c r="N1798" s="116">
        <v>138</v>
      </c>
      <c r="O1798" s="116">
        <v>144</v>
      </c>
      <c r="P1798" s="116">
        <v>0</v>
      </c>
      <c r="Q1798" s="116">
        <v>0</v>
      </c>
      <c r="R1798" s="22">
        <f t="shared" si="430"/>
        <v>282</v>
      </c>
      <c r="S1798" s="116">
        <v>0</v>
      </c>
      <c r="T1798" s="116">
        <v>0</v>
      </c>
      <c r="U1798" s="116">
        <v>0</v>
      </c>
      <c r="V1798" s="116">
        <v>0</v>
      </c>
      <c r="W1798" s="22">
        <f t="shared" si="431"/>
        <v>0</v>
      </c>
      <c r="X1798" s="22">
        <f t="shared" si="432"/>
        <v>19.100000000000001</v>
      </c>
      <c r="Y1798" s="22">
        <f ca="1">OFFSET('Cost Study'!$B$7,'Operations Support'!$C1798,'Operations Support'!$B1798)*$H1798</f>
        <v>905.34</v>
      </c>
      <c r="Z1798" s="23">
        <f ca="1">Y1798*'Cost Study'!$B$31</f>
        <v>50564.986235260149</v>
      </c>
      <c r="AA1798" s="23">
        <f ca="1">IF(A1798=10298,1.51,1)*IF($B1798&lt;3,$D1798*'Cost Study'!$B$32*OFFSET('Cost Study'!$B$7,'Operations Support'!$C1798,'Operations Support'!$B1798),0)</f>
        <v>21.804000000000002</v>
      </c>
      <c r="AB1798" s="24">
        <f ca="1">AA1798*'Cost Study'!$B$31</f>
        <v>1217.795480011501</v>
      </c>
      <c r="AC1798" s="23">
        <f ca="1">Y1798*'Cost Study'!$B$31</f>
        <v>50564.986235260149</v>
      </c>
      <c r="AD1798" s="24">
        <f ca="1">AA1798*'Cost Study'!$B$31</f>
        <v>1217.795480011501</v>
      </c>
      <c r="AE1798" s="377">
        <f t="shared" ca="1" si="433"/>
        <v>51782.781715271653</v>
      </c>
      <c r="AF1798" s="377">
        <f t="shared" ca="1" si="434"/>
        <v>51782.781715271653</v>
      </c>
      <c r="AH1798" s="688">
        <f>IFERROR($H1798/SUMIF($A:$A,$A1798,$H:$H)*SUMIF(Summary!$A$110:$A$186,$A1798,Summary!$P$110:$P$186),0)</f>
        <v>11973.357133519641</v>
      </c>
      <c r="AI1798" s="689">
        <f t="shared" ca="1" si="420"/>
        <v>39809.424581752013</v>
      </c>
      <c r="AJ1798" s="688">
        <f>IFERROR(H1798/SUMIF(A:A,A1798,H:H)*SUMIF(Summary!$A$110:$A$186,'Operations Support'!A1798,Summary!$Q$110:$Q$186),0)</f>
        <v>12003.239914878499</v>
      </c>
      <c r="AK1798" s="688">
        <f t="shared" ca="1" si="421"/>
        <v>39779.541800393155</v>
      </c>
      <c r="AM1798" s="688">
        <f>IFERROR($H1798/SUMIF($A:$A,$A1798,$H:$H)*SUMIF(Summary!$A$230:$A$266,$A1798,Summary!$P$230:$P$266),0)</f>
        <v>2265.3758966391724</v>
      </c>
      <c r="AN1798" s="688">
        <f>IFERROR($H1798/SUMIF($A:$A,$A1798,$H:$H)*(SUMIF(Summary!$A$230:$A$266,$A1798,Summary!$L$230:$L$266)+SUMIF(Summary!$A$281:$A$317,$A1798,Summary!$L$281:$L$317))-AM1798,0)</f>
        <v>8353.0145344016855</v>
      </c>
      <c r="AO1798" s="688">
        <f>IFERROR($H1798/SUMIF($A:$A,$A1798,$H:$H)*SUMIF(Summary!$A$230:$A$266,$A1798,Summary!$Q$230:$Q$266),0)</f>
        <v>2271.029760619007</v>
      </c>
      <c r="AP1798" s="688">
        <f>IFERROR($H1798/SUMIF($A:$A,$A1798,$H:$H)*(SUMIF(Summary!$A$230:$A$266,$A1798,Summary!$L$230:$L$266)+SUMIF(Summary!$A$281:$A$317,$A1798,Summary!$L$281:$L$317))-AO1798,0)</f>
        <v>8347.360670421851</v>
      </c>
      <c r="AQ1798" s="306"/>
      <c r="AR1798" s="688">
        <f t="shared" ca="1" si="422"/>
        <v>48162.439116153699</v>
      </c>
      <c r="AS1798" s="688">
        <f t="shared" ca="1" si="423"/>
        <v>48126.90247081501</v>
      </c>
    </row>
    <row r="1799" spans="1:45" x14ac:dyDescent="0.2">
      <c r="A1799" s="423">
        <v>3646</v>
      </c>
      <c r="B1799" s="424">
        <v>1</v>
      </c>
      <c r="C1799" s="425" t="s">
        <v>309</v>
      </c>
      <c r="D1799" s="422">
        <f t="shared" si="424"/>
        <v>39</v>
      </c>
      <c r="E1799" s="422">
        <f t="shared" si="425"/>
        <v>99</v>
      </c>
      <c r="F1799" s="422">
        <f t="shared" si="426"/>
        <v>0</v>
      </c>
      <c r="G1799" s="422">
        <f t="shared" si="427"/>
        <v>0</v>
      </c>
      <c r="H1799" s="22">
        <f t="shared" si="428"/>
        <v>138</v>
      </c>
      <c r="I1799" s="116">
        <v>18</v>
      </c>
      <c r="J1799" s="116">
        <v>45</v>
      </c>
      <c r="K1799" s="116">
        <v>0</v>
      </c>
      <c r="L1799" s="116">
        <v>0</v>
      </c>
      <c r="M1799" s="22">
        <f t="shared" si="429"/>
        <v>63</v>
      </c>
      <c r="N1799" s="116">
        <v>21</v>
      </c>
      <c r="O1799" s="116">
        <v>54</v>
      </c>
      <c r="P1799" s="116">
        <v>0</v>
      </c>
      <c r="Q1799" s="116">
        <v>0</v>
      </c>
      <c r="R1799" s="22">
        <f t="shared" si="430"/>
        <v>75</v>
      </c>
      <c r="S1799" s="116">
        <v>0</v>
      </c>
      <c r="T1799" s="116">
        <v>0</v>
      </c>
      <c r="U1799" s="116">
        <v>0</v>
      </c>
      <c r="V1799" s="116">
        <v>0</v>
      </c>
      <c r="W1799" s="22">
        <f t="shared" si="431"/>
        <v>0</v>
      </c>
      <c r="X1799" s="22">
        <f t="shared" si="432"/>
        <v>4.5999999999999996</v>
      </c>
      <c r="Y1799" s="22">
        <f ca="1">OFFSET('Cost Study'!$B$7,'Operations Support'!$C1799,'Operations Support'!$B1799)*$H1799</f>
        <v>302.21999999999997</v>
      </c>
      <c r="Z1799" s="23">
        <f ca="1">Y1799*'Cost Study'!$B$31</f>
        <v>16879.570260918903</v>
      </c>
      <c r="AA1799" s="23">
        <f ca="1">IF(A1799=10298,1.51,1)*IF($B1799&lt;3,$D1799*'Cost Study'!$B$32*OFFSET('Cost Study'!$B$7,'Operations Support'!$C1799,'Operations Support'!$B1799),0)</f>
        <v>8.5410000000000004</v>
      </c>
      <c r="AB1799" s="24">
        <f ca="1">AA1799*'Cost Study'!$B$31</f>
        <v>477.03133346075174</v>
      </c>
      <c r="AC1799" s="23">
        <f ca="1">Y1799*'Cost Study'!$B$31</f>
        <v>16879.570260918903</v>
      </c>
      <c r="AD1799" s="24">
        <f ca="1">AA1799*'Cost Study'!$B$31</f>
        <v>477.03133346075174</v>
      </c>
      <c r="AE1799" s="377">
        <f t="shared" ca="1" si="433"/>
        <v>17356.601594379656</v>
      </c>
      <c r="AF1799" s="377">
        <f t="shared" ca="1" si="434"/>
        <v>17356.601594379656</v>
      </c>
      <c r="AH1799" s="688">
        <f>IFERROR($H1799/SUMIF($A:$A,$A1799,$H:$H)*SUMIF(Summary!$A$110:$A$186,$A1799,Summary!$P$110:$P$186),0)</f>
        <v>2883.63574943405</v>
      </c>
      <c r="AI1799" s="689">
        <f t="shared" ca="1" si="420"/>
        <v>14472.965844945606</v>
      </c>
      <c r="AJ1799" s="688">
        <f>IFERROR(H1799/SUMIF(A:A,A1799,H:H)*SUMIF(Summary!$A$110:$A$186,'Operations Support'!A1799,Summary!$Q$110:$Q$186),0)</f>
        <v>2890.8326496566019</v>
      </c>
      <c r="AK1799" s="688">
        <f t="shared" ca="1" si="421"/>
        <v>14465.768944723053</v>
      </c>
      <c r="AM1799" s="688">
        <f>IFERROR($H1799/SUMIF($A:$A,$A1799,$H:$H)*SUMIF(Summary!$A$230:$A$266,$A1799,Summary!$P$230:$P$266),0)</f>
        <v>545.58791227959136</v>
      </c>
      <c r="AN1799" s="688">
        <f>IFERROR($H1799/SUMIF($A:$A,$A1799,$H:$H)*(SUMIF(Summary!$A$230:$A$266,$A1799,Summary!$L$230:$L$266)+SUMIF(Summary!$A$281:$A$317,$A1799,Summary!$L$281:$L$317))-AM1799,0)</f>
        <v>2011.7207779187306</v>
      </c>
      <c r="AO1799" s="688">
        <f>IFERROR($H1799/SUMIF($A:$A,$A1799,$H:$H)*SUMIF(Summary!$A$230:$A$266,$A1799,Summary!$Q$230:$Q$266),0)</f>
        <v>546.94957585588656</v>
      </c>
      <c r="AP1799" s="688">
        <f>IFERROR($H1799/SUMIF($A:$A,$A1799,$H:$H)*(SUMIF(Summary!$A$230:$A$266,$A1799,Summary!$L$230:$L$266)+SUMIF(Summary!$A$281:$A$317,$A1799,Summary!$L$281:$L$317))-AO1799,0)</f>
        <v>2010.3591143424355</v>
      </c>
      <c r="AQ1799" s="306"/>
      <c r="AR1799" s="688">
        <f t="shared" ca="1" si="422"/>
        <v>16484.686622864338</v>
      </c>
      <c r="AS1799" s="688">
        <f t="shared" ca="1" si="423"/>
        <v>16476.12805906549</v>
      </c>
    </row>
    <row r="1800" spans="1:45" x14ac:dyDescent="0.2">
      <c r="A1800" s="423">
        <v>3646</v>
      </c>
      <c r="B1800" s="424">
        <v>1</v>
      </c>
      <c r="C1800" s="425" t="s">
        <v>310</v>
      </c>
      <c r="D1800" s="422">
        <f t="shared" si="424"/>
        <v>0</v>
      </c>
      <c r="E1800" s="422">
        <f t="shared" si="425"/>
        <v>0</v>
      </c>
      <c r="F1800" s="422">
        <f t="shared" si="426"/>
        <v>0</v>
      </c>
      <c r="G1800" s="422">
        <f t="shared" si="427"/>
        <v>0</v>
      </c>
      <c r="H1800" s="22">
        <f t="shared" si="428"/>
        <v>0</v>
      </c>
      <c r="I1800" s="116">
        <v>0</v>
      </c>
      <c r="J1800" s="116">
        <v>0</v>
      </c>
      <c r="K1800" s="116">
        <v>0</v>
      </c>
      <c r="L1800" s="116">
        <v>0</v>
      </c>
      <c r="M1800" s="22">
        <f t="shared" si="429"/>
        <v>0</v>
      </c>
      <c r="N1800" s="116">
        <v>0</v>
      </c>
      <c r="O1800" s="116">
        <v>0</v>
      </c>
      <c r="P1800" s="116">
        <v>0</v>
      </c>
      <c r="Q1800" s="116">
        <v>0</v>
      </c>
      <c r="R1800" s="22">
        <f t="shared" si="430"/>
        <v>0</v>
      </c>
      <c r="S1800" s="116">
        <v>0</v>
      </c>
      <c r="T1800" s="116">
        <v>0</v>
      </c>
      <c r="U1800" s="116">
        <v>0</v>
      </c>
      <c r="V1800" s="116">
        <v>0</v>
      </c>
      <c r="W1800" s="22">
        <f t="shared" si="431"/>
        <v>0</v>
      </c>
      <c r="X1800" s="22">
        <f t="shared" si="432"/>
        <v>0</v>
      </c>
      <c r="Y1800" s="22">
        <f ca="1">OFFSET('Cost Study'!$B$7,'Operations Support'!$C1800,'Operations Support'!$B1800)*$H1800</f>
        <v>0</v>
      </c>
      <c r="Z1800" s="23">
        <f ca="1">Y1800*'Cost Study'!$B$31</f>
        <v>0</v>
      </c>
      <c r="AA1800" s="23">
        <f ca="1">IF(A1800=10298,1.51,1)*IF($B1800&lt;3,$D1800*'Cost Study'!$B$32*OFFSET('Cost Study'!$B$7,'Operations Support'!$C1800,'Operations Support'!$B1800),0)</f>
        <v>0</v>
      </c>
      <c r="AB1800" s="24">
        <f ca="1">AA1800*'Cost Study'!$B$31</f>
        <v>0</v>
      </c>
      <c r="AC1800" s="23">
        <f ca="1">Y1800*'Cost Study'!$B$31</f>
        <v>0</v>
      </c>
      <c r="AD1800" s="24">
        <f ca="1">AA1800*'Cost Study'!$B$31</f>
        <v>0</v>
      </c>
      <c r="AE1800" s="377">
        <f t="shared" ca="1" si="433"/>
        <v>0</v>
      </c>
      <c r="AF1800" s="377">
        <f t="shared" ca="1" si="434"/>
        <v>0</v>
      </c>
      <c r="AH1800" s="688">
        <f>IFERROR($H1800/SUMIF($A:$A,$A1800,$H:$H)*SUMIF(Summary!$A$110:$A$186,$A1800,Summary!$P$110:$P$186),0)</f>
        <v>0</v>
      </c>
      <c r="AI1800" s="689">
        <f t="shared" ca="1" si="420"/>
        <v>0</v>
      </c>
      <c r="AJ1800" s="688">
        <f>IFERROR(H1800/SUMIF(A:A,A1800,H:H)*SUMIF(Summary!$A$110:$A$186,'Operations Support'!A1800,Summary!$Q$110:$Q$186),0)</f>
        <v>0</v>
      </c>
      <c r="AK1800" s="688">
        <f t="shared" ca="1" si="421"/>
        <v>0</v>
      </c>
      <c r="AM1800" s="688">
        <f>IFERROR($H1800/SUMIF($A:$A,$A1800,$H:$H)*SUMIF(Summary!$A$230:$A$266,$A1800,Summary!$P$230:$P$266),0)</f>
        <v>0</v>
      </c>
      <c r="AN1800" s="688">
        <f>IFERROR($H1800/SUMIF($A:$A,$A1800,$H:$H)*(SUMIF(Summary!$A$230:$A$266,$A1800,Summary!$L$230:$L$266)+SUMIF(Summary!$A$281:$A$317,$A1800,Summary!$L$281:$L$317))-AM1800,0)</f>
        <v>0</v>
      </c>
      <c r="AO1800" s="688">
        <f>IFERROR($H1800/SUMIF($A:$A,$A1800,$H:$H)*SUMIF(Summary!$A$230:$A$266,$A1800,Summary!$Q$230:$Q$266),0)</f>
        <v>0</v>
      </c>
      <c r="AP1800" s="688">
        <f>IFERROR($H1800/SUMIF($A:$A,$A1800,$H:$H)*(SUMIF(Summary!$A$230:$A$266,$A1800,Summary!$L$230:$L$266)+SUMIF(Summary!$A$281:$A$317,$A1800,Summary!$L$281:$L$317))-AO1800,0)</f>
        <v>0</v>
      </c>
      <c r="AQ1800" s="306"/>
      <c r="AR1800" s="688">
        <f t="shared" ca="1" si="422"/>
        <v>0</v>
      </c>
      <c r="AS1800" s="688">
        <f t="shared" ca="1" si="423"/>
        <v>0</v>
      </c>
    </row>
    <row r="1801" spans="1:45" x14ac:dyDescent="0.2">
      <c r="A1801" s="423">
        <v>3646</v>
      </c>
      <c r="B1801" s="424">
        <v>1</v>
      </c>
      <c r="C1801" s="425" t="s">
        <v>311</v>
      </c>
      <c r="D1801" s="422">
        <f t="shared" si="424"/>
        <v>0</v>
      </c>
      <c r="E1801" s="422">
        <f t="shared" si="425"/>
        <v>0</v>
      </c>
      <c r="F1801" s="422">
        <f t="shared" si="426"/>
        <v>0</v>
      </c>
      <c r="G1801" s="422">
        <f t="shared" si="427"/>
        <v>0</v>
      </c>
      <c r="H1801" s="22">
        <f t="shared" si="428"/>
        <v>0</v>
      </c>
      <c r="I1801" s="116">
        <v>0</v>
      </c>
      <c r="J1801" s="116">
        <v>0</v>
      </c>
      <c r="K1801" s="116">
        <v>0</v>
      </c>
      <c r="L1801" s="116">
        <v>0</v>
      </c>
      <c r="M1801" s="22">
        <f t="shared" si="429"/>
        <v>0</v>
      </c>
      <c r="N1801" s="116">
        <v>0</v>
      </c>
      <c r="O1801" s="116">
        <v>0</v>
      </c>
      <c r="P1801" s="116">
        <v>0</v>
      </c>
      <c r="Q1801" s="116">
        <v>0</v>
      </c>
      <c r="R1801" s="22">
        <f t="shared" si="430"/>
        <v>0</v>
      </c>
      <c r="S1801" s="116">
        <v>0</v>
      </c>
      <c r="T1801" s="116">
        <v>0</v>
      </c>
      <c r="U1801" s="116">
        <v>0</v>
      </c>
      <c r="V1801" s="116">
        <v>0</v>
      </c>
      <c r="W1801" s="22">
        <f t="shared" si="431"/>
        <v>0</v>
      </c>
      <c r="X1801" s="22">
        <f t="shared" si="432"/>
        <v>0</v>
      </c>
      <c r="Y1801" s="22">
        <f ca="1">OFFSET('Cost Study'!$B$7,'Operations Support'!$C1801,'Operations Support'!$B1801)*$H1801</f>
        <v>0</v>
      </c>
      <c r="Z1801" s="23">
        <f ca="1">Y1801*'Cost Study'!$B$31</f>
        <v>0</v>
      </c>
      <c r="AA1801" s="23">
        <f ca="1">IF(A1801=10298,1.51,1)*IF($B1801&lt;3,$D1801*'Cost Study'!$B$32*OFFSET('Cost Study'!$B$7,'Operations Support'!$C1801,'Operations Support'!$B1801),0)</f>
        <v>0</v>
      </c>
      <c r="AB1801" s="24">
        <f ca="1">AA1801*'Cost Study'!$B$31</f>
        <v>0</v>
      </c>
      <c r="AC1801" s="23">
        <f ca="1">Y1801*'Cost Study'!$B$31</f>
        <v>0</v>
      </c>
      <c r="AD1801" s="24">
        <f ca="1">AA1801*'Cost Study'!$B$31</f>
        <v>0</v>
      </c>
      <c r="AE1801" s="377">
        <f t="shared" ca="1" si="433"/>
        <v>0</v>
      </c>
      <c r="AF1801" s="377">
        <f t="shared" ca="1" si="434"/>
        <v>0</v>
      </c>
      <c r="AH1801" s="688">
        <f>IFERROR($H1801/SUMIF($A:$A,$A1801,$H:$H)*SUMIF(Summary!$A$110:$A$186,$A1801,Summary!$P$110:$P$186),0)</f>
        <v>0</v>
      </c>
      <c r="AI1801" s="689">
        <f t="shared" ca="1" si="420"/>
        <v>0</v>
      </c>
      <c r="AJ1801" s="688">
        <f>IFERROR(H1801/SUMIF(A:A,A1801,H:H)*SUMIF(Summary!$A$110:$A$186,'Operations Support'!A1801,Summary!$Q$110:$Q$186),0)</f>
        <v>0</v>
      </c>
      <c r="AK1801" s="688">
        <f t="shared" ca="1" si="421"/>
        <v>0</v>
      </c>
      <c r="AM1801" s="688">
        <f>IFERROR($H1801/SUMIF($A:$A,$A1801,$H:$H)*SUMIF(Summary!$A$230:$A$266,$A1801,Summary!$P$230:$P$266),0)</f>
        <v>0</v>
      </c>
      <c r="AN1801" s="688">
        <f>IFERROR($H1801/SUMIF($A:$A,$A1801,$H:$H)*(SUMIF(Summary!$A$230:$A$266,$A1801,Summary!$L$230:$L$266)+SUMIF(Summary!$A$281:$A$317,$A1801,Summary!$L$281:$L$317))-AM1801,0)</f>
        <v>0</v>
      </c>
      <c r="AO1801" s="688">
        <f>IFERROR($H1801/SUMIF($A:$A,$A1801,$H:$H)*SUMIF(Summary!$A$230:$A$266,$A1801,Summary!$Q$230:$Q$266),0)</f>
        <v>0</v>
      </c>
      <c r="AP1801" s="688">
        <f>IFERROR($H1801/SUMIF($A:$A,$A1801,$H:$H)*(SUMIF(Summary!$A$230:$A$266,$A1801,Summary!$L$230:$L$266)+SUMIF(Summary!$A$281:$A$317,$A1801,Summary!$L$281:$L$317))-AO1801,0)</f>
        <v>0</v>
      </c>
      <c r="AQ1801" s="306"/>
      <c r="AR1801" s="688">
        <f t="shared" ca="1" si="422"/>
        <v>0</v>
      </c>
      <c r="AS1801" s="688">
        <f t="shared" ca="1" si="423"/>
        <v>0</v>
      </c>
    </row>
    <row r="1802" spans="1:45" s="15" customFormat="1" x14ac:dyDescent="0.2">
      <c r="A1802" s="423">
        <v>3646</v>
      </c>
      <c r="B1802" s="424">
        <v>1</v>
      </c>
      <c r="C1802" s="425" t="s">
        <v>312</v>
      </c>
      <c r="D1802" s="422">
        <f t="shared" si="424"/>
        <v>0</v>
      </c>
      <c r="E1802" s="422">
        <f t="shared" si="425"/>
        <v>0</v>
      </c>
      <c r="F1802" s="422">
        <f t="shared" si="426"/>
        <v>0</v>
      </c>
      <c r="G1802" s="422">
        <f t="shared" si="427"/>
        <v>0</v>
      </c>
      <c r="H1802" s="22">
        <f t="shared" si="428"/>
        <v>0</v>
      </c>
      <c r="I1802" s="116">
        <v>0</v>
      </c>
      <c r="J1802" s="116">
        <v>0</v>
      </c>
      <c r="K1802" s="116">
        <v>0</v>
      </c>
      <c r="L1802" s="116">
        <v>0</v>
      </c>
      <c r="M1802" s="22">
        <f t="shared" si="429"/>
        <v>0</v>
      </c>
      <c r="N1802" s="116">
        <v>0</v>
      </c>
      <c r="O1802" s="116">
        <v>0</v>
      </c>
      <c r="P1802" s="116">
        <v>0</v>
      </c>
      <c r="Q1802" s="116">
        <v>0</v>
      </c>
      <c r="R1802" s="22">
        <f t="shared" si="430"/>
        <v>0</v>
      </c>
      <c r="S1802" s="116">
        <v>0</v>
      </c>
      <c r="T1802" s="116">
        <v>0</v>
      </c>
      <c r="U1802" s="116">
        <v>0</v>
      </c>
      <c r="V1802" s="116">
        <v>0</v>
      </c>
      <c r="W1802" s="22">
        <f t="shared" si="431"/>
        <v>0</v>
      </c>
      <c r="X1802" s="22">
        <f t="shared" si="432"/>
        <v>0</v>
      </c>
      <c r="Y1802" s="22">
        <f ca="1">OFFSET('Cost Study'!$B$7,'Operations Support'!$C1802,'Operations Support'!$B1802)*$H1802</f>
        <v>0</v>
      </c>
      <c r="Z1802" s="23">
        <f ca="1">Y1802*'Cost Study'!$B$31</f>
        <v>0</v>
      </c>
      <c r="AA1802" s="23">
        <f ca="1">IF(A1802=10298,1.51,1)*IF($B1802&lt;3,$D1802*'Cost Study'!$B$32*OFFSET('Cost Study'!$B$7,'Operations Support'!$C1802,'Operations Support'!$B1802),0)</f>
        <v>0</v>
      </c>
      <c r="AB1802" s="24">
        <f ca="1">AA1802*'Cost Study'!$B$31</f>
        <v>0</v>
      </c>
      <c r="AC1802" s="23">
        <f ca="1">Y1802*'Cost Study'!$B$31</f>
        <v>0</v>
      </c>
      <c r="AD1802" s="24">
        <f ca="1">AA1802*'Cost Study'!$B$31</f>
        <v>0</v>
      </c>
      <c r="AE1802" s="377">
        <f t="shared" ca="1" si="433"/>
        <v>0</v>
      </c>
      <c r="AF1802" s="377">
        <f t="shared" ca="1" si="434"/>
        <v>0</v>
      </c>
      <c r="AH1802" s="688">
        <f>IFERROR($H1802/SUMIF($A:$A,$A1802,$H:$H)*SUMIF(Summary!$A$110:$A$186,$A1802,Summary!$P$110:$P$186),0)</f>
        <v>0</v>
      </c>
      <c r="AI1802" s="689">
        <f t="shared" ca="1" si="420"/>
        <v>0</v>
      </c>
      <c r="AJ1802" s="688">
        <f>IFERROR(H1802/SUMIF(A:A,A1802,H:H)*SUMIF(Summary!$A$110:$A$186,'Operations Support'!A1802,Summary!$Q$110:$Q$186),0)</f>
        <v>0</v>
      </c>
      <c r="AK1802" s="688">
        <f t="shared" ca="1" si="421"/>
        <v>0</v>
      </c>
      <c r="AL1802" s="1"/>
      <c r="AM1802" s="688">
        <f>IFERROR($H1802/SUMIF($A:$A,$A1802,$H:$H)*SUMIF(Summary!$A$230:$A$266,$A1802,Summary!$P$230:$P$266),0)</f>
        <v>0</v>
      </c>
      <c r="AN1802" s="688">
        <f>IFERROR($H1802/SUMIF($A:$A,$A1802,$H:$H)*(SUMIF(Summary!$A$230:$A$266,$A1802,Summary!$L$230:$L$266)+SUMIF(Summary!$A$281:$A$317,$A1802,Summary!$L$281:$L$317))-AM1802,0)</f>
        <v>0</v>
      </c>
      <c r="AO1802" s="688">
        <f>IFERROR($H1802/SUMIF($A:$A,$A1802,$H:$H)*SUMIF(Summary!$A$230:$A$266,$A1802,Summary!$Q$230:$Q$266),0)</f>
        <v>0</v>
      </c>
      <c r="AP1802" s="688">
        <f>IFERROR($H1802/SUMIF($A:$A,$A1802,$H:$H)*(SUMIF(Summary!$A$230:$A$266,$A1802,Summary!$L$230:$L$266)+SUMIF(Summary!$A$281:$A$317,$A1802,Summary!$L$281:$L$317))-AO1802,0)</f>
        <v>0</v>
      </c>
      <c r="AQ1802" s="306"/>
      <c r="AR1802" s="688">
        <f t="shared" ca="1" si="422"/>
        <v>0</v>
      </c>
      <c r="AS1802" s="688">
        <f t="shared" ca="1" si="423"/>
        <v>0</v>
      </c>
    </row>
    <row r="1803" spans="1:45" x14ac:dyDescent="0.2">
      <c r="A1803" s="423">
        <v>3646</v>
      </c>
      <c r="B1803" s="424">
        <v>1</v>
      </c>
      <c r="C1803" s="425" t="s">
        <v>313</v>
      </c>
      <c r="D1803" s="422">
        <f t="shared" si="424"/>
        <v>2207</v>
      </c>
      <c r="E1803" s="422">
        <f t="shared" si="425"/>
        <v>4148</v>
      </c>
      <c r="F1803" s="422">
        <f t="shared" si="426"/>
        <v>1959</v>
      </c>
      <c r="G1803" s="422">
        <f t="shared" si="427"/>
        <v>0</v>
      </c>
      <c r="H1803" s="22">
        <f t="shared" si="428"/>
        <v>8314</v>
      </c>
      <c r="I1803" s="116">
        <v>707</v>
      </c>
      <c r="J1803" s="116">
        <v>1700</v>
      </c>
      <c r="K1803" s="116">
        <v>853</v>
      </c>
      <c r="L1803" s="116">
        <v>0</v>
      </c>
      <c r="M1803" s="22">
        <f t="shared" si="429"/>
        <v>3260</v>
      </c>
      <c r="N1803" s="116">
        <v>1168</v>
      </c>
      <c r="O1803" s="116">
        <v>1778</v>
      </c>
      <c r="P1803" s="116">
        <v>1059</v>
      </c>
      <c r="Q1803" s="116">
        <v>0</v>
      </c>
      <c r="R1803" s="22">
        <f t="shared" si="430"/>
        <v>4005</v>
      </c>
      <c r="S1803" s="116">
        <v>332</v>
      </c>
      <c r="T1803" s="116">
        <v>670</v>
      </c>
      <c r="U1803" s="116">
        <v>47</v>
      </c>
      <c r="V1803" s="116">
        <v>0</v>
      </c>
      <c r="W1803" s="22">
        <f t="shared" si="431"/>
        <v>1049</v>
      </c>
      <c r="X1803" s="22">
        <f t="shared" si="432"/>
        <v>277.13333333333333</v>
      </c>
      <c r="Y1803" s="22">
        <f ca="1">OFFSET('Cost Study'!$B$7,'Operations Support'!$C1803,'Operations Support'!$B1803)*$H1803</f>
        <v>8064.58</v>
      </c>
      <c r="Z1803" s="23">
        <f ca="1">Y1803*'Cost Study'!$B$31</f>
        <v>450422.35700748261</v>
      </c>
      <c r="AA1803" s="23">
        <f ca="1">IF(A1803=10298,1.51,1)*IF($B1803&lt;3,$D1803*'Cost Study'!$B$32*OFFSET('Cost Study'!$B$7,'Operations Support'!$C1803,'Operations Support'!$B1803),0)</f>
        <v>214.07900000000001</v>
      </c>
      <c r="AB1803" s="24">
        <f ca="1">AA1803*'Cost Study'!$B$31</f>
        <v>11956.725305695383</v>
      </c>
      <c r="AC1803" s="23">
        <f ca="1">Y1803*'Cost Study'!$B$31</f>
        <v>450422.35700748261</v>
      </c>
      <c r="AD1803" s="24">
        <f ca="1">AA1803*'Cost Study'!$B$31</f>
        <v>11956.725305695383</v>
      </c>
      <c r="AE1803" s="377">
        <f t="shared" ca="1" si="433"/>
        <v>462379.08231317799</v>
      </c>
      <c r="AF1803" s="377">
        <f t="shared" ca="1" si="434"/>
        <v>462379.08231317799</v>
      </c>
      <c r="AH1803" s="688">
        <f>IFERROR($H1803/SUMIF($A:$A,$A1803,$H:$H)*SUMIF(Summary!$A$110:$A$186,$A1803,Summary!$P$110:$P$186),0)</f>
        <v>173728.60594778761</v>
      </c>
      <c r="AI1803" s="689">
        <f t="shared" ca="1" si="420"/>
        <v>288650.47636539035</v>
      </c>
      <c r="AJ1803" s="688">
        <f>IFERROR(H1803/SUMIF(A:A,A1803,H:H)*SUMIF(Summary!$A$110:$A$186,'Operations Support'!A1803,Summary!$Q$110:$Q$186),0)</f>
        <v>174162.19311047092</v>
      </c>
      <c r="AK1803" s="688">
        <f t="shared" ca="1" si="421"/>
        <v>288216.8892027071</v>
      </c>
      <c r="AM1803" s="688">
        <f>IFERROR($H1803/SUMIF($A:$A,$A1803,$H:$H)*SUMIF(Summary!$A$230:$A$266,$A1803,Summary!$P$230:$P$266),0)</f>
        <v>32869.694947047261</v>
      </c>
      <c r="AN1803" s="688">
        <f>IFERROR($H1803/SUMIF($A:$A,$A1803,$H:$H)*(SUMIF(Summary!$A$230:$A$266,$A1803,Summary!$L$230:$L$266)+SUMIF(Summary!$A$281:$A$317,$A1803,Summary!$L$281:$L$317))-AM1803,0)</f>
        <v>121198.88802620526</v>
      </c>
      <c r="AO1803" s="688">
        <f>IFERROR($H1803/SUMIF($A:$A,$A1803,$H:$H)*SUMIF(Summary!$A$230:$A$266,$A1803,Summary!$Q$230:$Q$266),0)</f>
        <v>32951.730243955368</v>
      </c>
      <c r="AP1803" s="688">
        <f>IFERROR($H1803/SUMIF($A:$A,$A1803,$H:$H)*(SUMIF(Summary!$A$230:$A$266,$A1803,Summary!$L$230:$L$266)+SUMIF(Summary!$A$281:$A$317,$A1803,Summary!$L$281:$L$317))-AO1803,0)</f>
        <v>121116.85272929716</v>
      </c>
      <c r="AQ1803" s="306"/>
      <c r="AR1803" s="688">
        <f t="shared" ca="1" si="422"/>
        <v>409849.36439159559</v>
      </c>
      <c r="AS1803" s="688">
        <f t="shared" ca="1" si="423"/>
        <v>409333.74193200422</v>
      </c>
    </row>
    <row r="1804" spans="1:45" x14ac:dyDescent="0.2">
      <c r="A1804" s="423">
        <v>3646</v>
      </c>
      <c r="B1804" s="424">
        <v>1</v>
      </c>
      <c r="C1804" s="425" t="s">
        <v>314</v>
      </c>
      <c r="D1804" s="422">
        <f t="shared" si="424"/>
        <v>0</v>
      </c>
      <c r="E1804" s="422">
        <f t="shared" si="425"/>
        <v>0</v>
      </c>
      <c r="F1804" s="422">
        <f t="shared" si="426"/>
        <v>0</v>
      </c>
      <c r="G1804" s="422">
        <f t="shared" si="427"/>
        <v>0</v>
      </c>
      <c r="H1804" s="22">
        <f t="shared" si="428"/>
        <v>0</v>
      </c>
      <c r="I1804" s="116">
        <v>0</v>
      </c>
      <c r="J1804" s="116">
        <v>0</v>
      </c>
      <c r="K1804" s="116">
        <v>0</v>
      </c>
      <c r="L1804" s="116">
        <v>0</v>
      </c>
      <c r="M1804" s="22">
        <f t="shared" si="429"/>
        <v>0</v>
      </c>
      <c r="N1804" s="116">
        <v>0</v>
      </c>
      <c r="O1804" s="116">
        <v>0</v>
      </c>
      <c r="P1804" s="116">
        <v>0</v>
      </c>
      <c r="Q1804" s="116">
        <v>0</v>
      </c>
      <c r="R1804" s="22">
        <f t="shared" si="430"/>
        <v>0</v>
      </c>
      <c r="S1804" s="116">
        <v>0</v>
      </c>
      <c r="T1804" s="116">
        <v>0</v>
      </c>
      <c r="U1804" s="116">
        <v>0</v>
      </c>
      <c r="V1804" s="116">
        <v>0</v>
      </c>
      <c r="W1804" s="22">
        <f t="shared" si="431"/>
        <v>0</v>
      </c>
      <c r="X1804" s="22">
        <f t="shared" si="432"/>
        <v>0</v>
      </c>
      <c r="Y1804" s="22">
        <f ca="1">OFFSET('Cost Study'!$B$7,'Operations Support'!$C1804,'Operations Support'!$B1804)*$H1804</f>
        <v>0</v>
      </c>
      <c r="Z1804" s="23">
        <f ca="1">Y1804*'Cost Study'!$B$31</f>
        <v>0</v>
      </c>
      <c r="AA1804" s="23">
        <f ca="1">IF(A1804=10298,1.51,1)*IF($B1804&lt;3,$D1804*'Cost Study'!$B$32*OFFSET('Cost Study'!$B$7,'Operations Support'!$C1804,'Operations Support'!$B1804),0)</f>
        <v>0</v>
      </c>
      <c r="AB1804" s="24">
        <f ca="1">AA1804*'Cost Study'!$B$31</f>
        <v>0</v>
      </c>
      <c r="AC1804" s="23">
        <f ca="1">Y1804*'Cost Study'!$B$31</f>
        <v>0</v>
      </c>
      <c r="AD1804" s="24">
        <f ca="1">AA1804*'Cost Study'!$B$31</f>
        <v>0</v>
      </c>
      <c r="AE1804" s="377">
        <f t="shared" ca="1" si="433"/>
        <v>0</v>
      </c>
      <c r="AF1804" s="377">
        <f t="shared" ca="1" si="434"/>
        <v>0</v>
      </c>
      <c r="AH1804" s="688">
        <f>IFERROR($H1804/SUMIF($A:$A,$A1804,$H:$H)*SUMIF(Summary!$A$110:$A$186,$A1804,Summary!$P$110:$P$186),0)</f>
        <v>0</v>
      </c>
      <c r="AI1804" s="689">
        <f t="shared" ca="1" si="420"/>
        <v>0</v>
      </c>
      <c r="AJ1804" s="688">
        <f>IFERROR(H1804/SUMIF(A:A,A1804,H:H)*SUMIF(Summary!$A$110:$A$186,'Operations Support'!A1804,Summary!$Q$110:$Q$186),0)</f>
        <v>0</v>
      </c>
      <c r="AK1804" s="688">
        <f t="shared" ca="1" si="421"/>
        <v>0</v>
      </c>
      <c r="AM1804" s="688">
        <f>IFERROR($H1804/SUMIF($A:$A,$A1804,$H:$H)*SUMIF(Summary!$A$230:$A$266,$A1804,Summary!$P$230:$P$266),0)</f>
        <v>0</v>
      </c>
      <c r="AN1804" s="688">
        <f>IFERROR($H1804/SUMIF($A:$A,$A1804,$H:$H)*(SUMIF(Summary!$A$230:$A$266,$A1804,Summary!$L$230:$L$266)+SUMIF(Summary!$A$281:$A$317,$A1804,Summary!$L$281:$L$317))-AM1804,0)</f>
        <v>0</v>
      </c>
      <c r="AO1804" s="688">
        <f>IFERROR($H1804/SUMIF($A:$A,$A1804,$H:$H)*SUMIF(Summary!$A$230:$A$266,$A1804,Summary!$Q$230:$Q$266),0)</f>
        <v>0</v>
      </c>
      <c r="AP1804" s="688">
        <f>IFERROR($H1804/SUMIF($A:$A,$A1804,$H:$H)*(SUMIF(Summary!$A$230:$A$266,$A1804,Summary!$L$230:$L$266)+SUMIF(Summary!$A$281:$A$317,$A1804,Summary!$L$281:$L$317))-AO1804,0)</f>
        <v>0</v>
      </c>
      <c r="AQ1804" s="306"/>
      <c r="AR1804" s="688">
        <f t="shared" ca="1" si="422"/>
        <v>0</v>
      </c>
      <c r="AS1804" s="688">
        <f t="shared" ca="1" si="423"/>
        <v>0</v>
      </c>
    </row>
    <row r="1805" spans="1:45" x14ac:dyDescent="0.2">
      <c r="A1805" s="423">
        <v>3646</v>
      </c>
      <c r="B1805" s="424">
        <v>1</v>
      </c>
      <c r="C1805" s="425" t="s">
        <v>315</v>
      </c>
      <c r="D1805" s="422">
        <f t="shared" si="424"/>
        <v>1581</v>
      </c>
      <c r="E1805" s="422">
        <f t="shared" si="425"/>
        <v>2436</v>
      </c>
      <c r="F1805" s="422">
        <f t="shared" si="426"/>
        <v>162</v>
      </c>
      <c r="G1805" s="422">
        <f t="shared" si="427"/>
        <v>0</v>
      </c>
      <c r="H1805" s="22">
        <f t="shared" si="428"/>
        <v>4179</v>
      </c>
      <c r="I1805" s="116">
        <v>552</v>
      </c>
      <c r="J1805" s="116">
        <v>1143</v>
      </c>
      <c r="K1805" s="116">
        <v>9</v>
      </c>
      <c r="L1805" s="116">
        <v>0</v>
      </c>
      <c r="M1805" s="22">
        <f t="shared" si="429"/>
        <v>1704</v>
      </c>
      <c r="N1805" s="116">
        <v>960</v>
      </c>
      <c r="O1805" s="116">
        <v>906</v>
      </c>
      <c r="P1805" s="116">
        <v>153</v>
      </c>
      <c r="Q1805" s="116">
        <v>0</v>
      </c>
      <c r="R1805" s="22">
        <f t="shared" si="430"/>
        <v>2019</v>
      </c>
      <c r="S1805" s="116">
        <v>69</v>
      </c>
      <c r="T1805" s="116">
        <v>387</v>
      </c>
      <c r="U1805" s="116">
        <v>0</v>
      </c>
      <c r="V1805" s="116">
        <v>0</v>
      </c>
      <c r="W1805" s="22">
        <f t="shared" si="431"/>
        <v>456</v>
      </c>
      <c r="X1805" s="22">
        <f t="shared" si="432"/>
        <v>139.30000000000001</v>
      </c>
      <c r="Y1805" s="22">
        <f ca="1">OFFSET('Cost Study'!$B$7,'Operations Support'!$C1805,'Operations Support'!$B1805)*$H1805</f>
        <v>4722.2699999999995</v>
      </c>
      <c r="Z1805" s="23">
        <f ca="1">Y1805*'Cost Study'!$B$31</f>
        <v>263747.89311107644</v>
      </c>
      <c r="AA1805" s="23">
        <f ca="1">IF(A1805=10298,1.51,1)*IF($B1805&lt;3,$D1805*'Cost Study'!$B$32*OFFSET('Cost Study'!$B$7,'Operations Support'!$C1805,'Operations Support'!$B1805),0)</f>
        <v>178.65300000000002</v>
      </c>
      <c r="AB1805" s="24">
        <f ca="1">AA1805*'Cost Study'!$B$31</f>
        <v>9978.1148362912645</v>
      </c>
      <c r="AC1805" s="23">
        <f ca="1">Y1805*'Cost Study'!$B$31</f>
        <v>263747.89311107644</v>
      </c>
      <c r="AD1805" s="24">
        <f ca="1">AA1805*'Cost Study'!$B$31</f>
        <v>9978.1148362912645</v>
      </c>
      <c r="AE1805" s="377">
        <f t="shared" ca="1" si="433"/>
        <v>273726.00794736773</v>
      </c>
      <c r="AF1805" s="377">
        <f t="shared" ca="1" si="434"/>
        <v>273726.00794736773</v>
      </c>
      <c r="AH1805" s="688">
        <f>IFERROR($H1805/SUMIF($A:$A,$A1805,$H:$H)*SUMIF(Summary!$A$110:$A$186,$A1805,Summary!$P$110:$P$186),0)</f>
        <v>87324.013020905026</v>
      </c>
      <c r="AI1805" s="689">
        <f t="shared" ca="1" si="420"/>
        <v>186401.99492646271</v>
      </c>
      <c r="AJ1805" s="688">
        <f>IFERROR(H1805/SUMIF(A:A,A1805,H:H)*SUMIF(Summary!$A$110:$A$186,'Operations Support'!A1805,Summary!$Q$110:$Q$186),0)</f>
        <v>87541.953934166217</v>
      </c>
      <c r="AK1805" s="688">
        <f t="shared" ca="1" si="421"/>
        <v>186184.0540132015</v>
      </c>
      <c r="AM1805" s="688">
        <f>IFERROR($H1805/SUMIF($A:$A,$A1805,$H:$H)*SUMIF(Summary!$A$230:$A$266,$A1805,Summary!$P$230:$P$266),0)</f>
        <v>16521.825256640666</v>
      </c>
      <c r="AN1805" s="688">
        <f>IFERROR($H1805/SUMIF($A:$A,$A1805,$H:$H)*(SUMIF(Summary!$A$230:$A$266,$A1805,Summary!$L$230:$L$266)+SUMIF(Summary!$A$281:$A$317,$A1805,Summary!$L$281:$L$317))-AM1805,0)</f>
        <v>60920.153122625903</v>
      </c>
      <c r="AO1805" s="688">
        <f>IFERROR($H1805/SUMIF($A:$A,$A1805,$H:$H)*SUMIF(Summary!$A$230:$A$266,$A1805,Summary!$Q$230:$Q$266),0)</f>
        <v>16563.059981896738</v>
      </c>
      <c r="AP1805" s="688">
        <f>IFERROR($H1805/SUMIF($A:$A,$A1805,$H:$H)*(SUMIF(Summary!$A$230:$A$266,$A1805,Summary!$L$230:$L$266)+SUMIF(Summary!$A$281:$A$317,$A1805,Summary!$L$281:$L$317))-AO1805,0)</f>
        <v>60878.918397369831</v>
      </c>
      <c r="AQ1805" s="306"/>
      <c r="AR1805" s="688">
        <f t="shared" ca="1" si="422"/>
        <v>247322.1480490886</v>
      </c>
      <c r="AS1805" s="688">
        <f t="shared" ca="1" si="423"/>
        <v>247062.97241057132</v>
      </c>
    </row>
    <row r="1806" spans="1:45" x14ac:dyDescent="0.2">
      <c r="A1806" s="423">
        <v>3646</v>
      </c>
      <c r="B1806" s="424">
        <v>1</v>
      </c>
      <c r="C1806" s="425" t="s">
        <v>316</v>
      </c>
      <c r="D1806" s="422">
        <f t="shared" si="424"/>
        <v>0</v>
      </c>
      <c r="E1806" s="422">
        <f t="shared" si="425"/>
        <v>0</v>
      </c>
      <c r="F1806" s="422">
        <f t="shared" si="426"/>
        <v>0</v>
      </c>
      <c r="G1806" s="422">
        <f t="shared" si="427"/>
        <v>0</v>
      </c>
      <c r="H1806" s="22">
        <f t="shared" si="428"/>
        <v>0</v>
      </c>
      <c r="I1806" s="116">
        <v>0</v>
      </c>
      <c r="J1806" s="116">
        <v>0</v>
      </c>
      <c r="K1806" s="116">
        <v>0</v>
      </c>
      <c r="L1806" s="116">
        <v>0</v>
      </c>
      <c r="M1806" s="22">
        <f t="shared" si="429"/>
        <v>0</v>
      </c>
      <c r="N1806" s="116">
        <v>0</v>
      </c>
      <c r="O1806" s="116">
        <v>0</v>
      </c>
      <c r="P1806" s="116">
        <v>0</v>
      </c>
      <c r="Q1806" s="116">
        <v>0</v>
      </c>
      <c r="R1806" s="22">
        <f t="shared" si="430"/>
        <v>0</v>
      </c>
      <c r="S1806" s="116">
        <v>0</v>
      </c>
      <c r="T1806" s="116">
        <v>0</v>
      </c>
      <c r="U1806" s="116">
        <v>0</v>
      </c>
      <c r="V1806" s="116">
        <v>0</v>
      </c>
      <c r="W1806" s="22">
        <f t="shared" si="431"/>
        <v>0</v>
      </c>
      <c r="X1806" s="22">
        <f t="shared" si="432"/>
        <v>0</v>
      </c>
      <c r="Y1806" s="22">
        <f ca="1">OFFSET('Cost Study'!$B$7,'Operations Support'!$C1806,'Operations Support'!$B1806)*$H1806</f>
        <v>0</v>
      </c>
      <c r="Z1806" s="23">
        <f ca="1">Y1806*'Cost Study'!$B$31</f>
        <v>0</v>
      </c>
      <c r="AA1806" s="23">
        <f ca="1">IF(A1806=10298,1.51,1)*IF($B1806&lt;3,$D1806*'Cost Study'!$B$32*OFFSET('Cost Study'!$B$7,'Operations Support'!$C1806,'Operations Support'!$B1806),0)</f>
        <v>0</v>
      </c>
      <c r="AB1806" s="24">
        <f ca="1">AA1806*'Cost Study'!$B$31</f>
        <v>0</v>
      </c>
      <c r="AC1806" s="23">
        <f ca="1">Y1806*'Cost Study'!$B$31</f>
        <v>0</v>
      </c>
      <c r="AD1806" s="24">
        <f ca="1">AA1806*'Cost Study'!$B$31</f>
        <v>0</v>
      </c>
      <c r="AE1806" s="377">
        <f t="shared" ca="1" si="433"/>
        <v>0</v>
      </c>
      <c r="AF1806" s="377">
        <f t="shared" ca="1" si="434"/>
        <v>0</v>
      </c>
      <c r="AH1806" s="688">
        <f>IFERROR($H1806/SUMIF($A:$A,$A1806,$H:$H)*SUMIF(Summary!$A$110:$A$186,$A1806,Summary!$P$110:$P$186),0)</f>
        <v>0</v>
      </c>
      <c r="AI1806" s="689">
        <f t="shared" ca="1" si="420"/>
        <v>0</v>
      </c>
      <c r="AJ1806" s="688">
        <f>IFERROR(H1806/SUMIF(A:A,A1806,H:H)*SUMIF(Summary!$A$110:$A$186,'Operations Support'!A1806,Summary!$Q$110:$Q$186),0)</f>
        <v>0</v>
      </c>
      <c r="AK1806" s="688">
        <f t="shared" ca="1" si="421"/>
        <v>0</v>
      </c>
      <c r="AM1806" s="688">
        <f>IFERROR($H1806/SUMIF($A:$A,$A1806,$H:$H)*SUMIF(Summary!$A$230:$A$266,$A1806,Summary!$P$230:$P$266),0)</f>
        <v>0</v>
      </c>
      <c r="AN1806" s="688">
        <f>IFERROR($H1806/SUMIF($A:$A,$A1806,$H:$H)*(SUMIF(Summary!$A$230:$A$266,$A1806,Summary!$L$230:$L$266)+SUMIF(Summary!$A$281:$A$317,$A1806,Summary!$L$281:$L$317))-AM1806,0)</f>
        <v>0</v>
      </c>
      <c r="AO1806" s="688">
        <f>IFERROR($H1806/SUMIF($A:$A,$A1806,$H:$H)*SUMIF(Summary!$A$230:$A$266,$A1806,Summary!$Q$230:$Q$266),0)</f>
        <v>0</v>
      </c>
      <c r="AP1806" s="688">
        <f>IFERROR($H1806/SUMIF($A:$A,$A1806,$H:$H)*(SUMIF(Summary!$A$230:$A$266,$A1806,Summary!$L$230:$L$266)+SUMIF(Summary!$A$281:$A$317,$A1806,Summary!$L$281:$L$317))-AO1806,0)</f>
        <v>0</v>
      </c>
      <c r="AQ1806" s="306"/>
      <c r="AR1806" s="688">
        <f t="shared" ca="1" si="422"/>
        <v>0</v>
      </c>
      <c r="AS1806" s="688">
        <f t="shared" ca="1" si="423"/>
        <v>0</v>
      </c>
    </row>
    <row r="1807" spans="1:45" x14ac:dyDescent="0.2">
      <c r="A1807" s="423">
        <v>3646</v>
      </c>
      <c r="B1807" s="424">
        <v>1</v>
      </c>
      <c r="C1807" s="425" t="s">
        <v>317</v>
      </c>
      <c r="D1807" s="422">
        <f t="shared" si="424"/>
        <v>0</v>
      </c>
      <c r="E1807" s="422">
        <f t="shared" si="425"/>
        <v>0</v>
      </c>
      <c r="F1807" s="422">
        <f t="shared" si="426"/>
        <v>0</v>
      </c>
      <c r="G1807" s="422">
        <f t="shared" si="427"/>
        <v>0</v>
      </c>
      <c r="H1807" s="22">
        <f t="shared" si="428"/>
        <v>0</v>
      </c>
      <c r="I1807" s="116">
        <v>0</v>
      </c>
      <c r="J1807" s="116">
        <v>0</v>
      </c>
      <c r="K1807" s="116">
        <v>0</v>
      </c>
      <c r="L1807" s="116">
        <v>0</v>
      </c>
      <c r="M1807" s="22">
        <f t="shared" si="429"/>
        <v>0</v>
      </c>
      <c r="N1807" s="116">
        <v>0</v>
      </c>
      <c r="O1807" s="116">
        <v>0</v>
      </c>
      <c r="P1807" s="116">
        <v>0</v>
      </c>
      <c r="Q1807" s="116">
        <v>0</v>
      </c>
      <c r="R1807" s="22">
        <f t="shared" si="430"/>
        <v>0</v>
      </c>
      <c r="S1807" s="116">
        <v>0</v>
      </c>
      <c r="T1807" s="116">
        <v>0</v>
      </c>
      <c r="U1807" s="116">
        <v>0</v>
      </c>
      <c r="V1807" s="116">
        <v>0</v>
      </c>
      <c r="W1807" s="22">
        <f t="shared" si="431"/>
        <v>0</v>
      </c>
      <c r="X1807" s="22">
        <f t="shared" si="432"/>
        <v>0</v>
      </c>
      <c r="Y1807" s="22">
        <f ca="1">OFFSET('Cost Study'!$B$7,'Operations Support'!$C1807,'Operations Support'!$B1807)*$H1807</f>
        <v>0</v>
      </c>
      <c r="Z1807" s="23">
        <f ca="1">Y1807*'Cost Study'!$B$31</f>
        <v>0</v>
      </c>
      <c r="AA1807" s="23">
        <f ca="1">IF(A1807=10298,1.51,1)*IF($B1807&lt;3,$D1807*'Cost Study'!$B$32*OFFSET('Cost Study'!$B$7,'Operations Support'!$C1807,'Operations Support'!$B1807),0)</f>
        <v>0</v>
      </c>
      <c r="AB1807" s="24">
        <f ca="1">AA1807*'Cost Study'!$B$31</f>
        <v>0</v>
      </c>
      <c r="AC1807" s="23">
        <f ca="1">Y1807*'Cost Study'!$B$31</f>
        <v>0</v>
      </c>
      <c r="AD1807" s="24">
        <f ca="1">AA1807*'Cost Study'!$B$31</f>
        <v>0</v>
      </c>
      <c r="AE1807" s="377">
        <f t="shared" ca="1" si="433"/>
        <v>0</v>
      </c>
      <c r="AF1807" s="377">
        <f t="shared" ca="1" si="434"/>
        <v>0</v>
      </c>
      <c r="AH1807" s="688">
        <f>IFERROR($H1807/SUMIF($A:$A,$A1807,$H:$H)*SUMIF(Summary!$A$110:$A$186,$A1807,Summary!$P$110:$P$186),0)</f>
        <v>0</v>
      </c>
      <c r="AI1807" s="689">
        <f t="shared" ca="1" si="420"/>
        <v>0</v>
      </c>
      <c r="AJ1807" s="688">
        <f>IFERROR(H1807/SUMIF(A:A,A1807,H:H)*SUMIF(Summary!$A$110:$A$186,'Operations Support'!A1807,Summary!$Q$110:$Q$186),0)</f>
        <v>0</v>
      </c>
      <c r="AK1807" s="688">
        <f t="shared" ca="1" si="421"/>
        <v>0</v>
      </c>
      <c r="AM1807" s="688">
        <f>IFERROR($H1807/SUMIF($A:$A,$A1807,$H:$H)*SUMIF(Summary!$A$230:$A$266,$A1807,Summary!$P$230:$P$266),0)</f>
        <v>0</v>
      </c>
      <c r="AN1807" s="688">
        <f>IFERROR($H1807/SUMIF($A:$A,$A1807,$H:$H)*(SUMIF(Summary!$A$230:$A$266,$A1807,Summary!$L$230:$L$266)+SUMIF(Summary!$A$281:$A$317,$A1807,Summary!$L$281:$L$317))-AM1807,0)</f>
        <v>0</v>
      </c>
      <c r="AO1807" s="688">
        <f>IFERROR($H1807/SUMIF($A:$A,$A1807,$H:$H)*SUMIF(Summary!$A$230:$A$266,$A1807,Summary!$Q$230:$Q$266),0)</f>
        <v>0</v>
      </c>
      <c r="AP1807" s="688">
        <f>IFERROR($H1807/SUMIF($A:$A,$A1807,$H:$H)*(SUMIF(Summary!$A$230:$A$266,$A1807,Summary!$L$230:$L$266)+SUMIF(Summary!$A$281:$A$317,$A1807,Summary!$L$281:$L$317))-AO1807,0)</f>
        <v>0</v>
      </c>
      <c r="AQ1807" s="306"/>
      <c r="AR1807" s="688">
        <f t="shared" ca="1" si="422"/>
        <v>0</v>
      </c>
      <c r="AS1807" s="688">
        <f t="shared" ca="1" si="423"/>
        <v>0</v>
      </c>
    </row>
    <row r="1808" spans="1:45" x14ac:dyDescent="0.2">
      <c r="A1808" s="423">
        <v>3646</v>
      </c>
      <c r="B1808" s="424">
        <v>1</v>
      </c>
      <c r="C1808" s="425" t="s">
        <v>318</v>
      </c>
      <c r="D1808" s="422">
        <f t="shared" si="424"/>
        <v>72</v>
      </c>
      <c r="E1808" s="422">
        <f t="shared" si="425"/>
        <v>0</v>
      </c>
      <c r="F1808" s="422">
        <f t="shared" si="426"/>
        <v>0</v>
      </c>
      <c r="G1808" s="422">
        <f t="shared" si="427"/>
        <v>0</v>
      </c>
      <c r="H1808" s="22">
        <f t="shared" si="428"/>
        <v>72</v>
      </c>
      <c r="I1808" s="116">
        <v>12</v>
      </c>
      <c r="J1808" s="116">
        <v>0</v>
      </c>
      <c r="K1808" s="116">
        <v>0</v>
      </c>
      <c r="L1808" s="116">
        <v>0</v>
      </c>
      <c r="M1808" s="22">
        <f t="shared" si="429"/>
        <v>12</v>
      </c>
      <c r="N1808" s="116">
        <v>60</v>
      </c>
      <c r="O1808" s="116">
        <v>0</v>
      </c>
      <c r="P1808" s="116">
        <v>0</v>
      </c>
      <c r="Q1808" s="116">
        <v>0</v>
      </c>
      <c r="R1808" s="22">
        <f t="shared" si="430"/>
        <v>60</v>
      </c>
      <c r="S1808" s="116">
        <v>0</v>
      </c>
      <c r="T1808" s="116">
        <v>0</v>
      </c>
      <c r="U1808" s="116">
        <v>0</v>
      </c>
      <c r="V1808" s="116">
        <v>0</v>
      </c>
      <c r="W1808" s="22">
        <f t="shared" si="431"/>
        <v>0</v>
      </c>
      <c r="X1808" s="22">
        <f t="shared" si="432"/>
        <v>2.4</v>
      </c>
      <c r="Y1808" s="22">
        <f ca="1">OFFSET('Cost Study'!$B$7,'Operations Support'!$C1808,'Operations Support'!$B1808)*$H1808</f>
        <v>137.51999999999998</v>
      </c>
      <c r="Z1808" s="23">
        <f ca="1">Y1808*'Cost Study'!$B$31</f>
        <v>7680.7574028243253</v>
      </c>
      <c r="AA1808" s="23">
        <f ca="1">IF(A1808=10298,1.51,1)*IF($B1808&lt;3,$D1808*'Cost Study'!$B$32*OFFSET('Cost Study'!$B$7,'Operations Support'!$C1808,'Operations Support'!$B1808),0)</f>
        <v>13.751999999999999</v>
      </c>
      <c r="AB1808" s="24">
        <f ca="1">AA1808*'Cost Study'!$B$31</f>
        <v>768.07574028243255</v>
      </c>
      <c r="AC1808" s="23">
        <f ca="1">Y1808*'Cost Study'!$B$31</f>
        <v>7680.7574028243253</v>
      </c>
      <c r="AD1808" s="24">
        <f ca="1">AA1808*'Cost Study'!$B$31</f>
        <v>768.07574028243255</v>
      </c>
      <c r="AE1808" s="377">
        <f t="shared" ca="1" si="433"/>
        <v>8448.8331431067581</v>
      </c>
      <c r="AF1808" s="377">
        <f t="shared" ca="1" si="434"/>
        <v>8448.8331431067581</v>
      </c>
      <c r="AH1808" s="688">
        <f>IFERROR($H1808/SUMIF($A:$A,$A1808,$H:$H)*SUMIF(Summary!$A$110:$A$186,$A1808,Summary!$P$110:$P$186),0)</f>
        <v>1504.5056084003738</v>
      </c>
      <c r="AI1808" s="689">
        <f t="shared" ca="1" si="420"/>
        <v>6944.3275347063845</v>
      </c>
      <c r="AJ1808" s="688">
        <f>IFERROR(H1808/SUMIF(A:A,A1808,H:H)*SUMIF(Summary!$A$110:$A$186,'Operations Support'!A1808,Summary!$Q$110:$Q$186),0)</f>
        <v>1508.260512864314</v>
      </c>
      <c r="AK1808" s="688">
        <f t="shared" ca="1" si="421"/>
        <v>6940.5726302424446</v>
      </c>
      <c r="AM1808" s="688">
        <f>IFERROR($H1808/SUMIF($A:$A,$A1808,$H:$H)*SUMIF(Summary!$A$230:$A$266,$A1808,Summary!$P$230:$P$266),0)</f>
        <v>284.65456292848245</v>
      </c>
      <c r="AN1808" s="688">
        <f>IFERROR($H1808/SUMIF($A:$A,$A1808,$H:$H)*(SUMIF(Summary!$A$230:$A$266,$A1808,Summary!$L$230:$L$266)+SUMIF(Summary!$A$281:$A$317,$A1808,Summary!$L$281:$L$317))-AM1808,0)</f>
        <v>1049.5934493489028</v>
      </c>
      <c r="AO1808" s="688">
        <f>IFERROR($H1808/SUMIF($A:$A,$A1808,$H:$H)*SUMIF(Summary!$A$230:$A$266,$A1808,Summary!$Q$230:$Q$266),0)</f>
        <v>285.3649960987234</v>
      </c>
      <c r="AP1808" s="688">
        <f>IFERROR($H1808/SUMIF($A:$A,$A1808,$H:$H)*(SUMIF(Summary!$A$230:$A$266,$A1808,Summary!$L$230:$L$266)+SUMIF(Summary!$A$281:$A$317,$A1808,Summary!$L$281:$L$317))-AO1808,0)</f>
        <v>1048.8830161786618</v>
      </c>
      <c r="AQ1808" s="306"/>
      <c r="AR1808" s="688">
        <f t="shared" ca="1" si="422"/>
        <v>7993.9209840552876</v>
      </c>
      <c r="AS1808" s="688">
        <f t="shared" ca="1" si="423"/>
        <v>7989.4556464211064</v>
      </c>
    </row>
    <row r="1809" spans="1:45" x14ac:dyDescent="0.2">
      <c r="A1809" s="423">
        <v>3646</v>
      </c>
      <c r="B1809" s="424">
        <v>1</v>
      </c>
      <c r="C1809" s="425" t="s">
        <v>319</v>
      </c>
      <c r="D1809" s="422">
        <f t="shared" si="424"/>
        <v>6</v>
      </c>
      <c r="E1809" s="422">
        <f t="shared" si="425"/>
        <v>101</v>
      </c>
      <c r="F1809" s="422">
        <f t="shared" si="426"/>
        <v>5</v>
      </c>
      <c r="G1809" s="422">
        <f t="shared" si="427"/>
        <v>0</v>
      </c>
      <c r="H1809" s="22">
        <f t="shared" si="428"/>
        <v>112</v>
      </c>
      <c r="I1809" s="116">
        <v>6</v>
      </c>
      <c r="J1809" s="116">
        <v>62</v>
      </c>
      <c r="K1809" s="116">
        <v>0</v>
      </c>
      <c r="L1809" s="116">
        <v>0</v>
      </c>
      <c r="M1809" s="22">
        <f t="shared" si="429"/>
        <v>68</v>
      </c>
      <c r="N1809" s="116">
        <v>0</v>
      </c>
      <c r="O1809" s="116">
        <v>36</v>
      </c>
      <c r="P1809" s="116">
        <v>5</v>
      </c>
      <c r="Q1809" s="116">
        <v>0</v>
      </c>
      <c r="R1809" s="22">
        <f t="shared" si="430"/>
        <v>41</v>
      </c>
      <c r="S1809" s="116">
        <v>0</v>
      </c>
      <c r="T1809" s="116">
        <v>3</v>
      </c>
      <c r="U1809" s="116">
        <v>0</v>
      </c>
      <c r="V1809" s="116">
        <v>0</v>
      </c>
      <c r="W1809" s="22">
        <f t="shared" si="431"/>
        <v>3</v>
      </c>
      <c r="X1809" s="22">
        <f t="shared" si="432"/>
        <v>3.7333333333333334</v>
      </c>
      <c r="Y1809" s="22">
        <f ca="1">OFFSET('Cost Study'!$B$7,'Operations Support'!$C1809,'Operations Support'!$B1809)*$H1809</f>
        <v>153.44</v>
      </c>
      <c r="Z1809" s="23">
        <f ca="1">Y1809*'Cost Study'!$B$31</f>
        <v>8569.9201271768816</v>
      </c>
      <c r="AA1809" s="23">
        <f ca="1">IF(A1809=10298,1.51,1)*IF($B1809&lt;3,$D1809*'Cost Study'!$B$32*OFFSET('Cost Study'!$B$7,'Operations Support'!$C1809,'Operations Support'!$B1809),0)</f>
        <v>0.82200000000000017</v>
      </c>
      <c r="AB1809" s="24">
        <f ca="1">AA1809*'Cost Study'!$B$31</f>
        <v>45.910286395590447</v>
      </c>
      <c r="AC1809" s="23">
        <f ca="1">Y1809*'Cost Study'!$B$31</f>
        <v>8569.9201271768816</v>
      </c>
      <c r="AD1809" s="24">
        <f ca="1">AA1809*'Cost Study'!$B$31</f>
        <v>45.910286395590447</v>
      </c>
      <c r="AE1809" s="377">
        <f t="shared" ca="1" si="433"/>
        <v>8615.830413572472</v>
      </c>
      <c r="AF1809" s="377">
        <f t="shared" ca="1" si="434"/>
        <v>8615.830413572472</v>
      </c>
      <c r="AH1809" s="688">
        <f>IFERROR($H1809/SUMIF($A:$A,$A1809,$H:$H)*SUMIF(Summary!$A$110:$A$186,$A1809,Summary!$P$110:$P$186),0)</f>
        <v>2340.3420575116925</v>
      </c>
      <c r="AI1809" s="689">
        <f t="shared" ca="1" si="420"/>
        <v>6275.4883560607796</v>
      </c>
      <c r="AJ1809" s="688">
        <f>IFERROR(H1809/SUMIF(A:A,A1809,H:H)*SUMIF(Summary!$A$110:$A$186,'Operations Support'!A1809,Summary!$Q$110:$Q$186),0)</f>
        <v>2346.1830200111549</v>
      </c>
      <c r="AK1809" s="688">
        <f t="shared" ca="1" si="421"/>
        <v>6269.6473935613176</v>
      </c>
      <c r="AM1809" s="688">
        <f>IFERROR($H1809/SUMIF($A:$A,$A1809,$H:$H)*SUMIF(Summary!$A$230:$A$266,$A1809,Summary!$P$230:$P$266),0)</f>
        <v>442.79598677763931</v>
      </c>
      <c r="AN1809" s="688">
        <f>IFERROR($H1809/SUMIF($A:$A,$A1809,$H:$H)*(SUMIF(Summary!$A$230:$A$266,$A1809,Summary!$L$230:$L$266)+SUMIF(Summary!$A$281:$A$317,$A1809,Summary!$L$281:$L$317))-AM1809,0)</f>
        <v>1632.7009212094044</v>
      </c>
      <c r="AO1809" s="688">
        <f>IFERROR($H1809/SUMIF($A:$A,$A1809,$H:$H)*SUMIF(Summary!$A$230:$A$266,$A1809,Summary!$Q$230:$Q$266),0)</f>
        <v>443.9011050424586</v>
      </c>
      <c r="AP1809" s="688">
        <f>IFERROR($H1809/SUMIF($A:$A,$A1809,$H:$H)*(SUMIF(Summary!$A$230:$A$266,$A1809,Summary!$L$230:$L$266)+SUMIF(Summary!$A$281:$A$317,$A1809,Summary!$L$281:$L$317))-AO1809,0)</f>
        <v>1631.5958029445853</v>
      </c>
      <c r="AQ1809" s="306"/>
      <c r="AR1809" s="688">
        <f t="shared" ca="1" si="422"/>
        <v>7908.189277270184</v>
      </c>
      <c r="AS1809" s="688">
        <f t="shared" ca="1" si="423"/>
        <v>7901.2431965059031</v>
      </c>
    </row>
    <row r="1810" spans="1:45" x14ac:dyDescent="0.2">
      <c r="A1810" s="423">
        <v>3646</v>
      </c>
      <c r="B1810" s="424">
        <v>1</v>
      </c>
      <c r="C1810" s="425" t="s">
        <v>320</v>
      </c>
      <c r="D1810" s="422">
        <f t="shared" si="424"/>
        <v>78</v>
      </c>
      <c r="E1810" s="422">
        <f t="shared" si="425"/>
        <v>849</v>
      </c>
      <c r="F1810" s="422">
        <f t="shared" si="426"/>
        <v>942</v>
      </c>
      <c r="G1810" s="422">
        <f t="shared" si="427"/>
        <v>0</v>
      </c>
      <c r="H1810" s="22">
        <f t="shared" si="428"/>
        <v>1869</v>
      </c>
      <c r="I1810" s="116">
        <v>0</v>
      </c>
      <c r="J1810" s="116">
        <v>156</v>
      </c>
      <c r="K1810" s="116">
        <v>384</v>
      </c>
      <c r="L1810" s="116">
        <v>0</v>
      </c>
      <c r="M1810" s="22">
        <f t="shared" si="429"/>
        <v>540</v>
      </c>
      <c r="N1810" s="116">
        <v>78</v>
      </c>
      <c r="O1810" s="116">
        <v>693</v>
      </c>
      <c r="P1810" s="116">
        <v>558</v>
      </c>
      <c r="Q1810" s="116">
        <v>0</v>
      </c>
      <c r="R1810" s="22">
        <f t="shared" si="430"/>
        <v>1329</v>
      </c>
      <c r="S1810" s="116">
        <v>0</v>
      </c>
      <c r="T1810" s="116">
        <v>0</v>
      </c>
      <c r="U1810" s="116">
        <v>0</v>
      </c>
      <c r="V1810" s="116">
        <v>0</v>
      </c>
      <c r="W1810" s="22">
        <f t="shared" si="431"/>
        <v>0</v>
      </c>
      <c r="X1810" s="22">
        <f t="shared" si="432"/>
        <v>62.3</v>
      </c>
      <c r="Y1810" s="22">
        <f ca="1">OFFSET('Cost Study'!$B$7,'Operations Support'!$C1810,'Operations Support'!$B1810)*$H1810</f>
        <v>1869</v>
      </c>
      <c r="Z1810" s="23">
        <f ca="1">Y1810*'Cost Study'!$B$31</f>
        <v>104387.25702355051</v>
      </c>
      <c r="AA1810" s="23">
        <f ca="1">IF(A1810=10298,1.51,1)*IF($B1810&lt;3,$D1810*'Cost Study'!$B$32*OFFSET('Cost Study'!$B$7,'Operations Support'!$C1810,'Operations Support'!$B1810),0)</f>
        <v>7.8000000000000007</v>
      </c>
      <c r="AB1810" s="24">
        <f ca="1">AA1810*'Cost Study'!$B$31</f>
        <v>435.64505338881435</v>
      </c>
      <c r="AC1810" s="23">
        <f ca="1">Y1810*'Cost Study'!$B$31</f>
        <v>104387.25702355051</v>
      </c>
      <c r="AD1810" s="24">
        <f ca="1">AA1810*'Cost Study'!$B$31</f>
        <v>435.64505338881435</v>
      </c>
      <c r="AE1810" s="377">
        <f t="shared" ca="1" si="433"/>
        <v>104822.90207693932</v>
      </c>
      <c r="AF1810" s="377">
        <f t="shared" ca="1" si="434"/>
        <v>104822.90207693932</v>
      </c>
      <c r="AH1810" s="688">
        <f>IFERROR($H1810/SUMIF($A:$A,$A1810,$H:$H)*SUMIF(Summary!$A$110:$A$186,$A1810,Summary!$P$110:$P$186),0)</f>
        <v>39054.458084726371</v>
      </c>
      <c r="AI1810" s="689">
        <f t="shared" ca="1" si="420"/>
        <v>65768.443992212953</v>
      </c>
      <c r="AJ1810" s="688">
        <f>IFERROR(H1810/SUMIF(A:A,A1810,H:H)*SUMIF(Summary!$A$110:$A$186,'Operations Support'!A1810,Summary!$Q$110:$Q$186),0)</f>
        <v>39151.929146436152</v>
      </c>
      <c r="AK1810" s="688">
        <f t="shared" ca="1" si="421"/>
        <v>65670.972930503165</v>
      </c>
      <c r="AM1810" s="688">
        <f>IFERROR($H1810/SUMIF($A:$A,$A1810,$H:$H)*SUMIF(Summary!$A$230:$A$266,$A1810,Summary!$P$230:$P$266),0)</f>
        <v>7389.1580293518573</v>
      </c>
      <c r="AN1810" s="688">
        <f>IFERROR($H1810/SUMIF($A:$A,$A1810,$H:$H)*(SUMIF(Summary!$A$230:$A$266,$A1810,Summary!$L$230:$L$266)+SUMIF(Summary!$A$281:$A$317,$A1810,Summary!$L$281:$L$317))-AM1810,0)</f>
        <v>27245.696622681942</v>
      </c>
      <c r="AO1810" s="688">
        <f>IFERROR($H1810/SUMIF($A:$A,$A1810,$H:$H)*SUMIF(Summary!$A$230:$A$266,$A1810,Summary!$Q$230:$Q$266),0)</f>
        <v>7407.5996903960286</v>
      </c>
      <c r="AP1810" s="688">
        <f>IFERROR($H1810/SUMIF($A:$A,$A1810,$H:$H)*(SUMIF(Summary!$A$230:$A$266,$A1810,Summary!$L$230:$L$266)+SUMIF(Summary!$A$281:$A$317,$A1810,Summary!$L$281:$L$317))-AO1810,0)</f>
        <v>27227.254961637769</v>
      </c>
      <c r="AQ1810" s="306"/>
      <c r="AR1810" s="688">
        <f t="shared" ca="1" si="422"/>
        <v>93014.140614894888</v>
      </c>
      <c r="AS1810" s="688">
        <f t="shared" ca="1" si="423"/>
        <v>92898.227892140931</v>
      </c>
    </row>
    <row r="1811" spans="1:45" x14ac:dyDescent="0.2">
      <c r="A1811" s="423">
        <v>3646</v>
      </c>
      <c r="B1811" s="424">
        <v>2</v>
      </c>
      <c r="C1811" s="425" t="s">
        <v>300</v>
      </c>
      <c r="D1811" s="422">
        <f t="shared" si="424"/>
        <v>7323</v>
      </c>
      <c r="E1811" s="422">
        <f t="shared" si="425"/>
        <v>6938</v>
      </c>
      <c r="F1811" s="422">
        <f t="shared" si="426"/>
        <v>5520</v>
      </c>
      <c r="G1811" s="422">
        <f t="shared" si="427"/>
        <v>0</v>
      </c>
      <c r="H1811" s="22">
        <f t="shared" si="428"/>
        <v>19781</v>
      </c>
      <c r="I1811" s="116">
        <v>2946</v>
      </c>
      <c r="J1811" s="116">
        <v>3307</v>
      </c>
      <c r="K1811" s="116">
        <v>2207</v>
      </c>
      <c r="L1811" s="116">
        <v>0</v>
      </c>
      <c r="M1811" s="22">
        <f t="shared" si="429"/>
        <v>8460</v>
      </c>
      <c r="N1811" s="116">
        <v>2871</v>
      </c>
      <c r="O1811" s="116">
        <v>3268</v>
      </c>
      <c r="P1811" s="116">
        <v>2671</v>
      </c>
      <c r="Q1811" s="116">
        <v>0</v>
      </c>
      <c r="R1811" s="22">
        <f t="shared" si="430"/>
        <v>8810</v>
      </c>
      <c r="S1811" s="116">
        <v>1506</v>
      </c>
      <c r="T1811" s="116">
        <v>363</v>
      </c>
      <c r="U1811" s="116">
        <v>642</v>
      </c>
      <c r="V1811" s="116">
        <v>0</v>
      </c>
      <c r="W1811" s="22">
        <f t="shared" si="431"/>
        <v>2511</v>
      </c>
      <c r="X1811" s="22">
        <f t="shared" si="432"/>
        <v>659.36666666666667</v>
      </c>
      <c r="Y1811" s="22">
        <f ca="1">OFFSET('Cost Study'!$B$7,'Operations Support'!$C1811,'Operations Support'!$B1811)*$H1811</f>
        <v>34616.75</v>
      </c>
      <c r="Z1811" s="23">
        <f ca="1">Y1811*'Cost Study'!$B$31</f>
        <v>1933412.2951150306</v>
      </c>
      <c r="AA1811" s="23">
        <f ca="1">IF(A1811=10298,1.51,1)*IF($B1811&lt;3,$D1811*'Cost Study'!$B$32*OFFSET('Cost Study'!$B$7,'Operations Support'!$C1811,'Operations Support'!$B1811),0)</f>
        <v>1281.5250000000001</v>
      </c>
      <c r="AB1811" s="24">
        <f ca="1">AA1811*'Cost Study'!$B$31</f>
        <v>71575.64449283338</v>
      </c>
      <c r="AC1811" s="23">
        <f ca="1">Y1811*'Cost Study'!$B$31</f>
        <v>1933412.2951150306</v>
      </c>
      <c r="AD1811" s="24">
        <f ca="1">AA1811*'Cost Study'!$B$31</f>
        <v>71575.64449283338</v>
      </c>
      <c r="AE1811" s="377">
        <f t="shared" ca="1" si="433"/>
        <v>2004987.939607864</v>
      </c>
      <c r="AF1811" s="377">
        <f t="shared" ca="1" si="434"/>
        <v>2004987.939607864</v>
      </c>
      <c r="AH1811" s="688">
        <f>IFERROR($H1811/SUMIF($A:$A,$A1811,$H:$H)*SUMIF(Summary!$A$110:$A$186,$A1811,Summary!$P$110:$P$186),0)</f>
        <v>413342.01999677496</v>
      </c>
      <c r="AI1811" s="689">
        <f t="shared" ca="1" si="420"/>
        <v>1591645.9196110889</v>
      </c>
      <c r="AJ1811" s="688">
        <f>IFERROR(H1811/SUMIF(A:A,A1811,H:H)*SUMIF(Summary!$A$110:$A$186,'Operations Support'!A1811,Summary!$Q$110:$Q$186),0)</f>
        <v>414373.62784679164</v>
      </c>
      <c r="AK1811" s="688">
        <f t="shared" ca="1" si="421"/>
        <v>1590614.3117610724</v>
      </c>
      <c r="AM1811" s="688">
        <f>IFERROR($H1811/SUMIF($A:$A,$A1811,$H:$H)*SUMIF(Summary!$A$230:$A$266,$A1811,Summary!$P$230:$P$266),0)</f>
        <v>78204.887629004326</v>
      </c>
      <c r="AN1811" s="688">
        <f>IFERROR($H1811/SUMIF($A:$A,$A1811,$H:$H)*(SUMIF(Summary!$A$230:$A$266,$A1811,Summary!$L$230:$L$266)+SUMIF(Summary!$A$281:$A$317,$A1811,Summary!$L$281:$L$317))-AM1811,0)</f>
        <v>288361.22252181458</v>
      </c>
      <c r="AO1811" s="688">
        <f>IFERROR($H1811/SUMIF($A:$A,$A1811,$H:$H)*SUMIF(Summary!$A$230:$A$266,$A1811,Summary!$Q$230:$Q$266),0)</f>
        <v>78400.06927540066</v>
      </c>
      <c r="AP1811" s="688">
        <f>IFERROR($H1811/SUMIF($A:$A,$A1811,$H:$H)*(SUMIF(Summary!$A$230:$A$266,$A1811,Summary!$L$230:$L$266)+SUMIF(Summary!$A$281:$A$317,$A1811,Summary!$L$281:$L$317))-AO1811,0)</f>
        <v>288166.04087541823</v>
      </c>
      <c r="AQ1811" s="306"/>
      <c r="AR1811" s="688">
        <f t="shared" ca="1" si="422"/>
        <v>1880007.1421329034</v>
      </c>
      <c r="AS1811" s="688">
        <f t="shared" ca="1" si="423"/>
        <v>1878780.3526364905</v>
      </c>
    </row>
    <row r="1812" spans="1:45" x14ac:dyDescent="0.2">
      <c r="A1812" s="423">
        <v>3646</v>
      </c>
      <c r="B1812" s="424">
        <v>2</v>
      </c>
      <c r="C1812" s="425" t="s">
        <v>301</v>
      </c>
      <c r="D1812" s="422">
        <f t="shared" si="424"/>
        <v>7995</v>
      </c>
      <c r="E1812" s="422">
        <f t="shared" si="425"/>
        <v>5604</v>
      </c>
      <c r="F1812" s="422">
        <f t="shared" si="426"/>
        <v>851</v>
      </c>
      <c r="G1812" s="422">
        <f t="shared" si="427"/>
        <v>0</v>
      </c>
      <c r="H1812" s="22">
        <f t="shared" si="428"/>
        <v>14450</v>
      </c>
      <c r="I1812" s="116">
        <v>4015</v>
      </c>
      <c r="J1812" s="116">
        <v>2409</v>
      </c>
      <c r="K1812" s="116">
        <v>364</v>
      </c>
      <c r="L1812" s="116">
        <v>0</v>
      </c>
      <c r="M1812" s="22">
        <f t="shared" si="429"/>
        <v>6788</v>
      </c>
      <c r="N1812" s="116">
        <v>3128</v>
      </c>
      <c r="O1812" s="116">
        <v>2562</v>
      </c>
      <c r="P1812" s="116">
        <v>419</v>
      </c>
      <c r="Q1812" s="116">
        <v>0</v>
      </c>
      <c r="R1812" s="22">
        <f t="shared" si="430"/>
        <v>6109</v>
      </c>
      <c r="S1812" s="116">
        <v>852</v>
      </c>
      <c r="T1812" s="116">
        <v>633</v>
      </c>
      <c r="U1812" s="116">
        <v>68</v>
      </c>
      <c r="V1812" s="116">
        <v>0</v>
      </c>
      <c r="W1812" s="22">
        <f t="shared" si="431"/>
        <v>1553</v>
      </c>
      <c r="X1812" s="22">
        <f t="shared" si="432"/>
        <v>481.66666666666669</v>
      </c>
      <c r="Y1812" s="22">
        <f ca="1">OFFSET('Cost Study'!$B$7,'Operations Support'!$C1812,'Operations Support'!$B1812)*$H1812</f>
        <v>39882</v>
      </c>
      <c r="Z1812" s="23">
        <f ca="1">Y1812*'Cost Study'!$B$31</f>
        <v>2227486.6691349605</v>
      </c>
      <c r="AA1812" s="23">
        <f ca="1">IF(A1812=10298,1.51,1)*IF($B1812&lt;3,$D1812*'Cost Study'!$B$32*OFFSET('Cost Study'!$B$7,'Operations Support'!$C1812,'Operations Support'!$B1812),0)</f>
        <v>2206.62</v>
      </c>
      <c r="AB1812" s="24">
        <f ca="1">AA1812*'Cost Study'!$B$31</f>
        <v>123243.98560369558</v>
      </c>
      <c r="AC1812" s="23">
        <f ca="1">Y1812*'Cost Study'!$B$31</f>
        <v>2227486.6691349605</v>
      </c>
      <c r="AD1812" s="24">
        <f ca="1">AA1812*'Cost Study'!$B$31</f>
        <v>123243.98560369558</v>
      </c>
      <c r="AE1812" s="377">
        <f t="shared" ca="1" si="433"/>
        <v>2350730.6547386562</v>
      </c>
      <c r="AF1812" s="377">
        <f t="shared" ca="1" si="434"/>
        <v>2350730.6547386562</v>
      </c>
      <c r="AH1812" s="688">
        <f>IFERROR($H1812/SUMIF($A:$A,$A1812,$H:$H)*SUMIF(Summary!$A$110:$A$186,$A1812,Summary!$P$110:$P$186),0)</f>
        <v>301945.9172414639</v>
      </c>
      <c r="AI1812" s="689">
        <f t="shared" ca="1" si="420"/>
        <v>2048784.7374971923</v>
      </c>
      <c r="AJ1812" s="688">
        <f>IFERROR(H1812/SUMIF(A:A,A1812,H:H)*SUMIF(Summary!$A$110:$A$186,'Operations Support'!A1812,Summary!$Q$110:$Q$186),0)</f>
        <v>302699.50570679636</v>
      </c>
      <c r="AK1812" s="688">
        <f t="shared" ca="1" si="421"/>
        <v>2048031.1490318598</v>
      </c>
      <c r="AM1812" s="688">
        <f>IFERROR($H1812/SUMIF($A:$A,$A1812,$H:$H)*SUMIF(Summary!$A$230:$A$266,$A1812,Summary!$P$230:$P$266),0)</f>
        <v>57128.589365507942</v>
      </c>
      <c r="AN1812" s="688">
        <f>IFERROR($H1812/SUMIF($A:$A,$A1812,$H:$H)*(SUMIF(Summary!$A$230:$A$266,$A1812,Summary!$L$230:$L$266)+SUMIF(Summary!$A$281:$A$317,$A1812,Summary!$L$281:$L$317))-AM1812,0)</f>
        <v>210647.57420960622</v>
      </c>
      <c r="AO1812" s="688">
        <f>IFERROR($H1812/SUMIF($A:$A,$A1812,$H:$H)*SUMIF(Summary!$A$230:$A$266,$A1812,Summary!$Q$230:$Q$266),0)</f>
        <v>57271.16935592435</v>
      </c>
      <c r="AP1812" s="688">
        <f>IFERROR($H1812/SUMIF($A:$A,$A1812,$H:$H)*(SUMIF(Summary!$A$230:$A$266,$A1812,Summary!$L$230:$L$266)+SUMIF(Summary!$A$281:$A$317,$A1812,Summary!$L$281:$L$317))-AO1812,0)</f>
        <v>210504.9942191898</v>
      </c>
      <c r="AQ1812" s="306"/>
      <c r="AR1812" s="688">
        <f t="shared" ca="1" si="422"/>
        <v>2259432.3117067986</v>
      </c>
      <c r="AS1812" s="688">
        <f t="shared" ca="1" si="423"/>
        <v>2258536.1432510498</v>
      </c>
    </row>
    <row r="1813" spans="1:45" x14ac:dyDescent="0.2">
      <c r="A1813" s="423">
        <v>3646</v>
      </c>
      <c r="B1813" s="424">
        <v>2</v>
      </c>
      <c r="C1813" s="425" t="s">
        <v>302</v>
      </c>
      <c r="D1813" s="422">
        <f t="shared" si="424"/>
        <v>3528</v>
      </c>
      <c r="E1813" s="422">
        <f t="shared" si="425"/>
        <v>1836</v>
      </c>
      <c r="F1813" s="422">
        <f t="shared" si="426"/>
        <v>159</v>
      </c>
      <c r="G1813" s="422">
        <f t="shared" si="427"/>
        <v>0</v>
      </c>
      <c r="H1813" s="22">
        <f t="shared" si="428"/>
        <v>5523</v>
      </c>
      <c r="I1813" s="116">
        <v>1579</v>
      </c>
      <c r="J1813" s="116">
        <v>796</v>
      </c>
      <c r="K1813" s="116">
        <v>144</v>
      </c>
      <c r="L1813" s="116">
        <v>0</v>
      </c>
      <c r="M1813" s="22">
        <f t="shared" si="429"/>
        <v>2519</v>
      </c>
      <c r="N1813" s="116">
        <v>1664</v>
      </c>
      <c r="O1813" s="116">
        <v>842</v>
      </c>
      <c r="P1813" s="116">
        <v>15</v>
      </c>
      <c r="Q1813" s="116">
        <v>0</v>
      </c>
      <c r="R1813" s="22">
        <f t="shared" si="430"/>
        <v>2521</v>
      </c>
      <c r="S1813" s="116">
        <v>285</v>
      </c>
      <c r="T1813" s="116">
        <v>198</v>
      </c>
      <c r="U1813" s="116">
        <v>0</v>
      </c>
      <c r="V1813" s="116">
        <v>0</v>
      </c>
      <c r="W1813" s="22">
        <f t="shared" si="431"/>
        <v>483</v>
      </c>
      <c r="X1813" s="22">
        <f t="shared" si="432"/>
        <v>184.1</v>
      </c>
      <c r="Y1813" s="22">
        <f ca="1">OFFSET('Cost Study'!$B$7,'Operations Support'!$C1813,'Operations Support'!$B1813)*$H1813</f>
        <v>14691.18</v>
      </c>
      <c r="Z1813" s="23">
        <f ca="1">Y1813*'Cost Study'!$B$31</f>
        <v>820530.75582624122</v>
      </c>
      <c r="AA1813" s="23">
        <f ca="1">IF(A1813=10298,1.51,1)*IF($B1813&lt;3,$D1813*'Cost Study'!$B$32*OFFSET('Cost Study'!$B$7,'Operations Support'!$C1813,'Operations Support'!$B1813),0)</f>
        <v>938.44800000000009</v>
      </c>
      <c r="AB1813" s="24">
        <f ca="1">AA1813*'Cost Study'!$B$31</f>
        <v>52414.131931105905</v>
      </c>
      <c r="AC1813" s="23">
        <f ca="1">Y1813*'Cost Study'!$B$31</f>
        <v>820530.75582624122</v>
      </c>
      <c r="AD1813" s="24">
        <f ca="1">AA1813*'Cost Study'!$B$31</f>
        <v>52414.131931105905</v>
      </c>
      <c r="AE1813" s="377">
        <f t="shared" ca="1" si="433"/>
        <v>872944.88775734708</v>
      </c>
      <c r="AF1813" s="377">
        <f t="shared" ca="1" si="434"/>
        <v>872944.88775734708</v>
      </c>
      <c r="AH1813" s="688">
        <f>IFERROR($H1813/SUMIF($A:$A,$A1813,$H:$H)*SUMIF(Summary!$A$110:$A$186,$A1813,Summary!$P$110:$P$186),0)</f>
        <v>115408.11771104533</v>
      </c>
      <c r="AI1813" s="689">
        <f t="shared" ca="1" si="420"/>
        <v>757536.77004630177</v>
      </c>
      <c r="AJ1813" s="688">
        <f>IFERROR(H1813/SUMIF(A:A,A1813,H:H)*SUMIF(Summary!$A$110:$A$186,'Operations Support'!A1813,Summary!$Q$110:$Q$186),0)</f>
        <v>115696.15017430008</v>
      </c>
      <c r="AK1813" s="688">
        <f t="shared" ca="1" si="421"/>
        <v>757248.73758304701</v>
      </c>
      <c r="AM1813" s="688">
        <f>IFERROR($H1813/SUMIF($A:$A,$A1813,$H:$H)*SUMIF(Summary!$A$230:$A$266,$A1813,Summary!$P$230:$P$266),0)</f>
        <v>21835.377097972341</v>
      </c>
      <c r="AN1813" s="688">
        <f>IFERROR($H1813/SUMIF($A:$A,$A1813,$H:$H)*(SUMIF(Summary!$A$230:$A$266,$A1813,Summary!$L$230:$L$266)+SUMIF(Summary!$A$281:$A$317,$A1813,Summary!$L$281:$L$317))-AM1813,0)</f>
        <v>80512.56417713876</v>
      </c>
      <c r="AO1813" s="688">
        <f>IFERROR($H1813/SUMIF($A:$A,$A1813,$H:$H)*SUMIF(Summary!$A$230:$A$266,$A1813,Summary!$Q$230:$Q$266),0)</f>
        <v>21889.87324240624</v>
      </c>
      <c r="AP1813" s="688">
        <f>IFERROR($H1813/SUMIF($A:$A,$A1813,$H:$H)*(SUMIF(Summary!$A$230:$A$266,$A1813,Summary!$L$230:$L$266)+SUMIF(Summary!$A$281:$A$317,$A1813,Summary!$L$281:$L$317))-AO1813,0)</f>
        <v>80458.068032704847</v>
      </c>
      <c r="AQ1813" s="306"/>
      <c r="AR1813" s="688">
        <f t="shared" ca="1" si="422"/>
        <v>838049.3342234405</v>
      </c>
      <c r="AS1813" s="688">
        <f t="shared" ca="1" si="423"/>
        <v>837706.80561575189</v>
      </c>
    </row>
    <row r="1814" spans="1:45" x14ac:dyDescent="0.2">
      <c r="A1814" s="423">
        <v>3646</v>
      </c>
      <c r="B1814" s="424">
        <v>2</v>
      </c>
      <c r="C1814" s="425" t="s">
        <v>303</v>
      </c>
      <c r="D1814" s="422">
        <f t="shared" si="424"/>
        <v>4229</v>
      </c>
      <c r="E1814" s="422">
        <f t="shared" si="425"/>
        <v>2620</v>
      </c>
      <c r="F1814" s="422">
        <f t="shared" si="426"/>
        <v>252</v>
      </c>
      <c r="G1814" s="422">
        <f t="shared" si="427"/>
        <v>0</v>
      </c>
      <c r="H1814" s="22">
        <f t="shared" si="428"/>
        <v>7101</v>
      </c>
      <c r="I1814" s="116">
        <v>1747</v>
      </c>
      <c r="J1814" s="116">
        <v>1190</v>
      </c>
      <c r="K1814" s="116">
        <v>87</v>
      </c>
      <c r="L1814" s="116">
        <v>0</v>
      </c>
      <c r="M1814" s="22">
        <f t="shared" si="429"/>
        <v>3024</v>
      </c>
      <c r="N1814" s="116">
        <v>1868</v>
      </c>
      <c r="O1814" s="116">
        <v>1199</v>
      </c>
      <c r="P1814" s="116">
        <v>165</v>
      </c>
      <c r="Q1814" s="116">
        <v>0</v>
      </c>
      <c r="R1814" s="22">
        <f t="shared" si="430"/>
        <v>3232</v>
      </c>
      <c r="S1814" s="116">
        <v>614</v>
      </c>
      <c r="T1814" s="116">
        <v>231</v>
      </c>
      <c r="U1814" s="116">
        <v>0</v>
      </c>
      <c r="V1814" s="116">
        <v>0</v>
      </c>
      <c r="W1814" s="22">
        <f t="shared" si="431"/>
        <v>845</v>
      </c>
      <c r="X1814" s="22">
        <f t="shared" si="432"/>
        <v>236.7</v>
      </c>
      <c r="Y1814" s="22">
        <f ca="1">OFFSET('Cost Study'!$B$7,'Operations Support'!$C1814,'Operations Support'!$B1814)*$H1814</f>
        <v>14059.98</v>
      </c>
      <c r="Z1814" s="23">
        <f ca="1">Y1814*'Cost Study'!$B$31</f>
        <v>785277.01765970024</v>
      </c>
      <c r="AA1814" s="23">
        <f ca="1">IF(A1814=10298,1.51,1)*IF($B1814&lt;3,$D1814*'Cost Study'!$B$32*OFFSET('Cost Study'!$B$7,'Operations Support'!$C1814,'Operations Support'!$B1814),0)</f>
        <v>837.3420000000001</v>
      </c>
      <c r="AB1814" s="24">
        <f ca="1">AA1814*'Cost Study'!$B$31</f>
        <v>46767.166704448282</v>
      </c>
      <c r="AC1814" s="23">
        <f ca="1">Y1814*'Cost Study'!$B$31</f>
        <v>785277.01765970024</v>
      </c>
      <c r="AD1814" s="24">
        <f ca="1">AA1814*'Cost Study'!$B$31</f>
        <v>46767.166704448282</v>
      </c>
      <c r="AE1814" s="377">
        <f t="shared" ca="1" si="433"/>
        <v>832044.18436414853</v>
      </c>
      <c r="AF1814" s="377">
        <f t="shared" ca="1" si="434"/>
        <v>832044.18436414853</v>
      </c>
      <c r="AH1814" s="688">
        <f>IFERROR($H1814/SUMIF($A:$A,$A1814,$H:$H)*SUMIF(Summary!$A$110:$A$186,$A1814,Summary!$P$110:$P$186),0)</f>
        <v>148381.86562848685</v>
      </c>
      <c r="AI1814" s="689">
        <f t="shared" ca="1" si="420"/>
        <v>683662.31873566168</v>
      </c>
      <c r="AJ1814" s="688">
        <f>IFERROR(H1814/SUMIF(A:A,A1814,H:H)*SUMIF(Summary!$A$110:$A$186,'Operations Support'!A1814,Summary!$Q$110:$Q$186),0)</f>
        <v>148752.19308124296</v>
      </c>
      <c r="AK1814" s="688">
        <f t="shared" ca="1" si="421"/>
        <v>683291.99128290557</v>
      </c>
      <c r="AM1814" s="688">
        <f>IFERROR($H1814/SUMIF($A:$A,$A1814,$H:$H)*SUMIF(Summary!$A$230:$A$266,$A1814,Summary!$P$230:$P$266),0)</f>
        <v>28074.05626882158</v>
      </c>
      <c r="AN1814" s="688">
        <f>IFERROR($H1814/SUMIF($A:$A,$A1814,$H:$H)*(SUMIF(Summary!$A$230:$A$266,$A1814,Summary!$L$230:$L$266)+SUMIF(Summary!$A$281:$A$317,$A1814,Summary!$L$281:$L$317))-AM1814,0)</f>
        <v>103516.15394203554</v>
      </c>
      <c r="AO1814" s="688">
        <f>IFERROR($H1814/SUMIF($A:$A,$A1814,$H:$H)*SUMIF(Summary!$A$230:$A$266,$A1814,Summary!$Q$230:$Q$266),0)</f>
        <v>28144.122740236595</v>
      </c>
      <c r="AP1814" s="688">
        <f>IFERROR($H1814/SUMIF($A:$A,$A1814,$H:$H)*(SUMIF(Summary!$A$230:$A$266,$A1814,Summary!$L$230:$L$266)+SUMIF(Summary!$A$281:$A$317,$A1814,Summary!$L$281:$L$317))-AO1814,0)</f>
        <v>103446.08747062054</v>
      </c>
      <c r="AQ1814" s="306"/>
      <c r="AR1814" s="688">
        <f t="shared" ca="1" si="422"/>
        <v>787178.47267769719</v>
      </c>
      <c r="AS1814" s="688">
        <f t="shared" ca="1" si="423"/>
        <v>786738.07875352609</v>
      </c>
    </row>
    <row r="1815" spans="1:45" x14ac:dyDescent="0.2">
      <c r="A1815" s="423">
        <v>3646</v>
      </c>
      <c r="B1815" s="424">
        <v>2</v>
      </c>
      <c r="C1815" s="425" t="s">
        <v>304</v>
      </c>
      <c r="D1815" s="422">
        <f t="shared" si="424"/>
        <v>455</v>
      </c>
      <c r="E1815" s="422">
        <f t="shared" si="425"/>
        <v>115</v>
      </c>
      <c r="F1815" s="422">
        <f t="shared" si="426"/>
        <v>28</v>
      </c>
      <c r="G1815" s="422">
        <f t="shared" si="427"/>
        <v>0</v>
      </c>
      <c r="H1815" s="22">
        <f t="shared" si="428"/>
        <v>598</v>
      </c>
      <c r="I1815" s="116">
        <v>251</v>
      </c>
      <c r="J1815" s="116">
        <v>115</v>
      </c>
      <c r="K1815" s="116">
        <v>0</v>
      </c>
      <c r="L1815" s="116">
        <v>0</v>
      </c>
      <c r="M1815" s="22">
        <f t="shared" si="429"/>
        <v>366</v>
      </c>
      <c r="N1815" s="116">
        <v>204</v>
      </c>
      <c r="O1815" s="116">
        <v>0</v>
      </c>
      <c r="P1815" s="116">
        <v>28</v>
      </c>
      <c r="Q1815" s="116">
        <v>0</v>
      </c>
      <c r="R1815" s="22">
        <f t="shared" si="430"/>
        <v>232</v>
      </c>
      <c r="S1815" s="116">
        <v>0</v>
      </c>
      <c r="T1815" s="116">
        <v>0</v>
      </c>
      <c r="U1815" s="116">
        <v>0</v>
      </c>
      <c r="V1815" s="116">
        <v>0</v>
      </c>
      <c r="W1815" s="22">
        <f t="shared" si="431"/>
        <v>0</v>
      </c>
      <c r="X1815" s="22">
        <f t="shared" si="432"/>
        <v>19.933333333333334</v>
      </c>
      <c r="Y1815" s="22">
        <f ca="1">OFFSET('Cost Study'!$B$7,'Operations Support'!$C1815,'Operations Support'!$B1815)*$H1815</f>
        <v>1423.24</v>
      </c>
      <c r="Z1815" s="23">
        <f ca="1">Y1815*'Cost Study'!$B$31</f>
        <v>79490.700741678986</v>
      </c>
      <c r="AA1815" s="23">
        <f ca="1">IF(A1815=10298,1.51,1)*IF($B1815&lt;3,$D1815*'Cost Study'!$B$32*OFFSET('Cost Study'!$B$7,'Operations Support'!$C1815,'Operations Support'!$B1815),0)</f>
        <v>108.28999999999999</v>
      </c>
      <c r="AB1815" s="24">
        <f ca="1">AA1815*'Cost Study'!$B$31</f>
        <v>6048.205491214705</v>
      </c>
      <c r="AC1815" s="23">
        <f ca="1">Y1815*'Cost Study'!$B$31</f>
        <v>79490.700741678986</v>
      </c>
      <c r="AD1815" s="24">
        <f ca="1">AA1815*'Cost Study'!$B$31</f>
        <v>6048.205491214705</v>
      </c>
      <c r="AE1815" s="377">
        <f t="shared" ca="1" si="433"/>
        <v>85538.906232893685</v>
      </c>
      <c r="AF1815" s="377">
        <f t="shared" ca="1" si="434"/>
        <v>85538.906232893685</v>
      </c>
      <c r="AH1815" s="688">
        <f>IFERROR($H1815/SUMIF($A:$A,$A1815,$H:$H)*SUMIF(Summary!$A$110:$A$186,$A1815,Summary!$P$110:$P$186),0)</f>
        <v>12495.754914214214</v>
      </c>
      <c r="AI1815" s="689">
        <f t="shared" ca="1" si="420"/>
        <v>73043.151318679476</v>
      </c>
      <c r="AJ1815" s="688">
        <f>IFERROR(H1815/SUMIF(A:A,A1815,H:H)*SUMIF(Summary!$A$110:$A$186,'Operations Support'!A1815,Summary!$Q$110:$Q$186),0)</f>
        <v>12526.941481845273</v>
      </c>
      <c r="AK1815" s="688">
        <f t="shared" ca="1" si="421"/>
        <v>73011.964751048406</v>
      </c>
      <c r="AM1815" s="688">
        <f>IFERROR($H1815/SUMIF($A:$A,$A1815,$H:$H)*SUMIF(Summary!$A$230:$A$266,$A1815,Summary!$P$230:$P$266),0)</f>
        <v>2364.2142865448959</v>
      </c>
      <c r="AN1815" s="688">
        <f>IFERROR($H1815/SUMIF($A:$A,$A1815,$H:$H)*(SUMIF(Summary!$A$230:$A$266,$A1815,Summary!$L$230:$L$266)+SUMIF(Summary!$A$281:$A$317,$A1815,Summary!$L$281:$L$317))-AM1815,0)</f>
        <v>8717.4567043144998</v>
      </c>
      <c r="AO1815" s="688">
        <f>IFERROR($H1815/SUMIF($A:$A,$A1815,$H:$H)*SUMIF(Summary!$A$230:$A$266,$A1815,Summary!$Q$230:$Q$266),0)</f>
        <v>2370.1148287088417</v>
      </c>
      <c r="AP1815" s="688">
        <f>IFERROR($H1815/SUMIF($A:$A,$A1815,$H:$H)*(SUMIF(Summary!$A$230:$A$266,$A1815,Summary!$L$230:$L$266)+SUMIF(Summary!$A$281:$A$317,$A1815,Summary!$L$281:$L$317))-AO1815,0)</f>
        <v>8711.5561621505531</v>
      </c>
      <c r="AQ1815" s="306"/>
      <c r="AR1815" s="688">
        <f t="shared" ca="1" si="422"/>
        <v>81760.608022993983</v>
      </c>
      <c r="AS1815" s="688">
        <f t="shared" ca="1" si="423"/>
        <v>81723.520913198954</v>
      </c>
    </row>
    <row r="1816" spans="1:45" x14ac:dyDescent="0.2">
      <c r="A1816" s="423">
        <v>3646</v>
      </c>
      <c r="B1816" s="424">
        <v>2</v>
      </c>
      <c r="C1816" s="425" t="s">
        <v>305</v>
      </c>
      <c r="D1816" s="422">
        <f t="shared" si="424"/>
        <v>1300</v>
      </c>
      <c r="E1816" s="422">
        <f t="shared" si="425"/>
        <v>375</v>
      </c>
      <c r="F1816" s="422">
        <f t="shared" si="426"/>
        <v>0</v>
      </c>
      <c r="G1816" s="422">
        <f t="shared" si="427"/>
        <v>0</v>
      </c>
      <c r="H1816" s="22">
        <f t="shared" si="428"/>
        <v>1675</v>
      </c>
      <c r="I1816" s="116">
        <v>473</v>
      </c>
      <c r="J1816" s="116">
        <v>154</v>
      </c>
      <c r="K1816" s="116">
        <v>0</v>
      </c>
      <c r="L1816" s="116">
        <v>0</v>
      </c>
      <c r="M1816" s="22">
        <f t="shared" si="429"/>
        <v>627</v>
      </c>
      <c r="N1816" s="116">
        <v>575</v>
      </c>
      <c r="O1816" s="116">
        <v>173</v>
      </c>
      <c r="P1816" s="116">
        <v>0</v>
      </c>
      <c r="Q1816" s="116">
        <v>0</v>
      </c>
      <c r="R1816" s="22">
        <f t="shared" si="430"/>
        <v>748</v>
      </c>
      <c r="S1816" s="116">
        <v>252</v>
      </c>
      <c r="T1816" s="116">
        <v>48</v>
      </c>
      <c r="U1816" s="116">
        <v>0</v>
      </c>
      <c r="V1816" s="116">
        <v>0</v>
      </c>
      <c r="W1816" s="22">
        <f t="shared" si="431"/>
        <v>300</v>
      </c>
      <c r="X1816" s="22">
        <f t="shared" si="432"/>
        <v>55.833333333333336</v>
      </c>
      <c r="Y1816" s="22">
        <f ca="1">OFFSET('Cost Study'!$B$7,'Operations Support'!$C1816,'Operations Support'!$B1816)*$H1816</f>
        <v>5008.25</v>
      </c>
      <c r="Z1816" s="23">
        <f ca="1">Y1816*'Cost Study'!$B$31</f>
        <v>279720.42803006788</v>
      </c>
      <c r="AA1816" s="23">
        <f ca="1">IF(A1816=10298,1.51,1)*IF($B1816&lt;3,$D1816*'Cost Study'!$B$32*OFFSET('Cost Study'!$B$7,'Operations Support'!$C1816,'Operations Support'!$B1816),0)</f>
        <v>388.70000000000005</v>
      </c>
      <c r="AB1816" s="24">
        <f ca="1">AA1816*'Cost Study'!$B$31</f>
        <v>21709.645160542583</v>
      </c>
      <c r="AC1816" s="23">
        <f ca="1">Y1816*'Cost Study'!$B$31</f>
        <v>279720.42803006788</v>
      </c>
      <c r="AD1816" s="24">
        <f ca="1">AA1816*'Cost Study'!$B$31</f>
        <v>21709.645160542583</v>
      </c>
      <c r="AE1816" s="377">
        <f t="shared" ca="1" si="433"/>
        <v>301430.07319061045</v>
      </c>
      <c r="AF1816" s="377">
        <f t="shared" ca="1" si="434"/>
        <v>301430.07319061045</v>
      </c>
      <c r="AH1816" s="688">
        <f>IFERROR($H1816/SUMIF($A:$A,$A1816,$H:$H)*SUMIF(Summary!$A$110:$A$186,$A1816,Summary!$P$110:$P$186),0)</f>
        <v>35000.651306536471</v>
      </c>
      <c r="AI1816" s="689">
        <f t="shared" ca="1" si="420"/>
        <v>266429.42188407399</v>
      </c>
      <c r="AJ1816" s="688">
        <f>IFERROR(H1816/SUMIF(A:A,A1816,H:H)*SUMIF(Summary!$A$110:$A$186,'Operations Support'!A1816,Summary!$Q$110:$Q$186),0)</f>
        <v>35088.004986773973</v>
      </c>
      <c r="AK1816" s="688">
        <f t="shared" ca="1" si="421"/>
        <v>266342.06820383645</v>
      </c>
      <c r="AM1816" s="688">
        <f>IFERROR($H1816/SUMIF($A:$A,$A1816,$H:$H)*SUMIF(Summary!$A$230:$A$266,$A1816,Summary!$P$230:$P$266),0)</f>
        <v>6622.1721236834455</v>
      </c>
      <c r="AN1816" s="688">
        <f>IFERROR($H1816/SUMIF($A:$A,$A1816,$H:$H)*(SUMIF(Summary!$A$230:$A$266,$A1816,Summary!$L$230:$L$266)+SUMIF(Summary!$A$281:$A$317,$A1816,Summary!$L$281:$L$317))-AM1816,0)</f>
        <v>24417.625384158502</v>
      </c>
      <c r="AO1816" s="688">
        <f>IFERROR($H1816/SUMIF($A:$A,$A1816,$H:$H)*SUMIF(Summary!$A$230:$A$266,$A1816,Summary!$Q$230:$Q$266),0)</f>
        <v>6638.6995620189127</v>
      </c>
      <c r="AP1816" s="688">
        <f>IFERROR($H1816/SUMIF($A:$A,$A1816,$H:$H)*(SUMIF(Summary!$A$230:$A$266,$A1816,Summary!$L$230:$L$266)+SUMIF(Summary!$A$281:$A$317,$A1816,Summary!$L$281:$L$317))-AO1816,0)</f>
        <v>24401.097945823036</v>
      </c>
      <c r="AQ1816" s="306"/>
      <c r="AR1816" s="688">
        <f t="shared" ca="1" si="422"/>
        <v>290847.04726823251</v>
      </c>
      <c r="AS1816" s="688">
        <f t="shared" ca="1" si="423"/>
        <v>290743.16614965949</v>
      </c>
    </row>
    <row r="1817" spans="1:45" x14ac:dyDescent="0.2">
      <c r="A1817" s="423">
        <v>3646</v>
      </c>
      <c r="B1817" s="424">
        <v>2</v>
      </c>
      <c r="C1817" s="425" t="s">
        <v>306</v>
      </c>
      <c r="D1817" s="422">
        <f t="shared" si="424"/>
        <v>1767</v>
      </c>
      <c r="E1817" s="422">
        <f t="shared" si="425"/>
        <v>1089</v>
      </c>
      <c r="F1817" s="422">
        <f t="shared" si="426"/>
        <v>1623</v>
      </c>
      <c r="G1817" s="422">
        <f t="shared" si="427"/>
        <v>0</v>
      </c>
      <c r="H1817" s="22">
        <f t="shared" si="428"/>
        <v>4479</v>
      </c>
      <c r="I1817" s="116">
        <v>444</v>
      </c>
      <c r="J1817" s="116">
        <v>723</v>
      </c>
      <c r="K1817" s="116">
        <v>993</v>
      </c>
      <c r="L1817" s="116">
        <v>0</v>
      </c>
      <c r="M1817" s="22">
        <f t="shared" si="429"/>
        <v>2160</v>
      </c>
      <c r="N1817" s="116">
        <v>585</v>
      </c>
      <c r="O1817" s="116">
        <v>324</v>
      </c>
      <c r="P1817" s="116">
        <v>468</v>
      </c>
      <c r="Q1817" s="116">
        <v>0</v>
      </c>
      <c r="R1817" s="22">
        <f t="shared" si="430"/>
        <v>1377</v>
      </c>
      <c r="S1817" s="116">
        <v>738</v>
      </c>
      <c r="T1817" s="116">
        <v>42</v>
      </c>
      <c r="U1817" s="116">
        <v>162</v>
      </c>
      <c r="V1817" s="116">
        <v>0</v>
      </c>
      <c r="W1817" s="22">
        <f t="shared" si="431"/>
        <v>942</v>
      </c>
      <c r="X1817" s="22">
        <f t="shared" si="432"/>
        <v>149.30000000000001</v>
      </c>
      <c r="Y1817" s="22">
        <f ca="1">OFFSET('Cost Study'!$B$7,'Operations Support'!$C1817,'Operations Support'!$B1817)*$H1817</f>
        <v>8062.2</v>
      </c>
      <c r="Z1817" s="23">
        <f ca="1">Y1817*'Cost Study'!$B$31</f>
        <v>450289.42941426911</v>
      </c>
      <c r="AA1817" s="23">
        <f ca="1">IF(A1817=10298,1.51,1)*IF($B1817&lt;3,$D1817*'Cost Study'!$B$32*OFFSET('Cost Study'!$B$7,'Operations Support'!$C1817,'Operations Support'!$B1817),0)</f>
        <v>318.06000000000006</v>
      </c>
      <c r="AB1817" s="24">
        <f ca="1">AA1817*'Cost Study'!$B$31</f>
        <v>17764.264830877732</v>
      </c>
      <c r="AC1817" s="23">
        <f ca="1">Y1817*'Cost Study'!$B$31</f>
        <v>450289.42941426911</v>
      </c>
      <c r="AD1817" s="24">
        <f ca="1">AA1817*'Cost Study'!$B$31</f>
        <v>17764.264830877732</v>
      </c>
      <c r="AE1817" s="377">
        <f t="shared" ca="1" si="433"/>
        <v>468053.69424514682</v>
      </c>
      <c r="AF1817" s="377">
        <f t="shared" ca="1" si="434"/>
        <v>468053.69424514682</v>
      </c>
      <c r="AH1817" s="688">
        <f>IFERROR($H1817/SUMIF($A:$A,$A1817,$H:$H)*SUMIF(Summary!$A$110:$A$186,$A1817,Summary!$P$110:$P$186),0)</f>
        <v>93592.786389239918</v>
      </c>
      <c r="AI1817" s="689">
        <f t="shared" ca="1" si="420"/>
        <v>374460.90785590687</v>
      </c>
      <c r="AJ1817" s="688">
        <f>IFERROR(H1817/SUMIF(A:A,A1817,H:H)*SUMIF(Summary!$A$110:$A$186,'Operations Support'!A1817,Summary!$Q$110:$Q$186),0)</f>
        <v>93826.372737767539</v>
      </c>
      <c r="AK1817" s="688">
        <f t="shared" ca="1" si="421"/>
        <v>374227.3215073793</v>
      </c>
      <c r="AM1817" s="688">
        <f>IFERROR($H1817/SUMIF($A:$A,$A1817,$H:$H)*SUMIF(Summary!$A$230:$A$266,$A1817,Summary!$P$230:$P$266),0)</f>
        <v>17707.885935509345</v>
      </c>
      <c r="AN1817" s="688">
        <f>IFERROR($H1817/SUMIF($A:$A,$A1817,$H:$H)*(SUMIF(Summary!$A$230:$A$266,$A1817,Summary!$L$230:$L$266)+SUMIF(Summary!$A$281:$A$317,$A1817,Summary!$L$281:$L$317))-AM1817,0)</f>
        <v>65293.459161579667</v>
      </c>
      <c r="AO1817" s="688">
        <f>IFERROR($H1817/SUMIF($A:$A,$A1817,$H:$H)*SUMIF(Summary!$A$230:$A$266,$A1817,Summary!$Q$230:$Q$266),0)</f>
        <v>17752.080798974752</v>
      </c>
      <c r="AP1817" s="688">
        <f>IFERROR($H1817/SUMIF($A:$A,$A1817,$H:$H)*(SUMIF(Summary!$A$230:$A$266,$A1817,Summary!$L$230:$L$266)+SUMIF(Summary!$A$281:$A$317,$A1817,Summary!$L$281:$L$317))-AO1817,0)</f>
        <v>65249.264298114256</v>
      </c>
      <c r="AQ1817" s="306"/>
      <c r="AR1817" s="688">
        <f t="shared" ca="1" si="422"/>
        <v>439754.36701748654</v>
      </c>
      <c r="AS1817" s="688">
        <f t="shared" ca="1" si="423"/>
        <v>439476.58580549352</v>
      </c>
    </row>
    <row r="1818" spans="1:45" x14ac:dyDescent="0.2">
      <c r="A1818" s="423">
        <v>3646</v>
      </c>
      <c r="B1818" s="424">
        <v>2</v>
      </c>
      <c r="C1818" s="425" t="s">
        <v>307</v>
      </c>
      <c r="D1818" s="422">
        <f t="shared" si="424"/>
        <v>0</v>
      </c>
      <c r="E1818" s="422">
        <f t="shared" si="425"/>
        <v>0</v>
      </c>
      <c r="F1818" s="422">
        <f t="shared" si="426"/>
        <v>0</v>
      </c>
      <c r="G1818" s="422">
        <f t="shared" si="427"/>
        <v>0</v>
      </c>
      <c r="H1818" s="22">
        <f t="shared" si="428"/>
        <v>0</v>
      </c>
      <c r="I1818" s="116">
        <v>0</v>
      </c>
      <c r="J1818" s="116">
        <v>0</v>
      </c>
      <c r="K1818" s="116">
        <v>0</v>
      </c>
      <c r="L1818" s="116">
        <v>0</v>
      </c>
      <c r="M1818" s="22">
        <f t="shared" si="429"/>
        <v>0</v>
      </c>
      <c r="N1818" s="116">
        <v>0</v>
      </c>
      <c r="O1818" s="116">
        <v>0</v>
      </c>
      <c r="P1818" s="116">
        <v>0</v>
      </c>
      <c r="Q1818" s="116">
        <v>0</v>
      </c>
      <c r="R1818" s="22">
        <f t="shared" si="430"/>
        <v>0</v>
      </c>
      <c r="S1818" s="116">
        <v>0</v>
      </c>
      <c r="T1818" s="116">
        <v>0</v>
      </c>
      <c r="U1818" s="116">
        <v>0</v>
      </c>
      <c r="V1818" s="116">
        <v>0</v>
      </c>
      <c r="W1818" s="22">
        <f t="shared" si="431"/>
        <v>0</v>
      </c>
      <c r="X1818" s="22">
        <f t="shared" si="432"/>
        <v>0</v>
      </c>
      <c r="Y1818" s="22">
        <f ca="1">OFFSET('Cost Study'!$B$7,'Operations Support'!$C1818,'Operations Support'!$B1818)*$H1818</f>
        <v>0</v>
      </c>
      <c r="Z1818" s="23">
        <f ca="1">Y1818*'Cost Study'!$B$31</f>
        <v>0</v>
      </c>
      <c r="AA1818" s="23">
        <f ca="1">IF(A1818=10298,1.51,1)*IF($B1818&lt;3,$D1818*'Cost Study'!$B$32*OFFSET('Cost Study'!$B$7,'Operations Support'!$C1818,'Operations Support'!$B1818),0)</f>
        <v>0</v>
      </c>
      <c r="AB1818" s="24">
        <f ca="1">AA1818*'Cost Study'!$B$31</f>
        <v>0</v>
      </c>
      <c r="AC1818" s="23">
        <f ca="1">Y1818*'Cost Study'!$B$31</f>
        <v>0</v>
      </c>
      <c r="AD1818" s="24">
        <f ca="1">AA1818*'Cost Study'!$B$31</f>
        <v>0</v>
      </c>
      <c r="AE1818" s="377">
        <f t="shared" ca="1" si="433"/>
        <v>0</v>
      </c>
      <c r="AF1818" s="377">
        <f t="shared" ca="1" si="434"/>
        <v>0</v>
      </c>
      <c r="AH1818" s="688">
        <f>IFERROR($H1818/SUMIF($A:$A,$A1818,$H:$H)*SUMIF(Summary!$A$110:$A$186,$A1818,Summary!$P$110:$P$186),0)</f>
        <v>0</v>
      </c>
      <c r="AI1818" s="689">
        <f t="shared" ca="1" si="420"/>
        <v>0</v>
      </c>
      <c r="AJ1818" s="688">
        <f>IFERROR(H1818/SUMIF(A:A,A1818,H:H)*SUMIF(Summary!$A$110:$A$186,'Operations Support'!A1818,Summary!$Q$110:$Q$186),0)</f>
        <v>0</v>
      </c>
      <c r="AK1818" s="688">
        <f t="shared" ca="1" si="421"/>
        <v>0</v>
      </c>
      <c r="AM1818" s="688">
        <f>IFERROR($H1818/SUMIF($A:$A,$A1818,$H:$H)*SUMIF(Summary!$A$230:$A$266,$A1818,Summary!$P$230:$P$266),0)</f>
        <v>0</v>
      </c>
      <c r="AN1818" s="688">
        <f>IFERROR($H1818/SUMIF($A:$A,$A1818,$H:$H)*(SUMIF(Summary!$A$230:$A$266,$A1818,Summary!$L$230:$L$266)+SUMIF(Summary!$A$281:$A$317,$A1818,Summary!$L$281:$L$317))-AM1818,0)</f>
        <v>0</v>
      </c>
      <c r="AO1818" s="688">
        <f>IFERROR($H1818/SUMIF($A:$A,$A1818,$H:$H)*SUMIF(Summary!$A$230:$A$266,$A1818,Summary!$Q$230:$Q$266),0)</f>
        <v>0</v>
      </c>
      <c r="AP1818" s="688">
        <f>IFERROR($H1818/SUMIF($A:$A,$A1818,$H:$H)*(SUMIF(Summary!$A$230:$A$266,$A1818,Summary!$L$230:$L$266)+SUMIF(Summary!$A$281:$A$317,$A1818,Summary!$L$281:$L$317))-AO1818,0)</f>
        <v>0</v>
      </c>
      <c r="AQ1818" s="306"/>
      <c r="AR1818" s="688">
        <f t="shared" ca="1" si="422"/>
        <v>0</v>
      </c>
      <c r="AS1818" s="688">
        <f t="shared" ca="1" si="423"/>
        <v>0</v>
      </c>
    </row>
    <row r="1819" spans="1:45" x14ac:dyDescent="0.2">
      <c r="A1819" s="423">
        <v>3646</v>
      </c>
      <c r="B1819" s="424">
        <v>2</v>
      </c>
      <c r="C1819" s="425" t="s">
        <v>308</v>
      </c>
      <c r="D1819" s="422">
        <f t="shared" si="424"/>
        <v>1751</v>
      </c>
      <c r="E1819" s="422">
        <f t="shared" si="425"/>
        <v>973</v>
      </c>
      <c r="F1819" s="422">
        <f t="shared" si="426"/>
        <v>0</v>
      </c>
      <c r="G1819" s="422">
        <f t="shared" si="427"/>
        <v>0</v>
      </c>
      <c r="H1819" s="22">
        <f t="shared" si="428"/>
        <v>2724</v>
      </c>
      <c r="I1819" s="116">
        <v>845</v>
      </c>
      <c r="J1819" s="116">
        <v>456</v>
      </c>
      <c r="K1819" s="116">
        <v>0</v>
      </c>
      <c r="L1819" s="116">
        <v>0</v>
      </c>
      <c r="M1819" s="22">
        <f t="shared" si="429"/>
        <v>1301</v>
      </c>
      <c r="N1819" s="116">
        <v>627</v>
      </c>
      <c r="O1819" s="116">
        <v>517</v>
      </c>
      <c r="P1819" s="116">
        <v>0</v>
      </c>
      <c r="Q1819" s="116">
        <v>0</v>
      </c>
      <c r="R1819" s="22">
        <f t="shared" si="430"/>
        <v>1144</v>
      </c>
      <c r="S1819" s="116">
        <v>279</v>
      </c>
      <c r="T1819" s="116">
        <v>0</v>
      </c>
      <c r="U1819" s="116">
        <v>0</v>
      </c>
      <c r="V1819" s="116">
        <v>0</v>
      </c>
      <c r="W1819" s="22">
        <f t="shared" si="431"/>
        <v>279</v>
      </c>
      <c r="X1819" s="22">
        <f t="shared" si="432"/>
        <v>90.8</v>
      </c>
      <c r="Y1819" s="22">
        <f ca="1">OFFSET('Cost Study'!$B$7,'Operations Support'!$C1819,'Operations Support'!$B1819)*$H1819</f>
        <v>5039.4000000000005</v>
      </c>
      <c r="Z1819" s="23">
        <f ca="1">Y1819*'Cost Study'!$B$31</f>
        <v>281460.21564712707</v>
      </c>
      <c r="AA1819" s="23">
        <f ca="1">IF(A1819=10298,1.51,1)*IF($B1819&lt;3,$D1819*'Cost Study'!$B$32*OFFSET('Cost Study'!$B$7,'Operations Support'!$C1819,'Operations Support'!$B1819),0)</f>
        <v>323.93500000000006</v>
      </c>
      <c r="AB1819" s="24">
        <f ca="1">AA1819*'Cost Study'!$B$31</f>
        <v>18092.394919167386</v>
      </c>
      <c r="AC1819" s="23">
        <f ca="1">Y1819*'Cost Study'!$B$31</f>
        <v>281460.21564712707</v>
      </c>
      <c r="AD1819" s="24">
        <f ca="1">AA1819*'Cost Study'!$B$31</f>
        <v>18092.394919167386</v>
      </c>
      <c r="AE1819" s="377">
        <f t="shared" ca="1" si="433"/>
        <v>299552.61056629446</v>
      </c>
      <c r="AF1819" s="377">
        <f t="shared" ca="1" si="434"/>
        <v>299552.61056629446</v>
      </c>
      <c r="AH1819" s="688">
        <f>IFERROR($H1819/SUMIF($A:$A,$A1819,$H:$H)*SUMIF(Summary!$A$110:$A$186,$A1819,Summary!$P$110:$P$186),0)</f>
        <v>56920.462184480806</v>
      </c>
      <c r="AI1819" s="689">
        <f t="shared" ca="1" si="420"/>
        <v>242632.14838181366</v>
      </c>
      <c r="AJ1819" s="688">
        <f>IFERROR(H1819/SUMIF(A:A,A1819,H:H)*SUMIF(Summary!$A$110:$A$186,'Operations Support'!A1819,Summary!$Q$110:$Q$186),0)</f>
        <v>57062.522736699881</v>
      </c>
      <c r="AK1819" s="688">
        <f t="shared" ca="1" si="421"/>
        <v>242490.08782959459</v>
      </c>
      <c r="AM1819" s="688">
        <f>IFERROR($H1819/SUMIF($A:$A,$A1819,$H:$H)*SUMIF(Summary!$A$230:$A$266,$A1819,Summary!$P$230:$P$266),0)</f>
        <v>10769.430964127585</v>
      </c>
      <c r="AN1819" s="688">
        <f>IFERROR($H1819/SUMIF($A:$A,$A1819,$H:$H)*(SUMIF(Summary!$A$230:$A$266,$A1819,Summary!$L$230:$L$266)+SUMIF(Summary!$A$281:$A$317,$A1819,Summary!$L$281:$L$317))-AM1819,0)</f>
        <v>39709.618833700159</v>
      </c>
      <c r="AO1819" s="688">
        <f>IFERROR($H1819/SUMIF($A:$A,$A1819,$H:$H)*SUMIF(Summary!$A$230:$A$266,$A1819,Summary!$Q$230:$Q$266),0)</f>
        <v>10796.309019068369</v>
      </c>
      <c r="AP1819" s="688">
        <f>IFERROR($H1819/SUMIF($A:$A,$A1819,$H:$H)*(SUMIF(Summary!$A$230:$A$266,$A1819,Summary!$L$230:$L$266)+SUMIF(Summary!$A$281:$A$317,$A1819,Summary!$L$281:$L$317))-AO1819,0)</f>
        <v>39682.740778759369</v>
      </c>
      <c r="AQ1819" s="306"/>
      <c r="AR1819" s="688">
        <f t="shared" ca="1" si="422"/>
        <v>282341.7672155138</v>
      </c>
      <c r="AS1819" s="688">
        <f t="shared" ca="1" si="423"/>
        <v>282172.82860835397</v>
      </c>
    </row>
    <row r="1820" spans="1:45" x14ac:dyDescent="0.2">
      <c r="A1820" s="423">
        <v>3646</v>
      </c>
      <c r="B1820" s="424">
        <v>2</v>
      </c>
      <c r="C1820" s="425" t="s">
        <v>309</v>
      </c>
      <c r="D1820" s="422">
        <f t="shared" si="424"/>
        <v>138</v>
      </c>
      <c r="E1820" s="422">
        <f t="shared" si="425"/>
        <v>309</v>
      </c>
      <c r="F1820" s="422">
        <f t="shared" si="426"/>
        <v>0</v>
      </c>
      <c r="G1820" s="422">
        <f t="shared" si="427"/>
        <v>0</v>
      </c>
      <c r="H1820" s="22">
        <f t="shared" si="428"/>
        <v>447</v>
      </c>
      <c r="I1820" s="116">
        <v>72</v>
      </c>
      <c r="J1820" s="116">
        <v>162</v>
      </c>
      <c r="K1820" s="116">
        <v>0</v>
      </c>
      <c r="L1820" s="116">
        <v>0</v>
      </c>
      <c r="M1820" s="22">
        <f t="shared" si="429"/>
        <v>234</v>
      </c>
      <c r="N1820" s="116">
        <v>66</v>
      </c>
      <c r="O1820" s="116">
        <v>120</v>
      </c>
      <c r="P1820" s="116">
        <v>0</v>
      </c>
      <c r="Q1820" s="116">
        <v>0</v>
      </c>
      <c r="R1820" s="22">
        <f t="shared" si="430"/>
        <v>186</v>
      </c>
      <c r="S1820" s="116">
        <v>0</v>
      </c>
      <c r="T1820" s="116">
        <v>27</v>
      </c>
      <c r="U1820" s="116">
        <v>0</v>
      </c>
      <c r="V1820" s="116">
        <v>0</v>
      </c>
      <c r="W1820" s="22">
        <f t="shared" si="431"/>
        <v>27</v>
      </c>
      <c r="X1820" s="22">
        <f t="shared" si="432"/>
        <v>14.9</v>
      </c>
      <c r="Y1820" s="22">
        <f ca="1">OFFSET('Cost Study'!$B$7,'Operations Support'!$C1820,'Operations Support'!$B1820)*$H1820</f>
        <v>782.25</v>
      </c>
      <c r="Z1820" s="23">
        <f ca="1">Y1820*'Cost Study'!$B$31</f>
        <v>43690.172181205133</v>
      </c>
      <c r="AA1820" s="23">
        <f ca="1">IF(A1820=10298,1.51,1)*IF($B1820&lt;3,$D1820*'Cost Study'!$B$32*OFFSET('Cost Study'!$B$7,'Operations Support'!$C1820,'Operations Support'!$B1820),0)</f>
        <v>24.150000000000002</v>
      </c>
      <c r="AB1820" s="24">
        <f ca="1">AA1820*'Cost Study'!$B$31</f>
        <v>1348.8241076076752</v>
      </c>
      <c r="AC1820" s="23">
        <f ca="1">Y1820*'Cost Study'!$B$31</f>
        <v>43690.172181205133</v>
      </c>
      <c r="AD1820" s="24">
        <f ca="1">AA1820*'Cost Study'!$B$31</f>
        <v>1348.8241076076752</v>
      </c>
      <c r="AE1820" s="377">
        <f t="shared" ca="1" si="433"/>
        <v>45038.996288812807</v>
      </c>
      <c r="AF1820" s="377">
        <f t="shared" ca="1" si="434"/>
        <v>45038.996288812807</v>
      </c>
      <c r="AH1820" s="688">
        <f>IFERROR($H1820/SUMIF($A:$A,$A1820,$H:$H)*SUMIF(Summary!$A$110:$A$186,$A1820,Summary!$P$110:$P$186),0)</f>
        <v>9340.4723188189873</v>
      </c>
      <c r="AI1820" s="689">
        <f t="shared" ca="1" si="420"/>
        <v>35698.523969993817</v>
      </c>
      <c r="AJ1820" s="688">
        <f>IFERROR(H1820/SUMIF(A:A,A1820,H:H)*SUMIF(Summary!$A$110:$A$186,'Operations Support'!A1820,Summary!$Q$110:$Q$186),0)</f>
        <v>9363.7840173659497</v>
      </c>
      <c r="AK1820" s="688">
        <f t="shared" ca="1" si="421"/>
        <v>35675.212271446857</v>
      </c>
      <c r="AM1820" s="688">
        <f>IFERROR($H1820/SUMIF($A:$A,$A1820,$H:$H)*SUMIF(Summary!$A$230:$A$266,$A1820,Summary!$P$230:$P$266),0)</f>
        <v>1767.2304115143286</v>
      </c>
      <c r="AN1820" s="688">
        <f>IFERROR($H1820/SUMIF($A:$A,$A1820,$H:$H)*(SUMIF(Summary!$A$230:$A$266,$A1820,Summary!$L$230:$L$266)+SUMIF(Summary!$A$281:$A$317,$A1820,Summary!$L$281:$L$317))-AM1820,0)</f>
        <v>6516.2259980411054</v>
      </c>
      <c r="AO1820" s="688">
        <f>IFERROR($H1820/SUMIF($A:$A,$A1820,$H:$H)*SUMIF(Summary!$A$230:$A$266,$A1820,Summary!$Q$230:$Q$266),0)</f>
        <v>1771.6410174462412</v>
      </c>
      <c r="AP1820" s="688">
        <f>IFERROR($H1820/SUMIF($A:$A,$A1820,$H:$H)*(SUMIF(Summary!$A$230:$A$266,$A1820,Summary!$L$230:$L$266)+SUMIF(Summary!$A$281:$A$317,$A1820,Summary!$L$281:$L$317))-AO1820,0)</f>
        <v>6511.8153921091925</v>
      </c>
      <c r="AQ1820" s="306"/>
      <c r="AR1820" s="688">
        <f t="shared" ca="1" si="422"/>
        <v>42214.749968034921</v>
      </c>
      <c r="AS1820" s="688">
        <f t="shared" ca="1" si="423"/>
        <v>42187.027663556051</v>
      </c>
    </row>
    <row r="1821" spans="1:45" x14ac:dyDescent="0.2">
      <c r="A1821" s="423">
        <v>3646</v>
      </c>
      <c r="B1821" s="424">
        <v>2</v>
      </c>
      <c r="C1821" s="425" t="s">
        <v>310</v>
      </c>
      <c r="D1821" s="422">
        <f t="shared" si="424"/>
        <v>0</v>
      </c>
      <c r="E1821" s="422">
        <f t="shared" si="425"/>
        <v>0</v>
      </c>
      <c r="F1821" s="422">
        <f t="shared" si="426"/>
        <v>0</v>
      </c>
      <c r="G1821" s="422">
        <f t="shared" si="427"/>
        <v>0</v>
      </c>
      <c r="H1821" s="22">
        <f t="shared" si="428"/>
        <v>0</v>
      </c>
      <c r="I1821" s="116">
        <v>0</v>
      </c>
      <c r="J1821" s="116">
        <v>0</v>
      </c>
      <c r="K1821" s="116">
        <v>0</v>
      </c>
      <c r="L1821" s="116">
        <v>0</v>
      </c>
      <c r="M1821" s="22">
        <f t="shared" si="429"/>
        <v>0</v>
      </c>
      <c r="N1821" s="116">
        <v>0</v>
      </c>
      <c r="O1821" s="116">
        <v>0</v>
      </c>
      <c r="P1821" s="116">
        <v>0</v>
      </c>
      <c r="Q1821" s="116">
        <v>0</v>
      </c>
      <c r="R1821" s="22">
        <f t="shared" si="430"/>
        <v>0</v>
      </c>
      <c r="S1821" s="116">
        <v>0</v>
      </c>
      <c r="T1821" s="116">
        <v>0</v>
      </c>
      <c r="U1821" s="116">
        <v>0</v>
      </c>
      <c r="V1821" s="116">
        <v>0</v>
      </c>
      <c r="W1821" s="22">
        <f t="shared" si="431"/>
        <v>0</v>
      </c>
      <c r="X1821" s="22">
        <f t="shared" si="432"/>
        <v>0</v>
      </c>
      <c r="Y1821" s="22">
        <f ca="1">OFFSET('Cost Study'!$B$7,'Operations Support'!$C1821,'Operations Support'!$B1821)*$H1821</f>
        <v>0</v>
      </c>
      <c r="Z1821" s="23">
        <f ca="1">Y1821*'Cost Study'!$B$31</f>
        <v>0</v>
      </c>
      <c r="AA1821" s="23">
        <f ca="1">IF(A1821=10298,1.51,1)*IF($B1821&lt;3,$D1821*'Cost Study'!$B$32*OFFSET('Cost Study'!$B$7,'Operations Support'!$C1821,'Operations Support'!$B1821),0)</f>
        <v>0</v>
      </c>
      <c r="AB1821" s="24">
        <f ca="1">AA1821*'Cost Study'!$B$31</f>
        <v>0</v>
      </c>
      <c r="AC1821" s="23">
        <f ca="1">Y1821*'Cost Study'!$B$31</f>
        <v>0</v>
      </c>
      <c r="AD1821" s="24">
        <f ca="1">AA1821*'Cost Study'!$B$31</f>
        <v>0</v>
      </c>
      <c r="AE1821" s="377">
        <f t="shared" ca="1" si="433"/>
        <v>0</v>
      </c>
      <c r="AF1821" s="377">
        <f t="shared" ca="1" si="434"/>
        <v>0</v>
      </c>
      <c r="AH1821" s="688">
        <f>IFERROR($H1821/SUMIF($A:$A,$A1821,$H:$H)*SUMIF(Summary!$A$110:$A$186,$A1821,Summary!$P$110:$P$186),0)</f>
        <v>0</v>
      </c>
      <c r="AI1821" s="689">
        <f t="shared" ca="1" si="420"/>
        <v>0</v>
      </c>
      <c r="AJ1821" s="688">
        <f>IFERROR(H1821/SUMIF(A:A,A1821,H:H)*SUMIF(Summary!$A$110:$A$186,'Operations Support'!A1821,Summary!$Q$110:$Q$186),0)</f>
        <v>0</v>
      </c>
      <c r="AK1821" s="688">
        <f t="shared" ca="1" si="421"/>
        <v>0</v>
      </c>
      <c r="AM1821" s="688">
        <f>IFERROR($H1821/SUMIF($A:$A,$A1821,$H:$H)*SUMIF(Summary!$A$230:$A$266,$A1821,Summary!$P$230:$P$266),0)</f>
        <v>0</v>
      </c>
      <c r="AN1821" s="688">
        <f>IFERROR($H1821/SUMIF($A:$A,$A1821,$H:$H)*(SUMIF(Summary!$A$230:$A$266,$A1821,Summary!$L$230:$L$266)+SUMIF(Summary!$A$281:$A$317,$A1821,Summary!$L$281:$L$317))-AM1821,0)</f>
        <v>0</v>
      </c>
      <c r="AO1821" s="688">
        <f>IFERROR($H1821/SUMIF($A:$A,$A1821,$H:$H)*SUMIF(Summary!$A$230:$A$266,$A1821,Summary!$Q$230:$Q$266),0)</f>
        <v>0</v>
      </c>
      <c r="AP1821" s="688">
        <f>IFERROR($H1821/SUMIF($A:$A,$A1821,$H:$H)*(SUMIF(Summary!$A$230:$A$266,$A1821,Summary!$L$230:$L$266)+SUMIF(Summary!$A$281:$A$317,$A1821,Summary!$L$281:$L$317))-AO1821,0)</f>
        <v>0</v>
      </c>
      <c r="AQ1821" s="306"/>
      <c r="AR1821" s="688">
        <f t="shared" ca="1" si="422"/>
        <v>0</v>
      </c>
      <c r="AS1821" s="688">
        <f t="shared" ca="1" si="423"/>
        <v>0</v>
      </c>
    </row>
    <row r="1822" spans="1:45" x14ac:dyDescent="0.2">
      <c r="A1822" s="423">
        <v>3646</v>
      </c>
      <c r="B1822" s="424">
        <v>2</v>
      </c>
      <c r="C1822" s="425" t="s">
        <v>311</v>
      </c>
      <c r="D1822" s="422">
        <f t="shared" si="424"/>
        <v>0</v>
      </c>
      <c r="E1822" s="422">
        <f t="shared" si="425"/>
        <v>0</v>
      </c>
      <c r="F1822" s="422">
        <f t="shared" si="426"/>
        <v>0</v>
      </c>
      <c r="G1822" s="422">
        <f t="shared" si="427"/>
        <v>0</v>
      </c>
      <c r="H1822" s="22">
        <f t="shared" si="428"/>
        <v>0</v>
      </c>
      <c r="I1822" s="116">
        <v>0</v>
      </c>
      <c r="J1822" s="116">
        <v>0</v>
      </c>
      <c r="K1822" s="116">
        <v>0</v>
      </c>
      <c r="L1822" s="116">
        <v>0</v>
      </c>
      <c r="M1822" s="22">
        <f t="shared" si="429"/>
        <v>0</v>
      </c>
      <c r="N1822" s="116">
        <v>0</v>
      </c>
      <c r="O1822" s="116">
        <v>0</v>
      </c>
      <c r="P1822" s="116">
        <v>0</v>
      </c>
      <c r="Q1822" s="116">
        <v>0</v>
      </c>
      <c r="R1822" s="22">
        <f t="shared" si="430"/>
        <v>0</v>
      </c>
      <c r="S1822" s="116">
        <v>0</v>
      </c>
      <c r="T1822" s="116">
        <v>0</v>
      </c>
      <c r="U1822" s="116">
        <v>0</v>
      </c>
      <c r="V1822" s="116">
        <v>0</v>
      </c>
      <c r="W1822" s="22">
        <f t="shared" si="431"/>
        <v>0</v>
      </c>
      <c r="X1822" s="22">
        <f t="shared" si="432"/>
        <v>0</v>
      </c>
      <c r="Y1822" s="22">
        <f ca="1">OFFSET('Cost Study'!$B$7,'Operations Support'!$C1822,'Operations Support'!$B1822)*$H1822</f>
        <v>0</v>
      </c>
      <c r="Z1822" s="23">
        <f ca="1">Y1822*'Cost Study'!$B$31</f>
        <v>0</v>
      </c>
      <c r="AA1822" s="23">
        <f ca="1">IF(A1822=10298,1.51,1)*IF($B1822&lt;3,$D1822*'Cost Study'!$B$32*OFFSET('Cost Study'!$B$7,'Operations Support'!$C1822,'Operations Support'!$B1822),0)</f>
        <v>0</v>
      </c>
      <c r="AB1822" s="24">
        <f ca="1">AA1822*'Cost Study'!$B$31</f>
        <v>0</v>
      </c>
      <c r="AC1822" s="23">
        <f ca="1">Y1822*'Cost Study'!$B$31</f>
        <v>0</v>
      </c>
      <c r="AD1822" s="24">
        <f ca="1">AA1822*'Cost Study'!$B$31</f>
        <v>0</v>
      </c>
      <c r="AE1822" s="377">
        <f t="shared" ca="1" si="433"/>
        <v>0</v>
      </c>
      <c r="AF1822" s="377">
        <f t="shared" ca="1" si="434"/>
        <v>0</v>
      </c>
      <c r="AH1822" s="688">
        <f>IFERROR($H1822/SUMIF($A:$A,$A1822,$H:$H)*SUMIF(Summary!$A$110:$A$186,$A1822,Summary!$P$110:$P$186),0)</f>
        <v>0</v>
      </c>
      <c r="AI1822" s="689">
        <f t="shared" ca="1" si="420"/>
        <v>0</v>
      </c>
      <c r="AJ1822" s="688">
        <f>IFERROR(H1822/SUMIF(A:A,A1822,H:H)*SUMIF(Summary!$A$110:$A$186,'Operations Support'!A1822,Summary!$Q$110:$Q$186),0)</f>
        <v>0</v>
      </c>
      <c r="AK1822" s="688">
        <f t="shared" ca="1" si="421"/>
        <v>0</v>
      </c>
      <c r="AM1822" s="688">
        <f>IFERROR($H1822/SUMIF($A:$A,$A1822,$H:$H)*SUMIF(Summary!$A$230:$A$266,$A1822,Summary!$P$230:$P$266),0)</f>
        <v>0</v>
      </c>
      <c r="AN1822" s="688">
        <f>IFERROR($H1822/SUMIF($A:$A,$A1822,$H:$H)*(SUMIF(Summary!$A$230:$A$266,$A1822,Summary!$L$230:$L$266)+SUMIF(Summary!$A$281:$A$317,$A1822,Summary!$L$281:$L$317))-AM1822,0)</f>
        <v>0</v>
      </c>
      <c r="AO1822" s="688">
        <f>IFERROR($H1822/SUMIF($A:$A,$A1822,$H:$H)*SUMIF(Summary!$A$230:$A$266,$A1822,Summary!$Q$230:$Q$266),0)</f>
        <v>0</v>
      </c>
      <c r="AP1822" s="688">
        <f>IFERROR($H1822/SUMIF($A:$A,$A1822,$H:$H)*(SUMIF(Summary!$A$230:$A$266,$A1822,Summary!$L$230:$L$266)+SUMIF(Summary!$A$281:$A$317,$A1822,Summary!$L$281:$L$317))-AO1822,0)</f>
        <v>0</v>
      </c>
      <c r="AQ1822" s="306"/>
      <c r="AR1822" s="688">
        <f t="shared" ca="1" si="422"/>
        <v>0</v>
      </c>
      <c r="AS1822" s="688">
        <f t="shared" ca="1" si="423"/>
        <v>0</v>
      </c>
    </row>
    <row r="1823" spans="1:45" x14ac:dyDescent="0.2">
      <c r="A1823" s="423">
        <v>3646</v>
      </c>
      <c r="B1823" s="424">
        <v>2</v>
      </c>
      <c r="C1823" s="425" t="s">
        <v>312</v>
      </c>
      <c r="D1823" s="422">
        <f t="shared" si="424"/>
        <v>0</v>
      </c>
      <c r="E1823" s="422">
        <f t="shared" si="425"/>
        <v>0</v>
      </c>
      <c r="F1823" s="422">
        <f t="shared" si="426"/>
        <v>0</v>
      </c>
      <c r="G1823" s="422">
        <f t="shared" si="427"/>
        <v>0</v>
      </c>
      <c r="H1823" s="22">
        <f t="shared" si="428"/>
        <v>0</v>
      </c>
      <c r="I1823" s="116">
        <v>0</v>
      </c>
      <c r="J1823" s="116">
        <v>0</v>
      </c>
      <c r="K1823" s="116">
        <v>0</v>
      </c>
      <c r="L1823" s="116">
        <v>0</v>
      </c>
      <c r="M1823" s="22">
        <f t="shared" si="429"/>
        <v>0</v>
      </c>
      <c r="N1823" s="116">
        <v>0</v>
      </c>
      <c r="O1823" s="116">
        <v>0</v>
      </c>
      <c r="P1823" s="116">
        <v>0</v>
      </c>
      <c r="Q1823" s="116">
        <v>0</v>
      </c>
      <c r="R1823" s="22">
        <f t="shared" si="430"/>
        <v>0</v>
      </c>
      <c r="S1823" s="116">
        <v>0</v>
      </c>
      <c r="T1823" s="116">
        <v>0</v>
      </c>
      <c r="U1823" s="116">
        <v>0</v>
      </c>
      <c r="V1823" s="116">
        <v>0</v>
      </c>
      <c r="W1823" s="22">
        <f t="shared" si="431"/>
        <v>0</v>
      </c>
      <c r="X1823" s="22">
        <f t="shared" si="432"/>
        <v>0</v>
      </c>
      <c r="Y1823" s="22">
        <f ca="1">OFFSET('Cost Study'!$B$7,'Operations Support'!$C1823,'Operations Support'!$B1823)*$H1823</f>
        <v>0</v>
      </c>
      <c r="Z1823" s="23">
        <f ca="1">Y1823*'Cost Study'!$B$31</f>
        <v>0</v>
      </c>
      <c r="AA1823" s="23">
        <f ca="1">IF(A1823=10298,1.51,1)*IF($B1823&lt;3,$D1823*'Cost Study'!$B$32*OFFSET('Cost Study'!$B$7,'Operations Support'!$C1823,'Operations Support'!$B1823),0)</f>
        <v>0</v>
      </c>
      <c r="AB1823" s="24">
        <f ca="1">AA1823*'Cost Study'!$B$31</f>
        <v>0</v>
      </c>
      <c r="AC1823" s="23">
        <f ca="1">Y1823*'Cost Study'!$B$31</f>
        <v>0</v>
      </c>
      <c r="AD1823" s="24">
        <f ca="1">AA1823*'Cost Study'!$B$31</f>
        <v>0</v>
      </c>
      <c r="AE1823" s="377">
        <f t="shared" ca="1" si="433"/>
        <v>0</v>
      </c>
      <c r="AF1823" s="377">
        <f t="shared" ca="1" si="434"/>
        <v>0</v>
      </c>
      <c r="AH1823" s="688">
        <f>IFERROR($H1823/SUMIF($A:$A,$A1823,$H:$H)*SUMIF(Summary!$A$110:$A$186,$A1823,Summary!$P$110:$P$186),0)</f>
        <v>0</v>
      </c>
      <c r="AI1823" s="689">
        <f t="shared" ca="1" si="420"/>
        <v>0</v>
      </c>
      <c r="AJ1823" s="688">
        <f>IFERROR(H1823/SUMIF(A:A,A1823,H:H)*SUMIF(Summary!$A$110:$A$186,'Operations Support'!A1823,Summary!$Q$110:$Q$186),0)</f>
        <v>0</v>
      </c>
      <c r="AK1823" s="688">
        <f t="shared" ca="1" si="421"/>
        <v>0</v>
      </c>
      <c r="AM1823" s="688">
        <f>IFERROR($H1823/SUMIF($A:$A,$A1823,$H:$H)*SUMIF(Summary!$A$230:$A$266,$A1823,Summary!$P$230:$P$266),0)</f>
        <v>0</v>
      </c>
      <c r="AN1823" s="688">
        <f>IFERROR($H1823/SUMIF($A:$A,$A1823,$H:$H)*(SUMIF(Summary!$A$230:$A$266,$A1823,Summary!$L$230:$L$266)+SUMIF(Summary!$A$281:$A$317,$A1823,Summary!$L$281:$L$317))-AM1823,0)</f>
        <v>0</v>
      </c>
      <c r="AO1823" s="688">
        <f>IFERROR($H1823/SUMIF($A:$A,$A1823,$H:$H)*SUMIF(Summary!$A$230:$A$266,$A1823,Summary!$Q$230:$Q$266),0)</f>
        <v>0</v>
      </c>
      <c r="AP1823" s="688">
        <f>IFERROR($H1823/SUMIF($A:$A,$A1823,$H:$H)*(SUMIF(Summary!$A$230:$A$266,$A1823,Summary!$L$230:$L$266)+SUMIF(Summary!$A$281:$A$317,$A1823,Summary!$L$281:$L$317))-AO1823,0)</f>
        <v>0</v>
      </c>
      <c r="AQ1823" s="306"/>
      <c r="AR1823" s="688">
        <f t="shared" ca="1" si="422"/>
        <v>0</v>
      </c>
      <c r="AS1823" s="688">
        <f t="shared" ca="1" si="423"/>
        <v>0</v>
      </c>
    </row>
    <row r="1824" spans="1:45" s="15" customFormat="1" x14ac:dyDescent="0.2">
      <c r="A1824" s="423">
        <v>3646</v>
      </c>
      <c r="B1824" s="424">
        <v>2</v>
      </c>
      <c r="C1824" s="425" t="s">
        <v>313</v>
      </c>
      <c r="D1824" s="422">
        <f t="shared" si="424"/>
        <v>5683</v>
      </c>
      <c r="E1824" s="422">
        <f t="shared" si="425"/>
        <v>10207</v>
      </c>
      <c r="F1824" s="422">
        <f t="shared" si="426"/>
        <v>1109</v>
      </c>
      <c r="G1824" s="422">
        <f t="shared" si="427"/>
        <v>0</v>
      </c>
      <c r="H1824" s="22">
        <f t="shared" si="428"/>
        <v>16999</v>
      </c>
      <c r="I1824" s="116">
        <v>2687</v>
      </c>
      <c r="J1824" s="116">
        <v>4291</v>
      </c>
      <c r="K1824" s="116">
        <v>509</v>
      </c>
      <c r="L1824" s="116">
        <v>0</v>
      </c>
      <c r="M1824" s="22">
        <f t="shared" si="429"/>
        <v>7487</v>
      </c>
      <c r="N1824" s="116">
        <v>2275</v>
      </c>
      <c r="O1824" s="116">
        <v>4215</v>
      </c>
      <c r="P1824" s="116">
        <v>367</v>
      </c>
      <c r="Q1824" s="116">
        <v>0</v>
      </c>
      <c r="R1824" s="22">
        <f t="shared" si="430"/>
        <v>6857</v>
      </c>
      <c r="S1824" s="116">
        <v>721</v>
      </c>
      <c r="T1824" s="116">
        <v>1701</v>
      </c>
      <c r="U1824" s="116">
        <v>233</v>
      </c>
      <c r="V1824" s="116">
        <v>0</v>
      </c>
      <c r="W1824" s="22">
        <f t="shared" si="431"/>
        <v>2655</v>
      </c>
      <c r="X1824" s="22">
        <f t="shared" si="432"/>
        <v>566.63333333333333</v>
      </c>
      <c r="Y1824" s="22">
        <f ca="1">OFFSET('Cost Study'!$B$7,'Operations Support'!$C1824,'Operations Support'!$B1824)*$H1824</f>
        <v>26518.440000000002</v>
      </c>
      <c r="Z1824" s="23">
        <f ca="1">Y1824*'Cost Study'!$B$31</f>
        <v>1481106.0525112911</v>
      </c>
      <c r="AA1824" s="23">
        <f ca="1">IF(A1824=10298,1.51,1)*IF($B1824&lt;3,$D1824*'Cost Study'!$B$32*OFFSET('Cost Study'!$B$7,'Operations Support'!$C1824,'Operations Support'!$B1824),0)</f>
        <v>886.54800000000012</v>
      </c>
      <c r="AB1824" s="24">
        <f ca="1">AA1824*'Cost Study'!$B$31</f>
        <v>49515.416768172647</v>
      </c>
      <c r="AC1824" s="23">
        <f ca="1">Y1824*'Cost Study'!$B$31</f>
        <v>1481106.0525112911</v>
      </c>
      <c r="AD1824" s="24">
        <f ca="1">AA1824*'Cost Study'!$B$31</f>
        <v>49515.416768172647</v>
      </c>
      <c r="AE1824" s="377">
        <f t="shared" ca="1" si="433"/>
        <v>1530621.4692794639</v>
      </c>
      <c r="AF1824" s="377">
        <f t="shared" ca="1" si="434"/>
        <v>1530621.4692794639</v>
      </c>
      <c r="AH1824" s="688">
        <f>IFERROR($H1824/SUMIF($A:$A,$A1824,$H:$H)*SUMIF(Summary!$A$110:$A$186,$A1824,Summary!$P$110:$P$186),0)</f>
        <v>355209.59496108268</v>
      </c>
      <c r="AI1824" s="689">
        <f t="shared" ca="1" si="420"/>
        <v>1175411.8743183813</v>
      </c>
      <c r="AJ1824" s="688">
        <f>IFERROR(H1824/SUMIF(A:A,A1824,H:H)*SUMIF(Summary!$A$110:$A$186,'Operations Support'!A1824,Summary!$Q$110:$Q$186),0)</f>
        <v>356096.11747472879</v>
      </c>
      <c r="AK1824" s="688">
        <f t="shared" ca="1" si="421"/>
        <v>1174525.3518047351</v>
      </c>
      <c r="AL1824" s="1"/>
      <c r="AM1824" s="688">
        <f>IFERROR($H1824/SUMIF($A:$A,$A1824,$H:$H)*SUMIF(Summary!$A$230:$A$266,$A1824,Summary!$P$230:$P$266),0)</f>
        <v>67206.15160029546</v>
      </c>
      <c r="AN1824" s="688">
        <f>IFERROR($H1824/SUMIF($A:$A,$A1824,$H:$H)*(SUMIF(Summary!$A$230:$A$266,$A1824,Summary!$L$230:$L$266)+SUMIF(Summary!$A$281:$A$317,$A1824,Summary!$L$281:$L$317))-AM1824,0)</f>
        <v>247806.0978539167</v>
      </c>
      <c r="AO1824" s="688">
        <f>IFERROR($H1824/SUMIF($A:$A,$A1824,$H:$H)*SUMIF(Summary!$A$230:$A$266,$A1824,Summary!$Q$230:$Q$266),0)</f>
        <v>67373.882898363881</v>
      </c>
      <c r="AP1824" s="688">
        <f>IFERROR($H1824/SUMIF($A:$A,$A1824,$H:$H)*(SUMIF(Summary!$A$230:$A$266,$A1824,Summary!$L$230:$L$266)+SUMIF(Summary!$A$281:$A$317,$A1824,Summary!$L$281:$L$317))-AO1824,0)</f>
        <v>247638.36655584828</v>
      </c>
      <c r="AQ1824" s="306"/>
      <c r="AR1824" s="688">
        <f t="shared" ca="1" si="422"/>
        <v>1423217.972172298</v>
      </c>
      <c r="AS1824" s="688">
        <f t="shared" ca="1" si="423"/>
        <v>1422163.7183605833</v>
      </c>
    </row>
    <row r="1825" spans="1:45" x14ac:dyDescent="0.2">
      <c r="A1825" s="423">
        <v>3646</v>
      </c>
      <c r="B1825" s="424">
        <v>2</v>
      </c>
      <c r="C1825" s="425" t="s">
        <v>314</v>
      </c>
      <c r="D1825" s="422">
        <f t="shared" si="424"/>
        <v>0</v>
      </c>
      <c r="E1825" s="422">
        <f t="shared" si="425"/>
        <v>0</v>
      </c>
      <c r="F1825" s="422">
        <f t="shared" si="426"/>
        <v>0</v>
      </c>
      <c r="G1825" s="422">
        <f t="shared" si="427"/>
        <v>0</v>
      </c>
      <c r="H1825" s="22">
        <f t="shared" si="428"/>
        <v>0</v>
      </c>
      <c r="I1825" s="116">
        <v>0</v>
      </c>
      <c r="J1825" s="116">
        <v>0</v>
      </c>
      <c r="K1825" s="116">
        <v>0</v>
      </c>
      <c r="L1825" s="116">
        <v>0</v>
      </c>
      <c r="M1825" s="22">
        <f t="shared" si="429"/>
        <v>0</v>
      </c>
      <c r="N1825" s="116">
        <v>0</v>
      </c>
      <c r="O1825" s="116">
        <v>0</v>
      </c>
      <c r="P1825" s="116">
        <v>0</v>
      </c>
      <c r="Q1825" s="116">
        <v>0</v>
      </c>
      <c r="R1825" s="22">
        <f t="shared" si="430"/>
        <v>0</v>
      </c>
      <c r="S1825" s="116">
        <v>0</v>
      </c>
      <c r="T1825" s="116">
        <v>0</v>
      </c>
      <c r="U1825" s="116">
        <v>0</v>
      </c>
      <c r="V1825" s="116">
        <v>0</v>
      </c>
      <c r="W1825" s="22">
        <f t="shared" si="431"/>
        <v>0</v>
      </c>
      <c r="X1825" s="22">
        <f t="shared" si="432"/>
        <v>0</v>
      </c>
      <c r="Y1825" s="22">
        <f ca="1">OFFSET('Cost Study'!$B$7,'Operations Support'!$C1825,'Operations Support'!$B1825)*$H1825</f>
        <v>0</v>
      </c>
      <c r="Z1825" s="23">
        <f ca="1">Y1825*'Cost Study'!$B$31</f>
        <v>0</v>
      </c>
      <c r="AA1825" s="23">
        <f ca="1">IF(A1825=10298,1.51,1)*IF($B1825&lt;3,$D1825*'Cost Study'!$B$32*OFFSET('Cost Study'!$B$7,'Operations Support'!$C1825,'Operations Support'!$B1825),0)</f>
        <v>0</v>
      </c>
      <c r="AB1825" s="24">
        <f ca="1">AA1825*'Cost Study'!$B$31</f>
        <v>0</v>
      </c>
      <c r="AC1825" s="23">
        <f ca="1">Y1825*'Cost Study'!$B$31</f>
        <v>0</v>
      </c>
      <c r="AD1825" s="24">
        <f ca="1">AA1825*'Cost Study'!$B$31</f>
        <v>0</v>
      </c>
      <c r="AE1825" s="377">
        <f t="shared" ca="1" si="433"/>
        <v>0</v>
      </c>
      <c r="AF1825" s="377">
        <f t="shared" ca="1" si="434"/>
        <v>0</v>
      </c>
      <c r="AH1825" s="688">
        <f>IFERROR($H1825/SUMIF($A:$A,$A1825,$H:$H)*SUMIF(Summary!$A$110:$A$186,$A1825,Summary!$P$110:$P$186),0)</f>
        <v>0</v>
      </c>
      <c r="AI1825" s="689">
        <f t="shared" ca="1" si="420"/>
        <v>0</v>
      </c>
      <c r="AJ1825" s="688">
        <f>IFERROR(H1825/SUMIF(A:A,A1825,H:H)*SUMIF(Summary!$A$110:$A$186,'Operations Support'!A1825,Summary!$Q$110:$Q$186),0)</f>
        <v>0</v>
      </c>
      <c r="AK1825" s="688">
        <f t="shared" ca="1" si="421"/>
        <v>0</v>
      </c>
      <c r="AM1825" s="688">
        <f>IFERROR($H1825/SUMIF($A:$A,$A1825,$H:$H)*SUMIF(Summary!$A$230:$A$266,$A1825,Summary!$P$230:$P$266),0)</f>
        <v>0</v>
      </c>
      <c r="AN1825" s="688">
        <f>IFERROR($H1825/SUMIF($A:$A,$A1825,$H:$H)*(SUMIF(Summary!$A$230:$A$266,$A1825,Summary!$L$230:$L$266)+SUMIF(Summary!$A$281:$A$317,$A1825,Summary!$L$281:$L$317))-AM1825,0)</f>
        <v>0</v>
      </c>
      <c r="AO1825" s="688">
        <f>IFERROR($H1825/SUMIF($A:$A,$A1825,$H:$H)*SUMIF(Summary!$A$230:$A$266,$A1825,Summary!$Q$230:$Q$266),0)</f>
        <v>0</v>
      </c>
      <c r="AP1825" s="688">
        <f>IFERROR($H1825/SUMIF($A:$A,$A1825,$H:$H)*(SUMIF(Summary!$A$230:$A$266,$A1825,Summary!$L$230:$L$266)+SUMIF(Summary!$A$281:$A$317,$A1825,Summary!$L$281:$L$317))-AO1825,0)</f>
        <v>0</v>
      </c>
      <c r="AQ1825" s="306"/>
      <c r="AR1825" s="688">
        <f t="shared" ca="1" si="422"/>
        <v>0</v>
      </c>
      <c r="AS1825" s="688">
        <f t="shared" ca="1" si="423"/>
        <v>0</v>
      </c>
    </row>
    <row r="1826" spans="1:45" x14ac:dyDescent="0.2">
      <c r="A1826" s="423">
        <v>3646</v>
      </c>
      <c r="B1826" s="424">
        <v>2</v>
      </c>
      <c r="C1826" s="425" t="s">
        <v>315</v>
      </c>
      <c r="D1826" s="422">
        <f t="shared" si="424"/>
        <v>7584</v>
      </c>
      <c r="E1826" s="422">
        <f t="shared" si="425"/>
        <v>10444</v>
      </c>
      <c r="F1826" s="422">
        <f t="shared" si="426"/>
        <v>476</v>
      </c>
      <c r="G1826" s="422">
        <f t="shared" si="427"/>
        <v>0</v>
      </c>
      <c r="H1826" s="22">
        <f t="shared" si="428"/>
        <v>18504</v>
      </c>
      <c r="I1826" s="116">
        <v>3387</v>
      </c>
      <c r="J1826" s="116">
        <v>4448</v>
      </c>
      <c r="K1826" s="116">
        <v>115</v>
      </c>
      <c r="L1826" s="116">
        <v>0</v>
      </c>
      <c r="M1826" s="22">
        <f t="shared" si="429"/>
        <v>7950</v>
      </c>
      <c r="N1826" s="116">
        <v>3099</v>
      </c>
      <c r="O1826" s="116">
        <v>4472</v>
      </c>
      <c r="P1826" s="116">
        <v>361</v>
      </c>
      <c r="Q1826" s="116">
        <v>0</v>
      </c>
      <c r="R1826" s="22">
        <f t="shared" si="430"/>
        <v>7932</v>
      </c>
      <c r="S1826" s="116">
        <v>1098</v>
      </c>
      <c r="T1826" s="116">
        <v>1524</v>
      </c>
      <c r="U1826" s="116">
        <v>0</v>
      </c>
      <c r="V1826" s="116">
        <v>0</v>
      </c>
      <c r="W1826" s="22">
        <f t="shared" si="431"/>
        <v>2622</v>
      </c>
      <c r="X1826" s="22">
        <f t="shared" si="432"/>
        <v>616.79999999999995</v>
      </c>
      <c r="Y1826" s="22">
        <f ca="1">OFFSET('Cost Study'!$B$7,'Operations Support'!$C1826,'Operations Support'!$B1826)*$H1826</f>
        <v>33122.160000000003</v>
      </c>
      <c r="Z1826" s="23">
        <f ca="1">Y1826*'Cost Study'!$B$31</f>
        <v>1849936.5591734427</v>
      </c>
      <c r="AA1826" s="23">
        <f ca="1">IF(A1826=10298,1.51,1)*IF($B1826&lt;3,$D1826*'Cost Study'!$B$32*OFFSET('Cost Study'!$B$7,'Operations Support'!$C1826,'Operations Support'!$B1826),0)</f>
        <v>1357.5360000000003</v>
      </c>
      <c r="AB1826" s="24">
        <f ca="1">AA1826*'Cost Study'!$B$31</f>
        <v>75821.005538107376</v>
      </c>
      <c r="AC1826" s="23">
        <f ca="1">Y1826*'Cost Study'!$B$31</f>
        <v>1849936.5591734427</v>
      </c>
      <c r="AD1826" s="24">
        <f ca="1">AA1826*'Cost Study'!$B$31</f>
        <v>75821.005538107376</v>
      </c>
      <c r="AE1826" s="377">
        <f t="shared" ca="1" si="433"/>
        <v>1925757.56471155</v>
      </c>
      <c r="AF1826" s="377">
        <f t="shared" ca="1" si="434"/>
        <v>1925757.56471155</v>
      </c>
      <c r="AH1826" s="688">
        <f>IFERROR($H1826/SUMIF($A:$A,$A1826,$H:$H)*SUMIF(Summary!$A$110:$A$186,$A1826,Summary!$P$110:$P$186),0)</f>
        <v>386657.94135889609</v>
      </c>
      <c r="AI1826" s="689">
        <f t="shared" ca="1" si="420"/>
        <v>1539099.6233526538</v>
      </c>
      <c r="AJ1826" s="688">
        <f>IFERROR(H1826/SUMIF(A:A,A1826,H:H)*SUMIF(Summary!$A$110:$A$186,'Operations Support'!A1826,Summary!$Q$110:$Q$186),0)</f>
        <v>387622.95180612872</v>
      </c>
      <c r="AK1826" s="688">
        <f t="shared" ca="1" si="421"/>
        <v>1538134.6129054213</v>
      </c>
      <c r="AM1826" s="688">
        <f>IFERROR($H1826/SUMIF($A:$A,$A1826,$H:$H)*SUMIF(Summary!$A$230:$A$266,$A1826,Summary!$P$230:$P$266),0)</f>
        <v>73156.222672619988</v>
      </c>
      <c r="AN1826" s="688">
        <f>IFERROR($H1826/SUMIF($A:$A,$A1826,$H:$H)*(SUMIF(Summary!$A$230:$A$266,$A1826,Summary!$L$230:$L$266)+SUMIF(Summary!$A$281:$A$317,$A1826,Summary!$L$281:$L$317))-AM1826,0)</f>
        <v>269745.51648266806</v>
      </c>
      <c r="AO1826" s="688">
        <f>IFERROR($H1826/SUMIF($A:$A,$A1826,$H:$H)*SUMIF(Summary!$A$230:$A$266,$A1826,Summary!$Q$230:$Q$266),0)</f>
        <v>73338.803997371913</v>
      </c>
      <c r="AP1826" s="688">
        <f>IFERROR($H1826/SUMIF($A:$A,$A1826,$H:$H)*(SUMIF(Summary!$A$230:$A$266,$A1826,Summary!$L$230:$L$266)+SUMIF(Summary!$A$281:$A$317,$A1826,Summary!$L$281:$L$317))-AO1826,0)</f>
        <v>269562.9351579161</v>
      </c>
      <c r="AQ1826" s="306"/>
      <c r="AR1826" s="688">
        <f t="shared" ca="1" si="422"/>
        <v>1808845.1398353218</v>
      </c>
      <c r="AS1826" s="688">
        <f t="shared" ca="1" si="423"/>
        <v>1807697.5480633373</v>
      </c>
    </row>
    <row r="1827" spans="1:45" x14ac:dyDescent="0.2">
      <c r="A1827" s="423">
        <v>3646</v>
      </c>
      <c r="B1827" s="424">
        <v>2</v>
      </c>
      <c r="C1827" s="425" t="s">
        <v>316</v>
      </c>
      <c r="D1827" s="422">
        <f t="shared" si="424"/>
        <v>0</v>
      </c>
      <c r="E1827" s="422">
        <f t="shared" si="425"/>
        <v>0</v>
      </c>
      <c r="F1827" s="422">
        <f t="shared" si="426"/>
        <v>0</v>
      </c>
      <c r="G1827" s="422">
        <f t="shared" si="427"/>
        <v>0</v>
      </c>
      <c r="H1827" s="22">
        <f t="shared" si="428"/>
        <v>0</v>
      </c>
      <c r="I1827" s="116">
        <v>0</v>
      </c>
      <c r="J1827" s="116">
        <v>0</v>
      </c>
      <c r="K1827" s="116">
        <v>0</v>
      </c>
      <c r="L1827" s="116">
        <v>0</v>
      </c>
      <c r="M1827" s="22">
        <f t="shared" si="429"/>
        <v>0</v>
      </c>
      <c r="N1827" s="116">
        <v>0</v>
      </c>
      <c r="O1827" s="116">
        <v>0</v>
      </c>
      <c r="P1827" s="116">
        <v>0</v>
      </c>
      <c r="Q1827" s="116">
        <v>0</v>
      </c>
      <c r="R1827" s="22">
        <f t="shared" si="430"/>
        <v>0</v>
      </c>
      <c r="S1827" s="116">
        <v>0</v>
      </c>
      <c r="T1827" s="116">
        <v>0</v>
      </c>
      <c r="U1827" s="116">
        <v>0</v>
      </c>
      <c r="V1827" s="116">
        <v>0</v>
      </c>
      <c r="W1827" s="22">
        <f t="shared" si="431"/>
        <v>0</v>
      </c>
      <c r="X1827" s="22">
        <f t="shared" si="432"/>
        <v>0</v>
      </c>
      <c r="Y1827" s="22">
        <f ca="1">OFFSET('Cost Study'!$B$7,'Operations Support'!$C1827,'Operations Support'!$B1827)*$H1827</f>
        <v>0</v>
      </c>
      <c r="Z1827" s="23">
        <f ca="1">Y1827*'Cost Study'!$B$31</f>
        <v>0</v>
      </c>
      <c r="AA1827" s="23">
        <f ca="1">IF(A1827=10298,1.51,1)*IF($B1827&lt;3,$D1827*'Cost Study'!$B$32*OFFSET('Cost Study'!$B$7,'Operations Support'!$C1827,'Operations Support'!$B1827),0)</f>
        <v>0</v>
      </c>
      <c r="AB1827" s="24">
        <f ca="1">AA1827*'Cost Study'!$B$31</f>
        <v>0</v>
      </c>
      <c r="AC1827" s="23">
        <f ca="1">Y1827*'Cost Study'!$B$31</f>
        <v>0</v>
      </c>
      <c r="AD1827" s="24">
        <f ca="1">AA1827*'Cost Study'!$B$31</f>
        <v>0</v>
      </c>
      <c r="AE1827" s="377">
        <f t="shared" ca="1" si="433"/>
        <v>0</v>
      </c>
      <c r="AF1827" s="377">
        <f t="shared" ca="1" si="434"/>
        <v>0</v>
      </c>
      <c r="AH1827" s="688">
        <f>IFERROR($H1827/SUMIF($A:$A,$A1827,$H:$H)*SUMIF(Summary!$A$110:$A$186,$A1827,Summary!$P$110:$P$186),0)</f>
        <v>0</v>
      </c>
      <c r="AI1827" s="689">
        <f t="shared" ca="1" si="420"/>
        <v>0</v>
      </c>
      <c r="AJ1827" s="688">
        <f>IFERROR(H1827/SUMIF(A:A,A1827,H:H)*SUMIF(Summary!$A$110:$A$186,'Operations Support'!A1827,Summary!$Q$110:$Q$186),0)</f>
        <v>0</v>
      </c>
      <c r="AK1827" s="688">
        <f t="shared" ca="1" si="421"/>
        <v>0</v>
      </c>
      <c r="AM1827" s="688">
        <f>IFERROR($H1827/SUMIF($A:$A,$A1827,$H:$H)*SUMIF(Summary!$A$230:$A$266,$A1827,Summary!$P$230:$P$266),0)</f>
        <v>0</v>
      </c>
      <c r="AN1827" s="688">
        <f>IFERROR($H1827/SUMIF($A:$A,$A1827,$H:$H)*(SUMIF(Summary!$A$230:$A$266,$A1827,Summary!$L$230:$L$266)+SUMIF(Summary!$A$281:$A$317,$A1827,Summary!$L$281:$L$317))-AM1827,0)</f>
        <v>0</v>
      </c>
      <c r="AO1827" s="688">
        <f>IFERROR($H1827/SUMIF($A:$A,$A1827,$H:$H)*SUMIF(Summary!$A$230:$A$266,$A1827,Summary!$Q$230:$Q$266),0)</f>
        <v>0</v>
      </c>
      <c r="AP1827" s="688">
        <f>IFERROR($H1827/SUMIF($A:$A,$A1827,$H:$H)*(SUMIF(Summary!$A$230:$A$266,$A1827,Summary!$L$230:$L$266)+SUMIF(Summary!$A$281:$A$317,$A1827,Summary!$L$281:$L$317))-AO1827,0)</f>
        <v>0</v>
      </c>
      <c r="AQ1827" s="306"/>
      <c r="AR1827" s="688">
        <f t="shared" ca="1" si="422"/>
        <v>0</v>
      </c>
      <c r="AS1827" s="688">
        <f t="shared" ca="1" si="423"/>
        <v>0</v>
      </c>
    </row>
    <row r="1828" spans="1:45" x14ac:dyDescent="0.2">
      <c r="A1828" s="423">
        <v>3646</v>
      </c>
      <c r="B1828" s="424">
        <v>2</v>
      </c>
      <c r="C1828" s="425" t="s">
        <v>317</v>
      </c>
      <c r="D1828" s="422">
        <f t="shared" si="424"/>
        <v>144</v>
      </c>
      <c r="E1828" s="422">
        <f t="shared" si="425"/>
        <v>576</v>
      </c>
      <c r="F1828" s="422">
        <f t="shared" si="426"/>
        <v>0</v>
      </c>
      <c r="G1828" s="422">
        <f t="shared" si="427"/>
        <v>0</v>
      </c>
      <c r="H1828" s="22">
        <f t="shared" si="428"/>
        <v>720</v>
      </c>
      <c r="I1828" s="116">
        <v>90</v>
      </c>
      <c r="J1828" s="116">
        <v>300</v>
      </c>
      <c r="K1828" s="116">
        <v>0</v>
      </c>
      <c r="L1828" s="116">
        <v>0</v>
      </c>
      <c r="M1828" s="22">
        <f t="shared" si="429"/>
        <v>390</v>
      </c>
      <c r="N1828" s="116">
        <v>54</v>
      </c>
      <c r="O1828" s="116">
        <v>276</v>
      </c>
      <c r="P1828" s="116">
        <v>0</v>
      </c>
      <c r="Q1828" s="116">
        <v>0</v>
      </c>
      <c r="R1828" s="22">
        <f t="shared" si="430"/>
        <v>330</v>
      </c>
      <c r="S1828" s="116">
        <v>0</v>
      </c>
      <c r="T1828" s="116">
        <v>0</v>
      </c>
      <c r="U1828" s="116">
        <v>0</v>
      </c>
      <c r="V1828" s="116">
        <v>0</v>
      </c>
      <c r="W1828" s="22">
        <f t="shared" si="431"/>
        <v>0</v>
      </c>
      <c r="X1828" s="22">
        <f t="shared" si="432"/>
        <v>24</v>
      </c>
      <c r="Y1828" s="22">
        <f ca="1">OFFSET('Cost Study'!$B$7,'Operations Support'!$C1828,'Operations Support'!$B1828)*$H1828</f>
        <v>1576.8</v>
      </c>
      <c r="Z1828" s="23">
        <f ca="1">Y1828*'Cost Study'!$B$31</f>
        <v>88067.323100446461</v>
      </c>
      <c r="AA1828" s="23">
        <f ca="1">IF(A1828=10298,1.51,1)*IF($B1828&lt;3,$D1828*'Cost Study'!$B$32*OFFSET('Cost Study'!$B$7,'Operations Support'!$C1828,'Operations Support'!$B1828),0)</f>
        <v>31.536000000000001</v>
      </c>
      <c r="AB1828" s="24">
        <f ca="1">AA1828*'Cost Study'!$B$31</f>
        <v>1761.3464620089294</v>
      </c>
      <c r="AC1828" s="23">
        <f ca="1">Y1828*'Cost Study'!$B$31</f>
        <v>88067.323100446461</v>
      </c>
      <c r="AD1828" s="24">
        <f ca="1">AA1828*'Cost Study'!$B$31</f>
        <v>1761.3464620089294</v>
      </c>
      <c r="AE1828" s="377">
        <f t="shared" ca="1" si="433"/>
        <v>89828.669562455398</v>
      </c>
      <c r="AF1828" s="377">
        <f t="shared" ca="1" si="434"/>
        <v>89828.669562455398</v>
      </c>
      <c r="AH1828" s="688">
        <f>IFERROR($H1828/SUMIF($A:$A,$A1828,$H:$H)*SUMIF(Summary!$A$110:$A$186,$A1828,Summary!$P$110:$P$186),0)</f>
        <v>15045.05608400374</v>
      </c>
      <c r="AI1828" s="689">
        <f t="shared" ca="1" si="420"/>
        <v>74783.613478451662</v>
      </c>
      <c r="AJ1828" s="688">
        <f>IFERROR(H1828/SUMIF(A:A,A1828,H:H)*SUMIF(Summary!$A$110:$A$186,'Operations Support'!A1828,Summary!$Q$110:$Q$186),0)</f>
        <v>15082.605128643141</v>
      </c>
      <c r="AK1828" s="688">
        <f t="shared" ca="1" si="421"/>
        <v>74746.064433812251</v>
      </c>
      <c r="AM1828" s="688">
        <f>IFERROR($H1828/SUMIF($A:$A,$A1828,$H:$H)*SUMIF(Summary!$A$230:$A$266,$A1828,Summary!$P$230:$P$266),0)</f>
        <v>2846.5456292848248</v>
      </c>
      <c r="AN1828" s="688">
        <f>IFERROR($H1828/SUMIF($A:$A,$A1828,$H:$H)*(SUMIF(Summary!$A$230:$A$266,$A1828,Summary!$L$230:$L$266)+SUMIF(Summary!$A$281:$A$317,$A1828,Summary!$L$281:$L$317))-AM1828,0)</f>
        <v>10495.934493489029</v>
      </c>
      <c r="AO1828" s="688">
        <f>IFERROR($H1828/SUMIF($A:$A,$A1828,$H:$H)*SUMIF(Summary!$A$230:$A$266,$A1828,Summary!$Q$230:$Q$266),0)</f>
        <v>2853.6499609872344</v>
      </c>
      <c r="AP1828" s="688">
        <f>IFERROR($H1828/SUMIF($A:$A,$A1828,$H:$H)*(SUMIF(Summary!$A$230:$A$266,$A1828,Summary!$L$230:$L$266)+SUMIF(Summary!$A$281:$A$317,$A1828,Summary!$L$281:$L$317))-AO1828,0)</f>
        <v>10488.83016178662</v>
      </c>
      <c r="AQ1828" s="306"/>
      <c r="AR1828" s="688">
        <f t="shared" ca="1" si="422"/>
        <v>85279.547971940687</v>
      </c>
      <c r="AS1828" s="688">
        <f t="shared" ca="1" si="423"/>
        <v>85234.894595598875</v>
      </c>
    </row>
    <row r="1829" spans="1:45" x14ac:dyDescent="0.2">
      <c r="A1829" s="423">
        <v>3646</v>
      </c>
      <c r="B1829" s="424">
        <v>2</v>
      </c>
      <c r="C1829" s="425" t="s">
        <v>318</v>
      </c>
      <c r="D1829" s="422">
        <f t="shared" si="424"/>
        <v>363</v>
      </c>
      <c r="E1829" s="422">
        <f t="shared" si="425"/>
        <v>48</v>
      </c>
      <c r="F1829" s="422">
        <f t="shared" si="426"/>
        <v>0</v>
      </c>
      <c r="G1829" s="422">
        <f t="shared" si="427"/>
        <v>0</v>
      </c>
      <c r="H1829" s="22">
        <f t="shared" si="428"/>
        <v>411</v>
      </c>
      <c r="I1829" s="116">
        <v>105</v>
      </c>
      <c r="J1829" s="116">
        <v>0</v>
      </c>
      <c r="K1829" s="116">
        <v>0</v>
      </c>
      <c r="L1829" s="116">
        <v>0</v>
      </c>
      <c r="M1829" s="22">
        <f t="shared" si="429"/>
        <v>105</v>
      </c>
      <c r="N1829" s="116">
        <v>258</v>
      </c>
      <c r="O1829" s="116">
        <v>0</v>
      </c>
      <c r="P1829" s="116">
        <v>0</v>
      </c>
      <c r="Q1829" s="116">
        <v>0</v>
      </c>
      <c r="R1829" s="22">
        <f t="shared" si="430"/>
        <v>258</v>
      </c>
      <c r="S1829" s="116">
        <v>0</v>
      </c>
      <c r="T1829" s="116">
        <v>48</v>
      </c>
      <c r="U1829" s="116">
        <v>0</v>
      </c>
      <c r="V1829" s="116">
        <v>0</v>
      </c>
      <c r="W1829" s="22">
        <f t="shared" si="431"/>
        <v>48</v>
      </c>
      <c r="X1829" s="22">
        <f t="shared" si="432"/>
        <v>13.7</v>
      </c>
      <c r="Y1829" s="22">
        <f ca="1">OFFSET('Cost Study'!$B$7,'Operations Support'!$C1829,'Operations Support'!$B1829)*$H1829</f>
        <v>941.19</v>
      </c>
      <c r="Z1829" s="23">
        <f ca="1">Y1829*'Cost Study'!$B$31</f>
        <v>52567.277922951049</v>
      </c>
      <c r="AA1829" s="23">
        <f ca="1">IF(A1829=10298,1.51,1)*IF($B1829&lt;3,$D1829*'Cost Study'!$B$32*OFFSET('Cost Study'!$B$7,'Operations Support'!$C1829,'Operations Support'!$B1829),0)</f>
        <v>83.12700000000001</v>
      </c>
      <c r="AB1829" s="24">
        <f ca="1">AA1829*'Cost Study'!$B$31</f>
        <v>4642.8033785964071</v>
      </c>
      <c r="AC1829" s="23">
        <f ca="1">Y1829*'Cost Study'!$B$31</f>
        <v>52567.277922951049</v>
      </c>
      <c r="AD1829" s="24">
        <f ca="1">AA1829*'Cost Study'!$B$31</f>
        <v>4642.8033785964071</v>
      </c>
      <c r="AE1829" s="377">
        <f t="shared" ca="1" si="433"/>
        <v>57210.081301547456</v>
      </c>
      <c r="AF1829" s="377">
        <f t="shared" ca="1" si="434"/>
        <v>57210.081301547456</v>
      </c>
      <c r="AH1829" s="688">
        <f>IFERROR($H1829/SUMIF($A:$A,$A1829,$H:$H)*SUMIF(Summary!$A$110:$A$186,$A1829,Summary!$P$110:$P$186),0)</f>
        <v>8588.2195146188005</v>
      </c>
      <c r="AI1829" s="689">
        <f t="shared" ca="1" si="420"/>
        <v>48621.861786928654</v>
      </c>
      <c r="AJ1829" s="688">
        <f>IFERROR(H1829/SUMIF(A:A,A1829,H:H)*SUMIF(Summary!$A$110:$A$186,'Operations Support'!A1829,Summary!$Q$110:$Q$186),0)</f>
        <v>8609.653760933792</v>
      </c>
      <c r="AK1829" s="688">
        <f t="shared" ca="1" si="421"/>
        <v>48600.427540613666</v>
      </c>
      <c r="AM1829" s="688">
        <f>IFERROR($H1829/SUMIF($A:$A,$A1829,$H:$H)*SUMIF(Summary!$A$230:$A$266,$A1829,Summary!$P$230:$P$266),0)</f>
        <v>1624.9031300500874</v>
      </c>
      <c r="AN1829" s="688">
        <f>IFERROR($H1829/SUMIF($A:$A,$A1829,$H:$H)*(SUMIF(Summary!$A$230:$A$266,$A1829,Summary!$L$230:$L$266)+SUMIF(Summary!$A$281:$A$317,$A1829,Summary!$L$281:$L$317))-AM1829,0)</f>
        <v>5991.4292733666534</v>
      </c>
      <c r="AO1829" s="688">
        <f>IFERROR($H1829/SUMIF($A:$A,$A1829,$H:$H)*SUMIF(Summary!$A$230:$A$266,$A1829,Summary!$Q$230:$Q$266),0)</f>
        <v>1628.9585193968794</v>
      </c>
      <c r="AP1829" s="688">
        <f>IFERROR($H1829/SUMIF($A:$A,$A1829,$H:$H)*(SUMIF(Summary!$A$230:$A$266,$A1829,Summary!$L$230:$L$266)+SUMIF(Summary!$A$281:$A$317,$A1829,Summary!$L$281:$L$317))-AO1829,0)</f>
        <v>5987.3738840198612</v>
      </c>
      <c r="AQ1829" s="306"/>
      <c r="AR1829" s="688">
        <f t="shared" ca="1" si="422"/>
        <v>54613.291060295305</v>
      </c>
      <c r="AS1829" s="688">
        <f t="shared" ca="1" si="423"/>
        <v>54587.80142463353</v>
      </c>
    </row>
    <row r="1830" spans="1:45" x14ac:dyDescent="0.2">
      <c r="A1830" s="423">
        <v>3646</v>
      </c>
      <c r="B1830" s="424">
        <v>2</v>
      </c>
      <c r="C1830" s="425" t="s">
        <v>319</v>
      </c>
      <c r="D1830" s="422">
        <f t="shared" si="424"/>
        <v>4200</v>
      </c>
      <c r="E1830" s="422">
        <f t="shared" si="425"/>
        <v>22526</v>
      </c>
      <c r="F1830" s="422">
        <f t="shared" si="426"/>
        <v>369</v>
      </c>
      <c r="G1830" s="422">
        <f t="shared" si="427"/>
        <v>0</v>
      </c>
      <c r="H1830" s="22">
        <f t="shared" si="428"/>
        <v>27095</v>
      </c>
      <c r="I1830" s="116">
        <v>2037</v>
      </c>
      <c r="J1830" s="116">
        <v>10768</v>
      </c>
      <c r="K1830" s="116">
        <v>130</v>
      </c>
      <c r="L1830" s="116">
        <v>0</v>
      </c>
      <c r="M1830" s="22">
        <f t="shared" si="429"/>
        <v>12935</v>
      </c>
      <c r="N1830" s="116">
        <v>1801</v>
      </c>
      <c r="O1830" s="116">
        <v>10666</v>
      </c>
      <c r="P1830" s="116">
        <v>239</v>
      </c>
      <c r="Q1830" s="116">
        <v>0</v>
      </c>
      <c r="R1830" s="22">
        <f t="shared" si="430"/>
        <v>12706</v>
      </c>
      <c r="S1830" s="116">
        <v>362</v>
      </c>
      <c r="T1830" s="116">
        <v>1092</v>
      </c>
      <c r="U1830" s="116">
        <v>0</v>
      </c>
      <c r="V1830" s="116">
        <v>0</v>
      </c>
      <c r="W1830" s="22">
        <f t="shared" si="431"/>
        <v>1454</v>
      </c>
      <c r="X1830" s="22">
        <f t="shared" si="432"/>
        <v>903.16666666666663</v>
      </c>
      <c r="Y1830" s="22">
        <f ca="1">OFFSET('Cost Study'!$B$7,'Operations Support'!$C1830,'Operations Support'!$B1830)*$H1830</f>
        <v>55273.8</v>
      </c>
      <c r="Z1830" s="23">
        <f ca="1">Y1830*'Cost Study'!$B$31</f>
        <v>3087148.4041029033</v>
      </c>
      <c r="AA1830" s="23">
        <f ca="1">IF(A1830=10298,1.51,1)*IF($B1830&lt;3,$D1830*'Cost Study'!$B$32*OFFSET('Cost Study'!$B$7,'Operations Support'!$C1830,'Operations Support'!$B1830),0)</f>
        <v>856.80000000000007</v>
      </c>
      <c r="AB1830" s="24">
        <f ca="1">AA1830*'Cost Study'!$B$31</f>
        <v>47853.933556863609</v>
      </c>
      <c r="AC1830" s="23">
        <f ca="1">Y1830*'Cost Study'!$B$31</f>
        <v>3087148.4041029033</v>
      </c>
      <c r="AD1830" s="24">
        <f ca="1">AA1830*'Cost Study'!$B$31</f>
        <v>47853.933556863609</v>
      </c>
      <c r="AE1830" s="377">
        <f t="shared" ca="1" si="433"/>
        <v>3135002.3376597669</v>
      </c>
      <c r="AF1830" s="377">
        <f t="shared" ca="1" si="434"/>
        <v>3135002.3376597669</v>
      </c>
      <c r="AH1830" s="688">
        <f>IFERROR($H1830/SUMIF($A:$A,$A1830,$H:$H)*SUMIF(Summary!$A$110:$A$186,$A1830,Summary!$P$110:$P$186),0)</f>
        <v>566174.71471677953</v>
      </c>
      <c r="AI1830" s="689">
        <f t="shared" ca="1" si="420"/>
        <v>2568827.6229429874</v>
      </c>
      <c r="AJ1830" s="688">
        <f>IFERROR(H1830/SUMIF(A:A,A1830,H:H)*SUMIF(Summary!$A$110:$A$186,'Operations Support'!A1830,Summary!$Q$110:$Q$186),0)</f>
        <v>567587.75827859156</v>
      </c>
      <c r="AK1830" s="688">
        <f t="shared" ca="1" si="421"/>
        <v>2567414.5793811753</v>
      </c>
      <c r="AM1830" s="688">
        <f>IFERROR($H1830/SUMIF($A:$A,$A1830,$H:$H)*SUMIF(Summary!$A$230:$A$266,$A1830,Summary!$P$230:$P$266),0)</f>
        <v>107121.04697982267</v>
      </c>
      <c r="AN1830" s="688">
        <f>IFERROR($H1830/SUMIF($A:$A,$A1830,$H:$H)*(SUMIF(Summary!$A$230:$A$266,$A1830,Summary!$L$230:$L$266)+SUMIF(Summary!$A$281:$A$317,$A1830,Summary!$L$281:$L$317))-AM1830,0)</f>
        <v>394982.42375150725</v>
      </c>
      <c r="AO1830" s="688">
        <f>IFERROR($H1830/SUMIF($A:$A,$A1830,$H:$H)*SUMIF(Summary!$A$230:$A$266,$A1830,Summary!$Q$230:$Q$266),0)</f>
        <v>107388.39679576266</v>
      </c>
      <c r="AP1830" s="688">
        <f>IFERROR($H1830/SUMIF($A:$A,$A1830,$H:$H)*(SUMIF(Summary!$A$230:$A$266,$A1830,Summary!$L$230:$L$266)+SUMIF(Summary!$A$281:$A$317,$A1830,Summary!$L$281:$L$317))-AO1830,0)</f>
        <v>394715.07393556728</v>
      </c>
      <c r="AQ1830" s="306"/>
      <c r="AR1830" s="688">
        <f t="shared" ca="1" si="422"/>
        <v>2963810.0466944948</v>
      </c>
      <c r="AS1830" s="688">
        <f t="shared" ca="1" si="423"/>
        <v>2962129.6533167427</v>
      </c>
    </row>
    <row r="1831" spans="1:45" x14ac:dyDescent="0.2">
      <c r="A1831" s="423">
        <v>3646</v>
      </c>
      <c r="B1831" s="424">
        <v>2</v>
      </c>
      <c r="C1831" s="425" t="s">
        <v>320</v>
      </c>
      <c r="D1831" s="422">
        <f t="shared" si="424"/>
        <v>0</v>
      </c>
      <c r="E1831" s="422">
        <f t="shared" si="425"/>
        <v>0</v>
      </c>
      <c r="F1831" s="422">
        <f t="shared" si="426"/>
        <v>0</v>
      </c>
      <c r="G1831" s="422">
        <f t="shared" si="427"/>
        <v>0</v>
      </c>
      <c r="H1831" s="22">
        <f t="shared" si="428"/>
        <v>0</v>
      </c>
      <c r="I1831" s="116">
        <v>0</v>
      </c>
      <c r="J1831" s="116">
        <v>0</v>
      </c>
      <c r="K1831" s="116">
        <v>0</v>
      </c>
      <c r="L1831" s="116">
        <v>0</v>
      </c>
      <c r="M1831" s="22">
        <f t="shared" si="429"/>
        <v>0</v>
      </c>
      <c r="N1831" s="116">
        <v>0</v>
      </c>
      <c r="O1831" s="116">
        <v>0</v>
      </c>
      <c r="P1831" s="116">
        <v>0</v>
      </c>
      <c r="Q1831" s="116">
        <v>0</v>
      </c>
      <c r="R1831" s="22">
        <f t="shared" si="430"/>
        <v>0</v>
      </c>
      <c r="S1831" s="116">
        <v>0</v>
      </c>
      <c r="T1831" s="116">
        <v>0</v>
      </c>
      <c r="U1831" s="116">
        <v>0</v>
      </c>
      <c r="V1831" s="116">
        <v>0</v>
      </c>
      <c r="W1831" s="22">
        <f t="shared" si="431"/>
        <v>0</v>
      </c>
      <c r="X1831" s="22">
        <f t="shared" si="432"/>
        <v>0</v>
      </c>
      <c r="Y1831" s="22">
        <f ca="1">OFFSET('Cost Study'!$B$7,'Operations Support'!$C1831,'Operations Support'!$B1831)*$H1831</f>
        <v>0</v>
      </c>
      <c r="Z1831" s="23">
        <f ca="1">Y1831*'Cost Study'!$B$31</f>
        <v>0</v>
      </c>
      <c r="AA1831" s="23">
        <f ca="1">IF(A1831=10298,1.51,1)*IF($B1831&lt;3,$D1831*'Cost Study'!$B$32*OFFSET('Cost Study'!$B$7,'Operations Support'!$C1831,'Operations Support'!$B1831),0)</f>
        <v>0</v>
      </c>
      <c r="AB1831" s="24">
        <f ca="1">AA1831*'Cost Study'!$B$31</f>
        <v>0</v>
      </c>
      <c r="AC1831" s="23">
        <f ca="1">Y1831*'Cost Study'!$B$31</f>
        <v>0</v>
      </c>
      <c r="AD1831" s="24">
        <f ca="1">AA1831*'Cost Study'!$B$31</f>
        <v>0</v>
      </c>
      <c r="AE1831" s="377">
        <f t="shared" ca="1" si="433"/>
        <v>0</v>
      </c>
      <c r="AF1831" s="377">
        <f t="shared" ca="1" si="434"/>
        <v>0</v>
      </c>
      <c r="AH1831" s="688">
        <f>IFERROR($H1831/SUMIF($A:$A,$A1831,$H:$H)*SUMIF(Summary!$A$110:$A$186,$A1831,Summary!$P$110:$P$186),0)</f>
        <v>0</v>
      </c>
      <c r="AI1831" s="689">
        <f t="shared" ca="1" si="420"/>
        <v>0</v>
      </c>
      <c r="AJ1831" s="688">
        <f>IFERROR(H1831/SUMIF(A:A,A1831,H:H)*SUMIF(Summary!$A$110:$A$186,'Operations Support'!A1831,Summary!$Q$110:$Q$186),0)</f>
        <v>0</v>
      </c>
      <c r="AK1831" s="688">
        <f t="shared" ca="1" si="421"/>
        <v>0</v>
      </c>
      <c r="AM1831" s="688">
        <f>IFERROR($H1831/SUMIF($A:$A,$A1831,$H:$H)*SUMIF(Summary!$A$230:$A$266,$A1831,Summary!$P$230:$P$266),0)</f>
        <v>0</v>
      </c>
      <c r="AN1831" s="688">
        <f>IFERROR($H1831/SUMIF($A:$A,$A1831,$H:$H)*(SUMIF(Summary!$A$230:$A$266,$A1831,Summary!$L$230:$L$266)+SUMIF(Summary!$A$281:$A$317,$A1831,Summary!$L$281:$L$317))-AM1831,0)</f>
        <v>0</v>
      </c>
      <c r="AO1831" s="688">
        <f>IFERROR($H1831/SUMIF($A:$A,$A1831,$H:$H)*SUMIF(Summary!$A$230:$A$266,$A1831,Summary!$Q$230:$Q$266),0)</f>
        <v>0</v>
      </c>
      <c r="AP1831" s="688">
        <f>IFERROR($H1831/SUMIF($A:$A,$A1831,$H:$H)*(SUMIF(Summary!$A$230:$A$266,$A1831,Summary!$L$230:$L$266)+SUMIF(Summary!$A$281:$A$317,$A1831,Summary!$L$281:$L$317))-AO1831,0)</f>
        <v>0</v>
      </c>
      <c r="AQ1831" s="306"/>
      <c r="AR1831" s="688">
        <f t="shared" ca="1" si="422"/>
        <v>0</v>
      </c>
      <c r="AS1831" s="688">
        <f t="shared" ca="1" si="423"/>
        <v>0</v>
      </c>
    </row>
    <row r="1832" spans="1:45" x14ac:dyDescent="0.2">
      <c r="A1832" s="423">
        <v>3646</v>
      </c>
      <c r="B1832" s="424">
        <v>3</v>
      </c>
      <c r="C1832" s="425" t="s">
        <v>300</v>
      </c>
      <c r="D1832" s="422">
        <f t="shared" si="424"/>
        <v>3816</v>
      </c>
      <c r="E1832" s="422">
        <f t="shared" si="425"/>
        <v>1550</v>
      </c>
      <c r="F1832" s="422">
        <f t="shared" si="426"/>
        <v>91</v>
      </c>
      <c r="G1832" s="422">
        <f t="shared" si="427"/>
        <v>0</v>
      </c>
      <c r="H1832" s="22">
        <f t="shared" si="428"/>
        <v>5457</v>
      </c>
      <c r="I1832" s="116">
        <v>1450</v>
      </c>
      <c r="J1832" s="116">
        <v>690</v>
      </c>
      <c r="K1832" s="116">
        <v>61</v>
      </c>
      <c r="L1832" s="116">
        <v>0</v>
      </c>
      <c r="M1832" s="22">
        <f t="shared" si="429"/>
        <v>2201</v>
      </c>
      <c r="N1832" s="116">
        <v>1773</v>
      </c>
      <c r="O1832" s="116">
        <v>809</v>
      </c>
      <c r="P1832" s="116">
        <v>30</v>
      </c>
      <c r="Q1832" s="116">
        <v>0</v>
      </c>
      <c r="R1832" s="22">
        <f t="shared" si="430"/>
        <v>2612</v>
      </c>
      <c r="S1832" s="116">
        <v>593</v>
      </c>
      <c r="T1832" s="116">
        <v>51</v>
      </c>
      <c r="U1832" s="116">
        <v>0</v>
      </c>
      <c r="V1832" s="116">
        <v>0</v>
      </c>
      <c r="W1832" s="22">
        <f t="shared" si="431"/>
        <v>644</v>
      </c>
      <c r="X1832" s="22">
        <f t="shared" si="432"/>
        <v>227.375</v>
      </c>
      <c r="Y1832" s="22">
        <f ca="1">OFFSET('Cost Study'!$B$7,'Operations Support'!$C1832,'Operations Support'!$B1832)*$H1832</f>
        <v>23465.1</v>
      </c>
      <c r="Z1832" s="23">
        <f ca="1">Y1832*'Cost Study'!$B$31</f>
        <v>1310571.120804342</v>
      </c>
      <c r="AA1832" s="23">
        <f ca="1">IF(A1832=10298,1.51,1)*IF($B1832&lt;3,$D1832*'Cost Study'!$B$32*OFFSET('Cost Study'!$B$7,'Operations Support'!$C1832,'Operations Support'!$B1832),0)</f>
        <v>0</v>
      </c>
      <c r="AB1832" s="24">
        <f ca="1">AA1832*'Cost Study'!$B$31</f>
        <v>0</v>
      </c>
      <c r="AC1832" s="23">
        <f ca="1">Y1832*'Cost Study'!$B$31</f>
        <v>1310571.120804342</v>
      </c>
      <c r="AD1832" s="24">
        <f ca="1">AA1832*'Cost Study'!$B$31</f>
        <v>0</v>
      </c>
      <c r="AE1832" s="377">
        <f t="shared" ca="1" si="433"/>
        <v>1310571.120804342</v>
      </c>
      <c r="AF1832" s="377">
        <f t="shared" ca="1" si="434"/>
        <v>1310571.120804342</v>
      </c>
      <c r="AH1832" s="688">
        <f>IFERROR($H1832/SUMIF($A:$A,$A1832,$H:$H)*SUMIF(Summary!$A$110:$A$186,$A1832,Summary!$P$110:$P$186),0)</f>
        <v>114028.98757001167</v>
      </c>
      <c r="AI1832" s="689">
        <f t="shared" ca="1" si="420"/>
        <v>1196542.1332343302</v>
      </c>
      <c r="AJ1832" s="688">
        <f>IFERROR(H1832/SUMIF(A:A,A1832,H:H)*SUMIF(Summary!$A$110:$A$186,'Operations Support'!A1832,Summary!$Q$110:$Q$186),0)</f>
        <v>114313.5780375078</v>
      </c>
      <c r="AK1832" s="688">
        <f t="shared" ca="1" si="421"/>
        <v>1196257.5427668341</v>
      </c>
      <c r="AM1832" s="688">
        <f>IFERROR($H1832/SUMIF($A:$A,$A1832,$H:$H)*SUMIF(Summary!$A$230:$A$266,$A1832,Summary!$P$230:$P$266),0)</f>
        <v>21574.443748621234</v>
      </c>
      <c r="AN1832" s="688">
        <f>IFERROR($H1832/SUMIF($A:$A,$A1832,$H:$H)*(SUMIF(Summary!$A$230:$A$266,$A1832,Summary!$L$230:$L$266)+SUMIF(Summary!$A$281:$A$317,$A1832,Summary!$L$281:$L$317))-AM1832,0)</f>
        <v>79550.436848568934</v>
      </c>
      <c r="AO1832" s="688">
        <f>IFERROR($H1832/SUMIF($A:$A,$A1832,$H:$H)*SUMIF(Summary!$A$230:$A$266,$A1832,Summary!$Q$230:$Q$266),0)</f>
        <v>21628.288662649076</v>
      </c>
      <c r="AP1832" s="688">
        <f>IFERROR($H1832/SUMIF($A:$A,$A1832,$H:$H)*(SUMIF(Summary!$A$230:$A$266,$A1832,Summary!$L$230:$L$266)+SUMIF(Summary!$A$281:$A$317,$A1832,Summary!$L$281:$L$317))-AO1832,0)</f>
        <v>79496.59193454108</v>
      </c>
      <c r="AQ1832" s="306"/>
      <c r="AR1832" s="688">
        <f t="shared" ca="1" si="422"/>
        <v>1276092.5700828992</v>
      </c>
      <c r="AS1832" s="688">
        <f t="shared" ca="1" si="423"/>
        <v>1275754.1347013752</v>
      </c>
    </row>
    <row r="1833" spans="1:45" x14ac:dyDescent="0.2">
      <c r="A1833" s="423">
        <v>3646</v>
      </c>
      <c r="B1833" s="424">
        <v>3</v>
      </c>
      <c r="C1833" s="425" t="s">
        <v>301</v>
      </c>
      <c r="D1833" s="422">
        <f t="shared" si="424"/>
        <v>3712</v>
      </c>
      <c r="E1833" s="422">
        <f t="shared" si="425"/>
        <v>2448</v>
      </c>
      <c r="F1833" s="422">
        <f t="shared" si="426"/>
        <v>0</v>
      </c>
      <c r="G1833" s="422">
        <f t="shared" si="427"/>
        <v>0</v>
      </c>
      <c r="H1833" s="22">
        <f t="shared" si="428"/>
        <v>6160</v>
      </c>
      <c r="I1833" s="116">
        <v>1504</v>
      </c>
      <c r="J1833" s="116">
        <v>1171</v>
      </c>
      <c r="K1833" s="116">
        <v>0</v>
      </c>
      <c r="L1833" s="116">
        <v>0</v>
      </c>
      <c r="M1833" s="22">
        <f t="shared" si="429"/>
        <v>2675</v>
      </c>
      <c r="N1833" s="116">
        <v>1804</v>
      </c>
      <c r="O1833" s="116">
        <v>1199</v>
      </c>
      <c r="P1833" s="116">
        <v>0</v>
      </c>
      <c r="Q1833" s="116">
        <v>0</v>
      </c>
      <c r="R1833" s="22">
        <f t="shared" si="430"/>
        <v>3003</v>
      </c>
      <c r="S1833" s="116">
        <v>404</v>
      </c>
      <c r="T1833" s="116">
        <v>78</v>
      </c>
      <c r="U1833" s="116">
        <v>0</v>
      </c>
      <c r="V1833" s="116">
        <v>0</v>
      </c>
      <c r="W1833" s="22">
        <f t="shared" si="431"/>
        <v>482</v>
      </c>
      <c r="X1833" s="22">
        <f t="shared" si="432"/>
        <v>256.66666666666669</v>
      </c>
      <c r="Y1833" s="22">
        <f ca="1">OFFSET('Cost Study'!$B$7,'Operations Support'!$C1833,'Operations Support'!$B1833)*$H1833</f>
        <v>45152.800000000003</v>
      </c>
      <c r="Z1833" s="23">
        <f ca="1">Y1833*'Cost Study'!$B$31</f>
        <v>2521871.0213659559</v>
      </c>
      <c r="AA1833" s="23">
        <f ca="1">IF(A1833=10298,1.51,1)*IF($B1833&lt;3,$D1833*'Cost Study'!$B$32*OFFSET('Cost Study'!$B$7,'Operations Support'!$C1833,'Operations Support'!$B1833),0)</f>
        <v>0</v>
      </c>
      <c r="AB1833" s="24">
        <f ca="1">AA1833*'Cost Study'!$B$31</f>
        <v>0</v>
      </c>
      <c r="AC1833" s="23">
        <f ca="1">Y1833*'Cost Study'!$B$31</f>
        <v>2521871.0213659559</v>
      </c>
      <c r="AD1833" s="24">
        <f ca="1">AA1833*'Cost Study'!$B$31</f>
        <v>0</v>
      </c>
      <c r="AE1833" s="377">
        <f t="shared" ca="1" si="433"/>
        <v>2521871.0213659559</v>
      </c>
      <c r="AF1833" s="377">
        <f t="shared" ca="1" si="434"/>
        <v>2521871.0213659559</v>
      </c>
      <c r="AH1833" s="688">
        <f>IFERROR($H1833/SUMIF($A:$A,$A1833,$H:$H)*SUMIF(Summary!$A$110:$A$186,$A1833,Summary!$P$110:$P$186),0)</f>
        <v>128718.81316314309</v>
      </c>
      <c r="AI1833" s="689">
        <f t="shared" ca="1" si="420"/>
        <v>2393152.2082028128</v>
      </c>
      <c r="AJ1833" s="688">
        <f>IFERROR(H1833/SUMIF(A:A,A1833,H:H)*SUMIF(Summary!$A$110:$A$186,'Operations Support'!A1833,Summary!$Q$110:$Q$186),0)</f>
        <v>129040.06610061352</v>
      </c>
      <c r="AK1833" s="688">
        <f t="shared" ca="1" si="421"/>
        <v>2392830.9552653423</v>
      </c>
      <c r="AM1833" s="688">
        <f>IFERROR($H1833/SUMIF($A:$A,$A1833,$H:$H)*SUMIF(Summary!$A$230:$A$266,$A1833,Summary!$P$230:$P$266),0)</f>
        <v>24353.779272770164</v>
      </c>
      <c r="AN1833" s="688">
        <f>IFERROR($H1833/SUMIF($A:$A,$A1833,$H:$H)*(SUMIF(Summary!$A$230:$A$266,$A1833,Summary!$L$230:$L$266)+SUMIF(Summary!$A$281:$A$317,$A1833,Summary!$L$281:$L$317))-AM1833,0)</f>
        <v>89798.550666517243</v>
      </c>
      <c r="AO1833" s="688">
        <f>IFERROR($H1833/SUMIF($A:$A,$A1833,$H:$H)*SUMIF(Summary!$A$230:$A$266,$A1833,Summary!$Q$230:$Q$266),0)</f>
        <v>24414.560777335224</v>
      </c>
      <c r="AP1833" s="688">
        <f>IFERROR($H1833/SUMIF($A:$A,$A1833,$H:$H)*(SUMIF(Summary!$A$230:$A$266,$A1833,Summary!$L$230:$L$266)+SUMIF(Summary!$A$281:$A$317,$A1833,Summary!$L$281:$L$317))-AO1833,0)</f>
        <v>89737.769161952179</v>
      </c>
      <c r="AQ1833" s="306"/>
      <c r="AR1833" s="688">
        <f t="shared" ca="1" si="422"/>
        <v>2482950.7588693299</v>
      </c>
      <c r="AS1833" s="688">
        <f t="shared" ca="1" si="423"/>
        <v>2482568.7244272945</v>
      </c>
    </row>
    <row r="1834" spans="1:45" x14ac:dyDescent="0.2">
      <c r="A1834" s="423">
        <v>3646</v>
      </c>
      <c r="B1834" s="424">
        <v>3</v>
      </c>
      <c r="C1834" s="425" t="s">
        <v>302</v>
      </c>
      <c r="D1834" s="422">
        <f t="shared" si="424"/>
        <v>1380</v>
      </c>
      <c r="E1834" s="422">
        <f t="shared" si="425"/>
        <v>241</v>
      </c>
      <c r="F1834" s="422">
        <f t="shared" si="426"/>
        <v>0</v>
      </c>
      <c r="G1834" s="422">
        <f t="shared" si="427"/>
        <v>0</v>
      </c>
      <c r="H1834" s="22">
        <f t="shared" si="428"/>
        <v>1621</v>
      </c>
      <c r="I1834" s="116">
        <v>558</v>
      </c>
      <c r="J1834" s="116">
        <v>101</v>
      </c>
      <c r="K1834" s="116">
        <v>0</v>
      </c>
      <c r="L1834" s="116">
        <v>0</v>
      </c>
      <c r="M1834" s="22">
        <f t="shared" si="429"/>
        <v>659</v>
      </c>
      <c r="N1834" s="116">
        <v>625</v>
      </c>
      <c r="O1834" s="116">
        <v>128</v>
      </c>
      <c r="P1834" s="116">
        <v>0</v>
      </c>
      <c r="Q1834" s="116">
        <v>0</v>
      </c>
      <c r="R1834" s="22">
        <f t="shared" si="430"/>
        <v>753</v>
      </c>
      <c r="S1834" s="116">
        <v>197</v>
      </c>
      <c r="T1834" s="116">
        <v>12</v>
      </c>
      <c r="U1834" s="116">
        <v>0</v>
      </c>
      <c r="V1834" s="116">
        <v>0</v>
      </c>
      <c r="W1834" s="22">
        <f t="shared" si="431"/>
        <v>209</v>
      </c>
      <c r="X1834" s="22">
        <f t="shared" si="432"/>
        <v>67.541666666666671</v>
      </c>
      <c r="Y1834" s="22">
        <f ca="1">OFFSET('Cost Study'!$B$7,'Operations Support'!$C1834,'Operations Support'!$B1834)*$H1834</f>
        <v>10844.49</v>
      </c>
      <c r="Z1834" s="23">
        <f ca="1">Y1834*'Cost Study'!$B$31</f>
        <v>605685.69551595685</v>
      </c>
      <c r="AA1834" s="23">
        <f ca="1">IF(A1834=10298,1.51,1)*IF($B1834&lt;3,$D1834*'Cost Study'!$B$32*OFFSET('Cost Study'!$B$7,'Operations Support'!$C1834,'Operations Support'!$B1834),0)</f>
        <v>0</v>
      </c>
      <c r="AB1834" s="24">
        <f ca="1">AA1834*'Cost Study'!$B$31</f>
        <v>0</v>
      </c>
      <c r="AC1834" s="23">
        <f ca="1">Y1834*'Cost Study'!$B$31</f>
        <v>605685.69551595685</v>
      </c>
      <c r="AD1834" s="24">
        <f ca="1">AA1834*'Cost Study'!$B$31</f>
        <v>0</v>
      </c>
      <c r="AE1834" s="377">
        <f t="shared" ca="1" si="433"/>
        <v>605685.69551595685</v>
      </c>
      <c r="AF1834" s="377">
        <f t="shared" ca="1" si="434"/>
        <v>605685.69551595685</v>
      </c>
      <c r="AH1834" s="688">
        <f>IFERROR($H1834/SUMIF($A:$A,$A1834,$H:$H)*SUMIF(Summary!$A$110:$A$186,$A1834,Summary!$P$110:$P$186),0)</f>
        <v>33872.272100236194</v>
      </c>
      <c r="AI1834" s="689">
        <f t="shared" ca="1" si="420"/>
        <v>571813.4234157207</v>
      </c>
      <c r="AJ1834" s="688">
        <f>IFERROR(H1834/SUMIF(A:A,A1834,H:H)*SUMIF(Summary!$A$110:$A$186,'Operations Support'!A1834,Summary!$Q$110:$Q$186),0)</f>
        <v>33956.80960212573</v>
      </c>
      <c r="AK1834" s="688">
        <f t="shared" ca="1" si="421"/>
        <v>571728.88591383107</v>
      </c>
      <c r="AM1834" s="688">
        <f>IFERROR($H1834/SUMIF($A:$A,$A1834,$H:$H)*SUMIF(Summary!$A$230:$A$266,$A1834,Summary!$P$230:$P$266),0)</f>
        <v>6408.6812014870839</v>
      </c>
      <c r="AN1834" s="688">
        <f>IFERROR($H1834/SUMIF($A:$A,$A1834,$H:$H)*(SUMIF(Summary!$A$230:$A$266,$A1834,Summary!$L$230:$L$266)+SUMIF(Summary!$A$281:$A$317,$A1834,Summary!$L$281:$L$317))-AM1834,0)</f>
        <v>23630.430297146824</v>
      </c>
      <c r="AO1834" s="688">
        <f>IFERROR($H1834/SUMIF($A:$A,$A1834,$H:$H)*SUMIF(Summary!$A$230:$A$266,$A1834,Summary!$Q$230:$Q$266),0)</f>
        <v>6424.6758149448697</v>
      </c>
      <c r="AP1834" s="688">
        <f>IFERROR($H1834/SUMIF($A:$A,$A1834,$H:$H)*(SUMIF(Summary!$A$230:$A$266,$A1834,Summary!$L$230:$L$266)+SUMIF(Summary!$A$281:$A$317,$A1834,Summary!$L$281:$L$317))-AO1834,0)</f>
        <v>23614.43568368904</v>
      </c>
      <c r="AQ1834" s="306"/>
      <c r="AR1834" s="688">
        <f t="shared" ca="1" si="422"/>
        <v>595443.85371286748</v>
      </c>
      <c r="AS1834" s="688">
        <f t="shared" ca="1" si="423"/>
        <v>595343.32159752015</v>
      </c>
    </row>
    <row r="1835" spans="1:45" x14ac:dyDescent="0.2">
      <c r="A1835" s="423">
        <v>3646</v>
      </c>
      <c r="B1835" s="424">
        <v>3</v>
      </c>
      <c r="C1835" s="425" t="s">
        <v>303</v>
      </c>
      <c r="D1835" s="422">
        <f t="shared" si="424"/>
        <v>2980</v>
      </c>
      <c r="E1835" s="422">
        <f t="shared" si="425"/>
        <v>1060</v>
      </c>
      <c r="F1835" s="422">
        <f t="shared" si="426"/>
        <v>0</v>
      </c>
      <c r="G1835" s="422">
        <f t="shared" si="427"/>
        <v>0</v>
      </c>
      <c r="H1835" s="22">
        <f t="shared" si="428"/>
        <v>4040</v>
      </c>
      <c r="I1835" s="116">
        <v>1070</v>
      </c>
      <c r="J1835" s="116">
        <v>330</v>
      </c>
      <c r="K1835" s="116">
        <v>0</v>
      </c>
      <c r="L1835" s="116">
        <v>0</v>
      </c>
      <c r="M1835" s="22">
        <f t="shared" si="429"/>
        <v>1400</v>
      </c>
      <c r="N1835" s="116">
        <v>1042</v>
      </c>
      <c r="O1835" s="116">
        <v>513</v>
      </c>
      <c r="P1835" s="116">
        <v>0</v>
      </c>
      <c r="Q1835" s="116">
        <v>0</v>
      </c>
      <c r="R1835" s="22">
        <f t="shared" si="430"/>
        <v>1555</v>
      </c>
      <c r="S1835" s="116">
        <v>868</v>
      </c>
      <c r="T1835" s="116">
        <v>217</v>
      </c>
      <c r="U1835" s="116">
        <v>0</v>
      </c>
      <c r="V1835" s="116">
        <v>0</v>
      </c>
      <c r="W1835" s="22">
        <f t="shared" si="431"/>
        <v>1085</v>
      </c>
      <c r="X1835" s="22">
        <f t="shared" si="432"/>
        <v>168.33333333333334</v>
      </c>
      <c r="Y1835" s="22">
        <f ca="1">OFFSET('Cost Study'!$B$7,'Operations Support'!$C1835,'Operations Support'!$B1835)*$H1835</f>
        <v>9736.4000000000015</v>
      </c>
      <c r="Z1835" s="23">
        <f ca="1">Y1835*'Cost Study'!$B$31</f>
        <v>543796.73048908368</v>
      </c>
      <c r="AA1835" s="23">
        <f ca="1">IF(A1835=10298,1.51,1)*IF($B1835&lt;3,$D1835*'Cost Study'!$B$32*OFFSET('Cost Study'!$B$7,'Operations Support'!$C1835,'Operations Support'!$B1835),0)</f>
        <v>0</v>
      </c>
      <c r="AB1835" s="24">
        <f ca="1">AA1835*'Cost Study'!$B$31</f>
        <v>0</v>
      </c>
      <c r="AC1835" s="23">
        <f ca="1">Y1835*'Cost Study'!$B$31</f>
        <v>543796.73048908368</v>
      </c>
      <c r="AD1835" s="24">
        <f ca="1">AA1835*'Cost Study'!$B$31</f>
        <v>0</v>
      </c>
      <c r="AE1835" s="377">
        <f t="shared" ca="1" si="433"/>
        <v>543796.73048908368</v>
      </c>
      <c r="AF1835" s="377">
        <f t="shared" ca="1" si="434"/>
        <v>543796.73048908368</v>
      </c>
      <c r="AH1835" s="688">
        <f>IFERROR($H1835/SUMIF($A:$A,$A1835,$H:$H)*SUMIF(Summary!$A$110:$A$186,$A1835,Summary!$P$110:$P$186),0)</f>
        <v>84419.481360243197</v>
      </c>
      <c r="AI1835" s="689">
        <f t="shared" ca="1" si="420"/>
        <v>459377.24912884051</v>
      </c>
      <c r="AJ1835" s="688">
        <f>IFERROR(H1835/SUMIF(A:A,A1835,H:H)*SUMIF(Summary!$A$110:$A$186,'Operations Support'!A1835,Summary!$Q$110:$Q$186),0)</f>
        <v>84630.173221830963</v>
      </c>
      <c r="AK1835" s="688">
        <f t="shared" ca="1" si="421"/>
        <v>459166.55726725271</v>
      </c>
      <c r="AM1835" s="688">
        <f>IFERROR($H1835/SUMIF($A:$A,$A1835,$H:$H)*SUMIF(Summary!$A$230:$A$266,$A1835,Summary!$P$230:$P$266),0)</f>
        <v>15972.283808764849</v>
      </c>
      <c r="AN1835" s="688">
        <f>IFERROR($H1835/SUMIF($A:$A,$A1835,$H:$H)*(SUMIF(Summary!$A$230:$A$266,$A1835,Summary!$L$230:$L$266)+SUMIF(Summary!$A$281:$A$317,$A1835,Summary!$L$281:$L$317))-AM1835,0)</f>
        <v>58893.85465791067</v>
      </c>
      <c r="AO1835" s="688">
        <f>IFERROR($H1835/SUMIF($A:$A,$A1835,$H:$H)*SUMIF(Summary!$A$230:$A$266,$A1835,Summary!$Q$230:$Q$266),0)</f>
        <v>16012.147003317259</v>
      </c>
      <c r="AP1835" s="688">
        <f>IFERROR($H1835/SUMIF($A:$A,$A1835,$H:$H)*(SUMIF(Summary!$A$230:$A$266,$A1835,Summary!$L$230:$L$266)+SUMIF(Summary!$A$281:$A$317,$A1835,Summary!$L$281:$L$317))-AO1835,0)</f>
        <v>58853.991463358259</v>
      </c>
      <c r="AQ1835" s="306"/>
      <c r="AR1835" s="688">
        <f t="shared" ca="1" si="422"/>
        <v>518271.10378675116</v>
      </c>
      <c r="AS1835" s="688">
        <f t="shared" ca="1" si="423"/>
        <v>518020.54873061099</v>
      </c>
    </row>
    <row r="1836" spans="1:45" x14ac:dyDescent="0.2">
      <c r="A1836" s="423">
        <v>3646</v>
      </c>
      <c r="B1836" s="424">
        <v>3</v>
      </c>
      <c r="C1836" s="425" t="s">
        <v>304</v>
      </c>
      <c r="D1836" s="422">
        <f t="shared" si="424"/>
        <v>42</v>
      </c>
      <c r="E1836" s="422">
        <f t="shared" si="425"/>
        <v>12</v>
      </c>
      <c r="F1836" s="422">
        <f t="shared" si="426"/>
        <v>0</v>
      </c>
      <c r="G1836" s="422">
        <f t="shared" si="427"/>
        <v>0</v>
      </c>
      <c r="H1836" s="22">
        <f t="shared" si="428"/>
        <v>54</v>
      </c>
      <c r="I1836" s="116">
        <v>21</v>
      </c>
      <c r="J1836" s="116">
        <v>12</v>
      </c>
      <c r="K1836" s="116">
        <v>0</v>
      </c>
      <c r="L1836" s="116">
        <v>0</v>
      </c>
      <c r="M1836" s="22">
        <f t="shared" si="429"/>
        <v>33</v>
      </c>
      <c r="N1836" s="116">
        <v>21</v>
      </c>
      <c r="O1836" s="116">
        <v>0</v>
      </c>
      <c r="P1836" s="116">
        <v>0</v>
      </c>
      <c r="Q1836" s="116">
        <v>0</v>
      </c>
      <c r="R1836" s="22">
        <f t="shared" si="430"/>
        <v>21</v>
      </c>
      <c r="S1836" s="116">
        <v>0</v>
      </c>
      <c r="T1836" s="116">
        <v>0</v>
      </c>
      <c r="U1836" s="116">
        <v>0</v>
      </c>
      <c r="V1836" s="116">
        <v>0</v>
      </c>
      <c r="W1836" s="22">
        <f t="shared" si="431"/>
        <v>0</v>
      </c>
      <c r="X1836" s="22">
        <f t="shared" si="432"/>
        <v>2.25</v>
      </c>
      <c r="Y1836" s="22">
        <f ca="1">OFFSET('Cost Study'!$B$7,'Operations Support'!$C1836,'Operations Support'!$B1836)*$H1836</f>
        <v>401.21999999999997</v>
      </c>
      <c r="Z1836" s="23">
        <f ca="1">Y1836*'Cost Study'!$B$31</f>
        <v>22408.911323161548</v>
      </c>
      <c r="AA1836" s="23">
        <f ca="1">IF(A1836=10298,1.51,1)*IF($B1836&lt;3,$D1836*'Cost Study'!$B$32*OFFSET('Cost Study'!$B$7,'Operations Support'!$C1836,'Operations Support'!$B1836),0)</f>
        <v>0</v>
      </c>
      <c r="AB1836" s="24">
        <f ca="1">AA1836*'Cost Study'!$B$31</f>
        <v>0</v>
      </c>
      <c r="AC1836" s="23">
        <f ca="1">Y1836*'Cost Study'!$B$31</f>
        <v>22408.911323161548</v>
      </c>
      <c r="AD1836" s="24">
        <f ca="1">AA1836*'Cost Study'!$B$31</f>
        <v>0</v>
      </c>
      <c r="AE1836" s="377">
        <f t="shared" ca="1" si="433"/>
        <v>22408.911323161548</v>
      </c>
      <c r="AF1836" s="377">
        <f t="shared" ca="1" si="434"/>
        <v>22408.911323161548</v>
      </c>
      <c r="AH1836" s="688">
        <f>IFERROR($H1836/SUMIF($A:$A,$A1836,$H:$H)*SUMIF(Summary!$A$110:$A$186,$A1836,Summary!$P$110:$P$186),0)</f>
        <v>1128.3792063002804</v>
      </c>
      <c r="AI1836" s="689">
        <f t="shared" ca="1" si="420"/>
        <v>21280.532116861268</v>
      </c>
      <c r="AJ1836" s="688">
        <f>IFERROR(H1836/SUMIF(A:A,A1836,H:H)*SUMIF(Summary!$A$110:$A$186,'Operations Support'!A1836,Summary!$Q$110:$Q$186),0)</f>
        <v>1131.1953846482356</v>
      </c>
      <c r="AK1836" s="688">
        <f t="shared" ca="1" si="421"/>
        <v>21277.715938513313</v>
      </c>
      <c r="AM1836" s="688">
        <f>IFERROR($H1836/SUMIF($A:$A,$A1836,$H:$H)*SUMIF(Summary!$A$230:$A$266,$A1836,Summary!$P$230:$P$266),0)</f>
        <v>213.49092219636185</v>
      </c>
      <c r="AN1836" s="688">
        <f>IFERROR($H1836/SUMIF($A:$A,$A1836,$H:$H)*(SUMIF(Summary!$A$230:$A$266,$A1836,Summary!$L$230:$L$266)+SUMIF(Summary!$A$281:$A$317,$A1836,Summary!$L$281:$L$317))-AM1836,0)</f>
        <v>787.19508701167729</v>
      </c>
      <c r="AO1836" s="688">
        <f>IFERROR($H1836/SUMIF($A:$A,$A1836,$H:$H)*SUMIF(Summary!$A$230:$A$266,$A1836,Summary!$Q$230:$Q$266),0)</f>
        <v>214.02374707404257</v>
      </c>
      <c r="AP1836" s="688">
        <f>IFERROR($H1836/SUMIF($A:$A,$A1836,$H:$H)*(SUMIF(Summary!$A$230:$A$266,$A1836,Summary!$L$230:$L$266)+SUMIF(Summary!$A$281:$A$317,$A1836,Summary!$L$281:$L$317))-AO1836,0)</f>
        <v>786.66226213399648</v>
      </c>
      <c r="AQ1836" s="306"/>
      <c r="AR1836" s="688">
        <f t="shared" ca="1" si="422"/>
        <v>22067.727203872946</v>
      </c>
      <c r="AS1836" s="688">
        <f t="shared" ca="1" si="423"/>
        <v>22064.378200647308</v>
      </c>
    </row>
    <row r="1837" spans="1:45" x14ac:dyDescent="0.2">
      <c r="A1837" s="423">
        <v>3646</v>
      </c>
      <c r="B1837" s="424">
        <v>3</v>
      </c>
      <c r="C1837" s="425" t="s">
        <v>305</v>
      </c>
      <c r="D1837" s="422">
        <f t="shared" si="424"/>
        <v>723</v>
      </c>
      <c r="E1837" s="422">
        <f t="shared" si="425"/>
        <v>81</v>
      </c>
      <c r="F1837" s="422">
        <f t="shared" si="426"/>
        <v>0</v>
      </c>
      <c r="G1837" s="422">
        <f t="shared" si="427"/>
        <v>0</v>
      </c>
      <c r="H1837" s="22">
        <f t="shared" si="428"/>
        <v>804</v>
      </c>
      <c r="I1837" s="116">
        <v>348</v>
      </c>
      <c r="J1837" s="116">
        <v>0</v>
      </c>
      <c r="K1837" s="116">
        <v>0</v>
      </c>
      <c r="L1837" s="116">
        <v>0</v>
      </c>
      <c r="M1837" s="22">
        <f t="shared" si="429"/>
        <v>348</v>
      </c>
      <c r="N1837" s="116">
        <v>243</v>
      </c>
      <c r="O1837" s="116">
        <v>27</v>
      </c>
      <c r="P1837" s="116">
        <v>0</v>
      </c>
      <c r="Q1837" s="116">
        <v>0</v>
      </c>
      <c r="R1837" s="22">
        <f t="shared" si="430"/>
        <v>270</v>
      </c>
      <c r="S1837" s="116">
        <v>132</v>
      </c>
      <c r="T1837" s="116">
        <v>54</v>
      </c>
      <c r="U1837" s="116">
        <v>0</v>
      </c>
      <c r="V1837" s="116">
        <v>0</v>
      </c>
      <c r="W1837" s="22">
        <f t="shared" si="431"/>
        <v>186</v>
      </c>
      <c r="X1837" s="22">
        <f t="shared" si="432"/>
        <v>33.5</v>
      </c>
      <c r="Y1837" s="22">
        <f ca="1">OFFSET('Cost Study'!$B$7,'Operations Support'!$C1837,'Operations Support'!$B1837)*$H1837</f>
        <v>4824</v>
      </c>
      <c r="Z1837" s="23">
        <f ca="1">Y1837*'Cost Study'!$B$31</f>
        <v>269429.70994200517</v>
      </c>
      <c r="AA1837" s="23">
        <f ca="1">IF(A1837=10298,1.51,1)*IF($B1837&lt;3,$D1837*'Cost Study'!$B$32*OFFSET('Cost Study'!$B$7,'Operations Support'!$C1837,'Operations Support'!$B1837),0)</f>
        <v>0</v>
      </c>
      <c r="AB1837" s="24">
        <f ca="1">AA1837*'Cost Study'!$B$31</f>
        <v>0</v>
      </c>
      <c r="AC1837" s="23">
        <f ca="1">Y1837*'Cost Study'!$B$31</f>
        <v>269429.70994200517</v>
      </c>
      <c r="AD1837" s="24">
        <f ca="1">AA1837*'Cost Study'!$B$31</f>
        <v>0</v>
      </c>
      <c r="AE1837" s="377">
        <f t="shared" ca="1" si="433"/>
        <v>269429.70994200517</v>
      </c>
      <c r="AF1837" s="377">
        <f t="shared" ca="1" si="434"/>
        <v>269429.70994200517</v>
      </c>
      <c r="AH1837" s="688">
        <f>IFERROR($H1837/SUMIF($A:$A,$A1837,$H:$H)*SUMIF(Summary!$A$110:$A$186,$A1837,Summary!$P$110:$P$186),0)</f>
        <v>16800.312627137508</v>
      </c>
      <c r="AI1837" s="689">
        <f t="shared" ca="1" si="420"/>
        <v>252629.39731486765</v>
      </c>
      <c r="AJ1837" s="688">
        <f>IFERROR(H1837/SUMIF(A:A,A1837,H:H)*SUMIF(Summary!$A$110:$A$186,'Operations Support'!A1837,Summary!$Q$110:$Q$186),0)</f>
        <v>16842.242393651508</v>
      </c>
      <c r="AK1837" s="688">
        <f t="shared" ca="1" si="421"/>
        <v>252587.46754835366</v>
      </c>
      <c r="AM1837" s="688">
        <f>IFERROR($H1837/SUMIF($A:$A,$A1837,$H:$H)*SUMIF(Summary!$A$230:$A$266,$A1837,Summary!$P$230:$P$266),0)</f>
        <v>3178.6426193680541</v>
      </c>
      <c r="AN1837" s="688">
        <f>IFERROR($H1837/SUMIF($A:$A,$A1837,$H:$H)*(SUMIF(Summary!$A$230:$A$266,$A1837,Summary!$L$230:$L$266)+SUMIF(Summary!$A$281:$A$317,$A1837,Summary!$L$281:$L$317))-AM1837,0)</f>
        <v>11720.460184396081</v>
      </c>
      <c r="AO1837" s="688">
        <f>IFERROR($H1837/SUMIF($A:$A,$A1837,$H:$H)*SUMIF(Summary!$A$230:$A$266,$A1837,Summary!$Q$230:$Q$266),0)</f>
        <v>3186.5757897690783</v>
      </c>
      <c r="AP1837" s="688">
        <f>IFERROR($H1837/SUMIF($A:$A,$A1837,$H:$H)*(SUMIF(Summary!$A$230:$A$266,$A1837,Summary!$L$230:$L$266)+SUMIF(Summary!$A$281:$A$317,$A1837,Summary!$L$281:$L$317))-AO1837,0)</f>
        <v>11712.527013995057</v>
      </c>
      <c r="AQ1837" s="306"/>
      <c r="AR1837" s="688">
        <f t="shared" ca="1" si="422"/>
        <v>264349.85749926371</v>
      </c>
      <c r="AS1837" s="688">
        <f t="shared" ca="1" si="423"/>
        <v>264299.9945623487</v>
      </c>
    </row>
    <row r="1838" spans="1:45" x14ac:dyDescent="0.2">
      <c r="A1838" s="423">
        <v>3646</v>
      </c>
      <c r="B1838" s="424">
        <v>3</v>
      </c>
      <c r="C1838" s="425" t="s">
        <v>306</v>
      </c>
      <c r="D1838" s="422">
        <f t="shared" si="424"/>
        <v>1525</v>
      </c>
      <c r="E1838" s="422">
        <f t="shared" si="425"/>
        <v>1625</v>
      </c>
      <c r="F1838" s="422">
        <f t="shared" si="426"/>
        <v>60</v>
      </c>
      <c r="G1838" s="422">
        <f t="shared" si="427"/>
        <v>0</v>
      </c>
      <c r="H1838" s="22">
        <f t="shared" si="428"/>
        <v>3210</v>
      </c>
      <c r="I1838" s="116">
        <v>300</v>
      </c>
      <c r="J1838" s="116">
        <v>720</v>
      </c>
      <c r="K1838" s="116">
        <v>0</v>
      </c>
      <c r="L1838" s="116">
        <v>0</v>
      </c>
      <c r="M1838" s="22">
        <f t="shared" si="429"/>
        <v>1020</v>
      </c>
      <c r="N1838" s="116">
        <v>216</v>
      </c>
      <c r="O1838" s="116">
        <v>657</v>
      </c>
      <c r="P1838" s="116">
        <v>15</v>
      </c>
      <c r="Q1838" s="116">
        <v>0</v>
      </c>
      <c r="R1838" s="22">
        <f t="shared" si="430"/>
        <v>888</v>
      </c>
      <c r="S1838" s="116">
        <v>1009</v>
      </c>
      <c r="T1838" s="116">
        <v>248</v>
      </c>
      <c r="U1838" s="116">
        <v>45</v>
      </c>
      <c r="V1838" s="116">
        <v>0</v>
      </c>
      <c r="W1838" s="22">
        <f t="shared" si="431"/>
        <v>1302</v>
      </c>
      <c r="X1838" s="22">
        <f t="shared" si="432"/>
        <v>133.75</v>
      </c>
      <c r="Y1838" s="22">
        <f ca="1">OFFSET('Cost Study'!$B$7,'Operations Support'!$C1838,'Operations Support'!$B1838)*$H1838</f>
        <v>9822.6</v>
      </c>
      <c r="Z1838" s="23">
        <f ca="1">Y1838*'Cost Study'!$B$31</f>
        <v>548611.16684832925</v>
      </c>
      <c r="AA1838" s="23">
        <f ca="1">IF(A1838=10298,1.51,1)*IF($B1838&lt;3,$D1838*'Cost Study'!$B$32*OFFSET('Cost Study'!$B$7,'Operations Support'!$C1838,'Operations Support'!$B1838),0)</f>
        <v>0</v>
      </c>
      <c r="AB1838" s="24">
        <f ca="1">AA1838*'Cost Study'!$B$31</f>
        <v>0</v>
      </c>
      <c r="AC1838" s="23">
        <f ca="1">Y1838*'Cost Study'!$B$31</f>
        <v>548611.16684832925</v>
      </c>
      <c r="AD1838" s="24">
        <f ca="1">AA1838*'Cost Study'!$B$31</f>
        <v>0</v>
      </c>
      <c r="AE1838" s="377">
        <f t="shared" ca="1" si="433"/>
        <v>548611.16684832925</v>
      </c>
      <c r="AF1838" s="377">
        <f t="shared" ca="1" si="434"/>
        <v>548611.16684832925</v>
      </c>
      <c r="AH1838" s="688">
        <f>IFERROR($H1838/SUMIF($A:$A,$A1838,$H:$H)*SUMIF(Summary!$A$110:$A$186,$A1838,Summary!$P$110:$P$186),0)</f>
        <v>67075.875041183332</v>
      </c>
      <c r="AI1838" s="689">
        <f t="shared" ref="AI1838:AI1901" ca="1" si="435">Z1838+AB1838-AH1838</f>
        <v>481535.29180714593</v>
      </c>
      <c r="AJ1838" s="688">
        <f>IFERROR(H1838/SUMIF(A:A,A1838,H:H)*SUMIF(Summary!$A$110:$A$186,'Operations Support'!A1838,Summary!$Q$110:$Q$186),0)</f>
        <v>67243.281198533994</v>
      </c>
      <c r="AK1838" s="688">
        <f t="shared" ref="AK1838:AK1901" ca="1" si="436">AC1838+AD1838-AJ1838</f>
        <v>481367.88564979524</v>
      </c>
      <c r="AM1838" s="688">
        <f>IFERROR($H1838/SUMIF($A:$A,$A1838,$H:$H)*SUMIF(Summary!$A$230:$A$266,$A1838,Summary!$P$230:$P$266),0)</f>
        <v>12690.849263894841</v>
      </c>
      <c r="AN1838" s="688">
        <f>IFERROR($H1838/SUMIF($A:$A,$A1838,$H:$H)*(SUMIF(Summary!$A$230:$A$266,$A1838,Summary!$L$230:$L$266)+SUMIF(Summary!$A$281:$A$317,$A1838,Summary!$L$281:$L$317))-AM1838,0)</f>
        <v>46794.374616805246</v>
      </c>
      <c r="AO1838" s="688">
        <f>IFERROR($H1838/SUMIF($A:$A,$A1838,$H:$H)*SUMIF(Summary!$A$230:$A$266,$A1838,Summary!$Q$230:$Q$266),0)</f>
        <v>12722.522742734751</v>
      </c>
      <c r="AP1838" s="688">
        <f>IFERROR($H1838/SUMIF($A:$A,$A1838,$H:$H)*(SUMIF(Summary!$A$230:$A$266,$A1838,Summary!$L$230:$L$266)+SUMIF(Summary!$A$281:$A$317,$A1838,Summary!$L$281:$L$317))-AO1838,0)</f>
        <v>46762.701137965341</v>
      </c>
      <c r="AQ1838" s="306"/>
      <c r="AR1838" s="688">
        <f t="shared" ref="AR1838:AR1901" ca="1" si="437">AI1838+AN1838</f>
        <v>528329.66642395116</v>
      </c>
      <c r="AS1838" s="688">
        <f t="shared" ref="AS1838:AS1901" ca="1" si="438">AK1838+AP1838</f>
        <v>528130.58678776061</v>
      </c>
    </row>
    <row r="1839" spans="1:45" x14ac:dyDescent="0.2">
      <c r="A1839" s="423">
        <v>3646</v>
      </c>
      <c r="B1839" s="424">
        <v>3</v>
      </c>
      <c r="C1839" s="425" t="s">
        <v>307</v>
      </c>
      <c r="D1839" s="422">
        <f t="shared" si="424"/>
        <v>0</v>
      </c>
      <c r="E1839" s="422">
        <f t="shared" si="425"/>
        <v>0</v>
      </c>
      <c r="F1839" s="422">
        <f t="shared" si="426"/>
        <v>0</v>
      </c>
      <c r="G1839" s="422">
        <f t="shared" si="427"/>
        <v>0</v>
      </c>
      <c r="H1839" s="22">
        <f t="shared" si="428"/>
        <v>0</v>
      </c>
      <c r="I1839" s="116">
        <v>0</v>
      </c>
      <c r="J1839" s="116">
        <v>0</v>
      </c>
      <c r="K1839" s="116">
        <v>0</v>
      </c>
      <c r="L1839" s="116">
        <v>0</v>
      </c>
      <c r="M1839" s="22">
        <f t="shared" si="429"/>
        <v>0</v>
      </c>
      <c r="N1839" s="116">
        <v>0</v>
      </c>
      <c r="O1839" s="116">
        <v>0</v>
      </c>
      <c r="P1839" s="116">
        <v>0</v>
      </c>
      <c r="Q1839" s="116">
        <v>0</v>
      </c>
      <c r="R1839" s="22">
        <f t="shared" si="430"/>
        <v>0</v>
      </c>
      <c r="S1839" s="116">
        <v>0</v>
      </c>
      <c r="T1839" s="116">
        <v>0</v>
      </c>
      <c r="U1839" s="116">
        <v>0</v>
      </c>
      <c r="V1839" s="116">
        <v>0</v>
      </c>
      <c r="W1839" s="22">
        <f t="shared" si="431"/>
        <v>0</v>
      </c>
      <c r="X1839" s="22">
        <f t="shared" si="432"/>
        <v>0</v>
      </c>
      <c r="Y1839" s="22">
        <f ca="1">OFFSET('Cost Study'!$B$7,'Operations Support'!$C1839,'Operations Support'!$B1839)*$H1839</f>
        <v>0</v>
      </c>
      <c r="Z1839" s="23">
        <f ca="1">Y1839*'Cost Study'!$B$31</f>
        <v>0</v>
      </c>
      <c r="AA1839" s="23">
        <f ca="1">IF(A1839=10298,1.51,1)*IF($B1839&lt;3,$D1839*'Cost Study'!$B$32*OFFSET('Cost Study'!$B$7,'Operations Support'!$C1839,'Operations Support'!$B1839),0)</f>
        <v>0</v>
      </c>
      <c r="AB1839" s="24">
        <f ca="1">AA1839*'Cost Study'!$B$31</f>
        <v>0</v>
      </c>
      <c r="AC1839" s="23">
        <f ca="1">Y1839*'Cost Study'!$B$31</f>
        <v>0</v>
      </c>
      <c r="AD1839" s="24">
        <f ca="1">AA1839*'Cost Study'!$B$31</f>
        <v>0</v>
      </c>
      <c r="AE1839" s="377">
        <f t="shared" ca="1" si="433"/>
        <v>0</v>
      </c>
      <c r="AF1839" s="377">
        <f t="shared" ca="1" si="434"/>
        <v>0</v>
      </c>
      <c r="AH1839" s="688">
        <f>IFERROR($H1839/SUMIF($A:$A,$A1839,$H:$H)*SUMIF(Summary!$A$110:$A$186,$A1839,Summary!$P$110:$P$186),0)</f>
        <v>0</v>
      </c>
      <c r="AI1839" s="689">
        <f t="shared" ca="1" si="435"/>
        <v>0</v>
      </c>
      <c r="AJ1839" s="688">
        <f>IFERROR(H1839/SUMIF(A:A,A1839,H:H)*SUMIF(Summary!$A$110:$A$186,'Operations Support'!A1839,Summary!$Q$110:$Q$186),0)</f>
        <v>0</v>
      </c>
      <c r="AK1839" s="688">
        <f t="shared" ca="1" si="436"/>
        <v>0</v>
      </c>
      <c r="AM1839" s="688">
        <f>IFERROR($H1839/SUMIF($A:$A,$A1839,$H:$H)*SUMIF(Summary!$A$230:$A$266,$A1839,Summary!$P$230:$P$266),0)</f>
        <v>0</v>
      </c>
      <c r="AN1839" s="688">
        <f>IFERROR($H1839/SUMIF($A:$A,$A1839,$H:$H)*(SUMIF(Summary!$A$230:$A$266,$A1839,Summary!$L$230:$L$266)+SUMIF(Summary!$A$281:$A$317,$A1839,Summary!$L$281:$L$317))-AM1839,0)</f>
        <v>0</v>
      </c>
      <c r="AO1839" s="688">
        <f>IFERROR($H1839/SUMIF($A:$A,$A1839,$H:$H)*SUMIF(Summary!$A$230:$A$266,$A1839,Summary!$Q$230:$Q$266),0)</f>
        <v>0</v>
      </c>
      <c r="AP1839" s="688">
        <f>IFERROR($H1839/SUMIF($A:$A,$A1839,$H:$H)*(SUMIF(Summary!$A$230:$A$266,$A1839,Summary!$L$230:$L$266)+SUMIF(Summary!$A$281:$A$317,$A1839,Summary!$L$281:$L$317))-AO1839,0)</f>
        <v>0</v>
      </c>
      <c r="AQ1839" s="306"/>
      <c r="AR1839" s="688">
        <f t="shared" ca="1" si="437"/>
        <v>0</v>
      </c>
      <c r="AS1839" s="688">
        <f t="shared" ca="1" si="438"/>
        <v>0</v>
      </c>
    </row>
    <row r="1840" spans="1:45" x14ac:dyDescent="0.2">
      <c r="A1840" s="423">
        <v>3646</v>
      </c>
      <c r="B1840" s="424">
        <v>3</v>
      </c>
      <c r="C1840" s="425" t="s">
        <v>308</v>
      </c>
      <c r="D1840" s="422">
        <f t="shared" si="424"/>
        <v>387</v>
      </c>
      <c r="E1840" s="422">
        <f t="shared" si="425"/>
        <v>195</v>
      </c>
      <c r="F1840" s="422">
        <f t="shared" si="426"/>
        <v>0</v>
      </c>
      <c r="G1840" s="422">
        <f t="shared" si="427"/>
        <v>0</v>
      </c>
      <c r="H1840" s="22">
        <f t="shared" si="428"/>
        <v>582</v>
      </c>
      <c r="I1840" s="116">
        <v>168</v>
      </c>
      <c r="J1840" s="116">
        <v>48</v>
      </c>
      <c r="K1840" s="116">
        <v>0</v>
      </c>
      <c r="L1840" s="116">
        <v>0</v>
      </c>
      <c r="M1840" s="22">
        <f t="shared" si="429"/>
        <v>216</v>
      </c>
      <c r="N1840" s="116">
        <v>216</v>
      </c>
      <c r="O1840" s="116">
        <v>147</v>
      </c>
      <c r="P1840" s="116">
        <v>0</v>
      </c>
      <c r="Q1840" s="116">
        <v>0</v>
      </c>
      <c r="R1840" s="22">
        <f t="shared" si="430"/>
        <v>363</v>
      </c>
      <c r="S1840" s="116">
        <v>3</v>
      </c>
      <c r="T1840" s="116">
        <v>0</v>
      </c>
      <c r="U1840" s="116">
        <v>0</v>
      </c>
      <c r="V1840" s="116">
        <v>0</v>
      </c>
      <c r="W1840" s="22">
        <f t="shared" si="431"/>
        <v>3</v>
      </c>
      <c r="X1840" s="22">
        <f t="shared" si="432"/>
        <v>24.25</v>
      </c>
      <c r="Y1840" s="22">
        <f ca="1">OFFSET('Cost Study'!$B$7,'Operations Support'!$C1840,'Operations Support'!$B1840)*$H1840</f>
        <v>1344.42</v>
      </c>
      <c r="Z1840" s="23">
        <f ca="1">Y1840*'Cost Study'!$B$31</f>
        <v>75088.451625255097</v>
      </c>
      <c r="AA1840" s="23">
        <f ca="1">IF(A1840=10298,1.51,1)*IF($B1840&lt;3,$D1840*'Cost Study'!$B$32*OFFSET('Cost Study'!$B$7,'Operations Support'!$C1840,'Operations Support'!$B1840),0)</f>
        <v>0</v>
      </c>
      <c r="AB1840" s="24">
        <f ca="1">AA1840*'Cost Study'!$B$31</f>
        <v>0</v>
      </c>
      <c r="AC1840" s="23">
        <f ca="1">Y1840*'Cost Study'!$B$31</f>
        <v>75088.451625255097</v>
      </c>
      <c r="AD1840" s="24">
        <f ca="1">AA1840*'Cost Study'!$B$31</f>
        <v>0</v>
      </c>
      <c r="AE1840" s="377">
        <f t="shared" ca="1" si="433"/>
        <v>75088.451625255097</v>
      </c>
      <c r="AF1840" s="377">
        <f t="shared" ca="1" si="434"/>
        <v>75088.451625255097</v>
      </c>
      <c r="AH1840" s="688">
        <f>IFERROR($H1840/SUMIF($A:$A,$A1840,$H:$H)*SUMIF(Summary!$A$110:$A$186,$A1840,Summary!$P$110:$P$186),0)</f>
        <v>12161.420334569688</v>
      </c>
      <c r="AI1840" s="689">
        <f t="shared" ca="1" si="435"/>
        <v>62927.031290685409</v>
      </c>
      <c r="AJ1840" s="688">
        <f>IFERROR(H1840/SUMIF(A:A,A1840,H:H)*SUMIF(Summary!$A$110:$A$186,'Operations Support'!A1840,Summary!$Q$110:$Q$186),0)</f>
        <v>12191.772478986539</v>
      </c>
      <c r="AK1840" s="688">
        <f t="shared" ca="1" si="436"/>
        <v>62896.679146268558</v>
      </c>
      <c r="AM1840" s="688">
        <f>IFERROR($H1840/SUMIF($A:$A,$A1840,$H:$H)*SUMIF(Summary!$A$230:$A$266,$A1840,Summary!$P$230:$P$266),0)</f>
        <v>2300.957717005233</v>
      </c>
      <c r="AN1840" s="688">
        <f>IFERROR($H1840/SUMIF($A:$A,$A1840,$H:$H)*(SUMIF(Summary!$A$230:$A$266,$A1840,Summary!$L$230:$L$266)+SUMIF(Summary!$A$281:$A$317,$A1840,Summary!$L$281:$L$317))-AM1840,0)</f>
        <v>8484.2137155702985</v>
      </c>
      <c r="AO1840" s="688">
        <f>IFERROR($H1840/SUMIF($A:$A,$A1840,$H:$H)*SUMIF(Summary!$A$230:$A$266,$A1840,Summary!$Q$230:$Q$266),0)</f>
        <v>2306.7003851313475</v>
      </c>
      <c r="AP1840" s="688">
        <f>IFERROR($H1840/SUMIF($A:$A,$A1840,$H:$H)*(SUMIF(Summary!$A$230:$A$266,$A1840,Summary!$L$230:$L$266)+SUMIF(Summary!$A$281:$A$317,$A1840,Summary!$L$281:$L$317))-AO1840,0)</f>
        <v>8478.4710474441836</v>
      </c>
      <c r="AQ1840" s="306"/>
      <c r="AR1840" s="688">
        <f t="shared" ca="1" si="437"/>
        <v>71411.245006255704</v>
      </c>
      <c r="AS1840" s="688">
        <f t="shared" ca="1" si="438"/>
        <v>71375.150193712747</v>
      </c>
    </row>
    <row r="1841" spans="1:45" x14ac:dyDescent="0.2">
      <c r="A1841" s="423">
        <v>3646</v>
      </c>
      <c r="B1841" s="424">
        <v>3</v>
      </c>
      <c r="C1841" s="425" t="s">
        <v>309</v>
      </c>
      <c r="D1841" s="422">
        <f t="shared" si="424"/>
        <v>3321</v>
      </c>
      <c r="E1841" s="422">
        <f t="shared" si="425"/>
        <v>2049</v>
      </c>
      <c r="F1841" s="422">
        <f t="shared" si="426"/>
        <v>0</v>
      </c>
      <c r="G1841" s="422">
        <f t="shared" si="427"/>
        <v>0</v>
      </c>
      <c r="H1841" s="22">
        <f t="shared" si="428"/>
        <v>5370</v>
      </c>
      <c r="I1841" s="116">
        <v>1206</v>
      </c>
      <c r="J1841" s="116">
        <v>639</v>
      </c>
      <c r="K1841" s="116">
        <v>0</v>
      </c>
      <c r="L1841" s="116">
        <v>0</v>
      </c>
      <c r="M1841" s="22">
        <f t="shared" si="429"/>
        <v>1845</v>
      </c>
      <c r="N1841" s="116">
        <v>1080</v>
      </c>
      <c r="O1841" s="116">
        <v>609</v>
      </c>
      <c r="P1841" s="116">
        <v>0</v>
      </c>
      <c r="Q1841" s="116">
        <v>0</v>
      </c>
      <c r="R1841" s="22">
        <f t="shared" si="430"/>
        <v>1689</v>
      </c>
      <c r="S1841" s="116">
        <v>1035</v>
      </c>
      <c r="T1841" s="116">
        <v>801</v>
      </c>
      <c r="U1841" s="116">
        <v>0</v>
      </c>
      <c r="V1841" s="116">
        <v>0</v>
      </c>
      <c r="W1841" s="22">
        <f t="shared" si="431"/>
        <v>1836</v>
      </c>
      <c r="X1841" s="22">
        <f t="shared" si="432"/>
        <v>223.75</v>
      </c>
      <c r="Y1841" s="22">
        <f ca="1">OFFSET('Cost Study'!$B$7,'Operations Support'!$C1841,'Operations Support'!$B1841)*$H1841</f>
        <v>16217.4</v>
      </c>
      <c r="Z1841" s="23">
        <f ca="1">Y1841*'Cost Study'!$B$31</f>
        <v>905773.0883112509</v>
      </c>
      <c r="AA1841" s="23">
        <f ca="1">IF(A1841=10298,1.51,1)*IF($B1841&lt;3,$D1841*'Cost Study'!$B$32*OFFSET('Cost Study'!$B$7,'Operations Support'!$C1841,'Operations Support'!$B1841),0)</f>
        <v>0</v>
      </c>
      <c r="AB1841" s="24">
        <f ca="1">AA1841*'Cost Study'!$B$31</f>
        <v>0</v>
      </c>
      <c r="AC1841" s="23">
        <f ca="1">Y1841*'Cost Study'!$B$31</f>
        <v>905773.0883112509</v>
      </c>
      <c r="AD1841" s="24">
        <f ca="1">AA1841*'Cost Study'!$B$31</f>
        <v>0</v>
      </c>
      <c r="AE1841" s="377">
        <f t="shared" ca="1" si="433"/>
        <v>905773.0883112509</v>
      </c>
      <c r="AF1841" s="377">
        <f t="shared" ca="1" si="434"/>
        <v>905773.0883112509</v>
      </c>
      <c r="AH1841" s="688">
        <f>IFERROR($H1841/SUMIF($A:$A,$A1841,$H:$H)*SUMIF(Summary!$A$110:$A$186,$A1841,Summary!$P$110:$P$186),0)</f>
        <v>112211.04329319454</v>
      </c>
      <c r="AI1841" s="689">
        <f t="shared" ca="1" si="435"/>
        <v>793562.04501805641</v>
      </c>
      <c r="AJ1841" s="688">
        <f>IFERROR(H1841/SUMIF(A:A,A1841,H:H)*SUMIF(Summary!$A$110:$A$186,'Operations Support'!A1841,Summary!$Q$110:$Q$186),0)</f>
        <v>112491.09658446342</v>
      </c>
      <c r="AK1841" s="688">
        <f t="shared" ca="1" si="436"/>
        <v>793281.99172678753</v>
      </c>
      <c r="AM1841" s="688">
        <f>IFERROR($H1841/SUMIF($A:$A,$A1841,$H:$H)*SUMIF(Summary!$A$230:$A$266,$A1841,Summary!$P$230:$P$266),0)</f>
        <v>21230.486151749315</v>
      </c>
      <c r="AN1841" s="688">
        <f>IFERROR($H1841/SUMIF($A:$A,$A1841,$H:$H)*(SUMIF(Summary!$A$230:$A$266,$A1841,Summary!$L$230:$L$266)+SUMIF(Summary!$A$281:$A$317,$A1841,Summary!$L$281:$L$317))-AM1841,0)</f>
        <v>78282.178097272335</v>
      </c>
      <c r="AO1841" s="688">
        <f>IFERROR($H1841/SUMIF($A:$A,$A1841,$H:$H)*SUMIF(Summary!$A$230:$A$266,$A1841,Summary!$Q$230:$Q$266),0)</f>
        <v>21283.472625696453</v>
      </c>
      <c r="AP1841" s="688">
        <f>IFERROR($H1841/SUMIF($A:$A,$A1841,$H:$H)*(SUMIF(Summary!$A$230:$A$266,$A1841,Summary!$L$230:$L$266)+SUMIF(Summary!$A$281:$A$317,$A1841,Summary!$L$281:$L$317))-AO1841,0)</f>
        <v>78229.191623325198</v>
      </c>
      <c r="AQ1841" s="306"/>
      <c r="AR1841" s="688">
        <f t="shared" ca="1" si="437"/>
        <v>871844.2231153287</v>
      </c>
      <c r="AS1841" s="688">
        <f t="shared" ca="1" si="438"/>
        <v>871511.18335011275</v>
      </c>
    </row>
    <row r="1842" spans="1:45" x14ac:dyDescent="0.2">
      <c r="A1842" s="423">
        <v>3646</v>
      </c>
      <c r="B1842" s="424">
        <v>3</v>
      </c>
      <c r="C1842" s="425" t="s">
        <v>310</v>
      </c>
      <c r="D1842" s="422">
        <f t="shared" si="424"/>
        <v>0</v>
      </c>
      <c r="E1842" s="422">
        <f t="shared" si="425"/>
        <v>0</v>
      </c>
      <c r="F1842" s="422">
        <f t="shared" si="426"/>
        <v>0</v>
      </c>
      <c r="G1842" s="422">
        <f t="shared" si="427"/>
        <v>0</v>
      </c>
      <c r="H1842" s="22">
        <f t="shared" si="428"/>
        <v>0</v>
      </c>
      <c r="I1842" s="116">
        <v>0</v>
      </c>
      <c r="J1842" s="116">
        <v>0</v>
      </c>
      <c r="K1842" s="116">
        <v>0</v>
      </c>
      <c r="L1842" s="116">
        <v>0</v>
      </c>
      <c r="M1842" s="22">
        <f t="shared" si="429"/>
        <v>0</v>
      </c>
      <c r="N1842" s="116">
        <v>0</v>
      </c>
      <c r="O1842" s="116">
        <v>0</v>
      </c>
      <c r="P1842" s="116">
        <v>0</v>
      </c>
      <c r="Q1842" s="116">
        <v>0</v>
      </c>
      <c r="R1842" s="22">
        <f t="shared" si="430"/>
        <v>0</v>
      </c>
      <c r="S1842" s="116">
        <v>0</v>
      </c>
      <c r="T1842" s="116">
        <v>0</v>
      </c>
      <c r="U1842" s="116">
        <v>0</v>
      </c>
      <c r="V1842" s="116">
        <v>0</v>
      </c>
      <c r="W1842" s="22">
        <f t="shared" si="431"/>
        <v>0</v>
      </c>
      <c r="X1842" s="22">
        <f t="shared" si="432"/>
        <v>0</v>
      </c>
      <c r="Y1842" s="22">
        <f ca="1">OFFSET('Cost Study'!$B$7,'Operations Support'!$C1842,'Operations Support'!$B1842)*$H1842</f>
        <v>0</v>
      </c>
      <c r="Z1842" s="23">
        <f ca="1">Y1842*'Cost Study'!$B$31</f>
        <v>0</v>
      </c>
      <c r="AA1842" s="23">
        <f ca="1">IF(A1842=10298,1.51,1)*IF($B1842&lt;3,$D1842*'Cost Study'!$B$32*OFFSET('Cost Study'!$B$7,'Operations Support'!$C1842,'Operations Support'!$B1842),0)</f>
        <v>0</v>
      </c>
      <c r="AB1842" s="24">
        <f ca="1">AA1842*'Cost Study'!$B$31</f>
        <v>0</v>
      </c>
      <c r="AC1842" s="23">
        <f ca="1">Y1842*'Cost Study'!$B$31</f>
        <v>0</v>
      </c>
      <c r="AD1842" s="24">
        <f ca="1">AA1842*'Cost Study'!$B$31</f>
        <v>0</v>
      </c>
      <c r="AE1842" s="377">
        <f t="shared" ca="1" si="433"/>
        <v>0</v>
      </c>
      <c r="AF1842" s="377">
        <f t="shared" ca="1" si="434"/>
        <v>0</v>
      </c>
      <c r="AH1842" s="688">
        <f>IFERROR($H1842/SUMIF($A:$A,$A1842,$H:$H)*SUMIF(Summary!$A$110:$A$186,$A1842,Summary!$P$110:$P$186),0)</f>
        <v>0</v>
      </c>
      <c r="AI1842" s="689">
        <f t="shared" ca="1" si="435"/>
        <v>0</v>
      </c>
      <c r="AJ1842" s="688">
        <f>IFERROR(H1842/SUMIF(A:A,A1842,H:H)*SUMIF(Summary!$A$110:$A$186,'Operations Support'!A1842,Summary!$Q$110:$Q$186),0)</f>
        <v>0</v>
      </c>
      <c r="AK1842" s="688">
        <f t="shared" ca="1" si="436"/>
        <v>0</v>
      </c>
      <c r="AM1842" s="688">
        <f>IFERROR($H1842/SUMIF($A:$A,$A1842,$H:$H)*SUMIF(Summary!$A$230:$A$266,$A1842,Summary!$P$230:$P$266),0)</f>
        <v>0</v>
      </c>
      <c r="AN1842" s="688">
        <f>IFERROR($H1842/SUMIF($A:$A,$A1842,$H:$H)*(SUMIF(Summary!$A$230:$A$266,$A1842,Summary!$L$230:$L$266)+SUMIF(Summary!$A$281:$A$317,$A1842,Summary!$L$281:$L$317))-AM1842,0)</f>
        <v>0</v>
      </c>
      <c r="AO1842" s="688">
        <f>IFERROR($H1842/SUMIF($A:$A,$A1842,$H:$H)*SUMIF(Summary!$A$230:$A$266,$A1842,Summary!$Q$230:$Q$266),0)</f>
        <v>0</v>
      </c>
      <c r="AP1842" s="688">
        <f>IFERROR($H1842/SUMIF($A:$A,$A1842,$H:$H)*(SUMIF(Summary!$A$230:$A$266,$A1842,Summary!$L$230:$L$266)+SUMIF(Summary!$A$281:$A$317,$A1842,Summary!$L$281:$L$317))-AO1842,0)</f>
        <v>0</v>
      </c>
      <c r="AQ1842" s="306"/>
      <c r="AR1842" s="688">
        <f t="shared" ca="1" si="437"/>
        <v>0</v>
      </c>
      <c r="AS1842" s="688">
        <f t="shared" ca="1" si="438"/>
        <v>0</v>
      </c>
    </row>
    <row r="1843" spans="1:45" x14ac:dyDescent="0.2">
      <c r="A1843" s="423">
        <v>3646</v>
      </c>
      <c r="B1843" s="424">
        <v>3</v>
      </c>
      <c r="C1843" s="425" t="s">
        <v>311</v>
      </c>
      <c r="D1843" s="422">
        <f t="shared" si="424"/>
        <v>0</v>
      </c>
      <c r="E1843" s="422">
        <f t="shared" si="425"/>
        <v>0</v>
      </c>
      <c r="F1843" s="422">
        <f t="shared" si="426"/>
        <v>0</v>
      </c>
      <c r="G1843" s="422">
        <f t="shared" si="427"/>
        <v>0</v>
      </c>
      <c r="H1843" s="22">
        <f t="shared" si="428"/>
        <v>0</v>
      </c>
      <c r="I1843" s="116">
        <v>0</v>
      </c>
      <c r="J1843" s="116">
        <v>0</v>
      </c>
      <c r="K1843" s="116">
        <v>0</v>
      </c>
      <c r="L1843" s="116">
        <v>0</v>
      </c>
      <c r="M1843" s="22">
        <f t="shared" si="429"/>
        <v>0</v>
      </c>
      <c r="N1843" s="116">
        <v>0</v>
      </c>
      <c r="O1843" s="116">
        <v>0</v>
      </c>
      <c r="P1843" s="116">
        <v>0</v>
      </c>
      <c r="Q1843" s="116">
        <v>0</v>
      </c>
      <c r="R1843" s="22">
        <f t="shared" si="430"/>
        <v>0</v>
      </c>
      <c r="S1843" s="116">
        <v>0</v>
      </c>
      <c r="T1843" s="116">
        <v>0</v>
      </c>
      <c r="U1843" s="116">
        <v>0</v>
      </c>
      <c r="V1843" s="116">
        <v>0</v>
      </c>
      <c r="W1843" s="22">
        <f t="shared" si="431"/>
        <v>0</v>
      </c>
      <c r="X1843" s="22">
        <f t="shared" si="432"/>
        <v>0</v>
      </c>
      <c r="Y1843" s="22">
        <f ca="1">OFFSET('Cost Study'!$B$7,'Operations Support'!$C1843,'Operations Support'!$B1843)*$H1843</f>
        <v>0</v>
      </c>
      <c r="Z1843" s="23">
        <f ca="1">Y1843*'Cost Study'!$B$31</f>
        <v>0</v>
      </c>
      <c r="AA1843" s="23">
        <f ca="1">IF(A1843=10298,1.51,1)*IF($B1843&lt;3,$D1843*'Cost Study'!$B$32*OFFSET('Cost Study'!$B$7,'Operations Support'!$C1843,'Operations Support'!$B1843),0)</f>
        <v>0</v>
      </c>
      <c r="AB1843" s="24">
        <f ca="1">AA1843*'Cost Study'!$B$31</f>
        <v>0</v>
      </c>
      <c r="AC1843" s="23">
        <f ca="1">Y1843*'Cost Study'!$B$31</f>
        <v>0</v>
      </c>
      <c r="AD1843" s="24">
        <f ca="1">AA1843*'Cost Study'!$B$31</f>
        <v>0</v>
      </c>
      <c r="AE1843" s="377">
        <f t="shared" ca="1" si="433"/>
        <v>0</v>
      </c>
      <c r="AF1843" s="377">
        <f t="shared" ca="1" si="434"/>
        <v>0</v>
      </c>
      <c r="AH1843" s="688">
        <f>IFERROR($H1843/SUMIF($A:$A,$A1843,$H:$H)*SUMIF(Summary!$A$110:$A$186,$A1843,Summary!$P$110:$P$186),0)</f>
        <v>0</v>
      </c>
      <c r="AI1843" s="689">
        <f t="shared" ca="1" si="435"/>
        <v>0</v>
      </c>
      <c r="AJ1843" s="688">
        <f>IFERROR(H1843/SUMIF(A:A,A1843,H:H)*SUMIF(Summary!$A$110:$A$186,'Operations Support'!A1843,Summary!$Q$110:$Q$186),0)</f>
        <v>0</v>
      </c>
      <c r="AK1843" s="688">
        <f t="shared" ca="1" si="436"/>
        <v>0</v>
      </c>
      <c r="AM1843" s="688">
        <f>IFERROR($H1843/SUMIF($A:$A,$A1843,$H:$H)*SUMIF(Summary!$A$230:$A$266,$A1843,Summary!$P$230:$P$266),0)</f>
        <v>0</v>
      </c>
      <c r="AN1843" s="688">
        <f>IFERROR($H1843/SUMIF($A:$A,$A1843,$H:$H)*(SUMIF(Summary!$A$230:$A$266,$A1843,Summary!$L$230:$L$266)+SUMIF(Summary!$A$281:$A$317,$A1843,Summary!$L$281:$L$317))-AM1843,0)</f>
        <v>0</v>
      </c>
      <c r="AO1843" s="688">
        <f>IFERROR($H1843/SUMIF($A:$A,$A1843,$H:$H)*SUMIF(Summary!$A$230:$A$266,$A1843,Summary!$Q$230:$Q$266),0)</f>
        <v>0</v>
      </c>
      <c r="AP1843" s="688">
        <f>IFERROR($H1843/SUMIF($A:$A,$A1843,$H:$H)*(SUMIF(Summary!$A$230:$A$266,$A1843,Summary!$L$230:$L$266)+SUMIF(Summary!$A$281:$A$317,$A1843,Summary!$L$281:$L$317))-AO1843,0)</f>
        <v>0</v>
      </c>
      <c r="AQ1843" s="306"/>
      <c r="AR1843" s="688">
        <f t="shared" ca="1" si="437"/>
        <v>0</v>
      </c>
      <c r="AS1843" s="688">
        <f t="shared" ca="1" si="438"/>
        <v>0</v>
      </c>
    </row>
    <row r="1844" spans="1:45" x14ac:dyDescent="0.2">
      <c r="A1844" s="423">
        <v>3646</v>
      </c>
      <c r="B1844" s="424">
        <v>3</v>
      </c>
      <c r="C1844" s="425" t="s">
        <v>312</v>
      </c>
      <c r="D1844" s="422">
        <f t="shared" si="424"/>
        <v>0</v>
      </c>
      <c r="E1844" s="422">
        <f t="shared" si="425"/>
        <v>0</v>
      </c>
      <c r="F1844" s="422">
        <f t="shared" si="426"/>
        <v>0</v>
      </c>
      <c r="G1844" s="422">
        <f t="shared" si="427"/>
        <v>0</v>
      </c>
      <c r="H1844" s="22">
        <f t="shared" si="428"/>
        <v>0</v>
      </c>
      <c r="I1844" s="116">
        <v>0</v>
      </c>
      <c r="J1844" s="116">
        <v>0</v>
      </c>
      <c r="K1844" s="116">
        <v>0</v>
      </c>
      <c r="L1844" s="116">
        <v>0</v>
      </c>
      <c r="M1844" s="22">
        <f t="shared" si="429"/>
        <v>0</v>
      </c>
      <c r="N1844" s="116">
        <v>0</v>
      </c>
      <c r="O1844" s="116">
        <v>0</v>
      </c>
      <c r="P1844" s="116">
        <v>0</v>
      </c>
      <c r="Q1844" s="116">
        <v>0</v>
      </c>
      <c r="R1844" s="22">
        <f t="shared" si="430"/>
        <v>0</v>
      </c>
      <c r="S1844" s="116">
        <v>0</v>
      </c>
      <c r="T1844" s="116">
        <v>0</v>
      </c>
      <c r="U1844" s="116">
        <v>0</v>
      </c>
      <c r="V1844" s="116">
        <v>0</v>
      </c>
      <c r="W1844" s="22">
        <f t="shared" si="431"/>
        <v>0</v>
      </c>
      <c r="X1844" s="22">
        <f t="shared" si="432"/>
        <v>0</v>
      </c>
      <c r="Y1844" s="22">
        <f ca="1">OFFSET('Cost Study'!$B$7,'Operations Support'!$C1844,'Operations Support'!$B1844)*$H1844</f>
        <v>0</v>
      </c>
      <c r="Z1844" s="23">
        <f ca="1">Y1844*'Cost Study'!$B$31</f>
        <v>0</v>
      </c>
      <c r="AA1844" s="23">
        <f ca="1">IF(A1844=10298,1.51,1)*IF($B1844&lt;3,$D1844*'Cost Study'!$B$32*OFFSET('Cost Study'!$B$7,'Operations Support'!$C1844,'Operations Support'!$B1844),0)</f>
        <v>0</v>
      </c>
      <c r="AB1844" s="24">
        <f ca="1">AA1844*'Cost Study'!$B$31</f>
        <v>0</v>
      </c>
      <c r="AC1844" s="23">
        <f ca="1">Y1844*'Cost Study'!$B$31</f>
        <v>0</v>
      </c>
      <c r="AD1844" s="24">
        <f ca="1">AA1844*'Cost Study'!$B$31</f>
        <v>0</v>
      </c>
      <c r="AE1844" s="377">
        <f t="shared" ca="1" si="433"/>
        <v>0</v>
      </c>
      <c r="AF1844" s="377">
        <f t="shared" ca="1" si="434"/>
        <v>0</v>
      </c>
      <c r="AH1844" s="688">
        <f>IFERROR($H1844/SUMIF($A:$A,$A1844,$H:$H)*SUMIF(Summary!$A$110:$A$186,$A1844,Summary!$P$110:$P$186),0)</f>
        <v>0</v>
      </c>
      <c r="AI1844" s="689">
        <f t="shared" ca="1" si="435"/>
        <v>0</v>
      </c>
      <c r="AJ1844" s="688">
        <f>IFERROR(H1844/SUMIF(A:A,A1844,H:H)*SUMIF(Summary!$A$110:$A$186,'Operations Support'!A1844,Summary!$Q$110:$Q$186),0)</f>
        <v>0</v>
      </c>
      <c r="AK1844" s="688">
        <f t="shared" ca="1" si="436"/>
        <v>0</v>
      </c>
      <c r="AM1844" s="688">
        <f>IFERROR($H1844/SUMIF($A:$A,$A1844,$H:$H)*SUMIF(Summary!$A$230:$A$266,$A1844,Summary!$P$230:$P$266),0)</f>
        <v>0</v>
      </c>
      <c r="AN1844" s="688">
        <f>IFERROR($H1844/SUMIF($A:$A,$A1844,$H:$H)*(SUMIF(Summary!$A$230:$A$266,$A1844,Summary!$L$230:$L$266)+SUMIF(Summary!$A$281:$A$317,$A1844,Summary!$L$281:$L$317))-AM1844,0)</f>
        <v>0</v>
      </c>
      <c r="AO1844" s="688">
        <f>IFERROR($H1844/SUMIF($A:$A,$A1844,$H:$H)*SUMIF(Summary!$A$230:$A$266,$A1844,Summary!$Q$230:$Q$266),0)</f>
        <v>0</v>
      </c>
      <c r="AP1844" s="688">
        <f>IFERROR($H1844/SUMIF($A:$A,$A1844,$H:$H)*(SUMIF(Summary!$A$230:$A$266,$A1844,Summary!$L$230:$L$266)+SUMIF(Summary!$A$281:$A$317,$A1844,Summary!$L$281:$L$317))-AO1844,0)</f>
        <v>0</v>
      </c>
      <c r="AQ1844" s="306"/>
      <c r="AR1844" s="688">
        <f t="shared" ca="1" si="437"/>
        <v>0</v>
      </c>
      <c r="AS1844" s="688">
        <f t="shared" ca="1" si="438"/>
        <v>0</v>
      </c>
    </row>
    <row r="1845" spans="1:45" x14ac:dyDescent="0.2">
      <c r="A1845" s="423">
        <v>3646</v>
      </c>
      <c r="B1845" s="424">
        <v>3</v>
      </c>
      <c r="C1845" s="425" t="s">
        <v>313</v>
      </c>
      <c r="D1845" s="422">
        <f t="shared" si="424"/>
        <v>11621</v>
      </c>
      <c r="E1845" s="422">
        <f t="shared" si="425"/>
        <v>10184</v>
      </c>
      <c r="F1845" s="422">
        <f t="shared" si="426"/>
        <v>66</v>
      </c>
      <c r="G1845" s="422">
        <f t="shared" si="427"/>
        <v>0</v>
      </c>
      <c r="H1845" s="22">
        <f t="shared" si="428"/>
        <v>21871</v>
      </c>
      <c r="I1845" s="116">
        <v>4361</v>
      </c>
      <c r="J1845" s="116">
        <v>2781</v>
      </c>
      <c r="K1845" s="116">
        <v>0</v>
      </c>
      <c r="L1845" s="116">
        <v>0</v>
      </c>
      <c r="M1845" s="22">
        <f t="shared" si="429"/>
        <v>7142</v>
      </c>
      <c r="N1845" s="116">
        <v>4151</v>
      </c>
      <c r="O1845" s="116">
        <v>4342</v>
      </c>
      <c r="P1845" s="116">
        <v>0</v>
      </c>
      <c r="Q1845" s="116">
        <v>0</v>
      </c>
      <c r="R1845" s="22">
        <f t="shared" si="430"/>
        <v>8493</v>
      </c>
      <c r="S1845" s="116">
        <v>3109</v>
      </c>
      <c r="T1845" s="116">
        <v>3061</v>
      </c>
      <c r="U1845" s="116">
        <v>66</v>
      </c>
      <c r="V1845" s="116">
        <v>0</v>
      </c>
      <c r="W1845" s="22">
        <f t="shared" si="431"/>
        <v>6236</v>
      </c>
      <c r="X1845" s="22">
        <f t="shared" si="432"/>
        <v>911.29166666666663</v>
      </c>
      <c r="Y1845" s="22">
        <f ca="1">OFFSET('Cost Study'!$B$7,'Operations Support'!$C1845,'Operations Support'!$B1845)*$H1845</f>
        <v>57302.020000000004</v>
      </c>
      <c r="Z1845" s="23">
        <f ca="1">Y1845*'Cost Study'!$B$31</f>
        <v>3200428.405408578</v>
      </c>
      <c r="AA1845" s="23">
        <f ca="1">IF(A1845=10298,1.51,1)*IF($B1845&lt;3,$D1845*'Cost Study'!$B$32*OFFSET('Cost Study'!$B$7,'Operations Support'!$C1845,'Operations Support'!$B1845),0)</f>
        <v>0</v>
      </c>
      <c r="AB1845" s="24">
        <f ca="1">AA1845*'Cost Study'!$B$31</f>
        <v>0</v>
      </c>
      <c r="AC1845" s="23">
        <f ca="1">Y1845*'Cost Study'!$B$31</f>
        <v>3200428.405408578</v>
      </c>
      <c r="AD1845" s="24">
        <f ca="1">AA1845*'Cost Study'!$B$31</f>
        <v>0</v>
      </c>
      <c r="AE1845" s="377">
        <f t="shared" ca="1" si="433"/>
        <v>3200428.405408578</v>
      </c>
      <c r="AF1845" s="377">
        <f t="shared" ca="1" si="434"/>
        <v>3200428.405408578</v>
      </c>
      <c r="AH1845" s="688">
        <f>IFERROR($H1845/SUMIF($A:$A,$A1845,$H:$H)*SUMIF(Summary!$A$110:$A$186,$A1845,Summary!$P$110:$P$186),0)</f>
        <v>457014.47446284135</v>
      </c>
      <c r="AI1845" s="689">
        <f t="shared" ca="1" si="435"/>
        <v>2743413.9309457368</v>
      </c>
      <c r="AJ1845" s="688">
        <f>IFERROR(H1845/SUMIF(A:A,A1845,H:H)*SUMIF(Summary!$A$110:$A$186,'Operations Support'!A1845,Summary!$Q$110:$Q$186),0)</f>
        <v>458155.07884521404</v>
      </c>
      <c r="AK1845" s="688">
        <f t="shared" ca="1" si="436"/>
        <v>2742273.3265633639</v>
      </c>
      <c r="AM1845" s="688">
        <f>IFERROR($H1845/SUMIF($A:$A,$A1845,$H:$H)*SUMIF(Summary!$A$230:$A$266,$A1845,Summary!$P$230:$P$266),0)</f>
        <v>86467.777025122778</v>
      </c>
      <c r="AN1845" s="688">
        <f>IFERROR($H1845/SUMIF($A:$A,$A1845,$H:$H)*(SUMIF(Summary!$A$230:$A$266,$A1845,Summary!$L$230:$L$266)+SUMIF(Summary!$A$281:$A$317,$A1845,Summary!$L$281:$L$317))-AM1845,0)</f>
        <v>318828.58792652574</v>
      </c>
      <c r="AO1845" s="688">
        <f>IFERROR($H1845/SUMIF($A:$A,$A1845,$H:$H)*SUMIF(Summary!$A$230:$A$266,$A1845,Summary!$Q$230:$Q$266),0)</f>
        <v>86683.580967710834</v>
      </c>
      <c r="AP1845" s="688">
        <f>IFERROR($H1845/SUMIF($A:$A,$A1845,$H:$H)*(SUMIF(Summary!$A$230:$A$266,$A1845,Summary!$L$230:$L$266)+SUMIF(Summary!$A$281:$A$317,$A1845,Summary!$L$281:$L$317))-AO1845,0)</f>
        <v>318612.7839839377</v>
      </c>
      <c r="AQ1845" s="306"/>
      <c r="AR1845" s="688">
        <f t="shared" ca="1" si="437"/>
        <v>3062242.5188722624</v>
      </c>
      <c r="AS1845" s="688">
        <f t="shared" ca="1" si="438"/>
        <v>3060886.1105473014</v>
      </c>
    </row>
    <row r="1846" spans="1:45" s="15" customFormat="1" x14ac:dyDescent="0.2">
      <c r="A1846" s="423">
        <v>3646</v>
      </c>
      <c r="B1846" s="424">
        <v>3</v>
      </c>
      <c r="C1846" s="425" t="s">
        <v>314</v>
      </c>
      <c r="D1846" s="422">
        <f t="shared" si="424"/>
        <v>0</v>
      </c>
      <c r="E1846" s="422">
        <f t="shared" si="425"/>
        <v>0</v>
      </c>
      <c r="F1846" s="422">
        <f t="shared" si="426"/>
        <v>0</v>
      </c>
      <c r="G1846" s="422">
        <f t="shared" si="427"/>
        <v>0</v>
      </c>
      <c r="H1846" s="22">
        <f t="shared" si="428"/>
        <v>0</v>
      </c>
      <c r="I1846" s="116">
        <v>0</v>
      </c>
      <c r="J1846" s="116">
        <v>0</v>
      </c>
      <c r="K1846" s="116">
        <v>0</v>
      </c>
      <c r="L1846" s="116">
        <v>0</v>
      </c>
      <c r="M1846" s="22">
        <f t="shared" si="429"/>
        <v>0</v>
      </c>
      <c r="N1846" s="116">
        <v>0</v>
      </c>
      <c r="O1846" s="116">
        <v>0</v>
      </c>
      <c r="P1846" s="116">
        <v>0</v>
      </c>
      <c r="Q1846" s="116">
        <v>0</v>
      </c>
      <c r="R1846" s="22">
        <f t="shared" si="430"/>
        <v>0</v>
      </c>
      <c r="S1846" s="116">
        <v>0</v>
      </c>
      <c r="T1846" s="116">
        <v>0</v>
      </c>
      <c r="U1846" s="116">
        <v>0</v>
      </c>
      <c r="V1846" s="116">
        <v>0</v>
      </c>
      <c r="W1846" s="22">
        <f t="shared" si="431"/>
        <v>0</v>
      </c>
      <c r="X1846" s="22">
        <f t="shared" si="432"/>
        <v>0</v>
      </c>
      <c r="Y1846" s="22">
        <f ca="1">OFFSET('Cost Study'!$B$7,'Operations Support'!$C1846,'Operations Support'!$B1846)*$H1846</f>
        <v>0</v>
      </c>
      <c r="Z1846" s="23">
        <f ca="1">Y1846*'Cost Study'!$B$31</f>
        <v>0</v>
      </c>
      <c r="AA1846" s="23">
        <f ca="1">IF(A1846=10298,1.51,1)*IF($B1846&lt;3,$D1846*'Cost Study'!$B$32*OFFSET('Cost Study'!$B$7,'Operations Support'!$C1846,'Operations Support'!$B1846),0)</f>
        <v>0</v>
      </c>
      <c r="AB1846" s="24">
        <f ca="1">AA1846*'Cost Study'!$B$31</f>
        <v>0</v>
      </c>
      <c r="AC1846" s="23">
        <f ca="1">Y1846*'Cost Study'!$B$31</f>
        <v>0</v>
      </c>
      <c r="AD1846" s="24">
        <f ca="1">AA1846*'Cost Study'!$B$31</f>
        <v>0</v>
      </c>
      <c r="AE1846" s="377">
        <f t="shared" ca="1" si="433"/>
        <v>0</v>
      </c>
      <c r="AF1846" s="377">
        <f t="shared" ca="1" si="434"/>
        <v>0</v>
      </c>
      <c r="AH1846" s="688">
        <f>IFERROR($H1846/SUMIF($A:$A,$A1846,$H:$H)*SUMIF(Summary!$A$110:$A$186,$A1846,Summary!$P$110:$P$186),0)</f>
        <v>0</v>
      </c>
      <c r="AI1846" s="689">
        <f t="shared" ca="1" si="435"/>
        <v>0</v>
      </c>
      <c r="AJ1846" s="688">
        <f>IFERROR(H1846/SUMIF(A:A,A1846,H:H)*SUMIF(Summary!$A$110:$A$186,'Operations Support'!A1846,Summary!$Q$110:$Q$186),0)</f>
        <v>0</v>
      </c>
      <c r="AK1846" s="688">
        <f t="shared" ca="1" si="436"/>
        <v>0</v>
      </c>
      <c r="AL1846" s="1"/>
      <c r="AM1846" s="688">
        <f>IFERROR($H1846/SUMIF($A:$A,$A1846,$H:$H)*SUMIF(Summary!$A$230:$A$266,$A1846,Summary!$P$230:$P$266),0)</f>
        <v>0</v>
      </c>
      <c r="AN1846" s="688">
        <f>IFERROR($H1846/SUMIF($A:$A,$A1846,$H:$H)*(SUMIF(Summary!$A$230:$A$266,$A1846,Summary!$L$230:$L$266)+SUMIF(Summary!$A$281:$A$317,$A1846,Summary!$L$281:$L$317))-AM1846,0)</f>
        <v>0</v>
      </c>
      <c r="AO1846" s="688">
        <f>IFERROR($H1846/SUMIF($A:$A,$A1846,$H:$H)*SUMIF(Summary!$A$230:$A$266,$A1846,Summary!$Q$230:$Q$266),0)</f>
        <v>0</v>
      </c>
      <c r="AP1846" s="688">
        <f>IFERROR($H1846/SUMIF($A:$A,$A1846,$H:$H)*(SUMIF(Summary!$A$230:$A$266,$A1846,Summary!$L$230:$L$266)+SUMIF(Summary!$A$281:$A$317,$A1846,Summary!$L$281:$L$317))-AO1846,0)</f>
        <v>0</v>
      </c>
      <c r="AQ1846" s="306"/>
      <c r="AR1846" s="688">
        <f t="shared" ca="1" si="437"/>
        <v>0</v>
      </c>
      <c r="AS1846" s="688">
        <f t="shared" ca="1" si="438"/>
        <v>0</v>
      </c>
    </row>
    <row r="1847" spans="1:45" x14ac:dyDescent="0.2">
      <c r="A1847" s="423">
        <v>3646</v>
      </c>
      <c r="B1847" s="424">
        <v>3</v>
      </c>
      <c r="C1847" s="425" t="s">
        <v>315</v>
      </c>
      <c r="D1847" s="422">
        <f t="shared" si="424"/>
        <v>10607</v>
      </c>
      <c r="E1847" s="422">
        <f t="shared" si="425"/>
        <v>4929</v>
      </c>
      <c r="F1847" s="422">
        <f t="shared" si="426"/>
        <v>0</v>
      </c>
      <c r="G1847" s="422">
        <f t="shared" si="427"/>
        <v>0</v>
      </c>
      <c r="H1847" s="22">
        <f t="shared" si="428"/>
        <v>15536</v>
      </c>
      <c r="I1847" s="116">
        <v>3987</v>
      </c>
      <c r="J1847" s="116">
        <v>2246</v>
      </c>
      <c r="K1847" s="116">
        <v>0</v>
      </c>
      <c r="L1847" s="116">
        <v>0</v>
      </c>
      <c r="M1847" s="22">
        <f t="shared" si="429"/>
        <v>6233</v>
      </c>
      <c r="N1847" s="116">
        <v>4145</v>
      </c>
      <c r="O1847" s="116">
        <v>2074</v>
      </c>
      <c r="P1847" s="116">
        <v>0</v>
      </c>
      <c r="Q1847" s="116">
        <v>0</v>
      </c>
      <c r="R1847" s="22">
        <f t="shared" si="430"/>
        <v>6219</v>
      </c>
      <c r="S1847" s="116">
        <v>2475</v>
      </c>
      <c r="T1847" s="116">
        <v>609</v>
      </c>
      <c r="U1847" s="116">
        <v>0</v>
      </c>
      <c r="V1847" s="116">
        <v>0</v>
      </c>
      <c r="W1847" s="22">
        <f t="shared" si="431"/>
        <v>3084</v>
      </c>
      <c r="X1847" s="22">
        <f t="shared" si="432"/>
        <v>647.33333333333337</v>
      </c>
      <c r="Y1847" s="22">
        <f ca="1">OFFSET('Cost Study'!$B$7,'Operations Support'!$C1847,'Operations Support'!$B1847)*$H1847</f>
        <v>50802.720000000001</v>
      </c>
      <c r="Z1847" s="23">
        <f ca="1">Y1847*'Cost Study'!$B$31</f>
        <v>2837429.9572688444</v>
      </c>
      <c r="AA1847" s="23">
        <f ca="1">IF(A1847=10298,1.51,1)*IF($B1847&lt;3,$D1847*'Cost Study'!$B$32*OFFSET('Cost Study'!$B$7,'Operations Support'!$C1847,'Operations Support'!$B1847),0)</f>
        <v>0</v>
      </c>
      <c r="AB1847" s="24">
        <f ca="1">AA1847*'Cost Study'!$B$31</f>
        <v>0</v>
      </c>
      <c r="AC1847" s="23">
        <f ca="1">Y1847*'Cost Study'!$B$31</f>
        <v>2837429.9572688444</v>
      </c>
      <c r="AD1847" s="24">
        <f ca="1">AA1847*'Cost Study'!$B$31</f>
        <v>0</v>
      </c>
      <c r="AE1847" s="377">
        <f t="shared" ca="1" si="433"/>
        <v>2837429.9572688444</v>
      </c>
      <c r="AF1847" s="377">
        <f t="shared" ca="1" si="434"/>
        <v>2837429.9572688444</v>
      </c>
      <c r="AH1847" s="688">
        <f>IFERROR($H1847/SUMIF($A:$A,$A1847,$H:$H)*SUMIF(Summary!$A$110:$A$186,$A1847,Summary!$P$110:$P$186),0)</f>
        <v>324638.87683483621</v>
      </c>
      <c r="AI1847" s="689">
        <f t="shared" ca="1" si="435"/>
        <v>2512791.080434008</v>
      </c>
      <c r="AJ1847" s="688">
        <f>IFERROR(H1847/SUMIF(A:A,A1847,H:H)*SUMIF(Summary!$A$110:$A$186,'Operations Support'!A1847,Summary!$Q$110:$Q$186),0)</f>
        <v>325449.10177583306</v>
      </c>
      <c r="AK1847" s="688">
        <f t="shared" ca="1" si="436"/>
        <v>2511980.8554930114</v>
      </c>
      <c r="AM1847" s="688">
        <f>IFERROR($H1847/SUMIF($A:$A,$A1847,$H:$H)*SUMIF(Summary!$A$230:$A$266,$A1847,Summary!$P$230:$P$266),0)</f>
        <v>61422.129023012545</v>
      </c>
      <c r="AN1847" s="688">
        <f>IFERROR($H1847/SUMIF($A:$A,$A1847,$H:$H)*(SUMIF(Summary!$A$230:$A$266,$A1847,Summary!$L$230:$L$266)+SUMIF(Summary!$A$281:$A$317,$A1847,Summary!$L$281:$L$317))-AM1847,0)</f>
        <v>226478.94207061885</v>
      </c>
      <c r="AO1847" s="688">
        <f>IFERROR($H1847/SUMIF($A:$A,$A1847,$H:$H)*SUMIF(Summary!$A$230:$A$266,$A1847,Summary!$Q$230:$Q$266),0)</f>
        <v>61575.424713746761</v>
      </c>
      <c r="AP1847" s="688">
        <f>IFERROR($H1847/SUMIF($A:$A,$A1847,$H:$H)*(SUMIF(Summary!$A$230:$A$266,$A1847,Summary!$L$230:$L$266)+SUMIF(Summary!$A$281:$A$317,$A1847,Summary!$L$281:$L$317))-AO1847,0)</f>
        <v>226325.64637988462</v>
      </c>
      <c r="AQ1847" s="306"/>
      <c r="AR1847" s="688">
        <f t="shared" ca="1" si="437"/>
        <v>2739270.0225046268</v>
      </c>
      <c r="AS1847" s="688">
        <f t="shared" ca="1" si="438"/>
        <v>2738306.5018728962</v>
      </c>
    </row>
    <row r="1848" spans="1:45" x14ac:dyDescent="0.2">
      <c r="A1848" s="423">
        <v>3646</v>
      </c>
      <c r="B1848" s="424">
        <v>3</v>
      </c>
      <c r="C1848" s="425" t="s">
        <v>316</v>
      </c>
      <c r="D1848" s="422">
        <f t="shared" si="424"/>
        <v>0</v>
      </c>
      <c r="E1848" s="422">
        <f t="shared" si="425"/>
        <v>0</v>
      </c>
      <c r="F1848" s="422">
        <f t="shared" si="426"/>
        <v>0</v>
      </c>
      <c r="G1848" s="422">
        <f t="shared" si="427"/>
        <v>0</v>
      </c>
      <c r="H1848" s="22">
        <f t="shared" si="428"/>
        <v>0</v>
      </c>
      <c r="I1848" s="116">
        <v>0</v>
      </c>
      <c r="J1848" s="116">
        <v>0</v>
      </c>
      <c r="K1848" s="116">
        <v>0</v>
      </c>
      <c r="L1848" s="116">
        <v>0</v>
      </c>
      <c r="M1848" s="22">
        <f t="shared" si="429"/>
        <v>0</v>
      </c>
      <c r="N1848" s="116">
        <v>0</v>
      </c>
      <c r="O1848" s="116">
        <v>0</v>
      </c>
      <c r="P1848" s="116">
        <v>0</v>
      </c>
      <c r="Q1848" s="116">
        <v>0</v>
      </c>
      <c r="R1848" s="22">
        <f t="shared" si="430"/>
        <v>0</v>
      </c>
      <c r="S1848" s="116">
        <v>0</v>
      </c>
      <c r="T1848" s="116">
        <v>0</v>
      </c>
      <c r="U1848" s="116">
        <v>0</v>
      </c>
      <c r="V1848" s="116">
        <v>0</v>
      </c>
      <c r="W1848" s="22">
        <f t="shared" si="431"/>
        <v>0</v>
      </c>
      <c r="X1848" s="22">
        <f t="shared" si="432"/>
        <v>0</v>
      </c>
      <c r="Y1848" s="22">
        <f ca="1">OFFSET('Cost Study'!$B$7,'Operations Support'!$C1848,'Operations Support'!$B1848)*$H1848</f>
        <v>0</v>
      </c>
      <c r="Z1848" s="23">
        <f ca="1">Y1848*'Cost Study'!$B$31</f>
        <v>0</v>
      </c>
      <c r="AA1848" s="23">
        <f ca="1">IF(A1848=10298,1.51,1)*IF($B1848&lt;3,$D1848*'Cost Study'!$B$32*OFFSET('Cost Study'!$B$7,'Operations Support'!$C1848,'Operations Support'!$B1848),0)</f>
        <v>0</v>
      </c>
      <c r="AB1848" s="24">
        <f ca="1">AA1848*'Cost Study'!$B$31</f>
        <v>0</v>
      </c>
      <c r="AC1848" s="23">
        <f ca="1">Y1848*'Cost Study'!$B$31</f>
        <v>0</v>
      </c>
      <c r="AD1848" s="24">
        <f ca="1">AA1848*'Cost Study'!$B$31</f>
        <v>0</v>
      </c>
      <c r="AE1848" s="377">
        <f t="shared" ca="1" si="433"/>
        <v>0</v>
      </c>
      <c r="AF1848" s="377">
        <f t="shared" ca="1" si="434"/>
        <v>0</v>
      </c>
      <c r="AH1848" s="688">
        <f>IFERROR($H1848/SUMIF($A:$A,$A1848,$H:$H)*SUMIF(Summary!$A$110:$A$186,$A1848,Summary!$P$110:$P$186),0)</f>
        <v>0</v>
      </c>
      <c r="AI1848" s="689">
        <f t="shared" ca="1" si="435"/>
        <v>0</v>
      </c>
      <c r="AJ1848" s="688">
        <f>IFERROR(H1848/SUMIF(A:A,A1848,H:H)*SUMIF(Summary!$A$110:$A$186,'Operations Support'!A1848,Summary!$Q$110:$Q$186),0)</f>
        <v>0</v>
      </c>
      <c r="AK1848" s="688">
        <f t="shared" ca="1" si="436"/>
        <v>0</v>
      </c>
      <c r="AM1848" s="688">
        <f>IFERROR($H1848/SUMIF($A:$A,$A1848,$H:$H)*SUMIF(Summary!$A$230:$A$266,$A1848,Summary!$P$230:$P$266),0)</f>
        <v>0</v>
      </c>
      <c r="AN1848" s="688">
        <f>IFERROR($H1848/SUMIF($A:$A,$A1848,$H:$H)*(SUMIF(Summary!$A$230:$A$266,$A1848,Summary!$L$230:$L$266)+SUMIF(Summary!$A$281:$A$317,$A1848,Summary!$L$281:$L$317))-AM1848,0)</f>
        <v>0</v>
      </c>
      <c r="AO1848" s="688">
        <f>IFERROR($H1848/SUMIF($A:$A,$A1848,$H:$H)*SUMIF(Summary!$A$230:$A$266,$A1848,Summary!$Q$230:$Q$266),0)</f>
        <v>0</v>
      </c>
      <c r="AP1848" s="688">
        <f>IFERROR($H1848/SUMIF($A:$A,$A1848,$H:$H)*(SUMIF(Summary!$A$230:$A$266,$A1848,Summary!$L$230:$L$266)+SUMIF(Summary!$A$281:$A$317,$A1848,Summary!$L$281:$L$317))-AO1848,0)</f>
        <v>0</v>
      </c>
      <c r="AQ1848" s="306"/>
      <c r="AR1848" s="688">
        <f t="shared" ca="1" si="437"/>
        <v>0</v>
      </c>
      <c r="AS1848" s="688">
        <f t="shared" ca="1" si="438"/>
        <v>0</v>
      </c>
    </row>
    <row r="1849" spans="1:45" x14ac:dyDescent="0.2">
      <c r="A1849" s="423">
        <v>3646</v>
      </c>
      <c r="B1849" s="424">
        <v>3</v>
      </c>
      <c r="C1849" s="425" t="s">
        <v>317</v>
      </c>
      <c r="D1849" s="422">
        <f t="shared" si="424"/>
        <v>0</v>
      </c>
      <c r="E1849" s="422">
        <f t="shared" si="425"/>
        <v>0</v>
      </c>
      <c r="F1849" s="422">
        <f t="shared" si="426"/>
        <v>0</v>
      </c>
      <c r="G1849" s="422">
        <f t="shared" si="427"/>
        <v>0</v>
      </c>
      <c r="H1849" s="22">
        <f t="shared" si="428"/>
        <v>0</v>
      </c>
      <c r="I1849" s="116">
        <v>0</v>
      </c>
      <c r="J1849" s="116">
        <v>0</v>
      </c>
      <c r="K1849" s="116">
        <v>0</v>
      </c>
      <c r="L1849" s="116">
        <v>0</v>
      </c>
      <c r="M1849" s="22">
        <f t="shared" si="429"/>
        <v>0</v>
      </c>
      <c r="N1849" s="116">
        <v>0</v>
      </c>
      <c r="O1849" s="116">
        <v>0</v>
      </c>
      <c r="P1849" s="116">
        <v>0</v>
      </c>
      <c r="Q1849" s="116">
        <v>0</v>
      </c>
      <c r="R1849" s="22">
        <f t="shared" si="430"/>
        <v>0</v>
      </c>
      <c r="S1849" s="116">
        <v>0</v>
      </c>
      <c r="T1849" s="116">
        <v>0</v>
      </c>
      <c r="U1849" s="116">
        <v>0</v>
      </c>
      <c r="V1849" s="116">
        <v>0</v>
      </c>
      <c r="W1849" s="22">
        <f t="shared" si="431"/>
        <v>0</v>
      </c>
      <c r="X1849" s="22">
        <f t="shared" si="432"/>
        <v>0</v>
      </c>
      <c r="Y1849" s="22">
        <f ca="1">OFFSET('Cost Study'!$B$7,'Operations Support'!$C1849,'Operations Support'!$B1849)*$H1849</f>
        <v>0</v>
      </c>
      <c r="Z1849" s="23">
        <f ca="1">Y1849*'Cost Study'!$B$31</f>
        <v>0</v>
      </c>
      <c r="AA1849" s="23">
        <f ca="1">IF(A1849=10298,1.51,1)*IF($B1849&lt;3,$D1849*'Cost Study'!$B$32*OFFSET('Cost Study'!$B$7,'Operations Support'!$C1849,'Operations Support'!$B1849),0)</f>
        <v>0</v>
      </c>
      <c r="AB1849" s="24">
        <f ca="1">AA1849*'Cost Study'!$B$31</f>
        <v>0</v>
      </c>
      <c r="AC1849" s="23">
        <f ca="1">Y1849*'Cost Study'!$B$31</f>
        <v>0</v>
      </c>
      <c r="AD1849" s="24">
        <f ca="1">AA1849*'Cost Study'!$B$31</f>
        <v>0</v>
      </c>
      <c r="AE1849" s="377">
        <f t="shared" ca="1" si="433"/>
        <v>0</v>
      </c>
      <c r="AF1849" s="377">
        <f t="shared" ca="1" si="434"/>
        <v>0</v>
      </c>
      <c r="AH1849" s="688">
        <f>IFERROR($H1849/SUMIF($A:$A,$A1849,$H:$H)*SUMIF(Summary!$A$110:$A$186,$A1849,Summary!$P$110:$P$186),0)</f>
        <v>0</v>
      </c>
      <c r="AI1849" s="689">
        <f t="shared" ca="1" si="435"/>
        <v>0</v>
      </c>
      <c r="AJ1849" s="688">
        <f>IFERROR(H1849/SUMIF(A:A,A1849,H:H)*SUMIF(Summary!$A$110:$A$186,'Operations Support'!A1849,Summary!$Q$110:$Q$186),0)</f>
        <v>0</v>
      </c>
      <c r="AK1849" s="688">
        <f t="shared" ca="1" si="436"/>
        <v>0</v>
      </c>
      <c r="AM1849" s="688">
        <f>IFERROR($H1849/SUMIF($A:$A,$A1849,$H:$H)*SUMIF(Summary!$A$230:$A$266,$A1849,Summary!$P$230:$P$266),0)</f>
        <v>0</v>
      </c>
      <c r="AN1849" s="688">
        <f>IFERROR($H1849/SUMIF($A:$A,$A1849,$H:$H)*(SUMIF(Summary!$A$230:$A$266,$A1849,Summary!$L$230:$L$266)+SUMIF(Summary!$A$281:$A$317,$A1849,Summary!$L$281:$L$317))-AM1849,0)</f>
        <v>0</v>
      </c>
      <c r="AO1849" s="688">
        <f>IFERROR($H1849/SUMIF($A:$A,$A1849,$H:$H)*SUMIF(Summary!$A$230:$A$266,$A1849,Summary!$Q$230:$Q$266),0)</f>
        <v>0</v>
      </c>
      <c r="AP1849" s="688">
        <f>IFERROR($H1849/SUMIF($A:$A,$A1849,$H:$H)*(SUMIF(Summary!$A$230:$A$266,$A1849,Summary!$L$230:$L$266)+SUMIF(Summary!$A$281:$A$317,$A1849,Summary!$L$281:$L$317))-AO1849,0)</f>
        <v>0</v>
      </c>
      <c r="AQ1849" s="306"/>
      <c r="AR1849" s="688">
        <f t="shared" ca="1" si="437"/>
        <v>0</v>
      </c>
      <c r="AS1849" s="688">
        <f t="shared" ca="1" si="438"/>
        <v>0</v>
      </c>
    </row>
    <row r="1850" spans="1:45" x14ac:dyDescent="0.2">
      <c r="A1850" s="423">
        <v>3646</v>
      </c>
      <c r="B1850" s="424">
        <v>3</v>
      </c>
      <c r="C1850" s="425" t="s">
        <v>318</v>
      </c>
      <c r="D1850" s="422">
        <f t="shared" si="424"/>
        <v>204</v>
      </c>
      <c r="E1850" s="422">
        <f t="shared" si="425"/>
        <v>0</v>
      </c>
      <c r="F1850" s="422">
        <f t="shared" si="426"/>
        <v>0</v>
      </c>
      <c r="G1850" s="422">
        <f t="shared" si="427"/>
        <v>0</v>
      </c>
      <c r="H1850" s="22">
        <f t="shared" si="428"/>
        <v>204</v>
      </c>
      <c r="I1850" s="116">
        <v>30</v>
      </c>
      <c r="J1850" s="116">
        <v>0</v>
      </c>
      <c r="K1850" s="116">
        <v>0</v>
      </c>
      <c r="L1850" s="116">
        <v>0</v>
      </c>
      <c r="M1850" s="22">
        <f t="shared" si="429"/>
        <v>30</v>
      </c>
      <c r="N1850" s="116">
        <v>174</v>
      </c>
      <c r="O1850" s="116">
        <v>0</v>
      </c>
      <c r="P1850" s="116">
        <v>0</v>
      </c>
      <c r="Q1850" s="116">
        <v>0</v>
      </c>
      <c r="R1850" s="22">
        <f t="shared" si="430"/>
        <v>174</v>
      </c>
      <c r="S1850" s="116">
        <v>0</v>
      </c>
      <c r="T1850" s="116">
        <v>0</v>
      </c>
      <c r="U1850" s="116">
        <v>0</v>
      </c>
      <c r="V1850" s="116">
        <v>0</v>
      </c>
      <c r="W1850" s="22">
        <f t="shared" si="431"/>
        <v>0</v>
      </c>
      <c r="X1850" s="22">
        <f t="shared" si="432"/>
        <v>8.5</v>
      </c>
      <c r="Y1850" s="22">
        <f ca="1">OFFSET('Cost Study'!$B$7,'Operations Support'!$C1850,'Operations Support'!$B1850)*$H1850</f>
        <v>779.28</v>
      </c>
      <c r="Z1850" s="23">
        <f ca="1">Y1850*'Cost Study'!$B$31</f>
        <v>43524.29194933785</v>
      </c>
      <c r="AA1850" s="23">
        <f ca="1">IF(A1850=10298,1.51,1)*IF($B1850&lt;3,$D1850*'Cost Study'!$B$32*OFFSET('Cost Study'!$B$7,'Operations Support'!$C1850,'Operations Support'!$B1850),0)</f>
        <v>0</v>
      </c>
      <c r="AB1850" s="24">
        <f ca="1">AA1850*'Cost Study'!$B$31</f>
        <v>0</v>
      </c>
      <c r="AC1850" s="23">
        <f ca="1">Y1850*'Cost Study'!$B$31</f>
        <v>43524.29194933785</v>
      </c>
      <c r="AD1850" s="24">
        <f ca="1">AA1850*'Cost Study'!$B$31</f>
        <v>0</v>
      </c>
      <c r="AE1850" s="377">
        <f t="shared" ca="1" si="433"/>
        <v>43524.29194933785</v>
      </c>
      <c r="AF1850" s="377">
        <f t="shared" ca="1" si="434"/>
        <v>43524.29194933785</v>
      </c>
      <c r="AH1850" s="688">
        <f>IFERROR($H1850/SUMIF($A:$A,$A1850,$H:$H)*SUMIF(Summary!$A$110:$A$186,$A1850,Summary!$P$110:$P$186),0)</f>
        <v>4262.7658904677264</v>
      </c>
      <c r="AI1850" s="689">
        <f t="shared" ca="1" si="435"/>
        <v>39261.52605887012</v>
      </c>
      <c r="AJ1850" s="688">
        <f>IFERROR(H1850/SUMIF(A:A,A1850,H:H)*SUMIF(Summary!$A$110:$A$186,'Operations Support'!A1850,Summary!$Q$110:$Q$186),0)</f>
        <v>4273.4047864488903</v>
      </c>
      <c r="AK1850" s="688">
        <f t="shared" ca="1" si="436"/>
        <v>39250.887162888961</v>
      </c>
      <c r="AM1850" s="688">
        <f>IFERROR($H1850/SUMIF($A:$A,$A1850,$H:$H)*SUMIF(Summary!$A$230:$A$266,$A1850,Summary!$P$230:$P$266),0)</f>
        <v>806.52126163070034</v>
      </c>
      <c r="AN1850" s="688">
        <f>IFERROR($H1850/SUMIF($A:$A,$A1850,$H:$H)*(SUMIF(Summary!$A$230:$A$266,$A1850,Summary!$L$230:$L$266)+SUMIF(Summary!$A$281:$A$317,$A1850,Summary!$L$281:$L$317))-AM1850,0)</f>
        <v>2973.8481064885582</v>
      </c>
      <c r="AO1850" s="688">
        <f>IFERROR($H1850/SUMIF($A:$A,$A1850,$H:$H)*SUMIF(Summary!$A$230:$A$266,$A1850,Summary!$Q$230:$Q$266),0)</f>
        <v>808.53415561304973</v>
      </c>
      <c r="AP1850" s="688">
        <f>IFERROR($H1850/SUMIF($A:$A,$A1850,$H:$H)*(SUMIF(Summary!$A$230:$A$266,$A1850,Summary!$L$230:$L$266)+SUMIF(Summary!$A$281:$A$317,$A1850,Summary!$L$281:$L$317))-AO1850,0)</f>
        <v>2971.8352125062088</v>
      </c>
      <c r="AQ1850" s="306"/>
      <c r="AR1850" s="688">
        <f t="shared" ca="1" si="437"/>
        <v>42235.374165358677</v>
      </c>
      <c r="AS1850" s="688">
        <f t="shared" ca="1" si="438"/>
        <v>42222.722375395169</v>
      </c>
    </row>
    <row r="1851" spans="1:45" x14ac:dyDescent="0.2">
      <c r="A1851" s="423">
        <v>3646</v>
      </c>
      <c r="B1851" s="424">
        <v>3</v>
      </c>
      <c r="C1851" s="425" t="s">
        <v>319</v>
      </c>
      <c r="D1851" s="422">
        <f t="shared" si="424"/>
        <v>2937</v>
      </c>
      <c r="E1851" s="422">
        <f t="shared" si="425"/>
        <v>6782</v>
      </c>
      <c r="F1851" s="422">
        <f t="shared" si="426"/>
        <v>110</v>
      </c>
      <c r="G1851" s="422">
        <f t="shared" si="427"/>
        <v>0</v>
      </c>
      <c r="H1851" s="22">
        <f t="shared" si="428"/>
        <v>9829</v>
      </c>
      <c r="I1851" s="116">
        <v>1002</v>
      </c>
      <c r="J1851" s="116">
        <v>3291</v>
      </c>
      <c r="K1851" s="116">
        <v>10</v>
      </c>
      <c r="L1851" s="116">
        <v>0</v>
      </c>
      <c r="M1851" s="22">
        <f t="shared" si="429"/>
        <v>4303</v>
      </c>
      <c r="N1851" s="116">
        <v>1026</v>
      </c>
      <c r="O1851" s="116">
        <v>2103</v>
      </c>
      <c r="P1851" s="116">
        <v>45</v>
      </c>
      <c r="Q1851" s="116">
        <v>0</v>
      </c>
      <c r="R1851" s="22">
        <f t="shared" si="430"/>
        <v>3174</v>
      </c>
      <c r="S1851" s="116">
        <v>909</v>
      </c>
      <c r="T1851" s="116">
        <v>1388</v>
      </c>
      <c r="U1851" s="116">
        <v>55</v>
      </c>
      <c r="V1851" s="116">
        <v>0</v>
      </c>
      <c r="W1851" s="22">
        <f t="shared" si="431"/>
        <v>2352</v>
      </c>
      <c r="X1851" s="22">
        <f t="shared" si="432"/>
        <v>409.54166666666669</v>
      </c>
      <c r="Y1851" s="22">
        <f ca="1">OFFSET('Cost Study'!$B$7,'Operations Support'!$C1851,'Operations Support'!$B1851)*$H1851</f>
        <v>26931.460000000003</v>
      </c>
      <c r="Z1851" s="23">
        <f ca="1">Y1851*'Cost Study'!$B$31</f>
        <v>1504174.0166075281</v>
      </c>
      <c r="AA1851" s="23">
        <f ca="1">IF(A1851=10298,1.51,1)*IF($B1851&lt;3,$D1851*'Cost Study'!$B$32*OFFSET('Cost Study'!$B$7,'Operations Support'!$C1851,'Operations Support'!$B1851),0)</f>
        <v>0</v>
      </c>
      <c r="AB1851" s="24">
        <f ca="1">AA1851*'Cost Study'!$B$31</f>
        <v>0</v>
      </c>
      <c r="AC1851" s="23">
        <f ca="1">Y1851*'Cost Study'!$B$31</f>
        <v>1504174.0166075281</v>
      </c>
      <c r="AD1851" s="24">
        <f ca="1">AA1851*'Cost Study'!$B$31</f>
        <v>0</v>
      </c>
      <c r="AE1851" s="377">
        <f t="shared" ca="1" si="433"/>
        <v>1504174.0166075281</v>
      </c>
      <c r="AF1851" s="377">
        <f t="shared" ca="1" si="434"/>
        <v>1504174.0166075281</v>
      </c>
      <c r="AH1851" s="688">
        <f>IFERROR($H1851/SUMIF($A:$A,$A1851,$H:$H)*SUMIF(Summary!$A$110:$A$186,$A1851,Summary!$P$110:$P$186),0)</f>
        <v>205385.9114578788</v>
      </c>
      <c r="AI1851" s="689">
        <f t="shared" ca="1" si="435"/>
        <v>1298788.1051496493</v>
      </c>
      <c r="AJ1851" s="688">
        <f>IFERROR(H1851/SUMIF(A:A,A1851,H:H)*SUMIF(Summary!$A$110:$A$186,'Operations Support'!A1851,Summary!$Q$110:$Q$186),0)</f>
        <v>205898.50806865754</v>
      </c>
      <c r="AK1851" s="688">
        <f t="shared" ca="1" si="436"/>
        <v>1298275.5085388706</v>
      </c>
      <c r="AM1851" s="688">
        <f>IFERROR($H1851/SUMIF($A:$A,$A1851,$H:$H)*SUMIF(Summary!$A$230:$A$266,$A1851,Summary!$P$230:$P$266),0)</f>
        <v>38859.301375334086</v>
      </c>
      <c r="AN1851" s="688">
        <f>IFERROR($H1851/SUMIF($A:$A,$A1851,$H:$H)*(SUMIF(Summary!$A$230:$A$266,$A1851,Summary!$L$230:$L$266)+SUMIF(Summary!$A$281:$A$317,$A1851,Summary!$L$281:$L$317))-AM1851,0)</f>
        <v>143284.08352292175</v>
      </c>
      <c r="AO1851" s="688">
        <f>IFERROR($H1851/SUMIF($A:$A,$A1851,$H:$H)*SUMIF(Summary!$A$230:$A$266,$A1851,Summary!$Q$230:$Q$266),0)</f>
        <v>38956.285370199337</v>
      </c>
      <c r="AP1851" s="688">
        <f>IFERROR($H1851/SUMIF($A:$A,$A1851,$H:$H)*(SUMIF(Summary!$A$230:$A$266,$A1851,Summary!$L$230:$L$266)+SUMIF(Summary!$A$281:$A$317,$A1851,Summary!$L$281:$L$317))-AO1851,0)</f>
        <v>143187.09952805651</v>
      </c>
      <c r="AQ1851" s="306"/>
      <c r="AR1851" s="688">
        <f t="shared" ca="1" si="437"/>
        <v>1442072.188672571</v>
      </c>
      <c r="AS1851" s="688">
        <f t="shared" ca="1" si="438"/>
        <v>1441462.6080669272</v>
      </c>
    </row>
    <row r="1852" spans="1:45" x14ac:dyDescent="0.2">
      <c r="A1852" s="423">
        <v>3646</v>
      </c>
      <c r="B1852" s="424">
        <v>3</v>
      </c>
      <c r="C1852" s="425" t="s">
        <v>320</v>
      </c>
      <c r="D1852" s="422">
        <f t="shared" si="424"/>
        <v>0</v>
      </c>
      <c r="E1852" s="422">
        <f t="shared" si="425"/>
        <v>0</v>
      </c>
      <c r="F1852" s="422">
        <f t="shared" si="426"/>
        <v>0</v>
      </c>
      <c r="G1852" s="422">
        <f t="shared" si="427"/>
        <v>0</v>
      </c>
      <c r="H1852" s="22">
        <f t="shared" si="428"/>
        <v>0</v>
      </c>
      <c r="I1852" s="116">
        <v>0</v>
      </c>
      <c r="J1852" s="116">
        <v>0</v>
      </c>
      <c r="K1852" s="116">
        <v>0</v>
      </c>
      <c r="L1852" s="116">
        <v>0</v>
      </c>
      <c r="M1852" s="22">
        <f t="shared" si="429"/>
        <v>0</v>
      </c>
      <c r="N1852" s="116">
        <v>0</v>
      </c>
      <c r="O1852" s="116">
        <v>0</v>
      </c>
      <c r="P1852" s="116">
        <v>0</v>
      </c>
      <c r="Q1852" s="116">
        <v>0</v>
      </c>
      <c r="R1852" s="22">
        <f t="shared" si="430"/>
        <v>0</v>
      </c>
      <c r="S1852" s="116">
        <v>0</v>
      </c>
      <c r="T1852" s="116">
        <v>0</v>
      </c>
      <c r="U1852" s="116">
        <v>0</v>
      </c>
      <c r="V1852" s="116">
        <v>0</v>
      </c>
      <c r="W1852" s="22">
        <f t="shared" si="431"/>
        <v>0</v>
      </c>
      <c r="X1852" s="22">
        <f t="shared" si="432"/>
        <v>0</v>
      </c>
      <c r="Y1852" s="22">
        <f ca="1">OFFSET('Cost Study'!$B$7,'Operations Support'!$C1852,'Operations Support'!$B1852)*$H1852</f>
        <v>0</v>
      </c>
      <c r="Z1852" s="23">
        <f ca="1">Y1852*'Cost Study'!$B$31</f>
        <v>0</v>
      </c>
      <c r="AA1852" s="23">
        <f ca="1">IF(A1852=10298,1.51,1)*IF($B1852&lt;3,$D1852*'Cost Study'!$B$32*OFFSET('Cost Study'!$B$7,'Operations Support'!$C1852,'Operations Support'!$B1852),0)</f>
        <v>0</v>
      </c>
      <c r="AB1852" s="24">
        <f ca="1">AA1852*'Cost Study'!$B$31</f>
        <v>0</v>
      </c>
      <c r="AC1852" s="23">
        <f ca="1">Y1852*'Cost Study'!$B$31</f>
        <v>0</v>
      </c>
      <c r="AD1852" s="24">
        <f ca="1">AA1852*'Cost Study'!$B$31</f>
        <v>0</v>
      </c>
      <c r="AE1852" s="377">
        <f t="shared" ca="1" si="433"/>
        <v>0</v>
      </c>
      <c r="AF1852" s="377">
        <f t="shared" ca="1" si="434"/>
        <v>0</v>
      </c>
      <c r="AH1852" s="688">
        <f>IFERROR($H1852/SUMIF($A:$A,$A1852,$H:$H)*SUMIF(Summary!$A$110:$A$186,$A1852,Summary!$P$110:$P$186),0)</f>
        <v>0</v>
      </c>
      <c r="AI1852" s="689">
        <f t="shared" ca="1" si="435"/>
        <v>0</v>
      </c>
      <c r="AJ1852" s="688">
        <f>IFERROR(H1852/SUMIF(A:A,A1852,H:H)*SUMIF(Summary!$A$110:$A$186,'Operations Support'!A1852,Summary!$Q$110:$Q$186),0)</f>
        <v>0</v>
      </c>
      <c r="AK1852" s="688">
        <f t="shared" ca="1" si="436"/>
        <v>0</v>
      </c>
      <c r="AM1852" s="688">
        <f>IFERROR($H1852/SUMIF($A:$A,$A1852,$H:$H)*SUMIF(Summary!$A$230:$A$266,$A1852,Summary!$P$230:$P$266),0)</f>
        <v>0</v>
      </c>
      <c r="AN1852" s="688">
        <f>IFERROR($H1852/SUMIF($A:$A,$A1852,$H:$H)*(SUMIF(Summary!$A$230:$A$266,$A1852,Summary!$L$230:$L$266)+SUMIF(Summary!$A$281:$A$317,$A1852,Summary!$L$281:$L$317))-AM1852,0)</f>
        <v>0</v>
      </c>
      <c r="AO1852" s="688">
        <f>IFERROR($H1852/SUMIF($A:$A,$A1852,$H:$H)*SUMIF(Summary!$A$230:$A$266,$A1852,Summary!$Q$230:$Q$266),0)</f>
        <v>0</v>
      </c>
      <c r="AP1852" s="688">
        <f>IFERROR($H1852/SUMIF($A:$A,$A1852,$H:$H)*(SUMIF(Summary!$A$230:$A$266,$A1852,Summary!$L$230:$L$266)+SUMIF(Summary!$A$281:$A$317,$A1852,Summary!$L$281:$L$317))-AO1852,0)</f>
        <v>0</v>
      </c>
      <c r="AQ1852" s="306"/>
      <c r="AR1852" s="688">
        <f t="shared" ca="1" si="437"/>
        <v>0</v>
      </c>
      <c r="AS1852" s="688">
        <f t="shared" ca="1" si="438"/>
        <v>0</v>
      </c>
    </row>
    <row r="1853" spans="1:45" x14ac:dyDescent="0.2">
      <c r="A1853" s="423">
        <v>3646</v>
      </c>
      <c r="B1853" s="424">
        <v>4</v>
      </c>
      <c r="C1853" s="425" t="s">
        <v>300</v>
      </c>
      <c r="D1853" s="422">
        <f t="shared" si="424"/>
        <v>2168</v>
      </c>
      <c r="E1853" s="422">
        <f t="shared" si="425"/>
        <v>318</v>
      </c>
      <c r="F1853" s="422">
        <f t="shared" si="426"/>
        <v>15</v>
      </c>
      <c r="G1853" s="422">
        <f t="shared" si="427"/>
        <v>49</v>
      </c>
      <c r="H1853" s="22">
        <f t="shared" si="428"/>
        <v>2452</v>
      </c>
      <c r="I1853" s="116">
        <v>870</v>
      </c>
      <c r="J1853" s="116">
        <v>121</v>
      </c>
      <c r="K1853" s="116">
        <v>0</v>
      </c>
      <c r="L1853" s="116">
        <v>18</v>
      </c>
      <c r="M1853" s="22">
        <f t="shared" si="429"/>
        <v>973</v>
      </c>
      <c r="N1853" s="116">
        <v>803</v>
      </c>
      <c r="O1853" s="116">
        <v>156</v>
      </c>
      <c r="P1853" s="116">
        <v>15</v>
      </c>
      <c r="Q1853" s="116">
        <v>20</v>
      </c>
      <c r="R1853" s="22">
        <f t="shared" si="430"/>
        <v>954</v>
      </c>
      <c r="S1853" s="116">
        <v>495</v>
      </c>
      <c r="T1853" s="116">
        <v>41</v>
      </c>
      <c r="U1853" s="116">
        <v>0</v>
      </c>
      <c r="V1853" s="116">
        <v>11</v>
      </c>
      <c r="W1853" s="22">
        <f t="shared" si="431"/>
        <v>525</v>
      </c>
      <c r="X1853" s="22">
        <f t="shared" si="432"/>
        <v>136.22222222222223</v>
      </c>
      <c r="Y1853" s="22">
        <f ca="1">OFFSET('Cost Study'!$B$7,'Operations Support'!$C1853,'Operations Support'!$B1853)*$H1853</f>
        <v>30355.760000000002</v>
      </c>
      <c r="Z1853" s="23">
        <f ca="1">Y1853*'Cost Study'!$B$31</f>
        <v>1695427.7802382098</v>
      </c>
      <c r="AA1853" s="23">
        <f ca="1">IF(A1853=10298,1.51,1)*IF($B1853&lt;3,$D1853*'Cost Study'!$B$32*OFFSET('Cost Study'!$B$7,'Operations Support'!$C1853,'Operations Support'!$B1853),0)</f>
        <v>0</v>
      </c>
      <c r="AB1853" s="24">
        <f ca="1">AA1853*'Cost Study'!$B$31</f>
        <v>0</v>
      </c>
      <c r="AC1853" s="23">
        <f ca="1">Y1853*'Cost Study'!$B$31</f>
        <v>1695427.7802382098</v>
      </c>
      <c r="AD1853" s="24">
        <f ca="1">AA1853*'Cost Study'!$B$31</f>
        <v>0</v>
      </c>
      <c r="AE1853" s="377">
        <f t="shared" ca="1" si="433"/>
        <v>1695427.7802382098</v>
      </c>
      <c r="AF1853" s="377">
        <f t="shared" ca="1" si="434"/>
        <v>1695427.7802382098</v>
      </c>
      <c r="AH1853" s="688">
        <f>IFERROR($H1853/SUMIF($A:$A,$A1853,$H:$H)*SUMIF(Summary!$A$110:$A$186,$A1853,Summary!$P$110:$P$186),0)</f>
        <v>51236.77433052384</v>
      </c>
      <c r="AI1853" s="689">
        <f t="shared" ca="1" si="435"/>
        <v>1644191.005907686</v>
      </c>
      <c r="AJ1853" s="688">
        <f>IFERROR(H1853/SUMIF(A:A,A1853,H:H)*SUMIF(Summary!$A$110:$A$186,'Operations Support'!A1853,Summary!$Q$110:$Q$186),0)</f>
        <v>51364.649688101359</v>
      </c>
      <c r="AK1853" s="688">
        <f t="shared" ca="1" si="436"/>
        <v>1644063.1305501084</v>
      </c>
      <c r="AM1853" s="688">
        <f>IFERROR($H1853/SUMIF($A:$A,$A1853,$H:$H)*SUMIF(Summary!$A$230:$A$266,$A1853,Summary!$P$230:$P$266),0)</f>
        <v>9694.0692819533178</v>
      </c>
      <c r="AN1853" s="688">
        <f>IFERROR($H1853/SUMIF($A:$A,$A1853,$H:$H)*(SUMIF(Summary!$A$230:$A$266,$A1853,Summary!$L$230:$L$266)+SUMIF(Summary!$A$281:$A$317,$A1853,Summary!$L$281:$L$317))-AM1853,0)</f>
        <v>35744.488025048748</v>
      </c>
      <c r="AO1853" s="688">
        <f>IFERROR($H1853/SUMIF($A:$A,$A1853,$H:$H)*SUMIF(Summary!$A$230:$A$266,$A1853,Summary!$Q$230:$Q$266),0)</f>
        <v>9718.2634782509685</v>
      </c>
      <c r="AP1853" s="688">
        <f>IFERROR($H1853/SUMIF($A:$A,$A1853,$H:$H)*(SUMIF(Summary!$A$230:$A$266,$A1853,Summary!$L$230:$L$266)+SUMIF(Summary!$A$281:$A$317,$A1853,Summary!$L$281:$L$317))-AO1853,0)</f>
        <v>35720.293828751091</v>
      </c>
      <c r="AQ1853" s="306"/>
      <c r="AR1853" s="688">
        <f t="shared" ca="1" si="437"/>
        <v>1679935.4939327347</v>
      </c>
      <c r="AS1853" s="688">
        <f t="shared" ca="1" si="438"/>
        <v>1679783.4243788596</v>
      </c>
    </row>
    <row r="1854" spans="1:45" x14ac:dyDescent="0.2">
      <c r="A1854" s="423">
        <v>3646</v>
      </c>
      <c r="B1854" s="424">
        <v>4</v>
      </c>
      <c r="C1854" s="425" t="s">
        <v>301</v>
      </c>
      <c r="D1854" s="422">
        <f t="shared" si="424"/>
        <v>818</v>
      </c>
      <c r="E1854" s="422">
        <f t="shared" si="425"/>
        <v>34</v>
      </c>
      <c r="F1854" s="422">
        <f t="shared" si="426"/>
        <v>0</v>
      </c>
      <c r="G1854" s="422">
        <f t="shared" si="427"/>
        <v>1</v>
      </c>
      <c r="H1854" s="22">
        <f t="shared" si="428"/>
        <v>851</v>
      </c>
      <c r="I1854" s="116">
        <v>336</v>
      </c>
      <c r="J1854" s="116">
        <v>12</v>
      </c>
      <c r="K1854" s="116">
        <v>0</v>
      </c>
      <c r="L1854" s="116">
        <v>1</v>
      </c>
      <c r="M1854" s="22">
        <f t="shared" si="429"/>
        <v>347</v>
      </c>
      <c r="N1854" s="116">
        <v>390</v>
      </c>
      <c r="O1854" s="116">
        <v>16</v>
      </c>
      <c r="P1854" s="116">
        <v>0</v>
      </c>
      <c r="Q1854" s="116">
        <v>0</v>
      </c>
      <c r="R1854" s="22">
        <f t="shared" si="430"/>
        <v>406</v>
      </c>
      <c r="S1854" s="116">
        <v>92</v>
      </c>
      <c r="T1854" s="116">
        <v>6</v>
      </c>
      <c r="U1854" s="116">
        <v>0</v>
      </c>
      <c r="V1854" s="116">
        <v>0</v>
      </c>
      <c r="W1854" s="22">
        <f t="shared" si="431"/>
        <v>98</v>
      </c>
      <c r="X1854" s="22">
        <f t="shared" si="432"/>
        <v>47.277777777777779</v>
      </c>
      <c r="Y1854" s="22">
        <f ca="1">OFFSET('Cost Study'!$B$7,'Operations Support'!$C1854,'Operations Support'!$B1854)*$H1854</f>
        <v>18611.370000000003</v>
      </c>
      <c r="Z1854" s="23">
        <f ca="1">Y1854*'Cost Study'!$B$31</f>
        <v>1039480.9329857664</v>
      </c>
      <c r="AA1854" s="23">
        <f ca="1">IF(A1854=10298,1.51,1)*IF($B1854&lt;3,$D1854*'Cost Study'!$B$32*OFFSET('Cost Study'!$B$7,'Operations Support'!$C1854,'Operations Support'!$B1854),0)</f>
        <v>0</v>
      </c>
      <c r="AB1854" s="24">
        <f ca="1">AA1854*'Cost Study'!$B$31</f>
        <v>0</v>
      </c>
      <c r="AC1854" s="23">
        <f ca="1">Y1854*'Cost Study'!$B$31</f>
        <v>1039480.9329857664</v>
      </c>
      <c r="AD1854" s="24">
        <f ca="1">AA1854*'Cost Study'!$B$31</f>
        <v>0</v>
      </c>
      <c r="AE1854" s="377">
        <f t="shared" ca="1" si="433"/>
        <v>1039480.9329857664</v>
      </c>
      <c r="AF1854" s="377">
        <f t="shared" ca="1" si="434"/>
        <v>1039480.9329857664</v>
      </c>
      <c r="AH1854" s="688">
        <f>IFERROR($H1854/SUMIF($A:$A,$A1854,$H:$H)*SUMIF(Summary!$A$110:$A$186,$A1854,Summary!$P$110:$P$186),0)</f>
        <v>17782.420454843304</v>
      </c>
      <c r="AI1854" s="689">
        <f t="shared" ca="1" si="435"/>
        <v>1021698.5125309231</v>
      </c>
      <c r="AJ1854" s="688">
        <f>IFERROR(H1854/SUMIF(A:A,A1854,H:H)*SUMIF(Summary!$A$110:$A$186,'Operations Support'!A1854,Summary!$Q$110:$Q$186),0)</f>
        <v>17826.801339549042</v>
      </c>
      <c r="AK1854" s="688">
        <f t="shared" ca="1" si="436"/>
        <v>1021654.1316462174</v>
      </c>
      <c r="AM1854" s="688">
        <f>IFERROR($H1854/SUMIF($A:$A,$A1854,$H:$H)*SUMIF(Summary!$A$230:$A$266,$A1854,Summary!$P$230:$P$266),0)</f>
        <v>3364.458792390813</v>
      </c>
      <c r="AN1854" s="688">
        <f>IFERROR($H1854/SUMIF($A:$A,$A1854,$H:$H)*(SUMIF(Summary!$A$230:$A$266,$A1854,Summary!$L$230:$L$266)+SUMIF(Summary!$A$281:$A$317,$A1854,Summary!$L$281:$L$317))-AM1854,0)</f>
        <v>12405.611463832171</v>
      </c>
      <c r="AO1854" s="688">
        <f>IFERROR($H1854/SUMIF($A:$A,$A1854,$H:$H)*SUMIF(Summary!$A$230:$A$266,$A1854,Summary!$Q$230:$Q$266),0)</f>
        <v>3372.8557177779667</v>
      </c>
      <c r="AP1854" s="688">
        <f>IFERROR($H1854/SUMIF($A:$A,$A1854,$H:$H)*(SUMIF(Summary!$A$230:$A$266,$A1854,Summary!$L$230:$L$266)+SUMIF(Summary!$A$281:$A$317,$A1854,Summary!$L$281:$L$317))-AO1854,0)</f>
        <v>12397.214538445016</v>
      </c>
      <c r="AQ1854" s="306"/>
      <c r="AR1854" s="688">
        <f t="shared" ca="1" si="437"/>
        <v>1034104.1239947553</v>
      </c>
      <c r="AS1854" s="688">
        <f t="shared" ca="1" si="438"/>
        <v>1034051.3461846624</v>
      </c>
    </row>
    <row r="1855" spans="1:45" x14ac:dyDescent="0.2">
      <c r="A1855" s="423">
        <v>3646</v>
      </c>
      <c r="B1855" s="424">
        <v>4</v>
      </c>
      <c r="C1855" s="425" t="s">
        <v>302</v>
      </c>
      <c r="D1855" s="422">
        <f t="shared" si="424"/>
        <v>309</v>
      </c>
      <c r="E1855" s="422">
        <f t="shared" si="425"/>
        <v>0</v>
      </c>
      <c r="F1855" s="422">
        <f t="shared" si="426"/>
        <v>0</v>
      </c>
      <c r="G1855" s="422">
        <f t="shared" si="427"/>
        <v>6</v>
      </c>
      <c r="H1855" s="22">
        <f t="shared" si="428"/>
        <v>303</v>
      </c>
      <c r="I1855" s="116">
        <v>108</v>
      </c>
      <c r="J1855" s="116">
        <v>0</v>
      </c>
      <c r="K1855" s="116">
        <v>0</v>
      </c>
      <c r="L1855" s="116">
        <v>3</v>
      </c>
      <c r="M1855" s="22">
        <f t="shared" si="429"/>
        <v>105</v>
      </c>
      <c r="N1855" s="116">
        <v>114</v>
      </c>
      <c r="O1855" s="116">
        <v>0</v>
      </c>
      <c r="P1855" s="116">
        <v>0</v>
      </c>
      <c r="Q1855" s="116">
        <v>3</v>
      </c>
      <c r="R1855" s="22">
        <f t="shared" si="430"/>
        <v>111</v>
      </c>
      <c r="S1855" s="116">
        <v>87</v>
      </c>
      <c r="T1855" s="116">
        <v>0</v>
      </c>
      <c r="U1855" s="116">
        <v>0</v>
      </c>
      <c r="V1855" s="116">
        <v>0</v>
      </c>
      <c r="W1855" s="22">
        <f t="shared" si="431"/>
        <v>87</v>
      </c>
      <c r="X1855" s="22">
        <f t="shared" si="432"/>
        <v>16.833333333333332</v>
      </c>
      <c r="Y1855" s="22">
        <f ca="1">OFFSET('Cost Study'!$B$7,'Operations Support'!$C1855,'Operations Support'!$B1855)*$H1855</f>
        <v>2566.4100000000003</v>
      </c>
      <c r="Z1855" s="23">
        <f ca="1">Y1855*'Cost Study'!$B$31</f>
        <v>143338.95147020346</v>
      </c>
      <c r="AA1855" s="23">
        <f ca="1">IF(A1855=10298,1.51,1)*IF($B1855&lt;3,$D1855*'Cost Study'!$B$32*OFFSET('Cost Study'!$B$7,'Operations Support'!$C1855,'Operations Support'!$B1855),0)</f>
        <v>0</v>
      </c>
      <c r="AB1855" s="24">
        <f ca="1">AA1855*'Cost Study'!$B$31</f>
        <v>0</v>
      </c>
      <c r="AC1855" s="23">
        <f ca="1">Y1855*'Cost Study'!$B$31</f>
        <v>143338.95147020346</v>
      </c>
      <c r="AD1855" s="24">
        <f ca="1">AA1855*'Cost Study'!$B$31</f>
        <v>0</v>
      </c>
      <c r="AE1855" s="377">
        <f t="shared" ca="1" si="433"/>
        <v>143338.95147020346</v>
      </c>
      <c r="AF1855" s="377">
        <f t="shared" ca="1" si="434"/>
        <v>143338.95147020346</v>
      </c>
      <c r="AH1855" s="688">
        <f>IFERROR($H1855/SUMIF($A:$A,$A1855,$H:$H)*SUMIF(Summary!$A$110:$A$186,$A1855,Summary!$P$110:$P$186),0)</f>
        <v>6331.4611020182401</v>
      </c>
      <c r="AI1855" s="689">
        <f t="shared" ca="1" si="435"/>
        <v>137007.49036818522</v>
      </c>
      <c r="AJ1855" s="688">
        <f>IFERROR(H1855/SUMIF(A:A,A1855,H:H)*SUMIF(Summary!$A$110:$A$186,'Operations Support'!A1855,Summary!$Q$110:$Q$186),0)</f>
        <v>6347.2629916373216</v>
      </c>
      <c r="AK1855" s="688">
        <f t="shared" ca="1" si="436"/>
        <v>136991.68847856615</v>
      </c>
      <c r="AM1855" s="688">
        <f>IFERROR($H1855/SUMIF($A:$A,$A1855,$H:$H)*SUMIF(Summary!$A$230:$A$266,$A1855,Summary!$P$230:$P$266),0)</f>
        <v>1197.9212856573636</v>
      </c>
      <c r="AN1855" s="688">
        <f>IFERROR($H1855/SUMIF($A:$A,$A1855,$H:$H)*(SUMIF(Summary!$A$230:$A$266,$A1855,Summary!$L$230:$L$266)+SUMIF(Summary!$A$281:$A$317,$A1855,Summary!$L$281:$L$317))-AM1855,0)</f>
        <v>4417.0390993432993</v>
      </c>
      <c r="AO1855" s="688">
        <f>IFERROR($H1855/SUMIF($A:$A,$A1855,$H:$H)*SUMIF(Summary!$A$230:$A$266,$A1855,Summary!$Q$230:$Q$266),0)</f>
        <v>1200.9110252487944</v>
      </c>
      <c r="AP1855" s="688">
        <f>IFERROR($H1855/SUMIF($A:$A,$A1855,$H:$H)*(SUMIF(Summary!$A$230:$A$266,$A1855,Summary!$L$230:$L$266)+SUMIF(Summary!$A$281:$A$317,$A1855,Summary!$L$281:$L$317))-AO1855,0)</f>
        <v>4414.0493597518689</v>
      </c>
      <c r="AQ1855" s="306"/>
      <c r="AR1855" s="688">
        <f t="shared" ca="1" si="437"/>
        <v>141424.52946752851</v>
      </c>
      <c r="AS1855" s="688">
        <f t="shared" ca="1" si="438"/>
        <v>141405.73783831802</v>
      </c>
    </row>
    <row r="1856" spans="1:45" x14ac:dyDescent="0.2">
      <c r="A1856" s="423">
        <v>3646</v>
      </c>
      <c r="B1856" s="424">
        <v>4</v>
      </c>
      <c r="C1856" s="425" t="s">
        <v>303</v>
      </c>
      <c r="D1856" s="422">
        <f t="shared" si="424"/>
        <v>576</v>
      </c>
      <c r="E1856" s="422">
        <f t="shared" si="425"/>
        <v>18</v>
      </c>
      <c r="F1856" s="422">
        <f t="shared" si="426"/>
        <v>0</v>
      </c>
      <c r="G1856" s="422">
        <f t="shared" si="427"/>
        <v>41</v>
      </c>
      <c r="H1856" s="22">
        <f t="shared" si="428"/>
        <v>553</v>
      </c>
      <c r="I1856" s="116">
        <v>189</v>
      </c>
      <c r="J1856" s="116">
        <v>3</v>
      </c>
      <c r="K1856" s="116">
        <v>0</v>
      </c>
      <c r="L1856" s="116">
        <v>13</v>
      </c>
      <c r="M1856" s="22">
        <f t="shared" si="429"/>
        <v>179</v>
      </c>
      <c r="N1856" s="116">
        <v>197</v>
      </c>
      <c r="O1856" s="116">
        <v>9</v>
      </c>
      <c r="P1856" s="116">
        <v>0</v>
      </c>
      <c r="Q1856" s="116">
        <v>15</v>
      </c>
      <c r="R1856" s="22">
        <f t="shared" si="430"/>
        <v>191</v>
      </c>
      <c r="S1856" s="116">
        <v>190</v>
      </c>
      <c r="T1856" s="116">
        <v>6</v>
      </c>
      <c r="U1856" s="116">
        <v>0</v>
      </c>
      <c r="V1856" s="116">
        <v>13</v>
      </c>
      <c r="W1856" s="22">
        <f t="shared" si="431"/>
        <v>183</v>
      </c>
      <c r="X1856" s="22">
        <f t="shared" si="432"/>
        <v>30.722222222222221</v>
      </c>
      <c r="Y1856" s="22">
        <f ca="1">OFFSET('Cost Study'!$B$7,'Operations Support'!$C1856,'Operations Support'!$B1856)*$H1856</f>
        <v>4490.3599999999997</v>
      </c>
      <c r="Z1856" s="23">
        <f ca="1">Y1856*'Cost Study'!$B$31</f>
        <v>250795.27204294823</v>
      </c>
      <c r="AA1856" s="23">
        <f ca="1">IF(A1856=10298,1.51,1)*IF($B1856&lt;3,$D1856*'Cost Study'!$B$32*OFFSET('Cost Study'!$B$7,'Operations Support'!$C1856,'Operations Support'!$B1856),0)</f>
        <v>0</v>
      </c>
      <c r="AB1856" s="24">
        <f ca="1">AA1856*'Cost Study'!$B$31</f>
        <v>0</v>
      </c>
      <c r="AC1856" s="23">
        <f ca="1">Y1856*'Cost Study'!$B$31</f>
        <v>250795.27204294823</v>
      </c>
      <c r="AD1856" s="24">
        <f ca="1">AA1856*'Cost Study'!$B$31</f>
        <v>0</v>
      </c>
      <c r="AE1856" s="377">
        <f t="shared" ca="1" si="433"/>
        <v>250795.27204294823</v>
      </c>
      <c r="AF1856" s="377">
        <f t="shared" ca="1" si="434"/>
        <v>250795.27204294823</v>
      </c>
      <c r="AH1856" s="688">
        <f>IFERROR($H1856/SUMIF($A:$A,$A1856,$H:$H)*SUMIF(Summary!$A$110:$A$186,$A1856,Summary!$P$110:$P$186),0)</f>
        <v>11555.438908963983</v>
      </c>
      <c r="AI1856" s="689">
        <f t="shared" ca="1" si="435"/>
        <v>239239.83313398424</v>
      </c>
      <c r="AJ1856" s="688">
        <f>IFERROR(H1856/SUMIF(A:A,A1856,H:H)*SUMIF(Summary!$A$110:$A$186,'Operations Support'!A1856,Summary!$Q$110:$Q$186),0)</f>
        <v>11584.278661305079</v>
      </c>
      <c r="AK1856" s="688">
        <f t="shared" ca="1" si="436"/>
        <v>239210.99338164314</v>
      </c>
      <c r="AM1856" s="688">
        <f>IFERROR($H1856/SUMIF($A:$A,$A1856,$H:$H)*SUMIF(Summary!$A$230:$A$266,$A1856,Summary!$P$230:$P$266),0)</f>
        <v>2186.3051847145944</v>
      </c>
      <c r="AN1856" s="688">
        <f>IFERROR($H1856/SUMIF($A:$A,$A1856,$H:$H)*(SUMIF(Summary!$A$230:$A$266,$A1856,Summary!$L$230:$L$266)+SUMIF(Summary!$A$281:$A$317,$A1856,Summary!$L$281:$L$317))-AM1856,0)</f>
        <v>8061.4607984714348</v>
      </c>
      <c r="AO1856" s="688">
        <f>IFERROR($H1856/SUMIF($A:$A,$A1856,$H:$H)*SUMIF(Summary!$A$230:$A$266,$A1856,Summary!$Q$230:$Q$266),0)</f>
        <v>2191.7617061471396</v>
      </c>
      <c r="AP1856" s="688">
        <f>IFERROR($H1856/SUMIF($A:$A,$A1856,$H:$H)*(SUMIF(Summary!$A$230:$A$266,$A1856,Summary!$L$230:$L$266)+SUMIF(Summary!$A$281:$A$317,$A1856,Summary!$L$281:$L$317))-AO1856,0)</f>
        <v>8056.00427703889</v>
      </c>
      <c r="AQ1856" s="306"/>
      <c r="AR1856" s="688">
        <f t="shared" ca="1" si="437"/>
        <v>247301.29393245568</v>
      </c>
      <c r="AS1856" s="688">
        <f t="shared" ca="1" si="438"/>
        <v>247266.99765868203</v>
      </c>
    </row>
    <row r="1857" spans="1:45" x14ac:dyDescent="0.2">
      <c r="A1857" s="423">
        <v>3646</v>
      </c>
      <c r="B1857" s="424">
        <v>4</v>
      </c>
      <c r="C1857" s="425" t="s">
        <v>304</v>
      </c>
      <c r="D1857" s="422">
        <f t="shared" si="424"/>
        <v>6</v>
      </c>
      <c r="E1857" s="422">
        <f t="shared" si="425"/>
        <v>0</v>
      </c>
      <c r="F1857" s="422">
        <f t="shared" si="426"/>
        <v>0</v>
      </c>
      <c r="G1857" s="422">
        <f t="shared" si="427"/>
        <v>0</v>
      </c>
      <c r="H1857" s="22">
        <f t="shared" si="428"/>
        <v>6</v>
      </c>
      <c r="I1857" s="116">
        <v>3</v>
      </c>
      <c r="J1857" s="116">
        <v>0</v>
      </c>
      <c r="K1857" s="116">
        <v>0</v>
      </c>
      <c r="L1857" s="116">
        <v>0</v>
      </c>
      <c r="M1857" s="22">
        <f t="shared" si="429"/>
        <v>3</v>
      </c>
      <c r="N1857" s="116">
        <v>0</v>
      </c>
      <c r="O1857" s="116">
        <v>0</v>
      </c>
      <c r="P1857" s="116">
        <v>0</v>
      </c>
      <c r="Q1857" s="116">
        <v>0</v>
      </c>
      <c r="R1857" s="22">
        <f t="shared" si="430"/>
        <v>0</v>
      </c>
      <c r="S1857" s="116">
        <v>3</v>
      </c>
      <c r="T1857" s="116">
        <v>0</v>
      </c>
      <c r="U1857" s="116">
        <v>0</v>
      </c>
      <c r="V1857" s="116">
        <v>0</v>
      </c>
      <c r="W1857" s="22">
        <f t="shared" si="431"/>
        <v>3</v>
      </c>
      <c r="X1857" s="22">
        <f t="shared" si="432"/>
        <v>0.33333333333333331</v>
      </c>
      <c r="Y1857" s="22">
        <f ca="1">OFFSET('Cost Study'!$B$7,'Operations Support'!$C1857,'Operations Support'!$B1857)*$H1857</f>
        <v>81.48</v>
      </c>
      <c r="Z1857" s="23">
        <f ca="1">Y1857*'Cost Study'!$B$31</f>
        <v>4550.8152500154611</v>
      </c>
      <c r="AA1857" s="23">
        <f ca="1">IF(A1857=10298,1.51,1)*IF($B1857&lt;3,$D1857*'Cost Study'!$B$32*OFFSET('Cost Study'!$B$7,'Operations Support'!$C1857,'Operations Support'!$B1857),0)</f>
        <v>0</v>
      </c>
      <c r="AB1857" s="24">
        <f ca="1">AA1857*'Cost Study'!$B$31</f>
        <v>0</v>
      </c>
      <c r="AC1857" s="23">
        <f ca="1">Y1857*'Cost Study'!$B$31</f>
        <v>4550.8152500154611</v>
      </c>
      <c r="AD1857" s="24">
        <f ca="1">AA1857*'Cost Study'!$B$31</f>
        <v>0</v>
      </c>
      <c r="AE1857" s="377">
        <f t="shared" ca="1" si="433"/>
        <v>4550.8152500154611</v>
      </c>
      <c r="AF1857" s="377">
        <f t="shared" ca="1" si="434"/>
        <v>4550.8152500154611</v>
      </c>
      <c r="AH1857" s="688">
        <f>IFERROR($H1857/SUMIF($A:$A,$A1857,$H:$H)*SUMIF(Summary!$A$110:$A$186,$A1857,Summary!$P$110:$P$186),0)</f>
        <v>125.37546736669782</v>
      </c>
      <c r="AI1857" s="689">
        <f t="shared" ca="1" si="435"/>
        <v>4425.439782648763</v>
      </c>
      <c r="AJ1857" s="688">
        <f>IFERROR(H1857/SUMIF(A:A,A1857,H:H)*SUMIF(Summary!$A$110:$A$186,'Operations Support'!A1857,Summary!$Q$110:$Q$186),0)</f>
        <v>125.68837607202617</v>
      </c>
      <c r="AK1857" s="688">
        <f t="shared" ca="1" si="436"/>
        <v>4425.1268739434345</v>
      </c>
      <c r="AM1857" s="688">
        <f>IFERROR($H1857/SUMIF($A:$A,$A1857,$H:$H)*SUMIF(Summary!$A$230:$A$266,$A1857,Summary!$P$230:$P$266),0)</f>
        <v>23.72121357737354</v>
      </c>
      <c r="AN1857" s="688">
        <f>IFERROR($H1857/SUMIF($A:$A,$A1857,$H:$H)*(SUMIF(Summary!$A$230:$A$266,$A1857,Summary!$L$230:$L$266)+SUMIF(Summary!$A$281:$A$317,$A1857,Summary!$L$281:$L$317))-AM1857,0)</f>
        <v>87.466120779075254</v>
      </c>
      <c r="AO1857" s="688">
        <f>IFERROR($H1857/SUMIF($A:$A,$A1857,$H:$H)*SUMIF(Summary!$A$230:$A$266,$A1857,Summary!$Q$230:$Q$266),0)</f>
        <v>23.780416341560286</v>
      </c>
      <c r="AP1857" s="688">
        <f>IFERROR($H1857/SUMIF($A:$A,$A1857,$H:$H)*(SUMIF(Summary!$A$230:$A$266,$A1857,Summary!$L$230:$L$266)+SUMIF(Summary!$A$281:$A$317,$A1857,Summary!$L$281:$L$317))-AO1857,0)</f>
        <v>87.406918014888504</v>
      </c>
      <c r="AQ1857" s="306"/>
      <c r="AR1857" s="688">
        <f t="shared" ca="1" si="437"/>
        <v>4512.905903427838</v>
      </c>
      <c r="AS1857" s="688">
        <f t="shared" ca="1" si="438"/>
        <v>4512.5337919583226</v>
      </c>
    </row>
    <row r="1858" spans="1:45" x14ac:dyDescent="0.2">
      <c r="A1858" s="423">
        <v>3646</v>
      </c>
      <c r="B1858" s="424">
        <v>4</v>
      </c>
      <c r="C1858" s="425" t="s">
        <v>305</v>
      </c>
      <c r="D1858" s="422">
        <f t="shared" si="424"/>
        <v>24</v>
      </c>
      <c r="E1858" s="422">
        <f t="shared" si="425"/>
        <v>0</v>
      </c>
      <c r="F1858" s="422">
        <f t="shared" si="426"/>
        <v>0</v>
      </c>
      <c r="G1858" s="422">
        <f t="shared" si="427"/>
        <v>0</v>
      </c>
      <c r="H1858" s="22">
        <f t="shared" si="428"/>
        <v>24</v>
      </c>
      <c r="I1858" s="116">
        <v>21</v>
      </c>
      <c r="J1858" s="116">
        <v>0</v>
      </c>
      <c r="K1858" s="116">
        <v>0</v>
      </c>
      <c r="L1858" s="116">
        <v>0</v>
      </c>
      <c r="M1858" s="22">
        <f t="shared" si="429"/>
        <v>21</v>
      </c>
      <c r="N1858" s="116">
        <v>0</v>
      </c>
      <c r="O1858" s="116">
        <v>0</v>
      </c>
      <c r="P1858" s="116">
        <v>0</v>
      </c>
      <c r="Q1858" s="116">
        <v>0</v>
      </c>
      <c r="R1858" s="22">
        <f t="shared" si="430"/>
        <v>0</v>
      </c>
      <c r="S1858" s="116">
        <v>3</v>
      </c>
      <c r="T1858" s="116">
        <v>0</v>
      </c>
      <c r="U1858" s="116">
        <v>0</v>
      </c>
      <c r="V1858" s="116">
        <v>0</v>
      </c>
      <c r="W1858" s="22">
        <f t="shared" si="431"/>
        <v>3</v>
      </c>
      <c r="X1858" s="22">
        <f t="shared" si="432"/>
        <v>1.3333333333333333</v>
      </c>
      <c r="Y1858" s="22">
        <f ca="1">OFFSET('Cost Study'!$B$7,'Operations Support'!$C1858,'Operations Support'!$B1858)*$H1858</f>
        <v>443.28</v>
      </c>
      <c r="Z1858" s="23">
        <f ca="1">Y1858*'Cost Study'!$B$31</f>
        <v>24758.043495665846</v>
      </c>
      <c r="AA1858" s="23">
        <f ca="1">IF(A1858=10298,1.51,1)*IF($B1858&lt;3,$D1858*'Cost Study'!$B$32*OFFSET('Cost Study'!$B$7,'Operations Support'!$C1858,'Operations Support'!$B1858),0)</f>
        <v>0</v>
      </c>
      <c r="AB1858" s="24">
        <f ca="1">AA1858*'Cost Study'!$B$31</f>
        <v>0</v>
      </c>
      <c r="AC1858" s="23">
        <f ca="1">Y1858*'Cost Study'!$B$31</f>
        <v>24758.043495665846</v>
      </c>
      <c r="AD1858" s="24">
        <f ca="1">AA1858*'Cost Study'!$B$31</f>
        <v>0</v>
      </c>
      <c r="AE1858" s="377">
        <f t="shared" ca="1" si="433"/>
        <v>24758.043495665846</v>
      </c>
      <c r="AF1858" s="377">
        <f t="shared" ca="1" si="434"/>
        <v>24758.043495665846</v>
      </c>
      <c r="AH1858" s="688">
        <f>IFERROR($H1858/SUMIF($A:$A,$A1858,$H:$H)*SUMIF(Summary!$A$110:$A$186,$A1858,Summary!$P$110:$P$186),0)</f>
        <v>501.50186946679128</v>
      </c>
      <c r="AI1858" s="689">
        <f t="shared" ca="1" si="435"/>
        <v>24256.541626199054</v>
      </c>
      <c r="AJ1858" s="688">
        <f>IFERROR(H1858/SUMIF(A:A,A1858,H:H)*SUMIF(Summary!$A$110:$A$186,'Operations Support'!A1858,Summary!$Q$110:$Q$186),0)</f>
        <v>502.75350428810469</v>
      </c>
      <c r="AK1858" s="688">
        <f t="shared" ca="1" si="436"/>
        <v>24255.28999137774</v>
      </c>
      <c r="AM1858" s="688">
        <f>IFERROR($H1858/SUMIF($A:$A,$A1858,$H:$H)*SUMIF(Summary!$A$230:$A$266,$A1858,Summary!$P$230:$P$266),0)</f>
        <v>94.884854309494159</v>
      </c>
      <c r="AN1858" s="688">
        <f>IFERROR($H1858/SUMIF($A:$A,$A1858,$H:$H)*(SUMIF(Summary!$A$230:$A$266,$A1858,Summary!$L$230:$L$266)+SUMIF(Summary!$A$281:$A$317,$A1858,Summary!$L$281:$L$317))-AM1858,0)</f>
        <v>349.86448311630102</v>
      </c>
      <c r="AO1858" s="688">
        <f>IFERROR($H1858/SUMIF($A:$A,$A1858,$H:$H)*SUMIF(Summary!$A$230:$A$266,$A1858,Summary!$Q$230:$Q$266),0)</f>
        <v>95.121665366241146</v>
      </c>
      <c r="AP1858" s="688">
        <f>IFERROR($H1858/SUMIF($A:$A,$A1858,$H:$H)*(SUMIF(Summary!$A$230:$A$266,$A1858,Summary!$L$230:$L$266)+SUMIF(Summary!$A$281:$A$317,$A1858,Summary!$L$281:$L$317))-AO1858,0)</f>
        <v>349.62767205955402</v>
      </c>
      <c r="AQ1858" s="306"/>
      <c r="AR1858" s="688">
        <f t="shared" ca="1" si="437"/>
        <v>24606.406109315354</v>
      </c>
      <c r="AS1858" s="688">
        <f t="shared" ca="1" si="438"/>
        <v>24604.917663437293</v>
      </c>
    </row>
    <row r="1859" spans="1:45" x14ac:dyDescent="0.2">
      <c r="A1859" s="423">
        <v>3646</v>
      </c>
      <c r="B1859" s="424">
        <v>4</v>
      </c>
      <c r="C1859" s="425" t="s">
        <v>306</v>
      </c>
      <c r="D1859" s="422">
        <f t="shared" si="424"/>
        <v>939</v>
      </c>
      <c r="E1859" s="422">
        <f t="shared" si="425"/>
        <v>84</v>
      </c>
      <c r="F1859" s="422">
        <f t="shared" si="426"/>
        <v>0</v>
      </c>
      <c r="G1859" s="422">
        <f t="shared" si="427"/>
        <v>43</v>
      </c>
      <c r="H1859" s="22">
        <f t="shared" si="428"/>
        <v>980</v>
      </c>
      <c r="I1859" s="116">
        <v>278</v>
      </c>
      <c r="J1859" s="116">
        <v>66</v>
      </c>
      <c r="K1859" s="116">
        <v>0</v>
      </c>
      <c r="L1859" s="116">
        <v>25</v>
      </c>
      <c r="M1859" s="22">
        <f t="shared" si="429"/>
        <v>319</v>
      </c>
      <c r="N1859" s="116">
        <v>414</v>
      </c>
      <c r="O1859" s="116">
        <v>18</v>
      </c>
      <c r="P1859" s="116">
        <v>0</v>
      </c>
      <c r="Q1859" s="116">
        <v>12</v>
      </c>
      <c r="R1859" s="22">
        <f t="shared" si="430"/>
        <v>420</v>
      </c>
      <c r="S1859" s="116">
        <v>247</v>
      </c>
      <c r="T1859" s="116">
        <v>0</v>
      </c>
      <c r="U1859" s="116">
        <v>0</v>
      </c>
      <c r="V1859" s="116">
        <v>6</v>
      </c>
      <c r="W1859" s="22">
        <f t="shared" si="431"/>
        <v>241</v>
      </c>
      <c r="X1859" s="22">
        <f t="shared" si="432"/>
        <v>54.444444444444443</v>
      </c>
      <c r="Y1859" s="22">
        <f ca="1">OFFSET('Cost Study'!$B$7,'Operations Support'!$C1859,'Operations Support'!$B1859)*$H1859</f>
        <v>10290</v>
      </c>
      <c r="Z1859" s="23">
        <f ca="1">Y1859*'Cost Study'!$B$31</f>
        <v>574716.35889370507</v>
      </c>
      <c r="AA1859" s="23">
        <f ca="1">IF(A1859=10298,1.51,1)*IF($B1859&lt;3,$D1859*'Cost Study'!$B$32*OFFSET('Cost Study'!$B$7,'Operations Support'!$C1859,'Operations Support'!$B1859),0)</f>
        <v>0</v>
      </c>
      <c r="AB1859" s="24">
        <f ca="1">AA1859*'Cost Study'!$B$31</f>
        <v>0</v>
      </c>
      <c r="AC1859" s="23">
        <f ca="1">Y1859*'Cost Study'!$B$31</f>
        <v>574716.35889370507</v>
      </c>
      <c r="AD1859" s="24">
        <f ca="1">AA1859*'Cost Study'!$B$31</f>
        <v>0</v>
      </c>
      <c r="AE1859" s="377">
        <f t="shared" ca="1" si="433"/>
        <v>574716.35889370507</v>
      </c>
      <c r="AF1859" s="377">
        <f t="shared" ca="1" si="434"/>
        <v>574716.35889370507</v>
      </c>
      <c r="AH1859" s="688">
        <f>IFERROR($H1859/SUMIF($A:$A,$A1859,$H:$H)*SUMIF(Summary!$A$110:$A$186,$A1859,Summary!$P$110:$P$186),0)</f>
        <v>20477.993003227311</v>
      </c>
      <c r="AI1859" s="689">
        <f t="shared" ca="1" si="435"/>
        <v>554238.36589047778</v>
      </c>
      <c r="AJ1859" s="688">
        <f>IFERROR(H1859/SUMIF(A:A,A1859,H:H)*SUMIF(Summary!$A$110:$A$186,'Operations Support'!A1859,Summary!$Q$110:$Q$186),0)</f>
        <v>20529.101425097608</v>
      </c>
      <c r="AK1859" s="688">
        <f t="shared" ca="1" si="436"/>
        <v>554187.25746860751</v>
      </c>
      <c r="AM1859" s="688">
        <f>IFERROR($H1859/SUMIF($A:$A,$A1859,$H:$H)*SUMIF(Summary!$A$230:$A$266,$A1859,Summary!$P$230:$P$266),0)</f>
        <v>3874.4648843043447</v>
      </c>
      <c r="AN1859" s="688">
        <f>IFERROR($H1859/SUMIF($A:$A,$A1859,$H:$H)*(SUMIF(Summary!$A$230:$A$266,$A1859,Summary!$L$230:$L$266)+SUMIF(Summary!$A$281:$A$317,$A1859,Summary!$L$281:$L$317))-AM1859,0)</f>
        <v>14286.13306058229</v>
      </c>
      <c r="AO1859" s="688">
        <f>IFERROR($H1859/SUMIF($A:$A,$A1859,$H:$H)*SUMIF(Summary!$A$230:$A$266,$A1859,Summary!$Q$230:$Q$266),0)</f>
        <v>3884.1346691215131</v>
      </c>
      <c r="AP1859" s="688">
        <f>IFERROR($H1859/SUMIF($A:$A,$A1859,$H:$H)*(SUMIF(Summary!$A$230:$A$266,$A1859,Summary!$L$230:$L$266)+SUMIF(Summary!$A$281:$A$317,$A1859,Summary!$L$281:$L$317))-AO1859,0)</f>
        <v>14276.463275765122</v>
      </c>
      <c r="AQ1859" s="306"/>
      <c r="AR1859" s="688">
        <f t="shared" ca="1" si="437"/>
        <v>568524.49895106012</v>
      </c>
      <c r="AS1859" s="688">
        <f t="shared" ca="1" si="438"/>
        <v>568463.72074437258</v>
      </c>
    </row>
    <row r="1860" spans="1:45" x14ac:dyDescent="0.2">
      <c r="A1860" s="423">
        <v>3646</v>
      </c>
      <c r="B1860" s="424">
        <v>4</v>
      </c>
      <c r="C1860" s="425" t="s">
        <v>307</v>
      </c>
      <c r="D1860" s="422">
        <f t="shared" si="424"/>
        <v>0</v>
      </c>
      <c r="E1860" s="422">
        <f t="shared" si="425"/>
        <v>0</v>
      </c>
      <c r="F1860" s="422">
        <f t="shared" si="426"/>
        <v>0</v>
      </c>
      <c r="G1860" s="422">
        <f t="shared" si="427"/>
        <v>0</v>
      </c>
      <c r="H1860" s="22">
        <f t="shared" si="428"/>
        <v>0</v>
      </c>
      <c r="I1860" s="116">
        <v>0</v>
      </c>
      <c r="J1860" s="116">
        <v>0</v>
      </c>
      <c r="K1860" s="116">
        <v>0</v>
      </c>
      <c r="L1860" s="116">
        <v>0</v>
      </c>
      <c r="M1860" s="22">
        <f t="shared" si="429"/>
        <v>0</v>
      </c>
      <c r="N1860" s="116">
        <v>0</v>
      </c>
      <c r="O1860" s="116">
        <v>0</v>
      </c>
      <c r="P1860" s="116">
        <v>0</v>
      </c>
      <c r="Q1860" s="116">
        <v>0</v>
      </c>
      <c r="R1860" s="22">
        <f t="shared" si="430"/>
        <v>0</v>
      </c>
      <c r="S1860" s="116">
        <v>0</v>
      </c>
      <c r="T1860" s="116">
        <v>0</v>
      </c>
      <c r="U1860" s="116">
        <v>0</v>
      </c>
      <c r="V1860" s="116">
        <v>0</v>
      </c>
      <c r="W1860" s="22">
        <f t="shared" si="431"/>
        <v>0</v>
      </c>
      <c r="X1860" s="22">
        <f t="shared" si="432"/>
        <v>0</v>
      </c>
      <c r="Y1860" s="22">
        <f ca="1">OFFSET('Cost Study'!$B$7,'Operations Support'!$C1860,'Operations Support'!$B1860)*$H1860</f>
        <v>0</v>
      </c>
      <c r="Z1860" s="23">
        <f ca="1">Y1860*'Cost Study'!$B$31</f>
        <v>0</v>
      </c>
      <c r="AA1860" s="23">
        <f ca="1">IF(A1860=10298,1.51,1)*IF($B1860&lt;3,$D1860*'Cost Study'!$B$32*OFFSET('Cost Study'!$B$7,'Operations Support'!$C1860,'Operations Support'!$B1860),0)</f>
        <v>0</v>
      </c>
      <c r="AB1860" s="24">
        <f ca="1">AA1860*'Cost Study'!$B$31</f>
        <v>0</v>
      </c>
      <c r="AC1860" s="23">
        <f ca="1">Y1860*'Cost Study'!$B$31</f>
        <v>0</v>
      </c>
      <c r="AD1860" s="24">
        <f ca="1">AA1860*'Cost Study'!$B$31</f>
        <v>0</v>
      </c>
      <c r="AE1860" s="377">
        <f t="shared" ca="1" si="433"/>
        <v>0</v>
      </c>
      <c r="AF1860" s="377">
        <f t="shared" ca="1" si="434"/>
        <v>0</v>
      </c>
      <c r="AH1860" s="688">
        <f>IFERROR($H1860/SUMIF($A:$A,$A1860,$H:$H)*SUMIF(Summary!$A$110:$A$186,$A1860,Summary!$P$110:$P$186),0)</f>
        <v>0</v>
      </c>
      <c r="AI1860" s="689">
        <f t="shared" ca="1" si="435"/>
        <v>0</v>
      </c>
      <c r="AJ1860" s="688">
        <f>IFERROR(H1860/SUMIF(A:A,A1860,H:H)*SUMIF(Summary!$A$110:$A$186,'Operations Support'!A1860,Summary!$Q$110:$Q$186),0)</f>
        <v>0</v>
      </c>
      <c r="AK1860" s="688">
        <f t="shared" ca="1" si="436"/>
        <v>0</v>
      </c>
      <c r="AM1860" s="688">
        <f>IFERROR($H1860/SUMIF($A:$A,$A1860,$H:$H)*SUMIF(Summary!$A$230:$A$266,$A1860,Summary!$P$230:$P$266),0)</f>
        <v>0</v>
      </c>
      <c r="AN1860" s="688">
        <f>IFERROR($H1860/SUMIF($A:$A,$A1860,$H:$H)*(SUMIF(Summary!$A$230:$A$266,$A1860,Summary!$L$230:$L$266)+SUMIF(Summary!$A$281:$A$317,$A1860,Summary!$L$281:$L$317))-AM1860,0)</f>
        <v>0</v>
      </c>
      <c r="AO1860" s="688">
        <f>IFERROR($H1860/SUMIF($A:$A,$A1860,$H:$H)*SUMIF(Summary!$A$230:$A$266,$A1860,Summary!$Q$230:$Q$266),0)</f>
        <v>0</v>
      </c>
      <c r="AP1860" s="688">
        <f>IFERROR($H1860/SUMIF($A:$A,$A1860,$H:$H)*(SUMIF(Summary!$A$230:$A$266,$A1860,Summary!$L$230:$L$266)+SUMIF(Summary!$A$281:$A$317,$A1860,Summary!$L$281:$L$317))-AO1860,0)</f>
        <v>0</v>
      </c>
      <c r="AQ1860" s="306"/>
      <c r="AR1860" s="688">
        <f t="shared" ca="1" si="437"/>
        <v>0</v>
      </c>
      <c r="AS1860" s="688">
        <f t="shared" ca="1" si="438"/>
        <v>0</v>
      </c>
    </row>
    <row r="1861" spans="1:45" x14ac:dyDescent="0.2">
      <c r="A1861" s="423">
        <v>3646</v>
      </c>
      <c r="B1861" s="424">
        <v>4</v>
      </c>
      <c r="C1861" s="425" t="s">
        <v>308</v>
      </c>
      <c r="D1861" s="422">
        <f t="shared" ref="D1861:D1924" si="439">I1861+N1861+S1861</f>
        <v>0</v>
      </c>
      <c r="E1861" s="422">
        <f t="shared" ref="E1861:E1924" si="440">J1861+O1861+T1861</f>
        <v>0</v>
      </c>
      <c r="F1861" s="422">
        <f t="shared" ref="F1861:F1924" si="441">K1861+P1861+U1861</f>
        <v>0</v>
      </c>
      <c r="G1861" s="422">
        <f t="shared" ref="G1861:G1924" si="442">L1861+Q1861+V1861</f>
        <v>0</v>
      </c>
      <c r="H1861" s="22">
        <f t="shared" ref="H1861:H1924" si="443">(SUM(D1861:F1861)-G1861)*IF(A1861=10298,1.51,1)</f>
        <v>0</v>
      </c>
      <c r="I1861" s="116">
        <v>0</v>
      </c>
      <c r="J1861" s="116">
        <v>0</v>
      </c>
      <c r="K1861" s="116">
        <v>0</v>
      </c>
      <c r="L1861" s="116">
        <v>0</v>
      </c>
      <c r="M1861" s="22">
        <f t="shared" ref="M1861:M1924" si="444">SUM(I1861:K1861)-L1861</f>
        <v>0</v>
      </c>
      <c r="N1861" s="116">
        <v>0</v>
      </c>
      <c r="O1861" s="116">
        <v>0</v>
      </c>
      <c r="P1861" s="116">
        <v>0</v>
      </c>
      <c r="Q1861" s="116">
        <v>0</v>
      </c>
      <c r="R1861" s="22">
        <f t="shared" ref="R1861:R1924" si="445">SUM(N1861:P1861)-Q1861</f>
        <v>0</v>
      </c>
      <c r="S1861" s="116">
        <v>0</v>
      </c>
      <c r="T1861" s="116">
        <v>0</v>
      </c>
      <c r="U1861" s="116">
        <v>0</v>
      </c>
      <c r="V1861" s="116">
        <v>0</v>
      </c>
      <c r="W1861" s="22">
        <f t="shared" ref="W1861:W1924" si="446">SUM(S1861:U1861)-V1861</f>
        <v>0</v>
      </c>
      <c r="X1861" s="22">
        <f t="shared" ref="X1861:X1924" si="447">IF(OR(B1861=1,B1861=2),H1861/30,IF(OR(B1861=3,B1861=5),H1861/24,IF(B1861=4,H1861/18,0)))</f>
        <v>0</v>
      </c>
      <c r="Y1861" s="22">
        <f ca="1">OFFSET('Cost Study'!$B$7,'Operations Support'!$C1861,'Operations Support'!$B1861)*$H1861</f>
        <v>0</v>
      </c>
      <c r="Z1861" s="23">
        <f ca="1">Y1861*'Cost Study'!$B$31</f>
        <v>0</v>
      </c>
      <c r="AA1861" s="23">
        <f ca="1">IF(A1861=10298,1.51,1)*IF($B1861&lt;3,$D1861*'Cost Study'!$B$32*OFFSET('Cost Study'!$B$7,'Operations Support'!$C1861,'Operations Support'!$B1861),0)</f>
        <v>0</v>
      </c>
      <c r="AB1861" s="24">
        <f ca="1">AA1861*'Cost Study'!$B$31</f>
        <v>0</v>
      </c>
      <c r="AC1861" s="23">
        <f ca="1">Y1861*'Cost Study'!$B$31</f>
        <v>0</v>
      </c>
      <c r="AD1861" s="24">
        <f ca="1">AA1861*'Cost Study'!$B$31</f>
        <v>0</v>
      </c>
      <c r="AE1861" s="377">
        <f t="shared" ref="AE1861:AE1924" ca="1" si="448">Z1861+AB1861</f>
        <v>0</v>
      </c>
      <c r="AF1861" s="377">
        <f t="shared" ref="AF1861:AF1924" ca="1" si="449">AC1861+AD1861</f>
        <v>0</v>
      </c>
      <c r="AH1861" s="688">
        <f>IFERROR($H1861/SUMIF($A:$A,$A1861,$H:$H)*SUMIF(Summary!$A$110:$A$186,$A1861,Summary!$P$110:$P$186),0)</f>
        <v>0</v>
      </c>
      <c r="AI1861" s="689">
        <f t="shared" ca="1" si="435"/>
        <v>0</v>
      </c>
      <c r="AJ1861" s="688">
        <f>IFERROR(H1861/SUMIF(A:A,A1861,H:H)*SUMIF(Summary!$A$110:$A$186,'Operations Support'!A1861,Summary!$Q$110:$Q$186),0)</f>
        <v>0</v>
      </c>
      <c r="AK1861" s="688">
        <f t="shared" ca="1" si="436"/>
        <v>0</v>
      </c>
      <c r="AM1861" s="688">
        <f>IFERROR($H1861/SUMIF($A:$A,$A1861,$H:$H)*SUMIF(Summary!$A$230:$A$266,$A1861,Summary!$P$230:$P$266),0)</f>
        <v>0</v>
      </c>
      <c r="AN1861" s="688">
        <f>IFERROR($H1861/SUMIF($A:$A,$A1861,$H:$H)*(SUMIF(Summary!$A$230:$A$266,$A1861,Summary!$L$230:$L$266)+SUMIF(Summary!$A$281:$A$317,$A1861,Summary!$L$281:$L$317))-AM1861,0)</f>
        <v>0</v>
      </c>
      <c r="AO1861" s="688">
        <f>IFERROR($H1861/SUMIF($A:$A,$A1861,$H:$H)*SUMIF(Summary!$A$230:$A$266,$A1861,Summary!$Q$230:$Q$266),0)</f>
        <v>0</v>
      </c>
      <c r="AP1861" s="688">
        <f>IFERROR($H1861/SUMIF($A:$A,$A1861,$H:$H)*(SUMIF(Summary!$A$230:$A$266,$A1861,Summary!$L$230:$L$266)+SUMIF(Summary!$A$281:$A$317,$A1861,Summary!$L$281:$L$317))-AO1861,0)</f>
        <v>0</v>
      </c>
      <c r="AQ1861" s="306"/>
      <c r="AR1861" s="688">
        <f t="shared" ca="1" si="437"/>
        <v>0</v>
      </c>
      <c r="AS1861" s="688">
        <f t="shared" ca="1" si="438"/>
        <v>0</v>
      </c>
    </row>
    <row r="1862" spans="1:45" x14ac:dyDescent="0.2">
      <c r="A1862" s="423">
        <v>3646</v>
      </c>
      <c r="B1862" s="424">
        <v>4</v>
      </c>
      <c r="C1862" s="425" t="s">
        <v>309</v>
      </c>
      <c r="D1862" s="422">
        <f t="shared" si="439"/>
        <v>12</v>
      </c>
      <c r="E1862" s="422">
        <f t="shared" si="440"/>
        <v>33</v>
      </c>
      <c r="F1862" s="422">
        <f t="shared" si="441"/>
        <v>0</v>
      </c>
      <c r="G1862" s="422">
        <f t="shared" si="442"/>
        <v>0</v>
      </c>
      <c r="H1862" s="22">
        <f t="shared" si="443"/>
        <v>45</v>
      </c>
      <c r="I1862" s="116">
        <v>3</v>
      </c>
      <c r="J1862" s="116">
        <v>0</v>
      </c>
      <c r="K1862" s="116">
        <v>0</v>
      </c>
      <c r="L1862" s="116">
        <v>0</v>
      </c>
      <c r="M1862" s="22">
        <f t="shared" si="444"/>
        <v>3</v>
      </c>
      <c r="N1862" s="116">
        <v>3</v>
      </c>
      <c r="O1862" s="116">
        <v>30</v>
      </c>
      <c r="P1862" s="116">
        <v>0</v>
      </c>
      <c r="Q1862" s="116">
        <v>0</v>
      </c>
      <c r="R1862" s="22">
        <f t="shared" si="445"/>
        <v>33</v>
      </c>
      <c r="S1862" s="116">
        <v>6</v>
      </c>
      <c r="T1862" s="116">
        <v>3</v>
      </c>
      <c r="U1862" s="116">
        <v>0</v>
      </c>
      <c r="V1862" s="116">
        <v>0</v>
      </c>
      <c r="W1862" s="22">
        <f t="shared" si="446"/>
        <v>9</v>
      </c>
      <c r="X1862" s="22">
        <f t="shared" si="447"/>
        <v>2.5</v>
      </c>
      <c r="Y1862" s="22">
        <f ca="1">OFFSET('Cost Study'!$B$7,'Operations Support'!$C1862,'Operations Support'!$B1862)*$H1862</f>
        <v>682.2</v>
      </c>
      <c r="Z1862" s="23">
        <f ca="1">Y1862*'Cost Study'!$B$31</f>
        <v>38102.186592544764</v>
      </c>
      <c r="AA1862" s="23">
        <f ca="1">IF(A1862=10298,1.51,1)*IF($B1862&lt;3,$D1862*'Cost Study'!$B$32*OFFSET('Cost Study'!$B$7,'Operations Support'!$C1862,'Operations Support'!$B1862),0)</f>
        <v>0</v>
      </c>
      <c r="AB1862" s="24">
        <f ca="1">AA1862*'Cost Study'!$B$31</f>
        <v>0</v>
      </c>
      <c r="AC1862" s="23">
        <f ca="1">Y1862*'Cost Study'!$B$31</f>
        <v>38102.186592544764</v>
      </c>
      <c r="AD1862" s="24">
        <f ca="1">AA1862*'Cost Study'!$B$31</f>
        <v>0</v>
      </c>
      <c r="AE1862" s="377">
        <f t="shared" ca="1" si="448"/>
        <v>38102.186592544764</v>
      </c>
      <c r="AF1862" s="377">
        <f t="shared" ca="1" si="449"/>
        <v>38102.186592544764</v>
      </c>
      <c r="AH1862" s="688">
        <f>IFERROR($H1862/SUMIF($A:$A,$A1862,$H:$H)*SUMIF(Summary!$A$110:$A$186,$A1862,Summary!$P$110:$P$186),0)</f>
        <v>940.31600525023373</v>
      </c>
      <c r="AI1862" s="689">
        <f t="shared" ca="1" si="435"/>
        <v>37161.870587294528</v>
      </c>
      <c r="AJ1862" s="688">
        <f>IFERROR(H1862/SUMIF(A:A,A1862,H:H)*SUMIF(Summary!$A$110:$A$186,'Operations Support'!A1862,Summary!$Q$110:$Q$186),0)</f>
        <v>942.66282054019632</v>
      </c>
      <c r="AK1862" s="688">
        <f t="shared" ca="1" si="436"/>
        <v>37159.52377200457</v>
      </c>
      <c r="AM1862" s="688">
        <f>IFERROR($H1862/SUMIF($A:$A,$A1862,$H:$H)*SUMIF(Summary!$A$230:$A$266,$A1862,Summary!$P$230:$P$266),0)</f>
        <v>177.90910183030155</v>
      </c>
      <c r="AN1862" s="688">
        <f>IFERROR($H1862/SUMIF($A:$A,$A1862,$H:$H)*(SUMIF(Summary!$A$230:$A$266,$A1862,Summary!$L$230:$L$266)+SUMIF(Summary!$A$281:$A$317,$A1862,Summary!$L$281:$L$317))-AM1862,0)</f>
        <v>655.99590584306429</v>
      </c>
      <c r="AO1862" s="688">
        <f>IFERROR($H1862/SUMIF($A:$A,$A1862,$H:$H)*SUMIF(Summary!$A$230:$A$266,$A1862,Summary!$Q$230:$Q$266),0)</f>
        <v>178.35312256170215</v>
      </c>
      <c r="AP1862" s="688">
        <f>IFERROR($H1862/SUMIF($A:$A,$A1862,$H:$H)*(SUMIF(Summary!$A$230:$A$266,$A1862,Summary!$L$230:$L$266)+SUMIF(Summary!$A$281:$A$317,$A1862,Summary!$L$281:$L$317))-AO1862,0)</f>
        <v>655.55188511166375</v>
      </c>
      <c r="AQ1862" s="306"/>
      <c r="AR1862" s="688">
        <f t="shared" ca="1" si="437"/>
        <v>37817.86649313759</v>
      </c>
      <c r="AS1862" s="688">
        <f t="shared" ca="1" si="438"/>
        <v>37815.075657116235</v>
      </c>
    </row>
    <row r="1863" spans="1:45" x14ac:dyDescent="0.2">
      <c r="A1863" s="423">
        <v>3646</v>
      </c>
      <c r="B1863" s="424">
        <v>4</v>
      </c>
      <c r="C1863" s="425" t="s">
        <v>310</v>
      </c>
      <c r="D1863" s="422">
        <f t="shared" si="439"/>
        <v>0</v>
      </c>
      <c r="E1863" s="422">
        <f t="shared" si="440"/>
        <v>0</v>
      </c>
      <c r="F1863" s="422">
        <f t="shared" si="441"/>
        <v>0</v>
      </c>
      <c r="G1863" s="422">
        <f t="shared" si="442"/>
        <v>0</v>
      </c>
      <c r="H1863" s="22">
        <f t="shared" si="443"/>
        <v>0</v>
      </c>
      <c r="I1863" s="116">
        <v>0</v>
      </c>
      <c r="J1863" s="116">
        <v>0</v>
      </c>
      <c r="K1863" s="116">
        <v>0</v>
      </c>
      <c r="L1863" s="116">
        <v>0</v>
      </c>
      <c r="M1863" s="22">
        <f t="shared" si="444"/>
        <v>0</v>
      </c>
      <c r="N1863" s="116">
        <v>0</v>
      </c>
      <c r="O1863" s="116">
        <v>0</v>
      </c>
      <c r="P1863" s="116">
        <v>0</v>
      </c>
      <c r="Q1863" s="116">
        <v>0</v>
      </c>
      <c r="R1863" s="22">
        <f t="shared" si="445"/>
        <v>0</v>
      </c>
      <c r="S1863" s="116">
        <v>0</v>
      </c>
      <c r="T1863" s="116">
        <v>0</v>
      </c>
      <c r="U1863" s="116">
        <v>0</v>
      </c>
      <c r="V1863" s="116">
        <v>0</v>
      </c>
      <c r="W1863" s="22">
        <f t="shared" si="446"/>
        <v>0</v>
      </c>
      <c r="X1863" s="22">
        <f t="shared" si="447"/>
        <v>0</v>
      </c>
      <c r="Y1863" s="22">
        <f ca="1">OFFSET('Cost Study'!$B$7,'Operations Support'!$C1863,'Operations Support'!$B1863)*$H1863</f>
        <v>0</v>
      </c>
      <c r="Z1863" s="23">
        <f ca="1">Y1863*'Cost Study'!$B$31</f>
        <v>0</v>
      </c>
      <c r="AA1863" s="23">
        <f ca="1">IF(A1863=10298,1.51,1)*IF($B1863&lt;3,$D1863*'Cost Study'!$B$32*OFFSET('Cost Study'!$B$7,'Operations Support'!$C1863,'Operations Support'!$B1863),0)</f>
        <v>0</v>
      </c>
      <c r="AB1863" s="24">
        <f ca="1">AA1863*'Cost Study'!$B$31</f>
        <v>0</v>
      </c>
      <c r="AC1863" s="23">
        <f ca="1">Y1863*'Cost Study'!$B$31</f>
        <v>0</v>
      </c>
      <c r="AD1863" s="24">
        <f ca="1">AA1863*'Cost Study'!$B$31</f>
        <v>0</v>
      </c>
      <c r="AE1863" s="377">
        <f t="shared" ca="1" si="448"/>
        <v>0</v>
      </c>
      <c r="AF1863" s="377">
        <f t="shared" ca="1" si="449"/>
        <v>0</v>
      </c>
      <c r="AH1863" s="688">
        <f>IFERROR($H1863/SUMIF($A:$A,$A1863,$H:$H)*SUMIF(Summary!$A$110:$A$186,$A1863,Summary!$P$110:$P$186),0)</f>
        <v>0</v>
      </c>
      <c r="AI1863" s="689">
        <f t="shared" ca="1" si="435"/>
        <v>0</v>
      </c>
      <c r="AJ1863" s="688">
        <f>IFERROR(H1863/SUMIF(A:A,A1863,H:H)*SUMIF(Summary!$A$110:$A$186,'Operations Support'!A1863,Summary!$Q$110:$Q$186),0)</f>
        <v>0</v>
      </c>
      <c r="AK1863" s="688">
        <f t="shared" ca="1" si="436"/>
        <v>0</v>
      </c>
      <c r="AM1863" s="688">
        <f>IFERROR($H1863/SUMIF($A:$A,$A1863,$H:$H)*SUMIF(Summary!$A$230:$A$266,$A1863,Summary!$P$230:$P$266),0)</f>
        <v>0</v>
      </c>
      <c r="AN1863" s="688">
        <f>IFERROR($H1863/SUMIF($A:$A,$A1863,$H:$H)*(SUMIF(Summary!$A$230:$A$266,$A1863,Summary!$L$230:$L$266)+SUMIF(Summary!$A$281:$A$317,$A1863,Summary!$L$281:$L$317))-AM1863,0)</f>
        <v>0</v>
      </c>
      <c r="AO1863" s="688">
        <f>IFERROR($H1863/SUMIF($A:$A,$A1863,$H:$H)*SUMIF(Summary!$A$230:$A$266,$A1863,Summary!$Q$230:$Q$266),0)</f>
        <v>0</v>
      </c>
      <c r="AP1863" s="688">
        <f>IFERROR($H1863/SUMIF($A:$A,$A1863,$H:$H)*(SUMIF(Summary!$A$230:$A$266,$A1863,Summary!$L$230:$L$266)+SUMIF(Summary!$A$281:$A$317,$A1863,Summary!$L$281:$L$317))-AO1863,0)</f>
        <v>0</v>
      </c>
      <c r="AQ1863" s="306"/>
      <c r="AR1863" s="688">
        <f t="shared" ca="1" si="437"/>
        <v>0</v>
      </c>
      <c r="AS1863" s="688">
        <f t="shared" ca="1" si="438"/>
        <v>0</v>
      </c>
    </row>
    <row r="1864" spans="1:45" x14ac:dyDescent="0.2">
      <c r="A1864" s="423">
        <v>3646</v>
      </c>
      <c r="B1864" s="424">
        <v>4</v>
      </c>
      <c r="C1864" s="425" t="s">
        <v>311</v>
      </c>
      <c r="D1864" s="422">
        <f t="shared" si="439"/>
        <v>0</v>
      </c>
      <c r="E1864" s="422">
        <f t="shared" si="440"/>
        <v>0</v>
      </c>
      <c r="F1864" s="422">
        <f t="shared" si="441"/>
        <v>0</v>
      </c>
      <c r="G1864" s="422">
        <f t="shared" si="442"/>
        <v>0</v>
      </c>
      <c r="H1864" s="22">
        <f t="shared" si="443"/>
        <v>0</v>
      </c>
      <c r="I1864" s="116">
        <v>0</v>
      </c>
      <c r="J1864" s="116">
        <v>0</v>
      </c>
      <c r="K1864" s="116">
        <v>0</v>
      </c>
      <c r="L1864" s="116">
        <v>0</v>
      </c>
      <c r="M1864" s="22">
        <f t="shared" si="444"/>
        <v>0</v>
      </c>
      <c r="N1864" s="116">
        <v>0</v>
      </c>
      <c r="O1864" s="116">
        <v>0</v>
      </c>
      <c r="P1864" s="116">
        <v>0</v>
      </c>
      <c r="Q1864" s="116">
        <v>0</v>
      </c>
      <c r="R1864" s="22">
        <f t="shared" si="445"/>
        <v>0</v>
      </c>
      <c r="S1864" s="116">
        <v>0</v>
      </c>
      <c r="T1864" s="116">
        <v>0</v>
      </c>
      <c r="U1864" s="116">
        <v>0</v>
      </c>
      <c r="V1864" s="116">
        <v>0</v>
      </c>
      <c r="W1864" s="22">
        <f t="shared" si="446"/>
        <v>0</v>
      </c>
      <c r="X1864" s="22">
        <f t="shared" si="447"/>
        <v>0</v>
      </c>
      <c r="Y1864" s="22">
        <f ca="1">OFFSET('Cost Study'!$B$7,'Operations Support'!$C1864,'Operations Support'!$B1864)*$H1864</f>
        <v>0</v>
      </c>
      <c r="Z1864" s="23">
        <f ca="1">Y1864*'Cost Study'!$B$31</f>
        <v>0</v>
      </c>
      <c r="AA1864" s="23">
        <f ca="1">IF(A1864=10298,1.51,1)*IF($B1864&lt;3,$D1864*'Cost Study'!$B$32*OFFSET('Cost Study'!$B$7,'Operations Support'!$C1864,'Operations Support'!$B1864),0)</f>
        <v>0</v>
      </c>
      <c r="AB1864" s="24">
        <f ca="1">AA1864*'Cost Study'!$B$31</f>
        <v>0</v>
      </c>
      <c r="AC1864" s="23">
        <f ca="1">Y1864*'Cost Study'!$B$31</f>
        <v>0</v>
      </c>
      <c r="AD1864" s="24">
        <f ca="1">AA1864*'Cost Study'!$B$31</f>
        <v>0</v>
      </c>
      <c r="AE1864" s="377">
        <f t="shared" ca="1" si="448"/>
        <v>0</v>
      </c>
      <c r="AF1864" s="377">
        <f t="shared" ca="1" si="449"/>
        <v>0</v>
      </c>
      <c r="AH1864" s="688">
        <f>IFERROR($H1864/SUMIF($A:$A,$A1864,$H:$H)*SUMIF(Summary!$A$110:$A$186,$A1864,Summary!$P$110:$P$186),0)</f>
        <v>0</v>
      </c>
      <c r="AI1864" s="689">
        <f t="shared" ca="1" si="435"/>
        <v>0</v>
      </c>
      <c r="AJ1864" s="688">
        <f>IFERROR(H1864/SUMIF(A:A,A1864,H:H)*SUMIF(Summary!$A$110:$A$186,'Operations Support'!A1864,Summary!$Q$110:$Q$186),0)</f>
        <v>0</v>
      </c>
      <c r="AK1864" s="688">
        <f t="shared" ca="1" si="436"/>
        <v>0</v>
      </c>
      <c r="AM1864" s="688">
        <f>IFERROR($H1864/SUMIF($A:$A,$A1864,$H:$H)*SUMIF(Summary!$A$230:$A$266,$A1864,Summary!$P$230:$P$266),0)</f>
        <v>0</v>
      </c>
      <c r="AN1864" s="688">
        <f>IFERROR($H1864/SUMIF($A:$A,$A1864,$H:$H)*(SUMIF(Summary!$A$230:$A$266,$A1864,Summary!$L$230:$L$266)+SUMIF(Summary!$A$281:$A$317,$A1864,Summary!$L$281:$L$317))-AM1864,0)</f>
        <v>0</v>
      </c>
      <c r="AO1864" s="688">
        <f>IFERROR($H1864/SUMIF($A:$A,$A1864,$H:$H)*SUMIF(Summary!$A$230:$A$266,$A1864,Summary!$Q$230:$Q$266),0)</f>
        <v>0</v>
      </c>
      <c r="AP1864" s="688">
        <f>IFERROR($H1864/SUMIF($A:$A,$A1864,$H:$H)*(SUMIF(Summary!$A$230:$A$266,$A1864,Summary!$L$230:$L$266)+SUMIF(Summary!$A$281:$A$317,$A1864,Summary!$L$281:$L$317))-AO1864,0)</f>
        <v>0</v>
      </c>
      <c r="AQ1864" s="306"/>
      <c r="AR1864" s="688">
        <f t="shared" ca="1" si="437"/>
        <v>0</v>
      </c>
      <c r="AS1864" s="688">
        <f t="shared" ca="1" si="438"/>
        <v>0</v>
      </c>
    </row>
    <row r="1865" spans="1:45" x14ac:dyDescent="0.2">
      <c r="A1865" s="423">
        <v>3646</v>
      </c>
      <c r="B1865" s="424">
        <v>4</v>
      </c>
      <c r="C1865" s="425" t="s">
        <v>312</v>
      </c>
      <c r="D1865" s="422">
        <f t="shared" si="439"/>
        <v>0</v>
      </c>
      <c r="E1865" s="422">
        <f t="shared" si="440"/>
        <v>0</v>
      </c>
      <c r="F1865" s="422">
        <f t="shared" si="441"/>
        <v>0</v>
      </c>
      <c r="G1865" s="422">
        <f t="shared" si="442"/>
        <v>0</v>
      </c>
      <c r="H1865" s="22">
        <f t="shared" si="443"/>
        <v>0</v>
      </c>
      <c r="I1865" s="116">
        <v>0</v>
      </c>
      <c r="J1865" s="116">
        <v>0</v>
      </c>
      <c r="K1865" s="116">
        <v>0</v>
      </c>
      <c r="L1865" s="116">
        <v>0</v>
      </c>
      <c r="M1865" s="22">
        <f t="shared" si="444"/>
        <v>0</v>
      </c>
      <c r="N1865" s="116">
        <v>0</v>
      </c>
      <c r="O1865" s="116">
        <v>0</v>
      </c>
      <c r="P1865" s="116">
        <v>0</v>
      </c>
      <c r="Q1865" s="116">
        <v>0</v>
      </c>
      <c r="R1865" s="22">
        <f t="shared" si="445"/>
        <v>0</v>
      </c>
      <c r="S1865" s="116">
        <v>0</v>
      </c>
      <c r="T1865" s="116">
        <v>0</v>
      </c>
      <c r="U1865" s="116">
        <v>0</v>
      </c>
      <c r="V1865" s="116">
        <v>0</v>
      </c>
      <c r="W1865" s="22">
        <f t="shared" si="446"/>
        <v>0</v>
      </c>
      <c r="X1865" s="22">
        <f t="shared" si="447"/>
        <v>0</v>
      </c>
      <c r="Y1865" s="22">
        <f ca="1">OFFSET('Cost Study'!$B$7,'Operations Support'!$C1865,'Operations Support'!$B1865)*$H1865</f>
        <v>0</v>
      </c>
      <c r="Z1865" s="23">
        <f ca="1">Y1865*'Cost Study'!$B$31</f>
        <v>0</v>
      </c>
      <c r="AA1865" s="23">
        <f ca="1">IF(A1865=10298,1.51,1)*IF($B1865&lt;3,$D1865*'Cost Study'!$B$32*OFFSET('Cost Study'!$B$7,'Operations Support'!$C1865,'Operations Support'!$B1865),0)</f>
        <v>0</v>
      </c>
      <c r="AB1865" s="24">
        <f ca="1">AA1865*'Cost Study'!$B$31</f>
        <v>0</v>
      </c>
      <c r="AC1865" s="23">
        <f ca="1">Y1865*'Cost Study'!$B$31</f>
        <v>0</v>
      </c>
      <c r="AD1865" s="24">
        <f ca="1">AA1865*'Cost Study'!$B$31</f>
        <v>0</v>
      </c>
      <c r="AE1865" s="377">
        <f t="shared" ca="1" si="448"/>
        <v>0</v>
      </c>
      <c r="AF1865" s="377">
        <f t="shared" ca="1" si="449"/>
        <v>0</v>
      </c>
      <c r="AH1865" s="688">
        <f>IFERROR($H1865/SUMIF($A:$A,$A1865,$H:$H)*SUMIF(Summary!$A$110:$A$186,$A1865,Summary!$P$110:$P$186),0)</f>
        <v>0</v>
      </c>
      <c r="AI1865" s="689">
        <f t="shared" ca="1" si="435"/>
        <v>0</v>
      </c>
      <c r="AJ1865" s="688">
        <f>IFERROR(H1865/SUMIF(A:A,A1865,H:H)*SUMIF(Summary!$A$110:$A$186,'Operations Support'!A1865,Summary!$Q$110:$Q$186),0)</f>
        <v>0</v>
      </c>
      <c r="AK1865" s="688">
        <f t="shared" ca="1" si="436"/>
        <v>0</v>
      </c>
      <c r="AM1865" s="688">
        <f>IFERROR($H1865/SUMIF($A:$A,$A1865,$H:$H)*SUMIF(Summary!$A$230:$A$266,$A1865,Summary!$P$230:$P$266),0)</f>
        <v>0</v>
      </c>
      <c r="AN1865" s="688">
        <f>IFERROR($H1865/SUMIF($A:$A,$A1865,$H:$H)*(SUMIF(Summary!$A$230:$A$266,$A1865,Summary!$L$230:$L$266)+SUMIF(Summary!$A$281:$A$317,$A1865,Summary!$L$281:$L$317))-AM1865,0)</f>
        <v>0</v>
      </c>
      <c r="AO1865" s="688">
        <f>IFERROR($H1865/SUMIF($A:$A,$A1865,$H:$H)*SUMIF(Summary!$A$230:$A$266,$A1865,Summary!$Q$230:$Q$266),0)</f>
        <v>0</v>
      </c>
      <c r="AP1865" s="688">
        <f>IFERROR($H1865/SUMIF($A:$A,$A1865,$H:$H)*(SUMIF(Summary!$A$230:$A$266,$A1865,Summary!$L$230:$L$266)+SUMIF(Summary!$A$281:$A$317,$A1865,Summary!$L$281:$L$317))-AO1865,0)</f>
        <v>0</v>
      </c>
      <c r="AQ1865" s="306"/>
      <c r="AR1865" s="688">
        <f t="shared" ca="1" si="437"/>
        <v>0</v>
      </c>
      <c r="AS1865" s="688">
        <f t="shared" ca="1" si="438"/>
        <v>0</v>
      </c>
    </row>
    <row r="1866" spans="1:45" x14ac:dyDescent="0.2">
      <c r="A1866" s="423">
        <v>3646</v>
      </c>
      <c r="B1866" s="424">
        <v>4</v>
      </c>
      <c r="C1866" s="425" t="s">
        <v>313</v>
      </c>
      <c r="D1866" s="422">
        <f t="shared" si="439"/>
        <v>1482</v>
      </c>
      <c r="E1866" s="422">
        <f t="shared" si="440"/>
        <v>143</v>
      </c>
      <c r="F1866" s="422">
        <f t="shared" si="441"/>
        <v>0</v>
      </c>
      <c r="G1866" s="422">
        <f t="shared" si="442"/>
        <v>17</v>
      </c>
      <c r="H1866" s="22">
        <f t="shared" si="443"/>
        <v>1608</v>
      </c>
      <c r="I1866" s="116">
        <v>527</v>
      </c>
      <c r="J1866" s="116">
        <v>36</v>
      </c>
      <c r="K1866" s="116">
        <v>0</v>
      </c>
      <c r="L1866" s="116">
        <v>7</v>
      </c>
      <c r="M1866" s="22">
        <f t="shared" si="444"/>
        <v>556</v>
      </c>
      <c r="N1866" s="116">
        <v>544</v>
      </c>
      <c r="O1866" s="116">
        <v>80</v>
      </c>
      <c r="P1866" s="116">
        <v>0</v>
      </c>
      <c r="Q1866" s="116">
        <v>6</v>
      </c>
      <c r="R1866" s="22">
        <f t="shared" si="445"/>
        <v>618</v>
      </c>
      <c r="S1866" s="116">
        <v>411</v>
      </c>
      <c r="T1866" s="116">
        <v>27</v>
      </c>
      <c r="U1866" s="116">
        <v>0</v>
      </c>
      <c r="V1866" s="116">
        <v>4</v>
      </c>
      <c r="W1866" s="22">
        <f t="shared" si="446"/>
        <v>434</v>
      </c>
      <c r="X1866" s="22">
        <f t="shared" si="447"/>
        <v>89.333333333333329</v>
      </c>
      <c r="Y1866" s="22">
        <f ca="1">OFFSET('Cost Study'!$B$7,'Operations Support'!$C1866,'Operations Support'!$B1866)*$H1866</f>
        <v>18138.239999999998</v>
      </c>
      <c r="Z1866" s="23">
        <f ca="1">Y1866*'Cost Study'!$B$31</f>
        <v>1013055.7093819394</v>
      </c>
      <c r="AA1866" s="23">
        <f ca="1">IF(A1866=10298,1.51,1)*IF($B1866&lt;3,$D1866*'Cost Study'!$B$32*OFFSET('Cost Study'!$B$7,'Operations Support'!$C1866,'Operations Support'!$B1866),0)</f>
        <v>0</v>
      </c>
      <c r="AB1866" s="24">
        <f ca="1">AA1866*'Cost Study'!$B$31</f>
        <v>0</v>
      </c>
      <c r="AC1866" s="23">
        <f ca="1">Y1866*'Cost Study'!$B$31</f>
        <v>1013055.7093819394</v>
      </c>
      <c r="AD1866" s="24">
        <f ca="1">AA1866*'Cost Study'!$B$31</f>
        <v>0</v>
      </c>
      <c r="AE1866" s="377">
        <f t="shared" ca="1" si="448"/>
        <v>1013055.7093819394</v>
      </c>
      <c r="AF1866" s="377">
        <f t="shared" ca="1" si="449"/>
        <v>1013055.7093819394</v>
      </c>
      <c r="AH1866" s="688">
        <f>IFERROR($H1866/SUMIF($A:$A,$A1866,$H:$H)*SUMIF(Summary!$A$110:$A$186,$A1866,Summary!$P$110:$P$186),0)</f>
        <v>33600.625254275015</v>
      </c>
      <c r="AI1866" s="689">
        <f t="shared" ca="1" si="435"/>
        <v>979455.08412766433</v>
      </c>
      <c r="AJ1866" s="688">
        <f>IFERROR(H1866/SUMIF(A:A,A1866,H:H)*SUMIF(Summary!$A$110:$A$186,'Operations Support'!A1866,Summary!$Q$110:$Q$186),0)</f>
        <v>33684.484787303016</v>
      </c>
      <c r="AK1866" s="688">
        <f t="shared" ca="1" si="436"/>
        <v>979371.22459463635</v>
      </c>
      <c r="AM1866" s="688">
        <f>IFERROR($H1866/SUMIF($A:$A,$A1866,$H:$H)*SUMIF(Summary!$A$230:$A$266,$A1866,Summary!$P$230:$P$266),0)</f>
        <v>6357.2852387361081</v>
      </c>
      <c r="AN1866" s="688">
        <f>IFERROR($H1866/SUMIF($A:$A,$A1866,$H:$H)*(SUMIF(Summary!$A$230:$A$266,$A1866,Summary!$L$230:$L$266)+SUMIF(Summary!$A$281:$A$317,$A1866,Summary!$L$281:$L$317))-AM1866,0)</f>
        <v>23440.920368792162</v>
      </c>
      <c r="AO1866" s="688">
        <f>IFERROR($H1866/SUMIF($A:$A,$A1866,$H:$H)*SUMIF(Summary!$A$230:$A$266,$A1866,Summary!$Q$230:$Q$266),0)</f>
        <v>6373.1515795381565</v>
      </c>
      <c r="AP1866" s="688">
        <f>IFERROR($H1866/SUMIF($A:$A,$A1866,$H:$H)*(SUMIF(Summary!$A$230:$A$266,$A1866,Summary!$L$230:$L$266)+SUMIF(Summary!$A$281:$A$317,$A1866,Summary!$L$281:$L$317))-AO1866,0)</f>
        <v>23425.054027990114</v>
      </c>
      <c r="AQ1866" s="306"/>
      <c r="AR1866" s="688">
        <f t="shared" ca="1" si="437"/>
        <v>1002896.0044964565</v>
      </c>
      <c r="AS1866" s="688">
        <f t="shared" ca="1" si="438"/>
        <v>1002796.2786226264</v>
      </c>
    </row>
    <row r="1867" spans="1:45" x14ac:dyDescent="0.2">
      <c r="A1867" s="423">
        <v>3646</v>
      </c>
      <c r="B1867" s="424">
        <v>4</v>
      </c>
      <c r="C1867" s="425" t="s">
        <v>314</v>
      </c>
      <c r="D1867" s="422">
        <f t="shared" si="439"/>
        <v>0</v>
      </c>
      <c r="E1867" s="422">
        <f t="shared" si="440"/>
        <v>0</v>
      </c>
      <c r="F1867" s="422">
        <f t="shared" si="441"/>
        <v>0</v>
      </c>
      <c r="G1867" s="422">
        <f t="shared" si="442"/>
        <v>0</v>
      </c>
      <c r="H1867" s="22">
        <f t="shared" si="443"/>
        <v>0</v>
      </c>
      <c r="I1867" s="116">
        <v>0</v>
      </c>
      <c r="J1867" s="116">
        <v>0</v>
      </c>
      <c r="K1867" s="116">
        <v>0</v>
      </c>
      <c r="L1867" s="116">
        <v>0</v>
      </c>
      <c r="M1867" s="22">
        <f t="shared" si="444"/>
        <v>0</v>
      </c>
      <c r="N1867" s="116">
        <v>0</v>
      </c>
      <c r="O1867" s="116">
        <v>0</v>
      </c>
      <c r="P1867" s="116">
        <v>0</v>
      </c>
      <c r="Q1867" s="116">
        <v>0</v>
      </c>
      <c r="R1867" s="22">
        <f t="shared" si="445"/>
        <v>0</v>
      </c>
      <c r="S1867" s="116">
        <v>0</v>
      </c>
      <c r="T1867" s="116">
        <v>0</v>
      </c>
      <c r="U1867" s="116">
        <v>0</v>
      </c>
      <c r="V1867" s="116">
        <v>0</v>
      </c>
      <c r="W1867" s="22">
        <f t="shared" si="446"/>
        <v>0</v>
      </c>
      <c r="X1867" s="22">
        <f t="shared" si="447"/>
        <v>0</v>
      </c>
      <c r="Y1867" s="22">
        <f ca="1">OFFSET('Cost Study'!$B$7,'Operations Support'!$C1867,'Operations Support'!$B1867)*$H1867</f>
        <v>0</v>
      </c>
      <c r="Z1867" s="23">
        <f ca="1">Y1867*'Cost Study'!$B$31</f>
        <v>0</v>
      </c>
      <c r="AA1867" s="23">
        <f ca="1">IF(A1867=10298,1.51,1)*IF($B1867&lt;3,$D1867*'Cost Study'!$B$32*OFFSET('Cost Study'!$B$7,'Operations Support'!$C1867,'Operations Support'!$B1867),0)</f>
        <v>0</v>
      </c>
      <c r="AB1867" s="24">
        <f ca="1">AA1867*'Cost Study'!$B$31</f>
        <v>0</v>
      </c>
      <c r="AC1867" s="23">
        <f ca="1">Y1867*'Cost Study'!$B$31</f>
        <v>0</v>
      </c>
      <c r="AD1867" s="24">
        <f ca="1">AA1867*'Cost Study'!$B$31</f>
        <v>0</v>
      </c>
      <c r="AE1867" s="377">
        <f t="shared" ca="1" si="448"/>
        <v>0</v>
      </c>
      <c r="AF1867" s="377">
        <f t="shared" ca="1" si="449"/>
        <v>0</v>
      </c>
      <c r="AH1867" s="688">
        <f>IFERROR($H1867/SUMIF($A:$A,$A1867,$H:$H)*SUMIF(Summary!$A$110:$A$186,$A1867,Summary!$P$110:$P$186),0)</f>
        <v>0</v>
      </c>
      <c r="AI1867" s="689">
        <f t="shared" ca="1" si="435"/>
        <v>0</v>
      </c>
      <c r="AJ1867" s="688">
        <f>IFERROR(H1867/SUMIF(A:A,A1867,H:H)*SUMIF(Summary!$A$110:$A$186,'Operations Support'!A1867,Summary!$Q$110:$Q$186),0)</f>
        <v>0</v>
      </c>
      <c r="AK1867" s="688">
        <f t="shared" ca="1" si="436"/>
        <v>0</v>
      </c>
      <c r="AM1867" s="688">
        <f>IFERROR($H1867/SUMIF($A:$A,$A1867,$H:$H)*SUMIF(Summary!$A$230:$A$266,$A1867,Summary!$P$230:$P$266),0)</f>
        <v>0</v>
      </c>
      <c r="AN1867" s="688">
        <f>IFERROR($H1867/SUMIF($A:$A,$A1867,$H:$H)*(SUMIF(Summary!$A$230:$A$266,$A1867,Summary!$L$230:$L$266)+SUMIF(Summary!$A$281:$A$317,$A1867,Summary!$L$281:$L$317))-AM1867,0)</f>
        <v>0</v>
      </c>
      <c r="AO1867" s="688">
        <f>IFERROR($H1867/SUMIF($A:$A,$A1867,$H:$H)*SUMIF(Summary!$A$230:$A$266,$A1867,Summary!$Q$230:$Q$266),0)</f>
        <v>0</v>
      </c>
      <c r="AP1867" s="688">
        <f>IFERROR($H1867/SUMIF($A:$A,$A1867,$H:$H)*(SUMIF(Summary!$A$230:$A$266,$A1867,Summary!$L$230:$L$266)+SUMIF(Summary!$A$281:$A$317,$A1867,Summary!$L$281:$L$317))-AO1867,0)</f>
        <v>0</v>
      </c>
      <c r="AQ1867" s="306"/>
      <c r="AR1867" s="688">
        <f t="shared" ca="1" si="437"/>
        <v>0</v>
      </c>
      <c r="AS1867" s="688">
        <f t="shared" ca="1" si="438"/>
        <v>0</v>
      </c>
    </row>
    <row r="1868" spans="1:45" s="15" customFormat="1" x14ac:dyDescent="0.2">
      <c r="A1868" s="423">
        <v>3646</v>
      </c>
      <c r="B1868" s="424">
        <v>4</v>
      </c>
      <c r="C1868" s="425" t="s">
        <v>315</v>
      </c>
      <c r="D1868" s="422">
        <f t="shared" si="439"/>
        <v>126</v>
      </c>
      <c r="E1868" s="422">
        <f t="shared" si="440"/>
        <v>45</v>
      </c>
      <c r="F1868" s="422">
        <f t="shared" si="441"/>
        <v>0</v>
      </c>
      <c r="G1868" s="422">
        <f t="shared" si="442"/>
        <v>0</v>
      </c>
      <c r="H1868" s="22">
        <f t="shared" si="443"/>
        <v>171</v>
      </c>
      <c r="I1868" s="116">
        <v>51</v>
      </c>
      <c r="J1868" s="116">
        <v>45</v>
      </c>
      <c r="K1868" s="116">
        <v>0</v>
      </c>
      <c r="L1868" s="116">
        <v>0</v>
      </c>
      <c r="M1868" s="22">
        <f t="shared" si="444"/>
        <v>96</v>
      </c>
      <c r="N1868" s="116">
        <v>54</v>
      </c>
      <c r="O1868" s="116">
        <v>0</v>
      </c>
      <c r="P1868" s="116">
        <v>0</v>
      </c>
      <c r="Q1868" s="116">
        <v>0</v>
      </c>
      <c r="R1868" s="22">
        <f t="shared" si="445"/>
        <v>54</v>
      </c>
      <c r="S1868" s="116">
        <v>21</v>
      </c>
      <c r="T1868" s="116">
        <v>0</v>
      </c>
      <c r="U1868" s="116">
        <v>0</v>
      </c>
      <c r="V1868" s="116">
        <v>0</v>
      </c>
      <c r="W1868" s="22">
        <f t="shared" si="446"/>
        <v>21</v>
      </c>
      <c r="X1868" s="22">
        <f t="shared" si="447"/>
        <v>9.5</v>
      </c>
      <c r="Y1868" s="22">
        <f ca="1">OFFSET('Cost Study'!$B$7,'Operations Support'!$C1868,'Operations Support'!$B1868)*$H1868</f>
        <v>4827.33</v>
      </c>
      <c r="Z1868" s="23">
        <f ca="1">Y1868*'Cost Study'!$B$31</f>
        <v>269615.69686864421</v>
      </c>
      <c r="AA1868" s="23">
        <f ca="1">IF(A1868=10298,1.51,1)*IF($B1868&lt;3,$D1868*'Cost Study'!$B$32*OFFSET('Cost Study'!$B$7,'Operations Support'!$C1868,'Operations Support'!$B1868),0)</f>
        <v>0</v>
      </c>
      <c r="AB1868" s="24">
        <f ca="1">AA1868*'Cost Study'!$B$31</f>
        <v>0</v>
      </c>
      <c r="AC1868" s="23">
        <f ca="1">Y1868*'Cost Study'!$B$31</f>
        <v>269615.69686864421</v>
      </c>
      <c r="AD1868" s="24">
        <f ca="1">AA1868*'Cost Study'!$B$31</f>
        <v>0</v>
      </c>
      <c r="AE1868" s="377">
        <f t="shared" ca="1" si="448"/>
        <v>269615.69686864421</v>
      </c>
      <c r="AF1868" s="377">
        <f t="shared" ca="1" si="449"/>
        <v>269615.69686864421</v>
      </c>
      <c r="AH1868" s="688">
        <f>IFERROR($H1868/SUMIF($A:$A,$A1868,$H:$H)*SUMIF(Summary!$A$110:$A$186,$A1868,Summary!$P$110:$P$186),0)</f>
        <v>3573.2008199508878</v>
      </c>
      <c r="AI1868" s="689">
        <f t="shared" ca="1" si="435"/>
        <v>266042.49604869331</v>
      </c>
      <c r="AJ1868" s="688">
        <f>IFERROR(H1868/SUMIF(A:A,A1868,H:H)*SUMIF(Summary!$A$110:$A$186,'Operations Support'!A1868,Summary!$Q$110:$Q$186),0)</f>
        <v>3582.1187180527454</v>
      </c>
      <c r="AK1868" s="688">
        <f t="shared" ca="1" si="436"/>
        <v>266033.57815059146</v>
      </c>
      <c r="AL1868" s="1"/>
      <c r="AM1868" s="688">
        <f>IFERROR($H1868/SUMIF($A:$A,$A1868,$H:$H)*SUMIF(Summary!$A$230:$A$266,$A1868,Summary!$P$230:$P$266),0)</f>
        <v>676.05458695514574</v>
      </c>
      <c r="AN1868" s="688">
        <f>IFERROR($H1868/SUMIF($A:$A,$A1868,$H:$H)*(SUMIF(Summary!$A$230:$A$266,$A1868,Summary!$L$230:$L$266)+SUMIF(Summary!$A$281:$A$317,$A1868,Summary!$L$281:$L$317))-AM1868,0)</f>
        <v>2492.7844422036442</v>
      </c>
      <c r="AO1868" s="688">
        <f>IFERROR($H1868/SUMIF($A:$A,$A1868,$H:$H)*SUMIF(Summary!$A$230:$A$266,$A1868,Summary!$Q$230:$Q$266),0)</f>
        <v>677.74186573446809</v>
      </c>
      <c r="AP1868" s="688">
        <f>IFERROR($H1868/SUMIF($A:$A,$A1868,$H:$H)*(SUMIF(Summary!$A$230:$A$266,$A1868,Summary!$L$230:$L$266)+SUMIF(Summary!$A$281:$A$317,$A1868,Summary!$L$281:$L$317))-AO1868,0)</f>
        <v>2491.0971634243215</v>
      </c>
      <c r="AQ1868" s="306"/>
      <c r="AR1868" s="688">
        <f t="shared" ca="1" si="437"/>
        <v>268535.28049089696</v>
      </c>
      <c r="AS1868" s="688">
        <f t="shared" ca="1" si="438"/>
        <v>268524.67531401577</v>
      </c>
    </row>
    <row r="1869" spans="1:45" x14ac:dyDescent="0.2">
      <c r="A1869" s="423">
        <v>3646</v>
      </c>
      <c r="B1869" s="424">
        <v>4</v>
      </c>
      <c r="C1869" s="425" t="s">
        <v>316</v>
      </c>
      <c r="D1869" s="422">
        <f t="shared" si="439"/>
        <v>0</v>
      </c>
      <c r="E1869" s="422">
        <f t="shared" si="440"/>
        <v>0</v>
      </c>
      <c r="F1869" s="422">
        <f t="shared" si="441"/>
        <v>0</v>
      </c>
      <c r="G1869" s="422">
        <f t="shared" si="442"/>
        <v>0</v>
      </c>
      <c r="H1869" s="22">
        <f t="shared" si="443"/>
        <v>0</v>
      </c>
      <c r="I1869" s="116">
        <v>0</v>
      </c>
      <c r="J1869" s="116">
        <v>0</v>
      </c>
      <c r="K1869" s="116">
        <v>0</v>
      </c>
      <c r="L1869" s="116">
        <v>0</v>
      </c>
      <c r="M1869" s="22">
        <f t="shared" si="444"/>
        <v>0</v>
      </c>
      <c r="N1869" s="116">
        <v>0</v>
      </c>
      <c r="O1869" s="116">
        <v>0</v>
      </c>
      <c r="P1869" s="116">
        <v>0</v>
      </c>
      <c r="Q1869" s="116">
        <v>0</v>
      </c>
      <c r="R1869" s="22">
        <f t="shared" si="445"/>
        <v>0</v>
      </c>
      <c r="S1869" s="116">
        <v>0</v>
      </c>
      <c r="T1869" s="116">
        <v>0</v>
      </c>
      <c r="U1869" s="116">
        <v>0</v>
      </c>
      <c r="V1869" s="116">
        <v>0</v>
      </c>
      <c r="W1869" s="22">
        <f t="shared" si="446"/>
        <v>0</v>
      </c>
      <c r="X1869" s="22">
        <f t="shared" si="447"/>
        <v>0</v>
      </c>
      <c r="Y1869" s="22">
        <f ca="1">OFFSET('Cost Study'!$B$7,'Operations Support'!$C1869,'Operations Support'!$B1869)*$H1869</f>
        <v>0</v>
      </c>
      <c r="Z1869" s="23">
        <f ca="1">Y1869*'Cost Study'!$B$31</f>
        <v>0</v>
      </c>
      <c r="AA1869" s="23">
        <f ca="1">IF(A1869=10298,1.51,1)*IF($B1869&lt;3,$D1869*'Cost Study'!$B$32*OFFSET('Cost Study'!$B$7,'Operations Support'!$C1869,'Operations Support'!$B1869),0)</f>
        <v>0</v>
      </c>
      <c r="AB1869" s="24">
        <f ca="1">AA1869*'Cost Study'!$B$31</f>
        <v>0</v>
      </c>
      <c r="AC1869" s="23">
        <f ca="1">Y1869*'Cost Study'!$B$31</f>
        <v>0</v>
      </c>
      <c r="AD1869" s="24">
        <f ca="1">AA1869*'Cost Study'!$B$31</f>
        <v>0</v>
      </c>
      <c r="AE1869" s="377">
        <f t="shared" ca="1" si="448"/>
        <v>0</v>
      </c>
      <c r="AF1869" s="377">
        <f t="shared" ca="1" si="449"/>
        <v>0</v>
      </c>
      <c r="AH1869" s="688">
        <f>IFERROR($H1869/SUMIF($A:$A,$A1869,$H:$H)*SUMIF(Summary!$A$110:$A$186,$A1869,Summary!$P$110:$P$186),0)</f>
        <v>0</v>
      </c>
      <c r="AI1869" s="689">
        <f t="shared" ca="1" si="435"/>
        <v>0</v>
      </c>
      <c r="AJ1869" s="688">
        <f>IFERROR(H1869/SUMIF(A:A,A1869,H:H)*SUMIF(Summary!$A$110:$A$186,'Operations Support'!A1869,Summary!$Q$110:$Q$186),0)</f>
        <v>0</v>
      </c>
      <c r="AK1869" s="688">
        <f t="shared" ca="1" si="436"/>
        <v>0</v>
      </c>
      <c r="AM1869" s="688">
        <f>IFERROR($H1869/SUMIF($A:$A,$A1869,$H:$H)*SUMIF(Summary!$A$230:$A$266,$A1869,Summary!$P$230:$P$266),0)</f>
        <v>0</v>
      </c>
      <c r="AN1869" s="688">
        <f>IFERROR($H1869/SUMIF($A:$A,$A1869,$H:$H)*(SUMIF(Summary!$A$230:$A$266,$A1869,Summary!$L$230:$L$266)+SUMIF(Summary!$A$281:$A$317,$A1869,Summary!$L$281:$L$317))-AM1869,0)</f>
        <v>0</v>
      </c>
      <c r="AO1869" s="688">
        <f>IFERROR($H1869/SUMIF($A:$A,$A1869,$H:$H)*SUMIF(Summary!$A$230:$A$266,$A1869,Summary!$Q$230:$Q$266),0)</f>
        <v>0</v>
      </c>
      <c r="AP1869" s="688">
        <f>IFERROR($H1869/SUMIF($A:$A,$A1869,$H:$H)*(SUMIF(Summary!$A$230:$A$266,$A1869,Summary!$L$230:$L$266)+SUMIF(Summary!$A$281:$A$317,$A1869,Summary!$L$281:$L$317))-AO1869,0)</f>
        <v>0</v>
      </c>
      <c r="AQ1869" s="306"/>
      <c r="AR1869" s="688">
        <f t="shared" ca="1" si="437"/>
        <v>0</v>
      </c>
      <c r="AS1869" s="688">
        <f t="shared" ca="1" si="438"/>
        <v>0</v>
      </c>
    </row>
    <row r="1870" spans="1:45" x14ac:dyDescent="0.2">
      <c r="A1870" s="423">
        <v>3646</v>
      </c>
      <c r="B1870" s="424">
        <v>4</v>
      </c>
      <c r="C1870" s="425" t="s">
        <v>317</v>
      </c>
      <c r="D1870" s="422">
        <f t="shared" si="439"/>
        <v>0</v>
      </c>
      <c r="E1870" s="422">
        <f t="shared" si="440"/>
        <v>0</v>
      </c>
      <c r="F1870" s="422">
        <f t="shared" si="441"/>
        <v>0</v>
      </c>
      <c r="G1870" s="422">
        <f t="shared" si="442"/>
        <v>0</v>
      </c>
      <c r="H1870" s="22">
        <f t="shared" si="443"/>
        <v>0</v>
      </c>
      <c r="I1870" s="116">
        <v>0</v>
      </c>
      <c r="J1870" s="116">
        <v>0</v>
      </c>
      <c r="K1870" s="116">
        <v>0</v>
      </c>
      <c r="L1870" s="116">
        <v>0</v>
      </c>
      <c r="M1870" s="22">
        <f t="shared" si="444"/>
        <v>0</v>
      </c>
      <c r="N1870" s="116">
        <v>0</v>
      </c>
      <c r="O1870" s="116">
        <v>0</v>
      </c>
      <c r="P1870" s="116">
        <v>0</v>
      </c>
      <c r="Q1870" s="116">
        <v>0</v>
      </c>
      <c r="R1870" s="22">
        <f t="shared" si="445"/>
        <v>0</v>
      </c>
      <c r="S1870" s="116">
        <v>0</v>
      </c>
      <c r="T1870" s="116">
        <v>0</v>
      </c>
      <c r="U1870" s="116">
        <v>0</v>
      </c>
      <c r="V1870" s="116">
        <v>0</v>
      </c>
      <c r="W1870" s="22">
        <f t="shared" si="446"/>
        <v>0</v>
      </c>
      <c r="X1870" s="22">
        <f t="shared" si="447"/>
        <v>0</v>
      </c>
      <c r="Y1870" s="22">
        <f ca="1">OFFSET('Cost Study'!$B$7,'Operations Support'!$C1870,'Operations Support'!$B1870)*$H1870</f>
        <v>0</v>
      </c>
      <c r="Z1870" s="23">
        <f ca="1">Y1870*'Cost Study'!$B$31</f>
        <v>0</v>
      </c>
      <c r="AA1870" s="23">
        <f ca="1">IF(A1870=10298,1.51,1)*IF($B1870&lt;3,$D1870*'Cost Study'!$B$32*OFFSET('Cost Study'!$B$7,'Operations Support'!$C1870,'Operations Support'!$B1870),0)</f>
        <v>0</v>
      </c>
      <c r="AB1870" s="24">
        <f ca="1">AA1870*'Cost Study'!$B$31</f>
        <v>0</v>
      </c>
      <c r="AC1870" s="23">
        <f ca="1">Y1870*'Cost Study'!$B$31</f>
        <v>0</v>
      </c>
      <c r="AD1870" s="24">
        <f ca="1">AA1870*'Cost Study'!$B$31</f>
        <v>0</v>
      </c>
      <c r="AE1870" s="377">
        <f t="shared" ca="1" si="448"/>
        <v>0</v>
      </c>
      <c r="AF1870" s="377">
        <f t="shared" ca="1" si="449"/>
        <v>0</v>
      </c>
      <c r="AH1870" s="688">
        <f>IFERROR($H1870/SUMIF($A:$A,$A1870,$H:$H)*SUMIF(Summary!$A$110:$A$186,$A1870,Summary!$P$110:$P$186),0)</f>
        <v>0</v>
      </c>
      <c r="AI1870" s="689">
        <f t="shared" ca="1" si="435"/>
        <v>0</v>
      </c>
      <c r="AJ1870" s="688">
        <f>IFERROR(H1870/SUMIF(A:A,A1870,H:H)*SUMIF(Summary!$A$110:$A$186,'Operations Support'!A1870,Summary!$Q$110:$Q$186),0)</f>
        <v>0</v>
      </c>
      <c r="AK1870" s="688">
        <f t="shared" ca="1" si="436"/>
        <v>0</v>
      </c>
      <c r="AM1870" s="688">
        <f>IFERROR($H1870/SUMIF($A:$A,$A1870,$H:$H)*SUMIF(Summary!$A$230:$A$266,$A1870,Summary!$P$230:$P$266),0)</f>
        <v>0</v>
      </c>
      <c r="AN1870" s="688">
        <f>IFERROR($H1870/SUMIF($A:$A,$A1870,$H:$H)*(SUMIF(Summary!$A$230:$A$266,$A1870,Summary!$L$230:$L$266)+SUMIF(Summary!$A$281:$A$317,$A1870,Summary!$L$281:$L$317))-AM1870,0)</f>
        <v>0</v>
      </c>
      <c r="AO1870" s="688">
        <f>IFERROR($H1870/SUMIF($A:$A,$A1870,$H:$H)*SUMIF(Summary!$A$230:$A$266,$A1870,Summary!$Q$230:$Q$266),0)</f>
        <v>0</v>
      </c>
      <c r="AP1870" s="688">
        <f>IFERROR($H1870/SUMIF($A:$A,$A1870,$H:$H)*(SUMIF(Summary!$A$230:$A$266,$A1870,Summary!$L$230:$L$266)+SUMIF(Summary!$A$281:$A$317,$A1870,Summary!$L$281:$L$317))-AO1870,0)</f>
        <v>0</v>
      </c>
      <c r="AQ1870" s="306"/>
      <c r="AR1870" s="688">
        <f t="shared" ca="1" si="437"/>
        <v>0</v>
      </c>
      <c r="AS1870" s="688">
        <f t="shared" ca="1" si="438"/>
        <v>0</v>
      </c>
    </row>
    <row r="1871" spans="1:45" x14ac:dyDescent="0.2">
      <c r="A1871" s="423">
        <v>3646</v>
      </c>
      <c r="B1871" s="424">
        <v>4</v>
      </c>
      <c r="C1871" s="425" t="s">
        <v>318</v>
      </c>
      <c r="D1871" s="422">
        <f t="shared" si="439"/>
        <v>0</v>
      </c>
      <c r="E1871" s="422">
        <f t="shared" si="440"/>
        <v>0</v>
      </c>
      <c r="F1871" s="422">
        <f t="shared" si="441"/>
        <v>0</v>
      </c>
      <c r="G1871" s="422">
        <f t="shared" si="442"/>
        <v>0</v>
      </c>
      <c r="H1871" s="22">
        <f t="shared" si="443"/>
        <v>0</v>
      </c>
      <c r="I1871" s="116">
        <v>0</v>
      </c>
      <c r="J1871" s="116">
        <v>0</v>
      </c>
      <c r="K1871" s="116">
        <v>0</v>
      </c>
      <c r="L1871" s="116">
        <v>0</v>
      </c>
      <c r="M1871" s="22">
        <f t="shared" si="444"/>
        <v>0</v>
      </c>
      <c r="N1871" s="116">
        <v>0</v>
      </c>
      <c r="O1871" s="116">
        <v>0</v>
      </c>
      <c r="P1871" s="116">
        <v>0</v>
      </c>
      <c r="Q1871" s="116">
        <v>0</v>
      </c>
      <c r="R1871" s="22">
        <f t="shared" si="445"/>
        <v>0</v>
      </c>
      <c r="S1871" s="116">
        <v>0</v>
      </c>
      <c r="T1871" s="116">
        <v>0</v>
      </c>
      <c r="U1871" s="116">
        <v>0</v>
      </c>
      <c r="V1871" s="116">
        <v>0</v>
      </c>
      <c r="W1871" s="22">
        <f t="shared" si="446"/>
        <v>0</v>
      </c>
      <c r="X1871" s="22">
        <f t="shared" si="447"/>
        <v>0</v>
      </c>
      <c r="Y1871" s="22">
        <f ca="1">OFFSET('Cost Study'!$B$7,'Operations Support'!$C1871,'Operations Support'!$B1871)*$H1871</f>
        <v>0</v>
      </c>
      <c r="Z1871" s="23">
        <f ca="1">Y1871*'Cost Study'!$B$31</f>
        <v>0</v>
      </c>
      <c r="AA1871" s="23">
        <f ca="1">IF(A1871=10298,1.51,1)*IF($B1871&lt;3,$D1871*'Cost Study'!$B$32*OFFSET('Cost Study'!$B$7,'Operations Support'!$C1871,'Operations Support'!$B1871),0)</f>
        <v>0</v>
      </c>
      <c r="AB1871" s="24">
        <f ca="1">AA1871*'Cost Study'!$B$31</f>
        <v>0</v>
      </c>
      <c r="AC1871" s="23">
        <f ca="1">Y1871*'Cost Study'!$B$31</f>
        <v>0</v>
      </c>
      <c r="AD1871" s="24">
        <f ca="1">AA1871*'Cost Study'!$B$31</f>
        <v>0</v>
      </c>
      <c r="AE1871" s="377">
        <f t="shared" ca="1" si="448"/>
        <v>0</v>
      </c>
      <c r="AF1871" s="377">
        <f t="shared" ca="1" si="449"/>
        <v>0</v>
      </c>
      <c r="AH1871" s="688">
        <f>IFERROR($H1871/SUMIF($A:$A,$A1871,$H:$H)*SUMIF(Summary!$A$110:$A$186,$A1871,Summary!$P$110:$P$186),0)</f>
        <v>0</v>
      </c>
      <c r="AI1871" s="689">
        <f t="shared" ca="1" si="435"/>
        <v>0</v>
      </c>
      <c r="AJ1871" s="688">
        <f>IFERROR(H1871/SUMIF(A:A,A1871,H:H)*SUMIF(Summary!$A$110:$A$186,'Operations Support'!A1871,Summary!$Q$110:$Q$186),0)</f>
        <v>0</v>
      </c>
      <c r="AK1871" s="688">
        <f t="shared" ca="1" si="436"/>
        <v>0</v>
      </c>
      <c r="AM1871" s="688">
        <f>IFERROR($H1871/SUMIF($A:$A,$A1871,$H:$H)*SUMIF(Summary!$A$230:$A$266,$A1871,Summary!$P$230:$P$266),0)</f>
        <v>0</v>
      </c>
      <c r="AN1871" s="688">
        <f>IFERROR($H1871/SUMIF($A:$A,$A1871,$H:$H)*(SUMIF(Summary!$A$230:$A$266,$A1871,Summary!$L$230:$L$266)+SUMIF(Summary!$A$281:$A$317,$A1871,Summary!$L$281:$L$317))-AM1871,0)</f>
        <v>0</v>
      </c>
      <c r="AO1871" s="688">
        <f>IFERROR($H1871/SUMIF($A:$A,$A1871,$H:$H)*SUMIF(Summary!$A$230:$A$266,$A1871,Summary!$Q$230:$Q$266),0)</f>
        <v>0</v>
      </c>
      <c r="AP1871" s="688">
        <f>IFERROR($H1871/SUMIF($A:$A,$A1871,$H:$H)*(SUMIF(Summary!$A$230:$A$266,$A1871,Summary!$L$230:$L$266)+SUMIF(Summary!$A$281:$A$317,$A1871,Summary!$L$281:$L$317))-AO1871,0)</f>
        <v>0</v>
      </c>
      <c r="AQ1871" s="306"/>
      <c r="AR1871" s="688">
        <f t="shared" ca="1" si="437"/>
        <v>0</v>
      </c>
      <c r="AS1871" s="688">
        <f t="shared" ca="1" si="438"/>
        <v>0</v>
      </c>
    </row>
    <row r="1872" spans="1:45" x14ac:dyDescent="0.2">
      <c r="A1872" s="423">
        <v>3646</v>
      </c>
      <c r="B1872" s="424">
        <v>4</v>
      </c>
      <c r="C1872" s="425" t="s">
        <v>319</v>
      </c>
      <c r="D1872" s="422">
        <f t="shared" si="439"/>
        <v>1274</v>
      </c>
      <c r="E1872" s="422">
        <f t="shared" si="440"/>
        <v>667</v>
      </c>
      <c r="F1872" s="422">
        <f t="shared" si="441"/>
        <v>0</v>
      </c>
      <c r="G1872" s="422">
        <f t="shared" si="442"/>
        <v>0</v>
      </c>
      <c r="H1872" s="22">
        <f t="shared" si="443"/>
        <v>1941</v>
      </c>
      <c r="I1872" s="116">
        <v>485</v>
      </c>
      <c r="J1872" s="116">
        <v>266</v>
      </c>
      <c r="K1872" s="116">
        <v>0</v>
      </c>
      <c r="L1872" s="116">
        <v>0</v>
      </c>
      <c r="M1872" s="22">
        <f t="shared" si="444"/>
        <v>751</v>
      </c>
      <c r="N1872" s="116">
        <v>497</v>
      </c>
      <c r="O1872" s="116">
        <v>242</v>
      </c>
      <c r="P1872" s="116">
        <v>0</v>
      </c>
      <c r="Q1872" s="116">
        <v>0</v>
      </c>
      <c r="R1872" s="22">
        <f t="shared" si="445"/>
        <v>739</v>
      </c>
      <c r="S1872" s="116">
        <v>292</v>
      </c>
      <c r="T1872" s="116">
        <v>159</v>
      </c>
      <c r="U1872" s="116">
        <v>0</v>
      </c>
      <c r="V1872" s="116">
        <v>0</v>
      </c>
      <c r="W1872" s="22">
        <f t="shared" si="446"/>
        <v>451</v>
      </c>
      <c r="X1872" s="22">
        <f t="shared" si="447"/>
        <v>107.83333333333333</v>
      </c>
      <c r="Y1872" s="22">
        <f ca="1">OFFSET('Cost Study'!$B$7,'Operations Support'!$C1872,'Operations Support'!$B1872)*$H1872</f>
        <v>19972.89</v>
      </c>
      <c r="Z1872" s="23">
        <f ca="1">Y1872*'Cost Study'!$B$31</f>
        <v>1115524.4526126815</v>
      </c>
      <c r="AA1872" s="23">
        <f ca="1">IF(A1872=10298,1.51,1)*IF($B1872&lt;3,$D1872*'Cost Study'!$B$32*OFFSET('Cost Study'!$B$7,'Operations Support'!$C1872,'Operations Support'!$B1872),0)</f>
        <v>0</v>
      </c>
      <c r="AB1872" s="24">
        <f ca="1">AA1872*'Cost Study'!$B$31</f>
        <v>0</v>
      </c>
      <c r="AC1872" s="23">
        <f ca="1">Y1872*'Cost Study'!$B$31</f>
        <v>1115524.4526126815</v>
      </c>
      <c r="AD1872" s="24">
        <f ca="1">AA1872*'Cost Study'!$B$31</f>
        <v>0</v>
      </c>
      <c r="AE1872" s="377">
        <f t="shared" ca="1" si="448"/>
        <v>1115524.4526126815</v>
      </c>
      <c r="AF1872" s="377">
        <f t="shared" ca="1" si="449"/>
        <v>1115524.4526126815</v>
      </c>
      <c r="AH1872" s="688">
        <f>IFERROR($H1872/SUMIF($A:$A,$A1872,$H:$H)*SUMIF(Summary!$A$110:$A$186,$A1872,Summary!$P$110:$P$186),0)</f>
        <v>40558.963693126745</v>
      </c>
      <c r="AI1872" s="689">
        <f t="shared" ca="1" si="435"/>
        <v>1074965.4889195547</v>
      </c>
      <c r="AJ1872" s="688">
        <f>IFERROR(H1872/SUMIF(A:A,A1872,H:H)*SUMIF(Summary!$A$110:$A$186,'Operations Support'!A1872,Summary!$Q$110:$Q$186),0)</f>
        <v>40660.189659300464</v>
      </c>
      <c r="AK1872" s="688">
        <f t="shared" ca="1" si="436"/>
        <v>1074864.2629533811</v>
      </c>
      <c r="AM1872" s="688">
        <f>IFERROR($H1872/SUMIF($A:$A,$A1872,$H:$H)*SUMIF(Summary!$A$230:$A$266,$A1872,Summary!$P$230:$P$266),0)</f>
        <v>7673.8125922803392</v>
      </c>
      <c r="AN1872" s="688">
        <f>IFERROR($H1872/SUMIF($A:$A,$A1872,$H:$H)*(SUMIF(Summary!$A$230:$A$266,$A1872,Summary!$L$230:$L$266)+SUMIF(Summary!$A$281:$A$317,$A1872,Summary!$L$281:$L$317))-AM1872,0)</f>
        <v>28295.290072030839</v>
      </c>
      <c r="AO1872" s="688">
        <f>IFERROR($H1872/SUMIF($A:$A,$A1872,$H:$H)*SUMIF(Summary!$A$230:$A$266,$A1872,Summary!$Q$230:$Q$266),0)</f>
        <v>7692.9646864947517</v>
      </c>
      <c r="AP1872" s="688">
        <f>IFERROR($H1872/SUMIF($A:$A,$A1872,$H:$H)*(SUMIF(Summary!$A$230:$A$266,$A1872,Summary!$L$230:$L$266)+SUMIF(Summary!$A$281:$A$317,$A1872,Summary!$L$281:$L$317))-AO1872,0)</f>
        <v>28276.137977816426</v>
      </c>
      <c r="AQ1872" s="306"/>
      <c r="AR1872" s="688">
        <f t="shared" ca="1" si="437"/>
        <v>1103260.7789915856</v>
      </c>
      <c r="AS1872" s="688">
        <f t="shared" ca="1" si="438"/>
        <v>1103140.4009311975</v>
      </c>
    </row>
    <row r="1873" spans="1:45" x14ac:dyDescent="0.2">
      <c r="A1873" s="423">
        <v>3646</v>
      </c>
      <c r="B1873" s="424">
        <v>4</v>
      </c>
      <c r="C1873" s="425" t="s">
        <v>320</v>
      </c>
      <c r="D1873" s="422">
        <f t="shared" si="439"/>
        <v>0</v>
      </c>
      <c r="E1873" s="422">
        <f t="shared" si="440"/>
        <v>0</v>
      </c>
      <c r="F1873" s="422">
        <f t="shared" si="441"/>
        <v>0</v>
      </c>
      <c r="G1873" s="422">
        <f t="shared" si="442"/>
        <v>0</v>
      </c>
      <c r="H1873" s="22">
        <f t="shared" si="443"/>
        <v>0</v>
      </c>
      <c r="I1873" s="116">
        <v>0</v>
      </c>
      <c r="J1873" s="116">
        <v>0</v>
      </c>
      <c r="K1873" s="116">
        <v>0</v>
      </c>
      <c r="L1873" s="116">
        <v>0</v>
      </c>
      <c r="M1873" s="22">
        <f t="shared" si="444"/>
        <v>0</v>
      </c>
      <c r="N1873" s="116">
        <v>0</v>
      </c>
      <c r="O1873" s="116">
        <v>0</v>
      </c>
      <c r="P1873" s="116">
        <v>0</v>
      </c>
      <c r="Q1873" s="116">
        <v>0</v>
      </c>
      <c r="R1873" s="22">
        <f t="shared" si="445"/>
        <v>0</v>
      </c>
      <c r="S1873" s="116">
        <v>0</v>
      </c>
      <c r="T1873" s="116">
        <v>0</v>
      </c>
      <c r="U1873" s="116">
        <v>0</v>
      </c>
      <c r="V1873" s="116">
        <v>0</v>
      </c>
      <c r="W1873" s="22">
        <f t="shared" si="446"/>
        <v>0</v>
      </c>
      <c r="X1873" s="22">
        <f t="shared" si="447"/>
        <v>0</v>
      </c>
      <c r="Y1873" s="22">
        <f ca="1">OFFSET('Cost Study'!$B$7,'Operations Support'!$C1873,'Operations Support'!$B1873)*$H1873</f>
        <v>0</v>
      </c>
      <c r="Z1873" s="23">
        <f ca="1">Y1873*'Cost Study'!$B$31</f>
        <v>0</v>
      </c>
      <c r="AA1873" s="23">
        <f ca="1">IF(A1873=10298,1.51,1)*IF($B1873&lt;3,$D1873*'Cost Study'!$B$32*OFFSET('Cost Study'!$B$7,'Operations Support'!$C1873,'Operations Support'!$B1873),0)</f>
        <v>0</v>
      </c>
      <c r="AB1873" s="24">
        <f ca="1">AA1873*'Cost Study'!$B$31</f>
        <v>0</v>
      </c>
      <c r="AC1873" s="23">
        <f ca="1">Y1873*'Cost Study'!$B$31</f>
        <v>0</v>
      </c>
      <c r="AD1873" s="24">
        <f ca="1">AA1873*'Cost Study'!$B$31</f>
        <v>0</v>
      </c>
      <c r="AE1873" s="377">
        <f t="shared" ca="1" si="448"/>
        <v>0</v>
      </c>
      <c r="AF1873" s="377">
        <f t="shared" ca="1" si="449"/>
        <v>0</v>
      </c>
      <c r="AH1873" s="688">
        <f>IFERROR($H1873/SUMIF($A:$A,$A1873,$H:$H)*SUMIF(Summary!$A$110:$A$186,$A1873,Summary!$P$110:$P$186),0)</f>
        <v>0</v>
      </c>
      <c r="AI1873" s="689">
        <f t="shared" ca="1" si="435"/>
        <v>0</v>
      </c>
      <c r="AJ1873" s="688">
        <f>IFERROR(H1873/SUMIF(A:A,A1873,H:H)*SUMIF(Summary!$A$110:$A$186,'Operations Support'!A1873,Summary!$Q$110:$Q$186),0)</f>
        <v>0</v>
      </c>
      <c r="AK1873" s="688">
        <f t="shared" ca="1" si="436"/>
        <v>0</v>
      </c>
      <c r="AM1873" s="688">
        <f>IFERROR($H1873/SUMIF($A:$A,$A1873,$H:$H)*SUMIF(Summary!$A$230:$A$266,$A1873,Summary!$P$230:$P$266),0)</f>
        <v>0</v>
      </c>
      <c r="AN1873" s="688">
        <f>IFERROR($H1873/SUMIF($A:$A,$A1873,$H:$H)*(SUMIF(Summary!$A$230:$A$266,$A1873,Summary!$L$230:$L$266)+SUMIF(Summary!$A$281:$A$317,$A1873,Summary!$L$281:$L$317))-AM1873,0)</f>
        <v>0</v>
      </c>
      <c r="AO1873" s="688">
        <f>IFERROR($H1873/SUMIF($A:$A,$A1873,$H:$H)*SUMIF(Summary!$A$230:$A$266,$A1873,Summary!$Q$230:$Q$266),0)</f>
        <v>0</v>
      </c>
      <c r="AP1873" s="688">
        <f>IFERROR($H1873/SUMIF($A:$A,$A1873,$H:$H)*(SUMIF(Summary!$A$230:$A$266,$A1873,Summary!$L$230:$L$266)+SUMIF(Summary!$A$281:$A$317,$A1873,Summary!$L$281:$L$317))-AO1873,0)</f>
        <v>0</v>
      </c>
      <c r="AQ1873" s="306"/>
      <c r="AR1873" s="688">
        <f t="shared" ca="1" si="437"/>
        <v>0</v>
      </c>
      <c r="AS1873" s="688">
        <f t="shared" ca="1" si="438"/>
        <v>0</v>
      </c>
    </row>
    <row r="1874" spans="1:45" x14ac:dyDescent="0.2">
      <c r="A1874" s="423">
        <v>3646</v>
      </c>
      <c r="B1874" s="424">
        <v>5</v>
      </c>
      <c r="C1874" s="425" t="s">
        <v>300</v>
      </c>
      <c r="D1874" s="422">
        <f t="shared" si="439"/>
        <v>0</v>
      </c>
      <c r="E1874" s="422">
        <f t="shared" si="440"/>
        <v>0</v>
      </c>
      <c r="F1874" s="422">
        <f t="shared" si="441"/>
        <v>0</v>
      </c>
      <c r="G1874" s="422">
        <f t="shared" si="442"/>
        <v>0</v>
      </c>
      <c r="H1874" s="22">
        <f t="shared" si="443"/>
        <v>0</v>
      </c>
      <c r="I1874" s="116">
        <v>0</v>
      </c>
      <c r="J1874" s="116">
        <v>0</v>
      </c>
      <c r="K1874" s="116">
        <v>0</v>
      </c>
      <c r="L1874" s="116">
        <v>0</v>
      </c>
      <c r="M1874" s="22">
        <f t="shared" si="444"/>
        <v>0</v>
      </c>
      <c r="N1874" s="116">
        <v>0</v>
      </c>
      <c r="O1874" s="116">
        <v>0</v>
      </c>
      <c r="P1874" s="116">
        <v>0</v>
      </c>
      <c r="Q1874" s="116">
        <v>0</v>
      </c>
      <c r="R1874" s="22">
        <f t="shared" si="445"/>
        <v>0</v>
      </c>
      <c r="S1874" s="116">
        <v>0</v>
      </c>
      <c r="T1874" s="116">
        <v>0</v>
      </c>
      <c r="U1874" s="116">
        <v>0</v>
      </c>
      <c r="V1874" s="116">
        <v>0</v>
      </c>
      <c r="W1874" s="22">
        <f t="shared" si="446"/>
        <v>0</v>
      </c>
      <c r="X1874" s="22">
        <f t="shared" si="447"/>
        <v>0</v>
      </c>
      <c r="Y1874" s="22">
        <f ca="1">OFFSET('Cost Study'!$B$7,'Operations Support'!$C1874,'Operations Support'!$B1874)*$H1874</f>
        <v>0</v>
      </c>
      <c r="Z1874" s="23">
        <f ca="1">Y1874*'Cost Study'!$B$31</f>
        <v>0</v>
      </c>
      <c r="AA1874" s="23">
        <f ca="1">IF(A1874=10298,1.51,1)*IF($B1874&lt;3,$D1874*'Cost Study'!$B$32*OFFSET('Cost Study'!$B$7,'Operations Support'!$C1874,'Operations Support'!$B1874),0)</f>
        <v>0</v>
      </c>
      <c r="AB1874" s="24">
        <f ca="1">AA1874*'Cost Study'!$B$31</f>
        <v>0</v>
      </c>
      <c r="AC1874" s="23">
        <f ca="1">Y1874*'Cost Study'!$B$31</f>
        <v>0</v>
      </c>
      <c r="AD1874" s="24">
        <f ca="1">AA1874*'Cost Study'!$B$31</f>
        <v>0</v>
      </c>
      <c r="AE1874" s="377">
        <f t="shared" ca="1" si="448"/>
        <v>0</v>
      </c>
      <c r="AF1874" s="377">
        <f t="shared" ca="1" si="449"/>
        <v>0</v>
      </c>
      <c r="AH1874" s="688">
        <f>IFERROR($H1874/SUMIF($A:$A,$A1874,$H:$H)*SUMIF(Summary!$A$110:$A$186,$A1874,Summary!$P$110:$P$186),0)</f>
        <v>0</v>
      </c>
      <c r="AI1874" s="689">
        <f t="shared" ca="1" si="435"/>
        <v>0</v>
      </c>
      <c r="AJ1874" s="688">
        <f>IFERROR(H1874/SUMIF(A:A,A1874,H:H)*SUMIF(Summary!$A$110:$A$186,'Operations Support'!A1874,Summary!$Q$110:$Q$186),0)</f>
        <v>0</v>
      </c>
      <c r="AK1874" s="688">
        <f t="shared" ca="1" si="436"/>
        <v>0</v>
      </c>
      <c r="AM1874" s="688">
        <f>IFERROR($H1874/SUMIF($A:$A,$A1874,$H:$H)*SUMIF(Summary!$A$230:$A$266,$A1874,Summary!$P$230:$P$266),0)</f>
        <v>0</v>
      </c>
      <c r="AN1874" s="688">
        <f>IFERROR($H1874/SUMIF($A:$A,$A1874,$H:$H)*(SUMIF(Summary!$A$230:$A$266,$A1874,Summary!$L$230:$L$266)+SUMIF(Summary!$A$281:$A$317,$A1874,Summary!$L$281:$L$317))-AM1874,0)</f>
        <v>0</v>
      </c>
      <c r="AO1874" s="688">
        <f>IFERROR($H1874/SUMIF($A:$A,$A1874,$H:$H)*SUMIF(Summary!$A$230:$A$266,$A1874,Summary!$Q$230:$Q$266),0)</f>
        <v>0</v>
      </c>
      <c r="AP1874" s="688">
        <f>IFERROR($H1874/SUMIF($A:$A,$A1874,$H:$H)*(SUMIF(Summary!$A$230:$A$266,$A1874,Summary!$L$230:$L$266)+SUMIF(Summary!$A$281:$A$317,$A1874,Summary!$L$281:$L$317))-AO1874,0)</f>
        <v>0</v>
      </c>
      <c r="AQ1874" s="306"/>
      <c r="AR1874" s="688">
        <f t="shared" ca="1" si="437"/>
        <v>0</v>
      </c>
      <c r="AS1874" s="688">
        <f t="shared" ca="1" si="438"/>
        <v>0</v>
      </c>
    </row>
    <row r="1875" spans="1:45" x14ac:dyDescent="0.2">
      <c r="A1875" s="423">
        <v>3646</v>
      </c>
      <c r="B1875" s="424">
        <v>5</v>
      </c>
      <c r="C1875" s="425" t="s">
        <v>301</v>
      </c>
      <c r="D1875" s="422">
        <f t="shared" si="439"/>
        <v>0</v>
      </c>
      <c r="E1875" s="422">
        <f t="shared" si="440"/>
        <v>0</v>
      </c>
      <c r="F1875" s="422">
        <f t="shared" si="441"/>
        <v>0</v>
      </c>
      <c r="G1875" s="422">
        <f t="shared" si="442"/>
        <v>0</v>
      </c>
      <c r="H1875" s="22">
        <f t="shared" si="443"/>
        <v>0</v>
      </c>
      <c r="I1875" s="116">
        <v>0</v>
      </c>
      <c r="J1875" s="116">
        <v>0</v>
      </c>
      <c r="K1875" s="116">
        <v>0</v>
      </c>
      <c r="L1875" s="116">
        <v>0</v>
      </c>
      <c r="M1875" s="22">
        <f t="shared" si="444"/>
        <v>0</v>
      </c>
      <c r="N1875" s="116">
        <v>0</v>
      </c>
      <c r="O1875" s="116">
        <v>0</v>
      </c>
      <c r="P1875" s="116">
        <v>0</v>
      </c>
      <c r="Q1875" s="116">
        <v>0</v>
      </c>
      <c r="R1875" s="22">
        <f t="shared" si="445"/>
        <v>0</v>
      </c>
      <c r="S1875" s="116">
        <v>0</v>
      </c>
      <c r="T1875" s="116">
        <v>0</v>
      </c>
      <c r="U1875" s="116">
        <v>0</v>
      </c>
      <c r="V1875" s="116">
        <v>0</v>
      </c>
      <c r="W1875" s="22">
        <f t="shared" si="446"/>
        <v>0</v>
      </c>
      <c r="X1875" s="22">
        <f t="shared" si="447"/>
        <v>0</v>
      </c>
      <c r="Y1875" s="22">
        <f ca="1">OFFSET('Cost Study'!$B$7,'Operations Support'!$C1875,'Operations Support'!$B1875)*$H1875</f>
        <v>0</v>
      </c>
      <c r="Z1875" s="23">
        <f ca="1">Y1875*'Cost Study'!$B$31</f>
        <v>0</v>
      </c>
      <c r="AA1875" s="23">
        <f ca="1">IF(A1875=10298,1.51,1)*IF($B1875&lt;3,$D1875*'Cost Study'!$B$32*OFFSET('Cost Study'!$B$7,'Operations Support'!$C1875,'Operations Support'!$B1875),0)</f>
        <v>0</v>
      </c>
      <c r="AB1875" s="24">
        <f ca="1">AA1875*'Cost Study'!$B$31</f>
        <v>0</v>
      </c>
      <c r="AC1875" s="23">
        <f ca="1">Y1875*'Cost Study'!$B$31</f>
        <v>0</v>
      </c>
      <c r="AD1875" s="24">
        <f ca="1">AA1875*'Cost Study'!$B$31</f>
        <v>0</v>
      </c>
      <c r="AE1875" s="377">
        <f t="shared" ca="1" si="448"/>
        <v>0</v>
      </c>
      <c r="AF1875" s="377">
        <f t="shared" ca="1" si="449"/>
        <v>0</v>
      </c>
      <c r="AH1875" s="688">
        <f>IFERROR($H1875/SUMIF($A:$A,$A1875,$H:$H)*SUMIF(Summary!$A$110:$A$186,$A1875,Summary!$P$110:$P$186),0)</f>
        <v>0</v>
      </c>
      <c r="AI1875" s="689">
        <f t="shared" ca="1" si="435"/>
        <v>0</v>
      </c>
      <c r="AJ1875" s="688">
        <f>IFERROR(H1875/SUMIF(A:A,A1875,H:H)*SUMIF(Summary!$A$110:$A$186,'Operations Support'!A1875,Summary!$Q$110:$Q$186),0)</f>
        <v>0</v>
      </c>
      <c r="AK1875" s="688">
        <f t="shared" ca="1" si="436"/>
        <v>0</v>
      </c>
      <c r="AM1875" s="688">
        <f>IFERROR($H1875/SUMIF($A:$A,$A1875,$H:$H)*SUMIF(Summary!$A$230:$A$266,$A1875,Summary!$P$230:$P$266),0)</f>
        <v>0</v>
      </c>
      <c r="AN1875" s="688">
        <f>IFERROR($H1875/SUMIF($A:$A,$A1875,$H:$H)*(SUMIF(Summary!$A$230:$A$266,$A1875,Summary!$L$230:$L$266)+SUMIF(Summary!$A$281:$A$317,$A1875,Summary!$L$281:$L$317))-AM1875,0)</f>
        <v>0</v>
      </c>
      <c r="AO1875" s="688">
        <f>IFERROR($H1875/SUMIF($A:$A,$A1875,$H:$H)*SUMIF(Summary!$A$230:$A$266,$A1875,Summary!$Q$230:$Q$266),0)</f>
        <v>0</v>
      </c>
      <c r="AP1875" s="688">
        <f>IFERROR($H1875/SUMIF($A:$A,$A1875,$H:$H)*(SUMIF(Summary!$A$230:$A$266,$A1875,Summary!$L$230:$L$266)+SUMIF(Summary!$A$281:$A$317,$A1875,Summary!$L$281:$L$317))-AO1875,0)</f>
        <v>0</v>
      </c>
      <c r="AQ1875" s="306"/>
      <c r="AR1875" s="688">
        <f t="shared" ca="1" si="437"/>
        <v>0</v>
      </c>
      <c r="AS1875" s="688">
        <f t="shared" ca="1" si="438"/>
        <v>0</v>
      </c>
    </row>
    <row r="1876" spans="1:45" x14ac:dyDescent="0.2">
      <c r="A1876" s="423">
        <v>3646</v>
      </c>
      <c r="B1876" s="424">
        <v>5</v>
      </c>
      <c r="C1876" s="425" t="s">
        <v>302</v>
      </c>
      <c r="D1876" s="422">
        <f t="shared" si="439"/>
        <v>0</v>
      </c>
      <c r="E1876" s="422">
        <f t="shared" si="440"/>
        <v>0</v>
      </c>
      <c r="F1876" s="422">
        <f t="shared" si="441"/>
        <v>0</v>
      </c>
      <c r="G1876" s="422">
        <f t="shared" si="442"/>
        <v>0</v>
      </c>
      <c r="H1876" s="22">
        <f t="shared" si="443"/>
        <v>0</v>
      </c>
      <c r="I1876" s="116">
        <v>0</v>
      </c>
      <c r="J1876" s="116">
        <v>0</v>
      </c>
      <c r="K1876" s="116">
        <v>0</v>
      </c>
      <c r="L1876" s="116">
        <v>0</v>
      </c>
      <c r="M1876" s="22">
        <f t="shared" si="444"/>
        <v>0</v>
      </c>
      <c r="N1876" s="116">
        <v>0</v>
      </c>
      <c r="O1876" s="116">
        <v>0</v>
      </c>
      <c r="P1876" s="116">
        <v>0</v>
      </c>
      <c r="Q1876" s="116">
        <v>0</v>
      </c>
      <c r="R1876" s="22">
        <f t="shared" si="445"/>
        <v>0</v>
      </c>
      <c r="S1876" s="116">
        <v>0</v>
      </c>
      <c r="T1876" s="116">
        <v>0</v>
      </c>
      <c r="U1876" s="116">
        <v>0</v>
      </c>
      <c r="V1876" s="116">
        <v>0</v>
      </c>
      <c r="W1876" s="22">
        <f t="shared" si="446"/>
        <v>0</v>
      </c>
      <c r="X1876" s="22">
        <f t="shared" si="447"/>
        <v>0</v>
      </c>
      <c r="Y1876" s="22">
        <f ca="1">OFFSET('Cost Study'!$B$7,'Operations Support'!$C1876,'Operations Support'!$B1876)*$H1876</f>
        <v>0</v>
      </c>
      <c r="Z1876" s="23">
        <f ca="1">Y1876*'Cost Study'!$B$31</f>
        <v>0</v>
      </c>
      <c r="AA1876" s="23">
        <f ca="1">IF(A1876=10298,1.51,1)*IF($B1876&lt;3,$D1876*'Cost Study'!$B$32*OFFSET('Cost Study'!$B$7,'Operations Support'!$C1876,'Operations Support'!$B1876),0)</f>
        <v>0</v>
      </c>
      <c r="AB1876" s="24">
        <f ca="1">AA1876*'Cost Study'!$B$31</f>
        <v>0</v>
      </c>
      <c r="AC1876" s="23">
        <f ca="1">Y1876*'Cost Study'!$B$31</f>
        <v>0</v>
      </c>
      <c r="AD1876" s="24">
        <f ca="1">AA1876*'Cost Study'!$B$31</f>
        <v>0</v>
      </c>
      <c r="AE1876" s="377">
        <f t="shared" ca="1" si="448"/>
        <v>0</v>
      </c>
      <c r="AF1876" s="377">
        <f t="shared" ca="1" si="449"/>
        <v>0</v>
      </c>
      <c r="AH1876" s="688">
        <f>IFERROR($H1876/SUMIF($A:$A,$A1876,$H:$H)*SUMIF(Summary!$A$110:$A$186,$A1876,Summary!$P$110:$P$186),0)</f>
        <v>0</v>
      </c>
      <c r="AI1876" s="689">
        <f t="shared" ca="1" si="435"/>
        <v>0</v>
      </c>
      <c r="AJ1876" s="688">
        <f>IFERROR(H1876/SUMIF(A:A,A1876,H:H)*SUMIF(Summary!$A$110:$A$186,'Operations Support'!A1876,Summary!$Q$110:$Q$186),0)</f>
        <v>0</v>
      </c>
      <c r="AK1876" s="688">
        <f t="shared" ca="1" si="436"/>
        <v>0</v>
      </c>
      <c r="AM1876" s="688">
        <f>IFERROR($H1876/SUMIF($A:$A,$A1876,$H:$H)*SUMIF(Summary!$A$230:$A$266,$A1876,Summary!$P$230:$P$266),0)</f>
        <v>0</v>
      </c>
      <c r="AN1876" s="688">
        <f>IFERROR($H1876/SUMIF($A:$A,$A1876,$H:$H)*(SUMIF(Summary!$A$230:$A$266,$A1876,Summary!$L$230:$L$266)+SUMIF(Summary!$A$281:$A$317,$A1876,Summary!$L$281:$L$317))-AM1876,0)</f>
        <v>0</v>
      </c>
      <c r="AO1876" s="688">
        <f>IFERROR($H1876/SUMIF($A:$A,$A1876,$H:$H)*SUMIF(Summary!$A$230:$A$266,$A1876,Summary!$Q$230:$Q$266),0)</f>
        <v>0</v>
      </c>
      <c r="AP1876" s="688">
        <f>IFERROR($H1876/SUMIF($A:$A,$A1876,$H:$H)*(SUMIF(Summary!$A$230:$A$266,$A1876,Summary!$L$230:$L$266)+SUMIF(Summary!$A$281:$A$317,$A1876,Summary!$L$281:$L$317))-AO1876,0)</f>
        <v>0</v>
      </c>
      <c r="AQ1876" s="306"/>
      <c r="AR1876" s="688">
        <f t="shared" ca="1" si="437"/>
        <v>0</v>
      </c>
      <c r="AS1876" s="688">
        <f t="shared" ca="1" si="438"/>
        <v>0</v>
      </c>
    </row>
    <row r="1877" spans="1:45" x14ac:dyDescent="0.2">
      <c r="A1877" s="423">
        <v>3646</v>
      </c>
      <c r="B1877" s="424">
        <v>5</v>
      </c>
      <c r="C1877" s="425" t="s">
        <v>303</v>
      </c>
      <c r="D1877" s="422">
        <f t="shared" si="439"/>
        <v>0</v>
      </c>
      <c r="E1877" s="422">
        <f t="shared" si="440"/>
        <v>0</v>
      </c>
      <c r="F1877" s="422">
        <f t="shared" si="441"/>
        <v>0</v>
      </c>
      <c r="G1877" s="422">
        <f t="shared" si="442"/>
        <v>0</v>
      </c>
      <c r="H1877" s="22">
        <f t="shared" si="443"/>
        <v>0</v>
      </c>
      <c r="I1877" s="116">
        <v>0</v>
      </c>
      <c r="J1877" s="116">
        <v>0</v>
      </c>
      <c r="K1877" s="116">
        <v>0</v>
      </c>
      <c r="L1877" s="116">
        <v>0</v>
      </c>
      <c r="M1877" s="22">
        <f t="shared" si="444"/>
        <v>0</v>
      </c>
      <c r="N1877" s="116">
        <v>0</v>
      </c>
      <c r="O1877" s="116">
        <v>0</v>
      </c>
      <c r="P1877" s="116">
        <v>0</v>
      </c>
      <c r="Q1877" s="116">
        <v>0</v>
      </c>
      <c r="R1877" s="22">
        <f t="shared" si="445"/>
        <v>0</v>
      </c>
      <c r="S1877" s="116">
        <v>0</v>
      </c>
      <c r="T1877" s="116">
        <v>0</v>
      </c>
      <c r="U1877" s="116">
        <v>0</v>
      </c>
      <c r="V1877" s="116">
        <v>0</v>
      </c>
      <c r="W1877" s="22">
        <f t="shared" si="446"/>
        <v>0</v>
      </c>
      <c r="X1877" s="22">
        <f t="shared" si="447"/>
        <v>0</v>
      </c>
      <c r="Y1877" s="22">
        <f ca="1">OFFSET('Cost Study'!$B$7,'Operations Support'!$C1877,'Operations Support'!$B1877)*$H1877</f>
        <v>0</v>
      </c>
      <c r="Z1877" s="23">
        <f ca="1">Y1877*'Cost Study'!$B$31</f>
        <v>0</v>
      </c>
      <c r="AA1877" s="23">
        <f ca="1">IF(A1877=10298,1.51,1)*IF($B1877&lt;3,$D1877*'Cost Study'!$B$32*OFFSET('Cost Study'!$B$7,'Operations Support'!$C1877,'Operations Support'!$B1877),0)</f>
        <v>0</v>
      </c>
      <c r="AB1877" s="24">
        <f ca="1">AA1877*'Cost Study'!$B$31</f>
        <v>0</v>
      </c>
      <c r="AC1877" s="23">
        <f ca="1">Y1877*'Cost Study'!$B$31</f>
        <v>0</v>
      </c>
      <c r="AD1877" s="24">
        <f ca="1">AA1877*'Cost Study'!$B$31</f>
        <v>0</v>
      </c>
      <c r="AE1877" s="377">
        <f t="shared" ca="1" si="448"/>
        <v>0</v>
      </c>
      <c r="AF1877" s="377">
        <f t="shared" ca="1" si="449"/>
        <v>0</v>
      </c>
      <c r="AH1877" s="688">
        <f>IFERROR($H1877/SUMIF($A:$A,$A1877,$H:$H)*SUMIF(Summary!$A$110:$A$186,$A1877,Summary!$P$110:$P$186),0)</f>
        <v>0</v>
      </c>
      <c r="AI1877" s="689">
        <f t="shared" ca="1" si="435"/>
        <v>0</v>
      </c>
      <c r="AJ1877" s="688">
        <f>IFERROR(H1877/SUMIF(A:A,A1877,H:H)*SUMIF(Summary!$A$110:$A$186,'Operations Support'!A1877,Summary!$Q$110:$Q$186),0)</f>
        <v>0</v>
      </c>
      <c r="AK1877" s="688">
        <f t="shared" ca="1" si="436"/>
        <v>0</v>
      </c>
      <c r="AM1877" s="688">
        <f>IFERROR($H1877/SUMIF($A:$A,$A1877,$H:$H)*SUMIF(Summary!$A$230:$A$266,$A1877,Summary!$P$230:$P$266),0)</f>
        <v>0</v>
      </c>
      <c r="AN1877" s="688">
        <f>IFERROR($H1877/SUMIF($A:$A,$A1877,$H:$H)*(SUMIF(Summary!$A$230:$A$266,$A1877,Summary!$L$230:$L$266)+SUMIF(Summary!$A$281:$A$317,$A1877,Summary!$L$281:$L$317))-AM1877,0)</f>
        <v>0</v>
      </c>
      <c r="AO1877" s="688">
        <f>IFERROR($H1877/SUMIF($A:$A,$A1877,$H:$H)*SUMIF(Summary!$A$230:$A$266,$A1877,Summary!$Q$230:$Q$266),0)</f>
        <v>0</v>
      </c>
      <c r="AP1877" s="688">
        <f>IFERROR($H1877/SUMIF($A:$A,$A1877,$H:$H)*(SUMIF(Summary!$A$230:$A$266,$A1877,Summary!$L$230:$L$266)+SUMIF(Summary!$A$281:$A$317,$A1877,Summary!$L$281:$L$317))-AO1877,0)</f>
        <v>0</v>
      </c>
      <c r="AQ1877" s="306"/>
      <c r="AR1877" s="688">
        <f t="shared" ca="1" si="437"/>
        <v>0</v>
      </c>
      <c r="AS1877" s="688">
        <f t="shared" ca="1" si="438"/>
        <v>0</v>
      </c>
    </row>
    <row r="1878" spans="1:45" x14ac:dyDescent="0.2">
      <c r="A1878" s="423">
        <v>3646</v>
      </c>
      <c r="B1878" s="424">
        <v>5</v>
      </c>
      <c r="C1878" s="425" t="s">
        <v>304</v>
      </c>
      <c r="D1878" s="422">
        <f t="shared" si="439"/>
        <v>0</v>
      </c>
      <c r="E1878" s="422">
        <f t="shared" si="440"/>
        <v>0</v>
      </c>
      <c r="F1878" s="422">
        <f t="shared" si="441"/>
        <v>0</v>
      </c>
      <c r="G1878" s="422">
        <f t="shared" si="442"/>
        <v>0</v>
      </c>
      <c r="H1878" s="22">
        <f t="shared" si="443"/>
        <v>0</v>
      </c>
      <c r="I1878" s="116">
        <v>0</v>
      </c>
      <c r="J1878" s="116">
        <v>0</v>
      </c>
      <c r="K1878" s="116">
        <v>0</v>
      </c>
      <c r="L1878" s="116">
        <v>0</v>
      </c>
      <c r="M1878" s="22">
        <f t="shared" si="444"/>
        <v>0</v>
      </c>
      <c r="N1878" s="116">
        <v>0</v>
      </c>
      <c r="O1878" s="116">
        <v>0</v>
      </c>
      <c r="P1878" s="116">
        <v>0</v>
      </c>
      <c r="Q1878" s="116">
        <v>0</v>
      </c>
      <c r="R1878" s="22">
        <f t="shared" si="445"/>
        <v>0</v>
      </c>
      <c r="S1878" s="116">
        <v>0</v>
      </c>
      <c r="T1878" s="116">
        <v>0</v>
      </c>
      <c r="U1878" s="116">
        <v>0</v>
      </c>
      <c r="V1878" s="116">
        <v>0</v>
      </c>
      <c r="W1878" s="22">
        <f t="shared" si="446"/>
        <v>0</v>
      </c>
      <c r="X1878" s="22">
        <f t="shared" si="447"/>
        <v>0</v>
      </c>
      <c r="Y1878" s="22">
        <f ca="1">OFFSET('Cost Study'!$B$7,'Operations Support'!$C1878,'Operations Support'!$B1878)*$H1878</f>
        <v>0</v>
      </c>
      <c r="Z1878" s="23">
        <f ca="1">Y1878*'Cost Study'!$B$31</f>
        <v>0</v>
      </c>
      <c r="AA1878" s="23">
        <f ca="1">IF(A1878=10298,1.51,1)*IF($B1878&lt;3,$D1878*'Cost Study'!$B$32*OFFSET('Cost Study'!$B$7,'Operations Support'!$C1878,'Operations Support'!$B1878),0)</f>
        <v>0</v>
      </c>
      <c r="AB1878" s="24">
        <f ca="1">AA1878*'Cost Study'!$B$31</f>
        <v>0</v>
      </c>
      <c r="AC1878" s="23">
        <f ca="1">Y1878*'Cost Study'!$B$31</f>
        <v>0</v>
      </c>
      <c r="AD1878" s="24">
        <f ca="1">AA1878*'Cost Study'!$B$31</f>
        <v>0</v>
      </c>
      <c r="AE1878" s="377">
        <f t="shared" ca="1" si="448"/>
        <v>0</v>
      </c>
      <c r="AF1878" s="377">
        <f t="shared" ca="1" si="449"/>
        <v>0</v>
      </c>
      <c r="AH1878" s="688">
        <f>IFERROR($H1878/SUMIF($A:$A,$A1878,$H:$H)*SUMIF(Summary!$A$110:$A$186,$A1878,Summary!$P$110:$P$186),0)</f>
        <v>0</v>
      </c>
      <c r="AI1878" s="689">
        <f t="shared" ca="1" si="435"/>
        <v>0</v>
      </c>
      <c r="AJ1878" s="688">
        <f>IFERROR(H1878/SUMIF(A:A,A1878,H:H)*SUMIF(Summary!$A$110:$A$186,'Operations Support'!A1878,Summary!$Q$110:$Q$186),0)</f>
        <v>0</v>
      </c>
      <c r="AK1878" s="688">
        <f t="shared" ca="1" si="436"/>
        <v>0</v>
      </c>
      <c r="AM1878" s="688">
        <f>IFERROR($H1878/SUMIF($A:$A,$A1878,$H:$H)*SUMIF(Summary!$A$230:$A$266,$A1878,Summary!$P$230:$P$266),0)</f>
        <v>0</v>
      </c>
      <c r="AN1878" s="688">
        <f>IFERROR($H1878/SUMIF($A:$A,$A1878,$H:$H)*(SUMIF(Summary!$A$230:$A$266,$A1878,Summary!$L$230:$L$266)+SUMIF(Summary!$A$281:$A$317,$A1878,Summary!$L$281:$L$317))-AM1878,0)</f>
        <v>0</v>
      </c>
      <c r="AO1878" s="688">
        <f>IFERROR($H1878/SUMIF($A:$A,$A1878,$H:$H)*SUMIF(Summary!$A$230:$A$266,$A1878,Summary!$Q$230:$Q$266),0)</f>
        <v>0</v>
      </c>
      <c r="AP1878" s="688">
        <f>IFERROR($H1878/SUMIF($A:$A,$A1878,$H:$H)*(SUMIF(Summary!$A$230:$A$266,$A1878,Summary!$L$230:$L$266)+SUMIF(Summary!$A$281:$A$317,$A1878,Summary!$L$281:$L$317))-AO1878,0)</f>
        <v>0</v>
      </c>
      <c r="AQ1878" s="306"/>
      <c r="AR1878" s="688">
        <f t="shared" ca="1" si="437"/>
        <v>0</v>
      </c>
      <c r="AS1878" s="688">
        <f t="shared" ca="1" si="438"/>
        <v>0</v>
      </c>
    </row>
    <row r="1879" spans="1:45" x14ac:dyDescent="0.2">
      <c r="A1879" s="423">
        <v>3646</v>
      </c>
      <c r="B1879" s="424">
        <v>5</v>
      </c>
      <c r="C1879" s="425" t="s">
        <v>305</v>
      </c>
      <c r="D1879" s="422">
        <f t="shared" si="439"/>
        <v>0</v>
      </c>
      <c r="E1879" s="422">
        <f t="shared" si="440"/>
        <v>0</v>
      </c>
      <c r="F1879" s="422">
        <f t="shared" si="441"/>
        <v>0</v>
      </c>
      <c r="G1879" s="422">
        <f t="shared" si="442"/>
        <v>0</v>
      </c>
      <c r="H1879" s="22">
        <f t="shared" si="443"/>
        <v>0</v>
      </c>
      <c r="I1879" s="116">
        <v>0</v>
      </c>
      <c r="J1879" s="116">
        <v>0</v>
      </c>
      <c r="K1879" s="116">
        <v>0</v>
      </c>
      <c r="L1879" s="116">
        <v>0</v>
      </c>
      <c r="M1879" s="22">
        <f t="shared" si="444"/>
        <v>0</v>
      </c>
      <c r="N1879" s="116">
        <v>0</v>
      </c>
      <c r="O1879" s="116">
        <v>0</v>
      </c>
      <c r="P1879" s="116">
        <v>0</v>
      </c>
      <c r="Q1879" s="116">
        <v>0</v>
      </c>
      <c r="R1879" s="22">
        <f t="shared" si="445"/>
        <v>0</v>
      </c>
      <c r="S1879" s="116">
        <v>0</v>
      </c>
      <c r="T1879" s="116">
        <v>0</v>
      </c>
      <c r="U1879" s="116">
        <v>0</v>
      </c>
      <c r="V1879" s="116">
        <v>0</v>
      </c>
      <c r="W1879" s="22">
        <f t="shared" si="446"/>
        <v>0</v>
      </c>
      <c r="X1879" s="22">
        <f t="shared" si="447"/>
        <v>0</v>
      </c>
      <c r="Y1879" s="22">
        <f ca="1">OFFSET('Cost Study'!$B$7,'Operations Support'!$C1879,'Operations Support'!$B1879)*$H1879</f>
        <v>0</v>
      </c>
      <c r="Z1879" s="23">
        <f ca="1">Y1879*'Cost Study'!$B$31</f>
        <v>0</v>
      </c>
      <c r="AA1879" s="23">
        <f ca="1">IF(A1879=10298,1.51,1)*IF($B1879&lt;3,$D1879*'Cost Study'!$B$32*OFFSET('Cost Study'!$B$7,'Operations Support'!$C1879,'Operations Support'!$B1879),0)</f>
        <v>0</v>
      </c>
      <c r="AB1879" s="24">
        <f ca="1">AA1879*'Cost Study'!$B$31</f>
        <v>0</v>
      </c>
      <c r="AC1879" s="23">
        <f ca="1">Y1879*'Cost Study'!$B$31</f>
        <v>0</v>
      </c>
      <c r="AD1879" s="24">
        <f ca="1">AA1879*'Cost Study'!$B$31</f>
        <v>0</v>
      </c>
      <c r="AE1879" s="377">
        <f t="shared" ca="1" si="448"/>
        <v>0</v>
      </c>
      <c r="AF1879" s="377">
        <f t="shared" ca="1" si="449"/>
        <v>0</v>
      </c>
      <c r="AH1879" s="688">
        <f>IFERROR($H1879/SUMIF($A:$A,$A1879,$H:$H)*SUMIF(Summary!$A$110:$A$186,$A1879,Summary!$P$110:$P$186),0)</f>
        <v>0</v>
      </c>
      <c r="AI1879" s="689">
        <f t="shared" ca="1" si="435"/>
        <v>0</v>
      </c>
      <c r="AJ1879" s="688">
        <f>IFERROR(H1879/SUMIF(A:A,A1879,H:H)*SUMIF(Summary!$A$110:$A$186,'Operations Support'!A1879,Summary!$Q$110:$Q$186),0)</f>
        <v>0</v>
      </c>
      <c r="AK1879" s="688">
        <f t="shared" ca="1" si="436"/>
        <v>0</v>
      </c>
      <c r="AM1879" s="688">
        <f>IFERROR($H1879/SUMIF($A:$A,$A1879,$H:$H)*SUMIF(Summary!$A$230:$A$266,$A1879,Summary!$P$230:$P$266),0)</f>
        <v>0</v>
      </c>
      <c r="AN1879" s="688">
        <f>IFERROR($H1879/SUMIF($A:$A,$A1879,$H:$H)*(SUMIF(Summary!$A$230:$A$266,$A1879,Summary!$L$230:$L$266)+SUMIF(Summary!$A$281:$A$317,$A1879,Summary!$L$281:$L$317))-AM1879,0)</f>
        <v>0</v>
      </c>
      <c r="AO1879" s="688">
        <f>IFERROR($H1879/SUMIF($A:$A,$A1879,$H:$H)*SUMIF(Summary!$A$230:$A$266,$A1879,Summary!$Q$230:$Q$266),0)</f>
        <v>0</v>
      </c>
      <c r="AP1879" s="688">
        <f>IFERROR($H1879/SUMIF($A:$A,$A1879,$H:$H)*(SUMIF(Summary!$A$230:$A$266,$A1879,Summary!$L$230:$L$266)+SUMIF(Summary!$A$281:$A$317,$A1879,Summary!$L$281:$L$317))-AO1879,0)</f>
        <v>0</v>
      </c>
      <c r="AQ1879" s="306"/>
      <c r="AR1879" s="688">
        <f t="shared" ca="1" si="437"/>
        <v>0</v>
      </c>
      <c r="AS1879" s="688">
        <f t="shared" ca="1" si="438"/>
        <v>0</v>
      </c>
    </row>
    <row r="1880" spans="1:45" x14ac:dyDescent="0.2">
      <c r="A1880" s="423">
        <v>3646</v>
      </c>
      <c r="B1880" s="424">
        <v>5</v>
      </c>
      <c r="C1880" s="425" t="s">
        <v>306</v>
      </c>
      <c r="D1880" s="422">
        <f t="shared" si="439"/>
        <v>0</v>
      </c>
      <c r="E1880" s="422">
        <f t="shared" si="440"/>
        <v>0</v>
      </c>
      <c r="F1880" s="422">
        <f t="shared" si="441"/>
        <v>0</v>
      </c>
      <c r="G1880" s="422">
        <f t="shared" si="442"/>
        <v>0</v>
      </c>
      <c r="H1880" s="22">
        <f t="shared" si="443"/>
        <v>0</v>
      </c>
      <c r="I1880" s="116">
        <v>0</v>
      </c>
      <c r="J1880" s="116">
        <v>0</v>
      </c>
      <c r="K1880" s="116">
        <v>0</v>
      </c>
      <c r="L1880" s="116">
        <v>0</v>
      </c>
      <c r="M1880" s="22">
        <f t="shared" si="444"/>
        <v>0</v>
      </c>
      <c r="N1880" s="116">
        <v>0</v>
      </c>
      <c r="O1880" s="116">
        <v>0</v>
      </c>
      <c r="P1880" s="116">
        <v>0</v>
      </c>
      <c r="Q1880" s="116">
        <v>0</v>
      </c>
      <c r="R1880" s="22">
        <f t="shared" si="445"/>
        <v>0</v>
      </c>
      <c r="S1880" s="116">
        <v>0</v>
      </c>
      <c r="T1880" s="116">
        <v>0</v>
      </c>
      <c r="U1880" s="116">
        <v>0</v>
      </c>
      <c r="V1880" s="116">
        <v>0</v>
      </c>
      <c r="W1880" s="22">
        <f t="shared" si="446"/>
        <v>0</v>
      </c>
      <c r="X1880" s="22">
        <f t="shared" si="447"/>
        <v>0</v>
      </c>
      <c r="Y1880" s="22">
        <f ca="1">OFFSET('Cost Study'!$B$7,'Operations Support'!$C1880,'Operations Support'!$B1880)*$H1880</f>
        <v>0</v>
      </c>
      <c r="Z1880" s="23">
        <f ca="1">Y1880*'Cost Study'!$B$31</f>
        <v>0</v>
      </c>
      <c r="AA1880" s="23">
        <f ca="1">IF(A1880=10298,1.51,1)*IF($B1880&lt;3,$D1880*'Cost Study'!$B$32*OFFSET('Cost Study'!$B$7,'Operations Support'!$C1880,'Operations Support'!$B1880),0)</f>
        <v>0</v>
      </c>
      <c r="AB1880" s="24">
        <f ca="1">AA1880*'Cost Study'!$B$31</f>
        <v>0</v>
      </c>
      <c r="AC1880" s="23">
        <f ca="1">Y1880*'Cost Study'!$B$31</f>
        <v>0</v>
      </c>
      <c r="AD1880" s="24">
        <f ca="1">AA1880*'Cost Study'!$B$31</f>
        <v>0</v>
      </c>
      <c r="AE1880" s="377">
        <f t="shared" ca="1" si="448"/>
        <v>0</v>
      </c>
      <c r="AF1880" s="377">
        <f t="shared" ca="1" si="449"/>
        <v>0</v>
      </c>
      <c r="AH1880" s="688">
        <f>IFERROR($H1880/SUMIF($A:$A,$A1880,$H:$H)*SUMIF(Summary!$A$110:$A$186,$A1880,Summary!$P$110:$P$186),0)</f>
        <v>0</v>
      </c>
      <c r="AI1880" s="689">
        <f t="shared" ca="1" si="435"/>
        <v>0</v>
      </c>
      <c r="AJ1880" s="688">
        <f>IFERROR(H1880/SUMIF(A:A,A1880,H:H)*SUMIF(Summary!$A$110:$A$186,'Operations Support'!A1880,Summary!$Q$110:$Q$186),0)</f>
        <v>0</v>
      </c>
      <c r="AK1880" s="688">
        <f t="shared" ca="1" si="436"/>
        <v>0</v>
      </c>
      <c r="AM1880" s="688">
        <f>IFERROR($H1880/SUMIF($A:$A,$A1880,$H:$H)*SUMIF(Summary!$A$230:$A$266,$A1880,Summary!$P$230:$P$266),0)</f>
        <v>0</v>
      </c>
      <c r="AN1880" s="688">
        <f>IFERROR($H1880/SUMIF($A:$A,$A1880,$H:$H)*(SUMIF(Summary!$A$230:$A$266,$A1880,Summary!$L$230:$L$266)+SUMIF(Summary!$A$281:$A$317,$A1880,Summary!$L$281:$L$317))-AM1880,0)</f>
        <v>0</v>
      </c>
      <c r="AO1880" s="688">
        <f>IFERROR($H1880/SUMIF($A:$A,$A1880,$H:$H)*SUMIF(Summary!$A$230:$A$266,$A1880,Summary!$Q$230:$Q$266),0)</f>
        <v>0</v>
      </c>
      <c r="AP1880" s="688">
        <f>IFERROR($H1880/SUMIF($A:$A,$A1880,$H:$H)*(SUMIF(Summary!$A$230:$A$266,$A1880,Summary!$L$230:$L$266)+SUMIF(Summary!$A$281:$A$317,$A1880,Summary!$L$281:$L$317))-AO1880,0)</f>
        <v>0</v>
      </c>
      <c r="AQ1880" s="306"/>
      <c r="AR1880" s="688">
        <f t="shared" ca="1" si="437"/>
        <v>0</v>
      </c>
      <c r="AS1880" s="688">
        <f t="shared" ca="1" si="438"/>
        <v>0</v>
      </c>
    </row>
    <row r="1881" spans="1:45" x14ac:dyDescent="0.2">
      <c r="A1881" s="423">
        <v>3646</v>
      </c>
      <c r="B1881" s="424">
        <v>5</v>
      </c>
      <c r="C1881" s="425" t="s">
        <v>307</v>
      </c>
      <c r="D1881" s="422">
        <f t="shared" si="439"/>
        <v>0</v>
      </c>
      <c r="E1881" s="422">
        <f t="shared" si="440"/>
        <v>0</v>
      </c>
      <c r="F1881" s="422">
        <f t="shared" si="441"/>
        <v>0</v>
      </c>
      <c r="G1881" s="422">
        <f t="shared" si="442"/>
        <v>0</v>
      </c>
      <c r="H1881" s="22">
        <f t="shared" si="443"/>
        <v>0</v>
      </c>
      <c r="I1881" s="116">
        <v>0</v>
      </c>
      <c r="J1881" s="116">
        <v>0</v>
      </c>
      <c r="K1881" s="116">
        <v>0</v>
      </c>
      <c r="L1881" s="116">
        <v>0</v>
      </c>
      <c r="M1881" s="22">
        <f t="shared" si="444"/>
        <v>0</v>
      </c>
      <c r="N1881" s="116">
        <v>0</v>
      </c>
      <c r="O1881" s="116">
        <v>0</v>
      </c>
      <c r="P1881" s="116">
        <v>0</v>
      </c>
      <c r="Q1881" s="116">
        <v>0</v>
      </c>
      <c r="R1881" s="22">
        <f t="shared" si="445"/>
        <v>0</v>
      </c>
      <c r="S1881" s="116">
        <v>0</v>
      </c>
      <c r="T1881" s="116">
        <v>0</v>
      </c>
      <c r="U1881" s="116">
        <v>0</v>
      </c>
      <c r="V1881" s="116">
        <v>0</v>
      </c>
      <c r="W1881" s="22">
        <f t="shared" si="446"/>
        <v>0</v>
      </c>
      <c r="X1881" s="22">
        <f t="shared" si="447"/>
        <v>0</v>
      </c>
      <c r="Y1881" s="22">
        <f ca="1">OFFSET('Cost Study'!$B$7,'Operations Support'!$C1881,'Operations Support'!$B1881)*$H1881</f>
        <v>0</v>
      </c>
      <c r="Z1881" s="23">
        <f ca="1">Y1881*'Cost Study'!$B$31</f>
        <v>0</v>
      </c>
      <c r="AA1881" s="23">
        <f ca="1">IF(A1881=10298,1.51,1)*IF($B1881&lt;3,$D1881*'Cost Study'!$B$32*OFFSET('Cost Study'!$B$7,'Operations Support'!$C1881,'Operations Support'!$B1881),0)</f>
        <v>0</v>
      </c>
      <c r="AB1881" s="24">
        <f ca="1">AA1881*'Cost Study'!$B$31</f>
        <v>0</v>
      </c>
      <c r="AC1881" s="23">
        <f ca="1">Y1881*'Cost Study'!$B$31</f>
        <v>0</v>
      </c>
      <c r="AD1881" s="24">
        <f ca="1">AA1881*'Cost Study'!$B$31</f>
        <v>0</v>
      </c>
      <c r="AE1881" s="377">
        <f t="shared" ca="1" si="448"/>
        <v>0</v>
      </c>
      <c r="AF1881" s="377">
        <f t="shared" ca="1" si="449"/>
        <v>0</v>
      </c>
      <c r="AH1881" s="688">
        <f>IFERROR($H1881/SUMIF($A:$A,$A1881,$H:$H)*SUMIF(Summary!$A$110:$A$186,$A1881,Summary!$P$110:$P$186),0)</f>
        <v>0</v>
      </c>
      <c r="AI1881" s="689">
        <f t="shared" ca="1" si="435"/>
        <v>0</v>
      </c>
      <c r="AJ1881" s="688">
        <f>IFERROR(H1881/SUMIF(A:A,A1881,H:H)*SUMIF(Summary!$A$110:$A$186,'Operations Support'!A1881,Summary!$Q$110:$Q$186),0)</f>
        <v>0</v>
      </c>
      <c r="AK1881" s="688">
        <f t="shared" ca="1" si="436"/>
        <v>0</v>
      </c>
      <c r="AM1881" s="688">
        <f>IFERROR($H1881/SUMIF($A:$A,$A1881,$H:$H)*SUMIF(Summary!$A$230:$A$266,$A1881,Summary!$P$230:$P$266),0)</f>
        <v>0</v>
      </c>
      <c r="AN1881" s="688">
        <f>IFERROR($H1881/SUMIF($A:$A,$A1881,$H:$H)*(SUMIF(Summary!$A$230:$A$266,$A1881,Summary!$L$230:$L$266)+SUMIF(Summary!$A$281:$A$317,$A1881,Summary!$L$281:$L$317))-AM1881,0)</f>
        <v>0</v>
      </c>
      <c r="AO1881" s="688">
        <f>IFERROR($H1881/SUMIF($A:$A,$A1881,$H:$H)*SUMIF(Summary!$A$230:$A$266,$A1881,Summary!$Q$230:$Q$266),0)</f>
        <v>0</v>
      </c>
      <c r="AP1881" s="688">
        <f>IFERROR($H1881/SUMIF($A:$A,$A1881,$H:$H)*(SUMIF(Summary!$A$230:$A$266,$A1881,Summary!$L$230:$L$266)+SUMIF(Summary!$A$281:$A$317,$A1881,Summary!$L$281:$L$317))-AO1881,0)</f>
        <v>0</v>
      </c>
      <c r="AQ1881" s="306"/>
      <c r="AR1881" s="688">
        <f t="shared" ca="1" si="437"/>
        <v>0</v>
      </c>
      <c r="AS1881" s="688">
        <f t="shared" ca="1" si="438"/>
        <v>0</v>
      </c>
    </row>
    <row r="1882" spans="1:45" x14ac:dyDescent="0.2">
      <c r="A1882" s="423">
        <v>3646</v>
      </c>
      <c r="B1882" s="424">
        <v>5</v>
      </c>
      <c r="C1882" s="425" t="s">
        <v>308</v>
      </c>
      <c r="D1882" s="422">
        <f t="shared" si="439"/>
        <v>0</v>
      </c>
      <c r="E1882" s="422">
        <f t="shared" si="440"/>
        <v>0</v>
      </c>
      <c r="F1882" s="422">
        <f t="shared" si="441"/>
        <v>0</v>
      </c>
      <c r="G1882" s="422">
        <f t="shared" si="442"/>
        <v>0</v>
      </c>
      <c r="H1882" s="22">
        <f t="shared" si="443"/>
        <v>0</v>
      </c>
      <c r="I1882" s="116">
        <v>0</v>
      </c>
      <c r="J1882" s="116">
        <v>0</v>
      </c>
      <c r="K1882" s="116">
        <v>0</v>
      </c>
      <c r="L1882" s="116">
        <v>0</v>
      </c>
      <c r="M1882" s="22">
        <f t="shared" si="444"/>
        <v>0</v>
      </c>
      <c r="N1882" s="116">
        <v>0</v>
      </c>
      <c r="O1882" s="116">
        <v>0</v>
      </c>
      <c r="P1882" s="116">
        <v>0</v>
      </c>
      <c r="Q1882" s="116">
        <v>0</v>
      </c>
      <c r="R1882" s="22">
        <f t="shared" si="445"/>
        <v>0</v>
      </c>
      <c r="S1882" s="116">
        <v>0</v>
      </c>
      <c r="T1882" s="116">
        <v>0</v>
      </c>
      <c r="U1882" s="116">
        <v>0</v>
      </c>
      <c r="V1882" s="116">
        <v>0</v>
      </c>
      <c r="W1882" s="22">
        <f t="shared" si="446"/>
        <v>0</v>
      </c>
      <c r="X1882" s="22">
        <f t="shared" si="447"/>
        <v>0</v>
      </c>
      <c r="Y1882" s="22">
        <f ca="1">OFFSET('Cost Study'!$B$7,'Operations Support'!$C1882,'Operations Support'!$B1882)*$H1882</f>
        <v>0</v>
      </c>
      <c r="Z1882" s="23">
        <f ca="1">Y1882*'Cost Study'!$B$31</f>
        <v>0</v>
      </c>
      <c r="AA1882" s="23">
        <f ca="1">IF(A1882=10298,1.51,1)*IF($B1882&lt;3,$D1882*'Cost Study'!$B$32*OFFSET('Cost Study'!$B$7,'Operations Support'!$C1882,'Operations Support'!$B1882),0)</f>
        <v>0</v>
      </c>
      <c r="AB1882" s="24">
        <f ca="1">AA1882*'Cost Study'!$B$31</f>
        <v>0</v>
      </c>
      <c r="AC1882" s="23">
        <f ca="1">Y1882*'Cost Study'!$B$31</f>
        <v>0</v>
      </c>
      <c r="AD1882" s="24">
        <f ca="1">AA1882*'Cost Study'!$B$31</f>
        <v>0</v>
      </c>
      <c r="AE1882" s="377">
        <f t="shared" ca="1" si="448"/>
        <v>0</v>
      </c>
      <c r="AF1882" s="377">
        <f t="shared" ca="1" si="449"/>
        <v>0</v>
      </c>
      <c r="AH1882" s="688">
        <f>IFERROR($H1882/SUMIF($A:$A,$A1882,$H:$H)*SUMIF(Summary!$A$110:$A$186,$A1882,Summary!$P$110:$P$186),0)</f>
        <v>0</v>
      </c>
      <c r="AI1882" s="689">
        <f t="shared" ca="1" si="435"/>
        <v>0</v>
      </c>
      <c r="AJ1882" s="688">
        <f>IFERROR(H1882/SUMIF(A:A,A1882,H:H)*SUMIF(Summary!$A$110:$A$186,'Operations Support'!A1882,Summary!$Q$110:$Q$186),0)</f>
        <v>0</v>
      </c>
      <c r="AK1882" s="688">
        <f t="shared" ca="1" si="436"/>
        <v>0</v>
      </c>
      <c r="AM1882" s="688">
        <f>IFERROR($H1882/SUMIF($A:$A,$A1882,$H:$H)*SUMIF(Summary!$A$230:$A$266,$A1882,Summary!$P$230:$P$266),0)</f>
        <v>0</v>
      </c>
      <c r="AN1882" s="688">
        <f>IFERROR($H1882/SUMIF($A:$A,$A1882,$H:$H)*(SUMIF(Summary!$A$230:$A$266,$A1882,Summary!$L$230:$L$266)+SUMIF(Summary!$A$281:$A$317,$A1882,Summary!$L$281:$L$317))-AM1882,0)</f>
        <v>0</v>
      </c>
      <c r="AO1882" s="688">
        <f>IFERROR($H1882/SUMIF($A:$A,$A1882,$H:$H)*SUMIF(Summary!$A$230:$A$266,$A1882,Summary!$Q$230:$Q$266),0)</f>
        <v>0</v>
      </c>
      <c r="AP1882" s="688">
        <f>IFERROR($H1882/SUMIF($A:$A,$A1882,$H:$H)*(SUMIF(Summary!$A$230:$A$266,$A1882,Summary!$L$230:$L$266)+SUMIF(Summary!$A$281:$A$317,$A1882,Summary!$L$281:$L$317))-AO1882,0)</f>
        <v>0</v>
      </c>
      <c r="AQ1882" s="306"/>
      <c r="AR1882" s="688">
        <f t="shared" ca="1" si="437"/>
        <v>0</v>
      </c>
      <c r="AS1882" s="688">
        <f t="shared" ca="1" si="438"/>
        <v>0</v>
      </c>
    </row>
    <row r="1883" spans="1:45" x14ac:dyDescent="0.2">
      <c r="A1883" s="423">
        <v>3646</v>
      </c>
      <c r="B1883" s="424">
        <v>5</v>
      </c>
      <c r="C1883" s="425" t="s">
        <v>309</v>
      </c>
      <c r="D1883" s="422">
        <f t="shared" si="439"/>
        <v>0</v>
      </c>
      <c r="E1883" s="422">
        <f t="shared" si="440"/>
        <v>0</v>
      </c>
      <c r="F1883" s="422">
        <f t="shared" si="441"/>
        <v>0</v>
      </c>
      <c r="G1883" s="422">
        <f t="shared" si="442"/>
        <v>0</v>
      </c>
      <c r="H1883" s="22">
        <f t="shared" si="443"/>
        <v>0</v>
      </c>
      <c r="I1883" s="116">
        <v>0</v>
      </c>
      <c r="J1883" s="116">
        <v>0</v>
      </c>
      <c r="K1883" s="116">
        <v>0</v>
      </c>
      <c r="L1883" s="116">
        <v>0</v>
      </c>
      <c r="M1883" s="22">
        <f t="shared" si="444"/>
        <v>0</v>
      </c>
      <c r="N1883" s="116">
        <v>0</v>
      </c>
      <c r="O1883" s="116">
        <v>0</v>
      </c>
      <c r="P1883" s="116">
        <v>0</v>
      </c>
      <c r="Q1883" s="116">
        <v>0</v>
      </c>
      <c r="R1883" s="22">
        <f t="shared" si="445"/>
        <v>0</v>
      </c>
      <c r="S1883" s="116">
        <v>0</v>
      </c>
      <c r="T1883" s="116">
        <v>0</v>
      </c>
      <c r="U1883" s="116">
        <v>0</v>
      </c>
      <c r="V1883" s="116">
        <v>0</v>
      </c>
      <c r="W1883" s="22">
        <f t="shared" si="446"/>
        <v>0</v>
      </c>
      <c r="X1883" s="22">
        <f t="shared" si="447"/>
        <v>0</v>
      </c>
      <c r="Y1883" s="22">
        <f ca="1">OFFSET('Cost Study'!$B$7,'Operations Support'!$C1883,'Operations Support'!$B1883)*$H1883</f>
        <v>0</v>
      </c>
      <c r="Z1883" s="23">
        <f ca="1">Y1883*'Cost Study'!$B$31</f>
        <v>0</v>
      </c>
      <c r="AA1883" s="23">
        <f ca="1">IF(A1883=10298,1.51,1)*IF($B1883&lt;3,$D1883*'Cost Study'!$B$32*OFFSET('Cost Study'!$B$7,'Operations Support'!$C1883,'Operations Support'!$B1883),0)</f>
        <v>0</v>
      </c>
      <c r="AB1883" s="24">
        <f ca="1">AA1883*'Cost Study'!$B$31</f>
        <v>0</v>
      </c>
      <c r="AC1883" s="23">
        <f ca="1">Y1883*'Cost Study'!$B$31</f>
        <v>0</v>
      </c>
      <c r="AD1883" s="24">
        <f ca="1">AA1883*'Cost Study'!$B$31</f>
        <v>0</v>
      </c>
      <c r="AE1883" s="377">
        <f t="shared" ca="1" si="448"/>
        <v>0</v>
      </c>
      <c r="AF1883" s="377">
        <f t="shared" ca="1" si="449"/>
        <v>0</v>
      </c>
      <c r="AH1883" s="688">
        <f>IFERROR($H1883/SUMIF($A:$A,$A1883,$H:$H)*SUMIF(Summary!$A$110:$A$186,$A1883,Summary!$P$110:$P$186),0)</f>
        <v>0</v>
      </c>
      <c r="AI1883" s="689">
        <f t="shared" ca="1" si="435"/>
        <v>0</v>
      </c>
      <c r="AJ1883" s="688">
        <f>IFERROR(H1883/SUMIF(A:A,A1883,H:H)*SUMIF(Summary!$A$110:$A$186,'Operations Support'!A1883,Summary!$Q$110:$Q$186),0)</f>
        <v>0</v>
      </c>
      <c r="AK1883" s="688">
        <f t="shared" ca="1" si="436"/>
        <v>0</v>
      </c>
      <c r="AM1883" s="688">
        <f>IFERROR($H1883/SUMIF($A:$A,$A1883,$H:$H)*SUMIF(Summary!$A$230:$A$266,$A1883,Summary!$P$230:$P$266),0)</f>
        <v>0</v>
      </c>
      <c r="AN1883" s="688">
        <f>IFERROR($H1883/SUMIF($A:$A,$A1883,$H:$H)*(SUMIF(Summary!$A$230:$A$266,$A1883,Summary!$L$230:$L$266)+SUMIF(Summary!$A$281:$A$317,$A1883,Summary!$L$281:$L$317))-AM1883,0)</f>
        <v>0</v>
      </c>
      <c r="AO1883" s="688">
        <f>IFERROR($H1883/SUMIF($A:$A,$A1883,$H:$H)*SUMIF(Summary!$A$230:$A$266,$A1883,Summary!$Q$230:$Q$266),0)</f>
        <v>0</v>
      </c>
      <c r="AP1883" s="688">
        <f>IFERROR($H1883/SUMIF($A:$A,$A1883,$H:$H)*(SUMIF(Summary!$A$230:$A$266,$A1883,Summary!$L$230:$L$266)+SUMIF(Summary!$A$281:$A$317,$A1883,Summary!$L$281:$L$317))-AO1883,0)</f>
        <v>0</v>
      </c>
      <c r="AQ1883" s="306"/>
      <c r="AR1883" s="688">
        <f t="shared" ca="1" si="437"/>
        <v>0</v>
      </c>
      <c r="AS1883" s="688">
        <f t="shared" ca="1" si="438"/>
        <v>0</v>
      </c>
    </row>
    <row r="1884" spans="1:45" x14ac:dyDescent="0.2">
      <c r="A1884" s="423">
        <v>3646</v>
      </c>
      <c r="B1884" s="424">
        <v>5</v>
      </c>
      <c r="C1884" s="425" t="s">
        <v>310</v>
      </c>
      <c r="D1884" s="422">
        <f t="shared" si="439"/>
        <v>0</v>
      </c>
      <c r="E1884" s="422">
        <f t="shared" si="440"/>
        <v>0</v>
      </c>
      <c r="F1884" s="422">
        <f t="shared" si="441"/>
        <v>0</v>
      </c>
      <c r="G1884" s="422">
        <f t="shared" si="442"/>
        <v>0</v>
      </c>
      <c r="H1884" s="22">
        <f t="shared" si="443"/>
        <v>0</v>
      </c>
      <c r="I1884" s="116">
        <v>0</v>
      </c>
      <c r="J1884" s="116">
        <v>0</v>
      </c>
      <c r="K1884" s="116">
        <v>0</v>
      </c>
      <c r="L1884" s="116">
        <v>0</v>
      </c>
      <c r="M1884" s="22">
        <f t="shared" si="444"/>
        <v>0</v>
      </c>
      <c r="N1884" s="116">
        <v>0</v>
      </c>
      <c r="O1884" s="116">
        <v>0</v>
      </c>
      <c r="P1884" s="116">
        <v>0</v>
      </c>
      <c r="Q1884" s="116">
        <v>0</v>
      </c>
      <c r="R1884" s="22">
        <f t="shared" si="445"/>
        <v>0</v>
      </c>
      <c r="S1884" s="116">
        <v>0</v>
      </c>
      <c r="T1884" s="116">
        <v>0</v>
      </c>
      <c r="U1884" s="116">
        <v>0</v>
      </c>
      <c r="V1884" s="116">
        <v>0</v>
      </c>
      <c r="W1884" s="22">
        <f t="shared" si="446"/>
        <v>0</v>
      </c>
      <c r="X1884" s="22">
        <f t="shared" si="447"/>
        <v>0</v>
      </c>
      <c r="Y1884" s="22">
        <f ca="1">OFFSET('Cost Study'!$B$7,'Operations Support'!$C1884,'Operations Support'!$B1884)*$H1884</f>
        <v>0</v>
      </c>
      <c r="Z1884" s="23">
        <f ca="1">Y1884*'Cost Study'!$B$31</f>
        <v>0</v>
      </c>
      <c r="AA1884" s="23">
        <f ca="1">IF(A1884=10298,1.51,1)*IF($B1884&lt;3,$D1884*'Cost Study'!$B$32*OFFSET('Cost Study'!$B$7,'Operations Support'!$C1884,'Operations Support'!$B1884),0)</f>
        <v>0</v>
      </c>
      <c r="AB1884" s="24">
        <f ca="1">AA1884*'Cost Study'!$B$31</f>
        <v>0</v>
      </c>
      <c r="AC1884" s="23">
        <f ca="1">Y1884*'Cost Study'!$B$31</f>
        <v>0</v>
      </c>
      <c r="AD1884" s="24">
        <f ca="1">AA1884*'Cost Study'!$B$31</f>
        <v>0</v>
      </c>
      <c r="AE1884" s="377">
        <f t="shared" ca="1" si="448"/>
        <v>0</v>
      </c>
      <c r="AF1884" s="377">
        <f t="shared" ca="1" si="449"/>
        <v>0</v>
      </c>
      <c r="AH1884" s="688">
        <f>IFERROR($H1884/SUMIF($A:$A,$A1884,$H:$H)*SUMIF(Summary!$A$110:$A$186,$A1884,Summary!$P$110:$P$186),0)</f>
        <v>0</v>
      </c>
      <c r="AI1884" s="689">
        <f t="shared" ca="1" si="435"/>
        <v>0</v>
      </c>
      <c r="AJ1884" s="688">
        <f>IFERROR(H1884/SUMIF(A:A,A1884,H:H)*SUMIF(Summary!$A$110:$A$186,'Operations Support'!A1884,Summary!$Q$110:$Q$186),0)</f>
        <v>0</v>
      </c>
      <c r="AK1884" s="688">
        <f t="shared" ca="1" si="436"/>
        <v>0</v>
      </c>
      <c r="AM1884" s="688">
        <f>IFERROR($H1884/SUMIF($A:$A,$A1884,$H:$H)*SUMIF(Summary!$A$230:$A$266,$A1884,Summary!$P$230:$P$266),0)</f>
        <v>0</v>
      </c>
      <c r="AN1884" s="688">
        <f>IFERROR($H1884/SUMIF($A:$A,$A1884,$H:$H)*(SUMIF(Summary!$A$230:$A$266,$A1884,Summary!$L$230:$L$266)+SUMIF(Summary!$A$281:$A$317,$A1884,Summary!$L$281:$L$317))-AM1884,0)</f>
        <v>0</v>
      </c>
      <c r="AO1884" s="688">
        <f>IFERROR($H1884/SUMIF($A:$A,$A1884,$H:$H)*SUMIF(Summary!$A$230:$A$266,$A1884,Summary!$Q$230:$Q$266),0)</f>
        <v>0</v>
      </c>
      <c r="AP1884" s="688">
        <f>IFERROR($H1884/SUMIF($A:$A,$A1884,$H:$H)*(SUMIF(Summary!$A$230:$A$266,$A1884,Summary!$L$230:$L$266)+SUMIF(Summary!$A$281:$A$317,$A1884,Summary!$L$281:$L$317))-AO1884,0)</f>
        <v>0</v>
      </c>
      <c r="AQ1884" s="306"/>
      <c r="AR1884" s="688">
        <f t="shared" ca="1" si="437"/>
        <v>0</v>
      </c>
      <c r="AS1884" s="688">
        <f t="shared" ca="1" si="438"/>
        <v>0</v>
      </c>
    </row>
    <row r="1885" spans="1:45" x14ac:dyDescent="0.2">
      <c r="A1885" s="423">
        <v>3646</v>
      </c>
      <c r="B1885" s="424">
        <v>5</v>
      </c>
      <c r="C1885" s="425" t="s">
        <v>311</v>
      </c>
      <c r="D1885" s="422">
        <f t="shared" si="439"/>
        <v>0</v>
      </c>
      <c r="E1885" s="422">
        <f t="shared" si="440"/>
        <v>0</v>
      </c>
      <c r="F1885" s="422">
        <f t="shared" si="441"/>
        <v>0</v>
      </c>
      <c r="G1885" s="422">
        <f t="shared" si="442"/>
        <v>0</v>
      </c>
      <c r="H1885" s="22">
        <f t="shared" si="443"/>
        <v>0</v>
      </c>
      <c r="I1885" s="116">
        <v>0</v>
      </c>
      <c r="J1885" s="116">
        <v>0</v>
      </c>
      <c r="K1885" s="116">
        <v>0</v>
      </c>
      <c r="L1885" s="116">
        <v>0</v>
      </c>
      <c r="M1885" s="22">
        <f t="shared" si="444"/>
        <v>0</v>
      </c>
      <c r="N1885" s="116">
        <v>0</v>
      </c>
      <c r="O1885" s="116">
        <v>0</v>
      </c>
      <c r="P1885" s="116">
        <v>0</v>
      </c>
      <c r="Q1885" s="116">
        <v>0</v>
      </c>
      <c r="R1885" s="22">
        <f t="shared" si="445"/>
        <v>0</v>
      </c>
      <c r="S1885" s="116">
        <v>0</v>
      </c>
      <c r="T1885" s="116">
        <v>0</v>
      </c>
      <c r="U1885" s="116">
        <v>0</v>
      </c>
      <c r="V1885" s="116">
        <v>0</v>
      </c>
      <c r="W1885" s="22">
        <f t="shared" si="446"/>
        <v>0</v>
      </c>
      <c r="X1885" s="22">
        <f t="shared" si="447"/>
        <v>0</v>
      </c>
      <c r="Y1885" s="22">
        <f ca="1">OFFSET('Cost Study'!$B$7,'Operations Support'!$C1885,'Operations Support'!$B1885)*$H1885</f>
        <v>0</v>
      </c>
      <c r="Z1885" s="23">
        <f ca="1">Y1885*'Cost Study'!$B$31</f>
        <v>0</v>
      </c>
      <c r="AA1885" s="23">
        <f ca="1">IF(A1885=10298,1.51,1)*IF($B1885&lt;3,$D1885*'Cost Study'!$B$32*OFFSET('Cost Study'!$B$7,'Operations Support'!$C1885,'Operations Support'!$B1885),0)</f>
        <v>0</v>
      </c>
      <c r="AB1885" s="24">
        <f ca="1">AA1885*'Cost Study'!$B$31</f>
        <v>0</v>
      </c>
      <c r="AC1885" s="23">
        <f ca="1">Y1885*'Cost Study'!$B$31</f>
        <v>0</v>
      </c>
      <c r="AD1885" s="24">
        <f ca="1">AA1885*'Cost Study'!$B$31</f>
        <v>0</v>
      </c>
      <c r="AE1885" s="377">
        <f t="shared" ca="1" si="448"/>
        <v>0</v>
      </c>
      <c r="AF1885" s="377">
        <f t="shared" ca="1" si="449"/>
        <v>0</v>
      </c>
      <c r="AH1885" s="688">
        <f>IFERROR($H1885/SUMIF($A:$A,$A1885,$H:$H)*SUMIF(Summary!$A$110:$A$186,$A1885,Summary!$P$110:$P$186),0)</f>
        <v>0</v>
      </c>
      <c r="AI1885" s="689">
        <f t="shared" ca="1" si="435"/>
        <v>0</v>
      </c>
      <c r="AJ1885" s="688">
        <f>IFERROR(H1885/SUMIF(A:A,A1885,H:H)*SUMIF(Summary!$A$110:$A$186,'Operations Support'!A1885,Summary!$Q$110:$Q$186),0)</f>
        <v>0</v>
      </c>
      <c r="AK1885" s="688">
        <f t="shared" ca="1" si="436"/>
        <v>0</v>
      </c>
      <c r="AM1885" s="688">
        <f>IFERROR($H1885/SUMIF($A:$A,$A1885,$H:$H)*SUMIF(Summary!$A$230:$A$266,$A1885,Summary!$P$230:$P$266),0)</f>
        <v>0</v>
      </c>
      <c r="AN1885" s="688">
        <f>IFERROR($H1885/SUMIF($A:$A,$A1885,$H:$H)*(SUMIF(Summary!$A$230:$A$266,$A1885,Summary!$L$230:$L$266)+SUMIF(Summary!$A$281:$A$317,$A1885,Summary!$L$281:$L$317))-AM1885,0)</f>
        <v>0</v>
      </c>
      <c r="AO1885" s="688">
        <f>IFERROR($H1885/SUMIF($A:$A,$A1885,$H:$H)*SUMIF(Summary!$A$230:$A$266,$A1885,Summary!$Q$230:$Q$266),0)</f>
        <v>0</v>
      </c>
      <c r="AP1885" s="688">
        <f>IFERROR($H1885/SUMIF($A:$A,$A1885,$H:$H)*(SUMIF(Summary!$A$230:$A$266,$A1885,Summary!$L$230:$L$266)+SUMIF(Summary!$A$281:$A$317,$A1885,Summary!$L$281:$L$317))-AO1885,0)</f>
        <v>0</v>
      </c>
      <c r="AQ1885" s="306"/>
      <c r="AR1885" s="688">
        <f t="shared" ca="1" si="437"/>
        <v>0</v>
      </c>
      <c r="AS1885" s="688">
        <f t="shared" ca="1" si="438"/>
        <v>0</v>
      </c>
    </row>
    <row r="1886" spans="1:45" x14ac:dyDescent="0.2">
      <c r="A1886" s="423">
        <v>3646</v>
      </c>
      <c r="B1886" s="424">
        <v>5</v>
      </c>
      <c r="C1886" s="425" t="s">
        <v>312</v>
      </c>
      <c r="D1886" s="422">
        <f t="shared" si="439"/>
        <v>0</v>
      </c>
      <c r="E1886" s="422">
        <f t="shared" si="440"/>
        <v>0</v>
      </c>
      <c r="F1886" s="422">
        <f t="shared" si="441"/>
        <v>0</v>
      </c>
      <c r="G1886" s="422">
        <f t="shared" si="442"/>
        <v>0</v>
      </c>
      <c r="H1886" s="22">
        <f t="shared" si="443"/>
        <v>0</v>
      </c>
      <c r="I1886" s="116">
        <v>0</v>
      </c>
      <c r="J1886" s="116">
        <v>0</v>
      </c>
      <c r="K1886" s="116">
        <v>0</v>
      </c>
      <c r="L1886" s="116">
        <v>0</v>
      </c>
      <c r="M1886" s="22">
        <f t="shared" si="444"/>
        <v>0</v>
      </c>
      <c r="N1886" s="116">
        <v>0</v>
      </c>
      <c r="O1886" s="116">
        <v>0</v>
      </c>
      <c r="P1886" s="116">
        <v>0</v>
      </c>
      <c r="Q1886" s="116">
        <v>0</v>
      </c>
      <c r="R1886" s="22">
        <f t="shared" si="445"/>
        <v>0</v>
      </c>
      <c r="S1886" s="116">
        <v>0</v>
      </c>
      <c r="T1886" s="116">
        <v>0</v>
      </c>
      <c r="U1886" s="116">
        <v>0</v>
      </c>
      <c r="V1886" s="116">
        <v>0</v>
      </c>
      <c r="W1886" s="22">
        <f t="shared" si="446"/>
        <v>0</v>
      </c>
      <c r="X1886" s="22">
        <f t="shared" si="447"/>
        <v>0</v>
      </c>
      <c r="Y1886" s="22">
        <f ca="1">OFFSET('Cost Study'!$B$7,'Operations Support'!$C1886,'Operations Support'!$B1886)*$H1886</f>
        <v>0</v>
      </c>
      <c r="Z1886" s="23">
        <f ca="1">Y1886*'Cost Study'!$B$31</f>
        <v>0</v>
      </c>
      <c r="AA1886" s="23">
        <f ca="1">IF(A1886=10298,1.51,1)*IF($B1886&lt;3,$D1886*'Cost Study'!$B$32*OFFSET('Cost Study'!$B$7,'Operations Support'!$C1886,'Operations Support'!$B1886),0)</f>
        <v>0</v>
      </c>
      <c r="AB1886" s="24">
        <f ca="1">AA1886*'Cost Study'!$B$31</f>
        <v>0</v>
      </c>
      <c r="AC1886" s="23">
        <f ca="1">Y1886*'Cost Study'!$B$31</f>
        <v>0</v>
      </c>
      <c r="AD1886" s="24">
        <f ca="1">AA1886*'Cost Study'!$B$31</f>
        <v>0</v>
      </c>
      <c r="AE1886" s="377">
        <f t="shared" ca="1" si="448"/>
        <v>0</v>
      </c>
      <c r="AF1886" s="377">
        <f t="shared" ca="1" si="449"/>
        <v>0</v>
      </c>
      <c r="AH1886" s="688">
        <f>IFERROR($H1886/SUMIF($A:$A,$A1886,$H:$H)*SUMIF(Summary!$A$110:$A$186,$A1886,Summary!$P$110:$P$186),0)</f>
        <v>0</v>
      </c>
      <c r="AI1886" s="689">
        <f t="shared" ca="1" si="435"/>
        <v>0</v>
      </c>
      <c r="AJ1886" s="688">
        <f>IFERROR(H1886/SUMIF(A:A,A1886,H:H)*SUMIF(Summary!$A$110:$A$186,'Operations Support'!A1886,Summary!$Q$110:$Q$186),0)</f>
        <v>0</v>
      </c>
      <c r="AK1886" s="688">
        <f t="shared" ca="1" si="436"/>
        <v>0</v>
      </c>
      <c r="AM1886" s="688">
        <f>IFERROR($H1886/SUMIF($A:$A,$A1886,$H:$H)*SUMIF(Summary!$A$230:$A$266,$A1886,Summary!$P$230:$P$266),0)</f>
        <v>0</v>
      </c>
      <c r="AN1886" s="688">
        <f>IFERROR($H1886/SUMIF($A:$A,$A1886,$H:$H)*(SUMIF(Summary!$A$230:$A$266,$A1886,Summary!$L$230:$L$266)+SUMIF(Summary!$A$281:$A$317,$A1886,Summary!$L$281:$L$317))-AM1886,0)</f>
        <v>0</v>
      </c>
      <c r="AO1886" s="688">
        <f>IFERROR($H1886/SUMIF($A:$A,$A1886,$H:$H)*SUMIF(Summary!$A$230:$A$266,$A1886,Summary!$Q$230:$Q$266),0)</f>
        <v>0</v>
      </c>
      <c r="AP1886" s="688">
        <f>IFERROR($H1886/SUMIF($A:$A,$A1886,$H:$H)*(SUMIF(Summary!$A$230:$A$266,$A1886,Summary!$L$230:$L$266)+SUMIF(Summary!$A$281:$A$317,$A1886,Summary!$L$281:$L$317))-AO1886,0)</f>
        <v>0</v>
      </c>
      <c r="AQ1886" s="306"/>
      <c r="AR1886" s="688">
        <f t="shared" ca="1" si="437"/>
        <v>0</v>
      </c>
      <c r="AS1886" s="688">
        <f t="shared" ca="1" si="438"/>
        <v>0</v>
      </c>
    </row>
    <row r="1887" spans="1:45" x14ac:dyDescent="0.2">
      <c r="A1887" s="423">
        <v>3646</v>
      </c>
      <c r="B1887" s="424">
        <v>5</v>
      </c>
      <c r="C1887" s="425" t="s">
        <v>313</v>
      </c>
      <c r="D1887" s="422">
        <f t="shared" si="439"/>
        <v>5847</v>
      </c>
      <c r="E1887" s="422">
        <f t="shared" si="440"/>
        <v>3752</v>
      </c>
      <c r="F1887" s="422">
        <f t="shared" si="441"/>
        <v>0</v>
      </c>
      <c r="G1887" s="422">
        <f t="shared" si="442"/>
        <v>0</v>
      </c>
      <c r="H1887" s="22">
        <f t="shared" si="443"/>
        <v>9599</v>
      </c>
      <c r="I1887" s="116">
        <v>2259</v>
      </c>
      <c r="J1887" s="116">
        <v>1495</v>
      </c>
      <c r="K1887" s="116">
        <v>0</v>
      </c>
      <c r="L1887" s="116">
        <v>0</v>
      </c>
      <c r="M1887" s="22">
        <f t="shared" si="444"/>
        <v>3754</v>
      </c>
      <c r="N1887" s="116">
        <v>2324</v>
      </c>
      <c r="O1887" s="116">
        <v>1559</v>
      </c>
      <c r="P1887" s="116">
        <v>0</v>
      </c>
      <c r="Q1887" s="116">
        <v>0</v>
      </c>
      <c r="R1887" s="22">
        <f t="shared" si="445"/>
        <v>3883</v>
      </c>
      <c r="S1887" s="116">
        <v>1264</v>
      </c>
      <c r="T1887" s="116">
        <v>698</v>
      </c>
      <c r="U1887" s="116">
        <v>0</v>
      </c>
      <c r="V1887" s="116">
        <v>0</v>
      </c>
      <c r="W1887" s="22">
        <f t="shared" si="446"/>
        <v>1962</v>
      </c>
      <c r="X1887" s="22">
        <f t="shared" si="447"/>
        <v>399.95833333333331</v>
      </c>
      <c r="Y1887" s="22">
        <f ca="1">OFFSET('Cost Study'!$B$7,'Operations Support'!$C1887,'Operations Support'!$B1887)*$H1887</f>
        <v>26877.199999999997</v>
      </c>
      <c r="Z1887" s="23">
        <f ca="1">Y1887*'Cost Study'!$B$31</f>
        <v>1501143.4908899793</v>
      </c>
      <c r="AA1887" s="23">
        <f ca="1">IF(A1887=10298,1.51,1)*IF($B1887&lt;3,$D1887*'Cost Study'!$B$32*OFFSET('Cost Study'!$B$7,'Operations Support'!$C1887,'Operations Support'!$B1887),0)</f>
        <v>0</v>
      </c>
      <c r="AB1887" s="24">
        <f ca="1">AA1887*'Cost Study'!$B$31</f>
        <v>0</v>
      </c>
      <c r="AC1887" s="23">
        <f ca="1">Y1887*'Cost Study'!$B$31</f>
        <v>1501143.4908899793</v>
      </c>
      <c r="AD1887" s="24">
        <f ca="1">AA1887*'Cost Study'!$B$31</f>
        <v>0</v>
      </c>
      <c r="AE1887" s="377">
        <f t="shared" ca="1" si="448"/>
        <v>1501143.4908899793</v>
      </c>
      <c r="AF1887" s="377">
        <f t="shared" ca="1" si="449"/>
        <v>1501143.4908899793</v>
      </c>
      <c r="AH1887" s="688">
        <f>IFERROR($H1887/SUMIF($A:$A,$A1887,$H:$H)*SUMIF(Summary!$A$110:$A$186,$A1887,Summary!$P$110:$P$186),0)</f>
        <v>200579.8518754887</v>
      </c>
      <c r="AI1887" s="689">
        <f t="shared" ca="1" si="435"/>
        <v>1300563.6390144906</v>
      </c>
      <c r="AJ1887" s="688">
        <f>IFERROR(H1887/SUMIF(A:A,A1887,H:H)*SUMIF(Summary!$A$110:$A$186,'Operations Support'!A1887,Summary!$Q$110:$Q$186),0)</f>
        <v>201080.45365256318</v>
      </c>
      <c r="AK1887" s="688">
        <f t="shared" ca="1" si="436"/>
        <v>1300063.037237416</v>
      </c>
      <c r="AM1887" s="688">
        <f>IFERROR($H1887/SUMIF($A:$A,$A1887,$H:$H)*SUMIF(Summary!$A$230:$A$266,$A1887,Summary!$P$230:$P$266),0)</f>
        <v>37949.988188201431</v>
      </c>
      <c r="AN1887" s="688">
        <f>IFERROR($H1887/SUMIF($A:$A,$A1887,$H:$H)*(SUMIF(Summary!$A$230:$A$266,$A1887,Summary!$L$230:$L$266)+SUMIF(Summary!$A$281:$A$317,$A1887,Summary!$L$281:$L$317))-AM1887,0)</f>
        <v>139931.21555972385</v>
      </c>
      <c r="AO1887" s="688">
        <f>IFERROR($H1887/SUMIF($A:$A,$A1887,$H:$H)*SUMIF(Summary!$A$230:$A$266,$A1887,Summary!$Q$230:$Q$266),0)</f>
        <v>38044.702743772861</v>
      </c>
      <c r="AP1887" s="688">
        <f>IFERROR($H1887/SUMIF($A:$A,$A1887,$H:$H)*(SUMIF(Summary!$A$230:$A$266,$A1887,Summary!$L$230:$L$266)+SUMIF(Summary!$A$281:$A$317,$A1887,Summary!$L$281:$L$317))-AO1887,0)</f>
        <v>139836.50100415244</v>
      </c>
      <c r="AQ1887" s="306"/>
      <c r="AR1887" s="688">
        <f t="shared" ca="1" si="437"/>
        <v>1440494.8545742144</v>
      </c>
      <c r="AS1887" s="688">
        <f t="shared" ca="1" si="438"/>
        <v>1439899.5382415685</v>
      </c>
    </row>
    <row r="1888" spans="1:45" x14ac:dyDescent="0.2">
      <c r="A1888" s="423">
        <v>3646</v>
      </c>
      <c r="B1888" s="424">
        <v>5</v>
      </c>
      <c r="C1888" s="425" t="s">
        <v>314</v>
      </c>
      <c r="D1888" s="422">
        <f t="shared" si="439"/>
        <v>0</v>
      </c>
      <c r="E1888" s="422">
        <f t="shared" si="440"/>
        <v>0</v>
      </c>
      <c r="F1888" s="422">
        <f t="shared" si="441"/>
        <v>0</v>
      </c>
      <c r="G1888" s="422">
        <f t="shared" si="442"/>
        <v>0</v>
      </c>
      <c r="H1888" s="22">
        <f t="shared" si="443"/>
        <v>0</v>
      </c>
      <c r="I1888" s="116">
        <v>0</v>
      </c>
      <c r="J1888" s="116">
        <v>0</v>
      </c>
      <c r="K1888" s="116">
        <v>0</v>
      </c>
      <c r="L1888" s="116">
        <v>0</v>
      </c>
      <c r="M1888" s="22">
        <f t="shared" si="444"/>
        <v>0</v>
      </c>
      <c r="N1888" s="116">
        <v>0</v>
      </c>
      <c r="O1888" s="116">
        <v>0</v>
      </c>
      <c r="P1888" s="116">
        <v>0</v>
      </c>
      <c r="Q1888" s="116">
        <v>0</v>
      </c>
      <c r="R1888" s="22">
        <f t="shared" si="445"/>
        <v>0</v>
      </c>
      <c r="S1888" s="116">
        <v>0</v>
      </c>
      <c r="T1888" s="116">
        <v>0</v>
      </c>
      <c r="U1888" s="116">
        <v>0</v>
      </c>
      <c r="V1888" s="116">
        <v>0</v>
      </c>
      <c r="W1888" s="22">
        <f t="shared" si="446"/>
        <v>0</v>
      </c>
      <c r="X1888" s="22">
        <f t="shared" si="447"/>
        <v>0</v>
      </c>
      <c r="Y1888" s="22">
        <f ca="1">OFFSET('Cost Study'!$B$7,'Operations Support'!$C1888,'Operations Support'!$B1888)*$H1888</f>
        <v>0</v>
      </c>
      <c r="Z1888" s="23">
        <f ca="1">Y1888*'Cost Study'!$B$31</f>
        <v>0</v>
      </c>
      <c r="AA1888" s="23">
        <f ca="1">IF(A1888=10298,1.51,1)*IF($B1888&lt;3,$D1888*'Cost Study'!$B$32*OFFSET('Cost Study'!$B$7,'Operations Support'!$C1888,'Operations Support'!$B1888),0)</f>
        <v>0</v>
      </c>
      <c r="AB1888" s="24">
        <f ca="1">AA1888*'Cost Study'!$B$31</f>
        <v>0</v>
      </c>
      <c r="AC1888" s="23">
        <f ca="1">Y1888*'Cost Study'!$B$31</f>
        <v>0</v>
      </c>
      <c r="AD1888" s="24">
        <f ca="1">AA1888*'Cost Study'!$B$31</f>
        <v>0</v>
      </c>
      <c r="AE1888" s="377">
        <f t="shared" ca="1" si="448"/>
        <v>0</v>
      </c>
      <c r="AF1888" s="377">
        <f t="shared" ca="1" si="449"/>
        <v>0</v>
      </c>
      <c r="AH1888" s="688">
        <f>IFERROR($H1888/SUMIF($A:$A,$A1888,$H:$H)*SUMIF(Summary!$A$110:$A$186,$A1888,Summary!$P$110:$P$186),0)</f>
        <v>0</v>
      </c>
      <c r="AI1888" s="689">
        <f t="shared" ca="1" si="435"/>
        <v>0</v>
      </c>
      <c r="AJ1888" s="688">
        <f>IFERROR(H1888/SUMIF(A:A,A1888,H:H)*SUMIF(Summary!$A$110:$A$186,'Operations Support'!A1888,Summary!$Q$110:$Q$186),0)</f>
        <v>0</v>
      </c>
      <c r="AK1888" s="688">
        <f t="shared" ca="1" si="436"/>
        <v>0</v>
      </c>
      <c r="AM1888" s="688">
        <f>IFERROR($H1888/SUMIF($A:$A,$A1888,$H:$H)*SUMIF(Summary!$A$230:$A$266,$A1888,Summary!$P$230:$P$266),0)</f>
        <v>0</v>
      </c>
      <c r="AN1888" s="688">
        <f>IFERROR($H1888/SUMIF($A:$A,$A1888,$H:$H)*(SUMIF(Summary!$A$230:$A$266,$A1888,Summary!$L$230:$L$266)+SUMIF(Summary!$A$281:$A$317,$A1888,Summary!$L$281:$L$317))-AM1888,0)</f>
        <v>0</v>
      </c>
      <c r="AO1888" s="688">
        <f>IFERROR($H1888/SUMIF($A:$A,$A1888,$H:$H)*SUMIF(Summary!$A$230:$A$266,$A1888,Summary!$Q$230:$Q$266),0)</f>
        <v>0</v>
      </c>
      <c r="AP1888" s="688">
        <f>IFERROR($H1888/SUMIF($A:$A,$A1888,$H:$H)*(SUMIF(Summary!$A$230:$A$266,$A1888,Summary!$L$230:$L$266)+SUMIF(Summary!$A$281:$A$317,$A1888,Summary!$L$281:$L$317))-AO1888,0)</f>
        <v>0</v>
      </c>
      <c r="AQ1888" s="306"/>
      <c r="AR1888" s="688">
        <f t="shared" ca="1" si="437"/>
        <v>0</v>
      </c>
      <c r="AS1888" s="688">
        <f t="shared" ca="1" si="438"/>
        <v>0</v>
      </c>
    </row>
    <row r="1889" spans="1:45" x14ac:dyDescent="0.2">
      <c r="A1889" s="423">
        <v>3646</v>
      </c>
      <c r="B1889" s="424">
        <v>5</v>
      </c>
      <c r="C1889" s="425" t="s">
        <v>315</v>
      </c>
      <c r="D1889" s="422">
        <f t="shared" si="439"/>
        <v>0</v>
      </c>
      <c r="E1889" s="422">
        <f t="shared" si="440"/>
        <v>0</v>
      </c>
      <c r="F1889" s="422">
        <f t="shared" si="441"/>
        <v>0</v>
      </c>
      <c r="G1889" s="422">
        <f t="shared" si="442"/>
        <v>0</v>
      </c>
      <c r="H1889" s="22">
        <f t="shared" si="443"/>
        <v>0</v>
      </c>
      <c r="I1889" s="116">
        <v>0</v>
      </c>
      <c r="J1889" s="116">
        <v>0</v>
      </c>
      <c r="K1889" s="116">
        <v>0</v>
      </c>
      <c r="L1889" s="116">
        <v>0</v>
      </c>
      <c r="M1889" s="22">
        <f t="shared" si="444"/>
        <v>0</v>
      </c>
      <c r="N1889" s="116">
        <v>0</v>
      </c>
      <c r="O1889" s="116">
        <v>0</v>
      </c>
      <c r="P1889" s="116">
        <v>0</v>
      </c>
      <c r="Q1889" s="116">
        <v>0</v>
      </c>
      <c r="R1889" s="22">
        <f t="shared" si="445"/>
        <v>0</v>
      </c>
      <c r="S1889" s="116">
        <v>0</v>
      </c>
      <c r="T1889" s="116">
        <v>0</v>
      </c>
      <c r="U1889" s="116">
        <v>0</v>
      </c>
      <c r="V1889" s="116">
        <v>0</v>
      </c>
      <c r="W1889" s="22">
        <f t="shared" si="446"/>
        <v>0</v>
      </c>
      <c r="X1889" s="22">
        <f t="shared" si="447"/>
        <v>0</v>
      </c>
      <c r="Y1889" s="22">
        <f ca="1">OFFSET('Cost Study'!$B$7,'Operations Support'!$C1889,'Operations Support'!$B1889)*$H1889</f>
        <v>0</v>
      </c>
      <c r="Z1889" s="23">
        <f ca="1">Y1889*'Cost Study'!$B$31</f>
        <v>0</v>
      </c>
      <c r="AA1889" s="23">
        <f ca="1">IF(A1889=10298,1.51,1)*IF($B1889&lt;3,$D1889*'Cost Study'!$B$32*OFFSET('Cost Study'!$B$7,'Operations Support'!$C1889,'Operations Support'!$B1889),0)</f>
        <v>0</v>
      </c>
      <c r="AB1889" s="24">
        <f ca="1">AA1889*'Cost Study'!$B$31</f>
        <v>0</v>
      </c>
      <c r="AC1889" s="23">
        <f ca="1">Y1889*'Cost Study'!$B$31</f>
        <v>0</v>
      </c>
      <c r="AD1889" s="24">
        <f ca="1">AA1889*'Cost Study'!$B$31</f>
        <v>0</v>
      </c>
      <c r="AE1889" s="377">
        <f t="shared" ca="1" si="448"/>
        <v>0</v>
      </c>
      <c r="AF1889" s="377">
        <f t="shared" ca="1" si="449"/>
        <v>0</v>
      </c>
      <c r="AH1889" s="688">
        <f>IFERROR($H1889/SUMIF($A:$A,$A1889,$H:$H)*SUMIF(Summary!$A$110:$A$186,$A1889,Summary!$P$110:$P$186),0)</f>
        <v>0</v>
      </c>
      <c r="AI1889" s="689">
        <f t="shared" ca="1" si="435"/>
        <v>0</v>
      </c>
      <c r="AJ1889" s="688">
        <f>IFERROR(H1889/SUMIF(A:A,A1889,H:H)*SUMIF(Summary!$A$110:$A$186,'Operations Support'!A1889,Summary!$Q$110:$Q$186),0)</f>
        <v>0</v>
      </c>
      <c r="AK1889" s="688">
        <f t="shared" ca="1" si="436"/>
        <v>0</v>
      </c>
      <c r="AM1889" s="688">
        <f>IFERROR($H1889/SUMIF($A:$A,$A1889,$H:$H)*SUMIF(Summary!$A$230:$A$266,$A1889,Summary!$P$230:$P$266),0)</f>
        <v>0</v>
      </c>
      <c r="AN1889" s="688">
        <f>IFERROR($H1889/SUMIF($A:$A,$A1889,$H:$H)*(SUMIF(Summary!$A$230:$A$266,$A1889,Summary!$L$230:$L$266)+SUMIF(Summary!$A$281:$A$317,$A1889,Summary!$L$281:$L$317))-AM1889,0)</f>
        <v>0</v>
      </c>
      <c r="AO1889" s="688">
        <f>IFERROR($H1889/SUMIF($A:$A,$A1889,$H:$H)*SUMIF(Summary!$A$230:$A$266,$A1889,Summary!$Q$230:$Q$266),0)</f>
        <v>0</v>
      </c>
      <c r="AP1889" s="688">
        <f>IFERROR($H1889/SUMIF($A:$A,$A1889,$H:$H)*(SUMIF(Summary!$A$230:$A$266,$A1889,Summary!$L$230:$L$266)+SUMIF(Summary!$A$281:$A$317,$A1889,Summary!$L$281:$L$317))-AO1889,0)</f>
        <v>0</v>
      </c>
      <c r="AQ1889" s="306"/>
      <c r="AR1889" s="688">
        <f t="shared" ca="1" si="437"/>
        <v>0</v>
      </c>
      <c r="AS1889" s="688">
        <f t="shared" ca="1" si="438"/>
        <v>0</v>
      </c>
    </row>
    <row r="1890" spans="1:45" s="15" customFormat="1" x14ac:dyDescent="0.2">
      <c r="A1890" s="423">
        <v>3646</v>
      </c>
      <c r="B1890" s="424">
        <v>5</v>
      </c>
      <c r="C1890" s="425" t="s">
        <v>316</v>
      </c>
      <c r="D1890" s="422">
        <f t="shared" si="439"/>
        <v>0</v>
      </c>
      <c r="E1890" s="422">
        <f t="shared" si="440"/>
        <v>0</v>
      </c>
      <c r="F1890" s="422">
        <f t="shared" si="441"/>
        <v>0</v>
      </c>
      <c r="G1890" s="422">
        <f t="shared" si="442"/>
        <v>0</v>
      </c>
      <c r="H1890" s="22">
        <f t="shared" si="443"/>
        <v>0</v>
      </c>
      <c r="I1890" s="116">
        <v>0</v>
      </c>
      <c r="J1890" s="116">
        <v>0</v>
      </c>
      <c r="K1890" s="116">
        <v>0</v>
      </c>
      <c r="L1890" s="116">
        <v>0</v>
      </c>
      <c r="M1890" s="22">
        <f t="shared" si="444"/>
        <v>0</v>
      </c>
      <c r="N1890" s="116">
        <v>0</v>
      </c>
      <c r="O1890" s="116">
        <v>0</v>
      </c>
      <c r="P1890" s="116">
        <v>0</v>
      </c>
      <c r="Q1890" s="116">
        <v>0</v>
      </c>
      <c r="R1890" s="22">
        <f t="shared" si="445"/>
        <v>0</v>
      </c>
      <c r="S1890" s="116">
        <v>0</v>
      </c>
      <c r="T1890" s="116">
        <v>0</v>
      </c>
      <c r="U1890" s="116">
        <v>0</v>
      </c>
      <c r="V1890" s="116">
        <v>0</v>
      </c>
      <c r="W1890" s="22">
        <f t="shared" si="446"/>
        <v>0</v>
      </c>
      <c r="X1890" s="22">
        <f t="shared" si="447"/>
        <v>0</v>
      </c>
      <c r="Y1890" s="22">
        <f ca="1">OFFSET('Cost Study'!$B$7,'Operations Support'!$C1890,'Operations Support'!$B1890)*$H1890</f>
        <v>0</v>
      </c>
      <c r="Z1890" s="23">
        <f ca="1">Y1890*'Cost Study'!$B$31</f>
        <v>0</v>
      </c>
      <c r="AA1890" s="23">
        <f ca="1">IF(A1890=10298,1.51,1)*IF($B1890&lt;3,$D1890*'Cost Study'!$B$32*OFFSET('Cost Study'!$B$7,'Operations Support'!$C1890,'Operations Support'!$B1890),0)</f>
        <v>0</v>
      </c>
      <c r="AB1890" s="24">
        <f ca="1">AA1890*'Cost Study'!$B$31</f>
        <v>0</v>
      </c>
      <c r="AC1890" s="23">
        <f ca="1">Y1890*'Cost Study'!$B$31</f>
        <v>0</v>
      </c>
      <c r="AD1890" s="24">
        <f ca="1">AA1890*'Cost Study'!$B$31</f>
        <v>0</v>
      </c>
      <c r="AE1890" s="377">
        <f t="shared" ca="1" si="448"/>
        <v>0</v>
      </c>
      <c r="AF1890" s="377">
        <f t="shared" ca="1" si="449"/>
        <v>0</v>
      </c>
      <c r="AH1890" s="688">
        <f>IFERROR($H1890/SUMIF($A:$A,$A1890,$H:$H)*SUMIF(Summary!$A$110:$A$186,$A1890,Summary!$P$110:$P$186),0)</f>
        <v>0</v>
      </c>
      <c r="AI1890" s="689">
        <f t="shared" ca="1" si="435"/>
        <v>0</v>
      </c>
      <c r="AJ1890" s="688">
        <f>IFERROR(H1890/SUMIF(A:A,A1890,H:H)*SUMIF(Summary!$A$110:$A$186,'Operations Support'!A1890,Summary!$Q$110:$Q$186),0)</f>
        <v>0</v>
      </c>
      <c r="AK1890" s="688">
        <f t="shared" ca="1" si="436"/>
        <v>0</v>
      </c>
      <c r="AL1890" s="1"/>
      <c r="AM1890" s="688">
        <f>IFERROR($H1890/SUMIF($A:$A,$A1890,$H:$H)*SUMIF(Summary!$A$230:$A$266,$A1890,Summary!$P$230:$P$266),0)</f>
        <v>0</v>
      </c>
      <c r="AN1890" s="688">
        <f>IFERROR($H1890/SUMIF($A:$A,$A1890,$H:$H)*(SUMIF(Summary!$A$230:$A$266,$A1890,Summary!$L$230:$L$266)+SUMIF(Summary!$A$281:$A$317,$A1890,Summary!$L$281:$L$317))-AM1890,0)</f>
        <v>0</v>
      </c>
      <c r="AO1890" s="688">
        <f>IFERROR($H1890/SUMIF($A:$A,$A1890,$H:$H)*SUMIF(Summary!$A$230:$A$266,$A1890,Summary!$Q$230:$Q$266),0)</f>
        <v>0</v>
      </c>
      <c r="AP1890" s="688">
        <f>IFERROR($H1890/SUMIF($A:$A,$A1890,$H:$H)*(SUMIF(Summary!$A$230:$A$266,$A1890,Summary!$L$230:$L$266)+SUMIF(Summary!$A$281:$A$317,$A1890,Summary!$L$281:$L$317))-AO1890,0)</f>
        <v>0</v>
      </c>
      <c r="AQ1890" s="306"/>
      <c r="AR1890" s="688">
        <f t="shared" ca="1" si="437"/>
        <v>0</v>
      </c>
      <c r="AS1890" s="688">
        <f t="shared" ca="1" si="438"/>
        <v>0</v>
      </c>
    </row>
    <row r="1891" spans="1:45" s="15" customFormat="1" x14ac:dyDescent="0.2">
      <c r="A1891" s="423">
        <v>3646</v>
      </c>
      <c r="B1891" s="424">
        <v>5</v>
      </c>
      <c r="C1891" s="425" t="s">
        <v>317</v>
      </c>
      <c r="D1891" s="422">
        <f t="shared" si="439"/>
        <v>0</v>
      </c>
      <c r="E1891" s="422">
        <f t="shared" si="440"/>
        <v>0</v>
      </c>
      <c r="F1891" s="422">
        <f t="shared" si="441"/>
        <v>0</v>
      </c>
      <c r="G1891" s="422">
        <f t="shared" si="442"/>
        <v>0</v>
      </c>
      <c r="H1891" s="22">
        <f t="shared" si="443"/>
        <v>0</v>
      </c>
      <c r="I1891" s="116">
        <v>0</v>
      </c>
      <c r="J1891" s="116">
        <v>0</v>
      </c>
      <c r="K1891" s="116">
        <v>0</v>
      </c>
      <c r="L1891" s="116">
        <v>0</v>
      </c>
      <c r="M1891" s="22">
        <f t="shared" si="444"/>
        <v>0</v>
      </c>
      <c r="N1891" s="116">
        <v>0</v>
      </c>
      <c r="O1891" s="116">
        <v>0</v>
      </c>
      <c r="P1891" s="116">
        <v>0</v>
      </c>
      <c r="Q1891" s="116">
        <v>0</v>
      </c>
      <c r="R1891" s="22">
        <f t="shared" si="445"/>
        <v>0</v>
      </c>
      <c r="S1891" s="116">
        <v>0</v>
      </c>
      <c r="T1891" s="116">
        <v>0</v>
      </c>
      <c r="U1891" s="116">
        <v>0</v>
      </c>
      <c r="V1891" s="116">
        <v>0</v>
      </c>
      <c r="W1891" s="22">
        <f t="shared" si="446"/>
        <v>0</v>
      </c>
      <c r="X1891" s="22">
        <f t="shared" si="447"/>
        <v>0</v>
      </c>
      <c r="Y1891" s="22">
        <f ca="1">OFFSET('Cost Study'!$B$7,'Operations Support'!$C1891,'Operations Support'!$B1891)*$H1891</f>
        <v>0</v>
      </c>
      <c r="Z1891" s="23">
        <f ca="1">Y1891*'Cost Study'!$B$31</f>
        <v>0</v>
      </c>
      <c r="AA1891" s="23">
        <f ca="1">IF(A1891=10298,1.51,1)*IF($B1891&lt;3,$D1891*'Cost Study'!$B$32*OFFSET('Cost Study'!$B$7,'Operations Support'!$C1891,'Operations Support'!$B1891),0)</f>
        <v>0</v>
      </c>
      <c r="AB1891" s="24">
        <f ca="1">AA1891*'Cost Study'!$B$31</f>
        <v>0</v>
      </c>
      <c r="AC1891" s="23">
        <f ca="1">Y1891*'Cost Study'!$B$31</f>
        <v>0</v>
      </c>
      <c r="AD1891" s="24">
        <f ca="1">AA1891*'Cost Study'!$B$31</f>
        <v>0</v>
      </c>
      <c r="AE1891" s="377">
        <f t="shared" ca="1" si="448"/>
        <v>0</v>
      </c>
      <c r="AF1891" s="377">
        <f t="shared" ca="1" si="449"/>
        <v>0</v>
      </c>
      <c r="AH1891" s="688">
        <f>IFERROR($H1891/SUMIF($A:$A,$A1891,$H:$H)*SUMIF(Summary!$A$110:$A$186,$A1891,Summary!$P$110:$P$186),0)</f>
        <v>0</v>
      </c>
      <c r="AI1891" s="689">
        <f t="shared" ca="1" si="435"/>
        <v>0</v>
      </c>
      <c r="AJ1891" s="688">
        <f>IFERROR(H1891/SUMIF(A:A,A1891,H:H)*SUMIF(Summary!$A$110:$A$186,'Operations Support'!A1891,Summary!$Q$110:$Q$186),0)</f>
        <v>0</v>
      </c>
      <c r="AK1891" s="688">
        <f t="shared" ca="1" si="436"/>
        <v>0</v>
      </c>
      <c r="AL1891" s="1"/>
      <c r="AM1891" s="688">
        <f>IFERROR($H1891/SUMIF($A:$A,$A1891,$H:$H)*SUMIF(Summary!$A$230:$A$266,$A1891,Summary!$P$230:$P$266),0)</f>
        <v>0</v>
      </c>
      <c r="AN1891" s="688">
        <f>IFERROR($H1891/SUMIF($A:$A,$A1891,$H:$H)*(SUMIF(Summary!$A$230:$A$266,$A1891,Summary!$L$230:$L$266)+SUMIF(Summary!$A$281:$A$317,$A1891,Summary!$L$281:$L$317))-AM1891,0)</f>
        <v>0</v>
      </c>
      <c r="AO1891" s="688">
        <f>IFERROR($H1891/SUMIF($A:$A,$A1891,$H:$H)*SUMIF(Summary!$A$230:$A$266,$A1891,Summary!$Q$230:$Q$266),0)</f>
        <v>0</v>
      </c>
      <c r="AP1891" s="688">
        <f>IFERROR($H1891/SUMIF($A:$A,$A1891,$H:$H)*(SUMIF(Summary!$A$230:$A$266,$A1891,Summary!$L$230:$L$266)+SUMIF(Summary!$A$281:$A$317,$A1891,Summary!$L$281:$L$317))-AO1891,0)</f>
        <v>0</v>
      </c>
      <c r="AQ1891" s="306"/>
      <c r="AR1891" s="688">
        <f t="shared" ca="1" si="437"/>
        <v>0</v>
      </c>
      <c r="AS1891" s="688">
        <f t="shared" ca="1" si="438"/>
        <v>0</v>
      </c>
    </row>
    <row r="1892" spans="1:45" x14ac:dyDescent="0.2">
      <c r="A1892" s="423">
        <v>3646</v>
      </c>
      <c r="B1892" s="424">
        <v>5</v>
      </c>
      <c r="C1892" s="425" t="s">
        <v>318</v>
      </c>
      <c r="D1892" s="422">
        <f t="shared" si="439"/>
        <v>0</v>
      </c>
      <c r="E1892" s="422">
        <f t="shared" si="440"/>
        <v>0</v>
      </c>
      <c r="F1892" s="422">
        <f t="shared" si="441"/>
        <v>0</v>
      </c>
      <c r="G1892" s="422">
        <f t="shared" si="442"/>
        <v>0</v>
      </c>
      <c r="H1892" s="22">
        <f t="shared" si="443"/>
        <v>0</v>
      </c>
      <c r="I1892" s="116">
        <v>0</v>
      </c>
      <c r="J1892" s="116">
        <v>0</v>
      </c>
      <c r="K1892" s="116">
        <v>0</v>
      </c>
      <c r="L1892" s="116">
        <v>0</v>
      </c>
      <c r="M1892" s="22">
        <f t="shared" si="444"/>
        <v>0</v>
      </c>
      <c r="N1892" s="116">
        <v>0</v>
      </c>
      <c r="O1892" s="116">
        <v>0</v>
      </c>
      <c r="P1892" s="116">
        <v>0</v>
      </c>
      <c r="Q1892" s="116">
        <v>0</v>
      </c>
      <c r="R1892" s="22">
        <f t="shared" si="445"/>
        <v>0</v>
      </c>
      <c r="S1892" s="116">
        <v>0</v>
      </c>
      <c r="T1892" s="116">
        <v>0</v>
      </c>
      <c r="U1892" s="116">
        <v>0</v>
      </c>
      <c r="V1892" s="116">
        <v>0</v>
      </c>
      <c r="W1892" s="22">
        <f t="shared" si="446"/>
        <v>0</v>
      </c>
      <c r="X1892" s="22">
        <f t="shared" si="447"/>
        <v>0</v>
      </c>
      <c r="Y1892" s="22">
        <f ca="1">OFFSET('Cost Study'!$B$7,'Operations Support'!$C1892,'Operations Support'!$B1892)*$H1892</f>
        <v>0</v>
      </c>
      <c r="Z1892" s="23">
        <f ca="1">Y1892*'Cost Study'!$B$31</f>
        <v>0</v>
      </c>
      <c r="AA1892" s="23">
        <f ca="1">IF(A1892=10298,1.51,1)*IF($B1892&lt;3,$D1892*'Cost Study'!$B$32*OFFSET('Cost Study'!$B$7,'Operations Support'!$C1892,'Operations Support'!$B1892),0)</f>
        <v>0</v>
      </c>
      <c r="AB1892" s="24">
        <f ca="1">AA1892*'Cost Study'!$B$31</f>
        <v>0</v>
      </c>
      <c r="AC1892" s="23">
        <f ca="1">Y1892*'Cost Study'!$B$31</f>
        <v>0</v>
      </c>
      <c r="AD1892" s="24">
        <f ca="1">AA1892*'Cost Study'!$B$31</f>
        <v>0</v>
      </c>
      <c r="AE1892" s="377">
        <f t="shared" ca="1" si="448"/>
        <v>0</v>
      </c>
      <c r="AF1892" s="377">
        <f t="shared" ca="1" si="449"/>
        <v>0</v>
      </c>
      <c r="AH1892" s="688">
        <f>IFERROR($H1892/SUMIF($A:$A,$A1892,$H:$H)*SUMIF(Summary!$A$110:$A$186,$A1892,Summary!$P$110:$P$186),0)</f>
        <v>0</v>
      </c>
      <c r="AI1892" s="689">
        <f t="shared" ca="1" si="435"/>
        <v>0</v>
      </c>
      <c r="AJ1892" s="688">
        <f>IFERROR(H1892/SUMIF(A:A,A1892,H:H)*SUMIF(Summary!$A$110:$A$186,'Operations Support'!A1892,Summary!$Q$110:$Q$186),0)</f>
        <v>0</v>
      </c>
      <c r="AK1892" s="688">
        <f t="shared" ca="1" si="436"/>
        <v>0</v>
      </c>
      <c r="AM1892" s="688">
        <f>IFERROR($H1892/SUMIF($A:$A,$A1892,$H:$H)*SUMIF(Summary!$A$230:$A$266,$A1892,Summary!$P$230:$P$266),0)</f>
        <v>0</v>
      </c>
      <c r="AN1892" s="688">
        <f>IFERROR($H1892/SUMIF($A:$A,$A1892,$H:$H)*(SUMIF(Summary!$A$230:$A$266,$A1892,Summary!$L$230:$L$266)+SUMIF(Summary!$A$281:$A$317,$A1892,Summary!$L$281:$L$317))-AM1892,0)</f>
        <v>0</v>
      </c>
      <c r="AO1892" s="688">
        <f>IFERROR($H1892/SUMIF($A:$A,$A1892,$H:$H)*SUMIF(Summary!$A$230:$A$266,$A1892,Summary!$Q$230:$Q$266),0)</f>
        <v>0</v>
      </c>
      <c r="AP1892" s="688">
        <f>IFERROR($H1892/SUMIF($A:$A,$A1892,$H:$H)*(SUMIF(Summary!$A$230:$A$266,$A1892,Summary!$L$230:$L$266)+SUMIF(Summary!$A$281:$A$317,$A1892,Summary!$L$281:$L$317))-AO1892,0)</f>
        <v>0</v>
      </c>
      <c r="AQ1892" s="306"/>
      <c r="AR1892" s="688">
        <f t="shared" ca="1" si="437"/>
        <v>0</v>
      </c>
      <c r="AS1892" s="688">
        <f t="shared" ca="1" si="438"/>
        <v>0</v>
      </c>
    </row>
    <row r="1893" spans="1:45" x14ac:dyDescent="0.2">
      <c r="A1893" s="423">
        <v>3646</v>
      </c>
      <c r="B1893" s="424">
        <v>5</v>
      </c>
      <c r="C1893" s="425" t="s">
        <v>319</v>
      </c>
      <c r="D1893" s="422">
        <f t="shared" si="439"/>
        <v>0</v>
      </c>
      <c r="E1893" s="422">
        <f t="shared" si="440"/>
        <v>0</v>
      </c>
      <c r="F1893" s="422">
        <f t="shared" si="441"/>
        <v>0</v>
      </c>
      <c r="G1893" s="422">
        <f t="shared" si="442"/>
        <v>0</v>
      </c>
      <c r="H1893" s="22">
        <f t="shared" si="443"/>
        <v>0</v>
      </c>
      <c r="I1893" s="116">
        <v>0</v>
      </c>
      <c r="J1893" s="116">
        <v>0</v>
      </c>
      <c r="K1893" s="116">
        <v>0</v>
      </c>
      <c r="L1893" s="116">
        <v>0</v>
      </c>
      <c r="M1893" s="22">
        <f t="shared" si="444"/>
        <v>0</v>
      </c>
      <c r="N1893" s="116">
        <v>0</v>
      </c>
      <c r="O1893" s="116">
        <v>0</v>
      </c>
      <c r="P1893" s="116">
        <v>0</v>
      </c>
      <c r="Q1893" s="116">
        <v>0</v>
      </c>
      <c r="R1893" s="22">
        <f t="shared" si="445"/>
        <v>0</v>
      </c>
      <c r="S1893" s="116">
        <v>0</v>
      </c>
      <c r="T1893" s="116">
        <v>0</v>
      </c>
      <c r="U1893" s="116">
        <v>0</v>
      </c>
      <c r="V1893" s="116">
        <v>0</v>
      </c>
      <c r="W1893" s="22">
        <f t="shared" si="446"/>
        <v>0</v>
      </c>
      <c r="X1893" s="22">
        <f t="shared" si="447"/>
        <v>0</v>
      </c>
      <c r="Y1893" s="22">
        <f ca="1">OFFSET('Cost Study'!$B$7,'Operations Support'!$C1893,'Operations Support'!$B1893)*$H1893</f>
        <v>0</v>
      </c>
      <c r="Z1893" s="23">
        <f ca="1">Y1893*'Cost Study'!$B$31</f>
        <v>0</v>
      </c>
      <c r="AA1893" s="23">
        <f ca="1">IF(A1893=10298,1.51,1)*IF($B1893&lt;3,$D1893*'Cost Study'!$B$32*OFFSET('Cost Study'!$B$7,'Operations Support'!$C1893,'Operations Support'!$B1893),0)</f>
        <v>0</v>
      </c>
      <c r="AB1893" s="24">
        <f ca="1">AA1893*'Cost Study'!$B$31</f>
        <v>0</v>
      </c>
      <c r="AC1893" s="23">
        <f ca="1">Y1893*'Cost Study'!$B$31</f>
        <v>0</v>
      </c>
      <c r="AD1893" s="24">
        <f ca="1">AA1893*'Cost Study'!$B$31</f>
        <v>0</v>
      </c>
      <c r="AE1893" s="377">
        <f t="shared" ca="1" si="448"/>
        <v>0</v>
      </c>
      <c r="AF1893" s="377">
        <f t="shared" ca="1" si="449"/>
        <v>0</v>
      </c>
      <c r="AH1893" s="688">
        <f>IFERROR($H1893/SUMIF($A:$A,$A1893,$H:$H)*SUMIF(Summary!$A$110:$A$186,$A1893,Summary!$P$110:$P$186),0)</f>
        <v>0</v>
      </c>
      <c r="AI1893" s="689">
        <f t="shared" ca="1" si="435"/>
        <v>0</v>
      </c>
      <c r="AJ1893" s="688">
        <f>IFERROR(H1893/SUMIF(A:A,A1893,H:H)*SUMIF(Summary!$A$110:$A$186,'Operations Support'!A1893,Summary!$Q$110:$Q$186),0)</f>
        <v>0</v>
      </c>
      <c r="AK1893" s="688">
        <f t="shared" ca="1" si="436"/>
        <v>0</v>
      </c>
      <c r="AM1893" s="688">
        <f>IFERROR($H1893/SUMIF($A:$A,$A1893,$H:$H)*SUMIF(Summary!$A$230:$A$266,$A1893,Summary!$P$230:$P$266),0)</f>
        <v>0</v>
      </c>
      <c r="AN1893" s="688">
        <f>IFERROR($H1893/SUMIF($A:$A,$A1893,$H:$H)*(SUMIF(Summary!$A$230:$A$266,$A1893,Summary!$L$230:$L$266)+SUMIF(Summary!$A$281:$A$317,$A1893,Summary!$L$281:$L$317))-AM1893,0)</f>
        <v>0</v>
      </c>
      <c r="AO1893" s="688">
        <f>IFERROR($H1893/SUMIF($A:$A,$A1893,$H:$H)*SUMIF(Summary!$A$230:$A$266,$A1893,Summary!$Q$230:$Q$266),0)</f>
        <v>0</v>
      </c>
      <c r="AP1893" s="688">
        <f>IFERROR($H1893/SUMIF($A:$A,$A1893,$H:$H)*(SUMIF(Summary!$A$230:$A$266,$A1893,Summary!$L$230:$L$266)+SUMIF(Summary!$A$281:$A$317,$A1893,Summary!$L$281:$L$317))-AO1893,0)</f>
        <v>0</v>
      </c>
      <c r="AQ1893" s="306"/>
      <c r="AR1893" s="688">
        <f t="shared" ca="1" si="437"/>
        <v>0</v>
      </c>
      <c r="AS1893" s="688">
        <f t="shared" ca="1" si="438"/>
        <v>0</v>
      </c>
    </row>
    <row r="1894" spans="1:45" x14ac:dyDescent="0.2">
      <c r="A1894" s="423">
        <v>3646</v>
      </c>
      <c r="B1894" s="424">
        <v>5</v>
      </c>
      <c r="C1894" s="425" t="s">
        <v>320</v>
      </c>
      <c r="D1894" s="422">
        <f t="shared" si="439"/>
        <v>0</v>
      </c>
      <c r="E1894" s="422">
        <f t="shared" si="440"/>
        <v>0</v>
      </c>
      <c r="F1894" s="422">
        <f t="shared" si="441"/>
        <v>0</v>
      </c>
      <c r="G1894" s="422">
        <f t="shared" si="442"/>
        <v>0</v>
      </c>
      <c r="H1894" s="22">
        <f t="shared" si="443"/>
        <v>0</v>
      </c>
      <c r="I1894" s="116">
        <v>0</v>
      </c>
      <c r="J1894" s="116">
        <v>0</v>
      </c>
      <c r="K1894" s="116">
        <v>0</v>
      </c>
      <c r="L1894" s="116">
        <v>0</v>
      </c>
      <c r="M1894" s="22">
        <f t="shared" si="444"/>
        <v>0</v>
      </c>
      <c r="N1894" s="116">
        <v>0</v>
      </c>
      <c r="O1894" s="116">
        <v>0</v>
      </c>
      <c r="P1894" s="116">
        <v>0</v>
      </c>
      <c r="Q1894" s="116">
        <v>0</v>
      </c>
      <c r="R1894" s="22">
        <f t="shared" si="445"/>
        <v>0</v>
      </c>
      <c r="S1894" s="116">
        <v>0</v>
      </c>
      <c r="T1894" s="116">
        <v>0</v>
      </c>
      <c r="U1894" s="116">
        <v>0</v>
      </c>
      <c r="V1894" s="116">
        <v>0</v>
      </c>
      <c r="W1894" s="22">
        <f t="shared" si="446"/>
        <v>0</v>
      </c>
      <c r="X1894" s="22">
        <f t="shared" si="447"/>
        <v>0</v>
      </c>
      <c r="Y1894" s="22">
        <f ca="1">OFFSET('Cost Study'!$B$7,'Operations Support'!$C1894,'Operations Support'!$B1894)*$H1894</f>
        <v>0</v>
      </c>
      <c r="Z1894" s="23">
        <f ca="1">Y1894*'Cost Study'!$B$31</f>
        <v>0</v>
      </c>
      <c r="AA1894" s="23">
        <f ca="1">IF(A1894=10298,1.51,1)*IF($B1894&lt;3,$D1894*'Cost Study'!$B$32*OFFSET('Cost Study'!$B$7,'Operations Support'!$C1894,'Operations Support'!$B1894),0)</f>
        <v>0</v>
      </c>
      <c r="AB1894" s="24">
        <f ca="1">AA1894*'Cost Study'!$B$31</f>
        <v>0</v>
      </c>
      <c r="AC1894" s="23">
        <f ca="1">Y1894*'Cost Study'!$B$31</f>
        <v>0</v>
      </c>
      <c r="AD1894" s="24">
        <f ca="1">AA1894*'Cost Study'!$B$31</f>
        <v>0</v>
      </c>
      <c r="AE1894" s="377">
        <f t="shared" ca="1" si="448"/>
        <v>0</v>
      </c>
      <c r="AF1894" s="377">
        <f t="shared" ca="1" si="449"/>
        <v>0</v>
      </c>
      <c r="AH1894" s="688">
        <f>IFERROR($H1894/SUMIF($A:$A,$A1894,$H:$H)*SUMIF(Summary!$A$110:$A$186,$A1894,Summary!$P$110:$P$186),0)</f>
        <v>0</v>
      </c>
      <c r="AI1894" s="689">
        <f t="shared" ca="1" si="435"/>
        <v>0</v>
      </c>
      <c r="AJ1894" s="688">
        <f>IFERROR(H1894/SUMIF(A:A,A1894,H:H)*SUMIF(Summary!$A$110:$A$186,'Operations Support'!A1894,Summary!$Q$110:$Q$186),0)</f>
        <v>0</v>
      </c>
      <c r="AK1894" s="688">
        <f t="shared" ca="1" si="436"/>
        <v>0</v>
      </c>
      <c r="AM1894" s="688">
        <f>IFERROR($H1894/SUMIF($A:$A,$A1894,$H:$H)*SUMIF(Summary!$A$230:$A$266,$A1894,Summary!$P$230:$P$266),0)</f>
        <v>0</v>
      </c>
      <c r="AN1894" s="688">
        <f>IFERROR($H1894/SUMIF($A:$A,$A1894,$H:$H)*(SUMIF(Summary!$A$230:$A$266,$A1894,Summary!$L$230:$L$266)+SUMIF(Summary!$A$281:$A$317,$A1894,Summary!$L$281:$L$317))-AM1894,0)</f>
        <v>0</v>
      </c>
      <c r="AO1894" s="688">
        <f>IFERROR($H1894/SUMIF($A:$A,$A1894,$H:$H)*SUMIF(Summary!$A$230:$A$266,$A1894,Summary!$Q$230:$Q$266),0)</f>
        <v>0</v>
      </c>
      <c r="AP1894" s="688">
        <f>IFERROR($H1894/SUMIF($A:$A,$A1894,$H:$H)*(SUMIF(Summary!$A$230:$A$266,$A1894,Summary!$L$230:$L$266)+SUMIF(Summary!$A$281:$A$317,$A1894,Summary!$L$281:$L$317))-AO1894,0)</f>
        <v>0</v>
      </c>
      <c r="AQ1894" s="306"/>
      <c r="AR1894" s="688">
        <f t="shared" ca="1" si="437"/>
        <v>0</v>
      </c>
      <c r="AS1894" s="688">
        <f t="shared" ca="1" si="438"/>
        <v>0</v>
      </c>
    </row>
    <row r="1895" spans="1:45" x14ac:dyDescent="0.2">
      <c r="A1895" s="423">
        <v>3652</v>
      </c>
      <c r="B1895" s="424">
        <v>1</v>
      </c>
      <c r="C1895" s="425" t="s">
        <v>300</v>
      </c>
      <c r="D1895" s="422">
        <f t="shared" si="439"/>
        <v>44754</v>
      </c>
      <c r="E1895" s="422">
        <f t="shared" si="440"/>
        <v>14928</v>
      </c>
      <c r="F1895" s="422">
        <f t="shared" si="441"/>
        <v>195604</v>
      </c>
      <c r="G1895" s="422">
        <f t="shared" si="442"/>
        <v>0</v>
      </c>
      <c r="H1895" s="22">
        <f t="shared" si="443"/>
        <v>255286</v>
      </c>
      <c r="I1895" s="116">
        <v>18508</v>
      </c>
      <c r="J1895" s="116">
        <v>13497</v>
      </c>
      <c r="K1895" s="116">
        <v>75151</v>
      </c>
      <c r="L1895" s="116">
        <v>0</v>
      </c>
      <c r="M1895" s="22">
        <f t="shared" si="444"/>
        <v>107156</v>
      </c>
      <c r="N1895" s="116">
        <v>24325</v>
      </c>
      <c r="O1895" s="116">
        <v>1431</v>
      </c>
      <c r="P1895" s="116">
        <v>105019</v>
      </c>
      <c r="Q1895" s="116">
        <v>0</v>
      </c>
      <c r="R1895" s="22">
        <f t="shared" si="445"/>
        <v>130775</v>
      </c>
      <c r="S1895" s="116">
        <v>1921</v>
      </c>
      <c r="T1895" s="116">
        <v>0</v>
      </c>
      <c r="U1895" s="116">
        <v>15434</v>
      </c>
      <c r="V1895" s="116">
        <v>0</v>
      </c>
      <c r="W1895" s="22">
        <f t="shared" si="446"/>
        <v>17355</v>
      </c>
      <c r="X1895" s="22">
        <f t="shared" si="447"/>
        <v>8509.5333333333328</v>
      </c>
      <c r="Y1895" s="22">
        <f ca="1">OFFSET('Cost Study'!$B$7,'Operations Support'!$C1895,'Operations Support'!$B1895)*$H1895</f>
        <v>255286</v>
      </c>
      <c r="Z1895" s="23">
        <f ca="1">Y1895*'Cost Study'!$B$31</f>
        <v>14258215.781976519</v>
      </c>
      <c r="AA1895" s="23">
        <f ca="1">IF(A1895=10298,1.51,1)*IF($B1895&lt;3,$D1895*'Cost Study'!$B$32*OFFSET('Cost Study'!$B$7,'Operations Support'!$C1895,'Operations Support'!$B1895),0)</f>
        <v>4475.4000000000005</v>
      </c>
      <c r="AB1895" s="24">
        <f ca="1">AA1895*'Cost Study'!$B$31</f>
        <v>249959.7271713205</v>
      </c>
      <c r="AC1895" s="23">
        <f ca="1">Y1895*'Cost Study'!$B$31</f>
        <v>14258215.781976519</v>
      </c>
      <c r="AD1895" s="24">
        <f ca="1">AA1895*'Cost Study'!$B$31</f>
        <v>249959.7271713205</v>
      </c>
      <c r="AE1895" s="377">
        <f t="shared" ca="1" si="448"/>
        <v>14508175.50914784</v>
      </c>
      <c r="AF1895" s="377">
        <f t="shared" ca="1" si="449"/>
        <v>14508175.50914784</v>
      </c>
      <c r="AH1895" s="688">
        <f>IFERROR($H1895/SUMIF($A:$A,$A1895,$H:$H)*SUMIF(Summary!$A$110:$A$186,$A1895,Summary!$P$110:$P$186),0)</f>
        <v>9690968.6355441697</v>
      </c>
      <c r="AI1895" s="689">
        <f t="shared" ca="1" si="435"/>
        <v>4817206.8736036699</v>
      </c>
      <c r="AJ1895" s="688">
        <f>IFERROR(H1895/SUMIF(A:A,A1895,H:H)*SUMIF(Summary!$A$110:$A$186,'Operations Support'!A1895,Summary!$Q$110:$Q$186),0)</f>
        <v>9752546.0105882008</v>
      </c>
      <c r="AK1895" s="688">
        <f t="shared" ca="1" si="436"/>
        <v>4755629.4985596389</v>
      </c>
      <c r="AM1895" s="688">
        <f>IFERROR($H1895/SUMIF($A:$A,$A1895,$H:$H)*SUMIF(Summary!$A$230:$A$266,$A1895,Summary!$P$230:$P$266),0)</f>
        <v>1833544.8042878644</v>
      </c>
      <c r="AN1895" s="688">
        <f>IFERROR($H1895/SUMIF($A:$A,$A1895,$H:$H)*(SUMIF(Summary!$A$230:$A$266,$A1895,Summary!$L$230:$L$266)+SUMIF(Summary!$A$281:$A$317,$A1895,Summary!$L$281:$L$317))-AM1895,0)</f>
        <v>4589424.6553066317</v>
      </c>
      <c r="AO1895" s="688">
        <f>IFERROR($H1895/SUMIF($A:$A,$A1895,$H:$H)*SUMIF(Summary!$A$230:$A$266,$A1895,Summary!$Q$230:$Q$266),0)</f>
        <v>1845195.3296708029</v>
      </c>
      <c r="AP1895" s="688">
        <f>IFERROR($H1895/SUMIF($A:$A,$A1895,$H:$H)*(SUMIF(Summary!$A$230:$A$266,$A1895,Summary!$L$230:$L$266)+SUMIF(Summary!$A$281:$A$317,$A1895,Summary!$L$281:$L$317))-AO1895,0)</f>
        <v>4577774.1299236938</v>
      </c>
      <c r="AQ1895" s="306"/>
      <c r="AR1895" s="688">
        <f t="shared" ca="1" si="437"/>
        <v>9406631.5289103016</v>
      </c>
      <c r="AS1895" s="688">
        <f t="shared" ca="1" si="438"/>
        <v>9333403.6284833327</v>
      </c>
    </row>
    <row r="1896" spans="1:45" x14ac:dyDescent="0.2">
      <c r="A1896" s="423">
        <v>3652</v>
      </c>
      <c r="B1896" s="424">
        <v>1</v>
      </c>
      <c r="C1896" s="425" t="s">
        <v>301</v>
      </c>
      <c r="D1896" s="422">
        <f t="shared" si="439"/>
        <v>36219</v>
      </c>
      <c r="E1896" s="422">
        <f t="shared" si="440"/>
        <v>15958</v>
      </c>
      <c r="F1896" s="422">
        <f t="shared" si="441"/>
        <v>38500</v>
      </c>
      <c r="G1896" s="422">
        <f t="shared" si="442"/>
        <v>0</v>
      </c>
      <c r="H1896" s="22">
        <f t="shared" si="443"/>
        <v>90677</v>
      </c>
      <c r="I1896" s="116">
        <v>16187</v>
      </c>
      <c r="J1896" s="116">
        <v>15943</v>
      </c>
      <c r="K1896" s="116">
        <v>8119</v>
      </c>
      <c r="L1896" s="116">
        <v>0</v>
      </c>
      <c r="M1896" s="22">
        <f t="shared" si="444"/>
        <v>40249</v>
      </c>
      <c r="N1896" s="116">
        <v>17885</v>
      </c>
      <c r="O1896" s="116">
        <v>15</v>
      </c>
      <c r="P1896" s="116">
        <v>26915</v>
      </c>
      <c r="Q1896" s="116">
        <v>0</v>
      </c>
      <c r="R1896" s="22">
        <f t="shared" si="445"/>
        <v>44815</v>
      </c>
      <c r="S1896" s="116">
        <v>2147</v>
      </c>
      <c r="T1896" s="116">
        <v>0</v>
      </c>
      <c r="U1896" s="116">
        <v>3466</v>
      </c>
      <c r="V1896" s="116">
        <v>0</v>
      </c>
      <c r="W1896" s="22">
        <f t="shared" si="446"/>
        <v>5613</v>
      </c>
      <c r="X1896" s="22">
        <f t="shared" si="447"/>
        <v>3022.5666666666666</v>
      </c>
      <c r="Y1896" s="22">
        <f ca="1">OFFSET('Cost Study'!$B$7,'Operations Support'!$C1896,'Operations Support'!$B1896)*$H1896</f>
        <v>136922.26999999999</v>
      </c>
      <c r="Z1896" s="23">
        <f ca="1">Y1896*'Cost Study'!$B$31</f>
        <v>7647373.0287522627</v>
      </c>
      <c r="AA1896" s="23">
        <f ca="1">IF(A1896=10298,1.51,1)*IF($B1896&lt;3,$D1896*'Cost Study'!$B$32*OFFSET('Cost Study'!$B$7,'Operations Support'!$C1896,'Operations Support'!$B1896),0)</f>
        <v>5469.0690000000004</v>
      </c>
      <c r="AB1896" s="24">
        <f ca="1">AA1896*'Cost Study'!$B$31</f>
        <v>305458.05852462945</v>
      </c>
      <c r="AC1896" s="23">
        <f ca="1">Y1896*'Cost Study'!$B$31</f>
        <v>7647373.0287522627</v>
      </c>
      <c r="AD1896" s="24">
        <f ca="1">AA1896*'Cost Study'!$B$31</f>
        <v>305458.05852462945</v>
      </c>
      <c r="AE1896" s="377">
        <f t="shared" ca="1" si="448"/>
        <v>7952831.0872768918</v>
      </c>
      <c r="AF1896" s="377">
        <f t="shared" ca="1" si="449"/>
        <v>7952831.0872768918</v>
      </c>
      <c r="AH1896" s="688">
        <f>IFERROR($H1896/SUMIF($A:$A,$A1896,$H:$H)*SUMIF(Summary!$A$110:$A$186,$A1896,Summary!$P$110:$P$186),0)</f>
        <v>3442209.7685154644</v>
      </c>
      <c r="AI1896" s="689">
        <f t="shared" ca="1" si="435"/>
        <v>4510621.318761427</v>
      </c>
      <c r="AJ1896" s="688">
        <f>IFERROR(H1896/SUMIF(A:A,A1896,H:H)*SUMIF(Summary!$A$110:$A$186,'Operations Support'!A1896,Summary!$Q$110:$Q$186),0)</f>
        <v>3464081.9104929618</v>
      </c>
      <c r="AK1896" s="688">
        <f t="shared" ca="1" si="436"/>
        <v>4488749.1767839305</v>
      </c>
      <c r="AM1896" s="688">
        <f>IFERROR($H1896/SUMIF($A:$A,$A1896,$H:$H)*SUMIF(Summary!$A$230:$A$266,$A1896,Summary!$P$230:$P$266),0)</f>
        <v>651270.89702690591</v>
      </c>
      <c r="AN1896" s="688">
        <f>IFERROR($H1896/SUMIF($A:$A,$A1896,$H:$H)*(SUMIF(Summary!$A$230:$A$266,$A1896,Summary!$L$230:$L$266)+SUMIF(Summary!$A$281:$A$317,$A1896,Summary!$L$281:$L$317))-AM1896,0)</f>
        <v>1630153.0811295547</v>
      </c>
      <c r="AO1896" s="688">
        <f>IFERROR($H1896/SUMIF($A:$A,$A1896,$H:$H)*SUMIF(Summary!$A$230:$A$266,$A1896,Summary!$Q$230:$Q$266),0)</f>
        <v>655409.13684479136</v>
      </c>
      <c r="AP1896" s="688">
        <f>IFERROR($H1896/SUMIF($A:$A,$A1896,$H:$H)*(SUMIF(Summary!$A$230:$A$266,$A1896,Summary!$L$230:$L$266)+SUMIF(Summary!$A$281:$A$317,$A1896,Summary!$L$281:$L$317))-AO1896,0)</f>
        <v>1626014.841311669</v>
      </c>
      <c r="AQ1896" s="306"/>
      <c r="AR1896" s="688">
        <f t="shared" ca="1" si="437"/>
        <v>6140774.3998909816</v>
      </c>
      <c r="AS1896" s="688">
        <f t="shared" ca="1" si="438"/>
        <v>6114764.0180955995</v>
      </c>
    </row>
    <row r="1897" spans="1:45" x14ac:dyDescent="0.2">
      <c r="A1897" s="423">
        <v>3652</v>
      </c>
      <c r="B1897" s="424">
        <v>1</v>
      </c>
      <c r="C1897" s="425" t="s">
        <v>302</v>
      </c>
      <c r="D1897" s="422">
        <f t="shared" si="439"/>
        <v>8091</v>
      </c>
      <c r="E1897" s="422">
        <f t="shared" si="440"/>
        <v>365</v>
      </c>
      <c r="F1897" s="422">
        <f t="shared" si="441"/>
        <v>20565</v>
      </c>
      <c r="G1897" s="422">
        <f t="shared" si="442"/>
        <v>0</v>
      </c>
      <c r="H1897" s="22">
        <f t="shared" si="443"/>
        <v>29021</v>
      </c>
      <c r="I1897" s="116">
        <v>3963</v>
      </c>
      <c r="J1897" s="116">
        <v>266</v>
      </c>
      <c r="K1897" s="116">
        <v>8990</v>
      </c>
      <c r="L1897" s="116">
        <v>0</v>
      </c>
      <c r="M1897" s="22">
        <f t="shared" si="444"/>
        <v>13219</v>
      </c>
      <c r="N1897" s="116">
        <v>3885</v>
      </c>
      <c r="O1897" s="116">
        <v>99</v>
      </c>
      <c r="P1897" s="116">
        <v>10304</v>
      </c>
      <c r="Q1897" s="116">
        <v>0</v>
      </c>
      <c r="R1897" s="22">
        <f t="shared" si="445"/>
        <v>14288</v>
      </c>
      <c r="S1897" s="116">
        <v>243</v>
      </c>
      <c r="T1897" s="116">
        <v>0</v>
      </c>
      <c r="U1897" s="116">
        <v>1271</v>
      </c>
      <c r="V1897" s="116">
        <v>0</v>
      </c>
      <c r="W1897" s="22">
        <f t="shared" si="446"/>
        <v>1514</v>
      </c>
      <c r="X1897" s="22">
        <f t="shared" si="447"/>
        <v>967.36666666666667</v>
      </c>
      <c r="Y1897" s="22">
        <f ca="1">OFFSET('Cost Study'!$B$7,'Operations Support'!$C1897,'Operations Support'!$B1897)*$H1897</f>
        <v>42080.45</v>
      </c>
      <c r="Z1897" s="23">
        <f ca="1">Y1897*'Cost Study'!$B$31</f>
        <v>2350274.3444711962</v>
      </c>
      <c r="AA1897" s="23">
        <f ca="1">IF(A1897=10298,1.51,1)*IF($B1897&lt;3,$D1897*'Cost Study'!$B$32*OFFSET('Cost Study'!$B$7,'Operations Support'!$C1897,'Operations Support'!$B1897),0)</f>
        <v>1173.1949999999999</v>
      </c>
      <c r="AB1897" s="24">
        <f ca="1">AA1897*'Cost Study'!$B$31</f>
        <v>65525.204924421792</v>
      </c>
      <c r="AC1897" s="23">
        <f ca="1">Y1897*'Cost Study'!$B$31</f>
        <v>2350274.3444711962</v>
      </c>
      <c r="AD1897" s="24">
        <f ca="1">AA1897*'Cost Study'!$B$31</f>
        <v>65525.204924421792</v>
      </c>
      <c r="AE1897" s="377">
        <f t="shared" ca="1" si="448"/>
        <v>2415799.549395618</v>
      </c>
      <c r="AF1897" s="377">
        <f t="shared" ca="1" si="449"/>
        <v>2415799.549395618</v>
      </c>
      <c r="AH1897" s="688">
        <f>IFERROR($H1897/SUMIF($A:$A,$A1897,$H:$H)*SUMIF(Summary!$A$110:$A$186,$A1897,Summary!$P$110:$P$186),0)</f>
        <v>1101672.6368548505</v>
      </c>
      <c r="AI1897" s="689">
        <f t="shared" ca="1" si="435"/>
        <v>1314126.9125407676</v>
      </c>
      <c r="AJ1897" s="688">
        <f>IFERROR(H1897/SUMIF(A:A,A1897,H:H)*SUMIF(Summary!$A$110:$A$186,'Operations Support'!A1897,Summary!$Q$110:$Q$186),0)</f>
        <v>1108672.7739604998</v>
      </c>
      <c r="AK1897" s="688">
        <f t="shared" ca="1" si="436"/>
        <v>1307126.7754351182</v>
      </c>
      <c r="AM1897" s="688">
        <f>IFERROR($H1897/SUMIF($A:$A,$A1897,$H:$H)*SUMIF(Summary!$A$230:$A$266,$A1897,Summary!$P$230:$P$266),0)</f>
        <v>208438.00194776882</v>
      </c>
      <c r="AN1897" s="688">
        <f>IFERROR($H1897/SUMIF($A:$A,$A1897,$H:$H)*(SUMIF(Summary!$A$230:$A$266,$A1897,Summary!$L$230:$L$266)+SUMIF(Summary!$A$281:$A$317,$A1897,Summary!$L$281:$L$317))-AM1897,0)</f>
        <v>521727.36821311689</v>
      </c>
      <c r="AO1897" s="688">
        <f>IFERROR($H1897/SUMIF($A:$A,$A1897,$H:$H)*SUMIF(Summary!$A$230:$A$266,$A1897,Summary!$Q$230:$Q$266),0)</f>
        <v>209762.4376674646</v>
      </c>
      <c r="AP1897" s="688">
        <f>IFERROR($H1897/SUMIF($A:$A,$A1897,$H:$H)*(SUMIF(Summary!$A$230:$A$266,$A1897,Summary!$L$230:$L$266)+SUMIF(Summary!$A$281:$A$317,$A1897,Summary!$L$281:$L$317))-AO1897,0)</f>
        <v>520402.93249342113</v>
      </c>
      <c r="AQ1897" s="306"/>
      <c r="AR1897" s="688">
        <f t="shared" ca="1" si="437"/>
        <v>1835854.2807538845</v>
      </c>
      <c r="AS1897" s="688">
        <f t="shared" ca="1" si="438"/>
        <v>1827529.7079285393</v>
      </c>
    </row>
    <row r="1898" spans="1:45" x14ac:dyDescent="0.2">
      <c r="A1898" s="423">
        <v>3652</v>
      </c>
      <c r="B1898" s="424">
        <v>1</v>
      </c>
      <c r="C1898" s="425" t="s">
        <v>303</v>
      </c>
      <c r="D1898" s="422">
        <f t="shared" si="439"/>
        <v>414</v>
      </c>
      <c r="E1898" s="422">
        <f t="shared" si="440"/>
        <v>314</v>
      </c>
      <c r="F1898" s="422">
        <f t="shared" si="441"/>
        <v>2169</v>
      </c>
      <c r="G1898" s="422">
        <f t="shared" si="442"/>
        <v>0</v>
      </c>
      <c r="H1898" s="22">
        <f t="shared" si="443"/>
        <v>2897</v>
      </c>
      <c r="I1898" s="116">
        <v>171</v>
      </c>
      <c r="J1898" s="116">
        <v>314</v>
      </c>
      <c r="K1898" s="116">
        <v>885</v>
      </c>
      <c r="L1898" s="116">
        <v>0</v>
      </c>
      <c r="M1898" s="22">
        <f t="shared" si="444"/>
        <v>1370</v>
      </c>
      <c r="N1898" s="116">
        <v>243</v>
      </c>
      <c r="O1898" s="116">
        <v>0</v>
      </c>
      <c r="P1898" s="116">
        <v>1164</v>
      </c>
      <c r="Q1898" s="116">
        <v>0</v>
      </c>
      <c r="R1898" s="22">
        <f t="shared" si="445"/>
        <v>1407</v>
      </c>
      <c r="S1898" s="116">
        <v>0</v>
      </c>
      <c r="T1898" s="116">
        <v>0</v>
      </c>
      <c r="U1898" s="116">
        <v>120</v>
      </c>
      <c r="V1898" s="116">
        <v>0</v>
      </c>
      <c r="W1898" s="22">
        <f t="shared" si="446"/>
        <v>120</v>
      </c>
      <c r="X1898" s="22">
        <f t="shared" si="447"/>
        <v>96.566666666666663</v>
      </c>
      <c r="Y1898" s="22">
        <f ca="1">OFFSET('Cost Study'!$B$7,'Operations Support'!$C1898,'Operations Support'!$B1898)*$H1898</f>
        <v>4229.62</v>
      </c>
      <c r="Z1898" s="23">
        <f ca="1">Y1898*'Cost Study'!$B$31</f>
        <v>236232.43983517907</v>
      </c>
      <c r="AA1898" s="23">
        <f ca="1">IF(A1898=10298,1.51,1)*IF($B1898&lt;3,$D1898*'Cost Study'!$B$32*OFFSET('Cost Study'!$B$7,'Operations Support'!$C1898,'Operations Support'!$B1898),0)</f>
        <v>60.44400000000001</v>
      </c>
      <c r="AB1898" s="24">
        <f ca="1">AA1898*'Cost Study'!$B$31</f>
        <v>3375.9140521837817</v>
      </c>
      <c r="AC1898" s="23">
        <f ca="1">Y1898*'Cost Study'!$B$31</f>
        <v>236232.43983517907</v>
      </c>
      <c r="AD1898" s="24">
        <f ca="1">AA1898*'Cost Study'!$B$31</f>
        <v>3375.9140521837817</v>
      </c>
      <c r="AE1898" s="377">
        <f t="shared" ca="1" si="448"/>
        <v>239608.35388736284</v>
      </c>
      <c r="AF1898" s="377">
        <f t="shared" ca="1" si="449"/>
        <v>239608.35388736284</v>
      </c>
      <c r="AH1898" s="688">
        <f>IFERROR($H1898/SUMIF($A:$A,$A1898,$H:$H)*SUMIF(Summary!$A$110:$A$186,$A1898,Summary!$P$110:$P$186),0)</f>
        <v>109973.66145096661</v>
      </c>
      <c r="AI1898" s="689">
        <f t="shared" ca="1" si="435"/>
        <v>129634.69243639623</v>
      </c>
      <c r="AJ1898" s="688">
        <f>IFERROR(H1898/SUMIF(A:A,A1898,H:H)*SUMIF(Summary!$A$110:$A$186,'Operations Support'!A1898,Summary!$Q$110:$Q$186),0)</f>
        <v>110672.44499374824</v>
      </c>
      <c r="AK1898" s="688">
        <f t="shared" ca="1" si="436"/>
        <v>128935.9088936146</v>
      </c>
      <c r="AM1898" s="688">
        <f>IFERROR($H1898/SUMIF($A:$A,$A1898,$H:$H)*SUMIF(Summary!$A$230:$A$266,$A1898,Summary!$P$230:$P$266),0)</f>
        <v>20807.17038154048</v>
      </c>
      <c r="AN1898" s="688">
        <f>IFERROR($H1898/SUMIF($A:$A,$A1898,$H:$H)*(SUMIF(Summary!$A$230:$A$266,$A1898,Summary!$L$230:$L$266)+SUMIF(Summary!$A$281:$A$317,$A1898,Summary!$L$281:$L$317))-AM1898,0)</f>
        <v>52081.051159966912</v>
      </c>
      <c r="AO1898" s="688">
        <f>IFERROR($H1898/SUMIF($A:$A,$A1898,$H:$H)*SUMIF(Summary!$A$230:$A$266,$A1898,Summary!$Q$230:$Q$266),0)</f>
        <v>20939.381204046895</v>
      </c>
      <c r="AP1898" s="688">
        <f>IFERROR($H1898/SUMIF($A:$A,$A1898,$H:$H)*(SUMIF(Summary!$A$230:$A$266,$A1898,Summary!$L$230:$L$266)+SUMIF(Summary!$A$281:$A$317,$A1898,Summary!$L$281:$L$317))-AO1898,0)</f>
        <v>51948.840337460497</v>
      </c>
      <c r="AQ1898" s="306"/>
      <c r="AR1898" s="688">
        <f t="shared" ca="1" si="437"/>
        <v>181715.74359636314</v>
      </c>
      <c r="AS1898" s="688">
        <f t="shared" ca="1" si="438"/>
        <v>180884.74923107511</v>
      </c>
    </row>
    <row r="1899" spans="1:45" x14ac:dyDescent="0.2">
      <c r="A1899" s="423">
        <v>3652</v>
      </c>
      <c r="B1899" s="424">
        <v>1</v>
      </c>
      <c r="C1899" s="425" t="s">
        <v>304</v>
      </c>
      <c r="D1899" s="422">
        <f t="shared" si="439"/>
        <v>0</v>
      </c>
      <c r="E1899" s="422">
        <f t="shared" si="440"/>
        <v>0</v>
      </c>
      <c r="F1899" s="422">
        <f t="shared" si="441"/>
        <v>0</v>
      </c>
      <c r="G1899" s="422">
        <f t="shared" si="442"/>
        <v>0</v>
      </c>
      <c r="H1899" s="22">
        <f t="shared" si="443"/>
        <v>0</v>
      </c>
      <c r="I1899" s="116">
        <v>0</v>
      </c>
      <c r="J1899" s="116">
        <v>0</v>
      </c>
      <c r="K1899" s="116">
        <v>0</v>
      </c>
      <c r="L1899" s="116">
        <v>0</v>
      </c>
      <c r="M1899" s="22">
        <f t="shared" si="444"/>
        <v>0</v>
      </c>
      <c r="N1899" s="116">
        <v>0</v>
      </c>
      <c r="O1899" s="116">
        <v>0</v>
      </c>
      <c r="P1899" s="116">
        <v>0</v>
      </c>
      <c r="Q1899" s="116">
        <v>0</v>
      </c>
      <c r="R1899" s="22">
        <f t="shared" si="445"/>
        <v>0</v>
      </c>
      <c r="S1899" s="116">
        <v>0</v>
      </c>
      <c r="T1899" s="116">
        <v>0</v>
      </c>
      <c r="U1899" s="116">
        <v>0</v>
      </c>
      <c r="V1899" s="116">
        <v>0</v>
      </c>
      <c r="W1899" s="22">
        <f t="shared" si="446"/>
        <v>0</v>
      </c>
      <c r="X1899" s="22">
        <f t="shared" si="447"/>
        <v>0</v>
      </c>
      <c r="Y1899" s="22">
        <f ca="1">OFFSET('Cost Study'!$B$7,'Operations Support'!$C1899,'Operations Support'!$B1899)*$H1899</f>
        <v>0</v>
      </c>
      <c r="Z1899" s="23">
        <f ca="1">Y1899*'Cost Study'!$B$31</f>
        <v>0</v>
      </c>
      <c r="AA1899" s="23">
        <f ca="1">IF(A1899=10298,1.51,1)*IF($B1899&lt;3,$D1899*'Cost Study'!$B$32*OFFSET('Cost Study'!$B$7,'Operations Support'!$C1899,'Operations Support'!$B1899),0)</f>
        <v>0</v>
      </c>
      <c r="AB1899" s="24">
        <f ca="1">AA1899*'Cost Study'!$B$31</f>
        <v>0</v>
      </c>
      <c r="AC1899" s="23">
        <f ca="1">Y1899*'Cost Study'!$B$31</f>
        <v>0</v>
      </c>
      <c r="AD1899" s="24">
        <f ca="1">AA1899*'Cost Study'!$B$31</f>
        <v>0</v>
      </c>
      <c r="AE1899" s="377">
        <f t="shared" ca="1" si="448"/>
        <v>0</v>
      </c>
      <c r="AF1899" s="377">
        <f t="shared" ca="1" si="449"/>
        <v>0</v>
      </c>
      <c r="AH1899" s="688">
        <f>IFERROR($H1899/SUMIF($A:$A,$A1899,$H:$H)*SUMIF(Summary!$A$110:$A$186,$A1899,Summary!$P$110:$P$186),0)</f>
        <v>0</v>
      </c>
      <c r="AI1899" s="689">
        <f t="shared" ca="1" si="435"/>
        <v>0</v>
      </c>
      <c r="AJ1899" s="688">
        <f>IFERROR(H1899/SUMIF(A:A,A1899,H:H)*SUMIF(Summary!$A$110:$A$186,'Operations Support'!A1899,Summary!$Q$110:$Q$186),0)</f>
        <v>0</v>
      </c>
      <c r="AK1899" s="688">
        <f t="shared" ca="1" si="436"/>
        <v>0</v>
      </c>
      <c r="AM1899" s="688">
        <f>IFERROR($H1899/SUMIF($A:$A,$A1899,$H:$H)*SUMIF(Summary!$A$230:$A$266,$A1899,Summary!$P$230:$P$266),0)</f>
        <v>0</v>
      </c>
      <c r="AN1899" s="688">
        <f>IFERROR($H1899/SUMIF($A:$A,$A1899,$H:$H)*(SUMIF(Summary!$A$230:$A$266,$A1899,Summary!$L$230:$L$266)+SUMIF(Summary!$A$281:$A$317,$A1899,Summary!$L$281:$L$317))-AM1899,0)</f>
        <v>0</v>
      </c>
      <c r="AO1899" s="688">
        <f>IFERROR($H1899/SUMIF($A:$A,$A1899,$H:$H)*SUMIF(Summary!$A$230:$A$266,$A1899,Summary!$Q$230:$Q$266),0)</f>
        <v>0</v>
      </c>
      <c r="AP1899" s="688">
        <f>IFERROR($H1899/SUMIF($A:$A,$A1899,$H:$H)*(SUMIF(Summary!$A$230:$A$266,$A1899,Summary!$L$230:$L$266)+SUMIF(Summary!$A$281:$A$317,$A1899,Summary!$L$281:$L$317))-AO1899,0)</f>
        <v>0</v>
      </c>
      <c r="AQ1899" s="306"/>
      <c r="AR1899" s="688">
        <f t="shared" ca="1" si="437"/>
        <v>0</v>
      </c>
      <c r="AS1899" s="688">
        <f t="shared" ca="1" si="438"/>
        <v>0</v>
      </c>
    </row>
    <row r="1900" spans="1:45" x14ac:dyDescent="0.2">
      <c r="A1900" s="423">
        <v>3652</v>
      </c>
      <c r="B1900" s="424">
        <v>1</v>
      </c>
      <c r="C1900" s="425" t="s">
        <v>305</v>
      </c>
      <c r="D1900" s="422">
        <f t="shared" si="439"/>
        <v>9020</v>
      </c>
      <c r="E1900" s="422">
        <f t="shared" si="440"/>
        <v>3222</v>
      </c>
      <c r="F1900" s="422">
        <f t="shared" si="441"/>
        <v>18918</v>
      </c>
      <c r="G1900" s="422">
        <f t="shared" si="442"/>
        <v>0</v>
      </c>
      <c r="H1900" s="22">
        <f t="shared" si="443"/>
        <v>31160</v>
      </c>
      <c r="I1900" s="116">
        <v>4379</v>
      </c>
      <c r="J1900" s="116">
        <v>3222</v>
      </c>
      <c r="K1900" s="116">
        <v>6246</v>
      </c>
      <c r="L1900" s="116">
        <v>0</v>
      </c>
      <c r="M1900" s="22">
        <f t="shared" si="444"/>
        <v>13847</v>
      </c>
      <c r="N1900" s="116">
        <v>4488</v>
      </c>
      <c r="O1900" s="116">
        <v>0</v>
      </c>
      <c r="P1900" s="116">
        <v>10873</v>
      </c>
      <c r="Q1900" s="116">
        <v>0</v>
      </c>
      <c r="R1900" s="22">
        <f t="shared" si="445"/>
        <v>15361</v>
      </c>
      <c r="S1900" s="116">
        <v>153</v>
      </c>
      <c r="T1900" s="116">
        <v>0</v>
      </c>
      <c r="U1900" s="116">
        <v>1799</v>
      </c>
      <c r="V1900" s="116">
        <v>0</v>
      </c>
      <c r="W1900" s="22">
        <f t="shared" si="446"/>
        <v>1952</v>
      </c>
      <c r="X1900" s="22">
        <f t="shared" si="447"/>
        <v>1038.6666666666667</v>
      </c>
      <c r="Y1900" s="22">
        <f ca="1">OFFSET('Cost Study'!$B$7,'Operations Support'!$C1900,'Operations Support'!$B1900)*$H1900</f>
        <v>61073.599999999999</v>
      </c>
      <c r="Z1900" s="23">
        <f ca="1">Y1900*'Cost Study'!$B$31</f>
        <v>3411078.4272624473</v>
      </c>
      <c r="AA1900" s="23">
        <f ca="1">IF(A1900=10298,1.51,1)*IF($B1900&lt;3,$D1900*'Cost Study'!$B$32*OFFSET('Cost Study'!$B$7,'Operations Support'!$C1900,'Operations Support'!$B1900),0)</f>
        <v>1767.92</v>
      </c>
      <c r="AB1900" s="24">
        <f ca="1">AA1900*'Cost Study'!$B$31</f>
        <v>98741.743947070849</v>
      </c>
      <c r="AC1900" s="23">
        <f ca="1">Y1900*'Cost Study'!$B$31</f>
        <v>3411078.4272624473</v>
      </c>
      <c r="AD1900" s="24">
        <f ca="1">AA1900*'Cost Study'!$B$31</f>
        <v>98741.743947070849</v>
      </c>
      <c r="AE1900" s="377">
        <f t="shared" ca="1" si="448"/>
        <v>3509820.1712095183</v>
      </c>
      <c r="AF1900" s="377">
        <f t="shared" ca="1" si="449"/>
        <v>3509820.1712095183</v>
      </c>
      <c r="AH1900" s="688">
        <f>IFERROR($H1900/SUMIF($A:$A,$A1900,$H:$H)*SUMIF(Summary!$A$110:$A$186,$A1900,Summary!$P$110:$P$186),0)</f>
        <v>1182871.6916852328</v>
      </c>
      <c r="AI1900" s="689">
        <f t="shared" ca="1" si="435"/>
        <v>2326948.4795242855</v>
      </c>
      <c r="AJ1900" s="688">
        <f>IFERROR(H1900/SUMIF(A:A,A1900,H:H)*SUMIF(Summary!$A$110:$A$186,'Operations Support'!A1900,Summary!$Q$110:$Q$186),0)</f>
        <v>1190387.7756317554</v>
      </c>
      <c r="AK1900" s="688">
        <f t="shared" ca="1" si="436"/>
        <v>2319432.3955777632</v>
      </c>
      <c r="AM1900" s="688">
        <f>IFERROR($H1900/SUMIF($A:$A,$A1900,$H:$H)*SUMIF(Summary!$A$230:$A$266,$A1900,Summary!$P$230:$P$266),0)</f>
        <v>223800.97655809505</v>
      </c>
      <c r="AN1900" s="688">
        <f>IFERROR($H1900/SUMIF($A:$A,$A1900,$H:$H)*(SUMIF(Summary!$A$230:$A$266,$A1900,Summary!$L$230:$L$266)+SUMIF(Summary!$A$281:$A$317,$A1900,Summary!$L$281:$L$317))-AM1900,0)</f>
        <v>560181.4132359575</v>
      </c>
      <c r="AO1900" s="688">
        <f>IFERROR($H1900/SUMIF($A:$A,$A1900,$H:$H)*SUMIF(Summary!$A$230:$A$266,$A1900,Summary!$Q$230:$Q$266),0)</f>
        <v>225223.03014087031</v>
      </c>
      <c r="AP1900" s="688">
        <f>IFERROR($H1900/SUMIF($A:$A,$A1900,$H:$H)*(SUMIF(Summary!$A$230:$A$266,$A1900,Summary!$L$230:$L$266)+SUMIF(Summary!$A$281:$A$317,$A1900,Summary!$L$281:$L$317))-AO1900,0)</f>
        <v>558759.35965318233</v>
      </c>
      <c r="AQ1900" s="306"/>
      <c r="AR1900" s="688">
        <f t="shared" ca="1" si="437"/>
        <v>2887129.8927602433</v>
      </c>
      <c r="AS1900" s="688">
        <f t="shared" ca="1" si="438"/>
        <v>2878191.7552309455</v>
      </c>
    </row>
    <row r="1901" spans="1:45" x14ac:dyDescent="0.2">
      <c r="A1901" s="423">
        <v>3652</v>
      </c>
      <c r="B1901" s="424">
        <v>1</v>
      </c>
      <c r="C1901" s="425" t="s">
        <v>306</v>
      </c>
      <c r="D1901" s="422">
        <f t="shared" si="439"/>
        <v>205</v>
      </c>
      <c r="E1901" s="422">
        <f t="shared" si="440"/>
        <v>1471</v>
      </c>
      <c r="F1901" s="422">
        <f t="shared" si="441"/>
        <v>9014</v>
      </c>
      <c r="G1901" s="422">
        <f t="shared" si="442"/>
        <v>0</v>
      </c>
      <c r="H1901" s="22">
        <f t="shared" si="443"/>
        <v>10690</v>
      </c>
      <c r="I1901" s="116">
        <v>42</v>
      </c>
      <c r="J1901" s="116">
        <v>1471</v>
      </c>
      <c r="K1901" s="116">
        <v>3000</v>
      </c>
      <c r="L1901" s="116">
        <v>0</v>
      </c>
      <c r="M1901" s="22">
        <f t="shared" si="444"/>
        <v>4513</v>
      </c>
      <c r="N1901" s="116">
        <v>151</v>
      </c>
      <c r="O1901" s="116">
        <v>0</v>
      </c>
      <c r="P1901" s="116">
        <v>5062</v>
      </c>
      <c r="Q1901" s="116">
        <v>0</v>
      </c>
      <c r="R1901" s="22">
        <f t="shared" si="445"/>
        <v>5213</v>
      </c>
      <c r="S1901" s="116">
        <v>12</v>
      </c>
      <c r="T1901" s="116">
        <v>0</v>
      </c>
      <c r="U1901" s="116">
        <v>952</v>
      </c>
      <c r="V1901" s="116">
        <v>0</v>
      </c>
      <c r="W1901" s="22">
        <f t="shared" si="446"/>
        <v>964</v>
      </c>
      <c r="X1901" s="22">
        <f t="shared" si="447"/>
        <v>356.33333333333331</v>
      </c>
      <c r="Y1901" s="22">
        <f ca="1">OFFSET('Cost Study'!$B$7,'Operations Support'!$C1901,'Operations Support'!$B1901)*$H1901</f>
        <v>11865.900000000001</v>
      </c>
      <c r="Z1901" s="23">
        <f ca="1">Y1901*'Cost Study'!$B$31</f>
        <v>662733.41525722214</v>
      </c>
      <c r="AA1901" s="23">
        <f ca="1">IF(A1901=10298,1.51,1)*IF($B1901&lt;3,$D1901*'Cost Study'!$B$32*OFFSET('Cost Study'!$B$7,'Operations Support'!$C1901,'Operations Support'!$B1901),0)</f>
        <v>22.755000000000003</v>
      </c>
      <c r="AB1901" s="24">
        <f ca="1">AA1901*'Cost Study'!$B$31</f>
        <v>1270.9106653669835</v>
      </c>
      <c r="AC1901" s="23">
        <f ca="1">Y1901*'Cost Study'!$B$31</f>
        <v>662733.41525722214</v>
      </c>
      <c r="AD1901" s="24">
        <f ca="1">AA1901*'Cost Study'!$B$31</f>
        <v>1270.9106653669835</v>
      </c>
      <c r="AE1901" s="377">
        <f t="shared" ca="1" si="448"/>
        <v>664004.32592258917</v>
      </c>
      <c r="AF1901" s="377">
        <f t="shared" ca="1" si="449"/>
        <v>664004.32592258917</v>
      </c>
      <c r="AH1901" s="688">
        <f>IFERROR($H1901/SUMIF($A:$A,$A1901,$H:$H)*SUMIF(Summary!$A$110:$A$186,$A1901,Summary!$P$110:$P$186),0)</f>
        <v>405805.46803963865</v>
      </c>
      <c r="AI1901" s="689">
        <f t="shared" ca="1" si="435"/>
        <v>258198.85788295051</v>
      </c>
      <c r="AJ1901" s="688">
        <f>IFERROR(H1901/SUMIF(A:A,A1901,H:H)*SUMIF(Summary!$A$110:$A$186,'Operations Support'!A1901,Summary!$Q$110:$Q$186),0)</f>
        <v>408383.9961971587</v>
      </c>
      <c r="AK1901" s="688">
        <f t="shared" ca="1" si="436"/>
        <v>255620.32972543046</v>
      </c>
      <c r="AM1901" s="688">
        <f>IFERROR($H1901/SUMIF($A:$A,$A1901,$H:$H)*SUMIF(Summary!$A$230:$A$266,$A1901,Summary!$P$230:$P$266),0)</f>
        <v>76778.961470026843</v>
      </c>
      <c r="AN1901" s="688">
        <f>IFERROR($H1901/SUMIF($A:$A,$A1901,$H:$H)*(SUMIF(Summary!$A$230:$A$266,$A1901,Summary!$L$230:$L$266)+SUMIF(Summary!$A$281:$A$317,$A1901,Summary!$L$281:$L$317))-AM1901,0)</f>
        <v>192180.33721092381</v>
      </c>
      <c r="AO1901" s="688">
        <f>IFERROR($H1901/SUMIF($A:$A,$A1901,$H:$H)*SUMIF(Summary!$A$230:$A$266,$A1901,Summary!$Q$230:$Q$266),0)</f>
        <v>77266.822599675987</v>
      </c>
      <c r="AP1901" s="688">
        <f>IFERROR($H1901/SUMIF($A:$A,$A1901,$H:$H)*(SUMIF(Summary!$A$230:$A$266,$A1901,Summary!$L$230:$L$266)+SUMIF(Summary!$A$281:$A$317,$A1901,Summary!$L$281:$L$317))-AO1901,0)</f>
        <v>191692.47608127468</v>
      </c>
      <c r="AQ1901" s="306"/>
      <c r="AR1901" s="688">
        <f t="shared" ca="1" si="437"/>
        <v>450379.19509387435</v>
      </c>
      <c r="AS1901" s="688">
        <f t="shared" ca="1" si="438"/>
        <v>447312.80580670515</v>
      </c>
    </row>
    <row r="1902" spans="1:45" x14ac:dyDescent="0.2">
      <c r="A1902" s="423">
        <v>3652</v>
      </c>
      <c r="B1902" s="424">
        <v>1</v>
      </c>
      <c r="C1902" s="425" t="s">
        <v>307</v>
      </c>
      <c r="D1902" s="422">
        <f t="shared" si="439"/>
        <v>0</v>
      </c>
      <c r="E1902" s="422">
        <f t="shared" si="440"/>
        <v>0</v>
      </c>
      <c r="F1902" s="422">
        <f t="shared" si="441"/>
        <v>0</v>
      </c>
      <c r="G1902" s="422">
        <f t="shared" si="442"/>
        <v>0</v>
      </c>
      <c r="H1902" s="22">
        <f t="shared" si="443"/>
        <v>0</v>
      </c>
      <c r="I1902" s="116">
        <v>0</v>
      </c>
      <c r="J1902" s="116">
        <v>0</v>
      </c>
      <c r="K1902" s="116">
        <v>0</v>
      </c>
      <c r="L1902" s="116">
        <v>0</v>
      </c>
      <c r="M1902" s="22">
        <f t="shared" si="444"/>
        <v>0</v>
      </c>
      <c r="N1902" s="116">
        <v>0</v>
      </c>
      <c r="O1902" s="116">
        <v>0</v>
      </c>
      <c r="P1902" s="116">
        <v>0</v>
      </c>
      <c r="Q1902" s="116">
        <v>0</v>
      </c>
      <c r="R1902" s="22">
        <f t="shared" si="445"/>
        <v>0</v>
      </c>
      <c r="S1902" s="116">
        <v>0</v>
      </c>
      <c r="T1902" s="116">
        <v>0</v>
      </c>
      <c r="U1902" s="116">
        <v>0</v>
      </c>
      <c r="V1902" s="116">
        <v>0</v>
      </c>
      <c r="W1902" s="22">
        <f t="shared" si="446"/>
        <v>0</v>
      </c>
      <c r="X1902" s="22">
        <f t="shared" si="447"/>
        <v>0</v>
      </c>
      <c r="Y1902" s="22">
        <f ca="1">OFFSET('Cost Study'!$B$7,'Operations Support'!$C1902,'Operations Support'!$B1902)*$H1902</f>
        <v>0</v>
      </c>
      <c r="Z1902" s="23">
        <f ca="1">Y1902*'Cost Study'!$B$31</f>
        <v>0</v>
      </c>
      <c r="AA1902" s="23">
        <f ca="1">IF(A1902=10298,1.51,1)*IF($B1902&lt;3,$D1902*'Cost Study'!$B$32*OFFSET('Cost Study'!$B$7,'Operations Support'!$C1902,'Operations Support'!$B1902),0)</f>
        <v>0</v>
      </c>
      <c r="AB1902" s="24">
        <f ca="1">AA1902*'Cost Study'!$B$31</f>
        <v>0</v>
      </c>
      <c r="AC1902" s="23">
        <f ca="1">Y1902*'Cost Study'!$B$31</f>
        <v>0</v>
      </c>
      <c r="AD1902" s="24">
        <f ca="1">AA1902*'Cost Study'!$B$31</f>
        <v>0</v>
      </c>
      <c r="AE1902" s="377">
        <f t="shared" ca="1" si="448"/>
        <v>0</v>
      </c>
      <c r="AF1902" s="377">
        <f t="shared" ca="1" si="449"/>
        <v>0</v>
      </c>
      <c r="AH1902" s="688">
        <f>IFERROR($H1902/SUMIF($A:$A,$A1902,$H:$H)*SUMIF(Summary!$A$110:$A$186,$A1902,Summary!$P$110:$P$186),0)</f>
        <v>0</v>
      </c>
      <c r="AI1902" s="689">
        <f t="shared" ref="AI1902:AI1965" ca="1" si="450">Z1902+AB1902-AH1902</f>
        <v>0</v>
      </c>
      <c r="AJ1902" s="688">
        <f>IFERROR(H1902/SUMIF(A:A,A1902,H:H)*SUMIF(Summary!$A$110:$A$186,'Operations Support'!A1902,Summary!$Q$110:$Q$186),0)</f>
        <v>0</v>
      </c>
      <c r="AK1902" s="688">
        <f t="shared" ref="AK1902:AK1965" ca="1" si="451">AC1902+AD1902-AJ1902</f>
        <v>0</v>
      </c>
      <c r="AM1902" s="688">
        <f>IFERROR($H1902/SUMIF($A:$A,$A1902,$H:$H)*SUMIF(Summary!$A$230:$A$266,$A1902,Summary!$P$230:$P$266),0)</f>
        <v>0</v>
      </c>
      <c r="AN1902" s="688">
        <f>IFERROR($H1902/SUMIF($A:$A,$A1902,$H:$H)*(SUMIF(Summary!$A$230:$A$266,$A1902,Summary!$L$230:$L$266)+SUMIF(Summary!$A$281:$A$317,$A1902,Summary!$L$281:$L$317))-AM1902,0)</f>
        <v>0</v>
      </c>
      <c r="AO1902" s="688">
        <f>IFERROR($H1902/SUMIF($A:$A,$A1902,$H:$H)*SUMIF(Summary!$A$230:$A$266,$A1902,Summary!$Q$230:$Q$266),0)</f>
        <v>0</v>
      </c>
      <c r="AP1902" s="688">
        <f>IFERROR($H1902/SUMIF($A:$A,$A1902,$H:$H)*(SUMIF(Summary!$A$230:$A$266,$A1902,Summary!$L$230:$L$266)+SUMIF(Summary!$A$281:$A$317,$A1902,Summary!$L$281:$L$317))-AO1902,0)</f>
        <v>0</v>
      </c>
      <c r="AQ1902" s="306"/>
      <c r="AR1902" s="688">
        <f t="shared" ref="AR1902:AR1965" ca="1" si="452">AI1902+AN1902</f>
        <v>0</v>
      </c>
      <c r="AS1902" s="688">
        <f t="shared" ref="AS1902:AS1965" ca="1" si="453">AK1902+AP1902</f>
        <v>0</v>
      </c>
    </row>
    <row r="1903" spans="1:45" x14ac:dyDescent="0.2">
      <c r="A1903" s="423">
        <v>3652</v>
      </c>
      <c r="B1903" s="424">
        <v>1</v>
      </c>
      <c r="C1903" s="425" t="s">
        <v>308</v>
      </c>
      <c r="D1903" s="422">
        <f t="shared" si="439"/>
        <v>0</v>
      </c>
      <c r="E1903" s="422">
        <f t="shared" si="440"/>
        <v>0</v>
      </c>
      <c r="F1903" s="422">
        <f t="shared" si="441"/>
        <v>0</v>
      </c>
      <c r="G1903" s="422">
        <f t="shared" si="442"/>
        <v>0</v>
      </c>
      <c r="H1903" s="22">
        <f t="shared" si="443"/>
        <v>0</v>
      </c>
      <c r="I1903" s="116">
        <v>0</v>
      </c>
      <c r="J1903" s="116">
        <v>0</v>
      </c>
      <c r="K1903" s="116">
        <v>0</v>
      </c>
      <c r="L1903" s="116">
        <v>0</v>
      </c>
      <c r="M1903" s="22">
        <f t="shared" si="444"/>
        <v>0</v>
      </c>
      <c r="N1903" s="116">
        <v>0</v>
      </c>
      <c r="O1903" s="116">
        <v>0</v>
      </c>
      <c r="P1903" s="116">
        <v>0</v>
      </c>
      <c r="Q1903" s="116">
        <v>0</v>
      </c>
      <c r="R1903" s="22">
        <f t="shared" si="445"/>
        <v>0</v>
      </c>
      <c r="S1903" s="116">
        <v>0</v>
      </c>
      <c r="T1903" s="116">
        <v>0</v>
      </c>
      <c r="U1903" s="116">
        <v>0</v>
      </c>
      <c r="V1903" s="116">
        <v>0</v>
      </c>
      <c r="W1903" s="22">
        <f t="shared" si="446"/>
        <v>0</v>
      </c>
      <c r="X1903" s="22">
        <f t="shared" si="447"/>
        <v>0</v>
      </c>
      <c r="Y1903" s="22">
        <f ca="1">OFFSET('Cost Study'!$B$7,'Operations Support'!$C1903,'Operations Support'!$B1903)*$H1903</f>
        <v>0</v>
      </c>
      <c r="Z1903" s="23">
        <f ca="1">Y1903*'Cost Study'!$B$31</f>
        <v>0</v>
      </c>
      <c r="AA1903" s="23">
        <f ca="1">IF(A1903=10298,1.51,1)*IF($B1903&lt;3,$D1903*'Cost Study'!$B$32*OFFSET('Cost Study'!$B$7,'Operations Support'!$C1903,'Operations Support'!$B1903),0)</f>
        <v>0</v>
      </c>
      <c r="AB1903" s="24">
        <f ca="1">AA1903*'Cost Study'!$B$31</f>
        <v>0</v>
      </c>
      <c r="AC1903" s="23">
        <f ca="1">Y1903*'Cost Study'!$B$31</f>
        <v>0</v>
      </c>
      <c r="AD1903" s="24">
        <f ca="1">AA1903*'Cost Study'!$B$31</f>
        <v>0</v>
      </c>
      <c r="AE1903" s="377">
        <f t="shared" ca="1" si="448"/>
        <v>0</v>
      </c>
      <c r="AF1903" s="377">
        <f t="shared" ca="1" si="449"/>
        <v>0</v>
      </c>
      <c r="AH1903" s="688">
        <f>IFERROR($H1903/SUMIF($A:$A,$A1903,$H:$H)*SUMIF(Summary!$A$110:$A$186,$A1903,Summary!$P$110:$P$186),0)</f>
        <v>0</v>
      </c>
      <c r="AI1903" s="689">
        <f t="shared" ca="1" si="450"/>
        <v>0</v>
      </c>
      <c r="AJ1903" s="688">
        <f>IFERROR(H1903/SUMIF(A:A,A1903,H:H)*SUMIF(Summary!$A$110:$A$186,'Operations Support'!A1903,Summary!$Q$110:$Q$186),0)</f>
        <v>0</v>
      </c>
      <c r="AK1903" s="688">
        <f t="shared" ca="1" si="451"/>
        <v>0</v>
      </c>
      <c r="AM1903" s="688">
        <f>IFERROR($H1903/SUMIF($A:$A,$A1903,$H:$H)*SUMIF(Summary!$A$230:$A$266,$A1903,Summary!$P$230:$P$266),0)</f>
        <v>0</v>
      </c>
      <c r="AN1903" s="688">
        <f>IFERROR($H1903/SUMIF($A:$A,$A1903,$H:$H)*(SUMIF(Summary!$A$230:$A$266,$A1903,Summary!$L$230:$L$266)+SUMIF(Summary!$A$281:$A$317,$A1903,Summary!$L$281:$L$317))-AM1903,0)</f>
        <v>0</v>
      </c>
      <c r="AO1903" s="688">
        <f>IFERROR($H1903/SUMIF($A:$A,$A1903,$H:$H)*SUMIF(Summary!$A$230:$A$266,$A1903,Summary!$Q$230:$Q$266),0)</f>
        <v>0</v>
      </c>
      <c r="AP1903" s="688">
        <f>IFERROR($H1903/SUMIF($A:$A,$A1903,$H:$H)*(SUMIF(Summary!$A$230:$A$266,$A1903,Summary!$L$230:$L$266)+SUMIF(Summary!$A$281:$A$317,$A1903,Summary!$L$281:$L$317))-AO1903,0)</f>
        <v>0</v>
      </c>
      <c r="AQ1903" s="306"/>
      <c r="AR1903" s="688">
        <f t="shared" ca="1" si="452"/>
        <v>0</v>
      </c>
      <c r="AS1903" s="688">
        <f t="shared" ca="1" si="453"/>
        <v>0</v>
      </c>
    </row>
    <row r="1904" spans="1:45" x14ac:dyDescent="0.2">
      <c r="A1904" s="423">
        <v>3652</v>
      </c>
      <c r="B1904" s="424">
        <v>1</v>
      </c>
      <c r="C1904" s="425" t="s">
        <v>309</v>
      </c>
      <c r="D1904" s="422">
        <f t="shared" si="439"/>
        <v>0</v>
      </c>
      <c r="E1904" s="422">
        <f t="shared" si="440"/>
        <v>0</v>
      </c>
      <c r="F1904" s="422">
        <f t="shared" si="441"/>
        <v>0</v>
      </c>
      <c r="G1904" s="422">
        <f t="shared" si="442"/>
        <v>0</v>
      </c>
      <c r="H1904" s="22">
        <f t="shared" si="443"/>
        <v>0</v>
      </c>
      <c r="I1904" s="116">
        <v>0</v>
      </c>
      <c r="J1904" s="116">
        <v>0</v>
      </c>
      <c r="K1904" s="116">
        <v>0</v>
      </c>
      <c r="L1904" s="116">
        <v>0</v>
      </c>
      <c r="M1904" s="22">
        <f t="shared" si="444"/>
        <v>0</v>
      </c>
      <c r="N1904" s="116">
        <v>0</v>
      </c>
      <c r="O1904" s="116">
        <v>0</v>
      </c>
      <c r="P1904" s="116">
        <v>0</v>
      </c>
      <c r="Q1904" s="116">
        <v>0</v>
      </c>
      <c r="R1904" s="22">
        <f t="shared" si="445"/>
        <v>0</v>
      </c>
      <c r="S1904" s="116">
        <v>0</v>
      </c>
      <c r="T1904" s="116">
        <v>0</v>
      </c>
      <c r="U1904" s="116">
        <v>0</v>
      </c>
      <c r="V1904" s="116">
        <v>0</v>
      </c>
      <c r="W1904" s="22">
        <f t="shared" si="446"/>
        <v>0</v>
      </c>
      <c r="X1904" s="22">
        <f t="shared" si="447"/>
        <v>0</v>
      </c>
      <c r="Y1904" s="22">
        <f ca="1">OFFSET('Cost Study'!$B$7,'Operations Support'!$C1904,'Operations Support'!$B1904)*$H1904</f>
        <v>0</v>
      </c>
      <c r="Z1904" s="23">
        <f ca="1">Y1904*'Cost Study'!$B$31</f>
        <v>0</v>
      </c>
      <c r="AA1904" s="23">
        <f ca="1">IF(A1904=10298,1.51,1)*IF($B1904&lt;3,$D1904*'Cost Study'!$B$32*OFFSET('Cost Study'!$B$7,'Operations Support'!$C1904,'Operations Support'!$B1904),0)</f>
        <v>0</v>
      </c>
      <c r="AB1904" s="24">
        <f ca="1">AA1904*'Cost Study'!$B$31</f>
        <v>0</v>
      </c>
      <c r="AC1904" s="23">
        <f ca="1">Y1904*'Cost Study'!$B$31</f>
        <v>0</v>
      </c>
      <c r="AD1904" s="24">
        <f ca="1">AA1904*'Cost Study'!$B$31</f>
        <v>0</v>
      </c>
      <c r="AE1904" s="377">
        <f t="shared" ca="1" si="448"/>
        <v>0</v>
      </c>
      <c r="AF1904" s="377">
        <f t="shared" ca="1" si="449"/>
        <v>0</v>
      </c>
      <c r="AH1904" s="688">
        <f>IFERROR($H1904/SUMIF($A:$A,$A1904,$H:$H)*SUMIF(Summary!$A$110:$A$186,$A1904,Summary!$P$110:$P$186),0)</f>
        <v>0</v>
      </c>
      <c r="AI1904" s="689">
        <f t="shared" ca="1" si="450"/>
        <v>0</v>
      </c>
      <c r="AJ1904" s="688">
        <f>IFERROR(H1904/SUMIF(A:A,A1904,H:H)*SUMIF(Summary!$A$110:$A$186,'Operations Support'!A1904,Summary!$Q$110:$Q$186),0)</f>
        <v>0</v>
      </c>
      <c r="AK1904" s="688">
        <f t="shared" ca="1" si="451"/>
        <v>0</v>
      </c>
      <c r="AM1904" s="688">
        <f>IFERROR($H1904/SUMIF($A:$A,$A1904,$H:$H)*SUMIF(Summary!$A$230:$A$266,$A1904,Summary!$P$230:$P$266),0)</f>
        <v>0</v>
      </c>
      <c r="AN1904" s="688">
        <f>IFERROR($H1904/SUMIF($A:$A,$A1904,$H:$H)*(SUMIF(Summary!$A$230:$A$266,$A1904,Summary!$L$230:$L$266)+SUMIF(Summary!$A$281:$A$317,$A1904,Summary!$L$281:$L$317))-AM1904,0)</f>
        <v>0</v>
      </c>
      <c r="AO1904" s="688">
        <f>IFERROR($H1904/SUMIF($A:$A,$A1904,$H:$H)*SUMIF(Summary!$A$230:$A$266,$A1904,Summary!$Q$230:$Q$266),0)</f>
        <v>0</v>
      </c>
      <c r="AP1904" s="688">
        <f>IFERROR($H1904/SUMIF($A:$A,$A1904,$H:$H)*(SUMIF(Summary!$A$230:$A$266,$A1904,Summary!$L$230:$L$266)+SUMIF(Summary!$A$281:$A$317,$A1904,Summary!$L$281:$L$317))-AO1904,0)</f>
        <v>0</v>
      </c>
      <c r="AQ1904" s="306"/>
      <c r="AR1904" s="688">
        <f t="shared" ca="1" si="452"/>
        <v>0</v>
      </c>
      <c r="AS1904" s="688">
        <f t="shared" ca="1" si="453"/>
        <v>0</v>
      </c>
    </row>
    <row r="1905" spans="1:45" x14ac:dyDescent="0.2">
      <c r="A1905" s="423">
        <v>3652</v>
      </c>
      <c r="B1905" s="424">
        <v>1</v>
      </c>
      <c r="C1905" s="425" t="s">
        <v>310</v>
      </c>
      <c r="D1905" s="422">
        <f t="shared" si="439"/>
        <v>0</v>
      </c>
      <c r="E1905" s="422">
        <f t="shared" si="440"/>
        <v>0</v>
      </c>
      <c r="F1905" s="422">
        <f t="shared" si="441"/>
        <v>0</v>
      </c>
      <c r="G1905" s="422">
        <f t="shared" si="442"/>
        <v>0</v>
      </c>
      <c r="H1905" s="22">
        <f t="shared" si="443"/>
        <v>0</v>
      </c>
      <c r="I1905" s="116">
        <v>0</v>
      </c>
      <c r="J1905" s="116">
        <v>0</v>
      </c>
      <c r="K1905" s="116">
        <v>0</v>
      </c>
      <c r="L1905" s="116">
        <v>0</v>
      </c>
      <c r="M1905" s="22">
        <f t="shared" si="444"/>
        <v>0</v>
      </c>
      <c r="N1905" s="116">
        <v>0</v>
      </c>
      <c r="O1905" s="116">
        <v>0</v>
      </c>
      <c r="P1905" s="116">
        <v>0</v>
      </c>
      <c r="Q1905" s="116">
        <v>0</v>
      </c>
      <c r="R1905" s="22">
        <f t="shared" si="445"/>
        <v>0</v>
      </c>
      <c r="S1905" s="116">
        <v>0</v>
      </c>
      <c r="T1905" s="116">
        <v>0</v>
      </c>
      <c r="U1905" s="116">
        <v>0</v>
      </c>
      <c r="V1905" s="116">
        <v>0</v>
      </c>
      <c r="W1905" s="22">
        <f t="shared" si="446"/>
        <v>0</v>
      </c>
      <c r="X1905" s="22">
        <f t="shared" si="447"/>
        <v>0</v>
      </c>
      <c r="Y1905" s="22">
        <f ca="1">OFFSET('Cost Study'!$B$7,'Operations Support'!$C1905,'Operations Support'!$B1905)*$H1905</f>
        <v>0</v>
      </c>
      <c r="Z1905" s="23">
        <f ca="1">Y1905*'Cost Study'!$B$31</f>
        <v>0</v>
      </c>
      <c r="AA1905" s="23">
        <f ca="1">IF(A1905=10298,1.51,1)*IF($B1905&lt;3,$D1905*'Cost Study'!$B$32*OFFSET('Cost Study'!$B$7,'Operations Support'!$C1905,'Operations Support'!$B1905),0)</f>
        <v>0</v>
      </c>
      <c r="AB1905" s="24">
        <f ca="1">AA1905*'Cost Study'!$B$31</f>
        <v>0</v>
      </c>
      <c r="AC1905" s="23">
        <f ca="1">Y1905*'Cost Study'!$B$31</f>
        <v>0</v>
      </c>
      <c r="AD1905" s="24">
        <f ca="1">AA1905*'Cost Study'!$B$31</f>
        <v>0</v>
      </c>
      <c r="AE1905" s="377">
        <f t="shared" ca="1" si="448"/>
        <v>0</v>
      </c>
      <c r="AF1905" s="377">
        <f t="shared" ca="1" si="449"/>
        <v>0</v>
      </c>
      <c r="AH1905" s="688">
        <f>IFERROR($H1905/SUMIF($A:$A,$A1905,$H:$H)*SUMIF(Summary!$A$110:$A$186,$A1905,Summary!$P$110:$P$186),0)</f>
        <v>0</v>
      </c>
      <c r="AI1905" s="689">
        <f t="shared" ca="1" si="450"/>
        <v>0</v>
      </c>
      <c r="AJ1905" s="688">
        <f>IFERROR(H1905/SUMIF(A:A,A1905,H:H)*SUMIF(Summary!$A$110:$A$186,'Operations Support'!A1905,Summary!$Q$110:$Q$186),0)</f>
        <v>0</v>
      </c>
      <c r="AK1905" s="688">
        <f t="shared" ca="1" si="451"/>
        <v>0</v>
      </c>
      <c r="AM1905" s="688">
        <f>IFERROR($H1905/SUMIF($A:$A,$A1905,$H:$H)*SUMIF(Summary!$A$230:$A$266,$A1905,Summary!$P$230:$P$266),0)</f>
        <v>0</v>
      </c>
      <c r="AN1905" s="688">
        <f>IFERROR($H1905/SUMIF($A:$A,$A1905,$H:$H)*(SUMIF(Summary!$A$230:$A$266,$A1905,Summary!$L$230:$L$266)+SUMIF(Summary!$A$281:$A$317,$A1905,Summary!$L$281:$L$317))-AM1905,0)</f>
        <v>0</v>
      </c>
      <c r="AO1905" s="688">
        <f>IFERROR($H1905/SUMIF($A:$A,$A1905,$H:$H)*SUMIF(Summary!$A$230:$A$266,$A1905,Summary!$Q$230:$Q$266),0)</f>
        <v>0</v>
      </c>
      <c r="AP1905" s="688">
        <f>IFERROR($H1905/SUMIF($A:$A,$A1905,$H:$H)*(SUMIF(Summary!$A$230:$A$266,$A1905,Summary!$L$230:$L$266)+SUMIF(Summary!$A$281:$A$317,$A1905,Summary!$L$281:$L$317))-AO1905,0)</f>
        <v>0</v>
      </c>
      <c r="AQ1905" s="306"/>
      <c r="AR1905" s="688">
        <f t="shared" ca="1" si="452"/>
        <v>0</v>
      </c>
      <c r="AS1905" s="688">
        <f t="shared" ca="1" si="453"/>
        <v>0</v>
      </c>
    </row>
    <row r="1906" spans="1:45" x14ac:dyDescent="0.2">
      <c r="A1906" s="423">
        <v>3652</v>
      </c>
      <c r="B1906" s="424">
        <v>1</v>
      </c>
      <c r="C1906" s="425" t="s">
        <v>311</v>
      </c>
      <c r="D1906" s="422">
        <f t="shared" si="439"/>
        <v>0</v>
      </c>
      <c r="E1906" s="422">
        <f t="shared" si="440"/>
        <v>342</v>
      </c>
      <c r="F1906" s="422">
        <f t="shared" si="441"/>
        <v>1227</v>
      </c>
      <c r="G1906" s="422">
        <f t="shared" si="442"/>
        <v>0</v>
      </c>
      <c r="H1906" s="22">
        <f t="shared" si="443"/>
        <v>1569</v>
      </c>
      <c r="I1906" s="116">
        <v>0</v>
      </c>
      <c r="J1906" s="116">
        <v>174</v>
      </c>
      <c r="K1906" s="116">
        <v>507</v>
      </c>
      <c r="L1906" s="116">
        <v>0</v>
      </c>
      <c r="M1906" s="22">
        <f t="shared" si="444"/>
        <v>681</v>
      </c>
      <c r="N1906" s="116">
        <v>0</v>
      </c>
      <c r="O1906" s="116">
        <v>168</v>
      </c>
      <c r="P1906" s="116">
        <v>513</v>
      </c>
      <c r="Q1906" s="116">
        <v>0</v>
      </c>
      <c r="R1906" s="22">
        <f t="shared" si="445"/>
        <v>681</v>
      </c>
      <c r="S1906" s="116">
        <v>0</v>
      </c>
      <c r="T1906" s="116">
        <v>0</v>
      </c>
      <c r="U1906" s="116">
        <v>207</v>
      </c>
      <c r="V1906" s="116">
        <v>0</v>
      </c>
      <c r="W1906" s="22">
        <f t="shared" si="446"/>
        <v>207</v>
      </c>
      <c r="X1906" s="22">
        <f t="shared" si="447"/>
        <v>52.3</v>
      </c>
      <c r="Y1906" s="22">
        <f ca="1">OFFSET('Cost Study'!$B$7,'Operations Support'!$C1906,'Operations Support'!$B1906)*$H1906</f>
        <v>1914.18</v>
      </c>
      <c r="Z1906" s="23">
        <f ca="1">Y1906*'Cost Study'!$B$31</f>
        <v>106910.64721741034</v>
      </c>
      <c r="AA1906" s="23">
        <f ca="1">IF(A1906=10298,1.51,1)*IF($B1906&lt;3,$D1906*'Cost Study'!$B$32*OFFSET('Cost Study'!$B$7,'Operations Support'!$C1906,'Operations Support'!$B1906),0)</f>
        <v>0</v>
      </c>
      <c r="AB1906" s="24">
        <f ca="1">AA1906*'Cost Study'!$B$31</f>
        <v>0</v>
      </c>
      <c r="AC1906" s="23">
        <f ca="1">Y1906*'Cost Study'!$B$31</f>
        <v>106910.64721741034</v>
      </c>
      <c r="AD1906" s="24">
        <f ca="1">AA1906*'Cost Study'!$B$31</f>
        <v>0</v>
      </c>
      <c r="AE1906" s="377">
        <f t="shared" ca="1" si="448"/>
        <v>106910.64721741034</v>
      </c>
      <c r="AF1906" s="377">
        <f t="shared" ca="1" si="449"/>
        <v>106910.64721741034</v>
      </c>
      <c r="AH1906" s="688">
        <f>IFERROR($H1906/SUMIF($A:$A,$A1906,$H:$H)*SUMIF(Summary!$A$110:$A$186,$A1906,Summary!$P$110:$P$186),0)</f>
        <v>59561.15803126221</v>
      </c>
      <c r="AI1906" s="689">
        <f t="shared" ca="1" si="450"/>
        <v>47349.48918614813</v>
      </c>
      <c r="AJ1906" s="688">
        <f>IFERROR(H1906/SUMIF(A:A,A1906,H:H)*SUMIF(Summary!$A$110:$A$186,'Operations Support'!A1906,Summary!$Q$110:$Q$186),0)</f>
        <v>59939.615531650328</v>
      </c>
      <c r="AK1906" s="688">
        <f t="shared" ca="1" si="451"/>
        <v>46971.031685760012</v>
      </c>
      <c r="AM1906" s="688">
        <f>IFERROR($H1906/SUMIF($A:$A,$A1906,$H:$H)*SUMIF(Summary!$A$230:$A$266,$A1906,Summary!$P$230:$P$266),0)</f>
        <v>11269.054307434248</v>
      </c>
      <c r="AN1906" s="688">
        <f>IFERROR($H1906/SUMIF($A:$A,$A1906,$H:$H)*(SUMIF(Summary!$A$230:$A$266,$A1906,Summary!$L$230:$L$266)+SUMIF(Summary!$A$281:$A$317,$A1906,Summary!$L$281:$L$317))-AM1906,0)</f>
        <v>28206.82404901211</v>
      </c>
      <c r="AO1906" s="688">
        <f>IFERROR($H1906/SUMIF($A:$A,$A1906,$H:$H)*SUMIF(Summary!$A$230:$A$266,$A1906,Summary!$Q$230:$Q$266),0)</f>
        <v>11340.658995219048</v>
      </c>
      <c r="AP1906" s="688">
        <f>IFERROR($H1906/SUMIF($A:$A,$A1906,$H:$H)*(SUMIF(Summary!$A$230:$A$266,$A1906,Summary!$L$230:$L$266)+SUMIF(Summary!$A$281:$A$317,$A1906,Summary!$L$281:$L$317))-AO1906,0)</f>
        <v>28135.219361227311</v>
      </c>
      <c r="AQ1906" s="306"/>
      <c r="AR1906" s="688">
        <f t="shared" ca="1" si="452"/>
        <v>75556.31323516024</v>
      </c>
      <c r="AS1906" s="688">
        <f t="shared" ca="1" si="453"/>
        <v>75106.251046987323</v>
      </c>
    </row>
    <row r="1907" spans="1:45" x14ac:dyDescent="0.2">
      <c r="A1907" s="423">
        <v>3652</v>
      </c>
      <c r="B1907" s="424">
        <v>1</v>
      </c>
      <c r="C1907" s="425" t="s">
        <v>312</v>
      </c>
      <c r="D1907" s="422">
        <f t="shared" si="439"/>
        <v>0</v>
      </c>
      <c r="E1907" s="422">
        <f t="shared" si="440"/>
        <v>0</v>
      </c>
      <c r="F1907" s="422">
        <f t="shared" si="441"/>
        <v>115</v>
      </c>
      <c r="G1907" s="422">
        <f t="shared" si="442"/>
        <v>0</v>
      </c>
      <c r="H1907" s="22">
        <f t="shared" si="443"/>
        <v>115</v>
      </c>
      <c r="I1907" s="116">
        <v>0</v>
      </c>
      <c r="J1907" s="116">
        <v>0</v>
      </c>
      <c r="K1907" s="116">
        <v>58</v>
      </c>
      <c r="L1907" s="116">
        <v>0</v>
      </c>
      <c r="M1907" s="22">
        <f t="shared" si="444"/>
        <v>58</v>
      </c>
      <c r="N1907" s="116">
        <v>0</v>
      </c>
      <c r="O1907" s="116">
        <v>0</v>
      </c>
      <c r="P1907" s="116">
        <v>57</v>
      </c>
      <c r="Q1907" s="116">
        <v>0</v>
      </c>
      <c r="R1907" s="22">
        <f t="shared" si="445"/>
        <v>57</v>
      </c>
      <c r="S1907" s="116">
        <v>0</v>
      </c>
      <c r="T1907" s="116">
        <v>0</v>
      </c>
      <c r="U1907" s="116">
        <v>0</v>
      </c>
      <c r="V1907" s="116">
        <v>0</v>
      </c>
      <c r="W1907" s="22">
        <f t="shared" si="446"/>
        <v>0</v>
      </c>
      <c r="X1907" s="22">
        <f t="shared" si="447"/>
        <v>3.8333333333333335</v>
      </c>
      <c r="Y1907" s="22">
        <f ca="1">OFFSET('Cost Study'!$B$7,'Operations Support'!$C1907,'Operations Support'!$B1907)*$H1907</f>
        <v>158.69999999999999</v>
      </c>
      <c r="Z1907" s="23">
        <f ca="1">Y1907*'Cost Study'!$B$31</f>
        <v>8863.7012785647221</v>
      </c>
      <c r="AA1907" s="23">
        <f ca="1">IF(A1907=10298,1.51,1)*IF($B1907&lt;3,$D1907*'Cost Study'!$B$32*OFFSET('Cost Study'!$B$7,'Operations Support'!$C1907,'Operations Support'!$B1907),0)</f>
        <v>0</v>
      </c>
      <c r="AB1907" s="24">
        <f ca="1">AA1907*'Cost Study'!$B$31</f>
        <v>0</v>
      </c>
      <c r="AC1907" s="23">
        <f ca="1">Y1907*'Cost Study'!$B$31</f>
        <v>8863.7012785647221</v>
      </c>
      <c r="AD1907" s="24">
        <f ca="1">AA1907*'Cost Study'!$B$31</f>
        <v>0</v>
      </c>
      <c r="AE1907" s="377">
        <f t="shared" ca="1" si="448"/>
        <v>8863.7012785647221</v>
      </c>
      <c r="AF1907" s="377">
        <f t="shared" ca="1" si="449"/>
        <v>8863.7012785647221</v>
      </c>
      <c r="AH1907" s="688">
        <f>IFERROR($H1907/SUMIF($A:$A,$A1907,$H:$H)*SUMIF(Summary!$A$110:$A$186,$A1907,Summary!$P$110:$P$186),0)</f>
        <v>4365.5405822786197</v>
      </c>
      <c r="AI1907" s="689">
        <f t="shared" ca="1" si="450"/>
        <v>4498.1606962861024</v>
      </c>
      <c r="AJ1907" s="688">
        <f>IFERROR(H1907/SUMIF(A:A,A1907,H:H)*SUMIF(Summary!$A$110:$A$186,'Operations Support'!A1907,Summary!$Q$110:$Q$186),0)</f>
        <v>4393.2796597449251</v>
      </c>
      <c r="AK1907" s="688">
        <f t="shared" ca="1" si="451"/>
        <v>4470.421618819797</v>
      </c>
      <c r="AM1907" s="688">
        <f>IFERROR($H1907/SUMIF($A:$A,$A1907,$H:$H)*SUMIF(Summary!$A$230:$A$266,$A1907,Summary!$P$230:$P$266),0)</f>
        <v>825.96637689925967</v>
      </c>
      <c r="AN1907" s="688">
        <f>IFERROR($H1907/SUMIF($A:$A,$A1907,$H:$H)*(SUMIF(Summary!$A$230:$A$266,$A1907,Summary!$L$230:$L$266)+SUMIF(Summary!$A$281:$A$317,$A1907,Summary!$L$281:$L$317))-AM1907,0)</f>
        <v>2067.4217754215379</v>
      </c>
      <c r="AO1907" s="688">
        <f>IFERROR($H1907/SUMIF($A:$A,$A1907,$H:$H)*SUMIF(Summary!$A$230:$A$266,$A1907,Summary!$Q$230:$Q$266),0)</f>
        <v>831.21464910783334</v>
      </c>
      <c r="AP1907" s="688">
        <f>IFERROR($H1907/SUMIF($A:$A,$A1907,$H:$H)*(SUMIF(Summary!$A$230:$A$266,$A1907,Summary!$L$230:$L$266)+SUMIF(Summary!$A$281:$A$317,$A1907,Summary!$L$281:$L$317))-AO1907,0)</f>
        <v>2062.1735032129641</v>
      </c>
      <c r="AQ1907" s="306"/>
      <c r="AR1907" s="688">
        <f t="shared" ca="1" si="452"/>
        <v>6565.5824717076403</v>
      </c>
      <c r="AS1907" s="688">
        <f t="shared" ca="1" si="453"/>
        <v>6532.5951220327606</v>
      </c>
    </row>
    <row r="1908" spans="1:45" x14ac:dyDescent="0.2">
      <c r="A1908" s="423">
        <v>3652</v>
      </c>
      <c r="B1908" s="424">
        <v>1</v>
      </c>
      <c r="C1908" s="425" t="s">
        <v>313</v>
      </c>
      <c r="D1908" s="422">
        <f t="shared" si="439"/>
        <v>1128</v>
      </c>
      <c r="E1908" s="422">
        <f t="shared" si="440"/>
        <v>1383</v>
      </c>
      <c r="F1908" s="422">
        <f t="shared" si="441"/>
        <v>21030</v>
      </c>
      <c r="G1908" s="422">
        <f t="shared" si="442"/>
        <v>0</v>
      </c>
      <c r="H1908" s="22">
        <f t="shared" si="443"/>
        <v>23541</v>
      </c>
      <c r="I1908" s="116">
        <v>393</v>
      </c>
      <c r="J1908" s="116">
        <v>1383</v>
      </c>
      <c r="K1908" s="116">
        <v>7038</v>
      </c>
      <c r="L1908" s="116">
        <v>0</v>
      </c>
      <c r="M1908" s="22">
        <f t="shared" si="444"/>
        <v>8814</v>
      </c>
      <c r="N1908" s="116">
        <v>690</v>
      </c>
      <c r="O1908" s="116">
        <v>0</v>
      </c>
      <c r="P1908" s="116">
        <v>10989</v>
      </c>
      <c r="Q1908" s="116">
        <v>0</v>
      </c>
      <c r="R1908" s="22">
        <f t="shared" si="445"/>
        <v>11679</v>
      </c>
      <c r="S1908" s="116">
        <v>45</v>
      </c>
      <c r="T1908" s="116">
        <v>0</v>
      </c>
      <c r="U1908" s="116">
        <v>3003</v>
      </c>
      <c r="V1908" s="116">
        <v>0</v>
      </c>
      <c r="W1908" s="22">
        <f t="shared" si="446"/>
        <v>3048</v>
      </c>
      <c r="X1908" s="22">
        <f t="shared" si="447"/>
        <v>784.7</v>
      </c>
      <c r="Y1908" s="22">
        <f ca="1">OFFSET('Cost Study'!$B$7,'Operations Support'!$C1908,'Operations Support'!$B1908)*$H1908</f>
        <v>22834.77</v>
      </c>
      <c r="Z1908" s="23">
        <f ca="1">Y1908*'Cost Study'!$B$31</f>
        <v>1275365.9738168328</v>
      </c>
      <c r="AA1908" s="23">
        <f ca="1">IF(A1908=10298,1.51,1)*IF($B1908&lt;3,$D1908*'Cost Study'!$B$32*OFFSET('Cost Study'!$B$7,'Operations Support'!$C1908,'Operations Support'!$B1908),0)</f>
        <v>109.41600000000001</v>
      </c>
      <c r="AB1908" s="24">
        <f ca="1">AA1908*'Cost Study'!$B$31</f>
        <v>6111.0947643064765</v>
      </c>
      <c r="AC1908" s="23">
        <f ca="1">Y1908*'Cost Study'!$B$31</f>
        <v>1275365.9738168328</v>
      </c>
      <c r="AD1908" s="24">
        <f ca="1">AA1908*'Cost Study'!$B$31</f>
        <v>6111.0947643064765</v>
      </c>
      <c r="AE1908" s="377">
        <f t="shared" ca="1" si="448"/>
        <v>1281477.0685811392</v>
      </c>
      <c r="AF1908" s="377">
        <f t="shared" ca="1" si="449"/>
        <v>1281477.0685811392</v>
      </c>
      <c r="AH1908" s="688">
        <f>IFERROR($H1908/SUMIF($A:$A,$A1908,$H:$H)*SUMIF(Summary!$A$110:$A$186,$A1908,Summary!$P$110:$P$186),0)</f>
        <v>893645.13780366071</v>
      </c>
      <c r="AI1908" s="689">
        <f t="shared" ca="1" si="450"/>
        <v>387831.9307774785</v>
      </c>
      <c r="AJ1908" s="688">
        <f>IFERROR(H1908/SUMIF(A:A,A1908,H:H)*SUMIF(Summary!$A$110:$A$186,'Operations Support'!A1908,Summary!$Q$110:$Q$186),0)</f>
        <v>899323.44756569818</v>
      </c>
      <c r="AK1908" s="688">
        <f t="shared" ca="1" si="451"/>
        <v>382153.62101544102</v>
      </c>
      <c r="AM1908" s="688">
        <f>IFERROR($H1908/SUMIF($A:$A,$A1908,$H:$H)*SUMIF(Summary!$A$230:$A$266,$A1908,Summary!$P$230:$P$266),0)</f>
        <v>169078.90850943889</v>
      </c>
      <c r="AN1908" s="688">
        <f>IFERROR($H1908/SUMIF($A:$A,$A1908,$H:$H)*(SUMIF(Summary!$A$230:$A$266,$A1908,Summary!$L$230:$L$266)+SUMIF(Summary!$A$281:$A$317,$A1908,Summary!$L$281:$L$317))-AM1908,0)</f>
        <v>423210.22621911671</v>
      </c>
      <c r="AO1908" s="688">
        <f>IFERROR($H1908/SUMIF($A:$A,$A1908,$H:$H)*SUMIF(Summary!$A$230:$A$266,$A1908,Summary!$Q$230:$Q$266),0)</f>
        <v>170153.25264910873</v>
      </c>
      <c r="AP1908" s="688">
        <f>IFERROR($H1908/SUMIF($A:$A,$A1908,$H:$H)*(SUMIF(Summary!$A$230:$A$266,$A1908,Summary!$L$230:$L$266)+SUMIF(Summary!$A$281:$A$317,$A1908,Summary!$L$281:$L$317))-AO1908,0)</f>
        <v>422135.8820794468</v>
      </c>
      <c r="AQ1908" s="306"/>
      <c r="AR1908" s="688">
        <f t="shared" ca="1" si="452"/>
        <v>811042.15699659521</v>
      </c>
      <c r="AS1908" s="688">
        <f t="shared" ca="1" si="453"/>
        <v>804289.50309488783</v>
      </c>
    </row>
    <row r="1909" spans="1:45" x14ac:dyDescent="0.2">
      <c r="A1909" s="423">
        <v>3652</v>
      </c>
      <c r="B1909" s="424">
        <v>1</v>
      </c>
      <c r="C1909" s="425" t="s">
        <v>314</v>
      </c>
      <c r="D1909" s="422">
        <f t="shared" si="439"/>
        <v>0</v>
      </c>
      <c r="E1909" s="422">
        <f t="shared" si="440"/>
        <v>0</v>
      </c>
      <c r="F1909" s="422">
        <f t="shared" si="441"/>
        <v>0</v>
      </c>
      <c r="G1909" s="422">
        <f t="shared" si="442"/>
        <v>0</v>
      </c>
      <c r="H1909" s="22">
        <f t="shared" si="443"/>
        <v>0</v>
      </c>
      <c r="I1909" s="116">
        <v>0</v>
      </c>
      <c r="J1909" s="116">
        <v>0</v>
      </c>
      <c r="K1909" s="116">
        <v>0</v>
      </c>
      <c r="L1909" s="116">
        <v>0</v>
      </c>
      <c r="M1909" s="22">
        <f t="shared" si="444"/>
        <v>0</v>
      </c>
      <c r="N1909" s="116">
        <v>0</v>
      </c>
      <c r="O1909" s="116">
        <v>0</v>
      </c>
      <c r="P1909" s="116">
        <v>0</v>
      </c>
      <c r="Q1909" s="116">
        <v>0</v>
      </c>
      <c r="R1909" s="22">
        <f t="shared" si="445"/>
        <v>0</v>
      </c>
      <c r="S1909" s="116">
        <v>0</v>
      </c>
      <c r="T1909" s="116">
        <v>0</v>
      </c>
      <c r="U1909" s="116">
        <v>0</v>
      </c>
      <c r="V1909" s="116">
        <v>0</v>
      </c>
      <c r="W1909" s="22">
        <f t="shared" si="446"/>
        <v>0</v>
      </c>
      <c r="X1909" s="22">
        <f t="shared" si="447"/>
        <v>0</v>
      </c>
      <c r="Y1909" s="22">
        <f ca="1">OFFSET('Cost Study'!$B$7,'Operations Support'!$C1909,'Operations Support'!$B1909)*$H1909</f>
        <v>0</v>
      </c>
      <c r="Z1909" s="23">
        <f ca="1">Y1909*'Cost Study'!$B$31</f>
        <v>0</v>
      </c>
      <c r="AA1909" s="23">
        <f ca="1">IF(A1909=10298,1.51,1)*IF($B1909&lt;3,$D1909*'Cost Study'!$B$32*OFFSET('Cost Study'!$B$7,'Operations Support'!$C1909,'Operations Support'!$B1909),0)</f>
        <v>0</v>
      </c>
      <c r="AB1909" s="24">
        <f ca="1">AA1909*'Cost Study'!$B$31</f>
        <v>0</v>
      </c>
      <c r="AC1909" s="23">
        <f ca="1">Y1909*'Cost Study'!$B$31</f>
        <v>0</v>
      </c>
      <c r="AD1909" s="24">
        <f ca="1">AA1909*'Cost Study'!$B$31</f>
        <v>0</v>
      </c>
      <c r="AE1909" s="377">
        <f t="shared" ca="1" si="448"/>
        <v>0</v>
      </c>
      <c r="AF1909" s="377">
        <f t="shared" ca="1" si="449"/>
        <v>0</v>
      </c>
      <c r="AH1909" s="688">
        <f>IFERROR($H1909/SUMIF($A:$A,$A1909,$H:$H)*SUMIF(Summary!$A$110:$A$186,$A1909,Summary!$P$110:$P$186),0)</f>
        <v>0</v>
      </c>
      <c r="AI1909" s="689">
        <f t="shared" ca="1" si="450"/>
        <v>0</v>
      </c>
      <c r="AJ1909" s="688">
        <f>IFERROR(H1909/SUMIF(A:A,A1909,H:H)*SUMIF(Summary!$A$110:$A$186,'Operations Support'!A1909,Summary!$Q$110:$Q$186),0)</f>
        <v>0</v>
      </c>
      <c r="AK1909" s="688">
        <f t="shared" ca="1" si="451"/>
        <v>0</v>
      </c>
      <c r="AM1909" s="688">
        <f>IFERROR($H1909/SUMIF($A:$A,$A1909,$H:$H)*SUMIF(Summary!$A$230:$A$266,$A1909,Summary!$P$230:$P$266),0)</f>
        <v>0</v>
      </c>
      <c r="AN1909" s="688">
        <f>IFERROR($H1909/SUMIF($A:$A,$A1909,$H:$H)*(SUMIF(Summary!$A$230:$A$266,$A1909,Summary!$L$230:$L$266)+SUMIF(Summary!$A$281:$A$317,$A1909,Summary!$L$281:$L$317))-AM1909,0)</f>
        <v>0</v>
      </c>
      <c r="AO1909" s="688">
        <f>IFERROR($H1909/SUMIF($A:$A,$A1909,$H:$H)*SUMIF(Summary!$A$230:$A$266,$A1909,Summary!$Q$230:$Q$266),0)</f>
        <v>0</v>
      </c>
      <c r="AP1909" s="688">
        <f>IFERROR($H1909/SUMIF($A:$A,$A1909,$H:$H)*(SUMIF(Summary!$A$230:$A$266,$A1909,Summary!$L$230:$L$266)+SUMIF(Summary!$A$281:$A$317,$A1909,Summary!$L$281:$L$317))-AO1909,0)</f>
        <v>0</v>
      </c>
      <c r="AQ1909" s="306"/>
      <c r="AR1909" s="688">
        <f t="shared" ca="1" si="452"/>
        <v>0</v>
      </c>
      <c r="AS1909" s="688">
        <f t="shared" ca="1" si="453"/>
        <v>0</v>
      </c>
    </row>
    <row r="1910" spans="1:45" x14ac:dyDescent="0.2">
      <c r="A1910" s="423">
        <v>3652</v>
      </c>
      <c r="B1910" s="424">
        <v>1</v>
      </c>
      <c r="C1910" s="425" t="s">
        <v>315</v>
      </c>
      <c r="D1910" s="422">
        <f t="shared" si="439"/>
        <v>9293</v>
      </c>
      <c r="E1910" s="422">
        <f t="shared" si="440"/>
        <v>4786</v>
      </c>
      <c r="F1910" s="422">
        <f t="shared" si="441"/>
        <v>36472</v>
      </c>
      <c r="G1910" s="422">
        <f t="shared" si="442"/>
        <v>0</v>
      </c>
      <c r="H1910" s="22">
        <f t="shared" si="443"/>
        <v>50551</v>
      </c>
      <c r="I1910" s="116">
        <v>4242</v>
      </c>
      <c r="J1910" s="116">
        <v>4615</v>
      </c>
      <c r="K1910" s="116">
        <v>12980</v>
      </c>
      <c r="L1910" s="116">
        <v>0</v>
      </c>
      <c r="M1910" s="22">
        <f t="shared" si="444"/>
        <v>21837</v>
      </c>
      <c r="N1910" s="116">
        <v>4991</v>
      </c>
      <c r="O1910" s="116">
        <v>159</v>
      </c>
      <c r="P1910" s="116">
        <v>21916</v>
      </c>
      <c r="Q1910" s="116">
        <v>0</v>
      </c>
      <c r="R1910" s="22">
        <f t="shared" si="445"/>
        <v>27066</v>
      </c>
      <c r="S1910" s="116">
        <v>60</v>
      </c>
      <c r="T1910" s="116">
        <v>12</v>
      </c>
      <c r="U1910" s="116">
        <v>1576</v>
      </c>
      <c r="V1910" s="116">
        <v>0</v>
      </c>
      <c r="W1910" s="22">
        <f t="shared" si="446"/>
        <v>1648</v>
      </c>
      <c r="X1910" s="22">
        <f t="shared" si="447"/>
        <v>1685.0333333333333</v>
      </c>
      <c r="Y1910" s="22">
        <f ca="1">OFFSET('Cost Study'!$B$7,'Operations Support'!$C1910,'Operations Support'!$B1910)*$H1910</f>
        <v>57122.63</v>
      </c>
      <c r="Z1910" s="23">
        <f ca="1">Y1910*'Cost Study'!$B$31</f>
        <v>3190409.1276999339</v>
      </c>
      <c r="AA1910" s="23">
        <f ca="1">IF(A1910=10298,1.51,1)*IF($B1910&lt;3,$D1910*'Cost Study'!$B$32*OFFSET('Cost Study'!$B$7,'Operations Support'!$C1910,'Operations Support'!$B1910),0)</f>
        <v>1050.1089999999999</v>
      </c>
      <c r="AB1910" s="24">
        <f ca="1">AA1910*'Cost Study'!$B$31</f>
        <v>58650.614278086461</v>
      </c>
      <c r="AC1910" s="23">
        <f ca="1">Y1910*'Cost Study'!$B$31</f>
        <v>3190409.1276999339</v>
      </c>
      <c r="AD1910" s="24">
        <f ca="1">AA1910*'Cost Study'!$B$31</f>
        <v>58650.614278086461</v>
      </c>
      <c r="AE1910" s="377">
        <f t="shared" ca="1" si="448"/>
        <v>3249059.7419780204</v>
      </c>
      <c r="AF1910" s="377">
        <f t="shared" ca="1" si="449"/>
        <v>3249059.7419780204</v>
      </c>
      <c r="AH1910" s="688">
        <f>IFERROR($H1910/SUMIF($A:$A,$A1910,$H:$H)*SUMIF(Summary!$A$110:$A$186,$A1910,Summary!$P$110:$P$186),0)</f>
        <v>1918977.7563023171</v>
      </c>
      <c r="AI1910" s="689">
        <f t="shared" ca="1" si="450"/>
        <v>1330081.9856757033</v>
      </c>
      <c r="AJ1910" s="688">
        <f>IFERROR(H1910/SUMIF(A:A,A1910,H:H)*SUMIF(Summary!$A$110:$A$186,'Operations Support'!A1910,Summary!$Q$110:$Q$186),0)</f>
        <v>1931171.1311283975</v>
      </c>
      <c r="AK1910" s="688">
        <f t="shared" ca="1" si="451"/>
        <v>1317888.6108496229</v>
      </c>
      <c r="AM1910" s="688">
        <f>IFERROR($H1910/SUMIF($A:$A,$A1910,$H:$H)*SUMIF(Summary!$A$230:$A$266,$A1910,Summary!$P$230:$P$266),0)</f>
        <v>363073.27233595197</v>
      </c>
      <c r="AN1910" s="688">
        <f>IFERROR($H1910/SUMIF($A:$A,$A1910,$H:$H)*(SUMIF(Summary!$A$230:$A$266,$A1910,Summary!$L$230:$L$266)+SUMIF(Summary!$A$281:$A$317,$A1910,Summary!$L$281:$L$317))-AM1910,0)</f>
        <v>908784.6797333404</v>
      </c>
      <c r="AO1910" s="688">
        <f>IFERROR($H1910/SUMIF($A:$A,$A1910,$H:$H)*SUMIF(Summary!$A$230:$A$266,$A1910,Summary!$Q$230:$Q$266),0)</f>
        <v>365380.275887392</v>
      </c>
      <c r="AP1910" s="688">
        <f>IFERROR($H1910/SUMIF($A:$A,$A1910,$H:$H)*(SUMIF(Summary!$A$230:$A$266,$A1910,Summary!$L$230:$L$266)+SUMIF(Summary!$A$281:$A$317,$A1910,Summary!$L$281:$L$317))-AO1910,0)</f>
        <v>906477.67618190031</v>
      </c>
      <c r="AQ1910" s="306"/>
      <c r="AR1910" s="688">
        <f t="shared" ca="1" si="452"/>
        <v>2238866.6654090434</v>
      </c>
      <c r="AS1910" s="688">
        <f t="shared" ca="1" si="453"/>
        <v>2224366.287031523</v>
      </c>
    </row>
    <row r="1911" spans="1:45" x14ac:dyDescent="0.2">
      <c r="A1911" s="423">
        <v>3652</v>
      </c>
      <c r="B1911" s="424">
        <v>1</v>
      </c>
      <c r="C1911" s="425" t="s">
        <v>316</v>
      </c>
      <c r="D1911" s="422">
        <f t="shared" si="439"/>
        <v>0</v>
      </c>
      <c r="E1911" s="422">
        <f t="shared" si="440"/>
        <v>0</v>
      </c>
      <c r="F1911" s="422">
        <f t="shared" si="441"/>
        <v>0</v>
      </c>
      <c r="G1911" s="422">
        <f t="shared" si="442"/>
        <v>0</v>
      </c>
      <c r="H1911" s="22">
        <f t="shared" si="443"/>
        <v>0</v>
      </c>
      <c r="I1911" s="116">
        <v>0</v>
      </c>
      <c r="J1911" s="116">
        <v>0</v>
      </c>
      <c r="K1911" s="116">
        <v>0</v>
      </c>
      <c r="L1911" s="116">
        <v>0</v>
      </c>
      <c r="M1911" s="22">
        <f t="shared" si="444"/>
        <v>0</v>
      </c>
      <c r="N1911" s="116">
        <v>0</v>
      </c>
      <c r="O1911" s="116">
        <v>0</v>
      </c>
      <c r="P1911" s="116">
        <v>0</v>
      </c>
      <c r="Q1911" s="116">
        <v>0</v>
      </c>
      <c r="R1911" s="22">
        <f t="shared" si="445"/>
        <v>0</v>
      </c>
      <c r="S1911" s="116">
        <v>0</v>
      </c>
      <c r="T1911" s="116">
        <v>0</v>
      </c>
      <c r="U1911" s="116">
        <v>0</v>
      </c>
      <c r="V1911" s="116">
        <v>0</v>
      </c>
      <c r="W1911" s="22">
        <f t="shared" si="446"/>
        <v>0</v>
      </c>
      <c r="X1911" s="22">
        <f t="shared" si="447"/>
        <v>0</v>
      </c>
      <c r="Y1911" s="22">
        <f ca="1">OFFSET('Cost Study'!$B$7,'Operations Support'!$C1911,'Operations Support'!$B1911)*$H1911</f>
        <v>0</v>
      </c>
      <c r="Z1911" s="23">
        <f ca="1">Y1911*'Cost Study'!$B$31</f>
        <v>0</v>
      </c>
      <c r="AA1911" s="23">
        <f ca="1">IF(A1911=10298,1.51,1)*IF($B1911&lt;3,$D1911*'Cost Study'!$B$32*OFFSET('Cost Study'!$B$7,'Operations Support'!$C1911,'Operations Support'!$B1911),0)</f>
        <v>0</v>
      </c>
      <c r="AB1911" s="24">
        <f ca="1">AA1911*'Cost Study'!$B$31</f>
        <v>0</v>
      </c>
      <c r="AC1911" s="23">
        <f ca="1">Y1911*'Cost Study'!$B$31</f>
        <v>0</v>
      </c>
      <c r="AD1911" s="24">
        <f ca="1">AA1911*'Cost Study'!$B$31</f>
        <v>0</v>
      </c>
      <c r="AE1911" s="377">
        <f t="shared" ca="1" si="448"/>
        <v>0</v>
      </c>
      <c r="AF1911" s="377">
        <f t="shared" ca="1" si="449"/>
        <v>0</v>
      </c>
      <c r="AH1911" s="688">
        <f>IFERROR($H1911/SUMIF($A:$A,$A1911,$H:$H)*SUMIF(Summary!$A$110:$A$186,$A1911,Summary!$P$110:$P$186),0)</f>
        <v>0</v>
      </c>
      <c r="AI1911" s="689">
        <f t="shared" ca="1" si="450"/>
        <v>0</v>
      </c>
      <c r="AJ1911" s="688">
        <f>IFERROR(H1911/SUMIF(A:A,A1911,H:H)*SUMIF(Summary!$A$110:$A$186,'Operations Support'!A1911,Summary!$Q$110:$Q$186),0)</f>
        <v>0</v>
      </c>
      <c r="AK1911" s="688">
        <f t="shared" ca="1" si="451"/>
        <v>0</v>
      </c>
      <c r="AM1911" s="688">
        <f>IFERROR($H1911/SUMIF($A:$A,$A1911,$H:$H)*SUMIF(Summary!$A$230:$A$266,$A1911,Summary!$P$230:$P$266),0)</f>
        <v>0</v>
      </c>
      <c r="AN1911" s="688">
        <f>IFERROR($H1911/SUMIF($A:$A,$A1911,$H:$H)*(SUMIF(Summary!$A$230:$A$266,$A1911,Summary!$L$230:$L$266)+SUMIF(Summary!$A$281:$A$317,$A1911,Summary!$L$281:$L$317))-AM1911,0)</f>
        <v>0</v>
      </c>
      <c r="AO1911" s="688">
        <f>IFERROR($H1911/SUMIF($A:$A,$A1911,$H:$H)*SUMIF(Summary!$A$230:$A$266,$A1911,Summary!$Q$230:$Q$266),0)</f>
        <v>0</v>
      </c>
      <c r="AP1911" s="688">
        <f>IFERROR($H1911/SUMIF($A:$A,$A1911,$H:$H)*(SUMIF(Summary!$A$230:$A$266,$A1911,Summary!$L$230:$L$266)+SUMIF(Summary!$A$281:$A$317,$A1911,Summary!$L$281:$L$317))-AO1911,0)</f>
        <v>0</v>
      </c>
      <c r="AQ1911" s="306"/>
      <c r="AR1911" s="688">
        <f t="shared" ca="1" si="452"/>
        <v>0</v>
      </c>
      <c r="AS1911" s="688">
        <f t="shared" ca="1" si="453"/>
        <v>0</v>
      </c>
    </row>
    <row r="1912" spans="1:45" x14ac:dyDescent="0.2">
      <c r="A1912" s="423">
        <v>3652</v>
      </c>
      <c r="B1912" s="424">
        <v>1</v>
      </c>
      <c r="C1912" s="425" t="s">
        <v>317</v>
      </c>
      <c r="D1912" s="422">
        <f t="shared" si="439"/>
        <v>5</v>
      </c>
      <c r="E1912" s="422">
        <f t="shared" si="440"/>
        <v>34</v>
      </c>
      <c r="F1912" s="422">
        <f t="shared" si="441"/>
        <v>268</v>
      </c>
      <c r="G1912" s="422">
        <f t="shared" si="442"/>
        <v>0</v>
      </c>
      <c r="H1912" s="22">
        <f t="shared" si="443"/>
        <v>307</v>
      </c>
      <c r="I1912" s="116">
        <v>3</v>
      </c>
      <c r="J1912" s="116">
        <v>34</v>
      </c>
      <c r="K1912" s="116">
        <v>99</v>
      </c>
      <c r="L1912" s="116">
        <v>0</v>
      </c>
      <c r="M1912" s="22">
        <f t="shared" si="444"/>
        <v>136</v>
      </c>
      <c r="N1912" s="116">
        <v>2</v>
      </c>
      <c r="O1912" s="116">
        <v>0</v>
      </c>
      <c r="P1912" s="116">
        <v>169</v>
      </c>
      <c r="Q1912" s="116">
        <v>0</v>
      </c>
      <c r="R1912" s="22">
        <f t="shared" si="445"/>
        <v>171</v>
      </c>
      <c r="S1912" s="116">
        <v>0</v>
      </c>
      <c r="T1912" s="116">
        <v>0</v>
      </c>
      <c r="U1912" s="116">
        <v>0</v>
      </c>
      <c r="V1912" s="116">
        <v>0</v>
      </c>
      <c r="W1912" s="22">
        <f t="shared" si="446"/>
        <v>0</v>
      </c>
      <c r="X1912" s="22">
        <f t="shared" si="447"/>
        <v>10.233333333333333</v>
      </c>
      <c r="Y1912" s="22">
        <f ca="1">OFFSET('Cost Study'!$B$7,'Operations Support'!$C1912,'Operations Support'!$B1912)*$H1912</f>
        <v>614</v>
      </c>
      <c r="Z1912" s="23">
        <f ca="1">Y1912*'Cost Study'!$B$31</f>
        <v>34293.084971888718</v>
      </c>
      <c r="AA1912" s="23">
        <f ca="1">IF(A1912=10298,1.51,1)*IF($B1912&lt;3,$D1912*'Cost Study'!$B$32*OFFSET('Cost Study'!$B$7,'Operations Support'!$C1912,'Operations Support'!$B1912),0)</f>
        <v>1</v>
      </c>
      <c r="AB1912" s="24">
        <f ca="1">AA1912*'Cost Study'!$B$31</f>
        <v>55.851929921642864</v>
      </c>
      <c r="AC1912" s="23">
        <f ca="1">Y1912*'Cost Study'!$B$31</f>
        <v>34293.084971888718</v>
      </c>
      <c r="AD1912" s="24">
        <f ca="1">AA1912*'Cost Study'!$B$31</f>
        <v>55.851929921642864</v>
      </c>
      <c r="AE1912" s="377">
        <f t="shared" ca="1" si="448"/>
        <v>34348.936901810361</v>
      </c>
      <c r="AF1912" s="377">
        <f t="shared" ca="1" si="449"/>
        <v>34348.936901810361</v>
      </c>
      <c r="AH1912" s="688">
        <f>IFERROR($H1912/SUMIF($A:$A,$A1912,$H:$H)*SUMIF(Summary!$A$110:$A$186,$A1912,Summary!$P$110:$P$186),0)</f>
        <v>11654.095293561184</v>
      </c>
      <c r="AI1912" s="689">
        <f t="shared" ca="1" si="450"/>
        <v>22694.841608249175</v>
      </c>
      <c r="AJ1912" s="688">
        <f>IFERROR(H1912/SUMIF(A:A,A1912,H:H)*SUMIF(Summary!$A$110:$A$186,'Operations Support'!A1912,Summary!$Q$110:$Q$186),0)</f>
        <v>11728.146569927758</v>
      </c>
      <c r="AK1912" s="688">
        <f t="shared" ca="1" si="451"/>
        <v>22620.790331882603</v>
      </c>
      <c r="AM1912" s="688">
        <f>IFERROR($H1912/SUMIF($A:$A,$A1912,$H:$H)*SUMIF(Summary!$A$230:$A$266,$A1912,Summary!$P$230:$P$266),0)</f>
        <v>2204.9711105049805</v>
      </c>
      <c r="AN1912" s="688">
        <f>IFERROR($H1912/SUMIF($A:$A,$A1912,$H:$H)*(SUMIF(Summary!$A$230:$A$266,$A1912,Summary!$L$230:$L$266)+SUMIF(Summary!$A$281:$A$317,$A1912,Summary!$L$281:$L$317))-AM1912,0)</f>
        <v>5519.1172613427134</v>
      </c>
      <c r="AO1912" s="688">
        <f>IFERROR($H1912/SUMIF($A:$A,$A1912,$H:$H)*SUMIF(Summary!$A$230:$A$266,$A1912,Summary!$Q$230:$Q$266),0)</f>
        <v>2218.9817154443899</v>
      </c>
      <c r="AP1912" s="688">
        <f>IFERROR($H1912/SUMIF($A:$A,$A1912,$H:$H)*(SUMIF(Summary!$A$230:$A$266,$A1912,Summary!$L$230:$L$266)+SUMIF(Summary!$A$281:$A$317,$A1912,Summary!$L$281:$L$317))-AO1912,0)</f>
        <v>5505.1066564033044</v>
      </c>
      <c r="AQ1912" s="306"/>
      <c r="AR1912" s="688">
        <f t="shared" ca="1" si="452"/>
        <v>28213.958869591886</v>
      </c>
      <c r="AS1912" s="688">
        <f t="shared" ca="1" si="453"/>
        <v>28125.896988285909</v>
      </c>
    </row>
    <row r="1913" spans="1:45" s="15" customFormat="1" x14ac:dyDescent="0.2">
      <c r="A1913" s="423">
        <v>3652</v>
      </c>
      <c r="B1913" s="424">
        <v>1</v>
      </c>
      <c r="C1913" s="425" t="s">
        <v>318</v>
      </c>
      <c r="D1913" s="422">
        <f t="shared" si="439"/>
        <v>2375</v>
      </c>
      <c r="E1913" s="422">
        <f t="shared" si="440"/>
        <v>825</v>
      </c>
      <c r="F1913" s="422">
        <f t="shared" si="441"/>
        <v>13136</v>
      </c>
      <c r="G1913" s="422">
        <f t="shared" si="442"/>
        <v>0</v>
      </c>
      <c r="H1913" s="22">
        <f t="shared" si="443"/>
        <v>16336</v>
      </c>
      <c r="I1913" s="116">
        <v>985</v>
      </c>
      <c r="J1913" s="116">
        <v>673</v>
      </c>
      <c r="K1913" s="116">
        <v>5503</v>
      </c>
      <c r="L1913" s="116">
        <v>0</v>
      </c>
      <c r="M1913" s="22">
        <f t="shared" si="444"/>
        <v>7161</v>
      </c>
      <c r="N1913" s="116">
        <v>1390</v>
      </c>
      <c r="O1913" s="116">
        <v>152</v>
      </c>
      <c r="P1913" s="116">
        <v>6969</v>
      </c>
      <c r="Q1913" s="116">
        <v>0</v>
      </c>
      <c r="R1913" s="22">
        <f t="shared" si="445"/>
        <v>8511</v>
      </c>
      <c r="S1913" s="116">
        <v>0</v>
      </c>
      <c r="T1913" s="116">
        <v>0</v>
      </c>
      <c r="U1913" s="116">
        <v>664</v>
      </c>
      <c r="V1913" s="116">
        <v>0</v>
      </c>
      <c r="W1913" s="22">
        <f t="shared" si="446"/>
        <v>664</v>
      </c>
      <c r="X1913" s="22">
        <f t="shared" si="447"/>
        <v>544.5333333333333</v>
      </c>
      <c r="Y1913" s="22">
        <f ca="1">OFFSET('Cost Study'!$B$7,'Operations Support'!$C1913,'Operations Support'!$B1913)*$H1913</f>
        <v>31201.759999999998</v>
      </c>
      <c r="Z1913" s="23">
        <f ca="1">Y1913*'Cost Study'!$B$31</f>
        <v>1742678.5129519193</v>
      </c>
      <c r="AA1913" s="23">
        <f ca="1">IF(A1913=10298,1.51,1)*IF($B1913&lt;3,$D1913*'Cost Study'!$B$32*OFFSET('Cost Study'!$B$7,'Operations Support'!$C1913,'Operations Support'!$B1913),0)</f>
        <v>453.625</v>
      </c>
      <c r="AB1913" s="24">
        <f ca="1">AA1913*'Cost Study'!$B$31</f>
        <v>25335.831710705243</v>
      </c>
      <c r="AC1913" s="23">
        <f ca="1">Y1913*'Cost Study'!$B$31</f>
        <v>1742678.5129519193</v>
      </c>
      <c r="AD1913" s="24">
        <f ca="1">AA1913*'Cost Study'!$B$31</f>
        <v>25335.831710705243</v>
      </c>
      <c r="AE1913" s="377">
        <f t="shared" ca="1" si="448"/>
        <v>1768014.3446626246</v>
      </c>
      <c r="AF1913" s="377">
        <f t="shared" ca="1" si="449"/>
        <v>1768014.3446626246</v>
      </c>
      <c r="AH1913" s="688">
        <f>IFERROR($H1913/SUMIF($A:$A,$A1913,$H:$H)*SUMIF(Summary!$A$110:$A$186,$A1913,Summary!$P$110:$P$186),0)</f>
        <v>620134.53001829155</v>
      </c>
      <c r="AI1913" s="689">
        <f t="shared" ca="1" si="450"/>
        <v>1147879.814644333</v>
      </c>
      <c r="AJ1913" s="688">
        <f>IFERROR(H1913/SUMIF(A:A,A1913,H:H)*SUMIF(Summary!$A$110:$A$186,'Operations Support'!A1913,Summary!$Q$110:$Q$186),0)</f>
        <v>624074.92627472256</v>
      </c>
      <c r="AK1913" s="688">
        <f t="shared" ca="1" si="451"/>
        <v>1143939.418387902</v>
      </c>
      <c r="AL1913" s="1"/>
      <c r="AM1913" s="688">
        <f>IFERROR($H1913/SUMIF($A:$A,$A1913,$H:$H)*SUMIF(Summary!$A$230:$A$266,$A1913,Summary!$P$230:$P$266),0)</f>
        <v>117330.31941762005</v>
      </c>
      <c r="AN1913" s="688">
        <f>IFERROR($H1913/SUMIF($A:$A,$A1913,$H:$H)*(SUMIF(Summary!$A$230:$A$266,$A1913,Summary!$L$230:$L$266)+SUMIF(Summary!$A$281:$A$317,$A1913,Summary!$L$281:$L$317))-AM1913,0)</f>
        <v>293681.75759379345</v>
      </c>
      <c r="AO1913" s="688">
        <f>IFERROR($H1913/SUMIF($A:$A,$A1913,$H:$H)*SUMIF(Summary!$A$230:$A$266,$A1913,Summary!$Q$230:$Q$266),0)</f>
        <v>118075.84789413535</v>
      </c>
      <c r="AP1913" s="688">
        <f>IFERROR($H1913/SUMIF($A:$A,$A1913,$H:$H)*(SUMIF(Summary!$A$230:$A$266,$A1913,Summary!$L$230:$L$266)+SUMIF(Summary!$A$281:$A$317,$A1913,Summary!$L$281:$L$317))-AO1913,0)</f>
        <v>292936.22911727813</v>
      </c>
      <c r="AQ1913" s="306"/>
      <c r="AR1913" s="688">
        <f t="shared" ca="1" si="452"/>
        <v>1441561.5722381263</v>
      </c>
      <c r="AS1913" s="688">
        <f t="shared" ca="1" si="453"/>
        <v>1436875.64750518</v>
      </c>
    </row>
    <row r="1914" spans="1:45" x14ac:dyDescent="0.2">
      <c r="A1914" s="423">
        <v>3652</v>
      </c>
      <c r="B1914" s="424">
        <v>1</v>
      </c>
      <c r="C1914" s="425" t="s">
        <v>319</v>
      </c>
      <c r="D1914" s="422">
        <f t="shared" si="439"/>
        <v>87</v>
      </c>
      <c r="E1914" s="422">
        <f t="shared" si="440"/>
        <v>9</v>
      </c>
      <c r="F1914" s="422">
        <f t="shared" si="441"/>
        <v>83</v>
      </c>
      <c r="G1914" s="422">
        <f t="shared" si="442"/>
        <v>0</v>
      </c>
      <c r="H1914" s="22">
        <f t="shared" si="443"/>
        <v>179</v>
      </c>
      <c r="I1914" s="116">
        <v>57</v>
      </c>
      <c r="J1914" s="116">
        <v>9</v>
      </c>
      <c r="K1914" s="116">
        <v>32</v>
      </c>
      <c r="L1914" s="116">
        <v>0</v>
      </c>
      <c r="M1914" s="22">
        <f t="shared" si="444"/>
        <v>98</v>
      </c>
      <c r="N1914" s="116">
        <v>25</v>
      </c>
      <c r="O1914" s="116">
        <v>0</v>
      </c>
      <c r="P1914" s="116">
        <v>51</v>
      </c>
      <c r="Q1914" s="116">
        <v>0</v>
      </c>
      <c r="R1914" s="22">
        <f t="shared" si="445"/>
        <v>76</v>
      </c>
      <c r="S1914" s="116">
        <v>5</v>
      </c>
      <c r="T1914" s="116">
        <v>0</v>
      </c>
      <c r="U1914" s="116">
        <v>0</v>
      </c>
      <c r="V1914" s="116">
        <v>0</v>
      </c>
      <c r="W1914" s="22">
        <f t="shared" si="446"/>
        <v>5</v>
      </c>
      <c r="X1914" s="22">
        <f t="shared" si="447"/>
        <v>5.9666666666666668</v>
      </c>
      <c r="Y1914" s="22">
        <f ca="1">OFFSET('Cost Study'!$B$7,'Operations Support'!$C1914,'Operations Support'!$B1914)*$H1914</f>
        <v>245.23000000000002</v>
      </c>
      <c r="Z1914" s="23">
        <f ca="1">Y1914*'Cost Study'!$B$31</f>
        <v>13696.56877468448</v>
      </c>
      <c r="AA1914" s="23">
        <f ca="1">IF(A1914=10298,1.51,1)*IF($B1914&lt;3,$D1914*'Cost Study'!$B$32*OFFSET('Cost Study'!$B$7,'Operations Support'!$C1914,'Operations Support'!$B1914),0)</f>
        <v>11.919000000000002</v>
      </c>
      <c r="AB1914" s="24">
        <f ca="1">AA1914*'Cost Study'!$B$31</f>
        <v>665.69915273606136</v>
      </c>
      <c r="AC1914" s="23">
        <f ca="1">Y1914*'Cost Study'!$B$31</f>
        <v>13696.56877468448</v>
      </c>
      <c r="AD1914" s="24">
        <f ca="1">AA1914*'Cost Study'!$B$31</f>
        <v>665.69915273606136</v>
      </c>
      <c r="AE1914" s="377">
        <f t="shared" ca="1" si="448"/>
        <v>14362.26792742054</v>
      </c>
      <c r="AF1914" s="377">
        <f t="shared" ca="1" si="449"/>
        <v>14362.26792742054</v>
      </c>
      <c r="AH1914" s="688">
        <f>IFERROR($H1914/SUMIF($A:$A,$A1914,$H:$H)*SUMIF(Summary!$A$110:$A$186,$A1914,Summary!$P$110:$P$186),0)</f>
        <v>6795.0588193728081</v>
      </c>
      <c r="AI1914" s="689">
        <f t="shared" ca="1" si="450"/>
        <v>7567.2091080477321</v>
      </c>
      <c r="AJ1914" s="688">
        <f>IFERROR(H1914/SUMIF(A:A,A1914,H:H)*SUMIF(Summary!$A$110:$A$186,'Operations Support'!A1914,Summary!$Q$110:$Q$186),0)</f>
        <v>6838.235296472536</v>
      </c>
      <c r="AK1914" s="688">
        <f t="shared" ca="1" si="451"/>
        <v>7524.0326309480042</v>
      </c>
      <c r="AM1914" s="688">
        <f>IFERROR($H1914/SUMIF($A:$A,$A1914,$H:$H)*SUMIF(Summary!$A$230:$A$266,$A1914,Summary!$P$230:$P$266),0)</f>
        <v>1285.6346214344999</v>
      </c>
      <c r="AN1914" s="688">
        <f>IFERROR($H1914/SUMIF($A:$A,$A1914,$H:$H)*(SUMIF(Summary!$A$230:$A$266,$A1914,Summary!$L$230:$L$266)+SUMIF(Summary!$A$281:$A$317,$A1914,Summary!$L$281:$L$317))-AM1914,0)</f>
        <v>3217.9869373952629</v>
      </c>
      <c r="AO1914" s="688">
        <f>IFERROR($H1914/SUMIF($A:$A,$A1914,$H:$H)*SUMIF(Summary!$A$230:$A$266,$A1914,Summary!$Q$230:$Q$266),0)</f>
        <v>1293.8036712200189</v>
      </c>
      <c r="AP1914" s="688">
        <f>IFERROR($H1914/SUMIF($A:$A,$A1914,$H:$H)*(SUMIF(Summary!$A$230:$A$266,$A1914,Summary!$L$230:$L$266)+SUMIF(Summary!$A$281:$A$317,$A1914,Summary!$L$281:$L$317))-AO1914,0)</f>
        <v>3209.8178876097436</v>
      </c>
      <c r="AQ1914" s="306"/>
      <c r="AR1914" s="688">
        <f t="shared" ca="1" si="452"/>
        <v>10785.196045442995</v>
      </c>
      <c r="AS1914" s="688">
        <f t="shared" ca="1" si="453"/>
        <v>10733.850518557749</v>
      </c>
    </row>
    <row r="1915" spans="1:45" x14ac:dyDescent="0.2">
      <c r="A1915" s="423">
        <v>3652</v>
      </c>
      <c r="B1915" s="424">
        <v>1</v>
      </c>
      <c r="C1915" s="425" t="s">
        <v>320</v>
      </c>
      <c r="D1915" s="422">
        <f t="shared" si="439"/>
        <v>0</v>
      </c>
      <c r="E1915" s="422">
        <f t="shared" si="440"/>
        <v>102</v>
      </c>
      <c r="F1915" s="422">
        <f t="shared" si="441"/>
        <v>417</v>
      </c>
      <c r="G1915" s="422">
        <f t="shared" si="442"/>
        <v>0</v>
      </c>
      <c r="H1915" s="22">
        <f t="shared" si="443"/>
        <v>519</v>
      </c>
      <c r="I1915" s="116">
        <v>0</v>
      </c>
      <c r="J1915" s="116">
        <v>0</v>
      </c>
      <c r="K1915" s="116">
        <v>115</v>
      </c>
      <c r="L1915" s="116">
        <v>0</v>
      </c>
      <c r="M1915" s="22">
        <f t="shared" si="444"/>
        <v>115</v>
      </c>
      <c r="N1915" s="116">
        <v>0</v>
      </c>
      <c r="O1915" s="116">
        <v>102</v>
      </c>
      <c r="P1915" s="116">
        <v>227</v>
      </c>
      <c r="Q1915" s="116">
        <v>0</v>
      </c>
      <c r="R1915" s="22">
        <f t="shared" si="445"/>
        <v>329</v>
      </c>
      <c r="S1915" s="116">
        <v>0</v>
      </c>
      <c r="T1915" s="116">
        <v>0</v>
      </c>
      <c r="U1915" s="116">
        <v>75</v>
      </c>
      <c r="V1915" s="116">
        <v>0</v>
      </c>
      <c r="W1915" s="22">
        <f t="shared" si="446"/>
        <v>75</v>
      </c>
      <c r="X1915" s="22">
        <f t="shared" si="447"/>
        <v>17.3</v>
      </c>
      <c r="Y1915" s="22">
        <f ca="1">OFFSET('Cost Study'!$B$7,'Operations Support'!$C1915,'Operations Support'!$B1915)*$H1915</f>
        <v>519</v>
      </c>
      <c r="Z1915" s="23">
        <f ca="1">Y1915*'Cost Study'!$B$31</f>
        <v>28987.151629332646</v>
      </c>
      <c r="AA1915" s="23">
        <f ca="1">IF(A1915=10298,1.51,1)*IF($B1915&lt;3,$D1915*'Cost Study'!$B$32*OFFSET('Cost Study'!$B$7,'Operations Support'!$C1915,'Operations Support'!$B1915),0)</f>
        <v>0</v>
      </c>
      <c r="AB1915" s="24">
        <f ca="1">AA1915*'Cost Study'!$B$31</f>
        <v>0</v>
      </c>
      <c r="AC1915" s="23">
        <f ca="1">Y1915*'Cost Study'!$B$31</f>
        <v>28987.151629332646</v>
      </c>
      <c r="AD1915" s="24">
        <f ca="1">AA1915*'Cost Study'!$B$31</f>
        <v>0</v>
      </c>
      <c r="AE1915" s="377">
        <f t="shared" ca="1" si="448"/>
        <v>28987.151629332646</v>
      </c>
      <c r="AF1915" s="377">
        <f t="shared" ca="1" si="449"/>
        <v>28987.151629332646</v>
      </c>
      <c r="AH1915" s="688">
        <f>IFERROR($H1915/SUMIF($A:$A,$A1915,$H:$H)*SUMIF(Summary!$A$110:$A$186,$A1915,Summary!$P$110:$P$186),0)</f>
        <v>19701.874453935681</v>
      </c>
      <c r="AI1915" s="689">
        <f t="shared" ca="1" si="450"/>
        <v>9285.2771753969646</v>
      </c>
      <c r="AJ1915" s="688">
        <f>IFERROR(H1915/SUMIF(A:A,A1915,H:H)*SUMIF(Summary!$A$110:$A$186,'Operations Support'!A1915,Summary!$Q$110:$Q$186),0)</f>
        <v>19827.062116587967</v>
      </c>
      <c r="AK1915" s="688">
        <f t="shared" ca="1" si="451"/>
        <v>9160.0895127446784</v>
      </c>
      <c r="AM1915" s="688">
        <f>IFERROR($H1915/SUMIF($A:$A,$A1915,$H:$H)*SUMIF(Summary!$A$230:$A$266,$A1915,Summary!$P$230:$P$266),0)</f>
        <v>3727.6221705279631</v>
      </c>
      <c r="AN1915" s="688">
        <f>IFERROR($H1915/SUMIF($A:$A,$A1915,$H:$H)*(SUMIF(Summary!$A$230:$A$266,$A1915,Summary!$L$230:$L$266)+SUMIF(Summary!$A$281:$A$317,$A1915,Summary!$L$281:$L$317))-AM1915,0)</f>
        <v>9330.3643603806777</v>
      </c>
      <c r="AO1915" s="688">
        <f>IFERROR($H1915/SUMIF($A:$A,$A1915,$H:$H)*SUMIF(Summary!$A$230:$A$266,$A1915,Summary!$Q$230:$Q$266),0)</f>
        <v>3751.3078511910044</v>
      </c>
      <c r="AP1915" s="688">
        <f>IFERROR($H1915/SUMIF($A:$A,$A1915,$H:$H)*(SUMIF(Summary!$A$230:$A$266,$A1915,Summary!$L$230:$L$266)+SUMIF(Summary!$A$281:$A$317,$A1915,Summary!$L$281:$L$317))-AO1915,0)</f>
        <v>9306.6786797176374</v>
      </c>
      <c r="AQ1915" s="306"/>
      <c r="AR1915" s="688">
        <f t="shared" ca="1" si="452"/>
        <v>18615.641535777642</v>
      </c>
      <c r="AS1915" s="688">
        <f t="shared" ca="1" si="453"/>
        <v>18466.768192462318</v>
      </c>
    </row>
    <row r="1916" spans="1:45" x14ac:dyDescent="0.2">
      <c r="A1916" s="423">
        <v>3652</v>
      </c>
      <c r="B1916" s="424">
        <v>2</v>
      </c>
      <c r="C1916" s="425" t="s">
        <v>300</v>
      </c>
      <c r="D1916" s="422">
        <f t="shared" si="439"/>
        <v>38167</v>
      </c>
      <c r="E1916" s="422">
        <f t="shared" si="440"/>
        <v>7312</v>
      </c>
      <c r="F1916" s="422">
        <f t="shared" si="441"/>
        <v>54738</v>
      </c>
      <c r="G1916" s="422">
        <f t="shared" si="442"/>
        <v>0</v>
      </c>
      <c r="H1916" s="22">
        <f t="shared" si="443"/>
        <v>100217</v>
      </c>
      <c r="I1916" s="116">
        <v>19077</v>
      </c>
      <c r="J1916" s="116">
        <v>6451</v>
      </c>
      <c r="K1916" s="116">
        <v>21192</v>
      </c>
      <c r="L1916" s="116">
        <v>0</v>
      </c>
      <c r="M1916" s="22">
        <f t="shared" si="444"/>
        <v>46720</v>
      </c>
      <c r="N1916" s="116">
        <v>17024</v>
      </c>
      <c r="O1916" s="116">
        <v>834</v>
      </c>
      <c r="P1916" s="116">
        <v>25963</v>
      </c>
      <c r="Q1916" s="116">
        <v>0</v>
      </c>
      <c r="R1916" s="22">
        <f t="shared" si="445"/>
        <v>43821</v>
      </c>
      <c r="S1916" s="116">
        <v>2066</v>
      </c>
      <c r="T1916" s="116">
        <v>27</v>
      </c>
      <c r="U1916" s="116">
        <v>7583</v>
      </c>
      <c r="V1916" s="116">
        <v>0</v>
      </c>
      <c r="W1916" s="22">
        <f t="shared" si="446"/>
        <v>9676</v>
      </c>
      <c r="X1916" s="22">
        <f t="shared" si="447"/>
        <v>3340.5666666666666</v>
      </c>
      <c r="Y1916" s="22">
        <f ca="1">OFFSET('Cost Study'!$B$7,'Operations Support'!$C1916,'Operations Support'!$B1916)*$H1916</f>
        <v>175379.75</v>
      </c>
      <c r="Z1916" s="23">
        <f ca="1">Y1916*'Cost Study'!$B$31</f>
        <v>9795297.5066752452</v>
      </c>
      <c r="AA1916" s="23">
        <f ca="1">IF(A1916=10298,1.51,1)*IF($B1916&lt;3,$D1916*'Cost Study'!$B$32*OFFSET('Cost Study'!$B$7,'Operations Support'!$C1916,'Operations Support'!$B1916),0)</f>
        <v>6679.2250000000004</v>
      </c>
      <c r="AB1916" s="24">
        <f ca="1">AA1916*'Cost Study'!$B$31</f>
        <v>373047.6066308851</v>
      </c>
      <c r="AC1916" s="23">
        <f ca="1">Y1916*'Cost Study'!$B$31</f>
        <v>9795297.5066752452</v>
      </c>
      <c r="AD1916" s="24">
        <f ca="1">AA1916*'Cost Study'!$B$31</f>
        <v>373047.6066308851</v>
      </c>
      <c r="AE1916" s="377">
        <f t="shared" ca="1" si="448"/>
        <v>10168345.113306131</v>
      </c>
      <c r="AF1916" s="377">
        <f t="shared" ca="1" si="449"/>
        <v>10168345.113306131</v>
      </c>
      <c r="AH1916" s="688">
        <f>IFERROR($H1916/SUMIF($A:$A,$A1916,$H:$H)*SUMIF(Summary!$A$110:$A$186,$A1916,Summary!$P$110:$P$186),0)</f>
        <v>3804359.8307323162</v>
      </c>
      <c r="AI1916" s="689">
        <f t="shared" ca="1" si="450"/>
        <v>6363985.2825738154</v>
      </c>
      <c r="AJ1916" s="688">
        <f>IFERROR(H1916/SUMIF(A:A,A1916,H:H)*SUMIF(Summary!$A$110:$A$186,'Operations Support'!A1916,Summary!$Q$110:$Q$186),0)</f>
        <v>3828533.1100926711</v>
      </c>
      <c r="AK1916" s="688">
        <f t="shared" ca="1" si="451"/>
        <v>6339812.0032134596</v>
      </c>
      <c r="AM1916" s="688">
        <f>IFERROR($H1916/SUMIF($A:$A,$A1916,$H:$H)*SUMIF(Summary!$A$230:$A$266,$A1916,Summary!$P$230:$P$266),0)</f>
        <v>719790.19472794002</v>
      </c>
      <c r="AN1916" s="688">
        <f>IFERROR($H1916/SUMIF($A:$A,$A1916,$H:$H)*(SUMIF(Summary!$A$230:$A$266,$A1916,Summary!$L$230:$L$266)+SUMIF(Summary!$A$281:$A$317,$A1916,Summary!$L$281:$L$317))-AM1916,0)</f>
        <v>1801659.2005862631</v>
      </c>
      <c r="AO1916" s="688">
        <f>IFERROR($H1916/SUMIF($A:$A,$A1916,$H:$H)*SUMIF(Summary!$A$230:$A$266,$A1916,Summary!$Q$230:$Q$266),0)</f>
        <v>724363.8129533889</v>
      </c>
      <c r="AP1916" s="688">
        <f>IFERROR($H1916/SUMIF($A:$A,$A1916,$H:$H)*(SUMIF(Summary!$A$230:$A$266,$A1916,Summary!$L$230:$L$266)+SUMIF(Summary!$A$281:$A$317,$A1916,Summary!$L$281:$L$317))-AO1916,0)</f>
        <v>1797085.5823608143</v>
      </c>
      <c r="AQ1916" s="306"/>
      <c r="AR1916" s="688">
        <f t="shared" ca="1" si="452"/>
        <v>8165644.4831600785</v>
      </c>
      <c r="AS1916" s="688">
        <f t="shared" ca="1" si="453"/>
        <v>8136897.585574274</v>
      </c>
    </row>
    <row r="1917" spans="1:45" x14ac:dyDescent="0.2">
      <c r="A1917" s="423">
        <v>3652</v>
      </c>
      <c r="B1917" s="424">
        <v>2</v>
      </c>
      <c r="C1917" s="425" t="s">
        <v>301</v>
      </c>
      <c r="D1917" s="422">
        <f t="shared" si="439"/>
        <v>24897</v>
      </c>
      <c r="E1917" s="422">
        <f t="shared" si="440"/>
        <v>5252</v>
      </c>
      <c r="F1917" s="422">
        <f t="shared" si="441"/>
        <v>18225</v>
      </c>
      <c r="G1917" s="422">
        <f t="shared" si="442"/>
        <v>0</v>
      </c>
      <c r="H1917" s="22">
        <f t="shared" si="443"/>
        <v>48374</v>
      </c>
      <c r="I1917" s="116">
        <v>11662</v>
      </c>
      <c r="J1917" s="116">
        <v>5156</v>
      </c>
      <c r="K1917" s="116">
        <v>6802</v>
      </c>
      <c r="L1917" s="116">
        <v>0</v>
      </c>
      <c r="M1917" s="22">
        <f t="shared" si="444"/>
        <v>23620</v>
      </c>
      <c r="N1917" s="116">
        <v>12825</v>
      </c>
      <c r="O1917" s="116">
        <v>96</v>
      </c>
      <c r="P1917" s="116">
        <v>10278</v>
      </c>
      <c r="Q1917" s="116">
        <v>0</v>
      </c>
      <c r="R1917" s="22">
        <f t="shared" si="445"/>
        <v>23199</v>
      </c>
      <c r="S1917" s="116">
        <v>410</v>
      </c>
      <c r="T1917" s="116">
        <v>0</v>
      </c>
      <c r="U1917" s="116">
        <v>1145</v>
      </c>
      <c r="V1917" s="116">
        <v>0</v>
      </c>
      <c r="W1917" s="22">
        <f t="shared" si="446"/>
        <v>1555</v>
      </c>
      <c r="X1917" s="22">
        <f t="shared" si="447"/>
        <v>1612.4666666666667</v>
      </c>
      <c r="Y1917" s="22">
        <f ca="1">OFFSET('Cost Study'!$B$7,'Operations Support'!$C1917,'Operations Support'!$B1917)*$H1917</f>
        <v>133512.24</v>
      </c>
      <c r="Z1917" s="23">
        <f ca="1">Y1917*'Cost Study'!$B$31</f>
        <v>7456916.2721615629</v>
      </c>
      <c r="AA1917" s="23">
        <f ca="1">IF(A1917=10298,1.51,1)*IF($B1917&lt;3,$D1917*'Cost Study'!$B$32*OFFSET('Cost Study'!$B$7,'Operations Support'!$C1917,'Operations Support'!$B1917),0)</f>
        <v>6871.5720000000001</v>
      </c>
      <c r="AB1917" s="24">
        <f ca="1">AA1917*'Cost Study'!$B$31</f>
        <v>383790.55779552332</v>
      </c>
      <c r="AC1917" s="23">
        <f ca="1">Y1917*'Cost Study'!$B$31</f>
        <v>7456916.2721615629</v>
      </c>
      <c r="AD1917" s="24">
        <f ca="1">AA1917*'Cost Study'!$B$31</f>
        <v>383790.55779552332</v>
      </c>
      <c r="AE1917" s="377">
        <f t="shared" ca="1" si="448"/>
        <v>7840706.8299570866</v>
      </c>
      <c r="AF1917" s="377">
        <f t="shared" ca="1" si="449"/>
        <v>7840706.8299570866</v>
      </c>
      <c r="AH1917" s="688">
        <f>IFERROR($H1917/SUMIF($A:$A,$A1917,$H:$H)*SUMIF(Summary!$A$110:$A$186,$A1917,Summary!$P$110:$P$186),0)</f>
        <v>1836336.1750186603</v>
      </c>
      <c r="AI1917" s="689">
        <f t="shared" ca="1" si="450"/>
        <v>6004370.6549384259</v>
      </c>
      <c r="AJ1917" s="688">
        <f>IFERROR(H1917/SUMIF(A:A,A1917,H:H)*SUMIF(Summary!$A$110:$A$186,'Operations Support'!A1917,Summary!$Q$110:$Q$186),0)</f>
        <v>1848004.437047835</v>
      </c>
      <c r="AK1917" s="688">
        <f t="shared" ca="1" si="451"/>
        <v>5992702.3929092512</v>
      </c>
      <c r="AM1917" s="688">
        <f>IFERROR($H1917/SUMIF($A:$A,$A1917,$H:$H)*SUMIF(Summary!$A$230:$A$266,$A1917,Summary!$P$230:$P$266),0)</f>
        <v>347437.36970543291</v>
      </c>
      <c r="AN1917" s="688">
        <f>IFERROR($H1917/SUMIF($A:$A,$A1917,$H:$H)*(SUMIF(Summary!$A$230:$A$266,$A1917,Summary!$L$230:$L$266)+SUMIF(Summary!$A$281:$A$317,$A1917,Summary!$L$281:$L$317))-AM1917,0)</f>
        <v>869647.48664557806</v>
      </c>
      <c r="AO1917" s="688">
        <f>IFERROR($H1917/SUMIF($A:$A,$A1917,$H:$H)*SUMIF(Summary!$A$230:$A$266,$A1917,Summary!$Q$230:$Q$266),0)</f>
        <v>349645.02118210722</v>
      </c>
      <c r="AP1917" s="688">
        <f>IFERROR($H1917/SUMIF($A:$A,$A1917,$H:$H)*(SUMIF(Summary!$A$230:$A$266,$A1917,Summary!$L$230:$L$266)+SUMIF(Summary!$A$281:$A$317,$A1917,Summary!$L$281:$L$317))-AO1917,0)</f>
        <v>867439.83516890369</v>
      </c>
      <c r="AQ1917" s="306"/>
      <c r="AR1917" s="688">
        <f t="shared" ca="1" si="452"/>
        <v>6874018.1415840043</v>
      </c>
      <c r="AS1917" s="688">
        <f t="shared" ca="1" si="453"/>
        <v>6860142.2280781548</v>
      </c>
    </row>
    <row r="1918" spans="1:45" x14ac:dyDescent="0.2">
      <c r="A1918" s="423">
        <v>3652</v>
      </c>
      <c r="B1918" s="424">
        <v>2</v>
      </c>
      <c r="C1918" s="425" t="s">
        <v>302</v>
      </c>
      <c r="D1918" s="422">
        <f t="shared" si="439"/>
        <v>7420</v>
      </c>
      <c r="E1918" s="422">
        <f t="shared" si="440"/>
        <v>559</v>
      </c>
      <c r="F1918" s="422">
        <f t="shared" si="441"/>
        <v>6454</v>
      </c>
      <c r="G1918" s="422">
        <f t="shared" si="442"/>
        <v>0</v>
      </c>
      <c r="H1918" s="22">
        <f t="shared" si="443"/>
        <v>14433</v>
      </c>
      <c r="I1918" s="116">
        <v>3706</v>
      </c>
      <c r="J1918" s="116">
        <v>447</v>
      </c>
      <c r="K1918" s="116">
        <v>3007</v>
      </c>
      <c r="L1918" s="116">
        <v>0</v>
      </c>
      <c r="M1918" s="22">
        <f t="shared" si="444"/>
        <v>7160</v>
      </c>
      <c r="N1918" s="116">
        <v>3477</v>
      </c>
      <c r="O1918" s="116">
        <v>112</v>
      </c>
      <c r="P1918" s="116">
        <v>3326</v>
      </c>
      <c r="Q1918" s="116">
        <v>0</v>
      </c>
      <c r="R1918" s="22">
        <f t="shared" si="445"/>
        <v>6915</v>
      </c>
      <c r="S1918" s="116">
        <v>237</v>
      </c>
      <c r="T1918" s="116">
        <v>0</v>
      </c>
      <c r="U1918" s="116">
        <v>121</v>
      </c>
      <c r="V1918" s="116">
        <v>0</v>
      </c>
      <c r="W1918" s="22">
        <f t="shared" si="446"/>
        <v>358</v>
      </c>
      <c r="X1918" s="22">
        <f t="shared" si="447"/>
        <v>481.1</v>
      </c>
      <c r="Y1918" s="22">
        <f ca="1">OFFSET('Cost Study'!$B$7,'Operations Support'!$C1918,'Operations Support'!$B1918)*$H1918</f>
        <v>38391.78</v>
      </c>
      <c r="Z1918" s="23">
        <f ca="1">Y1918*'Cost Study'!$B$31</f>
        <v>2144255.0061271298</v>
      </c>
      <c r="AA1918" s="23">
        <f ca="1">IF(A1918=10298,1.51,1)*IF($B1918&lt;3,$D1918*'Cost Study'!$B$32*OFFSET('Cost Study'!$B$7,'Operations Support'!$C1918,'Operations Support'!$B1918),0)</f>
        <v>1973.72</v>
      </c>
      <c r="AB1918" s="24">
        <f ca="1">AA1918*'Cost Study'!$B$31</f>
        <v>110236.07112494495</v>
      </c>
      <c r="AC1918" s="23">
        <f ca="1">Y1918*'Cost Study'!$B$31</f>
        <v>2144255.0061271298</v>
      </c>
      <c r="AD1918" s="24">
        <f ca="1">AA1918*'Cost Study'!$B$31</f>
        <v>110236.07112494495</v>
      </c>
      <c r="AE1918" s="377">
        <f t="shared" ca="1" si="448"/>
        <v>2254491.0772520746</v>
      </c>
      <c r="AF1918" s="377">
        <f t="shared" ca="1" si="449"/>
        <v>2254491.0772520746</v>
      </c>
      <c r="AH1918" s="688">
        <f>IFERROR($H1918/SUMIF($A:$A,$A1918,$H:$H)*SUMIF(Summary!$A$110:$A$186,$A1918,Summary!$P$110:$P$186),0)</f>
        <v>547894.32368719403</v>
      </c>
      <c r="AI1918" s="689">
        <f t="shared" ca="1" si="450"/>
        <v>1706596.7535648807</v>
      </c>
      <c r="AJ1918" s="688">
        <f>IFERROR(H1918/SUMIF(A:A,A1918,H:H)*SUMIF(Summary!$A$110:$A$186,'Operations Support'!A1918,Summary!$Q$110:$Q$186),0)</f>
        <v>551375.69851390005</v>
      </c>
      <c r="AK1918" s="688">
        <f t="shared" ca="1" si="451"/>
        <v>1703115.3787381747</v>
      </c>
      <c r="AM1918" s="688">
        <f>IFERROR($H1918/SUMIF($A:$A,$A1918,$H:$H)*SUMIF(Summary!$A$230:$A$266,$A1918,Summary!$P$230:$P$266),0)</f>
        <v>103662.37145901752</v>
      </c>
      <c r="AN1918" s="688">
        <f>IFERROR($H1918/SUMIF($A:$A,$A1918,$H:$H)*(SUMIF(Summary!$A$230:$A$266,$A1918,Summary!$L$230:$L$266)+SUMIF(Summary!$A$281:$A$317,$A1918,Summary!$L$281:$L$317))-AM1918,0)</f>
        <v>259470.42160573089</v>
      </c>
      <c r="AO1918" s="688">
        <f>IFERROR($H1918/SUMIF($A:$A,$A1918,$H:$H)*SUMIF(Summary!$A$230:$A$266,$A1918,Summary!$Q$230:$Q$266),0)</f>
        <v>104321.05243976833</v>
      </c>
      <c r="AP1918" s="688">
        <f>IFERROR($H1918/SUMIF($A:$A,$A1918,$H:$H)*(SUMIF(Summary!$A$230:$A$266,$A1918,Summary!$L$230:$L$266)+SUMIF(Summary!$A$281:$A$317,$A1918,Summary!$L$281:$L$317))-AO1918,0)</f>
        <v>258811.74062498007</v>
      </c>
      <c r="AQ1918" s="306"/>
      <c r="AR1918" s="688">
        <f t="shared" ca="1" si="452"/>
        <v>1966067.1751706116</v>
      </c>
      <c r="AS1918" s="688">
        <f t="shared" ca="1" si="453"/>
        <v>1961927.1193631548</v>
      </c>
    </row>
    <row r="1919" spans="1:45" x14ac:dyDescent="0.2">
      <c r="A1919" s="423">
        <v>3652</v>
      </c>
      <c r="B1919" s="424">
        <v>2</v>
      </c>
      <c r="C1919" s="425" t="s">
        <v>303</v>
      </c>
      <c r="D1919" s="422">
        <f t="shared" si="439"/>
        <v>1160</v>
      </c>
      <c r="E1919" s="422">
        <f t="shared" si="440"/>
        <v>1949</v>
      </c>
      <c r="F1919" s="422">
        <f t="shared" si="441"/>
        <v>15565</v>
      </c>
      <c r="G1919" s="422">
        <f t="shared" si="442"/>
        <v>0</v>
      </c>
      <c r="H1919" s="22">
        <f t="shared" si="443"/>
        <v>18674</v>
      </c>
      <c r="I1919" s="116">
        <v>563</v>
      </c>
      <c r="J1919" s="116">
        <v>1949</v>
      </c>
      <c r="K1919" s="116">
        <v>6425</v>
      </c>
      <c r="L1919" s="116">
        <v>0</v>
      </c>
      <c r="M1919" s="22">
        <f t="shared" si="444"/>
        <v>8937</v>
      </c>
      <c r="N1919" s="116">
        <v>579</v>
      </c>
      <c r="O1919" s="116">
        <v>0</v>
      </c>
      <c r="P1919" s="116">
        <v>7739</v>
      </c>
      <c r="Q1919" s="116">
        <v>0</v>
      </c>
      <c r="R1919" s="22">
        <f t="shared" si="445"/>
        <v>8318</v>
      </c>
      <c r="S1919" s="116">
        <v>18</v>
      </c>
      <c r="T1919" s="116">
        <v>0</v>
      </c>
      <c r="U1919" s="116">
        <v>1401</v>
      </c>
      <c r="V1919" s="116">
        <v>0</v>
      </c>
      <c r="W1919" s="22">
        <f t="shared" si="446"/>
        <v>1419</v>
      </c>
      <c r="X1919" s="22">
        <f t="shared" si="447"/>
        <v>622.4666666666667</v>
      </c>
      <c r="Y1919" s="22">
        <f ca="1">OFFSET('Cost Study'!$B$7,'Operations Support'!$C1919,'Operations Support'!$B1919)*$H1919</f>
        <v>36974.519999999997</v>
      </c>
      <c r="Z1919" s="23">
        <f ca="1">Y1919*'Cost Study'!$B$31</f>
        <v>2065098.2999263823</v>
      </c>
      <c r="AA1919" s="23">
        <f ca="1">IF(A1919=10298,1.51,1)*IF($B1919&lt;3,$D1919*'Cost Study'!$B$32*OFFSET('Cost Study'!$B$7,'Operations Support'!$C1919,'Operations Support'!$B1919),0)</f>
        <v>229.68</v>
      </c>
      <c r="AB1919" s="24">
        <f ca="1">AA1919*'Cost Study'!$B$31</f>
        <v>12828.071264402934</v>
      </c>
      <c r="AC1919" s="23">
        <f ca="1">Y1919*'Cost Study'!$B$31</f>
        <v>2065098.2999263823</v>
      </c>
      <c r="AD1919" s="24">
        <f ca="1">AA1919*'Cost Study'!$B$31</f>
        <v>12828.071264402934</v>
      </c>
      <c r="AE1919" s="377">
        <f t="shared" ca="1" si="448"/>
        <v>2077926.3711907852</v>
      </c>
      <c r="AF1919" s="377">
        <f t="shared" ca="1" si="449"/>
        <v>2077926.3711907852</v>
      </c>
      <c r="AH1919" s="688">
        <f>IFERROR($H1919/SUMIF($A:$A,$A1919,$H:$H)*SUMIF(Summary!$A$110:$A$186,$A1919,Summary!$P$110:$P$186),0)</f>
        <v>708887.86811713863</v>
      </c>
      <c r="AI1919" s="689">
        <f t="shared" ca="1" si="450"/>
        <v>1369038.5030736467</v>
      </c>
      <c r="AJ1919" s="688">
        <f>IFERROR(H1919/SUMIF(A:A,A1919,H:H)*SUMIF(Summary!$A$110:$A$186,'Operations Support'!A1919,Summary!$Q$110:$Q$186),0)</f>
        <v>713392.21187892812</v>
      </c>
      <c r="AK1919" s="688">
        <f t="shared" ca="1" si="451"/>
        <v>1364534.1593118571</v>
      </c>
      <c r="AM1919" s="688">
        <f>IFERROR($H1919/SUMIF($A:$A,$A1919,$H:$H)*SUMIF(Summary!$A$230:$A$266,$A1919,Summary!$P$230:$P$266),0)</f>
        <v>134122.57497579805</v>
      </c>
      <c r="AN1919" s="688">
        <f>IFERROR($H1919/SUMIF($A:$A,$A1919,$H:$H)*(SUMIF(Summary!$A$230:$A$266,$A1919,Summary!$L$230:$L$266)+SUMIF(Summary!$A$281:$A$317,$A1919,Summary!$L$281:$L$317))-AM1919,0)</f>
        <v>335713.34116714611</v>
      </c>
      <c r="AO1919" s="688">
        <f>IFERROR($H1919/SUMIF($A:$A,$A1919,$H:$H)*SUMIF(Summary!$A$230:$A$266,$A1919,Summary!$Q$230:$Q$266),0)</f>
        <v>134974.80310817112</v>
      </c>
      <c r="AP1919" s="688">
        <f>IFERROR($H1919/SUMIF($A:$A,$A1919,$H:$H)*(SUMIF(Summary!$A$230:$A$266,$A1919,Summary!$L$230:$L$266)+SUMIF(Summary!$A$281:$A$317,$A1919,Summary!$L$281:$L$317))-AO1919,0)</f>
        <v>334861.11303477304</v>
      </c>
      <c r="AQ1919" s="306"/>
      <c r="AR1919" s="688">
        <f t="shared" ca="1" si="452"/>
        <v>1704751.8442407928</v>
      </c>
      <c r="AS1919" s="688">
        <f t="shared" ca="1" si="453"/>
        <v>1699395.2723466302</v>
      </c>
    </row>
    <row r="1920" spans="1:45" x14ac:dyDescent="0.2">
      <c r="A1920" s="423">
        <v>3652</v>
      </c>
      <c r="B1920" s="424">
        <v>2</v>
      </c>
      <c r="C1920" s="425" t="s">
        <v>304</v>
      </c>
      <c r="D1920" s="422">
        <f t="shared" si="439"/>
        <v>0</v>
      </c>
      <c r="E1920" s="422">
        <f t="shared" si="440"/>
        <v>0</v>
      </c>
      <c r="F1920" s="422">
        <f t="shared" si="441"/>
        <v>0</v>
      </c>
      <c r="G1920" s="422">
        <f t="shared" si="442"/>
        <v>0</v>
      </c>
      <c r="H1920" s="22">
        <f t="shared" si="443"/>
        <v>0</v>
      </c>
      <c r="I1920" s="116">
        <v>0</v>
      </c>
      <c r="J1920" s="116">
        <v>0</v>
      </c>
      <c r="K1920" s="116">
        <v>0</v>
      </c>
      <c r="L1920" s="116">
        <v>0</v>
      </c>
      <c r="M1920" s="22">
        <f t="shared" si="444"/>
        <v>0</v>
      </c>
      <c r="N1920" s="116">
        <v>0</v>
      </c>
      <c r="O1920" s="116">
        <v>0</v>
      </c>
      <c r="P1920" s="116">
        <v>0</v>
      </c>
      <c r="Q1920" s="116">
        <v>0</v>
      </c>
      <c r="R1920" s="22">
        <f t="shared" si="445"/>
        <v>0</v>
      </c>
      <c r="S1920" s="116">
        <v>0</v>
      </c>
      <c r="T1920" s="116">
        <v>0</v>
      </c>
      <c r="U1920" s="116">
        <v>0</v>
      </c>
      <c r="V1920" s="116">
        <v>0</v>
      </c>
      <c r="W1920" s="22">
        <f t="shared" si="446"/>
        <v>0</v>
      </c>
      <c r="X1920" s="22">
        <f t="shared" si="447"/>
        <v>0</v>
      </c>
      <c r="Y1920" s="22">
        <f ca="1">OFFSET('Cost Study'!$B$7,'Operations Support'!$C1920,'Operations Support'!$B1920)*$H1920</f>
        <v>0</v>
      </c>
      <c r="Z1920" s="23">
        <f ca="1">Y1920*'Cost Study'!$B$31</f>
        <v>0</v>
      </c>
      <c r="AA1920" s="23">
        <f ca="1">IF(A1920=10298,1.51,1)*IF($B1920&lt;3,$D1920*'Cost Study'!$B$32*OFFSET('Cost Study'!$B$7,'Operations Support'!$C1920,'Operations Support'!$B1920),0)</f>
        <v>0</v>
      </c>
      <c r="AB1920" s="24">
        <f ca="1">AA1920*'Cost Study'!$B$31</f>
        <v>0</v>
      </c>
      <c r="AC1920" s="23">
        <f ca="1">Y1920*'Cost Study'!$B$31</f>
        <v>0</v>
      </c>
      <c r="AD1920" s="24">
        <f ca="1">AA1920*'Cost Study'!$B$31</f>
        <v>0</v>
      </c>
      <c r="AE1920" s="377">
        <f t="shared" ca="1" si="448"/>
        <v>0</v>
      </c>
      <c r="AF1920" s="377">
        <f t="shared" ca="1" si="449"/>
        <v>0</v>
      </c>
      <c r="AH1920" s="688">
        <f>IFERROR($H1920/SUMIF($A:$A,$A1920,$H:$H)*SUMIF(Summary!$A$110:$A$186,$A1920,Summary!$P$110:$P$186),0)</f>
        <v>0</v>
      </c>
      <c r="AI1920" s="689">
        <f t="shared" ca="1" si="450"/>
        <v>0</v>
      </c>
      <c r="AJ1920" s="688">
        <f>IFERROR(H1920/SUMIF(A:A,A1920,H:H)*SUMIF(Summary!$A$110:$A$186,'Operations Support'!A1920,Summary!$Q$110:$Q$186),0)</f>
        <v>0</v>
      </c>
      <c r="AK1920" s="688">
        <f t="shared" ca="1" si="451"/>
        <v>0</v>
      </c>
      <c r="AM1920" s="688">
        <f>IFERROR($H1920/SUMIF($A:$A,$A1920,$H:$H)*SUMIF(Summary!$A$230:$A$266,$A1920,Summary!$P$230:$P$266),0)</f>
        <v>0</v>
      </c>
      <c r="AN1920" s="688">
        <f>IFERROR($H1920/SUMIF($A:$A,$A1920,$H:$H)*(SUMIF(Summary!$A$230:$A$266,$A1920,Summary!$L$230:$L$266)+SUMIF(Summary!$A$281:$A$317,$A1920,Summary!$L$281:$L$317))-AM1920,0)</f>
        <v>0</v>
      </c>
      <c r="AO1920" s="688">
        <f>IFERROR($H1920/SUMIF($A:$A,$A1920,$H:$H)*SUMIF(Summary!$A$230:$A$266,$A1920,Summary!$Q$230:$Q$266),0)</f>
        <v>0</v>
      </c>
      <c r="AP1920" s="688">
        <f>IFERROR($H1920/SUMIF($A:$A,$A1920,$H:$H)*(SUMIF(Summary!$A$230:$A$266,$A1920,Summary!$L$230:$L$266)+SUMIF(Summary!$A$281:$A$317,$A1920,Summary!$L$281:$L$317))-AO1920,0)</f>
        <v>0</v>
      </c>
      <c r="AQ1920" s="306"/>
      <c r="AR1920" s="688">
        <f t="shared" ca="1" si="452"/>
        <v>0</v>
      </c>
      <c r="AS1920" s="688">
        <f t="shared" ca="1" si="453"/>
        <v>0</v>
      </c>
    </row>
    <row r="1921" spans="1:45" x14ac:dyDescent="0.2">
      <c r="A1921" s="423">
        <v>3652</v>
      </c>
      <c r="B1921" s="424">
        <v>2</v>
      </c>
      <c r="C1921" s="425" t="s">
        <v>305</v>
      </c>
      <c r="D1921" s="422">
        <f t="shared" si="439"/>
        <v>27507</v>
      </c>
      <c r="E1921" s="422">
        <f t="shared" si="440"/>
        <v>3002</v>
      </c>
      <c r="F1921" s="422">
        <f t="shared" si="441"/>
        <v>17000</v>
      </c>
      <c r="G1921" s="422">
        <f t="shared" si="442"/>
        <v>0</v>
      </c>
      <c r="H1921" s="22">
        <f t="shared" si="443"/>
        <v>47509</v>
      </c>
      <c r="I1921" s="116">
        <v>12283</v>
      </c>
      <c r="J1921" s="116">
        <v>2933</v>
      </c>
      <c r="K1921" s="116">
        <v>7576</v>
      </c>
      <c r="L1921" s="116">
        <v>0</v>
      </c>
      <c r="M1921" s="22">
        <f t="shared" si="444"/>
        <v>22792</v>
      </c>
      <c r="N1921" s="116">
        <v>13342</v>
      </c>
      <c r="O1921" s="116">
        <v>69</v>
      </c>
      <c r="P1921" s="116">
        <v>8139</v>
      </c>
      <c r="Q1921" s="116">
        <v>0</v>
      </c>
      <c r="R1921" s="22">
        <f t="shared" si="445"/>
        <v>21550</v>
      </c>
      <c r="S1921" s="116">
        <v>1882</v>
      </c>
      <c r="T1921" s="116">
        <v>0</v>
      </c>
      <c r="U1921" s="116">
        <v>1285</v>
      </c>
      <c r="V1921" s="116">
        <v>0</v>
      </c>
      <c r="W1921" s="22">
        <f t="shared" si="446"/>
        <v>3167</v>
      </c>
      <c r="X1921" s="22">
        <f t="shared" si="447"/>
        <v>1583.6333333333334</v>
      </c>
      <c r="Y1921" s="22">
        <f ca="1">OFFSET('Cost Study'!$B$7,'Operations Support'!$C1921,'Operations Support'!$B1921)*$H1921</f>
        <v>142051.91</v>
      </c>
      <c r="Z1921" s="23">
        <f ca="1">Y1921*'Cost Study'!$B$31</f>
        <v>7933873.3225555196</v>
      </c>
      <c r="AA1921" s="23">
        <f ca="1">IF(A1921=10298,1.51,1)*IF($B1921&lt;3,$D1921*'Cost Study'!$B$32*OFFSET('Cost Study'!$B$7,'Operations Support'!$C1921,'Operations Support'!$B1921),0)</f>
        <v>8224.5930000000008</v>
      </c>
      <c r="AB1921" s="24">
        <f ca="1">AA1921*'Cost Study'!$B$31</f>
        <v>459359.39187003451</v>
      </c>
      <c r="AC1921" s="23">
        <f ca="1">Y1921*'Cost Study'!$B$31</f>
        <v>7933873.3225555196</v>
      </c>
      <c r="AD1921" s="24">
        <f ca="1">AA1921*'Cost Study'!$B$31</f>
        <v>459359.39187003451</v>
      </c>
      <c r="AE1921" s="377">
        <f t="shared" ca="1" si="448"/>
        <v>8393232.7144255545</v>
      </c>
      <c r="AF1921" s="377">
        <f t="shared" ca="1" si="449"/>
        <v>8393232.7144255545</v>
      </c>
      <c r="AH1921" s="688">
        <f>IFERROR($H1921/SUMIF($A:$A,$A1921,$H:$H)*SUMIF(Summary!$A$110:$A$186,$A1921,Summary!$P$110:$P$186),0)</f>
        <v>1803499.717595434</v>
      </c>
      <c r="AI1921" s="689">
        <f t="shared" ca="1" si="450"/>
        <v>6589732.9968301207</v>
      </c>
      <c r="AJ1921" s="688">
        <f>IFERROR(H1921/SUMIF(A:A,A1921,H:H)*SUMIF(Summary!$A$110:$A$186,'Operations Support'!A1921,Summary!$Q$110:$Q$186),0)</f>
        <v>1814959.3335201882</v>
      </c>
      <c r="AK1921" s="688">
        <f t="shared" ca="1" si="451"/>
        <v>6578273.3809053665</v>
      </c>
      <c r="AM1921" s="688">
        <f>IFERROR($H1921/SUMIF($A:$A,$A1921,$H:$H)*SUMIF(Summary!$A$230:$A$266,$A1921,Summary!$P$230:$P$266),0)</f>
        <v>341224.66608788632</v>
      </c>
      <c r="AN1921" s="688">
        <f>IFERROR($H1921/SUMIF($A:$A,$A1921,$H:$H)*(SUMIF(Summary!$A$230:$A$266,$A1921,Summary!$L$230:$L$266)+SUMIF(Summary!$A$281:$A$317,$A1921,Summary!$L$281:$L$317))-AM1921,0)</f>
        <v>854096.87937827688</v>
      </c>
      <c r="AO1921" s="688">
        <f>IFERROR($H1921/SUMIF($A:$A,$A1921,$H:$H)*SUMIF(Summary!$A$230:$A$266,$A1921,Summary!$Q$230:$Q$266),0)</f>
        <v>343392.84143012215</v>
      </c>
      <c r="AP1921" s="688">
        <f>IFERROR($H1921/SUMIF($A:$A,$A1921,$H:$H)*(SUMIF(Summary!$A$230:$A$266,$A1921,Summary!$L$230:$L$266)+SUMIF(Summary!$A$281:$A$317,$A1921,Summary!$L$281:$L$317))-AO1921,0)</f>
        <v>851928.70403604105</v>
      </c>
      <c r="AQ1921" s="306"/>
      <c r="AR1921" s="688">
        <f t="shared" ca="1" si="452"/>
        <v>7443829.8762083976</v>
      </c>
      <c r="AS1921" s="688">
        <f t="shared" ca="1" si="453"/>
        <v>7430202.0849414077</v>
      </c>
    </row>
    <row r="1922" spans="1:45" x14ac:dyDescent="0.2">
      <c r="A1922" s="423">
        <v>3652</v>
      </c>
      <c r="B1922" s="424">
        <v>2</v>
      </c>
      <c r="C1922" s="425" t="s">
        <v>306</v>
      </c>
      <c r="D1922" s="422">
        <f t="shared" si="439"/>
        <v>1517</v>
      </c>
      <c r="E1922" s="422">
        <f t="shared" si="440"/>
        <v>761</v>
      </c>
      <c r="F1922" s="422">
        <f t="shared" si="441"/>
        <v>11706</v>
      </c>
      <c r="G1922" s="422">
        <f t="shared" si="442"/>
        <v>0</v>
      </c>
      <c r="H1922" s="22">
        <f t="shared" si="443"/>
        <v>13984</v>
      </c>
      <c r="I1922" s="116">
        <v>741</v>
      </c>
      <c r="J1922" s="116">
        <v>761</v>
      </c>
      <c r="K1922" s="116">
        <v>4266</v>
      </c>
      <c r="L1922" s="116">
        <v>0</v>
      </c>
      <c r="M1922" s="22">
        <f t="shared" si="444"/>
        <v>5768</v>
      </c>
      <c r="N1922" s="116">
        <v>539</v>
      </c>
      <c r="O1922" s="116">
        <v>0</v>
      </c>
      <c r="P1922" s="116">
        <v>5557</v>
      </c>
      <c r="Q1922" s="116">
        <v>0</v>
      </c>
      <c r="R1922" s="22">
        <f t="shared" si="445"/>
        <v>6096</v>
      </c>
      <c r="S1922" s="116">
        <v>237</v>
      </c>
      <c r="T1922" s="116">
        <v>0</v>
      </c>
      <c r="U1922" s="116">
        <v>1883</v>
      </c>
      <c r="V1922" s="116">
        <v>0</v>
      </c>
      <c r="W1922" s="22">
        <f t="shared" si="446"/>
        <v>2120</v>
      </c>
      <c r="X1922" s="22">
        <f t="shared" si="447"/>
        <v>466.13333333333333</v>
      </c>
      <c r="Y1922" s="22">
        <f ca="1">OFFSET('Cost Study'!$B$7,'Operations Support'!$C1922,'Operations Support'!$B1922)*$H1922</f>
        <v>25171.200000000001</v>
      </c>
      <c r="Z1922" s="23">
        <f ca="1">Y1922*'Cost Study'!$B$31</f>
        <v>1405860.0984436569</v>
      </c>
      <c r="AA1922" s="23">
        <f ca="1">IF(A1922=10298,1.51,1)*IF($B1922&lt;3,$D1922*'Cost Study'!$B$32*OFFSET('Cost Study'!$B$7,'Operations Support'!$C1922,'Operations Support'!$B1922),0)</f>
        <v>273.06000000000006</v>
      </c>
      <c r="AB1922" s="24">
        <f ca="1">AA1922*'Cost Study'!$B$31</f>
        <v>15250.927984403803</v>
      </c>
      <c r="AC1922" s="23">
        <f ca="1">Y1922*'Cost Study'!$B$31</f>
        <v>1405860.0984436569</v>
      </c>
      <c r="AD1922" s="24">
        <f ca="1">AA1922*'Cost Study'!$B$31</f>
        <v>15250.927984403803</v>
      </c>
      <c r="AE1922" s="377">
        <f t="shared" ca="1" si="448"/>
        <v>1421111.0264280608</v>
      </c>
      <c r="AF1922" s="377">
        <f t="shared" ca="1" si="449"/>
        <v>1421111.0264280608</v>
      </c>
      <c r="AH1922" s="688">
        <f>IFERROR($H1922/SUMIF($A:$A,$A1922,$H:$H)*SUMIF(Summary!$A$110:$A$186,$A1922,Summary!$P$110:$P$186),0)</f>
        <v>530849.73480508011</v>
      </c>
      <c r="AI1922" s="689">
        <f t="shared" ca="1" si="450"/>
        <v>890261.29162298073</v>
      </c>
      <c r="AJ1922" s="688">
        <f>IFERROR(H1922/SUMIF(A:A,A1922,H:H)*SUMIF(Summary!$A$110:$A$186,'Operations Support'!A1922,Summary!$Q$110:$Q$186),0)</f>
        <v>534222.80662498286</v>
      </c>
      <c r="AK1922" s="688">
        <f t="shared" ca="1" si="451"/>
        <v>886888.21980307798</v>
      </c>
      <c r="AM1922" s="688">
        <f>IFERROR($H1922/SUMIF($A:$A,$A1922,$H:$H)*SUMIF(Summary!$A$230:$A$266,$A1922,Summary!$P$230:$P$266),0)</f>
        <v>100437.51143094998</v>
      </c>
      <c r="AN1922" s="688">
        <f>IFERROR($H1922/SUMIF($A:$A,$A1922,$H:$H)*(SUMIF(Summary!$A$230:$A$266,$A1922,Summary!$L$230:$L$266)+SUMIF(Summary!$A$281:$A$317,$A1922,Summary!$L$281:$L$317))-AM1922,0)</f>
        <v>251398.48789125896</v>
      </c>
      <c r="AO1922" s="688">
        <f>IFERROR($H1922/SUMIF($A:$A,$A1922,$H:$H)*SUMIF(Summary!$A$230:$A$266,$A1922,Summary!$Q$230:$Q$266),0)</f>
        <v>101075.70133151252</v>
      </c>
      <c r="AP1922" s="688">
        <f>IFERROR($H1922/SUMIF($A:$A,$A1922,$H:$H)*(SUMIF(Summary!$A$230:$A$266,$A1922,Summary!$L$230:$L$266)+SUMIF(Summary!$A$281:$A$317,$A1922,Summary!$L$281:$L$317))-AO1922,0)</f>
        <v>250760.29799069639</v>
      </c>
      <c r="AQ1922" s="306"/>
      <c r="AR1922" s="688">
        <f t="shared" ca="1" si="452"/>
        <v>1141659.7795142396</v>
      </c>
      <c r="AS1922" s="688">
        <f t="shared" ca="1" si="453"/>
        <v>1137648.5177937744</v>
      </c>
    </row>
    <row r="1923" spans="1:45" x14ac:dyDescent="0.2">
      <c r="A1923" s="423">
        <v>3652</v>
      </c>
      <c r="B1923" s="424">
        <v>2</v>
      </c>
      <c r="C1923" s="425" t="s">
        <v>307</v>
      </c>
      <c r="D1923" s="422">
        <f t="shared" si="439"/>
        <v>0</v>
      </c>
      <c r="E1923" s="422">
        <f t="shared" si="440"/>
        <v>0</v>
      </c>
      <c r="F1923" s="422">
        <f t="shared" si="441"/>
        <v>0</v>
      </c>
      <c r="G1923" s="422">
        <f t="shared" si="442"/>
        <v>0</v>
      </c>
      <c r="H1923" s="22">
        <f t="shared" si="443"/>
        <v>0</v>
      </c>
      <c r="I1923" s="116">
        <v>0</v>
      </c>
      <c r="J1923" s="116">
        <v>0</v>
      </c>
      <c r="K1923" s="116">
        <v>0</v>
      </c>
      <c r="L1923" s="116">
        <v>0</v>
      </c>
      <c r="M1923" s="22">
        <f t="shared" si="444"/>
        <v>0</v>
      </c>
      <c r="N1923" s="116">
        <v>0</v>
      </c>
      <c r="O1923" s="116">
        <v>0</v>
      </c>
      <c r="P1923" s="116">
        <v>0</v>
      </c>
      <c r="Q1923" s="116">
        <v>0</v>
      </c>
      <c r="R1923" s="22">
        <f t="shared" si="445"/>
        <v>0</v>
      </c>
      <c r="S1923" s="116">
        <v>0</v>
      </c>
      <c r="T1923" s="116">
        <v>0</v>
      </c>
      <c r="U1923" s="116">
        <v>0</v>
      </c>
      <c r="V1923" s="116">
        <v>0</v>
      </c>
      <c r="W1923" s="22">
        <f t="shared" si="446"/>
        <v>0</v>
      </c>
      <c r="X1923" s="22">
        <f t="shared" si="447"/>
        <v>0</v>
      </c>
      <c r="Y1923" s="22">
        <f ca="1">OFFSET('Cost Study'!$B$7,'Operations Support'!$C1923,'Operations Support'!$B1923)*$H1923</f>
        <v>0</v>
      </c>
      <c r="Z1923" s="23">
        <f ca="1">Y1923*'Cost Study'!$B$31</f>
        <v>0</v>
      </c>
      <c r="AA1923" s="23">
        <f ca="1">IF(A1923=10298,1.51,1)*IF($B1923&lt;3,$D1923*'Cost Study'!$B$32*OFFSET('Cost Study'!$B$7,'Operations Support'!$C1923,'Operations Support'!$B1923),0)</f>
        <v>0</v>
      </c>
      <c r="AB1923" s="24">
        <f ca="1">AA1923*'Cost Study'!$B$31</f>
        <v>0</v>
      </c>
      <c r="AC1923" s="23">
        <f ca="1">Y1923*'Cost Study'!$B$31</f>
        <v>0</v>
      </c>
      <c r="AD1923" s="24">
        <f ca="1">AA1923*'Cost Study'!$B$31</f>
        <v>0</v>
      </c>
      <c r="AE1923" s="377">
        <f t="shared" ca="1" si="448"/>
        <v>0</v>
      </c>
      <c r="AF1923" s="377">
        <f t="shared" ca="1" si="449"/>
        <v>0</v>
      </c>
      <c r="AH1923" s="688">
        <f>IFERROR($H1923/SUMIF($A:$A,$A1923,$H:$H)*SUMIF(Summary!$A$110:$A$186,$A1923,Summary!$P$110:$P$186),0)</f>
        <v>0</v>
      </c>
      <c r="AI1923" s="689">
        <f t="shared" ca="1" si="450"/>
        <v>0</v>
      </c>
      <c r="AJ1923" s="688">
        <f>IFERROR(H1923/SUMIF(A:A,A1923,H:H)*SUMIF(Summary!$A$110:$A$186,'Operations Support'!A1923,Summary!$Q$110:$Q$186),0)</f>
        <v>0</v>
      </c>
      <c r="AK1923" s="688">
        <f t="shared" ca="1" si="451"/>
        <v>0</v>
      </c>
      <c r="AM1923" s="688">
        <f>IFERROR($H1923/SUMIF($A:$A,$A1923,$H:$H)*SUMIF(Summary!$A$230:$A$266,$A1923,Summary!$P$230:$P$266),0)</f>
        <v>0</v>
      </c>
      <c r="AN1923" s="688">
        <f>IFERROR($H1923/SUMIF($A:$A,$A1923,$H:$H)*(SUMIF(Summary!$A$230:$A$266,$A1923,Summary!$L$230:$L$266)+SUMIF(Summary!$A$281:$A$317,$A1923,Summary!$L$281:$L$317))-AM1923,0)</f>
        <v>0</v>
      </c>
      <c r="AO1923" s="688">
        <f>IFERROR($H1923/SUMIF($A:$A,$A1923,$H:$H)*SUMIF(Summary!$A$230:$A$266,$A1923,Summary!$Q$230:$Q$266),0)</f>
        <v>0</v>
      </c>
      <c r="AP1923" s="688">
        <f>IFERROR($H1923/SUMIF($A:$A,$A1923,$H:$H)*(SUMIF(Summary!$A$230:$A$266,$A1923,Summary!$L$230:$L$266)+SUMIF(Summary!$A$281:$A$317,$A1923,Summary!$L$281:$L$317))-AO1923,0)</f>
        <v>0</v>
      </c>
      <c r="AQ1923" s="306"/>
      <c r="AR1923" s="688">
        <f t="shared" ca="1" si="452"/>
        <v>0</v>
      </c>
      <c r="AS1923" s="688">
        <f t="shared" ca="1" si="453"/>
        <v>0</v>
      </c>
    </row>
    <row r="1924" spans="1:45" x14ac:dyDescent="0.2">
      <c r="A1924" s="423">
        <v>3652</v>
      </c>
      <c r="B1924" s="424">
        <v>2</v>
      </c>
      <c r="C1924" s="425" t="s">
        <v>308</v>
      </c>
      <c r="D1924" s="422">
        <f t="shared" si="439"/>
        <v>0</v>
      </c>
      <c r="E1924" s="422">
        <f t="shared" si="440"/>
        <v>0</v>
      </c>
      <c r="F1924" s="422">
        <f t="shared" si="441"/>
        <v>0</v>
      </c>
      <c r="G1924" s="422">
        <f t="shared" si="442"/>
        <v>0</v>
      </c>
      <c r="H1924" s="22">
        <f t="shared" si="443"/>
        <v>0</v>
      </c>
      <c r="I1924" s="116">
        <v>0</v>
      </c>
      <c r="J1924" s="116">
        <v>0</v>
      </c>
      <c r="K1924" s="116">
        <v>0</v>
      </c>
      <c r="L1924" s="116">
        <v>0</v>
      </c>
      <c r="M1924" s="22">
        <f t="shared" si="444"/>
        <v>0</v>
      </c>
      <c r="N1924" s="116">
        <v>0</v>
      </c>
      <c r="O1924" s="116">
        <v>0</v>
      </c>
      <c r="P1924" s="116">
        <v>0</v>
      </c>
      <c r="Q1924" s="116">
        <v>0</v>
      </c>
      <c r="R1924" s="22">
        <f t="shared" si="445"/>
        <v>0</v>
      </c>
      <c r="S1924" s="116">
        <v>0</v>
      </c>
      <c r="T1924" s="116">
        <v>0</v>
      </c>
      <c r="U1924" s="116">
        <v>0</v>
      </c>
      <c r="V1924" s="116">
        <v>0</v>
      </c>
      <c r="W1924" s="22">
        <f t="shared" si="446"/>
        <v>0</v>
      </c>
      <c r="X1924" s="22">
        <f t="shared" si="447"/>
        <v>0</v>
      </c>
      <c r="Y1924" s="22">
        <f ca="1">OFFSET('Cost Study'!$B$7,'Operations Support'!$C1924,'Operations Support'!$B1924)*$H1924</f>
        <v>0</v>
      </c>
      <c r="Z1924" s="23">
        <f ca="1">Y1924*'Cost Study'!$B$31</f>
        <v>0</v>
      </c>
      <c r="AA1924" s="23">
        <f ca="1">IF(A1924=10298,1.51,1)*IF($B1924&lt;3,$D1924*'Cost Study'!$B$32*OFFSET('Cost Study'!$B$7,'Operations Support'!$C1924,'Operations Support'!$B1924),0)</f>
        <v>0</v>
      </c>
      <c r="AB1924" s="24">
        <f ca="1">AA1924*'Cost Study'!$B$31</f>
        <v>0</v>
      </c>
      <c r="AC1924" s="23">
        <f ca="1">Y1924*'Cost Study'!$B$31</f>
        <v>0</v>
      </c>
      <c r="AD1924" s="24">
        <f ca="1">AA1924*'Cost Study'!$B$31</f>
        <v>0</v>
      </c>
      <c r="AE1924" s="377">
        <f t="shared" ca="1" si="448"/>
        <v>0</v>
      </c>
      <c r="AF1924" s="377">
        <f t="shared" ca="1" si="449"/>
        <v>0</v>
      </c>
      <c r="AH1924" s="688">
        <f>IFERROR($H1924/SUMIF($A:$A,$A1924,$H:$H)*SUMIF(Summary!$A$110:$A$186,$A1924,Summary!$P$110:$P$186),0)</f>
        <v>0</v>
      </c>
      <c r="AI1924" s="689">
        <f t="shared" ca="1" si="450"/>
        <v>0</v>
      </c>
      <c r="AJ1924" s="688">
        <f>IFERROR(H1924/SUMIF(A:A,A1924,H:H)*SUMIF(Summary!$A$110:$A$186,'Operations Support'!A1924,Summary!$Q$110:$Q$186),0)</f>
        <v>0</v>
      </c>
      <c r="AK1924" s="688">
        <f t="shared" ca="1" si="451"/>
        <v>0</v>
      </c>
      <c r="AM1924" s="688">
        <f>IFERROR($H1924/SUMIF($A:$A,$A1924,$H:$H)*SUMIF(Summary!$A$230:$A$266,$A1924,Summary!$P$230:$P$266),0)</f>
        <v>0</v>
      </c>
      <c r="AN1924" s="688">
        <f>IFERROR($H1924/SUMIF($A:$A,$A1924,$H:$H)*(SUMIF(Summary!$A$230:$A$266,$A1924,Summary!$L$230:$L$266)+SUMIF(Summary!$A$281:$A$317,$A1924,Summary!$L$281:$L$317))-AM1924,0)</f>
        <v>0</v>
      </c>
      <c r="AO1924" s="688">
        <f>IFERROR($H1924/SUMIF($A:$A,$A1924,$H:$H)*SUMIF(Summary!$A$230:$A$266,$A1924,Summary!$Q$230:$Q$266),0)</f>
        <v>0</v>
      </c>
      <c r="AP1924" s="688">
        <f>IFERROR($H1924/SUMIF($A:$A,$A1924,$H:$H)*(SUMIF(Summary!$A$230:$A$266,$A1924,Summary!$L$230:$L$266)+SUMIF(Summary!$A$281:$A$317,$A1924,Summary!$L$281:$L$317))-AO1924,0)</f>
        <v>0</v>
      </c>
      <c r="AQ1924" s="306"/>
      <c r="AR1924" s="688">
        <f t="shared" ca="1" si="452"/>
        <v>0</v>
      </c>
      <c r="AS1924" s="688">
        <f t="shared" ca="1" si="453"/>
        <v>0</v>
      </c>
    </row>
    <row r="1925" spans="1:45" x14ac:dyDescent="0.2">
      <c r="A1925" s="423">
        <v>3652</v>
      </c>
      <c r="B1925" s="424">
        <v>2</v>
      </c>
      <c r="C1925" s="425" t="s">
        <v>309</v>
      </c>
      <c r="D1925" s="422">
        <f t="shared" ref="D1925:D1988" si="454">I1925+N1925+S1925</f>
        <v>0</v>
      </c>
      <c r="E1925" s="422">
        <f t="shared" ref="E1925:E1988" si="455">J1925+O1925+T1925</f>
        <v>0</v>
      </c>
      <c r="F1925" s="422">
        <f t="shared" ref="F1925:F1988" si="456">K1925+P1925+U1925</f>
        <v>0</v>
      </c>
      <c r="G1925" s="422">
        <f t="shared" ref="G1925:G1988" si="457">L1925+Q1925+V1925</f>
        <v>0</v>
      </c>
      <c r="H1925" s="22">
        <f t="shared" ref="H1925:H1988" si="458">(SUM(D1925:F1925)-G1925)*IF(A1925=10298,1.51,1)</f>
        <v>0</v>
      </c>
      <c r="I1925" s="116">
        <v>0</v>
      </c>
      <c r="J1925" s="116">
        <v>0</v>
      </c>
      <c r="K1925" s="116">
        <v>0</v>
      </c>
      <c r="L1925" s="116">
        <v>0</v>
      </c>
      <c r="M1925" s="22">
        <f t="shared" ref="M1925:M1988" si="459">SUM(I1925:K1925)-L1925</f>
        <v>0</v>
      </c>
      <c r="N1925" s="116">
        <v>0</v>
      </c>
      <c r="O1925" s="116">
        <v>0</v>
      </c>
      <c r="P1925" s="116">
        <v>0</v>
      </c>
      <c r="Q1925" s="116">
        <v>0</v>
      </c>
      <c r="R1925" s="22">
        <f t="shared" ref="R1925:R1988" si="460">SUM(N1925:P1925)-Q1925</f>
        <v>0</v>
      </c>
      <c r="S1925" s="116">
        <v>0</v>
      </c>
      <c r="T1925" s="116">
        <v>0</v>
      </c>
      <c r="U1925" s="116">
        <v>0</v>
      </c>
      <c r="V1925" s="116">
        <v>0</v>
      </c>
      <c r="W1925" s="22">
        <f t="shared" ref="W1925:W1988" si="461">SUM(S1925:U1925)-V1925</f>
        <v>0</v>
      </c>
      <c r="X1925" s="22">
        <f t="shared" ref="X1925:X1988" si="462">IF(OR(B1925=1,B1925=2),H1925/30,IF(OR(B1925=3,B1925=5),H1925/24,IF(B1925=4,H1925/18,0)))</f>
        <v>0</v>
      </c>
      <c r="Y1925" s="22">
        <f ca="1">OFFSET('Cost Study'!$B$7,'Operations Support'!$C1925,'Operations Support'!$B1925)*$H1925</f>
        <v>0</v>
      </c>
      <c r="Z1925" s="23">
        <f ca="1">Y1925*'Cost Study'!$B$31</f>
        <v>0</v>
      </c>
      <c r="AA1925" s="23">
        <f ca="1">IF(A1925=10298,1.51,1)*IF($B1925&lt;3,$D1925*'Cost Study'!$B$32*OFFSET('Cost Study'!$B$7,'Operations Support'!$C1925,'Operations Support'!$B1925),0)</f>
        <v>0</v>
      </c>
      <c r="AB1925" s="24">
        <f ca="1">AA1925*'Cost Study'!$B$31</f>
        <v>0</v>
      </c>
      <c r="AC1925" s="23">
        <f ca="1">Y1925*'Cost Study'!$B$31</f>
        <v>0</v>
      </c>
      <c r="AD1925" s="24">
        <f ca="1">AA1925*'Cost Study'!$B$31</f>
        <v>0</v>
      </c>
      <c r="AE1925" s="377">
        <f t="shared" ref="AE1925:AE1988" ca="1" si="463">Z1925+AB1925</f>
        <v>0</v>
      </c>
      <c r="AF1925" s="377">
        <f t="shared" ref="AF1925:AF1988" ca="1" si="464">AC1925+AD1925</f>
        <v>0</v>
      </c>
      <c r="AH1925" s="688">
        <f>IFERROR($H1925/SUMIF($A:$A,$A1925,$H:$H)*SUMIF(Summary!$A$110:$A$186,$A1925,Summary!$P$110:$P$186),0)</f>
        <v>0</v>
      </c>
      <c r="AI1925" s="689">
        <f t="shared" ca="1" si="450"/>
        <v>0</v>
      </c>
      <c r="AJ1925" s="688">
        <f>IFERROR(H1925/SUMIF(A:A,A1925,H:H)*SUMIF(Summary!$A$110:$A$186,'Operations Support'!A1925,Summary!$Q$110:$Q$186),0)</f>
        <v>0</v>
      </c>
      <c r="AK1925" s="688">
        <f t="shared" ca="1" si="451"/>
        <v>0</v>
      </c>
      <c r="AM1925" s="688">
        <f>IFERROR($H1925/SUMIF($A:$A,$A1925,$H:$H)*SUMIF(Summary!$A$230:$A$266,$A1925,Summary!$P$230:$P$266),0)</f>
        <v>0</v>
      </c>
      <c r="AN1925" s="688">
        <f>IFERROR($H1925/SUMIF($A:$A,$A1925,$H:$H)*(SUMIF(Summary!$A$230:$A$266,$A1925,Summary!$L$230:$L$266)+SUMIF(Summary!$A$281:$A$317,$A1925,Summary!$L$281:$L$317))-AM1925,0)</f>
        <v>0</v>
      </c>
      <c r="AO1925" s="688">
        <f>IFERROR($H1925/SUMIF($A:$A,$A1925,$H:$H)*SUMIF(Summary!$A$230:$A$266,$A1925,Summary!$Q$230:$Q$266),0)</f>
        <v>0</v>
      </c>
      <c r="AP1925" s="688">
        <f>IFERROR($H1925/SUMIF($A:$A,$A1925,$H:$H)*(SUMIF(Summary!$A$230:$A$266,$A1925,Summary!$L$230:$L$266)+SUMIF(Summary!$A$281:$A$317,$A1925,Summary!$L$281:$L$317))-AO1925,0)</f>
        <v>0</v>
      </c>
      <c r="AQ1925" s="306"/>
      <c r="AR1925" s="688">
        <f t="shared" ca="1" si="452"/>
        <v>0</v>
      </c>
      <c r="AS1925" s="688">
        <f t="shared" ca="1" si="453"/>
        <v>0</v>
      </c>
    </row>
    <row r="1926" spans="1:45" x14ac:dyDescent="0.2">
      <c r="A1926" s="423">
        <v>3652</v>
      </c>
      <c r="B1926" s="424">
        <v>2</v>
      </c>
      <c r="C1926" s="425" t="s">
        <v>310</v>
      </c>
      <c r="D1926" s="422">
        <f t="shared" si="454"/>
        <v>0</v>
      </c>
      <c r="E1926" s="422">
        <f t="shared" si="455"/>
        <v>0</v>
      </c>
      <c r="F1926" s="422">
        <f t="shared" si="456"/>
        <v>0</v>
      </c>
      <c r="G1926" s="422">
        <f t="shared" si="457"/>
        <v>0</v>
      </c>
      <c r="H1926" s="22">
        <f t="shared" si="458"/>
        <v>0</v>
      </c>
      <c r="I1926" s="116">
        <v>0</v>
      </c>
      <c r="J1926" s="116">
        <v>0</v>
      </c>
      <c r="K1926" s="116">
        <v>0</v>
      </c>
      <c r="L1926" s="116">
        <v>0</v>
      </c>
      <c r="M1926" s="22">
        <f t="shared" si="459"/>
        <v>0</v>
      </c>
      <c r="N1926" s="116">
        <v>0</v>
      </c>
      <c r="O1926" s="116">
        <v>0</v>
      </c>
      <c r="P1926" s="116">
        <v>0</v>
      </c>
      <c r="Q1926" s="116">
        <v>0</v>
      </c>
      <c r="R1926" s="22">
        <f t="shared" si="460"/>
        <v>0</v>
      </c>
      <c r="S1926" s="116">
        <v>0</v>
      </c>
      <c r="T1926" s="116">
        <v>0</v>
      </c>
      <c r="U1926" s="116">
        <v>0</v>
      </c>
      <c r="V1926" s="116">
        <v>0</v>
      </c>
      <c r="W1926" s="22">
        <f t="shared" si="461"/>
        <v>0</v>
      </c>
      <c r="X1926" s="22">
        <f t="shared" si="462"/>
        <v>0</v>
      </c>
      <c r="Y1926" s="22">
        <f ca="1">OFFSET('Cost Study'!$B$7,'Operations Support'!$C1926,'Operations Support'!$B1926)*$H1926</f>
        <v>0</v>
      </c>
      <c r="Z1926" s="23">
        <f ca="1">Y1926*'Cost Study'!$B$31</f>
        <v>0</v>
      </c>
      <c r="AA1926" s="23">
        <f ca="1">IF(A1926=10298,1.51,1)*IF($B1926&lt;3,$D1926*'Cost Study'!$B$32*OFFSET('Cost Study'!$B$7,'Operations Support'!$C1926,'Operations Support'!$B1926),0)</f>
        <v>0</v>
      </c>
      <c r="AB1926" s="24">
        <f ca="1">AA1926*'Cost Study'!$B$31</f>
        <v>0</v>
      </c>
      <c r="AC1926" s="23">
        <f ca="1">Y1926*'Cost Study'!$B$31</f>
        <v>0</v>
      </c>
      <c r="AD1926" s="24">
        <f ca="1">AA1926*'Cost Study'!$B$31</f>
        <v>0</v>
      </c>
      <c r="AE1926" s="377">
        <f t="shared" ca="1" si="463"/>
        <v>0</v>
      </c>
      <c r="AF1926" s="377">
        <f t="shared" ca="1" si="464"/>
        <v>0</v>
      </c>
      <c r="AH1926" s="688">
        <f>IFERROR($H1926/SUMIF($A:$A,$A1926,$H:$H)*SUMIF(Summary!$A$110:$A$186,$A1926,Summary!$P$110:$P$186),0)</f>
        <v>0</v>
      </c>
      <c r="AI1926" s="689">
        <f t="shared" ca="1" si="450"/>
        <v>0</v>
      </c>
      <c r="AJ1926" s="688">
        <f>IFERROR(H1926/SUMIF(A:A,A1926,H:H)*SUMIF(Summary!$A$110:$A$186,'Operations Support'!A1926,Summary!$Q$110:$Q$186),0)</f>
        <v>0</v>
      </c>
      <c r="AK1926" s="688">
        <f t="shared" ca="1" si="451"/>
        <v>0</v>
      </c>
      <c r="AM1926" s="688">
        <f>IFERROR($H1926/SUMIF($A:$A,$A1926,$H:$H)*SUMIF(Summary!$A$230:$A$266,$A1926,Summary!$P$230:$P$266),0)</f>
        <v>0</v>
      </c>
      <c r="AN1926" s="688">
        <f>IFERROR($H1926/SUMIF($A:$A,$A1926,$H:$H)*(SUMIF(Summary!$A$230:$A$266,$A1926,Summary!$L$230:$L$266)+SUMIF(Summary!$A$281:$A$317,$A1926,Summary!$L$281:$L$317))-AM1926,0)</f>
        <v>0</v>
      </c>
      <c r="AO1926" s="688">
        <f>IFERROR($H1926/SUMIF($A:$A,$A1926,$H:$H)*SUMIF(Summary!$A$230:$A$266,$A1926,Summary!$Q$230:$Q$266),0)</f>
        <v>0</v>
      </c>
      <c r="AP1926" s="688">
        <f>IFERROR($H1926/SUMIF($A:$A,$A1926,$H:$H)*(SUMIF(Summary!$A$230:$A$266,$A1926,Summary!$L$230:$L$266)+SUMIF(Summary!$A$281:$A$317,$A1926,Summary!$L$281:$L$317))-AO1926,0)</f>
        <v>0</v>
      </c>
      <c r="AQ1926" s="306"/>
      <c r="AR1926" s="688">
        <f t="shared" ca="1" si="452"/>
        <v>0</v>
      </c>
      <c r="AS1926" s="688">
        <f t="shared" ca="1" si="453"/>
        <v>0</v>
      </c>
    </row>
    <row r="1927" spans="1:45" x14ac:dyDescent="0.2">
      <c r="A1927" s="423">
        <v>3652</v>
      </c>
      <c r="B1927" s="424">
        <v>2</v>
      </c>
      <c r="C1927" s="425" t="s">
        <v>311</v>
      </c>
      <c r="D1927" s="422">
        <f t="shared" si="454"/>
        <v>0</v>
      </c>
      <c r="E1927" s="422">
        <f t="shared" si="455"/>
        <v>0</v>
      </c>
      <c r="F1927" s="422">
        <f t="shared" si="456"/>
        <v>135</v>
      </c>
      <c r="G1927" s="422">
        <f t="shared" si="457"/>
        <v>0</v>
      </c>
      <c r="H1927" s="22">
        <f t="shared" si="458"/>
        <v>135</v>
      </c>
      <c r="I1927" s="116">
        <v>0</v>
      </c>
      <c r="J1927" s="116">
        <v>0</v>
      </c>
      <c r="K1927" s="116">
        <v>66</v>
      </c>
      <c r="L1927" s="116">
        <v>0</v>
      </c>
      <c r="M1927" s="22">
        <f t="shared" si="459"/>
        <v>66</v>
      </c>
      <c r="N1927" s="116">
        <v>0</v>
      </c>
      <c r="O1927" s="116">
        <v>0</v>
      </c>
      <c r="P1927" s="116">
        <v>69</v>
      </c>
      <c r="Q1927" s="116">
        <v>0</v>
      </c>
      <c r="R1927" s="22">
        <f t="shared" si="460"/>
        <v>69</v>
      </c>
      <c r="S1927" s="116">
        <v>0</v>
      </c>
      <c r="T1927" s="116">
        <v>0</v>
      </c>
      <c r="U1927" s="116">
        <v>0</v>
      </c>
      <c r="V1927" s="116">
        <v>0</v>
      </c>
      <c r="W1927" s="22">
        <f t="shared" si="461"/>
        <v>0</v>
      </c>
      <c r="X1927" s="22">
        <f t="shared" si="462"/>
        <v>4.5</v>
      </c>
      <c r="Y1927" s="22">
        <f ca="1">OFFSET('Cost Study'!$B$7,'Operations Support'!$C1927,'Operations Support'!$B1927)*$H1927</f>
        <v>395.55</v>
      </c>
      <c r="Z1927" s="23">
        <f ca="1">Y1927*'Cost Study'!$B$31</f>
        <v>22092.230880505835</v>
      </c>
      <c r="AA1927" s="23">
        <f ca="1">IF(A1927=10298,1.51,1)*IF($B1927&lt;3,$D1927*'Cost Study'!$B$32*OFFSET('Cost Study'!$B$7,'Operations Support'!$C1927,'Operations Support'!$B1927),0)</f>
        <v>0</v>
      </c>
      <c r="AB1927" s="24">
        <f ca="1">AA1927*'Cost Study'!$B$31</f>
        <v>0</v>
      </c>
      <c r="AC1927" s="23">
        <f ca="1">Y1927*'Cost Study'!$B$31</f>
        <v>22092.230880505835</v>
      </c>
      <c r="AD1927" s="24">
        <f ca="1">AA1927*'Cost Study'!$B$31</f>
        <v>0</v>
      </c>
      <c r="AE1927" s="377">
        <f t="shared" ca="1" si="463"/>
        <v>22092.230880505835</v>
      </c>
      <c r="AF1927" s="377">
        <f t="shared" ca="1" si="464"/>
        <v>22092.230880505835</v>
      </c>
      <c r="AH1927" s="688">
        <f>IFERROR($H1927/SUMIF($A:$A,$A1927,$H:$H)*SUMIF(Summary!$A$110:$A$186,$A1927,Summary!$P$110:$P$186),0)</f>
        <v>5124.7650313705526</v>
      </c>
      <c r="AI1927" s="689">
        <f t="shared" ca="1" si="450"/>
        <v>16967.465849135282</v>
      </c>
      <c r="AJ1927" s="688">
        <f>IFERROR(H1927/SUMIF(A:A,A1927,H:H)*SUMIF(Summary!$A$110:$A$186,'Operations Support'!A1927,Summary!$Q$110:$Q$186),0)</f>
        <v>5157.3282962223029</v>
      </c>
      <c r="AK1927" s="688">
        <f t="shared" ca="1" si="451"/>
        <v>16934.902584283533</v>
      </c>
      <c r="AM1927" s="688">
        <f>IFERROR($H1927/SUMIF($A:$A,$A1927,$H:$H)*SUMIF(Summary!$A$230:$A$266,$A1927,Summary!$P$230:$P$266),0)</f>
        <v>969.61270331652213</v>
      </c>
      <c r="AN1927" s="688">
        <f>IFERROR($H1927/SUMIF($A:$A,$A1927,$H:$H)*(SUMIF(Summary!$A$230:$A$266,$A1927,Summary!$L$230:$L$266)+SUMIF(Summary!$A$281:$A$317,$A1927,Summary!$L$281:$L$317))-AM1927,0)</f>
        <v>2426.9733885383266</v>
      </c>
      <c r="AO1927" s="688">
        <f>IFERROR($H1927/SUMIF($A:$A,$A1927,$H:$H)*SUMIF(Summary!$A$230:$A$266,$A1927,Summary!$Q$230:$Q$266),0)</f>
        <v>975.77371851789121</v>
      </c>
      <c r="AP1927" s="688">
        <f>IFERROR($H1927/SUMIF($A:$A,$A1927,$H:$H)*(SUMIF(Summary!$A$230:$A$266,$A1927,Summary!$L$230:$L$266)+SUMIF(Summary!$A$281:$A$317,$A1927,Summary!$L$281:$L$317))-AO1927,0)</f>
        <v>2420.8123733369575</v>
      </c>
      <c r="AQ1927" s="306"/>
      <c r="AR1927" s="688">
        <f t="shared" ca="1" si="452"/>
        <v>19394.439237673607</v>
      </c>
      <c r="AS1927" s="688">
        <f t="shared" ca="1" si="453"/>
        <v>19355.71495762049</v>
      </c>
    </row>
    <row r="1928" spans="1:45" x14ac:dyDescent="0.2">
      <c r="A1928" s="423">
        <v>3652</v>
      </c>
      <c r="B1928" s="424">
        <v>2</v>
      </c>
      <c r="C1928" s="425" t="s">
        <v>312</v>
      </c>
      <c r="D1928" s="422">
        <f t="shared" si="454"/>
        <v>0</v>
      </c>
      <c r="E1928" s="422">
        <f t="shared" si="455"/>
        <v>0</v>
      </c>
      <c r="F1928" s="422">
        <f t="shared" si="456"/>
        <v>0</v>
      </c>
      <c r="G1928" s="422">
        <f t="shared" si="457"/>
        <v>0</v>
      </c>
      <c r="H1928" s="22">
        <f t="shared" si="458"/>
        <v>0</v>
      </c>
      <c r="I1928" s="116">
        <v>0</v>
      </c>
      <c r="J1928" s="116">
        <v>0</v>
      </c>
      <c r="K1928" s="116">
        <v>0</v>
      </c>
      <c r="L1928" s="116">
        <v>0</v>
      </c>
      <c r="M1928" s="22">
        <f t="shared" si="459"/>
        <v>0</v>
      </c>
      <c r="N1928" s="116">
        <v>0</v>
      </c>
      <c r="O1928" s="116">
        <v>0</v>
      </c>
      <c r="P1928" s="116">
        <v>0</v>
      </c>
      <c r="Q1928" s="116">
        <v>0</v>
      </c>
      <c r="R1928" s="22">
        <f t="shared" si="460"/>
        <v>0</v>
      </c>
      <c r="S1928" s="116">
        <v>0</v>
      </c>
      <c r="T1928" s="116">
        <v>0</v>
      </c>
      <c r="U1928" s="116">
        <v>0</v>
      </c>
      <c r="V1928" s="116">
        <v>0</v>
      </c>
      <c r="W1928" s="22">
        <f t="shared" si="461"/>
        <v>0</v>
      </c>
      <c r="X1928" s="22">
        <f t="shared" si="462"/>
        <v>0</v>
      </c>
      <c r="Y1928" s="22">
        <f ca="1">OFFSET('Cost Study'!$B$7,'Operations Support'!$C1928,'Operations Support'!$B1928)*$H1928</f>
        <v>0</v>
      </c>
      <c r="Z1928" s="23">
        <f ca="1">Y1928*'Cost Study'!$B$31</f>
        <v>0</v>
      </c>
      <c r="AA1928" s="23">
        <f ca="1">IF(A1928=10298,1.51,1)*IF($B1928&lt;3,$D1928*'Cost Study'!$B$32*OFFSET('Cost Study'!$B$7,'Operations Support'!$C1928,'Operations Support'!$B1928),0)</f>
        <v>0</v>
      </c>
      <c r="AB1928" s="24">
        <f ca="1">AA1928*'Cost Study'!$B$31</f>
        <v>0</v>
      </c>
      <c r="AC1928" s="23">
        <f ca="1">Y1928*'Cost Study'!$B$31</f>
        <v>0</v>
      </c>
      <c r="AD1928" s="24">
        <f ca="1">AA1928*'Cost Study'!$B$31</f>
        <v>0</v>
      </c>
      <c r="AE1928" s="377">
        <f t="shared" ca="1" si="463"/>
        <v>0</v>
      </c>
      <c r="AF1928" s="377">
        <f t="shared" ca="1" si="464"/>
        <v>0</v>
      </c>
      <c r="AH1928" s="688">
        <f>IFERROR($H1928/SUMIF($A:$A,$A1928,$H:$H)*SUMIF(Summary!$A$110:$A$186,$A1928,Summary!$P$110:$P$186),0)</f>
        <v>0</v>
      </c>
      <c r="AI1928" s="689">
        <f t="shared" ca="1" si="450"/>
        <v>0</v>
      </c>
      <c r="AJ1928" s="688">
        <f>IFERROR(H1928/SUMIF(A:A,A1928,H:H)*SUMIF(Summary!$A$110:$A$186,'Operations Support'!A1928,Summary!$Q$110:$Q$186),0)</f>
        <v>0</v>
      </c>
      <c r="AK1928" s="688">
        <f t="shared" ca="1" si="451"/>
        <v>0</v>
      </c>
      <c r="AM1928" s="688">
        <f>IFERROR($H1928/SUMIF($A:$A,$A1928,$H:$H)*SUMIF(Summary!$A$230:$A$266,$A1928,Summary!$P$230:$P$266),0)</f>
        <v>0</v>
      </c>
      <c r="AN1928" s="688">
        <f>IFERROR($H1928/SUMIF($A:$A,$A1928,$H:$H)*(SUMIF(Summary!$A$230:$A$266,$A1928,Summary!$L$230:$L$266)+SUMIF(Summary!$A$281:$A$317,$A1928,Summary!$L$281:$L$317))-AM1928,0)</f>
        <v>0</v>
      </c>
      <c r="AO1928" s="688">
        <f>IFERROR($H1928/SUMIF($A:$A,$A1928,$H:$H)*SUMIF(Summary!$A$230:$A$266,$A1928,Summary!$Q$230:$Q$266),0)</f>
        <v>0</v>
      </c>
      <c r="AP1928" s="688">
        <f>IFERROR($H1928/SUMIF($A:$A,$A1928,$H:$H)*(SUMIF(Summary!$A$230:$A$266,$A1928,Summary!$L$230:$L$266)+SUMIF(Summary!$A$281:$A$317,$A1928,Summary!$L$281:$L$317))-AO1928,0)</f>
        <v>0</v>
      </c>
      <c r="AQ1928" s="306"/>
      <c r="AR1928" s="688">
        <f t="shared" ca="1" si="452"/>
        <v>0</v>
      </c>
      <c r="AS1928" s="688">
        <f t="shared" ca="1" si="453"/>
        <v>0</v>
      </c>
    </row>
    <row r="1929" spans="1:45" x14ac:dyDescent="0.2">
      <c r="A1929" s="423">
        <v>3652</v>
      </c>
      <c r="B1929" s="424">
        <v>2</v>
      </c>
      <c r="C1929" s="425" t="s">
        <v>313</v>
      </c>
      <c r="D1929" s="422">
        <f t="shared" si="454"/>
        <v>7200</v>
      </c>
      <c r="E1929" s="422">
        <f t="shared" si="455"/>
        <v>2176</v>
      </c>
      <c r="F1929" s="422">
        <f t="shared" si="456"/>
        <v>12605</v>
      </c>
      <c r="G1929" s="422">
        <f t="shared" si="457"/>
        <v>0</v>
      </c>
      <c r="H1929" s="22">
        <f t="shared" si="458"/>
        <v>21981</v>
      </c>
      <c r="I1929" s="116">
        <v>3483</v>
      </c>
      <c r="J1929" s="116">
        <v>2176</v>
      </c>
      <c r="K1929" s="116">
        <v>4130</v>
      </c>
      <c r="L1929" s="116">
        <v>0</v>
      </c>
      <c r="M1929" s="22">
        <f t="shared" si="459"/>
        <v>9789</v>
      </c>
      <c r="N1929" s="116">
        <v>3336</v>
      </c>
      <c r="O1929" s="116">
        <v>0</v>
      </c>
      <c r="P1929" s="116">
        <v>6464</v>
      </c>
      <c r="Q1929" s="116">
        <v>0</v>
      </c>
      <c r="R1929" s="22">
        <f t="shared" si="460"/>
        <v>9800</v>
      </c>
      <c r="S1929" s="116">
        <v>381</v>
      </c>
      <c r="T1929" s="116">
        <v>0</v>
      </c>
      <c r="U1929" s="116">
        <v>2011</v>
      </c>
      <c r="V1929" s="116">
        <v>0</v>
      </c>
      <c r="W1929" s="22">
        <f t="shared" si="461"/>
        <v>2392</v>
      </c>
      <c r="X1929" s="22">
        <f t="shared" si="462"/>
        <v>732.7</v>
      </c>
      <c r="Y1929" s="22">
        <f ca="1">OFFSET('Cost Study'!$B$7,'Operations Support'!$C1929,'Operations Support'!$B1929)*$H1929</f>
        <v>34290.36</v>
      </c>
      <c r="Z1929" s="23">
        <f ca="1">Y1929*'Cost Study'!$B$31</f>
        <v>1915182.7837079056</v>
      </c>
      <c r="AA1929" s="23">
        <f ca="1">IF(A1929=10298,1.51,1)*IF($B1929&lt;3,$D1929*'Cost Study'!$B$32*OFFSET('Cost Study'!$B$7,'Operations Support'!$C1929,'Operations Support'!$B1929),0)</f>
        <v>1123.2</v>
      </c>
      <c r="AB1929" s="24">
        <f ca="1">AA1929*'Cost Study'!$B$31</f>
        <v>62732.887687989263</v>
      </c>
      <c r="AC1929" s="23">
        <f ca="1">Y1929*'Cost Study'!$B$31</f>
        <v>1915182.7837079056</v>
      </c>
      <c r="AD1929" s="24">
        <f ca="1">AA1929*'Cost Study'!$B$31</f>
        <v>62732.887687989263</v>
      </c>
      <c r="AE1929" s="377">
        <f t="shared" ca="1" si="463"/>
        <v>1977915.6713958948</v>
      </c>
      <c r="AF1929" s="377">
        <f t="shared" ca="1" si="464"/>
        <v>1977915.6713958948</v>
      </c>
      <c r="AH1929" s="688">
        <f>IFERROR($H1929/SUMIF($A:$A,$A1929,$H:$H)*SUMIF(Summary!$A$110:$A$186,$A1929,Summary!$P$110:$P$186),0)</f>
        <v>834425.63077448984</v>
      </c>
      <c r="AI1929" s="689">
        <f t="shared" ca="1" si="450"/>
        <v>1143490.040621405</v>
      </c>
      <c r="AJ1929" s="688">
        <f>IFERROR(H1929/SUMIF(A:A,A1929,H:H)*SUMIF(Summary!$A$110:$A$186,'Operations Support'!A1929,Summary!$Q$110:$Q$186),0)</f>
        <v>839727.65392046259</v>
      </c>
      <c r="AK1929" s="688">
        <f t="shared" ca="1" si="451"/>
        <v>1138188.0174754323</v>
      </c>
      <c r="AM1929" s="688">
        <f>IFERROR($H1929/SUMIF($A:$A,$A1929,$H:$H)*SUMIF(Summary!$A$230:$A$266,$A1929,Summary!$P$230:$P$266),0)</f>
        <v>157874.49504889242</v>
      </c>
      <c r="AN1929" s="688">
        <f>IFERROR($H1929/SUMIF($A:$A,$A1929,$H:$H)*(SUMIF(Summary!$A$230:$A$266,$A1929,Summary!$L$230:$L$266)+SUMIF(Summary!$A$281:$A$317,$A1929,Summary!$L$281:$L$317))-AM1929,0)</f>
        <v>395165.20039600704</v>
      </c>
      <c r="AO1929" s="688">
        <f>IFERROR($H1929/SUMIF($A:$A,$A1929,$H:$H)*SUMIF(Summary!$A$230:$A$266,$A1929,Summary!$Q$230:$Q$266),0)</f>
        <v>158877.64523512422</v>
      </c>
      <c r="AP1929" s="688">
        <f>IFERROR($H1929/SUMIF($A:$A,$A1929,$H:$H)*(SUMIF(Summary!$A$230:$A$266,$A1929,Summary!$L$230:$L$266)+SUMIF(Summary!$A$281:$A$317,$A1929,Summary!$L$281:$L$317))-AO1929,0)</f>
        <v>394162.05020977528</v>
      </c>
      <c r="AQ1929" s="306"/>
      <c r="AR1929" s="688">
        <f t="shared" ca="1" si="452"/>
        <v>1538655.2410174119</v>
      </c>
      <c r="AS1929" s="688">
        <f t="shared" ca="1" si="453"/>
        <v>1532350.0676852076</v>
      </c>
    </row>
    <row r="1930" spans="1:45" x14ac:dyDescent="0.2">
      <c r="A1930" s="423">
        <v>3652</v>
      </c>
      <c r="B1930" s="424">
        <v>2</v>
      </c>
      <c r="C1930" s="425" t="s">
        <v>314</v>
      </c>
      <c r="D1930" s="422">
        <f t="shared" si="454"/>
        <v>0</v>
      </c>
      <c r="E1930" s="422">
        <f t="shared" si="455"/>
        <v>0</v>
      </c>
      <c r="F1930" s="422">
        <f t="shared" si="456"/>
        <v>0</v>
      </c>
      <c r="G1930" s="422">
        <f t="shared" si="457"/>
        <v>0</v>
      </c>
      <c r="H1930" s="22">
        <f t="shared" si="458"/>
        <v>0</v>
      </c>
      <c r="I1930" s="116">
        <v>0</v>
      </c>
      <c r="J1930" s="116">
        <v>0</v>
      </c>
      <c r="K1930" s="116">
        <v>0</v>
      </c>
      <c r="L1930" s="116">
        <v>0</v>
      </c>
      <c r="M1930" s="22">
        <f t="shared" si="459"/>
        <v>0</v>
      </c>
      <c r="N1930" s="116">
        <v>0</v>
      </c>
      <c r="O1930" s="116">
        <v>0</v>
      </c>
      <c r="P1930" s="116">
        <v>0</v>
      </c>
      <c r="Q1930" s="116">
        <v>0</v>
      </c>
      <c r="R1930" s="22">
        <f t="shared" si="460"/>
        <v>0</v>
      </c>
      <c r="S1930" s="116">
        <v>0</v>
      </c>
      <c r="T1930" s="116">
        <v>0</v>
      </c>
      <c r="U1930" s="116">
        <v>0</v>
      </c>
      <c r="V1930" s="116">
        <v>0</v>
      </c>
      <c r="W1930" s="22">
        <f t="shared" si="461"/>
        <v>0</v>
      </c>
      <c r="X1930" s="22">
        <f t="shared" si="462"/>
        <v>0</v>
      </c>
      <c r="Y1930" s="22">
        <f ca="1">OFFSET('Cost Study'!$B$7,'Operations Support'!$C1930,'Operations Support'!$B1930)*$H1930</f>
        <v>0</v>
      </c>
      <c r="Z1930" s="23">
        <f ca="1">Y1930*'Cost Study'!$B$31</f>
        <v>0</v>
      </c>
      <c r="AA1930" s="23">
        <f ca="1">IF(A1930=10298,1.51,1)*IF($B1930&lt;3,$D1930*'Cost Study'!$B$32*OFFSET('Cost Study'!$B$7,'Operations Support'!$C1930,'Operations Support'!$B1930),0)</f>
        <v>0</v>
      </c>
      <c r="AB1930" s="24">
        <f ca="1">AA1930*'Cost Study'!$B$31</f>
        <v>0</v>
      </c>
      <c r="AC1930" s="23">
        <f ca="1">Y1930*'Cost Study'!$B$31</f>
        <v>0</v>
      </c>
      <c r="AD1930" s="24">
        <f ca="1">AA1930*'Cost Study'!$B$31</f>
        <v>0</v>
      </c>
      <c r="AE1930" s="377">
        <f t="shared" ca="1" si="463"/>
        <v>0</v>
      </c>
      <c r="AF1930" s="377">
        <f t="shared" ca="1" si="464"/>
        <v>0</v>
      </c>
      <c r="AH1930" s="688">
        <f>IFERROR($H1930/SUMIF($A:$A,$A1930,$H:$H)*SUMIF(Summary!$A$110:$A$186,$A1930,Summary!$P$110:$P$186),0)</f>
        <v>0</v>
      </c>
      <c r="AI1930" s="689">
        <f t="shared" ca="1" si="450"/>
        <v>0</v>
      </c>
      <c r="AJ1930" s="688">
        <f>IFERROR(H1930/SUMIF(A:A,A1930,H:H)*SUMIF(Summary!$A$110:$A$186,'Operations Support'!A1930,Summary!$Q$110:$Q$186),0)</f>
        <v>0</v>
      </c>
      <c r="AK1930" s="688">
        <f t="shared" ca="1" si="451"/>
        <v>0</v>
      </c>
      <c r="AM1930" s="688">
        <f>IFERROR($H1930/SUMIF($A:$A,$A1930,$H:$H)*SUMIF(Summary!$A$230:$A$266,$A1930,Summary!$P$230:$P$266),0)</f>
        <v>0</v>
      </c>
      <c r="AN1930" s="688">
        <f>IFERROR($H1930/SUMIF($A:$A,$A1930,$H:$H)*(SUMIF(Summary!$A$230:$A$266,$A1930,Summary!$L$230:$L$266)+SUMIF(Summary!$A$281:$A$317,$A1930,Summary!$L$281:$L$317))-AM1930,0)</f>
        <v>0</v>
      </c>
      <c r="AO1930" s="688">
        <f>IFERROR($H1930/SUMIF($A:$A,$A1930,$H:$H)*SUMIF(Summary!$A$230:$A$266,$A1930,Summary!$Q$230:$Q$266),0)</f>
        <v>0</v>
      </c>
      <c r="AP1930" s="688">
        <f>IFERROR($H1930/SUMIF($A:$A,$A1930,$H:$H)*(SUMIF(Summary!$A$230:$A$266,$A1930,Summary!$L$230:$L$266)+SUMIF(Summary!$A$281:$A$317,$A1930,Summary!$L$281:$L$317))-AO1930,0)</f>
        <v>0</v>
      </c>
      <c r="AQ1930" s="306"/>
      <c r="AR1930" s="688">
        <f t="shared" ca="1" si="452"/>
        <v>0</v>
      </c>
      <c r="AS1930" s="688">
        <f t="shared" ca="1" si="453"/>
        <v>0</v>
      </c>
    </row>
    <row r="1931" spans="1:45" x14ac:dyDescent="0.2">
      <c r="A1931" s="423">
        <v>3652</v>
      </c>
      <c r="B1931" s="424">
        <v>2</v>
      </c>
      <c r="C1931" s="425" t="s">
        <v>315</v>
      </c>
      <c r="D1931" s="422">
        <f t="shared" si="454"/>
        <v>36547</v>
      </c>
      <c r="E1931" s="422">
        <f t="shared" si="455"/>
        <v>15697</v>
      </c>
      <c r="F1931" s="422">
        <f t="shared" si="456"/>
        <v>96900</v>
      </c>
      <c r="G1931" s="422">
        <f t="shared" si="457"/>
        <v>0</v>
      </c>
      <c r="H1931" s="22">
        <f t="shared" si="458"/>
        <v>149144</v>
      </c>
      <c r="I1931" s="116">
        <v>16732</v>
      </c>
      <c r="J1931" s="116">
        <v>14965</v>
      </c>
      <c r="K1931" s="116">
        <v>36161</v>
      </c>
      <c r="L1931" s="116">
        <v>0</v>
      </c>
      <c r="M1931" s="22">
        <f t="shared" si="459"/>
        <v>67858</v>
      </c>
      <c r="N1931" s="116">
        <v>17612</v>
      </c>
      <c r="O1931" s="116">
        <v>567</v>
      </c>
      <c r="P1931" s="116">
        <v>47922</v>
      </c>
      <c r="Q1931" s="116">
        <v>0</v>
      </c>
      <c r="R1931" s="22">
        <f t="shared" si="460"/>
        <v>66101</v>
      </c>
      <c r="S1931" s="116">
        <v>2203</v>
      </c>
      <c r="T1931" s="116">
        <v>165</v>
      </c>
      <c r="U1931" s="116">
        <v>12817</v>
      </c>
      <c r="V1931" s="116">
        <v>0</v>
      </c>
      <c r="W1931" s="22">
        <f t="shared" si="461"/>
        <v>15185</v>
      </c>
      <c r="X1931" s="22">
        <f t="shared" si="462"/>
        <v>4971.4666666666662</v>
      </c>
      <c r="Y1931" s="22">
        <f ca="1">OFFSET('Cost Study'!$B$7,'Operations Support'!$C1931,'Operations Support'!$B1931)*$H1931</f>
        <v>266967.76</v>
      </c>
      <c r="Z1931" s="23">
        <f ca="1">Y1931*'Cost Study'!$B$31</f>
        <v>14910664.622857971</v>
      </c>
      <c r="AA1931" s="23">
        <f ca="1">IF(A1931=10298,1.51,1)*IF($B1931&lt;3,$D1931*'Cost Study'!$B$32*OFFSET('Cost Study'!$B$7,'Operations Support'!$C1931,'Operations Support'!$B1931),0)</f>
        <v>6541.9130000000005</v>
      </c>
      <c r="AB1931" s="24">
        <f ca="1">AA1931*'Cost Study'!$B$31</f>
        <v>365378.46642948448</v>
      </c>
      <c r="AC1931" s="23">
        <f ca="1">Y1931*'Cost Study'!$B$31</f>
        <v>14910664.622857971</v>
      </c>
      <c r="AD1931" s="24">
        <f ca="1">AA1931*'Cost Study'!$B$31</f>
        <v>365378.46642948448</v>
      </c>
      <c r="AE1931" s="377">
        <f t="shared" ca="1" si="463"/>
        <v>15276043.089287456</v>
      </c>
      <c r="AF1931" s="377">
        <f t="shared" ca="1" si="464"/>
        <v>15276043.089287456</v>
      </c>
      <c r="AH1931" s="688">
        <f>IFERROR($H1931/SUMIF($A:$A,$A1931,$H:$H)*SUMIF(Summary!$A$110:$A$186,$A1931,Summary!$P$110:$P$186),0)</f>
        <v>5661688.5617683688</v>
      </c>
      <c r="AI1931" s="689">
        <f t="shared" ca="1" si="450"/>
        <v>9614354.5275190882</v>
      </c>
      <c r="AJ1931" s="688">
        <f>IFERROR(H1931/SUMIF(A:A,A1931,H:H)*SUMIF(Summary!$A$110:$A$186,'Operations Support'!A1931,Summary!$Q$110:$Q$186),0)</f>
        <v>5697663.491939106</v>
      </c>
      <c r="AK1931" s="688">
        <f t="shared" ca="1" si="451"/>
        <v>9578379.597348351</v>
      </c>
      <c r="AM1931" s="688">
        <f>IFERROR($H1931/SUMIF($A:$A,$A1931,$H:$H)*SUMIF(Summary!$A$230:$A$266,$A1931,Summary!$P$230:$P$266),0)</f>
        <v>1071199.3853588104</v>
      </c>
      <c r="AN1931" s="688">
        <f>IFERROR($H1931/SUMIF($A:$A,$A1931,$H:$H)*(SUMIF(Summary!$A$230:$A$266,$A1931,Summary!$L$230:$L$266)+SUMIF(Summary!$A$281:$A$317,$A1931,Summary!$L$281:$L$317))-AM1931,0)</f>
        <v>2681248.2893345202</v>
      </c>
      <c r="AO1931" s="688">
        <f>IFERROR($H1931/SUMIF($A:$A,$A1931,$H:$H)*SUMIF(Summary!$A$230:$A$266,$A1931,Summary!$Q$230:$Q$266),0)</f>
        <v>1078005.8924046843</v>
      </c>
      <c r="AP1931" s="688">
        <f>IFERROR($H1931/SUMIF($A:$A,$A1931,$H:$H)*(SUMIF(Summary!$A$230:$A$266,$A1931,Summary!$L$230:$L$266)+SUMIF(Summary!$A$281:$A$317,$A1931,Summary!$L$281:$L$317))-AO1931,0)</f>
        <v>2674441.7822886463</v>
      </c>
      <c r="AQ1931" s="306"/>
      <c r="AR1931" s="688">
        <f t="shared" ca="1" si="452"/>
        <v>12295602.816853609</v>
      </c>
      <c r="AS1931" s="688">
        <f t="shared" ca="1" si="453"/>
        <v>12252821.379636997</v>
      </c>
    </row>
    <row r="1932" spans="1:45" x14ac:dyDescent="0.2">
      <c r="A1932" s="423">
        <v>3652</v>
      </c>
      <c r="B1932" s="424">
        <v>2</v>
      </c>
      <c r="C1932" s="425" t="s">
        <v>316</v>
      </c>
      <c r="D1932" s="422">
        <f t="shared" si="454"/>
        <v>0</v>
      </c>
      <c r="E1932" s="422">
        <f t="shared" si="455"/>
        <v>0</v>
      </c>
      <c r="F1932" s="422">
        <f t="shared" si="456"/>
        <v>0</v>
      </c>
      <c r="G1932" s="422">
        <f t="shared" si="457"/>
        <v>0</v>
      </c>
      <c r="H1932" s="22">
        <f t="shared" si="458"/>
        <v>0</v>
      </c>
      <c r="I1932" s="116">
        <v>0</v>
      </c>
      <c r="J1932" s="116">
        <v>0</v>
      </c>
      <c r="K1932" s="116">
        <v>0</v>
      </c>
      <c r="L1932" s="116">
        <v>0</v>
      </c>
      <c r="M1932" s="22">
        <f t="shared" si="459"/>
        <v>0</v>
      </c>
      <c r="N1932" s="116">
        <v>0</v>
      </c>
      <c r="O1932" s="116">
        <v>0</v>
      </c>
      <c r="P1932" s="116">
        <v>0</v>
      </c>
      <c r="Q1932" s="116">
        <v>0</v>
      </c>
      <c r="R1932" s="22">
        <f t="shared" si="460"/>
        <v>0</v>
      </c>
      <c r="S1932" s="116">
        <v>0</v>
      </c>
      <c r="T1932" s="116">
        <v>0</v>
      </c>
      <c r="U1932" s="116">
        <v>0</v>
      </c>
      <c r="V1932" s="116">
        <v>0</v>
      </c>
      <c r="W1932" s="22">
        <f t="shared" si="461"/>
        <v>0</v>
      </c>
      <c r="X1932" s="22">
        <f t="shared" si="462"/>
        <v>0</v>
      </c>
      <c r="Y1932" s="22">
        <f ca="1">OFFSET('Cost Study'!$B$7,'Operations Support'!$C1932,'Operations Support'!$B1932)*$H1932</f>
        <v>0</v>
      </c>
      <c r="Z1932" s="23">
        <f ca="1">Y1932*'Cost Study'!$B$31</f>
        <v>0</v>
      </c>
      <c r="AA1932" s="23">
        <f ca="1">IF(A1932=10298,1.51,1)*IF($B1932&lt;3,$D1932*'Cost Study'!$B$32*OFFSET('Cost Study'!$B$7,'Operations Support'!$C1932,'Operations Support'!$B1932),0)</f>
        <v>0</v>
      </c>
      <c r="AB1932" s="24">
        <f ca="1">AA1932*'Cost Study'!$B$31</f>
        <v>0</v>
      </c>
      <c r="AC1932" s="23">
        <f ca="1">Y1932*'Cost Study'!$B$31</f>
        <v>0</v>
      </c>
      <c r="AD1932" s="24">
        <f ca="1">AA1932*'Cost Study'!$B$31</f>
        <v>0</v>
      </c>
      <c r="AE1932" s="377">
        <f t="shared" ca="1" si="463"/>
        <v>0</v>
      </c>
      <c r="AF1932" s="377">
        <f t="shared" ca="1" si="464"/>
        <v>0</v>
      </c>
      <c r="AH1932" s="688">
        <f>IFERROR($H1932/SUMIF($A:$A,$A1932,$H:$H)*SUMIF(Summary!$A$110:$A$186,$A1932,Summary!$P$110:$P$186),0)</f>
        <v>0</v>
      </c>
      <c r="AI1932" s="689">
        <f t="shared" ca="1" si="450"/>
        <v>0</v>
      </c>
      <c r="AJ1932" s="688">
        <f>IFERROR(H1932/SUMIF(A:A,A1932,H:H)*SUMIF(Summary!$A$110:$A$186,'Operations Support'!A1932,Summary!$Q$110:$Q$186),0)</f>
        <v>0</v>
      </c>
      <c r="AK1932" s="688">
        <f t="shared" ca="1" si="451"/>
        <v>0</v>
      </c>
      <c r="AM1932" s="688">
        <f>IFERROR($H1932/SUMIF($A:$A,$A1932,$H:$H)*SUMIF(Summary!$A$230:$A$266,$A1932,Summary!$P$230:$P$266),0)</f>
        <v>0</v>
      </c>
      <c r="AN1932" s="688">
        <f>IFERROR($H1932/SUMIF($A:$A,$A1932,$H:$H)*(SUMIF(Summary!$A$230:$A$266,$A1932,Summary!$L$230:$L$266)+SUMIF(Summary!$A$281:$A$317,$A1932,Summary!$L$281:$L$317))-AM1932,0)</f>
        <v>0</v>
      </c>
      <c r="AO1932" s="688">
        <f>IFERROR($H1932/SUMIF($A:$A,$A1932,$H:$H)*SUMIF(Summary!$A$230:$A$266,$A1932,Summary!$Q$230:$Q$266),0)</f>
        <v>0</v>
      </c>
      <c r="AP1932" s="688">
        <f>IFERROR($H1932/SUMIF($A:$A,$A1932,$H:$H)*(SUMIF(Summary!$A$230:$A$266,$A1932,Summary!$L$230:$L$266)+SUMIF(Summary!$A$281:$A$317,$A1932,Summary!$L$281:$L$317))-AO1932,0)</f>
        <v>0</v>
      </c>
      <c r="AQ1932" s="306"/>
      <c r="AR1932" s="688">
        <f t="shared" ca="1" si="452"/>
        <v>0</v>
      </c>
      <c r="AS1932" s="688">
        <f t="shared" ca="1" si="453"/>
        <v>0</v>
      </c>
    </row>
    <row r="1933" spans="1:45" x14ac:dyDescent="0.2">
      <c r="A1933" s="423">
        <v>3652</v>
      </c>
      <c r="B1933" s="424">
        <v>2</v>
      </c>
      <c r="C1933" s="425" t="s">
        <v>317</v>
      </c>
      <c r="D1933" s="422">
        <f t="shared" si="454"/>
        <v>188</v>
      </c>
      <c r="E1933" s="422">
        <f t="shared" si="455"/>
        <v>1035</v>
      </c>
      <c r="F1933" s="422">
        <f t="shared" si="456"/>
        <v>1511</v>
      </c>
      <c r="G1933" s="422">
        <f t="shared" si="457"/>
        <v>0</v>
      </c>
      <c r="H1933" s="22">
        <f t="shared" si="458"/>
        <v>2734</v>
      </c>
      <c r="I1933" s="116">
        <v>102</v>
      </c>
      <c r="J1933" s="116">
        <v>1035</v>
      </c>
      <c r="K1933" s="116">
        <v>264</v>
      </c>
      <c r="L1933" s="116">
        <v>0</v>
      </c>
      <c r="M1933" s="22">
        <f t="shared" si="459"/>
        <v>1401</v>
      </c>
      <c r="N1933" s="116">
        <v>86</v>
      </c>
      <c r="O1933" s="116">
        <v>0</v>
      </c>
      <c r="P1933" s="116">
        <v>1247</v>
      </c>
      <c r="Q1933" s="116">
        <v>0</v>
      </c>
      <c r="R1933" s="22">
        <f t="shared" si="460"/>
        <v>1333</v>
      </c>
      <c r="S1933" s="116">
        <v>0</v>
      </c>
      <c r="T1933" s="116">
        <v>0</v>
      </c>
      <c r="U1933" s="116">
        <v>0</v>
      </c>
      <c r="V1933" s="116">
        <v>0</v>
      </c>
      <c r="W1933" s="22">
        <f t="shared" si="461"/>
        <v>0</v>
      </c>
      <c r="X1933" s="22">
        <f t="shared" si="462"/>
        <v>91.13333333333334</v>
      </c>
      <c r="Y1933" s="22">
        <f ca="1">OFFSET('Cost Study'!$B$7,'Operations Support'!$C1933,'Operations Support'!$B1933)*$H1933</f>
        <v>5987.46</v>
      </c>
      <c r="Z1933" s="23">
        <f ca="1">Y1933*'Cost Study'!$B$31</f>
        <v>334411.19632863981</v>
      </c>
      <c r="AA1933" s="23">
        <f ca="1">IF(A1933=10298,1.51,1)*IF($B1933&lt;3,$D1933*'Cost Study'!$B$32*OFFSET('Cost Study'!$B$7,'Operations Support'!$C1933,'Operations Support'!$B1933),0)</f>
        <v>41.171999999999997</v>
      </c>
      <c r="AB1933" s="24">
        <f ca="1">AA1933*'Cost Study'!$B$31</f>
        <v>2299.5356587338797</v>
      </c>
      <c r="AC1933" s="23">
        <f ca="1">Y1933*'Cost Study'!$B$31</f>
        <v>334411.19632863981</v>
      </c>
      <c r="AD1933" s="24">
        <f ca="1">AA1933*'Cost Study'!$B$31</f>
        <v>2299.5356587338797</v>
      </c>
      <c r="AE1933" s="377">
        <f t="shared" ca="1" si="463"/>
        <v>336710.73198737367</v>
      </c>
      <c r="AF1933" s="377">
        <f t="shared" ca="1" si="464"/>
        <v>336710.73198737367</v>
      </c>
      <c r="AH1933" s="688">
        <f>IFERROR($H1933/SUMIF($A:$A,$A1933,$H:$H)*SUMIF(Summary!$A$110:$A$186,$A1933,Summary!$P$110:$P$186),0)</f>
        <v>103785.98219086735</v>
      </c>
      <c r="AI1933" s="689">
        <f t="shared" ca="1" si="450"/>
        <v>232924.74979650631</v>
      </c>
      <c r="AJ1933" s="688">
        <f>IFERROR(H1933/SUMIF(A:A,A1933,H:H)*SUMIF(Summary!$A$110:$A$186,'Operations Support'!A1933,Summary!$Q$110:$Q$186),0)</f>
        <v>104445.44860645762</v>
      </c>
      <c r="AK1933" s="688">
        <f t="shared" ca="1" si="451"/>
        <v>232265.28338091605</v>
      </c>
      <c r="AM1933" s="688">
        <f>IFERROR($H1933/SUMIF($A:$A,$A1933,$H:$H)*SUMIF(Summary!$A$230:$A$266,$A1933,Summary!$P$230:$P$266),0)</f>
        <v>19636.452821239793</v>
      </c>
      <c r="AN1933" s="688">
        <f>IFERROR($H1933/SUMIF($A:$A,$A1933,$H:$H)*(SUMIF(Summary!$A$230:$A$266,$A1933,Summary!$L$230:$L$266)+SUMIF(Summary!$A$281:$A$317,$A1933,Summary!$L$281:$L$317))-AM1933,0)</f>
        <v>49150.705513065077</v>
      </c>
      <c r="AO1933" s="688">
        <f>IFERROR($H1933/SUMIF($A:$A,$A1933,$H:$H)*SUMIF(Summary!$A$230:$A$266,$A1933,Summary!$Q$230:$Q$266),0)</f>
        <v>19761.224788354924</v>
      </c>
      <c r="AP1933" s="688">
        <f>IFERROR($H1933/SUMIF($A:$A,$A1933,$H:$H)*(SUMIF(Summary!$A$230:$A$266,$A1933,Summary!$L$230:$L$266)+SUMIF(Summary!$A$281:$A$317,$A1933,Summary!$L$281:$L$317))-AO1933,0)</f>
        <v>49025.933545949942</v>
      </c>
      <c r="AQ1933" s="306"/>
      <c r="AR1933" s="688">
        <f t="shared" ca="1" si="452"/>
        <v>282075.45530957141</v>
      </c>
      <c r="AS1933" s="688">
        <f t="shared" ca="1" si="453"/>
        <v>281291.21692686598</v>
      </c>
    </row>
    <row r="1934" spans="1:45" x14ac:dyDescent="0.2">
      <c r="A1934" s="423">
        <v>3652</v>
      </c>
      <c r="B1934" s="424">
        <v>2</v>
      </c>
      <c r="C1934" s="425" t="s">
        <v>318</v>
      </c>
      <c r="D1934" s="422">
        <f t="shared" si="454"/>
        <v>9387</v>
      </c>
      <c r="E1934" s="422">
        <f t="shared" si="455"/>
        <v>2470</v>
      </c>
      <c r="F1934" s="422">
        <f t="shared" si="456"/>
        <v>15984</v>
      </c>
      <c r="G1934" s="422">
        <f t="shared" si="457"/>
        <v>0</v>
      </c>
      <c r="H1934" s="22">
        <f t="shared" si="458"/>
        <v>27841</v>
      </c>
      <c r="I1934" s="116">
        <v>4072</v>
      </c>
      <c r="J1934" s="116">
        <v>2341</v>
      </c>
      <c r="K1934" s="116">
        <v>6069</v>
      </c>
      <c r="L1934" s="116">
        <v>0</v>
      </c>
      <c r="M1934" s="22">
        <f t="shared" si="459"/>
        <v>12482</v>
      </c>
      <c r="N1934" s="116">
        <v>4997</v>
      </c>
      <c r="O1934" s="116">
        <v>129</v>
      </c>
      <c r="P1934" s="116">
        <v>8818</v>
      </c>
      <c r="Q1934" s="116">
        <v>0</v>
      </c>
      <c r="R1934" s="22">
        <f t="shared" si="460"/>
        <v>13944</v>
      </c>
      <c r="S1934" s="116">
        <v>318</v>
      </c>
      <c r="T1934" s="116">
        <v>0</v>
      </c>
      <c r="U1934" s="116">
        <v>1097</v>
      </c>
      <c r="V1934" s="116">
        <v>0</v>
      </c>
      <c r="W1934" s="22">
        <f t="shared" si="461"/>
        <v>1415</v>
      </c>
      <c r="X1934" s="22">
        <f t="shared" si="462"/>
        <v>928.0333333333333</v>
      </c>
      <c r="Y1934" s="22">
        <f ca="1">OFFSET('Cost Study'!$B$7,'Operations Support'!$C1934,'Operations Support'!$B1934)*$H1934</f>
        <v>63755.89</v>
      </c>
      <c r="Z1934" s="23">
        <f ca="1">Y1934*'Cost Study'!$B$31</f>
        <v>3560889.5003719712</v>
      </c>
      <c r="AA1934" s="23">
        <f ca="1">IF(A1934=10298,1.51,1)*IF($B1934&lt;3,$D1934*'Cost Study'!$B$32*OFFSET('Cost Study'!$B$7,'Operations Support'!$C1934,'Operations Support'!$B1934),0)</f>
        <v>2149.623</v>
      </c>
      <c r="AB1934" s="24">
        <f ca="1">AA1934*'Cost Study'!$B$31</f>
        <v>120060.5931539517</v>
      </c>
      <c r="AC1934" s="23">
        <f ca="1">Y1934*'Cost Study'!$B$31</f>
        <v>3560889.5003719712</v>
      </c>
      <c r="AD1934" s="24">
        <f ca="1">AA1934*'Cost Study'!$B$31</f>
        <v>120060.5931539517</v>
      </c>
      <c r="AE1934" s="377">
        <f t="shared" ca="1" si="463"/>
        <v>3680950.0935259229</v>
      </c>
      <c r="AF1934" s="377">
        <f t="shared" ca="1" si="464"/>
        <v>3680950.0935259229</v>
      </c>
      <c r="AH1934" s="688">
        <f>IFERROR($H1934/SUMIF($A:$A,$A1934,$H:$H)*SUMIF(Summary!$A$110:$A$186,$A1934,Summary!$P$110:$P$186),0)</f>
        <v>1056878.3943584266</v>
      </c>
      <c r="AI1934" s="689">
        <f t="shared" ca="1" si="450"/>
        <v>2624071.6991674965</v>
      </c>
      <c r="AJ1934" s="688">
        <f>IFERROR(H1934/SUMIF(A:A,A1934,H:H)*SUMIF(Summary!$A$110:$A$186,'Operations Support'!A1934,Summary!$Q$110:$Q$186),0)</f>
        <v>1063593.9044083345</v>
      </c>
      <c r="AK1934" s="688">
        <f t="shared" ca="1" si="451"/>
        <v>2617356.1891175881</v>
      </c>
      <c r="AM1934" s="688">
        <f>IFERROR($H1934/SUMIF($A:$A,$A1934,$H:$H)*SUMIF(Summary!$A$230:$A$266,$A1934,Summary!$P$230:$P$266),0)</f>
        <v>199962.86868915035</v>
      </c>
      <c r="AN1934" s="688">
        <f>IFERROR($H1934/SUMIF($A:$A,$A1934,$H:$H)*(SUMIF(Summary!$A$230:$A$266,$A1934,Summary!$L$230:$L$266)+SUMIF(Summary!$A$281:$A$317,$A1934,Summary!$L$281:$L$317))-AM1934,0)</f>
        <v>500513.82303922635</v>
      </c>
      <c r="AO1934" s="688">
        <f>IFERROR($H1934/SUMIF($A:$A,$A1934,$H:$H)*SUMIF(Summary!$A$230:$A$266,$A1934,Summary!$Q$230:$Q$266),0)</f>
        <v>201233.4525722712</v>
      </c>
      <c r="AP1934" s="688">
        <f>IFERROR($H1934/SUMIF($A:$A,$A1934,$H:$H)*(SUMIF(Summary!$A$230:$A$266,$A1934,Summary!$L$230:$L$266)+SUMIF(Summary!$A$281:$A$317,$A1934,Summary!$L$281:$L$317))-AO1934,0)</f>
        <v>499243.23915610544</v>
      </c>
      <c r="AQ1934" s="306"/>
      <c r="AR1934" s="688">
        <f t="shared" ca="1" si="452"/>
        <v>3124585.5222067228</v>
      </c>
      <c r="AS1934" s="688">
        <f t="shared" ca="1" si="453"/>
        <v>3116599.4282736937</v>
      </c>
    </row>
    <row r="1935" spans="1:45" s="15" customFormat="1" x14ac:dyDescent="0.2">
      <c r="A1935" s="423">
        <v>3652</v>
      </c>
      <c r="B1935" s="424">
        <v>2</v>
      </c>
      <c r="C1935" s="425" t="s">
        <v>319</v>
      </c>
      <c r="D1935" s="422">
        <f t="shared" si="454"/>
        <v>778</v>
      </c>
      <c r="E1935" s="422">
        <f t="shared" si="455"/>
        <v>130</v>
      </c>
      <c r="F1935" s="422">
        <f t="shared" si="456"/>
        <v>4020</v>
      </c>
      <c r="G1935" s="422">
        <f t="shared" si="457"/>
        <v>0</v>
      </c>
      <c r="H1935" s="22">
        <f t="shared" si="458"/>
        <v>4928</v>
      </c>
      <c r="I1935" s="116">
        <v>10</v>
      </c>
      <c r="J1935" s="116">
        <v>130</v>
      </c>
      <c r="K1935" s="116">
        <v>1552</v>
      </c>
      <c r="L1935" s="116">
        <v>0</v>
      </c>
      <c r="M1935" s="22">
        <f t="shared" si="459"/>
        <v>1692</v>
      </c>
      <c r="N1935" s="116">
        <v>373</v>
      </c>
      <c r="O1935" s="116">
        <v>0</v>
      </c>
      <c r="P1935" s="116">
        <v>1219</v>
      </c>
      <c r="Q1935" s="116">
        <v>0</v>
      </c>
      <c r="R1935" s="22">
        <f t="shared" si="460"/>
        <v>1592</v>
      </c>
      <c r="S1935" s="116">
        <v>395</v>
      </c>
      <c r="T1935" s="116">
        <v>0</v>
      </c>
      <c r="U1935" s="116">
        <v>1249</v>
      </c>
      <c r="V1935" s="116">
        <v>0</v>
      </c>
      <c r="W1935" s="22">
        <f t="shared" si="461"/>
        <v>1644</v>
      </c>
      <c r="X1935" s="22">
        <f t="shared" si="462"/>
        <v>164.26666666666668</v>
      </c>
      <c r="Y1935" s="22">
        <f ca="1">OFFSET('Cost Study'!$B$7,'Operations Support'!$C1935,'Operations Support'!$B1935)*$H1935</f>
        <v>10053.120000000001</v>
      </c>
      <c r="Z1935" s="23">
        <f ca="1">Y1935*'Cost Study'!$B$31</f>
        <v>561486.15373386641</v>
      </c>
      <c r="AA1935" s="23">
        <f ca="1">IF(A1935=10298,1.51,1)*IF($B1935&lt;3,$D1935*'Cost Study'!$B$32*OFFSET('Cost Study'!$B$7,'Operations Support'!$C1935,'Operations Support'!$B1935),0)</f>
        <v>158.71200000000002</v>
      </c>
      <c r="AB1935" s="24">
        <f ca="1">AA1935*'Cost Study'!$B$31</f>
        <v>8864.3715017237828</v>
      </c>
      <c r="AC1935" s="23">
        <f ca="1">Y1935*'Cost Study'!$B$31</f>
        <v>561486.15373386641</v>
      </c>
      <c r="AD1935" s="24">
        <f ca="1">AA1935*'Cost Study'!$B$31</f>
        <v>8864.3715017237828</v>
      </c>
      <c r="AE1935" s="377">
        <f t="shared" ca="1" si="463"/>
        <v>570350.52523559018</v>
      </c>
      <c r="AF1935" s="377">
        <f t="shared" ca="1" si="464"/>
        <v>570350.52523559018</v>
      </c>
      <c r="AH1935" s="688">
        <f>IFERROR($H1935/SUMIF($A:$A,$A1935,$H:$H)*SUMIF(Summary!$A$110:$A$186,$A1935,Summary!$P$110:$P$186),0)</f>
        <v>187072.90425625248</v>
      </c>
      <c r="AI1935" s="689">
        <f t="shared" ca="1" si="450"/>
        <v>383277.62097933772</v>
      </c>
      <c r="AJ1935" s="688">
        <f>IFERROR(H1935/SUMIF(A:A,A1935,H:H)*SUMIF(Summary!$A$110:$A$186,'Operations Support'!A1935,Summary!$Q$110:$Q$186),0)</f>
        <v>188261.58402802603</v>
      </c>
      <c r="AK1935" s="688">
        <f t="shared" ca="1" si="451"/>
        <v>382088.94120756414</v>
      </c>
      <c r="AL1935" s="1"/>
      <c r="AM1935" s="688">
        <f>IFERROR($H1935/SUMIF($A:$A,$A1935,$H:$H)*SUMIF(Summary!$A$230:$A$266,$A1935,Summary!$P$230:$P$266),0)</f>
        <v>35394.454829213493</v>
      </c>
      <c r="AN1935" s="688">
        <f>IFERROR($H1935/SUMIF($A:$A,$A1935,$H:$H)*(SUMIF(Summary!$A$230:$A$266,$A1935,Summary!$L$230:$L$266)+SUMIF(Summary!$A$281:$A$317,$A1935,Summary!$L$281:$L$317))-AM1935,0)</f>
        <v>88593.517471976869</v>
      </c>
      <c r="AO1935" s="688">
        <f>IFERROR($H1935/SUMIF($A:$A,$A1935,$H:$H)*SUMIF(Summary!$A$230:$A$266,$A1935,Summary!$Q$230:$Q$266),0)</f>
        <v>35619.354702638288</v>
      </c>
      <c r="AP1935" s="688">
        <f>IFERROR($H1935/SUMIF($A:$A,$A1935,$H:$H)*(SUMIF(Summary!$A$230:$A$266,$A1935,Summary!$L$230:$L$266)+SUMIF(Summary!$A$281:$A$317,$A1935,Summary!$L$281:$L$317))-AO1935,0)</f>
        <v>88368.617598552068</v>
      </c>
      <c r="AQ1935" s="306"/>
      <c r="AR1935" s="688">
        <f t="shared" ca="1" si="452"/>
        <v>471871.13845131459</v>
      </c>
      <c r="AS1935" s="688">
        <f t="shared" ca="1" si="453"/>
        <v>470457.55880611623</v>
      </c>
    </row>
    <row r="1936" spans="1:45" x14ac:dyDescent="0.2">
      <c r="A1936" s="423">
        <v>3652</v>
      </c>
      <c r="B1936" s="424">
        <v>2</v>
      </c>
      <c r="C1936" s="425" t="s">
        <v>320</v>
      </c>
      <c r="D1936" s="422">
        <f t="shared" si="454"/>
        <v>0</v>
      </c>
      <c r="E1936" s="422">
        <f t="shared" si="455"/>
        <v>0</v>
      </c>
      <c r="F1936" s="422">
        <f t="shared" si="456"/>
        <v>0</v>
      </c>
      <c r="G1936" s="422">
        <f t="shared" si="457"/>
        <v>0</v>
      </c>
      <c r="H1936" s="22">
        <f t="shared" si="458"/>
        <v>0</v>
      </c>
      <c r="I1936" s="116">
        <v>0</v>
      </c>
      <c r="J1936" s="116">
        <v>0</v>
      </c>
      <c r="K1936" s="116">
        <v>0</v>
      </c>
      <c r="L1936" s="116">
        <v>0</v>
      </c>
      <c r="M1936" s="22">
        <f t="shared" si="459"/>
        <v>0</v>
      </c>
      <c r="N1936" s="116">
        <v>0</v>
      </c>
      <c r="O1936" s="116">
        <v>0</v>
      </c>
      <c r="P1936" s="116">
        <v>0</v>
      </c>
      <c r="Q1936" s="116">
        <v>0</v>
      </c>
      <c r="R1936" s="22">
        <f t="shared" si="460"/>
        <v>0</v>
      </c>
      <c r="S1936" s="116">
        <v>0</v>
      </c>
      <c r="T1936" s="116">
        <v>0</v>
      </c>
      <c r="U1936" s="116">
        <v>0</v>
      </c>
      <c r="V1936" s="116">
        <v>0</v>
      </c>
      <c r="W1936" s="22">
        <f t="shared" si="461"/>
        <v>0</v>
      </c>
      <c r="X1936" s="22">
        <f t="shared" si="462"/>
        <v>0</v>
      </c>
      <c r="Y1936" s="22">
        <f ca="1">OFFSET('Cost Study'!$B$7,'Operations Support'!$C1936,'Operations Support'!$B1936)*$H1936</f>
        <v>0</v>
      </c>
      <c r="Z1936" s="23">
        <f ca="1">Y1936*'Cost Study'!$B$31</f>
        <v>0</v>
      </c>
      <c r="AA1936" s="23">
        <f ca="1">IF(A1936=10298,1.51,1)*IF($B1936&lt;3,$D1936*'Cost Study'!$B$32*OFFSET('Cost Study'!$B$7,'Operations Support'!$C1936,'Operations Support'!$B1936),0)</f>
        <v>0</v>
      </c>
      <c r="AB1936" s="24">
        <f ca="1">AA1936*'Cost Study'!$B$31</f>
        <v>0</v>
      </c>
      <c r="AC1936" s="23">
        <f ca="1">Y1936*'Cost Study'!$B$31</f>
        <v>0</v>
      </c>
      <c r="AD1936" s="24">
        <f ca="1">AA1936*'Cost Study'!$B$31</f>
        <v>0</v>
      </c>
      <c r="AE1936" s="377">
        <f t="shared" ca="1" si="463"/>
        <v>0</v>
      </c>
      <c r="AF1936" s="377">
        <f t="shared" ca="1" si="464"/>
        <v>0</v>
      </c>
      <c r="AH1936" s="688">
        <f>IFERROR($H1936/SUMIF($A:$A,$A1936,$H:$H)*SUMIF(Summary!$A$110:$A$186,$A1936,Summary!$P$110:$P$186),0)</f>
        <v>0</v>
      </c>
      <c r="AI1936" s="689">
        <f t="shared" ca="1" si="450"/>
        <v>0</v>
      </c>
      <c r="AJ1936" s="688">
        <f>IFERROR(H1936/SUMIF(A:A,A1936,H:H)*SUMIF(Summary!$A$110:$A$186,'Operations Support'!A1936,Summary!$Q$110:$Q$186),0)</f>
        <v>0</v>
      </c>
      <c r="AK1936" s="688">
        <f t="shared" ca="1" si="451"/>
        <v>0</v>
      </c>
      <c r="AM1936" s="688">
        <f>IFERROR($H1936/SUMIF($A:$A,$A1936,$H:$H)*SUMIF(Summary!$A$230:$A$266,$A1936,Summary!$P$230:$P$266),0)</f>
        <v>0</v>
      </c>
      <c r="AN1936" s="688">
        <f>IFERROR($H1936/SUMIF($A:$A,$A1936,$H:$H)*(SUMIF(Summary!$A$230:$A$266,$A1936,Summary!$L$230:$L$266)+SUMIF(Summary!$A$281:$A$317,$A1936,Summary!$L$281:$L$317))-AM1936,0)</f>
        <v>0</v>
      </c>
      <c r="AO1936" s="688">
        <f>IFERROR($H1936/SUMIF($A:$A,$A1936,$H:$H)*SUMIF(Summary!$A$230:$A$266,$A1936,Summary!$Q$230:$Q$266),0)</f>
        <v>0</v>
      </c>
      <c r="AP1936" s="688">
        <f>IFERROR($H1936/SUMIF($A:$A,$A1936,$H:$H)*(SUMIF(Summary!$A$230:$A$266,$A1936,Summary!$L$230:$L$266)+SUMIF(Summary!$A$281:$A$317,$A1936,Summary!$L$281:$L$317))-AO1936,0)</f>
        <v>0</v>
      </c>
      <c r="AQ1936" s="306"/>
      <c r="AR1936" s="688">
        <f t="shared" ca="1" si="452"/>
        <v>0</v>
      </c>
      <c r="AS1936" s="688">
        <f t="shared" ca="1" si="453"/>
        <v>0</v>
      </c>
    </row>
    <row r="1937" spans="1:45" x14ac:dyDescent="0.2">
      <c r="A1937" s="423">
        <v>3652</v>
      </c>
      <c r="B1937" s="424">
        <v>3</v>
      </c>
      <c r="C1937" s="425" t="s">
        <v>300</v>
      </c>
      <c r="D1937" s="422">
        <f t="shared" si="454"/>
        <v>6713</v>
      </c>
      <c r="E1937" s="422">
        <f t="shared" si="455"/>
        <v>455</v>
      </c>
      <c r="F1937" s="422">
        <f t="shared" si="456"/>
        <v>2947</v>
      </c>
      <c r="G1937" s="422">
        <f t="shared" si="457"/>
        <v>0</v>
      </c>
      <c r="H1937" s="22">
        <f t="shared" si="458"/>
        <v>10115</v>
      </c>
      <c r="I1937" s="116">
        <v>3017</v>
      </c>
      <c r="J1937" s="116">
        <v>404</v>
      </c>
      <c r="K1937" s="116">
        <v>885</v>
      </c>
      <c r="L1937" s="116">
        <v>0</v>
      </c>
      <c r="M1937" s="22">
        <f t="shared" si="459"/>
        <v>4306</v>
      </c>
      <c r="N1937" s="116">
        <v>3267</v>
      </c>
      <c r="O1937" s="116">
        <v>0</v>
      </c>
      <c r="P1937" s="116">
        <v>1521</v>
      </c>
      <c r="Q1937" s="116">
        <v>0</v>
      </c>
      <c r="R1937" s="22">
        <f t="shared" si="460"/>
        <v>4788</v>
      </c>
      <c r="S1937" s="116">
        <v>429</v>
      </c>
      <c r="T1937" s="116">
        <v>51</v>
      </c>
      <c r="U1937" s="116">
        <v>541</v>
      </c>
      <c r="V1937" s="116">
        <v>0</v>
      </c>
      <c r="W1937" s="22">
        <f t="shared" si="461"/>
        <v>1021</v>
      </c>
      <c r="X1937" s="22">
        <f t="shared" si="462"/>
        <v>421.45833333333331</v>
      </c>
      <c r="Y1937" s="22">
        <f ca="1">OFFSET('Cost Study'!$B$7,'Operations Support'!$C1937,'Operations Support'!$B1937)*$H1937</f>
        <v>43494.5</v>
      </c>
      <c r="Z1937" s="23">
        <f ca="1">Y1937*'Cost Study'!$B$31</f>
        <v>2429251.7659768956</v>
      </c>
      <c r="AA1937" s="23">
        <f ca="1">IF(A1937=10298,1.51,1)*IF($B1937&lt;3,$D1937*'Cost Study'!$B$32*OFFSET('Cost Study'!$B$7,'Operations Support'!$C1937,'Operations Support'!$B1937),0)</f>
        <v>0</v>
      </c>
      <c r="AB1937" s="24">
        <f ca="1">AA1937*'Cost Study'!$B$31</f>
        <v>0</v>
      </c>
      <c r="AC1937" s="23">
        <f ca="1">Y1937*'Cost Study'!$B$31</f>
        <v>2429251.7659768956</v>
      </c>
      <c r="AD1937" s="24">
        <f ca="1">AA1937*'Cost Study'!$B$31</f>
        <v>0</v>
      </c>
      <c r="AE1937" s="377">
        <f t="shared" ca="1" si="463"/>
        <v>2429251.7659768956</v>
      </c>
      <c r="AF1937" s="377">
        <f t="shared" ca="1" si="464"/>
        <v>2429251.7659768956</v>
      </c>
      <c r="AH1937" s="688">
        <f>IFERROR($H1937/SUMIF($A:$A,$A1937,$H:$H)*SUMIF(Summary!$A$110:$A$186,$A1937,Summary!$P$110:$P$186),0)</f>
        <v>383977.76512824552</v>
      </c>
      <c r="AI1937" s="689">
        <f t="shared" ca="1" si="450"/>
        <v>2045274.00084865</v>
      </c>
      <c r="AJ1937" s="688">
        <f>IFERROR(H1937/SUMIF(A:A,A1937,H:H)*SUMIF(Summary!$A$110:$A$186,'Operations Support'!A1937,Summary!$Q$110:$Q$186),0)</f>
        <v>386417.59789843409</v>
      </c>
      <c r="AK1937" s="688">
        <f t="shared" ca="1" si="451"/>
        <v>2042834.1680784614</v>
      </c>
      <c r="AM1937" s="688">
        <f>IFERROR($H1937/SUMIF($A:$A,$A1937,$H:$H)*SUMIF(Summary!$A$230:$A$266,$A1937,Summary!$P$230:$P$266),0)</f>
        <v>72649.129585530536</v>
      </c>
      <c r="AN1937" s="688">
        <f>IFERROR($H1937/SUMIF($A:$A,$A1937,$H:$H)*(SUMIF(Summary!$A$230:$A$266,$A1937,Summary!$L$230:$L$266)+SUMIF(Summary!$A$281:$A$317,$A1937,Summary!$L$281:$L$317))-AM1937,0)</f>
        <v>181843.22833381611</v>
      </c>
      <c r="AO1937" s="688">
        <f>IFERROR($H1937/SUMIF($A:$A,$A1937,$H:$H)*SUMIF(Summary!$A$230:$A$266,$A1937,Summary!$Q$230:$Q$266),0)</f>
        <v>73110.749354136817</v>
      </c>
      <c r="AP1937" s="688">
        <f>IFERROR($H1937/SUMIF($A:$A,$A1937,$H:$H)*(SUMIF(Summary!$A$230:$A$266,$A1937,Summary!$L$230:$L$266)+SUMIF(Summary!$A$281:$A$317,$A1937,Summary!$L$281:$L$317))-AO1937,0)</f>
        <v>181381.60856520984</v>
      </c>
      <c r="AQ1937" s="306"/>
      <c r="AR1937" s="688">
        <f t="shared" ca="1" si="452"/>
        <v>2227117.2291824659</v>
      </c>
      <c r="AS1937" s="688">
        <f t="shared" ca="1" si="453"/>
        <v>2224215.7766436711</v>
      </c>
    </row>
    <row r="1938" spans="1:45" x14ac:dyDescent="0.2">
      <c r="A1938" s="423">
        <v>3652</v>
      </c>
      <c r="B1938" s="424">
        <v>3</v>
      </c>
      <c r="C1938" s="425" t="s">
        <v>301</v>
      </c>
      <c r="D1938" s="422">
        <f t="shared" si="454"/>
        <v>4670</v>
      </c>
      <c r="E1938" s="422">
        <f t="shared" si="455"/>
        <v>282</v>
      </c>
      <c r="F1938" s="422">
        <f t="shared" si="456"/>
        <v>1845</v>
      </c>
      <c r="G1938" s="422">
        <f t="shared" si="457"/>
        <v>0</v>
      </c>
      <c r="H1938" s="22">
        <f t="shared" si="458"/>
        <v>6797</v>
      </c>
      <c r="I1938" s="116">
        <v>1623</v>
      </c>
      <c r="J1938" s="116">
        <v>282</v>
      </c>
      <c r="K1938" s="116">
        <v>507</v>
      </c>
      <c r="L1938" s="116">
        <v>0</v>
      </c>
      <c r="M1938" s="22">
        <f t="shared" si="459"/>
        <v>2412</v>
      </c>
      <c r="N1938" s="116">
        <v>2704</v>
      </c>
      <c r="O1938" s="116">
        <v>0</v>
      </c>
      <c r="P1938" s="116">
        <v>944</v>
      </c>
      <c r="Q1938" s="116">
        <v>0</v>
      </c>
      <c r="R1938" s="22">
        <f t="shared" si="460"/>
        <v>3648</v>
      </c>
      <c r="S1938" s="116">
        <v>343</v>
      </c>
      <c r="T1938" s="116">
        <v>0</v>
      </c>
      <c r="U1938" s="116">
        <v>394</v>
      </c>
      <c r="V1938" s="116">
        <v>0</v>
      </c>
      <c r="W1938" s="22">
        <f t="shared" si="461"/>
        <v>737</v>
      </c>
      <c r="X1938" s="22">
        <f t="shared" si="462"/>
        <v>283.20833333333331</v>
      </c>
      <c r="Y1938" s="22">
        <f ca="1">OFFSET('Cost Study'!$B$7,'Operations Support'!$C1938,'Operations Support'!$B1938)*$H1938</f>
        <v>49822.01</v>
      </c>
      <c r="Z1938" s="23">
        <f ca="1">Y1938*'Cost Study'!$B$31</f>
        <v>2782655.4110753899</v>
      </c>
      <c r="AA1938" s="23">
        <f ca="1">IF(A1938=10298,1.51,1)*IF($B1938&lt;3,$D1938*'Cost Study'!$B$32*OFFSET('Cost Study'!$B$7,'Operations Support'!$C1938,'Operations Support'!$B1938),0)</f>
        <v>0</v>
      </c>
      <c r="AB1938" s="24">
        <f ca="1">AA1938*'Cost Study'!$B$31</f>
        <v>0</v>
      </c>
      <c r="AC1938" s="23">
        <f ca="1">Y1938*'Cost Study'!$B$31</f>
        <v>2782655.4110753899</v>
      </c>
      <c r="AD1938" s="24">
        <f ca="1">AA1938*'Cost Study'!$B$31</f>
        <v>0</v>
      </c>
      <c r="AE1938" s="377">
        <f t="shared" ca="1" si="463"/>
        <v>2782655.4110753899</v>
      </c>
      <c r="AF1938" s="377">
        <f t="shared" ca="1" si="464"/>
        <v>2782655.4110753899</v>
      </c>
      <c r="AH1938" s="688">
        <f>IFERROR($H1938/SUMIF($A:$A,$A1938,$H:$H)*SUMIF(Summary!$A$110:$A$186,$A1938,Summary!$P$110:$P$186),0)</f>
        <v>258022.42902389372</v>
      </c>
      <c r="AI1938" s="689">
        <f t="shared" ca="1" si="450"/>
        <v>2524632.9820514964</v>
      </c>
      <c r="AJ1938" s="688">
        <f>IFERROR(H1938/SUMIF(A:A,A1938,H:H)*SUMIF(Summary!$A$110:$A$186,'Operations Support'!A1938,Summary!$Q$110:$Q$186),0)</f>
        <v>259661.92910683702</v>
      </c>
      <c r="AK1938" s="688">
        <f t="shared" ca="1" si="451"/>
        <v>2522993.4819685528</v>
      </c>
      <c r="AM1938" s="688">
        <f>IFERROR($H1938/SUMIF($A:$A,$A1938,$H:$H)*SUMIF(Summary!$A$230:$A$266,$A1938,Summary!$P$230:$P$266),0)</f>
        <v>48818.20403290668</v>
      </c>
      <c r="AN1938" s="688">
        <f>IFERROR($H1938/SUMIF($A:$A,$A1938,$H:$H)*(SUMIF(Summary!$A$230:$A$266,$A1938,Summary!$L$230:$L$266)+SUMIF(Summary!$A$281:$A$317,$A1938,Summary!$L$281:$L$317))-AM1938,0)</f>
        <v>122193.61571774079</v>
      </c>
      <c r="AO1938" s="688">
        <f>IFERROR($H1938/SUMIF($A:$A,$A1938,$H:$H)*SUMIF(Summary!$A$230:$A$266,$A1938,Summary!$Q$230:$Q$266),0)</f>
        <v>49128.3997390082</v>
      </c>
      <c r="AP1938" s="688">
        <f>IFERROR($H1938/SUMIF($A:$A,$A1938,$H:$H)*(SUMIF(Summary!$A$230:$A$266,$A1938,Summary!$L$230:$L$266)+SUMIF(Summary!$A$281:$A$317,$A1938,Summary!$L$281:$L$317))-AO1938,0)</f>
        <v>121883.42001163927</v>
      </c>
      <c r="AQ1938" s="306"/>
      <c r="AR1938" s="688">
        <f t="shared" ca="1" si="452"/>
        <v>2646826.5977692371</v>
      </c>
      <c r="AS1938" s="688">
        <f t="shared" ca="1" si="453"/>
        <v>2644876.9019801919</v>
      </c>
    </row>
    <row r="1939" spans="1:45" x14ac:dyDescent="0.2">
      <c r="A1939" s="423">
        <v>3652</v>
      </c>
      <c r="B1939" s="424">
        <v>3</v>
      </c>
      <c r="C1939" s="425" t="s">
        <v>302</v>
      </c>
      <c r="D1939" s="422">
        <f t="shared" si="454"/>
        <v>2445</v>
      </c>
      <c r="E1939" s="422">
        <f t="shared" si="455"/>
        <v>65</v>
      </c>
      <c r="F1939" s="422">
        <f t="shared" si="456"/>
        <v>1275</v>
      </c>
      <c r="G1939" s="422">
        <f t="shared" si="457"/>
        <v>0</v>
      </c>
      <c r="H1939" s="22">
        <f t="shared" si="458"/>
        <v>3785</v>
      </c>
      <c r="I1939" s="116">
        <v>1049</v>
      </c>
      <c r="J1939" s="116">
        <v>59</v>
      </c>
      <c r="K1939" s="116">
        <v>466</v>
      </c>
      <c r="L1939" s="116">
        <v>0</v>
      </c>
      <c r="M1939" s="22">
        <f t="shared" si="459"/>
        <v>1574</v>
      </c>
      <c r="N1939" s="116">
        <v>1183</v>
      </c>
      <c r="O1939" s="116">
        <v>6</v>
      </c>
      <c r="P1939" s="116">
        <v>572</v>
      </c>
      <c r="Q1939" s="116">
        <v>0</v>
      </c>
      <c r="R1939" s="22">
        <f t="shared" si="460"/>
        <v>1761</v>
      </c>
      <c r="S1939" s="116">
        <v>213</v>
      </c>
      <c r="T1939" s="116">
        <v>0</v>
      </c>
      <c r="U1939" s="116">
        <v>237</v>
      </c>
      <c r="V1939" s="116">
        <v>0</v>
      </c>
      <c r="W1939" s="22">
        <f t="shared" si="461"/>
        <v>450</v>
      </c>
      <c r="X1939" s="22">
        <f t="shared" si="462"/>
        <v>157.70833333333334</v>
      </c>
      <c r="Y1939" s="22">
        <f ca="1">OFFSET('Cost Study'!$B$7,'Operations Support'!$C1939,'Operations Support'!$B1939)*$H1939</f>
        <v>25321.65</v>
      </c>
      <c r="Z1939" s="23">
        <f ca="1">Y1939*'Cost Study'!$B$31</f>
        <v>1414263.021300368</v>
      </c>
      <c r="AA1939" s="23">
        <f ca="1">IF(A1939=10298,1.51,1)*IF($B1939&lt;3,$D1939*'Cost Study'!$B$32*OFFSET('Cost Study'!$B$7,'Operations Support'!$C1939,'Operations Support'!$B1939),0)</f>
        <v>0</v>
      </c>
      <c r="AB1939" s="24">
        <f ca="1">AA1939*'Cost Study'!$B$31</f>
        <v>0</v>
      </c>
      <c r="AC1939" s="23">
        <f ca="1">Y1939*'Cost Study'!$B$31</f>
        <v>1414263.021300368</v>
      </c>
      <c r="AD1939" s="24">
        <f ca="1">AA1939*'Cost Study'!$B$31</f>
        <v>0</v>
      </c>
      <c r="AE1939" s="377">
        <f t="shared" ca="1" si="463"/>
        <v>1414263.021300368</v>
      </c>
      <c r="AF1939" s="377">
        <f t="shared" ca="1" si="464"/>
        <v>1414263.021300368</v>
      </c>
      <c r="AH1939" s="688">
        <f>IFERROR($H1939/SUMIF($A:$A,$A1939,$H:$H)*SUMIF(Summary!$A$110:$A$186,$A1939,Summary!$P$110:$P$186),0)</f>
        <v>143683.22699064846</v>
      </c>
      <c r="AI1939" s="689">
        <f t="shared" ca="1" si="450"/>
        <v>1270579.7943097195</v>
      </c>
      <c r="AJ1939" s="688">
        <f>IFERROR(H1939/SUMIF(A:A,A1939,H:H)*SUMIF(Summary!$A$110:$A$186,'Operations Support'!A1939,Summary!$Q$110:$Q$186),0)</f>
        <v>144596.20445334385</v>
      </c>
      <c r="AK1939" s="688">
        <f t="shared" ca="1" si="451"/>
        <v>1269666.8168470243</v>
      </c>
      <c r="AM1939" s="688">
        <f>IFERROR($H1939/SUMIF($A:$A,$A1939,$H:$H)*SUMIF(Summary!$A$230:$A$266,$A1939,Summary!$P$230:$P$266),0)</f>
        <v>27185.067274466935</v>
      </c>
      <c r="AN1939" s="688">
        <f>IFERROR($H1939/SUMIF($A:$A,$A1939,$H:$H)*(SUMIF(Summary!$A$230:$A$266,$A1939,Summary!$L$230:$L$266)+SUMIF(Summary!$A$281:$A$317,$A1939,Summary!$L$281:$L$317))-AM1939,0)</f>
        <v>68045.142782352341</v>
      </c>
      <c r="AO1939" s="688">
        <f>IFERROR($H1939/SUMIF($A:$A,$A1939,$H:$H)*SUMIF(Summary!$A$230:$A$266,$A1939,Summary!$Q$230:$Q$266),0)</f>
        <v>27357.803885853467</v>
      </c>
      <c r="AP1939" s="688">
        <f>IFERROR($H1939/SUMIF($A:$A,$A1939,$H:$H)*(SUMIF(Summary!$A$230:$A$266,$A1939,Summary!$L$230:$L$266)+SUMIF(Summary!$A$281:$A$317,$A1939,Summary!$L$281:$L$317))-AO1939,0)</f>
        <v>67872.406170965813</v>
      </c>
      <c r="AQ1939" s="306"/>
      <c r="AR1939" s="688">
        <f t="shared" ca="1" si="452"/>
        <v>1338624.9370920719</v>
      </c>
      <c r="AS1939" s="688">
        <f t="shared" ca="1" si="453"/>
        <v>1337539.2230179901</v>
      </c>
    </row>
    <row r="1940" spans="1:45" x14ac:dyDescent="0.2">
      <c r="A1940" s="423">
        <v>3652</v>
      </c>
      <c r="B1940" s="424">
        <v>3</v>
      </c>
      <c r="C1940" s="425" t="s">
        <v>303</v>
      </c>
      <c r="D1940" s="422">
        <f t="shared" si="454"/>
        <v>1956</v>
      </c>
      <c r="E1940" s="422">
        <f t="shared" si="455"/>
        <v>422</v>
      </c>
      <c r="F1940" s="422">
        <f t="shared" si="456"/>
        <v>5225</v>
      </c>
      <c r="G1940" s="422">
        <f t="shared" si="457"/>
        <v>0</v>
      </c>
      <c r="H1940" s="22">
        <f t="shared" si="458"/>
        <v>7603</v>
      </c>
      <c r="I1940" s="116">
        <v>727</v>
      </c>
      <c r="J1940" s="116">
        <v>422</v>
      </c>
      <c r="K1940" s="116">
        <v>1550</v>
      </c>
      <c r="L1940" s="116">
        <v>0</v>
      </c>
      <c r="M1940" s="22">
        <f t="shared" si="459"/>
        <v>2699</v>
      </c>
      <c r="N1940" s="116">
        <v>962</v>
      </c>
      <c r="O1940" s="116">
        <v>0</v>
      </c>
      <c r="P1940" s="116">
        <v>1994</v>
      </c>
      <c r="Q1940" s="116">
        <v>0</v>
      </c>
      <c r="R1940" s="22">
        <f t="shared" si="460"/>
        <v>2956</v>
      </c>
      <c r="S1940" s="116">
        <v>267</v>
      </c>
      <c r="T1940" s="116">
        <v>0</v>
      </c>
      <c r="U1940" s="116">
        <v>1681</v>
      </c>
      <c r="V1940" s="116">
        <v>0</v>
      </c>
      <c r="W1940" s="22">
        <f t="shared" si="461"/>
        <v>1948</v>
      </c>
      <c r="X1940" s="22">
        <f t="shared" si="462"/>
        <v>316.79166666666669</v>
      </c>
      <c r="Y1940" s="22">
        <f ca="1">OFFSET('Cost Study'!$B$7,'Operations Support'!$C1940,'Operations Support'!$B1940)*$H1940</f>
        <v>18323.23</v>
      </c>
      <c r="Z1940" s="23">
        <f ca="1">Y1940*'Cost Study'!$B$31</f>
        <v>1023387.7578981442</v>
      </c>
      <c r="AA1940" s="23">
        <f ca="1">IF(A1940=10298,1.51,1)*IF($B1940&lt;3,$D1940*'Cost Study'!$B$32*OFFSET('Cost Study'!$B$7,'Operations Support'!$C1940,'Operations Support'!$B1940),0)</f>
        <v>0</v>
      </c>
      <c r="AB1940" s="24">
        <f ca="1">AA1940*'Cost Study'!$B$31</f>
        <v>0</v>
      </c>
      <c r="AC1940" s="23">
        <f ca="1">Y1940*'Cost Study'!$B$31</f>
        <v>1023387.7578981442</v>
      </c>
      <c r="AD1940" s="24">
        <f ca="1">AA1940*'Cost Study'!$B$31</f>
        <v>0</v>
      </c>
      <c r="AE1940" s="377">
        <f t="shared" ca="1" si="463"/>
        <v>1023387.7578981442</v>
      </c>
      <c r="AF1940" s="377">
        <f t="shared" ca="1" si="464"/>
        <v>1023387.7578981442</v>
      </c>
      <c r="AH1940" s="688">
        <f>IFERROR($H1940/SUMIF($A:$A,$A1940,$H:$H)*SUMIF(Summary!$A$110:$A$186,$A1940,Summary!$P$110:$P$186),0)</f>
        <v>288619.17432229867</v>
      </c>
      <c r="AI1940" s="689">
        <f t="shared" ca="1" si="450"/>
        <v>734768.58357584546</v>
      </c>
      <c r="AJ1940" s="688">
        <f>IFERROR(H1940/SUMIF(A:A,A1940,H:H)*SUMIF(Summary!$A$110:$A$186,'Operations Support'!A1940,Summary!$Q$110:$Q$186),0)</f>
        <v>290453.08915687539</v>
      </c>
      <c r="AK1940" s="688">
        <f t="shared" ca="1" si="451"/>
        <v>732934.6687412688</v>
      </c>
      <c r="AM1940" s="688">
        <f>IFERROR($H1940/SUMIF($A:$A,$A1940,$H:$H)*SUMIF(Summary!$A$230:$A$266,$A1940,Summary!$P$230:$P$266),0)</f>
        <v>54607.150987522364</v>
      </c>
      <c r="AN1940" s="688">
        <f>IFERROR($H1940/SUMIF($A:$A,$A1940,$H:$H)*(SUMIF(Summary!$A$230:$A$266,$A1940,Summary!$L$230:$L$266)+SUMIF(Summary!$A$281:$A$317,$A1940,Summary!$L$281:$L$317))-AM1940,0)</f>
        <v>136683.54572634742</v>
      </c>
      <c r="AO1940" s="688">
        <f>IFERROR($H1940/SUMIF($A:$A,$A1940,$H:$H)*SUMIF(Summary!$A$230:$A$266,$A1940,Summary!$Q$230:$Q$266),0)</f>
        <v>54954.130236233534</v>
      </c>
      <c r="AP1940" s="688">
        <f>IFERROR($H1940/SUMIF($A:$A,$A1940,$H:$H)*(SUMIF(Summary!$A$230:$A$266,$A1940,Summary!$L$230:$L$266)+SUMIF(Summary!$A$281:$A$317,$A1940,Summary!$L$281:$L$317))-AO1940,0)</f>
        <v>136336.56647763625</v>
      </c>
      <c r="AQ1940" s="306"/>
      <c r="AR1940" s="688">
        <f t="shared" ca="1" si="452"/>
        <v>871452.12930219295</v>
      </c>
      <c r="AS1940" s="688">
        <f t="shared" ca="1" si="453"/>
        <v>869271.23521890503</v>
      </c>
    </row>
    <row r="1941" spans="1:45" x14ac:dyDescent="0.2">
      <c r="A1941" s="423">
        <v>3652</v>
      </c>
      <c r="B1941" s="424">
        <v>3</v>
      </c>
      <c r="C1941" s="425" t="s">
        <v>304</v>
      </c>
      <c r="D1941" s="422">
        <f t="shared" si="454"/>
        <v>0</v>
      </c>
      <c r="E1941" s="422">
        <f t="shared" si="455"/>
        <v>0</v>
      </c>
      <c r="F1941" s="422">
        <f t="shared" si="456"/>
        <v>0</v>
      </c>
      <c r="G1941" s="422">
        <f t="shared" si="457"/>
        <v>0</v>
      </c>
      <c r="H1941" s="22">
        <f t="shared" si="458"/>
        <v>0</v>
      </c>
      <c r="I1941" s="116">
        <v>0</v>
      </c>
      <c r="J1941" s="116">
        <v>0</v>
      </c>
      <c r="K1941" s="116">
        <v>0</v>
      </c>
      <c r="L1941" s="116">
        <v>0</v>
      </c>
      <c r="M1941" s="22">
        <f t="shared" si="459"/>
        <v>0</v>
      </c>
      <c r="N1941" s="116">
        <v>0</v>
      </c>
      <c r="O1941" s="116">
        <v>0</v>
      </c>
      <c r="P1941" s="116">
        <v>0</v>
      </c>
      <c r="Q1941" s="116">
        <v>0</v>
      </c>
      <c r="R1941" s="22">
        <f t="shared" si="460"/>
        <v>0</v>
      </c>
      <c r="S1941" s="116">
        <v>0</v>
      </c>
      <c r="T1941" s="116">
        <v>0</v>
      </c>
      <c r="U1941" s="116">
        <v>0</v>
      </c>
      <c r="V1941" s="116">
        <v>0</v>
      </c>
      <c r="W1941" s="22">
        <f t="shared" si="461"/>
        <v>0</v>
      </c>
      <c r="X1941" s="22">
        <f t="shared" si="462"/>
        <v>0</v>
      </c>
      <c r="Y1941" s="22">
        <f ca="1">OFFSET('Cost Study'!$B$7,'Operations Support'!$C1941,'Operations Support'!$B1941)*$H1941</f>
        <v>0</v>
      </c>
      <c r="Z1941" s="23">
        <f ca="1">Y1941*'Cost Study'!$B$31</f>
        <v>0</v>
      </c>
      <c r="AA1941" s="23">
        <f ca="1">IF(A1941=10298,1.51,1)*IF($B1941&lt;3,$D1941*'Cost Study'!$B$32*OFFSET('Cost Study'!$B$7,'Operations Support'!$C1941,'Operations Support'!$B1941),0)</f>
        <v>0</v>
      </c>
      <c r="AB1941" s="24">
        <f ca="1">AA1941*'Cost Study'!$B$31</f>
        <v>0</v>
      </c>
      <c r="AC1941" s="23">
        <f ca="1">Y1941*'Cost Study'!$B$31</f>
        <v>0</v>
      </c>
      <c r="AD1941" s="24">
        <f ca="1">AA1941*'Cost Study'!$B$31</f>
        <v>0</v>
      </c>
      <c r="AE1941" s="377">
        <f t="shared" ca="1" si="463"/>
        <v>0</v>
      </c>
      <c r="AF1941" s="377">
        <f t="shared" ca="1" si="464"/>
        <v>0</v>
      </c>
      <c r="AH1941" s="688">
        <f>IFERROR($H1941/SUMIF($A:$A,$A1941,$H:$H)*SUMIF(Summary!$A$110:$A$186,$A1941,Summary!$P$110:$P$186),0)</f>
        <v>0</v>
      </c>
      <c r="AI1941" s="689">
        <f t="shared" ca="1" si="450"/>
        <v>0</v>
      </c>
      <c r="AJ1941" s="688">
        <f>IFERROR(H1941/SUMIF(A:A,A1941,H:H)*SUMIF(Summary!$A$110:$A$186,'Operations Support'!A1941,Summary!$Q$110:$Q$186),0)</f>
        <v>0</v>
      </c>
      <c r="AK1941" s="688">
        <f t="shared" ca="1" si="451"/>
        <v>0</v>
      </c>
      <c r="AM1941" s="688">
        <f>IFERROR($H1941/SUMIF($A:$A,$A1941,$H:$H)*SUMIF(Summary!$A$230:$A$266,$A1941,Summary!$P$230:$P$266),0)</f>
        <v>0</v>
      </c>
      <c r="AN1941" s="688">
        <f>IFERROR($H1941/SUMIF($A:$A,$A1941,$H:$H)*(SUMIF(Summary!$A$230:$A$266,$A1941,Summary!$L$230:$L$266)+SUMIF(Summary!$A$281:$A$317,$A1941,Summary!$L$281:$L$317))-AM1941,0)</f>
        <v>0</v>
      </c>
      <c r="AO1941" s="688">
        <f>IFERROR($H1941/SUMIF($A:$A,$A1941,$H:$H)*SUMIF(Summary!$A$230:$A$266,$A1941,Summary!$Q$230:$Q$266),0)</f>
        <v>0</v>
      </c>
      <c r="AP1941" s="688">
        <f>IFERROR($H1941/SUMIF($A:$A,$A1941,$H:$H)*(SUMIF(Summary!$A$230:$A$266,$A1941,Summary!$L$230:$L$266)+SUMIF(Summary!$A$281:$A$317,$A1941,Summary!$L$281:$L$317))-AO1941,0)</f>
        <v>0</v>
      </c>
      <c r="AQ1941" s="306"/>
      <c r="AR1941" s="688">
        <f t="shared" ca="1" si="452"/>
        <v>0</v>
      </c>
      <c r="AS1941" s="688">
        <f t="shared" ca="1" si="453"/>
        <v>0</v>
      </c>
    </row>
    <row r="1942" spans="1:45" x14ac:dyDescent="0.2">
      <c r="A1942" s="423">
        <v>3652</v>
      </c>
      <c r="B1942" s="424">
        <v>3</v>
      </c>
      <c r="C1942" s="425" t="s">
        <v>305</v>
      </c>
      <c r="D1942" s="422">
        <f t="shared" si="454"/>
        <v>12208</v>
      </c>
      <c r="E1942" s="422">
        <f t="shared" si="455"/>
        <v>450</v>
      </c>
      <c r="F1942" s="422">
        <f t="shared" si="456"/>
        <v>5180</v>
      </c>
      <c r="G1942" s="422">
        <f t="shared" si="457"/>
        <v>0</v>
      </c>
      <c r="H1942" s="22">
        <f t="shared" si="458"/>
        <v>17838</v>
      </c>
      <c r="I1942" s="116">
        <v>5225</v>
      </c>
      <c r="J1942" s="116">
        <v>399</v>
      </c>
      <c r="K1942" s="116">
        <v>2000</v>
      </c>
      <c r="L1942" s="116">
        <v>0</v>
      </c>
      <c r="M1942" s="22">
        <f t="shared" si="459"/>
        <v>7624</v>
      </c>
      <c r="N1942" s="116">
        <v>6378</v>
      </c>
      <c r="O1942" s="116">
        <v>51</v>
      </c>
      <c r="P1942" s="116">
        <v>2766</v>
      </c>
      <c r="Q1942" s="116">
        <v>0</v>
      </c>
      <c r="R1942" s="22">
        <f t="shared" si="460"/>
        <v>9195</v>
      </c>
      <c r="S1942" s="116">
        <v>605</v>
      </c>
      <c r="T1942" s="116">
        <v>0</v>
      </c>
      <c r="U1942" s="116">
        <v>414</v>
      </c>
      <c r="V1942" s="116">
        <v>0</v>
      </c>
      <c r="W1942" s="22">
        <f t="shared" si="461"/>
        <v>1019</v>
      </c>
      <c r="X1942" s="22">
        <f t="shared" si="462"/>
        <v>743.25</v>
      </c>
      <c r="Y1942" s="22">
        <f ca="1">OFFSET('Cost Study'!$B$7,'Operations Support'!$C1942,'Operations Support'!$B1942)*$H1942</f>
        <v>107028</v>
      </c>
      <c r="Z1942" s="23">
        <f ca="1">Y1942*'Cost Study'!$B$31</f>
        <v>5977720.3556535924</v>
      </c>
      <c r="AA1942" s="23">
        <f ca="1">IF(A1942=10298,1.51,1)*IF($B1942&lt;3,$D1942*'Cost Study'!$B$32*OFFSET('Cost Study'!$B$7,'Operations Support'!$C1942,'Operations Support'!$B1942),0)</f>
        <v>0</v>
      </c>
      <c r="AB1942" s="24">
        <f ca="1">AA1942*'Cost Study'!$B$31</f>
        <v>0</v>
      </c>
      <c r="AC1942" s="23">
        <f ca="1">Y1942*'Cost Study'!$B$31</f>
        <v>5977720.3556535924</v>
      </c>
      <c r="AD1942" s="24">
        <f ca="1">AA1942*'Cost Study'!$B$31</f>
        <v>0</v>
      </c>
      <c r="AE1942" s="377">
        <f t="shared" ca="1" si="463"/>
        <v>5977720.3556535924</v>
      </c>
      <c r="AF1942" s="377">
        <f t="shared" ca="1" si="464"/>
        <v>5977720.3556535924</v>
      </c>
      <c r="AH1942" s="688">
        <f>IFERROR($H1942/SUMIF($A:$A,$A1942,$H:$H)*SUMIF(Summary!$A$110:$A$186,$A1942,Summary!$P$110:$P$186),0)</f>
        <v>677152.28614509571</v>
      </c>
      <c r="AI1942" s="689">
        <f t="shared" ca="1" si="450"/>
        <v>5300568.0695084967</v>
      </c>
      <c r="AJ1942" s="688">
        <f>IFERROR(H1942/SUMIF(A:A,A1942,H:H)*SUMIF(Summary!$A$110:$A$186,'Operations Support'!A1942,Summary!$Q$110:$Q$186),0)</f>
        <v>681454.97887417371</v>
      </c>
      <c r="AK1942" s="688">
        <f t="shared" ca="1" si="451"/>
        <v>5296265.3767794184</v>
      </c>
      <c r="AM1942" s="688">
        <f>IFERROR($H1942/SUMIF($A:$A,$A1942,$H:$H)*SUMIF(Summary!$A$230:$A$266,$A1942,Summary!$P$230:$P$266),0)</f>
        <v>128118.15853155646</v>
      </c>
      <c r="AN1942" s="688">
        <f>IFERROR($H1942/SUMIF($A:$A,$A1942,$H:$H)*(SUMIF(Summary!$A$230:$A$266,$A1942,Summary!$L$230:$L$266)+SUMIF(Summary!$A$281:$A$317,$A1942,Summary!$L$281:$L$317))-AM1942,0)</f>
        <v>320684.08373886428</v>
      </c>
      <c r="AO1942" s="688">
        <f>IFERROR($H1942/SUMIF($A:$A,$A1942,$H:$H)*SUMIF(Summary!$A$230:$A$266,$A1942,Summary!$Q$230:$Q$266),0)</f>
        <v>128932.23400683069</v>
      </c>
      <c r="AP1942" s="688">
        <f>IFERROR($H1942/SUMIF($A:$A,$A1942,$H:$H)*(SUMIF(Summary!$A$230:$A$266,$A1942,Summary!$L$230:$L$266)+SUMIF(Summary!$A$281:$A$317,$A1942,Summary!$L$281:$L$317))-AO1942,0)</f>
        <v>319870.00826359005</v>
      </c>
      <c r="AQ1942" s="306"/>
      <c r="AR1942" s="688">
        <f t="shared" ca="1" si="452"/>
        <v>5621252.1532473611</v>
      </c>
      <c r="AS1942" s="688">
        <f t="shared" ca="1" si="453"/>
        <v>5616135.3850430083</v>
      </c>
    </row>
    <row r="1943" spans="1:45" x14ac:dyDescent="0.2">
      <c r="A1943" s="423">
        <v>3652</v>
      </c>
      <c r="B1943" s="424">
        <v>3</v>
      </c>
      <c r="C1943" s="425" t="s">
        <v>306</v>
      </c>
      <c r="D1943" s="422">
        <f t="shared" si="454"/>
        <v>179</v>
      </c>
      <c r="E1943" s="422">
        <f t="shared" si="455"/>
        <v>33</v>
      </c>
      <c r="F1943" s="422">
        <f t="shared" si="456"/>
        <v>226</v>
      </c>
      <c r="G1943" s="422">
        <f t="shared" si="457"/>
        <v>0</v>
      </c>
      <c r="H1943" s="22">
        <f t="shared" si="458"/>
        <v>438</v>
      </c>
      <c r="I1943" s="116">
        <v>95</v>
      </c>
      <c r="J1943" s="116">
        <v>33</v>
      </c>
      <c r="K1943" s="116">
        <v>88</v>
      </c>
      <c r="L1943" s="116">
        <v>0</v>
      </c>
      <c r="M1943" s="22">
        <f t="shared" si="459"/>
        <v>216</v>
      </c>
      <c r="N1943" s="116">
        <v>33</v>
      </c>
      <c r="O1943" s="116">
        <v>0</v>
      </c>
      <c r="P1943" s="116">
        <v>75</v>
      </c>
      <c r="Q1943" s="116">
        <v>0</v>
      </c>
      <c r="R1943" s="22">
        <f t="shared" si="460"/>
        <v>108</v>
      </c>
      <c r="S1943" s="116">
        <v>51</v>
      </c>
      <c r="T1943" s="116">
        <v>0</v>
      </c>
      <c r="U1943" s="116">
        <v>63</v>
      </c>
      <c r="V1943" s="116">
        <v>0</v>
      </c>
      <c r="W1943" s="22">
        <f t="shared" si="461"/>
        <v>114</v>
      </c>
      <c r="X1943" s="22">
        <f t="shared" si="462"/>
        <v>18.25</v>
      </c>
      <c r="Y1943" s="22">
        <f ca="1">OFFSET('Cost Study'!$B$7,'Operations Support'!$C1943,'Operations Support'!$B1943)*$H1943</f>
        <v>1340.28</v>
      </c>
      <c r="Z1943" s="23">
        <f ca="1">Y1943*'Cost Study'!$B$31</f>
        <v>74857.224635379491</v>
      </c>
      <c r="AA1943" s="23">
        <f ca="1">IF(A1943=10298,1.51,1)*IF($B1943&lt;3,$D1943*'Cost Study'!$B$32*OFFSET('Cost Study'!$B$7,'Operations Support'!$C1943,'Operations Support'!$B1943),0)</f>
        <v>0</v>
      </c>
      <c r="AB1943" s="24">
        <f ca="1">AA1943*'Cost Study'!$B$31</f>
        <v>0</v>
      </c>
      <c r="AC1943" s="23">
        <f ca="1">Y1943*'Cost Study'!$B$31</f>
        <v>74857.224635379491</v>
      </c>
      <c r="AD1943" s="24">
        <f ca="1">AA1943*'Cost Study'!$B$31</f>
        <v>0</v>
      </c>
      <c r="AE1943" s="377">
        <f t="shared" ca="1" si="463"/>
        <v>74857.224635379491</v>
      </c>
      <c r="AF1943" s="377">
        <f t="shared" ca="1" si="464"/>
        <v>74857.224635379491</v>
      </c>
      <c r="AH1943" s="688">
        <f>IFERROR($H1943/SUMIF($A:$A,$A1943,$H:$H)*SUMIF(Summary!$A$110:$A$186,$A1943,Summary!$P$110:$P$186),0)</f>
        <v>16627.01543511335</v>
      </c>
      <c r="AI1943" s="689">
        <f t="shared" ca="1" si="450"/>
        <v>58230.209200266137</v>
      </c>
      <c r="AJ1943" s="688">
        <f>IFERROR(H1943/SUMIF(A:A,A1943,H:H)*SUMIF(Summary!$A$110:$A$186,'Operations Support'!A1943,Summary!$Q$110:$Q$186),0)</f>
        <v>16732.665138854583</v>
      </c>
      <c r="AK1943" s="688">
        <f t="shared" ca="1" si="451"/>
        <v>58124.559496524904</v>
      </c>
      <c r="AM1943" s="688">
        <f>IFERROR($H1943/SUMIF($A:$A,$A1943,$H:$H)*SUMIF(Summary!$A$230:$A$266,$A1943,Summary!$P$230:$P$266),0)</f>
        <v>3145.8545485380496</v>
      </c>
      <c r="AN1943" s="688">
        <f>IFERROR($H1943/SUMIF($A:$A,$A1943,$H:$H)*(SUMIF(Summary!$A$230:$A$266,$A1943,Summary!$L$230:$L$266)+SUMIF(Summary!$A$281:$A$317,$A1943,Summary!$L$281:$L$317))-AM1943,0)</f>
        <v>7874.1803272576835</v>
      </c>
      <c r="AO1943" s="688">
        <f>IFERROR($H1943/SUMIF($A:$A,$A1943,$H:$H)*SUMIF(Summary!$A$230:$A$266,$A1943,Summary!$Q$230:$Q$266),0)</f>
        <v>3165.8436200802694</v>
      </c>
      <c r="AP1943" s="688">
        <f>IFERROR($H1943/SUMIF($A:$A,$A1943,$H:$H)*(SUMIF(Summary!$A$230:$A$266,$A1943,Summary!$L$230:$L$266)+SUMIF(Summary!$A$281:$A$317,$A1943,Summary!$L$281:$L$317))-AO1943,0)</f>
        <v>7854.1912557154628</v>
      </c>
      <c r="AQ1943" s="306"/>
      <c r="AR1943" s="688">
        <f t="shared" ca="1" si="452"/>
        <v>66104.389527523817</v>
      </c>
      <c r="AS1943" s="688">
        <f t="shared" ca="1" si="453"/>
        <v>65978.750752240361</v>
      </c>
    </row>
    <row r="1944" spans="1:45" x14ac:dyDescent="0.2">
      <c r="A1944" s="423">
        <v>3652</v>
      </c>
      <c r="B1944" s="424">
        <v>3</v>
      </c>
      <c r="C1944" s="425" t="s">
        <v>307</v>
      </c>
      <c r="D1944" s="422">
        <f t="shared" si="454"/>
        <v>0</v>
      </c>
      <c r="E1944" s="422">
        <f t="shared" si="455"/>
        <v>0</v>
      </c>
      <c r="F1944" s="422">
        <f t="shared" si="456"/>
        <v>0</v>
      </c>
      <c r="G1944" s="422">
        <f t="shared" si="457"/>
        <v>0</v>
      </c>
      <c r="H1944" s="22">
        <f t="shared" si="458"/>
        <v>0</v>
      </c>
      <c r="I1944" s="116">
        <v>0</v>
      </c>
      <c r="J1944" s="116">
        <v>0</v>
      </c>
      <c r="K1944" s="116">
        <v>0</v>
      </c>
      <c r="L1944" s="116">
        <v>0</v>
      </c>
      <c r="M1944" s="22">
        <f t="shared" si="459"/>
        <v>0</v>
      </c>
      <c r="N1944" s="116">
        <v>0</v>
      </c>
      <c r="O1944" s="116">
        <v>0</v>
      </c>
      <c r="P1944" s="116">
        <v>0</v>
      </c>
      <c r="Q1944" s="116">
        <v>0</v>
      </c>
      <c r="R1944" s="22">
        <f t="shared" si="460"/>
        <v>0</v>
      </c>
      <c r="S1944" s="116">
        <v>0</v>
      </c>
      <c r="T1944" s="116">
        <v>0</v>
      </c>
      <c r="U1944" s="116">
        <v>0</v>
      </c>
      <c r="V1944" s="116">
        <v>0</v>
      </c>
      <c r="W1944" s="22">
        <f t="shared" si="461"/>
        <v>0</v>
      </c>
      <c r="X1944" s="22">
        <f t="shared" si="462"/>
        <v>0</v>
      </c>
      <c r="Y1944" s="22">
        <f ca="1">OFFSET('Cost Study'!$B$7,'Operations Support'!$C1944,'Operations Support'!$B1944)*$H1944</f>
        <v>0</v>
      </c>
      <c r="Z1944" s="23">
        <f ca="1">Y1944*'Cost Study'!$B$31</f>
        <v>0</v>
      </c>
      <c r="AA1944" s="23">
        <f ca="1">IF(A1944=10298,1.51,1)*IF($B1944&lt;3,$D1944*'Cost Study'!$B$32*OFFSET('Cost Study'!$B$7,'Operations Support'!$C1944,'Operations Support'!$B1944),0)</f>
        <v>0</v>
      </c>
      <c r="AB1944" s="24">
        <f ca="1">AA1944*'Cost Study'!$B$31</f>
        <v>0</v>
      </c>
      <c r="AC1944" s="23">
        <f ca="1">Y1944*'Cost Study'!$B$31</f>
        <v>0</v>
      </c>
      <c r="AD1944" s="24">
        <f ca="1">AA1944*'Cost Study'!$B$31</f>
        <v>0</v>
      </c>
      <c r="AE1944" s="377">
        <f t="shared" ca="1" si="463"/>
        <v>0</v>
      </c>
      <c r="AF1944" s="377">
        <f t="shared" ca="1" si="464"/>
        <v>0</v>
      </c>
      <c r="AH1944" s="688">
        <f>IFERROR($H1944/SUMIF($A:$A,$A1944,$H:$H)*SUMIF(Summary!$A$110:$A$186,$A1944,Summary!$P$110:$P$186),0)</f>
        <v>0</v>
      </c>
      <c r="AI1944" s="689">
        <f t="shared" ca="1" si="450"/>
        <v>0</v>
      </c>
      <c r="AJ1944" s="688">
        <f>IFERROR(H1944/SUMIF(A:A,A1944,H:H)*SUMIF(Summary!$A$110:$A$186,'Operations Support'!A1944,Summary!$Q$110:$Q$186),0)</f>
        <v>0</v>
      </c>
      <c r="AK1944" s="688">
        <f t="shared" ca="1" si="451"/>
        <v>0</v>
      </c>
      <c r="AM1944" s="688">
        <f>IFERROR($H1944/SUMIF($A:$A,$A1944,$H:$H)*SUMIF(Summary!$A$230:$A$266,$A1944,Summary!$P$230:$P$266),0)</f>
        <v>0</v>
      </c>
      <c r="AN1944" s="688">
        <f>IFERROR($H1944/SUMIF($A:$A,$A1944,$H:$H)*(SUMIF(Summary!$A$230:$A$266,$A1944,Summary!$L$230:$L$266)+SUMIF(Summary!$A$281:$A$317,$A1944,Summary!$L$281:$L$317))-AM1944,0)</f>
        <v>0</v>
      </c>
      <c r="AO1944" s="688">
        <f>IFERROR($H1944/SUMIF($A:$A,$A1944,$H:$H)*SUMIF(Summary!$A$230:$A$266,$A1944,Summary!$Q$230:$Q$266),0)</f>
        <v>0</v>
      </c>
      <c r="AP1944" s="688">
        <f>IFERROR($H1944/SUMIF($A:$A,$A1944,$H:$H)*(SUMIF(Summary!$A$230:$A$266,$A1944,Summary!$L$230:$L$266)+SUMIF(Summary!$A$281:$A$317,$A1944,Summary!$L$281:$L$317))-AO1944,0)</f>
        <v>0</v>
      </c>
      <c r="AQ1944" s="306"/>
      <c r="AR1944" s="688">
        <f t="shared" ca="1" si="452"/>
        <v>0</v>
      </c>
      <c r="AS1944" s="688">
        <f t="shared" ca="1" si="453"/>
        <v>0</v>
      </c>
    </row>
    <row r="1945" spans="1:45" x14ac:dyDescent="0.2">
      <c r="A1945" s="423">
        <v>3652</v>
      </c>
      <c r="B1945" s="424">
        <v>3</v>
      </c>
      <c r="C1945" s="425" t="s">
        <v>308</v>
      </c>
      <c r="D1945" s="422">
        <f t="shared" si="454"/>
        <v>3971</v>
      </c>
      <c r="E1945" s="422">
        <f t="shared" si="455"/>
        <v>486</v>
      </c>
      <c r="F1945" s="422">
        <f t="shared" si="456"/>
        <v>7126</v>
      </c>
      <c r="G1945" s="422">
        <f t="shared" si="457"/>
        <v>0</v>
      </c>
      <c r="H1945" s="22">
        <f t="shared" si="458"/>
        <v>11583</v>
      </c>
      <c r="I1945" s="116">
        <v>1428</v>
      </c>
      <c r="J1945" s="116">
        <v>486</v>
      </c>
      <c r="K1945" s="116">
        <v>2702</v>
      </c>
      <c r="L1945" s="116">
        <v>0</v>
      </c>
      <c r="M1945" s="22">
        <f t="shared" si="459"/>
        <v>4616</v>
      </c>
      <c r="N1945" s="116">
        <v>2098</v>
      </c>
      <c r="O1945" s="116">
        <v>0</v>
      </c>
      <c r="P1945" s="116">
        <v>2935</v>
      </c>
      <c r="Q1945" s="116">
        <v>0</v>
      </c>
      <c r="R1945" s="22">
        <f t="shared" si="460"/>
        <v>5033</v>
      </c>
      <c r="S1945" s="116">
        <v>445</v>
      </c>
      <c r="T1945" s="116">
        <v>0</v>
      </c>
      <c r="U1945" s="116">
        <v>1489</v>
      </c>
      <c r="V1945" s="116">
        <v>0</v>
      </c>
      <c r="W1945" s="22">
        <f t="shared" si="461"/>
        <v>1934</v>
      </c>
      <c r="X1945" s="22">
        <f t="shared" si="462"/>
        <v>482.625</v>
      </c>
      <c r="Y1945" s="22">
        <f ca="1">OFFSET('Cost Study'!$B$7,'Operations Support'!$C1945,'Operations Support'!$B1945)*$H1945</f>
        <v>26756.73</v>
      </c>
      <c r="Z1945" s="23">
        <f ca="1">Y1945*'Cost Study'!$B$31</f>
        <v>1494415.0088923192</v>
      </c>
      <c r="AA1945" s="23">
        <f ca="1">IF(A1945=10298,1.51,1)*IF($B1945&lt;3,$D1945*'Cost Study'!$B$32*OFFSET('Cost Study'!$B$7,'Operations Support'!$C1945,'Operations Support'!$B1945),0)</f>
        <v>0</v>
      </c>
      <c r="AB1945" s="24">
        <f ca="1">AA1945*'Cost Study'!$B$31</f>
        <v>0</v>
      </c>
      <c r="AC1945" s="23">
        <f ca="1">Y1945*'Cost Study'!$B$31</f>
        <v>1494415.0088923192</v>
      </c>
      <c r="AD1945" s="24">
        <f ca="1">AA1945*'Cost Study'!$B$31</f>
        <v>0</v>
      </c>
      <c r="AE1945" s="377">
        <f t="shared" ca="1" si="463"/>
        <v>1494415.0088923192</v>
      </c>
      <c r="AF1945" s="377">
        <f t="shared" ca="1" si="464"/>
        <v>1494415.0088923192</v>
      </c>
      <c r="AH1945" s="688">
        <f>IFERROR($H1945/SUMIF($A:$A,$A1945,$H:$H)*SUMIF(Summary!$A$110:$A$186,$A1945,Summary!$P$110:$P$186),0)</f>
        <v>439704.83969159343</v>
      </c>
      <c r="AI1945" s="689">
        <f t="shared" ca="1" si="450"/>
        <v>1054710.1692007259</v>
      </c>
      <c r="AJ1945" s="688">
        <f>IFERROR(H1945/SUMIF(A:A,A1945,H:H)*SUMIF(Summary!$A$110:$A$186,'Operations Support'!A1945,Summary!$Q$110:$Q$186),0)</f>
        <v>442498.76781587361</v>
      </c>
      <c r="AK1945" s="688">
        <f t="shared" ca="1" si="451"/>
        <v>1051916.2410764457</v>
      </c>
      <c r="AM1945" s="688">
        <f>IFERROR($H1945/SUMIF($A:$A,$A1945,$H:$H)*SUMIF(Summary!$A$230:$A$266,$A1945,Summary!$P$230:$P$266),0)</f>
        <v>83192.7699445576</v>
      </c>
      <c r="AN1945" s="688">
        <f>IFERROR($H1945/SUMIF($A:$A,$A1945,$H:$H)*(SUMIF(Summary!$A$230:$A$266,$A1945,Summary!$L$230:$L$266)+SUMIF(Summary!$A$281:$A$317,$A1945,Summary!$L$281:$L$317))-AM1945,0)</f>
        <v>208234.31673658846</v>
      </c>
      <c r="AO1945" s="688">
        <f>IFERROR($H1945/SUMIF($A:$A,$A1945,$H:$H)*SUMIF(Summary!$A$230:$A$266,$A1945,Summary!$Q$230:$Q$266),0)</f>
        <v>83721.385048835073</v>
      </c>
      <c r="AP1945" s="688">
        <f>IFERROR($H1945/SUMIF($A:$A,$A1945,$H:$H)*(SUMIF(Summary!$A$230:$A$266,$A1945,Summary!$L$230:$L$266)+SUMIF(Summary!$A$281:$A$317,$A1945,Summary!$L$281:$L$317))-AO1945,0)</f>
        <v>207705.70163231099</v>
      </c>
      <c r="AQ1945" s="306"/>
      <c r="AR1945" s="688">
        <f t="shared" ca="1" si="452"/>
        <v>1262944.4859373143</v>
      </c>
      <c r="AS1945" s="688">
        <f t="shared" ca="1" si="453"/>
        <v>1259621.9427087568</v>
      </c>
    </row>
    <row r="1946" spans="1:45" x14ac:dyDescent="0.2">
      <c r="A1946" s="423">
        <v>3652</v>
      </c>
      <c r="B1946" s="424">
        <v>3</v>
      </c>
      <c r="C1946" s="425" t="s">
        <v>309</v>
      </c>
      <c r="D1946" s="422">
        <f t="shared" si="454"/>
        <v>0</v>
      </c>
      <c r="E1946" s="422">
        <f t="shared" si="455"/>
        <v>0</v>
      </c>
      <c r="F1946" s="422">
        <f t="shared" si="456"/>
        <v>0</v>
      </c>
      <c r="G1946" s="422">
        <f t="shared" si="457"/>
        <v>0</v>
      </c>
      <c r="H1946" s="22">
        <f t="shared" si="458"/>
        <v>0</v>
      </c>
      <c r="I1946" s="116">
        <v>0</v>
      </c>
      <c r="J1946" s="116">
        <v>0</v>
      </c>
      <c r="K1946" s="116">
        <v>0</v>
      </c>
      <c r="L1946" s="116">
        <v>0</v>
      </c>
      <c r="M1946" s="22">
        <f t="shared" si="459"/>
        <v>0</v>
      </c>
      <c r="N1946" s="116">
        <v>0</v>
      </c>
      <c r="O1946" s="116">
        <v>0</v>
      </c>
      <c r="P1946" s="116">
        <v>0</v>
      </c>
      <c r="Q1946" s="116">
        <v>0</v>
      </c>
      <c r="R1946" s="22">
        <f t="shared" si="460"/>
        <v>0</v>
      </c>
      <c r="S1946" s="116">
        <v>0</v>
      </c>
      <c r="T1946" s="116">
        <v>0</v>
      </c>
      <c r="U1946" s="116">
        <v>0</v>
      </c>
      <c r="V1946" s="116">
        <v>0</v>
      </c>
      <c r="W1946" s="22">
        <f t="shared" si="461"/>
        <v>0</v>
      </c>
      <c r="X1946" s="22">
        <f t="shared" si="462"/>
        <v>0</v>
      </c>
      <c r="Y1946" s="22">
        <f ca="1">OFFSET('Cost Study'!$B$7,'Operations Support'!$C1946,'Operations Support'!$B1946)*$H1946</f>
        <v>0</v>
      </c>
      <c r="Z1946" s="23">
        <f ca="1">Y1946*'Cost Study'!$B$31</f>
        <v>0</v>
      </c>
      <c r="AA1946" s="23">
        <f ca="1">IF(A1946=10298,1.51,1)*IF($B1946&lt;3,$D1946*'Cost Study'!$B$32*OFFSET('Cost Study'!$B$7,'Operations Support'!$C1946,'Operations Support'!$B1946),0)</f>
        <v>0</v>
      </c>
      <c r="AB1946" s="24">
        <f ca="1">AA1946*'Cost Study'!$B$31</f>
        <v>0</v>
      </c>
      <c r="AC1946" s="23">
        <f ca="1">Y1946*'Cost Study'!$B$31</f>
        <v>0</v>
      </c>
      <c r="AD1946" s="24">
        <f ca="1">AA1946*'Cost Study'!$B$31</f>
        <v>0</v>
      </c>
      <c r="AE1946" s="377">
        <f t="shared" ca="1" si="463"/>
        <v>0</v>
      </c>
      <c r="AF1946" s="377">
        <f t="shared" ca="1" si="464"/>
        <v>0</v>
      </c>
      <c r="AH1946" s="688">
        <f>IFERROR($H1946/SUMIF($A:$A,$A1946,$H:$H)*SUMIF(Summary!$A$110:$A$186,$A1946,Summary!$P$110:$P$186),0)</f>
        <v>0</v>
      </c>
      <c r="AI1946" s="689">
        <f t="shared" ca="1" si="450"/>
        <v>0</v>
      </c>
      <c r="AJ1946" s="688">
        <f>IFERROR(H1946/SUMIF(A:A,A1946,H:H)*SUMIF(Summary!$A$110:$A$186,'Operations Support'!A1946,Summary!$Q$110:$Q$186),0)</f>
        <v>0</v>
      </c>
      <c r="AK1946" s="688">
        <f t="shared" ca="1" si="451"/>
        <v>0</v>
      </c>
      <c r="AM1946" s="688">
        <f>IFERROR($H1946/SUMIF($A:$A,$A1946,$H:$H)*SUMIF(Summary!$A$230:$A$266,$A1946,Summary!$P$230:$P$266),0)</f>
        <v>0</v>
      </c>
      <c r="AN1946" s="688">
        <f>IFERROR($H1946/SUMIF($A:$A,$A1946,$H:$H)*(SUMIF(Summary!$A$230:$A$266,$A1946,Summary!$L$230:$L$266)+SUMIF(Summary!$A$281:$A$317,$A1946,Summary!$L$281:$L$317))-AM1946,0)</f>
        <v>0</v>
      </c>
      <c r="AO1946" s="688">
        <f>IFERROR($H1946/SUMIF($A:$A,$A1946,$H:$H)*SUMIF(Summary!$A$230:$A$266,$A1946,Summary!$Q$230:$Q$266),0)</f>
        <v>0</v>
      </c>
      <c r="AP1946" s="688">
        <f>IFERROR($H1946/SUMIF($A:$A,$A1946,$H:$H)*(SUMIF(Summary!$A$230:$A$266,$A1946,Summary!$L$230:$L$266)+SUMIF(Summary!$A$281:$A$317,$A1946,Summary!$L$281:$L$317))-AO1946,0)</f>
        <v>0</v>
      </c>
      <c r="AQ1946" s="306"/>
      <c r="AR1946" s="688">
        <f t="shared" ca="1" si="452"/>
        <v>0</v>
      </c>
      <c r="AS1946" s="688">
        <f t="shared" ca="1" si="453"/>
        <v>0</v>
      </c>
    </row>
    <row r="1947" spans="1:45" x14ac:dyDescent="0.2">
      <c r="A1947" s="423">
        <v>3652</v>
      </c>
      <c r="B1947" s="424">
        <v>3</v>
      </c>
      <c r="C1947" s="425" t="s">
        <v>310</v>
      </c>
      <c r="D1947" s="422">
        <f t="shared" si="454"/>
        <v>0</v>
      </c>
      <c r="E1947" s="422">
        <f t="shared" si="455"/>
        <v>0</v>
      </c>
      <c r="F1947" s="422">
        <f t="shared" si="456"/>
        <v>0</v>
      </c>
      <c r="G1947" s="422">
        <f t="shared" si="457"/>
        <v>0</v>
      </c>
      <c r="H1947" s="22">
        <f t="shared" si="458"/>
        <v>0</v>
      </c>
      <c r="I1947" s="116">
        <v>0</v>
      </c>
      <c r="J1947" s="116">
        <v>0</v>
      </c>
      <c r="K1947" s="116">
        <v>0</v>
      </c>
      <c r="L1947" s="116">
        <v>0</v>
      </c>
      <c r="M1947" s="22">
        <f t="shared" si="459"/>
        <v>0</v>
      </c>
      <c r="N1947" s="116">
        <v>0</v>
      </c>
      <c r="O1947" s="116">
        <v>0</v>
      </c>
      <c r="P1947" s="116">
        <v>0</v>
      </c>
      <c r="Q1947" s="116">
        <v>0</v>
      </c>
      <c r="R1947" s="22">
        <f t="shared" si="460"/>
        <v>0</v>
      </c>
      <c r="S1947" s="116">
        <v>0</v>
      </c>
      <c r="T1947" s="116">
        <v>0</v>
      </c>
      <c r="U1947" s="116">
        <v>0</v>
      </c>
      <c r="V1947" s="116">
        <v>0</v>
      </c>
      <c r="W1947" s="22">
        <f t="shared" si="461"/>
        <v>0</v>
      </c>
      <c r="X1947" s="22">
        <f t="shared" si="462"/>
        <v>0</v>
      </c>
      <c r="Y1947" s="22">
        <f ca="1">OFFSET('Cost Study'!$B$7,'Operations Support'!$C1947,'Operations Support'!$B1947)*$H1947</f>
        <v>0</v>
      </c>
      <c r="Z1947" s="23">
        <f ca="1">Y1947*'Cost Study'!$B$31</f>
        <v>0</v>
      </c>
      <c r="AA1947" s="23">
        <f ca="1">IF(A1947=10298,1.51,1)*IF($B1947&lt;3,$D1947*'Cost Study'!$B$32*OFFSET('Cost Study'!$B$7,'Operations Support'!$C1947,'Operations Support'!$B1947),0)</f>
        <v>0</v>
      </c>
      <c r="AB1947" s="24">
        <f ca="1">AA1947*'Cost Study'!$B$31</f>
        <v>0</v>
      </c>
      <c r="AC1947" s="23">
        <f ca="1">Y1947*'Cost Study'!$B$31</f>
        <v>0</v>
      </c>
      <c r="AD1947" s="24">
        <f ca="1">AA1947*'Cost Study'!$B$31</f>
        <v>0</v>
      </c>
      <c r="AE1947" s="377">
        <f t="shared" ca="1" si="463"/>
        <v>0</v>
      </c>
      <c r="AF1947" s="377">
        <f t="shared" ca="1" si="464"/>
        <v>0</v>
      </c>
      <c r="AH1947" s="688">
        <f>IFERROR($H1947/SUMIF($A:$A,$A1947,$H:$H)*SUMIF(Summary!$A$110:$A$186,$A1947,Summary!$P$110:$P$186),0)</f>
        <v>0</v>
      </c>
      <c r="AI1947" s="689">
        <f t="shared" ca="1" si="450"/>
        <v>0</v>
      </c>
      <c r="AJ1947" s="688">
        <f>IFERROR(H1947/SUMIF(A:A,A1947,H:H)*SUMIF(Summary!$A$110:$A$186,'Operations Support'!A1947,Summary!$Q$110:$Q$186),0)</f>
        <v>0</v>
      </c>
      <c r="AK1947" s="688">
        <f t="shared" ca="1" si="451"/>
        <v>0</v>
      </c>
      <c r="AM1947" s="688">
        <f>IFERROR($H1947/SUMIF($A:$A,$A1947,$H:$H)*SUMIF(Summary!$A$230:$A$266,$A1947,Summary!$P$230:$P$266),0)</f>
        <v>0</v>
      </c>
      <c r="AN1947" s="688">
        <f>IFERROR($H1947/SUMIF($A:$A,$A1947,$H:$H)*(SUMIF(Summary!$A$230:$A$266,$A1947,Summary!$L$230:$L$266)+SUMIF(Summary!$A$281:$A$317,$A1947,Summary!$L$281:$L$317))-AM1947,0)</f>
        <v>0</v>
      </c>
      <c r="AO1947" s="688">
        <f>IFERROR($H1947/SUMIF($A:$A,$A1947,$H:$H)*SUMIF(Summary!$A$230:$A$266,$A1947,Summary!$Q$230:$Q$266),0)</f>
        <v>0</v>
      </c>
      <c r="AP1947" s="688">
        <f>IFERROR($H1947/SUMIF($A:$A,$A1947,$H:$H)*(SUMIF(Summary!$A$230:$A$266,$A1947,Summary!$L$230:$L$266)+SUMIF(Summary!$A$281:$A$317,$A1947,Summary!$L$281:$L$317))-AO1947,0)</f>
        <v>0</v>
      </c>
      <c r="AQ1947" s="306"/>
      <c r="AR1947" s="688">
        <f t="shared" ca="1" si="452"/>
        <v>0</v>
      </c>
      <c r="AS1947" s="688">
        <f t="shared" ca="1" si="453"/>
        <v>0</v>
      </c>
    </row>
    <row r="1948" spans="1:45" x14ac:dyDescent="0.2">
      <c r="A1948" s="423">
        <v>3652</v>
      </c>
      <c r="B1948" s="424">
        <v>3</v>
      </c>
      <c r="C1948" s="425" t="s">
        <v>311</v>
      </c>
      <c r="D1948" s="422">
        <f t="shared" si="454"/>
        <v>0</v>
      </c>
      <c r="E1948" s="422">
        <f t="shared" si="455"/>
        <v>0</v>
      </c>
      <c r="F1948" s="422">
        <f t="shared" si="456"/>
        <v>0</v>
      </c>
      <c r="G1948" s="422">
        <f t="shared" si="457"/>
        <v>0</v>
      </c>
      <c r="H1948" s="22">
        <f t="shared" si="458"/>
        <v>0</v>
      </c>
      <c r="I1948" s="116">
        <v>0</v>
      </c>
      <c r="J1948" s="116">
        <v>0</v>
      </c>
      <c r="K1948" s="116">
        <v>0</v>
      </c>
      <c r="L1948" s="116">
        <v>0</v>
      </c>
      <c r="M1948" s="22">
        <f t="shared" si="459"/>
        <v>0</v>
      </c>
      <c r="N1948" s="116">
        <v>0</v>
      </c>
      <c r="O1948" s="116">
        <v>0</v>
      </c>
      <c r="P1948" s="116">
        <v>0</v>
      </c>
      <c r="Q1948" s="116">
        <v>0</v>
      </c>
      <c r="R1948" s="22">
        <f t="shared" si="460"/>
        <v>0</v>
      </c>
      <c r="S1948" s="116">
        <v>0</v>
      </c>
      <c r="T1948" s="116">
        <v>0</v>
      </c>
      <c r="U1948" s="116">
        <v>0</v>
      </c>
      <c r="V1948" s="116">
        <v>0</v>
      </c>
      <c r="W1948" s="22">
        <f t="shared" si="461"/>
        <v>0</v>
      </c>
      <c r="X1948" s="22">
        <f t="shared" si="462"/>
        <v>0</v>
      </c>
      <c r="Y1948" s="22">
        <f ca="1">OFFSET('Cost Study'!$B$7,'Operations Support'!$C1948,'Operations Support'!$B1948)*$H1948</f>
        <v>0</v>
      </c>
      <c r="Z1948" s="23">
        <f ca="1">Y1948*'Cost Study'!$B$31</f>
        <v>0</v>
      </c>
      <c r="AA1948" s="23">
        <f ca="1">IF(A1948=10298,1.51,1)*IF($B1948&lt;3,$D1948*'Cost Study'!$B$32*OFFSET('Cost Study'!$B$7,'Operations Support'!$C1948,'Operations Support'!$B1948),0)</f>
        <v>0</v>
      </c>
      <c r="AB1948" s="24">
        <f ca="1">AA1948*'Cost Study'!$B$31</f>
        <v>0</v>
      </c>
      <c r="AC1948" s="23">
        <f ca="1">Y1948*'Cost Study'!$B$31</f>
        <v>0</v>
      </c>
      <c r="AD1948" s="24">
        <f ca="1">AA1948*'Cost Study'!$B$31</f>
        <v>0</v>
      </c>
      <c r="AE1948" s="377">
        <f t="shared" ca="1" si="463"/>
        <v>0</v>
      </c>
      <c r="AF1948" s="377">
        <f t="shared" ca="1" si="464"/>
        <v>0</v>
      </c>
      <c r="AH1948" s="688">
        <f>IFERROR($H1948/SUMIF($A:$A,$A1948,$H:$H)*SUMIF(Summary!$A$110:$A$186,$A1948,Summary!$P$110:$P$186),0)</f>
        <v>0</v>
      </c>
      <c r="AI1948" s="689">
        <f t="shared" ca="1" si="450"/>
        <v>0</v>
      </c>
      <c r="AJ1948" s="688">
        <f>IFERROR(H1948/SUMIF(A:A,A1948,H:H)*SUMIF(Summary!$A$110:$A$186,'Operations Support'!A1948,Summary!$Q$110:$Q$186),0)</f>
        <v>0</v>
      </c>
      <c r="AK1948" s="688">
        <f t="shared" ca="1" si="451"/>
        <v>0</v>
      </c>
      <c r="AM1948" s="688">
        <f>IFERROR($H1948/SUMIF($A:$A,$A1948,$H:$H)*SUMIF(Summary!$A$230:$A$266,$A1948,Summary!$P$230:$P$266),0)</f>
        <v>0</v>
      </c>
      <c r="AN1948" s="688">
        <f>IFERROR($H1948/SUMIF($A:$A,$A1948,$H:$H)*(SUMIF(Summary!$A$230:$A$266,$A1948,Summary!$L$230:$L$266)+SUMIF(Summary!$A$281:$A$317,$A1948,Summary!$L$281:$L$317))-AM1948,0)</f>
        <v>0</v>
      </c>
      <c r="AO1948" s="688">
        <f>IFERROR($H1948/SUMIF($A:$A,$A1948,$H:$H)*SUMIF(Summary!$A$230:$A$266,$A1948,Summary!$Q$230:$Q$266),0)</f>
        <v>0</v>
      </c>
      <c r="AP1948" s="688">
        <f>IFERROR($H1948/SUMIF($A:$A,$A1948,$H:$H)*(SUMIF(Summary!$A$230:$A$266,$A1948,Summary!$L$230:$L$266)+SUMIF(Summary!$A$281:$A$317,$A1948,Summary!$L$281:$L$317))-AO1948,0)</f>
        <v>0</v>
      </c>
      <c r="AQ1948" s="306"/>
      <c r="AR1948" s="688">
        <f t="shared" ca="1" si="452"/>
        <v>0</v>
      </c>
      <c r="AS1948" s="688">
        <f t="shared" ca="1" si="453"/>
        <v>0</v>
      </c>
    </row>
    <row r="1949" spans="1:45" x14ac:dyDescent="0.2">
      <c r="A1949" s="423">
        <v>3652</v>
      </c>
      <c r="B1949" s="424">
        <v>3</v>
      </c>
      <c r="C1949" s="425" t="s">
        <v>312</v>
      </c>
      <c r="D1949" s="422">
        <f t="shared" si="454"/>
        <v>0</v>
      </c>
      <c r="E1949" s="422">
        <f t="shared" si="455"/>
        <v>0</v>
      </c>
      <c r="F1949" s="422">
        <f t="shared" si="456"/>
        <v>0</v>
      </c>
      <c r="G1949" s="422">
        <f t="shared" si="457"/>
        <v>0</v>
      </c>
      <c r="H1949" s="22">
        <f t="shared" si="458"/>
        <v>0</v>
      </c>
      <c r="I1949" s="116">
        <v>0</v>
      </c>
      <c r="J1949" s="116">
        <v>0</v>
      </c>
      <c r="K1949" s="116">
        <v>0</v>
      </c>
      <c r="L1949" s="116">
        <v>0</v>
      </c>
      <c r="M1949" s="22">
        <f t="shared" si="459"/>
        <v>0</v>
      </c>
      <c r="N1949" s="116">
        <v>0</v>
      </c>
      <c r="O1949" s="116">
        <v>0</v>
      </c>
      <c r="P1949" s="116">
        <v>0</v>
      </c>
      <c r="Q1949" s="116">
        <v>0</v>
      </c>
      <c r="R1949" s="22">
        <f t="shared" si="460"/>
        <v>0</v>
      </c>
      <c r="S1949" s="116">
        <v>0</v>
      </c>
      <c r="T1949" s="116">
        <v>0</v>
      </c>
      <c r="U1949" s="116">
        <v>0</v>
      </c>
      <c r="V1949" s="116">
        <v>0</v>
      </c>
      <c r="W1949" s="22">
        <f t="shared" si="461"/>
        <v>0</v>
      </c>
      <c r="X1949" s="22">
        <f t="shared" si="462"/>
        <v>0</v>
      </c>
      <c r="Y1949" s="22">
        <f ca="1">OFFSET('Cost Study'!$B$7,'Operations Support'!$C1949,'Operations Support'!$B1949)*$H1949</f>
        <v>0</v>
      </c>
      <c r="Z1949" s="23">
        <f ca="1">Y1949*'Cost Study'!$B$31</f>
        <v>0</v>
      </c>
      <c r="AA1949" s="23">
        <f ca="1">IF(A1949=10298,1.51,1)*IF($B1949&lt;3,$D1949*'Cost Study'!$B$32*OFFSET('Cost Study'!$B$7,'Operations Support'!$C1949,'Operations Support'!$B1949),0)</f>
        <v>0</v>
      </c>
      <c r="AB1949" s="24">
        <f ca="1">AA1949*'Cost Study'!$B$31</f>
        <v>0</v>
      </c>
      <c r="AC1949" s="23">
        <f ca="1">Y1949*'Cost Study'!$B$31</f>
        <v>0</v>
      </c>
      <c r="AD1949" s="24">
        <f ca="1">AA1949*'Cost Study'!$B$31</f>
        <v>0</v>
      </c>
      <c r="AE1949" s="377">
        <f t="shared" ca="1" si="463"/>
        <v>0</v>
      </c>
      <c r="AF1949" s="377">
        <f t="shared" ca="1" si="464"/>
        <v>0</v>
      </c>
      <c r="AH1949" s="688">
        <f>IFERROR($H1949/SUMIF($A:$A,$A1949,$H:$H)*SUMIF(Summary!$A$110:$A$186,$A1949,Summary!$P$110:$P$186),0)</f>
        <v>0</v>
      </c>
      <c r="AI1949" s="689">
        <f t="shared" ca="1" si="450"/>
        <v>0</v>
      </c>
      <c r="AJ1949" s="688">
        <f>IFERROR(H1949/SUMIF(A:A,A1949,H:H)*SUMIF(Summary!$A$110:$A$186,'Operations Support'!A1949,Summary!$Q$110:$Q$186),0)</f>
        <v>0</v>
      </c>
      <c r="AK1949" s="688">
        <f t="shared" ca="1" si="451"/>
        <v>0</v>
      </c>
      <c r="AM1949" s="688">
        <f>IFERROR($H1949/SUMIF($A:$A,$A1949,$H:$H)*SUMIF(Summary!$A$230:$A$266,$A1949,Summary!$P$230:$P$266),0)</f>
        <v>0</v>
      </c>
      <c r="AN1949" s="688">
        <f>IFERROR($H1949/SUMIF($A:$A,$A1949,$H:$H)*(SUMIF(Summary!$A$230:$A$266,$A1949,Summary!$L$230:$L$266)+SUMIF(Summary!$A$281:$A$317,$A1949,Summary!$L$281:$L$317))-AM1949,0)</f>
        <v>0</v>
      </c>
      <c r="AO1949" s="688">
        <f>IFERROR($H1949/SUMIF($A:$A,$A1949,$H:$H)*SUMIF(Summary!$A$230:$A$266,$A1949,Summary!$Q$230:$Q$266),0)</f>
        <v>0</v>
      </c>
      <c r="AP1949" s="688">
        <f>IFERROR($H1949/SUMIF($A:$A,$A1949,$H:$H)*(SUMIF(Summary!$A$230:$A$266,$A1949,Summary!$L$230:$L$266)+SUMIF(Summary!$A$281:$A$317,$A1949,Summary!$L$281:$L$317))-AO1949,0)</f>
        <v>0</v>
      </c>
      <c r="AQ1949" s="306"/>
      <c r="AR1949" s="688">
        <f t="shared" ca="1" si="452"/>
        <v>0</v>
      </c>
      <c r="AS1949" s="688">
        <f t="shared" ca="1" si="453"/>
        <v>0</v>
      </c>
    </row>
    <row r="1950" spans="1:45" x14ac:dyDescent="0.2">
      <c r="A1950" s="423">
        <v>3652</v>
      </c>
      <c r="B1950" s="424">
        <v>3</v>
      </c>
      <c r="C1950" s="425" t="s">
        <v>313</v>
      </c>
      <c r="D1950" s="422">
        <f t="shared" si="454"/>
        <v>882</v>
      </c>
      <c r="E1950" s="422">
        <f t="shared" si="455"/>
        <v>45</v>
      </c>
      <c r="F1950" s="422">
        <f t="shared" si="456"/>
        <v>1372</v>
      </c>
      <c r="G1950" s="422">
        <f t="shared" si="457"/>
        <v>0</v>
      </c>
      <c r="H1950" s="22">
        <f t="shared" si="458"/>
        <v>2299</v>
      </c>
      <c r="I1950" s="116">
        <v>416</v>
      </c>
      <c r="J1950" s="116">
        <v>45</v>
      </c>
      <c r="K1950" s="116">
        <v>425</v>
      </c>
      <c r="L1950" s="116">
        <v>0</v>
      </c>
      <c r="M1950" s="22">
        <f t="shared" si="459"/>
        <v>886</v>
      </c>
      <c r="N1950" s="116">
        <v>403</v>
      </c>
      <c r="O1950" s="116">
        <v>0</v>
      </c>
      <c r="P1950" s="116">
        <v>758</v>
      </c>
      <c r="Q1950" s="116">
        <v>0</v>
      </c>
      <c r="R1950" s="22">
        <f t="shared" si="460"/>
        <v>1161</v>
      </c>
      <c r="S1950" s="116">
        <v>63</v>
      </c>
      <c r="T1950" s="116">
        <v>0</v>
      </c>
      <c r="U1950" s="116">
        <v>189</v>
      </c>
      <c r="V1950" s="116">
        <v>0</v>
      </c>
      <c r="W1950" s="22">
        <f t="shared" si="461"/>
        <v>252</v>
      </c>
      <c r="X1950" s="22">
        <f t="shared" si="462"/>
        <v>95.791666666666671</v>
      </c>
      <c r="Y1950" s="22">
        <f ca="1">OFFSET('Cost Study'!$B$7,'Operations Support'!$C1950,'Operations Support'!$B1950)*$H1950</f>
        <v>6023.38</v>
      </c>
      <c r="Z1950" s="23">
        <f ca="1">Y1950*'Cost Study'!$B$31</f>
        <v>336417.39765142521</v>
      </c>
      <c r="AA1950" s="23">
        <f ca="1">IF(A1950=10298,1.51,1)*IF($B1950&lt;3,$D1950*'Cost Study'!$B$32*OFFSET('Cost Study'!$B$7,'Operations Support'!$C1950,'Operations Support'!$B1950),0)</f>
        <v>0</v>
      </c>
      <c r="AB1950" s="24">
        <f ca="1">AA1950*'Cost Study'!$B$31</f>
        <v>0</v>
      </c>
      <c r="AC1950" s="23">
        <f ca="1">Y1950*'Cost Study'!$B$31</f>
        <v>336417.39765142521</v>
      </c>
      <c r="AD1950" s="24">
        <f ca="1">AA1950*'Cost Study'!$B$31</f>
        <v>0</v>
      </c>
      <c r="AE1950" s="377">
        <f t="shared" ca="1" si="463"/>
        <v>336417.39765142521</v>
      </c>
      <c r="AF1950" s="377">
        <f t="shared" ca="1" si="464"/>
        <v>336417.39765142521</v>
      </c>
      <c r="AH1950" s="688">
        <f>IFERROR($H1950/SUMIF($A:$A,$A1950,$H:$H)*SUMIF(Summary!$A$110:$A$186,$A1950,Summary!$P$110:$P$186),0)</f>
        <v>87272.850423117779</v>
      </c>
      <c r="AI1950" s="689">
        <f t="shared" ca="1" si="450"/>
        <v>249144.54722830743</v>
      </c>
      <c r="AJ1950" s="688">
        <f>IFERROR(H1950/SUMIF(A:A,A1950,H:H)*SUMIF(Summary!$A$110:$A$186,'Operations Support'!A1950,Summary!$Q$110:$Q$186),0)</f>
        <v>87827.390763074625</v>
      </c>
      <c r="AK1950" s="688">
        <f t="shared" ca="1" si="451"/>
        <v>248590.00688835059</v>
      </c>
      <c r="AM1950" s="688">
        <f>IFERROR($H1950/SUMIF($A:$A,$A1950,$H:$H)*SUMIF(Summary!$A$230:$A$266,$A1950,Summary!$P$230:$P$266),0)</f>
        <v>16512.14522166433</v>
      </c>
      <c r="AN1950" s="688">
        <f>IFERROR($H1950/SUMIF($A:$A,$A1950,$H:$H)*(SUMIF(Summary!$A$230:$A$266,$A1950,Summary!$L$230:$L$266)+SUMIF(Summary!$A$281:$A$317,$A1950,Summary!$L$281:$L$317))-AM1950,0)</f>
        <v>41330.457927774907</v>
      </c>
      <c r="AO1950" s="688">
        <f>IFERROR($H1950/SUMIF($A:$A,$A1950,$H:$H)*SUMIF(Summary!$A$230:$A$266,$A1950,Summary!$Q$230:$Q$266),0)</f>
        <v>16617.065028686164</v>
      </c>
      <c r="AP1950" s="688">
        <f>IFERROR($H1950/SUMIF($A:$A,$A1950,$H:$H)*(SUMIF(Summary!$A$230:$A$266,$A1950,Summary!$L$230:$L$266)+SUMIF(Summary!$A$281:$A$317,$A1950,Summary!$L$281:$L$317))-AO1950,0)</f>
        <v>41225.538120753074</v>
      </c>
      <c r="AQ1950" s="306"/>
      <c r="AR1950" s="688">
        <f t="shared" ca="1" si="452"/>
        <v>290475.00515608233</v>
      </c>
      <c r="AS1950" s="688">
        <f t="shared" ca="1" si="453"/>
        <v>289815.54500910366</v>
      </c>
    </row>
    <row r="1951" spans="1:45" x14ac:dyDescent="0.2">
      <c r="A1951" s="423">
        <v>3652</v>
      </c>
      <c r="B1951" s="424">
        <v>3</v>
      </c>
      <c r="C1951" s="425" t="s">
        <v>314</v>
      </c>
      <c r="D1951" s="422">
        <f t="shared" si="454"/>
        <v>721</v>
      </c>
      <c r="E1951" s="422">
        <f t="shared" si="455"/>
        <v>3</v>
      </c>
      <c r="F1951" s="422">
        <f t="shared" si="456"/>
        <v>122</v>
      </c>
      <c r="G1951" s="422">
        <f t="shared" si="457"/>
        <v>0</v>
      </c>
      <c r="H1951" s="22">
        <f t="shared" si="458"/>
        <v>846</v>
      </c>
      <c r="I1951" s="116">
        <v>327</v>
      </c>
      <c r="J1951" s="116">
        <v>3</v>
      </c>
      <c r="K1951" s="116">
        <v>50</v>
      </c>
      <c r="L1951" s="116">
        <v>0</v>
      </c>
      <c r="M1951" s="22">
        <f t="shared" si="459"/>
        <v>380</v>
      </c>
      <c r="N1951" s="116">
        <v>381</v>
      </c>
      <c r="O1951" s="116">
        <v>0</v>
      </c>
      <c r="P1951" s="116">
        <v>45</v>
      </c>
      <c r="Q1951" s="116">
        <v>0</v>
      </c>
      <c r="R1951" s="22">
        <f t="shared" si="460"/>
        <v>426</v>
      </c>
      <c r="S1951" s="116">
        <v>13</v>
      </c>
      <c r="T1951" s="116">
        <v>0</v>
      </c>
      <c r="U1951" s="116">
        <v>27</v>
      </c>
      <c r="V1951" s="116">
        <v>0</v>
      </c>
      <c r="W1951" s="22">
        <f t="shared" si="461"/>
        <v>40</v>
      </c>
      <c r="X1951" s="22">
        <f t="shared" si="462"/>
        <v>35.25</v>
      </c>
      <c r="Y1951" s="22">
        <f ca="1">OFFSET('Cost Study'!$B$7,'Operations Support'!$C1951,'Operations Support'!$B1951)*$H1951</f>
        <v>29330.82</v>
      </c>
      <c r="Z1951" s="23">
        <f ca="1">Y1951*'Cost Study'!$B$31</f>
        <v>1638182.903184321</v>
      </c>
      <c r="AA1951" s="23">
        <f ca="1">IF(A1951=10298,1.51,1)*IF($B1951&lt;3,$D1951*'Cost Study'!$B$32*OFFSET('Cost Study'!$B$7,'Operations Support'!$C1951,'Operations Support'!$B1951),0)</f>
        <v>0</v>
      </c>
      <c r="AB1951" s="24">
        <f ca="1">AA1951*'Cost Study'!$B$31</f>
        <v>0</v>
      </c>
      <c r="AC1951" s="23">
        <f ca="1">Y1951*'Cost Study'!$B$31</f>
        <v>1638182.903184321</v>
      </c>
      <c r="AD1951" s="24">
        <f ca="1">AA1951*'Cost Study'!$B$31</f>
        <v>0</v>
      </c>
      <c r="AE1951" s="377">
        <f t="shared" ca="1" si="463"/>
        <v>1638182.903184321</v>
      </c>
      <c r="AF1951" s="377">
        <f t="shared" ca="1" si="464"/>
        <v>1638182.903184321</v>
      </c>
      <c r="AH1951" s="688">
        <f>IFERROR($H1951/SUMIF($A:$A,$A1951,$H:$H)*SUMIF(Summary!$A$110:$A$186,$A1951,Summary!$P$110:$P$186),0)</f>
        <v>32115.194196588804</v>
      </c>
      <c r="AI1951" s="689">
        <f t="shared" ca="1" si="450"/>
        <v>1606067.7089877322</v>
      </c>
      <c r="AJ1951" s="688">
        <f>IFERROR(H1951/SUMIF(A:A,A1951,H:H)*SUMIF(Summary!$A$110:$A$186,'Operations Support'!A1951,Summary!$Q$110:$Q$186),0)</f>
        <v>32319.257322993104</v>
      </c>
      <c r="AK1951" s="688">
        <f t="shared" ca="1" si="451"/>
        <v>1605863.6458613279</v>
      </c>
      <c r="AM1951" s="688">
        <f>IFERROR($H1951/SUMIF($A:$A,$A1951,$H:$H)*SUMIF(Summary!$A$230:$A$266,$A1951,Summary!$P$230:$P$266),0)</f>
        <v>6076.2396074502067</v>
      </c>
      <c r="AN1951" s="688">
        <f>IFERROR($H1951/SUMIF($A:$A,$A1951,$H:$H)*(SUMIF(Summary!$A$230:$A$266,$A1951,Summary!$L$230:$L$266)+SUMIF(Summary!$A$281:$A$317,$A1951,Summary!$L$281:$L$317))-AM1951,0)</f>
        <v>15209.033234840183</v>
      </c>
      <c r="AO1951" s="688">
        <f>IFERROR($H1951/SUMIF($A:$A,$A1951,$H:$H)*SUMIF(Summary!$A$230:$A$266,$A1951,Summary!$Q$230:$Q$266),0)</f>
        <v>6114.8486360454526</v>
      </c>
      <c r="AP1951" s="688">
        <f>IFERROR($H1951/SUMIF($A:$A,$A1951,$H:$H)*(SUMIF(Summary!$A$230:$A$266,$A1951,Summary!$L$230:$L$266)+SUMIF(Summary!$A$281:$A$317,$A1951,Summary!$L$281:$L$317))-AO1951,0)</f>
        <v>15170.424206244938</v>
      </c>
      <c r="AQ1951" s="306"/>
      <c r="AR1951" s="688">
        <f t="shared" ca="1" si="452"/>
        <v>1621276.7422225724</v>
      </c>
      <c r="AS1951" s="688">
        <f t="shared" ca="1" si="453"/>
        <v>1621034.0700675729</v>
      </c>
    </row>
    <row r="1952" spans="1:45" x14ac:dyDescent="0.2">
      <c r="A1952" s="423">
        <v>3652</v>
      </c>
      <c r="B1952" s="424">
        <v>3</v>
      </c>
      <c r="C1952" s="425" t="s">
        <v>315</v>
      </c>
      <c r="D1952" s="422">
        <f t="shared" si="454"/>
        <v>9577</v>
      </c>
      <c r="E1952" s="422">
        <f t="shared" si="455"/>
        <v>1420</v>
      </c>
      <c r="F1952" s="422">
        <f t="shared" si="456"/>
        <v>12113</v>
      </c>
      <c r="G1952" s="422">
        <f t="shared" si="457"/>
        <v>0</v>
      </c>
      <c r="H1952" s="22">
        <f t="shared" si="458"/>
        <v>23110</v>
      </c>
      <c r="I1952" s="116">
        <v>4488</v>
      </c>
      <c r="J1952" s="116">
        <v>1420</v>
      </c>
      <c r="K1952" s="116">
        <v>3728</v>
      </c>
      <c r="L1952" s="116">
        <v>0</v>
      </c>
      <c r="M1952" s="22">
        <f t="shared" si="459"/>
        <v>9636</v>
      </c>
      <c r="N1952" s="116">
        <v>3566</v>
      </c>
      <c r="O1952" s="116">
        <v>0</v>
      </c>
      <c r="P1952" s="116">
        <v>5580</v>
      </c>
      <c r="Q1952" s="116">
        <v>0</v>
      </c>
      <c r="R1952" s="22">
        <f t="shared" si="460"/>
        <v>9146</v>
      </c>
      <c r="S1952" s="116">
        <v>1523</v>
      </c>
      <c r="T1952" s="116">
        <v>0</v>
      </c>
      <c r="U1952" s="116">
        <v>2805</v>
      </c>
      <c r="V1952" s="116">
        <v>0</v>
      </c>
      <c r="W1952" s="22">
        <f t="shared" si="461"/>
        <v>4328</v>
      </c>
      <c r="X1952" s="22">
        <f t="shared" si="462"/>
        <v>962.91666666666663</v>
      </c>
      <c r="Y1952" s="22">
        <f ca="1">OFFSET('Cost Study'!$B$7,'Operations Support'!$C1952,'Operations Support'!$B1952)*$H1952</f>
        <v>75569.7</v>
      </c>
      <c r="Z1952" s="23">
        <f ca="1">Y1952*'Cost Study'!$B$31</f>
        <v>4220713.5885995748</v>
      </c>
      <c r="AA1952" s="23">
        <f ca="1">IF(A1952=10298,1.51,1)*IF($B1952&lt;3,$D1952*'Cost Study'!$B$32*OFFSET('Cost Study'!$B$7,'Operations Support'!$C1952,'Operations Support'!$B1952),0)</f>
        <v>0</v>
      </c>
      <c r="AB1952" s="24">
        <f ca="1">AA1952*'Cost Study'!$B$31</f>
        <v>0</v>
      </c>
      <c r="AC1952" s="23">
        <f ca="1">Y1952*'Cost Study'!$B$31</f>
        <v>4220713.5885995748</v>
      </c>
      <c r="AD1952" s="24">
        <f ca="1">AA1952*'Cost Study'!$B$31</f>
        <v>0</v>
      </c>
      <c r="AE1952" s="377">
        <f t="shared" ca="1" si="463"/>
        <v>4220713.5885995748</v>
      </c>
      <c r="AF1952" s="377">
        <f t="shared" ca="1" si="464"/>
        <v>4220713.5885995748</v>
      </c>
      <c r="AH1952" s="688">
        <f>IFERROR($H1952/SUMIF($A:$A,$A1952,$H:$H)*SUMIF(Summary!$A$110:$A$186,$A1952,Summary!$P$110:$P$186),0)</f>
        <v>877283.85092572949</v>
      </c>
      <c r="AI1952" s="689">
        <f t="shared" ca="1" si="450"/>
        <v>3343429.7376738451</v>
      </c>
      <c r="AJ1952" s="688">
        <f>IFERROR(H1952/SUMIF(A:A,A1952,H:H)*SUMIF(Summary!$A$110:$A$186,'Operations Support'!A1952,Summary!$Q$110:$Q$186),0)</f>
        <v>882858.19944961066</v>
      </c>
      <c r="AK1952" s="688">
        <f t="shared" ca="1" si="451"/>
        <v>3337855.3891499639</v>
      </c>
      <c r="AM1952" s="688">
        <f>IFERROR($H1952/SUMIF($A:$A,$A1952,$H:$H)*SUMIF(Summary!$A$230:$A$266,$A1952,Summary!$P$230:$P$266),0)</f>
        <v>165983.33017514687</v>
      </c>
      <c r="AN1952" s="688">
        <f>IFERROR($H1952/SUMIF($A:$A,$A1952,$H:$H)*(SUMIF(Summary!$A$230:$A$266,$A1952,Summary!$L$230:$L$266)+SUMIF(Summary!$A$281:$A$317,$A1952,Summary!$L$281:$L$317))-AM1952,0)</f>
        <v>415461.88895644987</v>
      </c>
      <c r="AO1952" s="688">
        <f>IFERROR($H1952/SUMIF($A:$A,$A1952,$H:$H)*SUMIF(Summary!$A$230:$A$266,$A1952,Summary!$Q$230:$Q$266),0)</f>
        <v>167038.00470332199</v>
      </c>
      <c r="AP1952" s="688">
        <f>IFERROR($H1952/SUMIF($A:$A,$A1952,$H:$H)*(SUMIF(Summary!$A$230:$A$266,$A1952,Summary!$L$230:$L$266)+SUMIF(Summary!$A$281:$A$317,$A1952,Summary!$L$281:$L$317))-AO1952,0)</f>
        <v>414407.21442827478</v>
      </c>
      <c r="AQ1952" s="306"/>
      <c r="AR1952" s="688">
        <f t="shared" ca="1" si="452"/>
        <v>3758891.6266302951</v>
      </c>
      <c r="AS1952" s="688">
        <f t="shared" ca="1" si="453"/>
        <v>3752262.6035782387</v>
      </c>
    </row>
    <row r="1953" spans="1:45" x14ac:dyDescent="0.2">
      <c r="A1953" s="423">
        <v>3652</v>
      </c>
      <c r="B1953" s="424">
        <v>3</v>
      </c>
      <c r="C1953" s="425" t="s">
        <v>316</v>
      </c>
      <c r="D1953" s="422">
        <f t="shared" si="454"/>
        <v>0</v>
      </c>
      <c r="E1953" s="422">
        <f t="shared" si="455"/>
        <v>0</v>
      </c>
      <c r="F1953" s="422">
        <f t="shared" si="456"/>
        <v>0</v>
      </c>
      <c r="G1953" s="422">
        <f t="shared" si="457"/>
        <v>0</v>
      </c>
      <c r="H1953" s="22">
        <f t="shared" si="458"/>
        <v>0</v>
      </c>
      <c r="I1953" s="116">
        <v>0</v>
      </c>
      <c r="J1953" s="116">
        <v>0</v>
      </c>
      <c r="K1953" s="116">
        <v>0</v>
      </c>
      <c r="L1953" s="116">
        <v>0</v>
      </c>
      <c r="M1953" s="22">
        <f t="shared" si="459"/>
        <v>0</v>
      </c>
      <c r="N1953" s="116">
        <v>0</v>
      </c>
      <c r="O1953" s="116">
        <v>0</v>
      </c>
      <c r="P1953" s="116">
        <v>0</v>
      </c>
      <c r="Q1953" s="116">
        <v>0</v>
      </c>
      <c r="R1953" s="22">
        <f t="shared" si="460"/>
        <v>0</v>
      </c>
      <c r="S1953" s="116">
        <v>0</v>
      </c>
      <c r="T1953" s="116">
        <v>0</v>
      </c>
      <c r="U1953" s="116">
        <v>0</v>
      </c>
      <c r="V1953" s="116">
        <v>0</v>
      </c>
      <c r="W1953" s="22">
        <f t="shared" si="461"/>
        <v>0</v>
      </c>
      <c r="X1953" s="22">
        <f t="shared" si="462"/>
        <v>0</v>
      </c>
      <c r="Y1953" s="22">
        <f ca="1">OFFSET('Cost Study'!$B$7,'Operations Support'!$C1953,'Operations Support'!$B1953)*$H1953</f>
        <v>0</v>
      </c>
      <c r="Z1953" s="23">
        <f ca="1">Y1953*'Cost Study'!$B$31</f>
        <v>0</v>
      </c>
      <c r="AA1953" s="23">
        <f ca="1">IF(A1953=10298,1.51,1)*IF($B1953&lt;3,$D1953*'Cost Study'!$B$32*OFFSET('Cost Study'!$B$7,'Operations Support'!$C1953,'Operations Support'!$B1953),0)</f>
        <v>0</v>
      </c>
      <c r="AB1953" s="24">
        <f ca="1">AA1953*'Cost Study'!$B$31</f>
        <v>0</v>
      </c>
      <c r="AC1953" s="23">
        <f ca="1">Y1953*'Cost Study'!$B$31</f>
        <v>0</v>
      </c>
      <c r="AD1953" s="24">
        <f ca="1">AA1953*'Cost Study'!$B$31</f>
        <v>0</v>
      </c>
      <c r="AE1953" s="377">
        <f t="shared" ca="1" si="463"/>
        <v>0</v>
      </c>
      <c r="AF1953" s="377">
        <f t="shared" ca="1" si="464"/>
        <v>0</v>
      </c>
      <c r="AH1953" s="688">
        <f>IFERROR($H1953/SUMIF($A:$A,$A1953,$H:$H)*SUMIF(Summary!$A$110:$A$186,$A1953,Summary!$P$110:$P$186),0)</f>
        <v>0</v>
      </c>
      <c r="AI1953" s="689">
        <f t="shared" ca="1" si="450"/>
        <v>0</v>
      </c>
      <c r="AJ1953" s="688">
        <f>IFERROR(H1953/SUMIF(A:A,A1953,H:H)*SUMIF(Summary!$A$110:$A$186,'Operations Support'!A1953,Summary!$Q$110:$Q$186),0)</f>
        <v>0</v>
      </c>
      <c r="AK1953" s="688">
        <f t="shared" ca="1" si="451"/>
        <v>0</v>
      </c>
      <c r="AM1953" s="688">
        <f>IFERROR($H1953/SUMIF($A:$A,$A1953,$H:$H)*SUMIF(Summary!$A$230:$A$266,$A1953,Summary!$P$230:$P$266),0)</f>
        <v>0</v>
      </c>
      <c r="AN1953" s="688">
        <f>IFERROR($H1953/SUMIF($A:$A,$A1953,$H:$H)*(SUMIF(Summary!$A$230:$A$266,$A1953,Summary!$L$230:$L$266)+SUMIF(Summary!$A$281:$A$317,$A1953,Summary!$L$281:$L$317))-AM1953,0)</f>
        <v>0</v>
      </c>
      <c r="AO1953" s="688">
        <f>IFERROR($H1953/SUMIF($A:$A,$A1953,$H:$H)*SUMIF(Summary!$A$230:$A$266,$A1953,Summary!$Q$230:$Q$266),0)</f>
        <v>0</v>
      </c>
      <c r="AP1953" s="688">
        <f>IFERROR($H1953/SUMIF($A:$A,$A1953,$H:$H)*(SUMIF(Summary!$A$230:$A$266,$A1953,Summary!$L$230:$L$266)+SUMIF(Summary!$A$281:$A$317,$A1953,Summary!$L$281:$L$317))-AO1953,0)</f>
        <v>0</v>
      </c>
      <c r="AQ1953" s="306"/>
      <c r="AR1953" s="688">
        <f t="shared" ca="1" si="452"/>
        <v>0</v>
      </c>
      <c r="AS1953" s="688">
        <f t="shared" ca="1" si="453"/>
        <v>0</v>
      </c>
    </row>
    <row r="1954" spans="1:45" x14ac:dyDescent="0.2">
      <c r="A1954" s="423">
        <v>3652</v>
      </c>
      <c r="B1954" s="424">
        <v>3</v>
      </c>
      <c r="C1954" s="425" t="s">
        <v>317</v>
      </c>
      <c r="D1954" s="422">
        <f t="shared" si="454"/>
        <v>0</v>
      </c>
      <c r="E1954" s="422">
        <f t="shared" si="455"/>
        <v>0</v>
      </c>
      <c r="F1954" s="422">
        <f t="shared" si="456"/>
        <v>0</v>
      </c>
      <c r="G1954" s="422">
        <f t="shared" si="457"/>
        <v>0</v>
      </c>
      <c r="H1954" s="22">
        <f t="shared" si="458"/>
        <v>0</v>
      </c>
      <c r="I1954" s="116">
        <v>0</v>
      </c>
      <c r="J1954" s="116">
        <v>0</v>
      </c>
      <c r="K1954" s="116">
        <v>0</v>
      </c>
      <c r="L1954" s="116">
        <v>0</v>
      </c>
      <c r="M1954" s="22">
        <f t="shared" si="459"/>
        <v>0</v>
      </c>
      <c r="N1954" s="116">
        <v>0</v>
      </c>
      <c r="O1954" s="116">
        <v>0</v>
      </c>
      <c r="P1954" s="116">
        <v>0</v>
      </c>
      <c r="Q1954" s="116">
        <v>0</v>
      </c>
      <c r="R1954" s="22">
        <f t="shared" si="460"/>
        <v>0</v>
      </c>
      <c r="S1954" s="116">
        <v>0</v>
      </c>
      <c r="T1954" s="116">
        <v>0</v>
      </c>
      <c r="U1954" s="116">
        <v>0</v>
      </c>
      <c r="V1954" s="116">
        <v>0</v>
      </c>
      <c r="W1954" s="22">
        <f t="shared" si="461"/>
        <v>0</v>
      </c>
      <c r="X1954" s="22">
        <f t="shared" si="462"/>
        <v>0</v>
      </c>
      <c r="Y1954" s="22">
        <f ca="1">OFFSET('Cost Study'!$B$7,'Operations Support'!$C1954,'Operations Support'!$B1954)*$H1954</f>
        <v>0</v>
      </c>
      <c r="Z1954" s="23">
        <f ca="1">Y1954*'Cost Study'!$B$31</f>
        <v>0</v>
      </c>
      <c r="AA1954" s="23">
        <f ca="1">IF(A1954=10298,1.51,1)*IF($B1954&lt;3,$D1954*'Cost Study'!$B$32*OFFSET('Cost Study'!$B$7,'Operations Support'!$C1954,'Operations Support'!$B1954),0)</f>
        <v>0</v>
      </c>
      <c r="AB1954" s="24">
        <f ca="1">AA1954*'Cost Study'!$B$31</f>
        <v>0</v>
      </c>
      <c r="AC1954" s="23">
        <f ca="1">Y1954*'Cost Study'!$B$31</f>
        <v>0</v>
      </c>
      <c r="AD1954" s="24">
        <f ca="1">AA1954*'Cost Study'!$B$31</f>
        <v>0</v>
      </c>
      <c r="AE1954" s="377">
        <f t="shared" ca="1" si="463"/>
        <v>0</v>
      </c>
      <c r="AF1954" s="377">
        <f t="shared" ca="1" si="464"/>
        <v>0</v>
      </c>
      <c r="AH1954" s="688">
        <f>IFERROR($H1954/SUMIF($A:$A,$A1954,$H:$H)*SUMIF(Summary!$A$110:$A$186,$A1954,Summary!$P$110:$P$186),0)</f>
        <v>0</v>
      </c>
      <c r="AI1954" s="689">
        <f t="shared" ca="1" si="450"/>
        <v>0</v>
      </c>
      <c r="AJ1954" s="688">
        <f>IFERROR(H1954/SUMIF(A:A,A1954,H:H)*SUMIF(Summary!$A$110:$A$186,'Operations Support'!A1954,Summary!$Q$110:$Q$186),0)</f>
        <v>0</v>
      </c>
      <c r="AK1954" s="688">
        <f t="shared" ca="1" si="451"/>
        <v>0</v>
      </c>
      <c r="AM1954" s="688">
        <f>IFERROR($H1954/SUMIF($A:$A,$A1954,$H:$H)*SUMIF(Summary!$A$230:$A$266,$A1954,Summary!$P$230:$P$266),0)</f>
        <v>0</v>
      </c>
      <c r="AN1954" s="688">
        <f>IFERROR($H1954/SUMIF($A:$A,$A1954,$H:$H)*(SUMIF(Summary!$A$230:$A$266,$A1954,Summary!$L$230:$L$266)+SUMIF(Summary!$A$281:$A$317,$A1954,Summary!$L$281:$L$317))-AM1954,0)</f>
        <v>0</v>
      </c>
      <c r="AO1954" s="688">
        <f>IFERROR($H1954/SUMIF($A:$A,$A1954,$H:$H)*SUMIF(Summary!$A$230:$A$266,$A1954,Summary!$Q$230:$Q$266),0)</f>
        <v>0</v>
      </c>
      <c r="AP1954" s="688">
        <f>IFERROR($H1954/SUMIF($A:$A,$A1954,$H:$H)*(SUMIF(Summary!$A$230:$A$266,$A1954,Summary!$L$230:$L$266)+SUMIF(Summary!$A$281:$A$317,$A1954,Summary!$L$281:$L$317))-AO1954,0)</f>
        <v>0</v>
      </c>
      <c r="AQ1954" s="306"/>
      <c r="AR1954" s="688">
        <f t="shared" ca="1" si="452"/>
        <v>0</v>
      </c>
      <c r="AS1954" s="688">
        <f t="shared" ca="1" si="453"/>
        <v>0</v>
      </c>
    </row>
    <row r="1955" spans="1:45" x14ac:dyDescent="0.2">
      <c r="A1955" s="423">
        <v>3652</v>
      </c>
      <c r="B1955" s="424">
        <v>3</v>
      </c>
      <c r="C1955" s="425" t="s">
        <v>318</v>
      </c>
      <c r="D1955" s="422">
        <f t="shared" si="454"/>
        <v>842</v>
      </c>
      <c r="E1955" s="422">
        <f t="shared" si="455"/>
        <v>28</v>
      </c>
      <c r="F1955" s="422">
        <f t="shared" si="456"/>
        <v>66</v>
      </c>
      <c r="G1955" s="422">
        <f t="shared" si="457"/>
        <v>0</v>
      </c>
      <c r="H1955" s="22">
        <f t="shared" si="458"/>
        <v>936</v>
      </c>
      <c r="I1955" s="116">
        <v>346</v>
      </c>
      <c r="J1955" s="116">
        <v>28</v>
      </c>
      <c r="K1955" s="116">
        <v>16</v>
      </c>
      <c r="L1955" s="116">
        <v>0</v>
      </c>
      <c r="M1955" s="22">
        <f t="shared" si="459"/>
        <v>390</v>
      </c>
      <c r="N1955" s="116">
        <v>456</v>
      </c>
      <c r="O1955" s="116">
        <v>0</v>
      </c>
      <c r="P1955" s="116">
        <v>49</v>
      </c>
      <c r="Q1955" s="116">
        <v>0</v>
      </c>
      <c r="R1955" s="22">
        <f t="shared" si="460"/>
        <v>505</v>
      </c>
      <c r="S1955" s="116">
        <v>40</v>
      </c>
      <c r="T1955" s="116">
        <v>0</v>
      </c>
      <c r="U1955" s="116">
        <v>1</v>
      </c>
      <c r="V1955" s="116">
        <v>0</v>
      </c>
      <c r="W1955" s="22">
        <f t="shared" si="461"/>
        <v>41</v>
      </c>
      <c r="X1955" s="22">
        <f t="shared" si="462"/>
        <v>39</v>
      </c>
      <c r="Y1955" s="22">
        <f ca="1">OFFSET('Cost Study'!$B$7,'Operations Support'!$C1955,'Operations Support'!$B1955)*$H1955</f>
        <v>3575.52</v>
      </c>
      <c r="Z1955" s="23">
        <f ca="1">Y1955*'Cost Study'!$B$31</f>
        <v>199699.69247343249</v>
      </c>
      <c r="AA1955" s="23">
        <f ca="1">IF(A1955=10298,1.51,1)*IF($B1955&lt;3,$D1955*'Cost Study'!$B$32*OFFSET('Cost Study'!$B$7,'Operations Support'!$C1955,'Operations Support'!$B1955),0)</f>
        <v>0</v>
      </c>
      <c r="AB1955" s="24">
        <f ca="1">AA1955*'Cost Study'!$B$31</f>
        <v>0</v>
      </c>
      <c r="AC1955" s="23">
        <f ca="1">Y1955*'Cost Study'!$B$31</f>
        <v>199699.69247343249</v>
      </c>
      <c r="AD1955" s="24">
        <f ca="1">AA1955*'Cost Study'!$B$31</f>
        <v>0</v>
      </c>
      <c r="AE1955" s="377">
        <f t="shared" ca="1" si="463"/>
        <v>199699.69247343249</v>
      </c>
      <c r="AF1955" s="377">
        <f t="shared" ca="1" si="464"/>
        <v>199699.69247343249</v>
      </c>
      <c r="AH1955" s="688">
        <f>IFERROR($H1955/SUMIF($A:$A,$A1955,$H:$H)*SUMIF(Summary!$A$110:$A$186,$A1955,Summary!$P$110:$P$186),0)</f>
        <v>35531.704217502505</v>
      </c>
      <c r="AI1955" s="689">
        <f t="shared" ca="1" si="450"/>
        <v>164167.98825592999</v>
      </c>
      <c r="AJ1955" s="688">
        <f>IFERROR(H1955/SUMIF(A:A,A1955,H:H)*SUMIF(Summary!$A$110:$A$186,'Operations Support'!A1955,Summary!$Q$110:$Q$186),0)</f>
        <v>35757.476187141307</v>
      </c>
      <c r="AK1955" s="688">
        <f t="shared" ca="1" si="451"/>
        <v>163942.21628629119</v>
      </c>
      <c r="AM1955" s="688">
        <f>IFERROR($H1955/SUMIF($A:$A,$A1955,$H:$H)*SUMIF(Summary!$A$230:$A$266,$A1955,Summary!$P$230:$P$266),0)</f>
        <v>6722.6480763278878</v>
      </c>
      <c r="AN1955" s="688">
        <f>IFERROR($H1955/SUMIF($A:$A,$A1955,$H:$H)*(SUMIF(Summary!$A$230:$A$266,$A1955,Summary!$L$230:$L$266)+SUMIF(Summary!$A$281:$A$317,$A1955,Summary!$L$281:$L$317))-AM1955,0)</f>
        <v>16827.015493865732</v>
      </c>
      <c r="AO1955" s="688">
        <f>IFERROR($H1955/SUMIF($A:$A,$A1955,$H:$H)*SUMIF(Summary!$A$230:$A$266,$A1955,Summary!$Q$230:$Q$266),0)</f>
        <v>6765.3644483907128</v>
      </c>
      <c r="AP1955" s="688">
        <f>IFERROR($H1955/SUMIF($A:$A,$A1955,$H:$H)*(SUMIF(Summary!$A$230:$A$266,$A1955,Summary!$L$230:$L$266)+SUMIF(Summary!$A$281:$A$317,$A1955,Summary!$L$281:$L$317))-AO1955,0)</f>
        <v>16784.299121802909</v>
      </c>
      <c r="AQ1955" s="306"/>
      <c r="AR1955" s="688">
        <f t="shared" ca="1" si="452"/>
        <v>180995.00374979572</v>
      </c>
      <c r="AS1955" s="688">
        <f t="shared" ca="1" si="453"/>
        <v>180726.5154080941</v>
      </c>
    </row>
    <row r="1956" spans="1:45" x14ac:dyDescent="0.2">
      <c r="A1956" s="423">
        <v>3652</v>
      </c>
      <c r="B1956" s="424">
        <v>3</v>
      </c>
      <c r="C1956" s="425" t="s">
        <v>319</v>
      </c>
      <c r="D1956" s="422">
        <f t="shared" si="454"/>
        <v>275</v>
      </c>
      <c r="E1956" s="422">
        <f t="shared" si="455"/>
        <v>42</v>
      </c>
      <c r="F1956" s="422">
        <f t="shared" si="456"/>
        <v>456</v>
      </c>
      <c r="G1956" s="422">
        <f t="shared" si="457"/>
        <v>0</v>
      </c>
      <c r="H1956" s="22">
        <f t="shared" si="458"/>
        <v>773</v>
      </c>
      <c r="I1956" s="116">
        <v>73</v>
      </c>
      <c r="J1956" s="116">
        <v>42</v>
      </c>
      <c r="K1956" s="116">
        <v>152</v>
      </c>
      <c r="L1956" s="116">
        <v>0</v>
      </c>
      <c r="M1956" s="22">
        <f t="shared" si="459"/>
        <v>267</v>
      </c>
      <c r="N1956" s="116">
        <v>133</v>
      </c>
      <c r="O1956" s="116">
        <v>0</v>
      </c>
      <c r="P1956" s="116">
        <v>232</v>
      </c>
      <c r="Q1956" s="116">
        <v>0</v>
      </c>
      <c r="R1956" s="22">
        <f t="shared" si="460"/>
        <v>365</v>
      </c>
      <c r="S1956" s="116">
        <v>69</v>
      </c>
      <c r="T1956" s="116">
        <v>0</v>
      </c>
      <c r="U1956" s="116">
        <v>72</v>
      </c>
      <c r="V1956" s="116">
        <v>0</v>
      </c>
      <c r="W1956" s="22">
        <f t="shared" si="461"/>
        <v>141</v>
      </c>
      <c r="X1956" s="22">
        <f t="shared" si="462"/>
        <v>32.208333333333336</v>
      </c>
      <c r="Y1956" s="22">
        <f ca="1">OFFSET('Cost Study'!$B$7,'Operations Support'!$C1956,'Operations Support'!$B1956)*$H1956</f>
        <v>2118.02</v>
      </c>
      <c r="Z1956" s="23">
        <f ca="1">Y1956*'Cost Study'!$B$31</f>
        <v>118295.50461263802</v>
      </c>
      <c r="AA1956" s="23">
        <f ca="1">IF(A1956=10298,1.51,1)*IF($B1956&lt;3,$D1956*'Cost Study'!$B$32*OFFSET('Cost Study'!$B$7,'Operations Support'!$C1956,'Operations Support'!$B1956),0)</f>
        <v>0</v>
      </c>
      <c r="AB1956" s="24">
        <f ca="1">AA1956*'Cost Study'!$B$31</f>
        <v>0</v>
      </c>
      <c r="AC1956" s="23">
        <f ca="1">Y1956*'Cost Study'!$B$31</f>
        <v>118295.50461263802</v>
      </c>
      <c r="AD1956" s="24">
        <f ca="1">AA1956*'Cost Study'!$B$31</f>
        <v>0</v>
      </c>
      <c r="AE1956" s="377">
        <f t="shared" ca="1" si="463"/>
        <v>118295.50461263802</v>
      </c>
      <c r="AF1956" s="377">
        <f t="shared" ca="1" si="464"/>
        <v>118295.50461263802</v>
      </c>
      <c r="AH1956" s="688">
        <f>IFERROR($H1956/SUMIF($A:$A,$A1956,$H:$H)*SUMIF(Summary!$A$110:$A$186,$A1956,Summary!$P$110:$P$186),0)</f>
        <v>29344.024957403242</v>
      </c>
      <c r="AI1956" s="689">
        <f t="shared" ca="1" si="450"/>
        <v>88951.479655234783</v>
      </c>
      <c r="AJ1956" s="688">
        <f>IFERROR(H1956/SUMIF(A:A,A1956,H:H)*SUMIF(Summary!$A$110:$A$186,'Operations Support'!A1956,Summary!$Q$110:$Q$186),0)</f>
        <v>29530.479799850673</v>
      </c>
      <c r="AK1956" s="688">
        <f t="shared" ca="1" si="451"/>
        <v>88765.024812787349</v>
      </c>
      <c r="AM1956" s="688">
        <f>IFERROR($H1956/SUMIF($A:$A,$A1956,$H:$H)*SUMIF(Summary!$A$230:$A$266,$A1956,Summary!$P$230:$P$266),0)</f>
        <v>5551.9305160271979</v>
      </c>
      <c r="AN1956" s="688">
        <f>IFERROR($H1956/SUMIF($A:$A,$A1956,$H:$H)*(SUMIF(Summary!$A$230:$A$266,$A1956,Summary!$L$230:$L$266)+SUMIF(Summary!$A$281:$A$317,$A1956,Summary!$L$281:$L$317))-AM1956,0)</f>
        <v>13896.669846963901</v>
      </c>
      <c r="AO1956" s="688">
        <f>IFERROR($H1956/SUMIF($A:$A,$A1956,$H:$H)*SUMIF(Summary!$A$230:$A$266,$A1956,Summary!$Q$230:$Q$266),0)</f>
        <v>5587.2080326987398</v>
      </c>
      <c r="AP1956" s="688">
        <f>IFERROR($H1956/SUMIF($A:$A,$A1956,$H:$H)*(SUMIF(Summary!$A$230:$A$266,$A1956,Summary!$L$230:$L$266)+SUMIF(Summary!$A$281:$A$317,$A1956,Summary!$L$281:$L$317))-AO1956,0)</f>
        <v>13861.392330292359</v>
      </c>
      <c r="AQ1956" s="306"/>
      <c r="AR1956" s="688">
        <f t="shared" ca="1" si="452"/>
        <v>102848.14950219868</v>
      </c>
      <c r="AS1956" s="688">
        <f t="shared" ca="1" si="453"/>
        <v>102626.41714307971</v>
      </c>
    </row>
    <row r="1957" spans="1:45" s="15" customFormat="1" x14ac:dyDescent="0.2">
      <c r="A1957" s="423">
        <v>3652</v>
      </c>
      <c r="B1957" s="424">
        <v>3</v>
      </c>
      <c r="C1957" s="425" t="s">
        <v>320</v>
      </c>
      <c r="D1957" s="422">
        <f t="shared" si="454"/>
        <v>0</v>
      </c>
      <c r="E1957" s="422">
        <f t="shared" si="455"/>
        <v>0</v>
      </c>
      <c r="F1957" s="422">
        <f t="shared" si="456"/>
        <v>0</v>
      </c>
      <c r="G1957" s="422">
        <f t="shared" si="457"/>
        <v>0</v>
      </c>
      <c r="H1957" s="22">
        <f t="shared" si="458"/>
        <v>0</v>
      </c>
      <c r="I1957" s="116">
        <v>0</v>
      </c>
      <c r="J1957" s="116">
        <v>0</v>
      </c>
      <c r="K1957" s="116">
        <v>0</v>
      </c>
      <c r="L1957" s="116">
        <v>0</v>
      </c>
      <c r="M1957" s="22">
        <f t="shared" si="459"/>
        <v>0</v>
      </c>
      <c r="N1957" s="116">
        <v>0</v>
      </c>
      <c r="O1957" s="116">
        <v>0</v>
      </c>
      <c r="P1957" s="116">
        <v>0</v>
      </c>
      <c r="Q1957" s="116">
        <v>0</v>
      </c>
      <c r="R1957" s="22">
        <f t="shared" si="460"/>
        <v>0</v>
      </c>
      <c r="S1957" s="116">
        <v>0</v>
      </c>
      <c r="T1957" s="116">
        <v>0</v>
      </c>
      <c r="U1957" s="116">
        <v>0</v>
      </c>
      <c r="V1957" s="116">
        <v>0</v>
      </c>
      <c r="W1957" s="22">
        <f t="shared" si="461"/>
        <v>0</v>
      </c>
      <c r="X1957" s="22">
        <f t="shared" si="462"/>
        <v>0</v>
      </c>
      <c r="Y1957" s="22">
        <f ca="1">OFFSET('Cost Study'!$B$7,'Operations Support'!$C1957,'Operations Support'!$B1957)*$H1957</f>
        <v>0</v>
      </c>
      <c r="Z1957" s="23">
        <f ca="1">Y1957*'Cost Study'!$B$31</f>
        <v>0</v>
      </c>
      <c r="AA1957" s="23">
        <f ca="1">IF(A1957=10298,1.51,1)*IF($B1957&lt;3,$D1957*'Cost Study'!$B$32*OFFSET('Cost Study'!$B$7,'Operations Support'!$C1957,'Operations Support'!$B1957),0)</f>
        <v>0</v>
      </c>
      <c r="AB1957" s="24">
        <f ca="1">AA1957*'Cost Study'!$B$31</f>
        <v>0</v>
      </c>
      <c r="AC1957" s="23">
        <f ca="1">Y1957*'Cost Study'!$B$31</f>
        <v>0</v>
      </c>
      <c r="AD1957" s="24">
        <f ca="1">AA1957*'Cost Study'!$B$31</f>
        <v>0</v>
      </c>
      <c r="AE1957" s="377">
        <f t="shared" ca="1" si="463"/>
        <v>0</v>
      </c>
      <c r="AF1957" s="377">
        <f t="shared" ca="1" si="464"/>
        <v>0</v>
      </c>
      <c r="AH1957" s="688">
        <f>IFERROR($H1957/SUMIF($A:$A,$A1957,$H:$H)*SUMIF(Summary!$A$110:$A$186,$A1957,Summary!$P$110:$P$186),0)</f>
        <v>0</v>
      </c>
      <c r="AI1957" s="689">
        <f t="shared" ca="1" si="450"/>
        <v>0</v>
      </c>
      <c r="AJ1957" s="688">
        <f>IFERROR(H1957/SUMIF(A:A,A1957,H:H)*SUMIF(Summary!$A$110:$A$186,'Operations Support'!A1957,Summary!$Q$110:$Q$186),0)</f>
        <v>0</v>
      </c>
      <c r="AK1957" s="688">
        <f t="shared" ca="1" si="451"/>
        <v>0</v>
      </c>
      <c r="AL1957" s="1"/>
      <c r="AM1957" s="688">
        <f>IFERROR($H1957/SUMIF($A:$A,$A1957,$H:$H)*SUMIF(Summary!$A$230:$A$266,$A1957,Summary!$P$230:$P$266),0)</f>
        <v>0</v>
      </c>
      <c r="AN1957" s="688">
        <f>IFERROR($H1957/SUMIF($A:$A,$A1957,$H:$H)*(SUMIF(Summary!$A$230:$A$266,$A1957,Summary!$L$230:$L$266)+SUMIF(Summary!$A$281:$A$317,$A1957,Summary!$L$281:$L$317))-AM1957,0)</f>
        <v>0</v>
      </c>
      <c r="AO1957" s="688">
        <f>IFERROR($H1957/SUMIF($A:$A,$A1957,$H:$H)*SUMIF(Summary!$A$230:$A$266,$A1957,Summary!$Q$230:$Q$266),0)</f>
        <v>0</v>
      </c>
      <c r="AP1957" s="688">
        <f>IFERROR($H1957/SUMIF($A:$A,$A1957,$H:$H)*(SUMIF(Summary!$A$230:$A$266,$A1957,Summary!$L$230:$L$266)+SUMIF(Summary!$A$281:$A$317,$A1957,Summary!$L$281:$L$317))-AO1957,0)</f>
        <v>0</v>
      </c>
      <c r="AQ1957" s="306"/>
      <c r="AR1957" s="688">
        <f t="shared" ca="1" si="452"/>
        <v>0</v>
      </c>
      <c r="AS1957" s="688">
        <f t="shared" ca="1" si="453"/>
        <v>0</v>
      </c>
    </row>
    <row r="1958" spans="1:45" x14ac:dyDescent="0.2">
      <c r="A1958" s="423">
        <v>3652</v>
      </c>
      <c r="B1958" s="424">
        <v>4</v>
      </c>
      <c r="C1958" s="425" t="s">
        <v>300</v>
      </c>
      <c r="D1958" s="422">
        <f t="shared" si="454"/>
        <v>7923</v>
      </c>
      <c r="E1958" s="422">
        <f t="shared" si="455"/>
        <v>9</v>
      </c>
      <c r="F1958" s="422">
        <f t="shared" si="456"/>
        <v>650</v>
      </c>
      <c r="G1958" s="422">
        <f t="shared" si="457"/>
        <v>317</v>
      </c>
      <c r="H1958" s="22">
        <f t="shared" si="458"/>
        <v>8265</v>
      </c>
      <c r="I1958" s="116">
        <v>3755</v>
      </c>
      <c r="J1958" s="116">
        <v>9</v>
      </c>
      <c r="K1958" s="116">
        <v>132</v>
      </c>
      <c r="L1958" s="116">
        <v>152</v>
      </c>
      <c r="M1958" s="22">
        <f t="shared" si="459"/>
        <v>3744</v>
      </c>
      <c r="N1958" s="116">
        <v>3640</v>
      </c>
      <c r="O1958" s="116">
        <v>0</v>
      </c>
      <c r="P1958" s="116">
        <v>281</v>
      </c>
      <c r="Q1958" s="116">
        <v>126</v>
      </c>
      <c r="R1958" s="22">
        <f t="shared" si="460"/>
        <v>3795</v>
      </c>
      <c r="S1958" s="116">
        <v>528</v>
      </c>
      <c r="T1958" s="116">
        <v>0</v>
      </c>
      <c r="U1958" s="116">
        <v>237</v>
      </c>
      <c r="V1958" s="116">
        <v>39</v>
      </c>
      <c r="W1958" s="22">
        <f t="shared" si="461"/>
        <v>726</v>
      </c>
      <c r="X1958" s="22">
        <f t="shared" si="462"/>
        <v>459.16666666666669</v>
      </c>
      <c r="Y1958" s="22">
        <f ca="1">OFFSET('Cost Study'!$B$7,'Operations Support'!$C1958,'Operations Support'!$B1958)*$H1958</f>
        <v>102320.70000000001</v>
      </c>
      <c r="Z1958" s="23">
        <f ca="1">Y1958*'Cost Study'!$B$31</f>
        <v>5714808.5659334436</v>
      </c>
      <c r="AA1958" s="23">
        <f ca="1">IF(A1958=10298,1.51,1)*IF($B1958&lt;3,$D1958*'Cost Study'!$B$32*OFFSET('Cost Study'!$B$7,'Operations Support'!$C1958,'Operations Support'!$B1958),0)</f>
        <v>0</v>
      </c>
      <c r="AB1958" s="24">
        <f ca="1">AA1958*'Cost Study'!$B$31</f>
        <v>0</v>
      </c>
      <c r="AC1958" s="23">
        <f ca="1">Y1958*'Cost Study'!$B$31</f>
        <v>5714808.5659334436</v>
      </c>
      <c r="AD1958" s="24">
        <f ca="1">AA1958*'Cost Study'!$B$31</f>
        <v>0</v>
      </c>
      <c r="AE1958" s="377">
        <f t="shared" ca="1" si="463"/>
        <v>5714808.5659334436</v>
      </c>
      <c r="AF1958" s="377">
        <f t="shared" ca="1" si="464"/>
        <v>5714808.5659334436</v>
      </c>
      <c r="AH1958" s="688">
        <f>IFERROR($H1958/SUMIF($A:$A,$A1958,$H:$H)*SUMIF(Summary!$A$110:$A$186,$A1958,Summary!$P$110:$P$186),0)</f>
        <v>313749.50358724163</v>
      </c>
      <c r="AI1958" s="689">
        <f t="shared" ca="1" si="450"/>
        <v>5401059.0623462023</v>
      </c>
      <c r="AJ1958" s="688">
        <f>IFERROR(H1958/SUMIF(A:A,A1958,H:H)*SUMIF(Summary!$A$110:$A$186,'Operations Support'!A1958,Summary!$Q$110:$Q$186),0)</f>
        <v>315743.0990242766</v>
      </c>
      <c r="AK1958" s="688">
        <f t="shared" ca="1" si="451"/>
        <v>5399065.4669091674</v>
      </c>
      <c r="AM1958" s="688">
        <f>IFERROR($H1958/SUMIF($A:$A,$A1958,$H:$H)*SUMIF(Summary!$A$230:$A$266,$A1958,Summary!$P$230:$P$266),0)</f>
        <v>59361.844391933751</v>
      </c>
      <c r="AN1958" s="688">
        <f>IFERROR($H1958/SUMIF($A:$A,$A1958,$H:$H)*(SUMIF(Summary!$A$230:$A$266,$A1958,Summary!$L$230:$L$266)+SUMIF(Summary!$A$281:$A$317,$A1958,Summary!$L$281:$L$317))-AM1958,0)</f>
        <v>148584.70412051311</v>
      </c>
      <c r="AO1958" s="688">
        <f>IFERROR($H1958/SUMIF($A:$A,$A1958,$H:$H)*SUMIF(Summary!$A$230:$A$266,$A1958,Summary!$Q$230:$Q$266),0)</f>
        <v>59739.035433706456</v>
      </c>
      <c r="AP1958" s="688">
        <f>IFERROR($H1958/SUMIF($A:$A,$A1958,$H:$H)*(SUMIF(Summary!$A$230:$A$266,$A1958,Summary!$L$230:$L$266)+SUMIF(Summary!$A$281:$A$317,$A1958,Summary!$L$281:$L$317))-AO1958,0)</f>
        <v>148207.51307874042</v>
      </c>
      <c r="AQ1958" s="306"/>
      <c r="AR1958" s="688">
        <f t="shared" ca="1" si="452"/>
        <v>5549643.7664667154</v>
      </c>
      <c r="AS1958" s="688">
        <f t="shared" ca="1" si="453"/>
        <v>5547272.9799879082</v>
      </c>
    </row>
    <row r="1959" spans="1:45" x14ac:dyDescent="0.2">
      <c r="A1959" s="423">
        <v>3652</v>
      </c>
      <c r="B1959" s="424">
        <v>4</v>
      </c>
      <c r="C1959" s="425" t="s">
        <v>301</v>
      </c>
      <c r="D1959" s="422">
        <f t="shared" si="454"/>
        <v>6838</v>
      </c>
      <c r="E1959" s="422">
        <f t="shared" si="455"/>
        <v>24</v>
      </c>
      <c r="F1959" s="422">
        <f t="shared" si="456"/>
        <v>260</v>
      </c>
      <c r="G1959" s="422">
        <f t="shared" si="457"/>
        <v>196</v>
      </c>
      <c r="H1959" s="22">
        <f t="shared" si="458"/>
        <v>6926</v>
      </c>
      <c r="I1959" s="116">
        <v>3207</v>
      </c>
      <c r="J1959" s="116">
        <v>24</v>
      </c>
      <c r="K1959" s="116">
        <v>128</v>
      </c>
      <c r="L1959" s="116">
        <v>76</v>
      </c>
      <c r="M1959" s="22">
        <f t="shared" si="459"/>
        <v>3283</v>
      </c>
      <c r="N1959" s="116">
        <v>2845</v>
      </c>
      <c r="O1959" s="116">
        <v>0</v>
      </c>
      <c r="P1959" s="116">
        <v>108</v>
      </c>
      <c r="Q1959" s="116">
        <v>99</v>
      </c>
      <c r="R1959" s="22">
        <f t="shared" si="460"/>
        <v>2854</v>
      </c>
      <c r="S1959" s="116">
        <v>786</v>
      </c>
      <c r="T1959" s="116">
        <v>0</v>
      </c>
      <c r="U1959" s="116">
        <v>24</v>
      </c>
      <c r="V1959" s="116">
        <v>21</v>
      </c>
      <c r="W1959" s="22">
        <f t="shared" si="461"/>
        <v>789</v>
      </c>
      <c r="X1959" s="22">
        <f t="shared" si="462"/>
        <v>384.77777777777777</v>
      </c>
      <c r="Y1959" s="22">
        <f ca="1">OFFSET('Cost Study'!$B$7,'Operations Support'!$C1959,'Operations Support'!$B1959)*$H1959</f>
        <v>151471.62</v>
      </c>
      <c r="Z1959" s="23">
        <f ca="1">Y1959*'Cost Study'!$B$31</f>
        <v>8459982.305357717</v>
      </c>
      <c r="AA1959" s="23">
        <f ca="1">IF(A1959=10298,1.51,1)*IF($B1959&lt;3,$D1959*'Cost Study'!$B$32*OFFSET('Cost Study'!$B$7,'Operations Support'!$C1959,'Operations Support'!$B1959),0)</f>
        <v>0</v>
      </c>
      <c r="AB1959" s="24">
        <f ca="1">AA1959*'Cost Study'!$B$31</f>
        <v>0</v>
      </c>
      <c r="AC1959" s="23">
        <f ca="1">Y1959*'Cost Study'!$B$31</f>
        <v>8459982.305357717</v>
      </c>
      <c r="AD1959" s="24">
        <f ca="1">AA1959*'Cost Study'!$B$31</f>
        <v>0</v>
      </c>
      <c r="AE1959" s="377">
        <f t="shared" ca="1" si="463"/>
        <v>8459982.305357717</v>
      </c>
      <c r="AF1959" s="377">
        <f t="shared" ca="1" si="464"/>
        <v>8459982.305357717</v>
      </c>
      <c r="AH1959" s="688">
        <f>IFERROR($H1959/SUMIF($A:$A,$A1959,$H:$H)*SUMIF(Summary!$A$110:$A$186,$A1959,Summary!$P$110:$P$186),0)</f>
        <v>262919.42672053666</v>
      </c>
      <c r="AI1959" s="689">
        <f t="shared" ca="1" si="450"/>
        <v>8197062.8786371807</v>
      </c>
      <c r="AJ1959" s="688">
        <f>IFERROR(H1959/SUMIF(A:A,A1959,H:H)*SUMIF(Summary!$A$110:$A$186,'Operations Support'!A1959,Summary!$Q$110:$Q$186),0)</f>
        <v>264590.04281211609</v>
      </c>
      <c r="AK1959" s="688">
        <f t="shared" ca="1" si="451"/>
        <v>8195392.2625456005</v>
      </c>
      <c r="AM1959" s="688">
        <f>IFERROR($H1959/SUMIF($A:$A,$A1959,$H:$H)*SUMIF(Summary!$A$230:$A$266,$A1959,Summary!$P$230:$P$266),0)</f>
        <v>49744.722838298025</v>
      </c>
      <c r="AN1959" s="688">
        <f>IFERROR($H1959/SUMIF($A:$A,$A1959,$H:$H)*(SUMIF(Summary!$A$230:$A$266,$A1959,Summary!$L$230:$L$266)+SUMIF(Summary!$A$281:$A$317,$A1959,Summary!$L$281:$L$317))-AM1959,0)</f>
        <v>124512.7236223441</v>
      </c>
      <c r="AO1959" s="688">
        <f>IFERROR($H1959/SUMIF($A:$A,$A1959,$H:$H)*SUMIF(Summary!$A$230:$A$266,$A1959,Summary!$Q$230:$Q$266),0)</f>
        <v>50060.805736703078</v>
      </c>
      <c r="AP1959" s="688">
        <f>IFERROR($H1959/SUMIF($A:$A,$A1959,$H:$H)*(SUMIF(Summary!$A$230:$A$266,$A1959,Summary!$L$230:$L$266)+SUMIF(Summary!$A$281:$A$317,$A1959,Summary!$L$281:$L$317))-AO1959,0)</f>
        <v>124196.64072393905</v>
      </c>
      <c r="AQ1959" s="306"/>
      <c r="AR1959" s="688">
        <f t="shared" ca="1" si="452"/>
        <v>8321575.6022595251</v>
      </c>
      <c r="AS1959" s="688">
        <f t="shared" ca="1" si="453"/>
        <v>8319588.9032695396</v>
      </c>
    </row>
    <row r="1960" spans="1:45" x14ac:dyDescent="0.2">
      <c r="A1960" s="423">
        <v>3652</v>
      </c>
      <c r="B1960" s="424">
        <v>4</v>
      </c>
      <c r="C1960" s="425" t="s">
        <v>302</v>
      </c>
      <c r="D1960" s="422">
        <f t="shared" si="454"/>
        <v>462</v>
      </c>
      <c r="E1960" s="422">
        <f t="shared" si="455"/>
        <v>28</v>
      </c>
      <c r="F1960" s="422">
        <f t="shared" si="456"/>
        <v>132</v>
      </c>
      <c r="G1960" s="422">
        <f t="shared" si="457"/>
        <v>27</v>
      </c>
      <c r="H1960" s="22">
        <f t="shared" si="458"/>
        <v>595</v>
      </c>
      <c r="I1960" s="116">
        <v>225</v>
      </c>
      <c r="J1960" s="116">
        <v>18</v>
      </c>
      <c r="K1960" s="116">
        <v>74</v>
      </c>
      <c r="L1960" s="116">
        <v>16</v>
      </c>
      <c r="M1960" s="22">
        <f t="shared" si="459"/>
        <v>301</v>
      </c>
      <c r="N1960" s="116">
        <v>232</v>
      </c>
      <c r="O1960" s="116">
        <v>10</v>
      </c>
      <c r="P1960" s="116">
        <v>58</v>
      </c>
      <c r="Q1960" s="116">
        <v>11</v>
      </c>
      <c r="R1960" s="22">
        <f t="shared" si="460"/>
        <v>289</v>
      </c>
      <c r="S1960" s="116">
        <v>5</v>
      </c>
      <c r="T1960" s="116">
        <v>0</v>
      </c>
      <c r="U1960" s="116">
        <v>0</v>
      </c>
      <c r="V1960" s="116">
        <v>0</v>
      </c>
      <c r="W1960" s="22">
        <f t="shared" si="461"/>
        <v>5</v>
      </c>
      <c r="X1960" s="22">
        <f t="shared" si="462"/>
        <v>33.055555555555557</v>
      </c>
      <c r="Y1960" s="22">
        <f ca="1">OFFSET('Cost Study'!$B$7,'Operations Support'!$C1960,'Operations Support'!$B1960)*$H1960</f>
        <v>5039.6500000000005</v>
      </c>
      <c r="Z1960" s="23">
        <f ca="1">Y1960*'Cost Study'!$B$31</f>
        <v>281474.17862960749</v>
      </c>
      <c r="AA1960" s="23">
        <f ca="1">IF(A1960=10298,1.51,1)*IF($B1960&lt;3,$D1960*'Cost Study'!$B$32*OFFSET('Cost Study'!$B$7,'Operations Support'!$C1960,'Operations Support'!$B1960),0)</f>
        <v>0</v>
      </c>
      <c r="AB1960" s="24">
        <f ca="1">AA1960*'Cost Study'!$B$31</f>
        <v>0</v>
      </c>
      <c r="AC1960" s="23">
        <f ca="1">Y1960*'Cost Study'!$B$31</f>
        <v>281474.17862960749</v>
      </c>
      <c r="AD1960" s="24">
        <f ca="1">AA1960*'Cost Study'!$B$31</f>
        <v>0</v>
      </c>
      <c r="AE1960" s="377">
        <f t="shared" ca="1" si="463"/>
        <v>281474.17862960749</v>
      </c>
      <c r="AF1960" s="377">
        <f t="shared" ca="1" si="464"/>
        <v>281474.17862960749</v>
      </c>
      <c r="AH1960" s="688">
        <f>IFERROR($H1960/SUMIF($A:$A,$A1960,$H:$H)*SUMIF(Summary!$A$110:$A$186,$A1960,Summary!$P$110:$P$186),0)</f>
        <v>22586.927360485031</v>
      </c>
      <c r="AI1960" s="689">
        <f t="shared" ca="1" si="450"/>
        <v>258887.25126912247</v>
      </c>
      <c r="AJ1960" s="688">
        <f>IFERROR(H1960/SUMIF(A:A,A1960,H:H)*SUMIF(Summary!$A$110:$A$186,'Operations Support'!A1960,Summary!$Q$110:$Q$186),0)</f>
        <v>22730.446935202006</v>
      </c>
      <c r="AK1960" s="688">
        <f t="shared" ca="1" si="451"/>
        <v>258743.73169440549</v>
      </c>
      <c r="AM1960" s="688">
        <f>IFERROR($H1960/SUMIF($A:$A,$A1960,$H:$H)*SUMIF(Summary!$A$230:$A$266,$A1960,Summary!$P$230:$P$266),0)</f>
        <v>4273.4782109135613</v>
      </c>
      <c r="AN1960" s="688">
        <f>IFERROR($H1960/SUMIF($A:$A,$A1960,$H:$H)*(SUMIF(Summary!$A$230:$A$266,$A1960,Summary!$L$230:$L$266)+SUMIF(Summary!$A$281:$A$317,$A1960,Summary!$L$281:$L$317))-AM1960,0)</f>
        <v>10696.660490224478</v>
      </c>
      <c r="AO1960" s="688">
        <f>IFERROR($H1960/SUMIF($A:$A,$A1960,$H:$H)*SUMIF(Summary!$A$230:$A$266,$A1960,Summary!$Q$230:$Q$266),0)</f>
        <v>4300.6323149492246</v>
      </c>
      <c r="AP1960" s="688">
        <f>IFERROR($H1960/SUMIF($A:$A,$A1960,$H:$H)*(SUMIF(Summary!$A$230:$A$266,$A1960,Summary!$L$230:$L$266)+SUMIF(Summary!$A$281:$A$317,$A1960,Summary!$L$281:$L$317))-AO1960,0)</f>
        <v>10669.506386188816</v>
      </c>
      <c r="AQ1960" s="306"/>
      <c r="AR1960" s="688">
        <f t="shared" ca="1" si="452"/>
        <v>269583.91175934696</v>
      </c>
      <c r="AS1960" s="688">
        <f t="shared" ca="1" si="453"/>
        <v>269413.23808059428</v>
      </c>
    </row>
    <row r="1961" spans="1:45" x14ac:dyDescent="0.2">
      <c r="A1961" s="423">
        <v>3652</v>
      </c>
      <c r="B1961" s="424">
        <v>4</v>
      </c>
      <c r="C1961" s="425" t="s">
        <v>303</v>
      </c>
      <c r="D1961" s="422">
        <f t="shared" si="454"/>
        <v>2606</v>
      </c>
      <c r="E1961" s="422">
        <f t="shared" si="455"/>
        <v>177</v>
      </c>
      <c r="F1961" s="422">
        <f t="shared" si="456"/>
        <v>1753</v>
      </c>
      <c r="G1961" s="422">
        <f t="shared" si="457"/>
        <v>43</v>
      </c>
      <c r="H1961" s="22">
        <f t="shared" si="458"/>
        <v>4493</v>
      </c>
      <c r="I1961" s="116">
        <v>1116</v>
      </c>
      <c r="J1961" s="116">
        <v>177</v>
      </c>
      <c r="K1961" s="116">
        <v>590</v>
      </c>
      <c r="L1961" s="116">
        <v>18</v>
      </c>
      <c r="M1961" s="22">
        <f t="shared" si="459"/>
        <v>1865</v>
      </c>
      <c r="N1961" s="116">
        <v>963</v>
      </c>
      <c r="O1961" s="116">
        <v>0</v>
      </c>
      <c r="P1961" s="116">
        <v>796</v>
      </c>
      <c r="Q1961" s="116">
        <v>18</v>
      </c>
      <c r="R1961" s="22">
        <f t="shared" si="460"/>
        <v>1741</v>
      </c>
      <c r="S1961" s="116">
        <v>527</v>
      </c>
      <c r="T1961" s="116">
        <v>0</v>
      </c>
      <c r="U1961" s="116">
        <v>367</v>
      </c>
      <c r="V1961" s="116">
        <v>7</v>
      </c>
      <c r="W1961" s="22">
        <f t="shared" si="461"/>
        <v>887</v>
      </c>
      <c r="X1961" s="22">
        <f t="shared" si="462"/>
        <v>249.61111111111111</v>
      </c>
      <c r="Y1961" s="22">
        <f ca="1">OFFSET('Cost Study'!$B$7,'Operations Support'!$C1961,'Operations Support'!$B1961)*$H1961</f>
        <v>36483.159999999996</v>
      </c>
      <c r="Z1961" s="23">
        <f ca="1">Y1961*'Cost Study'!$B$31</f>
        <v>2037654.8956400838</v>
      </c>
      <c r="AA1961" s="23">
        <f ca="1">IF(A1961=10298,1.51,1)*IF($B1961&lt;3,$D1961*'Cost Study'!$B$32*OFFSET('Cost Study'!$B$7,'Operations Support'!$C1961,'Operations Support'!$B1961),0)</f>
        <v>0</v>
      </c>
      <c r="AB1961" s="24">
        <f ca="1">AA1961*'Cost Study'!$B$31</f>
        <v>0</v>
      </c>
      <c r="AC1961" s="23">
        <f ca="1">Y1961*'Cost Study'!$B$31</f>
        <v>2037654.8956400838</v>
      </c>
      <c r="AD1961" s="24">
        <f ca="1">AA1961*'Cost Study'!$B$31</f>
        <v>0</v>
      </c>
      <c r="AE1961" s="377">
        <f t="shared" ca="1" si="463"/>
        <v>2037654.8956400838</v>
      </c>
      <c r="AF1961" s="377">
        <f t="shared" ca="1" si="464"/>
        <v>2037654.8956400838</v>
      </c>
      <c r="AH1961" s="688">
        <f>IFERROR($H1961/SUMIF($A:$A,$A1961,$H:$H)*SUMIF(Summary!$A$110:$A$186,$A1961,Summary!$P$110:$P$186),0)</f>
        <v>170559.77248850296</v>
      </c>
      <c r="AI1961" s="689">
        <f t="shared" ca="1" si="450"/>
        <v>1867095.1231515808</v>
      </c>
      <c r="AJ1961" s="688">
        <f>IFERROR(H1961/SUMIF(A:A,A1961,H:H)*SUMIF(Summary!$A$110:$A$186,'Operations Support'!A1961,Summary!$Q$110:$Q$186),0)</f>
        <v>171643.52618464307</v>
      </c>
      <c r="AK1961" s="688">
        <f t="shared" ca="1" si="451"/>
        <v>1866011.3694554407</v>
      </c>
      <c r="AM1961" s="688">
        <f>IFERROR($H1961/SUMIF($A:$A,$A1961,$H:$H)*SUMIF(Summary!$A$230:$A$266,$A1961,Summary!$P$230:$P$266),0)</f>
        <v>32270.147229638034</v>
      </c>
      <c r="AN1961" s="688">
        <f>IFERROR($H1961/SUMIF($A:$A,$A1961,$H:$H)*(SUMIF(Summary!$A$230:$A$266,$A1961,Summary!$L$230:$L$266)+SUMIF(Summary!$A$281:$A$317,$A1961,Summary!$L$281:$L$317))-AM1961,0)</f>
        <v>80773.269886686685</v>
      </c>
      <c r="AO1961" s="688">
        <f>IFERROR($H1961/SUMIF($A:$A,$A1961,$H:$H)*SUMIF(Summary!$A$230:$A$266,$A1961,Summary!$Q$230:$Q$266),0)</f>
        <v>32475.194942969527</v>
      </c>
      <c r="AP1961" s="688">
        <f>IFERROR($H1961/SUMIF($A:$A,$A1961,$H:$H)*(SUMIF(Summary!$A$230:$A$266,$A1961,Summary!$L$230:$L$266)+SUMIF(Summary!$A$281:$A$317,$A1961,Summary!$L$281:$L$317))-AO1961,0)</f>
        <v>80568.2221733552</v>
      </c>
      <c r="AQ1961" s="306"/>
      <c r="AR1961" s="688">
        <f t="shared" ca="1" si="452"/>
        <v>1947868.3930382675</v>
      </c>
      <c r="AS1961" s="688">
        <f t="shared" ca="1" si="453"/>
        <v>1946579.591628796</v>
      </c>
    </row>
    <row r="1962" spans="1:45" x14ac:dyDescent="0.2">
      <c r="A1962" s="423">
        <v>3652</v>
      </c>
      <c r="B1962" s="424">
        <v>4</v>
      </c>
      <c r="C1962" s="425" t="s">
        <v>304</v>
      </c>
      <c r="D1962" s="422">
        <f t="shared" si="454"/>
        <v>0</v>
      </c>
      <c r="E1962" s="422">
        <f t="shared" si="455"/>
        <v>0</v>
      </c>
      <c r="F1962" s="422">
        <f t="shared" si="456"/>
        <v>0</v>
      </c>
      <c r="G1962" s="422">
        <f t="shared" si="457"/>
        <v>0</v>
      </c>
      <c r="H1962" s="22">
        <f t="shared" si="458"/>
        <v>0</v>
      </c>
      <c r="I1962" s="116">
        <v>0</v>
      </c>
      <c r="J1962" s="116">
        <v>0</v>
      </c>
      <c r="K1962" s="116">
        <v>0</v>
      </c>
      <c r="L1962" s="116">
        <v>0</v>
      </c>
      <c r="M1962" s="22">
        <f t="shared" si="459"/>
        <v>0</v>
      </c>
      <c r="N1962" s="116">
        <v>0</v>
      </c>
      <c r="O1962" s="116">
        <v>0</v>
      </c>
      <c r="P1962" s="116">
        <v>0</v>
      </c>
      <c r="Q1962" s="116">
        <v>0</v>
      </c>
      <c r="R1962" s="22">
        <f t="shared" si="460"/>
        <v>0</v>
      </c>
      <c r="S1962" s="116">
        <v>0</v>
      </c>
      <c r="T1962" s="116">
        <v>0</v>
      </c>
      <c r="U1962" s="116">
        <v>0</v>
      </c>
      <c r="V1962" s="116">
        <v>0</v>
      </c>
      <c r="W1962" s="22">
        <f t="shared" si="461"/>
        <v>0</v>
      </c>
      <c r="X1962" s="22">
        <f t="shared" si="462"/>
        <v>0</v>
      </c>
      <c r="Y1962" s="22">
        <f ca="1">OFFSET('Cost Study'!$B$7,'Operations Support'!$C1962,'Operations Support'!$B1962)*$H1962</f>
        <v>0</v>
      </c>
      <c r="Z1962" s="23">
        <f ca="1">Y1962*'Cost Study'!$B$31</f>
        <v>0</v>
      </c>
      <c r="AA1962" s="23">
        <f ca="1">IF(A1962=10298,1.51,1)*IF($B1962&lt;3,$D1962*'Cost Study'!$B$32*OFFSET('Cost Study'!$B$7,'Operations Support'!$C1962,'Operations Support'!$B1962),0)</f>
        <v>0</v>
      </c>
      <c r="AB1962" s="24">
        <f ca="1">AA1962*'Cost Study'!$B$31</f>
        <v>0</v>
      </c>
      <c r="AC1962" s="23">
        <f ca="1">Y1962*'Cost Study'!$B$31</f>
        <v>0</v>
      </c>
      <c r="AD1962" s="24">
        <f ca="1">AA1962*'Cost Study'!$B$31</f>
        <v>0</v>
      </c>
      <c r="AE1962" s="377">
        <f t="shared" ca="1" si="463"/>
        <v>0</v>
      </c>
      <c r="AF1962" s="377">
        <f t="shared" ca="1" si="464"/>
        <v>0</v>
      </c>
      <c r="AH1962" s="688">
        <f>IFERROR($H1962/SUMIF($A:$A,$A1962,$H:$H)*SUMIF(Summary!$A$110:$A$186,$A1962,Summary!$P$110:$P$186),0)</f>
        <v>0</v>
      </c>
      <c r="AI1962" s="689">
        <f t="shared" ca="1" si="450"/>
        <v>0</v>
      </c>
      <c r="AJ1962" s="688">
        <f>IFERROR(H1962/SUMIF(A:A,A1962,H:H)*SUMIF(Summary!$A$110:$A$186,'Operations Support'!A1962,Summary!$Q$110:$Q$186),0)</f>
        <v>0</v>
      </c>
      <c r="AK1962" s="688">
        <f t="shared" ca="1" si="451"/>
        <v>0</v>
      </c>
      <c r="AM1962" s="688">
        <f>IFERROR($H1962/SUMIF($A:$A,$A1962,$H:$H)*SUMIF(Summary!$A$230:$A$266,$A1962,Summary!$P$230:$P$266),0)</f>
        <v>0</v>
      </c>
      <c r="AN1962" s="688">
        <f>IFERROR($H1962/SUMIF($A:$A,$A1962,$H:$H)*(SUMIF(Summary!$A$230:$A$266,$A1962,Summary!$L$230:$L$266)+SUMIF(Summary!$A$281:$A$317,$A1962,Summary!$L$281:$L$317))-AM1962,0)</f>
        <v>0</v>
      </c>
      <c r="AO1962" s="688">
        <f>IFERROR($H1962/SUMIF($A:$A,$A1962,$H:$H)*SUMIF(Summary!$A$230:$A$266,$A1962,Summary!$Q$230:$Q$266),0)</f>
        <v>0</v>
      </c>
      <c r="AP1962" s="688">
        <f>IFERROR($H1962/SUMIF($A:$A,$A1962,$H:$H)*(SUMIF(Summary!$A$230:$A$266,$A1962,Summary!$L$230:$L$266)+SUMIF(Summary!$A$281:$A$317,$A1962,Summary!$L$281:$L$317))-AO1962,0)</f>
        <v>0</v>
      </c>
      <c r="AQ1962" s="306"/>
      <c r="AR1962" s="688">
        <f t="shared" ca="1" si="452"/>
        <v>0</v>
      </c>
      <c r="AS1962" s="688">
        <f t="shared" ca="1" si="453"/>
        <v>0</v>
      </c>
    </row>
    <row r="1963" spans="1:45" x14ac:dyDescent="0.2">
      <c r="A1963" s="423">
        <v>3652</v>
      </c>
      <c r="B1963" s="424">
        <v>4</v>
      </c>
      <c r="C1963" s="425" t="s">
        <v>305</v>
      </c>
      <c r="D1963" s="422">
        <f t="shared" si="454"/>
        <v>6820</v>
      </c>
      <c r="E1963" s="422">
        <f t="shared" si="455"/>
        <v>9</v>
      </c>
      <c r="F1963" s="422">
        <f t="shared" si="456"/>
        <v>333</v>
      </c>
      <c r="G1963" s="422">
        <f t="shared" si="457"/>
        <v>117</v>
      </c>
      <c r="H1963" s="22">
        <f t="shared" si="458"/>
        <v>7045</v>
      </c>
      <c r="I1963" s="116">
        <v>3284</v>
      </c>
      <c r="J1963" s="116">
        <v>9</v>
      </c>
      <c r="K1963" s="116">
        <v>177</v>
      </c>
      <c r="L1963" s="116">
        <v>50</v>
      </c>
      <c r="M1963" s="22">
        <f t="shared" si="459"/>
        <v>3420</v>
      </c>
      <c r="N1963" s="116">
        <v>3278</v>
      </c>
      <c r="O1963" s="116">
        <v>0</v>
      </c>
      <c r="P1963" s="116">
        <v>153</v>
      </c>
      <c r="Q1963" s="116">
        <v>54</v>
      </c>
      <c r="R1963" s="22">
        <f t="shared" si="460"/>
        <v>3377</v>
      </c>
      <c r="S1963" s="116">
        <v>258</v>
      </c>
      <c r="T1963" s="116">
        <v>0</v>
      </c>
      <c r="U1963" s="116">
        <v>3</v>
      </c>
      <c r="V1963" s="116">
        <v>13</v>
      </c>
      <c r="W1963" s="22">
        <f t="shared" si="461"/>
        <v>248</v>
      </c>
      <c r="X1963" s="22">
        <f t="shared" si="462"/>
        <v>391.38888888888891</v>
      </c>
      <c r="Y1963" s="22">
        <f ca="1">OFFSET('Cost Study'!$B$7,'Operations Support'!$C1963,'Operations Support'!$B1963)*$H1963</f>
        <v>130121.15</v>
      </c>
      <c r="Z1963" s="23">
        <f ca="1">Y1963*'Cost Study'!$B$31</f>
        <v>7267517.3511235788</v>
      </c>
      <c r="AA1963" s="23">
        <f ca="1">IF(A1963=10298,1.51,1)*IF($B1963&lt;3,$D1963*'Cost Study'!$B$32*OFFSET('Cost Study'!$B$7,'Operations Support'!$C1963,'Operations Support'!$B1963),0)</f>
        <v>0</v>
      </c>
      <c r="AB1963" s="24">
        <f ca="1">AA1963*'Cost Study'!$B$31</f>
        <v>0</v>
      </c>
      <c r="AC1963" s="23">
        <f ca="1">Y1963*'Cost Study'!$B$31</f>
        <v>7267517.3511235788</v>
      </c>
      <c r="AD1963" s="24">
        <f ca="1">AA1963*'Cost Study'!$B$31</f>
        <v>0</v>
      </c>
      <c r="AE1963" s="377">
        <f t="shared" ca="1" si="463"/>
        <v>7267517.3511235788</v>
      </c>
      <c r="AF1963" s="377">
        <f t="shared" ca="1" si="464"/>
        <v>7267517.3511235788</v>
      </c>
      <c r="AH1963" s="688">
        <f>IFERROR($H1963/SUMIF($A:$A,$A1963,$H:$H)*SUMIF(Summary!$A$110:$A$186,$A1963,Summary!$P$110:$P$186),0)</f>
        <v>267436.81219263369</v>
      </c>
      <c r="AI1963" s="689">
        <f t="shared" ca="1" si="450"/>
        <v>7000080.5389309451</v>
      </c>
      <c r="AJ1963" s="688">
        <f>IFERROR(H1963/SUMIF(A:A,A1963,H:H)*SUMIF(Summary!$A$110:$A$186,'Operations Support'!A1963,Summary!$Q$110:$Q$186),0)</f>
        <v>269136.13219915651</v>
      </c>
      <c r="AK1963" s="688">
        <f t="shared" ca="1" si="451"/>
        <v>6998381.2189244227</v>
      </c>
      <c r="AM1963" s="688">
        <f>IFERROR($H1963/SUMIF($A:$A,$A1963,$H:$H)*SUMIF(Summary!$A$230:$A$266,$A1963,Summary!$P$230:$P$266),0)</f>
        <v>50599.418480480737</v>
      </c>
      <c r="AN1963" s="688">
        <f>IFERROR($H1963/SUMIF($A:$A,$A1963,$H:$H)*(SUMIF(Summary!$A$230:$A$266,$A1963,Summary!$L$230:$L$266)+SUMIF(Summary!$A$281:$A$317,$A1963,Summary!$L$281:$L$317))-AM1963,0)</f>
        <v>126652.05572038901</v>
      </c>
      <c r="AO1963" s="688">
        <f>IFERROR($H1963/SUMIF($A:$A,$A1963,$H:$H)*SUMIF(Summary!$A$230:$A$266,$A1963,Summary!$Q$230:$Q$266),0)</f>
        <v>50920.932199692921</v>
      </c>
      <c r="AP1963" s="688">
        <f>IFERROR($H1963/SUMIF($A:$A,$A1963,$H:$H)*(SUMIF(Summary!$A$230:$A$266,$A1963,Summary!$L$230:$L$266)+SUMIF(Summary!$A$281:$A$317,$A1963,Summary!$L$281:$L$317))-AO1963,0)</f>
        <v>126330.54200117681</v>
      </c>
      <c r="AQ1963" s="306"/>
      <c r="AR1963" s="688">
        <f t="shared" ca="1" si="452"/>
        <v>7126732.594651334</v>
      </c>
      <c r="AS1963" s="688">
        <f t="shared" ca="1" si="453"/>
        <v>7124711.7609255994</v>
      </c>
    </row>
    <row r="1964" spans="1:45" x14ac:dyDescent="0.2">
      <c r="A1964" s="423">
        <v>3652</v>
      </c>
      <c r="B1964" s="424">
        <v>4</v>
      </c>
      <c r="C1964" s="425" t="s">
        <v>306</v>
      </c>
      <c r="D1964" s="422">
        <f t="shared" si="454"/>
        <v>0</v>
      </c>
      <c r="E1964" s="422">
        <f t="shared" si="455"/>
        <v>0</v>
      </c>
      <c r="F1964" s="422">
        <f t="shared" si="456"/>
        <v>0</v>
      </c>
      <c r="G1964" s="422">
        <f t="shared" si="457"/>
        <v>0</v>
      </c>
      <c r="H1964" s="22">
        <f t="shared" si="458"/>
        <v>0</v>
      </c>
      <c r="I1964" s="116">
        <v>0</v>
      </c>
      <c r="J1964" s="116">
        <v>0</v>
      </c>
      <c r="K1964" s="116">
        <v>0</v>
      </c>
      <c r="L1964" s="116">
        <v>0</v>
      </c>
      <c r="M1964" s="22">
        <f t="shared" si="459"/>
        <v>0</v>
      </c>
      <c r="N1964" s="116">
        <v>0</v>
      </c>
      <c r="O1964" s="116">
        <v>0</v>
      </c>
      <c r="P1964" s="116">
        <v>0</v>
      </c>
      <c r="Q1964" s="116">
        <v>0</v>
      </c>
      <c r="R1964" s="22">
        <f t="shared" si="460"/>
        <v>0</v>
      </c>
      <c r="S1964" s="116">
        <v>0</v>
      </c>
      <c r="T1964" s="116">
        <v>0</v>
      </c>
      <c r="U1964" s="116">
        <v>0</v>
      </c>
      <c r="V1964" s="116">
        <v>0</v>
      </c>
      <c r="W1964" s="22">
        <f t="shared" si="461"/>
        <v>0</v>
      </c>
      <c r="X1964" s="22">
        <f t="shared" si="462"/>
        <v>0</v>
      </c>
      <c r="Y1964" s="22">
        <f ca="1">OFFSET('Cost Study'!$B$7,'Operations Support'!$C1964,'Operations Support'!$B1964)*$H1964</f>
        <v>0</v>
      </c>
      <c r="Z1964" s="23">
        <f ca="1">Y1964*'Cost Study'!$B$31</f>
        <v>0</v>
      </c>
      <c r="AA1964" s="23">
        <f ca="1">IF(A1964=10298,1.51,1)*IF($B1964&lt;3,$D1964*'Cost Study'!$B$32*OFFSET('Cost Study'!$B$7,'Operations Support'!$C1964,'Operations Support'!$B1964),0)</f>
        <v>0</v>
      </c>
      <c r="AB1964" s="24">
        <f ca="1">AA1964*'Cost Study'!$B$31</f>
        <v>0</v>
      </c>
      <c r="AC1964" s="23">
        <f ca="1">Y1964*'Cost Study'!$B$31</f>
        <v>0</v>
      </c>
      <c r="AD1964" s="24">
        <f ca="1">AA1964*'Cost Study'!$B$31</f>
        <v>0</v>
      </c>
      <c r="AE1964" s="377">
        <f t="shared" ca="1" si="463"/>
        <v>0</v>
      </c>
      <c r="AF1964" s="377">
        <f t="shared" ca="1" si="464"/>
        <v>0</v>
      </c>
      <c r="AH1964" s="688">
        <f>IFERROR($H1964/SUMIF($A:$A,$A1964,$H:$H)*SUMIF(Summary!$A$110:$A$186,$A1964,Summary!$P$110:$P$186),0)</f>
        <v>0</v>
      </c>
      <c r="AI1964" s="689">
        <f t="shared" ca="1" si="450"/>
        <v>0</v>
      </c>
      <c r="AJ1964" s="688">
        <f>IFERROR(H1964/SUMIF(A:A,A1964,H:H)*SUMIF(Summary!$A$110:$A$186,'Operations Support'!A1964,Summary!$Q$110:$Q$186),0)</f>
        <v>0</v>
      </c>
      <c r="AK1964" s="688">
        <f t="shared" ca="1" si="451"/>
        <v>0</v>
      </c>
      <c r="AM1964" s="688">
        <f>IFERROR($H1964/SUMIF($A:$A,$A1964,$H:$H)*SUMIF(Summary!$A$230:$A$266,$A1964,Summary!$P$230:$P$266),0)</f>
        <v>0</v>
      </c>
      <c r="AN1964" s="688">
        <f>IFERROR($H1964/SUMIF($A:$A,$A1964,$H:$H)*(SUMIF(Summary!$A$230:$A$266,$A1964,Summary!$L$230:$L$266)+SUMIF(Summary!$A$281:$A$317,$A1964,Summary!$L$281:$L$317))-AM1964,0)</f>
        <v>0</v>
      </c>
      <c r="AO1964" s="688">
        <f>IFERROR($H1964/SUMIF($A:$A,$A1964,$H:$H)*SUMIF(Summary!$A$230:$A$266,$A1964,Summary!$Q$230:$Q$266),0)</f>
        <v>0</v>
      </c>
      <c r="AP1964" s="688">
        <f>IFERROR($H1964/SUMIF($A:$A,$A1964,$H:$H)*(SUMIF(Summary!$A$230:$A$266,$A1964,Summary!$L$230:$L$266)+SUMIF(Summary!$A$281:$A$317,$A1964,Summary!$L$281:$L$317))-AO1964,0)</f>
        <v>0</v>
      </c>
      <c r="AQ1964" s="306"/>
      <c r="AR1964" s="688">
        <f t="shared" ca="1" si="452"/>
        <v>0</v>
      </c>
      <c r="AS1964" s="688">
        <f t="shared" ca="1" si="453"/>
        <v>0</v>
      </c>
    </row>
    <row r="1965" spans="1:45" x14ac:dyDescent="0.2">
      <c r="A1965" s="423">
        <v>3652</v>
      </c>
      <c r="B1965" s="424">
        <v>4</v>
      </c>
      <c r="C1965" s="425" t="s">
        <v>307</v>
      </c>
      <c r="D1965" s="422">
        <f t="shared" si="454"/>
        <v>0</v>
      </c>
      <c r="E1965" s="422">
        <f t="shared" si="455"/>
        <v>0</v>
      </c>
      <c r="F1965" s="422">
        <f t="shared" si="456"/>
        <v>0</v>
      </c>
      <c r="G1965" s="422">
        <f t="shared" si="457"/>
        <v>0</v>
      </c>
      <c r="H1965" s="22">
        <f t="shared" si="458"/>
        <v>0</v>
      </c>
      <c r="I1965" s="116">
        <v>0</v>
      </c>
      <c r="J1965" s="116">
        <v>0</v>
      </c>
      <c r="K1965" s="116">
        <v>0</v>
      </c>
      <c r="L1965" s="116">
        <v>0</v>
      </c>
      <c r="M1965" s="22">
        <f t="shared" si="459"/>
        <v>0</v>
      </c>
      <c r="N1965" s="116">
        <v>0</v>
      </c>
      <c r="O1965" s="116">
        <v>0</v>
      </c>
      <c r="P1965" s="116">
        <v>0</v>
      </c>
      <c r="Q1965" s="116">
        <v>0</v>
      </c>
      <c r="R1965" s="22">
        <f t="shared" si="460"/>
        <v>0</v>
      </c>
      <c r="S1965" s="116">
        <v>0</v>
      </c>
      <c r="T1965" s="116">
        <v>0</v>
      </c>
      <c r="U1965" s="116">
        <v>0</v>
      </c>
      <c r="V1965" s="116">
        <v>0</v>
      </c>
      <c r="W1965" s="22">
        <f t="shared" si="461"/>
        <v>0</v>
      </c>
      <c r="X1965" s="22">
        <f t="shared" si="462"/>
        <v>0</v>
      </c>
      <c r="Y1965" s="22">
        <f ca="1">OFFSET('Cost Study'!$B$7,'Operations Support'!$C1965,'Operations Support'!$B1965)*$H1965</f>
        <v>0</v>
      </c>
      <c r="Z1965" s="23">
        <f ca="1">Y1965*'Cost Study'!$B$31</f>
        <v>0</v>
      </c>
      <c r="AA1965" s="23">
        <f ca="1">IF(A1965=10298,1.51,1)*IF($B1965&lt;3,$D1965*'Cost Study'!$B$32*OFFSET('Cost Study'!$B$7,'Operations Support'!$C1965,'Operations Support'!$B1965),0)</f>
        <v>0</v>
      </c>
      <c r="AB1965" s="24">
        <f ca="1">AA1965*'Cost Study'!$B$31</f>
        <v>0</v>
      </c>
      <c r="AC1965" s="23">
        <f ca="1">Y1965*'Cost Study'!$B$31</f>
        <v>0</v>
      </c>
      <c r="AD1965" s="24">
        <f ca="1">AA1965*'Cost Study'!$B$31</f>
        <v>0</v>
      </c>
      <c r="AE1965" s="377">
        <f t="shared" ca="1" si="463"/>
        <v>0</v>
      </c>
      <c r="AF1965" s="377">
        <f t="shared" ca="1" si="464"/>
        <v>0</v>
      </c>
      <c r="AH1965" s="688">
        <f>IFERROR($H1965/SUMIF($A:$A,$A1965,$H:$H)*SUMIF(Summary!$A$110:$A$186,$A1965,Summary!$P$110:$P$186),0)</f>
        <v>0</v>
      </c>
      <c r="AI1965" s="689">
        <f t="shared" ca="1" si="450"/>
        <v>0</v>
      </c>
      <c r="AJ1965" s="688">
        <f>IFERROR(H1965/SUMIF(A:A,A1965,H:H)*SUMIF(Summary!$A$110:$A$186,'Operations Support'!A1965,Summary!$Q$110:$Q$186),0)</f>
        <v>0</v>
      </c>
      <c r="AK1965" s="688">
        <f t="shared" ca="1" si="451"/>
        <v>0</v>
      </c>
      <c r="AM1965" s="688">
        <f>IFERROR($H1965/SUMIF($A:$A,$A1965,$H:$H)*SUMIF(Summary!$A$230:$A$266,$A1965,Summary!$P$230:$P$266),0)</f>
        <v>0</v>
      </c>
      <c r="AN1965" s="688">
        <f>IFERROR($H1965/SUMIF($A:$A,$A1965,$H:$H)*(SUMIF(Summary!$A$230:$A$266,$A1965,Summary!$L$230:$L$266)+SUMIF(Summary!$A$281:$A$317,$A1965,Summary!$L$281:$L$317))-AM1965,0)</f>
        <v>0</v>
      </c>
      <c r="AO1965" s="688">
        <f>IFERROR($H1965/SUMIF($A:$A,$A1965,$H:$H)*SUMIF(Summary!$A$230:$A$266,$A1965,Summary!$Q$230:$Q$266),0)</f>
        <v>0</v>
      </c>
      <c r="AP1965" s="688">
        <f>IFERROR($H1965/SUMIF($A:$A,$A1965,$H:$H)*(SUMIF(Summary!$A$230:$A$266,$A1965,Summary!$L$230:$L$266)+SUMIF(Summary!$A$281:$A$317,$A1965,Summary!$L$281:$L$317))-AO1965,0)</f>
        <v>0</v>
      </c>
      <c r="AQ1965" s="306"/>
      <c r="AR1965" s="688">
        <f t="shared" ca="1" si="452"/>
        <v>0</v>
      </c>
      <c r="AS1965" s="688">
        <f t="shared" ca="1" si="453"/>
        <v>0</v>
      </c>
    </row>
    <row r="1966" spans="1:45" x14ac:dyDescent="0.2">
      <c r="A1966" s="423">
        <v>3652</v>
      </c>
      <c r="B1966" s="424">
        <v>4</v>
      </c>
      <c r="C1966" s="425" t="s">
        <v>308</v>
      </c>
      <c r="D1966" s="422">
        <f t="shared" si="454"/>
        <v>372</v>
      </c>
      <c r="E1966" s="422">
        <f t="shared" si="455"/>
        <v>0</v>
      </c>
      <c r="F1966" s="422">
        <f t="shared" si="456"/>
        <v>0</v>
      </c>
      <c r="G1966" s="422">
        <f t="shared" si="457"/>
        <v>0</v>
      </c>
      <c r="H1966" s="22">
        <f t="shared" si="458"/>
        <v>372</v>
      </c>
      <c r="I1966" s="116">
        <v>163</v>
      </c>
      <c r="J1966" s="116">
        <v>0</v>
      </c>
      <c r="K1966" s="116">
        <v>0</v>
      </c>
      <c r="L1966" s="116">
        <v>0</v>
      </c>
      <c r="M1966" s="22">
        <f t="shared" si="459"/>
        <v>163</v>
      </c>
      <c r="N1966" s="116">
        <v>184</v>
      </c>
      <c r="O1966" s="116">
        <v>0</v>
      </c>
      <c r="P1966" s="116">
        <v>0</v>
      </c>
      <c r="Q1966" s="116">
        <v>0</v>
      </c>
      <c r="R1966" s="22">
        <f t="shared" si="460"/>
        <v>184</v>
      </c>
      <c r="S1966" s="116">
        <v>25</v>
      </c>
      <c r="T1966" s="116">
        <v>0</v>
      </c>
      <c r="U1966" s="116">
        <v>0</v>
      </c>
      <c r="V1966" s="116">
        <v>0</v>
      </c>
      <c r="W1966" s="22">
        <f t="shared" si="461"/>
        <v>25</v>
      </c>
      <c r="X1966" s="22">
        <f t="shared" si="462"/>
        <v>20.666666666666668</v>
      </c>
      <c r="Y1966" s="22">
        <f ca="1">OFFSET('Cost Study'!$B$7,'Operations Support'!$C1966,'Operations Support'!$B1966)*$H1966</f>
        <v>8868.48</v>
      </c>
      <c r="Z1966" s="23">
        <f ca="1">Y1966*'Cost Study'!$B$31</f>
        <v>495321.72347149131</v>
      </c>
      <c r="AA1966" s="23">
        <f ca="1">IF(A1966=10298,1.51,1)*IF($B1966&lt;3,$D1966*'Cost Study'!$B$32*OFFSET('Cost Study'!$B$7,'Operations Support'!$C1966,'Operations Support'!$B1966),0)</f>
        <v>0</v>
      </c>
      <c r="AB1966" s="24">
        <f ca="1">AA1966*'Cost Study'!$B$31</f>
        <v>0</v>
      </c>
      <c r="AC1966" s="23">
        <f ca="1">Y1966*'Cost Study'!$B$31</f>
        <v>495321.72347149131</v>
      </c>
      <c r="AD1966" s="24">
        <f ca="1">AA1966*'Cost Study'!$B$31</f>
        <v>0</v>
      </c>
      <c r="AE1966" s="377">
        <f t="shared" ca="1" si="463"/>
        <v>495321.72347149131</v>
      </c>
      <c r="AF1966" s="377">
        <f t="shared" ca="1" si="464"/>
        <v>495321.72347149131</v>
      </c>
      <c r="AH1966" s="688">
        <f>IFERROR($H1966/SUMIF($A:$A,$A1966,$H:$H)*SUMIF(Summary!$A$110:$A$186,$A1966,Summary!$P$110:$P$186),0)</f>
        <v>14121.574753109968</v>
      </c>
      <c r="AI1966" s="689">
        <f t="shared" ref="AI1966:AI2029" ca="1" si="465">Z1966+AB1966-AH1966</f>
        <v>481200.14871838136</v>
      </c>
      <c r="AJ1966" s="688">
        <f>IFERROR(H1966/SUMIF(A:A,A1966,H:H)*SUMIF(Summary!$A$110:$A$186,'Operations Support'!A1966,Summary!$Q$110:$Q$186),0)</f>
        <v>14211.304638479236</v>
      </c>
      <c r="AK1966" s="688">
        <f t="shared" ref="AK1966:AK2029" ca="1" si="466">AC1966+AD1966-AJ1966</f>
        <v>481110.41883301205</v>
      </c>
      <c r="AM1966" s="688">
        <f>IFERROR($H1966/SUMIF($A:$A,$A1966,$H:$H)*SUMIF(Summary!$A$230:$A$266,$A1966,Summary!$P$230:$P$266),0)</f>
        <v>2671.8216713610832</v>
      </c>
      <c r="AN1966" s="688">
        <f>IFERROR($H1966/SUMIF($A:$A,$A1966,$H:$H)*(SUMIF(Summary!$A$230:$A$266,$A1966,Summary!$L$230:$L$266)+SUMIF(Summary!$A$281:$A$317,$A1966,Summary!$L$281:$L$317))-AM1966,0)</f>
        <v>6687.660003972278</v>
      </c>
      <c r="AO1966" s="688">
        <f>IFERROR($H1966/SUMIF($A:$A,$A1966,$H:$H)*SUMIF(Summary!$A$230:$A$266,$A1966,Summary!$Q$230:$Q$266),0)</f>
        <v>2688.7986910270779</v>
      </c>
      <c r="AP1966" s="688">
        <f>IFERROR($H1966/SUMIF($A:$A,$A1966,$H:$H)*(SUMIF(Summary!$A$230:$A$266,$A1966,Summary!$L$230:$L$266)+SUMIF(Summary!$A$281:$A$317,$A1966,Summary!$L$281:$L$317))-AO1966,0)</f>
        <v>6670.6829843062842</v>
      </c>
      <c r="AQ1966" s="306"/>
      <c r="AR1966" s="688">
        <f t="shared" ref="AR1966:AR2029" ca="1" si="467">AI1966+AN1966</f>
        <v>487887.80872235366</v>
      </c>
      <c r="AS1966" s="688">
        <f t="shared" ref="AS1966:AS2029" ca="1" si="468">AK1966+AP1966</f>
        <v>487781.10181731835</v>
      </c>
    </row>
    <row r="1967" spans="1:45" x14ac:dyDescent="0.2">
      <c r="A1967" s="423">
        <v>3652</v>
      </c>
      <c r="B1967" s="424">
        <v>4</v>
      </c>
      <c r="C1967" s="425" t="s">
        <v>309</v>
      </c>
      <c r="D1967" s="422">
        <f t="shared" si="454"/>
        <v>0</v>
      </c>
      <c r="E1967" s="422">
        <f t="shared" si="455"/>
        <v>0</v>
      </c>
      <c r="F1967" s="422">
        <f t="shared" si="456"/>
        <v>0</v>
      </c>
      <c r="G1967" s="422">
        <f t="shared" si="457"/>
        <v>0</v>
      </c>
      <c r="H1967" s="22">
        <f t="shared" si="458"/>
        <v>0</v>
      </c>
      <c r="I1967" s="116">
        <v>0</v>
      </c>
      <c r="J1967" s="116">
        <v>0</v>
      </c>
      <c r="K1967" s="116">
        <v>0</v>
      </c>
      <c r="L1967" s="116">
        <v>0</v>
      </c>
      <c r="M1967" s="22">
        <f t="shared" si="459"/>
        <v>0</v>
      </c>
      <c r="N1967" s="116">
        <v>0</v>
      </c>
      <c r="O1967" s="116">
        <v>0</v>
      </c>
      <c r="P1967" s="116">
        <v>0</v>
      </c>
      <c r="Q1967" s="116">
        <v>0</v>
      </c>
      <c r="R1967" s="22">
        <f t="shared" si="460"/>
        <v>0</v>
      </c>
      <c r="S1967" s="116">
        <v>0</v>
      </c>
      <c r="T1967" s="116">
        <v>0</v>
      </c>
      <c r="U1967" s="116">
        <v>0</v>
      </c>
      <c r="V1967" s="116">
        <v>0</v>
      </c>
      <c r="W1967" s="22">
        <f t="shared" si="461"/>
        <v>0</v>
      </c>
      <c r="X1967" s="22">
        <f t="shared" si="462"/>
        <v>0</v>
      </c>
      <c r="Y1967" s="22">
        <f ca="1">OFFSET('Cost Study'!$B$7,'Operations Support'!$C1967,'Operations Support'!$B1967)*$H1967</f>
        <v>0</v>
      </c>
      <c r="Z1967" s="23">
        <f ca="1">Y1967*'Cost Study'!$B$31</f>
        <v>0</v>
      </c>
      <c r="AA1967" s="23">
        <f ca="1">IF(A1967=10298,1.51,1)*IF($B1967&lt;3,$D1967*'Cost Study'!$B$32*OFFSET('Cost Study'!$B$7,'Operations Support'!$C1967,'Operations Support'!$B1967),0)</f>
        <v>0</v>
      </c>
      <c r="AB1967" s="24">
        <f ca="1">AA1967*'Cost Study'!$B$31</f>
        <v>0</v>
      </c>
      <c r="AC1967" s="23">
        <f ca="1">Y1967*'Cost Study'!$B$31</f>
        <v>0</v>
      </c>
      <c r="AD1967" s="24">
        <f ca="1">AA1967*'Cost Study'!$B$31</f>
        <v>0</v>
      </c>
      <c r="AE1967" s="377">
        <f t="shared" ca="1" si="463"/>
        <v>0</v>
      </c>
      <c r="AF1967" s="377">
        <f t="shared" ca="1" si="464"/>
        <v>0</v>
      </c>
      <c r="AH1967" s="688">
        <f>IFERROR($H1967/SUMIF($A:$A,$A1967,$H:$H)*SUMIF(Summary!$A$110:$A$186,$A1967,Summary!$P$110:$P$186),0)</f>
        <v>0</v>
      </c>
      <c r="AI1967" s="689">
        <f t="shared" ca="1" si="465"/>
        <v>0</v>
      </c>
      <c r="AJ1967" s="688">
        <f>IFERROR(H1967/SUMIF(A:A,A1967,H:H)*SUMIF(Summary!$A$110:$A$186,'Operations Support'!A1967,Summary!$Q$110:$Q$186),0)</f>
        <v>0</v>
      </c>
      <c r="AK1967" s="688">
        <f t="shared" ca="1" si="466"/>
        <v>0</v>
      </c>
      <c r="AM1967" s="688">
        <f>IFERROR($H1967/SUMIF($A:$A,$A1967,$H:$H)*SUMIF(Summary!$A$230:$A$266,$A1967,Summary!$P$230:$P$266),0)</f>
        <v>0</v>
      </c>
      <c r="AN1967" s="688">
        <f>IFERROR($H1967/SUMIF($A:$A,$A1967,$H:$H)*(SUMIF(Summary!$A$230:$A$266,$A1967,Summary!$L$230:$L$266)+SUMIF(Summary!$A$281:$A$317,$A1967,Summary!$L$281:$L$317))-AM1967,0)</f>
        <v>0</v>
      </c>
      <c r="AO1967" s="688">
        <f>IFERROR($H1967/SUMIF($A:$A,$A1967,$H:$H)*SUMIF(Summary!$A$230:$A$266,$A1967,Summary!$Q$230:$Q$266),0)</f>
        <v>0</v>
      </c>
      <c r="AP1967" s="688">
        <f>IFERROR($H1967/SUMIF($A:$A,$A1967,$H:$H)*(SUMIF(Summary!$A$230:$A$266,$A1967,Summary!$L$230:$L$266)+SUMIF(Summary!$A$281:$A$317,$A1967,Summary!$L$281:$L$317))-AO1967,0)</f>
        <v>0</v>
      </c>
      <c r="AQ1967" s="306"/>
      <c r="AR1967" s="688">
        <f t="shared" ca="1" si="467"/>
        <v>0</v>
      </c>
      <c r="AS1967" s="688">
        <f t="shared" ca="1" si="468"/>
        <v>0</v>
      </c>
    </row>
    <row r="1968" spans="1:45" x14ac:dyDescent="0.2">
      <c r="A1968" s="423">
        <v>3652</v>
      </c>
      <c r="B1968" s="424">
        <v>4</v>
      </c>
      <c r="C1968" s="425" t="s">
        <v>310</v>
      </c>
      <c r="D1968" s="422">
        <f t="shared" si="454"/>
        <v>0</v>
      </c>
      <c r="E1968" s="422">
        <f t="shared" si="455"/>
        <v>0</v>
      </c>
      <c r="F1968" s="422">
        <f t="shared" si="456"/>
        <v>0</v>
      </c>
      <c r="G1968" s="422">
        <f t="shared" si="457"/>
        <v>0</v>
      </c>
      <c r="H1968" s="22">
        <f t="shared" si="458"/>
        <v>0</v>
      </c>
      <c r="I1968" s="116">
        <v>0</v>
      </c>
      <c r="J1968" s="116">
        <v>0</v>
      </c>
      <c r="K1968" s="116">
        <v>0</v>
      </c>
      <c r="L1968" s="116">
        <v>0</v>
      </c>
      <c r="M1968" s="22">
        <f t="shared" si="459"/>
        <v>0</v>
      </c>
      <c r="N1968" s="116">
        <v>0</v>
      </c>
      <c r="O1968" s="116">
        <v>0</v>
      </c>
      <c r="P1968" s="116">
        <v>0</v>
      </c>
      <c r="Q1968" s="116">
        <v>0</v>
      </c>
      <c r="R1968" s="22">
        <f t="shared" si="460"/>
        <v>0</v>
      </c>
      <c r="S1968" s="116">
        <v>0</v>
      </c>
      <c r="T1968" s="116">
        <v>0</v>
      </c>
      <c r="U1968" s="116">
        <v>0</v>
      </c>
      <c r="V1968" s="116">
        <v>0</v>
      </c>
      <c r="W1968" s="22">
        <f t="shared" si="461"/>
        <v>0</v>
      </c>
      <c r="X1968" s="22">
        <f t="shared" si="462"/>
        <v>0</v>
      </c>
      <c r="Y1968" s="22">
        <f ca="1">OFFSET('Cost Study'!$B$7,'Operations Support'!$C1968,'Operations Support'!$B1968)*$H1968</f>
        <v>0</v>
      </c>
      <c r="Z1968" s="23">
        <f ca="1">Y1968*'Cost Study'!$B$31</f>
        <v>0</v>
      </c>
      <c r="AA1968" s="23">
        <f ca="1">IF(A1968=10298,1.51,1)*IF($B1968&lt;3,$D1968*'Cost Study'!$B$32*OFFSET('Cost Study'!$B$7,'Operations Support'!$C1968,'Operations Support'!$B1968),0)</f>
        <v>0</v>
      </c>
      <c r="AB1968" s="24">
        <f ca="1">AA1968*'Cost Study'!$B$31</f>
        <v>0</v>
      </c>
      <c r="AC1968" s="23">
        <f ca="1">Y1968*'Cost Study'!$B$31</f>
        <v>0</v>
      </c>
      <c r="AD1968" s="24">
        <f ca="1">AA1968*'Cost Study'!$B$31</f>
        <v>0</v>
      </c>
      <c r="AE1968" s="377">
        <f t="shared" ca="1" si="463"/>
        <v>0</v>
      </c>
      <c r="AF1968" s="377">
        <f t="shared" ca="1" si="464"/>
        <v>0</v>
      </c>
      <c r="AH1968" s="688">
        <f>IFERROR($H1968/SUMIF($A:$A,$A1968,$H:$H)*SUMIF(Summary!$A$110:$A$186,$A1968,Summary!$P$110:$P$186),0)</f>
        <v>0</v>
      </c>
      <c r="AI1968" s="689">
        <f t="shared" ca="1" si="465"/>
        <v>0</v>
      </c>
      <c r="AJ1968" s="688">
        <f>IFERROR(H1968/SUMIF(A:A,A1968,H:H)*SUMIF(Summary!$A$110:$A$186,'Operations Support'!A1968,Summary!$Q$110:$Q$186),0)</f>
        <v>0</v>
      </c>
      <c r="AK1968" s="688">
        <f t="shared" ca="1" si="466"/>
        <v>0</v>
      </c>
      <c r="AM1968" s="688">
        <f>IFERROR($H1968/SUMIF($A:$A,$A1968,$H:$H)*SUMIF(Summary!$A$230:$A$266,$A1968,Summary!$P$230:$P$266),0)</f>
        <v>0</v>
      </c>
      <c r="AN1968" s="688">
        <f>IFERROR($H1968/SUMIF($A:$A,$A1968,$H:$H)*(SUMIF(Summary!$A$230:$A$266,$A1968,Summary!$L$230:$L$266)+SUMIF(Summary!$A$281:$A$317,$A1968,Summary!$L$281:$L$317))-AM1968,0)</f>
        <v>0</v>
      </c>
      <c r="AO1968" s="688">
        <f>IFERROR($H1968/SUMIF($A:$A,$A1968,$H:$H)*SUMIF(Summary!$A$230:$A$266,$A1968,Summary!$Q$230:$Q$266),0)</f>
        <v>0</v>
      </c>
      <c r="AP1968" s="688">
        <f>IFERROR($H1968/SUMIF($A:$A,$A1968,$H:$H)*(SUMIF(Summary!$A$230:$A$266,$A1968,Summary!$L$230:$L$266)+SUMIF(Summary!$A$281:$A$317,$A1968,Summary!$L$281:$L$317))-AO1968,0)</f>
        <v>0</v>
      </c>
      <c r="AQ1968" s="306"/>
      <c r="AR1968" s="688">
        <f t="shared" ca="1" si="467"/>
        <v>0</v>
      </c>
      <c r="AS1968" s="688">
        <f t="shared" ca="1" si="468"/>
        <v>0</v>
      </c>
    </row>
    <row r="1969" spans="1:45" x14ac:dyDescent="0.2">
      <c r="A1969" s="423">
        <v>3652</v>
      </c>
      <c r="B1969" s="424">
        <v>4</v>
      </c>
      <c r="C1969" s="425" t="s">
        <v>311</v>
      </c>
      <c r="D1969" s="422">
        <f t="shared" si="454"/>
        <v>0</v>
      </c>
      <c r="E1969" s="422">
        <f t="shared" si="455"/>
        <v>0</v>
      </c>
      <c r="F1969" s="422">
        <f t="shared" si="456"/>
        <v>0</v>
      </c>
      <c r="G1969" s="422">
        <f t="shared" si="457"/>
        <v>0</v>
      </c>
      <c r="H1969" s="22">
        <f t="shared" si="458"/>
        <v>0</v>
      </c>
      <c r="I1969" s="116">
        <v>0</v>
      </c>
      <c r="J1969" s="116">
        <v>0</v>
      </c>
      <c r="K1969" s="116">
        <v>0</v>
      </c>
      <c r="L1969" s="116">
        <v>0</v>
      </c>
      <c r="M1969" s="22">
        <f t="shared" si="459"/>
        <v>0</v>
      </c>
      <c r="N1969" s="116">
        <v>0</v>
      </c>
      <c r="O1969" s="116">
        <v>0</v>
      </c>
      <c r="P1969" s="116">
        <v>0</v>
      </c>
      <c r="Q1969" s="116">
        <v>0</v>
      </c>
      <c r="R1969" s="22">
        <f t="shared" si="460"/>
        <v>0</v>
      </c>
      <c r="S1969" s="116">
        <v>0</v>
      </c>
      <c r="T1969" s="116">
        <v>0</v>
      </c>
      <c r="U1969" s="116">
        <v>0</v>
      </c>
      <c r="V1969" s="116">
        <v>0</v>
      </c>
      <c r="W1969" s="22">
        <f t="shared" si="461"/>
        <v>0</v>
      </c>
      <c r="X1969" s="22">
        <f t="shared" si="462"/>
        <v>0</v>
      </c>
      <c r="Y1969" s="22">
        <f ca="1">OFFSET('Cost Study'!$B$7,'Operations Support'!$C1969,'Operations Support'!$B1969)*$H1969</f>
        <v>0</v>
      </c>
      <c r="Z1969" s="23">
        <f ca="1">Y1969*'Cost Study'!$B$31</f>
        <v>0</v>
      </c>
      <c r="AA1969" s="23">
        <f ca="1">IF(A1969=10298,1.51,1)*IF($B1969&lt;3,$D1969*'Cost Study'!$B$32*OFFSET('Cost Study'!$B$7,'Operations Support'!$C1969,'Operations Support'!$B1969),0)</f>
        <v>0</v>
      </c>
      <c r="AB1969" s="24">
        <f ca="1">AA1969*'Cost Study'!$B$31</f>
        <v>0</v>
      </c>
      <c r="AC1969" s="23">
        <f ca="1">Y1969*'Cost Study'!$B$31</f>
        <v>0</v>
      </c>
      <c r="AD1969" s="24">
        <f ca="1">AA1969*'Cost Study'!$B$31</f>
        <v>0</v>
      </c>
      <c r="AE1969" s="377">
        <f t="shared" ca="1" si="463"/>
        <v>0</v>
      </c>
      <c r="AF1969" s="377">
        <f t="shared" ca="1" si="464"/>
        <v>0</v>
      </c>
      <c r="AH1969" s="688">
        <f>IFERROR($H1969/SUMIF($A:$A,$A1969,$H:$H)*SUMIF(Summary!$A$110:$A$186,$A1969,Summary!$P$110:$P$186),0)</f>
        <v>0</v>
      </c>
      <c r="AI1969" s="689">
        <f t="shared" ca="1" si="465"/>
        <v>0</v>
      </c>
      <c r="AJ1969" s="688">
        <f>IFERROR(H1969/SUMIF(A:A,A1969,H:H)*SUMIF(Summary!$A$110:$A$186,'Operations Support'!A1969,Summary!$Q$110:$Q$186),0)</f>
        <v>0</v>
      </c>
      <c r="AK1969" s="688">
        <f t="shared" ca="1" si="466"/>
        <v>0</v>
      </c>
      <c r="AM1969" s="688">
        <f>IFERROR($H1969/SUMIF($A:$A,$A1969,$H:$H)*SUMIF(Summary!$A$230:$A$266,$A1969,Summary!$P$230:$P$266),0)</f>
        <v>0</v>
      </c>
      <c r="AN1969" s="688">
        <f>IFERROR($H1969/SUMIF($A:$A,$A1969,$H:$H)*(SUMIF(Summary!$A$230:$A$266,$A1969,Summary!$L$230:$L$266)+SUMIF(Summary!$A$281:$A$317,$A1969,Summary!$L$281:$L$317))-AM1969,0)</f>
        <v>0</v>
      </c>
      <c r="AO1969" s="688">
        <f>IFERROR($H1969/SUMIF($A:$A,$A1969,$H:$H)*SUMIF(Summary!$A$230:$A$266,$A1969,Summary!$Q$230:$Q$266),0)</f>
        <v>0</v>
      </c>
      <c r="AP1969" s="688">
        <f>IFERROR($H1969/SUMIF($A:$A,$A1969,$H:$H)*(SUMIF(Summary!$A$230:$A$266,$A1969,Summary!$L$230:$L$266)+SUMIF(Summary!$A$281:$A$317,$A1969,Summary!$L$281:$L$317))-AO1969,0)</f>
        <v>0</v>
      </c>
      <c r="AQ1969" s="306"/>
      <c r="AR1969" s="688">
        <f t="shared" ca="1" si="467"/>
        <v>0</v>
      </c>
      <c r="AS1969" s="688">
        <f t="shared" ca="1" si="468"/>
        <v>0</v>
      </c>
    </row>
    <row r="1970" spans="1:45" x14ac:dyDescent="0.2">
      <c r="A1970" s="423">
        <v>3652</v>
      </c>
      <c r="B1970" s="424">
        <v>4</v>
      </c>
      <c r="C1970" s="425" t="s">
        <v>312</v>
      </c>
      <c r="D1970" s="422">
        <f t="shared" si="454"/>
        <v>0</v>
      </c>
      <c r="E1970" s="422">
        <f t="shared" si="455"/>
        <v>0</v>
      </c>
      <c r="F1970" s="422">
        <f t="shared" si="456"/>
        <v>0</v>
      </c>
      <c r="G1970" s="422">
        <f t="shared" si="457"/>
        <v>0</v>
      </c>
      <c r="H1970" s="22">
        <f t="shared" si="458"/>
        <v>0</v>
      </c>
      <c r="I1970" s="116">
        <v>0</v>
      </c>
      <c r="J1970" s="116">
        <v>0</v>
      </c>
      <c r="K1970" s="116">
        <v>0</v>
      </c>
      <c r="L1970" s="116">
        <v>0</v>
      </c>
      <c r="M1970" s="22">
        <f t="shared" si="459"/>
        <v>0</v>
      </c>
      <c r="N1970" s="116">
        <v>0</v>
      </c>
      <c r="O1970" s="116">
        <v>0</v>
      </c>
      <c r="P1970" s="116">
        <v>0</v>
      </c>
      <c r="Q1970" s="116">
        <v>0</v>
      </c>
      <c r="R1970" s="22">
        <f t="shared" si="460"/>
        <v>0</v>
      </c>
      <c r="S1970" s="116">
        <v>0</v>
      </c>
      <c r="T1970" s="116">
        <v>0</v>
      </c>
      <c r="U1970" s="116">
        <v>0</v>
      </c>
      <c r="V1970" s="116">
        <v>0</v>
      </c>
      <c r="W1970" s="22">
        <f t="shared" si="461"/>
        <v>0</v>
      </c>
      <c r="X1970" s="22">
        <f t="shared" si="462"/>
        <v>0</v>
      </c>
      <c r="Y1970" s="22">
        <f ca="1">OFFSET('Cost Study'!$B$7,'Operations Support'!$C1970,'Operations Support'!$B1970)*$H1970</f>
        <v>0</v>
      </c>
      <c r="Z1970" s="23">
        <f ca="1">Y1970*'Cost Study'!$B$31</f>
        <v>0</v>
      </c>
      <c r="AA1970" s="23">
        <f ca="1">IF(A1970=10298,1.51,1)*IF($B1970&lt;3,$D1970*'Cost Study'!$B$32*OFFSET('Cost Study'!$B$7,'Operations Support'!$C1970,'Operations Support'!$B1970),0)</f>
        <v>0</v>
      </c>
      <c r="AB1970" s="24">
        <f ca="1">AA1970*'Cost Study'!$B$31</f>
        <v>0</v>
      </c>
      <c r="AC1970" s="23">
        <f ca="1">Y1970*'Cost Study'!$B$31</f>
        <v>0</v>
      </c>
      <c r="AD1970" s="24">
        <f ca="1">AA1970*'Cost Study'!$B$31</f>
        <v>0</v>
      </c>
      <c r="AE1970" s="377">
        <f t="shared" ca="1" si="463"/>
        <v>0</v>
      </c>
      <c r="AF1970" s="377">
        <f t="shared" ca="1" si="464"/>
        <v>0</v>
      </c>
      <c r="AH1970" s="688">
        <f>IFERROR($H1970/SUMIF($A:$A,$A1970,$H:$H)*SUMIF(Summary!$A$110:$A$186,$A1970,Summary!$P$110:$P$186),0)</f>
        <v>0</v>
      </c>
      <c r="AI1970" s="689">
        <f t="shared" ca="1" si="465"/>
        <v>0</v>
      </c>
      <c r="AJ1970" s="688">
        <f>IFERROR(H1970/SUMIF(A:A,A1970,H:H)*SUMIF(Summary!$A$110:$A$186,'Operations Support'!A1970,Summary!$Q$110:$Q$186),0)</f>
        <v>0</v>
      </c>
      <c r="AK1970" s="688">
        <f t="shared" ca="1" si="466"/>
        <v>0</v>
      </c>
      <c r="AM1970" s="688">
        <f>IFERROR($H1970/SUMIF($A:$A,$A1970,$H:$H)*SUMIF(Summary!$A$230:$A$266,$A1970,Summary!$P$230:$P$266),0)</f>
        <v>0</v>
      </c>
      <c r="AN1970" s="688">
        <f>IFERROR($H1970/SUMIF($A:$A,$A1970,$H:$H)*(SUMIF(Summary!$A$230:$A$266,$A1970,Summary!$L$230:$L$266)+SUMIF(Summary!$A$281:$A$317,$A1970,Summary!$L$281:$L$317))-AM1970,0)</f>
        <v>0</v>
      </c>
      <c r="AO1970" s="688">
        <f>IFERROR($H1970/SUMIF($A:$A,$A1970,$H:$H)*SUMIF(Summary!$A$230:$A$266,$A1970,Summary!$Q$230:$Q$266),0)</f>
        <v>0</v>
      </c>
      <c r="AP1970" s="688">
        <f>IFERROR($H1970/SUMIF($A:$A,$A1970,$H:$H)*(SUMIF(Summary!$A$230:$A$266,$A1970,Summary!$L$230:$L$266)+SUMIF(Summary!$A$281:$A$317,$A1970,Summary!$L$281:$L$317))-AO1970,0)</f>
        <v>0</v>
      </c>
      <c r="AQ1970" s="306"/>
      <c r="AR1970" s="688">
        <f t="shared" ca="1" si="467"/>
        <v>0</v>
      </c>
      <c r="AS1970" s="688">
        <f t="shared" ca="1" si="468"/>
        <v>0</v>
      </c>
    </row>
    <row r="1971" spans="1:45" x14ac:dyDescent="0.2">
      <c r="A1971" s="423">
        <v>3652</v>
      </c>
      <c r="B1971" s="424">
        <v>4</v>
      </c>
      <c r="C1971" s="425" t="s">
        <v>313</v>
      </c>
      <c r="D1971" s="422">
        <f t="shared" si="454"/>
        <v>418</v>
      </c>
      <c r="E1971" s="422">
        <f t="shared" si="455"/>
        <v>0</v>
      </c>
      <c r="F1971" s="422">
        <f t="shared" si="456"/>
        <v>4</v>
      </c>
      <c r="G1971" s="422">
        <f t="shared" si="457"/>
        <v>21</v>
      </c>
      <c r="H1971" s="22">
        <f t="shared" si="458"/>
        <v>401</v>
      </c>
      <c r="I1971" s="116">
        <v>204</v>
      </c>
      <c r="J1971" s="116">
        <v>0</v>
      </c>
      <c r="K1971" s="116">
        <v>0</v>
      </c>
      <c r="L1971" s="116">
        <v>9</v>
      </c>
      <c r="M1971" s="22">
        <f t="shared" si="459"/>
        <v>195</v>
      </c>
      <c r="N1971" s="116">
        <v>210</v>
      </c>
      <c r="O1971" s="116">
        <v>0</v>
      </c>
      <c r="P1971" s="116">
        <v>3</v>
      </c>
      <c r="Q1971" s="116">
        <v>12</v>
      </c>
      <c r="R1971" s="22">
        <f t="shared" si="460"/>
        <v>201</v>
      </c>
      <c r="S1971" s="116">
        <v>4</v>
      </c>
      <c r="T1971" s="116">
        <v>0</v>
      </c>
      <c r="U1971" s="116">
        <v>1</v>
      </c>
      <c r="V1971" s="116">
        <v>0</v>
      </c>
      <c r="W1971" s="22">
        <f t="shared" si="461"/>
        <v>5</v>
      </c>
      <c r="X1971" s="22">
        <f t="shared" si="462"/>
        <v>22.277777777777779</v>
      </c>
      <c r="Y1971" s="22">
        <f ca="1">OFFSET('Cost Study'!$B$7,'Operations Support'!$C1971,'Operations Support'!$B1971)*$H1971</f>
        <v>4523.28</v>
      </c>
      <c r="Z1971" s="23">
        <f ca="1">Y1971*'Cost Study'!$B$31</f>
        <v>252633.91757596872</v>
      </c>
      <c r="AA1971" s="23">
        <f ca="1">IF(A1971=10298,1.51,1)*IF($B1971&lt;3,$D1971*'Cost Study'!$B$32*OFFSET('Cost Study'!$B$7,'Operations Support'!$C1971,'Operations Support'!$B1971),0)</f>
        <v>0</v>
      </c>
      <c r="AB1971" s="24">
        <f ca="1">AA1971*'Cost Study'!$B$31</f>
        <v>0</v>
      </c>
      <c r="AC1971" s="23">
        <f ca="1">Y1971*'Cost Study'!$B$31</f>
        <v>252633.91757596872</v>
      </c>
      <c r="AD1971" s="24">
        <f ca="1">AA1971*'Cost Study'!$B$31</f>
        <v>0</v>
      </c>
      <c r="AE1971" s="377">
        <f t="shared" ca="1" si="463"/>
        <v>252633.91757596872</v>
      </c>
      <c r="AF1971" s="377">
        <f t="shared" ca="1" si="464"/>
        <v>252633.91757596872</v>
      </c>
      <c r="AH1971" s="688">
        <f>IFERROR($H1971/SUMIF($A:$A,$A1971,$H:$H)*SUMIF(Summary!$A$110:$A$186,$A1971,Summary!$P$110:$P$186),0)</f>
        <v>15222.450204293273</v>
      </c>
      <c r="AI1971" s="689">
        <f t="shared" ca="1" si="465"/>
        <v>237411.46737167545</v>
      </c>
      <c r="AJ1971" s="688">
        <f>IFERROR(H1971/SUMIF(A:A,A1971,H:H)*SUMIF(Summary!$A$110:$A$186,'Operations Support'!A1971,Summary!$Q$110:$Q$186),0)</f>
        <v>15319.175161371435</v>
      </c>
      <c r="AK1971" s="688">
        <f t="shared" ca="1" si="466"/>
        <v>237314.74241459728</v>
      </c>
      <c r="AM1971" s="688">
        <f>IFERROR($H1971/SUMIF($A:$A,$A1971,$H:$H)*SUMIF(Summary!$A$230:$A$266,$A1971,Summary!$P$230:$P$266),0)</f>
        <v>2880.1088446661142</v>
      </c>
      <c r="AN1971" s="688">
        <f>IFERROR($H1971/SUMIF($A:$A,$A1971,$H:$H)*(SUMIF(Summary!$A$230:$A$266,$A1971,Summary!$L$230:$L$266)+SUMIF(Summary!$A$281:$A$317,$A1971,Summary!$L$281:$L$317))-AM1971,0)</f>
        <v>7209.0098429916234</v>
      </c>
      <c r="AO1971" s="688">
        <f>IFERROR($H1971/SUMIF($A:$A,$A1971,$H:$H)*SUMIF(Summary!$A$230:$A$266,$A1971,Summary!$Q$230:$Q$266),0)</f>
        <v>2898.4093416716623</v>
      </c>
      <c r="AP1971" s="688">
        <f>IFERROR($H1971/SUMIF($A:$A,$A1971,$H:$H)*(SUMIF(Summary!$A$230:$A$266,$A1971,Summary!$L$230:$L$266)+SUMIF(Summary!$A$281:$A$317,$A1971,Summary!$L$281:$L$317))-AO1971,0)</f>
        <v>7190.7093459860753</v>
      </c>
      <c r="AQ1971" s="306"/>
      <c r="AR1971" s="688">
        <f t="shared" ca="1" si="467"/>
        <v>244620.47721466707</v>
      </c>
      <c r="AS1971" s="688">
        <f t="shared" ca="1" si="468"/>
        <v>244505.45176058335</v>
      </c>
    </row>
    <row r="1972" spans="1:45" x14ac:dyDescent="0.2">
      <c r="A1972" s="423">
        <v>3652</v>
      </c>
      <c r="B1972" s="424">
        <v>4</v>
      </c>
      <c r="C1972" s="425" t="s">
        <v>314</v>
      </c>
      <c r="D1972" s="422">
        <f t="shared" si="454"/>
        <v>650</v>
      </c>
      <c r="E1972" s="422">
        <f t="shared" si="455"/>
        <v>0</v>
      </c>
      <c r="F1972" s="422">
        <f t="shared" si="456"/>
        <v>3</v>
      </c>
      <c r="G1972" s="422">
        <f t="shared" si="457"/>
        <v>0</v>
      </c>
      <c r="H1972" s="22">
        <f t="shared" si="458"/>
        <v>653</v>
      </c>
      <c r="I1972" s="116">
        <v>334</v>
      </c>
      <c r="J1972" s="116">
        <v>0</v>
      </c>
      <c r="K1972" s="116">
        <v>0</v>
      </c>
      <c r="L1972" s="116">
        <v>0</v>
      </c>
      <c r="M1972" s="22">
        <f t="shared" si="459"/>
        <v>334</v>
      </c>
      <c r="N1972" s="116">
        <v>300</v>
      </c>
      <c r="O1972" s="116">
        <v>0</v>
      </c>
      <c r="P1972" s="116">
        <v>0</v>
      </c>
      <c r="Q1972" s="116">
        <v>0</v>
      </c>
      <c r="R1972" s="22">
        <f t="shared" si="460"/>
        <v>300</v>
      </c>
      <c r="S1972" s="116">
        <v>16</v>
      </c>
      <c r="T1972" s="116">
        <v>0</v>
      </c>
      <c r="U1972" s="116">
        <v>3</v>
      </c>
      <c r="V1972" s="116">
        <v>0</v>
      </c>
      <c r="W1972" s="22">
        <f t="shared" si="461"/>
        <v>19</v>
      </c>
      <c r="X1972" s="22">
        <f t="shared" si="462"/>
        <v>36.277777777777779</v>
      </c>
      <c r="Y1972" s="22">
        <f ca="1">OFFSET('Cost Study'!$B$7,'Operations Support'!$C1972,'Operations Support'!$B1972)*$H1972</f>
        <v>25604.13</v>
      </c>
      <c r="Z1972" s="23">
        <f ca="1">Y1972*'Cost Study'!$B$31</f>
        <v>1430040.0744646338</v>
      </c>
      <c r="AA1972" s="23">
        <f ca="1">IF(A1972=10298,1.51,1)*IF($B1972&lt;3,$D1972*'Cost Study'!$B$32*OFFSET('Cost Study'!$B$7,'Operations Support'!$C1972,'Operations Support'!$B1972),0)</f>
        <v>0</v>
      </c>
      <c r="AB1972" s="24">
        <f ca="1">AA1972*'Cost Study'!$B$31</f>
        <v>0</v>
      </c>
      <c r="AC1972" s="23">
        <f ca="1">Y1972*'Cost Study'!$B$31</f>
        <v>1430040.0744646338</v>
      </c>
      <c r="AD1972" s="24">
        <f ca="1">AA1972*'Cost Study'!$B$31</f>
        <v>0</v>
      </c>
      <c r="AE1972" s="377">
        <f t="shared" ca="1" si="463"/>
        <v>1430040.0744646338</v>
      </c>
      <c r="AF1972" s="377">
        <f t="shared" ca="1" si="464"/>
        <v>1430040.0744646338</v>
      </c>
      <c r="AH1972" s="688">
        <f>IFERROR($H1972/SUMIF($A:$A,$A1972,$H:$H)*SUMIF(Summary!$A$110:$A$186,$A1972,Summary!$P$110:$P$186),0)</f>
        <v>24788.678262851638</v>
      </c>
      <c r="AI1972" s="689">
        <f t="shared" ca="1" si="465"/>
        <v>1405251.3962017822</v>
      </c>
      <c r="AJ1972" s="688">
        <f>IFERROR(H1972/SUMIF(A:A,A1972,H:H)*SUMIF(Summary!$A$110:$A$186,'Operations Support'!A1972,Summary!$Q$110:$Q$186),0)</f>
        <v>24946.1879809864</v>
      </c>
      <c r="AK1972" s="688">
        <f t="shared" ca="1" si="466"/>
        <v>1405093.8864836474</v>
      </c>
      <c r="AM1972" s="688">
        <f>IFERROR($H1972/SUMIF($A:$A,$A1972,$H:$H)*SUMIF(Summary!$A$230:$A$266,$A1972,Summary!$P$230:$P$266),0)</f>
        <v>4690.0525575236225</v>
      </c>
      <c r="AN1972" s="688">
        <f>IFERROR($H1972/SUMIF($A:$A,$A1972,$H:$H)*(SUMIF(Summary!$A$230:$A$266,$A1972,Summary!$L$230:$L$266)+SUMIF(Summary!$A$281:$A$317,$A1972,Summary!$L$281:$L$317))-AM1972,0)</f>
        <v>11739.360168263165</v>
      </c>
      <c r="AO1972" s="688">
        <f>IFERROR($H1972/SUMIF($A:$A,$A1972,$H:$H)*SUMIF(Summary!$A$230:$A$266,$A1972,Summary!$Q$230:$Q$266),0)</f>
        <v>4719.8536162383925</v>
      </c>
      <c r="AP1972" s="688">
        <f>IFERROR($H1972/SUMIF($A:$A,$A1972,$H:$H)*(SUMIF(Summary!$A$230:$A$266,$A1972,Summary!$L$230:$L$266)+SUMIF(Summary!$A$281:$A$317,$A1972,Summary!$L$281:$L$317))-AO1972,0)</f>
        <v>11709.559109548394</v>
      </c>
      <c r="AQ1972" s="306"/>
      <c r="AR1972" s="688">
        <f t="shared" ca="1" si="467"/>
        <v>1416990.7563700452</v>
      </c>
      <c r="AS1972" s="688">
        <f t="shared" ca="1" si="468"/>
        <v>1416803.4455931957</v>
      </c>
    </row>
    <row r="1973" spans="1:45" x14ac:dyDescent="0.2">
      <c r="A1973" s="423">
        <v>3652</v>
      </c>
      <c r="B1973" s="424">
        <v>4</v>
      </c>
      <c r="C1973" s="425" t="s">
        <v>315</v>
      </c>
      <c r="D1973" s="422">
        <f t="shared" si="454"/>
        <v>977</v>
      </c>
      <c r="E1973" s="422">
        <f t="shared" si="455"/>
        <v>12</v>
      </c>
      <c r="F1973" s="422">
        <f t="shared" si="456"/>
        <v>3</v>
      </c>
      <c r="G1973" s="422">
        <f t="shared" si="457"/>
        <v>74</v>
      </c>
      <c r="H1973" s="22">
        <f t="shared" si="458"/>
        <v>918</v>
      </c>
      <c r="I1973" s="116">
        <v>439</v>
      </c>
      <c r="J1973" s="116">
        <v>12</v>
      </c>
      <c r="K1973" s="116">
        <v>3</v>
      </c>
      <c r="L1973" s="116">
        <v>36</v>
      </c>
      <c r="M1973" s="22">
        <f t="shared" si="459"/>
        <v>418</v>
      </c>
      <c r="N1973" s="116">
        <v>471</v>
      </c>
      <c r="O1973" s="116">
        <v>0</v>
      </c>
      <c r="P1973" s="116">
        <v>0</v>
      </c>
      <c r="Q1973" s="116">
        <v>27</v>
      </c>
      <c r="R1973" s="22">
        <f t="shared" si="460"/>
        <v>444</v>
      </c>
      <c r="S1973" s="116">
        <v>67</v>
      </c>
      <c r="T1973" s="116">
        <v>0</v>
      </c>
      <c r="U1973" s="116">
        <v>0</v>
      </c>
      <c r="V1973" s="116">
        <v>11</v>
      </c>
      <c r="W1973" s="22">
        <f t="shared" si="461"/>
        <v>56</v>
      </c>
      <c r="X1973" s="22">
        <f t="shared" si="462"/>
        <v>51</v>
      </c>
      <c r="Y1973" s="22">
        <f ca="1">OFFSET('Cost Study'!$B$7,'Operations Support'!$C1973,'Operations Support'!$B1973)*$H1973</f>
        <v>25915.14</v>
      </c>
      <c r="Z1973" s="23">
        <f ca="1">Y1973*'Cost Study'!$B$31</f>
        <v>1447410.5831895638</v>
      </c>
      <c r="AA1973" s="23">
        <f ca="1">IF(A1973=10298,1.51,1)*IF($B1973&lt;3,$D1973*'Cost Study'!$B$32*OFFSET('Cost Study'!$B$7,'Operations Support'!$C1973,'Operations Support'!$B1973),0)</f>
        <v>0</v>
      </c>
      <c r="AB1973" s="24">
        <f ca="1">AA1973*'Cost Study'!$B$31</f>
        <v>0</v>
      </c>
      <c r="AC1973" s="23">
        <f ca="1">Y1973*'Cost Study'!$B$31</f>
        <v>1447410.5831895638</v>
      </c>
      <c r="AD1973" s="24">
        <f ca="1">AA1973*'Cost Study'!$B$31</f>
        <v>0</v>
      </c>
      <c r="AE1973" s="377">
        <f t="shared" ca="1" si="463"/>
        <v>1447410.5831895638</v>
      </c>
      <c r="AF1973" s="377">
        <f t="shared" ca="1" si="464"/>
        <v>1447410.5831895638</v>
      </c>
      <c r="AH1973" s="688">
        <f>IFERROR($H1973/SUMIF($A:$A,$A1973,$H:$H)*SUMIF(Summary!$A$110:$A$186,$A1973,Summary!$P$110:$P$186),0)</f>
        <v>34848.402213319765</v>
      </c>
      <c r="AI1973" s="689">
        <f t="shared" ca="1" si="465"/>
        <v>1412562.1809762442</v>
      </c>
      <c r="AJ1973" s="688">
        <f>IFERROR(H1973/SUMIF(A:A,A1973,H:H)*SUMIF(Summary!$A$110:$A$186,'Operations Support'!A1973,Summary!$Q$110:$Q$186),0)</f>
        <v>35069.832414311662</v>
      </c>
      <c r="AK1973" s="688">
        <f t="shared" ca="1" si="466"/>
        <v>1412340.7507752522</v>
      </c>
      <c r="AM1973" s="688">
        <f>IFERROR($H1973/SUMIF($A:$A,$A1973,$H:$H)*SUMIF(Summary!$A$230:$A$266,$A1973,Summary!$P$230:$P$266),0)</f>
        <v>6593.3663825523518</v>
      </c>
      <c r="AN1973" s="688">
        <f>IFERROR($H1973/SUMIF($A:$A,$A1973,$H:$H)*(SUMIF(Summary!$A$230:$A$266,$A1973,Summary!$L$230:$L$266)+SUMIF(Summary!$A$281:$A$317,$A1973,Summary!$L$281:$L$317))-AM1973,0)</f>
        <v>16503.419042060625</v>
      </c>
      <c r="AO1973" s="688">
        <f>IFERROR($H1973/SUMIF($A:$A,$A1973,$H:$H)*SUMIF(Summary!$A$230:$A$266,$A1973,Summary!$Q$230:$Q$266),0)</f>
        <v>6635.2612859216606</v>
      </c>
      <c r="AP1973" s="688">
        <f>IFERROR($H1973/SUMIF($A:$A,$A1973,$H:$H)*(SUMIF(Summary!$A$230:$A$266,$A1973,Summary!$L$230:$L$266)+SUMIF(Summary!$A$281:$A$317,$A1973,Summary!$L$281:$L$317))-AO1973,0)</f>
        <v>16461.524138691315</v>
      </c>
      <c r="AQ1973" s="306"/>
      <c r="AR1973" s="688">
        <f t="shared" ca="1" si="467"/>
        <v>1429065.6000183048</v>
      </c>
      <c r="AS1973" s="688">
        <f t="shared" ca="1" si="468"/>
        <v>1428802.2749139436</v>
      </c>
    </row>
    <row r="1974" spans="1:45" x14ac:dyDescent="0.2">
      <c r="A1974" s="423">
        <v>3652</v>
      </c>
      <c r="B1974" s="424">
        <v>4</v>
      </c>
      <c r="C1974" s="425" t="s">
        <v>316</v>
      </c>
      <c r="D1974" s="422">
        <f t="shared" si="454"/>
        <v>0</v>
      </c>
      <c r="E1974" s="422">
        <f t="shared" si="455"/>
        <v>0</v>
      </c>
      <c r="F1974" s="422">
        <f t="shared" si="456"/>
        <v>0</v>
      </c>
      <c r="G1974" s="422">
        <f t="shared" si="457"/>
        <v>0</v>
      </c>
      <c r="H1974" s="22">
        <f t="shared" si="458"/>
        <v>0</v>
      </c>
      <c r="I1974" s="116">
        <v>0</v>
      </c>
      <c r="J1974" s="116">
        <v>0</v>
      </c>
      <c r="K1974" s="116">
        <v>0</v>
      </c>
      <c r="L1974" s="116">
        <v>0</v>
      </c>
      <c r="M1974" s="22">
        <f t="shared" si="459"/>
        <v>0</v>
      </c>
      <c r="N1974" s="116">
        <v>0</v>
      </c>
      <c r="O1974" s="116">
        <v>0</v>
      </c>
      <c r="P1974" s="116">
        <v>0</v>
      </c>
      <c r="Q1974" s="116">
        <v>0</v>
      </c>
      <c r="R1974" s="22">
        <f t="shared" si="460"/>
        <v>0</v>
      </c>
      <c r="S1974" s="116">
        <v>0</v>
      </c>
      <c r="T1974" s="116">
        <v>0</v>
      </c>
      <c r="U1974" s="116">
        <v>0</v>
      </c>
      <c r="V1974" s="116">
        <v>0</v>
      </c>
      <c r="W1974" s="22">
        <f t="shared" si="461"/>
        <v>0</v>
      </c>
      <c r="X1974" s="22">
        <f t="shared" si="462"/>
        <v>0</v>
      </c>
      <c r="Y1974" s="22">
        <f ca="1">OFFSET('Cost Study'!$B$7,'Operations Support'!$C1974,'Operations Support'!$B1974)*$H1974</f>
        <v>0</v>
      </c>
      <c r="Z1974" s="23">
        <f ca="1">Y1974*'Cost Study'!$B$31</f>
        <v>0</v>
      </c>
      <c r="AA1974" s="23">
        <f ca="1">IF(A1974=10298,1.51,1)*IF($B1974&lt;3,$D1974*'Cost Study'!$B$32*OFFSET('Cost Study'!$B$7,'Operations Support'!$C1974,'Operations Support'!$B1974),0)</f>
        <v>0</v>
      </c>
      <c r="AB1974" s="24">
        <f ca="1">AA1974*'Cost Study'!$B$31</f>
        <v>0</v>
      </c>
      <c r="AC1974" s="23">
        <f ca="1">Y1974*'Cost Study'!$B$31</f>
        <v>0</v>
      </c>
      <c r="AD1974" s="24">
        <f ca="1">AA1974*'Cost Study'!$B$31</f>
        <v>0</v>
      </c>
      <c r="AE1974" s="377">
        <f t="shared" ca="1" si="463"/>
        <v>0</v>
      </c>
      <c r="AF1974" s="377">
        <f t="shared" ca="1" si="464"/>
        <v>0</v>
      </c>
      <c r="AH1974" s="688">
        <f>IFERROR($H1974/SUMIF($A:$A,$A1974,$H:$H)*SUMIF(Summary!$A$110:$A$186,$A1974,Summary!$P$110:$P$186),0)</f>
        <v>0</v>
      </c>
      <c r="AI1974" s="689">
        <f t="shared" ca="1" si="465"/>
        <v>0</v>
      </c>
      <c r="AJ1974" s="688">
        <f>IFERROR(H1974/SUMIF(A:A,A1974,H:H)*SUMIF(Summary!$A$110:$A$186,'Operations Support'!A1974,Summary!$Q$110:$Q$186),0)</f>
        <v>0</v>
      </c>
      <c r="AK1974" s="688">
        <f t="shared" ca="1" si="466"/>
        <v>0</v>
      </c>
      <c r="AM1974" s="688">
        <f>IFERROR($H1974/SUMIF($A:$A,$A1974,$H:$H)*SUMIF(Summary!$A$230:$A$266,$A1974,Summary!$P$230:$P$266),0)</f>
        <v>0</v>
      </c>
      <c r="AN1974" s="688">
        <f>IFERROR($H1974/SUMIF($A:$A,$A1974,$H:$H)*(SUMIF(Summary!$A$230:$A$266,$A1974,Summary!$L$230:$L$266)+SUMIF(Summary!$A$281:$A$317,$A1974,Summary!$L$281:$L$317))-AM1974,0)</f>
        <v>0</v>
      </c>
      <c r="AO1974" s="688">
        <f>IFERROR($H1974/SUMIF($A:$A,$A1974,$H:$H)*SUMIF(Summary!$A$230:$A$266,$A1974,Summary!$Q$230:$Q$266),0)</f>
        <v>0</v>
      </c>
      <c r="AP1974" s="688">
        <f>IFERROR($H1974/SUMIF($A:$A,$A1974,$H:$H)*(SUMIF(Summary!$A$230:$A$266,$A1974,Summary!$L$230:$L$266)+SUMIF(Summary!$A$281:$A$317,$A1974,Summary!$L$281:$L$317))-AO1974,0)</f>
        <v>0</v>
      </c>
      <c r="AQ1974" s="306"/>
      <c r="AR1974" s="688">
        <f t="shared" ca="1" si="467"/>
        <v>0</v>
      </c>
      <c r="AS1974" s="688">
        <f t="shared" ca="1" si="468"/>
        <v>0</v>
      </c>
    </row>
    <row r="1975" spans="1:45" x14ac:dyDescent="0.2">
      <c r="A1975" s="423">
        <v>3652</v>
      </c>
      <c r="B1975" s="424">
        <v>4</v>
      </c>
      <c r="C1975" s="425" t="s">
        <v>317</v>
      </c>
      <c r="D1975" s="422">
        <f t="shared" si="454"/>
        <v>0</v>
      </c>
      <c r="E1975" s="422">
        <f t="shared" si="455"/>
        <v>0</v>
      </c>
      <c r="F1975" s="422">
        <f t="shared" si="456"/>
        <v>0</v>
      </c>
      <c r="G1975" s="422">
        <f t="shared" si="457"/>
        <v>0</v>
      </c>
      <c r="H1975" s="22">
        <f t="shared" si="458"/>
        <v>0</v>
      </c>
      <c r="I1975" s="116">
        <v>0</v>
      </c>
      <c r="J1975" s="116">
        <v>0</v>
      </c>
      <c r="K1975" s="116">
        <v>0</v>
      </c>
      <c r="L1975" s="116">
        <v>0</v>
      </c>
      <c r="M1975" s="22">
        <f t="shared" si="459"/>
        <v>0</v>
      </c>
      <c r="N1975" s="116">
        <v>0</v>
      </c>
      <c r="O1975" s="116">
        <v>0</v>
      </c>
      <c r="P1975" s="116">
        <v>0</v>
      </c>
      <c r="Q1975" s="116">
        <v>0</v>
      </c>
      <c r="R1975" s="22">
        <f t="shared" si="460"/>
        <v>0</v>
      </c>
      <c r="S1975" s="116">
        <v>0</v>
      </c>
      <c r="T1975" s="116">
        <v>0</v>
      </c>
      <c r="U1975" s="116">
        <v>0</v>
      </c>
      <c r="V1975" s="116">
        <v>0</v>
      </c>
      <c r="W1975" s="22">
        <f t="shared" si="461"/>
        <v>0</v>
      </c>
      <c r="X1975" s="22">
        <f t="shared" si="462"/>
        <v>0</v>
      </c>
      <c r="Y1975" s="22">
        <f ca="1">OFFSET('Cost Study'!$B$7,'Operations Support'!$C1975,'Operations Support'!$B1975)*$H1975</f>
        <v>0</v>
      </c>
      <c r="Z1975" s="23">
        <f ca="1">Y1975*'Cost Study'!$B$31</f>
        <v>0</v>
      </c>
      <c r="AA1975" s="23">
        <f ca="1">IF(A1975=10298,1.51,1)*IF($B1975&lt;3,$D1975*'Cost Study'!$B$32*OFFSET('Cost Study'!$B$7,'Operations Support'!$C1975,'Operations Support'!$B1975),0)</f>
        <v>0</v>
      </c>
      <c r="AB1975" s="24">
        <f ca="1">AA1975*'Cost Study'!$B$31</f>
        <v>0</v>
      </c>
      <c r="AC1975" s="23">
        <f ca="1">Y1975*'Cost Study'!$B$31</f>
        <v>0</v>
      </c>
      <c r="AD1975" s="24">
        <f ca="1">AA1975*'Cost Study'!$B$31</f>
        <v>0</v>
      </c>
      <c r="AE1975" s="377">
        <f t="shared" ca="1" si="463"/>
        <v>0</v>
      </c>
      <c r="AF1975" s="377">
        <f t="shared" ca="1" si="464"/>
        <v>0</v>
      </c>
      <c r="AH1975" s="688">
        <f>IFERROR($H1975/SUMIF($A:$A,$A1975,$H:$H)*SUMIF(Summary!$A$110:$A$186,$A1975,Summary!$P$110:$P$186),0)</f>
        <v>0</v>
      </c>
      <c r="AI1975" s="689">
        <f t="shared" ca="1" si="465"/>
        <v>0</v>
      </c>
      <c r="AJ1975" s="688">
        <f>IFERROR(H1975/SUMIF(A:A,A1975,H:H)*SUMIF(Summary!$A$110:$A$186,'Operations Support'!A1975,Summary!$Q$110:$Q$186),0)</f>
        <v>0</v>
      </c>
      <c r="AK1975" s="688">
        <f t="shared" ca="1" si="466"/>
        <v>0</v>
      </c>
      <c r="AM1975" s="688">
        <f>IFERROR($H1975/SUMIF($A:$A,$A1975,$H:$H)*SUMIF(Summary!$A$230:$A$266,$A1975,Summary!$P$230:$P$266),0)</f>
        <v>0</v>
      </c>
      <c r="AN1975" s="688">
        <f>IFERROR($H1975/SUMIF($A:$A,$A1975,$H:$H)*(SUMIF(Summary!$A$230:$A$266,$A1975,Summary!$L$230:$L$266)+SUMIF(Summary!$A$281:$A$317,$A1975,Summary!$L$281:$L$317))-AM1975,0)</f>
        <v>0</v>
      </c>
      <c r="AO1975" s="688">
        <f>IFERROR($H1975/SUMIF($A:$A,$A1975,$H:$H)*SUMIF(Summary!$A$230:$A$266,$A1975,Summary!$Q$230:$Q$266),0)</f>
        <v>0</v>
      </c>
      <c r="AP1975" s="688">
        <f>IFERROR($H1975/SUMIF($A:$A,$A1975,$H:$H)*(SUMIF(Summary!$A$230:$A$266,$A1975,Summary!$L$230:$L$266)+SUMIF(Summary!$A$281:$A$317,$A1975,Summary!$L$281:$L$317))-AO1975,0)</f>
        <v>0</v>
      </c>
      <c r="AQ1975" s="306"/>
      <c r="AR1975" s="688">
        <f t="shared" ca="1" si="467"/>
        <v>0</v>
      </c>
      <c r="AS1975" s="688">
        <f t="shared" ca="1" si="468"/>
        <v>0</v>
      </c>
    </row>
    <row r="1976" spans="1:45" x14ac:dyDescent="0.2">
      <c r="A1976" s="423">
        <v>3652</v>
      </c>
      <c r="B1976" s="424">
        <v>4</v>
      </c>
      <c r="C1976" s="425" t="s">
        <v>318</v>
      </c>
      <c r="D1976" s="422">
        <f t="shared" si="454"/>
        <v>30</v>
      </c>
      <c r="E1976" s="422">
        <f t="shared" si="455"/>
        <v>0</v>
      </c>
      <c r="F1976" s="422">
        <f t="shared" si="456"/>
        <v>3</v>
      </c>
      <c r="G1976" s="422">
        <f t="shared" si="457"/>
        <v>0</v>
      </c>
      <c r="H1976" s="22">
        <f t="shared" si="458"/>
        <v>33</v>
      </c>
      <c r="I1976" s="116">
        <v>0</v>
      </c>
      <c r="J1976" s="116">
        <v>0</v>
      </c>
      <c r="K1976" s="116">
        <v>0</v>
      </c>
      <c r="L1976" s="116">
        <v>0</v>
      </c>
      <c r="M1976" s="22">
        <f t="shared" si="459"/>
        <v>0</v>
      </c>
      <c r="N1976" s="116">
        <v>30</v>
      </c>
      <c r="O1976" s="116">
        <v>0</v>
      </c>
      <c r="P1976" s="116">
        <v>3</v>
      </c>
      <c r="Q1976" s="116">
        <v>0</v>
      </c>
      <c r="R1976" s="22">
        <f t="shared" si="460"/>
        <v>33</v>
      </c>
      <c r="S1976" s="116">
        <v>0</v>
      </c>
      <c r="T1976" s="116">
        <v>0</v>
      </c>
      <c r="U1976" s="116">
        <v>0</v>
      </c>
      <c r="V1976" s="116">
        <v>0</v>
      </c>
      <c r="W1976" s="22">
        <f t="shared" si="461"/>
        <v>0</v>
      </c>
      <c r="X1976" s="22">
        <f t="shared" si="462"/>
        <v>1.8333333333333333</v>
      </c>
      <c r="Y1976" s="22">
        <f ca="1">OFFSET('Cost Study'!$B$7,'Operations Support'!$C1976,'Operations Support'!$B1976)*$H1976</f>
        <v>381.15000000000003</v>
      </c>
      <c r="Z1976" s="23">
        <f ca="1">Y1976*'Cost Study'!$B$31</f>
        <v>21287.963089634181</v>
      </c>
      <c r="AA1976" s="23">
        <f ca="1">IF(A1976=10298,1.51,1)*IF($B1976&lt;3,$D1976*'Cost Study'!$B$32*OFFSET('Cost Study'!$B$7,'Operations Support'!$C1976,'Operations Support'!$B1976),0)</f>
        <v>0</v>
      </c>
      <c r="AB1976" s="24">
        <f ca="1">AA1976*'Cost Study'!$B$31</f>
        <v>0</v>
      </c>
      <c r="AC1976" s="23">
        <f ca="1">Y1976*'Cost Study'!$B$31</f>
        <v>21287.963089634181</v>
      </c>
      <c r="AD1976" s="24">
        <f ca="1">AA1976*'Cost Study'!$B$31</f>
        <v>0</v>
      </c>
      <c r="AE1976" s="377">
        <f t="shared" ca="1" si="463"/>
        <v>21287.963089634181</v>
      </c>
      <c r="AF1976" s="377">
        <f t="shared" ca="1" si="464"/>
        <v>21287.963089634181</v>
      </c>
      <c r="AH1976" s="688">
        <f>IFERROR($H1976/SUMIF($A:$A,$A1976,$H:$H)*SUMIF(Summary!$A$110:$A$186,$A1976,Summary!$P$110:$P$186),0)</f>
        <v>1252.7203410016907</v>
      </c>
      <c r="AI1976" s="689">
        <f t="shared" ca="1" si="465"/>
        <v>20035.242748632489</v>
      </c>
      <c r="AJ1976" s="688">
        <f>IFERROR(H1976/SUMIF(A:A,A1976,H:H)*SUMIF(Summary!$A$110:$A$186,'Operations Support'!A1976,Summary!$Q$110:$Q$186),0)</f>
        <v>1260.6802501876741</v>
      </c>
      <c r="AK1976" s="688">
        <f t="shared" ca="1" si="466"/>
        <v>20027.282839446507</v>
      </c>
      <c r="AM1976" s="688">
        <f>IFERROR($H1976/SUMIF($A:$A,$A1976,$H:$H)*SUMIF(Summary!$A$230:$A$266,$A1976,Summary!$P$230:$P$266),0)</f>
        <v>237.0164385884832</v>
      </c>
      <c r="AN1976" s="688">
        <f>IFERROR($H1976/SUMIF($A:$A,$A1976,$H:$H)*(SUMIF(Summary!$A$230:$A$266,$A1976,Summary!$L$230:$L$266)+SUMIF(Summary!$A$281:$A$317,$A1976,Summary!$L$281:$L$317))-AM1976,0)</f>
        <v>593.26016164270209</v>
      </c>
      <c r="AO1976" s="688">
        <f>IFERROR($H1976/SUMIF($A:$A,$A1976,$H:$H)*SUMIF(Summary!$A$230:$A$266,$A1976,Summary!$Q$230:$Q$266),0)</f>
        <v>238.52246452659563</v>
      </c>
      <c r="AP1976" s="688">
        <f>IFERROR($H1976/SUMIF($A:$A,$A1976,$H:$H)*(SUMIF(Summary!$A$230:$A$266,$A1976,Summary!$L$230:$L$266)+SUMIF(Summary!$A$281:$A$317,$A1976,Summary!$L$281:$L$317))-AO1976,0)</f>
        <v>591.75413570458966</v>
      </c>
      <c r="AQ1976" s="306"/>
      <c r="AR1976" s="688">
        <f t="shared" ca="1" si="467"/>
        <v>20628.502910275191</v>
      </c>
      <c r="AS1976" s="688">
        <f t="shared" ca="1" si="468"/>
        <v>20619.036975151095</v>
      </c>
    </row>
    <row r="1977" spans="1:45" x14ac:dyDescent="0.2">
      <c r="A1977" s="423">
        <v>3652</v>
      </c>
      <c r="B1977" s="424">
        <v>4</v>
      </c>
      <c r="C1977" s="425" t="s">
        <v>319</v>
      </c>
      <c r="D1977" s="422">
        <f t="shared" si="454"/>
        <v>0</v>
      </c>
      <c r="E1977" s="422">
        <f t="shared" si="455"/>
        <v>0</v>
      </c>
      <c r="F1977" s="422">
        <f t="shared" si="456"/>
        <v>0</v>
      </c>
      <c r="G1977" s="422">
        <f t="shared" si="457"/>
        <v>0</v>
      </c>
      <c r="H1977" s="22">
        <f t="shared" si="458"/>
        <v>0</v>
      </c>
      <c r="I1977" s="116">
        <v>0</v>
      </c>
      <c r="J1977" s="116">
        <v>0</v>
      </c>
      <c r="K1977" s="116">
        <v>0</v>
      </c>
      <c r="L1977" s="116">
        <v>0</v>
      </c>
      <c r="M1977" s="22">
        <f t="shared" si="459"/>
        <v>0</v>
      </c>
      <c r="N1977" s="116">
        <v>0</v>
      </c>
      <c r="O1977" s="116">
        <v>0</v>
      </c>
      <c r="P1977" s="116">
        <v>0</v>
      </c>
      <c r="Q1977" s="116">
        <v>0</v>
      </c>
      <c r="R1977" s="22">
        <f t="shared" si="460"/>
        <v>0</v>
      </c>
      <c r="S1977" s="116">
        <v>0</v>
      </c>
      <c r="T1977" s="116">
        <v>0</v>
      </c>
      <c r="U1977" s="116">
        <v>0</v>
      </c>
      <c r="V1977" s="116">
        <v>0</v>
      </c>
      <c r="W1977" s="22">
        <f t="shared" si="461"/>
        <v>0</v>
      </c>
      <c r="X1977" s="22">
        <f t="shared" si="462"/>
        <v>0</v>
      </c>
      <c r="Y1977" s="22">
        <f ca="1">OFFSET('Cost Study'!$B$7,'Operations Support'!$C1977,'Operations Support'!$B1977)*$H1977</f>
        <v>0</v>
      </c>
      <c r="Z1977" s="23">
        <f ca="1">Y1977*'Cost Study'!$B$31</f>
        <v>0</v>
      </c>
      <c r="AA1977" s="23">
        <f ca="1">IF(A1977=10298,1.51,1)*IF($B1977&lt;3,$D1977*'Cost Study'!$B$32*OFFSET('Cost Study'!$B$7,'Operations Support'!$C1977,'Operations Support'!$B1977),0)</f>
        <v>0</v>
      </c>
      <c r="AB1977" s="24">
        <f ca="1">AA1977*'Cost Study'!$B$31</f>
        <v>0</v>
      </c>
      <c r="AC1977" s="23">
        <f ca="1">Y1977*'Cost Study'!$B$31</f>
        <v>0</v>
      </c>
      <c r="AD1977" s="24">
        <f ca="1">AA1977*'Cost Study'!$B$31</f>
        <v>0</v>
      </c>
      <c r="AE1977" s="377">
        <f t="shared" ca="1" si="463"/>
        <v>0</v>
      </c>
      <c r="AF1977" s="377">
        <f t="shared" ca="1" si="464"/>
        <v>0</v>
      </c>
      <c r="AH1977" s="688">
        <f>IFERROR($H1977/SUMIF($A:$A,$A1977,$H:$H)*SUMIF(Summary!$A$110:$A$186,$A1977,Summary!$P$110:$P$186),0)</f>
        <v>0</v>
      </c>
      <c r="AI1977" s="689">
        <f t="shared" ca="1" si="465"/>
        <v>0</v>
      </c>
      <c r="AJ1977" s="688">
        <f>IFERROR(H1977/SUMIF(A:A,A1977,H:H)*SUMIF(Summary!$A$110:$A$186,'Operations Support'!A1977,Summary!$Q$110:$Q$186),0)</f>
        <v>0</v>
      </c>
      <c r="AK1977" s="688">
        <f t="shared" ca="1" si="466"/>
        <v>0</v>
      </c>
      <c r="AM1977" s="688">
        <f>IFERROR($H1977/SUMIF($A:$A,$A1977,$H:$H)*SUMIF(Summary!$A$230:$A$266,$A1977,Summary!$P$230:$P$266),0)</f>
        <v>0</v>
      </c>
      <c r="AN1977" s="688">
        <f>IFERROR($H1977/SUMIF($A:$A,$A1977,$H:$H)*(SUMIF(Summary!$A$230:$A$266,$A1977,Summary!$L$230:$L$266)+SUMIF(Summary!$A$281:$A$317,$A1977,Summary!$L$281:$L$317))-AM1977,0)</f>
        <v>0</v>
      </c>
      <c r="AO1977" s="688">
        <f>IFERROR($H1977/SUMIF($A:$A,$A1977,$H:$H)*SUMIF(Summary!$A$230:$A$266,$A1977,Summary!$Q$230:$Q$266),0)</f>
        <v>0</v>
      </c>
      <c r="AP1977" s="688">
        <f>IFERROR($H1977/SUMIF($A:$A,$A1977,$H:$H)*(SUMIF(Summary!$A$230:$A$266,$A1977,Summary!$L$230:$L$266)+SUMIF(Summary!$A$281:$A$317,$A1977,Summary!$L$281:$L$317))-AO1977,0)</f>
        <v>0</v>
      </c>
      <c r="AQ1977" s="306"/>
      <c r="AR1977" s="688">
        <f t="shared" ca="1" si="467"/>
        <v>0</v>
      </c>
      <c r="AS1977" s="688">
        <f t="shared" ca="1" si="468"/>
        <v>0</v>
      </c>
    </row>
    <row r="1978" spans="1:45" x14ac:dyDescent="0.2">
      <c r="A1978" s="423">
        <v>3652</v>
      </c>
      <c r="B1978" s="424">
        <v>4</v>
      </c>
      <c r="C1978" s="425" t="s">
        <v>320</v>
      </c>
      <c r="D1978" s="422">
        <f t="shared" si="454"/>
        <v>0</v>
      </c>
      <c r="E1978" s="422">
        <f t="shared" si="455"/>
        <v>0</v>
      </c>
      <c r="F1978" s="422">
        <f t="shared" si="456"/>
        <v>0</v>
      </c>
      <c r="G1978" s="422">
        <f t="shared" si="457"/>
        <v>0</v>
      </c>
      <c r="H1978" s="22">
        <f t="shared" si="458"/>
        <v>0</v>
      </c>
      <c r="I1978" s="116">
        <v>0</v>
      </c>
      <c r="J1978" s="116">
        <v>0</v>
      </c>
      <c r="K1978" s="116">
        <v>0</v>
      </c>
      <c r="L1978" s="116">
        <v>0</v>
      </c>
      <c r="M1978" s="22">
        <f t="shared" si="459"/>
        <v>0</v>
      </c>
      <c r="N1978" s="116">
        <v>0</v>
      </c>
      <c r="O1978" s="116">
        <v>0</v>
      </c>
      <c r="P1978" s="116">
        <v>0</v>
      </c>
      <c r="Q1978" s="116">
        <v>0</v>
      </c>
      <c r="R1978" s="22">
        <f t="shared" si="460"/>
        <v>0</v>
      </c>
      <c r="S1978" s="116">
        <v>0</v>
      </c>
      <c r="T1978" s="116">
        <v>0</v>
      </c>
      <c r="U1978" s="116">
        <v>0</v>
      </c>
      <c r="V1978" s="116">
        <v>0</v>
      </c>
      <c r="W1978" s="22">
        <f t="shared" si="461"/>
        <v>0</v>
      </c>
      <c r="X1978" s="22">
        <f t="shared" si="462"/>
        <v>0</v>
      </c>
      <c r="Y1978" s="22">
        <f ca="1">OFFSET('Cost Study'!$B$7,'Operations Support'!$C1978,'Operations Support'!$B1978)*$H1978</f>
        <v>0</v>
      </c>
      <c r="Z1978" s="23">
        <f ca="1">Y1978*'Cost Study'!$B$31</f>
        <v>0</v>
      </c>
      <c r="AA1978" s="23">
        <f ca="1">IF(A1978=10298,1.51,1)*IF($B1978&lt;3,$D1978*'Cost Study'!$B$32*OFFSET('Cost Study'!$B$7,'Operations Support'!$C1978,'Operations Support'!$B1978),0)</f>
        <v>0</v>
      </c>
      <c r="AB1978" s="24">
        <f ca="1">AA1978*'Cost Study'!$B$31</f>
        <v>0</v>
      </c>
      <c r="AC1978" s="23">
        <f ca="1">Y1978*'Cost Study'!$B$31</f>
        <v>0</v>
      </c>
      <c r="AD1978" s="24">
        <f ca="1">AA1978*'Cost Study'!$B$31</f>
        <v>0</v>
      </c>
      <c r="AE1978" s="377">
        <f t="shared" ca="1" si="463"/>
        <v>0</v>
      </c>
      <c r="AF1978" s="377">
        <f t="shared" ca="1" si="464"/>
        <v>0</v>
      </c>
      <c r="AH1978" s="688">
        <f>IFERROR($H1978/SUMIF($A:$A,$A1978,$H:$H)*SUMIF(Summary!$A$110:$A$186,$A1978,Summary!$P$110:$P$186),0)</f>
        <v>0</v>
      </c>
      <c r="AI1978" s="689">
        <f t="shared" ca="1" si="465"/>
        <v>0</v>
      </c>
      <c r="AJ1978" s="688">
        <f>IFERROR(H1978/SUMIF(A:A,A1978,H:H)*SUMIF(Summary!$A$110:$A$186,'Operations Support'!A1978,Summary!$Q$110:$Q$186),0)</f>
        <v>0</v>
      </c>
      <c r="AK1978" s="688">
        <f t="shared" ca="1" si="466"/>
        <v>0</v>
      </c>
      <c r="AM1978" s="688">
        <f>IFERROR($H1978/SUMIF($A:$A,$A1978,$H:$H)*SUMIF(Summary!$A$230:$A$266,$A1978,Summary!$P$230:$P$266),0)</f>
        <v>0</v>
      </c>
      <c r="AN1978" s="688">
        <f>IFERROR($H1978/SUMIF($A:$A,$A1978,$H:$H)*(SUMIF(Summary!$A$230:$A$266,$A1978,Summary!$L$230:$L$266)+SUMIF(Summary!$A$281:$A$317,$A1978,Summary!$L$281:$L$317))-AM1978,0)</f>
        <v>0</v>
      </c>
      <c r="AO1978" s="688">
        <f>IFERROR($H1978/SUMIF($A:$A,$A1978,$H:$H)*SUMIF(Summary!$A$230:$A$266,$A1978,Summary!$Q$230:$Q$266),0)</f>
        <v>0</v>
      </c>
      <c r="AP1978" s="688">
        <f>IFERROR($H1978/SUMIF($A:$A,$A1978,$H:$H)*(SUMIF(Summary!$A$230:$A$266,$A1978,Summary!$L$230:$L$266)+SUMIF(Summary!$A$281:$A$317,$A1978,Summary!$L$281:$L$317))-AO1978,0)</f>
        <v>0</v>
      </c>
      <c r="AQ1978" s="306"/>
      <c r="AR1978" s="688">
        <f t="shared" ca="1" si="467"/>
        <v>0</v>
      </c>
      <c r="AS1978" s="688">
        <f t="shared" ca="1" si="468"/>
        <v>0</v>
      </c>
    </row>
    <row r="1979" spans="1:45" s="15" customFormat="1" x14ac:dyDescent="0.2">
      <c r="A1979" s="423">
        <v>3652</v>
      </c>
      <c r="B1979" s="424">
        <v>5</v>
      </c>
      <c r="C1979" s="425" t="s">
        <v>300</v>
      </c>
      <c r="D1979" s="422">
        <f t="shared" si="454"/>
        <v>0</v>
      </c>
      <c r="E1979" s="422">
        <f t="shared" si="455"/>
        <v>0</v>
      </c>
      <c r="F1979" s="422">
        <f t="shared" si="456"/>
        <v>0</v>
      </c>
      <c r="G1979" s="422">
        <f t="shared" si="457"/>
        <v>0</v>
      </c>
      <c r="H1979" s="22">
        <f t="shared" si="458"/>
        <v>0</v>
      </c>
      <c r="I1979" s="116">
        <v>0</v>
      </c>
      <c r="J1979" s="116">
        <v>0</v>
      </c>
      <c r="K1979" s="116">
        <v>0</v>
      </c>
      <c r="L1979" s="116">
        <v>0</v>
      </c>
      <c r="M1979" s="22">
        <f t="shared" si="459"/>
        <v>0</v>
      </c>
      <c r="N1979" s="116">
        <v>0</v>
      </c>
      <c r="O1979" s="116">
        <v>0</v>
      </c>
      <c r="P1979" s="116">
        <v>0</v>
      </c>
      <c r="Q1979" s="116">
        <v>0</v>
      </c>
      <c r="R1979" s="22">
        <f t="shared" si="460"/>
        <v>0</v>
      </c>
      <c r="S1979" s="116">
        <v>0</v>
      </c>
      <c r="T1979" s="116">
        <v>0</v>
      </c>
      <c r="U1979" s="116">
        <v>0</v>
      </c>
      <c r="V1979" s="116">
        <v>0</v>
      </c>
      <c r="W1979" s="22">
        <f t="shared" si="461"/>
        <v>0</v>
      </c>
      <c r="X1979" s="22">
        <f t="shared" si="462"/>
        <v>0</v>
      </c>
      <c r="Y1979" s="22">
        <f ca="1">OFFSET('Cost Study'!$B$7,'Operations Support'!$C1979,'Operations Support'!$B1979)*$H1979</f>
        <v>0</v>
      </c>
      <c r="Z1979" s="23">
        <f ca="1">Y1979*'Cost Study'!$B$31</f>
        <v>0</v>
      </c>
      <c r="AA1979" s="23">
        <f ca="1">IF(A1979=10298,1.51,1)*IF($B1979&lt;3,$D1979*'Cost Study'!$B$32*OFFSET('Cost Study'!$B$7,'Operations Support'!$C1979,'Operations Support'!$B1979),0)</f>
        <v>0</v>
      </c>
      <c r="AB1979" s="24">
        <f ca="1">AA1979*'Cost Study'!$B$31</f>
        <v>0</v>
      </c>
      <c r="AC1979" s="23">
        <f ca="1">Y1979*'Cost Study'!$B$31</f>
        <v>0</v>
      </c>
      <c r="AD1979" s="24">
        <f ca="1">AA1979*'Cost Study'!$B$31</f>
        <v>0</v>
      </c>
      <c r="AE1979" s="377">
        <f t="shared" ca="1" si="463"/>
        <v>0</v>
      </c>
      <c r="AF1979" s="377">
        <f t="shared" ca="1" si="464"/>
        <v>0</v>
      </c>
      <c r="AH1979" s="688">
        <f>IFERROR($H1979/SUMIF($A:$A,$A1979,$H:$H)*SUMIF(Summary!$A$110:$A$186,$A1979,Summary!$P$110:$P$186),0)</f>
        <v>0</v>
      </c>
      <c r="AI1979" s="689">
        <f t="shared" ca="1" si="465"/>
        <v>0</v>
      </c>
      <c r="AJ1979" s="688">
        <f>IFERROR(H1979/SUMIF(A:A,A1979,H:H)*SUMIF(Summary!$A$110:$A$186,'Operations Support'!A1979,Summary!$Q$110:$Q$186),0)</f>
        <v>0</v>
      </c>
      <c r="AK1979" s="688">
        <f t="shared" ca="1" si="466"/>
        <v>0</v>
      </c>
      <c r="AL1979" s="1"/>
      <c r="AM1979" s="688">
        <f>IFERROR($H1979/SUMIF($A:$A,$A1979,$H:$H)*SUMIF(Summary!$A$230:$A$266,$A1979,Summary!$P$230:$P$266),0)</f>
        <v>0</v>
      </c>
      <c r="AN1979" s="688">
        <f>IFERROR($H1979/SUMIF($A:$A,$A1979,$H:$H)*(SUMIF(Summary!$A$230:$A$266,$A1979,Summary!$L$230:$L$266)+SUMIF(Summary!$A$281:$A$317,$A1979,Summary!$L$281:$L$317))-AM1979,0)</f>
        <v>0</v>
      </c>
      <c r="AO1979" s="688">
        <f>IFERROR($H1979/SUMIF($A:$A,$A1979,$H:$H)*SUMIF(Summary!$A$230:$A$266,$A1979,Summary!$Q$230:$Q$266),0)</f>
        <v>0</v>
      </c>
      <c r="AP1979" s="688">
        <f>IFERROR($H1979/SUMIF($A:$A,$A1979,$H:$H)*(SUMIF(Summary!$A$230:$A$266,$A1979,Summary!$L$230:$L$266)+SUMIF(Summary!$A$281:$A$317,$A1979,Summary!$L$281:$L$317))-AO1979,0)</f>
        <v>0</v>
      </c>
      <c r="AQ1979" s="306"/>
      <c r="AR1979" s="688">
        <f t="shared" ca="1" si="467"/>
        <v>0</v>
      </c>
      <c r="AS1979" s="688">
        <f t="shared" ca="1" si="468"/>
        <v>0</v>
      </c>
    </row>
    <row r="1980" spans="1:45" x14ac:dyDescent="0.2">
      <c r="A1980" s="423">
        <v>3652</v>
      </c>
      <c r="B1980" s="424">
        <v>5</v>
      </c>
      <c r="C1980" s="425" t="s">
        <v>301</v>
      </c>
      <c r="D1980" s="422">
        <f t="shared" si="454"/>
        <v>0</v>
      </c>
      <c r="E1980" s="422">
        <f t="shared" si="455"/>
        <v>0</v>
      </c>
      <c r="F1980" s="422">
        <f t="shared" si="456"/>
        <v>0</v>
      </c>
      <c r="G1980" s="422">
        <f t="shared" si="457"/>
        <v>0</v>
      </c>
      <c r="H1980" s="22">
        <f t="shared" si="458"/>
        <v>0</v>
      </c>
      <c r="I1980" s="116">
        <v>0</v>
      </c>
      <c r="J1980" s="116">
        <v>0</v>
      </c>
      <c r="K1980" s="116">
        <v>0</v>
      </c>
      <c r="L1980" s="116">
        <v>0</v>
      </c>
      <c r="M1980" s="22">
        <f t="shared" si="459"/>
        <v>0</v>
      </c>
      <c r="N1980" s="116">
        <v>0</v>
      </c>
      <c r="O1980" s="116">
        <v>0</v>
      </c>
      <c r="P1980" s="116">
        <v>0</v>
      </c>
      <c r="Q1980" s="116">
        <v>0</v>
      </c>
      <c r="R1980" s="22">
        <f t="shared" si="460"/>
        <v>0</v>
      </c>
      <c r="S1980" s="116">
        <v>0</v>
      </c>
      <c r="T1980" s="116">
        <v>0</v>
      </c>
      <c r="U1980" s="116">
        <v>0</v>
      </c>
      <c r="V1980" s="116">
        <v>0</v>
      </c>
      <c r="W1980" s="22">
        <f t="shared" si="461"/>
        <v>0</v>
      </c>
      <c r="X1980" s="22">
        <f t="shared" si="462"/>
        <v>0</v>
      </c>
      <c r="Y1980" s="22">
        <f ca="1">OFFSET('Cost Study'!$B$7,'Operations Support'!$C1980,'Operations Support'!$B1980)*$H1980</f>
        <v>0</v>
      </c>
      <c r="Z1980" s="23">
        <f ca="1">Y1980*'Cost Study'!$B$31</f>
        <v>0</v>
      </c>
      <c r="AA1980" s="23">
        <f ca="1">IF(A1980=10298,1.51,1)*IF($B1980&lt;3,$D1980*'Cost Study'!$B$32*OFFSET('Cost Study'!$B$7,'Operations Support'!$C1980,'Operations Support'!$B1980),0)</f>
        <v>0</v>
      </c>
      <c r="AB1980" s="24">
        <f ca="1">AA1980*'Cost Study'!$B$31</f>
        <v>0</v>
      </c>
      <c r="AC1980" s="23">
        <f ca="1">Y1980*'Cost Study'!$B$31</f>
        <v>0</v>
      </c>
      <c r="AD1980" s="24">
        <f ca="1">AA1980*'Cost Study'!$B$31</f>
        <v>0</v>
      </c>
      <c r="AE1980" s="377">
        <f t="shared" ca="1" si="463"/>
        <v>0</v>
      </c>
      <c r="AF1980" s="377">
        <f t="shared" ca="1" si="464"/>
        <v>0</v>
      </c>
      <c r="AH1980" s="688">
        <f>IFERROR($H1980/SUMIF($A:$A,$A1980,$H:$H)*SUMIF(Summary!$A$110:$A$186,$A1980,Summary!$P$110:$P$186),0)</f>
        <v>0</v>
      </c>
      <c r="AI1980" s="689">
        <f t="shared" ca="1" si="465"/>
        <v>0</v>
      </c>
      <c r="AJ1980" s="688">
        <f>IFERROR(H1980/SUMIF(A:A,A1980,H:H)*SUMIF(Summary!$A$110:$A$186,'Operations Support'!A1980,Summary!$Q$110:$Q$186),0)</f>
        <v>0</v>
      </c>
      <c r="AK1980" s="688">
        <f t="shared" ca="1" si="466"/>
        <v>0</v>
      </c>
      <c r="AM1980" s="688">
        <f>IFERROR($H1980/SUMIF($A:$A,$A1980,$H:$H)*SUMIF(Summary!$A$230:$A$266,$A1980,Summary!$P$230:$P$266),0)</f>
        <v>0</v>
      </c>
      <c r="AN1980" s="688">
        <f>IFERROR($H1980/SUMIF($A:$A,$A1980,$H:$H)*(SUMIF(Summary!$A$230:$A$266,$A1980,Summary!$L$230:$L$266)+SUMIF(Summary!$A$281:$A$317,$A1980,Summary!$L$281:$L$317))-AM1980,0)</f>
        <v>0</v>
      </c>
      <c r="AO1980" s="688">
        <f>IFERROR($H1980/SUMIF($A:$A,$A1980,$H:$H)*SUMIF(Summary!$A$230:$A$266,$A1980,Summary!$Q$230:$Q$266),0)</f>
        <v>0</v>
      </c>
      <c r="AP1980" s="688">
        <f>IFERROR($H1980/SUMIF($A:$A,$A1980,$H:$H)*(SUMIF(Summary!$A$230:$A$266,$A1980,Summary!$L$230:$L$266)+SUMIF(Summary!$A$281:$A$317,$A1980,Summary!$L$281:$L$317))-AO1980,0)</f>
        <v>0</v>
      </c>
      <c r="AQ1980" s="306"/>
      <c r="AR1980" s="688">
        <f t="shared" ca="1" si="467"/>
        <v>0</v>
      </c>
      <c r="AS1980" s="688">
        <f t="shared" ca="1" si="468"/>
        <v>0</v>
      </c>
    </row>
    <row r="1981" spans="1:45" x14ac:dyDescent="0.2">
      <c r="A1981" s="423">
        <v>3652</v>
      </c>
      <c r="B1981" s="424">
        <v>5</v>
      </c>
      <c r="C1981" s="425" t="s">
        <v>302</v>
      </c>
      <c r="D1981" s="422">
        <f t="shared" si="454"/>
        <v>0</v>
      </c>
      <c r="E1981" s="422">
        <f t="shared" si="455"/>
        <v>0</v>
      </c>
      <c r="F1981" s="422">
        <f t="shared" si="456"/>
        <v>0</v>
      </c>
      <c r="G1981" s="422">
        <f t="shared" si="457"/>
        <v>0</v>
      </c>
      <c r="H1981" s="22">
        <f t="shared" si="458"/>
        <v>0</v>
      </c>
      <c r="I1981" s="116">
        <v>0</v>
      </c>
      <c r="J1981" s="116">
        <v>0</v>
      </c>
      <c r="K1981" s="116">
        <v>0</v>
      </c>
      <c r="L1981" s="116">
        <v>0</v>
      </c>
      <c r="M1981" s="22">
        <f t="shared" si="459"/>
        <v>0</v>
      </c>
      <c r="N1981" s="116">
        <v>0</v>
      </c>
      <c r="O1981" s="116">
        <v>0</v>
      </c>
      <c r="P1981" s="116">
        <v>0</v>
      </c>
      <c r="Q1981" s="116">
        <v>0</v>
      </c>
      <c r="R1981" s="22">
        <f t="shared" si="460"/>
        <v>0</v>
      </c>
      <c r="S1981" s="116">
        <v>0</v>
      </c>
      <c r="T1981" s="116">
        <v>0</v>
      </c>
      <c r="U1981" s="116">
        <v>0</v>
      </c>
      <c r="V1981" s="116">
        <v>0</v>
      </c>
      <c r="W1981" s="22">
        <f t="shared" si="461"/>
        <v>0</v>
      </c>
      <c r="X1981" s="22">
        <f t="shared" si="462"/>
        <v>0</v>
      </c>
      <c r="Y1981" s="22">
        <f ca="1">OFFSET('Cost Study'!$B$7,'Operations Support'!$C1981,'Operations Support'!$B1981)*$H1981</f>
        <v>0</v>
      </c>
      <c r="Z1981" s="23">
        <f ca="1">Y1981*'Cost Study'!$B$31</f>
        <v>0</v>
      </c>
      <c r="AA1981" s="23">
        <f ca="1">IF(A1981=10298,1.51,1)*IF($B1981&lt;3,$D1981*'Cost Study'!$B$32*OFFSET('Cost Study'!$B$7,'Operations Support'!$C1981,'Operations Support'!$B1981),0)</f>
        <v>0</v>
      </c>
      <c r="AB1981" s="24">
        <f ca="1">AA1981*'Cost Study'!$B$31</f>
        <v>0</v>
      </c>
      <c r="AC1981" s="23">
        <f ca="1">Y1981*'Cost Study'!$B$31</f>
        <v>0</v>
      </c>
      <c r="AD1981" s="24">
        <f ca="1">AA1981*'Cost Study'!$B$31</f>
        <v>0</v>
      </c>
      <c r="AE1981" s="377">
        <f t="shared" ca="1" si="463"/>
        <v>0</v>
      </c>
      <c r="AF1981" s="377">
        <f t="shared" ca="1" si="464"/>
        <v>0</v>
      </c>
      <c r="AH1981" s="688">
        <f>IFERROR($H1981/SUMIF($A:$A,$A1981,$H:$H)*SUMIF(Summary!$A$110:$A$186,$A1981,Summary!$P$110:$P$186),0)</f>
        <v>0</v>
      </c>
      <c r="AI1981" s="689">
        <f t="shared" ca="1" si="465"/>
        <v>0</v>
      </c>
      <c r="AJ1981" s="688">
        <f>IFERROR(H1981/SUMIF(A:A,A1981,H:H)*SUMIF(Summary!$A$110:$A$186,'Operations Support'!A1981,Summary!$Q$110:$Q$186),0)</f>
        <v>0</v>
      </c>
      <c r="AK1981" s="688">
        <f t="shared" ca="1" si="466"/>
        <v>0</v>
      </c>
      <c r="AM1981" s="688">
        <f>IFERROR($H1981/SUMIF($A:$A,$A1981,$H:$H)*SUMIF(Summary!$A$230:$A$266,$A1981,Summary!$P$230:$P$266),0)</f>
        <v>0</v>
      </c>
      <c r="AN1981" s="688">
        <f>IFERROR($H1981/SUMIF($A:$A,$A1981,$H:$H)*(SUMIF(Summary!$A$230:$A$266,$A1981,Summary!$L$230:$L$266)+SUMIF(Summary!$A$281:$A$317,$A1981,Summary!$L$281:$L$317))-AM1981,0)</f>
        <v>0</v>
      </c>
      <c r="AO1981" s="688">
        <f>IFERROR($H1981/SUMIF($A:$A,$A1981,$H:$H)*SUMIF(Summary!$A$230:$A$266,$A1981,Summary!$Q$230:$Q$266),0)</f>
        <v>0</v>
      </c>
      <c r="AP1981" s="688">
        <f>IFERROR($H1981/SUMIF($A:$A,$A1981,$H:$H)*(SUMIF(Summary!$A$230:$A$266,$A1981,Summary!$L$230:$L$266)+SUMIF(Summary!$A$281:$A$317,$A1981,Summary!$L$281:$L$317))-AO1981,0)</f>
        <v>0</v>
      </c>
      <c r="AQ1981" s="306"/>
      <c r="AR1981" s="688">
        <f t="shared" ca="1" si="467"/>
        <v>0</v>
      </c>
      <c r="AS1981" s="688">
        <f t="shared" ca="1" si="468"/>
        <v>0</v>
      </c>
    </row>
    <row r="1982" spans="1:45" x14ac:dyDescent="0.2">
      <c r="A1982" s="423">
        <v>3652</v>
      </c>
      <c r="B1982" s="424">
        <v>5</v>
      </c>
      <c r="C1982" s="425" t="s">
        <v>303</v>
      </c>
      <c r="D1982" s="422">
        <f t="shared" si="454"/>
        <v>0</v>
      </c>
      <c r="E1982" s="422">
        <f t="shared" si="455"/>
        <v>0</v>
      </c>
      <c r="F1982" s="422">
        <f t="shared" si="456"/>
        <v>0</v>
      </c>
      <c r="G1982" s="422">
        <f t="shared" si="457"/>
        <v>0</v>
      </c>
      <c r="H1982" s="22">
        <f t="shared" si="458"/>
        <v>0</v>
      </c>
      <c r="I1982" s="116">
        <v>0</v>
      </c>
      <c r="J1982" s="116">
        <v>0</v>
      </c>
      <c r="K1982" s="116">
        <v>0</v>
      </c>
      <c r="L1982" s="116">
        <v>0</v>
      </c>
      <c r="M1982" s="22">
        <f t="shared" si="459"/>
        <v>0</v>
      </c>
      <c r="N1982" s="116">
        <v>0</v>
      </c>
      <c r="O1982" s="116">
        <v>0</v>
      </c>
      <c r="P1982" s="116">
        <v>0</v>
      </c>
      <c r="Q1982" s="116">
        <v>0</v>
      </c>
      <c r="R1982" s="22">
        <f t="shared" si="460"/>
        <v>0</v>
      </c>
      <c r="S1982" s="116">
        <v>0</v>
      </c>
      <c r="T1982" s="116">
        <v>0</v>
      </c>
      <c r="U1982" s="116">
        <v>0</v>
      </c>
      <c r="V1982" s="116">
        <v>0</v>
      </c>
      <c r="W1982" s="22">
        <f t="shared" si="461"/>
        <v>0</v>
      </c>
      <c r="X1982" s="22">
        <f t="shared" si="462"/>
        <v>0</v>
      </c>
      <c r="Y1982" s="22">
        <f ca="1">OFFSET('Cost Study'!$B$7,'Operations Support'!$C1982,'Operations Support'!$B1982)*$H1982</f>
        <v>0</v>
      </c>
      <c r="Z1982" s="23">
        <f ca="1">Y1982*'Cost Study'!$B$31</f>
        <v>0</v>
      </c>
      <c r="AA1982" s="23">
        <f ca="1">IF(A1982=10298,1.51,1)*IF($B1982&lt;3,$D1982*'Cost Study'!$B$32*OFFSET('Cost Study'!$B$7,'Operations Support'!$C1982,'Operations Support'!$B1982),0)</f>
        <v>0</v>
      </c>
      <c r="AB1982" s="24">
        <f ca="1">AA1982*'Cost Study'!$B$31</f>
        <v>0</v>
      </c>
      <c r="AC1982" s="23">
        <f ca="1">Y1982*'Cost Study'!$B$31</f>
        <v>0</v>
      </c>
      <c r="AD1982" s="24">
        <f ca="1">AA1982*'Cost Study'!$B$31</f>
        <v>0</v>
      </c>
      <c r="AE1982" s="377">
        <f t="shared" ca="1" si="463"/>
        <v>0</v>
      </c>
      <c r="AF1982" s="377">
        <f t="shared" ca="1" si="464"/>
        <v>0</v>
      </c>
      <c r="AH1982" s="688">
        <f>IFERROR($H1982/SUMIF($A:$A,$A1982,$H:$H)*SUMIF(Summary!$A$110:$A$186,$A1982,Summary!$P$110:$P$186),0)</f>
        <v>0</v>
      </c>
      <c r="AI1982" s="689">
        <f t="shared" ca="1" si="465"/>
        <v>0</v>
      </c>
      <c r="AJ1982" s="688">
        <f>IFERROR(H1982/SUMIF(A:A,A1982,H:H)*SUMIF(Summary!$A$110:$A$186,'Operations Support'!A1982,Summary!$Q$110:$Q$186),0)</f>
        <v>0</v>
      </c>
      <c r="AK1982" s="688">
        <f t="shared" ca="1" si="466"/>
        <v>0</v>
      </c>
      <c r="AM1982" s="688">
        <f>IFERROR($H1982/SUMIF($A:$A,$A1982,$H:$H)*SUMIF(Summary!$A$230:$A$266,$A1982,Summary!$P$230:$P$266),0)</f>
        <v>0</v>
      </c>
      <c r="AN1982" s="688">
        <f>IFERROR($H1982/SUMIF($A:$A,$A1982,$H:$H)*(SUMIF(Summary!$A$230:$A$266,$A1982,Summary!$L$230:$L$266)+SUMIF(Summary!$A$281:$A$317,$A1982,Summary!$L$281:$L$317))-AM1982,0)</f>
        <v>0</v>
      </c>
      <c r="AO1982" s="688">
        <f>IFERROR($H1982/SUMIF($A:$A,$A1982,$H:$H)*SUMIF(Summary!$A$230:$A$266,$A1982,Summary!$Q$230:$Q$266),0)</f>
        <v>0</v>
      </c>
      <c r="AP1982" s="688">
        <f>IFERROR($H1982/SUMIF($A:$A,$A1982,$H:$H)*(SUMIF(Summary!$A$230:$A$266,$A1982,Summary!$L$230:$L$266)+SUMIF(Summary!$A$281:$A$317,$A1982,Summary!$L$281:$L$317))-AO1982,0)</f>
        <v>0</v>
      </c>
      <c r="AQ1982" s="306"/>
      <c r="AR1982" s="688">
        <f t="shared" ca="1" si="467"/>
        <v>0</v>
      </c>
      <c r="AS1982" s="688">
        <f t="shared" ca="1" si="468"/>
        <v>0</v>
      </c>
    </row>
    <row r="1983" spans="1:45" x14ac:dyDescent="0.2">
      <c r="A1983" s="423">
        <v>3652</v>
      </c>
      <c r="B1983" s="424">
        <v>5</v>
      </c>
      <c r="C1983" s="425" t="s">
        <v>304</v>
      </c>
      <c r="D1983" s="422">
        <f t="shared" si="454"/>
        <v>0</v>
      </c>
      <c r="E1983" s="422">
        <f t="shared" si="455"/>
        <v>0</v>
      </c>
      <c r="F1983" s="422">
        <f t="shared" si="456"/>
        <v>0</v>
      </c>
      <c r="G1983" s="422">
        <f t="shared" si="457"/>
        <v>0</v>
      </c>
      <c r="H1983" s="22">
        <f t="shared" si="458"/>
        <v>0</v>
      </c>
      <c r="I1983" s="116">
        <v>0</v>
      </c>
      <c r="J1983" s="116">
        <v>0</v>
      </c>
      <c r="K1983" s="116">
        <v>0</v>
      </c>
      <c r="L1983" s="116">
        <v>0</v>
      </c>
      <c r="M1983" s="22">
        <f t="shared" si="459"/>
        <v>0</v>
      </c>
      <c r="N1983" s="116">
        <v>0</v>
      </c>
      <c r="O1983" s="116">
        <v>0</v>
      </c>
      <c r="P1983" s="116">
        <v>0</v>
      </c>
      <c r="Q1983" s="116">
        <v>0</v>
      </c>
      <c r="R1983" s="22">
        <f t="shared" si="460"/>
        <v>0</v>
      </c>
      <c r="S1983" s="116">
        <v>0</v>
      </c>
      <c r="T1983" s="116">
        <v>0</v>
      </c>
      <c r="U1983" s="116">
        <v>0</v>
      </c>
      <c r="V1983" s="116">
        <v>0</v>
      </c>
      <c r="W1983" s="22">
        <f t="shared" si="461"/>
        <v>0</v>
      </c>
      <c r="X1983" s="22">
        <f t="shared" si="462"/>
        <v>0</v>
      </c>
      <c r="Y1983" s="22">
        <f ca="1">OFFSET('Cost Study'!$B$7,'Operations Support'!$C1983,'Operations Support'!$B1983)*$H1983</f>
        <v>0</v>
      </c>
      <c r="Z1983" s="23">
        <f ca="1">Y1983*'Cost Study'!$B$31</f>
        <v>0</v>
      </c>
      <c r="AA1983" s="23">
        <f ca="1">IF(A1983=10298,1.51,1)*IF($B1983&lt;3,$D1983*'Cost Study'!$B$32*OFFSET('Cost Study'!$B$7,'Operations Support'!$C1983,'Operations Support'!$B1983),0)</f>
        <v>0</v>
      </c>
      <c r="AB1983" s="24">
        <f ca="1">AA1983*'Cost Study'!$B$31</f>
        <v>0</v>
      </c>
      <c r="AC1983" s="23">
        <f ca="1">Y1983*'Cost Study'!$B$31</f>
        <v>0</v>
      </c>
      <c r="AD1983" s="24">
        <f ca="1">AA1983*'Cost Study'!$B$31</f>
        <v>0</v>
      </c>
      <c r="AE1983" s="377">
        <f t="shared" ca="1" si="463"/>
        <v>0</v>
      </c>
      <c r="AF1983" s="377">
        <f t="shared" ca="1" si="464"/>
        <v>0</v>
      </c>
      <c r="AH1983" s="688">
        <f>IFERROR($H1983/SUMIF($A:$A,$A1983,$H:$H)*SUMIF(Summary!$A$110:$A$186,$A1983,Summary!$P$110:$P$186),0)</f>
        <v>0</v>
      </c>
      <c r="AI1983" s="689">
        <f t="shared" ca="1" si="465"/>
        <v>0</v>
      </c>
      <c r="AJ1983" s="688">
        <f>IFERROR(H1983/SUMIF(A:A,A1983,H:H)*SUMIF(Summary!$A$110:$A$186,'Operations Support'!A1983,Summary!$Q$110:$Q$186),0)</f>
        <v>0</v>
      </c>
      <c r="AK1983" s="688">
        <f t="shared" ca="1" si="466"/>
        <v>0</v>
      </c>
      <c r="AM1983" s="688">
        <f>IFERROR($H1983/SUMIF($A:$A,$A1983,$H:$H)*SUMIF(Summary!$A$230:$A$266,$A1983,Summary!$P$230:$P$266),0)</f>
        <v>0</v>
      </c>
      <c r="AN1983" s="688">
        <f>IFERROR($H1983/SUMIF($A:$A,$A1983,$H:$H)*(SUMIF(Summary!$A$230:$A$266,$A1983,Summary!$L$230:$L$266)+SUMIF(Summary!$A$281:$A$317,$A1983,Summary!$L$281:$L$317))-AM1983,0)</f>
        <v>0</v>
      </c>
      <c r="AO1983" s="688">
        <f>IFERROR($H1983/SUMIF($A:$A,$A1983,$H:$H)*SUMIF(Summary!$A$230:$A$266,$A1983,Summary!$Q$230:$Q$266),0)</f>
        <v>0</v>
      </c>
      <c r="AP1983" s="688">
        <f>IFERROR($H1983/SUMIF($A:$A,$A1983,$H:$H)*(SUMIF(Summary!$A$230:$A$266,$A1983,Summary!$L$230:$L$266)+SUMIF(Summary!$A$281:$A$317,$A1983,Summary!$L$281:$L$317))-AO1983,0)</f>
        <v>0</v>
      </c>
      <c r="AQ1983" s="306"/>
      <c r="AR1983" s="688">
        <f t="shared" ca="1" si="467"/>
        <v>0</v>
      </c>
      <c r="AS1983" s="688">
        <f t="shared" ca="1" si="468"/>
        <v>0</v>
      </c>
    </row>
    <row r="1984" spans="1:45" x14ac:dyDescent="0.2">
      <c r="A1984" s="423">
        <v>3652</v>
      </c>
      <c r="B1984" s="424">
        <v>5</v>
      </c>
      <c r="C1984" s="425" t="s">
        <v>305</v>
      </c>
      <c r="D1984" s="422">
        <f t="shared" si="454"/>
        <v>0</v>
      </c>
      <c r="E1984" s="422">
        <f t="shared" si="455"/>
        <v>0</v>
      </c>
      <c r="F1984" s="422">
        <f t="shared" si="456"/>
        <v>0</v>
      </c>
      <c r="G1984" s="422">
        <f t="shared" si="457"/>
        <v>0</v>
      </c>
      <c r="H1984" s="22">
        <f t="shared" si="458"/>
        <v>0</v>
      </c>
      <c r="I1984" s="116">
        <v>0</v>
      </c>
      <c r="J1984" s="116">
        <v>0</v>
      </c>
      <c r="K1984" s="116">
        <v>0</v>
      </c>
      <c r="L1984" s="116">
        <v>0</v>
      </c>
      <c r="M1984" s="22">
        <f t="shared" si="459"/>
        <v>0</v>
      </c>
      <c r="N1984" s="116">
        <v>0</v>
      </c>
      <c r="O1984" s="116">
        <v>0</v>
      </c>
      <c r="P1984" s="116">
        <v>0</v>
      </c>
      <c r="Q1984" s="116">
        <v>0</v>
      </c>
      <c r="R1984" s="22">
        <f t="shared" si="460"/>
        <v>0</v>
      </c>
      <c r="S1984" s="116">
        <v>0</v>
      </c>
      <c r="T1984" s="116">
        <v>0</v>
      </c>
      <c r="U1984" s="116">
        <v>0</v>
      </c>
      <c r="V1984" s="116">
        <v>0</v>
      </c>
      <c r="W1984" s="22">
        <f t="shared" si="461"/>
        <v>0</v>
      </c>
      <c r="X1984" s="22">
        <f t="shared" si="462"/>
        <v>0</v>
      </c>
      <c r="Y1984" s="22">
        <f ca="1">OFFSET('Cost Study'!$B$7,'Operations Support'!$C1984,'Operations Support'!$B1984)*$H1984</f>
        <v>0</v>
      </c>
      <c r="Z1984" s="23">
        <f ca="1">Y1984*'Cost Study'!$B$31</f>
        <v>0</v>
      </c>
      <c r="AA1984" s="23">
        <f ca="1">IF(A1984=10298,1.51,1)*IF($B1984&lt;3,$D1984*'Cost Study'!$B$32*OFFSET('Cost Study'!$B$7,'Operations Support'!$C1984,'Operations Support'!$B1984),0)</f>
        <v>0</v>
      </c>
      <c r="AB1984" s="24">
        <f ca="1">AA1984*'Cost Study'!$B$31</f>
        <v>0</v>
      </c>
      <c r="AC1984" s="23">
        <f ca="1">Y1984*'Cost Study'!$B$31</f>
        <v>0</v>
      </c>
      <c r="AD1984" s="24">
        <f ca="1">AA1984*'Cost Study'!$B$31</f>
        <v>0</v>
      </c>
      <c r="AE1984" s="377">
        <f t="shared" ca="1" si="463"/>
        <v>0</v>
      </c>
      <c r="AF1984" s="377">
        <f t="shared" ca="1" si="464"/>
        <v>0</v>
      </c>
      <c r="AH1984" s="688">
        <f>IFERROR($H1984/SUMIF($A:$A,$A1984,$H:$H)*SUMIF(Summary!$A$110:$A$186,$A1984,Summary!$P$110:$P$186),0)</f>
        <v>0</v>
      </c>
      <c r="AI1984" s="689">
        <f t="shared" ca="1" si="465"/>
        <v>0</v>
      </c>
      <c r="AJ1984" s="688">
        <f>IFERROR(H1984/SUMIF(A:A,A1984,H:H)*SUMIF(Summary!$A$110:$A$186,'Operations Support'!A1984,Summary!$Q$110:$Q$186),0)</f>
        <v>0</v>
      </c>
      <c r="AK1984" s="688">
        <f t="shared" ca="1" si="466"/>
        <v>0</v>
      </c>
      <c r="AM1984" s="688">
        <f>IFERROR($H1984/SUMIF($A:$A,$A1984,$H:$H)*SUMIF(Summary!$A$230:$A$266,$A1984,Summary!$P$230:$P$266),0)</f>
        <v>0</v>
      </c>
      <c r="AN1984" s="688">
        <f>IFERROR($H1984/SUMIF($A:$A,$A1984,$H:$H)*(SUMIF(Summary!$A$230:$A$266,$A1984,Summary!$L$230:$L$266)+SUMIF(Summary!$A$281:$A$317,$A1984,Summary!$L$281:$L$317))-AM1984,0)</f>
        <v>0</v>
      </c>
      <c r="AO1984" s="688">
        <f>IFERROR($H1984/SUMIF($A:$A,$A1984,$H:$H)*SUMIF(Summary!$A$230:$A$266,$A1984,Summary!$Q$230:$Q$266),0)</f>
        <v>0</v>
      </c>
      <c r="AP1984" s="688">
        <f>IFERROR($H1984/SUMIF($A:$A,$A1984,$H:$H)*(SUMIF(Summary!$A$230:$A$266,$A1984,Summary!$L$230:$L$266)+SUMIF(Summary!$A$281:$A$317,$A1984,Summary!$L$281:$L$317))-AO1984,0)</f>
        <v>0</v>
      </c>
      <c r="AQ1984" s="306"/>
      <c r="AR1984" s="688">
        <f t="shared" ca="1" si="467"/>
        <v>0</v>
      </c>
      <c r="AS1984" s="688">
        <f t="shared" ca="1" si="468"/>
        <v>0</v>
      </c>
    </row>
    <row r="1985" spans="1:45" x14ac:dyDescent="0.2">
      <c r="A1985" s="423">
        <v>3652</v>
      </c>
      <c r="B1985" s="424">
        <v>5</v>
      </c>
      <c r="C1985" s="425" t="s">
        <v>306</v>
      </c>
      <c r="D1985" s="422">
        <f t="shared" si="454"/>
        <v>0</v>
      </c>
      <c r="E1985" s="422">
        <f t="shared" si="455"/>
        <v>0</v>
      </c>
      <c r="F1985" s="422">
        <f t="shared" si="456"/>
        <v>0</v>
      </c>
      <c r="G1985" s="422">
        <f t="shared" si="457"/>
        <v>0</v>
      </c>
      <c r="H1985" s="22">
        <f t="shared" si="458"/>
        <v>0</v>
      </c>
      <c r="I1985" s="116">
        <v>0</v>
      </c>
      <c r="J1985" s="116">
        <v>0</v>
      </c>
      <c r="K1985" s="116">
        <v>0</v>
      </c>
      <c r="L1985" s="116">
        <v>0</v>
      </c>
      <c r="M1985" s="22">
        <f t="shared" si="459"/>
        <v>0</v>
      </c>
      <c r="N1985" s="116">
        <v>0</v>
      </c>
      <c r="O1985" s="116">
        <v>0</v>
      </c>
      <c r="P1985" s="116">
        <v>0</v>
      </c>
      <c r="Q1985" s="116">
        <v>0</v>
      </c>
      <c r="R1985" s="22">
        <f t="shared" si="460"/>
        <v>0</v>
      </c>
      <c r="S1985" s="116">
        <v>0</v>
      </c>
      <c r="T1985" s="116">
        <v>0</v>
      </c>
      <c r="U1985" s="116">
        <v>0</v>
      </c>
      <c r="V1985" s="116">
        <v>0</v>
      </c>
      <c r="W1985" s="22">
        <f t="shared" si="461"/>
        <v>0</v>
      </c>
      <c r="X1985" s="22">
        <f t="shared" si="462"/>
        <v>0</v>
      </c>
      <c r="Y1985" s="22">
        <f ca="1">OFFSET('Cost Study'!$B$7,'Operations Support'!$C1985,'Operations Support'!$B1985)*$H1985</f>
        <v>0</v>
      </c>
      <c r="Z1985" s="23">
        <f ca="1">Y1985*'Cost Study'!$B$31</f>
        <v>0</v>
      </c>
      <c r="AA1985" s="23">
        <f ca="1">IF(A1985=10298,1.51,1)*IF($B1985&lt;3,$D1985*'Cost Study'!$B$32*OFFSET('Cost Study'!$B$7,'Operations Support'!$C1985,'Operations Support'!$B1985),0)</f>
        <v>0</v>
      </c>
      <c r="AB1985" s="24">
        <f ca="1">AA1985*'Cost Study'!$B$31</f>
        <v>0</v>
      </c>
      <c r="AC1985" s="23">
        <f ca="1">Y1985*'Cost Study'!$B$31</f>
        <v>0</v>
      </c>
      <c r="AD1985" s="24">
        <f ca="1">AA1985*'Cost Study'!$B$31</f>
        <v>0</v>
      </c>
      <c r="AE1985" s="377">
        <f t="shared" ca="1" si="463"/>
        <v>0</v>
      </c>
      <c r="AF1985" s="377">
        <f t="shared" ca="1" si="464"/>
        <v>0</v>
      </c>
      <c r="AH1985" s="688">
        <f>IFERROR($H1985/SUMIF($A:$A,$A1985,$H:$H)*SUMIF(Summary!$A$110:$A$186,$A1985,Summary!$P$110:$P$186),0)</f>
        <v>0</v>
      </c>
      <c r="AI1985" s="689">
        <f t="shared" ca="1" si="465"/>
        <v>0</v>
      </c>
      <c r="AJ1985" s="688">
        <f>IFERROR(H1985/SUMIF(A:A,A1985,H:H)*SUMIF(Summary!$A$110:$A$186,'Operations Support'!A1985,Summary!$Q$110:$Q$186),0)</f>
        <v>0</v>
      </c>
      <c r="AK1985" s="688">
        <f t="shared" ca="1" si="466"/>
        <v>0</v>
      </c>
      <c r="AM1985" s="688">
        <f>IFERROR($H1985/SUMIF($A:$A,$A1985,$H:$H)*SUMIF(Summary!$A$230:$A$266,$A1985,Summary!$P$230:$P$266),0)</f>
        <v>0</v>
      </c>
      <c r="AN1985" s="688">
        <f>IFERROR($H1985/SUMIF($A:$A,$A1985,$H:$H)*(SUMIF(Summary!$A$230:$A$266,$A1985,Summary!$L$230:$L$266)+SUMIF(Summary!$A$281:$A$317,$A1985,Summary!$L$281:$L$317))-AM1985,0)</f>
        <v>0</v>
      </c>
      <c r="AO1985" s="688">
        <f>IFERROR($H1985/SUMIF($A:$A,$A1985,$H:$H)*SUMIF(Summary!$A$230:$A$266,$A1985,Summary!$Q$230:$Q$266),0)</f>
        <v>0</v>
      </c>
      <c r="AP1985" s="688">
        <f>IFERROR($H1985/SUMIF($A:$A,$A1985,$H:$H)*(SUMIF(Summary!$A$230:$A$266,$A1985,Summary!$L$230:$L$266)+SUMIF(Summary!$A$281:$A$317,$A1985,Summary!$L$281:$L$317))-AO1985,0)</f>
        <v>0</v>
      </c>
      <c r="AQ1985" s="306"/>
      <c r="AR1985" s="688">
        <f t="shared" ca="1" si="467"/>
        <v>0</v>
      </c>
      <c r="AS1985" s="688">
        <f t="shared" ca="1" si="468"/>
        <v>0</v>
      </c>
    </row>
    <row r="1986" spans="1:45" x14ac:dyDescent="0.2">
      <c r="A1986" s="423">
        <v>3652</v>
      </c>
      <c r="B1986" s="424">
        <v>5</v>
      </c>
      <c r="C1986" s="425" t="s">
        <v>307</v>
      </c>
      <c r="D1986" s="422">
        <f t="shared" si="454"/>
        <v>11572</v>
      </c>
      <c r="E1986" s="422">
        <f t="shared" si="455"/>
        <v>493</v>
      </c>
      <c r="F1986" s="422">
        <f t="shared" si="456"/>
        <v>9305</v>
      </c>
      <c r="G1986" s="422">
        <f t="shared" si="457"/>
        <v>0</v>
      </c>
      <c r="H1986" s="22">
        <f t="shared" si="458"/>
        <v>21370</v>
      </c>
      <c r="I1986" s="116">
        <v>5260</v>
      </c>
      <c r="J1986" s="116">
        <v>344</v>
      </c>
      <c r="K1986" s="116">
        <v>4214</v>
      </c>
      <c r="L1986" s="116">
        <v>0</v>
      </c>
      <c r="M1986" s="22">
        <f t="shared" si="459"/>
        <v>9818</v>
      </c>
      <c r="N1986" s="116">
        <v>5984</v>
      </c>
      <c r="O1986" s="116">
        <v>106</v>
      </c>
      <c r="P1986" s="116">
        <v>4101</v>
      </c>
      <c r="Q1986" s="116">
        <v>0</v>
      </c>
      <c r="R1986" s="22">
        <f t="shared" si="460"/>
        <v>10191</v>
      </c>
      <c r="S1986" s="116">
        <v>328</v>
      </c>
      <c r="T1986" s="116">
        <v>43</v>
      </c>
      <c r="U1986" s="116">
        <v>990</v>
      </c>
      <c r="V1986" s="116">
        <v>0</v>
      </c>
      <c r="W1986" s="22">
        <f t="shared" si="461"/>
        <v>1361</v>
      </c>
      <c r="X1986" s="22">
        <f t="shared" si="462"/>
        <v>890.41666666666663</v>
      </c>
      <c r="Y1986" s="22">
        <f ca="1">OFFSET('Cost Study'!$B$7,'Operations Support'!$C1986,'Operations Support'!$B1986)*$H1986</f>
        <v>106636.3</v>
      </c>
      <c r="Z1986" s="23">
        <f ca="1">Y1986*'Cost Study'!$B$31</f>
        <v>5955843.1547032846</v>
      </c>
      <c r="AA1986" s="23">
        <f ca="1">IF(A1986=10298,1.51,1)*IF($B1986&lt;3,$D1986*'Cost Study'!$B$32*OFFSET('Cost Study'!$B$7,'Operations Support'!$C1986,'Operations Support'!$B1986),0)</f>
        <v>0</v>
      </c>
      <c r="AB1986" s="24">
        <f ca="1">AA1986*'Cost Study'!$B$31</f>
        <v>0</v>
      </c>
      <c r="AC1986" s="23">
        <f ca="1">Y1986*'Cost Study'!$B$31</f>
        <v>5955843.1547032846</v>
      </c>
      <c r="AD1986" s="24">
        <f ca="1">AA1986*'Cost Study'!$B$31</f>
        <v>0</v>
      </c>
      <c r="AE1986" s="377">
        <f t="shared" ca="1" si="463"/>
        <v>5955843.1547032846</v>
      </c>
      <c r="AF1986" s="377">
        <f t="shared" ca="1" si="464"/>
        <v>5955843.1547032846</v>
      </c>
      <c r="AH1986" s="688">
        <f>IFERROR($H1986/SUMIF($A:$A,$A1986,$H:$H)*SUMIF(Summary!$A$110:$A$186,$A1986,Summary!$P$110:$P$186),0)</f>
        <v>811231.32385473128</v>
      </c>
      <c r="AI1986" s="689">
        <f t="shared" ca="1" si="465"/>
        <v>5144611.8308485532</v>
      </c>
      <c r="AJ1986" s="688">
        <f>IFERROR(H1986/SUMIF(A:A,A1986,H:H)*SUMIF(Summary!$A$110:$A$186,'Operations Support'!A1986,Summary!$Q$110:$Q$186),0)</f>
        <v>816385.9680760788</v>
      </c>
      <c r="AK1986" s="688">
        <f t="shared" ca="1" si="466"/>
        <v>5139457.1866272055</v>
      </c>
      <c r="AM1986" s="688">
        <f>IFERROR($H1986/SUMIF($A:$A,$A1986,$H:$H)*SUMIF(Summary!$A$230:$A$266,$A1986,Summary!$P$230:$P$266),0)</f>
        <v>153486.09977684505</v>
      </c>
      <c r="AN1986" s="688">
        <f>IFERROR($H1986/SUMIF($A:$A,$A1986,$H:$H)*(SUMIF(Summary!$A$230:$A$266,$A1986,Summary!$L$230:$L$266)+SUMIF(Summary!$A$281:$A$317,$A1986,Summary!$L$281:$L$317))-AM1986,0)</f>
        <v>384180.89861528925</v>
      </c>
      <c r="AO1986" s="688">
        <f>IFERROR($H1986/SUMIF($A:$A,$A1986,$H:$H)*SUMIF(Summary!$A$230:$A$266,$A1986,Summary!$Q$230:$Q$266),0)</f>
        <v>154461.36566464693</v>
      </c>
      <c r="AP1986" s="688">
        <f>IFERROR($H1986/SUMIF($A:$A,$A1986,$H:$H)*(SUMIF(Summary!$A$230:$A$266,$A1986,Summary!$L$230:$L$266)+SUMIF(Summary!$A$281:$A$317,$A1986,Summary!$L$281:$L$317))-AO1986,0)</f>
        <v>383205.63272748736</v>
      </c>
      <c r="AQ1986" s="306"/>
      <c r="AR1986" s="688">
        <f t="shared" ca="1" si="467"/>
        <v>5528792.7294638427</v>
      </c>
      <c r="AS1986" s="688">
        <f t="shared" ca="1" si="468"/>
        <v>5522662.8193546925</v>
      </c>
    </row>
    <row r="1987" spans="1:45" x14ac:dyDescent="0.2">
      <c r="A1987" s="423">
        <v>3652</v>
      </c>
      <c r="B1987" s="424">
        <v>5</v>
      </c>
      <c r="C1987" s="425" t="s">
        <v>308</v>
      </c>
      <c r="D1987" s="422">
        <f t="shared" si="454"/>
        <v>0</v>
      </c>
      <c r="E1987" s="422">
        <f t="shared" si="455"/>
        <v>0</v>
      </c>
      <c r="F1987" s="422">
        <f t="shared" si="456"/>
        <v>0</v>
      </c>
      <c r="G1987" s="422">
        <f t="shared" si="457"/>
        <v>0</v>
      </c>
      <c r="H1987" s="22">
        <f t="shared" si="458"/>
        <v>0</v>
      </c>
      <c r="I1987" s="116">
        <v>0</v>
      </c>
      <c r="J1987" s="116">
        <v>0</v>
      </c>
      <c r="K1987" s="116">
        <v>0</v>
      </c>
      <c r="L1987" s="116">
        <v>0</v>
      </c>
      <c r="M1987" s="22">
        <f t="shared" si="459"/>
        <v>0</v>
      </c>
      <c r="N1987" s="116">
        <v>0</v>
      </c>
      <c r="O1987" s="116">
        <v>0</v>
      </c>
      <c r="P1987" s="116">
        <v>0</v>
      </c>
      <c r="Q1987" s="116">
        <v>0</v>
      </c>
      <c r="R1987" s="22">
        <f t="shared" si="460"/>
        <v>0</v>
      </c>
      <c r="S1987" s="116">
        <v>0</v>
      </c>
      <c r="T1987" s="116">
        <v>0</v>
      </c>
      <c r="U1987" s="116">
        <v>0</v>
      </c>
      <c r="V1987" s="116">
        <v>0</v>
      </c>
      <c r="W1987" s="22">
        <f t="shared" si="461"/>
        <v>0</v>
      </c>
      <c r="X1987" s="22">
        <f t="shared" si="462"/>
        <v>0</v>
      </c>
      <c r="Y1987" s="22">
        <f ca="1">OFFSET('Cost Study'!$B$7,'Operations Support'!$C1987,'Operations Support'!$B1987)*$H1987</f>
        <v>0</v>
      </c>
      <c r="Z1987" s="23">
        <f ca="1">Y1987*'Cost Study'!$B$31</f>
        <v>0</v>
      </c>
      <c r="AA1987" s="23">
        <f ca="1">IF(A1987=10298,1.51,1)*IF($B1987&lt;3,$D1987*'Cost Study'!$B$32*OFFSET('Cost Study'!$B$7,'Operations Support'!$C1987,'Operations Support'!$B1987),0)</f>
        <v>0</v>
      </c>
      <c r="AB1987" s="24">
        <f ca="1">AA1987*'Cost Study'!$B$31</f>
        <v>0</v>
      </c>
      <c r="AC1987" s="23">
        <f ca="1">Y1987*'Cost Study'!$B$31</f>
        <v>0</v>
      </c>
      <c r="AD1987" s="24">
        <f ca="1">AA1987*'Cost Study'!$B$31</f>
        <v>0</v>
      </c>
      <c r="AE1987" s="377">
        <f t="shared" ca="1" si="463"/>
        <v>0</v>
      </c>
      <c r="AF1987" s="377">
        <f t="shared" ca="1" si="464"/>
        <v>0</v>
      </c>
      <c r="AH1987" s="688">
        <f>IFERROR($H1987/SUMIF($A:$A,$A1987,$H:$H)*SUMIF(Summary!$A$110:$A$186,$A1987,Summary!$P$110:$P$186),0)</f>
        <v>0</v>
      </c>
      <c r="AI1987" s="689">
        <f t="shared" ca="1" si="465"/>
        <v>0</v>
      </c>
      <c r="AJ1987" s="688">
        <f>IFERROR(H1987/SUMIF(A:A,A1987,H:H)*SUMIF(Summary!$A$110:$A$186,'Operations Support'!A1987,Summary!$Q$110:$Q$186),0)</f>
        <v>0</v>
      </c>
      <c r="AK1987" s="688">
        <f t="shared" ca="1" si="466"/>
        <v>0</v>
      </c>
      <c r="AM1987" s="688">
        <f>IFERROR($H1987/SUMIF($A:$A,$A1987,$H:$H)*SUMIF(Summary!$A$230:$A$266,$A1987,Summary!$P$230:$P$266),0)</f>
        <v>0</v>
      </c>
      <c r="AN1987" s="688">
        <f>IFERROR($H1987/SUMIF($A:$A,$A1987,$H:$H)*(SUMIF(Summary!$A$230:$A$266,$A1987,Summary!$L$230:$L$266)+SUMIF(Summary!$A$281:$A$317,$A1987,Summary!$L$281:$L$317))-AM1987,0)</f>
        <v>0</v>
      </c>
      <c r="AO1987" s="688">
        <f>IFERROR($H1987/SUMIF($A:$A,$A1987,$H:$H)*SUMIF(Summary!$A$230:$A$266,$A1987,Summary!$Q$230:$Q$266),0)</f>
        <v>0</v>
      </c>
      <c r="AP1987" s="688">
        <f>IFERROR($H1987/SUMIF($A:$A,$A1987,$H:$H)*(SUMIF(Summary!$A$230:$A$266,$A1987,Summary!$L$230:$L$266)+SUMIF(Summary!$A$281:$A$317,$A1987,Summary!$L$281:$L$317))-AO1987,0)</f>
        <v>0</v>
      </c>
      <c r="AQ1987" s="306"/>
      <c r="AR1987" s="688">
        <f t="shared" ca="1" si="467"/>
        <v>0</v>
      </c>
      <c r="AS1987" s="688">
        <f t="shared" ca="1" si="468"/>
        <v>0</v>
      </c>
    </row>
    <row r="1988" spans="1:45" x14ac:dyDescent="0.2">
      <c r="A1988" s="423">
        <v>3652</v>
      </c>
      <c r="B1988" s="424">
        <v>5</v>
      </c>
      <c r="C1988" s="425" t="s">
        <v>309</v>
      </c>
      <c r="D1988" s="422">
        <f t="shared" si="454"/>
        <v>0</v>
      </c>
      <c r="E1988" s="422">
        <f t="shared" si="455"/>
        <v>0</v>
      </c>
      <c r="F1988" s="422">
        <f t="shared" si="456"/>
        <v>0</v>
      </c>
      <c r="G1988" s="422">
        <f t="shared" si="457"/>
        <v>0</v>
      </c>
      <c r="H1988" s="22">
        <f t="shared" si="458"/>
        <v>0</v>
      </c>
      <c r="I1988" s="116">
        <v>0</v>
      </c>
      <c r="J1988" s="116">
        <v>0</v>
      </c>
      <c r="K1988" s="116">
        <v>0</v>
      </c>
      <c r="L1988" s="116">
        <v>0</v>
      </c>
      <c r="M1988" s="22">
        <f t="shared" si="459"/>
        <v>0</v>
      </c>
      <c r="N1988" s="116">
        <v>0</v>
      </c>
      <c r="O1988" s="116">
        <v>0</v>
      </c>
      <c r="P1988" s="116">
        <v>0</v>
      </c>
      <c r="Q1988" s="116">
        <v>0</v>
      </c>
      <c r="R1988" s="22">
        <f t="shared" si="460"/>
        <v>0</v>
      </c>
      <c r="S1988" s="116">
        <v>0</v>
      </c>
      <c r="T1988" s="116">
        <v>0</v>
      </c>
      <c r="U1988" s="116">
        <v>0</v>
      </c>
      <c r="V1988" s="116">
        <v>0</v>
      </c>
      <c r="W1988" s="22">
        <f t="shared" si="461"/>
        <v>0</v>
      </c>
      <c r="X1988" s="22">
        <f t="shared" si="462"/>
        <v>0</v>
      </c>
      <c r="Y1988" s="22">
        <f ca="1">OFFSET('Cost Study'!$B$7,'Operations Support'!$C1988,'Operations Support'!$B1988)*$H1988</f>
        <v>0</v>
      </c>
      <c r="Z1988" s="23">
        <f ca="1">Y1988*'Cost Study'!$B$31</f>
        <v>0</v>
      </c>
      <c r="AA1988" s="23">
        <f ca="1">IF(A1988=10298,1.51,1)*IF($B1988&lt;3,$D1988*'Cost Study'!$B$32*OFFSET('Cost Study'!$B$7,'Operations Support'!$C1988,'Operations Support'!$B1988),0)</f>
        <v>0</v>
      </c>
      <c r="AB1988" s="24">
        <f ca="1">AA1988*'Cost Study'!$B$31</f>
        <v>0</v>
      </c>
      <c r="AC1988" s="23">
        <f ca="1">Y1988*'Cost Study'!$B$31</f>
        <v>0</v>
      </c>
      <c r="AD1988" s="24">
        <f ca="1">AA1988*'Cost Study'!$B$31</f>
        <v>0</v>
      </c>
      <c r="AE1988" s="377">
        <f t="shared" ca="1" si="463"/>
        <v>0</v>
      </c>
      <c r="AF1988" s="377">
        <f t="shared" ca="1" si="464"/>
        <v>0</v>
      </c>
      <c r="AH1988" s="688">
        <f>IFERROR($H1988/SUMIF($A:$A,$A1988,$H:$H)*SUMIF(Summary!$A$110:$A$186,$A1988,Summary!$P$110:$P$186),0)</f>
        <v>0</v>
      </c>
      <c r="AI1988" s="689">
        <f t="shared" ca="1" si="465"/>
        <v>0</v>
      </c>
      <c r="AJ1988" s="688">
        <f>IFERROR(H1988/SUMIF(A:A,A1988,H:H)*SUMIF(Summary!$A$110:$A$186,'Operations Support'!A1988,Summary!$Q$110:$Q$186),0)</f>
        <v>0</v>
      </c>
      <c r="AK1988" s="688">
        <f t="shared" ca="1" si="466"/>
        <v>0</v>
      </c>
      <c r="AM1988" s="688">
        <f>IFERROR($H1988/SUMIF($A:$A,$A1988,$H:$H)*SUMIF(Summary!$A$230:$A$266,$A1988,Summary!$P$230:$P$266),0)</f>
        <v>0</v>
      </c>
      <c r="AN1988" s="688">
        <f>IFERROR($H1988/SUMIF($A:$A,$A1988,$H:$H)*(SUMIF(Summary!$A$230:$A$266,$A1988,Summary!$L$230:$L$266)+SUMIF(Summary!$A$281:$A$317,$A1988,Summary!$L$281:$L$317))-AM1988,0)</f>
        <v>0</v>
      </c>
      <c r="AO1988" s="688">
        <f>IFERROR($H1988/SUMIF($A:$A,$A1988,$H:$H)*SUMIF(Summary!$A$230:$A$266,$A1988,Summary!$Q$230:$Q$266),0)</f>
        <v>0</v>
      </c>
      <c r="AP1988" s="688">
        <f>IFERROR($H1988/SUMIF($A:$A,$A1988,$H:$H)*(SUMIF(Summary!$A$230:$A$266,$A1988,Summary!$L$230:$L$266)+SUMIF(Summary!$A$281:$A$317,$A1988,Summary!$L$281:$L$317))-AO1988,0)</f>
        <v>0</v>
      </c>
      <c r="AQ1988" s="306"/>
      <c r="AR1988" s="688">
        <f t="shared" ca="1" si="467"/>
        <v>0</v>
      </c>
      <c r="AS1988" s="688">
        <f t="shared" ca="1" si="468"/>
        <v>0</v>
      </c>
    </row>
    <row r="1989" spans="1:45" x14ac:dyDescent="0.2">
      <c r="A1989" s="423">
        <v>3652</v>
      </c>
      <c r="B1989" s="424">
        <v>5</v>
      </c>
      <c r="C1989" s="425" t="s">
        <v>310</v>
      </c>
      <c r="D1989" s="422">
        <f t="shared" ref="D1989:D2052" si="469">I1989+N1989+S1989</f>
        <v>0</v>
      </c>
      <c r="E1989" s="422">
        <f t="shared" ref="E1989:E2052" si="470">J1989+O1989+T1989</f>
        <v>0</v>
      </c>
      <c r="F1989" s="422">
        <f t="shared" ref="F1989:F2052" si="471">K1989+P1989+U1989</f>
        <v>0</v>
      </c>
      <c r="G1989" s="422">
        <f t="shared" ref="G1989:G2052" si="472">L1989+Q1989+V1989</f>
        <v>0</v>
      </c>
      <c r="H1989" s="22">
        <f t="shared" ref="H1989:H2052" si="473">(SUM(D1989:F1989)-G1989)*IF(A1989=10298,1.51,1)</f>
        <v>0</v>
      </c>
      <c r="I1989" s="116">
        <v>0</v>
      </c>
      <c r="J1989" s="116">
        <v>0</v>
      </c>
      <c r="K1989" s="116">
        <v>0</v>
      </c>
      <c r="L1989" s="116">
        <v>0</v>
      </c>
      <c r="M1989" s="22">
        <f t="shared" ref="M1989:M2052" si="474">SUM(I1989:K1989)-L1989</f>
        <v>0</v>
      </c>
      <c r="N1989" s="116">
        <v>0</v>
      </c>
      <c r="O1989" s="116">
        <v>0</v>
      </c>
      <c r="P1989" s="116">
        <v>0</v>
      </c>
      <c r="Q1989" s="116">
        <v>0</v>
      </c>
      <c r="R1989" s="22">
        <f t="shared" ref="R1989:R2052" si="475">SUM(N1989:P1989)-Q1989</f>
        <v>0</v>
      </c>
      <c r="S1989" s="116">
        <v>0</v>
      </c>
      <c r="T1989" s="116">
        <v>0</v>
      </c>
      <c r="U1989" s="116">
        <v>0</v>
      </c>
      <c r="V1989" s="116">
        <v>0</v>
      </c>
      <c r="W1989" s="22">
        <f t="shared" ref="W1989:W2052" si="476">SUM(S1989:U1989)-V1989</f>
        <v>0</v>
      </c>
      <c r="X1989" s="22">
        <f t="shared" ref="X1989:X2052" si="477">IF(OR(B1989=1,B1989=2),H1989/30,IF(OR(B1989=3,B1989=5),H1989/24,IF(B1989=4,H1989/18,0)))</f>
        <v>0</v>
      </c>
      <c r="Y1989" s="22">
        <f ca="1">OFFSET('Cost Study'!$B$7,'Operations Support'!$C1989,'Operations Support'!$B1989)*$H1989</f>
        <v>0</v>
      </c>
      <c r="Z1989" s="23">
        <f ca="1">Y1989*'Cost Study'!$B$31</f>
        <v>0</v>
      </c>
      <c r="AA1989" s="23">
        <f ca="1">IF(A1989=10298,1.51,1)*IF($B1989&lt;3,$D1989*'Cost Study'!$B$32*OFFSET('Cost Study'!$B$7,'Operations Support'!$C1989,'Operations Support'!$B1989),0)</f>
        <v>0</v>
      </c>
      <c r="AB1989" s="24">
        <f ca="1">AA1989*'Cost Study'!$B$31</f>
        <v>0</v>
      </c>
      <c r="AC1989" s="23">
        <f ca="1">Y1989*'Cost Study'!$B$31</f>
        <v>0</v>
      </c>
      <c r="AD1989" s="24">
        <f ca="1">AA1989*'Cost Study'!$B$31</f>
        <v>0</v>
      </c>
      <c r="AE1989" s="377">
        <f t="shared" ref="AE1989:AE2052" ca="1" si="478">Z1989+AB1989</f>
        <v>0</v>
      </c>
      <c r="AF1989" s="377">
        <f t="shared" ref="AF1989:AF2052" ca="1" si="479">AC1989+AD1989</f>
        <v>0</v>
      </c>
      <c r="AH1989" s="688">
        <f>IFERROR($H1989/SUMIF($A:$A,$A1989,$H:$H)*SUMIF(Summary!$A$110:$A$186,$A1989,Summary!$P$110:$P$186),0)</f>
        <v>0</v>
      </c>
      <c r="AI1989" s="689">
        <f t="shared" ca="1" si="465"/>
        <v>0</v>
      </c>
      <c r="AJ1989" s="688">
        <f>IFERROR(H1989/SUMIF(A:A,A1989,H:H)*SUMIF(Summary!$A$110:$A$186,'Operations Support'!A1989,Summary!$Q$110:$Q$186),0)</f>
        <v>0</v>
      </c>
      <c r="AK1989" s="688">
        <f t="shared" ca="1" si="466"/>
        <v>0</v>
      </c>
      <c r="AM1989" s="688">
        <f>IFERROR($H1989/SUMIF($A:$A,$A1989,$H:$H)*SUMIF(Summary!$A$230:$A$266,$A1989,Summary!$P$230:$P$266),0)</f>
        <v>0</v>
      </c>
      <c r="AN1989" s="688">
        <f>IFERROR($H1989/SUMIF($A:$A,$A1989,$H:$H)*(SUMIF(Summary!$A$230:$A$266,$A1989,Summary!$L$230:$L$266)+SUMIF(Summary!$A$281:$A$317,$A1989,Summary!$L$281:$L$317))-AM1989,0)</f>
        <v>0</v>
      </c>
      <c r="AO1989" s="688">
        <f>IFERROR($H1989/SUMIF($A:$A,$A1989,$H:$H)*SUMIF(Summary!$A$230:$A$266,$A1989,Summary!$Q$230:$Q$266),0)</f>
        <v>0</v>
      </c>
      <c r="AP1989" s="688">
        <f>IFERROR($H1989/SUMIF($A:$A,$A1989,$H:$H)*(SUMIF(Summary!$A$230:$A$266,$A1989,Summary!$L$230:$L$266)+SUMIF(Summary!$A$281:$A$317,$A1989,Summary!$L$281:$L$317))-AO1989,0)</f>
        <v>0</v>
      </c>
      <c r="AQ1989" s="306"/>
      <c r="AR1989" s="688">
        <f t="shared" ca="1" si="467"/>
        <v>0</v>
      </c>
      <c r="AS1989" s="688">
        <f t="shared" ca="1" si="468"/>
        <v>0</v>
      </c>
    </row>
    <row r="1990" spans="1:45" x14ac:dyDescent="0.2">
      <c r="A1990" s="423">
        <v>3652</v>
      </c>
      <c r="B1990" s="424">
        <v>5</v>
      </c>
      <c r="C1990" s="425" t="s">
        <v>311</v>
      </c>
      <c r="D1990" s="422">
        <f t="shared" si="469"/>
        <v>0</v>
      </c>
      <c r="E1990" s="422">
        <f t="shared" si="470"/>
        <v>0</v>
      </c>
      <c r="F1990" s="422">
        <f t="shared" si="471"/>
        <v>0</v>
      </c>
      <c r="G1990" s="422">
        <f t="shared" si="472"/>
        <v>0</v>
      </c>
      <c r="H1990" s="22">
        <f t="shared" si="473"/>
        <v>0</v>
      </c>
      <c r="I1990" s="116">
        <v>0</v>
      </c>
      <c r="J1990" s="116">
        <v>0</v>
      </c>
      <c r="K1990" s="116">
        <v>0</v>
      </c>
      <c r="L1990" s="116">
        <v>0</v>
      </c>
      <c r="M1990" s="22">
        <f t="shared" si="474"/>
        <v>0</v>
      </c>
      <c r="N1990" s="116">
        <v>0</v>
      </c>
      <c r="O1990" s="116">
        <v>0</v>
      </c>
      <c r="P1990" s="116">
        <v>0</v>
      </c>
      <c r="Q1990" s="116">
        <v>0</v>
      </c>
      <c r="R1990" s="22">
        <f t="shared" si="475"/>
        <v>0</v>
      </c>
      <c r="S1990" s="116">
        <v>0</v>
      </c>
      <c r="T1990" s="116">
        <v>0</v>
      </c>
      <c r="U1990" s="116">
        <v>0</v>
      </c>
      <c r="V1990" s="116">
        <v>0</v>
      </c>
      <c r="W1990" s="22">
        <f t="shared" si="476"/>
        <v>0</v>
      </c>
      <c r="X1990" s="22">
        <f t="shared" si="477"/>
        <v>0</v>
      </c>
      <c r="Y1990" s="22">
        <f ca="1">OFFSET('Cost Study'!$B$7,'Operations Support'!$C1990,'Operations Support'!$B1990)*$H1990</f>
        <v>0</v>
      </c>
      <c r="Z1990" s="23">
        <f ca="1">Y1990*'Cost Study'!$B$31</f>
        <v>0</v>
      </c>
      <c r="AA1990" s="23">
        <f ca="1">IF(A1990=10298,1.51,1)*IF($B1990&lt;3,$D1990*'Cost Study'!$B$32*OFFSET('Cost Study'!$B$7,'Operations Support'!$C1990,'Operations Support'!$B1990),0)</f>
        <v>0</v>
      </c>
      <c r="AB1990" s="24">
        <f ca="1">AA1990*'Cost Study'!$B$31</f>
        <v>0</v>
      </c>
      <c r="AC1990" s="23">
        <f ca="1">Y1990*'Cost Study'!$B$31</f>
        <v>0</v>
      </c>
      <c r="AD1990" s="24">
        <f ca="1">AA1990*'Cost Study'!$B$31</f>
        <v>0</v>
      </c>
      <c r="AE1990" s="377">
        <f t="shared" ca="1" si="478"/>
        <v>0</v>
      </c>
      <c r="AF1990" s="377">
        <f t="shared" ca="1" si="479"/>
        <v>0</v>
      </c>
      <c r="AH1990" s="688">
        <f>IFERROR($H1990/SUMIF($A:$A,$A1990,$H:$H)*SUMIF(Summary!$A$110:$A$186,$A1990,Summary!$P$110:$P$186),0)</f>
        <v>0</v>
      </c>
      <c r="AI1990" s="689">
        <f t="shared" ca="1" si="465"/>
        <v>0</v>
      </c>
      <c r="AJ1990" s="688">
        <f>IFERROR(H1990/SUMIF(A:A,A1990,H:H)*SUMIF(Summary!$A$110:$A$186,'Operations Support'!A1990,Summary!$Q$110:$Q$186),0)</f>
        <v>0</v>
      </c>
      <c r="AK1990" s="688">
        <f t="shared" ca="1" si="466"/>
        <v>0</v>
      </c>
      <c r="AM1990" s="688">
        <f>IFERROR($H1990/SUMIF($A:$A,$A1990,$H:$H)*SUMIF(Summary!$A$230:$A$266,$A1990,Summary!$P$230:$P$266),0)</f>
        <v>0</v>
      </c>
      <c r="AN1990" s="688">
        <f>IFERROR($H1990/SUMIF($A:$A,$A1990,$H:$H)*(SUMIF(Summary!$A$230:$A$266,$A1990,Summary!$L$230:$L$266)+SUMIF(Summary!$A$281:$A$317,$A1990,Summary!$L$281:$L$317))-AM1990,0)</f>
        <v>0</v>
      </c>
      <c r="AO1990" s="688">
        <f>IFERROR($H1990/SUMIF($A:$A,$A1990,$H:$H)*SUMIF(Summary!$A$230:$A$266,$A1990,Summary!$Q$230:$Q$266),0)</f>
        <v>0</v>
      </c>
      <c r="AP1990" s="688">
        <f>IFERROR($H1990/SUMIF($A:$A,$A1990,$H:$H)*(SUMIF(Summary!$A$230:$A$266,$A1990,Summary!$L$230:$L$266)+SUMIF(Summary!$A$281:$A$317,$A1990,Summary!$L$281:$L$317))-AO1990,0)</f>
        <v>0</v>
      </c>
      <c r="AQ1990" s="306"/>
      <c r="AR1990" s="688">
        <f t="shared" ca="1" si="467"/>
        <v>0</v>
      </c>
      <c r="AS1990" s="688">
        <f t="shared" ca="1" si="468"/>
        <v>0</v>
      </c>
    </row>
    <row r="1991" spans="1:45" x14ac:dyDescent="0.2">
      <c r="A1991" s="423">
        <v>3652</v>
      </c>
      <c r="B1991" s="424">
        <v>5</v>
      </c>
      <c r="C1991" s="425" t="s">
        <v>312</v>
      </c>
      <c r="D1991" s="422">
        <f t="shared" si="469"/>
        <v>0</v>
      </c>
      <c r="E1991" s="422">
        <f t="shared" si="470"/>
        <v>0</v>
      </c>
      <c r="F1991" s="422">
        <f t="shared" si="471"/>
        <v>0</v>
      </c>
      <c r="G1991" s="422">
        <f t="shared" si="472"/>
        <v>0</v>
      </c>
      <c r="H1991" s="22">
        <f t="shared" si="473"/>
        <v>0</v>
      </c>
      <c r="I1991" s="116">
        <v>0</v>
      </c>
      <c r="J1991" s="116">
        <v>0</v>
      </c>
      <c r="K1991" s="116">
        <v>0</v>
      </c>
      <c r="L1991" s="116">
        <v>0</v>
      </c>
      <c r="M1991" s="22">
        <f t="shared" si="474"/>
        <v>0</v>
      </c>
      <c r="N1991" s="116">
        <v>0</v>
      </c>
      <c r="O1991" s="116">
        <v>0</v>
      </c>
      <c r="P1991" s="116">
        <v>0</v>
      </c>
      <c r="Q1991" s="116">
        <v>0</v>
      </c>
      <c r="R1991" s="22">
        <f t="shared" si="475"/>
        <v>0</v>
      </c>
      <c r="S1991" s="116">
        <v>0</v>
      </c>
      <c r="T1991" s="116">
        <v>0</v>
      </c>
      <c r="U1991" s="116">
        <v>0</v>
      </c>
      <c r="V1991" s="116">
        <v>0</v>
      </c>
      <c r="W1991" s="22">
        <f t="shared" si="476"/>
        <v>0</v>
      </c>
      <c r="X1991" s="22">
        <f t="shared" si="477"/>
        <v>0</v>
      </c>
      <c r="Y1991" s="22">
        <f ca="1">OFFSET('Cost Study'!$B$7,'Operations Support'!$C1991,'Operations Support'!$B1991)*$H1991</f>
        <v>0</v>
      </c>
      <c r="Z1991" s="23">
        <f ca="1">Y1991*'Cost Study'!$B$31</f>
        <v>0</v>
      </c>
      <c r="AA1991" s="23">
        <f ca="1">IF(A1991=10298,1.51,1)*IF($B1991&lt;3,$D1991*'Cost Study'!$B$32*OFFSET('Cost Study'!$B$7,'Operations Support'!$C1991,'Operations Support'!$B1991),0)</f>
        <v>0</v>
      </c>
      <c r="AB1991" s="24">
        <f ca="1">AA1991*'Cost Study'!$B$31</f>
        <v>0</v>
      </c>
      <c r="AC1991" s="23">
        <f ca="1">Y1991*'Cost Study'!$B$31</f>
        <v>0</v>
      </c>
      <c r="AD1991" s="24">
        <f ca="1">AA1991*'Cost Study'!$B$31</f>
        <v>0</v>
      </c>
      <c r="AE1991" s="377">
        <f t="shared" ca="1" si="478"/>
        <v>0</v>
      </c>
      <c r="AF1991" s="377">
        <f t="shared" ca="1" si="479"/>
        <v>0</v>
      </c>
      <c r="AH1991" s="688">
        <f>IFERROR($H1991/SUMIF($A:$A,$A1991,$H:$H)*SUMIF(Summary!$A$110:$A$186,$A1991,Summary!$P$110:$P$186),0)</f>
        <v>0</v>
      </c>
      <c r="AI1991" s="689">
        <f t="shared" ca="1" si="465"/>
        <v>0</v>
      </c>
      <c r="AJ1991" s="688">
        <f>IFERROR(H1991/SUMIF(A:A,A1991,H:H)*SUMIF(Summary!$A$110:$A$186,'Operations Support'!A1991,Summary!$Q$110:$Q$186),0)</f>
        <v>0</v>
      </c>
      <c r="AK1991" s="688">
        <f t="shared" ca="1" si="466"/>
        <v>0</v>
      </c>
      <c r="AM1991" s="688">
        <f>IFERROR($H1991/SUMIF($A:$A,$A1991,$H:$H)*SUMIF(Summary!$A$230:$A$266,$A1991,Summary!$P$230:$P$266),0)</f>
        <v>0</v>
      </c>
      <c r="AN1991" s="688">
        <f>IFERROR($H1991/SUMIF($A:$A,$A1991,$H:$H)*(SUMIF(Summary!$A$230:$A$266,$A1991,Summary!$L$230:$L$266)+SUMIF(Summary!$A$281:$A$317,$A1991,Summary!$L$281:$L$317))-AM1991,0)</f>
        <v>0</v>
      </c>
      <c r="AO1991" s="688">
        <f>IFERROR($H1991/SUMIF($A:$A,$A1991,$H:$H)*SUMIF(Summary!$A$230:$A$266,$A1991,Summary!$Q$230:$Q$266),0)</f>
        <v>0</v>
      </c>
      <c r="AP1991" s="688">
        <f>IFERROR($H1991/SUMIF($A:$A,$A1991,$H:$H)*(SUMIF(Summary!$A$230:$A$266,$A1991,Summary!$L$230:$L$266)+SUMIF(Summary!$A$281:$A$317,$A1991,Summary!$L$281:$L$317))-AO1991,0)</f>
        <v>0</v>
      </c>
      <c r="AQ1991" s="306"/>
      <c r="AR1991" s="688">
        <f t="shared" ca="1" si="467"/>
        <v>0</v>
      </c>
      <c r="AS1991" s="688">
        <f t="shared" ca="1" si="468"/>
        <v>0</v>
      </c>
    </row>
    <row r="1992" spans="1:45" x14ac:dyDescent="0.2">
      <c r="A1992" s="423">
        <v>3652</v>
      </c>
      <c r="B1992" s="424">
        <v>5</v>
      </c>
      <c r="C1992" s="425" t="s">
        <v>313</v>
      </c>
      <c r="D1992" s="422">
        <f t="shared" si="469"/>
        <v>0</v>
      </c>
      <c r="E1992" s="422">
        <f t="shared" si="470"/>
        <v>0</v>
      </c>
      <c r="F1992" s="422">
        <f t="shared" si="471"/>
        <v>0</v>
      </c>
      <c r="G1992" s="422">
        <f t="shared" si="472"/>
        <v>0</v>
      </c>
      <c r="H1992" s="22">
        <f t="shared" si="473"/>
        <v>0</v>
      </c>
      <c r="I1992" s="116">
        <v>0</v>
      </c>
      <c r="J1992" s="116">
        <v>0</v>
      </c>
      <c r="K1992" s="116">
        <v>0</v>
      </c>
      <c r="L1992" s="116">
        <v>0</v>
      </c>
      <c r="M1992" s="22">
        <f t="shared" si="474"/>
        <v>0</v>
      </c>
      <c r="N1992" s="116">
        <v>0</v>
      </c>
      <c r="O1992" s="116">
        <v>0</v>
      </c>
      <c r="P1992" s="116">
        <v>0</v>
      </c>
      <c r="Q1992" s="116">
        <v>0</v>
      </c>
      <c r="R1992" s="22">
        <f t="shared" si="475"/>
        <v>0</v>
      </c>
      <c r="S1992" s="116">
        <v>0</v>
      </c>
      <c r="T1992" s="116">
        <v>0</v>
      </c>
      <c r="U1992" s="116">
        <v>0</v>
      </c>
      <c r="V1992" s="116">
        <v>0</v>
      </c>
      <c r="W1992" s="22">
        <f t="shared" si="476"/>
        <v>0</v>
      </c>
      <c r="X1992" s="22">
        <f t="shared" si="477"/>
        <v>0</v>
      </c>
      <c r="Y1992" s="22">
        <f ca="1">OFFSET('Cost Study'!$B$7,'Operations Support'!$C1992,'Operations Support'!$B1992)*$H1992</f>
        <v>0</v>
      </c>
      <c r="Z1992" s="23">
        <f ca="1">Y1992*'Cost Study'!$B$31</f>
        <v>0</v>
      </c>
      <c r="AA1992" s="23">
        <f ca="1">IF(A1992=10298,1.51,1)*IF($B1992&lt;3,$D1992*'Cost Study'!$B$32*OFFSET('Cost Study'!$B$7,'Operations Support'!$C1992,'Operations Support'!$B1992),0)</f>
        <v>0</v>
      </c>
      <c r="AB1992" s="24">
        <f ca="1">AA1992*'Cost Study'!$B$31</f>
        <v>0</v>
      </c>
      <c r="AC1992" s="23">
        <f ca="1">Y1992*'Cost Study'!$B$31</f>
        <v>0</v>
      </c>
      <c r="AD1992" s="24">
        <f ca="1">AA1992*'Cost Study'!$B$31</f>
        <v>0</v>
      </c>
      <c r="AE1992" s="377">
        <f t="shared" ca="1" si="478"/>
        <v>0</v>
      </c>
      <c r="AF1992" s="377">
        <f t="shared" ca="1" si="479"/>
        <v>0</v>
      </c>
      <c r="AH1992" s="688">
        <f>IFERROR($H1992/SUMIF($A:$A,$A1992,$H:$H)*SUMIF(Summary!$A$110:$A$186,$A1992,Summary!$P$110:$P$186),0)</f>
        <v>0</v>
      </c>
      <c r="AI1992" s="689">
        <f t="shared" ca="1" si="465"/>
        <v>0</v>
      </c>
      <c r="AJ1992" s="688">
        <f>IFERROR(H1992/SUMIF(A:A,A1992,H:H)*SUMIF(Summary!$A$110:$A$186,'Operations Support'!A1992,Summary!$Q$110:$Q$186),0)</f>
        <v>0</v>
      </c>
      <c r="AK1992" s="688">
        <f t="shared" ca="1" si="466"/>
        <v>0</v>
      </c>
      <c r="AM1992" s="688">
        <f>IFERROR($H1992/SUMIF($A:$A,$A1992,$H:$H)*SUMIF(Summary!$A$230:$A$266,$A1992,Summary!$P$230:$P$266),0)</f>
        <v>0</v>
      </c>
      <c r="AN1992" s="688">
        <f>IFERROR($H1992/SUMIF($A:$A,$A1992,$H:$H)*(SUMIF(Summary!$A$230:$A$266,$A1992,Summary!$L$230:$L$266)+SUMIF(Summary!$A$281:$A$317,$A1992,Summary!$L$281:$L$317))-AM1992,0)</f>
        <v>0</v>
      </c>
      <c r="AO1992" s="688">
        <f>IFERROR($H1992/SUMIF($A:$A,$A1992,$H:$H)*SUMIF(Summary!$A$230:$A$266,$A1992,Summary!$Q$230:$Q$266),0)</f>
        <v>0</v>
      </c>
      <c r="AP1992" s="688">
        <f>IFERROR($H1992/SUMIF($A:$A,$A1992,$H:$H)*(SUMIF(Summary!$A$230:$A$266,$A1992,Summary!$L$230:$L$266)+SUMIF(Summary!$A$281:$A$317,$A1992,Summary!$L$281:$L$317))-AO1992,0)</f>
        <v>0</v>
      </c>
      <c r="AQ1992" s="306"/>
      <c r="AR1992" s="688">
        <f t="shared" ca="1" si="467"/>
        <v>0</v>
      </c>
      <c r="AS1992" s="688">
        <f t="shared" ca="1" si="468"/>
        <v>0</v>
      </c>
    </row>
    <row r="1993" spans="1:45" x14ac:dyDescent="0.2">
      <c r="A1993" s="423">
        <v>3652</v>
      </c>
      <c r="B1993" s="424">
        <v>5</v>
      </c>
      <c r="C1993" s="425" t="s">
        <v>314</v>
      </c>
      <c r="D1993" s="422">
        <f t="shared" si="469"/>
        <v>4310</v>
      </c>
      <c r="E1993" s="422">
        <f t="shared" si="470"/>
        <v>1961</v>
      </c>
      <c r="F1993" s="422">
        <f t="shared" si="471"/>
        <v>11514</v>
      </c>
      <c r="G1993" s="422">
        <f t="shared" si="472"/>
        <v>0</v>
      </c>
      <c r="H1993" s="22">
        <f t="shared" si="473"/>
        <v>17785</v>
      </c>
      <c r="I1993" s="116">
        <v>1716</v>
      </c>
      <c r="J1993" s="116">
        <v>1961</v>
      </c>
      <c r="K1993" s="116">
        <v>3818</v>
      </c>
      <c r="L1993" s="116">
        <v>0</v>
      </c>
      <c r="M1993" s="22">
        <f t="shared" si="474"/>
        <v>7495</v>
      </c>
      <c r="N1993" s="116">
        <v>2520</v>
      </c>
      <c r="O1993" s="116">
        <v>0</v>
      </c>
      <c r="P1993" s="116">
        <v>5268</v>
      </c>
      <c r="Q1993" s="116">
        <v>0</v>
      </c>
      <c r="R1993" s="22">
        <f t="shared" si="475"/>
        <v>7788</v>
      </c>
      <c r="S1993" s="116">
        <v>74</v>
      </c>
      <c r="T1993" s="116">
        <v>0</v>
      </c>
      <c r="U1993" s="116">
        <v>2428</v>
      </c>
      <c r="V1993" s="116">
        <v>0</v>
      </c>
      <c r="W1993" s="22">
        <f t="shared" si="476"/>
        <v>2502</v>
      </c>
      <c r="X1993" s="22">
        <f t="shared" si="477"/>
        <v>741.04166666666663</v>
      </c>
      <c r="Y1993" s="22">
        <f ca="1">OFFSET('Cost Study'!$B$7,'Operations Support'!$C1993,'Operations Support'!$B1993)*$H1993</f>
        <v>79498.95</v>
      </c>
      <c r="Z1993" s="23">
        <f ca="1">Y1993*'Cost Study'!$B$31</f>
        <v>4440169.78424419</v>
      </c>
      <c r="AA1993" s="23">
        <f ca="1">IF(A1993=10298,1.51,1)*IF($B1993&lt;3,$D1993*'Cost Study'!$B$32*OFFSET('Cost Study'!$B$7,'Operations Support'!$C1993,'Operations Support'!$B1993),0)</f>
        <v>0</v>
      </c>
      <c r="AB1993" s="24">
        <f ca="1">AA1993*'Cost Study'!$B$31</f>
        <v>0</v>
      </c>
      <c r="AC1993" s="23">
        <f ca="1">Y1993*'Cost Study'!$B$31</f>
        <v>4440169.78424419</v>
      </c>
      <c r="AD1993" s="24">
        <f ca="1">AA1993*'Cost Study'!$B$31</f>
        <v>0</v>
      </c>
      <c r="AE1993" s="377">
        <f t="shared" ca="1" si="478"/>
        <v>4440169.78424419</v>
      </c>
      <c r="AF1993" s="377">
        <f t="shared" ca="1" si="479"/>
        <v>4440169.78424419</v>
      </c>
      <c r="AH1993" s="688">
        <f>IFERROR($H1993/SUMIF($A:$A,$A1993,$H:$H)*SUMIF(Summary!$A$110:$A$186,$A1993,Summary!$P$110:$P$186),0)</f>
        <v>675140.34135500214</v>
      </c>
      <c r="AI1993" s="689">
        <f t="shared" ca="1" si="465"/>
        <v>3765029.442889188</v>
      </c>
      <c r="AJ1993" s="688">
        <f>IFERROR(H1993/SUMIF(A:A,A1993,H:H)*SUMIF(Summary!$A$110:$A$186,'Operations Support'!A1993,Summary!$Q$110:$Q$186),0)</f>
        <v>679430.24998750864</v>
      </c>
      <c r="AK1993" s="688">
        <f t="shared" ca="1" si="466"/>
        <v>3760739.5342566813</v>
      </c>
      <c r="AM1993" s="688">
        <f>IFERROR($H1993/SUMIF($A:$A,$A1993,$H:$H)*SUMIF(Summary!$A$230:$A$266,$A1993,Summary!$P$230:$P$266),0)</f>
        <v>127737.49576655072</v>
      </c>
      <c r="AN1993" s="688">
        <f>IFERROR($H1993/SUMIF($A:$A,$A1993,$H:$H)*(SUMIF(Summary!$A$230:$A$266,$A1993,Summary!$L$230:$L$266)+SUMIF(Summary!$A$281:$A$317,$A1993,Summary!$L$281:$L$317))-AM1993,0)</f>
        <v>319731.27196410479</v>
      </c>
      <c r="AO1993" s="688">
        <f>IFERROR($H1993/SUMIF($A:$A,$A1993,$H:$H)*SUMIF(Summary!$A$230:$A$266,$A1993,Summary!$Q$230:$Q$266),0)</f>
        <v>128549.15247289404</v>
      </c>
      <c r="AP1993" s="688">
        <f>IFERROR($H1993/SUMIF($A:$A,$A1993,$H:$H)*(SUMIF(Summary!$A$230:$A$266,$A1993,Summary!$L$230:$L$266)+SUMIF(Summary!$A$281:$A$317,$A1993,Summary!$L$281:$L$317))-AO1993,0)</f>
        <v>318919.61525776144</v>
      </c>
      <c r="AQ1993" s="306"/>
      <c r="AR1993" s="688">
        <f t="shared" ca="1" si="467"/>
        <v>4084760.7148532928</v>
      </c>
      <c r="AS1993" s="688">
        <f t="shared" ca="1" si="468"/>
        <v>4079659.1495144428</v>
      </c>
    </row>
    <row r="1994" spans="1:45" x14ac:dyDescent="0.2">
      <c r="A1994" s="423">
        <v>3652</v>
      </c>
      <c r="B1994" s="424">
        <v>5</v>
      </c>
      <c r="C1994" s="425" t="s">
        <v>315</v>
      </c>
      <c r="D1994" s="422">
        <f t="shared" si="469"/>
        <v>0</v>
      </c>
      <c r="E1994" s="422">
        <f t="shared" si="470"/>
        <v>0</v>
      </c>
      <c r="F1994" s="422">
        <f t="shared" si="471"/>
        <v>0</v>
      </c>
      <c r="G1994" s="422">
        <f t="shared" si="472"/>
        <v>0</v>
      </c>
      <c r="H1994" s="22">
        <f t="shared" si="473"/>
        <v>0</v>
      </c>
      <c r="I1994" s="116">
        <v>0</v>
      </c>
      <c r="J1994" s="116">
        <v>0</v>
      </c>
      <c r="K1994" s="116">
        <v>0</v>
      </c>
      <c r="L1994" s="116">
        <v>0</v>
      </c>
      <c r="M1994" s="22">
        <f t="shared" si="474"/>
        <v>0</v>
      </c>
      <c r="N1994" s="116">
        <v>0</v>
      </c>
      <c r="O1994" s="116">
        <v>0</v>
      </c>
      <c r="P1994" s="116">
        <v>0</v>
      </c>
      <c r="Q1994" s="116">
        <v>0</v>
      </c>
      <c r="R1994" s="22">
        <f t="shared" si="475"/>
        <v>0</v>
      </c>
      <c r="S1994" s="116">
        <v>0</v>
      </c>
      <c r="T1994" s="116">
        <v>0</v>
      </c>
      <c r="U1994" s="116">
        <v>0</v>
      </c>
      <c r="V1994" s="116">
        <v>0</v>
      </c>
      <c r="W1994" s="22">
        <f t="shared" si="476"/>
        <v>0</v>
      </c>
      <c r="X1994" s="22">
        <f t="shared" si="477"/>
        <v>0</v>
      </c>
      <c r="Y1994" s="22">
        <f ca="1">OFFSET('Cost Study'!$B$7,'Operations Support'!$C1994,'Operations Support'!$B1994)*$H1994</f>
        <v>0</v>
      </c>
      <c r="Z1994" s="23">
        <f ca="1">Y1994*'Cost Study'!$B$31</f>
        <v>0</v>
      </c>
      <c r="AA1994" s="23">
        <f ca="1">IF(A1994=10298,1.51,1)*IF($B1994&lt;3,$D1994*'Cost Study'!$B$32*OFFSET('Cost Study'!$B$7,'Operations Support'!$C1994,'Operations Support'!$B1994),0)</f>
        <v>0</v>
      </c>
      <c r="AB1994" s="24">
        <f ca="1">AA1994*'Cost Study'!$B$31</f>
        <v>0</v>
      </c>
      <c r="AC1994" s="23">
        <f ca="1">Y1994*'Cost Study'!$B$31</f>
        <v>0</v>
      </c>
      <c r="AD1994" s="24">
        <f ca="1">AA1994*'Cost Study'!$B$31</f>
        <v>0</v>
      </c>
      <c r="AE1994" s="377">
        <f t="shared" ca="1" si="478"/>
        <v>0</v>
      </c>
      <c r="AF1994" s="377">
        <f t="shared" ca="1" si="479"/>
        <v>0</v>
      </c>
      <c r="AH1994" s="688">
        <f>IFERROR($H1994/SUMIF($A:$A,$A1994,$H:$H)*SUMIF(Summary!$A$110:$A$186,$A1994,Summary!$P$110:$P$186),0)</f>
        <v>0</v>
      </c>
      <c r="AI1994" s="689">
        <f t="shared" ca="1" si="465"/>
        <v>0</v>
      </c>
      <c r="AJ1994" s="688">
        <f>IFERROR(H1994/SUMIF(A:A,A1994,H:H)*SUMIF(Summary!$A$110:$A$186,'Operations Support'!A1994,Summary!$Q$110:$Q$186),0)</f>
        <v>0</v>
      </c>
      <c r="AK1994" s="688">
        <f t="shared" ca="1" si="466"/>
        <v>0</v>
      </c>
      <c r="AM1994" s="688">
        <f>IFERROR($H1994/SUMIF($A:$A,$A1994,$H:$H)*SUMIF(Summary!$A$230:$A$266,$A1994,Summary!$P$230:$P$266),0)</f>
        <v>0</v>
      </c>
      <c r="AN1994" s="688">
        <f>IFERROR($H1994/SUMIF($A:$A,$A1994,$H:$H)*(SUMIF(Summary!$A$230:$A$266,$A1994,Summary!$L$230:$L$266)+SUMIF(Summary!$A$281:$A$317,$A1994,Summary!$L$281:$L$317))-AM1994,0)</f>
        <v>0</v>
      </c>
      <c r="AO1994" s="688">
        <f>IFERROR($H1994/SUMIF($A:$A,$A1994,$H:$H)*SUMIF(Summary!$A$230:$A$266,$A1994,Summary!$Q$230:$Q$266),0)</f>
        <v>0</v>
      </c>
      <c r="AP1994" s="688">
        <f>IFERROR($H1994/SUMIF($A:$A,$A1994,$H:$H)*(SUMIF(Summary!$A$230:$A$266,$A1994,Summary!$L$230:$L$266)+SUMIF(Summary!$A$281:$A$317,$A1994,Summary!$L$281:$L$317))-AO1994,0)</f>
        <v>0</v>
      </c>
      <c r="AQ1994" s="306"/>
      <c r="AR1994" s="688">
        <f t="shared" ca="1" si="467"/>
        <v>0</v>
      </c>
      <c r="AS1994" s="688">
        <f t="shared" ca="1" si="468"/>
        <v>0</v>
      </c>
    </row>
    <row r="1995" spans="1:45" x14ac:dyDescent="0.2">
      <c r="A1995" s="423">
        <v>3652</v>
      </c>
      <c r="B1995" s="424">
        <v>5</v>
      </c>
      <c r="C1995" s="425" t="s">
        <v>316</v>
      </c>
      <c r="D1995" s="422">
        <f t="shared" si="469"/>
        <v>5838</v>
      </c>
      <c r="E1995" s="422">
        <f t="shared" si="470"/>
        <v>22</v>
      </c>
      <c r="F1995" s="422">
        <f t="shared" si="471"/>
        <v>10401</v>
      </c>
      <c r="G1995" s="422">
        <f t="shared" si="472"/>
        <v>0</v>
      </c>
      <c r="H1995" s="22">
        <f t="shared" si="473"/>
        <v>16261</v>
      </c>
      <c r="I1995" s="116">
        <v>2988</v>
      </c>
      <c r="J1995" s="116">
        <v>22</v>
      </c>
      <c r="K1995" s="116">
        <v>4100</v>
      </c>
      <c r="L1995" s="116">
        <v>0</v>
      </c>
      <c r="M1995" s="22">
        <f t="shared" si="474"/>
        <v>7110</v>
      </c>
      <c r="N1995" s="116">
        <v>2551</v>
      </c>
      <c r="O1995" s="116">
        <v>0</v>
      </c>
      <c r="P1995" s="116">
        <v>4199</v>
      </c>
      <c r="Q1995" s="116">
        <v>0</v>
      </c>
      <c r="R1995" s="22">
        <f t="shared" si="475"/>
        <v>6750</v>
      </c>
      <c r="S1995" s="116">
        <v>299</v>
      </c>
      <c r="T1995" s="116">
        <v>0</v>
      </c>
      <c r="U1995" s="116">
        <v>2102</v>
      </c>
      <c r="V1995" s="116">
        <v>0</v>
      </c>
      <c r="W1995" s="22">
        <f t="shared" si="476"/>
        <v>2401</v>
      </c>
      <c r="X1995" s="22">
        <f t="shared" si="477"/>
        <v>677.54166666666663</v>
      </c>
      <c r="Y1995" s="22">
        <f ca="1">OFFSET('Cost Study'!$B$7,'Operations Support'!$C1995,'Operations Support'!$B1995)*$H1995</f>
        <v>115127.88</v>
      </c>
      <c r="Z1995" s="23">
        <f ca="1">Y1995*'Cost Study'!$B$31</f>
        <v>6430114.2857873095</v>
      </c>
      <c r="AA1995" s="23">
        <f ca="1">IF(A1995=10298,1.51,1)*IF($B1995&lt;3,$D1995*'Cost Study'!$B$32*OFFSET('Cost Study'!$B$7,'Operations Support'!$C1995,'Operations Support'!$B1995),0)</f>
        <v>0</v>
      </c>
      <c r="AB1995" s="24">
        <f ca="1">AA1995*'Cost Study'!$B$31</f>
        <v>0</v>
      </c>
      <c r="AC1995" s="23">
        <f ca="1">Y1995*'Cost Study'!$B$31</f>
        <v>6430114.2857873095</v>
      </c>
      <c r="AD1995" s="24">
        <f ca="1">AA1995*'Cost Study'!$B$31</f>
        <v>0</v>
      </c>
      <c r="AE1995" s="377">
        <f t="shared" ca="1" si="478"/>
        <v>6430114.2857873095</v>
      </c>
      <c r="AF1995" s="377">
        <f t="shared" ca="1" si="479"/>
        <v>6430114.2857873095</v>
      </c>
      <c r="AH1995" s="688">
        <f>IFERROR($H1995/SUMIF($A:$A,$A1995,$H:$H)*SUMIF(Summary!$A$110:$A$186,$A1995,Summary!$P$110:$P$186),0)</f>
        <v>617287.43833419681</v>
      </c>
      <c r="AI1995" s="689">
        <f t="shared" ca="1" si="465"/>
        <v>5812826.8474531127</v>
      </c>
      <c r="AJ1995" s="688">
        <f>IFERROR(H1995/SUMIF(A:A,A1995,H:H)*SUMIF(Summary!$A$110:$A$186,'Operations Support'!A1995,Summary!$Q$110:$Q$186),0)</f>
        <v>621209.74388793251</v>
      </c>
      <c r="AK1995" s="688">
        <f t="shared" ca="1" si="466"/>
        <v>5808904.5418993775</v>
      </c>
      <c r="AM1995" s="688">
        <f>IFERROR($H1995/SUMIF($A:$A,$A1995,$H:$H)*SUMIF(Summary!$A$230:$A$266,$A1995,Summary!$P$230:$P$266),0)</f>
        <v>116791.64569355533</v>
      </c>
      <c r="AN1995" s="688">
        <f>IFERROR($H1995/SUMIF($A:$A,$A1995,$H:$H)*(SUMIF(Summary!$A$230:$A$266,$A1995,Summary!$L$230:$L$266)+SUMIF(Summary!$A$281:$A$317,$A1995,Summary!$L$281:$L$317))-AM1995,0)</f>
        <v>292333.43904460547</v>
      </c>
      <c r="AO1995" s="688">
        <f>IFERROR($H1995/SUMIF($A:$A,$A1995,$H:$H)*SUMIF(Summary!$A$230:$A$266,$A1995,Summary!$Q$230:$Q$266),0)</f>
        <v>117533.75138384763</v>
      </c>
      <c r="AP1995" s="688">
        <f>IFERROR($H1995/SUMIF($A:$A,$A1995,$H:$H)*(SUMIF(Summary!$A$230:$A$266,$A1995,Summary!$L$230:$L$266)+SUMIF(Summary!$A$281:$A$317,$A1995,Summary!$L$281:$L$317))-AO1995,0)</f>
        <v>291591.33335431316</v>
      </c>
      <c r="AQ1995" s="306"/>
      <c r="AR1995" s="688">
        <f t="shared" ca="1" si="467"/>
        <v>6105160.2864977177</v>
      </c>
      <c r="AS1995" s="688">
        <f t="shared" ca="1" si="468"/>
        <v>6100495.8752536904</v>
      </c>
    </row>
    <row r="1996" spans="1:45" x14ac:dyDescent="0.2">
      <c r="A1996" s="423">
        <v>3652</v>
      </c>
      <c r="B1996" s="424">
        <v>5</v>
      </c>
      <c r="C1996" s="425" t="s">
        <v>317</v>
      </c>
      <c r="D1996" s="422">
        <f t="shared" si="469"/>
        <v>0</v>
      </c>
      <c r="E1996" s="422">
        <f t="shared" si="470"/>
        <v>0</v>
      </c>
      <c r="F1996" s="422">
        <f t="shared" si="471"/>
        <v>0</v>
      </c>
      <c r="G1996" s="422">
        <f t="shared" si="472"/>
        <v>0</v>
      </c>
      <c r="H1996" s="22">
        <f t="shared" si="473"/>
        <v>0</v>
      </c>
      <c r="I1996" s="116">
        <v>0</v>
      </c>
      <c r="J1996" s="116">
        <v>0</v>
      </c>
      <c r="K1996" s="116">
        <v>0</v>
      </c>
      <c r="L1996" s="116">
        <v>0</v>
      </c>
      <c r="M1996" s="22">
        <f t="shared" si="474"/>
        <v>0</v>
      </c>
      <c r="N1996" s="116">
        <v>0</v>
      </c>
      <c r="O1996" s="116">
        <v>0</v>
      </c>
      <c r="P1996" s="116">
        <v>0</v>
      </c>
      <c r="Q1996" s="116">
        <v>0</v>
      </c>
      <c r="R1996" s="22">
        <f t="shared" si="475"/>
        <v>0</v>
      </c>
      <c r="S1996" s="116">
        <v>0</v>
      </c>
      <c r="T1996" s="116">
        <v>0</v>
      </c>
      <c r="U1996" s="116">
        <v>0</v>
      </c>
      <c r="V1996" s="116">
        <v>0</v>
      </c>
      <c r="W1996" s="22">
        <f t="shared" si="476"/>
        <v>0</v>
      </c>
      <c r="X1996" s="22">
        <f t="shared" si="477"/>
        <v>0</v>
      </c>
      <c r="Y1996" s="22">
        <f ca="1">OFFSET('Cost Study'!$B$7,'Operations Support'!$C1996,'Operations Support'!$B1996)*$H1996</f>
        <v>0</v>
      </c>
      <c r="Z1996" s="23">
        <f ca="1">Y1996*'Cost Study'!$B$31</f>
        <v>0</v>
      </c>
      <c r="AA1996" s="23">
        <f ca="1">IF(A1996=10298,1.51,1)*IF($B1996&lt;3,$D1996*'Cost Study'!$B$32*OFFSET('Cost Study'!$B$7,'Operations Support'!$C1996,'Operations Support'!$B1996),0)</f>
        <v>0</v>
      </c>
      <c r="AB1996" s="24">
        <f ca="1">AA1996*'Cost Study'!$B$31</f>
        <v>0</v>
      </c>
      <c r="AC1996" s="23">
        <f ca="1">Y1996*'Cost Study'!$B$31</f>
        <v>0</v>
      </c>
      <c r="AD1996" s="24">
        <f ca="1">AA1996*'Cost Study'!$B$31</f>
        <v>0</v>
      </c>
      <c r="AE1996" s="377">
        <f t="shared" ca="1" si="478"/>
        <v>0</v>
      </c>
      <c r="AF1996" s="377">
        <f t="shared" ca="1" si="479"/>
        <v>0</v>
      </c>
      <c r="AH1996" s="688">
        <f>IFERROR($H1996/SUMIF($A:$A,$A1996,$H:$H)*SUMIF(Summary!$A$110:$A$186,$A1996,Summary!$P$110:$P$186),0)</f>
        <v>0</v>
      </c>
      <c r="AI1996" s="689">
        <f t="shared" ca="1" si="465"/>
        <v>0</v>
      </c>
      <c r="AJ1996" s="688">
        <f>IFERROR(H1996/SUMIF(A:A,A1996,H:H)*SUMIF(Summary!$A$110:$A$186,'Operations Support'!A1996,Summary!$Q$110:$Q$186),0)</f>
        <v>0</v>
      </c>
      <c r="AK1996" s="688">
        <f t="shared" ca="1" si="466"/>
        <v>0</v>
      </c>
      <c r="AM1996" s="688">
        <f>IFERROR($H1996/SUMIF($A:$A,$A1996,$H:$H)*SUMIF(Summary!$A$230:$A$266,$A1996,Summary!$P$230:$P$266),0)</f>
        <v>0</v>
      </c>
      <c r="AN1996" s="688">
        <f>IFERROR($H1996/SUMIF($A:$A,$A1996,$H:$H)*(SUMIF(Summary!$A$230:$A$266,$A1996,Summary!$L$230:$L$266)+SUMIF(Summary!$A$281:$A$317,$A1996,Summary!$L$281:$L$317))-AM1996,0)</f>
        <v>0</v>
      </c>
      <c r="AO1996" s="688">
        <f>IFERROR($H1996/SUMIF($A:$A,$A1996,$H:$H)*SUMIF(Summary!$A$230:$A$266,$A1996,Summary!$Q$230:$Q$266),0)</f>
        <v>0</v>
      </c>
      <c r="AP1996" s="688">
        <f>IFERROR($H1996/SUMIF($A:$A,$A1996,$H:$H)*(SUMIF(Summary!$A$230:$A$266,$A1996,Summary!$L$230:$L$266)+SUMIF(Summary!$A$281:$A$317,$A1996,Summary!$L$281:$L$317))-AO1996,0)</f>
        <v>0</v>
      </c>
      <c r="AQ1996" s="306"/>
      <c r="AR1996" s="688">
        <f t="shared" ca="1" si="467"/>
        <v>0</v>
      </c>
      <c r="AS1996" s="688">
        <f t="shared" ca="1" si="468"/>
        <v>0</v>
      </c>
    </row>
    <row r="1997" spans="1:45" x14ac:dyDescent="0.2">
      <c r="A1997" s="423">
        <v>3652</v>
      </c>
      <c r="B1997" s="424">
        <v>5</v>
      </c>
      <c r="C1997" s="425" t="s">
        <v>318</v>
      </c>
      <c r="D1997" s="422">
        <f t="shared" si="469"/>
        <v>0</v>
      </c>
      <c r="E1997" s="422">
        <f t="shared" si="470"/>
        <v>0</v>
      </c>
      <c r="F1997" s="422">
        <f t="shared" si="471"/>
        <v>0</v>
      </c>
      <c r="G1997" s="422">
        <f t="shared" si="472"/>
        <v>0</v>
      </c>
      <c r="H1997" s="22">
        <f t="shared" si="473"/>
        <v>0</v>
      </c>
      <c r="I1997" s="116">
        <v>0</v>
      </c>
      <c r="J1997" s="116">
        <v>0</v>
      </c>
      <c r="K1997" s="116">
        <v>0</v>
      </c>
      <c r="L1997" s="116">
        <v>0</v>
      </c>
      <c r="M1997" s="22">
        <f t="shared" si="474"/>
        <v>0</v>
      </c>
      <c r="N1997" s="116">
        <v>0</v>
      </c>
      <c r="O1997" s="116">
        <v>0</v>
      </c>
      <c r="P1997" s="116">
        <v>0</v>
      </c>
      <c r="Q1997" s="116">
        <v>0</v>
      </c>
      <c r="R1997" s="22">
        <f t="shared" si="475"/>
        <v>0</v>
      </c>
      <c r="S1997" s="116">
        <v>0</v>
      </c>
      <c r="T1997" s="116">
        <v>0</v>
      </c>
      <c r="U1997" s="116">
        <v>0</v>
      </c>
      <c r="V1997" s="116">
        <v>0</v>
      </c>
      <c r="W1997" s="22">
        <f t="shared" si="476"/>
        <v>0</v>
      </c>
      <c r="X1997" s="22">
        <f t="shared" si="477"/>
        <v>0</v>
      </c>
      <c r="Y1997" s="22">
        <f ca="1">OFFSET('Cost Study'!$B$7,'Operations Support'!$C1997,'Operations Support'!$B1997)*$H1997</f>
        <v>0</v>
      </c>
      <c r="Z1997" s="23">
        <f ca="1">Y1997*'Cost Study'!$B$31</f>
        <v>0</v>
      </c>
      <c r="AA1997" s="23">
        <f ca="1">IF(A1997=10298,1.51,1)*IF($B1997&lt;3,$D1997*'Cost Study'!$B$32*OFFSET('Cost Study'!$B$7,'Operations Support'!$C1997,'Operations Support'!$B1997),0)</f>
        <v>0</v>
      </c>
      <c r="AB1997" s="24">
        <f ca="1">AA1997*'Cost Study'!$B$31</f>
        <v>0</v>
      </c>
      <c r="AC1997" s="23">
        <f ca="1">Y1997*'Cost Study'!$B$31</f>
        <v>0</v>
      </c>
      <c r="AD1997" s="24">
        <f ca="1">AA1997*'Cost Study'!$B$31</f>
        <v>0</v>
      </c>
      <c r="AE1997" s="377">
        <f t="shared" ca="1" si="478"/>
        <v>0</v>
      </c>
      <c r="AF1997" s="377">
        <f t="shared" ca="1" si="479"/>
        <v>0</v>
      </c>
      <c r="AH1997" s="688">
        <f>IFERROR($H1997/SUMIF($A:$A,$A1997,$H:$H)*SUMIF(Summary!$A$110:$A$186,$A1997,Summary!$P$110:$P$186),0)</f>
        <v>0</v>
      </c>
      <c r="AI1997" s="689">
        <f t="shared" ca="1" si="465"/>
        <v>0</v>
      </c>
      <c r="AJ1997" s="688">
        <f>IFERROR(H1997/SUMIF(A:A,A1997,H:H)*SUMIF(Summary!$A$110:$A$186,'Operations Support'!A1997,Summary!$Q$110:$Q$186),0)</f>
        <v>0</v>
      </c>
      <c r="AK1997" s="688">
        <f t="shared" ca="1" si="466"/>
        <v>0</v>
      </c>
      <c r="AM1997" s="688">
        <f>IFERROR($H1997/SUMIF($A:$A,$A1997,$H:$H)*SUMIF(Summary!$A$230:$A$266,$A1997,Summary!$P$230:$P$266),0)</f>
        <v>0</v>
      </c>
      <c r="AN1997" s="688">
        <f>IFERROR($H1997/SUMIF($A:$A,$A1997,$H:$H)*(SUMIF(Summary!$A$230:$A$266,$A1997,Summary!$L$230:$L$266)+SUMIF(Summary!$A$281:$A$317,$A1997,Summary!$L$281:$L$317))-AM1997,0)</f>
        <v>0</v>
      </c>
      <c r="AO1997" s="688">
        <f>IFERROR($H1997/SUMIF($A:$A,$A1997,$H:$H)*SUMIF(Summary!$A$230:$A$266,$A1997,Summary!$Q$230:$Q$266),0)</f>
        <v>0</v>
      </c>
      <c r="AP1997" s="688">
        <f>IFERROR($H1997/SUMIF($A:$A,$A1997,$H:$H)*(SUMIF(Summary!$A$230:$A$266,$A1997,Summary!$L$230:$L$266)+SUMIF(Summary!$A$281:$A$317,$A1997,Summary!$L$281:$L$317))-AO1997,0)</f>
        <v>0</v>
      </c>
      <c r="AQ1997" s="306"/>
      <c r="AR1997" s="688">
        <f t="shared" ca="1" si="467"/>
        <v>0</v>
      </c>
      <c r="AS1997" s="688">
        <f t="shared" ca="1" si="468"/>
        <v>0</v>
      </c>
    </row>
    <row r="1998" spans="1:45" x14ac:dyDescent="0.2">
      <c r="A1998" s="423">
        <v>3652</v>
      </c>
      <c r="B1998" s="424">
        <v>5</v>
      </c>
      <c r="C1998" s="425" t="s">
        <v>319</v>
      </c>
      <c r="D1998" s="422">
        <f t="shared" si="469"/>
        <v>0</v>
      </c>
      <c r="E1998" s="422">
        <f t="shared" si="470"/>
        <v>0</v>
      </c>
      <c r="F1998" s="422">
        <f t="shared" si="471"/>
        <v>0</v>
      </c>
      <c r="G1998" s="422">
        <f t="shared" si="472"/>
        <v>0</v>
      </c>
      <c r="H1998" s="22">
        <f t="shared" si="473"/>
        <v>0</v>
      </c>
      <c r="I1998" s="116">
        <v>0</v>
      </c>
      <c r="J1998" s="116">
        <v>0</v>
      </c>
      <c r="K1998" s="116">
        <v>0</v>
      </c>
      <c r="L1998" s="116">
        <v>0</v>
      </c>
      <c r="M1998" s="22">
        <f t="shared" si="474"/>
        <v>0</v>
      </c>
      <c r="N1998" s="116">
        <v>0</v>
      </c>
      <c r="O1998" s="116">
        <v>0</v>
      </c>
      <c r="P1998" s="116">
        <v>0</v>
      </c>
      <c r="Q1998" s="116">
        <v>0</v>
      </c>
      <c r="R1998" s="22">
        <f t="shared" si="475"/>
        <v>0</v>
      </c>
      <c r="S1998" s="116">
        <v>0</v>
      </c>
      <c r="T1998" s="116">
        <v>0</v>
      </c>
      <c r="U1998" s="116">
        <v>0</v>
      </c>
      <c r="V1998" s="116">
        <v>0</v>
      </c>
      <c r="W1998" s="22">
        <f t="shared" si="476"/>
        <v>0</v>
      </c>
      <c r="X1998" s="22">
        <f t="shared" si="477"/>
        <v>0</v>
      </c>
      <c r="Y1998" s="22">
        <f ca="1">OFFSET('Cost Study'!$B$7,'Operations Support'!$C1998,'Operations Support'!$B1998)*$H1998</f>
        <v>0</v>
      </c>
      <c r="Z1998" s="23">
        <f ca="1">Y1998*'Cost Study'!$B$31</f>
        <v>0</v>
      </c>
      <c r="AA1998" s="23">
        <f ca="1">IF(A1998=10298,1.51,1)*IF($B1998&lt;3,$D1998*'Cost Study'!$B$32*OFFSET('Cost Study'!$B$7,'Operations Support'!$C1998,'Operations Support'!$B1998),0)</f>
        <v>0</v>
      </c>
      <c r="AB1998" s="24">
        <f ca="1">AA1998*'Cost Study'!$B$31</f>
        <v>0</v>
      </c>
      <c r="AC1998" s="23">
        <f ca="1">Y1998*'Cost Study'!$B$31</f>
        <v>0</v>
      </c>
      <c r="AD1998" s="24">
        <f ca="1">AA1998*'Cost Study'!$B$31</f>
        <v>0</v>
      </c>
      <c r="AE1998" s="377">
        <f t="shared" ca="1" si="478"/>
        <v>0</v>
      </c>
      <c r="AF1998" s="377">
        <f t="shared" ca="1" si="479"/>
        <v>0</v>
      </c>
      <c r="AH1998" s="688">
        <f>IFERROR($H1998/SUMIF($A:$A,$A1998,$H:$H)*SUMIF(Summary!$A$110:$A$186,$A1998,Summary!$P$110:$P$186),0)</f>
        <v>0</v>
      </c>
      <c r="AI1998" s="689">
        <f t="shared" ca="1" si="465"/>
        <v>0</v>
      </c>
      <c r="AJ1998" s="688">
        <f>IFERROR(H1998/SUMIF(A:A,A1998,H:H)*SUMIF(Summary!$A$110:$A$186,'Operations Support'!A1998,Summary!$Q$110:$Q$186),0)</f>
        <v>0</v>
      </c>
      <c r="AK1998" s="688">
        <f t="shared" ca="1" si="466"/>
        <v>0</v>
      </c>
      <c r="AM1998" s="688">
        <f>IFERROR($H1998/SUMIF($A:$A,$A1998,$H:$H)*SUMIF(Summary!$A$230:$A$266,$A1998,Summary!$P$230:$P$266),0)</f>
        <v>0</v>
      </c>
      <c r="AN1998" s="688">
        <f>IFERROR($H1998/SUMIF($A:$A,$A1998,$H:$H)*(SUMIF(Summary!$A$230:$A$266,$A1998,Summary!$L$230:$L$266)+SUMIF(Summary!$A$281:$A$317,$A1998,Summary!$L$281:$L$317))-AM1998,0)</f>
        <v>0</v>
      </c>
      <c r="AO1998" s="688">
        <f>IFERROR($H1998/SUMIF($A:$A,$A1998,$H:$H)*SUMIF(Summary!$A$230:$A$266,$A1998,Summary!$Q$230:$Q$266),0)</f>
        <v>0</v>
      </c>
      <c r="AP1998" s="688">
        <f>IFERROR($H1998/SUMIF($A:$A,$A1998,$H:$H)*(SUMIF(Summary!$A$230:$A$266,$A1998,Summary!$L$230:$L$266)+SUMIF(Summary!$A$281:$A$317,$A1998,Summary!$L$281:$L$317))-AO1998,0)</f>
        <v>0</v>
      </c>
      <c r="AQ1998" s="306"/>
      <c r="AR1998" s="688">
        <f t="shared" ca="1" si="467"/>
        <v>0</v>
      </c>
      <c r="AS1998" s="688">
        <f t="shared" ca="1" si="468"/>
        <v>0</v>
      </c>
    </row>
    <row r="1999" spans="1:45" x14ac:dyDescent="0.2">
      <c r="A1999" s="423">
        <v>3652</v>
      </c>
      <c r="B1999" s="424">
        <v>5</v>
      </c>
      <c r="C1999" s="425" t="s">
        <v>320</v>
      </c>
      <c r="D1999" s="422">
        <f t="shared" si="469"/>
        <v>0</v>
      </c>
      <c r="E1999" s="422">
        <f t="shared" si="470"/>
        <v>0</v>
      </c>
      <c r="F1999" s="422">
        <f t="shared" si="471"/>
        <v>0</v>
      </c>
      <c r="G1999" s="422">
        <f t="shared" si="472"/>
        <v>0</v>
      </c>
      <c r="H1999" s="22">
        <f t="shared" si="473"/>
        <v>0</v>
      </c>
      <c r="I1999" s="116">
        <v>0</v>
      </c>
      <c r="J1999" s="116">
        <v>0</v>
      </c>
      <c r="K1999" s="116">
        <v>0</v>
      </c>
      <c r="L1999" s="116">
        <v>0</v>
      </c>
      <c r="M1999" s="22">
        <f t="shared" si="474"/>
        <v>0</v>
      </c>
      <c r="N1999" s="116">
        <v>0</v>
      </c>
      <c r="O1999" s="116">
        <v>0</v>
      </c>
      <c r="P1999" s="116">
        <v>0</v>
      </c>
      <c r="Q1999" s="116">
        <v>0</v>
      </c>
      <c r="R1999" s="22">
        <f t="shared" si="475"/>
        <v>0</v>
      </c>
      <c r="S1999" s="116">
        <v>0</v>
      </c>
      <c r="T1999" s="116">
        <v>0</v>
      </c>
      <c r="U1999" s="116">
        <v>0</v>
      </c>
      <c r="V1999" s="116">
        <v>0</v>
      </c>
      <c r="W1999" s="22">
        <f t="shared" si="476"/>
        <v>0</v>
      </c>
      <c r="X1999" s="22">
        <f t="shared" si="477"/>
        <v>0</v>
      </c>
      <c r="Y1999" s="22">
        <f ca="1">OFFSET('Cost Study'!$B$7,'Operations Support'!$C1999,'Operations Support'!$B1999)*$H1999</f>
        <v>0</v>
      </c>
      <c r="Z1999" s="23">
        <f ca="1">Y1999*'Cost Study'!$B$31</f>
        <v>0</v>
      </c>
      <c r="AA1999" s="23">
        <f ca="1">IF(A1999=10298,1.51,1)*IF($B1999&lt;3,$D1999*'Cost Study'!$B$32*OFFSET('Cost Study'!$B$7,'Operations Support'!$C1999,'Operations Support'!$B1999),0)</f>
        <v>0</v>
      </c>
      <c r="AB1999" s="24">
        <f ca="1">AA1999*'Cost Study'!$B$31</f>
        <v>0</v>
      </c>
      <c r="AC1999" s="23">
        <f ca="1">Y1999*'Cost Study'!$B$31</f>
        <v>0</v>
      </c>
      <c r="AD1999" s="24">
        <f ca="1">AA1999*'Cost Study'!$B$31</f>
        <v>0</v>
      </c>
      <c r="AE1999" s="377">
        <f t="shared" ca="1" si="478"/>
        <v>0</v>
      </c>
      <c r="AF1999" s="377">
        <f t="shared" ca="1" si="479"/>
        <v>0</v>
      </c>
      <c r="AH1999" s="688">
        <f>IFERROR($H1999/SUMIF($A:$A,$A1999,$H:$H)*SUMIF(Summary!$A$110:$A$186,$A1999,Summary!$P$110:$P$186),0)</f>
        <v>0</v>
      </c>
      <c r="AI1999" s="689">
        <f t="shared" ca="1" si="465"/>
        <v>0</v>
      </c>
      <c r="AJ1999" s="688">
        <f>IFERROR(H1999/SUMIF(A:A,A1999,H:H)*SUMIF(Summary!$A$110:$A$186,'Operations Support'!A1999,Summary!$Q$110:$Q$186),0)</f>
        <v>0</v>
      </c>
      <c r="AK1999" s="688">
        <f t="shared" ca="1" si="466"/>
        <v>0</v>
      </c>
      <c r="AM1999" s="688">
        <f>IFERROR($H1999/SUMIF($A:$A,$A1999,$H:$H)*SUMIF(Summary!$A$230:$A$266,$A1999,Summary!$P$230:$P$266),0)</f>
        <v>0</v>
      </c>
      <c r="AN1999" s="688">
        <f>IFERROR($H1999/SUMIF($A:$A,$A1999,$H:$H)*(SUMIF(Summary!$A$230:$A$266,$A1999,Summary!$L$230:$L$266)+SUMIF(Summary!$A$281:$A$317,$A1999,Summary!$L$281:$L$317))-AM1999,0)</f>
        <v>0</v>
      </c>
      <c r="AO1999" s="688">
        <f>IFERROR($H1999/SUMIF($A:$A,$A1999,$H:$H)*SUMIF(Summary!$A$230:$A$266,$A1999,Summary!$Q$230:$Q$266),0)</f>
        <v>0</v>
      </c>
      <c r="AP1999" s="688">
        <f>IFERROR($H1999/SUMIF($A:$A,$A1999,$H:$H)*(SUMIF(Summary!$A$230:$A$266,$A1999,Summary!$L$230:$L$266)+SUMIF(Summary!$A$281:$A$317,$A1999,Summary!$L$281:$L$317))-AO1999,0)</f>
        <v>0</v>
      </c>
      <c r="AQ1999" s="306"/>
      <c r="AR1999" s="688">
        <f t="shared" ca="1" si="467"/>
        <v>0</v>
      </c>
      <c r="AS1999" s="688">
        <f t="shared" ca="1" si="468"/>
        <v>0</v>
      </c>
    </row>
    <row r="2000" spans="1:45" x14ac:dyDescent="0.2">
      <c r="A2000" s="423">
        <v>3656</v>
      </c>
      <c r="B2000" s="424">
        <v>1</v>
      </c>
      <c r="C2000" s="425" t="s">
        <v>300</v>
      </c>
      <c r="D2000" s="422">
        <f t="shared" si="469"/>
        <v>23551</v>
      </c>
      <c r="E2000" s="422">
        <f t="shared" si="470"/>
        <v>0</v>
      </c>
      <c r="F2000" s="422">
        <f t="shared" si="471"/>
        <v>159741</v>
      </c>
      <c r="G2000" s="422">
        <f t="shared" si="472"/>
        <v>0</v>
      </c>
      <c r="H2000" s="22">
        <f t="shared" si="473"/>
        <v>183292</v>
      </c>
      <c r="I2000" s="116">
        <v>9450</v>
      </c>
      <c r="J2000" s="116">
        <v>0</v>
      </c>
      <c r="K2000" s="116">
        <v>67024</v>
      </c>
      <c r="L2000" s="116">
        <v>0</v>
      </c>
      <c r="M2000" s="22">
        <f t="shared" si="474"/>
        <v>76474</v>
      </c>
      <c r="N2000" s="116">
        <v>11366</v>
      </c>
      <c r="O2000" s="116">
        <v>0</v>
      </c>
      <c r="P2000" s="116">
        <v>74679</v>
      </c>
      <c r="Q2000" s="116">
        <v>0</v>
      </c>
      <c r="R2000" s="22">
        <f t="shared" si="475"/>
        <v>86045</v>
      </c>
      <c r="S2000" s="116">
        <v>2735</v>
      </c>
      <c r="T2000" s="116">
        <v>0</v>
      </c>
      <c r="U2000" s="116">
        <v>18038</v>
      </c>
      <c r="V2000" s="116">
        <v>0</v>
      </c>
      <c r="W2000" s="22">
        <f t="shared" si="476"/>
        <v>20773</v>
      </c>
      <c r="X2000" s="22">
        <f t="shared" si="477"/>
        <v>6109.7333333333336</v>
      </c>
      <c r="Y2000" s="22">
        <f ca="1">OFFSET('Cost Study'!$B$7,'Operations Support'!$C2000,'Operations Support'!$B2000)*$H2000</f>
        <v>183292</v>
      </c>
      <c r="Z2000" s="23">
        <f ca="1">Y2000*'Cost Study'!$B$31</f>
        <v>10237211.939197764</v>
      </c>
      <c r="AA2000" s="23">
        <f ca="1">IF(A2000=10298,1.51,1)*IF($B2000&lt;3,$D2000*'Cost Study'!$B$32*OFFSET('Cost Study'!$B$7,'Operations Support'!$C2000,'Operations Support'!$B2000),0)</f>
        <v>2355.1</v>
      </c>
      <c r="AB2000" s="24">
        <f ca="1">AA2000*'Cost Study'!$B$31</f>
        <v>131536.88015846111</v>
      </c>
      <c r="AC2000" s="23">
        <f ca="1">Y2000*'Cost Study'!$B$31</f>
        <v>10237211.939197764</v>
      </c>
      <c r="AD2000" s="24">
        <f ca="1">AA2000*'Cost Study'!$B$31</f>
        <v>131536.88015846111</v>
      </c>
      <c r="AE2000" s="377">
        <f t="shared" ca="1" si="478"/>
        <v>10368748.819356225</v>
      </c>
      <c r="AF2000" s="377">
        <f t="shared" ca="1" si="479"/>
        <v>10368748.819356225</v>
      </c>
      <c r="AH2000" s="688">
        <f>IFERROR($H2000/SUMIF($A:$A,$A2000,$H:$H)*SUMIF(Summary!$A$110:$A$186,$A2000,Summary!$P$110:$P$186),0)</f>
        <v>7187220.0275892606</v>
      </c>
      <c r="AI2000" s="689">
        <f t="shared" ca="1" si="465"/>
        <v>3181528.7917669648</v>
      </c>
      <c r="AJ2000" s="688">
        <f>IFERROR(H2000/SUMIF(A:A,A2000,H:H)*SUMIF(Summary!$A$110:$A$186,'Operations Support'!A2000,Summary!$Q$110:$Q$186),0)</f>
        <v>7225998.468729279</v>
      </c>
      <c r="AK2000" s="688">
        <f t="shared" ca="1" si="466"/>
        <v>3142750.3506269464</v>
      </c>
      <c r="AM2000" s="688">
        <f>IFERROR($H2000/SUMIF($A:$A,$A2000,$H:$H)*SUMIF(Summary!$A$230:$A$266,$A2000,Summary!$P$230:$P$266),0)</f>
        <v>1359832.069884724</v>
      </c>
      <c r="AN2000" s="688">
        <f>IFERROR($H2000/SUMIF($A:$A,$A2000,$H:$H)*(SUMIF(Summary!$A$230:$A$266,$A2000,Summary!$L$230:$L$266)+SUMIF(Summary!$A$281:$A$317,$A2000,Summary!$L$281:$L$317))-AM2000,0)</f>
        <v>2141153.2120535569</v>
      </c>
      <c r="AO2000" s="688">
        <f>IFERROR($H2000/SUMIF($A:$A,$A2000,$H:$H)*SUMIF(Summary!$A$230:$A$266,$A2000,Summary!$Q$230:$Q$266),0)</f>
        <v>1367169.0051225375</v>
      </c>
      <c r="AP2000" s="688">
        <f>IFERROR($H2000/SUMIF($A:$A,$A2000,$H:$H)*(SUMIF(Summary!$A$230:$A$266,$A2000,Summary!$L$230:$L$266)+SUMIF(Summary!$A$281:$A$317,$A2000,Summary!$L$281:$L$317))-AO2000,0)</f>
        <v>2133816.2768157432</v>
      </c>
      <c r="AQ2000" s="306"/>
      <c r="AR2000" s="688">
        <f t="shared" ca="1" si="467"/>
        <v>5322682.0038205218</v>
      </c>
      <c r="AS2000" s="688">
        <f t="shared" ca="1" si="468"/>
        <v>5276566.6274426896</v>
      </c>
    </row>
    <row r="2001" spans="1:45" s="15" customFormat="1" x14ac:dyDescent="0.2">
      <c r="A2001" s="423">
        <v>3656</v>
      </c>
      <c r="B2001" s="424">
        <v>1</v>
      </c>
      <c r="C2001" s="425" t="s">
        <v>301</v>
      </c>
      <c r="D2001" s="422">
        <f t="shared" si="469"/>
        <v>17255</v>
      </c>
      <c r="E2001" s="422">
        <f t="shared" si="470"/>
        <v>0</v>
      </c>
      <c r="F2001" s="422">
        <f t="shared" si="471"/>
        <v>75077</v>
      </c>
      <c r="G2001" s="422">
        <f t="shared" si="472"/>
        <v>0</v>
      </c>
      <c r="H2001" s="22">
        <f t="shared" si="473"/>
        <v>92332</v>
      </c>
      <c r="I2001" s="116">
        <v>5863</v>
      </c>
      <c r="J2001" s="116">
        <v>0</v>
      </c>
      <c r="K2001" s="116">
        <v>33223</v>
      </c>
      <c r="L2001" s="116">
        <v>0</v>
      </c>
      <c r="M2001" s="22">
        <f t="shared" si="474"/>
        <v>39086</v>
      </c>
      <c r="N2001" s="116">
        <v>9816</v>
      </c>
      <c r="O2001" s="116">
        <v>0</v>
      </c>
      <c r="P2001" s="116">
        <v>31349</v>
      </c>
      <c r="Q2001" s="116">
        <v>0</v>
      </c>
      <c r="R2001" s="22">
        <f t="shared" si="475"/>
        <v>41165</v>
      </c>
      <c r="S2001" s="116">
        <v>1576</v>
      </c>
      <c r="T2001" s="116">
        <v>0</v>
      </c>
      <c r="U2001" s="116">
        <v>10505</v>
      </c>
      <c r="V2001" s="116">
        <v>0</v>
      </c>
      <c r="W2001" s="22">
        <f t="shared" si="476"/>
        <v>12081</v>
      </c>
      <c r="X2001" s="22">
        <f t="shared" si="477"/>
        <v>3077.7333333333331</v>
      </c>
      <c r="Y2001" s="22">
        <f ca="1">OFFSET('Cost Study'!$B$7,'Operations Support'!$C2001,'Operations Support'!$B2001)*$H2001</f>
        <v>139421.32</v>
      </c>
      <c r="Z2001" s="23">
        <f ca="1">Y2001*'Cost Study'!$B$31</f>
        <v>7786949.7942229453</v>
      </c>
      <c r="AA2001" s="23">
        <f ca="1">IF(A2001=10298,1.51,1)*IF($B2001&lt;3,$D2001*'Cost Study'!$B$32*OFFSET('Cost Study'!$B$7,'Operations Support'!$C2001,'Operations Support'!$B2001),0)</f>
        <v>2605.5050000000001</v>
      </c>
      <c r="AB2001" s="24">
        <f ca="1">AA2001*'Cost Study'!$B$31</f>
        <v>145522.48267049011</v>
      </c>
      <c r="AC2001" s="23">
        <f ca="1">Y2001*'Cost Study'!$B$31</f>
        <v>7786949.7942229453</v>
      </c>
      <c r="AD2001" s="24">
        <f ca="1">AA2001*'Cost Study'!$B$31</f>
        <v>145522.48267049011</v>
      </c>
      <c r="AE2001" s="377">
        <f t="shared" ca="1" si="478"/>
        <v>7932472.276893435</v>
      </c>
      <c r="AF2001" s="377">
        <f t="shared" ca="1" si="479"/>
        <v>7932472.276893435</v>
      </c>
      <c r="AH2001" s="688">
        <f>IFERROR($H2001/SUMIF($A:$A,$A2001,$H:$H)*SUMIF(Summary!$A$110:$A$186,$A2001,Summary!$P$110:$P$186),0)</f>
        <v>3620509.3489479716</v>
      </c>
      <c r="AI2001" s="689">
        <f t="shared" ca="1" si="465"/>
        <v>4311962.927945463</v>
      </c>
      <c r="AJ2001" s="688">
        <f>IFERROR(H2001/SUMIF(A:A,A2001,H:H)*SUMIF(Summary!$A$110:$A$186,'Operations Support'!A2001,Summary!$Q$110:$Q$186),0)</f>
        <v>3640043.7041153559</v>
      </c>
      <c r="AK2001" s="688">
        <f t="shared" ca="1" si="466"/>
        <v>4292428.5727780797</v>
      </c>
      <c r="AL2001" s="1"/>
      <c r="AM2001" s="688">
        <f>IFERROR($H2001/SUMIF($A:$A,$A2001,$H:$H)*SUMIF(Summary!$A$230:$A$266,$A2001,Summary!$P$230:$P$266),0)</f>
        <v>685005.42673218879</v>
      </c>
      <c r="AN2001" s="688">
        <f>IFERROR($H2001/SUMIF($A:$A,$A2001,$H:$H)*(SUMIF(Summary!$A$230:$A$266,$A2001,Summary!$L$230:$L$266)+SUMIF(Summary!$A$281:$A$317,$A2001,Summary!$L$281:$L$317))-AM2001,0)</f>
        <v>1078590.2187511129</v>
      </c>
      <c r="AO2001" s="688">
        <f>IFERROR($H2001/SUMIF($A:$A,$A2001,$H:$H)*SUMIF(Summary!$A$230:$A$266,$A2001,Summary!$Q$230:$Q$266),0)</f>
        <v>688701.35401967424</v>
      </c>
      <c r="AP2001" s="688">
        <f>IFERROR($H2001/SUMIF($A:$A,$A2001,$H:$H)*(SUMIF(Summary!$A$230:$A$266,$A2001,Summary!$L$230:$L$266)+SUMIF(Summary!$A$281:$A$317,$A2001,Summary!$L$281:$L$317))-AO2001,0)</f>
        <v>1074894.2914636275</v>
      </c>
      <c r="AQ2001" s="306"/>
      <c r="AR2001" s="688">
        <f t="shared" ca="1" si="467"/>
        <v>5390553.1466965759</v>
      </c>
      <c r="AS2001" s="688">
        <f t="shared" ca="1" si="468"/>
        <v>5367322.8642417071</v>
      </c>
    </row>
    <row r="2002" spans="1:45" s="15" customFormat="1" x14ac:dyDescent="0.2">
      <c r="A2002" s="423">
        <v>3656</v>
      </c>
      <c r="B2002" s="424">
        <v>1</v>
      </c>
      <c r="C2002" s="425" t="s">
        <v>302</v>
      </c>
      <c r="D2002" s="422">
        <f t="shared" si="469"/>
        <v>7269</v>
      </c>
      <c r="E2002" s="422">
        <f t="shared" si="470"/>
        <v>0</v>
      </c>
      <c r="F2002" s="422">
        <f t="shared" si="471"/>
        <v>21174</v>
      </c>
      <c r="G2002" s="422">
        <f t="shared" si="472"/>
        <v>0</v>
      </c>
      <c r="H2002" s="22">
        <f t="shared" si="473"/>
        <v>28443</v>
      </c>
      <c r="I2002" s="116">
        <v>2806</v>
      </c>
      <c r="J2002" s="116">
        <v>0</v>
      </c>
      <c r="K2002" s="116">
        <v>9394</v>
      </c>
      <c r="L2002" s="116">
        <v>0</v>
      </c>
      <c r="M2002" s="22">
        <f t="shared" si="474"/>
        <v>12200</v>
      </c>
      <c r="N2002" s="116">
        <v>4244</v>
      </c>
      <c r="O2002" s="116">
        <v>0</v>
      </c>
      <c r="P2002" s="116">
        <v>9836</v>
      </c>
      <c r="Q2002" s="116">
        <v>0</v>
      </c>
      <c r="R2002" s="22">
        <f t="shared" si="475"/>
        <v>14080</v>
      </c>
      <c r="S2002" s="116">
        <v>219</v>
      </c>
      <c r="T2002" s="116">
        <v>0</v>
      </c>
      <c r="U2002" s="116">
        <v>1944</v>
      </c>
      <c r="V2002" s="116">
        <v>0</v>
      </c>
      <c r="W2002" s="22">
        <f t="shared" si="476"/>
        <v>2163</v>
      </c>
      <c r="X2002" s="22">
        <f t="shared" si="477"/>
        <v>948.1</v>
      </c>
      <c r="Y2002" s="22">
        <f ca="1">OFFSET('Cost Study'!$B$7,'Operations Support'!$C2002,'Operations Support'!$B2002)*$H2002</f>
        <v>41242.35</v>
      </c>
      <c r="Z2002" s="23">
        <f ca="1">Y2002*'Cost Study'!$B$31</f>
        <v>2303464.8420038675</v>
      </c>
      <c r="AA2002" s="23">
        <f ca="1">IF(A2002=10298,1.51,1)*IF($B2002&lt;3,$D2002*'Cost Study'!$B$32*OFFSET('Cost Study'!$B$7,'Operations Support'!$C2002,'Operations Support'!$B2002),0)</f>
        <v>1054.0050000000001</v>
      </c>
      <c r="AB2002" s="24">
        <f ca="1">AA2002*'Cost Study'!$B$31</f>
        <v>58868.21339706119</v>
      </c>
      <c r="AC2002" s="23">
        <f ca="1">Y2002*'Cost Study'!$B$31</f>
        <v>2303464.8420038675</v>
      </c>
      <c r="AD2002" s="24">
        <f ca="1">AA2002*'Cost Study'!$B$31</f>
        <v>58868.21339706119</v>
      </c>
      <c r="AE2002" s="377">
        <f t="shared" ca="1" si="478"/>
        <v>2362333.0554009285</v>
      </c>
      <c r="AF2002" s="377">
        <f t="shared" ca="1" si="479"/>
        <v>2362333.0554009285</v>
      </c>
      <c r="AH2002" s="688">
        <f>IFERROR($H2002/SUMIF($A:$A,$A2002,$H:$H)*SUMIF(Summary!$A$110:$A$186,$A2002,Summary!$P$110:$P$186),0)</f>
        <v>1115302.9005342368</v>
      </c>
      <c r="AI2002" s="689">
        <f t="shared" ca="1" si="465"/>
        <v>1247030.1548666917</v>
      </c>
      <c r="AJ2002" s="688">
        <f>IFERROR(H2002/SUMIF(A:A,A2002,H:H)*SUMIF(Summary!$A$110:$A$186,'Operations Support'!A2002,Summary!$Q$110:$Q$186),0)</f>
        <v>1121320.4855971176</v>
      </c>
      <c r="AK2002" s="688">
        <f t="shared" ca="1" si="466"/>
        <v>1241012.5698038109</v>
      </c>
      <c r="AL2002" s="1"/>
      <c r="AM2002" s="688">
        <f>IFERROR($H2002/SUMIF($A:$A,$A2002,$H:$H)*SUMIF(Summary!$A$230:$A$266,$A2002,Summary!$P$230:$P$266),0)</f>
        <v>211016.8668776117</v>
      </c>
      <c r="AN2002" s="688">
        <f>IFERROR($H2002/SUMIF($A:$A,$A2002,$H:$H)*(SUMIF(Summary!$A$230:$A$266,$A2002,Summary!$L$230:$L$266)+SUMIF(Summary!$A$281:$A$317,$A2002,Summary!$L$281:$L$317))-AM2002,0)</f>
        <v>332261.20512864343</v>
      </c>
      <c r="AO2002" s="688">
        <f>IFERROR($H2002/SUMIF($A:$A,$A2002,$H:$H)*SUMIF(Summary!$A$230:$A$266,$A2002,Summary!$Q$230:$Q$266),0)</f>
        <v>212155.40237817433</v>
      </c>
      <c r="AP2002" s="688">
        <f>IFERROR($H2002/SUMIF($A:$A,$A2002,$H:$H)*(SUMIF(Summary!$A$230:$A$266,$A2002,Summary!$L$230:$L$266)+SUMIF(Summary!$A$281:$A$317,$A2002,Summary!$L$281:$L$317))-AO2002,0)</f>
        <v>331122.6696280808</v>
      </c>
      <c r="AQ2002" s="306"/>
      <c r="AR2002" s="688">
        <f t="shared" ca="1" si="467"/>
        <v>1579291.3599953351</v>
      </c>
      <c r="AS2002" s="688">
        <f t="shared" ca="1" si="468"/>
        <v>1572135.2394318916</v>
      </c>
    </row>
    <row r="2003" spans="1:45" x14ac:dyDescent="0.2">
      <c r="A2003" s="423">
        <v>3656</v>
      </c>
      <c r="B2003" s="424">
        <v>1</v>
      </c>
      <c r="C2003" s="425" t="s">
        <v>303</v>
      </c>
      <c r="D2003" s="422">
        <f t="shared" si="469"/>
        <v>415</v>
      </c>
      <c r="E2003" s="422">
        <f t="shared" si="470"/>
        <v>0</v>
      </c>
      <c r="F2003" s="422">
        <f t="shared" si="471"/>
        <v>1611</v>
      </c>
      <c r="G2003" s="422">
        <f t="shared" si="472"/>
        <v>0</v>
      </c>
      <c r="H2003" s="22">
        <f t="shared" si="473"/>
        <v>2026</v>
      </c>
      <c r="I2003" s="116">
        <v>190</v>
      </c>
      <c r="J2003" s="116">
        <v>0</v>
      </c>
      <c r="K2003" s="116">
        <v>721</v>
      </c>
      <c r="L2003" s="116">
        <v>0</v>
      </c>
      <c r="M2003" s="22">
        <f t="shared" si="474"/>
        <v>911</v>
      </c>
      <c r="N2003" s="116">
        <v>222</v>
      </c>
      <c r="O2003" s="116">
        <v>0</v>
      </c>
      <c r="P2003" s="116">
        <v>881</v>
      </c>
      <c r="Q2003" s="116">
        <v>0</v>
      </c>
      <c r="R2003" s="22">
        <f t="shared" si="475"/>
        <v>1103</v>
      </c>
      <c r="S2003" s="116">
        <v>3</v>
      </c>
      <c r="T2003" s="116">
        <v>0</v>
      </c>
      <c r="U2003" s="116">
        <v>9</v>
      </c>
      <c r="V2003" s="116">
        <v>0</v>
      </c>
      <c r="W2003" s="22">
        <f t="shared" si="476"/>
        <v>12</v>
      </c>
      <c r="X2003" s="22">
        <f t="shared" si="477"/>
        <v>67.533333333333331</v>
      </c>
      <c r="Y2003" s="22">
        <f ca="1">OFFSET('Cost Study'!$B$7,'Operations Support'!$C2003,'Operations Support'!$B2003)*$H2003</f>
        <v>2957.96</v>
      </c>
      <c r="Z2003" s="23">
        <f ca="1">Y2003*'Cost Study'!$B$31</f>
        <v>165207.77463102274</v>
      </c>
      <c r="AA2003" s="23">
        <f ca="1">IF(A2003=10298,1.51,1)*IF($B2003&lt;3,$D2003*'Cost Study'!$B$32*OFFSET('Cost Study'!$B$7,'Operations Support'!$C2003,'Operations Support'!$B2003),0)</f>
        <v>60.589999999999996</v>
      </c>
      <c r="AB2003" s="24">
        <f ca="1">AA2003*'Cost Study'!$B$31</f>
        <v>3384.0684339523409</v>
      </c>
      <c r="AC2003" s="23">
        <f ca="1">Y2003*'Cost Study'!$B$31</f>
        <v>165207.77463102274</v>
      </c>
      <c r="AD2003" s="24">
        <f ca="1">AA2003*'Cost Study'!$B$31</f>
        <v>3384.0684339523409</v>
      </c>
      <c r="AE2003" s="377">
        <f t="shared" ca="1" si="478"/>
        <v>168591.84306497508</v>
      </c>
      <c r="AF2003" s="377">
        <f t="shared" ca="1" si="479"/>
        <v>168591.84306497508</v>
      </c>
      <c r="AH2003" s="688">
        <f>IFERROR($H2003/SUMIF($A:$A,$A2003,$H:$H)*SUMIF(Summary!$A$110:$A$186,$A2003,Summary!$P$110:$P$186),0)</f>
        <v>79443.22597765227</v>
      </c>
      <c r="AI2003" s="689">
        <f t="shared" ca="1" si="465"/>
        <v>89148.617087322811</v>
      </c>
      <c r="AJ2003" s="688">
        <f>IFERROR(H2003/SUMIF(A:A,A2003,H:H)*SUMIF(Summary!$A$110:$A$186,'Operations Support'!A2003,Summary!$Q$110:$Q$186),0)</f>
        <v>79871.85964278593</v>
      </c>
      <c r="AK2003" s="688">
        <f t="shared" ca="1" si="466"/>
        <v>88719.983422189151</v>
      </c>
      <c r="AM2003" s="688">
        <f>IFERROR($H2003/SUMIF($A:$A,$A2003,$H:$H)*SUMIF(Summary!$A$230:$A$266,$A2003,Summary!$P$230:$P$266),0)</f>
        <v>15030.769338467859</v>
      </c>
      <c r="AN2003" s="688">
        <f>IFERROR($H2003/SUMIF($A:$A,$A2003,$H:$H)*(SUMIF(Summary!$A$230:$A$266,$A2003,Summary!$L$230:$L$266)+SUMIF(Summary!$A$281:$A$317,$A2003,Summary!$L$281:$L$317))-AM2003,0)</f>
        <v>23667.025334550912</v>
      </c>
      <c r="AO2003" s="688">
        <f>IFERROR($H2003/SUMIF($A:$A,$A2003,$H:$H)*SUMIF(Summary!$A$230:$A$266,$A2003,Summary!$Q$230:$Q$266),0)</f>
        <v>15111.867426719446</v>
      </c>
      <c r="AP2003" s="688">
        <f>IFERROR($H2003/SUMIF($A:$A,$A2003,$H:$H)*(SUMIF(Summary!$A$230:$A$266,$A2003,Summary!$L$230:$L$266)+SUMIF(Summary!$A$281:$A$317,$A2003,Summary!$L$281:$L$317))-AO2003,0)</f>
        <v>23585.927246299325</v>
      </c>
      <c r="AQ2003" s="306"/>
      <c r="AR2003" s="688">
        <f t="shared" ca="1" si="467"/>
        <v>112815.64242187372</v>
      </c>
      <c r="AS2003" s="688">
        <f t="shared" ca="1" si="468"/>
        <v>112305.91066848848</v>
      </c>
    </row>
    <row r="2004" spans="1:45" x14ac:dyDescent="0.2">
      <c r="A2004" s="423">
        <v>3656</v>
      </c>
      <c r="B2004" s="424">
        <v>1</v>
      </c>
      <c r="C2004" s="425" t="s">
        <v>304</v>
      </c>
      <c r="D2004" s="422">
        <f t="shared" si="469"/>
        <v>0</v>
      </c>
      <c r="E2004" s="422">
        <f t="shared" si="470"/>
        <v>0</v>
      </c>
      <c r="F2004" s="422">
        <f t="shared" si="471"/>
        <v>0</v>
      </c>
      <c r="G2004" s="422">
        <f t="shared" si="472"/>
        <v>0</v>
      </c>
      <c r="H2004" s="22">
        <f t="shared" si="473"/>
        <v>0</v>
      </c>
      <c r="I2004" s="116">
        <v>0</v>
      </c>
      <c r="J2004" s="116">
        <v>0</v>
      </c>
      <c r="K2004" s="116">
        <v>0</v>
      </c>
      <c r="L2004" s="116">
        <v>0</v>
      </c>
      <c r="M2004" s="22">
        <f t="shared" si="474"/>
        <v>0</v>
      </c>
      <c r="N2004" s="116">
        <v>0</v>
      </c>
      <c r="O2004" s="116">
        <v>0</v>
      </c>
      <c r="P2004" s="116">
        <v>0</v>
      </c>
      <c r="Q2004" s="116">
        <v>0</v>
      </c>
      <c r="R2004" s="22">
        <f t="shared" si="475"/>
        <v>0</v>
      </c>
      <c r="S2004" s="116">
        <v>0</v>
      </c>
      <c r="T2004" s="116">
        <v>0</v>
      </c>
      <c r="U2004" s="116">
        <v>0</v>
      </c>
      <c r="V2004" s="116">
        <v>0</v>
      </c>
      <c r="W2004" s="22">
        <f t="shared" si="476"/>
        <v>0</v>
      </c>
      <c r="X2004" s="22">
        <f t="shared" si="477"/>
        <v>0</v>
      </c>
      <c r="Y2004" s="22">
        <f ca="1">OFFSET('Cost Study'!$B$7,'Operations Support'!$C2004,'Operations Support'!$B2004)*$H2004</f>
        <v>0</v>
      </c>
      <c r="Z2004" s="23">
        <f ca="1">Y2004*'Cost Study'!$B$31</f>
        <v>0</v>
      </c>
      <c r="AA2004" s="23">
        <f ca="1">IF(A2004=10298,1.51,1)*IF($B2004&lt;3,$D2004*'Cost Study'!$B$32*OFFSET('Cost Study'!$B$7,'Operations Support'!$C2004,'Operations Support'!$B2004),0)</f>
        <v>0</v>
      </c>
      <c r="AB2004" s="24">
        <f ca="1">AA2004*'Cost Study'!$B$31</f>
        <v>0</v>
      </c>
      <c r="AC2004" s="23">
        <f ca="1">Y2004*'Cost Study'!$B$31</f>
        <v>0</v>
      </c>
      <c r="AD2004" s="24">
        <f ca="1">AA2004*'Cost Study'!$B$31</f>
        <v>0</v>
      </c>
      <c r="AE2004" s="377">
        <f t="shared" ca="1" si="478"/>
        <v>0</v>
      </c>
      <c r="AF2004" s="377">
        <f t="shared" ca="1" si="479"/>
        <v>0</v>
      </c>
      <c r="AH2004" s="688">
        <f>IFERROR($H2004/SUMIF($A:$A,$A2004,$H:$H)*SUMIF(Summary!$A$110:$A$186,$A2004,Summary!$P$110:$P$186),0)</f>
        <v>0</v>
      </c>
      <c r="AI2004" s="689">
        <f t="shared" ca="1" si="465"/>
        <v>0</v>
      </c>
      <c r="AJ2004" s="688">
        <f>IFERROR(H2004/SUMIF(A:A,A2004,H:H)*SUMIF(Summary!$A$110:$A$186,'Operations Support'!A2004,Summary!$Q$110:$Q$186),0)</f>
        <v>0</v>
      </c>
      <c r="AK2004" s="688">
        <f t="shared" ca="1" si="466"/>
        <v>0</v>
      </c>
      <c r="AM2004" s="688">
        <f>IFERROR($H2004/SUMIF($A:$A,$A2004,$H:$H)*SUMIF(Summary!$A$230:$A$266,$A2004,Summary!$P$230:$P$266),0)</f>
        <v>0</v>
      </c>
      <c r="AN2004" s="688">
        <f>IFERROR($H2004/SUMIF($A:$A,$A2004,$H:$H)*(SUMIF(Summary!$A$230:$A$266,$A2004,Summary!$L$230:$L$266)+SUMIF(Summary!$A$281:$A$317,$A2004,Summary!$L$281:$L$317))-AM2004,0)</f>
        <v>0</v>
      </c>
      <c r="AO2004" s="688">
        <f>IFERROR($H2004/SUMIF($A:$A,$A2004,$H:$H)*SUMIF(Summary!$A$230:$A$266,$A2004,Summary!$Q$230:$Q$266),0)</f>
        <v>0</v>
      </c>
      <c r="AP2004" s="688">
        <f>IFERROR($H2004/SUMIF($A:$A,$A2004,$H:$H)*(SUMIF(Summary!$A$230:$A$266,$A2004,Summary!$L$230:$L$266)+SUMIF(Summary!$A$281:$A$317,$A2004,Summary!$L$281:$L$317))-AO2004,0)</f>
        <v>0</v>
      </c>
      <c r="AQ2004" s="306"/>
      <c r="AR2004" s="688">
        <f t="shared" ca="1" si="467"/>
        <v>0</v>
      </c>
      <c r="AS2004" s="688">
        <f t="shared" ca="1" si="468"/>
        <v>0</v>
      </c>
    </row>
    <row r="2005" spans="1:45" x14ac:dyDescent="0.2">
      <c r="A2005" s="423">
        <v>3656</v>
      </c>
      <c r="B2005" s="424">
        <v>1</v>
      </c>
      <c r="C2005" s="425" t="s">
        <v>305</v>
      </c>
      <c r="D2005" s="422">
        <f t="shared" si="469"/>
        <v>6213</v>
      </c>
      <c r="E2005" s="422">
        <f t="shared" si="470"/>
        <v>0</v>
      </c>
      <c r="F2005" s="422">
        <f t="shared" si="471"/>
        <v>31365</v>
      </c>
      <c r="G2005" s="422">
        <f t="shared" si="472"/>
        <v>0</v>
      </c>
      <c r="H2005" s="22">
        <f t="shared" si="473"/>
        <v>37578</v>
      </c>
      <c r="I2005" s="116">
        <v>3109</v>
      </c>
      <c r="J2005" s="116">
        <v>0</v>
      </c>
      <c r="K2005" s="116">
        <v>12079</v>
      </c>
      <c r="L2005" s="116">
        <v>0</v>
      </c>
      <c r="M2005" s="22">
        <f t="shared" si="474"/>
        <v>15188</v>
      </c>
      <c r="N2005" s="116">
        <v>3006</v>
      </c>
      <c r="O2005" s="116">
        <v>0</v>
      </c>
      <c r="P2005" s="116">
        <v>16696</v>
      </c>
      <c r="Q2005" s="116">
        <v>0</v>
      </c>
      <c r="R2005" s="22">
        <f t="shared" si="475"/>
        <v>19702</v>
      </c>
      <c r="S2005" s="116">
        <v>98</v>
      </c>
      <c r="T2005" s="116">
        <v>0</v>
      </c>
      <c r="U2005" s="116">
        <v>2590</v>
      </c>
      <c r="V2005" s="116">
        <v>0</v>
      </c>
      <c r="W2005" s="22">
        <f t="shared" si="476"/>
        <v>2688</v>
      </c>
      <c r="X2005" s="22">
        <f t="shared" si="477"/>
        <v>1252.5999999999999</v>
      </c>
      <c r="Y2005" s="22">
        <f ca="1">OFFSET('Cost Study'!$B$7,'Operations Support'!$C2005,'Operations Support'!$B2005)*$H2005</f>
        <v>73652.88</v>
      </c>
      <c r="Z2005" s="23">
        <f ca="1">Y2005*'Cost Study'!$B$31</f>
        <v>4113655.4922871715</v>
      </c>
      <c r="AA2005" s="23">
        <f ca="1">IF(A2005=10298,1.51,1)*IF($B2005&lt;3,$D2005*'Cost Study'!$B$32*OFFSET('Cost Study'!$B$7,'Operations Support'!$C2005,'Operations Support'!$B2005),0)</f>
        <v>1217.748</v>
      </c>
      <c r="AB2005" s="24">
        <f ca="1">AA2005*'Cost Study'!$B$31</f>
        <v>68013.575958220754</v>
      </c>
      <c r="AC2005" s="23">
        <f ca="1">Y2005*'Cost Study'!$B$31</f>
        <v>4113655.4922871715</v>
      </c>
      <c r="AD2005" s="24">
        <f ca="1">AA2005*'Cost Study'!$B$31</f>
        <v>68013.575958220754</v>
      </c>
      <c r="AE2005" s="377">
        <f t="shared" ca="1" si="478"/>
        <v>4181669.0682453923</v>
      </c>
      <c r="AF2005" s="377">
        <f t="shared" ca="1" si="479"/>
        <v>4181669.0682453923</v>
      </c>
      <c r="AH2005" s="688">
        <f>IFERROR($H2005/SUMIF($A:$A,$A2005,$H:$H)*SUMIF(Summary!$A$110:$A$186,$A2005,Summary!$P$110:$P$186),0)</f>
        <v>1473503.2308925062</v>
      </c>
      <c r="AI2005" s="689">
        <f t="shared" ca="1" si="465"/>
        <v>2708165.8373528859</v>
      </c>
      <c r="AJ2005" s="688">
        <f>IFERROR(H2005/SUMIF(A:A,A2005,H:H)*SUMIF(Summary!$A$110:$A$186,'Operations Support'!A2005,Summary!$Q$110:$Q$186),0)</f>
        <v>1481453.475644921</v>
      </c>
      <c r="AK2005" s="688">
        <f t="shared" ca="1" si="466"/>
        <v>2700215.5926004713</v>
      </c>
      <c r="AM2005" s="688">
        <f>IFERROR($H2005/SUMIF($A:$A,$A2005,$H:$H)*SUMIF(Summary!$A$230:$A$266,$A2005,Summary!$P$230:$P$266),0)</f>
        <v>278788.86979316152</v>
      </c>
      <c r="AN2005" s="688">
        <f>IFERROR($H2005/SUMIF($A:$A,$A2005,$H:$H)*(SUMIF(Summary!$A$230:$A$266,$A2005,Summary!$L$230:$L$266)+SUMIF(Summary!$A$281:$A$317,$A2005,Summary!$L$281:$L$317))-AM2005,0)</f>
        <v>438973.08885575237</v>
      </c>
      <c r="AO2005" s="688">
        <f>IFERROR($H2005/SUMIF($A:$A,$A2005,$H:$H)*SUMIF(Summary!$A$230:$A$266,$A2005,Summary!$Q$230:$Q$266),0)</f>
        <v>280293.06720694143</v>
      </c>
      <c r="AP2005" s="688">
        <f>IFERROR($H2005/SUMIF($A:$A,$A2005,$H:$H)*(SUMIF(Summary!$A$230:$A$266,$A2005,Summary!$L$230:$L$266)+SUMIF(Summary!$A$281:$A$317,$A2005,Summary!$L$281:$L$317))-AO2005,0)</f>
        <v>437468.89144197246</v>
      </c>
      <c r="AQ2005" s="306"/>
      <c r="AR2005" s="688">
        <f t="shared" ca="1" si="467"/>
        <v>3147138.9262086381</v>
      </c>
      <c r="AS2005" s="688">
        <f t="shared" ca="1" si="468"/>
        <v>3137684.4840424438</v>
      </c>
    </row>
    <row r="2006" spans="1:45" x14ac:dyDescent="0.2">
      <c r="A2006" s="423">
        <v>3656</v>
      </c>
      <c r="B2006" s="424">
        <v>1</v>
      </c>
      <c r="C2006" s="425" t="s">
        <v>306</v>
      </c>
      <c r="D2006" s="422">
        <f t="shared" si="469"/>
        <v>0</v>
      </c>
      <c r="E2006" s="422">
        <f t="shared" si="470"/>
        <v>0</v>
      </c>
      <c r="F2006" s="422">
        <f t="shared" si="471"/>
        <v>240</v>
      </c>
      <c r="G2006" s="422">
        <f t="shared" si="472"/>
        <v>0</v>
      </c>
      <c r="H2006" s="22">
        <f t="shared" si="473"/>
        <v>240</v>
      </c>
      <c r="I2006" s="116">
        <v>0</v>
      </c>
      <c r="J2006" s="116">
        <v>0</v>
      </c>
      <c r="K2006" s="116">
        <v>120</v>
      </c>
      <c r="L2006" s="116">
        <v>0</v>
      </c>
      <c r="M2006" s="22">
        <f t="shared" si="474"/>
        <v>120</v>
      </c>
      <c r="N2006" s="116">
        <v>0</v>
      </c>
      <c r="O2006" s="116">
        <v>0</v>
      </c>
      <c r="P2006" s="116">
        <v>120</v>
      </c>
      <c r="Q2006" s="116">
        <v>0</v>
      </c>
      <c r="R2006" s="22">
        <f t="shared" si="475"/>
        <v>120</v>
      </c>
      <c r="S2006" s="116">
        <v>0</v>
      </c>
      <c r="T2006" s="116">
        <v>0</v>
      </c>
      <c r="U2006" s="116">
        <v>0</v>
      </c>
      <c r="V2006" s="116">
        <v>0</v>
      </c>
      <c r="W2006" s="22">
        <f t="shared" si="476"/>
        <v>0</v>
      </c>
      <c r="X2006" s="22">
        <f t="shared" si="477"/>
        <v>8</v>
      </c>
      <c r="Y2006" s="22">
        <f ca="1">OFFSET('Cost Study'!$B$7,'Operations Support'!$C2006,'Operations Support'!$B2006)*$H2006</f>
        <v>266.40000000000003</v>
      </c>
      <c r="Z2006" s="23">
        <f ca="1">Y2006*'Cost Study'!$B$31</f>
        <v>14878.95413112566</v>
      </c>
      <c r="AA2006" s="23">
        <f ca="1">IF(A2006=10298,1.51,1)*IF($B2006&lt;3,$D2006*'Cost Study'!$B$32*OFFSET('Cost Study'!$B$7,'Operations Support'!$C2006,'Operations Support'!$B2006),0)</f>
        <v>0</v>
      </c>
      <c r="AB2006" s="24">
        <f ca="1">AA2006*'Cost Study'!$B$31</f>
        <v>0</v>
      </c>
      <c r="AC2006" s="23">
        <f ca="1">Y2006*'Cost Study'!$B$31</f>
        <v>14878.95413112566</v>
      </c>
      <c r="AD2006" s="24">
        <f ca="1">AA2006*'Cost Study'!$B$31</f>
        <v>0</v>
      </c>
      <c r="AE2006" s="377">
        <f t="shared" ca="1" si="478"/>
        <v>14878.95413112566</v>
      </c>
      <c r="AF2006" s="377">
        <f t="shared" ca="1" si="479"/>
        <v>14878.95413112566</v>
      </c>
      <c r="AH2006" s="688">
        <f>IFERROR($H2006/SUMIF($A:$A,$A2006,$H:$H)*SUMIF(Summary!$A$110:$A$186,$A2006,Summary!$P$110:$P$186),0)</f>
        <v>9410.8461177870413</v>
      </c>
      <c r="AI2006" s="689">
        <f t="shared" ca="1" si="465"/>
        <v>5468.1080133386185</v>
      </c>
      <c r="AJ2006" s="688">
        <f>IFERROR(H2006/SUMIF(A:A,A2006,H:H)*SUMIF(Summary!$A$110:$A$186,'Operations Support'!A2006,Summary!$Q$110:$Q$186),0)</f>
        <v>9461.6220702214341</v>
      </c>
      <c r="AK2006" s="688">
        <f t="shared" ca="1" si="466"/>
        <v>5417.3320609042257</v>
      </c>
      <c r="AM2006" s="688">
        <f>IFERROR($H2006/SUMIF($A:$A,$A2006,$H:$H)*SUMIF(Summary!$A$230:$A$266,$A2006,Summary!$P$230:$P$266),0)</f>
        <v>1780.5452325924414</v>
      </c>
      <c r="AN2006" s="688">
        <f>IFERROR($H2006/SUMIF($A:$A,$A2006,$H:$H)*(SUMIF(Summary!$A$230:$A$266,$A2006,Summary!$L$230:$L$266)+SUMIF(Summary!$A$281:$A$317,$A2006,Summary!$L$281:$L$317))-AM2006,0)</f>
        <v>2803.5962883969496</v>
      </c>
      <c r="AO2006" s="688">
        <f>IFERROR($H2006/SUMIF($A:$A,$A2006,$H:$H)*SUMIF(Summary!$A$230:$A$266,$A2006,Summary!$Q$230:$Q$266),0)</f>
        <v>1790.1521137278712</v>
      </c>
      <c r="AP2006" s="688">
        <f>IFERROR($H2006/SUMIF($A:$A,$A2006,$H:$H)*(SUMIF(Summary!$A$230:$A$266,$A2006,Summary!$L$230:$L$266)+SUMIF(Summary!$A$281:$A$317,$A2006,Summary!$L$281:$L$317))-AO2006,0)</f>
        <v>2793.9894072615198</v>
      </c>
      <c r="AQ2006" s="306"/>
      <c r="AR2006" s="688">
        <f t="shared" ca="1" si="467"/>
        <v>8271.7043017355682</v>
      </c>
      <c r="AS2006" s="688">
        <f t="shared" ca="1" si="468"/>
        <v>8211.3214681657446</v>
      </c>
    </row>
    <row r="2007" spans="1:45" x14ac:dyDescent="0.2">
      <c r="A2007" s="423">
        <v>3656</v>
      </c>
      <c r="B2007" s="424">
        <v>1</v>
      </c>
      <c r="C2007" s="425" t="s">
        <v>307</v>
      </c>
      <c r="D2007" s="422">
        <f t="shared" si="469"/>
        <v>0</v>
      </c>
      <c r="E2007" s="422">
        <f t="shared" si="470"/>
        <v>0</v>
      </c>
      <c r="F2007" s="422">
        <f t="shared" si="471"/>
        <v>0</v>
      </c>
      <c r="G2007" s="422">
        <f t="shared" si="472"/>
        <v>0</v>
      </c>
      <c r="H2007" s="22">
        <f t="shared" si="473"/>
        <v>0</v>
      </c>
      <c r="I2007" s="116">
        <v>0</v>
      </c>
      <c r="J2007" s="116">
        <v>0</v>
      </c>
      <c r="K2007" s="116">
        <v>0</v>
      </c>
      <c r="L2007" s="116">
        <v>0</v>
      </c>
      <c r="M2007" s="22">
        <f t="shared" si="474"/>
        <v>0</v>
      </c>
      <c r="N2007" s="116">
        <v>0</v>
      </c>
      <c r="O2007" s="116">
        <v>0</v>
      </c>
      <c r="P2007" s="116">
        <v>0</v>
      </c>
      <c r="Q2007" s="116">
        <v>0</v>
      </c>
      <c r="R2007" s="22">
        <f t="shared" si="475"/>
        <v>0</v>
      </c>
      <c r="S2007" s="116">
        <v>0</v>
      </c>
      <c r="T2007" s="116">
        <v>0</v>
      </c>
      <c r="U2007" s="116">
        <v>0</v>
      </c>
      <c r="V2007" s="116">
        <v>0</v>
      </c>
      <c r="W2007" s="22">
        <f t="shared" si="476"/>
        <v>0</v>
      </c>
      <c r="X2007" s="22">
        <f t="shared" si="477"/>
        <v>0</v>
      </c>
      <c r="Y2007" s="22">
        <f ca="1">OFFSET('Cost Study'!$B$7,'Operations Support'!$C2007,'Operations Support'!$B2007)*$H2007</f>
        <v>0</v>
      </c>
      <c r="Z2007" s="23">
        <f ca="1">Y2007*'Cost Study'!$B$31</f>
        <v>0</v>
      </c>
      <c r="AA2007" s="23">
        <f ca="1">IF(A2007=10298,1.51,1)*IF($B2007&lt;3,$D2007*'Cost Study'!$B$32*OFFSET('Cost Study'!$B$7,'Operations Support'!$C2007,'Operations Support'!$B2007),0)</f>
        <v>0</v>
      </c>
      <c r="AB2007" s="24">
        <f ca="1">AA2007*'Cost Study'!$B$31</f>
        <v>0</v>
      </c>
      <c r="AC2007" s="23">
        <f ca="1">Y2007*'Cost Study'!$B$31</f>
        <v>0</v>
      </c>
      <c r="AD2007" s="24">
        <f ca="1">AA2007*'Cost Study'!$B$31</f>
        <v>0</v>
      </c>
      <c r="AE2007" s="377">
        <f t="shared" ca="1" si="478"/>
        <v>0</v>
      </c>
      <c r="AF2007" s="377">
        <f t="shared" ca="1" si="479"/>
        <v>0</v>
      </c>
      <c r="AH2007" s="688">
        <f>IFERROR($H2007/SUMIF($A:$A,$A2007,$H:$H)*SUMIF(Summary!$A$110:$A$186,$A2007,Summary!$P$110:$P$186),0)</f>
        <v>0</v>
      </c>
      <c r="AI2007" s="689">
        <f t="shared" ca="1" si="465"/>
        <v>0</v>
      </c>
      <c r="AJ2007" s="688">
        <f>IFERROR(H2007/SUMIF(A:A,A2007,H:H)*SUMIF(Summary!$A$110:$A$186,'Operations Support'!A2007,Summary!$Q$110:$Q$186),0)</f>
        <v>0</v>
      </c>
      <c r="AK2007" s="688">
        <f t="shared" ca="1" si="466"/>
        <v>0</v>
      </c>
      <c r="AM2007" s="688">
        <f>IFERROR($H2007/SUMIF($A:$A,$A2007,$H:$H)*SUMIF(Summary!$A$230:$A$266,$A2007,Summary!$P$230:$P$266),0)</f>
        <v>0</v>
      </c>
      <c r="AN2007" s="688">
        <f>IFERROR($H2007/SUMIF($A:$A,$A2007,$H:$H)*(SUMIF(Summary!$A$230:$A$266,$A2007,Summary!$L$230:$L$266)+SUMIF(Summary!$A$281:$A$317,$A2007,Summary!$L$281:$L$317))-AM2007,0)</f>
        <v>0</v>
      </c>
      <c r="AO2007" s="688">
        <f>IFERROR($H2007/SUMIF($A:$A,$A2007,$H:$H)*SUMIF(Summary!$A$230:$A$266,$A2007,Summary!$Q$230:$Q$266),0)</f>
        <v>0</v>
      </c>
      <c r="AP2007" s="688">
        <f>IFERROR($H2007/SUMIF($A:$A,$A2007,$H:$H)*(SUMIF(Summary!$A$230:$A$266,$A2007,Summary!$L$230:$L$266)+SUMIF(Summary!$A$281:$A$317,$A2007,Summary!$L$281:$L$317))-AO2007,0)</f>
        <v>0</v>
      </c>
      <c r="AQ2007" s="306"/>
      <c r="AR2007" s="688">
        <f t="shared" ca="1" si="467"/>
        <v>0</v>
      </c>
      <c r="AS2007" s="688">
        <f t="shared" ca="1" si="468"/>
        <v>0</v>
      </c>
    </row>
    <row r="2008" spans="1:45" x14ac:dyDescent="0.2">
      <c r="A2008" s="423">
        <v>3656</v>
      </c>
      <c r="B2008" s="424">
        <v>1</v>
      </c>
      <c r="C2008" s="425" t="s">
        <v>308</v>
      </c>
      <c r="D2008" s="422">
        <f t="shared" si="469"/>
        <v>212</v>
      </c>
      <c r="E2008" s="422">
        <f t="shared" si="470"/>
        <v>0</v>
      </c>
      <c r="F2008" s="422">
        <f t="shared" si="471"/>
        <v>4390</v>
      </c>
      <c r="G2008" s="422">
        <f t="shared" si="472"/>
        <v>0</v>
      </c>
      <c r="H2008" s="22">
        <f t="shared" si="473"/>
        <v>4602</v>
      </c>
      <c r="I2008" s="116">
        <v>111</v>
      </c>
      <c r="J2008" s="116">
        <v>0</v>
      </c>
      <c r="K2008" s="116">
        <v>2058</v>
      </c>
      <c r="L2008" s="116">
        <v>0</v>
      </c>
      <c r="M2008" s="22">
        <f t="shared" si="474"/>
        <v>2169</v>
      </c>
      <c r="N2008" s="116">
        <v>101</v>
      </c>
      <c r="O2008" s="116">
        <v>0</v>
      </c>
      <c r="P2008" s="116">
        <v>2257</v>
      </c>
      <c r="Q2008" s="116">
        <v>0</v>
      </c>
      <c r="R2008" s="22">
        <f t="shared" si="475"/>
        <v>2358</v>
      </c>
      <c r="S2008" s="116">
        <v>0</v>
      </c>
      <c r="T2008" s="116">
        <v>0</v>
      </c>
      <c r="U2008" s="116">
        <v>75</v>
      </c>
      <c r="V2008" s="116">
        <v>0</v>
      </c>
      <c r="W2008" s="22">
        <f t="shared" si="476"/>
        <v>75</v>
      </c>
      <c r="X2008" s="22">
        <f t="shared" si="477"/>
        <v>153.4</v>
      </c>
      <c r="Y2008" s="22">
        <f ca="1">OFFSET('Cost Study'!$B$7,'Operations Support'!$C2008,'Operations Support'!$B2008)*$H2008</f>
        <v>7271.1600000000008</v>
      </c>
      <c r="Z2008" s="23">
        <f ca="1">Y2008*'Cost Study'!$B$31</f>
        <v>406108.31876905274</v>
      </c>
      <c r="AA2008" s="23">
        <f ca="1">IF(A2008=10298,1.51,1)*IF($B2008&lt;3,$D2008*'Cost Study'!$B$32*OFFSET('Cost Study'!$B$7,'Operations Support'!$C2008,'Operations Support'!$B2008),0)</f>
        <v>33.496000000000009</v>
      </c>
      <c r="AB2008" s="24">
        <f ca="1">AA2008*'Cost Study'!$B$31</f>
        <v>1870.8162446553499</v>
      </c>
      <c r="AC2008" s="23">
        <f ca="1">Y2008*'Cost Study'!$B$31</f>
        <v>406108.31876905274</v>
      </c>
      <c r="AD2008" s="24">
        <f ca="1">AA2008*'Cost Study'!$B$31</f>
        <v>1870.8162446553499</v>
      </c>
      <c r="AE2008" s="377">
        <f t="shared" ca="1" si="478"/>
        <v>407979.13501370809</v>
      </c>
      <c r="AF2008" s="377">
        <f t="shared" ca="1" si="479"/>
        <v>407979.13501370809</v>
      </c>
      <c r="AH2008" s="688">
        <f>IFERROR($H2008/SUMIF($A:$A,$A2008,$H:$H)*SUMIF(Summary!$A$110:$A$186,$A2008,Summary!$P$110:$P$186),0)</f>
        <v>180452.97430856654</v>
      </c>
      <c r="AI2008" s="689">
        <f t="shared" ca="1" si="465"/>
        <v>227526.16070514155</v>
      </c>
      <c r="AJ2008" s="688">
        <f>IFERROR(H2008/SUMIF(A:A,A2008,H:H)*SUMIF(Summary!$A$110:$A$186,'Operations Support'!A2008,Summary!$Q$110:$Q$186),0)</f>
        <v>181426.603196496</v>
      </c>
      <c r="AK2008" s="688">
        <f t="shared" ca="1" si="466"/>
        <v>226552.53181721209</v>
      </c>
      <c r="AM2008" s="688">
        <f>IFERROR($H2008/SUMIF($A:$A,$A2008,$H:$H)*SUMIF(Summary!$A$230:$A$266,$A2008,Summary!$P$230:$P$266),0)</f>
        <v>34141.954834960066</v>
      </c>
      <c r="AN2008" s="688">
        <f>IFERROR($H2008/SUMIF($A:$A,$A2008,$H:$H)*(SUMIF(Summary!$A$230:$A$266,$A2008,Summary!$L$230:$L$266)+SUMIF(Summary!$A$281:$A$317,$A2008,Summary!$L$281:$L$317))-AM2008,0)</f>
        <v>53758.958830011514</v>
      </c>
      <c r="AO2008" s="688">
        <f>IFERROR($H2008/SUMIF($A:$A,$A2008,$H:$H)*SUMIF(Summary!$A$230:$A$266,$A2008,Summary!$Q$230:$Q$266),0)</f>
        <v>34326.166780731932</v>
      </c>
      <c r="AP2008" s="688">
        <f>IFERROR($H2008/SUMIF($A:$A,$A2008,$H:$H)*(SUMIF(Summary!$A$230:$A$266,$A2008,Summary!$L$230:$L$266)+SUMIF(Summary!$A$281:$A$317,$A2008,Summary!$L$281:$L$317))-AO2008,0)</f>
        <v>53574.746884239648</v>
      </c>
      <c r="AQ2008" s="306"/>
      <c r="AR2008" s="688">
        <f t="shared" ca="1" si="467"/>
        <v>281285.11953515303</v>
      </c>
      <c r="AS2008" s="688">
        <f t="shared" ca="1" si="468"/>
        <v>280127.27870145172</v>
      </c>
    </row>
    <row r="2009" spans="1:45" x14ac:dyDescent="0.2">
      <c r="A2009" s="423">
        <v>3656</v>
      </c>
      <c r="B2009" s="424">
        <v>1</v>
      </c>
      <c r="C2009" s="425" t="s">
        <v>309</v>
      </c>
      <c r="D2009" s="422">
        <f t="shared" si="469"/>
        <v>0</v>
      </c>
      <c r="E2009" s="422">
        <f t="shared" si="470"/>
        <v>0</v>
      </c>
      <c r="F2009" s="422">
        <f t="shared" si="471"/>
        <v>0</v>
      </c>
      <c r="G2009" s="422">
        <f t="shared" si="472"/>
        <v>0</v>
      </c>
      <c r="H2009" s="22">
        <f t="shared" si="473"/>
        <v>0</v>
      </c>
      <c r="I2009" s="116">
        <v>0</v>
      </c>
      <c r="J2009" s="116">
        <v>0</v>
      </c>
      <c r="K2009" s="116">
        <v>0</v>
      </c>
      <c r="L2009" s="116">
        <v>0</v>
      </c>
      <c r="M2009" s="22">
        <f t="shared" si="474"/>
        <v>0</v>
      </c>
      <c r="N2009" s="116">
        <v>0</v>
      </c>
      <c r="O2009" s="116">
        <v>0</v>
      </c>
      <c r="P2009" s="116">
        <v>0</v>
      </c>
      <c r="Q2009" s="116">
        <v>0</v>
      </c>
      <c r="R2009" s="22">
        <f t="shared" si="475"/>
        <v>0</v>
      </c>
      <c r="S2009" s="116">
        <v>0</v>
      </c>
      <c r="T2009" s="116">
        <v>0</v>
      </c>
      <c r="U2009" s="116">
        <v>0</v>
      </c>
      <c r="V2009" s="116">
        <v>0</v>
      </c>
      <c r="W2009" s="22">
        <f t="shared" si="476"/>
        <v>0</v>
      </c>
      <c r="X2009" s="22">
        <f t="shared" si="477"/>
        <v>0</v>
      </c>
      <c r="Y2009" s="22">
        <f ca="1">OFFSET('Cost Study'!$B$7,'Operations Support'!$C2009,'Operations Support'!$B2009)*$H2009</f>
        <v>0</v>
      </c>
      <c r="Z2009" s="23">
        <f ca="1">Y2009*'Cost Study'!$B$31</f>
        <v>0</v>
      </c>
      <c r="AA2009" s="23">
        <f ca="1">IF(A2009=10298,1.51,1)*IF($B2009&lt;3,$D2009*'Cost Study'!$B$32*OFFSET('Cost Study'!$B$7,'Operations Support'!$C2009,'Operations Support'!$B2009),0)</f>
        <v>0</v>
      </c>
      <c r="AB2009" s="24">
        <f ca="1">AA2009*'Cost Study'!$B$31</f>
        <v>0</v>
      </c>
      <c r="AC2009" s="23">
        <f ca="1">Y2009*'Cost Study'!$B$31</f>
        <v>0</v>
      </c>
      <c r="AD2009" s="24">
        <f ca="1">AA2009*'Cost Study'!$B$31</f>
        <v>0</v>
      </c>
      <c r="AE2009" s="377">
        <f t="shared" ca="1" si="478"/>
        <v>0</v>
      </c>
      <c r="AF2009" s="377">
        <f t="shared" ca="1" si="479"/>
        <v>0</v>
      </c>
      <c r="AH2009" s="688">
        <f>IFERROR($H2009/SUMIF($A:$A,$A2009,$H:$H)*SUMIF(Summary!$A$110:$A$186,$A2009,Summary!$P$110:$P$186),0)</f>
        <v>0</v>
      </c>
      <c r="AI2009" s="689">
        <f t="shared" ca="1" si="465"/>
        <v>0</v>
      </c>
      <c r="AJ2009" s="688">
        <f>IFERROR(H2009/SUMIF(A:A,A2009,H:H)*SUMIF(Summary!$A$110:$A$186,'Operations Support'!A2009,Summary!$Q$110:$Q$186),0)</f>
        <v>0</v>
      </c>
      <c r="AK2009" s="688">
        <f t="shared" ca="1" si="466"/>
        <v>0</v>
      </c>
      <c r="AM2009" s="688">
        <f>IFERROR($H2009/SUMIF($A:$A,$A2009,$H:$H)*SUMIF(Summary!$A$230:$A$266,$A2009,Summary!$P$230:$P$266),0)</f>
        <v>0</v>
      </c>
      <c r="AN2009" s="688">
        <f>IFERROR($H2009/SUMIF($A:$A,$A2009,$H:$H)*(SUMIF(Summary!$A$230:$A$266,$A2009,Summary!$L$230:$L$266)+SUMIF(Summary!$A$281:$A$317,$A2009,Summary!$L$281:$L$317))-AM2009,0)</f>
        <v>0</v>
      </c>
      <c r="AO2009" s="688">
        <f>IFERROR($H2009/SUMIF($A:$A,$A2009,$H:$H)*SUMIF(Summary!$A$230:$A$266,$A2009,Summary!$Q$230:$Q$266),0)</f>
        <v>0</v>
      </c>
      <c r="AP2009" s="688">
        <f>IFERROR($H2009/SUMIF($A:$A,$A2009,$H:$H)*(SUMIF(Summary!$A$230:$A$266,$A2009,Summary!$L$230:$L$266)+SUMIF(Summary!$A$281:$A$317,$A2009,Summary!$L$281:$L$317))-AO2009,0)</f>
        <v>0</v>
      </c>
      <c r="AQ2009" s="306"/>
      <c r="AR2009" s="688">
        <f t="shared" ca="1" si="467"/>
        <v>0</v>
      </c>
      <c r="AS2009" s="688">
        <f t="shared" ca="1" si="468"/>
        <v>0</v>
      </c>
    </row>
    <row r="2010" spans="1:45" x14ac:dyDescent="0.2">
      <c r="A2010" s="423">
        <v>3656</v>
      </c>
      <c r="B2010" s="424">
        <v>1</v>
      </c>
      <c r="C2010" s="425" t="s">
        <v>310</v>
      </c>
      <c r="D2010" s="422">
        <f t="shared" si="469"/>
        <v>0</v>
      </c>
      <c r="E2010" s="422">
        <f t="shared" si="470"/>
        <v>0</v>
      </c>
      <c r="F2010" s="422">
        <f t="shared" si="471"/>
        <v>0</v>
      </c>
      <c r="G2010" s="422">
        <f t="shared" si="472"/>
        <v>0</v>
      </c>
      <c r="H2010" s="22">
        <f t="shared" si="473"/>
        <v>0</v>
      </c>
      <c r="I2010" s="116">
        <v>0</v>
      </c>
      <c r="J2010" s="116">
        <v>0</v>
      </c>
      <c r="K2010" s="116">
        <v>0</v>
      </c>
      <c r="L2010" s="116">
        <v>0</v>
      </c>
      <c r="M2010" s="22">
        <f t="shared" si="474"/>
        <v>0</v>
      </c>
      <c r="N2010" s="116">
        <v>0</v>
      </c>
      <c r="O2010" s="116">
        <v>0</v>
      </c>
      <c r="P2010" s="116">
        <v>0</v>
      </c>
      <c r="Q2010" s="116">
        <v>0</v>
      </c>
      <c r="R2010" s="22">
        <f t="shared" si="475"/>
        <v>0</v>
      </c>
      <c r="S2010" s="116">
        <v>0</v>
      </c>
      <c r="T2010" s="116">
        <v>0</v>
      </c>
      <c r="U2010" s="116">
        <v>0</v>
      </c>
      <c r="V2010" s="116">
        <v>0</v>
      </c>
      <c r="W2010" s="22">
        <f t="shared" si="476"/>
        <v>0</v>
      </c>
      <c r="X2010" s="22">
        <f t="shared" si="477"/>
        <v>0</v>
      </c>
      <c r="Y2010" s="22">
        <f ca="1">OFFSET('Cost Study'!$B$7,'Operations Support'!$C2010,'Operations Support'!$B2010)*$H2010</f>
        <v>0</v>
      </c>
      <c r="Z2010" s="23">
        <f ca="1">Y2010*'Cost Study'!$B$31</f>
        <v>0</v>
      </c>
      <c r="AA2010" s="23">
        <f ca="1">IF(A2010=10298,1.51,1)*IF($B2010&lt;3,$D2010*'Cost Study'!$B$32*OFFSET('Cost Study'!$B$7,'Operations Support'!$C2010,'Operations Support'!$B2010),0)</f>
        <v>0</v>
      </c>
      <c r="AB2010" s="24">
        <f ca="1">AA2010*'Cost Study'!$B$31</f>
        <v>0</v>
      </c>
      <c r="AC2010" s="23">
        <f ca="1">Y2010*'Cost Study'!$B$31</f>
        <v>0</v>
      </c>
      <c r="AD2010" s="24">
        <f ca="1">AA2010*'Cost Study'!$B$31</f>
        <v>0</v>
      </c>
      <c r="AE2010" s="377">
        <f t="shared" ca="1" si="478"/>
        <v>0</v>
      </c>
      <c r="AF2010" s="377">
        <f t="shared" ca="1" si="479"/>
        <v>0</v>
      </c>
      <c r="AH2010" s="688">
        <f>IFERROR($H2010/SUMIF($A:$A,$A2010,$H:$H)*SUMIF(Summary!$A$110:$A$186,$A2010,Summary!$P$110:$P$186),0)</f>
        <v>0</v>
      </c>
      <c r="AI2010" s="689">
        <f t="shared" ca="1" si="465"/>
        <v>0</v>
      </c>
      <c r="AJ2010" s="688">
        <f>IFERROR(H2010/SUMIF(A:A,A2010,H:H)*SUMIF(Summary!$A$110:$A$186,'Operations Support'!A2010,Summary!$Q$110:$Q$186),0)</f>
        <v>0</v>
      </c>
      <c r="AK2010" s="688">
        <f t="shared" ca="1" si="466"/>
        <v>0</v>
      </c>
      <c r="AM2010" s="688">
        <f>IFERROR($H2010/SUMIF($A:$A,$A2010,$H:$H)*SUMIF(Summary!$A$230:$A$266,$A2010,Summary!$P$230:$P$266),0)</f>
        <v>0</v>
      </c>
      <c r="AN2010" s="688">
        <f>IFERROR($H2010/SUMIF($A:$A,$A2010,$H:$H)*(SUMIF(Summary!$A$230:$A$266,$A2010,Summary!$L$230:$L$266)+SUMIF(Summary!$A$281:$A$317,$A2010,Summary!$L$281:$L$317))-AM2010,0)</f>
        <v>0</v>
      </c>
      <c r="AO2010" s="688">
        <f>IFERROR($H2010/SUMIF($A:$A,$A2010,$H:$H)*SUMIF(Summary!$A$230:$A$266,$A2010,Summary!$Q$230:$Q$266),0)</f>
        <v>0</v>
      </c>
      <c r="AP2010" s="688">
        <f>IFERROR($H2010/SUMIF($A:$A,$A2010,$H:$H)*(SUMIF(Summary!$A$230:$A$266,$A2010,Summary!$L$230:$L$266)+SUMIF(Summary!$A$281:$A$317,$A2010,Summary!$L$281:$L$317))-AO2010,0)</f>
        <v>0</v>
      </c>
      <c r="AQ2010" s="306"/>
      <c r="AR2010" s="688">
        <f t="shared" ca="1" si="467"/>
        <v>0</v>
      </c>
      <c r="AS2010" s="688">
        <f t="shared" ca="1" si="468"/>
        <v>0</v>
      </c>
    </row>
    <row r="2011" spans="1:45" x14ac:dyDescent="0.2">
      <c r="A2011" s="423">
        <v>3656</v>
      </c>
      <c r="B2011" s="424">
        <v>1</v>
      </c>
      <c r="C2011" s="425" t="s">
        <v>311</v>
      </c>
      <c r="D2011" s="422">
        <f t="shared" si="469"/>
        <v>0</v>
      </c>
      <c r="E2011" s="422">
        <f t="shared" si="470"/>
        <v>0</v>
      </c>
      <c r="F2011" s="422">
        <f t="shared" si="471"/>
        <v>0</v>
      </c>
      <c r="G2011" s="422">
        <f t="shared" si="472"/>
        <v>0</v>
      </c>
      <c r="H2011" s="22">
        <f t="shared" si="473"/>
        <v>0</v>
      </c>
      <c r="I2011" s="116">
        <v>0</v>
      </c>
      <c r="J2011" s="116">
        <v>0</v>
      </c>
      <c r="K2011" s="116">
        <v>0</v>
      </c>
      <c r="L2011" s="116">
        <v>0</v>
      </c>
      <c r="M2011" s="22">
        <f t="shared" si="474"/>
        <v>0</v>
      </c>
      <c r="N2011" s="116">
        <v>0</v>
      </c>
      <c r="O2011" s="116">
        <v>0</v>
      </c>
      <c r="P2011" s="116">
        <v>0</v>
      </c>
      <c r="Q2011" s="116">
        <v>0</v>
      </c>
      <c r="R2011" s="22">
        <f t="shared" si="475"/>
        <v>0</v>
      </c>
      <c r="S2011" s="116">
        <v>0</v>
      </c>
      <c r="T2011" s="116">
        <v>0</v>
      </c>
      <c r="U2011" s="116">
        <v>0</v>
      </c>
      <c r="V2011" s="116">
        <v>0</v>
      </c>
      <c r="W2011" s="22">
        <f t="shared" si="476"/>
        <v>0</v>
      </c>
      <c r="X2011" s="22">
        <f t="shared" si="477"/>
        <v>0</v>
      </c>
      <c r="Y2011" s="22">
        <f ca="1">OFFSET('Cost Study'!$B$7,'Operations Support'!$C2011,'Operations Support'!$B2011)*$H2011</f>
        <v>0</v>
      </c>
      <c r="Z2011" s="23">
        <f ca="1">Y2011*'Cost Study'!$B$31</f>
        <v>0</v>
      </c>
      <c r="AA2011" s="23">
        <f ca="1">IF(A2011=10298,1.51,1)*IF($B2011&lt;3,$D2011*'Cost Study'!$B$32*OFFSET('Cost Study'!$B$7,'Operations Support'!$C2011,'Operations Support'!$B2011),0)</f>
        <v>0</v>
      </c>
      <c r="AB2011" s="24">
        <f ca="1">AA2011*'Cost Study'!$B$31</f>
        <v>0</v>
      </c>
      <c r="AC2011" s="23">
        <f ca="1">Y2011*'Cost Study'!$B$31</f>
        <v>0</v>
      </c>
      <c r="AD2011" s="24">
        <f ca="1">AA2011*'Cost Study'!$B$31</f>
        <v>0</v>
      </c>
      <c r="AE2011" s="377">
        <f t="shared" ca="1" si="478"/>
        <v>0</v>
      </c>
      <c r="AF2011" s="377">
        <f t="shared" ca="1" si="479"/>
        <v>0</v>
      </c>
      <c r="AH2011" s="688">
        <f>IFERROR($H2011/SUMIF($A:$A,$A2011,$H:$H)*SUMIF(Summary!$A$110:$A$186,$A2011,Summary!$P$110:$P$186),0)</f>
        <v>0</v>
      </c>
      <c r="AI2011" s="689">
        <f t="shared" ca="1" si="465"/>
        <v>0</v>
      </c>
      <c r="AJ2011" s="688">
        <f>IFERROR(H2011/SUMIF(A:A,A2011,H:H)*SUMIF(Summary!$A$110:$A$186,'Operations Support'!A2011,Summary!$Q$110:$Q$186),0)</f>
        <v>0</v>
      </c>
      <c r="AK2011" s="688">
        <f t="shared" ca="1" si="466"/>
        <v>0</v>
      </c>
      <c r="AM2011" s="688">
        <f>IFERROR($H2011/SUMIF($A:$A,$A2011,$H:$H)*SUMIF(Summary!$A$230:$A$266,$A2011,Summary!$P$230:$P$266),0)</f>
        <v>0</v>
      </c>
      <c r="AN2011" s="688">
        <f>IFERROR($H2011/SUMIF($A:$A,$A2011,$H:$H)*(SUMIF(Summary!$A$230:$A$266,$A2011,Summary!$L$230:$L$266)+SUMIF(Summary!$A$281:$A$317,$A2011,Summary!$L$281:$L$317))-AM2011,0)</f>
        <v>0</v>
      </c>
      <c r="AO2011" s="688">
        <f>IFERROR($H2011/SUMIF($A:$A,$A2011,$H:$H)*SUMIF(Summary!$A$230:$A$266,$A2011,Summary!$Q$230:$Q$266),0)</f>
        <v>0</v>
      </c>
      <c r="AP2011" s="688">
        <f>IFERROR($H2011/SUMIF($A:$A,$A2011,$H:$H)*(SUMIF(Summary!$A$230:$A$266,$A2011,Summary!$L$230:$L$266)+SUMIF(Summary!$A$281:$A$317,$A2011,Summary!$L$281:$L$317))-AO2011,0)</f>
        <v>0</v>
      </c>
      <c r="AQ2011" s="306"/>
      <c r="AR2011" s="688">
        <f t="shared" ca="1" si="467"/>
        <v>0</v>
      </c>
      <c r="AS2011" s="688">
        <f t="shared" ca="1" si="468"/>
        <v>0</v>
      </c>
    </row>
    <row r="2012" spans="1:45" x14ac:dyDescent="0.2">
      <c r="A2012" s="423">
        <v>3656</v>
      </c>
      <c r="B2012" s="424">
        <v>1</v>
      </c>
      <c r="C2012" s="425" t="s">
        <v>312</v>
      </c>
      <c r="D2012" s="422">
        <f t="shared" si="469"/>
        <v>0</v>
      </c>
      <c r="E2012" s="422">
        <f t="shared" si="470"/>
        <v>0</v>
      </c>
      <c r="F2012" s="422">
        <f t="shared" si="471"/>
        <v>270</v>
      </c>
      <c r="G2012" s="422">
        <f t="shared" si="472"/>
        <v>0</v>
      </c>
      <c r="H2012" s="22">
        <f t="shared" si="473"/>
        <v>270</v>
      </c>
      <c r="I2012" s="116">
        <v>0</v>
      </c>
      <c r="J2012" s="116">
        <v>0</v>
      </c>
      <c r="K2012" s="116">
        <v>140</v>
      </c>
      <c r="L2012" s="116">
        <v>0</v>
      </c>
      <c r="M2012" s="22">
        <f t="shared" si="474"/>
        <v>140</v>
      </c>
      <c r="N2012" s="116">
        <v>0</v>
      </c>
      <c r="O2012" s="116">
        <v>0</v>
      </c>
      <c r="P2012" s="116">
        <v>130</v>
      </c>
      <c r="Q2012" s="116">
        <v>0</v>
      </c>
      <c r="R2012" s="22">
        <f t="shared" si="475"/>
        <v>130</v>
      </c>
      <c r="S2012" s="116">
        <v>0</v>
      </c>
      <c r="T2012" s="116">
        <v>0</v>
      </c>
      <c r="U2012" s="116">
        <v>0</v>
      </c>
      <c r="V2012" s="116">
        <v>0</v>
      </c>
      <c r="W2012" s="22">
        <f t="shared" si="476"/>
        <v>0</v>
      </c>
      <c r="X2012" s="22">
        <f t="shared" si="477"/>
        <v>9</v>
      </c>
      <c r="Y2012" s="22">
        <f ca="1">OFFSET('Cost Study'!$B$7,'Operations Support'!$C2012,'Operations Support'!$B2012)*$H2012</f>
        <v>372.59999999999997</v>
      </c>
      <c r="Z2012" s="23">
        <f ca="1">Y2012*'Cost Study'!$B$31</f>
        <v>20810.429088804129</v>
      </c>
      <c r="AA2012" s="23">
        <f ca="1">IF(A2012=10298,1.51,1)*IF($B2012&lt;3,$D2012*'Cost Study'!$B$32*OFFSET('Cost Study'!$B$7,'Operations Support'!$C2012,'Operations Support'!$B2012),0)</f>
        <v>0</v>
      </c>
      <c r="AB2012" s="24">
        <f ca="1">AA2012*'Cost Study'!$B$31</f>
        <v>0</v>
      </c>
      <c r="AC2012" s="23">
        <f ca="1">Y2012*'Cost Study'!$B$31</f>
        <v>20810.429088804129</v>
      </c>
      <c r="AD2012" s="24">
        <f ca="1">AA2012*'Cost Study'!$B$31</f>
        <v>0</v>
      </c>
      <c r="AE2012" s="377">
        <f t="shared" ca="1" si="478"/>
        <v>20810.429088804129</v>
      </c>
      <c r="AF2012" s="377">
        <f t="shared" ca="1" si="479"/>
        <v>20810.429088804129</v>
      </c>
      <c r="AH2012" s="688">
        <f>IFERROR($H2012/SUMIF($A:$A,$A2012,$H:$H)*SUMIF(Summary!$A$110:$A$186,$A2012,Summary!$P$110:$P$186),0)</f>
        <v>10587.201882510422</v>
      </c>
      <c r="AI2012" s="689">
        <f t="shared" ca="1" si="465"/>
        <v>10223.227206293706</v>
      </c>
      <c r="AJ2012" s="688">
        <f>IFERROR(H2012/SUMIF(A:A,A2012,H:H)*SUMIF(Summary!$A$110:$A$186,'Operations Support'!A2012,Summary!$Q$110:$Q$186),0)</f>
        <v>10644.324828999113</v>
      </c>
      <c r="AK2012" s="688">
        <f t="shared" ca="1" si="466"/>
        <v>10166.104259805015</v>
      </c>
      <c r="AM2012" s="688">
        <f>IFERROR($H2012/SUMIF($A:$A,$A2012,$H:$H)*SUMIF(Summary!$A$230:$A$266,$A2012,Summary!$P$230:$P$266),0)</f>
        <v>2003.1133866664968</v>
      </c>
      <c r="AN2012" s="688">
        <f>IFERROR($H2012/SUMIF($A:$A,$A2012,$H:$H)*(SUMIF(Summary!$A$230:$A$266,$A2012,Summary!$L$230:$L$266)+SUMIF(Summary!$A$281:$A$317,$A2012,Summary!$L$281:$L$317))-AM2012,0)</f>
        <v>3154.0458244465681</v>
      </c>
      <c r="AO2012" s="688">
        <f>IFERROR($H2012/SUMIF($A:$A,$A2012,$H:$H)*SUMIF(Summary!$A$230:$A$266,$A2012,Summary!$Q$230:$Q$266),0)</f>
        <v>2013.9211279438553</v>
      </c>
      <c r="AP2012" s="688">
        <f>IFERROR($H2012/SUMIF($A:$A,$A2012,$H:$H)*(SUMIF(Summary!$A$230:$A$266,$A2012,Summary!$L$230:$L$266)+SUMIF(Summary!$A$281:$A$317,$A2012,Summary!$L$281:$L$317))-AO2012,0)</f>
        <v>3143.2380831692099</v>
      </c>
      <c r="AQ2012" s="306"/>
      <c r="AR2012" s="688">
        <f t="shared" ca="1" si="467"/>
        <v>13377.273030740274</v>
      </c>
      <c r="AS2012" s="688">
        <f t="shared" ca="1" si="468"/>
        <v>13309.342342974225</v>
      </c>
    </row>
    <row r="2013" spans="1:45" x14ac:dyDescent="0.2">
      <c r="A2013" s="423">
        <v>3656</v>
      </c>
      <c r="B2013" s="424">
        <v>1</v>
      </c>
      <c r="C2013" s="425" t="s">
        <v>313</v>
      </c>
      <c r="D2013" s="422">
        <f t="shared" si="469"/>
        <v>132</v>
      </c>
      <c r="E2013" s="422">
        <f t="shared" si="470"/>
        <v>0</v>
      </c>
      <c r="F2013" s="422">
        <f t="shared" si="471"/>
        <v>3336</v>
      </c>
      <c r="G2013" s="422">
        <f t="shared" si="472"/>
        <v>0</v>
      </c>
      <c r="H2013" s="22">
        <f t="shared" si="473"/>
        <v>3468</v>
      </c>
      <c r="I2013" s="116">
        <v>74</v>
      </c>
      <c r="J2013" s="116">
        <v>0</v>
      </c>
      <c r="K2013" s="116">
        <v>1664</v>
      </c>
      <c r="L2013" s="116">
        <v>0</v>
      </c>
      <c r="M2013" s="22">
        <f t="shared" si="474"/>
        <v>1738</v>
      </c>
      <c r="N2013" s="116">
        <v>55</v>
      </c>
      <c r="O2013" s="116">
        <v>0</v>
      </c>
      <c r="P2013" s="116">
        <v>1612</v>
      </c>
      <c r="Q2013" s="116">
        <v>0</v>
      </c>
      <c r="R2013" s="22">
        <f t="shared" si="475"/>
        <v>1667</v>
      </c>
      <c r="S2013" s="116">
        <v>3</v>
      </c>
      <c r="T2013" s="116">
        <v>0</v>
      </c>
      <c r="U2013" s="116">
        <v>60</v>
      </c>
      <c r="V2013" s="116">
        <v>0</v>
      </c>
      <c r="W2013" s="22">
        <f t="shared" si="476"/>
        <v>63</v>
      </c>
      <c r="X2013" s="22">
        <f t="shared" si="477"/>
        <v>115.6</v>
      </c>
      <c r="Y2013" s="22">
        <f ca="1">OFFSET('Cost Study'!$B$7,'Operations Support'!$C2013,'Operations Support'!$B2013)*$H2013</f>
        <v>3363.96</v>
      </c>
      <c r="Z2013" s="23">
        <f ca="1">Y2013*'Cost Study'!$B$31</f>
        <v>187883.65817920974</v>
      </c>
      <c r="AA2013" s="23">
        <f ca="1">IF(A2013=10298,1.51,1)*IF($B2013&lt;3,$D2013*'Cost Study'!$B$32*OFFSET('Cost Study'!$B$7,'Operations Support'!$C2013,'Operations Support'!$B2013),0)</f>
        <v>12.804</v>
      </c>
      <c r="AB2013" s="24">
        <f ca="1">AA2013*'Cost Study'!$B$31</f>
        <v>715.12811071671524</v>
      </c>
      <c r="AC2013" s="23">
        <f ca="1">Y2013*'Cost Study'!$B$31</f>
        <v>187883.65817920974</v>
      </c>
      <c r="AD2013" s="24">
        <f ca="1">AA2013*'Cost Study'!$B$31</f>
        <v>715.12811071671524</v>
      </c>
      <c r="AE2013" s="377">
        <f t="shared" ca="1" si="478"/>
        <v>188598.78628992644</v>
      </c>
      <c r="AF2013" s="377">
        <f t="shared" ca="1" si="479"/>
        <v>188598.78628992644</v>
      </c>
      <c r="AH2013" s="688">
        <f>IFERROR($H2013/SUMIF($A:$A,$A2013,$H:$H)*SUMIF(Summary!$A$110:$A$186,$A2013,Summary!$P$110:$P$186),0)</f>
        <v>135986.72640202276</v>
      </c>
      <c r="AI2013" s="689">
        <f t="shared" ca="1" si="465"/>
        <v>52612.059887903684</v>
      </c>
      <c r="AJ2013" s="688">
        <f>IFERROR(H2013/SUMIF(A:A,A2013,H:H)*SUMIF(Summary!$A$110:$A$186,'Operations Support'!A2013,Summary!$Q$110:$Q$186),0)</f>
        <v>136720.43891469971</v>
      </c>
      <c r="AK2013" s="688">
        <f t="shared" ca="1" si="466"/>
        <v>51878.347375226731</v>
      </c>
      <c r="AM2013" s="688">
        <f>IFERROR($H2013/SUMIF($A:$A,$A2013,$H:$H)*SUMIF(Summary!$A$230:$A$266,$A2013,Summary!$P$230:$P$266),0)</f>
        <v>25728.878610960779</v>
      </c>
      <c r="AN2013" s="688">
        <f>IFERROR($H2013/SUMIF($A:$A,$A2013,$H:$H)*(SUMIF(Summary!$A$230:$A$266,$A2013,Summary!$L$230:$L$266)+SUMIF(Summary!$A$281:$A$317,$A2013,Summary!$L$281:$L$317))-AM2013,0)</f>
        <v>40511.966367335917</v>
      </c>
      <c r="AO2013" s="688">
        <f>IFERROR($H2013/SUMIF($A:$A,$A2013,$H:$H)*SUMIF(Summary!$A$230:$A$266,$A2013,Summary!$Q$230:$Q$266),0)</f>
        <v>25867.698043367738</v>
      </c>
      <c r="AP2013" s="688">
        <f>IFERROR($H2013/SUMIF($A:$A,$A2013,$H:$H)*(SUMIF(Summary!$A$230:$A$266,$A2013,Summary!$L$230:$L$266)+SUMIF(Summary!$A$281:$A$317,$A2013,Summary!$L$281:$L$317))-AO2013,0)</f>
        <v>40373.146934928955</v>
      </c>
      <c r="AQ2013" s="306"/>
      <c r="AR2013" s="688">
        <f t="shared" ca="1" si="467"/>
        <v>93124.026255239602</v>
      </c>
      <c r="AS2013" s="688">
        <f t="shared" ca="1" si="468"/>
        <v>92251.494310155686</v>
      </c>
    </row>
    <row r="2014" spans="1:45" x14ac:dyDescent="0.2">
      <c r="A2014" s="423">
        <v>3656</v>
      </c>
      <c r="B2014" s="424">
        <v>1</v>
      </c>
      <c r="C2014" s="425" t="s">
        <v>314</v>
      </c>
      <c r="D2014" s="422">
        <f t="shared" si="469"/>
        <v>0</v>
      </c>
      <c r="E2014" s="422">
        <f t="shared" si="470"/>
        <v>0</v>
      </c>
      <c r="F2014" s="422">
        <f t="shared" si="471"/>
        <v>0</v>
      </c>
      <c r="G2014" s="422">
        <f t="shared" si="472"/>
        <v>0</v>
      </c>
      <c r="H2014" s="22">
        <f t="shared" si="473"/>
        <v>0</v>
      </c>
      <c r="I2014" s="116">
        <v>0</v>
      </c>
      <c r="J2014" s="116">
        <v>0</v>
      </c>
      <c r="K2014" s="116">
        <v>0</v>
      </c>
      <c r="L2014" s="116">
        <v>0</v>
      </c>
      <c r="M2014" s="22">
        <f t="shared" si="474"/>
        <v>0</v>
      </c>
      <c r="N2014" s="116">
        <v>0</v>
      </c>
      <c r="O2014" s="116">
        <v>0</v>
      </c>
      <c r="P2014" s="116">
        <v>0</v>
      </c>
      <c r="Q2014" s="116">
        <v>0</v>
      </c>
      <c r="R2014" s="22">
        <f t="shared" si="475"/>
        <v>0</v>
      </c>
      <c r="S2014" s="116">
        <v>0</v>
      </c>
      <c r="T2014" s="116">
        <v>0</v>
      </c>
      <c r="U2014" s="116">
        <v>0</v>
      </c>
      <c r="V2014" s="116">
        <v>0</v>
      </c>
      <c r="W2014" s="22">
        <f t="shared" si="476"/>
        <v>0</v>
      </c>
      <c r="X2014" s="22">
        <f t="shared" si="477"/>
        <v>0</v>
      </c>
      <c r="Y2014" s="22">
        <f ca="1">OFFSET('Cost Study'!$B$7,'Operations Support'!$C2014,'Operations Support'!$B2014)*$H2014</f>
        <v>0</v>
      </c>
      <c r="Z2014" s="23">
        <f ca="1">Y2014*'Cost Study'!$B$31</f>
        <v>0</v>
      </c>
      <c r="AA2014" s="23">
        <f ca="1">IF(A2014=10298,1.51,1)*IF($B2014&lt;3,$D2014*'Cost Study'!$B$32*OFFSET('Cost Study'!$B$7,'Operations Support'!$C2014,'Operations Support'!$B2014),0)</f>
        <v>0</v>
      </c>
      <c r="AB2014" s="24">
        <f ca="1">AA2014*'Cost Study'!$B$31</f>
        <v>0</v>
      </c>
      <c r="AC2014" s="23">
        <f ca="1">Y2014*'Cost Study'!$B$31</f>
        <v>0</v>
      </c>
      <c r="AD2014" s="24">
        <f ca="1">AA2014*'Cost Study'!$B$31</f>
        <v>0</v>
      </c>
      <c r="AE2014" s="377">
        <f t="shared" ca="1" si="478"/>
        <v>0</v>
      </c>
      <c r="AF2014" s="377">
        <f t="shared" ca="1" si="479"/>
        <v>0</v>
      </c>
      <c r="AH2014" s="688">
        <f>IFERROR($H2014/SUMIF($A:$A,$A2014,$H:$H)*SUMIF(Summary!$A$110:$A$186,$A2014,Summary!$P$110:$P$186),0)</f>
        <v>0</v>
      </c>
      <c r="AI2014" s="689">
        <f t="shared" ca="1" si="465"/>
        <v>0</v>
      </c>
      <c r="AJ2014" s="688">
        <f>IFERROR(H2014/SUMIF(A:A,A2014,H:H)*SUMIF(Summary!$A$110:$A$186,'Operations Support'!A2014,Summary!$Q$110:$Q$186),0)</f>
        <v>0</v>
      </c>
      <c r="AK2014" s="688">
        <f t="shared" ca="1" si="466"/>
        <v>0</v>
      </c>
      <c r="AM2014" s="688">
        <f>IFERROR($H2014/SUMIF($A:$A,$A2014,$H:$H)*SUMIF(Summary!$A$230:$A$266,$A2014,Summary!$P$230:$P$266),0)</f>
        <v>0</v>
      </c>
      <c r="AN2014" s="688">
        <f>IFERROR($H2014/SUMIF($A:$A,$A2014,$H:$H)*(SUMIF(Summary!$A$230:$A$266,$A2014,Summary!$L$230:$L$266)+SUMIF(Summary!$A$281:$A$317,$A2014,Summary!$L$281:$L$317))-AM2014,0)</f>
        <v>0</v>
      </c>
      <c r="AO2014" s="688">
        <f>IFERROR($H2014/SUMIF($A:$A,$A2014,$H:$H)*SUMIF(Summary!$A$230:$A$266,$A2014,Summary!$Q$230:$Q$266),0)</f>
        <v>0</v>
      </c>
      <c r="AP2014" s="688">
        <f>IFERROR($H2014/SUMIF($A:$A,$A2014,$H:$H)*(SUMIF(Summary!$A$230:$A$266,$A2014,Summary!$L$230:$L$266)+SUMIF(Summary!$A$281:$A$317,$A2014,Summary!$L$281:$L$317))-AO2014,0)</f>
        <v>0</v>
      </c>
      <c r="AQ2014" s="306"/>
      <c r="AR2014" s="688">
        <f t="shared" ca="1" si="467"/>
        <v>0</v>
      </c>
      <c r="AS2014" s="688">
        <f t="shared" ca="1" si="468"/>
        <v>0</v>
      </c>
    </row>
    <row r="2015" spans="1:45" x14ac:dyDescent="0.2">
      <c r="A2015" s="423">
        <v>3656</v>
      </c>
      <c r="B2015" s="424">
        <v>1</v>
      </c>
      <c r="C2015" s="425" t="s">
        <v>315</v>
      </c>
      <c r="D2015" s="422">
        <f t="shared" si="469"/>
        <v>3588</v>
      </c>
      <c r="E2015" s="422">
        <f t="shared" si="470"/>
        <v>0</v>
      </c>
      <c r="F2015" s="422">
        <f t="shared" si="471"/>
        <v>12096</v>
      </c>
      <c r="G2015" s="422">
        <f t="shared" si="472"/>
        <v>0</v>
      </c>
      <c r="H2015" s="22">
        <f t="shared" si="473"/>
        <v>15684</v>
      </c>
      <c r="I2015" s="116">
        <v>1917</v>
      </c>
      <c r="J2015" s="116">
        <v>0</v>
      </c>
      <c r="K2015" s="116">
        <v>4728</v>
      </c>
      <c r="L2015" s="116">
        <v>0</v>
      </c>
      <c r="M2015" s="22">
        <f t="shared" si="474"/>
        <v>6645</v>
      </c>
      <c r="N2015" s="116">
        <v>1587</v>
      </c>
      <c r="O2015" s="116">
        <v>0</v>
      </c>
      <c r="P2015" s="116">
        <v>6729</v>
      </c>
      <c r="Q2015" s="116">
        <v>0</v>
      </c>
      <c r="R2015" s="22">
        <f t="shared" si="475"/>
        <v>8316</v>
      </c>
      <c r="S2015" s="116">
        <v>84</v>
      </c>
      <c r="T2015" s="116">
        <v>0</v>
      </c>
      <c r="U2015" s="116">
        <v>639</v>
      </c>
      <c r="V2015" s="116">
        <v>0</v>
      </c>
      <c r="W2015" s="22">
        <f t="shared" si="476"/>
        <v>723</v>
      </c>
      <c r="X2015" s="22">
        <f t="shared" si="477"/>
        <v>522.79999999999995</v>
      </c>
      <c r="Y2015" s="22">
        <f ca="1">OFFSET('Cost Study'!$B$7,'Operations Support'!$C2015,'Operations Support'!$B2015)*$H2015</f>
        <v>17722.919999999998</v>
      </c>
      <c r="Z2015" s="23">
        <f ca="1">Y2015*'Cost Study'!$B$31</f>
        <v>989859.28584688262</v>
      </c>
      <c r="AA2015" s="23">
        <f ca="1">IF(A2015=10298,1.51,1)*IF($B2015&lt;3,$D2015*'Cost Study'!$B$32*OFFSET('Cost Study'!$B$7,'Operations Support'!$C2015,'Operations Support'!$B2015),0)</f>
        <v>405.44399999999996</v>
      </c>
      <c r="AB2015" s="24">
        <f ca="1">AA2015*'Cost Study'!$B$31</f>
        <v>22644.829875150568</v>
      </c>
      <c r="AC2015" s="23">
        <f ca="1">Y2015*'Cost Study'!$B$31</f>
        <v>989859.28584688262</v>
      </c>
      <c r="AD2015" s="24">
        <f ca="1">AA2015*'Cost Study'!$B$31</f>
        <v>22644.829875150568</v>
      </c>
      <c r="AE2015" s="377">
        <f t="shared" ca="1" si="478"/>
        <v>1012504.1157220332</v>
      </c>
      <c r="AF2015" s="377">
        <f t="shared" ca="1" si="479"/>
        <v>1012504.1157220332</v>
      </c>
      <c r="AH2015" s="688">
        <f>IFERROR($H2015/SUMIF($A:$A,$A2015,$H:$H)*SUMIF(Summary!$A$110:$A$186,$A2015,Summary!$P$110:$P$186),0)</f>
        <v>614998.7937973832</v>
      </c>
      <c r="AI2015" s="689">
        <f t="shared" ca="1" si="465"/>
        <v>397505.32192464999</v>
      </c>
      <c r="AJ2015" s="688">
        <f>IFERROR(H2015/SUMIF(A:A,A2015,H:H)*SUMIF(Summary!$A$110:$A$186,'Operations Support'!A2015,Summary!$Q$110:$Q$186),0)</f>
        <v>618317.00228897075</v>
      </c>
      <c r="AK2015" s="688">
        <f t="shared" ca="1" si="466"/>
        <v>394187.11343306245</v>
      </c>
      <c r="AM2015" s="688">
        <f>IFERROR($H2015/SUMIF($A:$A,$A2015,$H:$H)*SUMIF(Summary!$A$230:$A$266,$A2015,Summary!$P$230:$P$266),0)</f>
        <v>116358.63094991606</v>
      </c>
      <c r="AN2015" s="688">
        <f>IFERROR($H2015/SUMIF($A:$A,$A2015,$H:$H)*(SUMIF(Summary!$A$230:$A$266,$A2015,Summary!$L$230:$L$266)+SUMIF(Summary!$A$281:$A$317,$A2015,Summary!$L$281:$L$317))-AM2015,0)</f>
        <v>183215.01744674068</v>
      </c>
      <c r="AO2015" s="688">
        <f>IFERROR($H2015/SUMIF($A:$A,$A2015,$H:$H)*SUMIF(Summary!$A$230:$A$266,$A2015,Summary!$Q$230:$Q$266),0)</f>
        <v>116986.4406321164</v>
      </c>
      <c r="AP2015" s="688">
        <f>IFERROR($H2015/SUMIF($A:$A,$A2015,$H:$H)*(SUMIF(Summary!$A$230:$A$266,$A2015,Summary!$L$230:$L$266)+SUMIF(Summary!$A$281:$A$317,$A2015,Summary!$L$281:$L$317))-AO2015,0)</f>
        <v>182587.20776454033</v>
      </c>
      <c r="AQ2015" s="306"/>
      <c r="AR2015" s="688">
        <f t="shared" ca="1" si="467"/>
        <v>580720.33937139064</v>
      </c>
      <c r="AS2015" s="688">
        <f t="shared" ca="1" si="468"/>
        <v>576774.32119760278</v>
      </c>
    </row>
    <row r="2016" spans="1:45" x14ac:dyDescent="0.2">
      <c r="A2016" s="423">
        <v>3656</v>
      </c>
      <c r="B2016" s="424">
        <v>1</v>
      </c>
      <c r="C2016" s="425" t="s">
        <v>316</v>
      </c>
      <c r="D2016" s="422">
        <f t="shared" si="469"/>
        <v>0</v>
      </c>
      <c r="E2016" s="422">
        <f t="shared" si="470"/>
        <v>0</v>
      </c>
      <c r="F2016" s="422">
        <f t="shared" si="471"/>
        <v>0</v>
      </c>
      <c r="G2016" s="422">
        <f t="shared" si="472"/>
        <v>0</v>
      </c>
      <c r="H2016" s="22">
        <f t="shared" si="473"/>
        <v>0</v>
      </c>
      <c r="I2016" s="116">
        <v>0</v>
      </c>
      <c r="J2016" s="116">
        <v>0</v>
      </c>
      <c r="K2016" s="116">
        <v>0</v>
      </c>
      <c r="L2016" s="116">
        <v>0</v>
      </c>
      <c r="M2016" s="22">
        <f t="shared" si="474"/>
        <v>0</v>
      </c>
      <c r="N2016" s="116">
        <v>0</v>
      </c>
      <c r="O2016" s="116">
        <v>0</v>
      </c>
      <c r="P2016" s="116">
        <v>0</v>
      </c>
      <c r="Q2016" s="116">
        <v>0</v>
      </c>
      <c r="R2016" s="22">
        <f t="shared" si="475"/>
        <v>0</v>
      </c>
      <c r="S2016" s="116">
        <v>0</v>
      </c>
      <c r="T2016" s="116">
        <v>0</v>
      </c>
      <c r="U2016" s="116">
        <v>0</v>
      </c>
      <c r="V2016" s="116">
        <v>0</v>
      </c>
      <c r="W2016" s="22">
        <f t="shared" si="476"/>
        <v>0</v>
      </c>
      <c r="X2016" s="22">
        <f t="shared" si="477"/>
        <v>0</v>
      </c>
      <c r="Y2016" s="22">
        <f ca="1">OFFSET('Cost Study'!$B$7,'Operations Support'!$C2016,'Operations Support'!$B2016)*$H2016</f>
        <v>0</v>
      </c>
      <c r="Z2016" s="23">
        <f ca="1">Y2016*'Cost Study'!$B$31</f>
        <v>0</v>
      </c>
      <c r="AA2016" s="23">
        <f ca="1">IF(A2016=10298,1.51,1)*IF($B2016&lt;3,$D2016*'Cost Study'!$B$32*OFFSET('Cost Study'!$B$7,'Operations Support'!$C2016,'Operations Support'!$B2016),0)</f>
        <v>0</v>
      </c>
      <c r="AB2016" s="24">
        <f ca="1">AA2016*'Cost Study'!$B$31</f>
        <v>0</v>
      </c>
      <c r="AC2016" s="23">
        <f ca="1">Y2016*'Cost Study'!$B$31</f>
        <v>0</v>
      </c>
      <c r="AD2016" s="24">
        <f ca="1">AA2016*'Cost Study'!$B$31</f>
        <v>0</v>
      </c>
      <c r="AE2016" s="377">
        <f t="shared" ca="1" si="478"/>
        <v>0</v>
      </c>
      <c r="AF2016" s="377">
        <f t="shared" ca="1" si="479"/>
        <v>0</v>
      </c>
      <c r="AH2016" s="688">
        <f>IFERROR($H2016/SUMIF($A:$A,$A2016,$H:$H)*SUMIF(Summary!$A$110:$A$186,$A2016,Summary!$P$110:$P$186),0)</f>
        <v>0</v>
      </c>
      <c r="AI2016" s="689">
        <f t="shared" ca="1" si="465"/>
        <v>0</v>
      </c>
      <c r="AJ2016" s="688">
        <f>IFERROR(H2016/SUMIF(A:A,A2016,H:H)*SUMIF(Summary!$A$110:$A$186,'Operations Support'!A2016,Summary!$Q$110:$Q$186),0)</f>
        <v>0</v>
      </c>
      <c r="AK2016" s="688">
        <f t="shared" ca="1" si="466"/>
        <v>0</v>
      </c>
      <c r="AM2016" s="688">
        <f>IFERROR($H2016/SUMIF($A:$A,$A2016,$H:$H)*SUMIF(Summary!$A$230:$A$266,$A2016,Summary!$P$230:$P$266),0)</f>
        <v>0</v>
      </c>
      <c r="AN2016" s="688">
        <f>IFERROR($H2016/SUMIF($A:$A,$A2016,$H:$H)*(SUMIF(Summary!$A$230:$A$266,$A2016,Summary!$L$230:$L$266)+SUMIF(Summary!$A$281:$A$317,$A2016,Summary!$L$281:$L$317))-AM2016,0)</f>
        <v>0</v>
      </c>
      <c r="AO2016" s="688">
        <f>IFERROR($H2016/SUMIF($A:$A,$A2016,$H:$H)*SUMIF(Summary!$A$230:$A$266,$A2016,Summary!$Q$230:$Q$266),0)</f>
        <v>0</v>
      </c>
      <c r="AP2016" s="688">
        <f>IFERROR($H2016/SUMIF($A:$A,$A2016,$H:$H)*(SUMIF(Summary!$A$230:$A$266,$A2016,Summary!$L$230:$L$266)+SUMIF(Summary!$A$281:$A$317,$A2016,Summary!$L$281:$L$317))-AO2016,0)</f>
        <v>0</v>
      </c>
      <c r="AQ2016" s="306"/>
      <c r="AR2016" s="688">
        <f t="shared" ca="1" si="467"/>
        <v>0</v>
      </c>
      <c r="AS2016" s="688">
        <f t="shared" ca="1" si="468"/>
        <v>0</v>
      </c>
    </row>
    <row r="2017" spans="1:45" x14ac:dyDescent="0.2">
      <c r="A2017" s="423">
        <v>3656</v>
      </c>
      <c r="B2017" s="424">
        <v>1</v>
      </c>
      <c r="C2017" s="425" t="s">
        <v>317</v>
      </c>
      <c r="D2017" s="422">
        <f t="shared" si="469"/>
        <v>0</v>
      </c>
      <c r="E2017" s="422">
        <f t="shared" si="470"/>
        <v>0</v>
      </c>
      <c r="F2017" s="422">
        <f t="shared" si="471"/>
        <v>0</v>
      </c>
      <c r="G2017" s="422">
        <f t="shared" si="472"/>
        <v>0</v>
      </c>
      <c r="H2017" s="22">
        <f t="shared" si="473"/>
        <v>0</v>
      </c>
      <c r="I2017" s="116">
        <v>0</v>
      </c>
      <c r="J2017" s="116">
        <v>0</v>
      </c>
      <c r="K2017" s="116">
        <v>0</v>
      </c>
      <c r="L2017" s="116">
        <v>0</v>
      </c>
      <c r="M2017" s="22">
        <f t="shared" si="474"/>
        <v>0</v>
      </c>
      <c r="N2017" s="116">
        <v>0</v>
      </c>
      <c r="O2017" s="116">
        <v>0</v>
      </c>
      <c r="P2017" s="116">
        <v>0</v>
      </c>
      <c r="Q2017" s="116">
        <v>0</v>
      </c>
      <c r="R2017" s="22">
        <f t="shared" si="475"/>
        <v>0</v>
      </c>
      <c r="S2017" s="116">
        <v>0</v>
      </c>
      <c r="T2017" s="116">
        <v>0</v>
      </c>
      <c r="U2017" s="116">
        <v>0</v>
      </c>
      <c r="V2017" s="116">
        <v>0</v>
      </c>
      <c r="W2017" s="22">
        <f t="shared" si="476"/>
        <v>0</v>
      </c>
      <c r="X2017" s="22">
        <f t="shared" si="477"/>
        <v>0</v>
      </c>
      <c r="Y2017" s="22">
        <f ca="1">OFFSET('Cost Study'!$B$7,'Operations Support'!$C2017,'Operations Support'!$B2017)*$H2017</f>
        <v>0</v>
      </c>
      <c r="Z2017" s="23">
        <f ca="1">Y2017*'Cost Study'!$B$31</f>
        <v>0</v>
      </c>
      <c r="AA2017" s="23">
        <f ca="1">IF(A2017=10298,1.51,1)*IF($B2017&lt;3,$D2017*'Cost Study'!$B$32*OFFSET('Cost Study'!$B$7,'Operations Support'!$C2017,'Operations Support'!$B2017),0)</f>
        <v>0</v>
      </c>
      <c r="AB2017" s="24">
        <f ca="1">AA2017*'Cost Study'!$B$31</f>
        <v>0</v>
      </c>
      <c r="AC2017" s="23">
        <f ca="1">Y2017*'Cost Study'!$B$31</f>
        <v>0</v>
      </c>
      <c r="AD2017" s="24">
        <f ca="1">AA2017*'Cost Study'!$B$31</f>
        <v>0</v>
      </c>
      <c r="AE2017" s="377">
        <f t="shared" ca="1" si="478"/>
        <v>0</v>
      </c>
      <c r="AF2017" s="377">
        <f t="shared" ca="1" si="479"/>
        <v>0</v>
      </c>
      <c r="AH2017" s="688">
        <f>IFERROR($H2017/SUMIF($A:$A,$A2017,$H:$H)*SUMIF(Summary!$A$110:$A$186,$A2017,Summary!$P$110:$P$186),0)</f>
        <v>0</v>
      </c>
      <c r="AI2017" s="689">
        <f t="shared" ca="1" si="465"/>
        <v>0</v>
      </c>
      <c r="AJ2017" s="688">
        <f>IFERROR(H2017/SUMIF(A:A,A2017,H:H)*SUMIF(Summary!$A$110:$A$186,'Operations Support'!A2017,Summary!$Q$110:$Q$186),0)</f>
        <v>0</v>
      </c>
      <c r="AK2017" s="688">
        <f t="shared" ca="1" si="466"/>
        <v>0</v>
      </c>
      <c r="AM2017" s="688">
        <f>IFERROR($H2017/SUMIF($A:$A,$A2017,$H:$H)*SUMIF(Summary!$A$230:$A$266,$A2017,Summary!$P$230:$P$266),0)</f>
        <v>0</v>
      </c>
      <c r="AN2017" s="688">
        <f>IFERROR($H2017/SUMIF($A:$A,$A2017,$H:$H)*(SUMIF(Summary!$A$230:$A$266,$A2017,Summary!$L$230:$L$266)+SUMIF(Summary!$A$281:$A$317,$A2017,Summary!$L$281:$L$317))-AM2017,0)</f>
        <v>0</v>
      </c>
      <c r="AO2017" s="688">
        <f>IFERROR($H2017/SUMIF($A:$A,$A2017,$H:$H)*SUMIF(Summary!$A$230:$A$266,$A2017,Summary!$Q$230:$Q$266),0)</f>
        <v>0</v>
      </c>
      <c r="AP2017" s="688">
        <f>IFERROR($H2017/SUMIF($A:$A,$A2017,$H:$H)*(SUMIF(Summary!$A$230:$A$266,$A2017,Summary!$L$230:$L$266)+SUMIF(Summary!$A$281:$A$317,$A2017,Summary!$L$281:$L$317))-AO2017,0)</f>
        <v>0</v>
      </c>
      <c r="AQ2017" s="306"/>
      <c r="AR2017" s="688">
        <f t="shared" ca="1" si="467"/>
        <v>0</v>
      </c>
      <c r="AS2017" s="688">
        <f t="shared" ca="1" si="468"/>
        <v>0</v>
      </c>
    </row>
    <row r="2018" spans="1:45" x14ac:dyDescent="0.2">
      <c r="A2018" s="423">
        <v>3656</v>
      </c>
      <c r="B2018" s="424">
        <v>1</v>
      </c>
      <c r="C2018" s="425" t="s">
        <v>318</v>
      </c>
      <c r="D2018" s="422">
        <f t="shared" si="469"/>
        <v>570</v>
      </c>
      <c r="E2018" s="422">
        <f t="shared" si="470"/>
        <v>0</v>
      </c>
      <c r="F2018" s="422">
        <f t="shared" si="471"/>
        <v>3043</v>
      </c>
      <c r="G2018" s="422">
        <f t="shared" si="472"/>
        <v>0</v>
      </c>
      <c r="H2018" s="22">
        <f t="shared" si="473"/>
        <v>3613</v>
      </c>
      <c r="I2018" s="116">
        <v>147</v>
      </c>
      <c r="J2018" s="116">
        <v>0</v>
      </c>
      <c r="K2018" s="116">
        <v>1461</v>
      </c>
      <c r="L2018" s="116">
        <v>0</v>
      </c>
      <c r="M2018" s="22">
        <f t="shared" si="474"/>
        <v>1608</v>
      </c>
      <c r="N2018" s="116">
        <v>306</v>
      </c>
      <c r="O2018" s="116">
        <v>0</v>
      </c>
      <c r="P2018" s="116">
        <v>1368</v>
      </c>
      <c r="Q2018" s="116">
        <v>0</v>
      </c>
      <c r="R2018" s="22">
        <f t="shared" si="475"/>
        <v>1674</v>
      </c>
      <c r="S2018" s="116">
        <v>117</v>
      </c>
      <c r="T2018" s="116">
        <v>0</v>
      </c>
      <c r="U2018" s="116">
        <v>214</v>
      </c>
      <c r="V2018" s="116">
        <v>0</v>
      </c>
      <c r="W2018" s="22">
        <f t="shared" si="476"/>
        <v>331</v>
      </c>
      <c r="X2018" s="22">
        <f t="shared" si="477"/>
        <v>120.43333333333334</v>
      </c>
      <c r="Y2018" s="22">
        <f ca="1">OFFSET('Cost Study'!$B$7,'Operations Support'!$C2018,'Operations Support'!$B2018)*$H2018</f>
        <v>6900.83</v>
      </c>
      <c r="Z2018" s="23">
        <f ca="1">Y2018*'Cost Study'!$B$31</f>
        <v>385424.6735611707</v>
      </c>
      <c r="AA2018" s="23">
        <f ca="1">IF(A2018=10298,1.51,1)*IF($B2018&lt;3,$D2018*'Cost Study'!$B$32*OFFSET('Cost Study'!$B$7,'Operations Support'!$C2018,'Operations Support'!$B2018),0)</f>
        <v>108.86999999999999</v>
      </c>
      <c r="AB2018" s="24">
        <f ca="1">AA2018*'Cost Study'!$B$31</f>
        <v>6080.5996105692584</v>
      </c>
      <c r="AC2018" s="23">
        <f ca="1">Y2018*'Cost Study'!$B$31</f>
        <v>385424.6735611707</v>
      </c>
      <c r="AD2018" s="24">
        <f ca="1">AA2018*'Cost Study'!$B$31</f>
        <v>6080.5996105692584</v>
      </c>
      <c r="AE2018" s="377">
        <f t="shared" ca="1" si="478"/>
        <v>391505.27317173994</v>
      </c>
      <c r="AF2018" s="377">
        <f t="shared" ca="1" si="479"/>
        <v>391505.27317173994</v>
      </c>
      <c r="AH2018" s="688">
        <f>IFERROR($H2018/SUMIF($A:$A,$A2018,$H:$H)*SUMIF(Summary!$A$110:$A$186,$A2018,Summary!$P$110:$P$186),0)</f>
        <v>141672.44593151909</v>
      </c>
      <c r="AI2018" s="689">
        <f t="shared" ca="1" si="465"/>
        <v>249832.82724022085</v>
      </c>
      <c r="AJ2018" s="688">
        <f>IFERROR(H2018/SUMIF(A:A,A2018,H:H)*SUMIF(Summary!$A$110:$A$186,'Operations Support'!A2018,Summary!$Q$110:$Q$186),0)</f>
        <v>142436.83558212518</v>
      </c>
      <c r="AK2018" s="688">
        <f t="shared" ca="1" si="466"/>
        <v>249068.43758961477</v>
      </c>
      <c r="AM2018" s="688">
        <f>IFERROR($H2018/SUMIF($A:$A,$A2018,$H:$H)*SUMIF(Summary!$A$230:$A$266,$A2018,Summary!$P$230:$P$266),0)</f>
        <v>26804.624688985379</v>
      </c>
      <c r="AN2018" s="688">
        <f>IFERROR($H2018/SUMIF($A:$A,$A2018,$H:$H)*(SUMIF(Summary!$A$230:$A$266,$A2018,Summary!$L$230:$L$266)+SUMIF(Summary!$A$281:$A$317,$A2018,Summary!$L$281:$L$317))-AM2018,0)</f>
        <v>42205.805791575738</v>
      </c>
      <c r="AO2018" s="688">
        <f>IFERROR($H2018/SUMIF($A:$A,$A2018,$H:$H)*SUMIF(Summary!$A$230:$A$266,$A2018,Summary!$Q$230:$Q$266),0)</f>
        <v>26949.248278744995</v>
      </c>
      <c r="AP2018" s="688">
        <f>IFERROR($H2018/SUMIF($A:$A,$A2018,$H:$H)*(SUMIF(Summary!$A$230:$A$266,$A2018,Summary!$L$230:$L$266)+SUMIF(Summary!$A$281:$A$317,$A2018,Summary!$L$281:$L$317))-AO2018,0)</f>
        <v>42061.182201816118</v>
      </c>
      <c r="AQ2018" s="306"/>
      <c r="AR2018" s="688">
        <f t="shared" ca="1" si="467"/>
        <v>292038.63303179661</v>
      </c>
      <c r="AS2018" s="688">
        <f t="shared" ca="1" si="468"/>
        <v>291129.61979143089</v>
      </c>
    </row>
    <row r="2019" spans="1:45" x14ac:dyDescent="0.2">
      <c r="A2019" s="423">
        <v>3656</v>
      </c>
      <c r="B2019" s="424">
        <v>1</v>
      </c>
      <c r="C2019" s="425" t="s">
        <v>319</v>
      </c>
      <c r="D2019" s="422">
        <f t="shared" si="469"/>
        <v>0</v>
      </c>
      <c r="E2019" s="422">
        <f t="shared" si="470"/>
        <v>0</v>
      </c>
      <c r="F2019" s="422">
        <f t="shared" si="471"/>
        <v>8954</v>
      </c>
      <c r="G2019" s="422">
        <f t="shared" si="472"/>
        <v>0</v>
      </c>
      <c r="H2019" s="22">
        <f t="shared" si="473"/>
        <v>8954</v>
      </c>
      <c r="I2019" s="116">
        <v>0</v>
      </c>
      <c r="J2019" s="116">
        <v>0</v>
      </c>
      <c r="K2019" s="116">
        <v>3592</v>
      </c>
      <c r="L2019" s="116">
        <v>0</v>
      </c>
      <c r="M2019" s="22">
        <f t="shared" si="474"/>
        <v>3592</v>
      </c>
      <c r="N2019" s="116">
        <v>0</v>
      </c>
      <c r="O2019" s="116">
        <v>0</v>
      </c>
      <c r="P2019" s="116">
        <v>3575</v>
      </c>
      <c r="Q2019" s="116">
        <v>0</v>
      </c>
      <c r="R2019" s="22">
        <f t="shared" si="475"/>
        <v>3575</v>
      </c>
      <c r="S2019" s="116">
        <v>0</v>
      </c>
      <c r="T2019" s="116">
        <v>0</v>
      </c>
      <c r="U2019" s="116">
        <v>1787</v>
      </c>
      <c r="V2019" s="116">
        <v>0</v>
      </c>
      <c r="W2019" s="22">
        <f t="shared" si="476"/>
        <v>1787</v>
      </c>
      <c r="X2019" s="22">
        <f t="shared" si="477"/>
        <v>298.46666666666664</v>
      </c>
      <c r="Y2019" s="22">
        <f ca="1">OFFSET('Cost Study'!$B$7,'Operations Support'!$C2019,'Operations Support'!$B2019)*$H2019</f>
        <v>12266.980000000001</v>
      </c>
      <c r="Z2019" s="23">
        <f ca="1">Y2019*'Cost Study'!$B$31</f>
        <v>685134.50731019466</v>
      </c>
      <c r="AA2019" s="23">
        <f ca="1">IF(A2019=10298,1.51,1)*IF($B2019&lt;3,$D2019*'Cost Study'!$B$32*OFFSET('Cost Study'!$B$7,'Operations Support'!$C2019,'Operations Support'!$B2019),0)</f>
        <v>0</v>
      </c>
      <c r="AB2019" s="24">
        <f ca="1">AA2019*'Cost Study'!$B$31</f>
        <v>0</v>
      </c>
      <c r="AC2019" s="23">
        <f ca="1">Y2019*'Cost Study'!$B$31</f>
        <v>685134.50731019466</v>
      </c>
      <c r="AD2019" s="24">
        <f ca="1">AA2019*'Cost Study'!$B$31</f>
        <v>0</v>
      </c>
      <c r="AE2019" s="377">
        <f t="shared" ca="1" si="478"/>
        <v>685134.50731019466</v>
      </c>
      <c r="AF2019" s="377">
        <f t="shared" ca="1" si="479"/>
        <v>685134.50731019466</v>
      </c>
      <c r="AH2019" s="688">
        <f>IFERROR($H2019/SUMIF($A:$A,$A2019,$H:$H)*SUMIF(Summary!$A$110:$A$186,$A2019,Summary!$P$110:$P$186),0)</f>
        <v>351102.98391110485</v>
      </c>
      <c r="AI2019" s="689">
        <f t="shared" ca="1" si="465"/>
        <v>334031.52339908981</v>
      </c>
      <c r="AJ2019" s="688">
        <f>IFERROR(H2019/SUMIF(A:A,A2019,H:H)*SUMIF(Summary!$A$110:$A$186,'Operations Support'!A2019,Summary!$Q$110:$Q$186),0)</f>
        <v>352997.35006984463</v>
      </c>
      <c r="AK2019" s="688">
        <f t="shared" ca="1" si="466"/>
        <v>332137.15724035003</v>
      </c>
      <c r="AM2019" s="688">
        <f>IFERROR($H2019/SUMIF($A:$A,$A2019,$H:$H)*SUMIF(Summary!$A$230:$A$266,$A2019,Summary!$P$230:$P$266),0)</f>
        <v>66429.175052636332</v>
      </c>
      <c r="AN2019" s="688">
        <f>IFERROR($H2019/SUMIF($A:$A,$A2019,$H:$H)*(SUMIF(Summary!$A$230:$A$266,$A2019,Summary!$L$230:$L$266)+SUMIF(Summary!$A$281:$A$317,$A2019,Summary!$L$281:$L$317))-AM2019,0)</f>
        <v>104597.5048596095</v>
      </c>
      <c r="AO2019" s="688">
        <f>IFERROR($H2019/SUMIF($A:$A,$A2019,$H:$H)*SUMIF(Summary!$A$230:$A$266,$A2019,Summary!$Q$230:$Q$266),0)</f>
        <v>66787.591776330664</v>
      </c>
      <c r="AP2019" s="688">
        <f>IFERROR($H2019/SUMIF($A:$A,$A2019,$H:$H)*(SUMIF(Summary!$A$230:$A$266,$A2019,Summary!$L$230:$L$266)+SUMIF(Summary!$A$281:$A$317,$A2019,Summary!$L$281:$L$317))-AO2019,0)</f>
        <v>104239.08813591517</v>
      </c>
      <c r="AQ2019" s="306"/>
      <c r="AR2019" s="688">
        <f t="shared" ca="1" si="467"/>
        <v>438629.02825869934</v>
      </c>
      <c r="AS2019" s="688">
        <f t="shared" ca="1" si="468"/>
        <v>436376.2453762652</v>
      </c>
    </row>
    <row r="2020" spans="1:45" x14ac:dyDescent="0.2">
      <c r="A2020" s="423">
        <v>3656</v>
      </c>
      <c r="B2020" s="424">
        <v>1</v>
      </c>
      <c r="C2020" s="425" t="s">
        <v>320</v>
      </c>
      <c r="D2020" s="422">
        <f t="shared" si="469"/>
        <v>0</v>
      </c>
      <c r="E2020" s="422">
        <f t="shared" si="470"/>
        <v>0</v>
      </c>
      <c r="F2020" s="422">
        <f t="shared" si="471"/>
        <v>0</v>
      </c>
      <c r="G2020" s="422">
        <f t="shared" si="472"/>
        <v>0</v>
      </c>
      <c r="H2020" s="22">
        <f t="shared" si="473"/>
        <v>0</v>
      </c>
      <c r="I2020" s="116">
        <v>0</v>
      </c>
      <c r="J2020" s="116">
        <v>0</v>
      </c>
      <c r="K2020" s="116">
        <v>0</v>
      </c>
      <c r="L2020" s="116">
        <v>0</v>
      </c>
      <c r="M2020" s="22">
        <f t="shared" si="474"/>
        <v>0</v>
      </c>
      <c r="N2020" s="116">
        <v>0</v>
      </c>
      <c r="O2020" s="116">
        <v>0</v>
      </c>
      <c r="P2020" s="116">
        <v>0</v>
      </c>
      <c r="Q2020" s="116">
        <v>0</v>
      </c>
      <c r="R2020" s="22">
        <f t="shared" si="475"/>
        <v>0</v>
      </c>
      <c r="S2020" s="116">
        <v>0</v>
      </c>
      <c r="T2020" s="116">
        <v>0</v>
      </c>
      <c r="U2020" s="116">
        <v>0</v>
      </c>
      <c r="V2020" s="116">
        <v>0</v>
      </c>
      <c r="W2020" s="22">
        <f t="shared" si="476"/>
        <v>0</v>
      </c>
      <c r="X2020" s="22">
        <f t="shared" si="477"/>
        <v>0</v>
      </c>
      <c r="Y2020" s="22">
        <f ca="1">OFFSET('Cost Study'!$B$7,'Operations Support'!$C2020,'Operations Support'!$B2020)*$H2020</f>
        <v>0</v>
      </c>
      <c r="Z2020" s="23">
        <f ca="1">Y2020*'Cost Study'!$B$31</f>
        <v>0</v>
      </c>
      <c r="AA2020" s="23">
        <f ca="1">IF(A2020=10298,1.51,1)*IF($B2020&lt;3,$D2020*'Cost Study'!$B$32*OFFSET('Cost Study'!$B$7,'Operations Support'!$C2020,'Operations Support'!$B2020),0)</f>
        <v>0</v>
      </c>
      <c r="AB2020" s="24">
        <f ca="1">AA2020*'Cost Study'!$B$31</f>
        <v>0</v>
      </c>
      <c r="AC2020" s="23">
        <f ca="1">Y2020*'Cost Study'!$B$31</f>
        <v>0</v>
      </c>
      <c r="AD2020" s="24">
        <f ca="1">AA2020*'Cost Study'!$B$31</f>
        <v>0</v>
      </c>
      <c r="AE2020" s="377">
        <f t="shared" ca="1" si="478"/>
        <v>0</v>
      </c>
      <c r="AF2020" s="377">
        <f t="shared" ca="1" si="479"/>
        <v>0</v>
      </c>
      <c r="AH2020" s="688">
        <f>IFERROR($H2020/SUMIF($A:$A,$A2020,$H:$H)*SUMIF(Summary!$A$110:$A$186,$A2020,Summary!$P$110:$P$186),0)</f>
        <v>0</v>
      </c>
      <c r="AI2020" s="689">
        <f t="shared" ca="1" si="465"/>
        <v>0</v>
      </c>
      <c r="AJ2020" s="688">
        <f>IFERROR(H2020/SUMIF(A:A,A2020,H:H)*SUMIF(Summary!$A$110:$A$186,'Operations Support'!A2020,Summary!$Q$110:$Q$186),0)</f>
        <v>0</v>
      </c>
      <c r="AK2020" s="688">
        <f t="shared" ca="1" si="466"/>
        <v>0</v>
      </c>
      <c r="AM2020" s="688">
        <f>IFERROR($H2020/SUMIF($A:$A,$A2020,$H:$H)*SUMIF(Summary!$A$230:$A$266,$A2020,Summary!$P$230:$P$266),0)</f>
        <v>0</v>
      </c>
      <c r="AN2020" s="688">
        <f>IFERROR($H2020/SUMIF($A:$A,$A2020,$H:$H)*(SUMIF(Summary!$A$230:$A$266,$A2020,Summary!$L$230:$L$266)+SUMIF(Summary!$A$281:$A$317,$A2020,Summary!$L$281:$L$317))-AM2020,0)</f>
        <v>0</v>
      </c>
      <c r="AO2020" s="688">
        <f>IFERROR($H2020/SUMIF($A:$A,$A2020,$H:$H)*SUMIF(Summary!$A$230:$A$266,$A2020,Summary!$Q$230:$Q$266),0)</f>
        <v>0</v>
      </c>
      <c r="AP2020" s="688">
        <f>IFERROR($H2020/SUMIF($A:$A,$A2020,$H:$H)*(SUMIF(Summary!$A$230:$A$266,$A2020,Summary!$L$230:$L$266)+SUMIF(Summary!$A$281:$A$317,$A2020,Summary!$L$281:$L$317))-AO2020,0)</f>
        <v>0</v>
      </c>
      <c r="AQ2020" s="306"/>
      <c r="AR2020" s="688">
        <f t="shared" ca="1" si="467"/>
        <v>0</v>
      </c>
      <c r="AS2020" s="688">
        <f t="shared" ca="1" si="468"/>
        <v>0</v>
      </c>
    </row>
    <row r="2021" spans="1:45" x14ac:dyDescent="0.2">
      <c r="A2021" s="423">
        <v>3656</v>
      </c>
      <c r="B2021" s="424">
        <v>2</v>
      </c>
      <c r="C2021" s="425" t="s">
        <v>300</v>
      </c>
      <c r="D2021" s="422">
        <f t="shared" si="469"/>
        <v>27399</v>
      </c>
      <c r="E2021" s="422">
        <f t="shared" si="470"/>
        <v>0</v>
      </c>
      <c r="F2021" s="422">
        <f t="shared" si="471"/>
        <v>31825</v>
      </c>
      <c r="G2021" s="422">
        <f t="shared" si="472"/>
        <v>0</v>
      </c>
      <c r="H2021" s="22">
        <f t="shared" si="473"/>
        <v>59224</v>
      </c>
      <c r="I2021" s="116">
        <v>11975</v>
      </c>
      <c r="J2021" s="116">
        <v>0</v>
      </c>
      <c r="K2021" s="116">
        <v>15341</v>
      </c>
      <c r="L2021" s="116">
        <v>0</v>
      </c>
      <c r="M2021" s="22">
        <f t="shared" si="474"/>
        <v>27316</v>
      </c>
      <c r="N2021" s="116">
        <v>13358</v>
      </c>
      <c r="O2021" s="116">
        <v>0</v>
      </c>
      <c r="P2021" s="116">
        <v>12591</v>
      </c>
      <c r="Q2021" s="116">
        <v>0</v>
      </c>
      <c r="R2021" s="22">
        <f t="shared" si="475"/>
        <v>25949</v>
      </c>
      <c r="S2021" s="116">
        <v>2066</v>
      </c>
      <c r="T2021" s="116">
        <v>0</v>
      </c>
      <c r="U2021" s="116">
        <v>3893</v>
      </c>
      <c r="V2021" s="116">
        <v>0</v>
      </c>
      <c r="W2021" s="22">
        <f t="shared" si="476"/>
        <v>5959</v>
      </c>
      <c r="X2021" s="22">
        <f t="shared" si="477"/>
        <v>1974.1333333333334</v>
      </c>
      <c r="Y2021" s="22">
        <f ca="1">OFFSET('Cost Study'!$B$7,'Operations Support'!$C2021,'Operations Support'!$B2021)*$H2021</f>
        <v>103642</v>
      </c>
      <c r="Z2021" s="23">
        <f ca="1">Y2021*'Cost Study'!$B$31</f>
        <v>5788605.7209389098</v>
      </c>
      <c r="AA2021" s="23">
        <f ca="1">IF(A2021=10298,1.51,1)*IF($B2021&lt;3,$D2021*'Cost Study'!$B$32*OFFSET('Cost Study'!$B$7,'Operations Support'!$C2021,'Operations Support'!$B2021),0)</f>
        <v>4794.8249999999998</v>
      </c>
      <c r="AB2021" s="24">
        <f ca="1">AA2021*'Cost Study'!$B$31</f>
        <v>267800.22988654126</v>
      </c>
      <c r="AC2021" s="23">
        <f ca="1">Y2021*'Cost Study'!$B$31</f>
        <v>5788605.7209389098</v>
      </c>
      <c r="AD2021" s="24">
        <f ca="1">AA2021*'Cost Study'!$B$31</f>
        <v>267800.22988654126</v>
      </c>
      <c r="AE2021" s="377">
        <f t="shared" ca="1" si="478"/>
        <v>6056405.9508254509</v>
      </c>
      <c r="AF2021" s="377">
        <f t="shared" ca="1" si="479"/>
        <v>6056405.9508254509</v>
      </c>
      <c r="AH2021" s="688">
        <f>IFERROR($H2021/SUMIF($A:$A,$A2021,$H:$H)*SUMIF(Summary!$A$110:$A$186,$A2021,Summary!$P$110:$P$186),0)</f>
        <v>2322283.1269992492</v>
      </c>
      <c r="AI2021" s="689">
        <f t="shared" ca="1" si="465"/>
        <v>3734122.8238262017</v>
      </c>
      <c r="AJ2021" s="688">
        <f>IFERROR(H2021/SUMIF(A:A,A2021,H:H)*SUMIF(Summary!$A$110:$A$186,'Operations Support'!A2021,Summary!$Q$110:$Q$186),0)</f>
        <v>2334812.9395283093</v>
      </c>
      <c r="AK2021" s="688">
        <f t="shared" ca="1" si="466"/>
        <v>3721593.0112971417</v>
      </c>
      <c r="AM2021" s="688">
        <f>IFERROR($H2021/SUMIF($A:$A,$A2021,$H:$H)*SUMIF(Summary!$A$230:$A$266,$A2021,Summary!$P$230:$P$266),0)</f>
        <v>439379.21189606149</v>
      </c>
      <c r="AN2021" s="688">
        <f>IFERROR($H2021/SUMIF($A:$A,$A2021,$H:$H)*(SUMIF(Summary!$A$230:$A$266,$A2021,Summary!$L$230:$L$266)+SUMIF(Summary!$A$281:$A$317,$A2021,Summary!$L$281:$L$317))-AM2021,0)</f>
        <v>691834.11076675402</v>
      </c>
      <c r="AO2021" s="688">
        <f>IFERROR($H2021/SUMIF($A:$A,$A2021,$H:$H)*SUMIF(Summary!$A$230:$A$266,$A2021,Summary!$Q$230:$Q$266),0)</f>
        <v>441749.86993091437</v>
      </c>
      <c r="AP2021" s="688">
        <f>IFERROR($H2021/SUMIF($A:$A,$A2021,$H:$H)*(SUMIF(Summary!$A$230:$A$266,$A2021,Summary!$L$230:$L$266)+SUMIF(Summary!$A$281:$A$317,$A2021,Summary!$L$281:$L$317))-AO2021,0)</f>
        <v>689463.45273190108</v>
      </c>
      <c r="AQ2021" s="306"/>
      <c r="AR2021" s="688">
        <f t="shared" ca="1" si="467"/>
        <v>4425956.9345929557</v>
      </c>
      <c r="AS2021" s="688">
        <f t="shared" ca="1" si="468"/>
        <v>4411056.464029043</v>
      </c>
    </row>
    <row r="2022" spans="1:45" x14ac:dyDescent="0.2">
      <c r="A2022" s="423">
        <v>3656</v>
      </c>
      <c r="B2022" s="424">
        <v>2</v>
      </c>
      <c r="C2022" s="425" t="s">
        <v>301</v>
      </c>
      <c r="D2022" s="422">
        <f t="shared" si="469"/>
        <v>11172</v>
      </c>
      <c r="E2022" s="422">
        <f t="shared" si="470"/>
        <v>0</v>
      </c>
      <c r="F2022" s="422">
        <f t="shared" si="471"/>
        <v>16620</v>
      </c>
      <c r="G2022" s="422">
        <f t="shared" si="472"/>
        <v>0</v>
      </c>
      <c r="H2022" s="22">
        <f t="shared" si="473"/>
        <v>27792</v>
      </c>
      <c r="I2022" s="116">
        <v>5141</v>
      </c>
      <c r="J2022" s="116">
        <v>0</v>
      </c>
      <c r="K2022" s="116">
        <v>7997</v>
      </c>
      <c r="L2022" s="116">
        <v>0</v>
      </c>
      <c r="M2022" s="22">
        <f t="shared" si="474"/>
        <v>13138</v>
      </c>
      <c r="N2022" s="116">
        <v>5090</v>
      </c>
      <c r="O2022" s="116">
        <v>0</v>
      </c>
      <c r="P2022" s="116">
        <v>7554</v>
      </c>
      <c r="Q2022" s="116">
        <v>0</v>
      </c>
      <c r="R2022" s="22">
        <f t="shared" si="475"/>
        <v>12644</v>
      </c>
      <c r="S2022" s="116">
        <v>941</v>
      </c>
      <c r="T2022" s="116">
        <v>0</v>
      </c>
      <c r="U2022" s="116">
        <v>1069</v>
      </c>
      <c r="V2022" s="116">
        <v>0</v>
      </c>
      <c r="W2022" s="22">
        <f t="shared" si="476"/>
        <v>2010</v>
      </c>
      <c r="X2022" s="22">
        <f t="shared" si="477"/>
        <v>926.4</v>
      </c>
      <c r="Y2022" s="22">
        <f ca="1">OFFSET('Cost Study'!$B$7,'Operations Support'!$C2022,'Operations Support'!$B2022)*$H2022</f>
        <v>76705.919999999998</v>
      </c>
      <c r="Z2022" s="23">
        <f ca="1">Y2022*'Cost Study'!$B$31</f>
        <v>4284173.6684151441</v>
      </c>
      <c r="AA2022" s="23">
        <f ca="1">IF(A2022=10298,1.51,1)*IF($B2022&lt;3,$D2022*'Cost Study'!$B$32*OFFSET('Cost Study'!$B$7,'Operations Support'!$C2022,'Operations Support'!$B2022),0)</f>
        <v>3083.4719999999998</v>
      </c>
      <c r="AB2022" s="24">
        <f ca="1">AA2022*'Cost Study'!$B$31</f>
        <v>172217.86205934794</v>
      </c>
      <c r="AC2022" s="23">
        <f ca="1">Y2022*'Cost Study'!$B$31</f>
        <v>4284173.6684151441</v>
      </c>
      <c r="AD2022" s="24">
        <f ca="1">AA2022*'Cost Study'!$B$31</f>
        <v>172217.86205934794</v>
      </c>
      <c r="AE2022" s="377">
        <f t="shared" ca="1" si="478"/>
        <v>4456391.5304744923</v>
      </c>
      <c r="AF2022" s="377">
        <f t="shared" ca="1" si="479"/>
        <v>4456391.5304744923</v>
      </c>
      <c r="AH2022" s="688">
        <f>IFERROR($H2022/SUMIF($A:$A,$A2022,$H:$H)*SUMIF(Summary!$A$110:$A$186,$A2022,Summary!$P$110:$P$186),0)</f>
        <v>1089775.9804397395</v>
      </c>
      <c r="AI2022" s="689">
        <f t="shared" ca="1" si="465"/>
        <v>3366615.550034753</v>
      </c>
      <c r="AJ2022" s="688">
        <f>IFERROR(H2022/SUMIF(A:A,A2022,H:H)*SUMIF(Summary!$A$110:$A$186,'Operations Support'!A2022,Summary!$Q$110:$Q$186),0)</f>
        <v>1095655.8357316421</v>
      </c>
      <c r="AK2022" s="688">
        <f t="shared" ca="1" si="466"/>
        <v>3360735.69474285</v>
      </c>
      <c r="AM2022" s="688">
        <f>IFERROR($H2022/SUMIF($A:$A,$A2022,$H:$H)*SUMIF(Summary!$A$230:$A$266,$A2022,Summary!$P$230:$P$266),0)</f>
        <v>206187.13793420471</v>
      </c>
      <c r="AN2022" s="688">
        <f>IFERROR($H2022/SUMIF($A:$A,$A2022,$H:$H)*(SUMIF(Summary!$A$230:$A$266,$A2022,Summary!$L$230:$L$266)+SUMIF(Summary!$A$281:$A$317,$A2022,Summary!$L$281:$L$317))-AM2022,0)</f>
        <v>324656.45019636682</v>
      </c>
      <c r="AO2022" s="688">
        <f>IFERROR($H2022/SUMIF($A:$A,$A2022,$H:$H)*SUMIF(Summary!$A$230:$A$266,$A2022,Summary!$Q$230:$Q$266),0)</f>
        <v>207299.6147696875</v>
      </c>
      <c r="AP2022" s="688">
        <f>IFERROR($H2022/SUMIF($A:$A,$A2022,$H:$H)*(SUMIF(Summary!$A$230:$A$266,$A2022,Summary!$L$230:$L$266)+SUMIF(Summary!$A$281:$A$317,$A2022,Summary!$L$281:$L$317))-AO2022,0)</f>
        <v>323543.973360884</v>
      </c>
      <c r="AQ2022" s="306"/>
      <c r="AR2022" s="688">
        <f t="shared" ca="1" si="467"/>
        <v>3691272.0002311198</v>
      </c>
      <c r="AS2022" s="688">
        <f t="shared" ca="1" si="468"/>
        <v>3684279.668103734</v>
      </c>
    </row>
    <row r="2023" spans="1:45" x14ac:dyDescent="0.2">
      <c r="A2023" s="423">
        <v>3656</v>
      </c>
      <c r="B2023" s="424">
        <v>2</v>
      </c>
      <c r="C2023" s="425" t="s">
        <v>302</v>
      </c>
      <c r="D2023" s="422">
        <f t="shared" si="469"/>
        <v>4027</v>
      </c>
      <c r="E2023" s="422">
        <f t="shared" si="470"/>
        <v>0</v>
      </c>
      <c r="F2023" s="422">
        <f t="shared" si="471"/>
        <v>7410</v>
      </c>
      <c r="G2023" s="422">
        <f t="shared" si="472"/>
        <v>0</v>
      </c>
      <c r="H2023" s="22">
        <f t="shared" si="473"/>
        <v>11437</v>
      </c>
      <c r="I2023" s="116">
        <v>1918</v>
      </c>
      <c r="J2023" s="116">
        <v>0</v>
      </c>
      <c r="K2023" s="116">
        <v>3444</v>
      </c>
      <c r="L2023" s="116">
        <v>0</v>
      </c>
      <c r="M2023" s="22">
        <f t="shared" si="474"/>
        <v>5362</v>
      </c>
      <c r="N2023" s="116">
        <v>1923</v>
      </c>
      <c r="O2023" s="116">
        <v>0</v>
      </c>
      <c r="P2023" s="116">
        <v>3650</v>
      </c>
      <c r="Q2023" s="116">
        <v>0</v>
      </c>
      <c r="R2023" s="22">
        <f t="shared" si="475"/>
        <v>5573</v>
      </c>
      <c r="S2023" s="116">
        <v>186</v>
      </c>
      <c r="T2023" s="116">
        <v>0</v>
      </c>
      <c r="U2023" s="116">
        <v>316</v>
      </c>
      <c r="V2023" s="116">
        <v>0</v>
      </c>
      <c r="W2023" s="22">
        <f t="shared" si="476"/>
        <v>502</v>
      </c>
      <c r="X2023" s="22">
        <f t="shared" si="477"/>
        <v>381.23333333333335</v>
      </c>
      <c r="Y2023" s="22">
        <f ca="1">OFFSET('Cost Study'!$B$7,'Operations Support'!$C2023,'Operations Support'!$B2023)*$H2023</f>
        <v>30422.420000000002</v>
      </c>
      <c r="Z2023" s="23">
        <f ca="1">Y2023*'Cost Study'!$B$31</f>
        <v>1699150.8698867864</v>
      </c>
      <c r="AA2023" s="23">
        <f ca="1">IF(A2023=10298,1.51,1)*IF($B2023&lt;3,$D2023*'Cost Study'!$B$32*OFFSET('Cost Study'!$B$7,'Operations Support'!$C2023,'Operations Support'!$B2023),0)</f>
        <v>1071.1820000000002</v>
      </c>
      <c r="AB2023" s="24">
        <f ca="1">AA2023*'Cost Study'!$B$31</f>
        <v>59827.581997325258</v>
      </c>
      <c r="AC2023" s="23">
        <f ca="1">Y2023*'Cost Study'!$B$31</f>
        <v>1699150.8698867864</v>
      </c>
      <c r="AD2023" s="24">
        <f ca="1">AA2023*'Cost Study'!$B$31</f>
        <v>59827.581997325258</v>
      </c>
      <c r="AE2023" s="377">
        <f t="shared" ca="1" si="478"/>
        <v>1758978.4518841116</v>
      </c>
      <c r="AF2023" s="377">
        <f t="shared" ca="1" si="479"/>
        <v>1758978.4518841116</v>
      </c>
      <c r="AH2023" s="688">
        <f>IFERROR($H2023/SUMIF($A:$A,$A2023,$H:$H)*SUMIF(Summary!$A$110:$A$186,$A2023,Summary!$P$110:$P$186),0)</f>
        <v>448466.02937137667</v>
      </c>
      <c r="AI2023" s="689">
        <f t="shared" ca="1" si="465"/>
        <v>1310512.422512735</v>
      </c>
      <c r="AJ2023" s="688">
        <f>IFERROR(H2023/SUMIF(A:A,A2023,H:H)*SUMIF(Summary!$A$110:$A$186,'Operations Support'!A2023,Summary!$Q$110:$Q$186),0)</f>
        <v>450885.71507134388</v>
      </c>
      <c r="AK2023" s="688">
        <f t="shared" ca="1" si="466"/>
        <v>1308092.7368127678</v>
      </c>
      <c r="AM2023" s="688">
        <f>IFERROR($H2023/SUMIF($A:$A,$A2023,$H:$H)*SUMIF(Summary!$A$230:$A$266,$A2023,Summary!$P$230:$P$266),0)</f>
        <v>84850.399271498973</v>
      </c>
      <c r="AN2023" s="688">
        <f>IFERROR($H2023/SUMIF($A:$A,$A2023,$H:$H)*(SUMIF(Summary!$A$230:$A$266,$A2023,Summary!$L$230:$L$266)+SUMIF(Summary!$A$281:$A$317,$A2023,Summary!$L$281:$L$317))-AM2023,0)</f>
        <v>133603.04479331628</v>
      </c>
      <c r="AO2023" s="688">
        <f>IFERROR($H2023/SUMIF($A:$A,$A2023,$H:$H)*SUMIF(Summary!$A$230:$A$266,$A2023,Summary!$Q$230:$Q$266),0)</f>
        <v>85308.20718627359</v>
      </c>
      <c r="AP2023" s="688">
        <f>IFERROR($H2023/SUMIF($A:$A,$A2023,$H:$H)*(SUMIF(Summary!$A$230:$A$266,$A2023,Summary!$L$230:$L$266)+SUMIF(Summary!$A$281:$A$317,$A2023,Summary!$L$281:$L$317))-AO2023,0)</f>
        <v>133145.23687854168</v>
      </c>
      <c r="AQ2023" s="306"/>
      <c r="AR2023" s="688">
        <f t="shared" ca="1" si="467"/>
        <v>1444115.4673060514</v>
      </c>
      <c r="AS2023" s="688">
        <f t="shared" ca="1" si="468"/>
        <v>1441237.9736913096</v>
      </c>
    </row>
    <row r="2024" spans="1:45" s="15" customFormat="1" x14ac:dyDescent="0.2">
      <c r="A2024" s="423">
        <v>3656</v>
      </c>
      <c r="B2024" s="424">
        <v>2</v>
      </c>
      <c r="C2024" s="425" t="s">
        <v>303</v>
      </c>
      <c r="D2024" s="422">
        <f t="shared" si="469"/>
        <v>2734</v>
      </c>
      <c r="E2024" s="422">
        <f t="shared" si="470"/>
        <v>0</v>
      </c>
      <c r="F2024" s="422">
        <f t="shared" si="471"/>
        <v>5156</v>
      </c>
      <c r="G2024" s="422">
        <f t="shared" si="472"/>
        <v>0</v>
      </c>
      <c r="H2024" s="22">
        <f t="shared" si="473"/>
        <v>7890</v>
      </c>
      <c r="I2024" s="116">
        <v>988</v>
      </c>
      <c r="J2024" s="116">
        <v>0</v>
      </c>
      <c r="K2024" s="116">
        <v>2528</v>
      </c>
      <c r="L2024" s="116">
        <v>0</v>
      </c>
      <c r="M2024" s="22">
        <f t="shared" si="474"/>
        <v>3516</v>
      </c>
      <c r="N2024" s="116">
        <v>1497</v>
      </c>
      <c r="O2024" s="116">
        <v>0</v>
      </c>
      <c r="P2024" s="116">
        <v>2310</v>
      </c>
      <c r="Q2024" s="116">
        <v>0</v>
      </c>
      <c r="R2024" s="22">
        <f t="shared" si="475"/>
        <v>3807</v>
      </c>
      <c r="S2024" s="116">
        <v>249</v>
      </c>
      <c r="T2024" s="116">
        <v>0</v>
      </c>
      <c r="U2024" s="116">
        <v>318</v>
      </c>
      <c r="V2024" s="116">
        <v>0</v>
      </c>
      <c r="W2024" s="22">
        <f t="shared" si="476"/>
        <v>567</v>
      </c>
      <c r="X2024" s="22">
        <f t="shared" si="477"/>
        <v>263</v>
      </c>
      <c r="Y2024" s="22">
        <f ca="1">OFFSET('Cost Study'!$B$7,'Operations Support'!$C2024,'Operations Support'!$B2024)*$H2024</f>
        <v>15622.2</v>
      </c>
      <c r="Z2024" s="23">
        <f ca="1">Y2024*'Cost Study'!$B$31</f>
        <v>872530.01962188922</v>
      </c>
      <c r="AA2024" s="23">
        <f ca="1">IF(A2024=10298,1.51,1)*IF($B2024&lt;3,$D2024*'Cost Study'!$B$32*OFFSET('Cost Study'!$B$7,'Operations Support'!$C2024,'Operations Support'!$B2024),0)</f>
        <v>541.33200000000011</v>
      </c>
      <c r="AB2024" s="24">
        <f ca="1">AA2024*'Cost Study'!$B$31</f>
        <v>30234.43692834278</v>
      </c>
      <c r="AC2024" s="23">
        <f ca="1">Y2024*'Cost Study'!$B$31</f>
        <v>872530.01962188922</v>
      </c>
      <c r="AD2024" s="24">
        <f ca="1">AA2024*'Cost Study'!$B$31</f>
        <v>30234.43692834278</v>
      </c>
      <c r="AE2024" s="377">
        <f t="shared" ca="1" si="478"/>
        <v>902764.45655023202</v>
      </c>
      <c r="AF2024" s="377">
        <f t="shared" ca="1" si="479"/>
        <v>902764.45655023202</v>
      </c>
      <c r="AH2024" s="688">
        <f>IFERROR($H2024/SUMIF($A:$A,$A2024,$H:$H)*SUMIF(Summary!$A$110:$A$186,$A2024,Summary!$P$110:$P$186),0)</f>
        <v>309381.566122249</v>
      </c>
      <c r="AI2024" s="689">
        <f t="shared" ca="1" si="465"/>
        <v>593382.89042798302</v>
      </c>
      <c r="AJ2024" s="688">
        <f>IFERROR(H2024/SUMIF(A:A,A2024,H:H)*SUMIF(Summary!$A$110:$A$186,'Operations Support'!A2024,Summary!$Q$110:$Q$186),0)</f>
        <v>311050.82555852964</v>
      </c>
      <c r="AK2024" s="688">
        <f t="shared" ca="1" si="466"/>
        <v>591713.63099170243</v>
      </c>
      <c r="AL2024" s="1"/>
      <c r="AM2024" s="688">
        <f>IFERROR($H2024/SUMIF($A:$A,$A2024,$H:$H)*SUMIF(Summary!$A$230:$A$266,$A2024,Summary!$P$230:$P$266),0)</f>
        <v>58535.424521476511</v>
      </c>
      <c r="AN2024" s="688">
        <f>IFERROR($H2024/SUMIF($A:$A,$A2024,$H:$H)*(SUMIF(Summary!$A$230:$A$266,$A2024,Summary!$L$230:$L$266)+SUMIF(Summary!$A$281:$A$317,$A2024,Summary!$L$281:$L$317))-AM2024,0)</f>
        <v>92168.227981049698</v>
      </c>
      <c r="AO2024" s="688">
        <f>IFERROR($H2024/SUMIF($A:$A,$A2024,$H:$H)*SUMIF(Summary!$A$230:$A$266,$A2024,Summary!$Q$230:$Q$266),0)</f>
        <v>58851.250738803763</v>
      </c>
      <c r="AP2024" s="688">
        <f>IFERROR($H2024/SUMIF($A:$A,$A2024,$H:$H)*(SUMIF(Summary!$A$230:$A$266,$A2024,Summary!$L$230:$L$266)+SUMIF(Summary!$A$281:$A$317,$A2024,Summary!$L$281:$L$317))-AO2024,0)</f>
        <v>91852.401763722446</v>
      </c>
      <c r="AQ2024" s="306"/>
      <c r="AR2024" s="688">
        <f t="shared" ca="1" si="467"/>
        <v>685551.1184090327</v>
      </c>
      <c r="AS2024" s="688">
        <f t="shared" ca="1" si="468"/>
        <v>683566.03275542485</v>
      </c>
    </row>
    <row r="2025" spans="1:45" x14ac:dyDescent="0.2">
      <c r="A2025" s="423">
        <v>3656</v>
      </c>
      <c r="B2025" s="424">
        <v>2</v>
      </c>
      <c r="C2025" s="425" t="s">
        <v>304</v>
      </c>
      <c r="D2025" s="422">
        <f t="shared" si="469"/>
        <v>0</v>
      </c>
      <c r="E2025" s="422">
        <f t="shared" si="470"/>
        <v>0</v>
      </c>
      <c r="F2025" s="422">
        <f t="shared" si="471"/>
        <v>0</v>
      </c>
      <c r="G2025" s="422">
        <f t="shared" si="472"/>
        <v>0</v>
      </c>
      <c r="H2025" s="22">
        <f t="shared" si="473"/>
        <v>0</v>
      </c>
      <c r="I2025" s="116">
        <v>0</v>
      </c>
      <c r="J2025" s="116">
        <v>0</v>
      </c>
      <c r="K2025" s="116">
        <v>0</v>
      </c>
      <c r="L2025" s="116">
        <v>0</v>
      </c>
      <c r="M2025" s="22">
        <f t="shared" si="474"/>
        <v>0</v>
      </c>
      <c r="N2025" s="116">
        <v>0</v>
      </c>
      <c r="O2025" s="116">
        <v>0</v>
      </c>
      <c r="P2025" s="116">
        <v>0</v>
      </c>
      <c r="Q2025" s="116">
        <v>0</v>
      </c>
      <c r="R2025" s="22">
        <f t="shared" si="475"/>
        <v>0</v>
      </c>
      <c r="S2025" s="116">
        <v>0</v>
      </c>
      <c r="T2025" s="116">
        <v>0</v>
      </c>
      <c r="U2025" s="116">
        <v>0</v>
      </c>
      <c r="V2025" s="116">
        <v>0</v>
      </c>
      <c r="W2025" s="22">
        <f t="shared" si="476"/>
        <v>0</v>
      </c>
      <c r="X2025" s="22">
        <f t="shared" si="477"/>
        <v>0</v>
      </c>
      <c r="Y2025" s="22">
        <f ca="1">OFFSET('Cost Study'!$B$7,'Operations Support'!$C2025,'Operations Support'!$B2025)*$H2025</f>
        <v>0</v>
      </c>
      <c r="Z2025" s="23">
        <f ca="1">Y2025*'Cost Study'!$B$31</f>
        <v>0</v>
      </c>
      <c r="AA2025" s="23">
        <f ca="1">IF(A2025=10298,1.51,1)*IF($B2025&lt;3,$D2025*'Cost Study'!$B$32*OFFSET('Cost Study'!$B$7,'Operations Support'!$C2025,'Operations Support'!$B2025),0)</f>
        <v>0</v>
      </c>
      <c r="AB2025" s="24">
        <f ca="1">AA2025*'Cost Study'!$B$31</f>
        <v>0</v>
      </c>
      <c r="AC2025" s="23">
        <f ca="1">Y2025*'Cost Study'!$B$31</f>
        <v>0</v>
      </c>
      <c r="AD2025" s="24">
        <f ca="1">AA2025*'Cost Study'!$B$31</f>
        <v>0</v>
      </c>
      <c r="AE2025" s="377">
        <f t="shared" ca="1" si="478"/>
        <v>0</v>
      </c>
      <c r="AF2025" s="377">
        <f t="shared" ca="1" si="479"/>
        <v>0</v>
      </c>
      <c r="AH2025" s="688">
        <f>IFERROR($H2025/SUMIF($A:$A,$A2025,$H:$H)*SUMIF(Summary!$A$110:$A$186,$A2025,Summary!$P$110:$P$186),0)</f>
        <v>0</v>
      </c>
      <c r="AI2025" s="689">
        <f t="shared" ca="1" si="465"/>
        <v>0</v>
      </c>
      <c r="AJ2025" s="688">
        <f>IFERROR(H2025/SUMIF(A:A,A2025,H:H)*SUMIF(Summary!$A$110:$A$186,'Operations Support'!A2025,Summary!$Q$110:$Q$186),0)</f>
        <v>0</v>
      </c>
      <c r="AK2025" s="688">
        <f t="shared" ca="1" si="466"/>
        <v>0</v>
      </c>
      <c r="AM2025" s="688">
        <f>IFERROR($H2025/SUMIF($A:$A,$A2025,$H:$H)*SUMIF(Summary!$A$230:$A$266,$A2025,Summary!$P$230:$P$266),0)</f>
        <v>0</v>
      </c>
      <c r="AN2025" s="688">
        <f>IFERROR($H2025/SUMIF($A:$A,$A2025,$H:$H)*(SUMIF(Summary!$A$230:$A$266,$A2025,Summary!$L$230:$L$266)+SUMIF(Summary!$A$281:$A$317,$A2025,Summary!$L$281:$L$317))-AM2025,0)</f>
        <v>0</v>
      </c>
      <c r="AO2025" s="688">
        <f>IFERROR($H2025/SUMIF($A:$A,$A2025,$H:$H)*SUMIF(Summary!$A$230:$A$266,$A2025,Summary!$Q$230:$Q$266),0)</f>
        <v>0</v>
      </c>
      <c r="AP2025" s="688">
        <f>IFERROR($H2025/SUMIF($A:$A,$A2025,$H:$H)*(SUMIF(Summary!$A$230:$A$266,$A2025,Summary!$L$230:$L$266)+SUMIF(Summary!$A$281:$A$317,$A2025,Summary!$L$281:$L$317))-AO2025,0)</f>
        <v>0</v>
      </c>
      <c r="AQ2025" s="306"/>
      <c r="AR2025" s="688">
        <f t="shared" ca="1" si="467"/>
        <v>0</v>
      </c>
      <c r="AS2025" s="688">
        <f t="shared" ca="1" si="468"/>
        <v>0</v>
      </c>
    </row>
    <row r="2026" spans="1:45" x14ac:dyDescent="0.2">
      <c r="A2026" s="423">
        <v>3656</v>
      </c>
      <c r="B2026" s="424">
        <v>2</v>
      </c>
      <c r="C2026" s="425" t="s">
        <v>305</v>
      </c>
      <c r="D2026" s="422">
        <f t="shared" si="469"/>
        <v>14583</v>
      </c>
      <c r="E2026" s="422">
        <f t="shared" si="470"/>
        <v>0</v>
      </c>
      <c r="F2026" s="422">
        <f t="shared" si="471"/>
        <v>23629</v>
      </c>
      <c r="G2026" s="422">
        <f t="shared" si="472"/>
        <v>0</v>
      </c>
      <c r="H2026" s="22">
        <f t="shared" si="473"/>
        <v>38212</v>
      </c>
      <c r="I2026" s="116">
        <v>6643</v>
      </c>
      <c r="J2026" s="116">
        <v>0</v>
      </c>
      <c r="K2026" s="116">
        <v>11200</v>
      </c>
      <c r="L2026" s="116">
        <v>0</v>
      </c>
      <c r="M2026" s="22">
        <f t="shared" si="474"/>
        <v>17843</v>
      </c>
      <c r="N2026" s="116">
        <v>7182</v>
      </c>
      <c r="O2026" s="116">
        <v>0</v>
      </c>
      <c r="P2026" s="116">
        <v>10194</v>
      </c>
      <c r="Q2026" s="116">
        <v>0</v>
      </c>
      <c r="R2026" s="22">
        <f t="shared" si="475"/>
        <v>17376</v>
      </c>
      <c r="S2026" s="116">
        <v>758</v>
      </c>
      <c r="T2026" s="116">
        <v>0</v>
      </c>
      <c r="U2026" s="116">
        <v>2235</v>
      </c>
      <c r="V2026" s="116">
        <v>0</v>
      </c>
      <c r="W2026" s="22">
        <f t="shared" si="476"/>
        <v>2993</v>
      </c>
      <c r="X2026" s="22">
        <f t="shared" si="477"/>
        <v>1273.7333333333333</v>
      </c>
      <c r="Y2026" s="22">
        <f ca="1">OFFSET('Cost Study'!$B$7,'Operations Support'!$C2026,'Operations Support'!$B2026)*$H2026</f>
        <v>114253.88</v>
      </c>
      <c r="Z2026" s="23">
        <f ca="1">Y2026*'Cost Study'!$B$31</f>
        <v>6381299.6990357935</v>
      </c>
      <c r="AA2026" s="23">
        <f ca="1">IF(A2026=10298,1.51,1)*IF($B2026&lt;3,$D2026*'Cost Study'!$B$32*OFFSET('Cost Study'!$B$7,'Operations Support'!$C2026,'Operations Support'!$B2026),0)</f>
        <v>4360.3170000000009</v>
      </c>
      <c r="AB2026" s="24">
        <f ca="1">AA2026*'Cost Study'!$B$31</f>
        <v>243532.11952014809</v>
      </c>
      <c r="AC2026" s="23">
        <f ca="1">Y2026*'Cost Study'!$B$31</f>
        <v>6381299.6990357935</v>
      </c>
      <c r="AD2026" s="24">
        <f ca="1">AA2026*'Cost Study'!$B$31</f>
        <v>243532.11952014809</v>
      </c>
      <c r="AE2026" s="377">
        <f t="shared" ca="1" si="478"/>
        <v>6624831.8185559418</v>
      </c>
      <c r="AF2026" s="377">
        <f t="shared" ca="1" si="479"/>
        <v>6624831.8185559418</v>
      </c>
      <c r="AH2026" s="688">
        <f>IFERROR($H2026/SUMIF($A:$A,$A2026,$H:$H)*SUMIF(Summary!$A$110:$A$186,$A2026,Summary!$P$110:$P$186),0)</f>
        <v>1498363.5493869933</v>
      </c>
      <c r="AI2026" s="689">
        <f t="shared" ca="1" si="465"/>
        <v>5126468.2691689488</v>
      </c>
      <c r="AJ2026" s="688">
        <f>IFERROR(H2026/SUMIF(A:A,A2026,H:H)*SUMIF(Summary!$A$110:$A$186,'Operations Support'!A2026,Summary!$Q$110:$Q$186),0)</f>
        <v>1506447.9272804225</v>
      </c>
      <c r="AK2026" s="688">
        <f t="shared" ca="1" si="466"/>
        <v>5118383.8912755195</v>
      </c>
      <c r="AM2026" s="688">
        <f>IFERROR($H2026/SUMIF($A:$A,$A2026,$H:$H)*SUMIF(Summary!$A$230:$A$266,$A2026,Summary!$P$230:$P$266),0)</f>
        <v>283492.47678259318</v>
      </c>
      <c r="AN2026" s="688">
        <f>IFERROR($H2026/SUMIF($A:$A,$A2026,$H:$H)*(SUMIF(Summary!$A$230:$A$266,$A2026,Summary!$L$230:$L$266)+SUMIF(Summary!$A$281:$A$317,$A2026,Summary!$L$281:$L$317))-AM2026,0)</f>
        <v>446379.25571760093</v>
      </c>
      <c r="AO2026" s="688">
        <f>IFERROR($H2026/SUMIF($A:$A,$A2026,$H:$H)*SUMIF(Summary!$A$230:$A$266,$A2026,Summary!$Q$230:$Q$266),0)</f>
        <v>285022.05237403919</v>
      </c>
      <c r="AP2026" s="688">
        <f>IFERROR($H2026/SUMIF($A:$A,$A2026,$H:$H)*(SUMIF(Summary!$A$230:$A$266,$A2026,Summary!$L$230:$L$266)+SUMIF(Summary!$A$281:$A$317,$A2026,Summary!$L$281:$L$317))-AO2026,0)</f>
        <v>444849.68012615491</v>
      </c>
      <c r="AQ2026" s="306"/>
      <c r="AR2026" s="688">
        <f t="shared" ca="1" si="467"/>
        <v>5572847.5248865495</v>
      </c>
      <c r="AS2026" s="688">
        <f t="shared" ca="1" si="468"/>
        <v>5563233.5714016743</v>
      </c>
    </row>
    <row r="2027" spans="1:45" x14ac:dyDescent="0.2">
      <c r="A2027" s="423">
        <v>3656</v>
      </c>
      <c r="B2027" s="424">
        <v>2</v>
      </c>
      <c r="C2027" s="425" t="s">
        <v>306</v>
      </c>
      <c r="D2027" s="422">
        <f t="shared" si="469"/>
        <v>393</v>
      </c>
      <c r="E2027" s="422">
        <f t="shared" si="470"/>
        <v>0</v>
      </c>
      <c r="F2027" s="422">
        <f t="shared" si="471"/>
        <v>918</v>
      </c>
      <c r="G2027" s="422">
        <f t="shared" si="472"/>
        <v>0</v>
      </c>
      <c r="H2027" s="22">
        <f t="shared" si="473"/>
        <v>1311</v>
      </c>
      <c r="I2027" s="116">
        <v>0</v>
      </c>
      <c r="J2027" s="116">
        <v>0</v>
      </c>
      <c r="K2027" s="116">
        <v>492</v>
      </c>
      <c r="L2027" s="116">
        <v>0</v>
      </c>
      <c r="M2027" s="22">
        <f t="shared" si="474"/>
        <v>492</v>
      </c>
      <c r="N2027" s="116">
        <v>393</v>
      </c>
      <c r="O2027" s="116">
        <v>0</v>
      </c>
      <c r="P2027" s="116">
        <v>426</v>
      </c>
      <c r="Q2027" s="116">
        <v>0</v>
      </c>
      <c r="R2027" s="22">
        <f t="shared" si="475"/>
        <v>819</v>
      </c>
      <c r="S2027" s="116">
        <v>0</v>
      </c>
      <c r="T2027" s="116">
        <v>0</v>
      </c>
      <c r="U2027" s="116">
        <v>0</v>
      </c>
      <c r="V2027" s="116">
        <v>0</v>
      </c>
      <c r="W2027" s="22">
        <f t="shared" si="476"/>
        <v>0</v>
      </c>
      <c r="X2027" s="22">
        <f t="shared" si="477"/>
        <v>43.7</v>
      </c>
      <c r="Y2027" s="22">
        <f ca="1">OFFSET('Cost Study'!$B$7,'Operations Support'!$C2027,'Operations Support'!$B2027)*$H2027</f>
        <v>2359.8000000000002</v>
      </c>
      <c r="Z2027" s="23">
        <f ca="1">Y2027*'Cost Study'!$B$31</f>
        <v>131799.38422909283</v>
      </c>
      <c r="AA2027" s="23">
        <f ca="1">IF(A2027=10298,1.51,1)*IF($B2027&lt;3,$D2027*'Cost Study'!$B$32*OFFSET('Cost Study'!$B$7,'Operations Support'!$C2027,'Operations Support'!$B2027),0)</f>
        <v>70.740000000000009</v>
      </c>
      <c r="AB2027" s="24">
        <f ca="1">AA2027*'Cost Study'!$B$31</f>
        <v>3950.9655226570167</v>
      </c>
      <c r="AC2027" s="23">
        <f ca="1">Y2027*'Cost Study'!$B$31</f>
        <v>131799.38422909283</v>
      </c>
      <c r="AD2027" s="24">
        <f ca="1">AA2027*'Cost Study'!$B$31</f>
        <v>3950.9655226570167</v>
      </c>
      <c r="AE2027" s="377">
        <f t="shared" ca="1" si="478"/>
        <v>135750.34975174983</v>
      </c>
      <c r="AF2027" s="377">
        <f t="shared" ca="1" si="479"/>
        <v>135750.34975174983</v>
      </c>
      <c r="AH2027" s="688">
        <f>IFERROR($H2027/SUMIF($A:$A,$A2027,$H:$H)*SUMIF(Summary!$A$110:$A$186,$A2027,Summary!$P$110:$P$186),0)</f>
        <v>51406.746918411714</v>
      </c>
      <c r="AI2027" s="689">
        <f t="shared" ca="1" si="465"/>
        <v>84343.602833338111</v>
      </c>
      <c r="AJ2027" s="688">
        <f>IFERROR(H2027/SUMIF(A:A,A2027,H:H)*SUMIF(Summary!$A$110:$A$186,'Operations Support'!A2027,Summary!$Q$110:$Q$186),0)</f>
        <v>51684.11055858458</v>
      </c>
      <c r="AK2027" s="688">
        <f t="shared" ca="1" si="466"/>
        <v>84066.239193165253</v>
      </c>
      <c r="AM2027" s="688">
        <f>IFERROR($H2027/SUMIF($A:$A,$A2027,$H:$H)*SUMIF(Summary!$A$230:$A$266,$A2027,Summary!$P$230:$P$266),0)</f>
        <v>9726.2283330362116</v>
      </c>
      <c r="AN2027" s="688">
        <f>IFERROR($H2027/SUMIF($A:$A,$A2027,$H:$H)*(SUMIF(Summary!$A$230:$A$266,$A2027,Summary!$L$230:$L$266)+SUMIF(Summary!$A$281:$A$317,$A2027,Summary!$L$281:$L$317))-AM2027,0)</f>
        <v>15314.644725368333</v>
      </c>
      <c r="AO2027" s="688">
        <f>IFERROR($H2027/SUMIF($A:$A,$A2027,$H:$H)*SUMIF(Summary!$A$230:$A$266,$A2027,Summary!$Q$230:$Q$266),0)</f>
        <v>9778.7059212384956</v>
      </c>
      <c r="AP2027" s="688">
        <f>IFERROR($H2027/SUMIF($A:$A,$A2027,$H:$H)*(SUMIF(Summary!$A$230:$A$266,$A2027,Summary!$L$230:$L$266)+SUMIF(Summary!$A$281:$A$317,$A2027,Summary!$L$281:$L$317))-AO2027,0)</f>
        <v>15262.167137166049</v>
      </c>
      <c r="AQ2027" s="306"/>
      <c r="AR2027" s="688">
        <f t="shared" ca="1" si="467"/>
        <v>99658.24755870644</v>
      </c>
      <c r="AS2027" s="688">
        <f t="shared" ca="1" si="468"/>
        <v>99328.406330331301</v>
      </c>
    </row>
    <row r="2028" spans="1:45" x14ac:dyDescent="0.2">
      <c r="A2028" s="423">
        <v>3656</v>
      </c>
      <c r="B2028" s="424">
        <v>2</v>
      </c>
      <c r="C2028" s="425" t="s">
        <v>307</v>
      </c>
      <c r="D2028" s="422">
        <f t="shared" si="469"/>
        <v>0</v>
      </c>
      <c r="E2028" s="422">
        <f t="shared" si="470"/>
        <v>0</v>
      </c>
      <c r="F2028" s="422">
        <f t="shared" si="471"/>
        <v>0</v>
      </c>
      <c r="G2028" s="422">
        <f t="shared" si="472"/>
        <v>0</v>
      </c>
      <c r="H2028" s="22">
        <f t="shared" si="473"/>
        <v>0</v>
      </c>
      <c r="I2028" s="116">
        <v>0</v>
      </c>
      <c r="J2028" s="116">
        <v>0</v>
      </c>
      <c r="K2028" s="116">
        <v>0</v>
      </c>
      <c r="L2028" s="116">
        <v>0</v>
      </c>
      <c r="M2028" s="22">
        <f t="shared" si="474"/>
        <v>0</v>
      </c>
      <c r="N2028" s="116">
        <v>0</v>
      </c>
      <c r="O2028" s="116">
        <v>0</v>
      </c>
      <c r="P2028" s="116">
        <v>0</v>
      </c>
      <c r="Q2028" s="116">
        <v>0</v>
      </c>
      <c r="R2028" s="22">
        <f t="shared" si="475"/>
        <v>0</v>
      </c>
      <c r="S2028" s="116">
        <v>0</v>
      </c>
      <c r="T2028" s="116">
        <v>0</v>
      </c>
      <c r="U2028" s="116">
        <v>0</v>
      </c>
      <c r="V2028" s="116">
        <v>0</v>
      </c>
      <c r="W2028" s="22">
        <f t="shared" si="476"/>
        <v>0</v>
      </c>
      <c r="X2028" s="22">
        <f t="shared" si="477"/>
        <v>0</v>
      </c>
      <c r="Y2028" s="22">
        <f ca="1">OFFSET('Cost Study'!$B$7,'Operations Support'!$C2028,'Operations Support'!$B2028)*$H2028</f>
        <v>0</v>
      </c>
      <c r="Z2028" s="23">
        <f ca="1">Y2028*'Cost Study'!$B$31</f>
        <v>0</v>
      </c>
      <c r="AA2028" s="23">
        <f ca="1">IF(A2028=10298,1.51,1)*IF($B2028&lt;3,$D2028*'Cost Study'!$B$32*OFFSET('Cost Study'!$B$7,'Operations Support'!$C2028,'Operations Support'!$B2028),0)</f>
        <v>0</v>
      </c>
      <c r="AB2028" s="24">
        <f ca="1">AA2028*'Cost Study'!$B$31</f>
        <v>0</v>
      </c>
      <c r="AC2028" s="23">
        <f ca="1">Y2028*'Cost Study'!$B$31</f>
        <v>0</v>
      </c>
      <c r="AD2028" s="24">
        <f ca="1">AA2028*'Cost Study'!$B$31</f>
        <v>0</v>
      </c>
      <c r="AE2028" s="377">
        <f t="shared" ca="1" si="478"/>
        <v>0</v>
      </c>
      <c r="AF2028" s="377">
        <f t="shared" ca="1" si="479"/>
        <v>0</v>
      </c>
      <c r="AH2028" s="688">
        <f>IFERROR($H2028/SUMIF($A:$A,$A2028,$H:$H)*SUMIF(Summary!$A$110:$A$186,$A2028,Summary!$P$110:$P$186),0)</f>
        <v>0</v>
      </c>
      <c r="AI2028" s="689">
        <f t="shared" ca="1" si="465"/>
        <v>0</v>
      </c>
      <c r="AJ2028" s="688">
        <f>IFERROR(H2028/SUMIF(A:A,A2028,H:H)*SUMIF(Summary!$A$110:$A$186,'Operations Support'!A2028,Summary!$Q$110:$Q$186),0)</f>
        <v>0</v>
      </c>
      <c r="AK2028" s="688">
        <f t="shared" ca="1" si="466"/>
        <v>0</v>
      </c>
      <c r="AM2028" s="688">
        <f>IFERROR($H2028/SUMIF($A:$A,$A2028,$H:$H)*SUMIF(Summary!$A$230:$A$266,$A2028,Summary!$P$230:$P$266),0)</f>
        <v>0</v>
      </c>
      <c r="AN2028" s="688">
        <f>IFERROR($H2028/SUMIF($A:$A,$A2028,$H:$H)*(SUMIF(Summary!$A$230:$A$266,$A2028,Summary!$L$230:$L$266)+SUMIF(Summary!$A$281:$A$317,$A2028,Summary!$L$281:$L$317))-AM2028,0)</f>
        <v>0</v>
      </c>
      <c r="AO2028" s="688">
        <f>IFERROR($H2028/SUMIF($A:$A,$A2028,$H:$H)*SUMIF(Summary!$A$230:$A$266,$A2028,Summary!$Q$230:$Q$266),0)</f>
        <v>0</v>
      </c>
      <c r="AP2028" s="688">
        <f>IFERROR($H2028/SUMIF($A:$A,$A2028,$H:$H)*(SUMIF(Summary!$A$230:$A$266,$A2028,Summary!$L$230:$L$266)+SUMIF(Summary!$A$281:$A$317,$A2028,Summary!$L$281:$L$317))-AO2028,0)</f>
        <v>0</v>
      </c>
      <c r="AQ2028" s="306"/>
      <c r="AR2028" s="688">
        <f t="shared" ca="1" si="467"/>
        <v>0</v>
      </c>
      <c r="AS2028" s="688">
        <f t="shared" ca="1" si="468"/>
        <v>0</v>
      </c>
    </row>
    <row r="2029" spans="1:45" x14ac:dyDescent="0.2">
      <c r="A2029" s="423">
        <v>3656</v>
      </c>
      <c r="B2029" s="424">
        <v>2</v>
      </c>
      <c r="C2029" s="425" t="s">
        <v>308</v>
      </c>
      <c r="D2029" s="422">
        <f t="shared" si="469"/>
        <v>972</v>
      </c>
      <c r="E2029" s="422">
        <f t="shared" si="470"/>
        <v>0</v>
      </c>
      <c r="F2029" s="422">
        <f t="shared" si="471"/>
        <v>9384</v>
      </c>
      <c r="G2029" s="422">
        <f t="shared" si="472"/>
        <v>0</v>
      </c>
      <c r="H2029" s="22">
        <f t="shared" si="473"/>
        <v>10356</v>
      </c>
      <c r="I2029" s="116">
        <v>573</v>
      </c>
      <c r="J2029" s="116">
        <v>0</v>
      </c>
      <c r="K2029" s="116">
        <v>4179</v>
      </c>
      <c r="L2029" s="116">
        <v>0</v>
      </c>
      <c r="M2029" s="22">
        <f t="shared" si="474"/>
        <v>4752</v>
      </c>
      <c r="N2029" s="116">
        <v>384</v>
      </c>
      <c r="O2029" s="116">
        <v>0</v>
      </c>
      <c r="P2029" s="116">
        <v>4275</v>
      </c>
      <c r="Q2029" s="116">
        <v>0</v>
      </c>
      <c r="R2029" s="22">
        <f t="shared" si="475"/>
        <v>4659</v>
      </c>
      <c r="S2029" s="116">
        <v>15</v>
      </c>
      <c r="T2029" s="116">
        <v>0</v>
      </c>
      <c r="U2029" s="116">
        <v>930</v>
      </c>
      <c r="V2029" s="116">
        <v>0</v>
      </c>
      <c r="W2029" s="22">
        <f t="shared" si="476"/>
        <v>945</v>
      </c>
      <c r="X2029" s="22">
        <f t="shared" si="477"/>
        <v>345.2</v>
      </c>
      <c r="Y2029" s="22">
        <f ca="1">OFFSET('Cost Study'!$B$7,'Operations Support'!$C2029,'Operations Support'!$B2029)*$H2029</f>
        <v>19158.600000000002</v>
      </c>
      <c r="Z2029" s="23">
        <f ca="1">Y2029*'Cost Study'!$B$31</f>
        <v>1070044.7845967871</v>
      </c>
      <c r="AA2029" s="23">
        <f ca="1">IF(A2029=10298,1.51,1)*IF($B2029&lt;3,$D2029*'Cost Study'!$B$32*OFFSET('Cost Study'!$B$7,'Operations Support'!$C2029,'Operations Support'!$B2029),0)</f>
        <v>179.82000000000002</v>
      </c>
      <c r="AB2029" s="24">
        <f ca="1">AA2029*'Cost Study'!$B$31</f>
        <v>10043.294038509821</v>
      </c>
      <c r="AC2029" s="23">
        <f ca="1">Y2029*'Cost Study'!$B$31</f>
        <v>1070044.7845967871</v>
      </c>
      <c r="AD2029" s="24">
        <f ca="1">AA2029*'Cost Study'!$B$31</f>
        <v>10043.294038509821</v>
      </c>
      <c r="AE2029" s="377">
        <f t="shared" ca="1" si="478"/>
        <v>1080088.0786352968</v>
      </c>
      <c r="AF2029" s="377">
        <f t="shared" ca="1" si="479"/>
        <v>1080088.0786352968</v>
      </c>
      <c r="AH2029" s="688">
        <f>IFERROR($H2029/SUMIF($A:$A,$A2029,$H:$H)*SUMIF(Summary!$A$110:$A$186,$A2029,Summary!$P$110:$P$186),0)</f>
        <v>406078.00998251082</v>
      </c>
      <c r="AI2029" s="689">
        <f t="shared" ca="1" si="465"/>
        <v>674010.06865278597</v>
      </c>
      <c r="AJ2029" s="688">
        <f>IFERROR(H2029/SUMIF(A:A,A2029,H:H)*SUMIF(Summary!$A$110:$A$186,'Operations Support'!A2029,Summary!$Q$110:$Q$186),0)</f>
        <v>408268.99233005481</v>
      </c>
      <c r="AK2029" s="688">
        <f t="shared" ca="1" si="466"/>
        <v>671819.08630524203</v>
      </c>
      <c r="AM2029" s="688">
        <f>IFERROR($H2029/SUMIF($A:$A,$A2029,$H:$H)*SUMIF(Summary!$A$230:$A$266,$A2029,Summary!$P$230:$P$266),0)</f>
        <v>76830.526786363844</v>
      </c>
      <c r="AN2029" s="688">
        <f>IFERROR($H2029/SUMIF($A:$A,$A2029,$H:$H)*(SUMIF(Summary!$A$230:$A$266,$A2029,Summary!$L$230:$L$266)+SUMIF(Summary!$A$281:$A$317,$A2029,Summary!$L$281:$L$317))-AM2029,0)</f>
        <v>120975.17984432836</v>
      </c>
      <c r="AO2029" s="688">
        <f>IFERROR($H2029/SUMIF($A:$A,$A2029,$H:$H)*SUMIF(Summary!$A$230:$A$266,$A2029,Summary!$Q$230:$Q$266),0)</f>
        <v>77245.063707357636</v>
      </c>
      <c r="AP2029" s="688">
        <f>IFERROR($H2029/SUMIF($A:$A,$A2029,$H:$H)*(SUMIF(Summary!$A$230:$A$266,$A2029,Summary!$L$230:$L$266)+SUMIF(Summary!$A$281:$A$317,$A2029,Summary!$L$281:$L$317))-AO2029,0)</f>
        <v>120560.64292333457</v>
      </c>
      <c r="AQ2029" s="306"/>
      <c r="AR2029" s="688">
        <f t="shared" ca="1" si="467"/>
        <v>794985.24849711428</v>
      </c>
      <c r="AS2029" s="688">
        <f t="shared" ca="1" si="468"/>
        <v>792379.72922857665</v>
      </c>
    </row>
    <row r="2030" spans="1:45" x14ac:dyDescent="0.2">
      <c r="A2030" s="423">
        <v>3656</v>
      </c>
      <c r="B2030" s="424">
        <v>2</v>
      </c>
      <c r="C2030" s="425" t="s">
        <v>309</v>
      </c>
      <c r="D2030" s="422">
        <f t="shared" si="469"/>
        <v>0</v>
      </c>
      <c r="E2030" s="422">
        <f t="shared" si="470"/>
        <v>0</v>
      </c>
      <c r="F2030" s="422">
        <f t="shared" si="471"/>
        <v>27</v>
      </c>
      <c r="G2030" s="422">
        <f t="shared" si="472"/>
        <v>0</v>
      </c>
      <c r="H2030" s="22">
        <f t="shared" si="473"/>
        <v>27</v>
      </c>
      <c r="I2030" s="116">
        <v>0</v>
      </c>
      <c r="J2030" s="116">
        <v>0</v>
      </c>
      <c r="K2030" s="116">
        <v>27</v>
      </c>
      <c r="L2030" s="116">
        <v>0</v>
      </c>
      <c r="M2030" s="22">
        <f t="shared" si="474"/>
        <v>27</v>
      </c>
      <c r="N2030" s="116">
        <v>0</v>
      </c>
      <c r="O2030" s="116">
        <v>0</v>
      </c>
      <c r="P2030" s="116">
        <v>0</v>
      </c>
      <c r="Q2030" s="116">
        <v>0</v>
      </c>
      <c r="R2030" s="22">
        <f t="shared" si="475"/>
        <v>0</v>
      </c>
      <c r="S2030" s="116">
        <v>0</v>
      </c>
      <c r="T2030" s="116">
        <v>0</v>
      </c>
      <c r="U2030" s="116">
        <v>0</v>
      </c>
      <c r="V2030" s="116">
        <v>0</v>
      </c>
      <c r="W2030" s="22">
        <f t="shared" si="476"/>
        <v>0</v>
      </c>
      <c r="X2030" s="22">
        <f t="shared" si="477"/>
        <v>0.9</v>
      </c>
      <c r="Y2030" s="22">
        <f ca="1">OFFSET('Cost Study'!$B$7,'Operations Support'!$C2030,'Operations Support'!$B2030)*$H2030</f>
        <v>47.25</v>
      </c>
      <c r="Z2030" s="23">
        <f ca="1">Y2030*'Cost Study'!$B$31</f>
        <v>2639.0036887976253</v>
      </c>
      <c r="AA2030" s="23">
        <f ca="1">IF(A2030=10298,1.51,1)*IF($B2030&lt;3,$D2030*'Cost Study'!$B$32*OFFSET('Cost Study'!$B$7,'Operations Support'!$C2030,'Operations Support'!$B2030),0)</f>
        <v>0</v>
      </c>
      <c r="AB2030" s="24">
        <f ca="1">AA2030*'Cost Study'!$B$31</f>
        <v>0</v>
      </c>
      <c r="AC2030" s="23">
        <f ca="1">Y2030*'Cost Study'!$B$31</f>
        <v>2639.0036887976253</v>
      </c>
      <c r="AD2030" s="24">
        <f ca="1">AA2030*'Cost Study'!$B$31</f>
        <v>0</v>
      </c>
      <c r="AE2030" s="377">
        <f t="shared" ca="1" si="478"/>
        <v>2639.0036887976253</v>
      </c>
      <c r="AF2030" s="377">
        <f t="shared" ca="1" si="479"/>
        <v>2639.0036887976253</v>
      </c>
      <c r="AH2030" s="688">
        <f>IFERROR($H2030/SUMIF($A:$A,$A2030,$H:$H)*SUMIF(Summary!$A$110:$A$186,$A2030,Summary!$P$110:$P$186),0)</f>
        <v>1058.7201882510421</v>
      </c>
      <c r="AI2030" s="689">
        <f t="shared" ref="AI2030:AI2093" ca="1" si="480">Z2030+AB2030-AH2030</f>
        <v>1580.2835005465831</v>
      </c>
      <c r="AJ2030" s="688">
        <f>IFERROR(H2030/SUMIF(A:A,A2030,H:H)*SUMIF(Summary!$A$110:$A$186,'Operations Support'!A2030,Summary!$Q$110:$Q$186),0)</f>
        <v>1064.4324828999113</v>
      </c>
      <c r="AK2030" s="688">
        <f t="shared" ref="AK2030:AK2093" ca="1" si="481">AC2030+AD2030-AJ2030</f>
        <v>1574.571205897714</v>
      </c>
      <c r="AM2030" s="688">
        <f>IFERROR($H2030/SUMIF($A:$A,$A2030,$H:$H)*SUMIF(Summary!$A$230:$A$266,$A2030,Summary!$P$230:$P$266),0)</f>
        <v>200.31133866664968</v>
      </c>
      <c r="AN2030" s="688">
        <f>IFERROR($H2030/SUMIF($A:$A,$A2030,$H:$H)*(SUMIF(Summary!$A$230:$A$266,$A2030,Summary!$L$230:$L$266)+SUMIF(Summary!$A$281:$A$317,$A2030,Summary!$L$281:$L$317))-AM2030,0)</f>
        <v>315.40458244465674</v>
      </c>
      <c r="AO2030" s="688">
        <f>IFERROR($H2030/SUMIF($A:$A,$A2030,$H:$H)*SUMIF(Summary!$A$230:$A$266,$A2030,Summary!$Q$230:$Q$266),0)</f>
        <v>201.39211279438553</v>
      </c>
      <c r="AP2030" s="688">
        <f>IFERROR($H2030/SUMIF($A:$A,$A2030,$H:$H)*(SUMIF(Summary!$A$230:$A$266,$A2030,Summary!$L$230:$L$266)+SUMIF(Summary!$A$281:$A$317,$A2030,Summary!$L$281:$L$317))-AO2030,0)</f>
        <v>314.32380831692092</v>
      </c>
      <c r="AQ2030" s="306"/>
      <c r="AR2030" s="688">
        <f t="shared" ref="AR2030:AR2093" ca="1" si="482">AI2030+AN2030</f>
        <v>1895.6880829912398</v>
      </c>
      <c r="AS2030" s="688">
        <f t="shared" ref="AS2030:AS2093" ca="1" si="483">AK2030+AP2030</f>
        <v>1888.895014214635</v>
      </c>
    </row>
    <row r="2031" spans="1:45" x14ac:dyDescent="0.2">
      <c r="A2031" s="423">
        <v>3656</v>
      </c>
      <c r="B2031" s="424">
        <v>2</v>
      </c>
      <c r="C2031" s="425" t="s">
        <v>310</v>
      </c>
      <c r="D2031" s="422">
        <f t="shared" si="469"/>
        <v>0</v>
      </c>
      <c r="E2031" s="422">
        <f t="shared" si="470"/>
        <v>0</v>
      </c>
      <c r="F2031" s="422">
        <f t="shared" si="471"/>
        <v>0</v>
      </c>
      <c r="G2031" s="422">
        <f t="shared" si="472"/>
        <v>0</v>
      </c>
      <c r="H2031" s="22">
        <f t="shared" si="473"/>
        <v>0</v>
      </c>
      <c r="I2031" s="116">
        <v>0</v>
      </c>
      <c r="J2031" s="116">
        <v>0</v>
      </c>
      <c r="K2031" s="116">
        <v>0</v>
      </c>
      <c r="L2031" s="116">
        <v>0</v>
      </c>
      <c r="M2031" s="22">
        <f t="shared" si="474"/>
        <v>0</v>
      </c>
      <c r="N2031" s="116">
        <v>0</v>
      </c>
      <c r="O2031" s="116">
        <v>0</v>
      </c>
      <c r="P2031" s="116">
        <v>0</v>
      </c>
      <c r="Q2031" s="116">
        <v>0</v>
      </c>
      <c r="R2031" s="22">
        <f t="shared" si="475"/>
        <v>0</v>
      </c>
      <c r="S2031" s="116">
        <v>0</v>
      </c>
      <c r="T2031" s="116">
        <v>0</v>
      </c>
      <c r="U2031" s="116">
        <v>0</v>
      </c>
      <c r="V2031" s="116">
        <v>0</v>
      </c>
      <c r="W2031" s="22">
        <f t="shared" si="476"/>
        <v>0</v>
      </c>
      <c r="X2031" s="22">
        <f t="shared" si="477"/>
        <v>0</v>
      </c>
      <c r="Y2031" s="22">
        <f ca="1">OFFSET('Cost Study'!$B$7,'Operations Support'!$C2031,'Operations Support'!$B2031)*$H2031</f>
        <v>0</v>
      </c>
      <c r="Z2031" s="23">
        <f ca="1">Y2031*'Cost Study'!$B$31</f>
        <v>0</v>
      </c>
      <c r="AA2031" s="23">
        <f ca="1">IF(A2031=10298,1.51,1)*IF($B2031&lt;3,$D2031*'Cost Study'!$B$32*OFFSET('Cost Study'!$B$7,'Operations Support'!$C2031,'Operations Support'!$B2031),0)</f>
        <v>0</v>
      </c>
      <c r="AB2031" s="24">
        <f ca="1">AA2031*'Cost Study'!$B$31</f>
        <v>0</v>
      </c>
      <c r="AC2031" s="23">
        <f ca="1">Y2031*'Cost Study'!$B$31</f>
        <v>0</v>
      </c>
      <c r="AD2031" s="24">
        <f ca="1">AA2031*'Cost Study'!$B$31</f>
        <v>0</v>
      </c>
      <c r="AE2031" s="377">
        <f t="shared" ca="1" si="478"/>
        <v>0</v>
      </c>
      <c r="AF2031" s="377">
        <f t="shared" ca="1" si="479"/>
        <v>0</v>
      </c>
      <c r="AH2031" s="688">
        <f>IFERROR($H2031/SUMIF($A:$A,$A2031,$H:$H)*SUMIF(Summary!$A$110:$A$186,$A2031,Summary!$P$110:$P$186),0)</f>
        <v>0</v>
      </c>
      <c r="AI2031" s="689">
        <f t="shared" ca="1" si="480"/>
        <v>0</v>
      </c>
      <c r="AJ2031" s="688">
        <f>IFERROR(H2031/SUMIF(A:A,A2031,H:H)*SUMIF(Summary!$A$110:$A$186,'Operations Support'!A2031,Summary!$Q$110:$Q$186),0)</f>
        <v>0</v>
      </c>
      <c r="AK2031" s="688">
        <f t="shared" ca="1" si="481"/>
        <v>0</v>
      </c>
      <c r="AM2031" s="688">
        <f>IFERROR($H2031/SUMIF($A:$A,$A2031,$H:$H)*SUMIF(Summary!$A$230:$A$266,$A2031,Summary!$P$230:$P$266),0)</f>
        <v>0</v>
      </c>
      <c r="AN2031" s="688">
        <f>IFERROR($H2031/SUMIF($A:$A,$A2031,$H:$H)*(SUMIF(Summary!$A$230:$A$266,$A2031,Summary!$L$230:$L$266)+SUMIF(Summary!$A$281:$A$317,$A2031,Summary!$L$281:$L$317))-AM2031,0)</f>
        <v>0</v>
      </c>
      <c r="AO2031" s="688">
        <f>IFERROR($H2031/SUMIF($A:$A,$A2031,$H:$H)*SUMIF(Summary!$A$230:$A$266,$A2031,Summary!$Q$230:$Q$266),0)</f>
        <v>0</v>
      </c>
      <c r="AP2031" s="688">
        <f>IFERROR($H2031/SUMIF($A:$A,$A2031,$H:$H)*(SUMIF(Summary!$A$230:$A$266,$A2031,Summary!$L$230:$L$266)+SUMIF(Summary!$A$281:$A$317,$A2031,Summary!$L$281:$L$317))-AO2031,0)</f>
        <v>0</v>
      </c>
      <c r="AQ2031" s="306"/>
      <c r="AR2031" s="688">
        <f t="shared" ca="1" si="482"/>
        <v>0</v>
      </c>
      <c r="AS2031" s="688">
        <f t="shared" ca="1" si="483"/>
        <v>0</v>
      </c>
    </row>
    <row r="2032" spans="1:45" x14ac:dyDescent="0.2">
      <c r="A2032" s="423">
        <v>3656</v>
      </c>
      <c r="B2032" s="424">
        <v>2</v>
      </c>
      <c r="C2032" s="425" t="s">
        <v>311</v>
      </c>
      <c r="D2032" s="422">
        <f t="shared" si="469"/>
        <v>0</v>
      </c>
      <c r="E2032" s="422">
        <f t="shared" si="470"/>
        <v>0</v>
      </c>
      <c r="F2032" s="422">
        <f t="shared" si="471"/>
        <v>0</v>
      </c>
      <c r="G2032" s="422">
        <f t="shared" si="472"/>
        <v>0</v>
      </c>
      <c r="H2032" s="22">
        <f t="shared" si="473"/>
        <v>0</v>
      </c>
      <c r="I2032" s="116">
        <v>0</v>
      </c>
      <c r="J2032" s="116">
        <v>0</v>
      </c>
      <c r="K2032" s="116">
        <v>0</v>
      </c>
      <c r="L2032" s="116">
        <v>0</v>
      </c>
      <c r="M2032" s="22">
        <f t="shared" si="474"/>
        <v>0</v>
      </c>
      <c r="N2032" s="116">
        <v>0</v>
      </c>
      <c r="O2032" s="116">
        <v>0</v>
      </c>
      <c r="P2032" s="116">
        <v>0</v>
      </c>
      <c r="Q2032" s="116">
        <v>0</v>
      </c>
      <c r="R2032" s="22">
        <f t="shared" si="475"/>
        <v>0</v>
      </c>
      <c r="S2032" s="116">
        <v>0</v>
      </c>
      <c r="T2032" s="116">
        <v>0</v>
      </c>
      <c r="U2032" s="116">
        <v>0</v>
      </c>
      <c r="V2032" s="116">
        <v>0</v>
      </c>
      <c r="W2032" s="22">
        <f t="shared" si="476"/>
        <v>0</v>
      </c>
      <c r="X2032" s="22">
        <f t="shared" si="477"/>
        <v>0</v>
      </c>
      <c r="Y2032" s="22">
        <f ca="1">OFFSET('Cost Study'!$B$7,'Operations Support'!$C2032,'Operations Support'!$B2032)*$H2032</f>
        <v>0</v>
      </c>
      <c r="Z2032" s="23">
        <f ca="1">Y2032*'Cost Study'!$B$31</f>
        <v>0</v>
      </c>
      <c r="AA2032" s="23">
        <f ca="1">IF(A2032=10298,1.51,1)*IF($B2032&lt;3,$D2032*'Cost Study'!$B$32*OFFSET('Cost Study'!$B$7,'Operations Support'!$C2032,'Operations Support'!$B2032),0)</f>
        <v>0</v>
      </c>
      <c r="AB2032" s="24">
        <f ca="1">AA2032*'Cost Study'!$B$31</f>
        <v>0</v>
      </c>
      <c r="AC2032" s="23">
        <f ca="1">Y2032*'Cost Study'!$B$31</f>
        <v>0</v>
      </c>
      <c r="AD2032" s="24">
        <f ca="1">AA2032*'Cost Study'!$B$31</f>
        <v>0</v>
      </c>
      <c r="AE2032" s="377">
        <f t="shared" ca="1" si="478"/>
        <v>0</v>
      </c>
      <c r="AF2032" s="377">
        <f t="shared" ca="1" si="479"/>
        <v>0</v>
      </c>
      <c r="AH2032" s="688">
        <f>IFERROR($H2032/SUMIF($A:$A,$A2032,$H:$H)*SUMIF(Summary!$A$110:$A$186,$A2032,Summary!$P$110:$P$186),0)</f>
        <v>0</v>
      </c>
      <c r="AI2032" s="689">
        <f t="shared" ca="1" si="480"/>
        <v>0</v>
      </c>
      <c r="AJ2032" s="688">
        <f>IFERROR(H2032/SUMIF(A:A,A2032,H:H)*SUMIF(Summary!$A$110:$A$186,'Operations Support'!A2032,Summary!$Q$110:$Q$186),0)</f>
        <v>0</v>
      </c>
      <c r="AK2032" s="688">
        <f t="shared" ca="1" si="481"/>
        <v>0</v>
      </c>
      <c r="AM2032" s="688">
        <f>IFERROR($H2032/SUMIF($A:$A,$A2032,$H:$H)*SUMIF(Summary!$A$230:$A$266,$A2032,Summary!$P$230:$P$266),0)</f>
        <v>0</v>
      </c>
      <c r="AN2032" s="688">
        <f>IFERROR($H2032/SUMIF($A:$A,$A2032,$H:$H)*(SUMIF(Summary!$A$230:$A$266,$A2032,Summary!$L$230:$L$266)+SUMIF(Summary!$A$281:$A$317,$A2032,Summary!$L$281:$L$317))-AM2032,0)</f>
        <v>0</v>
      </c>
      <c r="AO2032" s="688">
        <f>IFERROR($H2032/SUMIF($A:$A,$A2032,$H:$H)*SUMIF(Summary!$A$230:$A$266,$A2032,Summary!$Q$230:$Q$266),0)</f>
        <v>0</v>
      </c>
      <c r="AP2032" s="688">
        <f>IFERROR($H2032/SUMIF($A:$A,$A2032,$H:$H)*(SUMIF(Summary!$A$230:$A$266,$A2032,Summary!$L$230:$L$266)+SUMIF(Summary!$A$281:$A$317,$A2032,Summary!$L$281:$L$317))-AO2032,0)</f>
        <v>0</v>
      </c>
      <c r="AQ2032" s="306"/>
      <c r="AR2032" s="688">
        <f t="shared" ca="1" si="482"/>
        <v>0</v>
      </c>
      <c r="AS2032" s="688">
        <f t="shared" ca="1" si="483"/>
        <v>0</v>
      </c>
    </row>
    <row r="2033" spans="1:45" x14ac:dyDescent="0.2">
      <c r="A2033" s="423">
        <v>3656</v>
      </c>
      <c r="B2033" s="424">
        <v>2</v>
      </c>
      <c r="C2033" s="425" t="s">
        <v>312</v>
      </c>
      <c r="D2033" s="422">
        <f t="shared" si="469"/>
        <v>0</v>
      </c>
      <c r="E2033" s="422">
        <f t="shared" si="470"/>
        <v>0</v>
      </c>
      <c r="F2033" s="422">
        <f t="shared" si="471"/>
        <v>0</v>
      </c>
      <c r="G2033" s="422">
        <f t="shared" si="472"/>
        <v>0</v>
      </c>
      <c r="H2033" s="22">
        <f t="shared" si="473"/>
        <v>0</v>
      </c>
      <c r="I2033" s="116">
        <v>0</v>
      </c>
      <c r="J2033" s="116">
        <v>0</v>
      </c>
      <c r="K2033" s="116">
        <v>0</v>
      </c>
      <c r="L2033" s="116">
        <v>0</v>
      </c>
      <c r="M2033" s="22">
        <f t="shared" si="474"/>
        <v>0</v>
      </c>
      <c r="N2033" s="116">
        <v>0</v>
      </c>
      <c r="O2033" s="116">
        <v>0</v>
      </c>
      <c r="P2033" s="116">
        <v>0</v>
      </c>
      <c r="Q2033" s="116">
        <v>0</v>
      </c>
      <c r="R2033" s="22">
        <f t="shared" si="475"/>
        <v>0</v>
      </c>
      <c r="S2033" s="116">
        <v>0</v>
      </c>
      <c r="T2033" s="116">
        <v>0</v>
      </c>
      <c r="U2033" s="116">
        <v>0</v>
      </c>
      <c r="V2033" s="116">
        <v>0</v>
      </c>
      <c r="W2033" s="22">
        <f t="shared" si="476"/>
        <v>0</v>
      </c>
      <c r="X2033" s="22">
        <f t="shared" si="477"/>
        <v>0</v>
      </c>
      <c r="Y2033" s="22">
        <f ca="1">OFFSET('Cost Study'!$B$7,'Operations Support'!$C2033,'Operations Support'!$B2033)*$H2033</f>
        <v>0</v>
      </c>
      <c r="Z2033" s="23">
        <f ca="1">Y2033*'Cost Study'!$B$31</f>
        <v>0</v>
      </c>
      <c r="AA2033" s="23">
        <f ca="1">IF(A2033=10298,1.51,1)*IF($B2033&lt;3,$D2033*'Cost Study'!$B$32*OFFSET('Cost Study'!$B$7,'Operations Support'!$C2033,'Operations Support'!$B2033),0)</f>
        <v>0</v>
      </c>
      <c r="AB2033" s="24">
        <f ca="1">AA2033*'Cost Study'!$B$31</f>
        <v>0</v>
      </c>
      <c r="AC2033" s="23">
        <f ca="1">Y2033*'Cost Study'!$B$31</f>
        <v>0</v>
      </c>
      <c r="AD2033" s="24">
        <f ca="1">AA2033*'Cost Study'!$B$31</f>
        <v>0</v>
      </c>
      <c r="AE2033" s="377">
        <f t="shared" ca="1" si="478"/>
        <v>0</v>
      </c>
      <c r="AF2033" s="377">
        <f t="shared" ca="1" si="479"/>
        <v>0</v>
      </c>
      <c r="AH2033" s="688">
        <f>IFERROR($H2033/SUMIF($A:$A,$A2033,$H:$H)*SUMIF(Summary!$A$110:$A$186,$A2033,Summary!$P$110:$P$186),0)</f>
        <v>0</v>
      </c>
      <c r="AI2033" s="689">
        <f t="shared" ca="1" si="480"/>
        <v>0</v>
      </c>
      <c r="AJ2033" s="688">
        <f>IFERROR(H2033/SUMIF(A:A,A2033,H:H)*SUMIF(Summary!$A$110:$A$186,'Operations Support'!A2033,Summary!$Q$110:$Q$186),0)</f>
        <v>0</v>
      </c>
      <c r="AK2033" s="688">
        <f t="shared" ca="1" si="481"/>
        <v>0</v>
      </c>
      <c r="AM2033" s="688">
        <f>IFERROR($H2033/SUMIF($A:$A,$A2033,$H:$H)*SUMIF(Summary!$A$230:$A$266,$A2033,Summary!$P$230:$P$266),0)</f>
        <v>0</v>
      </c>
      <c r="AN2033" s="688">
        <f>IFERROR($H2033/SUMIF($A:$A,$A2033,$H:$H)*(SUMIF(Summary!$A$230:$A$266,$A2033,Summary!$L$230:$L$266)+SUMIF(Summary!$A$281:$A$317,$A2033,Summary!$L$281:$L$317))-AM2033,0)</f>
        <v>0</v>
      </c>
      <c r="AO2033" s="688">
        <f>IFERROR($H2033/SUMIF($A:$A,$A2033,$H:$H)*SUMIF(Summary!$A$230:$A$266,$A2033,Summary!$Q$230:$Q$266),0)</f>
        <v>0</v>
      </c>
      <c r="AP2033" s="688">
        <f>IFERROR($H2033/SUMIF($A:$A,$A2033,$H:$H)*(SUMIF(Summary!$A$230:$A$266,$A2033,Summary!$L$230:$L$266)+SUMIF(Summary!$A$281:$A$317,$A2033,Summary!$L$281:$L$317))-AO2033,0)</f>
        <v>0</v>
      </c>
      <c r="AQ2033" s="306"/>
      <c r="AR2033" s="688">
        <f t="shared" ca="1" si="482"/>
        <v>0</v>
      </c>
      <c r="AS2033" s="688">
        <f t="shared" ca="1" si="483"/>
        <v>0</v>
      </c>
    </row>
    <row r="2034" spans="1:45" x14ac:dyDescent="0.2">
      <c r="A2034" s="423">
        <v>3656</v>
      </c>
      <c r="B2034" s="424">
        <v>2</v>
      </c>
      <c r="C2034" s="425" t="s">
        <v>313</v>
      </c>
      <c r="D2034" s="422">
        <f t="shared" si="469"/>
        <v>2533</v>
      </c>
      <c r="E2034" s="422">
        <f t="shared" si="470"/>
        <v>0</v>
      </c>
      <c r="F2034" s="422">
        <f t="shared" si="471"/>
        <v>8851</v>
      </c>
      <c r="G2034" s="422">
        <f t="shared" si="472"/>
        <v>0</v>
      </c>
      <c r="H2034" s="22">
        <f t="shared" si="473"/>
        <v>11384</v>
      </c>
      <c r="I2034" s="116">
        <v>1184</v>
      </c>
      <c r="J2034" s="116">
        <v>0</v>
      </c>
      <c r="K2034" s="116">
        <v>4350</v>
      </c>
      <c r="L2034" s="116">
        <v>0</v>
      </c>
      <c r="M2034" s="22">
        <f t="shared" si="474"/>
        <v>5534</v>
      </c>
      <c r="N2034" s="116">
        <v>1136</v>
      </c>
      <c r="O2034" s="116">
        <v>0</v>
      </c>
      <c r="P2034" s="116">
        <v>3793</v>
      </c>
      <c r="Q2034" s="116">
        <v>0</v>
      </c>
      <c r="R2034" s="22">
        <f t="shared" si="475"/>
        <v>4929</v>
      </c>
      <c r="S2034" s="116">
        <v>213</v>
      </c>
      <c r="T2034" s="116">
        <v>0</v>
      </c>
      <c r="U2034" s="116">
        <v>708</v>
      </c>
      <c r="V2034" s="116">
        <v>0</v>
      </c>
      <c r="W2034" s="22">
        <f t="shared" si="476"/>
        <v>921</v>
      </c>
      <c r="X2034" s="22">
        <f t="shared" si="477"/>
        <v>379.46666666666664</v>
      </c>
      <c r="Y2034" s="22">
        <f ca="1">OFFSET('Cost Study'!$B$7,'Operations Support'!$C2034,'Operations Support'!$B2034)*$H2034</f>
        <v>17759.04</v>
      </c>
      <c r="Z2034" s="23">
        <f ca="1">Y2034*'Cost Study'!$B$31</f>
        <v>991876.65755565255</v>
      </c>
      <c r="AA2034" s="23">
        <f ca="1">IF(A2034=10298,1.51,1)*IF($B2034&lt;3,$D2034*'Cost Study'!$B$32*OFFSET('Cost Study'!$B$7,'Operations Support'!$C2034,'Operations Support'!$B2034),0)</f>
        <v>395.14800000000002</v>
      </c>
      <c r="AB2034" s="24">
        <f ca="1">AA2034*'Cost Study'!$B$31</f>
        <v>22069.778404677334</v>
      </c>
      <c r="AC2034" s="23">
        <f ca="1">Y2034*'Cost Study'!$B$31</f>
        <v>991876.65755565255</v>
      </c>
      <c r="AD2034" s="24">
        <f ca="1">AA2034*'Cost Study'!$B$31</f>
        <v>22069.778404677334</v>
      </c>
      <c r="AE2034" s="377">
        <f t="shared" ca="1" si="478"/>
        <v>1013946.4359603298</v>
      </c>
      <c r="AF2034" s="377">
        <f t="shared" ca="1" si="479"/>
        <v>1013946.4359603298</v>
      </c>
      <c r="AH2034" s="688">
        <f>IFERROR($H2034/SUMIF($A:$A,$A2034,$H:$H)*SUMIF(Summary!$A$110:$A$186,$A2034,Summary!$P$110:$P$186),0)</f>
        <v>446387.80085369869</v>
      </c>
      <c r="AI2034" s="689">
        <f t="shared" ca="1" si="480"/>
        <v>567558.63510663109</v>
      </c>
      <c r="AJ2034" s="688">
        <f>IFERROR(H2034/SUMIF(A:A,A2034,H:H)*SUMIF(Summary!$A$110:$A$186,'Operations Support'!A2034,Summary!$Q$110:$Q$186),0)</f>
        <v>448796.27353083668</v>
      </c>
      <c r="AK2034" s="688">
        <f t="shared" ca="1" si="481"/>
        <v>565150.16242949315</v>
      </c>
      <c r="AM2034" s="688">
        <f>IFERROR($H2034/SUMIF($A:$A,$A2034,$H:$H)*SUMIF(Summary!$A$230:$A$266,$A2034,Summary!$P$230:$P$266),0)</f>
        <v>84457.195532634811</v>
      </c>
      <c r="AN2034" s="688">
        <f>IFERROR($H2034/SUMIF($A:$A,$A2034,$H:$H)*(SUMIF(Summary!$A$230:$A$266,$A2034,Summary!$L$230:$L$266)+SUMIF(Summary!$A$281:$A$317,$A2034,Summary!$L$281:$L$317))-AM2034,0)</f>
        <v>132983.91727962863</v>
      </c>
      <c r="AO2034" s="688">
        <f>IFERROR($H2034/SUMIF($A:$A,$A2034,$H:$H)*SUMIF(Summary!$A$230:$A$266,$A2034,Summary!$Q$230:$Q$266),0)</f>
        <v>84912.881927825365</v>
      </c>
      <c r="AP2034" s="688">
        <f>IFERROR($H2034/SUMIF($A:$A,$A2034,$H:$H)*(SUMIF(Summary!$A$230:$A$266,$A2034,Summary!$L$230:$L$266)+SUMIF(Summary!$A$281:$A$317,$A2034,Summary!$L$281:$L$317))-AO2034,0)</f>
        <v>132528.23088443809</v>
      </c>
      <c r="AQ2034" s="306"/>
      <c r="AR2034" s="688">
        <f t="shared" ca="1" si="482"/>
        <v>700542.55238625966</v>
      </c>
      <c r="AS2034" s="688">
        <f t="shared" ca="1" si="483"/>
        <v>697678.3933139313</v>
      </c>
    </row>
    <row r="2035" spans="1:45" x14ac:dyDescent="0.2">
      <c r="A2035" s="423">
        <v>3656</v>
      </c>
      <c r="B2035" s="424">
        <v>2</v>
      </c>
      <c r="C2035" s="425" t="s">
        <v>314</v>
      </c>
      <c r="D2035" s="422">
        <f t="shared" si="469"/>
        <v>0</v>
      </c>
      <c r="E2035" s="422">
        <f t="shared" si="470"/>
        <v>0</v>
      </c>
      <c r="F2035" s="422">
        <f t="shared" si="471"/>
        <v>0</v>
      </c>
      <c r="G2035" s="422">
        <f t="shared" si="472"/>
        <v>0</v>
      </c>
      <c r="H2035" s="22">
        <f t="shared" si="473"/>
        <v>0</v>
      </c>
      <c r="I2035" s="116">
        <v>0</v>
      </c>
      <c r="J2035" s="116">
        <v>0</v>
      </c>
      <c r="K2035" s="116">
        <v>0</v>
      </c>
      <c r="L2035" s="116">
        <v>0</v>
      </c>
      <c r="M2035" s="22">
        <f t="shared" si="474"/>
        <v>0</v>
      </c>
      <c r="N2035" s="116">
        <v>0</v>
      </c>
      <c r="O2035" s="116">
        <v>0</v>
      </c>
      <c r="P2035" s="116">
        <v>0</v>
      </c>
      <c r="Q2035" s="116">
        <v>0</v>
      </c>
      <c r="R2035" s="22">
        <f t="shared" si="475"/>
        <v>0</v>
      </c>
      <c r="S2035" s="116">
        <v>0</v>
      </c>
      <c r="T2035" s="116">
        <v>0</v>
      </c>
      <c r="U2035" s="116">
        <v>0</v>
      </c>
      <c r="V2035" s="116">
        <v>0</v>
      </c>
      <c r="W2035" s="22">
        <f t="shared" si="476"/>
        <v>0</v>
      </c>
      <c r="X2035" s="22">
        <f t="shared" si="477"/>
        <v>0</v>
      </c>
      <c r="Y2035" s="22">
        <f ca="1">OFFSET('Cost Study'!$B$7,'Operations Support'!$C2035,'Operations Support'!$B2035)*$H2035</f>
        <v>0</v>
      </c>
      <c r="Z2035" s="23">
        <f ca="1">Y2035*'Cost Study'!$B$31</f>
        <v>0</v>
      </c>
      <c r="AA2035" s="23">
        <f ca="1">IF(A2035=10298,1.51,1)*IF($B2035&lt;3,$D2035*'Cost Study'!$B$32*OFFSET('Cost Study'!$B$7,'Operations Support'!$C2035,'Operations Support'!$B2035),0)</f>
        <v>0</v>
      </c>
      <c r="AB2035" s="24">
        <f ca="1">AA2035*'Cost Study'!$B$31</f>
        <v>0</v>
      </c>
      <c r="AC2035" s="23">
        <f ca="1">Y2035*'Cost Study'!$B$31</f>
        <v>0</v>
      </c>
      <c r="AD2035" s="24">
        <f ca="1">AA2035*'Cost Study'!$B$31</f>
        <v>0</v>
      </c>
      <c r="AE2035" s="377">
        <f t="shared" ca="1" si="478"/>
        <v>0</v>
      </c>
      <c r="AF2035" s="377">
        <f t="shared" ca="1" si="479"/>
        <v>0</v>
      </c>
      <c r="AH2035" s="688">
        <f>IFERROR($H2035/SUMIF($A:$A,$A2035,$H:$H)*SUMIF(Summary!$A$110:$A$186,$A2035,Summary!$P$110:$P$186),0)</f>
        <v>0</v>
      </c>
      <c r="AI2035" s="689">
        <f t="shared" ca="1" si="480"/>
        <v>0</v>
      </c>
      <c r="AJ2035" s="688">
        <f>IFERROR(H2035/SUMIF(A:A,A2035,H:H)*SUMIF(Summary!$A$110:$A$186,'Operations Support'!A2035,Summary!$Q$110:$Q$186),0)</f>
        <v>0</v>
      </c>
      <c r="AK2035" s="688">
        <f t="shared" ca="1" si="481"/>
        <v>0</v>
      </c>
      <c r="AM2035" s="688">
        <f>IFERROR($H2035/SUMIF($A:$A,$A2035,$H:$H)*SUMIF(Summary!$A$230:$A$266,$A2035,Summary!$P$230:$P$266),0)</f>
        <v>0</v>
      </c>
      <c r="AN2035" s="688">
        <f>IFERROR($H2035/SUMIF($A:$A,$A2035,$H:$H)*(SUMIF(Summary!$A$230:$A$266,$A2035,Summary!$L$230:$L$266)+SUMIF(Summary!$A$281:$A$317,$A2035,Summary!$L$281:$L$317))-AM2035,0)</f>
        <v>0</v>
      </c>
      <c r="AO2035" s="688">
        <f>IFERROR($H2035/SUMIF($A:$A,$A2035,$H:$H)*SUMIF(Summary!$A$230:$A$266,$A2035,Summary!$Q$230:$Q$266),0)</f>
        <v>0</v>
      </c>
      <c r="AP2035" s="688">
        <f>IFERROR($H2035/SUMIF($A:$A,$A2035,$H:$H)*(SUMIF(Summary!$A$230:$A$266,$A2035,Summary!$L$230:$L$266)+SUMIF(Summary!$A$281:$A$317,$A2035,Summary!$L$281:$L$317))-AO2035,0)</f>
        <v>0</v>
      </c>
      <c r="AQ2035" s="306"/>
      <c r="AR2035" s="688">
        <f t="shared" ca="1" si="482"/>
        <v>0</v>
      </c>
      <c r="AS2035" s="688">
        <f t="shared" ca="1" si="483"/>
        <v>0</v>
      </c>
    </row>
    <row r="2036" spans="1:45" x14ac:dyDescent="0.2">
      <c r="A2036" s="423">
        <v>3656</v>
      </c>
      <c r="B2036" s="424">
        <v>2</v>
      </c>
      <c r="C2036" s="425" t="s">
        <v>315</v>
      </c>
      <c r="D2036" s="422">
        <f t="shared" si="469"/>
        <v>12784</v>
      </c>
      <c r="E2036" s="422">
        <f t="shared" si="470"/>
        <v>0</v>
      </c>
      <c r="F2036" s="422">
        <f t="shared" si="471"/>
        <v>47919</v>
      </c>
      <c r="G2036" s="422">
        <f t="shared" si="472"/>
        <v>0</v>
      </c>
      <c r="H2036" s="22">
        <f t="shared" si="473"/>
        <v>60703</v>
      </c>
      <c r="I2036" s="116">
        <v>6294</v>
      </c>
      <c r="J2036" s="116">
        <v>0</v>
      </c>
      <c r="K2036" s="116">
        <v>21384</v>
      </c>
      <c r="L2036" s="116">
        <v>0</v>
      </c>
      <c r="M2036" s="22">
        <f t="shared" si="474"/>
        <v>27678</v>
      </c>
      <c r="N2036" s="116">
        <v>5103</v>
      </c>
      <c r="O2036" s="116">
        <v>0</v>
      </c>
      <c r="P2036" s="116">
        <v>20934</v>
      </c>
      <c r="Q2036" s="116">
        <v>0</v>
      </c>
      <c r="R2036" s="22">
        <f t="shared" si="475"/>
        <v>26037</v>
      </c>
      <c r="S2036" s="116">
        <v>1387</v>
      </c>
      <c r="T2036" s="116">
        <v>0</v>
      </c>
      <c r="U2036" s="116">
        <v>5601</v>
      </c>
      <c r="V2036" s="116">
        <v>0</v>
      </c>
      <c r="W2036" s="22">
        <f t="shared" si="476"/>
        <v>6988</v>
      </c>
      <c r="X2036" s="22">
        <f t="shared" si="477"/>
        <v>2023.4333333333334</v>
      </c>
      <c r="Y2036" s="22">
        <f ca="1">OFFSET('Cost Study'!$B$7,'Operations Support'!$C2036,'Operations Support'!$B2036)*$H2036</f>
        <v>108658.37</v>
      </c>
      <c r="Z2036" s="23">
        <f ca="1">Y2036*'Cost Study'!$B$31</f>
        <v>6068779.6666399408</v>
      </c>
      <c r="AA2036" s="23">
        <f ca="1">IF(A2036=10298,1.51,1)*IF($B2036&lt;3,$D2036*'Cost Study'!$B$32*OFFSET('Cost Study'!$B$7,'Operations Support'!$C2036,'Operations Support'!$B2036),0)</f>
        <v>2288.3360000000002</v>
      </c>
      <c r="AB2036" s="24">
        <f ca="1">AA2036*'Cost Study'!$B$31</f>
        <v>127807.98190917255</v>
      </c>
      <c r="AC2036" s="23">
        <f ca="1">Y2036*'Cost Study'!$B$31</f>
        <v>6068779.6666399408</v>
      </c>
      <c r="AD2036" s="24">
        <f ca="1">AA2036*'Cost Study'!$B$31</f>
        <v>127807.98190917255</v>
      </c>
      <c r="AE2036" s="377">
        <f t="shared" ca="1" si="478"/>
        <v>6196587.6485491134</v>
      </c>
      <c r="AF2036" s="377">
        <f t="shared" ca="1" si="479"/>
        <v>6196587.6485491134</v>
      </c>
      <c r="AH2036" s="688">
        <f>IFERROR($H2036/SUMIF($A:$A,$A2036,$H:$H)*SUMIF(Summary!$A$110:$A$186,$A2036,Summary!$P$110:$P$186),0)</f>
        <v>2380277.4662001119</v>
      </c>
      <c r="AI2036" s="689">
        <f t="shared" ca="1" si="480"/>
        <v>3816310.1823490015</v>
      </c>
      <c r="AJ2036" s="688">
        <f>IFERROR(H2036/SUMIF(A:A,A2036,H:H)*SUMIF(Summary!$A$110:$A$186,'Operations Support'!A2036,Summary!$Q$110:$Q$186),0)</f>
        <v>2393120.1855360488</v>
      </c>
      <c r="AK2036" s="688">
        <f t="shared" ca="1" si="481"/>
        <v>3803467.4630130646</v>
      </c>
      <c r="AM2036" s="688">
        <f>IFERROR($H2036/SUMIF($A:$A,$A2036,$H:$H)*SUMIF(Summary!$A$230:$A$266,$A2036,Summary!$P$230:$P$266),0)</f>
        <v>450351.82189191238</v>
      </c>
      <c r="AN2036" s="688">
        <f>IFERROR($H2036/SUMIF($A:$A,$A2036,$H:$H)*(SUMIF(Summary!$A$230:$A$266,$A2036,Summary!$L$230:$L$266)+SUMIF(Summary!$A$281:$A$317,$A2036,Summary!$L$281:$L$317))-AM2036,0)</f>
        <v>709111.27289400005</v>
      </c>
      <c r="AO2036" s="688">
        <f>IFERROR($H2036/SUMIF($A:$A,$A2036,$H:$H)*SUMIF(Summary!$A$230:$A$266,$A2036,Summary!$Q$230:$Q$266),0)</f>
        <v>452781.68233176239</v>
      </c>
      <c r="AP2036" s="688">
        <f>IFERROR($H2036/SUMIF($A:$A,$A2036,$H:$H)*(SUMIF(Summary!$A$230:$A$266,$A2036,Summary!$L$230:$L$266)+SUMIF(Summary!$A$281:$A$317,$A2036,Summary!$L$281:$L$317))-AO2036,0)</f>
        <v>706681.41245415004</v>
      </c>
      <c r="AQ2036" s="306"/>
      <c r="AR2036" s="688">
        <f t="shared" ca="1" si="482"/>
        <v>4525421.4552430017</v>
      </c>
      <c r="AS2036" s="688">
        <f t="shared" ca="1" si="483"/>
        <v>4510148.8754672147</v>
      </c>
    </row>
    <row r="2037" spans="1:45" x14ac:dyDescent="0.2">
      <c r="A2037" s="423">
        <v>3656</v>
      </c>
      <c r="B2037" s="424">
        <v>2</v>
      </c>
      <c r="C2037" s="425" t="s">
        <v>316</v>
      </c>
      <c r="D2037" s="422">
        <f t="shared" si="469"/>
        <v>0</v>
      </c>
      <c r="E2037" s="422">
        <f t="shared" si="470"/>
        <v>0</v>
      </c>
      <c r="F2037" s="422">
        <f t="shared" si="471"/>
        <v>0</v>
      </c>
      <c r="G2037" s="422">
        <f t="shared" si="472"/>
        <v>0</v>
      </c>
      <c r="H2037" s="22">
        <f t="shared" si="473"/>
        <v>0</v>
      </c>
      <c r="I2037" s="116">
        <v>0</v>
      </c>
      <c r="J2037" s="116">
        <v>0</v>
      </c>
      <c r="K2037" s="116">
        <v>0</v>
      </c>
      <c r="L2037" s="116">
        <v>0</v>
      </c>
      <c r="M2037" s="22">
        <f t="shared" si="474"/>
        <v>0</v>
      </c>
      <c r="N2037" s="116">
        <v>0</v>
      </c>
      <c r="O2037" s="116">
        <v>0</v>
      </c>
      <c r="P2037" s="116">
        <v>0</v>
      </c>
      <c r="Q2037" s="116">
        <v>0</v>
      </c>
      <c r="R2037" s="22">
        <f t="shared" si="475"/>
        <v>0</v>
      </c>
      <c r="S2037" s="116">
        <v>0</v>
      </c>
      <c r="T2037" s="116">
        <v>0</v>
      </c>
      <c r="U2037" s="116">
        <v>0</v>
      </c>
      <c r="V2037" s="116">
        <v>0</v>
      </c>
      <c r="W2037" s="22">
        <f t="shared" si="476"/>
        <v>0</v>
      </c>
      <c r="X2037" s="22">
        <f t="shared" si="477"/>
        <v>0</v>
      </c>
      <c r="Y2037" s="22">
        <f ca="1">OFFSET('Cost Study'!$B$7,'Operations Support'!$C2037,'Operations Support'!$B2037)*$H2037</f>
        <v>0</v>
      </c>
      <c r="Z2037" s="23">
        <f ca="1">Y2037*'Cost Study'!$B$31</f>
        <v>0</v>
      </c>
      <c r="AA2037" s="23">
        <f ca="1">IF(A2037=10298,1.51,1)*IF($B2037&lt;3,$D2037*'Cost Study'!$B$32*OFFSET('Cost Study'!$B$7,'Operations Support'!$C2037,'Operations Support'!$B2037),0)</f>
        <v>0</v>
      </c>
      <c r="AB2037" s="24">
        <f ca="1">AA2037*'Cost Study'!$B$31</f>
        <v>0</v>
      </c>
      <c r="AC2037" s="23">
        <f ca="1">Y2037*'Cost Study'!$B$31</f>
        <v>0</v>
      </c>
      <c r="AD2037" s="24">
        <f ca="1">AA2037*'Cost Study'!$B$31</f>
        <v>0</v>
      </c>
      <c r="AE2037" s="377">
        <f t="shared" ca="1" si="478"/>
        <v>0</v>
      </c>
      <c r="AF2037" s="377">
        <f t="shared" ca="1" si="479"/>
        <v>0</v>
      </c>
      <c r="AH2037" s="688">
        <f>IFERROR($H2037/SUMIF($A:$A,$A2037,$H:$H)*SUMIF(Summary!$A$110:$A$186,$A2037,Summary!$P$110:$P$186),0)</f>
        <v>0</v>
      </c>
      <c r="AI2037" s="689">
        <f t="shared" ca="1" si="480"/>
        <v>0</v>
      </c>
      <c r="AJ2037" s="688">
        <f>IFERROR(H2037/SUMIF(A:A,A2037,H:H)*SUMIF(Summary!$A$110:$A$186,'Operations Support'!A2037,Summary!$Q$110:$Q$186),0)</f>
        <v>0</v>
      </c>
      <c r="AK2037" s="688">
        <f t="shared" ca="1" si="481"/>
        <v>0</v>
      </c>
      <c r="AM2037" s="688">
        <f>IFERROR($H2037/SUMIF($A:$A,$A2037,$H:$H)*SUMIF(Summary!$A$230:$A$266,$A2037,Summary!$P$230:$P$266),0)</f>
        <v>0</v>
      </c>
      <c r="AN2037" s="688">
        <f>IFERROR($H2037/SUMIF($A:$A,$A2037,$H:$H)*(SUMIF(Summary!$A$230:$A$266,$A2037,Summary!$L$230:$L$266)+SUMIF(Summary!$A$281:$A$317,$A2037,Summary!$L$281:$L$317))-AM2037,0)</f>
        <v>0</v>
      </c>
      <c r="AO2037" s="688">
        <f>IFERROR($H2037/SUMIF($A:$A,$A2037,$H:$H)*SUMIF(Summary!$A$230:$A$266,$A2037,Summary!$Q$230:$Q$266),0)</f>
        <v>0</v>
      </c>
      <c r="AP2037" s="688">
        <f>IFERROR($H2037/SUMIF($A:$A,$A2037,$H:$H)*(SUMIF(Summary!$A$230:$A$266,$A2037,Summary!$L$230:$L$266)+SUMIF(Summary!$A$281:$A$317,$A2037,Summary!$L$281:$L$317))-AO2037,0)</f>
        <v>0</v>
      </c>
      <c r="AQ2037" s="306"/>
      <c r="AR2037" s="688">
        <f t="shared" ca="1" si="482"/>
        <v>0</v>
      </c>
      <c r="AS2037" s="688">
        <f t="shared" ca="1" si="483"/>
        <v>0</v>
      </c>
    </row>
    <row r="2038" spans="1:45" x14ac:dyDescent="0.2">
      <c r="A2038" s="423">
        <v>3656</v>
      </c>
      <c r="B2038" s="424">
        <v>2</v>
      </c>
      <c r="C2038" s="425" t="s">
        <v>317</v>
      </c>
      <c r="D2038" s="422">
        <f t="shared" si="469"/>
        <v>96</v>
      </c>
      <c r="E2038" s="422">
        <f t="shared" si="470"/>
        <v>0</v>
      </c>
      <c r="F2038" s="422">
        <f t="shared" si="471"/>
        <v>144</v>
      </c>
      <c r="G2038" s="422">
        <f t="shared" si="472"/>
        <v>0</v>
      </c>
      <c r="H2038" s="22">
        <f t="shared" si="473"/>
        <v>240</v>
      </c>
      <c r="I2038" s="116">
        <v>0</v>
      </c>
      <c r="J2038" s="116">
        <v>0</v>
      </c>
      <c r="K2038" s="116">
        <v>72</v>
      </c>
      <c r="L2038" s="116">
        <v>0</v>
      </c>
      <c r="M2038" s="22">
        <f t="shared" si="474"/>
        <v>72</v>
      </c>
      <c r="N2038" s="116">
        <v>96</v>
      </c>
      <c r="O2038" s="116">
        <v>0</v>
      </c>
      <c r="P2038" s="116">
        <v>72</v>
      </c>
      <c r="Q2038" s="116">
        <v>0</v>
      </c>
      <c r="R2038" s="22">
        <f t="shared" si="475"/>
        <v>168</v>
      </c>
      <c r="S2038" s="116">
        <v>0</v>
      </c>
      <c r="T2038" s="116">
        <v>0</v>
      </c>
      <c r="U2038" s="116">
        <v>0</v>
      </c>
      <c r="V2038" s="116">
        <v>0</v>
      </c>
      <c r="W2038" s="22">
        <f t="shared" si="476"/>
        <v>0</v>
      </c>
      <c r="X2038" s="22">
        <f t="shared" si="477"/>
        <v>8</v>
      </c>
      <c r="Y2038" s="22">
        <f ca="1">OFFSET('Cost Study'!$B$7,'Operations Support'!$C2038,'Operations Support'!$B2038)*$H2038</f>
        <v>525.6</v>
      </c>
      <c r="Z2038" s="23">
        <f ca="1">Y2038*'Cost Study'!$B$31</f>
        <v>29355.774366815491</v>
      </c>
      <c r="AA2038" s="23">
        <f ca="1">IF(A2038=10298,1.51,1)*IF($B2038&lt;3,$D2038*'Cost Study'!$B$32*OFFSET('Cost Study'!$B$7,'Operations Support'!$C2038,'Operations Support'!$B2038),0)</f>
        <v>21.024000000000001</v>
      </c>
      <c r="AB2038" s="24">
        <f ca="1">AA2038*'Cost Study'!$B$31</f>
        <v>1174.2309746726196</v>
      </c>
      <c r="AC2038" s="23">
        <f ca="1">Y2038*'Cost Study'!$B$31</f>
        <v>29355.774366815491</v>
      </c>
      <c r="AD2038" s="24">
        <f ca="1">AA2038*'Cost Study'!$B$31</f>
        <v>1174.2309746726196</v>
      </c>
      <c r="AE2038" s="377">
        <f t="shared" ca="1" si="478"/>
        <v>30530.005341488111</v>
      </c>
      <c r="AF2038" s="377">
        <f t="shared" ca="1" si="479"/>
        <v>30530.005341488111</v>
      </c>
      <c r="AH2038" s="688">
        <f>IFERROR($H2038/SUMIF($A:$A,$A2038,$H:$H)*SUMIF(Summary!$A$110:$A$186,$A2038,Summary!$P$110:$P$186),0)</f>
        <v>9410.8461177870413</v>
      </c>
      <c r="AI2038" s="689">
        <f t="shared" ca="1" si="480"/>
        <v>21119.15922370107</v>
      </c>
      <c r="AJ2038" s="688">
        <f>IFERROR(H2038/SUMIF(A:A,A2038,H:H)*SUMIF(Summary!$A$110:$A$186,'Operations Support'!A2038,Summary!$Q$110:$Q$186),0)</f>
        <v>9461.6220702214341</v>
      </c>
      <c r="AK2038" s="688">
        <f t="shared" ca="1" si="481"/>
        <v>21068.383271266677</v>
      </c>
      <c r="AM2038" s="688">
        <f>IFERROR($H2038/SUMIF($A:$A,$A2038,$H:$H)*SUMIF(Summary!$A$230:$A$266,$A2038,Summary!$P$230:$P$266),0)</f>
        <v>1780.5452325924414</v>
      </c>
      <c r="AN2038" s="688">
        <f>IFERROR($H2038/SUMIF($A:$A,$A2038,$H:$H)*(SUMIF(Summary!$A$230:$A$266,$A2038,Summary!$L$230:$L$266)+SUMIF(Summary!$A$281:$A$317,$A2038,Summary!$L$281:$L$317))-AM2038,0)</f>
        <v>2803.5962883969496</v>
      </c>
      <c r="AO2038" s="688">
        <f>IFERROR($H2038/SUMIF($A:$A,$A2038,$H:$H)*SUMIF(Summary!$A$230:$A$266,$A2038,Summary!$Q$230:$Q$266),0)</f>
        <v>1790.1521137278712</v>
      </c>
      <c r="AP2038" s="688">
        <f>IFERROR($H2038/SUMIF($A:$A,$A2038,$H:$H)*(SUMIF(Summary!$A$230:$A$266,$A2038,Summary!$L$230:$L$266)+SUMIF(Summary!$A$281:$A$317,$A2038,Summary!$L$281:$L$317))-AO2038,0)</f>
        <v>2793.9894072615198</v>
      </c>
      <c r="AQ2038" s="306"/>
      <c r="AR2038" s="688">
        <f t="shared" ca="1" si="482"/>
        <v>23922.755512098018</v>
      </c>
      <c r="AS2038" s="688">
        <f t="shared" ca="1" si="483"/>
        <v>23862.372678528198</v>
      </c>
    </row>
    <row r="2039" spans="1:45" x14ac:dyDescent="0.2">
      <c r="A2039" s="423">
        <v>3656</v>
      </c>
      <c r="B2039" s="424">
        <v>2</v>
      </c>
      <c r="C2039" s="425" t="s">
        <v>318</v>
      </c>
      <c r="D2039" s="422">
        <f t="shared" si="469"/>
        <v>189</v>
      </c>
      <c r="E2039" s="422">
        <f t="shared" si="470"/>
        <v>0</v>
      </c>
      <c r="F2039" s="422">
        <f t="shared" si="471"/>
        <v>2177</v>
      </c>
      <c r="G2039" s="422">
        <f t="shared" si="472"/>
        <v>0</v>
      </c>
      <c r="H2039" s="22">
        <f t="shared" si="473"/>
        <v>2366</v>
      </c>
      <c r="I2039" s="116">
        <v>102</v>
      </c>
      <c r="J2039" s="116">
        <v>0</v>
      </c>
      <c r="K2039" s="116">
        <v>981</v>
      </c>
      <c r="L2039" s="116">
        <v>0</v>
      </c>
      <c r="M2039" s="22">
        <f t="shared" si="474"/>
        <v>1083</v>
      </c>
      <c r="N2039" s="116">
        <v>21</v>
      </c>
      <c r="O2039" s="116">
        <v>0</v>
      </c>
      <c r="P2039" s="116">
        <v>1060</v>
      </c>
      <c r="Q2039" s="116">
        <v>0</v>
      </c>
      <c r="R2039" s="22">
        <f t="shared" si="475"/>
        <v>1081</v>
      </c>
      <c r="S2039" s="116">
        <v>66</v>
      </c>
      <c r="T2039" s="116">
        <v>0</v>
      </c>
      <c r="U2039" s="116">
        <v>136</v>
      </c>
      <c r="V2039" s="116">
        <v>0</v>
      </c>
      <c r="W2039" s="22">
        <f t="shared" si="476"/>
        <v>202</v>
      </c>
      <c r="X2039" s="22">
        <f t="shared" si="477"/>
        <v>78.86666666666666</v>
      </c>
      <c r="Y2039" s="22">
        <f ca="1">OFFSET('Cost Study'!$B$7,'Operations Support'!$C2039,'Operations Support'!$B2039)*$H2039</f>
        <v>5418.14</v>
      </c>
      <c r="Z2039" s="23">
        <f ca="1">Y2039*'Cost Study'!$B$31</f>
        <v>302613.57558565011</v>
      </c>
      <c r="AA2039" s="23">
        <f ca="1">IF(A2039=10298,1.51,1)*IF($B2039&lt;3,$D2039*'Cost Study'!$B$32*OFFSET('Cost Study'!$B$7,'Operations Support'!$C2039,'Operations Support'!$B2039),0)</f>
        <v>43.281000000000006</v>
      </c>
      <c r="AB2039" s="24">
        <f ca="1">AA2039*'Cost Study'!$B$31</f>
        <v>2417.3273789386253</v>
      </c>
      <c r="AC2039" s="23">
        <f ca="1">Y2039*'Cost Study'!$B$31</f>
        <v>302613.57558565011</v>
      </c>
      <c r="AD2039" s="24">
        <f ca="1">AA2039*'Cost Study'!$B$31</f>
        <v>2417.3273789386253</v>
      </c>
      <c r="AE2039" s="377">
        <f t="shared" ca="1" si="478"/>
        <v>305030.90296458872</v>
      </c>
      <c r="AF2039" s="377">
        <f t="shared" ca="1" si="479"/>
        <v>305030.90296458872</v>
      </c>
      <c r="AH2039" s="688">
        <f>IFERROR($H2039/SUMIF($A:$A,$A2039,$H:$H)*SUMIF(Summary!$A$110:$A$186,$A2039,Summary!$P$110:$P$186),0)</f>
        <v>92775.257977850575</v>
      </c>
      <c r="AI2039" s="689">
        <f t="shared" ca="1" si="480"/>
        <v>212255.64498673816</v>
      </c>
      <c r="AJ2039" s="688">
        <f>IFERROR(H2039/SUMIF(A:A,A2039,H:H)*SUMIF(Summary!$A$110:$A$186,'Operations Support'!A2039,Summary!$Q$110:$Q$186),0)</f>
        <v>93275.824242266302</v>
      </c>
      <c r="AK2039" s="688">
        <f t="shared" ca="1" si="481"/>
        <v>211755.07872232242</v>
      </c>
      <c r="AM2039" s="688">
        <f>IFERROR($H2039/SUMIF($A:$A,$A2039,$H:$H)*SUMIF(Summary!$A$230:$A$266,$A2039,Summary!$P$230:$P$266),0)</f>
        <v>17553.208417973816</v>
      </c>
      <c r="AN2039" s="688">
        <f>IFERROR($H2039/SUMIF($A:$A,$A2039,$H:$H)*(SUMIF(Summary!$A$230:$A$266,$A2039,Summary!$L$230:$L$266)+SUMIF(Summary!$A$281:$A$317,$A2039,Summary!$L$281:$L$317))-AM2039,0)</f>
        <v>27638.786743113262</v>
      </c>
      <c r="AO2039" s="688">
        <f>IFERROR($H2039/SUMIF($A:$A,$A2039,$H:$H)*SUMIF(Summary!$A$230:$A$266,$A2039,Summary!$Q$230:$Q$266),0)</f>
        <v>17647.916254500597</v>
      </c>
      <c r="AP2039" s="688">
        <f>IFERROR($H2039/SUMIF($A:$A,$A2039,$H:$H)*(SUMIF(Summary!$A$230:$A$266,$A2039,Summary!$L$230:$L$266)+SUMIF(Summary!$A$281:$A$317,$A2039,Summary!$L$281:$L$317))-AO2039,0)</f>
        <v>27544.078906586481</v>
      </c>
      <c r="AQ2039" s="306"/>
      <c r="AR2039" s="688">
        <f t="shared" ca="1" si="482"/>
        <v>239894.43172985141</v>
      </c>
      <c r="AS2039" s="688">
        <f t="shared" ca="1" si="483"/>
        <v>239299.1576289089</v>
      </c>
    </row>
    <row r="2040" spans="1:45" x14ac:dyDescent="0.2">
      <c r="A2040" s="423">
        <v>3656</v>
      </c>
      <c r="B2040" s="424">
        <v>2</v>
      </c>
      <c r="C2040" s="425" t="s">
        <v>319</v>
      </c>
      <c r="D2040" s="422">
        <f t="shared" si="469"/>
        <v>1262</v>
      </c>
      <c r="E2040" s="422">
        <f t="shared" si="470"/>
        <v>0</v>
      </c>
      <c r="F2040" s="422">
        <f t="shared" si="471"/>
        <v>129295</v>
      </c>
      <c r="G2040" s="422">
        <f t="shared" si="472"/>
        <v>0</v>
      </c>
      <c r="H2040" s="22">
        <f t="shared" si="473"/>
        <v>130557</v>
      </c>
      <c r="I2040" s="116">
        <v>525</v>
      </c>
      <c r="J2040" s="116">
        <v>0</v>
      </c>
      <c r="K2040" s="116">
        <v>53500</v>
      </c>
      <c r="L2040" s="116">
        <v>0</v>
      </c>
      <c r="M2040" s="22">
        <f t="shared" si="474"/>
        <v>54025</v>
      </c>
      <c r="N2040" s="116">
        <v>98</v>
      </c>
      <c r="O2040" s="116">
        <v>0</v>
      </c>
      <c r="P2040" s="116">
        <v>28668</v>
      </c>
      <c r="Q2040" s="116">
        <v>0</v>
      </c>
      <c r="R2040" s="22">
        <f t="shared" si="475"/>
        <v>28766</v>
      </c>
      <c r="S2040" s="116">
        <v>639</v>
      </c>
      <c r="T2040" s="116">
        <v>0</v>
      </c>
      <c r="U2040" s="116">
        <v>47127</v>
      </c>
      <c r="V2040" s="116">
        <v>0</v>
      </c>
      <c r="W2040" s="22">
        <f t="shared" si="476"/>
        <v>47766</v>
      </c>
      <c r="X2040" s="22">
        <f t="shared" si="477"/>
        <v>4351.8999999999996</v>
      </c>
      <c r="Y2040" s="22">
        <f ca="1">OFFSET('Cost Study'!$B$7,'Operations Support'!$C2040,'Operations Support'!$B2040)*$H2040</f>
        <v>266336.28000000003</v>
      </c>
      <c r="Z2040" s="23">
        <f ca="1">Y2040*'Cost Study'!$B$31</f>
        <v>14875395.246151052</v>
      </c>
      <c r="AA2040" s="23">
        <f ca="1">IF(A2040=10298,1.51,1)*IF($B2040&lt;3,$D2040*'Cost Study'!$B$32*OFFSET('Cost Study'!$B$7,'Operations Support'!$C2040,'Operations Support'!$B2040),0)</f>
        <v>257.44800000000004</v>
      </c>
      <c r="AB2040" s="24">
        <f ca="1">AA2040*'Cost Study'!$B$31</f>
        <v>14378.967654467115</v>
      </c>
      <c r="AC2040" s="23">
        <f ca="1">Y2040*'Cost Study'!$B$31</f>
        <v>14875395.246151052</v>
      </c>
      <c r="AD2040" s="24">
        <f ca="1">AA2040*'Cost Study'!$B$31</f>
        <v>14378.967654467115</v>
      </c>
      <c r="AE2040" s="377">
        <f t="shared" ca="1" si="478"/>
        <v>14889774.213805519</v>
      </c>
      <c r="AF2040" s="377">
        <f t="shared" ca="1" si="479"/>
        <v>14889774.213805519</v>
      </c>
      <c r="AH2040" s="688">
        <f>IFERROR($H2040/SUMIF($A:$A,$A2040,$H:$H)*SUMIF(Summary!$A$110:$A$186,$A2040,Summary!$P$110:$P$186),0)</f>
        <v>5119382.6524996785</v>
      </c>
      <c r="AI2040" s="689">
        <f t="shared" ca="1" si="480"/>
        <v>9770391.5613058396</v>
      </c>
      <c r="AJ2040" s="688">
        <f>IFERROR(H2040/SUMIF(A:A,A2040,H:H)*SUMIF(Summary!$A$110:$A$186,'Operations Support'!A2040,Summary!$Q$110:$Q$186),0)</f>
        <v>5147004.1359245824</v>
      </c>
      <c r="AK2040" s="688">
        <f t="shared" ca="1" si="481"/>
        <v>9742770.0778809376</v>
      </c>
      <c r="AM2040" s="688">
        <f>IFERROR($H2040/SUMIF($A:$A,$A2040,$H:$H)*SUMIF(Summary!$A$230:$A$266,$A2040,Summary!$P$230:$P$266),0)</f>
        <v>968594.34971488081</v>
      </c>
      <c r="AN2040" s="688">
        <f>IFERROR($H2040/SUMIF($A:$A,$A2040,$H:$H)*(SUMIF(Summary!$A$230:$A$266,$A2040,Summary!$L$230:$L$266)+SUMIF(Summary!$A$281:$A$317,$A2040,Summary!$L$281:$L$317))-AM2040,0)</f>
        <v>1525121.3359343354</v>
      </c>
      <c r="AO2040" s="688">
        <f>IFERROR($H2040/SUMIF($A:$A,$A2040,$H:$H)*SUMIF(Summary!$A$230:$A$266,$A2040,Summary!$Q$230:$Q$266),0)</f>
        <v>973820.3729665404</v>
      </c>
      <c r="AP2040" s="688">
        <f>IFERROR($H2040/SUMIF($A:$A,$A2040,$H:$H)*(SUMIF(Summary!$A$230:$A$266,$A2040,Summary!$L$230:$L$266)+SUMIF(Summary!$A$281:$A$317,$A2040,Summary!$L$281:$L$317))-AO2040,0)</f>
        <v>1519895.3126826757</v>
      </c>
      <c r="AQ2040" s="306"/>
      <c r="AR2040" s="688">
        <f t="shared" ca="1" si="482"/>
        <v>11295512.897240175</v>
      </c>
      <c r="AS2040" s="688">
        <f t="shared" ca="1" si="483"/>
        <v>11262665.390563613</v>
      </c>
    </row>
    <row r="2041" spans="1:45" x14ac:dyDescent="0.2">
      <c r="A2041" s="423">
        <v>3656</v>
      </c>
      <c r="B2041" s="424">
        <v>2</v>
      </c>
      <c r="C2041" s="425" t="s">
        <v>320</v>
      </c>
      <c r="D2041" s="422">
        <f t="shared" si="469"/>
        <v>0</v>
      </c>
      <c r="E2041" s="422">
        <f t="shared" si="470"/>
        <v>0</v>
      </c>
      <c r="F2041" s="422">
        <f t="shared" si="471"/>
        <v>0</v>
      </c>
      <c r="G2041" s="422">
        <f t="shared" si="472"/>
        <v>0</v>
      </c>
      <c r="H2041" s="22">
        <f t="shared" si="473"/>
        <v>0</v>
      </c>
      <c r="I2041" s="116">
        <v>0</v>
      </c>
      <c r="J2041" s="116">
        <v>0</v>
      </c>
      <c r="K2041" s="116">
        <v>0</v>
      </c>
      <c r="L2041" s="116">
        <v>0</v>
      </c>
      <c r="M2041" s="22">
        <f t="shared" si="474"/>
        <v>0</v>
      </c>
      <c r="N2041" s="116">
        <v>0</v>
      </c>
      <c r="O2041" s="116">
        <v>0</v>
      </c>
      <c r="P2041" s="116">
        <v>0</v>
      </c>
      <c r="Q2041" s="116">
        <v>0</v>
      </c>
      <c r="R2041" s="22">
        <f t="shared" si="475"/>
        <v>0</v>
      </c>
      <c r="S2041" s="116">
        <v>0</v>
      </c>
      <c r="T2041" s="116">
        <v>0</v>
      </c>
      <c r="U2041" s="116">
        <v>0</v>
      </c>
      <c r="V2041" s="116">
        <v>0</v>
      </c>
      <c r="W2041" s="22">
        <f t="shared" si="476"/>
        <v>0</v>
      </c>
      <c r="X2041" s="22">
        <f t="shared" si="477"/>
        <v>0</v>
      </c>
      <c r="Y2041" s="22">
        <f ca="1">OFFSET('Cost Study'!$B$7,'Operations Support'!$C2041,'Operations Support'!$B2041)*$H2041</f>
        <v>0</v>
      </c>
      <c r="Z2041" s="23">
        <f ca="1">Y2041*'Cost Study'!$B$31</f>
        <v>0</v>
      </c>
      <c r="AA2041" s="23">
        <f ca="1">IF(A2041=10298,1.51,1)*IF($B2041&lt;3,$D2041*'Cost Study'!$B$32*OFFSET('Cost Study'!$B$7,'Operations Support'!$C2041,'Operations Support'!$B2041),0)</f>
        <v>0</v>
      </c>
      <c r="AB2041" s="24">
        <f ca="1">AA2041*'Cost Study'!$B$31</f>
        <v>0</v>
      </c>
      <c r="AC2041" s="23">
        <f ca="1">Y2041*'Cost Study'!$B$31</f>
        <v>0</v>
      </c>
      <c r="AD2041" s="24">
        <f ca="1">AA2041*'Cost Study'!$B$31</f>
        <v>0</v>
      </c>
      <c r="AE2041" s="377">
        <f t="shared" ca="1" si="478"/>
        <v>0</v>
      </c>
      <c r="AF2041" s="377">
        <f t="shared" ca="1" si="479"/>
        <v>0</v>
      </c>
      <c r="AH2041" s="688">
        <f>IFERROR($H2041/SUMIF($A:$A,$A2041,$H:$H)*SUMIF(Summary!$A$110:$A$186,$A2041,Summary!$P$110:$P$186),0)</f>
        <v>0</v>
      </c>
      <c r="AI2041" s="689">
        <f t="shared" ca="1" si="480"/>
        <v>0</v>
      </c>
      <c r="AJ2041" s="688">
        <f>IFERROR(H2041/SUMIF(A:A,A2041,H:H)*SUMIF(Summary!$A$110:$A$186,'Operations Support'!A2041,Summary!$Q$110:$Q$186),0)</f>
        <v>0</v>
      </c>
      <c r="AK2041" s="688">
        <f t="shared" ca="1" si="481"/>
        <v>0</v>
      </c>
      <c r="AM2041" s="688">
        <f>IFERROR($H2041/SUMIF($A:$A,$A2041,$H:$H)*SUMIF(Summary!$A$230:$A$266,$A2041,Summary!$P$230:$P$266),0)</f>
        <v>0</v>
      </c>
      <c r="AN2041" s="688">
        <f>IFERROR($H2041/SUMIF($A:$A,$A2041,$H:$H)*(SUMIF(Summary!$A$230:$A$266,$A2041,Summary!$L$230:$L$266)+SUMIF(Summary!$A$281:$A$317,$A2041,Summary!$L$281:$L$317))-AM2041,0)</f>
        <v>0</v>
      </c>
      <c r="AO2041" s="688">
        <f>IFERROR($H2041/SUMIF($A:$A,$A2041,$H:$H)*SUMIF(Summary!$A$230:$A$266,$A2041,Summary!$Q$230:$Q$266),0)</f>
        <v>0</v>
      </c>
      <c r="AP2041" s="688">
        <f>IFERROR($H2041/SUMIF($A:$A,$A2041,$H:$H)*(SUMIF(Summary!$A$230:$A$266,$A2041,Summary!$L$230:$L$266)+SUMIF(Summary!$A$281:$A$317,$A2041,Summary!$L$281:$L$317))-AO2041,0)</f>
        <v>0</v>
      </c>
      <c r="AQ2041" s="306"/>
      <c r="AR2041" s="688">
        <f t="shared" ca="1" si="482"/>
        <v>0</v>
      </c>
      <c r="AS2041" s="688">
        <f t="shared" ca="1" si="483"/>
        <v>0</v>
      </c>
    </row>
    <row r="2042" spans="1:45" x14ac:dyDescent="0.2">
      <c r="A2042" s="423">
        <v>3656</v>
      </c>
      <c r="B2042" s="424">
        <v>3</v>
      </c>
      <c r="C2042" s="425" t="s">
        <v>300</v>
      </c>
      <c r="D2042" s="422">
        <f t="shared" si="469"/>
        <v>7826</v>
      </c>
      <c r="E2042" s="422">
        <f t="shared" si="470"/>
        <v>0</v>
      </c>
      <c r="F2042" s="422">
        <f t="shared" si="471"/>
        <v>2268</v>
      </c>
      <c r="G2042" s="422">
        <f t="shared" si="472"/>
        <v>0</v>
      </c>
      <c r="H2042" s="22">
        <f t="shared" si="473"/>
        <v>10094</v>
      </c>
      <c r="I2042" s="116">
        <v>2988</v>
      </c>
      <c r="J2042" s="116">
        <v>0</v>
      </c>
      <c r="K2042" s="116">
        <v>1163</v>
      </c>
      <c r="L2042" s="116">
        <v>0</v>
      </c>
      <c r="M2042" s="22">
        <f t="shared" si="474"/>
        <v>4151</v>
      </c>
      <c r="N2042" s="116">
        <v>3385</v>
      </c>
      <c r="O2042" s="116">
        <v>0</v>
      </c>
      <c r="P2042" s="116">
        <v>683</v>
      </c>
      <c r="Q2042" s="116">
        <v>0</v>
      </c>
      <c r="R2042" s="22">
        <f t="shared" si="475"/>
        <v>4068</v>
      </c>
      <c r="S2042" s="116">
        <v>1453</v>
      </c>
      <c r="T2042" s="116">
        <v>0</v>
      </c>
      <c r="U2042" s="116">
        <v>422</v>
      </c>
      <c r="V2042" s="116">
        <v>0</v>
      </c>
      <c r="W2042" s="22">
        <f t="shared" si="476"/>
        <v>1875</v>
      </c>
      <c r="X2042" s="22">
        <f t="shared" si="477"/>
        <v>420.58333333333331</v>
      </c>
      <c r="Y2042" s="22">
        <f ca="1">OFFSET('Cost Study'!$B$7,'Operations Support'!$C2042,'Operations Support'!$B2042)*$H2042</f>
        <v>43404.2</v>
      </c>
      <c r="Z2042" s="23">
        <f ca="1">Y2042*'Cost Study'!$B$31</f>
        <v>2424208.3367049708</v>
      </c>
      <c r="AA2042" s="23">
        <f ca="1">IF(A2042=10298,1.51,1)*IF($B2042&lt;3,$D2042*'Cost Study'!$B$32*OFFSET('Cost Study'!$B$7,'Operations Support'!$C2042,'Operations Support'!$B2042),0)</f>
        <v>0</v>
      </c>
      <c r="AB2042" s="24">
        <f ca="1">AA2042*'Cost Study'!$B$31</f>
        <v>0</v>
      </c>
      <c r="AC2042" s="23">
        <f ca="1">Y2042*'Cost Study'!$B$31</f>
        <v>2424208.3367049708</v>
      </c>
      <c r="AD2042" s="24">
        <f ca="1">AA2042*'Cost Study'!$B$31</f>
        <v>0</v>
      </c>
      <c r="AE2042" s="377">
        <f t="shared" ca="1" si="478"/>
        <v>2424208.3367049708</v>
      </c>
      <c r="AF2042" s="377">
        <f t="shared" ca="1" si="479"/>
        <v>2424208.3367049708</v>
      </c>
      <c r="AH2042" s="688">
        <f>IFERROR($H2042/SUMIF($A:$A,$A2042,$H:$H)*SUMIF(Summary!$A$110:$A$186,$A2042,Summary!$P$110:$P$186),0)</f>
        <v>395804.50297059334</v>
      </c>
      <c r="AI2042" s="689">
        <f t="shared" ca="1" si="480"/>
        <v>2028403.8337343775</v>
      </c>
      <c r="AJ2042" s="688">
        <f>IFERROR(H2042/SUMIF(A:A,A2042,H:H)*SUMIF(Summary!$A$110:$A$186,'Operations Support'!A2042,Summary!$Q$110:$Q$186),0)</f>
        <v>397940.05490339652</v>
      </c>
      <c r="AK2042" s="688">
        <f t="shared" ca="1" si="481"/>
        <v>2026268.2818015744</v>
      </c>
      <c r="AM2042" s="688">
        <f>IFERROR($H2042/SUMIF($A:$A,$A2042,$H:$H)*SUMIF(Summary!$A$230:$A$266,$A2042,Summary!$P$230:$P$266),0)</f>
        <v>74886.764907450444</v>
      </c>
      <c r="AN2042" s="688">
        <f>IFERROR($H2042/SUMIF($A:$A,$A2042,$H:$H)*(SUMIF(Summary!$A$230:$A$266,$A2042,Summary!$L$230:$L$266)+SUMIF(Summary!$A$281:$A$317,$A2042,Summary!$L$281:$L$317))-AM2042,0)</f>
        <v>117914.58722949502</v>
      </c>
      <c r="AO2042" s="688">
        <f>IFERROR($H2042/SUMIF($A:$A,$A2042,$H:$H)*SUMIF(Summary!$A$230:$A$266,$A2042,Summary!$Q$230:$Q$266),0)</f>
        <v>75290.814316538061</v>
      </c>
      <c r="AP2042" s="688">
        <f>IFERROR($H2042/SUMIF($A:$A,$A2042,$H:$H)*(SUMIF(Summary!$A$230:$A$266,$A2042,Summary!$L$230:$L$266)+SUMIF(Summary!$A$281:$A$317,$A2042,Summary!$L$281:$L$317))-AO2042,0)</f>
        <v>117510.53782040741</v>
      </c>
      <c r="AQ2042" s="306"/>
      <c r="AR2042" s="688">
        <f t="shared" ca="1" si="482"/>
        <v>2146318.4209638727</v>
      </c>
      <c r="AS2042" s="688">
        <f t="shared" ca="1" si="483"/>
        <v>2143778.8196219816</v>
      </c>
    </row>
    <row r="2043" spans="1:45" x14ac:dyDescent="0.2">
      <c r="A2043" s="423">
        <v>3656</v>
      </c>
      <c r="B2043" s="424">
        <v>3</v>
      </c>
      <c r="C2043" s="425" t="s">
        <v>301</v>
      </c>
      <c r="D2043" s="422">
        <f t="shared" si="469"/>
        <v>5917</v>
      </c>
      <c r="E2043" s="422">
        <f t="shared" si="470"/>
        <v>0</v>
      </c>
      <c r="F2043" s="422">
        <f t="shared" si="471"/>
        <v>7434</v>
      </c>
      <c r="G2043" s="422">
        <f t="shared" si="472"/>
        <v>0</v>
      </c>
      <c r="H2043" s="22">
        <f t="shared" si="473"/>
        <v>13351</v>
      </c>
      <c r="I2043" s="116">
        <v>2284</v>
      </c>
      <c r="J2043" s="116">
        <v>0</v>
      </c>
      <c r="K2043" s="116">
        <v>3038</v>
      </c>
      <c r="L2043" s="116">
        <v>0</v>
      </c>
      <c r="M2043" s="22">
        <f t="shared" si="474"/>
        <v>5322</v>
      </c>
      <c r="N2043" s="116">
        <v>2357</v>
      </c>
      <c r="O2043" s="116">
        <v>0</v>
      </c>
      <c r="P2043" s="116">
        <v>2302</v>
      </c>
      <c r="Q2043" s="116">
        <v>0</v>
      </c>
      <c r="R2043" s="22">
        <f t="shared" si="475"/>
        <v>4659</v>
      </c>
      <c r="S2043" s="116">
        <v>1276</v>
      </c>
      <c r="T2043" s="116">
        <v>0</v>
      </c>
      <c r="U2043" s="116">
        <v>2094</v>
      </c>
      <c r="V2043" s="116">
        <v>0</v>
      </c>
      <c r="W2043" s="22">
        <f t="shared" si="476"/>
        <v>3370</v>
      </c>
      <c r="X2043" s="22">
        <f t="shared" si="477"/>
        <v>556.29166666666663</v>
      </c>
      <c r="Y2043" s="22">
        <f ca="1">OFFSET('Cost Study'!$B$7,'Operations Support'!$C2043,'Operations Support'!$B2043)*$H2043</f>
        <v>97862.83</v>
      </c>
      <c r="Z2043" s="23">
        <f ca="1">Y2043*'Cost Study'!$B$31</f>
        <v>5465827.9230936486</v>
      </c>
      <c r="AA2043" s="23">
        <f ca="1">IF(A2043=10298,1.51,1)*IF($B2043&lt;3,$D2043*'Cost Study'!$B$32*OFFSET('Cost Study'!$B$7,'Operations Support'!$C2043,'Operations Support'!$B2043),0)</f>
        <v>0</v>
      </c>
      <c r="AB2043" s="24">
        <f ca="1">AA2043*'Cost Study'!$B$31</f>
        <v>0</v>
      </c>
      <c r="AC2043" s="23">
        <f ca="1">Y2043*'Cost Study'!$B$31</f>
        <v>5465827.9230936486</v>
      </c>
      <c r="AD2043" s="24">
        <f ca="1">AA2043*'Cost Study'!$B$31</f>
        <v>0</v>
      </c>
      <c r="AE2043" s="377">
        <f t="shared" ca="1" si="478"/>
        <v>5465827.9230936486</v>
      </c>
      <c r="AF2043" s="377">
        <f t="shared" ca="1" si="479"/>
        <v>5465827.9230936486</v>
      </c>
      <c r="AH2043" s="688">
        <f>IFERROR($H2043/SUMIF($A:$A,$A2043,$H:$H)*SUMIF(Summary!$A$110:$A$186,$A2043,Summary!$P$110:$P$186),0)</f>
        <v>523517.52716072829</v>
      </c>
      <c r="AI2043" s="689">
        <f t="shared" ca="1" si="480"/>
        <v>4942310.3959329203</v>
      </c>
      <c r="AJ2043" s="688">
        <f>IFERROR(H2043/SUMIF(A:A,A2043,H:H)*SUMIF(Summary!$A$110:$A$186,'Operations Support'!A2043,Summary!$Q$110:$Q$186),0)</f>
        <v>526342.15108135983</v>
      </c>
      <c r="AK2043" s="688">
        <f t="shared" ca="1" si="481"/>
        <v>4939485.7720122887</v>
      </c>
      <c r="AM2043" s="688">
        <f>IFERROR($H2043/SUMIF($A:$A,$A2043,$H:$H)*SUMIF(Summary!$A$230:$A$266,$A2043,Summary!$P$230:$P$266),0)</f>
        <v>99050.247501423684</v>
      </c>
      <c r="AN2043" s="688">
        <f>IFERROR($H2043/SUMIF($A:$A,$A2043,$H:$H)*(SUMIF(Summary!$A$230:$A$266,$A2043,Summary!$L$230:$L$266)+SUMIF(Summary!$A$281:$A$317,$A2043,Summary!$L$281:$L$317))-AM2043,0)</f>
        <v>155961.72519328195</v>
      </c>
      <c r="AO2043" s="688">
        <f>IFERROR($H2043/SUMIF($A:$A,$A2043,$H:$H)*SUMIF(Summary!$A$230:$A$266,$A2043,Summary!$Q$230:$Q$266),0)</f>
        <v>99584.670293253366</v>
      </c>
      <c r="AP2043" s="688">
        <f>IFERROR($H2043/SUMIF($A:$A,$A2043,$H:$H)*(SUMIF(Summary!$A$230:$A$266,$A2043,Summary!$L$230:$L$266)+SUMIF(Summary!$A$281:$A$317,$A2043,Summary!$L$281:$L$317))-AO2043,0)</f>
        <v>155427.30240145227</v>
      </c>
      <c r="AQ2043" s="306"/>
      <c r="AR2043" s="688">
        <f t="shared" ca="1" si="482"/>
        <v>5098272.1211262019</v>
      </c>
      <c r="AS2043" s="688">
        <f t="shared" ca="1" si="483"/>
        <v>5094913.074413741</v>
      </c>
    </row>
    <row r="2044" spans="1:45" x14ac:dyDescent="0.2">
      <c r="A2044" s="423">
        <v>3656</v>
      </c>
      <c r="B2044" s="424">
        <v>3</v>
      </c>
      <c r="C2044" s="425" t="s">
        <v>302</v>
      </c>
      <c r="D2044" s="422">
        <f t="shared" si="469"/>
        <v>669</v>
      </c>
      <c r="E2044" s="422">
        <f t="shared" si="470"/>
        <v>0</v>
      </c>
      <c r="F2044" s="422">
        <f t="shared" si="471"/>
        <v>497</v>
      </c>
      <c r="G2044" s="422">
        <f t="shared" si="472"/>
        <v>0</v>
      </c>
      <c r="H2044" s="22">
        <f t="shared" si="473"/>
        <v>1166</v>
      </c>
      <c r="I2044" s="116">
        <v>382</v>
      </c>
      <c r="J2044" s="116">
        <v>0</v>
      </c>
      <c r="K2044" s="116">
        <v>203</v>
      </c>
      <c r="L2044" s="116">
        <v>0</v>
      </c>
      <c r="M2044" s="22">
        <f t="shared" si="474"/>
        <v>585</v>
      </c>
      <c r="N2044" s="116">
        <v>278</v>
      </c>
      <c r="O2044" s="116">
        <v>0</v>
      </c>
      <c r="P2044" s="116">
        <v>294</v>
      </c>
      <c r="Q2044" s="116">
        <v>0</v>
      </c>
      <c r="R2044" s="22">
        <f t="shared" si="475"/>
        <v>572</v>
      </c>
      <c r="S2044" s="116">
        <v>9</v>
      </c>
      <c r="T2044" s="116">
        <v>0</v>
      </c>
      <c r="U2044" s="116">
        <v>0</v>
      </c>
      <c r="V2044" s="116">
        <v>0</v>
      </c>
      <c r="W2044" s="22">
        <f t="shared" si="476"/>
        <v>9</v>
      </c>
      <c r="X2044" s="22">
        <f t="shared" si="477"/>
        <v>48.583333333333336</v>
      </c>
      <c r="Y2044" s="22">
        <f ca="1">OFFSET('Cost Study'!$B$7,'Operations Support'!$C2044,'Operations Support'!$B2044)*$H2044</f>
        <v>7800.5400000000009</v>
      </c>
      <c r="Z2044" s="23">
        <f ca="1">Y2044*'Cost Study'!$B$31</f>
        <v>435675.21343097207</v>
      </c>
      <c r="AA2044" s="23">
        <f ca="1">IF(A2044=10298,1.51,1)*IF($B2044&lt;3,$D2044*'Cost Study'!$B$32*OFFSET('Cost Study'!$B$7,'Operations Support'!$C2044,'Operations Support'!$B2044),0)</f>
        <v>0</v>
      </c>
      <c r="AB2044" s="24">
        <f ca="1">AA2044*'Cost Study'!$B$31</f>
        <v>0</v>
      </c>
      <c r="AC2044" s="23">
        <f ca="1">Y2044*'Cost Study'!$B$31</f>
        <v>435675.21343097207</v>
      </c>
      <c r="AD2044" s="24">
        <f ca="1">AA2044*'Cost Study'!$B$31</f>
        <v>0</v>
      </c>
      <c r="AE2044" s="377">
        <f t="shared" ca="1" si="478"/>
        <v>435675.21343097207</v>
      </c>
      <c r="AF2044" s="377">
        <f t="shared" ca="1" si="479"/>
        <v>435675.21343097207</v>
      </c>
      <c r="AH2044" s="688">
        <f>IFERROR($H2044/SUMIF($A:$A,$A2044,$H:$H)*SUMIF(Summary!$A$110:$A$186,$A2044,Summary!$P$110:$P$186),0)</f>
        <v>45721.027388915376</v>
      </c>
      <c r="AI2044" s="689">
        <f t="shared" ca="1" si="480"/>
        <v>389954.18604205671</v>
      </c>
      <c r="AJ2044" s="688">
        <f>IFERROR(H2044/SUMIF(A:A,A2044,H:H)*SUMIF(Summary!$A$110:$A$186,'Operations Support'!A2044,Summary!$Q$110:$Q$186),0)</f>
        <v>45967.713891159132</v>
      </c>
      <c r="AK2044" s="688">
        <f t="shared" ca="1" si="481"/>
        <v>389707.49953981291</v>
      </c>
      <c r="AM2044" s="688">
        <f>IFERROR($H2044/SUMIF($A:$A,$A2044,$H:$H)*SUMIF(Summary!$A$230:$A$266,$A2044,Summary!$P$230:$P$266),0)</f>
        <v>8650.4822550116114</v>
      </c>
      <c r="AN2044" s="688">
        <f>IFERROR($H2044/SUMIF($A:$A,$A2044,$H:$H)*(SUMIF(Summary!$A$230:$A$266,$A2044,Summary!$L$230:$L$266)+SUMIF(Summary!$A$281:$A$317,$A2044,Summary!$L$281:$L$317))-AM2044,0)</f>
        <v>13620.805301128512</v>
      </c>
      <c r="AO2044" s="688">
        <f>IFERROR($H2044/SUMIF($A:$A,$A2044,$H:$H)*SUMIF(Summary!$A$230:$A$266,$A2044,Summary!$Q$230:$Q$266),0)</f>
        <v>8697.1556858612403</v>
      </c>
      <c r="AP2044" s="688">
        <f>IFERROR($H2044/SUMIF($A:$A,$A2044,$H:$H)*(SUMIF(Summary!$A$230:$A$266,$A2044,Summary!$L$230:$L$266)+SUMIF(Summary!$A$281:$A$317,$A2044,Summary!$L$281:$L$317))-AO2044,0)</f>
        <v>13574.131870278883</v>
      </c>
      <c r="AQ2044" s="306"/>
      <c r="AR2044" s="688">
        <f t="shared" ca="1" si="482"/>
        <v>403574.99134318525</v>
      </c>
      <c r="AS2044" s="688">
        <f t="shared" ca="1" si="483"/>
        <v>403281.63141009177</v>
      </c>
    </row>
    <row r="2045" spans="1:45" x14ac:dyDescent="0.2">
      <c r="A2045" s="423">
        <v>3656</v>
      </c>
      <c r="B2045" s="424">
        <v>3</v>
      </c>
      <c r="C2045" s="425" t="s">
        <v>303</v>
      </c>
      <c r="D2045" s="422">
        <f t="shared" si="469"/>
        <v>9771</v>
      </c>
      <c r="E2045" s="422">
        <f t="shared" si="470"/>
        <v>0</v>
      </c>
      <c r="F2045" s="422">
        <f t="shared" si="471"/>
        <v>6628</v>
      </c>
      <c r="G2045" s="422">
        <f t="shared" si="472"/>
        <v>0</v>
      </c>
      <c r="H2045" s="22">
        <f t="shared" si="473"/>
        <v>16399</v>
      </c>
      <c r="I2045" s="116">
        <v>3453</v>
      </c>
      <c r="J2045" s="116">
        <v>0</v>
      </c>
      <c r="K2045" s="116">
        <v>2353</v>
      </c>
      <c r="L2045" s="116">
        <v>0</v>
      </c>
      <c r="M2045" s="22">
        <f t="shared" si="474"/>
        <v>5806</v>
      </c>
      <c r="N2045" s="116">
        <v>1989</v>
      </c>
      <c r="O2045" s="116">
        <v>0</v>
      </c>
      <c r="P2045" s="116">
        <v>2718</v>
      </c>
      <c r="Q2045" s="116">
        <v>0</v>
      </c>
      <c r="R2045" s="22">
        <f t="shared" si="475"/>
        <v>4707</v>
      </c>
      <c r="S2045" s="116">
        <v>4329</v>
      </c>
      <c r="T2045" s="116">
        <v>0</v>
      </c>
      <c r="U2045" s="116">
        <v>1557</v>
      </c>
      <c r="V2045" s="116">
        <v>0</v>
      </c>
      <c r="W2045" s="22">
        <f t="shared" si="476"/>
        <v>5886</v>
      </c>
      <c r="X2045" s="22">
        <f t="shared" si="477"/>
        <v>683.29166666666663</v>
      </c>
      <c r="Y2045" s="22">
        <f ca="1">OFFSET('Cost Study'!$B$7,'Operations Support'!$C2045,'Operations Support'!$B2045)*$H2045</f>
        <v>39521.590000000004</v>
      </c>
      <c r="Z2045" s="23">
        <f ca="1">Y2045*'Cost Study'!$B$31</f>
        <v>2207357.0750719015</v>
      </c>
      <c r="AA2045" s="23">
        <f ca="1">IF(A2045=10298,1.51,1)*IF($B2045&lt;3,$D2045*'Cost Study'!$B$32*OFFSET('Cost Study'!$B$7,'Operations Support'!$C2045,'Operations Support'!$B2045),0)</f>
        <v>0</v>
      </c>
      <c r="AB2045" s="24">
        <f ca="1">AA2045*'Cost Study'!$B$31</f>
        <v>0</v>
      </c>
      <c r="AC2045" s="23">
        <f ca="1">Y2045*'Cost Study'!$B$31</f>
        <v>2207357.0750719015</v>
      </c>
      <c r="AD2045" s="24">
        <f ca="1">AA2045*'Cost Study'!$B$31</f>
        <v>0</v>
      </c>
      <c r="AE2045" s="377">
        <f t="shared" ca="1" si="478"/>
        <v>2207357.0750719015</v>
      </c>
      <c r="AF2045" s="377">
        <f t="shared" ca="1" si="479"/>
        <v>2207357.0750719015</v>
      </c>
      <c r="AH2045" s="688">
        <f>IFERROR($H2045/SUMIF($A:$A,$A2045,$H:$H)*SUMIF(Summary!$A$110:$A$186,$A2045,Summary!$P$110:$P$186),0)</f>
        <v>643035.27285662375</v>
      </c>
      <c r="AI2045" s="689">
        <f t="shared" ca="1" si="480"/>
        <v>1564321.8022152777</v>
      </c>
      <c r="AJ2045" s="688">
        <f>IFERROR(H2045/SUMIF(A:A,A2045,H:H)*SUMIF(Summary!$A$110:$A$186,'Operations Support'!A2045,Summary!$Q$110:$Q$186),0)</f>
        <v>646504.75137317204</v>
      </c>
      <c r="AK2045" s="688">
        <f t="shared" ca="1" si="481"/>
        <v>1560852.3236987295</v>
      </c>
      <c r="AM2045" s="688">
        <f>IFERROR($H2045/SUMIF($A:$A,$A2045,$H:$H)*SUMIF(Summary!$A$230:$A$266,$A2045,Summary!$P$230:$P$266),0)</f>
        <v>121663.17195534769</v>
      </c>
      <c r="AN2045" s="688">
        <f>IFERROR($H2045/SUMIF($A:$A,$A2045,$H:$H)*(SUMIF(Summary!$A$230:$A$266,$A2045,Summary!$L$230:$L$266)+SUMIF(Summary!$A$281:$A$317,$A2045,Summary!$L$281:$L$317))-AM2045,0)</f>
        <v>191567.39805592317</v>
      </c>
      <c r="AO2045" s="688">
        <f>IFERROR($H2045/SUMIF($A:$A,$A2045,$H:$H)*SUMIF(Summary!$A$230:$A$266,$A2045,Summary!$Q$230:$Q$266),0)</f>
        <v>122319.60213759734</v>
      </c>
      <c r="AP2045" s="688">
        <f>IFERROR($H2045/SUMIF($A:$A,$A2045,$H:$H)*(SUMIF(Summary!$A$230:$A$266,$A2045,Summary!$L$230:$L$266)+SUMIF(Summary!$A$281:$A$317,$A2045,Summary!$L$281:$L$317))-AO2045,0)</f>
        <v>190910.96787367354</v>
      </c>
      <c r="AQ2045" s="306"/>
      <c r="AR2045" s="688">
        <f t="shared" ca="1" si="482"/>
        <v>1755889.2002712009</v>
      </c>
      <c r="AS2045" s="688">
        <f t="shared" ca="1" si="483"/>
        <v>1751763.2915724032</v>
      </c>
    </row>
    <row r="2046" spans="1:45" s="15" customFormat="1" x14ac:dyDescent="0.2">
      <c r="A2046" s="423">
        <v>3656</v>
      </c>
      <c r="B2046" s="424">
        <v>3</v>
      </c>
      <c r="C2046" s="425" t="s">
        <v>304</v>
      </c>
      <c r="D2046" s="422">
        <f t="shared" si="469"/>
        <v>0</v>
      </c>
      <c r="E2046" s="422">
        <f t="shared" si="470"/>
        <v>0</v>
      </c>
      <c r="F2046" s="422">
        <f t="shared" si="471"/>
        <v>0</v>
      </c>
      <c r="G2046" s="422">
        <f t="shared" si="472"/>
        <v>0</v>
      </c>
      <c r="H2046" s="22">
        <f t="shared" si="473"/>
        <v>0</v>
      </c>
      <c r="I2046" s="116">
        <v>0</v>
      </c>
      <c r="J2046" s="116">
        <v>0</v>
      </c>
      <c r="K2046" s="116">
        <v>0</v>
      </c>
      <c r="L2046" s="116">
        <v>0</v>
      </c>
      <c r="M2046" s="22">
        <f t="shared" si="474"/>
        <v>0</v>
      </c>
      <c r="N2046" s="116">
        <v>0</v>
      </c>
      <c r="O2046" s="116">
        <v>0</v>
      </c>
      <c r="P2046" s="116">
        <v>0</v>
      </c>
      <c r="Q2046" s="116">
        <v>0</v>
      </c>
      <c r="R2046" s="22">
        <f t="shared" si="475"/>
        <v>0</v>
      </c>
      <c r="S2046" s="116">
        <v>0</v>
      </c>
      <c r="T2046" s="116">
        <v>0</v>
      </c>
      <c r="U2046" s="116">
        <v>0</v>
      </c>
      <c r="V2046" s="116">
        <v>0</v>
      </c>
      <c r="W2046" s="22">
        <f t="shared" si="476"/>
        <v>0</v>
      </c>
      <c r="X2046" s="22">
        <f t="shared" si="477"/>
        <v>0</v>
      </c>
      <c r="Y2046" s="22">
        <f ca="1">OFFSET('Cost Study'!$B$7,'Operations Support'!$C2046,'Operations Support'!$B2046)*$H2046</f>
        <v>0</v>
      </c>
      <c r="Z2046" s="23">
        <f ca="1">Y2046*'Cost Study'!$B$31</f>
        <v>0</v>
      </c>
      <c r="AA2046" s="23">
        <f ca="1">IF(A2046=10298,1.51,1)*IF($B2046&lt;3,$D2046*'Cost Study'!$B$32*OFFSET('Cost Study'!$B$7,'Operations Support'!$C2046,'Operations Support'!$B2046),0)</f>
        <v>0</v>
      </c>
      <c r="AB2046" s="24">
        <f ca="1">AA2046*'Cost Study'!$B$31</f>
        <v>0</v>
      </c>
      <c r="AC2046" s="23">
        <f ca="1">Y2046*'Cost Study'!$B$31</f>
        <v>0</v>
      </c>
      <c r="AD2046" s="24">
        <f ca="1">AA2046*'Cost Study'!$B$31</f>
        <v>0</v>
      </c>
      <c r="AE2046" s="377">
        <f t="shared" ca="1" si="478"/>
        <v>0</v>
      </c>
      <c r="AF2046" s="377">
        <f t="shared" ca="1" si="479"/>
        <v>0</v>
      </c>
      <c r="AH2046" s="688">
        <f>IFERROR($H2046/SUMIF($A:$A,$A2046,$H:$H)*SUMIF(Summary!$A$110:$A$186,$A2046,Summary!$P$110:$P$186),0)</f>
        <v>0</v>
      </c>
      <c r="AI2046" s="689">
        <f t="shared" ca="1" si="480"/>
        <v>0</v>
      </c>
      <c r="AJ2046" s="688">
        <f>IFERROR(H2046/SUMIF(A:A,A2046,H:H)*SUMIF(Summary!$A$110:$A$186,'Operations Support'!A2046,Summary!$Q$110:$Q$186),0)</f>
        <v>0</v>
      </c>
      <c r="AK2046" s="688">
        <f t="shared" ca="1" si="481"/>
        <v>0</v>
      </c>
      <c r="AL2046" s="1"/>
      <c r="AM2046" s="688">
        <f>IFERROR($H2046/SUMIF($A:$A,$A2046,$H:$H)*SUMIF(Summary!$A$230:$A$266,$A2046,Summary!$P$230:$P$266),0)</f>
        <v>0</v>
      </c>
      <c r="AN2046" s="688">
        <f>IFERROR($H2046/SUMIF($A:$A,$A2046,$H:$H)*(SUMIF(Summary!$A$230:$A$266,$A2046,Summary!$L$230:$L$266)+SUMIF(Summary!$A$281:$A$317,$A2046,Summary!$L$281:$L$317))-AM2046,0)</f>
        <v>0</v>
      </c>
      <c r="AO2046" s="688">
        <f>IFERROR($H2046/SUMIF($A:$A,$A2046,$H:$H)*SUMIF(Summary!$A$230:$A$266,$A2046,Summary!$Q$230:$Q$266),0)</f>
        <v>0</v>
      </c>
      <c r="AP2046" s="688">
        <f>IFERROR($H2046/SUMIF($A:$A,$A2046,$H:$H)*(SUMIF(Summary!$A$230:$A$266,$A2046,Summary!$L$230:$L$266)+SUMIF(Summary!$A$281:$A$317,$A2046,Summary!$L$281:$L$317))-AO2046,0)</f>
        <v>0</v>
      </c>
      <c r="AQ2046" s="306"/>
      <c r="AR2046" s="688">
        <f t="shared" ca="1" si="482"/>
        <v>0</v>
      </c>
      <c r="AS2046" s="688">
        <f t="shared" ca="1" si="483"/>
        <v>0</v>
      </c>
    </row>
    <row r="2047" spans="1:45" x14ac:dyDescent="0.2">
      <c r="A2047" s="423">
        <v>3656</v>
      </c>
      <c r="B2047" s="424">
        <v>3</v>
      </c>
      <c r="C2047" s="425" t="s">
        <v>305</v>
      </c>
      <c r="D2047" s="422">
        <f t="shared" si="469"/>
        <v>15277</v>
      </c>
      <c r="E2047" s="422">
        <f t="shared" si="470"/>
        <v>0</v>
      </c>
      <c r="F2047" s="422">
        <f t="shared" si="471"/>
        <v>16999</v>
      </c>
      <c r="G2047" s="422">
        <f t="shared" si="472"/>
        <v>0</v>
      </c>
      <c r="H2047" s="22">
        <f t="shared" si="473"/>
        <v>32276</v>
      </c>
      <c r="I2047" s="116">
        <v>6273</v>
      </c>
      <c r="J2047" s="116">
        <v>0</v>
      </c>
      <c r="K2047" s="116">
        <v>8272</v>
      </c>
      <c r="L2047" s="116">
        <v>0</v>
      </c>
      <c r="M2047" s="22">
        <f t="shared" si="474"/>
        <v>14545</v>
      </c>
      <c r="N2047" s="116">
        <v>7904</v>
      </c>
      <c r="O2047" s="116">
        <v>0</v>
      </c>
      <c r="P2047" s="116">
        <v>7652</v>
      </c>
      <c r="Q2047" s="116">
        <v>0</v>
      </c>
      <c r="R2047" s="22">
        <f t="shared" si="475"/>
        <v>15556</v>
      </c>
      <c r="S2047" s="116">
        <v>1100</v>
      </c>
      <c r="T2047" s="116">
        <v>0</v>
      </c>
      <c r="U2047" s="116">
        <v>1075</v>
      </c>
      <c r="V2047" s="116">
        <v>0</v>
      </c>
      <c r="W2047" s="22">
        <f t="shared" si="476"/>
        <v>2175</v>
      </c>
      <c r="X2047" s="22">
        <f t="shared" si="477"/>
        <v>1344.8333333333333</v>
      </c>
      <c r="Y2047" s="22">
        <f ca="1">OFFSET('Cost Study'!$B$7,'Operations Support'!$C2047,'Operations Support'!$B2047)*$H2047</f>
        <v>193656</v>
      </c>
      <c r="Z2047" s="23">
        <f ca="1">Y2047*'Cost Study'!$B$31</f>
        <v>10816061.34090567</v>
      </c>
      <c r="AA2047" s="23">
        <f ca="1">IF(A2047=10298,1.51,1)*IF($B2047&lt;3,$D2047*'Cost Study'!$B$32*OFFSET('Cost Study'!$B$7,'Operations Support'!$C2047,'Operations Support'!$B2047),0)</f>
        <v>0</v>
      </c>
      <c r="AB2047" s="24">
        <f ca="1">AA2047*'Cost Study'!$B$31</f>
        <v>0</v>
      </c>
      <c r="AC2047" s="23">
        <f ca="1">Y2047*'Cost Study'!$B$31</f>
        <v>10816061.34090567</v>
      </c>
      <c r="AD2047" s="24">
        <f ca="1">AA2047*'Cost Study'!$B$31</f>
        <v>0</v>
      </c>
      <c r="AE2047" s="377">
        <f t="shared" ca="1" si="478"/>
        <v>10816061.34090567</v>
      </c>
      <c r="AF2047" s="377">
        <f t="shared" ca="1" si="479"/>
        <v>10816061.34090567</v>
      </c>
      <c r="AH2047" s="688">
        <f>IFERROR($H2047/SUMIF($A:$A,$A2047,$H:$H)*SUMIF(Summary!$A$110:$A$186,$A2047,Summary!$P$110:$P$186),0)</f>
        <v>1265601.9554070607</v>
      </c>
      <c r="AI2047" s="689">
        <f t="shared" ca="1" si="480"/>
        <v>9550459.3854986094</v>
      </c>
      <c r="AJ2047" s="688">
        <f>IFERROR(H2047/SUMIF(A:A,A2047,H:H)*SUMIF(Summary!$A$110:$A$186,'Operations Support'!A2047,Summary!$Q$110:$Q$186),0)</f>
        <v>1272430.4747436126</v>
      </c>
      <c r="AK2047" s="688">
        <f t="shared" ca="1" si="481"/>
        <v>9543630.866162058</v>
      </c>
      <c r="AM2047" s="688">
        <f>IFERROR($H2047/SUMIF($A:$A,$A2047,$H:$H)*SUMIF(Summary!$A$230:$A$266,$A2047,Summary!$P$230:$P$266),0)</f>
        <v>239453.65802980683</v>
      </c>
      <c r="AN2047" s="688">
        <f>IFERROR($H2047/SUMIF($A:$A,$A2047,$H:$H)*(SUMIF(Summary!$A$230:$A$266,$A2047,Summary!$L$230:$L$266)+SUMIF(Summary!$A$281:$A$317,$A2047,Summary!$L$281:$L$317))-AM2047,0)</f>
        <v>377036.97418458306</v>
      </c>
      <c r="AO2047" s="688">
        <f>IFERROR($H2047/SUMIF($A:$A,$A2047,$H:$H)*SUMIF(Summary!$A$230:$A$266,$A2047,Summary!$Q$230:$Q$266),0)</f>
        <v>240745.62342783654</v>
      </c>
      <c r="AP2047" s="688">
        <f>IFERROR($H2047/SUMIF($A:$A,$A2047,$H:$H)*(SUMIF(Summary!$A$230:$A$266,$A2047,Summary!$L$230:$L$266)+SUMIF(Summary!$A$281:$A$317,$A2047,Summary!$L$281:$L$317))-AO2047,0)</f>
        <v>375745.00878655328</v>
      </c>
      <c r="AQ2047" s="306"/>
      <c r="AR2047" s="688">
        <f t="shared" ca="1" si="482"/>
        <v>9927496.3596831933</v>
      </c>
      <c r="AS2047" s="688">
        <f t="shared" ca="1" si="483"/>
        <v>9919375.8749486115</v>
      </c>
    </row>
    <row r="2048" spans="1:45" x14ac:dyDescent="0.2">
      <c r="A2048" s="423">
        <v>3656</v>
      </c>
      <c r="B2048" s="424">
        <v>3</v>
      </c>
      <c r="C2048" s="425" t="s">
        <v>306</v>
      </c>
      <c r="D2048" s="422">
        <f t="shared" si="469"/>
        <v>0</v>
      </c>
      <c r="E2048" s="422">
        <f t="shared" si="470"/>
        <v>0</v>
      </c>
      <c r="F2048" s="422">
        <f t="shared" si="471"/>
        <v>0</v>
      </c>
      <c r="G2048" s="422">
        <f t="shared" si="472"/>
        <v>0</v>
      </c>
      <c r="H2048" s="22">
        <f t="shared" si="473"/>
        <v>0</v>
      </c>
      <c r="I2048" s="116">
        <v>0</v>
      </c>
      <c r="J2048" s="116">
        <v>0</v>
      </c>
      <c r="K2048" s="116">
        <v>0</v>
      </c>
      <c r="L2048" s="116">
        <v>0</v>
      </c>
      <c r="M2048" s="22">
        <f t="shared" si="474"/>
        <v>0</v>
      </c>
      <c r="N2048" s="116">
        <v>0</v>
      </c>
      <c r="O2048" s="116">
        <v>0</v>
      </c>
      <c r="P2048" s="116">
        <v>0</v>
      </c>
      <c r="Q2048" s="116">
        <v>0</v>
      </c>
      <c r="R2048" s="22">
        <f t="shared" si="475"/>
        <v>0</v>
      </c>
      <c r="S2048" s="116">
        <v>0</v>
      </c>
      <c r="T2048" s="116">
        <v>0</v>
      </c>
      <c r="U2048" s="116">
        <v>0</v>
      </c>
      <c r="V2048" s="116">
        <v>0</v>
      </c>
      <c r="W2048" s="22">
        <f t="shared" si="476"/>
        <v>0</v>
      </c>
      <c r="X2048" s="22">
        <f t="shared" si="477"/>
        <v>0</v>
      </c>
      <c r="Y2048" s="22">
        <f ca="1">OFFSET('Cost Study'!$B$7,'Operations Support'!$C2048,'Operations Support'!$B2048)*$H2048</f>
        <v>0</v>
      </c>
      <c r="Z2048" s="23">
        <f ca="1">Y2048*'Cost Study'!$B$31</f>
        <v>0</v>
      </c>
      <c r="AA2048" s="23">
        <f ca="1">IF(A2048=10298,1.51,1)*IF($B2048&lt;3,$D2048*'Cost Study'!$B$32*OFFSET('Cost Study'!$B$7,'Operations Support'!$C2048,'Operations Support'!$B2048),0)</f>
        <v>0</v>
      </c>
      <c r="AB2048" s="24">
        <f ca="1">AA2048*'Cost Study'!$B$31</f>
        <v>0</v>
      </c>
      <c r="AC2048" s="23">
        <f ca="1">Y2048*'Cost Study'!$B$31</f>
        <v>0</v>
      </c>
      <c r="AD2048" s="24">
        <f ca="1">AA2048*'Cost Study'!$B$31</f>
        <v>0</v>
      </c>
      <c r="AE2048" s="377">
        <f t="shared" ca="1" si="478"/>
        <v>0</v>
      </c>
      <c r="AF2048" s="377">
        <f t="shared" ca="1" si="479"/>
        <v>0</v>
      </c>
      <c r="AH2048" s="688">
        <f>IFERROR($H2048/SUMIF($A:$A,$A2048,$H:$H)*SUMIF(Summary!$A$110:$A$186,$A2048,Summary!$P$110:$P$186),0)</f>
        <v>0</v>
      </c>
      <c r="AI2048" s="689">
        <f t="shared" ca="1" si="480"/>
        <v>0</v>
      </c>
      <c r="AJ2048" s="688">
        <f>IFERROR(H2048/SUMIF(A:A,A2048,H:H)*SUMIF(Summary!$A$110:$A$186,'Operations Support'!A2048,Summary!$Q$110:$Q$186),0)</f>
        <v>0</v>
      </c>
      <c r="AK2048" s="688">
        <f t="shared" ca="1" si="481"/>
        <v>0</v>
      </c>
      <c r="AM2048" s="688">
        <f>IFERROR($H2048/SUMIF($A:$A,$A2048,$H:$H)*SUMIF(Summary!$A$230:$A$266,$A2048,Summary!$P$230:$P$266),0)</f>
        <v>0</v>
      </c>
      <c r="AN2048" s="688">
        <f>IFERROR($H2048/SUMIF($A:$A,$A2048,$H:$H)*(SUMIF(Summary!$A$230:$A$266,$A2048,Summary!$L$230:$L$266)+SUMIF(Summary!$A$281:$A$317,$A2048,Summary!$L$281:$L$317))-AM2048,0)</f>
        <v>0</v>
      </c>
      <c r="AO2048" s="688">
        <f>IFERROR($H2048/SUMIF($A:$A,$A2048,$H:$H)*SUMIF(Summary!$A$230:$A$266,$A2048,Summary!$Q$230:$Q$266),0)</f>
        <v>0</v>
      </c>
      <c r="AP2048" s="688">
        <f>IFERROR($H2048/SUMIF($A:$A,$A2048,$H:$H)*(SUMIF(Summary!$A$230:$A$266,$A2048,Summary!$L$230:$L$266)+SUMIF(Summary!$A$281:$A$317,$A2048,Summary!$L$281:$L$317))-AO2048,0)</f>
        <v>0</v>
      </c>
      <c r="AQ2048" s="306"/>
      <c r="AR2048" s="688">
        <f t="shared" ca="1" si="482"/>
        <v>0</v>
      </c>
      <c r="AS2048" s="688">
        <f t="shared" ca="1" si="483"/>
        <v>0</v>
      </c>
    </row>
    <row r="2049" spans="1:45" x14ac:dyDescent="0.2">
      <c r="A2049" s="423">
        <v>3656</v>
      </c>
      <c r="B2049" s="424">
        <v>3</v>
      </c>
      <c r="C2049" s="425" t="s">
        <v>307</v>
      </c>
      <c r="D2049" s="422">
        <f t="shared" si="469"/>
        <v>0</v>
      </c>
      <c r="E2049" s="422">
        <f t="shared" si="470"/>
        <v>0</v>
      </c>
      <c r="F2049" s="422">
        <f t="shared" si="471"/>
        <v>0</v>
      </c>
      <c r="G2049" s="422">
        <f t="shared" si="472"/>
        <v>0</v>
      </c>
      <c r="H2049" s="22">
        <f t="shared" si="473"/>
        <v>0</v>
      </c>
      <c r="I2049" s="116">
        <v>0</v>
      </c>
      <c r="J2049" s="116">
        <v>0</v>
      </c>
      <c r="K2049" s="116">
        <v>0</v>
      </c>
      <c r="L2049" s="116">
        <v>0</v>
      </c>
      <c r="M2049" s="22">
        <f t="shared" si="474"/>
        <v>0</v>
      </c>
      <c r="N2049" s="116">
        <v>0</v>
      </c>
      <c r="O2049" s="116">
        <v>0</v>
      </c>
      <c r="P2049" s="116">
        <v>0</v>
      </c>
      <c r="Q2049" s="116">
        <v>0</v>
      </c>
      <c r="R2049" s="22">
        <f t="shared" si="475"/>
        <v>0</v>
      </c>
      <c r="S2049" s="116">
        <v>0</v>
      </c>
      <c r="T2049" s="116">
        <v>0</v>
      </c>
      <c r="U2049" s="116">
        <v>0</v>
      </c>
      <c r="V2049" s="116">
        <v>0</v>
      </c>
      <c r="W2049" s="22">
        <f t="shared" si="476"/>
        <v>0</v>
      </c>
      <c r="X2049" s="22">
        <f t="shared" si="477"/>
        <v>0</v>
      </c>
      <c r="Y2049" s="22">
        <f ca="1">OFFSET('Cost Study'!$B$7,'Operations Support'!$C2049,'Operations Support'!$B2049)*$H2049</f>
        <v>0</v>
      </c>
      <c r="Z2049" s="23">
        <f ca="1">Y2049*'Cost Study'!$B$31</f>
        <v>0</v>
      </c>
      <c r="AA2049" s="23">
        <f ca="1">IF(A2049=10298,1.51,1)*IF($B2049&lt;3,$D2049*'Cost Study'!$B$32*OFFSET('Cost Study'!$B$7,'Operations Support'!$C2049,'Operations Support'!$B2049),0)</f>
        <v>0</v>
      </c>
      <c r="AB2049" s="24">
        <f ca="1">AA2049*'Cost Study'!$B$31</f>
        <v>0</v>
      </c>
      <c r="AC2049" s="23">
        <f ca="1">Y2049*'Cost Study'!$B$31</f>
        <v>0</v>
      </c>
      <c r="AD2049" s="24">
        <f ca="1">AA2049*'Cost Study'!$B$31</f>
        <v>0</v>
      </c>
      <c r="AE2049" s="377">
        <f t="shared" ca="1" si="478"/>
        <v>0</v>
      </c>
      <c r="AF2049" s="377">
        <f t="shared" ca="1" si="479"/>
        <v>0</v>
      </c>
      <c r="AH2049" s="688">
        <f>IFERROR($H2049/SUMIF($A:$A,$A2049,$H:$H)*SUMIF(Summary!$A$110:$A$186,$A2049,Summary!$P$110:$P$186),0)</f>
        <v>0</v>
      </c>
      <c r="AI2049" s="689">
        <f t="shared" ca="1" si="480"/>
        <v>0</v>
      </c>
      <c r="AJ2049" s="688">
        <f>IFERROR(H2049/SUMIF(A:A,A2049,H:H)*SUMIF(Summary!$A$110:$A$186,'Operations Support'!A2049,Summary!$Q$110:$Q$186),0)</f>
        <v>0</v>
      </c>
      <c r="AK2049" s="688">
        <f t="shared" ca="1" si="481"/>
        <v>0</v>
      </c>
      <c r="AM2049" s="688">
        <f>IFERROR($H2049/SUMIF($A:$A,$A2049,$H:$H)*SUMIF(Summary!$A$230:$A$266,$A2049,Summary!$P$230:$P$266),0)</f>
        <v>0</v>
      </c>
      <c r="AN2049" s="688">
        <f>IFERROR($H2049/SUMIF($A:$A,$A2049,$H:$H)*(SUMIF(Summary!$A$230:$A$266,$A2049,Summary!$L$230:$L$266)+SUMIF(Summary!$A$281:$A$317,$A2049,Summary!$L$281:$L$317))-AM2049,0)</f>
        <v>0</v>
      </c>
      <c r="AO2049" s="688">
        <f>IFERROR($H2049/SUMIF($A:$A,$A2049,$H:$H)*SUMIF(Summary!$A$230:$A$266,$A2049,Summary!$Q$230:$Q$266),0)</f>
        <v>0</v>
      </c>
      <c r="AP2049" s="688">
        <f>IFERROR($H2049/SUMIF($A:$A,$A2049,$H:$H)*(SUMIF(Summary!$A$230:$A$266,$A2049,Summary!$L$230:$L$266)+SUMIF(Summary!$A$281:$A$317,$A2049,Summary!$L$281:$L$317))-AO2049,0)</f>
        <v>0</v>
      </c>
      <c r="AQ2049" s="306"/>
      <c r="AR2049" s="688">
        <f t="shared" ca="1" si="482"/>
        <v>0</v>
      </c>
      <c r="AS2049" s="688">
        <f t="shared" ca="1" si="483"/>
        <v>0</v>
      </c>
    </row>
    <row r="2050" spans="1:45" x14ac:dyDescent="0.2">
      <c r="A2050" s="423">
        <v>3656</v>
      </c>
      <c r="B2050" s="424">
        <v>3</v>
      </c>
      <c r="C2050" s="425" t="s">
        <v>308</v>
      </c>
      <c r="D2050" s="422">
        <f t="shared" si="469"/>
        <v>3614</v>
      </c>
      <c r="E2050" s="422">
        <f t="shared" si="470"/>
        <v>0</v>
      </c>
      <c r="F2050" s="422">
        <f t="shared" si="471"/>
        <v>32390</v>
      </c>
      <c r="G2050" s="422">
        <f t="shared" si="472"/>
        <v>0</v>
      </c>
      <c r="H2050" s="22">
        <f t="shared" si="473"/>
        <v>36004</v>
      </c>
      <c r="I2050" s="116">
        <v>1905</v>
      </c>
      <c r="J2050" s="116">
        <v>0</v>
      </c>
      <c r="K2050" s="116">
        <v>13105</v>
      </c>
      <c r="L2050" s="116">
        <v>0</v>
      </c>
      <c r="M2050" s="22">
        <f t="shared" si="474"/>
        <v>15010</v>
      </c>
      <c r="N2050" s="116">
        <v>1539</v>
      </c>
      <c r="O2050" s="116">
        <v>0</v>
      </c>
      <c r="P2050" s="116">
        <v>11744</v>
      </c>
      <c r="Q2050" s="116">
        <v>0</v>
      </c>
      <c r="R2050" s="22">
        <f t="shared" si="475"/>
        <v>13283</v>
      </c>
      <c r="S2050" s="116">
        <v>170</v>
      </c>
      <c r="T2050" s="116">
        <v>0</v>
      </c>
      <c r="U2050" s="116">
        <v>7541</v>
      </c>
      <c r="V2050" s="116">
        <v>0</v>
      </c>
      <c r="W2050" s="22">
        <f t="shared" si="476"/>
        <v>7711</v>
      </c>
      <c r="X2050" s="22">
        <f t="shared" si="477"/>
        <v>1500.1666666666667</v>
      </c>
      <c r="Y2050" s="22">
        <f ca="1">OFFSET('Cost Study'!$B$7,'Operations Support'!$C2050,'Operations Support'!$B2050)*$H2050</f>
        <v>83169.240000000005</v>
      </c>
      <c r="Z2050" s="23">
        <f ca="1">Y2050*'Cost Study'!$B$31</f>
        <v>4645162.5641162964</v>
      </c>
      <c r="AA2050" s="23">
        <f ca="1">IF(A2050=10298,1.51,1)*IF($B2050&lt;3,$D2050*'Cost Study'!$B$32*OFFSET('Cost Study'!$B$7,'Operations Support'!$C2050,'Operations Support'!$B2050),0)</f>
        <v>0</v>
      </c>
      <c r="AB2050" s="24">
        <f ca="1">AA2050*'Cost Study'!$B$31</f>
        <v>0</v>
      </c>
      <c r="AC2050" s="23">
        <f ca="1">Y2050*'Cost Study'!$B$31</f>
        <v>4645162.5641162964</v>
      </c>
      <c r="AD2050" s="24">
        <f ca="1">AA2050*'Cost Study'!$B$31</f>
        <v>0</v>
      </c>
      <c r="AE2050" s="377">
        <f t="shared" ca="1" si="478"/>
        <v>4645162.5641162964</v>
      </c>
      <c r="AF2050" s="377">
        <f t="shared" ca="1" si="479"/>
        <v>4645162.5641162964</v>
      </c>
      <c r="AH2050" s="688">
        <f>IFERROR($H2050/SUMIF($A:$A,$A2050,$H:$H)*SUMIF(Summary!$A$110:$A$186,$A2050,Summary!$P$110:$P$186),0)</f>
        <v>1411783.7651033527</v>
      </c>
      <c r="AI2050" s="689">
        <f t="shared" ca="1" si="480"/>
        <v>3233378.7990129436</v>
      </c>
      <c r="AJ2050" s="688">
        <f>IFERROR(H2050/SUMIF(A:A,A2050,H:H)*SUMIF(Summary!$A$110:$A$186,'Operations Support'!A2050,Summary!$Q$110:$Q$186),0)</f>
        <v>1419401.0042343854</v>
      </c>
      <c r="AK2050" s="688">
        <f t="shared" ca="1" si="481"/>
        <v>3225761.5598819107</v>
      </c>
      <c r="AM2050" s="688">
        <f>IFERROR($H2050/SUMIF($A:$A,$A2050,$H:$H)*SUMIF(Summary!$A$230:$A$266,$A2050,Summary!$P$230:$P$266),0)</f>
        <v>267111.46064274275</v>
      </c>
      <c r="AN2050" s="688">
        <f>IFERROR($H2050/SUMIF($A:$A,$A2050,$H:$H)*(SUMIF(Summary!$A$230:$A$266,$A2050,Summary!$L$230:$L$266)+SUMIF(Summary!$A$281:$A$317,$A2050,Summary!$L$281:$L$317))-AM2050,0)</f>
        <v>420586.16986434901</v>
      </c>
      <c r="AO2050" s="688">
        <f>IFERROR($H2050/SUMIF($A:$A,$A2050,$H:$H)*SUMIF(Summary!$A$230:$A$266,$A2050,Summary!$Q$230:$Q$266),0)</f>
        <v>268552.65292774281</v>
      </c>
      <c r="AP2050" s="688">
        <f>IFERROR($H2050/SUMIF($A:$A,$A2050,$H:$H)*(SUMIF(Summary!$A$230:$A$266,$A2050,Summary!$L$230:$L$266)+SUMIF(Summary!$A$281:$A$317,$A2050,Summary!$L$281:$L$317))-AO2050,0)</f>
        <v>419144.97757934895</v>
      </c>
      <c r="AQ2050" s="306"/>
      <c r="AR2050" s="688">
        <f t="shared" ca="1" si="482"/>
        <v>3653964.9688772927</v>
      </c>
      <c r="AS2050" s="688">
        <f t="shared" ca="1" si="483"/>
        <v>3644906.5374612594</v>
      </c>
    </row>
    <row r="2051" spans="1:45" x14ac:dyDescent="0.2">
      <c r="A2051" s="423">
        <v>3656</v>
      </c>
      <c r="B2051" s="424">
        <v>3</v>
      </c>
      <c r="C2051" s="425" t="s">
        <v>309</v>
      </c>
      <c r="D2051" s="422">
        <f t="shared" si="469"/>
        <v>0</v>
      </c>
      <c r="E2051" s="422">
        <f t="shared" si="470"/>
        <v>0</v>
      </c>
      <c r="F2051" s="422">
        <f t="shared" si="471"/>
        <v>0</v>
      </c>
      <c r="G2051" s="422">
        <f t="shared" si="472"/>
        <v>0</v>
      </c>
      <c r="H2051" s="22">
        <f t="shared" si="473"/>
        <v>0</v>
      </c>
      <c r="I2051" s="116">
        <v>0</v>
      </c>
      <c r="J2051" s="116">
        <v>0</v>
      </c>
      <c r="K2051" s="116">
        <v>0</v>
      </c>
      <c r="L2051" s="116">
        <v>0</v>
      </c>
      <c r="M2051" s="22">
        <f t="shared" si="474"/>
        <v>0</v>
      </c>
      <c r="N2051" s="116">
        <v>0</v>
      </c>
      <c r="O2051" s="116">
        <v>0</v>
      </c>
      <c r="P2051" s="116">
        <v>0</v>
      </c>
      <c r="Q2051" s="116">
        <v>0</v>
      </c>
      <c r="R2051" s="22">
        <f t="shared" si="475"/>
        <v>0</v>
      </c>
      <c r="S2051" s="116">
        <v>0</v>
      </c>
      <c r="T2051" s="116">
        <v>0</v>
      </c>
      <c r="U2051" s="116">
        <v>0</v>
      </c>
      <c r="V2051" s="116">
        <v>0</v>
      </c>
      <c r="W2051" s="22">
        <f t="shared" si="476"/>
        <v>0</v>
      </c>
      <c r="X2051" s="22">
        <f t="shared" si="477"/>
        <v>0</v>
      </c>
      <c r="Y2051" s="22">
        <f ca="1">OFFSET('Cost Study'!$B$7,'Operations Support'!$C2051,'Operations Support'!$B2051)*$H2051</f>
        <v>0</v>
      </c>
      <c r="Z2051" s="23">
        <f ca="1">Y2051*'Cost Study'!$B$31</f>
        <v>0</v>
      </c>
      <c r="AA2051" s="23">
        <f ca="1">IF(A2051=10298,1.51,1)*IF($B2051&lt;3,$D2051*'Cost Study'!$B$32*OFFSET('Cost Study'!$B$7,'Operations Support'!$C2051,'Operations Support'!$B2051),0)</f>
        <v>0</v>
      </c>
      <c r="AB2051" s="24">
        <f ca="1">AA2051*'Cost Study'!$B$31</f>
        <v>0</v>
      </c>
      <c r="AC2051" s="23">
        <f ca="1">Y2051*'Cost Study'!$B$31</f>
        <v>0</v>
      </c>
      <c r="AD2051" s="24">
        <f ca="1">AA2051*'Cost Study'!$B$31</f>
        <v>0</v>
      </c>
      <c r="AE2051" s="377">
        <f t="shared" ca="1" si="478"/>
        <v>0</v>
      </c>
      <c r="AF2051" s="377">
        <f t="shared" ca="1" si="479"/>
        <v>0</v>
      </c>
      <c r="AH2051" s="688">
        <f>IFERROR($H2051/SUMIF($A:$A,$A2051,$H:$H)*SUMIF(Summary!$A$110:$A$186,$A2051,Summary!$P$110:$P$186),0)</f>
        <v>0</v>
      </c>
      <c r="AI2051" s="689">
        <f t="shared" ca="1" si="480"/>
        <v>0</v>
      </c>
      <c r="AJ2051" s="688">
        <f>IFERROR(H2051/SUMIF(A:A,A2051,H:H)*SUMIF(Summary!$A$110:$A$186,'Operations Support'!A2051,Summary!$Q$110:$Q$186),0)</f>
        <v>0</v>
      </c>
      <c r="AK2051" s="688">
        <f t="shared" ca="1" si="481"/>
        <v>0</v>
      </c>
      <c r="AM2051" s="688">
        <f>IFERROR($H2051/SUMIF($A:$A,$A2051,$H:$H)*SUMIF(Summary!$A$230:$A$266,$A2051,Summary!$P$230:$P$266),0)</f>
        <v>0</v>
      </c>
      <c r="AN2051" s="688">
        <f>IFERROR($H2051/SUMIF($A:$A,$A2051,$H:$H)*(SUMIF(Summary!$A$230:$A$266,$A2051,Summary!$L$230:$L$266)+SUMIF(Summary!$A$281:$A$317,$A2051,Summary!$L$281:$L$317))-AM2051,0)</f>
        <v>0</v>
      </c>
      <c r="AO2051" s="688">
        <f>IFERROR($H2051/SUMIF($A:$A,$A2051,$H:$H)*SUMIF(Summary!$A$230:$A$266,$A2051,Summary!$Q$230:$Q$266),0)</f>
        <v>0</v>
      </c>
      <c r="AP2051" s="688">
        <f>IFERROR($H2051/SUMIF($A:$A,$A2051,$H:$H)*(SUMIF(Summary!$A$230:$A$266,$A2051,Summary!$L$230:$L$266)+SUMIF(Summary!$A$281:$A$317,$A2051,Summary!$L$281:$L$317))-AO2051,0)</f>
        <v>0</v>
      </c>
      <c r="AQ2051" s="306"/>
      <c r="AR2051" s="688">
        <f t="shared" ca="1" si="482"/>
        <v>0</v>
      </c>
      <c r="AS2051" s="688">
        <f t="shared" ca="1" si="483"/>
        <v>0</v>
      </c>
    </row>
    <row r="2052" spans="1:45" x14ac:dyDescent="0.2">
      <c r="A2052" s="423">
        <v>3656</v>
      </c>
      <c r="B2052" s="424">
        <v>3</v>
      </c>
      <c r="C2052" s="425" t="s">
        <v>310</v>
      </c>
      <c r="D2052" s="422">
        <f t="shared" si="469"/>
        <v>0</v>
      </c>
      <c r="E2052" s="422">
        <f t="shared" si="470"/>
        <v>0</v>
      </c>
      <c r="F2052" s="422">
        <f t="shared" si="471"/>
        <v>0</v>
      </c>
      <c r="G2052" s="422">
        <f t="shared" si="472"/>
        <v>0</v>
      </c>
      <c r="H2052" s="22">
        <f t="shared" si="473"/>
        <v>0</v>
      </c>
      <c r="I2052" s="116">
        <v>0</v>
      </c>
      <c r="J2052" s="116">
        <v>0</v>
      </c>
      <c r="K2052" s="116">
        <v>0</v>
      </c>
      <c r="L2052" s="116">
        <v>0</v>
      </c>
      <c r="M2052" s="22">
        <f t="shared" si="474"/>
        <v>0</v>
      </c>
      <c r="N2052" s="116">
        <v>0</v>
      </c>
      <c r="O2052" s="116">
        <v>0</v>
      </c>
      <c r="P2052" s="116">
        <v>0</v>
      </c>
      <c r="Q2052" s="116">
        <v>0</v>
      </c>
      <c r="R2052" s="22">
        <f t="shared" si="475"/>
        <v>0</v>
      </c>
      <c r="S2052" s="116">
        <v>0</v>
      </c>
      <c r="T2052" s="116">
        <v>0</v>
      </c>
      <c r="U2052" s="116">
        <v>0</v>
      </c>
      <c r="V2052" s="116">
        <v>0</v>
      </c>
      <c r="W2052" s="22">
        <f t="shared" si="476"/>
        <v>0</v>
      </c>
      <c r="X2052" s="22">
        <f t="shared" si="477"/>
        <v>0</v>
      </c>
      <c r="Y2052" s="22">
        <f ca="1">OFFSET('Cost Study'!$B$7,'Operations Support'!$C2052,'Operations Support'!$B2052)*$H2052</f>
        <v>0</v>
      </c>
      <c r="Z2052" s="23">
        <f ca="1">Y2052*'Cost Study'!$B$31</f>
        <v>0</v>
      </c>
      <c r="AA2052" s="23">
        <f ca="1">IF(A2052=10298,1.51,1)*IF($B2052&lt;3,$D2052*'Cost Study'!$B$32*OFFSET('Cost Study'!$B$7,'Operations Support'!$C2052,'Operations Support'!$B2052),0)</f>
        <v>0</v>
      </c>
      <c r="AB2052" s="24">
        <f ca="1">AA2052*'Cost Study'!$B$31</f>
        <v>0</v>
      </c>
      <c r="AC2052" s="23">
        <f ca="1">Y2052*'Cost Study'!$B$31</f>
        <v>0</v>
      </c>
      <c r="AD2052" s="24">
        <f ca="1">AA2052*'Cost Study'!$B$31</f>
        <v>0</v>
      </c>
      <c r="AE2052" s="377">
        <f t="shared" ca="1" si="478"/>
        <v>0</v>
      </c>
      <c r="AF2052" s="377">
        <f t="shared" ca="1" si="479"/>
        <v>0</v>
      </c>
      <c r="AH2052" s="688">
        <f>IFERROR($H2052/SUMIF($A:$A,$A2052,$H:$H)*SUMIF(Summary!$A$110:$A$186,$A2052,Summary!$P$110:$P$186),0)</f>
        <v>0</v>
      </c>
      <c r="AI2052" s="689">
        <f t="shared" ca="1" si="480"/>
        <v>0</v>
      </c>
      <c r="AJ2052" s="688">
        <f>IFERROR(H2052/SUMIF(A:A,A2052,H:H)*SUMIF(Summary!$A$110:$A$186,'Operations Support'!A2052,Summary!$Q$110:$Q$186),0)</f>
        <v>0</v>
      </c>
      <c r="AK2052" s="688">
        <f t="shared" ca="1" si="481"/>
        <v>0</v>
      </c>
      <c r="AM2052" s="688">
        <f>IFERROR($H2052/SUMIF($A:$A,$A2052,$H:$H)*SUMIF(Summary!$A$230:$A$266,$A2052,Summary!$P$230:$P$266),0)</f>
        <v>0</v>
      </c>
      <c r="AN2052" s="688">
        <f>IFERROR($H2052/SUMIF($A:$A,$A2052,$H:$H)*(SUMIF(Summary!$A$230:$A$266,$A2052,Summary!$L$230:$L$266)+SUMIF(Summary!$A$281:$A$317,$A2052,Summary!$L$281:$L$317))-AM2052,0)</f>
        <v>0</v>
      </c>
      <c r="AO2052" s="688">
        <f>IFERROR($H2052/SUMIF($A:$A,$A2052,$H:$H)*SUMIF(Summary!$A$230:$A$266,$A2052,Summary!$Q$230:$Q$266),0)</f>
        <v>0</v>
      </c>
      <c r="AP2052" s="688">
        <f>IFERROR($H2052/SUMIF($A:$A,$A2052,$H:$H)*(SUMIF(Summary!$A$230:$A$266,$A2052,Summary!$L$230:$L$266)+SUMIF(Summary!$A$281:$A$317,$A2052,Summary!$L$281:$L$317))-AO2052,0)</f>
        <v>0</v>
      </c>
      <c r="AQ2052" s="306"/>
      <c r="AR2052" s="688">
        <f t="shared" ca="1" si="482"/>
        <v>0</v>
      </c>
      <c r="AS2052" s="688">
        <f t="shared" ca="1" si="483"/>
        <v>0</v>
      </c>
    </row>
    <row r="2053" spans="1:45" x14ac:dyDescent="0.2">
      <c r="A2053" s="423">
        <v>3656</v>
      </c>
      <c r="B2053" s="424">
        <v>3</v>
      </c>
      <c r="C2053" s="425" t="s">
        <v>311</v>
      </c>
      <c r="D2053" s="422">
        <f t="shared" ref="D2053:D2116" si="484">I2053+N2053+S2053</f>
        <v>0</v>
      </c>
      <c r="E2053" s="422">
        <f t="shared" ref="E2053:E2116" si="485">J2053+O2053+T2053</f>
        <v>0</v>
      </c>
      <c r="F2053" s="422">
        <f t="shared" ref="F2053:F2116" si="486">K2053+P2053+U2053</f>
        <v>0</v>
      </c>
      <c r="G2053" s="422">
        <f t="shared" ref="G2053:G2116" si="487">L2053+Q2053+V2053</f>
        <v>0</v>
      </c>
      <c r="H2053" s="22">
        <f t="shared" ref="H2053:H2116" si="488">(SUM(D2053:F2053)-G2053)*IF(A2053=10298,1.51,1)</f>
        <v>0</v>
      </c>
      <c r="I2053" s="116">
        <v>0</v>
      </c>
      <c r="J2053" s="116">
        <v>0</v>
      </c>
      <c r="K2053" s="116">
        <v>0</v>
      </c>
      <c r="L2053" s="116">
        <v>0</v>
      </c>
      <c r="M2053" s="22">
        <f t="shared" ref="M2053:M2116" si="489">SUM(I2053:K2053)-L2053</f>
        <v>0</v>
      </c>
      <c r="N2053" s="116">
        <v>0</v>
      </c>
      <c r="O2053" s="116">
        <v>0</v>
      </c>
      <c r="P2053" s="116">
        <v>0</v>
      </c>
      <c r="Q2053" s="116">
        <v>0</v>
      </c>
      <c r="R2053" s="22">
        <f t="shared" ref="R2053:R2116" si="490">SUM(N2053:P2053)-Q2053</f>
        <v>0</v>
      </c>
      <c r="S2053" s="116">
        <v>0</v>
      </c>
      <c r="T2053" s="116">
        <v>0</v>
      </c>
      <c r="U2053" s="116">
        <v>0</v>
      </c>
      <c r="V2053" s="116">
        <v>0</v>
      </c>
      <c r="W2053" s="22">
        <f t="shared" ref="W2053:W2116" si="491">SUM(S2053:U2053)-V2053</f>
        <v>0</v>
      </c>
      <c r="X2053" s="22">
        <f t="shared" ref="X2053:X2116" si="492">IF(OR(B2053=1,B2053=2),H2053/30,IF(OR(B2053=3,B2053=5),H2053/24,IF(B2053=4,H2053/18,0)))</f>
        <v>0</v>
      </c>
      <c r="Y2053" s="22">
        <f ca="1">OFFSET('Cost Study'!$B$7,'Operations Support'!$C2053,'Operations Support'!$B2053)*$H2053</f>
        <v>0</v>
      </c>
      <c r="Z2053" s="23">
        <f ca="1">Y2053*'Cost Study'!$B$31</f>
        <v>0</v>
      </c>
      <c r="AA2053" s="23">
        <f ca="1">IF(A2053=10298,1.51,1)*IF($B2053&lt;3,$D2053*'Cost Study'!$B$32*OFFSET('Cost Study'!$B$7,'Operations Support'!$C2053,'Operations Support'!$B2053),0)</f>
        <v>0</v>
      </c>
      <c r="AB2053" s="24">
        <f ca="1">AA2053*'Cost Study'!$B$31</f>
        <v>0</v>
      </c>
      <c r="AC2053" s="23">
        <f ca="1">Y2053*'Cost Study'!$B$31</f>
        <v>0</v>
      </c>
      <c r="AD2053" s="24">
        <f ca="1">AA2053*'Cost Study'!$B$31</f>
        <v>0</v>
      </c>
      <c r="AE2053" s="377">
        <f t="shared" ref="AE2053:AE2116" ca="1" si="493">Z2053+AB2053</f>
        <v>0</v>
      </c>
      <c r="AF2053" s="377">
        <f t="shared" ref="AF2053:AF2116" ca="1" si="494">AC2053+AD2053</f>
        <v>0</v>
      </c>
      <c r="AH2053" s="688">
        <f>IFERROR($H2053/SUMIF($A:$A,$A2053,$H:$H)*SUMIF(Summary!$A$110:$A$186,$A2053,Summary!$P$110:$P$186),0)</f>
        <v>0</v>
      </c>
      <c r="AI2053" s="689">
        <f t="shared" ca="1" si="480"/>
        <v>0</v>
      </c>
      <c r="AJ2053" s="688">
        <f>IFERROR(H2053/SUMIF(A:A,A2053,H:H)*SUMIF(Summary!$A$110:$A$186,'Operations Support'!A2053,Summary!$Q$110:$Q$186),0)</f>
        <v>0</v>
      </c>
      <c r="AK2053" s="688">
        <f t="shared" ca="1" si="481"/>
        <v>0</v>
      </c>
      <c r="AM2053" s="688">
        <f>IFERROR($H2053/SUMIF($A:$A,$A2053,$H:$H)*SUMIF(Summary!$A$230:$A$266,$A2053,Summary!$P$230:$P$266),0)</f>
        <v>0</v>
      </c>
      <c r="AN2053" s="688">
        <f>IFERROR($H2053/SUMIF($A:$A,$A2053,$H:$H)*(SUMIF(Summary!$A$230:$A$266,$A2053,Summary!$L$230:$L$266)+SUMIF(Summary!$A$281:$A$317,$A2053,Summary!$L$281:$L$317))-AM2053,0)</f>
        <v>0</v>
      </c>
      <c r="AO2053" s="688">
        <f>IFERROR($H2053/SUMIF($A:$A,$A2053,$H:$H)*SUMIF(Summary!$A$230:$A$266,$A2053,Summary!$Q$230:$Q$266),0)</f>
        <v>0</v>
      </c>
      <c r="AP2053" s="688">
        <f>IFERROR($H2053/SUMIF($A:$A,$A2053,$H:$H)*(SUMIF(Summary!$A$230:$A$266,$A2053,Summary!$L$230:$L$266)+SUMIF(Summary!$A$281:$A$317,$A2053,Summary!$L$281:$L$317))-AO2053,0)</f>
        <v>0</v>
      </c>
      <c r="AQ2053" s="306"/>
      <c r="AR2053" s="688">
        <f t="shared" ca="1" si="482"/>
        <v>0</v>
      </c>
      <c r="AS2053" s="688">
        <f t="shared" ca="1" si="483"/>
        <v>0</v>
      </c>
    </row>
    <row r="2054" spans="1:45" x14ac:dyDescent="0.2">
      <c r="A2054" s="423">
        <v>3656</v>
      </c>
      <c r="B2054" s="424">
        <v>3</v>
      </c>
      <c r="C2054" s="425" t="s">
        <v>312</v>
      </c>
      <c r="D2054" s="422">
        <f t="shared" si="484"/>
        <v>0</v>
      </c>
      <c r="E2054" s="422">
        <f t="shared" si="485"/>
        <v>0</v>
      </c>
      <c r="F2054" s="422">
        <f t="shared" si="486"/>
        <v>0</v>
      </c>
      <c r="G2054" s="422">
        <f t="shared" si="487"/>
        <v>0</v>
      </c>
      <c r="H2054" s="22">
        <f t="shared" si="488"/>
        <v>0</v>
      </c>
      <c r="I2054" s="116">
        <v>0</v>
      </c>
      <c r="J2054" s="116">
        <v>0</v>
      </c>
      <c r="K2054" s="116">
        <v>0</v>
      </c>
      <c r="L2054" s="116">
        <v>0</v>
      </c>
      <c r="M2054" s="22">
        <f t="shared" si="489"/>
        <v>0</v>
      </c>
      <c r="N2054" s="116">
        <v>0</v>
      </c>
      <c r="O2054" s="116">
        <v>0</v>
      </c>
      <c r="P2054" s="116">
        <v>0</v>
      </c>
      <c r="Q2054" s="116">
        <v>0</v>
      </c>
      <c r="R2054" s="22">
        <f t="shared" si="490"/>
        <v>0</v>
      </c>
      <c r="S2054" s="116">
        <v>0</v>
      </c>
      <c r="T2054" s="116">
        <v>0</v>
      </c>
      <c r="U2054" s="116">
        <v>0</v>
      </c>
      <c r="V2054" s="116">
        <v>0</v>
      </c>
      <c r="W2054" s="22">
        <f t="shared" si="491"/>
        <v>0</v>
      </c>
      <c r="X2054" s="22">
        <f t="shared" si="492"/>
        <v>0</v>
      </c>
      <c r="Y2054" s="22">
        <f ca="1">OFFSET('Cost Study'!$B$7,'Operations Support'!$C2054,'Operations Support'!$B2054)*$H2054</f>
        <v>0</v>
      </c>
      <c r="Z2054" s="23">
        <f ca="1">Y2054*'Cost Study'!$B$31</f>
        <v>0</v>
      </c>
      <c r="AA2054" s="23">
        <f ca="1">IF(A2054=10298,1.51,1)*IF($B2054&lt;3,$D2054*'Cost Study'!$B$32*OFFSET('Cost Study'!$B$7,'Operations Support'!$C2054,'Operations Support'!$B2054),0)</f>
        <v>0</v>
      </c>
      <c r="AB2054" s="24">
        <f ca="1">AA2054*'Cost Study'!$B$31</f>
        <v>0</v>
      </c>
      <c r="AC2054" s="23">
        <f ca="1">Y2054*'Cost Study'!$B$31</f>
        <v>0</v>
      </c>
      <c r="AD2054" s="24">
        <f ca="1">AA2054*'Cost Study'!$B$31</f>
        <v>0</v>
      </c>
      <c r="AE2054" s="377">
        <f t="shared" ca="1" si="493"/>
        <v>0</v>
      </c>
      <c r="AF2054" s="377">
        <f t="shared" ca="1" si="494"/>
        <v>0</v>
      </c>
      <c r="AH2054" s="688">
        <f>IFERROR($H2054/SUMIF($A:$A,$A2054,$H:$H)*SUMIF(Summary!$A$110:$A$186,$A2054,Summary!$P$110:$P$186),0)</f>
        <v>0</v>
      </c>
      <c r="AI2054" s="689">
        <f t="shared" ca="1" si="480"/>
        <v>0</v>
      </c>
      <c r="AJ2054" s="688">
        <f>IFERROR(H2054/SUMIF(A:A,A2054,H:H)*SUMIF(Summary!$A$110:$A$186,'Operations Support'!A2054,Summary!$Q$110:$Q$186),0)</f>
        <v>0</v>
      </c>
      <c r="AK2054" s="688">
        <f t="shared" ca="1" si="481"/>
        <v>0</v>
      </c>
      <c r="AM2054" s="688">
        <f>IFERROR($H2054/SUMIF($A:$A,$A2054,$H:$H)*SUMIF(Summary!$A$230:$A$266,$A2054,Summary!$P$230:$P$266),0)</f>
        <v>0</v>
      </c>
      <c r="AN2054" s="688">
        <f>IFERROR($H2054/SUMIF($A:$A,$A2054,$H:$H)*(SUMIF(Summary!$A$230:$A$266,$A2054,Summary!$L$230:$L$266)+SUMIF(Summary!$A$281:$A$317,$A2054,Summary!$L$281:$L$317))-AM2054,0)</f>
        <v>0</v>
      </c>
      <c r="AO2054" s="688">
        <f>IFERROR($H2054/SUMIF($A:$A,$A2054,$H:$H)*SUMIF(Summary!$A$230:$A$266,$A2054,Summary!$Q$230:$Q$266),0)</f>
        <v>0</v>
      </c>
      <c r="AP2054" s="688">
        <f>IFERROR($H2054/SUMIF($A:$A,$A2054,$H:$H)*(SUMIF(Summary!$A$230:$A$266,$A2054,Summary!$L$230:$L$266)+SUMIF(Summary!$A$281:$A$317,$A2054,Summary!$L$281:$L$317))-AO2054,0)</f>
        <v>0</v>
      </c>
      <c r="AQ2054" s="306"/>
      <c r="AR2054" s="688">
        <f t="shared" ca="1" si="482"/>
        <v>0</v>
      </c>
      <c r="AS2054" s="688">
        <f t="shared" ca="1" si="483"/>
        <v>0</v>
      </c>
    </row>
    <row r="2055" spans="1:45" x14ac:dyDescent="0.2">
      <c r="A2055" s="423">
        <v>3656</v>
      </c>
      <c r="B2055" s="424">
        <v>3</v>
      </c>
      <c r="C2055" s="425" t="s">
        <v>313</v>
      </c>
      <c r="D2055" s="422">
        <f t="shared" si="484"/>
        <v>641</v>
      </c>
      <c r="E2055" s="422">
        <f t="shared" si="485"/>
        <v>0</v>
      </c>
      <c r="F2055" s="422">
        <f t="shared" si="486"/>
        <v>1947</v>
      </c>
      <c r="G2055" s="422">
        <f t="shared" si="487"/>
        <v>0</v>
      </c>
      <c r="H2055" s="22">
        <f t="shared" si="488"/>
        <v>2588</v>
      </c>
      <c r="I2055" s="116">
        <v>233</v>
      </c>
      <c r="J2055" s="116">
        <v>0</v>
      </c>
      <c r="K2055" s="116">
        <v>924</v>
      </c>
      <c r="L2055" s="116">
        <v>0</v>
      </c>
      <c r="M2055" s="22">
        <f t="shared" si="489"/>
        <v>1157</v>
      </c>
      <c r="N2055" s="116">
        <v>270</v>
      </c>
      <c r="O2055" s="116">
        <v>0</v>
      </c>
      <c r="P2055" s="116">
        <v>696</v>
      </c>
      <c r="Q2055" s="116">
        <v>0</v>
      </c>
      <c r="R2055" s="22">
        <f t="shared" si="490"/>
        <v>966</v>
      </c>
      <c r="S2055" s="116">
        <v>138</v>
      </c>
      <c r="T2055" s="116">
        <v>0</v>
      </c>
      <c r="U2055" s="116">
        <v>327</v>
      </c>
      <c r="V2055" s="116">
        <v>0</v>
      </c>
      <c r="W2055" s="22">
        <f t="shared" si="491"/>
        <v>465</v>
      </c>
      <c r="X2055" s="22">
        <f t="shared" si="492"/>
        <v>107.83333333333333</v>
      </c>
      <c r="Y2055" s="22">
        <f ca="1">OFFSET('Cost Study'!$B$7,'Operations Support'!$C2055,'Operations Support'!$B2055)*$H2055</f>
        <v>6780.56</v>
      </c>
      <c r="Z2055" s="23">
        <f ca="1">Y2055*'Cost Study'!$B$31</f>
        <v>378707.36194949475</v>
      </c>
      <c r="AA2055" s="23">
        <f ca="1">IF(A2055=10298,1.51,1)*IF($B2055&lt;3,$D2055*'Cost Study'!$B$32*OFFSET('Cost Study'!$B$7,'Operations Support'!$C2055,'Operations Support'!$B2055),0)</f>
        <v>0</v>
      </c>
      <c r="AB2055" s="24">
        <f ca="1">AA2055*'Cost Study'!$B$31</f>
        <v>0</v>
      </c>
      <c r="AC2055" s="23">
        <f ca="1">Y2055*'Cost Study'!$B$31</f>
        <v>378707.36194949475</v>
      </c>
      <c r="AD2055" s="24">
        <f ca="1">AA2055*'Cost Study'!$B$31</f>
        <v>0</v>
      </c>
      <c r="AE2055" s="377">
        <f t="shared" ca="1" si="493"/>
        <v>378707.36194949475</v>
      </c>
      <c r="AF2055" s="377">
        <f t="shared" ca="1" si="494"/>
        <v>378707.36194949475</v>
      </c>
      <c r="AH2055" s="688">
        <f>IFERROR($H2055/SUMIF($A:$A,$A2055,$H:$H)*SUMIF(Summary!$A$110:$A$186,$A2055,Summary!$P$110:$P$186),0)</f>
        <v>101480.29063680359</v>
      </c>
      <c r="AI2055" s="689">
        <f t="shared" ca="1" si="480"/>
        <v>277227.07131269114</v>
      </c>
      <c r="AJ2055" s="688">
        <f>IFERROR(H2055/SUMIF(A:A,A2055,H:H)*SUMIF(Summary!$A$110:$A$186,'Operations Support'!A2055,Summary!$Q$110:$Q$186),0)</f>
        <v>102027.82465722112</v>
      </c>
      <c r="AK2055" s="688">
        <f t="shared" ca="1" si="481"/>
        <v>276679.5372922736</v>
      </c>
      <c r="AM2055" s="688">
        <f>IFERROR($H2055/SUMIF($A:$A,$A2055,$H:$H)*SUMIF(Summary!$A$230:$A$266,$A2055,Summary!$P$230:$P$266),0)</f>
        <v>19200.212758121826</v>
      </c>
      <c r="AN2055" s="688">
        <f>IFERROR($H2055/SUMIF($A:$A,$A2055,$H:$H)*(SUMIF(Summary!$A$230:$A$266,$A2055,Summary!$L$230:$L$266)+SUMIF(Summary!$A$281:$A$317,$A2055,Summary!$L$281:$L$317))-AM2055,0)</f>
        <v>30232.113309880438</v>
      </c>
      <c r="AO2055" s="688">
        <f>IFERROR($H2055/SUMIF($A:$A,$A2055,$H:$H)*SUMIF(Summary!$A$230:$A$266,$A2055,Summary!$Q$230:$Q$266),0)</f>
        <v>19303.806959698879</v>
      </c>
      <c r="AP2055" s="688">
        <f>IFERROR($H2055/SUMIF($A:$A,$A2055,$H:$H)*(SUMIF(Summary!$A$230:$A$266,$A2055,Summary!$L$230:$L$266)+SUMIF(Summary!$A$281:$A$317,$A2055,Summary!$L$281:$L$317))-AO2055,0)</f>
        <v>30128.519108303386</v>
      </c>
      <c r="AQ2055" s="306"/>
      <c r="AR2055" s="688">
        <f t="shared" ca="1" si="482"/>
        <v>307459.18462257157</v>
      </c>
      <c r="AS2055" s="688">
        <f t="shared" ca="1" si="483"/>
        <v>306808.05640057696</v>
      </c>
    </row>
    <row r="2056" spans="1:45" x14ac:dyDescent="0.2">
      <c r="A2056" s="423">
        <v>3656</v>
      </c>
      <c r="B2056" s="424">
        <v>3</v>
      </c>
      <c r="C2056" s="425" t="s">
        <v>314</v>
      </c>
      <c r="D2056" s="422">
        <f t="shared" si="484"/>
        <v>0</v>
      </c>
      <c r="E2056" s="422">
        <f t="shared" si="485"/>
        <v>0</v>
      </c>
      <c r="F2056" s="422">
        <f t="shared" si="486"/>
        <v>0</v>
      </c>
      <c r="G2056" s="422">
        <f t="shared" si="487"/>
        <v>0</v>
      </c>
      <c r="H2056" s="22">
        <f t="shared" si="488"/>
        <v>0</v>
      </c>
      <c r="I2056" s="116">
        <v>0</v>
      </c>
      <c r="J2056" s="116">
        <v>0</v>
      </c>
      <c r="K2056" s="116">
        <v>0</v>
      </c>
      <c r="L2056" s="116">
        <v>0</v>
      </c>
      <c r="M2056" s="22">
        <f t="shared" si="489"/>
        <v>0</v>
      </c>
      <c r="N2056" s="116">
        <v>0</v>
      </c>
      <c r="O2056" s="116">
        <v>0</v>
      </c>
      <c r="P2056" s="116">
        <v>0</v>
      </c>
      <c r="Q2056" s="116">
        <v>0</v>
      </c>
      <c r="R2056" s="22">
        <f t="shared" si="490"/>
        <v>0</v>
      </c>
      <c r="S2056" s="116">
        <v>0</v>
      </c>
      <c r="T2056" s="116">
        <v>0</v>
      </c>
      <c r="U2056" s="116">
        <v>0</v>
      </c>
      <c r="V2056" s="116">
        <v>0</v>
      </c>
      <c r="W2056" s="22">
        <f t="shared" si="491"/>
        <v>0</v>
      </c>
      <c r="X2056" s="22">
        <f t="shared" si="492"/>
        <v>0</v>
      </c>
      <c r="Y2056" s="22">
        <f ca="1">OFFSET('Cost Study'!$B$7,'Operations Support'!$C2056,'Operations Support'!$B2056)*$H2056</f>
        <v>0</v>
      </c>
      <c r="Z2056" s="23">
        <f ca="1">Y2056*'Cost Study'!$B$31</f>
        <v>0</v>
      </c>
      <c r="AA2056" s="23">
        <f ca="1">IF(A2056=10298,1.51,1)*IF($B2056&lt;3,$D2056*'Cost Study'!$B$32*OFFSET('Cost Study'!$B$7,'Operations Support'!$C2056,'Operations Support'!$B2056),0)</f>
        <v>0</v>
      </c>
      <c r="AB2056" s="24">
        <f ca="1">AA2056*'Cost Study'!$B$31</f>
        <v>0</v>
      </c>
      <c r="AC2056" s="23">
        <f ca="1">Y2056*'Cost Study'!$B$31</f>
        <v>0</v>
      </c>
      <c r="AD2056" s="24">
        <f ca="1">AA2056*'Cost Study'!$B$31</f>
        <v>0</v>
      </c>
      <c r="AE2056" s="377">
        <f t="shared" ca="1" si="493"/>
        <v>0</v>
      </c>
      <c r="AF2056" s="377">
        <f t="shared" ca="1" si="494"/>
        <v>0</v>
      </c>
      <c r="AH2056" s="688">
        <f>IFERROR($H2056/SUMIF($A:$A,$A2056,$H:$H)*SUMIF(Summary!$A$110:$A$186,$A2056,Summary!$P$110:$P$186),0)</f>
        <v>0</v>
      </c>
      <c r="AI2056" s="689">
        <f t="shared" ca="1" si="480"/>
        <v>0</v>
      </c>
      <c r="AJ2056" s="688">
        <f>IFERROR(H2056/SUMIF(A:A,A2056,H:H)*SUMIF(Summary!$A$110:$A$186,'Operations Support'!A2056,Summary!$Q$110:$Q$186),0)</f>
        <v>0</v>
      </c>
      <c r="AK2056" s="688">
        <f t="shared" ca="1" si="481"/>
        <v>0</v>
      </c>
      <c r="AM2056" s="688">
        <f>IFERROR($H2056/SUMIF($A:$A,$A2056,$H:$H)*SUMIF(Summary!$A$230:$A$266,$A2056,Summary!$P$230:$P$266),0)</f>
        <v>0</v>
      </c>
      <c r="AN2056" s="688">
        <f>IFERROR($H2056/SUMIF($A:$A,$A2056,$H:$H)*(SUMIF(Summary!$A$230:$A$266,$A2056,Summary!$L$230:$L$266)+SUMIF(Summary!$A$281:$A$317,$A2056,Summary!$L$281:$L$317))-AM2056,0)</f>
        <v>0</v>
      </c>
      <c r="AO2056" s="688">
        <f>IFERROR($H2056/SUMIF($A:$A,$A2056,$H:$H)*SUMIF(Summary!$A$230:$A$266,$A2056,Summary!$Q$230:$Q$266),0)</f>
        <v>0</v>
      </c>
      <c r="AP2056" s="688">
        <f>IFERROR($H2056/SUMIF($A:$A,$A2056,$H:$H)*(SUMIF(Summary!$A$230:$A$266,$A2056,Summary!$L$230:$L$266)+SUMIF(Summary!$A$281:$A$317,$A2056,Summary!$L$281:$L$317))-AO2056,0)</f>
        <v>0</v>
      </c>
      <c r="AQ2056" s="306"/>
      <c r="AR2056" s="688">
        <f t="shared" ca="1" si="482"/>
        <v>0</v>
      </c>
      <c r="AS2056" s="688">
        <f t="shared" ca="1" si="483"/>
        <v>0</v>
      </c>
    </row>
    <row r="2057" spans="1:45" x14ac:dyDescent="0.2">
      <c r="A2057" s="423">
        <v>3656</v>
      </c>
      <c r="B2057" s="424">
        <v>3</v>
      </c>
      <c r="C2057" s="425" t="s">
        <v>315</v>
      </c>
      <c r="D2057" s="422">
        <f t="shared" si="484"/>
        <v>6593</v>
      </c>
      <c r="E2057" s="422">
        <f t="shared" si="485"/>
        <v>0</v>
      </c>
      <c r="F2057" s="422">
        <f t="shared" si="486"/>
        <v>7639</v>
      </c>
      <c r="G2057" s="422">
        <f t="shared" si="487"/>
        <v>0</v>
      </c>
      <c r="H2057" s="22">
        <f t="shared" si="488"/>
        <v>14232</v>
      </c>
      <c r="I2057" s="116">
        <v>3136</v>
      </c>
      <c r="J2057" s="116">
        <v>0</v>
      </c>
      <c r="K2057" s="116">
        <v>2935</v>
      </c>
      <c r="L2057" s="116">
        <v>0</v>
      </c>
      <c r="M2057" s="22">
        <f t="shared" si="489"/>
        <v>6071</v>
      </c>
      <c r="N2057" s="116">
        <v>2707</v>
      </c>
      <c r="O2057" s="116">
        <v>0</v>
      </c>
      <c r="P2057" s="116">
        <v>3639</v>
      </c>
      <c r="Q2057" s="116">
        <v>0</v>
      </c>
      <c r="R2057" s="22">
        <f t="shared" si="490"/>
        <v>6346</v>
      </c>
      <c r="S2057" s="116">
        <v>750</v>
      </c>
      <c r="T2057" s="116">
        <v>0</v>
      </c>
      <c r="U2057" s="116">
        <v>1065</v>
      </c>
      <c r="V2057" s="116">
        <v>0</v>
      </c>
      <c r="W2057" s="22">
        <f t="shared" si="491"/>
        <v>1815</v>
      </c>
      <c r="X2057" s="22">
        <f t="shared" si="492"/>
        <v>593</v>
      </c>
      <c r="Y2057" s="22">
        <f ca="1">OFFSET('Cost Study'!$B$7,'Operations Support'!$C2057,'Operations Support'!$B2057)*$H2057</f>
        <v>46538.64</v>
      </c>
      <c r="Z2057" s="23">
        <f ca="1">Y2057*'Cost Study'!$B$31</f>
        <v>2599272.8599285656</v>
      </c>
      <c r="AA2057" s="23">
        <f ca="1">IF(A2057=10298,1.51,1)*IF($B2057&lt;3,$D2057*'Cost Study'!$B$32*OFFSET('Cost Study'!$B$7,'Operations Support'!$C2057,'Operations Support'!$B2057),0)</f>
        <v>0</v>
      </c>
      <c r="AB2057" s="24">
        <f ca="1">AA2057*'Cost Study'!$B$31</f>
        <v>0</v>
      </c>
      <c r="AC2057" s="23">
        <f ca="1">Y2057*'Cost Study'!$B$31</f>
        <v>2599272.8599285656</v>
      </c>
      <c r="AD2057" s="24">
        <f ca="1">AA2057*'Cost Study'!$B$31</f>
        <v>0</v>
      </c>
      <c r="AE2057" s="377">
        <f t="shared" ca="1" si="493"/>
        <v>2599272.8599285656</v>
      </c>
      <c r="AF2057" s="377">
        <f t="shared" ca="1" si="494"/>
        <v>2599272.8599285656</v>
      </c>
      <c r="AH2057" s="688">
        <f>IFERROR($H2057/SUMIF($A:$A,$A2057,$H:$H)*SUMIF(Summary!$A$110:$A$186,$A2057,Summary!$P$110:$P$186),0)</f>
        <v>558063.17478477152</v>
      </c>
      <c r="AI2057" s="689">
        <f t="shared" ca="1" si="480"/>
        <v>2041209.6851437939</v>
      </c>
      <c r="AJ2057" s="688">
        <f>IFERROR(H2057/SUMIF(A:A,A2057,H:H)*SUMIF(Summary!$A$110:$A$186,'Operations Support'!A2057,Summary!$Q$110:$Q$186),0)</f>
        <v>561074.18876413105</v>
      </c>
      <c r="AK2057" s="688">
        <f t="shared" ca="1" si="481"/>
        <v>2038198.6711644344</v>
      </c>
      <c r="AM2057" s="688">
        <f>IFERROR($H2057/SUMIF($A:$A,$A2057,$H:$H)*SUMIF(Summary!$A$230:$A$266,$A2057,Summary!$P$230:$P$266),0)</f>
        <v>105586.33229273178</v>
      </c>
      <c r="AN2057" s="688">
        <f>IFERROR($H2057/SUMIF($A:$A,$A2057,$H:$H)*(SUMIF(Summary!$A$230:$A$266,$A2057,Summary!$L$230:$L$266)+SUMIF(Summary!$A$281:$A$317,$A2057,Summary!$L$281:$L$317))-AM2057,0)</f>
        <v>166253.25990193908</v>
      </c>
      <c r="AO2057" s="688">
        <f>IFERROR($H2057/SUMIF($A:$A,$A2057,$H:$H)*SUMIF(Summary!$A$230:$A$266,$A2057,Summary!$Q$230:$Q$266),0)</f>
        <v>106156.02034406277</v>
      </c>
      <c r="AP2057" s="688">
        <f>IFERROR($H2057/SUMIF($A:$A,$A2057,$H:$H)*(SUMIF(Summary!$A$230:$A$266,$A2057,Summary!$L$230:$L$266)+SUMIF(Summary!$A$281:$A$317,$A2057,Summary!$L$281:$L$317))-AO2057,0)</f>
        <v>165683.5718506081</v>
      </c>
      <c r="AQ2057" s="306"/>
      <c r="AR2057" s="688">
        <f t="shared" ca="1" si="482"/>
        <v>2207462.9450457329</v>
      </c>
      <c r="AS2057" s="688">
        <f t="shared" ca="1" si="483"/>
        <v>2203882.2430150425</v>
      </c>
    </row>
    <row r="2058" spans="1:45" x14ac:dyDescent="0.2">
      <c r="A2058" s="423">
        <v>3656</v>
      </c>
      <c r="B2058" s="424">
        <v>3</v>
      </c>
      <c r="C2058" s="425" t="s">
        <v>316</v>
      </c>
      <c r="D2058" s="422">
        <f t="shared" si="484"/>
        <v>0</v>
      </c>
      <c r="E2058" s="422">
        <f t="shared" si="485"/>
        <v>0</v>
      </c>
      <c r="F2058" s="422">
        <f t="shared" si="486"/>
        <v>0</v>
      </c>
      <c r="G2058" s="422">
        <f t="shared" si="487"/>
        <v>0</v>
      </c>
      <c r="H2058" s="22">
        <f t="shared" si="488"/>
        <v>0</v>
      </c>
      <c r="I2058" s="116">
        <v>0</v>
      </c>
      <c r="J2058" s="116">
        <v>0</v>
      </c>
      <c r="K2058" s="116">
        <v>0</v>
      </c>
      <c r="L2058" s="116">
        <v>0</v>
      </c>
      <c r="M2058" s="22">
        <f t="shared" si="489"/>
        <v>0</v>
      </c>
      <c r="N2058" s="116">
        <v>0</v>
      </c>
      <c r="O2058" s="116">
        <v>0</v>
      </c>
      <c r="P2058" s="116">
        <v>0</v>
      </c>
      <c r="Q2058" s="116">
        <v>0</v>
      </c>
      <c r="R2058" s="22">
        <f t="shared" si="490"/>
        <v>0</v>
      </c>
      <c r="S2058" s="116">
        <v>0</v>
      </c>
      <c r="T2058" s="116">
        <v>0</v>
      </c>
      <c r="U2058" s="116">
        <v>0</v>
      </c>
      <c r="V2058" s="116">
        <v>0</v>
      </c>
      <c r="W2058" s="22">
        <f t="shared" si="491"/>
        <v>0</v>
      </c>
      <c r="X2058" s="22">
        <f t="shared" si="492"/>
        <v>0</v>
      </c>
      <c r="Y2058" s="22">
        <f ca="1">OFFSET('Cost Study'!$B$7,'Operations Support'!$C2058,'Operations Support'!$B2058)*$H2058</f>
        <v>0</v>
      </c>
      <c r="Z2058" s="23">
        <f ca="1">Y2058*'Cost Study'!$B$31</f>
        <v>0</v>
      </c>
      <c r="AA2058" s="23">
        <f ca="1">IF(A2058=10298,1.51,1)*IF($B2058&lt;3,$D2058*'Cost Study'!$B$32*OFFSET('Cost Study'!$B$7,'Operations Support'!$C2058,'Operations Support'!$B2058),0)</f>
        <v>0</v>
      </c>
      <c r="AB2058" s="24">
        <f ca="1">AA2058*'Cost Study'!$B$31</f>
        <v>0</v>
      </c>
      <c r="AC2058" s="23">
        <f ca="1">Y2058*'Cost Study'!$B$31</f>
        <v>0</v>
      </c>
      <c r="AD2058" s="24">
        <f ca="1">AA2058*'Cost Study'!$B$31</f>
        <v>0</v>
      </c>
      <c r="AE2058" s="377">
        <f t="shared" ca="1" si="493"/>
        <v>0</v>
      </c>
      <c r="AF2058" s="377">
        <f t="shared" ca="1" si="494"/>
        <v>0</v>
      </c>
      <c r="AH2058" s="688">
        <f>IFERROR($H2058/SUMIF($A:$A,$A2058,$H:$H)*SUMIF(Summary!$A$110:$A$186,$A2058,Summary!$P$110:$P$186),0)</f>
        <v>0</v>
      </c>
      <c r="AI2058" s="689">
        <f t="shared" ca="1" si="480"/>
        <v>0</v>
      </c>
      <c r="AJ2058" s="688">
        <f>IFERROR(H2058/SUMIF(A:A,A2058,H:H)*SUMIF(Summary!$A$110:$A$186,'Operations Support'!A2058,Summary!$Q$110:$Q$186),0)</f>
        <v>0</v>
      </c>
      <c r="AK2058" s="688">
        <f t="shared" ca="1" si="481"/>
        <v>0</v>
      </c>
      <c r="AM2058" s="688">
        <f>IFERROR($H2058/SUMIF($A:$A,$A2058,$H:$H)*SUMIF(Summary!$A$230:$A$266,$A2058,Summary!$P$230:$P$266),0)</f>
        <v>0</v>
      </c>
      <c r="AN2058" s="688">
        <f>IFERROR($H2058/SUMIF($A:$A,$A2058,$H:$H)*(SUMIF(Summary!$A$230:$A$266,$A2058,Summary!$L$230:$L$266)+SUMIF(Summary!$A$281:$A$317,$A2058,Summary!$L$281:$L$317))-AM2058,0)</f>
        <v>0</v>
      </c>
      <c r="AO2058" s="688">
        <f>IFERROR($H2058/SUMIF($A:$A,$A2058,$H:$H)*SUMIF(Summary!$A$230:$A$266,$A2058,Summary!$Q$230:$Q$266),0)</f>
        <v>0</v>
      </c>
      <c r="AP2058" s="688">
        <f>IFERROR($H2058/SUMIF($A:$A,$A2058,$H:$H)*(SUMIF(Summary!$A$230:$A$266,$A2058,Summary!$L$230:$L$266)+SUMIF(Summary!$A$281:$A$317,$A2058,Summary!$L$281:$L$317))-AO2058,0)</f>
        <v>0</v>
      </c>
      <c r="AQ2058" s="306"/>
      <c r="AR2058" s="688">
        <f t="shared" ca="1" si="482"/>
        <v>0</v>
      </c>
      <c r="AS2058" s="688">
        <f t="shared" ca="1" si="483"/>
        <v>0</v>
      </c>
    </row>
    <row r="2059" spans="1:45" x14ac:dyDescent="0.2">
      <c r="A2059" s="423">
        <v>3656</v>
      </c>
      <c r="B2059" s="424">
        <v>3</v>
      </c>
      <c r="C2059" s="425" t="s">
        <v>317</v>
      </c>
      <c r="D2059" s="422">
        <f t="shared" si="484"/>
        <v>0</v>
      </c>
      <c r="E2059" s="422">
        <f t="shared" si="485"/>
        <v>0</v>
      </c>
      <c r="F2059" s="422">
        <f t="shared" si="486"/>
        <v>0</v>
      </c>
      <c r="G2059" s="422">
        <f t="shared" si="487"/>
        <v>0</v>
      </c>
      <c r="H2059" s="22">
        <f t="shared" si="488"/>
        <v>0</v>
      </c>
      <c r="I2059" s="116">
        <v>0</v>
      </c>
      <c r="J2059" s="116">
        <v>0</v>
      </c>
      <c r="K2059" s="116">
        <v>0</v>
      </c>
      <c r="L2059" s="116">
        <v>0</v>
      </c>
      <c r="M2059" s="22">
        <f t="shared" si="489"/>
        <v>0</v>
      </c>
      <c r="N2059" s="116">
        <v>0</v>
      </c>
      <c r="O2059" s="116">
        <v>0</v>
      </c>
      <c r="P2059" s="116">
        <v>0</v>
      </c>
      <c r="Q2059" s="116">
        <v>0</v>
      </c>
      <c r="R2059" s="22">
        <f t="shared" si="490"/>
        <v>0</v>
      </c>
      <c r="S2059" s="116">
        <v>0</v>
      </c>
      <c r="T2059" s="116">
        <v>0</v>
      </c>
      <c r="U2059" s="116">
        <v>0</v>
      </c>
      <c r="V2059" s="116">
        <v>0</v>
      </c>
      <c r="W2059" s="22">
        <f t="shared" si="491"/>
        <v>0</v>
      </c>
      <c r="X2059" s="22">
        <f t="shared" si="492"/>
        <v>0</v>
      </c>
      <c r="Y2059" s="22">
        <f ca="1">OFFSET('Cost Study'!$B$7,'Operations Support'!$C2059,'Operations Support'!$B2059)*$H2059</f>
        <v>0</v>
      </c>
      <c r="Z2059" s="23">
        <f ca="1">Y2059*'Cost Study'!$B$31</f>
        <v>0</v>
      </c>
      <c r="AA2059" s="23">
        <f ca="1">IF(A2059=10298,1.51,1)*IF($B2059&lt;3,$D2059*'Cost Study'!$B$32*OFFSET('Cost Study'!$B$7,'Operations Support'!$C2059,'Operations Support'!$B2059),0)</f>
        <v>0</v>
      </c>
      <c r="AB2059" s="24">
        <f ca="1">AA2059*'Cost Study'!$B$31</f>
        <v>0</v>
      </c>
      <c r="AC2059" s="23">
        <f ca="1">Y2059*'Cost Study'!$B$31</f>
        <v>0</v>
      </c>
      <c r="AD2059" s="24">
        <f ca="1">AA2059*'Cost Study'!$B$31</f>
        <v>0</v>
      </c>
      <c r="AE2059" s="377">
        <f t="shared" ca="1" si="493"/>
        <v>0</v>
      </c>
      <c r="AF2059" s="377">
        <f t="shared" ca="1" si="494"/>
        <v>0</v>
      </c>
      <c r="AH2059" s="688">
        <f>IFERROR($H2059/SUMIF($A:$A,$A2059,$H:$H)*SUMIF(Summary!$A$110:$A$186,$A2059,Summary!$P$110:$P$186),0)</f>
        <v>0</v>
      </c>
      <c r="AI2059" s="689">
        <f t="shared" ca="1" si="480"/>
        <v>0</v>
      </c>
      <c r="AJ2059" s="688">
        <f>IFERROR(H2059/SUMIF(A:A,A2059,H:H)*SUMIF(Summary!$A$110:$A$186,'Operations Support'!A2059,Summary!$Q$110:$Q$186),0)</f>
        <v>0</v>
      </c>
      <c r="AK2059" s="688">
        <f t="shared" ca="1" si="481"/>
        <v>0</v>
      </c>
      <c r="AM2059" s="688">
        <f>IFERROR($H2059/SUMIF($A:$A,$A2059,$H:$H)*SUMIF(Summary!$A$230:$A$266,$A2059,Summary!$P$230:$P$266),0)</f>
        <v>0</v>
      </c>
      <c r="AN2059" s="688">
        <f>IFERROR($H2059/SUMIF($A:$A,$A2059,$H:$H)*(SUMIF(Summary!$A$230:$A$266,$A2059,Summary!$L$230:$L$266)+SUMIF(Summary!$A$281:$A$317,$A2059,Summary!$L$281:$L$317))-AM2059,0)</f>
        <v>0</v>
      </c>
      <c r="AO2059" s="688">
        <f>IFERROR($H2059/SUMIF($A:$A,$A2059,$H:$H)*SUMIF(Summary!$A$230:$A$266,$A2059,Summary!$Q$230:$Q$266),0)</f>
        <v>0</v>
      </c>
      <c r="AP2059" s="688">
        <f>IFERROR($H2059/SUMIF($A:$A,$A2059,$H:$H)*(SUMIF(Summary!$A$230:$A$266,$A2059,Summary!$L$230:$L$266)+SUMIF(Summary!$A$281:$A$317,$A2059,Summary!$L$281:$L$317))-AO2059,0)</f>
        <v>0</v>
      </c>
      <c r="AQ2059" s="306"/>
      <c r="AR2059" s="688">
        <f t="shared" ca="1" si="482"/>
        <v>0</v>
      </c>
      <c r="AS2059" s="688">
        <f t="shared" ca="1" si="483"/>
        <v>0</v>
      </c>
    </row>
    <row r="2060" spans="1:45" x14ac:dyDescent="0.2">
      <c r="A2060" s="423">
        <v>3656</v>
      </c>
      <c r="B2060" s="424">
        <v>3</v>
      </c>
      <c r="C2060" s="425" t="s">
        <v>318</v>
      </c>
      <c r="D2060" s="422">
        <f t="shared" si="484"/>
        <v>177</v>
      </c>
      <c r="E2060" s="422">
        <f t="shared" si="485"/>
        <v>0</v>
      </c>
      <c r="F2060" s="422">
        <f t="shared" si="486"/>
        <v>894</v>
      </c>
      <c r="G2060" s="422">
        <f t="shared" si="487"/>
        <v>0</v>
      </c>
      <c r="H2060" s="22">
        <f t="shared" si="488"/>
        <v>1071</v>
      </c>
      <c r="I2060" s="116">
        <v>6</v>
      </c>
      <c r="J2060" s="116">
        <v>0</v>
      </c>
      <c r="K2060" s="116">
        <v>459</v>
      </c>
      <c r="L2060" s="116">
        <v>0</v>
      </c>
      <c r="M2060" s="22">
        <f t="shared" si="489"/>
        <v>465</v>
      </c>
      <c r="N2060" s="116">
        <v>171</v>
      </c>
      <c r="O2060" s="116">
        <v>0</v>
      </c>
      <c r="P2060" s="116">
        <v>435</v>
      </c>
      <c r="Q2060" s="116">
        <v>0</v>
      </c>
      <c r="R2060" s="22">
        <f t="shared" si="490"/>
        <v>606</v>
      </c>
      <c r="S2060" s="116">
        <v>0</v>
      </c>
      <c r="T2060" s="116">
        <v>0</v>
      </c>
      <c r="U2060" s="116">
        <v>0</v>
      </c>
      <c r="V2060" s="116">
        <v>0</v>
      </c>
      <c r="W2060" s="22">
        <f t="shared" si="491"/>
        <v>0</v>
      </c>
      <c r="X2060" s="22">
        <f t="shared" si="492"/>
        <v>44.625</v>
      </c>
      <c r="Y2060" s="22">
        <f ca="1">OFFSET('Cost Study'!$B$7,'Operations Support'!$C2060,'Operations Support'!$B2060)*$H2060</f>
        <v>4091.22</v>
      </c>
      <c r="Z2060" s="23">
        <f ca="1">Y2060*'Cost Study'!$B$31</f>
        <v>228502.5327340237</v>
      </c>
      <c r="AA2060" s="23">
        <f ca="1">IF(A2060=10298,1.51,1)*IF($B2060&lt;3,$D2060*'Cost Study'!$B$32*OFFSET('Cost Study'!$B$7,'Operations Support'!$C2060,'Operations Support'!$B2060),0)</f>
        <v>0</v>
      </c>
      <c r="AB2060" s="24">
        <f ca="1">AA2060*'Cost Study'!$B$31</f>
        <v>0</v>
      </c>
      <c r="AC2060" s="23">
        <f ca="1">Y2060*'Cost Study'!$B$31</f>
        <v>228502.5327340237</v>
      </c>
      <c r="AD2060" s="24">
        <f ca="1">AA2060*'Cost Study'!$B$31</f>
        <v>0</v>
      </c>
      <c r="AE2060" s="377">
        <f t="shared" ca="1" si="493"/>
        <v>228502.5327340237</v>
      </c>
      <c r="AF2060" s="377">
        <f t="shared" ca="1" si="494"/>
        <v>228502.5327340237</v>
      </c>
      <c r="AH2060" s="688">
        <f>IFERROR($H2060/SUMIF($A:$A,$A2060,$H:$H)*SUMIF(Summary!$A$110:$A$186,$A2060,Summary!$P$110:$P$186),0)</f>
        <v>41995.900800624673</v>
      </c>
      <c r="AI2060" s="689">
        <f t="shared" ca="1" si="480"/>
        <v>186506.63193339901</v>
      </c>
      <c r="AJ2060" s="688">
        <f>IFERROR(H2060/SUMIF(A:A,A2060,H:H)*SUMIF(Summary!$A$110:$A$186,'Operations Support'!A2060,Summary!$Q$110:$Q$186),0)</f>
        <v>42222.488488363146</v>
      </c>
      <c r="AK2060" s="688">
        <f t="shared" ca="1" si="481"/>
        <v>186280.04424566054</v>
      </c>
      <c r="AM2060" s="688">
        <f>IFERROR($H2060/SUMIF($A:$A,$A2060,$H:$H)*SUMIF(Summary!$A$230:$A$266,$A2060,Summary!$P$230:$P$266),0)</f>
        <v>7945.6831004437699</v>
      </c>
      <c r="AN2060" s="688">
        <f>IFERROR($H2060/SUMIF($A:$A,$A2060,$H:$H)*(SUMIF(Summary!$A$230:$A$266,$A2060,Summary!$L$230:$L$266)+SUMIF(Summary!$A$281:$A$317,$A2060,Summary!$L$281:$L$317))-AM2060,0)</f>
        <v>12511.048436971385</v>
      </c>
      <c r="AO2060" s="688">
        <f>IFERROR($H2060/SUMIF($A:$A,$A2060,$H:$H)*SUMIF(Summary!$A$230:$A$266,$A2060,Summary!$Q$230:$Q$266),0)</f>
        <v>7988.5538075106251</v>
      </c>
      <c r="AP2060" s="688">
        <f>IFERROR($H2060/SUMIF($A:$A,$A2060,$H:$H)*(SUMIF(Summary!$A$230:$A$266,$A2060,Summary!$L$230:$L$266)+SUMIF(Summary!$A$281:$A$317,$A2060,Summary!$L$281:$L$317))-AO2060,0)</f>
        <v>12468.17772990453</v>
      </c>
      <c r="AQ2060" s="306"/>
      <c r="AR2060" s="688">
        <f t="shared" ca="1" si="482"/>
        <v>199017.68037037039</v>
      </c>
      <c r="AS2060" s="688">
        <f t="shared" ca="1" si="483"/>
        <v>198748.22197556507</v>
      </c>
    </row>
    <row r="2061" spans="1:45" x14ac:dyDescent="0.2">
      <c r="A2061" s="423">
        <v>3656</v>
      </c>
      <c r="B2061" s="424">
        <v>3</v>
      </c>
      <c r="C2061" s="425" t="s">
        <v>319</v>
      </c>
      <c r="D2061" s="422">
        <f t="shared" si="484"/>
        <v>7328</v>
      </c>
      <c r="E2061" s="422">
        <f t="shared" si="485"/>
        <v>0</v>
      </c>
      <c r="F2061" s="422">
        <f t="shared" si="486"/>
        <v>64620</v>
      </c>
      <c r="G2061" s="422">
        <f t="shared" si="487"/>
        <v>0</v>
      </c>
      <c r="H2061" s="22">
        <f t="shared" si="488"/>
        <v>71948</v>
      </c>
      <c r="I2061" s="116">
        <v>2437</v>
      </c>
      <c r="J2061" s="116">
        <v>0</v>
      </c>
      <c r="K2061" s="116">
        <v>26487</v>
      </c>
      <c r="L2061" s="116">
        <v>0</v>
      </c>
      <c r="M2061" s="22">
        <f t="shared" si="489"/>
        <v>28924</v>
      </c>
      <c r="N2061" s="116">
        <v>2809</v>
      </c>
      <c r="O2061" s="116">
        <v>0</v>
      </c>
      <c r="P2061" s="116">
        <v>10553</v>
      </c>
      <c r="Q2061" s="116">
        <v>0</v>
      </c>
      <c r="R2061" s="22">
        <f t="shared" si="490"/>
        <v>13362</v>
      </c>
      <c r="S2061" s="116">
        <v>2082</v>
      </c>
      <c r="T2061" s="116">
        <v>0</v>
      </c>
      <c r="U2061" s="116">
        <v>27580</v>
      </c>
      <c r="V2061" s="116">
        <v>0</v>
      </c>
      <c r="W2061" s="22">
        <f t="shared" si="491"/>
        <v>29662</v>
      </c>
      <c r="X2061" s="22">
        <f t="shared" si="492"/>
        <v>2997.8333333333335</v>
      </c>
      <c r="Y2061" s="22">
        <f ca="1">OFFSET('Cost Study'!$B$7,'Operations Support'!$C2061,'Operations Support'!$B2061)*$H2061</f>
        <v>197137.52000000002</v>
      </c>
      <c r="Z2061" s="23">
        <f ca="1">Y2061*'Cost Study'!$B$31</f>
        <v>11010510.95196647</v>
      </c>
      <c r="AA2061" s="23">
        <f ca="1">IF(A2061=10298,1.51,1)*IF($B2061&lt;3,$D2061*'Cost Study'!$B$32*OFFSET('Cost Study'!$B$7,'Operations Support'!$C2061,'Operations Support'!$B2061),0)</f>
        <v>0</v>
      </c>
      <c r="AB2061" s="24">
        <f ca="1">AA2061*'Cost Study'!$B$31</f>
        <v>0</v>
      </c>
      <c r="AC2061" s="23">
        <f ca="1">Y2061*'Cost Study'!$B$31</f>
        <v>11010510.95196647</v>
      </c>
      <c r="AD2061" s="24">
        <f ca="1">AA2061*'Cost Study'!$B$31</f>
        <v>0</v>
      </c>
      <c r="AE2061" s="377">
        <f t="shared" ca="1" si="493"/>
        <v>11010510.95196647</v>
      </c>
      <c r="AF2061" s="377">
        <f t="shared" ca="1" si="494"/>
        <v>11010510.95196647</v>
      </c>
      <c r="AH2061" s="688">
        <f>IFERROR($H2061/SUMIF($A:$A,$A2061,$H:$H)*SUMIF(Summary!$A$110:$A$186,$A2061,Summary!$P$110:$P$186),0)</f>
        <v>2821214.8186772587</v>
      </c>
      <c r="AI2061" s="689">
        <f t="shared" ca="1" si="480"/>
        <v>8189296.1332892114</v>
      </c>
      <c r="AJ2061" s="688">
        <f>IFERROR(H2061/SUMIF(A:A,A2061,H:H)*SUMIF(Summary!$A$110:$A$186,'Operations Support'!A2061,Summary!$Q$110:$Q$186),0)</f>
        <v>2836436.6029512156</v>
      </c>
      <c r="AK2061" s="688">
        <f t="shared" ca="1" si="481"/>
        <v>8174074.3490152545</v>
      </c>
      <c r="AM2061" s="688">
        <f>IFERROR($H2061/SUMIF($A:$A,$A2061,$H:$H)*SUMIF(Summary!$A$230:$A$266,$A2061,Summary!$P$230:$P$266),0)</f>
        <v>533777.78497733735</v>
      </c>
      <c r="AN2061" s="688">
        <f>IFERROR($H2061/SUMIF($A:$A,$A2061,$H:$H)*(SUMIF(Summary!$A$230:$A$266,$A2061,Summary!$L$230:$L$266)+SUMIF(Summary!$A$281:$A$317,$A2061,Summary!$L$281:$L$317))-AM2061,0)</f>
        <v>840471.44065659889</v>
      </c>
      <c r="AO2061" s="688">
        <f>IFERROR($H2061/SUMIF($A:$A,$A2061,$H:$H)*SUMIF(Summary!$A$230:$A$266,$A2061,Summary!$Q$230:$Q$266),0)</f>
        <v>536657.76782705367</v>
      </c>
      <c r="AP2061" s="688">
        <f>IFERROR($H2061/SUMIF($A:$A,$A2061,$H:$H)*(SUMIF(Summary!$A$230:$A$266,$A2061,Summary!$L$230:$L$266)+SUMIF(Summary!$A$281:$A$317,$A2061,Summary!$L$281:$L$317))-AO2061,0)</f>
        <v>837591.45780688256</v>
      </c>
      <c r="AQ2061" s="306"/>
      <c r="AR2061" s="688">
        <f t="shared" ca="1" si="482"/>
        <v>9029767.573945811</v>
      </c>
      <c r="AS2061" s="688">
        <f t="shared" ca="1" si="483"/>
        <v>9011665.8068221379</v>
      </c>
    </row>
    <row r="2062" spans="1:45" x14ac:dyDescent="0.2">
      <c r="A2062" s="423">
        <v>3656</v>
      </c>
      <c r="B2062" s="424">
        <v>3</v>
      </c>
      <c r="C2062" s="425" t="s">
        <v>320</v>
      </c>
      <c r="D2062" s="422">
        <f t="shared" si="484"/>
        <v>0</v>
      </c>
      <c r="E2062" s="422">
        <f t="shared" si="485"/>
        <v>0</v>
      </c>
      <c r="F2062" s="422">
        <f t="shared" si="486"/>
        <v>0</v>
      </c>
      <c r="G2062" s="422">
        <f t="shared" si="487"/>
        <v>0</v>
      </c>
      <c r="H2062" s="22">
        <f t="shared" si="488"/>
        <v>0</v>
      </c>
      <c r="I2062" s="116">
        <v>0</v>
      </c>
      <c r="J2062" s="116">
        <v>0</v>
      </c>
      <c r="K2062" s="116">
        <v>0</v>
      </c>
      <c r="L2062" s="116">
        <v>0</v>
      </c>
      <c r="M2062" s="22">
        <f t="shared" si="489"/>
        <v>0</v>
      </c>
      <c r="N2062" s="116">
        <v>0</v>
      </c>
      <c r="O2062" s="116">
        <v>0</v>
      </c>
      <c r="P2062" s="116">
        <v>0</v>
      </c>
      <c r="Q2062" s="116">
        <v>0</v>
      </c>
      <c r="R2062" s="22">
        <f t="shared" si="490"/>
        <v>0</v>
      </c>
      <c r="S2062" s="116">
        <v>0</v>
      </c>
      <c r="T2062" s="116">
        <v>0</v>
      </c>
      <c r="U2062" s="116">
        <v>0</v>
      </c>
      <c r="V2062" s="116">
        <v>0</v>
      </c>
      <c r="W2062" s="22">
        <f t="shared" si="491"/>
        <v>0</v>
      </c>
      <c r="X2062" s="22">
        <f t="shared" si="492"/>
        <v>0</v>
      </c>
      <c r="Y2062" s="22">
        <f ca="1">OFFSET('Cost Study'!$B$7,'Operations Support'!$C2062,'Operations Support'!$B2062)*$H2062</f>
        <v>0</v>
      </c>
      <c r="Z2062" s="23">
        <f ca="1">Y2062*'Cost Study'!$B$31</f>
        <v>0</v>
      </c>
      <c r="AA2062" s="23">
        <f ca="1">IF(A2062=10298,1.51,1)*IF($B2062&lt;3,$D2062*'Cost Study'!$B$32*OFFSET('Cost Study'!$B$7,'Operations Support'!$C2062,'Operations Support'!$B2062),0)</f>
        <v>0</v>
      </c>
      <c r="AB2062" s="24">
        <f ca="1">AA2062*'Cost Study'!$B$31</f>
        <v>0</v>
      </c>
      <c r="AC2062" s="23">
        <f ca="1">Y2062*'Cost Study'!$B$31</f>
        <v>0</v>
      </c>
      <c r="AD2062" s="24">
        <f ca="1">AA2062*'Cost Study'!$B$31</f>
        <v>0</v>
      </c>
      <c r="AE2062" s="377">
        <f t="shared" ca="1" si="493"/>
        <v>0</v>
      </c>
      <c r="AF2062" s="377">
        <f t="shared" ca="1" si="494"/>
        <v>0</v>
      </c>
      <c r="AH2062" s="688">
        <f>IFERROR($H2062/SUMIF($A:$A,$A2062,$H:$H)*SUMIF(Summary!$A$110:$A$186,$A2062,Summary!$P$110:$P$186),0)</f>
        <v>0</v>
      </c>
      <c r="AI2062" s="689">
        <f t="shared" ca="1" si="480"/>
        <v>0</v>
      </c>
      <c r="AJ2062" s="688">
        <f>IFERROR(H2062/SUMIF(A:A,A2062,H:H)*SUMIF(Summary!$A$110:$A$186,'Operations Support'!A2062,Summary!$Q$110:$Q$186),0)</f>
        <v>0</v>
      </c>
      <c r="AK2062" s="688">
        <f t="shared" ca="1" si="481"/>
        <v>0</v>
      </c>
      <c r="AM2062" s="688">
        <f>IFERROR($H2062/SUMIF($A:$A,$A2062,$H:$H)*SUMIF(Summary!$A$230:$A$266,$A2062,Summary!$P$230:$P$266),0)</f>
        <v>0</v>
      </c>
      <c r="AN2062" s="688">
        <f>IFERROR($H2062/SUMIF($A:$A,$A2062,$H:$H)*(SUMIF(Summary!$A$230:$A$266,$A2062,Summary!$L$230:$L$266)+SUMIF(Summary!$A$281:$A$317,$A2062,Summary!$L$281:$L$317))-AM2062,0)</f>
        <v>0</v>
      </c>
      <c r="AO2062" s="688">
        <f>IFERROR($H2062/SUMIF($A:$A,$A2062,$H:$H)*SUMIF(Summary!$A$230:$A$266,$A2062,Summary!$Q$230:$Q$266),0)</f>
        <v>0</v>
      </c>
      <c r="AP2062" s="688">
        <f>IFERROR($H2062/SUMIF($A:$A,$A2062,$H:$H)*(SUMIF(Summary!$A$230:$A$266,$A2062,Summary!$L$230:$L$266)+SUMIF(Summary!$A$281:$A$317,$A2062,Summary!$L$281:$L$317))-AO2062,0)</f>
        <v>0</v>
      </c>
      <c r="AQ2062" s="306"/>
      <c r="AR2062" s="688">
        <f t="shared" ca="1" si="482"/>
        <v>0</v>
      </c>
      <c r="AS2062" s="688">
        <f t="shared" ca="1" si="483"/>
        <v>0</v>
      </c>
    </row>
    <row r="2063" spans="1:45" x14ac:dyDescent="0.2">
      <c r="A2063" s="423">
        <v>3656</v>
      </c>
      <c r="B2063" s="424">
        <v>4</v>
      </c>
      <c r="C2063" s="425" t="s">
        <v>300</v>
      </c>
      <c r="D2063" s="422">
        <f t="shared" si="484"/>
        <v>2942</v>
      </c>
      <c r="E2063" s="422">
        <f t="shared" si="485"/>
        <v>0</v>
      </c>
      <c r="F2063" s="422">
        <f t="shared" si="486"/>
        <v>132</v>
      </c>
      <c r="G2063" s="422">
        <f t="shared" si="487"/>
        <v>146</v>
      </c>
      <c r="H2063" s="22">
        <f t="shared" si="488"/>
        <v>2928</v>
      </c>
      <c r="I2063" s="116">
        <v>1280</v>
      </c>
      <c r="J2063" s="116">
        <v>0</v>
      </c>
      <c r="K2063" s="116">
        <v>48</v>
      </c>
      <c r="L2063" s="116">
        <v>60</v>
      </c>
      <c r="M2063" s="22">
        <f t="shared" si="489"/>
        <v>1268</v>
      </c>
      <c r="N2063" s="116">
        <v>1285</v>
      </c>
      <c r="O2063" s="116">
        <v>0</v>
      </c>
      <c r="P2063" s="116">
        <v>72</v>
      </c>
      <c r="Q2063" s="116">
        <v>55</v>
      </c>
      <c r="R2063" s="22">
        <f t="shared" si="490"/>
        <v>1302</v>
      </c>
      <c r="S2063" s="116">
        <v>377</v>
      </c>
      <c r="T2063" s="116">
        <v>0</v>
      </c>
      <c r="U2063" s="116">
        <v>12</v>
      </c>
      <c r="V2063" s="116">
        <v>31</v>
      </c>
      <c r="W2063" s="22">
        <f t="shared" si="491"/>
        <v>358</v>
      </c>
      <c r="X2063" s="22">
        <f t="shared" si="492"/>
        <v>162.66666666666666</v>
      </c>
      <c r="Y2063" s="22">
        <f ca="1">OFFSET('Cost Study'!$B$7,'Operations Support'!$C2063,'Operations Support'!$B2063)*$H2063</f>
        <v>36248.639999999999</v>
      </c>
      <c r="Z2063" s="23">
        <f ca="1">Y2063*'Cost Study'!$B$31</f>
        <v>2024556.5010348603</v>
      </c>
      <c r="AA2063" s="23">
        <f ca="1">IF(A2063=10298,1.51,1)*IF($B2063&lt;3,$D2063*'Cost Study'!$B$32*OFFSET('Cost Study'!$B$7,'Operations Support'!$C2063,'Operations Support'!$B2063),0)</f>
        <v>0</v>
      </c>
      <c r="AB2063" s="24">
        <f ca="1">AA2063*'Cost Study'!$B$31</f>
        <v>0</v>
      </c>
      <c r="AC2063" s="23">
        <f ca="1">Y2063*'Cost Study'!$B$31</f>
        <v>2024556.5010348603</v>
      </c>
      <c r="AD2063" s="24">
        <f ca="1">AA2063*'Cost Study'!$B$31</f>
        <v>0</v>
      </c>
      <c r="AE2063" s="377">
        <f t="shared" ca="1" si="493"/>
        <v>2024556.5010348603</v>
      </c>
      <c r="AF2063" s="377">
        <f t="shared" ca="1" si="494"/>
        <v>2024556.5010348603</v>
      </c>
      <c r="AH2063" s="688">
        <f>IFERROR($H2063/SUMIF($A:$A,$A2063,$H:$H)*SUMIF(Summary!$A$110:$A$186,$A2063,Summary!$P$110:$P$186),0)</f>
        <v>114812.32263700191</v>
      </c>
      <c r="AI2063" s="689">
        <f t="shared" ca="1" si="480"/>
        <v>1909744.1783978583</v>
      </c>
      <c r="AJ2063" s="688">
        <f>IFERROR(H2063/SUMIF(A:A,A2063,H:H)*SUMIF(Summary!$A$110:$A$186,'Operations Support'!A2063,Summary!$Q$110:$Q$186),0)</f>
        <v>115431.78925670149</v>
      </c>
      <c r="AK2063" s="688">
        <f t="shared" ca="1" si="481"/>
        <v>1909124.7117781588</v>
      </c>
      <c r="AM2063" s="688">
        <f>IFERROR($H2063/SUMIF($A:$A,$A2063,$H:$H)*SUMIF(Summary!$A$230:$A$266,$A2063,Summary!$P$230:$P$266),0)</f>
        <v>21722.651837627785</v>
      </c>
      <c r="AN2063" s="688">
        <f>IFERROR($H2063/SUMIF($A:$A,$A2063,$H:$H)*(SUMIF(Summary!$A$230:$A$266,$A2063,Summary!$L$230:$L$266)+SUMIF(Summary!$A$281:$A$317,$A2063,Summary!$L$281:$L$317))-AM2063,0)</f>
        <v>34203.874718442778</v>
      </c>
      <c r="AO2063" s="688">
        <f>IFERROR($H2063/SUMIF($A:$A,$A2063,$H:$H)*SUMIF(Summary!$A$230:$A$266,$A2063,Summary!$Q$230:$Q$266),0)</f>
        <v>21839.855787480028</v>
      </c>
      <c r="AP2063" s="688">
        <f>IFERROR($H2063/SUMIF($A:$A,$A2063,$H:$H)*(SUMIF(Summary!$A$230:$A$266,$A2063,Summary!$L$230:$L$266)+SUMIF(Summary!$A$281:$A$317,$A2063,Summary!$L$281:$L$317))-AO2063,0)</f>
        <v>34086.670768590542</v>
      </c>
      <c r="AQ2063" s="306"/>
      <c r="AR2063" s="688">
        <f t="shared" ca="1" si="482"/>
        <v>1943948.0531163011</v>
      </c>
      <c r="AS2063" s="688">
        <f t="shared" ca="1" si="483"/>
        <v>1943211.3825467494</v>
      </c>
    </row>
    <row r="2064" spans="1:45" x14ac:dyDescent="0.2">
      <c r="A2064" s="423">
        <v>3656</v>
      </c>
      <c r="B2064" s="424">
        <v>4</v>
      </c>
      <c r="C2064" s="425" t="s">
        <v>301</v>
      </c>
      <c r="D2064" s="422">
        <f t="shared" si="484"/>
        <v>2584</v>
      </c>
      <c r="E2064" s="422">
        <f t="shared" si="485"/>
        <v>0</v>
      </c>
      <c r="F2064" s="422">
        <f t="shared" si="486"/>
        <v>218</v>
      </c>
      <c r="G2064" s="422">
        <f t="shared" si="487"/>
        <v>66</v>
      </c>
      <c r="H2064" s="22">
        <f t="shared" si="488"/>
        <v>2736</v>
      </c>
      <c r="I2064" s="116">
        <v>1065</v>
      </c>
      <c r="J2064" s="116">
        <v>0</v>
      </c>
      <c r="K2064" s="116">
        <v>83</v>
      </c>
      <c r="L2064" s="116">
        <v>33</v>
      </c>
      <c r="M2064" s="22">
        <f t="shared" si="489"/>
        <v>1115</v>
      </c>
      <c r="N2064" s="116">
        <v>946</v>
      </c>
      <c r="O2064" s="116">
        <v>0</v>
      </c>
      <c r="P2064" s="116">
        <v>126</v>
      </c>
      <c r="Q2064" s="116">
        <v>18</v>
      </c>
      <c r="R2064" s="22">
        <f t="shared" si="490"/>
        <v>1054</v>
      </c>
      <c r="S2064" s="116">
        <v>573</v>
      </c>
      <c r="T2064" s="116">
        <v>0</v>
      </c>
      <c r="U2064" s="116">
        <v>9</v>
      </c>
      <c r="V2064" s="116">
        <v>15</v>
      </c>
      <c r="W2064" s="22">
        <f t="shared" si="491"/>
        <v>567</v>
      </c>
      <c r="X2064" s="22">
        <f t="shared" si="492"/>
        <v>152</v>
      </c>
      <c r="Y2064" s="22">
        <f ca="1">OFFSET('Cost Study'!$B$7,'Operations Support'!$C2064,'Operations Support'!$B2064)*$H2064</f>
        <v>59836.32</v>
      </c>
      <c r="Z2064" s="23">
        <f ca="1">Y2064*'Cost Study'!$B$31</f>
        <v>3341973.9514089972</v>
      </c>
      <c r="AA2064" s="23">
        <f ca="1">IF(A2064=10298,1.51,1)*IF($B2064&lt;3,$D2064*'Cost Study'!$B$32*OFFSET('Cost Study'!$B$7,'Operations Support'!$C2064,'Operations Support'!$B2064),0)</f>
        <v>0</v>
      </c>
      <c r="AB2064" s="24">
        <f ca="1">AA2064*'Cost Study'!$B$31</f>
        <v>0</v>
      </c>
      <c r="AC2064" s="23">
        <f ca="1">Y2064*'Cost Study'!$B$31</f>
        <v>3341973.9514089972</v>
      </c>
      <c r="AD2064" s="24">
        <f ca="1">AA2064*'Cost Study'!$B$31</f>
        <v>0</v>
      </c>
      <c r="AE2064" s="377">
        <f t="shared" ca="1" si="493"/>
        <v>3341973.9514089972</v>
      </c>
      <c r="AF2064" s="377">
        <f t="shared" ca="1" si="494"/>
        <v>3341973.9514089972</v>
      </c>
      <c r="AH2064" s="688">
        <f>IFERROR($H2064/SUMIF($A:$A,$A2064,$H:$H)*SUMIF(Summary!$A$110:$A$186,$A2064,Summary!$P$110:$P$186),0)</f>
        <v>107283.64574277226</v>
      </c>
      <c r="AI2064" s="689">
        <f t="shared" ca="1" si="480"/>
        <v>3234690.305666225</v>
      </c>
      <c r="AJ2064" s="688">
        <f>IFERROR(H2064/SUMIF(A:A,A2064,H:H)*SUMIF(Summary!$A$110:$A$186,'Operations Support'!A2064,Summary!$Q$110:$Q$186),0)</f>
        <v>107862.49160052434</v>
      </c>
      <c r="AK2064" s="688">
        <f t="shared" ca="1" si="481"/>
        <v>3234111.459808473</v>
      </c>
      <c r="AM2064" s="688">
        <f>IFERROR($H2064/SUMIF($A:$A,$A2064,$H:$H)*SUMIF(Summary!$A$230:$A$266,$A2064,Summary!$P$230:$P$266),0)</f>
        <v>20298.21565155383</v>
      </c>
      <c r="AN2064" s="688">
        <f>IFERROR($H2064/SUMIF($A:$A,$A2064,$H:$H)*(SUMIF(Summary!$A$230:$A$266,$A2064,Summary!$L$230:$L$266)+SUMIF(Summary!$A$281:$A$317,$A2064,Summary!$L$281:$L$317))-AM2064,0)</f>
        <v>31960.997687725219</v>
      </c>
      <c r="AO2064" s="688">
        <f>IFERROR($H2064/SUMIF($A:$A,$A2064,$H:$H)*SUMIF(Summary!$A$230:$A$266,$A2064,Summary!$Q$230:$Q$266),0)</f>
        <v>20407.73409649773</v>
      </c>
      <c r="AP2064" s="688">
        <f>IFERROR($H2064/SUMIF($A:$A,$A2064,$H:$H)*(SUMIF(Summary!$A$230:$A$266,$A2064,Summary!$L$230:$L$266)+SUMIF(Summary!$A$281:$A$317,$A2064,Summary!$L$281:$L$317))-AO2064,0)</f>
        <v>31851.479242781319</v>
      </c>
      <c r="AQ2064" s="306"/>
      <c r="AR2064" s="688">
        <f t="shared" ca="1" si="482"/>
        <v>3266651.3033539504</v>
      </c>
      <c r="AS2064" s="688">
        <f t="shared" ca="1" si="483"/>
        <v>3265962.9390512542</v>
      </c>
    </row>
    <row r="2065" spans="1:45" x14ac:dyDescent="0.2">
      <c r="A2065" s="423">
        <v>3656</v>
      </c>
      <c r="B2065" s="424">
        <v>4</v>
      </c>
      <c r="C2065" s="425" t="s">
        <v>302</v>
      </c>
      <c r="D2065" s="422">
        <f t="shared" si="484"/>
        <v>0</v>
      </c>
      <c r="E2065" s="422">
        <f t="shared" si="485"/>
        <v>0</v>
      </c>
      <c r="F2065" s="422">
        <f t="shared" si="486"/>
        <v>0</v>
      </c>
      <c r="G2065" s="422">
        <f t="shared" si="487"/>
        <v>0</v>
      </c>
      <c r="H2065" s="22">
        <f t="shared" si="488"/>
        <v>0</v>
      </c>
      <c r="I2065" s="116">
        <v>0</v>
      </c>
      <c r="J2065" s="116">
        <v>0</v>
      </c>
      <c r="K2065" s="116">
        <v>0</v>
      </c>
      <c r="L2065" s="116">
        <v>0</v>
      </c>
      <c r="M2065" s="22">
        <f t="shared" si="489"/>
        <v>0</v>
      </c>
      <c r="N2065" s="116">
        <v>0</v>
      </c>
      <c r="O2065" s="116">
        <v>0</v>
      </c>
      <c r="P2065" s="116">
        <v>0</v>
      </c>
      <c r="Q2065" s="116">
        <v>0</v>
      </c>
      <c r="R2065" s="22">
        <f t="shared" si="490"/>
        <v>0</v>
      </c>
      <c r="S2065" s="116">
        <v>0</v>
      </c>
      <c r="T2065" s="116">
        <v>0</v>
      </c>
      <c r="U2065" s="116">
        <v>0</v>
      </c>
      <c r="V2065" s="116">
        <v>0</v>
      </c>
      <c r="W2065" s="22">
        <f t="shared" si="491"/>
        <v>0</v>
      </c>
      <c r="X2065" s="22">
        <f t="shared" si="492"/>
        <v>0</v>
      </c>
      <c r="Y2065" s="22">
        <f ca="1">OFFSET('Cost Study'!$B$7,'Operations Support'!$C2065,'Operations Support'!$B2065)*$H2065</f>
        <v>0</v>
      </c>
      <c r="Z2065" s="23">
        <f ca="1">Y2065*'Cost Study'!$B$31</f>
        <v>0</v>
      </c>
      <c r="AA2065" s="23">
        <f ca="1">IF(A2065=10298,1.51,1)*IF($B2065&lt;3,$D2065*'Cost Study'!$B$32*OFFSET('Cost Study'!$B$7,'Operations Support'!$C2065,'Operations Support'!$B2065),0)</f>
        <v>0</v>
      </c>
      <c r="AB2065" s="24">
        <f ca="1">AA2065*'Cost Study'!$B$31</f>
        <v>0</v>
      </c>
      <c r="AC2065" s="23">
        <f ca="1">Y2065*'Cost Study'!$B$31</f>
        <v>0</v>
      </c>
      <c r="AD2065" s="24">
        <f ca="1">AA2065*'Cost Study'!$B$31</f>
        <v>0</v>
      </c>
      <c r="AE2065" s="377">
        <f t="shared" ca="1" si="493"/>
        <v>0</v>
      </c>
      <c r="AF2065" s="377">
        <f t="shared" ca="1" si="494"/>
        <v>0</v>
      </c>
      <c r="AH2065" s="688">
        <f>IFERROR($H2065/SUMIF($A:$A,$A2065,$H:$H)*SUMIF(Summary!$A$110:$A$186,$A2065,Summary!$P$110:$P$186),0)</f>
        <v>0</v>
      </c>
      <c r="AI2065" s="689">
        <f t="shared" ca="1" si="480"/>
        <v>0</v>
      </c>
      <c r="AJ2065" s="688">
        <f>IFERROR(H2065/SUMIF(A:A,A2065,H:H)*SUMIF(Summary!$A$110:$A$186,'Operations Support'!A2065,Summary!$Q$110:$Q$186),0)</f>
        <v>0</v>
      </c>
      <c r="AK2065" s="688">
        <f t="shared" ca="1" si="481"/>
        <v>0</v>
      </c>
      <c r="AM2065" s="688">
        <f>IFERROR($H2065/SUMIF($A:$A,$A2065,$H:$H)*SUMIF(Summary!$A$230:$A$266,$A2065,Summary!$P$230:$P$266),0)</f>
        <v>0</v>
      </c>
      <c r="AN2065" s="688">
        <f>IFERROR($H2065/SUMIF($A:$A,$A2065,$H:$H)*(SUMIF(Summary!$A$230:$A$266,$A2065,Summary!$L$230:$L$266)+SUMIF(Summary!$A$281:$A$317,$A2065,Summary!$L$281:$L$317))-AM2065,0)</f>
        <v>0</v>
      </c>
      <c r="AO2065" s="688">
        <f>IFERROR($H2065/SUMIF($A:$A,$A2065,$H:$H)*SUMIF(Summary!$A$230:$A$266,$A2065,Summary!$Q$230:$Q$266),0)</f>
        <v>0</v>
      </c>
      <c r="AP2065" s="688">
        <f>IFERROR($H2065/SUMIF($A:$A,$A2065,$H:$H)*(SUMIF(Summary!$A$230:$A$266,$A2065,Summary!$L$230:$L$266)+SUMIF(Summary!$A$281:$A$317,$A2065,Summary!$L$281:$L$317))-AO2065,0)</f>
        <v>0</v>
      </c>
      <c r="AQ2065" s="306"/>
      <c r="AR2065" s="688">
        <f t="shared" ca="1" si="482"/>
        <v>0</v>
      </c>
      <c r="AS2065" s="688">
        <f t="shared" ca="1" si="483"/>
        <v>0</v>
      </c>
    </row>
    <row r="2066" spans="1:45" x14ac:dyDescent="0.2">
      <c r="A2066" s="423">
        <v>3656</v>
      </c>
      <c r="B2066" s="424">
        <v>4</v>
      </c>
      <c r="C2066" s="425" t="s">
        <v>303</v>
      </c>
      <c r="D2066" s="422">
        <f t="shared" si="484"/>
        <v>846</v>
      </c>
      <c r="E2066" s="422">
        <f t="shared" si="485"/>
        <v>0</v>
      </c>
      <c r="F2066" s="422">
        <f t="shared" si="486"/>
        <v>0</v>
      </c>
      <c r="G2066" s="422">
        <f t="shared" si="487"/>
        <v>26</v>
      </c>
      <c r="H2066" s="22">
        <f t="shared" si="488"/>
        <v>820</v>
      </c>
      <c r="I2066" s="116">
        <v>315</v>
      </c>
      <c r="J2066" s="116">
        <v>0</v>
      </c>
      <c r="K2066" s="116">
        <v>0</v>
      </c>
      <c r="L2066" s="116">
        <v>6</v>
      </c>
      <c r="M2066" s="22">
        <f t="shared" si="489"/>
        <v>309</v>
      </c>
      <c r="N2066" s="116">
        <v>348</v>
      </c>
      <c r="O2066" s="116">
        <v>0</v>
      </c>
      <c r="P2066" s="116">
        <v>0</v>
      </c>
      <c r="Q2066" s="116">
        <v>14</v>
      </c>
      <c r="R2066" s="22">
        <f t="shared" si="490"/>
        <v>334</v>
      </c>
      <c r="S2066" s="116">
        <v>183</v>
      </c>
      <c r="T2066" s="116">
        <v>0</v>
      </c>
      <c r="U2066" s="116">
        <v>0</v>
      </c>
      <c r="V2066" s="116">
        <v>6</v>
      </c>
      <c r="W2066" s="22">
        <f t="shared" si="491"/>
        <v>177</v>
      </c>
      <c r="X2066" s="22">
        <f t="shared" si="492"/>
        <v>45.555555555555557</v>
      </c>
      <c r="Y2066" s="22">
        <f ca="1">OFFSET('Cost Study'!$B$7,'Operations Support'!$C2066,'Operations Support'!$B2066)*$H2066</f>
        <v>6658.4</v>
      </c>
      <c r="Z2066" s="23">
        <f ca="1">Y2066*'Cost Study'!$B$31</f>
        <v>371884.49019026681</v>
      </c>
      <c r="AA2066" s="23">
        <f ca="1">IF(A2066=10298,1.51,1)*IF($B2066&lt;3,$D2066*'Cost Study'!$B$32*OFFSET('Cost Study'!$B$7,'Operations Support'!$C2066,'Operations Support'!$B2066),0)</f>
        <v>0</v>
      </c>
      <c r="AB2066" s="24">
        <f ca="1">AA2066*'Cost Study'!$B$31</f>
        <v>0</v>
      </c>
      <c r="AC2066" s="23">
        <f ca="1">Y2066*'Cost Study'!$B$31</f>
        <v>371884.49019026681</v>
      </c>
      <c r="AD2066" s="24">
        <f ca="1">AA2066*'Cost Study'!$B$31</f>
        <v>0</v>
      </c>
      <c r="AE2066" s="377">
        <f t="shared" ca="1" si="493"/>
        <v>371884.49019026681</v>
      </c>
      <c r="AF2066" s="377">
        <f t="shared" ca="1" si="494"/>
        <v>371884.49019026681</v>
      </c>
      <c r="AH2066" s="688">
        <f>IFERROR($H2066/SUMIF($A:$A,$A2066,$H:$H)*SUMIF(Summary!$A$110:$A$186,$A2066,Summary!$P$110:$P$186),0)</f>
        <v>32153.724235772395</v>
      </c>
      <c r="AI2066" s="689">
        <f t="shared" ca="1" si="480"/>
        <v>339730.76595449442</v>
      </c>
      <c r="AJ2066" s="688">
        <f>IFERROR(H2066/SUMIF(A:A,A2066,H:H)*SUMIF(Summary!$A$110:$A$186,'Operations Support'!A2066,Summary!$Q$110:$Q$186),0)</f>
        <v>32327.208739923233</v>
      </c>
      <c r="AK2066" s="688">
        <f t="shared" ca="1" si="481"/>
        <v>339557.28145034355</v>
      </c>
      <c r="AM2066" s="688">
        <f>IFERROR($H2066/SUMIF($A:$A,$A2066,$H:$H)*SUMIF(Summary!$A$230:$A$266,$A2066,Summary!$P$230:$P$266),0)</f>
        <v>6083.5295446908422</v>
      </c>
      <c r="AN2066" s="688">
        <f>IFERROR($H2066/SUMIF($A:$A,$A2066,$H:$H)*(SUMIF(Summary!$A$230:$A$266,$A2066,Summary!$L$230:$L$266)+SUMIF(Summary!$A$281:$A$317,$A2066,Summary!$L$281:$L$317))-AM2066,0)</f>
        <v>9578.9539853562437</v>
      </c>
      <c r="AO2066" s="688">
        <f>IFERROR($H2066/SUMIF($A:$A,$A2066,$H:$H)*SUMIF(Summary!$A$230:$A$266,$A2066,Summary!$Q$230:$Q$266),0)</f>
        <v>6116.3530552368939</v>
      </c>
      <c r="AP2066" s="688">
        <f>IFERROR($H2066/SUMIF($A:$A,$A2066,$H:$H)*(SUMIF(Summary!$A$230:$A$266,$A2066,Summary!$L$230:$L$266)+SUMIF(Summary!$A$281:$A$317,$A2066,Summary!$L$281:$L$317))-AO2066,0)</f>
        <v>9546.130474810192</v>
      </c>
      <c r="AQ2066" s="306"/>
      <c r="AR2066" s="688">
        <f t="shared" ca="1" si="482"/>
        <v>349309.71993985068</v>
      </c>
      <c r="AS2066" s="688">
        <f t="shared" ca="1" si="483"/>
        <v>349103.41192515375</v>
      </c>
    </row>
    <row r="2067" spans="1:45" x14ac:dyDescent="0.2">
      <c r="A2067" s="423">
        <v>3656</v>
      </c>
      <c r="B2067" s="424">
        <v>4</v>
      </c>
      <c r="C2067" s="425" t="s">
        <v>304</v>
      </c>
      <c r="D2067" s="422">
        <f t="shared" si="484"/>
        <v>0</v>
      </c>
      <c r="E2067" s="422">
        <f t="shared" si="485"/>
        <v>0</v>
      </c>
      <c r="F2067" s="422">
        <f t="shared" si="486"/>
        <v>0</v>
      </c>
      <c r="G2067" s="422">
        <f t="shared" si="487"/>
        <v>0</v>
      </c>
      <c r="H2067" s="22">
        <f t="shared" si="488"/>
        <v>0</v>
      </c>
      <c r="I2067" s="116">
        <v>0</v>
      </c>
      <c r="J2067" s="116">
        <v>0</v>
      </c>
      <c r="K2067" s="116">
        <v>0</v>
      </c>
      <c r="L2067" s="116">
        <v>0</v>
      </c>
      <c r="M2067" s="22">
        <f t="shared" si="489"/>
        <v>0</v>
      </c>
      <c r="N2067" s="116">
        <v>0</v>
      </c>
      <c r="O2067" s="116">
        <v>0</v>
      </c>
      <c r="P2067" s="116">
        <v>0</v>
      </c>
      <c r="Q2067" s="116">
        <v>0</v>
      </c>
      <c r="R2067" s="22">
        <f t="shared" si="490"/>
        <v>0</v>
      </c>
      <c r="S2067" s="116">
        <v>0</v>
      </c>
      <c r="T2067" s="116">
        <v>0</v>
      </c>
      <c r="U2067" s="116">
        <v>0</v>
      </c>
      <c r="V2067" s="116">
        <v>0</v>
      </c>
      <c r="W2067" s="22">
        <f t="shared" si="491"/>
        <v>0</v>
      </c>
      <c r="X2067" s="22">
        <f t="shared" si="492"/>
        <v>0</v>
      </c>
      <c r="Y2067" s="22">
        <f ca="1">OFFSET('Cost Study'!$B$7,'Operations Support'!$C2067,'Operations Support'!$B2067)*$H2067</f>
        <v>0</v>
      </c>
      <c r="Z2067" s="23">
        <f ca="1">Y2067*'Cost Study'!$B$31</f>
        <v>0</v>
      </c>
      <c r="AA2067" s="23">
        <f ca="1">IF(A2067=10298,1.51,1)*IF($B2067&lt;3,$D2067*'Cost Study'!$B$32*OFFSET('Cost Study'!$B$7,'Operations Support'!$C2067,'Operations Support'!$B2067),0)</f>
        <v>0</v>
      </c>
      <c r="AB2067" s="24">
        <f ca="1">AA2067*'Cost Study'!$B$31</f>
        <v>0</v>
      </c>
      <c r="AC2067" s="23">
        <f ca="1">Y2067*'Cost Study'!$B$31</f>
        <v>0</v>
      </c>
      <c r="AD2067" s="24">
        <f ca="1">AA2067*'Cost Study'!$B$31</f>
        <v>0</v>
      </c>
      <c r="AE2067" s="377">
        <f t="shared" ca="1" si="493"/>
        <v>0</v>
      </c>
      <c r="AF2067" s="377">
        <f t="shared" ca="1" si="494"/>
        <v>0</v>
      </c>
      <c r="AH2067" s="688">
        <f>IFERROR($H2067/SUMIF($A:$A,$A2067,$H:$H)*SUMIF(Summary!$A$110:$A$186,$A2067,Summary!$P$110:$P$186),0)</f>
        <v>0</v>
      </c>
      <c r="AI2067" s="689">
        <f t="shared" ca="1" si="480"/>
        <v>0</v>
      </c>
      <c r="AJ2067" s="688">
        <f>IFERROR(H2067/SUMIF(A:A,A2067,H:H)*SUMIF(Summary!$A$110:$A$186,'Operations Support'!A2067,Summary!$Q$110:$Q$186),0)</f>
        <v>0</v>
      </c>
      <c r="AK2067" s="688">
        <f t="shared" ca="1" si="481"/>
        <v>0</v>
      </c>
      <c r="AM2067" s="688">
        <f>IFERROR($H2067/SUMIF($A:$A,$A2067,$H:$H)*SUMIF(Summary!$A$230:$A$266,$A2067,Summary!$P$230:$P$266),0)</f>
        <v>0</v>
      </c>
      <c r="AN2067" s="688">
        <f>IFERROR($H2067/SUMIF($A:$A,$A2067,$H:$H)*(SUMIF(Summary!$A$230:$A$266,$A2067,Summary!$L$230:$L$266)+SUMIF(Summary!$A$281:$A$317,$A2067,Summary!$L$281:$L$317))-AM2067,0)</f>
        <v>0</v>
      </c>
      <c r="AO2067" s="688">
        <f>IFERROR($H2067/SUMIF($A:$A,$A2067,$H:$H)*SUMIF(Summary!$A$230:$A$266,$A2067,Summary!$Q$230:$Q$266),0)</f>
        <v>0</v>
      </c>
      <c r="AP2067" s="688">
        <f>IFERROR($H2067/SUMIF($A:$A,$A2067,$H:$H)*(SUMIF(Summary!$A$230:$A$266,$A2067,Summary!$L$230:$L$266)+SUMIF(Summary!$A$281:$A$317,$A2067,Summary!$L$281:$L$317))-AO2067,0)</f>
        <v>0</v>
      </c>
      <c r="AQ2067" s="306"/>
      <c r="AR2067" s="688">
        <f t="shared" ca="1" si="482"/>
        <v>0</v>
      </c>
      <c r="AS2067" s="688">
        <f t="shared" ca="1" si="483"/>
        <v>0</v>
      </c>
    </row>
    <row r="2068" spans="1:45" s="15" customFormat="1" x14ac:dyDescent="0.2">
      <c r="A2068" s="423">
        <v>3656</v>
      </c>
      <c r="B2068" s="424">
        <v>4</v>
      </c>
      <c r="C2068" s="425" t="s">
        <v>305</v>
      </c>
      <c r="D2068" s="422">
        <f t="shared" si="484"/>
        <v>6332</v>
      </c>
      <c r="E2068" s="422">
        <f t="shared" si="485"/>
        <v>0</v>
      </c>
      <c r="F2068" s="422">
        <f t="shared" si="486"/>
        <v>474</v>
      </c>
      <c r="G2068" s="422">
        <f t="shared" si="487"/>
        <v>114</v>
      </c>
      <c r="H2068" s="22">
        <f t="shared" si="488"/>
        <v>6692</v>
      </c>
      <c r="I2068" s="116">
        <v>3108</v>
      </c>
      <c r="J2068" s="116">
        <v>0</v>
      </c>
      <c r="K2068" s="116">
        <v>247</v>
      </c>
      <c r="L2068" s="116">
        <v>44</v>
      </c>
      <c r="M2068" s="22">
        <f t="shared" si="489"/>
        <v>3311</v>
      </c>
      <c r="N2068" s="116">
        <v>2736</v>
      </c>
      <c r="O2068" s="116">
        <v>0</v>
      </c>
      <c r="P2068" s="116">
        <v>182</v>
      </c>
      <c r="Q2068" s="116">
        <v>46</v>
      </c>
      <c r="R2068" s="22">
        <f t="shared" si="490"/>
        <v>2872</v>
      </c>
      <c r="S2068" s="116">
        <v>488</v>
      </c>
      <c r="T2068" s="116">
        <v>0</v>
      </c>
      <c r="U2068" s="116">
        <v>45</v>
      </c>
      <c r="V2068" s="116">
        <v>24</v>
      </c>
      <c r="W2068" s="22">
        <f t="shared" si="491"/>
        <v>509</v>
      </c>
      <c r="X2068" s="22">
        <f t="shared" si="492"/>
        <v>371.77777777777777</v>
      </c>
      <c r="Y2068" s="22">
        <f ca="1">OFFSET('Cost Study'!$B$7,'Operations Support'!$C2068,'Operations Support'!$B2068)*$H2068</f>
        <v>123601.23999999999</v>
      </c>
      <c r="Z2068" s="23">
        <f ca="1">Y2068*'Cost Study'!$B$31</f>
        <v>6903367.7947081607</v>
      </c>
      <c r="AA2068" s="23">
        <f ca="1">IF(A2068=10298,1.51,1)*IF($B2068&lt;3,$D2068*'Cost Study'!$B$32*OFFSET('Cost Study'!$B$7,'Operations Support'!$C2068,'Operations Support'!$B2068),0)</f>
        <v>0</v>
      </c>
      <c r="AB2068" s="24">
        <f ca="1">AA2068*'Cost Study'!$B$31</f>
        <v>0</v>
      </c>
      <c r="AC2068" s="23">
        <f ca="1">Y2068*'Cost Study'!$B$31</f>
        <v>6903367.7947081607</v>
      </c>
      <c r="AD2068" s="24">
        <f ca="1">AA2068*'Cost Study'!$B$31</f>
        <v>0</v>
      </c>
      <c r="AE2068" s="377">
        <f t="shared" ca="1" si="493"/>
        <v>6903367.7947081607</v>
      </c>
      <c r="AF2068" s="377">
        <f t="shared" ca="1" si="494"/>
        <v>6903367.7947081607</v>
      </c>
      <c r="AH2068" s="688">
        <f>IFERROR($H2068/SUMIF($A:$A,$A2068,$H:$H)*SUMIF(Summary!$A$110:$A$186,$A2068,Summary!$P$110:$P$186),0)</f>
        <v>262405.759250962</v>
      </c>
      <c r="AI2068" s="689">
        <f t="shared" ca="1" si="480"/>
        <v>6640962.0354571985</v>
      </c>
      <c r="AJ2068" s="688">
        <f>IFERROR(H2068/SUMIF(A:A,A2068,H:H)*SUMIF(Summary!$A$110:$A$186,'Operations Support'!A2068,Summary!$Q$110:$Q$186),0)</f>
        <v>263821.56205800764</v>
      </c>
      <c r="AK2068" s="688">
        <f t="shared" ca="1" si="481"/>
        <v>6639546.2326501533</v>
      </c>
      <c r="AL2068" s="1"/>
      <c r="AM2068" s="688">
        <f>IFERROR($H2068/SUMIF($A:$A,$A2068,$H:$H)*SUMIF(Summary!$A$230:$A$266,$A2068,Summary!$P$230:$P$266),0)</f>
        <v>49647.536235452571</v>
      </c>
      <c r="AN2068" s="688">
        <f>IFERROR($H2068/SUMIF($A:$A,$A2068,$H:$H)*(SUMIF(Summary!$A$230:$A$266,$A2068,Summary!$L$230:$L$266)+SUMIF(Summary!$A$281:$A$317,$A2068,Summary!$L$281:$L$317))-AM2068,0)</f>
        <v>78173.609841468264</v>
      </c>
      <c r="AO2068" s="688">
        <f>IFERROR($H2068/SUMIF($A:$A,$A2068,$H:$H)*SUMIF(Summary!$A$230:$A$266,$A2068,Summary!$Q$230:$Q$266),0)</f>
        <v>49915.408104445472</v>
      </c>
      <c r="AP2068" s="688">
        <f>IFERROR($H2068/SUMIF($A:$A,$A2068,$H:$H)*(SUMIF(Summary!$A$230:$A$266,$A2068,Summary!$L$230:$L$266)+SUMIF(Summary!$A$281:$A$317,$A2068,Summary!$L$281:$L$317))-AO2068,0)</f>
        <v>77905.737972475355</v>
      </c>
      <c r="AQ2068" s="306"/>
      <c r="AR2068" s="688">
        <f t="shared" ca="1" si="482"/>
        <v>6719135.6452986663</v>
      </c>
      <c r="AS2068" s="688">
        <f t="shared" ca="1" si="483"/>
        <v>6717451.9706226289</v>
      </c>
    </row>
    <row r="2069" spans="1:45" x14ac:dyDescent="0.2">
      <c r="A2069" s="423">
        <v>3656</v>
      </c>
      <c r="B2069" s="424">
        <v>4</v>
      </c>
      <c r="C2069" s="425" t="s">
        <v>306</v>
      </c>
      <c r="D2069" s="422">
        <f t="shared" si="484"/>
        <v>0</v>
      </c>
      <c r="E2069" s="422">
        <f t="shared" si="485"/>
        <v>0</v>
      </c>
      <c r="F2069" s="422">
        <f t="shared" si="486"/>
        <v>0</v>
      </c>
      <c r="G2069" s="422">
        <f t="shared" si="487"/>
        <v>0</v>
      </c>
      <c r="H2069" s="22">
        <f t="shared" si="488"/>
        <v>0</v>
      </c>
      <c r="I2069" s="116">
        <v>0</v>
      </c>
      <c r="J2069" s="116">
        <v>0</v>
      </c>
      <c r="K2069" s="116">
        <v>0</v>
      </c>
      <c r="L2069" s="116">
        <v>0</v>
      </c>
      <c r="M2069" s="22">
        <f t="shared" si="489"/>
        <v>0</v>
      </c>
      <c r="N2069" s="116">
        <v>0</v>
      </c>
      <c r="O2069" s="116">
        <v>0</v>
      </c>
      <c r="P2069" s="116">
        <v>0</v>
      </c>
      <c r="Q2069" s="116">
        <v>0</v>
      </c>
      <c r="R2069" s="22">
        <f t="shared" si="490"/>
        <v>0</v>
      </c>
      <c r="S2069" s="116">
        <v>0</v>
      </c>
      <c r="T2069" s="116">
        <v>0</v>
      </c>
      <c r="U2069" s="116">
        <v>0</v>
      </c>
      <c r="V2069" s="116">
        <v>0</v>
      </c>
      <c r="W2069" s="22">
        <f t="shared" si="491"/>
        <v>0</v>
      </c>
      <c r="X2069" s="22">
        <f t="shared" si="492"/>
        <v>0</v>
      </c>
      <c r="Y2069" s="22">
        <f ca="1">OFFSET('Cost Study'!$B$7,'Operations Support'!$C2069,'Operations Support'!$B2069)*$H2069</f>
        <v>0</v>
      </c>
      <c r="Z2069" s="23">
        <f ca="1">Y2069*'Cost Study'!$B$31</f>
        <v>0</v>
      </c>
      <c r="AA2069" s="23">
        <f ca="1">IF(A2069=10298,1.51,1)*IF($B2069&lt;3,$D2069*'Cost Study'!$B$32*OFFSET('Cost Study'!$B$7,'Operations Support'!$C2069,'Operations Support'!$B2069),0)</f>
        <v>0</v>
      </c>
      <c r="AB2069" s="24">
        <f ca="1">AA2069*'Cost Study'!$B$31</f>
        <v>0</v>
      </c>
      <c r="AC2069" s="23">
        <f ca="1">Y2069*'Cost Study'!$B$31</f>
        <v>0</v>
      </c>
      <c r="AD2069" s="24">
        <f ca="1">AA2069*'Cost Study'!$B$31</f>
        <v>0</v>
      </c>
      <c r="AE2069" s="377">
        <f t="shared" ca="1" si="493"/>
        <v>0</v>
      </c>
      <c r="AF2069" s="377">
        <f t="shared" ca="1" si="494"/>
        <v>0</v>
      </c>
      <c r="AH2069" s="688">
        <f>IFERROR($H2069/SUMIF($A:$A,$A2069,$H:$H)*SUMIF(Summary!$A$110:$A$186,$A2069,Summary!$P$110:$P$186),0)</f>
        <v>0</v>
      </c>
      <c r="AI2069" s="689">
        <f t="shared" ca="1" si="480"/>
        <v>0</v>
      </c>
      <c r="AJ2069" s="688">
        <f>IFERROR(H2069/SUMIF(A:A,A2069,H:H)*SUMIF(Summary!$A$110:$A$186,'Operations Support'!A2069,Summary!$Q$110:$Q$186),0)</f>
        <v>0</v>
      </c>
      <c r="AK2069" s="688">
        <f t="shared" ca="1" si="481"/>
        <v>0</v>
      </c>
      <c r="AM2069" s="688">
        <f>IFERROR($H2069/SUMIF($A:$A,$A2069,$H:$H)*SUMIF(Summary!$A$230:$A$266,$A2069,Summary!$P$230:$P$266),0)</f>
        <v>0</v>
      </c>
      <c r="AN2069" s="688">
        <f>IFERROR($H2069/SUMIF($A:$A,$A2069,$H:$H)*(SUMIF(Summary!$A$230:$A$266,$A2069,Summary!$L$230:$L$266)+SUMIF(Summary!$A$281:$A$317,$A2069,Summary!$L$281:$L$317))-AM2069,0)</f>
        <v>0</v>
      </c>
      <c r="AO2069" s="688">
        <f>IFERROR($H2069/SUMIF($A:$A,$A2069,$H:$H)*SUMIF(Summary!$A$230:$A$266,$A2069,Summary!$Q$230:$Q$266),0)</f>
        <v>0</v>
      </c>
      <c r="AP2069" s="688">
        <f>IFERROR($H2069/SUMIF($A:$A,$A2069,$H:$H)*(SUMIF(Summary!$A$230:$A$266,$A2069,Summary!$L$230:$L$266)+SUMIF(Summary!$A$281:$A$317,$A2069,Summary!$L$281:$L$317))-AO2069,0)</f>
        <v>0</v>
      </c>
      <c r="AQ2069" s="306"/>
      <c r="AR2069" s="688">
        <f t="shared" ca="1" si="482"/>
        <v>0</v>
      </c>
      <c r="AS2069" s="688">
        <f t="shared" ca="1" si="483"/>
        <v>0</v>
      </c>
    </row>
    <row r="2070" spans="1:45" x14ac:dyDescent="0.2">
      <c r="A2070" s="423">
        <v>3656</v>
      </c>
      <c r="B2070" s="424">
        <v>4</v>
      </c>
      <c r="C2070" s="425" t="s">
        <v>307</v>
      </c>
      <c r="D2070" s="422">
        <f t="shared" si="484"/>
        <v>0</v>
      </c>
      <c r="E2070" s="422">
        <f t="shared" si="485"/>
        <v>0</v>
      </c>
      <c r="F2070" s="422">
        <f t="shared" si="486"/>
        <v>0</v>
      </c>
      <c r="G2070" s="422">
        <f t="shared" si="487"/>
        <v>0</v>
      </c>
      <c r="H2070" s="22">
        <f t="shared" si="488"/>
        <v>0</v>
      </c>
      <c r="I2070" s="116">
        <v>0</v>
      </c>
      <c r="J2070" s="116">
        <v>0</v>
      </c>
      <c r="K2070" s="116">
        <v>0</v>
      </c>
      <c r="L2070" s="116">
        <v>0</v>
      </c>
      <c r="M2070" s="22">
        <f t="shared" si="489"/>
        <v>0</v>
      </c>
      <c r="N2070" s="116">
        <v>0</v>
      </c>
      <c r="O2070" s="116">
        <v>0</v>
      </c>
      <c r="P2070" s="116">
        <v>0</v>
      </c>
      <c r="Q2070" s="116">
        <v>0</v>
      </c>
      <c r="R2070" s="22">
        <f t="shared" si="490"/>
        <v>0</v>
      </c>
      <c r="S2070" s="116">
        <v>0</v>
      </c>
      <c r="T2070" s="116">
        <v>0</v>
      </c>
      <c r="U2070" s="116">
        <v>0</v>
      </c>
      <c r="V2070" s="116">
        <v>0</v>
      </c>
      <c r="W2070" s="22">
        <f t="shared" si="491"/>
        <v>0</v>
      </c>
      <c r="X2070" s="22">
        <f t="shared" si="492"/>
        <v>0</v>
      </c>
      <c r="Y2070" s="22">
        <f ca="1">OFFSET('Cost Study'!$B$7,'Operations Support'!$C2070,'Operations Support'!$B2070)*$H2070</f>
        <v>0</v>
      </c>
      <c r="Z2070" s="23">
        <f ca="1">Y2070*'Cost Study'!$B$31</f>
        <v>0</v>
      </c>
      <c r="AA2070" s="23">
        <f ca="1">IF(A2070=10298,1.51,1)*IF($B2070&lt;3,$D2070*'Cost Study'!$B$32*OFFSET('Cost Study'!$B$7,'Operations Support'!$C2070,'Operations Support'!$B2070),0)</f>
        <v>0</v>
      </c>
      <c r="AB2070" s="24">
        <f ca="1">AA2070*'Cost Study'!$B$31</f>
        <v>0</v>
      </c>
      <c r="AC2070" s="23">
        <f ca="1">Y2070*'Cost Study'!$B$31</f>
        <v>0</v>
      </c>
      <c r="AD2070" s="24">
        <f ca="1">AA2070*'Cost Study'!$B$31</f>
        <v>0</v>
      </c>
      <c r="AE2070" s="377">
        <f t="shared" ca="1" si="493"/>
        <v>0</v>
      </c>
      <c r="AF2070" s="377">
        <f t="shared" ca="1" si="494"/>
        <v>0</v>
      </c>
      <c r="AH2070" s="688">
        <f>IFERROR($H2070/SUMIF($A:$A,$A2070,$H:$H)*SUMIF(Summary!$A$110:$A$186,$A2070,Summary!$P$110:$P$186),0)</f>
        <v>0</v>
      </c>
      <c r="AI2070" s="689">
        <f t="shared" ca="1" si="480"/>
        <v>0</v>
      </c>
      <c r="AJ2070" s="688">
        <f>IFERROR(H2070/SUMIF(A:A,A2070,H:H)*SUMIF(Summary!$A$110:$A$186,'Operations Support'!A2070,Summary!$Q$110:$Q$186),0)</f>
        <v>0</v>
      </c>
      <c r="AK2070" s="688">
        <f t="shared" ca="1" si="481"/>
        <v>0</v>
      </c>
      <c r="AM2070" s="688">
        <f>IFERROR($H2070/SUMIF($A:$A,$A2070,$H:$H)*SUMIF(Summary!$A$230:$A$266,$A2070,Summary!$P$230:$P$266),0)</f>
        <v>0</v>
      </c>
      <c r="AN2070" s="688">
        <f>IFERROR($H2070/SUMIF($A:$A,$A2070,$H:$H)*(SUMIF(Summary!$A$230:$A$266,$A2070,Summary!$L$230:$L$266)+SUMIF(Summary!$A$281:$A$317,$A2070,Summary!$L$281:$L$317))-AM2070,0)</f>
        <v>0</v>
      </c>
      <c r="AO2070" s="688">
        <f>IFERROR($H2070/SUMIF($A:$A,$A2070,$H:$H)*SUMIF(Summary!$A$230:$A$266,$A2070,Summary!$Q$230:$Q$266),0)</f>
        <v>0</v>
      </c>
      <c r="AP2070" s="688">
        <f>IFERROR($H2070/SUMIF($A:$A,$A2070,$H:$H)*(SUMIF(Summary!$A$230:$A$266,$A2070,Summary!$L$230:$L$266)+SUMIF(Summary!$A$281:$A$317,$A2070,Summary!$L$281:$L$317))-AO2070,0)</f>
        <v>0</v>
      </c>
      <c r="AQ2070" s="306"/>
      <c r="AR2070" s="688">
        <f t="shared" ca="1" si="482"/>
        <v>0</v>
      </c>
      <c r="AS2070" s="688">
        <f t="shared" ca="1" si="483"/>
        <v>0</v>
      </c>
    </row>
    <row r="2071" spans="1:45" x14ac:dyDescent="0.2">
      <c r="A2071" s="423">
        <v>3656</v>
      </c>
      <c r="B2071" s="424">
        <v>4</v>
      </c>
      <c r="C2071" s="425" t="s">
        <v>308</v>
      </c>
      <c r="D2071" s="422">
        <f t="shared" si="484"/>
        <v>294</v>
      </c>
      <c r="E2071" s="422">
        <f t="shared" si="485"/>
        <v>0</v>
      </c>
      <c r="F2071" s="422">
        <f t="shared" si="486"/>
        <v>0</v>
      </c>
      <c r="G2071" s="422">
        <f t="shared" si="487"/>
        <v>0</v>
      </c>
      <c r="H2071" s="22">
        <f t="shared" si="488"/>
        <v>294</v>
      </c>
      <c r="I2071" s="116">
        <v>129</v>
      </c>
      <c r="J2071" s="116">
        <v>0</v>
      </c>
      <c r="K2071" s="116">
        <v>0</v>
      </c>
      <c r="L2071" s="116">
        <v>0</v>
      </c>
      <c r="M2071" s="22">
        <f t="shared" si="489"/>
        <v>129</v>
      </c>
      <c r="N2071" s="116">
        <v>153</v>
      </c>
      <c r="O2071" s="116">
        <v>0</v>
      </c>
      <c r="P2071" s="116">
        <v>0</v>
      </c>
      <c r="Q2071" s="116">
        <v>0</v>
      </c>
      <c r="R2071" s="22">
        <f t="shared" si="490"/>
        <v>153</v>
      </c>
      <c r="S2071" s="116">
        <v>12</v>
      </c>
      <c r="T2071" s="116">
        <v>0</v>
      </c>
      <c r="U2071" s="116">
        <v>0</v>
      </c>
      <c r="V2071" s="116">
        <v>0</v>
      </c>
      <c r="W2071" s="22">
        <f t="shared" si="491"/>
        <v>12</v>
      </c>
      <c r="X2071" s="22">
        <f t="shared" si="492"/>
        <v>16.333333333333332</v>
      </c>
      <c r="Y2071" s="22">
        <f ca="1">OFFSET('Cost Study'!$B$7,'Operations Support'!$C2071,'Operations Support'!$B2071)*$H2071</f>
        <v>7008.96</v>
      </c>
      <c r="Z2071" s="23">
        <f ca="1">Y2071*'Cost Study'!$B$31</f>
        <v>391463.94274359796</v>
      </c>
      <c r="AA2071" s="23">
        <f ca="1">IF(A2071=10298,1.51,1)*IF($B2071&lt;3,$D2071*'Cost Study'!$B$32*OFFSET('Cost Study'!$B$7,'Operations Support'!$C2071,'Operations Support'!$B2071),0)</f>
        <v>0</v>
      </c>
      <c r="AB2071" s="24">
        <f ca="1">AA2071*'Cost Study'!$B$31</f>
        <v>0</v>
      </c>
      <c r="AC2071" s="23">
        <f ca="1">Y2071*'Cost Study'!$B$31</f>
        <v>391463.94274359796</v>
      </c>
      <c r="AD2071" s="24">
        <f ca="1">AA2071*'Cost Study'!$B$31</f>
        <v>0</v>
      </c>
      <c r="AE2071" s="377">
        <f t="shared" ca="1" si="493"/>
        <v>391463.94274359796</v>
      </c>
      <c r="AF2071" s="377">
        <f t="shared" ca="1" si="494"/>
        <v>391463.94274359796</v>
      </c>
      <c r="AH2071" s="688">
        <f>IFERROR($H2071/SUMIF($A:$A,$A2071,$H:$H)*SUMIF(Summary!$A$110:$A$186,$A2071,Summary!$P$110:$P$186),0)</f>
        <v>11528.286494289125</v>
      </c>
      <c r="AI2071" s="689">
        <f t="shared" ca="1" si="480"/>
        <v>379935.65624930884</v>
      </c>
      <c r="AJ2071" s="688">
        <f>IFERROR(H2071/SUMIF(A:A,A2071,H:H)*SUMIF(Summary!$A$110:$A$186,'Operations Support'!A2071,Summary!$Q$110:$Q$186),0)</f>
        <v>11590.487036021255</v>
      </c>
      <c r="AK2071" s="688">
        <f t="shared" ca="1" si="481"/>
        <v>379873.45570757671</v>
      </c>
      <c r="AM2071" s="688">
        <f>IFERROR($H2071/SUMIF($A:$A,$A2071,$H:$H)*SUMIF(Summary!$A$230:$A$266,$A2071,Summary!$P$230:$P$266),0)</f>
        <v>2181.1679099257408</v>
      </c>
      <c r="AN2071" s="688">
        <f>IFERROR($H2071/SUMIF($A:$A,$A2071,$H:$H)*(SUMIF(Summary!$A$230:$A$266,$A2071,Summary!$L$230:$L$266)+SUMIF(Summary!$A$281:$A$317,$A2071,Summary!$L$281:$L$317))-AM2071,0)</f>
        <v>3434.4054532862629</v>
      </c>
      <c r="AO2071" s="688">
        <f>IFERROR($H2071/SUMIF($A:$A,$A2071,$H:$H)*SUMIF(Summary!$A$230:$A$266,$A2071,Summary!$Q$230:$Q$266),0)</f>
        <v>2192.9363393166423</v>
      </c>
      <c r="AP2071" s="688">
        <f>IFERROR($H2071/SUMIF($A:$A,$A2071,$H:$H)*(SUMIF(Summary!$A$230:$A$266,$A2071,Summary!$L$230:$L$266)+SUMIF(Summary!$A$281:$A$317,$A2071,Summary!$L$281:$L$317))-AO2071,0)</f>
        <v>3422.6370238953614</v>
      </c>
      <c r="AQ2071" s="306"/>
      <c r="AR2071" s="688">
        <f t="shared" ca="1" si="482"/>
        <v>383370.06170259509</v>
      </c>
      <c r="AS2071" s="688">
        <f t="shared" ca="1" si="483"/>
        <v>383296.09273147205</v>
      </c>
    </row>
    <row r="2072" spans="1:45" x14ac:dyDescent="0.2">
      <c r="A2072" s="423">
        <v>3656</v>
      </c>
      <c r="B2072" s="424">
        <v>4</v>
      </c>
      <c r="C2072" s="425" t="s">
        <v>309</v>
      </c>
      <c r="D2072" s="422">
        <f t="shared" si="484"/>
        <v>0</v>
      </c>
      <c r="E2072" s="422">
        <f t="shared" si="485"/>
        <v>0</v>
      </c>
      <c r="F2072" s="422">
        <f t="shared" si="486"/>
        <v>0</v>
      </c>
      <c r="G2072" s="422">
        <f t="shared" si="487"/>
        <v>0</v>
      </c>
      <c r="H2072" s="22">
        <f t="shared" si="488"/>
        <v>0</v>
      </c>
      <c r="I2072" s="116">
        <v>0</v>
      </c>
      <c r="J2072" s="116">
        <v>0</v>
      </c>
      <c r="K2072" s="116">
        <v>0</v>
      </c>
      <c r="L2072" s="116">
        <v>0</v>
      </c>
      <c r="M2072" s="22">
        <f t="shared" si="489"/>
        <v>0</v>
      </c>
      <c r="N2072" s="116">
        <v>0</v>
      </c>
      <c r="O2072" s="116">
        <v>0</v>
      </c>
      <c r="P2072" s="116">
        <v>0</v>
      </c>
      <c r="Q2072" s="116">
        <v>0</v>
      </c>
      <c r="R2072" s="22">
        <f t="shared" si="490"/>
        <v>0</v>
      </c>
      <c r="S2072" s="116">
        <v>0</v>
      </c>
      <c r="T2072" s="116">
        <v>0</v>
      </c>
      <c r="U2072" s="116">
        <v>0</v>
      </c>
      <c r="V2072" s="116">
        <v>0</v>
      </c>
      <c r="W2072" s="22">
        <f t="shared" si="491"/>
        <v>0</v>
      </c>
      <c r="X2072" s="22">
        <f t="shared" si="492"/>
        <v>0</v>
      </c>
      <c r="Y2072" s="22">
        <f ca="1">OFFSET('Cost Study'!$B$7,'Operations Support'!$C2072,'Operations Support'!$B2072)*$H2072</f>
        <v>0</v>
      </c>
      <c r="Z2072" s="23">
        <f ca="1">Y2072*'Cost Study'!$B$31</f>
        <v>0</v>
      </c>
      <c r="AA2072" s="23">
        <f ca="1">IF(A2072=10298,1.51,1)*IF($B2072&lt;3,$D2072*'Cost Study'!$B$32*OFFSET('Cost Study'!$B$7,'Operations Support'!$C2072,'Operations Support'!$B2072),0)</f>
        <v>0</v>
      </c>
      <c r="AB2072" s="24">
        <f ca="1">AA2072*'Cost Study'!$B$31</f>
        <v>0</v>
      </c>
      <c r="AC2072" s="23">
        <f ca="1">Y2072*'Cost Study'!$B$31</f>
        <v>0</v>
      </c>
      <c r="AD2072" s="24">
        <f ca="1">AA2072*'Cost Study'!$B$31</f>
        <v>0</v>
      </c>
      <c r="AE2072" s="377">
        <f t="shared" ca="1" si="493"/>
        <v>0</v>
      </c>
      <c r="AF2072" s="377">
        <f t="shared" ca="1" si="494"/>
        <v>0</v>
      </c>
      <c r="AH2072" s="688">
        <f>IFERROR($H2072/SUMIF($A:$A,$A2072,$H:$H)*SUMIF(Summary!$A$110:$A$186,$A2072,Summary!$P$110:$P$186),0)</f>
        <v>0</v>
      </c>
      <c r="AI2072" s="689">
        <f t="shared" ca="1" si="480"/>
        <v>0</v>
      </c>
      <c r="AJ2072" s="688">
        <f>IFERROR(H2072/SUMIF(A:A,A2072,H:H)*SUMIF(Summary!$A$110:$A$186,'Operations Support'!A2072,Summary!$Q$110:$Q$186),0)</f>
        <v>0</v>
      </c>
      <c r="AK2072" s="688">
        <f t="shared" ca="1" si="481"/>
        <v>0</v>
      </c>
      <c r="AM2072" s="688">
        <f>IFERROR($H2072/SUMIF($A:$A,$A2072,$H:$H)*SUMIF(Summary!$A$230:$A$266,$A2072,Summary!$P$230:$P$266),0)</f>
        <v>0</v>
      </c>
      <c r="AN2072" s="688">
        <f>IFERROR($H2072/SUMIF($A:$A,$A2072,$H:$H)*(SUMIF(Summary!$A$230:$A$266,$A2072,Summary!$L$230:$L$266)+SUMIF(Summary!$A$281:$A$317,$A2072,Summary!$L$281:$L$317))-AM2072,0)</f>
        <v>0</v>
      </c>
      <c r="AO2072" s="688">
        <f>IFERROR($H2072/SUMIF($A:$A,$A2072,$H:$H)*SUMIF(Summary!$A$230:$A$266,$A2072,Summary!$Q$230:$Q$266),0)</f>
        <v>0</v>
      </c>
      <c r="AP2072" s="688">
        <f>IFERROR($H2072/SUMIF($A:$A,$A2072,$H:$H)*(SUMIF(Summary!$A$230:$A$266,$A2072,Summary!$L$230:$L$266)+SUMIF(Summary!$A$281:$A$317,$A2072,Summary!$L$281:$L$317))-AO2072,0)</f>
        <v>0</v>
      </c>
      <c r="AQ2072" s="306"/>
      <c r="AR2072" s="688">
        <f t="shared" ca="1" si="482"/>
        <v>0</v>
      </c>
      <c r="AS2072" s="688">
        <f t="shared" ca="1" si="483"/>
        <v>0</v>
      </c>
    </row>
    <row r="2073" spans="1:45" x14ac:dyDescent="0.2">
      <c r="A2073" s="423">
        <v>3656</v>
      </c>
      <c r="B2073" s="424">
        <v>4</v>
      </c>
      <c r="C2073" s="425" t="s">
        <v>310</v>
      </c>
      <c r="D2073" s="422">
        <f t="shared" si="484"/>
        <v>0</v>
      </c>
      <c r="E2073" s="422">
        <f t="shared" si="485"/>
        <v>0</v>
      </c>
      <c r="F2073" s="422">
        <f t="shared" si="486"/>
        <v>0</v>
      </c>
      <c r="G2073" s="422">
        <f t="shared" si="487"/>
        <v>0</v>
      </c>
      <c r="H2073" s="22">
        <f t="shared" si="488"/>
        <v>0</v>
      </c>
      <c r="I2073" s="116">
        <v>0</v>
      </c>
      <c r="J2073" s="116">
        <v>0</v>
      </c>
      <c r="K2073" s="116">
        <v>0</v>
      </c>
      <c r="L2073" s="116">
        <v>0</v>
      </c>
      <c r="M2073" s="22">
        <f t="shared" si="489"/>
        <v>0</v>
      </c>
      <c r="N2073" s="116">
        <v>0</v>
      </c>
      <c r="O2073" s="116">
        <v>0</v>
      </c>
      <c r="P2073" s="116">
        <v>0</v>
      </c>
      <c r="Q2073" s="116">
        <v>0</v>
      </c>
      <c r="R2073" s="22">
        <f t="shared" si="490"/>
        <v>0</v>
      </c>
      <c r="S2073" s="116">
        <v>0</v>
      </c>
      <c r="T2073" s="116">
        <v>0</v>
      </c>
      <c r="U2073" s="116">
        <v>0</v>
      </c>
      <c r="V2073" s="116">
        <v>0</v>
      </c>
      <c r="W2073" s="22">
        <f t="shared" si="491"/>
        <v>0</v>
      </c>
      <c r="X2073" s="22">
        <f t="shared" si="492"/>
        <v>0</v>
      </c>
      <c r="Y2073" s="22">
        <f ca="1">OFFSET('Cost Study'!$B$7,'Operations Support'!$C2073,'Operations Support'!$B2073)*$H2073</f>
        <v>0</v>
      </c>
      <c r="Z2073" s="23">
        <f ca="1">Y2073*'Cost Study'!$B$31</f>
        <v>0</v>
      </c>
      <c r="AA2073" s="23">
        <f ca="1">IF(A2073=10298,1.51,1)*IF($B2073&lt;3,$D2073*'Cost Study'!$B$32*OFFSET('Cost Study'!$B$7,'Operations Support'!$C2073,'Operations Support'!$B2073),0)</f>
        <v>0</v>
      </c>
      <c r="AB2073" s="24">
        <f ca="1">AA2073*'Cost Study'!$B$31</f>
        <v>0</v>
      </c>
      <c r="AC2073" s="23">
        <f ca="1">Y2073*'Cost Study'!$B$31</f>
        <v>0</v>
      </c>
      <c r="AD2073" s="24">
        <f ca="1">AA2073*'Cost Study'!$B$31</f>
        <v>0</v>
      </c>
      <c r="AE2073" s="377">
        <f t="shared" ca="1" si="493"/>
        <v>0</v>
      </c>
      <c r="AF2073" s="377">
        <f t="shared" ca="1" si="494"/>
        <v>0</v>
      </c>
      <c r="AH2073" s="688">
        <f>IFERROR($H2073/SUMIF($A:$A,$A2073,$H:$H)*SUMIF(Summary!$A$110:$A$186,$A2073,Summary!$P$110:$P$186),0)</f>
        <v>0</v>
      </c>
      <c r="AI2073" s="689">
        <f t="shared" ca="1" si="480"/>
        <v>0</v>
      </c>
      <c r="AJ2073" s="688">
        <f>IFERROR(H2073/SUMIF(A:A,A2073,H:H)*SUMIF(Summary!$A$110:$A$186,'Operations Support'!A2073,Summary!$Q$110:$Q$186),0)</f>
        <v>0</v>
      </c>
      <c r="AK2073" s="688">
        <f t="shared" ca="1" si="481"/>
        <v>0</v>
      </c>
      <c r="AM2073" s="688">
        <f>IFERROR($H2073/SUMIF($A:$A,$A2073,$H:$H)*SUMIF(Summary!$A$230:$A$266,$A2073,Summary!$P$230:$P$266),0)</f>
        <v>0</v>
      </c>
      <c r="AN2073" s="688">
        <f>IFERROR($H2073/SUMIF($A:$A,$A2073,$H:$H)*(SUMIF(Summary!$A$230:$A$266,$A2073,Summary!$L$230:$L$266)+SUMIF(Summary!$A$281:$A$317,$A2073,Summary!$L$281:$L$317))-AM2073,0)</f>
        <v>0</v>
      </c>
      <c r="AO2073" s="688">
        <f>IFERROR($H2073/SUMIF($A:$A,$A2073,$H:$H)*SUMIF(Summary!$A$230:$A$266,$A2073,Summary!$Q$230:$Q$266),0)</f>
        <v>0</v>
      </c>
      <c r="AP2073" s="688">
        <f>IFERROR($H2073/SUMIF($A:$A,$A2073,$H:$H)*(SUMIF(Summary!$A$230:$A$266,$A2073,Summary!$L$230:$L$266)+SUMIF(Summary!$A$281:$A$317,$A2073,Summary!$L$281:$L$317))-AO2073,0)</f>
        <v>0</v>
      </c>
      <c r="AQ2073" s="306"/>
      <c r="AR2073" s="688">
        <f t="shared" ca="1" si="482"/>
        <v>0</v>
      </c>
      <c r="AS2073" s="688">
        <f t="shared" ca="1" si="483"/>
        <v>0</v>
      </c>
    </row>
    <row r="2074" spans="1:45" x14ac:dyDescent="0.2">
      <c r="A2074" s="423">
        <v>3656</v>
      </c>
      <c r="B2074" s="424">
        <v>4</v>
      </c>
      <c r="C2074" s="425" t="s">
        <v>311</v>
      </c>
      <c r="D2074" s="422">
        <f t="shared" si="484"/>
        <v>0</v>
      </c>
      <c r="E2074" s="422">
        <f t="shared" si="485"/>
        <v>0</v>
      </c>
      <c r="F2074" s="422">
        <f t="shared" si="486"/>
        <v>0</v>
      </c>
      <c r="G2074" s="422">
        <f t="shared" si="487"/>
        <v>0</v>
      </c>
      <c r="H2074" s="22">
        <f t="shared" si="488"/>
        <v>0</v>
      </c>
      <c r="I2074" s="116">
        <v>0</v>
      </c>
      <c r="J2074" s="116">
        <v>0</v>
      </c>
      <c r="K2074" s="116">
        <v>0</v>
      </c>
      <c r="L2074" s="116">
        <v>0</v>
      </c>
      <c r="M2074" s="22">
        <f t="shared" si="489"/>
        <v>0</v>
      </c>
      <c r="N2074" s="116">
        <v>0</v>
      </c>
      <c r="O2074" s="116">
        <v>0</v>
      </c>
      <c r="P2074" s="116">
        <v>0</v>
      </c>
      <c r="Q2074" s="116">
        <v>0</v>
      </c>
      <c r="R2074" s="22">
        <f t="shared" si="490"/>
        <v>0</v>
      </c>
      <c r="S2074" s="116">
        <v>0</v>
      </c>
      <c r="T2074" s="116">
        <v>0</v>
      </c>
      <c r="U2074" s="116">
        <v>0</v>
      </c>
      <c r="V2074" s="116">
        <v>0</v>
      </c>
      <c r="W2074" s="22">
        <f t="shared" si="491"/>
        <v>0</v>
      </c>
      <c r="X2074" s="22">
        <f t="shared" si="492"/>
        <v>0</v>
      </c>
      <c r="Y2074" s="22">
        <f ca="1">OFFSET('Cost Study'!$B$7,'Operations Support'!$C2074,'Operations Support'!$B2074)*$H2074</f>
        <v>0</v>
      </c>
      <c r="Z2074" s="23">
        <f ca="1">Y2074*'Cost Study'!$B$31</f>
        <v>0</v>
      </c>
      <c r="AA2074" s="23">
        <f ca="1">IF(A2074=10298,1.51,1)*IF($B2074&lt;3,$D2074*'Cost Study'!$B$32*OFFSET('Cost Study'!$B$7,'Operations Support'!$C2074,'Operations Support'!$B2074),0)</f>
        <v>0</v>
      </c>
      <c r="AB2074" s="24">
        <f ca="1">AA2074*'Cost Study'!$B$31</f>
        <v>0</v>
      </c>
      <c r="AC2074" s="23">
        <f ca="1">Y2074*'Cost Study'!$B$31</f>
        <v>0</v>
      </c>
      <c r="AD2074" s="24">
        <f ca="1">AA2074*'Cost Study'!$B$31</f>
        <v>0</v>
      </c>
      <c r="AE2074" s="377">
        <f t="shared" ca="1" si="493"/>
        <v>0</v>
      </c>
      <c r="AF2074" s="377">
        <f t="shared" ca="1" si="494"/>
        <v>0</v>
      </c>
      <c r="AH2074" s="688">
        <f>IFERROR($H2074/SUMIF($A:$A,$A2074,$H:$H)*SUMIF(Summary!$A$110:$A$186,$A2074,Summary!$P$110:$P$186),0)</f>
        <v>0</v>
      </c>
      <c r="AI2074" s="689">
        <f t="shared" ca="1" si="480"/>
        <v>0</v>
      </c>
      <c r="AJ2074" s="688">
        <f>IFERROR(H2074/SUMIF(A:A,A2074,H:H)*SUMIF(Summary!$A$110:$A$186,'Operations Support'!A2074,Summary!$Q$110:$Q$186),0)</f>
        <v>0</v>
      </c>
      <c r="AK2074" s="688">
        <f t="shared" ca="1" si="481"/>
        <v>0</v>
      </c>
      <c r="AM2074" s="688">
        <f>IFERROR($H2074/SUMIF($A:$A,$A2074,$H:$H)*SUMIF(Summary!$A$230:$A$266,$A2074,Summary!$P$230:$P$266),0)</f>
        <v>0</v>
      </c>
      <c r="AN2074" s="688">
        <f>IFERROR($H2074/SUMIF($A:$A,$A2074,$H:$H)*(SUMIF(Summary!$A$230:$A$266,$A2074,Summary!$L$230:$L$266)+SUMIF(Summary!$A$281:$A$317,$A2074,Summary!$L$281:$L$317))-AM2074,0)</f>
        <v>0</v>
      </c>
      <c r="AO2074" s="688">
        <f>IFERROR($H2074/SUMIF($A:$A,$A2074,$H:$H)*SUMIF(Summary!$A$230:$A$266,$A2074,Summary!$Q$230:$Q$266),0)</f>
        <v>0</v>
      </c>
      <c r="AP2074" s="688">
        <f>IFERROR($H2074/SUMIF($A:$A,$A2074,$H:$H)*(SUMIF(Summary!$A$230:$A$266,$A2074,Summary!$L$230:$L$266)+SUMIF(Summary!$A$281:$A$317,$A2074,Summary!$L$281:$L$317))-AO2074,0)</f>
        <v>0</v>
      </c>
      <c r="AQ2074" s="306"/>
      <c r="AR2074" s="688">
        <f t="shared" ca="1" si="482"/>
        <v>0</v>
      </c>
      <c r="AS2074" s="688">
        <f t="shared" ca="1" si="483"/>
        <v>0</v>
      </c>
    </row>
    <row r="2075" spans="1:45" x14ac:dyDescent="0.2">
      <c r="A2075" s="423">
        <v>3656</v>
      </c>
      <c r="B2075" s="424">
        <v>4</v>
      </c>
      <c r="C2075" s="425" t="s">
        <v>312</v>
      </c>
      <c r="D2075" s="422">
        <f t="shared" si="484"/>
        <v>0</v>
      </c>
      <c r="E2075" s="422">
        <f t="shared" si="485"/>
        <v>0</v>
      </c>
      <c r="F2075" s="422">
        <f t="shared" si="486"/>
        <v>0</v>
      </c>
      <c r="G2075" s="422">
        <f t="shared" si="487"/>
        <v>0</v>
      </c>
      <c r="H2075" s="22">
        <f t="shared" si="488"/>
        <v>0</v>
      </c>
      <c r="I2075" s="116">
        <v>0</v>
      </c>
      <c r="J2075" s="116">
        <v>0</v>
      </c>
      <c r="K2075" s="116">
        <v>0</v>
      </c>
      <c r="L2075" s="116">
        <v>0</v>
      </c>
      <c r="M2075" s="22">
        <f t="shared" si="489"/>
        <v>0</v>
      </c>
      <c r="N2075" s="116">
        <v>0</v>
      </c>
      <c r="O2075" s="116">
        <v>0</v>
      </c>
      <c r="P2075" s="116">
        <v>0</v>
      </c>
      <c r="Q2075" s="116">
        <v>0</v>
      </c>
      <c r="R2075" s="22">
        <f t="shared" si="490"/>
        <v>0</v>
      </c>
      <c r="S2075" s="116">
        <v>0</v>
      </c>
      <c r="T2075" s="116">
        <v>0</v>
      </c>
      <c r="U2075" s="116">
        <v>0</v>
      </c>
      <c r="V2075" s="116">
        <v>0</v>
      </c>
      <c r="W2075" s="22">
        <f t="shared" si="491"/>
        <v>0</v>
      </c>
      <c r="X2075" s="22">
        <f t="shared" si="492"/>
        <v>0</v>
      </c>
      <c r="Y2075" s="22">
        <f ca="1">OFFSET('Cost Study'!$B$7,'Operations Support'!$C2075,'Operations Support'!$B2075)*$H2075</f>
        <v>0</v>
      </c>
      <c r="Z2075" s="23">
        <f ca="1">Y2075*'Cost Study'!$B$31</f>
        <v>0</v>
      </c>
      <c r="AA2075" s="23">
        <f ca="1">IF(A2075=10298,1.51,1)*IF($B2075&lt;3,$D2075*'Cost Study'!$B$32*OFFSET('Cost Study'!$B$7,'Operations Support'!$C2075,'Operations Support'!$B2075),0)</f>
        <v>0</v>
      </c>
      <c r="AB2075" s="24">
        <f ca="1">AA2075*'Cost Study'!$B$31</f>
        <v>0</v>
      </c>
      <c r="AC2075" s="23">
        <f ca="1">Y2075*'Cost Study'!$B$31</f>
        <v>0</v>
      </c>
      <c r="AD2075" s="24">
        <f ca="1">AA2075*'Cost Study'!$B$31</f>
        <v>0</v>
      </c>
      <c r="AE2075" s="377">
        <f t="shared" ca="1" si="493"/>
        <v>0</v>
      </c>
      <c r="AF2075" s="377">
        <f t="shared" ca="1" si="494"/>
        <v>0</v>
      </c>
      <c r="AH2075" s="688">
        <f>IFERROR($H2075/SUMIF($A:$A,$A2075,$H:$H)*SUMIF(Summary!$A$110:$A$186,$A2075,Summary!$P$110:$P$186),0)</f>
        <v>0</v>
      </c>
      <c r="AI2075" s="689">
        <f t="shared" ca="1" si="480"/>
        <v>0</v>
      </c>
      <c r="AJ2075" s="688">
        <f>IFERROR(H2075/SUMIF(A:A,A2075,H:H)*SUMIF(Summary!$A$110:$A$186,'Operations Support'!A2075,Summary!$Q$110:$Q$186),0)</f>
        <v>0</v>
      </c>
      <c r="AK2075" s="688">
        <f t="shared" ca="1" si="481"/>
        <v>0</v>
      </c>
      <c r="AM2075" s="688">
        <f>IFERROR($H2075/SUMIF($A:$A,$A2075,$H:$H)*SUMIF(Summary!$A$230:$A$266,$A2075,Summary!$P$230:$P$266),0)</f>
        <v>0</v>
      </c>
      <c r="AN2075" s="688">
        <f>IFERROR($H2075/SUMIF($A:$A,$A2075,$H:$H)*(SUMIF(Summary!$A$230:$A$266,$A2075,Summary!$L$230:$L$266)+SUMIF(Summary!$A$281:$A$317,$A2075,Summary!$L$281:$L$317))-AM2075,0)</f>
        <v>0</v>
      </c>
      <c r="AO2075" s="688">
        <f>IFERROR($H2075/SUMIF($A:$A,$A2075,$H:$H)*SUMIF(Summary!$A$230:$A$266,$A2075,Summary!$Q$230:$Q$266),0)</f>
        <v>0</v>
      </c>
      <c r="AP2075" s="688">
        <f>IFERROR($H2075/SUMIF($A:$A,$A2075,$H:$H)*(SUMIF(Summary!$A$230:$A$266,$A2075,Summary!$L$230:$L$266)+SUMIF(Summary!$A$281:$A$317,$A2075,Summary!$L$281:$L$317))-AO2075,0)</f>
        <v>0</v>
      </c>
      <c r="AQ2075" s="306"/>
      <c r="AR2075" s="688">
        <f t="shared" ca="1" si="482"/>
        <v>0</v>
      </c>
      <c r="AS2075" s="688">
        <f t="shared" ca="1" si="483"/>
        <v>0</v>
      </c>
    </row>
    <row r="2076" spans="1:45" x14ac:dyDescent="0.2">
      <c r="A2076" s="423">
        <v>3656</v>
      </c>
      <c r="B2076" s="424">
        <v>4</v>
      </c>
      <c r="C2076" s="425" t="s">
        <v>313</v>
      </c>
      <c r="D2076" s="422">
        <f t="shared" si="484"/>
        <v>235</v>
      </c>
      <c r="E2076" s="422">
        <f t="shared" si="485"/>
        <v>0</v>
      </c>
      <c r="F2076" s="422">
        <f t="shared" si="486"/>
        <v>2</v>
      </c>
      <c r="G2076" s="422">
        <f t="shared" si="487"/>
        <v>0</v>
      </c>
      <c r="H2076" s="22">
        <f t="shared" si="488"/>
        <v>237</v>
      </c>
      <c r="I2076" s="116">
        <v>78</v>
      </c>
      <c r="J2076" s="116">
        <v>0</v>
      </c>
      <c r="K2076" s="116">
        <v>0</v>
      </c>
      <c r="L2076" s="116">
        <v>0</v>
      </c>
      <c r="M2076" s="22">
        <f t="shared" si="489"/>
        <v>78</v>
      </c>
      <c r="N2076" s="116">
        <v>103</v>
      </c>
      <c r="O2076" s="116">
        <v>0</v>
      </c>
      <c r="P2076" s="116">
        <v>2</v>
      </c>
      <c r="Q2076" s="116">
        <v>0</v>
      </c>
      <c r="R2076" s="22">
        <f t="shared" si="490"/>
        <v>105</v>
      </c>
      <c r="S2076" s="116">
        <v>54</v>
      </c>
      <c r="T2076" s="116">
        <v>0</v>
      </c>
      <c r="U2076" s="116">
        <v>0</v>
      </c>
      <c r="V2076" s="116">
        <v>0</v>
      </c>
      <c r="W2076" s="22">
        <f t="shared" si="491"/>
        <v>54</v>
      </c>
      <c r="X2076" s="22">
        <f t="shared" si="492"/>
        <v>13.166666666666666</v>
      </c>
      <c r="Y2076" s="22">
        <f ca="1">OFFSET('Cost Study'!$B$7,'Operations Support'!$C2076,'Operations Support'!$B2076)*$H2076</f>
        <v>2673.3599999999997</v>
      </c>
      <c r="Z2076" s="23">
        <f ca="1">Y2076*'Cost Study'!$B$31</f>
        <v>149312.31537532315</v>
      </c>
      <c r="AA2076" s="23">
        <f ca="1">IF(A2076=10298,1.51,1)*IF($B2076&lt;3,$D2076*'Cost Study'!$B$32*OFFSET('Cost Study'!$B$7,'Operations Support'!$C2076,'Operations Support'!$B2076),0)</f>
        <v>0</v>
      </c>
      <c r="AB2076" s="24">
        <f ca="1">AA2076*'Cost Study'!$B$31</f>
        <v>0</v>
      </c>
      <c r="AC2076" s="23">
        <f ca="1">Y2076*'Cost Study'!$B$31</f>
        <v>149312.31537532315</v>
      </c>
      <c r="AD2076" s="24">
        <f ca="1">AA2076*'Cost Study'!$B$31</f>
        <v>0</v>
      </c>
      <c r="AE2076" s="377">
        <f t="shared" ca="1" si="493"/>
        <v>149312.31537532315</v>
      </c>
      <c r="AF2076" s="377">
        <f t="shared" ca="1" si="494"/>
        <v>149312.31537532315</v>
      </c>
      <c r="AH2076" s="688">
        <f>IFERROR($H2076/SUMIF($A:$A,$A2076,$H:$H)*SUMIF(Summary!$A$110:$A$186,$A2076,Summary!$P$110:$P$186),0)</f>
        <v>9293.2105413147037</v>
      </c>
      <c r="AI2076" s="689">
        <f t="shared" ca="1" si="480"/>
        <v>140019.10483400844</v>
      </c>
      <c r="AJ2076" s="688">
        <f>IFERROR(H2076/SUMIF(A:A,A2076,H:H)*SUMIF(Summary!$A$110:$A$186,'Operations Support'!A2076,Summary!$Q$110:$Q$186),0)</f>
        <v>9343.3517943436655</v>
      </c>
      <c r="AK2076" s="688">
        <f t="shared" ca="1" si="481"/>
        <v>139968.96358097947</v>
      </c>
      <c r="AM2076" s="688">
        <f>IFERROR($H2076/SUMIF($A:$A,$A2076,$H:$H)*SUMIF(Summary!$A$230:$A$266,$A2076,Summary!$P$230:$P$266),0)</f>
        <v>1758.288417185036</v>
      </c>
      <c r="AN2076" s="688">
        <f>IFERROR($H2076/SUMIF($A:$A,$A2076,$H:$H)*(SUMIF(Summary!$A$230:$A$266,$A2076,Summary!$L$230:$L$266)+SUMIF(Summary!$A$281:$A$317,$A2076,Summary!$L$281:$L$317))-AM2076,0)</f>
        <v>2768.5513347919873</v>
      </c>
      <c r="AO2076" s="688">
        <f>IFERROR($H2076/SUMIF($A:$A,$A2076,$H:$H)*SUMIF(Summary!$A$230:$A$266,$A2076,Summary!$Q$230:$Q$266),0)</f>
        <v>1767.7752123062728</v>
      </c>
      <c r="AP2076" s="688">
        <f>IFERROR($H2076/SUMIF($A:$A,$A2076,$H:$H)*(SUMIF(Summary!$A$230:$A$266,$A2076,Summary!$L$230:$L$266)+SUMIF(Summary!$A$281:$A$317,$A2076,Summary!$L$281:$L$317))-AO2076,0)</f>
        <v>2759.0645396707505</v>
      </c>
      <c r="AQ2076" s="306"/>
      <c r="AR2076" s="688">
        <f t="shared" ca="1" si="482"/>
        <v>142787.65616880043</v>
      </c>
      <c r="AS2076" s="688">
        <f t="shared" ca="1" si="483"/>
        <v>142728.02812065021</v>
      </c>
    </row>
    <row r="2077" spans="1:45" x14ac:dyDescent="0.2">
      <c r="A2077" s="423">
        <v>3656</v>
      </c>
      <c r="B2077" s="424">
        <v>4</v>
      </c>
      <c r="C2077" s="425" t="s">
        <v>314</v>
      </c>
      <c r="D2077" s="422">
        <f t="shared" si="484"/>
        <v>0</v>
      </c>
      <c r="E2077" s="422">
        <f t="shared" si="485"/>
        <v>0</v>
      </c>
      <c r="F2077" s="422">
        <f t="shared" si="486"/>
        <v>0</v>
      </c>
      <c r="G2077" s="422">
        <f t="shared" si="487"/>
        <v>0</v>
      </c>
      <c r="H2077" s="22">
        <f t="shared" si="488"/>
        <v>0</v>
      </c>
      <c r="I2077" s="116">
        <v>0</v>
      </c>
      <c r="J2077" s="116">
        <v>0</v>
      </c>
      <c r="K2077" s="116">
        <v>0</v>
      </c>
      <c r="L2077" s="116">
        <v>0</v>
      </c>
      <c r="M2077" s="22">
        <f t="shared" si="489"/>
        <v>0</v>
      </c>
      <c r="N2077" s="116">
        <v>0</v>
      </c>
      <c r="O2077" s="116">
        <v>0</v>
      </c>
      <c r="P2077" s="116">
        <v>0</v>
      </c>
      <c r="Q2077" s="116">
        <v>0</v>
      </c>
      <c r="R2077" s="22">
        <f t="shared" si="490"/>
        <v>0</v>
      </c>
      <c r="S2077" s="116">
        <v>0</v>
      </c>
      <c r="T2077" s="116">
        <v>0</v>
      </c>
      <c r="U2077" s="116">
        <v>0</v>
      </c>
      <c r="V2077" s="116">
        <v>0</v>
      </c>
      <c r="W2077" s="22">
        <f t="shared" si="491"/>
        <v>0</v>
      </c>
      <c r="X2077" s="22">
        <f t="shared" si="492"/>
        <v>0</v>
      </c>
      <c r="Y2077" s="22">
        <f ca="1">OFFSET('Cost Study'!$B$7,'Operations Support'!$C2077,'Operations Support'!$B2077)*$H2077</f>
        <v>0</v>
      </c>
      <c r="Z2077" s="23">
        <f ca="1">Y2077*'Cost Study'!$B$31</f>
        <v>0</v>
      </c>
      <c r="AA2077" s="23">
        <f ca="1">IF(A2077=10298,1.51,1)*IF($B2077&lt;3,$D2077*'Cost Study'!$B$32*OFFSET('Cost Study'!$B$7,'Operations Support'!$C2077,'Operations Support'!$B2077),0)</f>
        <v>0</v>
      </c>
      <c r="AB2077" s="24">
        <f ca="1">AA2077*'Cost Study'!$B$31</f>
        <v>0</v>
      </c>
      <c r="AC2077" s="23">
        <f ca="1">Y2077*'Cost Study'!$B$31</f>
        <v>0</v>
      </c>
      <c r="AD2077" s="24">
        <f ca="1">AA2077*'Cost Study'!$B$31</f>
        <v>0</v>
      </c>
      <c r="AE2077" s="377">
        <f t="shared" ca="1" si="493"/>
        <v>0</v>
      </c>
      <c r="AF2077" s="377">
        <f t="shared" ca="1" si="494"/>
        <v>0</v>
      </c>
      <c r="AH2077" s="688">
        <f>IFERROR($H2077/SUMIF($A:$A,$A2077,$H:$H)*SUMIF(Summary!$A$110:$A$186,$A2077,Summary!$P$110:$P$186),0)</f>
        <v>0</v>
      </c>
      <c r="AI2077" s="689">
        <f t="shared" ca="1" si="480"/>
        <v>0</v>
      </c>
      <c r="AJ2077" s="688">
        <f>IFERROR(H2077/SUMIF(A:A,A2077,H:H)*SUMIF(Summary!$A$110:$A$186,'Operations Support'!A2077,Summary!$Q$110:$Q$186),0)</f>
        <v>0</v>
      </c>
      <c r="AK2077" s="688">
        <f t="shared" ca="1" si="481"/>
        <v>0</v>
      </c>
      <c r="AM2077" s="688">
        <f>IFERROR($H2077/SUMIF($A:$A,$A2077,$H:$H)*SUMIF(Summary!$A$230:$A$266,$A2077,Summary!$P$230:$P$266),0)</f>
        <v>0</v>
      </c>
      <c r="AN2077" s="688">
        <f>IFERROR($H2077/SUMIF($A:$A,$A2077,$H:$H)*(SUMIF(Summary!$A$230:$A$266,$A2077,Summary!$L$230:$L$266)+SUMIF(Summary!$A$281:$A$317,$A2077,Summary!$L$281:$L$317))-AM2077,0)</f>
        <v>0</v>
      </c>
      <c r="AO2077" s="688">
        <f>IFERROR($H2077/SUMIF($A:$A,$A2077,$H:$H)*SUMIF(Summary!$A$230:$A$266,$A2077,Summary!$Q$230:$Q$266),0)</f>
        <v>0</v>
      </c>
      <c r="AP2077" s="688">
        <f>IFERROR($H2077/SUMIF($A:$A,$A2077,$H:$H)*(SUMIF(Summary!$A$230:$A$266,$A2077,Summary!$L$230:$L$266)+SUMIF(Summary!$A$281:$A$317,$A2077,Summary!$L$281:$L$317))-AO2077,0)</f>
        <v>0</v>
      </c>
      <c r="AQ2077" s="306"/>
      <c r="AR2077" s="688">
        <f t="shared" ca="1" si="482"/>
        <v>0</v>
      </c>
      <c r="AS2077" s="688">
        <f t="shared" ca="1" si="483"/>
        <v>0</v>
      </c>
    </row>
    <row r="2078" spans="1:45" x14ac:dyDescent="0.2">
      <c r="A2078" s="423">
        <v>3656</v>
      </c>
      <c r="B2078" s="424">
        <v>4</v>
      </c>
      <c r="C2078" s="425" t="s">
        <v>315</v>
      </c>
      <c r="D2078" s="422">
        <f t="shared" si="484"/>
        <v>969</v>
      </c>
      <c r="E2078" s="422">
        <f t="shared" si="485"/>
        <v>0</v>
      </c>
      <c r="F2078" s="422">
        <f t="shared" si="486"/>
        <v>33</v>
      </c>
      <c r="G2078" s="422">
        <f t="shared" si="487"/>
        <v>0</v>
      </c>
      <c r="H2078" s="22">
        <f t="shared" si="488"/>
        <v>1002</v>
      </c>
      <c r="I2078" s="116">
        <v>420</v>
      </c>
      <c r="J2078" s="116">
        <v>0</v>
      </c>
      <c r="K2078" s="116">
        <v>6</v>
      </c>
      <c r="L2078" s="116">
        <v>0</v>
      </c>
      <c r="M2078" s="22">
        <f t="shared" si="489"/>
        <v>426</v>
      </c>
      <c r="N2078" s="116">
        <v>492</v>
      </c>
      <c r="O2078" s="116">
        <v>0</v>
      </c>
      <c r="P2078" s="116">
        <v>3</v>
      </c>
      <c r="Q2078" s="116">
        <v>0</v>
      </c>
      <c r="R2078" s="22">
        <f t="shared" si="490"/>
        <v>495</v>
      </c>
      <c r="S2078" s="116">
        <v>57</v>
      </c>
      <c r="T2078" s="116">
        <v>0</v>
      </c>
      <c r="U2078" s="116">
        <v>24</v>
      </c>
      <c r="V2078" s="116">
        <v>0</v>
      </c>
      <c r="W2078" s="22">
        <f t="shared" si="491"/>
        <v>81</v>
      </c>
      <c r="X2078" s="22">
        <f t="shared" si="492"/>
        <v>55.666666666666664</v>
      </c>
      <c r="Y2078" s="22">
        <f ca="1">OFFSET('Cost Study'!$B$7,'Operations Support'!$C2078,'Operations Support'!$B2078)*$H2078</f>
        <v>28286.46</v>
      </c>
      <c r="Z2078" s="23">
        <f ca="1">Y2078*'Cost Study'!$B$31</f>
        <v>1579853.381651354</v>
      </c>
      <c r="AA2078" s="23">
        <f ca="1">IF(A2078=10298,1.51,1)*IF($B2078&lt;3,$D2078*'Cost Study'!$B$32*OFFSET('Cost Study'!$B$7,'Operations Support'!$C2078,'Operations Support'!$B2078),0)</f>
        <v>0</v>
      </c>
      <c r="AB2078" s="24">
        <f ca="1">AA2078*'Cost Study'!$B$31</f>
        <v>0</v>
      </c>
      <c r="AC2078" s="23">
        <f ca="1">Y2078*'Cost Study'!$B$31</f>
        <v>1579853.381651354</v>
      </c>
      <c r="AD2078" s="24">
        <f ca="1">AA2078*'Cost Study'!$B$31</f>
        <v>0</v>
      </c>
      <c r="AE2078" s="377">
        <f t="shared" ca="1" si="493"/>
        <v>1579853.381651354</v>
      </c>
      <c r="AF2078" s="377">
        <f t="shared" ca="1" si="494"/>
        <v>1579853.381651354</v>
      </c>
      <c r="AH2078" s="688">
        <f>IFERROR($H2078/SUMIF($A:$A,$A2078,$H:$H)*SUMIF(Summary!$A$110:$A$186,$A2078,Summary!$P$110:$P$186),0)</f>
        <v>39290.282541760898</v>
      </c>
      <c r="AI2078" s="689">
        <f t="shared" ca="1" si="480"/>
        <v>1540563.0991095931</v>
      </c>
      <c r="AJ2078" s="688">
        <f>IFERROR(H2078/SUMIF(A:A,A2078,H:H)*SUMIF(Summary!$A$110:$A$186,'Operations Support'!A2078,Summary!$Q$110:$Q$186),0)</f>
        <v>39502.272143174487</v>
      </c>
      <c r="AK2078" s="688">
        <f t="shared" ca="1" si="481"/>
        <v>1540351.1095081796</v>
      </c>
      <c r="AM2078" s="688">
        <f>IFERROR($H2078/SUMIF($A:$A,$A2078,$H:$H)*SUMIF(Summary!$A$230:$A$266,$A2078,Summary!$P$230:$P$266),0)</f>
        <v>7433.7763460734432</v>
      </c>
      <c r="AN2078" s="688">
        <f>IFERROR($H2078/SUMIF($A:$A,$A2078,$H:$H)*(SUMIF(Summary!$A$230:$A$266,$A2078,Summary!$L$230:$L$266)+SUMIF(Summary!$A$281:$A$317,$A2078,Summary!$L$281:$L$317))-AM2078,0)</f>
        <v>11705.014504057264</v>
      </c>
      <c r="AO2078" s="688">
        <f>IFERROR($H2078/SUMIF($A:$A,$A2078,$H:$H)*SUMIF(Summary!$A$230:$A$266,$A2078,Summary!$Q$230:$Q$266),0)</f>
        <v>7473.885074813863</v>
      </c>
      <c r="AP2078" s="688">
        <f>IFERROR($H2078/SUMIF($A:$A,$A2078,$H:$H)*(SUMIF(Summary!$A$230:$A$266,$A2078,Summary!$L$230:$L$266)+SUMIF(Summary!$A$281:$A$317,$A2078,Summary!$L$281:$L$317))-AO2078,0)</f>
        <v>11664.905775316844</v>
      </c>
      <c r="AQ2078" s="306"/>
      <c r="AR2078" s="688">
        <f t="shared" ca="1" si="482"/>
        <v>1552268.1136136504</v>
      </c>
      <c r="AS2078" s="688">
        <f t="shared" ca="1" si="483"/>
        <v>1552016.0152834964</v>
      </c>
    </row>
    <row r="2079" spans="1:45" x14ac:dyDescent="0.2">
      <c r="A2079" s="423">
        <v>3656</v>
      </c>
      <c r="B2079" s="424">
        <v>4</v>
      </c>
      <c r="C2079" s="425" t="s">
        <v>316</v>
      </c>
      <c r="D2079" s="422">
        <f t="shared" si="484"/>
        <v>0</v>
      </c>
      <c r="E2079" s="422">
        <f t="shared" si="485"/>
        <v>0</v>
      </c>
      <c r="F2079" s="422">
        <f t="shared" si="486"/>
        <v>0</v>
      </c>
      <c r="G2079" s="422">
        <f t="shared" si="487"/>
        <v>0</v>
      </c>
      <c r="H2079" s="22">
        <f t="shared" si="488"/>
        <v>0</v>
      </c>
      <c r="I2079" s="116">
        <v>0</v>
      </c>
      <c r="J2079" s="116">
        <v>0</v>
      </c>
      <c r="K2079" s="116">
        <v>0</v>
      </c>
      <c r="L2079" s="116">
        <v>0</v>
      </c>
      <c r="M2079" s="22">
        <f t="shared" si="489"/>
        <v>0</v>
      </c>
      <c r="N2079" s="116">
        <v>0</v>
      </c>
      <c r="O2079" s="116">
        <v>0</v>
      </c>
      <c r="P2079" s="116">
        <v>0</v>
      </c>
      <c r="Q2079" s="116">
        <v>0</v>
      </c>
      <c r="R2079" s="22">
        <f t="shared" si="490"/>
        <v>0</v>
      </c>
      <c r="S2079" s="116">
        <v>0</v>
      </c>
      <c r="T2079" s="116">
        <v>0</v>
      </c>
      <c r="U2079" s="116">
        <v>0</v>
      </c>
      <c r="V2079" s="116">
        <v>0</v>
      </c>
      <c r="W2079" s="22">
        <f t="shared" si="491"/>
        <v>0</v>
      </c>
      <c r="X2079" s="22">
        <f t="shared" si="492"/>
        <v>0</v>
      </c>
      <c r="Y2079" s="22">
        <f ca="1">OFFSET('Cost Study'!$B$7,'Operations Support'!$C2079,'Operations Support'!$B2079)*$H2079</f>
        <v>0</v>
      </c>
      <c r="Z2079" s="23">
        <f ca="1">Y2079*'Cost Study'!$B$31</f>
        <v>0</v>
      </c>
      <c r="AA2079" s="23">
        <f ca="1">IF(A2079=10298,1.51,1)*IF($B2079&lt;3,$D2079*'Cost Study'!$B$32*OFFSET('Cost Study'!$B$7,'Operations Support'!$C2079,'Operations Support'!$B2079),0)</f>
        <v>0</v>
      </c>
      <c r="AB2079" s="24">
        <f ca="1">AA2079*'Cost Study'!$B$31</f>
        <v>0</v>
      </c>
      <c r="AC2079" s="23">
        <f ca="1">Y2079*'Cost Study'!$B$31</f>
        <v>0</v>
      </c>
      <c r="AD2079" s="24">
        <f ca="1">AA2079*'Cost Study'!$B$31</f>
        <v>0</v>
      </c>
      <c r="AE2079" s="377">
        <f t="shared" ca="1" si="493"/>
        <v>0</v>
      </c>
      <c r="AF2079" s="377">
        <f t="shared" ca="1" si="494"/>
        <v>0</v>
      </c>
      <c r="AH2079" s="688">
        <f>IFERROR($H2079/SUMIF($A:$A,$A2079,$H:$H)*SUMIF(Summary!$A$110:$A$186,$A2079,Summary!$P$110:$P$186),0)</f>
        <v>0</v>
      </c>
      <c r="AI2079" s="689">
        <f t="shared" ca="1" si="480"/>
        <v>0</v>
      </c>
      <c r="AJ2079" s="688">
        <f>IFERROR(H2079/SUMIF(A:A,A2079,H:H)*SUMIF(Summary!$A$110:$A$186,'Operations Support'!A2079,Summary!$Q$110:$Q$186),0)</f>
        <v>0</v>
      </c>
      <c r="AK2079" s="688">
        <f t="shared" ca="1" si="481"/>
        <v>0</v>
      </c>
      <c r="AM2079" s="688">
        <f>IFERROR($H2079/SUMIF($A:$A,$A2079,$H:$H)*SUMIF(Summary!$A$230:$A$266,$A2079,Summary!$P$230:$P$266),0)</f>
        <v>0</v>
      </c>
      <c r="AN2079" s="688">
        <f>IFERROR($H2079/SUMIF($A:$A,$A2079,$H:$H)*(SUMIF(Summary!$A$230:$A$266,$A2079,Summary!$L$230:$L$266)+SUMIF(Summary!$A$281:$A$317,$A2079,Summary!$L$281:$L$317))-AM2079,0)</f>
        <v>0</v>
      </c>
      <c r="AO2079" s="688">
        <f>IFERROR($H2079/SUMIF($A:$A,$A2079,$H:$H)*SUMIF(Summary!$A$230:$A$266,$A2079,Summary!$Q$230:$Q$266),0)</f>
        <v>0</v>
      </c>
      <c r="AP2079" s="688">
        <f>IFERROR($H2079/SUMIF($A:$A,$A2079,$H:$H)*(SUMIF(Summary!$A$230:$A$266,$A2079,Summary!$L$230:$L$266)+SUMIF(Summary!$A$281:$A$317,$A2079,Summary!$L$281:$L$317))-AO2079,0)</f>
        <v>0</v>
      </c>
      <c r="AQ2079" s="306"/>
      <c r="AR2079" s="688">
        <f t="shared" ca="1" si="482"/>
        <v>0</v>
      </c>
      <c r="AS2079" s="688">
        <f t="shared" ca="1" si="483"/>
        <v>0</v>
      </c>
    </row>
    <row r="2080" spans="1:45" x14ac:dyDescent="0.2">
      <c r="A2080" s="423">
        <v>3656</v>
      </c>
      <c r="B2080" s="424">
        <v>4</v>
      </c>
      <c r="C2080" s="425" t="s">
        <v>317</v>
      </c>
      <c r="D2080" s="422">
        <f t="shared" si="484"/>
        <v>0</v>
      </c>
      <c r="E2080" s="422">
        <f t="shared" si="485"/>
        <v>0</v>
      </c>
      <c r="F2080" s="422">
        <f t="shared" si="486"/>
        <v>0</v>
      </c>
      <c r="G2080" s="422">
        <f t="shared" si="487"/>
        <v>0</v>
      </c>
      <c r="H2080" s="22">
        <f t="shared" si="488"/>
        <v>0</v>
      </c>
      <c r="I2080" s="116">
        <v>0</v>
      </c>
      <c r="J2080" s="116">
        <v>0</v>
      </c>
      <c r="K2080" s="116">
        <v>0</v>
      </c>
      <c r="L2080" s="116">
        <v>0</v>
      </c>
      <c r="M2080" s="22">
        <f t="shared" si="489"/>
        <v>0</v>
      </c>
      <c r="N2080" s="116">
        <v>0</v>
      </c>
      <c r="O2080" s="116">
        <v>0</v>
      </c>
      <c r="P2080" s="116">
        <v>0</v>
      </c>
      <c r="Q2080" s="116">
        <v>0</v>
      </c>
      <c r="R2080" s="22">
        <f t="shared" si="490"/>
        <v>0</v>
      </c>
      <c r="S2080" s="116">
        <v>0</v>
      </c>
      <c r="T2080" s="116">
        <v>0</v>
      </c>
      <c r="U2080" s="116">
        <v>0</v>
      </c>
      <c r="V2080" s="116">
        <v>0</v>
      </c>
      <c r="W2080" s="22">
        <f t="shared" si="491"/>
        <v>0</v>
      </c>
      <c r="X2080" s="22">
        <f t="shared" si="492"/>
        <v>0</v>
      </c>
      <c r="Y2080" s="22">
        <f ca="1">OFFSET('Cost Study'!$B$7,'Operations Support'!$C2080,'Operations Support'!$B2080)*$H2080</f>
        <v>0</v>
      </c>
      <c r="Z2080" s="23">
        <f ca="1">Y2080*'Cost Study'!$B$31</f>
        <v>0</v>
      </c>
      <c r="AA2080" s="23">
        <f ca="1">IF(A2080=10298,1.51,1)*IF($B2080&lt;3,$D2080*'Cost Study'!$B$32*OFFSET('Cost Study'!$B$7,'Operations Support'!$C2080,'Operations Support'!$B2080),0)</f>
        <v>0</v>
      </c>
      <c r="AB2080" s="24">
        <f ca="1">AA2080*'Cost Study'!$B$31</f>
        <v>0</v>
      </c>
      <c r="AC2080" s="23">
        <f ca="1">Y2080*'Cost Study'!$B$31</f>
        <v>0</v>
      </c>
      <c r="AD2080" s="24">
        <f ca="1">AA2080*'Cost Study'!$B$31</f>
        <v>0</v>
      </c>
      <c r="AE2080" s="377">
        <f t="shared" ca="1" si="493"/>
        <v>0</v>
      </c>
      <c r="AF2080" s="377">
        <f t="shared" ca="1" si="494"/>
        <v>0</v>
      </c>
      <c r="AH2080" s="688">
        <f>IFERROR($H2080/SUMIF($A:$A,$A2080,$H:$H)*SUMIF(Summary!$A$110:$A$186,$A2080,Summary!$P$110:$P$186),0)</f>
        <v>0</v>
      </c>
      <c r="AI2080" s="689">
        <f t="shared" ca="1" si="480"/>
        <v>0</v>
      </c>
      <c r="AJ2080" s="688">
        <f>IFERROR(H2080/SUMIF(A:A,A2080,H:H)*SUMIF(Summary!$A$110:$A$186,'Operations Support'!A2080,Summary!$Q$110:$Q$186),0)</f>
        <v>0</v>
      </c>
      <c r="AK2080" s="688">
        <f t="shared" ca="1" si="481"/>
        <v>0</v>
      </c>
      <c r="AM2080" s="688">
        <f>IFERROR($H2080/SUMIF($A:$A,$A2080,$H:$H)*SUMIF(Summary!$A$230:$A$266,$A2080,Summary!$P$230:$P$266),0)</f>
        <v>0</v>
      </c>
      <c r="AN2080" s="688">
        <f>IFERROR($H2080/SUMIF($A:$A,$A2080,$H:$H)*(SUMIF(Summary!$A$230:$A$266,$A2080,Summary!$L$230:$L$266)+SUMIF(Summary!$A$281:$A$317,$A2080,Summary!$L$281:$L$317))-AM2080,0)</f>
        <v>0</v>
      </c>
      <c r="AO2080" s="688">
        <f>IFERROR($H2080/SUMIF($A:$A,$A2080,$H:$H)*SUMIF(Summary!$A$230:$A$266,$A2080,Summary!$Q$230:$Q$266),0)</f>
        <v>0</v>
      </c>
      <c r="AP2080" s="688">
        <f>IFERROR($H2080/SUMIF($A:$A,$A2080,$H:$H)*(SUMIF(Summary!$A$230:$A$266,$A2080,Summary!$L$230:$L$266)+SUMIF(Summary!$A$281:$A$317,$A2080,Summary!$L$281:$L$317))-AO2080,0)</f>
        <v>0</v>
      </c>
      <c r="AQ2080" s="306"/>
      <c r="AR2080" s="688">
        <f t="shared" ca="1" si="482"/>
        <v>0</v>
      </c>
      <c r="AS2080" s="688">
        <f t="shared" ca="1" si="483"/>
        <v>0</v>
      </c>
    </row>
    <row r="2081" spans="1:45" x14ac:dyDescent="0.2">
      <c r="A2081" s="423">
        <v>3656</v>
      </c>
      <c r="B2081" s="424">
        <v>4</v>
      </c>
      <c r="C2081" s="425" t="s">
        <v>318</v>
      </c>
      <c r="D2081" s="422">
        <f t="shared" si="484"/>
        <v>0</v>
      </c>
      <c r="E2081" s="422">
        <f t="shared" si="485"/>
        <v>0</v>
      </c>
      <c r="F2081" s="422">
        <f t="shared" si="486"/>
        <v>0</v>
      </c>
      <c r="G2081" s="422">
        <f t="shared" si="487"/>
        <v>0</v>
      </c>
      <c r="H2081" s="22">
        <f t="shared" si="488"/>
        <v>0</v>
      </c>
      <c r="I2081" s="116">
        <v>0</v>
      </c>
      <c r="J2081" s="116">
        <v>0</v>
      </c>
      <c r="K2081" s="116">
        <v>0</v>
      </c>
      <c r="L2081" s="116">
        <v>0</v>
      </c>
      <c r="M2081" s="22">
        <f t="shared" si="489"/>
        <v>0</v>
      </c>
      <c r="N2081" s="116">
        <v>0</v>
      </c>
      <c r="O2081" s="116">
        <v>0</v>
      </c>
      <c r="P2081" s="116">
        <v>0</v>
      </c>
      <c r="Q2081" s="116">
        <v>0</v>
      </c>
      <c r="R2081" s="22">
        <f t="shared" si="490"/>
        <v>0</v>
      </c>
      <c r="S2081" s="116">
        <v>0</v>
      </c>
      <c r="T2081" s="116">
        <v>0</v>
      </c>
      <c r="U2081" s="116">
        <v>0</v>
      </c>
      <c r="V2081" s="116">
        <v>0</v>
      </c>
      <c r="W2081" s="22">
        <f t="shared" si="491"/>
        <v>0</v>
      </c>
      <c r="X2081" s="22">
        <f t="shared" si="492"/>
        <v>0</v>
      </c>
      <c r="Y2081" s="22">
        <f ca="1">OFFSET('Cost Study'!$B$7,'Operations Support'!$C2081,'Operations Support'!$B2081)*$H2081</f>
        <v>0</v>
      </c>
      <c r="Z2081" s="23">
        <f ca="1">Y2081*'Cost Study'!$B$31</f>
        <v>0</v>
      </c>
      <c r="AA2081" s="23">
        <f ca="1">IF(A2081=10298,1.51,1)*IF($B2081&lt;3,$D2081*'Cost Study'!$B$32*OFFSET('Cost Study'!$B$7,'Operations Support'!$C2081,'Operations Support'!$B2081),0)</f>
        <v>0</v>
      </c>
      <c r="AB2081" s="24">
        <f ca="1">AA2081*'Cost Study'!$B$31</f>
        <v>0</v>
      </c>
      <c r="AC2081" s="23">
        <f ca="1">Y2081*'Cost Study'!$B$31</f>
        <v>0</v>
      </c>
      <c r="AD2081" s="24">
        <f ca="1">AA2081*'Cost Study'!$B$31</f>
        <v>0</v>
      </c>
      <c r="AE2081" s="377">
        <f t="shared" ca="1" si="493"/>
        <v>0</v>
      </c>
      <c r="AF2081" s="377">
        <f t="shared" ca="1" si="494"/>
        <v>0</v>
      </c>
      <c r="AH2081" s="688">
        <f>IFERROR($H2081/SUMIF($A:$A,$A2081,$H:$H)*SUMIF(Summary!$A$110:$A$186,$A2081,Summary!$P$110:$P$186),0)</f>
        <v>0</v>
      </c>
      <c r="AI2081" s="689">
        <f t="shared" ca="1" si="480"/>
        <v>0</v>
      </c>
      <c r="AJ2081" s="688">
        <f>IFERROR(H2081/SUMIF(A:A,A2081,H:H)*SUMIF(Summary!$A$110:$A$186,'Operations Support'!A2081,Summary!$Q$110:$Q$186),0)</f>
        <v>0</v>
      </c>
      <c r="AK2081" s="688">
        <f t="shared" ca="1" si="481"/>
        <v>0</v>
      </c>
      <c r="AM2081" s="688">
        <f>IFERROR($H2081/SUMIF($A:$A,$A2081,$H:$H)*SUMIF(Summary!$A$230:$A$266,$A2081,Summary!$P$230:$P$266),0)</f>
        <v>0</v>
      </c>
      <c r="AN2081" s="688">
        <f>IFERROR($H2081/SUMIF($A:$A,$A2081,$H:$H)*(SUMIF(Summary!$A$230:$A$266,$A2081,Summary!$L$230:$L$266)+SUMIF(Summary!$A$281:$A$317,$A2081,Summary!$L$281:$L$317))-AM2081,0)</f>
        <v>0</v>
      </c>
      <c r="AO2081" s="688">
        <f>IFERROR($H2081/SUMIF($A:$A,$A2081,$H:$H)*SUMIF(Summary!$A$230:$A$266,$A2081,Summary!$Q$230:$Q$266),0)</f>
        <v>0</v>
      </c>
      <c r="AP2081" s="688">
        <f>IFERROR($H2081/SUMIF($A:$A,$A2081,$H:$H)*(SUMIF(Summary!$A$230:$A$266,$A2081,Summary!$L$230:$L$266)+SUMIF(Summary!$A$281:$A$317,$A2081,Summary!$L$281:$L$317))-AO2081,0)</f>
        <v>0</v>
      </c>
      <c r="AQ2081" s="306"/>
      <c r="AR2081" s="688">
        <f t="shared" ca="1" si="482"/>
        <v>0</v>
      </c>
      <c r="AS2081" s="688">
        <f t="shared" ca="1" si="483"/>
        <v>0</v>
      </c>
    </row>
    <row r="2082" spans="1:45" x14ac:dyDescent="0.2">
      <c r="A2082" s="423">
        <v>3656</v>
      </c>
      <c r="B2082" s="424">
        <v>4</v>
      </c>
      <c r="C2082" s="425" t="s">
        <v>319</v>
      </c>
      <c r="D2082" s="422">
        <f t="shared" si="484"/>
        <v>339</v>
      </c>
      <c r="E2082" s="422">
        <f t="shared" si="485"/>
        <v>0</v>
      </c>
      <c r="F2082" s="422">
        <f t="shared" si="486"/>
        <v>1575</v>
      </c>
      <c r="G2082" s="422">
        <f t="shared" si="487"/>
        <v>0</v>
      </c>
      <c r="H2082" s="22">
        <f t="shared" si="488"/>
        <v>1914</v>
      </c>
      <c r="I2082" s="116">
        <v>129</v>
      </c>
      <c r="J2082" s="116">
        <v>0</v>
      </c>
      <c r="K2082" s="116">
        <v>762</v>
      </c>
      <c r="L2082" s="116">
        <v>0</v>
      </c>
      <c r="M2082" s="22">
        <f t="shared" si="489"/>
        <v>891</v>
      </c>
      <c r="N2082" s="116">
        <v>159</v>
      </c>
      <c r="O2082" s="116">
        <v>0</v>
      </c>
      <c r="P2082" s="116">
        <v>324</v>
      </c>
      <c r="Q2082" s="116">
        <v>0</v>
      </c>
      <c r="R2082" s="22">
        <f t="shared" si="490"/>
        <v>483</v>
      </c>
      <c r="S2082" s="116">
        <v>51</v>
      </c>
      <c r="T2082" s="116">
        <v>0</v>
      </c>
      <c r="U2082" s="116">
        <v>489</v>
      </c>
      <c r="V2082" s="116">
        <v>0</v>
      </c>
      <c r="W2082" s="22">
        <f t="shared" si="491"/>
        <v>540</v>
      </c>
      <c r="X2082" s="22">
        <f t="shared" si="492"/>
        <v>106.33333333333333</v>
      </c>
      <c r="Y2082" s="22">
        <f ca="1">OFFSET('Cost Study'!$B$7,'Operations Support'!$C2082,'Operations Support'!$B2082)*$H2082</f>
        <v>19695.059999999998</v>
      </c>
      <c r="Z2082" s="23">
        <f ca="1">Y2082*'Cost Study'!$B$31</f>
        <v>1100007.1109225515</v>
      </c>
      <c r="AA2082" s="23">
        <f ca="1">IF(A2082=10298,1.51,1)*IF($B2082&lt;3,$D2082*'Cost Study'!$B$32*OFFSET('Cost Study'!$B$7,'Operations Support'!$C2082,'Operations Support'!$B2082),0)</f>
        <v>0</v>
      </c>
      <c r="AB2082" s="24">
        <f ca="1">AA2082*'Cost Study'!$B$31</f>
        <v>0</v>
      </c>
      <c r="AC2082" s="23">
        <f ca="1">Y2082*'Cost Study'!$B$31</f>
        <v>1100007.1109225515</v>
      </c>
      <c r="AD2082" s="24">
        <f ca="1">AA2082*'Cost Study'!$B$31</f>
        <v>0</v>
      </c>
      <c r="AE2082" s="377">
        <f t="shared" ca="1" si="493"/>
        <v>1100007.1109225515</v>
      </c>
      <c r="AF2082" s="377">
        <f t="shared" ca="1" si="494"/>
        <v>1100007.1109225515</v>
      </c>
      <c r="AH2082" s="688">
        <f>IFERROR($H2082/SUMIF($A:$A,$A2082,$H:$H)*SUMIF(Summary!$A$110:$A$186,$A2082,Summary!$P$110:$P$186),0)</f>
        <v>75051.497789351663</v>
      </c>
      <c r="AI2082" s="689">
        <f t="shared" ca="1" si="480"/>
        <v>1024955.6131331999</v>
      </c>
      <c r="AJ2082" s="688">
        <f>IFERROR(H2082/SUMIF(A:A,A2082,H:H)*SUMIF(Summary!$A$110:$A$186,'Operations Support'!A2082,Summary!$Q$110:$Q$186),0)</f>
        <v>75456.436010015939</v>
      </c>
      <c r="AK2082" s="688">
        <f t="shared" ca="1" si="481"/>
        <v>1024550.6749125356</v>
      </c>
      <c r="AM2082" s="688">
        <f>IFERROR($H2082/SUMIF($A:$A,$A2082,$H:$H)*SUMIF(Summary!$A$230:$A$266,$A2082,Summary!$P$230:$P$266),0)</f>
        <v>14199.848229924721</v>
      </c>
      <c r="AN2082" s="688">
        <f>IFERROR($H2082/SUMIF($A:$A,$A2082,$H:$H)*(SUMIF(Summary!$A$230:$A$266,$A2082,Summary!$L$230:$L$266)+SUMIF(Summary!$A$281:$A$317,$A2082,Summary!$L$281:$L$317))-AM2082,0)</f>
        <v>22358.680399965677</v>
      </c>
      <c r="AO2082" s="688">
        <f>IFERROR($H2082/SUMIF($A:$A,$A2082,$H:$H)*SUMIF(Summary!$A$230:$A$266,$A2082,Summary!$Q$230:$Q$266),0)</f>
        <v>14276.463106979774</v>
      </c>
      <c r="AP2082" s="688">
        <f>IFERROR($H2082/SUMIF($A:$A,$A2082,$H:$H)*(SUMIF(Summary!$A$230:$A$266,$A2082,Summary!$L$230:$L$266)+SUMIF(Summary!$A$281:$A$317,$A2082,Summary!$L$281:$L$317))-AO2082,0)</f>
        <v>22282.06552291062</v>
      </c>
      <c r="AQ2082" s="306"/>
      <c r="AR2082" s="688">
        <f t="shared" ca="1" si="482"/>
        <v>1047314.2935331656</v>
      </c>
      <c r="AS2082" s="688">
        <f t="shared" ca="1" si="483"/>
        <v>1046832.7404354461</v>
      </c>
    </row>
    <row r="2083" spans="1:45" x14ac:dyDescent="0.2">
      <c r="A2083" s="423">
        <v>3656</v>
      </c>
      <c r="B2083" s="424">
        <v>4</v>
      </c>
      <c r="C2083" s="425" t="s">
        <v>320</v>
      </c>
      <c r="D2083" s="422">
        <f t="shared" si="484"/>
        <v>0</v>
      </c>
      <c r="E2083" s="422">
        <f t="shared" si="485"/>
        <v>0</v>
      </c>
      <c r="F2083" s="422">
        <f t="shared" si="486"/>
        <v>0</v>
      </c>
      <c r="G2083" s="422">
        <f t="shared" si="487"/>
        <v>0</v>
      </c>
      <c r="H2083" s="22">
        <f t="shared" si="488"/>
        <v>0</v>
      </c>
      <c r="I2083" s="116">
        <v>0</v>
      </c>
      <c r="J2083" s="116">
        <v>0</v>
      </c>
      <c r="K2083" s="116">
        <v>0</v>
      </c>
      <c r="L2083" s="116">
        <v>0</v>
      </c>
      <c r="M2083" s="22">
        <f t="shared" si="489"/>
        <v>0</v>
      </c>
      <c r="N2083" s="116">
        <v>0</v>
      </c>
      <c r="O2083" s="116">
        <v>0</v>
      </c>
      <c r="P2083" s="116">
        <v>0</v>
      </c>
      <c r="Q2083" s="116">
        <v>0</v>
      </c>
      <c r="R2083" s="22">
        <f t="shared" si="490"/>
        <v>0</v>
      </c>
      <c r="S2083" s="116">
        <v>0</v>
      </c>
      <c r="T2083" s="116">
        <v>0</v>
      </c>
      <c r="U2083" s="116">
        <v>0</v>
      </c>
      <c r="V2083" s="116">
        <v>0</v>
      </c>
      <c r="W2083" s="22">
        <f t="shared" si="491"/>
        <v>0</v>
      </c>
      <c r="X2083" s="22">
        <f t="shared" si="492"/>
        <v>0</v>
      </c>
      <c r="Y2083" s="22">
        <f ca="1">OFFSET('Cost Study'!$B$7,'Operations Support'!$C2083,'Operations Support'!$B2083)*$H2083</f>
        <v>0</v>
      </c>
      <c r="Z2083" s="23">
        <f ca="1">Y2083*'Cost Study'!$B$31</f>
        <v>0</v>
      </c>
      <c r="AA2083" s="23">
        <f ca="1">IF(A2083=10298,1.51,1)*IF($B2083&lt;3,$D2083*'Cost Study'!$B$32*OFFSET('Cost Study'!$B$7,'Operations Support'!$C2083,'Operations Support'!$B2083),0)</f>
        <v>0</v>
      </c>
      <c r="AB2083" s="24">
        <f ca="1">AA2083*'Cost Study'!$B$31</f>
        <v>0</v>
      </c>
      <c r="AC2083" s="23">
        <f ca="1">Y2083*'Cost Study'!$B$31</f>
        <v>0</v>
      </c>
      <c r="AD2083" s="24">
        <f ca="1">AA2083*'Cost Study'!$B$31</f>
        <v>0</v>
      </c>
      <c r="AE2083" s="377">
        <f t="shared" ca="1" si="493"/>
        <v>0</v>
      </c>
      <c r="AF2083" s="377">
        <f t="shared" ca="1" si="494"/>
        <v>0</v>
      </c>
      <c r="AH2083" s="688">
        <f>IFERROR($H2083/SUMIF($A:$A,$A2083,$H:$H)*SUMIF(Summary!$A$110:$A$186,$A2083,Summary!$P$110:$P$186),0)</f>
        <v>0</v>
      </c>
      <c r="AI2083" s="689">
        <f t="shared" ca="1" si="480"/>
        <v>0</v>
      </c>
      <c r="AJ2083" s="688">
        <f>IFERROR(H2083/SUMIF(A:A,A2083,H:H)*SUMIF(Summary!$A$110:$A$186,'Operations Support'!A2083,Summary!$Q$110:$Q$186),0)</f>
        <v>0</v>
      </c>
      <c r="AK2083" s="688">
        <f t="shared" ca="1" si="481"/>
        <v>0</v>
      </c>
      <c r="AM2083" s="688">
        <f>IFERROR($H2083/SUMIF($A:$A,$A2083,$H:$H)*SUMIF(Summary!$A$230:$A$266,$A2083,Summary!$P$230:$P$266),0)</f>
        <v>0</v>
      </c>
      <c r="AN2083" s="688">
        <f>IFERROR($H2083/SUMIF($A:$A,$A2083,$H:$H)*(SUMIF(Summary!$A$230:$A$266,$A2083,Summary!$L$230:$L$266)+SUMIF(Summary!$A$281:$A$317,$A2083,Summary!$L$281:$L$317))-AM2083,0)</f>
        <v>0</v>
      </c>
      <c r="AO2083" s="688">
        <f>IFERROR($H2083/SUMIF($A:$A,$A2083,$H:$H)*SUMIF(Summary!$A$230:$A$266,$A2083,Summary!$Q$230:$Q$266),0)</f>
        <v>0</v>
      </c>
      <c r="AP2083" s="688">
        <f>IFERROR($H2083/SUMIF($A:$A,$A2083,$H:$H)*(SUMIF(Summary!$A$230:$A$266,$A2083,Summary!$L$230:$L$266)+SUMIF(Summary!$A$281:$A$317,$A2083,Summary!$L$281:$L$317))-AO2083,0)</f>
        <v>0</v>
      </c>
      <c r="AQ2083" s="306"/>
      <c r="AR2083" s="688">
        <f t="shared" ca="1" si="482"/>
        <v>0</v>
      </c>
      <c r="AS2083" s="688">
        <f t="shared" ca="1" si="483"/>
        <v>0</v>
      </c>
    </row>
    <row r="2084" spans="1:45" x14ac:dyDescent="0.2">
      <c r="A2084" s="423">
        <v>3656</v>
      </c>
      <c r="B2084" s="424">
        <v>5</v>
      </c>
      <c r="C2084" s="425" t="s">
        <v>300</v>
      </c>
      <c r="D2084" s="422">
        <f t="shared" si="484"/>
        <v>0</v>
      </c>
      <c r="E2084" s="422">
        <f t="shared" si="485"/>
        <v>0</v>
      </c>
      <c r="F2084" s="422">
        <f t="shared" si="486"/>
        <v>0</v>
      </c>
      <c r="G2084" s="422">
        <f t="shared" si="487"/>
        <v>0</v>
      </c>
      <c r="H2084" s="22">
        <f t="shared" si="488"/>
        <v>0</v>
      </c>
      <c r="I2084" s="116">
        <v>0</v>
      </c>
      <c r="J2084" s="116">
        <v>0</v>
      </c>
      <c r="K2084" s="116">
        <v>0</v>
      </c>
      <c r="L2084" s="116">
        <v>0</v>
      </c>
      <c r="M2084" s="22">
        <f t="shared" si="489"/>
        <v>0</v>
      </c>
      <c r="N2084" s="116">
        <v>0</v>
      </c>
      <c r="O2084" s="116">
        <v>0</v>
      </c>
      <c r="P2084" s="116">
        <v>0</v>
      </c>
      <c r="Q2084" s="116">
        <v>0</v>
      </c>
      <c r="R2084" s="22">
        <f t="shared" si="490"/>
        <v>0</v>
      </c>
      <c r="S2084" s="116">
        <v>0</v>
      </c>
      <c r="T2084" s="116">
        <v>0</v>
      </c>
      <c r="U2084" s="116">
        <v>0</v>
      </c>
      <c r="V2084" s="116">
        <v>0</v>
      </c>
      <c r="W2084" s="22">
        <f t="shared" si="491"/>
        <v>0</v>
      </c>
      <c r="X2084" s="22">
        <f t="shared" si="492"/>
        <v>0</v>
      </c>
      <c r="Y2084" s="22">
        <f ca="1">OFFSET('Cost Study'!$B$7,'Operations Support'!$C2084,'Operations Support'!$B2084)*$H2084</f>
        <v>0</v>
      </c>
      <c r="Z2084" s="23">
        <f ca="1">Y2084*'Cost Study'!$B$31</f>
        <v>0</v>
      </c>
      <c r="AA2084" s="23">
        <f ca="1">IF(A2084=10298,1.51,1)*IF($B2084&lt;3,$D2084*'Cost Study'!$B$32*OFFSET('Cost Study'!$B$7,'Operations Support'!$C2084,'Operations Support'!$B2084),0)</f>
        <v>0</v>
      </c>
      <c r="AB2084" s="24">
        <f ca="1">AA2084*'Cost Study'!$B$31</f>
        <v>0</v>
      </c>
      <c r="AC2084" s="23">
        <f ca="1">Y2084*'Cost Study'!$B$31</f>
        <v>0</v>
      </c>
      <c r="AD2084" s="24">
        <f ca="1">AA2084*'Cost Study'!$B$31</f>
        <v>0</v>
      </c>
      <c r="AE2084" s="377">
        <f t="shared" ca="1" si="493"/>
        <v>0</v>
      </c>
      <c r="AF2084" s="377">
        <f t="shared" ca="1" si="494"/>
        <v>0</v>
      </c>
      <c r="AH2084" s="688">
        <f>IFERROR($H2084/SUMIF($A:$A,$A2084,$H:$H)*SUMIF(Summary!$A$110:$A$186,$A2084,Summary!$P$110:$P$186),0)</f>
        <v>0</v>
      </c>
      <c r="AI2084" s="689">
        <f t="shared" ca="1" si="480"/>
        <v>0</v>
      </c>
      <c r="AJ2084" s="688">
        <f>IFERROR(H2084/SUMIF(A:A,A2084,H:H)*SUMIF(Summary!$A$110:$A$186,'Operations Support'!A2084,Summary!$Q$110:$Q$186),0)</f>
        <v>0</v>
      </c>
      <c r="AK2084" s="688">
        <f t="shared" ca="1" si="481"/>
        <v>0</v>
      </c>
      <c r="AM2084" s="688">
        <f>IFERROR($H2084/SUMIF($A:$A,$A2084,$H:$H)*SUMIF(Summary!$A$230:$A$266,$A2084,Summary!$P$230:$P$266),0)</f>
        <v>0</v>
      </c>
      <c r="AN2084" s="688">
        <f>IFERROR($H2084/SUMIF($A:$A,$A2084,$H:$H)*(SUMIF(Summary!$A$230:$A$266,$A2084,Summary!$L$230:$L$266)+SUMIF(Summary!$A$281:$A$317,$A2084,Summary!$L$281:$L$317))-AM2084,0)</f>
        <v>0</v>
      </c>
      <c r="AO2084" s="688">
        <f>IFERROR($H2084/SUMIF($A:$A,$A2084,$H:$H)*SUMIF(Summary!$A$230:$A$266,$A2084,Summary!$Q$230:$Q$266),0)</f>
        <v>0</v>
      </c>
      <c r="AP2084" s="688">
        <f>IFERROR($H2084/SUMIF($A:$A,$A2084,$H:$H)*(SUMIF(Summary!$A$230:$A$266,$A2084,Summary!$L$230:$L$266)+SUMIF(Summary!$A$281:$A$317,$A2084,Summary!$L$281:$L$317))-AO2084,0)</f>
        <v>0</v>
      </c>
      <c r="AQ2084" s="306"/>
      <c r="AR2084" s="688">
        <f t="shared" ca="1" si="482"/>
        <v>0</v>
      </c>
      <c r="AS2084" s="688">
        <f t="shared" ca="1" si="483"/>
        <v>0</v>
      </c>
    </row>
    <row r="2085" spans="1:45" x14ac:dyDescent="0.2">
      <c r="A2085" s="423">
        <v>3656</v>
      </c>
      <c r="B2085" s="424">
        <v>5</v>
      </c>
      <c r="C2085" s="425" t="s">
        <v>301</v>
      </c>
      <c r="D2085" s="422">
        <f t="shared" si="484"/>
        <v>0</v>
      </c>
      <c r="E2085" s="422">
        <f t="shared" si="485"/>
        <v>0</v>
      </c>
      <c r="F2085" s="422">
        <f t="shared" si="486"/>
        <v>0</v>
      </c>
      <c r="G2085" s="422">
        <f t="shared" si="487"/>
        <v>0</v>
      </c>
      <c r="H2085" s="22">
        <f t="shared" si="488"/>
        <v>0</v>
      </c>
      <c r="I2085" s="116">
        <v>0</v>
      </c>
      <c r="J2085" s="116">
        <v>0</v>
      </c>
      <c r="K2085" s="116">
        <v>0</v>
      </c>
      <c r="L2085" s="116">
        <v>0</v>
      </c>
      <c r="M2085" s="22">
        <f t="shared" si="489"/>
        <v>0</v>
      </c>
      <c r="N2085" s="116">
        <v>0</v>
      </c>
      <c r="O2085" s="116">
        <v>0</v>
      </c>
      <c r="P2085" s="116">
        <v>0</v>
      </c>
      <c r="Q2085" s="116">
        <v>0</v>
      </c>
      <c r="R2085" s="22">
        <f t="shared" si="490"/>
        <v>0</v>
      </c>
      <c r="S2085" s="116">
        <v>0</v>
      </c>
      <c r="T2085" s="116">
        <v>0</v>
      </c>
      <c r="U2085" s="116">
        <v>0</v>
      </c>
      <c r="V2085" s="116">
        <v>0</v>
      </c>
      <c r="W2085" s="22">
        <f t="shared" si="491"/>
        <v>0</v>
      </c>
      <c r="X2085" s="22">
        <f t="shared" si="492"/>
        <v>0</v>
      </c>
      <c r="Y2085" s="22">
        <f ca="1">OFFSET('Cost Study'!$B$7,'Operations Support'!$C2085,'Operations Support'!$B2085)*$H2085</f>
        <v>0</v>
      </c>
      <c r="Z2085" s="23">
        <f ca="1">Y2085*'Cost Study'!$B$31</f>
        <v>0</v>
      </c>
      <c r="AA2085" s="23">
        <f ca="1">IF(A2085=10298,1.51,1)*IF($B2085&lt;3,$D2085*'Cost Study'!$B$32*OFFSET('Cost Study'!$B$7,'Operations Support'!$C2085,'Operations Support'!$B2085),0)</f>
        <v>0</v>
      </c>
      <c r="AB2085" s="24">
        <f ca="1">AA2085*'Cost Study'!$B$31</f>
        <v>0</v>
      </c>
      <c r="AC2085" s="23">
        <f ca="1">Y2085*'Cost Study'!$B$31</f>
        <v>0</v>
      </c>
      <c r="AD2085" s="24">
        <f ca="1">AA2085*'Cost Study'!$B$31</f>
        <v>0</v>
      </c>
      <c r="AE2085" s="377">
        <f t="shared" ca="1" si="493"/>
        <v>0</v>
      </c>
      <c r="AF2085" s="377">
        <f t="shared" ca="1" si="494"/>
        <v>0</v>
      </c>
      <c r="AH2085" s="688">
        <f>IFERROR($H2085/SUMIF($A:$A,$A2085,$H:$H)*SUMIF(Summary!$A$110:$A$186,$A2085,Summary!$P$110:$P$186),0)</f>
        <v>0</v>
      </c>
      <c r="AI2085" s="689">
        <f t="shared" ca="1" si="480"/>
        <v>0</v>
      </c>
      <c r="AJ2085" s="688">
        <f>IFERROR(H2085/SUMIF(A:A,A2085,H:H)*SUMIF(Summary!$A$110:$A$186,'Operations Support'!A2085,Summary!$Q$110:$Q$186),0)</f>
        <v>0</v>
      </c>
      <c r="AK2085" s="688">
        <f t="shared" ca="1" si="481"/>
        <v>0</v>
      </c>
      <c r="AM2085" s="688">
        <f>IFERROR($H2085/SUMIF($A:$A,$A2085,$H:$H)*SUMIF(Summary!$A$230:$A$266,$A2085,Summary!$P$230:$P$266),0)</f>
        <v>0</v>
      </c>
      <c r="AN2085" s="688">
        <f>IFERROR($H2085/SUMIF($A:$A,$A2085,$H:$H)*(SUMIF(Summary!$A$230:$A$266,$A2085,Summary!$L$230:$L$266)+SUMIF(Summary!$A$281:$A$317,$A2085,Summary!$L$281:$L$317))-AM2085,0)</f>
        <v>0</v>
      </c>
      <c r="AO2085" s="688">
        <f>IFERROR($H2085/SUMIF($A:$A,$A2085,$H:$H)*SUMIF(Summary!$A$230:$A$266,$A2085,Summary!$Q$230:$Q$266),0)</f>
        <v>0</v>
      </c>
      <c r="AP2085" s="688">
        <f>IFERROR($H2085/SUMIF($A:$A,$A2085,$H:$H)*(SUMIF(Summary!$A$230:$A$266,$A2085,Summary!$L$230:$L$266)+SUMIF(Summary!$A$281:$A$317,$A2085,Summary!$L$281:$L$317))-AO2085,0)</f>
        <v>0</v>
      </c>
      <c r="AQ2085" s="306"/>
      <c r="AR2085" s="688">
        <f t="shared" ca="1" si="482"/>
        <v>0</v>
      </c>
      <c r="AS2085" s="688">
        <f t="shared" ca="1" si="483"/>
        <v>0</v>
      </c>
    </row>
    <row r="2086" spans="1:45" x14ac:dyDescent="0.2">
      <c r="A2086" s="423">
        <v>3656</v>
      </c>
      <c r="B2086" s="424">
        <v>5</v>
      </c>
      <c r="C2086" s="425" t="s">
        <v>302</v>
      </c>
      <c r="D2086" s="422">
        <f t="shared" si="484"/>
        <v>0</v>
      </c>
      <c r="E2086" s="422">
        <f t="shared" si="485"/>
        <v>0</v>
      </c>
      <c r="F2086" s="422">
        <f t="shared" si="486"/>
        <v>0</v>
      </c>
      <c r="G2086" s="422">
        <f t="shared" si="487"/>
        <v>0</v>
      </c>
      <c r="H2086" s="22">
        <f t="shared" si="488"/>
        <v>0</v>
      </c>
      <c r="I2086" s="116">
        <v>0</v>
      </c>
      <c r="J2086" s="116">
        <v>0</v>
      </c>
      <c r="K2086" s="116">
        <v>0</v>
      </c>
      <c r="L2086" s="116">
        <v>0</v>
      </c>
      <c r="M2086" s="22">
        <f t="shared" si="489"/>
        <v>0</v>
      </c>
      <c r="N2086" s="116">
        <v>0</v>
      </c>
      <c r="O2086" s="116">
        <v>0</v>
      </c>
      <c r="P2086" s="116">
        <v>0</v>
      </c>
      <c r="Q2086" s="116">
        <v>0</v>
      </c>
      <c r="R2086" s="22">
        <f t="shared" si="490"/>
        <v>0</v>
      </c>
      <c r="S2086" s="116">
        <v>0</v>
      </c>
      <c r="T2086" s="116">
        <v>0</v>
      </c>
      <c r="U2086" s="116">
        <v>0</v>
      </c>
      <c r="V2086" s="116">
        <v>0</v>
      </c>
      <c r="W2086" s="22">
        <f t="shared" si="491"/>
        <v>0</v>
      </c>
      <c r="X2086" s="22">
        <f t="shared" si="492"/>
        <v>0</v>
      </c>
      <c r="Y2086" s="22">
        <f ca="1">OFFSET('Cost Study'!$B$7,'Operations Support'!$C2086,'Operations Support'!$B2086)*$H2086</f>
        <v>0</v>
      </c>
      <c r="Z2086" s="23">
        <f ca="1">Y2086*'Cost Study'!$B$31</f>
        <v>0</v>
      </c>
      <c r="AA2086" s="23">
        <f ca="1">IF(A2086=10298,1.51,1)*IF($B2086&lt;3,$D2086*'Cost Study'!$B$32*OFFSET('Cost Study'!$B$7,'Operations Support'!$C2086,'Operations Support'!$B2086),0)</f>
        <v>0</v>
      </c>
      <c r="AB2086" s="24">
        <f ca="1">AA2086*'Cost Study'!$B$31</f>
        <v>0</v>
      </c>
      <c r="AC2086" s="23">
        <f ca="1">Y2086*'Cost Study'!$B$31</f>
        <v>0</v>
      </c>
      <c r="AD2086" s="24">
        <f ca="1">AA2086*'Cost Study'!$B$31</f>
        <v>0</v>
      </c>
      <c r="AE2086" s="377">
        <f t="shared" ca="1" si="493"/>
        <v>0</v>
      </c>
      <c r="AF2086" s="377">
        <f t="shared" ca="1" si="494"/>
        <v>0</v>
      </c>
      <c r="AH2086" s="688">
        <f>IFERROR($H2086/SUMIF($A:$A,$A2086,$H:$H)*SUMIF(Summary!$A$110:$A$186,$A2086,Summary!$P$110:$P$186),0)</f>
        <v>0</v>
      </c>
      <c r="AI2086" s="689">
        <f t="shared" ca="1" si="480"/>
        <v>0</v>
      </c>
      <c r="AJ2086" s="688">
        <f>IFERROR(H2086/SUMIF(A:A,A2086,H:H)*SUMIF(Summary!$A$110:$A$186,'Operations Support'!A2086,Summary!$Q$110:$Q$186),0)</f>
        <v>0</v>
      </c>
      <c r="AK2086" s="688">
        <f t="shared" ca="1" si="481"/>
        <v>0</v>
      </c>
      <c r="AM2086" s="688">
        <f>IFERROR($H2086/SUMIF($A:$A,$A2086,$H:$H)*SUMIF(Summary!$A$230:$A$266,$A2086,Summary!$P$230:$P$266),0)</f>
        <v>0</v>
      </c>
      <c r="AN2086" s="688">
        <f>IFERROR($H2086/SUMIF($A:$A,$A2086,$H:$H)*(SUMIF(Summary!$A$230:$A$266,$A2086,Summary!$L$230:$L$266)+SUMIF(Summary!$A$281:$A$317,$A2086,Summary!$L$281:$L$317))-AM2086,0)</f>
        <v>0</v>
      </c>
      <c r="AO2086" s="688">
        <f>IFERROR($H2086/SUMIF($A:$A,$A2086,$H:$H)*SUMIF(Summary!$A$230:$A$266,$A2086,Summary!$Q$230:$Q$266),0)</f>
        <v>0</v>
      </c>
      <c r="AP2086" s="688">
        <f>IFERROR($H2086/SUMIF($A:$A,$A2086,$H:$H)*(SUMIF(Summary!$A$230:$A$266,$A2086,Summary!$L$230:$L$266)+SUMIF(Summary!$A$281:$A$317,$A2086,Summary!$L$281:$L$317))-AO2086,0)</f>
        <v>0</v>
      </c>
      <c r="AQ2086" s="306"/>
      <c r="AR2086" s="688">
        <f t="shared" ca="1" si="482"/>
        <v>0</v>
      </c>
      <c r="AS2086" s="688">
        <f t="shared" ca="1" si="483"/>
        <v>0</v>
      </c>
    </row>
    <row r="2087" spans="1:45" x14ac:dyDescent="0.2">
      <c r="A2087" s="423">
        <v>3656</v>
      </c>
      <c r="B2087" s="424">
        <v>5</v>
      </c>
      <c r="C2087" s="425" t="s">
        <v>303</v>
      </c>
      <c r="D2087" s="422">
        <f t="shared" si="484"/>
        <v>0</v>
      </c>
      <c r="E2087" s="422">
        <f t="shared" si="485"/>
        <v>0</v>
      </c>
      <c r="F2087" s="422">
        <f t="shared" si="486"/>
        <v>0</v>
      </c>
      <c r="G2087" s="422">
        <f t="shared" si="487"/>
        <v>0</v>
      </c>
      <c r="H2087" s="22">
        <f t="shared" si="488"/>
        <v>0</v>
      </c>
      <c r="I2087" s="116">
        <v>0</v>
      </c>
      <c r="J2087" s="116">
        <v>0</v>
      </c>
      <c r="K2087" s="116">
        <v>0</v>
      </c>
      <c r="L2087" s="116">
        <v>0</v>
      </c>
      <c r="M2087" s="22">
        <f t="shared" si="489"/>
        <v>0</v>
      </c>
      <c r="N2087" s="116">
        <v>0</v>
      </c>
      <c r="O2087" s="116">
        <v>0</v>
      </c>
      <c r="P2087" s="116">
        <v>0</v>
      </c>
      <c r="Q2087" s="116">
        <v>0</v>
      </c>
      <c r="R2087" s="22">
        <f t="shared" si="490"/>
        <v>0</v>
      </c>
      <c r="S2087" s="116">
        <v>0</v>
      </c>
      <c r="T2087" s="116">
        <v>0</v>
      </c>
      <c r="U2087" s="116">
        <v>0</v>
      </c>
      <c r="V2087" s="116">
        <v>0</v>
      </c>
      <c r="W2087" s="22">
        <f t="shared" si="491"/>
        <v>0</v>
      </c>
      <c r="X2087" s="22">
        <f t="shared" si="492"/>
        <v>0</v>
      </c>
      <c r="Y2087" s="22">
        <f ca="1">OFFSET('Cost Study'!$B$7,'Operations Support'!$C2087,'Operations Support'!$B2087)*$H2087</f>
        <v>0</v>
      </c>
      <c r="Z2087" s="23">
        <f ca="1">Y2087*'Cost Study'!$B$31</f>
        <v>0</v>
      </c>
      <c r="AA2087" s="23">
        <f ca="1">IF(A2087=10298,1.51,1)*IF($B2087&lt;3,$D2087*'Cost Study'!$B$32*OFFSET('Cost Study'!$B$7,'Operations Support'!$C2087,'Operations Support'!$B2087),0)</f>
        <v>0</v>
      </c>
      <c r="AB2087" s="24">
        <f ca="1">AA2087*'Cost Study'!$B$31</f>
        <v>0</v>
      </c>
      <c r="AC2087" s="23">
        <f ca="1">Y2087*'Cost Study'!$B$31</f>
        <v>0</v>
      </c>
      <c r="AD2087" s="24">
        <f ca="1">AA2087*'Cost Study'!$B$31</f>
        <v>0</v>
      </c>
      <c r="AE2087" s="377">
        <f t="shared" ca="1" si="493"/>
        <v>0</v>
      </c>
      <c r="AF2087" s="377">
        <f t="shared" ca="1" si="494"/>
        <v>0</v>
      </c>
      <c r="AH2087" s="688">
        <f>IFERROR($H2087/SUMIF($A:$A,$A2087,$H:$H)*SUMIF(Summary!$A$110:$A$186,$A2087,Summary!$P$110:$P$186),0)</f>
        <v>0</v>
      </c>
      <c r="AI2087" s="689">
        <f t="shared" ca="1" si="480"/>
        <v>0</v>
      </c>
      <c r="AJ2087" s="688">
        <f>IFERROR(H2087/SUMIF(A:A,A2087,H:H)*SUMIF(Summary!$A$110:$A$186,'Operations Support'!A2087,Summary!$Q$110:$Q$186),0)</f>
        <v>0</v>
      </c>
      <c r="AK2087" s="688">
        <f t="shared" ca="1" si="481"/>
        <v>0</v>
      </c>
      <c r="AM2087" s="688">
        <f>IFERROR($H2087/SUMIF($A:$A,$A2087,$H:$H)*SUMIF(Summary!$A$230:$A$266,$A2087,Summary!$P$230:$P$266),0)</f>
        <v>0</v>
      </c>
      <c r="AN2087" s="688">
        <f>IFERROR($H2087/SUMIF($A:$A,$A2087,$H:$H)*(SUMIF(Summary!$A$230:$A$266,$A2087,Summary!$L$230:$L$266)+SUMIF(Summary!$A$281:$A$317,$A2087,Summary!$L$281:$L$317))-AM2087,0)</f>
        <v>0</v>
      </c>
      <c r="AO2087" s="688">
        <f>IFERROR($H2087/SUMIF($A:$A,$A2087,$H:$H)*SUMIF(Summary!$A$230:$A$266,$A2087,Summary!$Q$230:$Q$266),0)</f>
        <v>0</v>
      </c>
      <c r="AP2087" s="688">
        <f>IFERROR($H2087/SUMIF($A:$A,$A2087,$H:$H)*(SUMIF(Summary!$A$230:$A$266,$A2087,Summary!$L$230:$L$266)+SUMIF(Summary!$A$281:$A$317,$A2087,Summary!$L$281:$L$317))-AO2087,0)</f>
        <v>0</v>
      </c>
      <c r="AQ2087" s="306"/>
      <c r="AR2087" s="688">
        <f t="shared" ca="1" si="482"/>
        <v>0</v>
      </c>
      <c r="AS2087" s="688">
        <f t="shared" ca="1" si="483"/>
        <v>0</v>
      </c>
    </row>
    <row r="2088" spans="1:45" x14ac:dyDescent="0.2">
      <c r="A2088" s="423">
        <v>3656</v>
      </c>
      <c r="B2088" s="424">
        <v>5</v>
      </c>
      <c r="C2088" s="425" t="s">
        <v>304</v>
      </c>
      <c r="D2088" s="422">
        <f t="shared" si="484"/>
        <v>0</v>
      </c>
      <c r="E2088" s="422">
        <f t="shared" si="485"/>
        <v>0</v>
      </c>
      <c r="F2088" s="422">
        <f t="shared" si="486"/>
        <v>0</v>
      </c>
      <c r="G2088" s="422">
        <f t="shared" si="487"/>
        <v>0</v>
      </c>
      <c r="H2088" s="22">
        <f t="shared" si="488"/>
        <v>0</v>
      </c>
      <c r="I2088" s="116">
        <v>0</v>
      </c>
      <c r="J2088" s="116">
        <v>0</v>
      </c>
      <c r="K2088" s="116">
        <v>0</v>
      </c>
      <c r="L2088" s="116">
        <v>0</v>
      </c>
      <c r="M2088" s="22">
        <f t="shared" si="489"/>
        <v>0</v>
      </c>
      <c r="N2088" s="116">
        <v>0</v>
      </c>
      <c r="O2088" s="116">
        <v>0</v>
      </c>
      <c r="P2088" s="116">
        <v>0</v>
      </c>
      <c r="Q2088" s="116">
        <v>0</v>
      </c>
      <c r="R2088" s="22">
        <f t="shared" si="490"/>
        <v>0</v>
      </c>
      <c r="S2088" s="116">
        <v>0</v>
      </c>
      <c r="T2088" s="116">
        <v>0</v>
      </c>
      <c r="U2088" s="116">
        <v>0</v>
      </c>
      <c r="V2088" s="116">
        <v>0</v>
      </c>
      <c r="W2088" s="22">
        <f t="shared" si="491"/>
        <v>0</v>
      </c>
      <c r="X2088" s="22">
        <f t="shared" si="492"/>
        <v>0</v>
      </c>
      <c r="Y2088" s="22">
        <f ca="1">OFFSET('Cost Study'!$B$7,'Operations Support'!$C2088,'Operations Support'!$B2088)*$H2088</f>
        <v>0</v>
      </c>
      <c r="Z2088" s="23">
        <f ca="1">Y2088*'Cost Study'!$B$31</f>
        <v>0</v>
      </c>
      <c r="AA2088" s="23">
        <f ca="1">IF(A2088=10298,1.51,1)*IF($B2088&lt;3,$D2088*'Cost Study'!$B$32*OFFSET('Cost Study'!$B$7,'Operations Support'!$C2088,'Operations Support'!$B2088),0)</f>
        <v>0</v>
      </c>
      <c r="AB2088" s="24">
        <f ca="1">AA2088*'Cost Study'!$B$31</f>
        <v>0</v>
      </c>
      <c r="AC2088" s="23">
        <f ca="1">Y2088*'Cost Study'!$B$31</f>
        <v>0</v>
      </c>
      <c r="AD2088" s="24">
        <f ca="1">AA2088*'Cost Study'!$B$31</f>
        <v>0</v>
      </c>
      <c r="AE2088" s="377">
        <f t="shared" ca="1" si="493"/>
        <v>0</v>
      </c>
      <c r="AF2088" s="377">
        <f t="shared" ca="1" si="494"/>
        <v>0</v>
      </c>
      <c r="AH2088" s="688">
        <f>IFERROR($H2088/SUMIF($A:$A,$A2088,$H:$H)*SUMIF(Summary!$A$110:$A$186,$A2088,Summary!$P$110:$P$186),0)</f>
        <v>0</v>
      </c>
      <c r="AI2088" s="689">
        <f t="shared" ca="1" si="480"/>
        <v>0</v>
      </c>
      <c r="AJ2088" s="688">
        <f>IFERROR(H2088/SUMIF(A:A,A2088,H:H)*SUMIF(Summary!$A$110:$A$186,'Operations Support'!A2088,Summary!$Q$110:$Q$186),0)</f>
        <v>0</v>
      </c>
      <c r="AK2088" s="688">
        <f t="shared" ca="1" si="481"/>
        <v>0</v>
      </c>
      <c r="AM2088" s="688">
        <f>IFERROR($H2088/SUMIF($A:$A,$A2088,$H:$H)*SUMIF(Summary!$A$230:$A$266,$A2088,Summary!$P$230:$P$266),0)</f>
        <v>0</v>
      </c>
      <c r="AN2088" s="688">
        <f>IFERROR($H2088/SUMIF($A:$A,$A2088,$H:$H)*(SUMIF(Summary!$A$230:$A$266,$A2088,Summary!$L$230:$L$266)+SUMIF(Summary!$A$281:$A$317,$A2088,Summary!$L$281:$L$317))-AM2088,0)</f>
        <v>0</v>
      </c>
      <c r="AO2088" s="688">
        <f>IFERROR($H2088/SUMIF($A:$A,$A2088,$H:$H)*SUMIF(Summary!$A$230:$A$266,$A2088,Summary!$Q$230:$Q$266),0)</f>
        <v>0</v>
      </c>
      <c r="AP2088" s="688">
        <f>IFERROR($H2088/SUMIF($A:$A,$A2088,$H:$H)*(SUMIF(Summary!$A$230:$A$266,$A2088,Summary!$L$230:$L$266)+SUMIF(Summary!$A$281:$A$317,$A2088,Summary!$L$281:$L$317))-AO2088,0)</f>
        <v>0</v>
      </c>
      <c r="AQ2088" s="306"/>
      <c r="AR2088" s="688">
        <f t="shared" ca="1" si="482"/>
        <v>0</v>
      </c>
      <c r="AS2088" s="688">
        <f t="shared" ca="1" si="483"/>
        <v>0</v>
      </c>
    </row>
    <row r="2089" spans="1:45" x14ac:dyDescent="0.2">
      <c r="A2089" s="423">
        <v>3656</v>
      </c>
      <c r="B2089" s="424">
        <v>5</v>
      </c>
      <c r="C2089" s="425" t="s">
        <v>305</v>
      </c>
      <c r="D2089" s="422">
        <f t="shared" si="484"/>
        <v>0</v>
      </c>
      <c r="E2089" s="422">
        <f t="shared" si="485"/>
        <v>0</v>
      </c>
      <c r="F2089" s="422">
        <f t="shared" si="486"/>
        <v>0</v>
      </c>
      <c r="G2089" s="422">
        <f t="shared" si="487"/>
        <v>0</v>
      </c>
      <c r="H2089" s="22">
        <f t="shared" si="488"/>
        <v>0</v>
      </c>
      <c r="I2089" s="116">
        <v>0</v>
      </c>
      <c r="J2089" s="116">
        <v>0</v>
      </c>
      <c r="K2089" s="116">
        <v>0</v>
      </c>
      <c r="L2089" s="116">
        <v>0</v>
      </c>
      <c r="M2089" s="22">
        <f t="shared" si="489"/>
        <v>0</v>
      </c>
      <c r="N2089" s="116">
        <v>0</v>
      </c>
      <c r="O2089" s="116">
        <v>0</v>
      </c>
      <c r="P2089" s="116">
        <v>0</v>
      </c>
      <c r="Q2089" s="116">
        <v>0</v>
      </c>
      <c r="R2089" s="22">
        <f t="shared" si="490"/>
        <v>0</v>
      </c>
      <c r="S2089" s="116">
        <v>0</v>
      </c>
      <c r="T2089" s="116">
        <v>0</v>
      </c>
      <c r="U2089" s="116">
        <v>0</v>
      </c>
      <c r="V2089" s="116">
        <v>0</v>
      </c>
      <c r="W2089" s="22">
        <f t="shared" si="491"/>
        <v>0</v>
      </c>
      <c r="X2089" s="22">
        <f t="shared" si="492"/>
        <v>0</v>
      </c>
      <c r="Y2089" s="22">
        <f ca="1">OFFSET('Cost Study'!$B$7,'Operations Support'!$C2089,'Operations Support'!$B2089)*$H2089</f>
        <v>0</v>
      </c>
      <c r="Z2089" s="23">
        <f ca="1">Y2089*'Cost Study'!$B$31</f>
        <v>0</v>
      </c>
      <c r="AA2089" s="23">
        <f ca="1">IF(A2089=10298,1.51,1)*IF($B2089&lt;3,$D2089*'Cost Study'!$B$32*OFFSET('Cost Study'!$B$7,'Operations Support'!$C2089,'Operations Support'!$B2089),0)</f>
        <v>0</v>
      </c>
      <c r="AB2089" s="24">
        <f ca="1">AA2089*'Cost Study'!$B$31</f>
        <v>0</v>
      </c>
      <c r="AC2089" s="23">
        <f ca="1">Y2089*'Cost Study'!$B$31</f>
        <v>0</v>
      </c>
      <c r="AD2089" s="24">
        <f ca="1">AA2089*'Cost Study'!$B$31</f>
        <v>0</v>
      </c>
      <c r="AE2089" s="377">
        <f t="shared" ca="1" si="493"/>
        <v>0</v>
      </c>
      <c r="AF2089" s="377">
        <f t="shared" ca="1" si="494"/>
        <v>0</v>
      </c>
      <c r="AH2089" s="688">
        <f>IFERROR($H2089/SUMIF($A:$A,$A2089,$H:$H)*SUMIF(Summary!$A$110:$A$186,$A2089,Summary!$P$110:$P$186),0)</f>
        <v>0</v>
      </c>
      <c r="AI2089" s="689">
        <f t="shared" ca="1" si="480"/>
        <v>0</v>
      </c>
      <c r="AJ2089" s="688">
        <f>IFERROR(H2089/SUMIF(A:A,A2089,H:H)*SUMIF(Summary!$A$110:$A$186,'Operations Support'!A2089,Summary!$Q$110:$Q$186),0)</f>
        <v>0</v>
      </c>
      <c r="AK2089" s="688">
        <f t="shared" ca="1" si="481"/>
        <v>0</v>
      </c>
      <c r="AM2089" s="688">
        <f>IFERROR($H2089/SUMIF($A:$A,$A2089,$H:$H)*SUMIF(Summary!$A$230:$A$266,$A2089,Summary!$P$230:$P$266),0)</f>
        <v>0</v>
      </c>
      <c r="AN2089" s="688">
        <f>IFERROR($H2089/SUMIF($A:$A,$A2089,$H:$H)*(SUMIF(Summary!$A$230:$A$266,$A2089,Summary!$L$230:$L$266)+SUMIF(Summary!$A$281:$A$317,$A2089,Summary!$L$281:$L$317))-AM2089,0)</f>
        <v>0</v>
      </c>
      <c r="AO2089" s="688">
        <f>IFERROR($H2089/SUMIF($A:$A,$A2089,$H:$H)*SUMIF(Summary!$A$230:$A$266,$A2089,Summary!$Q$230:$Q$266),0)</f>
        <v>0</v>
      </c>
      <c r="AP2089" s="688">
        <f>IFERROR($H2089/SUMIF($A:$A,$A2089,$H:$H)*(SUMIF(Summary!$A$230:$A$266,$A2089,Summary!$L$230:$L$266)+SUMIF(Summary!$A$281:$A$317,$A2089,Summary!$L$281:$L$317))-AO2089,0)</f>
        <v>0</v>
      </c>
      <c r="AQ2089" s="306"/>
      <c r="AR2089" s="688">
        <f t="shared" ca="1" si="482"/>
        <v>0</v>
      </c>
      <c r="AS2089" s="688">
        <f t="shared" ca="1" si="483"/>
        <v>0</v>
      </c>
    </row>
    <row r="2090" spans="1:45" s="15" customFormat="1" x14ac:dyDescent="0.2">
      <c r="A2090" s="423">
        <v>3656</v>
      </c>
      <c r="B2090" s="424">
        <v>5</v>
      </c>
      <c r="C2090" s="425" t="s">
        <v>306</v>
      </c>
      <c r="D2090" s="422">
        <f t="shared" si="484"/>
        <v>0</v>
      </c>
      <c r="E2090" s="422">
        <f t="shared" si="485"/>
        <v>0</v>
      </c>
      <c r="F2090" s="422">
        <f t="shared" si="486"/>
        <v>0</v>
      </c>
      <c r="G2090" s="422">
        <f t="shared" si="487"/>
        <v>0</v>
      </c>
      <c r="H2090" s="22">
        <f t="shared" si="488"/>
        <v>0</v>
      </c>
      <c r="I2090" s="116">
        <v>0</v>
      </c>
      <c r="J2090" s="116">
        <v>0</v>
      </c>
      <c r="K2090" s="116">
        <v>0</v>
      </c>
      <c r="L2090" s="116">
        <v>0</v>
      </c>
      <c r="M2090" s="22">
        <f t="shared" si="489"/>
        <v>0</v>
      </c>
      <c r="N2090" s="116">
        <v>0</v>
      </c>
      <c r="O2090" s="116">
        <v>0</v>
      </c>
      <c r="P2090" s="116">
        <v>0</v>
      </c>
      <c r="Q2090" s="116">
        <v>0</v>
      </c>
      <c r="R2090" s="22">
        <f t="shared" si="490"/>
        <v>0</v>
      </c>
      <c r="S2090" s="116">
        <v>0</v>
      </c>
      <c r="T2090" s="116">
        <v>0</v>
      </c>
      <c r="U2090" s="116">
        <v>0</v>
      </c>
      <c r="V2090" s="116">
        <v>0</v>
      </c>
      <c r="W2090" s="22">
        <f t="shared" si="491"/>
        <v>0</v>
      </c>
      <c r="X2090" s="22">
        <f t="shared" si="492"/>
        <v>0</v>
      </c>
      <c r="Y2090" s="22">
        <f ca="1">OFFSET('Cost Study'!$B$7,'Operations Support'!$C2090,'Operations Support'!$B2090)*$H2090</f>
        <v>0</v>
      </c>
      <c r="Z2090" s="23">
        <f ca="1">Y2090*'Cost Study'!$B$31</f>
        <v>0</v>
      </c>
      <c r="AA2090" s="23">
        <f ca="1">IF(A2090=10298,1.51,1)*IF($B2090&lt;3,$D2090*'Cost Study'!$B$32*OFFSET('Cost Study'!$B$7,'Operations Support'!$C2090,'Operations Support'!$B2090),0)</f>
        <v>0</v>
      </c>
      <c r="AB2090" s="24">
        <f ca="1">AA2090*'Cost Study'!$B$31</f>
        <v>0</v>
      </c>
      <c r="AC2090" s="23">
        <f ca="1">Y2090*'Cost Study'!$B$31</f>
        <v>0</v>
      </c>
      <c r="AD2090" s="24">
        <f ca="1">AA2090*'Cost Study'!$B$31</f>
        <v>0</v>
      </c>
      <c r="AE2090" s="377">
        <f t="shared" ca="1" si="493"/>
        <v>0</v>
      </c>
      <c r="AF2090" s="377">
        <f t="shared" ca="1" si="494"/>
        <v>0</v>
      </c>
      <c r="AH2090" s="688">
        <f>IFERROR($H2090/SUMIF($A:$A,$A2090,$H:$H)*SUMIF(Summary!$A$110:$A$186,$A2090,Summary!$P$110:$P$186),0)</f>
        <v>0</v>
      </c>
      <c r="AI2090" s="689">
        <f t="shared" ca="1" si="480"/>
        <v>0</v>
      </c>
      <c r="AJ2090" s="688">
        <f>IFERROR(H2090/SUMIF(A:A,A2090,H:H)*SUMIF(Summary!$A$110:$A$186,'Operations Support'!A2090,Summary!$Q$110:$Q$186),0)</f>
        <v>0</v>
      </c>
      <c r="AK2090" s="688">
        <f t="shared" ca="1" si="481"/>
        <v>0</v>
      </c>
      <c r="AL2090" s="1"/>
      <c r="AM2090" s="688">
        <f>IFERROR($H2090/SUMIF($A:$A,$A2090,$H:$H)*SUMIF(Summary!$A$230:$A$266,$A2090,Summary!$P$230:$P$266),0)</f>
        <v>0</v>
      </c>
      <c r="AN2090" s="688">
        <f>IFERROR($H2090/SUMIF($A:$A,$A2090,$H:$H)*(SUMIF(Summary!$A$230:$A$266,$A2090,Summary!$L$230:$L$266)+SUMIF(Summary!$A$281:$A$317,$A2090,Summary!$L$281:$L$317))-AM2090,0)</f>
        <v>0</v>
      </c>
      <c r="AO2090" s="688">
        <f>IFERROR($H2090/SUMIF($A:$A,$A2090,$H:$H)*SUMIF(Summary!$A$230:$A$266,$A2090,Summary!$Q$230:$Q$266),0)</f>
        <v>0</v>
      </c>
      <c r="AP2090" s="688">
        <f>IFERROR($H2090/SUMIF($A:$A,$A2090,$H:$H)*(SUMIF(Summary!$A$230:$A$266,$A2090,Summary!$L$230:$L$266)+SUMIF(Summary!$A$281:$A$317,$A2090,Summary!$L$281:$L$317))-AO2090,0)</f>
        <v>0</v>
      </c>
      <c r="AQ2090" s="306"/>
      <c r="AR2090" s="688">
        <f t="shared" ca="1" si="482"/>
        <v>0</v>
      </c>
      <c r="AS2090" s="688">
        <f t="shared" ca="1" si="483"/>
        <v>0</v>
      </c>
    </row>
    <row r="2091" spans="1:45" x14ac:dyDescent="0.2">
      <c r="A2091" s="423">
        <v>3656</v>
      </c>
      <c r="B2091" s="424">
        <v>5</v>
      </c>
      <c r="C2091" s="425" t="s">
        <v>307</v>
      </c>
      <c r="D2091" s="422">
        <f t="shared" si="484"/>
        <v>0</v>
      </c>
      <c r="E2091" s="422">
        <f t="shared" si="485"/>
        <v>0</v>
      </c>
      <c r="F2091" s="422">
        <f t="shared" si="486"/>
        <v>0</v>
      </c>
      <c r="G2091" s="422">
        <f t="shared" si="487"/>
        <v>0</v>
      </c>
      <c r="H2091" s="22">
        <f t="shared" si="488"/>
        <v>0</v>
      </c>
      <c r="I2091" s="116">
        <v>0</v>
      </c>
      <c r="J2091" s="116">
        <v>0</v>
      </c>
      <c r="K2091" s="116">
        <v>0</v>
      </c>
      <c r="L2091" s="116">
        <v>0</v>
      </c>
      <c r="M2091" s="22">
        <f t="shared" si="489"/>
        <v>0</v>
      </c>
      <c r="N2091" s="116">
        <v>0</v>
      </c>
      <c r="O2091" s="116">
        <v>0</v>
      </c>
      <c r="P2091" s="116">
        <v>0</v>
      </c>
      <c r="Q2091" s="116">
        <v>0</v>
      </c>
      <c r="R2091" s="22">
        <f t="shared" si="490"/>
        <v>0</v>
      </c>
      <c r="S2091" s="116">
        <v>0</v>
      </c>
      <c r="T2091" s="116">
        <v>0</v>
      </c>
      <c r="U2091" s="116">
        <v>0</v>
      </c>
      <c r="V2091" s="116">
        <v>0</v>
      </c>
      <c r="W2091" s="22">
        <f t="shared" si="491"/>
        <v>0</v>
      </c>
      <c r="X2091" s="22">
        <f t="shared" si="492"/>
        <v>0</v>
      </c>
      <c r="Y2091" s="22">
        <f ca="1">OFFSET('Cost Study'!$B$7,'Operations Support'!$C2091,'Operations Support'!$B2091)*$H2091</f>
        <v>0</v>
      </c>
      <c r="Z2091" s="23">
        <f ca="1">Y2091*'Cost Study'!$B$31</f>
        <v>0</v>
      </c>
      <c r="AA2091" s="23">
        <f ca="1">IF(A2091=10298,1.51,1)*IF($B2091&lt;3,$D2091*'Cost Study'!$B$32*OFFSET('Cost Study'!$B$7,'Operations Support'!$C2091,'Operations Support'!$B2091),0)</f>
        <v>0</v>
      </c>
      <c r="AB2091" s="24">
        <f ca="1">AA2091*'Cost Study'!$B$31</f>
        <v>0</v>
      </c>
      <c r="AC2091" s="23">
        <f ca="1">Y2091*'Cost Study'!$B$31</f>
        <v>0</v>
      </c>
      <c r="AD2091" s="24">
        <f ca="1">AA2091*'Cost Study'!$B$31</f>
        <v>0</v>
      </c>
      <c r="AE2091" s="377">
        <f t="shared" ca="1" si="493"/>
        <v>0</v>
      </c>
      <c r="AF2091" s="377">
        <f t="shared" ca="1" si="494"/>
        <v>0</v>
      </c>
      <c r="AH2091" s="688">
        <f>IFERROR($H2091/SUMIF($A:$A,$A2091,$H:$H)*SUMIF(Summary!$A$110:$A$186,$A2091,Summary!$P$110:$P$186),0)</f>
        <v>0</v>
      </c>
      <c r="AI2091" s="689">
        <f t="shared" ca="1" si="480"/>
        <v>0</v>
      </c>
      <c r="AJ2091" s="688">
        <f>IFERROR(H2091/SUMIF(A:A,A2091,H:H)*SUMIF(Summary!$A$110:$A$186,'Operations Support'!A2091,Summary!$Q$110:$Q$186),0)</f>
        <v>0</v>
      </c>
      <c r="AK2091" s="688">
        <f t="shared" ca="1" si="481"/>
        <v>0</v>
      </c>
      <c r="AM2091" s="688">
        <f>IFERROR($H2091/SUMIF($A:$A,$A2091,$H:$H)*SUMIF(Summary!$A$230:$A$266,$A2091,Summary!$P$230:$P$266),0)</f>
        <v>0</v>
      </c>
      <c r="AN2091" s="688">
        <f>IFERROR($H2091/SUMIF($A:$A,$A2091,$H:$H)*(SUMIF(Summary!$A$230:$A$266,$A2091,Summary!$L$230:$L$266)+SUMIF(Summary!$A$281:$A$317,$A2091,Summary!$L$281:$L$317))-AM2091,0)</f>
        <v>0</v>
      </c>
      <c r="AO2091" s="688">
        <f>IFERROR($H2091/SUMIF($A:$A,$A2091,$H:$H)*SUMIF(Summary!$A$230:$A$266,$A2091,Summary!$Q$230:$Q$266),0)</f>
        <v>0</v>
      </c>
      <c r="AP2091" s="688">
        <f>IFERROR($H2091/SUMIF($A:$A,$A2091,$H:$H)*(SUMIF(Summary!$A$230:$A$266,$A2091,Summary!$L$230:$L$266)+SUMIF(Summary!$A$281:$A$317,$A2091,Summary!$L$281:$L$317))-AO2091,0)</f>
        <v>0</v>
      </c>
      <c r="AQ2091" s="306"/>
      <c r="AR2091" s="688">
        <f t="shared" ca="1" si="482"/>
        <v>0</v>
      </c>
      <c r="AS2091" s="688">
        <f t="shared" ca="1" si="483"/>
        <v>0</v>
      </c>
    </row>
    <row r="2092" spans="1:45" x14ac:dyDescent="0.2">
      <c r="A2092" s="423">
        <v>3656</v>
      </c>
      <c r="B2092" s="424">
        <v>5</v>
      </c>
      <c r="C2092" s="425" t="s">
        <v>308</v>
      </c>
      <c r="D2092" s="422">
        <f t="shared" si="484"/>
        <v>0</v>
      </c>
      <c r="E2092" s="422">
        <f t="shared" si="485"/>
        <v>0</v>
      </c>
      <c r="F2092" s="422">
        <f t="shared" si="486"/>
        <v>0</v>
      </c>
      <c r="G2092" s="422">
        <f t="shared" si="487"/>
        <v>0</v>
      </c>
      <c r="H2092" s="22">
        <f t="shared" si="488"/>
        <v>0</v>
      </c>
      <c r="I2092" s="116">
        <v>0</v>
      </c>
      <c r="J2092" s="116">
        <v>0</v>
      </c>
      <c r="K2092" s="116">
        <v>0</v>
      </c>
      <c r="L2092" s="116">
        <v>0</v>
      </c>
      <c r="M2092" s="22">
        <f t="shared" si="489"/>
        <v>0</v>
      </c>
      <c r="N2092" s="116">
        <v>0</v>
      </c>
      <c r="O2092" s="116">
        <v>0</v>
      </c>
      <c r="P2092" s="116">
        <v>0</v>
      </c>
      <c r="Q2092" s="116">
        <v>0</v>
      </c>
      <c r="R2092" s="22">
        <f t="shared" si="490"/>
        <v>0</v>
      </c>
      <c r="S2092" s="116">
        <v>0</v>
      </c>
      <c r="T2092" s="116">
        <v>0</v>
      </c>
      <c r="U2092" s="116">
        <v>0</v>
      </c>
      <c r="V2092" s="116">
        <v>0</v>
      </c>
      <c r="W2092" s="22">
        <f t="shared" si="491"/>
        <v>0</v>
      </c>
      <c r="X2092" s="22">
        <f t="shared" si="492"/>
        <v>0</v>
      </c>
      <c r="Y2092" s="22">
        <f ca="1">OFFSET('Cost Study'!$B$7,'Operations Support'!$C2092,'Operations Support'!$B2092)*$H2092</f>
        <v>0</v>
      </c>
      <c r="Z2092" s="23">
        <f ca="1">Y2092*'Cost Study'!$B$31</f>
        <v>0</v>
      </c>
      <c r="AA2092" s="23">
        <f ca="1">IF(A2092=10298,1.51,1)*IF($B2092&lt;3,$D2092*'Cost Study'!$B$32*OFFSET('Cost Study'!$B$7,'Operations Support'!$C2092,'Operations Support'!$B2092),0)</f>
        <v>0</v>
      </c>
      <c r="AB2092" s="24">
        <f ca="1">AA2092*'Cost Study'!$B$31</f>
        <v>0</v>
      </c>
      <c r="AC2092" s="23">
        <f ca="1">Y2092*'Cost Study'!$B$31</f>
        <v>0</v>
      </c>
      <c r="AD2092" s="24">
        <f ca="1">AA2092*'Cost Study'!$B$31</f>
        <v>0</v>
      </c>
      <c r="AE2092" s="377">
        <f t="shared" ca="1" si="493"/>
        <v>0</v>
      </c>
      <c r="AF2092" s="377">
        <f t="shared" ca="1" si="494"/>
        <v>0</v>
      </c>
      <c r="AH2092" s="688">
        <f>IFERROR($H2092/SUMIF($A:$A,$A2092,$H:$H)*SUMIF(Summary!$A$110:$A$186,$A2092,Summary!$P$110:$P$186),0)</f>
        <v>0</v>
      </c>
      <c r="AI2092" s="689">
        <f t="shared" ca="1" si="480"/>
        <v>0</v>
      </c>
      <c r="AJ2092" s="688">
        <f>IFERROR(H2092/SUMIF(A:A,A2092,H:H)*SUMIF(Summary!$A$110:$A$186,'Operations Support'!A2092,Summary!$Q$110:$Q$186),0)</f>
        <v>0</v>
      </c>
      <c r="AK2092" s="688">
        <f t="shared" ca="1" si="481"/>
        <v>0</v>
      </c>
      <c r="AM2092" s="688">
        <f>IFERROR($H2092/SUMIF($A:$A,$A2092,$H:$H)*SUMIF(Summary!$A$230:$A$266,$A2092,Summary!$P$230:$P$266),0)</f>
        <v>0</v>
      </c>
      <c r="AN2092" s="688">
        <f>IFERROR($H2092/SUMIF($A:$A,$A2092,$H:$H)*(SUMIF(Summary!$A$230:$A$266,$A2092,Summary!$L$230:$L$266)+SUMIF(Summary!$A$281:$A$317,$A2092,Summary!$L$281:$L$317))-AM2092,0)</f>
        <v>0</v>
      </c>
      <c r="AO2092" s="688">
        <f>IFERROR($H2092/SUMIF($A:$A,$A2092,$H:$H)*SUMIF(Summary!$A$230:$A$266,$A2092,Summary!$Q$230:$Q$266),0)</f>
        <v>0</v>
      </c>
      <c r="AP2092" s="688">
        <f>IFERROR($H2092/SUMIF($A:$A,$A2092,$H:$H)*(SUMIF(Summary!$A$230:$A$266,$A2092,Summary!$L$230:$L$266)+SUMIF(Summary!$A$281:$A$317,$A2092,Summary!$L$281:$L$317))-AO2092,0)</f>
        <v>0</v>
      </c>
      <c r="AQ2092" s="306"/>
      <c r="AR2092" s="688">
        <f t="shared" ca="1" si="482"/>
        <v>0</v>
      </c>
      <c r="AS2092" s="688">
        <f t="shared" ca="1" si="483"/>
        <v>0</v>
      </c>
    </row>
    <row r="2093" spans="1:45" x14ac:dyDescent="0.2">
      <c r="A2093" s="423">
        <v>3656</v>
      </c>
      <c r="B2093" s="424">
        <v>5</v>
      </c>
      <c r="C2093" s="425" t="s">
        <v>309</v>
      </c>
      <c r="D2093" s="422">
        <f t="shared" si="484"/>
        <v>0</v>
      </c>
      <c r="E2093" s="422">
        <f t="shared" si="485"/>
        <v>0</v>
      </c>
      <c r="F2093" s="422">
        <f t="shared" si="486"/>
        <v>0</v>
      </c>
      <c r="G2093" s="422">
        <f t="shared" si="487"/>
        <v>0</v>
      </c>
      <c r="H2093" s="22">
        <f t="shared" si="488"/>
        <v>0</v>
      </c>
      <c r="I2093" s="116">
        <v>0</v>
      </c>
      <c r="J2093" s="116">
        <v>0</v>
      </c>
      <c r="K2093" s="116">
        <v>0</v>
      </c>
      <c r="L2093" s="116">
        <v>0</v>
      </c>
      <c r="M2093" s="22">
        <f t="shared" si="489"/>
        <v>0</v>
      </c>
      <c r="N2093" s="116">
        <v>0</v>
      </c>
      <c r="O2093" s="116">
        <v>0</v>
      </c>
      <c r="P2093" s="116">
        <v>0</v>
      </c>
      <c r="Q2093" s="116">
        <v>0</v>
      </c>
      <c r="R2093" s="22">
        <f t="shared" si="490"/>
        <v>0</v>
      </c>
      <c r="S2093" s="116">
        <v>0</v>
      </c>
      <c r="T2093" s="116">
        <v>0</v>
      </c>
      <c r="U2093" s="116">
        <v>0</v>
      </c>
      <c r="V2093" s="116">
        <v>0</v>
      </c>
      <c r="W2093" s="22">
        <f t="shared" si="491"/>
        <v>0</v>
      </c>
      <c r="X2093" s="22">
        <f t="shared" si="492"/>
        <v>0</v>
      </c>
      <c r="Y2093" s="22">
        <f ca="1">OFFSET('Cost Study'!$B$7,'Operations Support'!$C2093,'Operations Support'!$B2093)*$H2093</f>
        <v>0</v>
      </c>
      <c r="Z2093" s="23">
        <f ca="1">Y2093*'Cost Study'!$B$31</f>
        <v>0</v>
      </c>
      <c r="AA2093" s="23">
        <f ca="1">IF(A2093=10298,1.51,1)*IF($B2093&lt;3,$D2093*'Cost Study'!$B$32*OFFSET('Cost Study'!$B$7,'Operations Support'!$C2093,'Operations Support'!$B2093),0)</f>
        <v>0</v>
      </c>
      <c r="AB2093" s="24">
        <f ca="1">AA2093*'Cost Study'!$B$31</f>
        <v>0</v>
      </c>
      <c r="AC2093" s="23">
        <f ca="1">Y2093*'Cost Study'!$B$31</f>
        <v>0</v>
      </c>
      <c r="AD2093" s="24">
        <f ca="1">AA2093*'Cost Study'!$B$31</f>
        <v>0</v>
      </c>
      <c r="AE2093" s="377">
        <f t="shared" ca="1" si="493"/>
        <v>0</v>
      </c>
      <c r="AF2093" s="377">
        <f t="shared" ca="1" si="494"/>
        <v>0</v>
      </c>
      <c r="AH2093" s="688">
        <f>IFERROR($H2093/SUMIF($A:$A,$A2093,$H:$H)*SUMIF(Summary!$A$110:$A$186,$A2093,Summary!$P$110:$P$186),0)</f>
        <v>0</v>
      </c>
      <c r="AI2093" s="689">
        <f t="shared" ca="1" si="480"/>
        <v>0</v>
      </c>
      <c r="AJ2093" s="688">
        <f>IFERROR(H2093/SUMIF(A:A,A2093,H:H)*SUMIF(Summary!$A$110:$A$186,'Operations Support'!A2093,Summary!$Q$110:$Q$186),0)</f>
        <v>0</v>
      </c>
      <c r="AK2093" s="688">
        <f t="shared" ca="1" si="481"/>
        <v>0</v>
      </c>
      <c r="AM2093" s="688">
        <f>IFERROR($H2093/SUMIF($A:$A,$A2093,$H:$H)*SUMIF(Summary!$A$230:$A$266,$A2093,Summary!$P$230:$P$266),0)</f>
        <v>0</v>
      </c>
      <c r="AN2093" s="688">
        <f>IFERROR($H2093/SUMIF($A:$A,$A2093,$H:$H)*(SUMIF(Summary!$A$230:$A$266,$A2093,Summary!$L$230:$L$266)+SUMIF(Summary!$A$281:$A$317,$A2093,Summary!$L$281:$L$317))-AM2093,0)</f>
        <v>0</v>
      </c>
      <c r="AO2093" s="688">
        <f>IFERROR($H2093/SUMIF($A:$A,$A2093,$H:$H)*SUMIF(Summary!$A$230:$A$266,$A2093,Summary!$Q$230:$Q$266),0)</f>
        <v>0</v>
      </c>
      <c r="AP2093" s="688">
        <f>IFERROR($H2093/SUMIF($A:$A,$A2093,$H:$H)*(SUMIF(Summary!$A$230:$A$266,$A2093,Summary!$L$230:$L$266)+SUMIF(Summary!$A$281:$A$317,$A2093,Summary!$L$281:$L$317))-AO2093,0)</f>
        <v>0</v>
      </c>
      <c r="AQ2093" s="306"/>
      <c r="AR2093" s="688">
        <f t="shared" ca="1" si="482"/>
        <v>0</v>
      </c>
      <c r="AS2093" s="688">
        <f t="shared" ca="1" si="483"/>
        <v>0</v>
      </c>
    </row>
    <row r="2094" spans="1:45" x14ac:dyDescent="0.2">
      <c r="A2094" s="423">
        <v>3656</v>
      </c>
      <c r="B2094" s="424">
        <v>5</v>
      </c>
      <c r="C2094" s="425" t="s">
        <v>310</v>
      </c>
      <c r="D2094" s="422">
        <f t="shared" si="484"/>
        <v>0</v>
      </c>
      <c r="E2094" s="422">
        <f t="shared" si="485"/>
        <v>0</v>
      </c>
      <c r="F2094" s="422">
        <f t="shared" si="486"/>
        <v>0</v>
      </c>
      <c r="G2094" s="422">
        <f t="shared" si="487"/>
        <v>0</v>
      </c>
      <c r="H2094" s="22">
        <f t="shared" si="488"/>
        <v>0</v>
      </c>
      <c r="I2094" s="116">
        <v>0</v>
      </c>
      <c r="J2094" s="116">
        <v>0</v>
      </c>
      <c r="K2094" s="116">
        <v>0</v>
      </c>
      <c r="L2094" s="116">
        <v>0</v>
      </c>
      <c r="M2094" s="22">
        <f t="shared" si="489"/>
        <v>0</v>
      </c>
      <c r="N2094" s="116">
        <v>0</v>
      </c>
      <c r="O2094" s="116">
        <v>0</v>
      </c>
      <c r="P2094" s="116">
        <v>0</v>
      </c>
      <c r="Q2094" s="116">
        <v>0</v>
      </c>
      <c r="R2094" s="22">
        <f t="shared" si="490"/>
        <v>0</v>
      </c>
      <c r="S2094" s="116">
        <v>0</v>
      </c>
      <c r="T2094" s="116">
        <v>0</v>
      </c>
      <c r="U2094" s="116">
        <v>0</v>
      </c>
      <c r="V2094" s="116">
        <v>0</v>
      </c>
      <c r="W2094" s="22">
        <f t="shared" si="491"/>
        <v>0</v>
      </c>
      <c r="X2094" s="22">
        <f t="shared" si="492"/>
        <v>0</v>
      </c>
      <c r="Y2094" s="22">
        <f ca="1">OFFSET('Cost Study'!$B$7,'Operations Support'!$C2094,'Operations Support'!$B2094)*$H2094</f>
        <v>0</v>
      </c>
      <c r="Z2094" s="23">
        <f ca="1">Y2094*'Cost Study'!$B$31</f>
        <v>0</v>
      </c>
      <c r="AA2094" s="23">
        <f ca="1">IF(A2094=10298,1.51,1)*IF($B2094&lt;3,$D2094*'Cost Study'!$B$32*OFFSET('Cost Study'!$B$7,'Operations Support'!$C2094,'Operations Support'!$B2094),0)</f>
        <v>0</v>
      </c>
      <c r="AB2094" s="24">
        <f ca="1">AA2094*'Cost Study'!$B$31</f>
        <v>0</v>
      </c>
      <c r="AC2094" s="23">
        <f ca="1">Y2094*'Cost Study'!$B$31</f>
        <v>0</v>
      </c>
      <c r="AD2094" s="24">
        <f ca="1">AA2094*'Cost Study'!$B$31</f>
        <v>0</v>
      </c>
      <c r="AE2094" s="377">
        <f t="shared" ca="1" si="493"/>
        <v>0</v>
      </c>
      <c r="AF2094" s="377">
        <f t="shared" ca="1" si="494"/>
        <v>0</v>
      </c>
      <c r="AH2094" s="688">
        <f>IFERROR($H2094/SUMIF($A:$A,$A2094,$H:$H)*SUMIF(Summary!$A$110:$A$186,$A2094,Summary!$P$110:$P$186),0)</f>
        <v>0</v>
      </c>
      <c r="AI2094" s="689">
        <f t="shared" ref="AI2094:AI2157" ca="1" si="495">Z2094+AB2094-AH2094</f>
        <v>0</v>
      </c>
      <c r="AJ2094" s="688">
        <f>IFERROR(H2094/SUMIF(A:A,A2094,H:H)*SUMIF(Summary!$A$110:$A$186,'Operations Support'!A2094,Summary!$Q$110:$Q$186),0)</f>
        <v>0</v>
      </c>
      <c r="AK2094" s="688">
        <f t="shared" ref="AK2094:AK2157" ca="1" si="496">AC2094+AD2094-AJ2094</f>
        <v>0</v>
      </c>
      <c r="AM2094" s="688">
        <f>IFERROR($H2094/SUMIF($A:$A,$A2094,$H:$H)*SUMIF(Summary!$A$230:$A$266,$A2094,Summary!$P$230:$P$266),0)</f>
        <v>0</v>
      </c>
      <c r="AN2094" s="688">
        <f>IFERROR($H2094/SUMIF($A:$A,$A2094,$H:$H)*(SUMIF(Summary!$A$230:$A$266,$A2094,Summary!$L$230:$L$266)+SUMIF(Summary!$A$281:$A$317,$A2094,Summary!$L$281:$L$317))-AM2094,0)</f>
        <v>0</v>
      </c>
      <c r="AO2094" s="688">
        <f>IFERROR($H2094/SUMIF($A:$A,$A2094,$H:$H)*SUMIF(Summary!$A$230:$A$266,$A2094,Summary!$Q$230:$Q$266),0)</f>
        <v>0</v>
      </c>
      <c r="AP2094" s="688">
        <f>IFERROR($H2094/SUMIF($A:$A,$A2094,$H:$H)*(SUMIF(Summary!$A$230:$A$266,$A2094,Summary!$L$230:$L$266)+SUMIF(Summary!$A$281:$A$317,$A2094,Summary!$L$281:$L$317))-AO2094,0)</f>
        <v>0</v>
      </c>
      <c r="AQ2094" s="306"/>
      <c r="AR2094" s="688">
        <f t="shared" ref="AR2094:AR2157" ca="1" si="497">AI2094+AN2094</f>
        <v>0</v>
      </c>
      <c r="AS2094" s="688">
        <f t="shared" ref="AS2094:AS2157" ca="1" si="498">AK2094+AP2094</f>
        <v>0</v>
      </c>
    </row>
    <row r="2095" spans="1:45" x14ac:dyDescent="0.2">
      <c r="A2095" s="423">
        <v>3656</v>
      </c>
      <c r="B2095" s="424">
        <v>5</v>
      </c>
      <c r="C2095" s="425" t="s">
        <v>311</v>
      </c>
      <c r="D2095" s="422">
        <f t="shared" si="484"/>
        <v>0</v>
      </c>
      <c r="E2095" s="422">
        <f t="shared" si="485"/>
        <v>0</v>
      </c>
      <c r="F2095" s="422">
        <f t="shared" si="486"/>
        <v>0</v>
      </c>
      <c r="G2095" s="422">
        <f t="shared" si="487"/>
        <v>0</v>
      </c>
      <c r="H2095" s="22">
        <f t="shared" si="488"/>
        <v>0</v>
      </c>
      <c r="I2095" s="116">
        <v>0</v>
      </c>
      <c r="J2095" s="116">
        <v>0</v>
      </c>
      <c r="K2095" s="116">
        <v>0</v>
      </c>
      <c r="L2095" s="116">
        <v>0</v>
      </c>
      <c r="M2095" s="22">
        <f t="shared" si="489"/>
        <v>0</v>
      </c>
      <c r="N2095" s="116">
        <v>0</v>
      </c>
      <c r="O2095" s="116">
        <v>0</v>
      </c>
      <c r="P2095" s="116">
        <v>0</v>
      </c>
      <c r="Q2095" s="116">
        <v>0</v>
      </c>
      <c r="R2095" s="22">
        <f t="shared" si="490"/>
        <v>0</v>
      </c>
      <c r="S2095" s="116">
        <v>0</v>
      </c>
      <c r="T2095" s="116">
        <v>0</v>
      </c>
      <c r="U2095" s="116">
        <v>0</v>
      </c>
      <c r="V2095" s="116">
        <v>0</v>
      </c>
      <c r="W2095" s="22">
        <f t="shared" si="491"/>
        <v>0</v>
      </c>
      <c r="X2095" s="22">
        <f t="shared" si="492"/>
        <v>0</v>
      </c>
      <c r="Y2095" s="22">
        <f ca="1">OFFSET('Cost Study'!$B$7,'Operations Support'!$C2095,'Operations Support'!$B2095)*$H2095</f>
        <v>0</v>
      </c>
      <c r="Z2095" s="23">
        <f ca="1">Y2095*'Cost Study'!$B$31</f>
        <v>0</v>
      </c>
      <c r="AA2095" s="23">
        <f ca="1">IF(A2095=10298,1.51,1)*IF($B2095&lt;3,$D2095*'Cost Study'!$B$32*OFFSET('Cost Study'!$B$7,'Operations Support'!$C2095,'Operations Support'!$B2095),0)</f>
        <v>0</v>
      </c>
      <c r="AB2095" s="24">
        <f ca="1">AA2095*'Cost Study'!$B$31</f>
        <v>0</v>
      </c>
      <c r="AC2095" s="23">
        <f ca="1">Y2095*'Cost Study'!$B$31</f>
        <v>0</v>
      </c>
      <c r="AD2095" s="24">
        <f ca="1">AA2095*'Cost Study'!$B$31</f>
        <v>0</v>
      </c>
      <c r="AE2095" s="377">
        <f t="shared" ca="1" si="493"/>
        <v>0</v>
      </c>
      <c r="AF2095" s="377">
        <f t="shared" ca="1" si="494"/>
        <v>0</v>
      </c>
      <c r="AH2095" s="688">
        <f>IFERROR($H2095/SUMIF($A:$A,$A2095,$H:$H)*SUMIF(Summary!$A$110:$A$186,$A2095,Summary!$P$110:$P$186),0)</f>
        <v>0</v>
      </c>
      <c r="AI2095" s="689">
        <f t="shared" ca="1" si="495"/>
        <v>0</v>
      </c>
      <c r="AJ2095" s="688">
        <f>IFERROR(H2095/SUMIF(A:A,A2095,H:H)*SUMIF(Summary!$A$110:$A$186,'Operations Support'!A2095,Summary!$Q$110:$Q$186),0)</f>
        <v>0</v>
      </c>
      <c r="AK2095" s="688">
        <f t="shared" ca="1" si="496"/>
        <v>0</v>
      </c>
      <c r="AM2095" s="688">
        <f>IFERROR($H2095/SUMIF($A:$A,$A2095,$H:$H)*SUMIF(Summary!$A$230:$A$266,$A2095,Summary!$P$230:$P$266),0)</f>
        <v>0</v>
      </c>
      <c r="AN2095" s="688">
        <f>IFERROR($H2095/SUMIF($A:$A,$A2095,$H:$H)*(SUMIF(Summary!$A$230:$A$266,$A2095,Summary!$L$230:$L$266)+SUMIF(Summary!$A$281:$A$317,$A2095,Summary!$L$281:$L$317))-AM2095,0)</f>
        <v>0</v>
      </c>
      <c r="AO2095" s="688">
        <f>IFERROR($H2095/SUMIF($A:$A,$A2095,$H:$H)*SUMIF(Summary!$A$230:$A$266,$A2095,Summary!$Q$230:$Q$266),0)</f>
        <v>0</v>
      </c>
      <c r="AP2095" s="688">
        <f>IFERROR($H2095/SUMIF($A:$A,$A2095,$H:$H)*(SUMIF(Summary!$A$230:$A$266,$A2095,Summary!$L$230:$L$266)+SUMIF(Summary!$A$281:$A$317,$A2095,Summary!$L$281:$L$317))-AO2095,0)</f>
        <v>0</v>
      </c>
      <c r="AQ2095" s="306"/>
      <c r="AR2095" s="688">
        <f t="shared" ca="1" si="497"/>
        <v>0</v>
      </c>
      <c r="AS2095" s="688">
        <f t="shared" ca="1" si="498"/>
        <v>0</v>
      </c>
    </row>
    <row r="2096" spans="1:45" x14ac:dyDescent="0.2">
      <c r="A2096" s="423">
        <v>3656</v>
      </c>
      <c r="B2096" s="424">
        <v>5</v>
      </c>
      <c r="C2096" s="425" t="s">
        <v>312</v>
      </c>
      <c r="D2096" s="422">
        <f t="shared" si="484"/>
        <v>0</v>
      </c>
      <c r="E2096" s="422">
        <f t="shared" si="485"/>
        <v>0</v>
      </c>
      <c r="F2096" s="422">
        <f t="shared" si="486"/>
        <v>0</v>
      </c>
      <c r="G2096" s="422">
        <f t="shared" si="487"/>
        <v>0</v>
      </c>
      <c r="H2096" s="22">
        <f t="shared" si="488"/>
        <v>0</v>
      </c>
      <c r="I2096" s="116">
        <v>0</v>
      </c>
      <c r="J2096" s="116">
        <v>0</v>
      </c>
      <c r="K2096" s="116">
        <v>0</v>
      </c>
      <c r="L2096" s="116">
        <v>0</v>
      </c>
      <c r="M2096" s="22">
        <f t="shared" si="489"/>
        <v>0</v>
      </c>
      <c r="N2096" s="116">
        <v>0</v>
      </c>
      <c r="O2096" s="116">
        <v>0</v>
      </c>
      <c r="P2096" s="116">
        <v>0</v>
      </c>
      <c r="Q2096" s="116">
        <v>0</v>
      </c>
      <c r="R2096" s="22">
        <f t="shared" si="490"/>
        <v>0</v>
      </c>
      <c r="S2096" s="116">
        <v>0</v>
      </c>
      <c r="T2096" s="116">
        <v>0</v>
      </c>
      <c r="U2096" s="116">
        <v>0</v>
      </c>
      <c r="V2096" s="116">
        <v>0</v>
      </c>
      <c r="W2096" s="22">
        <f t="shared" si="491"/>
        <v>0</v>
      </c>
      <c r="X2096" s="22">
        <f t="shared" si="492"/>
        <v>0</v>
      </c>
      <c r="Y2096" s="22">
        <f ca="1">OFFSET('Cost Study'!$B$7,'Operations Support'!$C2096,'Operations Support'!$B2096)*$H2096</f>
        <v>0</v>
      </c>
      <c r="Z2096" s="23">
        <f ca="1">Y2096*'Cost Study'!$B$31</f>
        <v>0</v>
      </c>
      <c r="AA2096" s="23">
        <f ca="1">IF(A2096=10298,1.51,1)*IF($B2096&lt;3,$D2096*'Cost Study'!$B$32*OFFSET('Cost Study'!$B$7,'Operations Support'!$C2096,'Operations Support'!$B2096),0)</f>
        <v>0</v>
      </c>
      <c r="AB2096" s="24">
        <f ca="1">AA2096*'Cost Study'!$B$31</f>
        <v>0</v>
      </c>
      <c r="AC2096" s="23">
        <f ca="1">Y2096*'Cost Study'!$B$31</f>
        <v>0</v>
      </c>
      <c r="AD2096" s="24">
        <f ca="1">AA2096*'Cost Study'!$B$31</f>
        <v>0</v>
      </c>
      <c r="AE2096" s="377">
        <f t="shared" ca="1" si="493"/>
        <v>0</v>
      </c>
      <c r="AF2096" s="377">
        <f t="shared" ca="1" si="494"/>
        <v>0</v>
      </c>
      <c r="AH2096" s="688">
        <f>IFERROR($H2096/SUMIF($A:$A,$A2096,$H:$H)*SUMIF(Summary!$A$110:$A$186,$A2096,Summary!$P$110:$P$186),0)</f>
        <v>0</v>
      </c>
      <c r="AI2096" s="689">
        <f t="shared" ca="1" si="495"/>
        <v>0</v>
      </c>
      <c r="AJ2096" s="688">
        <f>IFERROR(H2096/SUMIF(A:A,A2096,H:H)*SUMIF(Summary!$A$110:$A$186,'Operations Support'!A2096,Summary!$Q$110:$Q$186),0)</f>
        <v>0</v>
      </c>
      <c r="AK2096" s="688">
        <f t="shared" ca="1" si="496"/>
        <v>0</v>
      </c>
      <c r="AM2096" s="688">
        <f>IFERROR($H2096/SUMIF($A:$A,$A2096,$H:$H)*SUMIF(Summary!$A$230:$A$266,$A2096,Summary!$P$230:$P$266),0)</f>
        <v>0</v>
      </c>
      <c r="AN2096" s="688">
        <f>IFERROR($H2096/SUMIF($A:$A,$A2096,$H:$H)*(SUMIF(Summary!$A$230:$A$266,$A2096,Summary!$L$230:$L$266)+SUMIF(Summary!$A$281:$A$317,$A2096,Summary!$L$281:$L$317))-AM2096,0)</f>
        <v>0</v>
      </c>
      <c r="AO2096" s="688">
        <f>IFERROR($H2096/SUMIF($A:$A,$A2096,$H:$H)*SUMIF(Summary!$A$230:$A$266,$A2096,Summary!$Q$230:$Q$266),0)</f>
        <v>0</v>
      </c>
      <c r="AP2096" s="688">
        <f>IFERROR($H2096/SUMIF($A:$A,$A2096,$H:$H)*(SUMIF(Summary!$A$230:$A$266,$A2096,Summary!$L$230:$L$266)+SUMIF(Summary!$A$281:$A$317,$A2096,Summary!$L$281:$L$317))-AO2096,0)</f>
        <v>0</v>
      </c>
      <c r="AQ2096" s="306"/>
      <c r="AR2096" s="688">
        <f t="shared" ca="1" si="497"/>
        <v>0</v>
      </c>
      <c r="AS2096" s="688">
        <f t="shared" ca="1" si="498"/>
        <v>0</v>
      </c>
    </row>
    <row r="2097" spans="1:45" x14ac:dyDescent="0.2">
      <c r="A2097" s="423">
        <v>3656</v>
      </c>
      <c r="B2097" s="424">
        <v>5</v>
      </c>
      <c r="C2097" s="425" t="s">
        <v>313</v>
      </c>
      <c r="D2097" s="422">
        <f t="shared" si="484"/>
        <v>0</v>
      </c>
      <c r="E2097" s="422">
        <f t="shared" si="485"/>
        <v>0</v>
      </c>
      <c r="F2097" s="422">
        <f t="shared" si="486"/>
        <v>0</v>
      </c>
      <c r="G2097" s="422">
        <f t="shared" si="487"/>
        <v>0</v>
      </c>
      <c r="H2097" s="22">
        <f t="shared" si="488"/>
        <v>0</v>
      </c>
      <c r="I2097" s="116">
        <v>0</v>
      </c>
      <c r="J2097" s="116">
        <v>0</v>
      </c>
      <c r="K2097" s="116">
        <v>0</v>
      </c>
      <c r="L2097" s="116">
        <v>0</v>
      </c>
      <c r="M2097" s="22">
        <f t="shared" si="489"/>
        <v>0</v>
      </c>
      <c r="N2097" s="116">
        <v>0</v>
      </c>
      <c r="O2097" s="116">
        <v>0</v>
      </c>
      <c r="P2097" s="116">
        <v>0</v>
      </c>
      <c r="Q2097" s="116">
        <v>0</v>
      </c>
      <c r="R2097" s="22">
        <f t="shared" si="490"/>
        <v>0</v>
      </c>
      <c r="S2097" s="116">
        <v>0</v>
      </c>
      <c r="T2097" s="116">
        <v>0</v>
      </c>
      <c r="U2097" s="116">
        <v>0</v>
      </c>
      <c r="V2097" s="116">
        <v>0</v>
      </c>
      <c r="W2097" s="22">
        <f t="shared" si="491"/>
        <v>0</v>
      </c>
      <c r="X2097" s="22">
        <f t="shared" si="492"/>
        <v>0</v>
      </c>
      <c r="Y2097" s="22">
        <f ca="1">OFFSET('Cost Study'!$B$7,'Operations Support'!$C2097,'Operations Support'!$B2097)*$H2097</f>
        <v>0</v>
      </c>
      <c r="Z2097" s="23">
        <f ca="1">Y2097*'Cost Study'!$B$31</f>
        <v>0</v>
      </c>
      <c r="AA2097" s="23">
        <f ca="1">IF(A2097=10298,1.51,1)*IF($B2097&lt;3,$D2097*'Cost Study'!$B$32*OFFSET('Cost Study'!$B$7,'Operations Support'!$C2097,'Operations Support'!$B2097),0)</f>
        <v>0</v>
      </c>
      <c r="AB2097" s="24">
        <f ca="1">AA2097*'Cost Study'!$B$31</f>
        <v>0</v>
      </c>
      <c r="AC2097" s="23">
        <f ca="1">Y2097*'Cost Study'!$B$31</f>
        <v>0</v>
      </c>
      <c r="AD2097" s="24">
        <f ca="1">AA2097*'Cost Study'!$B$31</f>
        <v>0</v>
      </c>
      <c r="AE2097" s="377">
        <f t="shared" ca="1" si="493"/>
        <v>0</v>
      </c>
      <c r="AF2097" s="377">
        <f t="shared" ca="1" si="494"/>
        <v>0</v>
      </c>
      <c r="AH2097" s="688">
        <f>IFERROR($H2097/SUMIF($A:$A,$A2097,$H:$H)*SUMIF(Summary!$A$110:$A$186,$A2097,Summary!$P$110:$P$186),0)</f>
        <v>0</v>
      </c>
      <c r="AI2097" s="689">
        <f t="shared" ca="1" si="495"/>
        <v>0</v>
      </c>
      <c r="AJ2097" s="688">
        <f>IFERROR(H2097/SUMIF(A:A,A2097,H:H)*SUMIF(Summary!$A$110:$A$186,'Operations Support'!A2097,Summary!$Q$110:$Q$186),0)</f>
        <v>0</v>
      </c>
      <c r="AK2097" s="688">
        <f t="shared" ca="1" si="496"/>
        <v>0</v>
      </c>
      <c r="AM2097" s="688">
        <f>IFERROR($H2097/SUMIF($A:$A,$A2097,$H:$H)*SUMIF(Summary!$A$230:$A$266,$A2097,Summary!$P$230:$P$266),0)</f>
        <v>0</v>
      </c>
      <c r="AN2097" s="688">
        <f>IFERROR($H2097/SUMIF($A:$A,$A2097,$H:$H)*(SUMIF(Summary!$A$230:$A$266,$A2097,Summary!$L$230:$L$266)+SUMIF(Summary!$A$281:$A$317,$A2097,Summary!$L$281:$L$317))-AM2097,0)</f>
        <v>0</v>
      </c>
      <c r="AO2097" s="688">
        <f>IFERROR($H2097/SUMIF($A:$A,$A2097,$H:$H)*SUMIF(Summary!$A$230:$A$266,$A2097,Summary!$Q$230:$Q$266),0)</f>
        <v>0</v>
      </c>
      <c r="AP2097" s="688">
        <f>IFERROR($H2097/SUMIF($A:$A,$A2097,$H:$H)*(SUMIF(Summary!$A$230:$A$266,$A2097,Summary!$L$230:$L$266)+SUMIF(Summary!$A$281:$A$317,$A2097,Summary!$L$281:$L$317))-AO2097,0)</f>
        <v>0</v>
      </c>
      <c r="AQ2097" s="306"/>
      <c r="AR2097" s="688">
        <f t="shared" ca="1" si="497"/>
        <v>0</v>
      </c>
      <c r="AS2097" s="688">
        <f t="shared" ca="1" si="498"/>
        <v>0</v>
      </c>
    </row>
    <row r="2098" spans="1:45" x14ac:dyDescent="0.2">
      <c r="A2098" s="423">
        <v>3656</v>
      </c>
      <c r="B2098" s="424">
        <v>5</v>
      </c>
      <c r="C2098" s="425" t="s">
        <v>314</v>
      </c>
      <c r="D2098" s="422">
        <f t="shared" si="484"/>
        <v>0</v>
      </c>
      <c r="E2098" s="422">
        <f t="shared" si="485"/>
        <v>0</v>
      </c>
      <c r="F2098" s="422">
        <f t="shared" si="486"/>
        <v>0</v>
      </c>
      <c r="G2098" s="422">
        <f t="shared" si="487"/>
        <v>0</v>
      </c>
      <c r="H2098" s="22">
        <f t="shared" si="488"/>
        <v>0</v>
      </c>
      <c r="I2098" s="116">
        <v>0</v>
      </c>
      <c r="J2098" s="116">
        <v>0</v>
      </c>
      <c r="K2098" s="116">
        <v>0</v>
      </c>
      <c r="L2098" s="116">
        <v>0</v>
      </c>
      <c r="M2098" s="22">
        <f t="shared" si="489"/>
        <v>0</v>
      </c>
      <c r="N2098" s="116">
        <v>0</v>
      </c>
      <c r="O2098" s="116">
        <v>0</v>
      </c>
      <c r="P2098" s="116">
        <v>0</v>
      </c>
      <c r="Q2098" s="116">
        <v>0</v>
      </c>
      <c r="R2098" s="22">
        <f t="shared" si="490"/>
        <v>0</v>
      </c>
      <c r="S2098" s="116">
        <v>0</v>
      </c>
      <c r="T2098" s="116">
        <v>0</v>
      </c>
      <c r="U2098" s="116">
        <v>0</v>
      </c>
      <c r="V2098" s="116">
        <v>0</v>
      </c>
      <c r="W2098" s="22">
        <f t="shared" si="491"/>
        <v>0</v>
      </c>
      <c r="X2098" s="22">
        <f t="shared" si="492"/>
        <v>0</v>
      </c>
      <c r="Y2098" s="22">
        <f ca="1">OFFSET('Cost Study'!$B$7,'Operations Support'!$C2098,'Operations Support'!$B2098)*$H2098</f>
        <v>0</v>
      </c>
      <c r="Z2098" s="23">
        <f ca="1">Y2098*'Cost Study'!$B$31</f>
        <v>0</v>
      </c>
      <c r="AA2098" s="23">
        <f ca="1">IF(A2098=10298,1.51,1)*IF($B2098&lt;3,$D2098*'Cost Study'!$B$32*OFFSET('Cost Study'!$B$7,'Operations Support'!$C2098,'Operations Support'!$B2098),0)</f>
        <v>0</v>
      </c>
      <c r="AB2098" s="24">
        <f ca="1">AA2098*'Cost Study'!$B$31</f>
        <v>0</v>
      </c>
      <c r="AC2098" s="23">
        <f ca="1">Y2098*'Cost Study'!$B$31</f>
        <v>0</v>
      </c>
      <c r="AD2098" s="24">
        <f ca="1">AA2098*'Cost Study'!$B$31</f>
        <v>0</v>
      </c>
      <c r="AE2098" s="377">
        <f t="shared" ca="1" si="493"/>
        <v>0</v>
      </c>
      <c r="AF2098" s="377">
        <f t="shared" ca="1" si="494"/>
        <v>0</v>
      </c>
      <c r="AH2098" s="688">
        <f>IFERROR($H2098/SUMIF($A:$A,$A2098,$H:$H)*SUMIF(Summary!$A$110:$A$186,$A2098,Summary!$P$110:$P$186),0)</f>
        <v>0</v>
      </c>
      <c r="AI2098" s="689">
        <f t="shared" ca="1" si="495"/>
        <v>0</v>
      </c>
      <c r="AJ2098" s="688">
        <f>IFERROR(H2098/SUMIF(A:A,A2098,H:H)*SUMIF(Summary!$A$110:$A$186,'Operations Support'!A2098,Summary!$Q$110:$Q$186),0)</f>
        <v>0</v>
      </c>
      <c r="AK2098" s="688">
        <f t="shared" ca="1" si="496"/>
        <v>0</v>
      </c>
      <c r="AM2098" s="688">
        <f>IFERROR($H2098/SUMIF($A:$A,$A2098,$H:$H)*SUMIF(Summary!$A$230:$A$266,$A2098,Summary!$P$230:$P$266),0)</f>
        <v>0</v>
      </c>
      <c r="AN2098" s="688">
        <f>IFERROR($H2098/SUMIF($A:$A,$A2098,$H:$H)*(SUMIF(Summary!$A$230:$A$266,$A2098,Summary!$L$230:$L$266)+SUMIF(Summary!$A$281:$A$317,$A2098,Summary!$L$281:$L$317))-AM2098,0)</f>
        <v>0</v>
      </c>
      <c r="AO2098" s="688">
        <f>IFERROR($H2098/SUMIF($A:$A,$A2098,$H:$H)*SUMIF(Summary!$A$230:$A$266,$A2098,Summary!$Q$230:$Q$266),0)</f>
        <v>0</v>
      </c>
      <c r="AP2098" s="688">
        <f>IFERROR($H2098/SUMIF($A:$A,$A2098,$H:$H)*(SUMIF(Summary!$A$230:$A$266,$A2098,Summary!$L$230:$L$266)+SUMIF(Summary!$A$281:$A$317,$A2098,Summary!$L$281:$L$317))-AO2098,0)</f>
        <v>0</v>
      </c>
      <c r="AQ2098" s="306"/>
      <c r="AR2098" s="688">
        <f t="shared" ca="1" si="497"/>
        <v>0</v>
      </c>
      <c r="AS2098" s="688">
        <f t="shared" ca="1" si="498"/>
        <v>0</v>
      </c>
    </row>
    <row r="2099" spans="1:45" x14ac:dyDescent="0.2">
      <c r="A2099" s="423">
        <v>3656</v>
      </c>
      <c r="B2099" s="424">
        <v>5</v>
      </c>
      <c r="C2099" s="425" t="s">
        <v>315</v>
      </c>
      <c r="D2099" s="422">
        <f t="shared" si="484"/>
        <v>0</v>
      </c>
      <c r="E2099" s="422">
        <f t="shared" si="485"/>
        <v>0</v>
      </c>
      <c r="F2099" s="422">
        <f t="shared" si="486"/>
        <v>0</v>
      </c>
      <c r="G2099" s="422">
        <f t="shared" si="487"/>
        <v>0</v>
      </c>
      <c r="H2099" s="22">
        <f t="shared" si="488"/>
        <v>0</v>
      </c>
      <c r="I2099" s="116">
        <v>0</v>
      </c>
      <c r="J2099" s="116">
        <v>0</v>
      </c>
      <c r="K2099" s="116">
        <v>0</v>
      </c>
      <c r="L2099" s="116">
        <v>0</v>
      </c>
      <c r="M2099" s="22">
        <f t="shared" si="489"/>
        <v>0</v>
      </c>
      <c r="N2099" s="116">
        <v>0</v>
      </c>
      <c r="O2099" s="116">
        <v>0</v>
      </c>
      <c r="P2099" s="116">
        <v>0</v>
      </c>
      <c r="Q2099" s="116">
        <v>0</v>
      </c>
      <c r="R2099" s="22">
        <f t="shared" si="490"/>
        <v>0</v>
      </c>
      <c r="S2099" s="116">
        <v>0</v>
      </c>
      <c r="T2099" s="116">
        <v>0</v>
      </c>
      <c r="U2099" s="116">
        <v>0</v>
      </c>
      <c r="V2099" s="116">
        <v>0</v>
      </c>
      <c r="W2099" s="22">
        <f t="shared" si="491"/>
        <v>0</v>
      </c>
      <c r="X2099" s="22">
        <f t="shared" si="492"/>
        <v>0</v>
      </c>
      <c r="Y2099" s="22">
        <f ca="1">OFFSET('Cost Study'!$B$7,'Operations Support'!$C2099,'Operations Support'!$B2099)*$H2099</f>
        <v>0</v>
      </c>
      <c r="Z2099" s="23">
        <f ca="1">Y2099*'Cost Study'!$B$31</f>
        <v>0</v>
      </c>
      <c r="AA2099" s="23">
        <f ca="1">IF(A2099=10298,1.51,1)*IF($B2099&lt;3,$D2099*'Cost Study'!$B$32*OFFSET('Cost Study'!$B$7,'Operations Support'!$C2099,'Operations Support'!$B2099),0)</f>
        <v>0</v>
      </c>
      <c r="AB2099" s="24">
        <f ca="1">AA2099*'Cost Study'!$B$31</f>
        <v>0</v>
      </c>
      <c r="AC2099" s="23">
        <f ca="1">Y2099*'Cost Study'!$B$31</f>
        <v>0</v>
      </c>
      <c r="AD2099" s="24">
        <f ca="1">AA2099*'Cost Study'!$B$31</f>
        <v>0</v>
      </c>
      <c r="AE2099" s="377">
        <f t="shared" ca="1" si="493"/>
        <v>0</v>
      </c>
      <c r="AF2099" s="377">
        <f t="shared" ca="1" si="494"/>
        <v>0</v>
      </c>
      <c r="AH2099" s="688">
        <f>IFERROR($H2099/SUMIF($A:$A,$A2099,$H:$H)*SUMIF(Summary!$A$110:$A$186,$A2099,Summary!$P$110:$P$186),0)</f>
        <v>0</v>
      </c>
      <c r="AI2099" s="689">
        <f t="shared" ca="1" si="495"/>
        <v>0</v>
      </c>
      <c r="AJ2099" s="688">
        <f>IFERROR(H2099/SUMIF(A:A,A2099,H:H)*SUMIF(Summary!$A$110:$A$186,'Operations Support'!A2099,Summary!$Q$110:$Q$186),0)</f>
        <v>0</v>
      </c>
      <c r="AK2099" s="688">
        <f t="shared" ca="1" si="496"/>
        <v>0</v>
      </c>
      <c r="AM2099" s="688">
        <f>IFERROR($H2099/SUMIF($A:$A,$A2099,$H:$H)*SUMIF(Summary!$A$230:$A$266,$A2099,Summary!$P$230:$P$266),0)</f>
        <v>0</v>
      </c>
      <c r="AN2099" s="688">
        <f>IFERROR($H2099/SUMIF($A:$A,$A2099,$H:$H)*(SUMIF(Summary!$A$230:$A$266,$A2099,Summary!$L$230:$L$266)+SUMIF(Summary!$A$281:$A$317,$A2099,Summary!$L$281:$L$317))-AM2099,0)</f>
        <v>0</v>
      </c>
      <c r="AO2099" s="688">
        <f>IFERROR($H2099/SUMIF($A:$A,$A2099,$H:$H)*SUMIF(Summary!$A$230:$A$266,$A2099,Summary!$Q$230:$Q$266),0)</f>
        <v>0</v>
      </c>
      <c r="AP2099" s="688">
        <f>IFERROR($H2099/SUMIF($A:$A,$A2099,$H:$H)*(SUMIF(Summary!$A$230:$A$266,$A2099,Summary!$L$230:$L$266)+SUMIF(Summary!$A$281:$A$317,$A2099,Summary!$L$281:$L$317))-AO2099,0)</f>
        <v>0</v>
      </c>
      <c r="AQ2099" s="306"/>
      <c r="AR2099" s="688">
        <f t="shared" ca="1" si="497"/>
        <v>0</v>
      </c>
      <c r="AS2099" s="688">
        <f t="shared" ca="1" si="498"/>
        <v>0</v>
      </c>
    </row>
    <row r="2100" spans="1:45" x14ac:dyDescent="0.2">
      <c r="A2100" s="423">
        <v>3656</v>
      </c>
      <c r="B2100" s="424">
        <v>5</v>
      </c>
      <c r="C2100" s="425" t="s">
        <v>316</v>
      </c>
      <c r="D2100" s="422">
        <f t="shared" si="484"/>
        <v>0</v>
      </c>
      <c r="E2100" s="422">
        <f t="shared" si="485"/>
        <v>0</v>
      </c>
      <c r="F2100" s="422">
        <f t="shared" si="486"/>
        <v>0</v>
      </c>
      <c r="G2100" s="422">
        <f t="shared" si="487"/>
        <v>0</v>
      </c>
      <c r="H2100" s="22">
        <f t="shared" si="488"/>
        <v>0</v>
      </c>
      <c r="I2100" s="116">
        <v>0</v>
      </c>
      <c r="J2100" s="116">
        <v>0</v>
      </c>
      <c r="K2100" s="116">
        <v>0</v>
      </c>
      <c r="L2100" s="116">
        <v>0</v>
      </c>
      <c r="M2100" s="22">
        <f t="shared" si="489"/>
        <v>0</v>
      </c>
      <c r="N2100" s="116">
        <v>0</v>
      </c>
      <c r="O2100" s="116">
        <v>0</v>
      </c>
      <c r="P2100" s="116">
        <v>0</v>
      </c>
      <c r="Q2100" s="116">
        <v>0</v>
      </c>
      <c r="R2100" s="22">
        <f t="shared" si="490"/>
        <v>0</v>
      </c>
      <c r="S2100" s="116">
        <v>0</v>
      </c>
      <c r="T2100" s="116">
        <v>0</v>
      </c>
      <c r="U2100" s="116">
        <v>0</v>
      </c>
      <c r="V2100" s="116">
        <v>0</v>
      </c>
      <c r="W2100" s="22">
        <f t="shared" si="491"/>
        <v>0</v>
      </c>
      <c r="X2100" s="22">
        <f t="shared" si="492"/>
        <v>0</v>
      </c>
      <c r="Y2100" s="22">
        <f ca="1">OFFSET('Cost Study'!$B$7,'Operations Support'!$C2100,'Operations Support'!$B2100)*$H2100</f>
        <v>0</v>
      </c>
      <c r="Z2100" s="23">
        <f ca="1">Y2100*'Cost Study'!$B$31</f>
        <v>0</v>
      </c>
      <c r="AA2100" s="23">
        <f ca="1">IF(A2100=10298,1.51,1)*IF($B2100&lt;3,$D2100*'Cost Study'!$B$32*OFFSET('Cost Study'!$B$7,'Operations Support'!$C2100,'Operations Support'!$B2100),0)</f>
        <v>0</v>
      </c>
      <c r="AB2100" s="24">
        <f ca="1">AA2100*'Cost Study'!$B$31</f>
        <v>0</v>
      </c>
      <c r="AC2100" s="23">
        <f ca="1">Y2100*'Cost Study'!$B$31</f>
        <v>0</v>
      </c>
      <c r="AD2100" s="24">
        <f ca="1">AA2100*'Cost Study'!$B$31</f>
        <v>0</v>
      </c>
      <c r="AE2100" s="377">
        <f t="shared" ca="1" si="493"/>
        <v>0</v>
      </c>
      <c r="AF2100" s="377">
        <f t="shared" ca="1" si="494"/>
        <v>0</v>
      </c>
      <c r="AH2100" s="688">
        <f>IFERROR($H2100/SUMIF($A:$A,$A2100,$H:$H)*SUMIF(Summary!$A$110:$A$186,$A2100,Summary!$P$110:$P$186),0)</f>
        <v>0</v>
      </c>
      <c r="AI2100" s="689">
        <f t="shared" ca="1" si="495"/>
        <v>0</v>
      </c>
      <c r="AJ2100" s="688">
        <f>IFERROR(H2100/SUMIF(A:A,A2100,H:H)*SUMIF(Summary!$A$110:$A$186,'Operations Support'!A2100,Summary!$Q$110:$Q$186),0)</f>
        <v>0</v>
      </c>
      <c r="AK2100" s="688">
        <f t="shared" ca="1" si="496"/>
        <v>0</v>
      </c>
      <c r="AM2100" s="688">
        <f>IFERROR($H2100/SUMIF($A:$A,$A2100,$H:$H)*SUMIF(Summary!$A$230:$A$266,$A2100,Summary!$P$230:$P$266),0)</f>
        <v>0</v>
      </c>
      <c r="AN2100" s="688">
        <f>IFERROR($H2100/SUMIF($A:$A,$A2100,$H:$H)*(SUMIF(Summary!$A$230:$A$266,$A2100,Summary!$L$230:$L$266)+SUMIF(Summary!$A$281:$A$317,$A2100,Summary!$L$281:$L$317))-AM2100,0)</f>
        <v>0</v>
      </c>
      <c r="AO2100" s="688">
        <f>IFERROR($H2100/SUMIF($A:$A,$A2100,$H:$H)*SUMIF(Summary!$A$230:$A$266,$A2100,Summary!$Q$230:$Q$266),0)</f>
        <v>0</v>
      </c>
      <c r="AP2100" s="688">
        <f>IFERROR($H2100/SUMIF($A:$A,$A2100,$H:$H)*(SUMIF(Summary!$A$230:$A$266,$A2100,Summary!$L$230:$L$266)+SUMIF(Summary!$A$281:$A$317,$A2100,Summary!$L$281:$L$317))-AO2100,0)</f>
        <v>0</v>
      </c>
      <c r="AQ2100" s="306"/>
      <c r="AR2100" s="688">
        <f t="shared" ca="1" si="497"/>
        <v>0</v>
      </c>
      <c r="AS2100" s="688">
        <f t="shared" ca="1" si="498"/>
        <v>0</v>
      </c>
    </row>
    <row r="2101" spans="1:45" x14ac:dyDescent="0.2">
      <c r="A2101" s="423">
        <v>3656</v>
      </c>
      <c r="B2101" s="424">
        <v>5</v>
      </c>
      <c r="C2101" s="425" t="s">
        <v>317</v>
      </c>
      <c r="D2101" s="422">
        <f t="shared" si="484"/>
        <v>0</v>
      </c>
      <c r="E2101" s="422">
        <f t="shared" si="485"/>
        <v>0</v>
      </c>
      <c r="F2101" s="422">
        <f t="shared" si="486"/>
        <v>0</v>
      </c>
      <c r="G2101" s="422">
        <f t="shared" si="487"/>
        <v>0</v>
      </c>
      <c r="H2101" s="22">
        <f t="shared" si="488"/>
        <v>0</v>
      </c>
      <c r="I2101" s="116">
        <v>0</v>
      </c>
      <c r="J2101" s="116">
        <v>0</v>
      </c>
      <c r="K2101" s="116">
        <v>0</v>
      </c>
      <c r="L2101" s="116">
        <v>0</v>
      </c>
      <c r="M2101" s="22">
        <f t="shared" si="489"/>
        <v>0</v>
      </c>
      <c r="N2101" s="116">
        <v>0</v>
      </c>
      <c r="O2101" s="116">
        <v>0</v>
      </c>
      <c r="P2101" s="116">
        <v>0</v>
      </c>
      <c r="Q2101" s="116">
        <v>0</v>
      </c>
      <c r="R2101" s="22">
        <f t="shared" si="490"/>
        <v>0</v>
      </c>
      <c r="S2101" s="116">
        <v>0</v>
      </c>
      <c r="T2101" s="116">
        <v>0</v>
      </c>
      <c r="U2101" s="116">
        <v>0</v>
      </c>
      <c r="V2101" s="116">
        <v>0</v>
      </c>
      <c r="W2101" s="22">
        <f t="shared" si="491"/>
        <v>0</v>
      </c>
      <c r="X2101" s="22">
        <f t="shared" si="492"/>
        <v>0</v>
      </c>
      <c r="Y2101" s="22">
        <f ca="1">OFFSET('Cost Study'!$B$7,'Operations Support'!$C2101,'Operations Support'!$B2101)*$H2101</f>
        <v>0</v>
      </c>
      <c r="Z2101" s="23">
        <f ca="1">Y2101*'Cost Study'!$B$31</f>
        <v>0</v>
      </c>
      <c r="AA2101" s="23">
        <f ca="1">IF(A2101=10298,1.51,1)*IF($B2101&lt;3,$D2101*'Cost Study'!$B$32*OFFSET('Cost Study'!$B$7,'Operations Support'!$C2101,'Operations Support'!$B2101),0)</f>
        <v>0</v>
      </c>
      <c r="AB2101" s="24">
        <f ca="1">AA2101*'Cost Study'!$B$31</f>
        <v>0</v>
      </c>
      <c r="AC2101" s="23">
        <f ca="1">Y2101*'Cost Study'!$B$31</f>
        <v>0</v>
      </c>
      <c r="AD2101" s="24">
        <f ca="1">AA2101*'Cost Study'!$B$31</f>
        <v>0</v>
      </c>
      <c r="AE2101" s="377">
        <f t="shared" ca="1" si="493"/>
        <v>0</v>
      </c>
      <c r="AF2101" s="377">
        <f t="shared" ca="1" si="494"/>
        <v>0</v>
      </c>
      <c r="AH2101" s="688">
        <f>IFERROR($H2101/SUMIF($A:$A,$A2101,$H:$H)*SUMIF(Summary!$A$110:$A$186,$A2101,Summary!$P$110:$P$186),0)</f>
        <v>0</v>
      </c>
      <c r="AI2101" s="689">
        <f t="shared" ca="1" si="495"/>
        <v>0</v>
      </c>
      <c r="AJ2101" s="688">
        <f>IFERROR(H2101/SUMIF(A:A,A2101,H:H)*SUMIF(Summary!$A$110:$A$186,'Operations Support'!A2101,Summary!$Q$110:$Q$186),0)</f>
        <v>0</v>
      </c>
      <c r="AK2101" s="688">
        <f t="shared" ca="1" si="496"/>
        <v>0</v>
      </c>
      <c r="AM2101" s="688">
        <f>IFERROR($H2101/SUMIF($A:$A,$A2101,$H:$H)*SUMIF(Summary!$A$230:$A$266,$A2101,Summary!$P$230:$P$266),0)</f>
        <v>0</v>
      </c>
      <c r="AN2101" s="688">
        <f>IFERROR($H2101/SUMIF($A:$A,$A2101,$H:$H)*(SUMIF(Summary!$A$230:$A$266,$A2101,Summary!$L$230:$L$266)+SUMIF(Summary!$A$281:$A$317,$A2101,Summary!$L$281:$L$317))-AM2101,0)</f>
        <v>0</v>
      </c>
      <c r="AO2101" s="688">
        <f>IFERROR($H2101/SUMIF($A:$A,$A2101,$H:$H)*SUMIF(Summary!$A$230:$A$266,$A2101,Summary!$Q$230:$Q$266),0)</f>
        <v>0</v>
      </c>
      <c r="AP2101" s="688">
        <f>IFERROR($H2101/SUMIF($A:$A,$A2101,$H:$H)*(SUMIF(Summary!$A$230:$A$266,$A2101,Summary!$L$230:$L$266)+SUMIF(Summary!$A$281:$A$317,$A2101,Summary!$L$281:$L$317))-AO2101,0)</f>
        <v>0</v>
      </c>
      <c r="AQ2101" s="306"/>
      <c r="AR2101" s="688">
        <f t="shared" ca="1" si="497"/>
        <v>0</v>
      </c>
      <c r="AS2101" s="688">
        <f t="shared" ca="1" si="498"/>
        <v>0</v>
      </c>
    </row>
    <row r="2102" spans="1:45" x14ac:dyDescent="0.2">
      <c r="A2102" s="423">
        <v>3656</v>
      </c>
      <c r="B2102" s="424">
        <v>5</v>
      </c>
      <c r="C2102" s="425" t="s">
        <v>318</v>
      </c>
      <c r="D2102" s="422">
        <f t="shared" si="484"/>
        <v>0</v>
      </c>
      <c r="E2102" s="422">
        <f t="shared" si="485"/>
        <v>0</v>
      </c>
      <c r="F2102" s="422">
        <f t="shared" si="486"/>
        <v>0</v>
      </c>
      <c r="G2102" s="422">
        <f t="shared" si="487"/>
        <v>0</v>
      </c>
      <c r="H2102" s="22">
        <f t="shared" si="488"/>
        <v>0</v>
      </c>
      <c r="I2102" s="116">
        <v>0</v>
      </c>
      <c r="J2102" s="116">
        <v>0</v>
      </c>
      <c r="K2102" s="116">
        <v>0</v>
      </c>
      <c r="L2102" s="116">
        <v>0</v>
      </c>
      <c r="M2102" s="22">
        <f t="shared" si="489"/>
        <v>0</v>
      </c>
      <c r="N2102" s="116">
        <v>0</v>
      </c>
      <c r="O2102" s="116">
        <v>0</v>
      </c>
      <c r="P2102" s="116">
        <v>0</v>
      </c>
      <c r="Q2102" s="116">
        <v>0</v>
      </c>
      <c r="R2102" s="22">
        <f t="shared" si="490"/>
        <v>0</v>
      </c>
      <c r="S2102" s="116">
        <v>0</v>
      </c>
      <c r="T2102" s="116">
        <v>0</v>
      </c>
      <c r="U2102" s="116">
        <v>0</v>
      </c>
      <c r="V2102" s="116">
        <v>0</v>
      </c>
      <c r="W2102" s="22">
        <f t="shared" si="491"/>
        <v>0</v>
      </c>
      <c r="X2102" s="22">
        <f t="shared" si="492"/>
        <v>0</v>
      </c>
      <c r="Y2102" s="22">
        <f ca="1">OFFSET('Cost Study'!$B$7,'Operations Support'!$C2102,'Operations Support'!$B2102)*$H2102</f>
        <v>0</v>
      </c>
      <c r="Z2102" s="23">
        <f ca="1">Y2102*'Cost Study'!$B$31</f>
        <v>0</v>
      </c>
      <c r="AA2102" s="23">
        <f ca="1">IF(A2102=10298,1.51,1)*IF($B2102&lt;3,$D2102*'Cost Study'!$B$32*OFFSET('Cost Study'!$B$7,'Operations Support'!$C2102,'Operations Support'!$B2102),0)</f>
        <v>0</v>
      </c>
      <c r="AB2102" s="24">
        <f ca="1">AA2102*'Cost Study'!$B$31</f>
        <v>0</v>
      </c>
      <c r="AC2102" s="23">
        <f ca="1">Y2102*'Cost Study'!$B$31</f>
        <v>0</v>
      </c>
      <c r="AD2102" s="24">
        <f ca="1">AA2102*'Cost Study'!$B$31</f>
        <v>0</v>
      </c>
      <c r="AE2102" s="377">
        <f t="shared" ca="1" si="493"/>
        <v>0</v>
      </c>
      <c r="AF2102" s="377">
        <f t="shared" ca="1" si="494"/>
        <v>0</v>
      </c>
      <c r="AH2102" s="688">
        <f>IFERROR($H2102/SUMIF($A:$A,$A2102,$H:$H)*SUMIF(Summary!$A$110:$A$186,$A2102,Summary!$P$110:$P$186),0)</f>
        <v>0</v>
      </c>
      <c r="AI2102" s="689">
        <f t="shared" ca="1" si="495"/>
        <v>0</v>
      </c>
      <c r="AJ2102" s="688">
        <f>IFERROR(H2102/SUMIF(A:A,A2102,H:H)*SUMIF(Summary!$A$110:$A$186,'Operations Support'!A2102,Summary!$Q$110:$Q$186),0)</f>
        <v>0</v>
      </c>
      <c r="AK2102" s="688">
        <f t="shared" ca="1" si="496"/>
        <v>0</v>
      </c>
      <c r="AM2102" s="688">
        <f>IFERROR($H2102/SUMIF($A:$A,$A2102,$H:$H)*SUMIF(Summary!$A$230:$A$266,$A2102,Summary!$P$230:$P$266),0)</f>
        <v>0</v>
      </c>
      <c r="AN2102" s="688">
        <f>IFERROR($H2102/SUMIF($A:$A,$A2102,$H:$H)*(SUMIF(Summary!$A$230:$A$266,$A2102,Summary!$L$230:$L$266)+SUMIF(Summary!$A$281:$A$317,$A2102,Summary!$L$281:$L$317))-AM2102,0)</f>
        <v>0</v>
      </c>
      <c r="AO2102" s="688">
        <f>IFERROR($H2102/SUMIF($A:$A,$A2102,$H:$H)*SUMIF(Summary!$A$230:$A$266,$A2102,Summary!$Q$230:$Q$266),0)</f>
        <v>0</v>
      </c>
      <c r="AP2102" s="688">
        <f>IFERROR($H2102/SUMIF($A:$A,$A2102,$H:$H)*(SUMIF(Summary!$A$230:$A$266,$A2102,Summary!$L$230:$L$266)+SUMIF(Summary!$A$281:$A$317,$A2102,Summary!$L$281:$L$317))-AO2102,0)</f>
        <v>0</v>
      </c>
      <c r="AQ2102" s="306"/>
      <c r="AR2102" s="688">
        <f t="shared" ca="1" si="497"/>
        <v>0</v>
      </c>
      <c r="AS2102" s="688">
        <f t="shared" ca="1" si="498"/>
        <v>0</v>
      </c>
    </row>
    <row r="2103" spans="1:45" x14ac:dyDescent="0.2">
      <c r="A2103" s="423">
        <v>3656</v>
      </c>
      <c r="B2103" s="424">
        <v>5</v>
      </c>
      <c r="C2103" s="425" t="s">
        <v>319</v>
      </c>
      <c r="D2103" s="422">
        <f t="shared" si="484"/>
        <v>0</v>
      </c>
      <c r="E2103" s="422">
        <f t="shared" si="485"/>
        <v>0</v>
      </c>
      <c r="F2103" s="422">
        <f t="shared" si="486"/>
        <v>0</v>
      </c>
      <c r="G2103" s="422">
        <f t="shared" si="487"/>
        <v>0</v>
      </c>
      <c r="H2103" s="22">
        <f t="shared" si="488"/>
        <v>0</v>
      </c>
      <c r="I2103" s="116">
        <v>0</v>
      </c>
      <c r="J2103" s="116">
        <v>0</v>
      </c>
      <c r="K2103" s="116">
        <v>0</v>
      </c>
      <c r="L2103" s="116">
        <v>0</v>
      </c>
      <c r="M2103" s="22">
        <f t="shared" si="489"/>
        <v>0</v>
      </c>
      <c r="N2103" s="116">
        <v>0</v>
      </c>
      <c r="O2103" s="116">
        <v>0</v>
      </c>
      <c r="P2103" s="116">
        <v>0</v>
      </c>
      <c r="Q2103" s="116">
        <v>0</v>
      </c>
      <c r="R2103" s="22">
        <f t="shared" si="490"/>
        <v>0</v>
      </c>
      <c r="S2103" s="116">
        <v>0</v>
      </c>
      <c r="T2103" s="116">
        <v>0</v>
      </c>
      <c r="U2103" s="116">
        <v>0</v>
      </c>
      <c r="V2103" s="116">
        <v>0</v>
      </c>
      <c r="W2103" s="22">
        <f t="shared" si="491"/>
        <v>0</v>
      </c>
      <c r="X2103" s="22">
        <f t="shared" si="492"/>
        <v>0</v>
      </c>
      <c r="Y2103" s="22">
        <f ca="1">OFFSET('Cost Study'!$B$7,'Operations Support'!$C2103,'Operations Support'!$B2103)*$H2103</f>
        <v>0</v>
      </c>
      <c r="Z2103" s="23">
        <f ca="1">Y2103*'Cost Study'!$B$31</f>
        <v>0</v>
      </c>
      <c r="AA2103" s="23">
        <f ca="1">IF(A2103=10298,1.51,1)*IF($B2103&lt;3,$D2103*'Cost Study'!$B$32*OFFSET('Cost Study'!$B$7,'Operations Support'!$C2103,'Operations Support'!$B2103),0)</f>
        <v>0</v>
      </c>
      <c r="AB2103" s="24">
        <f ca="1">AA2103*'Cost Study'!$B$31</f>
        <v>0</v>
      </c>
      <c r="AC2103" s="23">
        <f ca="1">Y2103*'Cost Study'!$B$31</f>
        <v>0</v>
      </c>
      <c r="AD2103" s="24">
        <f ca="1">AA2103*'Cost Study'!$B$31</f>
        <v>0</v>
      </c>
      <c r="AE2103" s="377">
        <f t="shared" ca="1" si="493"/>
        <v>0</v>
      </c>
      <c r="AF2103" s="377">
        <f t="shared" ca="1" si="494"/>
        <v>0</v>
      </c>
      <c r="AH2103" s="688">
        <f>IFERROR($H2103/SUMIF($A:$A,$A2103,$H:$H)*SUMIF(Summary!$A$110:$A$186,$A2103,Summary!$P$110:$P$186),0)</f>
        <v>0</v>
      </c>
      <c r="AI2103" s="689">
        <f t="shared" ca="1" si="495"/>
        <v>0</v>
      </c>
      <c r="AJ2103" s="688">
        <f>IFERROR(H2103/SUMIF(A:A,A2103,H:H)*SUMIF(Summary!$A$110:$A$186,'Operations Support'!A2103,Summary!$Q$110:$Q$186),0)</f>
        <v>0</v>
      </c>
      <c r="AK2103" s="688">
        <f t="shared" ca="1" si="496"/>
        <v>0</v>
      </c>
      <c r="AM2103" s="688">
        <f>IFERROR($H2103/SUMIF($A:$A,$A2103,$H:$H)*SUMIF(Summary!$A$230:$A$266,$A2103,Summary!$P$230:$P$266),0)</f>
        <v>0</v>
      </c>
      <c r="AN2103" s="688">
        <f>IFERROR($H2103/SUMIF($A:$A,$A2103,$H:$H)*(SUMIF(Summary!$A$230:$A$266,$A2103,Summary!$L$230:$L$266)+SUMIF(Summary!$A$281:$A$317,$A2103,Summary!$L$281:$L$317))-AM2103,0)</f>
        <v>0</v>
      </c>
      <c r="AO2103" s="688">
        <f>IFERROR($H2103/SUMIF($A:$A,$A2103,$H:$H)*SUMIF(Summary!$A$230:$A$266,$A2103,Summary!$Q$230:$Q$266),0)</f>
        <v>0</v>
      </c>
      <c r="AP2103" s="688">
        <f>IFERROR($H2103/SUMIF($A:$A,$A2103,$H:$H)*(SUMIF(Summary!$A$230:$A$266,$A2103,Summary!$L$230:$L$266)+SUMIF(Summary!$A$281:$A$317,$A2103,Summary!$L$281:$L$317))-AO2103,0)</f>
        <v>0</v>
      </c>
      <c r="AQ2103" s="306"/>
      <c r="AR2103" s="688">
        <f t="shared" ca="1" si="497"/>
        <v>0</v>
      </c>
      <c r="AS2103" s="688">
        <f t="shared" ca="1" si="498"/>
        <v>0</v>
      </c>
    </row>
    <row r="2104" spans="1:45" x14ac:dyDescent="0.2">
      <c r="A2104" s="423">
        <v>3656</v>
      </c>
      <c r="B2104" s="424">
        <v>5</v>
      </c>
      <c r="C2104" s="425" t="s">
        <v>320</v>
      </c>
      <c r="D2104" s="422">
        <f t="shared" si="484"/>
        <v>0</v>
      </c>
      <c r="E2104" s="422">
        <f t="shared" si="485"/>
        <v>0</v>
      </c>
      <c r="F2104" s="422">
        <f t="shared" si="486"/>
        <v>0</v>
      </c>
      <c r="G2104" s="422">
        <f t="shared" si="487"/>
        <v>0</v>
      </c>
      <c r="H2104" s="22">
        <f t="shared" si="488"/>
        <v>0</v>
      </c>
      <c r="I2104" s="116">
        <v>0</v>
      </c>
      <c r="J2104" s="116">
        <v>0</v>
      </c>
      <c r="K2104" s="116">
        <v>0</v>
      </c>
      <c r="L2104" s="116">
        <v>0</v>
      </c>
      <c r="M2104" s="22">
        <f t="shared" si="489"/>
        <v>0</v>
      </c>
      <c r="N2104" s="116">
        <v>0</v>
      </c>
      <c r="O2104" s="116">
        <v>0</v>
      </c>
      <c r="P2104" s="116">
        <v>0</v>
      </c>
      <c r="Q2104" s="116">
        <v>0</v>
      </c>
      <c r="R2104" s="22">
        <f t="shared" si="490"/>
        <v>0</v>
      </c>
      <c r="S2104" s="116">
        <v>0</v>
      </c>
      <c r="T2104" s="116">
        <v>0</v>
      </c>
      <c r="U2104" s="116">
        <v>0</v>
      </c>
      <c r="V2104" s="116">
        <v>0</v>
      </c>
      <c r="W2104" s="22">
        <f t="shared" si="491"/>
        <v>0</v>
      </c>
      <c r="X2104" s="22">
        <f t="shared" si="492"/>
        <v>0</v>
      </c>
      <c r="Y2104" s="22">
        <f ca="1">OFFSET('Cost Study'!$B$7,'Operations Support'!$C2104,'Operations Support'!$B2104)*$H2104</f>
        <v>0</v>
      </c>
      <c r="Z2104" s="23">
        <f ca="1">Y2104*'Cost Study'!$B$31</f>
        <v>0</v>
      </c>
      <c r="AA2104" s="23">
        <f ca="1">IF(A2104=10298,1.51,1)*IF($B2104&lt;3,$D2104*'Cost Study'!$B$32*OFFSET('Cost Study'!$B$7,'Operations Support'!$C2104,'Operations Support'!$B2104),0)</f>
        <v>0</v>
      </c>
      <c r="AB2104" s="24">
        <f ca="1">AA2104*'Cost Study'!$B$31</f>
        <v>0</v>
      </c>
      <c r="AC2104" s="23">
        <f ca="1">Y2104*'Cost Study'!$B$31</f>
        <v>0</v>
      </c>
      <c r="AD2104" s="24">
        <f ca="1">AA2104*'Cost Study'!$B$31</f>
        <v>0</v>
      </c>
      <c r="AE2104" s="377">
        <f t="shared" ca="1" si="493"/>
        <v>0</v>
      </c>
      <c r="AF2104" s="377">
        <f t="shared" ca="1" si="494"/>
        <v>0</v>
      </c>
      <c r="AH2104" s="688">
        <f>IFERROR($H2104/SUMIF($A:$A,$A2104,$H:$H)*SUMIF(Summary!$A$110:$A$186,$A2104,Summary!$P$110:$P$186),0)</f>
        <v>0</v>
      </c>
      <c r="AI2104" s="689">
        <f t="shared" ca="1" si="495"/>
        <v>0</v>
      </c>
      <c r="AJ2104" s="688">
        <f>IFERROR(H2104/SUMIF(A:A,A2104,H:H)*SUMIF(Summary!$A$110:$A$186,'Operations Support'!A2104,Summary!$Q$110:$Q$186),0)</f>
        <v>0</v>
      </c>
      <c r="AK2104" s="688">
        <f t="shared" ca="1" si="496"/>
        <v>0</v>
      </c>
      <c r="AM2104" s="688">
        <f>IFERROR($H2104/SUMIF($A:$A,$A2104,$H:$H)*SUMIF(Summary!$A$230:$A$266,$A2104,Summary!$P$230:$P$266),0)</f>
        <v>0</v>
      </c>
      <c r="AN2104" s="688">
        <f>IFERROR($H2104/SUMIF($A:$A,$A2104,$H:$H)*(SUMIF(Summary!$A$230:$A$266,$A2104,Summary!$L$230:$L$266)+SUMIF(Summary!$A$281:$A$317,$A2104,Summary!$L$281:$L$317))-AM2104,0)</f>
        <v>0</v>
      </c>
      <c r="AO2104" s="688">
        <f>IFERROR($H2104/SUMIF($A:$A,$A2104,$H:$H)*SUMIF(Summary!$A$230:$A$266,$A2104,Summary!$Q$230:$Q$266),0)</f>
        <v>0</v>
      </c>
      <c r="AP2104" s="688">
        <f>IFERROR($H2104/SUMIF($A:$A,$A2104,$H:$H)*(SUMIF(Summary!$A$230:$A$266,$A2104,Summary!$L$230:$L$266)+SUMIF(Summary!$A$281:$A$317,$A2104,Summary!$L$281:$L$317))-AO2104,0)</f>
        <v>0</v>
      </c>
      <c r="AQ2104" s="306"/>
      <c r="AR2104" s="688">
        <f t="shared" ca="1" si="497"/>
        <v>0</v>
      </c>
      <c r="AS2104" s="688">
        <f t="shared" ca="1" si="498"/>
        <v>0</v>
      </c>
    </row>
    <row r="2105" spans="1:45" x14ac:dyDescent="0.2">
      <c r="A2105" s="423">
        <v>3658</v>
      </c>
      <c r="B2105" s="424">
        <v>1</v>
      </c>
      <c r="C2105" s="425" t="s">
        <v>300</v>
      </c>
      <c r="D2105" s="422">
        <f t="shared" si="484"/>
        <v>142498</v>
      </c>
      <c r="E2105" s="422">
        <f t="shared" si="485"/>
        <v>131867</v>
      </c>
      <c r="F2105" s="422">
        <f t="shared" si="486"/>
        <v>49446</v>
      </c>
      <c r="G2105" s="422">
        <f t="shared" si="487"/>
        <v>0</v>
      </c>
      <c r="H2105" s="22">
        <f t="shared" si="488"/>
        <v>323811</v>
      </c>
      <c r="I2105" s="116">
        <v>60874</v>
      </c>
      <c r="J2105" s="116">
        <v>57702</v>
      </c>
      <c r="K2105" s="116">
        <v>21353</v>
      </c>
      <c r="L2105" s="116">
        <v>0</v>
      </c>
      <c r="M2105" s="22">
        <f t="shared" si="489"/>
        <v>139929</v>
      </c>
      <c r="N2105" s="116">
        <v>75229</v>
      </c>
      <c r="O2105" s="116">
        <v>71165</v>
      </c>
      <c r="P2105" s="116">
        <v>23912</v>
      </c>
      <c r="Q2105" s="116">
        <v>0</v>
      </c>
      <c r="R2105" s="22">
        <f t="shared" si="490"/>
        <v>170306</v>
      </c>
      <c r="S2105" s="116">
        <v>6395</v>
      </c>
      <c r="T2105" s="116">
        <v>3000</v>
      </c>
      <c r="U2105" s="116">
        <v>4181</v>
      </c>
      <c r="V2105" s="116">
        <v>0</v>
      </c>
      <c r="W2105" s="22">
        <f t="shared" si="491"/>
        <v>13576</v>
      </c>
      <c r="X2105" s="22">
        <f t="shared" si="492"/>
        <v>10793.7</v>
      </c>
      <c r="Y2105" s="22">
        <f ca="1">OFFSET('Cost Study'!$B$7,'Operations Support'!$C2105,'Operations Support'!$B2105)*$H2105</f>
        <v>323811</v>
      </c>
      <c r="Z2105" s="23">
        <f ca="1">Y2105*'Cost Study'!$B$31</f>
        <v>18085469.279857099</v>
      </c>
      <c r="AA2105" s="23">
        <f ca="1">IF(A2105=10298,1.51,1)*IF($B2105&lt;3,$D2105*'Cost Study'!$B$32*OFFSET('Cost Study'!$B$7,'Operations Support'!$C2105,'Operations Support'!$B2105),0)</f>
        <v>14249.800000000001</v>
      </c>
      <c r="AB2105" s="24">
        <f ca="1">AA2105*'Cost Study'!$B$31</f>
        <v>795878.83099742653</v>
      </c>
      <c r="AC2105" s="23">
        <f ca="1">Y2105*'Cost Study'!$B$31</f>
        <v>18085469.279857099</v>
      </c>
      <c r="AD2105" s="24">
        <f ca="1">AA2105*'Cost Study'!$B$31</f>
        <v>795878.83099742653</v>
      </c>
      <c r="AE2105" s="377">
        <f t="shared" ca="1" si="493"/>
        <v>18881348.110854525</v>
      </c>
      <c r="AF2105" s="377">
        <f t="shared" ca="1" si="494"/>
        <v>18881348.110854525</v>
      </c>
      <c r="AH2105" s="688">
        <f>IFERROR($H2105/SUMIF($A:$A,$A2105,$H:$H)*SUMIF(Summary!$A$110:$A$186,$A2105,Summary!$P$110:$P$186),0)</f>
        <v>15860611.188985594</v>
      </c>
      <c r="AI2105" s="689">
        <f t="shared" ca="1" si="495"/>
        <v>3020736.9218689315</v>
      </c>
      <c r="AJ2105" s="688">
        <f>IFERROR(H2105/SUMIF(A:A,A2105,H:H)*SUMIF(Summary!$A$110:$A$186,'Operations Support'!A2105,Summary!$Q$110:$Q$186),0)</f>
        <v>16016920.996078039</v>
      </c>
      <c r="AK2105" s="688">
        <f t="shared" ca="1" si="496"/>
        <v>2864427.1147764865</v>
      </c>
      <c r="AM2105" s="688">
        <f>IFERROR($H2105/SUMIF($A:$A,$A2105,$H:$H)*SUMIF(Summary!$A$230:$A$266,$A2105,Summary!$P$230:$P$266),0)</f>
        <v>3000849.7944913153</v>
      </c>
      <c r="AN2105" s="688">
        <f>IFERROR($H2105/SUMIF($A:$A,$A2105,$H:$H)*(SUMIF(Summary!$A$230:$A$266,$A2105,Summary!$L$230:$L$266)+SUMIF(Summary!$A$281:$A$317,$A2105,Summary!$L$281:$L$317))-AM2105,0)</f>
        <v>11124054.441997385</v>
      </c>
      <c r="AO2105" s="688">
        <f>IFERROR($H2105/SUMIF($A:$A,$A2105,$H:$H)*SUMIF(Summary!$A$230:$A$266,$A2105,Summary!$Q$230:$Q$266),0)</f>
        <v>3030423.8283605827</v>
      </c>
      <c r="AP2105" s="688">
        <f>IFERROR($H2105/SUMIF($A:$A,$A2105,$H:$H)*(SUMIF(Summary!$A$230:$A$266,$A2105,Summary!$L$230:$L$266)+SUMIF(Summary!$A$281:$A$317,$A2105,Summary!$L$281:$L$317))-AO2105,0)</f>
        <v>11094480.408128116</v>
      </c>
      <c r="AQ2105" s="306"/>
      <c r="AR2105" s="688">
        <f t="shared" ca="1" si="497"/>
        <v>14144791.363866316</v>
      </c>
      <c r="AS2105" s="688">
        <f t="shared" ca="1" si="498"/>
        <v>13958907.522904603</v>
      </c>
    </row>
    <row r="2106" spans="1:45" x14ac:dyDescent="0.2">
      <c r="A2106" s="423">
        <v>3658</v>
      </c>
      <c r="B2106" s="424">
        <v>1</v>
      </c>
      <c r="C2106" s="425" t="s">
        <v>301</v>
      </c>
      <c r="D2106" s="422">
        <f t="shared" si="484"/>
        <v>44512</v>
      </c>
      <c r="E2106" s="422">
        <f t="shared" si="485"/>
        <v>73254</v>
      </c>
      <c r="F2106" s="422">
        <f t="shared" si="486"/>
        <v>3781</v>
      </c>
      <c r="G2106" s="422">
        <f t="shared" si="487"/>
        <v>0</v>
      </c>
      <c r="H2106" s="22">
        <f t="shared" si="488"/>
        <v>121547</v>
      </c>
      <c r="I2106" s="116">
        <v>20251</v>
      </c>
      <c r="J2106" s="116">
        <v>34389</v>
      </c>
      <c r="K2106" s="116">
        <v>1982</v>
      </c>
      <c r="L2106" s="116">
        <v>0</v>
      </c>
      <c r="M2106" s="22">
        <f t="shared" si="489"/>
        <v>56622</v>
      </c>
      <c r="N2106" s="116">
        <v>22977</v>
      </c>
      <c r="O2106" s="116">
        <v>37353</v>
      </c>
      <c r="P2106" s="116">
        <v>1763</v>
      </c>
      <c r="Q2106" s="116">
        <v>0</v>
      </c>
      <c r="R2106" s="22">
        <f t="shared" si="490"/>
        <v>62093</v>
      </c>
      <c r="S2106" s="116">
        <v>1284</v>
      </c>
      <c r="T2106" s="116">
        <v>1512</v>
      </c>
      <c r="U2106" s="116">
        <v>36</v>
      </c>
      <c r="V2106" s="116">
        <v>0</v>
      </c>
      <c r="W2106" s="22">
        <f t="shared" si="491"/>
        <v>2832</v>
      </c>
      <c r="X2106" s="22">
        <f t="shared" si="492"/>
        <v>4051.5666666666666</v>
      </c>
      <c r="Y2106" s="22">
        <f ca="1">OFFSET('Cost Study'!$B$7,'Operations Support'!$C2106,'Operations Support'!$B2106)*$H2106</f>
        <v>183535.97</v>
      </c>
      <c r="Z2106" s="23">
        <f ca="1">Y2106*'Cost Study'!$B$31</f>
        <v>10250838.134540748</v>
      </c>
      <c r="AA2106" s="23">
        <f ca="1">IF(A2106=10298,1.51,1)*IF($B2106&lt;3,$D2106*'Cost Study'!$B$32*OFFSET('Cost Study'!$B$7,'Operations Support'!$C2106,'Operations Support'!$B2106),0)</f>
        <v>6721.3119999999999</v>
      </c>
      <c r="AB2106" s="24">
        <f ca="1">AA2106*'Cost Study'!$B$31</f>
        <v>375398.24680549721</v>
      </c>
      <c r="AC2106" s="23">
        <f ca="1">Y2106*'Cost Study'!$B$31</f>
        <v>10250838.134540748</v>
      </c>
      <c r="AD2106" s="24">
        <f ca="1">AA2106*'Cost Study'!$B$31</f>
        <v>375398.24680549721</v>
      </c>
      <c r="AE2106" s="377">
        <f t="shared" ca="1" si="493"/>
        <v>10626236.381346244</v>
      </c>
      <c r="AF2106" s="377">
        <f t="shared" ca="1" si="494"/>
        <v>10626236.381346244</v>
      </c>
      <c r="AH2106" s="688">
        <f>IFERROR($H2106/SUMIF($A:$A,$A2106,$H:$H)*SUMIF(Summary!$A$110:$A$186,$A2106,Summary!$P$110:$P$186),0)</f>
        <v>5953502.8401988568</v>
      </c>
      <c r="AI2106" s="689">
        <f t="shared" ca="1" si="495"/>
        <v>4672733.5411473876</v>
      </c>
      <c r="AJ2106" s="688">
        <f>IFERROR(H2106/SUMIF(A:A,A2106,H:H)*SUMIF(Summary!$A$110:$A$186,'Operations Support'!A2106,Summary!$Q$110:$Q$186),0)</f>
        <v>6012175.9183915854</v>
      </c>
      <c r="AK2106" s="688">
        <f t="shared" ca="1" si="496"/>
        <v>4614060.462954659</v>
      </c>
      <c r="AM2106" s="688">
        <f>IFERROR($H2106/SUMIF($A:$A,$A2106,$H:$H)*SUMIF(Summary!$A$230:$A$266,$A2106,Summary!$P$230:$P$266),0)</f>
        <v>1126411.0545072155</v>
      </c>
      <c r="AN2106" s="688">
        <f>IFERROR($H2106/SUMIF($A:$A,$A2106,$H:$H)*(SUMIF(Summary!$A$230:$A$266,$A2106,Summary!$L$230:$L$266)+SUMIF(Summary!$A$281:$A$317,$A2106,Summary!$L$281:$L$317))-AM2106,0)</f>
        <v>4175569.8393861111</v>
      </c>
      <c r="AO2106" s="688">
        <f>IFERROR($H2106/SUMIF($A:$A,$A2106,$H:$H)*SUMIF(Summary!$A$230:$A$266,$A2106,Summary!$Q$230:$Q$266),0)</f>
        <v>1137512.0828685369</v>
      </c>
      <c r="AP2106" s="688">
        <f>IFERROR($H2106/SUMIF($A:$A,$A2106,$H:$H)*(SUMIF(Summary!$A$230:$A$266,$A2106,Summary!$L$230:$L$266)+SUMIF(Summary!$A$281:$A$317,$A2106,Summary!$L$281:$L$317))-AO2106,0)</f>
        <v>4164468.8110247897</v>
      </c>
      <c r="AQ2106" s="306"/>
      <c r="AR2106" s="688">
        <f t="shared" ca="1" si="497"/>
        <v>8848303.3805334978</v>
      </c>
      <c r="AS2106" s="688">
        <f t="shared" ca="1" si="498"/>
        <v>8778529.2739794478</v>
      </c>
    </row>
    <row r="2107" spans="1:45" x14ac:dyDescent="0.2">
      <c r="A2107" s="423">
        <v>3658</v>
      </c>
      <c r="B2107" s="424">
        <v>1</v>
      </c>
      <c r="C2107" s="425" t="s">
        <v>302</v>
      </c>
      <c r="D2107" s="422">
        <f t="shared" si="484"/>
        <v>18915</v>
      </c>
      <c r="E2107" s="422">
        <f t="shared" si="485"/>
        <v>19559</v>
      </c>
      <c r="F2107" s="422">
        <f t="shared" si="486"/>
        <v>11887</v>
      </c>
      <c r="G2107" s="422">
        <f t="shared" si="487"/>
        <v>0</v>
      </c>
      <c r="H2107" s="22">
        <f t="shared" si="488"/>
        <v>50361</v>
      </c>
      <c r="I2107" s="116">
        <v>8135</v>
      </c>
      <c r="J2107" s="116">
        <v>7960</v>
      </c>
      <c r="K2107" s="116">
        <v>6067</v>
      </c>
      <c r="L2107" s="116">
        <v>0</v>
      </c>
      <c r="M2107" s="22">
        <f t="shared" si="489"/>
        <v>22162</v>
      </c>
      <c r="N2107" s="116">
        <v>10204</v>
      </c>
      <c r="O2107" s="116">
        <v>11470</v>
      </c>
      <c r="P2107" s="116">
        <v>5565</v>
      </c>
      <c r="Q2107" s="116">
        <v>0</v>
      </c>
      <c r="R2107" s="22">
        <f t="shared" si="490"/>
        <v>27239</v>
      </c>
      <c r="S2107" s="116">
        <v>576</v>
      </c>
      <c r="T2107" s="116">
        <v>129</v>
      </c>
      <c r="U2107" s="116">
        <v>255</v>
      </c>
      <c r="V2107" s="116">
        <v>0</v>
      </c>
      <c r="W2107" s="22">
        <f t="shared" si="491"/>
        <v>960</v>
      </c>
      <c r="X2107" s="22">
        <f t="shared" si="492"/>
        <v>1678.7</v>
      </c>
      <c r="Y2107" s="22">
        <f ca="1">OFFSET('Cost Study'!$B$7,'Operations Support'!$C2107,'Operations Support'!$B2107)*$H2107</f>
        <v>73023.45</v>
      </c>
      <c r="Z2107" s="23">
        <f ca="1">Y2107*'Cost Study'!$B$31</f>
        <v>4078500.6120365914</v>
      </c>
      <c r="AA2107" s="23">
        <f ca="1">IF(A2107=10298,1.51,1)*IF($B2107&lt;3,$D2107*'Cost Study'!$B$32*OFFSET('Cost Study'!$B$7,'Operations Support'!$C2107,'Operations Support'!$B2107),0)</f>
        <v>2742.6749999999997</v>
      </c>
      <c r="AB2107" s="24">
        <f ca="1">AA2107*'Cost Study'!$B$31</f>
        <v>153183.69189784184</v>
      </c>
      <c r="AC2107" s="23">
        <f ca="1">Y2107*'Cost Study'!$B$31</f>
        <v>4078500.6120365914</v>
      </c>
      <c r="AD2107" s="24">
        <f ca="1">AA2107*'Cost Study'!$B$31</f>
        <v>153183.69189784184</v>
      </c>
      <c r="AE2107" s="377">
        <f t="shared" ca="1" si="493"/>
        <v>4231684.3039344335</v>
      </c>
      <c r="AF2107" s="377">
        <f t="shared" ca="1" si="494"/>
        <v>4231684.3039344335</v>
      </c>
      <c r="AH2107" s="688">
        <f>IFERROR($H2107/SUMIF($A:$A,$A2107,$H:$H)*SUMIF(Summary!$A$110:$A$186,$A2107,Summary!$P$110:$P$186),0)</f>
        <v>2466735.9666240602</v>
      </c>
      <c r="AI2107" s="689">
        <f t="shared" ca="1" si="495"/>
        <v>1764948.3373103733</v>
      </c>
      <c r="AJ2107" s="688">
        <f>IFERROR(H2107/SUMIF(A:A,A2107,H:H)*SUMIF(Summary!$A$110:$A$186,'Operations Support'!A2107,Summary!$Q$110:$Q$186),0)</f>
        <v>2491046.1914001876</v>
      </c>
      <c r="AK2107" s="688">
        <f t="shared" ca="1" si="496"/>
        <v>1740638.1125342459</v>
      </c>
      <c r="AM2107" s="688">
        <f>IFERROR($H2107/SUMIF($A:$A,$A2107,$H:$H)*SUMIF(Summary!$A$230:$A$266,$A2107,Summary!$P$230:$P$266),0)</f>
        <v>466709.89095607353</v>
      </c>
      <c r="AN2107" s="688">
        <f>IFERROR($H2107/SUMIF($A:$A,$A2107,$H:$H)*(SUMIF(Summary!$A$230:$A$266,$A2107,Summary!$L$230:$L$266)+SUMIF(Summary!$A$281:$A$317,$A2107,Summary!$L$281:$L$317))-AM2107,0)</f>
        <v>1730078.6747622234</v>
      </c>
      <c r="AO2107" s="688">
        <f>IFERROR($H2107/SUMIF($A:$A,$A2107,$H:$H)*SUMIF(Summary!$A$230:$A$266,$A2107,Summary!$Q$230:$Q$266),0)</f>
        <v>471309.41944550158</v>
      </c>
      <c r="AP2107" s="688">
        <f>IFERROR($H2107/SUMIF($A:$A,$A2107,$H:$H)*(SUMIF(Summary!$A$230:$A$266,$A2107,Summary!$L$230:$L$266)+SUMIF(Summary!$A$281:$A$317,$A2107,Summary!$L$281:$L$317))-AO2107,0)</f>
        <v>1725479.1462727953</v>
      </c>
      <c r="AQ2107" s="306"/>
      <c r="AR2107" s="688">
        <f t="shared" ca="1" si="497"/>
        <v>3495027.0120725967</v>
      </c>
      <c r="AS2107" s="688">
        <f t="shared" ca="1" si="498"/>
        <v>3466117.2588070412</v>
      </c>
    </row>
    <row r="2108" spans="1:45" x14ac:dyDescent="0.2">
      <c r="A2108" s="423">
        <v>3658</v>
      </c>
      <c r="B2108" s="424">
        <v>1</v>
      </c>
      <c r="C2108" s="425" t="s">
        <v>303</v>
      </c>
      <c r="D2108" s="422">
        <f t="shared" si="484"/>
        <v>711</v>
      </c>
      <c r="E2108" s="422">
        <f t="shared" si="485"/>
        <v>4207</v>
      </c>
      <c r="F2108" s="422">
        <f t="shared" si="486"/>
        <v>387</v>
      </c>
      <c r="G2108" s="422">
        <f t="shared" si="487"/>
        <v>0</v>
      </c>
      <c r="H2108" s="22">
        <f t="shared" si="488"/>
        <v>5305</v>
      </c>
      <c r="I2108" s="116">
        <v>486</v>
      </c>
      <c r="J2108" s="116">
        <v>1618</v>
      </c>
      <c r="K2108" s="116">
        <v>48</v>
      </c>
      <c r="L2108" s="116">
        <v>0</v>
      </c>
      <c r="M2108" s="22">
        <f t="shared" si="489"/>
        <v>2152</v>
      </c>
      <c r="N2108" s="116">
        <v>225</v>
      </c>
      <c r="O2108" s="116">
        <v>2542</v>
      </c>
      <c r="P2108" s="116">
        <v>339</v>
      </c>
      <c r="Q2108" s="116">
        <v>0</v>
      </c>
      <c r="R2108" s="22">
        <f t="shared" si="490"/>
        <v>3106</v>
      </c>
      <c r="S2108" s="116">
        <v>0</v>
      </c>
      <c r="T2108" s="116">
        <v>47</v>
      </c>
      <c r="U2108" s="116">
        <v>0</v>
      </c>
      <c r="V2108" s="116">
        <v>0</v>
      </c>
      <c r="W2108" s="22">
        <f t="shared" si="491"/>
        <v>47</v>
      </c>
      <c r="X2108" s="22">
        <f t="shared" si="492"/>
        <v>176.83333333333334</v>
      </c>
      <c r="Y2108" s="22">
        <f ca="1">OFFSET('Cost Study'!$B$7,'Operations Support'!$C2108,'Operations Support'!$B2108)*$H2108</f>
        <v>7745.3</v>
      </c>
      <c r="Z2108" s="23">
        <f ca="1">Y2108*'Cost Study'!$B$31</f>
        <v>432589.95282210049</v>
      </c>
      <c r="AA2108" s="23">
        <f ca="1">IF(A2108=10298,1.51,1)*IF($B2108&lt;3,$D2108*'Cost Study'!$B$32*OFFSET('Cost Study'!$B$7,'Operations Support'!$C2108,'Operations Support'!$B2108),0)</f>
        <v>103.80600000000001</v>
      </c>
      <c r="AB2108" s="24">
        <f ca="1">AA2108*'Cost Study'!$B$31</f>
        <v>5797.7654374460599</v>
      </c>
      <c r="AC2108" s="23">
        <f ca="1">Y2108*'Cost Study'!$B$31</f>
        <v>432589.95282210049</v>
      </c>
      <c r="AD2108" s="24">
        <f ca="1">AA2108*'Cost Study'!$B$31</f>
        <v>5797.7654374460599</v>
      </c>
      <c r="AE2108" s="377">
        <f t="shared" ca="1" si="493"/>
        <v>438387.71825954656</v>
      </c>
      <c r="AF2108" s="377">
        <f t="shared" ca="1" si="494"/>
        <v>438387.71825954656</v>
      </c>
      <c r="AH2108" s="688">
        <f>IFERROR($H2108/SUMIF($A:$A,$A2108,$H:$H)*SUMIF(Summary!$A$110:$A$186,$A2108,Summary!$P$110:$P$186),0)</f>
        <v>259844.60798913127</v>
      </c>
      <c r="AI2108" s="689">
        <f t="shared" ca="1" si="495"/>
        <v>178543.11027041529</v>
      </c>
      <c r="AJ2108" s="688">
        <f>IFERROR(H2108/SUMIF(A:A,A2108,H:H)*SUMIF(Summary!$A$110:$A$186,'Operations Support'!A2108,Summary!$Q$110:$Q$186),0)</f>
        <v>262405.43367641623</v>
      </c>
      <c r="AK2108" s="688">
        <f t="shared" ca="1" si="496"/>
        <v>175982.28458313033</v>
      </c>
      <c r="AM2108" s="688">
        <f>IFERROR($H2108/SUMIF($A:$A,$A2108,$H:$H)*SUMIF(Summary!$A$230:$A$266,$A2108,Summary!$P$230:$P$266),0)</f>
        <v>49162.962838743682</v>
      </c>
      <c r="AN2108" s="688">
        <f>IFERROR($H2108/SUMIF($A:$A,$A2108,$H:$H)*(SUMIF(Summary!$A$230:$A$266,$A2108,Summary!$L$230:$L$266)+SUMIF(Summary!$A$281:$A$317,$A2108,Summary!$L$281:$L$317))-AM2108,0)</f>
        <v>182245.53463222721</v>
      </c>
      <c r="AO2108" s="688">
        <f>IFERROR($H2108/SUMIF($A:$A,$A2108,$H:$H)*SUMIF(Summary!$A$230:$A$266,$A2108,Summary!$Q$230:$Q$266),0)</f>
        <v>49647.474636293686</v>
      </c>
      <c r="AP2108" s="688">
        <f>IFERROR($H2108/SUMIF($A:$A,$A2108,$H:$H)*(SUMIF(Summary!$A$230:$A$266,$A2108,Summary!$L$230:$L$266)+SUMIF(Summary!$A$281:$A$317,$A2108,Summary!$L$281:$L$317))-AO2108,0)</f>
        <v>181761.02283467722</v>
      </c>
      <c r="AQ2108" s="306"/>
      <c r="AR2108" s="688">
        <f t="shared" ca="1" si="497"/>
        <v>360788.64490264247</v>
      </c>
      <c r="AS2108" s="688">
        <f t="shared" ca="1" si="498"/>
        <v>357743.30741780752</v>
      </c>
    </row>
    <row r="2109" spans="1:45" x14ac:dyDescent="0.2">
      <c r="A2109" s="423">
        <v>3658</v>
      </c>
      <c r="B2109" s="424">
        <v>1</v>
      </c>
      <c r="C2109" s="425" t="s">
        <v>304</v>
      </c>
      <c r="D2109" s="422">
        <f t="shared" si="484"/>
        <v>0</v>
      </c>
      <c r="E2109" s="422">
        <f t="shared" si="485"/>
        <v>0</v>
      </c>
      <c r="F2109" s="422">
        <f t="shared" si="486"/>
        <v>0</v>
      </c>
      <c r="G2109" s="422">
        <f t="shared" si="487"/>
        <v>0</v>
      </c>
      <c r="H2109" s="22">
        <f t="shared" si="488"/>
        <v>0</v>
      </c>
      <c r="I2109" s="116">
        <v>0</v>
      </c>
      <c r="J2109" s="116">
        <v>0</v>
      </c>
      <c r="K2109" s="116">
        <v>0</v>
      </c>
      <c r="L2109" s="116">
        <v>0</v>
      </c>
      <c r="M2109" s="22">
        <f t="shared" si="489"/>
        <v>0</v>
      </c>
      <c r="N2109" s="116">
        <v>0</v>
      </c>
      <c r="O2109" s="116">
        <v>0</v>
      </c>
      <c r="P2109" s="116">
        <v>0</v>
      </c>
      <c r="Q2109" s="116">
        <v>0</v>
      </c>
      <c r="R2109" s="22">
        <f t="shared" si="490"/>
        <v>0</v>
      </c>
      <c r="S2109" s="116">
        <v>0</v>
      </c>
      <c r="T2109" s="116">
        <v>0</v>
      </c>
      <c r="U2109" s="116">
        <v>0</v>
      </c>
      <c r="V2109" s="116">
        <v>0</v>
      </c>
      <c r="W2109" s="22">
        <f t="shared" si="491"/>
        <v>0</v>
      </c>
      <c r="X2109" s="22">
        <f t="shared" si="492"/>
        <v>0</v>
      </c>
      <c r="Y2109" s="22">
        <f ca="1">OFFSET('Cost Study'!$B$7,'Operations Support'!$C2109,'Operations Support'!$B2109)*$H2109</f>
        <v>0</v>
      </c>
      <c r="Z2109" s="23">
        <f ca="1">Y2109*'Cost Study'!$B$31</f>
        <v>0</v>
      </c>
      <c r="AA2109" s="23">
        <f ca="1">IF(A2109=10298,1.51,1)*IF($B2109&lt;3,$D2109*'Cost Study'!$B$32*OFFSET('Cost Study'!$B$7,'Operations Support'!$C2109,'Operations Support'!$B2109),0)</f>
        <v>0</v>
      </c>
      <c r="AB2109" s="24">
        <f ca="1">AA2109*'Cost Study'!$B$31</f>
        <v>0</v>
      </c>
      <c r="AC2109" s="23">
        <f ca="1">Y2109*'Cost Study'!$B$31</f>
        <v>0</v>
      </c>
      <c r="AD2109" s="24">
        <f ca="1">AA2109*'Cost Study'!$B$31</f>
        <v>0</v>
      </c>
      <c r="AE2109" s="377">
        <f t="shared" ca="1" si="493"/>
        <v>0</v>
      </c>
      <c r="AF2109" s="377">
        <f t="shared" ca="1" si="494"/>
        <v>0</v>
      </c>
      <c r="AH2109" s="688">
        <f>IFERROR($H2109/SUMIF($A:$A,$A2109,$H:$H)*SUMIF(Summary!$A$110:$A$186,$A2109,Summary!$P$110:$P$186),0)</f>
        <v>0</v>
      </c>
      <c r="AI2109" s="689">
        <f t="shared" ca="1" si="495"/>
        <v>0</v>
      </c>
      <c r="AJ2109" s="688">
        <f>IFERROR(H2109/SUMIF(A:A,A2109,H:H)*SUMIF(Summary!$A$110:$A$186,'Operations Support'!A2109,Summary!$Q$110:$Q$186),0)</f>
        <v>0</v>
      </c>
      <c r="AK2109" s="688">
        <f t="shared" ca="1" si="496"/>
        <v>0</v>
      </c>
      <c r="AM2109" s="688">
        <f>IFERROR($H2109/SUMIF($A:$A,$A2109,$H:$H)*SUMIF(Summary!$A$230:$A$266,$A2109,Summary!$P$230:$P$266),0)</f>
        <v>0</v>
      </c>
      <c r="AN2109" s="688">
        <f>IFERROR($H2109/SUMIF($A:$A,$A2109,$H:$H)*(SUMIF(Summary!$A$230:$A$266,$A2109,Summary!$L$230:$L$266)+SUMIF(Summary!$A$281:$A$317,$A2109,Summary!$L$281:$L$317))-AM2109,0)</f>
        <v>0</v>
      </c>
      <c r="AO2109" s="688">
        <f>IFERROR($H2109/SUMIF($A:$A,$A2109,$H:$H)*SUMIF(Summary!$A$230:$A$266,$A2109,Summary!$Q$230:$Q$266),0)</f>
        <v>0</v>
      </c>
      <c r="AP2109" s="688">
        <f>IFERROR($H2109/SUMIF($A:$A,$A2109,$H:$H)*(SUMIF(Summary!$A$230:$A$266,$A2109,Summary!$L$230:$L$266)+SUMIF(Summary!$A$281:$A$317,$A2109,Summary!$L$281:$L$317))-AO2109,0)</f>
        <v>0</v>
      </c>
      <c r="AQ2109" s="306"/>
      <c r="AR2109" s="688">
        <f t="shared" ca="1" si="497"/>
        <v>0</v>
      </c>
      <c r="AS2109" s="688">
        <f t="shared" ca="1" si="498"/>
        <v>0</v>
      </c>
    </row>
    <row r="2110" spans="1:45" x14ac:dyDescent="0.2">
      <c r="A2110" s="423">
        <v>3658</v>
      </c>
      <c r="B2110" s="424">
        <v>1</v>
      </c>
      <c r="C2110" s="425" t="s">
        <v>305</v>
      </c>
      <c r="D2110" s="422">
        <f t="shared" si="484"/>
        <v>25423</v>
      </c>
      <c r="E2110" s="422">
        <f t="shared" si="485"/>
        <v>24380</v>
      </c>
      <c r="F2110" s="422">
        <f t="shared" si="486"/>
        <v>525</v>
      </c>
      <c r="G2110" s="422">
        <f t="shared" si="487"/>
        <v>0</v>
      </c>
      <c r="H2110" s="22">
        <f t="shared" si="488"/>
        <v>50328</v>
      </c>
      <c r="I2110" s="116">
        <v>10894</v>
      </c>
      <c r="J2110" s="116">
        <v>12043</v>
      </c>
      <c r="K2110" s="116">
        <v>345</v>
      </c>
      <c r="L2110" s="116">
        <v>0</v>
      </c>
      <c r="M2110" s="22">
        <f t="shared" si="489"/>
        <v>23282</v>
      </c>
      <c r="N2110" s="116">
        <v>14213</v>
      </c>
      <c r="O2110" s="116">
        <v>11616</v>
      </c>
      <c r="P2110" s="116">
        <v>180</v>
      </c>
      <c r="Q2110" s="116">
        <v>0</v>
      </c>
      <c r="R2110" s="22">
        <f t="shared" si="490"/>
        <v>26009</v>
      </c>
      <c r="S2110" s="116">
        <v>316</v>
      </c>
      <c r="T2110" s="116">
        <v>721</v>
      </c>
      <c r="U2110" s="116">
        <v>0</v>
      </c>
      <c r="V2110" s="116">
        <v>0</v>
      </c>
      <c r="W2110" s="22">
        <f t="shared" si="491"/>
        <v>1037</v>
      </c>
      <c r="X2110" s="22">
        <f t="shared" si="492"/>
        <v>1677.6</v>
      </c>
      <c r="Y2110" s="22">
        <f ca="1">OFFSET('Cost Study'!$B$7,'Operations Support'!$C2110,'Operations Support'!$B2110)*$H2110</f>
        <v>98642.880000000005</v>
      </c>
      <c r="Z2110" s="23">
        <f ca="1">Y2110*'Cost Study'!$B$31</f>
        <v>5509395.2210290264</v>
      </c>
      <c r="AA2110" s="23">
        <f ca="1">IF(A2110=10298,1.51,1)*IF($B2110&lt;3,$D2110*'Cost Study'!$B$32*OFFSET('Cost Study'!$B$7,'Operations Support'!$C2110,'Operations Support'!$B2110),0)</f>
        <v>4982.9080000000004</v>
      </c>
      <c r="AB2110" s="24">
        <f ca="1">AA2110*'Cost Study'!$B$31</f>
        <v>278305.0284219936</v>
      </c>
      <c r="AC2110" s="23">
        <f ca="1">Y2110*'Cost Study'!$B$31</f>
        <v>5509395.2210290264</v>
      </c>
      <c r="AD2110" s="24">
        <f ca="1">AA2110*'Cost Study'!$B$31</f>
        <v>278305.0284219936</v>
      </c>
      <c r="AE2110" s="377">
        <f t="shared" ca="1" si="493"/>
        <v>5787700.2494510198</v>
      </c>
      <c r="AF2110" s="377">
        <f t="shared" ca="1" si="494"/>
        <v>5787700.2494510198</v>
      </c>
      <c r="AH2110" s="688">
        <f>IFERROR($H2110/SUMIF($A:$A,$A2110,$H:$H)*SUMIF(Summary!$A$110:$A$186,$A2110,Summary!$P$110:$P$186),0)</f>
        <v>2465119.5911172475</v>
      </c>
      <c r="AI2110" s="689">
        <f t="shared" ca="1" si="495"/>
        <v>3322580.6583337723</v>
      </c>
      <c r="AJ2110" s="688">
        <f>IFERROR(H2110/SUMIF(A:A,A2110,H:H)*SUMIF(Summary!$A$110:$A$186,'Operations Support'!A2110,Summary!$Q$110:$Q$186),0)</f>
        <v>2489413.8861577143</v>
      </c>
      <c r="AK2110" s="688">
        <f t="shared" ca="1" si="496"/>
        <v>3298286.3632933055</v>
      </c>
      <c r="AM2110" s="688">
        <f>IFERROR($H2110/SUMIF($A:$A,$A2110,$H:$H)*SUMIF(Summary!$A$230:$A$266,$A2110,Summary!$P$230:$P$266),0)</f>
        <v>466404.07045208139</v>
      </c>
      <c r="AN2110" s="688">
        <f>IFERROR($H2110/SUMIF($A:$A,$A2110,$H:$H)*(SUMIF(Summary!$A$230:$A$266,$A2110,Summary!$L$230:$L$266)+SUMIF(Summary!$A$281:$A$317,$A2110,Summary!$L$281:$L$317))-AM2110,0)</f>
        <v>1728945.007911542</v>
      </c>
      <c r="AO2110" s="688">
        <f>IFERROR($H2110/SUMIF($A:$A,$A2110,$H:$H)*SUMIF(Summary!$A$230:$A$266,$A2110,Summary!$Q$230:$Q$266),0)</f>
        <v>471000.58501326834</v>
      </c>
      <c r="AP2110" s="688">
        <f>IFERROR($H2110/SUMIF($A:$A,$A2110,$H:$H)*(SUMIF(Summary!$A$230:$A$266,$A2110,Summary!$L$230:$L$266)+SUMIF(Summary!$A$281:$A$317,$A2110,Summary!$L$281:$L$317))-AO2110,0)</f>
        <v>1724348.4933503552</v>
      </c>
      <c r="AQ2110" s="306"/>
      <c r="AR2110" s="688">
        <f t="shared" ca="1" si="497"/>
        <v>5051525.6662453143</v>
      </c>
      <c r="AS2110" s="688">
        <f t="shared" ca="1" si="498"/>
        <v>5022634.8566436609</v>
      </c>
    </row>
    <row r="2111" spans="1:45" x14ac:dyDescent="0.2">
      <c r="A2111" s="423">
        <v>3658</v>
      </c>
      <c r="B2111" s="424">
        <v>1</v>
      </c>
      <c r="C2111" s="425" t="s">
        <v>306</v>
      </c>
      <c r="D2111" s="422">
        <f t="shared" si="484"/>
        <v>3309</v>
      </c>
      <c r="E2111" s="422">
        <f t="shared" si="485"/>
        <v>6785</v>
      </c>
      <c r="F2111" s="422">
        <f t="shared" si="486"/>
        <v>1436</v>
      </c>
      <c r="G2111" s="422">
        <f t="shared" si="487"/>
        <v>0</v>
      </c>
      <c r="H2111" s="22">
        <f t="shared" si="488"/>
        <v>11530</v>
      </c>
      <c r="I2111" s="116">
        <v>1478</v>
      </c>
      <c r="J2111" s="116">
        <v>3607</v>
      </c>
      <c r="K2111" s="116">
        <v>750</v>
      </c>
      <c r="L2111" s="116">
        <v>0</v>
      </c>
      <c r="M2111" s="22">
        <f t="shared" si="489"/>
        <v>5835</v>
      </c>
      <c r="N2111" s="116">
        <v>1813</v>
      </c>
      <c r="O2111" s="116">
        <v>3055</v>
      </c>
      <c r="P2111" s="116">
        <v>686</v>
      </c>
      <c r="Q2111" s="116">
        <v>0</v>
      </c>
      <c r="R2111" s="22">
        <f t="shared" si="490"/>
        <v>5554</v>
      </c>
      <c r="S2111" s="116">
        <v>18</v>
      </c>
      <c r="T2111" s="116">
        <v>123</v>
      </c>
      <c r="U2111" s="116">
        <v>0</v>
      </c>
      <c r="V2111" s="116">
        <v>0</v>
      </c>
      <c r="W2111" s="22">
        <f t="shared" si="491"/>
        <v>141</v>
      </c>
      <c r="X2111" s="22">
        <f t="shared" si="492"/>
        <v>384.33333333333331</v>
      </c>
      <c r="Y2111" s="22">
        <f ca="1">OFFSET('Cost Study'!$B$7,'Operations Support'!$C2111,'Operations Support'!$B2111)*$H2111</f>
        <v>12798.300000000001</v>
      </c>
      <c r="Z2111" s="23">
        <f ca="1">Y2111*'Cost Study'!$B$31</f>
        <v>714809.75471616187</v>
      </c>
      <c r="AA2111" s="23">
        <f ca="1">IF(A2111=10298,1.51,1)*IF($B2111&lt;3,$D2111*'Cost Study'!$B$32*OFFSET('Cost Study'!$B$7,'Operations Support'!$C2111,'Operations Support'!$B2111),0)</f>
        <v>367.29900000000009</v>
      </c>
      <c r="AB2111" s="24">
        <f ca="1">AA2111*'Cost Study'!$B$31</f>
        <v>20514.358008289506</v>
      </c>
      <c r="AC2111" s="23">
        <f ca="1">Y2111*'Cost Study'!$B$31</f>
        <v>714809.75471616187</v>
      </c>
      <c r="AD2111" s="24">
        <f ca="1">AA2111*'Cost Study'!$B$31</f>
        <v>20514.358008289506</v>
      </c>
      <c r="AE2111" s="377">
        <f t="shared" ca="1" si="493"/>
        <v>735324.11272445135</v>
      </c>
      <c r="AF2111" s="377">
        <f t="shared" ca="1" si="494"/>
        <v>735324.11272445135</v>
      </c>
      <c r="AH2111" s="688">
        <f>IFERROR($H2111/SUMIF($A:$A,$A2111,$H:$H)*SUMIF(Summary!$A$110:$A$186,$A2111,Summary!$P$110:$P$186),0)</f>
        <v>564751.80586516182</v>
      </c>
      <c r="AI2111" s="689">
        <f t="shared" ca="1" si="495"/>
        <v>170572.30685928953</v>
      </c>
      <c r="AJ2111" s="688">
        <f>IFERROR(H2111/SUMIF(A:A,A2111,H:H)*SUMIF(Summary!$A$110:$A$186,'Operations Support'!A2111,Summary!$Q$110:$Q$186),0)</f>
        <v>570317.55896118353</v>
      </c>
      <c r="AK2111" s="688">
        <f t="shared" ca="1" si="496"/>
        <v>165006.55376326782</v>
      </c>
      <c r="AM2111" s="688">
        <f>IFERROR($H2111/SUMIF($A:$A,$A2111,$H:$H)*SUMIF(Summary!$A$230:$A$266,$A2111,Summary!$P$230:$P$266),0)</f>
        <v>106851.83063726948</v>
      </c>
      <c r="AN2111" s="688">
        <f>IFERROR($H2111/SUMIF($A:$A,$A2111,$H:$H)*(SUMIF(Summary!$A$230:$A$266,$A2111,Summary!$L$230:$L$266)+SUMIF(Summary!$A$281:$A$317,$A2111,Summary!$L$281:$L$317))-AM2111,0)</f>
        <v>396096.3269198077</v>
      </c>
      <c r="AO2111" s="688">
        <f>IFERROR($H2111/SUMIF($A:$A,$A2111,$H:$H)*SUMIF(Summary!$A$230:$A$266,$A2111,Summary!$Q$230:$Q$266),0)</f>
        <v>107904.87889848561</v>
      </c>
      <c r="AP2111" s="688">
        <f>IFERROR($H2111/SUMIF($A:$A,$A2111,$H:$H)*(SUMIF(Summary!$A$230:$A$266,$A2111,Summary!$L$230:$L$266)+SUMIF(Summary!$A$281:$A$317,$A2111,Summary!$L$281:$L$317))-AO2111,0)</f>
        <v>395043.27865859156</v>
      </c>
      <c r="AQ2111" s="306"/>
      <c r="AR2111" s="688">
        <f t="shared" ca="1" si="497"/>
        <v>566668.63377909723</v>
      </c>
      <c r="AS2111" s="688">
        <f t="shared" ca="1" si="498"/>
        <v>560049.83242185938</v>
      </c>
    </row>
    <row r="2112" spans="1:45" s="15" customFormat="1" x14ac:dyDescent="0.2">
      <c r="A2112" s="423">
        <v>3658</v>
      </c>
      <c r="B2112" s="424">
        <v>1</v>
      </c>
      <c r="C2112" s="425" t="s">
        <v>307</v>
      </c>
      <c r="D2112" s="422">
        <f t="shared" si="484"/>
        <v>0</v>
      </c>
      <c r="E2112" s="422">
        <f t="shared" si="485"/>
        <v>1</v>
      </c>
      <c r="F2112" s="422">
        <f t="shared" si="486"/>
        <v>0</v>
      </c>
      <c r="G2112" s="422">
        <f t="shared" si="487"/>
        <v>0</v>
      </c>
      <c r="H2112" s="22">
        <f t="shared" si="488"/>
        <v>1</v>
      </c>
      <c r="I2112" s="116">
        <v>0</v>
      </c>
      <c r="J2112" s="116">
        <v>1</v>
      </c>
      <c r="K2112" s="116">
        <v>0</v>
      </c>
      <c r="L2112" s="116">
        <v>0</v>
      </c>
      <c r="M2112" s="22">
        <f t="shared" si="489"/>
        <v>1</v>
      </c>
      <c r="N2112" s="116">
        <v>0</v>
      </c>
      <c r="O2112" s="116">
        <v>0</v>
      </c>
      <c r="P2112" s="116">
        <v>0</v>
      </c>
      <c r="Q2112" s="116">
        <v>0</v>
      </c>
      <c r="R2112" s="22">
        <f t="shared" si="490"/>
        <v>0</v>
      </c>
      <c r="S2112" s="116">
        <v>0</v>
      </c>
      <c r="T2112" s="116">
        <v>0</v>
      </c>
      <c r="U2112" s="116">
        <v>0</v>
      </c>
      <c r="V2112" s="116">
        <v>0</v>
      </c>
      <c r="W2112" s="22">
        <f t="shared" si="491"/>
        <v>0</v>
      </c>
      <c r="X2112" s="22">
        <f t="shared" si="492"/>
        <v>3.3333333333333333E-2</v>
      </c>
      <c r="Y2112" s="22">
        <f ca="1">OFFSET('Cost Study'!$B$7,'Operations Support'!$C2112,'Operations Support'!$B2112)*$H2112</f>
        <v>0</v>
      </c>
      <c r="Z2112" s="23">
        <f ca="1">Y2112*'Cost Study'!$B$31</f>
        <v>0</v>
      </c>
      <c r="AA2112" s="23">
        <f ca="1">IF(A2112=10298,1.51,1)*IF($B2112&lt;3,$D2112*'Cost Study'!$B$32*OFFSET('Cost Study'!$B$7,'Operations Support'!$C2112,'Operations Support'!$B2112),0)</f>
        <v>0</v>
      </c>
      <c r="AB2112" s="24">
        <f ca="1">AA2112*'Cost Study'!$B$31</f>
        <v>0</v>
      </c>
      <c r="AC2112" s="23">
        <f ca="1">Y2112*'Cost Study'!$B$31</f>
        <v>0</v>
      </c>
      <c r="AD2112" s="24">
        <f ca="1">AA2112*'Cost Study'!$B$31</f>
        <v>0</v>
      </c>
      <c r="AE2112" s="377">
        <f t="shared" ca="1" si="493"/>
        <v>0</v>
      </c>
      <c r="AF2112" s="377">
        <f t="shared" ca="1" si="494"/>
        <v>0</v>
      </c>
      <c r="AH2112" s="688">
        <f>IFERROR($H2112/SUMIF($A:$A,$A2112,$H:$H)*SUMIF(Summary!$A$110:$A$186,$A2112,Summary!$P$110:$P$186),0)</f>
        <v>48.981075964020967</v>
      </c>
      <c r="AI2112" s="689">
        <f t="shared" ca="1" si="495"/>
        <v>-48.981075964020967</v>
      </c>
      <c r="AJ2112" s="688">
        <f>IFERROR(H2112/SUMIF(A:A,A2112,H:H)*SUMIF(Summary!$A$110:$A$186,'Operations Support'!A2112,Summary!$Q$110:$Q$186),0)</f>
        <v>49.463795226468648</v>
      </c>
      <c r="AK2112" s="688">
        <f t="shared" ca="1" si="496"/>
        <v>-49.463795226468648</v>
      </c>
      <c r="AL2112" s="1"/>
      <c r="AM2112" s="688">
        <f>IFERROR($H2112/SUMIF($A:$A,$A2112,$H:$H)*SUMIF(Summary!$A$230:$A$266,$A2112,Summary!$P$230:$P$266),0)</f>
        <v>9.2672879997631803</v>
      </c>
      <c r="AN2112" s="688">
        <f>IFERROR($H2112/SUMIF($A:$A,$A2112,$H:$H)*(SUMIF(Summary!$A$230:$A$266,$A2112,Summary!$L$230:$L$266)+SUMIF(Summary!$A$281:$A$317,$A2112,Summary!$L$281:$L$317))-AM2112,0)</f>
        <v>34.353540929731807</v>
      </c>
      <c r="AO2112" s="688">
        <f>IFERROR($H2112/SUMIF($A:$A,$A2112,$H:$H)*SUMIF(Summary!$A$230:$A$266,$A2112,Summary!$Q$230:$Q$266),0)</f>
        <v>9.3586191585850482</v>
      </c>
      <c r="AP2112" s="688">
        <f>IFERROR($H2112/SUMIF($A:$A,$A2112,$H:$H)*(SUMIF(Summary!$A$230:$A$266,$A2112,Summary!$L$230:$L$266)+SUMIF(Summary!$A$281:$A$317,$A2112,Summary!$L$281:$L$317))-AO2112,0)</f>
        <v>34.262209770909934</v>
      </c>
      <c r="AQ2112" s="306"/>
      <c r="AR2112" s="688">
        <f t="shared" ca="1" si="497"/>
        <v>-14.62753503428916</v>
      </c>
      <c r="AS2112" s="688">
        <f t="shared" ca="1" si="498"/>
        <v>-15.201585455558714</v>
      </c>
    </row>
    <row r="2113" spans="1:45" s="15" customFormat="1" x14ac:dyDescent="0.2">
      <c r="A2113" s="423">
        <v>3658</v>
      </c>
      <c r="B2113" s="424">
        <v>1</v>
      </c>
      <c r="C2113" s="425" t="s">
        <v>308</v>
      </c>
      <c r="D2113" s="422">
        <f t="shared" si="484"/>
        <v>582</v>
      </c>
      <c r="E2113" s="422">
        <f t="shared" si="485"/>
        <v>939</v>
      </c>
      <c r="F2113" s="422">
        <f t="shared" si="486"/>
        <v>3</v>
      </c>
      <c r="G2113" s="422">
        <f t="shared" si="487"/>
        <v>0</v>
      </c>
      <c r="H2113" s="22">
        <f t="shared" si="488"/>
        <v>1524</v>
      </c>
      <c r="I2113" s="116">
        <v>291</v>
      </c>
      <c r="J2113" s="116">
        <v>492</v>
      </c>
      <c r="K2113" s="116">
        <v>0</v>
      </c>
      <c r="L2113" s="116">
        <v>0</v>
      </c>
      <c r="M2113" s="22">
        <f t="shared" si="489"/>
        <v>783</v>
      </c>
      <c r="N2113" s="116">
        <v>288</v>
      </c>
      <c r="O2113" s="116">
        <v>417</v>
      </c>
      <c r="P2113" s="116">
        <v>3</v>
      </c>
      <c r="Q2113" s="116">
        <v>0</v>
      </c>
      <c r="R2113" s="22">
        <f t="shared" si="490"/>
        <v>708</v>
      </c>
      <c r="S2113" s="116">
        <v>3</v>
      </c>
      <c r="T2113" s="116">
        <v>30</v>
      </c>
      <c r="U2113" s="116">
        <v>0</v>
      </c>
      <c r="V2113" s="116">
        <v>0</v>
      </c>
      <c r="W2113" s="22">
        <f t="shared" si="491"/>
        <v>33</v>
      </c>
      <c r="X2113" s="22">
        <f t="shared" si="492"/>
        <v>50.8</v>
      </c>
      <c r="Y2113" s="22">
        <f ca="1">OFFSET('Cost Study'!$B$7,'Operations Support'!$C2113,'Operations Support'!$B2113)*$H2113</f>
        <v>2407.92</v>
      </c>
      <c r="Z2113" s="23">
        <f ca="1">Y2113*'Cost Study'!$B$31</f>
        <v>134486.9790969223</v>
      </c>
      <c r="AA2113" s="23">
        <f ca="1">IF(A2113=10298,1.51,1)*IF($B2113&lt;3,$D2113*'Cost Study'!$B$32*OFFSET('Cost Study'!$B$7,'Operations Support'!$C2113,'Operations Support'!$B2113),0)</f>
        <v>91.956000000000003</v>
      </c>
      <c r="AB2113" s="24">
        <f ca="1">AA2113*'Cost Study'!$B$31</f>
        <v>5135.920067874591</v>
      </c>
      <c r="AC2113" s="23">
        <f ca="1">Y2113*'Cost Study'!$B$31</f>
        <v>134486.9790969223</v>
      </c>
      <c r="AD2113" s="24">
        <f ca="1">AA2113*'Cost Study'!$B$31</f>
        <v>5135.920067874591</v>
      </c>
      <c r="AE2113" s="377">
        <f t="shared" ca="1" si="493"/>
        <v>139622.89916479689</v>
      </c>
      <c r="AF2113" s="377">
        <f t="shared" ca="1" si="494"/>
        <v>139622.89916479689</v>
      </c>
      <c r="AH2113" s="688">
        <f>IFERROR($H2113/SUMIF($A:$A,$A2113,$H:$H)*SUMIF(Summary!$A$110:$A$186,$A2113,Summary!$P$110:$P$186),0)</f>
        <v>74647.159769167964</v>
      </c>
      <c r="AI2113" s="689">
        <f t="shared" ca="1" si="495"/>
        <v>64975.739395628931</v>
      </c>
      <c r="AJ2113" s="688">
        <f>IFERROR(H2113/SUMIF(A:A,A2113,H:H)*SUMIF(Summary!$A$110:$A$186,'Operations Support'!A2113,Summary!$Q$110:$Q$186),0)</f>
        <v>75382.823925138218</v>
      </c>
      <c r="AK2113" s="688">
        <f t="shared" ca="1" si="496"/>
        <v>64240.075239658676</v>
      </c>
      <c r="AL2113" s="1"/>
      <c r="AM2113" s="688">
        <f>IFERROR($H2113/SUMIF($A:$A,$A2113,$H:$H)*SUMIF(Summary!$A$230:$A$266,$A2113,Summary!$P$230:$P$266),0)</f>
        <v>14123.346911639088</v>
      </c>
      <c r="AN2113" s="688">
        <f>IFERROR($H2113/SUMIF($A:$A,$A2113,$H:$H)*(SUMIF(Summary!$A$230:$A$266,$A2113,Summary!$L$230:$L$266)+SUMIF(Summary!$A$281:$A$317,$A2113,Summary!$L$281:$L$317))-AM2113,0)</f>
        <v>52354.796376911254</v>
      </c>
      <c r="AO2113" s="688">
        <f>IFERROR($H2113/SUMIF($A:$A,$A2113,$H:$H)*SUMIF(Summary!$A$230:$A$266,$A2113,Summary!$Q$230:$Q$266),0)</f>
        <v>14262.535597683613</v>
      </c>
      <c r="AP2113" s="688">
        <f>IFERROR($H2113/SUMIF($A:$A,$A2113,$H:$H)*(SUMIF(Summary!$A$230:$A$266,$A2113,Summary!$L$230:$L$266)+SUMIF(Summary!$A$281:$A$317,$A2113,Summary!$L$281:$L$317))-AO2113,0)</f>
        <v>52215.607690866731</v>
      </c>
      <c r="AQ2113" s="306"/>
      <c r="AR2113" s="688">
        <f t="shared" ca="1" si="497"/>
        <v>117330.53577254018</v>
      </c>
      <c r="AS2113" s="688">
        <f t="shared" ca="1" si="498"/>
        <v>116455.68293052541</v>
      </c>
    </row>
    <row r="2114" spans="1:45" x14ac:dyDescent="0.2">
      <c r="A2114" s="423">
        <v>3658</v>
      </c>
      <c r="B2114" s="424">
        <v>1</v>
      </c>
      <c r="C2114" s="425" t="s">
        <v>309</v>
      </c>
      <c r="D2114" s="422">
        <f t="shared" si="484"/>
        <v>171</v>
      </c>
      <c r="E2114" s="422">
        <f t="shared" si="485"/>
        <v>881</v>
      </c>
      <c r="F2114" s="422">
        <f t="shared" si="486"/>
        <v>511</v>
      </c>
      <c r="G2114" s="422">
        <f t="shared" si="487"/>
        <v>0</v>
      </c>
      <c r="H2114" s="22">
        <f t="shared" si="488"/>
        <v>1563</v>
      </c>
      <c r="I2114" s="116">
        <v>3</v>
      </c>
      <c r="J2114" s="116">
        <v>500</v>
      </c>
      <c r="K2114" s="116">
        <v>214</v>
      </c>
      <c r="L2114" s="116">
        <v>0</v>
      </c>
      <c r="M2114" s="22">
        <f t="shared" si="489"/>
        <v>717</v>
      </c>
      <c r="N2114" s="116">
        <v>168</v>
      </c>
      <c r="O2114" s="116">
        <v>372</v>
      </c>
      <c r="P2114" s="116">
        <v>222</v>
      </c>
      <c r="Q2114" s="116">
        <v>0</v>
      </c>
      <c r="R2114" s="22">
        <f t="shared" si="490"/>
        <v>762</v>
      </c>
      <c r="S2114" s="116">
        <v>0</v>
      </c>
      <c r="T2114" s="116">
        <v>9</v>
      </c>
      <c r="U2114" s="116">
        <v>75</v>
      </c>
      <c r="V2114" s="116">
        <v>0</v>
      </c>
      <c r="W2114" s="22">
        <f t="shared" si="491"/>
        <v>84</v>
      </c>
      <c r="X2114" s="22">
        <f t="shared" si="492"/>
        <v>52.1</v>
      </c>
      <c r="Y2114" s="22">
        <f ca="1">OFFSET('Cost Study'!$B$7,'Operations Support'!$C2114,'Operations Support'!$B2114)*$H2114</f>
        <v>3422.97</v>
      </c>
      <c r="Z2114" s="23">
        <f ca="1">Y2114*'Cost Study'!$B$31</f>
        <v>191179.48056388585</v>
      </c>
      <c r="AA2114" s="23">
        <f ca="1">IF(A2114=10298,1.51,1)*IF($B2114&lt;3,$D2114*'Cost Study'!$B$32*OFFSET('Cost Study'!$B$7,'Operations Support'!$C2114,'Operations Support'!$B2114),0)</f>
        <v>37.449000000000005</v>
      </c>
      <c r="AB2114" s="24">
        <f ca="1">AA2114*'Cost Study'!$B$31</f>
        <v>2091.598923635604</v>
      </c>
      <c r="AC2114" s="23">
        <f ca="1">Y2114*'Cost Study'!$B$31</f>
        <v>191179.48056388585</v>
      </c>
      <c r="AD2114" s="24">
        <f ca="1">AA2114*'Cost Study'!$B$31</f>
        <v>2091.598923635604</v>
      </c>
      <c r="AE2114" s="377">
        <f t="shared" ca="1" si="493"/>
        <v>193271.07948752146</v>
      </c>
      <c r="AF2114" s="377">
        <f t="shared" ca="1" si="494"/>
        <v>193271.07948752146</v>
      </c>
      <c r="AH2114" s="688">
        <f>IFERROR($H2114/SUMIF($A:$A,$A2114,$H:$H)*SUMIF(Summary!$A$110:$A$186,$A2114,Summary!$P$110:$P$186),0)</f>
        <v>76557.421731764771</v>
      </c>
      <c r="AI2114" s="689">
        <f t="shared" ca="1" si="495"/>
        <v>116713.65775575669</v>
      </c>
      <c r="AJ2114" s="688">
        <f>IFERROR(H2114/SUMIF(A:A,A2114,H:H)*SUMIF(Summary!$A$110:$A$186,'Operations Support'!A2114,Summary!$Q$110:$Q$186),0)</f>
        <v>77311.911938970487</v>
      </c>
      <c r="AK2114" s="688">
        <f t="shared" ca="1" si="496"/>
        <v>115959.16754855098</v>
      </c>
      <c r="AM2114" s="688">
        <f>IFERROR($H2114/SUMIF($A:$A,$A2114,$H:$H)*SUMIF(Summary!$A$230:$A$266,$A2114,Summary!$P$230:$P$266),0)</f>
        <v>14484.77114362985</v>
      </c>
      <c r="AN2114" s="688">
        <f>IFERROR($H2114/SUMIF($A:$A,$A2114,$H:$H)*(SUMIF(Summary!$A$230:$A$266,$A2114,Summary!$L$230:$L$266)+SUMIF(Summary!$A$281:$A$317,$A2114,Summary!$L$281:$L$317))-AM2114,0)</f>
        <v>53694.584473170798</v>
      </c>
      <c r="AO2114" s="688">
        <f>IFERROR($H2114/SUMIF($A:$A,$A2114,$H:$H)*SUMIF(Summary!$A$230:$A$266,$A2114,Summary!$Q$230:$Q$266),0)</f>
        <v>14627.521744868429</v>
      </c>
      <c r="AP2114" s="688">
        <f>IFERROR($H2114/SUMIF($A:$A,$A2114,$H:$H)*(SUMIF(Summary!$A$230:$A$266,$A2114,Summary!$L$230:$L$266)+SUMIF(Summary!$A$281:$A$317,$A2114,Summary!$L$281:$L$317))-AO2114,0)</f>
        <v>53551.83387193222</v>
      </c>
      <c r="AQ2114" s="306"/>
      <c r="AR2114" s="688">
        <f t="shared" ca="1" si="497"/>
        <v>170408.2422289275</v>
      </c>
      <c r="AS2114" s="688">
        <f t="shared" ca="1" si="498"/>
        <v>169511.0014204832</v>
      </c>
    </row>
    <row r="2115" spans="1:45" x14ac:dyDescent="0.2">
      <c r="A2115" s="423">
        <v>3658</v>
      </c>
      <c r="B2115" s="424">
        <v>1</v>
      </c>
      <c r="C2115" s="425" t="s">
        <v>310</v>
      </c>
      <c r="D2115" s="422">
        <f t="shared" si="484"/>
        <v>0</v>
      </c>
      <c r="E2115" s="422">
        <f t="shared" si="485"/>
        <v>0</v>
      </c>
      <c r="F2115" s="422">
        <f t="shared" si="486"/>
        <v>0</v>
      </c>
      <c r="G2115" s="422">
        <f t="shared" si="487"/>
        <v>0</v>
      </c>
      <c r="H2115" s="22">
        <f t="shared" si="488"/>
        <v>0</v>
      </c>
      <c r="I2115" s="116">
        <v>0</v>
      </c>
      <c r="J2115" s="116">
        <v>0</v>
      </c>
      <c r="K2115" s="116">
        <v>0</v>
      </c>
      <c r="L2115" s="116">
        <v>0</v>
      </c>
      <c r="M2115" s="22">
        <f t="shared" si="489"/>
        <v>0</v>
      </c>
      <c r="N2115" s="116">
        <v>0</v>
      </c>
      <c r="O2115" s="116">
        <v>0</v>
      </c>
      <c r="P2115" s="116">
        <v>0</v>
      </c>
      <c r="Q2115" s="116">
        <v>0</v>
      </c>
      <c r="R2115" s="22">
        <f t="shared" si="490"/>
        <v>0</v>
      </c>
      <c r="S2115" s="116">
        <v>0</v>
      </c>
      <c r="T2115" s="116">
        <v>0</v>
      </c>
      <c r="U2115" s="116">
        <v>0</v>
      </c>
      <c r="V2115" s="116">
        <v>0</v>
      </c>
      <c r="W2115" s="22">
        <f t="shared" si="491"/>
        <v>0</v>
      </c>
      <c r="X2115" s="22">
        <f t="shared" si="492"/>
        <v>0</v>
      </c>
      <c r="Y2115" s="22">
        <f ca="1">OFFSET('Cost Study'!$B$7,'Operations Support'!$C2115,'Operations Support'!$B2115)*$H2115</f>
        <v>0</v>
      </c>
      <c r="Z2115" s="23">
        <f ca="1">Y2115*'Cost Study'!$B$31</f>
        <v>0</v>
      </c>
      <c r="AA2115" s="23">
        <f ca="1">IF(A2115=10298,1.51,1)*IF($B2115&lt;3,$D2115*'Cost Study'!$B$32*OFFSET('Cost Study'!$B$7,'Operations Support'!$C2115,'Operations Support'!$B2115),0)</f>
        <v>0</v>
      </c>
      <c r="AB2115" s="24">
        <f ca="1">AA2115*'Cost Study'!$B$31</f>
        <v>0</v>
      </c>
      <c r="AC2115" s="23">
        <f ca="1">Y2115*'Cost Study'!$B$31</f>
        <v>0</v>
      </c>
      <c r="AD2115" s="24">
        <f ca="1">AA2115*'Cost Study'!$B$31</f>
        <v>0</v>
      </c>
      <c r="AE2115" s="377">
        <f t="shared" ca="1" si="493"/>
        <v>0</v>
      </c>
      <c r="AF2115" s="377">
        <f t="shared" ca="1" si="494"/>
        <v>0</v>
      </c>
      <c r="AH2115" s="688">
        <f>IFERROR($H2115/SUMIF($A:$A,$A2115,$H:$H)*SUMIF(Summary!$A$110:$A$186,$A2115,Summary!$P$110:$P$186),0)</f>
        <v>0</v>
      </c>
      <c r="AI2115" s="689">
        <f t="shared" ca="1" si="495"/>
        <v>0</v>
      </c>
      <c r="AJ2115" s="688">
        <f>IFERROR(H2115/SUMIF(A:A,A2115,H:H)*SUMIF(Summary!$A$110:$A$186,'Operations Support'!A2115,Summary!$Q$110:$Q$186),0)</f>
        <v>0</v>
      </c>
      <c r="AK2115" s="688">
        <f t="shared" ca="1" si="496"/>
        <v>0</v>
      </c>
      <c r="AM2115" s="688">
        <f>IFERROR($H2115/SUMIF($A:$A,$A2115,$H:$H)*SUMIF(Summary!$A$230:$A$266,$A2115,Summary!$P$230:$P$266),0)</f>
        <v>0</v>
      </c>
      <c r="AN2115" s="688">
        <f>IFERROR($H2115/SUMIF($A:$A,$A2115,$H:$H)*(SUMIF(Summary!$A$230:$A$266,$A2115,Summary!$L$230:$L$266)+SUMIF(Summary!$A$281:$A$317,$A2115,Summary!$L$281:$L$317))-AM2115,0)</f>
        <v>0</v>
      </c>
      <c r="AO2115" s="688">
        <f>IFERROR($H2115/SUMIF($A:$A,$A2115,$H:$H)*SUMIF(Summary!$A$230:$A$266,$A2115,Summary!$Q$230:$Q$266),0)</f>
        <v>0</v>
      </c>
      <c r="AP2115" s="688">
        <f>IFERROR($H2115/SUMIF($A:$A,$A2115,$H:$H)*(SUMIF(Summary!$A$230:$A$266,$A2115,Summary!$L$230:$L$266)+SUMIF(Summary!$A$281:$A$317,$A2115,Summary!$L$281:$L$317))-AO2115,0)</f>
        <v>0</v>
      </c>
      <c r="AQ2115" s="306"/>
      <c r="AR2115" s="688">
        <f t="shared" ca="1" si="497"/>
        <v>0</v>
      </c>
      <c r="AS2115" s="688">
        <f t="shared" ca="1" si="498"/>
        <v>0</v>
      </c>
    </row>
    <row r="2116" spans="1:45" x14ac:dyDescent="0.2">
      <c r="A2116" s="423">
        <v>3658</v>
      </c>
      <c r="B2116" s="424">
        <v>1</v>
      </c>
      <c r="C2116" s="425" t="s">
        <v>311</v>
      </c>
      <c r="D2116" s="422">
        <f t="shared" si="484"/>
        <v>0</v>
      </c>
      <c r="E2116" s="422">
        <f t="shared" si="485"/>
        <v>0</v>
      </c>
      <c r="F2116" s="422">
        <f t="shared" si="486"/>
        <v>0</v>
      </c>
      <c r="G2116" s="422">
        <f t="shared" si="487"/>
        <v>0</v>
      </c>
      <c r="H2116" s="22">
        <f t="shared" si="488"/>
        <v>0</v>
      </c>
      <c r="I2116" s="116">
        <v>0</v>
      </c>
      <c r="J2116" s="116">
        <v>0</v>
      </c>
      <c r="K2116" s="116">
        <v>0</v>
      </c>
      <c r="L2116" s="116">
        <v>0</v>
      </c>
      <c r="M2116" s="22">
        <f t="shared" si="489"/>
        <v>0</v>
      </c>
      <c r="N2116" s="116">
        <v>0</v>
      </c>
      <c r="O2116" s="116">
        <v>0</v>
      </c>
      <c r="P2116" s="116">
        <v>0</v>
      </c>
      <c r="Q2116" s="116">
        <v>0</v>
      </c>
      <c r="R2116" s="22">
        <f t="shared" si="490"/>
        <v>0</v>
      </c>
      <c r="S2116" s="116">
        <v>0</v>
      </c>
      <c r="T2116" s="116">
        <v>0</v>
      </c>
      <c r="U2116" s="116">
        <v>0</v>
      </c>
      <c r="V2116" s="116">
        <v>0</v>
      </c>
      <c r="W2116" s="22">
        <f t="shared" si="491"/>
        <v>0</v>
      </c>
      <c r="X2116" s="22">
        <f t="shared" si="492"/>
        <v>0</v>
      </c>
      <c r="Y2116" s="22">
        <f ca="1">OFFSET('Cost Study'!$B$7,'Operations Support'!$C2116,'Operations Support'!$B2116)*$H2116</f>
        <v>0</v>
      </c>
      <c r="Z2116" s="23">
        <f ca="1">Y2116*'Cost Study'!$B$31</f>
        <v>0</v>
      </c>
      <c r="AA2116" s="23">
        <f ca="1">IF(A2116=10298,1.51,1)*IF($B2116&lt;3,$D2116*'Cost Study'!$B$32*OFFSET('Cost Study'!$B$7,'Operations Support'!$C2116,'Operations Support'!$B2116),0)</f>
        <v>0</v>
      </c>
      <c r="AB2116" s="24">
        <f ca="1">AA2116*'Cost Study'!$B$31</f>
        <v>0</v>
      </c>
      <c r="AC2116" s="23">
        <f ca="1">Y2116*'Cost Study'!$B$31</f>
        <v>0</v>
      </c>
      <c r="AD2116" s="24">
        <f ca="1">AA2116*'Cost Study'!$B$31</f>
        <v>0</v>
      </c>
      <c r="AE2116" s="377">
        <f t="shared" ca="1" si="493"/>
        <v>0</v>
      </c>
      <c r="AF2116" s="377">
        <f t="shared" ca="1" si="494"/>
        <v>0</v>
      </c>
      <c r="AH2116" s="688">
        <f>IFERROR($H2116/SUMIF($A:$A,$A2116,$H:$H)*SUMIF(Summary!$A$110:$A$186,$A2116,Summary!$P$110:$P$186),0)</f>
        <v>0</v>
      </c>
      <c r="AI2116" s="689">
        <f t="shared" ca="1" si="495"/>
        <v>0</v>
      </c>
      <c r="AJ2116" s="688">
        <f>IFERROR(H2116/SUMIF(A:A,A2116,H:H)*SUMIF(Summary!$A$110:$A$186,'Operations Support'!A2116,Summary!$Q$110:$Q$186),0)</f>
        <v>0</v>
      </c>
      <c r="AK2116" s="688">
        <f t="shared" ca="1" si="496"/>
        <v>0</v>
      </c>
      <c r="AM2116" s="688">
        <f>IFERROR($H2116/SUMIF($A:$A,$A2116,$H:$H)*SUMIF(Summary!$A$230:$A$266,$A2116,Summary!$P$230:$P$266),0)</f>
        <v>0</v>
      </c>
      <c r="AN2116" s="688">
        <f>IFERROR($H2116/SUMIF($A:$A,$A2116,$H:$H)*(SUMIF(Summary!$A$230:$A$266,$A2116,Summary!$L$230:$L$266)+SUMIF(Summary!$A$281:$A$317,$A2116,Summary!$L$281:$L$317))-AM2116,0)</f>
        <v>0</v>
      </c>
      <c r="AO2116" s="688">
        <f>IFERROR($H2116/SUMIF($A:$A,$A2116,$H:$H)*SUMIF(Summary!$A$230:$A$266,$A2116,Summary!$Q$230:$Q$266),0)</f>
        <v>0</v>
      </c>
      <c r="AP2116" s="688">
        <f>IFERROR($H2116/SUMIF($A:$A,$A2116,$H:$H)*(SUMIF(Summary!$A$230:$A$266,$A2116,Summary!$L$230:$L$266)+SUMIF(Summary!$A$281:$A$317,$A2116,Summary!$L$281:$L$317))-AO2116,0)</f>
        <v>0</v>
      </c>
      <c r="AQ2116" s="306"/>
      <c r="AR2116" s="688">
        <f t="shared" ca="1" si="497"/>
        <v>0</v>
      </c>
      <c r="AS2116" s="688">
        <f t="shared" ca="1" si="498"/>
        <v>0</v>
      </c>
    </row>
    <row r="2117" spans="1:45" x14ac:dyDescent="0.2">
      <c r="A2117" s="423">
        <v>3658</v>
      </c>
      <c r="B2117" s="424">
        <v>1</v>
      </c>
      <c r="C2117" s="425" t="s">
        <v>312</v>
      </c>
      <c r="D2117" s="422">
        <f t="shared" ref="D2117:D2180" si="499">I2117+N2117+S2117</f>
        <v>0</v>
      </c>
      <c r="E2117" s="422">
        <f t="shared" ref="E2117:E2180" si="500">J2117+O2117+T2117</f>
        <v>3812</v>
      </c>
      <c r="F2117" s="422">
        <f t="shared" ref="F2117:F2180" si="501">K2117+P2117+U2117</f>
        <v>132</v>
      </c>
      <c r="G2117" s="422">
        <f t="shared" ref="G2117:G2180" si="502">L2117+Q2117+V2117</f>
        <v>0</v>
      </c>
      <c r="H2117" s="22">
        <f t="shared" ref="H2117:H2180" si="503">(SUM(D2117:F2117)-G2117)*IF(A2117=10298,1.51,1)</f>
        <v>3944</v>
      </c>
      <c r="I2117" s="116">
        <v>0</v>
      </c>
      <c r="J2117" s="116">
        <v>1990</v>
      </c>
      <c r="K2117" s="116">
        <v>0</v>
      </c>
      <c r="L2117" s="116">
        <v>0</v>
      </c>
      <c r="M2117" s="22">
        <f t="shared" ref="M2117:M2180" si="504">SUM(I2117:K2117)-L2117</f>
        <v>1990</v>
      </c>
      <c r="N2117" s="116">
        <v>0</v>
      </c>
      <c r="O2117" s="116">
        <v>1799</v>
      </c>
      <c r="P2117" s="116">
        <v>132</v>
      </c>
      <c r="Q2117" s="116">
        <v>0</v>
      </c>
      <c r="R2117" s="22">
        <f t="shared" ref="R2117:R2180" si="505">SUM(N2117:P2117)-Q2117</f>
        <v>1931</v>
      </c>
      <c r="S2117" s="116">
        <v>0</v>
      </c>
      <c r="T2117" s="116">
        <v>23</v>
      </c>
      <c r="U2117" s="116">
        <v>0</v>
      </c>
      <c r="V2117" s="116">
        <v>0</v>
      </c>
      <c r="W2117" s="22">
        <f t="shared" ref="W2117:W2180" si="506">SUM(S2117:U2117)-V2117</f>
        <v>23</v>
      </c>
      <c r="X2117" s="22">
        <f t="shared" ref="X2117:X2180" si="507">IF(OR(B2117=1,B2117=2),H2117/30,IF(OR(B2117=3,B2117=5),H2117/24,IF(B2117=4,H2117/18,0)))</f>
        <v>131.46666666666667</v>
      </c>
      <c r="Y2117" s="22">
        <f ca="1">OFFSET('Cost Study'!$B$7,'Operations Support'!$C2117,'Operations Support'!$B2117)*$H2117</f>
        <v>5442.7199999999993</v>
      </c>
      <c r="Z2117" s="23">
        <f ca="1">Y2117*'Cost Study'!$B$31</f>
        <v>303986.41602312401</v>
      </c>
      <c r="AA2117" s="23">
        <f ca="1">IF(A2117=10298,1.51,1)*IF($B2117&lt;3,$D2117*'Cost Study'!$B$32*OFFSET('Cost Study'!$B$7,'Operations Support'!$C2117,'Operations Support'!$B2117),0)</f>
        <v>0</v>
      </c>
      <c r="AB2117" s="24">
        <f ca="1">AA2117*'Cost Study'!$B$31</f>
        <v>0</v>
      </c>
      <c r="AC2117" s="23">
        <f ca="1">Y2117*'Cost Study'!$B$31</f>
        <v>303986.41602312401</v>
      </c>
      <c r="AD2117" s="24">
        <f ca="1">AA2117*'Cost Study'!$B$31</f>
        <v>0</v>
      </c>
      <c r="AE2117" s="377">
        <f t="shared" ref="AE2117:AE2180" ca="1" si="508">Z2117+AB2117</f>
        <v>303986.41602312401</v>
      </c>
      <c r="AF2117" s="377">
        <f t="shared" ref="AF2117:AF2180" ca="1" si="509">AC2117+AD2117</f>
        <v>303986.41602312401</v>
      </c>
      <c r="AH2117" s="688">
        <f>IFERROR($H2117/SUMIF($A:$A,$A2117,$H:$H)*SUMIF(Summary!$A$110:$A$186,$A2117,Summary!$P$110:$P$186),0)</f>
        <v>193181.36360209869</v>
      </c>
      <c r="AI2117" s="689">
        <f t="shared" ca="1" si="495"/>
        <v>110805.05242102532</v>
      </c>
      <c r="AJ2117" s="688">
        <f>IFERROR(H2117/SUMIF(A:A,A2117,H:H)*SUMIF(Summary!$A$110:$A$186,'Operations Support'!A2117,Summary!$Q$110:$Q$186),0)</f>
        <v>195085.20837319235</v>
      </c>
      <c r="AK2117" s="688">
        <f t="shared" ca="1" si="496"/>
        <v>108901.20764993166</v>
      </c>
      <c r="AM2117" s="688">
        <f>IFERROR($H2117/SUMIF($A:$A,$A2117,$H:$H)*SUMIF(Summary!$A$230:$A$266,$A2117,Summary!$P$230:$P$266),0)</f>
        <v>36550.183871065987</v>
      </c>
      <c r="AN2117" s="688">
        <f>IFERROR($H2117/SUMIF($A:$A,$A2117,$H:$H)*(SUMIF(Summary!$A$230:$A$266,$A2117,Summary!$L$230:$L$266)+SUMIF(Summary!$A$281:$A$317,$A2117,Summary!$L$281:$L$317))-AM2117,0)</f>
        <v>135490.3654268622</v>
      </c>
      <c r="AO2117" s="688">
        <f>IFERROR($H2117/SUMIF($A:$A,$A2117,$H:$H)*SUMIF(Summary!$A$230:$A$266,$A2117,Summary!$Q$230:$Q$266),0)</f>
        <v>36910.393961459427</v>
      </c>
      <c r="AP2117" s="688">
        <f>IFERROR($H2117/SUMIF($A:$A,$A2117,$H:$H)*(SUMIF(Summary!$A$230:$A$266,$A2117,Summary!$L$230:$L$266)+SUMIF(Summary!$A$281:$A$317,$A2117,Summary!$L$281:$L$317))-AO2117,0)</f>
        <v>135130.15533646877</v>
      </c>
      <c r="AQ2117" s="306"/>
      <c r="AR2117" s="688">
        <f t="shared" ca="1" si="497"/>
        <v>246295.41784788753</v>
      </c>
      <c r="AS2117" s="688">
        <f t="shared" ca="1" si="498"/>
        <v>244031.36298640043</v>
      </c>
    </row>
    <row r="2118" spans="1:45" x14ac:dyDescent="0.2">
      <c r="A2118" s="423">
        <v>3658</v>
      </c>
      <c r="B2118" s="424">
        <v>1</v>
      </c>
      <c r="C2118" s="425" t="s">
        <v>313</v>
      </c>
      <c r="D2118" s="422">
        <f t="shared" si="499"/>
        <v>4284</v>
      </c>
      <c r="E2118" s="422">
        <f t="shared" si="500"/>
        <v>5712</v>
      </c>
      <c r="F2118" s="422">
        <f t="shared" si="501"/>
        <v>5869</v>
      </c>
      <c r="G2118" s="422">
        <f t="shared" si="502"/>
        <v>0</v>
      </c>
      <c r="H2118" s="22">
        <f t="shared" si="503"/>
        <v>15865</v>
      </c>
      <c r="I2118" s="116">
        <v>1754</v>
      </c>
      <c r="J2118" s="116">
        <v>2685</v>
      </c>
      <c r="K2118" s="116">
        <v>2853</v>
      </c>
      <c r="L2118" s="116">
        <v>0</v>
      </c>
      <c r="M2118" s="22">
        <f t="shared" si="504"/>
        <v>7292</v>
      </c>
      <c r="N2118" s="116">
        <v>2325</v>
      </c>
      <c r="O2118" s="116">
        <v>2775</v>
      </c>
      <c r="P2118" s="116">
        <v>3016</v>
      </c>
      <c r="Q2118" s="116">
        <v>0</v>
      </c>
      <c r="R2118" s="22">
        <f t="shared" si="505"/>
        <v>8116</v>
      </c>
      <c r="S2118" s="116">
        <v>205</v>
      </c>
      <c r="T2118" s="116">
        <v>252</v>
      </c>
      <c r="U2118" s="116">
        <v>0</v>
      </c>
      <c r="V2118" s="116">
        <v>0</v>
      </c>
      <c r="W2118" s="22">
        <f t="shared" si="506"/>
        <v>457</v>
      </c>
      <c r="X2118" s="22">
        <f t="shared" si="507"/>
        <v>528.83333333333337</v>
      </c>
      <c r="Y2118" s="22">
        <f ca="1">OFFSET('Cost Study'!$B$7,'Operations Support'!$C2118,'Operations Support'!$B2118)*$H2118</f>
        <v>15389.05</v>
      </c>
      <c r="Z2118" s="23">
        <f ca="1">Y2118*'Cost Study'!$B$31</f>
        <v>859508.14216065803</v>
      </c>
      <c r="AA2118" s="23">
        <f ca="1">IF(A2118=10298,1.51,1)*IF($B2118&lt;3,$D2118*'Cost Study'!$B$32*OFFSET('Cost Study'!$B$7,'Operations Support'!$C2118,'Operations Support'!$B2118),0)</f>
        <v>415.548</v>
      </c>
      <c r="AB2118" s="24">
        <f ca="1">AA2118*'Cost Study'!$B$31</f>
        <v>23209.157775078849</v>
      </c>
      <c r="AC2118" s="23">
        <f ca="1">Y2118*'Cost Study'!$B$31</f>
        <v>859508.14216065803</v>
      </c>
      <c r="AD2118" s="24">
        <f ca="1">AA2118*'Cost Study'!$B$31</f>
        <v>23209.157775078849</v>
      </c>
      <c r="AE2118" s="377">
        <f t="shared" ca="1" si="508"/>
        <v>882717.29993573693</v>
      </c>
      <c r="AF2118" s="377">
        <f t="shared" ca="1" si="509"/>
        <v>882717.29993573693</v>
      </c>
      <c r="AH2118" s="688">
        <f>IFERROR($H2118/SUMIF($A:$A,$A2118,$H:$H)*SUMIF(Summary!$A$110:$A$186,$A2118,Summary!$P$110:$P$186),0)</f>
        <v>777084.77016919269</v>
      </c>
      <c r="AI2118" s="689">
        <f t="shared" ca="1" si="495"/>
        <v>105632.52976654423</v>
      </c>
      <c r="AJ2118" s="688">
        <f>IFERROR(H2118/SUMIF(A:A,A2118,H:H)*SUMIF(Summary!$A$110:$A$186,'Operations Support'!A2118,Summary!$Q$110:$Q$186),0)</f>
        <v>784743.11126792512</v>
      </c>
      <c r="AK2118" s="688">
        <f t="shared" ca="1" si="496"/>
        <v>97974.188667811803</v>
      </c>
      <c r="AM2118" s="688">
        <f>IFERROR($H2118/SUMIF($A:$A,$A2118,$H:$H)*SUMIF(Summary!$A$230:$A$266,$A2118,Summary!$P$230:$P$266),0)</f>
        <v>147025.52411624286</v>
      </c>
      <c r="AN2118" s="688">
        <f>IFERROR($H2118/SUMIF($A:$A,$A2118,$H:$H)*(SUMIF(Summary!$A$230:$A$266,$A2118,Summary!$L$230:$L$266)+SUMIF(Summary!$A$281:$A$317,$A2118,Summary!$L$281:$L$317))-AM2118,0)</f>
        <v>545018.92685019493</v>
      </c>
      <c r="AO2118" s="688">
        <f>IFERROR($H2118/SUMIF($A:$A,$A2118,$H:$H)*SUMIF(Summary!$A$230:$A$266,$A2118,Summary!$Q$230:$Q$266),0)</f>
        <v>148474.49295095177</v>
      </c>
      <c r="AP2118" s="688">
        <f>IFERROR($H2118/SUMIF($A:$A,$A2118,$H:$H)*(SUMIF(Summary!$A$230:$A$266,$A2118,Summary!$L$230:$L$266)+SUMIF(Summary!$A$281:$A$317,$A2118,Summary!$L$281:$L$317))-AO2118,0)</f>
        <v>543569.95801548602</v>
      </c>
      <c r="AQ2118" s="306"/>
      <c r="AR2118" s="688">
        <f t="shared" ca="1" si="497"/>
        <v>650651.45661673916</v>
      </c>
      <c r="AS2118" s="688">
        <f t="shared" ca="1" si="498"/>
        <v>641544.14668329782</v>
      </c>
    </row>
    <row r="2119" spans="1:45" x14ac:dyDescent="0.2">
      <c r="A2119" s="423">
        <v>3658</v>
      </c>
      <c r="B2119" s="424">
        <v>1</v>
      </c>
      <c r="C2119" s="425" t="s">
        <v>314</v>
      </c>
      <c r="D2119" s="422">
        <f t="shared" si="499"/>
        <v>0</v>
      </c>
      <c r="E2119" s="422">
        <f t="shared" si="500"/>
        <v>18</v>
      </c>
      <c r="F2119" s="422">
        <f t="shared" si="501"/>
        <v>0</v>
      </c>
      <c r="G2119" s="422">
        <f t="shared" si="502"/>
        <v>0</v>
      </c>
      <c r="H2119" s="22">
        <f t="shared" si="503"/>
        <v>18</v>
      </c>
      <c r="I2119" s="116">
        <v>0</v>
      </c>
      <c r="J2119" s="116">
        <v>9</v>
      </c>
      <c r="K2119" s="116">
        <v>0</v>
      </c>
      <c r="L2119" s="116">
        <v>0</v>
      </c>
      <c r="M2119" s="22">
        <f t="shared" si="504"/>
        <v>9</v>
      </c>
      <c r="N2119" s="116">
        <v>0</v>
      </c>
      <c r="O2119" s="116">
        <v>0</v>
      </c>
      <c r="P2119" s="116">
        <v>0</v>
      </c>
      <c r="Q2119" s="116">
        <v>0</v>
      </c>
      <c r="R2119" s="22">
        <f t="shared" si="505"/>
        <v>0</v>
      </c>
      <c r="S2119" s="116">
        <v>0</v>
      </c>
      <c r="T2119" s="116">
        <v>9</v>
      </c>
      <c r="U2119" s="116">
        <v>0</v>
      </c>
      <c r="V2119" s="116">
        <v>0</v>
      </c>
      <c r="W2119" s="22">
        <f t="shared" si="506"/>
        <v>9</v>
      </c>
      <c r="X2119" s="22">
        <f t="shared" si="507"/>
        <v>0.6</v>
      </c>
      <c r="Y2119" s="22">
        <f ca="1">OFFSET('Cost Study'!$B$7,'Operations Support'!$C2119,'Operations Support'!$B2119)*$H2119</f>
        <v>132.66</v>
      </c>
      <c r="Z2119" s="23">
        <f ca="1">Y2119*'Cost Study'!$B$31</f>
        <v>7409.3170234051422</v>
      </c>
      <c r="AA2119" s="23">
        <f ca="1">IF(A2119=10298,1.51,1)*IF($B2119&lt;3,$D2119*'Cost Study'!$B$32*OFFSET('Cost Study'!$B$7,'Operations Support'!$C2119,'Operations Support'!$B2119),0)</f>
        <v>0</v>
      </c>
      <c r="AB2119" s="24">
        <f ca="1">AA2119*'Cost Study'!$B$31</f>
        <v>0</v>
      </c>
      <c r="AC2119" s="23">
        <f ca="1">Y2119*'Cost Study'!$B$31</f>
        <v>7409.3170234051422</v>
      </c>
      <c r="AD2119" s="24">
        <f ca="1">AA2119*'Cost Study'!$B$31</f>
        <v>0</v>
      </c>
      <c r="AE2119" s="377">
        <f t="shared" ca="1" si="508"/>
        <v>7409.3170234051422</v>
      </c>
      <c r="AF2119" s="377">
        <f t="shared" ca="1" si="509"/>
        <v>7409.3170234051422</v>
      </c>
      <c r="AH2119" s="688">
        <f>IFERROR($H2119/SUMIF($A:$A,$A2119,$H:$H)*SUMIF(Summary!$A$110:$A$186,$A2119,Summary!$P$110:$P$186),0)</f>
        <v>881.65936735237744</v>
      </c>
      <c r="AI2119" s="689">
        <f t="shared" ca="1" si="495"/>
        <v>6527.6576560527647</v>
      </c>
      <c r="AJ2119" s="688">
        <f>IFERROR(H2119/SUMIF(A:A,A2119,H:H)*SUMIF(Summary!$A$110:$A$186,'Operations Support'!A2119,Summary!$Q$110:$Q$186),0)</f>
        <v>890.3483140764356</v>
      </c>
      <c r="AK2119" s="688">
        <f t="shared" ca="1" si="496"/>
        <v>6518.9687093287066</v>
      </c>
      <c r="AM2119" s="688">
        <f>IFERROR($H2119/SUMIF($A:$A,$A2119,$H:$H)*SUMIF(Summary!$A$230:$A$266,$A2119,Summary!$P$230:$P$266),0)</f>
        <v>166.81118399573725</v>
      </c>
      <c r="AN2119" s="688">
        <f>IFERROR($H2119/SUMIF($A:$A,$A2119,$H:$H)*(SUMIF(Summary!$A$230:$A$266,$A2119,Summary!$L$230:$L$266)+SUMIF(Summary!$A$281:$A$317,$A2119,Summary!$L$281:$L$317))-AM2119,0)</f>
        <v>618.36373673517244</v>
      </c>
      <c r="AO2119" s="688">
        <f>IFERROR($H2119/SUMIF($A:$A,$A2119,$H:$H)*SUMIF(Summary!$A$230:$A$266,$A2119,Summary!$Q$230:$Q$266),0)</f>
        <v>168.45514485453086</v>
      </c>
      <c r="AP2119" s="688">
        <f>IFERROR($H2119/SUMIF($A:$A,$A2119,$H:$H)*(SUMIF(Summary!$A$230:$A$266,$A2119,Summary!$L$230:$L$266)+SUMIF(Summary!$A$281:$A$317,$A2119,Summary!$L$281:$L$317))-AO2119,0)</f>
        <v>616.71977587637878</v>
      </c>
      <c r="AQ2119" s="306"/>
      <c r="AR2119" s="688">
        <f t="shared" ca="1" si="497"/>
        <v>7146.0213927879367</v>
      </c>
      <c r="AS2119" s="688">
        <f t="shared" ca="1" si="498"/>
        <v>7135.6884852050853</v>
      </c>
    </row>
    <row r="2120" spans="1:45" x14ac:dyDescent="0.2">
      <c r="A2120" s="423">
        <v>3658</v>
      </c>
      <c r="B2120" s="424">
        <v>1</v>
      </c>
      <c r="C2120" s="425" t="s">
        <v>315</v>
      </c>
      <c r="D2120" s="422">
        <f t="shared" si="499"/>
        <v>3355</v>
      </c>
      <c r="E2120" s="422">
        <f t="shared" si="500"/>
        <v>28570</v>
      </c>
      <c r="F2120" s="422">
        <f t="shared" si="501"/>
        <v>333</v>
      </c>
      <c r="G2120" s="422">
        <f t="shared" si="502"/>
        <v>0</v>
      </c>
      <c r="H2120" s="22">
        <f t="shared" si="503"/>
        <v>32258</v>
      </c>
      <c r="I2120" s="116">
        <v>1842</v>
      </c>
      <c r="J2120" s="116">
        <v>13508</v>
      </c>
      <c r="K2120" s="116">
        <v>162</v>
      </c>
      <c r="L2120" s="116">
        <v>0</v>
      </c>
      <c r="M2120" s="22">
        <f t="shared" si="504"/>
        <v>15512</v>
      </c>
      <c r="N2120" s="116">
        <v>1471</v>
      </c>
      <c r="O2120" s="116">
        <v>13994</v>
      </c>
      <c r="P2120" s="116">
        <v>159</v>
      </c>
      <c r="Q2120" s="116">
        <v>0</v>
      </c>
      <c r="R2120" s="22">
        <f t="shared" si="505"/>
        <v>15624</v>
      </c>
      <c r="S2120" s="116">
        <v>42</v>
      </c>
      <c r="T2120" s="116">
        <v>1068</v>
      </c>
      <c r="U2120" s="116">
        <v>12</v>
      </c>
      <c r="V2120" s="116">
        <v>0</v>
      </c>
      <c r="W2120" s="22">
        <f t="shared" si="506"/>
        <v>1122</v>
      </c>
      <c r="X2120" s="22">
        <f t="shared" si="507"/>
        <v>1075.2666666666667</v>
      </c>
      <c r="Y2120" s="22">
        <f ca="1">OFFSET('Cost Study'!$B$7,'Operations Support'!$C2120,'Operations Support'!$B2120)*$H2120</f>
        <v>36451.539999999994</v>
      </c>
      <c r="Z2120" s="23">
        <f ca="1">Y2120*'Cost Study'!$B$31</f>
        <v>2035888.8576159615</v>
      </c>
      <c r="AA2120" s="23">
        <f ca="1">IF(A2120=10298,1.51,1)*IF($B2120&lt;3,$D2120*'Cost Study'!$B$32*OFFSET('Cost Study'!$B$7,'Operations Support'!$C2120,'Operations Support'!$B2120),0)</f>
        <v>379.11499999999995</v>
      </c>
      <c r="AB2120" s="24">
        <f ca="1">AA2120*'Cost Study'!$B$31</f>
        <v>21174.304412243633</v>
      </c>
      <c r="AC2120" s="23">
        <f ca="1">Y2120*'Cost Study'!$B$31</f>
        <v>2035888.8576159615</v>
      </c>
      <c r="AD2120" s="24">
        <f ca="1">AA2120*'Cost Study'!$B$31</f>
        <v>21174.304412243633</v>
      </c>
      <c r="AE2120" s="377">
        <f t="shared" ca="1" si="508"/>
        <v>2057063.1620282051</v>
      </c>
      <c r="AF2120" s="377">
        <f t="shared" ca="1" si="509"/>
        <v>2057063.1620282051</v>
      </c>
      <c r="AH2120" s="688">
        <f>IFERROR($H2120/SUMIF($A:$A,$A2120,$H:$H)*SUMIF(Summary!$A$110:$A$186,$A2120,Summary!$P$110:$P$186),0)</f>
        <v>1580031.5484473887</v>
      </c>
      <c r="AI2120" s="689">
        <f t="shared" ca="1" si="495"/>
        <v>477031.61358081643</v>
      </c>
      <c r="AJ2120" s="688">
        <f>IFERROR(H2120/SUMIF(A:A,A2120,H:H)*SUMIF(Summary!$A$110:$A$186,'Operations Support'!A2120,Summary!$Q$110:$Q$186),0)</f>
        <v>1595603.1064154259</v>
      </c>
      <c r="AK2120" s="688">
        <f t="shared" ca="1" si="496"/>
        <v>461460.05561277922</v>
      </c>
      <c r="AM2120" s="688">
        <f>IFERROR($H2120/SUMIF($A:$A,$A2120,$H:$H)*SUMIF(Summary!$A$230:$A$266,$A2120,Summary!$P$230:$P$266),0)</f>
        <v>298944.17629636073</v>
      </c>
      <c r="AN2120" s="688">
        <f>IFERROR($H2120/SUMIF($A:$A,$A2120,$H:$H)*(SUMIF(Summary!$A$230:$A$266,$A2120,Summary!$L$230:$L$266)+SUMIF(Summary!$A$281:$A$317,$A2120,Summary!$L$281:$L$317))-AM2120,0)</f>
        <v>1108176.5233112886</v>
      </c>
      <c r="AO2120" s="688">
        <f>IFERROR($H2120/SUMIF($A:$A,$A2120,$H:$H)*SUMIF(Summary!$A$230:$A$266,$A2120,Summary!$Q$230:$Q$266),0)</f>
        <v>301890.3368176365</v>
      </c>
      <c r="AP2120" s="688">
        <f>IFERROR($H2120/SUMIF($A:$A,$A2120,$H:$H)*(SUMIF(Summary!$A$230:$A$266,$A2120,Summary!$L$230:$L$266)+SUMIF(Summary!$A$281:$A$317,$A2120,Summary!$L$281:$L$317))-AO2120,0)</f>
        <v>1105230.3627900127</v>
      </c>
      <c r="AQ2120" s="306"/>
      <c r="AR2120" s="688">
        <f t="shared" ca="1" si="497"/>
        <v>1585208.136892105</v>
      </c>
      <c r="AS2120" s="688">
        <f t="shared" ca="1" si="498"/>
        <v>1566690.418402792</v>
      </c>
    </row>
    <row r="2121" spans="1:45" x14ac:dyDescent="0.2">
      <c r="A2121" s="423">
        <v>3658</v>
      </c>
      <c r="B2121" s="424">
        <v>1</v>
      </c>
      <c r="C2121" s="425" t="s">
        <v>316</v>
      </c>
      <c r="D2121" s="422">
        <f t="shared" si="499"/>
        <v>0</v>
      </c>
      <c r="E2121" s="422">
        <f t="shared" si="500"/>
        <v>0</v>
      </c>
      <c r="F2121" s="422">
        <f t="shared" si="501"/>
        <v>0</v>
      </c>
      <c r="G2121" s="422">
        <f t="shared" si="502"/>
        <v>0</v>
      </c>
      <c r="H2121" s="22">
        <f t="shared" si="503"/>
        <v>0</v>
      </c>
      <c r="I2121" s="116">
        <v>0</v>
      </c>
      <c r="J2121" s="116">
        <v>0</v>
      </c>
      <c r="K2121" s="116">
        <v>0</v>
      </c>
      <c r="L2121" s="116">
        <v>0</v>
      </c>
      <c r="M2121" s="22">
        <f t="shared" si="504"/>
        <v>0</v>
      </c>
      <c r="N2121" s="116">
        <v>0</v>
      </c>
      <c r="O2121" s="116">
        <v>0</v>
      </c>
      <c r="P2121" s="116">
        <v>0</v>
      </c>
      <c r="Q2121" s="116">
        <v>0</v>
      </c>
      <c r="R2121" s="22">
        <f t="shared" si="505"/>
        <v>0</v>
      </c>
      <c r="S2121" s="116">
        <v>0</v>
      </c>
      <c r="T2121" s="116">
        <v>0</v>
      </c>
      <c r="U2121" s="116">
        <v>0</v>
      </c>
      <c r="V2121" s="116">
        <v>0</v>
      </c>
      <c r="W2121" s="22">
        <f t="shared" si="506"/>
        <v>0</v>
      </c>
      <c r="X2121" s="22">
        <f t="shared" si="507"/>
        <v>0</v>
      </c>
      <c r="Y2121" s="22">
        <f ca="1">OFFSET('Cost Study'!$B$7,'Operations Support'!$C2121,'Operations Support'!$B2121)*$H2121</f>
        <v>0</v>
      </c>
      <c r="Z2121" s="23">
        <f ca="1">Y2121*'Cost Study'!$B$31</f>
        <v>0</v>
      </c>
      <c r="AA2121" s="23">
        <f ca="1">IF(A2121=10298,1.51,1)*IF($B2121&lt;3,$D2121*'Cost Study'!$B$32*OFFSET('Cost Study'!$B$7,'Operations Support'!$C2121,'Operations Support'!$B2121),0)</f>
        <v>0</v>
      </c>
      <c r="AB2121" s="24">
        <f ca="1">AA2121*'Cost Study'!$B$31</f>
        <v>0</v>
      </c>
      <c r="AC2121" s="23">
        <f ca="1">Y2121*'Cost Study'!$B$31</f>
        <v>0</v>
      </c>
      <c r="AD2121" s="24">
        <f ca="1">AA2121*'Cost Study'!$B$31</f>
        <v>0</v>
      </c>
      <c r="AE2121" s="377">
        <f t="shared" ca="1" si="508"/>
        <v>0</v>
      </c>
      <c r="AF2121" s="377">
        <f t="shared" ca="1" si="509"/>
        <v>0</v>
      </c>
      <c r="AH2121" s="688">
        <f>IFERROR($H2121/SUMIF($A:$A,$A2121,$H:$H)*SUMIF(Summary!$A$110:$A$186,$A2121,Summary!$P$110:$P$186),0)</f>
        <v>0</v>
      </c>
      <c r="AI2121" s="689">
        <f t="shared" ca="1" si="495"/>
        <v>0</v>
      </c>
      <c r="AJ2121" s="688">
        <f>IFERROR(H2121/SUMIF(A:A,A2121,H:H)*SUMIF(Summary!$A$110:$A$186,'Operations Support'!A2121,Summary!$Q$110:$Q$186),0)</f>
        <v>0</v>
      </c>
      <c r="AK2121" s="688">
        <f t="shared" ca="1" si="496"/>
        <v>0</v>
      </c>
      <c r="AM2121" s="688">
        <f>IFERROR($H2121/SUMIF($A:$A,$A2121,$H:$H)*SUMIF(Summary!$A$230:$A$266,$A2121,Summary!$P$230:$P$266),0)</f>
        <v>0</v>
      </c>
      <c r="AN2121" s="688">
        <f>IFERROR($H2121/SUMIF($A:$A,$A2121,$H:$H)*(SUMIF(Summary!$A$230:$A$266,$A2121,Summary!$L$230:$L$266)+SUMIF(Summary!$A$281:$A$317,$A2121,Summary!$L$281:$L$317))-AM2121,0)</f>
        <v>0</v>
      </c>
      <c r="AO2121" s="688">
        <f>IFERROR($H2121/SUMIF($A:$A,$A2121,$H:$H)*SUMIF(Summary!$A$230:$A$266,$A2121,Summary!$Q$230:$Q$266),0)</f>
        <v>0</v>
      </c>
      <c r="AP2121" s="688">
        <f>IFERROR($H2121/SUMIF($A:$A,$A2121,$H:$H)*(SUMIF(Summary!$A$230:$A$266,$A2121,Summary!$L$230:$L$266)+SUMIF(Summary!$A$281:$A$317,$A2121,Summary!$L$281:$L$317))-AO2121,0)</f>
        <v>0</v>
      </c>
      <c r="AQ2121" s="306"/>
      <c r="AR2121" s="688">
        <f t="shared" ca="1" si="497"/>
        <v>0</v>
      </c>
      <c r="AS2121" s="688">
        <f t="shared" ca="1" si="498"/>
        <v>0</v>
      </c>
    </row>
    <row r="2122" spans="1:45" x14ac:dyDescent="0.2">
      <c r="A2122" s="423">
        <v>3658</v>
      </c>
      <c r="B2122" s="424">
        <v>1</v>
      </c>
      <c r="C2122" s="425" t="s">
        <v>317</v>
      </c>
      <c r="D2122" s="422">
        <f t="shared" si="499"/>
        <v>0</v>
      </c>
      <c r="E2122" s="422">
        <f t="shared" si="500"/>
        <v>0</v>
      </c>
      <c r="F2122" s="422">
        <f t="shared" si="501"/>
        <v>0</v>
      </c>
      <c r="G2122" s="422">
        <f t="shared" si="502"/>
        <v>0</v>
      </c>
      <c r="H2122" s="22">
        <f t="shared" si="503"/>
        <v>0</v>
      </c>
      <c r="I2122" s="116">
        <v>0</v>
      </c>
      <c r="J2122" s="116">
        <v>0</v>
      </c>
      <c r="K2122" s="116">
        <v>0</v>
      </c>
      <c r="L2122" s="116">
        <v>0</v>
      </c>
      <c r="M2122" s="22">
        <f t="shared" si="504"/>
        <v>0</v>
      </c>
      <c r="N2122" s="116">
        <v>0</v>
      </c>
      <c r="O2122" s="116">
        <v>0</v>
      </c>
      <c r="P2122" s="116">
        <v>0</v>
      </c>
      <c r="Q2122" s="116">
        <v>0</v>
      </c>
      <c r="R2122" s="22">
        <f t="shared" si="505"/>
        <v>0</v>
      </c>
      <c r="S2122" s="116">
        <v>0</v>
      </c>
      <c r="T2122" s="116">
        <v>0</v>
      </c>
      <c r="U2122" s="116">
        <v>0</v>
      </c>
      <c r="V2122" s="116">
        <v>0</v>
      </c>
      <c r="W2122" s="22">
        <f t="shared" si="506"/>
        <v>0</v>
      </c>
      <c r="X2122" s="22">
        <f t="shared" si="507"/>
        <v>0</v>
      </c>
      <c r="Y2122" s="22">
        <f ca="1">OFFSET('Cost Study'!$B$7,'Operations Support'!$C2122,'Operations Support'!$B2122)*$H2122</f>
        <v>0</v>
      </c>
      <c r="Z2122" s="23">
        <f ca="1">Y2122*'Cost Study'!$B$31</f>
        <v>0</v>
      </c>
      <c r="AA2122" s="23">
        <f ca="1">IF(A2122=10298,1.51,1)*IF($B2122&lt;3,$D2122*'Cost Study'!$B$32*OFFSET('Cost Study'!$B$7,'Operations Support'!$C2122,'Operations Support'!$B2122),0)</f>
        <v>0</v>
      </c>
      <c r="AB2122" s="24">
        <f ca="1">AA2122*'Cost Study'!$B$31</f>
        <v>0</v>
      </c>
      <c r="AC2122" s="23">
        <f ca="1">Y2122*'Cost Study'!$B$31</f>
        <v>0</v>
      </c>
      <c r="AD2122" s="24">
        <f ca="1">AA2122*'Cost Study'!$B$31</f>
        <v>0</v>
      </c>
      <c r="AE2122" s="377">
        <f t="shared" ca="1" si="508"/>
        <v>0</v>
      </c>
      <c r="AF2122" s="377">
        <f t="shared" ca="1" si="509"/>
        <v>0</v>
      </c>
      <c r="AH2122" s="688">
        <f>IFERROR($H2122/SUMIF($A:$A,$A2122,$H:$H)*SUMIF(Summary!$A$110:$A$186,$A2122,Summary!$P$110:$P$186),0)</f>
        <v>0</v>
      </c>
      <c r="AI2122" s="689">
        <f t="shared" ca="1" si="495"/>
        <v>0</v>
      </c>
      <c r="AJ2122" s="688">
        <f>IFERROR(H2122/SUMIF(A:A,A2122,H:H)*SUMIF(Summary!$A$110:$A$186,'Operations Support'!A2122,Summary!$Q$110:$Q$186),0)</f>
        <v>0</v>
      </c>
      <c r="AK2122" s="688">
        <f t="shared" ca="1" si="496"/>
        <v>0</v>
      </c>
      <c r="AM2122" s="688">
        <f>IFERROR($H2122/SUMIF($A:$A,$A2122,$H:$H)*SUMIF(Summary!$A$230:$A$266,$A2122,Summary!$P$230:$P$266),0)</f>
        <v>0</v>
      </c>
      <c r="AN2122" s="688">
        <f>IFERROR($H2122/SUMIF($A:$A,$A2122,$H:$H)*(SUMIF(Summary!$A$230:$A$266,$A2122,Summary!$L$230:$L$266)+SUMIF(Summary!$A$281:$A$317,$A2122,Summary!$L$281:$L$317))-AM2122,0)</f>
        <v>0</v>
      </c>
      <c r="AO2122" s="688">
        <f>IFERROR($H2122/SUMIF($A:$A,$A2122,$H:$H)*SUMIF(Summary!$A$230:$A$266,$A2122,Summary!$Q$230:$Q$266),0)</f>
        <v>0</v>
      </c>
      <c r="AP2122" s="688">
        <f>IFERROR($H2122/SUMIF($A:$A,$A2122,$H:$H)*(SUMIF(Summary!$A$230:$A$266,$A2122,Summary!$L$230:$L$266)+SUMIF(Summary!$A$281:$A$317,$A2122,Summary!$L$281:$L$317))-AO2122,0)</f>
        <v>0</v>
      </c>
      <c r="AQ2122" s="306"/>
      <c r="AR2122" s="688">
        <f t="shared" ca="1" si="497"/>
        <v>0</v>
      </c>
      <c r="AS2122" s="688">
        <f t="shared" ca="1" si="498"/>
        <v>0</v>
      </c>
    </row>
    <row r="2123" spans="1:45" x14ac:dyDescent="0.2">
      <c r="A2123" s="423">
        <v>3658</v>
      </c>
      <c r="B2123" s="424">
        <v>1</v>
      </c>
      <c r="C2123" s="425" t="s">
        <v>318</v>
      </c>
      <c r="D2123" s="422">
        <f t="shared" si="499"/>
        <v>699</v>
      </c>
      <c r="E2123" s="422">
        <f t="shared" si="500"/>
        <v>0</v>
      </c>
      <c r="F2123" s="422">
        <f t="shared" si="501"/>
        <v>0</v>
      </c>
      <c r="G2123" s="422">
        <f t="shared" si="502"/>
        <v>0</v>
      </c>
      <c r="H2123" s="22">
        <f t="shared" si="503"/>
        <v>699</v>
      </c>
      <c r="I2123" s="116">
        <v>279</v>
      </c>
      <c r="J2123" s="116">
        <v>0</v>
      </c>
      <c r="K2123" s="116">
        <v>0</v>
      </c>
      <c r="L2123" s="116">
        <v>0</v>
      </c>
      <c r="M2123" s="22">
        <f t="shared" si="504"/>
        <v>279</v>
      </c>
      <c r="N2123" s="116">
        <v>420</v>
      </c>
      <c r="O2123" s="116">
        <v>0</v>
      </c>
      <c r="P2123" s="116">
        <v>0</v>
      </c>
      <c r="Q2123" s="116">
        <v>0</v>
      </c>
      <c r="R2123" s="22">
        <f t="shared" si="505"/>
        <v>420</v>
      </c>
      <c r="S2123" s="116">
        <v>0</v>
      </c>
      <c r="T2123" s="116">
        <v>0</v>
      </c>
      <c r="U2123" s="116">
        <v>0</v>
      </c>
      <c r="V2123" s="116">
        <v>0</v>
      </c>
      <c r="W2123" s="22">
        <f t="shared" si="506"/>
        <v>0</v>
      </c>
      <c r="X2123" s="22">
        <f t="shared" si="507"/>
        <v>23.3</v>
      </c>
      <c r="Y2123" s="22">
        <f ca="1">OFFSET('Cost Study'!$B$7,'Operations Support'!$C2123,'Operations Support'!$B2123)*$H2123</f>
        <v>1335.09</v>
      </c>
      <c r="Z2123" s="23">
        <f ca="1">Y2123*'Cost Study'!$B$31</f>
        <v>74567.353119086169</v>
      </c>
      <c r="AA2123" s="23">
        <f ca="1">IF(A2123=10298,1.51,1)*IF($B2123&lt;3,$D2123*'Cost Study'!$B$32*OFFSET('Cost Study'!$B$7,'Operations Support'!$C2123,'Operations Support'!$B2123),0)</f>
        <v>133.50900000000001</v>
      </c>
      <c r="AB2123" s="24">
        <f ca="1">AA2123*'Cost Study'!$B$31</f>
        <v>7456.7353119086183</v>
      </c>
      <c r="AC2123" s="23">
        <f ca="1">Y2123*'Cost Study'!$B$31</f>
        <v>74567.353119086169</v>
      </c>
      <c r="AD2123" s="24">
        <f ca="1">AA2123*'Cost Study'!$B$31</f>
        <v>7456.7353119086183</v>
      </c>
      <c r="AE2123" s="377">
        <f t="shared" ca="1" si="508"/>
        <v>82024.088430994787</v>
      </c>
      <c r="AF2123" s="377">
        <f t="shared" ca="1" si="509"/>
        <v>82024.088430994787</v>
      </c>
      <c r="AH2123" s="688">
        <f>IFERROR($H2123/SUMIF($A:$A,$A2123,$H:$H)*SUMIF(Summary!$A$110:$A$186,$A2123,Summary!$P$110:$P$186),0)</f>
        <v>34237.772098850663</v>
      </c>
      <c r="AI2123" s="689">
        <f t="shared" ca="1" si="495"/>
        <v>47786.316332144124</v>
      </c>
      <c r="AJ2123" s="688">
        <f>IFERROR(H2123/SUMIF(A:A,A2123,H:H)*SUMIF(Summary!$A$110:$A$186,'Operations Support'!A2123,Summary!$Q$110:$Q$186),0)</f>
        <v>34575.192863301592</v>
      </c>
      <c r="AK2123" s="688">
        <f t="shared" ca="1" si="496"/>
        <v>47448.895567693195</v>
      </c>
      <c r="AM2123" s="688">
        <f>IFERROR($H2123/SUMIF($A:$A,$A2123,$H:$H)*SUMIF(Summary!$A$230:$A$266,$A2123,Summary!$P$230:$P$266),0)</f>
        <v>6477.8343118344646</v>
      </c>
      <c r="AN2123" s="688">
        <f>IFERROR($H2123/SUMIF($A:$A,$A2123,$H:$H)*(SUMIF(Summary!$A$230:$A$266,$A2123,Summary!$L$230:$L$266)+SUMIF(Summary!$A$281:$A$317,$A2123,Summary!$L$281:$L$317))-AM2123,0)</f>
        <v>24013.125109882531</v>
      </c>
      <c r="AO2123" s="688">
        <f>IFERROR($H2123/SUMIF($A:$A,$A2123,$H:$H)*SUMIF(Summary!$A$230:$A$266,$A2123,Summary!$Q$230:$Q$266),0)</f>
        <v>6541.6747918509491</v>
      </c>
      <c r="AP2123" s="688">
        <f>IFERROR($H2123/SUMIF($A:$A,$A2123,$H:$H)*(SUMIF(Summary!$A$230:$A$266,$A2123,Summary!$L$230:$L$266)+SUMIF(Summary!$A$281:$A$317,$A2123,Summary!$L$281:$L$317))-AO2123,0)</f>
        <v>23949.284629866044</v>
      </c>
      <c r="AQ2123" s="306"/>
      <c r="AR2123" s="688">
        <f t="shared" ca="1" si="497"/>
        <v>71799.441442026655</v>
      </c>
      <c r="AS2123" s="688">
        <f t="shared" ca="1" si="498"/>
        <v>71398.180197559239</v>
      </c>
    </row>
    <row r="2124" spans="1:45" x14ac:dyDescent="0.2">
      <c r="A2124" s="423">
        <v>3658</v>
      </c>
      <c r="B2124" s="424">
        <v>1</v>
      </c>
      <c r="C2124" s="425" t="s">
        <v>319</v>
      </c>
      <c r="D2124" s="422">
        <f t="shared" si="499"/>
        <v>830</v>
      </c>
      <c r="E2124" s="422">
        <f t="shared" si="500"/>
        <v>1164</v>
      </c>
      <c r="F2124" s="422">
        <f t="shared" si="501"/>
        <v>346</v>
      </c>
      <c r="G2124" s="422">
        <f t="shared" si="502"/>
        <v>0</v>
      </c>
      <c r="H2124" s="22">
        <f t="shared" si="503"/>
        <v>2340</v>
      </c>
      <c r="I2124" s="116">
        <v>396</v>
      </c>
      <c r="J2124" s="116">
        <v>617</v>
      </c>
      <c r="K2124" s="116">
        <v>165</v>
      </c>
      <c r="L2124" s="116">
        <v>0</v>
      </c>
      <c r="M2124" s="22">
        <f t="shared" si="504"/>
        <v>1178</v>
      </c>
      <c r="N2124" s="116">
        <v>434</v>
      </c>
      <c r="O2124" s="116">
        <v>487</v>
      </c>
      <c r="P2124" s="116">
        <v>181</v>
      </c>
      <c r="Q2124" s="116">
        <v>0</v>
      </c>
      <c r="R2124" s="22">
        <f t="shared" si="505"/>
        <v>1102</v>
      </c>
      <c r="S2124" s="116">
        <v>0</v>
      </c>
      <c r="T2124" s="116">
        <v>60</v>
      </c>
      <c r="U2124" s="116">
        <v>0</v>
      </c>
      <c r="V2124" s="116">
        <v>0</v>
      </c>
      <c r="W2124" s="22">
        <f t="shared" si="506"/>
        <v>60</v>
      </c>
      <c r="X2124" s="22">
        <f t="shared" si="507"/>
        <v>78</v>
      </c>
      <c r="Y2124" s="22">
        <f ca="1">OFFSET('Cost Study'!$B$7,'Operations Support'!$C2124,'Operations Support'!$B2124)*$H2124</f>
        <v>3205.8</v>
      </c>
      <c r="Z2124" s="23">
        <f ca="1">Y2124*'Cost Study'!$B$31</f>
        <v>179050.11694280271</v>
      </c>
      <c r="AA2124" s="23">
        <f ca="1">IF(A2124=10298,1.51,1)*IF($B2124&lt;3,$D2124*'Cost Study'!$B$32*OFFSET('Cost Study'!$B$7,'Operations Support'!$C2124,'Operations Support'!$B2124),0)</f>
        <v>113.71000000000001</v>
      </c>
      <c r="AB2124" s="24">
        <f ca="1">AA2124*'Cost Study'!$B$31</f>
        <v>6350.9229513900109</v>
      </c>
      <c r="AC2124" s="23">
        <f ca="1">Y2124*'Cost Study'!$B$31</f>
        <v>179050.11694280271</v>
      </c>
      <c r="AD2124" s="24">
        <f ca="1">AA2124*'Cost Study'!$B$31</f>
        <v>6350.9229513900109</v>
      </c>
      <c r="AE2124" s="377">
        <f t="shared" ca="1" si="508"/>
        <v>185401.03989419271</v>
      </c>
      <c r="AF2124" s="377">
        <f t="shared" ca="1" si="509"/>
        <v>185401.03989419271</v>
      </c>
      <c r="AH2124" s="688">
        <f>IFERROR($H2124/SUMIF($A:$A,$A2124,$H:$H)*SUMIF(Summary!$A$110:$A$186,$A2124,Summary!$P$110:$P$186),0)</f>
        <v>114615.71775580908</v>
      </c>
      <c r="AI2124" s="689">
        <f t="shared" ca="1" si="495"/>
        <v>70785.322138383635</v>
      </c>
      <c r="AJ2124" s="688">
        <f>IFERROR(H2124/SUMIF(A:A,A2124,H:H)*SUMIF(Summary!$A$110:$A$186,'Operations Support'!A2124,Summary!$Q$110:$Q$186),0)</f>
        <v>115745.28082993664</v>
      </c>
      <c r="AK2124" s="688">
        <f t="shared" ca="1" si="496"/>
        <v>69655.759064256068</v>
      </c>
      <c r="AM2124" s="688">
        <f>IFERROR($H2124/SUMIF($A:$A,$A2124,$H:$H)*SUMIF(Summary!$A$230:$A$266,$A2124,Summary!$P$230:$P$266),0)</f>
        <v>21685.453919445845</v>
      </c>
      <c r="AN2124" s="688">
        <f>IFERROR($H2124/SUMIF($A:$A,$A2124,$H:$H)*(SUMIF(Summary!$A$230:$A$266,$A2124,Summary!$L$230:$L$266)+SUMIF(Summary!$A$281:$A$317,$A2124,Summary!$L$281:$L$317))-AM2124,0)</f>
        <v>80387.285775572411</v>
      </c>
      <c r="AO2124" s="688">
        <f>IFERROR($H2124/SUMIF($A:$A,$A2124,$H:$H)*SUMIF(Summary!$A$230:$A$266,$A2124,Summary!$Q$230:$Q$266),0)</f>
        <v>21899.168831089013</v>
      </c>
      <c r="AP2124" s="688">
        <f>IFERROR($H2124/SUMIF($A:$A,$A2124,$H:$H)*(SUMIF(Summary!$A$230:$A$266,$A2124,Summary!$L$230:$L$266)+SUMIF(Summary!$A$281:$A$317,$A2124,Summary!$L$281:$L$317))-AO2124,0)</f>
        <v>80173.570863929242</v>
      </c>
      <c r="AQ2124" s="306"/>
      <c r="AR2124" s="688">
        <f t="shared" ca="1" si="497"/>
        <v>151172.60791395605</v>
      </c>
      <c r="AS2124" s="688">
        <f t="shared" ca="1" si="498"/>
        <v>149829.32992818533</v>
      </c>
    </row>
    <row r="2125" spans="1:45" x14ac:dyDescent="0.2">
      <c r="A2125" s="423">
        <v>3658</v>
      </c>
      <c r="B2125" s="424">
        <v>1</v>
      </c>
      <c r="C2125" s="425" t="s">
        <v>320</v>
      </c>
      <c r="D2125" s="422">
        <f t="shared" si="499"/>
        <v>0</v>
      </c>
      <c r="E2125" s="422">
        <f t="shared" si="500"/>
        <v>219</v>
      </c>
      <c r="F2125" s="422">
        <f t="shared" si="501"/>
        <v>0</v>
      </c>
      <c r="G2125" s="422">
        <f t="shared" si="502"/>
        <v>0</v>
      </c>
      <c r="H2125" s="22">
        <f t="shared" si="503"/>
        <v>219</v>
      </c>
      <c r="I2125" s="116">
        <v>0</v>
      </c>
      <c r="J2125" s="116">
        <v>6</v>
      </c>
      <c r="K2125" s="116">
        <v>0</v>
      </c>
      <c r="L2125" s="116">
        <v>0</v>
      </c>
      <c r="M2125" s="22">
        <f t="shared" si="504"/>
        <v>6</v>
      </c>
      <c r="N2125" s="116">
        <v>0</v>
      </c>
      <c r="O2125" s="116">
        <v>213</v>
      </c>
      <c r="P2125" s="116">
        <v>0</v>
      </c>
      <c r="Q2125" s="116">
        <v>0</v>
      </c>
      <c r="R2125" s="22">
        <f t="shared" si="505"/>
        <v>213</v>
      </c>
      <c r="S2125" s="116">
        <v>0</v>
      </c>
      <c r="T2125" s="116">
        <v>0</v>
      </c>
      <c r="U2125" s="116">
        <v>0</v>
      </c>
      <c r="V2125" s="116">
        <v>0</v>
      </c>
      <c r="W2125" s="22">
        <f t="shared" si="506"/>
        <v>0</v>
      </c>
      <c r="X2125" s="22">
        <f t="shared" si="507"/>
        <v>7.3</v>
      </c>
      <c r="Y2125" s="22">
        <f ca="1">OFFSET('Cost Study'!$B$7,'Operations Support'!$C2125,'Operations Support'!$B2125)*$H2125</f>
        <v>219</v>
      </c>
      <c r="Z2125" s="23">
        <f ca="1">Y2125*'Cost Study'!$B$31</f>
        <v>12231.572652839786</v>
      </c>
      <c r="AA2125" s="23">
        <f ca="1">IF(A2125=10298,1.51,1)*IF($B2125&lt;3,$D2125*'Cost Study'!$B$32*OFFSET('Cost Study'!$B$7,'Operations Support'!$C2125,'Operations Support'!$B2125),0)</f>
        <v>0</v>
      </c>
      <c r="AB2125" s="24">
        <f ca="1">AA2125*'Cost Study'!$B$31</f>
        <v>0</v>
      </c>
      <c r="AC2125" s="23">
        <f ca="1">Y2125*'Cost Study'!$B$31</f>
        <v>12231.572652839786</v>
      </c>
      <c r="AD2125" s="24">
        <f ca="1">AA2125*'Cost Study'!$B$31</f>
        <v>0</v>
      </c>
      <c r="AE2125" s="377">
        <f t="shared" ca="1" si="508"/>
        <v>12231.572652839786</v>
      </c>
      <c r="AF2125" s="377">
        <f t="shared" ca="1" si="509"/>
        <v>12231.572652839786</v>
      </c>
      <c r="AH2125" s="688">
        <f>IFERROR($H2125/SUMIF($A:$A,$A2125,$H:$H)*SUMIF(Summary!$A$110:$A$186,$A2125,Summary!$P$110:$P$186),0)</f>
        <v>10726.855636120592</v>
      </c>
      <c r="AI2125" s="689">
        <f t="shared" ca="1" si="495"/>
        <v>1504.7170167191944</v>
      </c>
      <c r="AJ2125" s="688">
        <f>IFERROR(H2125/SUMIF(A:A,A2125,H:H)*SUMIF(Summary!$A$110:$A$186,'Operations Support'!A2125,Summary!$Q$110:$Q$186),0)</f>
        <v>10832.571154596633</v>
      </c>
      <c r="AK2125" s="688">
        <f t="shared" ca="1" si="496"/>
        <v>1399.001498243153</v>
      </c>
      <c r="AM2125" s="688">
        <f>IFERROR($H2125/SUMIF($A:$A,$A2125,$H:$H)*SUMIF(Summary!$A$230:$A$266,$A2125,Summary!$P$230:$P$266),0)</f>
        <v>2029.5360719481366</v>
      </c>
      <c r="AN2125" s="688">
        <f>IFERROR($H2125/SUMIF($A:$A,$A2125,$H:$H)*(SUMIF(Summary!$A$230:$A$266,$A2125,Summary!$L$230:$L$266)+SUMIF(Summary!$A$281:$A$317,$A2125,Summary!$L$281:$L$317))-AM2125,0)</f>
        <v>7523.4254636112628</v>
      </c>
      <c r="AO2125" s="688">
        <f>IFERROR($H2125/SUMIF($A:$A,$A2125,$H:$H)*SUMIF(Summary!$A$230:$A$266,$A2125,Summary!$Q$230:$Q$266),0)</f>
        <v>2049.5375957301253</v>
      </c>
      <c r="AP2125" s="688">
        <f>IFERROR($H2125/SUMIF($A:$A,$A2125,$H:$H)*(SUMIF(Summary!$A$230:$A$266,$A2125,Summary!$L$230:$L$266)+SUMIF(Summary!$A$281:$A$317,$A2125,Summary!$L$281:$L$317))-AO2125,0)</f>
        <v>7503.4239398292739</v>
      </c>
      <c r="AQ2125" s="306"/>
      <c r="AR2125" s="688">
        <f t="shared" ca="1" si="497"/>
        <v>9028.1424803304581</v>
      </c>
      <c r="AS2125" s="688">
        <f t="shared" ca="1" si="498"/>
        <v>8902.4254380724269</v>
      </c>
    </row>
    <row r="2126" spans="1:45" x14ac:dyDescent="0.2">
      <c r="A2126" s="423">
        <v>3658</v>
      </c>
      <c r="B2126" s="424">
        <v>2</v>
      </c>
      <c r="C2126" s="425" t="s">
        <v>300</v>
      </c>
      <c r="D2126" s="422">
        <f t="shared" si="499"/>
        <v>76682</v>
      </c>
      <c r="E2126" s="422">
        <f t="shared" si="500"/>
        <v>72957</v>
      </c>
      <c r="F2126" s="422">
        <f t="shared" si="501"/>
        <v>6670</v>
      </c>
      <c r="G2126" s="422">
        <f t="shared" si="502"/>
        <v>0</v>
      </c>
      <c r="H2126" s="22">
        <f t="shared" si="503"/>
        <v>156309</v>
      </c>
      <c r="I2126" s="116">
        <v>36642</v>
      </c>
      <c r="J2126" s="116">
        <v>36030</v>
      </c>
      <c r="K2126" s="116">
        <v>2433</v>
      </c>
      <c r="L2126" s="116">
        <v>0</v>
      </c>
      <c r="M2126" s="22">
        <f t="shared" si="504"/>
        <v>75105</v>
      </c>
      <c r="N2126" s="116">
        <v>36052</v>
      </c>
      <c r="O2126" s="116">
        <v>31805</v>
      </c>
      <c r="P2126" s="116">
        <v>3782</v>
      </c>
      <c r="Q2126" s="116">
        <v>0</v>
      </c>
      <c r="R2126" s="22">
        <f t="shared" si="505"/>
        <v>71639</v>
      </c>
      <c r="S2126" s="116">
        <v>3988</v>
      </c>
      <c r="T2126" s="116">
        <v>5122</v>
      </c>
      <c r="U2126" s="116">
        <v>455</v>
      </c>
      <c r="V2126" s="116">
        <v>0</v>
      </c>
      <c r="W2126" s="22">
        <f t="shared" si="506"/>
        <v>9565</v>
      </c>
      <c r="X2126" s="22">
        <f t="shared" si="507"/>
        <v>5210.3</v>
      </c>
      <c r="Y2126" s="22">
        <f ca="1">OFFSET('Cost Study'!$B$7,'Operations Support'!$C2126,'Operations Support'!$B2126)*$H2126</f>
        <v>273540.75</v>
      </c>
      <c r="Z2126" s="23">
        <f ca="1">Y2126*'Cost Study'!$B$31</f>
        <v>15277778.79971363</v>
      </c>
      <c r="AA2126" s="23">
        <f ca="1">IF(A2126=10298,1.51,1)*IF($B2126&lt;3,$D2126*'Cost Study'!$B$32*OFFSET('Cost Study'!$B$7,'Operations Support'!$C2126,'Operations Support'!$B2126),0)</f>
        <v>13419.350000000002</v>
      </c>
      <c r="AB2126" s="24">
        <f ca="1">AA2126*'Cost Study'!$B$31</f>
        <v>749496.59579399833</v>
      </c>
      <c r="AC2126" s="23">
        <f ca="1">Y2126*'Cost Study'!$B$31</f>
        <v>15277778.79971363</v>
      </c>
      <c r="AD2126" s="24">
        <f ca="1">AA2126*'Cost Study'!$B$31</f>
        <v>749496.59579399833</v>
      </c>
      <c r="AE2126" s="377">
        <f t="shared" ca="1" si="508"/>
        <v>16027275.395507628</v>
      </c>
      <c r="AF2126" s="377">
        <f t="shared" ca="1" si="509"/>
        <v>16027275.395507628</v>
      </c>
      <c r="AH2126" s="688">
        <f>IFERROR($H2126/SUMIF($A:$A,$A2126,$H:$H)*SUMIF(Summary!$A$110:$A$186,$A2126,Summary!$P$110:$P$186),0)</f>
        <v>7656183.002860154</v>
      </c>
      <c r="AI2126" s="689">
        <f t="shared" ca="1" si="495"/>
        <v>8371092.3926474741</v>
      </c>
      <c r="AJ2126" s="688">
        <f>IFERROR(H2126/SUMIF(A:A,A2126,H:H)*SUMIF(Summary!$A$110:$A$186,'Operations Support'!A2126,Summary!$Q$110:$Q$186),0)</f>
        <v>7731636.3680540882</v>
      </c>
      <c r="AK2126" s="688">
        <f t="shared" ca="1" si="496"/>
        <v>8295639.0274535399</v>
      </c>
      <c r="AM2126" s="688">
        <f>IFERROR($H2126/SUMIF($A:$A,$A2126,$H:$H)*SUMIF(Summary!$A$230:$A$266,$A2126,Summary!$P$230:$P$266),0)</f>
        <v>1448560.5199549831</v>
      </c>
      <c r="AN2126" s="688">
        <f>IFERROR($H2126/SUMIF($A:$A,$A2126,$H:$H)*(SUMIF(Summary!$A$230:$A$266,$A2126,Summary!$L$230:$L$266)+SUMIF(Summary!$A$281:$A$317,$A2126,Summary!$L$281:$L$317))-AM2126,0)</f>
        <v>5369767.6291854475</v>
      </c>
      <c r="AO2126" s="688">
        <f>IFERROR($H2126/SUMIF($A:$A,$A2126,$H:$H)*SUMIF(Summary!$A$230:$A$266,$A2126,Summary!$Q$230:$Q$266),0)</f>
        <v>1462836.4020592703</v>
      </c>
      <c r="AP2126" s="688">
        <f>IFERROR($H2126/SUMIF($A:$A,$A2126,$H:$H)*(SUMIF(Summary!$A$230:$A$266,$A2126,Summary!$L$230:$L$266)+SUMIF(Summary!$A$281:$A$317,$A2126,Summary!$L$281:$L$317))-AO2126,0)</f>
        <v>5355491.7470811605</v>
      </c>
      <c r="AQ2126" s="306"/>
      <c r="AR2126" s="688">
        <f t="shared" ca="1" si="497"/>
        <v>13740860.021832921</v>
      </c>
      <c r="AS2126" s="688">
        <f t="shared" ca="1" si="498"/>
        <v>13651130.7745347</v>
      </c>
    </row>
    <row r="2127" spans="1:45" x14ac:dyDescent="0.2">
      <c r="A2127" s="423">
        <v>3658</v>
      </c>
      <c r="B2127" s="424">
        <v>2</v>
      </c>
      <c r="C2127" s="425" t="s">
        <v>301</v>
      </c>
      <c r="D2127" s="422">
        <f t="shared" si="499"/>
        <v>33184</v>
      </c>
      <c r="E2127" s="422">
        <f t="shared" si="500"/>
        <v>43204</v>
      </c>
      <c r="F2127" s="422">
        <f t="shared" si="501"/>
        <v>594</v>
      </c>
      <c r="G2127" s="422">
        <f t="shared" si="502"/>
        <v>0</v>
      </c>
      <c r="H2127" s="22">
        <f t="shared" si="503"/>
        <v>76982</v>
      </c>
      <c r="I2127" s="116">
        <v>14386</v>
      </c>
      <c r="J2127" s="116">
        <v>23039</v>
      </c>
      <c r="K2127" s="116">
        <v>492</v>
      </c>
      <c r="L2127" s="116">
        <v>0</v>
      </c>
      <c r="M2127" s="22">
        <f t="shared" si="504"/>
        <v>37917</v>
      </c>
      <c r="N2127" s="116">
        <v>17874</v>
      </c>
      <c r="O2127" s="116">
        <v>16715</v>
      </c>
      <c r="P2127" s="116">
        <v>102</v>
      </c>
      <c r="Q2127" s="116">
        <v>0</v>
      </c>
      <c r="R2127" s="22">
        <f t="shared" si="505"/>
        <v>34691</v>
      </c>
      <c r="S2127" s="116">
        <v>924</v>
      </c>
      <c r="T2127" s="116">
        <v>3450</v>
      </c>
      <c r="U2127" s="116">
        <v>0</v>
      </c>
      <c r="V2127" s="116">
        <v>0</v>
      </c>
      <c r="W2127" s="22">
        <f t="shared" si="506"/>
        <v>4374</v>
      </c>
      <c r="X2127" s="22">
        <f t="shared" si="507"/>
        <v>2566.0666666666666</v>
      </c>
      <c r="Y2127" s="22">
        <f ca="1">OFFSET('Cost Study'!$B$7,'Operations Support'!$C2127,'Operations Support'!$B2127)*$H2127</f>
        <v>212470.31999999998</v>
      </c>
      <c r="Z2127" s="23">
        <f ca="1">Y2127*'Cost Study'!$B$31</f>
        <v>11866877.423069034</v>
      </c>
      <c r="AA2127" s="23">
        <f ca="1">IF(A2127=10298,1.51,1)*IF($B2127&lt;3,$D2127*'Cost Study'!$B$32*OFFSET('Cost Study'!$B$7,'Operations Support'!$C2127,'Operations Support'!$B2127),0)</f>
        <v>9158.7839999999997</v>
      </c>
      <c r="AB2127" s="24">
        <f ca="1">AA2127*'Cost Study'!$B$31</f>
        <v>511535.76213546388</v>
      </c>
      <c r="AC2127" s="23">
        <f ca="1">Y2127*'Cost Study'!$B$31</f>
        <v>11866877.423069034</v>
      </c>
      <c r="AD2127" s="24">
        <f ca="1">AA2127*'Cost Study'!$B$31</f>
        <v>511535.76213546388</v>
      </c>
      <c r="AE2127" s="377">
        <f t="shared" ca="1" si="508"/>
        <v>12378413.185204498</v>
      </c>
      <c r="AF2127" s="377">
        <f t="shared" ca="1" si="509"/>
        <v>12378413.185204498</v>
      </c>
      <c r="AH2127" s="688">
        <f>IFERROR($H2127/SUMIF($A:$A,$A2127,$H:$H)*SUMIF(Summary!$A$110:$A$186,$A2127,Summary!$P$110:$P$186),0)</f>
        <v>3770661.1898622625</v>
      </c>
      <c r="AI2127" s="689">
        <f t="shared" ca="1" si="495"/>
        <v>8607751.995342236</v>
      </c>
      <c r="AJ2127" s="688">
        <f>IFERROR(H2127/SUMIF(A:A,A2127,H:H)*SUMIF(Summary!$A$110:$A$186,'Operations Support'!A2127,Summary!$Q$110:$Q$186),0)</f>
        <v>3807821.8841240094</v>
      </c>
      <c r="AK2127" s="688">
        <f t="shared" ca="1" si="496"/>
        <v>8570591.3010804895</v>
      </c>
      <c r="AM2127" s="688">
        <f>IFERROR($H2127/SUMIF($A:$A,$A2127,$H:$H)*SUMIF(Summary!$A$230:$A$266,$A2127,Summary!$P$230:$P$266),0)</f>
        <v>713414.36479776923</v>
      </c>
      <c r="AN2127" s="688">
        <f>IFERROR($H2127/SUMIF($A:$A,$A2127,$H:$H)*(SUMIF(Summary!$A$230:$A$266,$A2127,Summary!$L$230:$L$266)+SUMIF(Summary!$A$281:$A$317,$A2127,Summary!$L$281:$L$317))-AM2127,0)</f>
        <v>2644604.2878526137</v>
      </c>
      <c r="AO2127" s="688">
        <f>IFERROR($H2127/SUMIF($A:$A,$A2127,$H:$H)*SUMIF(Summary!$A$230:$A$266,$A2127,Summary!$Q$230:$Q$266),0)</f>
        <v>720445.22006619419</v>
      </c>
      <c r="AP2127" s="688">
        <f>IFERROR($H2127/SUMIF($A:$A,$A2127,$H:$H)*(SUMIF(Summary!$A$230:$A$266,$A2127,Summary!$L$230:$L$266)+SUMIF(Summary!$A$281:$A$317,$A2127,Summary!$L$281:$L$317))-AO2127,0)</f>
        <v>2637573.4325841889</v>
      </c>
      <c r="AQ2127" s="306"/>
      <c r="AR2127" s="688">
        <f t="shared" ca="1" si="497"/>
        <v>11252356.283194849</v>
      </c>
      <c r="AS2127" s="688">
        <f t="shared" ca="1" si="498"/>
        <v>11208164.733664678</v>
      </c>
    </row>
    <row r="2128" spans="1:45" x14ac:dyDescent="0.2">
      <c r="A2128" s="423">
        <v>3658</v>
      </c>
      <c r="B2128" s="424">
        <v>2</v>
      </c>
      <c r="C2128" s="425" t="s">
        <v>302</v>
      </c>
      <c r="D2128" s="422">
        <f t="shared" si="499"/>
        <v>8750</v>
      </c>
      <c r="E2128" s="422">
        <f t="shared" si="500"/>
        <v>15724</v>
      </c>
      <c r="F2128" s="422">
        <f t="shared" si="501"/>
        <v>543</v>
      </c>
      <c r="G2128" s="422">
        <f t="shared" si="502"/>
        <v>0</v>
      </c>
      <c r="H2128" s="22">
        <f t="shared" si="503"/>
        <v>25017</v>
      </c>
      <c r="I2128" s="116">
        <v>4134</v>
      </c>
      <c r="J2128" s="116">
        <v>8284</v>
      </c>
      <c r="K2128" s="116">
        <v>230</v>
      </c>
      <c r="L2128" s="116">
        <v>0</v>
      </c>
      <c r="M2128" s="22">
        <f t="shared" si="504"/>
        <v>12648</v>
      </c>
      <c r="N2128" s="116">
        <v>4530</v>
      </c>
      <c r="O2128" s="116">
        <v>6830</v>
      </c>
      <c r="P2128" s="116">
        <v>313</v>
      </c>
      <c r="Q2128" s="116">
        <v>0</v>
      </c>
      <c r="R2128" s="22">
        <f t="shared" si="505"/>
        <v>11673</v>
      </c>
      <c r="S2128" s="116">
        <v>86</v>
      </c>
      <c r="T2128" s="116">
        <v>610</v>
      </c>
      <c r="U2128" s="116">
        <v>0</v>
      </c>
      <c r="V2128" s="116">
        <v>0</v>
      </c>
      <c r="W2128" s="22">
        <f t="shared" si="506"/>
        <v>696</v>
      </c>
      <c r="X2128" s="22">
        <f t="shared" si="507"/>
        <v>833.9</v>
      </c>
      <c r="Y2128" s="22">
        <f ca="1">OFFSET('Cost Study'!$B$7,'Operations Support'!$C2128,'Operations Support'!$B2128)*$H2128</f>
        <v>66545.22</v>
      </c>
      <c r="Z2128" s="23">
        <f ca="1">Y2128*'Cost Study'!$B$31</f>
        <v>3716678.964060307</v>
      </c>
      <c r="AA2128" s="23">
        <f ca="1">IF(A2128=10298,1.51,1)*IF($B2128&lt;3,$D2128*'Cost Study'!$B$32*OFFSET('Cost Study'!$B$7,'Operations Support'!$C2128,'Operations Support'!$B2128),0)</f>
        <v>2327.5</v>
      </c>
      <c r="AB2128" s="24">
        <f ca="1">AA2128*'Cost Study'!$B$31</f>
        <v>129995.36689262376</v>
      </c>
      <c r="AC2128" s="23">
        <f ca="1">Y2128*'Cost Study'!$B$31</f>
        <v>3716678.964060307</v>
      </c>
      <c r="AD2128" s="24">
        <f ca="1">AA2128*'Cost Study'!$B$31</f>
        <v>129995.36689262376</v>
      </c>
      <c r="AE2128" s="377">
        <f t="shared" ca="1" si="508"/>
        <v>3846674.3309529307</v>
      </c>
      <c r="AF2128" s="377">
        <f t="shared" ca="1" si="509"/>
        <v>3846674.3309529307</v>
      </c>
      <c r="AH2128" s="688">
        <f>IFERROR($H2128/SUMIF($A:$A,$A2128,$H:$H)*SUMIF(Summary!$A$110:$A$186,$A2128,Summary!$P$110:$P$186),0)</f>
        <v>1225359.5773919127</v>
      </c>
      <c r="AI2128" s="689">
        <f t="shared" ca="1" si="495"/>
        <v>2621314.753561018</v>
      </c>
      <c r="AJ2128" s="688">
        <f>IFERROR(H2128/SUMIF(A:A,A2128,H:H)*SUMIF(Summary!$A$110:$A$186,'Operations Support'!A2128,Summary!$Q$110:$Q$186),0)</f>
        <v>1237435.7651805663</v>
      </c>
      <c r="AK2128" s="688">
        <f t="shared" ca="1" si="496"/>
        <v>2609238.5657723644</v>
      </c>
      <c r="AM2128" s="688">
        <f>IFERROR($H2128/SUMIF($A:$A,$A2128,$H:$H)*SUMIF(Summary!$A$230:$A$266,$A2128,Summary!$P$230:$P$266),0)</f>
        <v>231839.74389007551</v>
      </c>
      <c r="AN2128" s="688">
        <f>IFERROR($H2128/SUMIF($A:$A,$A2128,$H:$H)*(SUMIF(Summary!$A$230:$A$266,$A2128,Summary!$L$230:$L$266)+SUMIF(Summary!$A$281:$A$317,$A2128,Summary!$L$281:$L$317))-AM2128,0)</f>
        <v>859422.53343910049</v>
      </c>
      <c r="AO2128" s="688">
        <f>IFERROR($H2128/SUMIF($A:$A,$A2128,$H:$H)*SUMIF(Summary!$A$230:$A$266,$A2128,Summary!$Q$230:$Q$266),0)</f>
        <v>234124.57549032217</v>
      </c>
      <c r="AP2128" s="688">
        <f>IFERROR($H2128/SUMIF($A:$A,$A2128,$H:$H)*(SUMIF(Summary!$A$230:$A$266,$A2128,Summary!$L$230:$L$266)+SUMIF(Summary!$A$281:$A$317,$A2128,Summary!$L$281:$L$317))-AO2128,0)</f>
        <v>857137.70183885377</v>
      </c>
      <c r="AQ2128" s="306"/>
      <c r="AR2128" s="688">
        <f t="shared" ca="1" si="497"/>
        <v>3480737.2870001188</v>
      </c>
      <c r="AS2128" s="688">
        <f t="shared" ca="1" si="498"/>
        <v>3466376.2676112182</v>
      </c>
    </row>
    <row r="2129" spans="1:45" x14ac:dyDescent="0.2">
      <c r="A2129" s="423">
        <v>3658</v>
      </c>
      <c r="B2129" s="424">
        <v>2</v>
      </c>
      <c r="C2129" s="425" t="s">
        <v>303</v>
      </c>
      <c r="D2129" s="422">
        <f t="shared" si="499"/>
        <v>2742</v>
      </c>
      <c r="E2129" s="422">
        <f t="shared" si="500"/>
        <v>5047</v>
      </c>
      <c r="F2129" s="422">
        <f t="shared" si="501"/>
        <v>2688</v>
      </c>
      <c r="G2129" s="422">
        <f t="shared" si="502"/>
        <v>0</v>
      </c>
      <c r="H2129" s="22">
        <f t="shared" si="503"/>
        <v>10477</v>
      </c>
      <c r="I2129" s="116">
        <v>1311</v>
      </c>
      <c r="J2129" s="116">
        <v>2970</v>
      </c>
      <c r="K2129" s="116">
        <v>1371</v>
      </c>
      <c r="L2129" s="116">
        <v>0</v>
      </c>
      <c r="M2129" s="22">
        <f t="shared" si="504"/>
        <v>5652</v>
      </c>
      <c r="N2129" s="116">
        <v>1431</v>
      </c>
      <c r="O2129" s="116">
        <v>1921</v>
      </c>
      <c r="P2129" s="116">
        <v>1125</v>
      </c>
      <c r="Q2129" s="116">
        <v>0</v>
      </c>
      <c r="R2129" s="22">
        <f t="shared" si="505"/>
        <v>4477</v>
      </c>
      <c r="S2129" s="116">
        <v>0</v>
      </c>
      <c r="T2129" s="116">
        <v>156</v>
      </c>
      <c r="U2129" s="116">
        <v>192</v>
      </c>
      <c r="V2129" s="116">
        <v>0</v>
      </c>
      <c r="W2129" s="22">
        <f t="shared" si="506"/>
        <v>348</v>
      </c>
      <c r="X2129" s="22">
        <f t="shared" si="507"/>
        <v>349.23333333333335</v>
      </c>
      <c r="Y2129" s="22">
        <f ca="1">OFFSET('Cost Study'!$B$7,'Operations Support'!$C2129,'Operations Support'!$B2129)*$H2129</f>
        <v>20744.46</v>
      </c>
      <c r="Z2129" s="23">
        <f ca="1">Y2129*'Cost Study'!$B$31</f>
        <v>1158618.1261823236</v>
      </c>
      <c r="AA2129" s="23">
        <f ca="1">IF(A2129=10298,1.51,1)*IF($B2129&lt;3,$D2129*'Cost Study'!$B$32*OFFSET('Cost Study'!$B$7,'Operations Support'!$C2129,'Operations Support'!$B2129),0)</f>
        <v>542.91599999999994</v>
      </c>
      <c r="AB2129" s="24">
        <f ca="1">AA2129*'Cost Study'!$B$31</f>
        <v>30322.906385338654</v>
      </c>
      <c r="AC2129" s="23">
        <f ca="1">Y2129*'Cost Study'!$B$31</f>
        <v>1158618.1261823236</v>
      </c>
      <c r="AD2129" s="24">
        <f ca="1">AA2129*'Cost Study'!$B$31</f>
        <v>30322.906385338654</v>
      </c>
      <c r="AE2129" s="377">
        <f t="shared" ca="1" si="508"/>
        <v>1188941.0325676622</v>
      </c>
      <c r="AF2129" s="377">
        <f t="shared" ca="1" si="509"/>
        <v>1188941.0325676622</v>
      </c>
      <c r="AH2129" s="688">
        <f>IFERROR($H2129/SUMIF($A:$A,$A2129,$H:$H)*SUMIF(Summary!$A$110:$A$186,$A2129,Summary!$P$110:$P$186),0)</f>
        <v>513174.73287504772</v>
      </c>
      <c r="AI2129" s="689">
        <f t="shared" ca="1" si="495"/>
        <v>675766.29969261447</v>
      </c>
      <c r="AJ2129" s="688">
        <f>IFERROR(H2129/SUMIF(A:A,A2129,H:H)*SUMIF(Summary!$A$110:$A$186,'Operations Support'!A2129,Summary!$Q$110:$Q$186),0)</f>
        <v>518232.18258771207</v>
      </c>
      <c r="AK2129" s="688">
        <f t="shared" ca="1" si="496"/>
        <v>670708.84997995012</v>
      </c>
      <c r="AM2129" s="688">
        <f>IFERROR($H2129/SUMIF($A:$A,$A2129,$H:$H)*SUMIF(Summary!$A$230:$A$266,$A2129,Summary!$P$230:$P$266),0)</f>
        <v>97093.376373518855</v>
      </c>
      <c r="AN2129" s="688">
        <f>IFERROR($H2129/SUMIF($A:$A,$A2129,$H:$H)*(SUMIF(Summary!$A$230:$A$266,$A2129,Summary!$L$230:$L$266)+SUMIF(Summary!$A$281:$A$317,$A2129,Summary!$L$281:$L$317))-AM2129,0)</f>
        <v>359922.04832080012</v>
      </c>
      <c r="AO2129" s="688">
        <f>IFERROR($H2129/SUMIF($A:$A,$A2129,$H:$H)*SUMIF(Summary!$A$230:$A$266,$A2129,Summary!$Q$230:$Q$266),0)</f>
        <v>98050.252924495551</v>
      </c>
      <c r="AP2129" s="688">
        <f>IFERROR($H2129/SUMIF($A:$A,$A2129,$H:$H)*(SUMIF(Summary!$A$230:$A$266,$A2129,Summary!$L$230:$L$266)+SUMIF(Summary!$A$281:$A$317,$A2129,Summary!$L$281:$L$317))-AO2129,0)</f>
        <v>358965.17176982341</v>
      </c>
      <c r="AQ2129" s="306"/>
      <c r="AR2129" s="688">
        <f t="shared" ca="1" si="497"/>
        <v>1035688.3480134145</v>
      </c>
      <c r="AS2129" s="688">
        <f t="shared" ca="1" si="498"/>
        <v>1029674.0217497735</v>
      </c>
    </row>
    <row r="2130" spans="1:45" x14ac:dyDescent="0.2">
      <c r="A2130" s="423">
        <v>3658</v>
      </c>
      <c r="B2130" s="424">
        <v>2</v>
      </c>
      <c r="C2130" s="425" t="s">
        <v>304</v>
      </c>
      <c r="D2130" s="422">
        <f t="shared" si="499"/>
        <v>0</v>
      </c>
      <c r="E2130" s="422">
        <f t="shared" si="500"/>
        <v>0</v>
      </c>
      <c r="F2130" s="422">
        <f t="shared" si="501"/>
        <v>0</v>
      </c>
      <c r="G2130" s="422">
        <f t="shared" si="502"/>
        <v>0</v>
      </c>
      <c r="H2130" s="22">
        <f t="shared" si="503"/>
        <v>0</v>
      </c>
      <c r="I2130" s="116">
        <v>0</v>
      </c>
      <c r="J2130" s="116">
        <v>0</v>
      </c>
      <c r="K2130" s="116">
        <v>0</v>
      </c>
      <c r="L2130" s="116">
        <v>0</v>
      </c>
      <c r="M2130" s="22">
        <f t="shared" si="504"/>
        <v>0</v>
      </c>
      <c r="N2130" s="116">
        <v>0</v>
      </c>
      <c r="O2130" s="116">
        <v>0</v>
      </c>
      <c r="P2130" s="116">
        <v>0</v>
      </c>
      <c r="Q2130" s="116">
        <v>0</v>
      </c>
      <c r="R2130" s="22">
        <f t="shared" si="505"/>
        <v>0</v>
      </c>
      <c r="S2130" s="116">
        <v>0</v>
      </c>
      <c r="T2130" s="116">
        <v>0</v>
      </c>
      <c r="U2130" s="116">
        <v>0</v>
      </c>
      <c r="V2130" s="116">
        <v>0</v>
      </c>
      <c r="W2130" s="22">
        <f t="shared" si="506"/>
        <v>0</v>
      </c>
      <c r="X2130" s="22">
        <f t="shared" si="507"/>
        <v>0</v>
      </c>
      <c r="Y2130" s="22">
        <f ca="1">OFFSET('Cost Study'!$B$7,'Operations Support'!$C2130,'Operations Support'!$B2130)*$H2130</f>
        <v>0</v>
      </c>
      <c r="Z2130" s="23">
        <f ca="1">Y2130*'Cost Study'!$B$31</f>
        <v>0</v>
      </c>
      <c r="AA2130" s="23">
        <f ca="1">IF(A2130=10298,1.51,1)*IF($B2130&lt;3,$D2130*'Cost Study'!$B$32*OFFSET('Cost Study'!$B$7,'Operations Support'!$C2130,'Operations Support'!$B2130),0)</f>
        <v>0</v>
      </c>
      <c r="AB2130" s="24">
        <f ca="1">AA2130*'Cost Study'!$B$31</f>
        <v>0</v>
      </c>
      <c r="AC2130" s="23">
        <f ca="1">Y2130*'Cost Study'!$B$31</f>
        <v>0</v>
      </c>
      <c r="AD2130" s="24">
        <f ca="1">AA2130*'Cost Study'!$B$31</f>
        <v>0</v>
      </c>
      <c r="AE2130" s="377">
        <f t="shared" ca="1" si="508"/>
        <v>0</v>
      </c>
      <c r="AF2130" s="377">
        <f t="shared" ca="1" si="509"/>
        <v>0</v>
      </c>
      <c r="AH2130" s="688">
        <f>IFERROR($H2130/SUMIF($A:$A,$A2130,$H:$H)*SUMIF(Summary!$A$110:$A$186,$A2130,Summary!$P$110:$P$186),0)</f>
        <v>0</v>
      </c>
      <c r="AI2130" s="689">
        <f t="shared" ca="1" si="495"/>
        <v>0</v>
      </c>
      <c r="AJ2130" s="688">
        <f>IFERROR(H2130/SUMIF(A:A,A2130,H:H)*SUMIF(Summary!$A$110:$A$186,'Operations Support'!A2130,Summary!$Q$110:$Q$186),0)</f>
        <v>0</v>
      </c>
      <c r="AK2130" s="688">
        <f t="shared" ca="1" si="496"/>
        <v>0</v>
      </c>
      <c r="AM2130" s="688">
        <f>IFERROR($H2130/SUMIF($A:$A,$A2130,$H:$H)*SUMIF(Summary!$A$230:$A$266,$A2130,Summary!$P$230:$P$266),0)</f>
        <v>0</v>
      </c>
      <c r="AN2130" s="688">
        <f>IFERROR($H2130/SUMIF($A:$A,$A2130,$H:$H)*(SUMIF(Summary!$A$230:$A$266,$A2130,Summary!$L$230:$L$266)+SUMIF(Summary!$A$281:$A$317,$A2130,Summary!$L$281:$L$317))-AM2130,0)</f>
        <v>0</v>
      </c>
      <c r="AO2130" s="688">
        <f>IFERROR($H2130/SUMIF($A:$A,$A2130,$H:$H)*SUMIF(Summary!$A$230:$A$266,$A2130,Summary!$Q$230:$Q$266),0)</f>
        <v>0</v>
      </c>
      <c r="AP2130" s="688">
        <f>IFERROR($H2130/SUMIF($A:$A,$A2130,$H:$H)*(SUMIF(Summary!$A$230:$A$266,$A2130,Summary!$L$230:$L$266)+SUMIF(Summary!$A$281:$A$317,$A2130,Summary!$L$281:$L$317))-AO2130,0)</f>
        <v>0</v>
      </c>
      <c r="AQ2130" s="306"/>
      <c r="AR2130" s="688">
        <f t="shared" ca="1" si="497"/>
        <v>0</v>
      </c>
      <c r="AS2130" s="688">
        <f t="shared" ca="1" si="498"/>
        <v>0</v>
      </c>
    </row>
    <row r="2131" spans="1:45" x14ac:dyDescent="0.2">
      <c r="A2131" s="423">
        <v>3658</v>
      </c>
      <c r="B2131" s="424">
        <v>2</v>
      </c>
      <c r="C2131" s="425" t="s">
        <v>305</v>
      </c>
      <c r="D2131" s="422">
        <f t="shared" si="499"/>
        <v>52995</v>
      </c>
      <c r="E2131" s="422">
        <f t="shared" si="500"/>
        <v>33992</v>
      </c>
      <c r="F2131" s="422">
        <f t="shared" si="501"/>
        <v>631</v>
      </c>
      <c r="G2131" s="422">
        <f t="shared" si="502"/>
        <v>0</v>
      </c>
      <c r="H2131" s="22">
        <f t="shared" si="503"/>
        <v>87618</v>
      </c>
      <c r="I2131" s="116">
        <v>27929</v>
      </c>
      <c r="J2131" s="116">
        <v>16061</v>
      </c>
      <c r="K2131" s="116">
        <v>232</v>
      </c>
      <c r="L2131" s="116">
        <v>0</v>
      </c>
      <c r="M2131" s="22">
        <f t="shared" si="504"/>
        <v>44222</v>
      </c>
      <c r="N2131" s="116">
        <v>24563</v>
      </c>
      <c r="O2131" s="116">
        <v>16482</v>
      </c>
      <c r="P2131" s="116">
        <v>399</v>
      </c>
      <c r="Q2131" s="116">
        <v>0</v>
      </c>
      <c r="R2131" s="22">
        <f t="shared" si="505"/>
        <v>41444</v>
      </c>
      <c r="S2131" s="116">
        <v>503</v>
      </c>
      <c r="T2131" s="116">
        <v>1449</v>
      </c>
      <c r="U2131" s="116">
        <v>0</v>
      </c>
      <c r="V2131" s="116">
        <v>0</v>
      </c>
      <c r="W2131" s="22">
        <f t="shared" si="506"/>
        <v>1952</v>
      </c>
      <c r="X2131" s="22">
        <f t="shared" si="507"/>
        <v>2920.6</v>
      </c>
      <c r="Y2131" s="22">
        <f ca="1">OFFSET('Cost Study'!$B$7,'Operations Support'!$C2131,'Operations Support'!$B2131)*$H2131</f>
        <v>261977.82</v>
      </c>
      <c r="Z2131" s="23">
        <f ca="1">Y2131*'Cost Study'!$B$31</f>
        <v>14631966.843664769</v>
      </c>
      <c r="AA2131" s="23">
        <f ca="1">IF(A2131=10298,1.51,1)*IF($B2131&lt;3,$D2131*'Cost Study'!$B$32*OFFSET('Cost Study'!$B$7,'Operations Support'!$C2131,'Operations Support'!$B2131),0)</f>
        <v>15845.505000000001</v>
      </c>
      <c r="AB2131" s="24">
        <f ca="1">AA2131*'Cost Study'!$B$31</f>
        <v>885002.0348330416</v>
      </c>
      <c r="AC2131" s="23">
        <f ca="1">Y2131*'Cost Study'!$B$31</f>
        <v>14631966.843664769</v>
      </c>
      <c r="AD2131" s="24">
        <f ca="1">AA2131*'Cost Study'!$B$31</f>
        <v>885002.0348330416</v>
      </c>
      <c r="AE2131" s="377">
        <f t="shared" ca="1" si="508"/>
        <v>15516968.878497811</v>
      </c>
      <c r="AF2131" s="377">
        <f t="shared" ca="1" si="509"/>
        <v>15516968.878497811</v>
      </c>
      <c r="AH2131" s="688">
        <f>IFERROR($H2131/SUMIF($A:$A,$A2131,$H:$H)*SUMIF(Summary!$A$110:$A$186,$A2131,Summary!$P$110:$P$186),0)</f>
        <v>4291623.9138155896</v>
      </c>
      <c r="AI2131" s="689">
        <f t="shared" ca="1" si="495"/>
        <v>11225344.964682221</v>
      </c>
      <c r="AJ2131" s="688">
        <f>IFERROR(H2131/SUMIF(A:A,A2131,H:H)*SUMIF(Summary!$A$110:$A$186,'Operations Support'!A2131,Summary!$Q$110:$Q$186),0)</f>
        <v>4333918.81015273</v>
      </c>
      <c r="AK2131" s="688">
        <f t="shared" ca="1" si="496"/>
        <v>11183050.068345081</v>
      </c>
      <c r="AM2131" s="688">
        <f>IFERROR($H2131/SUMIF($A:$A,$A2131,$H:$H)*SUMIF(Summary!$A$230:$A$266,$A2131,Summary!$P$230:$P$266),0)</f>
        <v>811981.23996325047</v>
      </c>
      <c r="AN2131" s="688">
        <f>IFERROR($H2131/SUMIF($A:$A,$A2131,$H:$H)*(SUMIF(Summary!$A$230:$A$266,$A2131,Summary!$L$230:$L$266)+SUMIF(Summary!$A$281:$A$317,$A2131,Summary!$L$281:$L$317))-AM2131,0)</f>
        <v>3009988.5491812415</v>
      </c>
      <c r="AO2131" s="688">
        <f>IFERROR($H2131/SUMIF($A:$A,$A2131,$H:$H)*SUMIF(Summary!$A$230:$A$266,$A2131,Summary!$Q$230:$Q$266),0)</f>
        <v>819983.49343690474</v>
      </c>
      <c r="AP2131" s="688">
        <f>IFERROR($H2131/SUMIF($A:$A,$A2131,$H:$H)*(SUMIF(Summary!$A$230:$A$266,$A2131,Summary!$L$230:$L$266)+SUMIF(Summary!$A$281:$A$317,$A2131,Summary!$L$281:$L$317))-AO2131,0)</f>
        <v>3001986.2957075872</v>
      </c>
      <c r="AQ2131" s="306"/>
      <c r="AR2131" s="688">
        <f t="shared" ca="1" si="497"/>
        <v>14235333.513863463</v>
      </c>
      <c r="AS2131" s="688">
        <f t="shared" ca="1" si="498"/>
        <v>14185036.364052668</v>
      </c>
    </row>
    <row r="2132" spans="1:45" x14ac:dyDescent="0.2">
      <c r="A2132" s="423">
        <v>3658</v>
      </c>
      <c r="B2132" s="424">
        <v>2</v>
      </c>
      <c r="C2132" s="425" t="s">
        <v>306</v>
      </c>
      <c r="D2132" s="422">
        <f t="shared" si="499"/>
        <v>3568</v>
      </c>
      <c r="E2132" s="422">
        <f t="shared" si="500"/>
        <v>7189</v>
      </c>
      <c r="F2132" s="422">
        <f t="shared" si="501"/>
        <v>915</v>
      </c>
      <c r="G2132" s="422">
        <f t="shared" si="502"/>
        <v>0</v>
      </c>
      <c r="H2132" s="22">
        <f t="shared" si="503"/>
        <v>11672</v>
      </c>
      <c r="I2132" s="116">
        <v>1561</v>
      </c>
      <c r="J2132" s="116">
        <v>3771</v>
      </c>
      <c r="K2132" s="116">
        <v>807</v>
      </c>
      <c r="L2132" s="116">
        <v>0</v>
      </c>
      <c r="M2132" s="22">
        <f t="shared" si="504"/>
        <v>6139</v>
      </c>
      <c r="N2132" s="116">
        <v>1812</v>
      </c>
      <c r="O2132" s="116">
        <v>3177</v>
      </c>
      <c r="P2132" s="116">
        <v>48</v>
      </c>
      <c r="Q2132" s="116">
        <v>0</v>
      </c>
      <c r="R2132" s="22">
        <f t="shared" si="505"/>
        <v>5037</v>
      </c>
      <c r="S2132" s="116">
        <v>195</v>
      </c>
      <c r="T2132" s="116">
        <v>241</v>
      </c>
      <c r="U2132" s="116">
        <v>60</v>
      </c>
      <c r="V2132" s="116">
        <v>0</v>
      </c>
      <c r="W2132" s="22">
        <f t="shared" si="506"/>
        <v>496</v>
      </c>
      <c r="X2132" s="22">
        <f t="shared" si="507"/>
        <v>389.06666666666666</v>
      </c>
      <c r="Y2132" s="22">
        <f ca="1">OFFSET('Cost Study'!$B$7,'Operations Support'!$C2132,'Operations Support'!$B2132)*$H2132</f>
        <v>21009.600000000002</v>
      </c>
      <c r="Z2132" s="23">
        <f ca="1">Y2132*'Cost Study'!$B$31</f>
        <v>1173426.706881748</v>
      </c>
      <c r="AA2132" s="23">
        <f ca="1">IF(A2132=10298,1.51,1)*IF($B2132&lt;3,$D2132*'Cost Study'!$B$32*OFFSET('Cost Study'!$B$7,'Operations Support'!$C2132,'Operations Support'!$B2132),0)</f>
        <v>642.24</v>
      </c>
      <c r="AB2132" s="24">
        <f ca="1">AA2132*'Cost Study'!$B$31</f>
        <v>35870.343472875917</v>
      </c>
      <c r="AC2132" s="23">
        <f ca="1">Y2132*'Cost Study'!$B$31</f>
        <v>1173426.706881748</v>
      </c>
      <c r="AD2132" s="24">
        <f ca="1">AA2132*'Cost Study'!$B$31</f>
        <v>35870.343472875917</v>
      </c>
      <c r="AE2132" s="377">
        <f t="shared" ca="1" si="508"/>
        <v>1209297.0503546239</v>
      </c>
      <c r="AF2132" s="377">
        <f t="shared" ca="1" si="509"/>
        <v>1209297.0503546239</v>
      </c>
      <c r="AH2132" s="688">
        <f>IFERROR($H2132/SUMIF($A:$A,$A2132,$H:$H)*SUMIF(Summary!$A$110:$A$186,$A2132,Summary!$P$110:$P$186),0)</f>
        <v>571707.11865205283</v>
      </c>
      <c r="AI2132" s="689">
        <f t="shared" ca="1" si="495"/>
        <v>637589.93170257111</v>
      </c>
      <c r="AJ2132" s="688">
        <f>IFERROR(H2132/SUMIF(A:A,A2132,H:H)*SUMIF(Summary!$A$110:$A$186,'Operations Support'!A2132,Summary!$Q$110:$Q$186),0)</f>
        <v>577341.41788334213</v>
      </c>
      <c r="AK2132" s="688">
        <f t="shared" ca="1" si="496"/>
        <v>631955.6324712818</v>
      </c>
      <c r="AM2132" s="688">
        <f>IFERROR($H2132/SUMIF($A:$A,$A2132,$H:$H)*SUMIF(Summary!$A$230:$A$266,$A2132,Summary!$P$230:$P$266),0)</f>
        <v>108167.78553323586</v>
      </c>
      <c r="AN2132" s="688">
        <f>IFERROR($H2132/SUMIF($A:$A,$A2132,$H:$H)*(SUMIF(Summary!$A$230:$A$266,$A2132,Summary!$L$230:$L$266)+SUMIF(Summary!$A$281:$A$317,$A2132,Summary!$L$281:$L$317))-AM2132,0)</f>
        <v>400974.52973182959</v>
      </c>
      <c r="AO2132" s="688">
        <f>IFERROR($H2132/SUMIF($A:$A,$A2132,$H:$H)*SUMIF(Summary!$A$230:$A$266,$A2132,Summary!$Q$230:$Q$266),0)</f>
        <v>109233.80281900469</v>
      </c>
      <c r="AP2132" s="688">
        <f>IFERROR($H2132/SUMIF($A:$A,$A2132,$H:$H)*(SUMIF(Summary!$A$230:$A$266,$A2132,Summary!$L$230:$L$266)+SUMIF(Summary!$A$281:$A$317,$A2132,Summary!$L$281:$L$317))-AO2132,0)</f>
        <v>399908.51244606078</v>
      </c>
      <c r="AQ2132" s="306"/>
      <c r="AR2132" s="688">
        <f t="shared" ca="1" si="497"/>
        <v>1038564.4614344006</v>
      </c>
      <c r="AS2132" s="688">
        <f t="shared" ca="1" si="498"/>
        <v>1031864.1449173426</v>
      </c>
    </row>
    <row r="2133" spans="1:45" x14ac:dyDescent="0.2">
      <c r="A2133" s="423">
        <v>3658</v>
      </c>
      <c r="B2133" s="424">
        <v>2</v>
      </c>
      <c r="C2133" s="425" t="s">
        <v>307</v>
      </c>
      <c r="D2133" s="422">
        <f t="shared" si="499"/>
        <v>0</v>
      </c>
      <c r="E2133" s="422">
        <f t="shared" si="500"/>
        <v>1</v>
      </c>
      <c r="F2133" s="422">
        <f t="shared" si="501"/>
        <v>0</v>
      </c>
      <c r="G2133" s="422">
        <f t="shared" si="502"/>
        <v>0</v>
      </c>
      <c r="H2133" s="22">
        <f t="shared" si="503"/>
        <v>1</v>
      </c>
      <c r="I2133" s="116">
        <v>0</v>
      </c>
      <c r="J2133" s="116">
        <v>1</v>
      </c>
      <c r="K2133" s="116">
        <v>0</v>
      </c>
      <c r="L2133" s="116">
        <v>0</v>
      </c>
      <c r="M2133" s="22">
        <f t="shared" si="504"/>
        <v>1</v>
      </c>
      <c r="N2133" s="116">
        <v>0</v>
      </c>
      <c r="O2133" s="116">
        <v>0</v>
      </c>
      <c r="P2133" s="116">
        <v>0</v>
      </c>
      <c r="Q2133" s="116">
        <v>0</v>
      </c>
      <c r="R2133" s="22">
        <f t="shared" si="505"/>
        <v>0</v>
      </c>
      <c r="S2133" s="116">
        <v>0</v>
      </c>
      <c r="T2133" s="116">
        <v>0</v>
      </c>
      <c r="U2133" s="116">
        <v>0</v>
      </c>
      <c r="V2133" s="116">
        <v>0</v>
      </c>
      <c r="W2133" s="22">
        <f t="shared" si="506"/>
        <v>0</v>
      </c>
      <c r="X2133" s="22">
        <f t="shared" si="507"/>
        <v>3.3333333333333333E-2</v>
      </c>
      <c r="Y2133" s="22">
        <f ca="1">OFFSET('Cost Study'!$B$7,'Operations Support'!$C2133,'Operations Support'!$B2133)*$H2133</f>
        <v>0</v>
      </c>
      <c r="Z2133" s="23">
        <f ca="1">Y2133*'Cost Study'!$B$31</f>
        <v>0</v>
      </c>
      <c r="AA2133" s="23">
        <f ca="1">IF(A2133=10298,1.51,1)*IF($B2133&lt;3,$D2133*'Cost Study'!$B$32*OFFSET('Cost Study'!$B$7,'Operations Support'!$C2133,'Operations Support'!$B2133),0)</f>
        <v>0</v>
      </c>
      <c r="AB2133" s="24">
        <f ca="1">AA2133*'Cost Study'!$B$31</f>
        <v>0</v>
      </c>
      <c r="AC2133" s="23">
        <f ca="1">Y2133*'Cost Study'!$B$31</f>
        <v>0</v>
      </c>
      <c r="AD2133" s="24">
        <f ca="1">AA2133*'Cost Study'!$B$31</f>
        <v>0</v>
      </c>
      <c r="AE2133" s="377">
        <f t="shared" ca="1" si="508"/>
        <v>0</v>
      </c>
      <c r="AF2133" s="377">
        <f t="shared" ca="1" si="509"/>
        <v>0</v>
      </c>
      <c r="AH2133" s="688">
        <f>IFERROR($H2133/SUMIF($A:$A,$A2133,$H:$H)*SUMIF(Summary!$A$110:$A$186,$A2133,Summary!$P$110:$P$186),0)</f>
        <v>48.981075964020967</v>
      </c>
      <c r="AI2133" s="689">
        <f t="shared" ca="1" si="495"/>
        <v>-48.981075964020967</v>
      </c>
      <c r="AJ2133" s="688">
        <f>IFERROR(H2133/SUMIF(A:A,A2133,H:H)*SUMIF(Summary!$A$110:$A$186,'Operations Support'!A2133,Summary!$Q$110:$Q$186),0)</f>
        <v>49.463795226468648</v>
      </c>
      <c r="AK2133" s="688">
        <f t="shared" ca="1" si="496"/>
        <v>-49.463795226468648</v>
      </c>
      <c r="AM2133" s="688">
        <f>IFERROR($H2133/SUMIF($A:$A,$A2133,$H:$H)*SUMIF(Summary!$A$230:$A$266,$A2133,Summary!$P$230:$P$266),0)</f>
        <v>9.2672879997631803</v>
      </c>
      <c r="AN2133" s="688">
        <f>IFERROR($H2133/SUMIF($A:$A,$A2133,$H:$H)*(SUMIF(Summary!$A$230:$A$266,$A2133,Summary!$L$230:$L$266)+SUMIF(Summary!$A$281:$A$317,$A2133,Summary!$L$281:$L$317))-AM2133,0)</f>
        <v>34.353540929731807</v>
      </c>
      <c r="AO2133" s="688">
        <f>IFERROR($H2133/SUMIF($A:$A,$A2133,$H:$H)*SUMIF(Summary!$A$230:$A$266,$A2133,Summary!$Q$230:$Q$266),0)</f>
        <v>9.3586191585850482</v>
      </c>
      <c r="AP2133" s="688">
        <f>IFERROR($H2133/SUMIF($A:$A,$A2133,$H:$H)*(SUMIF(Summary!$A$230:$A$266,$A2133,Summary!$L$230:$L$266)+SUMIF(Summary!$A$281:$A$317,$A2133,Summary!$L$281:$L$317))-AO2133,0)</f>
        <v>34.262209770909934</v>
      </c>
      <c r="AQ2133" s="306"/>
      <c r="AR2133" s="688">
        <f t="shared" ca="1" si="497"/>
        <v>-14.62753503428916</v>
      </c>
      <c r="AS2133" s="688">
        <f t="shared" ca="1" si="498"/>
        <v>-15.201585455558714</v>
      </c>
    </row>
    <row r="2134" spans="1:45" x14ac:dyDescent="0.2">
      <c r="A2134" s="423">
        <v>3658</v>
      </c>
      <c r="B2134" s="424">
        <v>2</v>
      </c>
      <c r="C2134" s="425" t="s">
        <v>308</v>
      </c>
      <c r="D2134" s="422">
        <f t="shared" si="499"/>
        <v>446</v>
      </c>
      <c r="E2134" s="422">
        <f t="shared" si="500"/>
        <v>2916</v>
      </c>
      <c r="F2134" s="422">
        <f t="shared" si="501"/>
        <v>435</v>
      </c>
      <c r="G2134" s="422">
        <f t="shared" si="502"/>
        <v>0</v>
      </c>
      <c r="H2134" s="22">
        <f t="shared" si="503"/>
        <v>3797</v>
      </c>
      <c r="I2134" s="116">
        <v>152</v>
      </c>
      <c r="J2134" s="116">
        <v>1646</v>
      </c>
      <c r="K2134" s="116">
        <v>198</v>
      </c>
      <c r="L2134" s="116">
        <v>0</v>
      </c>
      <c r="M2134" s="22">
        <f t="shared" si="504"/>
        <v>1996</v>
      </c>
      <c r="N2134" s="116">
        <v>285</v>
      </c>
      <c r="O2134" s="116">
        <v>1144</v>
      </c>
      <c r="P2134" s="116">
        <v>237</v>
      </c>
      <c r="Q2134" s="116">
        <v>0</v>
      </c>
      <c r="R2134" s="22">
        <f t="shared" si="505"/>
        <v>1666</v>
      </c>
      <c r="S2134" s="116">
        <v>9</v>
      </c>
      <c r="T2134" s="116">
        <v>126</v>
      </c>
      <c r="U2134" s="116">
        <v>0</v>
      </c>
      <c r="V2134" s="116">
        <v>0</v>
      </c>
      <c r="W2134" s="22">
        <f t="shared" si="506"/>
        <v>135</v>
      </c>
      <c r="X2134" s="22">
        <f t="shared" si="507"/>
        <v>126.56666666666666</v>
      </c>
      <c r="Y2134" s="22">
        <f ca="1">OFFSET('Cost Study'!$B$7,'Operations Support'!$C2134,'Operations Support'!$B2134)*$H2134</f>
        <v>7024.4500000000007</v>
      </c>
      <c r="Z2134" s="23">
        <f ca="1">Y2134*'Cost Study'!$B$31</f>
        <v>392329.08913808427</v>
      </c>
      <c r="AA2134" s="23">
        <f ca="1">IF(A2134=10298,1.51,1)*IF($B2134&lt;3,$D2134*'Cost Study'!$B$32*OFFSET('Cost Study'!$B$7,'Operations Support'!$C2134,'Operations Support'!$B2134),0)</f>
        <v>82.51</v>
      </c>
      <c r="AB2134" s="24">
        <f ca="1">AA2134*'Cost Study'!$B$31</f>
        <v>4608.3427378347533</v>
      </c>
      <c r="AC2134" s="23">
        <f ca="1">Y2134*'Cost Study'!$B$31</f>
        <v>392329.08913808427</v>
      </c>
      <c r="AD2134" s="24">
        <f ca="1">AA2134*'Cost Study'!$B$31</f>
        <v>4608.3427378347533</v>
      </c>
      <c r="AE2134" s="377">
        <f t="shared" ca="1" si="508"/>
        <v>396937.43187591899</v>
      </c>
      <c r="AF2134" s="377">
        <f t="shared" ca="1" si="509"/>
        <v>396937.43187591899</v>
      </c>
      <c r="AH2134" s="688">
        <f>IFERROR($H2134/SUMIF($A:$A,$A2134,$H:$H)*SUMIF(Summary!$A$110:$A$186,$A2134,Summary!$P$110:$P$186),0)</f>
        <v>185981.14543538762</v>
      </c>
      <c r="AI2134" s="689">
        <f t="shared" ca="1" si="495"/>
        <v>210956.28644053137</v>
      </c>
      <c r="AJ2134" s="688">
        <f>IFERROR(H2134/SUMIF(A:A,A2134,H:H)*SUMIF(Summary!$A$110:$A$186,'Operations Support'!A2134,Summary!$Q$110:$Q$186),0)</f>
        <v>187814.03047490146</v>
      </c>
      <c r="AK2134" s="688">
        <f t="shared" ca="1" si="496"/>
        <v>209123.40140101753</v>
      </c>
      <c r="AM2134" s="688">
        <f>IFERROR($H2134/SUMIF($A:$A,$A2134,$H:$H)*SUMIF(Summary!$A$230:$A$266,$A2134,Summary!$P$230:$P$266),0)</f>
        <v>35187.8925351008</v>
      </c>
      <c r="AN2134" s="688">
        <f>IFERROR($H2134/SUMIF($A:$A,$A2134,$H:$H)*(SUMIF(Summary!$A$230:$A$266,$A2134,Summary!$L$230:$L$266)+SUMIF(Summary!$A$281:$A$317,$A2134,Summary!$L$281:$L$317))-AM2134,0)</f>
        <v>130440.39491019162</v>
      </c>
      <c r="AO2134" s="688">
        <f>IFERROR($H2134/SUMIF($A:$A,$A2134,$H:$H)*SUMIF(Summary!$A$230:$A$266,$A2134,Summary!$Q$230:$Q$266),0)</f>
        <v>35534.676945147425</v>
      </c>
      <c r="AP2134" s="688">
        <f>IFERROR($H2134/SUMIF($A:$A,$A2134,$H:$H)*(SUMIF(Summary!$A$230:$A$266,$A2134,Summary!$L$230:$L$266)+SUMIF(Summary!$A$281:$A$317,$A2134,Summary!$L$281:$L$317))-AO2134,0)</f>
        <v>130093.61050014501</v>
      </c>
      <c r="AQ2134" s="306"/>
      <c r="AR2134" s="688">
        <f t="shared" ca="1" si="497"/>
        <v>341396.68135072303</v>
      </c>
      <c r="AS2134" s="688">
        <f t="shared" ca="1" si="498"/>
        <v>339217.01190116256</v>
      </c>
    </row>
    <row r="2135" spans="1:45" s="15" customFormat="1" x14ac:dyDescent="0.2">
      <c r="A2135" s="423">
        <v>3658</v>
      </c>
      <c r="B2135" s="424">
        <v>2</v>
      </c>
      <c r="C2135" s="425" t="s">
        <v>309</v>
      </c>
      <c r="D2135" s="422">
        <f t="shared" si="499"/>
        <v>51</v>
      </c>
      <c r="E2135" s="422">
        <f t="shared" si="500"/>
        <v>1634</v>
      </c>
      <c r="F2135" s="422">
        <f t="shared" si="501"/>
        <v>784</v>
      </c>
      <c r="G2135" s="422">
        <f t="shared" si="502"/>
        <v>0</v>
      </c>
      <c r="H2135" s="22">
        <f t="shared" si="503"/>
        <v>2469</v>
      </c>
      <c r="I2135" s="116">
        <v>30</v>
      </c>
      <c r="J2135" s="116">
        <v>698</v>
      </c>
      <c r="K2135" s="116">
        <v>430</v>
      </c>
      <c r="L2135" s="116">
        <v>0</v>
      </c>
      <c r="M2135" s="22">
        <f t="shared" si="504"/>
        <v>1158</v>
      </c>
      <c r="N2135" s="116">
        <v>21</v>
      </c>
      <c r="O2135" s="116">
        <v>765</v>
      </c>
      <c r="P2135" s="116">
        <v>258</v>
      </c>
      <c r="Q2135" s="116">
        <v>0</v>
      </c>
      <c r="R2135" s="22">
        <f t="shared" si="505"/>
        <v>1044</v>
      </c>
      <c r="S2135" s="116">
        <v>0</v>
      </c>
      <c r="T2135" s="116">
        <v>171</v>
      </c>
      <c r="U2135" s="116">
        <v>96</v>
      </c>
      <c r="V2135" s="116">
        <v>0</v>
      </c>
      <c r="W2135" s="22">
        <f t="shared" si="506"/>
        <v>267</v>
      </c>
      <c r="X2135" s="22">
        <f t="shared" si="507"/>
        <v>82.3</v>
      </c>
      <c r="Y2135" s="22">
        <f ca="1">OFFSET('Cost Study'!$B$7,'Operations Support'!$C2135,'Operations Support'!$B2135)*$H2135</f>
        <v>4320.75</v>
      </c>
      <c r="Z2135" s="23">
        <f ca="1">Y2135*'Cost Study'!$B$31</f>
        <v>241322.2262089384</v>
      </c>
      <c r="AA2135" s="23">
        <f ca="1">IF(A2135=10298,1.51,1)*IF($B2135&lt;3,$D2135*'Cost Study'!$B$32*OFFSET('Cost Study'!$B$7,'Operations Support'!$C2135,'Operations Support'!$B2135),0)</f>
        <v>8.9250000000000007</v>
      </c>
      <c r="AB2135" s="24">
        <f ca="1">AA2135*'Cost Study'!$B$31</f>
        <v>498.47847455066261</v>
      </c>
      <c r="AC2135" s="23">
        <f ca="1">Y2135*'Cost Study'!$B$31</f>
        <v>241322.2262089384</v>
      </c>
      <c r="AD2135" s="24">
        <f ca="1">AA2135*'Cost Study'!$B$31</f>
        <v>498.47847455066261</v>
      </c>
      <c r="AE2135" s="377">
        <f t="shared" ca="1" si="508"/>
        <v>241820.70468348908</v>
      </c>
      <c r="AF2135" s="377">
        <f t="shared" ca="1" si="509"/>
        <v>241820.70468348908</v>
      </c>
      <c r="AH2135" s="688">
        <f>IFERROR($H2135/SUMIF($A:$A,$A2135,$H:$H)*SUMIF(Summary!$A$110:$A$186,$A2135,Summary!$P$110:$P$186),0)</f>
        <v>120934.27655516777</v>
      </c>
      <c r="AI2135" s="689">
        <f t="shared" ca="1" si="495"/>
        <v>120886.42812832131</v>
      </c>
      <c r="AJ2135" s="688">
        <f>IFERROR(H2135/SUMIF(A:A,A2135,H:H)*SUMIF(Summary!$A$110:$A$186,'Operations Support'!A2135,Summary!$Q$110:$Q$186),0)</f>
        <v>122126.11041415109</v>
      </c>
      <c r="AK2135" s="688">
        <f t="shared" ca="1" si="496"/>
        <v>119694.59426933799</v>
      </c>
      <c r="AL2135" s="1"/>
      <c r="AM2135" s="688">
        <f>IFERROR($H2135/SUMIF($A:$A,$A2135,$H:$H)*SUMIF(Summary!$A$230:$A$266,$A2135,Summary!$P$230:$P$266),0)</f>
        <v>22880.934071415293</v>
      </c>
      <c r="AN2135" s="688">
        <f>IFERROR($H2135/SUMIF($A:$A,$A2135,$H:$H)*(SUMIF(Summary!$A$230:$A$266,$A2135,Summary!$L$230:$L$266)+SUMIF(Summary!$A$281:$A$317,$A2135,Summary!$L$281:$L$317))-AM2135,0)</f>
        <v>84818.892555507817</v>
      </c>
      <c r="AO2135" s="688">
        <f>IFERROR($H2135/SUMIF($A:$A,$A2135,$H:$H)*SUMIF(Summary!$A$230:$A$266,$A2135,Summary!$Q$230:$Q$266),0)</f>
        <v>23106.430702546484</v>
      </c>
      <c r="AP2135" s="688">
        <f>IFERROR($H2135/SUMIF($A:$A,$A2135,$H:$H)*(SUMIF(Summary!$A$230:$A$266,$A2135,Summary!$L$230:$L$266)+SUMIF(Summary!$A$281:$A$317,$A2135,Summary!$L$281:$L$317))-AO2135,0)</f>
        <v>84593.395924376629</v>
      </c>
      <c r="AQ2135" s="306"/>
      <c r="AR2135" s="688">
        <f t="shared" ca="1" si="497"/>
        <v>205705.32068382914</v>
      </c>
      <c r="AS2135" s="688">
        <f t="shared" ca="1" si="498"/>
        <v>204287.99019371462</v>
      </c>
    </row>
    <row r="2136" spans="1:45" x14ac:dyDescent="0.2">
      <c r="A2136" s="423">
        <v>3658</v>
      </c>
      <c r="B2136" s="424">
        <v>2</v>
      </c>
      <c r="C2136" s="425" t="s">
        <v>310</v>
      </c>
      <c r="D2136" s="422">
        <f t="shared" si="499"/>
        <v>0</v>
      </c>
      <c r="E2136" s="422">
        <f t="shared" si="500"/>
        <v>0</v>
      </c>
      <c r="F2136" s="422">
        <f t="shared" si="501"/>
        <v>0</v>
      </c>
      <c r="G2136" s="422">
        <f t="shared" si="502"/>
        <v>0</v>
      </c>
      <c r="H2136" s="22">
        <f t="shared" si="503"/>
        <v>0</v>
      </c>
      <c r="I2136" s="116">
        <v>0</v>
      </c>
      <c r="J2136" s="116">
        <v>0</v>
      </c>
      <c r="K2136" s="116">
        <v>0</v>
      </c>
      <c r="L2136" s="116">
        <v>0</v>
      </c>
      <c r="M2136" s="22">
        <f t="shared" si="504"/>
        <v>0</v>
      </c>
      <c r="N2136" s="116">
        <v>0</v>
      </c>
      <c r="O2136" s="116">
        <v>0</v>
      </c>
      <c r="P2136" s="116">
        <v>0</v>
      </c>
      <c r="Q2136" s="116">
        <v>0</v>
      </c>
      <c r="R2136" s="22">
        <f t="shared" si="505"/>
        <v>0</v>
      </c>
      <c r="S2136" s="116">
        <v>0</v>
      </c>
      <c r="T2136" s="116">
        <v>0</v>
      </c>
      <c r="U2136" s="116">
        <v>0</v>
      </c>
      <c r="V2136" s="116">
        <v>0</v>
      </c>
      <c r="W2136" s="22">
        <f t="shared" si="506"/>
        <v>0</v>
      </c>
      <c r="X2136" s="22">
        <f t="shared" si="507"/>
        <v>0</v>
      </c>
      <c r="Y2136" s="22">
        <f ca="1">OFFSET('Cost Study'!$B$7,'Operations Support'!$C2136,'Operations Support'!$B2136)*$H2136</f>
        <v>0</v>
      </c>
      <c r="Z2136" s="23">
        <f ca="1">Y2136*'Cost Study'!$B$31</f>
        <v>0</v>
      </c>
      <c r="AA2136" s="23">
        <f ca="1">IF(A2136=10298,1.51,1)*IF($B2136&lt;3,$D2136*'Cost Study'!$B$32*OFFSET('Cost Study'!$B$7,'Operations Support'!$C2136,'Operations Support'!$B2136),0)</f>
        <v>0</v>
      </c>
      <c r="AB2136" s="24">
        <f ca="1">AA2136*'Cost Study'!$B$31</f>
        <v>0</v>
      </c>
      <c r="AC2136" s="23">
        <f ca="1">Y2136*'Cost Study'!$B$31</f>
        <v>0</v>
      </c>
      <c r="AD2136" s="24">
        <f ca="1">AA2136*'Cost Study'!$B$31</f>
        <v>0</v>
      </c>
      <c r="AE2136" s="377">
        <f t="shared" ca="1" si="508"/>
        <v>0</v>
      </c>
      <c r="AF2136" s="377">
        <f t="shared" ca="1" si="509"/>
        <v>0</v>
      </c>
      <c r="AH2136" s="688">
        <f>IFERROR($H2136/SUMIF($A:$A,$A2136,$H:$H)*SUMIF(Summary!$A$110:$A$186,$A2136,Summary!$P$110:$P$186),0)</f>
        <v>0</v>
      </c>
      <c r="AI2136" s="689">
        <f t="shared" ca="1" si="495"/>
        <v>0</v>
      </c>
      <c r="AJ2136" s="688">
        <f>IFERROR(H2136/SUMIF(A:A,A2136,H:H)*SUMIF(Summary!$A$110:$A$186,'Operations Support'!A2136,Summary!$Q$110:$Q$186),0)</f>
        <v>0</v>
      </c>
      <c r="AK2136" s="688">
        <f t="shared" ca="1" si="496"/>
        <v>0</v>
      </c>
      <c r="AM2136" s="688">
        <f>IFERROR($H2136/SUMIF($A:$A,$A2136,$H:$H)*SUMIF(Summary!$A$230:$A$266,$A2136,Summary!$P$230:$P$266),0)</f>
        <v>0</v>
      </c>
      <c r="AN2136" s="688">
        <f>IFERROR($H2136/SUMIF($A:$A,$A2136,$H:$H)*(SUMIF(Summary!$A$230:$A$266,$A2136,Summary!$L$230:$L$266)+SUMIF(Summary!$A$281:$A$317,$A2136,Summary!$L$281:$L$317))-AM2136,0)</f>
        <v>0</v>
      </c>
      <c r="AO2136" s="688">
        <f>IFERROR($H2136/SUMIF($A:$A,$A2136,$H:$H)*SUMIF(Summary!$A$230:$A$266,$A2136,Summary!$Q$230:$Q$266),0)</f>
        <v>0</v>
      </c>
      <c r="AP2136" s="688">
        <f>IFERROR($H2136/SUMIF($A:$A,$A2136,$H:$H)*(SUMIF(Summary!$A$230:$A$266,$A2136,Summary!$L$230:$L$266)+SUMIF(Summary!$A$281:$A$317,$A2136,Summary!$L$281:$L$317))-AO2136,0)</f>
        <v>0</v>
      </c>
      <c r="AQ2136" s="306"/>
      <c r="AR2136" s="688">
        <f t="shared" ca="1" si="497"/>
        <v>0</v>
      </c>
      <c r="AS2136" s="688">
        <f t="shared" ca="1" si="498"/>
        <v>0</v>
      </c>
    </row>
    <row r="2137" spans="1:45" x14ac:dyDescent="0.2">
      <c r="A2137" s="423">
        <v>3658</v>
      </c>
      <c r="B2137" s="424">
        <v>2</v>
      </c>
      <c r="C2137" s="425" t="s">
        <v>311</v>
      </c>
      <c r="D2137" s="422">
        <f t="shared" si="499"/>
        <v>0</v>
      </c>
      <c r="E2137" s="422">
        <f t="shared" si="500"/>
        <v>0</v>
      </c>
      <c r="F2137" s="422">
        <f t="shared" si="501"/>
        <v>0</v>
      </c>
      <c r="G2137" s="422">
        <f t="shared" si="502"/>
        <v>0</v>
      </c>
      <c r="H2137" s="22">
        <f t="shared" si="503"/>
        <v>0</v>
      </c>
      <c r="I2137" s="116">
        <v>0</v>
      </c>
      <c r="J2137" s="116">
        <v>0</v>
      </c>
      <c r="K2137" s="116">
        <v>0</v>
      </c>
      <c r="L2137" s="116">
        <v>0</v>
      </c>
      <c r="M2137" s="22">
        <f t="shared" si="504"/>
        <v>0</v>
      </c>
      <c r="N2137" s="116">
        <v>0</v>
      </c>
      <c r="O2137" s="116">
        <v>0</v>
      </c>
      <c r="P2137" s="116">
        <v>0</v>
      </c>
      <c r="Q2137" s="116">
        <v>0</v>
      </c>
      <c r="R2137" s="22">
        <f t="shared" si="505"/>
        <v>0</v>
      </c>
      <c r="S2137" s="116">
        <v>0</v>
      </c>
      <c r="T2137" s="116">
        <v>0</v>
      </c>
      <c r="U2137" s="116">
        <v>0</v>
      </c>
      <c r="V2137" s="116">
        <v>0</v>
      </c>
      <c r="W2137" s="22">
        <f t="shared" si="506"/>
        <v>0</v>
      </c>
      <c r="X2137" s="22">
        <f t="shared" si="507"/>
        <v>0</v>
      </c>
      <c r="Y2137" s="22">
        <f ca="1">OFFSET('Cost Study'!$B$7,'Operations Support'!$C2137,'Operations Support'!$B2137)*$H2137</f>
        <v>0</v>
      </c>
      <c r="Z2137" s="23">
        <f ca="1">Y2137*'Cost Study'!$B$31</f>
        <v>0</v>
      </c>
      <c r="AA2137" s="23">
        <f ca="1">IF(A2137=10298,1.51,1)*IF($B2137&lt;3,$D2137*'Cost Study'!$B$32*OFFSET('Cost Study'!$B$7,'Operations Support'!$C2137,'Operations Support'!$B2137),0)</f>
        <v>0</v>
      </c>
      <c r="AB2137" s="24">
        <f ca="1">AA2137*'Cost Study'!$B$31</f>
        <v>0</v>
      </c>
      <c r="AC2137" s="23">
        <f ca="1">Y2137*'Cost Study'!$B$31</f>
        <v>0</v>
      </c>
      <c r="AD2137" s="24">
        <f ca="1">AA2137*'Cost Study'!$B$31</f>
        <v>0</v>
      </c>
      <c r="AE2137" s="377">
        <f t="shared" ca="1" si="508"/>
        <v>0</v>
      </c>
      <c r="AF2137" s="377">
        <f t="shared" ca="1" si="509"/>
        <v>0</v>
      </c>
      <c r="AH2137" s="688">
        <f>IFERROR($H2137/SUMIF($A:$A,$A2137,$H:$H)*SUMIF(Summary!$A$110:$A$186,$A2137,Summary!$P$110:$P$186),0)</f>
        <v>0</v>
      </c>
      <c r="AI2137" s="689">
        <f t="shared" ca="1" si="495"/>
        <v>0</v>
      </c>
      <c r="AJ2137" s="688">
        <f>IFERROR(H2137/SUMIF(A:A,A2137,H:H)*SUMIF(Summary!$A$110:$A$186,'Operations Support'!A2137,Summary!$Q$110:$Q$186),0)</f>
        <v>0</v>
      </c>
      <c r="AK2137" s="688">
        <f t="shared" ca="1" si="496"/>
        <v>0</v>
      </c>
      <c r="AM2137" s="688">
        <f>IFERROR($H2137/SUMIF($A:$A,$A2137,$H:$H)*SUMIF(Summary!$A$230:$A$266,$A2137,Summary!$P$230:$P$266),0)</f>
        <v>0</v>
      </c>
      <c r="AN2137" s="688">
        <f>IFERROR($H2137/SUMIF($A:$A,$A2137,$H:$H)*(SUMIF(Summary!$A$230:$A$266,$A2137,Summary!$L$230:$L$266)+SUMIF(Summary!$A$281:$A$317,$A2137,Summary!$L$281:$L$317))-AM2137,0)</f>
        <v>0</v>
      </c>
      <c r="AO2137" s="688">
        <f>IFERROR($H2137/SUMIF($A:$A,$A2137,$H:$H)*SUMIF(Summary!$A$230:$A$266,$A2137,Summary!$Q$230:$Q$266),0)</f>
        <v>0</v>
      </c>
      <c r="AP2137" s="688">
        <f>IFERROR($H2137/SUMIF($A:$A,$A2137,$H:$H)*(SUMIF(Summary!$A$230:$A$266,$A2137,Summary!$L$230:$L$266)+SUMIF(Summary!$A$281:$A$317,$A2137,Summary!$L$281:$L$317))-AO2137,0)</f>
        <v>0</v>
      </c>
      <c r="AQ2137" s="306"/>
      <c r="AR2137" s="688">
        <f t="shared" ca="1" si="497"/>
        <v>0</v>
      </c>
      <c r="AS2137" s="688">
        <f t="shared" ca="1" si="498"/>
        <v>0</v>
      </c>
    </row>
    <row r="2138" spans="1:45" x14ac:dyDescent="0.2">
      <c r="A2138" s="423">
        <v>3658</v>
      </c>
      <c r="B2138" s="424">
        <v>2</v>
      </c>
      <c r="C2138" s="425" t="s">
        <v>312</v>
      </c>
      <c r="D2138" s="422">
        <f t="shared" si="499"/>
        <v>0</v>
      </c>
      <c r="E2138" s="422">
        <f t="shared" si="500"/>
        <v>0</v>
      </c>
      <c r="F2138" s="422">
        <f t="shared" si="501"/>
        <v>0</v>
      </c>
      <c r="G2138" s="422">
        <f t="shared" si="502"/>
        <v>0</v>
      </c>
      <c r="H2138" s="22">
        <f t="shared" si="503"/>
        <v>0</v>
      </c>
      <c r="I2138" s="116">
        <v>0</v>
      </c>
      <c r="J2138" s="116">
        <v>0</v>
      </c>
      <c r="K2138" s="116">
        <v>0</v>
      </c>
      <c r="L2138" s="116">
        <v>0</v>
      </c>
      <c r="M2138" s="22">
        <f t="shared" si="504"/>
        <v>0</v>
      </c>
      <c r="N2138" s="116">
        <v>0</v>
      </c>
      <c r="O2138" s="116">
        <v>0</v>
      </c>
      <c r="P2138" s="116">
        <v>0</v>
      </c>
      <c r="Q2138" s="116">
        <v>0</v>
      </c>
      <c r="R2138" s="22">
        <f t="shared" si="505"/>
        <v>0</v>
      </c>
      <c r="S2138" s="116">
        <v>0</v>
      </c>
      <c r="T2138" s="116">
        <v>0</v>
      </c>
      <c r="U2138" s="116">
        <v>0</v>
      </c>
      <c r="V2138" s="116">
        <v>0</v>
      </c>
      <c r="W2138" s="22">
        <f t="shared" si="506"/>
        <v>0</v>
      </c>
      <c r="X2138" s="22">
        <f t="shared" si="507"/>
        <v>0</v>
      </c>
      <c r="Y2138" s="22">
        <f ca="1">OFFSET('Cost Study'!$B$7,'Operations Support'!$C2138,'Operations Support'!$B2138)*$H2138</f>
        <v>0</v>
      </c>
      <c r="Z2138" s="23">
        <f ca="1">Y2138*'Cost Study'!$B$31</f>
        <v>0</v>
      </c>
      <c r="AA2138" s="23">
        <f ca="1">IF(A2138=10298,1.51,1)*IF($B2138&lt;3,$D2138*'Cost Study'!$B$32*OFFSET('Cost Study'!$B$7,'Operations Support'!$C2138,'Operations Support'!$B2138),0)</f>
        <v>0</v>
      </c>
      <c r="AB2138" s="24">
        <f ca="1">AA2138*'Cost Study'!$B$31</f>
        <v>0</v>
      </c>
      <c r="AC2138" s="23">
        <f ca="1">Y2138*'Cost Study'!$B$31</f>
        <v>0</v>
      </c>
      <c r="AD2138" s="24">
        <f ca="1">AA2138*'Cost Study'!$B$31</f>
        <v>0</v>
      </c>
      <c r="AE2138" s="377">
        <f t="shared" ca="1" si="508"/>
        <v>0</v>
      </c>
      <c r="AF2138" s="377">
        <f t="shared" ca="1" si="509"/>
        <v>0</v>
      </c>
      <c r="AH2138" s="688">
        <f>IFERROR($H2138/SUMIF($A:$A,$A2138,$H:$H)*SUMIF(Summary!$A$110:$A$186,$A2138,Summary!$P$110:$P$186),0)</f>
        <v>0</v>
      </c>
      <c r="AI2138" s="689">
        <f t="shared" ca="1" si="495"/>
        <v>0</v>
      </c>
      <c r="AJ2138" s="688">
        <f>IFERROR(H2138/SUMIF(A:A,A2138,H:H)*SUMIF(Summary!$A$110:$A$186,'Operations Support'!A2138,Summary!$Q$110:$Q$186),0)</f>
        <v>0</v>
      </c>
      <c r="AK2138" s="688">
        <f t="shared" ca="1" si="496"/>
        <v>0</v>
      </c>
      <c r="AM2138" s="688">
        <f>IFERROR($H2138/SUMIF($A:$A,$A2138,$H:$H)*SUMIF(Summary!$A$230:$A$266,$A2138,Summary!$P$230:$P$266),0)</f>
        <v>0</v>
      </c>
      <c r="AN2138" s="688">
        <f>IFERROR($H2138/SUMIF($A:$A,$A2138,$H:$H)*(SUMIF(Summary!$A$230:$A$266,$A2138,Summary!$L$230:$L$266)+SUMIF(Summary!$A$281:$A$317,$A2138,Summary!$L$281:$L$317))-AM2138,0)</f>
        <v>0</v>
      </c>
      <c r="AO2138" s="688">
        <f>IFERROR($H2138/SUMIF($A:$A,$A2138,$H:$H)*SUMIF(Summary!$A$230:$A$266,$A2138,Summary!$Q$230:$Q$266),0)</f>
        <v>0</v>
      </c>
      <c r="AP2138" s="688">
        <f>IFERROR($H2138/SUMIF($A:$A,$A2138,$H:$H)*(SUMIF(Summary!$A$230:$A$266,$A2138,Summary!$L$230:$L$266)+SUMIF(Summary!$A$281:$A$317,$A2138,Summary!$L$281:$L$317))-AO2138,0)</f>
        <v>0</v>
      </c>
      <c r="AQ2138" s="306"/>
      <c r="AR2138" s="688">
        <f t="shared" ca="1" si="497"/>
        <v>0</v>
      </c>
      <c r="AS2138" s="688">
        <f t="shared" ca="1" si="498"/>
        <v>0</v>
      </c>
    </row>
    <row r="2139" spans="1:45" x14ac:dyDescent="0.2">
      <c r="A2139" s="423">
        <v>3658</v>
      </c>
      <c r="B2139" s="424">
        <v>2</v>
      </c>
      <c r="C2139" s="425" t="s">
        <v>313</v>
      </c>
      <c r="D2139" s="422">
        <f t="shared" si="499"/>
        <v>9685</v>
      </c>
      <c r="E2139" s="422">
        <f t="shared" si="500"/>
        <v>11406</v>
      </c>
      <c r="F2139" s="422">
        <f t="shared" si="501"/>
        <v>756</v>
      </c>
      <c r="G2139" s="422">
        <f t="shared" si="502"/>
        <v>0</v>
      </c>
      <c r="H2139" s="22">
        <f t="shared" si="503"/>
        <v>21847</v>
      </c>
      <c r="I2139" s="116">
        <v>4748</v>
      </c>
      <c r="J2139" s="116">
        <v>5484</v>
      </c>
      <c r="K2139" s="116">
        <v>753</v>
      </c>
      <c r="L2139" s="116">
        <v>0</v>
      </c>
      <c r="M2139" s="22">
        <f t="shared" si="504"/>
        <v>10985</v>
      </c>
      <c r="N2139" s="116">
        <v>4025</v>
      </c>
      <c r="O2139" s="116">
        <v>5253</v>
      </c>
      <c r="P2139" s="116">
        <v>3</v>
      </c>
      <c r="Q2139" s="116">
        <v>0</v>
      </c>
      <c r="R2139" s="22">
        <f t="shared" si="505"/>
        <v>9281</v>
      </c>
      <c r="S2139" s="116">
        <v>912</v>
      </c>
      <c r="T2139" s="116">
        <v>669</v>
      </c>
      <c r="U2139" s="116">
        <v>0</v>
      </c>
      <c r="V2139" s="116">
        <v>0</v>
      </c>
      <c r="W2139" s="22">
        <f t="shared" si="506"/>
        <v>1581</v>
      </c>
      <c r="X2139" s="22">
        <f t="shared" si="507"/>
        <v>728.23333333333335</v>
      </c>
      <c r="Y2139" s="22">
        <f ca="1">OFFSET('Cost Study'!$B$7,'Operations Support'!$C2139,'Operations Support'!$B2139)*$H2139</f>
        <v>34081.32</v>
      </c>
      <c r="Z2139" s="23">
        <f ca="1">Y2139*'Cost Study'!$B$31</f>
        <v>1903507.4962770853</v>
      </c>
      <c r="AA2139" s="23">
        <f ca="1">IF(A2139=10298,1.51,1)*IF($B2139&lt;3,$D2139*'Cost Study'!$B$32*OFFSET('Cost Study'!$B$7,'Operations Support'!$C2139,'Operations Support'!$B2139),0)</f>
        <v>1510.8600000000001</v>
      </c>
      <c r="AB2139" s="24">
        <f ca="1">AA2139*'Cost Study'!$B$31</f>
        <v>84384.446841413344</v>
      </c>
      <c r="AC2139" s="23">
        <f ca="1">Y2139*'Cost Study'!$B$31</f>
        <v>1903507.4962770853</v>
      </c>
      <c r="AD2139" s="24">
        <f ca="1">AA2139*'Cost Study'!$B$31</f>
        <v>84384.446841413344</v>
      </c>
      <c r="AE2139" s="377">
        <f t="shared" ca="1" si="508"/>
        <v>1987891.9431184987</v>
      </c>
      <c r="AF2139" s="377">
        <f t="shared" ca="1" si="509"/>
        <v>1987891.9431184987</v>
      </c>
      <c r="AH2139" s="688">
        <f>IFERROR($H2139/SUMIF($A:$A,$A2139,$H:$H)*SUMIF(Summary!$A$110:$A$186,$A2139,Summary!$P$110:$P$186),0)</f>
        <v>1070089.5665859662</v>
      </c>
      <c r="AI2139" s="689">
        <f t="shared" ca="1" si="495"/>
        <v>917802.37653253251</v>
      </c>
      <c r="AJ2139" s="688">
        <f>IFERROR(H2139/SUMIF(A:A,A2139,H:H)*SUMIF(Summary!$A$110:$A$186,'Operations Support'!A2139,Summary!$Q$110:$Q$186),0)</f>
        <v>1080635.5343126606</v>
      </c>
      <c r="AK2139" s="688">
        <f t="shared" ca="1" si="496"/>
        <v>907256.40880583809</v>
      </c>
      <c r="AM2139" s="688">
        <f>IFERROR($H2139/SUMIF($A:$A,$A2139,$H:$H)*SUMIF(Summary!$A$230:$A$266,$A2139,Summary!$P$230:$P$266),0)</f>
        <v>202462.44093082624</v>
      </c>
      <c r="AN2139" s="688">
        <f>IFERROR($H2139/SUMIF($A:$A,$A2139,$H:$H)*(SUMIF(Summary!$A$230:$A$266,$A2139,Summary!$L$230:$L$266)+SUMIF(Summary!$A$281:$A$317,$A2139,Summary!$L$281:$L$317))-AM2139,0)</f>
        <v>750521.80869185063</v>
      </c>
      <c r="AO2139" s="688">
        <f>IFERROR($H2139/SUMIF($A:$A,$A2139,$H:$H)*SUMIF(Summary!$A$230:$A$266,$A2139,Summary!$Q$230:$Q$266),0)</f>
        <v>204457.75275760755</v>
      </c>
      <c r="AP2139" s="688">
        <f>IFERROR($H2139/SUMIF($A:$A,$A2139,$H:$H)*(SUMIF(Summary!$A$230:$A$266,$A2139,Summary!$L$230:$L$266)+SUMIF(Summary!$A$281:$A$317,$A2139,Summary!$L$281:$L$317))-AO2139,0)</f>
        <v>748526.49686506926</v>
      </c>
      <c r="AQ2139" s="306"/>
      <c r="AR2139" s="688">
        <f t="shared" ca="1" si="497"/>
        <v>1668324.1852243831</v>
      </c>
      <c r="AS2139" s="688">
        <f t="shared" ca="1" si="498"/>
        <v>1655782.9056709073</v>
      </c>
    </row>
    <row r="2140" spans="1:45" x14ac:dyDescent="0.2">
      <c r="A2140" s="423">
        <v>3658</v>
      </c>
      <c r="B2140" s="424">
        <v>2</v>
      </c>
      <c r="C2140" s="425" t="s">
        <v>314</v>
      </c>
      <c r="D2140" s="422">
        <f t="shared" si="499"/>
        <v>3</v>
      </c>
      <c r="E2140" s="422">
        <f t="shared" si="500"/>
        <v>483</v>
      </c>
      <c r="F2140" s="422">
        <f t="shared" si="501"/>
        <v>0</v>
      </c>
      <c r="G2140" s="422">
        <f t="shared" si="502"/>
        <v>0</v>
      </c>
      <c r="H2140" s="22">
        <f t="shared" si="503"/>
        <v>486</v>
      </c>
      <c r="I2140" s="116">
        <v>3</v>
      </c>
      <c r="J2140" s="116">
        <v>261</v>
      </c>
      <c r="K2140" s="116">
        <v>0</v>
      </c>
      <c r="L2140" s="116">
        <v>0</v>
      </c>
      <c r="M2140" s="22">
        <f t="shared" si="504"/>
        <v>264</v>
      </c>
      <c r="N2140" s="116">
        <v>0</v>
      </c>
      <c r="O2140" s="116">
        <v>0</v>
      </c>
      <c r="P2140" s="116">
        <v>0</v>
      </c>
      <c r="Q2140" s="116">
        <v>0</v>
      </c>
      <c r="R2140" s="22">
        <f t="shared" si="505"/>
        <v>0</v>
      </c>
      <c r="S2140" s="116">
        <v>0</v>
      </c>
      <c r="T2140" s="116">
        <v>222</v>
      </c>
      <c r="U2140" s="116">
        <v>0</v>
      </c>
      <c r="V2140" s="116">
        <v>0</v>
      </c>
      <c r="W2140" s="22">
        <f t="shared" si="506"/>
        <v>222</v>
      </c>
      <c r="X2140" s="22">
        <f t="shared" si="507"/>
        <v>16.2</v>
      </c>
      <c r="Y2140" s="22">
        <f ca="1">OFFSET('Cost Study'!$B$7,'Operations Support'!$C2140,'Operations Support'!$B2140)*$H2140</f>
        <v>2007.1799999999998</v>
      </c>
      <c r="Z2140" s="23">
        <f ca="1">Y2140*'Cost Study'!$B$31</f>
        <v>112104.87670012312</v>
      </c>
      <c r="AA2140" s="23">
        <f ca="1">IF(A2140=10298,1.51,1)*IF($B2140&lt;3,$D2140*'Cost Study'!$B$32*OFFSET('Cost Study'!$B$7,'Operations Support'!$C2140,'Operations Support'!$B2140),0)</f>
        <v>1.2390000000000001</v>
      </c>
      <c r="AB2140" s="24">
        <f ca="1">AA2140*'Cost Study'!$B$31</f>
        <v>69.200541172915507</v>
      </c>
      <c r="AC2140" s="23">
        <f ca="1">Y2140*'Cost Study'!$B$31</f>
        <v>112104.87670012312</v>
      </c>
      <c r="AD2140" s="24">
        <f ca="1">AA2140*'Cost Study'!$B$31</f>
        <v>69.200541172915507</v>
      </c>
      <c r="AE2140" s="377">
        <f t="shared" ca="1" si="508"/>
        <v>112174.07724129604</v>
      </c>
      <c r="AF2140" s="377">
        <f t="shared" ca="1" si="509"/>
        <v>112174.07724129604</v>
      </c>
      <c r="AH2140" s="688">
        <f>IFERROR($H2140/SUMIF($A:$A,$A2140,$H:$H)*SUMIF(Summary!$A$110:$A$186,$A2140,Summary!$P$110:$P$186),0)</f>
        <v>23804.80291851419</v>
      </c>
      <c r="AI2140" s="689">
        <f t="shared" ca="1" si="495"/>
        <v>88369.274322781843</v>
      </c>
      <c r="AJ2140" s="688">
        <f>IFERROR(H2140/SUMIF(A:A,A2140,H:H)*SUMIF(Summary!$A$110:$A$186,'Operations Support'!A2140,Summary!$Q$110:$Q$186),0)</f>
        <v>24039.40448006376</v>
      </c>
      <c r="AK2140" s="688">
        <f t="shared" ca="1" si="496"/>
        <v>88134.672761232272</v>
      </c>
      <c r="AM2140" s="688">
        <f>IFERROR($H2140/SUMIF($A:$A,$A2140,$H:$H)*SUMIF(Summary!$A$230:$A$266,$A2140,Summary!$P$230:$P$266),0)</f>
        <v>4503.9019678849054</v>
      </c>
      <c r="AN2140" s="688">
        <f>IFERROR($H2140/SUMIF($A:$A,$A2140,$H:$H)*(SUMIF(Summary!$A$230:$A$266,$A2140,Summary!$L$230:$L$266)+SUMIF(Summary!$A$281:$A$317,$A2140,Summary!$L$281:$L$317))-AM2140,0)</f>
        <v>16695.820891849653</v>
      </c>
      <c r="AO2140" s="688">
        <f>IFERROR($H2140/SUMIF($A:$A,$A2140,$H:$H)*SUMIF(Summary!$A$230:$A$266,$A2140,Summary!$Q$230:$Q$266),0)</f>
        <v>4548.2889110723327</v>
      </c>
      <c r="AP2140" s="688">
        <f>IFERROR($H2140/SUMIF($A:$A,$A2140,$H:$H)*(SUMIF(Summary!$A$230:$A$266,$A2140,Summary!$L$230:$L$266)+SUMIF(Summary!$A$281:$A$317,$A2140,Summary!$L$281:$L$317))-AO2140,0)</f>
        <v>16651.433948662227</v>
      </c>
      <c r="AQ2140" s="306"/>
      <c r="AR2140" s="688">
        <f t="shared" ca="1" si="497"/>
        <v>105065.0952146315</v>
      </c>
      <c r="AS2140" s="688">
        <f t="shared" ca="1" si="498"/>
        <v>104786.10670989449</v>
      </c>
    </row>
    <row r="2141" spans="1:45" x14ac:dyDescent="0.2">
      <c r="A2141" s="423">
        <v>3658</v>
      </c>
      <c r="B2141" s="424">
        <v>2</v>
      </c>
      <c r="C2141" s="425" t="s">
        <v>315</v>
      </c>
      <c r="D2141" s="422">
        <f t="shared" si="499"/>
        <v>18153</v>
      </c>
      <c r="E2141" s="422">
        <f t="shared" si="500"/>
        <v>63796</v>
      </c>
      <c r="F2141" s="422">
        <f t="shared" si="501"/>
        <v>1167</v>
      </c>
      <c r="G2141" s="422">
        <f t="shared" si="502"/>
        <v>0</v>
      </c>
      <c r="H2141" s="22">
        <f t="shared" si="503"/>
        <v>83116</v>
      </c>
      <c r="I2141" s="116">
        <v>9808</v>
      </c>
      <c r="J2141" s="116">
        <v>28620</v>
      </c>
      <c r="K2141" s="116">
        <v>282</v>
      </c>
      <c r="L2141" s="116">
        <v>0</v>
      </c>
      <c r="M2141" s="22">
        <f t="shared" si="504"/>
        <v>38710</v>
      </c>
      <c r="N2141" s="116">
        <v>8048</v>
      </c>
      <c r="O2141" s="116">
        <v>31943</v>
      </c>
      <c r="P2141" s="116">
        <v>45</v>
      </c>
      <c r="Q2141" s="116">
        <v>0</v>
      </c>
      <c r="R2141" s="22">
        <f t="shared" si="505"/>
        <v>40036</v>
      </c>
      <c r="S2141" s="116">
        <v>297</v>
      </c>
      <c r="T2141" s="116">
        <v>3233</v>
      </c>
      <c r="U2141" s="116">
        <v>840</v>
      </c>
      <c r="V2141" s="116">
        <v>0</v>
      </c>
      <c r="W2141" s="22">
        <f t="shared" si="506"/>
        <v>4370</v>
      </c>
      <c r="X2141" s="22">
        <f t="shared" si="507"/>
        <v>2770.5333333333333</v>
      </c>
      <c r="Y2141" s="22">
        <f ca="1">OFFSET('Cost Study'!$B$7,'Operations Support'!$C2141,'Operations Support'!$B2141)*$H2141</f>
        <v>148777.64000000001</v>
      </c>
      <c r="Z2141" s="23">
        <f ca="1">Y2141*'Cost Study'!$B$31</f>
        <v>8309518.3231874108</v>
      </c>
      <c r="AA2141" s="23">
        <f ca="1">IF(A2141=10298,1.51,1)*IF($B2141&lt;3,$D2141*'Cost Study'!$B$32*OFFSET('Cost Study'!$B$7,'Operations Support'!$C2141,'Operations Support'!$B2141),0)</f>
        <v>3249.3870000000002</v>
      </c>
      <c r="AB2141" s="24">
        <f ca="1">AA2141*'Cost Study'!$B$31</f>
        <v>181484.53501229736</v>
      </c>
      <c r="AC2141" s="23">
        <f ca="1">Y2141*'Cost Study'!$B$31</f>
        <v>8309518.3231874108</v>
      </c>
      <c r="AD2141" s="24">
        <f ca="1">AA2141*'Cost Study'!$B$31</f>
        <v>181484.53501229736</v>
      </c>
      <c r="AE2141" s="377">
        <f t="shared" ca="1" si="508"/>
        <v>8491002.8581997082</v>
      </c>
      <c r="AF2141" s="377">
        <f t="shared" ca="1" si="509"/>
        <v>8491002.8581997082</v>
      </c>
      <c r="AH2141" s="688">
        <f>IFERROR($H2141/SUMIF($A:$A,$A2141,$H:$H)*SUMIF(Summary!$A$110:$A$186,$A2141,Summary!$P$110:$P$186),0)</f>
        <v>4071111.1098255669</v>
      </c>
      <c r="AI2141" s="689">
        <f t="shared" ca="1" si="495"/>
        <v>4419891.7483741418</v>
      </c>
      <c r="AJ2141" s="688">
        <f>IFERROR(H2141/SUMIF(A:A,A2141,H:H)*SUMIF(Summary!$A$110:$A$186,'Operations Support'!A2141,Summary!$Q$110:$Q$186),0)</f>
        <v>4111232.8040431682</v>
      </c>
      <c r="AK2141" s="688">
        <f t="shared" ca="1" si="496"/>
        <v>4379770.05415654</v>
      </c>
      <c r="AM2141" s="688">
        <f>IFERROR($H2141/SUMIF($A:$A,$A2141,$H:$H)*SUMIF(Summary!$A$230:$A$266,$A2141,Summary!$P$230:$P$266),0)</f>
        <v>770259.90938831656</v>
      </c>
      <c r="AN2141" s="688">
        <f>IFERROR($H2141/SUMIF($A:$A,$A2141,$H:$H)*(SUMIF(Summary!$A$230:$A$266,$A2141,Summary!$L$230:$L$266)+SUMIF(Summary!$A$281:$A$317,$A2141,Summary!$L$281:$L$317))-AM2141,0)</f>
        <v>2855328.9079155885</v>
      </c>
      <c r="AO2141" s="688">
        <f>IFERROR($H2141/SUMIF($A:$A,$A2141,$H:$H)*SUMIF(Summary!$A$230:$A$266,$A2141,Summary!$Q$230:$Q$266),0)</f>
        <v>777850.98998495482</v>
      </c>
      <c r="AP2141" s="688">
        <f>IFERROR($H2141/SUMIF($A:$A,$A2141,$H:$H)*(SUMIF(Summary!$A$230:$A$266,$A2141,Summary!$L$230:$L$266)+SUMIF(Summary!$A$281:$A$317,$A2141,Summary!$L$281:$L$317))-AO2141,0)</f>
        <v>2847737.8273189501</v>
      </c>
      <c r="AQ2141" s="306"/>
      <c r="AR2141" s="688">
        <f t="shared" ca="1" si="497"/>
        <v>7275220.6562897302</v>
      </c>
      <c r="AS2141" s="688">
        <f t="shared" ca="1" si="498"/>
        <v>7227507.8814754896</v>
      </c>
    </row>
    <row r="2142" spans="1:45" x14ac:dyDescent="0.2">
      <c r="A2142" s="423">
        <v>3658</v>
      </c>
      <c r="B2142" s="424">
        <v>2</v>
      </c>
      <c r="C2142" s="425" t="s">
        <v>316</v>
      </c>
      <c r="D2142" s="422">
        <f t="shared" si="499"/>
        <v>0</v>
      </c>
      <c r="E2142" s="422">
        <f t="shared" si="500"/>
        <v>0</v>
      </c>
      <c r="F2142" s="422">
        <f t="shared" si="501"/>
        <v>0</v>
      </c>
      <c r="G2142" s="422">
        <f t="shared" si="502"/>
        <v>0</v>
      </c>
      <c r="H2142" s="22">
        <f t="shared" si="503"/>
        <v>0</v>
      </c>
      <c r="I2142" s="116">
        <v>0</v>
      </c>
      <c r="J2142" s="116">
        <v>0</v>
      </c>
      <c r="K2142" s="116">
        <v>0</v>
      </c>
      <c r="L2142" s="116">
        <v>0</v>
      </c>
      <c r="M2142" s="22">
        <f t="shared" si="504"/>
        <v>0</v>
      </c>
      <c r="N2142" s="116">
        <v>0</v>
      </c>
      <c r="O2142" s="116">
        <v>0</v>
      </c>
      <c r="P2142" s="116">
        <v>0</v>
      </c>
      <c r="Q2142" s="116">
        <v>0</v>
      </c>
      <c r="R2142" s="22">
        <f t="shared" si="505"/>
        <v>0</v>
      </c>
      <c r="S2142" s="116">
        <v>0</v>
      </c>
      <c r="T2142" s="116">
        <v>0</v>
      </c>
      <c r="U2142" s="116">
        <v>0</v>
      </c>
      <c r="V2142" s="116">
        <v>0</v>
      </c>
      <c r="W2142" s="22">
        <f t="shared" si="506"/>
        <v>0</v>
      </c>
      <c r="X2142" s="22">
        <f t="shared" si="507"/>
        <v>0</v>
      </c>
      <c r="Y2142" s="22">
        <f ca="1">OFFSET('Cost Study'!$B$7,'Operations Support'!$C2142,'Operations Support'!$B2142)*$H2142</f>
        <v>0</v>
      </c>
      <c r="Z2142" s="23">
        <f ca="1">Y2142*'Cost Study'!$B$31</f>
        <v>0</v>
      </c>
      <c r="AA2142" s="23">
        <f ca="1">IF(A2142=10298,1.51,1)*IF($B2142&lt;3,$D2142*'Cost Study'!$B$32*OFFSET('Cost Study'!$B$7,'Operations Support'!$C2142,'Operations Support'!$B2142),0)</f>
        <v>0</v>
      </c>
      <c r="AB2142" s="24">
        <f ca="1">AA2142*'Cost Study'!$B$31</f>
        <v>0</v>
      </c>
      <c r="AC2142" s="23">
        <f ca="1">Y2142*'Cost Study'!$B$31</f>
        <v>0</v>
      </c>
      <c r="AD2142" s="24">
        <f ca="1">AA2142*'Cost Study'!$B$31</f>
        <v>0</v>
      </c>
      <c r="AE2142" s="377">
        <f t="shared" ca="1" si="508"/>
        <v>0</v>
      </c>
      <c r="AF2142" s="377">
        <f t="shared" ca="1" si="509"/>
        <v>0</v>
      </c>
      <c r="AH2142" s="688">
        <f>IFERROR($H2142/SUMIF($A:$A,$A2142,$H:$H)*SUMIF(Summary!$A$110:$A$186,$A2142,Summary!$P$110:$P$186),0)</f>
        <v>0</v>
      </c>
      <c r="AI2142" s="689">
        <f t="shared" ca="1" si="495"/>
        <v>0</v>
      </c>
      <c r="AJ2142" s="688">
        <f>IFERROR(H2142/SUMIF(A:A,A2142,H:H)*SUMIF(Summary!$A$110:$A$186,'Operations Support'!A2142,Summary!$Q$110:$Q$186),0)</f>
        <v>0</v>
      </c>
      <c r="AK2142" s="688">
        <f t="shared" ca="1" si="496"/>
        <v>0</v>
      </c>
      <c r="AM2142" s="688">
        <f>IFERROR($H2142/SUMIF($A:$A,$A2142,$H:$H)*SUMIF(Summary!$A$230:$A$266,$A2142,Summary!$P$230:$P$266),0)</f>
        <v>0</v>
      </c>
      <c r="AN2142" s="688">
        <f>IFERROR($H2142/SUMIF($A:$A,$A2142,$H:$H)*(SUMIF(Summary!$A$230:$A$266,$A2142,Summary!$L$230:$L$266)+SUMIF(Summary!$A$281:$A$317,$A2142,Summary!$L$281:$L$317))-AM2142,0)</f>
        <v>0</v>
      </c>
      <c r="AO2142" s="688">
        <f>IFERROR($H2142/SUMIF($A:$A,$A2142,$H:$H)*SUMIF(Summary!$A$230:$A$266,$A2142,Summary!$Q$230:$Q$266),0)</f>
        <v>0</v>
      </c>
      <c r="AP2142" s="688">
        <f>IFERROR($H2142/SUMIF($A:$A,$A2142,$H:$H)*(SUMIF(Summary!$A$230:$A$266,$A2142,Summary!$L$230:$L$266)+SUMIF(Summary!$A$281:$A$317,$A2142,Summary!$L$281:$L$317))-AO2142,0)</f>
        <v>0</v>
      </c>
      <c r="AQ2142" s="306"/>
      <c r="AR2142" s="688">
        <f t="shared" ca="1" si="497"/>
        <v>0</v>
      </c>
      <c r="AS2142" s="688">
        <f t="shared" ca="1" si="498"/>
        <v>0</v>
      </c>
    </row>
    <row r="2143" spans="1:45" x14ac:dyDescent="0.2">
      <c r="A2143" s="423">
        <v>3658</v>
      </c>
      <c r="B2143" s="424">
        <v>2</v>
      </c>
      <c r="C2143" s="425" t="s">
        <v>317</v>
      </c>
      <c r="D2143" s="422">
        <f t="shared" si="499"/>
        <v>0</v>
      </c>
      <c r="E2143" s="422">
        <f t="shared" si="500"/>
        <v>0</v>
      </c>
      <c r="F2143" s="422">
        <f t="shared" si="501"/>
        <v>0</v>
      </c>
      <c r="G2143" s="422">
        <f t="shared" si="502"/>
        <v>0</v>
      </c>
      <c r="H2143" s="22">
        <f t="shared" si="503"/>
        <v>0</v>
      </c>
      <c r="I2143" s="116">
        <v>0</v>
      </c>
      <c r="J2143" s="116">
        <v>0</v>
      </c>
      <c r="K2143" s="116">
        <v>0</v>
      </c>
      <c r="L2143" s="116">
        <v>0</v>
      </c>
      <c r="M2143" s="22">
        <f t="shared" si="504"/>
        <v>0</v>
      </c>
      <c r="N2143" s="116">
        <v>0</v>
      </c>
      <c r="O2143" s="116">
        <v>0</v>
      </c>
      <c r="P2143" s="116">
        <v>0</v>
      </c>
      <c r="Q2143" s="116">
        <v>0</v>
      </c>
      <c r="R2143" s="22">
        <f t="shared" si="505"/>
        <v>0</v>
      </c>
      <c r="S2143" s="116">
        <v>0</v>
      </c>
      <c r="T2143" s="116">
        <v>0</v>
      </c>
      <c r="U2143" s="116">
        <v>0</v>
      </c>
      <c r="V2143" s="116">
        <v>0</v>
      </c>
      <c r="W2143" s="22">
        <f t="shared" si="506"/>
        <v>0</v>
      </c>
      <c r="X2143" s="22">
        <f t="shared" si="507"/>
        <v>0</v>
      </c>
      <c r="Y2143" s="22">
        <f ca="1">OFFSET('Cost Study'!$B$7,'Operations Support'!$C2143,'Operations Support'!$B2143)*$H2143</f>
        <v>0</v>
      </c>
      <c r="Z2143" s="23">
        <f ca="1">Y2143*'Cost Study'!$B$31</f>
        <v>0</v>
      </c>
      <c r="AA2143" s="23">
        <f ca="1">IF(A2143=10298,1.51,1)*IF($B2143&lt;3,$D2143*'Cost Study'!$B$32*OFFSET('Cost Study'!$B$7,'Operations Support'!$C2143,'Operations Support'!$B2143),0)</f>
        <v>0</v>
      </c>
      <c r="AB2143" s="24">
        <f ca="1">AA2143*'Cost Study'!$B$31</f>
        <v>0</v>
      </c>
      <c r="AC2143" s="23">
        <f ca="1">Y2143*'Cost Study'!$B$31</f>
        <v>0</v>
      </c>
      <c r="AD2143" s="24">
        <f ca="1">AA2143*'Cost Study'!$B$31</f>
        <v>0</v>
      </c>
      <c r="AE2143" s="377">
        <f t="shared" ca="1" si="508"/>
        <v>0</v>
      </c>
      <c r="AF2143" s="377">
        <f t="shared" ca="1" si="509"/>
        <v>0</v>
      </c>
      <c r="AH2143" s="688">
        <f>IFERROR($H2143/SUMIF($A:$A,$A2143,$H:$H)*SUMIF(Summary!$A$110:$A$186,$A2143,Summary!$P$110:$P$186),0)</f>
        <v>0</v>
      </c>
      <c r="AI2143" s="689">
        <f t="shared" ca="1" si="495"/>
        <v>0</v>
      </c>
      <c r="AJ2143" s="688">
        <f>IFERROR(H2143/SUMIF(A:A,A2143,H:H)*SUMIF(Summary!$A$110:$A$186,'Operations Support'!A2143,Summary!$Q$110:$Q$186),0)</f>
        <v>0</v>
      </c>
      <c r="AK2143" s="688">
        <f t="shared" ca="1" si="496"/>
        <v>0</v>
      </c>
      <c r="AM2143" s="688">
        <f>IFERROR($H2143/SUMIF($A:$A,$A2143,$H:$H)*SUMIF(Summary!$A$230:$A$266,$A2143,Summary!$P$230:$P$266),0)</f>
        <v>0</v>
      </c>
      <c r="AN2143" s="688">
        <f>IFERROR($H2143/SUMIF($A:$A,$A2143,$H:$H)*(SUMIF(Summary!$A$230:$A$266,$A2143,Summary!$L$230:$L$266)+SUMIF(Summary!$A$281:$A$317,$A2143,Summary!$L$281:$L$317))-AM2143,0)</f>
        <v>0</v>
      </c>
      <c r="AO2143" s="688">
        <f>IFERROR($H2143/SUMIF($A:$A,$A2143,$H:$H)*SUMIF(Summary!$A$230:$A$266,$A2143,Summary!$Q$230:$Q$266),0)</f>
        <v>0</v>
      </c>
      <c r="AP2143" s="688">
        <f>IFERROR($H2143/SUMIF($A:$A,$A2143,$H:$H)*(SUMIF(Summary!$A$230:$A$266,$A2143,Summary!$L$230:$L$266)+SUMIF(Summary!$A$281:$A$317,$A2143,Summary!$L$281:$L$317))-AO2143,0)</f>
        <v>0</v>
      </c>
      <c r="AQ2143" s="306"/>
      <c r="AR2143" s="688">
        <f t="shared" ca="1" si="497"/>
        <v>0</v>
      </c>
      <c r="AS2143" s="688">
        <f t="shared" ca="1" si="498"/>
        <v>0</v>
      </c>
    </row>
    <row r="2144" spans="1:45" x14ac:dyDescent="0.2">
      <c r="A2144" s="423">
        <v>3658</v>
      </c>
      <c r="B2144" s="424">
        <v>2</v>
      </c>
      <c r="C2144" s="425" t="s">
        <v>318</v>
      </c>
      <c r="D2144" s="422">
        <f t="shared" si="499"/>
        <v>0</v>
      </c>
      <c r="E2144" s="422">
        <f t="shared" si="500"/>
        <v>0</v>
      </c>
      <c r="F2144" s="422">
        <f t="shared" si="501"/>
        <v>0</v>
      </c>
      <c r="G2144" s="422">
        <f t="shared" si="502"/>
        <v>0</v>
      </c>
      <c r="H2144" s="22">
        <f t="shared" si="503"/>
        <v>0</v>
      </c>
      <c r="I2144" s="116">
        <v>0</v>
      </c>
      <c r="J2144" s="116">
        <v>0</v>
      </c>
      <c r="K2144" s="116">
        <v>0</v>
      </c>
      <c r="L2144" s="116">
        <v>0</v>
      </c>
      <c r="M2144" s="22">
        <f t="shared" si="504"/>
        <v>0</v>
      </c>
      <c r="N2144" s="116">
        <v>0</v>
      </c>
      <c r="O2144" s="116">
        <v>0</v>
      </c>
      <c r="P2144" s="116">
        <v>0</v>
      </c>
      <c r="Q2144" s="116">
        <v>0</v>
      </c>
      <c r="R2144" s="22">
        <f t="shared" si="505"/>
        <v>0</v>
      </c>
      <c r="S2144" s="116">
        <v>0</v>
      </c>
      <c r="T2144" s="116">
        <v>0</v>
      </c>
      <c r="U2144" s="116">
        <v>0</v>
      </c>
      <c r="V2144" s="116">
        <v>0</v>
      </c>
      <c r="W2144" s="22">
        <f t="shared" si="506"/>
        <v>0</v>
      </c>
      <c r="X2144" s="22">
        <f t="shared" si="507"/>
        <v>0</v>
      </c>
      <c r="Y2144" s="22">
        <f ca="1">OFFSET('Cost Study'!$B$7,'Operations Support'!$C2144,'Operations Support'!$B2144)*$H2144</f>
        <v>0</v>
      </c>
      <c r="Z2144" s="23">
        <f ca="1">Y2144*'Cost Study'!$B$31</f>
        <v>0</v>
      </c>
      <c r="AA2144" s="23">
        <f ca="1">IF(A2144=10298,1.51,1)*IF($B2144&lt;3,$D2144*'Cost Study'!$B$32*OFFSET('Cost Study'!$B$7,'Operations Support'!$C2144,'Operations Support'!$B2144),0)</f>
        <v>0</v>
      </c>
      <c r="AB2144" s="24">
        <f ca="1">AA2144*'Cost Study'!$B$31</f>
        <v>0</v>
      </c>
      <c r="AC2144" s="23">
        <f ca="1">Y2144*'Cost Study'!$B$31</f>
        <v>0</v>
      </c>
      <c r="AD2144" s="24">
        <f ca="1">AA2144*'Cost Study'!$B$31</f>
        <v>0</v>
      </c>
      <c r="AE2144" s="377">
        <f t="shared" ca="1" si="508"/>
        <v>0</v>
      </c>
      <c r="AF2144" s="377">
        <f t="shared" ca="1" si="509"/>
        <v>0</v>
      </c>
      <c r="AH2144" s="688">
        <f>IFERROR($H2144/SUMIF($A:$A,$A2144,$H:$H)*SUMIF(Summary!$A$110:$A$186,$A2144,Summary!$P$110:$P$186),0)</f>
        <v>0</v>
      </c>
      <c r="AI2144" s="689">
        <f t="shared" ca="1" si="495"/>
        <v>0</v>
      </c>
      <c r="AJ2144" s="688">
        <f>IFERROR(H2144/SUMIF(A:A,A2144,H:H)*SUMIF(Summary!$A$110:$A$186,'Operations Support'!A2144,Summary!$Q$110:$Q$186),0)</f>
        <v>0</v>
      </c>
      <c r="AK2144" s="688">
        <f t="shared" ca="1" si="496"/>
        <v>0</v>
      </c>
      <c r="AM2144" s="688">
        <f>IFERROR($H2144/SUMIF($A:$A,$A2144,$H:$H)*SUMIF(Summary!$A$230:$A$266,$A2144,Summary!$P$230:$P$266),0)</f>
        <v>0</v>
      </c>
      <c r="AN2144" s="688">
        <f>IFERROR($H2144/SUMIF($A:$A,$A2144,$H:$H)*(SUMIF(Summary!$A$230:$A$266,$A2144,Summary!$L$230:$L$266)+SUMIF(Summary!$A$281:$A$317,$A2144,Summary!$L$281:$L$317))-AM2144,0)</f>
        <v>0</v>
      </c>
      <c r="AO2144" s="688">
        <f>IFERROR($H2144/SUMIF($A:$A,$A2144,$H:$H)*SUMIF(Summary!$A$230:$A$266,$A2144,Summary!$Q$230:$Q$266),0)</f>
        <v>0</v>
      </c>
      <c r="AP2144" s="688">
        <f>IFERROR($H2144/SUMIF($A:$A,$A2144,$H:$H)*(SUMIF(Summary!$A$230:$A$266,$A2144,Summary!$L$230:$L$266)+SUMIF(Summary!$A$281:$A$317,$A2144,Summary!$L$281:$L$317))-AO2144,0)</f>
        <v>0</v>
      </c>
      <c r="AQ2144" s="306"/>
      <c r="AR2144" s="688">
        <f t="shared" ca="1" si="497"/>
        <v>0</v>
      </c>
      <c r="AS2144" s="688">
        <f t="shared" ca="1" si="498"/>
        <v>0</v>
      </c>
    </row>
    <row r="2145" spans="1:45" x14ac:dyDescent="0.2">
      <c r="A2145" s="423">
        <v>3658</v>
      </c>
      <c r="B2145" s="424">
        <v>2</v>
      </c>
      <c r="C2145" s="425" t="s">
        <v>319</v>
      </c>
      <c r="D2145" s="422">
        <f t="shared" si="499"/>
        <v>1372</v>
      </c>
      <c r="E2145" s="422">
        <f t="shared" si="500"/>
        <v>6088</v>
      </c>
      <c r="F2145" s="422">
        <f t="shared" si="501"/>
        <v>501</v>
      </c>
      <c r="G2145" s="422">
        <f t="shared" si="502"/>
        <v>0</v>
      </c>
      <c r="H2145" s="22">
        <f t="shared" si="503"/>
        <v>7961</v>
      </c>
      <c r="I2145" s="116">
        <v>743</v>
      </c>
      <c r="J2145" s="116">
        <v>2937</v>
      </c>
      <c r="K2145" s="116">
        <v>223</v>
      </c>
      <c r="L2145" s="116">
        <v>0</v>
      </c>
      <c r="M2145" s="22">
        <f t="shared" si="504"/>
        <v>3903</v>
      </c>
      <c r="N2145" s="116">
        <v>626</v>
      </c>
      <c r="O2145" s="116">
        <v>3151</v>
      </c>
      <c r="P2145" s="116">
        <v>206</v>
      </c>
      <c r="Q2145" s="116">
        <v>0</v>
      </c>
      <c r="R2145" s="22">
        <f t="shared" si="505"/>
        <v>3983</v>
      </c>
      <c r="S2145" s="116">
        <v>3</v>
      </c>
      <c r="T2145" s="116">
        <v>0</v>
      </c>
      <c r="U2145" s="116">
        <v>72</v>
      </c>
      <c r="V2145" s="116">
        <v>0</v>
      </c>
      <c r="W2145" s="22">
        <f t="shared" si="506"/>
        <v>75</v>
      </c>
      <c r="X2145" s="22">
        <f t="shared" si="507"/>
        <v>265.36666666666667</v>
      </c>
      <c r="Y2145" s="22">
        <f ca="1">OFFSET('Cost Study'!$B$7,'Operations Support'!$C2145,'Operations Support'!$B2145)*$H2145</f>
        <v>16240.44</v>
      </c>
      <c r="Z2145" s="23">
        <f ca="1">Y2145*'Cost Study'!$B$31</f>
        <v>907059.9167766457</v>
      </c>
      <c r="AA2145" s="23">
        <f ca="1">IF(A2145=10298,1.51,1)*IF($B2145&lt;3,$D2145*'Cost Study'!$B$32*OFFSET('Cost Study'!$B$7,'Operations Support'!$C2145,'Operations Support'!$B2145),0)</f>
        <v>279.88800000000003</v>
      </c>
      <c r="AB2145" s="24">
        <f ca="1">AA2145*'Cost Study'!$B$31</f>
        <v>15632.284961908779</v>
      </c>
      <c r="AC2145" s="23">
        <f ca="1">Y2145*'Cost Study'!$B$31</f>
        <v>907059.9167766457</v>
      </c>
      <c r="AD2145" s="24">
        <f ca="1">AA2145*'Cost Study'!$B$31</f>
        <v>15632.284961908779</v>
      </c>
      <c r="AE2145" s="377">
        <f t="shared" ca="1" si="508"/>
        <v>922692.20173855452</v>
      </c>
      <c r="AF2145" s="377">
        <f t="shared" ca="1" si="509"/>
        <v>922692.20173855452</v>
      </c>
      <c r="AH2145" s="688">
        <f>IFERROR($H2145/SUMIF($A:$A,$A2145,$H:$H)*SUMIF(Summary!$A$110:$A$186,$A2145,Summary!$P$110:$P$186),0)</f>
        <v>389938.34574957099</v>
      </c>
      <c r="AI2145" s="689">
        <f t="shared" ca="1" si="495"/>
        <v>532753.85598898353</v>
      </c>
      <c r="AJ2145" s="688">
        <f>IFERROR(H2145/SUMIF(A:A,A2145,H:H)*SUMIF(Summary!$A$110:$A$186,'Operations Support'!A2145,Summary!$Q$110:$Q$186),0)</f>
        <v>393781.27379791695</v>
      </c>
      <c r="AK2145" s="688">
        <f t="shared" ca="1" si="496"/>
        <v>528910.92794063757</v>
      </c>
      <c r="AM2145" s="688">
        <f>IFERROR($H2145/SUMIF($A:$A,$A2145,$H:$H)*SUMIF(Summary!$A$230:$A$266,$A2145,Summary!$P$230:$P$266),0)</f>
        <v>73776.879766114682</v>
      </c>
      <c r="AN2145" s="688">
        <f>IFERROR($H2145/SUMIF($A:$A,$A2145,$H:$H)*(SUMIF(Summary!$A$230:$A$266,$A2145,Summary!$L$230:$L$266)+SUMIF(Summary!$A$281:$A$317,$A2145,Summary!$L$281:$L$317))-AM2145,0)</f>
        <v>273488.53934159485</v>
      </c>
      <c r="AO2145" s="688">
        <f>IFERROR($H2145/SUMIF($A:$A,$A2145,$H:$H)*SUMIF(Summary!$A$230:$A$266,$A2145,Summary!$Q$230:$Q$266),0)</f>
        <v>74503.967121495574</v>
      </c>
      <c r="AP2145" s="688">
        <f>IFERROR($H2145/SUMIF($A:$A,$A2145,$H:$H)*(SUMIF(Summary!$A$230:$A$266,$A2145,Summary!$L$230:$L$266)+SUMIF(Summary!$A$281:$A$317,$A2145,Summary!$L$281:$L$317))-AO2145,0)</f>
        <v>272761.45198621397</v>
      </c>
      <c r="AQ2145" s="306"/>
      <c r="AR2145" s="688">
        <f t="shared" ca="1" si="497"/>
        <v>806242.39533057832</v>
      </c>
      <c r="AS2145" s="688">
        <f t="shared" ca="1" si="498"/>
        <v>801672.37992685148</v>
      </c>
    </row>
    <row r="2146" spans="1:45" x14ac:dyDescent="0.2">
      <c r="A2146" s="423">
        <v>3658</v>
      </c>
      <c r="B2146" s="424">
        <v>2</v>
      </c>
      <c r="C2146" s="425" t="s">
        <v>320</v>
      </c>
      <c r="D2146" s="422">
        <f t="shared" si="499"/>
        <v>0</v>
      </c>
      <c r="E2146" s="422">
        <f t="shared" si="500"/>
        <v>0</v>
      </c>
      <c r="F2146" s="422">
        <f t="shared" si="501"/>
        <v>0</v>
      </c>
      <c r="G2146" s="422">
        <f t="shared" si="502"/>
        <v>0</v>
      </c>
      <c r="H2146" s="22">
        <f t="shared" si="503"/>
        <v>0</v>
      </c>
      <c r="I2146" s="116">
        <v>0</v>
      </c>
      <c r="J2146" s="116">
        <v>0</v>
      </c>
      <c r="K2146" s="116">
        <v>0</v>
      </c>
      <c r="L2146" s="116">
        <v>0</v>
      </c>
      <c r="M2146" s="22">
        <f t="shared" si="504"/>
        <v>0</v>
      </c>
      <c r="N2146" s="116">
        <v>0</v>
      </c>
      <c r="O2146" s="116">
        <v>0</v>
      </c>
      <c r="P2146" s="116">
        <v>0</v>
      </c>
      <c r="Q2146" s="116">
        <v>0</v>
      </c>
      <c r="R2146" s="22">
        <f t="shared" si="505"/>
        <v>0</v>
      </c>
      <c r="S2146" s="116">
        <v>0</v>
      </c>
      <c r="T2146" s="116">
        <v>0</v>
      </c>
      <c r="U2146" s="116">
        <v>0</v>
      </c>
      <c r="V2146" s="116">
        <v>0</v>
      </c>
      <c r="W2146" s="22">
        <f t="shared" si="506"/>
        <v>0</v>
      </c>
      <c r="X2146" s="22">
        <f t="shared" si="507"/>
        <v>0</v>
      </c>
      <c r="Y2146" s="22">
        <f ca="1">OFFSET('Cost Study'!$B$7,'Operations Support'!$C2146,'Operations Support'!$B2146)*$H2146</f>
        <v>0</v>
      </c>
      <c r="Z2146" s="23">
        <f ca="1">Y2146*'Cost Study'!$B$31</f>
        <v>0</v>
      </c>
      <c r="AA2146" s="23">
        <f ca="1">IF(A2146=10298,1.51,1)*IF($B2146&lt;3,$D2146*'Cost Study'!$B$32*OFFSET('Cost Study'!$B$7,'Operations Support'!$C2146,'Operations Support'!$B2146),0)</f>
        <v>0</v>
      </c>
      <c r="AB2146" s="24">
        <f ca="1">AA2146*'Cost Study'!$B$31</f>
        <v>0</v>
      </c>
      <c r="AC2146" s="23">
        <f ca="1">Y2146*'Cost Study'!$B$31</f>
        <v>0</v>
      </c>
      <c r="AD2146" s="24">
        <f ca="1">AA2146*'Cost Study'!$B$31</f>
        <v>0</v>
      </c>
      <c r="AE2146" s="377">
        <f t="shared" ca="1" si="508"/>
        <v>0</v>
      </c>
      <c r="AF2146" s="377">
        <f t="shared" ca="1" si="509"/>
        <v>0</v>
      </c>
      <c r="AH2146" s="688">
        <f>IFERROR($H2146/SUMIF($A:$A,$A2146,$H:$H)*SUMIF(Summary!$A$110:$A$186,$A2146,Summary!$P$110:$P$186),0)</f>
        <v>0</v>
      </c>
      <c r="AI2146" s="689">
        <f t="shared" ca="1" si="495"/>
        <v>0</v>
      </c>
      <c r="AJ2146" s="688">
        <f>IFERROR(H2146/SUMIF(A:A,A2146,H:H)*SUMIF(Summary!$A$110:$A$186,'Operations Support'!A2146,Summary!$Q$110:$Q$186),0)</f>
        <v>0</v>
      </c>
      <c r="AK2146" s="688">
        <f t="shared" ca="1" si="496"/>
        <v>0</v>
      </c>
      <c r="AM2146" s="688">
        <f>IFERROR($H2146/SUMIF($A:$A,$A2146,$H:$H)*SUMIF(Summary!$A$230:$A$266,$A2146,Summary!$P$230:$P$266),0)</f>
        <v>0</v>
      </c>
      <c r="AN2146" s="688">
        <f>IFERROR($H2146/SUMIF($A:$A,$A2146,$H:$H)*(SUMIF(Summary!$A$230:$A$266,$A2146,Summary!$L$230:$L$266)+SUMIF(Summary!$A$281:$A$317,$A2146,Summary!$L$281:$L$317))-AM2146,0)</f>
        <v>0</v>
      </c>
      <c r="AO2146" s="688">
        <f>IFERROR($H2146/SUMIF($A:$A,$A2146,$H:$H)*SUMIF(Summary!$A$230:$A$266,$A2146,Summary!$Q$230:$Q$266),0)</f>
        <v>0</v>
      </c>
      <c r="AP2146" s="688">
        <f>IFERROR($H2146/SUMIF($A:$A,$A2146,$H:$H)*(SUMIF(Summary!$A$230:$A$266,$A2146,Summary!$L$230:$L$266)+SUMIF(Summary!$A$281:$A$317,$A2146,Summary!$L$281:$L$317))-AO2146,0)</f>
        <v>0</v>
      </c>
      <c r="AQ2146" s="306"/>
      <c r="AR2146" s="688">
        <f t="shared" ca="1" si="497"/>
        <v>0</v>
      </c>
      <c r="AS2146" s="688">
        <f t="shared" ca="1" si="498"/>
        <v>0</v>
      </c>
    </row>
    <row r="2147" spans="1:45" x14ac:dyDescent="0.2">
      <c r="A2147" s="423">
        <v>3658</v>
      </c>
      <c r="B2147" s="424">
        <v>3</v>
      </c>
      <c r="C2147" s="425" t="s">
        <v>300</v>
      </c>
      <c r="D2147" s="422">
        <f t="shared" si="499"/>
        <v>13451</v>
      </c>
      <c r="E2147" s="422">
        <f t="shared" si="500"/>
        <v>5410</v>
      </c>
      <c r="F2147" s="422">
        <f t="shared" si="501"/>
        <v>228</v>
      </c>
      <c r="G2147" s="422">
        <f t="shared" si="502"/>
        <v>0</v>
      </c>
      <c r="H2147" s="22">
        <f t="shared" si="503"/>
        <v>19089</v>
      </c>
      <c r="I2147" s="116">
        <v>5759</v>
      </c>
      <c r="J2147" s="116">
        <v>2197</v>
      </c>
      <c r="K2147" s="116">
        <v>165</v>
      </c>
      <c r="L2147" s="116">
        <v>0</v>
      </c>
      <c r="M2147" s="22">
        <f t="shared" si="504"/>
        <v>8121</v>
      </c>
      <c r="N2147" s="116">
        <v>6886</v>
      </c>
      <c r="O2147" s="116">
        <v>2625</v>
      </c>
      <c r="P2147" s="116">
        <v>60</v>
      </c>
      <c r="Q2147" s="116">
        <v>0</v>
      </c>
      <c r="R2147" s="22">
        <f t="shared" si="505"/>
        <v>9571</v>
      </c>
      <c r="S2147" s="116">
        <v>806</v>
      </c>
      <c r="T2147" s="116">
        <v>588</v>
      </c>
      <c r="U2147" s="116">
        <v>3</v>
      </c>
      <c r="V2147" s="116">
        <v>0</v>
      </c>
      <c r="W2147" s="22">
        <f t="shared" si="506"/>
        <v>1397</v>
      </c>
      <c r="X2147" s="22">
        <f t="shared" si="507"/>
        <v>795.375</v>
      </c>
      <c r="Y2147" s="22">
        <f ca="1">OFFSET('Cost Study'!$B$7,'Operations Support'!$C2147,'Operations Support'!$B2147)*$H2147</f>
        <v>82082.7</v>
      </c>
      <c r="Z2147" s="23">
        <f ca="1">Y2147*'Cost Study'!$B$31</f>
        <v>4584477.2081792345</v>
      </c>
      <c r="AA2147" s="23">
        <f ca="1">IF(A2147=10298,1.51,1)*IF($B2147&lt;3,$D2147*'Cost Study'!$B$32*OFFSET('Cost Study'!$B$7,'Operations Support'!$C2147,'Operations Support'!$B2147),0)</f>
        <v>0</v>
      </c>
      <c r="AB2147" s="24">
        <f ca="1">AA2147*'Cost Study'!$B$31</f>
        <v>0</v>
      </c>
      <c r="AC2147" s="23">
        <f ca="1">Y2147*'Cost Study'!$B$31</f>
        <v>4584477.2081792345</v>
      </c>
      <c r="AD2147" s="24">
        <f ca="1">AA2147*'Cost Study'!$B$31</f>
        <v>0</v>
      </c>
      <c r="AE2147" s="377">
        <f t="shared" ca="1" si="508"/>
        <v>4584477.2081792345</v>
      </c>
      <c r="AF2147" s="377">
        <f t="shared" ca="1" si="509"/>
        <v>4584477.2081792345</v>
      </c>
      <c r="AH2147" s="688">
        <f>IFERROR($H2147/SUMIF($A:$A,$A2147,$H:$H)*SUMIF(Summary!$A$110:$A$186,$A2147,Summary!$P$110:$P$186),0)</f>
        <v>934999.75907719624</v>
      </c>
      <c r="AI2147" s="689">
        <f t="shared" ca="1" si="495"/>
        <v>3649477.4491020385</v>
      </c>
      <c r="AJ2147" s="688">
        <f>IFERROR(H2147/SUMIF(A:A,A2147,H:H)*SUMIF(Summary!$A$110:$A$186,'Operations Support'!A2147,Summary!$Q$110:$Q$186),0)</f>
        <v>944214.38707806007</v>
      </c>
      <c r="AK2147" s="688">
        <f t="shared" ca="1" si="496"/>
        <v>3640262.8211011747</v>
      </c>
      <c r="AM2147" s="688">
        <f>IFERROR($H2147/SUMIF($A:$A,$A2147,$H:$H)*SUMIF(Summary!$A$230:$A$266,$A2147,Summary!$P$230:$P$266),0)</f>
        <v>176903.26062747935</v>
      </c>
      <c r="AN2147" s="688">
        <f>IFERROR($H2147/SUMIF($A:$A,$A2147,$H:$H)*(SUMIF(Summary!$A$230:$A$266,$A2147,Summary!$L$230:$L$266)+SUMIF(Summary!$A$281:$A$317,$A2147,Summary!$L$281:$L$317))-AM2147,0)</f>
        <v>655774.74280765024</v>
      </c>
      <c r="AO2147" s="688">
        <f>IFERROR($H2147/SUMIF($A:$A,$A2147,$H:$H)*SUMIF(Summary!$A$230:$A$266,$A2147,Summary!$Q$230:$Q$266),0)</f>
        <v>178646.68111822999</v>
      </c>
      <c r="AP2147" s="688">
        <f>IFERROR($H2147/SUMIF($A:$A,$A2147,$H:$H)*(SUMIF(Summary!$A$230:$A$266,$A2147,Summary!$L$230:$L$266)+SUMIF(Summary!$A$281:$A$317,$A2147,Summary!$L$281:$L$317))-AO2147,0)</f>
        <v>654031.32231689966</v>
      </c>
      <c r="AQ2147" s="306"/>
      <c r="AR2147" s="688">
        <f t="shared" ca="1" si="497"/>
        <v>4305252.1919096885</v>
      </c>
      <c r="AS2147" s="688">
        <f t="shared" ca="1" si="498"/>
        <v>4294294.1434180746</v>
      </c>
    </row>
    <row r="2148" spans="1:45" x14ac:dyDescent="0.2">
      <c r="A2148" s="423">
        <v>3658</v>
      </c>
      <c r="B2148" s="424">
        <v>3</v>
      </c>
      <c r="C2148" s="425" t="s">
        <v>301</v>
      </c>
      <c r="D2148" s="422">
        <f t="shared" si="499"/>
        <v>4218</v>
      </c>
      <c r="E2148" s="422">
        <f t="shared" si="500"/>
        <v>253</v>
      </c>
      <c r="F2148" s="422">
        <f t="shared" si="501"/>
        <v>188</v>
      </c>
      <c r="G2148" s="422">
        <f t="shared" si="502"/>
        <v>0</v>
      </c>
      <c r="H2148" s="22">
        <f t="shared" si="503"/>
        <v>4659</v>
      </c>
      <c r="I2148" s="116">
        <v>1446</v>
      </c>
      <c r="J2148" s="116">
        <v>65</v>
      </c>
      <c r="K2148" s="116">
        <v>113</v>
      </c>
      <c r="L2148" s="116">
        <v>0</v>
      </c>
      <c r="M2148" s="22">
        <f t="shared" si="504"/>
        <v>1624</v>
      </c>
      <c r="N2148" s="116">
        <v>2309</v>
      </c>
      <c r="O2148" s="116">
        <v>167</v>
      </c>
      <c r="P2148" s="116">
        <v>75</v>
      </c>
      <c r="Q2148" s="116">
        <v>0</v>
      </c>
      <c r="R2148" s="22">
        <f t="shared" si="505"/>
        <v>2551</v>
      </c>
      <c r="S2148" s="116">
        <v>463</v>
      </c>
      <c r="T2148" s="116">
        <v>21</v>
      </c>
      <c r="U2148" s="116">
        <v>0</v>
      </c>
      <c r="V2148" s="116">
        <v>0</v>
      </c>
      <c r="W2148" s="22">
        <f t="shared" si="506"/>
        <v>484</v>
      </c>
      <c r="X2148" s="22">
        <f t="shared" si="507"/>
        <v>194.125</v>
      </c>
      <c r="Y2148" s="22">
        <f ca="1">OFFSET('Cost Study'!$B$7,'Operations Support'!$C2148,'Operations Support'!$B2148)*$H2148</f>
        <v>34150.47</v>
      </c>
      <c r="Z2148" s="23">
        <f ca="1">Y2148*'Cost Study'!$B$31</f>
        <v>1907369.657231167</v>
      </c>
      <c r="AA2148" s="23">
        <f ca="1">IF(A2148=10298,1.51,1)*IF($B2148&lt;3,$D2148*'Cost Study'!$B$32*OFFSET('Cost Study'!$B$7,'Operations Support'!$C2148,'Operations Support'!$B2148),0)</f>
        <v>0</v>
      </c>
      <c r="AB2148" s="24">
        <f ca="1">AA2148*'Cost Study'!$B$31</f>
        <v>0</v>
      </c>
      <c r="AC2148" s="23">
        <f ca="1">Y2148*'Cost Study'!$B$31</f>
        <v>1907369.657231167</v>
      </c>
      <c r="AD2148" s="24">
        <f ca="1">AA2148*'Cost Study'!$B$31</f>
        <v>0</v>
      </c>
      <c r="AE2148" s="377">
        <f t="shared" ca="1" si="508"/>
        <v>1907369.657231167</v>
      </c>
      <c r="AF2148" s="377">
        <f t="shared" ca="1" si="509"/>
        <v>1907369.657231167</v>
      </c>
      <c r="AH2148" s="688">
        <f>IFERROR($H2148/SUMIF($A:$A,$A2148,$H:$H)*SUMIF(Summary!$A$110:$A$186,$A2148,Summary!$P$110:$P$186),0)</f>
        <v>228202.83291637371</v>
      </c>
      <c r="AI2148" s="689">
        <f t="shared" ca="1" si="495"/>
        <v>1679166.8243147933</v>
      </c>
      <c r="AJ2148" s="688">
        <f>IFERROR(H2148/SUMIF(A:A,A2148,H:H)*SUMIF(Summary!$A$110:$A$186,'Operations Support'!A2148,Summary!$Q$110:$Q$186),0)</f>
        <v>230451.82196011744</v>
      </c>
      <c r="AK2148" s="688">
        <f t="shared" ca="1" si="496"/>
        <v>1676917.8352710495</v>
      </c>
      <c r="AM2148" s="688">
        <f>IFERROR($H2148/SUMIF($A:$A,$A2148,$H:$H)*SUMIF(Summary!$A$230:$A$266,$A2148,Summary!$P$230:$P$266),0)</f>
        <v>43176.29479089666</v>
      </c>
      <c r="AN2148" s="688">
        <f>IFERROR($H2148/SUMIF($A:$A,$A2148,$H:$H)*(SUMIF(Summary!$A$230:$A$266,$A2148,Summary!$L$230:$L$266)+SUMIF(Summary!$A$281:$A$317,$A2148,Summary!$L$281:$L$317))-AM2148,0)</f>
        <v>160053.14719162049</v>
      </c>
      <c r="AO2148" s="688">
        <f>IFERROR($H2148/SUMIF($A:$A,$A2148,$H:$H)*SUMIF(Summary!$A$230:$A$266,$A2148,Summary!$Q$230:$Q$266),0)</f>
        <v>43601.806659847738</v>
      </c>
      <c r="AP2148" s="688">
        <f>IFERROR($H2148/SUMIF($A:$A,$A2148,$H:$H)*(SUMIF(Summary!$A$230:$A$266,$A2148,Summary!$L$230:$L$266)+SUMIF(Summary!$A$281:$A$317,$A2148,Summary!$L$281:$L$317))-AO2148,0)</f>
        <v>159627.6353226694</v>
      </c>
      <c r="AQ2148" s="306"/>
      <c r="AR2148" s="688">
        <f t="shared" ca="1" si="497"/>
        <v>1839219.9715064138</v>
      </c>
      <c r="AS2148" s="688">
        <f t="shared" ca="1" si="498"/>
        <v>1836545.4705937188</v>
      </c>
    </row>
    <row r="2149" spans="1:45" x14ac:dyDescent="0.2">
      <c r="A2149" s="423">
        <v>3658</v>
      </c>
      <c r="B2149" s="424">
        <v>3</v>
      </c>
      <c r="C2149" s="425" t="s">
        <v>302</v>
      </c>
      <c r="D2149" s="422">
        <f t="shared" si="499"/>
        <v>4383</v>
      </c>
      <c r="E2149" s="422">
        <f t="shared" si="500"/>
        <v>1806</v>
      </c>
      <c r="F2149" s="422">
        <f t="shared" si="501"/>
        <v>324</v>
      </c>
      <c r="G2149" s="422">
        <f t="shared" si="502"/>
        <v>0</v>
      </c>
      <c r="H2149" s="22">
        <f t="shared" si="503"/>
        <v>6513</v>
      </c>
      <c r="I2149" s="116">
        <v>1923</v>
      </c>
      <c r="J2149" s="116">
        <v>985</v>
      </c>
      <c r="K2149" s="116">
        <v>179</v>
      </c>
      <c r="L2149" s="116">
        <v>0</v>
      </c>
      <c r="M2149" s="22">
        <f t="shared" si="504"/>
        <v>3087</v>
      </c>
      <c r="N2149" s="116">
        <v>2328</v>
      </c>
      <c r="O2149" s="116">
        <v>803</v>
      </c>
      <c r="P2149" s="116">
        <v>145</v>
      </c>
      <c r="Q2149" s="116">
        <v>0</v>
      </c>
      <c r="R2149" s="22">
        <f t="shared" si="505"/>
        <v>3276</v>
      </c>
      <c r="S2149" s="116">
        <v>132</v>
      </c>
      <c r="T2149" s="116">
        <v>18</v>
      </c>
      <c r="U2149" s="116">
        <v>0</v>
      </c>
      <c r="V2149" s="116">
        <v>0</v>
      </c>
      <c r="W2149" s="22">
        <f t="shared" si="506"/>
        <v>150</v>
      </c>
      <c r="X2149" s="22">
        <f t="shared" si="507"/>
        <v>271.375</v>
      </c>
      <c r="Y2149" s="22">
        <f ca="1">OFFSET('Cost Study'!$B$7,'Operations Support'!$C2149,'Operations Support'!$B2149)*$H2149</f>
        <v>43571.97</v>
      </c>
      <c r="Z2149" s="23">
        <f ca="1">Y2149*'Cost Study'!$B$31</f>
        <v>2433578.6149879252</v>
      </c>
      <c r="AA2149" s="23">
        <f ca="1">IF(A2149=10298,1.51,1)*IF($B2149&lt;3,$D2149*'Cost Study'!$B$32*OFFSET('Cost Study'!$B$7,'Operations Support'!$C2149,'Operations Support'!$B2149),0)</f>
        <v>0</v>
      </c>
      <c r="AB2149" s="24">
        <f ca="1">AA2149*'Cost Study'!$B$31</f>
        <v>0</v>
      </c>
      <c r="AC2149" s="23">
        <f ca="1">Y2149*'Cost Study'!$B$31</f>
        <v>2433578.6149879252</v>
      </c>
      <c r="AD2149" s="24">
        <f ca="1">AA2149*'Cost Study'!$B$31</f>
        <v>0</v>
      </c>
      <c r="AE2149" s="377">
        <f t="shared" ca="1" si="508"/>
        <v>2433578.6149879252</v>
      </c>
      <c r="AF2149" s="377">
        <f t="shared" ca="1" si="509"/>
        <v>2433578.6149879252</v>
      </c>
      <c r="AH2149" s="688">
        <f>IFERROR($H2149/SUMIF($A:$A,$A2149,$H:$H)*SUMIF(Summary!$A$110:$A$186,$A2149,Summary!$P$110:$P$186),0)</f>
        <v>319013.74775366863</v>
      </c>
      <c r="AI2149" s="689">
        <f t="shared" ca="1" si="495"/>
        <v>2114564.8672342566</v>
      </c>
      <c r="AJ2149" s="688">
        <f>IFERROR(H2149/SUMIF(A:A,A2149,H:H)*SUMIF(Summary!$A$110:$A$186,'Operations Support'!A2149,Summary!$Q$110:$Q$186),0)</f>
        <v>322157.69830999034</v>
      </c>
      <c r="AK2149" s="688">
        <f t="shared" ca="1" si="496"/>
        <v>2111420.916677935</v>
      </c>
      <c r="AM2149" s="688">
        <f>IFERROR($H2149/SUMIF($A:$A,$A2149,$H:$H)*SUMIF(Summary!$A$230:$A$266,$A2149,Summary!$P$230:$P$266),0)</f>
        <v>60357.846742457601</v>
      </c>
      <c r="AN2149" s="688">
        <f>IFERROR($H2149/SUMIF($A:$A,$A2149,$H:$H)*(SUMIF(Summary!$A$230:$A$266,$A2149,Summary!$L$230:$L$266)+SUMIF(Summary!$A$281:$A$317,$A2149,Summary!$L$281:$L$317))-AM2149,0)</f>
        <v>223744.61207534326</v>
      </c>
      <c r="AO2149" s="688">
        <f>IFERROR($H2149/SUMIF($A:$A,$A2149,$H:$H)*SUMIF(Summary!$A$230:$A$266,$A2149,Summary!$Q$230:$Q$266),0)</f>
        <v>60952.686579864421</v>
      </c>
      <c r="AP2149" s="688">
        <f>IFERROR($H2149/SUMIF($A:$A,$A2149,$H:$H)*(SUMIF(Summary!$A$230:$A$266,$A2149,Summary!$L$230:$L$266)+SUMIF(Summary!$A$281:$A$317,$A2149,Summary!$L$281:$L$317))-AO2149,0)</f>
        <v>223149.77223793644</v>
      </c>
      <c r="AQ2149" s="306"/>
      <c r="AR2149" s="688">
        <f t="shared" ca="1" si="497"/>
        <v>2338309.4793095998</v>
      </c>
      <c r="AS2149" s="688">
        <f t="shared" ca="1" si="498"/>
        <v>2334570.6889158715</v>
      </c>
    </row>
    <row r="2150" spans="1:45" x14ac:dyDescent="0.2">
      <c r="A2150" s="423">
        <v>3658</v>
      </c>
      <c r="B2150" s="424">
        <v>3</v>
      </c>
      <c r="C2150" s="425" t="s">
        <v>303</v>
      </c>
      <c r="D2150" s="422">
        <f t="shared" si="499"/>
        <v>2493</v>
      </c>
      <c r="E2150" s="422">
        <f t="shared" si="500"/>
        <v>2111</v>
      </c>
      <c r="F2150" s="422">
        <f t="shared" si="501"/>
        <v>168</v>
      </c>
      <c r="G2150" s="422">
        <f t="shared" si="502"/>
        <v>0</v>
      </c>
      <c r="H2150" s="22">
        <f t="shared" si="503"/>
        <v>4772</v>
      </c>
      <c r="I2150" s="116">
        <v>1088</v>
      </c>
      <c r="J2150" s="116">
        <v>382</v>
      </c>
      <c r="K2150" s="116">
        <v>120</v>
      </c>
      <c r="L2150" s="116">
        <v>0</v>
      </c>
      <c r="M2150" s="22">
        <f t="shared" si="504"/>
        <v>1590</v>
      </c>
      <c r="N2150" s="116">
        <v>1129</v>
      </c>
      <c r="O2150" s="116">
        <v>919</v>
      </c>
      <c r="P2150" s="116">
        <v>45</v>
      </c>
      <c r="Q2150" s="116">
        <v>0</v>
      </c>
      <c r="R2150" s="22">
        <f t="shared" si="505"/>
        <v>2093</v>
      </c>
      <c r="S2150" s="116">
        <v>276</v>
      </c>
      <c r="T2150" s="116">
        <v>810</v>
      </c>
      <c r="U2150" s="116">
        <v>3</v>
      </c>
      <c r="V2150" s="116">
        <v>0</v>
      </c>
      <c r="W2150" s="22">
        <f t="shared" si="506"/>
        <v>1089</v>
      </c>
      <c r="X2150" s="22">
        <f t="shared" si="507"/>
        <v>198.83333333333334</v>
      </c>
      <c r="Y2150" s="22">
        <f ca="1">OFFSET('Cost Study'!$B$7,'Operations Support'!$C2150,'Operations Support'!$B2150)*$H2150</f>
        <v>11500.52</v>
      </c>
      <c r="Z2150" s="23">
        <f ca="1">Y2150*'Cost Study'!$B$31</f>
        <v>642326.2371024522</v>
      </c>
      <c r="AA2150" s="23">
        <f ca="1">IF(A2150=10298,1.51,1)*IF($B2150&lt;3,$D2150*'Cost Study'!$B$32*OFFSET('Cost Study'!$B$7,'Operations Support'!$C2150,'Operations Support'!$B2150),0)</f>
        <v>0</v>
      </c>
      <c r="AB2150" s="24">
        <f ca="1">AA2150*'Cost Study'!$B$31</f>
        <v>0</v>
      </c>
      <c r="AC2150" s="23">
        <f ca="1">Y2150*'Cost Study'!$B$31</f>
        <v>642326.2371024522</v>
      </c>
      <c r="AD2150" s="24">
        <f ca="1">AA2150*'Cost Study'!$B$31</f>
        <v>0</v>
      </c>
      <c r="AE2150" s="377">
        <f t="shared" ca="1" si="508"/>
        <v>642326.2371024522</v>
      </c>
      <c r="AF2150" s="377">
        <f t="shared" ca="1" si="509"/>
        <v>642326.2371024522</v>
      </c>
      <c r="AH2150" s="688">
        <f>IFERROR($H2150/SUMIF($A:$A,$A2150,$H:$H)*SUMIF(Summary!$A$110:$A$186,$A2150,Summary!$P$110:$P$186),0)</f>
        <v>233737.69450030808</v>
      </c>
      <c r="AI2150" s="689">
        <f t="shared" ca="1" si="495"/>
        <v>408588.54260214412</v>
      </c>
      <c r="AJ2150" s="688">
        <f>IFERROR(H2150/SUMIF(A:A,A2150,H:H)*SUMIF(Summary!$A$110:$A$186,'Operations Support'!A2150,Summary!$Q$110:$Q$186),0)</f>
        <v>236041.23082070841</v>
      </c>
      <c r="AK2150" s="688">
        <f t="shared" ca="1" si="496"/>
        <v>406285.00628174376</v>
      </c>
      <c r="AM2150" s="688">
        <f>IFERROR($H2150/SUMIF($A:$A,$A2150,$H:$H)*SUMIF(Summary!$A$230:$A$266,$A2150,Summary!$P$230:$P$266),0)</f>
        <v>44223.498334869902</v>
      </c>
      <c r="AN2150" s="688">
        <f>IFERROR($H2150/SUMIF($A:$A,$A2150,$H:$H)*(SUMIF(Summary!$A$230:$A$266,$A2150,Summary!$L$230:$L$266)+SUMIF(Summary!$A$281:$A$317,$A2150,Summary!$L$281:$L$317))-AM2150,0)</f>
        <v>163935.09731668019</v>
      </c>
      <c r="AO2150" s="688">
        <f>IFERROR($H2150/SUMIF($A:$A,$A2150,$H:$H)*SUMIF(Summary!$A$230:$A$266,$A2150,Summary!$Q$230:$Q$266),0)</f>
        <v>44659.330624767848</v>
      </c>
      <c r="AP2150" s="688">
        <f>IFERROR($H2150/SUMIF($A:$A,$A2150,$H:$H)*(SUMIF(Summary!$A$230:$A$266,$A2150,Summary!$L$230:$L$266)+SUMIF(Summary!$A$281:$A$317,$A2150,Summary!$L$281:$L$317))-AO2150,0)</f>
        <v>163499.26502678223</v>
      </c>
      <c r="AQ2150" s="306"/>
      <c r="AR2150" s="688">
        <f t="shared" ca="1" si="497"/>
        <v>572523.63991882431</v>
      </c>
      <c r="AS2150" s="688">
        <f t="shared" ca="1" si="498"/>
        <v>569784.27130852593</v>
      </c>
    </row>
    <row r="2151" spans="1:45" x14ac:dyDescent="0.2">
      <c r="A2151" s="423">
        <v>3658</v>
      </c>
      <c r="B2151" s="424">
        <v>3</v>
      </c>
      <c r="C2151" s="425" t="s">
        <v>304</v>
      </c>
      <c r="D2151" s="422">
        <f t="shared" si="499"/>
        <v>0</v>
      </c>
      <c r="E2151" s="422">
        <f t="shared" si="500"/>
        <v>0</v>
      </c>
      <c r="F2151" s="422">
        <f t="shared" si="501"/>
        <v>0</v>
      </c>
      <c r="G2151" s="422">
        <f t="shared" si="502"/>
        <v>0</v>
      </c>
      <c r="H2151" s="22">
        <f t="shared" si="503"/>
        <v>0</v>
      </c>
      <c r="I2151" s="116">
        <v>0</v>
      </c>
      <c r="J2151" s="116">
        <v>0</v>
      </c>
      <c r="K2151" s="116">
        <v>0</v>
      </c>
      <c r="L2151" s="116">
        <v>0</v>
      </c>
      <c r="M2151" s="22">
        <f t="shared" si="504"/>
        <v>0</v>
      </c>
      <c r="N2151" s="116">
        <v>0</v>
      </c>
      <c r="O2151" s="116">
        <v>0</v>
      </c>
      <c r="P2151" s="116">
        <v>0</v>
      </c>
      <c r="Q2151" s="116">
        <v>0</v>
      </c>
      <c r="R2151" s="22">
        <f t="shared" si="505"/>
        <v>0</v>
      </c>
      <c r="S2151" s="116">
        <v>0</v>
      </c>
      <c r="T2151" s="116">
        <v>0</v>
      </c>
      <c r="U2151" s="116">
        <v>0</v>
      </c>
      <c r="V2151" s="116">
        <v>0</v>
      </c>
      <c r="W2151" s="22">
        <f t="shared" si="506"/>
        <v>0</v>
      </c>
      <c r="X2151" s="22">
        <f t="shared" si="507"/>
        <v>0</v>
      </c>
      <c r="Y2151" s="22">
        <f ca="1">OFFSET('Cost Study'!$B$7,'Operations Support'!$C2151,'Operations Support'!$B2151)*$H2151</f>
        <v>0</v>
      </c>
      <c r="Z2151" s="23">
        <f ca="1">Y2151*'Cost Study'!$B$31</f>
        <v>0</v>
      </c>
      <c r="AA2151" s="23">
        <f ca="1">IF(A2151=10298,1.51,1)*IF($B2151&lt;3,$D2151*'Cost Study'!$B$32*OFFSET('Cost Study'!$B$7,'Operations Support'!$C2151,'Operations Support'!$B2151),0)</f>
        <v>0</v>
      </c>
      <c r="AB2151" s="24">
        <f ca="1">AA2151*'Cost Study'!$B$31</f>
        <v>0</v>
      </c>
      <c r="AC2151" s="23">
        <f ca="1">Y2151*'Cost Study'!$B$31</f>
        <v>0</v>
      </c>
      <c r="AD2151" s="24">
        <f ca="1">AA2151*'Cost Study'!$B$31</f>
        <v>0</v>
      </c>
      <c r="AE2151" s="377">
        <f t="shared" ca="1" si="508"/>
        <v>0</v>
      </c>
      <c r="AF2151" s="377">
        <f t="shared" ca="1" si="509"/>
        <v>0</v>
      </c>
      <c r="AH2151" s="688">
        <f>IFERROR($H2151/SUMIF($A:$A,$A2151,$H:$H)*SUMIF(Summary!$A$110:$A$186,$A2151,Summary!$P$110:$P$186),0)</f>
        <v>0</v>
      </c>
      <c r="AI2151" s="689">
        <f t="shared" ca="1" si="495"/>
        <v>0</v>
      </c>
      <c r="AJ2151" s="688">
        <f>IFERROR(H2151/SUMIF(A:A,A2151,H:H)*SUMIF(Summary!$A$110:$A$186,'Operations Support'!A2151,Summary!$Q$110:$Q$186),0)</f>
        <v>0</v>
      </c>
      <c r="AK2151" s="688">
        <f t="shared" ca="1" si="496"/>
        <v>0</v>
      </c>
      <c r="AM2151" s="688">
        <f>IFERROR($H2151/SUMIF($A:$A,$A2151,$H:$H)*SUMIF(Summary!$A$230:$A$266,$A2151,Summary!$P$230:$P$266),0)</f>
        <v>0</v>
      </c>
      <c r="AN2151" s="688">
        <f>IFERROR($H2151/SUMIF($A:$A,$A2151,$H:$H)*(SUMIF(Summary!$A$230:$A$266,$A2151,Summary!$L$230:$L$266)+SUMIF(Summary!$A$281:$A$317,$A2151,Summary!$L$281:$L$317))-AM2151,0)</f>
        <v>0</v>
      </c>
      <c r="AO2151" s="688">
        <f>IFERROR($H2151/SUMIF($A:$A,$A2151,$H:$H)*SUMIF(Summary!$A$230:$A$266,$A2151,Summary!$Q$230:$Q$266),0)</f>
        <v>0</v>
      </c>
      <c r="AP2151" s="688">
        <f>IFERROR($H2151/SUMIF($A:$A,$A2151,$H:$H)*(SUMIF(Summary!$A$230:$A$266,$A2151,Summary!$L$230:$L$266)+SUMIF(Summary!$A$281:$A$317,$A2151,Summary!$L$281:$L$317))-AO2151,0)</f>
        <v>0</v>
      </c>
      <c r="AQ2151" s="306"/>
      <c r="AR2151" s="688">
        <f t="shared" ca="1" si="497"/>
        <v>0</v>
      </c>
      <c r="AS2151" s="688">
        <f t="shared" ca="1" si="498"/>
        <v>0</v>
      </c>
    </row>
    <row r="2152" spans="1:45" x14ac:dyDescent="0.2">
      <c r="A2152" s="423">
        <v>3658</v>
      </c>
      <c r="B2152" s="424">
        <v>3</v>
      </c>
      <c r="C2152" s="425" t="s">
        <v>305</v>
      </c>
      <c r="D2152" s="422">
        <f t="shared" si="499"/>
        <v>18298</v>
      </c>
      <c r="E2152" s="422">
        <f t="shared" si="500"/>
        <v>3743</v>
      </c>
      <c r="F2152" s="422">
        <f t="shared" si="501"/>
        <v>260</v>
      </c>
      <c r="G2152" s="422">
        <f t="shared" si="502"/>
        <v>0</v>
      </c>
      <c r="H2152" s="22">
        <f t="shared" si="503"/>
        <v>22301</v>
      </c>
      <c r="I2152" s="116">
        <v>8194</v>
      </c>
      <c r="J2152" s="116">
        <v>1346</v>
      </c>
      <c r="K2152" s="116">
        <v>104</v>
      </c>
      <c r="L2152" s="116">
        <v>0</v>
      </c>
      <c r="M2152" s="22">
        <f t="shared" si="504"/>
        <v>9644</v>
      </c>
      <c r="N2152" s="116">
        <v>9147</v>
      </c>
      <c r="O2152" s="116">
        <v>2223</v>
      </c>
      <c r="P2152" s="116">
        <v>119</v>
      </c>
      <c r="Q2152" s="116">
        <v>0</v>
      </c>
      <c r="R2152" s="22">
        <f t="shared" si="505"/>
        <v>11489</v>
      </c>
      <c r="S2152" s="116">
        <v>957</v>
      </c>
      <c r="T2152" s="116">
        <v>174</v>
      </c>
      <c r="U2152" s="116">
        <v>37</v>
      </c>
      <c r="V2152" s="116">
        <v>0</v>
      </c>
      <c r="W2152" s="22">
        <f t="shared" si="506"/>
        <v>1168</v>
      </c>
      <c r="X2152" s="22">
        <f t="shared" si="507"/>
        <v>929.20833333333337</v>
      </c>
      <c r="Y2152" s="22">
        <f ca="1">OFFSET('Cost Study'!$B$7,'Operations Support'!$C2152,'Operations Support'!$B2152)*$H2152</f>
        <v>133806</v>
      </c>
      <c r="Z2152" s="23">
        <f ca="1">Y2152*'Cost Study'!$B$31</f>
        <v>7473323.335095345</v>
      </c>
      <c r="AA2152" s="23">
        <f ca="1">IF(A2152=10298,1.51,1)*IF($B2152&lt;3,$D2152*'Cost Study'!$B$32*OFFSET('Cost Study'!$B$7,'Operations Support'!$C2152,'Operations Support'!$B2152),0)</f>
        <v>0</v>
      </c>
      <c r="AB2152" s="24">
        <f ca="1">AA2152*'Cost Study'!$B$31</f>
        <v>0</v>
      </c>
      <c r="AC2152" s="23">
        <f ca="1">Y2152*'Cost Study'!$B$31</f>
        <v>7473323.335095345</v>
      </c>
      <c r="AD2152" s="24">
        <f ca="1">AA2152*'Cost Study'!$B$31</f>
        <v>0</v>
      </c>
      <c r="AE2152" s="377">
        <f t="shared" ca="1" si="508"/>
        <v>7473323.335095345</v>
      </c>
      <c r="AF2152" s="377">
        <f t="shared" ca="1" si="509"/>
        <v>7473323.335095345</v>
      </c>
      <c r="AH2152" s="688">
        <f>IFERROR($H2152/SUMIF($A:$A,$A2152,$H:$H)*SUMIF(Summary!$A$110:$A$186,$A2152,Summary!$P$110:$P$186),0)</f>
        <v>1092326.9750736316</v>
      </c>
      <c r="AI2152" s="689">
        <f t="shared" ca="1" si="495"/>
        <v>6380996.3600217132</v>
      </c>
      <c r="AJ2152" s="688">
        <f>IFERROR(H2152/SUMIF(A:A,A2152,H:H)*SUMIF(Summary!$A$110:$A$186,'Operations Support'!A2152,Summary!$Q$110:$Q$186),0)</f>
        <v>1103092.0973454774</v>
      </c>
      <c r="AK2152" s="688">
        <f t="shared" ca="1" si="496"/>
        <v>6370231.2377498671</v>
      </c>
      <c r="AM2152" s="688">
        <f>IFERROR($H2152/SUMIF($A:$A,$A2152,$H:$H)*SUMIF(Summary!$A$230:$A$266,$A2152,Summary!$P$230:$P$266),0)</f>
        <v>206669.78968271872</v>
      </c>
      <c r="AN2152" s="688">
        <f>IFERROR($H2152/SUMIF($A:$A,$A2152,$H:$H)*(SUMIF(Summary!$A$230:$A$266,$A2152,Summary!$L$230:$L$266)+SUMIF(Summary!$A$281:$A$317,$A2152,Summary!$L$281:$L$317))-AM2152,0)</f>
        <v>766118.31627394899</v>
      </c>
      <c r="AO2152" s="688">
        <f>IFERROR($H2152/SUMIF($A:$A,$A2152,$H:$H)*SUMIF(Summary!$A$230:$A$266,$A2152,Summary!$Q$230:$Q$266),0)</f>
        <v>208706.56585560518</v>
      </c>
      <c r="AP2152" s="688">
        <f>IFERROR($H2152/SUMIF($A:$A,$A2152,$H:$H)*(SUMIF(Summary!$A$230:$A$266,$A2152,Summary!$L$230:$L$266)+SUMIF(Summary!$A$281:$A$317,$A2152,Summary!$L$281:$L$317))-AO2152,0)</f>
        <v>764081.54010106251</v>
      </c>
      <c r="AQ2152" s="306"/>
      <c r="AR2152" s="688">
        <f t="shared" ca="1" si="497"/>
        <v>7147114.6762956623</v>
      </c>
      <c r="AS2152" s="688">
        <f t="shared" ca="1" si="498"/>
        <v>7134312.7778509296</v>
      </c>
    </row>
    <row r="2153" spans="1:45" x14ac:dyDescent="0.2">
      <c r="A2153" s="423">
        <v>3658</v>
      </c>
      <c r="B2153" s="424">
        <v>3</v>
      </c>
      <c r="C2153" s="425" t="s">
        <v>306</v>
      </c>
      <c r="D2153" s="422">
        <f t="shared" si="499"/>
        <v>273</v>
      </c>
      <c r="E2153" s="422">
        <f t="shared" si="500"/>
        <v>0</v>
      </c>
      <c r="F2153" s="422">
        <f t="shared" si="501"/>
        <v>18</v>
      </c>
      <c r="G2153" s="422">
        <f t="shared" si="502"/>
        <v>0</v>
      </c>
      <c r="H2153" s="22">
        <f t="shared" si="503"/>
        <v>291</v>
      </c>
      <c r="I2153" s="116">
        <v>105</v>
      </c>
      <c r="J2153" s="116">
        <v>0</v>
      </c>
      <c r="K2153" s="116">
        <v>18</v>
      </c>
      <c r="L2153" s="116">
        <v>0</v>
      </c>
      <c r="M2153" s="22">
        <f t="shared" si="504"/>
        <v>123</v>
      </c>
      <c r="N2153" s="116">
        <v>138</v>
      </c>
      <c r="O2153" s="116">
        <v>0</v>
      </c>
      <c r="P2153" s="116">
        <v>0</v>
      </c>
      <c r="Q2153" s="116">
        <v>0</v>
      </c>
      <c r="R2153" s="22">
        <f t="shared" si="505"/>
        <v>138</v>
      </c>
      <c r="S2153" s="116">
        <v>30</v>
      </c>
      <c r="T2153" s="116">
        <v>0</v>
      </c>
      <c r="U2153" s="116">
        <v>0</v>
      </c>
      <c r="V2153" s="116">
        <v>0</v>
      </c>
      <c r="W2153" s="22">
        <f t="shared" si="506"/>
        <v>30</v>
      </c>
      <c r="X2153" s="22">
        <f t="shared" si="507"/>
        <v>12.125</v>
      </c>
      <c r="Y2153" s="22">
        <f ca="1">OFFSET('Cost Study'!$B$7,'Operations Support'!$C2153,'Operations Support'!$B2153)*$H2153</f>
        <v>890.46</v>
      </c>
      <c r="Z2153" s="23">
        <f ca="1">Y2153*'Cost Study'!$B$31</f>
        <v>49733.909518026107</v>
      </c>
      <c r="AA2153" s="23">
        <f ca="1">IF(A2153=10298,1.51,1)*IF($B2153&lt;3,$D2153*'Cost Study'!$B$32*OFFSET('Cost Study'!$B$7,'Operations Support'!$C2153,'Operations Support'!$B2153),0)</f>
        <v>0</v>
      </c>
      <c r="AB2153" s="24">
        <f ca="1">AA2153*'Cost Study'!$B$31</f>
        <v>0</v>
      </c>
      <c r="AC2153" s="23">
        <f ca="1">Y2153*'Cost Study'!$B$31</f>
        <v>49733.909518026107</v>
      </c>
      <c r="AD2153" s="24">
        <f ca="1">AA2153*'Cost Study'!$B$31</f>
        <v>0</v>
      </c>
      <c r="AE2153" s="377">
        <f t="shared" ca="1" si="508"/>
        <v>49733.909518026107</v>
      </c>
      <c r="AF2153" s="377">
        <f t="shared" ca="1" si="509"/>
        <v>49733.909518026107</v>
      </c>
      <c r="AH2153" s="688">
        <f>IFERROR($H2153/SUMIF($A:$A,$A2153,$H:$H)*SUMIF(Summary!$A$110:$A$186,$A2153,Summary!$P$110:$P$186),0)</f>
        <v>14253.493105530104</v>
      </c>
      <c r="AI2153" s="689">
        <f t="shared" ca="1" si="495"/>
        <v>35480.416412496001</v>
      </c>
      <c r="AJ2153" s="688">
        <f>IFERROR(H2153/SUMIF(A:A,A2153,H:H)*SUMIF(Summary!$A$110:$A$186,'Operations Support'!A2153,Summary!$Q$110:$Q$186),0)</f>
        <v>14393.964410902377</v>
      </c>
      <c r="AK2153" s="688">
        <f t="shared" ca="1" si="496"/>
        <v>35339.945107123727</v>
      </c>
      <c r="AM2153" s="688">
        <f>IFERROR($H2153/SUMIF($A:$A,$A2153,$H:$H)*SUMIF(Summary!$A$230:$A$266,$A2153,Summary!$P$230:$P$266),0)</f>
        <v>2696.7808079310857</v>
      </c>
      <c r="AN2153" s="688">
        <f>IFERROR($H2153/SUMIF($A:$A,$A2153,$H:$H)*(SUMIF(Summary!$A$230:$A$266,$A2153,Summary!$L$230:$L$266)+SUMIF(Summary!$A$281:$A$317,$A2153,Summary!$L$281:$L$317))-AM2153,0)</f>
        <v>9996.8804105519557</v>
      </c>
      <c r="AO2153" s="688">
        <f>IFERROR($H2153/SUMIF($A:$A,$A2153,$H:$H)*SUMIF(Summary!$A$230:$A$266,$A2153,Summary!$Q$230:$Q$266),0)</f>
        <v>2723.3581751482493</v>
      </c>
      <c r="AP2153" s="688">
        <f>IFERROR($H2153/SUMIF($A:$A,$A2153,$H:$H)*(SUMIF(Summary!$A$230:$A$266,$A2153,Summary!$L$230:$L$266)+SUMIF(Summary!$A$281:$A$317,$A2153,Summary!$L$281:$L$317))-AO2153,0)</f>
        <v>9970.3030433347922</v>
      </c>
      <c r="AQ2153" s="306"/>
      <c r="AR2153" s="688">
        <f t="shared" ca="1" si="497"/>
        <v>45477.29682304796</v>
      </c>
      <c r="AS2153" s="688">
        <f t="shared" ca="1" si="498"/>
        <v>45310.248150458516</v>
      </c>
    </row>
    <row r="2154" spans="1:45" x14ac:dyDescent="0.2">
      <c r="A2154" s="423">
        <v>3658</v>
      </c>
      <c r="B2154" s="424">
        <v>3</v>
      </c>
      <c r="C2154" s="425" t="s">
        <v>307</v>
      </c>
      <c r="D2154" s="422">
        <f t="shared" si="499"/>
        <v>0</v>
      </c>
      <c r="E2154" s="422">
        <f t="shared" si="500"/>
        <v>0</v>
      </c>
      <c r="F2154" s="422">
        <f t="shared" si="501"/>
        <v>0</v>
      </c>
      <c r="G2154" s="422">
        <f t="shared" si="502"/>
        <v>0</v>
      </c>
      <c r="H2154" s="22">
        <f t="shared" si="503"/>
        <v>0</v>
      </c>
      <c r="I2154" s="116">
        <v>0</v>
      </c>
      <c r="J2154" s="116">
        <v>0</v>
      </c>
      <c r="K2154" s="116">
        <v>0</v>
      </c>
      <c r="L2154" s="116">
        <v>0</v>
      </c>
      <c r="M2154" s="22">
        <f t="shared" si="504"/>
        <v>0</v>
      </c>
      <c r="N2154" s="116">
        <v>0</v>
      </c>
      <c r="O2154" s="116">
        <v>0</v>
      </c>
      <c r="P2154" s="116">
        <v>0</v>
      </c>
      <c r="Q2154" s="116">
        <v>0</v>
      </c>
      <c r="R2154" s="22">
        <f t="shared" si="505"/>
        <v>0</v>
      </c>
      <c r="S2154" s="116">
        <v>0</v>
      </c>
      <c r="T2154" s="116">
        <v>0</v>
      </c>
      <c r="U2154" s="116">
        <v>0</v>
      </c>
      <c r="V2154" s="116">
        <v>0</v>
      </c>
      <c r="W2154" s="22">
        <f t="shared" si="506"/>
        <v>0</v>
      </c>
      <c r="X2154" s="22">
        <f t="shared" si="507"/>
        <v>0</v>
      </c>
      <c r="Y2154" s="22">
        <f ca="1">OFFSET('Cost Study'!$B$7,'Operations Support'!$C2154,'Operations Support'!$B2154)*$H2154</f>
        <v>0</v>
      </c>
      <c r="Z2154" s="23">
        <f ca="1">Y2154*'Cost Study'!$B$31</f>
        <v>0</v>
      </c>
      <c r="AA2154" s="23">
        <f ca="1">IF(A2154=10298,1.51,1)*IF($B2154&lt;3,$D2154*'Cost Study'!$B$32*OFFSET('Cost Study'!$B$7,'Operations Support'!$C2154,'Operations Support'!$B2154),0)</f>
        <v>0</v>
      </c>
      <c r="AB2154" s="24">
        <f ca="1">AA2154*'Cost Study'!$B$31</f>
        <v>0</v>
      </c>
      <c r="AC2154" s="23">
        <f ca="1">Y2154*'Cost Study'!$B$31</f>
        <v>0</v>
      </c>
      <c r="AD2154" s="24">
        <f ca="1">AA2154*'Cost Study'!$B$31</f>
        <v>0</v>
      </c>
      <c r="AE2154" s="377">
        <f t="shared" ca="1" si="508"/>
        <v>0</v>
      </c>
      <c r="AF2154" s="377">
        <f t="shared" ca="1" si="509"/>
        <v>0</v>
      </c>
      <c r="AH2154" s="688">
        <f>IFERROR($H2154/SUMIF($A:$A,$A2154,$H:$H)*SUMIF(Summary!$A$110:$A$186,$A2154,Summary!$P$110:$P$186),0)</f>
        <v>0</v>
      </c>
      <c r="AI2154" s="689">
        <f t="shared" ca="1" si="495"/>
        <v>0</v>
      </c>
      <c r="AJ2154" s="688">
        <f>IFERROR(H2154/SUMIF(A:A,A2154,H:H)*SUMIF(Summary!$A$110:$A$186,'Operations Support'!A2154,Summary!$Q$110:$Q$186),0)</f>
        <v>0</v>
      </c>
      <c r="AK2154" s="688">
        <f t="shared" ca="1" si="496"/>
        <v>0</v>
      </c>
      <c r="AM2154" s="688">
        <f>IFERROR($H2154/SUMIF($A:$A,$A2154,$H:$H)*SUMIF(Summary!$A$230:$A$266,$A2154,Summary!$P$230:$P$266),0)</f>
        <v>0</v>
      </c>
      <c r="AN2154" s="688">
        <f>IFERROR($H2154/SUMIF($A:$A,$A2154,$H:$H)*(SUMIF(Summary!$A$230:$A$266,$A2154,Summary!$L$230:$L$266)+SUMIF(Summary!$A$281:$A$317,$A2154,Summary!$L$281:$L$317))-AM2154,0)</f>
        <v>0</v>
      </c>
      <c r="AO2154" s="688">
        <f>IFERROR($H2154/SUMIF($A:$A,$A2154,$H:$H)*SUMIF(Summary!$A$230:$A$266,$A2154,Summary!$Q$230:$Q$266),0)</f>
        <v>0</v>
      </c>
      <c r="AP2154" s="688">
        <f>IFERROR($H2154/SUMIF($A:$A,$A2154,$H:$H)*(SUMIF(Summary!$A$230:$A$266,$A2154,Summary!$L$230:$L$266)+SUMIF(Summary!$A$281:$A$317,$A2154,Summary!$L$281:$L$317))-AO2154,0)</f>
        <v>0</v>
      </c>
      <c r="AQ2154" s="306"/>
      <c r="AR2154" s="688">
        <f t="shared" ca="1" si="497"/>
        <v>0</v>
      </c>
      <c r="AS2154" s="688">
        <f t="shared" ca="1" si="498"/>
        <v>0</v>
      </c>
    </row>
    <row r="2155" spans="1:45" x14ac:dyDescent="0.2">
      <c r="A2155" s="423">
        <v>3658</v>
      </c>
      <c r="B2155" s="424">
        <v>3</v>
      </c>
      <c r="C2155" s="425" t="s">
        <v>308</v>
      </c>
      <c r="D2155" s="422">
        <f t="shared" si="499"/>
        <v>1789</v>
      </c>
      <c r="E2155" s="422">
        <f t="shared" si="500"/>
        <v>6451</v>
      </c>
      <c r="F2155" s="422">
        <f t="shared" si="501"/>
        <v>87</v>
      </c>
      <c r="G2155" s="422">
        <f t="shared" si="502"/>
        <v>0</v>
      </c>
      <c r="H2155" s="22">
        <f t="shared" si="503"/>
        <v>8327</v>
      </c>
      <c r="I2155" s="116">
        <v>855</v>
      </c>
      <c r="J2155" s="116">
        <v>2728</v>
      </c>
      <c r="K2155" s="116">
        <v>0</v>
      </c>
      <c r="L2155" s="116">
        <v>0</v>
      </c>
      <c r="M2155" s="22">
        <f t="shared" si="504"/>
        <v>3583</v>
      </c>
      <c r="N2155" s="116">
        <v>856</v>
      </c>
      <c r="O2155" s="116">
        <v>2634</v>
      </c>
      <c r="P2155" s="116">
        <v>60</v>
      </c>
      <c r="Q2155" s="116">
        <v>0</v>
      </c>
      <c r="R2155" s="22">
        <f t="shared" si="505"/>
        <v>3550</v>
      </c>
      <c r="S2155" s="116">
        <v>78</v>
      </c>
      <c r="T2155" s="116">
        <v>1089</v>
      </c>
      <c r="U2155" s="116">
        <v>27</v>
      </c>
      <c r="V2155" s="116">
        <v>0</v>
      </c>
      <c r="W2155" s="22">
        <f t="shared" si="506"/>
        <v>1194</v>
      </c>
      <c r="X2155" s="22">
        <f t="shared" si="507"/>
        <v>346.95833333333331</v>
      </c>
      <c r="Y2155" s="22">
        <f ca="1">OFFSET('Cost Study'!$B$7,'Operations Support'!$C2155,'Operations Support'!$B2155)*$H2155</f>
        <v>19235.37</v>
      </c>
      <c r="Z2155" s="23">
        <f ca="1">Y2155*'Cost Study'!$B$31</f>
        <v>1074332.5372568714</v>
      </c>
      <c r="AA2155" s="23">
        <f ca="1">IF(A2155=10298,1.51,1)*IF($B2155&lt;3,$D2155*'Cost Study'!$B$32*OFFSET('Cost Study'!$B$7,'Operations Support'!$C2155,'Operations Support'!$B2155),0)</f>
        <v>0</v>
      </c>
      <c r="AB2155" s="24">
        <f ca="1">AA2155*'Cost Study'!$B$31</f>
        <v>0</v>
      </c>
      <c r="AC2155" s="23">
        <f ca="1">Y2155*'Cost Study'!$B$31</f>
        <v>1074332.5372568714</v>
      </c>
      <c r="AD2155" s="24">
        <f ca="1">AA2155*'Cost Study'!$B$31</f>
        <v>0</v>
      </c>
      <c r="AE2155" s="377">
        <f t="shared" ca="1" si="508"/>
        <v>1074332.5372568714</v>
      </c>
      <c r="AF2155" s="377">
        <f t="shared" ca="1" si="509"/>
        <v>1074332.5372568714</v>
      </c>
      <c r="AH2155" s="688">
        <f>IFERROR($H2155/SUMIF($A:$A,$A2155,$H:$H)*SUMIF(Summary!$A$110:$A$186,$A2155,Summary!$P$110:$P$186),0)</f>
        <v>407865.41955240263</v>
      </c>
      <c r="AI2155" s="689">
        <f t="shared" ca="1" si="495"/>
        <v>666467.11770446878</v>
      </c>
      <c r="AJ2155" s="688">
        <f>IFERROR(H2155/SUMIF(A:A,A2155,H:H)*SUMIF(Summary!$A$110:$A$186,'Operations Support'!A2155,Summary!$Q$110:$Q$186),0)</f>
        <v>411885.02285080444</v>
      </c>
      <c r="AK2155" s="688">
        <f t="shared" ca="1" si="496"/>
        <v>662447.51440606685</v>
      </c>
      <c r="AM2155" s="688">
        <f>IFERROR($H2155/SUMIF($A:$A,$A2155,$H:$H)*SUMIF(Summary!$A$230:$A$266,$A2155,Summary!$P$230:$P$266),0)</f>
        <v>77168.707174028008</v>
      </c>
      <c r="AN2155" s="688">
        <f>IFERROR($H2155/SUMIF($A:$A,$A2155,$H:$H)*(SUMIF(Summary!$A$230:$A$266,$A2155,Summary!$L$230:$L$266)+SUMIF(Summary!$A$281:$A$317,$A2155,Summary!$L$281:$L$317))-AM2155,0)</f>
        <v>286061.93532187678</v>
      </c>
      <c r="AO2155" s="688">
        <f>IFERROR($H2155/SUMIF($A:$A,$A2155,$H:$H)*SUMIF(Summary!$A$230:$A$266,$A2155,Summary!$Q$230:$Q$266),0)</f>
        <v>77929.221733537692</v>
      </c>
      <c r="AP2155" s="688">
        <f>IFERROR($H2155/SUMIF($A:$A,$A2155,$H:$H)*(SUMIF(Summary!$A$230:$A$266,$A2155,Summary!$L$230:$L$266)+SUMIF(Summary!$A$281:$A$317,$A2155,Summary!$L$281:$L$317))-AO2155,0)</f>
        <v>285301.42076236708</v>
      </c>
      <c r="AQ2155" s="306"/>
      <c r="AR2155" s="688">
        <f t="shared" ca="1" si="497"/>
        <v>952529.05302634556</v>
      </c>
      <c r="AS2155" s="688">
        <f t="shared" ca="1" si="498"/>
        <v>947748.93516843393</v>
      </c>
    </row>
    <row r="2156" spans="1:45" x14ac:dyDescent="0.2">
      <c r="A2156" s="423">
        <v>3658</v>
      </c>
      <c r="B2156" s="424">
        <v>3</v>
      </c>
      <c r="C2156" s="425" t="s">
        <v>309</v>
      </c>
      <c r="D2156" s="422">
        <f t="shared" si="499"/>
        <v>2523</v>
      </c>
      <c r="E2156" s="422">
        <f t="shared" si="500"/>
        <v>1796</v>
      </c>
      <c r="F2156" s="422">
        <f t="shared" si="501"/>
        <v>246</v>
      </c>
      <c r="G2156" s="422">
        <f t="shared" si="502"/>
        <v>0</v>
      </c>
      <c r="H2156" s="22">
        <f t="shared" si="503"/>
        <v>4565</v>
      </c>
      <c r="I2156" s="116">
        <v>1143</v>
      </c>
      <c r="J2156" s="116">
        <v>810</v>
      </c>
      <c r="K2156" s="116">
        <v>126</v>
      </c>
      <c r="L2156" s="116">
        <v>0</v>
      </c>
      <c r="M2156" s="22">
        <f t="shared" si="504"/>
        <v>2079</v>
      </c>
      <c r="N2156" s="116">
        <v>1307</v>
      </c>
      <c r="O2156" s="116">
        <v>803</v>
      </c>
      <c r="P2156" s="116">
        <v>120</v>
      </c>
      <c r="Q2156" s="116">
        <v>0</v>
      </c>
      <c r="R2156" s="22">
        <f t="shared" si="505"/>
        <v>2230</v>
      </c>
      <c r="S2156" s="116">
        <v>73</v>
      </c>
      <c r="T2156" s="116">
        <v>183</v>
      </c>
      <c r="U2156" s="116">
        <v>0</v>
      </c>
      <c r="V2156" s="116">
        <v>0</v>
      </c>
      <c r="W2156" s="22">
        <f t="shared" si="506"/>
        <v>256</v>
      </c>
      <c r="X2156" s="22">
        <f t="shared" si="507"/>
        <v>190.20833333333334</v>
      </c>
      <c r="Y2156" s="22">
        <f ca="1">OFFSET('Cost Study'!$B$7,'Operations Support'!$C2156,'Operations Support'!$B2156)*$H2156</f>
        <v>13786.3</v>
      </c>
      <c r="Z2156" s="23">
        <f ca="1">Y2156*'Cost Study'!$B$31</f>
        <v>769991.46147874498</v>
      </c>
      <c r="AA2156" s="23">
        <f ca="1">IF(A2156=10298,1.51,1)*IF($B2156&lt;3,$D2156*'Cost Study'!$B$32*OFFSET('Cost Study'!$B$7,'Operations Support'!$C2156,'Operations Support'!$B2156),0)</f>
        <v>0</v>
      </c>
      <c r="AB2156" s="24">
        <f ca="1">AA2156*'Cost Study'!$B$31</f>
        <v>0</v>
      </c>
      <c r="AC2156" s="23">
        <f ca="1">Y2156*'Cost Study'!$B$31</f>
        <v>769991.46147874498</v>
      </c>
      <c r="AD2156" s="24">
        <f ca="1">AA2156*'Cost Study'!$B$31</f>
        <v>0</v>
      </c>
      <c r="AE2156" s="377">
        <f t="shared" ca="1" si="508"/>
        <v>769991.46147874498</v>
      </c>
      <c r="AF2156" s="377">
        <f t="shared" ca="1" si="509"/>
        <v>769991.46147874498</v>
      </c>
      <c r="AH2156" s="688">
        <f>IFERROR($H2156/SUMIF($A:$A,$A2156,$H:$H)*SUMIF(Summary!$A$110:$A$186,$A2156,Summary!$P$110:$P$186),0)</f>
        <v>223598.61177575571</v>
      </c>
      <c r="AI2156" s="689">
        <f t="shared" ca="1" si="495"/>
        <v>546392.84970298922</v>
      </c>
      <c r="AJ2156" s="688">
        <f>IFERROR(H2156/SUMIF(A:A,A2156,H:H)*SUMIF(Summary!$A$110:$A$186,'Operations Support'!A2156,Summary!$Q$110:$Q$186),0)</f>
        <v>225802.22520882936</v>
      </c>
      <c r="AK2156" s="688">
        <f t="shared" ca="1" si="496"/>
        <v>544189.23626991559</v>
      </c>
      <c r="AM2156" s="688">
        <f>IFERROR($H2156/SUMIF($A:$A,$A2156,$H:$H)*SUMIF(Summary!$A$230:$A$266,$A2156,Summary!$P$230:$P$266),0)</f>
        <v>42305.169718918922</v>
      </c>
      <c r="AN2156" s="688">
        <f>IFERROR($H2156/SUMIF($A:$A,$A2156,$H:$H)*(SUMIF(Summary!$A$230:$A$266,$A2156,Summary!$L$230:$L$266)+SUMIF(Summary!$A$281:$A$317,$A2156,Summary!$L$281:$L$317))-AM2156,0)</f>
        <v>156823.91434422566</v>
      </c>
      <c r="AO2156" s="688">
        <f>IFERROR($H2156/SUMIF($A:$A,$A2156,$H:$H)*SUMIF(Summary!$A$230:$A$266,$A2156,Summary!$Q$230:$Q$266),0)</f>
        <v>42722.096458940745</v>
      </c>
      <c r="AP2156" s="688">
        <f>IFERROR($H2156/SUMIF($A:$A,$A2156,$H:$H)*(SUMIF(Summary!$A$230:$A$266,$A2156,Summary!$L$230:$L$266)+SUMIF(Summary!$A$281:$A$317,$A2156,Summary!$L$281:$L$317))-AO2156,0)</f>
        <v>156406.98760420384</v>
      </c>
      <c r="AQ2156" s="306"/>
      <c r="AR2156" s="688">
        <f t="shared" ca="1" si="497"/>
        <v>703216.76404721488</v>
      </c>
      <c r="AS2156" s="688">
        <f t="shared" ca="1" si="498"/>
        <v>700596.22387411946</v>
      </c>
    </row>
    <row r="2157" spans="1:45" s="15" customFormat="1" x14ac:dyDescent="0.2">
      <c r="A2157" s="423">
        <v>3658</v>
      </c>
      <c r="B2157" s="424">
        <v>3</v>
      </c>
      <c r="C2157" s="425" t="s">
        <v>310</v>
      </c>
      <c r="D2157" s="422">
        <f t="shared" si="499"/>
        <v>0</v>
      </c>
      <c r="E2157" s="422">
        <f t="shared" si="500"/>
        <v>0</v>
      </c>
      <c r="F2157" s="422">
        <f t="shared" si="501"/>
        <v>0</v>
      </c>
      <c r="G2157" s="422">
        <f t="shared" si="502"/>
        <v>0</v>
      </c>
      <c r="H2157" s="22">
        <f t="shared" si="503"/>
        <v>0</v>
      </c>
      <c r="I2157" s="116">
        <v>0</v>
      </c>
      <c r="J2157" s="116">
        <v>0</v>
      </c>
      <c r="K2157" s="116">
        <v>0</v>
      </c>
      <c r="L2157" s="116">
        <v>0</v>
      </c>
      <c r="M2157" s="22">
        <f t="shared" si="504"/>
        <v>0</v>
      </c>
      <c r="N2157" s="116">
        <v>0</v>
      </c>
      <c r="O2157" s="116">
        <v>0</v>
      </c>
      <c r="P2157" s="116">
        <v>0</v>
      </c>
      <c r="Q2157" s="116">
        <v>0</v>
      </c>
      <c r="R2157" s="22">
        <f t="shared" si="505"/>
        <v>0</v>
      </c>
      <c r="S2157" s="116">
        <v>0</v>
      </c>
      <c r="T2157" s="116">
        <v>0</v>
      </c>
      <c r="U2157" s="116">
        <v>0</v>
      </c>
      <c r="V2157" s="116">
        <v>0</v>
      </c>
      <c r="W2157" s="22">
        <f t="shared" si="506"/>
        <v>0</v>
      </c>
      <c r="X2157" s="22">
        <f t="shared" si="507"/>
        <v>0</v>
      </c>
      <c r="Y2157" s="22">
        <f ca="1">OFFSET('Cost Study'!$B$7,'Operations Support'!$C2157,'Operations Support'!$B2157)*$H2157</f>
        <v>0</v>
      </c>
      <c r="Z2157" s="23">
        <f ca="1">Y2157*'Cost Study'!$B$31</f>
        <v>0</v>
      </c>
      <c r="AA2157" s="23">
        <f ca="1">IF(A2157=10298,1.51,1)*IF($B2157&lt;3,$D2157*'Cost Study'!$B$32*OFFSET('Cost Study'!$B$7,'Operations Support'!$C2157,'Operations Support'!$B2157),0)</f>
        <v>0</v>
      </c>
      <c r="AB2157" s="24">
        <f ca="1">AA2157*'Cost Study'!$B$31</f>
        <v>0</v>
      </c>
      <c r="AC2157" s="23">
        <f ca="1">Y2157*'Cost Study'!$B$31</f>
        <v>0</v>
      </c>
      <c r="AD2157" s="24">
        <f ca="1">AA2157*'Cost Study'!$B$31</f>
        <v>0</v>
      </c>
      <c r="AE2157" s="377">
        <f t="shared" ca="1" si="508"/>
        <v>0</v>
      </c>
      <c r="AF2157" s="377">
        <f t="shared" ca="1" si="509"/>
        <v>0</v>
      </c>
      <c r="AH2157" s="688">
        <f>IFERROR($H2157/SUMIF($A:$A,$A2157,$H:$H)*SUMIF(Summary!$A$110:$A$186,$A2157,Summary!$P$110:$P$186),0)</f>
        <v>0</v>
      </c>
      <c r="AI2157" s="689">
        <f t="shared" ca="1" si="495"/>
        <v>0</v>
      </c>
      <c r="AJ2157" s="688">
        <f>IFERROR(H2157/SUMIF(A:A,A2157,H:H)*SUMIF(Summary!$A$110:$A$186,'Operations Support'!A2157,Summary!$Q$110:$Q$186),0)</f>
        <v>0</v>
      </c>
      <c r="AK2157" s="688">
        <f t="shared" ca="1" si="496"/>
        <v>0</v>
      </c>
      <c r="AL2157" s="1"/>
      <c r="AM2157" s="688">
        <f>IFERROR($H2157/SUMIF($A:$A,$A2157,$H:$H)*SUMIF(Summary!$A$230:$A$266,$A2157,Summary!$P$230:$P$266),0)</f>
        <v>0</v>
      </c>
      <c r="AN2157" s="688">
        <f>IFERROR($H2157/SUMIF($A:$A,$A2157,$H:$H)*(SUMIF(Summary!$A$230:$A$266,$A2157,Summary!$L$230:$L$266)+SUMIF(Summary!$A$281:$A$317,$A2157,Summary!$L$281:$L$317))-AM2157,0)</f>
        <v>0</v>
      </c>
      <c r="AO2157" s="688">
        <f>IFERROR($H2157/SUMIF($A:$A,$A2157,$H:$H)*SUMIF(Summary!$A$230:$A$266,$A2157,Summary!$Q$230:$Q$266),0)</f>
        <v>0</v>
      </c>
      <c r="AP2157" s="688">
        <f>IFERROR($H2157/SUMIF($A:$A,$A2157,$H:$H)*(SUMIF(Summary!$A$230:$A$266,$A2157,Summary!$L$230:$L$266)+SUMIF(Summary!$A$281:$A$317,$A2157,Summary!$L$281:$L$317))-AO2157,0)</f>
        <v>0</v>
      </c>
      <c r="AQ2157" s="306"/>
      <c r="AR2157" s="688">
        <f t="shared" ca="1" si="497"/>
        <v>0</v>
      </c>
      <c r="AS2157" s="688">
        <f t="shared" ca="1" si="498"/>
        <v>0</v>
      </c>
    </row>
    <row r="2158" spans="1:45" x14ac:dyDescent="0.2">
      <c r="A2158" s="423">
        <v>3658</v>
      </c>
      <c r="B2158" s="424">
        <v>3</v>
      </c>
      <c r="C2158" s="425" t="s">
        <v>311</v>
      </c>
      <c r="D2158" s="422">
        <f t="shared" si="499"/>
        <v>0</v>
      </c>
      <c r="E2158" s="422">
        <f t="shared" si="500"/>
        <v>0</v>
      </c>
      <c r="F2158" s="422">
        <f t="shared" si="501"/>
        <v>0</v>
      </c>
      <c r="G2158" s="422">
        <f t="shared" si="502"/>
        <v>0</v>
      </c>
      <c r="H2158" s="22">
        <f t="shared" si="503"/>
        <v>0</v>
      </c>
      <c r="I2158" s="116">
        <v>0</v>
      </c>
      <c r="J2158" s="116">
        <v>0</v>
      </c>
      <c r="K2158" s="116">
        <v>0</v>
      </c>
      <c r="L2158" s="116">
        <v>0</v>
      </c>
      <c r="M2158" s="22">
        <f t="shared" si="504"/>
        <v>0</v>
      </c>
      <c r="N2158" s="116">
        <v>0</v>
      </c>
      <c r="O2158" s="116">
        <v>0</v>
      </c>
      <c r="P2158" s="116">
        <v>0</v>
      </c>
      <c r="Q2158" s="116">
        <v>0</v>
      </c>
      <c r="R2158" s="22">
        <f t="shared" si="505"/>
        <v>0</v>
      </c>
      <c r="S2158" s="116">
        <v>0</v>
      </c>
      <c r="T2158" s="116">
        <v>0</v>
      </c>
      <c r="U2158" s="116">
        <v>0</v>
      </c>
      <c r="V2158" s="116">
        <v>0</v>
      </c>
      <c r="W2158" s="22">
        <f t="shared" si="506"/>
        <v>0</v>
      </c>
      <c r="X2158" s="22">
        <f t="shared" si="507"/>
        <v>0</v>
      </c>
      <c r="Y2158" s="22">
        <f ca="1">OFFSET('Cost Study'!$B$7,'Operations Support'!$C2158,'Operations Support'!$B2158)*$H2158</f>
        <v>0</v>
      </c>
      <c r="Z2158" s="23">
        <f ca="1">Y2158*'Cost Study'!$B$31</f>
        <v>0</v>
      </c>
      <c r="AA2158" s="23">
        <f ca="1">IF(A2158=10298,1.51,1)*IF($B2158&lt;3,$D2158*'Cost Study'!$B$32*OFFSET('Cost Study'!$B$7,'Operations Support'!$C2158,'Operations Support'!$B2158),0)</f>
        <v>0</v>
      </c>
      <c r="AB2158" s="24">
        <f ca="1">AA2158*'Cost Study'!$B$31</f>
        <v>0</v>
      </c>
      <c r="AC2158" s="23">
        <f ca="1">Y2158*'Cost Study'!$B$31</f>
        <v>0</v>
      </c>
      <c r="AD2158" s="24">
        <f ca="1">AA2158*'Cost Study'!$B$31</f>
        <v>0</v>
      </c>
      <c r="AE2158" s="377">
        <f t="shared" ca="1" si="508"/>
        <v>0</v>
      </c>
      <c r="AF2158" s="377">
        <f t="shared" ca="1" si="509"/>
        <v>0</v>
      </c>
      <c r="AH2158" s="688">
        <f>IFERROR($H2158/SUMIF($A:$A,$A2158,$H:$H)*SUMIF(Summary!$A$110:$A$186,$A2158,Summary!$P$110:$P$186),0)</f>
        <v>0</v>
      </c>
      <c r="AI2158" s="689">
        <f t="shared" ref="AI2158:AI2221" ca="1" si="510">Z2158+AB2158-AH2158</f>
        <v>0</v>
      </c>
      <c r="AJ2158" s="688">
        <f>IFERROR(H2158/SUMIF(A:A,A2158,H:H)*SUMIF(Summary!$A$110:$A$186,'Operations Support'!A2158,Summary!$Q$110:$Q$186),0)</f>
        <v>0</v>
      </c>
      <c r="AK2158" s="688">
        <f t="shared" ref="AK2158:AK2221" ca="1" si="511">AC2158+AD2158-AJ2158</f>
        <v>0</v>
      </c>
      <c r="AM2158" s="688">
        <f>IFERROR($H2158/SUMIF($A:$A,$A2158,$H:$H)*SUMIF(Summary!$A$230:$A$266,$A2158,Summary!$P$230:$P$266),0)</f>
        <v>0</v>
      </c>
      <c r="AN2158" s="688">
        <f>IFERROR($H2158/SUMIF($A:$A,$A2158,$H:$H)*(SUMIF(Summary!$A$230:$A$266,$A2158,Summary!$L$230:$L$266)+SUMIF(Summary!$A$281:$A$317,$A2158,Summary!$L$281:$L$317))-AM2158,0)</f>
        <v>0</v>
      </c>
      <c r="AO2158" s="688">
        <f>IFERROR($H2158/SUMIF($A:$A,$A2158,$H:$H)*SUMIF(Summary!$A$230:$A$266,$A2158,Summary!$Q$230:$Q$266),0)</f>
        <v>0</v>
      </c>
      <c r="AP2158" s="688">
        <f>IFERROR($H2158/SUMIF($A:$A,$A2158,$H:$H)*(SUMIF(Summary!$A$230:$A$266,$A2158,Summary!$L$230:$L$266)+SUMIF(Summary!$A$281:$A$317,$A2158,Summary!$L$281:$L$317))-AO2158,0)</f>
        <v>0</v>
      </c>
      <c r="AQ2158" s="306"/>
      <c r="AR2158" s="688">
        <f t="shared" ref="AR2158:AR2221" ca="1" si="512">AI2158+AN2158</f>
        <v>0</v>
      </c>
      <c r="AS2158" s="688">
        <f t="shared" ref="AS2158:AS2221" ca="1" si="513">AK2158+AP2158</f>
        <v>0</v>
      </c>
    </row>
    <row r="2159" spans="1:45" x14ac:dyDescent="0.2">
      <c r="A2159" s="423">
        <v>3658</v>
      </c>
      <c r="B2159" s="424">
        <v>3</v>
      </c>
      <c r="C2159" s="425" t="s">
        <v>312</v>
      </c>
      <c r="D2159" s="422">
        <f t="shared" si="499"/>
        <v>0</v>
      </c>
      <c r="E2159" s="422">
        <f t="shared" si="500"/>
        <v>0</v>
      </c>
      <c r="F2159" s="422">
        <f t="shared" si="501"/>
        <v>0</v>
      </c>
      <c r="G2159" s="422">
        <f t="shared" si="502"/>
        <v>0</v>
      </c>
      <c r="H2159" s="22">
        <f t="shared" si="503"/>
        <v>0</v>
      </c>
      <c r="I2159" s="116">
        <v>0</v>
      </c>
      <c r="J2159" s="116">
        <v>0</v>
      </c>
      <c r="K2159" s="116">
        <v>0</v>
      </c>
      <c r="L2159" s="116">
        <v>0</v>
      </c>
      <c r="M2159" s="22">
        <f t="shared" si="504"/>
        <v>0</v>
      </c>
      <c r="N2159" s="116">
        <v>0</v>
      </c>
      <c r="O2159" s="116">
        <v>0</v>
      </c>
      <c r="P2159" s="116">
        <v>0</v>
      </c>
      <c r="Q2159" s="116">
        <v>0</v>
      </c>
      <c r="R2159" s="22">
        <f t="shared" si="505"/>
        <v>0</v>
      </c>
      <c r="S2159" s="116">
        <v>0</v>
      </c>
      <c r="T2159" s="116">
        <v>0</v>
      </c>
      <c r="U2159" s="116">
        <v>0</v>
      </c>
      <c r="V2159" s="116">
        <v>0</v>
      </c>
      <c r="W2159" s="22">
        <f t="shared" si="506"/>
        <v>0</v>
      </c>
      <c r="X2159" s="22">
        <f t="shared" si="507"/>
        <v>0</v>
      </c>
      <c r="Y2159" s="22">
        <f ca="1">OFFSET('Cost Study'!$B$7,'Operations Support'!$C2159,'Operations Support'!$B2159)*$H2159</f>
        <v>0</v>
      </c>
      <c r="Z2159" s="23">
        <f ca="1">Y2159*'Cost Study'!$B$31</f>
        <v>0</v>
      </c>
      <c r="AA2159" s="23">
        <f ca="1">IF(A2159=10298,1.51,1)*IF($B2159&lt;3,$D2159*'Cost Study'!$B$32*OFFSET('Cost Study'!$B$7,'Operations Support'!$C2159,'Operations Support'!$B2159),0)</f>
        <v>0</v>
      </c>
      <c r="AB2159" s="24">
        <f ca="1">AA2159*'Cost Study'!$B$31</f>
        <v>0</v>
      </c>
      <c r="AC2159" s="23">
        <f ca="1">Y2159*'Cost Study'!$B$31</f>
        <v>0</v>
      </c>
      <c r="AD2159" s="24">
        <f ca="1">AA2159*'Cost Study'!$B$31</f>
        <v>0</v>
      </c>
      <c r="AE2159" s="377">
        <f t="shared" ca="1" si="508"/>
        <v>0</v>
      </c>
      <c r="AF2159" s="377">
        <f t="shared" ca="1" si="509"/>
        <v>0</v>
      </c>
      <c r="AH2159" s="688">
        <f>IFERROR($H2159/SUMIF($A:$A,$A2159,$H:$H)*SUMIF(Summary!$A$110:$A$186,$A2159,Summary!$P$110:$P$186),0)</f>
        <v>0</v>
      </c>
      <c r="AI2159" s="689">
        <f t="shared" ca="1" si="510"/>
        <v>0</v>
      </c>
      <c r="AJ2159" s="688">
        <f>IFERROR(H2159/SUMIF(A:A,A2159,H:H)*SUMIF(Summary!$A$110:$A$186,'Operations Support'!A2159,Summary!$Q$110:$Q$186),0)</f>
        <v>0</v>
      </c>
      <c r="AK2159" s="688">
        <f t="shared" ca="1" si="511"/>
        <v>0</v>
      </c>
      <c r="AM2159" s="688">
        <f>IFERROR($H2159/SUMIF($A:$A,$A2159,$H:$H)*SUMIF(Summary!$A$230:$A$266,$A2159,Summary!$P$230:$P$266),0)</f>
        <v>0</v>
      </c>
      <c r="AN2159" s="688">
        <f>IFERROR($H2159/SUMIF($A:$A,$A2159,$H:$H)*(SUMIF(Summary!$A$230:$A$266,$A2159,Summary!$L$230:$L$266)+SUMIF(Summary!$A$281:$A$317,$A2159,Summary!$L$281:$L$317))-AM2159,0)</f>
        <v>0</v>
      </c>
      <c r="AO2159" s="688">
        <f>IFERROR($H2159/SUMIF($A:$A,$A2159,$H:$H)*SUMIF(Summary!$A$230:$A$266,$A2159,Summary!$Q$230:$Q$266),0)</f>
        <v>0</v>
      </c>
      <c r="AP2159" s="688">
        <f>IFERROR($H2159/SUMIF($A:$A,$A2159,$H:$H)*(SUMIF(Summary!$A$230:$A$266,$A2159,Summary!$L$230:$L$266)+SUMIF(Summary!$A$281:$A$317,$A2159,Summary!$L$281:$L$317))-AO2159,0)</f>
        <v>0</v>
      </c>
      <c r="AQ2159" s="306"/>
      <c r="AR2159" s="688">
        <f t="shared" ca="1" si="512"/>
        <v>0</v>
      </c>
      <c r="AS2159" s="688">
        <f t="shared" ca="1" si="513"/>
        <v>0</v>
      </c>
    </row>
    <row r="2160" spans="1:45" x14ac:dyDescent="0.2">
      <c r="A2160" s="423">
        <v>3658</v>
      </c>
      <c r="B2160" s="424">
        <v>3</v>
      </c>
      <c r="C2160" s="425" t="s">
        <v>313</v>
      </c>
      <c r="D2160" s="422">
        <f t="shared" si="499"/>
        <v>1016</v>
      </c>
      <c r="E2160" s="422">
        <f t="shared" si="500"/>
        <v>1343</v>
      </c>
      <c r="F2160" s="422">
        <f t="shared" si="501"/>
        <v>0</v>
      </c>
      <c r="G2160" s="422">
        <f t="shared" si="502"/>
        <v>0</v>
      </c>
      <c r="H2160" s="22">
        <f t="shared" si="503"/>
        <v>2359</v>
      </c>
      <c r="I2160" s="116">
        <v>530</v>
      </c>
      <c r="J2160" s="116">
        <v>583</v>
      </c>
      <c r="K2160" s="116">
        <v>0</v>
      </c>
      <c r="L2160" s="116">
        <v>0</v>
      </c>
      <c r="M2160" s="22">
        <f t="shared" si="504"/>
        <v>1113</v>
      </c>
      <c r="N2160" s="116">
        <v>456</v>
      </c>
      <c r="O2160" s="116">
        <v>648</v>
      </c>
      <c r="P2160" s="116">
        <v>0</v>
      </c>
      <c r="Q2160" s="116">
        <v>0</v>
      </c>
      <c r="R2160" s="22">
        <f t="shared" si="505"/>
        <v>1104</v>
      </c>
      <c r="S2160" s="116">
        <v>30</v>
      </c>
      <c r="T2160" s="116">
        <v>112</v>
      </c>
      <c r="U2160" s="116">
        <v>0</v>
      </c>
      <c r="V2160" s="116">
        <v>0</v>
      </c>
      <c r="W2160" s="22">
        <f t="shared" si="506"/>
        <v>142</v>
      </c>
      <c r="X2160" s="22">
        <f t="shared" si="507"/>
        <v>98.291666666666671</v>
      </c>
      <c r="Y2160" s="22">
        <f ca="1">OFFSET('Cost Study'!$B$7,'Operations Support'!$C2160,'Operations Support'!$B2160)*$H2160</f>
        <v>6180.58</v>
      </c>
      <c r="Z2160" s="23">
        <f ca="1">Y2160*'Cost Study'!$B$31</f>
        <v>345197.32103510742</v>
      </c>
      <c r="AA2160" s="23">
        <f ca="1">IF(A2160=10298,1.51,1)*IF($B2160&lt;3,$D2160*'Cost Study'!$B$32*OFFSET('Cost Study'!$B$7,'Operations Support'!$C2160,'Operations Support'!$B2160),0)</f>
        <v>0</v>
      </c>
      <c r="AB2160" s="24">
        <f ca="1">AA2160*'Cost Study'!$B$31</f>
        <v>0</v>
      </c>
      <c r="AC2160" s="23">
        <f ca="1">Y2160*'Cost Study'!$B$31</f>
        <v>345197.32103510742</v>
      </c>
      <c r="AD2160" s="24">
        <f ca="1">AA2160*'Cost Study'!$B$31</f>
        <v>0</v>
      </c>
      <c r="AE2160" s="377">
        <f t="shared" ca="1" si="508"/>
        <v>345197.32103510742</v>
      </c>
      <c r="AF2160" s="377">
        <f t="shared" ca="1" si="509"/>
        <v>345197.32103510742</v>
      </c>
      <c r="AH2160" s="688">
        <f>IFERROR($H2160/SUMIF($A:$A,$A2160,$H:$H)*SUMIF(Summary!$A$110:$A$186,$A2160,Summary!$P$110:$P$186),0)</f>
        <v>115546.35819912546</v>
      </c>
      <c r="AI2160" s="689">
        <f t="shared" ca="1" si="510"/>
        <v>229650.96283598198</v>
      </c>
      <c r="AJ2160" s="688">
        <f>IFERROR(H2160/SUMIF(A:A,A2160,H:H)*SUMIF(Summary!$A$110:$A$186,'Operations Support'!A2160,Summary!$Q$110:$Q$186),0)</f>
        <v>116685.09293923953</v>
      </c>
      <c r="AK2160" s="688">
        <f t="shared" ca="1" si="511"/>
        <v>228512.2280958679</v>
      </c>
      <c r="AM2160" s="688">
        <f>IFERROR($H2160/SUMIF($A:$A,$A2160,$H:$H)*SUMIF(Summary!$A$230:$A$266,$A2160,Summary!$P$230:$P$266),0)</f>
        <v>21861.532391441342</v>
      </c>
      <c r="AN2160" s="688">
        <f>IFERROR($H2160/SUMIF($A:$A,$A2160,$H:$H)*(SUMIF(Summary!$A$230:$A$266,$A2160,Summary!$L$230:$L$266)+SUMIF(Summary!$A$281:$A$317,$A2160,Summary!$L$281:$L$317))-AM2160,0)</f>
        <v>81040.00305323732</v>
      </c>
      <c r="AO2160" s="688">
        <f>IFERROR($H2160/SUMIF($A:$A,$A2160,$H:$H)*SUMIF(Summary!$A$230:$A$266,$A2160,Summary!$Q$230:$Q$266),0)</f>
        <v>22076.982595102127</v>
      </c>
      <c r="AP2160" s="688">
        <f>IFERROR($H2160/SUMIF($A:$A,$A2160,$H:$H)*(SUMIF(Summary!$A$230:$A$266,$A2160,Summary!$L$230:$L$266)+SUMIF(Summary!$A$281:$A$317,$A2160,Summary!$L$281:$L$317))-AO2160,0)</f>
        <v>80824.552849576547</v>
      </c>
      <c r="AQ2160" s="306"/>
      <c r="AR2160" s="688">
        <f t="shared" ca="1" si="512"/>
        <v>310690.96588921931</v>
      </c>
      <c r="AS2160" s="688">
        <f t="shared" ca="1" si="513"/>
        <v>309336.78094544448</v>
      </c>
    </row>
    <row r="2161" spans="1:45" x14ac:dyDescent="0.2">
      <c r="A2161" s="423">
        <v>3658</v>
      </c>
      <c r="B2161" s="424">
        <v>3</v>
      </c>
      <c r="C2161" s="425" t="s">
        <v>314</v>
      </c>
      <c r="D2161" s="422">
        <f t="shared" si="499"/>
        <v>329</v>
      </c>
      <c r="E2161" s="422">
        <f t="shared" si="500"/>
        <v>35</v>
      </c>
      <c r="F2161" s="422">
        <f t="shared" si="501"/>
        <v>0</v>
      </c>
      <c r="G2161" s="422">
        <f t="shared" si="502"/>
        <v>0</v>
      </c>
      <c r="H2161" s="22">
        <f t="shared" si="503"/>
        <v>364</v>
      </c>
      <c r="I2161" s="116">
        <v>114</v>
      </c>
      <c r="J2161" s="116">
        <v>21</v>
      </c>
      <c r="K2161" s="116">
        <v>0</v>
      </c>
      <c r="L2161" s="116">
        <v>0</v>
      </c>
      <c r="M2161" s="22">
        <f t="shared" si="504"/>
        <v>135</v>
      </c>
      <c r="N2161" s="116">
        <v>162</v>
      </c>
      <c r="O2161" s="116">
        <v>10</v>
      </c>
      <c r="P2161" s="116">
        <v>0</v>
      </c>
      <c r="Q2161" s="116">
        <v>0</v>
      </c>
      <c r="R2161" s="22">
        <f t="shared" si="505"/>
        <v>172</v>
      </c>
      <c r="S2161" s="116">
        <v>53</v>
      </c>
      <c r="T2161" s="116">
        <v>4</v>
      </c>
      <c r="U2161" s="116">
        <v>0</v>
      </c>
      <c r="V2161" s="116">
        <v>0</v>
      </c>
      <c r="W2161" s="22">
        <f t="shared" si="506"/>
        <v>57</v>
      </c>
      <c r="X2161" s="22">
        <f t="shared" si="507"/>
        <v>15.166666666666666</v>
      </c>
      <c r="Y2161" s="22">
        <f ca="1">OFFSET('Cost Study'!$B$7,'Operations Support'!$C2161,'Operations Support'!$B2161)*$H2161</f>
        <v>12619.880000000001</v>
      </c>
      <c r="Z2161" s="23">
        <f ca="1">Y2161*'Cost Study'!$B$31</f>
        <v>704844.6533795424</v>
      </c>
      <c r="AA2161" s="23">
        <f ca="1">IF(A2161=10298,1.51,1)*IF($B2161&lt;3,$D2161*'Cost Study'!$B$32*OFFSET('Cost Study'!$B$7,'Operations Support'!$C2161,'Operations Support'!$B2161),0)</f>
        <v>0</v>
      </c>
      <c r="AB2161" s="24">
        <f ca="1">AA2161*'Cost Study'!$B$31</f>
        <v>0</v>
      </c>
      <c r="AC2161" s="23">
        <f ca="1">Y2161*'Cost Study'!$B$31</f>
        <v>704844.6533795424</v>
      </c>
      <c r="AD2161" s="24">
        <f ca="1">AA2161*'Cost Study'!$B$31</f>
        <v>0</v>
      </c>
      <c r="AE2161" s="377">
        <f t="shared" ca="1" si="508"/>
        <v>704844.6533795424</v>
      </c>
      <c r="AF2161" s="377">
        <f t="shared" ca="1" si="509"/>
        <v>704844.6533795424</v>
      </c>
      <c r="AH2161" s="688">
        <f>IFERROR($H2161/SUMIF($A:$A,$A2161,$H:$H)*SUMIF(Summary!$A$110:$A$186,$A2161,Summary!$P$110:$P$186),0)</f>
        <v>17829.111650903636</v>
      </c>
      <c r="AI2161" s="689">
        <f t="shared" ca="1" si="510"/>
        <v>687015.54172863881</v>
      </c>
      <c r="AJ2161" s="688">
        <f>IFERROR(H2161/SUMIF(A:A,A2161,H:H)*SUMIF(Summary!$A$110:$A$186,'Operations Support'!A2161,Summary!$Q$110:$Q$186),0)</f>
        <v>18004.821462434589</v>
      </c>
      <c r="AK2161" s="688">
        <f t="shared" ca="1" si="511"/>
        <v>686839.8319171078</v>
      </c>
      <c r="AM2161" s="688">
        <f>IFERROR($H2161/SUMIF($A:$A,$A2161,$H:$H)*SUMIF(Summary!$A$230:$A$266,$A2161,Summary!$P$230:$P$266),0)</f>
        <v>3373.2928319137982</v>
      </c>
      <c r="AN2161" s="688">
        <f>IFERROR($H2161/SUMIF($A:$A,$A2161,$H:$H)*(SUMIF(Summary!$A$230:$A$266,$A2161,Summary!$L$230:$L$266)+SUMIF(Summary!$A$281:$A$317,$A2161,Summary!$L$281:$L$317))-AM2161,0)</f>
        <v>12504.688898422377</v>
      </c>
      <c r="AO2161" s="688">
        <f>IFERROR($H2161/SUMIF($A:$A,$A2161,$H:$H)*SUMIF(Summary!$A$230:$A$266,$A2161,Summary!$Q$230:$Q$266),0)</f>
        <v>3406.5373737249579</v>
      </c>
      <c r="AP2161" s="688">
        <f>IFERROR($H2161/SUMIF($A:$A,$A2161,$H:$H)*(SUMIF(Summary!$A$230:$A$266,$A2161,Summary!$L$230:$L$266)+SUMIF(Summary!$A$281:$A$317,$A2161,Summary!$L$281:$L$317))-AO2161,0)</f>
        <v>12471.444356611219</v>
      </c>
      <c r="AQ2161" s="306"/>
      <c r="AR2161" s="688">
        <f t="shared" ca="1" si="512"/>
        <v>699520.23062706122</v>
      </c>
      <c r="AS2161" s="688">
        <f t="shared" ca="1" si="513"/>
        <v>699311.27627371904</v>
      </c>
    </row>
    <row r="2162" spans="1:45" x14ac:dyDescent="0.2">
      <c r="A2162" s="423">
        <v>3658</v>
      </c>
      <c r="B2162" s="424">
        <v>3</v>
      </c>
      <c r="C2162" s="425" t="s">
        <v>315</v>
      </c>
      <c r="D2162" s="422">
        <f t="shared" si="499"/>
        <v>12527</v>
      </c>
      <c r="E2162" s="422">
        <f t="shared" si="500"/>
        <v>18263</v>
      </c>
      <c r="F2162" s="422">
        <f t="shared" si="501"/>
        <v>136</v>
      </c>
      <c r="G2162" s="422">
        <f t="shared" si="502"/>
        <v>0</v>
      </c>
      <c r="H2162" s="22">
        <f t="shared" si="503"/>
        <v>30926</v>
      </c>
      <c r="I2162" s="116">
        <v>6425</v>
      </c>
      <c r="J2162" s="116">
        <v>7349</v>
      </c>
      <c r="K2162" s="116">
        <v>115</v>
      </c>
      <c r="L2162" s="116">
        <v>0</v>
      </c>
      <c r="M2162" s="22">
        <f t="shared" si="504"/>
        <v>13889</v>
      </c>
      <c r="N2162" s="116">
        <v>5713</v>
      </c>
      <c r="O2162" s="116">
        <v>9268</v>
      </c>
      <c r="P2162" s="116">
        <v>21</v>
      </c>
      <c r="Q2162" s="116">
        <v>0</v>
      </c>
      <c r="R2162" s="22">
        <f t="shared" si="505"/>
        <v>15002</v>
      </c>
      <c r="S2162" s="116">
        <v>389</v>
      </c>
      <c r="T2162" s="116">
        <v>1646</v>
      </c>
      <c r="U2162" s="116">
        <v>0</v>
      </c>
      <c r="V2162" s="116">
        <v>0</v>
      </c>
      <c r="W2162" s="22">
        <f t="shared" si="506"/>
        <v>2035</v>
      </c>
      <c r="X2162" s="22">
        <f t="shared" si="507"/>
        <v>1288.5833333333333</v>
      </c>
      <c r="Y2162" s="22">
        <f ca="1">OFFSET('Cost Study'!$B$7,'Operations Support'!$C2162,'Operations Support'!$B2162)*$H2162</f>
        <v>101128.02</v>
      </c>
      <c r="Z2162" s="23">
        <f ca="1">Y2162*'Cost Study'!$B$31</f>
        <v>5648195.0861544982</v>
      </c>
      <c r="AA2162" s="23">
        <f ca="1">IF(A2162=10298,1.51,1)*IF($B2162&lt;3,$D2162*'Cost Study'!$B$32*OFFSET('Cost Study'!$B$7,'Operations Support'!$C2162,'Operations Support'!$B2162),0)</f>
        <v>0</v>
      </c>
      <c r="AB2162" s="24">
        <f ca="1">AA2162*'Cost Study'!$B$31</f>
        <v>0</v>
      </c>
      <c r="AC2162" s="23">
        <f ca="1">Y2162*'Cost Study'!$B$31</f>
        <v>5648195.0861544982</v>
      </c>
      <c r="AD2162" s="24">
        <f ca="1">AA2162*'Cost Study'!$B$31</f>
        <v>0</v>
      </c>
      <c r="AE2162" s="377">
        <f t="shared" ca="1" si="508"/>
        <v>5648195.0861544982</v>
      </c>
      <c r="AF2162" s="377">
        <f t="shared" ca="1" si="509"/>
        <v>5648195.0861544982</v>
      </c>
      <c r="AH2162" s="688">
        <f>IFERROR($H2162/SUMIF($A:$A,$A2162,$H:$H)*SUMIF(Summary!$A$110:$A$186,$A2162,Summary!$P$110:$P$186),0)</f>
        <v>1514788.7552633125</v>
      </c>
      <c r="AI2162" s="689">
        <f t="shared" ca="1" si="510"/>
        <v>4133406.3308911854</v>
      </c>
      <c r="AJ2162" s="688">
        <f>IFERROR(H2162/SUMIF(A:A,A2162,H:H)*SUMIF(Summary!$A$110:$A$186,'Operations Support'!A2162,Summary!$Q$110:$Q$186),0)</f>
        <v>1529717.3311737694</v>
      </c>
      <c r="AK2162" s="688">
        <f t="shared" ca="1" si="511"/>
        <v>4118477.754980729</v>
      </c>
      <c r="AM2162" s="688">
        <f>IFERROR($H2162/SUMIF($A:$A,$A2162,$H:$H)*SUMIF(Summary!$A$230:$A$266,$A2162,Summary!$P$230:$P$266),0)</f>
        <v>286600.14868067612</v>
      </c>
      <c r="AN2162" s="688">
        <f>IFERROR($H2162/SUMIF($A:$A,$A2162,$H:$H)*(SUMIF(Summary!$A$230:$A$266,$A2162,Summary!$L$230:$L$266)+SUMIF(Summary!$A$281:$A$317,$A2162,Summary!$L$281:$L$317))-AM2162,0)</f>
        <v>1062417.6067928858</v>
      </c>
      <c r="AO2162" s="688">
        <f>IFERROR($H2162/SUMIF($A:$A,$A2162,$H:$H)*SUMIF(Summary!$A$230:$A$266,$A2162,Summary!$Q$230:$Q$266),0)</f>
        <v>289424.65609840117</v>
      </c>
      <c r="AP2162" s="688">
        <f>IFERROR($H2162/SUMIF($A:$A,$A2162,$H:$H)*(SUMIF(Summary!$A$230:$A$266,$A2162,Summary!$L$230:$L$266)+SUMIF(Summary!$A$281:$A$317,$A2162,Summary!$L$281:$L$317))-AO2162,0)</f>
        <v>1059593.0993751606</v>
      </c>
      <c r="AQ2162" s="306"/>
      <c r="AR2162" s="688">
        <f t="shared" ca="1" si="512"/>
        <v>5195823.9376840713</v>
      </c>
      <c r="AS2162" s="688">
        <f t="shared" ca="1" si="513"/>
        <v>5178070.8543558894</v>
      </c>
    </row>
    <row r="2163" spans="1:45" x14ac:dyDescent="0.2">
      <c r="A2163" s="423">
        <v>3658</v>
      </c>
      <c r="B2163" s="424">
        <v>3</v>
      </c>
      <c r="C2163" s="425" t="s">
        <v>316</v>
      </c>
      <c r="D2163" s="422">
        <f t="shared" si="499"/>
        <v>0</v>
      </c>
      <c r="E2163" s="422">
        <f t="shared" si="500"/>
        <v>0</v>
      </c>
      <c r="F2163" s="422">
        <f t="shared" si="501"/>
        <v>0</v>
      </c>
      <c r="G2163" s="422">
        <f t="shared" si="502"/>
        <v>0</v>
      </c>
      <c r="H2163" s="22">
        <f t="shared" si="503"/>
        <v>0</v>
      </c>
      <c r="I2163" s="116">
        <v>0</v>
      </c>
      <c r="J2163" s="116">
        <v>0</v>
      </c>
      <c r="K2163" s="116">
        <v>0</v>
      </c>
      <c r="L2163" s="116">
        <v>0</v>
      </c>
      <c r="M2163" s="22">
        <f t="shared" si="504"/>
        <v>0</v>
      </c>
      <c r="N2163" s="116">
        <v>0</v>
      </c>
      <c r="O2163" s="116">
        <v>0</v>
      </c>
      <c r="P2163" s="116">
        <v>0</v>
      </c>
      <c r="Q2163" s="116">
        <v>0</v>
      </c>
      <c r="R2163" s="22">
        <f t="shared" si="505"/>
        <v>0</v>
      </c>
      <c r="S2163" s="116">
        <v>0</v>
      </c>
      <c r="T2163" s="116">
        <v>0</v>
      </c>
      <c r="U2163" s="116">
        <v>0</v>
      </c>
      <c r="V2163" s="116">
        <v>0</v>
      </c>
      <c r="W2163" s="22">
        <f t="shared" si="506"/>
        <v>0</v>
      </c>
      <c r="X2163" s="22">
        <f t="shared" si="507"/>
        <v>0</v>
      </c>
      <c r="Y2163" s="22">
        <f ca="1">OFFSET('Cost Study'!$B$7,'Operations Support'!$C2163,'Operations Support'!$B2163)*$H2163</f>
        <v>0</v>
      </c>
      <c r="Z2163" s="23">
        <f ca="1">Y2163*'Cost Study'!$B$31</f>
        <v>0</v>
      </c>
      <c r="AA2163" s="23">
        <f ca="1">IF(A2163=10298,1.51,1)*IF($B2163&lt;3,$D2163*'Cost Study'!$B$32*OFFSET('Cost Study'!$B$7,'Operations Support'!$C2163,'Operations Support'!$B2163),0)</f>
        <v>0</v>
      </c>
      <c r="AB2163" s="24">
        <f ca="1">AA2163*'Cost Study'!$B$31</f>
        <v>0</v>
      </c>
      <c r="AC2163" s="23">
        <f ca="1">Y2163*'Cost Study'!$B$31</f>
        <v>0</v>
      </c>
      <c r="AD2163" s="24">
        <f ca="1">AA2163*'Cost Study'!$B$31</f>
        <v>0</v>
      </c>
      <c r="AE2163" s="377">
        <f t="shared" ca="1" si="508"/>
        <v>0</v>
      </c>
      <c r="AF2163" s="377">
        <f t="shared" ca="1" si="509"/>
        <v>0</v>
      </c>
      <c r="AH2163" s="688">
        <f>IFERROR($H2163/SUMIF($A:$A,$A2163,$H:$H)*SUMIF(Summary!$A$110:$A$186,$A2163,Summary!$P$110:$P$186),0)</f>
        <v>0</v>
      </c>
      <c r="AI2163" s="689">
        <f t="shared" ca="1" si="510"/>
        <v>0</v>
      </c>
      <c r="AJ2163" s="688">
        <f>IFERROR(H2163/SUMIF(A:A,A2163,H:H)*SUMIF(Summary!$A$110:$A$186,'Operations Support'!A2163,Summary!$Q$110:$Q$186),0)</f>
        <v>0</v>
      </c>
      <c r="AK2163" s="688">
        <f t="shared" ca="1" si="511"/>
        <v>0</v>
      </c>
      <c r="AM2163" s="688">
        <f>IFERROR($H2163/SUMIF($A:$A,$A2163,$H:$H)*SUMIF(Summary!$A$230:$A$266,$A2163,Summary!$P$230:$P$266),0)</f>
        <v>0</v>
      </c>
      <c r="AN2163" s="688">
        <f>IFERROR($H2163/SUMIF($A:$A,$A2163,$H:$H)*(SUMIF(Summary!$A$230:$A$266,$A2163,Summary!$L$230:$L$266)+SUMIF(Summary!$A$281:$A$317,$A2163,Summary!$L$281:$L$317))-AM2163,0)</f>
        <v>0</v>
      </c>
      <c r="AO2163" s="688">
        <f>IFERROR($H2163/SUMIF($A:$A,$A2163,$H:$H)*SUMIF(Summary!$A$230:$A$266,$A2163,Summary!$Q$230:$Q$266),0)</f>
        <v>0</v>
      </c>
      <c r="AP2163" s="688">
        <f>IFERROR($H2163/SUMIF($A:$A,$A2163,$H:$H)*(SUMIF(Summary!$A$230:$A$266,$A2163,Summary!$L$230:$L$266)+SUMIF(Summary!$A$281:$A$317,$A2163,Summary!$L$281:$L$317))-AO2163,0)</f>
        <v>0</v>
      </c>
      <c r="AQ2163" s="306"/>
      <c r="AR2163" s="688">
        <f t="shared" ca="1" si="512"/>
        <v>0</v>
      </c>
      <c r="AS2163" s="688">
        <f t="shared" ca="1" si="513"/>
        <v>0</v>
      </c>
    </row>
    <row r="2164" spans="1:45" x14ac:dyDescent="0.2">
      <c r="A2164" s="423">
        <v>3658</v>
      </c>
      <c r="B2164" s="424">
        <v>3</v>
      </c>
      <c r="C2164" s="425" t="s">
        <v>317</v>
      </c>
      <c r="D2164" s="422">
        <f t="shared" si="499"/>
        <v>0</v>
      </c>
      <c r="E2164" s="422">
        <f t="shared" si="500"/>
        <v>0</v>
      </c>
      <c r="F2164" s="422">
        <f t="shared" si="501"/>
        <v>0</v>
      </c>
      <c r="G2164" s="422">
        <f t="shared" si="502"/>
        <v>0</v>
      </c>
      <c r="H2164" s="22">
        <f t="shared" si="503"/>
        <v>0</v>
      </c>
      <c r="I2164" s="116">
        <v>0</v>
      </c>
      <c r="J2164" s="116">
        <v>0</v>
      </c>
      <c r="K2164" s="116">
        <v>0</v>
      </c>
      <c r="L2164" s="116">
        <v>0</v>
      </c>
      <c r="M2164" s="22">
        <f t="shared" si="504"/>
        <v>0</v>
      </c>
      <c r="N2164" s="116">
        <v>0</v>
      </c>
      <c r="O2164" s="116">
        <v>0</v>
      </c>
      <c r="P2164" s="116">
        <v>0</v>
      </c>
      <c r="Q2164" s="116">
        <v>0</v>
      </c>
      <c r="R2164" s="22">
        <f t="shared" si="505"/>
        <v>0</v>
      </c>
      <c r="S2164" s="116">
        <v>0</v>
      </c>
      <c r="T2164" s="116">
        <v>0</v>
      </c>
      <c r="U2164" s="116">
        <v>0</v>
      </c>
      <c r="V2164" s="116">
        <v>0</v>
      </c>
      <c r="W2164" s="22">
        <f t="shared" si="506"/>
        <v>0</v>
      </c>
      <c r="X2164" s="22">
        <f t="shared" si="507"/>
        <v>0</v>
      </c>
      <c r="Y2164" s="22">
        <f ca="1">OFFSET('Cost Study'!$B$7,'Operations Support'!$C2164,'Operations Support'!$B2164)*$H2164</f>
        <v>0</v>
      </c>
      <c r="Z2164" s="23">
        <f ca="1">Y2164*'Cost Study'!$B$31</f>
        <v>0</v>
      </c>
      <c r="AA2164" s="23">
        <f ca="1">IF(A2164=10298,1.51,1)*IF($B2164&lt;3,$D2164*'Cost Study'!$B$32*OFFSET('Cost Study'!$B$7,'Operations Support'!$C2164,'Operations Support'!$B2164),0)</f>
        <v>0</v>
      </c>
      <c r="AB2164" s="24">
        <f ca="1">AA2164*'Cost Study'!$B$31</f>
        <v>0</v>
      </c>
      <c r="AC2164" s="23">
        <f ca="1">Y2164*'Cost Study'!$B$31</f>
        <v>0</v>
      </c>
      <c r="AD2164" s="24">
        <f ca="1">AA2164*'Cost Study'!$B$31</f>
        <v>0</v>
      </c>
      <c r="AE2164" s="377">
        <f t="shared" ca="1" si="508"/>
        <v>0</v>
      </c>
      <c r="AF2164" s="377">
        <f t="shared" ca="1" si="509"/>
        <v>0</v>
      </c>
      <c r="AH2164" s="688">
        <f>IFERROR($H2164/SUMIF($A:$A,$A2164,$H:$H)*SUMIF(Summary!$A$110:$A$186,$A2164,Summary!$P$110:$P$186),0)</f>
        <v>0</v>
      </c>
      <c r="AI2164" s="689">
        <f t="shared" ca="1" si="510"/>
        <v>0</v>
      </c>
      <c r="AJ2164" s="688">
        <f>IFERROR(H2164/SUMIF(A:A,A2164,H:H)*SUMIF(Summary!$A$110:$A$186,'Operations Support'!A2164,Summary!$Q$110:$Q$186),0)</f>
        <v>0</v>
      </c>
      <c r="AK2164" s="688">
        <f t="shared" ca="1" si="511"/>
        <v>0</v>
      </c>
      <c r="AM2164" s="688">
        <f>IFERROR($H2164/SUMIF($A:$A,$A2164,$H:$H)*SUMIF(Summary!$A$230:$A$266,$A2164,Summary!$P$230:$P$266),0)</f>
        <v>0</v>
      </c>
      <c r="AN2164" s="688">
        <f>IFERROR($H2164/SUMIF($A:$A,$A2164,$H:$H)*(SUMIF(Summary!$A$230:$A$266,$A2164,Summary!$L$230:$L$266)+SUMIF(Summary!$A$281:$A$317,$A2164,Summary!$L$281:$L$317))-AM2164,0)</f>
        <v>0</v>
      </c>
      <c r="AO2164" s="688">
        <f>IFERROR($H2164/SUMIF($A:$A,$A2164,$H:$H)*SUMIF(Summary!$A$230:$A$266,$A2164,Summary!$Q$230:$Q$266),0)</f>
        <v>0</v>
      </c>
      <c r="AP2164" s="688">
        <f>IFERROR($H2164/SUMIF($A:$A,$A2164,$H:$H)*(SUMIF(Summary!$A$230:$A$266,$A2164,Summary!$L$230:$L$266)+SUMIF(Summary!$A$281:$A$317,$A2164,Summary!$L$281:$L$317))-AO2164,0)</f>
        <v>0</v>
      </c>
      <c r="AQ2164" s="306"/>
      <c r="AR2164" s="688">
        <f t="shared" ca="1" si="512"/>
        <v>0</v>
      </c>
      <c r="AS2164" s="688">
        <f t="shared" ca="1" si="513"/>
        <v>0</v>
      </c>
    </row>
    <row r="2165" spans="1:45" x14ac:dyDescent="0.2">
      <c r="A2165" s="423">
        <v>3658</v>
      </c>
      <c r="B2165" s="424">
        <v>3</v>
      </c>
      <c r="C2165" s="425" t="s">
        <v>318</v>
      </c>
      <c r="D2165" s="422">
        <f t="shared" si="499"/>
        <v>0</v>
      </c>
      <c r="E2165" s="422">
        <f t="shared" si="500"/>
        <v>0</v>
      </c>
      <c r="F2165" s="422">
        <f t="shared" si="501"/>
        <v>0</v>
      </c>
      <c r="G2165" s="422">
        <f t="shared" si="502"/>
        <v>0</v>
      </c>
      <c r="H2165" s="22">
        <f t="shared" si="503"/>
        <v>0</v>
      </c>
      <c r="I2165" s="116">
        <v>0</v>
      </c>
      <c r="J2165" s="116">
        <v>0</v>
      </c>
      <c r="K2165" s="116">
        <v>0</v>
      </c>
      <c r="L2165" s="116">
        <v>0</v>
      </c>
      <c r="M2165" s="22">
        <f t="shared" si="504"/>
        <v>0</v>
      </c>
      <c r="N2165" s="116">
        <v>0</v>
      </c>
      <c r="O2165" s="116">
        <v>0</v>
      </c>
      <c r="P2165" s="116">
        <v>0</v>
      </c>
      <c r="Q2165" s="116">
        <v>0</v>
      </c>
      <c r="R2165" s="22">
        <f t="shared" si="505"/>
        <v>0</v>
      </c>
      <c r="S2165" s="116">
        <v>0</v>
      </c>
      <c r="T2165" s="116">
        <v>0</v>
      </c>
      <c r="U2165" s="116">
        <v>0</v>
      </c>
      <c r="V2165" s="116">
        <v>0</v>
      </c>
      <c r="W2165" s="22">
        <f t="shared" si="506"/>
        <v>0</v>
      </c>
      <c r="X2165" s="22">
        <f t="shared" si="507"/>
        <v>0</v>
      </c>
      <c r="Y2165" s="22">
        <f ca="1">OFFSET('Cost Study'!$B$7,'Operations Support'!$C2165,'Operations Support'!$B2165)*$H2165</f>
        <v>0</v>
      </c>
      <c r="Z2165" s="23">
        <f ca="1">Y2165*'Cost Study'!$B$31</f>
        <v>0</v>
      </c>
      <c r="AA2165" s="23">
        <f ca="1">IF(A2165=10298,1.51,1)*IF($B2165&lt;3,$D2165*'Cost Study'!$B$32*OFFSET('Cost Study'!$B$7,'Operations Support'!$C2165,'Operations Support'!$B2165),0)</f>
        <v>0</v>
      </c>
      <c r="AB2165" s="24">
        <f ca="1">AA2165*'Cost Study'!$B$31</f>
        <v>0</v>
      </c>
      <c r="AC2165" s="23">
        <f ca="1">Y2165*'Cost Study'!$B$31</f>
        <v>0</v>
      </c>
      <c r="AD2165" s="24">
        <f ca="1">AA2165*'Cost Study'!$B$31</f>
        <v>0</v>
      </c>
      <c r="AE2165" s="377">
        <f t="shared" ca="1" si="508"/>
        <v>0</v>
      </c>
      <c r="AF2165" s="377">
        <f t="shared" ca="1" si="509"/>
        <v>0</v>
      </c>
      <c r="AH2165" s="688">
        <f>IFERROR($H2165/SUMIF($A:$A,$A2165,$H:$H)*SUMIF(Summary!$A$110:$A$186,$A2165,Summary!$P$110:$P$186),0)</f>
        <v>0</v>
      </c>
      <c r="AI2165" s="689">
        <f t="shared" ca="1" si="510"/>
        <v>0</v>
      </c>
      <c r="AJ2165" s="688">
        <f>IFERROR(H2165/SUMIF(A:A,A2165,H:H)*SUMIF(Summary!$A$110:$A$186,'Operations Support'!A2165,Summary!$Q$110:$Q$186),0)</f>
        <v>0</v>
      </c>
      <c r="AK2165" s="688">
        <f t="shared" ca="1" si="511"/>
        <v>0</v>
      </c>
      <c r="AM2165" s="688">
        <f>IFERROR($H2165/SUMIF($A:$A,$A2165,$H:$H)*SUMIF(Summary!$A$230:$A$266,$A2165,Summary!$P$230:$P$266),0)</f>
        <v>0</v>
      </c>
      <c r="AN2165" s="688">
        <f>IFERROR($H2165/SUMIF($A:$A,$A2165,$H:$H)*(SUMIF(Summary!$A$230:$A$266,$A2165,Summary!$L$230:$L$266)+SUMIF(Summary!$A$281:$A$317,$A2165,Summary!$L$281:$L$317))-AM2165,0)</f>
        <v>0</v>
      </c>
      <c r="AO2165" s="688">
        <f>IFERROR($H2165/SUMIF($A:$A,$A2165,$H:$H)*SUMIF(Summary!$A$230:$A$266,$A2165,Summary!$Q$230:$Q$266),0)</f>
        <v>0</v>
      </c>
      <c r="AP2165" s="688">
        <f>IFERROR($H2165/SUMIF($A:$A,$A2165,$H:$H)*(SUMIF(Summary!$A$230:$A$266,$A2165,Summary!$L$230:$L$266)+SUMIF(Summary!$A$281:$A$317,$A2165,Summary!$L$281:$L$317))-AO2165,0)</f>
        <v>0</v>
      </c>
      <c r="AQ2165" s="306"/>
      <c r="AR2165" s="688">
        <f t="shared" ca="1" si="512"/>
        <v>0</v>
      </c>
      <c r="AS2165" s="688">
        <f t="shared" ca="1" si="513"/>
        <v>0</v>
      </c>
    </row>
    <row r="2166" spans="1:45" x14ac:dyDescent="0.2">
      <c r="A2166" s="423">
        <v>3658</v>
      </c>
      <c r="B2166" s="424">
        <v>3</v>
      </c>
      <c r="C2166" s="425" t="s">
        <v>319</v>
      </c>
      <c r="D2166" s="422">
        <f t="shared" si="499"/>
        <v>1446</v>
      </c>
      <c r="E2166" s="422">
        <f t="shared" si="500"/>
        <v>4061</v>
      </c>
      <c r="F2166" s="422">
        <f t="shared" si="501"/>
        <v>0</v>
      </c>
      <c r="G2166" s="422">
        <f t="shared" si="502"/>
        <v>0</v>
      </c>
      <c r="H2166" s="22">
        <f t="shared" si="503"/>
        <v>5507</v>
      </c>
      <c r="I2166" s="116">
        <v>437</v>
      </c>
      <c r="J2166" s="116">
        <v>1787</v>
      </c>
      <c r="K2166" s="116">
        <v>0</v>
      </c>
      <c r="L2166" s="116">
        <v>0</v>
      </c>
      <c r="M2166" s="22">
        <f t="shared" si="504"/>
        <v>2224</v>
      </c>
      <c r="N2166" s="116">
        <v>689</v>
      </c>
      <c r="O2166" s="116">
        <v>1806</v>
      </c>
      <c r="P2166" s="116">
        <v>0</v>
      </c>
      <c r="Q2166" s="116">
        <v>0</v>
      </c>
      <c r="R2166" s="22">
        <f t="shared" si="505"/>
        <v>2495</v>
      </c>
      <c r="S2166" s="116">
        <v>320</v>
      </c>
      <c r="T2166" s="116">
        <v>468</v>
      </c>
      <c r="U2166" s="116">
        <v>0</v>
      </c>
      <c r="V2166" s="116">
        <v>0</v>
      </c>
      <c r="W2166" s="22">
        <f t="shared" si="506"/>
        <v>788</v>
      </c>
      <c r="X2166" s="22">
        <f t="shared" si="507"/>
        <v>229.45833333333334</v>
      </c>
      <c r="Y2166" s="22">
        <f ca="1">OFFSET('Cost Study'!$B$7,'Operations Support'!$C2166,'Operations Support'!$B2166)*$H2166</f>
        <v>15089.18</v>
      </c>
      <c r="Z2166" s="23">
        <f ca="1">Y2166*'Cost Study'!$B$31</f>
        <v>842759.82393505506</v>
      </c>
      <c r="AA2166" s="23">
        <f ca="1">IF(A2166=10298,1.51,1)*IF($B2166&lt;3,$D2166*'Cost Study'!$B$32*OFFSET('Cost Study'!$B$7,'Operations Support'!$C2166,'Operations Support'!$B2166),0)</f>
        <v>0</v>
      </c>
      <c r="AB2166" s="24">
        <f ca="1">AA2166*'Cost Study'!$B$31</f>
        <v>0</v>
      </c>
      <c r="AC2166" s="23">
        <f ca="1">Y2166*'Cost Study'!$B$31</f>
        <v>842759.82393505506</v>
      </c>
      <c r="AD2166" s="24">
        <f ca="1">AA2166*'Cost Study'!$B$31</f>
        <v>0</v>
      </c>
      <c r="AE2166" s="377">
        <f t="shared" ca="1" si="508"/>
        <v>842759.82393505506</v>
      </c>
      <c r="AF2166" s="377">
        <f t="shared" ca="1" si="509"/>
        <v>842759.82393505506</v>
      </c>
      <c r="AH2166" s="688">
        <f>IFERROR($H2166/SUMIF($A:$A,$A2166,$H:$H)*SUMIF(Summary!$A$110:$A$186,$A2166,Summary!$P$110:$P$186),0)</f>
        <v>269738.78533386352</v>
      </c>
      <c r="AI2166" s="689">
        <f t="shared" ca="1" si="510"/>
        <v>573021.03860119148</v>
      </c>
      <c r="AJ2166" s="688">
        <f>IFERROR(H2166/SUMIF(A:A,A2166,H:H)*SUMIF(Summary!$A$110:$A$186,'Operations Support'!A2166,Summary!$Q$110:$Q$186),0)</f>
        <v>272397.12031216285</v>
      </c>
      <c r="AK2166" s="688">
        <f t="shared" ca="1" si="511"/>
        <v>570362.70362289227</v>
      </c>
      <c r="AM2166" s="688">
        <f>IFERROR($H2166/SUMIF($A:$A,$A2166,$H:$H)*SUMIF(Summary!$A$230:$A$266,$A2166,Summary!$P$230:$P$266),0)</f>
        <v>51034.955014695835</v>
      </c>
      <c r="AN2166" s="688">
        <f>IFERROR($H2166/SUMIF($A:$A,$A2166,$H:$H)*(SUMIF(Summary!$A$230:$A$266,$A2166,Summary!$L$230:$L$266)+SUMIF(Summary!$A$281:$A$317,$A2166,Summary!$L$281:$L$317))-AM2166,0)</f>
        <v>189184.94990003301</v>
      </c>
      <c r="AO2166" s="688">
        <f>IFERROR($H2166/SUMIF($A:$A,$A2166,$H:$H)*SUMIF(Summary!$A$230:$A$266,$A2166,Summary!$Q$230:$Q$266),0)</f>
        <v>51537.915706327862</v>
      </c>
      <c r="AP2166" s="688">
        <f>IFERROR($H2166/SUMIF($A:$A,$A2166,$H:$H)*(SUMIF(Summary!$A$230:$A$266,$A2166,Summary!$L$230:$L$266)+SUMIF(Summary!$A$281:$A$317,$A2166,Summary!$L$281:$L$317))-AO2166,0)</f>
        <v>188681.98920840101</v>
      </c>
      <c r="AQ2166" s="306"/>
      <c r="AR2166" s="688">
        <f t="shared" ca="1" si="512"/>
        <v>762205.98850122443</v>
      </c>
      <c r="AS2166" s="688">
        <f t="shared" ca="1" si="513"/>
        <v>759044.69283129321</v>
      </c>
    </row>
    <row r="2167" spans="1:45" x14ac:dyDescent="0.2">
      <c r="A2167" s="423">
        <v>3658</v>
      </c>
      <c r="B2167" s="424">
        <v>3</v>
      </c>
      <c r="C2167" s="425" t="s">
        <v>320</v>
      </c>
      <c r="D2167" s="422">
        <f t="shared" si="499"/>
        <v>0</v>
      </c>
      <c r="E2167" s="422">
        <f t="shared" si="500"/>
        <v>0</v>
      </c>
      <c r="F2167" s="422">
        <f t="shared" si="501"/>
        <v>0</v>
      </c>
      <c r="G2167" s="422">
        <f t="shared" si="502"/>
        <v>0</v>
      </c>
      <c r="H2167" s="22">
        <f t="shared" si="503"/>
        <v>0</v>
      </c>
      <c r="I2167" s="116">
        <v>0</v>
      </c>
      <c r="J2167" s="116">
        <v>0</v>
      </c>
      <c r="K2167" s="116">
        <v>0</v>
      </c>
      <c r="L2167" s="116">
        <v>0</v>
      </c>
      <c r="M2167" s="22">
        <f t="shared" si="504"/>
        <v>0</v>
      </c>
      <c r="N2167" s="116">
        <v>0</v>
      </c>
      <c r="O2167" s="116">
        <v>0</v>
      </c>
      <c r="P2167" s="116">
        <v>0</v>
      </c>
      <c r="Q2167" s="116">
        <v>0</v>
      </c>
      <c r="R2167" s="22">
        <f t="shared" si="505"/>
        <v>0</v>
      </c>
      <c r="S2167" s="116">
        <v>0</v>
      </c>
      <c r="T2167" s="116">
        <v>0</v>
      </c>
      <c r="U2167" s="116">
        <v>0</v>
      </c>
      <c r="V2167" s="116">
        <v>0</v>
      </c>
      <c r="W2167" s="22">
        <f t="shared" si="506"/>
        <v>0</v>
      </c>
      <c r="X2167" s="22">
        <f t="shared" si="507"/>
        <v>0</v>
      </c>
      <c r="Y2167" s="22">
        <f ca="1">OFFSET('Cost Study'!$B$7,'Operations Support'!$C2167,'Operations Support'!$B2167)*$H2167</f>
        <v>0</v>
      </c>
      <c r="Z2167" s="23">
        <f ca="1">Y2167*'Cost Study'!$B$31</f>
        <v>0</v>
      </c>
      <c r="AA2167" s="23">
        <f ca="1">IF(A2167=10298,1.51,1)*IF($B2167&lt;3,$D2167*'Cost Study'!$B$32*OFFSET('Cost Study'!$B$7,'Operations Support'!$C2167,'Operations Support'!$B2167),0)</f>
        <v>0</v>
      </c>
      <c r="AB2167" s="24">
        <f ca="1">AA2167*'Cost Study'!$B$31</f>
        <v>0</v>
      </c>
      <c r="AC2167" s="23">
        <f ca="1">Y2167*'Cost Study'!$B$31</f>
        <v>0</v>
      </c>
      <c r="AD2167" s="24">
        <f ca="1">AA2167*'Cost Study'!$B$31</f>
        <v>0</v>
      </c>
      <c r="AE2167" s="377">
        <f t="shared" ca="1" si="508"/>
        <v>0</v>
      </c>
      <c r="AF2167" s="377">
        <f t="shared" ca="1" si="509"/>
        <v>0</v>
      </c>
      <c r="AH2167" s="688">
        <f>IFERROR($H2167/SUMIF($A:$A,$A2167,$H:$H)*SUMIF(Summary!$A$110:$A$186,$A2167,Summary!$P$110:$P$186),0)</f>
        <v>0</v>
      </c>
      <c r="AI2167" s="689">
        <f t="shared" ca="1" si="510"/>
        <v>0</v>
      </c>
      <c r="AJ2167" s="688">
        <f>IFERROR(H2167/SUMIF(A:A,A2167,H:H)*SUMIF(Summary!$A$110:$A$186,'Operations Support'!A2167,Summary!$Q$110:$Q$186),0)</f>
        <v>0</v>
      </c>
      <c r="AK2167" s="688">
        <f t="shared" ca="1" si="511"/>
        <v>0</v>
      </c>
      <c r="AM2167" s="688">
        <f>IFERROR($H2167/SUMIF($A:$A,$A2167,$H:$H)*SUMIF(Summary!$A$230:$A$266,$A2167,Summary!$P$230:$P$266),0)</f>
        <v>0</v>
      </c>
      <c r="AN2167" s="688">
        <f>IFERROR($H2167/SUMIF($A:$A,$A2167,$H:$H)*(SUMIF(Summary!$A$230:$A$266,$A2167,Summary!$L$230:$L$266)+SUMIF(Summary!$A$281:$A$317,$A2167,Summary!$L$281:$L$317))-AM2167,0)</f>
        <v>0</v>
      </c>
      <c r="AO2167" s="688">
        <f>IFERROR($H2167/SUMIF($A:$A,$A2167,$H:$H)*SUMIF(Summary!$A$230:$A$266,$A2167,Summary!$Q$230:$Q$266),0)</f>
        <v>0</v>
      </c>
      <c r="AP2167" s="688">
        <f>IFERROR($H2167/SUMIF($A:$A,$A2167,$H:$H)*(SUMIF(Summary!$A$230:$A$266,$A2167,Summary!$L$230:$L$266)+SUMIF(Summary!$A$281:$A$317,$A2167,Summary!$L$281:$L$317))-AO2167,0)</f>
        <v>0</v>
      </c>
      <c r="AQ2167" s="306"/>
      <c r="AR2167" s="688">
        <f t="shared" ca="1" si="512"/>
        <v>0</v>
      </c>
      <c r="AS2167" s="688">
        <f t="shared" ca="1" si="513"/>
        <v>0</v>
      </c>
    </row>
    <row r="2168" spans="1:45" x14ac:dyDescent="0.2">
      <c r="A2168" s="423">
        <v>3658</v>
      </c>
      <c r="B2168" s="424">
        <v>4</v>
      </c>
      <c r="C2168" s="425" t="s">
        <v>300</v>
      </c>
      <c r="D2168" s="422">
        <f t="shared" si="499"/>
        <v>22662</v>
      </c>
      <c r="E2168" s="422">
        <f t="shared" si="500"/>
        <v>2141</v>
      </c>
      <c r="F2168" s="422">
        <f t="shared" si="501"/>
        <v>197</v>
      </c>
      <c r="G2168" s="422">
        <f t="shared" si="502"/>
        <v>1446</v>
      </c>
      <c r="H2168" s="22">
        <f t="shared" si="503"/>
        <v>23554</v>
      </c>
      <c r="I2168" s="116">
        <v>10566</v>
      </c>
      <c r="J2168" s="116">
        <v>907</v>
      </c>
      <c r="K2168" s="116">
        <v>130</v>
      </c>
      <c r="L2168" s="116">
        <v>787</v>
      </c>
      <c r="M2168" s="22">
        <f t="shared" si="504"/>
        <v>10816</v>
      </c>
      <c r="N2168" s="116">
        <v>10205</v>
      </c>
      <c r="O2168" s="116">
        <v>996</v>
      </c>
      <c r="P2168" s="116">
        <v>55</v>
      </c>
      <c r="Q2168" s="116">
        <v>493</v>
      </c>
      <c r="R2168" s="22">
        <f t="shared" si="505"/>
        <v>10763</v>
      </c>
      <c r="S2168" s="116">
        <v>1891</v>
      </c>
      <c r="T2168" s="116">
        <v>238</v>
      </c>
      <c r="U2168" s="116">
        <v>12</v>
      </c>
      <c r="V2168" s="116">
        <v>166</v>
      </c>
      <c r="W2168" s="22">
        <f t="shared" si="506"/>
        <v>1975</v>
      </c>
      <c r="X2168" s="22">
        <f t="shared" si="507"/>
        <v>1308.5555555555557</v>
      </c>
      <c r="Y2168" s="22">
        <f ca="1">OFFSET('Cost Study'!$B$7,'Operations Support'!$C2168,'Operations Support'!$B2168)*$H2168</f>
        <v>291598.52</v>
      </c>
      <c r="Z2168" s="23">
        <f ca="1">Y2168*'Cost Study'!$B$31</f>
        <v>16286340.104294777</v>
      </c>
      <c r="AA2168" s="23">
        <f ca="1">IF(A2168=10298,1.51,1)*IF($B2168&lt;3,$D2168*'Cost Study'!$B$32*OFFSET('Cost Study'!$B$7,'Operations Support'!$C2168,'Operations Support'!$B2168),0)</f>
        <v>0</v>
      </c>
      <c r="AB2168" s="24">
        <f ca="1">AA2168*'Cost Study'!$B$31</f>
        <v>0</v>
      </c>
      <c r="AC2168" s="23">
        <f ca="1">Y2168*'Cost Study'!$B$31</f>
        <v>16286340.104294777</v>
      </c>
      <c r="AD2168" s="24">
        <f ca="1">AA2168*'Cost Study'!$B$31</f>
        <v>0</v>
      </c>
      <c r="AE2168" s="377">
        <f t="shared" ca="1" si="508"/>
        <v>16286340.104294777</v>
      </c>
      <c r="AF2168" s="377">
        <f t="shared" ca="1" si="509"/>
        <v>16286340.104294777</v>
      </c>
      <c r="AH2168" s="688">
        <f>IFERROR($H2168/SUMIF($A:$A,$A2168,$H:$H)*SUMIF(Summary!$A$110:$A$186,$A2168,Summary!$P$110:$P$186),0)</f>
        <v>1153700.2632565501</v>
      </c>
      <c r="AI2168" s="689">
        <f t="shared" ca="1" si="510"/>
        <v>15132639.841038227</v>
      </c>
      <c r="AJ2168" s="688">
        <f>IFERROR(H2168/SUMIF(A:A,A2168,H:H)*SUMIF(Summary!$A$110:$A$186,'Operations Support'!A2168,Summary!$Q$110:$Q$186),0)</f>
        <v>1165070.2327642427</v>
      </c>
      <c r="AK2168" s="688">
        <f t="shared" ca="1" si="511"/>
        <v>15121269.871530535</v>
      </c>
      <c r="AM2168" s="688">
        <f>IFERROR($H2168/SUMIF($A:$A,$A2168,$H:$H)*SUMIF(Summary!$A$230:$A$266,$A2168,Summary!$P$230:$P$266),0)</f>
        <v>218281.70154642197</v>
      </c>
      <c r="AN2168" s="688">
        <f>IFERROR($H2168/SUMIF($A:$A,$A2168,$H:$H)*(SUMIF(Summary!$A$230:$A$266,$A2168,Summary!$L$230:$L$266)+SUMIF(Summary!$A$281:$A$317,$A2168,Summary!$L$281:$L$317))-AM2168,0)</f>
        <v>809163.30305890285</v>
      </c>
      <c r="AO2168" s="688">
        <f>IFERROR($H2168/SUMIF($A:$A,$A2168,$H:$H)*SUMIF(Summary!$A$230:$A$266,$A2168,Summary!$Q$230:$Q$266),0)</f>
        <v>220432.91566131223</v>
      </c>
      <c r="AP2168" s="688">
        <f>IFERROR($H2168/SUMIF($A:$A,$A2168,$H:$H)*(SUMIF(Summary!$A$230:$A$266,$A2168,Summary!$L$230:$L$266)+SUMIF(Summary!$A$281:$A$317,$A2168,Summary!$L$281:$L$317))-AO2168,0)</f>
        <v>807012.08894401253</v>
      </c>
      <c r="AQ2168" s="306"/>
      <c r="AR2168" s="688">
        <f t="shared" ca="1" si="512"/>
        <v>15941803.144097131</v>
      </c>
      <c r="AS2168" s="688">
        <f t="shared" ca="1" si="513"/>
        <v>15928281.960474547</v>
      </c>
    </row>
    <row r="2169" spans="1:45" x14ac:dyDescent="0.2">
      <c r="A2169" s="423">
        <v>3658</v>
      </c>
      <c r="B2169" s="424">
        <v>4</v>
      </c>
      <c r="C2169" s="425" t="s">
        <v>301</v>
      </c>
      <c r="D2169" s="422">
        <f t="shared" si="499"/>
        <v>13063</v>
      </c>
      <c r="E2169" s="422">
        <f t="shared" si="500"/>
        <v>443</v>
      </c>
      <c r="F2169" s="422">
        <f t="shared" si="501"/>
        <v>858</v>
      </c>
      <c r="G2169" s="422">
        <f t="shared" si="502"/>
        <v>826</v>
      </c>
      <c r="H2169" s="22">
        <f t="shared" si="503"/>
        <v>13538</v>
      </c>
      <c r="I2169" s="116">
        <v>5835</v>
      </c>
      <c r="J2169" s="116">
        <v>170</v>
      </c>
      <c r="K2169" s="116">
        <v>394</v>
      </c>
      <c r="L2169" s="116">
        <v>369</v>
      </c>
      <c r="M2169" s="22">
        <f t="shared" si="504"/>
        <v>6030</v>
      </c>
      <c r="N2169" s="116">
        <v>5475</v>
      </c>
      <c r="O2169" s="116">
        <v>185</v>
      </c>
      <c r="P2169" s="116">
        <v>415</v>
      </c>
      <c r="Q2169" s="116">
        <v>344</v>
      </c>
      <c r="R2169" s="22">
        <f t="shared" si="505"/>
        <v>5731</v>
      </c>
      <c r="S2169" s="116">
        <v>1753</v>
      </c>
      <c r="T2169" s="116">
        <v>88</v>
      </c>
      <c r="U2169" s="116">
        <v>49</v>
      </c>
      <c r="V2169" s="116">
        <v>113</v>
      </c>
      <c r="W2169" s="22">
        <f t="shared" si="506"/>
        <v>1777</v>
      </c>
      <c r="X2169" s="22">
        <f t="shared" si="507"/>
        <v>752.11111111111109</v>
      </c>
      <c r="Y2169" s="22">
        <f ca="1">OFFSET('Cost Study'!$B$7,'Operations Support'!$C2169,'Operations Support'!$B2169)*$H2169</f>
        <v>296076.06</v>
      </c>
      <c r="Z2169" s="23">
        <f ca="1">Y2169*'Cost Study'!$B$31</f>
        <v>16536419.354596127</v>
      </c>
      <c r="AA2169" s="23">
        <f ca="1">IF(A2169=10298,1.51,1)*IF($B2169&lt;3,$D2169*'Cost Study'!$B$32*OFFSET('Cost Study'!$B$7,'Operations Support'!$C2169,'Operations Support'!$B2169),0)</f>
        <v>0</v>
      </c>
      <c r="AB2169" s="24">
        <f ca="1">AA2169*'Cost Study'!$B$31</f>
        <v>0</v>
      </c>
      <c r="AC2169" s="23">
        <f ca="1">Y2169*'Cost Study'!$B$31</f>
        <v>16536419.354596127</v>
      </c>
      <c r="AD2169" s="24">
        <f ca="1">AA2169*'Cost Study'!$B$31</f>
        <v>0</v>
      </c>
      <c r="AE2169" s="377">
        <f t="shared" ca="1" si="508"/>
        <v>16536419.354596127</v>
      </c>
      <c r="AF2169" s="377">
        <f t="shared" ca="1" si="509"/>
        <v>16536419.354596127</v>
      </c>
      <c r="AH2169" s="688">
        <f>IFERROR($H2169/SUMIF($A:$A,$A2169,$H:$H)*SUMIF(Summary!$A$110:$A$186,$A2169,Summary!$P$110:$P$186),0)</f>
        <v>663105.80640091596</v>
      </c>
      <c r="AI2169" s="689">
        <f t="shared" ca="1" si="510"/>
        <v>15873313.548195211</v>
      </c>
      <c r="AJ2169" s="688">
        <f>IFERROR(H2169/SUMIF(A:A,A2169,H:H)*SUMIF(Summary!$A$110:$A$186,'Operations Support'!A2169,Summary!$Q$110:$Q$186),0)</f>
        <v>669640.85977593262</v>
      </c>
      <c r="AK2169" s="688">
        <f t="shared" ca="1" si="511"/>
        <v>15866778.494820194</v>
      </c>
      <c r="AM2169" s="688">
        <f>IFERROR($H2169/SUMIF($A:$A,$A2169,$H:$H)*SUMIF(Summary!$A$230:$A$266,$A2169,Summary!$P$230:$P$266),0)</f>
        <v>125460.54494079396</v>
      </c>
      <c r="AN2169" s="688">
        <f>IFERROR($H2169/SUMIF($A:$A,$A2169,$H:$H)*(SUMIF(Summary!$A$230:$A$266,$A2169,Summary!$L$230:$L$266)+SUMIF(Summary!$A$281:$A$317,$A2169,Summary!$L$281:$L$317))-AM2169,0)</f>
        <v>465078.23710670922</v>
      </c>
      <c r="AO2169" s="688">
        <f>IFERROR($H2169/SUMIF($A:$A,$A2169,$H:$H)*SUMIF(Summary!$A$230:$A$266,$A2169,Summary!$Q$230:$Q$266),0)</f>
        <v>126696.98616892438</v>
      </c>
      <c r="AP2169" s="688">
        <f>IFERROR($H2169/SUMIF($A:$A,$A2169,$H:$H)*(SUMIF(Summary!$A$230:$A$266,$A2169,Summary!$L$230:$L$266)+SUMIF(Summary!$A$281:$A$317,$A2169,Summary!$L$281:$L$317))-AO2169,0)</f>
        <v>463841.79587857879</v>
      </c>
      <c r="AQ2169" s="306"/>
      <c r="AR2169" s="688">
        <f t="shared" ca="1" si="512"/>
        <v>16338391.78530192</v>
      </c>
      <c r="AS2169" s="688">
        <f t="shared" ca="1" si="513"/>
        <v>16330620.290698772</v>
      </c>
    </row>
    <row r="2170" spans="1:45" x14ac:dyDescent="0.2">
      <c r="A2170" s="423">
        <v>3658</v>
      </c>
      <c r="B2170" s="424">
        <v>4</v>
      </c>
      <c r="C2170" s="425" t="s">
        <v>302</v>
      </c>
      <c r="D2170" s="422">
        <f t="shared" si="499"/>
        <v>3050</v>
      </c>
      <c r="E2170" s="422">
        <f t="shared" si="500"/>
        <v>515</v>
      </c>
      <c r="F2170" s="422">
        <f t="shared" si="501"/>
        <v>16</v>
      </c>
      <c r="G2170" s="422">
        <f t="shared" si="502"/>
        <v>270</v>
      </c>
      <c r="H2170" s="22">
        <f t="shared" si="503"/>
        <v>3311</v>
      </c>
      <c r="I2170" s="116">
        <v>1509</v>
      </c>
      <c r="J2170" s="116">
        <v>240</v>
      </c>
      <c r="K2170" s="116">
        <v>0</v>
      </c>
      <c r="L2170" s="116">
        <v>117</v>
      </c>
      <c r="M2170" s="22">
        <f t="shared" si="504"/>
        <v>1632</v>
      </c>
      <c r="N2170" s="116">
        <v>1437</v>
      </c>
      <c r="O2170" s="116">
        <v>274</v>
      </c>
      <c r="P2170" s="116">
        <v>16</v>
      </c>
      <c r="Q2170" s="116">
        <v>120</v>
      </c>
      <c r="R2170" s="22">
        <f t="shared" si="505"/>
        <v>1607</v>
      </c>
      <c r="S2170" s="116">
        <v>104</v>
      </c>
      <c r="T2170" s="116">
        <v>1</v>
      </c>
      <c r="U2170" s="116">
        <v>0</v>
      </c>
      <c r="V2170" s="116">
        <v>33</v>
      </c>
      <c r="W2170" s="22">
        <f t="shared" si="506"/>
        <v>72</v>
      </c>
      <c r="X2170" s="22">
        <f t="shared" si="507"/>
        <v>183.94444444444446</v>
      </c>
      <c r="Y2170" s="22">
        <f ca="1">OFFSET('Cost Study'!$B$7,'Operations Support'!$C2170,'Operations Support'!$B2170)*$H2170</f>
        <v>28044.170000000002</v>
      </c>
      <c r="Z2170" s="23">
        <f ca="1">Y2170*'Cost Study'!$B$31</f>
        <v>1566321.0175506393</v>
      </c>
      <c r="AA2170" s="23">
        <f ca="1">IF(A2170=10298,1.51,1)*IF($B2170&lt;3,$D2170*'Cost Study'!$B$32*OFFSET('Cost Study'!$B$7,'Operations Support'!$C2170,'Operations Support'!$B2170),0)</f>
        <v>0</v>
      </c>
      <c r="AB2170" s="24">
        <f ca="1">AA2170*'Cost Study'!$B$31</f>
        <v>0</v>
      </c>
      <c r="AC2170" s="23">
        <f ca="1">Y2170*'Cost Study'!$B$31</f>
        <v>1566321.0175506393</v>
      </c>
      <c r="AD2170" s="24">
        <f ca="1">AA2170*'Cost Study'!$B$31</f>
        <v>0</v>
      </c>
      <c r="AE2170" s="377">
        <f t="shared" ca="1" si="508"/>
        <v>1566321.0175506393</v>
      </c>
      <c r="AF2170" s="377">
        <f t="shared" ca="1" si="509"/>
        <v>1566321.0175506393</v>
      </c>
      <c r="AH2170" s="688">
        <f>IFERROR($H2170/SUMIF($A:$A,$A2170,$H:$H)*SUMIF(Summary!$A$110:$A$186,$A2170,Summary!$P$110:$P$186),0)</f>
        <v>162176.34251687344</v>
      </c>
      <c r="AI2170" s="689">
        <f t="shared" ca="1" si="510"/>
        <v>1404144.6750337658</v>
      </c>
      <c r="AJ2170" s="688">
        <f>IFERROR(H2170/SUMIF(A:A,A2170,H:H)*SUMIF(Summary!$A$110:$A$186,'Operations Support'!A2170,Summary!$Q$110:$Q$186),0)</f>
        <v>163774.6259948377</v>
      </c>
      <c r="AK2170" s="688">
        <f t="shared" ca="1" si="511"/>
        <v>1402546.3915558017</v>
      </c>
      <c r="AM2170" s="688">
        <f>IFERROR($H2170/SUMIF($A:$A,$A2170,$H:$H)*SUMIF(Summary!$A$230:$A$266,$A2170,Summary!$P$230:$P$266),0)</f>
        <v>30683.990567215893</v>
      </c>
      <c r="AN2170" s="688">
        <f>IFERROR($H2170/SUMIF($A:$A,$A2170,$H:$H)*(SUMIF(Summary!$A$230:$A$266,$A2170,Summary!$L$230:$L$266)+SUMIF(Summary!$A$281:$A$317,$A2170,Summary!$L$281:$L$317))-AM2170,0)</f>
        <v>113744.57401834198</v>
      </c>
      <c r="AO2170" s="688">
        <f>IFERROR($H2170/SUMIF($A:$A,$A2170,$H:$H)*SUMIF(Summary!$A$230:$A$266,$A2170,Summary!$Q$230:$Q$266),0)</f>
        <v>30986.388034075095</v>
      </c>
      <c r="AP2170" s="688">
        <f>IFERROR($H2170/SUMIF($A:$A,$A2170,$H:$H)*(SUMIF(Summary!$A$230:$A$266,$A2170,Summary!$L$230:$L$266)+SUMIF(Summary!$A$281:$A$317,$A2170,Summary!$L$281:$L$317))-AO2170,0)</f>
        <v>113442.17655148279</v>
      </c>
      <c r="AQ2170" s="306"/>
      <c r="AR2170" s="688">
        <f t="shared" ca="1" si="512"/>
        <v>1517889.2490521078</v>
      </c>
      <c r="AS2170" s="688">
        <f t="shared" ca="1" si="513"/>
        <v>1515988.5681072846</v>
      </c>
    </row>
    <row r="2171" spans="1:45" x14ac:dyDescent="0.2">
      <c r="A2171" s="423">
        <v>3658</v>
      </c>
      <c r="B2171" s="424">
        <v>4</v>
      </c>
      <c r="C2171" s="425" t="s">
        <v>303</v>
      </c>
      <c r="D2171" s="422">
        <f t="shared" si="499"/>
        <v>4495</v>
      </c>
      <c r="E2171" s="422">
        <f t="shared" si="500"/>
        <v>696</v>
      </c>
      <c r="F2171" s="422">
        <f t="shared" si="501"/>
        <v>42</v>
      </c>
      <c r="G2171" s="422">
        <f t="shared" si="502"/>
        <v>471</v>
      </c>
      <c r="H2171" s="22">
        <f t="shared" si="503"/>
        <v>4762</v>
      </c>
      <c r="I2171" s="116">
        <v>2126</v>
      </c>
      <c r="J2171" s="116">
        <v>174</v>
      </c>
      <c r="K2171" s="116">
        <v>9</v>
      </c>
      <c r="L2171" s="116">
        <v>224</v>
      </c>
      <c r="M2171" s="22">
        <f t="shared" si="504"/>
        <v>2085</v>
      </c>
      <c r="N2171" s="116">
        <v>1853</v>
      </c>
      <c r="O2171" s="116">
        <v>368</v>
      </c>
      <c r="P2171" s="116">
        <v>15</v>
      </c>
      <c r="Q2171" s="116">
        <v>181</v>
      </c>
      <c r="R2171" s="22">
        <f t="shared" si="505"/>
        <v>2055</v>
      </c>
      <c r="S2171" s="116">
        <v>516</v>
      </c>
      <c r="T2171" s="116">
        <v>154</v>
      </c>
      <c r="U2171" s="116">
        <v>18</v>
      </c>
      <c r="V2171" s="116">
        <v>66</v>
      </c>
      <c r="W2171" s="22">
        <f t="shared" si="506"/>
        <v>622</v>
      </c>
      <c r="X2171" s="22">
        <f t="shared" si="507"/>
        <v>264.55555555555554</v>
      </c>
      <c r="Y2171" s="22">
        <f ca="1">OFFSET('Cost Study'!$B$7,'Operations Support'!$C2171,'Operations Support'!$B2171)*$H2171</f>
        <v>38667.439999999995</v>
      </c>
      <c r="Z2171" s="23">
        <f ca="1">Y2171*'Cost Study'!$B$31</f>
        <v>2159651.1491293297</v>
      </c>
      <c r="AA2171" s="23">
        <f ca="1">IF(A2171=10298,1.51,1)*IF($B2171&lt;3,$D2171*'Cost Study'!$B$32*OFFSET('Cost Study'!$B$7,'Operations Support'!$C2171,'Operations Support'!$B2171),0)</f>
        <v>0</v>
      </c>
      <c r="AB2171" s="24">
        <f ca="1">AA2171*'Cost Study'!$B$31</f>
        <v>0</v>
      </c>
      <c r="AC2171" s="23">
        <f ca="1">Y2171*'Cost Study'!$B$31</f>
        <v>2159651.1491293297</v>
      </c>
      <c r="AD2171" s="24">
        <f ca="1">AA2171*'Cost Study'!$B$31</f>
        <v>0</v>
      </c>
      <c r="AE2171" s="377">
        <f t="shared" ca="1" si="508"/>
        <v>2159651.1491293297</v>
      </c>
      <c r="AF2171" s="377">
        <f t="shared" ca="1" si="509"/>
        <v>2159651.1491293297</v>
      </c>
      <c r="AH2171" s="688">
        <f>IFERROR($H2171/SUMIF($A:$A,$A2171,$H:$H)*SUMIF(Summary!$A$110:$A$186,$A2171,Summary!$P$110:$P$186),0)</f>
        <v>233247.88374066786</v>
      </c>
      <c r="AI2171" s="689">
        <f t="shared" ca="1" si="510"/>
        <v>1926403.2653886618</v>
      </c>
      <c r="AJ2171" s="688">
        <f>IFERROR(H2171/SUMIF(A:A,A2171,H:H)*SUMIF(Summary!$A$110:$A$186,'Operations Support'!A2171,Summary!$Q$110:$Q$186),0)</f>
        <v>235546.59286844369</v>
      </c>
      <c r="AK2171" s="688">
        <f t="shared" ca="1" si="511"/>
        <v>1924104.5562608861</v>
      </c>
      <c r="AM2171" s="688">
        <f>IFERROR($H2171/SUMIF($A:$A,$A2171,$H:$H)*SUMIF(Summary!$A$230:$A$266,$A2171,Summary!$P$230:$P$266),0)</f>
        <v>44130.825454872269</v>
      </c>
      <c r="AN2171" s="688">
        <f>IFERROR($H2171/SUMIF($A:$A,$A2171,$H:$H)*(SUMIF(Summary!$A$230:$A$266,$A2171,Summary!$L$230:$L$266)+SUMIF(Summary!$A$281:$A$317,$A2171,Summary!$L$281:$L$317))-AM2171,0)</f>
        <v>163591.56190738283</v>
      </c>
      <c r="AO2171" s="688">
        <f>IFERROR($H2171/SUMIF($A:$A,$A2171,$H:$H)*SUMIF(Summary!$A$230:$A$266,$A2171,Summary!$Q$230:$Q$266),0)</f>
        <v>44565.744433182001</v>
      </c>
      <c r="AP2171" s="688">
        <f>IFERROR($H2171/SUMIF($A:$A,$A2171,$H:$H)*(SUMIF(Summary!$A$230:$A$266,$A2171,Summary!$L$230:$L$266)+SUMIF(Summary!$A$281:$A$317,$A2171,Summary!$L$281:$L$317))-AO2171,0)</f>
        <v>163156.6429290731</v>
      </c>
      <c r="AQ2171" s="306"/>
      <c r="AR2171" s="688">
        <f t="shared" ca="1" si="512"/>
        <v>2089994.8272960447</v>
      </c>
      <c r="AS2171" s="688">
        <f t="shared" ca="1" si="513"/>
        <v>2087261.1991899593</v>
      </c>
    </row>
    <row r="2172" spans="1:45" x14ac:dyDescent="0.2">
      <c r="A2172" s="423">
        <v>3658</v>
      </c>
      <c r="B2172" s="424">
        <v>4</v>
      </c>
      <c r="C2172" s="425" t="s">
        <v>304</v>
      </c>
      <c r="D2172" s="422">
        <f t="shared" si="499"/>
        <v>0</v>
      </c>
      <c r="E2172" s="422">
        <f t="shared" si="500"/>
        <v>0</v>
      </c>
      <c r="F2172" s="422">
        <f t="shared" si="501"/>
        <v>0</v>
      </c>
      <c r="G2172" s="422">
        <f t="shared" si="502"/>
        <v>0</v>
      </c>
      <c r="H2172" s="22">
        <f t="shared" si="503"/>
        <v>0</v>
      </c>
      <c r="I2172" s="116">
        <v>0</v>
      </c>
      <c r="J2172" s="116">
        <v>0</v>
      </c>
      <c r="K2172" s="116">
        <v>0</v>
      </c>
      <c r="L2172" s="116">
        <v>0</v>
      </c>
      <c r="M2172" s="22">
        <f t="shared" si="504"/>
        <v>0</v>
      </c>
      <c r="N2172" s="116">
        <v>0</v>
      </c>
      <c r="O2172" s="116">
        <v>0</v>
      </c>
      <c r="P2172" s="116">
        <v>0</v>
      </c>
      <c r="Q2172" s="116">
        <v>0</v>
      </c>
      <c r="R2172" s="22">
        <f t="shared" si="505"/>
        <v>0</v>
      </c>
      <c r="S2172" s="116">
        <v>0</v>
      </c>
      <c r="T2172" s="116">
        <v>0</v>
      </c>
      <c r="U2172" s="116">
        <v>0</v>
      </c>
      <c r="V2172" s="116">
        <v>0</v>
      </c>
      <c r="W2172" s="22">
        <f t="shared" si="506"/>
        <v>0</v>
      </c>
      <c r="X2172" s="22">
        <f t="shared" si="507"/>
        <v>0</v>
      </c>
      <c r="Y2172" s="22">
        <f ca="1">OFFSET('Cost Study'!$B$7,'Operations Support'!$C2172,'Operations Support'!$B2172)*$H2172</f>
        <v>0</v>
      </c>
      <c r="Z2172" s="23">
        <f ca="1">Y2172*'Cost Study'!$B$31</f>
        <v>0</v>
      </c>
      <c r="AA2172" s="23">
        <f ca="1">IF(A2172=10298,1.51,1)*IF($B2172&lt;3,$D2172*'Cost Study'!$B$32*OFFSET('Cost Study'!$B$7,'Operations Support'!$C2172,'Operations Support'!$B2172),0)</f>
        <v>0</v>
      </c>
      <c r="AB2172" s="24">
        <f ca="1">AA2172*'Cost Study'!$B$31</f>
        <v>0</v>
      </c>
      <c r="AC2172" s="23">
        <f ca="1">Y2172*'Cost Study'!$B$31</f>
        <v>0</v>
      </c>
      <c r="AD2172" s="24">
        <f ca="1">AA2172*'Cost Study'!$B$31</f>
        <v>0</v>
      </c>
      <c r="AE2172" s="377">
        <f t="shared" ca="1" si="508"/>
        <v>0</v>
      </c>
      <c r="AF2172" s="377">
        <f t="shared" ca="1" si="509"/>
        <v>0</v>
      </c>
      <c r="AH2172" s="688">
        <f>IFERROR($H2172/SUMIF($A:$A,$A2172,$H:$H)*SUMIF(Summary!$A$110:$A$186,$A2172,Summary!$P$110:$P$186),0)</f>
        <v>0</v>
      </c>
      <c r="AI2172" s="689">
        <f t="shared" ca="1" si="510"/>
        <v>0</v>
      </c>
      <c r="AJ2172" s="688">
        <f>IFERROR(H2172/SUMIF(A:A,A2172,H:H)*SUMIF(Summary!$A$110:$A$186,'Operations Support'!A2172,Summary!$Q$110:$Q$186),0)</f>
        <v>0</v>
      </c>
      <c r="AK2172" s="688">
        <f t="shared" ca="1" si="511"/>
        <v>0</v>
      </c>
      <c r="AM2172" s="688">
        <f>IFERROR($H2172/SUMIF($A:$A,$A2172,$H:$H)*SUMIF(Summary!$A$230:$A$266,$A2172,Summary!$P$230:$P$266),0)</f>
        <v>0</v>
      </c>
      <c r="AN2172" s="688">
        <f>IFERROR($H2172/SUMIF($A:$A,$A2172,$H:$H)*(SUMIF(Summary!$A$230:$A$266,$A2172,Summary!$L$230:$L$266)+SUMIF(Summary!$A$281:$A$317,$A2172,Summary!$L$281:$L$317))-AM2172,0)</f>
        <v>0</v>
      </c>
      <c r="AO2172" s="688">
        <f>IFERROR($H2172/SUMIF($A:$A,$A2172,$H:$H)*SUMIF(Summary!$A$230:$A$266,$A2172,Summary!$Q$230:$Q$266),0)</f>
        <v>0</v>
      </c>
      <c r="AP2172" s="688">
        <f>IFERROR($H2172/SUMIF($A:$A,$A2172,$H:$H)*(SUMIF(Summary!$A$230:$A$266,$A2172,Summary!$L$230:$L$266)+SUMIF(Summary!$A$281:$A$317,$A2172,Summary!$L$281:$L$317))-AO2172,0)</f>
        <v>0</v>
      </c>
      <c r="AQ2172" s="306"/>
      <c r="AR2172" s="688">
        <f t="shared" ca="1" si="512"/>
        <v>0</v>
      </c>
      <c r="AS2172" s="688">
        <f t="shared" ca="1" si="513"/>
        <v>0</v>
      </c>
    </row>
    <row r="2173" spans="1:45" x14ac:dyDescent="0.2">
      <c r="A2173" s="423">
        <v>3658</v>
      </c>
      <c r="B2173" s="424">
        <v>4</v>
      </c>
      <c r="C2173" s="425" t="s">
        <v>305</v>
      </c>
      <c r="D2173" s="422">
        <f t="shared" si="499"/>
        <v>22308</v>
      </c>
      <c r="E2173" s="422">
        <f t="shared" si="500"/>
        <v>1277</v>
      </c>
      <c r="F2173" s="422">
        <f t="shared" si="501"/>
        <v>482</v>
      </c>
      <c r="G2173" s="422">
        <f t="shared" si="502"/>
        <v>1308</v>
      </c>
      <c r="H2173" s="22">
        <f t="shared" si="503"/>
        <v>22759</v>
      </c>
      <c r="I2173" s="116">
        <v>10304</v>
      </c>
      <c r="J2173" s="116">
        <v>539</v>
      </c>
      <c r="K2173" s="116">
        <v>115</v>
      </c>
      <c r="L2173" s="116">
        <v>606</v>
      </c>
      <c r="M2173" s="22">
        <f t="shared" si="504"/>
        <v>10352</v>
      </c>
      <c r="N2173" s="116">
        <v>9643</v>
      </c>
      <c r="O2173" s="116">
        <v>590</v>
      </c>
      <c r="P2173" s="116">
        <v>265</v>
      </c>
      <c r="Q2173" s="116">
        <v>512</v>
      </c>
      <c r="R2173" s="22">
        <f t="shared" si="505"/>
        <v>9986</v>
      </c>
      <c r="S2173" s="116">
        <v>2361</v>
      </c>
      <c r="T2173" s="116">
        <v>148</v>
      </c>
      <c r="U2173" s="116">
        <v>102</v>
      </c>
      <c r="V2173" s="116">
        <v>190</v>
      </c>
      <c r="W2173" s="22">
        <f t="shared" si="506"/>
        <v>2421</v>
      </c>
      <c r="X2173" s="22">
        <f t="shared" si="507"/>
        <v>1264.3888888888889</v>
      </c>
      <c r="Y2173" s="22">
        <f ca="1">OFFSET('Cost Study'!$B$7,'Operations Support'!$C2173,'Operations Support'!$B2173)*$H2173</f>
        <v>420358.73</v>
      </c>
      <c r="Z2173" s="23">
        <f ca="1">Y2173*'Cost Study'!$B$31</f>
        <v>23477846.329910792</v>
      </c>
      <c r="AA2173" s="23">
        <f ca="1">IF(A2173=10298,1.51,1)*IF($B2173&lt;3,$D2173*'Cost Study'!$B$32*OFFSET('Cost Study'!$B$7,'Operations Support'!$C2173,'Operations Support'!$B2173),0)</f>
        <v>0</v>
      </c>
      <c r="AB2173" s="24">
        <f ca="1">AA2173*'Cost Study'!$B$31</f>
        <v>0</v>
      </c>
      <c r="AC2173" s="23">
        <f ca="1">Y2173*'Cost Study'!$B$31</f>
        <v>23477846.329910792</v>
      </c>
      <c r="AD2173" s="24">
        <f ca="1">AA2173*'Cost Study'!$B$31</f>
        <v>0</v>
      </c>
      <c r="AE2173" s="377">
        <f t="shared" ca="1" si="508"/>
        <v>23477846.329910792</v>
      </c>
      <c r="AF2173" s="377">
        <f t="shared" ca="1" si="509"/>
        <v>23477846.329910792</v>
      </c>
      <c r="AH2173" s="688">
        <f>IFERROR($H2173/SUMIF($A:$A,$A2173,$H:$H)*SUMIF(Summary!$A$110:$A$186,$A2173,Summary!$P$110:$P$186),0)</f>
        <v>1114760.3078651533</v>
      </c>
      <c r="AI2173" s="689">
        <f t="shared" ca="1" si="510"/>
        <v>22363086.022045638</v>
      </c>
      <c r="AJ2173" s="688">
        <f>IFERROR(H2173/SUMIF(A:A,A2173,H:H)*SUMIF(Summary!$A$110:$A$186,'Operations Support'!A2173,Summary!$Q$110:$Q$186),0)</f>
        <v>1125746.5155592</v>
      </c>
      <c r="AK2173" s="688">
        <f t="shared" ca="1" si="511"/>
        <v>22352099.814351592</v>
      </c>
      <c r="AM2173" s="688">
        <f>IFERROR($H2173/SUMIF($A:$A,$A2173,$H:$H)*SUMIF(Summary!$A$230:$A$266,$A2173,Summary!$P$230:$P$266),0)</f>
        <v>210914.20758661022</v>
      </c>
      <c r="AN2173" s="688">
        <f>IFERROR($H2173/SUMIF($A:$A,$A2173,$H:$H)*(SUMIF(Summary!$A$230:$A$266,$A2173,Summary!$L$230:$L$266)+SUMIF(Summary!$A$281:$A$317,$A2173,Summary!$L$281:$L$317))-AM2173,0)</f>
        <v>781852.23801976605</v>
      </c>
      <c r="AO2173" s="688">
        <f>IFERROR($H2173/SUMIF($A:$A,$A2173,$H:$H)*SUMIF(Summary!$A$230:$A$266,$A2173,Summary!$Q$230:$Q$266),0)</f>
        <v>212992.81343023709</v>
      </c>
      <c r="AP2173" s="688">
        <f>IFERROR($H2173/SUMIF($A:$A,$A2173,$H:$H)*(SUMIF(Summary!$A$230:$A$266,$A2173,Summary!$L$230:$L$266)+SUMIF(Summary!$A$281:$A$317,$A2173,Summary!$L$281:$L$317))-AO2173,0)</f>
        <v>779773.63217613916</v>
      </c>
      <c r="AQ2173" s="306"/>
      <c r="AR2173" s="688">
        <f t="shared" ca="1" si="512"/>
        <v>23144938.260065403</v>
      </c>
      <c r="AS2173" s="688">
        <f t="shared" ca="1" si="513"/>
        <v>23131873.446527731</v>
      </c>
    </row>
    <row r="2174" spans="1:45" x14ac:dyDescent="0.2">
      <c r="A2174" s="423">
        <v>3658</v>
      </c>
      <c r="B2174" s="424">
        <v>4</v>
      </c>
      <c r="C2174" s="425" t="s">
        <v>306</v>
      </c>
      <c r="D2174" s="422">
        <f t="shared" si="499"/>
        <v>629</v>
      </c>
      <c r="E2174" s="422">
        <f t="shared" si="500"/>
        <v>24</v>
      </c>
      <c r="F2174" s="422">
        <f t="shared" si="501"/>
        <v>60</v>
      </c>
      <c r="G2174" s="422">
        <f t="shared" si="502"/>
        <v>0</v>
      </c>
      <c r="H2174" s="22">
        <f t="shared" si="503"/>
        <v>713</v>
      </c>
      <c r="I2174" s="116">
        <v>282</v>
      </c>
      <c r="J2174" s="116">
        <v>9</v>
      </c>
      <c r="K2174" s="116">
        <v>60</v>
      </c>
      <c r="L2174" s="116">
        <v>0</v>
      </c>
      <c r="M2174" s="22">
        <f t="shared" si="504"/>
        <v>351</v>
      </c>
      <c r="N2174" s="116">
        <v>280</v>
      </c>
      <c r="O2174" s="116">
        <v>9</v>
      </c>
      <c r="P2174" s="116">
        <v>0</v>
      </c>
      <c r="Q2174" s="116">
        <v>0</v>
      </c>
      <c r="R2174" s="22">
        <f t="shared" si="505"/>
        <v>289</v>
      </c>
      <c r="S2174" s="116">
        <v>67</v>
      </c>
      <c r="T2174" s="116">
        <v>6</v>
      </c>
      <c r="U2174" s="116">
        <v>0</v>
      </c>
      <c r="V2174" s="116">
        <v>0</v>
      </c>
      <c r="W2174" s="22">
        <f t="shared" si="506"/>
        <v>73</v>
      </c>
      <c r="X2174" s="22">
        <f t="shared" si="507"/>
        <v>39.611111111111114</v>
      </c>
      <c r="Y2174" s="22">
        <f ca="1">OFFSET('Cost Study'!$B$7,'Operations Support'!$C2174,'Operations Support'!$B2174)*$H2174</f>
        <v>7486.5</v>
      </c>
      <c r="Z2174" s="23">
        <f ca="1">Y2174*'Cost Study'!$B$31</f>
        <v>418135.47335837927</v>
      </c>
      <c r="AA2174" s="23">
        <f ca="1">IF(A2174=10298,1.51,1)*IF($B2174&lt;3,$D2174*'Cost Study'!$B$32*OFFSET('Cost Study'!$B$7,'Operations Support'!$C2174,'Operations Support'!$B2174),0)</f>
        <v>0</v>
      </c>
      <c r="AB2174" s="24">
        <f ca="1">AA2174*'Cost Study'!$B$31</f>
        <v>0</v>
      </c>
      <c r="AC2174" s="23">
        <f ca="1">Y2174*'Cost Study'!$B$31</f>
        <v>418135.47335837927</v>
      </c>
      <c r="AD2174" s="24">
        <f ca="1">AA2174*'Cost Study'!$B$31</f>
        <v>0</v>
      </c>
      <c r="AE2174" s="377">
        <f t="shared" ca="1" si="508"/>
        <v>418135.47335837927</v>
      </c>
      <c r="AF2174" s="377">
        <f t="shared" ca="1" si="509"/>
        <v>418135.47335837927</v>
      </c>
      <c r="AH2174" s="688">
        <f>IFERROR($H2174/SUMIF($A:$A,$A2174,$H:$H)*SUMIF(Summary!$A$110:$A$186,$A2174,Summary!$P$110:$P$186),0)</f>
        <v>34923.507162346948</v>
      </c>
      <c r="AI2174" s="689">
        <f t="shared" ca="1" si="510"/>
        <v>383211.9661960323</v>
      </c>
      <c r="AJ2174" s="688">
        <f>IFERROR(H2174/SUMIF(A:A,A2174,H:H)*SUMIF(Summary!$A$110:$A$186,'Operations Support'!A2174,Summary!$Q$110:$Q$186),0)</f>
        <v>35267.685996472144</v>
      </c>
      <c r="AK2174" s="688">
        <f t="shared" ca="1" si="511"/>
        <v>382867.78736190713</v>
      </c>
      <c r="AM2174" s="688">
        <f>IFERROR($H2174/SUMIF($A:$A,$A2174,$H:$H)*SUMIF(Summary!$A$230:$A$266,$A2174,Summary!$P$230:$P$266),0)</f>
        <v>6607.5763438311478</v>
      </c>
      <c r="AN2174" s="688">
        <f>IFERROR($H2174/SUMIF($A:$A,$A2174,$H:$H)*(SUMIF(Summary!$A$230:$A$266,$A2174,Summary!$L$230:$L$266)+SUMIF(Summary!$A$281:$A$317,$A2174,Summary!$L$281:$L$317))-AM2174,0)</f>
        <v>24494.074682898772</v>
      </c>
      <c r="AO2174" s="688">
        <f>IFERROR($H2174/SUMIF($A:$A,$A2174,$H:$H)*SUMIF(Summary!$A$230:$A$266,$A2174,Summary!$Q$230:$Q$266),0)</f>
        <v>6672.6954600711388</v>
      </c>
      <c r="AP2174" s="688">
        <f>IFERROR($H2174/SUMIF($A:$A,$A2174,$H:$H)*(SUMIF(Summary!$A$230:$A$266,$A2174,Summary!$L$230:$L$266)+SUMIF(Summary!$A$281:$A$317,$A2174,Summary!$L$281:$L$317))-AO2174,0)</f>
        <v>24428.95556665878</v>
      </c>
      <c r="AQ2174" s="306"/>
      <c r="AR2174" s="688">
        <f t="shared" ca="1" si="512"/>
        <v>407706.04087893106</v>
      </c>
      <c r="AS2174" s="688">
        <f t="shared" ca="1" si="513"/>
        <v>407296.74292856589</v>
      </c>
    </row>
    <row r="2175" spans="1:45" x14ac:dyDescent="0.2">
      <c r="A2175" s="423">
        <v>3658</v>
      </c>
      <c r="B2175" s="424">
        <v>4</v>
      </c>
      <c r="C2175" s="425" t="s">
        <v>307</v>
      </c>
      <c r="D2175" s="422">
        <f t="shared" si="499"/>
        <v>0</v>
      </c>
      <c r="E2175" s="422">
        <f t="shared" si="500"/>
        <v>0</v>
      </c>
      <c r="F2175" s="422">
        <f t="shared" si="501"/>
        <v>0</v>
      </c>
      <c r="G2175" s="422">
        <f t="shared" si="502"/>
        <v>0</v>
      </c>
      <c r="H2175" s="22">
        <f t="shared" si="503"/>
        <v>0</v>
      </c>
      <c r="I2175" s="116">
        <v>0</v>
      </c>
      <c r="J2175" s="116">
        <v>0</v>
      </c>
      <c r="K2175" s="116">
        <v>0</v>
      </c>
      <c r="L2175" s="116">
        <v>0</v>
      </c>
      <c r="M2175" s="22">
        <f t="shared" si="504"/>
        <v>0</v>
      </c>
      <c r="N2175" s="116">
        <v>0</v>
      </c>
      <c r="O2175" s="116">
        <v>0</v>
      </c>
      <c r="P2175" s="116">
        <v>0</v>
      </c>
      <c r="Q2175" s="116">
        <v>0</v>
      </c>
      <c r="R2175" s="22">
        <f t="shared" si="505"/>
        <v>0</v>
      </c>
      <c r="S2175" s="116">
        <v>0</v>
      </c>
      <c r="T2175" s="116">
        <v>0</v>
      </c>
      <c r="U2175" s="116">
        <v>0</v>
      </c>
      <c r="V2175" s="116">
        <v>0</v>
      </c>
      <c r="W2175" s="22">
        <f t="shared" si="506"/>
        <v>0</v>
      </c>
      <c r="X2175" s="22">
        <f t="shared" si="507"/>
        <v>0</v>
      </c>
      <c r="Y2175" s="22">
        <f ca="1">OFFSET('Cost Study'!$B$7,'Operations Support'!$C2175,'Operations Support'!$B2175)*$H2175</f>
        <v>0</v>
      </c>
      <c r="Z2175" s="23">
        <f ca="1">Y2175*'Cost Study'!$B$31</f>
        <v>0</v>
      </c>
      <c r="AA2175" s="23">
        <f ca="1">IF(A2175=10298,1.51,1)*IF($B2175&lt;3,$D2175*'Cost Study'!$B$32*OFFSET('Cost Study'!$B$7,'Operations Support'!$C2175,'Operations Support'!$B2175),0)</f>
        <v>0</v>
      </c>
      <c r="AB2175" s="24">
        <f ca="1">AA2175*'Cost Study'!$B$31</f>
        <v>0</v>
      </c>
      <c r="AC2175" s="23">
        <f ca="1">Y2175*'Cost Study'!$B$31</f>
        <v>0</v>
      </c>
      <c r="AD2175" s="24">
        <f ca="1">AA2175*'Cost Study'!$B$31</f>
        <v>0</v>
      </c>
      <c r="AE2175" s="377">
        <f t="shared" ca="1" si="508"/>
        <v>0</v>
      </c>
      <c r="AF2175" s="377">
        <f t="shared" ca="1" si="509"/>
        <v>0</v>
      </c>
      <c r="AH2175" s="688">
        <f>IFERROR($H2175/SUMIF($A:$A,$A2175,$H:$H)*SUMIF(Summary!$A$110:$A$186,$A2175,Summary!$P$110:$P$186),0)</f>
        <v>0</v>
      </c>
      <c r="AI2175" s="689">
        <f t="shared" ca="1" si="510"/>
        <v>0</v>
      </c>
      <c r="AJ2175" s="688">
        <f>IFERROR(H2175/SUMIF(A:A,A2175,H:H)*SUMIF(Summary!$A$110:$A$186,'Operations Support'!A2175,Summary!$Q$110:$Q$186),0)</f>
        <v>0</v>
      </c>
      <c r="AK2175" s="688">
        <f t="shared" ca="1" si="511"/>
        <v>0</v>
      </c>
      <c r="AM2175" s="688">
        <f>IFERROR($H2175/SUMIF($A:$A,$A2175,$H:$H)*SUMIF(Summary!$A$230:$A$266,$A2175,Summary!$P$230:$P$266),0)</f>
        <v>0</v>
      </c>
      <c r="AN2175" s="688">
        <f>IFERROR($H2175/SUMIF($A:$A,$A2175,$H:$H)*(SUMIF(Summary!$A$230:$A$266,$A2175,Summary!$L$230:$L$266)+SUMIF(Summary!$A$281:$A$317,$A2175,Summary!$L$281:$L$317))-AM2175,0)</f>
        <v>0</v>
      </c>
      <c r="AO2175" s="688">
        <f>IFERROR($H2175/SUMIF($A:$A,$A2175,$H:$H)*SUMIF(Summary!$A$230:$A$266,$A2175,Summary!$Q$230:$Q$266),0)</f>
        <v>0</v>
      </c>
      <c r="AP2175" s="688">
        <f>IFERROR($H2175/SUMIF($A:$A,$A2175,$H:$H)*(SUMIF(Summary!$A$230:$A$266,$A2175,Summary!$L$230:$L$266)+SUMIF(Summary!$A$281:$A$317,$A2175,Summary!$L$281:$L$317))-AO2175,0)</f>
        <v>0</v>
      </c>
      <c r="AQ2175" s="306"/>
      <c r="AR2175" s="688">
        <f t="shared" ca="1" si="512"/>
        <v>0</v>
      </c>
      <c r="AS2175" s="688">
        <f t="shared" ca="1" si="513"/>
        <v>0</v>
      </c>
    </row>
    <row r="2176" spans="1:45" x14ac:dyDescent="0.2">
      <c r="A2176" s="423">
        <v>3658</v>
      </c>
      <c r="B2176" s="424">
        <v>4</v>
      </c>
      <c r="C2176" s="425" t="s">
        <v>308</v>
      </c>
      <c r="D2176" s="422">
        <f t="shared" si="499"/>
        <v>408</v>
      </c>
      <c r="E2176" s="422">
        <f t="shared" si="500"/>
        <v>76</v>
      </c>
      <c r="F2176" s="422">
        <f t="shared" si="501"/>
        <v>0</v>
      </c>
      <c r="G2176" s="422">
        <f t="shared" si="502"/>
        <v>9</v>
      </c>
      <c r="H2176" s="22">
        <f t="shared" si="503"/>
        <v>475</v>
      </c>
      <c r="I2176" s="116">
        <v>202</v>
      </c>
      <c r="J2176" s="116">
        <v>41</v>
      </c>
      <c r="K2176" s="116">
        <v>0</v>
      </c>
      <c r="L2176" s="116">
        <v>6</v>
      </c>
      <c r="M2176" s="22">
        <f t="shared" si="504"/>
        <v>237</v>
      </c>
      <c r="N2176" s="116">
        <v>177</v>
      </c>
      <c r="O2176" s="116">
        <v>13</v>
      </c>
      <c r="P2176" s="116">
        <v>0</v>
      </c>
      <c r="Q2176" s="116">
        <v>0</v>
      </c>
      <c r="R2176" s="22">
        <f t="shared" si="505"/>
        <v>190</v>
      </c>
      <c r="S2176" s="116">
        <v>29</v>
      </c>
      <c r="T2176" s="116">
        <v>22</v>
      </c>
      <c r="U2176" s="116">
        <v>0</v>
      </c>
      <c r="V2176" s="116">
        <v>3</v>
      </c>
      <c r="W2176" s="22">
        <f t="shared" si="506"/>
        <v>48</v>
      </c>
      <c r="X2176" s="22">
        <f t="shared" si="507"/>
        <v>26.388888888888889</v>
      </c>
      <c r="Y2176" s="22">
        <f ca="1">OFFSET('Cost Study'!$B$7,'Operations Support'!$C2176,'Operations Support'!$B2176)*$H2176</f>
        <v>11324</v>
      </c>
      <c r="Z2176" s="23">
        <f ca="1">Y2176*'Cost Study'!$B$31</f>
        <v>632467.25443268381</v>
      </c>
      <c r="AA2176" s="23">
        <f ca="1">IF(A2176=10298,1.51,1)*IF($B2176&lt;3,$D2176*'Cost Study'!$B$32*OFFSET('Cost Study'!$B$7,'Operations Support'!$C2176,'Operations Support'!$B2176),0)</f>
        <v>0</v>
      </c>
      <c r="AB2176" s="24">
        <f ca="1">AA2176*'Cost Study'!$B$31</f>
        <v>0</v>
      </c>
      <c r="AC2176" s="23">
        <f ca="1">Y2176*'Cost Study'!$B$31</f>
        <v>632467.25443268381</v>
      </c>
      <c r="AD2176" s="24">
        <f ca="1">AA2176*'Cost Study'!$B$31</f>
        <v>0</v>
      </c>
      <c r="AE2176" s="377">
        <f t="shared" ca="1" si="508"/>
        <v>632467.25443268381</v>
      </c>
      <c r="AF2176" s="377">
        <f t="shared" ca="1" si="509"/>
        <v>632467.25443268381</v>
      </c>
      <c r="AH2176" s="688">
        <f>IFERROR($H2176/SUMIF($A:$A,$A2176,$H:$H)*SUMIF(Summary!$A$110:$A$186,$A2176,Summary!$P$110:$P$186),0)</f>
        <v>23266.011082909961</v>
      </c>
      <c r="AI2176" s="689">
        <f t="shared" ca="1" si="510"/>
        <v>609201.24334977381</v>
      </c>
      <c r="AJ2176" s="688">
        <f>IFERROR(H2176/SUMIF(A:A,A2176,H:H)*SUMIF(Summary!$A$110:$A$186,'Operations Support'!A2176,Summary!$Q$110:$Q$186),0)</f>
        <v>23495.302732572611</v>
      </c>
      <c r="AK2176" s="688">
        <f t="shared" ca="1" si="511"/>
        <v>608971.95170011115</v>
      </c>
      <c r="AM2176" s="688">
        <f>IFERROR($H2176/SUMIF($A:$A,$A2176,$H:$H)*SUMIF(Summary!$A$230:$A$266,$A2176,Summary!$P$230:$P$266),0)</f>
        <v>4401.961799887511</v>
      </c>
      <c r="AN2176" s="688">
        <f>IFERROR($H2176/SUMIF($A:$A,$A2176,$H:$H)*(SUMIF(Summary!$A$230:$A$266,$A2176,Summary!$L$230:$L$266)+SUMIF(Summary!$A$281:$A$317,$A2176,Summary!$L$281:$L$317))-AM2176,0)</f>
        <v>16317.931941622606</v>
      </c>
      <c r="AO2176" s="688">
        <f>IFERROR($H2176/SUMIF($A:$A,$A2176,$H:$H)*SUMIF(Summary!$A$230:$A$266,$A2176,Summary!$Q$230:$Q$266),0)</f>
        <v>4445.3441003278976</v>
      </c>
      <c r="AP2176" s="688">
        <f>IFERROR($H2176/SUMIF($A:$A,$A2176,$H:$H)*(SUMIF(Summary!$A$230:$A$266,$A2176,Summary!$L$230:$L$266)+SUMIF(Summary!$A$281:$A$317,$A2176,Summary!$L$281:$L$317))-AO2176,0)</f>
        <v>16274.549641182221</v>
      </c>
      <c r="AQ2176" s="306"/>
      <c r="AR2176" s="688">
        <f t="shared" ca="1" si="512"/>
        <v>625519.17529139644</v>
      </c>
      <c r="AS2176" s="688">
        <f t="shared" ca="1" si="513"/>
        <v>625246.50134129333</v>
      </c>
    </row>
    <row r="2177" spans="1:45" x14ac:dyDescent="0.2">
      <c r="A2177" s="423">
        <v>3658</v>
      </c>
      <c r="B2177" s="424">
        <v>4</v>
      </c>
      <c r="C2177" s="425" t="s">
        <v>309</v>
      </c>
      <c r="D2177" s="422">
        <f t="shared" si="499"/>
        <v>320</v>
      </c>
      <c r="E2177" s="422">
        <f t="shared" si="500"/>
        <v>33</v>
      </c>
      <c r="F2177" s="422">
        <f t="shared" si="501"/>
        <v>12</v>
      </c>
      <c r="G2177" s="422">
        <f t="shared" si="502"/>
        <v>76</v>
      </c>
      <c r="H2177" s="22">
        <f t="shared" si="503"/>
        <v>289</v>
      </c>
      <c r="I2177" s="116">
        <v>145</v>
      </c>
      <c r="J2177" s="116">
        <v>15</v>
      </c>
      <c r="K2177" s="116">
        <v>3</v>
      </c>
      <c r="L2177" s="116">
        <v>33</v>
      </c>
      <c r="M2177" s="22">
        <f t="shared" si="504"/>
        <v>130</v>
      </c>
      <c r="N2177" s="116">
        <v>157</v>
      </c>
      <c r="O2177" s="116">
        <v>9</v>
      </c>
      <c r="P2177" s="116">
        <v>6</v>
      </c>
      <c r="Q2177" s="116">
        <v>37</v>
      </c>
      <c r="R2177" s="22">
        <f t="shared" si="505"/>
        <v>135</v>
      </c>
      <c r="S2177" s="116">
        <v>18</v>
      </c>
      <c r="T2177" s="116">
        <v>9</v>
      </c>
      <c r="U2177" s="116">
        <v>3</v>
      </c>
      <c r="V2177" s="116">
        <v>6</v>
      </c>
      <c r="W2177" s="22">
        <f t="shared" si="506"/>
        <v>24</v>
      </c>
      <c r="X2177" s="22">
        <f t="shared" si="507"/>
        <v>16.055555555555557</v>
      </c>
      <c r="Y2177" s="22">
        <f ca="1">OFFSET('Cost Study'!$B$7,'Operations Support'!$C2177,'Operations Support'!$B2177)*$H2177</f>
        <v>4381.24</v>
      </c>
      <c r="Z2177" s="23">
        <f ca="1">Y2177*'Cost Study'!$B$31</f>
        <v>244700.70944989857</v>
      </c>
      <c r="AA2177" s="23">
        <f ca="1">IF(A2177=10298,1.51,1)*IF($B2177&lt;3,$D2177*'Cost Study'!$B$32*OFFSET('Cost Study'!$B$7,'Operations Support'!$C2177,'Operations Support'!$B2177),0)</f>
        <v>0</v>
      </c>
      <c r="AB2177" s="24">
        <f ca="1">AA2177*'Cost Study'!$B$31</f>
        <v>0</v>
      </c>
      <c r="AC2177" s="23">
        <f ca="1">Y2177*'Cost Study'!$B$31</f>
        <v>244700.70944989857</v>
      </c>
      <c r="AD2177" s="24">
        <f ca="1">AA2177*'Cost Study'!$B$31</f>
        <v>0</v>
      </c>
      <c r="AE2177" s="377">
        <f t="shared" ca="1" si="508"/>
        <v>244700.70944989857</v>
      </c>
      <c r="AF2177" s="377">
        <f t="shared" ca="1" si="509"/>
        <v>244700.70944989857</v>
      </c>
      <c r="AH2177" s="688">
        <f>IFERROR($H2177/SUMIF($A:$A,$A2177,$H:$H)*SUMIF(Summary!$A$110:$A$186,$A2177,Summary!$P$110:$P$186),0)</f>
        <v>14155.530953602061</v>
      </c>
      <c r="AI2177" s="689">
        <f t="shared" ca="1" si="510"/>
        <v>230545.17849629652</v>
      </c>
      <c r="AJ2177" s="688">
        <f>IFERROR(H2177/SUMIF(A:A,A2177,H:H)*SUMIF(Summary!$A$110:$A$186,'Operations Support'!A2177,Summary!$Q$110:$Q$186),0)</f>
        <v>14295.036820449441</v>
      </c>
      <c r="AK2177" s="688">
        <f t="shared" ca="1" si="511"/>
        <v>230405.67262944914</v>
      </c>
      <c r="AM2177" s="688">
        <f>IFERROR($H2177/SUMIF($A:$A,$A2177,$H:$H)*SUMIF(Summary!$A$230:$A$266,$A2177,Summary!$P$230:$P$266),0)</f>
        <v>2678.2462319315596</v>
      </c>
      <c r="AN2177" s="688">
        <f>IFERROR($H2177/SUMIF($A:$A,$A2177,$H:$H)*(SUMIF(Summary!$A$230:$A$266,$A2177,Summary!$L$230:$L$266)+SUMIF(Summary!$A$281:$A$317,$A2177,Summary!$L$281:$L$317))-AM2177,0)</f>
        <v>9928.17332869249</v>
      </c>
      <c r="AO2177" s="688">
        <f>IFERROR($H2177/SUMIF($A:$A,$A2177,$H:$H)*SUMIF(Summary!$A$230:$A$266,$A2177,Summary!$Q$230:$Q$266),0)</f>
        <v>2704.6409368310788</v>
      </c>
      <c r="AP2177" s="688">
        <f>IFERROR($H2177/SUMIF($A:$A,$A2177,$H:$H)*(SUMIF(Summary!$A$230:$A$266,$A2177,Summary!$L$230:$L$266)+SUMIF(Summary!$A$281:$A$317,$A2177,Summary!$L$281:$L$317))-AO2177,0)</f>
        <v>9901.7786237929722</v>
      </c>
      <c r="AQ2177" s="306"/>
      <c r="AR2177" s="688">
        <f t="shared" ca="1" si="512"/>
        <v>240473.35182498902</v>
      </c>
      <c r="AS2177" s="688">
        <f t="shared" ca="1" si="513"/>
        <v>240307.45125324212</v>
      </c>
    </row>
    <row r="2178" spans="1:45" x14ac:dyDescent="0.2">
      <c r="A2178" s="423">
        <v>3658</v>
      </c>
      <c r="B2178" s="424">
        <v>4</v>
      </c>
      <c r="C2178" s="425" t="s">
        <v>310</v>
      </c>
      <c r="D2178" s="422">
        <f t="shared" si="499"/>
        <v>0</v>
      </c>
      <c r="E2178" s="422">
        <f t="shared" si="500"/>
        <v>0</v>
      </c>
      <c r="F2178" s="422">
        <f t="shared" si="501"/>
        <v>0</v>
      </c>
      <c r="G2178" s="422">
        <f t="shared" si="502"/>
        <v>0</v>
      </c>
      <c r="H2178" s="22">
        <f t="shared" si="503"/>
        <v>0</v>
      </c>
      <c r="I2178" s="116">
        <v>0</v>
      </c>
      <c r="J2178" s="116">
        <v>0</v>
      </c>
      <c r="K2178" s="116">
        <v>0</v>
      </c>
      <c r="L2178" s="116">
        <v>0</v>
      </c>
      <c r="M2178" s="22">
        <f t="shared" si="504"/>
        <v>0</v>
      </c>
      <c r="N2178" s="116">
        <v>0</v>
      </c>
      <c r="O2178" s="116">
        <v>0</v>
      </c>
      <c r="P2178" s="116">
        <v>0</v>
      </c>
      <c r="Q2178" s="116">
        <v>0</v>
      </c>
      <c r="R2178" s="22">
        <f t="shared" si="505"/>
        <v>0</v>
      </c>
      <c r="S2178" s="116">
        <v>0</v>
      </c>
      <c r="T2178" s="116">
        <v>0</v>
      </c>
      <c r="U2178" s="116">
        <v>0</v>
      </c>
      <c r="V2178" s="116">
        <v>0</v>
      </c>
      <c r="W2178" s="22">
        <f t="shared" si="506"/>
        <v>0</v>
      </c>
      <c r="X2178" s="22">
        <f t="shared" si="507"/>
        <v>0</v>
      </c>
      <c r="Y2178" s="22">
        <f ca="1">OFFSET('Cost Study'!$B$7,'Operations Support'!$C2178,'Operations Support'!$B2178)*$H2178</f>
        <v>0</v>
      </c>
      <c r="Z2178" s="23">
        <f ca="1">Y2178*'Cost Study'!$B$31</f>
        <v>0</v>
      </c>
      <c r="AA2178" s="23">
        <f ca="1">IF(A2178=10298,1.51,1)*IF($B2178&lt;3,$D2178*'Cost Study'!$B$32*OFFSET('Cost Study'!$B$7,'Operations Support'!$C2178,'Operations Support'!$B2178),0)</f>
        <v>0</v>
      </c>
      <c r="AB2178" s="24">
        <f ca="1">AA2178*'Cost Study'!$B$31</f>
        <v>0</v>
      </c>
      <c r="AC2178" s="23">
        <f ca="1">Y2178*'Cost Study'!$B$31</f>
        <v>0</v>
      </c>
      <c r="AD2178" s="24">
        <f ca="1">AA2178*'Cost Study'!$B$31</f>
        <v>0</v>
      </c>
      <c r="AE2178" s="377">
        <f t="shared" ca="1" si="508"/>
        <v>0</v>
      </c>
      <c r="AF2178" s="377">
        <f t="shared" ca="1" si="509"/>
        <v>0</v>
      </c>
      <c r="AH2178" s="688">
        <f>IFERROR($H2178/SUMIF($A:$A,$A2178,$H:$H)*SUMIF(Summary!$A$110:$A$186,$A2178,Summary!$P$110:$P$186),0)</f>
        <v>0</v>
      </c>
      <c r="AI2178" s="689">
        <f t="shared" ca="1" si="510"/>
        <v>0</v>
      </c>
      <c r="AJ2178" s="688">
        <f>IFERROR(H2178/SUMIF(A:A,A2178,H:H)*SUMIF(Summary!$A$110:$A$186,'Operations Support'!A2178,Summary!$Q$110:$Q$186),0)</f>
        <v>0</v>
      </c>
      <c r="AK2178" s="688">
        <f t="shared" ca="1" si="511"/>
        <v>0</v>
      </c>
      <c r="AM2178" s="688">
        <f>IFERROR($H2178/SUMIF($A:$A,$A2178,$H:$H)*SUMIF(Summary!$A$230:$A$266,$A2178,Summary!$P$230:$P$266),0)</f>
        <v>0</v>
      </c>
      <c r="AN2178" s="688">
        <f>IFERROR($H2178/SUMIF($A:$A,$A2178,$H:$H)*(SUMIF(Summary!$A$230:$A$266,$A2178,Summary!$L$230:$L$266)+SUMIF(Summary!$A$281:$A$317,$A2178,Summary!$L$281:$L$317))-AM2178,0)</f>
        <v>0</v>
      </c>
      <c r="AO2178" s="688">
        <f>IFERROR($H2178/SUMIF($A:$A,$A2178,$H:$H)*SUMIF(Summary!$A$230:$A$266,$A2178,Summary!$Q$230:$Q$266),0)</f>
        <v>0</v>
      </c>
      <c r="AP2178" s="688">
        <f>IFERROR($H2178/SUMIF($A:$A,$A2178,$H:$H)*(SUMIF(Summary!$A$230:$A$266,$A2178,Summary!$L$230:$L$266)+SUMIF(Summary!$A$281:$A$317,$A2178,Summary!$L$281:$L$317))-AO2178,0)</f>
        <v>0</v>
      </c>
      <c r="AQ2178" s="306"/>
      <c r="AR2178" s="688">
        <f t="shared" ca="1" si="512"/>
        <v>0</v>
      </c>
      <c r="AS2178" s="688">
        <f t="shared" ca="1" si="513"/>
        <v>0</v>
      </c>
    </row>
    <row r="2179" spans="1:45" s="15" customFormat="1" x14ac:dyDescent="0.2">
      <c r="A2179" s="423">
        <v>3658</v>
      </c>
      <c r="B2179" s="424">
        <v>4</v>
      </c>
      <c r="C2179" s="425" t="s">
        <v>311</v>
      </c>
      <c r="D2179" s="422">
        <f t="shared" si="499"/>
        <v>0</v>
      </c>
      <c r="E2179" s="422">
        <f t="shared" si="500"/>
        <v>0</v>
      </c>
      <c r="F2179" s="422">
        <f t="shared" si="501"/>
        <v>0</v>
      </c>
      <c r="G2179" s="422">
        <f t="shared" si="502"/>
        <v>0</v>
      </c>
      <c r="H2179" s="22">
        <f t="shared" si="503"/>
        <v>0</v>
      </c>
      <c r="I2179" s="116">
        <v>0</v>
      </c>
      <c r="J2179" s="116">
        <v>0</v>
      </c>
      <c r="K2179" s="116">
        <v>0</v>
      </c>
      <c r="L2179" s="116">
        <v>0</v>
      </c>
      <c r="M2179" s="22">
        <f t="shared" si="504"/>
        <v>0</v>
      </c>
      <c r="N2179" s="116">
        <v>0</v>
      </c>
      <c r="O2179" s="116">
        <v>0</v>
      </c>
      <c r="P2179" s="116">
        <v>0</v>
      </c>
      <c r="Q2179" s="116">
        <v>0</v>
      </c>
      <c r="R2179" s="22">
        <f t="shared" si="505"/>
        <v>0</v>
      </c>
      <c r="S2179" s="116">
        <v>0</v>
      </c>
      <c r="T2179" s="116">
        <v>0</v>
      </c>
      <c r="U2179" s="116">
        <v>0</v>
      </c>
      <c r="V2179" s="116">
        <v>0</v>
      </c>
      <c r="W2179" s="22">
        <f t="shared" si="506"/>
        <v>0</v>
      </c>
      <c r="X2179" s="22">
        <f t="shared" si="507"/>
        <v>0</v>
      </c>
      <c r="Y2179" s="22">
        <f ca="1">OFFSET('Cost Study'!$B$7,'Operations Support'!$C2179,'Operations Support'!$B2179)*$H2179</f>
        <v>0</v>
      </c>
      <c r="Z2179" s="23">
        <f ca="1">Y2179*'Cost Study'!$B$31</f>
        <v>0</v>
      </c>
      <c r="AA2179" s="23">
        <f ca="1">IF(A2179=10298,1.51,1)*IF($B2179&lt;3,$D2179*'Cost Study'!$B$32*OFFSET('Cost Study'!$B$7,'Operations Support'!$C2179,'Operations Support'!$B2179),0)</f>
        <v>0</v>
      </c>
      <c r="AB2179" s="24">
        <f ca="1">AA2179*'Cost Study'!$B$31</f>
        <v>0</v>
      </c>
      <c r="AC2179" s="23">
        <f ca="1">Y2179*'Cost Study'!$B$31</f>
        <v>0</v>
      </c>
      <c r="AD2179" s="24">
        <f ca="1">AA2179*'Cost Study'!$B$31</f>
        <v>0</v>
      </c>
      <c r="AE2179" s="377">
        <f t="shared" ca="1" si="508"/>
        <v>0</v>
      </c>
      <c r="AF2179" s="377">
        <f t="shared" ca="1" si="509"/>
        <v>0</v>
      </c>
      <c r="AH2179" s="688">
        <f>IFERROR($H2179/SUMIF($A:$A,$A2179,$H:$H)*SUMIF(Summary!$A$110:$A$186,$A2179,Summary!$P$110:$P$186),0)</f>
        <v>0</v>
      </c>
      <c r="AI2179" s="689">
        <f t="shared" ca="1" si="510"/>
        <v>0</v>
      </c>
      <c r="AJ2179" s="688">
        <f>IFERROR(H2179/SUMIF(A:A,A2179,H:H)*SUMIF(Summary!$A$110:$A$186,'Operations Support'!A2179,Summary!$Q$110:$Q$186),0)</f>
        <v>0</v>
      </c>
      <c r="AK2179" s="688">
        <f t="shared" ca="1" si="511"/>
        <v>0</v>
      </c>
      <c r="AL2179" s="1"/>
      <c r="AM2179" s="688">
        <f>IFERROR($H2179/SUMIF($A:$A,$A2179,$H:$H)*SUMIF(Summary!$A$230:$A$266,$A2179,Summary!$P$230:$P$266),0)</f>
        <v>0</v>
      </c>
      <c r="AN2179" s="688">
        <f>IFERROR($H2179/SUMIF($A:$A,$A2179,$H:$H)*(SUMIF(Summary!$A$230:$A$266,$A2179,Summary!$L$230:$L$266)+SUMIF(Summary!$A$281:$A$317,$A2179,Summary!$L$281:$L$317))-AM2179,0)</f>
        <v>0</v>
      </c>
      <c r="AO2179" s="688">
        <f>IFERROR($H2179/SUMIF($A:$A,$A2179,$H:$H)*SUMIF(Summary!$A$230:$A$266,$A2179,Summary!$Q$230:$Q$266),0)</f>
        <v>0</v>
      </c>
      <c r="AP2179" s="688">
        <f>IFERROR($H2179/SUMIF($A:$A,$A2179,$H:$H)*(SUMIF(Summary!$A$230:$A$266,$A2179,Summary!$L$230:$L$266)+SUMIF(Summary!$A$281:$A$317,$A2179,Summary!$L$281:$L$317))-AO2179,0)</f>
        <v>0</v>
      </c>
      <c r="AQ2179" s="306"/>
      <c r="AR2179" s="688">
        <f t="shared" ca="1" si="512"/>
        <v>0</v>
      </c>
      <c r="AS2179" s="688">
        <f t="shared" ca="1" si="513"/>
        <v>0</v>
      </c>
    </row>
    <row r="2180" spans="1:45" x14ac:dyDescent="0.2">
      <c r="A2180" s="423">
        <v>3658</v>
      </c>
      <c r="B2180" s="424">
        <v>4</v>
      </c>
      <c r="C2180" s="425" t="s">
        <v>312</v>
      </c>
      <c r="D2180" s="422">
        <f t="shared" si="499"/>
        <v>0</v>
      </c>
      <c r="E2180" s="422">
        <f t="shared" si="500"/>
        <v>0</v>
      </c>
      <c r="F2180" s="422">
        <f t="shared" si="501"/>
        <v>0</v>
      </c>
      <c r="G2180" s="422">
        <f t="shared" si="502"/>
        <v>0</v>
      </c>
      <c r="H2180" s="22">
        <f t="shared" si="503"/>
        <v>0</v>
      </c>
      <c r="I2180" s="116">
        <v>0</v>
      </c>
      <c r="J2180" s="116">
        <v>0</v>
      </c>
      <c r="K2180" s="116">
        <v>0</v>
      </c>
      <c r="L2180" s="116">
        <v>0</v>
      </c>
      <c r="M2180" s="22">
        <f t="shared" si="504"/>
        <v>0</v>
      </c>
      <c r="N2180" s="116">
        <v>0</v>
      </c>
      <c r="O2180" s="116">
        <v>0</v>
      </c>
      <c r="P2180" s="116">
        <v>0</v>
      </c>
      <c r="Q2180" s="116">
        <v>0</v>
      </c>
      <c r="R2180" s="22">
        <f t="shared" si="505"/>
        <v>0</v>
      </c>
      <c r="S2180" s="116">
        <v>0</v>
      </c>
      <c r="T2180" s="116">
        <v>0</v>
      </c>
      <c r="U2180" s="116">
        <v>0</v>
      </c>
      <c r="V2180" s="116">
        <v>0</v>
      </c>
      <c r="W2180" s="22">
        <f t="shared" si="506"/>
        <v>0</v>
      </c>
      <c r="X2180" s="22">
        <f t="shared" si="507"/>
        <v>0</v>
      </c>
      <c r="Y2180" s="22">
        <f ca="1">OFFSET('Cost Study'!$B$7,'Operations Support'!$C2180,'Operations Support'!$B2180)*$H2180</f>
        <v>0</v>
      </c>
      <c r="Z2180" s="23">
        <f ca="1">Y2180*'Cost Study'!$B$31</f>
        <v>0</v>
      </c>
      <c r="AA2180" s="23">
        <f ca="1">IF(A2180=10298,1.51,1)*IF($B2180&lt;3,$D2180*'Cost Study'!$B$32*OFFSET('Cost Study'!$B$7,'Operations Support'!$C2180,'Operations Support'!$B2180),0)</f>
        <v>0</v>
      </c>
      <c r="AB2180" s="24">
        <f ca="1">AA2180*'Cost Study'!$B$31</f>
        <v>0</v>
      </c>
      <c r="AC2180" s="23">
        <f ca="1">Y2180*'Cost Study'!$B$31</f>
        <v>0</v>
      </c>
      <c r="AD2180" s="24">
        <f ca="1">AA2180*'Cost Study'!$B$31</f>
        <v>0</v>
      </c>
      <c r="AE2180" s="377">
        <f t="shared" ca="1" si="508"/>
        <v>0</v>
      </c>
      <c r="AF2180" s="377">
        <f t="shared" ca="1" si="509"/>
        <v>0</v>
      </c>
      <c r="AH2180" s="688">
        <f>IFERROR($H2180/SUMIF($A:$A,$A2180,$H:$H)*SUMIF(Summary!$A$110:$A$186,$A2180,Summary!$P$110:$P$186),0)</f>
        <v>0</v>
      </c>
      <c r="AI2180" s="689">
        <f t="shared" ca="1" si="510"/>
        <v>0</v>
      </c>
      <c r="AJ2180" s="688">
        <f>IFERROR(H2180/SUMIF(A:A,A2180,H:H)*SUMIF(Summary!$A$110:$A$186,'Operations Support'!A2180,Summary!$Q$110:$Q$186),0)</f>
        <v>0</v>
      </c>
      <c r="AK2180" s="688">
        <f t="shared" ca="1" si="511"/>
        <v>0</v>
      </c>
      <c r="AM2180" s="688">
        <f>IFERROR($H2180/SUMIF($A:$A,$A2180,$H:$H)*SUMIF(Summary!$A$230:$A$266,$A2180,Summary!$P$230:$P$266),0)</f>
        <v>0</v>
      </c>
      <c r="AN2180" s="688">
        <f>IFERROR($H2180/SUMIF($A:$A,$A2180,$H:$H)*(SUMIF(Summary!$A$230:$A$266,$A2180,Summary!$L$230:$L$266)+SUMIF(Summary!$A$281:$A$317,$A2180,Summary!$L$281:$L$317))-AM2180,0)</f>
        <v>0</v>
      </c>
      <c r="AO2180" s="688">
        <f>IFERROR($H2180/SUMIF($A:$A,$A2180,$H:$H)*SUMIF(Summary!$A$230:$A$266,$A2180,Summary!$Q$230:$Q$266),0)</f>
        <v>0</v>
      </c>
      <c r="AP2180" s="688">
        <f>IFERROR($H2180/SUMIF($A:$A,$A2180,$H:$H)*(SUMIF(Summary!$A$230:$A$266,$A2180,Summary!$L$230:$L$266)+SUMIF(Summary!$A$281:$A$317,$A2180,Summary!$L$281:$L$317))-AO2180,0)</f>
        <v>0</v>
      </c>
      <c r="AQ2180" s="306"/>
      <c r="AR2180" s="688">
        <f t="shared" ca="1" si="512"/>
        <v>0</v>
      </c>
      <c r="AS2180" s="688">
        <f t="shared" ca="1" si="513"/>
        <v>0</v>
      </c>
    </row>
    <row r="2181" spans="1:45" x14ac:dyDescent="0.2">
      <c r="A2181" s="423">
        <v>3658</v>
      </c>
      <c r="B2181" s="424">
        <v>4</v>
      </c>
      <c r="C2181" s="425" t="s">
        <v>313</v>
      </c>
      <c r="D2181" s="422">
        <f t="shared" ref="D2181:D2244" si="514">I2181+N2181+S2181</f>
        <v>1484</v>
      </c>
      <c r="E2181" s="422">
        <f t="shared" ref="E2181:E2244" si="515">J2181+O2181+T2181</f>
        <v>216</v>
      </c>
      <c r="F2181" s="422">
        <f t="shared" ref="F2181:F2244" si="516">K2181+P2181+U2181</f>
        <v>0</v>
      </c>
      <c r="G2181" s="422">
        <f t="shared" ref="G2181:G2244" si="517">L2181+Q2181+V2181</f>
        <v>230</v>
      </c>
      <c r="H2181" s="22">
        <f t="shared" ref="H2181:H2244" si="518">(SUM(D2181:F2181)-G2181)*IF(A2181=10298,1.51,1)</f>
        <v>1470</v>
      </c>
      <c r="I2181" s="116">
        <v>730</v>
      </c>
      <c r="J2181" s="116">
        <v>93</v>
      </c>
      <c r="K2181" s="116">
        <v>0</v>
      </c>
      <c r="L2181" s="116">
        <v>113</v>
      </c>
      <c r="M2181" s="22">
        <f t="shared" ref="M2181:M2244" si="519">SUM(I2181:K2181)-L2181</f>
        <v>710</v>
      </c>
      <c r="N2181" s="116">
        <v>646</v>
      </c>
      <c r="O2181" s="116">
        <v>116</v>
      </c>
      <c r="P2181" s="116">
        <v>0</v>
      </c>
      <c r="Q2181" s="116">
        <v>96</v>
      </c>
      <c r="R2181" s="22">
        <f t="shared" ref="R2181:R2244" si="520">SUM(N2181:P2181)-Q2181</f>
        <v>666</v>
      </c>
      <c r="S2181" s="116">
        <v>108</v>
      </c>
      <c r="T2181" s="116">
        <v>7</v>
      </c>
      <c r="U2181" s="116">
        <v>0</v>
      </c>
      <c r="V2181" s="116">
        <v>21</v>
      </c>
      <c r="W2181" s="22">
        <f t="shared" ref="W2181:W2244" si="521">SUM(S2181:U2181)-V2181</f>
        <v>94</v>
      </c>
      <c r="X2181" s="22">
        <f t="shared" ref="X2181:X2244" si="522">IF(OR(B2181=1,B2181=2),H2181/30,IF(OR(B2181=3,B2181=5),H2181/24,IF(B2181=4,H2181/18,0)))</f>
        <v>81.666666666666671</v>
      </c>
      <c r="Y2181" s="22">
        <f ca="1">OFFSET('Cost Study'!$B$7,'Operations Support'!$C2181,'Operations Support'!$B2181)*$H2181</f>
        <v>16581.599999999999</v>
      </c>
      <c r="Z2181" s="23">
        <f ca="1">Y2181*'Cost Study'!$B$31</f>
        <v>926114.36118871323</v>
      </c>
      <c r="AA2181" s="23">
        <f ca="1">IF(A2181=10298,1.51,1)*IF($B2181&lt;3,$D2181*'Cost Study'!$B$32*OFFSET('Cost Study'!$B$7,'Operations Support'!$C2181,'Operations Support'!$B2181),0)</f>
        <v>0</v>
      </c>
      <c r="AB2181" s="24">
        <f ca="1">AA2181*'Cost Study'!$B$31</f>
        <v>0</v>
      </c>
      <c r="AC2181" s="23">
        <f ca="1">Y2181*'Cost Study'!$B$31</f>
        <v>926114.36118871323</v>
      </c>
      <c r="AD2181" s="24">
        <f ca="1">AA2181*'Cost Study'!$B$31</f>
        <v>0</v>
      </c>
      <c r="AE2181" s="377">
        <f t="shared" ref="AE2181:AE2244" ca="1" si="523">Z2181+AB2181</f>
        <v>926114.36118871323</v>
      </c>
      <c r="AF2181" s="377">
        <f t="shared" ref="AF2181:AF2244" ca="1" si="524">AC2181+AD2181</f>
        <v>926114.36118871323</v>
      </c>
      <c r="AH2181" s="688">
        <f>IFERROR($H2181/SUMIF($A:$A,$A2181,$H:$H)*SUMIF(Summary!$A$110:$A$186,$A2181,Summary!$P$110:$P$186),0)</f>
        <v>72002.181667110824</v>
      </c>
      <c r="AI2181" s="689">
        <f t="shared" ca="1" si="510"/>
        <v>854112.17952160235</v>
      </c>
      <c r="AJ2181" s="688">
        <f>IFERROR(H2181/SUMIF(A:A,A2181,H:H)*SUMIF(Summary!$A$110:$A$186,'Operations Support'!A2181,Summary!$Q$110:$Q$186),0)</f>
        <v>72711.778982908916</v>
      </c>
      <c r="AK2181" s="688">
        <f t="shared" ca="1" si="511"/>
        <v>853402.5822058043</v>
      </c>
      <c r="AM2181" s="688">
        <f>IFERROR($H2181/SUMIF($A:$A,$A2181,$H:$H)*SUMIF(Summary!$A$230:$A$266,$A2181,Summary!$P$230:$P$266),0)</f>
        <v>13622.913359651877</v>
      </c>
      <c r="AN2181" s="688">
        <f>IFERROR($H2181/SUMIF($A:$A,$A2181,$H:$H)*(SUMIF(Summary!$A$230:$A$266,$A2181,Summary!$L$230:$L$266)+SUMIF(Summary!$A$281:$A$317,$A2181,Summary!$L$281:$L$317))-AM2181,0)</f>
        <v>50499.705166705753</v>
      </c>
      <c r="AO2181" s="688">
        <f>IFERROR($H2181/SUMIF($A:$A,$A2181,$H:$H)*SUMIF(Summary!$A$230:$A$266,$A2181,Summary!$Q$230:$Q$266),0)</f>
        <v>13757.170163120021</v>
      </c>
      <c r="AP2181" s="688">
        <f>IFERROR($H2181/SUMIF($A:$A,$A2181,$H:$H)*(SUMIF(Summary!$A$230:$A$266,$A2181,Summary!$L$230:$L$266)+SUMIF(Summary!$A$281:$A$317,$A2181,Summary!$L$281:$L$317))-AO2181,0)</f>
        <v>50365.448363237607</v>
      </c>
      <c r="AQ2181" s="306"/>
      <c r="AR2181" s="688">
        <f t="shared" ca="1" si="512"/>
        <v>904611.88468830811</v>
      </c>
      <c r="AS2181" s="688">
        <f t="shared" ca="1" si="513"/>
        <v>903768.03056904185</v>
      </c>
    </row>
    <row r="2182" spans="1:45" x14ac:dyDescent="0.2">
      <c r="A2182" s="423">
        <v>3658</v>
      </c>
      <c r="B2182" s="424">
        <v>4</v>
      </c>
      <c r="C2182" s="425" t="s">
        <v>314</v>
      </c>
      <c r="D2182" s="422">
        <f t="shared" si="514"/>
        <v>1263</v>
      </c>
      <c r="E2182" s="422">
        <f t="shared" si="515"/>
        <v>54</v>
      </c>
      <c r="F2182" s="422">
        <f t="shared" si="516"/>
        <v>0</v>
      </c>
      <c r="G2182" s="422">
        <f t="shared" si="517"/>
        <v>40</v>
      </c>
      <c r="H2182" s="22">
        <f t="shared" si="518"/>
        <v>1277</v>
      </c>
      <c r="I2182" s="116">
        <v>571</v>
      </c>
      <c r="J2182" s="116">
        <v>13</v>
      </c>
      <c r="K2182" s="116">
        <v>0</v>
      </c>
      <c r="L2182" s="116">
        <v>18</v>
      </c>
      <c r="M2182" s="22">
        <f t="shared" si="519"/>
        <v>566</v>
      </c>
      <c r="N2182" s="116">
        <v>527</v>
      </c>
      <c r="O2182" s="116">
        <v>11</v>
      </c>
      <c r="P2182" s="116">
        <v>0</v>
      </c>
      <c r="Q2182" s="116">
        <v>15</v>
      </c>
      <c r="R2182" s="22">
        <f t="shared" si="520"/>
        <v>523</v>
      </c>
      <c r="S2182" s="116">
        <v>165</v>
      </c>
      <c r="T2182" s="116">
        <v>30</v>
      </c>
      <c r="U2182" s="116">
        <v>0</v>
      </c>
      <c r="V2182" s="116">
        <v>7</v>
      </c>
      <c r="W2182" s="22">
        <f t="shared" si="521"/>
        <v>188</v>
      </c>
      <c r="X2182" s="22">
        <f t="shared" si="522"/>
        <v>70.944444444444443</v>
      </c>
      <c r="Y2182" s="22">
        <f ca="1">OFFSET('Cost Study'!$B$7,'Operations Support'!$C2182,'Operations Support'!$B2182)*$H2182</f>
        <v>50071.17</v>
      </c>
      <c r="Z2182" s="23">
        <f ca="1">Y2182*'Cost Study'!$B$31</f>
        <v>2796571.4779346664</v>
      </c>
      <c r="AA2182" s="23">
        <f ca="1">IF(A2182=10298,1.51,1)*IF($B2182&lt;3,$D2182*'Cost Study'!$B$32*OFFSET('Cost Study'!$B$7,'Operations Support'!$C2182,'Operations Support'!$B2182),0)</f>
        <v>0</v>
      </c>
      <c r="AB2182" s="24">
        <f ca="1">AA2182*'Cost Study'!$B$31</f>
        <v>0</v>
      </c>
      <c r="AC2182" s="23">
        <f ca="1">Y2182*'Cost Study'!$B$31</f>
        <v>2796571.4779346664</v>
      </c>
      <c r="AD2182" s="24">
        <f ca="1">AA2182*'Cost Study'!$B$31</f>
        <v>0</v>
      </c>
      <c r="AE2182" s="377">
        <f t="shared" ca="1" si="523"/>
        <v>2796571.4779346664</v>
      </c>
      <c r="AF2182" s="377">
        <f t="shared" ca="1" si="524"/>
        <v>2796571.4779346664</v>
      </c>
      <c r="AH2182" s="688">
        <f>IFERROR($H2182/SUMIF($A:$A,$A2182,$H:$H)*SUMIF(Summary!$A$110:$A$186,$A2182,Summary!$P$110:$P$186),0)</f>
        <v>62548.834006054778</v>
      </c>
      <c r="AI2182" s="689">
        <f t="shared" ca="1" si="510"/>
        <v>2734022.6439286117</v>
      </c>
      <c r="AJ2182" s="688">
        <f>IFERROR(H2182/SUMIF(A:A,A2182,H:H)*SUMIF(Summary!$A$110:$A$186,'Operations Support'!A2182,Summary!$Q$110:$Q$186),0)</f>
        <v>63165.266504200459</v>
      </c>
      <c r="AK2182" s="688">
        <f t="shared" ca="1" si="511"/>
        <v>2733406.2114304658</v>
      </c>
      <c r="AM2182" s="688">
        <f>IFERROR($H2182/SUMIF($A:$A,$A2182,$H:$H)*SUMIF(Summary!$A$230:$A$266,$A2182,Summary!$P$230:$P$266),0)</f>
        <v>11834.326775697582</v>
      </c>
      <c r="AN2182" s="688">
        <f>IFERROR($H2182/SUMIF($A:$A,$A2182,$H:$H)*(SUMIF(Summary!$A$230:$A$266,$A2182,Summary!$L$230:$L$266)+SUMIF(Summary!$A$281:$A$317,$A2182,Summary!$L$281:$L$317))-AM2182,0)</f>
        <v>43869.471767267503</v>
      </c>
      <c r="AO2182" s="688">
        <f>IFERROR($H2182/SUMIF($A:$A,$A2182,$H:$H)*SUMIF(Summary!$A$230:$A$266,$A2182,Summary!$Q$230:$Q$266),0)</f>
        <v>11950.956665513106</v>
      </c>
      <c r="AP2182" s="688">
        <f>IFERROR($H2182/SUMIF($A:$A,$A2182,$H:$H)*(SUMIF(Summary!$A$230:$A$266,$A2182,Summary!$L$230:$L$266)+SUMIF(Summary!$A$281:$A$317,$A2182,Summary!$L$281:$L$317))-AO2182,0)</f>
        <v>43752.841877451981</v>
      </c>
      <c r="AQ2182" s="306"/>
      <c r="AR2182" s="688">
        <f t="shared" ca="1" si="512"/>
        <v>2777892.1156958793</v>
      </c>
      <c r="AS2182" s="688">
        <f t="shared" ca="1" si="513"/>
        <v>2777159.0533079179</v>
      </c>
    </row>
    <row r="2183" spans="1:45" x14ac:dyDescent="0.2">
      <c r="A2183" s="423">
        <v>3658</v>
      </c>
      <c r="B2183" s="424">
        <v>4</v>
      </c>
      <c r="C2183" s="425" t="s">
        <v>315</v>
      </c>
      <c r="D2183" s="422">
        <f t="shared" si="514"/>
        <v>1545</v>
      </c>
      <c r="E2183" s="422">
        <f t="shared" si="515"/>
        <v>21</v>
      </c>
      <c r="F2183" s="422">
        <f t="shared" si="516"/>
        <v>3</v>
      </c>
      <c r="G2183" s="422">
        <f t="shared" si="517"/>
        <v>145</v>
      </c>
      <c r="H2183" s="22">
        <f t="shared" si="518"/>
        <v>1424</v>
      </c>
      <c r="I2183" s="116">
        <v>666</v>
      </c>
      <c r="J2183" s="116">
        <v>6</v>
      </c>
      <c r="K2183" s="116">
        <v>0</v>
      </c>
      <c r="L2183" s="116">
        <v>84</v>
      </c>
      <c r="M2183" s="22">
        <f t="shared" si="519"/>
        <v>588</v>
      </c>
      <c r="N2183" s="116">
        <v>684</v>
      </c>
      <c r="O2183" s="116">
        <v>15</v>
      </c>
      <c r="P2183" s="116">
        <v>3</v>
      </c>
      <c r="Q2183" s="116">
        <v>52</v>
      </c>
      <c r="R2183" s="22">
        <f t="shared" si="520"/>
        <v>650</v>
      </c>
      <c r="S2183" s="116">
        <v>195</v>
      </c>
      <c r="T2183" s="116">
        <v>0</v>
      </c>
      <c r="U2183" s="116">
        <v>0</v>
      </c>
      <c r="V2183" s="116">
        <v>9</v>
      </c>
      <c r="W2183" s="22">
        <f t="shared" si="521"/>
        <v>186</v>
      </c>
      <c r="X2183" s="22">
        <f t="shared" si="522"/>
        <v>79.111111111111114</v>
      </c>
      <c r="Y2183" s="22">
        <f ca="1">OFFSET('Cost Study'!$B$7,'Operations Support'!$C2183,'Operations Support'!$B2183)*$H2183</f>
        <v>40199.520000000004</v>
      </c>
      <c r="Z2183" s="23">
        <f ca="1">Y2183*'Cost Study'!$B$31</f>
        <v>2245220.7739236811</v>
      </c>
      <c r="AA2183" s="23">
        <f ca="1">IF(A2183=10298,1.51,1)*IF($B2183&lt;3,$D2183*'Cost Study'!$B$32*OFFSET('Cost Study'!$B$7,'Operations Support'!$C2183,'Operations Support'!$B2183),0)</f>
        <v>0</v>
      </c>
      <c r="AB2183" s="24">
        <f ca="1">AA2183*'Cost Study'!$B$31</f>
        <v>0</v>
      </c>
      <c r="AC2183" s="23">
        <f ca="1">Y2183*'Cost Study'!$B$31</f>
        <v>2245220.7739236811</v>
      </c>
      <c r="AD2183" s="24">
        <f ca="1">AA2183*'Cost Study'!$B$31</f>
        <v>0</v>
      </c>
      <c r="AE2183" s="377">
        <f t="shared" ca="1" si="523"/>
        <v>2245220.7739236811</v>
      </c>
      <c r="AF2183" s="377">
        <f t="shared" ca="1" si="524"/>
        <v>2245220.7739236811</v>
      </c>
      <c r="AH2183" s="688">
        <f>IFERROR($H2183/SUMIF($A:$A,$A2183,$H:$H)*SUMIF(Summary!$A$110:$A$186,$A2183,Summary!$P$110:$P$186),0)</f>
        <v>69749.052172765863</v>
      </c>
      <c r="AI2183" s="689">
        <f t="shared" ca="1" si="510"/>
        <v>2175471.7217509151</v>
      </c>
      <c r="AJ2183" s="688">
        <f>IFERROR(H2183/SUMIF(A:A,A2183,H:H)*SUMIF(Summary!$A$110:$A$186,'Operations Support'!A2183,Summary!$Q$110:$Q$186),0)</f>
        <v>70436.444402491354</v>
      </c>
      <c r="AK2183" s="688">
        <f t="shared" ca="1" si="511"/>
        <v>2174784.3295211899</v>
      </c>
      <c r="AM2183" s="688">
        <f>IFERROR($H2183/SUMIF($A:$A,$A2183,$H:$H)*SUMIF(Summary!$A$230:$A$266,$A2183,Summary!$P$230:$P$266),0)</f>
        <v>13196.61811166277</v>
      </c>
      <c r="AN2183" s="688">
        <f>IFERROR($H2183/SUMIF($A:$A,$A2183,$H:$H)*(SUMIF(Summary!$A$230:$A$266,$A2183,Summary!$L$230:$L$266)+SUMIF(Summary!$A$281:$A$317,$A2183,Summary!$L$281:$L$317))-AM2183,0)</f>
        <v>48919.442283938086</v>
      </c>
      <c r="AO2183" s="688">
        <f>IFERROR($H2183/SUMIF($A:$A,$A2183,$H:$H)*SUMIF(Summary!$A$230:$A$266,$A2183,Summary!$Q$230:$Q$266),0)</f>
        <v>13326.673681825108</v>
      </c>
      <c r="AP2183" s="688">
        <f>IFERROR($H2183/SUMIF($A:$A,$A2183,$H:$H)*(SUMIF(Summary!$A$230:$A$266,$A2183,Summary!$L$230:$L$266)+SUMIF(Summary!$A$281:$A$317,$A2183,Summary!$L$281:$L$317))-AO2183,0)</f>
        <v>48789.386713775748</v>
      </c>
      <c r="AQ2183" s="306"/>
      <c r="AR2183" s="688">
        <f t="shared" ca="1" si="512"/>
        <v>2224391.1640348532</v>
      </c>
      <c r="AS2183" s="688">
        <f t="shared" ca="1" si="513"/>
        <v>2223573.7162349657</v>
      </c>
    </row>
    <row r="2184" spans="1:45" x14ac:dyDescent="0.2">
      <c r="A2184" s="423">
        <v>3658</v>
      </c>
      <c r="B2184" s="424">
        <v>4</v>
      </c>
      <c r="C2184" s="425" t="s">
        <v>316</v>
      </c>
      <c r="D2184" s="422">
        <f t="shared" si="514"/>
        <v>0</v>
      </c>
      <c r="E2184" s="422">
        <f t="shared" si="515"/>
        <v>0</v>
      </c>
      <c r="F2184" s="422">
        <f t="shared" si="516"/>
        <v>0</v>
      </c>
      <c r="G2184" s="422">
        <f t="shared" si="517"/>
        <v>0</v>
      </c>
      <c r="H2184" s="22">
        <f t="shared" si="518"/>
        <v>0</v>
      </c>
      <c r="I2184" s="116">
        <v>0</v>
      </c>
      <c r="J2184" s="116">
        <v>0</v>
      </c>
      <c r="K2184" s="116">
        <v>0</v>
      </c>
      <c r="L2184" s="116">
        <v>0</v>
      </c>
      <c r="M2184" s="22">
        <f t="shared" si="519"/>
        <v>0</v>
      </c>
      <c r="N2184" s="116">
        <v>0</v>
      </c>
      <c r="O2184" s="116">
        <v>0</v>
      </c>
      <c r="P2184" s="116">
        <v>0</v>
      </c>
      <c r="Q2184" s="116">
        <v>0</v>
      </c>
      <c r="R2184" s="22">
        <f t="shared" si="520"/>
        <v>0</v>
      </c>
      <c r="S2184" s="116">
        <v>0</v>
      </c>
      <c r="T2184" s="116">
        <v>0</v>
      </c>
      <c r="U2184" s="116">
        <v>0</v>
      </c>
      <c r="V2184" s="116">
        <v>0</v>
      </c>
      <c r="W2184" s="22">
        <f t="shared" si="521"/>
        <v>0</v>
      </c>
      <c r="X2184" s="22">
        <f t="shared" si="522"/>
        <v>0</v>
      </c>
      <c r="Y2184" s="22">
        <f ca="1">OFFSET('Cost Study'!$B$7,'Operations Support'!$C2184,'Operations Support'!$B2184)*$H2184</f>
        <v>0</v>
      </c>
      <c r="Z2184" s="23">
        <f ca="1">Y2184*'Cost Study'!$B$31</f>
        <v>0</v>
      </c>
      <c r="AA2184" s="23">
        <f ca="1">IF(A2184=10298,1.51,1)*IF($B2184&lt;3,$D2184*'Cost Study'!$B$32*OFFSET('Cost Study'!$B$7,'Operations Support'!$C2184,'Operations Support'!$B2184),0)</f>
        <v>0</v>
      </c>
      <c r="AB2184" s="24">
        <f ca="1">AA2184*'Cost Study'!$B$31</f>
        <v>0</v>
      </c>
      <c r="AC2184" s="23">
        <f ca="1">Y2184*'Cost Study'!$B$31</f>
        <v>0</v>
      </c>
      <c r="AD2184" s="24">
        <f ca="1">AA2184*'Cost Study'!$B$31</f>
        <v>0</v>
      </c>
      <c r="AE2184" s="377">
        <f t="shared" ca="1" si="523"/>
        <v>0</v>
      </c>
      <c r="AF2184" s="377">
        <f t="shared" ca="1" si="524"/>
        <v>0</v>
      </c>
      <c r="AH2184" s="688">
        <f>IFERROR($H2184/SUMIF($A:$A,$A2184,$H:$H)*SUMIF(Summary!$A$110:$A$186,$A2184,Summary!$P$110:$P$186),0)</f>
        <v>0</v>
      </c>
      <c r="AI2184" s="689">
        <f t="shared" ca="1" si="510"/>
        <v>0</v>
      </c>
      <c r="AJ2184" s="688">
        <f>IFERROR(H2184/SUMIF(A:A,A2184,H:H)*SUMIF(Summary!$A$110:$A$186,'Operations Support'!A2184,Summary!$Q$110:$Q$186),0)</f>
        <v>0</v>
      </c>
      <c r="AK2184" s="688">
        <f t="shared" ca="1" si="511"/>
        <v>0</v>
      </c>
      <c r="AM2184" s="688">
        <f>IFERROR($H2184/SUMIF($A:$A,$A2184,$H:$H)*SUMIF(Summary!$A$230:$A$266,$A2184,Summary!$P$230:$P$266),0)</f>
        <v>0</v>
      </c>
      <c r="AN2184" s="688">
        <f>IFERROR($H2184/SUMIF($A:$A,$A2184,$H:$H)*(SUMIF(Summary!$A$230:$A$266,$A2184,Summary!$L$230:$L$266)+SUMIF(Summary!$A$281:$A$317,$A2184,Summary!$L$281:$L$317))-AM2184,0)</f>
        <v>0</v>
      </c>
      <c r="AO2184" s="688">
        <f>IFERROR($H2184/SUMIF($A:$A,$A2184,$H:$H)*SUMIF(Summary!$A$230:$A$266,$A2184,Summary!$Q$230:$Q$266),0)</f>
        <v>0</v>
      </c>
      <c r="AP2184" s="688">
        <f>IFERROR($H2184/SUMIF($A:$A,$A2184,$H:$H)*(SUMIF(Summary!$A$230:$A$266,$A2184,Summary!$L$230:$L$266)+SUMIF(Summary!$A$281:$A$317,$A2184,Summary!$L$281:$L$317))-AO2184,0)</f>
        <v>0</v>
      </c>
      <c r="AQ2184" s="306"/>
      <c r="AR2184" s="688">
        <f t="shared" ca="1" si="512"/>
        <v>0</v>
      </c>
      <c r="AS2184" s="688">
        <f t="shared" ca="1" si="513"/>
        <v>0</v>
      </c>
    </row>
    <row r="2185" spans="1:45" x14ac:dyDescent="0.2">
      <c r="A2185" s="423">
        <v>3658</v>
      </c>
      <c r="B2185" s="424">
        <v>4</v>
      </c>
      <c r="C2185" s="425" t="s">
        <v>317</v>
      </c>
      <c r="D2185" s="422">
        <f t="shared" si="514"/>
        <v>0</v>
      </c>
      <c r="E2185" s="422">
        <f t="shared" si="515"/>
        <v>0</v>
      </c>
      <c r="F2185" s="422">
        <f t="shared" si="516"/>
        <v>0</v>
      </c>
      <c r="G2185" s="422">
        <f t="shared" si="517"/>
        <v>0</v>
      </c>
      <c r="H2185" s="22">
        <f t="shared" si="518"/>
        <v>0</v>
      </c>
      <c r="I2185" s="116">
        <v>0</v>
      </c>
      <c r="J2185" s="116">
        <v>0</v>
      </c>
      <c r="K2185" s="116">
        <v>0</v>
      </c>
      <c r="L2185" s="116">
        <v>0</v>
      </c>
      <c r="M2185" s="22">
        <f t="shared" si="519"/>
        <v>0</v>
      </c>
      <c r="N2185" s="116">
        <v>0</v>
      </c>
      <c r="O2185" s="116">
        <v>0</v>
      </c>
      <c r="P2185" s="116">
        <v>0</v>
      </c>
      <c r="Q2185" s="116">
        <v>0</v>
      </c>
      <c r="R2185" s="22">
        <f t="shared" si="520"/>
        <v>0</v>
      </c>
      <c r="S2185" s="116">
        <v>0</v>
      </c>
      <c r="T2185" s="116">
        <v>0</v>
      </c>
      <c r="U2185" s="116">
        <v>0</v>
      </c>
      <c r="V2185" s="116">
        <v>0</v>
      </c>
      <c r="W2185" s="22">
        <f t="shared" si="521"/>
        <v>0</v>
      </c>
      <c r="X2185" s="22">
        <f t="shared" si="522"/>
        <v>0</v>
      </c>
      <c r="Y2185" s="22">
        <f ca="1">OFFSET('Cost Study'!$B$7,'Operations Support'!$C2185,'Operations Support'!$B2185)*$H2185</f>
        <v>0</v>
      </c>
      <c r="Z2185" s="23">
        <f ca="1">Y2185*'Cost Study'!$B$31</f>
        <v>0</v>
      </c>
      <c r="AA2185" s="23">
        <f ca="1">IF(A2185=10298,1.51,1)*IF($B2185&lt;3,$D2185*'Cost Study'!$B$32*OFFSET('Cost Study'!$B$7,'Operations Support'!$C2185,'Operations Support'!$B2185),0)</f>
        <v>0</v>
      </c>
      <c r="AB2185" s="24">
        <f ca="1">AA2185*'Cost Study'!$B$31</f>
        <v>0</v>
      </c>
      <c r="AC2185" s="23">
        <f ca="1">Y2185*'Cost Study'!$B$31</f>
        <v>0</v>
      </c>
      <c r="AD2185" s="24">
        <f ca="1">AA2185*'Cost Study'!$B$31</f>
        <v>0</v>
      </c>
      <c r="AE2185" s="377">
        <f t="shared" ca="1" si="523"/>
        <v>0</v>
      </c>
      <c r="AF2185" s="377">
        <f t="shared" ca="1" si="524"/>
        <v>0</v>
      </c>
      <c r="AH2185" s="688">
        <f>IFERROR($H2185/SUMIF($A:$A,$A2185,$H:$H)*SUMIF(Summary!$A$110:$A$186,$A2185,Summary!$P$110:$P$186),0)</f>
        <v>0</v>
      </c>
      <c r="AI2185" s="689">
        <f t="shared" ca="1" si="510"/>
        <v>0</v>
      </c>
      <c r="AJ2185" s="688">
        <f>IFERROR(H2185/SUMIF(A:A,A2185,H:H)*SUMIF(Summary!$A$110:$A$186,'Operations Support'!A2185,Summary!$Q$110:$Q$186),0)</f>
        <v>0</v>
      </c>
      <c r="AK2185" s="688">
        <f t="shared" ca="1" si="511"/>
        <v>0</v>
      </c>
      <c r="AM2185" s="688">
        <f>IFERROR($H2185/SUMIF($A:$A,$A2185,$H:$H)*SUMIF(Summary!$A$230:$A$266,$A2185,Summary!$P$230:$P$266),0)</f>
        <v>0</v>
      </c>
      <c r="AN2185" s="688">
        <f>IFERROR($H2185/SUMIF($A:$A,$A2185,$H:$H)*(SUMIF(Summary!$A$230:$A$266,$A2185,Summary!$L$230:$L$266)+SUMIF(Summary!$A$281:$A$317,$A2185,Summary!$L$281:$L$317))-AM2185,0)</f>
        <v>0</v>
      </c>
      <c r="AO2185" s="688">
        <f>IFERROR($H2185/SUMIF($A:$A,$A2185,$H:$H)*SUMIF(Summary!$A$230:$A$266,$A2185,Summary!$Q$230:$Q$266),0)</f>
        <v>0</v>
      </c>
      <c r="AP2185" s="688">
        <f>IFERROR($H2185/SUMIF($A:$A,$A2185,$H:$H)*(SUMIF(Summary!$A$230:$A$266,$A2185,Summary!$L$230:$L$266)+SUMIF(Summary!$A$281:$A$317,$A2185,Summary!$L$281:$L$317))-AO2185,0)</f>
        <v>0</v>
      </c>
      <c r="AQ2185" s="306"/>
      <c r="AR2185" s="688">
        <f t="shared" ca="1" si="512"/>
        <v>0</v>
      </c>
      <c r="AS2185" s="688">
        <f t="shared" ca="1" si="513"/>
        <v>0</v>
      </c>
    </row>
    <row r="2186" spans="1:45" x14ac:dyDescent="0.2">
      <c r="A2186" s="423">
        <v>3658</v>
      </c>
      <c r="B2186" s="424">
        <v>4</v>
      </c>
      <c r="C2186" s="425" t="s">
        <v>318</v>
      </c>
      <c r="D2186" s="422">
        <f t="shared" si="514"/>
        <v>0</v>
      </c>
      <c r="E2186" s="422">
        <f t="shared" si="515"/>
        <v>0</v>
      </c>
      <c r="F2186" s="422">
        <f t="shared" si="516"/>
        <v>0</v>
      </c>
      <c r="G2186" s="422">
        <f t="shared" si="517"/>
        <v>0</v>
      </c>
      <c r="H2186" s="22">
        <f t="shared" si="518"/>
        <v>0</v>
      </c>
      <c r="I2186" s="116">
        <v>0</v>
      </c>
      <c r="J2186" s="116">
        <v>0</v>
      </c>
      <c r="K2186" s="116">
        <v>0</v>
      </c>
      <c r="L2186" s="116">
        <v>0</v>
      </c>
      <c r="M2186" s="22">
        <f t="shared" si="519"/>
        <v>0</v>
      </c>
      <c r="N2186" s="116">
        <v>0</v>
      </c>
      <c r="O2186" s="116">
        <v>0</v>
      </c>
      <c r="P2186" s="116">
        <v>0</v>
      </c>
      <c r="Q2186" s="116">
        <v>0</v>
      </c>
      <c r="R2186" s="22">
        <f t="shared" si="520"/>
        <v>0</v>
      </c>
      <c r="S2186" s="116">
        <v>0</v>
      </c>
      <c r="T2186" s="116">
        <v>0</v>
      </c>
      <c r="U2186" s="116">
        <v>0</v>
      </c>
      <c r="V2186" s="116">
        <v>0</v>
      </c>
      <c r="W2186" s="22">
        <f t="shared" si="521"/>
        <v>0</v>
      </c>
      <c r="X2186" s="22">
        <f t="shared" si="522"/>
        <v>0</v>
      </c>
      <c r="Y2186" s="22">
        <f ca="1">OFFSET('Cost Study'!$B$7,'Operations Support'!$C2186,'Operations Support'!$B2186)*$H2186</f>
        <v>0</v>
      </c>
      <c r="Z2186" s="23">
        <f ca="1">Y2186*'Cost Study'!$B$31</f>
        <v>0</v>
      </c>
      <c r="AA2186" s="23">
        <f ca="1">IF(A2186=10298,1.51,1)*IF($B2186&lt;3,$D2186*'Cost Study'!$B$32*OFFSET('Cost Study'!$B$7,'Operations Support'!$C2186,'Operations Support'!$B2186),0)</f>
        <v>0</v>
      </c>
      <c r="AB2186" s="24">
        <f ca="1">AA2186*'Cost Study'!$B$31</f>
        <v>0</v>
      </c>
      <c r="AC2186" s="23">
        <f ca="1">Y2186*'Cost Study'!$B$31</f>
        <v>0</v>
      </c>
      <c r="AD2186" s="24">
        <f ca="1">AA2186*'Cost Study'!$B$31</f>
        <v>0</v>
      </c>
      <c r="AE2186" s="377">
        <f t="shared" ca="1" si="523"/>
        <v>0</v>
      </c>
      <c r="AF2186" s="377">
        <f t="shared" ca="1" si="524"/>
        <v>0</v>
      </c>
      <c r="AH2186" s="688">
        <f>IFERROR($H2186/SUMIF($A:$A,$A2186,$H:$H)*SUMIF(Summary!$A$110:$A$186,$A2186,Summary!$P$110:$P$186),0)</f>
        <v>0</v>
      </c>
      <c r="AI2186" s="689">
        <f t="shared" ca="1" si="510"/>
        <v>0</v>
      </c>
      <c r="AJ2186" s="688">
        <f>IFERROR(H2186/SUMIF(A:A,A2186,H:H)*SUMIF(Summary!$A$110:$A$186,'Operations Support'!A2186,Summary!$Q$110:$Q$186),0)</f>
        <v>0</v>
      </c>
      <c r="AK2186" s="688">
        <f t="shared" ca="1" si="511"/>
        <v>0</v>
      </c>
      <c r="AM2186" s="688">
        <f>IFERROR($H2186/SUMIF($A:$A,$A2186,$H:$H)*SUMIF(Summary!$A$230:$A$266,$A2186,Summary!$P$230:$P$266),0)</f>
        <v>0</v>
      </c>
      <c r="AN2186" s="688">
        <f>IFERROR($H2186/SUMIF($A:$A,$A2186,$H:$H)*(SUMIF(Summary!$A$230:$A$266,$A2186,Summary!$L$230:$L$266)+SUMIF(Summary!$A$281:$A$317,$A2186,Summary!$L$281:$L$317))-AM2186,0)</f>
        <v>0</v>
      </c>
      <c r="AO2186" s="688">
        <f>IFERROR($H2186/SUMIF($A:$A,$A2186,$H:$H)*SUMIF(Summary!$A$230:$A$266,$A2186,Summary!$Q$230:$Q$266),0)</f>
        <v>0</v>
      </c>
      <c r="AP2186" s="688">
        <f>IFERROR($H2186/SUMIF($A:$A,$A2186,$H:$H)*(SUMIF(Summary!$A$230:$A$266,$A2186,Summary!$L$230:$L$266)+SUMIF(Summary!$A$281:$A$317,$A2186,Summary!$L$281:$L$317))-AO2186,0)</f>
        <v>0</v>
      </c>
      <c r="AQ2186" s="306"/>
      <c r="AR2186" s="688">
        <f t="shared" ca="1" si="512"/>
        <v>0</v>
      </c>
      <c r="AS2186" s="688">
        <f t="shared" ca="1" si="513"/>
        <v>0</v>
      </c>
    </row>
    <row r="2187" spans="1:45" x14ac:dyDescent="0.2">
      <c r="A2187" s="423">
        <v>3658</v>
      </c>
      <c r="B2187" s="424">
        <v>4</v>
      </c>
      <c r="C2187" s="425" t="s">
        <v>319</v>
      </c>
      <c r="D2187" s="422">
        <f t="shared" si="514"/>
        <v>638</v>
      </c>
      <c r="E2187" s="422">
        <f t="shared" si="515"/>
        <v>163</v>
      </c>
      <c r="F2187" s="422">
        <f t="shared" si="516"/>
        <v>37</v>
      </c>
      <c r="G2187" s="422">
        <f t="shared" si="517"/>
        <v>107</v>
      </c>
      <c r="H2187" s="22">
        <f t="shared" si="518"/>
        <v>731</v>
      </c>
      <c r="I2187" s="116">
        <v>279</v>
      </c>
      <c r="J2187" s="116">
        <v>75</v>
      </c>
      <c r="K2187" s="116">
        <v>18</v>
      </c>
      <c r="L2187" s="116">
        <v>54</v>
      </c>
      <c r="M2187" s="22">
        <f t="shared" si="519"/>
        <v>318</v>
      </c>
      <c r="N2187" s="116">
        <v>251</v>
      </c>
      <c r="O2187" s="116">
        <v>73</v>
      </c>
      <c r="P2187" s="116">
        <v>16</v>
      </c>
      <c r="Q2187" s="116">
        <v>45</v>
      </c>
      <c r="R2187" s="22">
        <f t="shared" si="520"/>
        <v>295</v>
      </c>
      <c r="S2187" s="116">
        <v>108</v>
      </c>
      <c r="T2187" s="116">
        <v>15</v>
      </c>
      <c r="U2187" s="116">
        <v>3</v>
      </c>
      <c r="V2187" s="116">
        <v>8</v>
      </c>
      <c r="W2187" s="22">
        <f t="shared" si="521"/>
        <v>118</v>
      </c>
      <c r="X2187" s="22">
        <f t="shared" si="522"/>
        <v>40.611111111111114</v>
      </c>
      <c r="Y2187" s="22">
        <f ca="1">OFFSET('Cost Study'!$B$7,'Operations Support'!$C2187,'Operations Support'!$B2187)*$H2187</f>
        <v>7521.99</v>
      </c>
      <c r="Z2187" s="23">
        <f ca="1">Y2187*'Cost Study'!$B$31</f>
        <v>420117.65835129836</v>
      </c>
      <c r="AA2187" s="23">
        <f ca="1">IF(A2187=10298,1.51,1)*IF($B2187&lt;3,$D2187*'Cost Study'!$B$32*OFFSET('Cost Study'!$B$7,'Operations Support'!$C2187,'Operations Support'!$B2187),0)</f>
        <v>0</v>
      </c>
      <c r="AB2187" s="24">
        <f ca="1">AA2187*'Cost Study'!$B$31</f>
        <v>0</v>
      </c>
      <c r="AC2187" s="23">
        <f ca="1">Y2187*'Cost Study'!$B$31</f>
        <v>420117.65835129836</v>
      </c>
      <c r="AD2187" s="24">
        <f ca="1">AA2187*'Cost Study'!$B$31</f>
        <v>0</v>
      </c>
      <c r="AE2187" s="377">
        <f t="shared" ca="1" si="523"/>
        <v>420117.65835129836</v>
      </c>
      <c r="AF2187" s="377">
        <f t="shared" ca="1" si="524"/>
        <v>420117.65835129836</v>
      </c>
      <c r="AH2187" s="688">
        <f>IFERROR($H2187/SUMIF($A:$A,$A2187,$H:$H)*SUMIF(Summary!$A$110:$A$186,$A2187,Summary!$P$110:$P$186),0)</f>
        <v>35805.166529699331</v>
      </c>
      <c r="AI2187" s="689">
        <f t="shared" ca="1" si="510"/>
        <v>384312.49182159902</v>
      </c>
      <c r="AJ2187" s="688">
        <f>IFERROR(H2187/SUMIF(A:A,A2187,H:H)*SUMIF(Summary!$A$110:$A$186,'Operations Support'!A2187,Summary!$Q$110:$Q$186),0)</f>
        <v>36158.034310548588</v>
      </c>
      <c r="AK2187" s="688">
        <f t="shared" ca="1" si="511"/>
        <v>383959.6240407498</v>
      </c>
      <c r="AM2187" s="688">
        <f>IFERROR($H2187/SUMIF($A:$A,$A2187,$H:$H)*SUMIF(Summary!$A$230:$A$266,$A2187,Summary!$P$230:$P$266),0)</f>
        <v>6774.3875278268861</v>
      </c>
      <c r="AN2187" s="688">
        <f>IFERROR($H2187/SUMIF($A:$A,$A2187,$H:$H)*(SUMIF(Summary!$A$230:$A$266,$A2187,Summary!$L$230:$L$266)+SUMIF(Summary!$A$281:$A$317,$A2187,Summary!$L$281:$L$317))-AM2187,0)</f>
        <v>25112.438419633949</v>
      </c>
      <c r="AO2187" s="688">
        <f>IFERROR($H2187/SUMIF($A:$A,$A2187,$H:$H)*SUMIF(Summary!$A$230:$A$266,$A2187,Summary!$Q$230:$Q$266),0)</f>
        <v>6841.1506049256705</v>
      </c>
      <c r="AP2187" s="688">
        <f>IFERROR($H2187/SUMIF($A:$A,$A2187,$H:$H)*(SUMIF(Summary!$A$230:$A$266,$A2187,Summary!$L$230:$L$266)+SUMIF(Summary!$A$281:$A$317,$A2187,Summary!$L$281:$L$317))-AO2187,0)</f>
        <v>25045.675342535164</v>
      </c>
      <c r="AQ2187" s="306"/>
      <c r="AR2187" s="688">
        <f t="shared" ca="1" si="512"/>
        <v>409424.93024123297</v>
      </c>
      <c r="AS2187" s="688">
        <f t="shared" ca="1" si="513"/>
        <v>409005.29938328499</v>
      </c>
    </row>
    <row r="2188" spans="1:45" x14ac:dyDescent="0.2">
      <c r="A2188" s="423">
        <v>3658</v>
      </c>
      <c r="B2188" s="424">
        <v>4</v>
      </c>
      <c r="C2188" s="425" t="s">
        <v>320</v>
      </c>
      <c r="D2188" s="422">
        <f t="shared" si="514"/>
        <v>0</v>
      </c>
      <c r="E2188" s="422">
        <f t="shared" si="515"/>
        <v>0</v>
      </c>
      <c r="F2188" s="422">
        <f t="shared" si="516"/>
        <v>0</v>
      </c>
      <c r="G2188" s="422">
        <f t="shared" si="517"/>
        <v>0</v>
      </c>
      <c r="H2188" s="22">
        <f t="shared" si="518"/>
        <v>0</v>
      </c>
      <c r="I2188" s="116">
        <v>0</v>
      </c>
      <c r="J2188" s="116">
        <v>0</v>
      </c>
      <c r="K2188" s="116">
        <v>0</v>
      </c>
      <c r="L2188" s="116">
        <v>0</v>
      </c>
      <c r="M2188" s="22">
        <f t="shared" si="519"/>
        <v>0</v>
      </c>
      <c r="N2188" s="116">
        <v>0</v>
      </c>
      <c r="O2188" s="116">
        <v>0</v>
      </c>
      <c r="P2188" s="116">
        <v>0</v>
      </c>
      <c r="Q2188" s="116">
        <v>0</v>
      </c>
      <c r="R2188" s="22">
        <f t="shared" si="520"/>
        <v>0</v>
      </c>
      <c r="S2188" s="116">
        <v>0</v>
      </c>
      <c r="T2188" s="116">
        <v>0</v>
      </c>
      <c r="U2188" s="116">
        <v>0</v>
      </c>
      <c r="V2188" s="116">
        <v>0</v>
      </c>
      <c r="W2188" s="22">
        <f t="shared" si="521"/>
        <v>0</v>
      </c>
      <c r="X2188" s="22">
        <f t="shared" si="522"/>
        <v>0</v>
      </c>
      <c r="Y2188" s="22">
        <f ca="1">OFFSET('Cost Study'!$B$7,'Operations Support'!$C2188,'Operations Support'!$B2188)*$H2188</f>
        <v>0</v>
      </c>
      <c r="Z2188" s="23">
        <f ca="1">Y2188*'Cost Study'!$B$31</f>
        <v>0</v>
      </c>
      <c r="AA2188" s="23">
        <f ca="1">IF(A2188=10298,1.51,1)*IF($B2188&lt;3,$D2188*'Cost Study'!$B$32*OFFSET('Cost Study'!$B$7,'Operations Support'!$C2188,'Operations Support'!$B2188),0)</f>
        <v>0</v>
      </c>
      <c r="AB2188" s="24">
        <f ca="1">AA2188*'Cost Study'!$B$31</f>
        <v>0</v>
      </c>
      <c r="AC2188" s="23">
        <f ca="1">Y2188*'Cost Study'!$B$31</f>
        <v>0</v>
      </c>
      <c r="AD2188" s="24">
        <f ca="1">AA2188*'Cost Study'!$B$31</f>
        <v>0</v>
      </c>
      <c r="AE2188" s="377">
        <f t="shared" ca="1" si="523"/>
        <v>0</v>
      </c>
      <c r="AF2188" s="377">
        <f t="shared" ca="1" si="524"/>
        <v>0</v>
      </c>
      <c r="AH2188" s="688">
        <f>IFERROR($H2188/SUMIF($A:$A,$A2188,$H:$H)*SUMIF(Summary!$A$110:$A$186,$A2188,Summary!$P$110:$P$186),0)</f>
        <v>0</v>
      </c>
      <c r="AI2188" s="689">
        <f t="shared" ca="1" si="510"/>
        <v>0</v>
      </c>
      <c r="AJ2188" s="688">
        <f>IFERROR(H2188/SUMIF(A:A,A2188,H:H)*SUMIF(Summary!$A$110:$A$186,'Operations Support'!A2188,Summary!$Q$110:$Q$186),0)</f>
        <v>0</v>
      </c>
      <c r="AK2188" s="688">
        <f t="shared" ca="1" si="511"/>
        <v>0</v>
      </c>
      <c r="AM2188" s="688">
        <f>IFERROR($H2188/SUMIF($A:$A,$A2188,$H:$H)*SUMIF(Summary!$A$230:$A$266,$A2188,Summary!$P$230:$P$266),0)</f>
        <v>0</v>
      </c>
      <c r="AN2188" s="688">
        <f>IFERROR($H2188/SUMIF($A:$A,$A2188,$H:$H)*(SUMIF(Summary!$A$230:$A$266,$A2188,Summary!$L$230:$L$266)+SUMIF(Summary!$A$281:$A$317,$A2188,Summary!$L$281:$L$317))-AM2188,0)</f>
        <v>0</v>
      </c>
      <c r="AO2188" s="688">
        <f>IFERROR($H2188/SUMIF($A:$A,$A2188,$H:$H)*SUMIF(Summary!$A$230:$A$266,$A2188,Summary!$Q$230:$Q$266),0)</f>
        <v>0</v>
      </c>
      <c r="AP2188" s="688">
        <f>IFERROR($H2188/SUMIF($A:$A,$A2188,$H:$H)*(SUMIF(Summary!$A$230:$A$266,$A2188,Summary!$L$230:$L$266)+SUMIF(Summary!$A$281:$A$317,$A2188,Summary!$L$281:$L$317))-AO2188,0)</f>
        <v>0</v>
      </c>
      <c r="AQ2188" s="306"/>
      <c r="AR2188" s="688">
        <f t="shared" ca="1" si="512"/>
        <v>0</v>
      </c>
      <c r="AS2188" s="688">
        <f t="shared" ca="1" si="513"/>
        <v>0</v>
      </c>
    </row>
    <row r="2189" spans="1:45" x14ac:dyDescent="0.2">
      <c r="A2189" s="423">
        <v>3658</v>
      </c>
      <c r="B2189" s="424">
        <v>5</v>
      </c>
      <c r="C2189" s="425" t="s">
        <v>300</v>
      </c>
      <c r="D2189" s="422">
        <f t="shared" si="514"/>
        <v>0</v>
      </c>
      <c r="E2189" s="422">
        <f t="shared" si="515"/>
        <v>0</v>
      </c>
      <c r="F2189" s="422">
        <f t="shared" si="516"/>
        <v>0</v>
      </c>
      <c r="G2189" s="422">
        <f t="shared" si="517"/>
        <v>0</v>
      </c>
      <c r="H2189" s="22">
        <f t="shared" si="518"/>
        <v>0</v>
      </c>
      <c r="I2189" s="116">
        <v>0</v>
      </c>
      <c r="J2189" s="116">
        <v>0</v>
      </c>
      <c r="K2189" s="116">
        <v>0</v>
      </c>
      <c r="L2189" s="116">
        <v>0</v>
      </c>
      <c r="M2189" s="22">
        <f t="shared" si="519"/>
        <v>0</v>
      </c>
      <c r="N2189" s="116">
        <v>0</v>
      </c>
      <c r="O2189" s="116">
        <v>0</v>
      </c>
      <c r="P2189" s="116">
        <v>0</v>
      </c>
      <c r="Q2189" s="116">
        <v>0</v>
      </c>
      <c r="R2189" s="22">
        <f t="shared" si="520"/>
        <v>0</v>
      </c>
      <c r="S2189" s="116">
        <v>0</v>
      </c>
      <c r="T2189" s="116">
        <v>0</v>
      </c>
      <c r="U2189" s="116">
        <v>0</v>
      </c>
      <c r="V2189" s="116">
        <v>0</v>
      </c>
      <c r="W2189" s="22">
        <f t="shared" si="521"/>
        <v>0</v>
      </c>
      <c r="X2189" s="22">
        <f t="shared" si="522"/>
        <v>0</v>
      </c>
      <c r="Y2189" s="22">
        <f ca="1">OFFSET('Cost Study'!$B$7,'Operations Support'!$C2189,'Operations Support'!$B2189)*$H2189</f>
        <v>0</v>
      </c>
      <c r="Z2189" s="23">
        <f ca="1">Y2189*'Cost Study'!$B$31</f>
        <v>0</v>
      </c>
      <c r="AA2189" s="23">
        <f ca="1">IF(A2189=10298,1.51,1)*IF($B2189&lt;3,$D2189*'Cost Study'!$B$32*OFFSET('Cost Study'!$B$7,'Operations Support'!$C2189,'Operations Support'!$B2189),0)</f>
        <v>0</v>
      </c>
      <c r="AB2189" s="24">
        <f ca="1">AA2189*'Cost Study'!$B$31</f>
        <v>0</v>
      </c>
      <c r="AC2189" s="23">
        <f ca="1">Y2189*'Cost Study'!$B$31</f>
        <v>0</v>
      </c>
      <c r="AD2189" s="24">
        <f ca="1">AA2189*'Cost Study'!$B$31</f>
        <v>0</v>
      </c>
      <c r="AE2189" s="377">
        <f t="shared" ca="1" si="523"/>
        <v>0</v>
      </c>
      <c r="AF2189" s="377">
        <f t="shared" ca="1" si="524"/>
        <v>0</v>
      </c>
      <c r="AH2189" s="688">
        <f>IFERROR($H2189/SUMIF($A:$A,$A2189,$H:$H)*SUMIF(Summary!$A$110:$A$186,$A2189,Summary!$P$110:$P$186),0)</f>
        <v>0</v>
      </c>
      <c r="AI2189" s="689">
        <f t="shared" ca="1" si="510"/>
        <v>0</v>
      </c>
      <c r="AJ2189" s="688">
        <f>IFERROR(H2189/SUMIF(A:A,A2189,H:H)*SUMIF(Summary!$A$110:$A$186,'Operations Support'!A2189,Summary!$Q$110:$Q$186),0)</f>
        <v>0</v>
      </c>
      <c r="AK2189" s="688">
        <f t="shared" ca="1" si="511"/>
        <v>0</v>
      </c>
      <c r="AM2189" s="688">
        <f>IFERROR($H2189/SUMIF($A:$A,$A2189,$H:$H)*SUMIF(Summary!$A$230:$A$266,$A2189,Summary!$P$230:$P$266),0)</f>
        <v>0</v>
      </c>
      <c r="AN2189" s="688">
        <f>IFERROR($H2189/SUMIF($A:$A,$A2189,$H:$H)*(SUMIF(Summary!$A$230:$A$266,$A2189,Summary!$L$230:$L$266)+SUMIF(Summary!$A$281:$A$317,$A2189,Summary!$L$281:$L$317))-AM2189,0)</f>
        <v>0</v>
      </c>
      <c r="AO2189" s="688">
        <f>IFERROR($H2189/SUMIF($A:$A,$A2189,$H:$H)*SUMIF(Summary!$A$230:$A$266,$A2189,Summary!$Q$230:$Q$266),0)</f>
        <v>0</v>
      </c>
      <c r="AP2189" s="688">
        <f>IFERROR($H2189/SUMIF($A:$A,$A2189,$H:$H)*(SUMIF(Summary!$A$230:$A$266,$A2189,Summary!$L$230:$L$266)+SUMIF(Summary!$A$281:$A$317,$A2189,Summary!$L$281:$L$317))-AO2189,0)</f>
        <v>0</v>
      </c>
      <c r="AQ2189" s="306"/>
      <c r="AR2189" s="688">
        <f t="shared" ca="1" si="512"/>
        <v>0</v>
      </c>
      <c r="AS2189" s="688">
        <f t="shared" ca="1" si="513"/>
        <v>0</v>
      </c>
    </row>
    <row r="2190" spans="1:45" x14ac:dyDescent="0.2">
      <c r="A2190" s="423">
        <v>3658</v>
      </c>
      <c r="B2190" s="424">
        <v>5</v>
      </c>
      <c r="C2190" s="425" t="s">
        <v>301</v>
      </c>
      <c r="D2190" s="422">
        <f t="shared" si="514"/>
        <v>0</v>
      </c>
      <c r="E2190" s="422">
        <f t="shared" si="515"/>
        <v>0</v>
      </c>
      <c r="F2190" s="422">
        <f t="shared" si="516"/>
        <v>0</v>
      </c>
      <c r="G2190" s="422">
        <f t="shared" si="517"/>
        <v>0</v>
      </c>
      <c r="H2190" s="22">
        <f t="shared" si="518"/>
        <v>0</v>
      </c>
      <c r="I2190" s="116">
        <v>0</v>
      </c>
      <c r="J2190" s="116">
        <v>0</v>
      </c>
      <c r="K2190" s="116">
        <v>0</v>
      </c>
      <c r="L2190" s="116">
        <v>0</v>
      </c>
      <c r="M2190" s="22">
        <f t="shared" si="519"/>
        <v>0</v>
      </c>
      <c r="N2190" s="116">
        <v>0</v>
      </c>
      <c r="O2190" s="116">
        <v>0</v>
      </c>
      <c r="P2190" s="116">
        <v>0</v>
      </c>
      <c r="Q2190" s="116">
        <v>0</v>
      </c>
      <c r="R2190" s="22">
        <f t="shared" si="520"/>
        <v>0</v>
      </c>
      <c r="S2190" s="116">
        <v>0</v>
      </c>
      <c r="T2190" s="116">
        <v>0</v>
      </c>
      <c r="U2190" s="116">
        <v>0</v>
      </c>
      <c r="V2190" s="116">
        <v>0</v>
      </c>
      <c r="W2190" s="22">
        <f t="shared" si="521"/>
        <v>0</v>
      </c>
      <c r="X2190" s="22">
        <f t="shared" si="522"/>
        <v>0</v>
      </c>
      <c r="Y2190" s="22">
        <f ca="1">OFFSET('Cost Study'!$B$7,'Operations Support'!$C2190,'Operations Support'!$B2190)*$H2190</f>
        <v>0</v>
      </c>
      <c r="Z2190" s="23">
        <f ca="1">Y2190*'Cost Study'!$B$31</f>
        <v>0</v>
      </c>
      <c r="AA2190" s="23">
        <f ca="1">IF(A2190=10298,1.51,1)*IF($B2190&lt;3,$D2190*'Cost Study'!$B$32*OFFSET('Cost Study'!$B$7,'Operations Support'!$C2190,'Operations Support'!$B2190),0)</f>
        <v>0</v>
      </c>
      <c r="AB2190" s="24">
        <f ca="1">AA2190*'Cost Study'!$B$31</f>
        <v>0</v>
      </c>
      <c r="AC2190" s="23">
        <f ca="1">Y2190*'Cost Study'!$B$31</f>
        <v>0</v>
      </c>
      <c r="AD2190" s="24">
        <f ca="1">AA2190*'Cost Study'!$B$31</f>
        <v>0</v>
      </c>
      <c r="AE2190" s="377">
        <f t="shared" ca="1" si="523"/>
        <v>0</v>
      </c>
      <c r="AF2190" s="377">
        <f t="shared" ca="1" si="524"/>
        <v>0</v>
      </c>
      <c r="AH2190" s="688">
        <f>IFERROR($H2190/SUMIF($A:$A,$A2190,$H:$H)*SUMIF(Summary!$A$110:$A$186,$A2190,Summary!$P$110:$P$186),0)</f>
        <v>0</v>
      </c>
      <c r="AI2190" s="689">
        <f t="shared" ca="1" si="510"/>
        <v>0</v>
      </c>
      <c r="AJ2190" s="688">
        <f>IFERROR(H2190/SUMIF(A:A,A2190,H:H)*SUMIF(Summary!$A$110:$A$186,'Operations Support'!A2190,Summary!$Q$110:$Q$186),0)</f>
        <v>0</v>
      </c>
      <c r="AK2190" s="688">
        <f t="shared" ca="1" si="511"/>
        <v>0</v>
      </c>
      <c r="AM2190" s="688">
        <f>IFERROR($H2190/SUMIF($A:$A,$A2190,$H:$H)*SUMIF(Summary!$A$230:$A$266,$A2190,Summary!$P$230:$P$266),0)</f>
        <v>0</v>
      </c>
      <c r="AN2190" s="688">
        <f>IFERROR($H2190/SUMIF($A:$A,$A2190,$H:$H)*(SUMIF(Summary!$A$230:$A$266,$A2190,Summary!$L$230:$L$266)+SUMIF(Summary!$A$281:$A$317,$A2190,Summary!$L$281:$L$317))-AM2190,0)</f>
        <v>0</v>
      </c>
      <c r="AO2190" s="688">
        <f>IFERROR($H2190/SUMIF($A:$A,$A2190,$H:$H)*SUMIF(Summary!$A$230:$A$266,$A2190,Summary!$Q$230:$Q$266),0)</f>
        <v>0</v>
      </c>
      <c r="AP2190" s="688">
        <f>IFERROR($H2190/SUMIF($A:$A,$A2190,$H:$H)*(SUMIF(Summary!$A$230:$A$266,$A2190,Summary!$L$230:$L$266)+SUMIF(Summary!$A$281:$A$317,$A2190,Summary!$L$281:$L$317))-AO2190,0)</f>
        <v>0</v>
      </c>
      <c r="AQ2190" s="306"/>
      <c r="AR2190" s="688">
        <f t="shared" ca="1" si="512"/>
        <v>0</v>
      </c>
      <c r="AS2190" s="688">
        <f t="shared" ca="1" si="513"/>
        <v>0</v>
      </c>
    </row>
    <row r="2191" spans="1:45" x14ac:dyDescent="0.2">
      <c r="A2191" s="423">
        <v>3658</v>
      </c>
      <c r="B2191" s="424">
        <v>5</v>
      </c>
      <c r="C2191" s="425" t="s">
        <v>302</v>
      </c>
      <c r="D2191" s="422">
        <f t="shared" si="514"/>
        <v>0</v>
      </c>
      <c r="E2191" s="422">
        <f t="shared" si="515"/>
        <v>0</v>
      </c>
      <c r="F2191" s="422">
        <f t="shared" si="516"/>
        <v>0</v>
      </c>
      <c r="G2191" s="422">
        <f t="shared" si="517"/>
        <v>0</v>
      </c>
      <c r="H2191" s="22">
        <f t="shared" si="518"/>
        <v>0</v>
      </c>
      <c r="I2191" s="116">
        <v>0</v>
      </c>
      <c r="J2191" s="116">
        <v>0</v>
      </c>
      <c r="K2191" s="116">
        <v>0</v>
      </c>
      <c r="L2191" s="116">
        <v>0</v>
      </c>
      <c r="M2191" s="22">
        <f t="shared" si="519"/>
        <v>0</v>
      </c>
      <c r="N2191" s="116">
        <v>0</v>
      </c>
      <c r="O2191" s="116">
        <v>0</v>
      </c>
      <c r="P2191" s="116">
        <v>0</v>
      </c>
      <c r="Q2191" s="116">
        <v>0</v>
      </c>
      <c r="R2191" s="22">
        <f t="shared" si="520"/>
        <v>0</v>
      </c>
      <c r="S2191" s="116">
        <v>0</v>
      </c>
      <c r="T2191" s="116">
        <v>0</v>
      </c>
      <c r="U2191" s="116">
        <v>0</v>
      </c>
      <c r="V2191" s="116">
        <v>0</v>
      </c>
      <c r="W2191" s="22">
        <f t="shared" si="521"/>
        <v>0</v>
      </c>
      <c r="X2191" s="22">
        <f t="shared" si="522"/>
        <v>0</v>
      </c>
      <c r="Y2191" s="22">
        <f ca="1">OFFSET('Cost Study'!$B$7,'Operations Support'!$C2191,'Operations Support'!$B2191)*$H2191</f>
        <v>0</v>
      </c>
      <c r="Z2191" s="23">
        <f ca="1">Y2191*'Cost Study'!$B$31</f>
        <v>0</v>
      </c>
      <c r="AA2191" s="23">
        <f ca="1">IF(A2191=10298,1.51,1)*IF($B2191&lt;3,$D2191*'Cost Study'!$B$32*OFFSET('Cost Study'!$B$7,'Operations Support'!$C2191,'Operations Support'!$B2191),0)</f>
        <v>0</v>
      </c>
      <c r="AB2191" s="24">
        <f ca="1">AA2191*'Cost Study'!$B$31</f>
        <v>0</v>
      </c>
      <c r="AC2191" s="23">
        <f ca="1">Y2191*'Cost Study'!$B$31</f>
        <v>0</v>
      </c>
      <c r="AD2191" s="24">
        <f ca="1">AA2191*'Cost Study'!$B$31</f>
        <v>0</v>
      </c>
      <c r="AE2191" s="377">
        <f t="shared" ca="1" si="523"/>
        <v>0</v>
      </c>
      <c r="AF2191" s="377">
        <f t="shared" ca="1" si="524"/>
        <v>0</v>
      </c>
      <c r="AH2191" s="688">
        <f>IFERROR($H2191/SUMIF($A:$A,$A2191,$H:$H)*SUMIF(Summary!$A$110:$A$186,$A2191,Summary!$P$110:$P$186),0)</f>
        <v>0</v>
      </c>
      <c r="AI2191" s="689">
        <f t="shared" ca="1" si="510"/>
        <v>0</v>
      </c>
      <c r="AJ2191" s="688">
        <f>IFERROR(H2191/SUMIF(A:A,A2191,H:H)*SUMIF(Summary!$A$110:$A$186,'Operations Support'!A2191,Summary!$Q$110:$Q$186),0)</f>
        <v>0</v>
      </c>
      <c r="AK2191" s="688">
        <f t="shared" ca="1" si="511"/>
        <v>0</v>
      </c>
      <c r="AM2191" s="688">
        <f>IFERROR($H2191/SUMIF($A:$A,$A2191,$H:$H)*SUMIF(Summary!$A$230:$A$266,$A2191,Summary!$P$230:$P$266),0)</f>
        <v>0</v>
      </c>
      <c r="AN2191" s="688">
        <f>IFERROR($H2191/SUMIF($A:$A,$A2191,$H:$H)*(SUMIF(Summary!$A$230:$A$266,$A2191,Summary!$L$230:$L$266)+SUMIF(Summary!$A$281:$A$317,$A2191,Summary!$L$281:$L$317))-AM2191,0)</f>
        <v>0</v>
      </c>
      <c r="AO2191" s="688">
        <f>IFERROR($H2191/SUMIF($A:$A,$A2191,$H:$H)*SUMIF(Summary!$A$230:$A$266,$A2191,Summary!$Q$230:$Q$266),0)</f>
        <v>0</v>
      </c>
      <c r="AP2191" s="688">
        <f>IFERROR($H2191/SUMIF($A:$A,$A2191,$H:$H)*(SUMIF(Summary!$A$230:$A$266,$A2191,Summary!$L$230:$L$266)+SUMIF(Summary!$A$281:$A$317,$A2191,Summary!$L$281:$L$317))-AO2191,0)</f>
        <v>0</v>
      </c>
      <c r="AQ2191" s="306"/>
      <c r="AR2191" s="688">
        <f t="shared" ca="1" si="512"/>
        <v>0</v>
      </c>
      <c r="AS2191" s="688">
        <f t="shared" ca="1" si="513"/>
        <v>0</v>
      </c>
    </row>
    <row r="2192" spans="1:45" x14ac:dyDescent="0.2">
      <c r="A2192" s="423">
        <v>3658</v>
      </c>
      <c r="B2192" s="424">
        <v>5</v>
      </c>
      <c r="C2192" s="425" t="s">
        <v>303</v>
      </c>
      <c r="D2192" s="422">
        <f t="shared" si="514"/>
        <v>0</v>
      </c>
      <c r="E2192" s="422">
        <f t="shared" si="515"/>
        <v>0</v>
      </c>
      <c r="F2192" s="422">
        <f t="shared" si="516"/>
        <v>0</v>
      </c>
      <c r="G2192" s="422">
        <f t="shared" si="517"/>
        <v>0</v>
      </c>
      <c r="H2192" s="22">
        <f t="shared" si="518"/>
        <v>0</v>
      </c>
      <c r="I2192" s="116">
        <v>0</v>
      </c>
      <c r="J2192" s="116">
        <v>0</v>
      </c>
      <c r="K2192" s="116">
        <v>0</v>
      </c>
      <c r="L2192" s="116">
        <v>0</v>
      </c>
      <c r="M2192" s="22">
        <f t="shared" si="519"/>
        <v>0</v>
      </c>
      <c r="N2192" s="116">
        <v>0</v>
      </c>
      <c r="O2192" s="116">
        <v>0</v>
      </c>
      <c r="P2192" s="116">
        <v>0</v>
      </c>
      <c r="Q2192" s="116">
        <v>0</v>
      </c>
      <c r="R2192" s="22">
        <f t="shared" si="520"/>
        <v>0</v>
      </c>
      <c r="S2192" s="116">
        <v>0</v>
      </c>
      <c r="T2192" s="116">
        <v>0</v>
      </c>
      <c r="U2192" s="116">
        <v>0</v>
      </c>
      <c r="V2192" s="116">
        <v>0</v>
      </c>
      <c r="W2192" s="22">
        <f t="shared" si="521"/>
        <v>0</v>
      </c>
      <c r="X2192" s="22">
        <f t="shared" si="522"/>
        <v>0</v>
      </c>
      <c r="Y2192" s="22">
        <f ca="1">OFFSET('Cost Study'!$B$7,'Operations Support'!$C2192,'Operations Support'!$B2192)*$H2192</f>
        <v>0</v>
      </c>
      <c r="Z2192" s="23">
        <f ca="1">Y2192*'Cost Study'!$B$31</f>
        <v>0</v>
      </c>
      <c r="AA2192" s="23">
        <f ca="1">IF(A2192=10298,1.51,1)*IF($B2192&lt;3,$D2192*'Cost Study'!$B$32*OFFSET('Cost Study'!$B$7,'Operations Support'!$C2192,'Operations Support'!$B2192),0)</f>
        <v>0</v>
      </c>
      <c r="AB2192" s="24">
        <f ca="1">AA2192*'Cost Study'!$B$31</f>
        <v>0</v>
      </c>
      <c r="AC2192" s="23">
        <f ca="1">Y2192*'Cost Study'!$B$31</f>
        <v>0</v>
      </c>
      <c r="AD2192" s="24">
        <f ca="1">AA2192*'Cost Study'!$B$31</f>
        <v>0</v>
      </c>
      <c r="AE2192" s="377">
        <f t="shared" ca="1" si="523"/>
        <v>0</v>
      </c>
      <c r="AF2192" s="377">
        <f t="shared" ca="1" si="524"/>
        <v>0</v>
      </c>
      <c r="AH2192" s="688">
        <f>IFERROR($H2192/SUMIF($A:$A,$A2192,$H:$H)*SUMIF(Summary!$A$110:$A$186,$A2192,Summary!$P$110:$P$186),0)</f>
        <v>0</v>
      </c>
      <c r="AI2192" s="689">
        <f t="shared" ca="1" si="510"/>
        <v>0</v>
      </c>
      <c r="AJ2192" s="688">
        <f>IFERROR(H2192/SUMIF(A:A,A2192,H:H)*SUMIF(Summary!$A$110:$A$186,'Operations Support'!A2192,Summary!$Q$110:$Q$186),0)</f>
        <v>0</v>
      </c>
      <c r="AK2192" s="688">
        <f t="shared" ca="1" si="511"/>
        <v>0</v>
      </c>
      <c r="AM2192" s="688">
        <f>IFERROR($H2192/SUMIF($A:$A,$A2192,$H:$H)*SUMIF(Summary!$A$230:$A$266,$A2192,Summary!$P$230:$P$266),0)</f>
        <v>0</v>
      </c>
      <c r="AN2192" s="688">
        <f>IFERROR($H2192/SUMIF($A:$A,$A2192,$H:$H)*(SUMIF(Summary!$A$230:$A$266,$A2192,Summary!$L$230:$L$266)+SUMIF(Summary!$A$281:$A$317,$A2192,Summary!$L$281:$L$317))-AM2192,0)</f>
        <v>0</v>
      </c>
      <c r="AO2192" s="688">
        <f>IFERROR($H2192/SUMIF($A:$A,$A2192,$H:$H)*SUMIF(Summary!$A$230:$A$266,$A2192,Summary!$Q$230:$Q$266),0)</f>
        <v>0</v>
      </c>
      <c r="AP2192" s="688">
        <f>IFERROR($H2192/SUMIF($A:$A,$A2192,$H:$H)*(SUMIF(Summary!$A$230:$A$266,$A2192,Summary!$L$230:$L$266)+SUMIF(Summary!$A$281:$A$317,$A2192,Summary!$L$281:$L$317))-AO2192,0)</f>
        <v>0</v>
      </c>
      <c r="AQ2192" s="306"/>
      <c r="AR2192" s="688">
        <f t="shared" ca="1" si="512"/>
        <v>0</v>
      </c>
      <c r="AS2192" s="688">
        <f t="shared" ca="1" si="513"/>
        <v>0</v>
      </c>
    </row>
    <row r="2193" spans="1:45" x14ac:dyDescent="0.2">
      <c r="A2193" s="423">
        <v>3658</v>
      </c>
      <c r="B2193" s="424">
        <v>5</v>
      </c>
      <c r="C2193" s="425" t="s">
        <v>304</v>
      </c>
      <c r="D2193" s="422">
        <f t="shared" si="514"/>
        <v>0</v>
      </c>
      <c r="E2193" s="422">
        <f t="shared" si="515"/>
        <v>0</v>
      </c>
      <c r="F2193" s="422">
        <f t="shared" si="516"/>
        <v>0</v>
      </c>
      <c r="G2193" s="422">
        <f t="shared" si="517"/>
        <v>0</v>
      </c>
      <c r="H2193" s="22">
        <f t="shared" si="518"/>
        <v>0</v>
      </c>
      <c r="I2193" s="116">
        <v>0</v>
      </c>
      <c r="J2193" s="116">
        <v>0</v>
      </c>
      <c r="K2193" s="116">
        <v>0</v>
      </c>
      <c r="L2193" s="116">
        <v>0</v>
      </c>
      <c r="M2193" s="22">
        <f t="shared" si="519"/>
        <v>0</v>
      </c>
      <c r="N2193" s="116">
        <v>0</v>
      </c>
      <c r="O2193" s="116">
        <v>0</v>
      </c>
      <c r="P2193" s="116">
        <v>0</v>
      </c>
      <c r="Q2193" s="116">
        <v>0</v>
      </c>
      <c r="R2193" s="22">
        <f t="shared" si="520"/>
        <v>0</v>
      </c>
      <c r="S2193" s="116">
        <v>0</v>
      </c>
      <c r="T2193" s="116">
        <v>0</v>
      </c>
      <c r="U2193" s="116">
        <v>0</v>
      </c>
      <c r="V2193" s="116">
        <v>0</v>
      </c>
      <c r="W2193" s="22">
        <f t="shared" si="521"/>
        <v>0</v>
      </c>
      <c r="X2193" s="22">
        <f t="shared" si="522"/>
        <v>0</v>
      </c>
      <c r="Y2193" s="22">
        <f ca="1">OFFSET('Cost Study'!$B$7,'Operations Support'!$C2193,'Operations Support'!$B2193)*$H2193</f>
        <v>0</v>
      </c>
      <c r="Z2193" s="23">
        <f ca="1">Y2193*'Cost Study'!$B$31</f>
        <v>0</v>
      </c>
      <c r="AA2193" s="23">
        <f ca="1">IF(A2193=10298,1.51,1)*IF($B2193&lt;3,$D2193*'Cost Study'!$B$32*OFFSET('Cost Study'!$B$7,'Operations Support'!$C2193,'Operations Support'!$B2193),0)</f>
        <v>0</v>
      </c>
      <c r="AB2193" s="24">
        <f ca="1">AA2193*'Cost Study'!$B$31</f>
        <v>0</v>
      </c>
      <c r="AC2193" s="23">
        <f ca="1">Y2193*'Cost Study'!$B$31</f>
        <v>0</v>
      </c>
      <c r="AD2193" s="24">
        <f ca="1">AA2193*'Cost Study'!$B$31</f>
        <v>0</v>
      </c>
      <c r="AE2193" s="377">
        <f t="shared" ca="1" si="523"/>
        <v>0</v>
      </c>
      <c r="AF2193" s="377">
        <f t="shared" ca="1" si="524"/>
        <v>0</v>
      </c>
      <c r="AH2193" s="688">
        <f>IFERROR($H2193/SUMIF($A:$A,$A2193,$H:$H)*SUMIF(Summary!$A$110:$A$186,$A2193,Summary!$P$110:$P$186),0)</f>
        <v>0</v>
      </c>
      <c r="AI2193" s="689">
        <f t="shared" ca="1" si="510"/>
        <v>0</v>
      </c>
      <c r="AJ2193" s="688">
        <f>IFERROR(H2193/SUMIF(A:A,A2193,H:H)*SUMIF(Summary!$A$110:$A$186,'Operations Support'!A2193,Summary!$Q$110:$Q$186),0)</f>
        <v>0</v>
      </c>
      <c r="AK2193" s="688">
        <f t="shared" ca="1" si="511"/>
        <v>0</v>
      </c>
      <c r="AM2193" s="688">
        <f>IFERROR($H2193/SUMIF($A:$A,$A2193,$H:$H)*SUMIF(Summary!$A$230:$A$266,$A2193,Summary!$P$230:$P$266),0)</f>
        <v>0</v>
      </c>
      <c r="AN2193" s="688">
        <f>IFERROR($H2193/SUMIF($A:$A,$A2193,$H:$H)*(SUMIF(Summary!$A$230:$A$266,$A2193,Summary!$L$230:$L$266)+SUMIF(Summary!$A$281:$A$317,$A2193,Summary!$L$281:$L$317))-AM2193,0)</f>
        <v>0</v>
      </c>
      <c r="AO2193" s="688">
        <f>IFERROR($H2193/SUMIF($A:$A,$A2193,$H:$H)*SUMIF(Summary!$A$230:$A$266,$A2193,Summary!$Q$230:$Q$266),0)</f>
        <v>0</v>
      </c>
      <c r="AP2193" s="688">
        <f>IFERROR($H2193/SUMIF($A:$A,$A2193,$H:$H)*(SUMIF(Summary!$A$230:$A$266,$A2193,Summary!$L$230:$L$266)+SUMIF(Summary!$A$281:$A$317,$A2193,Summary!$L$281:$L$317))-AO2193,0)</f>
        <v>0</v>
      </c>
      <c r="AQ2193" s="306"/>
      <c r="AR2193" s="688">
        <f t="shared" ca="1" si="512"/>
        <v>0</v>
      </c>
      <c r="AS2193" s="688">
        <f t="shared" ca="1" si="513"/>
        <v>0</v>
      </c>
    </row>
    <row r="2194" spans="1:45" x14ac:dyDescent="0.2">
      <c r="A2194" s="423">
        <v>3658</v>
      </c>
      <c r="B2194" s="424">
        <v>5</v>
      </c>
      <c r="C2194" s="425" t="s">
        <v>305</v>
      </c>
      <c r="D2194" s="422">
        <f t="shared" si="514"/>
        <v>0</v>
      </c>
      <c r="E2194" s="422">
        <f t="shared" si="515"/>
        <v>0</v>
      </c>
      <c r="F2194" s="422">
        <f t="shared" si="516"/>
        <v>0</v>
      </c>
      <c r="G2194" s="422">
        <f t="shared" si="517"/>
        <v>0</v>
      </c>
      <c r="H2194" s="22">
        <f t="shared" si="518"/>
        <v>0</v>
      </c>
      <c r="I2194" s="116">
        <v>0</v>
      </c>
      <c r="J2194" s="116">
        <v>0</v>
      </c>
      <c r="K2194" s="116">
        <v>0</v>
      </c>
      <c r="L2194" s="116">
        <v>0</v>
      </c>
      <c r="M2194" s="22">
        <f t="shared" si="519"/>
        <v>0</v>
      </c>
      <c r="N2194" s="116">
        <v>0</v>
      </c>
      <c r="O2194" s="116">
        <v>0</v>
      </c>
      <c r="P2194" s="116">
        <v>0</v>
      </c>
      <c r="Q2194" s="116">
        <v>0</v>
      </c>
      <c r="R2194" s="22">
        <f t="shared" si="520"/>
        <v>0</v>
      </c>
      <c r="S2194" s="116">
        <v>0</v>
      </c>
      <c r="T2194" s="116">
        <v>0</v>
      </c>
      <c r="U2194" s="116">
        <v>0</v>
      </c>
      <c r="V2194" s="116">
        <v>0</v>
      </c>
      <c r="W2194" s="22">
        <f t="shared" si="521"/>
        <v>0</v>
      </c>
      <c r="X2194" s="22">
        <f t="shared" si="522"/>
        <v>0</v>
      </c>
      <c r="Y2194" s="22">
        <f ca="1">OFFSET('Cost Study'!$B$7,'Operations Support'!$C2194,'Operations Support'!$B2194)*$H2194</f>
        <v>0</v>
      </c>
      <c r="Z2194" s="23">
        <f ca="1">Y2194*'Cost Study'!$B$31</f>
        <v>0</v>
      </c>
      <c r="AA2194" s="23">
        <f ca="1">IF(A2194=10298,1.51,1)*IF($B2194&lt;3,$D2194*'Cost Study'!$B$32*OFFSET('Cost Study'!$B$7,'Operations Support'!$C2194,'Operations Support'!$B2194),0)</f>
        <v>0</v>
      </c>
      <c r="AB2194" s="24">
        <f ca="1">AA2194*'Cost Study'!$B$31</f>
        <v>0</v>
      </c>
      <c r="AC2194" s="23">
        <f ca="1">Y2194*'Cost Study'!$B$31</f>
        <v>0</v>
      </c>
      <c r="AD2194" s="24">
        <f ca="1">AA2194*'Cost Study'!$B$31</f>
        <v>0</v>
      </c>
      <c r="AE2194" s="377">
        <f t="shared" ca="1" si="523"/>
        <v>0</v>
      </c>
      <c r="AF2194" s="377">
        <f t="shared" ca="1" si="524"/>
        <v>0</v>
      </c>
      <c r="AH2194" s="688">
        <f>IFERROR($H2194/SUMIF($A:$A,$A2194,$H:$H)*SUMIF(Summary!$A$110:$A$186,$A2194,Summary!$P$110:$P$186),0)</f>
        <v>0</v>
      </c>
      <c r="AI2194" s="689">
        <f t="shared" ca="1" si="510"/>
        <v>0</v>
      </c>
      <c r="AJ2194" s="688">
        <f>IFERROR(H2194/SUMIF(A:A,A2194,H:H)*SUMIF(Summary!$A$110:$A$186,'Operations Support'!A2194,Summary!$Q$110:$Q$186),0)</f>
        <v>0</v>
      </c>
      <c r="AK2194" s="688">
        <f t="shared" ca="1" si="511"/>
        <v>0</v>
      </c>
      <c r="AM2194" s="688">
        <f>IFERROR($H2194/SUMIF($A:$A,$A2194,$H:$H)*SUMIF(Summary!$A$230:$A$266,$A2194,Summary!$P$230:$P$266),0)</f>
        <v>0</v>
      </c>
      <c r="AN2194" s="688">
        <f>IFERROR($H2194/SUMIF($A:$A,$A2194,$H:$H)*(SUMIF(Summary!$A$230:$A$266,$A2194,Summary!$L$230:$L$266)+SUMIF(Summary!$A$281:$A$317,$A2194,Summary!$L$281:$L$317))-AM2194,0)</f>
        <v>0</v>
      </c>
      <c r="AO2194" s="688">
        <f>IFERROR($H2194/SUMIF($A:$A,$A2194,$H:$H)*SUMIF(Summary!$A$230:$A$266,$A2194,Summary!$Q$230:$Q$266),0)</f>
        <v>0</v>
      </c>
      <c r="AP2194" s="688">
        <f>IFERROR($H2194/SUMIF($A:$A,$A2194,$H:$H)*(SUMIF(Summary!$A$230:$A$266,$A2194,Summary!$L$230:$L$266)+SUMIF(Summary!$A$281:$A$317,$A2194,Summary!$L$281:$L$317))-AO2194,0)</f>
        <v>0</v>
      </c>
      <c r="AQ2194" s="306"/>
      <c r="AR2194" s="688">
        <f t="shared" ca="1" si="512"/>
        <v>0</v>
      </c>
      <c r="AS2194" s="688">
        <f t="shared" ca="1" si="513"/>
        <v>0</v>
      </c>
    </row>
    <row r="2195" spans="1:45" x14ac:dyDescent="0.2">
      <c r="A2195" s="423">
        <v>3658</v>
      </c>
      <c r="B2195" s="424">
        <v>5</v>
      </c>
      <c r="C2195" s="425" t="s">
        <v>306</v>
      </c>
      <c r="D2195" s="422">
        <f t="shared" si="514"/>
        <v>0</v>
      </c>
      <c r="E2195" s="422">
        <f t="shared" si="515"/>
        <v>0</v>
      </c>
      <c r="F2195" s="422">
        <f t="shared" si="516"/>
        <v>0</v>
      </c>
      <c r="G2195" s="422">
        <f t="shared" si="517"/>
        <v>0</v>
      </c>
      <c r="H2195" s="22">
        <f t="shared" si="518"/>
        <v>0</v>
      </c>
      <c r="I2195" s="116">
        <v>0</v>
      </c>
      <c r="J2195" s="116">
        <v>0</v>
      </c>
      <c r="K2195" s="116">
        <v>0</v>
      </c>
      <c r="L2195" s="116">
        <v>0</v>
      </c>
      <c r="M2195" s="22">
        <f t="shared" si="519"/>
        <v>0</v>
      </c>
      <c r="N2195" s="116">
        <v>0</v>
      </c>
      <c r="O2195" s="116">
        <v>0</v>
      </c>
      <c r="P2195" s="116">
        <v>0</v>
      </c>
      <c r="Q2195" s="116">
        <v>0</v>
      </c>
      <c r="R2195" s="22">
        <f t="shared" si="520"/>
        <v>0</v>
      </c>
      <c r="S2195" s="116">
        <v>0</v>
      </c>
      <c r="T2195" s="116">
        <v>0</v>
      </c>
      <c r="U2195" s="116">
        <v>0</v>
      </c>
      <c r="V2195" s="116">
        <v>0</v>
      </c>
      <c r="W2195" s="22">
        <f t="shared" si="521"/>
        <v>0</v>
      </c>
      <c r="X2195" s="22">
        <f t="shared" si="522"/>
        <v>0</v>
      </c>
      <c r="Y2195" s="22">
        <f ca="1">OFFSET('Cost Study'!$B$7,'Operations Support'!$C2195,'Operations Support'!$B2195)*$H2195</f>
        <v>0</v>
      </c>
      <c r="Z2195" s="23">
        <f ca="1">Y2195*'Cost Study'!$B$31</f>
        <v>0</v>
      </c>
      <c r="AA2195" s="23">
        <f ca="1">IF(A2195=10298,1.51,1)*IF($B2195&lt;3,$D2195*'Cost Study'!$B$32*OFFSET('Cost Study'!$B$7,'Operations Support'!$C2195,'Operations Support'!$B2195),0)</f>
        <v>0</v>
      </c>
      <c r="AB2195" s="24">
        <f ca="1">AA2195*'Cost Study'!$B$31</f>
        <v>0</v>
      </c>
      <c r="AC2195" s="23">
        <f ca="1">Y2195*'Cost Study'!$B$31</f>
        <v>0</v>
      </c>
      <c r="AD2195" s="24">
        <f ca="1">AA2195*'Cost Study'!$B$31</f>
        <v>0</v>
      </c>
      <c r="AE2195" s="377">
        <f t="shared" ca="1" si="523"/>
        <v>0</v>
      </c>
      <c r="AF2195" s="377">
        <f t="shared" ca="1" si="524"/>
        <v>0</v>
      </c>
      <c r="AH2195" s="688">
        <f>IFERROR($H2195/SUMIF($A:$A,$A2195,$H:$H)*SUMIF(Summary!$A$110:$A$186,$A2195,Summary!$P$110:$P$186),0)</f>
        <v>0</v>
      </c>
      <c r="AI2195" s="689">
        <f t="shared" ca="1" si="510"/>
        <v>0</v>
      </c>
      <c r="AJ2195" s="688">
        <f>IFERROR(H2195/SUMIF(A:A,A2195,H:H)*SUMIF(Summary!$A$110:$A$186,'Operations Support'!A2195,Summary!$Q$110:$Q$186),0)</f>
        <v>0</v>
      </c>
      <c r="AK2195" s="688">
        <f t="shared" ca="1" si="511"/>
        <v>0</v>
      </c>
      <c r="AM2195" s="688">
        <f>IFERROR($H2195/SUMIF($A:$A,$A2195,$H:$H)*SUMIF(Summary!$A$230:$A$266,$A2195,Summary!$P$230:$P$266),0)</f>
        <v>0</v>
      </c>
      <c r="AN2195" s="688">
        <f>IFERROR($H2195/SUMIF($A:$A,$A2195,$H:$H)*(SUMIF(Summary!$A$230:$A$266,$A2195,Summary!$L$230:$L$266)+SUMIF(Summary!$A$281:$A$317,$A2195,Summary!$L$281:$L$317))-AM2195,0)</f>
        <v>0</v>
      </c>
      <c r="AO2195" s="688">
        <f>IFERROR($H2195/SUMIF($A:$A,$A2195,$H:$H)*SUMIF(Summary!$A$230:$A$266,$A2195,Summary!$Q$230:$Q$266),0)</f>
        <v>0</v>
      </c>
      <c r="AP2195" s="688">
        <f>IFERROR($H2195/SUMIF($A:$A,$A2195,$H:$H)*(SUMIF(Summary!$A$230:$A$266,$A2195,Summary!$L$230:$L$266)+SUMIF(Summary!$A$281:$A$317,$A2195,Summary!$L$281:$L$317))-AO2195,0)</f>
        <v>0</v>
      </c>
      <c r="AQ2195" s="306"/>
      <c r="AR2195" s="688">
        <f t="shared" ca="1" si="512"/>
        <v>0</v>
      </c>
      <c r="AS2195" s="688">
        <f t="shared" ca="1" si="513"/>
        <v>0</v>
      </c>
    </row>
    <row r="2196" spans="1:45" x14ac:dyDescent="0.2">
      <c r="A2196" s="423">
        <v>3658</v>
      </c>
      <c r="B2196" s="424">
        <v>5</v>
      </c>
      <c r="C2196" s="425" t="s">
        <v>307</v>
      </c>
      <c r="D2196" s="422">
        <f t="shared" si="514"/>
        <v>15811</v>
      </c>
      <c r="E2196" s="422">
        <f t="shared" si="515"/>
        <v>13481</v>
      </c>
      <c r="F2196" s="422">
        <f t="shared" si="516"/>
        <v>774</v>
      </c>
      <c r="G2196" s="422">
        <f t="shared" si="517"/>
        <v>0</v>
      </c>
      <c r="H2196" s="22">
        <f t="shared" si="518"/>
        <v>30066</v>
      </c>
      <c r="I2196" s="116">
        <v>7297</v>
      </c>
      <c r="J2196" s="116">
        <v>6486</v>
      </c>
      <c r="K2196" s="116">
        <v>632</v>
      </c>
      <c r="L2196" s="116">
        <v>0</v>
      </c>
      <c r="M2196" s="22">
        <f t="shared" si="519"/>
        <v>14415</v>
      </c>
      <c r="N2196" s="116">
        <v>8498</v>
      </c>
      <c r="O2196" s="116">
        <v>6707</v>
      </c>
      <c r="P2196" s="116">
        <v>142</v>
      </c>
      <c r="Q2196" s="116">
        <v>0</v>
      </c>
      <c r="R2196" s="22">
        <f t="shared" si="520"/>
        <v>15347</v>
      </c>
      <c r="S2196" s="116">
        <v>16</v>
      </c>
      <c r="T2196" s="116">
        <v>288</v>
      </c>
      <c r="U2196" s="116">
        <v>0</v>
      </c>
      <c r="V2196" s="116">
        <v>0</v>
      </c>
      <c r="W2196" s="22">
        <f t="shared" si="521"/>
        <v>304</v>
      </c>
      <c r="X2196" s="22">
        <f t="shared" si="522"/>
        <v>1252.75</v>
      </c>
      <c r="Y2196" s="22">
        <f ca="1">OFFSET('Cost Study'!$B$7,'Operations Support'!$C2196,'Operations Support'!$B2196)*$H2196</f>
        <v>150029.34</v>
      </c>
      <c r="Z2196" s="23">
        <f ca="1">Y2196*'Cost Study'!$B$31</f>
        <v>8379428.1838703305</v>
      </c>
      <c r="AA2196" s="23">
        <f ca="1">IF(A2196=10298,1.51,1)*IF($B2196&lt;3,$D2196*'Cost Study'!$B$32*OFFSET('Cost Study'!$B$7,'Operations Support'!$C2196,'Operations Support'!$B2196),0)</f>
        <v>0</v>
      </c>
      <c r="AB2196" s="24">
        <f ca="1">AA2196*'Cost Study'!$B$31</f>
        <v>0</v>
      </c>
      <c r="AC2196" s="23">
        <f ca="1">Y2196*'Cost Study'!$B$31</f>
        <v>8379428.1838703305</v>
      </c>
      <c r="AD2196" s="24">
        <f ca="1">AA2196*'Cost Study'!$B$31</f>
        <v>0</v>
      </c>
      <c r="AE2196" s="377">
        <f t="shared" ca="1" si="523"/>
        <v>8379428.1838703305</v>
      </c>
      <c r="AF2196" s="377">
        <f t="shared" ca="1" si="524"/>
        <v>8379428.1838703305</v>
      </c>
      <c r="AH2196" s="688">
        <f>IFERROR($H2196/SUMIF($A:$A,$A2196,$H:$H)*SUMIF(Summary!$A$110:$A$186,$A2196,Summary!$P$110:$P$186),0)</f>
        <v>1472665.0299342545</v>
      </c>
      <c r="AI2196" s="689">
        <f t="shared" ca="1" si="510"/>
        <v>6906763.153936076</v>
      </c>
      <c r="AJ2196" s="688">
        <f>IFERROR(H2196/SUMIF(A:A,A2196,H:H)*SUMIF(Summary!$A$110:$A$186,'Operations Support'!A2196,Summary!$Q$110:$Q$186),0)</f>
        <v>1487178.4672790063</v>
      </c>
      <c r="AK2196" s="688">
        <f t="shared" ca="1" si="511"/>
        <v>6892249.7165913247</v>
      </c>
      <c r="AM2196" s="688">
        <f>IFERROR($H2196/SUMIF($A:$A,$A2196,$H:$H)*SUMIF(Summary!$A$230:$A$266,$A2196,Summary!$P$230:$P$266),0)</f>
        <v>278630.28100087977</v>
      </c>
      <c r="AN2196" s="688">
        <f>IFERROR($H2196/SUMIF($A:$A,$A2196,$H:$H)*(SUMIF(Summary!$A$230:$A$266,$A2196,Summary!$L$230:$L$266)+SUMIF(Summary!$A$281:$A$317,$A2196,Summary!$L$281:$L$317))-AM2196,0)</f>
        <v>1032873.5615933163</v>
      </c>
      <c r="AO2196" s="688">
        <f>IFERROR($H2196/SUMIF($A:$A,$A2196,$H:$H)*SUMIF(Summary!$A$230:$A$266,$A2196,Summary!$Q$230:$Q$266),0)</f>
        <v>281376.24362201802</v>
      </c>
      <c r="AP2196" s="688">
        <f>IFERROR($H2196/SUMIF($A:$A,$A2196,$H:$H)*(SUMIF(Summary!$A$230:$A$266,$A2196,Summary!$L$230:$L$266)+SUMIF(Summary!$A$281:$A$317,$A2196,Summary!$L$281:$L$317))-AO2196,0)</f>
        <v>1030127.5989721781</v>
      </c>
      <c r="AQ2196" s="306"/>
      <c r="AR2196" s="688">
        <f t="shared" ca="1" si="512"/>
        <v>7939636.7155293925</v>
      </c>
      <c r="AS2196" s="688">
        <f t="shared" ca="1" si="513"/>
        <v>7922377.3155635027</v>
      </c>
    </row>
    <row r="2197" spans="1:45" x14ac:dyDescent="0.2">
      <c r="A2197" s="423">
        <v>3658</v>
      </c>
      <c r="B2197" s="424">
        <v>5</v>
      </c>
      <c r="C2197" s="425" t="s">
        <v>308</v>
      </c>
      <c r="D2197" s="422">
        <f t="shared" si="514"/>
        <v>0</v>
      </c>
      <c r="E2197" s="422">
        <f t="shared" si="515"/>
        <v>0</v>
      </c>
      <c r="F2197" s="422">
        <f t="shared" si="516"/>
        <v>0</v>
      </c>
      <c r="G2197" s="422">
        <f t="shared" si="517"/>
        <v>0</v>
      </c>
      <c r="H2197" s="22">
        <f t="shared" si="518"/>
        <v>0</v>
      </c>
      <c r="I2197" s="116">
        <v>0</v>
      </c>
      <c r="J2197" s="116">
        <v>0</v>
      </c>
      <c r="K2197" s="116">
        <v>0</v>
      </c>
      <c r="L2197" s="116">
        <v>0</v>
      </c>
      <c r="M2197" s="22">
        <f t="shared" si="519"/>
        <v>0</v>
      </c>
      <c r="N2197" s="116">
        <v>0</v>
      </c>
      <c r="O2197" s="116">
        <v>0</v>
      </c>
      <c r="P2197" s="116">
        <v>0</v>
      </c>
      <c r="Q2197" s="116">
        <v>0</v>
      </c>
      <c r="R2197" s="22">
        <f t="shared" si="520"/>
        <v>0</v>
      </c>
      <c r="S2197" s="116">
        <v>0</v>
      </c>
      <c r="T2197" s="116">
        <v>0</v>
      </c>
      <c r="U2197" s="116">
        <v>0</v>
      </c>
      <c r="V2197" s="116">
        <v>0</v>
      </c>
      <c r="W2197" s="22">
        <f t="shared" si="521"/>
        <v>0</v>
      </c>
      <c r="X2197" s="22">
        <f t="shared" si="522"/>
        <v>0</v>
      </c>
      <c r="Y2197" s="22">
        <f ca="1">OFFSET('Cost Study'!$B$7,'Operations Support'!$C2197,'Operations Support'!$B2197)*$H2197</f>
        <v>0</v>
      </c>
      <c r="Z2197" s="23">
        <f ca="1">Y2197*'Cost Study'!$B$31</f>
        <v>0</v>
      </c>
      <c r="AA2197" s="23">
        <f ca="1">IF(A2197=10298,1.51,1)*IF($B2197&lt;3,$D2197*'Cost Study'!$B$32*OFFSET('Cost Study'!$B$7,'Operations Support'!$C2197,'Operations Support'!$B2197),0)</f>
        <v>0</v>
      </c>
      <c r="AB2197" s="24">
        <f ca="1">AA2197*'Cost Study'!$B$31</f>
        <v>0</v>
      </c>
      <c r="AC2197" s="23">
        <f ca="1">Y2197*'Cost Study'!$B$31</f>
        <v>0</v>
      </c>
      <c r="AD2197" s="24">
        <f ca="1">AA2197*'Cost Study'!$B$31</f>
        <v>0</v>
      </c>
      <c r="AE2197" s="377">
        <f t="shared" ca="1" si="523"/>
        <v>0</v>
      </c>
      <c r="AF2197" s="377">
        <f t="shared" ca="1" si="524"/>
        <v>0</v>
      </c>
      <c r="AH2197" s="688">
        <f>IFERROR($H2197/SUMIF($A:$A,$A2197,$H:$H)*SUMIF(Summary!$A$110:$A$186,$A2197,Summary!$P$110:$P$186),0)</f>
        <v>0</v>
      </c>
      <c r="AI2197" s="689">
        <f t="shared" ca="1" si="510"/>
        <v>0</v>
      </c>
      <c r="AJ2197" s="688">
        <f>IFERROR(H2197/SUMIF(A:A,A2197,H:H)*SUMIF(Summary!$A$110:$A$186,'Operations Support'!A2197,Summary!$Q$110:$Q$186),0)</f>
        <v>0</v>
      </c>
      <c r="AK2197" s="688">
        <f t="shared" ca="1" si="511"/>
        <v>0</v>
      </c>
      <c r="AM2197" s="688">
        <f>IFERROR($H2197/SUMIF($A:$A,$A2197,$H:$H)*SUMIF(Summary!$A$230:$A$266,$A2197,Summary!$P$230:$P$266),0)</f>
        <v>0</v>
      </c>
      <c r="AN2197" s="688">
        <f>IFERROR($H2197/SUMIF($A:$A,$A2197,$H:$H)*(SUMIF(Summary!$A$230:$A$266,$A2197,Summary!$L$230:$L$266)+SUMIF(Summary!$A$281:$A$317,$A2197,Summary!$L$281:$L$317))-AM2197,0)</f>
        <v>0</v>
      </c>
      <c r="AO2197" s="688">
        <f>IFERROR($H2197/SUMIF($A:$A,$A2197,$H:$H)*SUMIF(Summary!$A$230:$A$266,$A2197,Summary!$Q$230:$Q$266),0)</f>
        <v>0</v>
      </c>
      <c r="AP2197" s="688">
        <f>IFERROR($H2197/SUMIF($A:$A,$A2197,$H:$H)*(SUMIF(Summary!$A$230:$A$266,$A2197,Summary!$L$230:$L$266)+SUMIF(Summary!$A$281:$A$317,$A2197,Summary!$L$281:$L$317))-AO2197,0)</f>
        <v>0</v>
      </c>
      <c r="AQ2197" s="306"/>
      <c r="AR2197" s="688">
        <f t="shared" ca="1" si="512"/>
        <v>0</v>
      </c>
      <c r="AS2197" s="688">
        <f t="shared" ca="1" si="513"/>
        <v>0</v>
      </c>
    </row>
    <row r="2198" spans="1:45" x14ac:dyDescent="0.2">
      <c r="A2198" s="423">
        <v>3658</v>
      </c>
      <c r="B2198" s="424">
        <v>5</v>
      </c>
      <c r="C2198" s="425" t="s">
        <v>309</v>
      </c>
      <c r="D2198" s="422">
        <f t="shared" si="514"/>
        <v>0</v>
      </c>
      <c r="E2198" s="422">
        <f t="shared" si="515"/>
        <v>0</v>
      </c>
      <c r="F2198" s="422">
        <f t="shared" si="516"/>
        <v>0</v>
      </c>
      <c r="G2198" s="422">
        <f t="shared" si="517"/>
        <v>0</v>
      </c>
      <c r="H2198" s="22">
        <f t="shared" si="518"/>
        <v>0</v>
      </c>
      <c r="I2198" s="116">
        <v>0</v>
      </c>
      <c r="J2198" s="116">
        <v>0</v>
      </c>
      <c r="K2198" s="116">
        <v>0</v>
      </c>
      <c r="L2198" s="116">
        <v>0</v>
      </c>
      <c r="M2198" s="22">
        <f t="shared" si="519"/>
        <v>0</v>
      </c>
      <c r="N2198" s="116">
        <v>0</v>
      </c>
      <c r="O2198" s="116">
        <v>0</v>
      </c>
      <c r="P2198" s="116">
        <v>0</v>
      </c>
      <c r="Q2198" s="116">
        <v>0</v>
      </c>
      <c r="R2198" s="22">
        <f t="shared" si="520"/>
        <v>0</v>
      </c>
      <c r="S2198" s="116">
        <v>0</v>
      </c>
      <c r="T2198" s="116">
        <v>0</v>
      </c>
      <c r="U2198" s="116">
        <v>0</v>
      </c>
      <c r="V2198" s="116">
        <v>0</v>
      </c>
      <c r="W2198" s="22">
        <f t="shared" si="521"/>
        <v>0</v>
      </c>
      <c r="X2198" s="22">
        <f t="shared" si="522"/>
        <v>0</v>
      </c>
      <c r="Y2198" s="22">
        <f ca="1">OFFSET('Cost Study'!$B$7,'Operations Support'!$C2198,'Operations Support'!$B2198)*$H2198</f>
        <v>0</v>
      </c>
      <c r="Z2198" s="23">
        <f ca="1">Y2198*'Cost Study'!$B$31</f>
        <v>0</v>
      </c>
      <c r="AA2198" s="23">
        <f ca="1">IF(A2198=10298,1.51,1)*IF($B2198&lt;3,$D2198*'Cost Study'!$B$32*OFFSET('Cost Study'!$B$7,'Operations Support'!$C2198,'Operations Support'!$B2198),0)</f>
        <v>0</v>
      </c>
      <c r="AB2198" s="24">
        <f ca="1">AA2198*'Cost Study'!$B$31</f>
        <v>0</v>
      </c>
      <c r="AC2198" s="23">
        <f ca="1">Y2198*'Cost Study'!$B$31</f>
        <v>0</v>
      </c>
      <c r="AD2198" s="24">
        <f ca="1">AA2198*'Cost Study'!$B$31</f>
        <v>0</v>
      </c>
      <c r="AE2198" s="377">
        <f t="shared" ca="1" si="523"/>
        <v>0</v>
      </c>
      <c r="AF2198" s="377">
        <f t="shared" ca="1" si="524"/>
        <v>0</v>
      </c>
      <c r="AH2198" s="688">
        <f>IFERROR($H2198/SUMIF($A:$A,$A2198,$H:$H)*SUMIF(Summary!$A$110:$A$186,$A2198,Summary!$P$110:$P$186),0)</f>
        <v>0</v>
      </c>
      <c r="AI2198" s="689">
        <f t="shared" ca="1" si="510"/>
        <v>0</v>
      </c>
      <c r="AJ2198" s="688">
        <f>IFERROR(H2198/SUMIF(A:A,A2198,H:H)*SUMIF(Summary!$A$110:$A$186,'Operations Support'!A2198,Summary!$Q$110:$Q$186),0)</f>
        <v>0</v>
      </c>
      <c r="AK2198" s="688">
        <f t="shared" ca="1" si="511"/>
        <v>0</v>
      </c>
      <c r="AM2198" s="688">
        <f>IFERROR($H2198/SUMIF($A:$A,$A2198,$H:$H)*SUMIF(Summary!$A$230:$A$266,$A2198,Summary!$P$230:$P$266),0)</f>
        <v>0</v>
      </c>
      <c r="AN2198" s="688">
        <f>IFERROR($H2198/SUMIF($A:$A,$A2198,$H:$H)*(SUMIF(Summary!$A$230:$A$266,$A2198,Summary!$L$230:$L$266)+SUMIF(Summary!$A$281:$A$317,$A2198,Summary!$L$281:$L$317))-AM2198,0)</f>
        <v>0</v>
      </c>
      <c r="AO2198" s="688">
        <f>IFERROR($H2198/SUMIF($A:$A,$A2198,$H:$H)*SUMIF(Summary!$A$230:$A$266,$A2198,Summary!$Q$230:$Q$266),0)</f>
        <v>0</v>
      </c>
      <c r="AP2198" s="688">
        <f>IFERROR($H2198/SUMIF($A:$A,$A2198,$H:$H)*(SUMIF(Summary!$A$230:$A$266,$A2198,Summary!$L$230:$L$266)+SUMIF(Summary!$A$281:$A$317,$A2198,Summary!$L$281:$L$317))-AO2198,0)</f>
        <v>0</v>
      </c>
      <c r="AQ2198" s="306"/>
      <c r="AR2198" s="688">
        <f t="shared" ca="1" si="512"/>
        <v>0</v>
      </c>
      <c r="AS2198" s="688">
        <f t="shared" ca="1" si="513"/>
        <v>0</v>
      </c>
    </row>
    <row r="2199" spans="1:45" x14ac:dyDescent="0.2">
      <c r="A2199" s="423">
        <v>3658</v>
      </c>
      <c r="B2199" s="424">
        <v>5</v>
      </c>
      <c r="C2199" s="425" t="s">
        <v>310</v>
      </c>
      <c r="D2199" s="422">
        <f t="shared" si="514"/>
        <v>0</v>
      </c>
      <c r="E2199" s="422">
        <f t="shared" si="515"/>
        <v>0</v>
      </c>
      <c r="F2199" s="422">
        <f t="shared" si="516"/>
        <v>0</v>
      </c>
      <c r="G2199" s="422">
        <f t="shared" si="517"/>
        <v>0</v>
      </c>
      <c r="H2199" s="22">
        <f t="shared" si="518"/>
        <v>0</v>
      </c>
      <c r="I2199" s="116">
        <v>0</v>
      </c>
      <c r="J2199" s="116">
        <v>0</v>
      </c>
      <c r="K2199" s="116">
        <v>0</v>
      </c>
      <c r="L2199" s="116">
        <v>0</v>
      </c>
      <c r="M2199" s="22">
        <f t="shared" si="519"/>
        <v>0</v>
      </c>
      <c r="N2199" s="116">
        <v>0</v>
      </c>
      <c r="O2199" s="116">
        <v>0</v>
      </c>
      <c r="P2199" s="116">
        <v>0</v>
      </c>
      <c r="Q2199" s="116">
        <v>0</v>
      </c>
      <c r="R2199" s="22">
        <f t="shared" si="520"/>
        <v>0</v>
      </c>
      <c r="S2199" s="116">
        <v>0</v>
      </c>
      <c r="T2199" s="116">
        <v>0</v>
      </c>
      <c r="U2199" s="116">
        <v>0</v>
      </c>
      <c r="V2199" s="116">
        <v>0</v>
      </c>
      <c r="W2199" s="22">
        <f t="shared" si="521"/>
        <v>0</v>
      </c>
      <c r="X2199" s="22">
        <f t="shared" si="522"/>
        <v>0</v>
      </c>
      <c r="Y2199" s="22">
        <f ca="1">OFFSET('Cost Study'!$B$7,'Operations Support'!$C2199,'Operations Support'!$B2199)*$H2199</f>
        <v>0</v>
      </c>
      <c r="Z2199" s="23">
        <f ca="1">Y2199*'Cost Study'!$B$31</f>
        <v>0</v>
      </c>
      <c r="AA2199" s="23">
        <f ca="1">IF(A2199=10298,1.51,1)*IF($B2199&lt;3,$D2199*'Cost Study'!$B$32*OFFSET('Cost Study'!$B$7,'Operations Support'!$C2199,'Operations Support'!$B2199),0)</f>
        <v>0</v>
      </c>
      <c r="AB2199" s="24">
        <f ca="1">AA2199*'Cost Study'!$B$31</f>
        <v>0</v>
      </c>
      <c r="AC2199" s="23">
        <f ca="1">Y2199*'Cost Study'!$B$31</f>
        <v>0</v>
      </c>
      <c r="AD2199" s="24">
        <f ca="1">AA2199*'Cost Study'!$B$31</f>
        <v>0</v>
      </c>
      <c r="AE2199" s="377">
        <f t="shared" ca="1" si="523"/>
        <v>0</v>
      </c>
      <c r="AF2199" s="377">
        <f t="shared" ca="1" si="524"/>
        <v>0</v>
      </c>
      <c r="AH2199" s="688">
        <f>IFERROR($H2199/SUMIF($A:$A,$A2199,$H:$H)*SUMIF(Summary!$A$110:$A$186,$A2199,Summary!$P$110:$P$186),0)</f>
        <v>0</v>
      </c>
      <c r="AI2199" s="689">
        <f t="shared" ca="1" si="510"/>
        <v>0</v>
      </c>
      <c r="AJ2199" s="688">
        <f>IFERROR(H2199/SUMIF(A:A,A2199,H:H)*SUMIF(Summary!$A$110:$A$186,'Operations Support'!A2199,Summary!$Q$110:$Q$186),0)</f>
        <v>0</v>
      </c>
      <c r="AK2199" s="688">
        <f t="shared" ca="1" si="511"/>
        <v>0</v>
      </c>
      <c r="AM2199" s="688">
        <f>IFERROR($H2199/SUMIF($A:$A,$A2199,$H:$H)*SUMIF(Summary!$A$230:$A$266,$A2199,Summary!$P$230:$P$266),0)</f>
        <v>0</v>
      </c>
      <c r="AN2199" s="688">
        <f>IFERROR($H2199/SUMIF($A:$A,$A2199,$H:$H)*(SUMIF(Summary!$A$230:$A$266,$A2199,Summary!$L$230:$L$266)+SUMIF(Summary!$A$281:$A$317,$A2199,Summary!$L$281:$L$317))-AM2199,0)</f>
        <v>0</v>
      </c>
      <c r="AO2199" s="688">
        <f>IFERROR($H2199/SUMIF($A:$A,$A2199,$H:$H)*SUMIF(Summary!$A$230:$A$266,$A2199,Summary!$Q$230:$Q$266),0)</f>
        <v>0</v>
      </c>
      <c r="AP2199" s="688">
        <f>IFERROR($H2199/SUMIF($A:$A,$A2199,$H:$H)*(SUMIF(Summary!$A$230:$A$266,$A2199,Summary!$L$230:$L$266)+SUMIF(Summary!$A$281:$A$317,$A2199,Summary!$L$281:$L$317))-AO2199,0)</f>
        <v>0</v>
      </c>
      <c r="AQ2199" s="306"/>
      <c r="AR2199" s="688">
        <f t="shared" ca="1" si="512"/>
        <v>0</v>
      </c>
      <c r="AS2199" s="688">
        <f t="shared" ca="1" si="513"/>
        <v>0</v>
      </c>
    </row>
    <row r="2200" spans="1:45" x14ac:dyDescent="0.2">
      <c r="A2200" s="423">
        <v>3658</v>
      </c>
      <c r="B2200" s="424">
        <v>5</v>
      </c>
      <c r="C2200" s="425" t="s">
        <v>311</v>
      </c>
      <c r="D2200" s="422">
        <f t="shared" si="514"/>
        <v>0</v>
      </c>
      <c r="E2200" s="422">
        <f t="shared" si="515"/>
        <v>0</v>
      </c>
      <c r="F2200" s="422">
        <f t="shared" si="516"/>
        <v>0</v>
      </c>
      <c r="G2200" s="422">
        <f t="shared" si="517"/>
        <v>0</v>
      </c>
      <c r="H2200" s="22">
        <f t="shared" si="518"/>
        <v>0</v>
      </c>
      <c r="I2200" s="116">
        <v>0</v>
      </c>
      <c r="J2200" s="116">
        <v>0</v>
      </c>
      <c r="K2200" s="116">
        <v>0</v>
      </c>
      <c r="L2200" s="116">
        <v>0</v>
      </c>
      <c r="M2200" s="22">
        <f t="shared" si="519"/>
        <v>0</v>
      </c>
      <c r="N2200" s="116">
        <v>0</v>
      </c>
      <c r="O2200" s="116">
        <v>0</v>
      </c>
      <c r="P2200" s="116">
        <v>0</v>
      </c>
      <c r="Q2200" s="116">
        <v>0</v>
      </c>
      <c r="R2200" s="22">
        <f t="shared" si="520"/>
        <v>0</v>
      </c>
      <c r="S2200" s="116">
        <v>0</v>
      </c>
      <c r="T2200" s="116">
        <v>0</v>
      </c>
      <c r="U2200" s="116">
        <v>0</v>
      </c>
      <c r="V2200" s="116">
        <v>0</v>
      </c>
      <c r="W2200" s="22">
        <f t="shared" si="521"/>
        <v>0</v>
      </c>
      <c r="X2200" s="22">
        <f t="shared" si="522"/>
        <v>0</v>
      </c>
      <c r="Y2200" s="22">
        <f ca="1">OFFSET('Cost Study'!$B$7,'Operations Support'!$C2200,'Operations Support'!$B2200)*$H2200</f>
        <v>0</v>
      </c>
      <c r="Z2200" s="23">
        <f ca="1">Y2200*'Cost Study'!$B$31</f>
        <v>0</v>
      </c>
      <c r="AA2200" s="23">
        <f ca="1">IF(A2200=10298,1.51,1)*IF($B2200&lt;3,$D2200*'Cost Study'!$B$32*OFFSET('Cost Study'!$B$7,'Operations Support'!$C2200,'Operations Support'!$B2200),0)</f>
        <v>0</v>
      </c>
      <c r="AB2200" s="24">
        <f ca="1">AA2200*'Cost Study'!$B$31</f>
        <v>0</v>
      </c>
      <c r="AC2200" s="23">
        <f ca="1">Y2200*'Cost Study'!$B$31</f>
        <v>0</v>
      </c>
      <c r="AD2200" s="24">
        <f ca="1">AA2200*'Cost Study'!$B$31</f>
        <v>0</v>
      </c>
      <c r="AE2200" s="377">
        <f t="shared" ca="1" si="523"/>
        <v>0</v>
      </c>
      <c r="AF2200" s="377">
        <f t="shared" ca="1" si="524"/>
        <v>0</v>
      </c>
      <c r="AH2200" s="688">
        <f>IFERROR($H2200/SUMIF($A:$A,$A2200,$H:$H)*SUMIF(Summary!$A$110:$A$186,$A2200,Summary!$P$110:$P$186),0)</f>
        <v>0</v>
      </c>
      <c r="AI2200" s="689">
        <f t="shared" ca="1" si="510"/>
        <v>0</v>
      </c>
      <c r="AJ2200" s="688">
        <f>IFERROR(H2200/SUMIF(A:A,A2200,H:H)*SUMIF(Summary!$A$110:$A$186,'Operations Support'!A2200,Summary!$Q$110:$Q$186),0)</f>
        <v>0</v>
      </c>
      <c r="AK2200" s="688">
        <f t="shared" ca="1" si="511"/>
        <v>0</v>
      </c>
      <c r="AM2200" s="688">
        <f>IFERROR($H2200/SUMIF($A:$A,$A2200,$H:$H)*SUMIF(Summary!$A$230:$A$266,$A2200,Summary!$P$230:$P$266),0)</f>
        <v>0</v>
      </c>
      <c r="AN2200" s="688">
        <f>IFERROR($H2200/SUMIF($A:$A,$A2200,$H:$H)*(SUMIF(Summary!$A$230:$A$266,$A2200,Summary!$L$230:$L$266)+SUMIF(Summary!$A$281:$A$317,$A2200,Summary!$L$281:$L$317))-AM2200,0)</f>
        <v>0</v>
      </c>
      <c r="AO2200" s="688">
        <f>IFERROR($H2200/SUMIF($A:$A,$A2200,$H:$H)*SUMIF(Summary!$A$230:$A$266,$A2200,Summary!$Q$230:$Q$266),0)</f>
        <v>0</v>
      </c>
      <c r="AP2200" s="688">
        <f>IFERROR($H2200/SUMIF($A:$A,$A2200,$H:$H)*(SUMIF(Summary!$A$230:$A$266,$A2200,Summary!$L$230:$L$266)+SUMIF(Summary!$A$281:$A$317,$A2200,Summary!$L$281:$L$317))-AO2200,0)</f>
        <v>0</v>
      </c>
      <c r="AQ2200" s="306"/>
      <c r="AR2200" s="688">
        <f t="shared" ca="1" si="512"/>
        <v>0</v>
      </c>
      <c r="AS2200" s="688">
        <f t="shared" ca="1" si="513"/>
        <v>0</v>
      </c>
    </row>
    <row r="2201" spans="1:45" s="15" customFormat="1" x14ac:dyDescent="0.2">
      <c r="A2201" s="423">
        <v>3658</v>
      </c>
      <c r="B2201" s="424">
        <v>5</v>
      </c>
      <c r="C2201" s="425" t="s">
        <v>312</v>
      </c>
      <c r="D2201" s="422">
        <f t="shared" si="514"/>
        <v>0</v>
      </c>
      <c r="E2201" s="422">
        <f t="shared" si="515"/>
        <v>0</v>
      </c>
      <c r="F2201" s="422">
        <f t="shared" si="516"/>
        <v>0</v>
      </c>
      <c r="G2201" s="422">
        <f t="shared" si="517"/>
        <v>0</v>
      </c>
      <c r="H2201" s="22">
        <f t="shared" si="518"/>
        <v>0</v>
      </c>
      <c r="I2201" s="116">
        <v>0</v>
      </c>
      <c r="J2201" s="116">
        <v>0</v>
      </c>
      <c r="K2201" s="116">
        <v>0</v>
      </c>
      <c r="L2201" s="116">
        <v>0</v>
      </c>
      <c r="M2201" s="22">
        <f t="shared" si="519"/>
        <v>0</v>
      </c>
      <c r="N2201" s="116">
        <v>0</v>
      </c>
      <c r="O2201" s="116">
        <v>0</v>
      </c>
      <c r="P2201" s="116">
        <v>0</v>
      </c>
      <c r="Q2201" s="116">
        <v>0</v>
      </c>
      <c r="R2201" s="22">
        <f t="shared" si="520"/>
        <v>0</v>
      </c>
      <c r="S2201" s="116">
        <v>0</v>
      </c>
      <c r="T2201" s="116">
        <v>0</v>
      </c>
      <c r="U2201" s="116">
        <v>0</v>
      </c>
      <c r="V2201" s="116">
        <v>0</v>
      </c>
      <c r="W2201" s="22">
        <f t="shared" si="521"/>
        <v>0</v>
      </c>
      <c r="X2201" s="22">
        <f t="shared" si="522"/>
        <v>0</v>
      </c>
      <c r="Y2201" s="22">
        <f ca="1">OFFSET('Cost Study'!$B$7,'Operations Support'!$C2201,'Operations Support'!$B2201)*$H2201</f>
        <v>0</v>
      </c>
      <c r="Z2201" s="23">
        <f ca="1">Y2201*'Cost Study'!$B$31</f>
        <v>0</v>
      </c>
      <c r="AA2201" s="23">
        <f ca="1">IF(A2201=10298,1.51,1)*IF($B2201&lt;3,$D2201*'Cost Study'!$B$32*OFFSET('Cost Study'!$B$7,'Operations Support'!$C2201,'Operations Support'!$B2201),0)</f>
        <v>0</v>
      </c>
      <c r="AB2201" s="24">
        <f ca="1">AA2201*'Cost Study'!$B$31</f>
        <v>0</v>
      </c>
      <c r="AC2201" s="23">
        <f ca="1">Y2201*'Cost Study'!$B$31</f>
        <v>0</v>
      </c>
      <c r="AD2201" s="24">
        <f ca="1">AA2201*'Cost Study'!$B$31</f>
        <v>0</v>
      </c>
      <c r="AE2201" s="377">
        <f t="shared" ca="1" si="523"/>
        <v>0</v>
      </c>
      <c r="AF2201" s="377">
        <f t="shared" ca="1" si="524"/>
        <v>0</v>
      </c>
      <c r="AH2201" s="688">
        <f>IFERROR($H2201/SUMIF($A:$A,$A2201,$H:$H)*SUMIF(Summary!$A$110:$A$186,$A2201,Summary!$P$110:$P$186),0)</f>
        <v>0</v>
      </c>
      <c r="AI2201" s="689">
        <f t="shared" ca="1" si="510"/>
        <v>0</v>
      </c>
      <c r="AJ2201" s="688">
        <f>IFERROR(H2201/SUMIF(A:A,A2201,H:H)*SUMIF(Summary!$A$110:$A$186,'Operations Support'!A2201,Summary!$Q$110:$Q$186),0)</f>
        <v>0</v>
      </c>
      <c r="AK2201" s="688">
        <f t="shared" ca="1" si="511"/>
        <v>0</v>
      </c>
      <c r="AL2201" s="1"/>
      <c r="AM2201" s="688">
        <f>IFERROR($H2201/SUMIF($A:$A,$A2201,$H:$H)*SUMIF(Summary!$A$230:$A$266,$A2201,Summary!$P$230:$P$266),0)</f>
        <v>0</v>
      </c>
      <c r="AN2201" s="688">
        <f>IFERROR($H2201/SUMIF($A:$A,$A2201,$H:$H)*(SUMIF(Summary!$A$230:$A$266,$A2201,Summary!$L$230:$L$266)+SUMIF(Summary!$A$281:$A$317,$A2201,Summary!$L$281:$L$317))-AM2201,0)</f>
        <v>0</v>
      </c>
      <c r="AO2201" s="688">
        <f>IFERROR($H2201/SUMIF($A:$A,$A2201,$H:$H)*SUMIF(Summary!$A$230:$A$266,$A2201,Summary!$Q$230:$Q$266),0)</f>
        <v>0</v>
      </c>
      <c r="AP2201" s="688">
        <f>IFERROR($H2201/SUMIF($A:$A,$A2201,$H:$H)*(SUMIF(Summary!$A$230:$A$266,$A2201,Summary!$L$230:$L$266)+SUMIF(Summary!$A$281:$A$317,$A2201,Summary!$L$281:$L$317))-AO2201,0)</f>
        <v>0</v>
      </c>
      <c r="AQ2201" s="306"/>
      <c r="AR2201" s="688">
        <f t="shared" ca="1" si="512"/>
        <v>0</v>
      </c>
      <c r="AS2201" s="688">
        <f t="shared" ca="1" si="513"/>
        <v>0</v>
      </c>
    </row>
    <row r="2202" spans="1:45" x14ac:dyDescent="0.2">
      <c r="A2202" s="423">
        <v>3658</v>
      </c>
      <c r="B2202" s="424">
        <v>5</v>
      </c>
      <c r="C2202" s="425" t="s">
        <v>313</v>
      </c>
      <c r="D2202" s="422">
        <f t="shared" si="514"/>
        <v>249</v>
      </c>
      <c r="E2202" s="422">
        <f t="shared" si="515"/>
        <v>327</v>
      </c>
      <c r="F2202" s="422">
        <f t="shared" si="516"/>
        <v>27</v>
      </c>
      <c r="G2202" s="422">
        <f t="shared" si="517"/>
        <v>0</v>
      </c>
      <c r="H2202" s="22">
        <f t="shared" si="518"/>
        <v>603</v>
      </c>
      <c r="I2202" s="116">
        <v>114</v>
      </c>
      <c r="J2202" s="116">
        <v>153</v>
      </c>
      <c r="K2202" s="116">
        <v>0</v>
      </c>
      <c r="L2202" s="116">
        <v>0</v>
      </c>
      <c r="M2202" s="22">
        <f t="shared" si="519"/>
        <v>267</v>
      </c>
      <c r="N2202" s="116">
        <v>135</v>
      </c>
      <c r="O2202" s="116">
        <v>114</v>
      </c>
      <c r="P2202" s="116">
        <v>27</v>
      </c>
      <c r="Q2202" s="116">
        <v>0</v>
      </c>
      <c r="R2202" s="22">
        <f t="shared" si="520"/>
        <v>276</v>
      </c>
      <c r="S2202" s="116">
        <v>0</v>
      </c>
      <c r="T2202" s="116">
        <v>60</v>
      </c>
      <c r="U2202" s="116">
        <v>0</v>
      </c>
      <c r="V2202" s="116">
        <v>0</v>
      </c>
      <c r="W2202" s="22">
        <f t="shared" si="521"/>
        <v>60</v>
      </c>
      <c r="X2202" s="22">
        <f t="shared" si="522"/>
        <v>25.125</v>
      </c>
      <c r="Y2202" s="22">
        <f ca="1">OFFSET('Cost Study'!$B$7,'Operations Support'!$C2202,'Operations Support'!$B2202)*$H2202</f>
        <v>1688.3999999999999</v>
      </c>
      <c r="Z2202" s="23">
        <f ca="1">Y2202*'Cost Study'!$B$31</f>
        <v>94300.398479701806</v>
      </c>
      <c r="AA2202" s="23">
        <f ca="1">IF(A2202=10298,1.51,1)*IF($B2202&lt;3,$D2202*'Cost Study'!$B$32*OFFSET('Cost Study'!$B$7,'Operations Support'!$C2202,'Operations Support'!$B2202),0)</f>
        <v>0</v>
      </c>
      <c r="AB2202" s="24">
        <f ca="1">AA2202*'Cost Study'!$B$31</f>
        <v>0</v>
      </c>
      <c r="AC2202" s="23">
        <f ca="1">Y2202*'Cost Study'!$B$31</f>
        <v>94300.398479701806</v>
      </c>
      <c r="AD2202" s="24">
        <f ca="1">AA2202*'Cost Study'!$B$31</f>
        <v>0</v>
      </c>
      <c r="AE2202" s="377">
        <f t="shared" ca="1" si="523"/>
        <v>94300.398479701806</v>
      </c>
      <c r="AF2202" s="377">
        <f t="shared" ca="1" si="524"/>
        <v>94300.398479701806</v>
      </c>
      <c r="AH2202" s="688">
        <f>IFERROR($H2202/SUMIF($A:$A,$A2202,$H:$H)*SUMIF(Summary!$A$110:$A$186,$A2202,Summary!$P$110:$P$186),0)</f>
        <v>29535.588806304644</v>
      </c>
      <c r="AI2202" s="689">
        <f t="shared" ca="1" si="510"/>
        <v>64764.809673397162</v>
      </c>
      <c r="AJ2202" s="688">
        <f>IFERROR(H2202/SUMIF(A:A,A2202,H:H)*SUMIF(Summary!$A$110:$A$186,'Operations Support'!A2202,Summary!$Q$110:$Q$186),0)</f>
        <v>29826.668521560598</v>
      </c>
      <c r="AK2202" s="688">
        <f t="shared" ca="1" si="511"/>
        <v>64473.729958141208</v>
      </c>
      <c r="AM2202" s="688">
        <f>IFERROR($H2202/SUMIF($A:$A,$A2202,$H:$H)*SUMIF(Summary!$A$230:$A$266,$A2202,Summary!$P$230:$P$266),0)</f>
        <v>5588.1746638571985</v>
      </c>
      <c r="AN2202" s="688">
        <f>IFERROR($H2202/SUMIF($A:$A,$A2202,$H:$H)*(SUMIF(Summary!$A$230:$A$266,$A2202,Summary!$L$230:$L$266)+SUMIF(Summary!$A$281:$A$317,$A2202,Summary!$L$281:$L$317))-AM2202,0)</f>
        <v>20715.185180628279</v>
      </c>
      <c r="AO2202" s="688">
        <f>IFERROR($H2202/SUMIF($A:$A,$A2202,$H:$H)*SUMIF(Summary!$A$230:$A$266,$A2202,Summary!$Q$230:$Q$266),0)</f>
        <v>5643.247352626784</v>
      </c>
      <c r="AP2202" s="688">
        <f>IFERROR($H2202/SUMIF($A:$A,$A2202,$H:$H)*(SUMIF(Summary!$A$230:$A$266,$A2202,Summary!$L$230:$L$266)+SUMIF(Summary!$A$281:$A$317,$A2202,Summary!$L$281:$L$317))-AO2202,0)</f>
        <v>20660.112491858694</v>
      </c>
      <c r="AQ2202" s="306"/>
      <c r="AR2202" s="688">
        <f t="shared" ca="1" si="512"/>
        <v>85479.994854025441</v>
      </c>
      <c r="AS2202" s="688">
        <f t="shared" ca="1" si="513"/>
        <v>85133.842449999909</v>
      </c>
    </row>
    <row r="2203" spans="1:45" x14ac:dyDescent="0.2">
      <c r="A2203" s="423">
        <v>3658</v>
      </c>
      <c r="B2203" s="424">
        <v>5</v>
      </c>
      <c r="C2203" s="425" t="s">
        <v>314</v>
      </c>
      <c r="D2203" s="422">
        <f t="shared" si="514"/>
        <v>6896</v>
      </c>
      <c r="E2203" s="422">
        <f t="shared" si="515"/>
        <v>12121</v>
      </c>
      <c r="F2203" s="422">
        <f t="shared" si="516"/>
        <v>0</v>
      </c>
      <c r="G2203" s="422">
        <f t="shared" si="517"/>
        <v>0</v>
      </c>
      <c r="H2203" s="22">
        <f t="shared" si="518"/>
        <v>19017</v>
      </c>
      <c r="I2203" s="116">
        <v>3388</v>
      </c>
      <c r="J2203" s="116">
        <v>5141</v>
      </c>
      <c r="K2203" s="116">
        <v>0</v>
      </c>
      <c r="L2203" s="116">
        <v>0</v>
      </c>
      <c r="M2203" s="22">
        <f t="shared" si="519"/>
        <v>8529</v>
      </c>
      <c r="N2203" s="116">
        <v>3406</v>
      </c>
      <c r="O2203" s="116">
        <v>5726</v>
      </c>
      <c r="P2203" s="116">
        <v>0</v>
      </c>
      <c r="Q2203" s="116">
        <v>0</v>
      </c>
      <c r="R2203" s="22">
        <f t="shared" si="520"/>
        <v>9132</v>
      </c>
      <c r="S2203" s="116">
        <v>102</v>
      </c>
      <c r="T2203" s="116">
        <v>1254</v>
      </c>
      <c r="U2203" s="116">
        <v>0</v>
      </c>
      <c r="V2203" s="116">
        <v>0</v>
      </c>
      <c r="W2203" s="22">
        <f t="shared" si="521"/>
        <v>1356</v>
      </c>
      <c r="X2203" s="22">
        <f t="shared" si="522"/>
        <v>792.375</v>
      </c>
      <c r="Y2203" s="22">
        <f ca="1">OFFSET('Cost Study'!$B$7,'Operations Support'!$C2203,'Operations Support'!$B2203)*$H2203</f>
        <v>85005.989999999991</v>
      </c>
      <c r="Z2203" s="23">
        <f ca="1">Y2203*'Cost Study'!$B$31</f>
        <v>4747748.5963998735</v>
      </c>
      <c r="AA2203" s="23">
        <f ca="1">IF(A2203=10298,1.51,1)*IF($B2203&lt;3,$D2203*'Cost Study'!$B$32*OFFSET('Cost Study'!$B$7,'Operations Support'!$C2203,'Operations Support'!$B2203),0)</f>
        <v>0</v>
      </c>
      <c r="AB2203" s="24">
        <f ca="1">AA2203*'Cost Study'!$B$31</f>
        <v>0</v>
      </c>
      <c r="AC2203" s="23">
        <f ca="1">Y2203*'Cost Study'!$B$31</f>
        <v>4747748.5963998735</v>
      </c>
      <c r="AD2203" s="24">
        <f ca="1">AA2203*'Cost Study'!$B$31</f>
        <v>0</v>
      </c>
      <c r="AE2203" s="377">
        <f t="shared" ca="1" si="523"/>
        <v>4747748.5963998735</v>
      </c>
      <c r="AF2203" s="377">
        <f t="shared" ca="1" si="524"/>
        <v>4747748.5963998735</v>
      </c>
      <c r="AH2203" s="688">
        <f>IFERROR($H2203/SUMIF($A:$A,$A2203,$H:$H)*SUMIF(Summary!$A$110:$A$186,$A2203,Summary!$P$110:$P$186),0)</f>
        <v>931473.12160778674</v>
      </c>
      <c r="AI2203" s="689">
        <f t="shared" ca="1" si="510"/>
        <v>3816275.4747920865</v>
      </c>
      <c r="AJ2203" s="688">
        <f>IFERROR(H2203/SUMIF(A:A,A2203,H:H)*SUMIF(Summary!$A$110:$A$186,'Operations Support'!A2203,Summary!$Q$110:$Q$186),0)</f>
        <v>940652.99382175424</v>
      </c>
      <c r="AK2203" s="688">
        <f t="shared" ca="1" si="511"/>
        <v>3807095.6025781194</v>
      </c>
      <c r="AM2203" s="688">
        <f>IFERROR($H2203/SUMIF($A:$A,$A2203,$H:$H)*SUMIF(Summary!$A$230:$A$266,$A2203,Summary!$P$230:$P$266),0)</f>
        <v>176236.01589149641</v>
      </c>
      <c r="AN2203" s="688">
        <f>IFERROR($H2203/SUMIF($A:$A,$A2203,$H:$H)*(SUMIF(Summary!$A$230:$A$266,$A2203,Summary!$L$230:$L$266)+SUMIF(Summary!$A$281:$A$317,$A2203,Summary!$L$281:$L$317))-AM2203,0)</f>
        <v>653301.28786070959</v>
      </c>
      <c r="AO2203" s="688">
        <f>IFERROR($H2203/SUMIF($A:$A,$A2203,$H:$H)*SUMIF(Summary!$A$230:$A$266,$A2203,Summary!$Q$230:$Q$266),0)</f>
        <v>177972.86053881186</v>
      </c>
      <c r="AP2203" s="688">
        <f>IFERROR($H2203/SUMIF($A:$A,$A2203,$H:$H)*(SUMIF(Summary!$A$230:$A$266,$A2203,Summary!$L$230:$L$266)+SUMIF(Summary!$A$281:$A$317,$A2203,Summary!$L$281:$L$317))-AO2203,0)</f>
        <v>651564.44321339414</v>
      </c>
      <c r="AQ2203" s="306"/>
      <c r="AR2203" s="688">
        <f t="shared" ca="1" si="512"/>
        <v>4469576.7626527958</v>
      </c>
      <c r="AS2203" s="688">
        <f t="shared" ca="1" si="513"/>
        <v>4458660.0457915133</v>
      </c>
    </row>
    <row r="2204" spans="1:45" x14ac:dyDescent="0.2">
      <c r="A2204" s="423">
        <v>3658</v>
      </c>
      <c r="B2204" s="424">
        <v>5</v>
      </c>
      <c r="C2204" s="425" t="s">
        <v>315</v>
      </c>
      <c r="D2204" s="422">
        <f t="shared" si="514"/>
        <v>0</v>
      </c>
      <c r="E2204" s="422">
        <f t="shared" si="515"/>
        <v>0</v>
      </c>
      <c r="F2204" s="422">
        <f t="shared" si="516"/>
        <v>0</v>
      </c>
      <c r="G2204" s="422">
        <f t="shared" si="517"/>
        <v>0</v>
      </c>
      <c r="H2204" s="22">
        <f t="shared" si="518"/>
        <v>0</v>
      </c>
      <c r="I2204" s="116">
        <v>0</v>
      </c>
      <c r="J2204" s="116">
        <v>0</v>
      </c>
      <c r="K2204" s="116">
        <v>0</v>
      </c>
      <c r="L2204" s="116">
        <v>0</v>
      </c>
      <c r="M2204" s="22">
        <f t="shared" si="519"/>
        <v>0</v>
      </c>
      <c r="N2204" s="116">
        <v>0</v>
      </c>
      <c r="O2204" s="116">
        <v>0</v>
      </c>
      <c r="P2204" s="116">
        <v>0</v>
      </c>
      <c r="Q2204" s="116">
        <v>0</v>
      </c>
      <c r="R2204" s="22">
        <f t="shared" si="520"/>
        <v>0</v>
      </c>
      <c r="S2204" s="116">
        <v>0</v>
      </c>
      <c r="T2204" s="116">
        <v>0</v>
      </c>
      <c r="U2204" s="116">
        <v>0</v>
      </c>
      <c r="V2204" s="116">
        <v>0</v>
      </c>
      <c r="W2204" s="22">
        <f t="shared" si="521"/>
        <v>0</v>
      </c>
      <c r="X2204" s="22">
        <f t="shared" si="522"/>
        <v>0</v>
      </c>
      <c r="Y2204" s="22">
        <f ca="1">OFFSET('Cost Study'!$B$7,'Operations Support'!$C2204,'Operations Support'!$B2204)*$H2204</f>
        <v>0</v>
      </c>
      <c r="Z2204" s="23">
        <f ca="1">Y2204*'Cost Study'!$B$31</f>
        <v>0</v>
      </c>
      <c r="AA2204" s="23">
        <f ca="1">IF(A2204=10298,1.51,1)*IF($B2204&lt;3,$D2204*'Cost Study'!$B$32*OFFSET('Cost Study'!$B$7,'Operations Support'!$C2204,'Operations Support'!$B2204),0)</f>
        <v>0</v>
      </c>
      <c r="AB2204" s="24">
        <f ca="1">AA2204*'Cost Study'!$B$31</f>
        <v>0</v>
      </c>
      <c r="AC2204" s="23">
        <f ca="1">Y2204*'Cost Study'!$B$31</f>
        <v>0</v>
      </c>
      <c r="AD2204" s="24">
        <f ca="1">AA2204*'Cost Study'!$B$31</f>
        <v>0</v>
      </c>
      <c r="AE2204" s="377">
        <f t="shared" ca="1" si="523"/>
        <v>0</v>
      </c>
      <c r="AF2204" s="377">
        <f t="shared" ca="1" si="524"/>
        <v>0</v>
      </c>
      <c r="AH2204" s="688">
        <f>IFERROR($H2204/SUMIF($A:$A,$A2204,$H:$H)*SUMIF(Summary!$A$110:$A$186,$A2204,Summary!$P$110:$P$186),0)</f>
        <v>0</v>
      </c>
      <c r="AI2204" s="689">
        <f t="shared" ca="1" si="510"/>
        <v>0</v>
      </c>
      <c r="AJ2204" s="688">
        <f>IFERROR(H2204/SUMIF(A:A,A2204,H:H)*SUMIF(Summary!$A$110:$A$186,'Operations Support'!A2204,Summary!$Q$110:$Q$186),0)</f>
        <v>0</v>
      </c>
      <c r="AK2204" s="688">
        <f t="shared" ca="1" si="511"/>
        <v>0</v>
      </c>
      <c r="AM2204" s="688">
        <f>IFERROR($H2204/SUMIF($A:$A,$A2204,$H:$H)*SUMIF(Summary!$A$230:$A$266,$A2204,Summary!$P$230:$P$266),0)</f>
        <v>0</v>
      </c>
      <c r="AN2204" s="688">
        <f>IFERROR($H2204/SUMIF($A:$A,$A2204,$H:$H)*(SUMIF(Summary!$A$230:$A$266,$A2204,Summary!$L$230:$L$266)+SUMIF(Summary!$A$281:$A$317,$A2204,Summary!$L$281:$L$317))-AM2204,0)</f>
        <v>0</v>
      </c>
      <c r="AO2204" s="688">
        <f>IFERROR($H2204/SUMIF($A:$A,$A2204,$H:$H)*SUMIF(Summary!$A$230:$A$266,$A2204,Summary!$Q$230:$Q$266),0)</f>
        <v>0</v>
      </c>
      <c r="AP2204" s="688">
        <f>IFERROR($H2204/SUMIF($A:$A,$A2204,$H:$H)*(SUMIF(Summary!$A$230:$A$266,$A2204,Summary!$L$230:$L$266)+SUMIF(Summary!$A$281:$A$317,$A2204,Summary!$L$281:$L$317))-AO2204,0)</f>
        <v>0</v>
      </c>
      <c r="AQ2204" s="306"/>
      <c r="AR2204" s="688">
        <f t="shared" ca="1" si="512"/>
        <v>0</v>
      </c>
      <c r="AS2204" s="688">
        <f t="shared" ca="1" si="513"/>
        <v>0</v>
      </c>
    </row>
    <row r="2205" spans="1:45" x14ac:dyDescent="0.2">
      <c r="A2205" s="423">
        <v>3658</v>
      </c>
      <c r="B2205" s="424">
        <v>5</v>
      </c>
      <c r="C2205" s="425" t="s">
        <v>316</v>
      </c>
      <c r="D2205" s="422">
        <f t="shared" si="514"/>
        <v>0</v>
      </c>
      <c r="E2205" s="422">
        <f t="shared" si="515"/>
        <v>0</v>
      </c>
      <c r="F2205" s="422">
        <f t="shared" si="516"/>
        <v>0</v>
      </c>
      <c r="G2205" s="422">
        <f t="shared" si="517"/>
        <v>0</v>
      </c>
      <c r="H2205" s="22">
        <f t="shared" si="518"/>
        <v>0</v>
      </c>
      <c r="I2205" s="116">
        <v>0</v>
      </c>
      <c r="J2205" s="116">
        <v>0</v>
      </c>
      <c r="K2205" s="116">
        <v>0</v>
      </c>
      <c r="L2205" s="116">
        <v>0</v>
      </c>
      <c r="M2205" s="22">
        <f t="shared" si="519"/>
        <v>0</v>
      </c>
      <c r="N2205" s="116">
        <v>0</v>
      </c>
      <c r="O2205" s="116">
        <v>0</v>
      </c>
      <c r="P2205" s="116">
        <v>0</v>
      </c>
      <c r="Q2205" s="116">
        <v>0</v>
      </c>
      <c r="R2205" s="22">
        <f t="shared" si="520"/>
        <v>0</v>
      </c>
      <c r="S2205" s="116">
        <v>0</v>
      </c>
      <c r="T2205" s="116">
        <v>0</v>
      </c>
      <c r="U2205" s="116">
        <v>0</v>
      </c>
      <c r="V2205" s="116">
        <v>0</v>
      </c>
      <c r="W2205" s="22">
        <f t="shared" si="521"/>
        <v>0</v>
      </c>
      <c r="X2205" s="22">
        <f t="shared" si="522"/>
        <v>0</v>
      </c>
      <c r="Y2205" s="22">
        <f ca="1">OFFSET('Cost Study'!$B$7,'Operations Support'!$C2205,'Operations Support'!$B2205)*$H2205</f>
        <v>0</v>
      </c>
      <c r="Z2205" s="23">
        <f ca="1">Y2205*'Cost Study'!$B$31</f>
        <v>0</v>
      </c>
      <c r="AA2205" s="23">
        <f ca="1">IF(A2205=10298,1.51,1)*IF($B2205&lt;3,$D2205*'Cost Study'!$B$32*OFFSET('Cost Study'!$B$7,'Operations Support'!$C2205,'Operations Support'!$B2205),0)</f>
        <v>0</v>
      </c>
      <c r="AB2205" s="24">
        <f ca="1">AA2205*'Cost Study'!$B$31</f>
        <v>0</v>
      </c>
      <c r="AC2205" s="23">
        <f ca="1">Y2205*'Cost Study'!$B$31</f>
        <v>0</v>
      </c>
      <c r="AD2205" s="24">
        <f ca="1">AA2205*'Cost Study'!$B$31</f>
        <v>0</v>
      </c>
      <c r="AE2205" s="377">
        <f t="shared" ca="1" si="523"/>
        <v>0</v>
      </c>
      <c r="AF2205" s="377">
        <f t="shared" ca="1" si="524"/>
        <v>0</v>
      </c>
      <c r="AH2205" s="688">
        <f>IFERROR($H2205/SUMIF($A:$A,$A2205,$H:$H)*SUMIF(Summary!$A$110:$A$186,$A2205,Summary!$P$110:$P$186),0)</f>
        <v>0</v>
      </c>
      <c r="AI2205" s="689">
        <f t="shared" ca="1" si="510"/>
        <v>0</v>
      </c>
      <c r="AJ2205" s="688">
        <f>IFERROR(H2205/SUMIF(A:A,A2205,H:H)*SUMIF(Summary!$A$110:$A$186,'Operations Support'!A2205,Summary!$Q$110:$Q$186),0)</f>
        <v>0</v>
      </c>
      <c r="AK2205" s="688">
        <f t="shared" ca="1" si="511"/>
        <v>0</v>
      </c>
      <c r="AM2205" s="688">
        <f>IFERROR($H2205/SUMIF($A:$A,$A2205,$H:$H)*SUMIF(Summary!$A$230:$A$266,$A2205,Summary!$P$230:$P$266),0)</f>
        <v>0</v>
      </c>
      <c r="AN2205" s="688">
        <f>IFERROR($H2205/SUMIF($A:$A,$A2205,$H:$H)*(SUMIF(Summary!$A$230:$A$266,$A2205,Summary!$L$230:$L$266)+SUMIF(Summary!$A$281:$A$317,$A2205,Summary!$L$281:$L$317))-AM2205,0)</f>
        <v>0</v>
      </c>
      <c r="AO2205" s="688">
        <f>IFERROR($H2205/SUMIF($A:$A,$A2205,$H:$H)*SUMIF(Summary!$A$230:$A$266,$A2205,Summary!$Q$230:$Q$266),0)</f>
        <v>0</v>
      </c>
      <c r="AP2205" s="688">
        <f>IFERROR($H2205/SUMIF($A:$A,$A2205,$H:$H)*(SUMIF(Summary!$A$230:$A$266,$A2205,Summary!$L$230:$L$266)+SUMIF(Summary!$A$281:$A$317,$A2205,Summary!$L$281:$L$317))-AO2205,0)</f>
        <v>0</v>
      </c>
      <c r="AQ2205" s="306"/>
      <c r="AR2205" s="688">
        <f t="shared" ca="1" si="512"/>
        <v>0</v>
      </c>
      <c r="AS2205" s="688">
        <f t="shared" ca="1" si="513"/>
        <v>0</v>
      </c>
    </row>
    <row r="2206" spans="1:45" x14ac:dyDescent="0.2">
      <c r="A2206" s="423">
        <v>3658</v>
      </c>
      <c r="B2206" s="424">
        <v>5</v>
      </c>
      <c r="C2206" s="425" t="s">
        <v>317</v>
      </c>
      <c r="D2206" s="422">
        <f t="shared" si="514"/>
        <v>0</v>
      </c>
      <c r="E2206" s="422">
        <f t="shared" si="515"/>
        <v>0</v>
      </c>
      <c r="F2206" s="422">
        <f t="shared" si="516"/>
        <v>0</v>
      </c>
      <c r="G2206" s="422">
        <f t="shared" si="517"/>
        <v>0</v>
      </c>
      <c r="H2206" s="22">
        <f t="shared" si="518"/>
        <v>0</v>
      </c>
      <c r="I2206" s="116">
        <v>0</v>
      </c>
      <c r="J2206" s="116">
        <v>0</v>
      </c>
      <c r="K2206" s="116">
        <v>0</v>
      </c>
      <c r="L2206" s="116">
        <v>0</v>
      </c>
      <c r="M2206" s="22">
        <f t="shared" si="519"/>
        <v>0</v>
      </c>
      <c r="N2206" s="116">
        <v>0</v>
      </c>
      <c r="O2206" s="116">
        <v>0</v>
      </c>
      <c r="P2206" s="116">
        <v>0</v>
      </c>
      <c r="Q2206" s="116">
        <v>0</v>
      </c>
      <c r="R2206" s="22">
        <f t="shared" si="520"/>
        <v>0</v>
      </c>
      <c r="S2206" s="116">
        <v>0</v>
      </c>
      <c r="T2206" s="116">
        <v>0</v>
      </c>
      <c r="U2206" s="116">
        <v>0</v>
      </c>
      <c r="V2206" s="116">
        <v>0</v>
      </c>
      <c r="W2206" s="22">
        <f t="shared" si="521"/>
        <v>0</v>
      </c>
      <c r="X2206" s="22">
        <f t="shared" si="522"/>
        <v>0</v>
      </c>
      <c r="Y2206" s="22">
        <f ca="1">OFFSET('Cost Study'!$B$7,'Operations Support'!$C2206,'Operations Support'!$B2206)*$H2206</f>
        <v>0</v>
      </c>
      <c r="Z2206" s="23">
        <f ca="1">Y2206*'Cost Study'!$B$31</f>
        <v>0</v>
      </c>
      <c r="AA2206" s="23">
        <f ca="1">IF(A2206=10298,1.51,1)*IF($B2206&lt;3,$D2206*'Cost Study'!$B$32*OFFSET('Cost Study'!$B$7,'Operations Support'!$C2206,'Operations Support'!$B2206),0)</f>
        <v>0</v>
      </c>
      <c r="AB2206" s="24">
        <f ca="1">AA2206*'Cost Study'!$B$31</f>
        <v>0</v>
      </c>
      <c r="AC2206" s="23">
        <f ca="1">Y2206*'Cost Study'!$B$31</f>
        <v>0</v>
      </c>
      <c r="AD2206" s="24">
        <f ca="1">AA2206*'Cost Study'!$B$31</f>
        <v>0</v>
      </c>
      <c r="AE2206" s="377">
        <f t="shared" ca="1" si="523"/>
        <v>0</v>
      </c>
      <c r="AF2206" s="377">
        <f t="shared" ca="1" si="524"/>
        <v>0</v>
      </c>
      <c r="AH2206" s="688">
        <f>IFERROR($H2206/SUMIF($A:$A,$A2206,$H:$H)*SUMIF(Summary!$A$110:$A$186,$A2206,Summary!$P$110:$P$186),0)</f>
        <v>0</v>
      </c>
      <c r="AI2206" s="689">
        <f t="shared" ca="1" si="510"/>
        <v>0</v>
      </c>
      <c r="AJ2206" s="688">
        <f>IFERROR(H2206/SUMIF(A:A,A2206,H:H)*SUMIF(Summary!$A$110:$A$186,'Operations Support'!A2206,Summary!$Q$110:$Q$186),0)</f>
        <v>0</v>
      </c>
      <c r="AK2206" s="688">
        <f t="shared" ca="1" si="511"/>
        <v>0</v>
      </c>
      <c r="AM2206" s="688">
        <f>IFERROR($H2206/SUMIF($A:$A,$A2206,$H:$H)*SUMIF(Summary!$A$230:$A$266,$A2206,Summary!$P$230:$P$266),0)</f>
        <v>0</v>
      </c>
      <c r="AN2206" s="688">
        <f>IFERROR($H2206/SUMIF($A:$A,$A2206,$H:$H)*(SUMIF(Summary!$A$230:$A$266,$A2206,Summary!$L$230:$L$266)+SUMIF(Summary!$A$281:$A$317,$A2206,Summary!$L$281:$L$317))-AM2206,0)</f>
        <v>0</v>
      </c>
      <c r="AO2206" s="688">
        <f>IFERROR($H2206/SUMIF($A:$A,$A2206,$H:$H)*SUMIF(Summary!$A$230:$A$266,$A2206,Summary!$Q$230:$Q$266),0)</f>
        <v>0</v>
      </c>
      <c r="AP2206" s="688">
        <f>IFERROR($H2206/SUMIF($A:$A,$A2206,$H:$H)*(SUMIF(Summary!$A$230:$A$266,$A2206,Summary!$L$230:$L$266)+SUMIF(Summary!$A$281:$A$317,$A2206,Summary!$L$281:$L$317))-AO2206,0)</f>
        <v>0</v>
      </c>
      <c r="AQ2206" s="306"/>
      <c r="AR2206" s="688">
        <f t="shared" ca="1" si="512"/>
        <v>0</v>
      </c>
      <c r="AS2206" s="688">
        <f t="shared" ca="1" si="513"/>
        <v>0</v>
      </c>
    </row>
    <row r="2207" spans="1:45" x14ac:dyDescent="0.2">
      <c r="A2207" s="423">
        <v>3658</v>
      </c>
      <c r="B2207" s="424">
        <v>5</v>
      </c>
      <c r="C2207" s="425" t="s">
        <v>318</v>
      </c>
      <c r="D2207" s="422">
        <f t="shared" si="514"/>
        <v>0</v>
      </c>
      <c r="E2207" s="422">
        <f t="shared" si="515"/>
        <v>0</v>
      </c>
      <c r="F2207" s="422">
        <f t="shared" si="516"/>
        <v>0</v>
      </c>
      <c r="G2207" s="422">
        <f t="shared" si="517"/>
        <v>0</v>
      </c>
      <c r="H2207" s="22">
        <f t="shared" si="518"/>
        <v>0</v>
      </c>
      <c r="I2207" s="116">
        <v>0</v>
      </c>
      <c r="J2207" s="116">
        <v>0</v>
      </c>
      <c r="K2207" s="116">
        <v>0</v>
      </c>
      <c r="L2207" s="116">
        <v>0</v>
      </c>
      <c r="M2207" s="22">
        <f t="shared" si="519"/>
        <v>0</v>
      </c>
      <c r="N2207" s="116">
        <v>0</v>
      </c>
      <c r="O2207" s="116">
        <v>0</v>
      </c>
      <c r="P2207" s="116">
        <v>0</v>
      </c>
      <c r="Q2207" s="116">
        <v>0</v>
      </c>
      <c r="R2207" s="22">
        <f t="shared" si="520"/>
        <v>0</v>
      </c>
      <c r="S2207" s="116">
        <v>0</v>
      </c>
      <c r="T2207" s="116">
        <v>0</v>
      </c>
      <c r="U2207" s="116">
        <v>0</v>
      </c>
      <c r="V2207" s="116">
        <v>0</v>
      </c>
      <c r="W2207" s="22">
        <f t="shared" si="521"/>
        <v>0</v>
      </c>
      <c r="X2207" s="22">
        <f t="shared" si="522"/>
        <v>0</v>
      </c>
      <c r="Y2207" s="22">
        <f ca="1">OFFSET('Cost Study'!$B$7,'Operations Support'!$C2207,'Operations Support'!$B2207)*$H2207</f>
        <v>0</v>
      </c>
      <c r="Z2207" s="23">
        <f ca="1">Y2207*'Cost Study'!$B$31</f>
        <v>0</v>
      </c>
      <c r="AA2207" s="23">
        <f ca="1">IF(A2207=10298,1.51,1)*IF($B2207&lt;3,$D2207*'Cost Study'!$B$32*OFFSET('Cost Study'!$B$7,'Operations Support'!$C2207,'Operations Support'!$B2207),0)</f>
        <v>0</v>
      </c>
      <c r="AB2207" s="24">
        <f ca="1">AA2207*'Cost Study'!$B$31</f>
        <v>0</v>
      </c>
      <c r="AC2207" s="23">
        <f ca="1">Y2207*'Cost Study'!$B$31</f>
        <v>0</v>
      </c>
      <c r="AD2207" s="24">
        <f ca="1">AA2207*'Cost Study'!$B$31</f>
        <v>0</v>
      </c>
      <c r="AE2207" s="377">
        <f t="shared" ca="1" si="523"/>
        <v>0</v>
      </c>
      <c r="AF2207" s="377">
        <f t="shared" ca="1" si="524"/>
        <v>0</v>
      </c>
      <c r="AH2207" s="688">
        <f>IFERROR($H2207/SUMIF($A:$A,$A2207,$H:$H)*SUMIF(Summary!$A$110:$A$186,$A2207,Summary!$P$110:$P$186),0)</f>
        <v>0</v>
      </c>
      <c r="AI2207" s="689">
        <f t="shared" ca="1" si="510"/>
        <v>0</v>
      </c>
      <c r="AJ2207" s="688">
        <f>IFERROR(H2207/SUMIF(A:A,A2207,H:H)*SUMIF(Summary!$A$110:$A$186,'Operations Support'!A2207,Summary!$Q$110:$Q$186),0)</f>
        <v>0</v>
      </c>
      <c r="AK2207" s="688">
        <f t="shared" ca="1" si="511"/>
        <v>0</v>
      </c>
      <c r="AM2207" s="688">
        <f>IFERROR($H2207/SUMIF($A:$A,$A2207,$H:$H)*SUMIF(Summary!$A$230:$A$266,$A2207,Summary!$P$230:$P$266),0)</f>
        <v>0</v>
      </c>
      <c r="AN2207" s="688">
        <f>IFERROR($H2207/SUMIF($A:$A,$A2207,$H:$H)*(SUMIF(Summary!$A$230:$A$266,$A2207,Summary!$L$230:$L$266)+SUMIF(Summary!$A$281:$A$317,$A2207,Summary!$L$281:$L$317))-AM2207,0)</f>
        <v>0</v>
      </c>
      <c r="AO2207" s="688">
        <f>IFERROR($H2207/SUMIF($A:$A,$A2207,$H:$H)*SUMIF(Summary!$A$230:$A$266,$A2207,Summary!$Q$230:$Q$266),0)</f>
        <v>0</v>
      </c>
      <c r="AP2207" s="688">
        <f>IFERROR($H2207/SUMIF($A:$A,$A2207,$H:$H)*(SUMIF(Summary!$A$230:$A$266,$A2207,Summary!$L$230:$L$266)+SUMIF(Summary!$A$281:$A$317,$A2207,Summary!$L$281:$L$317))-AO2207,0)</f>
        <v>0</v>
      </c>
      <c r="AQ2207" s="306"/>
      <c r="AR2207" s="688">
        <f t="shared" ca="1" si="512"/>
        <v>0</v>
      </c>
      <c r="AS2207" s="688">
        <f t="shared" ca="1" si="513"/>
        <v>0</v>
      </c>
    </row>
    <row r="2208" spans="1:45" x14ac:dyDescent="0.2">
      <c r="A2208" s="423">
        <v>3658</v>
      </c>
      <c r="B2208" s="424">
        <v>5</v>
      </c>
      <c r="C2208" s="425" t="s">
        <v>319</v>
      </c>
      <c r="D2208" s="422">
        <f t="shared" si="514"/>
        <v>0</v>
      </c>
      <c r="E2208" s="422">
        <f t="shared" si="515"/>
        <v>0</v>
      </c>
      <c r="F2208" s="422">
        <f t="shared" si="516"/>
        <v>0</v>
      </c>
      <c r="G2208" s="422">
        <f t="shared" si="517"/>
        <v>0</v>
      </c>
      <c r="H2208" s="22">
        <f t="shared" si="518"/>
        <v>0</v>
      </c>
      <c r="I2208" s="116">
        <v>0</v>
      </c>
      <c r="J2208" s="116">
        <v>0</v>
      </c>
      <c r="K2208" s="116">
        <v>0</v>
      </c>
      <c r="L2208" s="116">
        <v>0</v>
      </c>
      <c r="M2208" s="22">
        <f t="shared" si="519"/>
        <v>0</v>
      </c>
      <c r="N2208" s="116">
        <v>0</v>
      </c>
      <c r="O2208" s="116">
        <v>0</v>
      </c>
      <c r="P2208" s="116">
        <v>0</v>
      </c>
      <c r="Q2208" s="116">
        <v>0</v>
      </c>
      <c r="R2208" s="22">
        <f t="shared" si="520"/>
        <v>0</v>
      </c>
      <c r="S2208" s="116">
        <v>0</v>
      </c>
      <c r="T2208" s="116">
        <v>0</v>
      </c>
      <c r="U2208" s="116">
        <v>0</v>
      </c>
      <c r="V2208" s="116">
        <v>0</v>
      </c>
      <c r="W2208" s="22">
        <f t="shared" si="521"/>
        <v>0</v>
      </c>
      <c r="X2208" s="22">
        <f t="shared" si="522"/>
        <v>0</v>
      </c>
      <c r="Y2208" s="22">
        <f ca="1">OFFSET('Cost Study'!$B$7,'Operations Support'!$C2208,'Operations Support'!$B2208)*$H2208</f>
        <v>0</v>
      </c>
      <c r="Z2208" s="23">
        <f ca="1">Y2208*'Cost Study'!$B$31</f>
        <v>0</v>
      </c>
      <c r="AA2208" s="23">
        <f ca="1">IF(A2208=10298,1.51,1)*IF($B2208&lt;3,$D2208*'Cost Study'!$B$32*OFFSET('Cost Study'!$B$7,'Operations Support'!$C2208,'Operations Support'!$B2208),0)</f>
        <v>0</v>
      </c>
      <c r="AB2208" s="24">
        <f ca="1">AA2208*'Cost Study'!$B$31</f>
        <v>0</v>
      </c>
      <c r="AC2208" s="23">
        <f ca="1">Y2208*'Cost Study'!$B$31</f>
        <v>0</v>
      </c>
      <c r="AD2208" s="24">
        <f ca="1">AA2208*'Cost Study'!$B$31</f>
        <v>0</v>
      </c>
      <c r="AE2208" s="377">
        <f t="shared" ca="1" si="523"/>
        <v>0</v>
      </c>
      <c r="AF2208" s="377">
        <f t="shared" ca="1" si="524"/>
        <v>0</v>
      </c>
      <c r="AH2208" s="688">
        <f>IFERROR($H2208/SUMIF($A:$A,$A2208,$H:$H)*SUMIF(Summary!$A$110:$A$186,$A2208,Summary!$P$110:$P$186),0)</f>
        <v>0</v>
      </c>
      <c r="AI2208" s="689">
        <f t="shared" ca="1" si="510"/>
        <v>0</v>
      </c>
      <c r="AJ2208" s="688">
        <f>IFERROR(H2208/SUMIF(A:A,A2208,H:H)*SUMIF(Summary!$A$110:$A$186,'Operations Support'!A2208,Summary!$Q$110:$Q$186),0)</f>
        <v>0</v>
      </c>
      <c r="AK2208" s="688">
        <f t="shared" ca="1" si="511"/>
        <v>0</v>
      </c>
      <c r="AM2208" s="688">
        <f>IFERROR($H2208/SUMIF($A:$A,$A2208,$H:$H)*SUMIF(Summary!$A$230:$A$266,$A2208,Summary!$P$230:$P$266),0)</f>
        <v>0</v>
      </c>
      <c r="AN2208" s="688">
        <f>IFERROR($H2208/SUMIF($A:$A,$A2208,$H:$H)*(SUMIF(Summary!$A$230:$A$266,$A2208,Summary!$L$230:$L$266)+SUMIF(Summary!$A$281:$A$317,$A2208,Summary!$L$281:$L$317))-AM2208,0)</f>
        <v>0</v>
      </c>
      <c r="AO2208" s="688">
        <f>IFERROR($H2208/SUMIF($A:$A,$A2208,$H:$H)*SUMIF(Summary!$A$230:$A$266,$A2208,Summary!$Q$230:$Q$266),0)</f>
        <v>0</v>
      </c>
      <c r="AP2208" s="688">
        <f>IFERROR($H2208/SUMIF($A:$A,$A2208,$H:$H)*(SUMIF(Summary!$A$230:$A$266,$A2208,Summary!$L$230:$L$266)+SUMIF(Summary!$A$281:$A$317,$A2208,Summary!$L$281:$L$317))-AO2208,0)</f>
        <v>0</v>
      </c>
      <c r="AQ2208" s="306"/>
      <c r="AR2208" s="688">
        <f t="shared" ca="1" si="512"/>
        <v>0</v>
      </c>
      <c r="AS2208" s="688">
        <f t="shared" ca="1" si="513"/>
        <v>0</v>
      </c>
    </row>
    <row r="2209" spans="1:45" x14ac:dyDescent="0.2">
      <c r="A2209" s="423">
        <v>3658</v>
      </c>
      <c r="B2209" s="424">
        <v>5</v>
      </c>
      <c r="C2209" s="425" t="s">
        <v>320</v>
      </c>
      <c r="D2209" s="422">
        <f t="shared" si="514"/>
        <v>0</v>
      </c>
      <c r="E2209" s="422">
        <f t="shared" si="515"/>
        <v>0</v>
      </c>
      <c r="F2209" s="422">
        <f t="shared" si="516"/>
        <v>0</v>
      </c>
      <c r="G2209" s="422">
        <f t="shared" si="517"/>
        <v>0</v>
      </c>
      <c r="H2209" s="22">
        <f t="shared" si="518"/>
        <v>0</v>
      </c>
      <c r="I2209" s="116">
        <v>0</v>
      </c>
      <c r="J2209" s="116">
        <v>0</v>
      </c>
      <c r="K2209" s="116">
        <v>0</v>
      </c>
      <c r="L2209" s="116">
        <v>0</v>
      </c>
      <c r="M2209" s="22">
        <f t="shared" si="519"/>
        <v>0</v>
      </c>
      <c r="N2209" s="116">
        <v>0</v>
      </c>
      <c r="O2209" s="116">
        <v>0</v>
      </c>
      <c r="P2209" s="116">
        <v>0</v>
      </c>
      <c r="Q2209" s="116">
        <v>0</v>
      </c>
      <c r="R2209" s="22">
        <f t="shared" si="520"/>
        <v>0</v>
      </c>
      <c r="S2209" s="116">
        <v>0</v>
      </c>
      <c r="T2209" s="116">
        <v>0</v>
      </c>
      <c r="U2209" s="116">
        <v>0</v>
      </c>
      <c r="V2209" s="116">
        <v>0</v>
      </c>
      <c r="W2209" s="22">
        <f t="shared" si="521"/>
        <v>0</v>
      </c>
      <c r="X2209" s="22">
        <f t="shared" si="522"/>
        <v>0</v>
      </c>
      <c r="Y2209" s="22">
        <f ca="1">OFFSET('Cost Study'!$B$7,'Operations Support'!$C2209,'Operations Support'!$B2209)*$H2209</f>
        <v>0</v>
      </c>
      <c r="Z2209" s="23">
        <f ca="1">Y2209*'Cost Study'!$B$31</f>
        <v>0</v>
      </c>
      <c r="AA2209" s="23">
        <f ca="1">IF(A2209=10298,1.51,1)*IF($B2209&lt;3,$D2209*'Cost Study'!$B$32*OFFSET('Cost Study'!$B$7,'Operations Support'!$C2209,'Operations Support'!$B2209),0)</f>
        <v>0</v>
      </c>
      <c r="AB2209" s="24">
        <f ca="1">AA2209*'Cost Study'!$B$31</f>
        <v>0</v>
      </c>
      <c r="AC2209" s="23">
        <f ca="1">Y2209*'Cost Study'!$B$31</f>
        <v>0</v>
      </c>
      <c r="AD2209" s="24">
        <f ca="1">AA2209*'Cost Study'!$B$31</f>
        <v>0</v>
      </c>
      <c r="AE2209" s="377">
        <f t="shared" ca="1" si="523"/>
        <v>0</v>
      </c>
      <c r="AF2209" s="377">
        <f t="shared" ca="1" si="524"/>
        <v>0</v>
      </c>
      <c r="AH2209" s="688">
        <f>IFERROR($H2209/SUMIF($A:$A,$A2209,$H:$H)*SUMIF(Summary!$A$110:$A$186,$A2209,Summary!$P$110:$P$186),0)</f>
        <v>0</v>
      </c>
      <c r="AI2209" s="689">
        <f t="shared" ca="1" si="510"/>
        <v>0</v>
      </c>
      <c r="AJ2209" s="688">
        <f>IFERROR(H2209/SUMIF(A:A,A2209,H:H)*SUMIF(Summary!$A$110:$A$186,'Operations Support'!A2209,Summary!$Q$110:$Q$186),0)</f>
        <v>0</v>
      </c>
      <c r="AK2209" s="688">
        <f t="shared" ca="1" si="511"/>
        <v>0</v>
      </c>
      <c r="AM2209" s="688">
        <f>IFERROR($H2209/SUMIF($A:$A,$A2209,$H:$H)*SUMIF(Summary!$A$230:$A$266,$A2209,Summary!$P$230:$P$266),0)</f>
        <v>0</v>
      </c>
      <c r="AN2209" s="688">
        <f>IFERROR($H2209/SUMIF($A:$A,$A2209,$H:$H)*(SUMIF(Summary!$A$230:$A$266,$A2209,Summary!$L$230:$L$266)+SUMIF(Summary!$A$281:$A$317,$A2209,Summary!$L$281:$L$317))-AM2209,0)</f>
        <v>0</v>
      </c>
      <c r="AO2209" s="688">
        <f>IFERROR($H2209/SUMIF($A:$A,$A2209,$H:$H)*SUMIF(Summary!$A$230:$A$266,$A2209,Summary!$Q$230:$Q$266),0)</f>
        <v>0</v>
      </c>
      <c r="AP2209" s="688">
        <f>IFERROR($H2209/SUMIF($A:$A,$A2209,$H:$H)*(SUMIF(Summary!$A$230:$A$266,$A2209,Summary!$L$230:$L$266)+SUMIF(Summary!$A$281:$A$317,$A2209,Summary!$L$281:$L$317))-AO2209,0)</f>
        <v>0</v>
      </c>
      <c r="AQ2209" s="306"/>
      <c r="AR2209" s="688">
        <f t="shared" ca="1" si="512"/>
        <v>0</v>
      </c>
      <c r="AS2209" s="688">
        <f t="shared" ca="1" si="513"/>
        <v>0</v>
      </c>
    </row>
    <row r="2210" spans="1:45" x14ac:dyDescent="0.2">
      <c r="A2210" s="423">
        <v>3661</v>
      </c>
      <c r="B2210" s="424">
        <v>1</v>
      </c>
      <c r="C2210" s="425" t="s">
        <v>300</v>
      </c>
      <c r="D2210" s="422">
        <f t="shared" si="514"/>
        <v>40867</v>
      </c>
      <c r="E2210" s="422">
        <f t="shared" si="515"/>
        <v>0</v>
      </c>
      <c r="F2210" s="422">
        <f t="shared" si="516"/>
        <v>122597</v>
      </c>
      <c r="G2210" s="422">
        <f t="shared" si="517"/>
        <v>0</v>
      </c>
      <c r="H2210" s="22">
        <f t="shared" si="518"/>
        <v>163464</v>
      </c>
      <c r="I2210" s="116">
        <v>15987</v>
      </c>
      <c r="J2210" s="116">
        <v>0</v>
      </c>
      <c r="K2210" s="116">
        <v>52105</v>
      </c>
      <c r="L2210" s="116">
        <v>0</v>
      </c>
      <c r="M2210" s="22">
        <f t="shared" si="519"/>
        <v>68092</v>
      </c>
      <c r="N2210" s="116">
        <v>19740</v>
      </c>
      <c r="O2210" s="116">
        <v>0</v>
      </c>
      <c r="P2210" s="116">
        <v>58442</v>
      </c>
      <c r="Q2210" s="116">
        <v>0</v>
      </c>
      <c r="R2210" s="22">
        <f t="shared" si="520"/>
        <v>78182</v>
      </c>
      <c r="S2210" s="116">
        <v>5140</v>
      </c>
      <c r="T2210" s="116">
        <v>0</v>
      </c>
      <c r="U2210" s="116">
        <v>12050</v>
      </c>
      <c r="V2210" s="116">
        <v>0</v>
      </c>
      <c r="W2210" s="22">
        <f t="shared" si="521"/>
        <v>17190</v>
      </c>
      <c r="X2210" s="22">
        <f t="shared" si="522"/>
        <v>5448.8</v>
      </c>
      <c r="Y2210" s="22">
        <f ca="1">OFFSET('Cost Study'!$B$7,'Operations Support'!$C2210,'Operations Support'!$B2210)*$H2210</f>
        <v>163464</v>
      </c>
      <c r="Z2210" s="23">
        <f ca="1">Y2210*'Cost Study'!$B$31</f>
        <v>9129779.8727114294</v>
      </c>
      <c r="AA2210" s="23">
        <f ca="1">IF(A2210=10298,1.51,1)*IF($B2210&lt;3,$D2210*'Cost Study'!$B$32*OFFSET('Cost Study'!$B$7,'Operations Support'!$C2210,'Operations Support'!$B2210),0)</f>
        <v>4086.7000000000003</v>
      </c>
      <c r="AB2210" s="24">
        <f ca="1">AA2210*'Cost Study'!$B$31</f>
        <v>228250.0820107779</v>
      </c>
      <c r="AC2210" s="23">
        <f ca="1">Y2210*'Cost Study'!$B$31</f>
        <v>9129779.8727114294</v>
      </c>
      <c r="AD2210" s="24">
        <f ca="1">AA2210*'Cost Study'!$B$31</f>
        <v>228250.0820107779</v>
      </c>
      <c r="AE2210" s="377">
        <f t="shared" ca="1" si="523"/>
        <v>9358029.954722207</v>
      </c>
      <c r="AF2210" s="377">
        <f t="shared" ca="1" si="524"/>
        <v>9358029.954722207</v>
      </c>
      <c r="AH2210" s="688">
        <f>IFERROR($H2210/SUMIF($A:$A,$A2210,$H:$H)*SUMIF(Summary!$A$110:$A$186,$A2210,Summary!$P$110:$P$186),0)</f>
        <v>4841517.7093649236</v>
      </c>
      <c r="AI2210" s="689">
        <f t="shared" ca="1" si="510"/>
        <v>4516512.2453572834</v>
      </c>
      <c r="AJ2210" s="688">
        <f>IFERROR(H2210/SUMIF(A:A,A2210,H:H)*SUMIF(Summary!$A$110:$A$186,'Operations Support'!A2210,Summary!$Q$110:$Q$186),0)</f>
        <v>4873374.268968177</v>
      </c>
      <c r="AK2210" s="688">
        <f t="shared" ca="1" si="511"/>
        <v>4484655.68575403</v>
      </c>
      <c r="AM2210" s="688">
        <f>IFERROR($H2210/SUMIF($A:$A,$A2210,$H:$H)*SUMIF(Summary!$A$230:$A$266,$A2210,Summary!$P$230:$P$266),0)</f>
        <v>916021.91429187986</v>
      </c>
      <c r="AN2210" s="688">
        <f>IFERROR($H2210/SUMIF($A:$A,$A2210,$H:$H)*(SUMIF(Summary!$A$230:$A$266,$A2210,Summary!$L$230:$L$266)+SUMIF(Summary!$A$281:$A$317,$A2210,Summary!$L$281:$L$317))-AM2210,0)</f>
        <v>2762559.5178886233</v>
      </c>
      <c r="AO2210" s="688">
        <f>IFERROR($H2210/SUMIF($A:$A,$A2210,$H:$H)*SUMIF(Summary!$A$230:$A$266,$A2210,Summary!$Q$230:$Q$266),0)</f>
        <v>922049.2198729543</v>
      </c>
      <c r="AP2210" s="688">
        <f>IFERROR($H2210/SUMIF($A:$A,$A2210,$H:$H)*(SUMIF(Summary!$A$230:$A$266,$A2210,Summary!$L$230:$L$266)+SUMIF(Summary!$A$281:$A$317,$A2210,Summary!$L$281:$L$317))-AO2210,0)</f>
        <v>2756532.2123075486</v>
      </c>
      <c r="AQ2210" s="306"/>
      <c r="AR2210" s="688">
        <f t="shared" ca="1" si="512"/>
        <v>7279071.7632459067</v>
      </c>
      <c r="AS2210" s="688">
        <f t="shared" ca="1" si="513"/>
        <v>7241187.8980615791</v>
      </c>
    </row>
    <row r="2211" spans="1:45" x14ac:dyDescent="0.2">
      <c r="A2211" s="423">
        <v>3661</v>
      </c>
      <c r="B2211" s="424">
        <v>1</v>
      </c>
      <c r="C2211" s="425" t="s">
        <v>301</v>
      </c>
      <c r="D2211" s="422">
        <f t="shared" si="514"/>
        <v>25133</v>
      </c>
      <c r="E2211" s="422">
        <f t="shared" si="515"/>
        <v>0</v>
      </c>
      <c r="F2211" s="422">
        <f t="shared" si="516"/>
        <v>39329</v>
      </c>
      <c r="G2211" s="422">
        <f t="shared" si="517"/>
        <v>0</v>
      </c>
      <c r="H2211" s="22">
        <f t="shared" si="518"/>
        <v>64462</v>
      </c>
      <c r="I2211" s="116">
        <v>9993</v>
      </c>
      <c r="J2211" s="116">
        <v>0</v>
      </c>
      <c r="K2211" s="116">
        <v>18318</v>
      </c>
      <c r="L2211" s="116">
        <v>0</v>
      </c>
      <c r="M2211" s="22">
        <f t="shared" si="519"/>
        <v>28311</v>
      </c>
      <c r="N2211" s="116">
        <v>12889</v>
      </c>
      <c r="O2211" s="116">
        <v>0</v>
      </c>
      <c r="P2211" s="116">
        <v>17891</v>
      </c>
      <c r="Q2211" s="116">
        <v>0</v>
      </c>
      <c r="R2211" s="22">
        <f t="shared" si="520"/>
        <v>30780</v>
      </c>
      <c r="S2211" s="116">
        <v>2251</v>
      </c>
      <c r="T2211" s="116">
        <v>0</v>
      </c>
      <c r="U2211" s="116">
        <v>3120</v>
      </c>
      <c r="V2211" s="116">
        <v>0</v>
      </c>
      <c r="W2211" s="22">
        <f t="shared" si="521"/>
        <v>5371</v>
      </c>
      <c r="X2211" s="22">
        <f t="shared" si="522"/>
        <v>2148.7333333333331</v>
      </c>
      <c r="Y2211" s="22">
        <f ca="1">OFFSET('Cost Study'!$B$7,'Operations Support'!$C2211,'Operations Support'!$B2211)*$H2211</f>
        <v>97337.62</v>
      </c>
      <c r="Z2211" s="23">
        <f ca="1">Y2211*'Cost Study'!$B$31</f>
        <v>5436493.9309795024</v>
      </c>
      <c r="AA2211" s="23">
        <f ca="1">IF(A2211=10298,1.51,1)*IF($B2211&lt;3,$D2211*'Cost Study'!$B$32*OFFSET('Cost Study'!$B$7,'Operations Support'!$C2211,'Operations Support'!$B2211),0)</f>
        <v>3795.0830000000001</v>
      </c>
      <c r="AB2211" s="24">
        <f ca="1">AA2211*'Cost Study'!$B$31</f>
        <v>211962.70976281818</v>
      </c>
      <c r="AC2211" s="23">
        <f ca="1">Y2211*'Cost Study'!$B$31</f>
        <v>5436493.9309795024</v>
      </c>
      <c r="AD2211" s="24">
        <f ca="1">AA2211*'Cost Study'!$B$31</f>
        <v>211962.70976281818</v>
      </c>
      <c r="AE2211" s="377">
        <f t="shared" ca="1" si="523"/>
        <v>5648456.6407423206</v>
      </c>
      <c r="AF2211" s="377">
        <f t="shared" ca="1" si="524"/>
        <v>5648456.6407423206</v>
      </c>
      <c r="AH2211" s="688">
        <f>IFERROR($H2211/SUMIF($A:$A,$A2211,$H:$H)*SUMIF(Summary!$A$110:$A$186,$A2211,Summary!$P$110:$P$186),0)</f>
        <v>1909251.6675297415</v>
      </c>
      <c r="AI2211" s="689">
        <f t="shared" ca="1" si="510"/>
        <v>3739204.9732125793</v>
      </c>
      <c r="AJ2211" s="688">
        <f>IFERROR(H2211/SUMIF(A:A,A2211,H:H)*SUMIF(Summary!$A$110:$A$186,'Operations Support'!A2211,Summary!$Q$110:$Q$186),0)</f>
        <v>1921814.2962745719</v>
      </c>
      <c r="AK2211" s="688">
        <f t="shared" ca="1" si="511"/>
        <v>3726642.3444677489</v>
      </c>
      <c r="AM2211" s="688">
        <f>IFERROR($H2211/SUMIF($A:$A,$A2211,$H:$H)*SUMIF(Summary!$A$230:$A$266,$A2211,Summary!$P$230:$P$266),0)</f>
        <v>361233.08275267435</v>
      </c>
      <c r="AN2211" s="688">
        <f>IFERROR($H2211/SUMIF($A:$A,$A2211,$H:$H)*(SUMIF(Summary!$A$230:$A$266,$A2211,Summary!$L$230:$L$266)+SUMIF(Summary!$A$281:$A$317,$A2211,Summary!$L$281:$L$317))-AM2211,0)</f>
        <v>1089414.8659162654</v>
      </c>
      <c r="AO2211" s="688">
        <f>IFERROR($H2211/SUMIF($A:$A,$A2211,$H:$H)*SUMIF(Summary!$A$230:$A$266,$A2211,Summary!$Q$230:$Q$266),0)</f>
        <v>363609.94966139563</v>
      </c>
      <c r="AP2211" s="688">
        <f>IFERROR($H2211/SUMIF($A:$A,$A2211,$H:$H)*(SUMIF(Summary!$A$230:$A$266,$A2211,Summary!$L$230:$L$266)+SUMIF(Summary!$A$281:$A$317,$A2211,Summary!$L$281:$L$317))-AO2211,0)</f>
        <v>1087037.999007544</v>
      </c>
      <c r="AQ2211" s="306"/>
      <c r="AR2211" s="688">
        <f t="shared" ca="1" si="512"/>
        <v>4828619.8391288444</v>
      </c>
      <c r="AS2211" s="688">
        <f t="shared" ca="1" si="513"/>
        <v>4813680.3434752934</v>
      </c>
    </row>
    <row r="2212" spans="1:45" x14ac:dyDescent="0.2">
      <c r="A2212" s="423">
        <v>3661</v>
      </c>
      <c r="B2212" s="424">
        <v>1</v>
      </c>
      <c r="C2212" s="425" t="s">
        <v>302</v>
      </c>
      <c r="D2212" s="422">
        <f t="shared" si="514"/>
        <v>6320</v>
      </c>
      <c r="E2212" s="422">
        <f t="shared" si="515"/>
        <v>0</v>
      </c>
      <c r="F2212" s="422">
        <f t="shared" si="516"/>
        <v>17507</v>
      </c>
      <c r="G2212" s="422">
        <f t="shared" si="517"/>
        <v>0</v>
      </c>
      <c r="H2212" s="22">
        <f t="shared" si="518"/>
        <v>23827</v>
      </c>
      <c r="I2212" s="116">
        <v>3320</v>
      </c>
      <c r="J2212" s="116">
        <v>0</v>
      </c>
      <c r="K2212" s="116">
        <v>6815</v>
      </c>
      <c r="L2212" s="116">
        <v>0</v>
      </c>
      <c r="M2212" s="22">
        <f t="shared" si="519"/>
        <v>10135</v>
      </c>
      <c r="N2212" s="116">
        <v>2727</v>
      </c>
      <c r="O2212" s="116">
        <v>0</v>
      </c>
      <c r="P2212" s="116">
        <v>9273</v>
      </c>
      <c r="Q2212" s="116">
        <v>0</v>
      </c>
      <c r="R2212" s="22">
        <f t="shared" si="520"/>
        <v>12000</v>
      </c>
      <c r="S2212" s="116">
        <v>273</v>
      </c>
      <c r="T2212" s="116">
        <v>0</v>
      </c>
      <c r="U2212" s="116">
        <v>1419</v>
      </c>
      <c r="V2212" s="116">
        <v>0</v>
      </c>
      <c r="W2212" s="22">
        <f t="shared" si="521"/>
        <v>1692</v>
      </c>
      <c r="X2212" s="22">
        <f t="shared" si="522"/>
        <v>794.23333333333335</v>
      </c>
      <c r="Y2212" s="22">
        <f ca="1">OFFSET('Cost Study'!$B$7,'Operations Support'!$C2212,'Operations Support'!$B2212)*$H2212</f>
        <v>34549.15</v>
      </c>
      <c r="Z2212" s="23">
        <f ca="1">Y2212*'Cost Study'!$B$31</f>
        <v>1929636.7046523276</v>
      </c>
      <c r="AA2212" s="23">
        <f ca="1">IF(A2212=10298,1.51,1)*IF($B2212&lt;3,$D2212*'Cost Study'!$B$32*OFFSET('Cost Study'!$B$7,'Operations Support'!$C2212,'Operations Support'!$B2212),0)</f>
        <v>916.4</v>
      </c>
      <c r="AB2212" s="24">
        <f ca="1">AA2212*'Cost Study'!$B$31</f>
        <v>51182.708580193517</v>
      </c>
      <c r="AC2212" s="23">
        <f ca="1">Y2212*'Cost Study'!$B$31</f>
        <v>1929636.7046523276</v>
      </c>
      <c r="AD2212" s="24">
        <f ca="1">AA2212*'Cost Study'!$B$31</f>
        <v>51182.708580193517</v>
      </c>
      <c r="AE2212" s="377">
        <f t="shared" ca="1" si="523"/>
        <v>1980819.4132325212</v>
      </c>
      <c r="AF2212" s="377">
        <f t="shared" ca="1" si="524"/>
        <v>1980819.4132325212</v>
      </c>
      <c r="AH2212" s="688">
        <f>IFERROR($H2212/SUMIF($A:$A,$A2212,$H:$H)*SUMIF(Summary!$A$110:$A$186,$A2212,Summary!$P$110:$P$186),0)</f>
        <v>705714.05606762366</v>
      </c>
      <c r="AI2212" s="689">
        <f t="shared" ca="1" si="510"/>
        <v>1275105.3571648975</v>
      </c>
      <c r="AJ2212" s="688">
        <f>IFERROR(H2212/SUMIF(A:A,A2212,H:H)*SUMIF(Summary!$A$110:$A$186,'Operations Support'!A2212,Summary!$Q$110:$Q$186),0)</f>
        <v>710357.5631741836</v>
      </c>
      <c r="AK2212" s="688">
        <f t="shared" ca="1" si="511"/>
        <v>1270461.8500583377</v>
      </c>
      <c r="AM2212" s="688">
        <f>IFERROR($H2212/SUMIF($A:$A,$A2212,$H:$H)*SUMIF(Summary!$A$230:$A$266,$A2212,Summary!$P$230:$P$266),0)</f>
        <v>133522.08530216207</v>
      </c>
      <c r="AN2212" s="688">
        <f>IFERROR($H2212/SUMIF($A:$A,$A2212,$H:$H)*(SUMIF(Summary!$A$230:$A$266,$A2212,Summary!$L$230:$L$266)+SUMIF(Summary!$A$281:$A$317,$A2212,Summary!$L$281:$L$317))-AM2212,0)</f>
        <v>402678.91176486702</v>
      </c>
      <c r="AO2212" s="688">
        <f>IFERROR($H2212/SUMIF($A:$A,$A2212,$H:$H)*SUMIF(Summary!$A$230:$A$266,$A2212,Summary!$Q$230:$Q$266),0)</f>
        <v>134400.64333377918</v>
      </c>
      <c r="AP2212" s="688">
        <f>IFERROR($H2212/SUMIF($A:$A,$A2212,$H:$H)*(SUMIF(Summary!$A$230:$A$266,$A2212,Summary!$L$230:$L$266)+SUMIF(Summary!$A$281:$A$317,$A2212,Summary!$L$281:$L$317))-AO2212,0)</f>
        <v>401800.35373324994</v>
      </c>
      <c r="AQ2212" s="306"/>
      <c r="AR2212" s="688">
        <f t="shared" ca="1" si="512"/>
        <v>1677784.2689297646</v>
      </c>
      <c r="AS2212" s="688">
        <f t="shared" ca="1" si="513"/>
        <v>1672262.2037915876</v>
      </c>
    </row>
    <row r="2213" spans="1:45" x14ac:dyDescent="0.2">
      <c r="A2213" s="423">
        <v>3661</v>
      </c>
      <c r="B2213" s="424">
        <v>1</v>
      </c>
      <c r="C2213" s="425" t="s">
        <v>303</v>
      </c>
      <c r="D2213" s="422">
        <f t="shared" si="514"/>
        <v>123</v>
      </c>
      <c r="E2213" s="422">
        <f t="shared" si="515"/>
        <v>0</v>
      </c>
      <c r="F2213" s="422">
        <f t="shared" si="516"/>
        <v>495</v>
      </c>
      <c r="G2213" s="422">
        <f t="shared" si="517"/>
        <v>0</v>
      </c>
      <c r="H2213" s="22">
        <f t="shared" si="518"/>
        <v>618</v>
      </c>
      <c r="I2213" s="116">
        <v>24</v>
      </c>
      <c r="J2213" s="116">
        <v>0</v>
      </c>
      <c r="K2213" s="116">
        <v>212</v>
      </c>
      <c r="L2213" s="116">
        <v>0</v>
      </c>
      <c r="M2213" s="22">
        <f t="shared" si="519"/>
        <v>236</v>
      </c>
      <c r="N2213" s="116">
        <v>81</v>
      </c>
      <c r="O2213" s="116">
        <v>0</v>
      </c>
      <c r="P2213" s="116">
        <v>238</v>
      </c>
      <c r="Q2213" s="116">
        <v>0</v>
      </c>
      <c r="R2213" s="22">
        <f t="shared" si="520"/>
        <v>319</v>
      </c>
      <c r="S2213" s="116">
        <v>18</v>
      </c>
      <c r="T2213" s="116">
        <v>0</v>
      </c>
      <c r="U2213" s="116">
        <v>45</v>
      </c>
      <c r="V2213" s="116">
        <v>0</v>
      </c>
      <c r="W2213" s="22">
        <f t="shared" si="521"/>
        <v>63</v>
      </c>
      <c r="X2213" s="22">
        <f t="shared" si="522"/>
        <v>20.6</v>
      </c>
      <c r="Y2213" s="22">
        <f ca="1">OFFSET('Cost Study'!$B$7,'Operations Support'!$C2213,'Operations Support'!$B2213)*$H2213</f>
        <v>902.28</v>
      </c>
      <c r="Z2213" s="23">
        <f ca="1">Y2213*'Cost Study'!$B$31</f>
        <v>50394.079329699918</v>
      </c>
      <c r="AA2213" s="23">
        <f ca="1">IF(A2213=10298,1.51,1)*IF($B2213&lt;3,$D2213*'Cost Study'!$B$32*OFFSET('Cost Study'!$B$7,'Operations Support'!$C2213,'Operations Support'!$B2213),0)</f>
        <v>17.958000000000002</v>
      </c>
      <c r="AB2213" s="24">
        <f ca="1">AA2213*'Cost Study'!$B$31</f>
        <v>1002.9889575328626</v>
      </c>
      <c r="AC2213" s="23">
        <f ca="1">Y2213*'Cost Study'!$B$31</f>
        <v>50394.079329699918</v>
      </c>
      <c r="AD2213" s="24">
        <f ca="1">AA2213*'Cost Study'!$B$31</f>
        <v>1002.9889575328626</v>
      </c>
      <c r="AE2213" s="377">
        <f t="shared" ca="1" si="523"/>
        <v>51397.068287232782</v>
      </c>
      <c r="AF2213" s="377">
        <f t="shared" ca="1" si="524"/>
        <v>51397.068287232782</v>
      </c>
      <c r="AH2213" s="688">
        <f>IFERROR($H2213/SUMIF($A:$A,$A2213,$H:$H)*SUMIF(Summary!$A$110:$A$186,$A2213,Summary!$P$110:$P$186),0)</f>
        <v>18304.078845418702</v>
      </c>
      <c r="AI2213" s="689">
        <f t="shared" ca="1" si="510"/>
        <v>33092.989441814076</v>
      </c>
      <c r="AJ2213" s="688">
        <f>IFERROR(H2213/SUMIF(A:A,A2213,H:H)*SUMIF(Summary!$A$110:$A$186,'Operations Support'!A2213,Summary!$Q$110:$Q$186),0)</f>
        <v>18424.517314040604</v>
      </c>
      <c r="AK2213" s="688">
        <f t="shared" ca="1" si="511"/>
        <v>32972.550973192177</v>
      </c>
      <c r="AM2213" s="688">
        <f>IFERROR($H2213/SUMIF($A:$A,$A2213,$H:$H)*SUMIF(Summary!$A$230:$A$266,$A2213,Summary!$P$230:$P$266),0)</f>
        <v>3463.1572886530475</v>
      </c>
      <c r="AN2213" s="688">
        <f>IFERROR($H2213/SUMIF($A:$A,$A2213,$H:$H)*(SUMIF(Summary!$A$230:$A$266,$A2213,Summary!$L$230:$L$266)+SUMIF(Summary!$A$281:$A$317,$A2213,Summary!$L$281:$L$317))-AM2213,0)</f>
        <v>10444.267741246811</v>
      </c>
      <c r="AO2213" s="688">
        <f>IFERROR($H2213/SUMIF($A:$A,$A2213,$H:$H)*SUMIF(Summary!$A$230:$A$266,$A2213,Summary!$Q$230:$Q$266),0)</f>
        <v>3485.9444151708371</v>
      </c>
      <c r="AP2213" s="688">
        <f>IFERROR($H2213/SUMIF($A:$A,$A2213,$H:$H)*(SUMIF(Summary!$A$230:$A$266,$A2213,Summary!$L$230:$L$266)+SUMIF(Summary!$A$281:$A$317,$A2213,Summary!$L$281:$L$317))-AO2213,0)</f>
        <v>10421.480614729022</v>
      </c>
      <c r="AQ2213" s="306"/>
      <c r="AR2213" s="688">
        <f t="shared" ca="1" si="512"/>
        <v>43537.257183060887</v>
      </c>
      <c r="AS2213" s="688">
        <f t="shared" ca="1" si="513"/>
        <v>43394.031587921199</v>
      </c>
    </row>
    <row r="2214" spans="1:45" x14ac:dyDescent="0.2">
      <c r="A2214" s="423">
        <v>3661</v>
      </c>
      <c r="B2214" s="424">
        <v>1</v>
      </c>
      <c r="C2214" s="425" t="s">
        <v>304</v>
      </c>
      <c r="D2214" s="422">
        <f t="shared" si="514"/>
        <v>0</v>
      </c>
      <c r="E2214" s="422">
        <f t="shared" si="515"/>
        <v>0</v>
      </c>
      <c r="F2214" s="422">
        <f t="shared" si="516"/>
        <v>0</v>
      </c>
      <c r="G2214" s="422">
        <f t="shared" si="517"/>
        <v>0</v>
      </c>
      <c r="H2214" s="22">
        <f t="shared" si="518"/>
        <v>0</v>
      </c>
      <c r="I2214" s="116">
        <v>0</v>
      </c>
      <c r="J2214" s="116">
        <v>0</v>
      </c>
      <c r="K2214" s="116">
        <v>0</v>
      </c>
      <c r="L2214" s="116">
        <v>0</v>
      </c>
      <c r="M2214" s="22">
        <f t="shared" si="519"/>
        <v>0</v>
      </c>
      <c r="N2214" s="116">
        <v>0</v>
      </c>
      <c r="O2214" s="116">
        <v>0</v>
      </c>
      <c r="P2214" s="116">
        <v>0</v>
      </c>
      <c r="Q2214" s="116">
        <v>0</v>
      </c>
      <c r="R2214" s="22">
        <f t="shared" si="520"/>
        <v>0</v>
      </c>
      <c r="S2214" s="116">
        <v>0</v>
      </c>
      <c r="T2214" s="116">
        <v>0</v>
      </c>
      <c r="U2214" s="116">
        <v>0</v>
      </c>
      <c r="V2214" s="116">
        <v>0</v>
      </c>
      <c r="W2214" s="22">
        <f t="shared" si="521"/>
        <v>0</v>
      </c>
      <c r="X2214" s="22">
        <f t="shared" si="522"/>
        <v>0</v>
      </c>
      <c r="Y2214" s="22">
        <f ca="1">OFFSET('Cost Study'!$B$7,'Operations Support'!$C2214,'Operations Support'!$B2214)*$H2214</f>
        <v>0</v>
      </c>
      <c r="Z2214" s="23">
        <f ca="1">Y2214*'Cost Study'!$B$31</f>
        <v>0</v>
      </c>
      <c r="AA2214" s="23">
        <f ca="1">IF(A2214=10298,1.51,1)*IF($B2214&lt;3,$D2214*'Cost Study'!$B$32*OFFSET('Cost Study'!$B$7,'Operations Support'!$C2214,'Operations Support'!$B2214),0)</f>
        <v>0</v>
      </c>
      <c r="AB2214" s="24">
        <f ca="1">AA2214*'Cost Study'!$B$31</f>
        <v>0</v>
      </c>
      <c r="AC2214" s="23">
        <f ca="1">Y2214*'Cost Study'!$B$31</f>
        <v>0</v>
      </c>
      <c r="AD2214" s="24">
        <f ca="1">AA2214*'Cost Study'!$B$31</f>
        <v>0</v>
      </c>
      <c r="AE2214" s="377">
        <f t="shared" ca="1" si="523"/>
        <v>0</v>
      </c>
      <c r="AF2214" s="377">
        <f t="shared" ca="1" si="524"/>
        <v>0</v>
      </c>
      <c r="AH2214" s="688">
        <f>IFERROR($H2214/SUMIF($A:$A,$A2214,$H:$H)*SUMIF(Summary!$A$110:$A$186,$A2214,Summary!$P$110:$P$186),0)</f>
        <v>0</v>
      </c>
      <c r="AI2214" s="689">
        <f t="shared" ca="1" si="510"/>
        <v>0</v>
      </c>
      <c r="AJ2214" s="688">
        <f>IFERROR(H2214/SUMIF(A:A,A2214,H:H)*SUMIF(Summary!$A$110:$A$186,'Operations Support'!A2214,Summary!$Q$110:$Q$186),0)</f>
        <v>0</v>
      </c>
      <c r="AK2214" s="688">
        <f t="shared" ca="1" si="511"/>
        <v>0</v>
      </c>
      <c r="AM2214" s="688">
        <f>IFERROR($H2214/SUMIF($A:$A,$A2214,$H:$H)*SUMIF(Summary!$A$230:$A$266,$A2214,Summary!$P$230:$P$266),0)</f>
        <v>0</v>
      </c>
      <c r="AN2214" s="688">
        <f>IFERROR($H2214/SUMIF($A:$A,$A2214,$H:$H)*(SUMIF(Summary!$A$230:$A$266,$A2214,Summary!$L$230:$L$266)+SUMIF(Summary!$A$281:$A$317,$A2214,Summary!$L$281:$L$317))-AM2214,0)</f>
        <v>0</v>
      </c>
      <c r="AO2214" s="688">
        <f>IFERROR($H2214/SUMIF($A:$A,$A2214,$H:$H)*SUMIF(Summary!$A$230:$A$266,$A2214,Summary!$Q$230:$Q$266),0)</f>
        <v>0</v>
      </c>
      <c r="AP2214" s="688">
        <f>IFERROR($H2214/SUMIF($A:$A,$A2214,$H:$H)*(SUMIF(Summary!$A$230:$A$266,$A2214,Summary!$L$230:$L$266)+SUMIF(Summary!$A$281:$A$317,$A2214,Summary!$L$281:$L$317))-AO2214,0)</f>
        <v>0</v>
      </c>
      <c r="AQ2214" s="306"/>
      <c r="AR2214" s="688">
        <f t="shared" ca="1" si="512"/>
        <v>0</v>
      </c>
      <c r="AS2214" s="688">
        <f t="shared" ca="1" si="513"/>
        <v>0</v>
      </c>
    </row>
    <row r="2215" spans="1:45" x14ac:dyDescent="0.2">
      <c r="A2215" s="423">
        <v>3661</v>
      </c>
      <c r="B2215" s="424">
        <v>1</v>
      </c>
      <c r="C2215" s="425" t="s">
        <v>305</v>
      </c>
      <c r="D2215" s="422">
        <f t="shared" si="514"/>
        <v>9526</v>
      </c>
      <c r="E2215" s="422">
        <f t="shared" si="515"/>
        <v>0</v>
      </c>
      <c r="F2215" s="422">
        <f t="shared" si="516"/>
        <v>13045</v>
      </c>
      <c r="G2215" s="422">
        <f t="shared" si="517"/>
        <v>0</v>
      </c>
      <c r="H2215" s="22">
        <f t="shared" si="518"/>
        <v>22571</v>
      </c>
      <c r="I2215" s="116">
        <v>3385</v>
      </c>
      <c r="J2215" s="116">
        <v>0</v>
      </c>
      <c r="K2215" s="116">
        <v>6556</v>
      </c>
      <c r="L2215" s="116">
        <v>0</v>
      </c>
      <c r="M2215" s="22">
        <f t="shared" si="519"/>
        <v>9941</v>
      </c>
      <c r="N2215" s="116">
        <v>5793</v>
      </c>
      <c r="O2215" s="116">
        <v>0</v>
      </c>
      <c r="P2215" s="116">
        <v>4977</v>
      </c>
      <c r="Q2215" s="116">
        <v>0</v>
      </c>
      <c r="R2215" s="22">
        <f t="shared" si="520"/>
        <v>10770</v>
      </c>
      <c r="S2215" s="116">
        <v>348</v>
      </c>
      <c r="T2215" s="116">
        <v>0</v>
      </c>
      <c r="U2215" s="116">
        <v>1512</v>
      </c>
      <c r="V2215" s="116">
        <v>0</v>
      </c>
      <c r="W2215" s="22">
        <f t="shared" si="521"/>
        <v>1860</v>
      </c>
      <c r="X2215" s="22">
        <f t="shared" si="522"/>
        <v>752.36666666666667</v>
      </c>
      <c r="Y2215" s="22">
        <f ca="1">OFFSET('Cost Study'!$B$7,'Operations Support'!$C2215,'Operations Support'!$B2215)*$H2215</f>
        <v>44239.159999999996</v>
      </c>
      <c r="Z2215" s="23">
        <f ca="1">Y2215*'Cost Study'!$B$31</f>
        <v>2470842.4641123461</v>
      </c>
      <c r="AA2215" s="23">
        <f ca="1">IF(A2215=10298,1.51,1)*IF($B2215&lt;3,$D2215*'Cost Study'!$B$32*OFFSET('Cost Study'!$B$7,'Operations Support'!$C2215,'Operations Support'!$B2215),0)</f>
        <v>1867.096</v>
      </c>
      <c r="AB2215" s="24">
        <f ca="1">AA2215*'Cost Study'!$B$31</f>
        <v>104280.9149489797</v>
      </c>
      <c r="AC2215" s="23">
        <f ca="1">Y2215*'Cost Study'!$B$31</f>
        <v>2470842.4641123461</v>
      </c>
      <c r="AD2215" s="24">
        <f ca="1">AA2215*'Cost Study'!$B$31</f>
        <v>104280.9149489797</v>
      </c>
      <c r="AE2215" s="377">
        <f t="shared" ca="1" si="523"/>
        <v>2575123.3790613259</v>
      </c>
      <c r="AF2215" s="377">
        <f t="shared" ca="1" si="524"/>
        <v>2575123.3790613259</v>
      </c>
      <c r="AH2215" s="688">
        <f>IFERROR($H2215/SUMIF($A:$A,$A2215,$H:$H)*SUMIF(Summary!$A$110:$A$186,$A2215,Summary!$P$110:$P$186),0)</f>
        <v>668513.53336560761</v>
      </c>
      <c r="AI2215" s="689">
        <f t="shared" ca="1" si="510"/>
        <v>1906609.8456957182</v>
      </c>
      <c r="AJ2215" s="688">
        <f>IFERROR(H2215/SUMIF(A:A,A2215,H:H)*SUMIF(Summary!$A$110:$A$186,'Operations Support'!A2215,Summary!$Q$110:$Q$186),0)</f>
        <v>672912.26584985515</v>
      </c>
      <c r="AK2215" s="688">
        <f t="shared" ca="1" si="511"/>
        <v>1902211.1132114707</v>
      </c>
      <c r="AM2215" s="688">
        <f>IFERROR($H2215/SUMIF($A:$A,$A2215,$H:$H)*SUMIF(Summary!$A$230:$A$266,$A2215,Summary!$P$230:$P$266),0)</f>
        <v>126483.69443719729</v>
      </c>
      <c r="AN2215" s="688">
        <f>IFERROR($H2215/SUMIF($A:$A,$A2215,$H:$H)*(SUMIF(Summary!$A$230:$A$266,$A2215,Summary!$L$230:$L$266)+SUMIF(Summary!$A$281:$A$317,$A2215,Summary!$L$281:$L$317))-AM2215,0)</f>
        <v>381452.3740901</v>
      </c>
      <c r="AO2215" s="688">
        <f>IFERROR($H2215/SUMIF($A:$A,$A2215,$H:$H)*SUMIF(Summary!$A$230:$A$266,$A2215,Summary!$Q$230:$Q$266),0)</f>
        <v>127315.9407683187</v>
      </c>
      <c r="AP2215" s="688">
        <f>IFERROR($H2215/SUMIF($A:$A,$A2215,$H:$H)*(SUMIF(Summary!$A$230:$A$266,$A2215,Summary!$L$230:$L$266)+SUMIF(Summary!$A$281:$A$317,$A2215,Summary!$L$281:$L$317))-AO2215,0)</f>
        <v>380620.12775897858</v>
      </c>
      <c r="AQ2215" s="306"/>
      <c r="AR2215" s="688">
        <f t="shared" ca="1" si="512"/>
        <v>2288062.2197858184</v>
      </c>
      <c r="AS2215" s="688">
        <f t="shared" ca="1" si="513"/>
        <v>2282831.2409704491</v>
      </c>
    </row>
    <row r="2216" spans="1:45" x14ac:dyDescent="0.2">
      <c r="A2216" s="423">
        <v>3661</v>
      </c>
      <c r="B2216" s="424">
        <v>1</v>
      </c>
      <c r="C2216" s="425" t="s">
        <v>306</v>
      </c>
      <c r="D2216" s="422">
        <f t="shared" si="514"/>
        <v>0</v>
      </c>
      <c r="E2216" s="422">
        <f t="shared" si="515"/>
        <v>0</v>
      </c>
      <c r="F2216" s="422">
        <f t="shared" si="516"/>
        <v>0</v>
      </c>
      <c r="G2216" s="422">
        <f t="shared" si="517"/>
        <v>0</v>
      </c>
      <c r="H2216" s="22">
        <f t="shared" si="518"/>
        <v>0</v>
      </c>
      <c r="I2216" s="116">
        <v>0</v>
      </c>
      <c r="J2216" s="116">
        <v>0</v>
      </c>
      <c r="K2216" s="116">
        <v>0</v>
      </c>
      <c r="L2216" s="116">
        <v>0</v>
      </c>
      <c r="M2216" s="22">
        <f t="shared" si="519"/>
        <v>0</v>
      </c>
      <c r="N2216" s="116">
        <v>0</v>
      </c>
      <c r="O2216" s="116">
        <v>0</v>
      </c>
      <c r="P2216" s="116">
        <v>0</v>
      </c>
      <c r="Q2216" s="116">
        <v>0</v>
      </c>
      <c r="R2216" s="22">
        <f t="shared" si="520"/>
        <v>0</v>
      </c>
      <c r="S2216" s="116">
        <v>0</v>
      </c>
      <c r="T2216" s="116">
        <v>0</v>
      </c>
      <c r="U2216" s="116">
        <v>0</v>
      </c>
      <c r="V2216" s="116">
        <v>0</v>
      </c>
      <c r="W2216" s="22">
        <f t="shared" si="521"/>
        <v>0</v>
      </c>
      <c r="X2216" s="22">
        <f t="shared" si="522"/>
        <v>0</v>
      </c>
      <c r="Y2216" s="22">
        <f ca="1">OFFSET('Cost Study'!$B$7,'Operations Support'!$C2216,'Operations Support'!$B2216)*$H2216</f>
        <v>0</v>
      </c>
      <c r="Z2216" s="23">
        <f ca="1">Y2216*'Cost Study'!$B$31</f>
        <v>0</v>
      </c>
      <c r="AA2216" s="23">
        <f ca="1">IF(A2216=10298,1.51,1)*IF($B2216&lt;3,$D2216*'Cost Study'!$B$32*OFFSET('Cost Study'!$B$7,'Operations Support'!$C2216,'Operations Support'!$B2216),0)</f>
        <v>0</v>
      </c>
      <c r="AB2216" s="24">
        <f ca="1">AA2216*'Cost Study'!$B$31</f>
        <v>0</v>
      </c>
      <c r="AC2216" s="23">
        <f ca="1">Y2216*'Cost Study'!$B$31</f>
        <v>0</v>
      </c>
      <c r="AD2216" s="24">
        <f ca="1">AA2216*'Cost Study'!$B$31</f>
        <v>0</v>
      </c>
      <c r="AE2216" s="377">
        <f t="shared" ca="1" si="523"/>
        <v>0</v>
      </c>
      <c r="AF2216" s="377">
        <f t="shared" ca="1" si="524"/>
        <v>0</v>
      </c>
      <c r="AH2216" s="688">
        <f>IFERROR($H2216/SUMIF($A:$A,$A2216,$H:$H)*SUMIF(Summary!$A$110:$A$186,$A2216,Summary!$P$110:$P$186),0)</f>
        <v>0</v>
      </c>
      <c r="AI2216" s="689">
        <f t="shared" ca="1" si="510"/>
        <v>0</v>
      </c>
      <c r="AJ2216" s="688">
        <f>IFERROR(H2216/SUMIF(A:A,A2216,H:H)*SUMIF(Summary!$A$110:$A$186,'Operations Support'!A2216,Summary!$Q$110:$Q$186),0)</f>
        <v>0</v>
      </c>
      <c r="AK2216" s="688">
        <f t="shared" ca="1" si="511"/>
        <v>0</v>
      </c>
      <c r="AM2216" s="688">
        <f>IFERROR($H2216/SUMIF($A:$A,$A2216,$H:$H)*SUMIF(Summary!$A$230:$A$266,$A2216,Summary!$P$230:$P$266),0)</f>
        <v>0</v>
      </c>
      <c r="AN2216" s="688">
        <f>IFERROR($H2216/SUMIF($A:$A,$A2216,$H:$H)*(SUMIF(Summary!$A$230:$A$266,$A2216,Summary!$L$230:$L$266)+SUMIF(Summary!$A$281:$A$317,$A2216,Summary!$L$281:$L$317))-AM2216,0)</f>
        <v>0</v>
      </c>
      <c r="AO2216" s="688">
        <f>IFERROR($H2216/SUMIF($A:$A,$A2216,$H:$H)*SUMIF(Summary!$A$230:$A$266,$A2216,Summary!$Q$230:$Q$266),0)</f>
        <v>0</v>
      </c>
      <c r="AP2216" s="688">
        <f>IFERROR($H2216/SUMIF($A:$A,$A2216,$H:$H)*(SUMIF(Summary!$A$230:$A$266,$A2216,Summary!$L$230:$L$266)+SUMIF(Summary!$A$281:$A$317,$A2216,Summary!$L$281:$L$317))-AO2216,0)</f>
        <v>0</v>
      </c>
      <c r="AQ2216" s="306"/>
      <c r="AR2216" s="688">
        <f t="shared" ca="1" si="512"/>
        <v>0</v>
      </c>
      <c r="AS2216" s="688">
        <f t="shared" ca="1" si="513"/>
        <v>0</v>
      </c>
    </row>
    <row r="2217" spans="1:45" x14ac:dyDescent="0.2">
      <c r="A2217" s="423">
        <v>3661</v>
      </c>
      <c r="B2217" s="424">
        <v>1</v>
      </c>
      <c r="C2217" s="425" t="s">
        <v>307</v>
      </c>
      <c r="D2217" s="422">
        <f t="shared" si="514"/>
        <v>0</v>
      </c>
      <c r="E2217" s="422">
        <f t="shared" si="515"/>
        <v>0</v>
      </c>
      <c r="F2217" s="422">
        <f t="shared" si="516"/>
        <v>0</v>
      </c>
      <c r="G2217" s="422">
        <f t="shared" si="517"/>
        <v>0</v>
      </c>
      <c r="H2217" s="22">
        <f t="shared" si="518"/>
        <v>0</v>
      </c>
      <c r="I2217" s="116">
        <v>0</v>
      </c>
      <c r="J2217" s="116">
        <v>0</v>
      </c>
      <c r="K2217" s="116">
        <v>0</v>
      </c>
      <c r="L2217" s="116">
        <v>0</v>
      </c>
      <c r="M2217" s="22">
        <f t="shared" si="519"/>
        <v>0</v>
      </c>
      <c r="N2217" s="116">
        <v>0</v>
      </c>
      <c r="O2217" s="116">
        <v>0</v>
      </c>
      <c r="P2217" s="116">
        <v>0</v>
      </c>
      <c r="Q2217" s="116">
        <v>0</v>
      </c>
      <c r="R2217" s="22">
        <f t="shared" si="520"/>
        <v>0</v>
      </c>
      <c r="S2217" s="116">
        <v>0</v>
      </c>
      <c r="T2217" s="116">
        <v>0</v>
      </c>
      <c r="U2217" s="116">
        <v>0</v>
      </c>
      <c r="V2217" s="116">
        <v>0</v>
      </c>
      <c r="W2217" s="22">
        <f t="shared" si="521"/>
        <v>0</v>
      </c>
      <c r="X2217" s="22">
        <f t="shared" si="522"/>
        <v>0</v>
      </c>
      <c r="Y2217" s="22">
        <f ca="1">OFFSET('Cost Study'!$B$7,'Operations Support'!$C2217,'Operations Support'!$B2217)*$H2217</f>
        <v>0</v>
      </c>
      <c r="Z2217" s="23">
        <f ca="1">Y2217*'Cost Study'!$B$31</f>
        <v>0</v>
      </c>
      <c r="AA2217" s="23">
        <f ca="1">IF(A2217=10298,1.51,1)*IF($B2217&lt;3,$D2217*'Cost Study'!$B$32*OFFSET('Cost Study'!$B$7,'Operations Support'!$C2217,'Operations Support'!$B2217),0)</f>
        <v>0</v>
      </c>
      <c r="AB2217" s="24">
        <f ca="1">AA2217*'Cost Study'!$B$31</f>
        <v>0</v>
      </c>
      <c r="AC2217" s="23">
        <f ca="1">Y2217*'Cost Study'!$B$31</f>
        <v>0</v>
      </c>
      <c r="AD2217" s="24">
        <f ca="1">AA2217*'Cost Study'!$B$31</f>
        <v>0</v>
      </c>
      <c r="AE2217" s="377">
        <f t="shared" ca="1" si="523"/>
        <v>0</v>
      </c>
      <c r="AF2217" s="377">
        <f t="shared" ca="1" si="524"/>
        <v>0</v>
      </c>
      <c r="AH2217" s="688">
        <f>IFERROR($H2217/SUMIF($A:$A,$A2217,$H:$H)*SUMIF(Summary!$A$110:$A$186,$A2217,Summary!$P$110:$P$186),0)</f>
        <v>0</v>
      </c>
      <c r="AI2217" s="689">
        <f t="shared" ca="1" si="510"/>
        <v>0</v>
      </c>
      <c r="AJ2217" s="688">
        <f>IFERROR(H2217/SUMIF(A:A,A2217,H:H)*SUMIF(Summary!$A$110:$A$186,'Operations Support'!A2217,Summary!$Q$110:$Q$186),0)</f>
        <v>0</v>
      </c>
      <c r="AK2217" s="688">
        <f t="shared" ca="1" si="511"/>
        <v>0</v>
      </c>
      <c r="AM2217" s="688">
        <f>IFERROR($H2217/SUMIF($A:$A,$A2217,$H:$H)*SUMIF(Summary!$A$230:$A$266,$A2217,Summary!$P$230:$P$266),0)</f>
        <v>0</v>
      </c>
      <c r="AN2217" s="688">
        <f>IFERROR($H2217/SUMIF($A:$A,$A2217,$H:$H)*(SUMIF(Summary!$A$230:$A$266,$A2217,Summary!$L$230:$L$266)+SUMIF(Summary!$A$281:$A$317,$A2217,Summary!$L$281:$L$317))-AM2217,0)</f>
        <v>0</v>
      </c>
      <c r="AO2217" s="688">
        <f>IFERROR($H2217/SUMIF($A:$A,$A2217,$H:$H)*SUMIF(Summary!$A$230:$A$266,$A2217,Summary!$Q$230:$Q$266),0)</f>
        <v>0</v>
      </c>
      <c r="AP2217" s="688">
        <f>IFERROR($H2217/SUMIF($A:$A,$A2217,$H:$H)*(SUMIF(Summary!$A$230:$A$266,$A2217,Summary!$L$230:$L$266)+SUMIF(Summary!$A$281:$A$317,$A2217,Summary!$L$281:$L$317))-AO2217,0)</f>
        <v>0</v>
      </c>
      <c r="AQ2217" s="306"/>
      <c r="AR2217" s="688">
        <f t="shared" ca="1" si="512"/>
        <v>0</v>
      </c>
      <c r="AS2217" s="688">
        <f t="shared" ca="1" si="513"/>
        <v>0</v>
      </c>
    </row>
    <row r="2218" spans="1:45" x14ac:dyDescent="0.2">
      <c r="A2218" s="423">
        <v>3661</v>
      </c>
      <c r="B2218" s="424">
        <v>1</v>
      </c>
      <c r="C2218" s="425" t="s">
        <v>308</v>
      </c>
      <c r="D2218" s="422">
        <f t="shared" si="514"/>
        <v>3</v>
      </c>
      <c r="E2218" s="422">
        <f t="shared" si="515"/>
        <v>0</v>
      </c>
      <c r="F2218" s="422">
        <f t="shared" si="516"/>
        <v>415</v>
      </c>
      <c r="G2218" s="422">
        <f t="shared" si="517"/>
        <v>0</v>
      </c>
      <c r="H2218" s="22">
        <f t="shared" si="518"/>
        <v>418</v>
      </c>
      <c r="I2218" s="116">
        <v>0</v>
      </c>
      <c r="J2218" s="116">
        <v>0</v>
      </c>
      <c r="K2218" s="116">
        <v>105</v>
      </c>
      <c r="L2218" s="116">
        <v>0</v>
      </c>
      <c r="M2218" s="22">
        <f t="shared" si="519"/>
        <v>105</v>
      </c>
      <c r="N2218" s="116">
        <v>3</v>
      </c>
      <c r="O2218" s="116">
        <v>0</v>
      </c>
      <c r="P2218" s="116">
        <v>283</v>
      </c>
      <c r="Q2218" s="116">
        <v>0</v>
      </c>
      <c r="R2218" s="22">
        <f t="shared" si="520"/>
        <v>286</v>
      </c>
      <c r="S2218" s="116">
        <v>0</v>
      </c>
      <c r="T2218" s="116">
        <v>0</v>
      </c>
      <c r="U2218" s="116">
        <v>27</v>
      </c>
      <c r="V2218" s="116">
        <v>0</v>
      </c>
      <c r="W2218" s="22">
        <f t="shared" si="521"/>
        <v>27</v>
      </c>
      <c r="X2218" s="22">
        <f t="shared" si="522"/>
        <v>13.933333333333334</v>
      </c>
      <c r="Y2218" s="22">
        <f ca="1">OFFSET('Cost Study'!$B$7,'Operations Support'!$C2218,'Operations Support'!$B2218)*$H2218</f>
        <v>660.44</v>
      </c>
      <c r="Z2218" s="23">
        <f ca="1">Y2218*'Cost Study'!$B$31</f>
        <v>36886.848597449818</v>
      </c>
      <c r="AA2218" s="23">
        <f ca="1">IF(A2218=10298,1.51,1)*IF($B2218&lt;3,$D2218*'Cost Study'!$B$32*OFFSET('Cost Study'!$B$7,'Operations Support'!$C2218,'Operations Support'!$B2218),0)</f>
        <v>0.47400000000000009</v>
      </c>
      <c r="AB2218" s="24">
        <f ca="1">AA2218*'Cost Study'!$B$31</f>
        <v>26.473814782858721</v>
      </c>
      <c r="AC2218" s="23">
        <f ca="1">Y2218*'Cost Study'!$B$31</f>
        <v>36886.848597449818</v>
      </c>
      <c r="AD2218" s="24">
        <f ca="1">AA2218*'Cost Study'!$B$31</f>
        <v>26.473814782858721</v>
      </c>
      <c r="AE2218" s="377">
        <f t="shared" ca="1" si="523"/>
        <v>36913.322412232679</v>
      </c>
      <c r="AF2218" s="377">
        <f t="shared" ca="1" si="524"/>
        <v>36913.322412232679</v>
      </c>
      <c r="AH2218" s="688">
        <f>IFERROR($H2218/SUMIF($A:$A,$A2218,$H:$H)*SUMIF(Summary!$A$110:$A$186,$A2218,Summary!$P$110:$P$186),0)</f>
        <v>12380.428733632712</v>
      </c>
      <c r="AI2218" s="689">
        <f t="shared" ca="1" si="510"/>
        <v>24532.893678599969</v>
      </c>
      <c r="AJ2218" s="688">
        <f>IFERROR(H2218/SUMIF(A:A,A2218,H:H)*SUMIF(Summary!$A$110:$A$186,'Operations Support'!A2218,Summary!$Q$110:$Q$186),0)</f>
        <v>12461.890351567916</v>
      </c>
      <c r="AK2218" s="688">
        <f t="shared" ca="1" si="511"/>
        <v>24451.432060664763</v>
      </c>
      <c r="AM2218" s="688">
        <f>IFERROR($H2218/SUMIF($A:$A,$A2218,$H:$H)*SUMIF(Summary!$A$230:$A$266,$A2218,Summary!$P$230:$P$266),0)</f>
        <v>2342.3944120663004</v>
      </c>
      <c r="AN2218" s="688">
        <f>IFERROR($H2218/SUMIF($A:$A,$A2218,$H:$H)*(SUMIF(Summary!$A$230:$A$266,$A2218,Summary!$L$230:$L$266)+SUMIF(Summary!$A$281:$A$317,$A2218,Summary!$L$281:$L$317))-AM2218,0)</f>
        <v>7064.2458185132164</v>
      </c>
      <c r="AO2218" s="688">
        <f>IFERROR($H2218/SUMIF($A:$A,$A2218,$H:$H)*SUMIF(Summary!$A$230:$A$266,$A2218,Summary!$Q$230:$Q$266),0)</f>
        <v>2357.8070639828638</v>
      </c>
      <c r="AP2218" s="688">
        <f>IFERROR($H2218/SUMIF($A:$A,$A2218,$H:$H)*(SUMIF(Summary!$A$230:$A$266,$A2218,Summary!$L$230:$L$266)+SUMIF(Summary!$A$281:$A$317,$A2218,Summary!$L$281:$L$317))-AO2218,0)</f>
        <v>7048.8331665966525</v>
      </c>
      <c r="AQ2218" s="306"/>
      <c r="AR2218" s="688">
        <f t="shared" ca="1" si="512"/>
        <v>31597.139497113185</v>
      </c>
      <c r="AS2218" s="688">
        <f t="shared" ca="1" si="513"/>
        <v>31500.265227261414</v>
      </c>
    </row>
    <row r="2219" spans="1:45" x14ac:dyDescent="0.2">
      <c r="A2219" s="423">
        <v>3661</v>
      </c>
      <c r="B2219" s="424">
        <v>1</v>
      </c>
      <c r="C2219" s="425" t="s">
        <v>309</v>
      </c>
      <c r="D2219" s="422">
        <f t="shared" si="514"/>
        <v>0</v>
      </c>
      <c r="E2219" s="422">
        <f t="shared" si="515"/>
        <v>0</v>
      </c>
      <c r="F2219" s="422">
        <f t="shared" si="516"/>
        <v>0</v>
      </c>
      <c r="G2219" s="422">
        <f t="shared" si="517"/>
        <v>0</v>
      </c>
      <c r="H2219" s="22">
        <f t="shared" si="518"/>
        <v>0</v>
      </c>
      <c r="I2219" s="116">
        <v>0</v>
      </c>
      <c r="J2219" s="116">
        <v>0</v>
      </c>
      <c r="K2219" s="116">
        <v>0</v>
      </c>
      <c r="L2219" s="116">
        <v>0</v>
      </c>
      <c r="M2219" s="22">
        <f t="shared" si="519"/>
        <v>0</v>
      </c>
      <c r="N2219" s="116">
        <v>0</v>
      </c>
      <c r="O2219" s="116">
        <v>0</v>
      </c>
      <c r="P2219" s="116">
        <v>0</v>
      </c>
      <c r="Q2219" s="116">
        <v>0</v>
      </c>
      <c r="R2219" s="22">
        <f t="shared" si="520"/>
        <v>0</v>
      </c>
      <c r="S2219" s="116">
        <v>0</v>
      </c>
      <c r="T2219" s="116">
        <v>0</v>
      </c>
      <c r="U2219" s="116">
        <v>0</v>
      </c>
      <c r="V2219" s="116">
        <v>0</v>
      </c>
      <c r="W2219" s="22">
        <f t="shared" si="521"/>
        <v>0</v>
      </c>
      <c r="X2219" s="22">
        <f t="shared" si="522"/>
        <v>0</v>
      </c>
      <c r="Y2219" s="22">
        <f ca="1">OFFSET('Cost Study'!$B$7,'Operations Support'!$C2219,'Operations Support'!$B2219)*$H2219</f>
        <v>0</v>
      </c>
      <c r="Z2219" s="23">
        <f ca="1">Y2219*'Cost Study'!$B$31</f>
        <v>0</v>
      </c>
      <c r="AA2219" s="23">
        <f ca="1">IF(A2219=10298,1.51,1)*IF($B2219&lt;3,$D2219*'Cost Study'!$B$32*OFFSET('Cost Study'!$B$7,'Operations Support'!$C2219,'Operations Support'!$B2219),0)</f>
        <v>0</v>
      </c>
      <c r="AB2219" s="24">
        <f ca="1">AA2219*'Cost Study'!$B$31</f>
        <v>0</v>
      </c>
      <c r="AC2219" s="23">
        <f ca="1">Y2219*'Cost Study'!$B$31</f>
        <v>0</v>
      </c>
      <c r="AD2219" s="24">
        <f ca="1">AA2219*'Cost Study'!$B$31</f>
        <v>0</v>
      </c>
      <c r="AE2219" s="377">
        <f t="shared" ca="1" si="523"/>
        <v>0</v>
      </c>
      <c r="AF2219" s="377">
        <f t="shared" ca="1" si="524"/>
        <v>0</v>
      </c>
      <c r="AH2219" s="688">
        <f>IFERROR($H2219/SUMIF($A:$A,$A2219,$H:$H)*SUMIF(Summary!$A$110:$A$186,$A2219,Summary!$P$110:$P$186),0)</f>
        <v>0</v>
      </c>
      <c r="AI2219" s="689">
        <f t="shared" ca="1" si="510"/>
        <v>0</v>
      </c>
      <c r="AJ2219" s="688">
        <f>IFERROR(H2219/SUMIF(A:A,A2219,H:H)*SUMIF(Summary!$A$110:$A$186,'Operations Support'!A2219,Summary!$Q$110:$Q$186),0)</f>
        <v>0</v>
      </c>
      <c r="AK2219" s="688">
        <f t="shared" ca="1" si="511"/>
        <v>0</v>
      </c>
      <c r="AM2219" s="688">
        <f>IFERROR($H2219/SUMIF($A:$A,$A2219,$H:$H)*SUMIF(Summary!$A$230:$A$266,$A2219,Summary!$P$230:$P$266),0)</f>
        <v>0</v>
      </c>
      <c r="AN2219" s="688">
        <f>IFERROR($H2219/SUMIF($A:$A,$A2219,$H:$H)*(SUMIF(Summary!$A$230:$A$266,$A2219,Summary!$L$230:$L$266)+SUMIF(Summary!$A$281:$A$317,$A2219,Summary!$L$281:$L$317))-AM2219,0)</f>
        <v>0</v>
      </c>
      <c r="AO2219" s="688">
        <f>IFERROR($H2219/SUMIF($A:$A,$A2219,$H:$H)*SUMIF(Summary!$A$230:$A$266,$A2219,Summary!$Q$230:$Q$266),0)</f>
        <v>0</v>
      </c>
      <c r="AP2219" s="688">
        <f>IFERROR($H2219/SUMIF($A:$A,$A2219,$H:$H)*(SUMIF(Summary!$A$230:$A$266,$A2219,Summary!$L$230:$L$266)+SUMIF(Summary!$A$281:$A$317,$A2219,Summary!$L$281:$L$317))-AO2219,0)</f>
        <v>0</v>
      </c>
      <c r="AQ2219" s="306"/>
      <c r="AR2219" s="688">
        <f t="shared" ca="1" si="512"/>
        <v>0</v>
      </c>
      <c r="AS2219" s="688">
        <f t="shared" ca="1" si="513"/>
        <v>0</v>
      </c>
    </row>
    <row r="2220" spans="1:45" x14ac:dyDescent="0.2">
      <c r="A2220" s="423">
        <v>3661</v>
      </c>
      <c r="B2220" s="424">
        <v>1</v>
      </c>
      <c r="C2220" s="425" t="s">
        <v>310</v>
      </c>
      <c r="D2220" s="422">
        <f t="shared" si="514"/>
        <v>0</v>
      </c>
      <c r="E2220" s="422">
        <f t="shared" si="515"/>
        <v>0</v>
      </c>
      <c r="F2220" s="422">
        <f t="shared" si="516"/>
        <v>0</v>
      </c>
      <c r="G2220" s="422">
        <f t="shared" si="517"/>
        <v>0</v>
      </c>
      <c r="H2220" s="22">
        <f t="shared" si="518"/>
        <v>0</v>
      </c>
      <c r="I2220" s="116">
        <v>0</v>
      </c>
      <c r="J2220" s="116">
        <v>0</v>
      </c>
      <c r="K2220" s="116">
        <v>0</v>
      </c>
      <c r="L2220" s="116">
        <v>0</v>
      </c>
      <c r="M2220" s="22">
        <f t="shared" si="519"/>
        <v>0</v>
      </c>
      <c r="N2220" s="116">
        <v>0</v>
      </c>
      <c r="O2220" s="116">
        <v>0</v>
      </c>
      <c r="P2220" s="116">
        <v>0</v>
      </c>
      <c r="Q2220" s="116">
        <v>0</v>
      </c>
      <c r="R2220" s="22">
        <f t="shared" si="520"/>
        <v>0</v>
      </c>
      <c r="S2220" s="116">
        <v>0</v>
      </c>
      <c r="T2220" s="116">
        <v>0</v>
      </c>
      <c r="U2220" s="116">
        <v>0</v>
      </c>
      <c r="V2220" s="116">
        <v>0</v>
      </c>
      <c r="W2220" s="22">
        <f t="shared" si="521"/>
        <v>0</v>
      </c>
      <c r="X2220" s="22">
        <f t="shared" si="522"/>
        <v>0</v>
      </c>
      <c r="Y2220" s="22">
        <f ca="1">OFFSET('Cost Study'!$B$7,'Operations Support'!$C2220,'Operations Support'!$B2220)*$H2220</f>
        <v>0</v>
      </c>
      <c r="Z2220" s="23">
        <f ca="1">Y2220*'Cost Study'!$B$31</f>
        <v>0</v>
      </c>
      <c r="AA2220" s="23">
        <f ca="1">IF(A2220=10298,1.51,1)*IF($B2220&lt;3,$D2220*'Cost Study'!$B$32*OFFSET('Cost Study'!$B$7,'Operations Support'!$C2220,'Operations Support'!$B2220),0)</f>
        <v>0</v>
      </c>
      <c r="AB2220" s="24">
        <f ca="1">AA2220*'Cost Study'!$B$31</f>
        <v>0</v>
      </c>
      <c r="AC2220" s="23">
        <f ca="1">Y2220*'Cost Study'!$B$31</f>
        <v>0</v>
      </c>
      <c r="AD2220" s="24">
        <f ca="1">AA2220*'Cost Study'!$B$31</f>
        <v>0</v>
      </c>
      <c r="AE2220" s="377">
        <f t="shared" ca="1" si="523"/>
        <v>0</v>
      </c>
      <c r="AF2220" s="377">
        <f t="shared" ca="1" si="524"/>
        <v>0</v>
      </c>
      <c r="AH2220" s="688">
        <f>IFERROR($H2220/SUMIF($A:$A,$A2220,$H:$H)*SUMIF(Summary!$A$110:$A$186,$A2220,Summary!$P$110:$P$186),0)</f>
        <v>0</v>
      </c>
      <c r="AI2220" s="689">
        <f t="shared" ca="1" si="510"/>
        <v>0</v>
      </c>
      <c r="AJ2220" s="688">
        <f>IFERROR(H2220/SUMIF(A:A,A2220,H:H)*SUMIF(Summary!$A$110:$A$186,'Operations Support'!A2220,Summary!$Q$110:$Q$186),0)</f>
        <v>0</v>
      </c>
      <c r="AK2220" s="688">
        <f t="shared" ca="1" si="511"/>
        <v>0</v>
      </c>
      <c r="AM2220" s="688">
        <f>IFERROR($H2220/SUMIF($A:$A,$A2220,$H:$H)*SUMIF(Summary!$A$230:$A$266,$A2220,Summary!$P$230:$P$266),0)</f>
        <v>0</v>
      </c>
      <c r="AN2220" s="688">
        <f>IFERROR($H2220/SUMIF($A:$A,$A2220,$H:$H)*(SUMIF(Summary!$A$230:$A$266,$A2220,Summary!$L$230:$L$266)+SUMIF(Summary!$A$281:$A$317,$A2220,Summary!$L$281:$L$317))-AM2220,0)</f>
        <v>0</v>
      </c>
      <c r="AO2220" s="688">
        <f>IFERROR($H2220/SUMIF($A:$A,$A2220,$H:$H)*SUMIF(Summary!$A$230:$A$266,$A2220,Summary!$Q$230:$Q$266),0)</f>
        <v>0</v>
      </c>
      <c r="AP2220" s="688">
        <f>IFERROR($H2220/SUMIF($A:$A,$A2220,$H:$H)*(SUMIF(Summary!$A$230:$A$266,$A2220,Summary!$L$230:$L$266)+SUMIF(Summary!$A$281:$A$317,$A2220,Summary!$L$281:$L$317))-AO2220,0)</f>
        <v>0</v>
      </c>
      <c r="AQ2220" s="306"/>
      <c r="AR2220" s="688">
        <f t="shared" ca="1" si="512"/>
        <v>0</v>
      </c>
      <c r="AS2220" s="688">
        <f t="shared" ca="1" si="513"/>
        <v>0</v>
      </c>
    </row>
    <row r="2221" spans="1:45" x14ac:dyDescent="0.2">
      <c r="A2221" s="423">
        <v>3661</v>
      </c>
      <c r="B2221" s="424">
        <v>1</v>
      </c>
      <c r="C2221" s="425" t="s">
        <v>311</v>
      </c>
      <c r="D2221" s="422">
        <f t="shared" si="514"/>
        <v>0</v>
      </c>
      <c r="E2221" s="422">
        <f t="shared" si="515"/>
        <v>0</v>
      </c>
      <c r="F2221" s="422">
        <f t="shared" si="516"/>
        <v>0</v>
      </c>
      <c r="G2221" s="422">
        <f t="shared" si="517"/>
        <v>0</v>
      </c>
      <c r="H2221" s="22">
        <f t="shared" si="518"/>
        <v>0</v>
      </c>
      <c r="I2221" s="116">
        <v>0</v>
      </c>
      <c r="J2221" s="116">
        <v>0</v>
      </c>
      <c r="K2221" s="116">
        <v>0</v>
      </c>
      <c r="L2221" s="116">
        <v>0</v>
      </c>
      <c r="M2221" s="22">
        <f t="shared" si="519"/>
        <v>0</v>
      </c>
      <c r="N2221" s="116">
        <v>0</v>
      </c>
      <c r="O2221" s="116">
        <v>0</v>
      </c>
      <c r="P2221" s="116">
        <v>0</v>
      </c>
      <c r="Q2221" s="116">
        <v>0</v>
      </c>
      <c r="R2221" s="22">
        <f t="shared" si="520"/>
        <v>0</v>
      </c>
      <c r="S2221" s="116">
        <v>0</v>
      </c>
      <c r="T2221" s="116">
        <v>0</v>
      </c>
      <c r="U2221" s="116">
        <v>0</v>
      </c>
      <c r="V2221" s="116">
        <v>0</v>
      </c>
      <c r="W2221" s="22">
        <f t="shared" si="521"/>
        <v>0</v>
      </c>
      <c r="X2221" s="22">
        <f t="shared" si="522"/>
        <v>0</v>
      </c>
      <c r="Y2221" s="22">
        <f ca="1">OFFSET('Cost Study'!$B$7,'Operations Support'!$C2221,'Operations Support'!$B2221)*$H2221</f>
        <v>0</v>
      </c>
      <c r="Z2221" s="23">
        <f ca="1">Y2221*'Cost Study'!$B$31</f>
        <v>0</v>
      </c>
      <c r="AA2221" s="23">
        <f ca="1">IF(A2221=10298,1.51,1)*IF($B2221&lt;3,$D2221*'Cost Study'!$B$32*OFFSET('Cost Study'!$B$7,'Operations Support'!$C2221,'Operations Support'!$B2221),0)</f>
        <v>0</v>
      </c>
      <c r="AB2221" s="24">
        <f ca="1">AA2221*'Cost Study'!$B$31</f>
        <v>0</v>
      </c>
      <c r="AC2221" s="23">
        <f ca="1">Y2221*'Cost Study'!$B$31</f>
        <v>0</v>
      </c>
      <c r="AD2221" s="24">
        <f ca="1">AA2221*'Cost Study'!$B$31</f>
        <v>0</v>
      </c>
      <c r="AE2221" s="377">
        <f t="shared" ca="1" si="523"/>
        <v>0</v>
      </c>
      <c r="AF2221" s="377">
        <f t="shared" ca="1" si="524"/>
        <v>0</v>
      </c>
      <c r="AH2221" s="688">
        <f>IFERROR($H2221/SUMIF($A:$A,$A2221,$H:$H)*SUMIF(Summary!$A$110:$A$186,$A2221,Summary!$P$110:$P$186),0)</f>
        <v>0</v>
      </c>
      <c r="AI2221" s="689">
        <f t="shared" ca="1" si="510"/>
        <v>0</v>
      </c>
      <c r="AJ2221" s="688">
        <f>IFERROR(H2221/SUMIF(A:A,A2221,H:H)*SUMIF(Summary!$A$110:$A$186,'Operations Support'!A2221,Summary!$Q$110:$Q$186),0)</f>
        <v>0</v>
      </c>
      <c r="AK2221" s="688">
        <f t="shared" ca="1" si="511"/>
        <v>0</v>
      </c>
      <c r="AM2221" s="688">
        <f>IFERROR($H2221/SUMIF($A:$A,$A2221,$H:$H)*SUMIF(Summary!$A$230:$A$266,$A2221,Summary!$P$230:$P$266),0)</f>
        <v>0</v>
      </c>
      <c r="AN2221" s="688">
        <f>IFERROR($H2221/SUMIF($A:$A,$A2221,$H:$H)*(SUMIF(Summary!$A$230:$A$266,$A2221,Summary!$L$230:$L$266)+SUMIF(Summary!$A$281:$A$317,$A2221,Summary!$L$281:$L$317))-AM2221,0)</f>
        <v>0</v>
      </c>
      <c r="AO2221" s="688">
        <f>IFERROR($H2221/SUMIF($A:$A,$A2221,$H:$H)*SUMIF(Summary!$A$230:$A$266,$A2221,Summary!$Q$230:$Q$266),0)</f>
        <v>0</v>
      </c>
      <c r="AP2221" s="688">
        <f>IFERROR($H2221/SUMIF($A:$A,$A2221,$H:$H)*(SUMIF(Summary!$A$230:$A$266,$A2221,Summary!$L$230:$L$266)+SUMIF(Summary!$A$281:$A$317,$A2221,Summary!$L$281:$L$317))-AO2221,0)</f>
        <v>0</v>
      </c>
      <c r="AQ2221" s="306"/>
      <c r="AR2221" s="688">
        <f t="shared" ca="1" si="512"/>
        <v>0</v>
      </c>
      <c r="AS2221" s="688">
        <f t="shared" ca="1" si="513"/>
        <v>0</v>
      </c>
    </row>
    <row r="2222" spans="1:45" x14ac:dyDescent="0.2">
      <c r="A2222" s="423">
        <v>3661</v>
      </c>
      <c r="B2222" s="424">
        <v>1</v>
      </c>
      <c r="C2222" s="425" t="s">
        <v>312</v>
      </c>
      <c r="D2222" s="422">
        <f t="shared" si="514"/>
        <v>0</v>
      </c>
      <c r="E2222" s="422">
        <f t="shared" si="515"/>
        <v>0</v>
      </c>
      <c r="F2222" s="422">
        <f t="shared" si="516"/>
        <v>1086</v>
      </c>
      <c r="G2222" s="422">
        <f t="shared" si="517"/>
        <v>0</v>
      </c>
      <c r="H2222" s="22">
        <f t="shared" si="518"/>
        <v>1086</v>
      </c>
      <c r="I2222" s="116">
        <v>0</v>
      </c>
      <c r="J2222" s="116">
        <v>0</v>
      </c>
      <c r="K2222" s="116">
        <v>471</v>
      </c>
      <c r="L2222" s="116">
        <v>0</v>
      </c>
      <c r="M2222" s="22">
        <f t="shared" si="519"/>
        <v>471</v>
      </c>
      <c r="N2222" s="116">
        <v>0</v>
      </c>
      <c r="O2222" s="116">
        <v>0</v>
      </c>
      <c r="P2222" s="116">
        <v>520</v>
      </c>
      <c r="Q2222" s="116">
        <v>0</v>
      </c>
      <c r="R2222" s="22">
        <f t="shared" si="520"/>
        <v>520</v>
      </c>
      <c r="S2222" s="116">
        <v>0</v>
      </c>
      <c r="T2222" s="116">
        <v>0</v>
      </c>
      <c r="U2222" s="116">
        <v>95</v>
      </c>
      <c r="V2222" s="116">
        <v>0</v>
      </c>
      <c r="W2222" s="22">
        <f t="shared" si="521"/>
        <v>95</v>
      </c>
      <c r="X2222" s="22">
        <f t="shared" si="522"/>
        <v>36.200000000000003</v>
      </c>
      <c r="Y2222" s="22">
        <f ca="1">OFFSET('Cost Study'!$B$7,'Operations Support'!$C2222,'Operations Support'!$B2222)*$H2222</f>
        <v>1498.6799999999998</v>
      </c>
      <c r="Z2222" s="23">
        <f ca="1">Y2222*'Cost Study'!$B$31</f>
        <v>83704.170334967712</v>
      </c>
      <c r="AA2222" s="23">
        <f ca="1">IF(A2222=10298,1.51,1)*IF($B2222&lt;3,$D2222*'Cost Study'!$B$32*OFFSET('Cost Study'!$B$7,'Operations Support'!$C2222,'Operations Support'!$B2222),0)</f>
        <v>0</v>
      </c>
      <c r="AB2222" s="24">
        <f ca="1">AA2222*'Cost Study'!$B$31</f>
        <v>0</v>
      </c>
      <c r="AC2222" s="23">
        <f ca="1">Y2222*'Cost Study'!$B$31</f>
        <v>83704.170334967712</v>
      </c>
      <c r="AD2222" s="24">
        <f ca="1">AA2222*'Cost Study'!$B$31</f>
        <v>0</v>
      </c>
      <c r="AE2222" s="377">
        <f t="shared" ca="1" si="523"/>
        <v>83704.170334967712</v>
      </c>
      <c r="AF2222" s="377">
        <f t="shared" ca="1" si="524"/>
        <v>83704.170334967712</v>
      </c>
      <c r="AH2222" s="688">
        <f>IFERROR($H2222/SUMIF($A:$A,$A2222,$H:$H)*SUMIF(Summary!$A$110:$A$186,$A2222,Summary!$P$110:$P$186),0)</f>
        <v>32165.42010699791</v>
      </c>
      <c r="AI2222" s="689">
        <f t="shared" ref="AI2222:AI2285" ca="1" si="525">Z2222+AB2222-AH2222</f>
        <v>51538.750227969802</v>
      </c>
      <c r="AJ2222" s="688">
        <f>IFERROR(H2222/SUMIF(A:A,A2222,H:H)*SUMIF(Summary!$A$110:$A$186,'Operations Support'!A2222,Summary!$Q$110:$Q$186),0)</f>
        <v>32377.064406226691</v>
      </c>
      <c r="AK2222" s="688">
        <f t="shared" ref="AK2222:AK2285" ca="1" si="526">AC2222+AD2222-AJ2222</f>
        <v>51327.105928741017</v>
      </c>
      <c r="AM2222" s="688">
        <f>IFERROR($H2222/SUMIF($A:$A,$A2222,$H:$H)*SUMIF(Summary!$A$230:$A$266,$A2222,Summary!$P$230:$P$266),0)</f>
        <v>6085.7424198660347</v>
      </c>
      <c r="AN2222" s="688">
        <f>IFERROR($H2222/SUMIF($A:$A,$A2222,$H:$H)*(SUMIF(Summary!$A$230:$A$266,$A2222,Summary!$L$230:$L$266)+SUMIF(Summary!$A$281:$A$317,$A2222,Summary!$L$281:$L$317))-AM2222,0)</f>
        <v>18353.519040443429</v>
      </c>
      <c r="AO2222" s="688">
        <f>IFERROR($H2222/SUMIF($A:$A,$A2222,$H:$H)*SUMIF(Summary!$A$230:$A$266,$A2222,Summary!$Q$230:$Q$266),0)</f>
        <v>6125.7858169506944</v>
      </c>
      <c r="AP2222" s="688">
        <f>IFERROR($H2222/SUMIF($A:$A,$A2222,$H:$H)*(SUMIF(Summary!$A$230:$A$266,$A2222,Summary!$L$230:$L$266)+SUMIF(Summary!$A$281:$A$317,$A2222,Summary!$L$281:$L$317))-AO2222,0)</f>
        <v>18313.475643358768</v>
      </c>
      <c r="AQ2222" s="306"/>
      <c r="AR2222" s="688">
        <f t="shared" ref="AR2222:AR2285" ca="1" si="527">AI2222+AN2222</f>
        <v>69892.269268413234</v>
      </c>
      <c r="AS2222" s="688">
        <f t="shared" ref="AS2222:AS2285" ca="1" si="528">AK2222+AP2222</f>
        <v>69640.581572099793</v>
      </c>
    </row>
    <row r="2223" spans="1:45" s="15" customFormat="1" x14ac:dyDescent="0.2">
      <c r="A2223" s="423">
        <v>3661</v>
      </c>
      <c r="B2223" s="424">
        <v>1</v>
      </c>
      <c r="C2223" s="425" t="s">
        <v>313</v>
      </c>
      <c r="D2223" s="422">
        <f t="shared" si="514"/>
        <v>434</v>
      </c>
      <c r="E2223" s="422">
        <f t="shared" si="515"/>
        <v>0</v>
      </c>
      <c r="F2223" s="422">
        <f t="shared" si="516"/>
        <v>2390</v>
      </c>
      <c r="G2223" s="422">
        <f t="shared" si="517"/>
        <v>0</v>
      </c>
      <c r="H2223" s="22">
        <f t="shared" si="518"/>
        <v>2824</v>
      </c>
      <c r="I2223" s="116">
        <v>98</v>
      </c>
      <c r="J2223" s="116">
        <v>0</v>
      </c>
      <c r="K2223" s="116">
        <v>974</v>
      </c>
      <c r="L2223" s="116">
        <v>0</v>
      </c>
      <c r="M2223" s="22">
        <f t="shared" si="519"/>
        <v>1072</v>
      </c>
      <c r="N2223" s="116">
        <v>198</v>
      </c>
      <c r="O2223" s="116">
        <v>0</v>
      </c>
      <c r="P2223" s="116">
        <v>1340</v>
      </c>
      <c r="Q2223" s="116">
        <v>0</v>
      </c>
      <c r="R2223" s="22">
        <f t="shared" si="520"/>
        <v>1538</v>
      </c>
      <c r="S2223" s="116">
        <v>138</v>
      </c>
      <c r="T2223" s="116">
        <v>0</v>
      </c>
      <c r="U2223" s="116">
        <v>76</v>
      </c>
      <c r="V2223" s="116">
        <v>0</v>
      </c>
      <c r="W2223" s="22">
        <f t="shared" si="521"/>
        <v>214</v>
      </c>
      <c r="X2223" s="22">
        <f t="shared" si="522"/>
        <v>94.13333333333334</v>
      </c>
      <c r="Y2223" s="22">
        <f ca="1">OFFSET('Cost Study'!$B$7,'Operations Support'!$C2223,'Operations Support'!$B2223)*$H2223</f>
        <v>2739.2799999999997</v>
      </c>
      <c r="Z2223" s="23">
        <f ca="1">Y2223*'Cost Study'!$B$31</f>
        <v>152994.07459575785</v>
      </c>
      <c r="AA2223" s="23">
        <f ca="1">IF(A2223=10298,1.51,1)*IF($B2223&lt;3,$D2223*'Cost Study'!$B$32*OFFSET('Cost Study'!$B$7,'Operations Support'!$C2223,'Operations Support'!$B2223),0)</f>
        <v>42.098000000000006</v>
      </c>
      <c r="AB2223" s="24">
        <f ca="1">AA2223*'Cost Study'!$B$31</f>
        <v>2351.2545458413215</v>
      </c>
      <c r="AC2223" s="23">
        <f ca="1">Y2223*'Cost Study'!$B$31</f>
        <v>152994.07459575785</v>
      </c>
      <c r="AD2223" s="24">
        <f ca="1">AA2223*'Cost Study'!$B$31</f>
        <v>2351.2545458413215</v>
      </c>
      <c r="AE2223" s="377">
        <f t="shared" ca="1" si="523"/>
        <v>155345.32914159916</v>
      </c>
      <c r="AF2223" s="377">
        <f t="shared" ca="1" si="524"/>
        <v>155345.32914159916</v>
      </c>
      <c r="AH2223" s="688">
        <f>IFERROR($H2223/SUMIF($A:$A,$A2223,$H:$H)*SUMIF(Summary!$A$110:$A$186,$A2223,Summary!$P$110:$P$186),0)</f>
        <v>83641.93957841814</v>
      </c>
      <c r="AI2223" s="689">
        <f t="shared" ca="1" si="525"/>
        <v>71703.389563181016</v>
      </c>
      <c r="AJ2223" s="688">
        <f>IFERROR(H2223/SUMIF(A:A,A2223,H:H)*SUMIF(Summary!$A$110:$A$186,'Operations Support'!A2223,Summary!$Q$110:$Q$186),0)</f>
        <v>84192.292710114343</v>
      </c>
      <c r="AK2223" s="688">
        <f t="shared" ca="1" si="526"/>
        <v>71153.036431484812</v>
      </c>
      <c r="AL2223" s="1"/>
      <c r="AM2223" s="688">
        <f>IFERROR($H2223/SUMIF($A:$A,$A2223,$H:$H)*SUMIF(Summary!$A$230:$A$266,$A2223,Summary!$P$230:$P$266),0)</f>
        <v>15825.171817404864</v>
      </c>
      <c r="AN2223" s="688">
        <f>IFERROR($H2223/SUMIF($A:$A,$A2223,$H:$H)*(SUMIF(Summary!$A$230:$A$266,$A2223,Summary!$L$230:$L$266)+SUMIF(Summary!$A$281:$A$317,$A2223,Summary!$L$281:$L$317))-AM2223,0)</f>
        <v>47725.909548998381</v>
      </c>
      <c r="AO2223" s="688">
        <f>IFERROR($H2223/SUMIF($A:$A,$A2223,$H:$H)*SUMIF(Summary!$A$230:$A$266,$A2223,Summary!$Q$230:$Q$266),0)</f>
        <v>15929.299398774183</v>
      </c>
      <c r="AP2223" s="688">
        <f>IFERROR($H2223/SUMIF($A:$A,$A2223,$H:$H)*(SUMIF(Summary!$A$230:$A$266,$A2223,Summary!$L$230:$L$266)+SUMIF(Summary!$A$281:$A$317,$A2223,Summary!$L$281:$L$317))-AO2223,0)</f>
        <v>47621.781967629067</v>
      </c>
      <c r="AQ2223" s="306"/>
      <c r="AR2223" s="688">
        <f t="shared" ca="1" si="527"/>
        <v>119429.2991121794</v>
      </c>
      <c r="AS2223" s="688">
        <f t="shared" ca="1" si="528"/>
        <v>118774.81839911388</v>
      </c>
    </row>
    <row r="2224" spans="1:45" s="15" customFormat="1" x14ac:dyDescent="0.2">
      <c r="A2224" s="423">
        <v>3661</v>
      </c>
      <c r="B2224" s="424">
        <v>1</v>
      </c>
      <c r="C2224" s="425" t="s">
        <v>314</v>
      </c>
      <c r="D2224" s="422">
        <f t="shared" si="514"/>
        <v>0</v>
      </c>
      <c r="E2224" s="422">
        <f t="shared" si="515"/>
        <v>0</v>
      </c>
      <c r="F2224" s="422">
        <f t="shared" si="516"/>
        <v>0</v>
      </c>
      <c r="G2224" s="422">
        <f t="shared" si="517"/>
        <v>0</v>
      </c>
      <c r="H2224" s="22">
        <f t="shared" si="518"/>
        <v>0</v>
      </c>
      <c r="I2224" s="116">
        <v>0</v>
      </c>
      <c r="J2224" s="116">
        <v>0</v>
      </c>
      <c r="K2224" s="116">
        <v>0</v>
      </c>
      <c r="L2224" s="116">
        <v>0</v>
      </c>
      <c r="M2224" s="22">
        <f t="shared" si="519"/>
        <v>0</v>
      </c>
      <c r="N2224" s="116">
        <v>0</v>
      </c>
      <c r="O2224" s="116">
        <v>0</v>
      </c>
      <c r="P2224" s="116">
        <v>0</v>
      </c>
      <c r="Q2224" s="116">
        <v>0</v>
      </c>
      <c r="R2224" s="22">
        <f t="shared" si="520"/>
        <v>0</v>
      </c>
      <c r="S2224" s="116">
        <v>0</v>
      </c>
      <c r="T2224" s="116">
        <v>0</v>
      </c>
      <c r="U2224" s="116">
        <v>0</v>
      </c>
      <c r="V2224" s="116">
        <v>0</v>
      </c>
      <c r="W2224" s="22">
        <f t="shared" si="521"/>
        <v>0</v>
      </c>
      <c r="X2224" s="22">
        <f t="shared" si="522"/>
        <v>0</v>
      </c>
      <c r="Y2224" s="22">
        <f ca="1">OFFSET('Cost Study'!$B$7,'Operations Support'!$C2224,'Operations Support'!$B2224)*$H2224</f>
        <v>0</v>
      </c>
      <c r="Z2224" s="23">
        <f ca="1">Y2224*'Cost Study'!$B$31</f>
        <v>0</v>
      </c>
      <c r="AA2224" s="23">
        <f ca="1">IF(A2224=10298,1.51,1)*IF($B2224&lt;3,$D2224*'Cost Study'!$B$32*OFFSET('Cost Study'!$B$7,'Operations Support'!$C2224,'Operations Support'!$B2224),0)</f>
        <v>0</v>
      </c>
      <c r="AB2224" s="24">
        <f ca="1">AA2224*'Cost Study'!$B$31</f>
        <v>0</v>
      </c>
      <c r="AC2224" s="23">
        <f ca="1">Y2224*'Cost Study'!$B$31</f>
        <v>0</v>
      </c>
      <c r="AD2224" s="24">
        <f ca="1">AA2224*'Cost Study'!$B$31</f>
        <v>0</v>
      </c>
      <c r="AE2224" s="377">
        <f t="shared" ca="1" si="523"/>
        <v>0</v>
      </c>
      <c r="AF2224" s="377">
        <f t="shared" ca="1" si="524"/>
        <v>0</v>
      </c>
      <c r="AH2224" s="688">
        <f>IFERROR($H2224/SUMIF($A:$A,$A2224,$H:$H)*SUMIF(Summary!$A$110:$A$186,$A2224,Summary!$P$110:$P$186),0)</f>
        <v>0</v>
      </c>
      <c r="AI2224" s="689">
        <f t="shared" ca="1" si="525"/>
        <v>0</v>
      </c>
      <c r="AJ2224" s="688">
        <f>IFERROR(H2224/SUMIF(A:A,A2224,H:H)*SUMIF(Summary!$A$110:$A$186,'Operations Support'!A2224,Summary!$Q$110:$Q$186),0)</f>
        <v>0</v>
      </c>
      <c r="AK2224" s="688">
        <f t="shared" ca="1" si="526"/>
        <v>0</v>
      </c>
      <c r="AL2224" s="1"/>
      <c r="AM2224" s="688">
        <f>IFERROR($H2224/SUMIF($A:$A,$A2224,$H:$H)*SUMIF(Summary!$A$230:$A$266,$A2224,Summary!$P$230:$P$266),0)</f>
        <v>0</v>
      </c>
      <c r="AN2224" s="688">
        <f>IFERROR($H2224/SUMIF($A:$A,$A2224,$H:$H)*(SUMIF(Summary!$A$230:$A$266,$A2224,Summary!$L$230:$L$266)+SUMIF(Summary!$A$281:$A$317,$A2224,Summary!$L$281:$L$317))-AM2224,0)</f>
        <v>0</v>
      </c>
      <c r="AO2224" s="688">
        <f>IFERROR($H2224/SUMIF($A:$A,$A2224,$H:$H)*SUMIF(Summary!$A$230:$A$266,$A2224,Summary!$Q$230:$Q$266),0)</f>
        <v>0</v>
      </c>
      <c r="AP2224" s="688">
        <f>IFERROR($H2224/SUMIF($A:$A,$A2224,$H:$H)*(SUMIF(Summary!$A$230:$A$266,$A2224,Summary!$L$230:$L$266)+SUMIF(Summary!$A$281:$A$317,$A2224,Summary!$L$281:$L$317))-AO2224,0)</f>
        <v>0</v>
      </c>
      <c r="AQ2224" s="306"/>
      <c r="AR2224" s="688">
        <f t="shared" ca="1" si="527"/>
        <v>0</v>
      </c>
      <c r="AS2224" s="688">
        <f t="shared" ca="1" si="528"/>
        <v>0</v>
      </c>
    </row>
    <row r="2225" spans="1:45" x14ac:dyDescent="0.2">
      <c r="A2225" s="423">
        <v>3661</v>
      </c>
      <c r="B2225" s="424">
        <v>1</v>
      </c>
      <c r="C2225" s="425" t="s">
        <v>315</v>
      </c>
      <c r="D2225" s="422">
        <f t="shared" si="514"/>
        <v>2631</v>
      </c>
      <c r="E2225" s="422">
        <f t="shared" si="515"/>
        <v>0</v>
      </c>
      <c r="F2225" s="422">
        <f t="shared" si="516"/>
        <v>5728</v>
      </c>
      <c r="G2225" s="422">
        <f t="shared" si="517"/>
        <v>0</v>
      </c>
      <c r="H2225" s="22">
        <f t="shared" si="518"/>
        <v>8359</v>
      </c>
      <c r="I2225" s="116">
        <v>630</v>
      </c>
      <c r="J2225" s="116">
        <v>0</v>
      </c>
      <c r="K2225" s="116">
        <v>2476</v>
      </c>
      <c r="L2225" s="116">
        <v>0</v>
      </c>
      <c r="M2225" s="22">
        <f t="shared" si="519"/>
        <v>3106</v>
      </c>
      <c r="N2225" s="116">
        <v>1977</v>
      </c>
      <c r="O2225" s="116">
        <v>0</v>
      </c>
      <c r="P2225" s="116">
        <v>2703</v>
      </c>
      <c r="Q2225" s="116">
        <v>0</v>
      </c>
      <c r="R2225" s="22">
        <f t="shared" si="520"/>
        <v>4680</v>
      </c>
      <c r="S2225" s="116">
        <v>24</v>
      </c>
      <c r="T2225" s="116">
        <v>0</v>
      </c>
      <c r="U2225" s="116">
        <v>549</v>
      </c>
      <c r="V2225" s="116">
        <v>0</v>
      </c>
      <c r="W2225" s="22">
        <f t="shared" si="521"/>
        <v>573</v>
      </c>
      <c r="X2225" s="22">
        <f t="shared" si="522"/>
        <v>278.63333333333333</v>
      </c>
      <c r="Y2225" s="22">
        <f ca="1">OFFSET('Cost Study'!$B$7,'Operations Support'!$C2225,'Operations Support'!$B2225)*$H2225</f>
        <v>9445.6699999999983</v>
      </c>
      <c r="Z2225" s="23">
        <f ca="1">Y2225*'Cost Study'!$B$31</f>
        <v>527558.8989029642</v>
      </c>
      <c r="AA2225" s="23">
        <f ca="1">IF(A2225=10298,1.51,1)*IF($B2225&lt;3,$D2225*'Cost Study'!$B$32*OFFSET('Cost Study'!$B$7,'Operations Support'!$C2225,'Operations Support'!$B2225),0)</f>
        <v>297.303</v>
      </c>
      <c r="AB2225" s="24">
        <f ca="1">AA2225*'Cost Study'!$B$31</f>
        <v>16604.94632149419</v>
      </c>
      <c r="AC2225" s="23">
        <f ca="1">Y2225*'Cost Study'!$B$31</f>
        <v>527558.8989029642</v>
      </c>
      <c r="AD2225" s="24">
        <f ca="1">AA2225*'Cost Study'!$B$31</f>
        <v>16604.94632149419</v>
      </c>
      <c r="AE2225" s="377">
        <f t="shared" ca="1" si="523"/>
        <v>544163.84522445838</v>
      </c>
      <c r="AF2225" s="377">
        <f t="shared" ca="1" si="524"/>
        <v>544163.84522445838</v>
      </c>
      <c r="AH2225" s="688">
        <f>IFERROR($H2225/SUMIF($A:$A,$A2225,$H:$H)*SUMIF(Summary!$A$110:$A$186,$A2225,Summary!$P$110:$P$186),0)</f>
        <v>247578.95642209533</v>
      </c>
      <c r="AI2225" s="689">
        <f t="shared" ca="1" si="525"/>
        <v>296584.88880236307</v>
      </c>
      <c r="AJ2225" s="688">
        <f>IFERROR(H2225/SUMIF(A:A,A2225,H:H)*SUMIF(Summary!$A$110:$A$186,'Operations Support'!A2225,Summary!$Q$110:$Q$186),0)</f>
        <v>249207.99389654596</v>
      </c>
      <c r="AK2225" s="688">
        <f t="shared" ca="1" si="526"/>
        <v>294955.85132791242</v>
      </c>
      <c r="AM2225" s="688">
        <f>IFERROR($H2225/SUMIF($A:$A,$A2225,$H:$H)*SUMIF(Summary!$A$230:$A$266,$A2225,Summary!$P$230:$P$266),0)</f>
        <v>46842.284426943079</v>
      </c>
      <c r="AN2225" s="688">
        <f>IFERROR($H2225/SUMIF($A:$A,$A2225,$H:$H)*(SUMIF(Summary!$A$230:$A$266,$A2225,Summary!$L$230:$L$266)+SUMIF(Summary!$A$281:$A$317,$A2225,Summary!$L$281:$L$317))-AM2225,0)</f>
        <v>141268.01626065065</v>
      </c>
      <c r="AO2225" s="688">
        <f>IFERROR($H2225/SUMIF($A:$A,$A2225,$H:$H)*SUMIF(Summary!$A$230:$A$266,$A2225,Summary!$Q$230:$Q$266),0)</f>
        <v>47150.500592901335</v>
      </c>
      <c r="AP2225" s="688">
        <f>IFERROR($H2225/SUMIF($A:$A,$A2225,$H:$H)*(SUMIF(Summary!$A$230:$A$266,$A2225,Summary!$L$230:$L$266)+SUMIF(Summary!$A$281:$A$317,$A2225,Summary!$L$281:$L$317))-AO2225,0)</f>
        <v>140959.80009469239</v>
      </c>
      <c r="AQ2225" s="306"/>
      <c r="AR2225" s="688">
        <f t="shared" ca="1" si="527"/>
        <v>437852.90506301372</v>
      </c>
      <c r="AS2225" s="688">
        <f t="shared" ca="1" si="528"/>
        <v>435915.6514226048</v>
      </c>
    </row>
    <row r="2226" spans="1:45" x14ac:dyDescent="0.2">
      <c r="A2226" s="423">
        <v>3661</v>
      </c>
      <c r="B2226" s="424">
        <v>1</v>
      </c>
      <c r="C2226" s="425" t="s">
        <v>316</v>
      </c>
      <c r="D2226" s="422">
        <f t="shared" si="514"/>
        <v>0</v>
      </c>
      <c r="E2226" s="422">
        <f t="shared" si="515"/>
        <v>0</v>
      </c>
      <c r="F2226" s="422">
        <f t="shared" si="516"/>
        <v>0</v>
      </c>
      <c r="G2226" s="422">
        <f t="shared" si="517"/>
        <v>0</v>
      </c>
      <c r="H2226" s="22">
        <f t="shared" si="518"/>
        <v>0</v>
      </c>
      <c r="I2226" s="116">
        <v>0</v>
      </c>
      <c r="J2226" s="116">
        <v>0</v>
      </c>
      <c r="K2226" s="116">
        <v>0</v>
      </c>
      <c r="L2226" s="116">
        <v>0</v>
      </c>
      <c r="M2226" s="22">
        <f t="shared" si="519"/>
        <v>0</v>
      </c>
      <c r="N2226" s="116">
        <v>0</v>
      </c>
      <c r="O2226" s="116">
        <v>0</v>
      </c>
      <c r="P2226" s="116">
        <v>0</v>
      </c>
      <c r="Q2226" s="116">
        <v>0</v>
      </c>
      <c r="R2226" s="22">
        <f t="shared" si="520"/>
        <v>0</v>
      </c>
      <c r="S2226" s="116">
        <v>0</v>
      </c>
      <c r="T2226" s="116">
        <v>0</v>
      </c>
      <c r="U2226" s="116">
        <v>0</v>
      </c>
      <c r="V2226" s="116">
        <v>0</v>
      </c>
      <c r="W2226" s="22">
        <f t="shared" si="521"/>
        <v>0</v>
      </c>
      <c r="X2226" s="22">
        <f t="shared" si="522"/>
        <v>0</v>
      </c>
      <c r="Y2226" s="22">
        <f ca="1">OFFSET('Cost Study'!$B$7,'Operations Support'!$C2226,'Operations Support'!$B2226)*$H2226</f>
        <v>0</v>
      </c>
      <c r="Z2226" s="23">
        <f ca="1">Y2226*'Cost Study'!$B$31</f>
        <v>0</v>
      </c>
      <c r="AA2226" s="23">
        <f ca="1">IF(A2226=10298,1.51,1)*IF($B2226&lt;3,$D2226*'Cost Study'!$B$32*OFFSET('Cost Study'!$B$7,'Operations Support'!$C2226,'Operations Support'!$B2226),0)</f>
        <v>0</v>
      </c>
      <c r="AB2226" s="24">
        <f ca="1">AA2226*'Cost Study'!$B$31</f>
        <v>0</v>
      </c>
      <c r="AC2226" s="23">
        <f ca="1">Y2226*'Cost Study'!$B$31</f>
        <v>0</v>
      </c>
      <c r="AD2226" s="24">
        <f ca="1">AA2226*'Cost Study'!$B$31</f>
        <v>0</v>
      </c>
      <c r="AE2226" s="377">
        <f t="shared" ca="1" si="523"/>
        <v>0</v>
      </c>
      <c r="AF2226" s="377">
        <f t="shared" ca="1" si="524"/>
        <v>0</v>
      </c>
      <c r="AH2226" s="688">
        <f>IFERROR($H2226/SUMIF($A:$A,$A2226,$H:$H)*SUMIF(Summary!$A$110:$A$186,$A2226,Summary!$P$110:$P$186),0)</f>
        <v>0</v>
      </c>
      <c r="AI2226" s="689">
        <f t="shared" ca="1" si="525"/>
        <v>0</v>
      </c>
      <c r="AJ2226" s="688">
        <f>IFERROR(H2226/SUMIF(A:A,A2226,H:H)*SUMIF(Summary!$A$110:$A$186,'Operations Support'!A2226,Summary!$Q$110:$Q$186),0)</f>
        <v>0</v>
      </c>
      <c r="AK2226" s="688">
        <f t="shared" ca="1" si="526"/>
        <v>0</v>
      </c>
      <c r="AM2226" s="688">
        <f>IFERROR($H2226/SUMIF($A:$A,$A2226,$H:$H)*SUMIF(Summary!$A$230:$A$266,$A2226,Summary!$P$230:$P$266),0)</f>
        <v>0</v>
      </c>
      <c r="AN2226" s="688">
        <f>IFERROR($H2226/SUMIF($A:$A,$A2226,$H:$H)*(SUMIF(Summary!$A$230:$A$266,$A2226,Summary!$L$230:$L$266)+SUMIF(Summary!$A$281:$A$317,$A2226,Summary!$L$281:$L$317))-AM2226,0)</f>
        <v>0</v>
      </c>
      <c r="AO2226" s="688">
        <f>IFERROR($H2226/SUMIF($A:$A,$A2226,$H:$H)*SUMIF(Summary!$A$230:$A$266,$A2226,Summary!$Q$230:$Q$266),0)</f>
        <v>0</v>
      </c>
      <c r="AP2226" s="688">
        <f>IFERROR($H2226/SUMIF($A:$A,$A2226,$H:$H)*(SUMIF(Summary!$A$230:$A$266,$A2226,Summary!$L$230:$L$266)+SUMIF(Summary!$A$281:$A$317,$A2226,Summary!$L$281:$L$317))-AO2226,0)</f>
        <v>0</v>
      </c>
      <c r="AQ2226" s="306"/>
      <c r="AR2226" s="688">
        <f t="shared" ca="1" si="527"/>
        <v>0</v>
      </c>
      <c r="AS2226" s="688">
        <f t="shared" ca="1" si="528"/>
        <v>0</v>
      </c>
    </row>
    <row r="2227" spans="1:45" x14ac:dyDescent="0.2">
      <c r="A2227" s="423">
        <v>3661</v>
      </c>
      <c r="B2227" s="424">
        <v>1</v>
      </c>
      <c r="C2227" s="425" t="s">
        <v>317</v>
      </c>
      <c r="D2227" s="422">
        <f t="shared" si="514"/>
        <v>0</v>
      </c>
      <c r="E2227" s="422">
        <f t="shared" si="515"/>
        <v>0</v>
      </c>
      <c r="F2227" s="422">
        <f t="shared" si="516"/>
        <v>12</v>
      </c>
      <c r="G2227" s="422">
        <f t="shared" si="517"/>
        <v>0</v>
      </c>
      <c r="H2227" s="22">
        <f t="shared" si="518"/>
        <v>12</v>
      </c>
      <c r="I2227" s="116">
        <v>0</v>
      </c>
      <c r="J2227" s="116">
        <v>0</v>
      </c>
      <c r="K2227" s="116">
        <v>9</v>
      </c>
      <c r="L2227" s="116">
        <v>0</v>
      </c>
      <c r="M2227" s="22">
        <f t="shared" si="519"/>
        <v>9</v>
      </c>
      <c r="N2227" s="116">
        <v>0</v>
      </c>
      <c r="O2227" s="116">
        <v>0</v>
      </c>
      <c r="P2227" s="116">
        <v>3</v>
      </c>
      <c r="Q2227" s="116">
        <v>0</v>
      </c>
      <c r="R2227" s="22">
        <f t="shared" si="520"/>
        <v>3</v>
      </c>
      <c r="S2227" s="116">
        <v>0</v>
      </c>
      <c r="T2227" s="116">
        <v>0</v>
      </c>
      <c r="U2227" s="116">
        <v>0</v>
      </c>
      <c r="V2227" s="116">
        <v>0</v>
      </c>
      <c r="W2227" s="22">
        <f t="shared" si="521"/>
        <v>0</v>
      </c>
      <c r="X2227" s="22">
        <f t="shared" si="522"/>
        <v>0.4</v>
      </c>
      <c r="Y2227" s="22">
        <f ca="1">OFFSET('Cost Study'!$B$7,'Operations Support'!$C2227,'Operations Support'!$B2227)*$H2227</f>
        <v>24</v>
      </c>
      <c r="Z2227" s="23">
        <f ca="1">Y2227*'Cost Study'!$B$31</f>
        <v>1340.4463181194287</v>
      </c>
      <c r="AA2227" s="23">
        <f ca="1">IF(A2227=10298,1.51,1)*IF($B2227&lt;3,$D2227*'Cost Study'!$B$32*OFFSET('Cost Study'!$B$7,'Operations Support'!$C2227,'Operations Support'!$B2227),0)</f>
        <v>0</v>
      </c>
      <c r="AB2227" s="24">
        <f ca="1">AA2227*'Cost Study'!$B$31</f>
        <v>0</v>
      </c>
      <c r="AC2227" s="23">
        <f ca="1">Y2227*'Cost Study'!$B$31</f>
        <v>1340.4463181194287</v>
      </c>
      <c r="AD2227" s="24">
        <f ca="1">AA2227*'Cost Study'!$B$31</f>
        <v>0</v>
      </c>
      <c r="AE2227" s="377">
        <f t="shared" ca="1" si="523"/>
        <v>1340.4463181194287</v>
      </c>
      <c r="AF2227" s="377">
        <f t="shared" ca="1" si="524"/>
        <v>1340.4463181194287</v>
      </c>
      <c r="AH2227" s="688">
        <f>IFERROR($H2227/SUMIF($A:$A,$A2227,$H:$H)*SUMIF(Summary!$A$110:$A$186,$A2227,Summary!$P$110:$P$186),0)</f>
        <v>355.41900670715921</v>
      </c>
      <c r="AI2227" s="689">
        <f t="shared" ca="1" si="525"/>
        <v>985.02731141226946</v>
      </c>
      <c r="AJ2227" s="688">
        <f>IFERROR(H2227/SUMIF(A:A,A2227,H:H)*SUMIF(Summary!$A$110:$A$186,'Operations Support'!A2227,Summary!$Q$110:$Q$186),0)</f>
        <v>357.75761774836121</v>
      </c>
      <c r="AK2227" s="688">
        <f t="shared" ca="1" si="526"/>
        <v>982.68870037106751</v>
      </c>
      <c r="AM2227" s="688">
        <f>IFERROR($H2227/SUMIF($A:$A,$A2227,$H:$H)*SUMIF(Summary!$A$230:$A$266,$A2227,Summary!$P$230:$P$266),0)</f>
        <v>67.245772595204798</v>
      </c>
      <c r="AN2227" s="688">
        <f>IFERROR($H2227/SUMIF($A:$A,$A2227,$H:$H)*(SUMIF(Summary!$A$230:$A$266,$A2227,Summary!$L$230:$L$266)+SUMIF(Summary!$A$281:$A$317,$A2227,Summary!$L$281:$L$317))-AM2227,0)</f>
        <v>202.80131536401575</v>
      </c>
      <c r="AO2227" s="688">
        <f>IFERROR($H2227/SUMIF($A:$A,$A2227,$H:$H)*SUMIF(Summary!$A$230:$A$266,$A2227,Summary!$Q$230:$Q$266),0)</f>
        <v>67.688241071278384</v>
      </c>
      <c r="AP2227" s="688">
        <f>IFERROR($H2227/SUMIF($A:$A,$A2227,$H:$H)*(SUMIF(Summary!$A$230:$A$266,$A2227,Summary!$L$230:$L$266)+SUMIF(Summary!$A$281:$A$317,$A2227,Summary!$L$281:$L$317))-AO2227,0)</f>
        <v>202.35884688794218</v>
      </c>
      <c r="AQ2227" s="306"/>
      <c r="AR2227" s="688">
        <f t="shared" ca="1" si="527"/>
        <v>1187.8286267762851</v>
      </c>
      <c r="AS2227" s="688">
        <f t="shared" ca="1" si="528"/>
        <v>1185.0475472590097</v>
      </c>
    </row>
    <row r="2228" spans="1:45" x14ac:dyDescent="0.2">
      <c r="A2228" s="423">
        <v>3661</v>
      </c>
      <c r="B2228" s="424">
        <v>1</v>
      </c>
      <c r="C2228" s="425" t="s">
        <v>318</v>
      </c>
      <c r="D2228" s="422">
        <f t="shared" si="514"/>
        <v>6</v>
      </c>
      <c r="E2228" s="422">
        <f t="shared" si="515"/>
        <v>0</v>
      </c>
      <c r="F2228" s="422">
        <f t="shared" si="516"/>
        <v>51</v>
      </c>
      <c r="G2228" s="422">
        <f t="shared" si="517"/>
        <v>0</v>
      </c>
      <c r="H2228" s="22">
        <f t="shared" si="518"/>
        <v>57</v>
      </c>
      <c r="I2228" s="116">
        <v>3</v>
      </c>
      <c r="J2228" s="116">
        <v>0</v>
      </c>
      <c r="K2228" s="116">
        <v>15</v>
      </c>
      <c r="L2228" s="116">
        <v>0</v>
      </c>
      <c r="M2228" s="22">
        <f t="shared" si="519"/>
        <v>18</v>
      </c>
      <c r="N2228" s="116">
        <v>0</v>
      </c>
      <c r="O2228" s="116">
        <v>0</v>
      </c>
      <c r="P2228" s="116">
        <v>27</v>
      </c>
      <c r="Q2228" s="116">
        <v>0</v>
      </c>
      <c r="R2228" s="22">
        <f t="shared" si="520"/>
        <v>27</v>
      </c>
      <c r="S2228" s="116">
        <v>3</v>
      </c>
      <c r="T2228" s="116">
        <v>0</v>
      </c>
      <c r="U2228" s="116">
        <v>9</v>
      </c>
      <c r="V2228" s="116">
        <v>0</v>
      </c>
      <c r="W2228" s="22">
        <f t="shared" si="521"/>
        <v>12</v>
      </c>
      <c r="X2228" s="22">
        <f t="shared" si="522"/>
        <v>1.9</v>
      </c>
      <c r="Y2228" s="22">
        <f ca="1">OFFSET('Cost Study'!$B$7,'Operations Support'!$C2228,'Operations Support'!$B2228)*$H2228</f>
        <v>108.86999999999999</v>
      </c>
      <c r="Z2228" s="23">
        <f ca="1">Y2228*'Cost Study'!$B$31</f>
        <v>6080.5996105692584</v>
      </c>
      <c r="AA2228" s="23">
        <f ca="1">IF(A2228=10298,1.51,1)*IF($B2228&lt;3,$D2228*'Cost Study'!$B$32*OFFSET('Cost Study'!$B$7,'Operations Support'!$C2228,'Operations Support'!$B2228),0)</f>
        <v>1.1460000000000001</v>
      </c>
      <c r="AB2228" s="24">
        <f ca="1">AA2228*'Cost Study'!$B$31</f>
        <v>64.006311690202722</v>
      </c>
      <c r="AC2228" s="23">
        <f ca="1">Y2228*'Cost Study'!$B$31</f>
        <v>6080.5996105692584</v>
      </c>
      <c r="AD2228" s="24">
        <f ca="1">AA2228*'Cost Study'!$B$31</f>
        <v>64.006311690202722</v>
      </c>
      <c r="AE2228" s="377">
        <f t="shared" ca="1" si="523"/>
        <v>6144.6059222594613</v>
      </c>
      <c r="AF2228" s="377">
        <f t="shared" ca="1" si="524"/>
        <v>6144.6059222594613</v>
      </c>
      <c r="AH2228" s="688">
        <f>IFERROR($H2228/SUMIF($A:$A,$A2228,$H:$H)*SUMIF(Summary!$A$110:$A$186,$A2228,Summary!$P$110:$P$186),0)</f>
        <v>1688.2402818590065</v>
      </c>
      <c r="AI2228" s="689">
        <f t="shared" ca="1" si="525"/>
        <v>4456.365640400455</v>
      </c>
      <c r="AJ2228" s="688">
        <f>IFERROR(H2228/SUMIF(A:A,A2228,H:H)*SUMIF(Summary!$A$110:$A$186,'Operations Support'!A2228,Summary!$Q$110:$Q$186),0)</f>
        <v>1699.3486843047158</v>
      </c>
      <c r="AK2228" s="688">
        <f t="shared" ca="1" si="526"/>
        <v>4445.2572379547455</v>
      </c>
      <c r="AM2228" s="688">
        <f>IFERROR($H2228/SUMIF($A:$A,$A2228,$H:$H)*SUMIF(Summary!$A$230:$A$266,$A2228,Summary!$P$230:$P$266),0)</f>
        <v>319.41741982722283</v>
      </c>
      <c r="AN2228" s="688">
        <f>IFERROR($H2228/SUMIF($A:$A,$A2228,$H:$H)*(SUMIF(Summary!$A$230:$A$266,$A2228,Summary!$L$230:$L$266)+SUMIF(Summary!$A$281:$A$317,$A2228,Summary!$L$281:$L$317))-AM2228,0)</f>
        <v>963.3062479790749</v>
      </c>
      <c r="AO2228" s="688">
        <f>IFERROR($H2228/SUMIF($A:$A,$A2228,$H:$H)*SUMIF(Summary!$A$230:$A$266,$A2228,Summary!$Q$230:$Q$266),0)</f>
        <v>321.51914508857237</v>
      </c>
      <c r="AP2228" s="688">
        <f>IFERROR($H2228/SUMIF($A:$A,$A2228,$H:$H)*(SUMIF(Summary!$A$230:$A$266,$A2228,Summary!$L$230:$L$266)+SUMIF(Summary!$A$281:$A$317,$A2228,Summary!$L$281:$L$317))-AO2228,0)</f>
        <v>961.20452271772535</v>
      </c>
      <c r="AQ2228" s="306"/>
      <c r="AR2228" s="688">
        <f t="shared" ca="1" si="527"/>
        <v>5419.6718883795302</v>
      </c>
      <c r="AS2228" s="688">
        <f t="shared" ca="1" si="528"/>
        <v>5406.4617606724705</v>
      </c>
    </row>
    <row r="2229" spans="1:45" x14ac:dyDescent="0.2">
      <c r="A2229" s="423">
        <v>3661</v>
      </c>
      <c r="B2229" s="424">
        <v>1</v>
      </c>
      <c r="C2229" s="425" t="s">
        <v>319</v>
      </c>
      <c r="D2229" s="422">
        <f t="shared" si="514"/>
        <v>624</v>
      </c>
      <c r="E2229" s="422">
        <f t="shared" si="515"/>
        <v>0</v>
      </c>
      <c r="F2229" s="422">
        <f t="shared" si="516"/>
        <v>4503</v>
      </c>
      <c r="G2229" s="422">
        <f t="shared" si="517"/>
        <v>0</v>
      </c>
      <c r="H2229" s="22">
        <f t="shared" si="518"/>
        <v>5127</v>
      </c>
      <c r="I2229" s="116">
        <v>624</v>
      </c>
      <c r="J2229" s="116">
        <v>0</v>
      </c>
      <c r="K2229" s="116">
        <v>1018</v>
      </c>
      <c r="L2229" s="116">
        <v>0</v>
      </c>
      <c r="M2229" s="22">
        <f t="shared" si="519"/>
        <v>1642</v>
      </c>
      <c r="N2229" s="116">
        <v>0</v>
      </c>
      <c r="O2229" s="116">
        <v>0</v>
      </c>
      <c r="P2229" s="116">
        <v>1742</v>
      </c>
      <c r="Q2229" s="116">
        <v>0</v>
      </c>
      <c r="R2229" s="22">
        <f t="shared" si="520"/>
        <v>1742</v>
      </c>
      <c r="S2229" s="116">
        <v>0</v>
      </c>
      <c r="T2229" s="116">
        <v>0</v>
      </c>
      <c r="U2229" s="116">
        <v>1743</v>
      </c>
      <c r="V2229" s="116">
        <v>0</v>
      </c>
      <c r="W2229" s="22">
        <f t="shared" si="521"/>
        <v>1743</v>
      </c>
      <c r="X2229" s="22">
        <f t="shared" si="522"/>
        <v>170.9</v>
      </c>
      <c r="Y2229" s="22">
        <f ca="1">OFFSET('Cost Study'!$B$7,'Operations Support'!$C2229,'Operations Support'!$B2229)*$H2229</f>
        <v>7023.9900000000007</v>
      </c>
      <c r="Z2229" s="23">
        <f ca="1">Y2229*'Cost Study'!$B$31</f>
        <v>392303.3972503203</v>
      </c>
      <c r="AA2229" s="23">
        <f ca="1">IF(A2229=10298,1.51,1)*IF($B2229&lt;3,$D2229*'Cost Study'!$B$32*OFFSET('Cost Study'!$B$7,'Operations Support'!$C2229,'Operations Support'!$B2229),0)</f>
        <v>85.488000000000014</v>
      </c>
      <c r="AB2229" s="24">
        <f ca="1">AA2229*'Cost Study'!$B$31</f>
        <v>4774.6697851414056</v>
      </c>
      <c r="AC2229" s="23">
        <f ca="1">Y2229*'Cost Study'!$B$31</f>
        <v>392303.3972503203</v>
      </c>
      <c r="AD2229" s="24">
        <f ca="1">AA2229*'Cost Study'!$B$31</f>
        <v>4774.6697851414056</v>
      </c>
      <c r="AE2229" s="377">
        <f t="shared" ca="1" si="523"/>
        <v>397078.06703546172</v>
      </c>
      <c r="AF2229" s="377">
        <f t="shared" ca="1" si="524"/>
        <v>397078.06703546172</v>
      </c>
      <c r="AH2229" s="688">
        <f>IFERROR($H2229/SUMIF($A:$A,$A2229,$H:$H)*SUMIF(Summary!$A$110:$A$186,$A2229,Summary!$P$110:$P$186),0)</f>
        <v>151852.77061563378</v>
      </c>
      <c r="AI2229" s="689">
        <f t="shared" ca="1" si="525"/>
        <v>245225.29641982794</v>
      </c>
      <c r="AJ2229" s="688">
        <f>IFERROR(H2229/SUMIF(A:A,A2229,H:H)*SUMIF(Summary!$A$110:$A$186,'Operations Support'!A2229,Summary!$Q$110:$Q$186),0)</f>
        <v>152851.94218298735</v>
      </c>
      <c r="AK2229" s="688">
        <f t="shared" ca="1" si="526"/>
        <v>244226.12485247437</v>
      </c>
      <c r="AM2229" s="688">
        <f>IFERROR($H2229/SUMIF($A:$A,$A2229,$H:$H)*SUMIF(Summary!$A$230:$A$266,$A2229,Summary!$P$230:$P$266),0)</f>
        <v>28730.75634130125</v>
      </c>
      <c r="AN2229" s="688">
        <f>IFERROR($H2229/SUMIF($A:$A,$A2229,$H:$H)*(SUMIF(Summary!$A$230:$A$266,$A2229,Summary!$L$230:$L$266)+SUMIF(Summary!$A$281:$A$317,$A2229,Summary!$L$281:$L$317))-AM2229,0)</f>
        <v>86646.861989275727</v>
      </c>
      <c r="AO2229" s="688">
        <f>IFERROR($H2229/SUMIF($A:$A,$A2229,$H:$H)*SUMIF(Summary!$A$230:$A$266,$A2229,Summary!$Q$230:$Q$266),0)</f>
        <v>28919.800997703693</v>
      </c>
      <c r="AP2229" s="688">
        <f>IFERROR($H2229/SUMIF($A:$A,$A2229,$H:$H)*(SUMIF(Summary!$A$230:$A$266,$A2229,Summary!$L$230:$L$266)+SUMIF(Summary!$A$281:$A$317,$A2229,Summary!$L$281:$L$317))-AO2229,0)</f>
        <v>86457.817332873296</v>
      </c>
      <c r="AQ2229" s="306"/>
      <c r="AR2229" s="688">
        <f t="shared" ca="1" si="527"/>
        <v>331872.15840910363</v>
      </c>
      <c r="AS2229" s="688">
        <f t="shared" ca="1" si="528"/>
        <v>330683.94218534767</v>
      </c>
    </row>
    <row r="2230" spans="1:45" x14ac:dyDescent="0.2">
      <c r="A2230" s="423">
        <v>3661</v>
      </c>
      <c r="B2230" s="424">
        <v>1</v>
      </c>
      <c r="C2230" s="425" t="s">
        <v>320</v>
      </c>
      <c r="D2230" s="422">
        <f t="shared" si="514"/>
        <v>0</v>
      </c>
      <c r="E2230" s="422">
        <f t="shared" si="515"/>
        <v>0</v>
      </c>
      <c r="F2230" s="422">
        <f t="shared" si="516"/>
        <v>6449</v>
      </c>
      <c r="G2230" s="422">
        <f t="shared" si="517"/>
        <v>0</v>
      </c>
      <c r="H2230" s="22">
        <f t="shared" si="518"/>
        <v>6449</v>
      </c>
      <c r="I2230" s="116">
        <v>0</v>
      </c>
      <c r="J2230" s="116">
        <v>0</v>
      </c>
      <c r="K2230" s="116">
        <v>1766</v>
      </c>
      <c r="L2230" s="116">
        <v>0</v>
      </c>
      <c r="M2230" s="22">
        <f t="shared" si="519"/>
        <v>1766</v>
      </c>
      <c r="N2230" s="116">
        <v>0</v>
      </c>
      <c r="O2230" s="116">
        <v>0</v>
      </c>
      <c r="P2230" s="116">
        <v>4307</v>
      </c>
      <c r="Q2230" s="116">
        <v>0</v>
      </c>
      <c r="R2230" s="22">
        <f t="shared" si="520"/>
        <v>4307</v>
      </c>
      <c r="S2230" s="116">
        <v>0</v>
      </c>
      <c r="T2230" s="116">
        <v>0</v>
      </c>
      <c r="U2230" s="116">
        <v>376</v>
      </c>
      <c r="V2230" s="116">
        <v>0</v>
      </c>
      <c r="W2230" s="22">
        <f t="shared" si="521"/>
        <v>376</v>
      </c>
      <c r="X2230" s="22">
        <f t="shared" si="522"/>
        <v>214.96666666666667</v>
      </c>
      <c r="Y2230" s="22">
        <f ca="1">OFFSET('Cost Study'!$B$7,'Operations Support'!$C2230,'Operations Support'!$B2230)*$H2230</f>
        <v>6449</v>
      </c>
      <c r="Z2230" s="23">
        <f ca="1">Y2230*'Cost Study'!$B$31</f>
        <v>360189.09606467484</v>
      </c>
      <c r="AA2230" s="23">
        <f ca="1">IF(A2230=10298,1.51,1)*IF($B2230&lt;3,$D2230*'Cost Study'!$B$32*OFFSET('Cost Study'!$B$7,'Operations Support'!$C2230,'Operations Support'!$B2230),0)</f>
        <v>0</v>
      </c>
      <c r="AB2230" s="24">
        <f ca="1">AA2230*'Cost Study'!$B$31</f>
        <v>0</v>
      </c>
      <c r="AC2230" s="23">
        <f ca="1">Y2230*'Cost Study'!$B$31</f>
        <v>360189.09606467484</v>
      </c>
      <c r="AD2230" s="24">
        <f ca="1">AA2230*'Cost Study'!$B$31</f>
        <v>0</v>
      </c>
      <c r="AE2230" s="377">
        <f t="shared" ca="1" si="523"/>
        <v>360189.09606467484</v>
      </c>
      <c r="AF2230" s="377">
        <f t="shared" ca="1" si="524"/>
        <v>360189.09606467484</v>
      </c>
      <c r="AH2230" s="688">
        <f>IFERROR($H2230/SUMIF($A:$A,$A2230,$H:$H)*SUMIF(Summary!$A$110:$A$186,$A2230,Summary!$P$110:$P$186),0)</f>
        <v>191008.09785453914</v>
      </c>
      <c r="AI2230" s="689">
        <f t="shared" ca="1" si="525"/>
        <v>169180.9982101357</v>
      </c>
      <c r="AJ2230" s="688">
        <f>IFERROR(H2230/SUMIF(A:A,A2230,H:H)*SUMIF(Summary!$A$110:$A$186,'Operations Support'!A2230,Summary!$Q$110:$Q$186),0)</f>
        <v>192264.9064049318</v>
      </c>
      <c r="AK2230" s="688">
        <f t="shared" ca="1" si="526"/>
        <v>167924.18965974305</v>
      </c>
      <c r="AM2230" s="688">
        <f>IFERROR($H2230/SUMIF($A:$A,$A2230,$H:$H)*SUMIF(Summary!$A$230:$A$266,$A2230,Summary!$P$230:$P$266),0)</f>
        <v>36138.998955539646</v>
      </c>
      <c r="AN2230" s="688">
        <f>IFERROR($H2230/SUMIF($A:$A,$A2230,$H:$H)*(SUMIF(Summary!$A$230:$A$266,$A2230,Summary!$L$230:$L$266)+SUMIF(Summary!$A$281:$A$317,$A2230,Summary!$L$281:$L$317))-AM2230,0)</f>
        <v>108988.80689854482</v>
      </c>
      <c r="AO2230" s="688">
        <f>IFERROR($H2230/SUMIF($A:$A,$A2230,$H:$H)*SUMIF(Summary!$A$230:$A$266,$A2230,Summary!$Q$230:$Q$266),0)</f>
        <v>36376.788889056195</v>
      </c>
      <c r="AP2230" s="688">
        <f>IFERROR($H2230/SUMIF($A:$A,$A2230,$H:$H)*(SUMIF(Summary!$A$230:$A$266,$A2230,Summary!$L$230:$L$266)+SUMIF(Summary!$A$281:$A$317,$A2230,Summary!$L$281:$L$317))-AO2230,0)</f>
        <v>108751.01696502828</v>
      </c>
      <c r="AQ2230" s="306"/>
      <c r="AR2230" s="688">
        <f t="shared" ca="1" si="527"/>
        <v>278169.80510868051</v>
      </c>
      <c r="AS2230" s="688">
        <f t="shared" ca="1" si="528"/>
        <v>276675.20662477135</v>
      </c>
    </row>
    <row r="2231" spans="1:45" x14ac:dyDescent="0.2">
      <c r="A2231" s="423">
        <v>3661</v>
      </c>
      <c r="B2231" s="424">
        <v>2</v>
      </c>
      <c r="C2231" s="425" t="s">
        <v>300</v>
      </c>
      <c r="D2231" s="422">
        <f t="shared" si="514"/>
        <v>27258</v>
      </c>
      <c r="E2231" s="422">
        <f t="shared" si="515"/>
        <v>0</v>
      </c>
      <c r="F2231" s="422">
        <f t="shared" si="516"/>
        <v>42078</v>
      </c>
      <c r="G2231" s="422">
        <f t="shared" si="517"/>
        <v>0</v>
      </c>
      <c r="H2231" s="22">
        <f t="shared" si="518"/>
        <v>69336</v>
      </c>
      <c r="I2231" s="116">
        <v>12409</v>
      </c>
      <c r="J2231" s="116">
        <v>0</v>
      </c>
      <c r="K2231" s="116">
        <v>18398</v>
      </c>
      <c r="L2231" s="116">
        <v>0</v>
      </c>
      <c r="M2231" s="22">
        <f t="shared" si="519"/>
        <v>30807</v>
      </c>
      <c r="N2231" s="116">
        <v>11373</v>
      </c>
      <c r="O2231" s="116">
        <v>0</v>
      </c>
      <c r="P2231" s="116">
        <v>15967</v>
      </c>
      <c r="Q2231" s="116">
        <v>0</v>
      </c>
      <c r="R2231" s="22">
        <f t="shared" si="520"/>
        <v>27340</v>
      </c>
      <c r="S2231" s="116">
        <v>3476</v>
      </c>
      <c r="T2231" s="116">
        <v>0</v>
      </c>
      <c r="U2231" s="116">
        <v>7713</v>
      </c>
      <c r="V2231" s="116">
        <v>0</v>
      </c>
      <c r="W2231" s="22">
        <f t="shared" si="521"/>
        <v>11189</v>
      </c>
      <c r="X2231" s="22">
        <f t="shared" si="522"/>
        <v>2311.1999999999998</v>
      </c>
      <c r="Y2231" s="22">
        <f ca="1">OFFSET('Cost Study'!$B$7,'Operations Support'!$C2231,'Operations Support'!$B2231)*$H2231</f>
        <v>121338</v>
      </c>
      <c r="Z2231" s="23">
        <f ca="1">Y2231*'Cost Study'!$B$31</f>
        <v>6776961.4728323016</v>
      </c>
      <c r="AA2231" s="23">
        <f ca="1">IF(A2231=10298,1.51,1)*IF($B2231&lt;3,$D2231*'Cost Study'!$B$32*OFFSET('Cost Study'!$B$7,'Operations Support'!$C2231,'Operations Support'!$B2231),0)</f>
        <v>4770.1500000000005</v>
      </c>
      <c r="AB2231" s="24">
        <f ca="1">AA2231*'Cost Study'!$B$31</f>
        <v>266422.08351572475</v>
      </c>
      <c r="AC2231" s="23">
        <f ca="1">Y2231*'Cost Study'!$B$31</f>
        <v>6776961.4728323016</v>
      </c>
      <c r="AD2231" s="24">
        <f ca="1">AA2231*'Cost Study'!$B$31</f>
        <v>266422.08351572475</v>
      </c>
      <c r="AE2231" s="377">
        <f t="shared" ca="1" si="523"/>
        <v>7043383.5563480267</v>
      </c>
      <c r="AF2231" s="377">
        <f t="shared" ca="1" si="524"/>
        <v>7043383.5563480267</v>
      </c>
      <c r="AH2231" s="688">
        <f>IFERROR($H2231/SUMIF($A:$A,$A2231,$H:$H)*SUMIF(Summary!$A$110:$A$186,$A2231,Summary!$P$110:$P$186),0)</f>
        <v>2053611.0207539662</v>
      </c>
      <c r="AI2231" s="689">
        <f t="shared" ca="1" si="525"/>
        <v>4989772.535594061</v>
      </c>
      <c r="AJ2231" s="688">
        <f>IFERROR(H2231/SUMIF(A:A,A2231,H:H)*SUMIF(Summary!$A$110:$A$186,'Operations Support'!A2231,Summary!$Q$110:$Q$186),0)</f>
        <v>2067123.5153500312</v>
      </c>
      <c r="AK2231" s="688">
        <f t="shared" ca="1" si="526"/>
        <v>4976260.0409979951</v>
      </c>
      <c r="AM2231" s="688">
        <f>IFERROR($H2231/SUMIF($A:$A,$A2231,$H:$H)*SUMIF(Summary!$A$230:$A$266,$A2231,Summary!$P$230:$P$266),0)</f>
        <v>388546.07405509334</v>
      </c>
      <c r="AN2231" s="688">
        <f>IFERROR($H2231/SUMIF($A:$A,$A2231,$H:$H)*(SUMIF(Summary!$A$230:$A$266,$A2231,Summary!$L$230:$L$266)+SUMIF(Summary!$A$281:$A$317,$A2231,Summary!$L$281:$L$317))-AM2231,0)</f>
        <v>1171786.0001732833</v>
      </c>
      <c r="AO2231" s="688">
        <f>IFERROR($H2231/SUMIF($A:$A,$A2231,$H:$H)*SUMIF(Summary!$A$230:$A$266,$A2231,Summary!$Q$230:$Q$266),0)</f>
        <v>391102.65690984658</v>
      </c>
      <c r="AP2231" s="688">
        <f>IFERROR($H2231/SUMIF($A:$A,$A2231,$H:$H)*(SUMIF(Summary!$A$230:$A$266,$A2231,Summary!$L$230:$L$266)+SUMIF(Summary!$A$281:$A$317,$A2231,Summary!$L$281:$L$317))-AO2231,0)</f>
        <v>1169229.4173185299</v>
      </c>
      <c r="AQ2231" s="306"/>
      <c r="AR2231" s="688">
        <f t="shared" ca="1" si="527"/>
        <v>6161558.5357673448</v>
      </c>
      <c r="AS2231" s="688">
        <f t="shared" ca="1" si="528"/>
        <v>6145489.4583165254</v>
      </c>
    </row>
    <row r="2232" spans="1:45" x14ac:dyDescent="0.2">
      <c r="A2232" s="423">
        <v>3661</v>
      </c>
      <c r="B2232" s="424">
        <v>2</v>
      </c>
      <c r="C2232" s="425" t="s">
        <v>301</v>
      </c>
      <c r="D2232" s="422">
        <f t="shared" si="514"/>
        <v>21709</v>
      </c>
      <c r="E2232" s="422">
        <f t="shared" si="515"/>
        <v>0</v>
      </c>
      <c r="F2232" s="422">
        <f t="shared" si="516"/>
        <v>4836</v>
      </c>
      <c r="G2232" s="422">
        <f t="shared" si="517"/>
        <v>0</v>
      </c>
      <c r="H2232" s="22">
        <f t="shared" si="518"/>
        <v>26545</v>
      </c>
      <c r="I2232" s="116">
        <v>9571</v>
      </c>
      <c r="J2232" s="116">
        <v>0</v>
      </c>
      <c r="K2232" s="116">
        <v>2297</v>
      </c>
      <c r="L2232" s="116">
        <v>0</v>
      </c>
      <c r="M2232" s="22">
        <f t="shared" si="519"/>
        <v>11868</v>
      </c>
      <c r="N2232" s="116">
        <v>9958</v>
      </c>
      <c r="O2232" s="116">
        <v>0</v>
      </c>
      <c r="P2232" s="116">
        <v>1853</v>
      </c>
      <c r="Q2232" s="116">
        <v>0</v>
      </c>
      <c r="R2232" s="22">
        <f t="shared" si="520"/>
        <v>11811</v>
      </c>
      <c r="S2232" s="116">
        <v>2180</v>
      </c>
      <c r="T2232" s="116">
        <v>0</v>
      </c>
      <c r="U2232" s="116">
        <v>686</v>
      </c>
      <c r="V2232" s="116">
        <v>0</v>
      </c>
      <c r="W2232" s="22">
        <f t="shared" si="521"/>
        <v>2866</v>
      </c>
      <c r="X2232" s="22">
        <f t="shared" si="522"/>
        <v>884.83333333333337</v>
      </c>
      <c r="Y2232" s="22">
        <f ca="1">OFFSET('Cost Study'!$B$7,'Operations Support'!$C2232,'Operations Support'!$B2232)*$H2232</f>
        <v>73264.2</v>
      </c>
      <c r="Z2232" s="23">
        <f ca="1">Y2232*'Cost Study'!$B$31</f>
        <v>4091946.964165227</v>
      </c>
      <c r="AA2232" s="23">
        <f ca="1">IF(A2232=10298,1.51,1)*IF($B2232&lt;3,$D2232*'Cost Study'!$B$32*OFFSET('Cost Study'!$B$7,'Operations Support'!$C2232,'Operations Support'!$B2232),0)</f>
        <v>5991.6840000000002</v>
      </c>
      <c r="AB2232" s="24">
        <f ca="1">AA2232*'Cost Study'!$B$31</f>
        <v>334647.11488062883</v>
      </c>
      <c r="AC2232" s="23">
        <f ca="1">Y2232*'Cost Study'!$B$31</f>
        <v>4091946.964165227</v>
      </c>
      <c r="AD2232" s="24">
        <f ca="1">AA2232*'Cost Study'!$B$31</f>
        <v>334647.11488062883</v>
      </c>
      <c r="AE2232" s="377">
        <f t="shared" ca="1" si="523"/>
        <v>4426594.0790458554</v>
      </c>
      <c r="AF2232" s="377">
        <f t="shared" ca="1" si="524"/>
        <v>4426594.0790458554</v>
      </c>
      <c r="AH2232" s="688">
        <f>IFERROR($H2232/SUMIF($A:$A,$A2232,$H:$H)*SUMIF(Summary!$A$110:$A$186,$A2232,Summary!$P$110:$P$186),0)</f>
        <v>786216.4610867952</v>
      </c>
      <c r="AI2232" s="689">
        <f t="shared" ca="1" si="525"/>
        <v>3640377.6179590602</v>
      </c>
      <c r="AJ2232" s="688">
        <f>IFERROR(H2232/SUMIF(A:A,A2232,H:H)*SUMIF(Summary!$A$110:$A$186,'Operations Support'!A2232,Summary!$Q$110:$Q$186),0)</f>
        <v>791389.66359418747</v>
      </c>
      <c r="AK2232" s="688">
        <f t="shared" ca="1" si="526"/>
        <v>3635204.4154516682</v>
      </c>
      <c r="AM2232" s="688">
        <f>IFERROR($H2232/SUMIF($A:$A,$A2232,$H:$H)*SUMIF(Summary!$A$230:$A$266,$A2232,Summary!$P$230:$P$266),0)</f>
        <v>148753.25279497597</v>
      </c>
      <c r="AN2232" s="688">
        <f>IFERROR($H2232/SUMIF($A:$A,$A2232,$H:$H)*(SUMIF(Summary!$A$230:$A$266,$A2232,Summary!$L$230:$L$266)+SUMIF(Summary!$A$281:$A$317,$A2232,Summary!$L$281:$L$317))-AM2232,0)</f>
        <v>448613.40969481657</v>
      </c>
      <c r="AO2232" s="688">
        <f>IFERROR($H2232/SUMIF($A:$A,$A2232,$H:$H)*SUMIF(Summary!$A$230:$A$266,$A2232,Summary!$Q$230:$Q$266),0)</f>
        <v>149732.02993642373</v>
      </c>
      <c r="AP2232" s="688">
        <f>IFERROR($H2232/SUMIF($A:$A,$A2232,$H:$H)*(SUMIF(Summary!$A$230:$A$266,$A2232,Summary!$L$230:$L$266)+SUMIF(Summary!$A$281:$A$317,$A2232,Summary!$L$281:$L$317))-AO2232,0)</f>
        <v>447634.63255336881</v>
      </c>
      <c r="AQ2232" s="306"/>
      <c r="AR2232" s="688">
        <f t="shared" ca="1" si="527"/>
        <v>4088991.0276538767</v>
      </c>
      <c r="AS2232" s="688">
        <f t="shared" ca="1" si="528"/>
        <v>4082839.048005037</v>
      </c>
    </row>
    <row r="2233" spans="1:45" x14ac:dyDescent="0.2">
      <c r="A2233" s="423">
        <v>3661</v>
      </c>
      <c r="B2233" s="424">
        <v>2</v>
      </c>
      <c r="C2233" s="425" t="s">
        <v>302</v>
      </c>
      <c r="D2233" s="422">
        <f t="shared" si="514"/>
        <v>5665</v>
      </c>
      <c r="E2233" s="422">
        <f t="shared" si="515"/>
        <v>0</v>
      </c>
      <c r="F2233" s="422">
        <f t="shared" si="516"/>
        <v>5329</v>
      </c>
      <c r="G2233" s="422">
        <f t="shared" si="517"/>
        <v>0</v>
      </c>
      <c r="H2233" s="22">
        <f t="shared" si="518"/>
        <v>10994</v>
      </c>
      <c r="I2233" s="116">
        <v>2503</v>
      </c>
      <c r="J2233" s="116">
        <v>0</v>
      </c>
      <c r="K2233" s="116">
        <v>2156</v>
      </c>
      <c r="L2233" s="116">
        <v>0</v>
      </c>
      <c r="M2233" s="22">
        <f t="shared" si="519"/>
        <v>4659</v>
      </c>
      <c r="N2233" s="116">
        <v>2673</v>
      </c>
      <c r="O2233" s="116">
        <v>0</v>
      </c>
      <c r="P2233" s="116">
        <v>2288</v>
      </c>
      <c r="Q2233" s="116">
        <v>0</v>
      </c>
      <c r="R2233" s="22">
        <f t="shared" si="520"/>
        <v>4961</v>
      </c>
      <c r="S2233" s="116">
        <v>489</v>
      </c>
      <c r="T2233" s="116">
        <v>0</v>
      </c>
      <c r="U2233" s="116">
        <v>885</v>
      </c>
      <c r="V2233" s="116">
        <v>0</v>
      </c>
      <c r="W2233" s="22">
        <f t="shared" si="521"/>
        <v>1374</v>
      </c>
      <c r="X2233" s="22">
        <f t="shared" si="522"/>
        <v>366.46666666666664</v>
      </c>
      <c r="Y2233" s="22">
        <f ca="1">OFFSET('Cost Study'!$B$7,'Operations Support'!$C2233,'Operations Support'!$B2233)*$H2233</f>
        <v>29244.04</v>
      </c>
      <c r="Z2233" s="23">
        <f ca="1">Y2233*'Cost Study'!$B$31</f>
        <v>1633336.0727057208</v>
      </c>
      <c r="AA2233" s="23">
        <f ca="1">IF(A2233=10298,1.51,1)*IF($B2233&lt;3,$D2233*'Cost Study'!$B$32*OFFSET('Cost Study'!$B$7,'Operations Support'!$C2233,'Operations Support'!$B2233),0)</f>
        <v>1506.89</v>
      </c>
      <c r="AB2233" s="24">
        <f ca="1">AA2233*'Cost Study'!$B$31</f>
        <v>84162.71467962442</v>
      </c>
      <c r="AC2233" s="23">
        <f ca="1">Y2233*'Cost Study'!$B$31</f>
        <v>1633336.0727057208</v>
      </c>
      <c r="AD2233" s="24">
        <f ca="1">AA2233*'Cost Study'!$B$31</f>
        <v>84162.71467962442</v>
      </c>
      <c r="AE2233" s="377">
        <f t="shared" ca="1" si="523"/>
        <v>1717498.7873853452</v>
      </c>
      <c r="AF2233" s="377">
        <f t="shared" ca="1" si="524"/>
        <v>1717498.7873853452</v>
      </c>
      <c r="AH2233" s="688">
        <f>IFERROR($H2233/SUMIF($A:$A,$A2233,$H:$H)*SUMIF(Summary!$A$110:$A$186,$A2233,Summary!$P$110:$P$186),0)</f>
        <v>325623.04664487572</v>
      </c>
      <c r="AI2233" s="689">
        <f t="shared" ca="1" si="525"/>
        <v>1391875.7407404694</v>
      </c>
      <c r="AJ2233" s="688">
        <f>IFERROR(H2233/SUMIF(A:A,A2233,H:H)*SUMIF(Summary!$A$110:$A$186,'Operations Support'!A2233,Summary!$Q$110:$Q$186),0)</f>
        <v>327765.6041271236</v>
      </c>
      <c r="AK2233" s="688">
        <f t="shared" ca="1" si="526"/>
        <v>1389733.1832582215</v>
      </c>
      <c r="AM2233" s="688">
        <f>IFERROR($H2233/SUMIF($A:$A,$A2233,$H:$H)*SUMIF(Summary!$A$230:$A$266,$A2233,Summary!$P$230:$P$266),0)</f>
        <v>61608.335325973465</v>
      </c>
      <c r="AN2233" s="688">
        <f>IFERROR($H2233/SUMIF($A:$A,$A2233,$H:$H)*(SUMIF(Summary!$A$230:$A$266,$A2233,Summary!$L$230:$L$266)+SUMIF(Summary!$A$281:$A$317,$A2233,Summary!$L$281:$L$317))-AM2233,0)</f>
        <v>185799.8050926658</v>
      </c>
      <c r="AO2233" s="688">
        <f>IFERROR($H2233/SUMIF($A:$A,$A2233,$H:$H)*SUMIF(Summary!$A$230:$A$266,$A2233,Summary!$Q$230:$Q$266),0)</f>
        <v>62013.710194802887</v>
      </c>
      <c r="AP2233" s="688">
        <f>IFERROR($H2233/SUMIF($A:$A,$A2233,$H:$H)*(SUMIF(Summary!$A$230:$A$266,$A2233,Summary!$L$230:$L$266)+SUMIF(Summary!$A$281:$A$317,$A2233,Summary!$L$281:$L$317))-AO2233,0)</f>
        <v>185394.43022383639</v>
      </c>
      <c r="AQ2233" s="306"/>
      <c r="AR2233" s="688">
        <f t="shared" ca="1" si="527"/>
        <v>1577675.5458331353</v>
      </c>
      <c r="AS2233" s="688">
        <f t="shared" ca="1" si="528"/>
        <v>1575127.6134820578</v>
      </c>
    </row>
    <row r="2234" spans="1:45" x14ac:dyDescent="0.2">
      <c r="A2234" s="423">
        <v>3661</v>
      </c>
      <c r="B2234" s="424">
        <v>2</v>
      </c>
      <c r="C2234" s="425" t="s">
        <v>303</v>
      </c>
      <c r="D2234" s="422">
        <f t="shared" si="514"/>
        <v>3051</v>
      </c>
      <c r="E2234" s="422">
        <f t="shared" si="515"/>
        <v>0</v>
      </c>
      <c r="F2234" s="422">
        <f t="shared" si="516"/>
        <v>7218</v>
      </c>
      <c r="G2234" s="422">
        <f t="shared" si="517"/>
        <v>0</v>
      </c>
      <c r="H2234" s="22">
        <f t="shared" si="518"/>
        <v>10269</v>
      </c>
      <c r="I2234" s="116">
        <v>1134</v>
      </c>
      <c r="J2234" s="116">
        <v>0</v>
      </c>
      <c r="K2234" s="116">
        <v>3075</v>
      </c>
      <c r="L2234" s="116">
        <v>0</v>
      </c>
      <c r="M2234" s="22">
        <f t="shared" si="519"/>
        <v>4209</v>
      </c>
      <c r="N2234" s="116">
        <v>1260</v>
      </c>
      <c r="O2234" s="116">
        <v>0</v>
      </c>
      <c r="P2234" s="116">
        <v>3210</v>
      </c>
      <c r="Q2234" s="116">
        <v>0</v>
      </c>
      <c r="R2234" s="22">
        <f t="shared" si="520"/>
        <v>4470</v>
      </c>
      <c r="S2234" s="116">
        <v>657</v>
      </c>
      <c r="T2234" s="116">
        <v>0</v>
      </c>
      <c r="U2234" s="116">
        <v>933</v>
      </c>
      <c r="V2234" s="116">
        <v>0</v>
      </c>
      <c r="W2234" s="22">
        <f t="shared" si="521"/>
        <v>1590</v>
      </c>
      <c r="X2234" s="22">
        <f t="shared" si="522"/>
        <v>342.3</v>
      </c>
      <c r="Y2234" s="22">
        <f ca="1">OFFSET('Cost Study'!$B$7,'Operations Support'!$C2234,'Operations Support'!$B2234)*$H2234</f>
        <v>20332.62</v>
      </c>
      <c r="Z2234" s="23">
        <f ca="1">Y2234*'Cost Study'!$B$31</f>
        <v>1135616.067363394</v>
      </c>
      <c r="AA2234" s="23">
        <f ca="1">IF(A2234=10298,1.51,1)*IF($B2234&lt;3,$D2234*'Cost Study'!$B$32*OFFSET('Cost Study'!$B$7,'Operations Support'!$C2234,'Operations Support'!$B2234),0)</f>
        <v>604.09800000000007</v>
      </c>
      <c r="AB2234" s="24">
        <f ca="1">AA2234*'Cost Study'!$B$31</f>
        <v>33740.039161804612</v>
      </c>
      <c r="AC2234" s="23">
        <f ca="1">Y2234*'Cost Study'!$B$31</f>
        <v>1135616.067363394</v>
      </c>
      <c r="AD2234" s="24">
        <f ca="1">AA2234*'Cost Study'!$B$31</f>
        <v>33740.039161804612</v>
      </c>
      <c r="AE2234" s="377">
        <f t="shared" ca="1" si="523"/>
        <v>1169356.1065251986</v>
      </c>
      <c r="AF2234" s="377">
        <f t="shared" ca="1" si="524"/>
        <v>1169356.1065251986</v>
      </c>
      <c r="AH2234" s="688">
        <f>IFERROR($H2234/SUMIF($A:$A,$A2234,$H:$H)*SUMIF(Summary!$A$110:$A$186,$A2234,Summary!$P$110:$P$186),0)</f>
        <v>304149.8149896515</v>
      </c>
      <c r="AI2234" s="689">
        <f t="shared" ca="1" si="525"/>
        <v>865206.291535547</v>
      </c>
      <c r="AJ2234" s="688">
        <f>IFERROR(H2234/SUMIF(A:A,A2234,H:H)*SUMIF(Summary!$A$110:$A$186,'Operations Support'!A2234,Summary!$Q$110:$Q$186),0)</f>
        <v>306151.08138816012</v>
      </c>
      <c r="AK2234" s="688">
        <f t="shared" ca="1" si="526"/>
        <v>863205.02513703844</v>
      </c>
      <c r="AM2234" s="688">
        <f>IFERROR($H2234/SUMIF($A:$A,$A2234,$H:$H)*SUMIF(Summary!$A$230:$A$266,$A2234,Summary!$P$230:$P$266),0)</f>
        <v>57545.569898346504</v>
      </c>
      <c r="AN2234" s="688">
        <f>IFERROR($H2234/SUMIF($A:$A,$A2234,$H:$H)*(SUMIF(Summary!$A$230:$A$266,$A2234,Summary!$L$230:$L$266)+SUMIF(Summary!$A$281:$A$317,$A2234,Summary!$L$281:$L$317))-AM2234,0)</f>
        <v>173547.22562275649</v>
      </c>
      <c r="AO2234" s="688">
        <f>IFERROR($H2234/SUMIF($A:$A,$A2234,$H:$H)*SUMIF(Summary!$A$230:$A$266,$A2234,Summary!$Q$230:$Q$266),0)</f>
        <v>57924.212296746482</v>
      </c>
      <c r="AP2234" s="688">
        <f>IFERROR($H2234/SUMIF($A:$A,$A2234,$H:$H)*(SUMIF(Summary!$A$230:$A$266,$A2234,Summary!$L$230:$L$266)+SUMIF(Summary!$A$281:$A$317,$A2234,Summary!$L$281:$L$317))-AO2234,0)</f>
        <v>173168.58322435652</v>
      </c>
      <c r="AQ2234" s="306"/>
      <c r="AR2234" s="688">
        <f t="shared" ca="1" si="527"/>
        <v>1038753.5171583035</v>
      </c>
      <c r="AS2234" s="688">
        <f t="shared" ca="1" si="528"/>
        <v>1036373.608361395</v>
      </c>
    </row>
    <row r="2235" spans="1:45" x14ac:dyDescent="0.2">
      <c r="A2235" s="423">
        <v>3661</v>
      </c>
      <c r="B2235" s="424">
        <v>2</v>
      </c>
      <c r="C2235" s="425" t="s">
        <v>304</v>
      </c>
      <c r="D2235" s="422">
        <f t="shared" si="514"/>
        <v>0</v>
      </c>
      <c r="E2235" s="422">
        <f t="shared" si="515"/>
        <v>0</v>
      </c>
      <c r="F2235" s="422">
        <f t="shared" si="516"/>
        <v>0</v>
      </c>
      <c r="G2235" s="422">
        <f t="shared" si="517"/>
        <v>0</v>
      </c>
      <c r="H2235" s="22">
        <f t="shared" si="518"/>
        <v>0</v>
      </c>
      <c r="I2235" s="116">
        <v>0</v>
      </c>
      <c r="J2235" s="116">
        <v>0</v>
      </c>
      <c r="K2235" s="116">
        <v>0</v>
      </c>
      <c r="L2235" s="116">
        <v>0</v>
      </c>
      <c r="M2235" s="22">
        <f t="shared" si="519"/>
        <v>0</v>
      </c>
      <c r="N2235" s="116">
        <v>0</v>
      </c>
      <c r="O2235" s="116">
        <v>0</v>
      </c>
      <c r="P2235" s="116">
        <v>0</v>
      </c>
      <c r="Q2235" s="116">
        <v>0</v>
      </c>
      <c r="R2235" s="22">
        <f t="shared" si="520"/>
        <v>0</v>
      </c>
      <c r="S2235" s="116">
        <v>0</v>
      </c>
      <c r="T2235" s="116">
        <v>0</v>
      </c>
      <c r="U2235" s="116">
        <v>0</v>
      </c>
      <c r="V2235" s="116">
        <v>0</v>
      </c>
      <c r="W2235" s="22">
        <f t="shared" si="521"/>
        <v>0</v>
      </c>
      <c r="X2235" s="22">
        <f t="shared" si="522"/>
        <v>0</v>
      </c>
      <c r="Y2235" s="22">
        <f ca="1">OFFSET('Cost Study'!$B$7,'Operations Support'!$C2235,'Operations Support'!$B2235)*$H2235</f>
        <v>0</v>
      </c>
      <c r="Z2235" s="23">
        <f ca="1">Y2235*'Cost Study'!$B$31</f>
        <v>0</v>
      </c>
      <c r="AA2235" s="23">
        <f ca="1">IF(A2235=10298,1.51,1)*IF($B2235&lt;3,$D2235*'Cost Study'!$B$32*OFFSET('Cost Study'!$B$7,'Operations Support'!$C2235,'Operations Support'!$B2235),0)</f>
        <v>0</v>
      </c>
      <c r="AB2235" s="24">
        <f ca="1">AA2235*'Cost Study'!$B$31</f>
        <v>0</v>
      </c>
      <c r="AC2235" s="23">
        <f ca="1">Y2235*'Cost Study'!$B$31</f>
        <v>0</v>
      </c>
      <c r="AD2235" s="24">
        <f ca="1">AA2235*'Cost Study'!$B$31</f>
        <v>0</v>
      </c>
      <c r="AE2235" s="377">
        <f t="shared" ca="1" si="523"/>
        <v>0</v>
      </c>
      <c r="AF2235" s="377">
        <f t="shared" ca="1" si="524"/>
        <v>0</v>
      </c>
      <c r="AH2235" s="688">
        <f>IFERROR($H2235/SUMIF($A:$A,$A2235,$H:$H)*SUMIF(Summary!$A$110:$A$186,$A2235,Summary!$P$110:$P$186),0)</f>
        <v>0</v>
      </c>
      <c r="AI2235" s="689">
        <f t="shared" ca="1" si="525"/>
        <v>0</v>
      </c>
      <c r="AJ2235" s="688">
        <f>IFERROR(H2235/SUMIF(A:A,A2235,H:H)*SUMIF(Summary!$A$110:$A$186,'Operations Support'!A2235,Summary!$Q$110:$Q$186),0)</f>
        <v>0</v>
      </c>
      <c r="AK2235" s="688">
        <f t="shared" ca="1" si="526"/>
        <v>0</v>
      </c>
      <c r="AM2235" s="688">
        <f>IFERROR($H2235/SUMIF($A:$A,$A2235,$H:$H)*SUMIF(Summary!$A$230:$A$266,$A2235,Summary!$P$230:$P$266),0)</f>
        <v>0</v>
      </c>
      <c r="AN2235" s="688">
        <f>IFERROR($H2235/SUMIF($A:$A,$A2235,$H:$H)*(SUMIF(Summary!$A$230:$A$266,$A2235,Summary!$L$230:$L$266)+SUMIF(Summary!$A$281:$A$317,$A2235,Summary!$L$281:$L$317))-AM2235,0)</f>
        <v>0</v>
      </c>
      <c r="AO2235" s="688">
        <f>IFERROR($H2235/SUMIF($A:$A,$A2235,$H:$H)*SUMIF(Summary!$A$230:$A$266,$A2235,Summary!$Q$230:$Q$266),0)</f>
        <v>0</v>
      </c>
      <c r="AP2235" s="688">
        <f>IFERROR($H2235/SUMIF($A:$A,$A2235,$H:$H)*(SUMIF(Summary!$A$230:$A$266,$A2235,Summary!$L$230:$L$266)+SUMIF(Summary!$A$281:$A$317,$A2235,Summary!$L$281:$L$317))-AO2235,0)</f>
        <v>0</v>
      </c>
      <c r="AQ2235" s="306"/>
      <c r="AR2235" s="688">
        <f t="shared" ca="1" si="527"/>
        <v>0</v>
      </c>
      <c r="AS2235" s="688">
        <f t="shared" ca="1" si="528"/>
        <v>0</v>
      </c>
    </row>
    <row r="2236" spans="1:45" x14ac:dyDescent="0.2">
      <c r="A2236" s="423">
        <v>3661</v>
      </c>
      <c r="B2236" s="424">
        <v>2</v>
      </c>
      <c r="C2236" s="425" t="s">
        <v>305</v>
      </c>
      <c r="D2236" s="422">
        <f t="shared" si="514"/>
        <v>20237</v>
      </c>
      <c r="E2236" s="422">
        <f t="shared" si="515"/>
        <v>0</v>
      </c>
      <c r="F2236" s="422">
        <f t="shared" si="516"/>
        <v>12294</v>
      </c>
      <c r="G2236" s="422">
        <f t="shared" si="517"/>
        <v>0</v>
      </c>
      <c r="H2236" s="22">
        <f t="shared" si="518"/>
        <v>32531</v>
      </c>
      <c r="I2236" s="116">
        <v>9607</v>
      </c>
      <c r="J2236" s="116">
        <v>0</v>
      </c>
      <c r="K2236" s="116">
        <v>5340</v>
      </c>
      <c r="L2236" s="116">
        <v>0</v>
      </c>
      <c r="M2236" s="22">
        <f t="shared" si="519"/>
        <v>14947</v>
      </c>
      <c r="N2236" s="116">
        <v>9605</v>
      </c>
      <c r="O2236" s="116">
        <v>0</v>
      </c>
      <c r="P2236" s="116">
        <v>5178</v>
      </c>
      <c r="Q2236" s="116">
        <v>0</v>
      </c>
      <c r="R2236" s="22">
        <f t="shared" si="520"/>
        <v>14783</v>
      </c>
      <c r="S2236" s="116">
        <v>1025</v>
      </c>
      <c r="T2236" s="116">
        <v>0</v>
      </c>
      <c r="U2236" s="116">
        <v>1776</v>
      </c>
      <c r="V2236" s="116">
        <v>0</v>
      </c>
      <c r="W2236" s="22">
        <f t="shared" si="521"/>
        <v>2801</v>
      </c>
      <c r="X2236" s="22">
        <f t="shared" si="522"/>
        <v>1084.3666666666666</v>
      </c>
      <c r="Y2236" s="22">
        <f ca="1">OFFSET('Cost Study'!$B$7,'Operations Support'!$C2236,'Operations Support'!$B2236)*$H2236</f>
        <v>97267.69</v>
      </c>
      <c r="Z2236" s="23">
        <f ca="1">Y2236*'Cost Study'!$B$31</f>
        <v>5432588.2055200823</v>
      </c>
      <c r="AA2236" s="23">
        <f ca="1">IF(A2236=10298,1.51,1)*IF($B2236&lt;3,$D2236*'Cost Study'!$B$32*OFFSET('Cost Study'!$B$7,'Operations Support'!$C2236,'Operations Support'!$B2236),0)</f>
        <v>6050.8630000000003</v>
      </c>
      <c r="AB2236" s="24">
        <f ca="1">AA2236*'Cost Study'!$B$31</f>
        <v>337952.37624146172</v>
      </c>
      <c r="AC2236" s="23">
        <f ca="1">Y2236*'Cost Study'!$B$31</f>
        <v>5432588.2055200823</v>
      </c>
      <c r="AD2236" s="24">
        <f ca="1">AA2236*'Cost Study'!$B$31</f>
        <v>337952.37624146172</v>
      </c>
      <c r="AE2236" s="377">
        <f t="shared" ca="1" si="523"/>
        <v>5770540.5817615436</v>
      </c>
      <c r="AF2236" s="377">
        <f t="shared" ca="1" si="524"/>
        <v>5770540.5817615436</v>
      </c>
      <c r="AH2236" s="688">
        <f>IFERROR($H2236/SUMIF($A:$A,$A2236,$H:$H)*SUMIF(Summary!$A$110:$A$186,$A2236,Summary!$P$110:$P$186),0)</f>
        <v>963511.30893254979</v>
      </c>
      <c r="AI2236" s="689">
        <f t="shared" ca="1" si="525"/>
        <v>4807029.2728289943</v>
      </c>
      <c r="AJ2236" s="688">
        <f>IFERROR(H2236/SUMIF(A:A,A2236,H:H)*SUMIF(Summary!$A$110:$A$186,'Operations Support'!A2236,Summary!$Q$110:$Q$186),0)</f>
        <v>969851.08858099498</v>
      </c>
      <c r="AK2236" s="688">
        <f t="shared" ca="1" si="526"/>
        <v>4800689.4931805488</v>
      </c>
      <c r="AM2236" s="688">
        <f>IFERROR($H2236/SUMIF($A:$A,$A2236,$H:$H)*SUMIF(Summary!$A$230:$A$266,$A2236,Summary!$P$230:$P$266),0)</f>
        <v>182297.68569121728</v>
      </c>
      <c r="AN2236" s="688">
        <f>IFERROR($H2236/SUMIF($A:$A,$A2236,$H:$H)*(SUMIF(Summary!$A$230:$A$266,$A2236,Summary!$L$230:$L$266)+SUMIF(Summary!$A$281:$A$317,$A2236,Summary!$L$281:$L$317))-AM2236,0)</f>
        <v>549777.46584223304</v>
      </c>
      <c r="AO2236" s="688">
        <f>IFERROR($H2236/SUMIF($A:$A,$A2236,$H:$H)*SUMIF(Summary!$A$230:$A$266,$A2236,Summary!$Q$230:$Q$266),0)</f>
        <v>183497.18085747978</v>
      </c>
      <c r="AP2236" s="688">
        <f>IFERROR($H2236/SUMIF($A:$A,$A2236,$H:$H)*(SUMIF(Summary!$A$230:$A$266,$A2236,Summary!$L$230:$L$266)+SUMIF(Summary!$A$281:$A$317,$A2236,Summary!$L$281:$L$317))-AO2236,0)</f>
        <v>548577.97067597054</v>
      </c>
      <c r="AQ2236" s="306"/>
      <c r="AR2236" s="688">
        <f t="shared" ca="1" si="527"/>
        <v>5356806.7386712274</v>
      </c>
      <c r="AS2236" s="688">
        <f t="shared" ca="1" si="528"/>
        <v>5349267.4638565192</v>
      </c>
    </row>
    <row r="2237" spans="1:45" x14ac:dyDescent="0.2">
      <c r="A2237" s="423">
        <v>3661</v>
      </c>
      <c r="B2237" s="424">
        <v>2</v>
      </c>
      <c r="C2237" s="425" t="s">
        <v>306</v>
      </c>
      <c r="D2237" s="422">
        <f t="shared" si="514"/>
        <v>0</v>
      </c>
      <c r="E2237" s="422">
        <f t="shared" si="515"/>
        <v>0</v>
      </c>
      <c r="F2237" s="422">
        <f t="shared" si="516"/>
        <v>0</v>
      </c>
      <c r="G2237" s="422">
        <f t="shared" si="517"/>
        <v>0</v>
      </c>
      <c r="H2237" s="22">
        <f t="shared" si="518"/>
        <v>0</v>
      </c>
      <c r="I2237" s="116">
        <v>0</v>
      </c>
      <c r="J2237" s="116">
        <v>0</v>
      </c>
      <c r="K2237" s="116">
        <v>0</v>
      </c>
      <c r="L2237" s="116">
        <v>0</v>
      </c>
      <c r="M2237" s="22">
        <f t="shared" si="519"/>
        <v>0</v>
      </c>
      <c r="N2237" s="116">
        <v>0</v>
      </c>
      <c r="O2237" s="116">
        <v>0</v>
      </c>
      <c r="P2237" s="116">
        <v>0</v>
      </c>
      <c r="Q2237" s="116">
        <v>0</v>
      </c>
      <c r="R2237" s="22">
        <f t="shared" si="520"/>
        <v>0</v>
      </c>
      <c r="S2237" s="116">
        <v>0</v>
      </c>
      <c r="T2237" s="116">
        <v>0</v>
      </c>
      <c r="U2237" s="116">
        <v>0</v>
      </c>
      <c r="V2237" s="116">
        <v>0</v>
      </c>
      <c r="W2237" s="22">
        <f t="shared" si="521"/>
        <v>0</v>
      </c>
      <c r="X2237" s="22">
        <f t="shared" si="522"/>
        <v>0</v>
      </c>
      <c r="Y2237" s="22">
        <f ca="1">OFFSET('Cost Study'!$B$7,'Operations Support'!$C2237,'Operations Support'!$B2237)*$H2237</f>
        <v>0</v>
      </c>
      <c r="Z2237" s="23">
        <f ca="1">Y2237*'Cost Study'!$B$31</f>
        <v>0</v>
      </c>
      <c r="AA2237" s="23">
        <f ca="1">IF(A2237=10298,1.51,1)*IF($B2237&lt;3,$D2237*'Cost Study'!$B$32*OFFSET('Cost Study'!$B$7,'Operations Support'!$C2237,'Operations Support'!$B2237),0)</f>
        <v>0</v>
      </c>
      <c r="AB2237" s="24">
        <f ca="1">AA2237*'Cost Study'!$B$31</f>
        <v>0</v>
      </c>
      <c r="AC2237" s="23">
        <f ca="1">Y2237*'Cost Study'!$B$31</f>
        <v>0</v>
      </c>
      <c r="AD2237" s="24">
        <f ca="1">AA2237*'Cost Study'!$B$31</f>
        <v>0</v>
      </c>
      <c r="AE2237" s="377">
        <f t="shared" ca="1" si="523"/>
        <v>0</v>
      </c>
      <c r="AF2237" s="377">
        <f t="shared" ca="1" si="524"/>
        <v>0</v>
      </c>
      <c r="AH2237" s="688">
        <f>IFERROR($H2237/SUMIF($A:$A,$A2237,$H:$H)*SUMIF(Summary!$A$110:$A$186,$A2237,Summary!$P$110:$P$186),0)</f>
        <v>0</v>
      </c>
      <c r="AI2237" s="689">
        <f t="shared" ca="1" si="525"/>
        <v>0</v>
      </c>
      <c r="AJ2237" s="688">
        <f>IFERROR(H2237/SUMIF(A:A,A2237,H:H)*SUMIF(Summary!$A$110:$A$186,'Operations Support'!A2237,Summary!$Q$110:$Q$186),0)</f>
        <v>0</v>
      </c>
      <c r="AK2237" s="688">
        <f t="shared" ca="1" si="526"/>
        <v>0</v>
      </c>
      <c r="AM2237" s="688">
        <f>IFERROR($H2237/SUMIF($A:$A,$A2237,$H:$H)*SUMIF(Summary!$A$230:$A$266,$A2237,Summary!$P$230:$P$266),0)</f>
        <v>0</v>
      </c>
      <c r="AN2237" s="688">
        <f>IFERROR($H2237/SUMIF($A:$A,$A2237,$H:$H)*(SUMIF(Summary!$A$230:$A$266,$A2237,Summary!$L$230:$L$266)+SUMIF(Summary!$A$281:$A$317,$A2237,Summary!$L$281:$L$317))-AM2237,0)</f>
        <v>0</v>
      </c>
      <c r="AO2237" s="688">
        <f>IFERROR($H2237/SUMIF($A:$A,$A2237,$H:$H)*SUMIF(Summary!$A$230:$A$266,$A2237,Summary!$Q$230:$Q$266),0)</f>
        <v>0</v>
      </c>
      <c r="AP2237" s="688">
        <f>IFERROR($H2237/SUMIF($A:$A,$A2237,$H:$H)*(SUMIF(Summary!$A$230:$A$266,$A2237,Summary!$L$230:$L$266)+SUMIF(Summary!$A$281:$A$317,$A2237,Summary!$L$281:$L$317))-AO2237,0)</f>
        <v>0</v>
      </c>
      <c r="AQ2237" s="306"/>
      <c r="AR2237" s="688">
        <f t="shared" ca="1" si="527"/>
        <v>0</v>
      </c>
      <c r="AS2237" s="688">
        <f t="shared" ca="1" si="528"/>
        <v>0</v>
      </c>
    </row>
    <row r="2238" spans="1:45" x14ac:dyDescent="0.2">
      <c r="A2238" s="423">
        <v>3661</v>
      </c>
      <c r="B2238" s="424">
        <v>2</v>
      </c>
      <c r="C2238" s="425" t="s">
        <v>307</v>
      </c>
      <c r="D2238" s="422">
        <f t="shared" si="514"/>
        <v>0</v>
      </c>
      <c r="E2238" s="422">
        <f t="shared" si="515"/>
        <v>0</v>
      </c>
      <c r="F2238" s="422">
        <f t="shared" si="516"/>
        <v>0</v>
      </c>
      <c r="G2238" s="422">
        <f t="shared" si="517"/>
        <v>0</v>
      </c>
      <c r="H2238" s="22">
        <f t="shared" si="518"/>
        <v>0</v>
      </c>
      <c r="I2238" s="116">
        <v>0</v>
      </c>
      <c r="J2238" s="116">
        <v>0</v>
      </c>
      <c r="K2238" s="116">
        <v>0</v>
      </c>
      <c r="L2238" s="116">
        <v>0</v>
      </c>
      <c r="M2238" s="22">
        <f t="shared" si="519"/>
        <v>0</v>
      </c>
      <c r="N2238" s="116">
        <v>0</v>
      </c>
      <c r="O2238" s="116">
        <v>0</v>
      </c>
      <c r="P2238" s="116">
        <v>0</v>
      </c>
      <c r="Q2238" s="116">
        <v>0</v>
      </c>
      <c r="R2238" s="22">
        <f t="shared" si="520"/>
        <v>0</v>
      </c>
      <c r="S2238" s="116">
        <v>0</v>
      </c>
      <c r="T2238" s="116">
        <v>0</v>
      </c>
      <c r="U2238" s="116">
        <v>0</v>
      </c>
      <c r="V2238" s="116">
        <v>0</v>
      </c>
      <c r="W2238" s="22">
        <f t="shared" si="521"/>
        <v>0</v>
      </c>
      <c r="X2238" s="22">
        <f t="shared" si="522"/>
        <v>0</v>
      </c>
      <c r="Y2238" s="22">
        <f ca="1">OFFSET('Cost Study'!$B$7,'Operations Support'!$C2238,'Operations Support'!$B2238)*$H2238</f>
        <v>0</v>
      </c>
      <c r="Z2238" s="23">
        <f ca="1">Y2238*'Cost Study'!$B$31</f>
        <v>0</v>
      </c>
      <c r="AA2238" s="23">
        <f ca="1">IF(A2238=10298,1.51,1)*IF($B2238&lt;3,$D2238*'Cost Study'!$B$32*OFFSET('Cost Study'!$B$7,'Operations Support'!$C2238,'Operations Support'!$B2238),0)</f>
        <v>0</v>
      </c>
      <c r="AB2238" s="24">
        <f ca="1">AA2238*'Cost Study'!$B$31</f>
        <v>0</v>
      </c>
      <c r="AC2238" s="23">
        <f ca="1">Y2238*'Cost Study'!$B$31</f>
        <v>0</v>
      </c>
      <c r="AD2238" s="24">
        <f ca="1">AA2238*'Cost Study'!$B$31</f>
        <v>0</v>
      </c>
      <c r="AE2238" s="377">
        <f t="shared" ca="1" si="523"/>
        <v>0</v>
      </c>
      <c r="AF2238" s="377">
        <f t="shared" ca="1" si="524"/>
        <v>0</v>
      </c>
      <c r="AH2238" s="688">
        <f>IFERROR($H2238/SUMIF($A:$A,$A2238,$H:$H)*SUMIF(Summary!$A$110:$A$186,$A2238,Summary!$P$110:$P$186),0)</f>
        <v>0</v>
      </c>
      <c r="AI2238" s="689">
        <f t="shared" ca="1" si="525"/>
        <v>0</v>
      </c>
      <c r="AJ2238" s="688">
        <f>IFERROR(H2238/SUMIF(A:A,A2238,H:H)*SUMIF(Summary!$A$110:$A$186,'Operations Support'!A2238,Summary!$Q$110:$Q$186),0)</f>
        <v>0</v>
      </c>
      <c r="AK2238" s="688">
        <f t="shared" ca="1" si="526"/>
        <v>0</v>
      </c>
      <c r="AM2238" s="688">
        <f>IFERROR($H2238/SUMIF($A:$A,$A2238,$H:$H)*SUMIF(Summary!$A$230:$A$266,$A2238,Summary!$P$230:$P$266),0)</f>
        <v>0</v>
      </c>
      <c r="AN2238" s="688">
        <f>IFERROR($H2238/SUMIF($A:$A,$A2238,$H:$H)*(SUMIF(Summary!$A$230:$A$266,$A2238,Summary!$L$230:$L$266)+SUMIF(Summary!$A$281:$A$317,$A2238,Summary!$L$281:$L$317))-AM2238,0)</f>
        <v>0</v>
      </c>
      <c r="AO2238" s="688">
        <f>IFERROR($H2238/SUMIF($A:$A,$A2238,$H:$H)*SUMIF(Summary!$A$230:$A$266,$A2238,Summary!$Q$230:$Q$266),0)</f>
        <v>0</v>
      </c>
      <c r="AP2238" s="688">
        <f>IFERROR($H2238/SUMIF($A:$A,$A2238,$H:$H)*(SUMIF(Summary!$A$230:$A$266,$A2238,Summary!$L$230:$L$266)+SUMIF(Summary!$A$281:$A$317,$A2238,Summary!$L$281:$L$317))-AO2238,0)</f>
        <v>0</v>
      </c>
      <c r="AQ2238" s="306"/>
      <c r="AR2238" s="688">
        <f t="shared" ca="1" si="527"/>
        <v>0</v>
      </c>
      <c r="AS2238" s="688">
        <f t="shared" ca="1" si="528"/>
        <v>0</v>
      </c>
    </row>
    <row r="2239" spans="1:45" x14ac:dyDescent="0.2">
      <c r="A2239" s="423">
        <v>3661</v>
      </c>
      <c r="B2239" s="424">
        <v>2</v>
      </c>
      <c r="C2239" s="425" t="s">
        <v>308</v>
      </c>
      <c r="D2239" s="422">
        <f t="shared" si="514"/>
        <v>53</v>
      </c>
      <c r="E2239" s="422">
        <f t="shared" si="515"/>
        <v>0</v>
      </c>
      <c r="F2239" s="422">
        <f t="shared" si="516"/>
        <v>1302</v>
      </c>
      <c r="G2239" s="422">
        <f t="shared" si="517"/>
        <v>0</v>
      </c>
      <c r="H2239" s="22">
        <f t="shared" si="518"/>
        <v>1355</v>
      </c>
      <c r="I2239" s="116">
        <v>39</v>
      </c>
      <c r="J2239" s="116">
        <v>0</v>
      </c>
      <c r="K2239" s="116">
        <v>705</v>
      </c>
      <c r="L2239" s="116">
        <v>0</v>
      </c>
      <c r="M2239" s="22">
        <f t="shared" si="519"/>
        <v>744</v>
      </c>
      <c r="N2239" s="116">
        <v>14</v>
      </c>
      <c r="O2239" s="116">
        <v>0</v>
      </c>
      <c r="P2239" s="116">
        <v>567</v>
      </c>
      <c r="Q2239" s="116">
        <v>0</v>
      </c>
      <c r="R2239" s="22">
        <f t="shared" si="520"/>
        <v>581</v>
      </c>
      <c r="S2239" s="116">
        <v>0</v>
      </c>
      <c r="T2239" s="116">
        <v>0</v>
      </c>
      <c r="U2239" s="116">
        <v>30</v>
      </c>
      <c r="V2239" s="116">
        <v>0</v>
      </c>
      <c r="W2239" s="22">
        <f t="shared" si="521"/>
        <v>30</v>
      </c>
      <c r="X2239" s="22">
        <f t="shared" si="522"/>
        <v>45.166666666666664</v>
      </c>
      <c r="Y2239" s="22">
        <f ca="1">OFFSET('Cost Study'!$B$7,'Operations Support'!$C2239,'Operations Support'!$B2239)*$H2239</f>
        <v>2506.75</v>
      </c>
      <c r="Z2239" s="23">
        <f ca="1">Y2239*'Cost Study'!$B$31</f>
        <v>140006.82533107826</v>
      </c>
      <c r="AA2239" s="23">
        <f ca="1">IF(A2239=10298,1.51,1)*IF($B2239&lt;3,$D2239*'Cost Study'!$B$32*OFFSET('Cost Study'!$B$7,'Operations Support'!$C2239,'Operations Support'!$B2239),0)</f>
        <v>9.8050000000000015</v>
      </c>
      <c r="AB2239" s="24">
        <f ca="1">AA2239*'Cost Study'!$B$31</f>
        <v>547.62817288170834</v>
      </c>
      <c r="AC2239" s="23">
        <f ca="1">Y2239*'Cost Study'!$B$31</f>
        <v>140006.82533107826</v>
      </c>
      <c r="AD2239" s="24">
        <f ca="1">AA2239*'Cost Study'!$B$31</f>
        <v>547.62817288170834</v>
      </c>
      <c r="AE2239" s="377">
        <f t="shared" ca="1" si="523"/>
        <v>140554.45350395996</v>
      </c>
      <c r="AF2239" s="377">
        <f t="shared" ca="1" si="524"/>
        <v>140554.45350395996</v>
      </c>
      <c r="AH2239" s="688">
        <f>IFERROR($H2239/SUMIF($A:$A,$A2239,$H:$H)*SUMIF(Summary!$A$110:$A$186,$A2239,Summary!$P$110:$P$186),0)</f>
        <v>40132.729507350065</v>
      </c>
      <c r="AI2239" s="689">
        <f t="shared" ca="1" si="525"/>
        <v>100421.72399660989</v>
      </c>
      <c r="AJ2239" s="688">
        <f>IFERROR(H2239/SUMIF(A:A,A2239,H:H)*SUMIF(Summary!$A$110:$A$186,'Operations Support'!A2239,Summary!$Q$110:$Q$186),0)</f>
        <v>40396.797670752458</v>
      </c>
      <c r="AK2239" s="688">
        <f t="shared" ca="1" si="526"/>
        <v>100157.65583320751</v>
      </c>
      <c r="AM2239" s="688">
        <f>IFERROR($H2239/SUMIF($A:$A,$A2239,$H:$H)*SUMIF(Summary!$A$230:$A$266,$A2239,Summary!$P$230:$P$266),0)</f>
        <v>7593.1684888752088</v>
      </c>
      <c r="AN2239" s="688">
        <f>IFERROR($H2239/SUMIF($A:$A,$A2239,$H:$H)*(SUMIF(Summary!$A$230:$A$266,$A2239,Summary!$L$230:$L$266)+SUMIF(Summary!$A$281:$A$317,$A2239,Summary!$L$281:$L$317))-AM2239,0)</f>
        <v>22899.648526520115</v>
      </c>
      <c r="AO2239" s="688">
        <f>IFERROR($H2239/SUMIF($A:$A,$A2239,$H:$H)*SUMIF(Summary!$A$230:$A$266,$A2239,Summary!$Q$230:$Q$266),0)</f>
        <v>7643.1305542985183</v>
      </c>
      <c r="AP2239" s="688">
        <f>IFERROR($H2239/SUMIF($A:$A,$A2239,$H:$H)*(SUMIF(Summary!$A$230:$A$266,$A2239,Summary!$L$230:$L$266)+SUMIF(Summary!$A$281:$A$317,$A2239,Summary!$L$281:$L$317))-AO2239,0)</f>
        <v>22849.686461096808</v>
      </c>
      <c r="AQ2239" s="306"/>
      <c r="AR2239" s="688">
        <f t="shared" ca="1" si="527"/>
        <v>123321.37252313</v>
      </c>
      <c r="AS2239" s="688">
        <f t="shared" ca="1" si="528"/>
        <v>123007.34229430431</v>
      </c>
    </row>
    <row r="2240" spans="1:45" x14ac:dyDescent="0.2">
      <c r="A2240" s="423">
        <v>3661</v>
      </c>
      <c r="B2240" s="424">
        <v>2</v>
      </c>
      <c r="C2240" s="425" t="s">
        <v>309</v>
      </c>
      <c r="D2240" s="422">
        <f t="shared" si="514"/>
        <v>0</v>
      </c>
      <c r="E2240" s="422">
        <f t="shared" si="515"/>
        <v>0</v>
      </c>
      <c r="F2240" s="422">
        <f t="shared" si="516"/>
        <v>0</v>
      </c>
      <c r="G2240" s="422">
        <f t="shared" si="517"/>
        <v>0</v>
      </c>
      <c r="H2240" s="22">
        <f t="shared" si="518"/>
        <v>0</v>
      </c>
      <c r="I2240" s="116">
        <v>0</v>
      </c>
      <c r="J2240" s="116">
        <v>0</v>
      </c>
      <c r="K2240" s="116">
        <v>0</v>
      </c>
      <c r="L2240" s="116">
        <v>0</v>
      </c>
      <c r="M2240" s="22">
        <f t="shared" si="519"/>
        <v>0</v>
      </c>
      <c r="N2240" s="116">
        <v>0</v>
      </c>
      <c r="O2240" s="116">
        <v>0</v>
      </c>
      <c r="P2240" s="116">
        <v>0</v>
      </c>
      <c r="Q2240" s="116">
        <v>0</v>
      </c>
      <c r="R2240" s="22">
        <f t="shared" si="520"/>
        <v>0</v>
      </c>
      <c r="S2240" s="116">
        <v>0</v>
      </c>
      <c r="T2240" s="116">
        <v>0</v>
      </c>
      <c r="U2240" s="116">
        <v>0</v>
      </c>
      <c r="V2240" s="116">
        <v>0</v>
      </c>
      <c r="W2240" s="22">
        <f t="shared" si="521"/>
        <v>0</v>
      </c>
      <c r="X2240" s="22">
        <f t="shared" si="522"/>
        <v>0</v>
      </c>
      <c r="Y2240" s="22">
        <f ca="1">OFFSET('Cost Study'!$B$7,'Operations Support'!$C2240,'Operations Support'!$B2240)*$H2240</f>
        <v>0</v>
      </c>
      <c r="Z2240" s="23">
        <f ca="1">Y2240*'Cost Study'!$B$31</f>
        <v>0</v>
      </c>
      <c r="AA2240" s="23">
        <f ca="1">IF(A2240=10298,1.51,1)*IF($B2240&lt;3,$D2240*'Cost Study'!$B$32*OFFSET('Cost Study'!$B$7,'Operations Support'!$C2240,'Operations Support'!$B2240),0)</f>
        <v>0</v>
      </c>
      <c r="AB2240" s="24">
        <f ca="1">AA2240*'Cost Study'!$B$31</f>
        <v>0</v>
      </c>
      <c r="AC2240" s="23">
        <f ca="1">Y2240*'Cost Study'!$B$31</f>
        <v>0</v>
      </c>
      <c r="AD2240" s="24">
        <f ca="1">AA2240*'Cost Study'!$B$31</f>
        <v>0</v>
      </c>
      <c r="AE2240" s="377">
        <f t="shared" ca="1" si="523"/>
        <v>0</v>
      </c>
      <c r="AF2240" s="377">
        <f t="shared" ca="1" si="524"/>
        <v>0</v>
      </c>
      <c r="AH2240" s="688">
        <f>IFERROR($H2240/SUMIF($A:$A,$A2240,$H:$H)*SUMIF(Summary!$A$110:$A$186,$A2240,Summary!$P$110:$P$186),0)</f>
        <v>0</v>
      </c>
      <c r="AI2240" s="689">
        <f t="shared" ca="1" si="525"/>
        <v>0</v>
      </c>
      <c r="AJ2240" s="688">
        <f>IFERROR(H2240/SUMIF(A:A,A2240,H:H)*SUMIF(Summary!$A$110:$A$186,'Operations Support'!A2240,Summary!$Q$110:$Q$186),0)</f>
        <v>0</v>
      </c>
      <c r="AK2240" s="688">
        <f t="shared" ca="1" si="526"/>
        <v>0</v>
      </c>
      <c r="AM2240" s="688">
        <f>IFERROR($H2240/SUMIF($A:$A,$A2240,$H:$H)*SUMIF(Summary!$A$230:$A$266,$A2240,Summary!$P$230:$P$266),0)</f>
        <v>0</v>
      </c>
      <c r="AN2240" s="688">
        <f>IFERROR($H2240/SUMIF($A:$A,$A2240,$H:$H)*(SUMIF(Summary!$A$230:$A$266,$A2240,Summary!$L$230:$L$266)+SUMIF(Summary!$A$281:$A$317,$A2240,Summary!$L$281:$L$317))-AM2240,0)</f>
        <v>0</v>
      </c>
      <c r="AO2240" s="688">
        <f>IFERROR($H2240/SUMIF($A:$A,$A2240,$H:$H)*SUMIF(Summary!$A$230:$A$266,$A2240,Summary!$Q$230:$Q$266),0)</f>
        <v>0</v>
      </c>
      <c r="AP2240" s="688">
        <f>IFERROR($H2240/SUMIF($A:$A,$A2240,$H:$H)*(SUMIF(Summary!$A$230:$A$266,$A2240,Summary!$L$230:$L$266)+SUMIF(Summary!$A$281:$A$317,$A2240,Summary!$L$281:$L$317))-AO2240,0)</f>
        <v>0</v>
      </c>
      <c r="AQ2240" s="306"/>
      <c r="AR2240" s="688">
        <f t="shared" ca="1" si="527"/>
        <v>0</v>
      </c>
      <c r="AS2240" s="688">
        <f t="shared" ca="1" si="528"/>
        <v>0</v>
      </c>
    </row>
    <row r="2241" spans="1:45" x14ac:dyDescent="0.2">
      <c r="A2241" s="423">
        <v>3661</v>
      </c>
      <c r="B2241" s="424">
        <v>2</v>
      </c>
      <c r="C2241" s="425" t="s">
        <v>310</v>
      </c>
      <c r="D2241" s="422">
        <f t="shared" si="514"/>
        <v>0</v>
      </c>
      <c r="E2241" s="422">
        <f t="shared" si="515"/>
        <v>0</v>
      </c>
      <c r="F2241" s="422">
        <f t="shared" si="516"/>
        <v>0</v>
      </c>
      <c r="G2241" s="422">
        <f t="shared" si="517"/>
        <v>0</v>
      </c>
      <c r="H2241" s="22">
        <f t="shared" si="518"/>
        <v>0</v>
      </c>
      <c r="I2241" s="116">
        <v>0</v>
      </c>
      <c r="J2241" s="116">
        <v>0</v>
      </c>
      <c r="K2241" s="116">
        <v>0</v>
      </c>
      <c r="L2241" s="116">
        <v>0</v>
      </c>
      <c r="M2241" s="22">
        <f t="shared" si="519"/>
        <v>0</v>
      </c>
      <c r="N2241" s="116">
        <v>0</v>
      </c>
      <c r="O2241" s="116">
        <v>0</v>
      </c>
      <c r="P2241" s="116">
        <v>0</v>
      </c>
      <c r="Q2241" s="116">
        <v>0</v>
      </c>
      <c r="R2241" s="22">
        <f t="shared" si="520"/>
        <v>0</v>
      </c>
      <c r="S2241" s="116">
        <v>0</v>
      </c>
      <c r="T2241" s="116">
        <v>0</v>
      </c>
      <c r="U2241" s="116">
        <v>0</v>
      </c>
      <c r="V2241" s="116">
        <v>0</v>
      </c>
      <c r="W2241" s="22">
        <f t="shared" si="521"/>
        <v>0</v>
      </c>
      <c r="X2241" s="22">
        <f t="shared" si="522"/>
        <v>0</v>
      </c>
      <c r="Y2241" s="22">
        <f ca="1">OFFSET('Cost Study'!$B$7,'Operations Support'!$C2241,'Operations Support'!$B2241)*$H2241</f>
        <v>0</v>
      </c>
      <c r="Z2241" s="23">
        <f ca="1">Y2241*'Cost Study'!$B$31</f>
        <v>0</v>
      </c>
      <c r="AA2241" s="23">
        <f ca="1">IF(A2241=10298,1.51,1)*IF($B2241&lt;3,$D2241*'Cost Study'!$B$32*OFFSET('Cost Study'!$B$7,'Operations Support'!$C2241,'Operations Support'!$B2241),0)</f>
        <v>0</v>
      </c>
      <c r="AB2241" s="24">
        <f ca="1">AA2241*'Cost Study'!$B$31</f>
        <v>0</v>
      </c>
      <c r="AC2241" s="23">
        <f ca="1">Y2241*'Cost Study'!$B$31</f>
        <v>0</v>
      </c>
      <c r="AD2241" s="24">
        <f ca="1">AA2241*'Cost Study'!$B$31</f>
        <v>0</v>
      </c>
      <c r="AE2241" s="377">
        <f t="shared" ca="1" si="523"/>
        <v>0</v>
      </c>
      <c r="AF2241" s="377">
        <f t="shared" ca="1" si="524"/>
        <v>0</v>
      </c>
      <c r="AH2241" s="688">
        <f>IFERROR($H2241/SUMIF($A:$A,$A2241,$H:$H)*SUMIF(Summary!$A$110:$A$186,$A2241,Summary!$P$110:$P$186),0)</f>
        <v>0</v>
      </c>
      <c r="AI2241" s="689">
        <f t="shared" ca="1" si="525"/>
        <v>0</v>
      </c>
      <c r="AJ2241" s="688">
        <f>IFERROR(H2241/SUMIF(A:A,A2241,H:H)*SUMIF(Summary!$A$110:$A$186,'Operations Support'!A2241,Summary!$Q$110:$Q$186),0)</f>
        <v>0</v>
      </c>
      <c r="AK2241" s="688">
        <f t="shared" ca="1" si="526"/>
        <v>0</v>
      </c>
      <c r="AM2241" s="688">
        <f>IFERROR($H2241/SUMIF($A:$A,$A2241,$H:$H)*SUMIF(Summary!$A$230:$A$266,$A2241,Summary!$P$230:$P$266),0)</f>
        <v>0</v>
      </c>
      <c r="AN2241" s="688">
        <f>IFERROR($H2241/SUMIF($A:$A,$A2241,$H:$H)*(SUMIF(Summary!$A$230:$A$266,$A2241,Summary!$L$230:$L$266)+SUMIF(Summary!$A$281:$A$317,$A2241,Summary!$L$281:$L$317))-AM2241,0)</f>
        <v>0</v>
      </c>
      <c r="AO2241" s="688">
        <f>IFERROR($H2241/SUMIF($A:$A,$A2241,$H:$H)*SUMIF(Summary!$A$230:$A$266,$A2241,Summary!$Q$230:$Q$266),0)</f>
        <v>0</v>
      </c>
      <c r="AP2241" s="688">
        <f>IFERROR($H2241/SUMIF($A:$A,$A2241,$H:$H)*(SUMIF(Summary!$A$230:$A$266,$A2241,Summary!$L$230:$L$266)+SUMIF(Summary!$A$281:$A$317,$A2241,Summary!$L$281:$L$317))-AO2241,0)</f>
        <v>0</v>
      </c>
      <c r="AQ2241" s="306"/>
      <c r="AR2241" s="688">
        <f t="shared" ca="1" si="527"/>
        <v>0</v>
      </c>
      <c r="AS2241" s="688">
        <f t="shared" ca="1" si="528"/>
        <v>0</v>
      </c>
    </row>
    <row r="2242" spans="1:45" x14ac:dyDescent="0.2">
      <c r="A2242" s="423">
        <v>3661</v>
      </c>
      <c r="B2242" s="424">
        <v>2</v>
      </c>
      <c r="C2242" s="425" t="s">
        <v>311</v>
      </c>
      <c r="D2242" s="422">
        <f t="shared" si="514"/>
        <v>0</v>
      </c>
      <c r="E2242" s="422">
        <f t="shared" si="515"/>
        <v>0</v>
      </c>
      <c r="F2242" s="422">
        <f t="shared" si="516"/>
        <v>0</v>
      </c>
      <c r="G2242" s="422">
        <f t="shared" si="517"/>
        <v>0</v>
      </c>
      <c r="H2242" s="22">
        <f t="shared" si="518"/>
        <v>0</v>
      </c>
      <c r="I2242" s="116">
        <v>0</v>
      </c>
      <c r="J2242" s="116">
        <v>0</v>
      </c>
      <c r="K2242" s="116">
        <v>0</v>
      </c>
      <c r="L2242" s="116">
        <v>0</v>
      </c>
      <c r="M2242" s="22">
        <f t="shared" si="519"/>
        <v>0</v>
      </c>
      <c r="N2242" s="116">
        <v>0</v>
      </c>
      <c r="O2242" s="116">
        <v>0</v>
      </c>
      <c r="P2242" s="116">
        <v>0</v>
      </c>
      <c r="Q2242" s="116">
        <v>0</v>
      </c>
      <c r="R2242" s="22">
        <f t="shared" si="520"/>
        <v>0</v>
      </c>
      <c r="S2242" s="116">
        <v>0</v>
      </c>
      <c r="T2242" s="116">
        <v>0</v>
      </c>
      <c r="U2242" s="116">
        <v>0</v>
      </c>
      <c r="V2242" s="116">
        <v>0</v>
      </c>
      <c r="W2242" s="22">
        <f t="shared" si="521"/>
        <v>0</v>
      </c>
      <c r="X2242" s="22">
        <f t="shared" si="522"/>
        <v>0</v>
      </c>
      <c r="Y2242" s="22">
        <f ca="1">OFFSET('Cost Study'!$B$7,'Operations Support'!$C2242,'Operations Support'!$B2242)*$H2242</f>
        <v>0</v>
      </c>
      <c r="Z2242" s="23">
        <f ca="1">Y2242*'Cost Study'!$B$31</f>
        <v>0</v>
      </c>
      <c r="AA2242" s="23">
        <f ca="1">IF(A2242=10298,1.51,1)*IF($B2242&lt;3,$D2242*'Cost Study'!$B$32*OFFSET('Cost Study'!$B$7,'Operations Support'!$C2242,'Operations Support'!$B2242),0)</f>
        <v>0</v>
      </c>
      <c r="AB2242" s="24">
        <f ca="1">AA2242*'Cost Study'!$B$31</f>
        <v>0</v>
      </c>
      <c r="AC2242" s="23">
        <f ca="1">Y2242*'Cost Study'!$B$31</f>
        <v>0</v>
      </c>
      <c r="AD2242" s="24">
        <f ca="1">AA2242*'Cost Study'!$B$31</f>
        <v>0</v>
      </c>
      <c r="AE2242" s="377">
        <f t="shared" ca="1" si="523"/>
        <v>0</v>
      </c>
      <c r="AF2242" s="377">
        <f t="shared" ca="1" si="524"/>
        <v>0</v>
      </c>
      <c r="AH2242" s="688">
        <f>IFERROR($H2242/SUMIF($A:$A,$A2242,$H:$H)*SUMIF(Summary!$A$110:$A$186,$A2242,Summary!$P$110:$P$186),0)</f>
        <v>0</v>
      </c>
      <c r="AI2242" s="689">
        <f t="shared" ca="1" si="525"/>
        <v>0</v>
      </c>
      <c r="AJ2242" s="688">
        <f>IFERROR(H2242/SUMIF(A:A,A2242,H:H)*SUMIF(Summary!$A$110:$A$186,'Operations Support'!A2242,Summary!$Q$110:$Q$186),0)</f>
        <v>0</v>
      </c>
      <c r="AK2242" s="688">
        <f t="shared" ca="1" si="526"/>
        <v>0</v>
      </c>
      <c r="AM2242" s="688">
        <f>IFERROR($H2242/SUMIF($A:$A,$A2242,$H:$H)*SUMIF(Summary!$A$230:$A$266,$A2242,Summary!$P$230:$P$266),0)</f>
        <v>0</v>
      </c>
      <c r="AN2242" s="688">
        <f>IFERROR($H2242/SUMIF($A:$A,$A2242,$H:$H)*(SUMIF(Summary!$A$230:$A$266,$A2242,Summary!$L$230:$L$266)+SUMIF(Summary!$A$281:$A$317,$A2242,Summary!$L$281:$L$317))-AM2242,0)</f>
        <v>0</v>
      </c>
      <c r="AO2242" s="688">
        <f>IFERROR($H2242/SUMIF($A:$A,$A2242,$H:$H)*SUMIF(Summary!$A$230:$A$266,$A2242,Summary!$Q$230:$Q$266),0)</f>
        <v>0</v>
      </c>
      <c r="AP2242" s="688">
        <f>IFERROR($H2242/SUMIF($A:$A,$A2242,$H:$H)*(SUMIF(Summary!$A$230:$A$266,$A2242,Summary!$L$230:$L$266)+SUMIF(Summary!$A$281:$A$317,$A2242,Summary!$L$281:$L$317))-AO2242,0)</f>
        <v>0</v>
      </c>
      <c r="AQ2242" s="306"/>
      <c r="AR2242" s="688">
        <f t="shared" ca="1" si="527"/>
        <v>0</v>
      </c>
      <c r="AS2242" s="688">
        <f t="shared" ca="1" si="528"/>
        <v>0</v>
      </c>
    </row>
    <row r="2243" spans="1:45" x14ac:dyDescent="0.2">
      <c r="A2243" s="423">
        <v>3661</v>
      </c>
      <c r="B2243" s="424">
        <v>2</v>
      </c>
      <c r="C2243" s="425" t="s">
        <v>312</v>
      </c>
      <c r="D2243" s="422">
        <f t="shared" si="514"/>
        <v>0</v>
      </c>
      <c r="E2243" s="422">
        <f t="shared" si="515"/>
        <v>0</v>
      </c>
      <c r="F2243" s="422">
        <f t="shared" si="516"/>
        <v>0</v>
      </c>
      <c r="G2243" s="422">
        <f t="shared" si="517"/>
        <v>0</v>
      </c>
      <c r="H2243" s="22">
        <f t="shared" si="518"/>
        <v>0</v>
      </c>
      <c r="I2243" s="116">
        <v>0</v>
      </c>
      <c r="J2243" s="116">
        <v>0</v>
      </c>
      <c r="K2243" s="116">
        <v>0</v>
      </c>
      <c r="L2243" s="116">
        <v>0</v>
      </c>
      <c r="M2243" s="22">
        <f t="shared" si="519"/>
        <v>0</v>
      </c>
      <c r="N2243" s="116">
        <v>0</v>
      </c>
      <c r="O2243" s="116">
        <v>0</v>
      </c>
      <c r="P2243" s="116">
        <v>0</v>
      </c>
      <c r="Q2243" s="116">
        <v>0</v>
      </c>
      <c r="R2243" s="22">
        <f t="shared" si="520"/>
        <v>0</v>
      </c>
      <c r="S2243" s="116">
        <v>0</v>
      </c>
      <c r="T2243" s="116">
        <v>0</v>
      </c>
      <c r="U2243" s="116">
        <v>0</v>
      </c>
      <c r="V2243" s="116">
        <v>0</v>
      </c>
      <c r="W2243" s="22">
        <f t="shared" si="521"/>
        <v>0</v>
      </c>
      <c r="X2243" s="22">
        <f t="shared" si="522"/>
        <v>0</v>
      </c>
      <c r="Y2243" s="22">
        <f ca="1">OFFSET('Cost Study'!$B$7,'Operations Support'!$C2243,'Operations Support'!$B2243)*$H2243</f>
        <v>0</v>
      </c>
      <c r="Z2243" s="23">
        <f ca="1">Y2243*'Cost Study'!$B$31</f>
        <v>0</v>
      </c>
      <c r="AA2243" s="23">
        <f ca="1">IF(A2243=10298,1.51,1)*IF($B2243&lt;3,$D2243*'Cost Study'!$B$32*OFFSET('Cost Study'!$B$7,'Operations Support'!$C2243,'Operations Support'!$B2243),0)</f>
        <v>0</v>
      </c>
      <c r="AB2243" s="24">
        <f ca="1">AA2243*'Cost Study'!$B$31</f>
        <v>0</v>
      </c>
      <c r="AC2243" s="23">
        <f ca="1">Y2243*'Cost Study'!$B$31</f>
        <v>0</v>
      </c>
      <c r="AD2243" s="24">
        <f ca="1">AA2243*'Cost Study'!$B$31</f>
        <v>0</v>
      </c>
      <c r="AE2243" s="377">
        <f t="shared" ca="1" si="523"/>
        <v>0</v>
      </c>
      <c r="AF2243" s="377">
        <f t="shared" ca="1" si="524"/>
        <v>0</v>
      </c>
      <c r="AH2243" s="688">
        <f>IFERROR($H2243/SUMIF($A:$A,$A2243,$H:$H)*SUMIF(Summary!$A$110:$A$186,$A2243,Summary!$P$110:$P$186),0)</f>
        <v>0</v>
      </c>
      <c r="AI2243" s="689">
        <f t="shared" ca="1" si="525"/>
        <v>0</v>
      </c>
      <c r="AJ2243" s="688">
        <f>IFERROR(H2243/SUMIF(A:A,A2243,H:H)*SUMIF(Summary!$A$110:$A$186,'Operations Support'!A2243,Summary!$Q$110:$Q$186),0)</f>
        <v>0</v>
      </c>
      <c r="AK2243" s="688">
        <f t="shared" ca="1" si="526"/>
        <v>0</v>
      </c>
      <c r="AM2243" s="688">
        <f>IFERROR($H2243/SUMIF($A:$A,$A2243,$H:$H)*SUMIF(Summary!$A$230:$A$266,$A2243,Summary!$P$230:$P$266),0)</f>
        <v>0</v>
      </c>
      <c r="AN2243" s="688">
        <f>IFERROR($H2243/SUMIF($A:$A,$A2243,$H:$H)*(SUMIF(Summary!$A$230:$A$266,$A2243,Summary!$L$230:$L$266)+SUMIF(Summary!$A$281:$A$317,$A2243,Summary!$L$281:$L$317))-AM2243,0)</f>
        <v>0</v>
      </c>
      <c r="AO2243" s="688">
        <f>IFERROR($H2243/SUMIF($A:$A,$A2243,$H:$H)*SUMIF(Summary!$A$230:$A$266,$A2243,Summary!$Q$230:$Q$266),0)</f>
        <v>0</v>
      </c>
      <c r="AP2243" s="688">
        <f>IFERROR($H2243/SUMIF($A:$A,$A2243,$H:$H)*(SUMIF(Summary!$A$230:$A$266,$A2243,Summary!$L$230:$L$266)+SUMIF(Summary!$A$281:$A$317,$A2243,Summary!$L$281:$L$317))-AO2243,0)</f>
        <v>0</v>
      </c>
      <c r="AQ2243" s="306"/>
      <c r="AR2243" s="688">
        <f t="shared" ca="1" si="527"/>
        <v>0</v>
      </c>
      <c r="AS2243" s="688">
        <f t="shared" ca="1" si="528"/>
        <v>0</v>
      </c>
    </row>
    <row r="2244" spans="1:45" x14ac:dyDescent="0.2">
      <c r="A2244" s="423">
        <v>3661</v>
      </c>
      <c r="B2244" s="424">
        <v>2</v>
      </c>
      <c r="C2244" s="425" t="s">
        <v>313</v>
      </c>
      <c r="D2244" s="422">
        <f t="shared" si="514"/>
        <v>5199</v>
      </c>
      <c r="E2244" s="422">
        <f t="shared" si="515"/>
        <v>0</v>
      </c>
      <c r="F2244" s="422">
        <f t="shared" si="516"/>
        <v>9253</v>
      </c>
      <c r="G2244" s="422">
        <f t="shared" si="517"/>
        <v>0</v>
      </c>
      <c r="H2244" s="22">
        <f t="shared" si="518"/>
        <v>14452</v>
      </c>
      <c r="I2244" s="116">
        <v>1995</v>
      </c>
      <c r="J2244" s="116">
        <v>0</v>
      </c>
      <c r="K2244" s="116">
        <v>4517</v>
      </c>
      <c r="L2244" s="116">
        <v>0</v>
      </c>
      <c r="M2244" s="22">
        <f t="shared" si="519"/>
        <v>6512</v>
      </c>
      <c r="N2244" s="116">
        <v>1937</v>
      </c>
      <c r="O2244" s="116">
        <v>0</v>
      </c>
      <c r="P2244" s="116">
        <v>3776</v>
      </c>
      <c r="Q2244" s="116">
        <v>0</v>
      </c>
      <c r="R2244" s="22">
        <f t="shared" si="520"/>
        <v>5713</v>
      </c>
      <c r="S2244" s="116">
        <v>1267</v>
      </c>
      <c r="T2244" s="116">
        <v>0</v>
      </c>
      <c r="U2244" s="116">
        <v>960</v>
      </c>
      <c r="V2244" s="116">
        <v>0</v>
      </c>
      <c r="W2244" s="22">
        <f t="shared" si="521"/>
        <v>2227</v>
      </c>
      <c r="X2244" s="22">
        <f t="shared" si="522"/>
        <v>481.73333333333335</v>
      </c>
      <c r="Y2244" s="22">
        <f ca="1">OFFSET('Cost Study'!$B$7,'Operations Support'!$C2244,'Operations Support'!$B2244)*$H2244</f>
        <v>22545.119999999999</v>
      </c>
      <c r="Z2244" s="23">
        <f ca="1">Y2244*'Cost Study'!$B$31</f>
        <v>1259188.462315029</v>
      </c>
      <c r="AA2244" s="23">
        <f ca="1">IF(A2244=10298,1.51,1)*IF($B2244&lt;3,$D2244*'Cost Study'!$B$32*OFFSET('Cost Study'!$B$7,'Operations Support'!$C2244,'Operations Support'!$B2244),0)</f>
        <v>811.04399999999998</v>
      </c>
      <c r="AB2244" s="24">
        <f ca="1">AA2244*'Cost Study'!$B$31</f>
        <v>45298.372651368911</v>
      </c>
      <c r="AC2244" s="23">
        <f ca="1">Y2244*'Cost Study'!$B$31</f>
        <v>1259188.462315029</v>
      </c>
      <c r="AD2244" s="24">
        <f ca="1">AA2244*'Cost Study'!$B$31</f>
        <v>45298.372651368911</v>
      </c>
      <c r="AE2244" s="377">
        <f t="shared" ca="1" si="523"/>
        <v>1304486.8349663978</v>
      </c>
      <c r="AF2244" s="377">
        <f t="shared" ca="1" si="524"/>
        <v>1304486.8349663978</v>
      </c>
      <c r="AH2244" s="688">
        <f>IFERROR($H2244/SUMIF($A:$A,$A2244,$H:$H)*SUMIF(Summary!$A$110:$A$186,$A2244,Summary!$P$110:$P$186),0)</f>
        <v>428042.95707765548</v>
      </c>
      <c r="AI2244" s="689">
        <f t="shared" ca="1" si="525"/>
        <v>876443.87788874237</v>
      </c>
      <c r="AJ2244" s="688">
        <f>IFERROR(H2244/SUMIF(A:A,A2244,H:H)*SUMIF(Summary!$A$110:$A$186,'Operations Support'!A2244,Summary!$Q$110:$Q$186),0)</f>
        <v>430859.42430827639</v>
      </c>
      <c r="AK2244" s="688">
        <f t="shared" ca="1" si="526"/>
        <v>873627.41065812146</v>
      </c>
      <c r="AM2244" s="688">
        <f>IFERROR($H2244/SUMIF($A:$A,$A2244,$H:$H)*SUMIF(Summary!$A$230:$A$266,$A2244,Summary!$P$230:$P$266),0)</f>
        <v>80986.325462158318</v>
      </c>
      <c r="AN2244" s="688">
        <f>IFERROR($H2244/SUMIF($A:$A,$A2244,$H:$H)*(SUMIF(Summary!$A$230:$A$266,$A2244,Summary!$L$230:$L$266)+SUMIF(Summary!$A$281:$A$317,$A2244,Summary!$L$281:$L$317))-AM2244,0)</f>
        <v>244240.3841367297</v>
      </c>
      <c r="AO2244" s="688">
        <f>IFERROR($H2244/SUMIF($A:$A,$A2244,$H:$H)*SUMIF(Summary!$A$230:$A$266,$A2244,Summary!$Q$230:$Q$266),0)</f>
        <v>81519.204996842949</v>
      </c>
      <c r="AP2244" s="688">
        <f>IFERROR($H2244/SUMIF($A:$A,$A2244,$H:$H)*(SUMIF(Summary!$A$230:$A$266,$A2244,Summary!$L$230:$L$266)+SUMIF(Summary!$A$281:$A$317,$A2244,Summary!$L$281:$L$317))-AO2244,0)</f>
        <v>243707.50460204505</v>
      </c>
      <c r="AQ2244" s="306"/>
      <c r="AR2244" s="688">
        <f t="shared" ca="1" si="527"/>
        <v>1120684.262025472</v>
      </c>
      <c r="AS2244" s="688">
        <f t="shared" ca="1" si="528"/>
        <v>1117334.9152601664</v>
      </c>
    </row>
    <row r="2245" spans="1:45" x14ac:dyDescent="0.2">
      <c r="A2245" s="423">
        <v>3661</v>
      </c>
      <c r="B2245" s="424">
        <v>2</v>
      </c>
      <c r="C2245" s="425" t="s">
        <v>314</v>
      </c>
      <c r="D2245" s="422">
        <f t="shared" ref="D2245:D2308" si="529">I2245+N2245+S2245</f>
        <v>0</v>
      </c>
      <c r="E2245" s="422">
        <f t="shared" ref="E2245:E2308" si="530">J2245+O2245+T2245</f>
        <v>0</v>
      </c>
      <c r="F2245" s="422">
        <f t="shared" ref="F2245:F2308" si="531">K2245+P2245+U2245</f>
        <v>0</v>
      </c>
      <c r="G2245" s="422">
        <f t="shared" ref="G2245:G2308" si="532">L2245+Q2245+V2245</f>
        <v>0</v>
      </c>
      <c r="H2245" s="22">
        <f t="shared" ref="H2245:H2308" si="533">(SUM(D2245:F2245)-G2245)*IF(A2245=10298,1.51,1)</f>
        <v>0</v>
      </c>
      <c r="I2245" s="116">
        <v>0</v>
      </c>
      <c r="J2245" s="116">
        <v>0</v>
      </c>
      <c r="K2245" s="116">
        <v>0</v>
      </c>
      <c r="L2245" s="116">
        <v>0</v>
      </c>
      <c r="M2245" s="22">
        <f t="shared" ref="M2245:M2308" si="534">SUM(I2245:K2245)-L2245</f>
        <v>0</v>
      </c>
      <c r="N2245" s="116">
        <v>0</v>
      </c>
      <c r="O2245" s="116">
        <v>0</v>
      </c>
      <c r="P2245" s="116">
        <v>0</v>
      </c>
      <c r="Q2245" s="116">
        <v>0</v>
      </c>
      <c r="R2245" s="22">
        <f t="shared" ref="R2245:R2308" si="535">SUM(N2245:P2245)-Q2245</f>
        <v>0</v>
      </c>
      <c r="S2245" s="116">
        <v>0</v>
      </c>
      <c r="T2245" s="116">
        <v>0</v>
      </c>
      <c r="U2245" s="116">
        <v>0</v>
      </c>
      <c r="V2245" s="116">
        <v>0</v>
      </c>
      <c r="W2245" s="22">
        <f t="shared" ref="W2245:W2308" si="536">SUM(S2245:U2245)-V2245</f>
        <v>0</v>
      </c>
      <c r="X2245" s="22">
        <f t="shared" ref="X2245:X2308" si="537">IF(OR(B2245=1,B2245=2),H2245/30,IF(OR(B2245=3,B2245=5),H2245/24,IF(B2245=4,H2245/18,0)))</f>
        <v>0</v>
      </c>
      <c r="Y2245" s="22">
        <f ca="1">OFFSET('Cost Study'!$B$7,'Operations Support'!$C2245,'Operations Support'!$B2245)*$H2245</f>
        <v>0</v>
      </c>
      <c r="Z2245" s="23">
        <f ca="1">Y2245*'Cost Study'!$B$31</f>
        <v>0</v>
      </c>
      <c r="AA2245" s="23">
        <f ca="1">IF(A2245=10298,1.51,1)*IF($B2245&lt;3,$D2245*'Cost Study'!$B$32*OFFSET('Cost Study'!$B$7,'Operations Support'!$C2245,'Operations Support'!$B2245),0)</f>
        <v>0</v>
      </c>
      <c r="AB2245" s="24">
        <f ca="1">AA2245*'Cost Study'!$B$31</f>
        <v>0</v>
      </c>
      <c r="AC2245" s="23">
        <f ca="1">Y2245*'Cost Study'!$B$31</f>
        <v>0</v>
      </c>
      <c r="AD2245" s="24">
        <f ca="1">AA2245*'Cost Study'!$B$31</f>
        <v>0</v>
      </c>
      <c r="AE2245" s="377">
        <f t="shared" ref="AE2245:AE2308" ca="1" si="538">Z2245+AB2245</f>
        <v>0</v>
      </c>
      <c r="AF2245" s="377">
        <f t="shared" ref="AF2245:AF2308" ca="1" si="539">AC2245+AD2245</f>
        <v>0</v>
      </c>
      <c r="AH2245" s="688">
        <f>IFERROR($H2245/SUMIF($A:$A,$A2245,$H:$H)*SUMIF(Summary!$A$110:$A$186,$A2245,Summary!$P$110:$P$186),0)</f>
        <v>0</v>
      </c>
      <c r="AI2245" s="689">
        <f t="shared" ca="1" si="525"/>
        <v>0</v>
      </c>
      <c r="AJ2245" s="688">
        <f>IFERROR(H2245/SUMIF(A:A,A2245,H:H)*SUMIF(Summary!$A$110:$A$186,'Operations Support'!A2245,Summary!$Q$110:$Q$186),0)</f>
        <v>0</v>
      </c>
      <c r="AK2245" s="688">
        <f t="shared" ca="1" si="526"/>
        <v>0</v>
      </c>
      <c r="AM2245" s="688">
        <f>IFERROR($H2245/SUMIF($A:$A,$A2245,$H:$H)*SUMIF(Summary!$A$230:$A$266,$A2245,Summary!$P$230:$P$266),0)</f>
        <v>0</v>
      </c>
      <c r="AN2245" s="688">
        <f>IFERROR($H2245/SUMIF($A:$A,$A2245,$H:$H)*(SUMIF(Summary!$A$230:$A$266,$A2245,Summary!$L$230:$L$266)+SUMIF(Summary!$A$281:$A$317,$A2245,Summary!$L$281:$L$317))-AM2245,0)</f>
        <v>0</v>
      </c>
      <c r="AO2245" s="688">
        <f>IFERROR($H2245/SUMIF($A:$A,$A2245,$H:$H)*SUMIF(Summary!$A$230:$A$266,$A2245,Summary!$Q$230:$Q$266),0)</f>
        <v>0</v>
      </c>
      <c r="AP2245" s="688">
        <f>IFERROR($H2245/SUMIF($A:$A,$A2245,$H:$H)*(SUMIF(Summary!$A$230:$A$266,$A2245,Summary!$L$230:$L$266)+SUMIF(Summary!$A$281:$A$317,$A2245,Summary!$L$281:$L$317))-AO2245,0)</f>
        <v>0</v>
      </c>
      <c r="AQ2245" s="306"/>
      <c r="AR2245" s="688">
        <f t="shared" ca="1" si="527"/>
        <v>0</v>
      </c>
      <c r="AS2245" s="688">
        <f t="shared" ca="1" si="528"/>
        <v>0</v>
      </c>
    </row>
    <row r="2246" spans="1:45" s="15" customFormat="1" x14ac:dyDescent="0.2">
      <c r="A2246" s="423">
        <v>3661</v>
      </c>
      <c r="B2246" s="424">
        <v>2</v>
      </c>
      <c r="C2246" s="425" t="s">
        <v>315</v>
      </c>
      <c r="D2246" s="422">
        <f t="shared" si="529"/>
        <v>15325</v>
      </c>
      <c r="E2246" s="422">
        <f t="shared" si="530"/>
        <v>0</v>
      </c>
      <c r="F2246" s="422">
        <f t="shared" si="531"/>
        <v>19132</v>
      </c>
      <c r="G2246" s="422">
        <f t="shared" si="532"/>
        <v>0</v>
      </c>
      <c r="H2246" s="22">
        <f t="shared" si="533"/>
        <v>34457</v>
      </c>
      <c r="I2246" s="116">
        <v>7198</v>
      </c>
      <c r="J2246" s="116">
        <v>0</v>
      </c>
      <c r="K2246" s="116">
        <v>7979</v>
      </c>
      <c r="L2246" s="116">
        <v>0</v>
      </c>
      <c r="M2246" s="22">
        <f t="shared" si="534"/>
        <v>15177</v>
      </c>
      <c r="N2246" s="116">
        <v>6879</v>
      </c>
      <c r="O2246" s="116">
        <v>0</v>
      </c>
      <c r="P2246" s="116">
        <v>8438</v>
      </c>
      <c r="Q2246" s="116">
        <v>0</v>
      </c>
      <c r="R2246" s="22">
        <f t="shared" si="535"/>
        <v>15317</v>
      </c>
      <c r="S2246" s="116">
        <v>1248</v>
      </c>
      <c r="T2246" s="116">
        <v>0</v>
      </c>
      <c r="U2246" s="116">
        <v>2715</v>
      </c>
      <c r="V2246" s="116">
        <v>0</v>
      </c>
      <c r="W2246" s="22">
        <f t="shared" si="536"/>
        <v>3963</v>
      </c>
      <c r="X2246" s="22">
        <f t="shared" si="537"/>
        <v>1148.5666666666666</v>
      </c>
      <c r="Y2246" s="22">
        <f ca="1">OFFSET('Cost Study'!$B$7,'Operations Support'!$C2246,'Operations Support'!$B2246)*$H2246</f>
        <v>61678.03</v>
      </c>
      <c r="Z2246" s="23">
        <f ca="1">Y2246*'Cost Study'!$B$31</f>
        <v>3444837.009264986</v>
      </c>
      <c r="AA2246" s="23">
        <f ca="1">IF(A2246=10298,1.51,1)*IF($B2246&lt;3,$D2246*'Cost Study'!$B$32*OFFSET('Cost Study'!$B$7,'Operations Support'!$C2246,'Operations Support'!$B2246),0)</f>
        <v>2743.1750000000002</v>
      </c>
      <c r="AB2246" s="24">
        <f ca="1">AA2246*'Cost Study'!$B$31</f>
        <v>153211.61786280267</v>
      </c>
      <c r="AC2246" s="23">
        <f ca="1">Y2246*'Cost Study'!$B$31</f>
        <v>3444837.009264986</v>
      </c>
      <c r="AD2246" s="24">
        <f ca="1">AA2246*'Cost Study'!$B$31</f>
        <v>153211.61786280267</v>
      </c>
      <c r="AE2246" s="377">
        <f t="shared" ca="1" si="538"/>
        <v>3598048.6271277885</v>
      </c>
      <c r="AF2246" s="377">
        <f t="shared" ca="1" si="539"/>
        <v>3598048.6271277885</v>
      </c>
      <c r="AH2246" s="688">
        <f>IFERROR($H2246/SUMIF($A:$A,$A2246,$H:$H)*SUMIF(Summary!$A$110:$A$186,$A2246,Summary!$P$110:$P$186),0)</f>
        <v>1020556.0595090488</v>
      </c>
      <c r="AI2246" s="689">
        <f t="shared" ca="1" si="525"/>
        <v>2577492.5676187398</v>
      </c>
      <c r="AJ2246" s="688">
        <f>IFERROR(H2246/SUMIF(A:A,A2246,H:H)*SUMIF(Summary!$A$110:$A$186,'Operations Support'!A2246,Summary!$Q$110:$Q$186),0)</f>
        <v>1027271.186229607</v>
      </c>
      <c r="AK2246" s="688">
        <f t="shared" ca="1" si="526"/>
        <v>2570777.4408981814</v>
      </c>
      <c r="AL2246" s="1"/>
      <c r="AM2246" s="688">
        <f>IFERROR($H2246/SUMIF($A:$A,$A2246,$H:$H)*SUMIF(Summary!$A$230:$A$266,$A2246,Summary!$P$230:$P$266),0)</f>
        <v>193090.63219274767</v>
      </c>
      <c r="AN2246" s="688">
        <f>IFERROR($H2246/SUMIF($A:$A,$A2246,$H:$H)*(SUMIF(Summary!$A$230:$A$266,$A2246,Summary!$L$230:$L$266)+SUMIF(Summary!$A$281:$A$317,$A2246,Summary!$L$281:$L$317))-AM2246,0)</f>
        <v>582327.07695815759</v>
      </c>
      <c r="AO2246" s="688">
        <f>IFERROR($H2246/SUMIF($A:$A,$A2246,$H:$H)*SUMIF(Summary!$A$230:$A$266,$A2246,Summary!$Q$230:$Q$266),0)</f>
        <v>194361.14354941997</v>
      </c>
      <c r="AP2246" s="688">
        <f>IFERROR($H2246/SUMIF($A:$A,$A2246,$H:$H)*(SUMIF(Summary!$A$230:$A$266,$A2246,Summary!$L$230:$L$266)+SUMIF(Summary!$A$281:$A$317,$A2246,Summary!$L$281:$L$317))-AO2246,0)</f>
        <v>581056.56560148532</v>
      </c>
      <c r="AQ2246" s="306"/>
      <c r="AR2246" s="688">
        <f t="shared" ca="1" si="527"/>
        <v>3159819.6445768974</v>
      </c>
      <c r="AS2246" s="688">
        <f t="shared" ca="1" si="528"/>
        <v>3151834.0064996667</v>
      </c>
    </row>
    <row r="2247" spans="1:45" x14ac:dyDescent="0.2">
      <c r="A2247" s="423">
        <v>3661</v>
      </c>
      <c r="B2247" s="424">
        <v>2</v>
      </c>
      <c r="C2247" s="425" t="s">
        <v>316</v>
      </c>
      <c r="D2247" s="422">
        <f t="shared" si="529"/>
        <v>0</v>
      </c>
      <c r="E2247" s="422">
        <f t="shared" si="530"/>
        <v>0</v>
      </c>
      <c r="F2247" s="422">
        <f t="shared" si="531"/>
        <v>0</v>
      </c>
      <c r="G2247" s="422">
        <f t="shared" si="532"/>
        <v>0</v>
      </c>
      <c r="H2247" s="22">
        <f t="shared" si="533"/>
        <v>0</v>
      </c>
      <c r="I2247" s="116">
        <v>0</v>
      </c>
      <c r="J2247" s="116">
        <v>0</v>
      </c>
      <c r="K2247" s="116">
        <v>0</v>
      </c>
      <c r="L2247" s="116">
        <v>0</v>
      </c>
      <c r="M2247" s="22">
        <f t="shared" si="534"/>
        <v>0</v>
      </c>
      <c r="N2247" s="116">
        <v>0</v>
      </c>
      <c r="O2247" s="116">
        <v>0</v>
      </c>
      <c r="P2247" s="116">
        <v>0</v>
      </c>
      <c r="Q2247" s="116">
        <v>0</v>
      </c>
      <c r="R2247" s="22">
        <f t="shared" si="535"/>
        <v>0</v>
      </c>
      <c r="S2247" s="116">
        <v>0</v>
      </c>
      <c r="T2247" s="116">
        <v>0</v>
      </c>
      <c r="U2247" s="116">
        <v>0</v>
      </c>
      <c r="V2247" s="116">
        <v>0</v>
      </c>
      <c r="W2247" s="22">
        <f t="shared" si="536"/>
        <v>0</v>
      </c>
      <c r="X2247" s="22">
        <f t="shared" si="537"/>
        <v>0</v>
      </c>
      <c r="Y2247" s="22">
        <f ca="1">OFFSET('Cost Study'!$B$7,'Operations Support'!$C2247,'Operations Support'!$B2247)*$H2247</f>
        <v>0</v>
      </c>
      <c r="Z2247" s="23">
        <f ca="1">Y2247*'Cost Study'!$B$31</f>
        <v>0</v>
      </c>
      <c r="AA2247" s="23">
        <f ca="1">IF(A2247=10298,1.51,1)*IF($B2247&lt;3,$D2247*'Cost Study'!$B$32*OFFSET('Cost Study'!$B$7,'Operations Support'!$C2247,'Operations Support'!$B2247),0)</f>
        <v>0</v>
      </c>
      <c r="AB2247" s="24">
        <f ca="1">AA2247*'Cost Study'!$B$31</f>
        <v>0</v>
      </c>
      <c r="AC2247" s="23">
        <f ca="1">Y2247*'Cost Study'!$B$31</f>
        <v>0</v>
      </c>
      <c r="AD2247" s="24">
        <f ca="1">AA2247*'Cost Study'!$B$31</f>
        <v>0</v>
      </c>
      <c r="AE2247" s="377">
        <f t="shared" ca="1" si="538"/>
        <v>0</v>
      </c>
      <c r="AF2247" s="377">
        <f t="shared" ca="1" si="539"/>
        <v>0</v>
      </c>
      <c r="AH2247" s="688">
        <f>IFERROR($H2247/SUMIF($A:$A,$A2247,$H:$H)*SUMIF(Summary!$A$110:$A$186,$A2247,Summary!$P$110:$P$186),0)</f>
        <v>0</v>
      </c>
      <c r="AI2247" s="689">
        <f t="shared" ca="1" si="525"/>
        <v>0</v>
      </c>
      <c r="AJ2247" s="688">
        <f>IFERROR(H2247/SUMIF(A:A,A2247,H:H)*SUMIF(Summary!$A$110:$A$186,'Operations Support'!A2247,Summary!$Q$110:$Q$186),0)</f>
        <v>0</v>
      </c>
      <c r="AK2247" s="688">
        <f t="shared" ca="1" si="526"/>
        <v>0</v>
      </c>
      <c r="AM2247" s="688">
        <f>IFERROR($H2247/SUMIF($A:$A,$A2247,$H:$H)*SUMIF(Summary!$A$230:$A$266,$A2247,Summary!$P$230:$P$266),0)</f>
        <v>0</v>
      </c>
      <c r="AN2247" s="688">
        <f>IFERROR($H2247/SUMIF($A:$A,$A2247,$H:$H)*(SUMIF(Summary!$A$230:$A$266,$A2247,Summary!$L$230:$L$266)+SUMIF(Summary!$A$281:$A$317,$A2247,Summary!$L$281:$L$317))-AM2247,0)</f>
        <v>0</v>
      </c>
      <c r="AO2247" s="688">
        <f>IFERROR($H2247/SUMIF($A:$A,$A2247,$H:$H)*SUMIF(Summary!$A$230:$A$266,$A2247,Summary!$Q$230:$Q$266),0)</f>
        <v>0</v>
      </c>
      <c r="AP2247" s="688">
        <f>IFERROR($H2247/SUMIF($A:$A,$A2247,$H:$H)*(SUMIF(Summary!$A$230:$A$266,$A2247,Summary!$L$230:$L$266)+SUMIF(Summary!$A$281:$A$317,$A2247,Summary!$L$281:$L$317))-AO2247,0)</f>
        <v>0</v>
      </c>
      <c r="AQ2247" s="306"/>
      <c r="AR2247" s="688">
        <f t="shared" ca="1" si="527"/>
        <v>0</v>
      </c>
      <c r="AS2247" s="688">
        <f t="shared" ca="1" si="528"/>
        <v>0</v>
      </c>
    </row>
    <row r="2248" spans="1:45" x14ac:dyDescent="0.2">
      <c r="A2248" s="423">
        <v>3661</v>
      </c>
      <c r="B2248" s="424">
        <v>2</v>
      </c>
      <c r="C2248" s="425" t="s">
        <v>317</v>
      </c>
      <c r="D2248" s="422">
        <f t="shared" si="529"/>
        <v>210</v>
      </c>
      <c r="E2248" s="422">
        <f t="shared" si="530"/>
        <v>0</v>
      </c>
      <c r="F2248" s="422">
        <f t="shared" si="531"/>
        <v>543</v>
      </c>
      <c r="G2248" s="422">
        <f t="shared" si="532"/>
        <v>0</v>
      </c>
      <c r="H2248" s="22">
        <f t="shared" si="533"/>
        <v>753</v>
      </c>
      <c r="I2248" s="116">
        <v>102</v>
      </c>
      <c r="J2248" s="116">
        <v>0</v>
      </c>
      <c r="K2248" s="116">
        <v>255</v>
      </c>
      <c r="L2248" s="116">
        <v>0</v>
      </c>
      <c r="M2248" s="22">
        <f t="shared" si="534"/>
        <v>357</v>
      </c>
      <c r="N2248" s="116">
        <v>108</v>
      </c>
      <c r="O2248" s="116">
        <v>0</v>
      </c>
      <c r="P2248" s="116">
        <v>288</v>
      </c>
      <c r="Q2248" s="116">
        <v>0</v>
      </c>
      <c r="R2248" s="22">
        <f t="shared" si="535"/>
        <v>396</v>
      </c>
      <c r="S2248" s="116">
        <v>0</v>
      </c>
      <c r="T2248" s="116">
        <v>0</v>
      </c>
      <c r="U2248" s="116">
        <v>0</v>
      </c>
      <c r="V2248" s="116">
        <v>0</v>
      </c>
      <c r="W2248" s="22">
        <f t="shared" si="536"/>
        <v>0</v>
      </c>
      <c r="X2248" s="22">
        <f t="shared" si="537"/>
        <v>25.1</v>
      </c>
      <c r="Y2248" s="22">
        <f ca="1">OFFSET('Cost Study'!$B$7,'Operations Support'!$C2248,'Operations Support'!$B2248)*$H2248</f>
        <v>1649.07</v>
      </c>
      <c r="Z2248" s="23">
        <f ca="1">Y2248*'Cost Study'!$B$31</f>
        <v>92103.742075883594</v>
      </c>
      <c r="AA2248" s="23">
        <f ca="1">IF(A2248=10298,1.51,1)*IF($B2248&lt;3,$D2248*'Cost Study'!$B$32*OFFSET('Cost Study'!$B$7,'Operations Support'!$C2248,'Operations Support'!$B2248),0)</f>
        <v>45.99</v>
      </c>
      <c r="AB2248" s="24">
        <f ca="1">AA2248*'Cost Study'!$B$31</f>
        <v>2568.6302570963553</v>
      </c>
      <c r="AC2248" s="23">
        <f ca="1">Y2248*'Cost Study'!$B$31</f>
        <v>92103.742075883594</v>
      </c>
      <c r="AD2248" s="24">
        <f ca="1">AA2248*'Cost Study'!$B$31</f>
        <v>2568.6302570963553</v>
      </c>
      <c r="AE2248" s="377">
        <f t="shared" ca="1" si="538"/>
        <v>94672.372332979954</v>
      </c>
      <c r="AF2248" s="377">
        <f t="shared" ca="1" si="539"/>
        <v>94672.372332979954</v>
      </c>
      <c r="AH2248" s="688">
        <f>IFERROR($H2248/SUMIF($A:$A,$A2248,$H:$H)*SUMIF(Summary!$A$110:$A$186,$A2248,Summary!$P$110:$P$186),0)</f>
        <v>22302.542670874245</v>
      </c>
      <c r="AI2248" s="689">
        <f t="shared" ca="1" si="525"/>
        <v>72369.829662105709</v>
      </c>
      <c r="AJ2248" s="688">
        <f>IFERROR(H2248/SUMIF(A:A,A2248,H:H)*SUMIF(Summary!$A$110:$A$186,'Operations Support'!A2248,Summary!$Q$110:$Q$186),0)</f>
        <v>22449.290513709668</v>
      </c>
      <c r="AK2248" s="688">
        <f t="shared" ca="1" si="526"/>
        <v>72223.081819270286</v>
      </c>
      <c r="AM2248" s="688">
        <f>IFERROR($H2248/SUMIF($A:$A,$A2248,$H:$H)*SUMIF(Summary!$A$230:$A$266,$A2248,Summary!$P$230:$P$266),0)</f>
        <v>4219.6722303491015</v>
      </c>
      <c r="AN2248" s="688">
        <f>IFERROR($H2248/SUMIF($A:$A,$A2248,$H:$H)*(SUMIF(Summary!$A$230:$A$266,$A2248,Summary!$L$230:$L$266)+SUMIF(Summary!$A$281:$A$317,$A2248,Summary!$L$281:$L$317))-AM2248,0)</f>
        <v>12725.782539091993</v>
      </c>
      <c r="AO2248" s="688">
        <f>IFERROR($H2248/SUMIF($A:$A,$A2248,$H:$H)*SUMIF(Summary!$A$230:$A$266,$A2248,Summary!$Q$230:$Q$266),0)</f>
        <v>4247.437127222719</v>
      </c>
      <c r="AP2248" s="688">
        <f>IFERROR($H2248/SUMIF($A:$A,$A2248,$H:$H)*(SUMIF(Summary!$A$230:$A$266,$A2248,Summary!$L$230:$L$266)+SUMIF(Summary!$A$281:$A$317,$A2248,Summary!$L$281:$L$317))-AO2248,0)</f>
        <v>12698.017642218376</v>
      </c>
      <c r="AQ2248" s="306"/>
      <c r="AR2248" s="688">
        <f t="shared" ca="1" si="527"/>
        <v>85095.612201197699</v>
      </c>
      <c r="AS2248" s="688">
        <f t="shared" ca="1" si="528"/>
        <v>84921.099461488659</v>
      </c>
    </row>
    <row r="2249" spans="1:45" x14ac:dyDescent="0.2">
      <c r="A2249" s="423">
        <v>3661</v>
      </c>
      <c r="B2249" s="424">
        <v>2</v>
      </c>
      <c r="C2249" s="425" t="s">
        <v>318</v>
      </c>
      <c r="D2249" s="422">
        <f t="shared" si="529"/>
        <v>228</v>
      </c>
      <c r="E2249" s="422">
        <f t="shared" si="530"/>
        <v>0</v>
      </c>
      <c r="F2249" s="422">
        <f t="shared" si="531"/>
        <v>957</v>
      </c>
      <c r="G2249" s="422">
        <f t="shared" si="532"/>
        <v>0</v>
      </c>
      <c r="H2249" s="22">
        <f t="shared" si="533"/>
        <v>1185</v>
      </c>
      <c r="I2249" s="116">
        <v>81</v>
      </c>
      <c r="J2249" s="116">
        <v>0</v>
      </c>
      <c r="K2249" s="116">
        <v>291</v>
      </c>
      <c r="L2249" s="116">
        <v>0</v>
      </c>
      <c r="M2249" s="22">
        <f t="shared" si="534"/>
        <v>372</v>
      </c>
      <c r="N2249" s="116">
        <v>129</v>
      </c>
      <c r="O2249" s="116">
        <v>0</v>
      </c>
      <c r="P2249" s="116">
        <v>408</v>
      </c>
      <c r="Q2249" s="116">
        <v>0</v>
      </c>
      <c r="R2249" s="22">
        <f t="shared" si="535"/>
        <v>537</v>
      </c>
      <c r="S2249" s="116">
        <v>18</v>
      </c>
      <c r="T2249" s="116">
        <v>0</v>
      </c>
      <c r="U2249" s="116">
        <v>258</v>
      </c>
      <c r="V2249" s="116">
        <v>0</v>
      </c>
      <c r="W2249" s="22">
        <f t="shared" si="536"/>
        <v>276</v>
      </c>
      <c r="X2249" s="22">
        <f t="shared" si="537"/>
        <v>39.5</v>
      </c>
      <c r="Y2249" s="22">
        <f ca="1">OFFSET('Cost Study'!$B$7,'Operations Support'!$C2249,'Operations Support'!$B2249)*$H2249</f>
        <v>2713.65</v>
      </c>
      <c r="Z2249" s="23">
        <f ca="1">Y2249*'Cost Study'!$B$31</f>
        <v>151562.58963186617</v>
      </c>
      <c r="AA2249" s="23">
        <f ca="1">IF(A2249=10298,1.51,1)*IF($B2249&lt;3,$D2249*'Cost Study'!$B$32*OFFSET('Cost Study'!$B$7,'Operations Support'!$C2249,'Operations Support'!$B2249),0)</f>
        <v>52.212000000000003</v>
      </c>
      <c r="AB2249" s="24">
        <f ca="1">AA2249*'Cost Study'!$B$31</f>
        <v>2916.1409650688174</v>
      </c>
      <c r="AC2249" s="23">
        <f ca="1">Y2249*'Cost Study'!$B$31</f>
        <v>151562.58963186617</v>
      </c>
      <c r="AD2249" s="24">
        <f ca="1">AA2249*'Cost Study'!$B$31</f>
        <v>2916.1409650688174</v>
      </c>
      <c r="AE2249" s="377">
        <f t="shared" ca="1" si="538"/>
        <v>154478.730596935</v>
      </c>
      <c r="AF2249" s="377">
        <f t="shared" ca="1" si="539"/>
        <v>154478.730596935</v>
      </c>
      <c r="AH2249" s="688">
        <f>IFERROR($H2249/SUMIF($A:$A,$A2249,$H:$H)*SUMIF(Summary!$A$110:$A$186,$A2249,Summary!$P$110:$P$186),0)</f>
        <v>35097.626912331973</v>
      </c>
      <c r="AI2249" s="689">
        <f t="shared" ca="1" si="525"/>
        <v>119381.10368460303</v>
      </c>
      <c r="AJ2249" s="688">
        <f>IFERROR(H2249/SUMIF(A:A,A2249,H:H)*SUMIF(Summary!$A$110:$A$186,'Operations Support'!A2249,Summary!$Q$110:$Q$186),0)</f>
        <v>35328.564752650673</v>
      </c>
      <c r="AK2249" s="688">
        <f t="shared" ca="1" si="526"/>
        <v>119150.16584428432</v>
      </c>
      <c r="AM2249" s="688">
        <f>IFERROR($H2249/SUMIF($A:$A,$A2249,$H:$H)*SUMIF(Summary!$A$230:$A$266,$A2249,Summary!$P$230:$P$266),0)</f>
        <v>6640.5200437764743</v>
      </c>
      <c r="AN2249" s="688">
        <f>IFERROR($H2249/SUMIF($A:$A,$A2249,$H:$H)*(SUMIF(Summary!$A$230:$A$266,$A2249,Summary!$L$230:$L$266)+SUMIF(Summary!$A$281:$A$317,$A2249,Summary!$L$281:$L$317))-AM2249,0)</f>
        <v>20026.629892196557</v>
      </c>
      <c r="AO2249" s="688">
        <f>IFERROR($H2249/SUMIF($A:$A,$A2249,$H:$H)*SUMIF(Summary!$A$230:$A$266,$A2249,Summary!$Q$230:$Q$266),0)</f>
        <v>6684.2138057887405</v>
      </c>
      <c r="AP2249" s="688">
        <f>IFERROR($H2249/SUMIF($A:$A,$A2249,$H:$H)*(SUMIF(Summary!$A$230:$A$266,$A2249,Summary!$L$230:$L$266)+SUMIF(Summary!$A$281:$A$317,$A2249,Summary!$L$281:$L$317))-AO2249,0)</f>
        <v>19982.936130184287</v>
      </c>
      <c r="AQ2249" s="306"/>
      <c r="AR2249" s="688">
        <f t="shared" ca="1" si="527"/>
        <v>139407.7335767996</v>
      </c>
      <c r="AS2249" s="688">
        <f t="shared" ca="1" si="528"/>
        <v>139133.10197446862</v>
      </c>
    </row>
    <row r="2250" spans="1:45" x14ac:dyDescent="0.2">
      <c r="A2250" s="423">
        <v>3661</v>
      </c>
      <c r="B2250" s="424">
        <v>2</v>
      </c>
      <c r="C2250" s="425" t="s">
        <v>319</v>
      </c>
      <c r="D2250" s="422">
        <f t="shared" si="529"/>
        <v>3</v>
      </c>
      <c r="E2250" s="422">
        <f t="shared" si="530"/>
        <v>0</v>
      </c>
      <c r="F2250" s="422">
        <f t="shared" si="531"/>
        <v>15848</v>
      </c>
      <c r="G2250" s="422">
        <f t="shared" si="532"/>
        <v>0</v>
      </c>
      <c r="H2250" s="22">
        <f t="shared" si="533"/>
        <v>15851</v>
      </c>
      <c r="I2250" s="116">
        <v>0</v>
      </c>
      <c r="J2250" s="116">
        <v>0</v>
      </c>
      <c r="K2250" s="116">
        <v>5349</v>
      </c>
      <c r="L2250" s="116">
        <v>0</v>
      </c>
      <c r="M2250" s="22">
        <f t="shared" si="534"/>
        <v>5349</v>
      </c>
      <c r="N2250" s="116">
        <v>3</v>
      </c>
      <c r="O2250" s="116">
        <v>0</v>
      </c>
      <c r="P2250" s="116">
        <v>4566</v>
      </c>
      <c r="Q2250" s="116">
        <v>0</v>
      </c>
      <c r="R2250" s="22">
        <f t="shared" si="535"/>
        <v>4569</v>
      </c>
      <c r="S2250" s="116">
        <v>0</v>
      </c>
      <c r="T2250" s="116">
        <v>0</v>
      </c>
      <c r="U2250" s="116">
        <v>5933</v>
      </c>
      <c r="V2250" s="116">
        <v>0</v>
      </c>
      <c r="W2250" s="22">
        <f t="shared" si="536"/>
        <v>5933</v>
      </c>
      <c r="X2250" s="22">
        <f t="shared" si="537"/>
        <v>528.36666666666667</v>
      </c>
      <c r="Y2250" s="22">
        <f ca="1">OFFSET('Cost Study'!$B$7,'Operations Support'!$C2250,'Operations Support'!$B2250)*$H2250</f>
        <v>32336.04</v>
      </c>
      <c r="Z2250" s="23">
        <f ca="1">Y2250*'Cost Study'!$B$31</f>
        <v>1806030.2400234404</v>
      </c>
      <c r="AA2250" s="23">
        <f ca="1">IF(A2250=10298,1.51,1)*IF($B2250&lt;3,$D2250*'Cost Study'!$B$32*OFFSET('Cost Study'!$B$7,'Operations Support'!$C2250,'Operations Support'!$B2250),0)</f>
        <v>0.6120000000000001</v>
      </c>
      <c r="AB2250" s="24">
        <f ca="1">AA2250*'Cost Study'!$B$31</f>
        <v>34.181381112045436</v>
      </c>
      <c r="AC2250" s="23">
        <f ca="1">Y2250*'Cost Study'!$B$31</f>
        <v>1806030.2400234404</v>
      </c>
      <c r="AD2250" s="24">
        <f ca="1">AA2250*'Cost Study'!$B$31</f>
        <v>34.181381112045436</v>
      </c>
      <c r="AE2250" s="377">
        <f t="shared" ca="1" si="538"/>
        <v>1806064.4214045524</v>
      </c>
      <c r="AF2250" s="377">
        <f t="shared" ca="1" si="539"/>
        <v>1806064.4214045524</v>
      </c>
      <c r="AH2250" s="688">
        <f>IFERROR($H2250/SUMIF($A:$A,$A2250,$H:$H)*SUMIF(Summary!$A$110:$A$186,$A2250,Summary!$P$110:$P$186),0)</f>
        <v>469478.88960959844</v>
      </c>
      <c r="AI2250" s="689">
        <f t="shared" ca="1" si="525"/>
        <v>1336585.5317949541</v>
      </c>
      <c r="AJ2250" s="688">
        <f>IFERROR(H2250/SUMIF(A:A,A2250,H:H)*SUMIF(Summary!$A$110:$A$186,'Operations Support'!A2250,Summary!$Q$110:$Q$186),0)</f>
        <v>472567.99991077284</v>
      </c>
      <c r="AK2250" s="688">
        <f t="shared" ca="1" si="526"/>
        <v>1333496.4214937796</v>
      </c>
      <c r="AM2250" s="688">
        <f>IFERROR($H2250/SUMIF($A:$A,$A2250,$H:$H)*SUMIF(Summary!$A$230:$A$266,$A2250,Summary!$P$230:$P$266),0)</f>
        <v>88826.061783882615</v>
      </c>
      <c r="AN2250" s="688">
        <f>IFERROR($H2250/SUMIF($A:$A,$A2250,$H:$H)*(SUMIF(Summary!$A$230:$A$266,$A2250,Summary!$L$230:$L$266)+SUMIF(Summary!$A$281:$A$317,$A2250,Summary!$L$281:$L$317))-AM2250,0)</f>
        <v>267883.63748625119</v>
      </c>
      <c r="AO2250" s="688">
        <f>IFERROR($H2250/SUMIF($A:$A,$A2250,$H:$H)*SUMIF(Summary!$A$230:$A$266,$A2250,Summary!$Q$230:$Q$266),0)</f>
        <v>89410.525768402818</v>
      </c>
      <c r="AP2250" s="688">
        <f>IFERROR($H2250/SUMIF($A:$A,$A2250,$H:$H)*(SUMIF(Summary!$A$230:$A$266,$A2250,Summary!$L$230:$L$266)+SUMIF(Summary!$A$281:$A$317,$A2250,Summary!$L$281:$L$317))-AO2250,0)</f>
        <v>267299.17350173101</v>
      </c>
      <c r="AQ2250" s="306"/>
      <c r="AR2250" s="688">
        <f t="shared" ca="1" si="527"/>
        <v>1604469.1692812052</v>
      </c>
      <c r="AS2250" s="688">
        <f t="shared" ca="1" si="528"/>
        <v>1600795.5949955108</v>
      </c>
    </row>
    <row r="2251" spans="1:45" x14ac:dyDescent="0.2">
      <c r="A2251" s="423">
        <v>3661</v>
      </c>
      <c r="B2251" s="424">
        <v>2</v>
      </c>
      <c r="C2251" s="425" t="s">
        <v>320</v>
      </c>
      <c r="D2251" s="422">
        <f t="shared" si="529"/>
        <v>0</v>
      </c>
      <c r="E2251" s="422">
        <f t="shared" si="530"/>
        <v>0</v>
      </c>
      <c r="F2251" s="422">
        <f t="shared" si="531"/>
        <v>0</v>
      </c>
      <c r="G2251" s="422">
        <f t="shared" si="532"/>
        <v>0</v>
      </c>
      <c r="H2251" s="22">
        <f t="shared" si="533"/>
        <v>0</v>
      </c>
      <c r="I2251" s="116">
        <v>0</v>
      </c>
      <c r="J2251" s="116">
        <v>0</v>
      </c>
      <c r="K2251" s="116">
        <v>0</v>
      </c>
      <c r="L2251" s="116">
        <v>0</v>
      </c>
      <c r="M2251" s="22">
        <f t="shared" si="534"/>
        <v>0</v>
      </c>
      <c r="N2251" s="116">
        <v>0</v>
      </c>
      <c r="O2251" s="116">
        <v>0</v>
      </c>
      <c r="P2251" s="116">
        <v>0</v>
      </c>
      <c r="Q2251" s="116">
        <v>0</v>
      </c>
      <c r="R2251" s="22">
        <f t="shared" si="535"/>
        <v>0</v>
      </c>
      <c r="S2251" s="116">
        <v>0</v>
      </c>
      <c r="T2251" s="116">
        <v>0</v>
      </c>
      <c r="U2251" s="116">
        <v>0</v>
      </c>
      <c r="V2251" s="116">
        <v>0</v>
      </c>
      <c r="W2251" s="22">
        <f t="shared" si="536"/>
        <v>0</v>
      </c>
      <c r="X2251" s="22">
        <f t="shared" si="537"/>
        <v>0</v>
      </c>
      <c r="Y2251" s="22">
        <f ca="1">OFFSET('Cost Study'!$B$7,'Operations Support'!$C2251,'Operations Support'!$B2251)*$H2251</f>
        <v>0</v>
      </c>
      <c r="Z2251" s="23">
        <f ca="1">Y2251*'Cost Study'!$B$31</f>
        <v>0</v>
      </c>
      <c r="AA2251" s="23">
        <f ca="1">IF(A2251=10298,1.51,1)*IF($B2251&lt;3,$D2251*'Cost Study'!$B$32*OFFSET('Cost Study'!$B$7,'Operations Support'!$C2251,'Operations Support'!$B2251),0)</f>
        <v>0</v>
      </c>
      <c r="AB2251" s="24">
        <f ca="1">AA2251*'Cost Study'!$B$31</f>
        <v>0</v>
      </c>
      <c r="AC2251" s="23">
        <f ca="1">Y2251*'Cost Study'!$B$31</f>
        <v>0</v>
      </c>
      <c r="AD2251" s="24">
        <f ca="1">AA2251*'Cost Study'!$B$31</f>
        <v>0</v>
      </c>
      <c r="AE2251" s="377">
        <f t="shared" ca="1" si="538"/>
        <v>0</v>
      </c>
      <c r="AF2251" s="377">
        <f t="shared" ca="1" si="539"/>
        <v>0</v>
      </c>
      <c r="AH2251" s="688">
        <f>IFERROR($H2251/SUMIF($A:$A,$A2251,$H:$H)*SUMIF(Summary!$A$110:$A$186,$A2251,Summary!$P$110:$P$186),0)</f>
        <v>0</v>
      </c>
      <c r="AI2251" s="689">
        <f t="shared" ca="1" si="525"/>
        <v>0</v>
      </c>
      <c r="AJ2251" s="688">
        <f>IFERROR(H2251/SUMIF(A:A,A2251,H:H)*SUMIF(Summary!$A$110:$A$186,'Operations Support'!A2251,Summary!$Q$110:$Q$186),0)</f>
        <v>0</v>
      </c>
      <c r="AK2251" s="688">
        <f t="shared" ca="1" si="526"/>
        <v>0</v>
      </c>
      <c r="AM2251" s="688">
        <f>IFERROR($H2251/SUMIF($A:$A,$A2251,$H:$H)*SUMIF(Summary!$A$230:$A$266,$A2251,Summary!$P$230:$P$266),0)</f>
        <v>0</v>
      </c>
      <c r="AN2251" s="688">
        <f>IFERROR($H2251/SUMIF($A:$A,$A2251,$H:$H)*(SUMIF(Summary!$A$230:$A$266,$A2251,Summary!$L$230:$L$266)+SUMIF(Summary!$A$281:$A$317,$A2251,Summary!$L$281:$L$317))-AM2251,0)</f>
        <v>0</v>
      </c>
      <c r="AO2251" s="688">
        <f>IFERROR($H2251/SUMIF($A:$A,$A2251,$H:$H)*SUMIF(Summary!$A$230:$A$266,$A2251,Summary!$Q$230:$Q$266),0)</f>
        <v>0</v>
      </c>
      <c r="AP2251" s="688">
        <f>IFERROR($H2251/SUMIF($A:$A,$A2251,$H:$H)*(SUMIF(Summary!$A$230:$A$266,$A2251,Summary!$L$230:$L$266)+SUMIF(Summary!$A$281:$A$317,$A2251,Summary!$L$281:$L$317))-AO2251,0)</f>
        <v>0</v>
      </c>
      <c r="AQ2251" s="306"/>
      <c r="AR2251" s="688">
        <f t="shared" ca="1" si="527"/>
        <v>0</v>
      </c>
      <c r="AS2251" s="688">
        <f t="shared" ca="1" si="528"/>
        <v>0</v>
      </c>
    </row>
    <row r="2252" spans="1:45" x14ac:dyDescent="0.2">
      <c r="A2252" s="423">
        <v>3661</v>
      </c>
      <c r="B2252" s="424">
        <v>3</v>
      </c>
      <c r="C2252" s="425" t="s">
        <v>300</v>
      </c>
      <c r="D2252" s="422">
        <f t="shared" si="529"/>
        <v>6920</v>
      </c>
      <c r="E2252" s="422">
        <f t="shared" si="530"/>
        <v>0</v>
      </c>
      <c r="F2252" s="422">
        <f t="shared" si="531"/>
        <v>1278</v>
      </c>
      <c r="G2252" s="422">
        <f t="shared" si="532"/>
        <v>0</v>
      </c>
      <c r="H2252" s="22">
        <f t="shared" si="533"/>
        <v>8198</v>
      </c>
      <c r="I2252" s="116">
        <v>2944</v>
      </c>
      <c r="J2252" s="116">
        <v>0</v>
      </c>
      <c r="K2252" s="116">
        <v>393</v>
      </c>
      <c r="L2252" s="116">
        <v>0</v>
      </c>
      <c r="M2252" s="22">
        <f t="shared" si="534"/>
        <v>3337</v>
      </c>
      <c r="N2252" s="116">
        <v>2954</v>
      </c>
      <c r="O2252" s="116">
        <v>0</v>
      </c>
      <c r="P2252" s="116">
        <v>531</v>
      </c>
      <c r="Q2252" s="116">
        <v>0</v>
      </c>
      <c r="R2252" s="22">
        <f t="shared" si="535"/>
        <v>3485</v>
      </c>
      <c r="S2252" s="116">
        <v>1022</v>
      </c>
      <c r="T2252" s="116">
        <v>0</v>
      </c>
      <c r="U2252" s="116">
        <v>354</v>
      </c>
      <c r="V2252" s="116">
        <v>0</v>
      </c>
      <c r="W2252" s="22">
        <f t="shared" si="536"/>
        <v>1376</v>
      </c>
      <c r="X2252" s="22">
        <f t="shared" si="537"/>
        <v>341.58333333333331</v>
      </c>
      <c r="Y2252" s="22">
        <f ca="1">OFFSET('Cost Study'!$B$7,'Operations Support'!$C2252,'Operations Support'!$B2252)*$H2252</f>
        <v>35251.4</v>
      </c>
      <c r="Z2252" s="23">
        <f ca="1">Y2252*'Cost Study'!$B$31</f>
        <v>1968858.7224398013</v>
      </c>
      <c r="AA2252" s="23">
        <f ca="1">IF(A2252=10298,1.51,1)*IF($B2252&lt;3,$D2252*'Cost Study'!$B$32*OFFSET('Cost Study'!$B$7,'Operations Support'!$C2252,'Operations Support'!$B2252),0)</f>
        <v>0</v>
      </c>
      <c r="AB2252" s="24">
        <f ca="1">AA2252*'Cost Study'!$B$31</f>
        <v>0</v>
      </c>
      <c r="AC2252" s="23">
        <f ca="1">Y2252*'Cost Study'!$B$31</f>
        <v>1968858.7224398013</v>
      </c>
      <c r="AD2252" s="24">
        <f ca="1">AA2252*'Cost Study'!$B$31</f>
        <v>0</v>
      </c>
      <c r="AE2252" s="377">
        <f t="shared" ca="1" si="538"/>
        <v>1968858.7224398013</v>
      </c>
      <c r="AF2252" s="377">
        <f t="shared" ca="1" si="539"/>
        <v>1968858.7224398013</v>
      </c>
      <c r="AH2252" s="688">
        <f>IFERROR($H2252/SUMIF($A:$A,$A2252,$H:$H)*SUMIF(Summary!$A$110:$A$186,$A2252,Summary!$P$110:$P$186),0)</f>
        <v>242810.41808210764</v>
      </c>
      <c r="AI2252" s="689">
        <f t="shared" ca="1" si="525"/>
        <v>1726048.3043576938</v>
      </c>
      <c r="AJ2252" s="688">
        <f>IFERROR(H2252/SUMIF(A:A,A2252,H:H)*SUMIF(Summary!$A$110:$A$186,'Operations Support'!A2252,Summary!$Q$110:$Q$186),0)</f>
        <v>244408.07919175547</v>
      </c>
      <c r="AK2252" s="688">
        <f t="shared" ca="1" si="526"/>
        <v>1724450.6432480458</v>
      </c>
      <c r="AM2252" s="688">
        <f>IFERROR($H2252/SUMIF($A:$A,$A2252,$H:$H)*SUMIF(Summary!$A$230:$A$266,$A2252,Summary!$P$230:$P$266),0)</f>
        <v>45940.07031129075</v>
      </c>
      <c r="AN2252" s="688">
        <f>IFERROR($H2252/SUMIF($A:$A,$A2252,$H:$H)*(SUMIF(Summary!$A$230:$A$266,$A2252,Summary!$L$230:$L$266)+SUMIF(Summary!$A$281:$A$317,$A2252,Summary!$L$281:$L$317))-AM2252,0)</f>
        <v>138547.09861285012</v>
      </c>
      <c r="AO2252" s="688">
        <f>IFERROR($H2252/SUMIF($A:$A,$A2252,$H:$H)*SUMIF(Summary!$A$230:$A$266,$A2252,Summary!$Q$230:$Q$266),0)</f>
        <v>46242.350025195025</v>
      </c>
      <c r="AP2252" s="688">
        <f>IFERROR($H2252/SUMIF($A:$A,$A2252,$H:$H)*(SUMIF(Summary!$A$230:$A$266,$A2252,Summary!$L$230:$L$266)+SUMIF(Summary!$A$281:$A$317,$A2252,Summary!$L$281:$L$317))-AO2252,0)</f>
        <v>138244.81889894584</v>
      </c>
      <c r="AQ2252" s="306"/>
      <c r="AR2252" s="688">
        <f t="shared" ca="1" si="527"/>
        <v>1864595.4029705438</v>
      </c>
      <c r="AS2252" s="688">
        <f t="shared" ca="1" si="528"/>
        <v>1862695.4621469916</v>
      </c>
    </row>
    <row r="2253" spans="1:45" x14ac:dyDescent="0.2">
      <c r="A2253" s="423">
        <v>3661</v>
      </c>
      <c r="B2253" s="424">
        <v>3</v>
      </c>
      <c r="C2253" s="425" t="s">
        <v>301</v>
      </c>
      <c r="D2253" s="422">
        <f t="shared" si="529"/>
        <v>3434</v>
      </c>
      <c r="E2253" s="422">
        <f t="shared" si="530"/>
        <v>0</v>
      </c>
      <c r="F2253" s="422">
        <f t="shared" si="531"/>
        <v>447</v>
      </c>
      <c r="G2253" s="422">
        <f t="shared" si="532"/>
        <v>0</v>
      </c>
      <c r="H2253" s="22">
        <f t="shared" si="533"/>
        <v>3881</v>
      </c>
      <c r="I2253" s="116">
        <v>1537</v>
      </c>
      <c r="J2253" s="116">
        <v>0</v>
      </c>
      <c r="K2253" s="116">
        <v>206</v>
      </c>
      <c r="L2253" s="116">
        <v>0</v>
      </c>
      <c r="M2253" s="22">
        <f t="shared" si="534"/>
        <v>1743</v>
      </c>
      <c r="N2253" s="116">
        <v>1702</v>
      </c>
      <c r="O2253" s="116">
        <v>0</v>
      </c>
      <c r="P2253" s="116">
        <v>136</v>
      </c>
      <c r="Q2253" s="116">
        <v>0</v>
      </c>
      <c r="R2253" s="22">
        <f t="shared" si="535"/>
        <v>1838</v>
      </c>
      <c r="S2253" s="116">
        <v>195</v>
      </c>
      <c r="T2253" s="116">
        <v>0</v>
      </c>
      <c r="U2253" s="116">
        <v>105</v>
      </c>
      <c r="V2253" s="116">
        <v>0</v>
      </c>
      <c r="W2253" s="22">
        <f t="shared" si="536"/>
        <v>300</v>
      </c>
      <c r="X2253" s="22">
        <f t="shared" si="537"/>
        <v>161.70833333333334</v>
      </c>
      <c r="Y2253" s="22">
        <f ca="1">OFFSET('Cost Study'!$B$7,'Operations Support'!$C2253,'Operations Support'!$B2253)*$H2253</f>
        <v>28447.73</v>
      </c>
      <c r="Z2253" s="23">
        <f ca="1">Y2253*'Cost Study'!$B$31</f>
        <v>1588860.6223898174</v>
      </c>
      <c r="AA2253" s="23">
        <f ca="1">IF(A2253=10298,1.51,1)*IF($B2253&lt;3,$D2253*'Cost Study'!$B$32*OFFSET('Cost Study'!$B$7,'Operations Support'!$C2253,'Operations Support'!$B2253),0)</f>
        <v>0</v>
      </c>
      <c r="AB2253" s="24">
        <f ca="1">AA2253*'Cost Study'!$B$31</f>
        <v>0</v>
      </c>
      <c r="AC2253" s="23">
        <f ca="1">Y2253*'Cost Study'!$B$31</f>
        <v>1588860.6223898174</v>
      </c>
      <c r="AD2253" s="24">
        <f ca="1">AA2253*'Cost Study'!$B$31</f>
        <v>0</v>
      </c>
      <c r="AE2253" s="377">
        <f t="shared" ca="1" si="538"/>
        <v>1588860.6223898174</v>
      </c>
      <c r="AF2253" s="377">
        <f t="shared" ca="1" si="539"/>
        <v>1588860.6223898174</v>
      </c>
      <c r="AH2253" s="688">
        <f>IFERROR($H2253/SUMIF($A:$A,$A2253,$H:$H)*SUMIF(Summary!$A$110:$A$186,$A2253,Summary!$P$110:$P$186),0)</f>
        <v>114948.43041920708</v>
      </c>
      <c r="AI2253" s="689">
        <f t="shared" ca="1" si="525"/>
        <v>1473912.1919706103</v>
      </c>
      <c r="AJ2253" s="688">
        <f>IFERROR(H2253/SUMIF(A:A,A2253,H:H)*SUMIF(Summary!$A$110:$A$186,'Operations Support'!A2253,Summary!$Q$110:$Q$186),0)</f>
        <v>115704.7762067825</v>
      </c>
      <c r="AK2253" s="688">
        <f t="shared" ca="1" si="526"/>
        <v>1473155.8461830348</v>
      </c>
      <c r="AM2253" s="688">
        <f>IFERROR($H2253/SUMIF($A:$A,$A2253,$H:$H)*SUMIF(Summary!$A$230:$A$266,$A2253,Summary!$P$230:$P$266),0)</f>
        <v>21748.40362016582</v>
      </c>
      <c r="AN2253" s="688">
        <f>IFERROR($H2253/SUMIF($A:$A,$A2253,$H:$H)*(SUMIF(Summary!$A$230:$A$266,$A2253,Summary!$L$230:$L$266)+SUMIF(Summary!$A$281:$A$317,$A2253,Summary!$L$281:$L$317))-AM2253,0)</f>
        <v>65589.325410645441</v>
      </c>
      <c r="AO2253" s="688">
        <f>IFERROR($H2253/SUMIF($A:$A,$A2253,$H:$H)*SUMIF(Summary!$A$230:$A$266,$A2253,Summary!$Q$230:$Q$266),0)</f>
        <v>21891.505299802622</v>
      </c>
      <c r="AP2253" s="688">
        <f>IFERROR($H2253/SUMIF($A:$A,$A2253,$H:$H)*(SUMIF(Summary!$A$230:$A$266,$A2253,Summary!$L$230:$L$266)+SUMIF(Summary!$A$281:$A$317,$A2253,Summary!$L$281:$L$317))-AO2253,0)</f>
        <v>65446.223731008635</v>
      </c>
      <c r="AQ2253" s="306"/>
      <c r="AR2253" s="688">
        <f t="shared" ca="1" si="527"/>
        <v>1539501.5173812557</v>
      </c>
      <c r="AS2253" s="688">
        <f t="shared" ca="1" si="528"/>
        <v>1538602.0699140434</v>
      </c>
    </row>
    <row r="2254" spans="1:45" x14ac:dyDescent="0.2">
      <c r="A2254" s="423">
        <v>3661</v>
      </c>
      <c r="B2254" s="424">
        <v>3</v>
      </c>
      <c r="C2254" s="425" t="s">
        <v>302</v>
      </c>
      <c r="D2254" s="422">
        <f t="shared" si="529"/>
        <v>210</v>
      </c>
      <c r="E2254" s="422">
        <f t="shared" si="530"/>
        <v>0</v>
      </c>
      <c r="F2254" s="422">
        <f t="shared" si="531"/>
        <v>137</v>
      </c>
      <c r="G2254" s="422">
        <f t="shared" si="532"/>
        <v>0</v>
      </c>
      <c r="H2254" s="22">
        <f t="shared" si="533"/>
        <v>347</v>
      </c>
      <c r="I2254" s="116">
        <v>68</v>
      </c>
      <c r="J2254" s="116">
        <v>0</v>
      </c>
      <c r="K2254" s="116">
        <v>78</v>
      </c>
      <c r="L2254" s="116">
        <v>0</v>
      </c>
      <c r="M2254" s="22">
        <f t="shared" si="534"/>
        <v>146</v>
      </c>
      <c r="N2254" s="116">
        <v>142</v>
      </c>
      <c r="O2254" s="116">
        <v>0</v>
      </c>
      <c r="P2254" s="116">
        <v>59</v>
      </c>
      <c r="Q2254" s="116">
        <v>0</v>
      </c>
      <c r="R2254" s="22">
        <f t="shared" si="535"/>
        <v>201</v>
      </c>
      <c r="S2254" s="116">
        <v>0</v>
      </c>
      <c r="T2254" s="116">
        <v>0</v>
      </c>
      <c r="U2254" s="116">
        <v>0</v>
      </c>
      <c r="V2254" s="116">
        <v>0</v>
      </c>
      <c r="W2254" s="22">
        <f t="shared" si="536"/>
        <v>0</v>
      </c>
      <c r="X2254" s="22">
        <f t="shared" si="537"/>
        <v>14.458333333333334</v>
      </c>
      <c r="Y2254" s="22">
        <f ca="1">OFFSET('Cost Study'!$B$7,'Operations Support'!$C2254,'Operations Support'!$B2254)*$H2254</f>
        <v>2321.4300000000003</v>
      </c>
      <c r="Z2254" s="23">
        <f ca="1">Y2254*'Cost Study'!$B$31</f>
        <v>129656.34567799942</v>
      </c>
      <c r="AA2254" s="23">
        <f ca="1">IF(A2254=10298,1.51,1)*IF($B2254&lt;3,$D2254*'Cost Study'!$B$32*OFFSET('Cost Study'!$B$7,'Operations Support'!$C2254,'Operations Support'!$B2254),0)</f>
        <v>0</v>
      </c>
      <c r="AB2254" s="24">
        <f ca="1">AA2254*'Cost Study'!$B$31</f>
        <v>0</v>
      </c>
      <c r="AC2254" s="23">
        <f ca="1">Y2254*'Cost Study'!$B$31</f>
        <v>129656.34567799942</v>
      </c>
      <c r="AD2254" s="24">
        <f ca="1">AA2254*'Cost Study'!$B$31</f>
        <v>0</v>
      </c>
      <c r="AE2254" s="377">
        <f t="shared" ca="1" si="538"/>
        <v>129656.34567799942</v>
      </c>
      <c r="AF2254" s="377">
        <f t="shared" ca="1" si="539"/>
        <v>129656.34567799942</v>
      </c>
      <c r="AH2254" s="688">
        <f>IFERROR($H2254/SUMIF($A:$A,$A2254,$H:$H)*SUMIF(Summary!$A$110:$A$186,$A2254,Summary!$P$110:$P$186),0)</f>
        <v>10277.532943948689</v>
      </c>
      <c r="AI2254" s="689">
        <f t="shared" ca="1" si="525"/>
        <v>119378.81273405073</v>
      </c>
      <c r="AJ2254" s="688">
        <f>IFERROR(H2254/SUMIF(A:A,A2254,H:H)*SUMIF(Summary!$A$110:$A$186,'Operations Support'!A2254,Summary!$Q$110:$Q$186),0)</f>
        <v>10345.157779890113</v>
      </c>
      <c r="AK2254" s="688">
        <f t="shared" ca="1" si="526"/>
        <v>119311.1878981093</v>
      </c>
      <c r="AM2254" s="688">
        <f>IFERROR($H2254/SUMIF($A:$A,$A2254,$H:$H)*SUMIF(Summary!$A$230:$A$266,$A2254,Summary!$P$230:$P$266),0)</f>
        <v>1944.5235908780055</v>
      </c>
      <c r="AN2254" s="688">
        <f>IFERROR($H2254/SUMIF($A:$A,$A2254,$H:$H)*(SUMIF(Summary!$A$230:$A$266,$A2254,Summary!$L$230:$L$266)+SUMIF(Summary!$A$281:$A$317,$A2254,Summary!$L$281:$L$317))-AM2254,0)</f>
        <v>5864.3380359427902</v>
      </c>
      <c r="AO2254" s="688">
        <f>IFERROR($H2254/SUMIF($A:$A,$A2254,$H:$H)*SUMIF(Summary!$A$230:$A$266,$A2254,Summary!$Q$230:$Q$266),0)</f>
        <v>1957.3183043111335</v>
      </c>
      <c r="AP2254" s="688">
        <f>IFERROR($H2254/SUMIF($A:$A,$A2254,$H:$H)*(SUMIF(Summary!$A$230:$A$266,$A2254,Summary!$L$230:$L$266)+SUMIF(Summary!$A$281:$A$317,$A2254,Summary!$L$281:$L$317))-AO2254,0)</f>
        <v>5851.5433225096622</v>
      </c>
      <c r="AQ2254" s="306"/>
      <c r="AR2254" s="688">
        <f t="shared" ca="1" si="527"/>
        <v>125243.15076999352</v>
      </c>
      <c r="AS2254" s="688">
        <f t="shared" ca="1" si="528"/>
        <v>125162.73122061897</v>
      </c>
    </row>
    <row r="2255" spans="1:45" x14ac:dyDescent="0.2">
      <c r="A2255" s="423">
        <v>3661</v>
      </c>
      <c r="B2255" s="424">
        <v>3</v>
      </c>
      <c r="C2255" s="425" t="s">
        <v>303</v>
      </c>
      <c r="D2255" s="422">
        <f t="shared" si="529"/>
        <v>4075</v>
      </c>
      <c r="E2255" s="422">
        <f t="shared" si="530"/>
        <v>0</v>
      </c>
      <c r="F2255" s="422">
        <f t="shared" si="531"/>
        <v>2487</v>
      </c>
      <c r="G2255" s="422">
        <f t="shared" si="532"/>
        <v>0</v>
      </c>
      <c r="H2255" s="22">
        <f t="shared" si="533"/>
        <v>6562</v>
      </c>
      <c r="I2255" s="116">
        <v>1408</v>
      </c>
      <c r="J2255" s="116">
        <v>0</v>
      </c>
      <c r="K2255" s="116">
        <v>993</v>
      </c>
      <c r="L2255" s="116">
        <v>0</v>
      </c>
      <c r="M2255" s="22">
        <f t="shared" si="534"/>
        <v>2401</v>
      </c>
      <c r="N2255" s="116">
        <v>1285</v>
      </c>
      <c r="O2255" s="116">
        <v>0</v>
      </c>
      <c r="P2255" s="116">
        <v>753</v>
      </c>
      <c r="Q2255" s="116">
        <v>0</v>
      </c>
      <c r="R2255" s="22">
        <f t="shared" si="535"/>
        <v>2038</v>
      </c>
      <c r="S2255" s="116">
        <v>1382</v>
      </c>
      <c r="T2255" s="116">
        <v>0</v>
      </c>
      <c r="U2255" s="116">
        <v>741</v>
      </c>
      <c r="V2255" s="116">
        <v>0</v>
      </c>
      <c r="W2255" s="22">
        <f t="shared" si="536"/>
        <v>2123</v>
      </c>
      <c r="X2255" s="22">
        <f t="shared" si="537"/>
        <v>273.41666666666669</v>
      </c>
      <c r="Y2255" s="22">
        <f ca="1">OFFSET('Cost Study'!$B$7,'Operations Support'!$C2255,'Operations Support'!$B2255)*$H2255</f>
        <v>15814.42</v>
      </c>
      <c r="Z2255" s="23">
        <f ca="1">Y2255*'Cost Study'!$B$31</f>
        <v>883265.8775914273</v>
      </c>
      <c r="AA2255" s="23">
        <f ca="1">IF(A2255=10298,1.51,1)*IF($B2255&lt;3,$D2255*'Cost Study'!$B$32*OFFSET('Cost Study'!$B$7,'Operations Support'!$C2255,'Operations Support'!$B2255),0)</f>
        <v>0</v>
      </c>
      <c r="AB2255" s="24">
        <f ca="1">AA2255*'Cost Study'!$B$31</f>
        <v>0</v>
      </c>
      <c r="AC2255" s="23">
        <f ca="1">Y2255*'Cost Study'!$B$31</f>
        <v>883265.8775914273</v>
      </c>
      <c r="AD2255" s="24">
        <f ca="1">AA2255*'Cost Study'!$B$31</f>
        <v>0</v>
      </c>
      <c r="AE2255" s="377">
        <f t="shared" ca="1" si="538"/>
        <v>883265.8775914273</v>
      </c>
      <c r="AF2255" s="377">
        <f t="shared" ca="1" si="539"/>
        <v>883265.8775914273</v>
      </c>
      <c r="AH2255" s="688">
        <f>IFERROR($H2255/SUMIF($A:$A,$A2255,$H:$H)*SUMIF(Summary!$A$110:$A$186,$A2255,Summary!$P$110:$P$186),0)</f>
        <v>194354.96016769824</v>
      </c>
      <c r="AI2255" s="689">
        <f t="shared" ca="1" si="525"/>
        <v>688910.91742372909</v>
      </c>
      <c r="AJ2255" s="688">
        <f>IFERROR(H2255/SUMIF(A:A,A2255,H:H)*SUMIF(Summary!$A$110:$A$186,'Operations Support'!A2255,Summary!$Q$110:$Q$186),0)</f>
        <v>195633.79063872885</v>
      </c>
      <c r="AK2255" s="688">
        <f t="shared" ca="1" si="526"/>
        <v>687632.08695269842</v>
      </c>
      <c r="AM2255" s="688">
        <f>IFERROR($H2255/SUMIF($A:$A,$A2255,$H:$H)*SUMIF(Summary!$A$230:$A$266,$A2255,Summary!$P$230:$P$266),0)</f>
        <v>36772.229980811157</v>
      </c>
      <c r="AN2255" s="688">
        <f>IFERROR($H2255/SUMIF($A:$A,$A2255,$H:$H)*(SUMIF(Summary!$A$230:$A$266,$A2255,Summary!$L$230:$L$266)+SUMIF(Summary!$A$281:$A$317,$A2255,Summary!$L$281:$L$317))-AM2255,0)</f>
        <v>110898.51928488928</v>
      </c>
      <c r="AO2255" s="688">
        <f>IFERROR($H2255/SUMIF($A:$A,$A2255,$H:$H)*SUMIF(Summary!$A$230:$A$266,$A2255,Summary!$Q$230:$Q$266),0)</f>
        <v>37014.186492477398</v>
      </c>
      <c r="AP2255" s="688">
        <f>IFERROR($H2255/SUMIF($A:$A,$A2255,$H:$H)*(SUMIF(Summary!$A$230:$A$266,$A2255,Summary!$L$230:$L$266)+SUMIF(Summary!$A$281:$A$317,$A2255,Summary!$L$281:$L$317))-AO2255,0)</f>
        <v>110656.56277322304</v>
      </c>
      <c r="AQ2255" s="306"/>
      <c r="AR2255" s="688">
        <f t="shared" ca="1" si="527"/>
        <v>799809.43670861842</v>
      </c>
      <c r="AS2255" s="688">
        <f t="shared" ca="1" si="528"/>
        <v>798288.64972592145</v>
      </c>
    </row>
    <row r="2256" spans="1:45" x14ac:dyDescent="0.2">
      <c r="A2256" s="423">
        <v>3661</v>
      </c>
      <c r="B2256" s="424">
        <v>3</v>
      </c>
      <c r="C2256" s="425" t="s">
        <v>304</v>
      </c>
      <c r="D2256" s="422">
        <f t="shared" si="529"/>
        <v>0</v>
      </c>
      <c r="E2256" s="422">
        <f t="shared" si="530"/>
        <v>0</v>
      </c>
      <c r="F2256" s="422">
        <f t="shared" si="531"/>
        <v>0</v>
      </c>
      <c r="G2256" s="422">
        <f t="shared" si="532"/>
        <v>0</v>
      </c>
      <c r="H2256" s="22">
        <f t="shared" si="533"/>
        <v>0</v>
      </c>
      <c r="I2256" s="116">
        <v>0</v>
      </c>
      <c r="J2256" s="116">
        <v>0</v>
      </c>
      <c r="K2256" s="116">
        <v>0</v>
      </c>
      <c r="L2256" s="116">
        <v>0</v>
      </c>
      <c r="M2256" s="22">
        <f t="shared" si="534"/>
        <v>0</v>
      </c>
      <c r="N2256" s="116">
        <v>0</v>
      </c>
      <c r="O2256" s="116">
        <v>0</v>
      </c>
      <c r="P2256" s="116">
        <v>0</v>
      </c>
      <c r="Q2256" s="116">
        <v>0</v>
      </c>
      <c r="R2256" s="22">
        <f t="shared" si="535"/>
        <v>0</v>
      </c>
      <c r="S2256" s="116">
        <v>0</v>
      </c>
      <c r="T2256" s="116">
        <v>0</v>
      </c>
      <c r="U2256" s="116">
        <v>0</v>
      </c>
      <c r="V2256" s="116">
        <v>0</v>
      </c>
      <c r="W2256" s="22">
        <f t="shared" si="536"/>
        <v>0</v>
      </c>
      <c r="X2256" s="22">
        <f t="shared" si="537"/>
        <v>0</v>
      </c>
      <c r="Y2256" s="22">
        <f ca="1">OFFSET('Cost Study'!$B$7,'Operations Support'!$C2256,'Operations Support'!$B2256)*$H2256</f>
        <v>0</v>
      </c>
      <c r="Z2256" s="23">
        <f ca="1">Y2256*'Cost Study'!$B$31</f>
        <v>0</v>
      </c>
      <c r="AA2256" s="23">
        <f ca="1">IF(A2256=10298,1.51,1)*IF($B2256&lt;3,$D2256*'Cost Study'!$B$32*OFFSET('Cost Study'!$B$7,'Operations Support'!$C2256,'Operations Support'!$B2256),0)</f>
        <v>0</v>
      </c>
      <c r="AB2256" s="24">
        <f ca="1">AA2256*'Cost Study'!$B$31</f>
        <v>0</v>
      </c>
      <c r="AC2256" s="23">
        <f ca="1">Y2256*'Cost Study'!$B$31</f>
        <v>0</v>
      </c>
      <c r="AD2256" s="24">
        <f ca="1">AA2256*'Cost Study'!$B$31</f>
        <v>0</v>
      </c>
      <c r="AE2256" s="377">
        <f t="shared" ca="1" si="538"/>
        <v>0</v>
      </c>
      <c r="AF2256" s="377">
        <f t="shared" ca="1" si="539"/>
        <v>0</v>
      </c>
      <c r="AH2256" s="688">
        <f>IFERROR($H2256/SUMIF($A:$A,$A2256,$H:$H)*SUMIF(Summary!$A$110:$A$186,$A2256,Summary!$P$110:$P$186),0)</f>
        <v>0</v>
      </c>
      <c r="AI2256" s="689">
        <f t="shared" ca="1" si="525"/>
        <v>0</v>
      </c>
      <c r="AJ2256" s="688">
        <f>IFERROR(H2256/SUMIF(A:A,A2256,H:H)*SUMIF(Summary!$A$110:$A$186,'Operations Support'!A2256,Summary!$Q$110:$Q$186),0)</f>
        <v>0</v>
      </c>
      <c r="AK2256" s="688">
        <f t="shared" ca="1" si="526"/>
        <v>0</v>
      </c>
      <c r="AM2256" s="688">
        <f>IFERROR($H2256/SUMIF($A:$A,$A2256,$H:$H)*SUMIF(Summary!$A$230:$A$266,$A2256,Summary!$P$230:$P$266),0)</f>
        <v>0</v>
      </c>
      <c r="AN2256" s="688">
        <f>IFERROR($H2256/SUMIF($A:$A,$A2256,$H:$H)*(SUMIF(Summary!$A$230:$A$266,$A2256,Summary!$L$230:$L$266)+SUMIF(Summary!$A$281:$A$317,$A2256,Summary!$L$281:$L$317))-AM2256,0)</f>
        <v>0</v>
      </c>
      <c r="AO2256" s="688">
        <f>IFERROR($H2256/SUMIF($A:$A,$A2256,$H:$H)*SUMIF(Summary!$A$230:$A$266,$A2256,Summary!$Q$230:$Q$266),0)</f>
        <v>0</v>
      </c>
      <c r="AP2256" s="688">
        <f>IFERROR($H2256/SUMIF($A:$A,$A2256,$H:$H)*(SUMIF(Summary!$A$230:$A$266,$A2256,Summary!$L$230:$L$266)+SUMIF(Summary!$A$281:$A$317,$A2256,Summary!$L$281:$L$317))-AO2256,0)</f>
        <v>0</v>
      </c>
      <c r="AQ2256" s="306"/>
      <c r="AR2256" s="688">
        <f t="shared" ca="1" si="527"/>
        <v>0</v>
      </c>
      <c r="AS2256" s="688">
        <f t="shared" ca="1" si="528"/>
        <v>0</v>
      </c>
    </row>
    <row r="2257" spans="1:45" x14ac:dyDescent="0.2">
      <c r="A2257" s="423">
        <v>3661</v>
      </c>
      <c r="B2257" s="424">
        <v>3</v>
      </c>
      <c r="C2257" s="425" t="s">
        <v>305</v>
      </c>
      <c r="D2257" s="422">
        <f t="shared" si="529"/>
        <v>4494</v>
      </c>
      <c r="E2257" s="422">
        <f t="shared" si="530"/>
        <v>0</v>
      </c>
      <c r="F2257" s="422">
        <f t="shared" si="531"/>
        <v>2073</v>
      </c>
      <c r="G2257" s="422">
        <f t="shared" si="532"/>
        <v>0</v>
      </c>
      <c r="H2257" s="22">
        <f t="shared" si="533"/>
        <v>6567</v>
      </c>
      <c r="I2257" s="116">
        <v>2159</v>
      </c>
      <c r="J2257" s="116">
        <v>0</v>
      </c>
      <c r="K2257" s="116">
        <v>849</v>
      </c>
      <c r="L2257" s="116">
        <v>0</v>
      </c>
      <c r="M2257" s="22">
        <f t="shared" si="534"/>
        <v>3008</v>
      </c>
      <c r="N2257" s="116">
        <v>2033</v>
      </c>
      <c r="O2257" s="116">
        <v>0</v>
      </c>
      <c r="P2257" s="116">
        <v>762</v>
      </c>
      <c r="Q2257" s="116">
        <v>0</v>
      </c>
      <c r="R2257" s="22">
        <f t="shared" si="535"/>
        <v>2795</v>
      </c>
      <c r="S2257" s="116">
        <v>302</v>
      </c>
      <c r="T2257" s="116">
        <v>0</v>
      </c>
      <c r="U2257" s="116">
        <v>462</v>
      </c>
      <c r="V2257" s="116">
        <v>0</v>
      </c>
      <c r="W2257" s="22">
        <f t="shared" si="536"/>
        <v>764</v>
      </c>
      <c r="X2257" s="22">
        <f t="shared" si="537"/>
        <v>273.625</v>
      </c>
      <c r="Y2257" s="22">
        <f ca="1">OFFSET('Cost Study'!$B$7,'Operations Support'!$C2257,'Operations Support'!$B2257)*$H2257</f>
        <v>39402</v>
      </c>
      <c r="Z2257" s="23">
        <f ca="1">Y2257*'Cost Study'!$B$31</f>
        <v>2200677.7427725722</v>
      </c>
      <c r="AA2257" s="23">
        <f ca="1">IF(A2257=10298,1.51,1)*IF($B2257&lt;3,$D2257*'Cost Study'!$B$32*OFFSET('Cost Study'!$B$7,'Operations Support'!$C2257,'Operations Support'!$B2257),0)</f>
        <v>0</v>
      </c>
      <c r="AB2257" s="24">
        <f ca="1">AA2257*'Cost Study'!$B$31</f>
        <v>0</v>
      </c>
      <c r="AC2257" s="23">
        <f ca="1">Y2257*'Cost Study'!$B$31</f>
        <v>2200677.7427725722</v>
      </c>
      <c r="AD2257" s="24">
        <f ca="1">AA2257*'Cost Study'!$B$31</f>
        <v>0</v>
      </c>
      <c r="AE2257" s="377">
        <f t="shared" ca="1" si="538"/>
        <v>2200677.7427725722</v>
      </c>
      <c r="AF2257" s="377">
        <f t="shared" ca="1" si="539"/>
        <v>2200677.7427725722</v>
      </c>
      <c r="AH2257" s="688">
        <f>IFERROR($H2257/SUMIF($A:$A,$A2257,$H:$H)*SUMIF(Summary!$A$110:$A$186,$A2257,Summary!$P$110:$P$186),0)</f>
        <v>194503.05142049288</v>
      </c>
      <c r="AI2257" s="689">
        <f t="shared" ca="1" si="525"/>
        <v>2006174.6913520794</v>
      </c>
      <c r="AJ2257" s="688">
        <f>IFERROR(H2257/SUMIF(A:A,A2257,H:H)*SUMIF(Summary!$A$110:$A$186,'Operations Support'!A2257,Summary!$Q$110:$Q$186),0)</f>
        <v>195782.85631279068</v>
      </c>
      <c r="AK2257" s="688">
        <f t="shared" ca="1" si="526"/>
        <v>2004894.8864597816</v>
      </c>
      <c r="AM2257" s="688">
        <f>IFERROR($H2257/SUMIF($A:$A,$A2257,$H:$H)*SUMIF(Summary!$A$230:$A$266,$A2257,Summary!$P$230:$P$266),0)</f>
        <v>36800.249052725827</v>
      </c>
      <c r="AN2257" s="688">
        <f>IFERROR($H2257/SUMIF($A:$A,$A2257,$H:$H)*(SUMIF(Summary!$A$230:$A$266,$A2257,Summary!$L$230:$L$266)+SUMIF(Summary!$A$281:$A$317,$A2257,Summary!$L$281:$L$317))-AM2257,0)</f>
        <v>110983.01983295762</v>
      </c>
      <c r="AO2257" s="688">
        <f>IFERROR($H2257/SUMIF($A:$A,$A2257,$H:$H)*SUMIF(Summary!$A$230:$A$266,$A2257,Summary!$Q$230:$Q$266),0)</f>
        <v>37042.389926257099</v>
      </c>
      <c r="AP2257" s="688">
        <f>IFERROR($H2257/SUMIF($A:$A,$A2257,$H:$H)*(SUMIF(Summary!$A$230:$A$266,$A2257,Summary!$L$230:$L$266)+SUMIF(Summary!$A$281:$A$317,$A2257,Summary!$L$281:$L$317))-AO2257,0)</f>
        <v>110740.87895942634</v>
      </c>
      <c r="AQ2257" s="306"/>
      <c r="AR2257" s="688">
        <f t="shared" ca="1" si="527"/>
        <v>2117157.7111850372</v>
      </c>
      <c r="AS2257" s="688">
        <f t="shared" ca="1" si="528"/>
        <v>2115635.765419208</v>
      </c>
    </row>
    <row r="2258" spans="1:45" x14ac:dyDescent="0.2">
      <c r="A2258" s="423">
        <v>3661</v>
      </c>
      <c r="B2258" s="424">
        <v>3</v>
      </c>
      <c r="C2258" s="425" t="s">
        <v>306</v>
      </c>
      <c r="D2258" s="422">
        <f t="shared" si="529"/>
        <v>0</v>
      </c>
      <c r="E2258" s="422">
        <f t="shared" si="530"/>
        <v>0</v>
      </c>
      <c r="F2258" s="422">
        <f t="shared" si="531"/>
        <v>0</v>
      </c>
      <c r="G2258" s="422">
        <f t="shared" si="532"/>
        <v>0</v>
      </c>
      <c r="H2258" s="22">
        <f t="shared" si="533"/>
        <v>0</v>
      </c>
      <c r="I2258" s="116">
        <v>0</v>
      </c>
      <c r="J2258" s="116">
        <v>0</v>
      </c>
      <c r="K2258" s="116">
        <v>0</v>
      </c>
      <c r="L2258" s="116">
        <v>0</v>
      </c>
      <c r="M2258" s="22">
        <f t="shared" si="534"/>
        <v>0</v>
      </c>
      <c r="N2258" s="116">
        <v>0</v>
      </c>
      <c r="O2258" s="116">
        <v>0</v>
      </c>
      <c r="P2258" s="116">
        <v>0</v>
      </c>
      <c r="Q2258" s="116">
        <v>0</v>
      </c>
      <c r="R2258" s="22">
        <f t="shared" si="535"/>
        <v>0</v>
      </c>
      <c r="S2258" s="116">
        <v>0</v>
      </c>
      <c r="T2258" s="116">
        <v>0</v>
      </c>
      <c r="U2258" s="116">
        <v>0</v>
      </c>
      <c r="V2258" s="116">
        <v>0</v>
      </c>
      <c r="W2258" s="22">
        <f t="shared" si="536"/>
        <v>0</v>
      </c>
      <c r="X2258" s="22">
        <f t="shared" si="537"/>
        <v>0</v>
      </c>
      <c r="Y2258" s="22">
        <f ca="1">OFFSET('Cost Study'!$B$7,'Operations Support'!$C2258,'Operations Support'!$B2258)*$H2258</f>
        <v>0</v>
      </c>
      <c r="Z2258" s="23">
        <f ca="1">Y2258*'Cost Study'!$B$31</f>
        <v>0</v>
      </c>
      <c r="AA2258" s="23">
        <f ca="1">IF(A2258=10298,1.51,1)*IF($B2258&lt;3,$D2258*'Cost Study'!$B$32*OFFSET('Cost Study'!$B$7,'Operations Support'!$C2258,'Operations Support'!$B2258),0)</f>
        <v>0</v>
      </c>
      <c r="AB2258" s="24">
        <f ca="1">AA2258*'Cost Study'!$B$31</f>
        <v>0</v>
      </c>
      <c r="AC2258" s="23">
        <f ca="1">Y2258*'Cost Study'!$B$31</f>
        <v>0</v>
      </c>
      <c r="AD2258" s="24">
        <f ca="1">AA2258*'Cost Study'!$B$31</f>
        <v>0</v>
      </c>
      <c r="AE2258" s="377">
        <f t="shared" ca="1" si="538"/>
        <v>0</v>
      </c>
      <c r="AF2258" s="377">
        <f t="shared" ca="1" si="539"/>
        <v>0</v>
      </c>
      <c r="AH2258" s="688">
        <f>IFERROR($H2258/SUMIF($A:$A,$A2258,$H:$H)*SUMIF(Summary!$A$110:$A$186,$A2258,Summary!$P$110:$P$186),0)</f>
        <v>0</v>
      </c>
      <c r="AI2258" s="689">
        <f t="shared" ca="1" si="525"/>
        <v>0</v>
      </c>
      <c r="AJ2258" s="688">
        <f>IFERROR(H2258/SUMIF(A:A,A2258,H:H)*SUMIF(Summary!$A$110:$A$186,'Operations Support'!A2258,Summary!$Q$110:$Q$186),0)</f>
        <v>0</v>
      </c>
      <c r="AK2258" s="688">
        <f t="shared" ca="1" si="526"/>
        <v>0</v>
      </c>
      <c r="AM2258" s="688">
        <f>IFERROR($H2258/SUMIF($A:$A,$A2258,$H:$H)*SUMIF(Summary!$A$230:$A$266,$A2258,Summary!$P$230:$P$266),0)</f>
        <v>0</v>
      </c>
      <c r="AN2258" s="688">
        <f>IFERROR($H2258/SUMIF($A:$A,$A2258,$H:$H)*(SUMIF(Summary!$A$230:$A$266,$A2258,Summary!$L$230:$L$266)+SUMIF(Summary!$A$281:$A$317,$A2258,Summary!$L$281:$L$317))-AM2258,0)</f>
        <v>0</v>
      </c>
      <c r="AO2258" s="688">
        <f>IFERROR($H2258/SUMIF($A:$A,$A2258,$H:$H)*SUMIF(Summary!$A$230:$A$266,$A2258,Summary!$Q$230:$Q$266),0)</f>
        <v>0</v>
      </c>
      <c r="AP2258" s="688">
        <f>IFERROR($H2258/SUMIF($A:$A,$A2258,$H:$H)*(SUMIF(Summary!$A$230:$A$266,$A2258,Summary!$L$230:$L$266)+SUMIF(Summary!$A$281:$A$317,$A2258,Summary!$L$281:$L$317))-AO2258,0)</f>
        <v>0</v>
      </c>
      <c r="AQ2258" s="306"/>
      <c r="AR2258" s="688">
        <f t="shared" ca="1" si="527"/>
        <v>0</v>
      </c>
      <c r="AS2258" s="688">
        <f t="shared" ca="1" si="528"/>
        <v>0</v>
      </c>
    </row>
    <row r="2259" spans="1:45" x14ac:dyDescent="0.2">
      <c r="A2259" s="423">
        <v>3661</v>
      </c>
      <c r="B2259" s="424">
        <v>3</v>
      </c>
      <c r="C2259" s="425" t="s">
        <v>307</v>
      </c>
      <c r="D2259" s="422">
        <f t="shared" si="529"/>
        <v>0</v>
      </c>
      <c r="E2259" s="422">
        <f t="shared" si="530"/>
        <v>0</v>
      </c>
      <c r="F2259" s="422">
        <f t="shared" si="531"/>
        <v>0</v>
      </c>
      <c r="G2259" s="422">
        <f t="shared" si="532"/>
        <v>0</v>
      </c>
      <c r="H2259" s="22">
        <f t="shared" si="533"/>
        <v>0</v>
      </c>
      <c r="I2259" s="116">
        <v>0</v>
      </c>
      <c r="J2259" s="116">
        <v>0</v>
      </c>
      <c r="K2259" s="116">
        <v>0</v>
      </c>
      <c r="L2259" s="116">
        <v>0</v>
      </c>
      <c r="M2259" s="22">
        <f t="shared" si="534"/>
        <v>0</v>
      </c>
      <c r="N2259" s="116">
        <v>0</v>
      </c>
      <c r="O2259" s="116">
        <v>0</v>
      </c>
      <c r="P2259" s="116">
        <v>0</v>
      </c>
      <c r="Q2259" s="116">
        <v>0</v>
      </c>
      <c r="R2259" s="22">
        <f t="shared" si="535"/>
        <v>0</v>
      </c>
      <c r="S2259" s="116">
        <v>0</v>
      </c>
      <c r="T2259" s="116">
        <v>0</v>
      </c>
      <c r="U2259" s="116">
        <v>0</v>
      </c>
      <c r="V2259" s="116">
        <v>0</v>
      </c>
      <c r="W2259" s="22">
        <f t="shared" si="536"/>
        <v>0</v>
      </c>
      <c r="X2259" s="22">
        <f t="shared" si="537"/>
        <v>0</v>
      </c>
      <c r="Y2259" s="22">
        <f ca="1">OFFSET('Cost Study'!$B$7,'Operations Support'!$C2259,'Operations Support'!$B2259)*$H2259</f>
        <v>0</v>
      </c>
      <c r="Z2259" s="23">
        <f ca="1">Y2259*'Cost Study'!$B$31</f>
        <v>0</v>
      </c>
      <c r="AA2259" s="23">
        <f ca="1">IF(A2259=10298,1.51,1)*IF($B2259&lt;3,$D2259*'Cost Study'!$B$32*OFFSET('Cost Study'!$B$7,'Operations Support'!$C2259,'Operations Support'!$B2259),0)</f>
        <v>0</v>
      </c>
      <c r="AB2259" s="24">
        <f ca="1">AA2259*'Cost Study'!$B$31</f>
        <v>0</v>
      </c>
      <c r="AC2259" s="23">
        <f ca="1">Y2259*'Cost Study'!$B$31</f>
        <v>0</v>
      </c>
      <c r="AD2259" s="24">
        <f ca="1">AA2259*'Cost Study'!$B$31</f>
        <v>0</v>
      </c>
      <c r="AE2259" s="377">
        <f t="shared" ca="1" si="538"/>
        <v>0</v>
      </c>
      <c r="AF2259" s="377">
        <f t="shared" ca="1" si="539"/>
        <v>0</v>
      </c>
      <c r="AH2259" s="688">
        <f>IFERROR($H2259/SUMIF($A:$A,$A2259,$H:$H)*SUMIF(Summary!$A$110:$A$186,$A2259,Summary!$P$110:$P$186),0)</f>
        <v>0</v>
      </c>
      <c r="AI2259" s="689">
        <f t="shared" ca="1" si="525"/>
        <v>0</v>
      </c>
      <c r="AJ2259" s="688">
        <f>IFERROR(H2259/SUMIF(A:A,A2259,H:H)*SUMIF(Summary!$A$110:$A$186,'Operations Support'!A2259,Summary!$Q$110:$Q$186),0)</f>
        <v>0</v>
      </c>
      <c r="AK2259" s="688">
        <f t="shared" ca="1" si="526"/>
        <v>0</v>
      </c>
      <c r="AM2259" s="688">
        <f>IFERROR($H2259/SUMIF($A:$A,$A2259,$H:$H)*SUMIF(Summary!$A$230:$A$266,$A2259,Summary!$P$230:$P$266),0)</f>
        <v>0</v>
      </c>
      <c r="AN2259" s="688">
        <f>IFERROR($H2259/SUMIF($A:$A,$A2259,$H:$H)*(SUMIF(Summary!$A$230:$A$266,$A2259,Summary!$L$230:$L$266)+SUMIF(Summary!$A$281:$A$317,$A2259,Summary!$L$281:$L$317))-AM2259,0)</f>
        <v>0</v>
      </c>
      <c r="AO2259" s="688">
        <f>IFERROR($H2259/SUMIF($A:$A,$A2259,$H:$H)*SUMIF(Summary!$A$230:$A$266,$A2259,Summary!$Q$230:$Q$266),0)</f>
        <v>0</v>
      </c>
      <c r="AP2259" s="688">
        <f>IFERROR($H2259/SUMIF($A:$A,$A2259,$H:$H)*(SUMIF(Summary!$A$230:$A$266,$A2259,Summary!$L$230:$L$266)+SUMIF(Summary!$A$281:$A$317,$A2259,Summary!$L$281:$L$317))-AO2259,0)</f>
        <v>0</v>
      </c>
      <c r="AQ2259" s="306"/>
      <c r="AR2259" s="688">
        <f t="shared" ca="1" si="527"/>
        <v>0</v>
      </c>
      <c r="AS2259" s="688">
        <f t="shared" ca="1" si="528"/>
        <v>0</v>
      </c>
    </row>
    <row r="2260" spans="1:45" x14ac:dyDescent="0.2">
      <c r="A2260" s="423">
        <v>3661</v>
      </c>
      <c r="B2260" s="424">
        <v>3</v>
      </c>
      <c r="C2260" s="425" t="s">
        <v>308</v>
      </c>
      <c r="D2260" s="422">
        <f t="shared" si="529"/>
        <v>783</v>
      </c>
      <c r="E2260" s="422">
        <f t="shared" si="530"/>
        <v>0</v>
      </c>
      <c r="F2260" s="422">
        <f t="shared" si="531"/>
        <v>1164</v>
      </c>
      <c r="G2260" s="422">
        <f t="shared" si="532"/>
        <v>0</v>
      </c>
      <c r="H2260" s="22">
        <f t="shared" si="533"/>
        <v>1947</v>
      </c>
      <c r="I2260" s="116">
        <v>339</v>
      </c>
      <c r="J2260" s="116">
        <v>0</v>
      </c>
      <c r="K2260" s="116">
        <v>423</v>
      </c>
      <c r="L2260" s="116">
        <v>0</v>
      </c>
      <c r="M2260" s="22">
        <f t="shared" si="534"/>
        <v>762</v>
      </c>
      <c r="N2260" s="116">
        <v>387</v>
      </c>
      <c r="O2260" s="116">
        <v>0</v>
      </c>
      <c r="P2260" s="116">
        <v>483</v>
      </c>
      <c r="Q2260" s="116">
        <v>0</v>
      </c>
      <c r="R2260" s="22">
        <f t="shared" si="535"/>
        <v>870</v>
      </c>
      <c r="S2260" s="116">
        <v>57</v>
      </c>
      <c r="T2260" s="116">
        <v>0</v>
      </c>
      <c r="U2260" s="116">
        <v>258</v>
      </c>
      <c r="V2260" s="116">
        <v>0</v>
      </c>
      <c r="W2260" s="22">
        <f t="shared" si="536"/>
        <v>315</v>
      </c>
      <c r="X2260" s="22">
        <f t="shared" si="537"/>
        <v>81.125</v>
      </c>
      <c r="Y2260" s="22">
        <f ca="1">OFFSET('Cost Study'!$B$7,'Operations Support'!$C2260,'Operations Support'!$B2260)*$H2260</f>
        <v>4497.57</v>
      </c>
      <c r="Z2260" s="23">
        <f ca="1">Y2260*'Cost Study'!$B$31</f>
        <v>251197.96445768327</v>
      </c>
      <c r="AA2260" s="23">
        <f ca="1">IF(A2260=10298,1.51,1)*IF($B2260&lt;3,$D2260*'Cost Study'!$B$32*OFFSET('Cost Study'!$B$7,'Operations Support'!$C2260,'Operations Support'!$B2260),0)</f>
        <v>0</v>
      </c>
      <c r="AB2260" s="24">
        <f ca="1">AA2260*'Cost Study'!$B$31</f>
        <v>0</v>
      </c>
      <c r="AC2260" s="23">
        <f ca="1">Y2260*'Cost Study'!$B$31</f>
        <v>251197.96445768327</v>
      </c>
      <c r="AD2260" s="24">
        <f ca="1">AA2260*'Cost Study'!$B$31</f>
        <v>0</v>
      </c>
      <c r="AE2260" s="377">
        <f t="shared" ca="1" si="538"/>
        <v>251197.96445768327</v>
      </c>
      <c r="AF2260" s="377">
        <f t="shared" ca="1" si="539"/>
        <v>251197.96445768327</v>
      </c>
      <c r="AH2260" s="688">
        <f>IFERROR($H2260/SUMIF($A:$A,$A2260,$H:$H)*SUMIF(Summary!$A$110:$A$186,$A2260,Summary!$P$110:$P$186),0)</f>
        <v>57666.733838236585</v>
      </c>
      <c r="AI2260" s="689">
        <f t="shared" ca="1" si="525"/>
        <v>193531.23061944667</v>
      </c>
      <c r="AJ2260" s="688">
        <f>IFERROR(H2260/SUMIF(A:A,A2260,H:H)*SUMIF(Summary!$A$110:$A$186,'Operations Support'!A2260,Summary!$Q$110:$Q$186),0)</f>
        <v>58046.173479671612</v>
      </c>
      <c r="AK2260" s="688">
        <f t="shared" ca="1" si="526"/>
        <v>193151.79097801165</v>
      </c>
      <c r="AM2260" s="688">
        <f>IFERROR($H2260/SUMIF($A:$A,$A2260,$H:$H)*SUMIF(Summary!$A$230:$A$266,$A2260,Summary!$P$230:$P$266),0)</f>
        <v>10910.626603571978</v>
      </c>
      <c r="AN2260" s="688">
        <f>IFERROR($H2260/SUMIF($A:$A,$A2260,$H:$H)*(SUMIF(Summary!$A$230:$A$266,$A2260,Summary!$L$230:$L$266)+SUMIF(Summary!$A$281:$A$317,$A2260,Summary!$L$281:$L$317))-AM2260,0)</f>
        <v>32904.513417811555</v>
      </c>
      <c r="AO2260" s="688">
        <f>IFERROR($H2260/SUMIF($A:$A,$A2260,$H:$H)*SUMIF(Summary!$A$230:$A$266,$A2260,Summary!$Q$230:$Q$266),0)</f>
        <v>10982.417113814918</v>
      </c>
      <c r="AP2260" s="688">
        <f>IFERROR($H2260/SUMIF($A:$A,$A2260,$H:$H)*(SUMIF(Summary!$A$230:$A$266,$A2260,Summary!$L$230:$L$266)+SUMIF(Summary!$A$281:$A$317,$A2260,Summary!$L$281:$L$317))-AO2260,0)</f>
        <v>32832.722907568619</v>
      </c>
      <c r="AQ2260" s="306"/>
      <c r="AR2260" s="688">
        <f t="shared" ca="1" si="527"/>
        <v>226435.74403725821</v>
      </c>
      <c r="AS2260" s="688">
        <f t="shared" ca="1" si="528"/>
        <v>225984.51388558027</v>
      </c>
    </row>
    <row r="2261" spans="1:45" x14ac:dyDescent="0.2">
      <c r="A2261" s="423">
        <v>3661</v>
      </c>
      <c r="B2261" s="424">
        <v>3</v>
      </c>
      <c r="C2261" s="425" t="s">
        <v>309</v>
      </c>
      <c r="D2261" s="422">
        <f t="shared" si="529"/>
        <v>0</v>
      </c>
      <c r="E2261" s="422">
        <f t="shared" si="530"/>
        <v>0</v>
      </c>
      <c r="F2261" s="422">
        <f t="shared" si="531"/>
        <v>0</v>
      </c>
      <c r="G2261" s="422">
        <f t="shared" si="532"/>
        <v>0</v>
      </c>
      <c r="H2261" s="22">
        <f t="shared" si="533"/>
        <v>0</v>
      </c>
      <c r="I2261" s="116">
        <v>0</v>
      </c>
      <c r="J2261" s="116">
        <v>0</v>
      </c>
      <c r="K2261" s="116">
        <v>0</v>
      </c>
      <c r="L2261" s="116">
        <v>0</v>
      </c>
      <c r="M2261" s="22">
        <f t="shared" si="534"/>
        <v>0</v>
      </c>
      <c r="N2261" s="116">
        <v>0</v>
      </c>
      <c r="O2261" s="116">
        <v>0</v>
      </c>
      <c r="P2261" s="116">
        <v>0</v>
      </c>
      <c r="Q2261" s="116">
        <v>0</v>
      </c>
      <c r="R2261" s="22">
        <f t="shared" si="535"/>
        <v>0</v>
      </c>
      <c r="S2261" s="116">
        <v>0</v>
      </c>
      <c r="T2261" s="116">
        <v>0</v>
      </c>
      <c r="U2261" s="116">
        <v>0</v>
      </c>
      <c r="V2261" s="116">
        <v>0</v>
      </c>
      <c r="W2261" s="22">
        <f t="shared" si="536"/>
        <v>0</v>
      </c>
      <c r="X2261" s="22">
        <f t="shared" si="537"/>
        <v>0</v>
      </c>
      <c r="Y2261" s="22">
        <f ca="1">OFFSET('Cost Study'!$B$7,'Operations Support'!$C2261,'Operations Support'!$B2261)*$H2261</f>
        <v>0</v>
      </c>
      <c r="Z2261" s="23">
        <f ca="1">Y2261*'Cost Study'!$B$31</f>
        <v>0</v>
      </c>
      <c r="AA2261" s="23">
        <f ca="1">IF(A2261=10298,1.51,1)*IF($B2261&lt;3,$D2261*'Cost Study'!$B$32*OFFSET('Cost Study'!$B$7,'Operations Support'!$C2261,'Operations Support'!$B2261),0)</f>
        <v>0</v>
      </c>
      <c r="AB2261" s="24">
        <f ca="1">AA2261*'Cost Study'!$B$31</f>
        <v>0</v>
      </c>
      <c r="AC2261" s="23">
        <f ca="1">Y2261*'Cost Study'!$B$31</f>
        <v>0</v>
      </c>
      <c r="AD2261" s="24">
        <f ca="1">AA2261*'Cost Study'!$B$31</f>
        <v>0</v>
      </c>
      <c r="AE2261" s="377">
        <f t="shared" ca="1" si="538"/>
        <v>0</v>
      </c>
      <c r="AF2261" s="377">
        <f t="shared" ca="1" si="539"/>
        <v>0</v>
      </c>
      <c r="AH2261" s="688">
        <f>IFERROR($H2261/SUMIF($A:$A,$A2261,$H:$H)*SUMIF(Summary!$A$110:$A$186,$A2261,Summary!$P$110:$P$186),0)</f>
        <v>0</v>
      </c>
      <c r="AI2261" s="689">
        <f t="shared" ca="1" si="525"/>
        <v>0</v>
      </c>
      <c r="AJ2261" s="688">
        <f>IFERROR(H2261/SUMIF(A:A,A2261,H:H)*SUMIF(Summary!$A$110:$A$186,'Operations Support'!A2261,Summary!$Q$110:$Q$186),0)</f>
        <v>0</v>
      </c>
      <c r="AK2261" s="688">
        <f t="shared" ca="1" si="526"/>
        <v>0</v>
      </c>
      <c r="AM2261" s="688">
        <f>IFERROR($H2261/SUMIF($A:$A,$A2261,$H:$H)*SUMIF(Summary!$A$230:$A$266,$A2261,Summary!$P$230:$P$266),0)</f>
        <v>0</v>
      </c>
      <c r="AN2261" s="688">
        <f>IFERROR($H2261/SUMIF($A:$A,$A2261,$H:$H)*(SUMIF(Summary!$A$230:$A$266,$A2261,Summary!$L$230:$L$266)+SUMIF(Summary!$A$281:$A$317,$A2261,Summary!$L$281:$L$317))-AM2261,0)</f>
        <v>0</v>
      </c>
      <c r="AO2261" s="688">
        <f>IFERROR($H2261/SUMIF($A:$A,$A2261,$H:$H)*SUMIF(Summary!$A$230:$A$266,$A2261,Summary!$Q$230:$Q$266),0)</f>
        <v>0</v>
      </c>
      <c r="AP2261" s="688">
        <f>IFERROR($H2261/SUMIF($A:$A,$A2261,$H:$H)*(SUMIF(Summary!$A$230:$A$266,$A2261,Summary!$L$230:$L$266)+SUMIF(Summary!$A$281:$A$317,$A2261,Summary!$L$281:$L$317))-AO2261,0)</f>
        <v>0</v>
      </c>
      <c r="AQ2261" s="306"/>
      <c r="AR2261" s="688">
        <f t="shared" ca="1" si="527"/>
        <v>0</v>
      </c>
      <c r="AS2261" s="688">
        <f t="shared" ca="1" si="528"/>
        <v>0</v>
      </c>
    </row>
    <row r="2262" spans="1:45" x14ac:dyDescent="0.2">
      <c r="A2262" s="423">
        <v>3661</v>
      </c>
      <c r="B2262" s="424">
        <v>3</v>
      </c>
      <c r="C2262" s="425" t="s">
        <v>310</v>
      </c>
      <c r="D2262" s="422">
        <f t="shared" si="529"/>
        <v>0</v>
      </c>
      <c r="E2262" s="422">
        <f t="shared" si="530"/>
        <v>0</v>
      </c>
      <c r="F2262" s="422">
        <f t="shared" si="531"/>
        <v>0</v>
      </c>
      <c r="G2262" s="422">
        <f t="shared" si="532"/>
        <v>0</v>
      </c>
      <c r="H2262" s="22">
        <f t="shared" si="533"/>
        <v>0</v>
      </c>
      <c r="I2262" s="116">
        <v>0</v>
      </c>
      <c r="J2262" s="116">
        <v>0</v>
      </c>
      <c r="K2262" s="116">
        <v>0</v>
      </c>
      <c r="L2262" s="116">
        <v>0</v>
      </c>
      <c r="M2262" s="22">
        <f t="shared" si="534"/>
        <v>0</v>
      </c>
      <c r="N2262" s="116">
        <v>0</v>
      </c>
      <c r="O2262" s="116">
        <v>0</v>
      </c>
      <c r="P2262" s="116">
        <v>0</v>
      </c>
      <c r="Q2262" s="116">
        <v>0</v>
      </c>
      <c r="R2262" s="22">
        <f t="shared" si="535"/>
        <v>0</v>
      </c>
      <c r="S2262" s="116">
        <v>0</v>
      </c>
      <c r="T2262" s="116">
        <v>0</v>
      </c>
      <c r="U2262" s="116">
        <v>0</v>
      </c>
      <c r="V2262" s="116">
        <v>0</v>
      </c>
      <c r="W2262" s="22">
        <f t="shared" si="536"/>
        <v>0</v>
      </c>
      <c r="X2262" s="22">
        <f t="shared" si="537"/>
        <v>0</v>
      </c>
      <c r="Y2262" s="22">
        <f ca="1">OFFSET('Cost Study'!$B$7,'Operations Support'!$C2262,'Operations Support'!$B2262)*$H2262</f>
        <v>0</v>
      </c>
      <c r="Z2262" s="23">
        <f ca="1">Y2262*'Cost Study'!$B$31</f>
        <v>0</v>
      </c>
      <c r="AA2262" s="23">
        <f ca="1">IF(A2262=10298,1.51,1)*IF($B2262&lt;3,$D2262*'Cost Study'!$B$32*OFFSET('Cost Study'!$B$7,'Operations Support'!$C2262,'Operations Support'!$B2262),0)</f>
        <v>0</v>
      </c>
      <c r="AB2262" s="24">
        <f ca="1">AA2262*'Cost Study'!$B$31</f>
        <v>0</v>
      </c>
      <c r="AC2262" s="23">
        <f ca="1">Y2262*'Cost Study'!$B$31</f>
        <v>0</v>
      </c>
      <c r="AD2262" s="24">
        <f ca="1">AA2262*'Cost Study'!$B$31</f>
        <v>0</v>
      </c>
      <c r="AE2262" s="377">
        <f t="shared" ca="1" si="538"/>
        <v>0</v>
      </c>
      <c r="AF2262" s="377">
        <f t="shared" ca="1" si="539"/>
        <v>0</v>
      </c>
      <c r="AH2262" s="688">
        <f>IFERROR($H2262/SUMIF($A:$A,$A2262,$H:$H)*SUMIF(Summary!$A$110:$A$186,$A2262,Summary!$P$110:$P$186),0)</f>
        <v>0</v>
      </c>
      <c r="AI2262" s="689">
        <f t="shared" ca="1" si="525"/>
        <v>0</v>
      </c>
      <c r="AJ2262" s="688">
        <f>IFERROR(H2262/SUMIF(A:A,A2262,H:H)*SUMIF(Summary!$A$110:$A$186,'Operations Support'!A2262,Summary!$Q$110:$Q$186),0)</f>
        <v>0</v>
      </c>
      <c r="AK2262" s="688">
        <f t="shared" ca="1" si="526"/>
        <v>0</v>
      </c>
      <c r="AM2262" s="688">
        <f>IFERROR($H2262/SUMIF($A:$A,$A2262,$H:$H)*SUMIF(Summary!$A$230:$A$266,$A2262,Summary!$P$230:$P$266),0)</f>
        <v>0</v>
      </c>
      <c r="AN2262" s="688">
        <f>IFERROR($H2262/SUMIF($A:$A,$A2262,$H:$H)*(SUMIF(Summary!$A$230:$A$266,$A2262,Summary!$L$230:$L$266)+SUMIF(Summary!$A$281:$A$317,$A2262,Summary!$L$281:$L$317))-AM2262,0)</f>
        <v>0</v>
      </c>
      <c r="AO2262" s="688">
        <f>IFERROR($H2262/SUMIF($A:$A,$A2262,$H:$H)*SUMIF(Summary!$A$230:$A$266,$A2262,Summary!$Q$230:$Q$266),0)</f>
        <v>0</v>
      </c>
      <c r="AP2262" s="688">
        <f>IFERROR($H2262/SUMIF($A:$A,$A2262,$H:$H)*(SUMIF(Summary!$A$230:$A$266,$A2262,Summary!$L$230:$L$266)+SUMIF(Summary!$A$281:$A$317,$A2262,Summary!$L$281:$L$317))-AO2262,0)</f>
        <v>0</v>
      </c>
      <c r="AQ2262" s="306"/>
      <c r="AR2262" s="688">
        <f t="shared" ca="1" si="527"/>
        <v>0</v>
      </c>
      <c r="AS2262" s="688">
        <f t="shared" ca="1" si="528"/>
        <v>0</v>
      </c>
    </row>
    <row r="2263" spans="1:45" x14ac:dyDescent="0.2">
      <c r="A2263" s="423">
        <v>3661</v>
      </c>
      <c r="B2263" s="424">
        <v>3</v>
      </c>
      <c r="C2263" s="425" t="s">
        <v>311</v>
      </c>
      <c r="D2263" s="422">
        <f t="shared" si="529"/>
        <v>0</v>
      </c>
      <c r="E2263" s="422">
        <f t="shared" si="530"/>
        <v>0</v>
      </c>
      <c r="F2263" s="422">
        <f t="shared" si="531"/>
        <v>0</v>
      </c>
      <c r="G2263" s="422">
        <f t="shared" si="532"/>
        <v>0</v>
      </c>
      <c r="H2263" s="22">
        <f t="shared" si="533"/>
        <v>0</v>
      </c>
      <c r="I2263" s="116">
        <v>0</v>
      </c>
      <c r="J2263" s="116">
        <v>0</v>
      </c>
      <c r="K2263" s="116">
        <v>0</v>
      </c>
      <c r="L2263" s="116">
        <v>0</v>
      </c>
      <c r="M2263" s="22">
        <f t="shared" si="534"/>
        <v>0</v>
      </c>
      <c r="N2263" s="116">
        <v>0</v>
      </c>
      <c r="O2263" s="116">
        <v>0</v>
      </c>
      <c r="P2263" s="116">
        <v>0</v>
      </c>
      <c r="Q2263" s="116">
        <v>0</v>
      </c>
      <c r="R2263" s="22">
        <f t="shared" si="535"/>
        <v>0</v>
      </c>
      <c r="S2263" s="116">
        <v>0</v>
      </c>
      <c r="T2263" s="116">
        <v>0</v>
      </c>
      <c r="U2263" s="116">
        <v>0</v>
      </c>
      <c r="V2263" s="116">
        <v>0</v>
      </c>
      <c r="W2263" s="22">
        <f t="shared" si="536"/>
        <v>0</v>
      </c>
      <c r="X2263" s="22">
        <f t="shared" si="537"/>
        <v>0</v>
      </c>
      <c r="Y2263" s="22">
        <f ca="1">OFFSET('Cost Study'!$B$7,'Operations Support'!$C2263,'Operations Support'!$B2263)*$H2263</f>
        <v>0</v>
      </c>
      <c r="Z2263" s="23">
        <f ca="1">Y2263*'Cost Study'!$B$31</f>
        <v>0</v>
      </c>
      <c r="AA2263" s="23">
        <f ca="1">IF(A2263=10298,1.51,1)*IF($B2263&lt;3,$D2263*'Cost Study'!$B$32*OFFSET('Cost Study'!$B$7,'Operations Support'!$C2263,'Operations Support'!$B2263),0)</f>
        <v>0</v>
      </c>
      <c r="AB2263" s="24">
        <f ca="1">AA2263*'Cost Study'!$B$31</f>
        <v>0</v>
      </c>
      <c r="AC2263" s="23">
        <f ca="1">Y2263*'Cost Study'!$B$31</f>
        <v>0</v>
      </c>
      <c r="AD2263" s="24">
        <f ca="1">AA2263*'Cost Study'!$B$31</f>
        <v>0</v>
      </c>
      <c r="AE2263" s="377">
        <f t="shared" ca="1" si="538"/>
        <v>0</v>
      </c>
      <c r="AF2263" s="377">
        <f t="shared" ca="1" si="539"/>
        <v>0</v>
      </c>
      <c r="AH2263" s="688">
        <f>IFERROR($H2263/SUMIF($A:$A,$A2263,$H:$H)*SUMIF(Summary!$A$110:$A$186,$A2263,Summary!$P$110:$P$186),0)</f>
        <v>0</v>
      </c>
      <c r="AI2263" s="689">
        <f t="shared" ca="1" si="525"/>
        <v>0</v>
      </c>
      <c r="AJ2263" s="688">
        <f>IFERROR(H2263/SUMIF(A:A,A2263,H:H)*SUMIF(Summary!$A$110:$A$186,'Operations Support'!A2263,Summary!$Q$110:$Q$186),0)</f>
        <v>0</v>
      </c>
      <c r="AK2263" s="688">
        <f t="shared" ca="1" si="526"/>
        <v>0</v>
      </c>
      <c r="AM2263" s="688">
        <f>IFERROR($H2263/SUMIF($A:$A,$A2263,$H:$H)*SUMIF(Summary!$A$230:$A$266,$A2263,Summary!$P$230:$P$266),0)</f>
        <v>0</v>
      </c>
      <c r="AN2263" s="688">
        <f>IFERROR($H2263/SUMIF($A:$A,$A2263,$H:$H)*(SUMIF(Summary!$A$230:$A$266,$A2263,Summary!$L$230:$L$266)+SUMIF(Summary!$A$281:$A$317,$A2263,Summary!$L$281:$L$317))-AM2263,0)</f>
        <v>0</v>
      </c>
      <c r="AO2263" s="688">
        <f>IFERROR($H2263/SUMIF($A:$A,$A2263,$H:$H)*SUMIF(Summary!$A$230:$A$266,$A2263,Summary!$Q$230:$Q$266),0)</f>
        <v>0</v>
      </c>
      <c r="AP2263" s="688">
        <f>IFERROR($H2263/SUMIF($A:$A,$A2263,$H:$H)*(SUMIF(Summary!$A$230:$A$266,$A2263,Summary!$L$230:$L$266)+SUMIF(Summary!$A$281:$A$317,$A2263,Summary!$L$281:$L$317))-AO2263,0)</f>
        <v>0</v>
      </c>
      <c r="AQ2263" s="306"/>
      <c r="AR2263" s="688">
        <f t="shared" ca="1" si="527"/>
        <v>0</v>
      </c>
      <c r="AS2263" s="688">
        <f t="shared" ca="1" si="528"/>
        <v>0</v>
      </c>
    </row>
    <row r="2264" spans="1:45" x14ac:dyDescent="0.2">
      <c r="A2264" s="423">
        <v>3661</v>
      </c>
      <c r="B2264" s="424">
        <v>3</v>
      </c>
      <c r="C2264" s="425" t="s">
        <v>312</v>
      </c>
      <c r="D2264" s="422">
        <f t="shared" si="529"/>
        <v>0</v>
      </c>
      <c r="E2264" s="422">
        <f t="shared" si="530"/>
        <v>0</v>
      </c>
      <c r="F2264" s="422">
        <f t="shared" si="531"/>
        <v>0</v>
      </c>
      <c r="G2264" s="422">
        <f t="shared" si="532"/>
        <v>0</v>
      </c>
      <c r="H2264" s="22">
        <f t="shared" si="533"/>
        <v>0</v>
      </c>
      <c r="I2264" s="116">
        <v>0</v>
      </c>
      <c r="J2264" s="116">
        <v>0</v>
      </c>
      <c r="K2264" s="116">
        <v>0</v>
      </c>
      <c r="L2264" s="116">
        <v>0</v>
      </c>
      <c r="M2264" s="22">
        <f t="shared" si="534"/>
        <v>0</v>
      </c>
      <c r="N2264" s="116">
        <v>0</v>
      </c>
      <c r="O2264" s="116">
        <v>0</v>
      </c>
      <c r="P2264" s="116">
        <v>0</v>
      </c>
      <c r="Q2264" s="116">
        <v>0</v>
      </c>
      <c r="R2264" s="22">
        <f t="shared" si="535"/>
        <v>0</v>
      </c>
      <c r="S2264" s="116">
        <v>0</v>
      </c>
      <c r="T2264" s="116">
        <v>0</v>
      </c>
      <c r="U2264" s="116">
        <v>0</v>
      </c>
      <c r="V2264" s="116">
        <v>0</v>
      </c>
      <c r="W2264" s="22">
        <f t="shared" si="536"/>
        <v>0</v>
      </c>
      <c r="X2264" s="22">
        <f t="shared" si="537"/>
        <v>0</v>
      </c>
      <c r="Y2264" s="22">
        <f ca="1">OFFSET('Cost Study'!$B$7,'Operations Support'!$C2264,'Operations Support'!$B2264)*$H2264</f>
        <v>0</v>
      </c>
      <c r="Z2264" s="23">
        <f ca="1">Y2264*'Cost Study'!$B$31</f>
        <v>0</v>
      </c>
      <c r="AA2264" s="23">
        <f ca="1">IF(A2264=10298,1.51,1)*IF($B2264&lt;3,$D2264*'Cost Study'!$B$32*OFFSET('Cost Study'!$B$7,'Operations Support'!$C2264,'Operations Support'!$B2264),0)</f>
        <v>0</v>
      </c>
      <c r="AB2264" s="24">
        <f ca="1">AA2264*'Cost Study'!$B$31</f>
        <v>0</v>
      </c>
      <c r="AC2264" s="23">
        <f ca="1">Y2264*'Cost Study'!$B$31</f>
        <v>0</v>
      </c>
      <c r="AD2264" s="24">
        <f ca="1">AA2264*'Cost Study'!$B$31</f>
        <v>0</v>
      </c>
      <c r="AE2264" s="377">
        <f t="shared" ca="1" si="538"/>
        <v>0</v>
      </c>
      <c r="AF2264" s="377">
        <f t="shared" ca="1" si="539"/>
        <v>0</v>
      </c>
      <c r="AH2264" s="688">
        <f>IFERROR($H2264/SUMIF($A:$A,$A2264,$H:$H)*SUMIF(Summary!$A$110:$A$186,$A2264,Summary!$P$110:$P$186),0)</f>
        <v>0</v>
      </c>
      <c r="AI2264" s="689">
        <f t="shared" ca="1" si="525"/>
        <v>0</v>
      </c>
      <c r="AJ2264" s="688">
        <f>IFERROR(H2264/SUMIF(A:A,A2264,H:H)*SUMIF(Summary!$A$110:$A$186,'Operations Support'!A2264,Summary!$Q$110:$Q$186),0)</f>
        <v>0</v>
      </c>
      <c r="AK2264" s="688">
        <f t="shared" ca="1" si="526"/>
        <v>0</v>
      </c>
      <c r="AM2264" s="688">
        <f>IFERROR($H2264/SUMIF($A:$A,$A2264,$H:$H)*SUMIF(Summary!$A$230:$A$266,$A2264,Summary!$P$230:$P$266),0)</f>
        <v>0</v>
      </c>
      <c r="AN2264" s="688">
        <f>IFERROR($H2264/SUMIF($A:$A,$A2264,$H:$H)*(SUMIF(Summary!$A$230:$A$266,$A2264,Summary!$L$230:$L$266)+SUMIF(Summary!$A$281:$A$317,$A2264,Summary!$L$281:$L$317))-AM2264,0)</f>
        <v>0</v>
      </c>
      <c r="AO2264" s="688">
        <f>IFERROR($H2264/SUMIF($A:$A,$A2264,$H:$H)*SUMIF(Summary!$A$230:$A$266,$A2264,Summary!$Q$230:$Q$266),0)</f>
        <v>0</v>
      </c>
      <c r="AP2264" s="688">
        <f>IFERROR($H2264/SUMIF($A:$A,$A2264,$H:$H)*(SUMIF(Summary!$A$230:$A$266,$A2264,Summary!$L$230:$L$266)+SUMIF(Summary!$A$281:$A$317,$A2264,Summary!$L$281:$L$317))-AO2264,0)</f>
        <v>0</v>
      </c>
      <c r="AQ2264" s="306"/>
      <c r="AR2264" s="688">
        <f t="shared" ca="1" si="527"/>
        <v>0</v>
      </c>
      <c r="AS2264" s="688">
        <f t="shared" ca="1" si="528"/>
        <v>0</v>
      </c>
    </row>
    <row r="2265" spans="1:45" x14ac:dyDescent="0.2">
      <c r="A2265" s="423">
        <v>3661</v>
      </c>
      <c r="B2265" s="424">
        <v>3</v>
      </c>
      <c r="C2265" s="425" t="s">
        <v>313</v>
      </c>
      <c r="D2265" s="422">
        <f t="shared" si="529"/>
        <v>1745</v>
      </c>
      <c r="E2265" s="422">
        <f t="shared" si="530"/>
        <v>0</v>
      </c>
      <c r="F2265" s="422">
        <f t="shared" si="531"/>
        <v>3403</v>
      </c>
      <c r="G2265" s="422">
        <f t="shared" si="532"/>
        <v>0</v>
      </c>
      <c r="H2265" s="22">
        <f t="shared" si="533"/>
        <v>5148</v>
      </c>
      <c r="I2265" s="116">
        <v>747</v>
      </c>
      <c r="J2265" s="116">
        <v>0</v>
      </c>
      <c r="K2265" s="116">
        <v>1045</v>
      </c>
      <c r="L2265" s="116">
        <v>0</v>
      </c>
      <c r="M2265" s="22">
        <f t="shared" si="534"/>
        <v>1792</v>
      </c>
      <c r="N2265" s="116">
        <v>732</v>
      </c>
      <c r="O2265" s="116">
        <v>0</v>
      </c>
      <c r="P2265" s="116">
        <v>1633</v>
      </c>
      <c r="Q2265" s="116">
        <v>0</v>
      </c>
      <c r="R2265" s="22">
        <f t="shared" si="535"/>
        <v>2365</v>
      </c>
      <c r="S2265" s="116">
        <v>266</v>
      </c>
      <c r="T2265" s="116">
        <v>0</v>
      </c>
      <c r="U2265" s="116">
        <v>725</v>
      </c>
      <c r="V2265" s="116">
        <v>0</v>
      </c>
      <c r="W2265" s="22">
        <f t="shared" si="536"/>
        <v>991</v>
      </c>
      <c r="X2265" s="22">
        <f t="shared" si="537"/>
        <v>214.5</v>
      </c>
      <c r="Y2265" s="22">
        <f ca="1">OFFSET('Cost Study'!$B$7,'Operations Support'!$C2265,'Operations Support'!$B2265)*$H2265</f>
        <v>13487.76</v>
      </c>
      <c r="Z2265" s="23">
        <f ca="1">Y2265*'Cost Study'!$B$31</f>
        <v>753317.4263199378</v>
      </c>
      <c r="AA2265" s="23">
        <f ca="1">IF(A2265=10298,1.51,1)*IF($B2265&lt;3,$D2265*'Cost Study'!$B$32*OFFSET('Cost Study'!$B$7,'Operations Support'!$C2265,'Operations Support'!$B2265),0)</f>
        <v>0</v>
      </c>
      <c r="AB2265" s="24">
        <f ca="1">AA2265*'Cost Study'!$B$31</f>
        <v>0</v>
      </c>
      <c r="AC2265" s="23">
        <f ca="1">Y2265*'Cost Study'!$B$31</f>
        <v>753317.4263199378</v>
      </c>
      <c r="AD2265" s="24">
        <f ca="1">AA2265*'Cost Study'!$B$31</f>
        <v>0</v>
      </c>
      <c r="AE2265" s="377">
        <f t="shared" ca="1" si="538"/>
        <v>753317.4263199378</v>
      </c>
      <c r="AF2265" s="377">
        <f t="shared" ca="1" si="539"/>
        <v>753317.4263199378</v>
      </c>
      <c r="AH2265" s="688">
        <f>IFERROR($H2265/SUMIF($A:$A,$A2265,$H:$H)*SUMIF(Summary!$A$110:$A$186,$A2265,Summary!$P$110:$P$186),0)</f>
        <v>152474.75387737132</v>
      </c>
      <c r="AI2265" s="689">
        <f t="shared" ca="1" si="525"/>
        <v>600842.67244256649</v>
      </c>
      <c r="AJ2265" s="688">
        <f>IFERROR(H2265/SUMIF(A:A,A2265,H:H)*SUMIF(Summary!$A$110:$A$186,'Operations Support'!A2265,Summary!$Q$110:$Q$186),0)</f>
        <v>153478.01801404697</v>
      </c>
      <c r="AK2265" s="688">
        <f t="shared" ca="1" si="526"/>
        <v>599839.40830589086</v>
      </c>
      <c r="AM2265" s="688">
        <f>IFERROR($H2265/SUMIF($A:$A,$A2265,$H:$H)*SUMIF(Summary!$A$230:$A$266,$A2265,Summary!$P$230:$P$266),0)</f>
        <v>28848.436443342864</v>
      </c>
      <c r="AN2265" s="688">
        <f>IFERROR($H2265/SUMIF($A:$A,$A2265,$H:$H)*(SUMIF(Summary!$A$230:$A$266,$A2265,Summary!$L$230:$L$266)+SUMIF(Summary!$A$281:$A$317,$A2265,Summary!$L$281:$L$317))-AM2265,0)</f>
        <v>87001.764291162777</v>
      </c>
      <c r="AO2265" s="688">
        <f>IFERROR($H2265/SUMIF($A:$A,$A2265,$H:$H)*SUMIF(Summary!$A$230:$A$266,$A2265,Summary!$Q$230:$Q$266),0)</f>
        <v>29038.255419578432</v>
      </c>
      <c r="AP2265" s="688">
        <f>IFERROR($H2265/SUMIF($A:$A,$A2265,$H:$H)*(SUMIF(Summary!$A$230:$A$266,$A2265,Summary!$L$230:$L$266)+SUMIF(Summary!$A$281:$A$317,$A2265,Summary!$L$281:$L$317))-AO2265,0)</f>
        <v>86811.945314927201</v>
      </c>
      <c r="AQ2265" s="306"/>
      <c r="AR2265" s="688">
        <f t="shared" ca="1" si="527"/>
        <v>687844.43673372921</v>
      </c>
      <c r="AS2265" s="688">
        <f t="shared" ca="1" si="528"/>
        <v>686651.35362081812</v>
      </c>
    </row>
    <row r="2266" spans="1:45" x14ac:dyDescent="0.2">
      <c r="A2266" s="423">
        <v>3661</v>
      </c>
      <c r="B2266" s="424">
        <v>3</v>
      </c>
      <c r="C2266" s="425" t="s">
        <v>314</v>
      </c>
      <c r="D2266" s="422">
        <f t="shared" si="529"/>
        <v>0</v>
      </c>
      <c r="E2266" s="422">
        <f t="shared" si="530"/>
        <v>0</v>
      </c>
      <c r="F2266" s="422">
        <f t="shared" si="531"/>
        <v>0</v>
      </c>
      <c r="G2266" s="422">
        <f t="shared" si="532"/>
        <v>0</v>
      </c>
      <c r="H2266" s="22">
        <f t="shared" si="533"/>
        <v>0</v>
      </c>
      <c r="I2266" s="116">
        <v>0</v>
      </c>
      <c r="J2266" s="116">
        <v>0</v>
      </c>
      <c r="K2266" s="116">
        <v>0</v>
      </c>
      <c r="L2266" s="116">
        <v>0</v>
      </c>
      <c r="M2266" s="22">
        <f t="shared" si="534"/>
        <v>0</v>
      </c>
      <c r="N2266" s="116">
        <v>0</v>
      </c>
      <c r="O2266" s="116">
        <v>0</v>
      </c>
      <c r="P2266" s="116">
        <v>0</v>
      </c>
      <c r="Q2266" s="116">
        <v>0</v>
      </c>
      <c r="R2266" s="22">
        <f t="shared" si="535"/>
        <v>0</v>
      </c>
      <c r="S2266" s="116">
        <v>0</v>
      </c>
      <c r="T2266" s="116">
        <v>0</v>
      </c>
      <c r="U2266" s="116">
        <v>0</v>
      </c>
      <c r="V2266" s="116">
        <v>0</v>
      </c>
      <c r="W2266" s="22">
        <f t="shared" si="536"/>
        <v>0</v>
      </c>
      <c r="X2266" s="22">
        <f t="shared" si="537"/>
        <v>0</v>
      </c>
      <c r="Y2266" s="22">
        <f ca="1">OFFSET('Cost Study'!$B$7,'Operations Support'!$C2266,'Operations Support'!$B2266)*$H2266</f>
        <v>0</v>
      </c>
      <c r="Z2266" s="23">
        <f ca="1">Y2266*'Cost Study'!$B$31</f>
        <v>0</v>
      </c>
      <c r="AA2266" s="23">
        <f ca="1">IF(A2266=10298,1.51,1)*IF($B2266&lt;3,$D2266*'Cost Study'!$B$32*OFFSET('Cost Study'!$B$7,'Operations Support'!$C2266,'Operations Support'!$B2266),0)</f>
        <v>0</v>
      </c>
      <c r="AB2266" s="24">
        <f ca="1">AA2266*'Cost Study'!$B$31</f>
        <v>0</v>
      </c>
      <c r="AC2266" s="23">
        <f ca="1">Y2266*'Cost Study'!$B$31</f>
        <v>0</v>
      </c>
      <c r="AD2266" s="24">
        <f ca="1">AA2266*'Cost Study'!$B$31</f>
        <v>0</v>
      </c>
      <c r="AE2266" s="377">
        <f t="shared" ca="1" si="538"/>
        <v>0</v>
      </c>
      <c r="AF2266" s="377">
        <f t="shared" ca="1" si="539"/>
        <v>0</v>
      </c>
      <c r="AH2266" s="688">
        <f>IFERROR($H2266/SUMIF($A:$A,$A2266,$H:$H)*SUMIF(Summary!$A$110:$A$186,$A2266,Summary!$P$110:$P$186),0)</f>
        <v>0</v>
      </c>
      <c r="AI2266" s="689">
        <f t="shared" ca="1" si="525"/>
        <v>0</v>
      </c>
      <c r="AJ2266" s="688">
        <f>IFERROR(H2266/SUMIF(A:A,A2266,H:H)*SUMIF(Summary!$A$110:$A$186,'Operations Support'!A2266,Summary!$Q$110:$Q$186),0)</f>
        <v>0</v>
      </c>
      <c r="AK2266" s="688">
        <f t="shared" ca="1" si="526"/>
        <v>0</v>
      </c>
      <c r="AM2266" s="688">
        <f>IFERROR($H2266/SUMIF($A:$A,$A2266,$H:$H)*SUMIF(Summary!$A$230:$A$266,$A2266,Summary!$P$230:$P$266),0)</f>
        <v>0</v>
      </c>
      <c r="AN2266" s="688">
        <f>IFERROR($H2266/SUMIF($A:$A,$A2266,$H:$H)*(SUMIF(Summary!$A$230:$A$266,$A2266,Summary!$L$230:$L$266)+SUMIF(Summary!$A$281:$A$317,$A2266,Summary!$L$281:$L$317))-AM2266,0)</f>
        <v>0</v>
      </c>
      <c r="AO2266" s="688">
        <f>IFERROR($H2266/SUMIF($A:$A,$A2266,$H:$H)*SUMIF(Summary!$A$230:$A$266,$A2266,Summary!$Q$230:$Q$266),0)</f>
        <v>0</v>
      </c>
      <c r="AP2266" s="688">
        <f>IFERROR($H2266/SUMIF($A:$A,$A2266,$H:$H)*(SUMIF(Summary!$A$230:$A$266,$A2266,Summary!$L$230:$L$266)+SUMIF(Summary!$A$281:$A$317,$A2266,Summary!$L$281:$L$317))-AO2266,0)</f>
        <v>0</v>
      </c>
      <c r="AQ2266" s="306"/>
      <c r="AR2266" s="688">
        <f t="shared" ca="1" si="527"/>
        <v>0</v>
      </c>
      <c r="AS2266" s="688">
        <f t="shared" ca="1" si="528"/>
        <v>0</v>
      </c>
    </row>
    <row r="2267" spans="1:45" x14ac:dyDescent="0.2">
      <c r="A2267" s="423">
        <v>3661</v>
      </c>
      <c r="B2267" s="424">
        <v>3</v>
      </c>
      <c r="C2267" s="425" t="s">
        <v>315</v>
      </c>
      <c r="D2267" s="422">
        <f t="shared" si="529"/>
        <v>3653</v>
      </c>
      <c r="E2267" s="422">
        <f t="shared" si="530"/>
        <v>0</v>
      </c>
      <c r="F2267" s="422">
        <f t="shared" si="531"/>
        <v>2722</v>
      </c>
      <c r="G2267" s="422">
        <f t="shared" si="532"/>
        <v>0</v>
      </c>
      <c r="H2267" s="22">
        <f t="shared" si="533"/>
        <v>6375</v>
      </c>
      <c r="I2267" s="116">
        <v>1610</v>
      </c>
      <c r="J2267" s="116">
        <v>0</v>
      </c>
      <c r="K2267" s="116">
        <v>1174</v>
      </c>
      <c r="L2267" s="116">
        <v>0</v>
      </c>
      <c r="M2267" s="22">
        <f t="shared" si="534"/>
        <v>2784</v>
      </c>
      <c r="N2267" s="116">
        <v>876</v>
      </c>
      <c r="O2267" s="116">
        <v>0</v>
      </c>
      <c r="P2267" s="116">
        <v>516</v>
      </c>
      <c r="Q2267" s="116">
        <v>0</v>
      </c>
      <c r="R2267" s="22">
        <f t="shared" si="535"/>
        <v>1392</v>
      </c>
      <c r="S2267" s="116">
        <v>1167</v>
      </c>
      <c r="T2267" s="116">
        <v>0</v>
      </c>
      <c r="U2267" s="116">
        <v>1032</v>
      </c>
      <c r="V2267" s="116">
        <v>0</v>
      </c>
      <c r="W2267" s="22">
        <f t="shared" si="536"/>
        <v>2199</v>
      </c>
      <c r="X2267" s="22">
        <f t="shared" si="537"/>
        <v>265.625</v>
      </c>
      <c r="Y2267" s="22">
        <f ca="1">OFFSET('Cost Study'!$B$7,'Operations Support'!$C2267,'Operations Support'!$B2267)*$H2267</f>
        <v>20846.25</v>
      </c>
      <c r="Z2267" s="23">
        <f ca="1">Y2267*'Cost Study'!$B$31</f>
        <v>1164303.2941290475</v>
      </c>
      <c r="AA2267" s="23">
        <f ca="1">IF(A2267=10298,1.51,1)*IF($B2267&lt;3,$D2267*'Cost Study'!$B$32*OFFSET('Cost Study'!$B$7,'Operations Support'!$C2267,'Operations Support'!$B2267),0)</f>
        <v>0</v>
      </c>
      <c r="AB2267" s="24">
        <f ca="1">AA2267*'Cost Study'!$B$31</f>
        <v>0</v>
      </c>
      <c r="AC2267" s="23">
        <f ca="1">Y2267*'Cost Study'!$B$31</f>
        <v>1164303.2941290475</v>
      </c>
      <c r="AD2267" s="24">
        <f ca="1">AA2267*'Cost Study'!$B$31</f>
        <v>0</v>
      </c>
      <c r="AE2267" s="377">
        <f t="shared" ca="1" si="538"/>
        <v>1164303.2941290475</v>
      </c>
      <c r="AF2267" s="377">
        <f t="shared" ca="1" si="539"/>
        <v>1164303.2941290475</v>
      </c>
      <c r="AH2267" s="688">
        <f>IFERROR($H2267/SUMIF($A:$A,$A2267,$H:$H)*SUMIF(Summary!$A$110:$A$186,$A2267,Summary!$P$110:$P$186),0)</f>
        <v>188816.34731317835</v>
      </c>
      <c r="AI2267" s="689">
        <f t="shared" ca="1" si="525"/>
        <v>975486.94681586919</v>
      </c>
      <c r="AJ2267" s="688">
        <f>IFERROR(H2267/SUMIF(A:A,A2267,H:H)*SUMIF(Summary!$A$110:$A$186,'Operations Support'!A2267,Summary!$Q$110:$Q$186),0)</f>
        <v>190058.73442881691</v>
      </c>
      <c r="AK2267" s="688">
        <f t="shared" ca="1" si="526"/>
        <v>974244.5597002306</v>
      </c>
      <c r="AM2267" s="688">
        <f>IFERROR($H2267/SUMIF($A:$A,$A2267,$H:$H)*SUMIF(Summary!$A$230:$A$266,$A2267,Summary!$P$230:$P$266),0)</f>
        <v>35724.316691202555</v>
      </c>
      <c r="AN2267" s="688">
        <f>IFERROR($H2267/SUMIF($A:$A,$A2267,$H:$H)*(SUMIF(Summary!$A$230:$A$266,$A2267,Summary!$L$230:$L$266)+SUMIF(Summary!$A$281:$A$317,$A2267,Summary!$L$281:$L$317))-AM2267,0)</f>
        <v>107738.19878713338</v>
      </c>
      <c r="AO2267" s="688">
        <f>IFERROR($H2267/SUMIF($A:$A,$A2267,$H:$H)*SUMIF(Summary!$A$230:$A$266,$A2267,Summary!$Q$230:$Q$266),0)</f>
        <v>35959.378069116647</v>
      </c>
      <c r="AP2267" s="688">
        <f>IFERROR($H2267/SUMIF($A:$A,$A2267,$H:$H)*(SUMIF(Summary!$A$230:$A$266,$A2267,Summary!$L$230:$L$266)+SUMIF(Summary!$A$281:$A$317,$A2267,Summary!$L$281:$L$317))-AO2267,0)</f>
        <v>107503.13740921929</v>
      </c>
      <c r="AQ2267" s="306"/>
      <c r="AR2267" s="688">
        <f t="shared" ca="1" si="527"/>
        <v>1083225.1456030025</v>
      </c>
      <c r="AS2267" s="688">
        <f t="shared" ca="1" si="528"/>
        <v>1081747.6971094499</v>
      </c>
    </row>
    <row r="2268" spans="1:45" s="15" customFormat="1" x14ac:dyDescent="0.2">
      <c r="A2268" s="423">
        <v>3661</v>
      </c>
      <c r="B2268" s="424">
        <v>3</v>
      </c>
      <c r="C2268" s="425" t="s">
        <v>316</v>
      </c>
      <c r="D2268" s="422">
        <f t="shared" si="529"/>
        <v>0</v>
      </c>
      <c r="E2268" s="422">
        <f t="shared" si="530"/>
        <v>0</v>
      </c>
      <c r="F2268" s="422">
        <f t="shared" si="531"/>
        <v>0</v>
      </c>
      <c r="G2268" s="422">
        <f t="shared" si="532"/>
        <v>0</v>
      </c>
      <c r="H2268" s="22">
        <f t="shared" si="533"/>
        <v>0</v>
      </c>
      <c r="I2268" s="116">
        <v>0</v>
      </c>
      <c r="J2268" s="116">
        <v>0</v>
      </c>
      <c r="K2268" s="116">
        <v>0</v>
      </c>
      <c r="L2268" s="116">
        <v>0</v>
      </c>
      <c r="M2268" s="22">
        <f t="shared" si="534"/>
        <v>0</v>
      </c>
      <c r="N2268" s="116">
        <v>0</v>
      </c>
      <c r="O2268" s="116">
        <v>0</v>
      </c>
      <c r="P2268" s="116">
        <v>0</v>
      </c>
      <c r="Q2268" s="116">
        <v>0</v>
      </c>
      <c r="R2268" s="22">
        <f t="shared" si="535"/>
        <v>0</v>
      </c>
      <c r="S2268" s="116">
        <v>0</v>
      </c>
      <c r="T2268" s="116">
        <v>0</v>
      </c>
      <c r="U2268" s="116">
        <v>0</v>
      </c>
      <c r="V2268" s="116">
        <v>0</v>
      </c>
      <c r="W2268" s="22">
        <f t="shared" si="536"/>
        <v>0</v>
      </c>
      <c r="X2268" s="22">
        <f t="shared" si="537"/>
        <v>0</v>
      </c>
      <c r="Y2268" s="22">
        <f ca="1">OFFSET('Cost Study'!$B$7,'Operations Support'!$C2268,'Operations Support'!$B2268)*$H2268</f>
        <v>0</v>
      </c>
      <c r="Z2268" s="23">
        <f ca="1">Y2268*'Cost Study'!$B$31</f>
        <v>0</v>
      </c>
      <c r="AA2268" s="23">
        <f ca="1">IF(A2268=10298,1.51,1)*IF($B2268&lt;3,$D2268*'Cost Study'!$B$32*OFFSET('Cost Study'!$B$7,'Operations Support'!$C2268,'Operations Support'!$B2268),0)</f>
        <v>0</v>
      </c>
      <c r="AB2268" s="24">
        <f ca="1">AA2268*'Cost Study'!$B$31</f>
        <v>0</v>
      </c>
      <c r="AC2268" s="23">
        <f ca="1">Y2268*'Cost Study'!$B$31</f>
        <v>0</v>
      </c>
      <c r="AD2268" s="24">
        <f ca="1">AA2268*'Cost Study'!$B$31</f>
        <v>0</v>
      </c>
      <c r="AE2268" s="377">
        <f t="shared" ca="1" si="538"/>
        <v>0</v>
      </c>
      <c r="AF2268" s="377">
        <f t="shared" ca="1" si="539"/>
        <v>0</v>
      </c>
      <c r="AH2268" s="688">
        <f>IFERROR($H2268/SUMIF($A:$A,$A2268,$H:$H)*SUMIF(Summary!$A$110:$A$186,$A2268,Summary!$P$110:$P$186),0)</f>
        <v>0</v>
      </c>
      <c r="AI2268" s="689">
        <f t="shared" ca="1" si="525"/>
        <v>0</v>
      </c>
      <c r="AJ2268" s="688">
        <f>IFERROR(H2268/SUMIF(A:A,A2268,H:H)*SUMIF(Summary!$A$110:$A$186,'Operations Support'!A2268,Summary!$Q$110:$Q$186),0)</f>
        <v>0</v>
      </c>
      <c r="AK2268" s="688">
        <f t="shared" ca="1" si="526"/>
        <v>0</v>
      </c>
      <c r="AL2268" s="1"/>
      <c r="AM2268" s="688">
        <f>IFERROR($H2268/SUMIF($A:$A,$A2268,$H:$H)*SUMIF(Summary!$A$230:$A$266,$A2268,Summary!$P$230:$P$266),0)</f>
        <v>0</v>
      </c>
      <c r="AN2268" s="688">
        <f>IFERROR($H2268/SUMIF($A:$A,$A2268,$H:$H)*(SUMIF(Summary!$A$230:$A$266,$A2268,Summary!$L$230:$L$266)+SUMIF(Summary!$A$281:$A$317,$A2268,Summary!$L$281:$L$317))-AM2268,0)</f>
        <v>0</v>
      </c>
      <c r="AO2268" s="688">
        <f>IFERROR($H2268/SUMIF($A:$A,$A2268,$H:$H)*SUMIF(Summary!$A$230:$A$266,$A2268,Summary!$Q$230:$Q$266),0)</f>
        <v>0</v>
      </c>
      <c r="AP2268" s="688">
        <f>IFERROR($H2268/SUMIF($A:$A,$A2268,$H:$H)*(SUMIF(Summary!$A$230:$A$266,$A2268,Summary!$L$230:$L$266)+SUMIF(Summary!$A$281:$A$317,$A2268,Summary!$L$281:$L$317))-AO2268,0)</f>
        <v>0</v>
      </c>
      <c r="AQ2268" s="306"/>
      <c r="AR2268" s="688">
        <f t="shared" ca="1" si="527"/>
        <v>0</v>
      </c>
      <c r="AS2268" s="688">
        <f t="shared" ca="1" si="528"/>
        <v>0</v>
      </c>
    </row>
    <row r="2269" spans="1:45" x14ac:dyDescent="0.2">
      <c r="A2269" s="423">
        <v>3661</v>
      </c>
      <c r="B2269" s="424">
        <v>3</v>
      </c>
      <c r="C2269" s="425" t="s">
        <v>317</v>
      </c>
      <c r="D2269" s="422">
        <f t="shared" si="529"/>
        <v>0</v>
      </c>
      <c r="E2269" s="422">
        <f t="shared" si="530"/>
        <v>0</v>
      </c>
      <c r="F2269" s="422">
        <f t="shared" si="531"/>
        <v>0</v>
      </c>
      <c r="G2269" s="422">
        <f t="shared" si="532"/>
        <v>0</v>
      </c>
      <c r="H2269" s="22">
        <f t="shared" si="533"/>
        <v>0</v>
      </c>
      <c r="I2269" s="116">
        <v>0</v>
      </c>
      <c r="J2269" s="116">
        <v>0</v>
      </c>
      <c r="K2269" s="116">
        <v>0</v>
      </c>
      <c r="L2269" s="116">
        <v>0</v>
      </c>
      <c r="M2269" s="22">
        <f t="shared" si="534"/>
        <v>0</v>
      </c>
      <c r="N2269" s="116">
        <v>0</v>
      </c>
      <c r="O2269" s="116">
        <v>0</v>
      </c>
      <c r="P2269" s="116">
        <v>0</v>
      </c>
      <c r="Q2269" s="116">
        <v>0</v>
      </c>
      <c r="R2269" s="22">
        <f t="shared" si="535"/>
        <v>0</v>
      </c>
      <c r="S2269" s="116">
        <v>0</v>
      </c>
      <c r="T2269" s="116">
        <v>0</v>
      </c>
      <c r="U2269" s="116">
        <v>0</v>
      </c>
      <c r="V2269" s="116">
        <v>0</v>
      </c>
      <c r="W2269" s="22">
        <f t="shared" si="536"/>
        <v>0</v>
      </c>
      <c r="X2269" s="22">
        <f t="shared" si="537"/>
        <v>0</v>
      </c>
      <c r="Y2269" s="22">
        <f ca="1">OFFSET('Cost Study'!$B$7,'Operations Support'!$C2269,'Operations Support'!$B2269)*$H2269</f>
        <v>0</v>
      </c>
      <c r="Z2269" s="23">
        <f ca="1">Y2269*'Cost Study'!$B$31</f>
        <v>0</v>
      </c>
      <c r="AA2269" s="23">
        <f ca="1">IF(A2269=10298,1.51,1)*IF($B2269&lt;3,$D2269*'Cost Study'!$B$32*OFFSET('Cost Study'!$B$7,'Operations Support'!$C2269,'Operations Support'!$B2269),0)</f>
        <v>0</v>
      </c>
      <c r="AB2269" s="24">
        <f ca="1">AA2269*'Cost Study'!$B$31</f>
        <v>0</v>
      </c>
      <c r="AC2269" s="23">
        <f ca="1">Y2269*'Cost Study'!$B$31</f>
        <v>0</v>
      </c>
      <c r="AD2269" s="24">
        <f ca="1">AA2269*'Cost Study'!$B$31</f>
        <v>0</v>
      </c>
      <c r="AE2269" s="377">
        <f t="shared" ca="1" si="538"/>
        <v>0</v>
      </c>
      <c r="AF2269" s="377">
        <f t="shared" ca="1" si="539"/>
        <v>0</v>
      </c>
      <c r="AH2269" s="688">
        <f>IFERROR($H2269/SUMIF($A:$A,$A2269,$H:$H)*SUMIF(Summary!$A$110:$A$186,$A2269,Summary!$P$110:$P$186),0)</f>
        <v>0</v>
      </c>
      <c r="AI2269" s="689">
        <f t="shared" ca="1" si="525"/>
        <v>0</v>
      </c>
      <c r="AJ2269" s="688">
        <f>IFERROR(H2269/SUMIF(A:A,A2269,H:H)*SUMIF(Summary!$A$110:$A$186,'Operations Support'!A2269,Summary!$Q$110:$Q$186),0)</f>
        <v>0</v>
      </c>
      <c r="AK2269" s="688">
        <f t="shared" ca="1" si="526"/>
        <v>0</v>
      </c>
      <c r="AM2269" s="688">
        <f>IFERROR($H2269/SUMIF($A:$A,$A2269,$H:$H)*SUMIF(Summary!$A$230:$A$266,$A2269,Summary!$P$230:$P$266),0)</f>
        <v>0</v>
      </c>
      <c r="AN2269" s="688">
        <f>IFERROR($H2269/SUMIF($A:$A,$A2269,$H:$H)*(SUMIF(Summary!$A$230:$A$266,$A2269,Summary!$L$230:$L$266)+SUMIF(Summary!$A$281:$A$317,$A2269,Summary!$L$281:$L$317))-AM2269,0)</f>
        <v>0</v>
      </c>
      <c r="AO2269" s="688">
        <f>IFERROR($H2269/SUMIF($A:$A,$A2269,$H:$H)*SUMIF(Summary!$A$230:$A$266,$A2269,Summary!$Q$230:$Q$266),0)</f>
        <v>0</v>
      </c>
      <c r="AP2269" s="688">
        <f>IFERROR($H2269/SUMIF($A:$A,$A2269,$H:$H)*(SUMIF(Summary!$A$230:$A$266,$A2269,Summary!$L$230:$L$266)+SUMIF(Summary!$A$281:$A$317,$A2269,Summary!$L$281:$L$317))-AO2269,0)</f>
        <v>0</v>
      </c>
      <c r="AQ2269" s="306"/>
      <c r="AR2269" s="688">
        <f t="shared" ca="1" si="527"/>
        <v>0</v>
      </c>
      <c r="AS2269" s="688">
        <f t="shared" ca="1" si="528"/>
        <v>0</v>
      </c>
    </row>
    <row r="2270" spans="1:45" x14ac:dyDescent="0.2">
      <c r="A2270" s="423">
        <v>3661</v>
      </c>
      <c r="B2270" s="424">
        <v>3</v>
      </c>
      <c r="C2270" s="425" t="s">
        <v>318</v>
      </c>
      <c r="D2270" s="422">
        <f t="shared" si="529"/>
        <v>210</v>
      </c>
      <c r="E2270" s="422">
        <f t="shared" si="530"/>
        <v>0</v>
      </c>
      <c r="F2270" s="422">
        <f t="shared" si="531"/>
        <v>357</v>
      </c>
      <c r="G2270" s="422">
        <f t="shared" si="532"/>
        <v>0</v>
      </c>
      <c r="H2270" s="22">
        <f t="shared" si="533"/>
        <v>567</v>
      </c>
      <c r="I2270" s="116">
        <v>78</v>
      </c>
      <c r="J2270" s="116">
        <v>0</v>
      </c>
      <c r="K2270" s="116">
        <v>171</v>
      </c>
      <c r="L2270" s="116">
        <v>0</v>
      </c>
      <c r="M2270" s="22">
        <f t="shared" si="534"/>
        <v>249</v>
      </c>
      <c r="N2270" s="116">
        <v>57</v>
      </c>
      <c r="O2270" s="116">
        <v>0</v>
      </c>
      <c r="P2270" s="116">
        <v>129</v>
      </c>
      <c r="Q2270" s="116">
        <v>0</v>
      </c>
      <c r="R2270" s="22">
        <f t="shared" si="535"/>
        <v>186</v>
      </c>
      <c r="S2270" s="116">
        <v>75</v>
      </c>
      <c r="T2270" s="116">
        <v>0</v>
      </c>
      <c r="U2270" s="116">
        <v>57</v>
      </c>
      <c r="V2270" s="116">
        <v>0</v>
      </c>
      <c r="W2270" s="22">
        <f t="shared" si="536"/>
        <v>132</v>
      </c>
      <c r="X2270" s="22">
        <f t="shared" si="537"/>
        <v>23.625</v>
      </c>
      <c r="Y2270" s="22">
        <f ca="1">OFFSET('Cost Study'!$B$7,'Operations Support'!$C2270,'Operations Support'!$B2270)*$H2270</f>
        <v>2165.94</v>
      </c>
      <c r="Z2270" s="23">
        <f ca="1">Y2270*'Cost Study'!$B$31</f>
        <v>120971.92909448314</v>
      </c>
      <c r="AA2270" s="23">
        <f ca="1">IF(A2270=10298,1.51,1)*IF($B2270&lt;3,$D2270*'Cost Study'!$B$32*OFFSET('Cost Study'!$B$7,'Operations Support'!$C2270,'Operations Support'!$B2270),0)</f>
        <v>0</v>
      </c>
      <c r="AB2270" s="24">
        <f ca="1">AA2270*'Cost Study'!$B$31</f>
        <v>0</v>
      </c>
      <c r="AC2270" s="23">
        <f ca="1">Y2270*'Cost Study'!$B$31</f>
        <v>120971.92909448314</v>
      </c>
      <c r="AD2270" s="24">
        <f ca="1">AA2270*'Cost Study'!$B$31</f>
        <v>0</v>
      </c>
      <c r="AE2270" s="377">
        <f t="shared" ca="1" si="538"/>
        <v>120971.92909448314</v>
      </c>
      <c r="AF2270" s="377">
        <f t="shared" ca="1" si="539"/>
        <v>120971.92909448314</v>
      </c>
      <c r="AH2270" s="688">
        <f>IFERROR($H2270/SUMIF($A:$A,$A2270,$H:$H)*SUMIF(Summary!$A$110:$A$186,$A2270,Summary!$P$110:$P$186),0)</f>
        <v>16793.548066913274</v>
      </c>
      <c r="AI2270" s="689">
        <f t="shared" ca="1" si="525"/>
        <v>104178.38102756988</v>
      </c>
      <c r="AJ2270" s="688">
        <f>IFERROR(H2270/SUMIF(A:A,A2270,H:H)*SUMIF(Summary!$A$110:$A$186,'Operations Support'!A2270,Summary!$Q$110:$Q$186),0)</f>
        <v>16904.047438610069</v>
      </c>
      <c r="AK2270" s="688">
        <f t="shared" ca="1" si="526"/>
        <v>104067.88165587308</v>
      </c>
      <c r="AM2270" s="688">
        <f>IFERROR($H2270/SUMIF($A:$A,$A2270,$H:$H)*SUMIF(Summary!$A$230:$A$266,$A2270,Summary!$P$230:$P$266),0)</f>
        <v>3177.3627551234272</v>
      </c>
      <c r="AN2270" s="688">
        <f>IFERROR($H2270/SUMIF($A:$A,$A2270,$H:$H)*(SUMIF(Summary!$A$230:$A$266,$A2270,Summary!$L$230:$L$266)+SUMIF(Summary!$A$281:$A$317,$A2270,Summary!$L$281:$L$317))-AM2270,0)</f>
        <v>9582.3621509497443</v>
      </c>
      <c r="AO2270" s="688">
        <f>IFERROR($H2270/SUMIF($A:$A,$A2270,$H:$H)*SUMIF(Summary!$A$230:$A$266,$A2270,Summary!$Q$230:$Q$266),0)</f>
        <v>3198.2693906179043</v>
      </c>
      <c r="AP2270" s="688">
        <f>IFERROR($H2270/SUMIF($A:$A,$A2270,$H:$H)*(SUMIF(Summary!$A$230:$A$266,$A2270,Summary!$L$230:$L$266)+SUMIF(Summary!$A$281:$A$317,$A2270,Summary!$L$281:$L$317))-AO2270,0)</f>
        <v>9561.4555154552672</v>
      </c>
      <c r="AQ2270" s="306"/>
      <c r="AR2270" s="688">
        <f t="shared" ca="1" si="527"/>
        <v>113760.74317851962</v>
      </c>
      <c r="AS2270" s="688">
        <f t="shared" ca="1" si="528"/>
        <v>113629.33717132834</v>
      </c>
    </row>
    <row r="2271" spans="1:45" x14ac:dyDescent="0.2">
      <c r="A2271" s="423">
        <v>3661</v>
      </c>
      <c r="B2271" s="424">
        <v>3</v>
      </c>
      <c r="C2271" s="425" t="s">
        <v>319</v>
      </c>
      <c r="D2271" s="422">
        <f t="shared" si="529"/>
        <v>1119</v>
      </c>
      <c r="E2271" s="422">
        <f t="shared" si="530"/>
        <v>0</v>
      </c>
      <c r="F2271" s="422">
        <f t="shared" si="531"/>
        <v>7955</v>
      </c>
      <c r="G2271" s="422">
        <f t="shared" si="532"/>
        <v>0</v>
      </c>
      <c r="H2271" s="22">
        <f t="shared" si="533"/>
        <v>9074</v>
      </c>
      <c r="I2271" s="116">
        <v>375</v>
      </c>
      <c r="J2271" s="116">
        <v>0</v>
      </c>
      <c r="K2271" s="116">
        <v>2861</v>
      </c>
      <c r="L2271" s="116">
        <v>0</v>
      </c>
      <c r="M2271" s="22">
        <f t="shared" si="534"/>
        <v>3236</v>
      </c>
      <c r="N2271" s="116">
        <v>467</v>
      </c>
      <c r="O2271" s="116">
        <v>0</v>
      </c>
      <c r="P2271" s="116">
        <v>1299</v>
      </c>
      <c r="Q2271" s="116">
        <v>0</v>
      </c>
      <c r="R2271" s="22">
        <f t="shared" si="535"/>
        <v>1766</v>
      </c>
      <c r="S2271" s="116">
        <v>277</v>
      </c>
      <c r="T2271" s="116">
        <v>0</v>
      </c>
      <c r="U2271" s="116">
        <v>3795</v>
      </c>
      <c r="V2271" s="116">
        <v>0</v>
      </c>
      <c r="W2271" s="22">
        <f t="shared" si="536"/>
        <v>4072</v>
      </c>
      <c r="X2271" s="22">
        <f t="shared" si="537"/>
        <v>378.08333333333331</v>
      </c>
      <c r="Y2271" s="22">
        <f ca="1">OFFSET('Cost Study'!$B$7,'Operations Support'!$C2271,'Operations Support'!$B2271)*$H2271</f>
        <v>24862.760000000002</v>
      </c>
      <c r="Z2271" s="23">
        <f ca="1">Y2271*'Cost Study'!$B$31</f>
        <v>1388633.1291786255</v>
      </c>
      <c r="AA2271" s="23">
        <f ca="1">IF(A2271=10298,1.51,1)*IF($B2271&lt;3,$D2271*'Cost Study'!$B$32*OFFSET('Cost Study'!$B$7,'Operations Support'!$C2271,'Operations Support'!$B2271),0)</f>
        <v>0</v>
      </c>
      <c r="AB2271" s="24">
        <f ca="1">AA2271*'Cost Study'!$B$31</f>
        <v>0</v>
      </c>
      <c r="AC2271" s="23">
        <f ca="1">Y2271*'Cost Study'!$B$31</f>
        <v>1388633.1291786255</v>
      </c>
      <c r="AD2271" s="24">
        <f ca="1">AA2271*'Cost Study'!$B$31</f>
        <v>0</v>
      </c>
      <c r="AE2271" s="377">
        <f t="shared" ca="1" si="538"/>
        <v>1388633.1291786255</v>
      </c>
      <c r="AF2271" s="377">
        <f t="shared" ca="1" si="539"/>
        <v>1388633.1291786255</v>
      </c>
      <c r="AH2271" s="688">
        <f>IFERROR($H2271/SUMIF($A:$A,$A2271,$H:$H)*SUMIF(Summary!$A$110:$A$186,$A2271,Summary!$P$110:$P$186),0)</f>
        <v>268756.0055717302</v>
      </c>
      <c r="AI2271" s="689">
        <f t="shared" ca="1" si="525"/>
        <v>1119877.1236068953</v>
      </c>
      <c r="AJ2271" s="688">
        <f>IFERROR(H2271/SUMIF(A:A,A2271,H:H)*SUMIF(Summary!$A$110:$A$186,'Operations Support'!A2271,Summary!$Q$110:$Q$186),0)</f>
        <v>270524.38528738578</v>
      </c>
      <c r="AK2271" s="688">
        <f t="shared" ca="1" si="526"/>
        <v>1118108.7438912396</v>
      </c>
      <c r="AM2271" s="688">
        <f>IFERROR($H2271/SUMIF($A:$A,$A2271,$H:$H)*SUMIF(Summary!$A$230:$A$266,$A2271,Summary!$P$230:$P$266),0)</f>
        <v>50849.011710740699</v>
      </c>
      <c r="AN2271" s="688">
        <f>IFERROR($H2271/SUMIF($A:$A,$A2271,$H:$H)*(SUMIF(Summary!$A$230:$A$266,$A2271,Summary!$L$230:$L$266)+SUMIF(Summary!$A$281:$A$317,$A2271,Summary!$L$281:$L$317))-AM2271,0)</f>
        <v>153351.59463442327</v>
      </c>
      <c r="AO2271" s="688">
        <f>IFERROR($H2271/SUMIF($A:$A,$A2271,$H:$H)*SUMIF(Summary!$A$230:$A$266,$A2271,Summary!$Q$230:$Q$266),0)</f>
        <v>51183.591623398344</v>
      </c>
      <c r="AP2271" s="688">
        <f>IFERROR($H2271/SUMIF($A:$A,$A2271,$H:$H)*(SUMIF(Summary!$A$230:$A$266,$A2271,Summary!$L$230:$L$266)+SUMIF(Summary!$A$281:$A$317,$A2271,Summary!$L$281:$L$317))-AO2271,0)</f>
        <v>153017.01472176559</v>
      </c>
      <c r="AQ2271" s="306"/>
      <c r="AR2271" s="688">
        <f t="shared" ca="1" si="527"/>
        <v>1273228.7182413186</v>
      </c>
      <c r="AS2271" s="688">
        <f t="shared" ca="1" si="528"/>
        <v>1271125.7586130053</v>
      </c>
    </row>
    <row r="2272" spans="1:45" x14ac:dyDescent="0.2">
      <c r="A2272" s="423">
        <v>3661</v>
      </c>
      <c r="B2272" s="424">
        <v>3</v>
      </c>
      <c r="C2272" s="425" t="s">
        <v>320</v>
      </c>
      <c r="D2272" s="422">
        <f t="shared" si="529"/>
        <v>0</v>
      </c>
      <c r="E2272" s="422">
        <f t="shared" si="530"/>
        <v>0</v>
      </c>
      <c r="F2272" s="422">
        <f t="shared" si="531"/>
        <v>0</v>
      </c>
      <c r="G2272" s="422">
        <f t="shared" si="532"/>
        <v>0</v>
      </c>
      <c r="H2272" s="22">
        <f t="shared" si="533"/>
        <v>0</v>
      </c>
      <c r="I2272" s="116">
        <v>0</v>
      </c>
      <c r="J2272" s="116">
        <v>0</v>
      </c>
      <c r="K2272" s="116">
        <v>0</v>
      </c>
      <c r="L2272" s="116">
        <v>0</v>
      </c>
      <c r="M2272" s="22">
        <f t="shared" si="534"/>
        <v>0</v>
      </c>
      <c r="N2272" s="116">
        <v>0</v>
      </c>
      <c r="O2272" s="116">
        <v>0</v>
      </c>
      <c r="P2272" s="116">
        <v>0</v>
      </c>
      <c r="Q2272" s="116">
        <v>0</v>
      </c>
      <c r="R2272" s="22">
        <f t="shared" si="535"/>
        <v>0</v>
      </c>
      <c r="S2272" s="116">
        <v>0</v>
      </c>
      <c r="T2272" s="116">
        <v>0</v>
      </c>
      <c r="U2272" s="116">
        <v>0</v>
      </c>
      <c r="V2272" s="116">
        <v>0</v>
      </c>
      <c r="W2272" s="22">
        <f t="shared" si="536"/>
        <v>0</v>
      </c>
      <c r="X2272" s="22">
        <f t="shared" si="537"/>
        <v>0</v>
      </c>
      <c r="Y2272" s="22">
        <f ca="1">OFFSET('Cost Study'!$B$7,'Operations Support'!$C2272,'Operations Support'!$B2272)*$H2272</f>
        <v>0</v>
      </c>
      <c r="Z2272" s="23">
        <f ca="1">Y2272*'Cost Study'!$B$31</f>
        <v>0</v>
      </c>
      <c r="AA2272" s="23">
        <f ca="1">IF(A2272=10298,1.51,1)*IF($B2272&lt;3,$D2272*'Cost Study'!$B$32*OFFSET('Cost Study'!$B$7,'Operations Support'!$C2272,'Operations Support'!$B2272),0)</f>
        <v>0</v>
      </c>
      <c r="AB2272" s="24">
        <f ca="1">AA2272*'Cost Study'!$B$31</f>
        <v>0</v>
      </c>
      <c r="AC2272" s="23">
        <f ca="1">Y2272*'Cost Study'!$B$31</f>
        <v>0</v>
      </c>
      <c r="AD2272" s="24">
        <f ca="1">AA2272*'Cost Study'!$B$31</f>
        <v>0</v>
      </c>
      <c r="AE2272" s="377">
        <f t="shared" ca="1" si="538"/>
        <v>0</v>
      </c>
      <c r="AF2272" s="377">
        <f t="shared" ca="1" si="539"/>
        <v>0</v>
      </c>
      <c r="AH2272" s="688">
        <f>IFERROR($H2272/SUMIF($A:$A,$A2272,$H:$H)*SUMIF(Summary!$A$110:$A$186,$A2272,Summary!$P$110:$P$186),0)</f>
        <v>0</v>
      </c>
      <c r="AI2272" s="689">
        <f t="shared" ca="1" si="525"/>
        <v>0</v>
      </c>
      <c r="AJ2272" s="688">
        <f>IFERROR(H2272/SUMIF(A:A,A2272,H:H)*SUMIF(Summary!$A$110:$A$186,'Operations Support'!A2272,Summary!$Q$110:$Q$186),0)</f>
        <v>0</v>
      </c>
      <c r="AK2272" s="688">
        <f t="shared" ca="1" si="526"/>
        <v>0</v>
      </c>
      <c r="AM2272" s="688">
        <f>IFERROR($H2272/SUMIF($A:$A,$A2272,$H:$H)*SUMIF(Summary!$A$230:$A$266,$A2272,Summary!$P$230:$P$266),0)</f>
        <v>0</v>
      </c>
      <c r="AN2272" s="688">
        <f>IFERROR($H2272/SUMIF($A:$A,$A2272,$H:$H)*(SUMIF(Summary!$A$230:$A$266,$A2272,Summary!$L$230:$L$266)+SUMIF(Summary!$A$281:$A$317,$A2272,Summary!$L$281:$L$317))-AM2272,0)</f>
        <v>0</v>
      </c>
      <c r="AO2272" s="688">
        <f>IFERROR($H2272/SUMIF($A:$A,$A2272,$H:$H)*SUMIF(Summary!$A$230:$A$266,$A2272,Summary!$Q$230:$Q$266),0)</f>
        <v>0</v>
      </c>
      <c r="AP2272" s="688">
        <f>IFERROR($H2272/SUMIF($A:$A,$A2272,$H:$H)*(SUMIF(Summary!$A$230:$A$266,$A2272,Summary!$L$230:$L$266)+SUMIF(Summary!$A$281:$A$317,$A2272,Summary!$L$281:$L$317))-AO2272,0)</f>
        <v>0</v>
      </c>
      <c r="AQ2272" s="306"/>
      <c r="AR2272" s="688">
        <f t="shared" ca="1" si="527"/>
        <v>0</v>
      </c>
      <c r="AS2272" s="688">
        <f t="shared" ca="1" si="528"/>
        <v>0</v>
      </c>
    </row>
    <row r="2273" spans="1:45" x14ac:dyDescent="0.2">
      <c r="A2273" s="423">
        <v>3661</v>
      </c>
      <c r="B2273" s="424">
        <v>4</v>
      </c>
      <c r="C2273" s="425" t="s">
        <v>300</v>
      </c>
      <c r="D2273" s="422">
        <f t="shared" si="529"/>
        <v>1045</v>
      </c>
      <c r="E2273" s="422">
        <f t="shared" si="530"/>
        <v>0</v>
      </c>
      <c r="F2273" s="422">
        <f t="shared" si="531"/>
        <v>43</v>
      </c>
      <c r="G2273" s="422">
        <f t="shared" si="532"/>
        <v>0</v>
      </c>
      <c r="H2273" s="22">
        <f t="shared" si="533"/>
        <v>1088</v>
      </c>
      <c r="I2273" s="116">
        <v>483</v>
      </c>
      <c r="J2273" s="116">
        <v>0</v>
      </c>
      <c r="K2273" s="116">
        <v>43</v>
      </c>
      <c r="L2273" s="116">
        <v>0</v>
      </c>
      <c r="M2273" s="22">
        <f t="shared" si="534"/>
        <v>526</v>
      </c>
      <c r="N2273" s="116">
        <v>544</v>
      </c>
      <c r="O2273" s="116">
        <v>0</v>
      </c>
      <c r="P2273" s="116">
        <v>0</v>
      </c>
      <c r="Q2273" s="116">
        <v>0</v>
      </c>
      <c r="R2273" s="22">
        <f t="shared" si="535"/>
        <v>544</v>
      </c>
      <c r="S2273" s="116">
        <v>18</v>
      </c>
      <c r="T2273" s="116">
        <v>0</v>
      </c>
      <c r="U2273" s="116">
        <v>0</v>
      </c>
      <c r="V2273" s="116">
        <v>0</v>
      </c>
      <c r="W2273" s="22">
        <f t="shared" si="536"/>
        <v>18</v>
      </c>
      <c r="X2273" s="22">
        <f t="shared" si="537"/>
        <v>60.444444444444443</v>
      </c>
      <c r="Y2273" s="22">
        <f ca="1">OFFSET('Cost Study'!$B$7,'Operations Support'!$C2273,'Operations Support'!$B2273)*$H2273</f>
        <v>13469.44</v>
      </c>
      <c r="Z2273" s="23">
        <f ca="1">Y2273*'Cost Study'!$B$31</f>
        <v>752294.21896377322</v>
      </c>
      <c r="AA2273" s="23">
        <f ca="1">IF(A2273=10298,1.51,1)*IF($B2273&lt;3,$D2273*'Cost Study'!$B$32*OFFSET('Cost Study'!$B$7,'Operations Support'!$C2273,'Operations Support'!$B2273),0)</f>
        <v>0</v>
      </c>
      <c r="AB2273" s="24">
        <f ca="1">AA2273*'Cost Study'!$B$31</f>
        <v>0</v>
      </c>
      <c r="AC2273" s="23">
        <f ca="1">Y2273*'Cost Study'!$B$31</f>
        <v>752294.21896377322</v>
      </c>
      <c r="AD2273" s="24">
        <f ca="1">AA2273*'Cost Study'!$B$31</f>
        <v>0</v>
      </c>
      <c r="AE2273" s="377">
        <f t="shared" ca="1" si="538"/>
        <v>752294.21896377322</v>
      </c>
      <c r="AF2273" s="377">
        <f t="shared" ca="1" si="539"/>
        <v>752294.21896377322</v>
      </c>
      <c r="AH2273" s="688">
        <f>IFERROR($H2273/SUMIF($A:$A,$A2273,$H:$H)*SUMIF(Summary!$A$110:$A$186,$A2273,Summary!$P$110:$P$186),0)</f>
        <v>32224.656608115773</v>
      </c>
      <c r="AI2273" s="689">
        <f t="shared" ca="1" si="525"/>
        <v>720069.56235565746</v>
      </c>
      <c r="AJ2273" s="688">
        <f>IFERROR(H2273/SUMIF(A:A,A2273,H:H)*SUMIF(Summary!$A$110:$A$186,'Operations Support'!A2273,Summary!$Q$110:$Q$186),0)</f>
        <v>32436.69067585142</v>
      </c>
      <c r="AK2273" s="688">
        <f t="shared" ca="1" si="526"/>
        <v>719857.5282879218</v>
      </c>
      <c r="AM2273" s="688">
        <f>IFERROR($H2273/SUMIF($A:$A,$A2273,$H:$H)*SUMIF(Summary!$A$230:$A$266,$A2273,Summary!$P$230:$P$266),0)</f>
        <v>6096.9500486319021</v>
      </c>
      <c r="AN2273" s="688">
        <f>IFERROR($H2273/SUMIF($A:$A,$A2273,$H:$H)*(SUMIF(Summary!$A$230:$A$266,$A2273,Summary!$L$230:$L$266)+SUMIF(Summary!$A$281:$A$317,$A2273,Summary!$L$281:$L$317))-AM2273,0)</f>
        <v>18387.319259670767</v>
      </c>
      <c r="AO2273" s="688">
        <f>IFERROR($H2273/SUMIF($A:$A,$A2273,$H:$H)*SUMIF(Summary!$A$230:$A$266,$A2273,Summary!$Q$230:$Q$266),0)</f>
        <v>6137.0671904625742</v>
      </c>
      <c r="AP2273" s="688">
        <f>IFERROR($H2273/SUMIF($A:$A,$A2273,$H:$H)*(SUMIF(Summary!$A$230:$A$266,$A2273,Summary!$L$230:$L$266)+SUMIF(Summary!$A$281:$A$317,$A2273,Summary!$L$281:$L$317))-AO2273,0)</f>
        <v>18347.202117840094</v>
      </c>
      <c r="AQ2273" s="306"/>
      <c r="AR2273" s="688">
        <f t="shared" ca="1" si="527"/>
        <v>738456.88161532825</v>
      </c>
      <c r="AS2273" s="688">
        <f t="shared" ca="1" si="528"/>
        <v>738204.73040576186</v>
      </c>
    </row>
    <row r="2274" spans="1:45" x14ac:dyDescent="0.2">
      <c r="A2274" s="423">
        <v>3661</v>
      </c>
      <c r="B2274" s="424">
        <v>4</v>
      </c>
      <c r="C2274" s="425" t="s">
        <v>301</v>
      </c>
      <c r="D2274" s="422">
        <f t="shared" si="529"/>
        <v>1918</v>
      </c>
      <c r="E2274" s="422">
        <f t="shared" si="530"/>
        <v>0</v>
      </c>
      <c r="F2274" s="422">
        <f t="shared" si="531"/>
        <v>68</v>
      </c>
      <c r="G2274" s="422">
        <f t="shared" si="532"/>
        <v>12</v>
      </c>
      <c r="H2274" s="22">
        <f t="shared" si="533"/>
        <v>1974</v>
      </c>
      <c r="I2274" s="116">
        <v>837</v>
      </c>
      <c r="J2274" s="116">
        <v>0</v>
      </c>
      <c r="K2274" s="116">
        <v>27</v>
      </c>
      <c r="L2274" s="116">
        <v>6</v>
      </c>
      <c r="M2274" s="22">
        <f t="shared" si="534"/>
        <v>858</v>
      </c>
      <c r="N2274" s="116">
        <v>898</v>
      </c>
      <c r="O2274" s="116">
        <v>0</v>
      </c>
      <c r="P2274" s="116">
        <v>34</v>
      </c>
      <c r="Q2274" s="116">
        <v>3</v>
      </c>
      <c r="R2274" s="22">
        <f t="shared" si="535"/>
        <v>929</v>
      </c>
      <c r="S2274" s="116">
        <v>183</v>
      </c>
      <c r="T2274" s="116">
        <v>0</v>
      </c>
      <c r="U2274" s="116">
        <v>7</v>
      </c>
      <c r="V2274" s="116">
        <v>3</v>
      </c>
      <c r="W2274" s="22">
        <f t="shared" si="536"/>
        <v>187</v>
      </c>
      <c r="X2274" s="22">
        <f t="shared" si="537"/>
        <v>109.66666666666667</v>
      </c>
      <c r="Y2274" s="22">
        <f ca="1">OFFSET('Cost Study'!$B$7,'Operations Support'!$C2274,'Operations Support'!$B2274)*$H2274</f>
        <v>43171.380000000005</v>
      </c>
      <c r="Z2274" s="23">
        <f ca="1">Y2274*'Cost Study'!$B$31</f>
        <v>2411204.8903806144</v>
      </c>
      <c r="AA2274" s="23">
        <f ca="1">IF(A2274=10298,1.51,1)*IF($B2274&lt;3,$D2274*'Cost Study'!$B$32*OFFSET('Cost Study'!$B$7,'Operations Support'!$C2274,'Operations Support'!$B2274),0)</f>
        <v>0</v>
      </c>
      <c r="AB2274" s="24">
        <f ca="1">AA2274*'Cost Study'!$B$31</f>
        <v>0</v>
      </c>
      <c r="AC2274" s="23">
        <f ca="1">Y2274*'Cost Study'!$B$31</f>
        <v>2411204.8903806144</v>
      </c>
      <c r="AD2274" s="24">
        <f ca="1">AA2274*'Cost Study'!$B$31</f>
        <v>0</v>
      </c>
      <c r="AE2274" s="377">
        <f t="shared" ca="1" si="538"/>
        <v>2411204.8903806144</v>
      </c>
      <c r="AF2274" s="377">
        <f t="shared" ca="1" si="539"/>
        <v>2411204.8903806144</v>
      </c>
      <c r="AH2274" s="688">
        <f>IFERROR($H2274/SUMIF($A:$A,$A2274,$H:$H)*SUMIF(Summary!$A$110:$A$186,$A2274,Summary!$P$110:$P$186),0)</f>
        <v>58466.426603327694</v>
      </c>
      <c r="AI2274" s="689">
        <f t="shared" ca="1" si="525"/>
        <v>2352738.4637772869</v>
      </c>
      <c r="AJ2274" s="688">
        <f>IFERROR(H2274/SUMIF(A:A,A2274,H:H)*SUMIF(Summary!$A$110:$A$186,'Operations Support'!A2274,Summary!$Q$110:$Q$186),0)</f>
        <v>58851.128119605419</v>
      </c>
      <c r="AK2274" s="688">
        <f t="shared" ca="1" si="526"/>
        <v>2352353.7622610088</v>
      </c>
      <c r="AM2274" s="688">
        <f>IFERROR($H2274/SUMIF($A:$A,$A2274,$H:$H)*SUMIF(Summary!$A$230:$A$266,$A2274,Summary!$P$230:$P$266),0)</f>
        <v>11061.92959191119</v>
      </c>
      <c r="AN2274" s="688">
        <f>IFERROR($H2274/SUMIF($A:$A,$A2274,$H:$H)*(SUMIF(Summary!$A$230:$A$266,$A2274,Summary!$L$230:$L$266)+SUMIF(Summary!$A$281:$A$317,$A2274,Summary!$L$281:$L$317))-AM2274,0)</f>
        <v>33360.816377380594</v>
      </c>
      <c r="AO2274" s="688">
        <f>IFERROR($H2274/SUMIF($A:$A,$A2274,$H:$H)*SUMIF(Summary!$A$230:$A$266,$A2274,Summary!$Q$230:$Q$266),0)</f>
        <v>11134.715656225295</v>
      </c>
      <c r="AP2274" s="688">
        <f>IFERROR($H2274/SUMIF($A:$A,$A2274,$H:$H)*(SUMIF(Summary!$A$230:$A$266,$A2274,Summary!$L$230:$L$266)+SUMIF(Summary!$A$281:$A$317,$A2274,Summary!$L$281:$L$317))-AO2274,0)</f>
        <v>33288.030313066491</v>
      </c>
      <c r="AQ2274" s="306"/>
      <c r="AR2274" s="688">
        <f t="shared" ca="1" si="527"/>
        <v>2386099.2801546673</v>
      </c>
      <c r="AS2274" s="688">
        <f t="shared" ca="1" si="528"/>
        <v>2385641.7925740755</v>
      </c>
    </row>
    <row r="2275" spans="1:45" x14ac:dyDescent="0.2">
      <c r="A2275" s="423">
        <v>3661</v>
      </c>
      <c r="B2275" s="424">
        <v>4</v>
      </c>
      <c r="C2275" s="425" t="s">
        <v>302</v>
      </c>
      <c r="D2275" s="422">
        <f t="shared" si="529"/>
        <v>0</v>
      </c>
      <c r="E2275" s="422">
        <f t="shared" si="530"/>
        <v>0</v>
      </c>
      <c r="F2275" s="422">
        <f t="shared" si="531"/>
        <v>0</v>
      </c>
      <c r="G2275" s="422">
        <f t="shared" si="532"/>
        <v>0</v>
      </c>
      <c r="H2275" s="22">
        <f t="shared" si="533"/>
        <v>0</v>
      </c>
      <c r="I2275" s="116">
        <v>0</v>
      </c>
      <c r="J2275" s="116">
        <v>0</v>
      </c>
      <c r="K2275" s="116">
        <v>0</v>
      </c>
      <c r="L2275" s="116">
        <v>0</v>
      </c>
      <c r="M2275" s="22">
        <f t="shared" si="534"/>
        <v>0</v>
      </c>
      <c r="N2275" s="116">
        <v>0</v>
      </c>
      <c r="O2275" s="116">
        <v>0</v>
      </c>
      <c r="P2275" s="116">
        <v>0</v>
      </c>
      <c r="Q2275" s="116">
        <v>0</v>
      </c>
      <c r="R2275" s="22">
        <f t="shared" si="535"/>
        <v>0</v>
      </c>
      <c r="S2275" s="116">
        <v>0</v>
      </c>
      <c r="T2275" s="116">
        <v>0</v>
      </c>
      <c r="U2275" s="116">
        <v>0</v>
      </c>
      <c r="V2275" s="116">
        <v>0</v>
      </c>
      <c r="W2275" s="22">
        <f t="shared" si="536"/>
        <v>0</v>
      </c>
      <c r="X2275" s="22">
        <f t="shared" si="537"/>
        <v>0</v>
      </c>
      <c r="Y2275" s="22">
        <f ca="1">OFFSET('Cost Study'!$B$7,'Operations Support'!$C2275,'Operations Support'!$B2275)*$H2275</f>
        <v>0</v>
      </c>
      <c r="Z2275" s="23">
        <f ca="1">Y2275*'Cost Study'!$B$31</f>
        <v>0</v>
      </c>
      <c r="AA2275" s="23">
        <f ca="1">IF(A2275=10298,1.51,1)*IF($B2275&lt;3,$D2275*'Cost Study'!$B$32*OFFSET('Cost Study'!$B$7,'Operations Support'!$C2275,'Operations Support'!$B2275),0)</f>
        <v>0</v>
      </c>
      <c r="AB2275" s="24">
        <f ca="1">AA2275*'Cost Study'!$B$31</f>
        <v>0</v>
      </c>
      <c r="AC2275" s="23">
        <f ca="1">Y2275*'Cost Study'!$B$31</f>
        <v>0</v>
      </c>
      <c r="AD2275" s="24">
        <f ca="1">AA2275*'Cost Study'!$B$31</f>
        <v>0</v>
      </c>
      <c r="AE2275" s="377">
        <f t="shared" ca="1" si="538"/>
        <v>0</v>
      </c>
      <c r="AF2275" s="377">
        <f t="shared" ca="1" si="539"/>
        <v>0</v>
      </c>
      <c r="AH2275" s="688">
        <f>IFERROR($H2275/SUMIF($A:$A,$A2275,$H:$H)*SUMIF(Summary!$A$110:$A$186,$A2275,Summary!$P$110:$P$186),0)</f>
        <v>0</v>
      </c>
      <c r="AI2275" s="689">
        <f t="shared" ca="1" si="525"/>
        <v>0</v>
      </c>
      <c r="AJ2275" s="688">
        <f>IFERROR(H2275/SUMIF(A:A,A2275,H:H)*SUMIF(Summary!$A$110:$A$186,'Operations Support'!A2275,Summary!$Q$110:$Q$186),0)</f>
        <v>0</v>
      </c>
      <c r="AK2275" s="688">
        <f t="shared" ca="1" si="526"/>
        <v>0</v>
      </c>
      <c r="AM2275" s="688">
        <f>IFERROR($H2275/SUMIF($A:$A,$A2275,$H:$H)*SUMIF(Summary!$A$230:$A$266,$A2275,Summary!$P$230:$P$266),0)</f>
        <v>0</v>
      </c>
      <c r="AN2275" s="688">
        <f>IFERROR($H2275/SUMIF($A:$A,$A2275,$H:$H)*(SUMIF(Summary!$A$230:$A$266,$A2275,Summary!$L$230:$L$266)+SUMIF(Summary!$A$281:$A$317,$A2275,Summary!$L$281:$L$317))-AM2275,0)</f>
        <v>0</v>
      </c>
      <c r="AO2275" s="688">
        <f>IFERROR($H2275/SUMIF($A:$A,$A2275,$H:$H)*SUMIF(Summary!$A$230:$A$266,$A2275,Summary!$Q$230:$Q$266),0)</f>
        <v>0</v>
      </c>
      <c r="AP2275" s="688">
        <f>IFERROR($H2275/SUMIF($A:$A,$A2275,$H:$H)*(SUMIF(Summary!$A$230:$A$266,$A2275,Summary!$L$230:$L$266)+SUMIF(Summary!$A$281:$A$317,$A2275,Summary!$L$281:$L$317))-AO2275,0)</f>
        <v>0</v>
      </c>
      <c r="AQ2275" s="306"/>
      <c r="AR2275" s="688">
        <f t="shared" ca="1" si="527"/>
        <v>0</v>
      </c>
      <c r="AS2275" s="688">
        <f t="shared" ca="1" si="528"/>
        <v>0</v>
      </c>
    </row>
    <row r="2276" spans="1:45" x14ac:dyDescent="0.2">
      <c r="A2276" s="423">
        <v>3661</v>
      </c>
      <c r="B2276" s="424">
        <v>4</v>
      </c>
      <c r="C2276" s="425" t="s">
        <v>303</v>
      </c>
      <c r="D2276" s="422">
        <f t="shared" si="529"/>
        <v>1149</v>
      </c>
      <c r="E2276" s="422">
        <f t="shared" si="530"/>
        <v>0</v>
      </c>
      <c r="F2276" s="422">
        <f t="shared" si="531"/>
        <v>108</v>
      </c>
      <c r="G2276" s="422">
        <f t="shared" si="532"/>
        <v>15</v>
      </c>
      <c r="H2276" s="22">
        <f t="shared" si="533"/>
        <v>1242</v>
      </c>
      <c r="I2276" s="116">
        <v>444</v>
      </c>
      <c r="J2276" s="116">
        <v>0</v>
      </c>
      <c r="K2276" s="116">
        <v>39</v>
      </c>
      <c r="L2276" s="116">
        <v>9</v>
      </c>
      <c r="M2276" s="22">
        <f t="shared" si="534"/>
        <v>474</v>
      </c>
      <c r="N2276" s="116">
        <v>498</v>
      </c>
      <c r="O2276" s="116">
        <v>0</v>
      </c>
      <c r="P2276" s="116">
        <v>24</v>
      </c>
      <c r="Q2276" s="116">
        <v>6</v>
      </c>
      <c r="R2276" s="22">
        <f t="shared" si="535"/>
        <v>516</v>
      </c>
      <c r="S2276" s="116">
        <v>207</v>
      </c>
      <c r="T2276" s="116">
        <v>0</v>
      </c>
      <c r="U2276" s="116">
        <v>45</v>
      </c>
      <c r="V2276" s="116">
        <v>0</v>
      </c>
      <c r="W2276" s="22">
        <f t="shared" si="536"/>
        <v>252</v>
      </c>
      <c r="X2276" s="22">
        <f t="shared" si="537"/>
        <v>69</v>
      </c>
      <c r="Y2276" s="22">
        <f ca="1">OFFSET('Cost Study'!$B$7,'Operations Support'!$C2276,'Operations Support'!$B2276)*$H2276</f>
        <v>10085.039999999999</v>
      </c>
      <c r="Z2276" s="23">
        <f ca="1">Y2276*'Cost Study'!$B$31</f>
        <v>563268.94733696512</v>
      </c>
      <c r="AA2276" s="23">
        <f ca="1">IF(A2276=10298,1.51,1)*IF($B2276&lt;3,$D2276*'Cost Study'!$B$32*OFFSET('Cost Study'!$B$7,'Operations Support'!$C2276,'Operations Support'!$B2276),0)</f>
        <v>0</v>
      </c>
      <c r="AB2276" s="24">
        <f ca="1">AA2276*'Cost Study'!$B$31</f>
        <v>0</v>
      </c>
      <c r="AC2276" s="23">
        <f ca="1">Y2276*'Cost Study'!$B$31</f>
        <v>563268.94733696512</v>
      </c>
      <c r="AD2276" s="24">
        <f ca="1">AA2276*'Cost Study'!$B$31</f>
        <v>0</v>
      </c>
      <c r="AE2276" s="377">
        <f t="shared" ca="1" si="538"/>
        <v>563268.94733696512</v>
      </c>
      <c r="AF2276" s="377">
        <f t="shared" ca="1" si="539"/>
        <v>563268.94733696512</v>
      </c>
      <c r="AH2276" s="688">
        <f>IFERROR($H2276/SUMIF($A:$A,$A2276,$H:$H)*SUMIF(Summary!$A$110:$A$186,$A2276,Summary!$P$110:$P$186),0)</f>
        <v>36785.867194190985</v>
      </c>
      <c r="AI2276" s="689">
        <f t="shared" ca="1" si="525"/>
        <v>526483.08014277415</v>
      </c>
      <c r="AJ2276" s="688">
        <f>IFERROR(H2276/SUMIF(A:A,A2276,H:H)*SUMIF(Summary!$A$110:$A$186,'Operations Support'!A2276,Summary!$Q$110:$Q$186),0)</f>
        <v>37027.913436955387</v>
      </c>
      <c r="AK2276" s="688">
        <f t="shared" ca="1" si="526"/>
        <v>526241.0339000097</v>
      </c>
      <c r="AM2276" s="688">
        <f>IFERROR($H2276/SUMIF($A:$A,$A2276,$H:$H)*SUMIF(Summary!$A$230:$A$266,$A2276,Summary!$P$230:$P$266),0)</f>
        <v>6959.9374636036973</v>
      </c>
      <c r="AN2276" s="688">
        <f>IFERROR($H2276/SUMIF($A:$A,$A2276,$H:$H)*(SUMIF(Summary!$A$230:$A$266,$A2276,Summary!$L$230:$L$266)+SUMIF(Summary!$A$281:$A$317,$A2276,Summary!$L$281:$L$317))-AM2276,0)</f>
        <v>20989.936140175632</v>
      </c>
      <c r="AO2276" s="688">
        <f>IFERROR($H2276/SUMIF($A:$A,$A2276,$H:$H)*SUMIF(Summary!$A$230:$A$266,$A2276,Summary!$Q$230:$Q$266),0)</f>
        <v>7005.7329508773137</v>
      </c>
      <c r="AP2276" s="688">
        <f>IFERROR($H2276/SUMIF($A:$A,$A2276,$H:$H)*(SUMIF(Summary!$A$230:$A$266,$A2276,Summary!$L$230:$L$266)+SUMIF(Summary!$A$281:$A$317,$A2276,Summary!$L$281:$L$317))-AO2276,0)</f>
        <v>20944.140652902017</v>
      </c>
      <c r="AQ2276" s="306"/>
      <c r="AR2276" s="688">
        <f t="shared" ca="1" si="527"/>
        <v>547473.01628294983</v>
      </c>
      <c r="AS2276" s="688">
        <f t="shared" ca="1" si="528"/>
        <v>547185.17455291166</v>
      </c>
    </row>
    <row r="2277" spans="1:45" x14ac:dyDescent="0.2">
      <c r="A2277" s="423">
        <v>3661</v>
      </c>
      <c r="B2277" s="424">
        <v>4</v>
      </c>
      <c r="C2277" s="425" t="s">
        <v>304</v>
      </c>
      <c r="D2277" s="422">
        <f t="shared" si="529"/>
        <v>0</v>
      </c>
      <c r="E2277" s="422">
        <f t="shared" si="530"/>
        <v>0</v>
      </c>
      <c r="F2277" s="422">
        <f t="shared" si="531"/>
        <v>0</v>
      </c>
      <c r="G2277" s="422">
        <f t="shared" si="532"/>
        <v>0</v>
      </c>
      <c r="H2277" s="22">
        <f t="shared" si="533"/>
        <v>0</v>
      </c>
      <c r="I2277" s="116">
        <v>0</v>
      </c>
      <c r="J2277" s="116">
        <v>0</v>
      </c>
      <c r="K2277" s="116">
        <v>0</v>
      </c>
      <c r="L2277" s="116">
        <v>0</v>
      </c>
      <c r="M2277" s="22">
        <f t="shared" si="534"/>
        <v>0</v>
      </c>
      <c r="N2277" s="116">
        <v>0</v>
      </c>
      <c r="O2277" s="116">
        <v>0</v>
      </c>
      <c r="P2277" s="116">
        <v>0</v>
      </c>
      <c r="Q2277" s="116">
        <v>0</v>
      </c>
      <c r="R2277" s="22">
        <f t="shared" si="535"/>
        <v>0</v>
      </c>
      <c r="S2277" s="116">
        <v>0</v>
      </c>
      <c r="T2277" s="116">
        <v>0</v>
      </c>
      <c r="U2277" s="116">
        <v>0</v>
      </c>
      <c r="V2277" s="116">
        <v>0</v>
      </c>
      <c r="W2277" s="22">
        <f t="shared" si="536"/>
        <v>0</v>
      </c>
      <c r="X2277" s="22">
        <f t="shared" si="537"/>
        <v>0</v>
      </c>
      <c r="Y2277" s="22">
        <f ca="1">OFFSET('Cost Study'!$B$7,'Operations Support'!$C2277,'Operations Support'!$B2277)*$H2277</f>
        <v>0</v>
      </c>
      <c r="Z2277" s="23">
        <f ca="1">Y2277*'Cost Study'!$B$31</f>
        <v>0</v>
      </c>
      <c r="AA2277" s="23">
        <f ca="1">IF(A2277=10298,1.51,1)*IF($B2277&lt;3,$D2277*'Cost Study'!$B$32*OFFSET('Cost Study'!$B$7,'Operations Support'!$C2277,'Operations Support'!$B2277),0)</f>
        <v>0</v>
      </c>
      <c r="AB2277" s="24">
        <f ca="1">AA2277*'Cost Study'!$B$31</f>
        <v>0</v>
      </c>
      <c r="AC2277" s="23">
        <f ca="1">Y2277*'Cost Study'!$B$31</f>
        <v>0</v>
      </c>
      <c r="AD2277" s="24">
        <f ca="1">AA2277*'Cost Study'!$B$31</f>
        <v>0</v>
      </c>
      <c r="AE2277" s="377">
        <f t="shared" ca="1" si="538"/>
        <v>0</v>
      </c>
      <c r="AF2277" s="377">
        <f t="shared" ca="1" si="539"/>
        <v>0</v>
      </c>
      <c r="AH2277" s="688">
        <f>IFERROR($H2277/SUMIF($A:$A,$A2277,$H:$H)*SUMIF(Summary!$A$110:$A$186,$A2277,Summary!$P$110:$P$186),0)</f>
        <v>0</v>
      </c>
      <c r="AI2277" s="689">
        <f t="shared" ca="1" si="525"/>
        <v>0</v>
      </c>
      <c r="AJ2277" s="688">
        <f>IFERROR(H2277/SUMIF(A:A,A2277,H:H)*SUMIF(Summary!$A$110:$A$186,'Operations Support'!A2277,Summary!$Q$110:$Q$186),0)</f>
        <v>0</v>
      </c>
      <c r="AK2277" s="688">
        <f t="shared" ca="1" si="526"/>
        <v>0</v>
      </c>
      <c r="AM2277" s="688">
        <f>IFERROR($H2277/SUMIF($A:$A,$A2277,$H:$H)*SUMIF(Summary!$A$230:$A$266,$A2277,Summary!$P$230:$P$266),0)</f>
        <v>0</v>
      </c>
      <c r="AN2277" s="688">
        <f>IFERROR($H2277/SUMIF($A:$A,$A2277,$H:$H)*(SUMIF(Summary!$A$230:$A$266,$A2277,Summary!$L$230:$L$266)+SUMIF(Summary!$A$281:$A$317,$A2277,Summary!$L$281:$L$317))-AM2277,0)</f>
        <v>0</v>
      </c>
      <c r="AO2277" s="688">
        <f>IFERROR($H2277/SUMIF($A:$A,$A2277,$H:$H)*SUMIF(Summary!$A$230:$A$266,$A2277,Summary!$Q$230:$Q$266),0)</f>
        <v>0</v>
      </c>
      <c r="AP2277" s="688">
        <f>IFERROR($H2277/SUMIF($A:$A,$A2277,$H:$H)*(SUMIF(Summary!$A$230:$A$266,$A2277,Summary!$L$230:$L$266)+SUMIF(Summary!$A$281:$A$317,$A2277,Summary!$L$281:$L$317))-AO2277,0)</f>
        <v>0</v>
      </c>
      <c r="AQ2277" s="306"/>
      <c r="AR2277" s="688">
        <f t="shared" ca="1" si="527"/>
        <v>0</v>
      </c>
      <c r="AS2277" s="688">
        <f t="shared" ca="1" si="528"/>
        <v>0</v>
      </c>
    </row>
    <row r="2278" spans="1:45" x14ac:dyDescent="0.2">
      <c r="A2278" s="423">
        <v>3661</v>
      </c>
      <c r="B2278" s="424">
        <v>4</v>
      </c>
      <c r="C2278" s="425" t="s">
        <v>305</v>
      </c>
      <c r="D2278" s="422">
        <f t="shared" si="529"/>
        <v>3054</v>
      </c>
      <c r="E2278" s="422">
        <f t="shared" si="530"/>
        <v>0</v>
      </c>
      <c r="F2278" s="422">
        <f t="shared" si="531"/>
        <v>139</v>
      </c>
      <c r="G2278" s="422">
        <f t="shared" si="532"/>
        <v>25</v>
      </c>
      <c r="H2278" s="22">
        <f t="shared" si="533"/>
        <v>3168</v>
      </c>
      <c r="I2278" s="116">
        <v>1416</v>
      </c>
      <c r="J2278" s="116">
        <v>0</v>
      </c>
      <c r="K2278" s="116">
        <v>65</v>
      </c>
      <c r="L2278" s="116">
        <v>10</v>
      </c>
      <c r="M2278" s="22">
        <f t="shared" si="534"/>
        <v>1471</v>
      </c>
      <c r="N2278" s="116">
        <v>1371</v>
      </c>
      <c r="O2278" s="116">
        <v>0</v>
      </c>
      <c r="P2278" s="116">
        <v>40</v>
      </c>
      <c r="Q2278" s="116">
        <v>15</v>
      </c>
      <c r="R2278" s="22">
        <f t="shared" si="535"/>
        <v>1396</v>
      </c>
      <c r="S2278" s="116">
        <v>267</v>
      </c>
      <c r="T2278" s="116">
        <v>0</v>
      </c>
      <c r="U2278" s="116">
        <v>34</v>
      </c>
      <c r="V2278" s="116">
        <v>0</v>
      </c>
      <c r="W2278" s="22">
        <f t="shared" si="536"/>
        <v>301</v>
      </c>
      <c r="X2278" s="22">
        <f t="shared" si="537"/>
        <v>176</v>
      </c>
      <c r="Y2278" s="22">
        <f ca="1">OFFSET('Cost Study'!$B$7,'Operations Support'!$C2278,'Operations Support'!$B2278)*$H2278</f>
        <v>58512.959999999999</v>
      </c>
      <c r="Z2278" s="23">
        <f ca="1">Y2278*'Cost Study'!$B$31</f>
        <v>3268061.7414278919</v>
      </c>
      <c r="AA2278" s="23">
        <f ca="1">IF(A2278=10298,1.51,1)*IF($B2278&lt;3,$D2278*'Cost Study'!$B$32*OFFSET('Cost Study'!$B$7,'Operations Support'!$C2278,'Operations Support'!$B2278),0)</f>
        <v>0</v>
      </c>
      <c r="AB2278" s="24">
        <f ca="1">AA2278*'Cost Study'!$B$31</f>
        <v>0</v>
      </c>
      <c r="AC2278" s="23">
        <f ca="1">Y2278*'Cost Study'!$B$31</f>
        <v>3268061.7414278919</v>
      </c>
      <c r="AD2278" s="24">
        <f ca="1">AA2278*'Cost Study'!$B$31</f>
        <v>0</v>
      </c>
      <c r="AE2278" s="377">
        <f t="shared" ca="1" si="538"/>
        <v>3268061.7414278919</v>
      </c>
      <c r="AF2278" s="377">
        <f t="shared" ca="1" si="539"/>
        <v>3268061.7414278919</v>
      </c>
      <c r="AH2278" s="688">
        <f>IFERROR($H2278/SUMIF($A:$A,$A2278,$H:$H)*SUMIF(Summary!$A$110:$A$186,$A2278,Summary!$P$110:$P$186),0)</f>
        <v>93830.617770690034</v>
      </c>
      <c r="AI2278" s="689">
        <f t="shared" ca="1" si="525"/>
        <v>3174231.1236572019</v>
      </c>
      <c r="AJ2278" s="688">
        <f>IFERROR(H2278/SUMIF(A:A,A2278,H:H)*SUMIF(Summary!$A$110:$A$186,'Operations Support'!A2278,Summary!$Q$110:$Q$186),0)</f>
        <v>94448.01108556737</v>
      </c>
      <c r="AK2278" s="688">
        <f t="shared" ca="1" si="526"/>
        <v>3173613.7303423244</v>
      </c>
      <c r="AM2278" s="688">
        <f>IFERROR($H2278/SUMIF($A:$A,$A2278,$H:$H)*SUMIF(Summary!$A$230:$A$266,$A2278,Summary!$P$230:$P$266),0)</f>
        <v>17752.883965134068</v>
      </c>
      <c r="AN2278" s="688">
        <f>IFERROR($H2278/SUMIF($A:$A,$A2278,$H:$H)*(SUMIF(Summary!$A$230:$A$266,$A2278,Summary!$L$230:$L$266)+SUMIF(Summary!$A$281:$A$317,$A2278,Summary!$L$281:$L$317))-AM2278,0)</f>
        <v>53539.547256100166</v>
      </c>
      <c r="AO2278" s="688">
        <f>IFERROR($H2278/SUMIF($A:$A,$A2278,$H:$H)*SUMIF(Summary!$A$230:$A$266,$A2278,Summary!$Q$230:$Q$266),0)</f>
        <v>17869.695642817496</v>
      </c>
      <c r="AP2278" s="688">
        <f>IFERROR($H2278/SUMIF($A:$A,$A2278,$H:$H)*(SUMIF(Summary!$A$230:$A$266,$A2278,Summary!$L$230:$L$266)+SUMIF(Summary!$A$281:$A$317,$A2278,Summary!$L$281:$L$317))-AO2278,0)</f>
        <v>53422.735578416738</v>
      </c>
      <c r="AQ2278" s="306"/>
      <c r="AR2278" s="688">
        <f t="shared" ca="1" si="527"/>
        <v>3227770.6709133019</v>
      </c>
      <c r="AS2278" s="688">
        <f t="shared" ca="1" si="528"/>
        <v>3227036.4659207412</v>
      </c>
    </row>
    <row r="2279" spans="1:45" x14ac:dyDescent="0.2">
      <c r="A2279" s="423">
        <v>3661</v>
      </c>
      <c r="B2279" s="424">
        <v>4</v>
      </c>
      <c r="C2279" s="425" t="s">
        <v>306</v>
      </c>
      <c r="D2279" s="422">
        <f t="shared" si="529"/>
        <v>0</v>
      </c>
      <c r="E2279" s="422">
        <f t="shared" si="530"/>
        <v>0</v>
      </c>
      <c r="F2279" s="422">
        <f t="shared" si="531"/>
        <v>0</v>
      </c>
      <c r="G2279" s="422">
        <f t="shared" si="532"/>
        <v>0</v>
      </c>
      <c r="H2279" s="22">
        <f t="shared" si="533"/>
        <v>0</v>
      </c>
      <c r="I2279" s="116">
        <v>0</v>
      </c>
      <c r="J2279" s="116">
        <v>0</v>
      </c>
      <c r="K2279" s="116">
        <v>0</v>
      </c>
      <c r="L2279" s="116">
        <v>0</v>
      </c>
      <c r="M2279" s="22">
        <f t="shared" si="534"/>
        <v>0</v>
      </c>
      <c r="N2279" s="116">
        <v>0</v>
      </c>
      <c r="O2279" s="116">
        <v>0</v>
      </c>
      <c r="P2279" s="116">
        <v>0</v>
      </c>
      <c r="Q2279" s="116">
        <v>0</v>
      </c>
      <c r="R2279" s="22">
        <f t="shared" si="535"/>
        <v>0</v>
      </c>
      <c r="S2279" s="116">
        <v>0</v>
      </c>
      <c r="T2279" s="116">
        <v>0</v>
      </c>
      <c r="U2279" s="116">
        <v>0</v>
      </c>
      <c r="V2279" s="116">
        <v>0</v>
      </c>
      <c r="W2279" s="22">
        <f t="shared" si="536"/>
        <v>0</v>
      </c>
      <c r="X2279" s="22">
        <f t="shared" si="537"/>
        <v>0</v>
      </c>
      <c r="Y2279" s="22">
        <f ca="1">OFFSET('Cost Study'!$B$7,'Operations Support'!$C2279,'Operations Support'!$B2279)*$H2279</f>
        <v>0</v>
      </c>
      <c r="Z2279" s="23">
        <f ca="1">Y2279*'Cost Study'!$B$31</f>
        <v>0</v>
      </c>
      <c r="AA2279" s="23">
        <f ca="1">IF(A2279=10298,1.51,1)*IF($B2279&lt;3,$D2279*'Cost Study'!$B$32*OFFSET('Cost Study'!$B$7,'Operations Support'!$C2279,'Operations Support'!$B2279),0)</f>
        <v>0</v>
      </c>
      <c r="AB2279" s="24">
        <f ca="1">AA2279*'Cost Study'!$B$31</f>
        <v>0</v>
      </c>
      <c r="AC2279" s="23">
        <f ca="1">Y2279*'Cost Study'!$B$31</f>
        <v>0</v>
      </c>
      <c r="AD2279" s="24">
        <f ca="1">AA2279*'Cost Study'!$B$31</f>
        <v>0</v>
      </c>
      <c r="AE2279" s="377">
        <f t="shared" ca="1" si="538"/>
        <v>0</v>
      </c>
      <c r="AF2279" s="377">
        <f t="shared" ca="1" si="539"/>
        <v>0</v>
      </c>
      <c r="AH2279" s="688">
        <f>IFERROR($H2279/SUMIF($A:$A,$A2279,$H:$H)*SUMIF(Summary!$A$110:$A$186,$A2279,Summary!$P$110:$P$186),0)</f>
        <v>0</v>
      </c>
      <c r="AI2279" s="689">
        <f t="shared" ca="1" si="525"/>
        <v>0</v>
      </c>
      <c r="AJ2279" s="688">
        <f>IFERROR(H2279/SUMIF(A:A,A2279,H:H)*SUMIF(Summary!$A$110:$A$186,'Operations Support'!A2279,Summary!$Q$110:$Q$186),0)</f>
        <v>0</v>
      </c>
      <c r="AK2279" s="688">
        <f t="shared" ca="1" si="526"/>
        <v>0</v>
      </c>
      <c r="AM2279" s="688">
        <f>IFERROR($H2279/SUMIF($A:$A,$A2279,$H:$H)*SUMIF(Summary!$A$230:$A$266,$A2279,Summary!$P$230:$P$266),0)</f>
        <v>0</v>
      </c>
      <c r="AN2279" s="688">
        <f>IFERROR($H2279/SUMIF($A:$A,$A2279,$H:$H)*(SUMIF(Summary!$A$230:$A$266,$A2279,Summary!$L$230:$L$266)+SUMIF(Summary!$A$281:$A$317,$A2279,Summary!$L$281:$L$317))-AM2279,0)</f>
        <v>0</v>
      </c>
      <c r="AO2279" s="688">
        <f>IFERROR($H2279/SUMIF($A:$A,$A2279,$H:$H)*SUMIF(Summary!$A$230:$A$266,$A2279,Summary!$Q$230:$Q$266),0)</f>
        <v>0</v>
      </c>
      <c r="AP2279" s="688">
        <f>IFERROR($H2279/SUMIF($A:$A,$A2279,$H:$H)*(SUMIF(Summary!$A$230:$A$266,$A2279,Summary!$L$230:$L$266)+SUMIF(Summary!$A$281:$A$317,$A2279,Summary!$L$281:$L$317))-AO2279,0)</f>
        <v>0</v>
      </c>
      <c r="AQ2279" s="306"/>
      <c r="AR2279" s="688">
        <f t="shared" ca="1" si="527"/>
        <v>0</v>
      </c>
      <c r="AS2279" s="688">
        <f t="shared" ca="1" si="528"/>
        <v>0</v>
      </c>
    </row>
    <row r="2280" spans="1:45" x14ac:dyDescent="0.2">
      <c r="A2280" s="423">
        <v>3661</v>
      </c>
      <c r="B2280" s="424">
        <v>4</v>
      </c>
      <c r="C2280" s="425" t="s">
        <v>307</v>
      </c>
      <c r="D2280" s="422">
        <f t="shared" si="529"/>
        <v>0</v>
      </c>
      <c r="E2280" s="422">
        <f t="shared" si="530"/>
        <v>0</v>
      </c>
      <c r="F2280" s="422">
        <f t="shared" si="531"/>
        <v>0</v>
      </c>
      <c r="G2280" s="422">
        <f t="shared" si="532"/>
        <v>0</v>
      </c>
      <c r="H2280" s="22">
        <f t="shared" si="533"/>
        <v>0</v>
      </c>
      <c r="I2280" s="116">
        <v>0</v>
      </c>
      <c r="J2280" s="116">
        <v>0</v>
      </c>
      <c r="K2280" s="116">
        <v>0</v>
      </c>
      <c r="L2280" s="116">
        <v>0</v>
      </c>
      <c r="M2280" s="22">
        <f t="shared" si="534"/>
        <v>0</v>
      </c>
      <c r="N2280" s="116">
        <v>0</v>
      </c>
      <c r="O2280" s="116">
        <v>0</v>
      </c>
      <c r="P2280" s="116">
        <v>0</v>
      </c>
      <c r="Q2280" s="116">
        <v>0</v>
      </c>
      <c r="R2280" s="22">
        <f t="shared" si="535"/>
        <v>0</v>
      </c>
      <c r="S2280" s="116">
        <v>0</v>
      </c>
      <c r="T2280" s="116">
        <v>0</v>
      </c>
      <c r="U2280" s="116">
        <v>0</v>
      </c>
      <c r="V2280" s="116">
        <v>0</v>
      </c>
      <c r="W2280" s="22">
        <f t="shared" si="536"/>
        <v>0</v>
      </c>
      <c r="X2280" s="22">
        <f t="shared" si="537"/>
        <v>0</v>
      </c>
      <c r="Y2280" s="22">
        <f ca="1">OFFSET('Cost Study'!$B$7,'Operations Support'!$C2280,'Operations Support'!$B2280)*$H2280</f>
        <v>0</v>
      </c>
      <c r="Z2280" s="23">
        <f ca="1">Y2280*'Cost Study'!$B$31</f>
        <v>0</v>
      </c>
      <c r="AA2280" s="23">
        <f ca="1">IF(A2280=10298,1.51,1)*IF($B2280&lt;3,$D2280*'Cost Study'!$B$32*OFFSET('Cost Study'!$B$7,'Operations Support'!$C2280,'Operations Support'!$B2280),0)</f>
        <v>0</v>
      </c>
      <c r="AB2280" s="24">
        <f ca="1">AA2280*'Cost Study'!$B$31</f>
        <v>0</v>
      </c>
      <c r="AC2280" s="23">
        <f ca="1">Y2280*'Cost Study'!$B$31</f>
        <v>0</v>
      </c>
      <c r="AD2280" s="24">
        <f ca="1">AA2280*'Cost Study'!$B$31</f>
        <v>0</v>
      </c>
      <c r="AE2280" s="377">
        <f t="shared" ca="1" si="538"/>
        <v>0</v>
      </c>
      <c r="AF2280" s="377">
        <f t="shared" ca="1" si="539"/>
        <v>0</v>
      </c>
      <c r="AH2280" s="688">
        <f>IFERROR($H2280/SUMIF($A:$A,$A2280,$H:$H)*SUMIF(Summary!$A$110:$A$186,$A2280,Summary!$P$110:$P$186),0)</f>
        <v>0</v>
      </c>
      <c r="AI2280" s="689">
        <f t="shared" ca="1" si="525"/>
        <v>0</v>
      </c>
      <c r="AJ2280" s="688">
        <f>IFERROR(H2280/SUMIF(A:A,A2280,H:H)*SUMIF(Summary!$A$110:$A$186,'Operations Support'!A2280,Summary!$Q$110:$Q$186),0)</f>
        <v>0</v>
      </c>
      <c r="AK2280" s="688">
        <f t="shared" ca="1" si="526"/>
        <v>0</v>
      </c>
      <c r="AM2280" s="688">
        <f>IFERROR($H2280/SUMIF($A:$A,$A2280,$H:$H)*SUMIF(Summary!$A$230:$A$266,$A2280,Summary!$P$230:$P$266),0)</f>
        <v>0</v>
      </c>
      <c r="AN2280" s="688">
        <f>IFERROR($H2280/SUMIF($A:$A,$A2280,$H:$H)*(SUMIF(Summary!$A$230:$A$266,$A2280,Summary!$L$230:$L$266)+SUMIF(Summary!$A$281:$A$317,$A2280,Summary!$L$281:$L$317))-AM2280,0)</f>
        <v>0</v>
      </c>
      <c r="AO2280" s="688">
        <f>IFERROR($H2280/SUMIF($A:$A,$A2280,$H:$H)*SUMIF(Summary!$A$230:$A$266,$A2280,Summary!$Q$230:$Q$266),0)</f>
        <v>0</v>
      </c>
      <c r="AP2280" s="688">
        <f>IFERROR($H2280/SUMIF($A:$A,$A2280,$H:$H)*(SUMIF(Summary!$A$230:$A$266,$A2280,Summary!$L$230:$L$266)+SUMIF(Summary!$A$281:$A$317,$A2280,Summary!$L$281:$L$317))-AO2280,0)</f>
        <v>0</v>
      </c>
      <c r="AQ2280" s="306"/>
      <c r="AR2280" s="688">
        <f t="shared" ca="1" si="527"/>
        <v>0</v>
      </c>
      <c r="AS2280" s="688">
        <f t="shared" ca="1" si="528"/>
        <v>0</v>
      </c>
    </row>
    <row r="2281" spans="1:45" x14ac:dyDescent="0.2">
      <c r="A2281" s="423">
        <v>3661</v>
      </c>
      <c r="B2281" s="424">
        <v>4</v>
      </c>
      <c r="C2281" s="425" t="s">
        <v>308</v>
      </c>
      <c r="D2281" s="422">
        <f t="shared" si="529"/>
        <v>0</v>
      </c>
      <c r="E2281" s="422">
        <f t="shared" si="530"/>
        <v>0</v>
      </c>
      <c r="F2281" s="422">
        <f t="shared" si="531"/>
        <v>0</v>
      </c>
      <c r="G2281" s="422">
        <f t="shared" si="532"/>
        <v>0</v>
      </c>
      <c r="H2281" s="22">
        <f t="shared" si="533"/>
        <v>0</v>
      </c>
      <c r="I2281" s="116">
        <v>0</v>
      </c>
      <c r="J2281" s="116">
        <v>0</v>
      </c>
      <c r="K2281" s="116">
        <v>0</v>
      </c>
      <c r="L2281" s="116">
        <v>0</v>
      </c>
      <c r="M2281" s="22">
        <f t="shared" si="534"/>
        <v>0</v>
      </c>
      <c r="N2281" s="116">
        <v>0</v>
      </c>
      <c r="O2281" s="116">
        <v>0</v>
      </c>
      <c r="P2281" s="116">
        <v>0</v>
      </c>
      <c r="Q2281" s="116">
        <v>0</v>
      </c>
      <c r="R2281" s="22">
        <f t="shared" si="535"/>
        <v>0</v>
      </c>
      <c r="S2281" s="116">
        <v>0</v>
      </c>
      <c r="T2281" s="116">
        <v>0</v>
      </c>
      <c r="U2281" s="116">
        <v>0</v>
      </c>
      <c r="V2281" s="116">
        <v>0</v>
      </c>
      <c r="W2281" s="22">
        <f t="shared" si="536"/>
        <v>0</v>
      </c>
      <c r="X2281" s="22">
        <f t="shared" si="537"/>
        <v>0</v>
      </c>
      <c r="Y2281" s="22">
        <f ca="1">OFFSET('Cost Study'!$B$7,'Operations Support'!$C2281,'Operations Support'!$B2281)*$H2281</f>
        <v>0</v>
      </c>
      <c r="Z2281" s="23">
        <f ca="1">Y2281*'Cost Study'!$B$31</f>
        <v>0</v>
      </c>
      <c r="AA2281" s="23">
        <f ca="1">IF(A2281=10298,1.51,1)*IF($B2281&lt;3,$D2281*'Cost Study'!$B$32*OFFSET('Cost Study'!$B$7,'Operations Support'!$C2281,'Operations Support'!$B2281),0)</f>
        <v>0</v>
      </c>
      <c r="AB2281" s="24">
        <f ca="1">AA2281*'Cost Study'!$B$31</f>
        <v>0</v>
      </c>
      <c r="AC2281" s="23">
        <f ca="1">Y2281*'Cost Study'!$B$31</f>
        <v>0</v>
      </c>
      <c r="AD2281" s="24">
        <f ca="1">AA2281*'Cost Study'!$B$31</f>
        <v>0</v>
      </c>
      <c r="AE2281" s="377">
        <f t="shared" ca="1" si="538"/>
        <v>0</v>
      </c>
      <c r="AF2281" s="377">
        <f t="shared" ca="1" si="539"/>
        <v>0</v>
      </c>
      <c r="AH2281" s="688">
        <f>IFERROR($H2281/SUMIF($A:$A,$A2281,$H:$H)*SUMIF(Summary!$A$110:$A$186,$A2281,Summary!$P$110:$P$186),0)</f>
        <v>0</v>
      </c>
      <c r="AI2281" s="689">
        <f t="shared" ca="1" si="525"/>
        <v>0</v>
      </c>
      <c r="AJ2281" s="688">
        <f>IFERROR(H2281/SUMIF(A:A,A2281,H:H)*SUMIF(Summary!$A$110:$A$186,'Operations Support'!A2281,Summary!$Q$110:$Q$186),0)</f>
        <v>0</v>
      </c>
      <c r="AK2281" s="688">
        <f t="shared" ca="1" si="526"/>
        <v>0</v>
      </c>
      <c r="AM2281" s="688">
        <f>IFERROR($H2281/SUMIF($A:$A,$A2281,$H:$H)*SUMIF(Summary!$A$230:$A$266,$A2281,Summary!$P$230:$P$266),0)</f>
        <v>0</v>
      </c>
      <c r="AN2281" s="688">
        <f>IFERROR($H2281/SUMIF($A:$A,$A2281,$H:$H)*(SUMIF(Summary!$A$230:$A$266,$A2281,Summary!$L$230:$L$266)+SUMIF(Summary!$A$281:$A$317,$A2281,Summary!$L$281:$L$317))-AM2281,0)</f>
        <v>0</v>
      </c>
      <c r="AO2281" s="688">
        <f>IFERROR($H2281/SUMIF($A:$A,$A2281,$H:$H)*SUMIF(Summary!$A$230:$A$266,$A2281,Summary!$Q$230:$Q$266),0)</f>
        <v>0</v>
      </c>
      <c r="AP2281" s="688">
        <f>IFERROR($H2281/SUMIF($A:$A,$A2281,$H:$H)*(SUMIF(Summary!$A$230:$A$266,$A2281,Summary!$L$230:$L$266)+SUMIF(Summary!$A$281:$A$317,$A2281,Summary!$L$281:$L$317))-AO2281,0)</f>
        <v>0</v>
      </c>
      <c r="AQ2281" s="306"/>
      <c r="AR2281" s="688">
        <f t="shared" ca="1" si="527"/>
        <v>0</v>
      </c>
      <c r="AS2281" s="688">
        <f t="shared" ca="1" si="528"/>
        <v>0</v>
      </c>
    </row>
    <row r="2282" spans="1:45" x14ac:dyDescent="0.2">
      <c r="A2282" s="423">
        <v>3661</v>
      </c>
      <c r="B2282" s="424">
        <v>4</v>
      </c>
      <c r="C2282" s="425" t="s">
        <v>309</v>
      </c>
      <c r="D2282" s="422">
        <f t="shared" si="529"/>
        <v>0</v>
      </c>
      <c r="E2282" s="422">
        <f t="shared" si="530"/>
        <v>0</v>
      </c>
      <c r="F2282" s="422">
        <f t="shared" si="531"/>
        <v>0</v>
      </c>
      <c r="G2282" s="422">
        <f t="shared" si="532"/>
        <v>0</v>
      </c>
      <c r="H2282" s="22">
        <f t="shared" si="533"/>
        <v>0</v>
      </c>
      <c r="I2282" s="116">
        <v>0</v>
      </c>
      <c r="J2282" s="116">
        <v>0</v>
      </c>
      <c r="K2282" s="116">
        <v>0</v>
      </c>
      <c r="L2282" s="116">
        <v>0</v>
      </c>
      <c r="M2282" s="22">
        <f t="shared" si="534"/>
        <v>0</v>
      </c>
      <c r="N2282" s="116">
        <v>0</v>
      </c>
      <c r="O2282" s="116">
        <v>0</v>
      </c>
      <c r="P2282" s="116">
        <v>0</v>
      </c>
      <c r="Q2282" s="116">
        <v>0</v>
      </c>
      <c r="R2282" s="22">
        <f t="shared" si="535"/>
        <v>0</v>
      </c>
      <c r="S2282" s="116">
        <v>0</v>
      </c>
      <c r="T2282" s="116">
        <v>0</v>
      </c>
      <c r="U2282" s="116">
        <v>0</v>
      </c>
      <c r="V2282" s="116">
        <v>0</v>
      </c>
      <c r="W2282" s="22">
        <f t="shared" si="536"/>
        <v>0</v>
      </c>
      <c r="X2282" s="22">
        <f t="shared" si="537"/>
        <v>0</v>
      </c>
      <c r="Y2282" s="22">
        <f ca="1">OFFSET('Cost Study'!$B$7,'Operations Support'!$C2282,'Operations Support'!$B2282)*$H2282</f>
        <v>0</v>
      </c>
      <c r="Z2282" s="23">
        <f ca="1">Y2282*'Cost Study'!$B$31</f>
        <v>0</v>
      </c>
      <c r="AA2282" s="23">
        <f ca="1">IF(A2282=10298,1.51,1)*IF($B2282&lt;3,$D2282*'Cost Study'!$B$32*OFFSET('Cost Study'!$B$7,'Operations Support'!$C2282,'Operations Support'!$B2282),0)</f>
        <v>0</v>
      </c>
      <c r="AB2282" s="24">
        <f ca="1">AA2282*'Cost Study'!$B$31</f>
        <v>0</v>
      </c>
      <c r="AC2282" s="23">
        <f ca="1">Y2282*'Cost Study'!$B$31</f>
        <v>0</v>
      </c>
      <c r="AD2282" s="24">
        <f ca="1">AA2282*'Cost Study'!$B$31</f>
        <v>0</v>
      </c>
      <c r="AE2282" s="377">
        <f t="shared" ca="1" si="538"/>
        <v>0</v>
      </c>
      <c r="AF2282" s="377">
        <f t="shared" ca="1" si="539"/>
        <v>0</v>
      </c>
      <c r="AH2282" s="688">
        <f>IFERROR($H2282/SUMIF($A:$A,$A2282,$H:$H)*SUMIF(Summary!$A$110:$A$186,$A2282,Summary!$P$110:$P$186),0)</f>
        <v>0</v>
      </c>
      <c r="AI2282" s="689">
        <f t="shared" ca="1" si="525"/>
        <v>0</v>
      </c>
      <c r="AJ2282" s="688">
        <f>IFERROR(H2282/SUMIF(A:A,A2282,H:H)*SUMIF(Summary!$A$110:$A$186,'Operations Support'!A2282,Summary!$Q$110:$Q$186),0)</f>
        <v>0</v>
      </c>
      <c r="AK2282" s="688">
        <f t="shared" ca="1" si="526"/>
        <v>0</v>
      </c>
      <c r="AM2282" s="688">
        <f>IFERROR($H2282/SUMIF($A:$A,$A2282,$H:$H)*SUMIF(Summary!$A$230:$A$266,$A2282,Summary!$P$230:$P$266),0)</f>
        <v>0</v>
      </c>
      <c r="AN2282" s="688">
        <f>IFERROR($H2282/SUMIF($A:$A,$A2282,$H:$H)*(SUMIF(Summary!$A$230:$A$266,$A2282,Summary!$L$230:$L$266)+SUMIF(Summary!$A$281:$A$317,$A2282,Summary!$L$281:$L$317))-AM2282,0)</f>
        <v>0</v>
      </c>
      <c r="AO2282" s="688">
        <f>IFERROR($H2282/SUMIF($A:$A,$A2282,$H:$H)*SUMIF(Summary!$A$230:$A$266,$A2282,Summary!$Q$230:$Q$266),0)</f>
        <v>0</v>
      </c>
      <c r="AP2282" s="688">
        <f>IFERROR($H2282/SUMIF($A:$A,$A2282,$H:$H)*(SUMIF(Summary!$A$230:$A$266,$A2282,Summary!$L$230:$L$266)+SUMIF(Summary!$A$281:$A$317,$A2282,Summary!$L$281:$L$317))-AO2282,0)</f>
        <v>0</v>
      </c>
      <c r="AQ2282" s="306"/>
      <c r="AR2282" s="688">
        <f t="shared" ca="1" si="527"/>
        <v>0</v>
      </c>
      <c r="AS2282" s="688">
        <f t="shared" ca="1" si="528"/>
        <v>0</v>
      </c>
    </row>
    <row r="2283" spans="1:45" x14ac:dyDescent="0.2">
      <c r="A2283" s="423">
        <v>3661</v>
      </c>
      <c r="B2283" s="424">
        <v>4</v>
      </c>
      <c r="C2283" s="425" t="s">
        <v>310</v>
      </c>
      <c r="D2283" s="422">
        <f t="shared" si="529"/>
        <v>0</v>
      </c>
      <c r="E2283" s="422">
        <f t="shared" si="530"/>
        <v>0</v>
      </c>
      <c r="F2283" s="422">
        <f t="shared" si="531"/>
        <v>0</v>
      </c>
      <c r="G2283" s="422">
        <f t="shared" si="532"/>
        <v>0</v>
      </c>
      <c r="H2283" s="22">
        <f t="shared" si="533"/>
        <v>0</v>
      </c>
      <c r="I2283" s="116">
        <v>0</v>
      </c>
      <c r="J2283" s="116">
        <v>0</v>
      </c>
      <c r="K2283" s="116">
        <v>0</v>
      </c>
      <c r="L2283" s="116">
        <v>0</v>
      </c>
      <c r="M2283" s="22">
        <f t="shared" si="534"/>
        <v>0</v>
      </c>
      <c r="N2283" s="116">
        <v>0</v>
      </c>
      <c r="O2283" s="116">
        <v>0</v>
      </c>
      <c r="P2283" s="116">
        <v>0</v>
      </c>
      <c r="Q2283" s="116">
        <v>0</v>
      </c>
      <c r="R2283" s="22">
        <f t="shared" si="535"/>
        <v>0</v>
      </c>
      <c r="S2283" s="116">
        <v>0</v>
      </c>
      <c r="T2283" s="116">
        <v>0</v>
      </c>
      <c r="U2283" s="116">
        <v>0</v>
      </c>
      <c r="V2283" s="116">
        <v>0</v>
      </c>
      <c r="W2283" s="22">
        <f t="shared" si="536"/>
        <v>0</v>
      </c>
      <c r="X2283" s="22">
        <f t="shared" si="537"/>
        <v>0</v>
      </c>
      <c r="Y2283" s="22">
        <f ca="1">OFFSET('Cost Study'!$B$7,'Operations Support'!$C2283,'Operations Support'!$B2283)*$H2283</f>
        <v>0</v>
      </c>
      <c r="Z2283" s="23">
        <f ca="1">Y2283*'Cost Study'!$B$31</f>
        <v>0</v>
      </c>
      <c r="AA2283" s="23">
        <f ca="1">IF(A2283=10298,1.51,1)*IF($B2283&lt;3,$D2283*'Cost Study'!$B$32*OFFSET('Cost Study'!$B$7,'Operations Support'!$C2283,'Operations Support'!$B2283),0)</f>
        <v>0</v>
      </c>
      <c r="AB2283" s="24">
        <f ca="1">AA2283*'Cost Study'!$B$31</f>
        <v>0</v>
      </c>
      <c r="AC2283" s="23">
        <f ca="1">Y2283*'Cost Study'!$B$31</f>
        <v>0</v>
      </c>
      <c r="AD2283" s="24">
        <f ca="1">AA2283*'Cost Study'!$B$31</f>
        <v>0</v>
      </c>
      <c r="AE2283" s="377">
        <f t="shared" ca="1" si="538"/>
        <v>0</v>
      </c>
      <c r="AF2283" s="377">
        <f t="shared" ca="1" si="539"/>
        <v>0</v>
      </c>
      <c r="AH2283" s="688">
        <f>IFERROR($H2283/SUMIF($A:$A,$A2283,$H:$H)*SUMIF(Summary!$A$110:$A$186,$A2283,Summary!$P$110:$P$186),0)</f>
        <v>0</v>
      </c>
      <c r="AI2283" s="689">
        <f t="shared" ca="1" si="525"/>
        <v>0</v>
      </c>
      <c r="AJ2283" s="688">
        <f>IFERROR(H2283/SUMIF(A:A,A2283,H:H)*SUMIF(Summary!$A$110:$A$186,'Operations Support'!A2283,Summary!$Q$110:$Q$186),0)</f>
        <v>0</v>
      </c>
      <c r="AK2283" s="688">
        <f t="shared" ca="1" si="526"/>
        <v>0</v>
      </c>
      <c r="AM2283" s="688">
        <f>IFERROR($H2283/SUMIF($A:$A,$A2283,$H:$H)*SUMIF(Summary!$A$230:$A$266,$A2283,Summary!$P$230:$P$266),0)</f>
        <v>0</v>
      </c>
      <c r="AN2283" s="688">
        <f>IFERROR($H2283/SUMIF($A:$A,$A2283,$H:$H)*(SUMIF(Summary!$A$230:$A$266,$A2283,Summary!$L$230:$L$266)+SUMIF(Summary!$A$281:$A$317,$A2283,Summary!$L$281:$L$317))-AM2283,0)</f>
        <v>0</v>
      </c>
      <c r="AO2283" s="688">
        <f>IFERROR($H2283/SUMIF($A:$A,$A2283,$H:$H)*SUMIF(Summary!$A$230:$A$266,$A2283,Summary!$Q$230:$Q$266),0)</f>
        <v>0</v>
      </c>
      <c r="AP2283" s="688">
        <f>IFERROR($H2283/SUMIF($A:$A,$A2283,$H:$H)*(SUMIF(Summary!$A$230:$A$266,$A2283,Summary!$L$230:$L$266)+SUMIF(Summary!$A$281:$A$317,$A2283,Summary!$L$281:$L$317))-AO2283,0)</f>
        <v>0</v>
      </c>
      <c r="AQ2283" s="306"/>
      <c r="AR2283" s="688">
        <f t="shared" ca="1" si="527"/>
        <v>0</v>
      </c>
      <c r="AS2283" s="688">
        <f t="shared" ca="1" si="528"/>
        <v>0</v>
      </c>
    </row>
    <row r="2284" spans="1:45" x14ac:dyDescent="0.2">
      <c r="A2284" s="423">
        <v>3661</v>
      </c>
      <c r="B2284" s="424">
        <v>4</v>
      </c>
      <c r="C2284" s="425" t="s">
        <v>311</v>
      </c>
      <c r="D2284" s="422">
        <f t="shared" si="529"/>
        <v>0</v>
      </c>
      <c r="E2284" s="422">
        <f t="shared" si="530"/>
        <v>0</v>
      </c>
      <c r="F2284" s="422">
        <f t="shared" si="531"/>
        <v>0</v>
      </c>
      <c r="G2284" s="422">
        <f t="shared" si="532"/>
        <v>0</v>
      </c>
      <c r="H2284" s="22">
        <f t="shared" si="533"/>
        <v>0</v>
      </c>
      <c r="I2284" s="116">
        <v>0</v>
      </c>
      <c r="J2284" s="116">
        <v>0</v>
      </c>
      <c r="K2284" s="116">
        <v>0</v>
      </c>
      <c r="L2284" s="116">
        <v>0</v>
      </c>
      <c r="M2284" s="22">
        <f t="shared" si="534"/>
        <v>0</v>
      </c>
      <c r="N2284" s="116">
        <v>0</v>
      </c>
      <c r="O2284" s="116">
        <v>0</v>
      </c>
      <c r="P2284" s="116">
        <v>0</v>
      </c>
      <c r="Q2284" s="116">
        <v>0</v>
      </c>
      <c r="R2284" s="22">
        <f t="shared" si="535"/>
        <v>0</v>
      </c>
      <c r="S2284" s="116">
        <v>0</v>
      </c>
      <c r="T2284" s="116">
        <v>0</v>
      </c>
      <c r="U2284" s="116">
        <v>0</v>
      </c>
      <c r="V2284" s="116">
        <v>0</v>
      </c>
      <c r="W2284" s="22">
        <f t="shared" si="536"/>
        <v>0</v>
      </c>
      <c r="X2284" s="22">
        <f t="shared" si="537"/>
        <v>0</v>
      </c>
      <c r="Y2284" s="22">
        <f ca="1">OFFSET('Cost Study'!$B$7,'Operations Support'!$C2284,'Operations Support'!$B2284)*$H2284</f>
        <v>0</v>
      </c>
      <c r="Z2284" s="23">
        <f ca="1">Y2284*'Cost Study'!$B$31</f>
        <v>0</v>
      </c>
      <c r="AA2284" s="23">
        <f ca="1">IF(A2284=10298,1.51,1)*IF($B2284&lt;3,$D2284*'Cost Study'!$B$32*OFFSET('Cost Study'!$B$7,'Operations Support'!$C2284,'Operations Support'!$B2284),0)</f>
        <v>0</v>
      </c>
      <c r="AB2284" s="24">
        <f ca="1">AA2284*'Cost Study'!$B$31</f>
        <v>0</v>
      </c>
      <c r="AC2284" s="23">
        <f ca="1">Y2284*'Cost Study'!$B$31</f>
        <v>0</v>
      </c>
      <c r="AD2284" s="24">
        <f ca="1">AA2284*'Cost Study'!$B$31</f>
        <v>0</v>
      </c>
      <c r="AE2284" s="377">
        <f t="shared" ca="1" si="538"/>
        <v>0</v>
      </c>
      <c r="AF2284" s="377">
        <f t="shared" ca="1" si="539"/>
        <v>0</v>
      </c>
      <c r="AH2284" s="688">
        <f>IFERROR($H2284/SUMIF($A:$A,$A2284,$H:$H)*SUMIF(Summary!$A$110:$A$186,$A2284,Summary!$P$110:$P$186),0)</f>
        <v>0</v>
      </c>
      <c r="AI2284" s="689">
        <f t="shared" ca="1" si="525"/>
        <v>0</v>
      </c>
      <c r="AJ2284" s="688">
        <f>IFERROR(H2284/SUMIF(A:A,A2284,H:H)*SUMIF(Summary!$A$110:$A$186,'Operations Support'!A2284,Summary!$Q$110:$Q$186),0)</f>
        <v>0</v>
      </c>
      <c r="AK2284" s="688">
        <f t="shared" ca="1" si="526"/>
        <v>0</v>
      </c>
      <c r="AM2284" s="688">
        <f>IFERROR($H2284/SUMIF($A:$A,$A2284,$H:$H)*SUMIF(Summary!$A$230:$A$266,$A2284,Summary!$P$230:$P$266),0)</f>
        <v>0</v>
      </c>
      <c r="AN2284" s="688">
        <f>IFERROR($H2284/SUMIF($A:$A,$A2284,$H:$H)*(SUMIF(Summary!$A$230:$A$266,$A2284,Summary!$L$230:$L$266)+SUMIF(Summary!$A$281:$A$317,$A2284,Summary!$L$281:$L$317))-AM2284,0)</f>
        <v>0</v>
      </c>
      <c r="AO2284" s="688">
        <f>IFERROR($H2284/SUMIF($A:$A,$A2284,$H:$H)*SUMIF(Summary!$A$230:$A$266,$A2284,Summary!$Q$230:$Q$266),0)</f>
        <v>0</v>
      </c>
      <c r="AP2284" s="688">
        <f>IFERROR($H2284/SUMIF($A:$A,$A2284,$H:$H)*(SUMIF(Summary!$A$230:$A$266,$A2284,Summary!$L$230:$L$266)+SUMIF(Summary!$A$281:$A$317,$A2284,Summary!$L$281:$L$317))-AO2284,0)</f>
        <v>0</v>
      </c>
      <c r="AQ2284" s="306"/>
      <c r="AR2284" s="688">
        <f t="shared" ca="1" si="527"/>
        <v>0</v>
      </c>
      <c r="AS2284" s="688">
        <f t="shared" ca="1" si="528"/>
        <v>0</v>
      </c>
    </row>
    <row r="2285" spans="1:45" x14ac:dyDescent="0.2">
      <c r="A2285" s="423">
        <v>3661</v>
      </c>
      <c r="B2285" s="424">
        <v>4</v>
      </c>
      <c r="C2285" s="425" t="s">
        <v>312</v>
      </c>
      <c r="D2285" s="422">
        <f t="shared" si="529"/>
        <v>0</v>
      </c>
      <c r="E2285" s="422">
        <f t="shared" si="530"/>
        <v>0</v>
      </c>
      <c r="F2285" s="422">
        <f t="shared" si="531"/>
        <v>0</v>
      </c>
      <c r="G2285" s="422">
        <f t="shared" si="532"/>
        <v>0</v>
      </c>
      <c r="H2285" s="22">
        <f t="shared" si="533"/>
        <v>0</v>
      </c>
      <c r="I2285" s="116">
        <v>0</v>
      </c>
      <c r="J2285" s="116">
        <v>0</v>
      </c>
      <c r="K2285" s="116">
        <v>0</v>
      </c>
      <c r="L2285" s="116">
        <v>0</v>
      </c>
      <c r="M2285" s="22">
        <f t="shared" si="534"/>
        <v>0</v>
      </c>
      <c r="N2285" s="116">
        <v>0</v>
      </c>
      <c r="O2285" s="116">
        <v>0</v>
      </c>
      <c r="P2285" s="116">
        <v>0</v>
      </c>
      <c r="Q2285" s="116">
        <v>0</v>
      </c>
      <c r="R2285" s="22">
        <f t="shared" si="535"/>
        <v>0</v>
      </c>
      <c r="S2285" s="116">
        <v>0</v>
      </c>
      <c r="T2285" s="116">
        <v>0</v>
      </c>
      <c r="U2285" s="116">
        <v>0</v>
      </c>
      <c r="V2285" s="116">
        <v>0</v>
      </c>
      <c r="W2285" s="22">
        <f t="shared" si="536"/>
        <v>0</v>
      </c>
      <c r="X2285" s="22">
        <f t="shared" si="537"/>
        <v>0</v>
      </c>
      <c r="Y2285" s="22">
        <f ca="1">OFFSET('Cost Study'!$B$7,'Operations Support'!$C2285,'Operations Support'!$B2285)*$H2285</f>
        <v>0</v>
      </c>
      <c r="Z2285" s="23">
        <f ca="1">Y2285*'Cost Study'!$B$31</f>
        <v>0</v>
      </c>
      <c r="AA2285" s="23">
        <f ca="1">IF(A2285=10298,1.51,1)*IF($B2285&lt;3,$D2285*'Cost Study'!$B$32*OFFSET('Cost Study'!$B$7,'Operations Support'!$C2285,'Operations Support'!$B2285),0)</f>
        <v>0</v>
      </c>
      <c r="AB2285" s="24">
        <f ca="1">AA2285*'Cost Study'!$B$31</f>
        <v>0</v>
      </c>
      <c r="AC2285" s="23">
        <f ca="1">Y2285*'Cost Study'!$B$31</f>
        <v>0</v>
      </c>
      <c r="AD2285" s="24">
        <f ca="1">AA2285*'Cost Study'!$B$31</f>
        <v>0</v>
      </c>
      <c r="AE2285" s="377">
        <f t="shared" ca="1" si="538"/>
        <v>0</v>
      </c>
      <c r="AF2285" s="377">
        <f t="shared" ca="1" si="539"/>
        <v>0</v>
      </c>
      <c r="AH2285" s="688">
        <f>IFERROR($H2285/SUMIF($A:$A,$A2285,$H:$H)*SUMIF(Summary!$A$110:$A$186,$A2285,Summary!$P$110:$P$186),0)</f>
        <v>0</v>
      </c>
      <c r="AI2285" s="689">
        <f t="shared" ca="1" si="525"/>
        <v>0</v>
      </c>
      <c r="AJ2285" s="688">
        <f>IFERROR(H2285/SUMIF(A:A,A2285,H:H)*SUMIF(Summary!$A$110:$A$186,'Operations Support'!A2285,Summary!$Q$110:$Q$186),0)</f>
        <v>0</v>
      </c>
      <c r="AK2285" s="688">
        <f t="shared" ca="1" si="526"/>
        <v>0</v>
      </c>
      <c r="AM2285" s="688">
        <f>IFERROR($H2285/SUMIF($A:$A,$A2285,$H:$H)*SUMIF(Summary!$A$230:$A$266,$A2285,Summary!$P$230:$P$266),0)</f>
        <v>0</v>
      </c>
      <c r="AN2285" s="688">
        <f>IFERROR($H2285/SUMIF($A:$A,$A2285,$H:$H)*(SUMIF(Summary!$A$230:$A$266,$A2285,Summary!$L$230:$L$266)+SUMIF(Summary!$A$281:$A$317,$A2285,Summary!$L$281:$L$317))-AM2285,0)</f>
        <v>0</v>
      </c>
      <c r="AO2285" s="688">
        <f>IFERROR($H2285/SUMIF($A:$A,$A2285,$H:$H)*SUMIF(Summary!$A$230:$A$266,$A2285,Summary!$Q$230:$Q$266),0)</f>
        <v>0</v>
      </c>
      <c r="AP2285" s="688">
        <f>IFERROR($H2285/SUMIF($A:$A,$A2285,$H:$H)*(SUMIF(Summary!$A$230:$A$266,$A2285,Summary!$L$230:$L$266)+SUMIF(Summary!$A$281:$A$317,$A2285,Summary!$L$281:$L$317))-AO2285,0)</f>
        <v>0</v>
      </c>
      <c r="AQ2285" s="306"/>
      <c r="AR2285" s="688">
        <f t="shared" ca="1" si="527"/>
        <v>0</v>
      </c>
      <c r="AS2285" s="688">
        <f t="shared" ca="1" si="528"/>
        <v>0</v>
      </c>
    </row>
    <row r="2286" spans="1:45" x14ac:dyDescent="0.2">
      <c r="A2286" s="423">
        <v>3661</v>
      </c>
      <c r="B2286" s="424">
        <v>4</v>
      </c>
      <c r="C2286" s="425" t="s">
        <v>313</v>
      </c>
      <c r="D2286" s="422">
        <f t="shared" si="529"/>
        <v>363</v>
      </c>
      <c r="E2286" s="422">
        <f t="shared" si="530"/>
        <v>0</v>
      </c>
      <c r="F2286" s="422">
        <f t="shared" si="531"/>
        <v>0</v>
      </c>
      <c r="G2286" s="422">
        <f t="shared" si="532"/>
        <v>0</v>
      </c>
      <c r="H2286" s="22">
        <f t="shared" si="533"/>
        <v>363</v>
      </c>
      <c r="I2286" s="116">
        <v>138</v>
      </c>
      <c r="J2286" s="116">
        <v>0</v>
      </c>
      <c r="K2286" s="116">
        <v>0</v>
      </c>
      <c r="L2286" s="116">
        <v>0</v>
      </c>
      <c r="M2286" s="22">
        <f t="shared" si="534"/>
        <v>138</v>
      </c>
      <c r="N2286" s="116">
        <v>159</v>
      </c>
      <c r="O2286" s="116">
        <v>0</v>
      </c>
      <c r="P2286" s="116">
        <v>0</v>
      </c>
      <c r="Q2286" s="116">
        <v>0</v>
      </c>
      <c r="R2286" s="22">
        <f t="shared" si="535"/>
        <v>159</v>
      </c>
      <c r="S2286" s="116">
        <v>66</v>
      </c>
      <c r="T2286" s="116">
        <v>0</v>
      </c>
      <c r="U2286" s="116">
        <v>0</v>
      </c>
      <c r="V2286" s="116">
        <v>0</v>
      </c>
      <c r="W2286" s="22">
        <f t="shared" si="536"/>
        <v>66</v>
      </c>
      <c r="X2286" s="22">
        <f t="shared" si="537"/>
        <v>20.166666666666668</v>
      </c>
      <c r="Y2286" s="22">
        <f ca="1">OFFSET('Cost Study'!$B$7,'Operations Support'!$C2286,'Operations Support'!$B2286)*$H2286</f>
        <v>4094.64</v>
      </c>
      <c r="Z2286" s="23">
        <f ca="1">Y2286*'Cost Study'!$B$31</f>
        <v>228693.54633435572</v>
      </c>
      <c r="AA2286" s="23">
        <f ca="1">IF(A2286=10298,1.51,1)*IF($B2286&lt;3,$D2286*'Cost Study'!$B$32*OFFSET('Cost Study'!$B$7,'Operations Support'!$C2286,'Operations Support'!$B2286),0)</f>
        <v>0</v>
      </c>
      <c r="AB2286" s="24">
        <f ca="1">AA2286*'Cost Study'!$B$31</f>
        <v>0</v>
      </c>
      <c r="AC2286" s="23">
        <f ca="1">Y2286*'Cost Study'!$B$31</f>
        <v>228693.54633435572</v>
      </c>
      <c r="AD2286" s="24">
        <f ca="1">AA2286*'Cost Study'!$B$31</f>
        <v>0</v>
      </c>
      <c r="AE2286" s="377">
        <f t="shared" ca="1" si="538"/>
        <v>228693.54633435572</v>
      </c>
      <c r="AF2286" s="377">
        <f t="shared" ca="1" si="539"/>
        <v>228693.54633435572</v>
      </c>
      <c r="AH2286" s="688">
        <f>IFERROR($H2286/SUMIF($A:$A,$A2286,$H:$H)*SUMIF(Summary!$A$110:$A$186,$A2286,Summary!$P$110:$P$186),0)</f>
        <v>10751.424952891568</v>
      </c>
      <c r="AI2286" s="689">
        <f t="shared" ref="AI2286:AI2349" ca="1" si="540">Z2286+AB2286-AH2286</f>
        <v>217942.12138146415</v>
      </c>
      <c r="AJ2286" s="688">
        <f>IFERROR(H2286/SUMIF(A:A,A2286,H:H)*SUMIF(Summary!$A$110:$A$186,'Operations Support'!A2286,Summary!$Q$110:$Q$186),0)</f>
        <v>10822.167936887929</v>
      </c>
      <c r="AK2286" s="688">
        <f t="shared" ref="AK2286:AK2349" ca="1" si="541">AC2286+AD2286-AJ2286</f>
        <v>217871.37839746778</v>
      </c>
      <c r="AM2286" s="688">
        <f>IFERROR($H2286/SUMIF($A:$A,$A2286,$H:$H)*SUMIF(Summary!$A$230:$A$266,$A2286,Summary!$P$230:$P$266),0)</f>
        <v>2034.1846210049453</v>
      </c>
      <c r="AN2286" s="688">
        <f>IFERROR($H2286/SUMIF($A:$A,$A2286,$H:$H)*(SUMIF(Summary!$A$230:$A$266,$A2286,Summary!$L$230:$L$266)+SUMIF(Summary!$A$281:$A$317,$A2286,Summary!$L$281:$L$317))-AM2286,0)</f>
        <v>6134.7397897614774</v>
      </c>
      <c r="AO2286" s="688">
        <f>IFERROR($H2286/SUMIF($A:$A,$A2286,$H:$H)*SUMIF(Summary!$A$230:$A$266,$A2286,Summary!$Q$230:$Q$266),0)</f>
        <v>2047.5692924061714</v>
      </c>
      <c r="AP2286" s="688">
        <f>IFERROR($H2286/SUMIF($A:$A,$A2286,$H:$H)*(SUMIF(Summary!$A$230:$A$266,$A2286,Summary!$L$230:$L$266)+SUMIF(Summary!$A$281:$A$317,$A2286,Summary!$L$281:$L$317))-AO2286,0)</f>
        <v>6121.3551183602513</v>
      </c>
      <c r="AQ2286" s="306"/>
      <c r="AR2286" s="688">
        <f t="shared" ref="AR2286:AR2349" ca="1" si="542">AI2286+AN2286</f>
        <v>224076.86117122564</v>
      </c>
      <c r="AS2286" s="688">
        <f t="shared" ref="AS2286:AS2349" ca="1" si="543">AK2286+AP2286</f>
        <v>223992.73351582803</v>
      </c>
    </row>
    <row r="2287" spans="1:45" x14ac:dyDescent="0.2">
      <c r="A2287" s="423">
        <v>3661</v>
      </c>
      <c r="B2287" s="424">
        <v>4</v>
      </c>
      <c r="C2287" s="425" t="s">
        <v>314</v>
      </c>
      <c r="D2287" s="422">
        <f t="shared" si="529"/>
        <v>0</v>
      </c>
      <c r="E2287" s="422">
        <f t="shared" si="530"/>
        <v>0</v>
      </c>
      <c r="F2287" s="422">
        <f t="shared" si="531"/>
        <v>0</v>
      </c>
      <c r="G2287" s="422">
        <f t="shared" si="532"/>
        <v>0</v>
      </c>
      <c r="H2287" s="22">
        <f t="shared" si="533"/>
        <v>0</v>
      </c>
      <c r="I2287" s="116">
        <v>0</v>
      </c>
      <c r="J2287" s="116">
        <v>0</v>
      </c>
      <c r="K2287" s="116">
        <v>0</v>
      </c>
      <c r="L2287" s="116">
        <v>0</v>
      </c>
      <c r="M2287" s="22">
        <f t="shared" si="534"/>
        <v>0</v>
      </c>
      <c r="N2287" s="116">
        <v>0</v>
      </c>
      <c r="O2287" s="116">
        <v>0</v>
      </c>
      <c r="P2287" s="116">
        <v>0</v>
      </c>
      <c r="Q2287" s="116">
        <v>0</v>
      </c>
      <c r="R2287" s="22">
        <f t="shared" si="535"/>
        <v>0</v>
      </c>
      <c r="S2287" s="116">
        <v>0</v>
      </c>
      <c r="T2287" s="116">
        <v>0</v>
      </c>
      <c r="U2287" s="116">
        <v>0</v>
      </c>
      <c r="V2287" s="116">
        <v>0</v>
      </c>
      <c r="W2287" s="22">
        <f t="shared" si="536"/>
        <v>0</v>
      </c>
      <c r="X2287" s="22">
        <f t="shared" si="537"/>
        <v>0</v>
      </c>
      <c r="Y2287" s="22">
        <f ca="1">OFFSET('Cost Study'!$B$7,'Operations Support'!$C2287,'Operations Support'!$B2287)*$H2287</f>
        <v>0</v>
      </c>
      <c r="Z2287" s="23">
        <f ca="1">Y2287*'Cost Study'!$B$31</f>
        <v>0</v>
      </c>
      <c r="AA2287" s="23">
        <f ca="1">IF(A2287=10298,1.51,1)*IF($B2287&lt;3,$D2287*'Cost Study'!$B$32*OFFSET('Cost Study'!$B$7,'Operations Support'!$C2287,'Operations Support'!$B2287),0)</f>
        <v>0</v>
      </c>
      <c r="AB2287" s="24">
        <f ca="1">AA2287*'Cost Study'!$B$31</f>
        <v>0</v>
      </c>
      <c r="AC2287" s="23">
        <f ca="1">Y2287*'Cost Study'!$B$31</f>
        <v>0</v>
      </c>
      <c r="AD2287" s="24">
        <f ca="1">AA2287*'Cost Study'!$B$31</f>
        <v>0</v>
      </c>
      <c r="AE2287" s="377">
        <f t="shared" ca="1" si="538"/>
        <v>0</v>
      </c>
      <c r="AF2287" s="377">
        <f t="shared" ca="1" si="539"/>
        <v>0</v>
      </c>
      <c r="AH2287" s="688">
        <f>IFERROR($H2287/SUMIF($A:$A,$A2287,$H:$H)*SUMIF(Summary!$A$110:$A$186,$A2287,Summary!$P$110:$P$186),0)</f>
        <v>0</v>
      </c>
      <c r="AI2287" s="689">
        <f t="shared" ca="1" si="540"/>
        <v>0</v>
      </c>
      <c r="AJ2287" s="688">
        <f>IFERROR(H2287/SUMIF(A:A,A2287,H:H)*SUMIF(Summary!$A$110:$A$186,'Operations Support'!A2287,Summary!$Q$110:$Q$186),0)</f>
        <v>0</v>
      </c>
      <c r="AK2287" s="688">
        <f t="shared" ca="1" si="541"/>
        <v>0</v>
      </c>
      <c r="AM2287" s="688">
        <f>IFERROR($H2287/SUMIF($A:$A,$A2287,$H:$H)*SUMIF(Summary!$A$230:$A$266,$A2287,Summary!$P$230:$P$266),0)</f>
        <v>0</v>
      </c>
      <c r="AN2287" s="688">
        <f>IFERROR($H2287/SUMIF($A:$A,$A2287,$H:$H)*(SUMIF(Summary!$A$230:$A$266,$A2287,Summary!$L$230:$L$266)+SUMIF(Summary!$A$281:$A$317,$A2287,Summary!$L$281:$L$317))-AM2287,0)</f>
        <v>0</v>
      </c>
      <c r="AO2287" s="688">
        <f>IFERROR($H2287/SUMIF($A:$A,$A2287,$H:$H)*SUMIF(Summary!$A$230:$A$266,$A2287,Summary!$Q$230:$Q$266),0)</f>
        <v>0</v>
      </c>
      <c r="AP2287" s="688">
        <f>IFERROR($H2287/SUMIF($A:$A,$A2287,$H:$H)*(SUMIF(Summary!$A$230:$A$266,$A2287,Summary!$L$230:$L$266)+SUMIF(Summary!$A$281:$A$317,$A2287,Summary!$L$281:$L$317))-AO2287,0)</f>
        <v>0</v>
      </c>
      <c r="AQ2287" s="306"/>
      <c r="AR2287" s="688">
        <f t="shared" ca="1" si="542"/>
        <v>0</v>
      </c>
      <c r="AS2287" s="688">
        <f t="shared" ca="1" si="543"/>
        <v>0</v>
      </c>
    </row>
    <row r="2288" spans="1:45" x14ac:dyDescent="0.2">
      <c r="A2288" s="423">
        <v>3661</v>
      </c>
      <c r="B2288" s="424">
        <v>4</v>
      </c>
      <c r="C2288" s="425" t="s">
        <v>315</v>
      </c>
      <c r="D2288" s="422">
        <f t="shared" si="529"/>
        <v>321</v>
      </c>
      <c r="E2288" s="422">
        <f t="shared" si="530"/>
        <v>0</v>
      </c>
      <c r="F2288" s="422">
        <f t="shared" si="531"/>
        <v>0</v>
      </c>
      <c r="G2288" s="422">
        <f t="shared" si="532"/>
        <v>0</v>
      </c>
      <c r="H2288" s="22">
        <f t="shared" si="533"/>
        <v>321</v>
      </c>
      <c r="I2288" s="116">
        <v>153</v>
      </c>
      <c r="J2288" s="116">
        <v>0</v>
      </c>
      <c r="K2288" s="116">
        <v>0</v>
      </c>
      <c r="L2288" s="116">
        <v>0</v>
      </c>
      <c r="M2288" s="22">
        <f t="shared" si="534"/>
        <v>153</v>
      </c>
      <c r="N2288" s="116">
        <v>153</v>
      </c>
      <c r="O2288" s="116">
        <v>0</v>
      </c>
      <c r="P2288" s="116">
        <v>0</v>
      </c>
      <c r="Q2288" s="116">
        <v>0</v>
      </c>
      <c r="R2288" s="22">
        <f t="shared" si="535"/>
        <v>153</v>
      </c>
      <c r="S2288" s="116">
        <v>15</v>
      </c>
      <c r="T2288" s="116">
        <v>0</v>
      </c>
      <c r="U2288" s="116">
        <v>0</v>
      </c>
      <c r="V2288" s="116">
        <v>0</v>
      </c>
      <c r="W2288" s="22">
        <f t="shared" si="536"/>
        <v>15</v>
      </c>
      <c r="X2288" s="22">
        <f t="shared" si="537"/>
        <v>17.833333333333332</v>
      </c>
      <c r="Y2288" s="22">
        <f ca="1">OFFSET('Cost Study'!$B$7,'Operations Support'!$C2288,'Operations Support'!$B2288)*$H2288</f>
        <v>9061.83</v>
      </c>
      <c r="Z2288" s="23">
        <f ca="1">Y2288*'Cost Study'!$B$31</f>
        <v>506120.69412184093</v>
      </c>
      <c r="AA2288" s="23">
        <f ca="1">IF(A2288=10298,1.51,1)*IF($B2288&lt;3,$D2288*'Cost Study'!$B$32*OFFSET('Cost Study'!$B$7,'Operations Support'!$C2288,'Operations Support'!$B2288),0)</f>
        <v>0</v>
      </c>
      <c r="AB2288" s="24">
        <f ca="1">AA2288*'Cost Study'!$B$31</f>
        <v>0</v>
      </c>
      <c r="AC2288" s="23">
        <f ca="1">Y2288*'Cost Study'!$B$31</f>
        <v>506120.69412184093</v>
      </c>
      <c r="AD2288" s="24">
        <f ca="1">AA2288*'Cost Study'!$B$31</f>
        <v>0</v>
      </c>
      <c r="AE2288" s="377">
        <f t="shared" ca="1" si="538"/>
        <v>506120.69412184093</v>
      </c>
      <c r="AF2288" s="377">
        <f t="shared" ca="1" si="539"/>
        <v>506120.69412184093</v>
      </c>
      <c r="AH2288" s="688">
        <f>IFERROR($H2288/SUMIF($A:$A,$A2288,$H:$H)*SUMIF(Summary!$A$110:$A$186,$A2288,Summary!$P$110:$P$186),0)</f>
        <v>9507.4584294165106</v>
      </c>
      <c r="AI2288" s="689">
        <f t="shared" ca="1" si="540"/>
        <v>496613.23569242441</v>
      </c>
      <c r="AJ2288" s="688">
        <f>IFERROR(H2288/SUMIF(A:A,A2288,H:H)*SUMIF(Summary!$A$110:$A$186,'Operations Support'!A2288,Summary!$Q$110:$Q$186),0)</f>
        <v>9570.0162747686645</v>
      </c>
      <c r="AK2288" s="688">
        <f t="shared" ca="1" si="541"/>
        <v>496550.67784707225</v>
      </c>
      <c r="AM2288" s="688">
        <f>IFERROR($H2288/SUMIF($A:$A,$A2288,$H:$H)*SUMIF(Summary!$A$230:$A$266,$A2288,Summary!$P$230:$P$266),0)</f>
        <v>1798.8244169217285</v>
      </c>
      <c r="AN2288" s="688">
        <f>IFERROR($H2288/SUMIF($A:$A,$A2288,$H:$H)*(SUMIF(Summary!$A$230:$A$266,$A2288,Summary!$L$230:$L$266)+SUMIF(Summary!$A$281:$A$317,$A2288,Summary!$L$281:$L$317))-AM2288,0)</f>
        <v>5424.9351859874223</v>
      </c>
      <c r="AO2288" s="688">
        <f>IFERROR($H2288/SUMIF($A:$A,$A2288,$H:$H)*SUMIF(Summary!$A$230:$A$266,$A2288,Summary!$Q$230:$Q$266),0)</f>
        <v>1810.6604486566971</v>
      </c>
      <c r="AP2288" s="688">
        <f>IFERROR($H2288/SUMIF($A:$A,$A2288,$H:$H)*(SUMIF(Summary!$A$230:$A$266,$A2288,Summary!$L$230:$L$266)+SUMIF(Summary!$A$281:$A$317,$A2288,Summary!$L$281:$L$317))-AO2288,0)</f>
        <v>5413.0991542524534</v>
      </c>
      <c r="AQ2288" s="306"/>
      <c r="AR2288" s="688">
        <f t="shared" ca="1" si="542"/>
        <v>502038.17087841185</v>
      </c>
      <c r="AS2288" s="688">
        <f t="shared" ca="1" si="543"/>
        <v>501963.77700132469</v>
      </c>
    </row>
    <row r="2289" spans="1:45" x14ac:dyDescent="0.2">
      <c r="A2289" s="423">
        <v>3661</v>
      </c>
      <c r="B2289" s="424">
        <v>4</v>
      </c>
      <c r="C2289" s="425" t="s">
        <v>316</v>
      </c>
      <c r="D2289" s="422">
        <f t="shared" si="529"/>
        <v>0</v>
      </c>
      <c r="E2289" s="422">
        <f t="shared" si="530"/>
        <v>0</v>
      </c>
      <c r="F2289" s="422">
        <f t="shared" si="531"/>
        <v>0</v>
      </c>
      <c r="G2289" s="422">
        <f t="shared" si="532"/>
        <v>0</v>
      </c>
      <c r="H2289" s="22">
        <f t="shared" si="533"/>
        <v>0</v>
      </c>
      <c r="I2289" s="116">
        <v>0</v>
      </c>
      <c r="J2289" s="116">
        <v>0</v>
      </c>
      <c r="K2289" s="116">
        <v>0</v>
      </c>
      <c r="L2289" s="116">
        <v>0</v>
      </c>
      <c r="M2289" s="22">
        <f t="shared" si="534"/>
        <v>0</v>
      </c>
      <c r="N2289" s="116">
        <v>0</v>
      </c>
      <c r="O2289" s="116">
        <v>0</v>
      </c>
      <c r="P2289" s="116">
        <v>0</v>
      </c>
      <c r="Q2289" s="116">
        <v>0</v>
      </c>
      <c r="R2289" s="22">
        <f t="shared" si="535"/>
        <v>0</v>
      </c>
      <c r="S2289" s="116">
        <v>0</v>
      </c>
      <c r="T2289" s="116">
        <v>0</v>
      </c>
      <c r="U2289" s="116">
        <v>0</v>
      </c>
      <c r="V2289" s="116">
        <v>0</v>
      </c>
      <c r="W2289" s="22">
        <f t="shared" si="536"/>
        <v>0</v>
      </c>
      <c r="X2289" s="22">
        <f t="shared" si="537"/>
        <v>0</v>
      </c>
      <c r="Y2289" s="22">
        <f ca="1">OFFSET('Cost Study'!$B$7,'Operations Support'!$C2289,'Operations Support'!$B2289)*$H2289</f>
        <v>0</v>
      </c>
      <c r="Z2289" s="23">
        <f ca="1">Y2289*'Cost Study'!$B$31</f>
        <v>0</v>
      </c>
      <c r="AA2289" s="23">
        <f ca="1">IF(A2289=10298,1.51,1)*IF($B2289&lt;3,$D2289*'Cost Study'!$B$32*OFFSET('Cost Study'!$B$7,'Operations Support'!$C2289,'Operations Support'!$B2289),0)</f>
        <v>0</v>
      </c>
      <c r="AB2289" s="24">
        <f ca="1">AA2289*'Cost Study'!$B$31</f>
        <v>0</v>
      </c>
      <c r="AC2289" s="23">
        <f ca="1">Y2289*'Cost Study'!$B$31</f>
        <v>0</v>
      </c>
      <c r="AD2289" s="24">
        <f ca="1">AA2289*'Cost Study'!$B$31</f>
        <v>0</v>
      </c>
      <c r="AE2289" s="377">
        <f t="shared" ca="1" si="538"/>
        <v>0</v>
      </c>
      <c r="AF2289" s="377">
        <f t="shared" ca="1" si="539"/>
        <v>0</v>
      </c>
      <c r="AH2289" s="688">
        <f>IFERROR($H2289/SUMIF($A:$A,$A2289,$H:$H)*SUMIF(Summary!$A$110:$A$186,$A2289,Summary!$P$110:$P$186),0)</f>
        <v>0</v>
      </c>
      <c r="AI2289" s="689">
        <f t="shared" ca="1" si="540"/>
        <v>0</v>
      </c>
      <c r="AJ2289" s="688">
        <f>IFERROR(H2289/SUMIF(A:A,A2289,H:H)*SUMIF(Summary!$A$110:$A$186,'Operations Support'!A2289,Summary!$Q$110:$Q$186),0)</f>
        <v>0</v>
      </c>
      <c r="AK2289" s="688">
        <f t="shared" ca="1" si="541"/>
        <v>0</v>
      </c>
      <c r="AM2289" s="688">
        <f>IFERROR($H2289/SUMIF($A:$A,$A2289,$H:$H)*SUMIF(Summary!$A$230:$A$266,$A2289,Summary!$P$230:$P$266),0)</f>
        <v>0</v>
      </c>
      <c r="AN2289" s="688">
        <f>IFERROR($H2289/SUMIF($A:$A,$A2289,$H:$H)*(SUMIF(Summary!$A$230:$A$266,$A2289,Summary!$L$230:$L$266)+SUMIF(Summary!$A$281:$A$317,$A2289,Summary!$L$281:$L$317))-AM2289,0)</f>
        <v>0</v>
      </c>
      <c r="AO2289" s="688">
        <f>IFERROR($H2289/SUMIF($A:$A,$A2289,$H:$H)*SUMIF(Summary!$A$230:$A$266,$A2289,Summary!$Q$230:$Q$266),0)</f>
        <v>0</v>
      </c>
      <c r="AP2289" s="688">
        <f>IFERROR($H2289/SUMIF($A:$A,$A2289,$H:$H)*(SUMIF(Summary!$A$230:$A$266,$A2289,Summary!$L$230:$L$266)+SUMIF(Summary!$A$281:$A$317,$A2289,Summary!$L$281:$L$317))-AO2289,0)</f>
        <v>0</v>
      </c>
      <c r="AQ2289" s="306"/>
      <c r="AR2289" s="688">
        <f t="shared" ca="1" si="542"/>
        <v>0</v>
      </c>
      <c r="AS2289" s="688">
        <f t="shared" ca="1" si="543"/>
        <v>0</v>
      </c>
    </row>
    <row r="2290" spans="1:45" s="15" customFormat="1" x14ac:dyDescent="0.2">
      <c r="A2290" s="423">
        <v>3661</v>
      </c>
      <c r="B2290" s="424">
        <v>4</v>
      </c>
      <c r="C2290" s="425" t="s">
        <v>317</v>
      </c>
      <c r="D2290" s="422">
        <f t="shared" si="529"/>
        <v>0</v>
      </c>
      <c r="E2290" s="422">
        <f t="shared" si="530"/>
        <v>0</v>
      </c>
      <c r="F2290" s="422">
        <f t="shared" si="531"/>
        <v>0</v>
      </c>
      <c r="G2290" s="422">
        <f t="shared" si="532"/>
        <v>0</v>
      </c>
      <c r="H2290" s="22">
        <f t="shared" si="533"/>
        <v>0</v>
      </c>
      <c r="I2290" s="116">
        <v>0</v>
      </c>
      <c r="J2290" s="116">
        <v>0</v>
      </c>
      <c r="K2290" s="116">
        <v>0</v>
      </c>
      <c r="L2290" s="116">
        <v>0</v>
      </c>
      <c r="M2290" s="22">
        <f t="shared" si="534"/>
        <v>0</v>
      </c>
      <c r="N2290" s="116">
        <v>0</v>
      </c>
      <c r="O2290" s="116">
        <v>0</v>
      </c>
      <c r="P2290" s="116">
        <v>0</v>
      </c>
      <c r="Q2290" s="116">
        <v>0</v>
      </c>
      <c r="R2290" s="22">
        <f t="shared" si="535"/>
        <v>0</v>
      </c>
      <c r="S2290" s="116">
        <v>0</v>
      </c>
      <c r="T2290" s="116">
        <v>0</v>
      </c>
      <c r="U2290" s="116">
        <v>0</v>
      </c>
      <c r="V2290" s="116">
        <v>0</v>
      </c>
      <c r="W2290" s="22">
        <f t="shared" si="536"/>
        <v>0</v>
      </c>
      <c r="X2290" s="22">
        <f t="shared" si="537"/>
        <v>0</v>
      </c>
      <c r="Y2290" s="22">
        <f ca="1">OFFSET('Cost Study'!$B$7,'Operations Support'!$C2290,'Operations Support'!$B2290)*$H2290</f>
        <v>0</v>
      </c>
      <c r="Z2290" s="23">
        <f ca="1">Y2290*'Cost Study'!$B$31</f>
        <v>0</v>
      </c>
      <c r="AA2290" s="23">
        <f ca="1">IF(A2290=10298,1.51,1)*IF($B2290&lt;3,$D2290*'Cost Study'!$B$32*OFFSET('Cost Study'!$B$7,'Operations Support'!$C2290,'Operations Support'!$B2290),0)</f>
        <v>0</v>
      </c>
      <c r="AB2290" s="24">
        <f ca="1">AA2290*'Cost Study'!$B$31</f>
        <v>0</v>
      </c>
      <c r="AC2290" s="23">
        <f ca="1">Y2290*'Cost Study'!$B$31</f>
        <v>0</v>
      </c>
      <c r="AD2290" s="24">
        <f ca="1">AA2290*'Cost Study'!$B$31</f>
        <v>0</v>
      </c>
      <c r="AE2290" s="377">
        <f t="shared" ca="1" si="538"/>
        <v>0</v>
      </c>
      <c r="AF2290" s="377">
        <f t="shared" ca="1" si="539"/>
        <v>0</v>
      </c>
      <c r="AH2290" s="688">
        <f>IFERROR($H2290/SUMIF($A:$A,$A2290,$H:$H)*SUMIF(Summary!$A$110:$A$186,$A2290,Summary!$P$110:$P$186),0)</f>
        <v>0</v>
      </c>
      <c r="AI2290" s="689">
        <f t="shared" ca="1" si="540"/>
        <v>0</v>
      </c>
      <c r="AJ2290" s="688">
        <f>IFERROR(H2290/SUMIF(A:A,A2290,H:H)*SUMIF(Summary!$A$110:$A$186,'Operations Support'!A2290,Summary!$Q$110:$Q$186),0)</f>
        <v>0</v>
      </c>
      <c r="AK2290" s="688">
        <f t="shared" ca="1" si="541"/>
        <v>0</v>
      </c>
      <c r="AL2290" s="1"/>
      <c r="AM2290" s="688">
        <f>IFERROR($H2290/SUMIF($A:$A,$A2290,$H:$H)*SUMIF(Summary!$A$230:$A$266,$A2290,Summary!$P$230:$P$266),0)</f>
        <v>0</v>
      </c>
      <c r="AN2290" s="688">
        <f>IFERROR($H2290/SUMIF($A:$A,$A2290,$H:$H)*(SUMIF(Summary!$A$230:$A$266,$A2290,Summary!$L$230:$L$266)+SUMIF(Summary!$A$281:$A$317,$A2290,Summary!$L$281:$L$317))-AM2290,0)</f>
        <v>0</v>
      </c>
      <c r="AO2290" s="688">
        <f>IFERROR($H2290/SUMIF($A:$A,$A2290,$H:$H)*SUMIF(Summary!$A$230:$A$266,$A2290,Summary!$Q$230:$Q$266),0)</f>
        <v>0</v>
      </c>
      <c r="AP2290" s="688">
        <f>IFERROR($H2290/SUMIF($A:$A,$A2290,$H:$H)*(SUMIF(Summary!$A$230:$A$266,$A2290,Summary!$L$230:$L$266)+SUMIF(Summary!$A$281:$A$317,$A2290,Summary!$L$281:$L$317))-AO2290,0)</f>
        <v>0</v>
      </c>
      <c r="AQ2290" s="306"/>
      <c r="AR2290" s="688">
        <f t="shared" ca="1" si="542"/>
        <v>0</v>
      </c>
      <c r="AS2290" s="688">
        <f t="shared" ca="1" si="543"/>
        <v>0</v>
      </c>
    </row>
    <row r="2291" spans="1:45" x14ac:dyDescent="0.2">
      <c r="A2291" s="423">
        <v>3661</v>
      </c>
      <c r="B2291" s="424">
        <v>4</v>
      </c>
      <c r="C2291" s="425" t="s">
        <v>318</v>
      </c>
      <c r="D2291" s="422">
        <f t="shared" si="529"/>
        <v>0</v>
      </c>
      <c r="E2291" s="422">
        <f t="shared" si="530"/>
        <v>0</v>
      </c>
      <c r="F2291" s="422">
        <f t="shared" si="531"/>
        <v>0</v>
      </c>
      <c r="G2291" s="422">
        <f t="shared" si="532"/>
        <v>0</v>
      </c>
      <c r="H2291" s="22">
        <f t="shared" si="533"/>
        <v>0</v>
      </c>
      <c r="I2291" s="116">
        <v>0</v>
      </c>
      <c r="J2291" s="116">
        <v>0</v>
      </c>
      <c r="K2291" s="116">
        <v>0</v>
      </c>
      <c r="L2291" s="116">
        <v>0</v>
      </c>
      <c r="M2291" s="22">
        <f t="shared" si="534"/>
        <v>0</v>
      </c>
      <c r="N2291" s="116">
        <v>0</v>
      </c>
      <c r="O2291" s="116">
        <v>0</v>
      </c>
      <c r="P2291" s="116">
        <v>0</v>
      </c>
      <c r="Q2291" s="116">
        <v>0</v>
      </c>
      <c r="R2291" s="22">
        <f t="shared" si="535"/>
        <v>0</v>
      </c>
      <c r="S2291" s="116">
        <v>0</v>
      </c>
      <c r="T2291" s="116">
        <v>0</v>
      </c>
      <c r="U2291" s="116">
        <v>0</v>
      </c>
      <c r="V2291" s="116">
        <v>0</v>
      </c>
      <c r="W2291" s="22">
        <f t="shared" si="536"/>
        <v>0</v>
      </c>
      <c r="X2291" s="22">
        <f t="shared" si="537"/>
        <v>0</v>
      </c>
      <c r="Y2291" s="22">
        <f ca="1">OFFSET('Cost Study'!$B$7,'Operations Support'!$C2291,'Operations Support'!$B2291)*$H2291</f>
        <v>0</v>
      </c>
      <c r="Z2291" s="23">
        <f ca="1">Y2291*'Cost Study'!$B$31</f>
        <v>0</v>
      </c>
      <c r="AA2291" s="23">
        <f ca="1">IF(A2291=10298,1.51,1)*IF($B2291&lt;3,$D2291*'Cost Study'!$B$32*OFFSET('Cost Study'!$B$7,'Operations Support'!$C2291,'Operations Support'!$B2291),0)</f>
        <v>0</v>
      </c>
      <c r="AB2291" s="24">
        <f ca="1">AA2291*'Cost Study'!$B$31</f>
        <v>0</v>
      </c>
      <c r="AC2291" s="23">
        <f ca="1">Y2291*'Cost Study'!$B$31</f>
        <v>0</v>
      </c>
      <c r="AD2291" s="24">
        <f ca="1">AA2291*'Cost Study'!$B$31</f>
        <v>0</v>
      </c>
      <c r="AE2291" s="377">
        <f t="shared" ca="1" si="538"/>
        <v>0</v>
      </c>
      <c r="AF2291" s="377">
        <f t="shared" ca="1" si="539"/>
        <v>0</v>
      </c>
      <c r="AH2291" s="688">
        <f>IFERROR($H2291/SUMIF($A:$A,$A2291,$H:$H)*SUMIF(Summary!$A$110:$A$186,$A2291,Summary!$P$110:$P$186),0)</f>
        <v>0</v>
      </c>
      <c r="AI2291" s="689">
        <f t="shared" ca="1" si="540"/>
        <v>0</v>
      </c>
      <c r="AJ2291" s="688">
        <f>IFERROR(H2291/SUMIF(A:A,A2291,H:H)*SUMIF(Summary!$A$110:$A$186,'Operations Support'!A2291,Summary!$Q$110:$Q$186),0)</f>
        <v>0</v>
      </c>
      <c r="AK2291" s="688">
        <f t="shared" ca="1" si="541"/>
        <v>0</v>
      </c>
      <c r="AM2291" s="688">
        <f>IFERROR($H2291/SUMIF($A:$A,$A2291,$H:$H)*SUMIF(Summary!$A$230:$A$266,$A2291,Summary!$P$230:$P$266),0)</f>
        <v>0</v>
      </c>
      <c r="AN2291" s="688">
        <f>IFERROR($H2291/SUMIF($A:$A,$A2291,$H:$H)*(SUMIF(Summary!$A$230:$A$266,$A2291,Summary!$L$230:$L$266)+SUMIF(Summary!$A$281:$A$317,$A2291,Summary!$L$281:$L$317))-AM2291,0)</f>
        <v>0</v>
      </c>
      <c r="AO2291" s="688">
        <f>IFERROR($H2291/SUMIF($A:$A,$A2291,$H:$H)*SUMIF(Summary!$A$230:$A$266,$A2291,Summary!$Q$230:$Q$266),0)</f>
        <v>0</v>
      </c>
      <c r="AP2291" s="688">
        <f>IFERROR($H2291/SUMIF($A:$A,$A2291,$H:$H)*(SUMIF(Summary!$A$230:$A$266,$A2291,Summary!$L$230:$L$266)+SUMIF(Summary!$A$281:$A$317,$A2291,Summary!$L$281:$L$317))-AO2291,0)</f>
        <v>0</v>
      </c>
      <c r="AQ2291" s="306"/>
      <c r="AR2291" s="688">
        <f t="shared" ca="1" si="542"/>
        <v>0</v>
      </c>
      <c r="AS2291" s="688">
        <f t="shared" ca="1" si="543"/>
        <v>0</v>
      </c>
    </row>
    <row r="2292" spans="1:45" x14ac:dyDescent="0.2">
      <c r="A2292" s="423">
        <v>3661</v>
      </c>
      <c r="B2292" s="424">
        <v>4</v>
      </c>
      <c r="C2292" s="425" t="s">
        <v>319</v>
      </c>
      <c r="D2292" s="422">
        <f t="shared" si="529"/>
        <v>21</v>
      </c>
      <c r="E2292" s="422">
        <f t="shared" si="530"/>
        <v>0</v>
      </c>
      <c r="F2292" s="422">
        <f t="shared" si="531"/>
        <v>425</v>
      </c>
      <c r="G2292" s="422">
        <f t="shared" si="532"/>
        <v>0</v>
      </c>
      <c r="H2292" s="22">
        <f t="shared" si="533"/>
        <v>446</v>
      </c>
      <c r="I2292" s="116">
        <v>0</v>
      </c>
      <c r="J2292" s="116">
        <v>0</v>
      </c>
      <c r="K2292" s="116">
        <v>168</v>
      </c>
      <c r="L2292" s="116">
        <v>0</v>
      </c>
      <c r="M2292" s="22">
        <f t="shared" si="534"/>
        <v>168</v>
      </c>
      <c r="N2292" s="116">
        <v>21</v>
      </c>
      <c r="O2292" s="116">
        <v>0</v>
      </c>
      <c r="P2292" s="116">
        <v>152</v>
      </c>
      <c r="Q2292" s="116">
        <v>0</v>
      </c>
      <c r="R2292" s="22">
        <f t="shared" si="535"/>
        <v>173</v>
      </c>
      <c r="S2292" s="116">
        <v>0</v>
      </c>
      <c r="T2292" s="116">
        <v>0</v>
      </c>
      <c r="U2292" s="116">
        <v>105</v>
      </c>
      <c r="V2292" s="116">
        <v>0</v>
      </c>
      <c r="W2292" s="22">
        <f t="shared" si="536"/>
        <v>105</v>
      </c>
      <c r="X2292" s="22">
        <f t="shared" si="537"/>
        <v>24.777777777777779</v>
      </c>
      <c r="Y2292" s="22">
        <f ca="1">OFFSET('Cost Study'!$B$7,'Operations Support'!$C2292,'Operations Support'!$B2292)*$H2292</f>
        <v>4589.3399999999992</v>
      </c>
      <c r="Z2292" s="23">
        <f ca="1">Y2292*'Cost Study'!$B$31</f>
        <v>256323.49606659243</v>
      </c>
      <c r="AA2292" s="23">
        <f ca="1">IF(A2292=10298,1.51,1)*IF($B2292&lt;3,$D2292*'Cost Study'!$B$32*OFFSET('Cost Study'!$B$7,'Operations Support'!$C2292,'Operations Support'!$B2292),0)</f>
        <v>0</v>
      </c>
      <c r="AB2292" s="24">
        <f ca="1">AA2292*'Cost Study'!$B$31</f>
        <v>0</v>
      </c>
      <c r="AC2292" s="23">
        <f ca="1">Y2292*'Cost Study'!$B$31</f>
        <v>256323.49606659243</v>
      </c>
      <c r="AD2292" s="24">
        <f ca="1">AA2292*'Cost Study'!$B$31</f>
        <v>0</v>
      </c>
      <c r="AE2292" s="377">
        <f t="shared" ca="1" si="538"/>
        <v>256323.49606659243</v>
      </c>
      <c r="AF2292" s="377">
        <f t="shared" ca="1" si="539"/>
        <v>256323.49606659243</v>
      </c>
      <c r="AH2292" s="688">
        <f>IFERROR($H2292/SUMIF($A:$A,$A2292,$H:$H)*SUMIF(Summary!$A$110:$A$186,$A2292,Summary!$P$110:$P$186),0)</f>
        <v>13209.739749282751</v>
      </c>
      <c r="AI2292" s="689">
        <f t="shared" ca="1" si="540"/>
        <v>243113.75631730969</v>
      </c>
      <c r="AJ2292" s="688">
        <f>IFERROR(H2292/SUMIF(A:A,A2292,H:H)*SUMIF(Summary!$A$110:$A$186,'Operations Support'!A2292,Summary!$Q$110:$Q$186),0)</f>
        <v>13296.658126314092</v>
      </c>
      <c r="AK2292" s="688">
        <f t="shared" ca="1" si="541"/>
        <v>243026.83794027835</v>
      </c>
      <c r="AM2292" s="688">
        <f>IFERROR($H2292/SUMIF($A:$A,$A2292,$H:$H)*SUMIF(Summary!$A$230:$A$266,$A2292,Summary!$P$230:$P$266),0)</f>
        <v>2499.3012147884451</v>
      </c>
      <c r="AN2292" s="688">
        <f>IFERROR($H2292/SUMIF($A:$A,$A2292,$H:$H)*(SUMIF(Summary!$A$230:$A$266,$A2292,Summary!$L$230:$L$266)+SUMIF(Summary!$A$281:$A$317,$A2292,Summary!$L$281:$L$317))-AM2292,0)</f>
        <v>7537.4488876959185</v>
      </c>
      <c r="AO2292" s="688">
        <f>IFERROR($H2292/SUMIF($A:$A,$A2292,$H:$H)*SUMIF(Summary!$A$230:$A$266,$A2292,Summary!$Q$230:$Q$266),0)</f>
        <v>2515.7462931491805</v>
      </c>
      <c r="AP2292" s="688">
        <f>IFERROR($H2292/SUMIF($A:$A,$A2292,$H:$H)*(SUMIF(Summary!$A$230:$A$266,$A2292,Summary!$L$230:$L$266)+SUMIF(Summary!$A$281:$A$317,$A2292,Summary!$L$281:$L$317))-AO2292,0)</f>
        <v>7521.0038093351832</v>
      </c>
      <c r="AQ2292" s="306"/>
      <c r="AR2292" s="688">
        <f t="shared" ca="1" si="542"/>
        <v>250651.20520500559</v>
      </c>
      <c r="AS2292" s="688">
        <f t="shared" ca="1" si="543"/>
        <v>250547.84174961352</v>
      </c>
    </row>
    <row r="2293" spans="1:45" x14ac:dyDescent="0.2">
      <c r="A2293" s="423">
        <v>3661</v>
      </c>
      <c r="B2293" s="424">
        <v>4</v>
      </c>
      <c r="C2293" s="425" t="s">
        <v>320</v>
      </c>
      <c r="D2293" s="422">
        <f t="shared" si="529"/>
        <v>0</v>
      </c>
      <c r="E2293" s="422">
        <f t="shared" si="530"/>
        <v>0</v>
      </c>
      <c r="F2293" s="422">
        <f t="shared" si="531"/>
        <v>0</v>
      </c>
      <c r="G2293" s="422">
        <f t="shared" si="532"/>
        <v>0</v>
      </c>
      <c r="H2293" s="22">
        <f t="shared" si="533"/>
        <v>0</v>
      </c>
      <c r="I2293" s="116">
        <v>0</v>
      </c>
      <c r="J2293" s="116">
        <v>0</v>
      </c>
      <c r="K2293" s="116">
        <v>0</v>
      </c>
      <c r="L2293" s="116">
        <v>0</v>
      </c>
      <c r="M2293" s="22">
        <f t="shared" si="534"/>
        <v>0</v>
      </c>
      <c r="N2293" s="116">
        <v>0</v>
      </c>
      <c r="O2293" s="116">
        <v>0</v>
      </c>
      <c r="P2293" s="116">
        <v>0</v>
      </c>
      <c r="Q2293" s="116">
        <v>0</v>
      </c>
      <c r="R2293" s="22">
        <f t="shared" si="535"/>
        <v>0</v>
      </c>
      <c r="S2293" s="116">
        <v>0</v>
      </c>
      <c r="T2293" s="116">
        <v>0</v>
      </c>
      <c r="U2293" s="116">
        <v>0</v>
      </c>
      <c r="V2293" s="116">
        <v>0</v>
      </c>
      <c r="W2293" s="22">
        <f t="shared" si="536"/>
        <v>0</v>
      </c>
      <c r="X2293" s="22">
        <f t="shared" si="537"/>
        <v>0</v>
      </c>
      <c r="Y2293" s="22">
        <f ca="1">OFFSET('Cost Study'!$B$7,'Operations Support'!$C2293,'Operations Support'!$B2293)*$H2293</f>
        <v>0</v>
      </c>
      <c r="Z2293" s="23">
        <f ca="1">Y2293*'Cost Study'!$B$31</f>
        <v>0</v>
      </c>
      <c r="AA2293" s="23">
        <f ca="1">IF(A2293=10298,1.51,1)*IF($B2293&lt;3,$D2293*'Cost Study'!$B$32*OFFSET('Cost Study'!$B$7,'Operations Support'!$C2293,'Operations Support'!$B2293),0)</f>
        <v>0</v>
      </c>
      <c r="AB2293" s="24">
        <f ca="1">AA2293*'Cost Study'!$B$31</f>
        <v>0</v>
      </c>
      <c r="AC2293" s="23">
        <f ca="1">Y2293*'Cost Study'!$B$31</f>
        <v>0</v>
      </c>
      <c r="AD2293" s="24">
        <f ca="1">AA2293*'Cost Study'!$B$31</f>
        <v>0</v>
      </c>
      <c r="AE2293" s="377">
        <f t="shared" ca="1" si="538"/>
        <v>0</v>
      </c>
      <c r="AF2293" s="377">
        <f t="shared" ca="1" si="539"/>
        <v>0</v>
      </c>
      <c r="AH2293" s="688">
        <f>IFERROR($H2293/SUMIF($A:$A,$A2293,$H:$H)*SUMIF(Summary!$A$110:$A$186,$A2293,Summary!$P$110:$P$186),0)</f>
        <v>0</v>
      </c>
      <c r="AI2293" s="689">
        <f t="shared" ca="1" si="540"/>
        <v>0</v>
      </c>
      <c r="AJ2293" s="688">
        <f>IFERROR(H2293/SUMIF(A:A,A2293,H:H)*SUMIF(Summary!$A$110:$A$186,'Operations Support'!A2293,Summary!$Q$110:$Q$186),0)</f>
        <v>0</v>
      </c>
      <c r="AK2293" s="688">
        <f t="shared" ca="1" si="541"/>
        <v>0</v>
      </c>
      <c r="AM2293" s="688">
        <f>IFERROR($H2293/SUMIF($A:$A,$A2293,$H:$H)*SUMIF(Summary!$A$230:$A$266,$A2293,Summary!$P$230:$P$266),0)</f>
        <v>0</v>
      </c>
      <c r="AN2293" s="688">
        <f>IFERROR($H2293/SUMIF($A:$A,$A2293,$H:$H)*(SUMIF(Summary!$A$230:$A$266,$A2293,Summary!$L$230:$L$266)+SUMIF(Summary!$A$281:$A$317,$A2293,Summary!$L$281:$L$317))-AM2293,0)</f>
        <v>0</v>
      </c>
      <c r="AO2293" s="688">
        <f>IFERROR($H2293/SUMIF($A:$A,$A2293,$H:$H)*SUMIF(Summary!$A$230:$A$266,$A2293,Summary!$Q$230:$Q$266),0)</f>
        <v>0</v>
      </c>
      <c r="AP2293" s="688">
        <f>IFERROR($H2293/SUMIF($A:$A,$A2293,$H:$H)*(SUMIF(Summary!$A$230:$A$266,$A2293,Summary!$L$230:$L$266)+SUMIF(Summary!$A$281:$A$317,$A2293,Summary!$L$281:$L$317))-AO2293,0)</f>
        <v>0</v>
      </c>
      <c r="AQ2293" s="306"/>
      <c r="AR2293" s="688">
        <f t="shared" ca="1" si="542"/>
        <v>0</v>
      </c>
      <c r="AS2293" s="688">
        <f t="shared" ca="1" si="543"/>
        <v>0</v>
      </c>
    </row>
    <row r="2294" spans="1:45" x14ac:dyDescent="0.2">
      <c r="A2294" s="423">
        <v>3661</v>
      </c>
      <c r="B2294" s="424">
        <v>5</v>
      </c>
      <c r="C2294" s="425" t="s">
        <v>300</v>
      </c>
      <c r="D2294" s="422">
        <f t="shared" si="529"/>
        <v>0</v>
      </c>
      <c r="E2294" s="422">
        <f t="shared" si="530"/>
        <v>0</v>
      </c>
      <c r="F2294" s="422">
        <f t="shared" si="531"/>
        <v>0</v>
      </c>
      <c r="G2294" s="422">
        <f t="shared" si="532"/>
        <v>0</v>
      </c>
      <c r="H2294" s="22">
        <f t="shared" si="533"/>
        <v>0</v>
      </c>
      <c r="I2294" s="116">
        <v>0</v>
      </c>
      <c r="J2294" s="116">
        <v>0</v>
      </c>
      <c r="K2294" s="116">
        <v>0</v>
      </c>
      <c r="L2294" s="116">
        <v>0</v>
      </c>
      <c r="M2294" s="22">
        <f t="shared" si="534"/>
        <v>0</v>
      </c>
      <c r="N2294" s="116">
        <v>0</v>
      </c>
      <c r="O2294" s="116">
        <v>0</v>
      </c>
      <c r="P2294" s="116">
        <v>0</v>
      </c>
      <c r="Q2294" s="116">
        <v>0</v>
      </c>
      <c r="R2294" s="22">
        <f t="shared" si="535"/>
        <v>0</v>
      </c>
      <c r="S2294" s="116">
        <v>0</v>
      </c>
      <c r="T2294" s="116">
        <v>0</v>
      </c>
      <c r="U2294" s="116">
        <v>0</v>
      </c>
      <c r="V2294" s="116">
        <v>0</v>
      </c>
      <c r="W2294" s="22">
        <f t="shared" si="536"/>
        <v>0</v>
      </c>
      <c r="X2294" s="22">
        <f t="shared" si="537"/>
        <v>0</v>
      </c>
      <c r="Y2294" s="22">
        <f ca="1">OFFSET('Cost Study'!$B$7,'Operations Support'!$C2294,'Operations Support'!$B2294)*$H2294</f>
        <v>0</v>
      </c>
      <c r="Z2294" s="23">
        <f ca="1">Y2294*'Cost Study'!$B$31</f>
        <v>0</v>
      </c>
      <c r="AA2294" s="23">
        <f ca="1">IF(A2294=10298,1.51,1)*IF($B2294&lt;3,$D2294*'Cost Study'!$B$32*OFFSET('Cost Study'!$B$7,'Operations Support'!$C2294,'Operations Support'!$B2294),0)</f>
        <v>0</v>
      </c>
      <c r="AB2294" s="24">
        <f ca="1">AA2294*'Cost Study'!$B$31</f>
        <v>0</v>
      </c>
      <c r="AC2294" s="23">
        <f ca="1">Y2294*'Cost Study'!$B$31</f>
        <v>0</v>
      </c>
      <c r="AD2294" s="24">
        <f ca="1">AA2294*'Cost Study'!$B$31</f>
        <v>0</v>
      </c>
      <c r="AE2294" s="377">
        <f t="shared" ca="1" si="538"/>
        <v>0</v>
      </c>
      <c r="AF2294" s="377">
        <f t="shared" ca="1" si="539"/>
        <v>0</v>
      </c>
      <c r="AH2294" s="688">
        <f>IFERROR($H2294/SUMIF($A:$A,$A2294,$H:$H)*SUMIF(Summary!$A$110:$A$186,$A2294,Summary!$P$110:$P$186),0)</f>
        <v>0</v>
      </c>
      <c r="AI2294" s="689">
        <f t="shared" ca="1" si="540"/>
        <v>0</v>
      </c>
      <c r="AJ2294" s="688">
        <f>IFERROR(H2294/SUMIF(A:A,A2294,H:H)*SUMIF(Summary!$A$110:$A$186,'Operations Support'!A2294,Summary!$Q$110:$Q$186),0)</f>
        <v>0</v>
      </c>
      <c r="AK2294" s="688">
        <f t="shared" ca="1" si="541"/>
        <v>0</v>
      </c>
      <c r="AM2294" s="688">
        <f>IFERROR($H2294/SUMIF($A:$A,$A2294,$H:$H)*SUMIF(Summary!$A$230:$A$266,$A2294,Summary!$P$230:$P$266),0)</f>
        <v>0</v>
      </c>
      <c r="AN2294" s="688">
        <f>IFERROR($H2294/SUMIF($A:$A,$A2294,$H:$H)*(SUMIF(Summary!$A$230:$A$266,$A2294,Summary!$L$230:$L$266)+SUMIF(Summary!$A$281:$A$317,$A2294,Summary!$L$281:$L$317))-AM2294,0)</f>
        <v>0</v>
      </c>
      <c r="AO2294" s="688">
        <f>IFERROR($H2294/SUMIF($A:$A,$A2294,$H:$H)*SUMIF(Summary!$A$230:$A$266,$A2294,Summary!$Q$230:$Q$266),0)</f>
        <v>0</v>
      </c>
      <c r="AP2294" s="688">
        <f>IFERROR($H2294/SUMIF($A:$A,$A2294,$H:$H)*(SUMIF(Summary!$A$230:$A$266,$A2294,Summary!$L$230:$L$266)+SUMIF(Summary!$A$281:$A$317,$A2294,Summary!$L$281:$L$317))-AO2294,0)</f>
        <v>0</v>
      </c>
      <c r="AQ2294" s="306"/>
      <c r="AR2294" s="688">
        <f t="shared" ca="1" si="542"/>
        <v>0</v>
      </c>
      <c r="AS2294" s="688">
        <f t="shared" ca="1" si="543"/>
        <v>0</v>
      </c>
    </row>
    <row r="2295" spans="1:45" x14ac:dyDescent="0.2">
      <c r="A2295" s="423">
        <v>3661</v>
      </c>
      <c r="B2295" s="424">
        <v>5</v>
      </c>
      <c r="C2295" s="425" t="s">
        <v>301</v>
      </c>
      <c r="D2295" s="422">
        <f t="shared" si="529"/>
        <v>0</v>
      </c>
      <c r="E2295" s="422">
        <f t="shared" si="530"/>
        <v>0</v>
      </c>
      <c r="F2295" s="422">
        <f t="shared" si="531"/>
        <v>0</v>
      </c>
      <c r="G2295" s="422">
        <f t="shared" si="532"/>
        <v>0</v>
      </c>
      <c r="H2295" s="22">
        <f t="shared" si="533"/>
        <v>0</v>
      </c>
      <c r="I2295" s="116">
        <v>0</v>
      </c>
      <c r="J2295" s="116">
        <v>0</v>
      </c>
      <c r="K2295" s="116">
        <v>0</v>
      </c>
      <c r="L2295" s="116">
        <v>0</v>
      </c>
      <c r="M2295" s="22">
        <f t="shared" si="534"/>
        <v>0</v>
      </c>
      <c r="N2295" s="116">
        <v>0</v>
      </c>
      <c r="O2295" s="116">
        <v>0</v>
      </c>
      <c r="P2295" s="116">
        <v>0</v>
      </c>
      <c r="Q2295" s="116">
        <v>0</v>
      </c>
      <c r="R2295" s="22">
        <f t="shared" si="535"/>
        <v>0</v>
      </c>
      <c r="S2295" s="116">
        <v>0</v>
      </c>
      <c r="T2295" s="116">
        <v>0</v>
      </c>
      <c r="U2295" s="116">
        <v>0</v>
      </c>
      <c r="V2295" s="116">
        <v>0</v>
      </c>
      <c r="W2295" s="22">
        <f t="shared" si="536"/>
        <v>0</v>
      </c>
      <c r="X2295" s="22">
        <f t="shared" si="537"/>
        <v>0</v>
      </c>
      <c r="Y2295" s="22">
        <f ca="1">OFFSET('Cost Study'!$B$7,'Operations Support'!$C2295,'Operations Support'!$B2295)*$H2295</f>
        <v>0</v>
      </c>
      <c r="Z2295" s="23">
        <f ca="1">Y2295*'Cost Study'!$B$31</f>
        <v>0</v>
      </c>
      <c r="AA2295" s="23">
        <f ca="1">IF(A2295=10298,1.51,1)*IF($B2295&lt;3,$D2295*'Cost Study'!$B$32*OFFSET('Cost Study'!$B$7,'Operations Support'!$C2295,'Operations Support'!$B2295),0)</f>
        <v>0</v>
      </c>
      <c r="AB2295" s="24">
        <f ca="1">AA2295*'Cost Study'!$B$31</f>
        <v>0</v>
      </c>
      <c r="AC2295" s="23">
        <f ca="1">Y2295*'Cost Study'!$B$31</f>
        <v>0</v>
      </c>
      <c r="AD2295" s="24">
        <f ca="1">AA2295*'Cost Study'!$B$31</f>
        <v>0</v>
      </c>
      <c r="AE2295" s="377">
        <f t="shared" ca="1" si="538"/>
        <v>0</v>
      </c>
      <c r="AF2295" s="377">
        <f t="shared" ca="1" si="539"/>
        <v>0</v>
      </c>
      <c r="AH2295" s="688">
        <f>IFERROR($H2295/SUMIF($A:$A,$A2295,$H:$H)*SUMIF(Summary!$A$110:$A$186,$A2295,Summary!$P$110:$P$186),0)</f>
        <v>0</v>
      </c>
      <c r="AI2295" s="689">
        <f t="shared" ca="1" si="540"/>
        <v>0</v>
      </c>
      <c r="AJ2295" s="688">
        <f>IFERROR(H2295/SUMIF(A:A,A2295,H:H)*SUMIF(Summary!$A$110:$A$186,'Operations Support'!A2295,Summary!$Q$110:$Q$186),0)</f>
        <v>0</v>
      </c>
      <c r="AK2295" s="688">
        <f t="shared" ca="1" si="541"/>
        <v>0</v>
      </c>
      <c r="AM2295" s="688">
        <f>IFERROR($H2295/SUMIF($A:$A,$A2295,$H:$H)*SUMIF(Summary!$A$230:$A$266,$A2295,Summary!$P$230:$P$266),0)</f>
        <v>0</v>
      </c>
      <c r="AN2295" s="688">
        <f>IFERROR($H2295/SUMIF($A:$A,$A2295,$H:$H)*(SUMIF(Summary!$A$230:$A$266,$A2295,Summary!$L$230:$L$266)+SUMIF(Summary!$A$281:$A$317,$A2295,Summary!$L$281:$L$317))-AM2295,0)</f>
        <v>0</v>
      </c>
      <c r="AO2295" s="688">
        <f>IFERROR($H2295/SUMIF($A:$A,$A2295,$H:$H)*SUMIF(Summary!$A$230:$A$266,$A2295,Summary!$Q$230:$Q$266),0)</f>
        <v>0</v>
      </c>
      <c r="AP2295" s="688">
        <f>IFERROR($H2295/SUMIF($A:$A,$A2295,$H:$H)*(SUMIF(Summary!$A$230:$A$266,$A2295,Summary!$L$230:$L$266)+SUMIF(Summary!$A$281:$A$317,$A2295,Summary!$L$281:$L$317))-AO2295,0)</f>
        <v>0</v>
      </c>
      <c r="AQ2295" s="306"/>
      <c r="AR2295" s="688">
        <f t="shared" ca="1" si="542"/>
        <v>0</v>
      </c>
      <c r="AS2295" s="688">
        <f t="shared" ca="1" si="543"/>
        <v>0</v>
      </c>
    </row>
    <row r="2296" spans="1:45" x14ac:dyDescent="0.2">
      <c r="A2296" s="423">
        <v>3661</v>
      </c>
      <c r="B2296" s="424">
        <v>5</v>
      </c>
      <c r="C2296" s="425" t="s">
        <v>302</v>
      </c>
      <c r="D2296" s="422">
        <f t="shared" si="529"/>
        <v>0</v>
      </c>
      <c r="E2296" s="422">
        <f t="shared" si="530"/>
        <v>0</v>
      </c>
      <c r="F2296" s="422">
        <f t="shared" si="531"/>
        <v>0</v>
      </c>
      <c r="G2296" s="422">
        <f t="shared" si="532"/>
        <v>0</v>
      </c>
      <c r="H2296" s="22">
        <f t="shared" si="533"/>
        <v>0</v>
      </c>
      <c r="I2296" s="116">
        <v>0</v>
      </c>
      <c r="J2296" s="116">
        <v>0</v>
      </c>
      <c r="K2296" s="116">
        <v>0</v>
      </c>
      <c r="L2296" s="116">
        <v>0</v>
      </c>
      <c r="M2296" s="22">
        <f t="shared" si="534"/>
        <v>0</v>
      </c>
      <c r="N2296" s="116">
        <v>0</v>
      </c>
      <c r="O2296" s="116">
        <v>0</v>
      </c>
      <c r="P2296" s="116">
        <v>0</v>
      </c>
      <c r="Q2296" s="116">
        <v>0</v>
      </c>
      <c r="R2296" s="22">
        <f t="shared" si="535"/>
        <v>0</v>
      </c>
      <c r="S2296" s="116">
        <v>0</v>
      </c>
      <c r="T2296" s="116">
        <v>0</v>
      </c>
      <c r="U2296" s="116">
        <v>0</v>
      </c>
      <c r="V2296" s="116">
        <v>0</v>
      </c>
      <c r="W2296" s="22">
        <f t="shared" si="536"/>
        <v>0</v>
      </c>
      <c r="X2296" s="22">
        <f t="shared" si="537"/>
        <v>0</v>
      </c>
      <c r="Y2296" s="22">
        <f ca="1">OFFSET('Cost Study'!$B$7,'Operations Support'!$C2296,'Operations Support'!$B2296)*$H2296</f>
        <v>0</v>
      </c>
      <c r="Z2296" s="23">
        <f ca="1">Y2296*'Cost Study'!$B$31</f>
        <v>0</v>
      </c>
      <c r="AA2296" s="23">
        <f ca="1">IF(A2296=10298,1.51,1)*IF($B2296&lt;3,$D2296*'Cost Study'!$B$32*OFFSET('Cost Study'!$B$7,'Operations Support'!$C2296,'Operations Support'!$B2296),0)</f>
        <v>0</v>
      </c>
      <c r="AB2296" s="24">
        <f ca="1">AA2296*'Cost Study'!$B$31</f>
        <v>0</v>
      </c>
      <c r="AC2296" s="23">
        <f ca="1">Y2296*'Cost Study'!$B$31</f>
        <v>0</v>
      </c>
      <c r="AD2296" s="24">
        <f ca="1">AA2296*'Cost Study'!$B$31</f>
        <v>0</v>
      </c>
      <c r="AE2296" s="377">
        <f t="shared" ca="1" si="538"/>
        <v>0</v>
      </c>
      <c r="AF2296" s="377">
        <f t="shared" ca="1" si="539"/>
        <v>0</v>
      </c>
      <c r="AH2296" s="688">
        <f>IFERROR($H2296/SUMIF($A:$A,$A2296,$H:$H)*SUMIF(Summary!$A$110:$A$186,$A2296,Summary!$P$110:$P$186),0)</f>
        <v>0</v>
      </c>
      <c r="AI2296" s="689">
        <f t="shared" ca="1" si="540"/>
        <v>0</v>
      </c>
      <c r="AJ2296" s="688">
        <f>IFERROR(H2296/SUMIF(A:A,A2296,H:H)*SUMIF(Summary!$A$110:$A$186,'Operations Support'!A2296,Summary!$Q$110:$Q$186),0)</f>
        <v>0</v>
      </c>
      <c r="AK2296" s="688">
        <f t="shared" ca="1" si="541"/>
        <v>0</v>
      </c>
      <c r="AM2296" s="688">
        <f>IFERROR($H2296/SUMIF($A:$A,$A2296,$H:$H)*SUMIF(Summary!$A$230:$A$266,$A2296,Summary!$P$230:$P$266),0)</f>
        <v>0</v>
      </c>
      <c r="AN2296" s="688">
        <f>IFERROR($H2296/SUMIF($A:$A,$A2296,$H:$H)*(SUMIF(Summary!$A$230:$A$266,$A2296,Summary!$L$230:$L$266)+SUMIF(Summary!$A$281:$A$317,$A2296,Summary!$L$281:$L$317))-AM2296,0)</f>
        <v>0</v>
      </c>
      <c r="AO2296" s="688">
        <f>IFERROR($H2296/SUMIF($A:$A,$A2296,$H:$H)*SUMIF(Summary!$A$230:$A$266,$A2296,Summary!$Q$230:$Q$266),0)</f>
        <v>0</v>
      </c>
      <c r="AP2296" s="688">
        <f>IFERROR($H2296/SUMIF($A:$A,$A2296,$H:$H)*(SUMIF(Summary!$A$230:$A$266,$A2296,Summary!$L$230:$L$266)+SUMIF(Summary!$A$281:$A$317,$A2296,Summary!$L$281:$L$317))-AO2296,0)</f>
        <v>0</v>
      </c>
      <c r="AQ2296" s="306"/>
      <c r="AR2296" s="688">
        <f t="shared" ca="1" si="542"/>
        <v>0</v>
      </c>
      <c r="AS2296" s="688">
        <f t="shared" ca="1" si="543"/>
        <v>0</v>
      </c>
    </row>
    <row r="2297" spans="1:45" x14ac:dyDescent="0.2">
      <c r="A2297" s="423">
        <v>3661</v>
      </c>
      <c r="B2297" s="424">
        <v>5</v>
      </c>
      <c r="C2297" s="425" t="s">
        <v>303</v>
      </c>
      <c r="D2297" s="422">
        <f t="shared" si="529"/>
        <v>0</v>
      </c>
      <c r="E2297" s="422">
        <f t="shared" si="530"/>
        <v>0</v>
      </c>
      <c r="F2297" s="422">
        <f t="shared" si="531"/>
        <v>0</v>
      </c>
      <c r="G2297" s="422">
        <f t="shared" si="532"/>
        <v>0</v>
      </c>
      <c r="H2297" s="22">
        <f t="shared" si="533"/>
        <v>0</v>
      </c>
      <c r="I2297" s="116">
        <v>0</v>
      </c>
      <c r="J2297" s="116">
        <v>0</v>
      </c>
      <c r="K2297" s="116">
        <v>0</v>
      </c>
      <c r="L2297" s="116">
        <v>0</v>
      </c>
      <c r="M2297" s="22">
        <f t="shared" si="534"/>
        <v>0</v>
      </c>
      <c r="N2297" s="116">
        <v>0</v>
      </c>
      <c r="O2297" s="116">
        <v>0</v>
      </c>
      <c r="P2297" s="116">
        <v>0</v>
      </c>
      <c r="Q2297" s="116">
        <v>0</v>
      </c>
      <c r="R2297" s="22">
        <f t="shared" si="535"/>
        <v>0</v>
      </c>
      <c r="S2297" s="116">
        <v>0</v>
      </c>
      <c r="T2297" s="116">
        <v>0</v>
      </c>
      <c r="U2297" s="116">
        <v>0</v>
      </c>
      <c r="V2297" s="116">
        <v>0</v>
      </c>
      <c r="W2297" s="22">
        <f t="shared" si="536"/>
        <v>0</v>
      </c>
      <c r="X2297" s="22">
        <f t="shared" si="537"/>
        <v>0</v>
      </c>
      <c r="Y2297" s="22">
        <f ca="1">OFFSET('Cost Study'!$B$7,'Operations Support'!$C2297,'Operations Support'!$B2297)*$H2297</f>
        <v>0</v>
      </c>
      <c r="Z2297" s="23">
        <f ca="1">Y2297*'Cost Study'!$B$31</f>
        <v>0</v>
      </c>
      <c r="AA2297" s="23">
        <f ca="1">IF(A2297=10298,1.51,1)*IF($B2297&lt;3,$D2297*'Cost Study'!$B$32*OFFSET('Cost Study'!$B$7,'Operations Support'!$C2297,'Operations Support'!$B2297),0)</f>
        <v>0</v>
      </c>
      <c r="AB2297" s="24">
        <f ca="1">AA2297*'Cost Study'!$B$31</f>
        <v>0</v>
      </c>
      <c r="AC2297" s="23">
        <f ca="1">Y2297*'Cost Study'!$B$31</f>
        <v>0</v>
      </c>
      <c r="AD2297" s="24">
        <f ca="1">AA2297*'Cost Study'!$B$31</f>
        <v>0</v>
      </c>
      <c r="AE2297" s="377">
        <f t="shared" ca="1" si="538"/>
        <v>0</v>
      </c>
      <c r="AF2297" s="377">
        <f t="shared" ca="1" si="539"/>
        <v>0</v>
      </c>
      <c r="AH2297" s="688">
        <f>IFERROR($H2297/SUMIF($A:$A,$A2297,$H:$H)*SUMIF(Summary!$A$110:$A$186,$A2297,Summary!$P$110:$P$186),0)</f>
        <v>0</v>
      </c>
      <c r="AI2297" s="689">
        <f t="shared" ca="1" si="540"/>
        <v>0</v>
      </c>
      <c r="AJ2297" s="688">
        <f>IFERROR(H2297/SUMIF(A:A,A2297,H:H)*SUMIF(Summary!$A$110:$A$186,'Operations Support'!A2297,Summary!$Q$110:$Q$186),0)</f>
        <v>0</v>
      </c>
      <c r="AK2297" s="688">
        <f t="shared" ca="1" si="541"/>
        <v>0</v>
      </c>
      <c r="AM2297" s="688">
        <f>IFERROR($H2297/SUMIF($A:$A,$A2297,$H:$H)*SUMIF(Summary!$A$230:$A$266,$A2297,Summary!$P$230:$P$266),0)</f>
        <v>0</v>
      </c>
      <c r="AN2297" s="688">
        <f>IFERROR($H2297/SUMIF($A:$A,$A2297,$H:$H)*(SUMIF(Summary!$A$230:$A$266,$A2297,Summary!$L$230:$L$266)+SUMIF(Summary!$A$281:$A$317,$A2297,Summary!$L$281:$L$317))-AM2297,0)</f>
        <v>0</v>
      </c>
      <c r="AO2297" s="688">
        <f>IFERROR($H2297/SUMIF($A:$A,$A2297,$H:$H)*SUMIF(Summary!$A$230:$A$266,$A2297,Summary!$Q$230:$Q$266),0)</f>
        <v>0</v>
      </c>
      <c r="AP2297" s="688">
        <f>IFERROR($H2297/SUMIF($A:$A,$A2297,$H:$H)*(SUMIF(Summary!$A$230:$A$266,$A2297,Summary!$L$230:$L$266)+SUMIF(Summary!$A$281:$A$317,$A2297,Summary!$L$281:$L$317))-AO2297,0)</f>
        <v>0</v>
      </c>
      <c r="AQ2297" s="306"/>
      <c r="AR2297" s="688">
        <f t="shared" ca="1" si="542"/>
        <v>0</v>
      </c>
      <c r="AS2297" s="688">
        <f t="shared" ca="1" si="543"/>
        <v>0</v>
      </c>
    </row>
    <row r="2298" spans="1:45" x14ac:dyDescent="0.2">
      <c r="A2298" s="423">
        <v>3661</v>
      </c>
      <c r="B2298" s="424">
        <v>5</v>
      </c>
      <c r="C2298" s="425" t="s">
        <v>304</v>
      </c>
      <c r="D2298" s="422">
        <f t="shared" si="529"/>
        <v>0</v>
      </c>
      <c r="E2298" s="422">
        <f t="shared" si="530"/>
        <v>0</v>
      </c>
      <c r="F2298" s="422">
        <f t="shared" si="531"/>
        <v>0</v>
      </c>
      <c r="G2298" s="422">
        <f t="shared" si="532"/>
        <v>0</v>
      </c>
      <c r="H2298" s="22">
        <f t="shared" si="533"/>
        <v>0</v>
      </c>
      <c r="I2298" s="116">
        <v>0</v>
      </c>
      <c r="J2298" s="116">
        <v>0</v>
      </c>
      <c r="K2298" s="116">
        <v>0</v>
      </c>
      <c r="L2298" s="116">
        <v>0</v>
      </c>
      <c r="M2298" s="22">
        <f t="shared" si="534"/>
        <v>0</v>
      </c>
      <c r="N2298" s="116">
        <v>0</v>
      </c>
      <c r="O2298" s="116">
        <v>0</v>
      </c>
      <c r="P2298" s="116">
        <v>0</v>
      </c>
      <c r="Q2298" s="116">
        <v>0</v>
      </c>
      <c r="R2298" s="22">
        <f t="shared" si="535"/>
        <v>0</v>
      </c>
      <c r="S2298" s="116">
        <v>0</v>
      </c>
      <c r="T2298" s="116">
        <v>0</v>
      </c>
      <c r="U2298" s="116">
        <v>0</v>
      </c>
      <c r="V2298" s="116">
        <v>0</v>
      </c>
      <c r="W2298" s="22">
        <f t="shared" si="536"/>
        <v>0</v>
      </c>
      <c r="X2298" s="22">
        <f t="shared" si="537"/>
        <v>0</v>
      </c>
      <c r="Y2298" s="22">
        <f ca="1">OFFSET('Cost Study'!$B$7,'Operations Support'!$C2298,'Operations Support'!$B2298)*$H2298</f>
        <v>0</v>
      </c>
      <c r="Z2298" s="23">
        <f ca="1">Y2298*'Cost Study'!$B$31</f>
        <v>0</v>
      </c>
      <c r="AA2298" s="23">
        <f ca="1">IF(A2298=10298,1.51,1)*IF($B2298&lt;3,$D2298*'Cost Study'!$B$32*OFFSET('Cost Study'!$B$7,'Operations Support'!$C2298,'Operations Support'!$B2298),0)</f>
        <v>0</v>
      </c>
      <c r="AB2298" s="24">
        <f ca="1">AA2298*'Cost Study'!$B$31</f>
        <v>0</v>
      </c>
      <c r="AC2298" s="23">
        <f ca="1">Y2298*'Cost Study'!$B$31</f>
        <v>0</v>
      </c>
      <c r="AD2298" s="24">
        <f ca="1">AA2298*'Cost Study'!$B$31</f>
        <v>0</v>
      </c>
      <c r="AE2298" s="377">
        <f t="shared" ca="1" si="538"/>
        <v>0</v>
      </c>
      <c r="AF2298" s="377">
        <f t="shared" ca="1" si="539"/>
        <v>0</v>
      </c>
      <c r="AH2298" s="688">
        <f>IFERROR($H2298/SUMIF($A:$A,$A2298,$H:$H)*SUMIF(Summary!$A$110:$A$186,$A2298,Summary!$P$110:$P$186),0)</f>
        <v>0</v>
      </c>
      <c r="AI2298" s="689">
        <f t="shared" ca="1" si="540"/>
        <v>0</v>
      </c>
      <c r="AJ2298" s="688">
        <f>IFERROR(H2298/SUMIF(A:A,A2298,H:H)*SUMIF(Summary!$A$110:$A$186,'Operations Support'!A2298,Summary!$Q$110:$Q$186),0)</f>
        <v>0</v>
      </c>
      <c r="AK2298" s="688">
        <f t="shared" ca="1" si="541"/>
        <v>0</v>
      </c>
      <c r="AM2298" s="688">
        <f>IFERROR($H2298/SUMIF($A:$A,$A2298,$H:$H)*SUMIF(Summary!$A$230:$A$266,$A2298,Summary!$P$230:$P$266),0)</f>
        <v>0</v>
      </c>
      <c r="AN2298" s="688">
        <f>IFERROR($H2298/SUMIF($A:$A,$A2298,$H:$H)*(SUMIF(Summary!$A$230:$A$266,$A2298,Summary!$L$230:$L$266)+SUMIF(Summary!$A$281:$A$317,$A2298,Summary!$L$281:$L$317))-AM2298,0)</f>
        <v>0</v>
      </c>
      <c r="AO2298" s="688">
        <f>IFERROR($H2298/SUMIF($A:$A,$A2298,$H:$H)*SUMIF(Summary!$A$230:$A$266,$A2298,Summary!$Q$230:$Q$266),0)</f>
        <v>0</v>
      </c>
      <c r="AP2298" s="688">
        <f>IFERROR($H2298/SUMIF($A:$A,$A2298,$H:$H)*(SUMIF(Summary!$A$230:$A$266,$A2298,Summary!$L$230:$L$266)+SUMIF(Summary!$A$281:$A$317,$A2298,Summary!$L$281:$L$317))-AO2298,0)</f>
        <v>0</v>
      </c>
      <c r="AQ2298" s="306"/>
      <c r="AR2298" s="688">
        <f t="shared" ca="1" si="542"/>
        <v>0</v>
      </c>
      <c r="AS2298" s="688">
        <f t="shared" ca="1" si="543"/>
        <v>0</v>
      </c>
    </row>
    <row r="2299" spans="1:45" x14ac:dyDescent="0.2">
      <c r="A2299" s="423">
        <v>3661</v>
      </c>
      <c r="B2299" s="424">
        <v>5</v>
      </c>
      <c r="C2299" s="425" t="s">
        <v>305</v>
      </c>
      <c r="D2299" s="422">
        <f t="shared" si="529"/>
        <v>0</v>
      </c>
      <c r="E2299" s="422">
        <f t="shared" si="530"/>
        <v>0</v>
      </c>
      <c r="F2299" s="422">
        <f t="shared" si="531"/>
        <v>0</v>
      </c>
      <c r="G2299" s="422">
        <f t="shared" si="532"/>
        <v>0</v>
      </c>
      <c r="H2299" s="22">
        <f t="shared" si="533"/>
        <v>0</v>
      </c>
      <c r="I2299" s="116">
        <v>0</v>
      </c>
      <c r="J2299" s="116">
        <v>0</v>
      </c>
      <c r="K2299" s="116">
        <v>0</v>
      </c>
      <c r="L2299" s="116">
        <v>0</v>
      </c>
      <c r="M2299" s="22">
        <f t="shared" si="534"/>
        <v>0</v>
      </c>
      <c r="N2299" s="116">
        <v>0</v>
      </c>
      <c r="O2299" s="116">
        <v>0</v>
      </c>
      <c r="P2299" s="116">
        <v>0</v>
      </c>
      <c r="Q2299" s="116">
        <v>0</v>
      </c>
      <c r="R2299" s="22">
        <f t="shared" si="535"/>
        <v>0</v>
      </c>
      <c r="S2299" s="116">
        <v>0</v>
      </c>
      <c r="T2299" s="116">
        <v>0</v>
      </c>
      <c r="U2299" s="116">
        <v>0</v>
      </c>
      <c r="V2299" s="116">
        <v>0</v>
      </c>
      <c r="W2299" s="22">
        <f t="shared" si="536"/>
        <v>0</v>
      </c>
      <c r="X2299" s="22">
        <f t="shared" si="537"/>
        <v>0</v>
      </c>
      <c r="Y2299" s="22">
        <f ca="1">OFFSET('Cost Study'!$B$7,'Operations Support'!$C2299,'Operations Support'!$B2299)*$H2299</f>
        <v>0</v>
      </c>
      <c r="Z2299" s="23">
        <f ca="1">Y2299*'Cost Study'!$B$31</f>
        <v>0</v>
      </c>
      <c r="AA2299" s="23">
        <f ca="1">IF(A2299=10298,1.51,1)*IF($B2299&lt;3,$D2299*'Cost Study'!$B$32*OFFSET('Cost Study'!$B$7,'Operations Support'!$C2299,'Operations Support'!$B2299),0)</f>
        <v>0</v>
      </c>
      <c r="AB2299" s="24">
        <f ca="1">AA2299*'Cost Study'!$B$31</f>
        <v>0</v>
      </c>
      <c r="AC2299" s="23">
        <f ca="1">Y2299*'Cost Study'!$B$31</f>
        <v>0</v>
      </c>
      <c r="AD2299" s="24">
        <f ca="1">AA2299*'Cost Study'!$B$31</f>
        <v>0</v>
      </c>
      <c r="AE2299" s="377">
        <f t="shared" ca="1" si="538"/>
        <v>0</v>
      </c>
      <c r="AF2299" s="377">
        <f t="shared" ca="1" si="539"/>
        <v>0</v>
      </c>
      <c r="AH2299" s="688">
        <f>IFERROR($H2299/SUMIF($A:$A,$A2299,$H:$H)*SUMIF(Summary!$A$110:$A$186,$A2299,Summary!$P$110:$P$186),0)</f>
        <v>0</v>
      </c>
      <c r="AI2299" s="689">
        <f t="shared" ca="1" si="540"/>
        <v>0</v>
      </c>
      <c r="AJ2299" s="688">
        <f>IFERROR(H2299/SUMIF(A:A,A2299,H:H)*SUMIF(Summary!$A$110:$A$186,'Operations Support'!A2299,Summary!$Q$110:$Q$186),0)</f>
        <v>0</v>
      </c>
      <c r="AK2299" s="688">
        <f t="shared" ca="1" si="541"/>
        <v>0</v>
      </c>
      <c r="AM2299" s="688">
        <f>IFERROR($H2299/SUMIF($A:$A,$A2299,$H:$H)*SUMIF(Summary!$A$230:$A$266,$A2299,Summary!$P$230:$P$266),0)</f>
        <v>0</v>
      </c>
      <c r="AN2299" s="688">
        <f>IFERROR($H2299/SUMIF($A:$A,$A2299,$H:$H)*(SUMIF(Summary!$A$230:$A$266,$A2299,Summary!$L$230:$L$266)+SUMIF(Summary!$A$281:$A$317,$A2299,Summary!$L$281:$L$317))-AM2299,0)</f>
        <v>0</v>
      </c>
      <c r="AO2299" s="688">
        <f>IFERROR($H2299/SUMIF($A:$A,$A2299,$H:$H)*SUMIF(Summary!$A$230:$A$266,$A2299,Summary!$Q$230:$Q$266),0)</f>
        <v>0</v>
      </c>
      <c r="AP2299" s="688">
        <f>IFERROR($H2299/SUMIF($A:$A,$A2299,$H:$H)*(SUMIF(Summary!$A$230:$A$266,$A2299,Summary!$L$230:$L$266)+SUMIF(Summary!$A$281:$A$317,$A2299,Summary!$L$281:$L$317))-AO2299,0)</f>
        <v>0</v>
      </c>
      <c r="AQ2299" s="306"/>
      <c r="AR2299" s="688">
        <f t="shared" ca="1" si="542"/>
        <v>0</v>
      </c>
      <c r="AS2299" s="688">
        <f t="shared" ca="1" si="543"/>
        <v>0</v>
      </c>
    </row>
    <row r="2300" spans="1:45" x14ac:dyDescent="0.2">
      <c r="A2300" s="423">
        <v>3661</v>
      </c>
      <c r="B2300" s="424">
        <v>5</v>
      </c>
      <c r="C2300" s="425" t="s">
        <v>306</v>
      </c>
      <c r="D2300" s="422">
        <f t="shared" si="529"/>
        <v>0</v>
      </c>
      <c r="E2300" s="422">
        <f t="shared" si="530"/>
        <v>0</v>
      </c>
      <c r="F2300" s="422">
        <f t="shared" si="531"/>
        <v>0</v>
      </c>
      <c r="G2300" s="422">
        <f t="shared" si="532"/>
        <v>0</v>
      </c>
      <c r="H2300" s="22">
        <f t="shared" si="533"/>
        <v>0</v>
      </c>
      <c r="I2300" s="116">
        <v>0</v>
      </c>
      <c r="J2300" s="116">
        <v>0</v>
      </c>
      <c r="K2300" s="116">
        <v>0</v>
      </c>
      <c r="L2300" s="116">
        <v>0</v>
      </c>
      <c r="M2300" s="22">
        <f t="shared" si="534"/>
        <v>0</v>
      </c>
      <c r="N2300" s="116">
        <v>0</v>
      </c>
      <c r="O2300" s="116">
        <v>0</v>
      </c>
      <c r="P2300" s="116">
        <v>0</v>
      </c>
      <c r="Q2300" s="116">
        <v>0</v>
      </c>
      <c r="R2300" s="22">
        <f t="shared" si="535"/>
        <v>0</v>
      </c>
      <c r="S2300" s="116">
        <v>0</v>
      </c>
      <c r="T2300" s="116">
        <v>0</v>
      </c>
      <c r="U2300" s="116">
        <v>0</v>
      </c>
      <c r="V2300" s="116">
        <v>0</v>
      </c>
      <c r="W2300" s="22">
        <f t="shared" si="536"/>
        <v>0</v>
      </c>
      <c r="X2300" s="22">
        <f t="shared" si="537"/>
        <v>0</v>
      </c>
      <c r="Y2300" s="22">
        <f ca="1">OFFSET('Cost Study'!$B$7,'Operations Support'!$C2300,'Operations Support'!$B2300)*$H2300</f>
        <v>0</v>
      </c>
      <c r="Z2300" s="23">
        <f ca="1">Y2300*'Cost Study'!$B$31</f>
        <v>0</v>
      </c>
      <c r="AA2300" s="23">
        <f ca="1">IF(A2300=10298,1.51,1)*IF($B2300&lt;3,$D2300*'Cost Study'!$B$32*OFFSET('Cost Study'!$B$7,'Operations Support'!$C2300,'Operations Support'!$B2300),0)</f>
        <v>0</v>
      </c>
      <c r="AB2300" s="24">
        <f ca="1">AA2300*'Cost Study'!$B$31</f>
        <v>0</v>
      </c>
      <c r="AC2300" s="23">
        <f ca="1">Y2300*'Cost Study'!$B$31</f>
        <v>0</v>
      </c>
      <c r="AD2300" s="24">
        <f ca="1">AA2300*'Cost Study'!$B$31</f>
        <v>0</v>
      </c>
      <c r="AE2300" s="377">
        <f t="shared" ca="1" si="538"/>
        <v>0</v>
      </c>
      <c r="AF2300" s="377">
        <f t="shared" ca="1" si="539"/>
        <v>0</v>
      </c>
      <c r="AH2300" s="688">
        <f>IFERROR($H2300/SUMIF($A:$A,$A2300,$H:$H)*SUMIF(Summary!$A$110:$A$186,$A2300,Summary!$P$110:$P$186),0)</f>
        <v>0</v>
      </c>
      <c r="AI2300" s="689">
        <f t="shared" ca="1" si="540"/>
        <v>0</v>
      </c>
      <c r="AJ2300" s="688">
        <f>IFERROR(H2300/SUMIF(A:A,A2300,H:H)*SUMIF(Summary!$A$110:$A$186,'Operations Support'!A2300,Summary!$Q$110:$Q$186),0)</f>
        <v>0</v>
      </c>
      <c r="AK2300" s="688">
        <f t="shared" ca="1" si="541"/>
        <v>0</v>
      </c>
      <c r="AM2300" s="688">
        <f>IFERROR($H2300/SUMIF($A:$A,$A2300,$H:$H)*SUMIF(Summary!$A$230:$A$266,$A2300,Summary!$P$230:$P$266),0)</f>
        <v>0</v>
      </c>
      <c r="AN2300" s="688">
        <f>IFERROR($H2300/SUMIF($A:$A,$A2300,$H:$H)*(SUMIF(Summary!$A$230:$A$266,$A2300,Summary!$L$230:$L$266)+SUMIF(Summary!$A$281:$A$317,$A2300,Summary!$L$281:$L$317))-AM2300,0)</f>
        <v>0</v>
      </c>
      <c r="AO2300" s="688">
        <f>IFERROR($H2300/SUMIF($A:$A,$A2300,$H:$H)*SUMIF(Summary!$A$230:$A$266,$A2300,Summary!$Q$230:$Q$266),0)</f>
        <v>0</v>
      </c>
      <c r="AP2300" s="688">
        <f>IFERROR($H2300/SUMIF($A:$A,$A2300,$H:$H)*(SUMIF(Summary!$A$230:$A$266,$A2300,Summary!$L$230:$L$266)+SUMIF(Summary!$A$281:$A$317,$A2300,Summary!$L$281:$L$317))-AO2300,0)</f>
        <v>0</v>
      </c>
      <c r="AQ2300" s="306"/>
      <c r="AR2300" s="688">
        <f t="shared" ca="1" si="542"/>
        <v>0</v>
      </c>
      <c r="AS2300" s="688">
        <f t="shared" ca="1" si="543"/>
        <v>0</v>
      </c>
    </row>
    <row r="2301" spans="1:45" x14ac:dyDescent="0.2">
      <c r="A2301" s="423">
        <v>3661</v>
      </c>
      <c r="B2301" s="424">
        <v>5</v>
      </c>
      <c r="C2301" s="425" t="s">
        <v>307</v>
      </c>
      <c r="D2301" s="422">
        <f t="shared" si="529"/>
        <v>0</v>
      </c>
      <c r="E2301" s="422">
        <f t="shared" si="530"/>
        <v>0</v>
      </c>
      <c r="F2301" s="422">
        <f t="shared" si="531"/>
        <v>0</v>
      </c>
      <c r="G2301" s="422">
        <f t="shared" si="532"/>
        <v>0</v>
      </c>
      <c r="H2301" s="22">
        <f t="shared" si="533"/>
        <v>0</v>
      </c>
      <c r="I2301" s="116">
        <v>0</v>
      </c>
      <c r="J2301" s="116">
        <v>0</v>
      </c>
      <c r="K2301" s="116">
        <v>0</v>
      </c>
      <c r="L2301" s="116">
        <v>0</v>
      </c>
      <c r="M2301" s="22">
        <f t="shared" si="534"/>
        <v>0</v>
      </c>
      <c r="N2301" s="116">
        <v>0</v>
      </c>
      <c r="O2301" s="116">
        <v>0</v>
      </c>
      <c r="P2301" s="116">
        <v>0</v>
      </c>
      <c r="Q2301" s="116">
        <v>0</v>
      </c>
      <c r="R2301" s="22">
        <f t="shared" si="535"/>
        <v>0</v>
      </c>
      <c r="S2301" s="116">
        <v>0</v>
      </c>
      <c r="T2301" s="116">
        <v>0</v>
      </c>
      <c r="U2301" s="116">
        <v>0</v>
      </c>
      <c r="V2301" s="116">
        <v>0</v>
      </c>
      <c r="W2301" s="22">
        <f t="shared" si="536"/>
        <v>0</v>
      </c>
      <c r="X2301" s="22">
        <f t="shared" si="537"/>
        <v>0</v>
      </c>
      <c r="Y2301" s="22">
        <f ca="1">OFFSET('Cost Study'!$B$7,'Operations Support'!$C2301,'Operations Support'!$B2301)*$H2301</f>
        <v>0</v>
      </c>
      <c r="Z2301" s="23">
        <f ca="1">Y2301*'Cost Study'!$B$31</f>
        <v>0</v>
      </c>
      <c r="AA2301" s="23">
        <f ca="1">IF(A2301=10298,1.51,1)*IF($B2301&lt;3,$D2301*'Cost Study'!$B$32*OFFSET('Cost Study'!$B$7,'Operations Support'!$C2301,'Operations Support'!$B2301),0)</f>
        <v>0</v>
      </c>
      <c r="AB2301" s="24">
        <f ca="1">AA2301*'Cost Study'!$B$31</f>
        <v>0</v>
      </c>
      <c r="AC2301" s="23">
        <f ca="1">Y2301*'Cost Study'!$B$31</f>
        <v>0</v>
      </c>
      <c r="AD2301" s="24">
        <f ca="1">AA2301*'Cost Study'!$B$31</f>
        <v>0</v>
      </c>
      <c r="AE2301" s="377">
        <f t="shared" ca="1" si="538"/>
        <v>0</v>
      </c>
      <c r="AF2301" s="377">
        <f t="shared" ca="1" si="539"/>
        <v>0</v>
      </c>
      <c r="AH2301" s="688">
        <f>IFERROR($H2301/SUMIF($A:$A,$A2301,$H:$H)*SUMIF(Summary!$A$110:$A$186,$A2301,Summary!$P$110:$P$186),0)</f>
        <v>0</v>
      </c>
      <c r="AI2301" s="689">
        <f t="shared" ca="1" si="540"/>
        <v>0</v>
      </c>
      <c r="AJ2301" s="688">
        <f>IFERROR(H2301/SUMIF(A:A,A2301,H:H)*SUMIF(Summary!$A$110:$A$186,'Operations Support'!A2301,Summary!$Q$110:$Q$186),0)</f>
        <v>0</v>
      </c>
      <c r="AK2301" s="688">
        <f t="shared" ca="1" si="541"/>
        <v>0</v>
      </c>
      <c r="AM2301" s="688">
        <f>IFERROR($H2301/SUMIF($A:$A,$A2301,$H:$H)*SUMIF(Summary!$A$230:$A$266,$A2301,Summary!$P$230:$P$266),0)</f>
        <v>0</v>
      </c>
      <c r="AN2301" s="688">
        <f>IFERROR($H2301/SUMIF($A:$A,$A2301,$H:$H)*(SUMIF(Summary!$A$230:$A$266,$A2301,Summary!$L$230:$L$266)+SUMIF(Summary!$A$281:$A$317,$A2301,Summary!$L$281:$L$317))-AM2301,0)</f>
        <v>0</v>
      </c>
      <c r="AO2301" s="688">
        <f>IFERROR($H2301/SUMIF($A:$A,$A2301,$H:$H)*SUMIF(Summary!$A$230:$A$266,$A2301,Summary!$Q$230:$Q$266),0)</f>
        <v>0</v>
      </c>
      <c r="AP2301" s="688">
        <f>IFERROR($H2301/SUMIF($A:$A,$A2301,$H:$H)*(SUMIF(Summary!$A$230:$A$266,$A2301,Summary!$L$230:$L$266)+SUMIF(Summary!$A$281:$A$317,$A2301,Summary!$L$281:$L$317))-AO2301,0)</f>
        <v>0</v>
      </c>
      <c r="AQ2301" s="306"/>
      <c r="AR2301" s="688">
        <f t="shared" ca="1" si="542"/>
        <v>0</v>
      </c>
      <c r="AS2301" s="688">
        <f t="shared" ca="1" si="543"/>
        <v>0</v>
      </c>
    </row>
    <row r="2302" spans="1:45" x14ac:dyDescent="0.2">
      <c r="A2302" s="423">
        <v>3661</v>
      </c>
      <c r="B2302" s="424">
        <v>5</v>
      </c>
      <c r="C2302" s="425" t="s">
        <v>308</v>
      </c>
      <c r="D2302" s="422">
        <f t="shared" si="529"/>
        <v>0</v>
      </c>
      <c r="E2302" s="422">
        <f t="shared" si="530"/>
        <v>0</v>
      </c>
      <c r="F2302" s="422">
        <f t="shared" si="531"/>
        <v>0</v>
      </c>
      <c r="G2302" s="422">
        <f t="shared" si="532"/>
        <v>0</v>
      </c>
      <c r="H2302" s="22">
        <f t="shared" si="533"/>
        <v>0</v>
      </c>
      <c r="I2302" s="116">
        <v>0</v>
      </c>
      <c r="J2302" s="116">
        <v>0</v>
      </c>
      <c r="K2302" s="116">
        <v>0</v>
      </c>
      <c r="L2302" s="116">
        <v>0</v>
      </c>
      <c r="M2302" s="22">
        <f t="shared" si="534"/>
        <v>0</v>
      </c>
      <c r="N2302" s="116">
        <v>0</v>
      </c>
      <c r="O2302" s="116">
        <v>0</v>
      </c>
      <c r="P2302" s="116">
        <v>0</v>
      </c>
      <c r="Q2302" s="116">
        <v>0</v>
      </c>
      <c r="R2302" s="22">
        <f t="shared" si="535"/>
        <v>0</v>
      </c>
      <c r="S2302" s="116">
        <v>0</v>
      </c>
      <c r="T2302" s="116">
        <v>0</v>
      </c>
      <c r="U2302" s="116">
        <v>0</v>
      </c>
      <c r="V2302" s="116">
        <v>0</v>
      </c>
      <c r="W2302" s="22">
        <f t="shared" si="536"/>
        <v>0</v>
      </c>
      <c r="X2302" s="22">
        <f t="shared" si="537"/>
        <v>0</v>
      </c>
      <c r="Y2302" s="22">
        <f ca="1">OFFSET('Cost Study'!$B$7,'Operations Support'!$C2302,'Operations Support'!$B2302)*$H2302</f>
        <v>0</v>
      </c>
      <c r="Z2302" s="23">
        <f ca="1">Y2302*'Cost Study'!$B$31</f>
        <v>0</v>
      </c>
      <c r="AA2302" s="23">
        <f ca="1">IF(A2302=10298,1.51,1)*IF($B2302&lt;3,$D2302*'Cost Study'!$B$32*OFFSET('Cost Study'!$B$7,'Operations Support'!$C2302,'Operations Support'!$B2302),0)</f>
        <v>0</v>
      </c>
      <c r="AB2302" s="24">
        <f ca="1">AA2302*'Cost Study'!$B$31</f>
        <v>0</v>
      </c>
      <c r="AC2302" s="23">
        <f ca="1">Y2302*'Cost Study'!$B$31</f>
        <v>0</v>
      </c>
      <c r="AD2302" s="24">
        <f ca="1">AA2302*'Cost Study'!$B$31</f>
        <v>0</v>
      </c>
      <c r="AE2302" s="377">
        <f t="shared" ca="1" si="538"/>
        <v>0</v>
      </c>
      <c r="AF2302" s="377">
        <f t="shared" ca="1" si="539"/>
        <v>0</v>
      </c>
      <c r="AH2302" s="688">
        <f>IFERROR($H2302/SUMIF($A:$A,$A2302,$H:$H)*SUMIF(Summary!$A$110:$A$186,$A2302,Summary!$P$110:$P$186),0)</f>
        <v>0</v>
      </c>
      <c r="AI2302" s="689">
        <f t="shared" ca="1" si="540"/>
        <v>0</v>
      </c>
      <c r="AJ2302" s="688">
        <f>IFERROR(H2302/SUMIF(A:A,A2302,H:H)*SUMIF(Summary!$A$110:$A$186,'Operations Support'!A2302,Summary!$Q$110:$Q$186),0)</f>
        <v>0</v>
      </c>
      <c r="AK2302" s="688">
        <f t="shared" ca="1" si="541"/>
        <v>0</v>
      </c>
      <c r="AM2302" s="688">
        <f>IFERROR($H2302/SUMIF($A:$A,$A2302,$H:$H)*SUMIF(Summary!$A$230:$A$266,$A2302,Summary!$P$230:$P$266),0)</f>
        <v>0</v>
      </c>
      <c r="AN2302" s="688">
        <f>IFERROR($H2302/SUMIF($A:$A,$A2302,$H:$H)*(SUMIF(Summary!$A$230:$A$266,$A2302,Summary!$L$230:$L$266)+SUMIF(Summary!$A$281:$A$317,$A2302,Summary!$L$281:$L$317))-AM2302,0)</f>
        <v>0</v>
      </c>
      <c r="AO2302" s="688">
        <f>IFERROR($H2302/SUMIF($A:$A,$A2302,$H:$H)*SUMIF(Summary!$A$230:$A$266,$A2302,Summary!$Q$230:$Q$266),0)</f>
        <v>0</v>
      </c>
      <c r="AP2302" s="688">
        <f>IFERROR($H2302/SUMIF($A:$A,$A2302,$H:$H)*(SUMIF(Summary!$A$230:$A$266,$A2302,Summary!$L$230:$L$266)+SUMIF(Summary!$A$281:$A$317,$A2302,Summary!$L$281:$L$317))-AO2302,0)</f>
        <v>0</v>
      </c>
      <c r="AQ2302" s="306"/>
      <c r="AR2302" s="688">
        <f t="shared" ca="1" si="542"/>
        <v>0</v>
      </c>
      <c r="AS2302" s="688">
        <f t="shared" ca="1" si="543"/>
        <v>0</v>
      </c>
    </row>
    <row r="2303" spans="1:45" x14ac:dyDescent="0.2">
      <c r="A2303" s="423">
        <v>3661</v>
      </c>
      <c r="B2303" s="424">
        <v>5</v>
      </c>
      <c r="C2303" s="425" t="s">
        <v>309</v>
      </c>
      <c r="D2303" s="422">
        <f t="shared" si="529"/>
        <v>0</v>
      </c>
      <c r="E2303" s="422">
        <f t="shared" si="530"/>
        <v>0</v>
      </c>
      <c r="F2303" s="422">
        <f t="shared" si="531"/>
        <v>0</v>
      </c>
      <c r="G2303" s="422">
        <f t="shared" si="532"/>
        <v>0</v>
      </c>
      <c r="H2303" s="22">
        <f t="shared" si="533"/>
        <v>0</v>
      </c>
      <c r="I2303" s="116">
        <v>0</v>
      </c>
      <c r="J2303" s="116">
        <v>0</v>
      </c>
      <c r="K2303" s="116">
        <v>0</v>
      </c>
      <c r="L2303" s="116">
        <v>0</v>
      </c>
      <c r="M2303" s="22">
        <f t="shared" si="534"/>
        <v>0</v>
      </c>
      <c r="N2303" s="116">
        <v>0</v>
      </c>
      <c r="O2303" s="116">
        <v>0</v>
      </c>
      <c r="P2303" s="116">
        <v>0</v>
      </c>
      <c r="Q2303" s="116">
        <v>0</v>
      </c>
      <c r="R2303" s="22">
        <f t="shared" si="535"/>
        <v>0</v>
      </c>
      <c r="S2303" s="116">
        <v>0</v>
      </c>
      <c r="T2303" s="116">
        <v>0</v>
      </c>
      <c r="U2303" s="116">
        <v>0</v>
      </c>
      <c r="V2303" s="116">
        <v>0</v>
      </c>
      <c r="W2303" s="22">
        <f t="shared" si="536"/>
        <v>0</v>
      </c>
      <c r="X2303" s="22">
        <f t="shared" si="537"/>
        <v>0</v>
      </c>
      <c r="Y2303" s="22">
        <f ca="1">OFFSET('Cost Study'!$B$7,'Operations Support'!$C2303,'Operations Support'!$B2303)*$H2303</f>
        <v>0</v>
      </c>
      <c r="Z2303" s="23">
        <f ca="1">Y2303*'Cost Study'!$B$31</f>
        <v>0</v>
      </c>
      <c r="AA2303" s="23">
        <f ca="1">IF(A2303=10298,1.51,1)*IF($B2303&lt;3,$D2303*'Cost Study'!$B$32*OFFSET('Cost Study'!$B$7,'Operations Support'!$C2303,'Operations Support'!$B2303),0)</f>
        <v>0</v>
      </c>
      <c r="AB2303" s="24">
        <f ca="1">AA2303*'Cost Study'!$B$31</f>
        <v>0</v>
      </c>
      <c r="AC2303" s="23">
        <f ca="1">Y2303*'Cost Study'!$B$31</f>
        <v>0</v>
      </c>
      <c r="AD2303" s="24">
        <f ca="1">AA2303*'Cost Study'!$B$31</f>
        <v>0</v>
      </c>
      <c r="AE2303" s="377">
        <f t="shared" ca="1" si="538"/>
        <v>0</v>
      </c>
      <c r="AF2303" s="377">
        <f t="shared" ca="1" si="539"/>
        <v>0</v>
      </c>
      <c r="AH2303" s="688">
        <f>IFERROR($H2303/SUMIF($A:$A,$A2303,$H:$H)*SUMIF(Summary!$A$110:$A$186,$A2303,Summary!$P$110:$P$186),0)</f>
        <v>0</v>
      </c>
      <c r="AI2303" s="689">
        <f t="shared" ca="1" si="540"/>
        <v>0</v>
      </c>
      <c r="AJ2303" s="688">
        <f>IFERROR(H2303/SUMIF(A:A,A2303,H:H)*SUMIF(Summary!$A$110:$A$186,'Operations Support'!A2303,Summary!$Q$110:$Q$186),0)</f>
        <v>0</v>
      </c>
      <c r="AK2303" s="688">
        <f t="shared" ca="1" si="541"/>
        <v>0</v>
      </c>
      <c r="AM2303" s="688">
        <f>IFERROR($H2303/SUMIF($A:$A,$A2303,$H:$H)*SUMIF(Summary!$A$230:$A$266,$A2303,Summary!$P$230:$P$266),0)</f>
        <v>0</v>
      </c>
      <c r="AN2303" s="688">
        <f>IFERROR($H2303/SUMIF($A:$A,$A2303,$H:$H)*(SUMIF(Summary!$A$230:$A$266,$A2303,Summary!$L$230:$L$266)+SUMIF(Summary!$A$281:$A$317,$A2303,Summary!$L$281:$L$317))-AM2303,0)</f>
        <v>0</v>
      </c>
      <c r="AO2303" s="688">
        <f>IFERROR($H2303/SUMIF($A:$A,$A2303,$H:$H)*SUMIF(Summary!$A$230:$A$266,$A2303,Summary!$Q$230:$Q$266),0)</f>
        <v>0</v>
      </c>
      <c r="AP2303" s="688">
        <f>IFERROR($H2303/SUMIF($A:$A,$A2303,$H:$H)*(SUMIF(Summary!$A$230:$A$266,$A2303,Summary!$L$230:$L$266)+SUMIF(Summary!$A$281:$A$317,$A2303,Summary!$L$281:$L$317))-AO2303,0)</f>
        <v>0</v>
      </c>
      <c r="AQ2303" s="306"/>
      <c r="AR2303" s="688">
        <f t="shared" ca="1" si="542"/>
        <v>0</v>
      </c>
      <c r="AS2303" s="688">
        <f t="shared" ca="1" si="543"/>
        <v>0</v>
      </c>
    </row>
    <row r="2304" spans="1:45" x14ac:dyDescent="0.2">
      <c r="A2304" s="423">
        <v>3661</v>
      </c>
      <c r="B2304" s="424">
        <v>5</v>
      </c>
      <c r="C2304" s="425" t="s">
        <v>310</v>
      </c>
      <c r="D2304" s="422">
        <f t="shared" si="529"/>
        <v>0</v>
      </c>
      <c r="E2304" s="422">
        <f t="shared" si="530"/>
        <v>0</v>
      </c>
      <c r="F2304" s="422">
        <f t="shared" si="531"/>
        <v>0</v>
      </c>
      <c r="G2304" s="422">
        <f t="shared" si="532"/>
        <v>0</v>
      </c>
      <c r="H2304" s="22">
        <f t="shared" si="533"/>
        <v>0</v>
      </c>
      <c r="I2304" s="116">
        <v>0</v>
      </c>
      <c r="J2304" s="116">
        <v>0</v>
      </c>
      <c r="K2304" s="116">
        <v>0</v>
      </c>
      <c r="L2304" s="116">
        <v>0</v>
      </c>
      <c r="M2304" s="22">
        <f t="shared" si="534"/>
        <v>0</v>
      </c>
      <c r="N2304" s="116">
        <v>0</v>
      </c>
      <c r="O2304" s="116">
        <v>0</v>
      </c>
      <c r="P2304" s="116">
        <v>0</v>
      </c>
      <c r="Q2304" s="116">
        <v>0</v>
      </c>
      <c r="R2304" s="22">
        <f t="shared" si="535"/>
        <v>0</v>
      </c>
      <c r="S2304" s="116">
        <v>0</v>
      </c>
      <c r="T2304" s="116">
        <v>0</v>
      </c>
      <c r="U2304" s="116">
        <v>0</v>
      </c>
      <c r="V2304" s="116">
        <v>0</v>
      </c>
      <c r="W2304" s="22">
        <f t="shared" si="536"/>
        <v>0</v>
      </c>
      <c r="X2304" s="22">
        <f t="shared" si="537"/>
        <v>0</v>
      </c>
      <c r="Y2304" s="22">
        <f ca="1">OFFSET('Cost Study'!$B$7,'Operations Support'!$C2304,'Operations Support'!$B2304)*$H2304</f>
        <v>0</v>
      </c>
      <c r="Z2304" s="23">
        <f ca="1">Y2304*'Cost Study'!$B$31</f>
        <v>0</v>
      </c>
      <c r="AA2304" s="23">
        <f ca="1">IF(A2304=10298,1.51,1)*IF($B2304&lt;3,$D2304*'Cost Study'!$B$32*OFFSET('Cost Study'!$B$7,'Operations Support'!$C2304,'Operations Support'!$B2304),0)</f>
        <v>0</v>
      </c>
      <c r="AB2304" s="24">
        <f ca="1">AA2304*'Cost Study'!$B$31</f>
        <v>0</v>
      </c>
      <c r="AC2304" s="23">
        <f ca="1">Y2304*'Cost Study'!$B$31</f>
        <v>0</v>
      </c>
      <c r="AD2304" s="24">
        <f ca="1">AA2304*'Cost Study'!$B$31</f>
        <v>0</v>
      </c>
      <c r="AE2304" s="377">
        <f t="shared" ca="1" si="538"/>
        <v>0</v>
      </c>
      <c r="AF2304" s="377">
        <f t="shared" ca="1" si="539"/>
        <v>0</v>
      </c>
      <c r="AH2304" s="688">
        <f>IFERROR($H2304/SUMIF($A:$A,$A2304,$H:$H)*SUMIF(Summary!$A$110:$A$186,$A2304,Summary!$P$110:$P$186),0)</f>
        <v>0</v>
      </c>
      <c r="AI2304" s="689">
        <f t="shared" ca="1" si="540"/>
        <v>0</v>
      </c>
      <c r="AJ2304" s="688">
        <f>IFERROR(H2304/SUMIF(A:A,A2304,H:H)*SUMIF(Summary!$A$110:$A$186,'Operations Support'!A2304,Summary!$Q$110:$Q$186),0)</f>
        <v>0</v>
      </c>
      <c r="AK2304" s="688">
        <f t="shared" ca="1" si="541"/>
        <v>0</v>
      </c>
      <c r="AM2304" s="688">
        <f>IFERROR($H2304/SUMIF($A:$A,$A2304,$H:$H)*SUMIF(Summary!$A$230:$A$266,$A2304,Summary!$P$230:$P$266),0)</f>
        <v>0</v>
      </c>
      <c r="AN2304" s="688">
        <f>IFERROR($H2304/SUMIF($A:$A,$A2304,$H:$H)*(SUMIF(Summary!$A$230:$A$266,$A2304,Summary!$L$230:$L$266)+SUMIF(Summary!$A$281:$A$317,$A2304,Summary!$L$281:$L$317))-AM2304,0)</f>
        <v>0</v>
      </c>
      <c r="AO2304" s="688">
        <f>IFERROR($H2304/SUMIF($A:$A,$A2304,$H:$H)*SUMIF(Summary!$A$230:$A$266,$A2304,Summary!$Q$230:$Q$266),0)</f>
        <v>0</v>
      </c>
      <c r="AP2304" s="688">
        <f>IFERROR($H2304/SUMIF($A:$A,$A2304,$H:$H)*(SUMIF(Summary!$A$230:$A$266,$A2304,Summary!$L$230:$L$266)+SUMIF(Summary!$A$281:$A$317,$A2304,Summary!$L$281:$L$317))-AO2304,0)</f>
        <v>0</v>
      </c>
      <c r="AQ2304" s="306"/>
      <c r="AR2304" s="688">
        <f t="shared" ca="1" si="542"/>
        <v>0</v>
      </c>
      <c r="AS2304" s="688">
        <f t="shared" ca="1" si="543"/>
        <v>0</v>
      </c>
    </row>
    <row r="2305" spans="1:45" x14ac:dyDescent="0.2">
      <c r="A2305" s="423">
        <v>3661</v>
      </c>
      <c r="B2305" s="424">
        <v>5</v>
      </c>
      <c r="C2305" s="425" t="s">
        <v>311</v>
      </c>
      <c r="D2305" s="422">
        <f t="shared" si="529"/>
        <v>0</v>
      </c>
      <c r="E2305" s="422">
        <f t="shared" si="530"/>
        <v>0</v>
      </c>
      <c r="F2305" s="422">
        <f t="shared" si="531"/>
        <v>0</v>
      </c>
      <c r="G2305" s="422">
        <f t="shared" si="532"/>
        <v>0</v>
      </c>
      <c r="H2305" s="22">
        <f t="shared" si="533"/>
        <v>0</v>
      </c>
      <c r="I2305" s="116">
        <v>0</v>
      </c>
      <c r="J2305" s="116">
        <v>0</v>
      </c>
      <c r="K2305" s="116">
        <v>0</v>
      </c>
      <c r="L2305" s="116">
        <v>0</v>
      </c>
      <c r="M2305" s="22">
        <f t="shared" si="534"/>
        <v>0</v>
      </c>
      <c r="N2305" s="116">
        <v>0</v>
      </c>
      <c r="O2305" s="116">
        <v>0</v>
      </c>
      <c r="P2305" s="116">
        <v>0</v>
      </c>
      <c r="Q2305" s="116">
        <v>0</v>
      </c>
      <c r="R2305" s="22">
        <f t="shared" si="535"/>
        <v>0</v>
      </c>
      <c r="S2305" s="116">
        <v>0</v>
      </c>
      <c r="T2305" s="116">
        <v>0</v>
      </c>
      <c r="U2305" s="116">
        <v>0</v>
      </c>
      <c r="V2305" s="116">
        <v>0</v>
      </c>
      <c r="W2305" s="22">
        <f t="shared" si="536"/>
        <v>0</v>
      </c>
      <c r="X2305" s="22">
        <f t="shared" si="537"/>
        <v>0</v>
      </c>
      <c r="Y2305" s="22">
        <f ca="1">OFFSET('Cost Study'!$B$7,'Operations Support'!$C2305,'Operations Support'!$B2305)*$H2305</f>
        <v>0</v>
      </c>
      <c r="Z2305" s="23">
        <f ca="1">Y2305*'Cost Study'!$B$31</f>
        <v>0</v>
      </c>
      <c r="AA2305" s="23">
        <f ca="1">IF(A2305=10298,1.51,1)*IF($B2305&lt;3,$D2305*'Cost Study'!$B$32*OFFSET('Cost Study'!$B$7,'Operations Support'!$C2305,'Operations Support'!$B2305),0)</f>
        <v>0</v>
      </c>
      <c r="AB2305" s="24">
        <f ca="1">AA2305*'Cost Study'!$B$31</f>
        <v>0</v>
      </c>
      <c r="AC2305" s="23">
        <f ca="1">Y2305*'Cost Study'!$B$31</f>
        <v>0</v>
      </c>
      <c r="AD2305" s="24">
        <f ca="1">AA2305*'Cost Study'!$B$31</f>
        <v>0</v>
      </c>
      <c r="AE2305" s="377">
        <f t="shared" ca="1" si="538"/>
        <v>0</v>
      </c>
      <c r="AF2305" s="377">
        <f t="shared" ca="1" si="539"/>
        <v>0</v>
      </c>
      <c r="AH2305" s="688">
        <f>IFERROR($H2305/SUMIF($A:$A,$A2305,$H:$H)*SUMIF(Summary!$A$110:$A$186,$A2305,Summary!$P$110:$P$186),0)</f>
        <v>0</v>
      </c>
      <c r="AI2305" s="689">
        <f t="shared" ca="1" si="540"/>
        <v>0</v>
      </c>
      <c r="AJ2305" s="688">
        <f>IFERROR(H2305/SUMIF(A:A,A2305,H:H)*SUMIF(Summary!$A$110:$A$186,'Operations Support'!A2305,Summary!$Q$110:$Q$186),0)</f>
        <v>0</v>
      </c>
      <c r="AK2305" s="688">
        <f t="shared" ca="1" si="541"/>
        <v>0</v>
      </c>
      <c r="AM2305" s="688">
        <f>IFERROR($H2305/SUMIF($A:$A,$A2305,$H:$H)*SUMIF(Summary!$A$230:$A$266,$A2305,Summary!$P$230:$P$266),0)</f>
        <v>0</v>
      </c>
      <c r="AN2305" s="688">
        <f>IFERROR($H2305/SUMIF($A:$A,$A2305,$H:$H)*(SUMIF(Summary!$A$230:$A$266,$A2305,Summary!$L$230:$L$266)+SUMIF(Summary!$A$281:$A$317,$A2305,Summary!$L$281:$L$317))-AM2305,0)</f>
        <v>0</v>
      </c>
      <c r="AO2305" s="688">
        <f>IFERROR($H2305/SUMIF($A:$A,$A2305,$H:$H)*SUMIF(Summary!$A$230:$A$266,$A2305,Summary!$Q$230:$Q$266),0)</f>
        <v>0</v>
      </c>
      <c r="AP2305" s="688">
        <f>IFERROR($H2305/SUMIF($A:$A,$A2305,$H:$H)*(SUMIF(Summary!$A$230:$A$266,$A2305,Summary!$L$230:$L$266)+SUMIF(Summary!$A$281:$A$317,$A2305,Summary!$L$281:$L$317))-AO2305,0)</f>
        <v>0</v>
      </c>
      <c r="AQ2305" s="306"/>
      <c r="AR2305" s="688">
        <f t="shared" ca="1" si="542"/>
        <v>0</v>
      </c>
      <c r="AS2305" s="688">
        <f t="shared" ca="1" si="543"/>
        <v>0</v>
      </c>
    </row>
    <row r="2306" spans="1:45" x14ac:dyDescent="0.2">
      <c r="A2306" s="423">
        <v>3661</v>
      </c>
      <c r="B2306" s="424">
        <v>5</v>
      </c>
      <c r="C2306" s="425" t="s">
        <v>312</v>
      </c>
      <c r="D2306" s="422">
        <f t="shared" si="529"/>
        <v>0</v>
      </c>
      <c r="E2306" s="422">
        <f t="shared" si="530"/>
        <v>0</v>
      </c>
      <c r="F2306" s="422">
        <f t="shared" si="531"/>
        <v>0</v>
      </c>
      <c r="G2306" s="422">
        <f t="shared" si="532"/>
        <v>0</v>
      </c>
      <c r="H2306" s="22">
        <f t="shared" si="533"/>
        <v>0</v>
      </c>
      <c r="I2306" s="116">
        <v>0</v>
      </c>
      <c r="J2306" s="116">
        <v>0</v>
      </c>
      <c r="K2306" s="116">
        <v>0</v>
      </c>
      <c r="L2306" s="116">
        <v>0</v>
      </c>
      <c r="M2306" s="22">
        <f t="shared" si="534"/>
        <v>0</v>
      </c>
      <c r="N2306" s="116">
        <v>0</v>
      </c>
      <c r="O2306" s="116">
        <v>0</v>
      </c>
      <c r="P2306" s="116">
        <v>0</v>
      </c>
      <c r="Q2306" s="116">
        <v>0</v>
      </c>
      <c r="R2306" s="22">
        <f t="shared" si="535"/>
        <v>0</v>
      </c>
      <c r="S2306" s="116">
        <v>0</v>
      </c>
      <c r="T2306" s="116">
        <v>0</v>
      </c>
      <c r="U2306" s="116">
        <v>0</v>
      </c>
      <c r="V2306" s="116">
        <v>0</v>
      </c>
      <c r="W2306" s="22">
        <f t="shared" si="536"/>
        <v>0</v>
      </c>
      <c r="X2306" s="22">
        <f t="shared" si="537"/>
        <v>0</v>
      </c>
      <c r="Y2306" s="22">
        <f ca="1">OFFSET('Cost Study'!$B$7,'Operations Support'!$C2306,'Operations Support'!$B2306)*$H2306</f>
        <v>0</v>
      </c>
      <c r="Z2306" s="23">
        <f ca="1">Y2306*'Cost Study'!$B$31</f>
        <v>0</v>
      </c>
      <c r="AA2306" s="23">
        <f ca="1">IF(A2306=10298,1.51,1)*IF($B2306&lt;3,$D2306*'Cost Study'!$B$32*OFFSET('Cost Study'!$B$7,'Operations Support'!$C2306,'Operations Support'!$B2306),0)</f>
        <v>0</v>
      </c>
      <c r="AB2306" s="24">
        <f ca="1">AA2306*'Cost Study'!$B$31</f>
        <v>0</v>
      </c>
      <c r="AC2306" s="23">
        <f ca="1">Y2306*'Cost Study'!$B$31</f>
        <v>0</v>
      </c>
      <c r="AD2306" s="24">
        <f ca="1">AA2306*'Cost Study'!$B$31</f>
        <v>0</v>
      </c>
      <c r="AE2306" s="377">
        <f t="shared" ca="1" si="538"/>
        <v>0</v>
      </c>
      <c r="AF2306" s="377">
        <f t="shared" ca="1" si="539"/>
        <v>0</v>
      </c>
      <c r="AH2306" s="688">
        <f>IFERROR($H2306/SUMIF($A:$A,$A2306,$H:$H)*SUMIF(Summary!$A$110:$A$186,$A2306,Summary!$P$110:$P$186),0)</f>
        <v>0</v>
      </c>
      <c r="AI2306" s="689">
        <f t="shared" ca="1" si="540"/>
        <v>0</v>
      </c>
      <c r="AJ2306" s="688">
        <f>IFERROR(H2306/SUMIF(A:A,A2306,H:H)*SUMIF(Summary!$A$110:$A$186,'Operations Support'!A2306,Summary!$Q$110:$Q$186),0)</f>
        <v>0</v>
      </c>
      <c r="AK2306" s="688">
        <f t="shared" ca="1" si="541"/>
        <v>0</v>
      </c>
      <c r="AM2306" s="688">
        <f>IFERROR($H2306/SUMIF($A:$A,$A2306,$H:$H)*SUMIF(Summary!$A$230:$A$266,$A2306,Summary!$P$230:$P$266),0)</f>
        <v>0</v>
      </c>
      <c r="AN2306" s="688">
        <f>IFERROR($H2306/SUMIF($A:$A,$A2306,$H:$H)*(SUMIF(Summary!$A$230:$A$266,$A2306,Summary!$L$230:$L$266)+SUMIF(Summary!$A$281:$A$317,$A2306,Summary!$L$281:$L$317))-AM2306,0)</f>
        <v>0</v>
      </c>
      <c r="AO2306" s="688">
        <f>IFERROR($H2306/SUMIF($A:$A,$A2306,$H:$H)*SUMIF(Summary!$A$230:$A$266,$A2306,Summary!$Q$230:$Q$266),0)</f>
        <v>0</v>
      </c>
      <c r="AP2306" s="688">
        <f>IFERROR($H2306/SUMIF($A:$A,$A2306,$H:$H)*(SUMIF(Summary!$A$230:$A$266,$A2306,Summary!$L$230:$L$266)+SUMIF(Summary!$A$281:$A$317,$A2306,Summary!$L$281:$L$317))-AO2306,0)</f>
        <v>0</v>
      </c>
      <c r="AQ2306" s="306"/>
      <c r="AR2306" s="688">
        <f t="shared" ca="1" si="542"/>
        <v>0</v>
      </c>
      <c r="AS2306" s="688">
        <f t="shared" ca="1" si="543"/>
        <v>0</v>
      </c>
    </row>
    <row r="2307" spans="1:45" x14ac:dyDescent="0.2">
      <c r="A2307" s="423">
        <v>3661</v>
      </c>
      <c r="B2307" s="424">
        <v>5</v>
      </c>
      <c r="C2307" s="425" t="s">
        <v>313</v>
      </c>
      <c r="D2307" s="422">
        <f t="shared" si="529"/>
        <v>804</v>
      </c>
      <c r="E2307" s="422">
        <f t="shared" si="530"/>
        <v>0</v>
      </c>
      <c r="F2307" s="422">
        <f t="shared" si="531"/>
        <v>2011</v>
      </c>
      <c r="G2307" s="422">
        <f t="shared" si="532"/>
        <v>0</v>
      </c>
      <c r="H2307" s="22">
        <f t="shared" si="533"/>
        <v>2815</v>
      </c>
      <c r="I2307" s="116">
        <v>457</v>
      </c>
      <c r="J2307" s="116">
        <v>0</v>
      </c>
      <c r="K2307" s="116">
        <v>667</v>
      </c>
      <c r="L2307" s="116">
        <v>0</v>
      </c>
      <c r="M2307" s="22">
        <f t="shared" si="534"/>
        <v>1124</v>
      </c>
      <c r="N2307" s="116">
        <v>203</v>
      </c>
      <c r="O2307" s="116">
        <v>0</v>
      </c>
      <c r="P2307" s="116">
        <v>606</v>
      </c>
      <c r="Q2307" s="116">
        <v>0</v>
      </c>
      <c r="R2307" s="22">
        <f t="shared" si="535"/>
        <v>809</v>
      </c>
      <c r="S2307" s="116">
        <v>144</v>
      </c>
      <c r="T2307" s="116">
        <v>0</v>
      </c>
      <c r="U2307" s="116">
        <v>738</v>
      </c>
      <c r="V2307" s="116">
        <v>0</v>
      </c>
      <c r="W2307" s="22">
        <f t="shared" si="536"/>
        <v>882</v>
      </c>
      <c r="X2307" s="22">
        <f t="shared" si="537"/>
        <v>117.29166666666667</v>
      </c>
      <c r="Y2307" s="22">
        <f ca="1">OFFSET('Cost Study'!$B$7,'Operations Support'!$C2307,'Operations Support'!$B2307)*$H2307</f>
        <v>7881.9999999999991</v>
      </c>
      <c r="Z2307" s="23">
        <f ca="1">Y2307*'Cost Study'!$B$31</f>
        <v>440224.91164238902</v>
      </c>
      <c r="AA2307" s="23">
        <f ca="1">IF(A2307=10298,1.51,1)*IF($B2307&lt;3,$D2307*'Cost Study'!$B$32*OFFSET('Cost Study'!$B$7,'Operations Support'!$C2307,'Operations Support'!$B2307),0)</f>
        <v>0</v>
      </c>
      <c r="AB2307" s="24">
        <f ca="1">AA2307*'Cost Study'!$B$31</f>
        <v>0</v>
      </c>
      <c r="AC2307" s="23">
        <f ca="1">Y2307*'Cost Study'!$B$31</f>
        <v>440224.91164238902</v>
      </c>
      <c r="AD2307" s="24">
        <f ca="1">AA2307*'Cost Study'!$B$31</f>
        <v>0</v>
      </c>
      <c r="AE2307" s="377">
        <f t="shared" ca="1" si="538"/>
        <v>440224.91164238902</v>
      </c>
      <c r="AF2307" s="377">
        <f t="shared" ca="1" si="539"/>
        <v>440224.91164238902</v>
      </c>
      <c r="AH2307" s="688">
        <f>IFERROR($H2307/SUMIF($A:$A,$A2307,$H:$H)*SUMIF(Summary!$A$110:$A$186,$A2307,Summary!$P$110:$P$186),0)</f>
        <v>83375.37532338778</v>
      </c>
      <c r="AI2307" s="689">
        <f t="shared" ca="1" si="540"/>
        <v>356849.53631900123</v>
      </c>
      <c r="AJ2307" s="688">
        <f>IFERROR(H2307/SUMIF(A:A,A2307,H:H)*SUMIF(Summary!$A$110:$A$186,'Operations Support'!A2307,Summary!$Q$110:$Q$186),0)</f>
        <v>83923.974496803072</v>
      </c>
      <c r="AK2307" s="688">
        <f t="shared" ca="1" si="541"/>
        <v>356300.93714558595</v>
      </c>
      <c r="AM2307" s="688">
        <f>IFERROR($H2307/SUMIF($A:$A,$A2307,$H:$H)*SUMIF(Summary!$A$230:$A$266,$A2307,Summary!$P$230:$P$266),0)</f>
        <v>15774.73748795846</v>
      </c>
      <c r="AN2307" s="688">
        <f>IFERROR($H2307/SUMIF($A:$A,$A2307,$H:$H)*(SUMIF(Summary!$A$230:$A$266,$A2307,Summary!$L$230:$L$266)+SUMIF(Summary!$A$281:$A$317,$A2307,Summary!$L$281:$L$317))-AM2307,0)</f>
        <v>47573.808562475373</v>
      </c>
      <c r="AO2307" s="688">
        <f>IFERROR($H2307/SUMIF($A:$A,$A2307,$H:$H)*SUMIF(Summary!$A$230:$A$266,$A2307,Summary!$Q$230:$Q$266),0)</f>
        <v>15878.533217970724</v>
      </c>
      <c r="AP2307" s="688">
        <f>IFERROR($H2307/SUMIF($A:$A,$A2307,$H:$H)*(SUMIF(Summary!$A$230:$A$266,$A2307,Summary!$L$230:$L$266)+SUMIF(Summary!$A$281:$A$317,$A2307,Summary!$L$281:$L$317))-AO2307,0)</f>
        <v>47470.012832463108</v>
      </c>
      <c r="AQ2307" s="306"/>
      <c r="AR2307" s="688">
        <f t="shared" ca="1" si="542"/>
        <v>404423.3448814766</v>
      </c>
      <c r="AS2307" s="688">
        <f t="shared" ca="1" si="543"/>
        <v>403770.94997804903</v>
      </c>
    </row>
    <row r="2308" spans="1:45" x14ac:dyDescent="0.2">
      <c r="A2308" s="423">
        <v>3661</v>
      </c>
      <c r="B2308" s="424">
        <v>5</v>
      </c>
      <c r="C2308" s="425" t="s">
        <v>314</v>
      </c>
      <c r="D2308" s="422">
        <f t="shared" si="529"/>
        <v>1284</v>
      </c>
      <c r="E2308" s="422">
        <f t="shared" si="530"/>
        <v>0</v>
      </c>
      <c r="F2308" s="422">
        <f t="shared" si="531"/>
        <v>2335</v>
      </c>
      <c r="G2308" s="422">
        <f t="shared" si="532"/>
        <v>0</v>
      </c>
      <c r="H2308" s="22">
        <f t="shared" si="533"/>
        <v>3619</v>
      </c>
      <c r="I2308" s="116">
        <v>769</v>
      </c>
      <c r="J2308" s="116">
        <v>0</v>
      </c>
      <c r="K2308" s="116">
        <v>1184</v>
      </c>
      <c r="L2308" s="116">
        <v>0</v>
      </c>
      <c r="M2308" s="22">
        <f t="shared" si="534"/>
        <v>1953</v>
      </c>
      <c r="N2308" s="116">
        <v>343</v>
      </c>
      <c r="O2308" s="116">
        <v>0</v>
      </c>
      <c r="P2308" s="116">
        <v>992</v>
      </c>
      <c r="Q2308" s="116">
        <v>0</v>
      </c>
      <c r="R2308" s="22">
        <f t="shared" si="535"/>
        <v>1335</v>
      </c>
      <c r="S2308" s="116">
        <v>172</v>
      </c>
      <c r="T2308" s="116">
        <v>0</v>
      </c>
      <c r="U2308" s="116">
        <v>159</v>
      </c>
      <c r="V2308" s="116">
        <v>0</v>
      </c>
      <c r="W2308" s="22">
        <f t="shared" si="536"/>
        <v>331</v>
      </c>
      <c r="X2308" s="22">
        <f t="shared" si="537"/>
        <v>150.79166666666666</v>
      </c>
      <c r="Y2308" s="22">
        <f ca="1">OFFSET('Cost Study'!$B$7,'Operations Support'!$C2308,'Operations Support'!$B2308)*$H2308</f>
        <v>16176.929999999998</v>
      </c>
      <c r="Z2308" s="23">
        <f ca="1">Y2308*'Cost Study'!$B$31</f>
        <v>903512.76070732204</v>
      </c>
      <c r="AA2308" s="23">
        <f ca="1">IF(A2308=10298,1.51,1)*IF($B2308&lt;3,$D2308*'Cost Study'!$B$32*OFFSET('Cost Study'!$B$7,'Operations Support'!$C2308,'Operations Support'!$B2308),0)</f>
        <v>0</v>
      </c>
      <c r="AB2308" s="24">
        <f ca="1">AA2308*'Cost Study'!$B$31</f>
        <v>0</v>
      </c>
      <c r="AC2308" s="23">
        <f ca="1">Y2308*'Cost Study'!$B$31</f>
        <v>903512.76070732204</v>
      </c>
      <c r="AD2308" s="24">
        <f ca="1">AA2308*'Cost Study'!$B$31</f>
        <v>0</v>
      </c>
      <c r="AE2308" s="377">
        <f t="shared" ca="1" si="538"/>
        <v>903512.76070732204</v>
      </c>
      <c r="AF2308" s="377">
        <f t="shared" ca="1" si="539"/>
        <v>903512.76070732204</v>
      </c>
      <c r="AH2308" s="688">
        <f>IFERROR($H2308/SUMIF($A:$A,$A2308,$H:$H)*SUMIF(Summary!$A$110:$A$186,$A2308,Summary!$P$110:$P$186),0)</f>
        <v>107188.44877276744</v>
      </c>
      <c r="AI2308" s="689">
        <f t="shared" ca="1" si="540"/>
        <v>796324.3119345546</v>
      </c>
      <c r="AJ2308" s="688">
        <f>IFERROR(H2308/SUMIF(A:A,A2308,H:H)*SUMIF(Summary!$A$110:$A$186,'Operations Support'!A2308,Summary!$Q$110:$Q$186),0)</f>
        <v>107893.73488594328</v>
      </c>
      <c r="AK2308" s="688">
        <f t="shared" ca="1" si="541"/>
        <v>795619.0258213788</v>
      </c>
      <c r="AM2308" s="688">
        <f>IFERROR($H2308/SUMIF($A:$A,$A2308,$H:$H)*SUMIF(Summary!$A$230:$A$266,$A2308,Summary!$P$230:$P$266),0)</f>
        <v>20280.204251837182</v>
      </c>
      <c r="AN2308" s="688">
        <f>IFERROR($H2308/SUMIF($A:$A,$A2308,$H:$H)*(SUMIF(Summary!$A$230:$A$266,$A2308,Summary!$L$230:$L$266)+SUMIF(Summary!$A$281:$A$317,$A2308,Summary!$L$281:$L$317))-AM2308,0)</f>
        <v>61161.496691864428</v>
      </c>
      <c r="AO2308" s="688">
        <f>IFERROR($H2308/SUMIF($A:$A,$A2308,$H:$H)*SUMIF(Summary!$A$230:$A$266,$A2308,Summary!$Q$230:$Q$266),0)</f>
        <v>20413.645369746377</v>
      </c>
      <c r="AP2308" s="688">
        <f>IFERROR($H2308/SUMIF($A:$A,$A2308,$H:$H)*(SUMIF(Summary!$A$230:$A$266,$A2308,Summary!$L$230:$L$266)+SUMIF(Summary!$A$281:$A$317,$A2308,Summary!$L$281:$L$317))-AO2308,0)</f>
        <v>61028.055573955236</v>
      </c>
      <c r="AQ2308" s="306"/>
      <c r="AR2308" s="688">
        <f t="shared" ca="1" si="542"/>
        <v>857485.80862641905</v>
      </c>
      <c r="AS2308" s="688">
        <f t="shared" ca="1" si="543"/>
        <v>856647.0813953341</v>
      </c>
    </row>
    <row r="2309" spans="1:45" x14ac:dyDescent="0.2">
      <c r="A2309" s="423">
        <v>3661</v>
      </c>
      <c r="B2309" s="424">
        <v>5</v>
      </c>
      <c r="C2309" s="425" t="s">
        <v>315</v>
      </c>
      <c r="D2309" s="422">
        <f t="shared" ref="D2309:D2372" si="544">I2309+N2309+S2309</f>
        <v>0</v>
      </c>
      <c r="E2309" s="422">
        <f t="shared" ref="E2309:E2372" si="545">J2309+O2309+T2309</f>
        <v>0</v>
      </c>
      <c r="F2309" s="422">
        <f t="shared" ref="F2309:F2372" si="546">K2309+P2309+U2309</f>
        <v>0</v>
      </c>
      <c r="G2309" s="422">
        <f t="shared" ref="G2309:G2372" si="547">L2309+Q2309+V2309</f>
        <v>0</v>
      </c>
      <c r="H2309" s="22">
        <f t="shared" ref="H2309:H2372" si="548">(SUM(D2309:F2309)-G2309)*IF(A2309=10298,1.51,1)</f>
        <v>0</v>
      </c>
      <c r="I2309" s="116">
        <v>0</v>
      </c>
      <c r="J2309" s="116">
        <v>0</v>
      </c>
      <c r="K2309" s="116">
        <v>0</v>
      </c>
      <c r="L2309" s="116">
        <v>0</v>
      </c>
      <c r="M2309" s="22">
        <f t="shared" ref="M2309:M2372" si="549">SUM(I2309:K2309)-L2309</f>
        <v>0</v>
      </c>
      <c r="N2309" s="116">
        <v>0</v>
      </c>
      <c r="O2309" s="116">
        <v>0</v>
      </c>
      <c r="P2309" s="116">
        <v>0</v>
      </c>
      <c r="Q2309" s="116">
        <v>0</v>
      </c>
      <c r="R2309" s="22">
        <f t="shared" ref="R2309:R2372" si="550">SUM(N2309:P2309)-Q2309</f>
        <v>0</v>
      </c>
      <c r="S2309" s="116">
        <v>0</v>
      </c>
      <c r="T2309" s="116">
        <v>0</v>
      </c>
      <c r="U2309" s="116">
        <v>0</v>
      </c>
      <c r="V2309" s="116">
        <v>0</v>
      </c>
      <c r="W2309" s="22">
        <f t="shared" ref="W2309:W2372" si="551">SUM(S2309:U2309)-V2309</f>
        <v>0</v>
      </c>
      <c r="X2309" s="22">
        <f t="shared" ref="X2309:X2372" si="552">IF(OR(B2309=1,B2309=2),H2309/30,IF(OR(B2309=3,B2309=5),H2309/24,IF(B2309=4,H2309/18,0)))</f>
        <v>0</v>
      </c>
      <c r="Y2309" s="22">
        <f ca="1">OFFSET('Cost Study'!$B$7,'Operations Support'!$C2309,'Operations Support'!$B2309)*$H2309</f>
        <v>0</v>
      </c>
      <c r="Z2309" s="23">
        <f ca="1">Y2309*'Cost Study'!$B$31</f>
        <v>0</v>
      </c>
      <c r="AA2309" s="23">
        <f ca="1">IF(A2309=10298,1.51,1)*IF($B2309&lt;3,$D2309*'Cost Study'!$B$32*OFFSET('Cost Study'!$B$7,'Operations Support'!$C2309,'Operations Support'!$B2309),0)</f>
        <v>0</v>
      </c>
      <c r="AB2309" s="24">
        <f ca="1">AA2309*'Cost Study'!$B$31</f>
        <v>0</v>
      </c>
      <c r="AC2309" s="23">
        <f ca="1">Y2309*'Cost Study'!$B$31</f>
        <v>0</v>
      </c>
      <c r="AD2309" s="24">
        <f ca="1">AA2309*'Cost Study'!$B$31</f>
        <v>0</v>
      </c>
      <c r="AE2309" s="377">
        <f t="shared" ref="AE2309:AE2372" ca="1" si="553">Z2309+AB2309</f>
        <v>0</v>
      </c>
      <c r="AF2309" s="377">
        <f t="shared" ref="AF2309:AF2372" ca="1" si="554">AC2309+AD2309</f>
        <v>0</v>
      </c>
      <c r="AH2309" s="688">
        <f>IFERROR($H2309/SUMIF($A:$A,$A2309,$H:$H)*SUMIF(Summary!$A$110:$A$186,$A2309,Summary!$P$110:$P$186),0)</f>
        <v>0</v>
      </c>
      <c r="AI2309" s="689">
        <f t="shared" ca="1" si="540"/>
        <v>0</v>
      </c>
      <c r="AJ2309" s="688">
        <f>IFERROR(H2309/SUMIF(A:A,A2309,H:H)*SUMIF(Summary!$A$110:$A$186,'Operations Support'!A2309,Summary!$Q$110:$Q$186),0)</f>
        <v>0</v>
      </c>
      <c r="AK2309" s="688">
        <f t="shared" ca="1" si="541"/>
        <v>0</v>
      </c>
      <c r="AM2309" s="688">
        <f>IFERROR($H2309/SUMIF($A:$A,$A2309,$H:$H)*SUMIF(Summary!$A$230:$A$266,$A2309,Summary!$P$230:$P$266),0)</f>
        <v>0</v>
      </c>
      <c r="AN2309" s="688">
        <f>IFERROR($H2309/SUMIF($A:$A,$A2309,$H:$H)*(SUMIF(Summary!$A$230:$A$266,$A2309,Summary!$L$230:$L$266)+SUMIF(Summary!$A$281:$A$317,$A2309,Summary!$L$281:$L$317))-AM2309,0)</f>
        <v>0</v>
      </c>
      <c r="AO2309" s="688">
        <f>IFERROR($H2309/SUMIF($A:$A,$A2309,$H:$H)*SUMIF(Summary!$A$230:$A$266,$A2309,Summary!$Q$230:$Q$266),0)</f>
        <v>0</v>
      </c>
      <c r="AP2309" s="688">
        <f>IFERROR($H2309/SUMIF($A:$A,$A2309,$H:$H)*(SUMIF(Summary!$A$230:$A$266,$A2309,Summary!$L$230:$L$266)+SUMIF(Summary!$A$281:$A$317,$A2309,Summary!$L$281:$L$317))-AO2309,0)</f>
        <v>0</v>
      </c>
      <c r="AQ2309" s="306"/>
      <c r="AR2309" s="688">
        <f t="shared" ca="1" si="542"/>
        <v>0</v>
      </c>
      <c r="AS2309" s="688">
        <f t="shared" ca="1" si="543"/>
        <v>0</v>
      </c>
    </row>
    <row r="2310" spans="1:45" x14ac:dyDescent="0.2">
      <c r="A2310" s="423">
        <v>3661</v>
      </c>
      <c r="B2310" s="424">
        <v>5</v>
      </c>
      <c r="C2310" s="425" t="s">
        <v>316</v>
      </c>
      <c r="D2310" s="422">
        <f t="shared" si="544"/>
        <v>0</v>
      </c>
      <c r="E2310" s="422">
        <f t="shared" si="545"/>
        <v>0</v>
      </c>
      <c r="F2310" s="422">
        <f t="shared" si="546"/>
        <v>0</v>
      </c>
      <c r="G2310" s="422">
        <f t="shared" si="547"/>
        <v>0</v>
      </c>
      <c r="H2310" s="22">
        <f t="shared" si="548"/>
        <v>0</v>
      </c>
      <c r="I2310" s="116">
        <v>0</v>
      </c>
      <c r="J2310" s="116">
        <v>0</v>
      </c>
      <c r="K2310" s="116">
        <v>0</v>
      </c>
      <c r="L2310" s="116">
        <v>0</v>
      </c>
      <c r="M2310" s="22">
        <f t="shared" si="549"/>
        <v>0</v>
      </c>
      <c r="N2310" s="116">
        <v>0</v>
      </c>
      <c r="O2310" s="116">
        <v>0</v>
      </c>
      <c r="P2310" s="116">
        <v>0</v>
      </c>
      <c r="Q2310" s="116">
        <v>0</v>
      </c>
      <c r="R2310" s="22">
        <f t="shared" si="550"/>
        <v>0</v>
      </c>
      <c r="S2310" s="116">
        <v>0</v>
      </c>
      <c r="T2310" s="116">
        <v>0</v>
      </c>
      <c r="U2310" s="116">
        <v>0</v>
      </c>
      <c r="V2310" s="116">
        <v>0</v>
      </c>
      <c r="W2310" s="22">
        <f t="shared" si="551"/>
        <v>0</v>
      </c>
      <c r="X2310" s="22">
        <f t="shared" si="552"/>
        <v>0</v>
      </c>
      <c r="Y2310" s="22">
        <f ca="1">OFFSET('Cost Study'!$B$7,'Operations Support'!$C2310,'Operations Support'!$B2310)*$H2310</f>
        <v>0</v>
      </c>
      <c r="Z2310" s="23">
        <f ca="1">Y2310*'Cost Study'!$B$31</f>
        <v>0</v>
      </c>
      <c r="AA2310" s="23">
        <f ca="1">IF(A2310=10298,1.51,1)*IF($B2310&lt;3,$D2310*'Cost Study'!$B$32*OFFSET('Cost Study'!$B$7,'Operations Support'!$C2310,'Operations Support'!$B2310),0)</f>
        <v>0</v>
      </c>
      <c r="AB2310" s="24">
        <f ca="1">AA2310*'Cost Study'!$B$31</f>
        <v>0</v>
      </c>
      <c r="AC2310" s="23">
        <f ca="1">Y2310*'Cost Study'!$B$31</f>
        <v>0</v>
      </c>
      <c r="AD2310" s="24">
        <f ca="1">AA2310*'Cost Study'!$B$31</f>
        <v>0</v>
      </c>
      <c r="AE2310" s="377">
        <f t="shared" ca="1" si="553"/>
        <v>0</v>
      </c>
      <c r="AF2310" s="377">
        <f t="shared" ca="1" si="554"/>
        <v>0</v>
      </c>
      <c r="AH2310" s="688">
        <f>IFERROR($H2310/SUMIF($A:$A,$A2310,$H:$H)*SUMIF(Summary!$A$110:$A$186,$A2310,Summary!$P$110:$P$186),0)</f>
        <v>0</v>
      </c>
      <c r="AI2310" s="689">
        <f t="shared" ca="1" si="540"/>
        <v>0</v>
      </c>
      <c r="AJ2310" s="688">
        <f>IFERROR(H2310/SUMIF(A:A,A2310,H:H)*SUMIF(Summary!$A$110:$A$186,'Operations Support'!A2310,Summary!$Q$110:$Q$186),0)</f>
        <v>0</v>
      </c>
      <c r="AK2310" s="688">
        <f t="shared" ca="1" si="541"/>
        <v>0</v>
      </c>
      <c r="AM2310" s="688">
        <f>IFERROR($H2310/SUMIF($A:$A,$A2310,$H:$H)*SUMIF(Summary!$A$230:$A$266,$A2310,Summary!$P$230:$P$266),0)</f>
        <v>0</v>
      </c>
      <c r="AN2310" s="688">
        <f>IFERROR($H2310/SUMIF($A:$A,$A2310,$H:$H)*(SUMIF(Summary!$A$230:$A$266,$A2310,Summary!$L$230:$L$266)+SUMIF(Summary!$A$281:$A$317,$A2310,Summary!$L$281:$L$317))-AM2310,0)</f>
        <v>0</v>
      </c>
      <c r="AO2310" s="688">
        <f>IFERROR($H2310/SUMIF($A:$A,$A2310,$H:$H)*SUMIF(Summary!$A$230:$A$266,$A2310,Summary!$Q$230:$Q$266),0)</f>
        <v>0</v>
      </c>
      <c r="AP2310" s="688">
        <f>IFERROR($H2310/SUMIF($A:$A,$A2310,$H:$H)*(SUMIF(Summary!$A$230:$A$266,$A2310,Summary!$L$230:$L$266)+SUMIF(Summary!$A$281:$A$317,$A2310,Summary!$L$281:$L$317))-AO2310,0)</f>
        <v>0</v>
      </c>
      <c r="AQ2310" s="306"/>
      <c r="AR2310" s="688">
        <f t="shared" ca="1" si="542"/>
        <v>0</v>
      </c>
      <c r="AS2310" s="688">
        <f t="shared" ca="1" si="543"/>
        <v>0</v>
      </c>
    </row>
    <row r="2311" spans="1:45" x14ac:dyDescent="0.2">
      <c r="A2311" s="423">
        <v>3661</v>
      </c>
      <c r="B2311" s="424">
        <v>5</v>
      </c>
      <c r="C2311" s="425" t="s">
        <v>317</v>
      </c>
      <c r="D2311" s="422">
        <f t="shared" si="544"/>
        <v>0</v>
      </c>
      <c r="E2311" s="422">
        <f t="shared" si="545"/>
        <v>0</v>
      </c>
      <c r="F2311" s="422">
        <f t="shared" si="546"/>
        <v>0</v>
      </c>
      <c r="G2311" s="422">
        <f t="shared" si="547"/>
        <v>0</v>
      </c>
      <c r="H2311" s="22">
        <f t="shared" si="548"/>
        <v>0</v>
      </c>
      <c r="I2311" s="116">
        <v>0</v>
      </c>
      <c r="J2311" s="116">
        <v>0</v>
      </c>
      <c r="K2311" s="116">
        <v>0</v>
      </c>
      <c r="L2311" s="116">
        <v>0</v>
      </c>
      <c r="M2311" s="22">
        <f t="shared" si="549"/>
        <v>0</v>
      </c>
      <c r="N2311" s="116">
        <v>0</v>
      </c>
      <c r="O2311" s="116">
        <v>0</v>
      </c>
      <c r="P2311" s="116">
        <v>0</v>
      </c>
      <c r="Q2311" s="116">
        <v>0</v>
      </c>
      <c r="R2311" s="22">
        <f t="shared" si="550"/>
        <v>0</v>
      </c>
      <c r="S2311" s="116">
        <v>0</v>
      </c>
      <c r="T2311" s="116">
        <v>0</v>
      </c>
      <c r="U2311" s="116">
        <v>0</v>
      </c>
      <c r="V2311" s="116">
        <v>0</v>
      </c>
      <c r="W2311" s="22">
        <f t="shared" si="551"/>
        <v>0</v>
      </c>
      <c r="X2311" s="22">
        <f t="shared" si="552"/>
        <v>0</v>
      </c>
      <c r="Y2311" s="22">
        <f ca="1">OFFSET('Cost Study'!$B$7,'Operations Support'!$C2311,'Operations Support'!$B2311)*$H2311</f>
        <v>0</v>
      </c>
      <c r="Z2311" s="23">
        <f ca="1">Y2311*'Cost Study'!$B$31</f>
        <v>0</v>
      </c>
      <c r="AA2311" s="23">
        <f ca="1">IF(A2311=10298,1.51,1)*IF($B2311&lt;3,$D2311*'Cost Study'!$B$32*OFFSET('Cost Study'!$B$7,'Operations Support'!$C2311,'Operations Support'!$B2311),0)</f>
        <v>0</v>
      </c>
      <c r="AB2311" s="24">
        <f ca="1">AA2311*'Cost Study'!$B$31</f>
        <v>0</v>
      </c>
      <c r="AC2311" s="23">
        <f ca="1">Y2311*'Cost Study'!$B$31</f>
        <v>0</v>
      </c>
      <c r="AD2311" s="24">
        <f ca="1">AA2311*'Cost Study'!$B$31</f>
        <v>0</v>
      </c>
      <c r="AE2311" s="377">
        <f t="shared" ca="1" si="553"/>
        <v>0</v>
      </c>
      <c r="AF2311" s="377">
        <f t="shared" ca="1" si="554"/>
        <v>0</v>
      </c>
      <c r="AH2311" s="688">
        <f>IFERROR($H2311/SUMIF($A:$A,$A2311,$H:$H)*SUMIF(Summary!$A$110:$A$186,$A2311,Summary!$P$110:$P$186),0)</f>
        <v>0</v>
      </c>
      <c r="AI2311" s="689">
        <f t="shared" ca="1" si="540"/>
        <v>0</v>
      </c>
      <c r="AJ2311" s="688">
        <f>IFERROR(H2311/SUMIF(A:A,A2311,H:H)*SUMIF(Summary!$A$110:$A$186,'Operations Support'!A2311,Summary!$Q$110:$Q$186),0)</f>
        <v>0</v>
      </c>
      <c r="AK2311" s="688">
        <f t="shared" ca="1" si="541"/>
        <v>0</v>
      </c>
      <c r="AM2311" s="688">
        <f>IFERROR($H2311/SUMIF($A:$A,$A2311,$H:$H)*SUMIF(Summary!$A$230:$A$266,$A2311,Summary!$P$230:$P$266),0)</f>
        <v>0</v>
      </c>
      <c r="AN2311" s="688">
        <f>IFERROR($H2311/SUMIF($A:$A,$A2311,$H:$H)*(SUMIF(Summary!$A$230:$A$266,$A2311,Summary!$L$230:$L$266)+SUMIF(Summary!$A$281:$A$317,$A2311,Summary!$L$281:$L$317))-AM2311,0)</f>
        <v>0</v>
      </c>
      <c r="AO2311" s="688">
        <f>IFERROR($H2311/SUMIF($A:$A,$A2311,$H:$H)*SUMIF(Summary!$A$230:$A$266,$A2311,Summary!$Q$230:$Q$266),0)</f>
        <v>0</v>
      </c>
      <c r="AP2311" s="688">
        <f>IFERROR($H2311/SUMIF($A:$A,$A2311,$H:$H)*(SUMIF(Summary!$A$230:$A$266,$A2311,Summary!$L$230:$L$266)+SUMIF(Summary!$A$281:$A$317,$A2311,Summary!$L$281:$L$317))-AO2311,0)</f>
        <v>0</v>
      </c>
      <c r="AQ2311" s="306"/>
      <c r="AR2311" s="688">
        <f t="shared" ca="1" si="542"/>
        <v>0</v>
      </c>
      <c r="AS2311" s="688">
        <f t="shared" ca="1" si="543"/>
        <v>0</v>
      </c>
    </row>
    <row r="2312" spans="1:45" s="15" customFormat="1" x14ac:dyDescent="0.2">
      <c r="A2312" s="423">
        <v>3661</v>
      </c>
      <c r="B2312" s="424">
        <v>5</v>
      </c>
      <c r="C2312" s="425" t="s">
        <v>318</v>
      </c>
      <c r="D2312" s="422">
        <f t="shared" si="544"/>
        <v>0</v>
      </c>
      <c r="E2312" s="422">
        <f t="shared" si="545"/>
        <v>0</v>
      </c>
      <c r="F2312" s="422">
        <f t="shared" si="546"/>
        <v>0</v>
      </c>
      <c r="G2312" s="422">
        <f t="shared" si="547"/>
        <v>0</v>
      </c>
      <c r="H2312" s="22">
        <f t="shared" si="548"/>
        <v>0</v>
      </c>
      <c r="I2312" s="116">
        <v>0</v>
      </c>
      <c r="J2312" s="116">
        <v>0</v>
      </c>
      <c r="K2312" s="116">
        <v>0</v>
      </c>
      <c r="L2312" s="116">
        <v>0</v>
      </c>
      <c r="M2312" s="22">
        <f t="shared" si="549"/>
        <v>0</v>
      </c>
      <c r="N2312" s="116">
        <v>0</v>
      </c>
      <c r="O2312" s="116">
        <v>0</v>
      </c>
      <c r="P2312" s="116">
        <v>0</v>
      </c>
      <c r="Q2312" s="116">
        <v>0</v>
      </c>
      <c r="R2312" s="22">
        <f t="shared" si="550"/>
        <v>0</v>
      </c>
      <c r="S2312" s="116">
        <v>0</v>
      </c>
      <c r="T2312" s="116">
        <v>0</v>
      </c>
      <c r="U2312" s="116">
        <v>0</v>
      </c>
      <c r="V2312" s="116">
        <v>0</v>
      </c>
      <c r="W2312" s="22">
        <f t="shared" si="551"/>
        <v>0</v>
      </c>
      <c r="X2312" s="22">
        <f t="shared" si="552"/>
        <v>0</v>
      </c>
      <c r="Y2312" s="22">
        <f ca="1">OFFSET('Cost Study'!$B$7,'Operations Support'!$C2312,'Operations Support'!$B2312)*$H2312</f>
        <v>0</v>
      </c>
      <c r="Z2312" s="23">
        <f ca="1">Y2312*'Cost Study'!$B$31</f>
        <v>0</v>
      </c>
      <c r="AA2312" s="23">
        <f ca="1">IF(A2312=10298,1.51,1)*IF($B2312&lt;3,$D2312*'Cost Study'!$B$32*OFFSET('Cost Study'!$B$7,'Operations Support'!$C2312,'Operations Support'!$B2312),0)</f>
        <v>0</v>
      </c>
      <c r="AB2312" s="24">
        <f ca="1">AA2312*'Cost Study'!$B$31</f>
        <v>0</v>
      </c>
      <c r="AC2312" s="23">
        <f ca="1">Y2312*'Cost Study'!$B$31</f>
        <v>0</v>
      </c>
      <c r="AD2312" s="24">
        <f ca="1">AA2312*'Cost Study'!$B$31</f>
        <v>0</v>
      </c>
      <c r="AE2312" s="377">
        <f t="shared" ca="1" si="553"/>
        <v>0</v>
      </c>
      <c r="AF2312" s="377">
        <f t="shared" ca="1" si="554"/>
        <v>0</v>
      </c>
      <c r="AH2312" s="688">
        <f>IFERROR($H2312/SUMIF($A:$A,$A2312,$H:$H)*SUMIF(Summary!$A$110:$A$186,$A2312,Summary!$P$110:$P$186),0)</f>
        <v>0</v>
      </c>
      <c r="AI2312" s="689">
        <f t="shared" ca="1" si="540"/>
        <v>0</v>
      </c>
      <c r="AJ2312" s="688">
        <f>IFERROR(H2312/SUMIF(A:A,A2312,H:H)*SUMIF(Summary!$A$110:$A$186,'Operations Support'!A2312,Summary!$Q$110:$Q$186),0)</f>
        <v>0</v>
      </c>
      <c r="AK2312" s="688">
        <f t="shared" ca="1" si="541"/>
        <v>0</v>
      </c>
      <c r="AL2312" s="1"/>
      <c r="AM2312" s="688">
        <f>IFERROR($H2312/SUMIF($A:$A,$A2312,$H:$H)*SUMIF(Summary!$A$230:$A$266,$A2312,Summary!$P$230:$P$266),0)</f>
        <v>0</v>
      </c>
      <c r="AN2312" s="688">
        <f>IFERROR($H2312/SUMIF($A:$A,$A2312,$H:$H)*(SUMIF(Summary!$A$230:$A$266,$A2312,Summary!$L$230:$L$266)+SUMIF(Summary!$A$281:$A$317,$A2312,Summary!$L$281:$L$317))-AM2312,0)</f>
        <v>0</v>
      </c>
      <c r="AO2312" s="688">
        <f>IFERROR($H2312/SUMIF($A:$A,$A2312,$H:$H)*SUMIF(Summary!$A$230:$A$266,$A2312,Summary!$Q$230:$Q$266),0)</f>
        <v>0</v>
      </c>
      <c r="AP2312" s="688">
        <f>IFERROR($H2312/SUMIF($A:$A,$A2312,$H:$H)*(SUMIF(Summary!$A$230:$A$266,$A2312,Summary!$L$230:$L$266)+SUMIF(Summary!$A$281:$A$317,$A2312,Summary!$L$281:$L$317))-AO2312,0)</f>
        <v>0</v>
      </c>
      <c r="AQ2312" s="306"/>
      <c r="AR2312" s="688">
        <f t="shared" ca="1" si="542"/>
        <v>0</v>
      </c>
      <c r="AS2312" s="688">
        <f t="shared" ca="1" si="543"/>
        <v>0</v>
      </c>
    </row>
    <row r="2313" spans="1:45" x14ac:dyDescent="0.2">
      <c r="A2313" s="423">
        <v>3661</v>
      </c>
      <c r="B2313" s="424">
        <v>5</v>
      </c>
      <c r="C2313" s="425" t="s">
        <v>319</v>
      </c>
      <c r="D2313" s="422">
        <f t="shared" si="544"/>
        <v>0</v>
      </c>
      <c r="E2313" s="422">
        <f t="shared" si="545"/>
        <v>0</v>
      </c>
      <c r="F2313" s="422">
        <f t="shared" si="546"/>
        <v>0</v>
      </c>
      <c r="G2313" s="422">
        <f t="shared" si="547"/>
        <v>0</v>
      </c>
      <c r="H2313" s="22">
        <f t="shared" si="548"/>
        <v>0</v>
      </c>
      <c r="I2313" s="116">
        <v>0</v>
      </c>
      <c r="J2313" s="116">
        <v>0</v>
      </c>
      <c r="K2313" s="116">
        <v>0</v>
      </c>
      <c r="L2313" s="116">
        <v>0</v>
      </c>
      <c r="M2313" s="22">
        <f t="shared" si="549"/>
        <v>0</v>
      </c>
      <c r="N2313" s="116">
        <v>0</v>
      </c>
      <c r="O2313" s="116">
        <v>0</v>
      </c>
      <c r="P2313" s="116">
        <v>0</v>
      </c>
      <c r="Q2313" s="116">
        <v>0</v>
      </c>
      <c r="R2313" s="22">
        <f t="shared" si="550"/>
        <v>0</v>
      </c>
      <c r="S2313" s="116">
        <v>0</v>
      </c>
      <c r="T2313" s="116">
        <v>0</v>
      </c>
      <c r="U2313" s="116">
        <v>0</v>
      </c>
      <c r="V2313" s="116">
        <v>0</v>
      </c>
      <c r="W2313" s="22">
        <f t="shared" si="551"/>
        <v>0</v>
      </c>
      <c r="X2313" s="22">
        <f t="shared" si="552"/>
        <v>0</v>
      </c>
      <c r="Y2313" s="22">
        <f ca="1">OFFSET('Cost Study'!$B$7,'Operations Support'!$C2313,'Operations Support'!$B2313)*$H2313</f>
        <v>0</v>
      </c>
      <c r="Z2313" s="23">
        <f ca="1">Y2313*'Cost Study'!$B$31</f>
        <v>0</v>
      </c>
      <c r="AA2313" s="23">
        <f ca="1">IF(A2313=10298,1.51,1)*IF($B2313&lt;3,$D2313*'Cost Study'!$B$32*OFFSET('Cost Study'!$B$7,'Operations Support'!$C2313,'Operations Support'!$B2313),0)</f>
        <v>0</v>
      </c>
      <c r="AB2313" s="24">
        <f ca="1">AA2313*'Cost Study'!$B$31</f>
        <v>0</v>
      </c>
      <c r="AC2313" s="23">
        <f ca="1">Y2313*'Cost Study'!$B$31</f>
        <v>0</v>
      </c>
      <c r="AD2313" s="24">
        <f ca="1">AA2313*'Cost Study'!$B$31</f>
        <v>0</v>
      </c>
      <c r="AE2313" s="377">
        <f t="shared" ca="1" si="553"/>
        <v>0</v>
      </c>
      <c r="AF2313" s="377">
        <f t="shared" ca="1" si="554"/>
        <v>0</v>
      </c>
      <c r="AH2313" s="688">
        <f>IFERROR($H2313/SUMIF($A:$A,$A2313,$H:$H)*SUMIF(Summary!$A$110:$A$186,$A2313,Summary!$P$110:$P$186),0)</f>
        <v>0</v>
      </c>
      <c r="AI2313" s="689">
        <f t="shared" ca="1" si="540"/>
        <v>0</v>
      </c>
      <c r="AJ2313" s="688">
        <f>IFERROR(H2313/SUMIF(A:A,A2313,H:H)*SUMIF(Summary!$A$110:$A$186,'Operations Support'!A2313,Summary!$Q$110:$Q$186),0)</f>
        <v>0</v>
      </c>
      <c r="AK2313" s="688">
        <f t="shared" ca="1" si="541"/>
        <v>0</v>
      </c>
      <c r="AM2313" s="688">
        <f>IFERROR($H2313/SUMIF($A:$A,$A2313,$H:$H)*SUMIF(Summary!$A$230:$A$266,$A2313,Summary!$P$230:$P$266),0)</f>
        <v>0</v>
      </c>
      <c r="AN2313" s="688">
        <f>IFERROR($H2313/SUMIF($A:$A,$A2313,$H:$H)*(SUMIF(Summary!$A$230:$A$266,$A2313,Summary!$L$230:$L$266)+SUMIF(Summary!$A$281:$A$317,$A2313,Summary!$L$281:$L$317))-AM2313,0)</f>
        <v>0</v>
      </c>
      <c r="AO2313" s="688">
        <f>IFERROR($H2313/SUMIF($A:$A,$A2313,$H:$H)*SUMIF(Summary!$A$230:$A$266,$A2313,Summary!$Q$230:$Q$266),0)</f>
        <v>0</v>
      </c>
      <c r="AP2313" s="688">
        <f>IFERROR($H2313/SUMIF($A:$A,$A2313,$H:$H)*(SUMIF(Summary!$A$230:$A$266,$A2313,Summary!$L$230:$L$266)+SUMIF(Summary!$A$281:$A$317,$A2313,Summary!$L$281:$L$317))-AO2313,0)</f>
        <v>0</v>
      </c>
      <c r="AQ2313" s="306"/>
      <c r="AR2313" s="688">
        <f t="shared" ca="1" si="542"/>
        <v>0</v>
      </c>
      <c r="AS2313" s="688">
        <f t="shared" ca="1" si="543"/>
        <v>0</v>
      </c>
    </row>
    <row r="2314" spans="1:45" x14ac:dyDescent="0.2">
      <c r="A2314" s="423">
        <v>3661</v>
      </c>
      <c r="B2314" s="424">
        <v>5</v>
      </c>
      <c r="C2314" s="425" t="s">
        <v>320</v>
      </c>
      <c r="D2314" s="422">
        <f t="shared" si="544"/>
        <v>0</v>
      </c>
      <c r="E2314" s="422">
        <f t="shared" si="545"/>
        <v>0</v>
      </c>
      <c r="F2314" s="422">
        <f t="shared" si="546"/>
        <v>0</v>
      </c>
      <c r="G2314" s="422">
        <f t="shared" si="547"/>
        <v>0</v>
      </c>
      <c r="H2314" s="22">
        <f t="shared" si="548"/>
        <v>0</v>
      </c>
      <c r="I2314" s="116">
        <v>0</v>
      </c>
      <c r="J2314" s="116">
        <v>0</v>
      </c>
      <c r="K2314" s="116">
        <v>0</v>
      </c>
      <c r="L2314" s="116">
        <v>0</v>
      </c>
      <c r="M2314" s="22">
        <f t="shared" si="549"/>
        <v>0</v>
      </c>
      <c r="N2314" s="116">
        <v>0</v>
      </c>
      <c r="O2314" s="116">
        <v>0</v>
      </c>
      <c r="P2314" s="116">
        <v>0</v>
      </c>
      <c r="Q2314" s="116">
        <v>0</v>
      </c>
      <c r="R2314" s="22">
        <f t="shared" si="550"/>
        <v>0</v>
      </c>
      <c r="S2314" s="116">
        <v>0</v>
      </c>
      <c r="T2314" s="116">
        <v>0</v>
      </c>
      <c r="U2314" s="116">
        <v>0</v>
      </c>
      <c r="V2314" s="116">
        <v>0</v>
      </c>
      <c r="W2314" s="22">
        <f t="shared" si="551"/>
        <v>0</v>
      </c>
      <c r="X2314" s="22">
        <f t="shared" si="552"/>
        <v>0</v>
      </c>
      <c r="Y2314" s="22">
        <f ca="1">OFFSET('Cost Study'!$B$7,'Operations Support'!$C2314,'Operations Support'!$B2314)*$H2314</f>
        <v>0</v>
      </c>
      <c r="Z2314" s="23">
        <f ca="1">Y2314*'Cost Study'!$B$31</f>
        <v>0</v>
      </c>
      <c r="AA2314" s="23">
        <f ca="1">IF(A2314=10298,1.51,1)*IF($B2314&lt;3,$D2314*'Cost Study'!$B$32*OFFSET('Cost Study'!$B$7,'Operations Support'!$C2314,'Operations Support'!$B2314),0)</f>
        <v>0</v>
      </c>
      <c r="AB2314" s="24">
        <f ca="1">AA2314*'Cost Study'!$B$31</f>
        <v>0</v>
      </c>
      <c r="AC2314" s="23">
        <f ca="1">Y2314*'Cost Study'!$B$31</f>
        <v>0</v>
      </c>
      <c r="AD2314" s="24">
        <f ca="1">AA2314*'Cost Study'!$B$31</f>
        <v>0</v>
      </c>
      <c r="AE2314" s="377">
        <f t="shared" ca="1" si="553"/>
        <v>0</v>
      </c>
      <c r="AF2314" s="377">
        <f t="shared" ca="1" si="554"/>
        <v>0</v>
      </c>
      <c r="AH2314" s="688">
        <f>IFERROR($H2314/SUMIF($A:$A,$A2314,$H:$H)*SUMIF(Summary!$A$110:$A$186,$A2314,Summary!$P$110:$P$186),0)</f>
        <v>0</v>
      </c>
      <c r="AI2314" s="689">
        <f t="shared" ca="1" si="540"/>
        <v>0</v>
      </c>
      <c r="AJ2314" s="688">
        <f>IFERROR(H2314/SUMIF(A:A,A2314,H:H)*SUMIF(Summary!$A$110:$A$186,'Operations Support'!A2314,Summary!$Q$110:$Q$186),0)</f>
        <v>0</v>
      </c>
      <c r="AK2314" s="688">
        <f t="shared" ca="1" si="541"/>
        <v>0</v>
      </c>
      <c r="AM2314" s="688">
        <f>IFERROR($H2314/SUMIF($A:$A,$A2314,$H:$H)*SUMIF(Summary!$A$230:$A$266,$A2314,Summary!$P$230:$P$266),0)</f>
        <v>0</v>
      </c>
      <c r="AN2314" s="688">
        <f>IFERROR($H2314/SUMIF($A:$A,$A2314,$H:$H)*(SUMIF(Summary!$A$230:$A$266,$A2314,Summary!$L$230:$L$266)+SUMIF(Summary!$A$281:$A$317,$A2314,Summary!$L$281:$L$317))-AM2314,0)</f>
        <v>0</v>
      </c>
      <c r="AO2314" s="688">
        <f>IFERROR($H2314/SUMIF($A:$A,$A2314,$H:$H)*SUMIF(Summary!$A$230:$A$266,$A2314,Summary!$Q$230:$Q$266),0)</f>
        <v>0</v>
      </c>
      <c r="AP2314" s="688">
        <f>IFERROR($H2314/SUMIF($A:$A,$A2314,$H:$H)*(SUMIF(Summary!$A$230:$A$266,$A2314,Summary!$L$230:$L$266)+SUMIF(Summary!$A$281:$A$317,$A2314,Summary!$L$281:$L$317))-AO2314,0)</f>
        <v>0</v>
      </c>
      <c r="AQ2314" s="306"/>
      <c r="AR2314" s="688">
        <f t="shared" ca="1" si="542"/>
        <v>0</v>
      </c>
      <c r="AS2314" s="688">
        <f t="shared" ca="1" si="543"/>
        <v>0</v>
      </c>
    </row>
    <row r="2315" spans="1:45" x14ac:dyDescent="0.2">
      <c r="A2315" s="423">
        <v>3665</v>
      </c>
      <c r="B2315" s="424">
        <v>1</v>
      </c>
      <c r="C2315" s="425" t="s">
        <v>300</v>
      </c>
      <c r="D2315" s="422">
        <f t="shared" si="544"/>
        <v>13247</v>
      </c>
      <c r="E2315" s="422">
        <f t="shared" si="545"/>
        <v>0</v>
      </c>
      <c r="F2315" s="422">
        <f t="shared" si="546"/>
        <v>33035</v>
      </c>
      <c r="G2315" s="422">
        <f t="shared" si="547"/>
        <v>0</v>
      </c>
      <c r="H2315" s="22">
        <f t="shared" si="548"/>
        <v>46282</v>
      </c>
      <c r="I2315" s="116">
        <v>5058</v>
      </c>
      <c r="J2315" s="116">
        <v>0</v>
      </c>
      <c r="K2315" s="116">
        <v>13772</v>
      </c>
      <c r="L2315" s="116">
        <v>0</v>
      </c>
      <c r="M2315" s="22">
        <f t="shared" si="549"/>
        <v>18830</v>
      </c>
      <c r="N2315" s="116">
        <v>6955</v>
      </c>
      <c r="O2315" s="116">
        <v>0</v>
      </c>
      <c r="P2315" s="116">
        <v>17842</v>
      </c>
      <c r="Q2315" s="116">
        <v>0</v>
      </c>
      <c r="R2315" s="22">
        <f t="shared" si="550"/>
        <v>24797</v>
      </c>
      <c r="S2315" s="116">
        <v>1234</v>
      </c>
      <c r="T2315" s="116">
        <v>0</v>
      </c>
      <c r="U2315" s="116">
        <v>1421</v>
      </c>
      <c r="V2315" s="116">
        <v>0</v>
      </c>
      <c r="W2315" s="22">
        <f t="shared" si="551"/>
        <v>2655</v>
      </c>
      <c r="X2315" s="22">
        <f t="shared" si="552"/>
        <v>1542.7333333333333</v>
      </c>
      <c r="Y2315" s="22">
        <f ca="1">OFFSET('Cost Study'!$B$7,'Operations Support'!$C2315,'Operations Support'!$B2315)*$H2315</f>
        <v>46282</v>
      </c>
      <c r="Z2315" s="23">
        <f ca="1">Y2315*'Cost Study'!$B$31</f>
        <v>2584939.0206334749</v>
      </c>
      <c r="AA2315" s="23">
        <f ca="1">IF(A2315=10298,1.51,1)*IF($B2315&lt;3,$D2315*'Cost Study'!$B$32*OFFSET('Cost Study'!$B$7,'Operations Support'!$C2315,'Operations Support'!$B2315),0)</f>
        <v>1324.7</v>
      </c>
      <c r="AB2315" s="24">
        <f ca="1">AA2315*'Cost Study'!$B$31</f>
        <v>73987.051567200309</v>
      </c>
      <c r="AC2315" s="23">
        <f ca="1">Y2315*'Cost Study'!$B$31</f>
        <v>2584939.0206334749</v>
      </c>
      <c r="AD2315" s="24">
        <f ca="1">AA2315*'Cost Study'!$B$31</f>
        <v>73987.051567200309</v>
      </c>
      <c r="AE2315" s="377">
        <f t="shared" ca="1" si="553"/>
        <v>2658926.072200675</v>
      </c>
      <c r="AF2315" s="377">
        <f t="shared" ca="1" si="554"/>
        <v>2658926.072200675</v>
      </c>
      <c r="AH2315" s="688">
        <f>IFERROR($H2315/SUMIF($A:$A,$A2315,$H:$H)*SUMIF(Summary!$A$110:$A$186,$A2315,Summary!$P$110:$P$186),0)</f>
        <v>1346919.3891144923</v>
      </c>
      <c r="AI2315" s="689">
        <f t="shared" ca="1" si="540"/>
        <v>1312006.6830861827</v>
      </c>
      <c r="AJ2315" s="688">
        <f>IFERROR(H2315/SUMIF(A:A,A2315,H:H)*SUMIF(Summary!$A$110:$A$186,'Operations Support'!A2315,Summary!$Q$110:$Q$186),0)</f>
        <v>1356544.2918814868</v>
      </c>
      <c r="AK2315" s="688">
        <f t="shared" ca="1" si="541"/>
        <v>1302381.7803191883</v>
      </c>
      <c r="AM2315" s="688">
        <f>IFERROR($H2315/SUMIF($A:$A,$A2315,$H:$H)*SUMIF(Summary!$A$230:$A$266,$A2315,Summary!$P$230:$P$266),0)</f>
        <v>254839.03008904809</v>
      </c>
      <c r="AN2315" s="688">
        <f>IFERROR($H2315/SUMIF($A:$A,$A2315,$H:$H)*(SUMIF(Summary!$A$230:$A$266,$A2315,Summary!$L$230:$L$266)+SUMIF(Summary!$A$281:$A$317,$A2315,Summary!$L$281:$L$317))-AM2315,0)</f>
        <v>643956.84832996165</v>
      </c>
      <c r="AO2315" s="688">
        <f>IFERROR($H2315/SUMIF($A:$A,$A2315,$H:$H)*SUMIF(Summary!$A$230:$A$266,$A2315,Summary!$Q$230:$Q$266),0)</f>
        <v>256660.0751387112</v>
      </c>
      <c r="AP2315" s="688">
        <f>IFERROR($H2315/SUMIF($A:$A,$A2315,$H:$H)*(SUMIF(Summary!$A$230:$A$266,$A2315,Summary!$L$230:$L$266)+SUMIF(Summary!$A$281:$A$317,$A2315,Summary!$L$281:$L$317))-AO2315,0)</f>
        <v>642135.8032802986</v>
      </c>
      <c r="AQ2315" s="306"/>
      <c r="AR2315" s="688">
        <f t="shared" ca="1" si="542"/>
        <v>1955963.5314161442</v>
      </c>
      <c r="AS2315" s="688">
        <f t="shared" ca="1" si="543"/>
        <v>1944517.5835994869</v>
      </c>
    </row>
    <row r="2316" spans="1:45" x14ac:dyDescent="0.2">
      <c r="A2316" s="423">
        <v>3665</v>
      </c>
      <c r="B2316" s="424">
        <v>1</v>
      </c>
      <c r="C2316" s="425" t="s">
        <v>301</v>
      </c>
      <c r="D2316" s="422">
        <f t="shared" si="544"/>
        <v>7339</v>
      </c>
      <c r="E2316" s="422">
        <f t="shared" si="545"/>
        <v>0</v>
      </c>
      <c r="F2316" s="422">
        <f t="shared" si="546"/>
        <v>13350</v>
      </c>
      <c r="G2316" s="422">
        <f t="shared" si="547"/>
        <v>0</v>
      </c>
      <c r="H2316" s="22">
        <f t="shared" si="548"/>
        <v>20689</v>
      </c>
      <c r="I2316" s="116">
        <v>3104</v>
      </c>
      <c r="J2316" s="116">
        <v>0</v>
      </c>
      <c r="K2316" s="116">
        <v>6407</v>
      </c>
      <c r="L2316" s="116">
        <v>0</v>
      </c>
      <c r="M2316" s="22">
        <f t="shared" si="549"/>
        <v>9511</v>
      </c>
      <c r="N2316" s="116">
        <v>3893</v>
      </c>
      <c r="O2316" s="116">
        <v>0</v>
      </c>
      <c r="P2316" s="116">
        <v>6366</v>
      </c>
      <c r="Q2316" s="116">
        <v>0</v>
      </c>
      <c r="R2316" s="22">
        <f t="shared" si="550"/>
        <v>10259</v>
      </c>
      <c r="S2316" s="116">
        <v>342</v>
      </c>
      <c r="T2316" s="116">
        <v>0</v>
      </c>
      <c r="U2316" s="116">
        <v>577</v>
      </c>
      <c r="V2316" s="116">
        <v>0</v>
      </c>
      <c r="W2316" s="22">
        <f t="shared" si="551"/>
        <v>919</v>
      </c>
      <c r="X2316" s="22">
        <f t="shared" si="552"/>
        <v>689.63333333333333</v>
      </c>
      <c r="Y2316" s="22">
        <f ca="1">OFFSET('Cost Study'!$B$7,'Operations Support'!$C2316,'Operations Support'!$B2316)*$H2316</f>
        <v>31240.39</v>
      </c>
      <c r="Z2316" s="23">
        <f ca="1">Y2316*'Cost Study'!$B$31</f>
        <v>1744836.0730047924</v>
      </c>
      <c r="AA2316" s="23">
        <f ca="1">IF(A2316=10298,1.51,1)*IF($B2316&lt;3,$D2316*'Cost Study'!$B$32*OFFSET('Cost Study'!$B$7,'Operations Support'!$C2316,'Operations Support'!$B2316),0)</f>
        <v>1108.1890000000001</v>
      </c>
      <c r="AB2316" s="24">
        <f ca="1">AA2316*'Cost Study'!$B$31</f>
        <v>61894.494367935491</v>
      </c>
      <c r="AC2316" s="23">
        <f ca="1">Y2316*'Cost Study'!$B$31</f>
        <v>1744836.0730047924</v>
      </c>
      <c r="AD2316" s="24">
        <f ca="1">AA2316*'Cost Study'!$B$31</f>
        <v>61894.494367935491</v>
      </c>
      <c r="AE2316" s="377">
        <f t="shared" ca="1" si="553"/>
        <v>1806730.5673727279</v>
      </c>
      <c r="AF2316" s="377">
        <f t="shared" ca="1" si="554"/>
        <v>1806730.5673727279</v>
      </c>
      <c r="AH2316" s="688">
        <f>IFERROR($H2316/SUMIF($A:$A,$A2316,$H:$H)*SUMIF(Summary!$A$110:$A$186,$A2316,Summary!$P$110:$P$186),0)</f>
        <v>602100.49784775369</v>
      </c>
      <c r="AI2316" s="689">
        <f t="shared" ca="1" si="540"/>
        <v>1204630.0695249741</v>
      </c>
      <c r="AJ2316" s="688">
        <f>IFERROR(H2316/SUMIF(A:A,A2316,H:H)*SUMIF(Summary!$A$110:$A$186,'Operations Support'!A2316,Summary!$Q$110:$Q$186),0)</f>
        <v>606403.02611676429</v>
      </c>
      <c r="AK2316" s="688">
        <f t="shared" ca="1" si="541"/>
        <v>1200327.5412559635</v>
      </c>
      <c r="AM2316" s="688">
        <f>IFERROR($H2316/SUMIF($A:$A,$A2316,$H:$H)*SUMIF(Summary!$A$230:$A$266,$A2316,Summary!$P$230:$P$266),0)</f>
        <v>113918.25533711413</v>
      </c>
      <c r="AN2316" s="688">
        <f>IFERROR($H2316/SUMIF($A:$A,$A2316,$H:$H)*(SUMIF(Summary!$A$230:$A$266,$A2316,Summary!$L$230:$L$266)+SUMIF(Summary!$A$281:$A$317,$A2316,Summary!$L$281:$L$317))-AM2316,0)</f>
        <v>287861.87362470455</v>
      </c>
      <c r="AO2316" s="688">
        <f>IFERROR($H2316/SUMIF($A:$A,$A2316,$H:$H)*SUMIF(Summary!$A$230:$A$266,$A2316,Summary!$Q$230:$Q$266),0)</f>
        <v>114732.29969631381</v>
      </c>
      <c r="AP2316" s="688">
        <f>IFERROR($H2316/SUMIF($A:$A,$A2316,$H:$H)*(SUMIF(Summary!$A$230:$A$266,$A2316,Summary!$L$230:$L$266)+SUMIF(Summary!$A$281:$A$317,$A2316,Summary!$L$281:$L$317))-AO2316,0)</f>
        <v>287047.8292655049</v>
      </c>
      <c r="AQ2316" s="306"/>
      <c r="AR2316" s="688">
        <f t="shared" ca="1" si="542"/>
        <v>1492491.9431496786</v>
      </c>
      <c r="AS2316" s="688">
        <f t="shared" ca="1" si="543"/>
        <v>1487375.3705214683</v>
      </c>
    </row>
    <row r="2317" spans="1:45" x14ac:dyDescent="0.2">
      <c r="A2317" s="423">
        <v>3665</v>
      </c>
      <c r="B2317" s="424">
        <v>1</v>
      </c>
      <c r="C2317" s="425" t="s">
        <v>302</v>
      </c>
      <c r="D2317" s="422">
        <f t="shared" si="544"/>
        <v>4915</v>
      </c>
      <c r="E2317" s="422">
        <f t="shared" si="545"/>
        <v>0</v>
      </c>
      <c r="F2317" s="422">
        <f t="shared" si="546"/>
        <v>5013</v>
      </c>
      <c r="G2317" s="422">
        <f t="shared" si="547"/>
        <v>0</v>
      </c>
      <c r="H2317" s="22">
        <f t="shared" si="548"/>
        <v>9928</v>
      </c>
      <c r="I2317" s="116">
        <v>2180</v>
      </c>
      <c r="J2317" s="116">
        <v>0</v>
      </c>
      <c r="K2317" s="116">
        <v>2258</v>
      </c>
      <c r="L2317" s="116">
        <v>0</v>
      </c>
      <c r="M2317" s="22">
        <f t="shared" si="549"/>
        <v>4438</v>
      </c>
      <c r="N2317" s="116">
        <v>2341</v>
      </c>
      <c r="O2317" s="116">
        <v>0</v>
      </c>
      <c r="P2317" s="116">
        <v>2677</v>
      </c>
      <c r="Q2317" s="116">
        <v>0</v>
      </c>
      <c r="R2317" s="22">
        <f t="shared" si="550"/>
        <v>5018</v>
      </c>
      <c r="S2317" s="116">
        <v>394</v>
      </c>
      <c r="T2317" s="116">
        <v>0</v>
      </c>
      <c r="U2317" s="116">
        <v>78</v>
      </c>
      <c r="V2317" s="116">
        <v>0</v>
      </c>
      <c r="W2317" s="22">
        <f t="shared" si="551"/>
        <v>472</v>
      </c>
      <c r="X2317" s="22">
        <f t="shared" si="552"/>
        <v>330.93333333333334</v>
      </c>
      <c r="Y2317" s="22">
        <f ca="1">OFFSET('Cost Study'!$B$7,'Operations Support'!$C2317,'Operations Support'!$B2317)*$H2317</f>
        <v>14395.6</v>
      </c>
      <c r="Z2317" s="23">
        <f ca="1">Y2317*'Cost Study'!$B$31</f>
        <v>804022.04238000198</v>
      </c>
      <c r="AA2317" s="23">
        <f ca="1">IF(A2317=10298,1.51,1)*IF($B2317&lt;3,$D2317*'Cost Study'!$B$32*OFFSET('Cost Study'!$B$7,'Operations Support'!$C2317,'Operations Support'!$B2317),0)</f>
        <v>712.67499999999995</v>
      </c>
      <c r="AB2317" s="24">
        <f ca="1">AA2317*'Cost Study'!$B$31</f>
        <v>39804.274156906824</v>
      </c>
      <c r="AC2317" s="23">
        <f ca="1">Y2317*'Cost Study'!$B$31</f>
        <v>804022.04238000198</v>
      </c>
      <c r="AD2317" s="24">
        <f ca="1">AA2317*'Cost Study'!$B$31</f>
        <v>39804.274156906824</v>
      </c>
      <c r="AE2317" s="377">
        <f t="shared" ca="1" si="553"/>
        <v>843826.31653690885</v>
      </c>
      <c r="AF2317" s="377">
        <f t="shared" ca="1" si="554"/>
        <v>843826.31653690885</v>
      </c>
      <c r="AH2317" s="688">
        <f>IFERROR($H2317/SUMIF($A:$A,$A2317,$H:$H)*SUMIF(Summary!$A$110:$A$186,$A2317,Summary!$P$110:$P$186),0)</f>
        <v>288929.0803147807</v>
      </c>
      <c r="AI2317" s="689">
        <f t="shared" ca="1" si="540"/>
        <v>554897.23622212815</v>
      </c>
      <c r="AJ2317" s="688">
        <f>IFERROR(H2317/SUMIF(A:A,A2317,H:H)*SUMIF(Summary!$A$110:$A$186,'Operations Support'!A2317,Summary!$Q$110:$Q$186),0)</f>
        <v>290993.72822694352</v>
      </c>
      <c r="AK2317" s="688">
        <f t="shared" ca="1" si="541"/>
        <v>552832.58830996533</v>
      </c>
      <c r="AM2317" s="688">
        <f>IFERROR($H2317/SUMIF($A:$A,$A2317,$H:$H)*SUMIF(Summary!$A$230:$A$266,$A2317,Summary!$P$230:$P$266),0)</f>
        <v>54665.785634243752</v>
      </c>
      <c r="AN2317" s="688">
        <f>IFERROR($H2317/SUMIF($A:$A,$A2317,$H:$H)*(SUMIF(Summary!$A$230:$A$266,$A2317,Summary!$L$230:$L$266)+SUMIF(Summary!$A$281:$A$317,$A2317,Summary!$L$281:$L$317))-AM2317,0)</f>
        <v>138135.85390043343</v>
      </c>
      <c r="AO2317" s="688">
        <f>IFERROR($H2317/SUMIF($A:$A,$A2317,$H:$H)*SUMIF(Summary!$A$230:$A$266,$A2317,Summary!$Q$230:$Q$266),0)</f>
        <v>55056.419903572118</v>
      </c>
      <c r="AP2317" s="688">
        <f>IFERROR($H2317/SUMIF($A:$A,$A2317,$H:$H)*(SUMIF(Summary!$A$230:$A$266,$A2317,Summary!$L$230:$L$266)+SUMIF(Summary!$A$281:$A$317,$A2317,Summary!$L$281:$L$317))-AO2317,0)</f>
        <v>137745.21963110505</v>
      </c>
      <c r="AQ2317" s="306"/>
      <c r="AR2317" s="688">
        <f t="shared" ca="1" si="542"/>
        <v>693033.09012256155</v>
      </c>
      <c r="AS2317" s="688">
        <f t="shared" ca="1" si="543"/>
        <v>690577.80794107041</v>
      </c>
    </row>
    <row r="2318" spans="1:45" x14ac:dyDescent="0.2">
      <c r="A2318" s="423">
        <v>3665</v>
      </c>
      <c r="B2318" s="424">
        <v>1</v>
      </c>
      <c r="C2318" s="425" t="s">
        <v>303</v>
      </c>
      <c r="D2318" s="422">
        <f t="shared" si="544"/>
        <v>729</v>
      </c>
      <c r="E2318" s="422">
        <f t="shared" si="545"/>
        <v>0</v>
      </c>
      <c r="F2318" s="422">
        <f t="shared" si="546"/>
        <v>1368</v>
      </c>
      <c r="G2318" s="422">
        <f t="shared" si="547"/>
        <v>0</v>
      </c>
      <c r="H2318" s="22">
        <f t="shared" si="548"/>
        <v>2097</v>
      </c>
      <c r="I2318" s="116">
        <v>222</v>
      </c>
      <c r="J2318" s="116">
        <v>0</v>
      </c>
      <c r="K2318" s="116">
        <v>714</v>
      </c>
      <c r="L2318" s="116">
        <v>0</v>
      </c>
      <c r="M2318" s="22">
        <f t="shared" si="549"/>
        <v>936</v>
      </c>
      <c r="N2318" s="116">
        <v>447</v>
      </c>
      <c r="O2318" s="116">
        <v>0</v>
      </c>
      <c r="P2318" s="116">
        <v>591</v>
      </c>
      <c r="Q2318" s="116">
        <v>0</v>
      </c>
      <c r="R2318" s="22">
        <f t="shared" si="550"/>
        <v>1038</v>
      </c>
      <c r="S2318" s="116">
        <v>60</v>
      </c>
      <c r="T2318" s="116">
        <v>0</v>
      </c>
      <c r="U2318" s="116">
        <v>63</v>
      </c>
      <c r="V2318" s="116">
        <v>0</v>
      </c>
      <c r="W2318" s="22">
        <f t="shared" si="551"/>
        <v>123</v>
      </c>
      <c r="X2318" s="22">
        <f t="shared" si="552"/>
        <v>69.900000000000006</v>
      </c>
      <c r="Y2318" s="22">
        <f ca="1">OFFSET('Cost Study'!$B$7,'Operations Support'!$C2318,'Operations Support'!$B2318)*$H2318</f>
        <v>3061.62</v>
      </c>
      <c r="Z2318" s="23">
        <f ca="1">Y2318*'Cost Study'!$B$31</f>
        <v>170997.3856867002</v>
      </c>
      <c r="AA2318" s="23">
        <f ca="1">IF(A2318=10298,1.51,1)*IF($B2318&lt;3,$D2318*'Cost Study'!$B$32*OFFSET('Cost Study'!$B$7,'Operations Support'!$C2318,'Operations Support'!$B2318),0)</f>
        <v>106.43400000000001</v>
      </c>
      <c r="AB2318" s="24">
        <f ca="1">AA2318*'Cost Study'!$B$31</f>
        <v>5944.544309280137</v>
      </c>
      <c r="AC2318" s="23">
        <f ca="1">Y2318*'Cost Study'!$B$31</f>
        <v>170997.3856867002</v>
      </c>
      <c r="AD2318" s="24">
        <f ca="1">AA2318*'Cost Study'!$B$31</f>
        <v>5944.544309280137</v>
      </c>
      <c r="AE2318" s="377">
        <f t="shared" ca="1" si="553"/>
        <v>176941.92999598035</v>
      </c>
      <c r="AF2318" s="377">
        <f t="shared" ca="1" si="554"/>
        <v>176941.92999598035</v>
      </c>
      <c r="AH2318" s="688">
        <f>IFERROR($H2318/SUMIF($A:$A,$A2318,$H:$H)*SUMIF(Summary!$A$110:$A$186,$A2318,Summary!$P$110:$P$186),0)</f>
        <v>61027.828507261795</v>
      </c>
      <c r="AI2318" s="689">
        <f t="shared" ca="1" si="540"/>
        <v>115914.10148871856</v>
      </c>
      <c r="AJ2318" s="688">
        <f>IFERROR(H2318/SUMIF(A:A,A2318,H:H)*SUMIF(Summary!$A$110:$A$186,'Operations Support'!A2318,Summary!$Q$110:$Q$186),0)</f>
        <v>61463.925069691839</v>
      </c>
      <c r="AK2318" s="688">
        <f t="shared" ca="1" si="541"/>
        <v>115478.0049262885</v>
      </c>
      <c r="AM2318" s="688">
        <f>IFERROR($H2318/SUMIF($A:$A,$A2318,$H:$H)*SUMIF(Summary!$A$230:$A$266,$A2318,Summary!$P$230:$P$266),0)</f>
        <v>11546.550410456199</v>
      </c>
      <c r="AN2318" s="688">
        <f>IFERROR($H2318/SUMIF($A:$A,$A2318,$H:$H)*(SUMIF(Summary!$A$230:$A$266,$A2318,Summary!$L$230:$L$266)+SUMIF(Summary!$A$281:$A$317,$A2318,Summary!$L$281:$L$317))-AM2318,0)</f>
        <v>29177.164144763185</v>
      </c>
      <c r="AO2318" s="688">
        <f>IFERROR($H2318/SUMIF($A:$A,$A2318,$H:$H)*SUMIF(Summary!$A$230:$A$266,$A2318,Summary!$Q$230:$Q$266),0)</f>
        <v>11629.060489302048</v>
      </c>
      <c r="AP2318" s="688">
        <f>IFERROR($H2318/SUMIF($A:$A,$A2318,$H:$H)*(SUMIF(Summary!$A$230:$A$266,$A2318,Summary!$L$230:$L$266)+SUMIF(Summary!$A$281:$A$317,$A2318,Summary!$L$281:$L$317))-AO2318,0)</f>
        <v>29094.654065917333</v>
      </c>
      <c r="AQ2318" s="306"/>
      <c r="AR2318" s="688">
        <f t="shared" ca="1" si="542"/>
        <v>145091.26563348173</v>
      </c>
      <c r="AS2318" s="688">
        <f t="shared" ca="1" si="543"/>
        <v>144572.65899220583</v>
      </c>
    </row>
    <row r="2319" spans="1:45" x14ac:dyDescent="0.2">
      <c r="A2319" s="423">
        <v>3665</v>
      </c>
      <c r="B2319" s="424">
        <v>1</v>
      </c>
      <c r="C2319" s="425" t="s">
        <v>304</v>
      </c>
      <c r="D2319" s="422">
        <f t="shared" si="544"/>
        <v>4837</v>
      </c>
      <c r="E2319" s="422">
        <f t="shared" si="545"/>
        <v>0</v>
      </c>
      <c r="F2319" s="422">
        <f t="shared" si="546"/>
        <v>1714</v>
      </c>
      <c r="G2319" s="422">
        <f t="shared" si="547"/>
        <v>0</v>
      </c>
      <c r="H2319" s="22">
        <f t="shared" si="548"/>
        <v>6551</v>
      </c>
      <c r="I2319" s="116">
        <v>1865</v>
      </c>
      <c r="J2319" s="116">
        <v>0</v>
      </c>
      <c r="K2319" s="116">
        <v>734</v>
      </c>
      <c r="L2319" s="116">
        <v>0</v>
      </c>
      <c r="M2319" s="22">
        <f t="shared" si="549"/>
        <v>2599</v>
      </c>
      <c r="N2319" s="116">
        <v>2939</v>
      </c>
      <c r="O2319" s="116">
        <v>0</v>
      </c>
      <c r="P2319" s="116">
        <v>980</v>
      </c>
      <c r="Q2319" s="116">
        <v>0</v>
      </c>
      <c r="R2319" s="22">
        <f t="shared" si="550"/>
        <v>3919</v>
      </c>
      <c r="S2319" s="116">
        <v>33</v>
      </c>
      <c r="T2319" s="116">
        <v>0</v>
      </c>
      <c r="U2319" s="116">
        <v>0</v>
      </c>
      <c r="V2319" s="116">
        <v>0</v>
      </c>
      <c r="W2319" s="22">
        <f t="shared" si="551"/>
        <v>33</v>
      </c>
      <c r="X2319" s="22">
        <f t="shared" si="552"/>
        <v>218.36666666666667</v>
      </c>
      <c r="Y2319" s="22">
        <f ca="1">OFFSET('Cost Study'!$B$7,'Operations Support'!$C2319,'Operations Support'!$B2319)*$H2319</f>
        <v>12250.37</v>
      </c>
      <c r="Z2319" s="23">
        <f ca="1">Y2319*'Cost Study'!$B$31</f>
        <v>684206.80675419618</v>
      </c>
      <c r="AA2319" s="23">
        <f ca="1">IF(A2319=10298,1.51,1)*IF($B2319&lt;3,$D2319*'Cost Study'!$B$32*OFFSET('Cost Study'!$B$7,'Operations Support'!$C2319,'Operations Support'!$B2319),0)</f>
        <v>904.51900000000012</v>
      </c>
      <c r="AB2319" s="24">
        <f ca="1">AA2319*'Cost Study'!$B$31</f>
        <v>50519.131800794486</v>
      </c>
      <c r="AC2319" s="23">
        <f ca="1">Y2319*'Cost Study'!$B$31</f>
        <v>684206.80675419618</v>
      </c>
      <c r="AD2319" s="24">
        <f ca="1">AA2319*'Cost Study'!$B$31</f>
        <v>50519.131800794486</v>
      </c>
      <c r="AE2319" s="377">
        <f t="shared" ca="1" si="553"/>
        <v>734725.93855499069</v>
      </c>
      <c r="AF2319" s="377">
        <f t="shared" ca="1" si="554"/>
        <v>734725.93855499069</v>
      </c>
      <c r="AH2319" s="688">
        <f>IFERROR($H2319/SUMIF($A:$A,$A2319,$H:$H)*SUMIF(Summary!$A$110:$A$186,$A2319,Summary!$P$110:$P$186),0)</f>
        <v>190650.12138820792</v>
      </c>
      <c r="AI2319" s="689">
        <f t="shared" ca="1" si="540"/>
        <v>544075.8171667828</v>
      </c>
      <c r="AJ2319" s="688">
        <f>IFERROR(H2319/SUMIF(A:A,A2319,H:H)*SUMIF(Summary!$A$110:$A$186,'Operations Support'!A2319,Summary!$Q$110:$Q$186),0)</f>
        <v>192012.48122630006</v>
      </c>
      <c r="AK2319" s="688">
        <f t="shared" ca="1" si="541"/>
        <v>542713.45732869068</v>
      </c>
      <c r="AM2319" s="688">
        <f>IFERROR($H2319/SUMIF($A:$A,$A2319,$H:$H)*SUMIF(Summary!$A$230:$A$266,$A2319,Summary!$P$230:$P$266),0)</f>
        <v>36071.269308010757</v>
      </c>
      <c r="AN2319" s="688">
        <f>IFERROR($H2319/SUMIF($A:$A,$A2319,$H:$H)*(SUMIF(Summary!$A$230:$A$266,$A2319,Summary!$L$230:$L$266)+SUMIF(Summary!$A$281:$A$317,$A2319,Summary!$L$281:$L$317))-AM2319,0)</f>
        <v>91149.071202834341</v>
      </c>
      <c r="AO2319" s="688">
        <f>IFERROR($H2319/SUMIF($A:$A,$A2319,$H:$H)*SUMIF(Summary!$A$230:$A$266,$A2319,Summary!$Q$230:$Q$266),0)</f>
        <v>36329.029692616932</v>
      </c>
      <c r="AP2319" s="688">
        <f>IFERROR($H2319/SUMIF($A:$A,$A2319,$H:$H)*(SUMIF(Summary!$A$230:$A$266,$A2319,Summary!$L$230:$L$266)+SUMIF(Summary!$A$281:$A$317,$A2319,Summary!$L$281:$L$317))-AO2319,0)</f>
        <v>90891.310818228172</v>
      </c>
      <c r="AQ2319" s="306"/>
      <c r="AR2319" s="688">
        <f t="shared" ca="1" si="542"/>
        <v>635224.88836961717</v>
      </c>
      <c r="AS2319" s="688">
        <f t="shared" ca="1" si="543"/>
        <v>633604.76814691885</v>
      </c>
    </row>
    <row r="2320" spans="1:45" x14ac:dyDescent="0.2">
      <c r="A2320" s="423">
        <v>3665</v>
      </c>
      <c r="B2320" s="424">
        <v>1</v>
      </c>
      <c r="C2320" s="425" t="s">
        <v>305</v>
      </c>
      <c r="D2320" s="422">
        <f t="shared" si="544"/>
        <v>607</v>
      </c>
      <c r="E2320" s="422">
        <f t="shared" si="545"/>
        <v>0</v>
      </c>
      <c r="F2320" s="422">
        <f t="shared" si="546"/>
        <v>2054</v>
      </c>
      <c r="G2320" s="422">
        <f t="shared" si="547"/>
        <v>0</v>
      </c>
      <c r="H2320" s="22">
        <f t="shared" si="548"/>
        <v>2661</v>
      </c>
      <c r="I2320" s="116">
        <v>266</v>
      </c>
      <c r="J2320" s="116">
        <v>0</v>
      </c>
      <c r="K2320" s="116">
        <v>978</v>
      </c>
      <c r="L2320" s="116">
        <v>0</v>
      </c>
      <c r="M2320" s="22">
        <f t="shared" si="549"/>
        <v>1244</v>
      </c>
      <c r="N2320" s="116">
        <v>287</v>
      </c>
      <c r="O2320" s="116">
        <v>0</v>
      </c>
      <c r="P2320" s="116">
        <v>974</v>
      </c>
      <c r="Q2320" s="116">
        <v>0</v>
      </c>
      <c r="R2320" s="22">
        <f t="shared" si="550"/>
        <v>1261</v>
      </c>
      <c r="S2320" s="116">
        <v>54</v>
      </c>
      <c r="T2320" s="116">
        <v>0</v>
      </c>
      <c r="U2320" s="116">
        <v>102</v>
      </c>
      <c r="V2320" s="116">
        <v>0</v>
      </c>
      <c r="W2320" s="22">
        <f t="shared" si="551"/>
        <v>156</v>
      </c>
      <c r="X2320" s="22">
        <f t="shared" si="552"/>
        <v>88.7</v>
      </c>
      <c r="Y2320" s="22">
        <f ca="1">OFFSET('Cost Study'!$B$7,'Operations Support'!$C2320,'Operations Support'!$B2320)*$H2320</f>
        <v>5215.5599999999995</v>
      </c>
      <c r="Z2320" s="23">
        <f ca="1">Y2320*'Cost Study'!$B$31</f>
        <v>291299.09162212361</v>
      </c>
      <c r="AA2320" s="23">
        <f ca="1">IF(A2320=10298,1.51,1)*IF($B2320&lt;3,$D2320*'Cost Study'!$B$32*OFFSET('Cost Study'!$B$7,'Operations Support'!$C2320,'Operations Support'!$B2320),0)</f>
        <v>118.97200000000001</v>
      </c>
      <c r="AB2320" s="24">
        <f ca="1">AA2320*'Cost Study'!$B$31</f>
        <v>6644.8158066376955</v>
      </c>
      <c r="AC2320" s="23">
        <f ca="1">Y2320*'Cost Study'!$B$31</f>
        <v>291299.09162212361</v>
      </c>
      <c r="AD2320" s="24">
        <f ca="1">AA2320*'Cost Study'!$B$31</f>
        <v>6644.8158066376955</v>
      </c>
      <c r="AE2320" s="377">
        <f t="shared" ca="1" si="553"/>
        <v>297943.9074287613</v>
      </c>
      <c r="AF2320" s="377">
        <f t="shared" ca="1" si="554"/>
        <v>297943.9074287613</v>
      </c>
      <c r="AH2320" s="688">
        <f>IFERROR($H2320/SUMIF($A:$A,$A2320,$H:$H)*SUMIF(Summary!$A$110:$A$186,$A2320,Summary!$P$110:$P$186),0)</f>
        <v>77441.607848270694</v>
      </c>
      <c r="AI2320" s="689">
        <f t="shared" ca="1" si="540"/>
        <v>220502.29958049062</v>
      </c>
      <c r="AJ2320" s="688">
        <f>IFERROR(H2320/SUMIF(A:A,A2320,H:H)*SUMIF(Summary!$A$110:$A$186,'Operations Support'!A2320,Summary!$Q$110:$Q$186),0)</f>
        <v>77994.995045517397</v>
      </c>
      <c r="AK2320" s="688">
        <f t="shared" ca="1" si="541"/>
        <v>219948.91238324391</v>
      </c>
      <c r="AM2320" s="688">
        <f>IFERROR($H2320/SUMIF($A:$A,$A2320,$H:$H)*SUMIF(Summary!$A$230:$A$266,$A2320,Summary!$P$230:$P$266),0)</f>
        <v>14652.060392095349</v>
      </c>
      <c r="AN2320" s="688">
        <f>IFERROR($H2320/SUMIF($A:$A,$A2320,$H:$H)*(SUMIF(Summary!$A$230:$A$266,$A2320,Summary!$L$230:$L$266)+SUMIF(Summary!$A$281:$A$317,$A2320,Summary!$L$281:$L$317))-AM2320,0)</f>
        <v>37024.527319606495</v>
      </c>
      <c r="AO2320" s="688">
        <f>IFERROR($H2320/SUMIF($A:$A,$A2320,$H:$H)*SUMIF(Summary!$A$230:$A$266,$A2320,Summary!$Q$230:$Q$266),0)</f>
        <v>14756.762022905459</v>
      </c>
      <c r="AP2320" s="688">
        <f>IFERROR($H2320/SUMIF($A:$A,$A2320,$H:$H)*(SUMIF(Summary!$A$230:$A$266,$A2320,Summary!$L$230:$L$266)+SUMIF(Summary!$A$281:$A$317,$A2320,Summary!$L$281:$L$317))-AO2320,0)</f>
        <v>36919.825688796387</v>
      </c>
      <c r="AQ2320" s="306"/>
      <c r="AR2320" s="688">
        <f t="shared" ca="1" si="542"/>
        <v>257526.82690009713</v>
      </c>
      <c r="AS2320" s="688">
        <f t="shared" ca="1" si="543"/>
        <v>256868.73807204029</v>
      </c>
    </row>
    <row r="2321" spans="1:45" x14ac:dyDescent="0.2">
      <c r="A2321" s="423">
        <v>3665</v>
      </c>
      <c r="B2321" s="424">
        <v>1</v>
      </c>
      <c r="C2321" s="425" t="s">
        <v>306</v>
      </c>
      <c r="D2321" s="422">
        <f t="shared" si="544"/>
        <v>0</v>
      </c>
      <c r="E2321" s="422">
        <f t="shared" si="545"/>
        <v>0</v>
      </c>
      <c r="F2321" s="422">
        <f t="shared" si="546"/>
        <v>138</v>
      </c>
      <c r="G2321" s="422">
        <f t="shared" si="547"/>
        <v>0</v>
      </c>
      <c r="H2321" s="22">
        <f t="shared" si="548"/>
        <v>138</v>
      </c>
      <c r="I2321" s="116">
        <v>0</v>
      </c>
      <c r="J2321" s="116">
        <v>0</v>
      </c>
      <c r="K2321" s="116">
        <v>0</v>
      </c>
      <c r="L2321" s="116">
        <v>0</v>
      </c>
      <c r="M2321" s="22">
        <f t="shared" si="549"/>
        <v>0</v>
      </c>
      <c r="N2321" s="116">
        <v>0</v>
      </c>
      <c r="O2321" s="116">
        <v>0</v>
      </c>
      <c r="P2321" s="116">
        <v>69</v>
      </c>
      <c r="Q2321" s="116">
        <v>0</v>
      </c>
      <c r="R2321" s="22">
        <f t="shared" si="550"/>
        <v>69</v>
      </c>
      <c r="S2321" s="116">
        <v>0</v>
      </c>
      <c r="T2321" s="116">
        <v>0</v>
      </c>
      <c r="U2321" s="116">
        <v>69</v>
      </c>
      <c r="V2321" s="116">
        <v>0</v>
      </c>
      <c r="W2321" s="22">
        <f t="shared" si="551"/>
        <v>69</v>
      </c>
      <c r="X2321" s="22">
        <f t="shared" si="552"/>
        <v>4.5999999999999996</v>
      </c>
      <c r="Y2321" s="22">
        <f ca="1">OFFSET('Cost Study'!$B$7,'Operations Support'!$C2321,'Operations Support'!$B2321)*$H2321</f>
        <v>153.18</v>
      </c>
      <c r="Z2321" s="23">
        <f ca="1">Y2321*'Cost Study'!$B$31</f>
        <v>8555.3986253972544</v>
      </c>
      <c r="AA2321" s="23">
        <f ca="1">IF(A2321=10298,1.51,1)*IF($B2321&lt;3,$D2321*'Cost Study'!$B$32*OFFSET('Cost Study'!$B$7,'Operations Support'!$C2321,'Operations Support'!$B2321),0)</f>
        <v>0</v>
      </c>
      <c r="AB2321" s="24">
        <f ca="1">AA2321*'Cost Study'!$B$31</f>
        <v>0</v>
      </c>
      <c r="AC2321" s="23">
        <f ca="1">Y2321*'Cost Study'!$B$31</f>
        <v>8555.3986253972544</v>
      </c>
      <c r="AD2321" s="24">
        <f ca="1">AA2321*'Cost Study'!$B$31</f>
        <v>0</v>
      </c>
      <c r="AE2321" s="377">
        <f t="shared" ca="1" si="553"/>
        <v>8555.3986253972544</v>
      </c>
      <c r="AF2321" s="377">
        <f t="shared" ca="1" si="554"/>
        <v>8555.3986253972544</v>
      </c>
      <c r="AH2321" s="688">
        <f>IFERROR($H2321/SUMIF($A:$A,$A2321,$H:$H)*SUMIF(Summary!$A$110:$A$186,$A2321,Summary!$P$110:$P$186),0)</f>
        <v>4016.1374983319638</v>
      </c>
      <c r="AI2321" s="689">
        <f t="shared" ca="1" si="540"/>
        <v>4539.2611270652906</v>
      </c>
      <c r="AJ2321" s="688">
        <f>IFERROR(H2321/SUMIF(A:A,A2321,H:H)*SUMIF(Summary!$A$110:$A$186,'Operations Support'!A2321,Summary!$Q$110:$Q$186),0)</f>
        <v>4044.836270680722</v>
      </c>
      <c r="AK2321" s="688">
        <f t="shared" ca="1" si="541"/>
        <v>4510.5623547165324</v>
      </c>
      <c r="AM2321" s="688">
        <f>IFERROR($H2321/SUMIF($A:$A,$A2321,$H:$H)*SUMIF(Summary!$A$230:$A$266,$A2321,Summary!$P$230:$P$266),0)</f>
        <v>759.85882529468552</v>
      </c>
      <c r="AN2321" s="688">
        <f>IFERROR($H2321/SUMIF($A:$A,$A2321,$H:$H)*(SUMIF(Summary!$A$230:$A$266,$A2321,Summary!$L$230:$L$266)+SUMIF(Summary!$A$281:$A$317,$A2321,Summary!$L$281:$L$317))-AM2321,0)</f>
        <v>1920.09950022762</v>
      </c>
      <c r="AO2321" s="688">
        <f>IFERROR($H2321/SUMIF($A:$A,$A2321,$H:$H)*SUMIF(Summary!$A$230:$A$266,$A2321,Summary!$Q$230:$Q$266),0)</f>
        <v>765.28867311572844</v>
      </c>
      <c r="AP2321" s="688">
        <f>IFERROR($H2321/SUMIF($A:$A,$A2321,$H:$H)*(SUMIF(Summary!$A$230:$A$266,$A2321,Summary!$L$230:$L$266)+SUMIF(Summary!$A$281:$A$317,$A2321,Summary!$L$281:$L$317))-AO2321,0)</f>
        <v>1914.6696524065771</v>
      </c>
      <c r="AQ2321" s="306"/>
      <c r="AR2321" s="688">
        <f t="shared" ca="1" si="542"/>
        <v>6459.3606272929101</v>
      </c>
      <c r="AS2321" s="688">
        <f t="shared" ca="1" si="543"/>
        <v>6425.2320071231097</v>
      </c>
    </row>
    <row r="2322" spans="1:45" x14ac:dyDescent="0.2">
      <c r="A2322" s="423">
        <v>3665</v>
      </c>
      <c r="B2322" s="424">
        <v>1</v>
      </c>
      <c r="C2322" s="425" t="s">
        <v>307</v>
      </c>
      <c r="D2322" s="422">
        <f t="shared" si="544"/>
        <v>0</v>
      </c>
      <c r="E2322" s="422">
        <f t="shared" si="545"/>
        <v>0</v>
      </c>
      <c r="F2322" s="422">
        <f t="shared" si="546"/>
        <v>0</v>
      </c>
      <c r="G2322" s="422">
        <f t="shared" si="547"/>
        <v>0</v>
      </c>
      <c r="H2322" s="22">
        <f t="shared" si="548"/>
        <v>0</v>
      </c>
      <c r="I2322" s="116">
        <v>0</v>
      </c>
      <c r="J2322" s="116">
        <v>0</v>
      </c>
      <c r="K2322" s="116">
        <v>0</v>
      </c>
      <c r="L2322" s="116">
        <v>0</v>
      </c>
      <c r="M2322" s="22">
        <f t="shared" si="549"/>
        <v>0</v>
      </c>
      <c r="N2322" s="116">
        <v>0</v>
      </c>
      <c r="O2322" s="116">
        <v>0</v>
      </c>
      <c r="P2322" s="116">
        <v>0</v>
      </c>
      <c r="Q2322" s="116">
        <v>0</v>
      </c>
      <c r="R2322" s="22">
        <f t="shared" si="550"/>
        <v>0</v>
      </c>
      <c r="S2322" s="116">
        <v>0</v>
      </c>
      <c r="T2322" s="116">
        <v>0</v>
      </c>
      <c r="U2322" s="116">
        <v>0</v>
      </c>
      <c r="V2322" s="116">
        <v>0</v>
      </c>
      <c r="W2322" s="22">
        <f t="shared" si="551"/>
        <v>0</v>
      </c>
      <c r="X2322" s="22">
        <f t="shared" si="552"/>
        <v>0</v>
      </c>
      <c r="Y2322" s="22">
        <f ca="1">OFFSET('Cost Study'!$B$7,'Operations Support'!$C2322,'Operations Support'!$B2322)*$H2322</f>
        <v>0</v>
      </c>
      <c r="Z2322" s="23">
        <f ca="1">Y2322*'Cost Study'!$B$31</f>
        <v>0</v>
      </c>
      <c r="AA2322" s="23">
        <f ca="1">IF(A2322=10298,1.51,1)*IF($B2322&lt;3,$D2322*'Cost Study'!$B$32*OFFSET('Cost Study'!$B$7,'Operations Support'!$C2322,'Operations Support'!$B2322),0)</f>
        <v>0</v>
      </c>
      <c r="AB2322" s="24">
        <f ca="1">AA2322*'Cost Study'!$B$31</f>
        <v>0</v>
      </c>
      <c r="AC2322" s="23">
        <f ca="1">Y2322*'Cost Study'!$B$31</f>
        <v>0</v>
      </c>
      <c r="AD2322" s="24">
        <f ca="1">AA2322*'Cost Study'!$B$31</f>
        <v>0</v>
      </c>
      <c r="AE2322" s="377">
        <f t="shared" ca="1" si="553"/>
        <v>0</v>
      </c>
      <c r="AF2322" s="377">
        <f t="shared" ca="1" si="554"/>
        <v>0</v>
      </c>
      <c r="AH2322" s="688">
        <f>IFERROR($H2322/SUMIF($A:$A,$A2322,$H:$H)*SUMIF(Summary!$A$110:$A$186,$A2322,Summary!$P$110:$P$186),0)</f>
        <v>0</v>
      </c>
      <c r="AI2322" s="689">
        <f t="shared" ca="1" si="540"/>
        <v>0</v>
      </c>
      <c r="AJ2322" s="688">
        <f>IFERROR(H2322/SUMIF(A:A,A2322,H:H)*SUMIF(Summary!$A$110:$A$186,'Operations Support'!A2322,Summary!$Q$110:$Q$186),0)</f>
        <v>0</v>
      </c>
      <c r="AK2322" s="688">
        <f t="shared" ca="1" si="541"/>
        <v>0</v>
      </c>
      <c r="AM2322" s="688">
        <f>IFERROR($H2322/SUMIF($A:$A,$A2322,$H:$H)*SUMIF(Summary!$A$230:$A$266,$A2322,Summary!$P$230:$P$266),0)</f>
        <v>0</v>
      </c>
      <c r="AN2322" s="688">
        <f>IFERROR($H2322/SUMIF($A:$A,$A2322,$H:$H)*(SUMIF(Summary!$A$230:$A$266,$A2322,Summary!$L$230:$L$266)+SUMIF(Summary!$A$281:$A$317,$A2322,Summary!$L$281:$L$317))-AM2322,0)</f>
        <v>0</v>
      </c>
      <c r="AO2322" s="688">
        <f>IFERROR($H2322/SUMIF($A:$A,$A2322,$H:$H)*SUMIF(Summary!$A$230:$A$266,$A2322,Summary!$Q$230:$Q$266),0)</f>
        <v>0</v>
      </c>
      <c r="AP2322" s="688">
        <f>IFERROR($H2322/SUMIF($A:$A,$A2322,$H:$H)*(SUMIF(Summary!$A$230:$A$266,$A2322,Summary!$L$230:$L$266)+SUMIF(Summary!$A$281:$A$317,$A2322,Summary!$L$281:$L$317))-AO2322,0)</f>
        <v>0</v>
      </c>
      <c r="AQ2322" s="306"/>
      <c r="AR2322" s="688">
        <f t="shared" ca="1" si="542"/>
        <v>0</v>
      </c>
      <c r="AS2322" s="688">
        <f t="shared" ca="1" si="543"/>
        <v>0</v>
      </c>
    </row>
    <row r="2323" spans="1:45" x14ac:dyDescent="0.2">
      <c r="A2323" s="423">
        <v>3665</v>
      </c>
      <c r="B2323" s="424">
        <v>1</v>
      </c>
      <c r="C2323" s="425" t="s">
        <v>308</v>
      </c>
      <c r="D2323" s="422">
        <f t="shared" si="544"/>
        <v>3</v>
      </c>
      <c r="E2323" s="422">
        <f t="shared" si="545"/>
        <v>0</v>
      </c>
      <c r="F2323" s="422">
        <f t="shared" si="546"/>
        <v>210</v>
      </c>
      <c r="G2323" s="422">
        <f t="shared" si="547"/>
        <v>0</v>
      </c>
      <c r="H2323" s="22">
        <f t="shared" si="548"/>
        <v>213</v>
      </c>
      <c r="I2323" s="116">
        <v>0</v>
      </c>
      <c r="J2323" s="116">
        <v>0</v>
      </c>
      <c r="K2323" s="116">
        <v>81</v>
      </c>
      <c r="L2323" s="116">
        <v>0</v>
      </c>
      <c r="M2323" s="22">
        <f t="shared" si="549"/>
        <v>81</v>
      </c>
      <c r="N2323" s="116">
        <v>0</v>
      </c>
      <c r="O2323" s="116">
        <v>0</v>
      </c>
      <c r="P2323" s="116">
        <v>120</v>
      </c>
      <c r="Q2323" s="116">
        <v>0</v>
      </c>
      <c r="R2323" s="22">
        <f t="shared" si="550"/>
        <v>120</v>
      </c>
      <c r="S2323" s="116">
        <v>3</v>
      </c>
      <c r="T2323" s="116">
        <v>0</v>
      </c>
      <c r="U2323" s="116">
        <v>9</v>
      </c>
      <c r="V2323" s="116">
        <v>0</v>
      </c>
      <c r="W2323" s="22">
        <f t="shared" si="551"/>
        <v>12</v>
      </c>
      <c r="X2323" s="22">
        <f t="shared" si="552"/>
        <v>7.1</v>
      </c>
      <c r="Y2323" s="22">
        <f ca="1">OFFSET('Cost Study'!$B$7,'Operations Support'!$C2323,'Operations Support'!$B2323)*$H2323</f>
        <v>336.54</v>
      </c>
      <c r="Z2323" s="23">
        <f ca="1">Y2323*'Cost Study'!$B$31</f>
        <v>18796.408495829692</v>
      </c>
      <c r="AA2323" s="23">
        <f ca="1">IF(A2323=10298,1.51,1)*IF($B2323&lt;3,$D2323*'Cost Study'!$B$32*OFFSET('Cost Study'!$B$7,'Operations Support'!$C2323,'Operations Support'!$B2323),0)</f>
        <v>0.47400000000000009</v>
      </c>
      <c r="AB2323" s="24">
        <f ca="1">AA2323*'Cost Study'!$B$31</f>
        <v>26.473814782858721</v>
      </c>
      <c r="AC2323" s="23">
        <f ca="1">Y2323*'Cost Study'!$B$31</f>
        <v>18796.408495829692</v>
      </c>
      <c r="AD2323" s="24">
        <f ca="1">AA2323*'Cost Study'!$B$31</f>
        <v>26.473814782858721</v>
      </c>
      <c r="AE2323" s="377">
        <f t="shared" ca="1" si="553"/>
        <v>18822.882310612549</v>
      </c>
      <c r="AF2323" s="377">
        <f t="shared" ca="1" si="554"/>
        <v>18822.882310612549</v>
      </c>
      <c r="AH2323" s="688">
        <f>IFERROR($H2323/SUMIF($A:$A,$A2323,$H:$H)*SUMIF(Summary!$A$110:$A$186,$A2323,Summary!$P$110:$P$186),0)</f>
        <v>6198.8209213384653</v>
      </c>
      <c r="AI2323" s="689">
        <f t="shared" ca="1" si="540"/>
        <v>12624.061389274084</v>
      </c>
      <c r="AJ2323" s="688">
        <f>IFERROR(H2323/SUMIF(A:A,A2323,H:H)*SUMIF(Summary!$A$110:$A$186,'Operations Support'!A2323,Summary!$Q$110:$Q$186),0)</f>
        <v>6243.1168525724188</v>
      </c>
      <c r="AK2323" s="688">
        <f t="shared" ca="1" si="541"/>
        <v>12579.76545804013</v>
      </c>
      <c r="AM2323" s="688">
        <f>IFERROR($H2323/SUMIF($A:$A,$A2323,$H:$H)*SUMIF(Summary!$A$230:$A$266,$A2323,Summary!$P$230:$P$266),0)</f>
        <v>1172.8255781722319</v>
      </c>
      <c r="AN2323" s="688">
        <f>IFERROR($H2323/SUMIF($A:$A,$A2323,$H:$H)*(SUMIF(Summary!$A$230:$A$266,$A2323,Summary!$L$230:$L$266)+SUMIF(Summary!$A$281:$A$317,$A2323,Summary!$L$281:$L$317))-AM2323,0)</f>
        <v>2963.6318373078484</v>
      </c>
      <c r="AO2323" s="688">
        <f>IFERROR($H2323/SUMIF($A:$A,$A2323,$H:$H)*SUMIF(Summary!$A$230:$A$266,$A2323,Summary!$Q$230:$Q$266),0)</f>
        <v>1181.2064302438419</v>
      </c>
      <c r="AP2323" s="688">
        <f>IFERROR($H2323/SUMIF($A:$A,$A2323,$H:$H)*(SUMIF(Summary!$A$230:$A$266,$A2323,Summary!$L$230:$L$266)+SUMIF(Summary!$A$281:$A$317,$A2323,Summary!$L$281:$L$317))-AO2323,0)</f>
        <v>2955.2509852362382</v>
      </c>
      <c r="AQ2323" s="306"/>
      <c r="AR2323" s="688">
        <f t="shared" ca="1" si="542"/>
        <v>15587.693226581932</v>
      </c>
      <c r="AS2323" s="688">
        <f t="shared" ca="1" si="543"/>
        <v>15535.016443276369</v>
      </c>
    </row>
    <row r="2324" spans="1:45" x14ac:dyDescent="0.2">
      <c r="A2324" s="423">
        <v>3665</v>
      </c>
      <c r="B2324" s="424">
        <v>1</v>
      </c>
      <c r="C2324" s="425" t="s">
        <v>309</v>
      </c>
      <c r="D2324" s="422">
        <f t="shared" si="544"/>
        <v>0</v>
      </c>
      <c r="E2324" s="422">
        <f t="shared" si="545"/>
        <v>0</v>
      </c>
      <c r="F2324" s="422">
        <f t="shared" si="546"/>
        <v>0</v>
      </c>
      <c r="G2324" s="422">
        <f t="shared" si="547"/>
        <v>0</v>
      </c>
      <c r="H2324" s="22">
        <f t="shared" si="548"/>
        <v>0</v>
      </c>
      <c r="I2324" s="116">
        <v>0</v>
      </c>
      <c r="J2324" s="116">
        <v>0</v>
      </c>
      <c r="K2324" s="116">
        <v>0</v>
      </c>
      <c r="L2324" s="116">
        <v>0</v>
      </c>
      <c r="M2324" s="22">
        <f t="shared" si="549"/>
        <v>0</v>
      </c>
      <c r="N2324" s="116">
        <v>0</v>
      </c>
      <c r="O2324" s="116">
        <v>0</v>
      </c>
      <c r="P2324" s="116">
        <v>0</v>
      </c>
      <c r="Q2324" s="116">
        <v>0</v>
      </c>
      <c r="R2324" s="22">
        <f t="shared" si="550"/>
        <v>0</v>
      </c>
      <c r="S2324" s="116">
        <v>0</v>
      </c>
      <c r="T2324" s="116">
        <v>0</v>
      </c>
      <c r="U2324" s="116">
        <v>0</v>
      </c>
      <c r="V2324" s="116">
        <v>0</v>
      </c>
      <c r="W2324" s="22">
        <f t="shared" si="551"/>
        <v>0</v>
      </c>
      <c r="X2324" s="22">
        <f t="shared" si="552"/>
        <v>0</v>
      </c>
      <c r="Y2324" s="22">
        <f ca="1">OFFSET('Cost Study'!$B$7,'Operations Support'!$C2324,'Operations Support'!$B2324)*$H2324</f>
        <v>0</v>
      </c>
      <c r="Z2324" s="23">
        <f ca="1">Y2324*'Cost Study'!$B$31</f>
        <v>0</v>
      </c>
      <c r="AA2324" s="23">
        <f ca="1">IF(A2324=10298,1.51,1)*IF($B2324&lt;3,$D2324*'Cost Study'!$B$32*OFFSET('Cost Study'!$B$7,'Operations Support'!$C2324,'Operations Support'!$B2324),0)</f>
        <v>0</v>
      </c>
      <c r="AB2324" s="24">
        <f ca="1">AA2324*'Cost Study'!$B$31</f>
        <v>0</v>
      </c>
      <c r="AC2324" s="23">
        <f ca="1">Y2324*'Cost Study'!$B$31</f>
        <v>0</v>
      </c>
      <c r="AD2324" s="24">
        <f ca="1">AA2324*'Cost Study'!$B$31</f>
        <v>0</v>
      </c>
      <c r="AE2324" s="377">
        <f t="shared" ca="1" si="553"/>
        <v>0</v>
      </c>
      <c r="AF2324" s="377">
        <f t="shared" ca="1" si="554"/>
        <v>0</v>
      </c>
      <c r="AH2324" s="688">
        <f>IFERROR($H2324/SUMIF($A:$A,$A2324,$H:$H)*SUMIF(Summary!$A$110:$A$186,$A2324,Summary!$P$110:$P$186),0)</f>
        <v>0</v>
      </c>
      <c r="AI2324" s="689">
        <f t="shared" ca="1" si="540"/>
        <v>0</v>
      </c>
      <c r="AJ2324" s="688">
        <f>IFERROR(H2324/SUMIF(A:A,A2324,H:H)*SUMIF(Summary!$A$110:$A$186,'Operations Support'!A2324,Summary!$Q$110:$Q$186),0)</f>
        <v>0</v>
      </c>
      <c r="AK2324" s="688">
        <f t="shared" ca="1" si="541"/>
        <v>0</v>
      </c>
      <c r="AM2324" s="688">
        <f>IFERROR($H2324/SUMIF($A:$A,$A2324,$H:$H)*SUMIF(Summary!$A$230:$A$266,$A2324,Summary!$P$230:$P$266),0)</f>
        <v>0</v>
      </c>
      <c r="AN2324" s="688">
        <f>IFERROR($H2324/SUMIF($A:$A,$A2324,$H:$H)*(SUMIF(Summary!$A$230:$A$266,$A2324,Summary!$L$230:$L$266)+SUMIF(Summary!$A$281:$A$317,$A2324,Summary!$L$281:$L$317))-AM2324,0)</f>
        <v>0</v>
      </c>
      <c r="AO2324" s="688">
        <f>IFERROR($H2324/SUMIF($A:$A,$A2324,$H:$H)*SUMIF(Summary!$A$230:$A$266,$A2324,Summary!$Q$230:$Q$266),0)</f>
        <v>0</v>
      </c>
      <c r="AP2324" s="688">
        <f>IFERROR($H2324/SUMIF($A:$A,$A2324,$H:$H)*(SUMIF(Summary!$A$230:$A$266,$A2324,Summary!$L$230:$L$266)+SUMIF(Summary!$A$281:$A$317,$A2324,Summary!$L$281:$L$317))-AO2324,0)</f>
        <v>0</v>
      </c>
      <c r="AQ2324" s="306"/>
      <c r="AR2324" s="688">
        <f t="shared" ca="1" si="542"/>
        <v>0</v>
      </c>
      <c r="AS2324" s="688">
        <f t="shared" ca="1" si="543"/>
        <v>0</v>
      </c>
    </row>
    <row r="2325" spans="1:45" x14ac:dyDescent="0.2">
      <c r="A2325" s="423">
        <v>3665</v>
      </c>
      <c r="B2325" s="424">
        <v>1</v>
      </c>
      <c r="C2325" s="425" t="s">
        <v>310</v>
      </c>
      <c r="D2325" s="422">
        <f t="shared" si="544"/>
        <v>0</v>
      </c>
      <c r="E2325" s="422">
        <f t="shared" si="545"/>
        <v>0</v>
      </c>
      <c r="F2325" s="422">
        <f t="shared" si="546"/>
        <v>0</v>
      </c>
      <c r="G2325" s="422">
        <f t="shared" si="547"/>
        <v>0</v>
      </c>
      <c r="H2325" s="22">
        <f t="shared" si="548"/>
        <v>0</v>
      </c>
      <c r="I2325" s="116">
        <v>0</v>
      </c>
      <c r="J2325" s="116">
        <v>0</v>
      </c>
      <c r="K2325" s="116">
        <v>0</v>
      </c>
      <c r="L2325" s="116">
        <v>0</v>
      </c>
      <c r="M2325" s="22">
        <f t="shared" si="549"/>
        <v>0</v>
      </c>
      <c r="N2325" s="116">
        <v>0</v>
      </c>
      <c r="O2325" s="116">
        <v>0</v>
      </c>
      <c r="P2325" s="116">
        <v>0</v>
      </c>
      <c r="Q2325" s="116">
        <v>0</v>
      </c>
      <c r="R2325" s="22">
        <f t="shared" si="550"/>
        <v>0</v>
      </c>
      <c r="S2325" s="116">
        <v>0</v>
      </c>
      <c r="T2325" s="116">
        <v>0</v>
      </c>
      <c r="U2325" s="116">
        <v>0</v>
      </c>
      <c r="V2325" s="116">
        <v>0</v>
      </c>
      <c r="W2325" s="22">
        <f t="shared" si="551"/>
        <v>0</v>
      </c>
      <c r="X2325" s="22">
        <f t="shared" si="552"/>
        <v>0</v>
      </c>
      <c r="Y2325" s="22">
        <f ca="1">OFFSET('Cost Study'!$B$7,'Operations Support'!$C2325,'Operations Support'!$B2325)*$H2325</f>
        <v>0</v>
      </c>
      <c r="Z2325" s="23">
        <f ca="1">Y2325*'Cost Study'!$B$31</f>
        <v>0</v>
      </c>
      <c r="AA2325" s="23">
        <f ca="1">IF(A2325=10298,1.51,1)*IF($B2325&lt;3,$D2325*'Cost Study'!$B$32*OFFSET('Cost Study'!$B$7,'Operations Support'!$C2325,'Operations Support'!$B2325),0)</f>
        <v>0</v>
      </c>
      <c r="AB2325" s="24">
        <f ca="1">AA2325*'Cost Study'!$B$31</f>
        <v>0</v>
      </c>
      <c r="AC2325" s="23">
        <f ca="1">Y2325*'Cost Study'!$B$31</f>
        <v>0</v>
      </c>
      <c r="AD2325" s="24">
        <f ca="1">AA2325*'Cost Study'!$B$31</f>
        <v>0</v>
      </c>
      <c r="AE2325" s="377">
        <f t="shared" ca="1" si="553"/>
        <v>0</v>
      </c>
      <c r="AF2325" s="377">
        <f t="shared" ca="1" si="554"/>
        <v>0</v>
      </c>
      <c r="AH2325" s="688">
        <f>IFERROR($H2325/SUMIF($A:$A,$A2325,$H:$H)*SUMIF(Summary!$A$110:$A$186,$A2325,Summary!$P$110:$P$186),0)</f>
        <v>0</v>
      </c>
      <c r="AI2325" s="689">
        <f t="shared" ca="1" si="540"/>
        <v>0</v>
      </c>
      <c r="AJ2325" s="688">
        <f>IFERROR(H2325/SUMIF(A:A,A2325,H:H)*SUMIF(Summary!$A$110:$A$186,'Operations Support'!A2325,Summary!$Q$110:$Q$186),0)</f>
        <v>0</v>
      </c>
      <c r="AK2325" s="688">
        <f t="shared" ca="1" si="541"/>
        <v>0</v>
      </c>
      <c r="AM2325" s="688">
        <f>IFERROR($H2325/SUMIF($A:$A,$A2325,$H:$H)*SUMIF(Summary!$A$230:$A$266,$A2325,Summary!$P$230:$P$266),0)</f>
        <v>0</v>
      </c>
      <c r="AN2325" s="688">
        <f>IFERROR($H2325/SUMIF($A:$A,$A2325,$H:$H)*(SUMIF(Summary!$A$230:$A$266,$A2325,Summary!$L$230:$L$266)+SUMIF(Summary!$A$281:$A$317,$A2325,Summary!$L$281:$L$317))-AM2325,0)</f>
        <v>0</v>
      </c>
      <c r="AO2325" s="688">
        <f>IFERROR($H2325/SUMIF($A:$A,$A2325,$H:$H)*SUMIF(Summary!$A$230:$A$266,$A2325,Summary!$Q$230:$Q$266),0)</f>
        <v>0</v>
      </c>
      <c r="AP2325" s="688">
        <f>IFERROR($H2325/SUMIF($A:$A,$A2325,$H:$H)*(SUMIF(Summary!$A$230:$A$266,$A2325,Summary!$L$230:$L$266)+SUMIF(Summary!$A$281:$A$317,$A2325,Summary!$L$281:$L$317))-AO2325,0)</f>
        <v>0</v>
      </c>
      <c r="AQ2325" s="306"/>
      <c r="AR2325" s="688">
        <f t="shared" ca="1" si="542"/>
        <v>0</v>
      </c>
      <c r="AS2325" s="688">
        <f t="shared" ca="1" si="543"/>
        <v>0</v>
      </c>
    </row>
    <row r="2326" spans="1:45" x14ac:dyDescent="0.2">
      <c r="A2326" s="423">
        <v>3665</v>
      </c>
      <c r="B2326" s="424">
        <v>1</v>
      </c>
      <c r="C2326" s="425" t="s">
        <v>311</v>
      </c>
      <c r="D2326" s="422">
        <f t="shared" si="544"/>
        <v>0</v>
      </c>
      <c r="E2326" s="422">
        <f t="shared" si="545"/>
        <v>0</v>
      </c>
      <c r="F2326" s="422">
        <f t="shared" si="546"/>
        <v>0</v>
      </c>
      <c r="G2326" s="422">
        <f t="shared" si="547"/>
        <v>0</v>
      </c>
      <c r="H2326" s="22">
        <f t="shared" si="548"/>
        <v>0</v>
      </c>
      <c r="I2326" s="116">
        <v>0</v>
      </c>
      <c r="J2326" s="116">
        <v>0</v>
      </c>
      <c r="K2326" s="116">
        <v>0</v>
      </c>
      <c r="L2326" s="116">
        <v>0</v>
      </c>
      <c r="M2326" s="22">
        <f t="shared" si="549"/>
        <v>0</v>
      </c>
      <c r="N2326" s="116">
        <v>0</v>
      </c>
      <c r="O2326" s="116">
        <v>0</v>
      </c>
      <c r="P2326" s="116">
        <v>0</v>
      </c>
      <c r="Q2326" s="116">
        <v>0</v>
      </c>
      <c r="R2326" s="22">
        <f t="shared" si="550"/>
        <v>0</v>
      </c>
      <c r="S2326" s="116">
        <v>0</v>
      </c>
      <c r="T2326" s="116">
        <v>0</v>
      </c>
      <c r="U2326" s="116">
        <v>0</v>
      </c>
      <c r="V2326" s="116">
        <v>0</v>
      </c>
      <c r="W2326" s="22">
        <f t="shared" si="551"/>
        <v>0</v>
      </c>
      <c r="X2326" s="22">
        <f t="shared" si="552"/>
        <v>0</v>
      </c>
      <c r="Y2326" s="22">
        <f ca="1">OFFSET('Cost Study'!$B$7,'Operations Support'!$C2326,'Operations Support'!$B2326)*$H2326</f>
        <v>0</v>
      </c>
      <c r="Z2326" s="23">
        <f ca="1">Y2326*'Cost Study'!$B$31</f>
        <v>0</v>
      </c>
      <c r="AA2326" s="23">
        <f ca="1">IF(A2326=10298,1.51,1)*IF($B2326&lt;3,$D2326*'Cost Study'!$B$32*OFFSET('Cost Study'!$B$7,'Operations Support'!$C2326,'Operations Support'!$B2326),0)</f>
        <v>0</v>
      </c>
      <c r="AB2326" s="24">
        <f ca="1">AA2326*'Cost Study'!$B$31</f>
        <v>0</v>
      </c>
      <c r="AC2326" s="23">
        <f ca="1">Y2326*'Cost Study'!$B$31</f>
        <v>0</v>
      </c>
      <c r="AD2326" s="24">
        <f ca="1">AA2326*'Cost Study'!$B$31</f>
        <v>0</v>
      </c>
      <c r="AE2326" s="377">
        <f t="shared" ca="1" si="553"/>
        <v>0</v>
      </c>
      <c r="AF2326" s="377">
        <f t="shared" ca="1" si="554"/>
        <v>0</v>
      </c>
      <c r="AH2326" s="688">
        <f>IFERROR($H2326/SUMIF($A:$A,$A2326,$H:$H)*SUMIF(Summary!$A$110:$A$186,$A2326,Summary!$P$110:$P$186),0)</f>
        <v>0</v>
      </c>
      <c r="AI2326" s="689">
        <f t="shared" ca="1" si="540"/>
        <v>0</v>
      </c>
      <c r="AJ2326" s="688">
        <f>IFERROR(H2326/SUMIF(A:A,A2326,H:H)*SUMIF(Summary!$A$110:$A$186,'Operations Support'!A2326,Summary!$Q$110:$Q$186),0)</f>
        <v>0</v>
      </c>
      <c r="AK2326" s="688">
        <f t="shared" ca="1" si="541"/>
        <v>0</v>
      </c>
      <c r="AM2326" s="688">
        <f>IFERROR($H2326/SUMIF($A:$A,$A2326,$H:$H)*SUMIF(Summary!$A$230:$A$266,$A2326,Summary!$P$230:$P$266),0)</f>
        <v>0</v>
      </c>
      <c r="AN2326" s="688">
        <f>IFERROR($H2326/SUMIF($A:$A,$A2326,$H:$H)*(SUMIF(Summary!$A$230:$A$266,$A2326,Summary!$L$230:$L$266)+SUMIF(Summary!$A$281:$A$317,$A2326,Summary!$L$281:$L$317))-AM2326,0)</f>
        <v>0</v>
      </c>
      <c r="AO2326" s="688">
        <f>IFERROR($H2326/SUMIF($A:$A,$A2326,$H:$H)*SUMIF(Summary!$A$230:$A$266,$A2326,Summary!$Q$230:$Q$266),0)</f>
        <v>0</v>
      </c>
      <c r="AP2326" s="688">
        <f>IFERROR($H2326/SUMIF($A:$A,$A2326,$H:$H)*(SUMIF(Summary!$A$230:$A$266,$A2326,Summary!$L$230:$L$266)+SUMIF(Summary!$A$281:$A$317,$A2326,Summary!$L$281:$L$317))-AO2326,0)</f>
        <v>0</v>
      </c>
      <c r="AQ2326" s="306"/>
      <c r="AR2326" s="688">
        <f t="shared" ca="1" si="542"/>
        <v>0</v>
      </c>
      <c r="AS2326" s="688">
        <f t="shared" ca="1" si="543"/>
        <v>0</v>
      </c>
    </row>
    <row r="2327" spans="1:45" x14ac:dyDescent="0.2">
      <c r="A2327" s="423">
        <v>3665</v>
      </c>
      <c r="B2327" s="424">
        <v>1</v>
      </c>
      <c r="C2327" s="425" t="s">
        <v>312</v>
      </c>
      <c r="D2327" s="422">
        <f t="shared" si="544"/>
        <v>9</v>
      </c>
      <c r="E2327" s="422">
        <f t="shared" si="545"/>
        <v>0</v>
      </c>
      <c r="F2327" s="422">
        <f t="shared" si="546"/>
        <v>143</v>
      </c>
      <c r="G2327" s="422">
        <f t="shared" si="547"/>
        <v>0</v>
      </c>
      <c r="H2327" s="22">
        <f t="shared" si="548"/>
        <v>152</v>
      </c>
      <c r="I2327" s="116">
        <v>9</v>
      </c>
      <c r="J2327" s="116">
        <v>0</v>
      </c>
      <c r="K2327" s="116">
        <v>79</v>
      </c>
      <c r="L2327" s="116">
        <v>0</v>
      </c>
      <c r="M2327" s="22">
        <f t="shared" si="549"/>
        <v>88</v>
      </c>
      <c r="N2327" s="116">
        <v>0</v>
      </c>
      <c r="O2327" s="116">
        <v>0</v>
      </c>
      <c r="P2327" s="116">
        <v>64</v>
      </c>
      <c r="Q2327" s="116">
        <v>0</v>
      </c>
      <c r="R2327" s="22">
        <f t="shared" si="550"/>
        <v>64</v>
      </c>
      <c r="S2327" s="116">
        <v>0</v>
      </c>
      <c r="T2327" s="116">
        <v>0</v>
      </c>
      <c r="U2327" s="116">
        <v>0</v>
      </c>
      <c r="V2327" s="116">
        <v>0</v>
      </c>
      <c r="W2327" s="22">
        <f t="shared" si="551"/>
        <v>0</v>
      </c>
      <c r="X2327" s="22">
        <f t="shared" si="552"/>
        <v>5.0666666666666664</v>
      </c>
      <c r="Y2327" s="22">
        <f ca="1">OFFSET('Cost Study'!$B$7,'Operations Support'!$C2327,'Operations Support'!$B2327)*$H2327</f>
        <v>209.76</v>
      </c>
      <c r="Z2327" s="23">
        <f ca="1">Y2327*'Cost Study'!$B$31</f>
        <v>11715.500820363806</v>
      </c>
      <c r="AA2327" s="23">
        <f ca="1">IF(A2327=10298,1.51,1)*IF($B2327&lt;3,$D2327*'Cost Study'!$B$32*OFFSET('Cost Study'!$B$7,'Operations Support'!$C2327,'Operations Support'!$B2327),0)</f>
        <v>1.242</v>
      </c>
      <c r="AB2327" s="24">
        <f ca="1">AA2327*'Cost Study'!$B$31</f>
        <v>69.36809696268044</v>
      </c>
      <c r="AC2327" s="23">
        <f ca="1">Y2327*'Cost Study'!$B$31</f>
        <v>11715.500820363806</v>
      </c>
      <c r="AD2327" s="24">
        <f ca="1">AA2327*'Cost Study'!$B$31</f>
        <v>69.36809696268044</v>
      </c>
      <c r="AE2327" s="377">
        <f t="shared" ca="1" si="553"/>
        <v>11784.868917326487</v>
      </c>
      <c r="AF2327" s="377">
        <f t="shared" ca="1" si="554"/>
        <v>11784.868917326487</v>
      </c>
      <c r="AH2327" s="688">
        <f>IFERROR($H2327/SUMIF($A:$A,$A2327,$H:$H)*SUMIF(Summary!$A$110:$A$186,$A2327,Summary!$P$110:$P$186),0)</f>
        <v>4423.5717372931776</v>
      </c>
      <c r="AI2327" s="689">
        <f t="shared" ca="1" si="540"/>
        <v>7361.2971800333089</v>
      </c>
      <c r="AJ2327" s="688">
        <f>IFERROR(H2327/SUMIF(A:A,A2327,H:H)*SUMIF(Summary!$A$110:$A$186,'Operations Support'!A2327,Summary!$Q$110:$Q$186),0)</f>
        <v>4455.1819793005061</v>
      </c>
      <c r="AK2327" s="688">
        <f t="shared" ca="1" si="541"/>
        <v>7329.6869380259805</v>
      </c>
      <c r="AM2327" s="688">
        <f>IFERROR($H2327/SUMIF($A:$A,$A2327,$H:$H)*SUMIF(Summary!$A$230:$A$266,$A2327,Summary!$P$230:$P$266),0)</f>
        <v>836.94595249849419</v>
      </c>
      <c r="AN2327" s="688">
        <f>IFERROR($H2327/SUMIF($A:$A,$A2327,$H:$H)*(SUMIF(Summary!$A$230:$A$266,$A2327,Summary!$L$230:$L$266)+SUMIF(Summary!$A$281:$A$317,$A2327,Summary!$L$281:$L$317))-AM2327,0)</f>
        <v>2114.892203149263</v>
      </c>
      <c r="AO2327" s="688">
        <f>IFERROR($H2327/SUMIF($A:$A,$A2327,$H:$H)*SUMIF(Summary!$A$230:$A$266,$A2327,Summary!$Q$230:$Q$266),0)</f>
        <v>842.92665444630961</v>
      </c>
      <c r="AP2327" s="688">
        <f>IFERROR($H2327/SUMIF($A:$A,$A2327,$H:$H)*(SUMIF(Summary!$A$230:$A$266,$A2327,Summary!$L$230:$L$266)+SUMIF(Summary!$A$281:$A$317,$A2327,Summary!$L$281:$L$317))-AO2327,0)</f>
        <v>2108.9115012014472</v>
      </c>
      <c r="AQ2327" s="306"/>
      <c r="AR2327" s="688">
        <f t="shared" ca="1" si="542"/>
        <v>9476.1893831825728</v>
      </c>
      <c r="AS2327" s="688">
        <f t="shared" ca="1" si="543"/>
        <v>9438.5984392274277</v>
      </c>
    </row>
    <row r="2328" spans="1:45" x14ac:dyDescent="0.2">
      <c r="A2328" s="423">
        <v>3665</v>
      </c>
      <c r="B2328" s="424">
        <v>1</v>
      </c>
      <c r="C2328" s="425" t="s">
        <v>313</v>
      </c>
      <c r="D2328" s="422">
        <f t="shared" si="544"/>
        <v>469</v>
      </c>
      <c r="E2328" s="422">
        <f t="shared" si="545"/>
        <v>0</v>
      </c>
      <c r="F2328" s="422">
        <f t="shared" si="546"/>
        <v>594</v>
      </c>
      <c r="G2328" s="422">
        <f t="shared" si="547"/>
        <v>0</v>
      </c>
      <c r="H2328" s="22">
        <f t="shared" si="548"/>
        <v>1063</v>
      </c>
      <c r="I2328" s="116">
        <v>204</v>
      </c>
      <c r="J2328" s="116">
        <v>0</v>
      </c>
      <c r="K2328" s="116">
        <v>168</v>
      </c>
      <c r="L2328" s="116">
        <v>0</v>
      </c>
      <c r="M2328" s="22">
        <f t="shared" si="549"/>
        <v>372</v>
      </c>
      <c r="N2328" s="116">
        <v>262</v>
      </c>
      <c r="O2328" s="116">
        <v>0</v>
      </c>
      <c r="P2328" s="116">
        <v>318</v>
      </c>
      <c r="Q2328" s="116">
        <v>0</v>
      </c>
      <c r="R2328" s="22">
        <f t="shared" si="550"/>
        <v>580</v>
      </c>
      <c r="S2328" s="116">
        <v>3</v>
      </c>
      <c r="T2328" s="116">
        <v>0</v>
      </c>
      <c r="U2328" s="116">
        <v>108</v>
      </c>
      <c r="V2328" s="116">
        <v>0</v>
      </c>
      <c r="W2328" s="22">
        <f t="shared" si="551"/>
        <v>111</v>
      </c>
      <c r="X2328" s="22">
        <f t="shared" si="552"/>
        <v>35.43333333333333</v>
      </c>
      <c r="Y2328" s="22">
        <f ca="1">OFFSET('Cost Study'!$B$7,'Operations Support'!$C2328,'Operations Support'!$B2328)*$H2328</f>
        <v>1031.1099999999999</v>
      </c>
      <c r="Z2328" s="23">
        <f ca="1">Y2328*'Cost Study'!$B$31</f>
        <v>57589.483461505166</v>
      </c>
      <c r="AA2328" s="23">
        <f ca="1">IF(A2328=10298,1.51,1)*IF($B2328&lt;3,$D2328*'Cost Study'!$B$32*OFFSET('Cost Study'!$B$7,'Operations Support'!$C2328,'Operations Support'!$B2328),0)</f>
        <v>45.493000000000002</v>
      </c>
      <c r="AB2328" s="24">
        <f ca="1">AA2328*'Cost Study'!$B$31</f>
        <v>2540.8718479252989</v>
      </c>
      <c r="AC2328" s="23">
        <f ca="1">Y2328*'Cost Study'!$B$31</f>
        <v>57589.483461505166</v>
      </c>
      <c r="AD2328" s="24">
        <f ca="1">AA2328*'Cost Study'!$B$31</f>
        <v>2540.8718479252989</v>
      </c>
      <c r="AE2328" s="377">
        <f t="shared" ca="1" si="553"/>
        <v>60130.355309430466</v>
      </c>
      <c r="AF2328" s="377">
        <f t="shared" ca="1" si="554"/>
        <v>60130.355309430466</v>
      </c>
      <c r="AH2328" s="688">
        <f>IFERROR($H2328/SUMIF($A:$A,$A2328,$H:$H)*SUMIF(Summary!$A$110:$A$186,$A2328,Summary!$P$110:$P$186),0)</f>
        <v>30935.899715412153</v>
      </c>
      <c r="AI2328" s="689">
        <f t="shared" ca="1" si="540"/>
        <v>29194.455594018313</v>
      </c>
      <c r="AJ2328" s="688">
        <f>IFERROR(H2328/SUMIF(A:A,A2328,H:H)*SUMIF(Summary!$A$110:$A$186,'Operations Support'!A2328,Summary!$Q$110:$Q$186),0)</f>
        <v>31156.963447344981</v>
      </c>
      <c r="AK2328" s="688">
        <f t="shared" ca="1" si="541"/>
        <v>28973.391862085486</v>
      </c>
      <c r="AM2328" s="688">
        <f>IFERROR($H2328/SUMIF($A:$A,$A2328,$H:$H)*SUMIF(Summary!$A$230:$A$266,$A2328,Summary!$P$230:$P$266),0)</f>
        <v>5853.1154441177587</v>
      </c>
      <c r="AN2328" s="688">
        <f>IFERROR($H2328/SUMIF($A:$A,$A2328,$H:$H)*(SUMIF(Summary!$A$230:$A$266,$A2328,Summary!$L$230:$L$266)+SUMIF(Summary!$A$281:$A$317,$A2328,Summary!$L$281:$L$317))-AM2328,0)</f>
        <v>14790.331657550434</v>
      </c>
      <c r="AO2328" s="688">
        <f>IFERROR($H2328/SUMIF($A:$A,$A2328,$H:$H)*SUMIF(Summary!$A$230:$A$266,$A2328,Summary!$Q$230:$Q$266),0)</f>
        <v>5894.9410110291255</v>
      </c>
      <c r="AP2328" s="688">
        <f>IFERROR($H2328/SUMIF($A:$A,$A2328,$H:$H)*(SUMIF(Summary!$A$230:$A$266,$A2328,Summary!$L$230:$L$266)+SUMIF(Summary!$A$281:$A$317,$A2328,Summary!$L$281:$L$317))-AO2328,0)</f>
        <v>14748.506090639068</v>
      </c>
      <c r="AQ2328" s="306"/>
      <c r="AR2328" s="688">
        <f t="shared" ca="1" si="542"/>
        <v>43984.787251568749</v>
      </c>
      <c r="AS2328" s="688">
        <f t="shared" ca="1" si="543"/>
        <v>43721.897952724554</v>
      </c>
    </row>
    <row r="2329" spans="1:45" x14ac:dyDescent="0.2">
      <c r="A2329" s="423">
        <v>3665</v>
      </c>
      <c r="B2329" s="424">
        <v>1</v>
      </c>
      <c r="C2329" s="425" t="s">
        <v>314</v>
      </c>
      <c r="D2329" s="422">
        <f t="shared" si="544"/>
        <v>0</v>
      </c>
      <c r="E2329" s="422">
        <f t="shared" si="545"/>
        <v>0</v>
      </c>
      <c r="F2329" s="422">
        <f t="shared" si="546"/>
        <v>0</v>
      </c>
      <c r="G2329" s="422">
        <f t="shared" si="547"/>
        <v>0</v>
      </c>
      <c r="H2329" s="22">
        <f t="shared" si="548"/>
        <v>0</v>
      </c>
      <c r="I2329" s="116">
        <v>0</v>
      </c>
      <c r="J2329" s="116">
        <v>0</v>
      </c>
      <c r="K2329" s="116">
        <v>0</v>
      </c>
      <c r="L2329" s="116">
        <v>0</v>
      </c>
      <c r="M2329" s="22">
        <f t="shared" si="549"/>
        <v>0</v>
      </c>
      <c r="N2329" s="116">
        <v>0</v>
      </c>
      <c r="O2329" s="116">
        <v>0</v>
      </c>
      <c r="P2329" s="116">
        <v>0</v>
      </c>
      <c r="Q2329" s="116">
        <v>0</v>
      </c>
      <c r="R2329" s="22">
        <f t="shared" si="550"/>
        <v>0</v>
      </c>
      <c r="S2329" s="116">
        <v>0</v>
      </c>
      <c r="T2329" s="116">
        <v>0</v>
      </c>
      <c r="U2329" s="116">
        <v>0</v>
      </c>
      <c r="V2329" s="116">
        <v>0</v>
      </c>
      <c r="W2329" s="22">
        <f t="shared" si="551"/>
        <v>0</v>
      </c>
      <c r="X2329" s="22">
        <f t="shared" si="552"/>
        <v>0</v>
      </c>
      <c r="Y2329" s="22">
        <f ca="1">OFFSET('Cost Study'!$B$7,'Operations Support'!$C2329,'Operations Support'!$B2329)*$H2329</f>
        <v>0</v>
      </c>
      <c r="Z2329" s="23">
        <f ca="1">Y2329*'Cost Study'!$B$31</f>
        <v>0</v>
      </c>
      <c r="AA2329" s="23">
        <f ca="1">IF(A2329=10298,1.51,1)*IF($B2329&lt;3,$D2329*'Cost Study'!$B$32*OFFSET('Cost Study'!$B$7,'Operations Support'!$C2329,'Operations Support'!$B2329),0)</f>
        <v>0</v>
      </c>
      <c r="AB2329" s="24">
        <f ca="1">AA2329*'Cost Study'!$B$31</f>
        <v>0</v>
      </c>
      <c r="AC2329" s="23">
        <f ca="1">Y2329*'Cost Study'!$B$31</f>
        <v>0</v>
      </c>
      <c r="AD2329" s="24">
        <f ca="1">AA2329*'Cost Study'!$B$31</f>
        <v>0</v>
      </c>
      <c r="AE2329" s="377">
        <f t="shared" ca="1" si="553"/>
        <v>0</v>
      </c>
      <c r="AF2329" s="377">
        <f t="shared" ca="1" si="554"/>
        <v>0</v>
      </c>
      <c r="AH2329" s="688">
        <f>IFERROR($H2329/SUMIF($A:$A,$A2329,$H:$H)*SUMIF(Summary!$A$110:$A$186,$A2329,Summary!$P$110:$P$186),0)</f>
        <v>0</v>
      </c>
      <c r="AI2329" s="689">
        <f t="shared" ca="1" si="540"/>
        <v>0</v>
      </c>
      <c r="AJ2329" s="688">
        <f>IFERROR(H2329/SUMIF(A:A,A2329,H:H)*SUMIF(Summary!$A$110:$A$186,'Operations Support'!A2329,Summary!$Q$110:$Q$186),0)</f>
        <v>0</v>
      </c>
      <c r="AK2329" s="688">
        <f t="shared" ca="1" si="541"/>
        <v>0</v>
      </c>
      <c r="AM2329" s="688">
        <f>IFERROR($H2329/SUMIF($A:$A,$A2329,$H:$H)*SUMIF(Summary!$A$230:$A$266,$A2329,Summary!$P$230:$P$266),0)</f>
        <v>0</v>
      </c>
      <c r="AN2329" s="688">
        <f>IFERROR($H2329/SUMIF($A:$A,$A2329,$H:$H)*(SUMIF(Summary!$A$230:$A$266,$A2329,Summary!$L$230:$L$266)+SUMIF(Summary!$A$281:$A$317,$A2329,Summary!$L$281:$L$317))-AM2329,0)</f>
        <v>0</v>
      </c>
      <c r="AO2329" s="688">
        <f>IFERROR($H2329/SUMIF($A:$A,$A2329,$H:$H)*SUMIF(Summary!$A$230:$A$266,$A2329,Summary!$Q$230:$Q$266),0)</f>
        <v>0</v>
      </c>
      <c r="AP2329" s="688">
        <f>IFERROR($H2329/SUMIF($A:$A,$A2329,$H:$H)*(SUMIF(Summary!$A$230:$A$266,$A2329,Summary!$L$230:$L$266)+SUMIF(Summary!$A$281:$A$317,$A2329,Summary!$L$281:$L$317))-AO2329,0)</f>
        <v>0</v>
      </c>
      <c r="AQ2329" s="306"/>
      <c r="AR2329" s="688">
        <f t="shared" ca="1" si="542"/>
        <v>0</v>
      </c>
      <c r="AS2329" s="688">
        <f t="shared" ca="1" si="543"/>
        <v>0</v>
      </c>
    </row>
    <row r="2330" spans="1:45" x14ac:dyDescent="0.2">
      <c r="A2330" s="423">
        <v>3665</v>
      </c>
      <c r="B2330" s="424">
        <v>1</v>
      </c>
      <c r="C2330" s="425" t="s">
        <v>315</v>
      </c>
      <c r="D2330" s="422">
        <f t="shared" si="544"/>
        <v>339</v>
      </c>
      <c r="E2330" s="422">
        <f t="shared" si="545"/>
        <v>0</v>
      </c>
      <c r="F2330" s="422">
        <f t="shared" si="546"/>
        <v>5538</v>
      </c>
      <c r="G2330" s="422">
        <f t="shared" si="547"/>
        <v>0</v>
      </c>
      <c r="H2330" s="22">
        <f t="shared" si="548"/>
        <v>5877</v>
      </c>
      <c r="I2330" s="116">
        <v>135</v>
      </c>
      <c r="J2330" s="116">
        <v>0</v>
      </c>
      <c r="K2330" s="116">
        <v>2418</v>
      </c>
      <c r="L2330" s="116">
        <v>0</v>
      </c>
      <c r="M2330" s="22">
        <f t="shared" si="549"/>
        <v>2553</v>
      </c>
      <c r="N2330" s="116">
        <v>198</v>
      </c>
      <c r="O2330" s="116">
        <v>0</v>
      </c>
      <c r="P2330" s="116">
        <v>2622</v>
      </c>
      <c r="Q2330" s="116">
        <v>0</v>
      </c>
      <c r="R2330" s="22">
        <f t="shared" si="550"/>
        <v>2820</v>
      </c>
      <c r="S2330" s="116">
        <v>6</v>
      </c>
      <c r="T2330" s="116">
        <v>0</v>
      </c>
      <c r="U2330" s="116">
        <v>498</v>
      </c>
      <c r="V2330" s="116">
        <v>0</v>
      </c>
      <c r="W2330" s="22">
        <f t="shared" si="551"/>
        <v>504</v>
      </c>
      <c r="X2330" s="22">
        <f t="shared" si="552"/>
        <v>195.9</v>
      </c>
      <c r="Y2330" s="22">
        <f ca="1">OFFSET('Cost Study'!$B$7,'Operations Support'!$C2330,'Operations Support'!$B2330)*$H2330</f>
        <v>6641.0099999999993</v>
      </c>
      <c r="Z2330" s="23">
        <f ca="1">Y2330*'Cost Study'!$B$31</f>
        <v>370913.22512892942</v>
      </c>
      <c r="AA2330" s="23">
        <f ca="1">IF(A2330=10298,1.51,1)*IF($B2330&lt;3,$D2330*'Cost Study'!$B$32*OFFSET('Cost Study'!$B$7,'Operations Support'!$C2330,'Operations Support'!$B2330),0)</f>
        <v>38.306999999999995</v>
      </c>
      <c r="AB2330" s="24">
        <f ca="1">AA2330*'Cost Study'!$B$31</f>
        <v>2139.5198795083729</v>
      </c>
      <c r="AC2330" s="23">
        <f ca="1">Y2330*'Cost Study'!$B$31</f>
        <v>370913.22512892942</v>
      </c>
      <c r="AD2330" s="24">
        <f ca="1">AA2330*'Cost Study'!$B$31</f>
        <v>2139.5198795083729</v>
      </c>
      <c r="AE2330" s="377">
        <f t="shared" ca="1" si="553"/>
        <v>373052.74500843778</v>
      </c>
      <c r="AF2330" s="377">
        <f t="shared" ca="1" si="554"/>
        <v>373052.74500843778</v>
      </c>
      <c r="AH2330" s="688">
        <f>IFERROR($H2330/SUMIF($A:$A,$A2330,$H:$H)*SUMIF(Summary!$A$110:$A$186,$A2330,Summary!$P$110:$P$186),0)</f>
        <v>171035.0730267895</v>
      </c>
      <c r="AI2330" s="689">
        <f t="shared" ca="1" si="540"/>
        <v>202017.67198164828</v>
      </c>
      <c r="AJ2330" s="688">
        <f>IFERROR(H2330/SUMIF(A:A,A2330,H:H)*SUMIF(Summary!$A$110:$A$186,'Operations Support'!A2330,Summary!$Q$110:$Q$186),0)</f>
        <v>172257.26639703335</v>
      </c>
      <c r="AK2330" s="688">
        <f t="shared" ca="1" si="541"/>
        <v>200795.47861140443</v>
      </c>
      <c r="AM2330" s="688">
        <f>IFERROR($H2330/SUMIF($A:$A,$A2330,$H:$H)*SUMIF(Summary!$A$230:$A$266,$A2330,Summary!$P$230:$P$266),0)</f>
        <v>32360.07475548454</v>
      </c>
      <c r="AN2330" s="688">
        <f>IFERROR($H2330/SUMIF($A:$A,$A2330,$H:$H)*(SUMIF(Summary!$A$230:$A$266,$A2330,Summary!$L$230:$L$266)+SUMIF(Summary!$A$281:$A$317,$A2330,Summary!$L$281:$L$317))-AM2330,0)</f>
        <v>81771.193933606686</v>
      </c>
      <c r="AO2330" s="688">
        <f>IFERROR($H2330/SUMIF($A:$A,$A2330,$H:$H)*SUMIF(Summary!$A$230:$A$266,$A2330,Summary!$Q$230:$Q$266),0)</f>
        <v>32591.315448558958</v>
      </c>
      <c r="AP2330" s="688">
        <f>IFERROR($H2330/SUMIF($A:$A,$A2330,$H:$H)*(SUMIF(Summary!$A$230:$A$266,$A2330,Summary!$L$230:$L$266)+SUMIF(Summary!$A$281:$A$317,$A2330,Summary!$L$281:$L$317))-AO2330,0)</f>
        <v>81539.953240532268</v>
      </c>
      <c r="AQ2330" s="306"/>
      <c r="AR2330" s="688">
        <f t="shared" ca="1" si="542"/>
        <v>283788.86591525498</v>
      </c>
      <c r="AS2330" s="688">
        <f t="shared" ca="1" si="543"/>
        <v>282335.43185193668</v>
      </c>
    </row>
    <row r="2331" spans="1:45" x14ac:dyDescent="0.2">
      <c r="A2331" s="423">
        <v>3665</v>
      </c>
      <c r="B2331" s="424">
        <v>1</v>
      </c>
      <c r="C2331" s="425" t="s">
        <v>316</v>
      </c>
      <c r="D2331" s="422">
        <f t="shared" si="544"/>
        <v>0</v>
      </c>
      <c r="E2331" s="422">
        <f t="shared" si="545"/>
        <v>0</v>
      </c>
      <c r="F2331" s="422">
        <f t="shared" si="546"/>
        <v>0</v>
      </c>
      <c r="G2331" s="422">
        <f t="shared" si="547"/>
        <v>0</v>
      </c>
      <c r="H2331" s="22">
        <f t="shared" si="548"/>
        <v>0</v>
      </c>
      <c r="I2331" s="116">
        <v>0</v>
      </c>
      <c r="J2331" s="116">
        <v>0</v>
      </c>
      <c r="K2331" s="116">
        <v>0</v>
      </c>
      <c r="L2331" s="116">
        <v>0</v>
      </c>
      <c r="M2331" s="22">
        <f t="shared" si="549"/>
        <v>0</v>
      </c>
      <c r="N2331" s="116">
        <v>0</v>
      </c>
      <c r="O2331" s="116">
        <v>0</v>
      </c>
      <c r="P2331" s="116">
        <v>0</v>
      </c>
      <c r="Q2331" s="116">
        <v>0</v>
      </c>
      <c r="R2331" s="22">
        <f t="shared" si="550"/>
        <v>0</v>
      </c>
      <c r="S2331" s="116">
        <v>0</v>
      </c>
      <c r="T2331" s="116">
        <v>0</v>
      </c>
      <c r="U2331" s="116">
        <v>0</v>
      </c>
      <c r="V2331" s="116">
        <v>0</v>
      </c>
      <c r="W2331" s="22">
        <f t="shared" si="551"/>
        <v>0</v>
      </c>
      <c r="X2331" s="22">
        <f t="shared" si="552"/>
        <v>0</v>
      </c>
      <c r="Y2331" s="22">
        <f ca="1">OFFSET('Cost Study'!$B$7,'Operations Support'!$C2331,'Operations Support'!$B2331)*$H2331</f>
        <v>0</v>
      </c>
      <c r="Z2331" s="23">
        <f ca="1">Y2331*'Cost Study'!$B$31</f>
        <v>0</v>
      </c>
      <c r="AA2331" s="23">
        <f ca="1">IF(A2331=10298,1.51,1)*IF($B2331&lt;3,$D2331*'Cost Study'!$B$32*OFFSET('Cost Study'!$B$7,'Operations Support'!$C2331,'Operations Support'!$B2331),0)</f>
        <v>0</v>
      </c>
      <c r="AB2331" s="24">
        <f ca="1">AA2331*'Cost Study'!$B$31</f>
        <v>0</v>
      </c>
      <c r="AC2331" s="23">
        <f ca="1">Y2331*'Cost Study'!$B$31</f>
        <v>0</v>
      </c>
      <c r="AD2331" s="24">
        <f ca="1">AA2331*'Cost Study'!$B$31</f>
        <v>0</v>
      </c>
      <c r="AE2331" s="377">
        <f t="shared" ca="1" si="553"/>
        <v>0</v>
      </c>
      <c r="AF2331" s="377">
        <f t="shared" ca="1" si="554"/>
        <v>0</v>
      </c>
      <c r="AH2331" s="688">
        <f>IFERROR($H2331/SUMIF($A:$A,$A2331,$H:$H)*SUMIF(Summary!$A$110:$A$186,$A2331,Summary!$P$110:$P$186),0)</f>
        <v>0</v>
      </c>
      <c r="AI2331" s="689">
        <f t="shared" ca="1" si="540"/>
        <v>0</v>
      </c>
      <c r="AJ2331" s="688">
        <f>IFERROR(H2331/SUMIF(A:A,A2331,H:H)*SUMIF(Summary!$A$110:$A$186,'Operations Support'!A2331,Summary!$Q$110:$Q$186),0)</f>
        <v>0</v>
      </c>
      <c r="AK2331" s="688">
        <f t="shared" ca="1" si="541"/>
        <v>0</v>
      </c>
      <c r="AM2331" s="688">
        <f>IFERROR($H2331/SUMIF($A:$A,$A2331,$H:$H)*SUMIF(Summary!$A$230:$A$266,$A2331,Summary!$P$230:$P$266),0)</f>
        <v>0</v>
      </c>
      <c r="AN2331" s="688">
        <f>IFERROR($H2331/SUMIF($A:$A,$A2331,$H:$H)*(SUMIF(Summary!$A$230:$A$266,$A2331,Summary!$L$230:$L$266)+SUMIF(Summary!$A$281:$A$317,$A2331,Summary!$L$281:$L$317))-AM2331,0)</f>
        <v>0</v>
      </c>
      <c r="AO2331" s="688">
        <f>IFERROR($H2331/SUMIF($A:$A,$A2331,$H:$H)*SUMIF(Summary!$A$230:$A$266,$A2331,Summary!$Q$230:$Q$266),0)</f>
        <v>0</v>
      </c>
      <c r="AP2331" s="688">
        <f>IFERROR($H2331/SUMIF($A:$A,$A2331,$H:$H)*(SUMIF(Summary!$A$230:$A$266,$A2331,Summary!$L$230:$L$266)+SUMIF(Summary!$A$281:$A$317,$A2331,Summary!$L$281:$L$317))-AO2331,0)</f>
        <v>0</v>
      </c>
      <c r="AQ2331" s="306"/>
      <c r="AR2331" s="688">
        <f t="shared" ca="1" si="542"/>
        <v>0</v>
      </c>
      <c r="AS2331" s="688">
        <f t="shared" ca="1" si="543"/>
        <v>0</v>
      </c>
    </row>
    <row r="2332" spans="1:45" x14ac:dyDescent="0.2">
      <c r="A2332" s="423">
        <v>3665</v>
      </c>
      <c r="B2332" s="424">
        <v>1</v>
      </c>
      <c r="C2332" s="425" t="s">
        <v>317</v>
      </c>
      <c r="D2332" s="422">
        <f t="shared" si="544"/>
        <v>0</v>
      </c>
      <c r="E2332" s="422">
        <f t="shared" si="545"/>
        <v>0</v>
      </c>
      <c r="F2332" s="422">
        <f t="shared" si="546"/>
        <v>0</v>
      </c>
      <c r="G2332" s="422">
        <f t="shared" si="547"/>
        <v>0</v>
      </c>
      <c r="H2332" s="22">
        <f t="shared" si="548"/>
        <v>0</v>
      </c>
      <c r="I2332" s="116">
        <v>0</v>
      </c>
      <c r="J2332" s="116">
        <v>0</v>
      </c>
      <c r="K2332" s="116">
        <v>0</v>
      </c>
      <c r="L2332" s="116">
        <v>0</v>
      </c>
      <c r="M2332" s="22">
        <f t="shared" si="549"/>
        <v>0</v>
      </c>
      <c r="N2332" s="116">
        <v>0</v>
      </c>
      <c r="O2332" s="116">
        <v>0</v>
      </c>
      <c r="P2332" s="116">
        <v>0</v>
      </c>
      <c r="Q2332" s="116">
        <v>0</v>
      </c>
      <c r="R2332" s="22">
        <f t="shared" si="550"/>
        <v>0</v>
      </c>
      <c r="S2332" s="116">
        <v>0</v>
      </c>
      <c r="T2332" s="116">
        <v>0</v>
      </c>
      <c r="U2332" s="116">
        <v>0</v>
      </c>
      <c r="V2332" s="116">
        <v>0</v>
      </c>
      <c r="W2332" s="22">
        <f t="shared" si="551"/>
        <v>0</v>
      </c>
      <c r="X2332" s="22">
        <f t="shared" si="552"/>
        <v>0</v>
      </c>
      <c r="Y2332" s="22">
        <f ca="1">OFFSET('Cost Study'!$B$7,'Operations Support'!$C2332,'Operations Support'!$B2332)*$H2332</f>
        <v>0</v>
      </c>
      <c r="Z2332" s="23">
        <f ca="1">Y2332*'Cost Study'!$B$31</f>
        <v>0</v>
      </c>
      <c r="AA2332" s="23">
        <f ca="1">IF(A2332=10298,1.51,1)*IF($B2332&lt;3,$D2332*'Cost Study'!$B$32*OFFSET('Cost Study'!$B$7,'Operations Support'!$C2332,'Operations Support'!$B2332),0)</f>
        <v>0</v>
      </c>
      <c r="AB2332" s="24">
        <f ca="1">AA2332*'Cost Study'!$B$31</f>
        <v>0</v>
      </c>
      <c r="AC2332" s="23">
        <f ca="1">Y2332*'Cost Study'!$B$31</f>
        <v>0</v>
      </c>
      <c r="AD2332" s="24">
        <f ca="1">AA2332*'Cost Study'!$B$31</f>
        <v>0</v>
      </c>
      <c r="AE2332" s="377">
        <f t="shared" ca="1" si="553"/>
        <v>0</v>
      </c>
      <c r="AF2332" s="377">
        <f t="shared" ca="1" si="554"/>
        <v>0</v>
      </c>
      <c r="AH2332" s="688">
        <f>IFERROR($H2332/SUMIF($A:$A,$A2332,$H:$H)*SUMIF(Summary!$A$110:$A$186,$A2332,Summary!$P$110:$P$186),0)</f>
        <v>0</v>
      </c>
      <c r="AI2332" s="689">
        <f t="shared" ca="1" si="540"/>
        <v>0</v>
      </c>
      <c r="AJ2332" s="688">
        <f>IFERROR(H2332/SUMIF(A:A,A2332,H:H)*SUMIF(Summary!$A$110:$A$186,'Operations Support'!A2332,Summary!$Q$110:$Q$186),0)</f>
        <v>0</v>
      </c>
      <c r="AK2332" s="688">
        <f t="shared" ca="1" si="541"/>
        <v>0</v>
      </c>
      <c r="AM2332" s="688">
        <f>IFERROR($H2332/SUMIF($A:$A,$A2332,$H:$H)*SUMIF(Summary!$A$230:$A$266,$A2332,Summary!$P$230:$P$266),0)</f>
        <v>0</v>
      </c>
      <c r="AN2332" s="688">
        <f>IFERROR($H2332/SUMIF($A:$A,$A2332,$H:$H)*(SUMIF(Summary!$A$230:$A$266,$A2332,Summary!$L$230:$L$266)+SUMIF(Summary!$A$281:$A$317,$A2332,Summary!$L$281:$L$317))-AM2332,0)</f>
        <v>0</v>
      </c>
      <c r="AO2332" s="688">
        <f>IFERROR($H2332/SUMIF($A:$A,$A2332,$H:$H)*SUMIF(Summary!$A$230:$A$266,$A2332,Summary!$Q$230:$Q$266),0)</f>
        <v>0</v>
      </c>
      <c r="AP2332" s="688">
        <f>IFERROR($H2332/SUMIF($A:$A,$A2332,$H:$H)*(SUMIF(Summary!$A$230:$A$266,$A2332,Summary!$L$230:$L$266)+SUMIF(Summary!$A$281:$A$317,$A2332,Summary!$L$281:$L$317))-AO2332,0)</f>
        <v>0</v>
      </c>
      <c r="AQ2332" s="306"/>
      <c r="AR2332" s="688">
        <f t="shared" ca="1" si="542"/>
        <v>0</v>
      </c>
      <c r="AS2332" s="688">
        <f t="shared" ca="1" si="543"/>
        <v>0</v>
      </c>
    </row>
    <row r="2333" spans="1:45" x14ac:dyDescent="0.2">
      <c r="A2333" s="423">
        <v>3665</v>
      </c>
      <c r="B2333" s="424">
        <v>1</v>
      </c>
      <c r="C2333" s="425" t="s">
        <v>318</v>
      </c>
      <c r="D2333" s="422">
        <f t="shared" si="544"/>
        <v>759</v>
      </c>
      <c r="E2333" s="422">
        <f t="shared" si="545"/>
        <v>0</v>
      </c>
      <c r="F2333" s="422">
        <f t="shared" si="546"/>
        <v>1485</v>
      </c>
      <c r="G2333" s="422">
        <f t="shared" si="547"/>
        <v>0</v>
      </c>
      <c r="H2333" s="22">
        <f t="shared" si="548"/>
        <v>2244</v>
      </c>
      <c r="I2333" s="116">
        <v>219</v>
      </c>
      <c r="J2333" s="116">
        <v>0</v>
      </c>
      <c r="K2333" s="116">
        <v>813</v>
      </c>
      <c r="L2333" s="116">
        <v>0</v>
      </c>
      <c r="M2333" s="22">
        <f t="shared" si="549"/>
        <v>1032</v>
      </c>
      <c r="N2333" s="116">
        <v>507</v>
      </c>
      <c r="O2333" s="116">
        <v>0</v>
      </c>
      <c r="P2333" s="116">
        <v>669</v>
      </c>
      <c r="Q2333" s="116">
        <v>0</v>
      </c>
      <c r="R2333" s="22">
        <f t="shared" si="550"/>
        <v>1176</v>
      </c>
      <c r="S2333" s="116">
        <v>33</v>
      </c>
      <c r="T2333" s="116">
        <v>0</v>
      </c>
      <c r="U2333" s="116">
        <v>3</v>
      </c>
      <c r="V2333" s="116">
        <v>0</v>
      </c>
      <c r="W2333" s="22">
        <f t="shared" si="551"/>
        <v>36</v>
      </c>
      <c r="X2333" s="22">
        <f t="shared" si="552"/>
        <v>74.8</v>
      </c>
      <c r="Y2333" s="22">
        <f ca="1">OFFSET('Cost Study'!$B$7,'Operations Support'!$C2333,'Operations Support'!$B2333)*$H2333</f>
        <v>4286.04</v>
      </c>
      <c r="Z2333" s="23">
        <f ca="1">Y2333*'Cost Study'!$B$31</f>
        <v>239383.60572135818</v>
      </c>
      <c r="AA2333" s="23">
        <f ca="1">IF(A2333=10298,1.51,1)*IF($B2333&lt;3,$D2333*'Cost Study'!$B$32*OFFSET('Cost Study'!$B$7,'Operations Support'!$C2333,'Operations Support'!$B2333),0)</f>
        <v>144.96899999999999</v>
      </c>
      <c r="AB2333" s="24">
        <f ca="1">AA2333*'Cost Study'!$B$31</f>
        <v>8096.7984288106436</v>
      </c>
      <c r="AC2333" s="23">
        <f ca="1">Y2333*'Cost Study'!$B$31</f>
        <v>239383.60572135818</v>
      </c>
      <c r="AD2333" s="24">
        <f ca="1">AA2333*'Cost Study'!$B$31</f>
        <v>8096.7984288106436</v>
      </c>
      <c r="AE2333" s="377">
        <f t="shared" ca="1" si="553"/>
        <v>247480.40415016882</v>
      </c>
      <c r="AF2333" s="377">
        <f t="shared" ca="1" si="554"/>
        <v>247480.40415016882</v>
      </c>
      <c r="AH2333" s="688">
        <f>IFERROR($H2333/SUMIF($A:$A,$A2333,$H:$H)*SUMIF(Summary!$A$110:$A$186,$A2333,Summary!$P$110:$P$186),0)</f>
        <v>65305.888016354547</v>
      </c>
      <c r="AI2333" s="689">
        <f t="shared" ca="1" si="540"/>
        <v>182174.51613381426</v>
      </c>
      <c r="AJ2333" s="688">
        <f>IFERROR(H2333/SUMIF(A:A,A2333,H:H)*SUMIF(Summary!$A$110:$A$186,'Operations Support'!A2333,Summary!$Q$110:$Q$186),0)</f>
        <v>65772.555010199576</v>
      </c>
      <c r="AK2333" s="688">
        <f t="shared" ca="1" si="541"/>
        <v>181707.84913996924</v>
      </c>
      <c r="AM2333" s="688">
        <f>IFERROR($H2333/SUMIF($A:$A,$A2333,$H:$H)*SUMIF(Summary!$A$230:$A$266,$A2333,Summary!$P$230:$P$266),0)</f>
        <v>12355.965246096192</v>
      </c>
      <c r="AN2333" s="688">
        <f>IFERROR($H2333/SUMIF($A:$A,$A2333,$H:$H)*(SUMIF(Summary!$A$230:$A$266,$A2333,Summary!$L$230:$L$266)+SUMIF(Summary!$A$281:$A$317,$A2333,Summary!$L$281:$L$317))-AM2333,0)</f>
        <v>31222.487525440429</v>
      </c>
      <c r="AO2333" s="688">
        <f>IFERROR($H2333/SUMIF($A:$A,$A2333,$H:$H)*SUMIF(Summary!$A$230:$A$266,$A2333,Summary!$Q$230:$Q$266),0)</f>
        <v>12444.259293273151</v>
      </c>
      <c r="AP2333" s="688">
        <f>IFERROR($H2333/SUMIF($A:$A,$A2333,$H:$H)*(SUMIF(Summary!$A$230:$A$266,$A2333,Summary!$L$230:$L$266)+SUMIF(Summary!$A$281:$A$317,$A2333,Summary!$L$281:$L$317))-AO2333,0)</f>
        <v>31134.193478263471</v>
      </c>
      <c r="AQ2333" s="306"/>
      <c r="AR2333" s="688">
        <f t="shared" ca="1" si="542"/>
        <v>213397.0036592547</v>
      </c>
      <c r="AS2333" s="688">
        <f t="shared" ca="1" si="543"/>
        <v>212842.04261823272</v>
      </c>
    </row>
    <row r="2334" spans="1:45" s="15" customFormat="1" x14ac:dyDescent="0.2">
      <c r="A2334" s="423">
        <v>3665</v>
      </c>
      <c r="B2334" s="424">
        <v>1</v>
      </c>
      <c r="C2334" s="425" t="s">
        <v>319</v>
      </c>
      <c r="D2334" s="422">
        <f t="shared" si="544"/>
        <v>0</v>
      </c>
      <c r="E2334" s="422">
        <f t="shared" si="545"/>
        <v>0</v>
      </c>
      <c r="F2334" s="422">
        <f t="shared" si="546"/>
        <v>654</v>
      </c>
      <c r="G2334" s="422">
        <f t="shared" si="547"/>
        <v>0</v>
      </c>
      <c r="H2334" s="22">
        <f t="shared" si="548"/>
        <v>654</v>
      </c>
      <c r="I2334" s="116">
        <v>0</v>
      </c>
      <c r="J2334" s="116">
        <v>0</v>
      </c>
      <c r="K2334" s="116">
        <v>285</v>
      </c>
      <c r="L2334" s="116">
        <v>0</v>
      </c>
      <c r="M2334" s="22">
        <f t="shared" si="549"/>
        <v>285</v>
      </c>
      <c r="N2334" s="116">
        <v>0</v>
      </c>
      <c r="O2334" s="116">
        <v>0</v>
      </c>
      <c r="P2334" s="116">
        <v>330</v>
      </c>
      <c r="Q2334" s="116">
        <v>0</v>
      </c>
      <c r="R2334" s="22">
        <f t="shared" si="550"/>
        <v>330</v>
      </c>
      <c r="S2334" s="116">
        <v>0</v>
      </c>
      <c r="T2334" s="116">
        <v>0</v>
      </c>
      <c r="U2334" s="116">
        <v>39</v>
      </c>
      <c r="V2334" s="116">
        <v>0</v>
      </c>
      <c r="W2334" s="22">
        <f t="shared" si="551"/>
        <v>39</v>
      </c>
      <c r="X2334" s="22">
        <f t="shared" si="552"/>
        <v>21.8</v>
      </c>
      <c r="Y2334" s="22">
        <f ca="1">OFFSET('Cost Study'!$B$7,'Operations Support'!$C2334,'Operations Support'!$B2334)*$H2334</f>
        <v>895.98</v>
      </c>
      <c r="Z2334" s="23">
        <f ca="1">Y2334*'Cost Study'!$B$31</f>
        <v>50042.212171193576</v>
      </c>
      <c r="AA2334" s="23">
        <f ca="1">IF(A2334=10298,1.51,1)*IF($B2334&lt;3,$D2334*'Cost Study'!$B$32*OFFSET('Cost Study'!$B$7,'Operations Support'!$C2334,'Operations Support'!$B2334),0)</f>
        <v>0</v>
      </c>
      <c r="AB2334" s="24">
        <f ca="1">AA2334*'Cost Study'!$B$31</f>
        <v>0</v>
      </c>
      <c r="AC2334" s="23">
        <f ca="1">Y2334*'Cost Study'!$B$31</f>
        <v>50042.212171193576</v>
      </c>
      <c r="AD2334" s="24">
        <f ca="1">AA2334*'Cost Study'!$B$31</f>
        <v>0</v>
      </c>
      <c r="AE2334" s="377">
        <f t="shared" ca="1" si="553"/>
        <v>50042.212171193576</v>
      </c>
      <c r="AF2334" s="377">
        <f t="shared" ca="1" si="554"/>
        <v>50042.212171193576</v>
      </c>
      <c r="AH2334" s="688">
        <f>IFERROR($H2334/SUMIF($A:$A,$A2334,$H:$H)*SUMIF(Summary!$A$110:$A$186,$A2334,Summary!$P$110:$P$186),0)</f>
        <v>19032.999448616698</v>
      </c>
      <c r="AI2334" s="689">
        <f t="shared" ca="1" si="540"/>
        <v>31009.212722576878</v>
      </c>
      <c r="AJ2334" s="688">
        <f>IFERROR(H2334/SUMIF(A:A,A2334,H:H)*SUMIF(Summary!$A$110:$A$186,'Operations Support'!A2334,Summary!$Q$110:$Q$186),0)</f>
        <v>19169.006674095595</v>
      </c>
      <c r="AK2334" s="688">
        <f t="shared" ca="1" si="541"/>
        <v>30873.205497097981</v>
      </c>
      <c r="AL2334" s="1"/>
      <c r="AM2334" s="688">
        <f>IFERROR($H2334/SUMIF($A:$A,$A2334,$H:$H)*SUMIF(Summary!$A$230:$A$266,$A2334,Summary!$P$230:$P$266),0)</f>
        <v>3601.0700850922053</v>
      </c>
      <c r="AN2334" s="688">
        <f>IFERROR($H2334/SUMIF($A:$A,$A2334,$H:$H)*(SUMIF(Summary!$A$230:$A$266,$A2334,Summary!$L$230:$L$266)+SUMIF(Summary!$A$281:$A$317,$A2334,Summary!$L$281:$L$317))-AM2334,0)</f>
        <v>9099.6019793395917</v>
      </c>
      <c r="AO2334" s="688">
        <f>IFERROR($H2334/SUMIF($A:$A,$A2334,$H:$H)*SUMIF(Summary!$A$230:$A$266,$A2334,Summary!$Q$230:$Q$266),0)</f>
        <v>3626.802842157148</v>
      </c>
      <c r="AP2334" s="688">
        <f>IFERROR($H2334/SUMIF($A:$A,$A2334,$H:$H)*(SUMIF(Summary!$A$230:$A$266,$A2334,Summary!$L$230:$L$266)+SUMIF(Summary!$A$281:$A$317,$A2334,Summary!$L$281:$L$317))-AO2334,0)</f>
        <v>9073.8692222746504</v>
      </c>
      <c r="AQ2334" s="306"/>
      <c r="AR2334" s="688">
        <f t="shared" ca="1" si="542"/>
        <v>40108.814701916468</v>
      </c>
      <c r="AS2334" s="688">
        <f t="shared" ca="1" si="543"/>
        <v>39947.074719372627</v>
      </c>
    </row>
    <row r="2335" spans="1:45" s="15" customFormat="1" x14ac:dyDescent="0.2">
      <c r="A2335" s="423">
        <v>3665</v>
      </c>
      <c r="B2335" s="424">
        <v>1</v>
      </c>
      <c r="C2335" s="425" t="s">
        <v>320</v>
      </c>
      <c r="D2335" s="422">
        <f t="shared" si="544"/>
        <v>81</v>
      </c>
      <c r="E2335" s="422">
        <f t="shared" si="545"/>
        <v>0</v>
      </c>
      <c r="F2335" s="422">
        <f t="shared" si="546"/>
        <v>441</v>
      </c>
      <c r="G2335" s="422">
        <f t="shared" si="547"/>
        <v>0</v>
      </c>
      <c r="H2335" s="22">
        <f t="shared" si="548"/>
        <v>522</v>
      </c>
      <c r="I2335" s="116">
        <v>0</v>
      </c>
      <c r="J2335" s="116">
        <v>0</v>
      </c>
      <c r="K2335" s="116">
        <v>90</v>
      </c>
      <c r="L2335" s="116">
        <v>0</v>
      </c>
      <c r="M2335" s="22">
        <f t="shared" si="549"/>
        <v>90</v>
      </c>
      <c r="N2335" s="116">
        <v>0</v>
      </c>
      <c r="O2335" s="116">
        <v>0</v>
      </c>
      <c r="P2335" s="116">
        <v>351</v>
      </c>
      <c r="Q2335" s="116">
        <v>0</v>
      </c>
      <c r="R2335" s="22">
        <f t="shared" si="550"/>
        <v>351</v>
      </c>
      <c r="S2335" s="116">
        <v>81</v>
      </c>
      <c r="T2335" s="116">
        <v>0</v>
      </c>
      <c r="U2335" s="116">
        <v>0</v>
      </c>
      <c r="V2335" s="116">
        <v>0</v>
      </c>
      <c r="W2335" s="22">
        <f t="shared" si="551"/>
        <v>81</v>
      </c>
      <c r="X2335" s="22">
        <f t="shared" si="552"/>
        <v>17.399999999999999</v>
      </c>
      <c r="Y2335" s="22">
        <f ca="1">OFFSET('Cost Study'!$B$7,'Operations Support'!$C2335,'Operations Support'!$B2335)*$H2335</f>
        <v>522</v>
      </c>
      <c r="Z2335" s="23">
        <f ca="1">Y2335*'Cost Study'!$B$31</f>
        <v>29154.707419097576</v>
      </c>
      <c r="AA2335" s="23">
        <f ca="1">IF(A2335=10298,1.51,1)*IF($B2335&lt;3,$D2335*'Cost Study'!$B$32*OFFSET('Cost Study'!$B$7,'Operations Support'!$C2335,'Operations Support'!$B2335),0)</f>
        <v>8.1</v>
      </c>
      <c r="AB2335" s="24">
        <f ca="1">AA2335*'Cost Study'!$B$31</f>
        <v>452.40063236530716</v>
      </c>
      <c r="AC2335" s="23">
        <f ca="1">Y2335*'Cost Study'!$B$31</f>
        <v>29154.707419097576</v>
      </c>
      <c r="AD2335" s="24">
        <f ca="1">AA2335*'Cost Study'!$B$31</f>
        <v>452.40063236530716</v>
      </c>
      <c r="AE2335" s="377">
        <f t="shared" ca="1" si="553"/>
        <v>29607.108051462885</v>
      </c>
      <c r="AF2335" s="377">
        <f t="shared" ca="1" si="554"/>
        <v>29607.108051462885</v>
      </c>
      <c r="AH2335" s="688">
        <f>IFERROR($H2335/SUMIF($A:$A,$A2335,$H:$H)*SUMIF(Summary!$A$110:$A$186,$A2335,Summary!$P$110:$P$186),0)</f>
        <v>15191.476624125255</v>
      </c>
      <c r="AI2335" s="689">
        <f t="shared" ca="1" si="540"/>
        <v>14415.63142733763</v>
      </c>
      <c r="AJ2335" s="688">
        <f>IFERROR(H2335/SUMIF(A:A,A2335,H:H)*SUMIF(Summary!$A$110:$A$186,'Operations Support'!A2335,Summary!$Q$110:$Q$186),0)</f>
        <v>15300.032849966208</v>
      </c>
      <c r="AK2335" s="688">
        <f t="shared" ca="1" si="541"/>
        <v>14307.075201496677</v>
      </c>
      <c r="AL2335" s="1"/>
      <c r="AM2335" s="688">
        <f>IFERROR($H2335/SUMIF($A:$A,$A2335,$H:$H)*SUMIF(Summary!$A$230:$A$266,$A2335,Summary!$P$230:$P$266),0)</f>
        <v>2874.2486000277236</v>
      </c>
      <c r="AN2335" s="688">
        <f>IFERROR($H2335/SUMIF($A:$A,$A2335,$H:$H)*(SUMIF(Summary!$A$230:$A$266,$A2335,Summary!$L$230:$L$266)+SUMIF(Summary!$A$281:$A$317,$A2335,Summary!$L$281:$L$317))-AM2335,0)</f>
        <v>7262.9850660783886</v>
      </c>
      <c r="AO2335" s="688">
        <f>IFERROR($H2335/SUMIF($A:$A,$A2335,$H:$H)*SUMIF(Summary!$A$230:$A$266,$A2335,Summary!$Q$230:$Q$266),0)</f>
        <v>2894.7875896116684</v>
      </c>
      <c r="AP2335" s="688">
        <f>IFERROR($H2335/SUMIF($A:$A,$A2335,$H:$H)*(SUMIF(Summary!$A$230:$A$266,$A2335,Summary!$L$230:$L$266)+SUMIF(Summary!$A$281:$A$317,$A2335,Summary!$L$281:$L$317))-AO2335,0)</f>
        <v>7242.4460764944442</v>
      </c>
      <c r="AQ2335" s="306"/>
      <c r="AR2335" s="688">
        <f t="shared" ca="1" si="542"/>
        <v>21678.616493416019</v>
      </c>
      <c r="AS2335" s="688">
        <f t="shared" ca="1" si="543"/>
        <v>21549.52127799112</v>
      </c>
    </row>
    <row r="2336" spans="1:45" x14ac:dyDescent="0.2">
      <c r="A2336" s="423">
        <v>3665</v>
      </c>
      <c r="B2336" s="424">
        <v>2</v>
      </c>
      <c r="C2336" s="425" t="s">
        <v>300</v>
      </c>
      <c r="D2336" s="422">
        <f t="shared" si="544"/>
        <v>8354</v>
      </c>
      <c r="E2336" s="422">
        <f t="shared" si="545"/>
        <v>0</v>
      </c>
      <c r="F2336" s="422">
        <f t="shared" si="546"/>
        <v>11472</v>
      </c>
      <c r="G2336" s="422">
        <f t="shared" si="547"/>
        <v>0</v>
      </c>
      <c r="H2336" s="22">
        <f t="shared" si="548"/>
        <v>19826</v>
      </c>
      <c r="I2336" s="116">
        <v>3465</v>
      </c>
      <c r="J2336" s="116">
        <v>0</v>
      </c>
      <c r="K2336" s="116">
        <v>5116</v>
      </c>
      <c r="L2336" s="116">
        <v>0</v>
      </c>
      <c r="M2336" s="22">
        <f t="shared" si="549"/>
        <v>8581</v>
      </c>
      <c r="N2336" s="116">
        <v>3617</v>
      </c>
      <c r="O2336" s="116">
        <v>0</v>
      </c>
      <c r="P2336" s="116">
        <v>5042</v>
      </c>
      <c r="Q2336" s="116">
        <v>0</v>
      </c>
      <c r="R2336" s="22">
        <f t="shared" si="550"/>
        <v>8659</v>
      </c>
      <c r="S2336" s="116">
        <v>1272</v>
      </c>
      <c r="T2336" s="116">
        <v>0</v>
      </c>
      <c r="U2336" s="116">
        <v>1314</v>
      </c>
      <c r="V2336" s="116">
        <v>0</v>
      </c>
      <c r="W2336" s="22">
        <f t="shared" si="551"/>
        <v>2586</v>
      </c>
      <c r="X2336" s="22">
        <f t="shared" si="552"/>
        <v>660.86666666666667</v>
      </c>
      <c r="Y2336" s="22">
        <f ca="1">OFFSET('Cost Study'!$B$7,'Operations Support'!$C2336,'Operations Support'!$B2336)*$H2336</f>
        <v>34695.5</v>
      </c>
      <c r="Z2336" s="23">
        <f ca="1">Y2336*'Cost Study'!$B$31</f>
        <v>1937810.6345963599</v>
      </c>
      <c r="AA2336" s="23">
        <f ca="1">IF(A2336=10298,1.51,1)*IF($B2336&lt;3,$D2336*'Cost Study'!$B$32*OFFSET('Cost Study'!$B$7,'Operations Support'!$C2336,'Operations Support'!$B2336),0)</f>
        <v>1461.9500000000003</v>
      </c>
      <c r="AB2336" s="24">
        <f ca="1">AA2336*'Cost Study'!$B$31</f>
        <v>81652.728948945805</v>
      </c>
      <c r="AC2336" s="23">
        <f ca="1">Y2336*'Cost Study'!$B$31</f>
        <v>1937810.6345963599</v>
      </c>
      <c r="AD2336" s="24">
        <f ca="1">AA2336*'Cost Study'!$B$31</f>
        <v>81652.728948945805</v>
      </c>
      <c r="AE2336" s="377">
        <f t="shared" ca="1" si="553"/>
        <v>2019463.3635453058</v>
      </c>
      <c r="AF2336" s="377">
        <f t="shared" ca="1" si="554"/>
        <v>2019463.3635453058</v>
      </c>
      <c r="AH2336" s="688">
        <f>IFERROR($H2336/SUMIF($A:$A,$A2336,$H:$H)*SUMIF(Summary!$A$110:$A$186,$A2336,Summary!$P$110:$P$186),0)</f>
        <v>576985.08726035885</v>
      </c>
      <c r="AI2336" s="689">
        <f t="shared" ca="1" si="540"/>
        <v>1442478.2762849471</v>
      </c>
      <c r="AJ2336" s="688">
        <f>IFERROR(H2336/SUMIF(A:A,A2336,H:H)*SUMIF(Summary!$A$110:$A$186,'Operations Support'!A2336,Summary!$Q$110:$Q$186),0)</f>
        <v>581108.14422113041</v>
      </c>
      <c r="AK2336" s="688">
        <f t="shared" ca="1" si="541"/>
        <v>1438355.2193241753</v>
      </c>
      <c r="AM2336" s="688">
        <f>IFERROR($H2336/SUMIF($A:$A,$A2336,$H:$H)*SUMIF(Summary!$A$230:$A$266,$A2336,Summary!$P$230:$P$266),0)</f>
        <v>109166.38456733648</v>
      </c>
      <c r="AN2336" s="688">
        <f>IFERROR($H2336/SUMIF($A:$A,$A2336,$H:$H)*(SUMIF(Summary!$A$230:$A$266,$A2336,Summary!$L$230:$L$266)+SUMIF(Summary!$A$281:$A$317,$A2336,Summary!$L$281:$L$317))-AM2336,0)</f>
        <v>275854.29486603476</v>
      </c>
      <c r="AO2336" s="688">
        <f>IFERROR($H2336/SUMIF($A:$A,$A2336,$H:$H)*SUMIF(Summary!$A$230:$A$266,$A2336,Summary!$Q$230:$Q$266),0)</f>
        <v>109946.47270429299</v>
      </c>
      <c r="AP2336" s="688">
        <f>IFERROR($H2336/SUMIF($A:$A,$A2336,$H:$H)*(SUMIF(Summary!$A$230:$A$266,$A2336,Summary!$L$230:$L$266)+SUMIF(Summary!$A$281:$A$317,$A2336,Summary!$L$281:$L$317))-AO2336,0)</f>
        <v>275074.20672907826</v>
      </c>
      <c r="AQ2336" s="306"/>
      <c r="AR2336" s="688">
        <f t="shared" ca="1" si="542"/>
        <v>1718332.5711509818</v>
      </c>
      <c r="AS2336" s="688">
        <f t="shared" ca="1" si="543"/>
        <v>1713429.4260532535</v>
      </c>
    </row>
    <row r="2337" spans="1:45" x14ac:dyDescent="0.2">
      <c r="A2337" s="423">
        <v>3665</v>
      </c>
      <c r="B2337" s="424">
        <v>2</v>
      </c>
      <c r="C2337" s="425" t="s">
        <v>301</v>
      </c>
      <c r="D2337" s="422">
        <f t="shared" si="544"/>
        <v>5436</v>
      </c>
      <c r="E2337" s="422">
        <f t="shared" si="545"/>
        <v>0</v>
      </c>
      <c r="F2337" s="422">
        <f t="shared" si="546"/>
        <v>4411</v>
      </c>
      <c r="G2337" s="422">
        <f t="shared" si="547"/>
        <v>0</v>
      </c>
      <c r="H2337" s="22">
        <f t="shared" si="548"/>
        <v>9847</v>
      </c>
      <c r="I2337" s="116">
        <v>2393</v>
      </c>
      <c r="J2337" s="116">
        <v>0</v>
      </c>
      <c r="K2337" s="116">
        <v>2073</v>
      </c>
      <c r="L2337" s="116">
        <v>0</v>
      </c>
      <c r="M2337" s="22">
        <f t="shared" si="549"/>
        <v>4466</v>
      </c>
      <c r="N2337" s="116">
        <v>2722</v>
      </c>
      <c r="O2337" s="116">
        <v>0</v>
      </c>
      <c r="P2337" s="116">
        <v>1991</v>
      </c>
      <c r="Q2337" s="116">
        <v>0</v>
      </c>
      <c r="R2337" s="22">
        <f t="shared" si="550"/>
        <v>4713</v>
      </c>
      <c r="S2337" s="116">
        <v>321</v>
      </c>
      <c r="T2337" s="116">
        <v>0</v>
      </c>
      <c r="U2337" s="116">
        <v>347</v>
      </c>
      <c r="V2337" s="116">
        <v>0</v>
      </c>
      <c r="W2337" s="22">
        <f t="shared" si="551"/>
        <v>668</v>
      </c>
      <c r="X2337" s="22">
        <f t="shared" si="552"/>
        <v>328.23333333333335</v>
      </c>
      <c r="Y2337" s="22">
        <f ca="1">OFFSET('Cost Study'!$B$7,'Operations Support'!$C2337,'Operations Support'!$B2337)*$H2337</f>
        <v>27177.719999999998</v>
      </c>
      <c r="Z2337" s="23">
        <f ca="1">Y2337*'Cost Study'!$B$31</f>
        <v>1517928.1128700315</v>
      </c>
      <c r="AA2337" s="23">
        <f ca="1">IF(A2337=10298,1.51,1)*IF($B2337&lt;3,$D2337*'Cost Study'!$B$32*OFFSET('Cost Study'!$B$7,'Operations Support'!$C2337,'Operations Support'!$B2337),0)</f>
        <v>1500.336</v>
      </c>
      <c r="AB2337" s="24">
        <f ca="1">AA2337*'Cost Study'!$B$31</f>
        <v>83796.661130917972</v>
      </c>
      <c r="AC2337" s="23">
        <f ca="1">Y2337*'Cost Study'!$B$31</f>
        <v>1517928.1128700315</v>
      </c>
      <c r="AD2337" s="24">
        <f ca="1">AA2337*'Cost Study'!$B$31</f>
        <v>83796.661130917972</v>
      </c>
      <c r="AE2337" s="377">
        <f t="shared" ca="1" si="553"/>
        <v>1601724.7740009495</v>
      </c>
      <c r="AF2337" s="377">
        <f t="shared" ca="1" si="554"/>
        <v>1601724.7740009495</v>
      </c>
      <c r="AH2337" s="688">
        <f>IFERROR($H2337/SUMIF($A:$A,$A2337,$H:$H)*SUMIF(Summary!$A$110:$A$186,$A2337,Summary!$P$110:$P$186),0)</f>
        <v>286571.78221793368</v>
      </c>
      <c r="AI2337" s="689">
        <f t="shared" ca="1" si="540"/>
        <v>1315152.9917830159</v>
      </c>
      <c r="AJ2337" s="688">
        <f>IFERROR(H2337/SUMIF(A:A,A2337,H:H)*SUMIF(Summary!$A$110:$A$186,'Operations Support'!A2337,Summary!$Q$110:$Q$186),0)</f>
        <v>288619.58519850054</v>
      </c>
      <c r="AK2337" s="688">
        <f t="shared" ca="1" si="541"/>
        <v>1313105.188802449</v>
      </c>
      <c r="AM2337" s="688">
        <f>IFERROR($H2337/SUMIF($A:$A,$A2337,$H:$H)*SUMIF(Summary!$A$230:$A$266,$A2337,Summary!$P$230:$P$266),0)</f>
        <v>54219.781541136006</v>
      </c>
      <c r="AN2337" s="688">
        <f>IFERROR($H2337/SUMIF($A:$A,$A2337,$H:$H)*(SUMIF(Summary!$A$230:$A$266,$A2337,Summary!$L$230:$L$266)+SUMIF(Summary!$A$281:$A$317,$A2337,Summary!$L$281:$L$317))-AM2337,0)</f>
        <v>137008.83897638679</v>
      </c>
      <c r="AO2337" s="688">
        <f>IFERROR($H2337/SUMIF($A:$A,$A2337,$H:$H)*SUMIF(Summary!$A$230:$A$266,$A2337,Summary!$Q$230:$Q$266),0)</f>
        <v>54607.228725873756</v>
      </c>
      <c r="AP2337" s="688">
        <f>IFERROR($H2337/SUMIF($A:$A,$A2337,$H:$H)*(SUMIF(Summary!$A$230:$A$266,$A2337,Summary!$L$230:$L$266)+SUMIF(Summary!$A$281:$A$317,$A2337,Summary!$L$281:$L$317))-AO2337,0)</f>
        <v>136621.39179164905</v>
      </c>
      <c r="AQ2337" s="306"/>
      <c r="AR2337" s="688">
        <f t="shared" ca="1" si="542"/>
        <v>1452161.8307594026</v>
      </c>
      <c r="AS2337" s="688">
        <f t="shared" ca="1" si="543"/>
        <v>1449726.5805940982</v>
      </c>
    </row>
    <row r="2338" spans="1:45" x14ac:dyDescent="0.2">
      <c r="A2338" s="423">
        <v>3665</v>
      </c>
      <c r="B2338" s="424">
        <v>2</v>
      </c>
      <c r="C2338" s="425" t="s">
        <v>302</v>
      </c>
      <c r="D2338" s="422">
        <f t="shared" si="544"/>
        <v>3142</v>
      </c>
      <c r="E2338" s="422">
        <f t="shared" si="545"/>
        <v>0</v>
      </c>
      <c r="F2338" s="422">
        <f t="shared" si="546"/>
        <v>1469</v>
      </c>
      <c r="G2338" s="422">
        <f t="shared" si="547"/>
        <v>0</v>
      </c>
      <c r="H2338" s="22">
        <f t="shared" si="548"/>
        <v>4611</v>
      </c>
      <c r="I2338" s="116">
        <v>1456</v>
      </c>
      <c r="J2338" s="116">
        <v>0</v>
      </c>
      <c r="K2338" s="116">
        <v>850</v>
      </c>
      <c r="L2338" s="116">
        <v>0</v>
      </c>
      <c r="M2338" s="22">
        <f t="shared" si="549"/>
        <v>2306</v>
      </c>
      <c r="N2338" s="116">
        <v>1615</v>
      </c>
      <c r="O2338" s="116">
        <v>0</v>
      </c>
      <c r="P2338" s="116">
        <v>607</v>
      </c>
      <c r="Q2338" s="116">
        <v>0</v>
      </c>
      <c r="R2338" s="22">
        <f t="shared" si="550"/>
        <v>2222</v>
      </c>
      <c r="S2338" s="116">
        <v>71</v>
      </c>
      <c r="T2338" s="116">
        <v>0</v>
      </c>
      <c r="U2338" s="116">
        <v>12</v>
      </c>
      <c r="V2338" s="116">
        <v>0</v>
      </c>
      <c r="W2338" s="22">
        <f t="shared" si="551"/>
        <v>83</v>
      </c>
      <c r="X2338" s="22">
        <f t="shared" si="552"/>
        <v>153.69999999999999</v>
      </c>
      <c r="Y2338" s="22">
        <f ca="1">OFFSET('Cost Study'!$B$7,'Operations Support'!$C2338,'Operations Support'!$B2338)*$H2338</f>
        <v>12265.26</v>
      </c>
      <c r="Z2338" s="23">
        <f ca="1">Y2338*'Cost Study'!$B$31</f>
        <v>685038.4419907293</v>
      </c>
      <c r="AA2338" s="23">
        <f ca="1">IF(A2338=10298,1.51,1)*IF($B2338&lt;3,$D2338*'Cost Study'!$B$32*OFFSET('Cost Study'!$B$7,'Operations Support'!$C2338,'Operations Support'!$B2338),0)</f>
        <v>835.77200000000016</v>
      </c>
      <c r="AB2338" s="24">
        <f ca="1">AA2338*'Cost Study'!$B$31</f>
        <v>46679.479174471307</v>
      </c>
      <c r="AC2338" s="23">
        <f ca="1">Y2338*'Cost Study'!$B$31</f>
        <v>685038.4419907293</v>
      </c>
      <c r="AD2338" s="24">
        <f ca="1">AA2338*'Cost Study'!$B$31</f>
        <v>46679.479174471307</v>
      </c>
      <c r="AE2338" s="377">
        <f t="shared" ca="1" si="553"/>
        <v>731717.92116520065</v>
      </c>
      <c r="AF2338" s="377">
        <f t="shared" ca="1" si="554"/>
        <v>731717.92116520065</v>
      </c>
      <c r="AH2338" s="688">
        <f>IFERROR($H2338/SUMIF($A:$A,$A2338,$H:$H)*SUMIF(Summary!$A$110:$A$186,$A2338,Summary!$P$110:$P$186),0)</f>
        <v>134191.37684643973</v>
      </c>
      <c r="AI2338" s="689">
        <f t="shared" ca="1" si="540"/>
        <v>597526.54431876098</v>
      </c>
      <c r="AJ2338" s="688">
        <f>IFERROR(H2338/SUMIF(A:A,A2338,H:H)*SUMIF(Summary!$A$110:$A$186,'Operations Support'!A2338,Summary!$Q$110:$Q$186),0)</f>
        <v>135150.29017470151</v>
      </c>
      <c r="AK2338" s="688">
        <f t="shared" ca="1" si="541"/>
        <v>596567.63099049916</v>
      </c>
      <c r="AM2338" s="688">
        <f>IFERROR($H2338/SUMIF($A:$A,$A2338,$H:$H)*SUMIF(Summary!$A$230:$A$266,$A2338,Summary!$P$230:$P$266),0)</f>
        <v>25389.195966911557</v>
      </c>
      <c r="AN2338" s="688">
        <f>IFERROR($H2338/SUMIF($A:$A,$A2338,$H:$H)*(SUMIF(Summary!$A$230:$A$266,$A2338,Summary!$L$230:$L$266)+SUMIF(Summary!$A$281:$A$317,$A2338,Summary!$L$281:$L$317))-AM2338,0)</f>
        <v>64156.368083692432</v>
      </c>
      <c r="AO2338" s="688">
        <f>IFERROR($H2338/SUMIF($A:$A,$A2338,$H:$H)*SUMIF(Summary!$A$230:$A$266,$A2338,Summary!$Q$230:$Q$266),0)</f>
        <v>25570.623708236406</v>
      </c>
      <c r="AP2338" s="688">
        <f>IFERROR($H2338/SUMIF($A:$A,$A2338,$H:$H)*(SUMIF(Summary!$A$230:$A$266,$A2338,Summary!$L$230:$L$266)+SUMIF(Summary!$A$281:$A$317,$A2338,Summary!$L$281:$L$317))-AO2338,0)</f>
        <v>63974.940342367583</v>
      </c>
      <c r="AQ2338" s="306"/>
      <c r="AR2338" s="688">
        <f t="shared" ca="1" si="542"/>
        <v>661682.91240245337</v>
      </c>
      <c r="AS2338" s="688">
        <f t="shared" ca="1" si="543"/>
        <v>660542.57133286679</v>
      </c>
    </row>
    <row r="2339" spans="1:45" x14ac:dyDescent="0.2">
      <c r="A2339" s="423">
        <v>3665</v>
      </c>
      <c r="B2339" s="424">
        <v>2</v>
      </c>
      <c r="C2339" s="425" t="s">
        <v>303</v>
      </c>
      <c r="D2339" s="422">
        <f t="shared" si="544"/>
        <v>4438</v>
      </c>
      <c r="E2339" s="422">
        <f t="shared" si="545"/>
        <v>0</v>
      </c>
      <c r="F2339" s="422">
        <f t="shared" si="546"/>
        <v>3687</v>
      </c>
      <c r="G2339" s="422">
        <f t="shared" si="547"/>
        <v>0</v>
      </c>
      <c r="H2339" s="22">
        <f t="shared" si="548"/>
        <v>8125</v>
      </c>
      <c r="I2339" s="116">
        <v>1963</v>
      </c>
      <c r="J2339" s="116">
        <v>0</v>
      </c>
      <c r="K2339" s="116">
        <v>1644</v>
      </c>
      <c r="L2339" s="116">
        <v>0</v>
      </c>
      <c r="M2339" s="22">
        <f t="shared" si="549"/>
        <v>3607</v>
      </c>
      <c r="N2339" s="116">
        <v>1710</v>
      </c>
      <c r="O2339" s="116">
        <v>0</v>
      </c>
      <c r="P2339" s="116">
        <v>1653</v>
      </c>
      <c r="Q2339" s="116">
        <v>0</v>
      </c>
      <c r="R2339" s="22">
        <f t="shared" si="550"/>
        <v>3363</v>
      </c>
      <c r="S2339" s="116">
        <v>765</v>
      </c>
      <c r="T2339" s="116">
        <v>0</v>
      </c>
      <c r="U2339" s="116">
        <v>390</v>
      </c>
      <c r="V2339" s="116">
        <v>0</v>
      </c>
      <c r="W2339" s="22">
        <f t="shared" si="551"/>
        <v>1155</v>
      </c>
      <c r="X2339" s="22">
        <f t="shared" si="552"/>
        <v>270.83333333333331</v>
      </c>
      <c r="Y2339" s="22">
        <f ca="1">OFFSET('Cost Study'!$B$7,'Operations Support'!$C2339,'Operations Support'!$B2339)*$H2339</f>
        <v>16087.5</v>
      </c>
      <c r="Z2339" s="23">
        <f ca="1">Y2339*'Cost Study'!$B$31</f>
        <v>898517.92261442961</v>
      </c>
      <c r="AA2339" s="23">
        <f ca="1">IF(A2339=10298,1.51,1)*IF($B2339&lt;3,$D2339*'Cost Study'!$B$32*OFFSET('Cost Study'!$B$7,'Operations Support'!$C2339,'Operations Support'!$B2339),0)</f>
        <v>878.72400000000005</v>
      </c>
      <c r="AB2339" s="24">
        <f ca="1">AA2339*'Cost Study'!$B$31</f>
        <v>49078.431268465705</v>
      </c>
      <c r="AC2339" s="23">
        <f ca="1">Y2339*'Cost Study'!$B$31</f>
        <v>898517.92261442961</v>
      </c>
      <c r="AD2339" s="24">
        <f ca="1">AA2339*'Cost Study'!$B$31</f>
        <v>49078.431268465705</v>
      </c>
      <c r="AE2339" s="377">
        <f t="shared" ca="1" si="553"/>
        <v>947596.35388289532</v>
      </c>
      <c r="AF2339" s="377">
        <f t="shared" ca="1" si="554"/>
        <v>947596.35388289532</v>
      </c>
      <c r="AH2339" s="688">
        <f>IFERROR($H2339/SUMIF($A:$A,$A2339,$H:$H)*SUMIF(Summary!$A$110:$A$186,$A2339,Summary!$P$110:$P$186),0)</f>
        <v>236457.37082570442</v>
      </c>
      <c r="AI2339" s="689">
        <f t="shared" ca="1" si="540"/>
        <v>711138.9830571909</v>
      </c>
      <c r="AJ2339" s="688">
        <f>IFERROR(H2339/SUMIF(A:A,A2339,H:H)*SUMIF(Summary!$A$110:$A$186,'Operations Support'!A2339,Summary!$Q$110:$Q$186),0)</f>
        <v>238147.06303826717</v>
      </c>
      <c r="AK2339" s="688">
        <f t="shared" ca="1" si="541"/>
        <v>709449.29084462812</v>
      </c>
      <c r="AM2339" s="688">
        <f>IFERROR($H2339/SUMIF($A:$A,$A2339,$H:$H)*SUMIF(Summary!$A$230:$A$266,$A2339,Summary!$P$230:$P$266),0)</f>
        <v>44738.064895067539</v>
      </c>
      <c r="AN2339" s="688">
        <f>IFERROR($H2339/SUMIF($A:$A,$A2339,$H:$H)*(SUMIF(Summary!$A$230:$A$266,$A2339,Summary!$L$230:$L$266)+SUMIF(Summary!$A$281:$A$317,$A2339,Summary!$L$281:$L$317))-AM2339,0)</f>
        <v>113049.33651702476</v>
      </c>
      <c r="AO2339" s="688">
        <f>IFERROR($H2339/SUMIF($A:$A,$A2339,$H:$H)*SUMIF(Summary!$A$230:$A$266,$A2339,Summary!$Q$230:$Q$266),0)</f>
        <v>45057.757022212281</v>
      </c>
      <c r="AP2339" s="688">
        <f>IFERROR($H2339/SUMIF($A:$A,$A2339,$H:$H)*(SUMIF(Summary!$A$230:$A$266,$A2339,Summary!$L$230:$L$266)+SUMIF(Summary!$A$281:$A$317,$A2339,Summary!$L$281:$L$317))-AO2339,0)</f>
        <v>112729.64438988001</v>
      </c>
      <c r="AQ2339" s="306"/>
      <c r="AR2339" s="688">
        <f t="shared" ca="1" si="542"/>
        <v>824188.31957421568</v>
      </c>
      <c r="AS2339" s="688">
        <f t="shared" ca="1" si="543"/>
        <v>822178.93523450813</v>
      </c>
    </row>
    <row r="2340" spans="1:45" x14ac:dyDescent="0.2">
      <c r="A2340" s="423">
        <v>3665</v>
      </c>
      <c r="B2340" s="424">
        <v>2</v>
      </c>
      <c r="C2340" s="425" t="s">
        <v>304</v>
      </c>
      <c r="D2340" s="422">
        <f t="shared" si="544"/>
        <v>3815</v>
      </c>
      <c r="E2340" s="422">
        <f t="shared" si="545"/>
        <v>0</v>
      </c>
      <c r="F2340" s="422">
        <f t="shared" si="546"/>
        <v>1376</v>
      </c>
      <c r="G2340" s="422">
        <f t="shared" si="547"/>
        <v>0</v>
      </c>
      <c r="H2340" s="22">
        <f t="shared" si="548"/>
        <v>5191</v>
      </c>
      <c r="I2340" s="116">
        <v>1784</v>
      </c>
      <c r="J2340" s="116">
        <v>0</v>
      </c>
      <c r="K2340" s="116">
        <v>758</v>
      </c>
      <c r="L2340" s="116">
        <v>0</v>
      </c>
      <c r="M2340" s="22">
        <f t="shared" si="549"/>
        <v>2542</v>
      </c>
      <c r="N2340" s="116">
        <v>1613</v>
      </c>
      <c r="O2340" s="116">
        <v>0</v>
      </c>
      <c r="P2340" s="116">
        <v>618</v>
      </c>
      <c r="Q2340" s="116">
        <v>0</v>
      </c>
      <c r="R2340" s="22">
        <f t="shared" si="550"/>
        <v>2231</v>
      </c>
      <c r="S2340" s="116">
        <v>418</v>
      </c>
      <c r="T2340" s="116">
        <v>0</v>
      </c>
      <c r="U2340" s="116">
        <v>0</v>
      </c>
      <c r="V2340" s="116">
        <v>0</v>
      </c>
      <c r="W2340" s="22">
        <f t="shared" si="551"/>
        <v>418</v>
      </c>
      <c r="X2340" s="22">
        <f t="shared" si="552"/>
        <v>173.03333333333333</v>
      </c>
      <c r="Y2340" s="22">
        <f ca="1">OFFSET('Cost Study'!$B$7,'Operations Support'!$C2340,'Operations Support'!$B2340)*$H2340</f>
        <v>12354.58</v>
      </c>
      <c r="Z2340" s="23">
        <f ca="1">Y2340*'Cost Study'!$B$31</f>
        <v>690027.13637133047</v>
      </c>
      <c r="AA2340" s="23">
        <f ca="1">IF(A2340=10298,1.51,1)*IF($B2340&lt;3,$D2340*'Cost Study'!$B$32*OFFSET('Cost Study'!$B$7,'Operations Support'!$C2340,'Operations Support'!$B2340),0)</f>
        <v>907.96999999999991</v>
      </c>
      <c r="AB2340" s="24">
        <f ca="1">AA2340*'Cost Study'!$B$31</f>
        <v>50711.876810954069</v>
      </c>
      <c r="AC2340" s="23">
        <f ca="1">Y2340*'Cost Study'!$B$31</f>
        <v>690027.13637133047</v>
      </c>
      <c r="AD2340" s="24">
        <f ca="1">AA2340*'Cost Study'!$B$31</f>
        <v>50711.876810954069</v>
      </c>
      <c r="AE2340" s="377">
        <f t="shared" ca="1" si="553"/>
        <v>740739.01318228454</v>
      </c>
      <c r="AF2340" s="377">
        <f t="shared" ca="1" si="554"/>
        <v>740739.01318228454</v>
      </c>
      <c r="AH2340" s="688">
        <f>IFERROR($H2340/SUMIF($A:$A,$A2340,$H:$H)*SUMIF(Summary!$A$110:$A$186,$A2340,Summary!$P$110:$P$186),0)</f>
        <v>151070.79531769003</v>
      </c>
      <c r="AI2340" s="689">
        <f t="shared" ca="1" si="540"/>
        <v>589668.21786459454</v>
      </c>
      <c r="AJ2340" s="688">
        <f>IFERROR(H2340/SUMIF(A:A,A2340,H:H)*SUMIF(Summary!$A$110:$A$186,'Operations Support'!A2340,Summary!$Q$110:$Q$186),0)</f>
        <v>152150.32667466396</v>
      </c>
      <c r="AK2340" s="688">
        <f t="shared" ca="1" si="541"/>
        <v>588588.68650762062</v>
      </c>
      <c r="AM2340" s="688">
        <f>IFERROR($H2340/SUMIF($A:$A,$A2340,$H:$H)*SUMIF(Summary!$A$230:$A$266,$A2340,Summary!$P$230:$P$266),0)</f>
        <v>28582.805522497914</v>
      </c>
      <c r="AN2340" s="688">
        <f>IFERROR($H2340/SUMIF($A:$A,$A2340,$H:$H)*(SUMIF(Summary!$A$230:$A$266,$A2340,Summary!$L$230:$L$266)+SUMIF(Summary!$A$281:$A$317,$A2340,Summary!$L$281:$L$317))-AM2340,0)</f>
        <v>72226.351490446192</v>
      </c>
      <c r="AO2340" s="688">
        <f>IFERROR($H2340/SUMIF($A:$A,$A2340,$H:$H)*SUMIF(Summary!$A$230:$A$266,$A2340,Summary!$Q$230:$Q$266),0)</f>
        <v>28787.054363360479</v>
      </c>
      <c r="AP2340" s="688">
        <f>IFERROR($H2340/SUMIF($A:$A,$A2340,$H:$H)*(SUMIF(Summary!$A$230:$A$266,$A2340,Summary!$L$230:$L$266)+SUMIF(Summary!$A$281:$A$317,$A2340,Summary!$L$281:$L$317))-AO2340,0)</f>
        <v>72022.102649583627</v>
      </c>
      <c r="AQ2340" s="306"/>
      <c r="AR2340" s="688">
        <f t="shared" ca="1" si="542"/>
        <v>661894.56935504079</v>
      </c>
      <c r="AS2340" s="688">
        <f t="shared" ca="1" si="543"/>
        <v>660610.78915720421</v>
      </c>
    </row>
    <row r="2341" spans="1:45" x14ac:dyDescent="0.2">
      <c r="A2341" s="423">
        <v>3665</v>
      </c>
      <c r="B2341" s="424">
        <v>2</v>
      </c>
      <c r="C2341" s="425" t="s">
        <v>305</v>
      </c>
      <c r="D2341" s="422">
        <f t="shared" si="544"/>
        <v>2005</v>
      </c>
      <c r="E2341" s="422">
        <f t="shared" si="545"/>
        <v>0</v>
      </c>
      <c r="F2341" s="422">
        <f t="shared" si="546"/>
        <v>1293</v>
      </c>
      <c r="G2341" s="422">
        <f t="shared" si="547"/>
        <v>0</v>
      </c>
      <c r="H2341" s="22">
        <f t="shared" si="548"/>
        <v>3298</v>
      </c>
      <c r="I2341" s="116">
        <v>734</v>
      </c>
      <c r="J2341" s="116">
        <v>0</v>
      </c>
      <c r="K2341" s="116">
        <v>678</v>
      </c>
      <c r="L2341" s="116">
        <v>0</v>
      </c>
      <c r="M2341" s="22">
        <f t="shared" si="549"/>
        <v>1412</v>
      </c>
      <c r="N2341" s="116">
        <v>1092</v>
      </c>
      <c r="O2341" s="116">
        <v>0</v>
      </c>
      <c r="P2341" s="116">
        <v>534</v>
      </c>
      <c r="Q2341" s="116">
        <v>0</v>
      </c>
      <c r="R2341" s="22">
        <f t="shared" si="550"/>
        <v>1626</v>
      </c>
      <c r="S2341" s="116">
        <v>179</v>
      </c>
      <c r="T2341" s="116">
        <v>0</v>
      </c>
      <c r="U2341" s="116">
        <v>81</v>
      </c>
      <c r="V2341" s="116">
        <v>0</v>
      </c>
      <c r="W2341" s="22">
        <f t="shared" si="551"/>
        <v>260</v>
      </c>
      <c r="X2341" s="22">
        <f t="shared" si="552"/>
        <v>109.93333333333334</v>
      </c>
      <c r="Y2341" s="22">
        <f ca="1">OFFSET('Cost Study'!$B$7,'Operations Support'!$C2341,'Operations Support'!$B2341)*$H2341</f>
        <v>9861.02</v>
      </c>
      <c r="Z2341" s="23">
        <f ca="1">Y2341*'Cost Study'!$B$31</f>
        <v>550756.99799591873</v>
      </c>
      <c r="AA2341" s="23">
        <f ca="1">IF(A2341=10298,1.51,1)*IF($B2341&lt;3,$D2341*'Cost Study'!$B$32*OFFSET('Cost Study'!$B$7,'Operations Support'!$C2341,'Operations Support'!$B2341),0)</f>
        <v>599.495</v>
      </c>
      <c r="AB2341" s="24">
        <f ca="1">AA2341*'Cost Study'!$B$31</f>
        <v>33482.95272837529</v>
      </c>
      <c r="AC2341" s="23">
        <f ca="1">Y2341*'Cost Study'!$B$31</f>
        <v>550756.99799591873</v>
      </c>
      <c r="AD2341" s="24">
        <f ca="1">AA2341*'Cost Study'!$B$31</f>
        <v>33482.95272837529</v>
      </c>
      <c r="AE2341" s="377">
        <f t="shared" ca="1" si="553"/>
        <v>584239.95072429406</v>
      </c>
      <c r="AF2341" s="377">
        <f t="shared" ca="1" si="554"/>
        <v>584239.95072429406</v>
      </c>
      <c r="AH2341" s="688">
        <f>IFERROR($H2341/SUMIF($A:$A,$A2341,$H:$H)*SUMIF(Summary!$A$110:$A$186,$A2341,Summary!$P$110:$P$186),0)</f>
        <v>95979.865721005917</v>
      </c>
      <c r="AI2341" s="689">
        <f t="shared" ca="1" si="540"/>
        <v>488260.08500328811</v>
      </c>
      <c r="AJ2341" s="688">
        <f>IFERROR(H2341/SUMIF(A:A,A2341,H:H)*SUMIF(Summary!$A$110:$A$186,'Operations Support'!A2341,Summary!$Q$110:$Q$186),0)</f>
        <v>96665.724787717554</v>
      </c>
      <c r="AK2341" s="688">
        <f t="shared" ca="1" si="541"/>
        <v>487574.22593657649</v>
      </c>
      <c r="AM2341" s="688">
        <f>IFERROR($H2341/SUMIF($A:$A,$A2341,$H:$H)*SUMIF(Summary!$A$230:$A$266,$A2341,Summary!$P$230:$P$266),0)</f>
        <v>18159.524679868642</v>
      </c>
      <c r="AN2341" s="688">
        <f>IFERROR($H2341/SUMIF($A:$A,$A2341,$H:$H)*(SUMIF(Summary!$A$230:$A$266,$A2341,Summary!$L$230:$L$266)+SUMIF(Summary!$A$281:$A$317,$A2341,Summary!$L$281:$L$317))-AM2341,0)</f>
        <v>45887.595302541238</v>
      </c>
      <c r="AO2341" s="688">
        <f>IFERROR($H2341/SUMIF($A:$A,$A2341,$H:$H)*SUMIF(Summary!$A$230:$A$266,$A2341,Summary!$Q$230:$Q$266),0)</f>
        <v>18289.290173446901</v>
      </c>
      <c r="AP2341" s="688">
        <f>IFERROR($H2341/SUMIF($A:$A,$A2341,$H:$H)*(SUMIF(Summary!$A$230:$A$266,$A2341,Summary!$L$230:$L$266)+SUMIF(Summary!$A$281:$A$317,$A2341,Summary!$L$281:$L$317))-AO2341,0)</f>
        <v>45757.829808962982</v>
      </c>
      <c r="AQ2341" s="306"/>
      <c r="AR2341" s="688">
        <f t="shared" ca="1" si="542"/>
        <v>534147.68030582939</v>
      </c>
      <c r="AS2341" s="688">
        <f t="shared" ca="1" si="543"/>
        <v>533332.05574553949</v>
      </c>
    </row>
    <row r="2342" spans="1:45" x14ac:dyDescent="0.2">
      <c r="A2342" s="423">
        <v>3665</v>
      </c>
      <c r="B2342" s="424">
        <v>2</v>
      </c>
      <c r="C2342" s="425" t="s">
        <v>306</v>
      </c>
      <c r="D2342" s="422">
        <f t="shared" si="544"/>
        <v>0</v>
      </c>
      <c r="E2342" s="422">
        <f t="shared" si="545"/>
        <v>0</v>
      </c>
      <c r="F2342" s="422">
        <f t="shared" si="546"/>
        <v>0</v>
      </c>
      <c r="G2342" s="422">
        <f t="shared" si="547"/>
        <v>0</v>
      </c>
      <c r="H2342" s="22">
        <f t="shared" si="548"/>
        <v>0</v>
      </c>
      <c r="I2342" s="116">
        <v>0</v>
      </c>
      <c r="J2342" s="116">
        <v>0</v>
      </c>
      <c r="K2342" s="116">
        <v>0</v>
      </c>
      <c r="L2342" s="116">
        <v>0</v>
      </c>
      <c r="M2342" s="22">
        <f t="shared" si="549"/>
        <v>0</v>
      </c>
      <c r="N2342" s="116">
        <v>0</v>
      </c>
      <c r="O2342" s="116">
        <v>0</v>
      </c>
      <c r="P2342" s="116">
        <v>0</v>
      </c>
      <c r="Q2342" s="116">
        <v>0</v>
      </c>
      <c r="R2342" s="22">
        <f t="shared" si="550"/>
        <v>0</v>
      </c>
      <c r="S2342" s="116">
        <v>0</v>
      </c>
      <c r="T2342" s="116">
        <v>0</v>
      </c>
      <c r="U2342" s="116">
        <v>0</v>
      </c>
      <c r="V2342" s="116">
        <v>0</v>
      </c>
      <c r="W2342" s="22">
        <f t="shared" si="551"/>
        <v>0</v>
      </c>
      <c r="X2342" s="22">
        <f t="shared" si="552"/>
        <v>0</v>
      </c>
      <c r="Y2342" s="22">
        <f ca="1">OFFSET('Cost Study'!$B$7,'Operations Support'!$C2342,'Operations Support'!$B2342)*$H2342</f>
        <v>0</v>
      </c>
      <c r="Z2342" s="23">
        <f ca="1">Y2342*'Cost Study'!$B$31</f>
        <v>0</v>
      </c>
      <c r="AA2342" s="23">
        <f ca="1">IF(A2342=10298,1.51,1)*IF($B2342&lt;3,$D2342*'Cost Study'!$B$32*OFFSET('Cost Study'!$B$7,'Operations Support'!$C2342,'Operations Support'!$B2342),0)</f>
        <v>0</v>
      </c>
      <c r="AB2342" s="24">
        <f ca="1">AA2342*'Cost Study'!$B$31</f>
        <v>0</v>
      </c>
      <c r="AC2342" s="23">
        <f ca="1">Y2342*'Cost Study'!$B$31</f>
        <v>0</v>
      </c>
      <c r="AD2342" s="24">
        <f ca="1">AA2342*'Cost Study'!$B$31</f>
        <v>0</v>
      </c>
      <c r="AE2342" s="377">
        <f t="shared" ca="1" si="553"/>
        <v>0</v>
      </c>
      <c r="AF2342" s="377">
        <f t="shared" ca="1" si="554"/>
        <v>0</v>
      </c>
      <c r="AH2342" s="688">
        <f>IFERROR($H2342/SUMIF($A:$A,$A2342,$H:$H)*SUMIF(Summary!$A$110:$A$186,$A2342,Summary!$P$110:$P$186),0)</f>
        <v>0</v>
      </c>
      <c r="AI2342" s="689">
        <f t="shared" ca="1" si="540"/>
        <v>0</v>
      </c>
      <c r="AJ2342" s="688">
        <f>IFERROR(H2342/SUMIF(A:A,A2342,H:H)*SUMIF(Summary!$A$110:$A$186,'Operations Support'!A2342,Summary!$Q$110:$Q$186),0)</f>
        <v>0</v>
      </c>
      <c r="AK2342" s="688">
        <f t="shared" ca="1" si="541"/>
        <v>0</v>
      </c>
      <c r="AM2342" s="688">
        <f>IFERROR($H2342/SUMIF($A:$A,$A2342,$H:$H)*SUMIF(Summary!$A$230:$A$266,$A2342,Summary!$P$230:$P$266),0)</f>
        <v>0</v>
      </c>
      <c r="AN2342" s="688">
        <f>IFERROR($H2342/SUMIF($A:$A,$A2342,$H:$H)*(SUMIF(Summary!$A$230:$A$266,$A2342,Summary!$L$230:$L$266)+SUMIF(Summary!$A$281:$A$317,$A2342,Summary!$L$281:$L$317))-AM2342,0)</f>
        <v>0</v>
      </c>
      <c r="AO2342" s="688">
        <f>IFERROR($H2342/SUMIF($A:$A,$A2342,$H:$H)*SUMIF(Summary!$A$230:$A$266,$A2342,Summary!$Q$230:$Q$266),0)</f>
        <v>0</v>
      </c>
      <c r="AP2342" s="688">
        <f>IFERROR($H2342/SUMIF($A:$A,$A2342,$H:$H)*(SUMIF(Summary!$A$230:$A$266,$A2342,Summary!$L$230:$L$266)+SUMIF(Summary!$A$281:$A$317,$A2342,Summary!$L$281:$L$317))-AO2342,0)</f>
        <v>0</v>
      </c>
      <c r="AQ2342" s="306"/>
      <c r="AR2342" s="688">
        <f t="shared" ca="1" si="542"/>
        <v>0</v>
      </c>
      <c r="AS2342" s="688">
        <f t="shared" ca="1" si="543"/>
        <v>0</v>
      </c>
    </row>
    <row r="2343" spans="1:45" x14ac:dyDescent="0.2">
      <c r="A2343" s="423">
        <v>3665</v>
      </c>
      <c r="B2343" s="424">
        <v>2</v>
      </c>
      <c r="C2343" s="425" t="s">
        <v>307</v>
      </c>
      <c r="D2343" s="422">
        <f t="shared" si="544"/>
        <v>0</v>
      </c>
      <c r="E2343" s="422">
        <f t="shared" si="545"/>
        <v>0</v>
      </c>
      <c r="F2343" s="422">
        <f t="shared" si="546"/>
        <v>0</v>
      </c>
      <c r="G2343" s="422">
        <f t="shared" si="547"/>
        <v>0</v>
      </c>
      <c r="H2343" s="22">
        <f t="shared" si="548"/>
        <v>0</v>
      </c>
      <c r="I2343" s="116">
        <v>0</v>
      </c>
      <c r="J2343" s="116">
        <v>0</v>
      </c>
      <c r="K2343" s="116">
        <v>0</v>
      </c>
      <c r="L2343" s="116">
        <v>0</v>
      </c>
      <c r="M2343" s="22">
        <f t="shared" si="549"/>
        <v>0</v>
      </c>
      <c r="N2343" s="116">
        <v>0</v>
      </c>
      <c r="O2343" s="116">
        <v>0</v>
      </c>
      <c r="P2343" s="116">
        <v>0</v>
      </c>
      <c r="Q2343" s="116">
        <v>0</v>
      </c>
      <c r="R2343" s="22">
        <f t="shared" si="550"/>
        <v>0</v>
      </c>
      <c r="S2343" s="116">
        <v>0</v>
      </c>
      <c r="T2343" s="116">
        <v>0</v>
      </c>
      <c r="U2343" s="116">
        <v>0</v>
      </c>
      <c r="V2343" s="116">
        <v>0</v>
      </c>
      <c r="W2343" s="22">
        <f t="shared" si="551"/>
        <v>0</v>
      </c>
      <c r="X2343" s="22">
        <f t="shared" si="552"/>
        <v>0</v>
      </c>
      <c r="Y2343" s="22">
        <f ca="1">OFFSET('Cost Study'!$B$7,'Operations Support'!$C2343,'Operations Support'!$B2343)*$H2343</f>
        <v>0</v>
      </c>
      <c r="Z2343" s="23">
        <f ca="1">Y2343*'Cost Study'!$B$31</f>
        <v>0</v>
      </c>
      <c r="AA2343" s="23">
        <f ca="1">IF(A2343=10298,1.51,1)*IF($B2343&lt;3,$D2343*'Cost Study'!$B$32*OFFSET('Cost Study'!$B$7,'Operations Support'!$C2343,'Operations Support'!$B2343),0)</f>
        <v>0</v>
      </c>
      <c r="AB2343" s="24">
        <f ca="1">AA2343*'Cost Study'!$B$31</f>
        <v>0</v>
      </c>
      <c r="AC2343" s="23">
        <f ca="1">Y2343*'Cost Study'!$B$31</f>
        <v>0</v>
      </c>
      <c r="AD2343" s="24">
        <f ca="1">AA2343*'Cost Study'!$B$31</f>
        <v>0</v>
      </c>
      <c r="AE2343" s="377">
        <f t="shared" ca="1" si="553"/>
        <v>0</v>
      </c>
      <c r="AF2343" s="377">
        <f t="shared" ca="1" si="554"/>
        <v>0</v>
      </c>
      <c r="AH2343" s="688">
        <f>IFERROR($H2343/SUMIF($A:$A,$A2343,$H:$H)*SUMIF(Summary!$A$110:$A$186,$A2343,Summary!$P$110:$P$186),0)</f>
        <v>0</v>
      </c>
      <c r="AI2343" s="689">
        <f t="shared" ca="1" si="540"/>
        <v>0</v>
      </c>
      <c r="AJ2343" s="688">
        <f>IFERROR(H2343/SUMIF(A:A,A2343,H:H)*SUMIF(Summary!$A$110:$A$186,'Operations Support'!A2343,Summary!$Q$110:$Q$186),0)</f>
        <v>0</v>
      </c>
      <c r="AK2343" s="688">
        <f t="shared" ca="1" si="541"/>
        <v>0</v>
      </c>
      <c r="AM2343" s="688">
        <f>IFERROR($H2343/SUMIF($A:$A,$A2343,$H:$H)*SUMIF(Summary!$A$230:$A$266,$A2343,Summary!$P$230:$P$266),0)</f>
        <v>0</v>
      </c>
      <c r="AN2343" s="688">
        <f>IFERROR($H2343/SUMIF($A:$A,$A2343,$H:$H)*(SUMIF(Summary!$A$230:$A$266,$A2343,Summary!$L$230:$L$266)+SUMIF(Summary!$A$281:$A$317,$A2343,Summary!$L$281:$L$317))-AM2343,0)</f>
        <v>0</v>
      </c>
      <c r="AO2343" s="688">
        <f>IFERROR($H2343/SUMIF($A:$A,$A2343,$H:$H)*SUMIF(Summary!$A$230:$A$266,$A2343,Summary!$Q$230:$Q$266),0)</f>
        <v>0</v>
      </c>
      <c r="AP2343" s="688">
        <f>IFERROR($H2343/SUMIF($A:$A,$A2343,$H:$H)*(SUMIF(Summary!$A$230:$A$266,$A2343,Summary!$L$230:$L$266)+SUMIF(Summary!$A$281:$A$317,$A2343,Summary!$L$281:$L$317))-AO2343,0)</f>
        <v>0</v>
      </c>
      <c r="AQ2343" s="306"/>
      <c r="AR2343" s="688">
        <f t="shared" ca="1" si="542"/>
        <v>0</v>
      </c>
      <c r="AS2343" s="688">
        <f t="shared" ca="1" si="543"/>
        <v>0</v>
      </c>
    </row>
    <row r="2344" spans="1:45" x14ac:dyDescent="0.2">
      <c r="A2344" s="423">
        <v>3665</v>
      </c>
      <c r="B2344" s="424">
        <v>2</v>
      </c>
      <c r="C2344" s="425" t="s">
        <v>308</v>
      </c>
      <c r="D2344" s="422">
        <f t="shared" si="544"/>
        <v>81</v>
      </c>
      <c r="E2344" s="422">
        <f t="shared" si="545"/>
        <v>0</v>
      </c>
      <c r="F2344" s="422">
        <f t="shared" si="546"/>
        <v>1950</v>
      </c>
      <c r="G2344" s="422">
        <f t="shared" si="547"/>
        <v>0</v>
      </c>
      <c r="H2344" s="22">
        <f t="shared" si="548"/>
        <v>2031</v>
      </c>
      <c r="I2344" s="116">
        <v>3</v>
      </c>
      <c r="J2344" s="116">
        <v>0</v>
      </c>
      <c r="K2344" s="116">
        <v>882</v>
      </c>
      <c r="L2344" s="116">
        <v>0</v>
      </c>
      <c r="M2344" s="22">
        <f t="shared" si="549"/>
        <v>885</v>
      </c>
      <c r="N2344" s="116">
        <v>0</v>
      </c>
      <c r="O2344" s="116">
        <v>0</v>
      </c>
      <c r="P2344" s="116">
        <v>855</v>
      </c>
      <c r="Q2344" s="116">
        <v>0</v>
      </c>
      <c r="R2344" s="22">
        <f t="shared" si="550"/>
        <v>855</v>
      </c>
      <c r="S2344" s="116">
        <v>78</v>
      </c>
      <c r="T2344" s="116">
        <v>0</v>
      </c>
      <c r="U2344" s="116">
        <v>213</v>
      </c>
      <c r="V2344" s="116">
        <v>0</v>
      </c>
      <c r="W2344" s="22">
        <f t="shared" si="551"/>
        <v>291</v>
      </c>
      <c r="X2344" s="22">
        <f t="shared" si="552"/>
        <v>67.7</v>
      </c>
      <c r="Y2344" s="22">
        <f ca="1">OFFSET('Cost Study'!$B$7,'Operations Support'!$C2344,'Operations Support'!$B2344)*$H2344</f>
        <v>3757.3500000000004</v>
      </c>
      <c r="Z2344" s="23">
        <f ca="1">Y2344*'Cost Study'!$B$31</f>
        <v>209855.24889108483</v>
      </c>
      <c r="AA2344" s="23">
        <f ca="1">IF(A2344=10298,1.51,1)*IF($B2344&lt;3,$D2344*'Cost Study'!$B$32*OFFSET('Cost Study'!$B$7,'Operations Support'!$C2344,'Operations Support'!$B2344),0)</f>
        <v>14.984999999999999</v>
      </c>
      <c r="AB2344" s="24">
        <f ca="1">AA2344*'Cost Study'!$B$31</f>
        <v>836.94116987581833</v>
      </c>
      <c r="AC2344" s="23">
        <f ca="1">Y2344*'Cost Study'!$B$31</f>
        <v>209855.24889108483</v>
      </c>
      <c r="AD2344" s="24">
        <f ca="1">AA2344*'Cost Study'!$B$31</f>
        <v>836.94116987581833</v>
      </c>
      <c r="AE2344" s="377">
        <f t="shared" ca="1" si="553"/>
        <v>210692.19006096065</v>
      </c>
      <c r="AF2344" s="377">
        <f t="shared" ca="1" si="554"/>
        <v>210692.19006096065</v>
      </c>
      <c r="AH2344" s="688">
        <f>IFERROR($H2344/SUMIF($A:$A,$A2344,$H:$H)*SUMIF(Summary!$A$110:$A$186,$A2344,Summary!$P$110:$P$186),0)</f>
        <v>59107.067095016078</v>
      </c>
      <c r="AI2344" s="689">
        <f t="shared" ca="1" si="540"/>
        <v>151585.12296594458</v>
      </c>
      <c r="AJ2344" s="688">
        <f>IFERROR(H2344/SUMIF(A:A,A2344,H:H)*SUMIF(Summary!$A$110:$A$186,'Operations Support'!A2344,Summary!$Q$110:$Q$186),0)</f>
        <v>59529.438157627155</v>
      </c>
      <c r="AK2344" s="688">
        <f t="shared" ca="1" si="541"/>
        <v>151162.7519033335</v>
      </c>
      <c r="AM2344" s="688">
        <f>IFERROR($H2344/SUMIF($A:$A,$A2344,$H:$H)*SUMIF(Summary!$A$230:$A$266,$A2344,Summary!$P$230:$P$266),0)</f>
        <v>11183.139667923959</v>
      </c>
      <c r="AN2344" s="688">
        <f>IFERROR($H2344/SUMIF($A:$A,$A2344,$H:$H)*(SUMIF(Summary!$A$230:$A$266,$A2344,Summary!$L$230:$L$266)+SUMIF(Summary!$A$281:$A$317,$A2344,Summary!$L$281:$L$317))-AM2344,0)</f>
        <v>28258.855688132582</v>
      </c>
      <c r="AO2344" s="688">
        <f>IFERROR($H2344/SUMIF($A:$A,$A2344,$H:$H)*SUMIF(Summary!$A$230:$A$266,$A2344,Summary!$Q$230:$Q$266),0)</f>
        <v>11263.052863029308</v>
      </c>
      <c r="AP2344" s="688">
        <f>IFERROR($H2344/SUMIF($A:$A,$A2344,$H:$H)*(SUMIF(Summary!$A$230:$A$266,$A2344,Summary!$L$230:$L$266)+SUMIF(Summary!$A$281:$A$317,$A2344,Summary!$L$281:$L$317))-AO2344,0)</f>
        <v>28178.942493027233</v>
      </c>
      <c r="AQ2344" s="306"/>
      <c r="AR2344" s="688">
        <f t="shared" ca="1" si="542"/>
        <v>179843.97865407716</v>
      </c>
      <c r="AS2344" s="688">
        <f t="shared" ca="1" si="543"/>
        <v>179341.69439636072</v>
      </c>
    </row>
    <row r="2345" spans="1:45" x14ac:dyDescent="0.2">
      <c r="A2345" s="423">
        <v>3665</v>
      </c>
      <c r="B2345" s="424">
        <v>2</v>
      </c>
      <c r="C2345" s="425" t="s">
        <v>309</v>
      </c>
      <c r="D2345" s="422">
        <f t="shared" si="544"/>
        <v>12</v>
      </c>
      <c r="E2345" s="422">
        <f t="shared" si="545"/>
        <v>0</v>
      </c>
      <c r="F2345" s="422">
        <f t="shared" si="546"/>
        <v>0</v>
      </c>
      <c r="G2345" s="422">
        <f t="shared" si="547"/>
        <v>0</v>
      </c>
      <c r="H2345" s="22">
        <f t="shared" si="548"/>
        <v>12</v>
      </c>
      <c r="I2345" s="116">
        <v>0</v>
      </c>
      <c r="J2345" s="116">
        <v>0</v>
      </c>
      <c r="K2345" s="116">
        <v>0</v>
      </c>
      <c r="L2345" s="116">
        <v>0</v>
      </c>
      <c r="M2345" s="22">
        <f t="shared" si="549"/>
        <v>0</v>
      </c>
      <c r="N2345" s="116">
        <v>12</v>
      </c>
      <c r="O2345" s="116">
        <v>0</v>
      </c>
      <c r="P2345" s="116">
        <v>0</v>
      </c>
      <c r="Q2345" s="116">
        <v>0</v>
      </c>
      <c r="R2345" s="22">
        <f t="shared" si="550"/>
        <v>12</v>
      </c>
      <c r="S2345" s="116">
        <v>0</v>
      </c>
      <c r="T2345" s="116">
        <v>0</v>
      </c>
      <c r="U2345" s="116">
        <v>0</v>
      </c>
      <c r="V2345" s="116">
        <v>0</v>
      </c>
      <c r="W2345" s="22">
        <f t="shared" si="551"/>
        <v>0</v>
      </c>
      <c r="X2345" s="22">
        <f t="shared" si="552"/>
        <v>0.4</v>
      </c>
      <c r="Y2345" s="22">
        <f ca="1">OFFSET('Cost Study'!$B$7,'Operations Support'!$C2345,'Operations Support'!$B2345)*$H2345</f>
        <v>21</v>
      </c>
      <c r="Z2345" s="23">
        <f ca="1">Y2345*'Cost Study'!$B$31</f>
        <v>1172.8905283545</v>
      </c>
      <c r="AA2345" s="23">
        <f ca="1">IF(A2345=10298,1.51,1)*IF($B2345&lt;3,$D2345*'Cost Study'!$B$32*OFFSET('Cost Study'!$B$7,'Operations Support'!$C2345,'Operations Support'!$B2345),0)</f>
        <v>2.1000000000000005</v>
      </c>
      <c r="AB2345" s="24">
        <f ca="1">AA2345*'Cost Study'!$B$31</f>
        <v>117.28905283545004</v>
      </c>
      <c r="AC2345" s="23">
        <f ca="1">Y2345*'Cost Study'!$B$31</f>
        <v>1172.8905283545</v>
      </c>
      <c r="AD2345" s="24">
        <f ca="1">AA2345*'Cost Study'!$B$31</f>
        <v>117.28905283545004</v>
      </c>
      <c r="AE2345" s="377">
        <f t="shared" ca="1" si="553"/>
        <v>1290.1795811899501</v>
      </c>
      <c r="AF2345" s="377">
        <f t="shared" ca="1" si="554"/>
        <v>1290.1795811899501</v>
      </c>
      <c r="AH2345" s="688">
        <f>IFERROR($H2345/SUMIF($A:$A,$A2345,$H:$H)*SUMIF(Summary!$A$110:$A$186,$A2345,Summary!$P$110:$P$186),0)</f>
        <v>349.22934768104034</v>
      </c>
      <c r="AI2345" s="689">
        <f t="shared" ca="1" si="540"/>
        <v>940.95023350890983</v>
      </c>
      <c r="AJ2345" s="688">
        <f>IFERROR(H2345/SUMIF(A:A,A2345,H:H)*SUMIF(Summary!$A$110:$A$186,'Operations Support'!A2345,Summary!$Q$110:$Q$186),0)</f>
        <v>351.7248931026715</v>
      </c>
      <c r="AK2345" s="688">
        <f t="shared" ca="1" si="541"/>
        <v>938.45468808727856</v>
      </c>
      <c r="AM2345" s="688">
        <f>IFERROR($H2345/SUMIF($A:$A,$A2345,$H:$H)*SUMIF(Summary!$A$230:$A$266,$A2345,Summary!$P$230:$P$266),0)</f>
        <v>66.074680460407436</v>
      </c>
      <c r="AN2345" s="688">
        <f>IFERROR($H2345/SUMIF($A:$A,$A2345,$H:$H)*(SUMIF(Summary!$A$230:$A$266,$A2345,Summary!$L$230:$L$266)+SUMIF(Summary!$A$281:$A$317,$A2345,Summary!$L$281:$L$317))-AM2345,0)</f>
        <v>166.96517393283654</v>
      </c>
      <c r="AO2345" s="688">
        <f>IFERROR($H2345/SUMIF($A:$A,$A2345,$H:$H)*SUMIF(Summary!$A$230:$A$266,$A2345,Summary!$Q$230:$Q$266),0)</f>
        <v>66.546841140498131</v>
      </c>
      <c r="AP2345" s="688">
        <f>IFERROR($H2345/SUMIF($A:$A,$A2345,$H:$H)*(SUMIF(Summary!$A$230:$A$266,$A2345,Summary!$L$230:$L$266)+SUMIF(Summary!$A$281:$A$317,$A2345,Summary!$L$281:$L$317))-AO2345,0)</f>
        <v>166.49301325274581</v>
      </c>
      <c r="AQ2345" s="306"/>
      <c r="AR2345" s="688">
        <f t="shared" ca="1" si="542"/>
        <v>1107.9154074417463</v>
      </c>
      <c r="AS2345" s="688">
        <f t="shared" ca="1" si="543"/>
        <v>1104.9477013400244</v>
      </c>
    </row>
    <row r="2346" spans="1:45" x14ac:dyDescent="0.2">
      <c r="A2346" s="423">
        <v>3665</v>
      </c>
      <c r="B2346" s="424">
        <v>2</v>
      </c>
      <c r="C2346" s="425" t="s">
        <v>310</v>
      </c>
      <c r="D2346" s="422">
        <f t="shared" si="544"/>
        <v>0</v>
      </c>
      <c r="E2346" s="422">
        <f t="shared" si="545"/>
        <v>0</v>
      </c>
      <c r="F2346" s="422">
        <f t="shared" si="546"/>
        <v>0</v>
      </c>
      <c r="G2346" s="422">
        <f t="shared" si="547"/>
        <v>0</v>
      </c>
      <c r="H2346" s="22">
        <f t="shared" si="548"/>
        <v>0</v>
      </c>
      <c r="I2346" s="116">
        <v>0</v>
      </c>
      <c r="J2346" s="116">
        <v>0</v>
      </c>
      <c r="K2346" s="116">
        <v>0</v>
      </c>
      <c r="L2346" s="116">
        <v>0</v>
      </c>
      <c r="M2346" s="22">
        <f t="shared" si="549"/>
        <v>0</v>
      </c>
      <c r="N2346" s="116">
        <v>0</v>
      </c>
      <c r="O2346" s="116">
        <v>0</v>
      </c>
      <c r="P2346" s="116">
        <v>0</v>
      </c>
      <c r="Q2346" s="116">
        <v>0</v>
      </c>
      <c r="R2346" s="22">
        <f t="shared" si="550"/>
        <v>0</v>
      </c>
      <c r="S2346" s="116">
        <v>0</v>
      </c>
      <c r="T2346" s="116">
        <v>0</v>
      </c>
      <c r="U2346" s="116">
        <v>0</v>
      </c>
      <c r="V2346" s="116">
        <v>0</v>
      </c>
      <c r="W2346" s="22">
        <f t="shared" si="551"/>
        <v>0</v>
      </c>
      <c r="X2346" s="22">
        <f t="shared" si="552"/>
        <v>0</v>
      </c>
      <c r="Y2346" s="22">
        <f ca="1">OFFSET('Cost Study'!$B$7,'Operations Support'!$C2346,'Operations Support'!$B2346)*$H2346</f>
        <v>0</v>
      </c>
      <c r="Z2346" s="23">
        <f ca="1">Y2346*'Cost Study'!$B$31</f>
        <v>0</v>
      </c>
      <c r="AA2346" s="23">
        <f ca="1">IF(A2346=10298,1.51,1)*IF($B2346&lt;3,$D2346*'Cost Study'!$B$32*OFFSET('Cost Study'!$B$7,'Operations Support'!$C2346,'Operations Support'!$B2346),0)</f>
        <v>0</v>
      </c>
      <c r="AB2346" s="24">
        <f ca="1">AA2346*'Cost Study'!$B$31</f>
        <v>0</v>
      </c>
      <c r="AC2346" s="23">
        <f ca="1">Y2346*'Cost Study'!$B$31</f>
        <v>0</v>
      </c>
      <c r="AD2346" s="24">
        <f ca="1">AA2346*'Cost Study'!$B$31</f>
        <v>0</v>
      </c>
      <c r="AE2346" s="377">
        <f t="shared" ca="1" si="553"/>
        <v>0</v>
      </c>
      <c r="AF2346" s="377">
        <f t="shared" ca="1" si="554"/>
        <v>0</v>
      </c>
      <c r="AH2346" s="688">
        <f>IFERROR($H2346/SUMIF($A:$A,$A2346,$H:$H)*SUMIF(Summary!$A$110:$A$186,$A2346,Summary!$P$110:$P$186),0)</f>
        <v>0</v>
      </c>
      <c r="AI2346" s="689">
        <f t="shared" ca="1" si="540"/>
        <v>0</v>
      </c>
      <c r="AJ2346" s="688">
        <f>IFERROR(H2346/SUMIF(A:A,A2346,H:H)*SUMIF(Summary!$A$110:$A$186,'Operations Support'!A2346,Summary!$Q$110:$Q$186),0)</f>
        <v>0</v>
      </c>
      <c r="AK2346" s="688">
        <f t="shared" ca="1" si="541"/>
        <v>0</v>
      </c>
      <c r="AM2346" s="688">
        <f>IFERROR($H2346/SUMIF($A:$A,$A2346,$H:$H)*SUMIF(Summary!$A$230:$A$266,$A2346,Summary!$P$230:$P$266),0)</f>
        <v>0</v>
      </c>
      <c r="AN2346" s="688">
        <f>IFERROR($H2346/SUMIF($A:$A,$A2346,$H:$H)*(SUMIF(Summary!$A$230:$A$266,$A2346,Summary!$L$230:$L$266)+SUMIF(Summary!$A$281:$A$317,$A2346,Summary!$L$281:$L$317))-AM2346,0)</f>
        <v>0</v>
      </c>
      <c r="AO2346" s="688">
        <f>IFERROR($H2346/SUMIF($A:$A,$A2346,$H:$H)*SUMIF(Summary!$A$230:$A$266,$A2346,Summary!$Q$230:$Q$266),0)</f>
        <v>0</v>
      </c>
      <c r="AP2346" s="688">
        <f>IFERROR($H2346/SUMIF($A:$A,$A2346,$H:$H)*(SUMIF(Summary!$A$230:$A$266,$A2346,Summary!$L$230:$L$266)+SUMIF(Summary!$A$281:$A$317,$A2346,Summary!$L$281:$L$317))-AO2346,0)</f>
        <v>0</v>
      </c>
      <c r="AQ2346" s="306"/>
      <c r="AR2346" s="688">
        <f t="shared" ca="1" si="542"/>
        <v>0</v>
      </c>
      <c r="AS2346" s="688">
        <f t="shared" ca="1" si="543"/>
        <v>0</v>
      </c>
    </row>
    <row r="2347" spans="1:45" x14ac:dyDescent="0.2">
      <c r="A2347" s="423">
        <v>3665</v>
      </c>
      <c r="B2347" s="424">
        <v>2</v>
      </c>
      <c r="C2347" s="425" t="s">
        <v>311</v>
      </c>
      <c r="D2347" s="422">
        <f t="shared" si="544"/>
        <v>0</v>
      </c>
      <c r="E2347" s="422">
        <f t="shared" si="545"/>
        <v>0</v>
      </c>
      <c r="F2347" s="422">
        <f t="shared" si="546"/>
        <v>30</v>
      </c>
      <c r="G2347" s="422">
        <f t="shared" si="547"/>
        <v>0</v>
      </c>
      <c r="H2347" s="22">
        <f t="shared" si="548"/>
        <v>30</v>
      </c>
      <c r="I2347" s="116">
        <v>0</v>
      </c>
      <c r="J2347" s="116">
        <v>0</v>
      </c>
      <c r="K2347" s="116">
        <v>0</v>
      </c>
      <c r="L2347" s="116">
        <v>0</v>
      </c>
      <c r="M2347" s="22">
        <f t="shared" si="549"/>
        <v>0</v>
      </c>
      <c r="N2347" s="116">
        <v>0</v>
      </c>
      <c r="O2347" s="116">
        <v>0</v>
      </c>
      <c r="P2347" s="116">
        <v>30</v>
      </c>
      <c r="Q2347" s="116">
        <v>0</v>
      </c>
      <c r="R2347" s="22">
        <f t="shared" si="550"/>
        <v>30</v>
      </c>
      <c r="S2347" s="116">
        <v>0</v>
      </c>
      <c r="T2347" s="116">
        <v>0</v>
      </c>
      <c r="U2347" s="116">
        <v>0</v>
      </c>
      <c r="V2347" s="116">
        <v>0</v>
      </c>
      <c r="W2347" s="22">
        <f t="shared" si="551"/>
        <v>0</v>
      </c>
      <c r="X2347" s="22">
        <f t="shared" si="552"/>
        <v>1</v>
      </c>
      <c r="Y2347" s="22">
        <f ca="1">OFFSET('Cost Study'!$B$7,'Operations Support'!$C2347,'Operations Support'!$B2347)*$H2347</f>
        <v>87.9</v>
      </c>
      <c r="Z2347" s="23">
        <f ca="1">Y2347*'Cost Study'!$B$31</f>
        <v>4909.3846401124083</v>
      </c>
      <c r="AA2347" s="23">
        <f ca="1">IF(A2347=10298,1.51,1)*IF($B2347&lt;3,$D2347*'Cost Study'!$B$32*OFFSET('Cost Study'!$B$7,'Operations Support'!$C2347,'Operations Support'!$B2347),0)</f>
        <v>0</v>
      </c>
      <c r="AB2347" s="24">
        <f ca="1">AA2347*'Cost Study'!$B$31</f>
        <v>0</v>
      </c>
      <c r="AC2347" s="23">
        <f ca="1">Y2347*'Cost Study'!$B$31</f>
        <v>4909.3846401124083</v>
      </c>
      <c r="AD2347" s="24">
        <f ca="1">AA2347*'Cost Study'!$B$31</f>
        <v>0</v>
      </c>
      <c r="AE2347" s="377">
        <f t="shared" ca="1" si="553"/>
        <v>4909.3846401124083</v>
      </c>
      <c r="AF2347" s="377">
        <f t="shared" ca="1" si="554"/>
        <v>4909.3846401124083</v>
      </c>
      <c r="AH2347" s="688">
        <f>IFERROR($H2347/SUMIF($A:$A,$A2347,$H:$H)*SUMIF(Summary!$A$110:$A$186,$A2347,Summary!$P$110:$P$186),0)</f>
        <v>873.07336920260093</v>
      </c>
      <c r="AI2347" s="689">
        <f t="shared" ca="1" si="540"/>
        <v>4036.3112709098073</v>
      </c>
      <c r="AJ2347" s="688">
        <f>IFERROR(H2347/SUMIF(A:A,A2347,H:H)*SUMIF(Summary!$A$110:$A$186,'Operations Support'!A2347,Summary!$Q$110:$Q$186),0)</f>
        <v>879.31223275667878</v>
      </c>
      <c r="AK2347" s="688">
        <f t="shared" ca="1" si="541"/>
        <v>4030.0724073557294</v>
      </c>
      <c r="AM2347" s="688">
        <f>IFERROR($H2347/SUMIF($A:$A,$A2347,$H:$H)*SUMIF(Summary!$A$230:$A$266,$A2347,Summary!$P$230:$P$266),0)</f>
        <v>165.18670115101861</v>
      </c>
      <c r="AN2347" s="688">
        <f>IFERROR($H2347/SUMIF($A:$A,$A2347,$H:$H)*(SUMIF(Summary!$A$230:$A$266,$A2347,Summary!$L$230:$L$266)+SUMIF(Summary!$A$281:$A$317,$A2347,Summary!$L$281:$L$317))-AM2347,0)</f>
        <v>417.41293483209131</v>
      </c>
      <c r="AO2347" s="688">
        <f>IFERROR($H2347/SUMIF($A:$A,$A2347,$H:$H)*SUMIF(Summary!$A$230:$A$266,$A2347,Summary!$Q$230:$Q$266),0)</f>
        <v>166.36710285124533</v>
      </c>
      <c r="AP2347" s="688">
        <f>IFERROR($H2347/SUMIF($A:$A,$A2347,$H:$H)*(SUMIF(Summary!$A$230:$A$266,$A2347,Summary!$L$230:$L$266)+SUMIF(Summary!$A$281:$A$317,$A2347,Summary!$L$281:$L$317))-AO2347,0)</f>
        <v>416.23253313186456</v>
      </c>
      <c r="AQ2347" s="306"/>
      <c r="AR2347" s="688">
        <f t="shared" ca="1" si="542"/>
        <v>4453.7242057418989</v>
      </c>
      <c r="AS2347" s="688">
        <f t="shared" ca="1" si="543"/>
        <v>4446.3049404875937</v>
      </c>
    </row>
    <row r="2348" spans="1:45" x14ac:dyDescent="0.2">
      <c r="A2348" s="423">
        <v>3665</v>
      </c>
      <c r="B2348" s="424">
        <v>2</v>
      </c>
      <c r="C2348" s="425" t="s">
        <v>312</v>
      </c>
      <c r="D2348" s="422">
        <f t="shared" si="544"/>
        <v>135</v>
      </c>
      <c r="E2348" s="422">
        <f t="shared" si="545"/>
        <v>0</v>
      </c>
      <c r="F2348" s="422">
        <f t="shared" si="546"/>
        <v>177</v>
      </c>
      <c r="G2348" s="422">
        <f t="shared" si="547"/>
        <v>0</v>
      </c>
      <c r="H2348" s="22">
        <f t="shared" si="548"/>
        <v>312</v>
      </c>
      <c r="I2348" s="116">
        <v>78</v>
      </c>
      <c r="J2348" s="116">
        <v>0</v>
      </c>
      <c r="K2348" s="116">
        <v>66</v>
      </c>
      <c r="L2348" s="116">
        <v>0</v>
      </c>
      <c r="M2348" s="22">
        <f t="shared" si="549"/>
        <v>144</v>
      </c>
      <c r="N2348" s="116">
        <v>0</v>
      </c>
      <c r="O2348" s="116">
        <v>0</v>
      </c>
      <c r="P2348" s="116">
        <v>111</v>
      </c>
      <c r="Q2348" s="116">
        <v>0</v>
      </c>
      <c r="R2348" s="22">
        <f t="shared" si="550"/>
        <v>111</v>
      </c>
      <c r="S2348" s="116">
        <v>57</v>
      </c>
      <c r="T2348" s="116">
        <v>0</v>
      </c>
      <c r="U2348" s="116">
        <v>0</v>
      </c>
      <c r="V2348" s="116">
        <v>0</v>
      </c>
      <c r="W2348" s="22">
        <f t="shared" si="551"/>
        <v>57</v>
      </c>
      <c r="X2348" s="22">
        <f t="shared" si="552"/>
        <v>10.4</v>
      </c>
      <c r="Y2348" s="22">
        <f ca="1">OFFSET('Cost Study'!$B$7,'Operations Support'!$C2348,'Operations Support'!$B2348)*$H2348</f>
        <v>414.96000000000004</v>
      </c>
      <c r="Z2348" s="23">
        <f ca="1">Y2348*'Cost Study'!$B$31</f>
        <v>23176.316840284926</v>
      </c>
      <c r="AA2348" s="23">
        <f ca="1">IF(A2348=10298,1.51,1)*IF($B2348&lt;3,$D2348*'Cost Study'!$B$32*OFFSET('Cost Study'!$B$7,'Operations Support'!$C2348,'Operations Support'!$B2348),0)</f>
        <v>17.955000000000002</v>
      </c>
      <c r="AB2348" s="24">
        <f ca="1">AA2348*'Cost Study'!$B$31</f>
        <v>1002.8214017430977</v>
      </c>
      <c r="AC2348" s="23">
        <f ca="1">Y2348*'Cost Study'!$B$31</f>
        <v>23176.316840284926</v>
      </c>
      <c r="AD2348" s="24">
        <f ca="1">AA2348*'Cost Study'!$B$31</f>
        <v>1002.8214017430977</v>
      </c>
      <c r="AE2348" s="377">
        <f t="shared" ca="1" si="553"/>
        <v>24179.138242028024</v>
      </c>
      <c r="AF2348" s="377">
        <f t="shared" ca="1" si="554"/>
        <v>24179.138242028024</v>
      </c>
      <c r="AH2348" s="688">
        <f>IFERROR($H2348/SUMIF($A:$A,$A2348,$H:$H)*SUMIF(Summary!$A$110:$A$186,$A2348,Summary!$P$110:$P$186),0)</f>
        <v>9079.9630397070487</v>
      </c>
      <c r="AI2348" s="689">
        <f t="shared" ca="1" si="540"/>
        <v>15099.175202320976</v>
      </c>
      <c r="AJ2348" s="688">
        <f>IFERROR(H2348/SUMIF(A:A,A2348,H:H)*SUMIF(Summary!$A$110:$A$186,'Operations Support'!A2348,Summary!$Q$110:$Q$186),0)</f>
        <v>9144.8472206694587</v>
      </c>
      <c r="AK2348" s="688">
        <f t="shared" ca="1" si="541"/>
        <v>15034.291021358566</v>
      </c>
      <c r="AM2348" s="688">
        <f>IFERROR($H2348/SUMIF($A:$A,$A2348,$H:$H)*SUMIF(Summary!$A$230:$A$266,$A2348,Summary!$P$230:$P$266),0)</f>
        <v>1717.9416919705934</v>
      </c>
      <c r="AN2348" s="688">
        <f>IFERROR($H2348/SUMIF($A:$A,$A2348,$H:$H)*(SUMIF(Summary!$A$230:$A$266,$A2348,Summary!$L$230:$L$266)+SUMIF(Summary!$A$281:$A$317,$A2348,Summary!$L$281:$L$317))-AM2348,0)</f>
        <v>4341.0945222537493</v>
      </c>
      <c r="AO2348" s="688">
        <f>IFERROR($H2348/SUMIF($A:$A,$A2348,$H:$H)*SUMIF(Summary!$A$230:$A$266,$A2348,Summary!$Q$230:$Q$266),0)</f>
        <v>1730.2178696529513</v>
      </c>
      <c r="AP2348" s="688">
        <f>IFERROR($H2348/SUMIF($A:$A,$A2348,$H:$H)*(SUMIF(Summary!$A$230:$A$266,$A2348,Summary!$L$230:$L$266)+SUMIF(Summary!$A$281:$A$317,$A2348,Summary!$L$281:$L$317))-AO2348,0)</f>
        <v>4328.8183445713912</v>
      </c>
      <c r="AQ2348" s="306"/>
      <c r="AR2348" s="688">
        <f t="shared" ca="1" si="542"/>
        <v>19440.269724574726</v>
      </c>
      <c r="AS2348" s="688">
        <f t="shared" ca="1" si="543"/>
        <v>19363.109365929959</v>
      </c>
    </row>
    <row r="2349" spans="1:45" x14ac:dyDescent="0.2">
      <c r="A2349" s="423">
        <v>3665</v>
      </c>
      <c r="B2349" s="424">
        <v>2</v>
      </c>
      <c r="C2349" s="425" t="s">
        <v>313</v>
      </c>
      <c r="D2349" s="422">
        <f t="shared" si="544"/>
        <v>999</v>
      </c>
      <c r="E2349" s="422">
        <f t="shared" si="545"/>
        <v>0</v>
      </c>
      <c r="F2349" s="422">
        <f t="shared" si="546"/>
        <v>1240</v>
      </c>
      <c r="G2349" s="422">
        <f t="shared" si="547"/>
        <v>0</v>
      </c>
      <c r="H2349" s="22">
        <f t="shared" si="548"/>
        <v>2239</v>
      </c>
      <c r="I2349" s="116">
        <v>402</v>
      </c>
      <c r="J2349" s="116">
        <v>0</v>
      </c>
      <c r="K2349" s="116">
        <v>674</v>
      </c>
      <c r="L2349" s="116">
        <v>0</v>
      </c>
      <c r="M2349" s="22">
        <f t="shared" si="549"/>
        <v>1076</v>
      </c>
      <c r="N2349" s="116">
        <v>352</v>
      </c>
      <c r="O2349" s="116">
        <v>0</v>
      </c>
      <c r="P2349" s="116">
        <v>368</v>
      </c>
      <c r="Q2349" s="116">
        <v>0</v>
      </c>
      <c r="R2349" s="22">
        <f t="shared" si="550"/>
        <v>720</v>
      </c>
      <c r="S2349" s="116">
        <v>245</v>
      </c>
      <c r="T2349" s="116">
        <v>0</v>
      </c>
      <c r="U2349" s="116">
        <v>198</v>
      </c>
      <c r="V2349" s="116">
        <v>0</v>
      </c>
      <c r="W2349" s="22">
        <f t="shared" si="551"/>
        <v>443</v>
      </c>
      <c r="X2349" s="22">
        <f t="shared" si="552"/>
        <v>74.63333333333334</v>
      </c>
      <c r="Y2349" s="22">
        <f ca="1">OFFSET('Cost Study'!$B$7,'Operations Support'!$C2349,'Operations Support'!$B2349)*$H2349</f>
        <v>3492.84</v>
      </c>
      <c r="Z2349" s="23">
        <f ca="1">Y2349*'Cost Study'!$B$31</f>
        <v>195081.85490751106</v>
      </c>
      <c r="AA2349" s="23">
        <f ca="1">IF(A2349=10298,1.51,1)*IF($B2349&lt;3,$D2349*'Cost Study'!$B$32*OFFSET('Cost Study'!$B$7,'Operations Support'!$C2349,'Operations Support'!$B2349),0)</f>
        <v>155.84400000000002</v>
      </c>
      <c r="AB2349" s="24">
        <f ca="1">AA2349*'Cost Study'!$B$31</f>
        <v>8704.1881667085108</v>
      </c>
      <c r="AC2349" s="23">
        <f ca="1">Y2349*'Cost Study'!$B$31</f>
        <v>195081.85490751106</v>
      </c>
      <c r="AD2349" s="24">
        <f ca="1">AA2349*'Cost Study'!$B$31</f>
        <v>8704.1881667085108</v>
      </c>
      <c r="AE2349" s="377">
        <f t="shared" ca="1" si="553"/>
        <v>203786.04307421957</v>
      </c>
      <c r="AF2349" s="377">
        <f t="shared" ca="1" si="554"/>
        <v>203786.04307421957</v>
      </c>
      <c r="AH2349" s="688">
        <f>IFERROR($H2349/SUMIF($A:$A,$A2349,$H:$H)*SUMIF(Summary!$A$110:$A$186,$A2349,Summary!$P$110:$P$186),0)</f>
        <v>65160.37578815411</v>
      </c>
      <c r="AI2349" s="689">
        <f t="shared" ca="1" si="540"/>
        <v>138625.66728606547</v>
      </c>
      <c r="AJ2349" s="688">
        <f>IFERROR(H2349/SUMIF(A:A,A2349,H:H)*SUMIF(Summary!$A$110:$A$186,'Operations Support'!A2349,Summary!$Q$110:$Q$186),0)</f>
        <v>65626.002971406793</v>
      </c>
      <c r="AK2349" s="688">
        <f t="shared" ca="1" si="541"/>
        <v>138160.04010281278</v>
      </c>
      <c r="AM2349" s="688">
        <f>IFERROR($H2349/SUMIF($A:$A,$A2349,$H:$H)*SUMIF(Summary!$A$230:$A$266,$A2349,Summary!$P$230:$P$266),0)</f>
        <v>12328.434129237688</v>
      </c>
      <c r="AN2349" s="688">
        <f>IFERROR($H2349/SUMIF($A:$A,$A2349,$H:$H)*(SUMIF(Summary!$A$230:$A$266,$A2349,Summary!$L$230:$L$266)+SUMIF(Summary!$A$281:$A$317,$A2349,Summary!$L$281:$L$317))-AM2349,0)</f>
        <v>31152.918702968414</v>
      </c>
      <c r="AO2349" s="688">
        <f>IFERROR($H2349/SUMIF($A:$A,$A2349,$H:$H)*SUMIF(Summary!$A$230:$A$266,$A2349,Summary!$Q$230:$Q$266),0)</f>
        <v>12416.531442797943</v>
      </c>
      <c r="AP2349" s="688">
        <f>IFERROR($H2349/SUMIF($A:$A,$A2349,$H:$H)*(SUMIF(Summary!$A$230:$A$266,$A2349,Summary!$L$230:$L$266)+SUMIF(Summary!$A$281:$A$317,$A2349,Summary!$L$281:$L$317))-AO2349,0)</f>
        <v>31064.82138940816</v>
      </c>
      <c r="AQ2349" s="306"/>
      <c r="AR2349" s="688">
        <f t="shared" ca="1" si="542"/>
        <v>169778.58598903389</v>
      </c>
      <c r="AS2349" s="688">
        <f t="shared" ca="1" si="543"/>
        <v>169224.86149222095</v>
      </c>
    </row>
    <row r="2350" spans="1:45" x14ac:dyDescent="0.2">
      <c r="A2350" s="423">
        <v>3665</v>
      </c>
      <c r="B2350" s="424">
        <v>2</v>
      </c>
      <c r="C2350" s="425" t="s">
        <v>314</v>
      </c>
      <c r="D2350" s="422">
        <f t="shared" si="544"/>
        <v>0</v>
      </c>
      <c r="E2350" s="422">
        <f t="shared" si="545"/>
        <v>0</v>
      </c>
      <c r="F2350" s="422">
        <f t="shared" si="546"/>
        <v>0</v>
      </c>
      <c r="G2350" s="422">
        <f t="shared" si="547"/>
        <v>0</v>
      </c>
      <c r="H2350" s="22">
        <f t="shared" si="548"/>
        <v>0</v>
      </c>
      <c r="I2350" s="116">
        <v>0</v>
      </c>
      <c r="J2350" s="116">
        <v>0</v>
      </c>
      <c r="K2350" s="116">
        <v>0</v>
      </c>
      <c r="L2350" s="116">
        <v>0</v>
      </c>
      <c r="M2350" s="22">
        <f t="shared" si="549"/>
        <v>0</v>
      </c>
      <c r="N2350" s="116">
        <v>0</v>
      </c>
      <c r="O2350" s="116">
        <v>0</v>
      </c>
      <c r="P2350" s="116">
        <v>0</v>
      </c>
      <c r="Q2350" s="116">
        <v>0</v>
      </c>
      <c r="R2350" s="22">
        <f t="shared" si="550"/>
        <v>0</v>
      </c>
      <c r="S2350" s="116">
        <v>0</v>
      </c>
      <c r="T2350" s="116">
        <v>0</v>
      </c>
      <c r="U2350" s="116">
        <v>0</v>
      </c>
      <c r="V2350" s="116">
        <v>0</v>
      </c>
      <c r="W2350" s="22">
        <f t="shared" si="551"/>
        <v>0</v>
      </c>
      <c r="X2350" s="22">
        <f t="shared" si="552"/>
        <v>0</v>
      </c>
      <c r="Y2350" s="22">
        <f ca="1">OFFSET('Cost Study'!$B$7,'Operations Support'!$C2350,'Operations Support'!$B2350)*$H2350</f>
        <v>0</v>
      </c>
      <c r="Z2350" s="23">
        <f ca="1">Y2350*'Cost Study'!$B$31</f>
        <v>0</v>
      </c>
      <c r="AA2350" s="23">
        <f ca="1">IF(A2350=10298,1.51,1)*IF($B2350&lt;3,$D2350*'Cost Study'!$B$32*OFFSET('Cost Study'!$B$7,'Operations Support'!$C2350,'Operations Support'!$B2350),0)</f>
        <v>0</v>
      </c>
      <c r="AB2350" s="24">
        <f ca="1">AA2350*'Cost Study'!$B$31</f>
        <v>0</v>
      </c>
      <c r="AC2350" s="23">
        <f ca="1">Y2350*'Cost Study'!$B$31</f>
        <v>0</v>
      </c>
      <c r="AD2350" s="24">
        <f ca="1">AA2350*'Cost Study'!$B$31</f>
        <v>0</v>
      </c>
      <c r="AE2350" s="377">
        <f t="shared" ca="1" si="553"/>
        <v>0</v>
      </c>
      <c r="AF2350" s="377">
        <f t="shared" ca="1" si="554"/>
        <v>0</v>
      </c>
      <c r="AH2350" s="688">
        <f>IFERROR($H2350/SUMIF($A:$A,$A2350,$H:$H)*SUMIF(Summary!$A$110:$A$186,$A2350,Summary!$P$110:$P$186),0)</f>
        <v>0</v>
      </c>
      <c r="AI2350" s="689">
        <f t="shared" ref="AI2350:AI2413" ca="1" si="555">Z2350+AB2350-AH2350</f>
        <v>0</v>
      </c>
      <c r="AJ2350" s="688">
        <f>IFERROR(H2350/SUMIF(A:A,A2350,H:H)*SUMIF(Summary!$A$110:$A$186,'Operations Support'!A2350,Summary!$Q$110:$Q$186),0)</f>
        <v>0</v>
      </c>
      <c r="AK2350" s="688">
        <f t="shared" ref="AK2350:AK2413" ca="1" si="556">AC2350+AD2350-AJ2350</f>
        <v>0</v>
      </c>
      <c r="AM2350" s="688">
        <f>IFERROR($H2350/SUMIF($A:$A,$A2350,$H:$H)*SUMIF(Summary!$A$230:$A$266,$A2350,Summary!$P$230:$P$266),0)</f>
        <v>0</v>
      </c>
      <c r="AN2350" s="688">
        <f>IFERROR($H2350/SUMIF($A:$A,$A2350,$H:$H)*(SUMIF(Summary!$A$230:$A$266,$A2350,Summary!$L$230:$L$266)+SUMIF(Summary!$A$281:$A$317,$A2350,Summary!$L$281:$L$317))-AM2350,0)</f>
        <v>0</v>
      </c>
      <c r="AO2350" s="688">
        <f>IFERROR($H2350/SUMIF($A:$A,$A2350,$H:$H)*SUMIF(Summary!$A$230:$A$266,$A2350,Summary!$Q$230:$Q$266),0)</f>
        <v>0</v>
      </c>
      <c r="AP2350" s="688">
        <f>IFERROR($H2350/SUMIF($A:$A,$A2350,$H:$H)*(SUMIF(Summary!$A$230:$A$266,$A2350,Summary!$L$230:$L$266)+SUMIF(Summary!$A$281:$A$317,$A2350,Summary!$L$281:$L$317))-AO2350,0)</f>
        <v>0</v>
      </c>
      <c r="AQ2350" s="306"/>
      <c r="AR2350" s="688">
        <f t="shared" ref="AR2350:AR2413" ca="1" si="557">AI2350+AN2350</f>
        <v>0</v>
      </c>
      <c r="AS2350" s="688">
        <f t="shared" ref="AS2350:AS2413" ca="1" si="558">AK2350+AP2350</f>
        <v>0</v>
      </c>
    </row>
    <row r="2351" spans="1:45" x14ac:dyDescent="0.2">
      <c r="A2351" s="423">
        <v>3665</v>
      </c>
      <c r="B2351" s="424">
        <v>2</v>
      </c>
      <c r="C2351" s="425" t="s">
        <v>315</v>
      </c>
      <c r="D2351" s="422">
        <f t="shared" si="544"/>
        <v>6633</v>
      </c>
      <c r="E2351" s="422">
        <f t="shared" si="545"/>
        <v>0</v>
      </c>
      <c r="F2351" s="422">
        <f t="shared" si="546"/>
        <v>15318</v>
      </c>
      <c r="G2351" s="422">
        <f t="shared" si="547"/>
        <v>0</v>
      </c>
      <c r="H2351" s="22">
        <f t="shared" si="548"/>
        <v>21951</v>
      </c>
      <c r="I2351" s="116">
        <v>2988</v>
      </c>
      <c r="J2351" s="116">
        <v>0</v>
      </c>
      <c r="K2351" s="116">
        <v>6567</v>
      </c>
      <c r="L2351" s="116">
        <v>0</v>
      </c>
      <c r="M2351" s="22">
        <f t="shared" si="549"/>
        <v>9555</v>
      </c>
      <c r="N2351" s="116">
        <v>2667</v>
      </c>
      <c r="O2351" s="116">
        <v>0</v>
      </c>
      <c r="P2351" s="116">
        <v>6777</v>
      </c>
      <c r="Q2351" s="116">
        <v>0</v>
      </c>
      <c r="R2351" s="22">
        <f t="shared" si="550"/>
        <v>9444</v>
      </c>
      <c r="S2351" s="116">
        <v>978</v>
      </c>
      <c r="T2351" s="116">
        <v>0</v>
      </c>
      <c r="U2351" s="116">
        <v>1974</v>
      </c>
      <c r="V2351" s="116">
        <v>0</v>
      </c>
      <c r="W2351" s="22">
        <f t="shared" si="551"/>
        <v>2952</v>
      </c>
      <c r="X2351" s="22">
        <f t="shared" si="552"/>
        <v>731.7</v>
      </c>
      <c r="Y2351" s="22">
        <f ca="1">OFFSET('Cost Study'!$B$7,'Operations Support'!$C2351,'Operations Support'!$B2351)*$H2351</f>
        <v>39292.29</v>
      </c>
      <c r="Z2351" s="23">
        <f ca="1">Y2351*'Cost Study'!$B$31</f>
        <v>2194550.2275408688</v>
      </c>
      <c r="AA2351" s="23">
        <f ca="1">IF(A2351=10298,1.51,1)*IF($B2351&lt;3,$D2351*'Cost Study'!$B$32*OFFSET('Cost Study'!$B$7,'Operations Support'!$C2351,'Operations Support'!$B2351),0)</f>
        <v>1187.3070000000002</v>
      </c>
      <c r="AB2351" s="24">
        <f ca="1">AA2351*'Cost Study'!$B$31</f>
        <v>66313.387359476037</v>
      </c>
      <c r="AC2351" s="23">
        <f ca="1">Y2351*'Cost Study'!$B$31</f>
        <v>2194550.2275408688</v>
      </c>
      <c r="AD2351" s="24">
        <f ca="1">AA2351*'Cost Study'!$B$31</f>
        <v>66313.387359476037</v>
      </c>
      <c r="AE2351" s="377">
        <f t="shared" ca="1" si="553"/>
        <v>2260863.614900345</v>
      </c>
      <c r="AF2351" s="377">
        <f t="shared" ca="1" si="554"/>
        <v>2260863.614900345</v>
      </c>
      <c r="AH2351" s="688">
        <f>IFERROR($H2351/SUMIF($A:$A,$A2351,$H:$H)*SUMIF(Summary!$A$110:$A$186,$A2351,Summary!$P$110:$P$186),0)</f>
        <v>638827.78424554307</v>
      </c>
      <c r="AI2351" s="689">
        <f t="shared" ca="1" si="555"/>
        <v>1622035.8306548018</v>
      </c>
      <c r="AJ2351" s="688">
        <f>IFERROR(H2351/SUMIF(A:A,A2351,H:H)*SUMIF(Summary!$A$110:$A$186,'Operations Support'!A2351,Summary!$Q$110:$Q$186),0)</f>
        <v>643392.76070806186</v>
      </c>
      <c r="AK2351" s="688">
        <f t="shared" ca="1" si="556"/>
        <v>1617470.854192283</v>
      </c>
      <c r="AM2351" s="688">
        <f>IFERROR($H2351/SUMIF($A:$A,$A2351,$H:$H)*SUMIF(Summary!$A$230:$A$266,$A2351,Summary!$P$230:$P$266),0)</f>
        <v>120867.10923220031</v>
      </c>
      <c r="AN2351" s="688">
        <f>IFERROR($H2351/SUMIF($A:$A,$A2351,$H:$H)*(SUMIF(Summary!$A$230:$A$266,$A2351,Summary!$L$230:$L$266)+SUMIF(Summary!$A$281:$A$317,$A2351,Summary!$L$281:$L$317))-AM2351,0)</f>
        <v>305421.04441664123</v>
      </c>
      <c r="AO2351" s="688">
        <f>IFERROR($H2351/SUMIF($A:$A,$A2351,$H:$H)*SUMIF(Summary!$A$230:$A$266,$A2351,Summary!$Q$230:$Q$266),0)</f>
        <v>121730.8091562562</v>
      </c>
      <c r="AP2351" s="688">
        <f>IFERROR($H2351/SUMIF($A:$A,$A2351,$H:$H)*(SUMIF(Summary!$A$230:$A$266,$A2351,Summary!$L$230:$L$266)+SUMIF(Summary!$A$281:$A$317,$A2351,Summary!$L$281:$L$317))-AO2351,0)</f>
        <v>304557.34449258534</v>
      </c>
      <c r="AQ2351" s="306"/>
      <c r="AR2351" s="688">
        <f t="shared" ca="1" si="557"/>
        <v>1927456.8750714432</v>
      </c>
      <c r="AS2351" s="688">
        <f t="shared" ca="1" si="558"/>
        <v>1922028.1986848684</v>
      </c>
    </row>
    <row r="2352" spans="1:45" x14ac:dyDescent="0.2">
      <c r="A2352" s="423">
        <v>3665</v>
      </c>
      <c r="B2352" s="424">
        <v>2</v>
      </c>
      <c r="C2352" s="425" t="s">
        <v>316</v>
      </c>
      <c r="D2352" s="422">
        <f t="shared" si="544"/>
        <v>0</v>
      </c>
      <c r="E2352" s="422">
        <f t="shared" si="545"/>
        <v>0</v>
      </c>
      <c r="F2352" s="422">
        <f t="shared" si="546"/>
        <v>0</v>
      </c>
      <c r="G2352" s="422">
        <f t="shared" si="547"/>
        <v>0</v>
      </c>
      <c r="H2352" s="22">
        <f t="shared" si="548"/>
        <v>0</v>
      </c>
      <c r="I2352" s="116">
        <v>0</v>
      </c>
      <c r="J2352" s="116">
        <v>0</v>
      </c>
      <c r="K2352" s="116">
        <v>0</v>
      </c>
      <c r="L2352" s="116">
        <v>0</v>
      </c>
      <c r="M2352" s="22">
        <f t="shared" si="549"/>
        <v>0</v>
      </c>
      <c r="N2352" s="116">
        <v>0</v>
      </c>
      <c r="O2352" s="116">
        <v>0</v>
      </c>
      <c r="P2352" s="116">
        <v>0</v>
      </c>
      <c r="Q2352" s="116">
        <v>0</v>
      </c>
      <c r="R2352" s="22">
        <f t="shared" si="550"/>
        <v>0</v>
      </c>
      <c r="S2352" s="116">
        <v>0</v>
      </c>
      <c r="T2352" s="116">
        <v>0</v>
      </c>
      <c r="U2352" s="116">
        <v>0</v>
      </c>
      <c r="V2352" s="116">
        <v>0</v>
      </c>
      <c r="W2352" s="22">
        <f t="shared" si="551"/>
        <v>0</v>
      </c>
      <c r="X2352" s="22">
        <f t="shared" si="552"/>
        <v>0</v>
      </c>
      <c r="Y2352" s="22">
        <f ca="1">OFFSET('Cost Study'!$B$7,'Operations Support'!$C2352,'Operations Support'!$B2352)*$H2352</f>
        <v>0</v>
      </c>
      <c r="Z2352" s="23">
        <f ca="1">Y2352*'Cost Study'!$B$31</f>
        <v>0</v>
      </c>
      <c r="AA2352" s="23">
        <f ca="1">IF(A2352=10298,1.51,1)*IF($B2352&lt;3,$D2352*'Cost Study'!$B$32*OFFSET('Cost Study'!$B$7,'Operations Support'!$C2352,'Operations Support'!$B2352),0)</f>
        <v>0</v>
      </c>
      <c r="AB2352" s="24">
        <f ca="1">AA2352*'Cost Study'!$B$31</f>
        <v>0</v>
      </c>
      <c r="AC2352" s="23">
        <f ca="1">Y2352*'Cost Study'!$B$31</f>
        <v>0</v>
      </c>
      <c r="AD2352" s="24">
        <f ca="1">AA2352*'Cost Study'!$B$31</f>
        <v>0</v>
      </c>
      <c r="AE2352" s="377">
        <f t="shared" ca="1" si="553"/>
        <v>0</v>
      </c>
      <c r="AF2352" s="377">
        <f t="shared" ca="1" si="554"/>
        <v>0</v>
      </c>
      <c r="AH2352" s="688">
        <f>IFERROR($H2352/SUMIF($A:$A,$A2352,$H:$H)*SUMIF(Summary!$A$110:$A$186,$A2352,Summary!$P$110:$P$186),0)</f>
        <v>0</v>
      </c>
      <c r="AI2352" s="689">
        <f t="shared" ca="1" si="555"/>
        <v>0</v>
      </c>
      <c r="AJ2352" s="688">
        <f>IFERROR(H2352/SUMIF(A:A,A2352,H:H)*SUMIF(Summary!$A$110:$A$186,'Operations Support'!A2352,Summary!$Q$110:$Q$186),0)</f>
        <v>0</v>
      </c>
      <c r="AK2352" s="688">
        <f t="shared" ca="1" si="556"/>
        <v>0</v>
      </c>
      <c r="AM2352" s="688">
        <f>IFERROR($H2352/SUMIF($A:$A,$A2352,$H:$H)*SUMIF(Summary!$A$230:$A$266,$A2352,Summary!$P$230:$P$266),0)</f>
        <v>0</v>
      </c>
      <c r="AN2352" s="688">
        <f>IFERROR($H2352/SUMIF($A:$A,$A2352,$H:$H)*(SUMIF(Summary!$A$230:$A$266,$A2352,Summary!$L$230:$L$266)+SUMIF(Summary!$A$281:$A$317,$A2352,Summary!$L$281:$L$317))-AM2352,0)</f>
        <v>0</v>
      </c>
      <c r="AO2352" s="688">
        <f>IFERROR($H2352/SUMIF($A:$A,$A2352,$H:$H)*SUMIF(Summary!$A$230:$A$266,$A2352,Summary!$Q$230:$Q$266),0)</f>
        <v>0</v>
      </c>
      <c r="AP2352" s="688">
        <f>IFERROR($H2352/SUMIF($A:$A,$A2352,$H:$H)*(SUMIF(Summary!$A$230:$A$266,$A2352,Summary!$L$230:$L$266)+SUMIF(Summary!$A$281:$A$317,$A2352,Summary!$L$281:$L$317))-AO2352,0)</f>
        <v>0</v>
      </c>
      <c r="AQ2352" s="306"/>
      <c r="AR2352" s="688">
        <f t="shared" ca="1" si="557"/>
        <v>0</v>
      </c>
      <c r="AS2352" s="688">
        <f t="shared" ca="1" si="558"/>
        <v>0</v>
      </c>
    </row>
    <row r="2353" spans="1:45" x14ac:dyDescent="0.2">
      <c r="A2353" s="423">
        <v>3665</v>
      </c>
      <c r="B2353" s="424">
        <v>2</v>
      </c>
      <c r="C2353" s="425" t="s">
        <v>317</v>
      </c>
      <c r="D2353" s="422">
        <f t="shared" si="544"/>
        <v>947</v>
      </c>
      <c r="E2353" s="422">
        <f t="shared" si="545"/>
        <v>0</v>
      </c>
      <c r="F2353" s="422">
        <f t="shared" si="546"/>
        <v>315</v>
      </c>
      <c r="G2353" s="422">
        <f t="shared" si="547"/>
        <v>0</v>
      </c>
      <c r="H2353" s="22">
        <f t="shared" si="548"/>
        <v>1262</v>
      </c>
      <c r="I2353" s="116">
        <v>662</v>
      </c>
      <c r="J2353" s="116">
        <v>0</v>
      </c>
      <c r="K2353" s="116">
        <v>60</v>
      </c>
      <c r="L2353" s="116">
        <v>0</v>
      </c>
      <c r="M2353" s="22">
        <f t="shared" si="549"/>
        <v>722</v>
      </c>
      <c r="N2353" s="116">
        <v>285</v>
      </c>
      <c r="O2353" s="116">
        <v>0</v>
      </c>
      <c r="P2353" s="116">
        <v>255</v>
      </c>
      <c r="Q2353" s="116">
        <v>0</v>
      </c>
      <c r="R2353" s="22">
        <f t="shared" si="550"/>
        <v>540</v>
      </c>
      <c r="S2353" s="116">
        <v>0</v>
      </c>
      <c r="T2353" s="116">
        <v>0</v>
      </c>
      <c r="U2353" s="116">
        <v>0</v>
      </c>
      <c r="V2353" s="116">
        <v>0</v>
      </c>
      <c r="W2353" s="22">
        <f t="shared" si="551"/>
        <v>0</v>
      </c>
      <c r="X2353" s="22">
        <f t="shared" si="552"/>
        <v>42.06666666666667</v>
      </c>
      <c r="Y2353" s="22">
        <f ca="1">OFFSET('Cost Study'!$B$7,'Operations Support'!$C2353,'Operations Support'!$B2353)*$H2353</f>
        <v>2763.7799999999997</v>
      </c>
      <c r="Z2353" s="23">
        <f ca="1">Y2353*'Cost Study'!$B$31</f>
        <v>154362.44687883809</v>
      </c>
      <c r="AA2353" s="23">
        <f ca="1">IF(A2353=10298,1.51,1)*IF($B2353&lt;3,$D2353*'Cost Study'!$B$32*OFFSET('Cost Study'!$B$7,'Operations Support'!$C2353,'Operations Support'!$B2353),0)</f>
        <v>207.393</v>
      </c>
      <c r="AB2353" s="24">
        <f ca="1">AA2353*'Cost Study'!$B$31</f>
        <v>11583.299302239278</v>
      </c>
      <c r="AC2353" s="23">
        <f ca="1">Y2353*'Cost Study'!$B$31</f>
        <v>154362.44687883809</v>
      </c>
      <c r="AD2353" s="24">
        <f ca="1">AA2353*'Cost Study'!$B$31</f>
        <v>11583.299302239278</v>
      </c>
      <c r="AE2353" s="377">
        <f t="shared" ca="1" si="553"/>
        <v>165945.74618107738</v>
      </c>
      <c r="AF2353" s="377">
        <f t="shared" ca="1" si="554"/>
        <v>165945.74618107738</v>
      </c>
      <c r="AH2353" s="688">
        <f>IFERROR($H2353/SUMIF($A:$A,$A2353,$H:$H)*SUMIF(Summary!$A$110:$A$186,$A2353,Summary!$P$110:$P$186),0)</f>
        <v>36727.286397789409</v>
      </c>
      <c r="AI2353" s="689">
        <f t="shared" ca="1" si="555"/>
        <v>129218.45978328798</v>
      </c>
      <c r="AJ2353" s="688">
        <f>IFERROR(H2353/SUMIF(A:A,A2353,H:H)*SUMIF(Summary!$A$110:$A$186,'Operations Support'!A2353,Summary!$Q$110:$Q$186),0)</f>
        <v>36989.734591297616</v>
      </c>
      <c r="AK2353" s="688">
        <f t="shared" ca="1" si="556"/>
        <v>128956.01158977977</v>
      </c>
      <c r="AM2353" s="688">
        <f>IFERROR($H2353/SUMIF($A:$A,$A2353,$H:$H)*SUMIF(Summary!$A$230:$A$266,$A2353,Summary!$P$230:$P$266),0)</f>
        <v>6948.8538950861821</v>
      </c>
      <c r="AN2353" s="688">
        <f>IFERROR($H2353/SUMIF($A:$A,$A2353,$H:$H)*(SUMIF(Summary!$A$230:$A$266,$A2353,Summary!$L$230:$L$266)+SUMIF(Summary!$A$281:$A$317,$A2353,Summary!$L$281:$L$317))-AM2353,0)</f>
        <v>17559.170791936638</v>
      </c>
      <c r="AO2353" s="688">
        <f>IFERROR($H2353/SUMIF($A:$A,$A2353,$H:$H)*SUMIF(Summary!$A$230:$A$266,$A2353,Summary!$Q$230:$Q$266),0)</f>
        <v>6998.5094599423865</v>
      </c>
      <c r="AP2353" s="688">
        <f>IFERROR($H2353/SUMIF($A:$A,$A2353,$H:$H)*(SUMIF(Summary!$A$230:$A$266,$A2353,Summary!$L$230:$L$266)+SUMIF(Summary!$A$281:$A$317,$A2353,Summary!$L$281:$L$317))-AO2353,0)</f>
        <v>17509.515227080436</v>
      </c>
      <c r="AQ2353" s="306"/>
      <c r="AR2353" s="688">
        <f t="shared" ca="1" si="557"/>
        <v>146777.63057522461</v>
      </c>
      <c r="AS2353" s="688">
        <f t="shared" ca="1" si="558"/>
        <v>146465.52681686019</v>
      </c>
    </row>
    <row r="2354" spans="1:45" x14ac:dyDescent="0.2">
      <c r="A2354" s="423">
        <v>3665</v>
      </c>
      <c r="B2354" s="424">
        <v>2</v>
      </c>
      <c r="C2354" s="425" t="s">
        <v>318</v>
      </c>
      <c r="D2354" s="422">
        <f t="shared" si="544"/>
        <v>1379</v>
      </c>
      <c r="E2354" s="422">
        <f t="shared" si="545"/>
        <v>0</v>
      </c>
      <c r="F2354" s="422">
        <f t="shared" si="546"/>
        <v>1110</v>
      </c>
      <c r="G2354" s="422">
        <f t="shared" si="547"/>
        <v>0</v>
      </c>
      <c r="H2354" s="22">
        <f t="shared" si="548"/>
        <v>2489</v>
      </c>
      <c r="I2354" s="116">
        <v>714</v>
      </c>
      <c r="J2354" s="116">
        <v>0</v>
      </c>
      <c r="K2354" s="116">
        <v>507</v>
      </c>
      <c r="L2354" s="116">
        <v>0</v>
      </c>
      <c r="M2354" s="22">
        <f t="shared" si="549"/>
        <v>1221</v>
      </c>
      <c r="N2354" s="116">
        <v>575</v>
      </c>
      <c r="O2354" s="116">
        <v>0</v>
      </c>
      <c r="P2354" s="116">
        <v>579</v>
      </c>
      <c r="Q2354" s="116">
        <v>0</v>
      </c>
      <c r="R2354" s="22">
        <f t="shared" si="550"/>
        <v>1154</v>
      </c>
      <c r="S2354" s="116">
        <v>90</v>
      </c>
      <c r="T2354" s="116">
        <v>0</v>
      </c>
      <c r="U2354" s="116">
        <v>24</v>
      </c>
      <c r="V2354" s="116">
        <v>0</v>
      </c>
      <c r="W2354" s="22">
        <f t="shared" si="551"/>
        <v>114</v>
      </c>
      <c r="X2354" s="22">
        <f t="shared" si="552"/>
        <v>82.966666666666669</v>
      </c>
      <c r="Y2354" s="22">
        <f ca="1">OFFSET('Cost Study'!$B$7,'Operations Support'!$C2354,'Operations Support'!$B2354)*$H2354</f>
        <v>5699.81</v>
      </c>
      <c r="Z2354" s="23">
        <f ca="1">Y2354*'Cost Study'!$B$31</f>
        <v>318345.38868667925</v>
      </c>
      <c r="AA2354" s="23">
        <f ca="1">IF(A2354=10298,1.51,1)*IF($B2354&lt;3,$D2354*'Cost Study'!$B$32*OFFSET('Cost Study'!$B$7,'Operations Support'!$C2354,'Operations Support'!$B2354),0)</f>
        <v>315.791</v>
      </c>
      <c r="AB2354" s="24">
        <f ca="1">AA2354*'Cost Study'!$B$31</f>
        <v>17637.536801885522</v>
      </c>
      <c r="AC2354" s="23">
        <f ca="1">Y2354*'Cost Study'!$B$31</f>
        <v>318345.38868667925</v>
      </c>
      <c r="AD2354" s="24">
        <f ca="1">AA2354*'Cost Study'!$B$31</f>
        <v>17637.536801885522</v>
      </c>
      <c r="AE2354" s="377">
        <f t="shared" ca="1" si="553"/>
        <v>335982.92548856477</v>
      </c>
      <c r="AF2354" s="377">
        <f t="shared" ca="1" si="554"/>
        <v>335982.92548856477</v>
      </c>
      <c r="AH2354" s="688">
        <f>IFERROR($H2354/SUMIF($A:$A,$A2354,$H:$H)*SUMIF(Summary!$A$110:$A$186,$A2354,Summary!$P$110:$P$186),0)</f>
        <v>72435.987198175775</v>
      </c>
      <c r="AI2354" s="689">
        <f t="shared" ca="1" si="555"/>
        <v>263546.93829038902</v>
      </c>
      <c r="AJ2354" s="688">
        <f>IFERROR(H2354/SUMIF(A:A,A2354,H:H)*SUMIF(Summary!$A$110:$A$186,'Operations Support'!A2354,Summary!$Q$110:$Q$186),0)</f>
        <v>72953.604911045768</v>
      </c>
      <c r="AK2354" s="688">
        <f t="shared" ca="1" si="556"/>
        <v>263029.32057751901</v>
      </c>
      <c r="AM2354" s="688">
        <f>IFERROR($H2354/SUMIF($A:$A,$A2354,$H:$H)*SUMIF(Summary!$A$230:$A$266,$A2354,Summary!$P$230:$P$266),0)</f>
        <v>13704.989972162841</v>
      </c>
      <c r="AN2354" s="688">
        <f>IFERROR($H2354/SUMIF($A:$A,$A2354,$H:$H)*(SUMIF(Summary!$A$230:$A$266,$A2354,Summary!$L$230:$L$266)+SUMIF(Summary!$A$281:$A$317,$A2354,Summary!$L$281:$L$317))-AM2354,0)</f>
        <v>34631.359826569176</v>
      </c>
      <c r="AO2354" s="688">
        <f>IFERROR($H2354/SUMIF($A:$A,$A2354,$H:$H)*SUMIF(Summary!$A$230:$A$266,$A2354,Summary!$Q$230:$Q$266),0)</f>
        <v>13802.923966558319</v>
      </c>
      <c r="AP2354" s="688">
        <f>IFERROR($H2354/SUMIF($A:$A,$A2354,$H:$H)*(SUMIF(Summary!$A$230:$A$266,$A2354,Summary!$L$230:$L$266)+SUMIF(Summary!$A$281:$A$317,$A2354,Summary!$L$281:$L$317))-AO2354,0)</f>
        <v>34533.4258321737</v>
      </c>
      <c r="AQ2354" s="306"/>
      <c r="AR2354" s="688">
        <f t="shared" ca="1" si="557"/>
        <v>298178.29811695818</v>
      </c>
      <c r="AS2354" s="688">
        <f t="shared" ca="1" si="558"/>
        <v>297562.74640969269</v>
      </c>
    </row>
    <row r="2355" spans="1:45" x14ac:dyDescent="0.2">
      <c r="A2355" s="423">
        <v>3665</v>
      </c>
      <c r="B2355" s="424">
        <v>2</v>
      </c>
      <c r="C2355" s="425" t="s">
        <v>319</v>
      </c>
      <c r="D2355" s="422">
        <f t="shared" si="544"/>
        <v>1184</v>
      </c>
      <c r="E2355" s="422">
        <f t="shared" si="545"/>
        <v>0</v>
      </c>
      <c r="F2355" s="422">
        <f t="shared" si="546"/>
        <v>6013</v>
      </c>
      <c r="G2355" s="422">
        <f t="shared" si="547"/>
        <v>0</v>
      </c>
      <c r="H2355" s="22">
        <f t="shared" si="548"/>
        <v>7197</v>
      </c>
      <c r="I2355" s="116">
        <v>485</v>
      </c>
      <c r="J2355" s="116">
        <v>0</v>
      </c>
      <c r="K2355" s="116">
        <v>2842</v>
      </c>
      <c r="L2355" s="116">
        <v>0</v>
      </c>
      <c r="M2355" s="22">
        <f t="shared" si="549"/>
        <v>3327</v>
      </c>
      <c r="N2355" s="116">
        <v>699</v>
      </c>
      <c r="O2355" s="116">
        <v>0</v>
      </c>
      <c r="P2355" s="116">
        <v>2514</v>
      </c>
      <c r="Q2355" s="116">
        <v>0</v>
      </c>
      <c r="R2355" s="22">
        <f t="shared" si="550"/>
        <v>3213</v>
      </c>
      <c r="S2355" s="116">
        <v>0</v>
      </c>
      <c r="T2355" s="116">
        <v>0</v>
      </c>
      <c r="U2355" s="116">
        <v>657</v>
      </c>
      <c r="V2355" s="116">
        <v>0</v>
      </c>
      <c r="W2355" s="22">
        <f t="shared" si="551"/>
        <v>657</v>
      </c>
      <c r="X2355" s="22">
        <f t="shared" si="552"/>
        <v>239.9</v>
      </c>
      <c r="Y2355" s="22">
        <f ca="1">OFFSET('Cost Study'!$B$7,'Operations Support'!$C2355,'Operations Support'!$B2355)*$H2355</f>
        <v>14681.880000000001</v>
      </c>
      <c r="Z2355" s="23">
        <f ca="1">Y2355*'Cost Study'!$B$31</f>
        <v>820011.33287796995</v>
      </c>
      <c r="AA2355" s="23">
        <f ca="1">IF(A2355=10298,1.51,1)*IF($B2355&lt;3,$D2355*'Cost Study'!$B$32*OFFSET('Cost Study'!$B$7,'Operations Support'!$C2355,'Operations Support'!$B2355),0)</f>
        <v>241.53600000000003</v>
      </c>
      <c r="AB2355" s="24">
        <f ca="1">AA2355*'Cost Study'!$B$31</f>
        <v>13490.251745553933</v>
      </c>
      <c r="AC2355" s="23">
        <f ca="1">Y2355*'Cost Study'!$B$31</f>
        <v>820011.33287796995</v>
      </c>
      <c r="AD2355" s="24">
        <f ca="1">AA2355*'Cost Study'!$B$31</f>
        <v>13490.251745553933</v>
      </c>
      <c r="AE2355" s="377">
        <f t="shared" ca="1" si="553"/>
        <v>833501.58462352387</v>
      </c>
      <c r="AF2355" s="377">
        <f t="shared" ca="1" si="554"/>
        <v>833501.58462352387</v>
      </c>
      <c r="AH2355" s="688">
        <f>IFERROR($H2355/SUMIF($A:$A,$A2355,$H:$H)*SUMIF(Summary!$A$110:$A$186,$A2355,Summary!$P$110:$P$186),0)</f>
        <v>209450.30127170394</v>
      </c>
      <c r="AI2355" s="689">
        <f t="shared" ca="1" si="555"/>
        <v>624051.28335181996</v>
      </c>
      <c r="AJ2355" s="688">
        <f>IFERROR(H2355/SUMIF(A:A,A2355,H:H)*SUMIF(Summary!$A$110:$A$186,'Operations Support'!A2355,Summary!$Q$110:$Q$186),0)</f>
        <v>210947.00463832723</v>
      </c>
      <c r="AK2355" s="688">
        <f t="shared" ca="1" si="556"/>
        <v>622554.5799851967</v>
      </c>
      <c r="AM2355" s="688">
        <f>IFERROR($H2355/SUMIF($A:$A,$A2355,$H:$H)*SUMIF(Summary!$A$230:$A$266,$A2355,Summary!$P$230:$P$266),0)</f>
        <v>39628.289606129365</v>
      </c>
      <c r="AN2355" s="688">
        <f>IFERROR($H2355/SUMIF($A:$A,$A2355,$H:$H)*(SUMIF(Summary!$A$230:$A$266,$A2355,Summary!$L$230:$L$266)+SUMIF(Summary!$A$281:$A$317,$A2355,Summary!$L$281:$L$317))-AM2355,0)</f>
        <v>100137.36306621871</v>
      </c>
      <c r="AO2355" s="688">
        <f>IFERROR($H2355/SUMIF($A:$A,$A2355,$H:$H)*SUMIF(Summary!$A$230:$A$266,$A2355,Summary!$Q$230:$Q$266),0)</f>
        <v>39911.467974013751</v>
      </c>
      <c r="AP2355" s="688">
        <f>IFERROR($H2355/SUMIF($A:$A,$A2355,$H:$H)*(SUMIF(Summary!$A$230:$A$266,$A2355,Summary!$L$230:$L$266)+SUMIF(Summary!$A$281:$A$317,$A2355,Summary!$L$281:$L$317))-AO2355,0)</f>
        <v>99854.184698334328</v>
      </c>
      <c r="AQ2355" s="306"/>
      <c r="AR2355" s="688">
        <f t="shared" ca="1" si="557"/>
        <v>724188.64641803864</v>
      </c>
      <c r="AS2355" s="688">
        <f t="shared" ca="1" si="558"/>
        <v>722408.76468353102</v>
      </c>
    </row>
    <row r="2356" spans="1:45" x14ac:dyDescent="0.2">
      <c r="A2356" s="423">
        <v>3665</v>
      </c>
      <c r="B2356" s="424">
        <v>2</v>
      </c>
      <c r="C2356" s="425" t="s">
        <v>320</v>
      </c>
      <c r="D2356" s="422">
        <f t="shared" si="544"/>
        <v>0</v>
      </c>
      <c r="E2356" s="422">
        <f t="shared" si="545"/>
        <v>0</v>
      </c>
      <c r="F2356" s="422">
        <f t="shared" si="546"/>
        <v>0</v>
      </c>
      <c r="G2356" s="422">
        <f t="shared" si="547"/>
        <v>0</v>
      </c>
      <c r="H2356" s="22">
        <f t="shared" si="548"/>
        <v>0</v>
      </c>
      <c r="I2356" s="116">
        <v>0</v>
      </c>
      <c r="J2356" s="116">
        <v>0</v>
      </c>
      <c r="K2356" s="116">
        <v>0</v>
      </c>
      <c r="L2356" s="116">
        <v>0</v>
      </c>
      <c r="M2356" s="22">
        <f t="shared" si="549"/>
        <v>0</v>
      </c>
      <c r="N2356" s="116">
        <v>0</v>
      </c>
      <c r="O2356" s="116">
        <v>0</v>
      </c>
      <c r="P2356" s="116">
        <v>0</v>
      </c>
      <c r="Q2356" s="116">
        <v>0</v>
      </c>
      <c r="R2356" s="22">
        <f t="shared" si="550"/>
        <v>0</v>
      </c>
      <c r="S2356" s="116">
        <v>0</v>
      </c>
      <c r="T2356" s="116">
        <v>0</v>
      </c>
      <c r="U2356" s="116">
        <v>0</v>
      </c>
      <c r="V2356" s="116">
        <v>0</v>
      </c>
      <c r="W2356" s="22">
        <f t="shared" si="551"/>
        <v>0</v>
      </c>
      <c r="X2356" s="22">
        <f t="shared" si="552"/>
        <v>0</v>
      </c>
      <c r="Y2356" s="22">
        <f ca="1">OFFSET('Cost Study'!$B$7,'Operations Support'!$C2356,'Operations Support'!$B2356)*$H2356</f>
        <v>0</v>
      </c>
      <c r="Z2356" s="23">
        <f ca="1">Y2356*'Cost Study'!$B$31</f>
        <v>0</v>
      </c>
      <c r="AA2356" s="23">
        <f ca="1">IF(A2356=10298,1.51,1)*IF($B2356&lt;3,$D2356*'Cost Study'!$B$32*OFFSET('Cost Study'!$B$7,'Operations Support'!$C2356,'Operations Support'!$B2356),0)</f>
        <v>0</v>
      </c>
      <c r="AB2356" s="24">
        <f ca="1">AA2356*'Cost Study'!$B$31</f>
        <v>0</v>
      </c>
      <c r="AC2356" s="23">
        <f ca="1">Y2356*'Cost Study'!$B$31</f>
        <v>0</v>
      </c>
      <c r="AD2356" s="24">
        <f ca="1">AA2356*'Cost Study'!$B$31</f>
        <v>0</v>
      </c>
      <c r="AE2356" s="377">
        <f t="shared" ca="1" si="553"/>
        <v>0</v>
      </c>
      <c r="AF2356" s="377">
        <f t="shared" ca="1" si="554"/>
        <v>0</v>
      </c>
      <c r="AH2356" s="688">
        <f>IFERROR($H2356/SUMIF($A:$A,$A2356,$H:$H)*SUMIF(Summary!$A$110:$A$186,$A2356,Summary!$P$110:$P$186),0)</f>
        <v>0</v>
      </c>
      <c r="AI2356" s="689">
        <f t="shared" ca="1" si="555"/>
        <v>0</v>
      </c>
      <c r="AJ2356" s="688">
        <f>IFERROR(H2356/SUMIF(A:A,A2356,H:H)*SUMIF(Summary!$A$110:$A$186,'Operations Support'!A2356,Summary!$Q$110:$Q$186),0)</f>
        <v>0</v>
      </c>
      <c r="AK2356" s="688">
        <f t="shared" ca="1" si="556"/>
        <v>0</v>
      </c>
      <c r="AM2356" s="688">
        <f>IFERROR($H2356/SUMIF($A:$A,$A2356,$H:$H)*SUMIF(Summary!$A$230:$A$266,$A2356,Summary!$P$230:$P$266),0)</f>
        <v>0</v>
      </c>
      <c r="AN2356" s="688">
        <f>IFERROR($H2356/SUMIF($A:$A,$A2356,$H:$H)*(SUMIF(Summary!$A$230:$A$266,$A2356,Summary!$L$230:$L$266)+SUMIF(Summary!$A$281:$A$317,$A2356,Summary!$L$281:$L$317))-AM2356,0)</f>
        <v>0</v>
      </c>
      <c r="AO2356" s="688">
        <f>IFERROR($H2356/SUMIF($A:$A,$A2356,$H:$H)*SUMIF(Summary!$A$230:$A$266,$A2356,Summary!$Q$230:$Q$266),0)</f>
        <v>0</v>
      </c>
      <c r="AP2356" s="688">
        <f>IFERROR($H2356/SUMIF($A:$A,$A2356,$H:$H)*(SUMIF(Summary!$A$230:$A$266,$A2356,Summary!$L$230:$L$266)+SUMIF(Summary!$A$281:$A$317,$A2356,Summary!$L$281:$L$317))-AO2356,0)</f>
        <v>0</v>
      </c>
      <c r="AQ2356" s="306"/>
      <c r="AR2356" s="688">
        <f t="shared" ca="1" si="557"/>
        <v>0</v>
      </c>
      <c r="AS2356" s="688">
        <f t="shared" ca="1" si="558"/>
        <v>0</v>
      </c>
    </row>
    <row r="2357" spans="1:45" s="15" customFormat="1" x14ac:dyDescent="0.2">
      <c r="A2357" s="423">
        <v>3665</v>
      </c>
      <c r="B2357" s="424">
        <v>3</v>
      </c>
      <c r="C2357" s="425" t="s">
        <v>300</v>
      </c>
      <c r="D2357" s="422">
        <f t="shared" si="544"/>
        <v>4191</v>
      </c>
      <c r="E2357" s="422">
        <f t="shared" si="545"/>
        <v>0</v>
      </c>
      <c r="F2357" s="422">
        <f t="shared" si="546"/>
        <v>2718</v>
      </c>
      <c r="G2357" s="422">
        <f t="shared" si="547"/>
        <v>0</v>
      </c>
      <c r="H2357" s="22">
        <f t="shared" si="548"/>
        <v>6909</v>
      </c>
      <c r="I2357" s="116">
        <v>1848</v>
      </c>
      <c r="J2357" s="116">
        <v>0</v>
      </c>
      <c r="K2357" s="116">
        <v>960</v>
      </c>
      <c r="L2357" s="116">
        <v>0</v>
      </c>
      <c r="M2357" s="22">
        <f t="shared" si="549"/>
        <v>2808</v>
      </c>
      <c r="N2357" s="116">
        <v>1569</v>
      </c>
      <c r="O2357" s="116">
        <v>0</v>
      </c>
      <c r="P2357" s="116">
        <v>1095</v>
      </c>
      <c r="Q2357" s="116">
        <v>0</v>
      </c>
      <c r="R2357" s="22">
        <f t="shared" si="550"/>
        <v>2664</v>
      </c>
      <c r="S2357" s="116">
        <v>774</v>
      </c>
      <c r="T2357" s="116">
        <v>0</v>
      </c>
      <c r="U2357" s="116">
        <v>663</v>
      </c>
      <c r="V2357" s="116">
        <v>0</v>
      </c>
      <c r="W2357" s="22">
        <f t="shared" si="551"/>
        <v>1437</v>
      </c>
      <c r="X2357" s="22">
        <f t="shared" si="552"/>
        <v>287.875</v>
      </c>
      <c r="Y2357" s="22">
        <f ca="1">OFFSET('Cost Study'!$B$7,'Operations Support'!$C2357,'Operations Support'!$B2357)*$H2357</f>
        <v>29708.699999999997</v>
      </c>
      <c r="Z2357" s="23">
        <f ca="1">Y2357*'Cost Study'!$B$31</f>
        <v>1659288.2304631111</v>
      </c>
      <c r="AA2357" s="23">
        <f ca="1">IF(A2357=10298,1.51,1)*IF($B2357&lt;3,$D2357*'Cost Study'!$B$32*OFFSET('Cost Study'!$B$7,'Operations Support'!$C2357,'Operations Support'!$B2357),0)</f>
        <v>0</v>
      </c>
      <c r="AB2357" s="24">
        <f ca="1">AA2357*'Cost Study'!$B$31</f>
        <v>0</v>
      </c>
      <c r="AC2357" s="23">
        <f ca="1">Y2357*'Cost Study'!$B$31</f>
        <v>1659288.2304631111</v>
      </c>
      <c r="AD2357" s="24">
        <f ca="1">AA2357*'Cost Study'!$B$31</f>
        <v>0</v>
      </c>
      <c r="AE2357" s="377">
        <f t="shared" ca="1" si="553"/>
        <v>1659288.2304631111</v>
      </c>
      <c r="AF2357" s="377">
        <f t="shared" ca="1" si="554"/>
        <v>1659288.2304631111</v>
      </c>
      <c r="AH2357" s="688">
        <f>IFERROR($H2357/SUMIF($A:$A,$A2357,$H:$H)*SUMIF(Summary!$A$110:$A$186,$A2357,Summary!$P$110:$P$186),0)</f>
        <v>201068.79692735896</v>
      </c>
      <c r="AI2357" s="689">
        <f t="shared" ca="1" si="555"/>
        <v>1458219.4335357521</v>
      </c>
      <c r="AJ2357" s="688">
        <f>IFERROR(H2357/SUMIF(A:A,A2357,H:H)*SUMIF(Summary!$A$110:$A$186,'Operations Support'!A2357,Summary!$Q$110:$Q$186),0)</f>
        <v>202505.6072038631</v>
      </c>
      <c r="AK2357" s="688">
        <f t="shared" ca="1" si="556"/>
        <v>1456782.623259248</v>
      </c>
      <c r="AL2357" s="1"/>
      <c r="AM2357" s="688">
        <f>IFERROR($H2357/SUMIF($A:$A,$A2357,$H:$H)*SUMIF(Summary!$A$230:$A$266,$A2357,Summary!$P$230:$P$266),0)</f>
        <v>38042.497275079579</v>
      </c>
      <c r="AN2357" s="688">
        <f>IFERROR($H2357/SUMIF($A:$A,$A2357,$H:$H)*(SUMIF(Summary!$A$230:$A$266,$A2357,Summary!$L$230:$L$266)+SUMIF(Summary!$A$281:$A$317,$A2357,Summary!$L$281:$L$317))-AM2357,0)</f>
        <v>96130.198891830631</v>
      </c>
      <c r="AO2357" s="688">
        <f>IFERROR($H2357/SUMIF($A:$A,$A2357,$H:$H)*SUMIF(Summary!$A$230:$A$266,$A2357,Summary!$Q$230:$Q$266),0)</f>
        <v>38314.343786641795</v>
      </c>
      <c r="AP2357" s="688">
        <f>IFERROR($H2357/SUMIF($A:$A,$A2357,$H:$H)*(SUMIF(Summary!$A$230:$A$266,$A2357,Summary!$L$230:$L$266)+SUMIF(Summary!$A$281:$A$317,$A2357,Summary!$L$281:$L$317))-AO2357,0)</f>
        <v>95858.352380268407</v>
      </c>
      <c r="AQ2357" s="306"/>
      <c r="AR2357" s="688">
        <f t="shared" ca="1" si="557"/>
        <v>1554349.6324275828</v>
      </c>
      <c r="AS2357" s="688">
        <f t="shared" ca="1" si="558"/>
        <v>1552640.9756395165</v>
      </c>
    </row>
    <row r="2358" spans="1:45" x14ac:dyDescent="0.2">
      <c r="A2358" s="423">
        <v>3665</v>
      </c>
      <c r="B2358" s="424">
        <v>3</v>
      </c>
      <c r="C2358" s="425" t="s">
        <v>301</v>
      </c>
      <c r="D2358" s="422">
        <f t="shared" si="544"/>
        <v>553</v>
      </c>
      <c r="E2358" s="422">
        <f t="shared" si="545"/>
        <v>0</v>
      </c>
      <c r="F2358" s="422">
        <f t="shared" si="546"/>
        <v>569</v>
      </c>
      <c r="G2358" s="422">
        <f t="shared" si="547"/>
        <v>0</v>
      </c>
      <c r="H2358" s="22">
        <f t="shared" si="548"/>
        <v>1122</v>
      </c>
      <c r="I2358" s="116">
        <v>216</v>
      </c>
      <c r="J2358" s="116">
        <v>0</v>
      </c>
      <c r="K2358" s="116">
        <v>183</v>
      </c>
      <c r="L2358" s="116">
        <v>0</v>
      </c>
      <c r="M2358" s="22">
        <f t="shared" si="549"/>
        <v>399</v>
      </c>
      <c r="N2358" s="116">
        <v>295</v>
      </c>
      <c r="O2358" s="116">
        <v>0</v>
      </c>
      <c r="P2358" s="116">
        <v>377</v>
      </c>
      <c r="Q2358" s="116">
        <v>0</v>
      </c>
      <c r="R2358" s="22">
        <f t="shared" si="550"/>
        <v>672</v>
      </c>
      <c r="S2358" s="116">
        <v>42</v>
      </c>
      <c r="T2358" s="116">
        <v>0</v>
      </c>
      <c r="U2358" s="116">
        <v>9</v>
      </c>
      <c r="V2358" s="116">
        <v>0</v>
      </c>
      <c r="W2358" s="22">
        <f t="shared" si="551"/>
        <v>51</v>
      </c>
      <c r="X2358" s="22">
        <f t="shared" si="552"/>
        <v>46.75</v>
      </c>
      <c r="Y2358" s="22">
        <f ca="1">OFFSET('Cost Study'!$B$7,'Operations Support'!$C2358,'Operations Support'!$B2358)*$H2358</f>
        <v>8224.26</v>
      </c>
      <c r="Z2358" s="23">
        <f ca="1">Y2358*'Cost Study'!$B$31</f>
        <v>459340.79317737056</v>
      </c>
      <c r="AA2358" s="23">
        <f ca="1">IF(A2358=10298,1.51,1)*IF($B2358&lt;3,$D2358*'Cost Study'!$B$32*OFFSET('Cost Study'!$B$7,'Operations Support'!$C2358,'Operations Support'!$B2358),0)</f>
        <v>0</v>
      </c>
      <c r="AB2358" s="24">
        <f ca="1">AA2358*'Cost Study'!$B$31</f>
        <v>0</v>
      </c>
      <c r="AC2358" s="23">
        <f ca="1">Y2358*'Cost Study'!$B$31</f>
        <v>459340.79317737056</v>
      </c>
      <c r="AD2358" s="24">
        <f ca="1">AA2358*'Cost Study'!$B$31</f>
        <v>0</v>
      </c>
      <c r="AE2358" s="377">
        <f t="shared" ca="1" si="553"/>
        <v>459340.79317737056</v>
      </c>
      <c r="AF2358" s="377">
        <f t="shared" ca="1" si="554"/>
        <v>459340.79317737056</v>
      </c>
      <c r="AH2358" s="688">
        <f>IFERROR($H2358/SUMIF($A:$A,$A2358,$H:$H)*SUMIF(Summary!$A$110:$A$186,$A2358,Summary!$P$110:$P$186),0)</f>
        <v>32652.944008177274</v>
      </c>
      <c r="AI2358" s="689">
        <f t="shared" ca="1" si="555"/>
        <v>426687.8491691933</v>
      </c>
      <c r="AJ2358" s="688">
        <f>IFERROR(H2358/SUMIF(A:A,A2358,H:H)*SUMIF(Summary!$A$110:$A$186,'Operations Support'!A2358,Summary!$Q$110:$Q$186),0)</f>
        <v>32886.277505099788</v>
      </c>
      <c r="AK2358" s="688">
        <f t="shared" ca="1" si="556"/>
        <v>426454.51567227079</v>
      </c>
      <c r="AM2358" s="688">
        <f>IFERROR($H2358/SUMIF($A:$A,$A2358,$H:$H)*SUMIF(Summary!$A$230:$A$266,$A2358,Summary!$P$230:$P$266),0)</f>
        <v>6177.9826230480958</v>
      </c>
      <c r="AN2358" s="688">
        <f>IFERROR($H2358/SUMIF($A:$A,$A2358,$H:$H)*(SUMIF(Summary!$A$230:$A$266,$A2358,Summary!$L$230:$L$266)+SUMIF(Summary!$A$281:$A$317,$A2358,Summary!$L$281:$L$317))-AM2358,0)</f>
        <v>15611.243762720214</v>
      </c>
      <c r="AO2358" s="688">
        <f>IFERROR($H2358/SUMIF($A:$A,$A2358,$H:$H)*SUMIF(Summary!$A$230:$A$266,$A2358,Summary!$Q$230:$Q$266),0)</f>
        <v>6222.1296466365757</v>
      </c>
      <c r="AP2358" s="688">
        <f>IFERROR($H2358/SUMIF($A:$A,$A2358,$H:$H)*(SUMIF(Summary!$A$230:$A$266,$A2358,Summary!$L$230:$L$266)+SUMIF(Summary!$A$281:$A$317,$A2358,Summary!$L$281:$L$317))-AO2358,0)</f>
        <v>15567.096739131735</v>
      </c>
      <c r="AQ2358" s="306"/>
      <c r="AR2358" s="688">
        <f t="shared" ca="1" si="557"/>
        <v>442299.0929319135</v>
      </c>
      <c r="AS2358" s="688">
        <f t="shared" ca="1" si="558"/>
        <v>442021.61241140252</v>
      </c>
    </row>
    <row r="2359" spans="1:45" x14ac:dyDescent="0.2">
      <c r="A2359" s="423">
        <v>3665</v>
      </c>
      <c r="B2359" s="424">
        <v>3</v>
      </c>
      <c r="C2359" s="425" t="s">
        <v>302</v>
      </c>
      <c r="D2359" s="422">
        <f t="shared" si="544"/>
        <v>429</v>
      </c>
      <c r="E2359" s="422">
        <f t="shared" si="545"/>
        <v>0</v>
      </c>
      <c r="F2359" s="422">
        <f t="shared" si="546"/>
        <v>86</v>
      </c>
      <c r="G2359" s="422">
        <f t="shared" si="547"/>
        <v>0</v>
      </c>
      <c r="H2359" s="22">
        <f t="shared" si="548"/>
        <v>515</v>
      </c>
      <c r="I2359" s="116">
        <v>186</v>
      </c>
      <c r="J2359" s="116">
        <v>0</v>
      </c>
      <c r="K2359" s="116">
        <v>33</v>
      </c>
      <c r="L2359" s="116">
        <v>0</v>
      </c>
      <c r="M2359" s="22">
        <f t="shared" si="549"/>
        <v>219</v>
      </c>
      <c r="N2359" s="116">
        <v>205</v>
      </c>
      <c r="O2359" s="116">
        <v>0</v>
      </c>
      <c r="P2359" s="116">
        <v>50</v>
      </c>
      <c r="Q2359" s="116">
        <v>0</v>
      </c>
      <c r="R2359" s="22">
        <f t="shared" si="550"/>
        <v>255</v>
      </c>
      <c r="S2359" s="116">
        <v>38</v>
      </c>
      <c r="T2359" s="116">
        <v>0</v>
      </c>
      <c r="U2359" s="116">
        <v>3</v>
      </c>
      <c r="V2359" s="116">
        <v>0</v>
      </c>
      <c r="W2359" s="22">
        <f t="shared" si="551"/>
        <v>41</v>
      </c>
      <c r="X2359" s="22">
        <f t="shared" si="552"/>
        <v>21.458333333333332</v>
      </c>
      <c r="Y2359" s="22">
        <f ca="1">OFFSET('Cost Study'!$B$7,'Operations Support'!$C2359,'Operations Support'!$B2359)*$H2359</f>
        <v>3445.3500000000004</v>
      </c>
      <c r="Z2359" s="23">
        <f ca="1">Y2359*'Cost Study'!$B$31</f>
        <v>192429.44675553226</v>
      </c>
      <c r="AA2359" s="23">
        <f ca="1">IF(A2359=10298,1.51,1)*IF($B2359&lt;3,$D2359*'Cost Study'!$B$32*OFFSET('Cost Study'!$B$7,'Operations Support'!$C2359,'Operations Support'!$B2359),0)</f>
        <v>0</v>
      </c>
      <c r="AB2359" s="24">
        <f ca="1">AA2359*'Cost Study'!$B$31</f>
        <v>0</v>
      </c>
      <c r="AC2359" s="23">
        <f ca="1">Y2359*'Cost Study'!$B$31</f>
        <v>192429.44675553226</v>
      </c>
      <c r="AD2359" s="24">
        <f ca="1">AA2359*'Cost Study'!$B$31</f>
        <v>0</v>
      </c>
      <c r="AE2359" s="377">
        <f t="shared" ca="1" si="553"/>
        <v>192429.44675553226</v>
      </c>
      <c r="AF2359" s="377">
        <f t="shared" ca="1" si="554"/>
        <v>192429.44675553226</v>
      </c>
      <c r="AH2359" s="688">
        <f>IFERROR($H2359/SUMIF($A:$A,$A2359,$H:$H)*SUMIF(Summary!$A$110:$A$186,$A2359,Summary!$P$110:$P$186),0)</f>
        <v>14987.759504644648</v>
      </c>
      <c r="AI2359" s="689">
        <f t="shared" ca="1" si="555"/>
        <v>177441.68725088763</v>
      </c>
      <c r="AJ2359" s="688">
        <f>IFERROR(H2359/SUMIF(A:A,A2359,H:H)*SUMIF(Summary!$A$110:$A$186,'Operations Support'!A2359,Summary!$Q$110:$Q$186),0)</f>
        <v>15094.859995656319</v>
      </c>
      <c r="AK2359" s="688">
        <f t="shared" ca="1" si="556"/>
        <v>177334.58675987594</v>
      </c>
      <c r="AM2359" s="688">
        <f>IFERROR($H2359/SUMIF($A:$A,$A2359,$H:$H)*SUMIF(Summary!$A$230:$A$266,$A2359,Summary!$P$230:$P$266),0)</f>
        <v>2835.7050364258193</v>
      </c>
      <c r="AN2359" s="688">
        <f>IFERROR($H2359/SUMIF($A:$A,$A2359,$H:$H)*(SUMIF(Summary!$A$230:$A$266,$A2359,Summary!$L$230:$L$266)+SUMIF(Summary!$A$281:$A$317,$A2359,Summary!$L$281:$L$317))-AM2359,0)</f>
        <v>7165.5887146175683</v>
      </c>
      <c r="AO2359" s="688">
        <f>IFERROR($H2359/SUMIF($A:$A,$A2359,$H:$H)*SUMIF(Summary!$A$230:$A$266,$A2359,Summary!$Q$230:$Q$266),0)</f>
        <v>2855.9685989463783</v>
      </c>
      <c r="AP2359" s="688">
        <f>IFERROR($H2359/SUMIF($A:$A,$A2359,$H:$H)*(SUMIF(Summary!$A$230:$A$266,$A2359,Summary!$L$230:$L$266)+SUMIF(Summary!$A$281:$A$317,$A2359,Summary!$L$281:$L$317))-AO2359,0)</f>
        <v>7145.3251520970098</v>
      </c>
      <c r="AQ2359" s="306"/>
      <c r="AR2359" s="688">
        <f t="shared" ca="1" si="557"/>
        <v>184607.27596550519</v>
      </c>
      <c r="AS2359" s="688">
        <f t="shared" ca="1" si="558"/>
        <v>184479.91191197294</v>
      </c>
    </row>
    <row r="2360" spans="1:45" x14ac:dyDescent="0.2">
      <c r="A2360" s="423">
        <v>3665</v>
      </c>
      <c r="B2360" s="424">
        <v>3</v>
      </c>
      <c r="C2360" s="425" t="s">
        <v>303</v>
      </c>
      <c r="D2360" s="422">
        <f t="shared" si="544"/>
        <v>4011</v>
      </c>
      <c r="E2360" s="422">
        <f t="shared" si="545"/>
        <v>0</v>
      </c>
      <c r="F2360" s="422">
        <f t="shared" si="546"/>
        <v>2148</v>
      </c>
      <c r="G2360" s="422">
        <f t="shared" si="547"/>
        <v>0</v>
      </c>
      <c r="H2360" s="22">
        <f t="shared" si="548"/>
        <v>6159</v>
      </c>
      <c r="I2360" s="116">
        <v>1131</v>
      </c>
      <c r="J2360" s="116">
        <v>0</v>
      </c>
      <c r="K2360" s="116">
        <v>972</v>
      </c>
      <c r="L2360" s="116">
        <v>0</v>
      </c>
      <c r="M2360" s="22">
        <f t="shared" si="549"/>
        <v>2103</v>
      </c>
      <c r="N2360" s="116">
        <v>1488</v>
      </c>
      <c r="O2360" s="116">
        <v>0</v>
      </c>
      <c r="P2360" s="116">
        <v>840</v>
      </c>
      <c r="Q2360" s="116">
        <v>0</v>
      </c>
      <c r="R2360" s="22">
        <f t="shared" si="550"/>
        <v>2328</v>
      </c>
      <c r="S2360" s="116">
        <v>1392</v>
      </c>
      <c r="T2360" s="116">
        <v>0</v>
      </c>
      <c r="U2360" s="116">
        <v>336</v>
      </c>
      <c r="V2360" s="116">
        <v>0</v>
      </c>
      <c r="W2360" s="22">
        <f t="shared" si="551"/>
        <v>1728</v>
      </c>
      <c r="X2360" s="22">
        <f t="shared" si="552"/>
        <v>256.625</v>
      </c>
      <c r="Y2360" s="22">
        <f ca="1">OFFSET('Cost Study'!$B$7,'Operations Support'!$C2360,'Operations Support'!$B2360)*$H2360</f>
        <v>14843.19</v>
      </c>
      <c r="Z2360" s="23">
        <f ca="1">Y2360*'Cost Study'!$B$31</f>
        <v>829020.80769363011</v>
      </c>
      <c r="AA2360" s="23">
        <f ca="1">IF(A2360=10298,1.51,1)*IF($B2360&lt;3,$D2360*'Cost Study'!$B$32*OFFSET('Cost Study'!$B$7,'Operations Support'!$C2360,'Operations Support'!$B2360),0)</f>
        <v>0</v>
      </c>
      <c r="AB2360" s="24">
        <f ca="1">AA2360*'Cost Study'!$B$31</f>
        <v>0</v>
      </c>
      <c r="AC2360" s="23">
        <f ca="1">Y2360*'Cost Study'!$B$31</f>
        <v>829020.80769363011</v>
      </c>
      <c r="AD2360" s="24">
        <f ca="1">AA2360*'Cost Study'!$B$31</f>
        <v>0</v>
      </c>
      <c r="AE2360" s="377">
        <f t="shared" ca="1" si="553"/>
        <v>829020.80769363011</v>
      </c>
      <c r="AF2360" s="377">
        <f t="shared" ca="1" si="554"/>
        <v>829020.80769363011</v>
      </c>
      <c r="AH2360" s="688">
        <f>IFERROR($H2360/SUMIF($A:$A,$A2360,$H:$H)*SUMIF(Summary!$A$110:$A$186,$A2360,Summary!$P$110:$P$186),0)</f>
        <v>179241.96269729396</v>
      </c>
      <c r="AI2360" s="689">
        <f t="shared" ca="1" si="555"/>
        <v>649778.84499633615</v>
      </c>
      <c r="AJ2360" s="688">
        <f>IFERROR(H2360/SUMIF(A:A,A2360,H:H)*SUMIF(Summary!$A$110:$A$186,'Operations Support'!A2360,Summary!$Q$110:$Q$186),0)</f>
        <v>180522.80138494613</v>
      </c>
      <c r="AK2360" s="688">
        <f t="shared" ca="1" si="556"/>
        <v>648498.00630868401</v>
      </c>
      <c r="AM2360" s="688">
        <f>IFERROR($H2360/SUMIF($A:$A,$A2360,$H:$H)*SUMIF(Summary!$A$230:$A$266,$A2360,Summary!$P$230:$P$266),0)</f>
        <v>33912.829746304116</v>
      </c>
      <c r="AN2360" s="688">
        <f>IFERROR($H2360/SUMIF($A:$A,$A2360,$H:$H)*(SUMIF(Summary!$A$230:$A$266,$A2360,Summary!$L$230:$L$266)+SUMIF(Summary!$A$281:$A$317,$A2360,Summary!$L$281:$L$317))-AM2360,0)</f>
        <v>85694.875521028356</v>
      </c>
      <c r="AO2360" s="688">
        <f>IFERROR($H2360/SUMIF($A:$A,$A2360,$H:$H)*SUMIF(Summary!$A$230:$A$266,$A2360,Summary!$Q$230:$Q$266),0)</f>
        <v>34155.166215360667</v>
      </c>
      <c r="AP2360" s="688">
        <f>IFERROR($H2360/SUMIF($A:$A,$A2360,$H:$H)*(SUMIF(Summary!$A$230:$A$266,$A2360,Summary!$L$230:$L$266)+SUMIF(Summary!$A$281:$A$317,$A2360,Summary!$L$281:$L$317))-AO2360,0)</f>
        <v>85452.539051971806</v>
      </c>
      <c r="AQ2360" s="306"/>
      <c r="AR2360" s="688">
        <f t="shared" ca="1" si="557"/>
        <v>735473.72051736456</v>
      </c>
      <c r="AS2360" s="688">
        <f t="shared" ca="1" si="558"/>
        <v>733950.54536065576</v>
      </c>
    </row>
    <row r="2361" spans="1:45" x14ac:dyDescent="0.2">
      <c r="A2361" s="423">
        <v>3665</v>
      </c>
      <c r="B2361" s="424">
        <v>3</v>
      </c>
      <c r="C2361" s="425" t="s">
        <v>304</v>
      </c>
      <c r="D2361" s="422">
        <f t="shared" si="544"/>
        <v>508</v>
      </c>
      <c r="E2361" s="422">
        <f t="shared" si="545"/>
        <v>0</v>
      </c>
      <c r="F2361" s="422">
        <f t="shared" si="546"/>
        <v>100</v>
      </c>
      <c r="G2361" s="422">
        <f t="shared" si="547"/>
        <v>0</v>
      </c>
      <c r="H2361" s="22">
        <f t="shared" si="548"/>
        <v>608</v>
      </c>
      <c r="I2361" s="116">
        <v>235</v>
      </c>
      <c r="J2361" s="116">
        <v>0</v>
      </c>
      <c r="K2361" s="116">
        <v>19</v>
      </c>
      <c r="L2361" s="116">
        <v>0</v>
      </c>
      <c r="M2361" s="22">
        <f t="shared" si="549"/>
        <v>254</v>
      </c>
      <c r="N2361" s="116">
        <v>195</v>
      </c>
      <c r="O2361" s="116">
        <v>0</v>
      </c>
      <c r="P2361" s="116">
        <v>69</v>
      </c>
      <c r="Q2361" s="116">
        <v>0</v>
      </c>
      <c r="R2361" s="22">
        <f t="shared" si="550"/>
        <v>264</v>
      </c>
      <c r="S2361" s="116">
        <v>78</v>
      </c>
      <c r="T2361" s="116">
        <v>0</v>
      </c>
      <c r="U2361" s="116">
        <v>12</v>
      </c>
      <c r="V2361" s="116">
        <v>0</v>
      </c>
      <c r="W2361" s="22">
        <f t="shared" si="551"/>
        <v>90</v>
      </c>
      <c r="X2361" s="22">
        <f t="shared" si="552"/>
        <v>25.333333333333332</v>
      </c>
      <c r="Y2361" s="22">
        <f ca="1">OFFSET('Cost Study'!$B$7,'Operations Support'!$C2361,'Operations Support'!$B2361)*$H2361</f>
        <v>4517.4399999999996</v>
      </c>
      <c r="Z2361" s="23">
        <f ca="1">Y2361*'Cost Study'!$B$31</f>
        <v>252307.7423052263</v>
      </c>
      <c r="AA2361" s="23">
        <f ca="1">IF(A2361=10298,1.51,1)*IF($B2361&lt;3,$D2361*'Cost Study'!$B$32*OFFSET('Cost Study'!$B$7,'Operations Support'!$C2361,'Operations Support'!$B2361),0)</f>
        <v>0</v>
      </c>
      <c r="AB2361" s="24">
        <f ca="1">AA2361*'Cost Study'!$B$31</f>
        <v>0</v>
      </c>
      <c r="AC2361" s="23">
        <f ca="1">Y2361*'Cost Study'!$B$31</f>
        <v>252307.7423052263</v>
      </c>
      <c r="AD2361" s="24">
        <f ca="1">AA2361*'Cost Study'!$B$31</f>
        <v>0</v>
      </c>
      <c r="AE2361" s="377">
        <f t="shared" ca="1" si="553"/>
        <v>252307.7423052263</v>
      </c>
      <c r="AF2361" s="377">
        <f t="shared" ca="1" si="554"/>
        <v>252307.7423052263</v>
      </c>
      <c r="AH2361" s="688">
        <f>IFERROR($H2361/SUMIF($A:$A,$A2361,$H:$H)*SUMIF(Summary!$A$110:$A$186,$A2361,Summary!$P$110:$P$186),0)</f>
        <v>17694.286949172711</v>
      </c>
      <c r="AI2361" s="689">
        <f t="shared" ca="1" si="555"/>
        <v>234613.4553560536</v>
      </c>
      <c r="AJ2361" s="688">
        <f>IFERROR(H2361/SUMIF(A:A,A2361,H:H)*SUMIF(Summary!$A$110:$A$186,'Operations Support'!A2361,Summary!$Q$110:$Q$186),0)</f>
        <v>17820.727917202024</v>
      </c>
      <c r="AK2361" s="688">
        <f t="shared" ca="1" si="556"/>
        <v>234487.01438802428</v>
      </c>
      <c r="AM2361" s="688">
        <f>IFERROR($H2361/SUMIF($A:$A,$A2361,$H:$H)*SUMIF(Summary!$A$230:$A$266,$A2361,Summary!$P$230:$P$266),0)</f>
        <v>3347.7838099939768</v>
      </c>
      <c r="AN2361" s="688">
        <f>IFERROR($H2361/SUMIF($A:$A,$A2361,$H:$H)*(SUMIF(Summary!$A$230:$A$266,$A2361,Summary!$L$230:$L$266)+SUMIF(Summary!$A$281:$A$317,$A2361,Summary!$L$281:$L$317))-AM2361,0)</f>
        <v>8459.5688125970519</v>
      </c>
      <c r="AO2361" s="688">
        <f>IFERROR($H2361/SUMIF($A:$A,$A2361,$H:$H)*SUMIF(Summary!$A$230:$A$266,$A2361,Summary!$Q$230:$Q$266),0)</f>
        <v>3371.7066177852384</v>
      </c>
      <c r="AP2361" s="688">
        <f>IFERROR($H2361/SUMIF($A:$A,$A2361,$H:$H)*(SUMIF(Summary!$A$230:$A$266,$A2361,Summary!$L$230:$L$266)+SUMIF(Summary!$A$281:$A$317,$A2361,Summary!$L$281:$L$317))-AO2361,0)</f>
        <v>8435.6460048057888</v>
      </c>
      <c r="AQ2361" s="306"/>
      <c r="AR2361" s="688">
        <f t="shared" ca="1" si="557"/>
        <v>243073.02416865065</v>
      </c>
      <c r="AS2361" s="688">
        <f t="shared" ca="1" si="558"/>
        <v>242922.66039283006</v>
      </c>
    </row>
    <row r="2362" spans="1:45" x14ac:dyDescent="0.2">
      <c r="A2362" s="423">
        <v>3665</v>
      </c>
      <c r="B2362" s="424">
        <v>3</v>
      </c>
      <c r="C2362" s="425" t="s">
        <v>305</v>
      </c>
      <c r="D2362" s="422">
        <f t="shared" si="544"/>
        <v>486</v>
      </c>
      <c r="E2362" s="422">
        <f t="shared" si="545"/>
        <v>0</v>
      </c>
      <c r="F2362" s="422">
        <f t="shared" si="546"/>
        <v>1437</v>
      </c>
      <c r="G2362" s="422">
        <f t="shared" si="547"/>
        <v>0</v>
      </c>
      <c r="H2362" s="22">
        <f t="shared" si="548"/>
        <v>1923</v>
      </c>
      <c r="I2362" s="116">
        <v>147</v>
      </c>
      <c r="J2362" s="116">
        <v>0</v>
      </c>
      <c r="K2362" s="116">
        <v>522</v>
      </c>
      <c r="L2362" s="116">
        <v>0</v>
      </c>
      <c r="M2362" s="22">
        <f t="shared" si="549"/>
        <v>669</v>
      </c>
      <c r="N2362" s="116">
        <v>69</v>
      </c>
      <c r="O2362" s="116">
        <v>0</v>
      </c>
      <c r="P2362" s="116">
        <v>639</v>
      </c>
      <c r="Q2362" s="116">
        <v>0</v>
      </c>
      <c r="R2362" s="22">
        <f t="shared" si="550"/>
        <v>708</v>
      </c>
      <c r="S2362" s="116">
        <v>270</v>
      </c>
      <c r="T2362" s="116">
        <v>0</v>
      </c>
      <c r="U2362" s="116">
        <v>276</v>
      </c>
      <c r="V2362" s="116">
        <v>0</v>
      </c>
      <c r="W2362" s="22">
        <f t="shared" si="551"/>
        <v>546</v>
      </c>
      <c r="X2362" s="22">
        <f t="shared" si="552"/>
        <v>80.125</v>
      </c>
      <c r="Y2362" s="22">
        <f ca="1">OFFSET('Cost Study'!$B$7,'Operations Support'!$C2362,'Operations Support'!$B2362)*$H2362</f>
        <v>11538</v>
      </c>
      <c r="Z2362" s="23">
        <f ca="1">Y2362*'Cost Study'!$B$31</f>
        <v>644419.56743591535</v>
      </c>
      <c r="AA2362" s="23">
        <f ca="1">IF(A2362=10298,1.51,1)*IF($B2362&lt;3,$D2362*'Cost Study'!$B$32*OFFSET('Cost Study'!$B$7,'Operations Support'!$C2362,'Operations Support'!$B2362),0)</f>
        <v>0</v>
      </c>
      <c r="AB2362" s="24">
        <f ca="1">AA2362*'Cost Study'!$B$31</f>
        <v>0</v>
      </c>
      <c r="AC2362" s="23">
        <f ca="1">Y2362*'Cost Study'!$B$31</f>
        <v>644419.56743591535</v>
      </c>
      <c r="AD2362" s="24">
        <f ca="1">AA2362*'Cost Study'!$B$31</f>
        <v>0</v>
      </c>
      <c r="AE2362" s="377">
        <f t="shared" ca="1" si="553"/>
        <v>644419.56743591535</v>
      </c>
      <c r="AF2362" s="377">
        <f t="shared" ca="1" si="554"/>
        <v>644419.56743591535</v>
      </c>
      <c r="AH2362" s="688">
        <f>IFERROR($H2362/SUMIF($A:$A,$A2362,$H:$H)*SUMIF(Summary!$A$110:$A$186,$A2362,Summary!$P$110:$P$186),0)</f>
        <v>55964.002965886713</v>
      </c>
      <c r="AI2362" s="689">
        <f t="shared" ca="1" si="555"/>
        <v>588455.56447002862</v>
      </c>
      <c r="AJ2362" s="688">
        <f>IFERROR(H2362/SUMIF(A:A,A2362,H:H)*SUMIF(Summary!$A$110:$A$186,'Operations Support'!A2362,Summary!$Q$110:$Q$186),0)</f>
        <v>56363.914119703106</v>
      </c>
      <c r="AK2362" s="688">
        <f t="shared" ca="1" si="556"/>
        <v>588055.65331621224</v>
      </c>
      <c r="AM2362" s="688">
        <f>IFERROR($H2362/SUMIF($A:$A,$A2362,$H:$H)*SUMIF(Summary!$A$230:$A$266,$A2362,Summary!$P$230:$P$266),0)</f>
        <v>10588.467543780293</v>
      </c>
      <c r="AN2362" s="688">
        <f>IFERROR($H2362/SUMIF($A:$A,$A2362,$H:$H)*(SUMIF(Summary!$A$230:$A$266,$A2362,Summary!$L$230:$L$266)+SUMIF(Summary!$A$281:$A$317,$A2362,Summary!$L$281:$L$317))-AM2362,0)</f>
        <v>26756.169122737054</v>
      </c>
      <c r="AO2362" s="688">
        <f>IFERROR($H2362/SUMIF($A:$A,$A2362,$H:$H)*SUMIF(Summary!$A$230:$A$266,$A2362,Summary!$Q$230:$Q$266),0)</f>
        <v>10664.131292764825</v>
      </c>
      <c r="AP2362" s="688">
        <f>IFERROR($H2362/SUMIF($A:$A,$A2362,$H:$H)*(SUMIF(Summary!$A$230:$A$266,$A2362,Summary!$L$230:$L$266)+SUMIF(Summary!$A$281:$A$317,$A2362,Summary!$L$281:$L$317))-AO2362,0)</f>
        <v>26680.505373752523</v>
      </c>
      <c r="AQ2362" s="306"/>
      <c r="AR2362" s="688">
        <f t="shared" ca="1" si="557"/>
        <v>615211.73359276564</v>
      </c>
      <c r="AS2362" s="688">
        <f t="shared" ca="1" si="558"/>
        <v>614736.1586899648</v>
      </c>
    </row>
    <row r="2363" spans="1:45" x14ac:dyDescent="0.2">
      <c r="A2363" s="423">
        <v>3665</v>
      </c>
      <c r="B2363" s="424">
        <v>3</v>
      </c>
      <c r="C2363" s="425" t="s">
        <v>306</v>
      </c>
      <c r="D2363" s="422">
        <f t="shared" si="544"/>
        <v>126</v>
      </c>
      <c r="E2363" s="422">
        <f t="shared" si="545"/>
        <v>0</v>
      </c>
      <c r="F2363" s="422">
        <f t="shared" si="546"/>
        <v>0</v>
      </c>
      <c r="G2363" s="422">
        <f t="shared" si="547"/>
        <v>0</v>
      </c>
      <c r="H2363" s="22">
        <f t="shared" si="548"/>
        <v>126</v>
      </c>
      <c r="I2363" s="116">
        <v>0</v>
      </c>
      <c r="J2363" s="116">
        <v>0</v>
      </c>
      <c r="K2363" s="116">
        <v>0</v>
      </c>
      <c r="L2363" s="116">
        <v>0</v>
      </c>
      <c r="M2363" s="22">
        <f t="shared" si="549"/>
        <v>0</v>
      </c>
      <c r="N2363" s="116">
        <v>126</v>
      </c>
      <c r="O2363" s="116">
        <v>0</v>
      </c>
      <c r="P2363" s="116">
        <v>0</v>
      </c>
      <c r="Q2363" s="116">
        <v>0</v>
      </c>
      <c r="R2363" s="22">
        <f t="shared" si="550"/>
        <v>126</v>
      </c>
      <c r="S2363" s="116">
        <v>0</v>
      </c>
      <c r="T2363" s="116">
        <v>0</v>
      </c>
      <c r="U2363" s="116">
        <v>0</v>
      </c>
      <c r="V2363" s="116">
        <v>0</v>
      </c>
      <c r="W2363" s="22">
        <f t="shared" si="551"/>
        <v>0</v>
      </c>
      <c r="X2363" s="22">
        <f t="shared" si="552"/>
        <v>5.25</v>
      </c>
      <c r="Y2363" s="22">
        <f ca="1">OFFSET('Cost Study'!$B$7,'Operations Support'!$C2363,'Operations Support'!$B2363)*$H2363</f>
        <v>385.56</v>
      </c>
      <c r="Z2363" s="23">
        <f ca="1">Y2363*'Cost Study'!$B$31</f>
        <v>21534.270100588623</v>
      </c>
      <c r="AA2363" s="23">
        <f ca="1">IF(A2363=10298,1.51,1)*IF($B2363&lt;3,$D2363*'Cost Study'!$B$32*OFFSET('Cost Study'!$B$7,'Operations Support'!$C2363,'Operations Support'!$B2363),0)</f>
        <v>0</v>
      </c>
      <c r="AB2363" s="24">
        <f ca="1">AA2363*'Cost Study'!$B$31</f>
        <v>0</v>
      </c>
      <c r="AC2363" s="23">
        <f ca="1">Y2363*'Cost Study'!$B$31</f>
        <v>21534.270100588623</v>
      </c>
      <c r="AD2363" s="24">
        <f ca="1">AA2363*'Cost Study'!$B$31</f>
        <v>0</v>
      </c>
      <c r="AE2363" s="377">
        <f t="shared" ca="1" si="553"/>
        <v>21534.270100588623</v>
      </c>
      <c r="AF2363" s="377">
        <f t="shared" ca="1" si="554"/>
        <v>21534.270100588623</v>
      </c>
      <c r="AH2363" s="688">
        <f>IFERROR($H2363/SUMIF($A:$A,$A2363,$H:$H)*SUMIF(Summary!$A$110:$A$186,$A2363,Summary!$P$110:$P$186),0)</f>
        <v>3666.9081506509233</v>
      </c>
      <c r="AI2363" s="689">
        <f t="shared" ca="1" si="555"/>
        <v>17867.361949937698</v>
      </c>
      <c r="AJ2363" s="688">
        <f>IFERROR(H2363/SUMIF(A:A,A2363,H:H)*SUMIF(Summary!$A$110:$A$186,'Operations Support'!A2363,Summary!$Q$110:$Q$186),0)</f>
        <v>3693.1113775780505</v>
      </c>
      <c r="AK2363" s="688">
        <f t="shared" ca="1" si="556"/>
        <v>17841.158723010572</v>
      </c>
      <c r="AM2363" s="688">
        <f>IFERROR($H2363/SUMIF($A:$A,$A2363,$H:$H)*SUMIF(Summary!$A$230:$A$266,$A2363,Summary!$P$230:$P$266),0)</f>
        <v>693.7841448342781</v>
      </c>
      <c r="AN2363" s="688">
        <f>IFERROR($H2363/SUMIF($A:$A,$A2363,$H:$H)*(SUMIF(Summary!$A$230:$A$266,$A2363,Summary!$L$230:$L$266)+SUMIF(Summary!$A$281:$A$317,$A2363,Summary!$L$281:$L$317))-AM2363,0)</f>
        <v>1753.1343262947837</v>
      </c>
      <c r="AO2363" s="688">
        <f>IFERROR($H2363/SUMIF($A:$A,$A2363,$H:$H)*SUMIF(Summary!$A$230:$A$266,$A2363,Summary!$Q$230:$Q$266),0)</f>
        <v>698.7418319752303</v>
      </c>
      <c r="AP2363" s="688">
        <f>IFERROR($H2363/SUMIF($A:$A,$A2363,$H:$H)*(SUMIF(Summary!$A$230:$A$266,$A2363,Summary!$L$230:$L$266)+SUMIF(Summary!$A$281:$A$317,$A2363,Summary!$L$281:$L$317))-AO2363,0)</f>
        <v>1748.1766391538315</v>
      </c>
      <c r="AQ2363" s="306"/>
      <c r="AR2363" s="688">
        <f t="shared" ca="1" si="557"/>
        <v>19620.496276232483</v>
      </c>
      <c r="AS2363" s="688">
        <f t="shared" ca="1" si="558"/>
        <v>19589.335362164406</v>
      </c>
    </row>
    <row r="2364" spans="1:45" x14ac:dyDescent="0.2">
      <c r="A2364" s="423">
        <v>3665</v>
      </c>
      <c r="B2364" s="424">
        <v>3</v>
      </c>
      <c r="C2364" s="425" t="s">
        <v>307</v>
      </c>
      <c r="D2364" s="422">
        <f t="shared" si="544"/>
        <v>0</v>
      </c>
      <c r="E2364" s="422">
        <f t="shared" si="545"/>
        <v>0</v>
      </c>
      <c r="F2364" s="422">
        <f t="shared" si="546"/>
        <v>0</v>
      </c>
      <c r="G2364" s="422">
        <f t="shared" si="547"/>
        <v>0</v>
      </c>
      <c r="H2364" s="22">
        <f t="shared" si="548"/>
        <v>0</v>
      </c>
      <c r="I2364" s="116">
        <v>0</v>
      </c>
      <c r="J2364" s="116">
        <v>0</v>
      </c>
      <c r="K2364" s="116">
        <v>0</v>
      </c>
      <c r="L2364" s="116">
        <v>0</v>
      </c>
      <c r="M2364" s="22">
        <f t="shared" si="549"/>
        <v>0</v>
      </c>
      <c r="N2364" s="116">
        <v>0</v>
      </c>
      <c r="O2364" s="116">
        <v>0</v>
      </c>
      <c r="P2364" s="116">
        <v>0</v>
      </c>
      <c r="Q2364" s="116">
        <v>0</v>
      </c>
      <c r="R2364" s="22">
        <f t="shared" si="550"/>
        <v>0</v>
      </c>
      <c r="S2364" s="116">
        <v>0</v>
      </c>
      <c r="T2364" s="116">
        <v>0</v>
      </c>
      <c r="U2364" s="116">
        <v>0</v>
      </c>
      <c r="V2364" s="116">
        <v>0</v>
      </c>
      <c r="W2364" s="22">
        <f t="shared" si="551"/>
        <v>0</v>
      </c>
      <c r="X2364" s="22">
        <f t="shared" si="552"/>
        <v>0</v>
      </c>
      <c r="Y2364" s="22">
        <f ca="1">OFFSET('Cost Study'!$B$7,'Operations Support'!$C2364,'Operations Support'!$B2364)*$H2364</f>
        <v>0</v>
      </c>
      <c r="Z2364" s="23">
        <f ca="1">Y2364*'Cost Study'!$B$31</f>
        <v>0</v>
      </c>
      <c r="AA2364" s="23">
        <f ca="1">IF(A2364=10298,1.51,1)*IF($B2364&lt;3,$D2364*'Cost Study'!$B$32*OFFSET('Cost Study'!$B$7,'Operations Support'!$C2364,'Operations Support'!$B2364),0)</f>
        <v>0</v>
      </c>
      <c r="AB2364" s="24">
        <f ca="1">AA2364*'Cost Study'!$B$31</f>
        <v>0</v>
      </c>
      <c r="AC2364" s="23">
        <f ca="1">Y2364*'Cost Study'!$B$31</f>
        <v>0</v>
      </c>
      <c r="AD2364" s="24">
        <f ca="1">AA2364*'Cost Study'!$B$31</f>
        <v>0</v>
      </c>
      <c r="AE2364" s="377">
        <f t="shared" ca="1" si="553"/>
        <v>0</v>
      </c>
      <c r="AF2364" s="377">
        <f t="shared" ca="1" si="554"/>
        <v>0</v>
      </c>
      <c r="AH2364" s="688">
        <f>IFERROR($H2364/SUMIF($A:$A,$A2364,$H:$H)*SUMIF(Summary!$A$110:$A$186,$A2364,Summary!$P$110:$P$186),0)</f>
        <v>0</v>
      </c>
      <c r="AI2364" s="689">
        <f t="shared" ca="1" si="555"/>
        <v>0</v>
      </c>
      <c r="AJ2364" s="688">
        <f>IFERROR(H2364/SUMIF(A:A,A2364,H:H)*SUMIF(Summary!$A$110:$A$186,'Operations Support'!A2364,Summary!$Q$110:$Q$186),0)</f>
        <v>0</v>
      </c>
      <c r="AK2364" s="688">
        <f t="shared" ca="1" si="556"/>
        <v>0</v>
      </c>
      <c r="AM2364" s="688">
        <f>IFERROR($H2364/SUMIF($A:$A,$A2364,$H:$H)*SUMIF(Summary!$A$230:$A$266,$A2364,Summary!$P$230:$P$266),0)</f>
        <v>0</v>
      </c>
      <c r="AN2364" s="688">
        <f>IFERROR($H2364/SUMIF($A:$A,$A2364,$H:$H)*(SUMIF(Summary!$A$230:$A$266,$A2364,Summary!$L$230:$L$266)+SUMIF(Summary!$A$281:$A$317,$A2364,Summary!$L$281:$L$317))-AM2364,0)</f>
        <v>0</v>
      </c>
      <c r="AO2364" s="688">
        <f>IFERROR($H2364/SUMIF($A:$A,$A2364,$H:$H)*SUMIF(Summary!$A$230:$A$266,$A2364,Summary!$Q$230:$Q$266),0)</f>
        <v>0</v>
      </c>
      <c r="AP2364" s="688">
        <f>IFERROR($H2364/SUMIF($A:$A,$A2364,$H:$H)*(SUMIF(Summary!$A$230:$A$266,$A2364,Summary!$L$230:$L$266)+SUMIF(Summary!$A$281:$A$317,$A2364,Summary!$L$281:$L$317))-AO2364,0)</f>
        <v>0</v>
      </c>
      <c r="AQ2364" s="306"/>
      <c r="AR2364" s="688">
        <f t="shared" ca="1" si="557"/>
        <v>0</v>
      </c>
      <c r="AS2364" s="688">
        <f t="shared" ca="1" si="558"/>
        <v>0</v>
      </c>
    </row>
    <row r="2365" spans="1:45" x14ac:dyDescent="0.2">
      <c r="A2365" s="423">
        <v>3665</v>
      </c>
      <c r="B2365" s="424">
        <v>3</v>
      </c>
      <c r="C2365" s="425" t="s">
        <v>308</v>
      </c>
      <c r="D2365" s="422">
        <f t="shared" si="544"/>
        <v>195</v>
      </c>
      <c r="E2365" s="422">
        <f t="shared" si="545"/>
        <v>0</v>
      </c>
      <c r="F2365" s="422">
        <f t="shared" si="546"/>
        <v>302</v>
      </c>
      <c r="G2365" s="422">
        <f t="shared" si="547"/>
        <v>0</v>
      </c>
      <c r="H2365" s="22">
        <f t="shared" si="548"/>
        <v>497</v>
      </c>
      <c r="I2365" s="116">
        <v>36</v>
      </c>
      <c r="J2365" s="116">
        <v>0</v>
      </c>
      <c r="K2365" s="116">
        <v>109</v>
      </c>
      <c r="L2365" s="116">
        <v>0</v>
      </c>
      <c r="M2365" s="22">
        <f t="shared" si="549"/>
        <v>145</v>
      </c>
      <c r="N2365" s="116">
        <v>75</v>
      </c>
      <c r="O2365" s="116">
        <v>0</v>
      </c>
      <c r="P2365" s="116">
        <v>123</v>
      </c>
      <c r="Q2365" s="116">
        <v>0</v>
      </c>
      <c r="R2365" s="22">
        <f t="shared" si="550"/>
        <v>198</v>
      </c>
      <c r="S2365" s="116">
        <v>84</v>
      </c>
      <c r="T2365" s="116">
        <v>0</v>
      </c>
      <c r="U2365" s="116">
        <v>70</v>
      </c>
      <c r="V2365" s="116">
        <v>0</v>
      </c>
      <c r="W2365" s="22">
        <f t="shared" si="551"/>
        <v>154</v>
      </c>
      <c r="X2365" s="22">
        <f t="shared" si="552"/>
        <v>20.708333333333332</v>
      </c>
      <c r="Y2365" s="22">
        <f ca="1">OFFSET('Cost Study'!$B$7,'Operations Support'!$C2365,'Operations Support'!$B2365)*$H2365</f>
        <v>1148.07</v>
      </c>
      <c r="Z2365" s="23">
        <f ca="1">Y2365*'Cost Study'!$B$31</f>
        <v>64121.925185140521</v>
      </c>
      <c r="AA2365" s="23">
        <f ca="1">IF(A2365=10298,1.51,1)*IF($B2365&lt;3,$D2365*'Cost Study'!$B$32*OFFSET('Cost Study'!$B$7,'Operations Support'!$C2365,'Operations Support'!$B2365),0)</f>
        <v>0</v>
      </c>
      <c r="AB2365" s="24">
        <f ca="1">AA2365*'Cost Study'!$B$31</f>
        <v>0</v>
      </c>
      <c r="AC2365" s="23">
        <f ca="1">Y2365*'Cost Study'!$B$31</f>
        <v>64121.925185140521</v>
      </c>
      <c r="AD2365" s="24">
        <f ca="1">AA2365*'Cost Study'!$B$31</f>
        <v>0</v>
      </c>
      <c r="AE2365" s="377">
        <f t="shared" ca="1" si="553"/>
        <v>64121.925185140521</v>
      </c>
      <c r="AF2365" s="377">
        <f t="shared" ca="1" si="554"/>
        <v>64121.925185140521</v>
      </c>
      <c r="AH2365" s="688">
        <f>IFERROR($H2365/SUMIF($A:$A,$A2365,$H:$H)*SUMIF(Summary!$A$110:$A$186,$A2365,Summary!$P$110:$P$186),0)</f>
        <v>14463.915483123088</v>
      </c>
      <c r="AI2365" s="689">
        <f t="shared" ca="1" si="555"/>
        <v>49658.009702017429</v>
      </c>
      <c r="AJ2365" s="688">
        <f>IFERROR(H2365/SUMIF(A:A,A2365,H:H)*SUMIF(Summary!$A$110:$A$186,'Operations Support'!A2365,Summary!$Q$110:$Q$186),0)</f>
        <v>14567.272656002311</v>
      </c>
      <c r="AK2365" s="688">
        <f t="shared" ca="1" si="556"/>
        <v>49554.652529138213</v>
      </c>
      <c r="AM2365" s="688">
        <f>IFERROR($H2365/SUMIF($A:$A,$A2365,$H:$H)*SUMIF(Summary!$A$230:$A$266,$A2365,Summary!$P$230:$P$266),0)</f>
        <v>2736.5930157352082</v>
      </c>
      <c r="AN2365" s="688">
        <f>IFERROR($H2365/SUMIF($A:$A,$A2365,$H:$H)*(SUMIF(Summary!$A$230:$A$266,$A2365,Summary!$L$230:$L$266)+SUMIF(Summary!$A$281:$A$317,$A2365,Summary!$L$281:$L$317))-AM2365,0)</f>
        <v>6915.1409537183135</v>
      </c>
      <c r="AO2365" s="688">
        <f>IFERROR($H2365/SUMIF($A:$A,$A2365,$H:$H)*SUMIF(Summary!$A$230:$A$266,$A2365,Summary!$Q$230:$Q$266),0)</f>
        <v>2756.1483372356311</v>
      </c>
      <c r="AP2365" s="688">
        <f>IFERROR($H2365/SUMIF($A:$A,$A2365,$H:$H)*(SUMIF(Summary!$A$230:$A$266,$A2365,Summary!$L$230:$L$266)+SUMIF(Summary!$A$281:$A$317,$A2365,Summary!$L$281:$L$317))-AO2365,0)</f>
        <v>6895.5856322178915</v>
      </c>
      <c r="AQ2365" s="306"/>
      <c r="AR2365" s="688">
        <f t="shared" ca="1" si="557"/>
        <v>56573.150655735742</v>
      </c>
      <c r="AS2365" s="688">
        <f t="shared" ca="1" si="558"/>
        <v>56450.238161356101</v>
      </c>
    </row>
    <row r="2366" spans="1:45" x14ac:dyDescent="0.2">
      <c r="A2366" s="423">
        <v>3665</v>
      </c>
      <c r="B2366" s="424">
        <v>3</v>
      </c>
      <c r="C2366" s="425" t="s">
        <v>309</v>
      </c>
      <c r="D2366" s="422">
        <f t="shared" si="544"/>
        <v>6</v>
      </c>
      <c r="E2366" s="422">
        <f t="shared" si="545"/>
        <v>0</v>
      </c>
      <c r="F2366" s="422">
        <f t="shared" si="546"/>
        <v>0</v>
      </c>
      <c r="G2366" s="422">
        <f t="shared" si="547"/>
        <v>0</v>
      </c>
      <c r="H2366" s="22">
        <f t="shared" si="548"/>
        <v>6</v>
      </c>
      <c r="I2366" s="116">
        <v>3</v>
      </c>
      <c r="J2366" s="116">
        <v>0</v>
      </c>
      <c r="K2366" s="116">
        <v>0</v>
      </c>
      <c r="L2366" s="116">
        <v>0</v>
      </c>
      <c r="M2366" s="22">
        <f t="shared" si="549"/>
        <v>3</v>
      </c>
      <c r="N2366" s="116">
        <v>0</v>
      </c>
      <c r="O2366" s="116">
        <v>0</v>
      </c>
      <c r="P2366" s="116">
        <v>0</v>
      </c>
      <c r="Q2366" s="116">
        <v>0</v>
      </c>
      <c r="R2366" s="22">
        <f t="shared" si="550"/>
        <v>0</v>
      </c>
      <c r="S2366" s="116">
        <v>3</v>
      </c>
      <c r="T2366" s="116">
        <v>0</v>
      </c>
      <c r="U2366" s="116">
        <v>0</v>
      </c>
      <c r="V2366" s="116">
        <v>0</v>
      </c>
      <c r="W2366" s="22">
        <f t="shared" si="551"/>
        <v>3</v>
      </c>
      <c r="X2366" s="22">
        <f t="shared" si="552"/>
        <v>0.25</v>
      </c>
      <c r="Y2366" s="22">
        <f ca="1">OFFSET('Cost Study'!$B$7,'Operations Support'!$C2366,'Operations Support'!$B2366)*$H2366</f>
        <v>18.12</v>
      </c>
      <c r="Z2366" s="23">
        <f ca="1">Y2366*'Cost Study'!$B$31</f>
        <v>1012.0369701801687</v>
      </c>
      <c r="AA2366" s="23">
        <f ca="1">IF(A2366=10298,1.51,1)*IF($B2366&lt;3,$D2366*'Cost Study'!$B$32*OFFSET('Cost Study'!$B$7,'Operations Support'!$C2366,'Operations Support'!$B2366),0)</f>
        <v>0</v>
      </c>
      <c r="AB2366" s="24">
        <f ca="1">AA2366*'Cost Study'!$B$31</f>
        <v>0</v>
      </c>
      <c r="AC2366" s="23">
        <f ca="1">Y2366*'Cost Study'!$B$31</f>
        <v>1012.0369701801687</v>
      </c>
      <c r="AD2366" s="24">
        <f ca="1">AA2366*'Cost Study'!$B$31</f>
        <v>0</v>
      </c>
      <c r="AE2366" s="377">
        <f t="shared" ca="1" si="553"/>
        <v>1012.0369701801687</v>
      </c>
      <c r="AF2366" s="377">
        <f t="shared" ca="1" si="554"/>
        <v>1012.0369701801687</v>
      </c>
      <c r="AH2366" s="688">
        <f>IFERROR($H2366/SUMIF($A:$A,$A2366,$H:$H)*SUMIF(Summary!$A$110:$A$186,$A2366,Summary!$P$110:$P$186),0)</f>
        <v>174.61467384052017</v>
      </c>
      <c r="AI2366" s="689">
        <f t="shared" ca="1" si="555"/>
        <v>837.4222963396486</v>
      </c>
      <c r="AJ2366" s="688">
        <f>IFERROR(H2366/SUMIF(A:A,A2366,H:H)*SUMIF(Summary!$A$110:$A$186,'Operations Support'!A2366,Summary!$Q$110:$Q$186),0)</f>
        <v>175.86244655133575</v>
      </c>
      <c r="AK2366" s="688">
        <f t="shared" ca="1" si="556"/>
        <v>836.17452362883296</v>
      </c>
      <c r="AM2366" s="688">
        <f>IFERROR($H2366/SUMIF($A:$A,$A2366,$H:$H)*SUMIF(Summary!$A$230:$A$266,$A2366,Summary!$P$230:$P$266),0)</f>
        <v>33.037340230203718</v>
      </c>
      <c r="AN2366" s="688">
        <f>IFERROR($H2366/SUMIF($A:$A,$A2366,$H:$H)*(SUMIF(Summary!$A$230:$A$266,$A2366,Summary!$L$230:$L$266)+SUMIF(Summary!$A$281:$A$317,$A2366,Summary!$L$281:$L$317))-AM2366,0)</f>
        <v>83.482586966418268</v>
      </c>
      <c r="AO2366" s="688">
        <f>IFERROR($H2366/SUMIF($A:$A,$A2366,$H:$H)*SUMIF(Summary!$A$230:$A$266,$A2366,Summary!$Q$230:$Q$266),0)</f>
        <v>33.273420570249066</v>
      </c>
      <c r="AP2366" s="688">
        <f>IFERROR($H2366/SUMIF($A:$A,$A2366,$H:$H)*(SUMIF(Summary!$A$230:$A$266,$A2366,Summary!$L$230:$L$266)+SUMIF(Summary!$A$281:$A$317,$A2366,Summary!$L$281:$L$317))-AO2366,0)</f>
        <v>83.246506626372906</v>
      </c>
      <c r="AQ2366" s="306"/>
      <c r="AR2366" s="688">
        <f t="shared" ca="1" si="557"/>
        <v>920.90488330606684</v>
      </c>
      <c r="AS2366" s="688">
        <f t="shared" ca="1" si="558"/>
        <v>919.42103025520589</v>
      </c>
    </row>
    <row r="2367" spans="1:45" x14ac:dyDescent="0.2">
      <c r="A2367" s="423">
        <v>3665</v>
      </c>
      <c r="B2367" s="424">
        <v>3</v>
      </c>
      <c r="C2367" s="425" t="s">
        <v>310</v>
      </c>
      <c r="D2367" s="422">
        <f t="shared" si="544"/>
        <v>0</v>
      </c>
      <c r="E2367" s="422">
        <f t="shared" si="545"/>
        <v>0</v>
      </c>
      <c r="F2367" s="422">
        <f t="shared" si="546"/>
        <v>0</v>
      </c>
      <c r="G2367" s="422">
        <f t="shared" si="547"/>
        <v>0</v>
      </c>
      <c r="H2367" s="22">
        <f t="shared" si="548"/>
        <v>0</v>
      </c>
      <c r="I2367" s="116">
        <v>0</v>
      </c>
      <c r="J2367" s="116">
        <v>0</v>
      </c>
      <c r="K2367" s="116">
        <v>0</v>
      </c>
      <c r="L2367" s="116">
        <v>0</v>
      </c>
      <c r="M2367" s="22">
        <f t="shared" si="549"/>
        <v>0</v>
      </c>
      <c r="N2367" s="116">
        <v>0</v>
      </c>
      <c r="O2367" s="116">
        <v>0</v>
      </c>
      <c r="P2367" s="116">
        <v>0</v>
      </c>
      <c r="Q2367" s="116">
        <v>0</v>
      </c>
      <c r="R2367" s="22">
        <f t="shared" si="550"/>
        <v>0</v>
      </c>
      <c r="S2367" s="116">
        <v>0</v>
      </c>
      <c r="T2367" s="116">
        <v>0</v>
      </c>
      <c r="U2367" s="116">
        <v>0</v>
      </c>
      <c r="V2367" s="116">
        <v>0</v>
      </c>
      <c r="W2367" s="22">
        <f t="shared" si="551"/>
        <v>0</v>
      </c>
      <c r="X2367" s="22">
        <f t="shared" si="552"/>
        <v>0</v>
      </c>
      <c r="Y2367" s="22">
        <f ca="1">OFFSET('Cost Study'!$B$7,'Operations Support'!$C2367,'Operations Support'!$B2367)*$H2367</f>
        <v>0</v>
      </c>
      <c r="Z2367" s="23">
        <f ca="1">Y2367*'Cost Study'!$B$31</f>
        <v>0</v>
      </c>
      <c r="AA2367" s="23">
        <f ca="1">IF(A2367=10298,1.51,1)*IF($B2367&lt;3,$D2367*'Cost Study'!$B$32*OFFSET('Cost Study'!$B$7,'Operations Support'!$C2367,'Operations Support'!$B2367),0)</f>
        <v>0</v>
      </c>
      <c r="AB2367" s="24">
        <f ca="1">AA2367*'Cost Study'!$B$31</f>
        <v>0</v>
      </c>
      <c r="AC2367" s="23">
        <f ca="1">Y2367*'Cost Study'!$B$31</f>
        <v>0</v>
      </c>
      <c r="AD2367" s="24">
        <f ca="1">AA2367*'Cost Study'!$B$31</f>
        <v>0</v>
      </c>
      <c r="AE2367" s="377">
        <f t="shared" ca="1" si="553"/>
        <v>0</v>
      </c>
      <c r="AF2367" s="377">
        <f t="shared" ca="1" si="554"/>
        <v>0</v>
      </c>
      <c r="AH2367" s="688">
        <f>IFERROR($H2367/SUMIF($A:$A,$A2367,$H:$H)*SUMIF(Summary!$A$110:$A$186,$A2367,Summary!$P$110:$P$186),0)</f>
        <v>0</v>
      </c>
      <c r="AI2367" s="689">
        <f t="shared" ca="1" si="555"/>
        <v>0</v>
      </c>
      <c r="AJ2367" s="688">
        <f>IFERROR(H2367/SUMIF(A:A,A2367,H:H)*SUMIF(Summary!$A$110:$A$186,'Operations Support'!A2367,Summary!$Q$110:$Q$186),0)</f>
        <v>0</v>
      </c>
      <c r="AK2367" s="688">
        <f t="shared" ca="1" si="556"/>
        <v>0</v>
      </c>
      <c r="AM2367" s="688">
        <f>IFERROR($H2367/SUMIF($A:$A,$A2367,$H:$H)*SUMIF(Summary!$A$230:$A$266,$A2367,Summary!$P$230:$P$266),0)</f>
        <v>0</v>
      </c>
      <c r="AN2367" s="688">
        <f>IFERROR($H2367/SUMIF($A:$A,$A2367,$H:$H)*(SUMIF(Summary!$A$230:$A$266,$A2367,Summary!$L$230:$L$266)+SUMIF(Summary!$A$281:$A$317,$A2367,Summary!$L$281:$L$317))-AM2367,0)</f>
        <v>0</v>
      </c>
      <c r="AO2367" s="688">
        <f>IFERROR($H2367/SUMIF($A:$A,$A2367,$H:$H)*SUMIF(Summary!$A$230:$A$266,$A2367,Summary!$Q$230:$Q$266),0)</f>
        <v>0</v>
      </c>
      <c r="AP2367" s="688">
        <f>IFERROR($H2367/SUMIF($A:$A,$A2367,$H:$H)*(SUMIF(Summary!$A$230:$A$266,$A2367,Summary!$L$230:$L$266)+SUMIF(Summary!$A$281:$A$317,$A2367,Summary!$L$281:$L$317))-AO2367,0)</f>
        <v>0</v>
      </c>
      <c r="AQ2367" s="306"/>
      <c r="AR2367" s="688">
        <f t="shared" ca="1" si="557"/>
        <v>0</v>
      </c>
      <c r="AS2367" s="688">
        <f t="shared" ca="1" si="558"/>
        <v>0</v>
      </c>
    </row>
    <row r="2368" spans="1:45" x14ac:dyDescent="0.2">
      <c r="A2368" s="423">
        <v>3665</v>
      </c>
      <c r="B2368" s="424">
        <v>3</v>
      </c>
      <c r="C2368" s="425" t="s">
        <v>311</v>
      </c>
      <c r="D2368" s="422">
        <f t="shared" si="544"/>
        <v>0</v>
      </c>
      <c r="E2368" s="422">
        <f t="shared" si="545"/>
        <v>0</v>
      </c>
      <c r="F2368" s="422">
        <f t="shared" si="546"/>
        <v>0</v>
      </c>
      <c r="G2368" s="422">
        <f t="shared" si="547"/>
        <v>0</v>
      </c>
      <c r="H2368" s="22">
        <f t="shared" si="548"/>
        <v>0</v>
      </c>
      <c r="I2368" s="116">
        <v>0</v>
      </c>
      <c r="J2368" s="116">
        <v>0</v>
      </c>
      <c r="K2368" s="116">
        <v>0</v>
      </c>
      <c r="L2368" s="116">
        <v>0</v>
      </c>
      <c r="M2368" s="22">
        <f t="shared" si="549"/>
        <v>0</v>
      </c>
      <c r="N2368" s="116">
        <v>0</v>
      </c>
      <c r="O2368" s="116">
        <v>0</v>
      </c>
      <c r="P2368" s="116">
        <v>0</v>
      </c>
      <c r="Q2368" s="116">
        <v>0</v>
      </c>
      <c r="R2368" s="22">
        <f t="shared" si="550"/>
        <v>0</v>
      </c>
      <c r="S2368" s="116">
        <v>0</v>
      </c>
      <c r="T2368" s="116">
        <v>0</v>
      </c>
      <c r="U2368" s="116">
        <v>0</v>
      </c>
      <c r="V2368" s="116">
        <v>0</v>
      </c>
      <c r="W2368" s="22">
        <f t="shared" si="551"/>
        <v>0</v>
      </c>
      <c r="X2368" s="22">
        <f t="shared" si="552"/>
        <v>0</v>
      </c>
      <c r="Y2368" s="22">
        <f ca="1">OFFSET('Cost Study'!$B$7,'Operations Support'!$C2368,'Operations Support'!$B2368)*$H2368</f>
        <v>0</v>
      </c>
      <c r="Z2368" s="23">
        <f ca="1">Y2368*'Cost Study'!$B$31</f>
        <v>0</v>
      </c>
      <c r="AA2368" s="23">
        <f ca="1">IF(A2368=10298,1.51,1)*IF($B2368&lt;3,$D2368*'Cost Study'!$B$32*OFFSET('Cost Study'!$B$7,'Operations Support'!$C2368,'Operations Support'!$B2368),0)</f>
        <v>0</v>
      </c>
      <c r="AB2368" s="24">
        <f ca="1">AA2368*'Cost Study'!$B$31</f>
        <v>0</v>
      </c>
      <c r="AC2368" s="23">
        <f ca="1">Y2368*'Cost Study'!$B$31</f>
        <v>0</v>
      </c>
      <c r="AD2368" s="24">
        <f ca="1">AA2368*'Cost Study'!$B$31</f>
        <v>0</v>
      </c>
      <c r="AE2368" s="377">
        <f t="shared" ca="1" si="553"/>
        <v>0</v>
      </c>
      <c r="AF2368" s="377">
        <f t="shared" ca="1" si="554"/>
        <v>0</v>
      </c>
      <c r="AH2368" s="688">
        <f>IFERROR($H2368/SUMIF($A:$A,$A2368,$H:$H)*SUMIF(Summary!$A$110:$A$186,$A2368,Summary!$P$110:$P$186),0)</f>
        <v>0</v>
      </c>
      <c r="AI2368" s="689">
        <f t="shared" ca="1" si="555"/>
        <v>0</v>
      </c>
      <c r="AJ2368" s="688">
        <f>IFERROR(H2368/SUMIF(A:A,A2368,H:H)*SUMIF(Summary!$A$110:$A$186,'Operations Support'!A2368,Summary!$Q$110:$Q$186),0)</f>
        <v>0</v>
      </c>
      <c r="AK2368" s="688">
        <f t="shared" ca="1" si="556"/>
        <v>0</v>
      </c>
      <c r="AM2368" s="688">
        <f>IFERROR($H2368/SUMIF($A:$A,$A2368,$H:$H)*SUMIF(Summary!$A$230:$A$266,$A2368,Summary!$P$230:$P$266),0)</f>
        <v>0</v>
      </c>
      <c r="AN2368" s="688">
        <f>IFERROR($H2368/SUMIF($A:$A,$A2368,$H:$H)*(SUMIF(Summary!$A$230:$A$266,$A2368,Summary!$L$230:$L$266)+SUMIF(Summary!$A$281:$A$317,$A2368,Summary!$L$281:$L$317))-AM2368,0)</f>
        <v>0</v>
      </c>
      <c r="AO2368" s="688">
        <f>IFERROR($H2368/SUMIF($A:$A,$A2368,$H:$H)*SUMIF(Summary!$A$230:$A$266,$A2368,Summary!$Q$230:$Q$266),0)</f>
        <v>0</v>
      </c>
      <c r="AP2368" s="688">
        <f>IFERROR($H2368/SUMIF($A:$A,$A2368,$H:$H)*(SUMIF(Summary!$A$230:$A$266,$A2368,Summary!$L$230:$L$266)+SUMIF(Summary!$A$281:$A$317,$A2368,Summary!$L$281:$L$317))-AO2368,0)</f>
        <v>0</v>
      </c>
      <c r="AQ2368" s="306"/>
      <c r="AR2368" s="688">
        <f t="shared" ca="1" si="557"/>
        <v>0</v>
      </c>
      <c r="AS2368" s="688">
        <f t="shared" ca="1" si="558"/>
        <v>0</v>
      </c>
    </row>
    <row r="2369" spans="1:45" x14ac:dyDescent="0.2">
      <c r="A2369" s="423">
        <v>3665</v>
      </c>
      <c r="B2369" s="424">
        <v>3</v>
      </c>
      <c r="C2369" s="425" t="s">
        <v>312</v>
      </c>
      <c r="D2369" s="422">
        <f t="shared" si="544"/>
        <v>0</v>
      </c>
      <c r="E2369" s="422">
        <f t="shared" si="545"/>
        <v>0</v>
      </c>
      <c r="F2369" s="422">
        <f t="shared" si="546"/>
        <v>0</v>
      </c>
      <c r="G2369" s="422">
        <f t="shared" si="547"/>
        <v>0</v>
      </c>
      <c r="H2369" s="22">
        <f t="shared" si="548"/>
        <v>0</v>
      </c>
      <c r="I2369" s="116">
        <v>0</v>
      </c>
      <c r="J2369" s="116">
        <v>0</v>
      </c>
      <c r="K2369" s="116">
        <v>0</v>
      </c>
      <c r="L2369" s="116">
        <v>0</v>
      </c>
      <c r="M2369" s="22">
        <f t="shared" si="549"/>
        <v>0</v>
      </c>
      <c r="N2369" s="116">
        <v>0</v>
      </c>
      <c r="O2369" s="116">
        <v>0</v>
      </c>
      <c r="P2369" s="116">
        <v>0</v>
      </c>
      <c r="Q2369" s="116">
        <v>0</v>
      </c>
      <c r="R2369" s="22">
        <f t="shared" si="550"/>
        <v>0</v>
      </c>
      <c r="S2369" s="116">
        <v>0</v>
      </c>
      <c r="T2369" s="116">
        <v>0</v>
      </c>
      <c r="U2369" s="116">
        <v>0</v>
      </c>
      <c r="V2369" s="116">
        <v>0</v>
      </c>
      <c r="W2369" s="22">
        <f t="shared" si="551"/>
        <v>0</v>
      </c>
      <c r="X2369" s="22">
        <f t="shared" si="552"/>
        <v>0</v>
      </c>
      <c r="Y2369" s="22">
        <f ca="1">OFFSET('Cost Study'!$B$7,'Operations Support'!$C2369,'Operations Support'!$B2369)*$H2369</f>
        <v>0</v>
      </c>
      <c r="Z2369" s="23">
        <f ca="1">Y2369*'Cost Study'!$B$31</f>
        <v>0</v>
      </c>
      <c r="AA2369" s="23">
        <f ca="1">IF(A2369=10298,1.51,1)*IF($B2369&lt;3,$D2369*'Cost Study'!$B$32*OFFSET('Cost Study'!$B$7,'Operations Support'!$C2369,'Operations Support'!$B2369),0)</f>
        <v>0</v>
      </c>
      <c r="AB2369" s="24">
        <f ca="1">AA2369*'Cost Study'!$B$31</f>
        <v>0</v>
      </c>
      <c r="AC2369" s="23">
        <f ca="1">Y2369*'Cost Study'!$B$31</f>
        <v>0</v>
      </c>
      <c r="AD2369" s="24">
        <f ca="1">AA2369*'Cost Study'!$B$31</f>
        <v>0</v>
      </c>
      <c r="AE2369" s="377">
        <f t="shared" ca="1" si="553"/>
        <v>0</v>
      </c>
      <c r="AF2369" s="377">
        <f t="shared" ca="1" si="554"/>
        <v>0</v>
      </c>
      <c r="AH2369" s="688">
        <f>IFERROR($H2369/SUMIF($A:$A,$A2369,$H:$H)*SUMIF(Summary!$A$110:$A$186,$A2369,Summary!$P$110:$P$186),0)</f>
        <v>0</v>
      </c>
      <c r="AI2369" s="689">
        <f t="shared" ca="1" si="555"/>
        <v>0</v>
      </c>
      <c r="AJ2369" s="688">
        <f>IFERROR(H2369/SUMIF(A:A,A2369,H:H)*SUMIF(Summary!$A$110:$A$186,'Operations Support'!A2369,Summary!$Q$110:$Q$186),0)</f>
        <v>0</v>
      </c>
      <c r="AK2369" s="688">
        <f t="shared" ca="1" si="556"/>
        <v>0</v>
      </c>
      <c r="AM2369" s="688">
        <f>IFERROR($H2369/SUMIF($A:$A,$A2369,$H:$H)*SUMIF(Summary!$A$230:$A$266,$A2369,Summary!$P$230:$P$266),0)</f>
        <v>0</v>
      </c>
      <c r="AN2369" s="688">
        <f>IFERROR($H2369/SUMIF($A:$A,$A2369,$H:$H)*(SUMIF(Summary!$A$230:$A$266,$A2369,Summary!$L$230:$L$266)+SUMIF(Summary!$A$281:$A$317,$A2369,Summary!$L$281:$L$317))-AM2369,0)</f>
        <v>0</v>
      </c>
      <c r="AO2369" s="688">
        <f>IFERROR($H2369/SUMIF($A:$A,$A2369,$H:$H)*SUMIF(Summary!$A$230:$A$266,$A2369,Summary!$Q$230:$Q$266),0)</f>
        <v>0</v>
      </c>
      <c r="AP2369" s="688">
        <f>IFERROR($H2369/SUMIF($A:$A,$A2369,$H:$H)*(SUMIF(Summary!$A$230:$A$266,$A2369,Summary!$L$230:$L$266)+SUMIF(Summary!$A$281:$A$317,$A2369,Summary!$L$281:$L$317))-AO2369,0)</f>
        <v>0</v>
      </c>
      <c r="AQ2369" s="306"/>
      <c r="AR2369" s="688">
        <f t="shared" ca="1" si="557"/>
        <v>0</v>
      </c>
      <c r="AS2369" s="688">
        <f t="shared" ca="1" si="558"/>
        <v>0</v>
      </c>
    </row>
    <row r="2370" spans="1:45" x14ac:dyDescent="0.2">
      <c r="A2370" s="423">
        <v>3665</v>
      </c>
      <c r="B2370" s="424">
        <v>3</v>
      </c>
      <c r="C2370" s="425" t="s">
        <v>313</v>
      </c>
      <c r="D2370" s="422">
        <f t="shared" si="544"/>
        <v>114</v>
      </c>
      <c r="E2370" s="422">
        <f t="shared" si="545"/>
        <v>0</v>
      </c>
      <c r="F2370" s="422">
        <f t="shared" si="546"/>
        <v>1478</v>
      </c>
      <c r="G2370" s="422">
        <f t="shared" si="547"/>
        <v>0</v>
      </c>
      <c r="H2370" s="22">
        <f t="shared" si="548"/>
        <v>1592</v>
      </c>
      <c r="I2370" s="116">
        <v>44</v>
      </c>
      <c r="J2370" s="116">
        <v>0</v>
      </c>
      <c r="K2370" s="116">
        <v>654</v>
      </c>
      <c r="L2370" s="116">
        <v>0</v>
      </c>
      <c r="M2370" s="22">
        <f t="shared" si="549"/>
        <v>698</v>
      </c>
      <c r="N2370" s="116">
        <v>45</v>
      </c>
      <c r="O2370" s="116">
        <v>0</v>
      </c>
      <c r="P2370" s="116">
        <v>614</v>
      </c>
      <c r="Q2370" s="116">
        <v>0</v>
      </c>
      <c r="R2370" s="22">
        <f t="shared" si="550"/>
        <v>659</v>
      </c>
      <c r="S2370" s="116">
        <v>25</v>
      </c>
      <c r="T2370" s="116">
        <v>0</v>
      </c>
      <c r="U2370" s="116">
        <v>210</v>
      </c>
      <c r="V2370" s="116">
        <v>0</v>
      </c>
      <c r="W2370" s="22">
        <f t="shared" si="551"/>
        <v>235</v>
      </c>
      <c r="X2370" s="22">
        <f t="shared" si="552"/>
        <v>66.333333333333329</v>
      </c>
      <c r="Y2370" s="22">
        <f ca="1">OFFSET('Cost Study'!$B$7,'Operations Support'!$C2370,'Operations Support'!$B2370)*$H2370</f>
        <v>4171.04</v>
      </c>
      <c r="Z2370" s="23">
        <f ca="1">Y2370*'Cost Study'!$B$31</f>
        <v>232960.63378036924</v>
      </c>
      <c r="AA2370" s="23">
        <f ca="1">IF(A2370=10298,1.51,1)*IF($B2370&lt;3,$D2370*'Cost Study'!$B$32*OFFSET('Cost Study'!$B$7,'Operations Support'!$C2370,'Operations Support'!$B2370),0)</f>
        <v>0</v>
      </c>
      <c r="AB2370" s="24">
        <f ca="1">AA2370*'Cost Study'!$B$31</f>
        <v>0</v>
      </c>
      <c r="AC2370" s="23">
        <f ca="1">Y2370*'Cost Study'!$B$31</f>
        <v>232960.63378036924</v>
      </c>
      <c r="AD2370" s="24">
        <f ca="1">AA2370*'Cost Study'!$B$31</f>
        <v>0</v>
      </c>
      <c r="AE2370" s="377">
        <f t="shared" ca="1" si="553"/>
        <v>232960.63378036924</v>
      </c>
      <c r="AF2370" s="377">
        <f t="shared" ca="1" si="554"/>
        <v>232960.63378036924</v>
      </c>
      <c r="AH2370" s="688">
        <f>IFERROR($H2370/SUMIF($A:$A,$A2370,$H:$H)*SUMIF(Summary!$A$110:$A$186,$A2370,Summary!$P$110:$P$186),0)</f>
        <v>46331.093459018019</v>
      </c>
      <c r="AI2370" s="689">
        <f t="shared" ca="1" si="555"/>
        <v>186629.54032135123</v>
      </c>
      <c r="AJ2370" s="688">
        <f>IFERROR(H2370/SUMIF(A:A,A2370,H:H)*SUMIF(Summary!$A$110:$A$186,'Operations Support'!A2370,Summary!$Q$110:$Q$186),0)</f>
        <v>46662.169151621085</v>
      </c>
      <c r="AK2370" s="688">
        <f t="shared" ca="1" si="556"/>
        <v>186298.46462874816</v>
      </c>
      <c r="AM2370" s="688">
        <f>IFERROR($H2370/SUMIF($A:$A,$A2370,$H:$H)*SUMIF(Summary!$A$230:$A$266,$A2370,Summary!$P$230:$P$266),0)</f>
        <v>8765.9076077473874</v>
      </c>
      <c r="AN2370" s="688">
        <f>IFERROR($H2370/SUMIF($A:$A,$A2370,$H:$H)*(SUMIF(Summary!$A$230:$A$266,$A2370,Summary!$L$230:$L$266)+SUMIF(Summary!$A$281:$A$317,$A2370,Summary!$L$281:$L$317))-AM2370,0)</f>
        <v>22150.713075089647</v>
      </c>
      <c r="AO2370" s="688">
        <f>IFERROR($H2370/SUMIF($A:$A,$A2370,$H:$H)*SUMIF(Summary!$A$230:$A$266,$A2370,Summary!$Q$230:$Q$266),0)</f>
        <v>8828.5475913060855</v>
      </c>
      <c r="AP2370" s="688">
        <f>IFERROR($H2370/SUMIF($A:$A,$A2370,$H:$H)*(SUMIF(Summary!$A$230:$A$266,$A2370,Summary!$L$230:$L$266)+SUMIF(Summary!$A$281:$A$317,$A2370,Summary!$L$281:$L$317))-AO2370,0)</f>
        <v>22088.073091530947</v>
      </c>
      <c r="AQ2370" s="306"/>
      <c r="AR2370" s="688">
        <f t="shared" ca="1" si="557"/>
        <v>208780.25339644088</v>
      </c>
      <c r="AS2370" s="688">
        <f t="shared" ca="1" si="558"/>
        <v>208386.5377202791</v>
      </c>
    </row>
    <row r="2371" spans="1:45" x14ac:dyDescent="0.2">
      <c r="A2371" s="423">
        <v>3665</v>
      </c>
      <c r="B2371" s="424">
        <v>3</v>
      </c>
      <c r="C2371" s="425" t="s">
        <v>314</v>
      </c>
      <c r="D2371" s="422">
        <f t="shared" si="544"/>
        <v>0</v>
      </c>
      <c r="E2371" s="422">
        <f t="shared" si="545"/>
        <v>0</v>
      </c>
      <c r="F2371" s="422">
        <f t="shared" si="546"/>
        <v>0</v>
      </c>
      <c r="G2371" s="422">
        <f t="shared" si="547"/>
        <v>0</v>
      </c>
      <c r="H2371" s="22">
        <f t="shared" si="548"/>
        <v>0</v>
      </c>
      <c r="I2371" s="116">
        <v>0</v>
      </c>
      <c r="J2371" s="116">
        <v>0</v>
      </c>
      <c r="K2371" s="116">
        <v>0</v>
      </c>
      <c r="L2371" s="116">
        <v>0</v>
      </c>
      <c r="M2371" s="22">
        <f t="shared" si="549"/>
        <v>0</v>
      </c>
      <c r="N2371" s="116">
        <v>0</v>
      </c>
      <c r="O2371" s="116">
        <v>0</v>
      </c>
      <c r="P2371" s="116">
        <v>0</v>
      </c>
      <c r="Q2371" s="116">
        <v>0</v>
      </c>
      <c r="R2371" s="22">
        <f t="shared" si="550"/>
        <v>0</v>
      </c>
      <c r="S2371" s="116">
        <v>0</v>
      </c>
      <c r="T2371" s="116">
        <v>0</v>
      </c>
      <c r="U2371" s="116">
        <v>0</v>
      </c>
      <c r="V2371" s="116">
        <v>0</v>
      </c>
      <c r="W2371" s="22">
        <f t="shared" si="551"/>
        <v>0</v>
      </c>
      <c r="X2371" s="22">
        <f t="shared" si="552"/>
        <v>0</v>
      </c>
      <c r="Y2371" s="22">
        <f ca="1">OFFSET('Cost Study'!$B$7,'Operations Support'!$C2371,'Operations Support'!$B2371)*$H2371</f>
        <v>0</v>
      </c>
      <c r="Z2371" s="23">
        <f ca="1">Y2371*'Cost Study'!$B$31</f>
        <v>0</v>
      </c>
      <c r="AA2371" s="23">
        <f ca="1">IF(A2371=10298,1.51,1)*IF($B2371&lt;3,$D2371*'Cost Study'!$B$32*OFFSET('Cost Study'!$B$7,'Operations Support'!$C2371,'Operations Support'!$B2371),0)</f>
        <v>0</v>
      </c>
      <c r="AB2371" s="24">
        <f ca="1">AA2371*'Cost Study'!$B$31</f>
        <v>0</v>
      </c>
      <c r="AC2371" s="23">
        <f ca="1">Y2371*'Cost Study'!$B$31</f>
        <v>0</v>
      </c>
      <c r="AD2371" s="24">
        <f ca="1">AA2371*'Cost Study'!$B$31</f>
        <v>0</v>
      </c>
      <c r="AE2371" s="377">
        <f t="shared" ca="1" si="553"/>
        <v>0</v>
      </c>
      <c r="AF2371" s="377">
        <f t="shared" ca="1" si="554"/>
        <v>0</v>
      </c>
      <c r="AH2371" s="688">
        <f>IFERROR($H2371/SUMIF($A:$A,$A2371,$H:$H)*SUMIF(Summary!$A$110:$A$186,$A2371,Summary!$P$110:$P$186),0)</f>
        <v>0</v>
      </c>
      <c r="AI2371" s="689">
        <f t="shared" ca="1" si="555"/>
        <v>0</v>
      </c>
      <c r="AJ2371" s="688">
        <f>IFERROR(H2371/SUMIF(A:A,A2371,H:H)*SUMIF(Summary!$A$110:$A$186,'Operations Support'!A2371,Summary!$Q$110:$Q$186),0)</f>
        <v>0</v>
      </c>
      <c r="AK2371" s="688">
        <f t="shared" ca="1" si="556"/>
        <v>0</v>
      </c>
      <c r="AM2371" s="688">
        <f>IFERROR($H2371/SUMIF($A:$A,$A2371,$H:$H)*SUMIF(Summary!$A$230:$A$266,$A2371,Summary!$P$230:$P$266),0)</f>
        <v>0</v>
      </c>
      <c r="AN2371" s="688">
        <f>IFERROR($H2371/SUMIF($A:$A,$A2371,$H:$H)*(SUMIF(Summary!$A$230:$A$266,$A2371,Summary!$L$230:$L$266)+SUMIF(Summary!$A$281:$A$317,$A2371,Summary!$L$281:$L$317))-AM2371,0)</f>
        <v>0</v>
      </c>
      <c r="AO2371" s="688">
        <f>IFERROR($H2371/SUMIF($A:$A,$A2371,$H:$H)*SUMIF(Summary!$A$230:$A$266,$A2371,Summary!$Q$230:$Q$266),0)</f>
        <v>0</v>
      </c>
      <c r="AP2371" s="688">
        <f>IFERROR($H2371/SUMIF($A:$A,$A2371,$H:$H)*(SUMIF(Summary!$A$230:$A$266,$A2371,Summary!$L$230:$L$266)+SUMIF(Summary!$A$281:$A$317,$A2371,Summary!$L$281:$L$317))-AO2371,0)</f>
        <v>0</v>
      </c>
      <c r="AQ2371" s="306"/>
      <c r="AR2371" s="688">
        <f t="shared" ca="1" si="557"/>
        <v>0</v>
      </c>
      <c r="AS2371" s="688">
        <f t="shared" ca="1" si="558"/>
        <v>0</v>
      </c>
    </row>
    <row r="2372" spans="1:45" x14ac:dyDescent="0.2">
      <c r="A2372" s="423">
        <v>3665</v>
      </c>
      <c r="B2372" s="424">
        <v>3</v>
      </c>
      <c r="C2372" s="425" t="s">
        <v>315</v>
      </c>
      <c r="D2372" s="422">
        <f t="shared" si="544"/>
        <v>6486</v>
      </c>
      <c r="E2372" s="422">
        <f t="shared" si="545"/>
        <v>0</v>
      </c>
      <c r="F2372" s="422">
        <f t="shared" si="546"/>
        <v>10957</v>
      </c>
      <c r="G2372" s="422">
        <f t="shared" si="547"/>
        <v>0</v>
      </c>
      <c r="H2372" s="22">
        <f t="shared" si="548"/>
        <v>17443</v>
      </c>
      <c r="I2372" s="116">
        <v>2667</v>
      </c>
      <c r="J2372" s="116">
        <v>0</v>
      </c>
      <c r="K2372" s="116">
        <v>4472</v>
      </c>
      <c r="L2372" s="116">
        <v>0</v>
      </c>
      <c r="M2372" s="22">
        <f t="shared" si="549"/>
        <v>7139</v>
      </c>
      <c r="N2372" s="116">
        <v>2067</v>
      </c>
      <c r="O2372" s="116">
        <v>0</v>
      </c>
      <c r="P2372" s="116">
        <v>4300</v>
      </c>
      <c r="Q2372" s="116">
        <v>0</v>
      </c>
      <c r="R2372" s="22">
        <f t="shared" si="550"/>
        <v>6367</v>
      </c>
      <c r="S2372" s="116">
        <v>1752</v>
      </c>
      <c r="T2372" s="116">
        <v>0</v>
      </c>
      <c r="U2372" s="116">
        <v>2185</v>
      </c>
      <c r="V2372" s="116">
        <v>0</v>
      </c>
      <c r="W2372" s="22">
        <f t="shared" si="551"/>
        <v>3937</v>
      </c>
      <c r="X2372" s="22">
        <f t="shared" si="552"/>
        <v>726.79166666666663</v>
      </c>
      <c r="Y2372" s="22">
        <f ca="1">OFFSET('Cost Study'!$B$7,'Operations Support'!$C2372,'Operations Support'!$B2372)*$H2372</f>
        <v>57038.61</v>
      </c>
      <c r="Z2372" s="23">
        <f ca="1">Y2372*'Cost Study'!$B$31</f>
        <v>3185716.4485479179</v>
      </c>
      <c r="AA2372" s="23">
        <f ca="1">IF(A2372=10298,1.51,1)*IF($B2372&lt;3,$D2372*'Cost Study'!$B$32*OFFSET('Cost Study'!$B$7,'Operations Support'!$C2372,'Operations Support'!$B2372),0)</f>
        <v>0</v>
      </c>
      <c r="AB2372" s="24">
        <f ca="1">AA2372*'Cost Study'!$B$31</f>
        <v>0</v>
      </c>
      <c r="AC2372" s="23">
        <f ca="1">Y2372*'Cost Study'!$B$31</f>
        <v>3185716.4485479179</v>
      </c>
      <c r="AD2372" s="24">
        <f ca="1">AA2372*'Cost Study'!$B$31</f>
        <v>0</v>
      </c>
      <c r="AE2372" s="377">
        <f t="shared" ca="1" si="553"/>
        <v>3185716.4485479179</v>
      </c>
      <c r="AF2372" s="377">
        <f t="shared" ca="1" si="554"/>
        <v>3185716.4485479179</v>
      </c>
      <c r="AH2372" s="688">
        <f>IFERROR($H2372/SUMIF($A:$A,$A2372,$H:$H)*SUMIF(Summary!$A$110:$A$186,$A2372,Summary!$P$110:$P$186),0)</f>
        <v>507633.95930003223</v>
      </c>
      <c r="AI2372" s="689">
        <f t="shared" ca="1" si="555"/>
        <v>2678082.4892478855</v>
      </c>
      <c r="AJ2372" s="688">
        <f>IFERROR(H2372/SUMIF(A:A,A2372,H:H)*SUMIF(Summary!$A$110:$A$186,'Operations Support'!A2372,Summary!$Q$110:$Q$186),0)</f>
        <v>511261.44253249158</v>
      </c>
      <c r="AK2372" s="688">
        <f t="shared" ca="1" si="556"/>
        <v>2674455.0060154265</v>
      </c>
      <c r="AM2372" s="688">
        <f>IFERROR($H2372/SUMIF($A:$A,$A2372,$H:$H)*SUMIF(Summary!$A$230:$A$266,$A2372,Summary!$P$230:$P$266),0)</f>
        <v>96045.054272573921</v>
      </c>
      <c r="AN2372" s="688">
        <f>IFERROR($H2372/SUMIF($A:$A,$A2372,$H:$H)*(SUMIF(Summary!$A$230:$A$266,$A2372,Summary!$L$230:$L$266)+SUMIF(Summary!$A$281:$A$317,$A2372,Summary!$L$281:$L$317))-AM2372,0)</f>
        <v>242697.79407587234</v>
      </c>
      <c r="AO2372" s="688">
        <f>IFERROR($H2372/SUMIF($A:$A,$A2372,$H:$H)*SUMIF(Summary!$A$230:$A$266,$A2372,Summary!$Q$230:$Q$266),0)</f>
        <v>96731.379167809078</v>
      </c>
      <c r="AP2372" s="688">
        <f>IFERROR($H2372/SUMIF($A:$A,$A2372,$H:$H)*(SUMIF(Summary!$A$230:$A$266,$A2372,Summary!$L$230:$L$266)+SUMIF(Summary!$A$281:$A$317,$A2372,Summary!$L$281:$L$317))-AO2372,0)</f>
        <v>242011.46918063716</v>
      </c>
      <c r="AQ2372" s="306"/>
      <c r="AR2372" s="688">
        <f t="shared" ca="1" si="557"/>
        <v>2920780.2833237578</v>
      </c>
      <c r="AS2372" s="688">
        <f t="shared" ca="1" si="558"/>
        <v>2916466.4751960635</v>
      </c>
    </row>
    <row r="2373" spans="1:45" x14ac:dyDescent="0.2">
      <c r="A2373" s="423">
        <v>3665</v>
      </c>
      <c r="B2373" s="424">
        <v>3</v>
      </c>
      <c r="C2373" s="425" t="s">
        <v>316</v>
      </c>
      <c r="D2373" s="422">
        <f t="shared" ref="D2373:D2436" si="559">I2373+N2373+S2373</f>
        <v>0</v>
      </c>
      <c r="E2373" s="422">
        <f t="shared" ref="E2373:E2436" si="560">J2373+O2373+T2373</f>
        <v>0</v>
      </c>
      <c r="F2373" s="422">
        <f t="shared" ref="F2373:F2436" si="561">K2373+P2373+U2373</f>
        <v>0</v>
      </c>
      <c r="G2373" s="422">
        <f t="shared" ref="G2373:G2436" si="562">L2373+Q2373+V2373</f>
        <v>0</v>
      </c>
      <c r="H2373" s="22">
        <f t="shared" ref="H2373:H2436" si="563">(SUM(D2373:F2373)-G2373)*IF(A2373=10298,1.51,1)</f>
        <v>0</v>
      </c>
      <c r="I2373" s="116">
        <v>0</v>
      </c>
      <c r="J2373" s="116">
        <v>0</v>
      </c>
      <c r="K2373" s="116">
        <v>0</v>
      </c>
      <c r="L2373" s="116">
        <v>0</v>
      </c>
      <c r="M2373" s="22">
        <f t="shared" ref="M2373:M2436" si="564">SUM(I2373:K2373)-L2373</f>
        <v>0</v>
      </c>
      <c r="N2373" s="116">
        <v>0</v>
      </c>
      <c r="O2373" s="116">
        <v>0</v>
      </c>
      <c r="P2373" s="116">
        <v>0</v>
      </c>
      <c r="Q2373" s="116">
        <v>0</v>
      </c>
      <c r="R2373" s="22">
        <f t="shared" ref="R2373:R2436" si="565">SUM(N2373:P2373)-Q2373</f>
        <v>0</v>
      </c>
      <c r="S2373" s="116">
        <v>0</v>
      </c>
      <c r="T2373" s="116">
        <v>0</v>
      </c>
      <c r="U2373" s="116">
        <v>0</v>
      </c>
      <c r="V2373" s="116">
        <v>0</v>
      </c>
      <c r="W2373" s="22">
        <f t="shared" ref="W2373:W2436" si="566">SUM(S2373:U2373)-V2373</f>
        <v>0</v>
      </c>
      <c r="X2373" s="22">
        <f t="shared" ref="X2373:X2436" si="567">IF(OR(B2373=1,B2373=2),H2373/30,IF(OR(B2373=3,B2373=5),H2373/24,IF(B2373=4,H2373/18,0)))</f>
        <v>0</v>
      </c>
      <c r="Y2373" s="22">
        <f ca="1">OFFSET('Cost Study'!$B$7,'Operations Support'!$C2373,'Operations Support'!$B2373)*$H2373</f>
        <v>0</v>
      </c>
      <c r="Z2373" s="23">
        <f ca="1">Y2373*'Cost Study'!$B$31</f>
        <v>0</v>
      </c>
      <c r="AA2373" s="23">
        <f ca="1">IF(A2373=10298,1.51,1)*IF($B2373&lt;3,$D2373*'Cost Study'!$B$32*OFFSET('Cost Study'!$B$7,'Operations Support'!$C2373,'Operations Support'!$B2373),0)</f>
        <v>0</v>
      </c>
      <c r="AB2373" s="24">
        <f ca="1">AA2373*'Cost Study'!$B$31</f>
        <v>0</v>
      </c>
      <c r="AC2373" s="23">
        <f ca="1">Y2373*'Cost Study'!$B$31</f>
        <v>0</v>
      </c>
      <c r="AD2373" s="24">
        <f ca="1">AA2373*'Cost Study'!$B$31</f>
        <v>0</v>
      </c>
      <c r="AE2373" s="377">
        <f t="shared" ref="AE2373:AE2436" ca="1" si="568">Z2373+AB2373</f>
        <v>0</v>
      </c>
      <c r="AF2373" s="377">
        <f t="shared" ref="AF2373:AF2436" ca="1" si="569">AC2373+AD2373</f>
        <v>0</v>
      </c>
      <c r="AH2373" s="688">
        <f>IFERROR($H2373/SUMIF($A:$A,$A2373,$H:$H)*SUMIF(Summary!$A$110:$A$186,$A2373,Summary!$P$110:$P$186),0)</f>
        <v>0</v>
      </c>
      <c r="AI2373" s="689">
        <f t="shared" ca="1" si="555"/>
        <v>0</v>
      </c>
      <c r="AJ2373" s="688">
        <f>IFERROR(H2373/SUMIF(A:A,A2373,H:H)*SUMIF(Summary!$A$110:$A$186,'Operations Support'!A2373,Summary!$Q$110:$Q$186),0)</f>
        <v>0</v>
      </c>
      <c r="AK2373" s="688">
        <f t="shared" ca="1" si="556"/>
        <v>0</v>
      </c>
      <c r="AM2373" s="688">
        <f>IFERROR($H2373/SUMIF($A:$A,$A2373,$H:$H)*SUMIF(Summary!$A$230:$A$266,$A2373,Summary!$P$230:$P$266),0)</f>
        <v>0</v>
      </c>
      <c r="AN2373" s="688">
        <f>IFERROR($H2373/SUMIF($A:$A,$A2373,$H:$H)*(SUMIF(Summary!$A$230:$A$266,$A2373,Summary!$L$230:$L$266)+SUMIF(Summary!$A$281:$A$317,$A2373,Summary!$L$281:$L$317))-AM2373,0)</f>
        <v>0</v>
      </c>
      <c r="AO2373" s="688">
        <f>IFERROR($H2373/SUMIF($A:$A,$A2373,$H:$H)*SUMIF(Summary!$A$230:$A$266,$A2373,Summary!$Q$230:$Q$266),0)</f>
        <v>0</v>
      </c>
      <c r="AP2373" s="688">
        <f>IFERROR($H2373/SUMIF($A:$A,$A2373,$H:$H)*(SUMIF(Summary!$A$230:$A$266,$A2373,Summary!$L$230:$L$266)+SUMIF(Summary!$A$281:$A$317,$A2373,Summary!$L$281:$L$317))-AO2373,0)</f>
        <v>0</v>
      </c>
      <c r="AQ2373" s="306"/>
      <c r="AR2373" s="688">
        <f t="shared" ca="1" si="557"/>
        <v>0</v>
      </c>
      <c r="AS2373" s="688">
        <f t="shared" ca="1" si="558"/>
        <v>0</v>
      </c>
    </row>
    <row r="2374" spans="1:45" x14ac:dyDescent="0.2">
      <c r="A2374" s="423">
        <v>3665</v>
      </c>
      <c r="B2374" s="424">
        <v>3</v>
      </c>
      <c r="C2374" s="425" t="s">
        <v>317</v>
      </c>
      <c r="D2374" s="422">
        <f t="shared" si="559"/>
        <v>0</v>
      </c>
      <c r="E2374" s="422">
        <f t="shared" si="560"/>
        <v>0</v>
      </c>
      <c r="F2374" s="422">
        <f t="shared" si="561"/>
        <v>0</v>
      </c>
      <c r="G2374" s="422">
        <f t="shared" si="562"/>
        <v>0</v>
      </c>
      <c r="H2374" s="22">
        <f t="shared" si="563"/>
        <v>0</v>
      </c>
      <c r="I2374" s="116">
        <v>0</v>
      </c>
      <c r="J2374" s="116">
        <v>0</v>
      </c>
      <c r="K2374" s="116">
        <v>0</v>
      </c>
      <c r="L2374" s="116">
        <v>0</v>
      </c>
      <c r="M2374" s="22">
        <f t="shared" si="564"/>
        <v>0</v>
      </c>
      <c r="N2374" s="116">
        <v>0</v>
      </c>
      <c r="O2374" s="116">
        <v>0</v>
      </c>
      <c r="P2374" s="116">
        <v>0</v>
      </c>
      <c r="Q2374" s="116">
        <v>0</v>
      </c>
      <c r="R2374" s="22">
        <f t="shared" si="565"/>
        <v>0</v>
      </c>
      <c r="S2374" s="116">
        <v>0</v>
      </c>
      <c r="T2374" s="116">
        <v>0</v>
      </c>
      <c r="U2374" s="116">
        <v>0</v>
      </c>
      <c r="V2374" s="116">
        <v>0</v>
      </c>
      <c r="W2374" s="22">
        <f t="shared" si="566"/>
        <v>0</v>
      </c>
      <c r="X2374" s="22">
        <f t="shared" si="567"/>
        <v>0</v>
      </c>
      <c r="Y2374" s="22">
        <f ca="1">OFFSET('Cost Study'!$B$7,'Operations Support'!$C2374,'Operations Support'!$B2374)*$H2374</f>
        <v>0</v>
      </c>
      <c r="Z2374" s="23">
        <f ca="1">Y2374*'Cost Study'!$B$31</f>
        <v>0</v>
      </c>
      <c r="AA2374" s="23">
        <f ca="1">IF(A2374=10298,1.51,1)*IF($B2374&lt;3,$D2374*'Cost Study'!$B$32*OFFSET('Cost Study'!$B$7,'Operations Support'!$C2374,'Operations Support'!$B2374),0)</f>
        <v>0</v>
      </c>
      <c r="AB2374" s="24">
        <f ca="1">AA2374*'Cost Study'!$B$31</f>
        <v>0</v>
      </c>
      <c r="AC2374" s="23">
        <f ca="1">Y2374*'Cost Study'!$B$31</f>
        <v>0</v>
      </c>
      <c r="AD2374" s="24">
        <f ca="1">AA2374*'Cost Study'!$B$31</f>
        <v>0</v>
      </c>
      <c r="AE2374" s="377">
        <f t="shared" ca="1" si="568"/>
        <v>0</v>
      </c>
      <c r="AF2374" s="377">
        <f t="shared" ca="1" si="569"/>
        <v>0</v>
      </c>
      <c r="AH2374" s="688">
        <f>IFERROR($H2374/SUMIF($A:$A,$A2374,$H:$H)*SUMIF(Summary!$A$110:$A$186,$A2374,Summary!$P$110:$P$186),0)</f>
        <v>0</v>
      </c>
      <c r="AI2374" s="689">
        <f t="shared" ca="1" si="555"/>
        <v>0</v>
      </c>
      <c r="AJ2374" s="688">
        <f>IFERROR(H2374/SUMIF(A:A,A2374,H:H)*SUMIF(Summary!$A$110:$A$186,'Operations Support'!A2374,Summary!$Q$110:$Q$186),0)</f>
        <v>0</v>
      </c>
      <c r="AK2374" s="688">
        <f t="shared" ca="1" si="556"/>
        <v>0</v>
      </c>
      <c r="AM2374" s="688">
        <f>IFERROR($H2374/SUMIF($A:$A,$A2374,$H:$H)*SUMIF(Summary!$A$230:$A$266,$A2374,Summary!$P$230:$P$266),0)</f>
        <v>0</v>
      </c>
      <c r="AN2374" s="688">
        <f>IFERROR($H2374/SUMIF($A:$A,$A2374,$H:$H)*(SUMIF(Summary!$A$230:$A$266,$A2374,Summary!$L$230:$L$266)+SUMIF(Summary!$A$281:$A$317,$A2374,Summary!$L$281:$L$317))-AM2374,0)</f>
        <v>0</v>
      </c>
      <c r="AO2374" s="688">
        <f>IFERROR($H2374/SUMIF($A:$A,$A2374,$H:$H)*SUMIF(Summary!$A$230:$A$266,$A2374,Summary!$Q$230:$Q$266),0)</f>
        <v>0</v>
      </c>
      <c r="AP2374" s="688">
        <f>IFERROR($H2374/SUMIF($A:$A,$A2374,$H:$H)*(SUMIF(Summary!$A$230:$A$266,$A2374,Summary!$L$230:$L$266)+SUMIF(Summary!$A$281:$A$317,$A2374,Summary!$L$281:$L$317))-AO2374,0)</f>
        <v>0</v>
      </c>
      <c r="AQ2374" s="306"/>
      <c r="AR2374" s="688">
        <f t="shared" ca="1" si="557"/>
        <v>0</v>
      </c>
      <c r="AS2374" s="688">
        <f t="shared" ca="1" si="558"/>
        <v>0</v>
      </c>
    </row>
    <row r="2375" spans="1:45" x14ac:dyDescent="0.2">
      <c r="A2375" s="423">
        <v>3665</v>
      </c>
      <c r="B2375" s="424">
        <v>3</v>
      </c>
      <c r="C2375" s="425" t="s">
        <v>318</v>
      </c>
      <c r="D2375" s="422">
        <f t="shared" si="559"/>
        <v>144</v>
      </c>
      <c r="E2375" s="422">
        <f t="shared" si="560"/>
        <v>0</v>
      </c>
      <c r="F2375" s="422">
        <f t="shared" si="561"/>
        <v>111</v>
      </c>
      <c r="G2375" s="422">
        <f t="shared" si="562"/>
        <v>0</v>
      </c>
      <c r="H2375" s="22">
        <f t="shared" si="563"/>
        <v>255</v>
      </c>
      <c r="I2375" s="116">
        <v>66</v>
      </c>
      <c r="J2375" s="116">
        <v>0</v>
      </c>
      <c r="K2375" s="116">
        <v>24</v>
      </c>
      <c r="L2375" s="116">
        <v>0</v>
      </c>
      <c r="M2375" s="22">
        <f t="shared" si="564"/>
        <v>90</v>
      </c>
      <c r="N2375" s="116">
        <v>78</v>
      </c>
      <c r="O2375" s="116">
        <v>0</v>
      </c>
      <c r="P2375" s="116">
        <v>87</v>
      </c>
      <c r="Q2375" s="116">
        <v>0</v>
      </c>
      <c r="R2375" s="22">
        <f t="shared" si="565"/>
        <v>165</v>
      </c>
      <c r="S2375" s="116">
        <v>0</v>
      </c>
      <c r="T2375" s="116">
        <v>0</v>
      </c>
      <c r="U2375" s="116">
        <v>0</v>
      </c>
      <c r="V2375" s="116">
        <v>0</v>
      </c>
      <c r="W2375" s="22">
        <f t="shared" si="566"/>
        <v>0</v>
      </c>
      <c r="X2375" s="22">
        <f t="shared" si="567"/>
        <v>10.625</v>
      </c>
      <c r="Y2375" s="22">
        <f ca="1">OFFSET('Cost Study'!$B$7,'Operations Support'!$C2375,'Operations Support'!$B2375)*$H2375</f>
        <v>974.09999999999991</v>
      </c>
      <c r="Z2375" s="23">
        <f ca="1">Y2375*'Cost Study'!$B$31</f>
        <v>54405.364936672311</v>
      </c>
      <c r="AA2375" s="23">
        <f ca="1">IF(A2375=10298,1.51,1)*IF($B2375&lt;3,$D2375*'Cost Study'!$B$32*OFFSET('Cost Study'!$B$7,'Operations Support'!$C2375,'Operations Support'!$B2375),0)</f>
        <v>0</v>
      </c>
      <c r="AB2375" s="24">
        <f ca="1">AA2375*'Cost Study'!$B$31</f>
        <v>0</v>
      </c>
      <c r="AC2375" s="23">
        <f ca="1">Y2375*'Cost Study'!$B$31</f>
        <v>54405.364936672311</v>
      </c>
      <c r="AD2375" s="24">
        <f ca="1">AA2375*'Cost Study'!$B$31</f>
        <v>0</v>
      </c>
      <c r="AE2375" s="377">
        <f t="shared" ca="1" si="568"/>
        <v>54405.364936672311</v>
      </c>
      <c r="AF2375" s="377">
        <f t="shared" ca="1" si="569"/>
        <v>54405.364936672311</v>
      </c>
      <c r="AH2375" s="688">
        <f>IFERROR($H2375/SUMIF($A:$A,$A2375,$H:$H)*SUMIF(Summary!$A$110:$A$186,$A2375,Summary!$P$110:$P$186),0)</f>
        <v>7421.1236382221059</v>
      </c>
      <c r="AI2375" s="689">
        <f t="shared" ca="1" si="555"/>
        <v>46984.241298450208</v>
      </c>
      <c r="AJ2375" s="688">
        <f>IFERROR(H2375/SUMIF(A:A,A2375,H:H)*SUMIF(Summary!$A$110:$A$186,'Operations Support'!A2375,Summary!$Q$110:$Q$186),0)</f>
        <v>7474.1539784317683</v>
      </c>
      <c r="AK2375" s="688">
        <f t="shared" ca="1" si="556"/>
        <v>46931.210958240539</v>
      </c>
      <c r="AM2375" s="688">
        <f>IFERROR($H2375/SUMIF($A:$A,$A2375,$H:$H)*SUMIF(Summary!$A$230:$A$266,$A2375,Summary!$P$230:$P$266),0)</f>
        <v>1404.0869597836579</v>
      </c>
      <c r="AN2375" s="688">
        <f>IFERROR($H2375/SUMIF($A:$A,$A2375,$H:$H)*(SUMIF(Summary!$A$230:$A$266,$A2375,Summary!$L$230:$L$266)+SUMIF(Summary!$A$281:$A$317,$A2375,Summary!$L$281:$L$317))-AM2375,0)</f>
        <v>3548.0099460727761</v>
      </c>
      <c r="AO2375" s="688">
        <f>IFERROR($H2375/SUMIF($A:$A,$A2375,$H:$H)*SUMIF(Summary!$A$230:$A$266,$A2375,Summary!$Q$230:$Q$266),0)</f>
        <v>1414.1203742355851</v>
      </c>
      <c r="AP2375" s="688">
        <f>IFERROR($H2375/SUMIF($A:$A,$A2375,$H:$H)*(SUMIF(Summary!$A$230:$A$266,$A2375,Summary!$L$230:$L$266)+SUMIF(Summary!$A$281:$A$317,$A2375,Summary!$L$281:$L$317))-AO2375,0)</f>
        <v>3537.9765316208491</v>
      </c>
      <c r="AQ2375" s="306"/>
      <c r="AR2375" s="688">
        <f t="shared" ca="1" si="557"/>
        <v>50532.25124452298</v>
      </c>
      <c r="AS2375" s="688">
        <f t="shared" ca="1" si="558"/>
        <v>50469.18748986139</v>
      </c>
    </row>
    <row r="2376" spans="1:45" x14ac:dyDescent="0.2">
      <c r="A2376" s="423">
        <v>3665</v>
      </c>
      <c r="B2376" s="424">
        <v>3</v>
      </c>
      <c r="C2376" s="425" t="s">
        <v>319</v>
      </c>
      <c r="D2376" s="422">
        <f t="shared" si="559"/>
        <v>1195</v>
      </c>
      <c r="E2376" s="422">
        <f t="shared" si="560"/>
        <v>0</v>
      </c>
      <c r="F2376" s="422">
        <f t="shared" si="561"/>
        <v>784</v>
      </c>
      <c r="G2376" s="422">
        <f t="shared" si="562"/>
        <v>0</v>
      </c>
      <c r="H2376" s="22">
        <f t="shared" si="563"/>
        <v>1979</v>
      </c>
      <c r="I2376" s="116">
        <v>451</v>
      </c>
      <c r="J2376" s="116">
        <v>0</v>
      </c>
      <c r="K2376" s="116">
        <v>353</v>
      </c>
      <c r="L2376" s="116">
        <v>0</v>
      </c>
      <c r="M2376" s="22">
        <f t="shared" si="564"/>
        <v>804</v>
      </c>
      <c r="N2376" s="116">
        <v>430</v>
      </c>
      <c r="O2376" s="116">
        <v>0</v>
      </c>
      <c r="P2376" s="116">
        <v>251</v>
      </c>
      <c r="Q2376" s="116">
        <v>0</v>
      </c>
      <c r="R2376" s="22">
        <f t="shared" si="565"/>
        <v>681</v>
      </c>
      <c r="S2376" s="116">
        <v>314</v>
      </c>
      <c r="T2376" s="116">
        <v>0</v>
      </c>
      <c r="U2376" s="116">
        <v>180</v>
      </c>
      <c r="V2376" s="116">
        <v>0</v>
      </c>
      <c r="W2376" s="22">
        <f t="shared" si="566"/>
        <v>494</v>
      </c>
      <c r="X2376" s="22">
        <f t="shared" si="567"/>
        <v>82.458333333333329</v>
      </c>
      <c r="Y2376" s="22">
        <f ca="1">OFFSET('Cost Study'!$B$7,'Operations Support'!$C2376,'Operations Support'!$B2376)*$H2376</f>
        <v>5422.46</v>
      </c>
      <c r="Z2376" s="23">
        <f ca="1">Y2376*'Cost Study'!$B$31</f>
        <v>302854.85592291155</v>
      </c>
      <c r="AA2376" s="23">
        <f ca="1">IF(A2376=10298,1.51,1)*IF($B2376&lt;3,$D2376*'Cost Study'!$B$32*OFFSET('Cost Study'!$B$7,'Operations Support'!$C2376,'Operations Support'!$B2376),0)</f>
        <v>0</v>
      </c>
      <c r="AB2376" s="24">
        <f ca="1">AA2376*'Cost Study'!$B$31</f>
        <v>0</v>
      </c>
      <c r="AC2376" s="23">
        <f ca="1">Y2376*'Cost Study'!$B$31</f>
        <v>302854.85592291155</v>
      </c>
      <c r="AD2376" s="24">
        <f ca="1">AA2376*'Cost Study'!$B$31</f>
        <v>0</v>
      </c>
      <c r="AE2376" s="377">
        <f t="shared" ca="1" si="568"/>
        <v>302854.85592291155</v>
      </c>
      <c r="AF2376" s="377">
        <f t="shared" ca="1" si="569"/>
        <v>302854.85592291155</v>
      </c>
      <c r="AH2376" s="688">
        <f>IFERROR($H2376/SUMIF($A:$A,$A2376,$H:$H)*SUMIF(Summary!$A$110:$A$186,$A2376,Summary!$P$110:$P$186),0)</f>
        <v>57593.739921731569</v>
      </c>
      <c r="AI2376" s="689">
        <f t="shared" ca="1" si="555"/>
        <v>245261.11600117997</v>
      </c>
      <c r="AJ2376" s="688">
        <f>IFERROR(H2376/SUMIF(A:A,A2376,H:H)*SUMIF(Summary!$A$110:$A$186,'Operations Support'!A2376,Summary!$Q$110:$Q$186),0)</f>
        <v>58005.296954182246</v>
      </c>
      <c r="AK2376" s="688">
        <f t="shared" ca="1" si="556"/>
        <v>244849.55896872931</v>
      </c>
      <c r="AM2376" s="688">
        <f>IFERROR($H2376/SUMIF($A:$A,$A2376,$H:$H)*SUMIF(Summary!$A$230:$A$266,$A2376,Summary!$P$230:$P$266),0)</f>
        <v>10896.816052595526</v>
      </c>
      <c r="AN2376" s="688">
        <f>IFERROR($H2376/SUMIF($A:$A,$A2376,$H:$H)*(SUMIF(Summary!$A$230:$A$266,$A2376,Summary!$L$230:$L$266)+SUMIF(Summary!$A$281:$A$317,$A2376,Summary!$L$281:$L$317))-AM2376,0)</f>
        <v>27535.339934423631</v>
      </c>
      <c r="AO2376" s="688">
        <f>IFERROR($H2376/SUMIF($A:$A,$A2376,$H:$H)*SUMIF(Summary!$A$230:$A$266,$A2376,Summary!$Q$230:$Q$266),0)</f>
        <v>10974.68321808715</v>
      </c>
      <c r="AP2376" s="688">
        <f>IFERROR($H2376/SUMIF($A:$A,$A2376,$H:$H)*(SUMIF(Summary!$A$230:$A$266,$A2376,Summary!$L$230:$L$266)+SUMIF(Summary!$A$281:$A$317,$A2376,Summary!$L$281:$L$317))-AO2376,0)</f>
        <v>27457.472768932006</v>
      </c>
      <c r="AQ2376" s="306"/>
      <c r="AR2376" s="688">
        <f t="shared" ca="1" si="557"/>
        <v>272796.45593560359</v>
      </c>
      <c r="AS2376" s="688">
        <f t="shared" ca="1" si="558"/>
        <v>272307.03173766134</v>
      </c>
    </row>
    <row r="2377" spans="1:45" x14ac:dyDescent="0.2">
      <c r="A2377" s="423">
        <v>3665</v>
      </c>
      <c r="B2377" s="424">
        <v>3</v>
      </c>
      <c r="C2377" s="425" t="s">
        <v>320</v>
      </c>
      <c r="D2377" s="422">
        <f t="shared" si="559"/>
        <v>0</v>
      </c>
      <c r="E2377" s="422">
        <f t="shared" si="560"/>
        <v>0</v>
      </c>
      <c r="F2377" s="422">
        <f t="shared" si="561"/>
        <v>0</v>
      </c>
      <c r="G2377" s="422">
        <f t="shared" si="562"/>
        <v>0</v>
      </c>
      <c r="H2377" s="22">
        <f t="shared" si="563"/>
        <v>0</v>
      </c>
      <c r="I2377" s="116">
        <v>0</v>
      </c>
      <c r="J2377" s="116">
        <v>0</v>
      </c>
      <c r="K2377" s="116">
        <v>0</v>
      </c>
      <c r="L2377" s="116">
        <v>0</v>
      </c>
      <c r="M2377" s="22">
        <f t="shared" si="564"/>
        <v>0</v>
      </c>
      <c r="N2377" s="116">
        <v>0</v>
      </c>
      <c r="O2377" s="116">
        <v>0</v>
      </c>
      <c r="P2377" s="116">
        <v>0</v>
      </c>
      <c r="Q2377" s="116">
        <v>0</v>
      </c>
      <c r="R2377" s="22">
        <f t="shared" si="565"/>
        <v>0</v>
      </c>
      <c r="S2377" s="116">
        <v>0</v>
      </c>
      <c r="T2377" s="116">
        <v>0</v>
      </c>
      <c r="U2377" s="116">
        <v>0</v>
      </c>
      <c r="V2377" s="116">
        <v>0</v>
      </c>
      <c r="W2377" s="22">
        <f t="shared" si="566"/>
        <v>0</v>
      </c>
      <c r="X2377" s="22">
        <f t="shared" si="567"/>
        <v>0</v>
      </c>
      <c r="Y2377" s="22">
        <f ca="1">OFFSET('Cost Study'!$B$7,'Operations Support'!$C2377,'Operations Support'!$B2377)*$H2377</f>
        <v>0</v>
      </c>
      <c r="Z2377" s="23">
        <f ca="1">Y2377*'Cost Study'!$B$31</f>
        <v>0</v>
      </c>
      <c r="AA2377" s="23">
        <f ca="1">IF(A2377=10298,1.51,1)*IF($B2377&lt;3,$D2377*'Cost Study'!$B$32*OFFSET('Cost Study'!$B$7,'Operations Support'!$C2377,'Operations Support'!$B2377),0)</f>
        <v>0</v>
      </c>
      <c r="AB2377" s="24">
        <f ca="1">AA2377*'Cost Study'!$B$31</f>
        <v>0</v>
      </c>
      <c r="AC2377" s="23">
        <f ca="1">Y2377*'Cost Study'!$B$31</f>
        <v>0</v>
      </c>
      <c r="AD2377" s="24">
        <f ca="1">AA2377*'Cost Study'!$B$31</f>
        <v>0</v>
      </c>
      <c r="AE2377" s="377">
        <f t="shared" ca="1" si="568"/>
        <v>0</v>
      </c>
      <c r="AF2377" s="377">
        <f t="shared" ca="1" si="569"/>
        <v>0</v>
      </c>
      <c r="AH2377" s="688">
        <f>IFERROR($H2377/SUMIF($A:$A,$A2377,$H:$H)*SUMIF(Summary!$A$110:$A$186,$A2377,Summary!$P$110:$P$186),0)</f>
        <v>0</v>
      </c>
      <c r="AI2377" s="689">
        <f t="shared" ca="1" si="555"/>
        <v>0</v>
      </c>
      <c r="AJ2377" s="688">
        <f>IFERROR(H2377/SUMIF(A:A,A2377,H:H)*SUMIF(Summary!$A$110:$A$186,'Operations Support'!A2377,Summary!$Q$110:$Q$186),0)</f>
        <v>0</v>
      </c>
      <c r="AK2377" s="688">
        <f t="shared" ca="1" si="556"/>
        <v>0</v>
      </c>
      <c r="AM2377" s="688">
        <f>IFERROR($H2377/SUMIF($A:$A,$A2377,$H:$H)*SUMIF(Summary!$A$230:$A$266,$A2377,Summary!$P$230:$P$266),0)</f>
        <v>0</v>
      </c>
      <c r="AN2377" s="688">
        <f>IFERROR($H2377/SUMIF($A:$A,$A2377,$H:$H)*(SUMIF(Summary!$A$230:$A$266,$A2377,Summary!$L$230:$L$266)+SUMIF(Summary!$A$281:$A$317,$A2377,Summary!$L$281:$L$317))-AM2377,0)</f>
        <v>0</v>
      </c>
      <c r="AO2377" s="688">
        <f>IFERROR($H2377/SUMIF($A:$A,$A2377,$H:$H)*SUMIF(Summary!$A$230:$A$266,$A2377,Summary!$Q$230:$Q$266),0)</f>
        <v>0</v>
      </c>
      <c r="AP2377" s="688">
        <f>IFERROR($H2377/SUMIF($A:$A,$A2377,$H:$H)*(SUMIF(Summary!$A$230:$A$266,$A2377,Summary!$L$230:$L$266)+SUMIF(Summary!$A$281:$A$317,$A2377,Summary!$L$281:$L$317))-AO2377,0)</f>
        <v>0</v>
      </c>
      <c r="AQ2377" s="306"/>
      <c r="AR2377" s="688">
        <f t="shared" ca="1" si="557"/>
        <v>0</v>
      </c>
      <c r="AS2377" s="688">
        <f t="shared" ca="1" si="558"/>
        <v>0</v>
      </c>
    </row>
    <row r="2378" spans="1:45" x14ac:dyDescent="0.2">
      <c r="A2378" s="423">
        <v>3665</v>
      </c>
      <c r="B2378" s="424">
        <v>4</v>
      </c>
      <c r="C2378" s="425" t="s">
        <v>300</v>
      </c>
      <c r="D2378" s="422">
        <f t="shared" si="559"/>
        <v>3</v>
      </c>
      <c r="E2378" s="422">
        <f t="shared" si="560"/>
        <v>0</v>
      </c>
      <c r="F2378" s="422">
        <f t="shared" si="561"/>
        <v>0</v>
      </c>
      <c r="G2378" s="422">
        <f t="shared" si="562"/>
        <v>0</v>
      </c>
      <c r="H2378" s="22">
        <f t="shared" si="563"/>
        <v>3</v>
      </c>
      <c r="I2378" s="116">
        <v>3</v>
      </c>
      <c r="J2378" s="116">
        <v>0</v>
      </c>
      <c r="K2378" s="116">
        <v>0</v>
      </c>
      <c r="L2378" s="116">
        <v>0</v>
      </c>
      <c r="M2378" s="22">
        <f t="shared" si="564"/>
        <v>3</v>
      </c>
      <c r="N2378" s="116">
        <v>0</v>
      </c>
      <c r="O2378" s="116">
        <v>0</v>
      </c>
      <c r="P2378" s="116">
        <v>0</v>
      </c>
      <c r="Q2378" s="116">
        <v>0</v>
      </c>
      <c r="R2378" s="22">
        <f t="shared" si="565"/>
        <v>0</v>
      </c>
      <c r="S2378" s="116">
        <v>0</v>
      </c>
      <c r="T2378" s="116">
        <v>0</v>
      </c>
      <c r="U2378" s="116">
        <v>0</v>
      </c>
      <c r="V2378" s="116">
        <v>0</v>
      </c>
      <c r="W2378" s="22">
        <f t="shared" si="566"/>
        <v>0</v>
      </c>
      <c r="X2378" s="22">
        <f t="shared" si="567"/>
        <v>0.16666666666666666</v>
      </c>
      <c r="Y2378" s="22">
        <f ca="1">OFFSET('Cost Study'!$B$7,'Operations Support'!$C2378,'Operations Support'!$B2378)*$H2378</f>
        <v>37.14</v>
      </c>
      <c r="Z2378" s="23">
        <f ca="1">Y2378*'Cost Study'!$B$31</f>
        <v>2074.3406772898161</v>
      </c>
      <c r="AA2378" s="23">
        <f ca="1">IF(A2378=10298,1.51,1)*IF($B2378&lt;3,$D2378*'Cost Study'!$B$32*OFFSET('Cost Study'!$B$7,'Operations Support'!$C2378,'Operations Support'!$B2378),0)</f>
        <v>0</v>
      </c>
      <c r="AB2378" s="24">
        <f ca="1">AA2378*'Cost Study'!$B$31</f>
        <v>0</v>
      </c>
      <c r="AC2378" s="23">
        <f ca="1">Y2378*'Cost Study'!$B$31</f>
        <v>2074.3406772898161</v>
      </c>
      <c r="AD2378" s="24">
        <f ca="1">AA2378*'Cost Study'!$B$31</f>
        <v>0</v>
      </c>
      <c r="AE2378" s="377">
        <f t="shared" ca="1" si="568"/>
        <v>2074.3406772898161</v>
      </c>
      <c r="AF2378" s="377">
        <f t="shared" ca="1" si="569"/>
        <v>2074.3406772898161</v>
      </c>
      <c r="AH2378" s="688">
        <f>IFERROR($H2378/SUMIF($A:$A,$A2378,$H:$H)*SUMIF(Summary!$A$110:$A$186,$A2378,Summary!$P$110:$P$186),0)</f>
        <v>87.307336920260084</v>
      </c>
      <c r="AI2378" s="689">
        <f t="shared" ca="1" si="555"/>
        <v>1987.0333403695561</v>
      </c>
      <c r="AJ2378" s="688">
        <f>IFERROR(H2378/SUMIF(A:A,A2378,H:H)*SUMIF(Summary!$A$110:$A$186,'Operations Support'!A2378,Summary!$Q$110:$Q$186),0)</f>
        <v>87.931223275667875</v>
      </c>
      <c r="AK2378" s="688">
        <f t="shared" ca="1" si="556"/>
        <v>1986.4094540141482</v>
      </c>
      <c r="AM2378" s="688">
        <f>IFERROR($H2378/SUMIF($A:$A,$A2378,$H:$H)*SUMIF(Summary!$A$230:$A$266,$A2378,Summary!$P$230:$P$266),0)</f>
        <v>16.518670115101859</v>
      </c>
      <c r="AN2378" s="688">
        <f>IFERROR($H2378/SUMIF($A:$A,$A2378,$H:$H)*(SUMIF(Summary!$A$230:$A$266,$A2378,Summary!$L$230:$L$266)+SUMIF(Summary!$A$281:$A$317,$A2378,Summary!$L$281:$L$317))-AM2378,0)</f>
        <v>41.741293483209134</v>
      </c>
      <c r="AO2378" s="688">
        <f>IFERROR($H2378/SUMIF($A:$A,$A2378,$H:$H)*SUMIF(Summary!$A$230:$A$266,$A2378,Summary!$Q$230:$Q$266),0)</f>
        <v>16.636710285124533</v>
      </c>
      <c r="AP2378" s="688">
        <f>IFERROR($H2378/SUMIF($A:$A,$A2378,$H:$H)*(SUMIF(Summary!$A$230:$A$266,$A2378,Summary!$L$230:$L$266)+SUMIF(Summary!$A$281:$A$317,$A2378,Summary!$L$281:$L$317))-AO2378,0)</f>
        <v>41.623253313186453</v>
      </c>
      <c r="AQ2378" s="306"/>
      <c r="AR2378" s="688">
        <f t="shared" ca="1" si="557"/>
        <v>2028.7746338527652</v>
      </c>
      <c r="AS2378" s="688">
        <f t="shared" ca="1" si="558"/>
        <v>2028.0327073273347</v>
      </c>
    </row>
    <row r="2379" spans="1:45" s="15" customFormat="1" x14ac:dyDescent="0.2">
      <c r="A2379" s="423">
        <v>3665</v>
      </c>
      <c r="B2379" s="424">
        <v>4</v>
      </c>
      <c r="C2379" s="425" t="s">
        <v>301</v>
      </c>
      <c r="D2379" s="422">
        <f t="shared" si="559"/>
        <v>0</v>
      </c>
      <c r="E2379" s="422">
        <f t="shared" si="560"/>
        <v>0</v>
      </c>
      <c r="F2379" s="422">
        <f t="shared" si="561"/>
        <v>0</v>
      </c>
      <c r="G2379" s="422">
        <f t="shared" si="562"/>
        <v>0</v>
      </c>
      <c r="H2379" s="22">
        <f t="shared" si="563"/>
        <v>0</v>
      </c>
      <c r="I2379" s="116">
        <v>0</v>
      </c>
      <c r="J2379" s="116">
        <v>0</v>
      </c>
      <c r="K2379" s="116">
        <v>0</v>
      </c>
      <c r="L2379" s="116">
        <v>0</v>
      </c>
      <c r="M2379" s="22">
        <f t="shared" si="564"/>
        <v>0</v>
      </c>
      <c r="N2379" s="116">
        <v>0</v>
      </c>
      <c r="O2379" s="116">
        <v>0</v>
      </c>
      <c r="P2379" s="116">
        <v>0</v>
      </c>
      <c r="Q2379" s="116">
        <v>0</v>
      </c>
      <c r="R2379" s="22">
        <f t="shared" si="565"/>
        <v>0</v>
      </c>
      <c r="S2379" s="116">
        <v>0</v>
      </c>
      <c r="T2379" s="116">
        <v>0</v>
      </c>
      <c r="U2379" s="116">
        <v>0</v>
      </c>
      <c r="V2379" s="116">
        <v>0</v>
      </c>
      <c r="W2379" s="22">
        <f t="shared" si="566"/>
        <v>0</v>
      </c>
      <c r="X2379" s="22">
        <f t="shared" si="567"/>
        <v>0</v>
      </c>
      <c r="Y2379" s="22">
        <f ca="1">OFFSET('Cost Study'!$B$7,'Operations Support'!$C2379,'Operations Support'!$B2379)*$H2379</f>
        <v>0</v>
      </c>
      <c r="Z2379" s="23">
        <f ca="1">Y2379*'Cost Study'!$B$31</f>
        <v>0</v>
      </c>
      <c r="AA2379" s="23">
        <f ca="1">IF(A2379=10298,1.51,1)*IF($B2379&lt;3,$D2379*'Cost Study'!$B$32*OFFSET('Cost Study'!$B$7,'Operations Support'!$C2379,'Operations Support'!$B2379),0)</f>
        <v>0</v>
      </c>
      <c r="AB2379" s="24">
        <f ca="1">AA2379*'Cost Study'!$B$31</f>
        <v>0</v>
      </c>
      <c r="AC2379" s="23">
        <f ca="1">Y2379*'Cost Study'!$B$31</f>
        <v>0</v>
      </c>
      <c r="AD2379" s="24">
        <f ca="1">AA2379*'Cost Study'!$B$31</f>
        <v>0</v>
      </c>
      <c r="AE2379" s="377">
        <f t="shared" ca="1" si="568"/>
        <v>0</v>
      </c>
      <c r="AF2379" s="377">
        <f t="shared" ca="1" si="569"/>
        <v>0</v>
      </c>
      <c r="AH2379" s="688">
        <f>IFERROR($H2379/SUMIF($A:$A,$A2379,$H:$H)*SUMIF(Summary!$A$110:$A$186,$A2379,Summary!$P$110:$P$186),0)</f>
        <v>0</v>
      </c>
      <c r="AI2379" s="689">
        <f t="shared" ca="1" si="555"/>
        <v>0</v>
      </c>
      <c r="AJ2379" s="688">
        <f>IFERROR(H2379/SUMIF(A:A,A2379,H:H)*SUMIF(Summary!$A$110:$A$186,'Operations Support'!A2379,Summary!$Q$110:$Q$186),0)</f>
        <v>0</v>
      </c>
      <c r="AK2379" s="688">
        <f t="shared" ca="1" si="556"/>
        <v>0</v>
      </c>
      <c r="AL2379" s="1"/>
      <c r="AM2379" s="688">
        <f>IFERROR($H2379/SUMIF($A:$A,$A2379,$H:$H)*SUMIF(Summary!$A$230:$A$266,$A2379,Summary!$P$230:$P$266),0)</f>
        <v>0</v>
      </c>
      <c r="AN2379" s="688">
        <f>IFERROR($H2379/SUMIF($A:$A,$A2379,$H:$H)*(SUMIF(Summary!$A$230:$A$266,$A2379,Summary!$L$230:$L$266)+SUMIF(Summary!$A$281:$A$317,$A2379,Summary!$L$281:$L$317))-AM2379,0)</f>
        <v>0</v>
      </c>
      <c r="AO2379" s="688">
        <f>IFERROR($H2379/SUMIF($A:$A,$A2379,$H:$H)*SUMIF(Summary!$A$230:$A$266,$A2379,Summary!$Q$230:$Q$266),0)</f>
        <v>0</v>
      </c>
      <c r="AP2379" s="688">
        <f>IFERROR($H2379/SUMIF($A:$A,$A2379,$H:$H)*(SUMIF(Summary!$A$230:$A$266,$A2379,Summary!$L$230:$L$266)+SUMIF(Summary!$A$281:$A$317,$A2379,Summary!$L$281:$L$317))-AO2379,0)</f>
        <v>0</v>
      </c>
      <c r="AQ2379" s="306"/>
      <c r="AR2379" s="688">
        <f t="shared" ca="1" si="557"/>
        <v>0</v>
      </c>
      <c r="AS2379" s="688">
        <f t="shared" ca="1" si="558"/>
        <v>0</v>
      </c>
    </row>
    <row r="2380" spans="1:45" x14ac:dyDescent="0.2">
      <c r="A2380" s="423">
        <v>3665</v>
      </c>
      <c r="B2380" s="424">
        <v>4</v>
      </c>
      <c r="C2380" s="425" t="s">
        <v>302</v>
      </c>
      <c r="D2380" s="422">
        <f t="shared" si="559"/>
        <v>0</v>
      </c>
      <c r="E2380" s="422">
        <f t="shared" si="560"/>
        <v>0</v>
      </c>
      <c r="F2380" s="422">
        <f t="shared" si="561"/>
        <v>0</v>
      </c>
      <c r="G2380" s="422">
        <f t="shared" si="562"/>
        <v>0</v>
      </c>
      <c r="H2380" s="22">
        <f t="shared" si="563"/>
        <v>0</v>
      </c>
      <c r="I2380" s="116">
        <v>0</v>
      </c>
      <c r="J2380" s="116">
        <v>0</v>
      </c>
      <c r="K2380" s="116">
        <v>0</v>
      </c>
      <c r="L2380" s="116">
        <v>0</v>
      </c>
      <c r="M2380" s="22">
        <f t="shared" si="564"/>
        <v>0</v>
      </c>
      <c r="N2380" s="116">
        <v>0</v>
      </c>
      <c r="O2380" s="116">
        <v>0</v>
      </c>
      <c r="P2380" s="116">
        <v>0</v>
      </c>
      <c r="Q2380" s="116">
        <v>0</v>
      </c>
      <c r="R2380" s="22">
        <f t="shared" si="565"/>
        <v>0</v>
      </c>
      <c r="S2380" s="116">
        <v>0</v>
      </c>
      <c r="T2380" s="116">
        <v>0</v>
      </c>
      <c r="U2380" s="116">
        <v>0</v>
      </c>
      <c r="V2380" s="116">
        <v>0</v>
      </c>
      <c r="W2380" s="22">
        <f t="shared" si="566"/>
        <v>0</v>
      </c>
      <c r="X2380" s="22">
        <f t="shared" si="567"/>
        <v>0</v>
      </c>
      <c r="Y2380" s="22">
        <f ca="1">OFFSET('Cost Study'!$B$7,'Operations Support'!$C2380,'Operations Support'!$B2380)*$H2380</f>
        <v>0</v>
      </c>
      <c r="Z2380" s="23">
        <f ca="1">Y2380*'Cost Study'!$B$31</f>
        <v>0</v>
      </c>
      <c r="AA2380" s="23">
        <f ca="1">IF(A2380=10298,1.51,1)*IF($B2380&lt;3,$D2380*'Cost Study'!$B$32*OFFSET('Cost Study'!$B$7,'Operations Support'!$C2380,'Operations Support'!$B2380),0)</f>
        <v>0</v>
      </c>
      <c r="AB2380" s="24">
        <f ca="1">AA2380*'Cost Study'!$B$31</f>
        <v>0</v>
      </c>
      <c r="AC2380" s="23">
        <f ca="1">Y2380*'Cost Study'!$B$31</f>
        <v>0</v>
      </c>
      <c r="AD2380" s="24">
        <f ca="1">AA2380*'Cost Study'!$B$31</f>
        <v>0</v>
      </c>
      <c r="AE2380" s="377">
        <f t="shared" ca="1" si="568"/>
        <v>0</v>
      </c>
      <c r="AF2380" s="377">
        <f t="shared" ca="1" si="569"/>
        <v>0</v>
      </c>
      <c r="AH2380" s="688">
        <f>IFERROR($H2380/SUMIF($A:$A,$A2380,$H:$H)*SUMIF(Summary!$A$110:$A$186,$A2380,Summary!$P$110:$P$186),0)</f>
        <v>0</v>
      </c>
      <c r="AI2380" s="689">
        <f t="shared" ca="1" si="555"/>
        <v>0</v>
      </c>
      <c r="AJ2380" s="688">
        <f>IFERROR(H2380/SUMIF(A:A,A2380,H:H)*SUMIF(Summary!$A$110:$A$186,'Operations Support'!A2380,Summary!$Q$110:$Q$186),0)</f>
        <v>0</v>
      </c>
      <c r="AK2380" s="688">
        <f t="shared" ca="1" si="556"/>
        <v>0</v>
      </c>
      <c r="AM2380" s="688">
        <f>IFERROR($H2380/SUMIF($A:$A,$A2380,$H:$H)*SUMIF(Summary!$A$230:$A$266,$A2380,Summary!$P$230:$P$266),0)</f>
        <v>0</v>
      </c>
      <c r="AN2380" s="688">
        <f>IFERROR($H2380/SUMIF($A:$A,$A2380,$H:$H)*(SUMIF(Summary!$A$230:$A$266,$A2380,Summary!$L$230:$L$266)+SUMIF(Summary!$A$281:$A$317,$A2380,Summary!$L$281:$L$317))-AM2380,0)</f>
        <v>0</v>
      </c>
      <c r="AO2380" s="688">
        <f>IFERROR($H2380/SUMIF($A:$A,$A2380,$H:$H)*SUMIF(Summary!$A$230:$A$266,$A2380,Summary!$Q$230:$Q$266),0)</f>
        <v>0</v>
      </c>
      <c r="AP2380" s="688">
        <f>IFERROR($H2380/SUMIF($A:$A,$A2380,$H:$H)*(SUMIF(Summary!$A$230:$A$266,$A2380,Summary!$L$230:$L$266)+SUMIF(Summary!$A$281:$A$317,$A2380,Summary!$L$281:$L$317))-AO2380,0)</f>
        <v>0</v>
      </c>
      <c r="AQ2380" s="306"/>
      <c r="AR2380" s="688">
        <f t="shared" ca="1" si="557"/>
        <v>0</v>
      </c>
      <c r="AS2380" s="688">
        <f t="shared" ca="1" si="558"/>
        <v>0</v>
      </c>
    </row>
    <row r="2381" spans="1:45" x14ac:dyDescent="0.2">
      <c r="A2381" s="423">
        <v>3665</v>
      </c>
      <c r="B2381" s="424">
        <v>4</v>
      </c>
      <c r="C2381" s="425" t="s">
        <v>303</v>
      </c>
      <c r="D2381" s="422">
        <f t="shared" si="559"/>
        <v>53</v>
      </c>
      <c r="E2381" s="422">
        <f t="shared" si="560"/>
        <v>0</v>
      </c>
      <c r="F2381" s="422">
        <f t="shared" si="561"/>
        <v>83</v>
      </c>
      <c r="G2381" s="422">
        <f t="shared" si="562"/>
        <v>0</v>
      </c>
      <c r="H2381" s="22">
        <f t="shared" si="563"/>
        <v>136</v>
      </c>
      <c r="I2381" s="116">
        <v>53</v>
      </c>
      <c r="J2381" s="116">
        <v>0</v>
      </c>
      <c r="K2381" s="116">
        <v>83</v>
      </c>
      <c r="L2381" s="116">
        <v>0</v>
      </c>
      <c r="M2381" s="22">
        <f t="shared" si="564"/>
        <v>136</v>
      </c>
      <c r="N2381" s="116">
        <v>0</v>
      </c>
      <c r="O2381" s="116">
        <v>0</v>
      </c>
      <c r="P2381" s="116">
        <v>0</v>
      </c>
      <c r="Q2381" s="116">
        <v>0</v>
      </c>
      <c r="R2381" s="22">
        <f t="shared" si="565"/>
        <v>0</v>
      </c>
      <c r="S2381" s="116">
        <v>0</v>
      </c>
      <c r="T2381" s="116">
        <v>0</v>
      </c>
      <c r="U2381" s="116">
        <v>0</v>
      </c>
      <c r="V2381" s="116">
        <v>0</v>
      </c>
      <c r="W2381" s="22">
        <f t="shared" si="566"/>
        <v>0</v>
      </c>
      <c r="X2381" s="22">
        <f t="shared" si="567"/>
        <v>7.5555555555555554</v>
      </c>
      <c r="Y2381" s="22">
        <f ca="1">OFFSET('Cost Study'!$B$7,'Operations Support'!$C2381,'Operations Support'!$B2381)*$H2381</f>
        <v>1104.32</v>
      </c>
      <c r="Z2381" s="23">
        <f ca="1">Y2381*'Cost Study'!$B$31</f>
        <v>61678.403251068645</v>
      </c>
      <c r="AA2381" s="23">
        <f ca="1">IF(A2381=10298,1.51,1)*IF($B2381&lt;3,$D2381*'Cost Study'!$B$32*OFFSET('Cost Study'!$B$7,'Operations Support'!$C2381,'Operations Support'!$B2381),0)</f>
        <v>0</v>
      </c>
      <c r="AB2381" s="24">
        <f ca="1">AA2381*'Cost Study'!$B$31</f>
        <v>0</v>
      </c>
      <c r="AC2381" s="23">
        <f ca="1">Y2381*'Cost Study'!$B$31</f>
        <v>61678.403251068645</v>
      </c>
      <c r="AD2381" s="24">
        <f ca="1">AA2381*'Cost Study'!$B$31</f>
        <v>0</v>
      </c>
      <c r="AE2381" s="377">
        <f t="shared" ca="1" si="568"/>
        <v>61678.403251068645</v>
      </c>
      <c r="AF2381" s="377">
        <f t="shared" ca="1" si="569"/>
        <v>61678.403251068645</v>
      </c>
      <c r="AH2381" s="688">
        <f>IFERROR($H2381/SUMIF($A:$A,$A2381,$H:$H)*SUMIF(Summary!$A$110:$A$186,$A2381,Summary!$P$110:$P$186),0)</f>
        <v>3957.9326070517905</v>
      </c>
      <c r="AI2381" s="689">
        <f t="shared" ca="1" si="555"/>
        <v>57720.470644016852</v>
      </c>
      <c r="AJ2381" s="688">
        <f>IFERROR(H2381/SUMIF(A:A,A2381,H:H)*SUMIF(Summary!$A$110:$A$186,'Operations Support'!A2381,Summary!$Q$110:$Q$186),0)</f>
        <v>3986.2154551636104</v>
      </c>
      <c r="AK2381" s="688">
        <f t="shared" ca="1" si="556"/>
        <v>57692.187795905033</v>
      </c>
      <c r="AM2381" s="688">
        <f>IFERROR($H2381/SUMIF($A:$A,$A2381,$H:$H)*SUMIF(Summary!$A$230:$A$266,$A2381,Summary!$P$230:$P$266),0)</f>
        <v>748.84637855128437</v>
      </c>
      <c r="AN2381" s="688">
        <f>IFERROR($H2381/SUMIF($A:$A,$A2381,$H:$H)*(SUMIF(Summary!$A$230:$A$266,$A2381,Summary!$L$230:$L$266)+SUMIF(Summary!$A$281:$A$317,$A2381,Summary!$L$281:$L$317))-AM2381,0)</f>
        <v>1892.2719712388139</v>
      </c>
      <c r="AO2381" s="688">
        <f>IFERROR($H2381/SUMIF($A:$A,$A2381,$H:$H)*SUMIF(Summary!$A$230:$A$266,$A2381,Summary!$Q$230:$Q$266),0)</f>
        <v>754.19753292564553</v>
      </c>
      <c r="AP2381" s="688">
        <f>IFERROR($H2381/SUMIF($A:$A,$A2381,$H:$H)*(SUMIF(Summary!$A$230:$A$266,$A2381,Summary!$L$230:$L$266)+SUMIF(Summary!$A$281:$A$317,$A2381,Summary!$L$281:$L$317))-AO2381,0)</f>
        <v>1886.9208168644527</v>
      </c>
      <c r="AQ2381" s="306"/>
      <c r="AR2381" s="688">
        <f t="shared" ca="1" si="557"/>
        <v>59612.742615255665</v>
      </c>
      <c r="AS2381" s="688">
        <f t="shared" ca="1" si="558"/>
        <v>59579.108612769487</v>
      </c>
    </row>
    <row r="2382" spans="1:45" x14ac:dyDescent="0.2">
      <c r="A2382" s="423">
        <v>3665</v>
      </c>
      <c r="B2382" s="424">
        <v>4</v>
      </c>
      <c r="C2382" s="425" t="s">
        <v>304</v>
      </c>
      <c r="D2382" s="422">
        <f t="shared" si="559"/>
        <v>88</v>
      </c>
      <c r="E2382" s="422">
        <f t="shared" si="560"/>
        <v>0</v>
      </c>
      <c r="F2382" s="422">
        <f t="shared" si="561"/>
        <v>1</v>
      </c>
      <c r="G2382" s="422">
        <f t="shared" si="562"/>
        <v>0</v>
      </c>
      <c r="H2382" s="22">
        <f t="shared" si="563"/>
        <v>89</v>
      </c>
      <c r="I2382" s="116">
        <v>36</v>
      </c>
      <c r="J2382" s="116">
        <v>0</v>
      </c>
      <c r="K2382" s="116">
        <v>1</v>
      </c>
      <c r="L2382" s="116">
        <v>0</v>
      </c>
      <c r="M2382" s="22">
        <f t="shared" si="564"/>
        <v>37</v>
      </c>
      <c r="N2382" s="116">
        <v>43</v>
      </c>
      <c r="O2382" s="116">
        <v>0</v>
      </c>
      <c r="P2382" s="116">
        <v>0</v>
      </c>
      <c r="Q2382" s="116">
        <v>0</v>
      </c>
      <c r="R2382" s="22">
        <f t="shared" si="565"/>
        <v>43</v>
      </c>
      <c r="S2382" s="116">
        <v>9</v>
      </c>
      <c r="T2382" s="116">
        <v>0</v>
      </c>
      <c r="U2382" s="116">
        <v>0</v>
      </c>
      <c r="V2382" s="116">
        <v>0</v>
      </c>
      <c r="W2382" s="22">
        <f t="shared" si="566"/>
        <v>9</v>
      </c>
      <c r="X2382" s="22">
        <f t="shared" si="567"/>
        <v>4.9444444444444446</v>
      </c>
      <c r="Y2382" s="22">
        <f ca="1">OFFSET('Cost Study'!$B$7,'Operations Support'!$C2382,'Operations Support'!$B2382)*$H2382</f>
        <v>1208.6200000000001</v>
      </c>
      <c r="Z2382" s="23">
        <f ca="1">Y2382*'Cost Study'!$B$31</f>
        <v>67503.759541895997</v>
      </c>
      <c r="AA2382" s="23">
        <f ca="1">IF(A2382=10298,1.51,1)*IF($B2382&lt;3,$D2382*'Cost Study'!$B$32*OFFSET('Cost Study'!$B$7,'Operations Support'!$C2382,'Operations Support'!$B2382),0)</f>
        <v>0</v>
      </c>
      <c r="AB2382" s="24">
        <f ca="1">AA2382*'Cost Study'!$B$31</f>
        <v>0</v>
      </c>
      <c r="AC2382" s="23">
        <f ca="1">Y2382*'Cost Study'!$B$31</f>
        <v>67503.759541895997</v>
      </c>
      <c r="AD2382" s="24">
        <f ca="1">AA2382*'Cost Study'!$B$31</f>
        <v>0</v>
      </c>
      <c r="AE2382" s="377">
        <f t="shared" ca="1" si="568"/>
        <v>67503.759541895997</v>
      </c>
      <c r="AF2382" s="377">
        <f t="shared" ca="1" si="569"/>
        <v>67503.759541895997</v>
      </c>
      <c r="AH2382" s="688">
        <f>IFERROR($H2382/SUMIF($A:$A,$A2382,$H:$H)*SUMIF(Summary!$A$110:$A$186,$A2382,Summary!$P$110:$P$186),0)</f>
        <v>2590.1176619677158</v>
      </c>
      <c r="AI2382" s="689">
        <f t="shared" ca="1" si="555"/>
        <v>64913.641879928284</v>
      </c>
      <c r="AJ2382" s="688">
        <f>IFERROR(H2382/SUMIF(A:A,A2382,H:H)*SUMIF(Summary!$A$110:$A$186,'Operations Support'!A2382,Summary!$Q$110:$Q$186),0)</f>
        <v>2608.62629051148</v>
      </c>
      <c r="AK2382" s="688">
        <f t="shared" ca="1" si="556"/>
        <v>64895.133251384519</v>
      </c>
      <c r="AM2382" s="688">
        <f>IFERROR($H2382/SUMIF($A:$A,$A2382,$H:$H)*SUMIF(Summary!$A$230:$A$266,$A2382,Summary!$P$230:$P$266),0)</f>
        <v>490.05388008135515</v>
      </c>
      <c r="AN2382" s="688">
        <f>IFERROR($H2382/SUMIF($A:$A,$A2382,$H:$H)*(SUMIF(Summary!$A$230:$A$266,$A2382,Summary!$L$230:$L$266)+SUMIF(Summary!$A$281:$A$317,$A2382,Summary!$L$281:$L$317))-AM2382,0)</f>
        <v>1238.3250400018708</v>
      </c>
      <c r="AO2382" s="688">
        <f>IFERROR($H2382/SUMIF($A:$A,$A2382,$H:$H)*SUMIF(Summary!$A$230:$A$266,$A2382,Summary!$Q$230:$Q$266),0)</f>
        <v>493.55573845869441</v>
      </c>
      <c r="AP2382" s="688">
        <f>IFERROR($H2382/SUMIF($A:$A,$A2382,$H:$H)*(SUMIF(Summary!$A$230:$A$266,$A2382,Summary!$L$230:$L$266)+SUMIF(Summary!$A$281:$A$317,$A2382,Summary!$L$281:$L$317))-AO2382,0)</f>
        <v>1234.8231816245316</v>
      </c>
      <c r="AQ2382" s="306"/>
      <c r="AR2382" s="688">
        <f t="shared" ca="1" si="557"/>
        <v>66151.966919930157</v>
      </c>
      <c r="AS2382" s="688">
        <f t="shared" ca="1" si="558"/>
        <v>66129.956433009051</v>
      </c>
    </row>
    <row r="2383" spans="1:45" x14ac:dyDescent="0.2">
      <c r="A2383" s="423">
        <v>3665</v>
      </c>
      <c r="B2383" s="424">
        <v>4</v>
      </c>
      <c r="C2383" s="425" t="s">
        <v>305</v>
      </c>
      <c r="D2383" s="422">
        <f t="shared" si="559"/>
        <v>0</v>
      </c>
      <c r="E2383" s="422">
        <f t="shared" si="560"/>
        <v>0</v>
      </c>
      <c r="F2383" s="422">
        <f t="shared" si="561"/>
        <v>0</v>
      </c>
      <c r="G2383" s="422">
        <f t="shared" si="562"/>
        <v>0</v>
      </c>
      <c r="H2383" s="22">
        <f t="shared" si="563"/>
        <v>0</v>
      </c>
      <c r="I2383" s="116">
        <v>0</v>
      </c>
      <c r="J2383" s="116">
        <v>0</v>
      </c>
      <c r="K2383" s="116">
        <v>0</v>
      </c>
      <c r="L2383" s="116">
        <v>0</v>
      </c>
      <c r="M2383" s="22">
        <f t="shared" si="564"/>
        <v>0</v>
      </c>
      <c r="N2383" s="116">
        <v>0</v>
      </c>
      <c r="O2383" s="116">
        <v>0</v>
      </c>
      <c r="P2383" s="116">
        <v>0</v>
      </c>
      <c r="Q2383" s="116">
        <v>0</v>
      </c>
      <c r="R2383" s="22">
        <f t="shared" si="565"/>
        <v>0</v>
      </c>
      <c r="S2383" s="116">
        <v>0</v>
      </c>
      <c r="T2383" s="116">
        <v>0</v>
      </c>
      <c r="U2383" s="116">
        <v>0</v>
      </c>
      <c r="V2383" s="116">
        <v>0</v>
      </c>
      <c r="W2383" s="22">
        <f t="shared" si="566"/>
        <v>0</v>
      </c>
      <c r="X2383" s="22">
        <f t="shared" si="567"/>
        <v>0</v>
      </c>
      <c r="Y2383" s="22">
        <f ca="1">OFFSET('Cost Study'!$B$7,'Operations Support'!$C2383,'Operations Support'!$B2383)*$H2383</f>
        <v>0</v>
      </c>
      <c r="Z2383" s="23">
        <f ca="1">Y2383*'Cost Study'!$B$31</f>
        <v>0</v>
      </c>
      <c r="AA2383" s="23">
        <f ca="1">IF(A2383=10298,1.51,1)*IF($B2383&lt;3,$D2383*'Cost Study'!$B$32*OFFSET('Cost Study'!$B$7,'Operations Support'!$C2383,'Operations Support'!$B2383),0)</f>
        <v>0</v>
      </c>
      <c r="AB2383" s="24">
        <f ca="1">AA2383*'Cost Study'!$B$31</f>
        <v>0</v>
      </c>
      <c r="AC2383" s="23">
        <f ca="1">Y2383*'Cost Study'!$B$31</f>
        <v>0</v>
      </c>
      <c r="AD2383" s="24">
        <f ca="1">AA2383*'Cost Study'!$B$31</f>
        <v>0</v>
      </c>
      <c r="AE2383" s="377">
        <f t="shared" ca="1" si="568"/>
        <v>0</v>
      </c>
      <c r="AF2383" s="377">
        <f t="shared" ca="1" si="569"/>
        <v>0</v>
      </c>
      <c r="AH2383" s="688">
        <f>IFERROR($H2383/SUMIF($A:$A,$A2383,$H:$H)*SUMIF(Summary!$A$110:$A$186,$A2383,Summary!$P$110:$P$186),0)</f>
        <v>0</v>
      </c>
      <c r="AI2383" s="689">
        <f t="shared" ca="1" si="555"/>
        <v>0</v>
      </c>
      <c r="AJ2383" s="688">
        <f>IFERROR(H2383/SUMIF(A:A,A2383,H:H)*SUMIF(Summary!$A$110:$A$186,'Operations Support'!A2383,Summary!$Q$110:$Q$186),0)</f>
        <v>0</v>
      </c>
      <c r="AK2383" s="688">
        <f t="shared" ca="1" si="556"/>
        <v>0</v>
      </c>
      <c r="AM2383" s="688">
        <f>IFERROR($H2383/SUMIF($A:$A,$A2383,$H:$H)*SUMIF(Summary!$A$230:$A$266,$A2383,Summary!$P$230:$P$266),0)</f>
        <v>0</v>
      </c>
      <c r="AN2383" s="688">
        <f>IFERROR($H2383/SUMIF($A:$A,$A2383,$H:$H)*(SUMIF(Summary!$A$230:$A$266,$A2383,Summary!$L$230:$L$266)+SUMIF(Summary!$A$281:$A$317,$A2383,Summary!$L$281:$L$317))-AM2383,0)</f>
        <v>0</v>
      </c>
      <c r="AO2383" s="688">
        <f>IFERROR($H2383/SUMIF($A:$A,$A2383,$H:$H)*SUMIF(Summary!$A$230:$A$266,$A2383,Summary!$Q$230:$Q$266),0)</f>
        <v>0</v>
      </c>
      <c r="AP2383" s="688">
        <f>IFERROR($H2383/SUMIF($A:$A,$A2383,$H:$H)*(SUMIF(Summary!$A$230:$A$266,$A2383,Summary!$L$230:$L$266)+SUMIF(Summary!$A$281:$A$317,$A2383,Summary!$L$281:$L$317))-AO2383,0)</f>
        <v>0</v>
      </c>
      <c r="AQ2383" s="306"/>
      <c r="AR2383" s="688">
        <f t="shared" ca="1" si="557"/>
        <v>0</v>
      </c>
      <c r="AS2383" s="688">
        <f t="shared" ca="1" si="558"/>
        <v>0</v>
      </c>
    </row>
    <row r="2384" spans="1:45" x14ac:dyDescent="0.2">
      <c r="A2384" s="423">
        <v>3665</v>
      </c>
      <c r="B2384" s="424">
        <v>4</v>
      </c>
      <c r="C2384" s="425" t="s">
        <v>306</v>
      </c>
      <c r="D2384" s="422">
        <f t="shared" si="559"/>
        <v>0</v>
      </c>
      <c r="E2384" s="422">
        <f t="shared" si="560"/>
        <v>0</v>
      </c>
      <c r="F2384" s="422">
        <f t="shared" si="561"/>
        <v>0</v>
      </c>
      <c r="G2384" s="422">
        <f t="shared" si="562"/>
        <v>0</v>
      </c>
      <c r="H2384" s="22">
        <f t="shared" si="563"/>
        <v>0</v>
      </c>
      <c r="I2384" s="116">
        <v>0</v>
      </c>
      <c r="J2384" s="116">
        <v>0</v>
      </c>
      <c r="K2384" s="116">
        <v>0</v>
      </c>
      <c r="L2384" s="116">
        <v>0</v>
      </c>
      <c r="M2384" s="22">
        <f t="shared" si="564"/>
        <v>0</v>
      </c>
      <c r="N2384" s="116">
        <v>0</v>
      </c>
      <c r="O2384" s="116">
        <v>0</v>
      </c>
      <c r="P2384" s="116">
        <v>0</v>
      </c>
      <c r="Q2384" s="116">
        <v>0</v>
      </c>
      <c r="R2384" s="22">
        <f t="shared" si="565"/>
        <v>0</v>
      </c>
      <c r="S2384" s="116">
        <v>0</v>
      </c>
      <c r="T2384" s="116">
        <v>0</v>
      </c>
      <c r="U2384" s="116">
        <v>0</v>
      </c>
      <c r="V2384" s="116">
        <v>0</v>
      </c>
      <c r="W2384" s="22">
        <f t="shared" si="566"/>
        <v>0</v>
      </c>
      <c r="X2384" s="22">
        <f t="shared" si="567"/>
        <v>0</v>
      </c>
      <c r="Y2384" s="22">
        <f ca="1">OFFSET('Cost Study'!$B$7,'Operations Support'!$C2384,'Operations Support'!$B2384)*$H2384</f>
        <v>0</v>
      </c>
      <c r="Z2384" s="23">
        <f ca="1">Y2384*'Cost Study'!$B$31</f>
        <v>0</v>
      </c>
      <c r="AA2384" s="23">
        <f ca="1">IF(A2384=10298,1.51,1)*IF($B2384&lt;3,$D2384*'Cost Study'!$B$32*OFFSET('Cost Study'!$B$7,'Operations Support'!$C2384,'Operations Support'!$B2384),0)</f>
        <v>0</v>
      </c>
      <c r="AB2384" s="24">
        <f ca="1">AA2384*'Cost Study'!$B$31</f>
        <v>0</v>
      </c>
      <c r="AC2384" s="23">
        <f ca="1">Y2384*'Cost Study'!$B$31</f>
        <v>0</v>
      </c>
      <c r="AD2384" s="24">
        <f ca="1">AA2384*'Cost Study'!$B$31</f>
        <v>0</v>
      </c>
      <c r="AE2384" s="377">
        <f t="shared" ca="1" si="568"/>
        <v>0</v>
      </c>
      <c r="AF2384" s="377">
        <f t="shared" ca="1" si="569"/>
        <v>0</v>
      </c>
      <c r="AH2384" s="688">
        <f>IFERROR($H2384/SUMIF($A:$A,$A2384,$H:$H)*SUMIF(Summary!$A$110:$A$186,$A2384,Summary!$P$110:$P$186),0)</f>
        <v>0</v>
      </c>
      <c r="AI2384" s="689">
        <f t="shared" ca="1" si="555"/>
        <v>0</v>
      </c>
      <c r="AJ2384" s="688">
        <f>IFERROR(H2384/SUMIF(A:A,A2384,H:H)*SUMIF(Summary!$A$110:$A$186,'Operations Support'!A2384,Summary!$Q$110:$Q$186),0)</f>
        <v>0</v>
      </c>
      <c r="AK2384" s="688">
        <f t="shared" ca="1" si="556"/>
        <v>0</v>
      </c>
      <c r="AM2384" s="688">
        <f>IFERROR($H2384/SUMIF($A:$A,$A2384,$H:$H)*SUMIF(Summary!$A$230:$A$266,$A2384,Summary!$P$230:$P$266),0)</f>
        <v>0</v>
      </c>
      <c r="AN2384" s="688">
        <f>IFERROR($H2384/SUMIF($A:$A,$A2384,$H:$H)*(SUMIF(Summary!$A$230:$A$266,$A2384,Summary!$L$230:$L$266)+SUMIF(Summary!$A$281:$A$317,$A2384,Summary!$L$281:$L$317))-AM2384,0)</f>
        <v>0</v>
      </c>
      <c r="AO2384" s="688">
        <f>IFERROR($H2384/SUMIF($A:$A,$A2384,$H:$H)*SUMIF(Summary!$A$230:$A$266,$A2384,Summary!$Q$230:$Q$266),0)</f>
        <v>0</v>
      </c>
      <c r="AP2384" s="688">
        <f>IFERROR($H2384/SUMIF($A:$A,$A2384,$H:$H)*(SUMIF(Summary!$A$230:$A$266,$A2384,Summary!$L$230:$L$266)+SUMIF(Summary!$A$281:$A$317,$A2384,Summary!$L$281:$L$317))-AO2384,0)</f>
        <v>0</v>
      </c>
      <c r="AQ2384" s="306"/>
      <c r="AR2384" s="688">
        <f t="shared" ca="1" si="557"/>
        <v>0</v>
      </c>
      <c r="AS2384" s="688">
        <f t="shared" ca="1" si="558"/>
        <v>0</v>
      </c>
    </row>
    <row r="2385" spans="1:45" x14ac:dyDescent="0.2">
      <c r="A2385" s="423">
        <v>3665</v>
      </c>
      <c r="B2385" s="424">
        <v>4</v>
      </c>
      <c r="C2385" s="425" t="s">
        <v>307</v>
      </c>
      <c r="D2385" s="422">
        <f t="shared" si="559"/>
        <v>0</v>
      </c>
      <c r="E2385" s="422">
        <f t="shared" si="560"/>
        <v>0</v>
      </c>
      <c r="F2385" s="422">
        <f t="shared" si="561"/>
        <v>0</v>
      </c>
      <c r="G2385" s="422">
        <f t="shared" si="562"/>
        <v>0</v>
      </c>
      <c r="H2385" s="22">
        <f t="shared" si="563"/>
        <v>0</v>
      </c>
      <c r="I2385" s="116">
        <v>0</v>
      </c>
      <c r="J2385" s="116">
        <v>0</v>
      </c>
      <c r="K2385" s="116">
        <v>0</v>
      </c>
      <c r="L2385" s="116">
        <v>0</v>
      </c>
      <c r="M2385" s="22">
        <f t="shared" si="564"/>
        <v>0</v>
      </c>
      <c r="N2385" s="116">
        <v>0</v>
      </c>
      <c r="O2385" s="116">
        <v>0</v>
      </c>
      <c r="P2385" s="116">
        <v>0</v>
      </c>
      <c r="Q2385" s="116">
        <v>0</v>
      </c>
      <c r="R2385" s="22">
        <f t="shared" si="565"/>
        <v>0</v>
      </c>
      <c r="S2385" s="116">
        <v>0</v>
      </c>
      <c r="T2385" s="116">
        <v>0</v>
      </c>
      <c r="U2385" s="116">
        <v>0</v>
      </c>
      <c r="V2385" s="116">
        <v>0</v>
      </c>
      <c r="W2385" s="22">
        <f t="shared" si="566"/>
        <v>0</v>
      </c>
      <c r="X2385" s="22">
        <f t="shared" si="567"/>
        <v>0</v>
      </c>
      <c r="Y2385" s="22">
        <f ca="1">OFFSET('Cost Study'!$B$7,'Operations Support'!$C2385,'Operations Support'!$B2385)*$H2385</f>
        <v>0</v>
      </c>
      <c r="Z2385" s="23">
        <f ca="1">Y2385*'Cost Study'!$B$31</f>
        <v>0</v>
      </c>
      <c r="AA2385" s="23">
        <f ca="1">IF(A2385=10298,1.51,1)*IF($B2385&lt;3,$D2385*'Cost Study'!$B$32*OFFSET('Cost Study'!$B$7,'Operations Support'!$C2385,'Operations Support'!$B2385),0)</f>
        <v>0</v>
      </c>
      <c r="AB2385" s="24">
        <f ca="1">AA2385*'Cost Study'!$B$31</f>
        <v>0</v>
      </c>
      <c r="AC2385" s="23">
        <f ca="1">Y2385*'Cost Study'!$B$31</f>
        <v>0</v>
      </c>
      <c r="AD2385" s="24">
        <f ca="1">AA2385*'Cost Study'!$B$31</f>
        <v>0</v>
      </c>
      <c r="AE2385" s="377">
        <f t="shared" ca="1" si="568"/>
        <v>0</v>
      </c>
      <c r="AF2385" s="377">
        <f t="shared" ca="1" si="569"/>
        <v>0</v>
      </c>
      <c r="AH2385" s="688">
        <f>IFERROR($H2385/SUMIF($A:$A,$A2385,$H:$H)*SUMIF(Summary!$A$110:$A$186,$A2385,Summary!$P$110:$P$186),0)</f>
        <v>0</v>
      </c>
      <c r="AI2385" s="689">
        <f t="shared" ca="1" si="555"/>
        <v>0</v>
      </c>
      <c r="AJ2385" s="688">
        <f>IFERROR(H2385/SUMIF(A:A,A2385,H:H)*SUMIF(Summary!$A$110:$A$186,'Operations Support'!A2385,Summary!$Q$110:$Q$186),0)</f>
        <v>0</v>
      </c>
      <c r="AK2385" s="688">
        <f t="shared" ca="1" si="556"/>
        <v>0</v>
      </c>
      <c r="AM2385" s="688">
        <f>IFERROR($H2385/SUMIF($A:$A,$A2385,$H:$H)*SUMIF(Summary!$A$230:$A$266,$A2385,Summary!$P$230:$P$266),0)</f>
        <v>0</v>
      </c>
      <c r="AN2385" s="688">
        <f>IFERROR($H2385/SUMIF($A:$A,$A2385,$H:$H)*(SUMIF(Summary!$A$230:$A$266,$A2385,Summary!$L$230:$L$266)+SUMIF(Summary!$A$281:$A$317,$A2385,Summary!$L$281:$L$317))-AM2385,0)</f>
        <v>0</v>
      </c>
      <c r="AO2385" s="688">
        <f>IFERROR($H2385/SUMIF($A:$A,$A2385,$H:$H)*SUMIF(Summary!$A$230:$A$266,$A2385,Summary!$Q$230:$Q$266),0)</f>
        <v>0</v>
      </c>
      <c r="AP2385" s="688">
        <f>IFERROR($H2385/SUMIF($A:$A,$A2385,$H:$H)*(SUMIF(Summary!$A$230:$A$266,$A2385,Summary!$L$230:$L$266)+SUMIF(Summary!$A$281:$A$317,$A2385,Summary!$L$281:$L$317))-AO2385,0)</f>
        <v>0</v>
      </c>
      <c r="AQ2385" s="306"/>
      <c r="AR2385" s="688">
        <f t="shared" ca="1" si="557"/>
        <v>0</v>
      </c>
      <c r="AS2385" s="688">
        <f t="shared" ca="1" si="558"/>
        <v>0</v>
      </c>
    </row>
    <row r="2386" spans="1:45" x14ac:dyDescent="0.2">
      <c r="A2386" s="423">
        <v>3665</v>
      </c>
      <c r="B2386" s="424">
        <v>4</v>
      </c>
      <c r="C2386" s="425" t="s">
        <v>308</v>
      </c>
      <c r="D2386" s="422">
        <f t="shared" si="559"/>
        <v>0</v>
      </c>
      <c r="E2386" s="422">
        <f t="shared" si="560"/>
        <v>0</v>
      </c>
      <c r="F2386" s="422">
        <f t="shared" si="561"/>
        <v>0</v>
      </c>
      <c r="G2386" s="422">
        <f t="shared" si="562"/>
        <v>0</v>
      </c>
      <c r="H2386" s="22">
        <f t="shared" si="563"/>
        <v>0</v>
      </c>
      <c r="I2386" s="116">
        <v>0</v>
      </c>
      <c r="J2386" s="116">
        <v>0</v>
      </c>
      <c r="K2386" s="116">
        <v>0</v>
      </c>
      <c r="L2386" s="116">
        <v>0</v>
      </c>
      <c r="M2386" s="22">
        <f t="shared" si="564"/>
        <v>0</v>
      </c>
      <c r="N2386" s="116">
        <v>0</v>
      </c>
      <c r="O2386" s="116">
        <v>0</v>
      </c>
      <c r="P2386" s="116">
        <v>0</v>
      </c>
      <c r="Q2386" s="116">
        <v>0</v>
      </c>
      <c r="R2386" s="22">
        <f t="shared" si="565"/>
        <v>0</v>
      </c>
      <c r="S2386" s="116">
        <v>0</v>
      </c>
      <c r="T2386" s="116">
        <v>0</v>
      </c>
      <c r="U2386" s="116">
        <v>0</v>
      </c>
      <c r="V2386" s="116">
        <v>0</v>
      </c>
      <c r="W2386" s="22">
        <f t="shared" si="566"/>
        <v>0</v>
      </c>
      <c r="X2386" s="22">
        <f t="shared" si="567"/>
        <v>0</v>
      </c>
      <c r="Y2386" s="22">
        <f ca="1">OFFSET('Cost Study'!$B$7,'Operations Support'!$C2386,'Operations Support'!$B2386)*$H2386</f>
        <v>0</v>
      </c>
      <c r="Z2386" s="23">
        <f ca="1">Y2386*'Cost Study'!$B$31</f>
        <v>0</v>
      </c>
      <c r="AA2386" s="23">
        <f ca="1">IF(A2386=10298,1.51,1)*IF($B2386&lt;3,$D2386*'Cost Study'!$B$32*OFFSET('Cost Study'!$B$7,'Operations Support'!$C2386,'Operations Support'!$B2386),0)</f>
        <v>0</v>
      </c>
      <c r="AB2386" s="24">
        <f ca="1">AA2386*'Cost Study'!$B$31</f>
        <v>0</v>
      </c>
      <c r="AC2386" s="23">
        <f ca="1">Y2386*'Cost Study'!$B$31</f>
        <v>0</v>
      </c>
      <c r="AD2386" s="24">
        <f ca="1">AA2386*'Cost Study'!$B$31</f>
        <v>0</v>
      </c>
      <c r="AE2386" s="377">
        <f t="shared" ca="1" si="568"/>
        <v>0</v>
      </c>
      <c r="AF2386" s="377">
        <f t="shared" ca="1" si="569"/>
        <v>0</v>
      </c>
      <c r="AH2386" s="688">
        <f>IFERROR($H2386/SUMIF($A:$A,$A2386,$H:$H)*SUMIF(Summary!$A$110:$A$186,$A2386,Summary!$P$110:$P$186),0)</f>
        <v>0</v>
      </c>
      <c r="AI2386" s="689">
        <f t="shared" ca="1" si="555"/>
        <v>0</v>
      </c>
      <c r="AJ2386" s="688">
        <f>IFERROR(H2386/SUMIF(A:A,A2386,H:H)*SUMIF(Summary!$A$110:$A$186,'Operations Support'!A2386,Summary!$Q$110:$Q$186),0)</f>
        <v>0</v>
      </c>
      <c r="AK2386" s="688">
        <f t="shared" ca="1" si="556"/>
        <v>0</v>
      </c>
      <c r="AM2386" s="688">
        <f>IFERROR($H2386/SUMIF($A:$A,$A2386,$H:$H)*SUMIF(Summary!$A$230:$A$266,$A2386,Summary!$P$230:$P$266),0)</f>
        <v>0</v>
      </c>
      <c r="AN2386" s="688">
        <f>IFERROR($H2386/SUMIF($A:$A,$A2386,$H:$H)*(SUMIF(Summary!$A$230:$A$266,$A2386,Summary!$L$230:$L$266)+SUMIF(Summary!$A$281:$A$317,$A2386,Summary!$L$281:$L$317))-AM2386,0)</f>
        <v>0</v>
      </c>
      <c r="AO2386" s="688">
        <f>IFERROR($H2386/SUMIF($A:$A,$A2386,$H:$H)*SUMIF(Summary!$A$230:$A$266,$A2386,Summary!$Q$230:$Q$266),0)</f>
        <v>0</v>
      </c>
      <c r="AP2386" s="688">
        <f>IFERROR($H2386/SUMIF($A:$A,$A2386,$H:$H)*(SUMIF(Summary!$A$230:$A$266,$A2386,Summary!$L$230:$L$266)+SUMIF(Summary!$A$281:$A$317,$A2386,Summary!$L$281:$L$317))-AO2386,0)</f>
        <v>0</v>
      </c>
      <c r="AQ2386" s="306"/>
      <c r="AR2386" s="688">
        <f t="shared" ca="1" si="557"/>
        <v>0</v>
      </c>
      <c r="AS2386" s="688">
        <f t="shared" ca="1" si="558"/>
        <v>0</v>
      </c>
    </row>
    <row r="2387" spans="1:45" x14ac:dyDescent="0.2">
      <c r="A2387" s="423">
        <v>3665</v>
      </c>
      <c r="B2387" s="424">
        <v>4</v>
      </c>
      <c r="C2387" s="425" t="s">
        <v>309</v>
      </c>
      <c r="D2387" s="422">
        <f t="shared" si="559"/>
        <v>0</v>
      </c>
      <c r="E2387" s="422">
        <f t="shared" si="560"/>
        <v>0</v>
      </c>
      <c r="F2387" s="422">
        <f t="shared" si="561"/>
        <v>0</v>
      </c>
      <c r="G2387" s="422">
        <f t="shared" si="562"/>
        <v>0</v>
      </c>
      <c r="H2387" s="22">
        <f t="shared" si="563"/>
        <v>0</v>
      </c>
      <c r="I2387" s="116">
        <v>0</v>
      </c>
      <c r="J2387" s="116">
        <v>0</v>
      </c>
      <c r="K2387" s="116">
        <v>0</v>
      </c>
      <c r="L2387" s="116">
        <v>0</v>
      </c>
      <c r="M2387" s="22">
        <f t="shared" si="564"/>
        <v>0</v>
      </c>
      <c r="N2387" s="116">
        <v>0</v>
      </c>
      <c r="O2387" s="116">
        <v>0</v>
      </c>
      <c r="P2387" s="116">
        <v>0</v>
      </c>
      <c r="Q2387" s="116">
        <v>0</v>
      </c>
      <c r="R2387" s="22">
        <f t="shared" si="565"/>
        <v>0</v>
      </c>
      <c r="S2387" s="116">
        <v>0</v>
      </c>
      <c r="T2387" s="116">
        <v>0</v>
      </c>
      <c r="U2387" s="116">
        <v>0</v>
      </c>
      <c r="V2387" s="116">
        <v>0</v>
      </c>
      <c r="W2387" s="22">
        <f t="shared" si="566"/>
        <v>0</v>
      </c>
      <c r="X2387" s="22">
        <f t="shared" si="567"/>
        <v>0</v>
      </c>
      <c r="Y2387" s="22">
        <f ca="1">OFFSET('Cost Study'!$B$7,'Operations Support'!$C2387,'Operations Support'!$B2387)*$H2387</f>
        <v>0</v>
      </c>
      <c r="Z2387" s="23">
        <f ca="1">Y2387*'Cost Study'!$B$31</f>
        <v>0</v>
      </c>
      <c r="AA2387" s="23">
        <f ca="1">IF(A2387=10298,1.51,1)*IF($B2387&lt;3,$D2387*'Cost Study'!$B$32*OFFSET('Cost Study'!$B$7,'Operations Support'!$C2387,'Operations Support'!$B2387),0)</f>
        <v>0</v>
      </c>
      <c r="AB2387" s="24">
        <f ca="1">AA2387*'Cost Study'!$B$31</f>
        <v>0</v>
      </c>
      <c r="AC2387" s="23">
        <f ca="1">Y2387*'Cost Study'!$B$31</f>
        <v>0</v>
      </c>
      <c r="AD2387" s="24">
        <f ca="1">AA2387*'Cost Study'!$B$31</f>
        <v>0</v>
      </c>
      <c r="AE2387" s="377">
        <f t="shared" ca="1" si="568"/>
        <v>0</v>
      </c>
      <c r="AF2387" s="377">
        <f t="shared" ca="1" si="569"/>
        <v>0</v>
      </c>
      <c r="AH2387" s="688">
        <f>IFERROR($H2387/SUMIF($A:$A,$A2387,$H:$H)*SUMIF(Summary!$A$110:$A$186,$A2387,Summary!$P$110:$P$186),0)</f>
        <v>0</v>
      </c>
      <c r="AI2387" s="689">
        <f t="shared" ca="1" si="555"/>
        <v>0</v>
      </c>
      <c r="AJ2387" s="688">
        <f>IFERROR(H2387/SUMIF(A:A,A2387,H:H)*SUMIF(Summary!$A$110:$A$186,'Operations Support'!A2387,Summary!$Q$110:$Q$186),0)</f>
        <v>0</v>
      </c>
      <c r="AK2387" s="688">
        <f t="shared" ca="1" si="556"/>
        <v>0</v>
      </c>
      <c r="AM2387" s="688">
        <f>IFERROR($H2387/SUMIF($A:$A,$A2387,$H:$H)*SUMIF(Summary!$A$230:$A$266,$A2387,Summary!$P$230:$P$266),0)</f>
        <v>0</v>
      </c>
      <c r="AN2387" s="688">
        <f>IFERROR($H2387/SUMIF($A:$A,$A2387,$H:$H)*(SUMIF(Summary!$A$230:$A$266,$A2387,Summary!$L$230:$L$266)+SUMIF(Summary!$A$281:$A$317,$A2387,Summary!$L$281:$L$317))-AM2387,0)</f>
        <v>0</v>
      </c>
      <c r="AO2387" s="688">
        <f>IFERROR($H2387/SUMIF($A:$A,$A2387,$H:$H)*SUMIF(Summary!$A$230:$A$266,$A2387,Summary!$Q$230:$Q$266),0)</f>
        <v>0</v>
      </c>
      <c r="AP2387" s="688">
        <f>IFERROR($H2387/SUMIF($A:$A,$A2387,$H:$H)*(SUMIF(Summary!$A$230:$A$266,$A2387,Summary!$L$230:$L$266)+SUMIF(Summary!$A$281:$A$317,$A2387,Summary!$L$281:$L$317))-AO2387,0)</f>
        <v>0</v>
      </c>
      <c r="AQ2387" s="306"/>
      <c r="AR2387" s="688">
        <f t="shared" ca="1" si="557"/>
        <v>0</v>
      </c>
      <c r="AS2387" s="688">
        <f t="shared" ca="1" si="558"/>
        <v>0</v>
      </c>
    </row>
    <row r="2388" spans="1:45" x14ac:dyDescent="0.2">
      <c r="A2388" s="423">
        <v>3665</v>
      </c>
      <c r="B2388" s="424">
        <v>4</v>
      </c>
      <c r="C2388" s="425" t="s">
        <v>310</v>
      </c>
      <c r="D2388" s="422">
        <f t="shared" si="559"/>
        <v>0</v>
      </c>
      <c r="E2388" s="422">
        <f t="shared" si="560"/>
        <v>0</v>
      </c>
      <c r="F2388" s="422">
        <f t="shared" si="561"/>
        <v>0</v>
      </c>
      <c r="G2388" s="422">
        <f t="shared" si="562"/>
        <v>0</v>
      </c>
      <c r="H2388" s="22">
        <f t="shared" si="563"/>
        <v>0</v>
      </c>
      <c r="I2388" s="116">
        <v>0</v>
      </c>
      <c r="J2388" s="116">
        <v>0</v>
      </c>
      <c r="K2388" s="116">
        <v>0</v>
      </c>
      <c r="L2388" s="116">
        <v>0</v>
      </c>
      <c r="M2388" s="22">
        <f t="shared" si="564"/>
        <v>0</v>
      </c>
      <c r="N2388" s="116">
        <v>0</v>
      </c>
      <c r="O2388" s="116">
        <v>0</v>
      </c>
      <c r="P2388" s="116">
        <v>0</v>
      </c>
      <c r="Q2388" s="116">
        <v>0</v>
      </c>
      <c r="R2388" s="22">
        <f t="shared" si="565"/>
        <v>0</v>
      </c>
      <c r="S2388" s="116">
        <v>0</v>
      </c>
      <c r="T2388" s="116">
        <v>0</v>
      </c>
      <c r="U2388" s="116">
        <v>0</v>
      </c>
      <c r="V2388" s="116">
        <v>0</v>
      </c>
      <c r="W2388" s="22">
        <f t="shared" si="566"/>
        <v>0</v>
      </c>
      <c r="X2388" s="22">
        <f t="shared" si="567"/>
        <v>0</v>
      </c>
      <c r="Y2388" s="22">
        <f ca="1">OFFSET('Cost Study'!$B$7,'Operations Support'!$C2388,'Operations Support'!$B2388)*$H2388</f>
        <v>0</v>
      </c>
      <c r="Z2388" s="23">
        <f ca="1">Y2388*'Cost Study'!$B$31</f>
        <v>0</v>
      </c>
      <c r="AA2388" s="23">
        <f ca="1">IF(A2388=10298,1.51,1)*IF($B2388&lt;3,$D2388*'Cost Study'!$B$32*OFFSET('Cost Study'!$B$7,'Operations Support'!$C2388,'Operations Support'!$B2388),0)</f>
        <v>0</v>
      </c>
      <c r="AB2388" s="24">
        <f ca="1">AA2388*'Cost Study'!$B$31</f>
        <v>0</v>
      </c>
      <c r="AC2388" s="23">
        <f ca="1">Y2388*'Cost Study'!$B$31</f>
        <v>0</v>
      </c>
      <c r="AD2388" s="24">
        <f ca="1">AA2388*'Cost Study'!$B$31</f>
        <v>0</v>
      </c>
      <c r="AE2388" s="377">
        <f t="shared" ca="1" si="568"/>
        <v>0</v>
      </c>
      <c r="AF2388" s="377">
        <f t="shared" ca="1" si="569"/>
        <v>0</v>
      </c>
      <c r="AH2388" s="688">
        <f>IFERROR($H2388/SUMIF($A:$A,$A2388,$H:$H)*SUMIF(Summary!$A$110:$A$186,$A2388,Summary!$P$110:$P$186),0)</f>
        <v>0</v>
      </c>
      <c r="AI2388" s="689">
        <f t="shared" ca="1" si="555"/>
        <v>0</v>
      </c>
      <c r="AJ2388" s="688">
        <f>IFERROR(H2388/SUMIF(A:A,A2388,H:H)*SUMIF(Summary!$A$110:$A$186,'Operations Support'!A2388,Summary!$Q$110:$Q$186),0)</f>
        <v>0</v>
      </c>
      <c r="AK2388" s="688">
        <f t="shared" ca="1" si="556"/>
        <v>0</v>
      </c>
      <c r="AM2388" s="688">
        <f>IFERROR($H2388/SUMIF($A:$A,$A2388,$H:$H)*SUMIF(Summary!$A$230:$A$266,$A2388,Summary!$P$230:$P$266),0)</f>
        <v>0</v>
      </c>
      <c r="AN2388" s="688">
        <f>IFERROR($H2388/SUMIF($A:$A,$A2388,$H:$H)*(SUMIF(Summary!$A$230:$A$266,$A2388,Summary!$L$230:$L$266)+SUMIF(Summary!$A$281:$A$317,$A2388,Summary!$L$281:$L$317))-AM2388,0)</f>
        <v>0</v>
      </c>
      <c r="AO2388" s="688">
        <f>IFERROR($H2388/SUMIF($A:$A,$A2388,$H:$H)*SUMIF(Summary!$A$230:$A$266,$A2388,Summary!$Q$230:$Q$266),0)</f>
        <v>0</v>
      </c>
      <c r="AP2388" s="688">
        <f>IFERROR($H2388/SUMIF($A:$A,$A2388,$H:$H)*(SUMIF(Summary!$A$230:$A$266,$A2388,Summary!$L$230:$L$266)+SUMIF(Summary!$A$281:$A$317,$A2388,Summary!$L$281:$L$317))-AO2388,0)</f>
        <v>0</v>
      </c>
      <c r="AQ2388" s="306"/>
      <c r="AR2388" s="688">
        <f t="shared" ca="1" si="557"/>
        <v>0</v>
      </c>
      <c r="AS2388" s="688">
        <f t="shared" ca="1" si="558"/>
        <v>0</v>
      </c>
    </row>
    <row r="2389" spans="1:45" x14ac:dyDescent="0.2">
      <c r="A2389" s="423">
        <v>3665</v>
      </c>
      <c r="B2389" s="424">
        <v>4</v>
      </c>
      <c r="C2389" s="425" t="s">
        <v>311</v>
      </c>
      <c r="D2389" s="422">
        <f t="shared" si="559"/>
        <v>0</v>
      </c>
      <c r="E2389" s="422">
        <f t="shared" si="560"/>
        <v>0</v>
      </c>
      <c r="F2389" s="422">
        <f t="shared" si="561"/>
        <v>0</v>
      </c>
      <c r="G2389" s="422">
        <f t="shared" si="562"/>
        <v>0</v>
      </c>
      <c r="H2389" s="22">
        <f t="shared" si="563"/>
        <v>0</v>
      </c>
      <c r="I2389" s="116">
        <v>0</v>
      </c>
      <c r="J2389" s="116">
        <v>0</v>
      </c>
      <c r="K2389" s="116">
        <v>0</v>
      </c>
      <c r="L2389" s="116">
        <v>0</v>
      </c>
      <c r="M2389" s="22">
        <f t="shared" si="564"/>
        <v>0</v>
      </c>
      <c r="N2389" s="116">
        <v>0</v>
      </c>
      <c r="O2389" s="116">
        <v>0</v>
      </c>
      <c r="P2389" s="116">
        <v>0</v>
      </c>
      <c r="Q2389" s="116">
        <v>0</v>
      </c>
      <c r="R2389" s="22">
        <f t="shared" si="565"/>
        <v>0</v>
      </c>
      <c r="S2389" s="116">
        <v>0</v>
      </c>
      <c r="T2389" s="116">
        <v>0</v>
      </c>
      <c r="U2389" s="116">
        <v>0</v>
      </c>
      <c r="V2389" s="116">
        <v>0</v>
      </c>
      <c r="W2389" s="22">
        <f t="shared" si="566"/>
        <v>0</v>
      </c>
      <c r="X2389" s="22">
        <f t="shared" si="567"/>
        <v>0</v>
      </c>
      <c r="Y2389" s="22">
        <f ca="1">OFFSET('Cost Study'!$B$7,'Operations Support'!$C2389,'Operations Support'!$B2389)*$H2389</f>
        <v>0</v>
      </c>
      <c r="Z2389" s="23">
        <f ca="1">Y2389*'Cost Study'!$B$31</f>
        <v>0</v>
      </c>
      <c r="AA2389" s="23">
        <f ca="1">IF(A2389=10298,1.51,1)*IF($B2389&lt;3,$D2389*'Cost Study'!$B$32*OFFSET('Cost Study'!$B$7,'Operations Support'!$C2389,'Operations Support'!$B2389),0)</f>
        <v>0</v>
      </c>
      <c r="AB2389" s="24">
        <f ca="1">AA2389*'Cost Study'!$B$31</f>
        <v>0</v>
      </c>
      <c r="AC2389" s="23">
        <f ca="1">Y2389*'Cost Study'!$B$31</f>
        <v>0</v>
      </c>
      <c r="AD2389" s="24">
        <f ca="1">AA2389*'Cost Study'!$B$31</f>
        <v>0</v>
      </c>
      <c r="AE2389" s="377">
        <f t="shared" ca="1" si="568"/>
        <v>0</v>
      </c>
      <c r="AF2389" s="377">
        <f t="shared" ca="1" si="569"/>
        <v>0</v>
      </c>
      <c r="AH2389" s="688">
        <f>IFERROR($H2389/SUMIF($A:$A,$A2389,$H:$H)*SUMIF(Summary!$A$110:$A$186,$A2389,Summary!$P$110:$P$186),0)</f>
        <v>0</v>
      </c>
      <c r="AI2389" s="689">
        <f t="shared" ca="1" si="555"/>
        <v>0</v>
      </c>
      <c r="AJ2389" s="688">
        <f>IFERROR(H2389/SUMIF(A:A,A2389,H:H)*SUMIF(Summary!$A$110:$A$186,'Operations Support'!A2389,Summary!$Q$110:$Q$186),0)</f>
        <v>0</v>
      </c>
      <c r="AK2389" s="688">
        <f t="shared" ca="1" si="556"/>
        <v>0</v>
      </c>
      <c r="AM2389" s="688">
        <f>IFERROR($H2389/SUMIF($A:$A,$A2389,$H:$H)*SUMIF(Summary!$A$230:$A$266,$A2389,Summary!$P$230:$P$266),0)</f>
        <v>0</v>
      </c>
      <c r="AN2389" s="688">
        <f>IFERROR($H2389/SUMIF($A:$A,$A2389,$H:$H)*(SUMIF(Summary!$A$230:$A$266,$A2389,Summary!$L$230:$L$266)+SUMIF(Summary!$A$281:$A$317,$A2389,Summary!$L$281:$L$317))-AM2389,0)</f>
        <v>0</v>
      </c>
      <c r="AO2389" s="688">
        <f>IFERROR($H2389/SUMIF($A:$A,$A2389,$H:$H)*SUMIF(Summary!$A$230:$A$266,$A2389,Summary!$Q$230:$Q$266),0)</f>
        <v>0</v>
      </c>
      <c r="AP2389" s="688">
        <f>IFERROR($H2389/SUMIF($A:$A,$A2389,$H:$H)*(SUMIF(Summary!$A$230:$A$266,$A2389,Summary!$L$230:$L$266)+SUMIF(Summary!$A$281:$A$317,$A2389,Summary!$L$281:$L$317))-AO2389,0)</f>
        <v>0</v>
      </c>
      <c r="AQ2389" s="306"/>
      <c r="AR2389" s="688">
        <f t="shared" ca="1" si="557"/>
        <v>0</v>
      </c>
      <c r="AS2389" s="688">
        <f t="shared" ca="1" si="558"/>
        <v>0</v>
      </c>
    </row>
    <row r="2390" spans="1:45" x14ac:dyDescent="0.2">
      <c r="A2390" s="423">
        <v>3665</v>
      </c>
      <c r="B2390" s="424">
        <v>4</v>
      </c>
      <c r="C2390" s="425" t="s">
        <v>312</v>
      </c>
      <c r="D2390" s="422">
        <f t="shared" si="559"/>
        <v>0</v>
      </c>
      <c r="E2390" s="422">
        <f t="shared" si="560"/>
        <v>0</v>
      </c>
      <c r="F2390" s="422">
        <f t="shared" si="561"/>
        <v>0</v>
      </c>
      <c r="G2390" s="422">
        <f t="shared" si="562"/>
        <v>0</v>
      </c>
      <c r="H2390" s="22">
        <f t="shared" si="563"/>
        <v>0</v>
      </c>
      <c r="I2390" s="116">
        <v>0</v>
      </c>
      <c r="J2390" s="116">
        <v>0</v>
      </c>
      <c r="K2390" s="116">
        <v>0</v>
      </c>
      <c r="L2390" s="116">
        <v>0</v>
      </c>
      <c r="M2390" s="22">
        <f t="shared" si="564"/>
        <v>0</v>
      </c>
      <c r="N2390" s="116">
        <v>0</v>
      </c>
      <c r="O2390" s="116">
        <v>0</v>
      </c>
      <c r="P2390" s="116">
        <v>0</v>
      </c>
      <c r="Q2390" s="116">
        <v>0</v>
      </c>
      <c r="R2390" s="22">
        <f t="shared" si="565"/>
        <v>0</v>
      </c>
      <c r="S2390" s="116">
        <v>0</v>
      </c>
      <c r="T2390" s="116">
        <v>0</v>
      </c>
      <c r="U2390" s="116">
        <v>0</v>
      </c>
      <c r="V2390" s="116">
        <v>0</v>
      </c>
      <c r="W2390" s="22">
        <f t="shared" si="566"/>
        <v>0</v>
      </c>
      <c r="X2390" s="22">
        <f t="shared" si="567"/>
        <v>0</v>
      </c>
      <c r="Y2390" s="22">
        <f ca="1">OFFSET('Cost Study'!$B$7,'Operations Support'!$C2390,'Operations Support'!$B2390)*$H2390</f>
        <v>0</v>
      </c>
      <c r="Z2390" s="23">
        <f ca="1">Y2390*'Cost Study'!$B$31</f>
        <v>0</v>
      </c>
      <c r="AA2390" s="23">
        <f ca="1">IF(A2390=10298,1.51,1)*IF($B2390&lt;3,$D2390*'Cost Study'!$B$32*OFFSET('Cost Study'!$B$7,'Operations Support'!$C2390,'Operations Support'!$B2390),0)</f>
        <v>0</v>
      </c>
      <c r="AB2390" s="24">
        <f ca="1">AA2390*'Cost Study'!$B$31</f>
        <v>0</v>
      </c>
      <c r="AC2390" s="23">
        <f ca="1">Y2390*'Cost Study'!$B$31</f>
        <v>0</v>
      </c>
      <c r="AD2390" s="24">
        <f ca="1">AA2390*'Cost Study'!$B$31</f>
        <v>0</v>
      </c>
      <c r="AE2390" s="377">
        <f t="shared" ca="1" si="568"/>
        <v>0</v>
      </c>
      <c r="AF2390" s="377">
        <f t="shared" ca="1" si="569"/>
        <v>0</v>
      </c>
      <c r="AH2390" s="688">
        <f>IFERROR($H2390/SUMIF($A:$A,$A2390,$H:$H)*SUMIF(Summary!$A$110:$A$186,$A2390,Summary!$P$110:$P$186),0)</f>
        <v>0</v>
      </c>
      <c r="AI2390" s="689">
        <f t="shared" ca="1" si="555"/>
        <v>0</v>
      </c>
      <c r="AJ2390" s="688">
        <f>IFERROR(H2390/SUMIF(A:A,A2390,H:H)*SUMIF(Summary!$A$110:$A$186,'Operations Support'!A2390,Summary!$Q$110:$Q$186),0)</f>
        <v>0</v>
      </c>
      <c r="AK2390" s="688">
        <f t="shared" ca="1" si="556"/>
        <v>0</v>
      </c>
      <c r="AM2390" s="688">
        <f>IFERROR($H2390/SUMIF($A:$A,$A2390,$H:$H)*SUMIF(Summary!$A$230:$A$266,$A2390,Summary!$P$230:$P$266),0)</f>
        <v>0</v>
      </c>
      <c r="AN2390" s="688">
        <f>IFERROR($H2390/SUMIF($A:$A,$A2390,$H:$H)*(SUMIF(Summary!$A$230:$A$266,$A2390,Summary!$L$230:$L$266)+SUMIF(Summary!$A$281:$A$317,$A2390,Summary!$L$281:$L$317))-AM2390,0)</f>
        <v>0</v>
      </c>
      <c r="AO2390" s="688">
        <f>IFERROR($H2390/SUMIF($A:$A,$A2390,$H:$H)*SUMIF(Summary!$A$230:$A$266,$A2390,Summary!$Q$230:$Q$266),0)</f>
        <v>0</v>
      </c>
      <c r="AP2390" s="688">
        <f>IFERROR($H2390/SUMIF($A:$A,$A2390,$H:$H)*(SUMIF(Summary!$A$230:$A$266,$A2390,Summary!$L$230:$L$266)+SUMIF(Summary!$A$281:$A$317,$A2390,Summary!$L$281:$L$317))-AO2390,0)</f>
        <v>0</v>
      </c>
      <c r="AQ2390" s="306"/>
      <c r="AR2390" s="688">
        <f t="shared" ca="1" si="557"/>
        <v>0</v>
      </c>
      <c r="AS2390" s="688">
        <f t="shared" ca="1" si="558"/>
        <v>0</v>
      </c>
    </row>
    <row r="2391" spans="1:45" x14ac:dyDescent="0.2">
      <c r="A2391" s="423">
        <v>3665</v>
      </c>
      <c r="B2391" s="424">
        <v>4</v>
      </c>
      <c r="C2391" s="425" t="s">
        <v>313</v>
      </c>
      <c r="D2391" s="422">
        <f t="shared" si="559"/>
        <v>0</v>
      </c>
      <c r="E2391" s="422">
        <f t="shared" si="560"/>
        <v>0</v>
      </c>
      <c r="F2391" s="422">
        <f t="shared" si="561"/>
        <v>0</v>
      </c>
      <c r="G2391" s="422">
        <f t="shared" si="562"/>
        <v>0</v>
      </c>
      <c r="H2391" s="22">
        <f t="shared" si="563"/>
        <v>0</v>
      </c>
      <c r="I2391" s="116">
        <v>0</v>
      </c>
      <c r="J2391" s="116">
        <v>0</v>
      </c>
      <c r="K2391" s="116">
        <v>0</v>
      </c>
      <c r="L2391" s="116">
        <v>0</v>
      </c>
      <c r="M2391" s="22">
        <f t="shared" si="564"/>
        <v>0</v>
      </c>
      <c r="N2391" s="116">
        <v>0</v>
      </c>
      <c r="O2391" s="116">
        <v>0</v>
      </c>
      <c r="P2391" s="116">
        <v>0</v>
      </c>
      <c r="Q2391" s="116">
        <v>0</v>
      </c>
      <c r="R2391" s="22">
        <f t="shared" si="565"/>
        <v>0</v>
      </c>
      <c r="S2391" s="116">
        <v>0</v>
      </c>
      <c r="T2391" s="116">
        <v>0</v>
      </c>
      <c r="U2391" s="116">
        <v>0</v>
      </c>
      <c r="V2391" s="116">
        <v>0</v>
      </c>
      <c r="W2391" s="22">
        <f t="shared" si="566"/>
        <v>0</v>
      </c>
      <c r="X2391" s="22">
        <f t="shared" si="567"/>
        <v>0</v>
      </c>
      <c r="Y2391" s="22">
        <f ca="1">OFFSET('Cost Study'!$B$7,'Operations Support'!$C2391,'Operations Support'!$B2391)*$H2391</f>
        <v>0</v>
      </c>
      <c r="Z2391" s="23">
        <f ca="1">Y2391*'Cost Study'!$B$31</f>
        <v>0</v>
      </c>
      <c r="AA2391" s="23">
        <f ca="1">IF(A2391=10298,1.51,1)*IF($B2391&lt;3,$D2391*'Cost Study'!$B$32*OFFSET('Cost Study'!$B$7,'Operations Support'!$C2391,'Operations Support'!$B2391),0)</f>
        <v>0</v>
      </c>
      <c r="AB2391" s="24">
        <f ca="1">AA2391*'Cost Study'!$B$31</f>
        <v>0</v>
      </c>
      <c r="AC2391" s="23">
        <f ca="1">Y2391*'Cost Study'!$B$31</f>
        <v>0</v>
      </c>
      <c r="AD2391" s="24">
        <f ca="1">AA2391*'Cost Study'!$B$31</f>
        <v>0</v>
      </c>
      <c r="AE2391" s="377">
        <f t="shared" ca="1" si="568"/>
        <v>0</v>
      </c>
      <c r="AF2391" s="377">
        <f t="shared" ca="1" si="569"/>
        <v>0</v>
      </c>
      <c r="AH2391" s="688">
        <f>IFERROR($H2391/SUMIF($A:$A,$A2391,$H:$H)*SUMIF(Summary!$A$110:$A$186,$A2391,Summary!$P$110:$P$186),0)</f>
        <v>0</v>
      </c>
      <c r="AI2391" s="689">
        <f t="shared" ca="1" si="555"/>
        <v>0</v>
      </c>
      <c r="AJ2391" s="688">
        <f>IFERROR(H2391/SUMIF(A:A,A2391,H:H)*SUMIF(Summary!$A$110:$A$186,'Operations Support'!A2391,Summary!$Q$110:$Q$186),0)</f>
        <v>0</v>
      </c>
      <c r="AK2391" s="688">
        <f t="shared" ca="1" si="556"/>
        <v>0</v>
      </c>
      <c r="AM2391" s="688">
        <f>IFERROR($H2391/SUMIF($A:$A,$A2391,$H:$H)*SUMIF(Summary!$A$230:$A$266,$A2391,Summary!$P$230:$P$266),0)</f>
        <v>0</v>
      </c>
      <c r="AN2391" s="688">
        <f>IFERROR($H2391/SUMIF($A:$A,$A2391,$H:$H)*(SUMIF(Summary!$A$230:$A$266,$A2391,Summary!$L$230:$L$266)+SUMIF(Summary!$A$281:$A$317,$A2391,Summary!$L$281:$L$317))-AM2391,0)</f>
        <v>0</v>
      </c>
      <c r="AO2391" s="688">
        <f>IFERROR($H2391/SUMIF($A:$A,$A2391,$H:$H)*SUMIF(Summary!$A$230:$A$266,$A2391,Summary!$Q$230:$Q$266),0)</f>
        <v>0</v>
      </c>
      <c r="AP2391" s="688">
        <f>IFERROR($H2391/SUMIF($A:$A,$A2391,$H:$H)*(SUMIF(Summary!$A$230:$A$266,$A2391,Summary!$L$230:$L$266)+SUMIF(Summary!$A$281:$A$317,$A2391,Summary!$L$281:$L$317))-AO2391,0)</f>
        <v>0</v>
      </c>
      <c r="AQ2391" s="306"/>
      <c r="AR2391" s="688">
        <f t="shared" ca="1" si="557"/>
        <v>0</v>
      </c>
      <c r="AS2391" s="688">
        <f t="shared" ca="1" si="558"/>
        <v>0</v>
      </c>
    </row>
    <row r="2392" spans="1:45" x14ac:dyDescent="0.2">
      <c r="A2392" s="423">
        <v>3665</v>
      </c>
      <c r="B2392" s="424">
        <v>4</v>
      </c>
      <c r="C2392" s="425" t="s">
        <v>314</v>
      </c>
      <c r="D2392" s="422">
        <f t="shared" si="559"/>
        <v>0</v>
      </c>
      <c r="E2392" s="422">
        <f t="shared" si="560"/>
        <v>0</v>
      </c>
      <c r="F2392" s="422">
        <f t="shared" si="561"/>
        <v>0</v>
      </c>
      <c r="G2392" s="422">
        <f t="shared" si="562"/>
        <v>0</v>
      </c>
      <c r="H2392" s="22">
        <f t="shared" si="563"/>
        <v>0</v>
      </c>
      <c r="I2392" s="116">
        <v>0</v>
      </c>
      <c r="J2392" s="116">
        <v>0</v>
      </c>
      <c r="K2392" s="116">
        <v>0</v>
      </c>
      <c r="L2392" s="116">
        <v>0</v>
      </c>
      <c r="M2392" s="22">
        <f t="shared" si="564"/>
        <v>0</v>
      </c>
      <c r="N2392" s="116">
        <v>0</v>
      </c>
      <c r="O2392" s="116">
        <v>0</v>
      </c>
      <c r="P2392" s="116">
        <v>0</v>
      </c>
      <c r="Q2392" s="116">
        <v>0</v>
      </c>
      <c r="R2392" s="22">
        <f t="shared" si="565"/>
        <v>0</v>
      </c>
      <c r="S2392" s="116">
        <v>0</v>
      </c>
      <c r="T2392" s="116">
        <v>0</v>
      </c>
      <c r="U2392" s="116">
        <v>0</v>
      </c>
      <c r="V2392" s="116">
        <v>0</v>
      </c>
      <c r="W2392" s="22">
        <f t="shared" si="566"/>
        <v>0</v>
      </c>
      <c r="X2392" s="22">
        <f t="shared" si="567"/>
        <v>0</v>
      </c>
      <c r="Y2392" s="22">
        <f ca="1">OFFSET('Cost Study'!$B$7,'Operations Support'!$C2392,'Operations Support'!$B2392)*$H2392</f>
        <v>0</v>
      </c>
      <c r="Z2392" s="23">
        <f ca="1">Y2392*'Cost Study'!$B$31</f>
        <v>0</v>
      </c>
      <c r="AA2392" s="23">
        <f ca="1">IF(A2392=10298,1.51,1)*IF($B2392&lt;3,$D2392*'Cost Study'!$B$32*OFFSET('Cost Study'!$B$7,'Operations Support'!$C2392,'Operations Support'!$B2392),0)</f>
        <v>0</v>
      </c>
      <c r="AB2392" s="24">
        <f ca="1">AA2392*'Cost Study'!$B$31</f>
        <v>0</v>
      </c>
      <c r="AC2392" s="23">
        <f ca="1">Y2392*'Cost Study'!$B$31</f>
        <v>0</v>
      </c>
      <c r="AD2392" s="24">
        <f ca="1">AA2392*'Cost Study'!$B$31</f>
        <v>0</v>
      </c>
      <c r="AE2392" s="377">
        <f t="shared" ca="1" si="568"/>
        <v>0</v>
      </c>
      <c r="AF2392" s="377">
        <f t="shared" ca="1" si="569"/>
        <v>0</v>
      </c>
      <c r="AH2392" s="688">
        <f>IFERROR($H2392/SUMIF($A:$A,$A2392,$H:$H)*SUMIF(Summary!$A$110:$A$186,$A2392,Summary!$P$110:$P$186),0)</f>
        <v>0</v>
      </c>
      <c r="AI2392" s="689">
        <f t="shared" ca="1" si="555"/>
        <v>0</v>
      </c>
      <c r="AJ2392" s="688">
        <f>IFERROR(H2392/SUMIF(A:A,A2392,H:H)*SUMIF(Summary!$A$110:$A$186,'Operations Support'!A2392,Summary!$Q$110:$Q$186),0)</f>
        <v>0</v>
      </c>
      <c r="AK2392" s="688">
        <f t="shared" ca="1" si="556"/>
        <v>0</v>
      </c>
      <c r="AM2392" s="688">
        <f>IFERROR($H2392/SUMIF($A:$A,$A2392,$H:$H)*SUMIF(Summary!$A$230:$A$266,$A2392,Summary!$P$230:$P$266),0)</f>
        <v>0</v>
      </c>
      <c r="AN2392" s="688">
        <f>IFERROR($H2392/SUMIF($A:$A,$A2392,$H:$H)*(SUMIF(Summary!$A$230:$A$266,$A2392,Summary!$L$230:$L$266)+SUMIF(Summary!$A$281:$A$317,$A2392,Summary!$L$281:$L$317))-AM2392,0)</f>
        <v>0</v>
      </c>
      <c r="AO2392" s="688">
        <f>IFERROR($H2392/SUMIF($A:$A,$A2392,$H:$H)*SUMIF(Summary!$A$230:$A$266,$A2392,Summary!$Q$230:$Q$266),0)</f>
        <v>0</v>
      </c>
      <c r="AP2392" s="688">
        <f>IFERROR($H2392/SUMIF($A:$A,$A2392,$H:$H)*(SUMIF(Summary!$A$230:$A$266,$A2392,Summary!$L$230:$L$266)+SUMIF(Summary!$A$281:$A$317,$A2392,Summary!$L$281:$L$317))-AO2392,0)</f>
        <v>0</v>
      </c>
      <c r="AQ2392" s="306"/>
      <c r="AR2392" s="688">
        <f t="shared" ca="1" si="557"/>
        <v>0</v>
      </c>
      <c r="AS2392" s="688">
        <f t="shared" ca="1" si="558"/>
        <v>0</v>
      </c>
    </row>
    <row r="2393" spans="1:45" x14ac:dyDescent="0.2">
      <c r="A2393" s="423">
        <v>3665</v>
      </c>
      <c r="B2393" s="424">
        <v>4</v>
      </c>
      <c r="C2393" s="425" t="s">
        <v>315</v>
      </c>
      <c r="D2393" s="422">
        <f t="shared" si="559"/>
        <v>0</v>
      </c>
      <c r="E2393" s="422">
        <f t="shared" si="560"/>
        <v>0</v>
      </c>
      <c r="F2393" s="422">
        <f t="shared" si="561"/>
        <v>0</v>
      </c>
      <c r="G2393" s="422">
        <f t="shared" si="562"/>
        <v>0</v>
      </c>
      <c r="H2393" s="22">
        <f t="shared" si="563"/>
        <v>0</v>
      </c>
      <c r="I2393" s="116">
        <v>0</v>
      </c>
      <c r="J2393" s="116">
        <v>0</v>
      </c>
      <c r="K2393" s="116">
        <v>0</v>
      </c>
      <c r="L2393" s="116">
        <v>0</v>
      </c>
      <c r="M2393" s="22">
        <f t="shared" si="564"/>
        <v>0</v>
      </c>
      <c r="N2393" s="116">
        <v>0</v>
      </c>
      <c r="O2393" s="116">
        <v>0</v>
      </c>
      <c r="P2393" s="116">
        <v>0</v>
      </c>
      <c r="Q2393" s="116">
        <v>0</v>
      </c>
      <c r="R2393" s="22">
        <f t="shared" si="565"/>
        <v>0</v>
      </c>
      <c r="S2393" s="116">
        <v>0</v>
      </c>
      <c r="T2393" s="116">
        <v>0</v>
      </c>
      <c r="U2393" s="116">
        <v>0</v>
      </c>
      <c r="V2393" s="116">
        <v>0</v>
      </c>
      <c r="W2393" s="22">
        <f t="shared" si="566"/>
        <v>0</v>
      </c>
      <c r="X2393" s="22">
        <f t="shared" si="567"/>
        <v>0</v>
      </c>
      <c r="Y2393" s="22">
        <f ca="1">OFFSET('Cost Study'!$B$7,'Operations Support'!$C2393,'Operations Support'!$B2393)*$H2393</f>
        <v>0</v>
      </c>
      <c r="Z2393" s="23">
        <f ca="1">Y2393*'Cost Study'!$B$31</f>
        <v>0</v>
      </c>
      <c r="AA2393" s="23">
        <f ca="1">IF(A2393=10298,1.51,1)*IF($B2393&lt;3,$D2393*'Cost Study'!$B$32*OFFSET('Cost Study'!$B$7,'Operations Support'!$C2393,'Operations Support'!$B2393),0)</f>
        <v>0</v>
      </c>
      <c r="AB2393" s="24">
        <f ca="1">AA2393*'Cost Study'!$B$31</f>
        <v>0</v>
      </c>
      <c r="AC2393" s="23">
        <f ca="1">Y2393*'Cost Study'!$B$31</f>
        <v>0</v>
      </c>
      <c r="AD2393" s="24">
        <f ca="1">AA2393*'Cost Study'!$B$31</f>
        <v>0</v>
      </c>
      <c r="AE2393" s="377">
        <f t="shared" ca="1" si="568"/>
        <v>0</v>
      </c>
      <c r="AF2393" s="377">
        <f t="shared" ca="1" si="569"/>
        <v>0</v>
      </c>
      <c r="AH2393" s="688">
        <f>IFERROR($H2393/SUMIF($A:$A,$A2393,$H:$H)*SUMIF(Summary!$A$110:$A$186,$A2393,Summary!$P$110:$P$186),0)</f>
        <v>0</v>
      </c>
      <c r="AI2393" s="689">
        <f t="shared" ca="1" si="555"/>
        <v>0</v>
      </c>
      <c r="AJ2393" s="688">
        <f>IFERROR(H2393/SUMIF(A:A,A2393,H:H)*SUMIF(Summary!$A$110:$A$186,'Operations Support'!A2393,Summary!$Q$110:$Q$186),0)</f>
        <v>0</v>
      </c>
      <c r="AK2393" s="688">
        <f t="shared" ca="1" si="556"/>
        <v>0</v>
      </c>
      <c r="AM2393" s="688">
        <f>IFERROR($H2393/SUMIF($A:$A,$A2393,$H:$H)*SUMIF(Summary!$A$230:$A$266,$A2393,Summary!$P$230:$P$266),0)</f>
        <v>0</v>
      </c>
      <c r="AN2393" s="688">
        <f>IFERROR($H2393/SUMIF($A:$A,$A2393,$H:$H)*(SUMIF(Summary!$A$230:$A$266,$A2393,Summary!$L$230:$L$266)+SUMIF(Summary!$A$281:$A$317,$A2393,Summary!$L$281:$L$317))-AM2393,0)</f>
        <v>0</v>
      </c>
      <c r="AO2393" s="688">
        <f>IFERROR($H2393/SUMIF($A:$A,$A2393,$H:$H)*SUMIF(Summary!$A$230:$A$266,$A2393,Summary!$Q$230:$Q$266),0)</f>
        <v>0</v>
      </c>
      <c r="AP2393" s="688">
        <f>IFERROR($H2393/SUMIF($A:$A,$A2393,$H:$H)*(SUMIF(Summary!$A$230:$A$266,$A2393,Summary!$L$230:$L$266)+SUMIF(Summary!$A$281:$A$317,$A2393,Summary!$L$281:$L$317))-AO2393,0)</f>
        <v>0</v>
      </c>
      <c r="AQ2393" s="306"/>
      <c r="AR2393" s="688">
        <f t="shared" ca="1" si="557"/>
        <v>0</v>
      </c>
      <c r="AS2393" s="688">
        <f t="shared" ca="1" si="558"/>
        <v>0</v>
      </c>
    </row>
    <row r="2394" spans="1:45" x14ac:dyDescent="0.2">
      <c r="A2394" s="423">
        <v>3665</v>
      </c>
      <c r="B2394" s="424">
        <v>4</v>
      </c>
      <c r="C2394" s="425" t="s">
        <v>316</v>
      </c>
      <c r="D2394" s="422">
        <f t="shared" si="559"/>
        <v>0</v>
      </c>
      <c r="E2394" s="422">
        <f t="shared" si="560"/>
        <v>0</v>
      </c>
      <c r="F2394" s="422">
        <f t="shared" si="561"/>
        <v>0</v>
      </c>
      <c r="G2394" s="422">
        <f t="shared" si="562"/>
        <v>0</v>
      </c>
      <c r="H2394" s="22">
        <f t="shared" si="563"/>
        <v>0</v>
      </c>
      <c r="I2394" s="116">
        <v>0</v>
      </c>
      <c r="J2394" s="116">
        <v>0</v>
      </c>
      <c r="K2394" s="116">
        <v>0</v>
      </c>
      <c r="L2394" s="116">
        <v>0</v>
      </c>
      <c r="M2394" s="22">
        <f t="shared" si="564"/>
        <v>0</v>
      </c>
      <c r="N2394" s="116">
        <v>0</v>
      </c>
      <c r="O2394" s="116">
        <v>0</v>
      </c>
      <c r="P2394" s="116">
        <v>0</v>
      </c>
      <c r="Q2394" s="116">
        <v>0</v>
      </c>
      <c r="R2394" s="22">
        <f t="shared" si="565"/>
        <v>0</v>
      </c>
      <c r="S2394" s="116">
        <v>0</v>
      </c>
      <c r="T2394" s="116">
        <v>0</v>
      </c>
      <c r="U2394" s="116">
        <v>0</v>
      </c>
      <c r="V2394" s="116">
        <v>0</v>
      </c>
      <c r="W2394" s="22">
        <f t="shared" si="566"/>
        <v>0</v>
      </c>
      <c r="X2394" s="22">
        <f t="shared" si="567"/>
        <v>0</v>
      </c>
      <c r="Y2394" s="22">
        <f ca="1">OFFSET('Cost Study'!$B$7,'Operations Support'!$C2394,'Operations Support'!$B2394)*$H2394</f>
        <v>0</v>
      </c>
      <c r="Z2394" s="23">
        <f ca="1">Y2394*'Cost Study'!$B$31</f>
        <v>0</v>
      </c>
      <c r="AA2394" s="23">
        <f ca="1">IF(A2394=10298,1.51,1)*IF($B2394&lt;3,$D2394*'Cost Study'!$B$32*OFFSET('Cost Study'!$B$7,'Operations Support'!$C2394,'Operations Support'!$B2394),0)</f>
        <v>0</v>
      </c>
      <c r="AB2394" s="24">
        <f ca="1">AA2394*'Cost Study'!$B$31</f>
        <v>0</v>
      </c>
      <c r="AC2394" s="23">
        <f ca="1">Y2394*'Cost Study'!$B$31</f>
        <v>0</v>
      </c>
      <c r="AD2394" s="24">
        <f ca="1">AA2394*'Cost Study'!$B$31</f>
        <v>0</v>
      </c>
      <c r="AE2394" s="377">
        <f t="shared" ca="1" si="568"/>
        <v>0</v>
      </c>
      <c r="AF2394" s="377">
        <f t="shared" ca="1" si="569"/>
        <v>0</v>
      </c>
      <c r="AH2394" s="688">
        <f>IFERROR($H2394/SUMIF($A:$A,$A2394,$H:$H)*SUMIF(Summary!$A$110:$A$186,$A2394,Summary!$P$110:$P$186),0)</f>
        <v>0</v>
      </c>
      <c r="AI2394" s="689">
        <f t="shared" ca="1" si="555"/>
        <v>0</v>
      </c>
      <c r="AJ2394" s="688">
        <f>IFERROR(H2394/SUMIF(A:A,A2394,H:H)*SUMIF(Summary!$A$110:$A$186,'Operations Support'!A2394,Summary!$Q$110:$Q$186),0)</f>
        <v>0</v>
      </c>
      <c r="AK2394" s="688">
        <f t="shared" ca="1" si="556"/>
        <v>0</v>
      </c>
      <c r="AM2394" s="688">
        <f>IFERROR($H2394/SUMIF($A:$A,$A2394,$H:$H)*SUMIF(Summary!$A$230:$A$266,$A2394,Summary!$P$230:$P$266),0)</f>
        <v>0</v>
      </c>
      <c r="AN2394" s="688">
        <f>IFERROR($H2394/SUMIF($A:$A,$A2394,$H:$H)*(SUMIF(Summary!$A$230:$A$266,$A2394,Summary!$L$230:$L$266)+SUMIF(Summary!$A$281:$A$317,$A2394,Summary!$L$281:$L$317))-AM2394,0)</f>
        <v>0</v>
      </c>
      <c r="AO2394" s="688">
        <f>IFERROR($H2394/SUMIF($A:$A,$A2394,$H:$H)*SUMIF(Summary!$A$230:$A$266,$A2394,Summary!$Q$230:$Q$266),0)</f>
        <v>0</v>
      </c>
      <c r="AP2394" s="688">
        <f>IFERROR($H2394/SUMIF($A:$A,$A2394,$H:$H)*(SUMIF(Summary!$A$230:$A$266,$A2394,Summary!$L$230:$L$266)+SUMIF(Summary!$A$281:$A$317,$A2394,Summary!$L$281:$L$317))-AO2394,0)</f>
        <v>0</v>
      </c>
      <c r="AQ2394" s="306"/>
      <c r="AR2394" s="688">
        <f t="shared" ca="1" si="557"/>
        <v>0</v>
      </c>
      <c r="AS2394" s="688">
        <f t="shared" ca="1" si="558"/>
        <v>0</v>
      </c>
    </row>
    <row r="2395" spans="1:45" x14ac:dyDescent="0.2">
      <c r="A2395" s="423">
        <v>3665</v>
      </c>
      <c r="B2395" s="424">
        <v>4</v>
      </c>
      <c r="C2395" s="425" t="s">
        <v>317</v>
      </c>
      <c r="D2395" s="422">
        <f t="shared" si="559"/>
        <v>0</v>
      </c>
      <c r="E2395" s="422">
        <f t="shared" si="560"/>
        <v>0</v>
      </c>
      <c r="F2395" s="422">
        <f t="shared" si="561"/>
        <v>0</v>
      </c>
      <c r="G2395" s="422">
        <f t="shared" si="562"/>
        <v>0</v>
      </c>
      <c r="H2395" s="22">
        <f t="shared" si="563"/>
        <v>0</v>
      </c>
      <c r="I2395" s="116">
        <v>0</v>
      </c>
      <c r="J2395" s="116">
        <v>0</v>
      </c>
      <c r="K2395" s="116">
        <v>0</v>
      </c>
      <c r="L2395" s="116">
        <v>0</v>
      </c>
      <c r="M2395" s="22">
        <f t="shared" si="564"/>
        <v>0</v>
      </c>
      <c r="N2395" s="116">
        <v>0</v>
      </c>
      <c r="O2395" s="116">
        <v>0</v>
      </c>
      <c r="P2395" s="116">
        <v>0</v>
      </c>
      <c r="Q2395" s="116">
        <v>0</v>
      </c>
      <c r="R2395" s="22">
        <f t="shared" si="565"/>
        <v>0</v>
      </c>
      <c r="S2395" s="116">
        <v>0</v>
      </c>
      <c r="T2395" s="116">
        <v>0</v>
      </c>
      <c r="U2395" s="116">
        <v>0</v>
      </c>
      <c r="V2395" s="116">
        <v>0</v>
      </c>
      <c r="W2395" s="22">
        <f t="shared" si="566"/>
        <v>0</v>
      </c>
      <c r="X2395" s="22">
        <f t="shared" si="567"/>
        <v>0</v>
      </c>
      <c r="Y2395" s="22">
        <f ca="1">OFFSET('Cost Study'!$B$7,'Operations Support'!$C2395,'Operations Support'!$B2395)*$H2395</f>
        <v>0</v>
      </c>
      <c r="Z2395" s="23">
        <f ca="1">Y2395*'Cost Study'!$B$31</f>
        <v>0</v>
      </c>
      <c r="AA2395" s="23">
        <f ca="1">IF(A2395=10298,1.51,1)*IF($B2395&lt;3,$D2395*'Cost Study'!$B$32*OFFSET('Cost Study'!$B$7,'Operations Support'!$C2395,'Operations Support'!$B2395),0)</f>
        <v>0</v>
      </c>
      <c r="AB2395" s="24">
        <f ca="1">AA2395*'Cost Study'!$B$31</f>
        <v>0</v>
      </c>
      <c r="AC2395" s="23">
        <f ca="1">Y2395*'Cost Study'!$B$31</f>
        <v>0</v>
      </c>
      <c r="AD2395" s="24">
        <f ca="1">AA2395*'Cost Study'!$B$31</f>
        <v>0</v>
      </c>
      <c r="AE2395" s="377">
        <f t="shared" ca="1" si="568"/>
        <v>0</v>
      </c>
      <c r="AF2395" s="377">
        <f t="shared" ca="1" si="569"/>
        <v>0</v>
      </c>
      <c r="AH2395" s="688">
        <f>IFERROR($H2395/SUMIF($A:$A,$A2395,$H:$H)*SUMIF(Summary!$A$110:$A$186,$A2395,Summary!$P$110:$P$186),0)</f>
        <v>0</v>
      </c>
      <c r="AI2395" s="689">
        <f t="shared" ca="1" si="555"/>
        <v>0</v>
      </c>
      <c r="AJ2395" s="688">
        <f>IFERROR(H2395/SUMIF(A:A,A2395,H:H)*SUMIF(Summary!$A$110:$A$186,'Operations Support'!A2395,Summary!$Q$110:$Q$186),0)</f>
        <v>0</v>
      </c>
      <c r="AK2395" s="688">
        <f t="shared" ca="1" si="556"/>
        <v>0</v>
      </c>
      <c r="AM2395" s="688">
        <f>IFERROR($H2395/SUMIF($A:$A,$A2395,$H:$H)*SUMIF(Summary!$A$230:$A$266,$A2395,Summary!$P$230:$P$266),0)</f>
        <v>0</v>
      </c>
      <c r="AN2395" s="688">
        <f>IFERROR($H2395/SUMIF($A:$A,$A2395,$H:$H)*(SUMIF(Summary!$A$230:$A$266,$A2395,Summary!$L$230:$L$266)+SUMIF(Summary!$A$281:$A$317,$A2395,Summary!$L$281:$L$317))-AM2395,0)</f>
        <v>0</v>
      </c>
      <c r="AO2395" s="688">
        <f>IFERROR($H2395/SUMIF($A:$A,$A2395,$H:$H)*SUMIF(Summary!$A$230:$A$266,$A2395,Summary!$Q$230:$Q$266),0)</f>
        <v>0</v>
      </c>
      <c r="AP2395" s="688">
        <f>IFERROR($H2395/SUMIF($A:$A,$A2395,$H:$H)*(SUMIF(Summary!$A$230:$A$266,$A2395,Summary!$L$230:$L$266)+SUMIF(Summary!$A$281:$A$317,$A2395,Summary!$L$281:$L$317))-AO2395,0)</f>
        <v>0</v>
      </c>
      <c r="AQ2395" s="306"/>
      <c r="AR2395" s="688">
        <f t="shared" ca="1" si="557"/>
        <v>0</v>
      </c>
      <c r="AS2395" s="688">
        <f t="shared" ca="1" si="558"/>
        <v>0</v>
      </c>
    </row>
    <row r="2396" spans="1:45" x14ac:dyDescent="0.2">
      <c r="A2396" s="423">
        <v>3665</v>
      </c>
      <c r="B2396" s="424">
        <v>4</v>
      </c>
      <c r="C2396" s="425" t="s">
        <v>318</v>
      </c>
      <c r="D2396" s="422">
        <f t="shared" si="559"/>
        <v>0</v>
      </c>
      <c r="E2396" s="422">
        <f t="shared" si="560"/>
        <v>0</v>
      </c>
      <c r="F2396" s="422">
        <f t="shared" si="561"/>
        <v>0</v>
      </c>
      <c r="G2396" s="422">
        <f t="shared" si="562"/>
        <v>0</v>
      </c>
      <c r="H2396" s="22">
        <f t="shared" si="563"/>
        <v>0</v>
      </c>
      <c r="I2396" s="116">
        <v>0</v>
      </c>
      <c r="J2396" s="116">
        <v>0</v>
      </c>
      <c r="K2396" s="116">
        <v>0</v>
      </c>
      <c r="L2396" s="116">
        <v>0</v>
      </c>
      <c r="M2396" s="22">
        <f t="shared" si="564"/>
        <v>0</v>
      </c>
      <c r="N2396" s="116">
        <v>0</v>
      </c>
      <c r="O2396" s="116">
        <v>0</v>
      </c>
      <c r="P2396" s="116">
        <v>0</v>
      </c>
      <c r="Q2396" s="116">
        <v>0</v>
      </c>
      <c r="R2396" s="22">
        <f t="shared" si="565"/>
        <v>0</v>
      </c>
      <c r="S2396" s="116">
        <v>0</v>
      </c>
      <c r="T2396" s="116">
        <v>0</v>
      </c>
      <c r="U2396" s="116">
        <v>0</v>
      </c>
      <c r="V2396" s="116">
        <v>0</v>
      </c>
      <c r="W2396" s="22">
        <f t="shared" si="566"/>
        <v>0</v>
      </c>
      <c r="X2396" s="22">
        <f t="shared" si="567"/>
        <v>0</v>
      </c>
      <c r="Y2396" s="22">
        <f ca="1">OFFSET('Cost Study'!$B$7,'Operations Support'!$C2396,'Operations Support'!$B2396)*$H2396</f>
        <v>0</v>
      </c>
      <c r="Z2396" s="23">
        <f ca="1">Y2396*'Cost Study'!$B$31</f>
        <v>0</v>
      </c>
      <c r="AA2396" s="23">
        <f ca="1">IF(A2396=10298,1.51,1)*IF($B2396&lt;3,$D2396*'Cost Study'!$B$32*OFFSET('Cost Study'!$B$7,'Operations Support'!$C2396,'Operations Support'!$B2396),0)</f>
        <v>0</v>
      </c>
      <c r="AB2396" s="24">
        <f ca="1">AA2396*'Cost Study'!$B$31</f>
        <v>0</v>
      </c>
      <c r="AC2396" s="23">
        <f ca="1">Y2396*'Cost Study'!$B$31</f>
        <v>0</v>
      </c>
      <c r="AD2396" s="24">
        <f ca="1">AA2396*'Cost Study'!$B$31</f>
        <v>0</v>
      </c>
      <c r="AE2396" s="377">
        <f t="shared" ca="1" si="568"/>
        <v>0</v>
      </c>
      <c r="AF2396" s="377">
        <f t="shared" ca="1" si="569"/>
        <v>0</v>
      </c>
      <c r="AH2396" s="688">
        <f>IFERROR($H2396/SUMIF($A:$A,$A2396,$H:$H)*SUMIF(Summary!$A$110:$A$186,$A2396,Summary!$P$110:$P$186),0)</f>
        <v>0</v>
      </c>
      <c r="AI2396" s="689">
        <f t="shared" ca="1" si="555"/>
        <v>0</v>
      </c>
      <c r="AJ2396" s="688">
        <f>IFERROR(H2396/SUMIF(A:A,A2396,H:H)*SUMIF(Summary!$A$110:$A$186,'Operations Support'!A2396,Summary!$Q$110:$Q$186),0)</f>
        <v>0</v>
      </c>
      <c r="AK2396" s="688">
        <f t="shared" ca="1" si="556"/>
        <v>0</v>
      </c>
      <c r="AM2396" s="688">
        <f>IFERROR($H2396/SUMIF($A:$A,$A2396,$H:$H)*SUMIF(Summary!$A$230:$A$266,$A2396,Summary!$P$230:$P$266),0)</f>
        <v>0</v>
      </c>
      <c r="AN2396" s="688">
        <f>IFERROR($H2396/SUMIF($A:$A,$A2396,$H:$H)*(SUMIF(Summary!$A$230:$A$266,$A2396,Summary!$L$230:$L$266)+SUMIF(Summary!$A$281:$A$317,$A2396,Summary!$L$281:$L$317))-AM2396,0)</f>
        <v>0</v>
      </c>
      <c r="AO2396" s="688">
        <f>IFERROR($H2396/SUMIF($A:$A,$A2396,$H:$H)*SUMIF(Summary!$A$230:$A$266,$A2396,Summary!$Q$230:$Q$266),0)</f>
        <v>0</v>
      </c>
      <c r="AP2396" s="688">
        <f>IFERROR($H2396/SUMIF($A:$A,$A2396,$H:$H)*(SUMIF(Summary!$A$230:$A$266,$A2396,Summary!$L$230:$L$266)+SUMIF(Summary!$A$281:$A$317,$A2396,Summary!$L$281:$L$317))-AO2396,0)</f>
        <v>0</v>
      </c>
      <c r="AQ2396" s="306"/>
      <c r="AR2396" s="688">
        <f t="shared" ca="1" si="557"/>
        <v>0</v>
      </c>
      <c r="AS2396" s="688">
        <f t="shared" ca="1" si="558"/>
        <v>0</v>
      </c>
    </row>
    <row r="2397" spans="1:45" x14ac:dyDescent="0.2">
      <c r="A2397" s="423">
        <v>3665</v>
      </c>
      <c r="B2397" s="424">
        <v>4</v>
      </c>
      <c r="C2397" s="425" t="s">
        <v>319</v>
      </c>
      <c r="D2397" s="422">
        <f t="shared" si="559"/>
        <v>0</v>
      </c>
      <c r="E2397" s="422">
        <f t="shared" si="560"/>
        <v>0</v>
      </c>
      <c r="F2397" s="422">
        <f t="shared" si="561"/>
        <v>0</v>
      </c>
      <c r="G2397" s="422">
        <f t="shared" si="562"/>
        <v>0</v>
      </c>
      <c r="H2397" s="22">
        <f t="shared" si="563"/>
        <v>0</v>
      </c>
      <c r="I2397" s="116">
        <v>0</v>
      </c>
      <c r="J2397" s="116">
        <v>0</v>
      </c>
      <c r="K2397" s="116">
        <v>0</v>
      </c>
      <c r="L2397" s="116">
        <v>0</v>
      </c>
      <c r="M2397" s="22">
        <f t="shared" si="564"/>
        <v>0</v>
      </c>
      <c r="N2397" s="116">
        <v>0</v>
      </c>
      <c r="O2397" s="116">
        <v>0</v>
      </c>
      <c r="P2397" s="116">
        <v>0</v>
      </c>
      <c r="Q2397" s="116">
        <v>0</v>
      </c>
      <c r="R2397" s="22">
        <f t="shared" si="565"/>
        <v>0</v>
      </c>
      <c r="S2397" s="116">
        <v>0</v>
      </c>
      <c r="T2397" s="116">
        <v>0</v>
      </c>
      <c r="U2397" s="116">
        <v>0</v>
      </c>
      <c r="V2397" s="116">
        <v>0</v>
      </c>
      <c r="W2397" s="22">
        <f t="shared" si="566"/>
        <v>0</v>
      </c>
      <c r="X2397" s="22">
        <f t="shared" si="567"/>
        <v>0</v>
      </c>
      <c r="Y2397" s="22">
        <f ca="1">OFFSET('Cost Study'!$B$7,'Operations Support'!$C2397,'Operations Support'!$B2397)*$H2397</f>
        <v>0</v>
      </c>
      <c r="Z2397" s="23">
        <f ca="1">Y2397*'Cost Study'!$B$31</f>
        <v>0</v>
      </c>
      <c r="AA2397" s="23">
        <f ca="1">IF(A2397=10298,1.51,1)*IF($B2397&lt;3,$D2397*'Cost Study'!$B$32*OFFSET('Cost Study'!$B$7,'Operations Support'!$C2397,'Operations Support'!$B2397),0)</f>
        <v>0</v>
      </c>
      <c r="AB2397" s="24">
        <f ca="1">AA2397*'Cost Study'!$B$31</f>
        <v>0</v>
      </c>
      <c r="AC2397" s="23">
        <f ca="1">Y2397*'Cost Study'!$B$31</f>
        <v>0</v>
      </c>
      <c r="AD2397" s="24">
        <f ca="1">AA2397*'Cost Study'!$B$31</f>
        <v>0</v>
      </c>
      <c r="AE2397" s="377">
        <f t="shared" ca="1" si="568"/>
        <v>0</v>
      </c>
      <c r="AF2397" s="377">
        <f t="shared" ca="1" si="569"/>
        <v>0</v>
      </c>
      <c r="AH2397" s="688">
        <f>IFERROR($H2397/SUMIF($A:$A,$A2397,$H:$H)*SUMIF(Summary!$A$110:$A$186,$A2397,Summary!$P$110:$P$186),0)</f>
        <v>0</v>
      </c>
      <c r="AI2397" s="689">
        <f t="shared" ca="1" si="555"/>
        <v>0</v>
      </c>
      <c r="AJ2397" s="688">
        <f>IFERROR(H2397/SUMIF(A:A,A2397,H:H)*SUMIF(Summary!$A$110:$A$186,'Operations Support'!A2397,Summary!$Q$110:$Q$186),0)</f>
        <v>0</v>
      </c>
      <c r="AK2397" s="688">
        <f t="shared" ca="1" si="556"/>
        <v>0</v>
      </c>
      <c r="AM2397" s="688">
        <f>IFERROR($H2397/SUMIF($A:$A,$A2397,$H:$H)*SUMIF(Summary!$A$230:$A$266,$A2397,Summary!$P$230:$P$266),0)</f>
        <v>0</v>
      </c>
      <c r="AN2397" s="688">
        <f>IFERROR($H2397/SUMIF($A:$A,$A2397,$H:$H)*(SUMIF(Summary!$A$230:$A$266,$A2397,Summary!$L$230:$L$266)+SUMIF(Summary!$A$281:$A$317,$A2397,Summary!$L$281:$L$317))-AM2397,0)</f>
        <v>0</v>
      </c>
      <c r="AO2397" s="688">
        <f>IFERROR($H2397/SUMIF($A:$A,$A2397,$H:$H)*SUMIF(Summary!$A$230:$A$266,$A2397,Summary!$Q$230:$Q$266),0)</f>
        <v>0</v>
      </c>
      <c r="AP2397" s="688">
        <f>IFERROR($H2397/SUMIF($A:$A,$A2397,$H:$H)*(SUMIF(Summary!$A$230:$A$266,$A2397,Summary!$L$230:$L$266)+SUMIF(Summary!$A$281:$A$317,$A2397,Summary!$L$281:$L$317))-AO2397,0)</f>
        <v>0</v>
      </c>
      <c r="AQ2397" s="306"/>
      <c r="AR2397" s="688">
        <f t="shared" ca="1" si="557"/>
        <v>0</v>
      </c>
      <c r="AS2397" s="688">
        <f t="shared" ca="1" si="558"/>
        <v>0</v>
      </c>
    </row>
    <row r="2398" spans="1:45" x14ac:dyDescent="0.2">
      <c r="A2398" s="423">
        <v>3665</v>
      </c>
      <c r="B2398" s="424">
        <v>4</v>
      </c>
      <c r="C2398" s="425" t="s">
        <v>320</v>
      </c>
      <c r="D2398" s="422">
        <f t="shared" si="559"/>
        <v>0</v>
      </c>
      <c r="E2398" s="422">
        <f t="shared" si="560"/>
        <v>0</v>
      </c>
      <c r="F2398" s="422">
        <f t="shared" si="561"/>
        <v>0</v>
      </c>
      <c r="G2398" s="422">
        <f t="shared" si="562"/>
        <v>0</v>
      </c>
      <c r="H2398" s="22">
        <f t="shared" si="563"/>
        <v>0</v>
      </c>
      <c r="I2398" s="116">
        <v>0</v>
      </c>
      <c r="J2398" s="116">
        <v>0</v>
      </c>
      <c r="K2398" s="116">
        <v>0</v>
      </c>
      <c r="L2398" s="116">
        <v>0</v>
      </c>
      <c r="M2398" s="22">
        <f t="shared" si="564"/>
        <v>0</v>
      </c>
      <c r="N2398" s="116">
        <v>0</v>
      </c>
      <c r="O2398" s="116">
        <v>0</v>
      </c>
      <c r="P2398" s="116">
        <v>0</v>
      </c>
      <c r="Q2398" s="116">
        <v>0</v>
      </c>
      <c r="R2398" s="22">
        <f t="shared" si="565"/>
        <v>0</v>
      </c>
      <c r="S2398" s="116">
        <v>0</v>
      </c>
      <c r="T2398" s="116">
        <v>0</v>
      </c>
      <c r="U2398" s="116">
        <v>0</v>
      </c>
      <c r="V2398" s="116">
        <v>0</v>
      </c>
      <c r="W2398" s="22">
        <f t="shared" si="566"/>
        <v>0</v>
      </c>
      <c r="X2398" s="22">
        <f t="shared" si="567"/>
        <v>0</v>
      </c>
      <c r="Y2398" s="22">
        <f ca="1">OFFSET('Cost Study'!$B$7,'Operations Support'!$C2398,'Operations Support'!$B2398)*$H2398</f>
        <v>0</v>
      </c>
      <c r="Z2398" s="23">
        <f ca="1">Y2398*'Cost Study'!$B$31</f>
        <v>0</v>
      </c>
      <c r="AA2398" s="23">
        <f ca="1">IF(A2398=10298,1.51,1)*IF($B2398&lt;3,$D2398*'Cost Study'!$B$32*OFFSET('Cost Study'!$B$7,'Operations Support'!$C2398,'Operations Support'!$B2398),0)</f>
        <v>0</v>
      </c>
      <c r="AB2398" s="24">
        <f ca="1">AA2398*'Cost Study'!$B$31</f>
        <v>0</v>
      </c>
      <c r="AC2398" s="23">
        <f ca="1">Y2398*'Cost Study'!$B$31</f>
        <v>0</v>
      </c>
      <c r="AD2398" s="24">
        <f ca="1">AA2398*'Cost Study'!$B$31</f>
        <v>0</v>
      </c>
      <c r="AE2398" s="377">
        <f t="shared" ca="1" si="568"/>
        <v>0</v>
      </c>
      <c r="AF2398" s="377">
        <f t="shared" ca="1" si="569"/>
        <v>0</v>
      </c>
      <c r="AH2398" s="688">
        <f>IFERROR($H2398/SUMIF($A:$A,$A2398,$H:$H)*SUMIF(Summary!$A$110:$A$186,$A2398,Summary!$P$110:$P$186),0)</f>
        <v>0</v>
      </c>
      <c r="AI2398" s="689">
        <f t="shared" ca="1" si="555"/>
        <v>0</v>
      </c>
      <c r="AJ2398" s="688">
        <f>IFERROR(H2398/SUMIF(A:A,A2398,H:H)*SUMIF(Summary!$A$110:$A$186,'Operations Support'!A2398,Summary!$Q$110:$Q$186),0)</f>
        <v>0</v>
      </c>
      <c r="AK2398" s="688">
        <f t="shared" ca="1" si="556"/>
        <v>0</v>
      </c>
      <c r="AM2398" s="688">
        <f>IFERROR($H2398/SUMIF($A:$A,$A2398,$H:$H)*SUMIF(Summary!$A$230:$A$266,$A2398,Summary!$P$230:$P$266),0)</f>
        <v>0</v>
      </c>
      <c r="AN2398" s="688">
        <f>IFERROR($H2398/SUMIF($A:$A,$A2398,$H:$H)*(SUMIF(Summary!$A$230:$A$266,$A2398,Summary!$L$230:$L$266)+SUMIF(Summary!$A$281:$A$317,$A2398,Summary!$L$281:$L$317))-AM2398,0)</f>
        <v>0</v>
      </c>
      <c r="AO2398" s="688">
        <f>IFERROR($H2398/SUMIF($A:$A,$A2398,$H:$H)*SUMIF(Summary!$A$230:$A$266,$A2398,Summary!$Q$230:$Q$266),0)</f>
        <v>0</v>
      </c>
      <c r="AP2398" s="688">
        <f>IFERROR($H2398/SUMIF($A:$A,$A2398,$H:$H)*(SUMIF(Summary!$A$230:$A$266,$A2398,Summary!$L$230:$L$266)+SUMIF(Summary!$A$281:$A$317,$A2398,Summary!$L$281:$L$317))-AO2398,0)</f>
        <v>0</v>
      </c>
      <c r="AQ2398" s="306"/>
      <c r="AR2398" s="688">
        <f t="shared" ca="1" si="557"/>
        <v>0</v>
      </c>
      <c r="AS2398" s="688">
        <f t="shared" ca="1" si="558"/>
        <v>0</v>
      </c>
    </row>
    <row r="2399" spans="1:45" x14ac:dyDescent="0.2">
      <c r="A2399" s="423">
        <v>3665</v>
      </c>
      <c r="B2399" s="424">
        <v>5</v>
      </c>
      <c r="C2399" s="425" t="s">
        <v>300</v>
      </c>
      <c r="D2399" s="422">
        <f t="shared" si="559"/>
        <v>0</v>
      </c>
      <c r="E2399" s="422">
        <f t="shared" si="560"/>
        <v>0</v>
      </c>
      <c r="F2399" s="422">
        <f t="shared" si="561"/>
        <v>0</v>
      </c>
      <c r="G2399" s="422">
        <f t="shared" si="562"/>
        <v>0</v>
      </c>
      <c r="H2399" s="22">
        <f t="shared" si="563"/>
        <v>0</v>
      </c>
      <c r="I2399" s="116">
        <v>0</v>
      </c>
      <c r="J2399" s="116">
        <v>0</v>
      </c>
      <c r="K2399" s="116">
        <v>0</v>
      </c>
      <c r="L2399" s="116">
        <v>0</v>
      </c>
      <c r="M2399" s="22">
        <f t="shared" si="564"/>
        <v>0</v>
      </c>
      <c r="N2399" s="116">
        <v>0</v>
      </c>
      <c r="O2399" s="116">
        <v>0</v>
      </c>
      <c r="P2399" s="116">
        <v>0</v>
      </c>
      <c r="Q2399" s="116">
        <v>0</v>
      </c>
      <c r="R2399" s="22">
        <f t="shared" si="565"/>
        <v>0</v>
      </c>
      <c r="S2399" s="116">
        <v>0</v>
      </c>
      <c r="T2399" s="116">
        <v>0</v>
      </c>
      <c r="U2399" s="116">
        <v>0</v>
      </c>
      <c r="V2399" s="116">
        <v>0</v>
      </c>
      <c r="W2399" s="22">
        <f t="shared" si="566"/>
        <v>0</v>
      </c>
      <c r="X2399" s="22">
        <f t="shared" si="567"/>
        <v>0</v>
      </c>
      <c r="Y2399" s="22">
        <f ca="1">OFFSET('Cost Study'!$B$7,'Operations Support'!$C2399,'Operations Support'!$B2399)*$H2399</f>
        <v>0</v>
      </c>
      <c r="Z2399" s="23">
        <f ca="1">Y2399*'Cost Study'!$B$31</f>
        <v>0</v>
      </c>
      <c r="AA2399" s="23">
        <f ca="1">IF(A2399=10298,1.51,1)*IF($B2399&lt;3,$D2399*'Cost Study'!$B$32*OFFSET('Cost Study'!$B$7,'Operations Support'!$C2399,'Operations Support'!$B2399),0)</f>
        <v>0</v>
      </c>
      <c r="AB2399" s="24">
        <f ca="1">AA2399*'Cost Study'!$B$31</f>
        <v>0</v>
      </c>
      <c r="AC2399" s="23">
        <f ca="1">Y2399*'Cost Study'!$B$31</f>
        <v>0</v>
      </c>
      <c r="AD2399" s="24">
        <f ca="1">AA2399*'Cost Study'!$B$31</f>
        <v>0</v>
      </c>
      <c r="AE2399" s="377">
        <f t="shared" ca="1" si="568"/>
        <v>0</v>
      </c>
      <c r="AF2399" s="377">
        <f t="shared" ca="1" si="569"/>
        <v>0</v>
      </c>
      <c r="AH2399" s="688">
        <f>IFERROR($H2399/SUMIF($A:$A,$A2399,$H:$H)*SUMIF(Summary!$A$110:$A$186,$A2399,Summary!$P$110:$P$186),0)</f>
        <v>0</v>
      </c>
      <c r="AI2399" s="689">
        <f t="shared" ca="1" si="555"/>
        <v>0</v>
      </c>
      <c r="AJ2399" s="688">
        <f>IFERROR(H2399/SUMIF(A:A,A2399,H:H)*SUMIF(Summary!$A$110:$A$186,'Operations Support'!A2399,Summary!$Q$110:$Q$186),0)</f>
        <v>0</v>
      </c>
      <c r="AK2399" s="688">
        <f t="shared" ca="1" si="556"/>
        <v>0</v>
      </c>
      <c r="AM2399" s="688">
        <f>IFERROR($H2399/SUMIF($A:$A,$A2399,$H:$H)*SUMIF(Summary!$A$230:$A$266,$A2399,Summary!$P$230:$P$266),0)</f>
        <v>0</v>
      </c>
      <c r="AN2399" s="688">
        <f>IFERROR($H2399/SUMIF($A:$A,$A2399,$H:$H)*(SUMIF(Summary!$A$230:$A$266,$A2399,Summary!$L$230:$L$266)+SUMIF(Summary!$A$281:$A$317,$A2399,Summary!$L$281:$L$317))-AM2399,0)</f>
        <v>0</v>
      </c>
      <c r="AO2399" s="688">
        <f>IFERROR($H2399/SUMIF($A:$A,$A2399,$H:$H)*SUMIF(Summary!$A$230:$A$266,$A2399,Summary!$Q$230:$Q$266),0)</f>
        <v>0</v>
      </c>
      <c r="AP2399" s="688">
        <f>IFERROR($H2399/SUMIF($A:$A,$A2399,$H:$H)*(SUMIF(Summary!$A$230:$A$266,$A2399,Summary!$L$230:$L$266)+SUMIF(Summary!$A$281:$A$317,$A2399,Summary!$L$281:$L$317))-AO2399,0)</f>
        <v>0</v>
      </c>
      <c r="AQ2399" s="306"/>
      <c r="AR2399" s="688">
        <f t="shared" ca="1" si="557"/>
        <v>0</v>
      </c>
      <c r="AS2399" s="688">
        <f t="shared" ca="1" si="558"/>
        <v>0</v>
      </c>
    </row>
    <row r="2400" spans="1:45" x14ac:dyDescent="0.2">
      <c r="A2400" s="423">
        <v>3665</v>
      </c>
      <c r="B2400" s="424">
        <v>5</v>
      </c>
      <c r="C2400" s="425" t="s">
        <v>301</v>
      </c>
      <c r="D2400" s="422">
        <f t="shared" si="559"/>
        <v>0</v>
      </c>
      <c r="E2400" s="422">
        <f t="shared" si="560"/>
        <v>0</v>
      </c>
      <c r="F2400" s="422">
        <f t="shared" si="561"/>
        <v>0</v>
      </c>
      <c r="G2400" s="422">
        <f t="shared" si="562"/>
        <v>0</v>
      </c>
      <c r="H2400" s="22">
        <f t="shared" si="563"/>
        <v>0</v>
      </c>
      <c r="I2400" s="116">
        <v>0</v>
      </c>
      <c r="J2400" s="116">
        <v>0</v>
      </c>
      <c r="K2400" s="116">
        <v>0</v>
      </c>
      <c r="L2400" s="116">
        <v>0</v>
      </c>
      <c r="M2400" s="22">
        <f t="shared" si="564"/>
        <v>0</v>
      </c>
      <c r="N2400" s="116">
        <v>0</v>
      </c>
      <c r="O2400" s="116">
        <v>0</v>
      </c>
      <c r="P2400" s="116">
        <v>0</v>
      </c>
      <c r="Q2400" s="116">
        <v>0</v>
      </c>
      <c r="R2400" s="22">
        <f t="shared" si="565"/>
        <v>0</v>
      </c>
      <c r="S2400" s="116">
        <v>0</v>
      </c>
      <c r="T2400" s="116">
        <v>0</v>
      </c>
      <c r="U2400" s="116">
        <v>0</v>
      </c>
      <c r="V2400" s="116">
        <v>0</v>
      </c>
      <c r="W2400" s="22">
        <f t="shared" si="566"/>
        <v>0</v>
      </c>
      <c r="X2400" s="22">
        <f t="shared" si="567"/>
        <v>0</v>
      </c>
      <c r="Y2400" s="22">
        <f ca="1">OFFSET('Cost Study'!$B$7,'Operations Support'!$C2400,'Operations Support'!$B2400)*$H2400</f>
        <v>0</v>
      </c>
      <c r="Z2400" s="23">
        <f ca="1">Y2400*'Cost Study'!$B$31</f>
        <v>0</v>
      </c>
      <c r="AA2400" s="23">
        <f ca="1">IF(A2400=10298,1.51,1)*IF($B2400&lt;3,$D2400*'Cost Study'!$B$32*OFFSET('Cost Study'!$B$7,'Operations Support'!$C2400,'Operations Support'!$B2400),0)</f>
        <v>0</v>
      </c>
      <c r="AB2400" s="24">
        <f ca="1">AA2400*'Cost Study'!$B$31</f>
        <v>0</v>
      </c>
      <c r="AC2400" s="23">
        <f ca="1">Y2400*'Cost Study'!$B$31</f>
        <v>0</v>
      </c>
      <c r="AD2400" s="24">
        <f ca="1">AA2400*'Cost Study'!$B$31</f>
        <v>0</v>
      </c>
      <c r="AE2400" s="377">
        <f t="shared" ca="1" si="568"/>
        <v>0</v>
      </c>
      <c r="AF2400" s="377">
        <f t="shared" ca="1" si="569"/>
        <v>0</v>
      </c>
      <c r="AH2400" s="688">
        <f>IFERROR($H2400/SUMIF($A:$A,$A2400,$H:$H)*SUMIF(Summary!$A$110:$A$186,$A2400,Summary!$P$110:$P$186),0)</f>
        <v>0</v>
      </c>
      <c r="AI2400" s="689">
        <f t="shared" ca="1" si="555"/>
        <v>0</v>
      </c>
      <c r="AJ2400" s="688">
        <f>IFERROR(H2400/SUMIF(A:A,A2400,H:H)*SUMIF(Summary!$A$110:$A$186,'Operations Support'!A2400,Summary!$Q$110:$Q$186),0)</f>
        <v>0</v>
      </c>
      <c r="AK2400" s="688">
        <f t="shared" ca="1" si="556"/>
        <v>0</v>
      </c>
      <c r="AM2400" s="688">
        <f>IFERROR($H2400/SUMIF($A:$A,$A2400,$H:$H)*SUMIF(Summary!$A$230:$A$266,$A2400,Summary!$P$230:$P$266),0)</f>
        <v>0</v>
      </c>
      <c r="AN2400" s="688">
        <f>IFERROR($H2400/SUMIF($A:$A,$A2400,$H:$H)*(SUMIF(Summary!$A$230:$A$266,$A2400,Summary!$L$230:$L$266)+SUMIF(Summary!$A$281:$A$317,$A2400,Summary!$L$281:$L$317))-AM2400,0)</f>
        <v>0</v>
      </c>
      <c r="AO2400" s="688">
        <f>IFERROR($H2400/SUMIF($A:$A,$A2400,$H:$H)*SUMIF(Summary!$A$230:$A$266,$A2400,Summary!$Q$230:$Q$266),0)</f>
        <v>0</v>
      </c>
      <c r="AP2400" s="688">
        <f>IFERROR($H2400/SUMIF($A:$A,$A2400,$H:$H)*(SUMIF(Summary!$A$230:$A$266,$A2400,Summary!$L$230:$L$266)+SUMIF(Summary!$A$281:$A$317,$A2400,Summary!$L$281:$L$317))-AO2400,0)</f>
        <v>0</v>
      </c>
      <c r="AQ2400" s="306"/>
      <c r="AR2400" s="688">
        <f t="shared" ca="1" si="557"/>
        <v>0</v>
      </c>
      <c r="AS2400" s="688">
        <f t="shared" ca="1" si="558"/>
        <v>0</v>
      </c>
    </row>
    <row r="2401" spans="1:45" s="15" customFormat="1" x14ac:dyDescent="0.2">
      <c r="A2401" s="423">
        <v>3665</v>
      </c>
      <c r="B2401" s="424">
        <v>5</v>
      </c>
      <c r="C2401" s="425" t="s">
        <v>302</v>
      </c>
      <c r="D2401" s="422">
        <f t="shared" si="559"/>
        <v>0</v>
      </c>
      <c r="E2401" s="422">
        <f t="shared" si="560"/>
        <v>0</v>
      </c>
      <c r="F2401" s="422">
        <f t="shared" si="561"/>
        <v>0</v>
      </c>
      <c r="G2401" s="422">
        <f t="shared" si="562"/>
        <v>0</v>
      </c>
      <c r="H2401" s="22">
        <f t="shared" si="563"/>
        <v>0</v>
      </c>
      <c r="I2401" s="116">
        <v>0</v>
      </c>
      <c r="J2401" s="116">
        <v>0</v>
      </c>
      <c r="K2401" s="116">
        <v>0</v>
      </c>
      <c r="L2401" s="116">
        <v>0</v>
      </c>
      <c r="M2401" s="22">
        <f t="shared" si="564"/>
        <v>0</v>
      </c>
      <c r="N2401" s="116">
        <v>0</v>
      </c>
      <c r="O2401" s="116">
        <v>0</v>
      </c>
      <c r="P2401" s="116">
        <v>0</v>
      </c>
      <c r="Q2401" s="116">
        <v>0</v>
      </c>
      <c r="R2401" s="22">
        <f t="shared" si="565"/>
        <v>0</v>
      </c>
      <c r="S2401" s="116">
        <v>0</v>
      </c>
      <c r="T2401" s="116">
        <v>0</v>
      </c>
      <c r="U2401" s="116">
        <v>0</v>
      </c>
      <c r="V2401" s="116">
        <v>0</v>
      </c>
      <c r="W2401" s="22">
        <f t="shared" si="566"/>
        <v>0</v>
      </c>
      <c r="X2401" s="22">
        <f t="shared" si="567"/>
        <v>0</v>
      </c>
      <c r="Y2401" s="22">
        <f ca="1">OFFSET('Cost Study'!$B$7,'Operations Support'!$C2401,'Operations Support'!$B2401)*$H2401</f>
        <v>0</v>
      </c>
      <c r="Z2401" s="23">
        <f ca="1">Y2401*'Cost Study'!$B$31</f>
        <v>0</v>
      </c>
      <c r="AA2401" s="23">
        <f ca="1">IF(A2401=10298,1.51,1)*IF($B2401&lt;3,$D2401*'Cost Study'!$B$32*OFFSET('Cost Study'!$B$7,'Operations Support'!$C2401,'Operations Support'!$B2401),0)</f>
        <v>0</v>
      </c>
      <c r="AB2401" s="24">
        <f ca="1">AA2401*'Cost Study'!$B$31</f>
        <v>0</v>
      </c>
      <c r="AC2401" s="23">
        <f ca="1">Y2401*'Cost Study'!$B$31</f>
        <v>0</v>
      </c>
      <c r="AD2401" s="24">
        <f ca="1">AA2401*'Cost Study'!$B$31</f>
        <v>0</v>
      </c>
      <c r="AE2401" s="377">
        <f t="shared" ca="1" si="568"/>
        <v>0</v>
      </c>
      <c r="AF2401" s="377">
        <f t="shared" ca="1" si="569"/>
        <v>0</v>
      </c>
      <c r="AH2401" s="688">
        <f>IFERROR($H2401/SUMIF($A:$A,$A2401,$H:$H)*SUMIF(Summary!$A$110:$A$186,$A2401,Summary!$P$110:$P$186),0)</f>
        <v>0</v>
      </c>
      <c r="AI2401" s="689">
        <f t="shared" ca="1" si="555"/>
        <v>0</v>
      </c>
      <c r="AJ2401" s="688">
        <f>IFERROR(H2401/SUMIF(A:A,A2401,H:H)*SUMIF(Summary!$A$110:$A$186,'Operations Support'!A2401,Summary!$Q$110:$Q$186),0)</f>
        <v>0</v>
      </c>
      <c r="AK2401" s="688">
        <f t="shared" ca="1" si="556"/>
        <v>0</v>
      </c>
      <c r="AL2401" s="1"/>
      <c r="AM2401" s="688">
        <f>IFERROR($H2401/SUMIF($A:$A,$A2401,$H:$H)*SUMIF(Summary!$A$230:$A$266,$A2401,Summary!$P$230:$P$266),0)</f>
        <v>0</v>
      </c>
      <c r="AN2401" s="688">
        <f>IFERROR($H2401/SUMIF($A:$A,$A2401,$H:$H)*(SUMIF(Summary!$A$230:$A$266,$A2401,Summary!$L$230:$L$266)+SUMIF(Summary!$A$281:$A$317,$A2401,Summary!$L$281:$L$317))-AM2401,0)</f>
        <v>0</v>
      </c>
      <c r="AO2401" s="688">
        <f>IFERROR($H2401/SUMIF($A:$A,$A2401,$H:$H)*SUMIF(Summary!$A$230:$A$266,$A2401,Summary!$Q$230:$Q$266),0)</f>
        <v>0</v>
      </c>
      <c r="AP2401" s="688">
        <f>IFERROR($H2401/SUMIF($A:$A,$A2401,$H:$H)*(SUMIF(Summary!$A$230:$A$266,$A2401,Summary!$L$230:$L$266)+SUMIF(Summary!$A$281:$A$317,$A2401,Summary!$L$281:$L$317))-AO2401,0)</f>
        <v>0</v>
      </c>
      <c r="AQ2401" s="306"/>
      <c r="AR2401" s="688">
        <f t="shared" ca="1" si="557"/>
        <v>0</v>
      </c>
      <c r="AS2401" s="688">
        <f t="shared" ca="1" si="558"/>
        <v>0</v>
      </c>
    </row>
    <row r="2402" spans="1:45" x14ac:dyDescent="0.2">
      <c r="A2402" s="423">
        <v>3665</v>
      </c>
      <c r="B2402" s="424">
        <v>5</v>
      </c>
      <c r="C2402" s="425" t="s">
        <v>303</v>
      </c>
      <c r="D2402" s="422">
        <f t="shared" si="559"/>
        <v>0</v>
      </c>
      <c r="E2402" s="422">
        <f t="shared" si="560"/>
        <v>0</v>
      </c>
      <c r="F2402" s="422">
        <f t="shared" si="561"/>
        <v>0</v>
      </c>
      <c r="G2402" s="422">
        <f t="shared" si="562"/>
        <v>0</v>
      </c>
      <c r="H2402" s="22">
        <f t="shared" si="563"/>
        <v>0</v>
      </c>
      <c r="I2402" s="116">
        <v>0</v>
      </c>
      <c r="J2402" s="116">
        <v>0</v>
      </c>
      <c r="K2402" s="116">
        <v>0</v>
      </c>
      <c r="L2402" s="116">
        <v>0</v>
      </c>
      <c r="M2402" s="22">
        <f t="shared" si="564"/>
        <v>0</v>
      </c>
      <c r="N2402" s="116">
        <v>0</v>
      </c>
      <c r="O2402" s="116">
        <v>0</v>
      </c>
      <c r="P2402" s="116">
        <v>0</v>
      </c>
      <c r="Q2402" s="116">
        <v>0</v>
      </c>
      <c r="R2402" s="22">
        <f t="shared" si="565"/>
        <v>0</v>
      </c>
      <c r="S2402" s="116">
        <v>0</v>
      </c>
      <c r="T2402" s="116">
        <v>0</v>
      </c>
      <c r="U2402" s="116">
        <v>0</v>
      </c>
      <c r="V2402" s="116">
        <v>0</v>
      </c>
      <c r="W2402" s="22">
        <f t="shared" si="566"/>
        <v>0</v>
      </c>
      <c r="X2402" s="22">
        <f t="shared" si="567"/>
        <v>0</v>
      </c>
      <c r="Y2402" s="22">
        <f ca="1">OFFSET('Cost Study'!$B$7,'Operations Support'!$C2402,'Operations Support'!$B2402)*$H2402</f>
        <v>0</v>
      </c>
      <c r="Z2402" s="23">
        <f ca="1">Y2402*'Cost Study'!$B$31</f>
        <v>0</v>
      </c>
      <c r="AA2402" s="23">
        <f ca="1">IF(A2402=10298,1.51,1)*IF($B2402&lt;3,$D2402*'Cost Study'!$B$32*OFFSET('Cost Study'!$B$7,'Operations Support'!$C2402,'Operations Support'!$B2402),0)</f>
        <v>0</v>
      </c>
      <c r="AB2402" s="24">
        <f ca="1">AA2402*'Cost Study'!$B$31</f>
        <v>0</v>
      </c>
      <c r="AC2402" s="23">
        <f ca="1">Y2402*'Cost Study'!$B$31</f>
        <v>0</v>
      </c>
      <c r="AD2402" s="24">
        <f ca="1">AA2402*'Cost Study'!$B$31</f>
        <v>0</v>
      </c>
      <c r="AE2402" s="377">
        <f t="shared" ca="1" si="568"/>
        <v>0</v>
      </c>
      <c r="AF2402" s="377">
        <f t="shared" ca="1" si="569"/>
        <v>0</v>
      </c>
      <c r="AH2402" s="688">
        <f>IFERROR($H2402/SUMIF($A:$A,$A2402,$H:$H)*SUMIF(Summary!$A$110:$A$186,$A2402,Summary!$P$110:$P$186),0)</f>
        <v>0</v>
      </c>
      <c r="AI2402" s="689">
        <f t="shared" ca="1" si="555"/>
        <v>0</v>
      </c>
      <c r="AJ2402" s="688">
        <f>IFERROR(H2402/SUMIF(A:A,A2402,H:H)*SUMIF(Summary!$A$110:$A$186,'Operations Support'!A2402,Summary!$Q$110:$Q$186),0)</f>
        <v>0</v>
      </c>
      <c r="AK2402" s="688">
        <f t="shared" ca="1" si="556"/>
        <v>0</v>
      </c>
      <c r="AM2402" s="688">
        <f>IFERROR($H2402/SUMIF($A:$A,$A2402,$H:$H)*SUMIF(Summary!$A$230:$A$266,$A2402,Summary!$P$230:$P$266),0)</f>
        <v>0</v>
      </c>
      <c r="AN2402" s="688">
        <f>IFERROR($H2402/SUMIF($A:$A,$A2402,$H:$H)*(SUMIF(Summary!$A$230:$A$266,$A2402,Summary!$L$230:$L$266)+SUMIF(Summary!$A$281:$A$317,$A2402,Summary!$L$281:$L$317))-AM2402,0)</f>
        <v>0</v>
      </c>
      <c r="AO2402" s="688">
        <f>IFERROR($H2402/SUMIF($A:$A,$A2402,$H:$H)*SUMIF(Summary!$A$230:$A$266,$A2402,Summary!$Q$230:$Q$266),0)</f>
        <v>0</v>
      </c>
      <c r="AP2402" s="688">
        <f>IFERROR($H2402/SUMIF($A:$A,$A2402,$H:$H)*(SUMIF(Summary!$A$230:$A$266,$A2402,Summary!$L$230:$L$266)+SUMIF(Summary!$A$281:$A$317,$A2402,Summary!$L$281:$L$317))-AO2402,0)</f>
        <v>0</v>
      </c>
      <c r="AQ2402" s="306"/>
      <c r="AR2402" s="688">
        <f t="shared" ca="1" si="557"/>
        <v>0</v>
      </c>
      <c r="AS2402" s="688">
        <f t="shared" ca="1" si="558"/>
        <v>0</v>
      </c>
    </row>
    <row r="2403" spans="1:45" x14ac:dyDescent="0.2">
      <c r="A2403" s="423">
        <v>3665</v>
      </c>
      <c r="B2403" s="424">
        <v>5</v>
      </c>
      <c r="C2403" s="425" t="s">
        <v>304</v>
      </c>
      <c r="D2403" s="422">
        <f t="shared" si="559"/>
        <v>0</v>
      </c>
      <c r="E2403" s="422">
        <f t="shared" si="560"/>
        <v>0</v>
      </c>
      <c r="F2403" s="422">
        <f t="shared" si="561"/>
        <v>0</v>
      </c>
      <c r="G2403" s="422">
        <f t="shared" si="562"/>
        <v>0</v>
      </c>
      <c r="H2403" s="22">
        <f t="shared" si="563"/>
        <v>0</v>
      </c>
      <c r="I2403" s="116">
        <v>0</v>
      </c>
      <c r="J2403" s="116">
        <v>0</v>
      </c>
      <c r="K2403" s="116">
        <v>0</v>
      </c>
      <c r="L2403" s="116">
        <v>0</v>
      </c>
      <c r="M2403" s="22">
        <f t="shared" si="564"/>
        <v>0</v>
      </c>
      <c r="N2403" s="116">
        <v>0</v>
      </c>
      <c r="O2403" s="116">
        <v>0</v>
      </c>
      <c r="P2403" s="116">
        <v>0</v>
      </c>
      <c r="Q2403" s="116">
        <v>0</v>
      </c>
      <c r="R2403" s="22">
        <f t="shared" si="565"/>
        <v>0</v>
      </c>
      <c r="S2403" s="116">
        <v>0</v>
      </c>
      <c r="T2403" s="116">
        <v>0</v>
      </c>
      <c r="U2403" s="116">
        <v>0</v>
      </c>
      <c r="V2403" s="116">
        <v>0</v>
      </c>
      <c r="W2403" s="22">
        <f t="shared" si="566"/>
        <v>0</v>
      </c>
      <c r="X2403" s="22">
        <f t="shared" si="567"/>
        <v>0</v>
      </c>
      <c r="Y2403" s="22">
        <f ca="1">OFFSET('Cost Study'!$B$7,'Operations Support'!$C2403,'Operations Support'!$B2403)*$H2403</f>
        <v>0</v>
      </c>
      <c r="Z2403" s="23">
        <f ca="1">Y2403*'Cost Study'!$B$31</f>
        <v>0</v>
      </c>
      <c r="AA2403" s="23">
        <f ca="1">IF(A2403=10298,1.51,1)*IF($B2403&lt;3,$D2403*'Cost Study'!$B$32*OFFSET('Cost Study'!$B$7,'Operations Support'!$C2403,'Operations Support'!$B2403),0)</f>
        <v>0</v>
      </c>
      <c r="AB2403" s="24">
        <f ca="1">AA2403*'Cost Study'!$B$31</f>
        <v>0</v>
      </c>
      <c r="AC2403" s="23">
        <f ca="1">Y2403*'Cost Study'!$B$31</f>
        <v>0</v>
      </c>
      <c r="AD2403" s="24">
        <f ca="1">AA2403*'Cost Study'!$B$31</f>
        <v>0</v>
      </c>
      <c r="AE2403" s="377">
        <f t="shared" ca="1" si="568"/>
        <v>0</v>
      </c>
      <c r="AF2403" s="377">
        <f t="shared" ca="1" si="569"/>
        <v>0</v>
      </c>
      <c r="AH2403" s="688">
        <f>IFERROR($H2403/SUMIF($A:$A,$A2403,$H:$H)*SUMIF(Summary!$A$110:$A$186,$A2403,Summary!$P$110:$P$186),0)</f>
        <v>0</v>
      </c>
      <c r="AI2403" s="689">
        <f t="shared" ca="1" si="555"/>
        <v>0</v>
      </c>
      <c r="AJ2403" s="688">
        <f>IFERROR(H2403/SUMIF(A:A,A2403,H:H)*SUMIF(Summary!$A$110:$A$186,'Operations Support'!A2403,Summary!$Q$110:$Q$186),0)</f>
        <v>0</v>
      </c>
      <c r="AK2403" s="688">
        <f t="shared" ca="1" si="556"/>
        <v>0</v>
      </c>
      <c r="AM2403" s="688">
        <f>IFERROR($H2403/SUMIF($A:$A,$A2403,$H:$H)*SUMIF(Summary!$A$230:$A$266,$A2403,Summary!$P$230:$P$266),0)</f>
        <v>0</v>
      </c>
      <c r="AN2403" s="688">
        <f>IFERROR($H2403/SUMIF($A:$A,$A2403,$H:$H)*(SUMIF(Summary!$A$230:$A$266,$A2403,Summary!$L$230:$L$266)+SUMIF(Summary!$A$281:$A$317,$A2403,Summary!$L$281:$L$317))-AM2403,0)</f>
        <v>0</v>
      </c>
      <c r="AO2403" s="688">
        <f>IFERROR($H2403/SUMIF($A:$A,$A2403,$H:$H)*SUMIF(Summary!$A$230:$A$266,$A2403,Summary!$Q$230:$Q$266),0)</f>
        <v>0</v>
      </c>
      <c r="AP2403" s="688">
        <f>IFERROR($H2403/SUMIF($A:$A,$A2403,$H:$H)*(SUMIF(Summary!$A$230:$A$266,$A2403,Summary!$L$230:$L$266)+SUMIF(Summary!$A$281:$A$317,$A2403,Summary!$L$281:$L$317))-AO2403,0)</f>
        <v>0</v>
      </c>
      <c r="AQ2403" s="306"/>
      <c r="AR2403" s="688">
        <f t="shared" ca="1" si="557"/>
        <v>0</v>
      </c>
      <c r="AS2403" s="688">
        <f t="shared" ca="1" si="558"/>
        <v>0</v>
      </c>
    </row>
    <row r="2404" spans="1:45" x14ac:dyDescent="0.2">
      <c r="A2404" s="423">
        <v>3665</v>
      </c>
      <c r="B2404" s="424">
        <v>5</v>
      </c>
      <c r="C2404" s="425" t="s">
        <v>305</v>
      </c>
      <c r="D2404" s="422">
        <f t="shared" si="559"/>
        <v>0</v>
      </c>
      <c r="E2404" s="422">
        <f t="shared" si="560"/>
        <v>0</v>
      </c>
      <c r="F2404" s="422">
        <f t="shared" si="561"/>
        <v>0</v>
      </c>
      <c r="G2404" s="422">
        <f t="shared" si="562"/>
        <v>0</v>
      </c>
      <c r="H2404" s="22">
        <f t="shared" si="563"/>
        <v>0</v>
      </c>
      <c r="I2404" s="116">
        <v>0</v>
      </c>
      <c r="J2404" s="116">
        <v>0</v>
      </c>
      <c r="K2404" s="116">
        <v>0</v>
      </c>
      <c r="L2404" s="116">
        <v>0</v>
      </c>
      <c r="M2404" s="22">
        <f t="shared" si="564"/>
        <v>0</v>
      </c>
      <c r="N2404" s="116">
        <v>0</v>
      </c>
      <c r="O2404" s="116">
        <v>0</v>
      </c>
      <c r="P2404" s="116">
        <v>0</v>
      </c>
      <c r="Q2404" s="116">
        <v>0</v>
      </c>
      <c r="R2404" s="22">
        <f t="shared" si="565"/>
        <v>0</v>
      </c>
      <c r="S2404" s="116">
        <v>0</v>
      </c>
      <c r="T2404" s="116">
        <v>0</v>
      </c>
      <c r="U2404" s="116">
        <v>0</v>
      </c>
      <c r="V2404" s="116">
        <v>0</v>
      </c>
      <c r="W2404" s="22">
        <f t="shared" si="566"/>
        <v>0</v>
      </c>
      <c r="X2404" s="22">
        <f t="shared" si="567"/>
        <v>0</v>
      </c>
      <c r="Y2404" s="22">
        <f ca="1">OFFSET('Cost Study'!$B$7,'Operations Support'!$C2404,'Operations Support'!$B2404)*$H2404</f>
        <v>0</v>
      </c>
      <c r="Z2404" s="23">
        <f ca="1">Y2404*'Cost Study'!$B$31</f>
        <v>0</v>
      </c>
      <c r="AA2404" s="23">
        <f ca="1">IF(A2404=10298,1.51,1)*IF($B2404&lt;3,$D2404*'Cost Study'!$B$32*OFFSET('Cost Study'!$B$7,'Operations Support'!$C2404,'Operations Support'!$B2404),0)</f>
        <v>0</v>
      </c>
      <c r="AB2404" s="24">
        <f ca="1">AA2404*'Cost Study'!$B$31</f>
        <v>0</v>
      </c>
      <c r="AC2404" s="23">
        <f ca="1">Y2404*'Cost Study'!$B$31</f>
        <v>0</v>
      </c>
      <c r="AD2404" s="24">
        <f ca="1">AA2404*'Cost Study'!$B$31</f>
        <v>0</v>
      </c>
      <c r="AE2404" s="377">
        <f t="shared" ca="1" si="568"/>
        <v>0</v>
      </c>
      <c r="AF2404" s="377">
        <f t="shared" ca="1" si="569"/>
        <v>0</v>
      </c>
      <c r="AH2404" s="688">
        <f>IFERROR($H2404/SUMIF($A:$A,$A2404,$H:$H)*SUMIF(Summary!$A$110:$A$186,$A2404,Summary!$P$110:$P$186),0)</f>
        <v>0</v>
      </c>
      <c r="AI2404" s="689">
        <f t="shared" ca="1" si="555"/>
        <v>0</v>
      </c>
      <c r="AJ2404" s="688">
        <f>IFERROR(H2404/SUMIF(A:A,A2404,H:H)*SUMIF(Summary!$A$110:$A$186,'Operations Support'!A2404,Summary!$Q$110:$Q$186),0)</f>
        <v>0</v>
      </c>
      <c r="AK2404" s="688">
        <f t="shared" ca="1" si="556"/>
        <v>0</v>
      </c>
      <c r="AM2404" s="688">
        <f>IFERROR($H2404/SUMIF($A:$A,$A2404,$H:$H)*SUMIF(Summary!$A$230:$A$266,$A2404,Summary!$P$230:$P$266),0)</f>
        <v>0</v>
      </c>
      <c r="AN2404" s="688">
        <f>IFERROR($H2404/SUMIF($A:$A,$A2404,$H:$H)*(SUMIF(Summary!$A$230:$A$266,$A2404,Summary!$L$230:$L$266)+SUMIF(Summary!$A$281:$A$317,$A2404,Summary!$L$281:$L$317))-AM2404,0)</f>
        <v>0</v>
      </c>
      <c r="AO2404" s="688">
        <f>IFERROR($H2404/SUMIF($A:$A,$A2404,$H:$H)*SUMIF(Summary!$A$230:$A$266,$A2404,Summary!$Q$230:$Q$266),0)</f>
        <v>0</v>
      </c>
      <c r="AP2404" s="688">
        <f>IFERROR($H2404/SUMIF($A:$A,$A2404,$H:$H)*(SUMIF(Summary!$A$230:$A$266,$A2404,Summary!$L$230:$L$266)+SUMIF(Summary!$A$281:$A$317,$A2404,Summary!$L$281:$L$317))-AO2404,0)</f>
        <v>0</v>
      </c>
      <c r="AQ2404" s="306"/>
      <c r="AR2404" s="688">
        <f t="shared" ca="1" si="557"/>
        <v>0</v>
      </c>
      <c r="AS2404" s="688">
        <f t="shared" ca="1" si="558"/>
        <v>0</v>
      </c>
    </row>
    <row r="2405" spans="1:45" x14ac:dyDescent="0.2">
      <c r="A2405" s="423">
        <v>3665</v>
      </c>
      <c r="B2405" s="424">
        <v>5</v>
      </c>
      <c r="C2405" s="425" t="s">
        <v>306</v>
      </c>
      <c r="D2405" s="422">
        <f t="shared" si="559"/>
        <v>0</v>
      </c>
      <c r="E2405" s="422">
        <f t="shared" si="560"/>
        <v>0</v>
      </c>
      <c r="F2405" s="422">
        <f t="shared" si="561"/>
        <v>0</v>
      </c>
      <c r="G2405" s="422">
        <f t="shared" si="562"/>
        <v>0</v>
      </c>
      <c r="H2405" s="22">
        <f t="shared" si="563"/>
        <v>0</v>
      </c>
      <c r="I2405" s="116">
        <v>0</v>
      </c>
      <c r="J2405" s="116">
        <v>0</v>
      </c>
      <c r="K2405" s="116">
        <v>0</v>
      </c>
      <c r="L2405" s="116">
        <v>0</v>
      </c>
      <c r="M2405" s="22">
        <f t="shared" si="564"/>
        <v>0</v>
      </c>
      <c r="N2405" s="116">
        <v>0</v>
      </c>
      <c r="O2405" s="116">
        <v>0</v>
      </c>
      <c r="P2405" s="116">
        <v>0</v>
      </c>
      <c r="Q2405" s="116">
        <v>0</v>
      </c>
      <c r="R2405" s="22">
        <f t="shared" si="565"/>
        <v>0</v>
      </c>
      <c r="S2405" s="116">
        <v>0</v>
      </c>
      <c r="T2405" s="116">
        <v>0</v>
      </c>
      <c r="U2405" s="116">
        <v>0</v>
      </c>
      <c r="V2405" s="116">
        <v>0</v>
      </c>
      <c r="W2405" s="22">
        <f t="shared" si="566"/>
        <v>0</v>
      </c>
      <c r="X2405" s="22">
        <f t="shared" si="567"/>
        <v>0</v>
      </c>
      <c r="Y2405" s="22">
        <f ca="1">OFFSET('Cost Study'!$B$7,'Operations Support'!$C2405,'Operations Support'!$B2405)*$H2405</f>
        <v>0</v>
      </c>
      <c r="Z2405" s="23">
        <f ca="1">Y2405*'Cost Study'!$B$31</f>
        <v>0</v>
      </c>
      <c r="AA2405" s="23">
        <f ca="1">IF(A2405=10298,1.51,1)*IF($B2405&lt;3,$D2405*'Cost Study'!$B$32*OFFSET('Cost Study'!$B$7,'Operations Support'!$C2405,'Operations Support'!$B2405),0)</f>
        <v>0</v>
      </c>
      <c r="AB2405" s="24">
        <f ca="1">AA2405*'Cost Study'!$B$31</f>
        <v>0</v>
      </c>
      <c r="AC2405" s="23">
        <f ca="1">Y2405*'Cost Study'!$B$31</f>
        <v>0</v>
      </c>
      <c r="AD2405" s="24">
        <f ca="1">AA2405*'Cost Study'!$B$31</f>
        <v>0</v>
      </c>
      <c r="AE2405" s="377">
        <f t="shared" ca="1" si="568"/>
        <v>0</v>
      </c>
      <c r="AF2405" s="377">
        <f t="shared" ca="1" si="569"/>
        <v>0</v>
      </c>
      <c r="AH2405" s="688">
        <f>IFERROR($H2405/SUMIF($A:$A,$A2405,$H:$H)*SUMIF(Summary!$A$110:$A$186,$A2405,Summary!$P$110:$P$186),0)</f>
        <v>0</v>
      </c>
      <c r="AI2405" s="689">
        <f t="shared" ca="1" si="555"/>
        <v>0</v>
      </c>
      <c r="AJ2405" s="688">
        <f>IFERROR(H2405/SUMIF(A:A,A2405,H:H)*SUMIF(Summary!$A$110:$A$186,'Operations Support'!A2405,Summary!$Q$110:$Q$186),0)</f>
        <v>0</v>
      </c>
      <c r="AK2405" s="688">
        <f t="shared" ca="1" si="556"/>
        <v>0</v>
      </c>
      <c r="AM2405" s="688">
        <f>IFERROR($H2405/SUMIF($A:$A,$A2405,$H:$H)*SUMIF(Summary!$A$230:$A$266,$A2405,Summary!$P$230:$P$266),0)</f>
        <v>0</v>
      </c>
      <c r="AN2405" s="688">
        <f>IFERROR($H2405/SUMIF($A:$A,$A2405,$H:$H)*(SUMIF(Summary!$A$230:$A$266,$A2405,Summary!$L$230:$L$266)+SUMIF(Summary!$A$281:$A$317,$A2405,Summary!$L$281:$L$317))-AM2405,0)</f>
        <v>0</v>
      </c>
      <c r="AO2405" s="688">
        <f>IFERROR($H2405/SUMIF($A:$A,$A2405,$H:$H)*SUMIF(Summary!$A$230:$A$266,$A2405,Summary!$Q$230:$Q$266),0)</f>
        <v>0</v>
      </c>
      <c r="AP2405" s="688">
        <f>IFERROR($H2405/SUMIF($A:$A,$A2405,$H:$H)*(SUMIF(Summary!$A$230:$A$266,$A2405,Summary!$L$230:$L$266)+SUMIF(Summary!$A$281:$A$317,$A2405,Summary!$L$281:$L$317))-AO2405,0)</f>
        <v>0</v>
      </c>
      <c r="AQ2405" s="306"/>
      <c r="AR2405" s="688">
        <f t="shared" ca="1" si="557"/>
        <v>0</v>
      </c>
      <c r="AS2405" s="688">
        <f t="shared" ca="1" si="558"/>
        <v>0</v>
      </c>
    </row>
    <row r="2406" spans="1:45" x14ac:dyDescent="0.2">
      <c r="A2406" s="423">
        <v>3665</v>
      </c>
      <c r="B2406" s="424">
        <v>5</v>
      </c>
      <c r="C2406" s="425" t="s">
        <v>307</v>
      </c>
      <c r="D2406" s="422">
        <f t="shared" si="559"/>
        <v>0</v>
      </c>
      <c r="E2406" s="422">
        <f t="shared" si="560"/>
        <v>0</v>
      </c>
      <c r="F2406" s="422">
        <f t="shared" si="561"/>
        <v>0</v>
      </c>
      <c r="G2406" s="422">
        <f t="shared" si="562"/>
        <v>0</v>
      </c>
      <c r="H2406" s="22">
        <f t="shared" si="563"/>
        <v>0</v>
      </c>
      <c r="I2406" s="116">
        <v>0</v>
      </c>
      <c r="J2406" s="116">
        <v>0</v>
      </c>
      <c r="K2406" s="116">
        <v>0</v>
      </c>
      <c r="L2406" s="116">
        <v>0</v>
      </c>
      <c r="M2406" s="22">
        <f t="shared" si="564"/>
        <v>0</v>
      </c>
      <c r="N2406" s="116">
        <v>0</v>
      </c>
      <c r="O2406" s="116">
        <v>0</v>
      </c>
      <c r="P2406" s="116">
        <v>0</v>
      </c>
      <c r="Q2406" s="116">
        <v>0</v>
      </c>
      <c r="R2406" s="22">
        <f t="shared" si="565"/>
        <v>0</v>
      </c>
      <c r="S2406" s="116">
        <v>0</v>
      </c>
      <c r="T2406" s="116">
        <v>0</v>
      </c>
      <c r="U2406" s="116">
        <v>0</v>
      </c>
      <c r="V2406" s="116">
        <v>0</v>
      </c>
      <c r="W2406" s="22">
        <f t="shared" si="566"/>
        <v>0</v>
      </c>
      <c r="X2406" s="22">
        <f t="shared" si="567"/>
        <v>0</v>
      </c>
      <c r="Y2406" s="22">
        <f ca="1">OFFSET('Cost Study'!$B$7,'Operations Support'!$C2406,'Operations Support'!$B2406)*$H2406</f>
        <v>0</v>
      </c>
      <c r="Z2406" s="23">
        <f ca="1">Y2406*'Cost Study'!$B$31</f>
        <v>0</v>
      </c>
      <c r="AA2406" s="23">
        <f ca="1">IF(A2406=10298,1.51,1)*IF($B2406&lt;3,$D2406*'Cost Study'!$B$32*OFFSET('Cost Study'!$B$7,'Operations Support'!$C2406,'Operations Support'!$B2406),0)</f>
        <v>0</v>
      </c>
      <c r="AB2406" s="24">
        <f ca="1">AA2406*'Cost Study'!$B$31</f>
        <v>0</v>
      </c>
      <c r="AC2406" s="23">
        <f ca="1">Y2406*'Cost Study'!$B$31</f>
        <v>0</v>
      </c>
      <c r="AD2406" s="24">
        <f ca="1">AA2406*'Cost Study'!$B$31</f>
        <v>0</v>
      </c>
      <c r="AE2406" s="377">
        <f t="shared" ca="1" si="568"/>
        <v>0</v>
      </c>
      <c r="AF2406" s="377">
        <f t="shared" ca="1" si="569"/>
        <v>0</v>
      </c>
      <c r="AH2406" s="688">
        <f>IFERROR($H2406/SUMIF($A:$A,$A2406,$H:$H)*SUMIF(Summary!$A$110:$A$186,$A2406,Summary!$P$110:$P$186),0)</f>
        <v>0</v>
      </c>
      <c r="AI2406" s="689">
        <f t="shared" ca="1" si="555"/>
        <v>0</v>
      </c>
      <c r="AJ2406" s="688">
        <f>IFERROR(H2406/SUMIF(A:A,A2406,H:H)*SUMIF(Summary!$A$110:$A$186,'Operations Support'!A2406,Summary!$Q$110:$Q$186),0)</f>
        <v>0</v>
      </c>
      <c r="AK2406" s="688">
        <f t="shared" ca="1" si="556"/>
        <v>0</v>
      </c>
      <c r="AM2406" s="688">
        <f>IFERROR($H2406/SUMIF($A:$A,$A2406,$H:$H)*SUMIF(Summary!$A$230:$A$266,$A2406,Summary!$P$230:$P$266),0)</f>
        <v>0</v>
      </c>
      <c r="AN2406" s="688">
        <f>IFERROR($H2406/SUMIF($A:$A,$A2406,$H:$H)*(SUMIF(Summary!$A$230:$A$266,$A2406,Summary!$L$230:$L$266)+SUMIF(Summary!$A$281:$A$317,$A2406,Summary!$L$281:$L$317))-AM2406,0)</f>
        <v>0</v>
      </c>
      <c r="AO2406" s="688">
        <f>IFERROR($H2406/SUMIF($A:$A,$A2406,$H:$H)*SUMIF(Summary!$A$230:$A$266,$A2406,Summary!$Q$230:$Q$266),0)</f>
        <v>0</v>
      </c>
      <c r="AP2406" s="688">
        <f>IFERROR($H2406/SUMIF($A:$A,$A2406,$H:$H)*(SUMIF(Summary!$A$230:$A$266,$A2406,Summary!$L$230:$L$266)+SUMIF(Summary!$A$281:$A$317,$A2406,Summary!$L$281:$L$317))-AO2406,0)</f>
        <v>0</v>
      </c>
      <c r="AQ2406" s="306"/>
      <c r="AR2406" s="688">
        <f t="shared" ca="1" si="557"/>
        <v>0</v>
      </c>
      <c r="AS2406" s="688">
        <f t="shared" ca="1" si="558"/>
        <v>0</v>
      </c>
    </row>
    <row r="2407" spans="1:45" x14ac:dyDescent="0.2">
      <c r="A2407" s="423">
        <v>3665</v>
      </c>
      <c r="B2407" s="424">
        <v>5</v>
      </c>
      <c r="C2407" s="425" t="s">
        <v>308</v>
      </c>
      <c r="D2407" s="422">
        <f t="shared" si="559"/>
        <v>0</v>
      </c>
      <c r="E2407" s="422">
        <f t="shared" si="560"/>
        <v>0</v>
      </c>
      <c r="F2407" s="422">
        <f t="shared" si="561"/>
        <v>0</v>
      </c>
      <c r="G2407" s="422">
        <f t="shared" si="562"/>
        <v>0</v>
      </c>
      <c r="H2407" s="22">
        <f t="shared" si="563"/>
        <v>0</v>
      </c>
      <c r="I2407" s="116">
        <v>0</v>
      </c>
      <c r="J2407" s="116">
        <v>0</v>
      </c>
      <c r="K2407" s="116">
        <v>0</v>
      </c>
      <c r="L2407" s="116">
        <v>0</v>
      </c>
      <c r="M2407" s="22">
        <f t="shared" si="564"/>
        <v>0</v>
      </c>
      <c r="N2407" s="116">
        <v>0</v>
      </c>
      <c r="O2407" s="116">
        <v>0</v>
      </c>
      <c r="P2407" s="116">
        <v>0</v>
      </c>
      <c r="Q2407" s="116">
        <v>0</v>
      </c>
      <c r="R2407" s="22">
        <f t="shared" si="565"/>
        <v>0</v>
      </c>
      <c r="S2407" s="116">
        <v>0</v>
      </c>
      <c r="T2407" s="116">
        <v>0</v>
      </c>
      <c r="U2407" s="116">
        <v>0</v>
      </c>
      <c r="V2407" s="116">
        <v>0</v>
      </c>
      <c r="W2407" s="22">
        <f t="shared" si="566"/>
        <v>0</v>
      </c>
      <c r="X2407" s="22">
        <f t="shared" si="567"/>
        <v>0</v>
      </c>
      <c r="Y2407" s="22">
        <f ca="1">OFFSET('Cost Study'!$B$7,'Operations Support'!$C2407,'Operations Support'!$B2407)*$H2407</f>
        <v>0</v>
      </c>
      <c r="Z2407" s="23">
        <f ca="1">Y2407*'Cost Study'!$B$31</f>
        <v>0</v>
      </c>
      <c r="AA2407" s="23">
        <f ca="1">IF(A2407=10298,1.51,1)*IF($B2407&lt;3,$D2407*'Cost Study'!$B$32*OFFSET('Cost Study'!$B$7,'Operations Support'!$C2407,'Operations Support'!$B2407),0)</f>
        <v>0</v>
      </c>
      <c r="AB2407" s="24">
        <f ca="1">AA2407*'Cost Study'!$B$31</f>
        <v>0</v>
      </c>
      <c r="AC2407" s="23">
        <f ca="1">Y2407*'Cost Study'!$B$31</f>
        <v>0</v>
      </c>
      <c r="AD2407" s="24">
        <f ca="1">AA2407*'Cost Study'!$B$31</f>
        <v>0</v>
      </c>
      <c r="AE2407" s="377">
        <f t="shared" ca="1" si="568"/>
        <v>0</v>
      </c>
      <c r="AF2407" s="377">
        <f t="shared" ca="1" si="569"/>
        <v>0</v>
      </c>
      <c r="AH2407" s="688">
        <f>IFERROR($H2407/SUMIF($A:$A,$A2407,$H:$H)*SUMIF(Summary!$A$110:$A$186,$A2407,Summary!$P$110:$P$186),0)</f>
        <v>0</v>
      </c>
      <c r="AI2407" s="689">
        <f t="shared" ca="1" si="555"/>
        <v>0</v>
      </c>
      <c r="AJ2407" s="688">
        <f>IFERROR(H2407/SUMIF(A:A,A2407,H:H)*SUMIF(Summary!$A$110:$A$186,'Operations Support'!A2407,Summary!$Q$110:$Q$186),0)</f>
        <v>0</v>
      </c>
      <c r="AK2407" s="688">
        <f t="shared" ca="1" si="556"/>
        <v>0</v>
      </c>
      <c r="AM2407" s="688">
        <f>IFERROR($H2407/SUMIF($A:$A,$A2407,$H:$H)*SUMIF(Summary!$A$230:$A$266,$A2407,Summary!$P$230:$P$266),0)</f>
        <v>0</v>
      </c>
      <c r="AN2407" s="688">
        <f>IFERROR($H2407/SUMIF($A:$A,$A2407,$H:$H)*(SUMIF(Summary!$A$230:$A$266,$A2407,Summary!$L$230:$L$266)+SUMIF(Summary!$A$281:$A$317,$A2407,Summary!$L$281:$L$317))-AM2407,0)</f>
        <v>0</v>
      </c>
      <c r="AO2407" s="688">
        <f>IFERROR($H2407/SUMIF($A:$A,$A2407,$H:$H)*SUMIF(Summary!$A$230:$A$266,$A2407,Summary!$Q$230:$Q$266),0)</f>
        <v>0</v>
      </c>
      <c r="AP2407" s="688">
        <f>IFERROR($H2407/SUMIF($A:$A,$A2407,$H:$H)*(SUMIF(Summary!$A$230:$A$266,$A2407,Summary!$L$230:$L$266)+SUMIF(Summary!$A$281:$A$317,$A2407,Summary!$L$281:$L$317))-AO2407,0)</f>
        <v>0</v>
      </c>
      <c r="AQ2407" s="306"/>
      <c r="AR2407" s="688">
        <f t="shared" ca="1" si="557"/>
        <v>0</v>
      </c>
      <c r="AS2407" s="688">
        <f t="shared" ca="1" si="558"/>
        <v>0</v>
      </c>
    </row>
    <row r="2408" spans="1:45" x14ac:dyDescent="0.2">
      <c r="A2408" s="423">
        <v>3665</v>
      </c>
      <c r="B2408" s="424">
        <v>5</v>
      </c>
      <c r="C2408" s="425" t="s">
        <v>309</v>
      </c>
      <c r="D2408" s="422">
        <f t="shared" si="559"/>
        <v>0</v>
      </c>
      <c r="E2408" s="422">
        <f t="shared" si="560"/>
        <v>0</v>
      </c>
      <c r="F2408" s="422">
        <f t="shared" si="561"/>
        <v>0</v>
      </c>
      <c r="G2408" s="422">
        <f t="shared" si="562"/>
        <v>0</v>
      </c>
      <c r="H2408" s="22">
        <f t="shared" si="563"/>
        <v>0</v>
      </c>
      <c r="I2408" s="116">
        <v>0</v>
      </c>
      <c r="J2408" s="116">
        <v>0</v>
      </c>
      <c r="K2408" s="116">
        <v>0</v>
      </c>
      <c r="L2408" s="116">
        <v>0</v>
      </c>
      <c r="M2408" s="22">
        <f t="shared" si="564"/>
        <v>0</v>
      </c>
      <c r="N2408" s="116">
        <v>0</v>
      </c>
      <c r="O2408" s="116">
        <v>0</v>
      </c>
      <c r="P2408" s="116">
        <v>0</v>
      </c>
      <c r="Q2408" s="116">
        <v>0</v>
      </c>
      <c r="R2408" s="22">
        <f t="shared" si="565"/>
        <v>0</v>
      </c>
      <c r="S2408" s="116">
        <v>0</v>
      </c>
      <c r="T2408" s="116">
        <v>0</v>
      </c>
      <c r="U2408" s="116">
        <v>0</v>
      </c>
      <c r="V2408" s="116">
        <v>0</v>
      </c>
      <c r="W2408" s="22">
        <f t="shared" si="566"/>
        <v>0</v>
      </c>
      <c r="X2408" s="22">
        <f t="shared" si="567"/>
        <v>0</v>
      </c>
      <c r="Y2408" s="22">
        <f ca="1">OFFSET('Cost Study'!$B$7,'Operations Support'!$C2408,'Operations Support'!$B2408)*$H2408</f>
        <v>0</v>
      </c>
      <c r="Z2408" s="23">
        <f ca="1">Y2408*'Cost Study'!$B$31</f>
        <v>0</v>
      </c>
      <c r="AA2408" s="23">
        <f ca="1">IF(A2408=10298,1.51,1)*IF($B2408&lt;3,$D2408*'Cost Study'!$B$32*OFFSET('Cost Study'!$B$7,'Operations Support'!$C2408,'Operations Support'!$B2408),0)</f>
        <v>0</v>
      </c>
      <c r="AB2408" s="24">
        <f ca="1">AA2408*'Cost Study'!$B$31</f>
        <v>0</v>
      </c>
      <c r="AC2408" s="23">
        <f ca="1">Y2408*'Cost Study'!$B$31</f>
        <v>0</v>
      </c>
      <c r="AD2408" s="24">
        <f ca="1">AA2408*'Cost Study'!$B$31</f>
        <v>0</v>
      </c>
      <c r="AE2408" s="377">
        <f t="shared" ca="1" si="568"/>
        <v>0</v>
      </c>
      <c r="AF2408" s="377">
        <f t="shared" ca="1" si="569"/>
        <v>0</v>
      </c>
      <c r="AH2408" s="688">
        <f>IFERROR($H2408/SUMIF($A:$A,$A2408,$H:$H)*SUMIF(Summary!$A$110:$A$186,$A2408,Summary!$P$110:$P$186),0)</f>
        <v>0</v>
      </c>
      <c r="AI2408" s="689">
        <f t="shared" ca="1" si="555"/>
        <v>0</v>
      </c>
      <c r="AJ2408" s="688">
        <f>IFERROR(H2408/SUMIF(A:A,A2408,H:H)*SUMIF(Summary!$A$110:$A$186,'Operations Support'!A2408,Summary!$Q$110:$Q$186),0)</f>
        <v>0</v>
      </c>
      <c r="AK2408" s="688">
        <f t="shared" ca="1" si="556"/>
        <v>0</v>
      </c>
      <c r="AM2408" s="688">
        <f>IFERROR($H2408/SUMIF($A:$A,$A2408,$H:$H)*SUMIF(Summary!$A$230:$A$266,$A2408,Summary!$P$230:$P$266),0)</f>
        <v>0</v>
      </c>
      <c r="AN2408" s="688">
        <f>IFERROR($H2408/SUMIF($A:$A,$A2408,$H:$H)*(SUMIF(Summary!$A$230:$A$266,$A2408,Summary!$L$230:$L$266)+SUMIF(Summary!$A$281:$A$317,$A2408,Summary!$L$281:$L$317))-AM2408,0)</f>
        <v>0</v>
      </c>
      <c r="AO2408" s="688">
        <f>IFERROR($H2408/SUMIF($A:$A,$A2408,$H:$H)*SUMIF(Summary!$A$230:$A$266,$A2408,Summary!$Q$230:$Q$266),0)</f>
        <v>0</v>
      </c>
      <c r="AP2408" s="688">
        <f>IFERROR($H2408/SUMIF($A:$A,$A2408,$H:$H)*(SUMIF(Summary!$A$230:$A$266,$A2408,Summary!$L$230:$L$266)+SUMIF(Summary!$A$281:$A$317,$A2408,Summary!$L$281:$L$317))-AO2408,0)</f>
        <v>0</v>
      </c>
      <c r="AQ2408" s="306"/>
      <c r="AR2408" s="688">
        <f t="shared" ca="1" si="557"/>
        <v>0</v>
      </c>
      <c r="AS2408" s="688">
        <f t="shared" ca="1" si="558"/>
        <v>0</v>
      </c>
    </row>
    <row r="2409" spans="1:45" x14ac:dyDescent="0.2">
      <c r="A2409" s="423">
        <v>3665</v>
      </c>
      <c r="B2409" s="424">
        <v>5</v>
      </c>
      <c r="C2409" s="425" t="s">
        <v>310</v>
      </c>
      <c r="D2409" s="422">
        <f t="shared" si="559"/>
        <v>0</v>
      </c>
      <c r="E2409" s="422">
        <f t="shared" si="560"/>
        <v>0</v>
      </c>
      <c r="F2409" s="422">
        <f t="shared" si="561"/>
        <v>0</v>
      </c>
      <c r="G2409" s="422">
        <f t="shared" si="562"/>
        <v>0</v>
      </c>
      <c r="H2409" s="22">
        <f t="shared" si="563"/>
        <v>0</v>
      </c>
      <c r="I2409" s="116">
        <v>0</v>
      </c>
      <c r="J2409" s="116">
        <v>0</v>
      </c>
      <c r="K2409" s="116">
        <v>0</v>
      </c>
      <c r="L2409" s="116">
        <v>0</v>
      </c>
      <c r="M2409" s="22">
        <f t="shared" si="564"/>
        <v>0</v>
      </c>
      <c r="N2409" s="116">
        <v>0</v>
      </c>
      <c r="O2409" s="116">
        <v>0</v>
      </c>
      <c r="P2409" s="116">
        <v>0</v>
      </c>
      <c r="Q2409" s="116">
        <v>0</v>
      </c>
      <c r="R2409" s="22">
        <f t="shared" si="565"/>
        <v>0</v>
      </c>
      <c r="S2409" s="116">
        <v>0</v>
      </c>
      <c r="T2409" s="116">
        <v>0</v>
      </c>
      <c r="U2409" s="116">
        <v>0</v>
      </c>
      <c r="V2409" s="116">
        <v>0</v>
      </c>
      <c r="W2409" s="22">
        <f t="shared" si="566"/>
        <v>0</v>
      </c>
      <c r="X2409" s="22">
        <f t="shared" si="567"/>
        <v>0</v>
      </c>
      <c r="Y2409" s="22">
        <f ca="1">OFFSET('Cost Study'!$B$7,'Operations Support'!$C2409,'Operations Support'!$B2409)*$H2409</f>
        <v>0</v>
      </c>
      <c r="Z2409" s="23">
        <f ca="1">Y2409*'Cost Study'!$B$31</f>
        <v>0</v>
      </c>
      <c r="AA2409" s="23">
        <f ca="1">IF(A2409=10298,1.51,1)*IF($B2409&lt;3,$D2409*'Cost Study'!$B$32*OFFSET('Cost Study'!$B$7,'Operations Support'!$C2409,'Operations Support'!$B2409),0)</f>
        <v>0</v>
      </c>
      <c r="AB2409" s="24">
        <f ca="1">AA2409*'Cost Study'!$B$31</f>
        <v>0</v>
      </c>
      <c r="AC2409" s="23">
        <f ca="1">Y2409*'Cost Study'!$B$31</f>
        <v>0</v>
      </c>
      <c r="AD2409" s="24">
        <f ca="1">AA2409*'Cost Study'!$B$31</f>
        <v>0</v>
      </c>
      <c r="AE2409" s="377">
        <f t="shared" ca="1" si="568"/>
        <v>0</v>
      </c>
      <c r="AF2409" s="377">
        <f t="shared" ca="1" si="569"/>
        <v>0</v>
      </c>
      <c r="AH2409" s="688">
        <f>IFERROR($H2409/SUMIF($A:$A,$A2409,$H:$H)*SUMIF(Summary!$A$110:$A$186,$A2409,Summary!$P$110:$P$186),0)</f>
        <v>0</v>
      </c>
      <c r="AI2409" s="689">
        <f t="shared" ca="1" si="555"/>
        <v>0</v>
      </c>
      <c r="AJ2409" s="688">
        <f>IFERROR(H2409/SUMIF(A:A,A2409,H:H)*SUMIF(Summary!$A$110:$A$186,'Operations Support'!A2409,Summary!$Q$110:$Q$186),0)</f>
        <v>0</v>
      </c>
      <c r="AK2409" s="688">
        <f t="shared" ca="1" si="556"/>
        <v>0</v>
      </c>
      <c r="AM2409" s="688">
        <f>IFERROR($H2409/SUMIF($A:$A,$A2409,$H:$H)*SUMIF(Summary!$A$230:$A$266,$A2409,Summary!$P$230:$P$266),0)</f>
        <v>0</v>
      </c>
      <c r="AN2409" s="688">
        <f>IFERROR($H2409/SUMIF($A:$A,$A2409,$H:$H)*(SUMIF(Summary!$A$230:$A$266,$A2409,Summary!$L$230:$L$266)+SUMIF(Summary!$A$281:$A$317,$A2409,Summary!$L$281:$L$317))-AM2409,0)</f>
        <v>0</v>
      </c>
      <c r="AO2409" s="688">
        <f>IFERROR($H2409/SUMIF($A:$A,$A2409,$H:$H)*SUMIF(Summary!$A$230:$A$266,$A2409,Summary!$Q$230:$Q$266),0)</f>
        <v>0</v>
      </c>
      <c r="AP2409" s="688">
        <f>IFERROR($H2409/SUMIF($A:$A,$A2409,$H:$H)*(SUMIF(Summary!$A$230:$A$266,$A2409,Summary!$L$230:$L$266)+SUMIF(Summary!$A$281:$A$317,$A2409,Summary!$L$281:$L$317))-AO2409,0)</f>
        <v>0</v>
      </c>
      <c r="AQ2409" s="306"/>
      <c r="AR2409" s="688">
        <f t="shared" ca="1" si="557"/>
        <v>0</v>
      </c>
      <c r="AS2409" s="688">
        <f t="shared" ca="1" si="558"/>
        <v>0</v>
      </c>
    </row>
    <row r="2410" spans="1:45" x14ac:dyDescent="0.2">
      <c r="A2410" s="423">
        <v>3665</v>
      </c>
      <c r="B2410" s="424">
        <v>5</v>
      </c>
      <c r="C2410" s="425" t="s">
        <v>311</v>
      </c>
      <c r="D2410" s="422">
        <f t="shared" si="559"/>
        <v>0</v>
      </c>
      <c r="E2410" s="422">
        <f t="shared" si="560"/>
        <v>0</v>
      </c>
      <c r="F2410" s="422">
        <f t="shared" si="561"/>
        <v>0</v>
      </c>
      <c r="G2410" s="422">
        <f t="shared" si="562"/>
        <v>0</v>
      </c>
      <c r="H2410" s="22">
        <f t="shared" si="563"/>
        <v>0</v>
      </c>
      <c r="I2410" s="116">
        <v>0</v>
      </c>
      <c r="J2410" s="116">
        <v>0</v>
      </c>
      <c r="K2410" s="116">
        <v>0</v>
      </c>
      <c r="L2410" s="116">
        <v>0</v>
      </c>
      <c r="M2410" s="22">
        <f t="shared" si="564"/>
        <v>0</v>
      </c>
      <c r="N2410" s="116">
        <v>0</v>
      </c>
      <c r="O2410" s="116">
        <v>0</v>
      </c>
      <c r="P2410" s="116">
        <v>0</v>
      </c>
      <c r="Q2410" s="116">
        <v>0</v>
      </c>
      <c r="R2410" s="22">
        <f t="shared" si="565"/>
        <v>0</v>
      </c>
      <c r="S2410" s="116">
        <v>0</v>
      </c>
      <c r="T2410" s="116">
        <v>0</v>
      </c>
      <c r="U2410" s="116">
        <v>0</v>
      </c>
      <c r="V2410" s="116">
        <v>0</v>
      </c>
      <c r="W2410" s="22">
        <f t="shared" si="566"/>
        <v>0</v>
      </c>
      <c r="X2410" s="22">
        <f t="shared" si="567"/>
        <v>0</v>
      </c>
      <c r="Y2410" s="22">
        <f ca="1">OFFSET('Cost Study'!$B$7,'Operations Support'!$C2410,'Operations Support'!$B2410)*$H2410</f>
        <v>0</v>
      </c>
      <c r="Z2410" s="23">
        <f ca="1">Y2410*'Cost Study'!$B$31</f>
        <v>0</v>
      </c>
      <c r="AA2410" s="23">
        <f ca="1">IF(A2410=10298,1.51,1)*IF($B2410&lt;3,$D2410*'Cost Study'!$B$32*OFFSET('Cost Study'!$B$7,'Operations Support'!$C2410,'Operations Support'!$B2410),0)</f>
        <v>0</v>
      </c>
      <c r="AB2410" s="24">
        <f ca="1">AA2410*'Cost Study'!$B$31</f>
        <v>0</v>
      </c>
      <c r="AC2410" s="23">
        <f ca="1">Y2410*'Cost Study'!$B$31</f>
        <v>0</v>
      </c>
      <c r="AD2410" s="24">
        <f ca="1">AA2410*'Cost Study'!$B$31</f>
        <v>0</v>
      </c>
      <c r="AE2410" s="377">
        <f t="shared" ca="1" si="568"/>
        <v>0</v>
      </c>
      <c r="AF2410" s="377">
        <f t="shared" ca="1" si="569"/>
        <v>0</v>
      </c>
      <c r="AH2410" s="688">
        <f>IFERROR($H2410/SUMIF($A:$A,$A2410,$H:$H)*SUMIF(Summary!$A$110:$A$186,$A2410,Summary!$P$110:$P$186),0)</f>
        <v>0</v>
      </c>
      <c r="AI2410" s="689">
        <f t="shared" ca="1" si="555"/>
        <v>0</v>
      </c>
      <c r="AJ2410" s="688">
        <f>IFERROR(H2410/SUMIF(A:A,A2410,H:H)*SUMIF(Summary!$A$110:$A$186,'Operations Support'!A2410,Summary!$Q$110:$Q$186),0)</f>
        <v>0</v>
      </c>
      <c r="AK2410" s="688">
        <f t="shared" ca="1" si="556"/>
        <v>0</v>
      </c>
      <c r="AM2410" s="688">
        <f>IFERROR($H2410/SUMIF($A:$A,$A2410,$H:$H)*SUMIF(Summary!$A$230:$A$266,$A2410,Summary!$P$230:$P$266),0)</f>
        <v>0</v>
      </c>
      <c r="AN2410" s="688">
        <f>IFERROR($H2410/SUMIF($A:$A,$A2410,$H:$H)*(SUMIF(Summary!$A$230:$A$266,$A2410,Summary!$L$230:$L$266)+SUMIF(Summary!$A$281:$A$317,$A2410,Summary!$L$281:$L$317))-AM2410,0)</f>
        <v>0</v>
      </c>
      <c r="AO2410" s="688">
        <f>IFERROR($H2410/SUMIF($A:$A,$A2410,$H:$H)*SUMIF(Summary!$A$230:$A$266,$A2410,Summary!$Q$230:$Q$266),0)</f>
        <v>0</v>
      </c>
      <c r="AP2410" s="688">
        <f>IFERROR($H2410/SUMIF($A:$A,$A2410,$H:$H)*(SUMIF(Summary!$A$230:$A$266,$A2410,Summary!$L$230:$L$266)+SUMIF(Summary!$A$281:$A$317,$A2410,Summary!$L$281:$L$317))-AO2410,0)</f>
        <v>0</v>
      </c>
      <c r="AQ2410" s="306"/>
      <c r="AR2410" s="688">
        <f t="shared" ca="1" si="557"/>
        <v>0</v>
      </c>
      <c r="AS2410" s="688">
        <f t="shared" ca="1" si="558"/>
        <v>0</v>
      </c>
    </row>
    <row r="2411" spans="1:45" x14ac:dyDescent="0.2">
      <c r="A2411" s="423">
        <v>3665</v>
      </c>
      <c r="B2411" s="424">
        <v>5</v>
      </c>
      <c r="C2411" s="425" t="s">
        <v>312</v>
      </c>
      <c r="D2411" s="422">
        <f t="shared" si="559"/>
        <v>0</v>
      </c>
      <c r="E2411" s="422">
        <f t="shared" si="560"/>
        <v>0</v>
      </c>
      <c r="F2411" s="422">
        <f t="shared" si="561"/>
        <v>0</v>
      </c>
      <c r="G2411" s="422">
        <f t="shared" si="562"/>
        <v>0</v>
      </c>
      <c r="H2411" s="22">
        <f t="shared" si="563"/>
        <v>0</v>
      </c>
      <c r="I2411" s="116">
        <v>0</v>
      </c>
      <c r="J2411" s="116">
        <v>0</v>
      </c>
      <c r="K2411" s="116">
        <v>0</v>
      </c>
      <c r="L2411" s="116">
        <v>0</v>
      </c>
      <c r="M2411" s="22">
        <f t="shared" si="564"/>
        <v>0</v>
      </c>
      <c r="N2411" s="116">
        <v>0</v>
      </c>
      <c r="O2411" s="116">
        <v>0</v>
      </c>
      <c r="P2411" s="116">
        <v>0</v>
      </c>
      <c r="Q2411" s="116">
        <v>0</v>
      </c>
      <c r="R2411" s="22">
        <f t="shared" si="565"/>
        <v>0</v>
      </c>
      <c r="S2411" s="116">
        <v>0</v>
      </c>
      <c r="T2411" s="116">
        <v>0</v>
      </c>
      <c r="U2411" s="116">
        <v>0</v>
      </c>
      <c r="V2411" s="116">
        <v>0</v>
      </c>
      <c r="W2411" s="22">
        <f t="shared" si="566"/>
        <v>0</v>
      </c>
      <c r="X2411" s="22">
        <f t="shared" si="567"/>
        <v>0</v>
      </c>
      <c r="Y2411" s="22">
        <f ca="1">OFFSET('Cost Study'!$B$7,'Operations Support'!$C2411,'Operations Support'!$B2411)*$H2411</f>
        <v>0</v>
      </c>
      <c r="Z2411" s="23">
        <f ca="1">Y2411*'Cost Study'!$B$31</f>
        <v>0</v>
      </c>
      <c r="AA2411" s="23">
        <f ca="1">IF(A2411=10298,1.51,1)*IF($B2411&lt;3,$D2411*'Cost Study'!$B$32*OFFSET('Cost Study'!$B$7,'Operations Support'!$C2411,'Operations Support'!$B2411),0)</f>
        <v>0</v>
      </c>
      <c r="AB2411" s="24">
        <f ca="1">AA2411*'Cost Study'!$B$31</f>
        <v>0</v>
      </c>
      <c r="AC2411" s="23">
        <f ca="1">Y2411*'Cost Study'!$B$31</f>
        <v>0</v>
      </c>
      <c r="AD2411" s="24">
        <f ca="1">AA2411*'Cost Study'!$B$31</f>
        <v>0</v>
      </c>
      <c r="AE2411" s="377">
        <f t="shared" ca="1" si="568"/>
        <v>0</v>
      </c>
      <c r="AF2411" s="377">
        <f t="shared" ca="1" si="569"/>
        <v>0</v>
      </c>
      <c r="AH2411" s="688">
        <f>IFERROR($H2411/SUMIF($A:$A,$A2411,$H:$H)*SUMIF(Summary!$A$110:$A$186,$A2411,Summary!$P$110:$P$186),0)</f>
        <v>0</v>
      </c>
      <c r="AI2411" s="689">
        <f t="shared" ca="1" si="555"/>
        <v>0</v>
      </c>
      <c r="AJ2411" s="688">
        <f>IFERROR(H2411/SUMIF(A:A,A2411,H:H)*SUMIF(Summary!$A$110:$A$186,'Operations Support'!A2411,Summary!$Q$110:$Q$186),0)</f>
        <v>0</v>
      </c>
      <c r="AK2411" s="688">
        <f t="shared" ca="1" si="556"/>
        <v>0</v>
      </c>
      <c r="AM2411" s="688">
        <f>IFERROR($H2411/SUMIF($A:$A,$A2411,$H:$H)*SUMIF(Summary!$A$230:$A$266,$A2411,Summary!$P$230:$P$266),0)</f>
        <v>0</v>
      </c>
      <c r="AN2411" s="688">
        <f>IFERROR($H2411/SUMIF($A:$A,$A2411,$H:$H)*(SUMIF(Summary!$A$230:$A$266,$A2411,Summary!$L$230:$L$266)+SUMIF(Summary!$A$281:$A$317,$A2411,Summary!$L$281:$L$317))-AM2411,0)</f>
        <v>0</v>
      </c>
      <c r="AO2411" s="688">
        <f>IFERROR($H2411/SUMIF($A:$A,$A2411,$H:$H)*SUMIF(Summary!$A$230:$A$266,$A2411,Summary!$Q$230:$Q$266),0)</f>
        <v>0</v>
      </c>
      <c r="AP2411" s="688">
        <f>IFERROR($H2411/SUMIF($A:$A,$A2411,$H:$H)*(SUMIF(Summary!$A$230:$A$266,$A2411,Summary!$L$230:$L$266)+SUMIF(Summary!$A$281:$A$317,$A2411,Summary!$L$281:$L$317))-AO2411,0)</f>
        <v>0</v>
      </c>
      <c r="AQ2411" s="306"/>
      <c r="AR2411" s="688">
        <f t="shared" ca="1" si="557"/>
        <v>0</v>
      </c>
      <c r="AS2411" s="688">
        <f t="shared" ca="1" si="558"/>
        <v>0</v>
      </c>
    </row>
    <row r="2412" spans="1:45" x14ac:dyDescent="0.2">
      <c r="A2412" s="423">
        <v>3665</v>
      </c>
      <c r="B2412" s="424">
        <v>5</v>
      </c>
      <c r="C2412" s="425" t="s">
        <v>313</v>
      </c>
      <c r="D2412" s="422">
        <f t="shared" si="559"/>
        <v>0</v>
      </c>
      <c r="E2412" s="422">
        <f t="shared" si="560"/>
        <v>0</v>
      </c>
      <c r="F2412" s="422">
        <f t="shared" si="561"/>
        <v>0</v>
      </c>
      <c r="G2412" s="422">
        <f t="shared" si="562"/>
        <v>0</v>
      </c>
      <c r="H2412" s="22">
        <f t="shared" si="563"/>
        <v>0</v>
      </c>
      <c r="I2412" s="116">
        <v>0</v>
      </c>
      <c r="J2412" s="116">
        <v>0</v>
      </c>
      <c r="K2412" s="116">
        <v>0</v>
      </c>
      <c r="L2412" s="116">
        <v>0</v>
      </c>
      <c r="M2412" s="22">
        <f t="shared" si="564"/>
        <v>0</v>
      </c>
      <c r="N2412" s="116">
        <v>0</v>
      </c>
      <c r="O2412" s="116">
        <v>0</v>
      </c>
      <c r="P2412" s="116">
        <v>0</v>
      </c>
      <c r="Q2412" s="116">
        <v>0</v>
      </c>
      <c r="R2412" s="22">
        <f t="shared" si="565"/>
        <v>0</v>
      </c>
      <c r="S2412" s="116">
        <v>0</v>
      </c>
      <c r="T2412" s="116">
        <v>0</v>
      </c>
      <c r="U2412" s="116">
        <v>0</v>
      </c>
      <c r="V2412" s="116">
        <v>0</v>
      </c>
      <c r="W2412" s="22">
        <f t="shared" si="566"/>
        <v>0</v>
      </c>
      <c r="X2412" s="22">
        <f t="shared" si="567"/>
        <v>0</v>
      </c>
      <c r="Y2412" s="22">
        <f ca="1">OFFSET('Cost Study'!$B$7,'Operations Support'!$C2412,'Operations Support'!$B2412)*$H2412</f>
        <v>0</v>
      </c>
      <c r="Z2412" s="23">
        <f ca="1">Y2412*'Cost Study'!$B$31</f>
        <v>0</v>
      </c>
      <c r="AA2412" s="23">
        <f ca="1">IF(A2412=10298,1.51,1)*IF($B2412&lt;3,$D2412*'Cost Study'!$B$32*OFFSET('Cost Study'!$B$7,'Operations Support'!$C2412,'Operations Support'!$B2412),0)</f>
        <v>0</v>
      </c>
      <c r="AB2412" s="24">
        <f ca="1">AA2412*'Cost Study'!$B$31</f>
        <v>0</v>
      </c>
      <c r="AC2412" s="23">
        <f ca="1">Y2412*'Cost Study'!$B$31</f>
        <v>0</v>
      </c>
      <c r="AD2412" s="24">
        <f ca="1">AA2412*'Cost Study'!$B$31</f>
        <v>0</v>
      </c>
      <c r="AE2412" s="377">
        <f t="shared" ca="1" si="568"/>
        <v>0</v>
      </c>
      <c r="AF2412" s="377">
        <f t="shared" ca="1" si="569"/>
        <v>0</v>
      </c>
      <c r="AH2412" s="688">
        <f>IFERROR($H2412/SUMIF($A:$A,$A2412,$H:$H)*SUMIF(Summary!$A$110:$A$186,$A2412,Summary!$P$110:$P$186),0)</f>
        <v>0</v>
      </c>
      <c r="AI2412" s="689">
        <f t="shared" ca="1" si="555"/>
        <v>0</v>
      </c>
      <c r="AJ2412" s="688">
        <f>IFERROR(H2412/SUMIF(A:A,A2412,H:H)*SUMIF(Summary!$A$110:$A$186,'Operations Support'!A2412,Summary!$Q$110:$Q$186),0)</f>
        <v>0</v>
      </c>
      <c r="AK2412" s="688">
        <f t="shared" ca="1" si="556"/>
        <v>0</v>
      </c>
      <c r="AM2412" s="688">
        <f>IFERROR($H2412/SUMIF($A:$A,$A2412,$H:$H)*SUMIF(Summary!$A$230:$A$266,$A2412,Summary!$P$230:$P$266),0)</f>
        <v>0</v>
      </c>
      <c r="AN2412" s="688">
        <f>IFERROR($H2412/SUMIF($A:$A,$A2412,$H:$H)*(SUMIF(Summary!$A$230:$A$266,$A2412,Summary!$L$230:$L$266)+SUMIF(Summary!$A$281:$A$317,$A2412,Summary!$L$281:$L$317))-AM2412,0)</f>
        <v>0</v>
      </c>
      <c r="AO2412" s="688">
        <f>IFERROR($H2412/SUMIF($A:$A,$A2412,$H:$H)*SUMIF(Summary!$A$230:$A$266,$A2412,Summary!$Q$230:$Q$266),0)</f>
        <v>0</v>
      </c>
      <c r="AP2412" s="688">
        <f>IFERROR($H2412/SUMIF($A:$A,$A2412,$H:$H)*(SUMIF(Summary!$A$230:$A$266,$A2412,Summary!$L$230:$L$266)+SUMIF(Summary!$A$281:$A$317,$A2412,Summary!$L$281:$L$317))-AO2412,0)</f>
        <v>0</v>
      </c>
      <c r="AQ2412" s="306"/>
      <c r="AR2412" s="688">
        <f t="shared" ca="1" si="557"/>
        <v>0</v>
      </c>
      <c r="AS2412" s="688">
        <f t="shared" ca="1" si="558"/>
        <v>0</v>
      </c>
    </row>
    <row r="2413" spans="1:45" x14ac:dyDescent="0.2">
      <c r="A2413" s="423">
        <v>3665</v>
      </c>
      <c r="B2413" s="424">
        <v>5</v>
      </c>
      <c r="C2413" s="425" t="s">
        <v>314</v>
      </c>
      <c r="D2413" s="422">
        <f t="shared" si="559"/>
        <v>0</v>
      </c>
      <c r="E2413" s="422">
        <f t="shared" si="560"/>
        <v>0</v>
      </c>
      <c r="F2413" s="422">
        <f t="shared" si="561"/>
        <v>0</v>
      </c>
      <c r="G2413" s="422">
        <f t="shared" si="562"/>
        <v>0</v>
      </c>
      <c r="H2413" s="22">
        <f t="shared" si="563"/>
        <v>0</v>
      </c>
      <c r="I2413" s="116">
        <v>0</v>
      </c>
      <c r="J2413" s="116">
        <v>0</v>
      </c>
      <c r="K2413" s="116">
        <v>0</v>
      </c>
      <c r="L2413" s="116">
        <v>0</v>
      </c>
      <c r="M2413" s="22">
        <f t="shared" si="564"/>
        <v>0</v>
      </c>
      <c r="N2413" s="116">
        <v>0</v>
      </c>
      <c r="O2413" s="116">
        <v>0</v>
      </c>
      <c r="P2413" s="116">
        <v>0</v>
      </c>
      <c r="Q2413" s="116">
        <v>0</v>
      </c>
      <c r="R2413" s="22">
        <f t="shared" si="565"/>
        <v>0</v>
      </c>
      <c r="S2413" s="116">
        <v>0</v>
      </c>
      <c r="T2413" s="116">
        <v>0</v>
      </c>
      <c r="U2413" s="116">
        <v>0</v>
      </c>
      <c r="V2413" s="116">
        <v>0</v>
      </c>
      <c r="W2413" s="22">
        <f t="shared" si="566"/>
        <v>0</v>
      </c>
      <c r="X2413" s="22">
        <f t="shared" si="567"/>
        <v>0</v>
      </c>
      <c r="Y2413" s="22">
        <f ca="1">OFFSET('Cost Study'!$B$7,'Operations Support'!$C2413,'Operations Support'!$B2413)*$H2413</f>
        <v>0</v>
      </c>
      <c r="Z2413" s="23">
        <f ca="1">Y2413*'Cost Study'!$B$31</f>
        <v>0</v>
      </c>
      <c r="AA2413" s="23">
        <f ca="1">IF(A2413=10298,1.51,1)*IF($B2413&lt;3,$D2413*'Cost Study'!$B$32*OFFSET('Cost Study'!$B$7,'Operations Support'!$C2413,'Operations Support'!$B2413),0)</f>
        <v>0</v>
      </c>
      <c r="AB2413" s="24">
        <f ca="1">AA2413*'Cost Study'!$B$31</f>
        <v>0</v>
      </c>
      <c r="AC2413" s="23">
        <f ca="1">Y2413*'Cost Study'!$B$31</f>
        <v>0</v>
      </c>
      <c r="AD2413" s="24">
        <f ca="1">AA2413*'Cost Study'!$B$31</f>
        <v>0</v>
      </c>
      <c r="AE2413" s="377">
        <f t="shared" ca="1" si="568"/>
        <v>0</v>
      </c>
      <c r="AF2413" s="377">
        <f t="shared" ca="1" si="569"/>
        <v>0</v>
      </c>
      <c r="AH2413" s="688">
        <f>IFERROR($H2413/SUMIF($A:$A,$A2413,$H:$H)*SUMIF(Summary!$A$110:$A$186,$A2413,Summary!$P$110:$P$186),0)</f>
        <v>0</v>
      </c>
      <c r="AI2413" s="689">
        <f t="shared" ca="1" si="555"/>
        <v>0</v>
      </c>
      <c r="AJ2413" s="688">
        <f>IFERROR(H2413/SUMIF(A:A,A2413,H:H)*SUMIF(Summary!$A$110:$A$186,'Operations Support'!A2413,Summary!$Q$110:$Q$186),0)</f>
        <v>0</v>
      </c>
      <c r="AK2413" s="688">
        <f t="shared" ca="1" si="556"/>
        <v>0</v>
      </c>
      <c r="AM2413" s="688">
        <f>IFERROR($H2413/SUMIF($A:$A,$A2413,$H:$H)*SUMIF(Summary!$A$230:$A$266,$A2413,Summary!$P$230:$P$266),0)</f>
        <v>0</v>
      </c>
      <c r="AN2413" s="688">
        <f>IFERROR($H2413/SUMIF($A:$A,$A2413,$H:$H)*(SUMIF(Summary!$A$230:$A$266,$A2413,Summary!$L$230:$L$266)+SUMIF(Summary!$A$281:$A$317,$A2413,Summary!$L$281:$L$317))-AM2413,0)</f>
        <v>0</v>
      </c>
      <c r="AO2413" s="688">
        <f>IFERROR($H2413/SUMIF($A:$A,$A2413,$H:$H)*SUMIF(Summary!$A$230:$A$266,$A2413,Summary!$Q$230:$Q$266),0)</f>
        <v>0</v>
      </c>
      <c r="AP2413" s="688">
        <f>IFERROR($H2413/SUMIF($A:$A,$A2413,$H:$H)*(SUMIF(Summary!$A$230:$A$266,$A2413,Summary!$L$230:$L$266)+SUMIF(Summary!$A$281:$A$317,$A2413,Summary!$L$281:$L$317))-AO2413,0)</f>
        <v>0</v>
      </c>
      <c r="AQ2413" s="306"/>
      <c r="AR2413" s="688">
        <f t="shared" ca="1" si="557"/>
        <v>0</v>
      </c>
      <c r="AS2413" s="688">
        <f t="shared" ca="1" si="558"/>
        <v>0</v>
      </c>
    </row>
    <row r="2414" spans="1:45" x14ac:dyDescent="0.2">
      <c r="A2414" s="423">
        <v>3665</v>
      </c>
      <c r="B2414" s="424">
        <v>5</v>
      </c>
      <c r="C2414" s="425" t="s">
        <v>315</v>
      </c>
      <c r="D2414" s="422">
        <f t="shared" si="559"/>
        <v>0</v>
      </c>
      <c r="E2414" s="422">
        <f t="shared" si="560"/>
        <v>0</v>
      </c>
      <c r="F2414" s="422">
        <f t="shared" si="561"/>
        <v>0</v>
      </c>
      <c r="G2414" s="422">
        <f t="shared" si="562"/>
        <v>0</v>
      </c>
      <c r="H2414" s="22">
        <f t="shared" si="563"/>
        <v>0</v>
      </c>
      <c r="I2414" s="116">
        <v>0</v>
      </c>
      <c r="J2414" s="116">
        <v>0</v>
      </c>
      <c r="K2414" s="116">
        <v>0</v>
      </c>
      <c r="L2414" s="116">
        <v>0</v>
      </c>
      <c r="M2414" s="22">
        <f t="shared" si="564"/>
        <v>0</v>
      </c>
      <c r="N2414" s="116">
        <v>0</v>
      </c>
      <c r="O2414" s="116">
        <v>0</v>
      </c>
      <c r="P2414" s="116">
        <v>0</v>
      </c>
      <c r="Q2414" s="116">
        <v>0</v>
      </c>
      <c r="R2414" s="22">
        <f t="shared" si="565"/>
        <v>0</v>
      </c>
      <c r="S2414" s="116">
        <v>0</v>
      </c>
      <c r="T2414" s="116">
        <v>0</v>
      </c>
      <c r="U2414" s="116">
        <v>0</v>
      </c>
      <c r="V2414" s="116">
        <v>0</v>
      </c>
      <c r="W2414" s="22">
        <f t="shared" si="566"/>
        <v>0</v>
      </c>
      <c r="X2414" s="22">
        <f t="shared" si="567"/>
        <v>0</v>
      </c>
      <c r="Y2414" s="22">
        <f ca="1">OFFSET('Cost Study'!$B$7,'Operations Support'!$C2414,'Operations Support'!$B2414)*$H2414</f>
        <v>0</v>
      </c>
      <c r="Z2414" s="23">
        <f ca="1">Y2414*'Cost Study'!$B$31</f>
        <v>0</v>
      </c>
      <c r="AA2414" s="23">
        <f ca="1">IF(A2414=10298,1.51,1)*IF($B2414&lt;3,$D2414*'Cost Study'!$B$32*OFFSET('Cost Study'!$B$7,'Operations Support'!$C2414,'Operations Support'!$B2414),0)</f>
        <v>0</v>
      </c>
      <c r="AB2414" s="24">
        <f ca="1">AA2414*'Cost Study'!$B$31</f>
        <v>0</v>
      </c>
      <c r="AC2414" s="23">
        <f ca="1">Y2414*'Cost Study'!$B$31</f>
        <v>0</v>
      </c>
      <c r="AD2414" s="24">
        <f ca="1">AA2414*'Cost Study'!$B$31</f>
        <v>0</v>
      </c>
      <c r="AE2414" s="377">
        <f t="shared" ca="1" si="568"/>
        <v>0</v>
      </c>
      <c r="AF2414" s="377">
        <f t="shared" ca="1" si="569"/>
        <v>0</v>
      </c>
      <c r="AH2414" s="688">
        <f>IFERROR($H2414/SUMIF($A:$A,$A2414,$H:$H)*SUMIF(Summary!$A$110:$A$186,$A2414,Summary!$P$110:$P$186),0)</f>
        <v>0</v>
      </c>
      <c r="AI2414" s="689">
        <f t="shared" ref="AI2414:AI2477" ca="1" si="570">Z2414+AB2414-AH2414</f>
        <v>0</v>
      </c>
      <c r="AJ2414" s="688">
        <f>IFERROR(H2414/SUMIF(A:A,A2414,H:H)*SUMIF(Summary!$A$110:$A$186,'Operations Support'!A2414,Summary!$Q$110:$Q$186),0)</f>
        <v>0</v>
      </c>
      <c r="AK2414" s="688">
        <f t="shared" ref="AK2414:AK2477" ca="1" si="571">AC2414+AD2414-AJ2414</f>
        <v>0</v>
      </c>
      <c r="AM2414" s="688">
        <f>IFERROR($H2414/SUMIF($A:$A,$A2414,$H:$H)*SUMIF(Summary!$A$230:$A$266,$A2414,Summary!$P$230:$P$266),0)</f>
        <v>0</v>
      </c>
      <c r="AN2414" s="688">
        <f>IFERROR($H2414/SUMIF($A:$A,$A2414,$H:$H)*(SUMIF(Summary!$A$230:$A$266,$A2414,Summary!$L$230:$L$266)+SUMIF(Summary!$A$281:$A$317,$A2414,Summary!$L$281:$L$317))-AM2414,0)</f>
        <v>0</v>
      </c>
      <c r="AO2414" s="688">
        <f>IFERROR($H2414/SUMIF($A:$A,$A2414,$H:$H)*SUMIF(Summary!$A$230:$A$266,$A2414,Summary!$Q$230:$Q$266),0)</f>
        <v>0</v>
      </c>
      <c r="AP2414" s="688">
        <f>IFERROR($H2414/SUMIF($A:$A,$A2414,$H:$H)*(SUMIF(Summary!$A$230:$A$266,$A2414,Summary!$L$230:$L$266)+SUMIF(Summary!$A$281:$A$317,$A2414,Summary!$L$281:$L$317))-AO2414,0)</f>
        <v>0</v>
      </c>
      <c r="AQ2414" s="306"/>
      <c r="AR2414" s="688">
        <f t="shared" ref="AR2414:AR2477" ca="1" si="572">AI2414+AN2414</f>
        <v>0</v>
      </c>
      <c r="AS2414" s="688">
        <f t="shared" ref="AS2414:AS2477" ca="1" si="573">AK2414+AP2414</f>
        <v>0</v>
      </c>
    </row>
    <row r="2415" spans="1:45" x14ac:dyDescent="0.2">
      <c r="A2415" s="423">
        <v>3665</v>
      </c>
      <c r="B2415" s="424">
        <v>5</v>
      </c>
      <c r="C2415" s="425" t="s">
        <v>316</v>
      </c>
      <c r="D2415" s="422">
        <f t="shared" si="559"/>
        <v>0</v>
      </c>
      <c r="E2415" s="422">
        <f t="shared" si="560"/>
        <v>0</v>
      </c>
      <c r="F2415" s="422">
        <f t="shared" si="561"/>
        <v>0</v>
      </c>
      <c r="G2415" s="422">
        <f t="shared" si="562"/>
        <v>0</v>
      </c>
      <c r="H2415" s="22">
        <f t="shared" si="563"/>
        <v>0</v>
      </c>
      <c r="I2415" s="116">
        <v>0</v>
      </c>
      <c r="J2415" s="116">
        <v>0</v>
      </c>
      <c r="K2415" s="116">
        <v>0</v>
      </c>
      <c r="L2415" s="116">
        <v>0</v>
      </c>
      <c r="M2415" s="22">
        <f t="shared" si="564"/>
        <v>0</v>
      </c>
      <c r="N2415" s="116">
        <v>0</v>
      </c>
      <c r="O2415" s="116">
        <v>0</v>
      </c>
      <c r="P2415" s="116">
        <v>0</v>
      </c>
      <c r="Q2415" s="116">
        <v>0</v>
      </c>
      <c r="R2415" s="22">
        <f t="shared" si="565"/>
        <v>0</v>
      </c>
      <c r="S2415" s="116">
        <v>0</v>
      </c>
      <c r="T2415" s="116">
        <v>0</v>
      </c>
      <c r="U2415" s="116">
        <v>0</v>
      </c>
      <c r="V2415" s="116">
        <v>0</v>
      </c>
      <c r="W2415" s="22">
        <f t="shared" si="566"/>
        <v>0</v>
      </c>
      <c r="X2415" s="22">
        <f t="shared" si="567"/>
        <v>0</v>
      </c>
      <c r="Y2415" s="22">
        <f ca="1">OFFSET('Cost Study'!$B$7,'Operations Support'!$C2415,'Operations Support'!$B2415)*$H2415</f>
        <v>0</v>
      </c>
      <c r="Z2415" s="23">
        <f ca="1">Y2415*'Cost Study'!$B$31</f>
        <v>0</v>
      </c>
      <c r="AA2415" s="23">
        <f ca="1">IF(A2415=10298,1.51,1)*IF($B2415&lt;3,$D2415*'Cost Study'!$B$32*OFFSET('Cost Study'!$B$7,'Operations Support'!$C2415,'Operations Support'!$B2415),0)</f>
        <v>0</v>
      </c>
      <c r="AB2415" s="24">
        <f ca="1">AA2415*'Cost Study'!$B$31</f>
        <v>0</v>
      </c>
      <c r="AC2415" s="23">
        <f ca="1">Y2415*'Cost Study'!$B$31</f>
        <v>0</v>
      </c>
      <c r="AD2415" s="24">
        <f ca="1">AA2415*'Cost Study'!$B$31</f>
        <v>0</v>
      </c>
      <c r="AE2415" s="377">
        <f t="shared" ca="1" si="568"/>
        <v>0</v>
      </c>
      <c r="AF2415" s="377">
        <f t="shared" ca="1" si="569"/>
        <v>0</v>
      </c>
      <c r="AH2415" s="688">
        <f>IFERROR($H2415/SUMIF($A:$A,$A2415,$H:$H)*SUMIF(Summary!$A$110:$A$186,$A2415,Summary!$P$110:$P$186),0)</f>
        <v>0</v>
      </c>
      <c r="AI2415" s="689">
        <f t="shared" ca="1" si="570"/>
        <v>0</v>
      </c>
      <c r="AJ2415" s="688">
        <f>IFERROR(H2415/SUMIF(A:A,A2415,H:H)*SUMIF(Summary!$A$110:$A$186,'Operations Support'!A2415,Summary!$Q$110:$Q$186),0)</f>
        <v>0</v>
      </c>
      <c r="AK2415" s="688">
        <f t="shared" ca="1" si="571"/>
        <v>0</v>
      </c>
      <c r="AM2415" s="688">
        <f>IFERROR($H2415/SUMIF($A:$A,$A2415,$H:$H)*SUMIF(Summary!$A$230:$A$266,$A2415,Summary!$P$230:$P$266),0)</f>
        <v>0</v>
      </c>
      <c r="AN2415" s="688">
        <f>IFERROR($H2415/SUMIF($A:$A,$A2415,$H:$H)*(SUMIF(Summary!$A$230:$A$266,$A2415,Summary!$L$230:$L$266)+SUMIF(Summary!$A$281:$A$317,$A2415,Summary!$L$281:$L$317))-AM2415,0)</f>
        <v>0</v>
      </c>
      <c r="AO2415" s="688">
        <f>IFERROR($H2415/SUMIF($A:$A,$A2415,$H:$H)*SUMIF(Summary!$A$230:$A$266,$A2415,Summary!$Q$230:$Q$266),0)</f>
        <v>0</v>
      </c>
      <c r="AP2415" s="688">
        <f>IFERROR($H2415/SUMIF($A:$A,$A2415,$H:$H)*(SUMIF(Summary!$A$230:$A$266,$A2415,Summary!$L$230:$L$266)+SUMIF(Summary!$A$281:$A$317,$A2415,Summary!$L$281:$L$317))-AO2415,0)</f>
        <v>0</v>
      </c>
      <c r="AQ2415" s="306"/>
      <c r="AR2415" s="688">
        <f t="shared" ca="1" si="572"/>
        <v>0</v>
      </c>
      <c r="AS2415" s="688">
        <f t="shared" ca="1" si="573"/>
        <v>0</v>
      </c>
    </row>
    <row r="2416" spans="1:45" x14ac:dyDescent="0.2">
      <c r="A2416" s="423">
        <v>3665</v>
      </c>
      <c r="B2416" s="424">
        <v>5</v>
      </c>
      <c r="C2416" s="425" t="s">
        <v>317</v>
      </c>
      <c r="D2416" s="422">
        <f t="shared" si="559"/>
        <v>0</v>
      </c>
      <c r="E2416" s="422">
        <f t="shared" si="560"/>
        <v>0</v>
      </c>
      <c r="F2416" s="422">
        <f t="shared" si="561"/>
        <v>0</v>
      </c>
      <c r="G2416" s="422">
        <f t="shared" si="562"/>
        <v>0</v>
      </c>
      <c r="H2416" s="22">
        <f t="shared" si="563"/>
        <v>0</v>
      </c>
      <c r="I2416" s="116">
        <v>0</v>
      </c>
      <c r="J2416" s="116">
        <v>0</v>
      </c>
      <c r="K2416" s="116">
        <v>0</v>
      </c>
      <c r="L2416" s="116">
        <v>0</v>
      </c>
      <c r="M2416" s="22">
        <f t="shared" si="564"/>
        <v>0</v>
      </c>
      <c r="N2416" s="116">
        <v>0</v>
      </c>
      <c r="O2416" s="116">
        <v>0</v>
      </c>
      <c r="P2416" s="116">
        <v>0</v>
      </c>
      <c r="Q2416" s="116">
        <v>0</v>
      </c>
      <c r="R2416" s="22">
        <f t="shared" si="565"/>
        <v>0</v>
      </c>
      <c r="S2416" s="116">
        <v>0</v>
      </c>
      <c r="T2416" s="116">
        <v>0</v>
      </c>
      <c r="U2416" s="116">
        <v>0</v>
      </c>
      <c r="V2416" s="116">
        <v>0</v>
      </c>
      <c r="W2416" s="22">
        <f t="shared" si="566"/>
        <v>0</v>
      </c>
      <c r="X2416" s="22">
        <f t="shared" si="567"/>
        <v>0</v>
      </c>
      <c r="Y2416" s="22">
        <f ca="1">OFFSET('Cost Study'!$B$7,'Operations Support'!$C2416,'Operations Support'!$B2416)*$H2416</f>
        <v>0</v>
      </c>
      <c r="Z2416" s="23">
        <f ca="1">Y2416*'Cost Study'!$B$31</f>
        <v>0</v>
      </c>
      <c r="AA2416" s="23">
        <f ca="1">IF(A2416=10298,1.51,1)*IF($B2416&lt;3,$D2416*'Cost Study'!$B$32*OFFSET('Cost Study'!$B$7,'Operations Support'!$C2416,'Operations Support'!$B2416),0)</f>
        <v>0</v>
      </c>
      <c r="AB2416" s="24">
        <f ca="1">AA2416*'Cost Study'!$B$31</f>
        <v>0</v>
      </c>
      <c r="AC2416" s="23">
        <f ca="1">Y2416*'Cost Study'!$B$31</f>
        <v>0</v>
      </c>
      <c r="AD2416" s="24">
        <f ca="1">AA2416*'Cost Study'!$B$31</f>
        <v>0</v>
      </c>
      <c r="AE2416" s="377">
        <f t="shared" ca="1" si="568"/>
        <v>0</v>
      </c>
      <c r="AF2416" s="377">
        <f t="shared" ca="1" si="569"/>
        <v>0</v>
      </c>
      <c r="AH2416" s="688">
        <f>IFERROR($H2416/SUMIF($A:$A,$A2416,$H:$H)*SUMIF(Summary!$A$110:$A$186,$A2416,Summary!$P$110:$P$186),0)</f>
        <v>0</v>
      </c>
      <c r="AI2416" s="689">
        <f t="shared" ca="1" si="570"/>
        <v>0</v>
      </c>
      <c r="AJ2416" s="688">
        <f>IFERROR(H2416/SUMIF(A:A,A2416,H:H)*SUMIF(Summary!$A$110:$A$186,'Operations Support'!A2416,Summary!$Q$110:$Q$186),0)</f>
        <v>0</v>
      </c>
      <c r="AK2416" s="688">
        <f t="shared" ca="1" si="571"/>
        <v>0</v>
      </c>
      <c r="AM2416" s="688">
        <f>IFERROR($H2416/SUMIF($A:$A,$A2416,$H:$H)*SUMIF(Summary!$A$230:$A$266,$A2416,Summary!$P$230:$P$266),0)</f>
        <v>0</v>
      </c>
      <c r="AN2416" s="688">
        <f>IFERROR($H2416/SUMIF($A:$A,$A2416,$H:$H)*(SUMIF(Summary!$A$230:$A$266,$A2416,Summary!$L$230:$L$266)+SUMIF(Summary!$A$281:$A$317,$A2416,Summary!$L$281:$L$317))-AM2416,0)</f>
        <v>0</v>
      </c>
      <c r="AO2416" s="688">
        <f>IFERROR($H2416/SUMIF($A:$A,$A2416,$H:$H)*SUMIF(Summary!$A$230:$A$266,$A2416,Summary!$Q$230:$Q$266),0)</f>
        <v>0</v>
      </c>
      <c r="AP2416" s="688">
        <f>IFERROR($H2416/SUMIF($A:$A,$A2416,$H:$H)*(SUMIF(Summary!$A$230:$A$266,$A2416,Summary!$L$230:$L$266)+SUMIF(Summary!$A$281:$A$317,$A2416,Summary!$L$281:$L$317))-AO2416,0)</f>
        <v>0</v>
      </c>
      <c r="AQ2416" s="306"/>
      <c r="AR2416" s="688">
        <f t="shared" ca="1" si="572"/>
        <v>0</v>
      </c>
      <c r="AS2416" s="688">
        <f t="shared" ca="1" si="573"/>
        <v>0</v>
      </c>
    </row>
    <row r="2417" spans="1:45" x14ac:dyDescent="0.2">
      <c r="A2417" s="423">
        <v>3665</v>
      </c>
      <c r="B2417" s="424">
        <v>5</v>
      </c>
      <c r="C2417" s="425" t="s">
        <v>318</v>
      </c>
      <c r="D2417" s="422">
        <f t="shared" si="559"/>
        <v>0</v>
      </c>
      <c r="E2417" s="422">
        <f t="shared" si="560"/>
        <v>0</v>
      </c>
      <c r="F2417" s="422">
        <f t="shared" si="561"/>
        <v>0</v>
      </c>
      <c r="G2417" s="422">
        <f t="shared" si="562"/>
        <v>0</v>
      </c>
      <c r="H2417" s="22">
        <f t="shared" si="563"/>
        <v>0</v>
      </c>
      <c r="I2417" s="116">
        <v>0</v>
      </c>
      <c r="J2417" s="116">
        <v>0</v>
      </c>
      <c r="K2417" s="116">
        <v>0</v>
      </c>
      <c r="L2417" s="116">
        <v>0</v>
      </c>
      <c r="M2417" s="22">
        <f t="shared" si="564"/>
        <v>0</v>
      </c>
      <c r="N2417" s="116">
        <v>0</v>
      </c>
      <c r="O2417" s="116">
        <v>0</v>
      </c>
      <c r="P2417" s="116">
        <v>0</v>
      </c>
      <c r="Q2417" s="116">
        <v>0</v>
      </c>
      <c r="R2417" s="22">
        <f t="shared" si="565"/>
        <v>0</v>
      </c>
      <c r="S2417" s="116">
        <v>0</v>
      </c>
      <c r="T2417" s="116">
        <v>0</v>
      </c>
      <c r="U2417" s="116">
        <v>0</v>
      </c>
      <c r="V2417" s="116">
        <v>0</v>
      </c>
      <c r="W2417" s="22">
        <f t="shared" si="566"/>
        <v>0</v>
      </c>
      <c r="X2417" s="22">
        <f t="shared" si="567"/>
        <v>0</v>
      </c>
      <c r="Y2417" s="22">
        <f ca="1">OFFSET('Cost Study'!$B$7,'Operations Support'!$C2417,'Operations Support'!$B2417)*$H2417</f>
        <v>0</v>
      </c>
      <c r="Z2417" s="23">
        <f ca="1">Y2417*'Cost Study'!$B$31</f>
        <v>0</v>
      </c>
      <c r="AA2417" s="23">
        <f ca="1">IF(A2417=10298,1.51,1)*IF($B2417&lt;3,$D2417*'Cost Study'!$B$32*OFFSET('Cost Study'!$B$7,'Operations Support'!$C2417,'Operations Support'!$B2417),0)</f>
        <v>0</v>
      </c>
      <c r="AB2417" s="24">
        <f ca="1">AA2417*'Cost Study'!$B$31</f>
        <v>0</v>
      </c>
      <c r="AC2417" s="23">
        <f ca="1">Y2417*'Cost Study'!$B$31</f>
        <v>0</v>
      </c>
      <c r="AD2417" s="24">
        <f ca="1">AA2417*'Cost Study'!$B$31</f>
        <v>0</v>
      </c>
      <c r="AE2417" s="377">
        <f t="shared" ca="1" si="568"/>
        <v>0</v>
      </c>
      <c r="AF2417" s="377">
        <f t="shared" ca="1" si="569"/>
        <v>0</v>
      </c>
      <c r="AH2417" s="688">
        <f>IFERROR($H2417/SUMIF($A:$A,$A2417,$H:$H)*SUMIF(Summary!$A$110:$A$186,$A2417,Summary!$P$110:$P$186),0)</f>
        <v>0</v>
      </c>
      <c r="AI2417" s="689">
        <f t="shared" ca="1" si="570"/>
        <v>0</v>
      </c>
      <c r="AJ2417" s="688">
        <f>IFERROR(H2417/SUMIF(A:A,A2417,H:H)*SUMIF(Summary!$A$110:$A$186,'Operations Support'!A2417,Summary!$Q$110:$Q$186),0)</f>
        <v>0</v>
      </c>
      <c r="AK2417" s="688">
        <f t="shared" ca="1" si="571"/>
        <v>0</v>
      </c>
      <c r="AM2417" s="688">
        <f>IFERROR($H2417/SUMIF($A:$A,$A2417,$H:$H)*SUMIF(Summary!$A$230:$A$266,$A2417,Summary!$P$230:$P$266),0)</f>
        <v>0</v>
      </c>
      <c r="AN2417" s="688">
        <f>IFERROR($H2417/SUMIF($A:$A,$A2417,$H:$H)*(SUMIF(Summary!$A$230:$A$266,$A2417,Summary!$L$230:$L$266)+SUMIF(Summary!$A$281:$A$317,$A2417,Summary!$L$281:$L$317))-AM2417,0)</f>
        <v>0</v>
      </c>
      <c r="AO2417" s="688">
        <f>IFERROR($H2417/SUMIF($A:$A,$A2417,$H:$H)*SUMIF(Summary!$A$230:$A$266,$A2417,Summary!$Q$230:$Q$266),0)</f>
        <v>0</v>
      </c>
      <c r="AP2417" s="688">
        <f>IFERROR($H2417/SUMIF($A:$A,$A2417,$H:$H)*(SUMIF(Summary!$A$230:$A$266,$A2417,Summary!$L$230:$L$266)+SUMIF(Summary!$A$281:$A$317,$A2417,Summary!$L$281:$L$317))-AO2417,0)</f>
        <v>0</v>
      </c>
      <c r="AQ2417" s="306"/>
      <c r="AR2417" s="688">
        <f t="shared" ca="1" si="572"/>
        <v>0</v>
      </c>
      <c r="AS2417" s="688">
        <f t="shared" ca="1" si="573"/>
        <v>0</v>
      </c>
    </row>
    <row r="2418" spans="1:45" x14ac:dyDescent="0.2">
      <c r="A2418" s="423">
        <v>3665</v>
      </c>
      <c r="B2418" s="424">
        <v>5</v>
      </c>
      <c r="C2418" s="425" t="s">
        <v>319</v>
      </c>
      <c r="D2418" s="422">
        <f t="shared" si="559"/>
        <v>0</v>
      </c>
      <c r="E2418" s="422">
        <f t="shared" si="560"/>
        <v>0</v>
      </c>
      <c r="F2418" s="422">
        <f t="shared" si="561"/>
        <v>0</v>
      </c>
      <c r="G2418" s="422">
        <f t="shared" si="562"/>
        <v>0</v>
      </c>
      <c r="H2418" s="22">
        <f t="shared" si="563"/>
        <v>0</v>
      </c>
      <c r="I2418" s="116">
        <v>0</v>
      </c>
      <c r="J2418" s="116">
        <v>0</v>
      </c>
      <c r="K2418" s="116">
        <v>0</v>
      </c>
      <c r="L2418" s="116">
        <v>0</v>
      </c>
      <c r="M2418" s="22">
        <f t="shared" si="564"/>
        <v>0</v>
      </c>
      <c r="N2418" s="116">
        <v>0</v>
      </c>
      <c r="O2418" s="116">
        <v>0</v>
      </c>
      <c r="P2418" s="116">
        <v>0</v>
      </c>
      <c r="Q2418" s="116">
        <v>0</v>
      </c>
      <c r="R2418" s="22">
        <f t="shared" si="565"/>
        <v>0</v>
      </c>
      <c r="S2418" s="116">
        <v>0</v>
      </c>
      <c r="T2418" s="116">
        <v>0</v>
      </c>
      <c r="U2418" s="116">
        <v>0</v>
      </c>
      <c r="V2418" s="116">
        <v>0</v>
      </c>
      <c r="W2418" s="22">
        <f t="shared" si="566"/>
        <v>0</v>
      </c>
      <c r="X2418" s="22">
        <f t="shared" si="567"/>
        <v>0</v>
      </c>
      <c r="Y2418" s="22">
        <f ca="1">OFFSET('Cost Study'!$B$7,'Operations Support'!$C2418,'Operations Support'!$B2418)*$H2418</f>
        <v>0</v>
      </c>
      <c r="Z2418" s="23">
        <f ca="1">Y2418*'Cost Study'!$B$31</f>
        <v>0</v>
      </c>
      <c r="AA2418" s="23">
        <f ca="1">IF(A2418=10298,1.51,1)*IF($B2418&lt;3,$D2418*'Cost Study'!$B$32*OFFSET('Cost Study'!$B$7,'Operations Support'!$C2418,'Operations Support'!$B2418),0)</f>
        <v>0</v>
      </c>
      <c r="AB2418" s="24">
        <f ca="1">AA2418*'Cost Study'!$B$31</f>
        <v>0</v>
      </c>
      <c r="AC2418" s="23">
        <f ca="1">Y2418*'Cost Study'!$B$31</f>
        <v>0</v>
      </c>
      <c r="AD2418" s="24">
        <f ca="1">AA2418*'Cost Study'!$B$31</f>
        <v>0</v>
      </c>
      <c r="AE2418" s="377">
        <f t="shared" ca="1" si="568"/>
        <v>0</v>
      </c>
      <c r="AF2418" s="377">
        <f t="shared" ca="1" si="569"/>
        <v>0</v>
      </c>
      <c r="AH2418" s="688">
        <f>IFERROR($H2418/SUMIF($A:$A,$A2418,$H:$H)*SUMIF(Summary!$A$110:$A$186,$A2418,Summary!$P$110:$P$186),0)</f>
        <v>0</v>
      </c>
      <c r="AI2418" s="689">
        <f t="shared" ca="1" si="570"/>
        <v>0</v>
      </c>
      <c r="AJ2418" s="688">
        <f>IFERROR(H2418/SUMIF(A:A,A2418,H:H)*SUMIF(Summary!$A$110:$A$186,'Operations Support'!A2418,Summary!$Q$110:$Q$186),0)</f>
        <v>0</v>
      </c>
      <c r="AK2418" s="688">
        <f t="shared" ca="1" si="571"/>
        <v>0</v>
      </c>
      <c r="AM2418" s="688">
        <f>IFERROR($H2418/SUMIF($A:$A,$A2418,$H:$H)*SUMIF(Summary!$A$230:$A$266,$A2418,Summary!$P$230:$P$266),0)</f>
        <v>0</v>
      </c>
      <c r="AN2418" s="688">
        <f>IFERROR($H2418/SUMIF($A:$A,$A2418,$H:$H)*(SUMIF(Summary!$A$230:$A$266,$A2418,Summary!$L$230:$L$266)+SUMIF(Summary!$A$281:$A$317,$A2418,Summary!$L$281:$L$317))-AM2418,0)</f>
        <v>0</v>
      </c>
      <c r="AO2418" s="688">
        <f>IFERROR($H2418/SUMIF($A:$A,$A2418,$H:$H)*SUMIF(Summary!$A$230:$A$266,$A2418,Summary!$Q$230:$Q$266),0)</f>
        <v>0</v>
      </c>
      <c r="AP2418" s="688">
        <f>IFERROR($H2418/SUMIF($A:$A,$A2418,$H:$H)*(SUMIF(Summary!$A$230:$A$266,$A2418,Summary!$L$230:$L$266)+SUMIF(Summary!$A$281:$A$317,$A2418,Summary!$L$281:$L$317))-AO2418,0)</f>
        <v>0</v>
      </c>
      <c r="AQ2418" s="306"/>
      <c r="AR2418" s="688">
        <f t="shared" ca="1" si="572"/>
        <v>0</v>
      </c>
      <c r="AS2418" s="688">
        <f t="shared" ca="1" si="573"/>
        <v>0</v>
      </c>
    </row>
    <row r="2419" spans="1:45" x14ac:dyDescent="0.2">
      <c r="A2419" s="423">
        <v>3665</v>
      </c>
      <c r="B2419" s="424">
        <v>5</v>
      </c>
      <c r="C2419" s="425" t="s">
        <v>320</v>
      </c>
      <c r="D2419" s="422">
        <f t="shared" si="559"/>
        <v>0</v>
      </c>
      <c r="E2419" s="422">
        <f t="shared" si="560"/>
        <v>0</v>
      </c>
      <c r="F2419" s="422">
        <f t="shared" si="561"/>
        <v>0</v>
      </c>
      <c r="G2419" s="422">
        <f t="shared" si="562"/>
        <v>0</v>
      </c>
      <c r="H2419" s="22">
        <f t="shared" si="563"/>
        <v>0</v>
      </c>
      <c r="I2419" s="116">
        <v>0</v>
      </c>
      <c r="J2419" s="116">
        <v>0</v>
      </c>
      <c r="K2419" s="116">
        <v>0</v>
      </c>
      <c r="L2419" s="116">
        <v>0</v>
      </c>
      <c r="M2419" s="22">
        <f t="shared" si="564"/>
        <v>0</v>
      </c>
      <c r="N2419" s="116">
        <v>0</v>
      </c>
      <c r="O2419" s="116">
        <v>0</v>
      </c>
      <c r="P2419" s="116">
        <v>0</v>
      </c>
      <c r="Q2419" s="116">
        <v>0</v>
      </c>
      <c r="R2419" s="22">
        <f t="shared" si="565"/>
        <v>0</v>
      </c>
      <c r="S2419" s="116">
        <v>0</v>
      </c>
      <c r="T2419" s="116">
        <v>0</v>
      </c>
      <c r="U2419" s="116">
        <v>0</v>
      </c>
      <c r="V2419" s="116">
        <v>0</v>
      </c>
      <c r="W2419" s="22">
        <f t="shared" si="566"/>
        <v>0</v>
      </c>
      <c r="X2419" s="22">
        <f t="shared" si="567"/>
        <v>0</v>
      </c>
      <c r="Y2419" s="22">
        <f ca="1">OFFSET('Cost Study'!$B$7,'Operations Support'!$C2419,'Operations Support'!$B2419)*$H2419</f>
        <v>0</v>
      </c>
      <c r="Z2419" s="23">
        <f ca="1">Y2419*'Cost Study'!$B$31</f>
        <v>0</v>
      </c>
      <c r="AA2419" s="23">
        <f ca="1">IF(A2419=10298,1.51,1)*IF($B2419&lt;3,$D2419*'Cost Study'!$B$32*OFFSET('Cost Study'!$B$7,'Operations Support'!$C2419,'Operations Support'!$B2419),0)</f>
        <v>0</v>
      </c>
      <c r="AB2419" s="24">
        <f ca="1">AA2419*'Cost Study'!$B$31</f>
        <v>0</v>
      </c>
      <c r="AC2419" s="23">
        <f ca="1">Y2419*'Cost Study'!$B$31</f>
        <v>0</v>
      </c>
      <c r="AD2419" s="24">
        <f ca="1">AA2419*'Cost Study'!$B$31</f>
        <v>0</v>
      </c>
      <c r="AE2419" s="377">
        <f t="shared" ca="1" si="568"/>
        <v>0</v>
      </c>
      <c r="AF2419" s="377">
        <f t="shared" ca="1" si="569"/>
        <v>0</v>
      </c>
      <c r="AH2419" s="688">
        <f>IFERROR($H2419/SUMIF($A:$A,$A2419,$H:$H)*SUMIF(Summary!$A$110:$A$186,$A2419,Summary!$P$110:$P$186),0)</f>
        <v>0</v>
      </c>
      <c r="AI2419" s="689">
        <f t="shared" ca="1" si="570"/>
        <v>0</v>
      </c>
      <c r="AJ2419" s="688">
        <f>IFERROR(H2419/SUMIF(A:A,A2419,H:H)*SUMIF(Summary!$A$110:$A$186,'Operations Support'!A2419,Summary!$Q$110:$Q$186),0)</f>
        <v>0</v>
      </c>
      <c r="AK2419" s="688">
        <f t="shared" ca="1" si="571"/>
        <v>0</v>
      </c>
      <c r="AM2419" s="688">
        <f>IFERROR($H2419/SUMIF($A:$A,$A2419,$H:$H)*SUMIF(Summary!$A$230:$A$266,$A2419,Summary!$P$230:$P$266),0)</f>
        <v>0</v>
      </c>
      <c r="AN2419" s="688">
        <f>IFERROR($H2419/SUMIF($A:$A,$A2419,$H:$H)*(SUMIF(Summary!$A$230:$A$266,$A2419,Summary!$L$230:$L$266)+SUMIF(Summary!$A$281:$A$317,$A2419,Summary!$L$281:$L$317))-AM2419,0)</f>
        <v>0</v>
      </c>
      <c r="AO2419" s="688">
        <f>IFERROR($H2419/SUMIF($A:$A,$A2419,$H:$H)*SUMIF(Summary!$A$230:$A$266,$A2419,Summary!$Q$230:$Q$266),0)</f>
        <v>0</v>
      </c>
      <c r="AP2419" s="688">
        <f>IFERROR($H2419/SUMIF($A:$A,$A2419,$H:$H)*(SUMIF(Summary!$A$230:$A$266,$A2419,Summary!$L$230:$L$266)+SUMIF(Summary!$A$281:$A$317,$A2419,Summary!$L$281:$L$317))-AO2419,0)</f>
        <v>0</v>
      </c>
      <c r="AQ2419" s="306"/>
      <c r="AR2419" s="688">
        <f t="shared" ca="1" si="572"/>
        <v>0</v>
      </c>
      <c r="AS2419" s="688">
        <f t="shared" ca="1" si="573"/>
        <v>0</v>
      </c>
    </row>
    <row r="2420" spans="1:45" x14ac:dyDescent="0.2">
      <c r="A2420" s="423">
        <v>9651</v>
      </c>
      <c r="B2420" s="424">
        <v>1</v>
      </c>
      <c r="C2420" s="425" t="s">
        <v>300</v>
      </c>
      <c r="D2420" s="422">
        <f t="shared" si="559"/>
        <v>15991</v>
      </c>
      <c r="E2420" s="422">
        <f t="shared" si="560"/>
        <v>0</v>
      </c>
      <c r="F2420" s="422">
        <f t="shared" si="561"/>
        <v>52087</v>
      </c>
      <c r="G2420" s="422">
        <f t="shared" si="562"/>
        <v>0</v>
      </c>
      <c r="H2420" s="22">
        <f t="shared" si="563"/>
        <v>68078</v>
      </c>
      <c r="I2420" s="116">
        <v>7813</v>
      </c>
      <c r="J2420" s="116">
        <v>0</v>
      </c>
      <c r="K2420" s="116">
        <v>21814</v>
      </c>
      <c r="L2420" s="116">
        <v>0</v>
      </c>
      <c r="M2420" s="22">
        <f t="shared" si="564"/>
        <v>29627</v>
      </c>
      <c r="N2420" s="116">
        <v>6743</v>
      </c>
      <c r="O2420" s="116">
        <v>0</v>
      </c>
      <c r="P2420" s="116">
        <v>26141</v>
      </c>
      <c r="Q2420" s="116">
        <v>0</v>
      </c>
      <c r="R2420" s="22">
        <f t="shared" si="565"/>
        <v>32884</v>
      </c>
      <c r="S2420" s="116">
        <v>1435</v>
      </c>
      <c r="T2420" s="116">
        <v>0</v>
      </c>
      <c r="U2420" s="116">
        <v>4132</v>
      </c>
      <c r="V2420" s="116">
        <v>0</v>
      </c>
      <c r="W2420" s="22">
        <f t="shared" si="566"/>
        <v>5567</v>
      </c>
      <c r="X2420" s="22">
        <f t="shared" si="567"/>
        <v>2269.2666666666669</v>
      </c>
      <c r="Y2420" s="22">
        <f ca="1">OFFSET('Cost Study'!$B$7,'Operations Support'!$C2420,'Operations Support'!$B2420)*$H2420</f>
        <v>68078</v>
      </c>
      <c r="Z2420" s="23">
        <f ca="1">Y2420*'Cost Study'!$B$31</f>
        <v>3802287.685205603</v>
      </c>
      <c r="AA2420" s="23">
        <f ca="1">IF(A2420=10298,1.51,1)*IF($B2420&lt;3,$D2420*'Cost Study'!$B$32*OFFSET('Cost Study'!$B$7,'Operations Support'!$C2420,'Operations Support'!$B2420),0)</f>
        <v>1599.1000000000001</v>
      </c>
      <c r="AB2420" s="24">
        <f ca="1">AA2420*'Cost Study'!$B$31</f>
        <v>89312.821137699109</v>
      </c>
      <c r="AC2420" s="23">
        <f ca="1">Y2420*'Cost Study'!$B$31</f>
        <v>3802287.685205603</v>
      </c>
      <c r="AD2420" s="24">
        <f ca="1">AA2420*'Cost Study'!$B$31</f>
        <v>89312.821137699109</v>
      </c>
      <c r="AE2420" s="377">
        <f t="shared" ca="1" si="568"/>
        <v>3891600.5063433023</v>
      </c>
      <c r="AF2420" s="377">
        <f t="shared" ca="1" si="569"/>
        <v>3891600.5063433023</v>
      </c>
      <c r="AH2420" s="688">
        <f>IFERROR($H2420/SUMIF($A:$A,$A2420,$H:$H)*SUMIF(Summary!$A$110:$A$186,$A2420,Summary!$P$110:$P$186),0)</f>
        <v>2027712.781776472</v>
      </c>
      <c r="AI2420" s="689">
        <f t="shared" ca="1" si="570"/>
        <v>1863887.7245668303</v>
      </c>
      <c r="AJ2420" s="688">
        <f>IFERROR(H2420/SUMIF(A:A,A2420,H:H)*SUMIF(Summary!$A$110:$A$186,'Operations Support'!A2420,Summary!$Q$110:$Q$186),0)</f>
        <v>2029769.0916719704</v>
      </c>
      <c r="AK2420" s="688">
        <f t="shared" ca="1" si="571"/>
        <v>1861831.4146713319</v>
      </c>
      <c r="AM2420" s="688">
        <f>IFERROR($H2420/SUMIF($A:$A,$A2420,$H:$H)*SUMIF(Summary!$A$230:$A$266,$A2420,Summary!$P$230:$P$266),0)</f>
        <v>383646.09106028476</v>
      </c>
      <c r="AN2420" s="688">
        <f>IFERROR($H2420/SUMIF($A:$A,$A2420,$H:$H)*(SUMIF(Summary!$A$230:$A$266,$A2420,Summary!$L$230:$L$266)+SUMIF(Summary!$A$281:$A$317,$A2420,Summary!$L$281:$L$317))-AM2420,0)</f>
        <v>1107859.0469900745</v>
      </c>
      <c r="AO2420" s="688">
        <f>IFERROR($H2420/SUMIF($A:$A,$A2420,$H:$H)*SUMIF(Summary!$A$230:$A$266,$A2420,Summary!$Q$230:$Q$266),0)</f>
        <v>384035.14776521188</v>
      </c>
      <c r="AP2420" s="688">
        <f>IFERROR($H2420/SUMIF($A:$A,$A2420,$H:$H)*(SUMIF(Summary!$A$230:$A$266,$A2420,Summary!$L$230:$L$266)+SUMIF(Summary!$A$281:$A$317,$A2420,Summary!$L$281:$L$317))-AO2420,0)</f>
        <v>1107469.9902851474</v>
      </c>
      <c r="AQ2420" s="306"/>
      <c r="AR2420" s="688">
        <f t="shared" ca="1" si="572"/>
        <v>2971746.7715569045</v>
      </c>
      <c r="AS2420" s="688">
        <f t="shared" ca="1" si="573"/>
        <v>2969301.4049564796</v>
      </c>
    </row>
    <row r="2421" spans="1:45" x14ac:dyDescent="0.2">
      <c r="A2421" s="423">
        <v>9651</v>
      </c>
      <c r="B2421" s="424">
        <v>1</v>
      </c>
      <c r="C2421" s="425" t="s">
        <v>301</v>
      </c>
      <c r="D2421" s="422">
        <f t="shared" si="559"/>
        <v>9878</v>
      </c>
      <c r="E2421" s="422">
        <f t="shared" si="560"/>
        <v>0</v>
      </c>
      <c r="F2421" s="422">
        <f t="shared" si="561"/>
        <v>11156</v>
      </c>
      <c r="G2421" s="422">
        <f t="shared" si="562"/>
        <v>0</v>
      </c>
      <c r="H2421" s="22">
        <f t="shared" si="563"/>
        <v>21034</v>
      </c>
      <c r="I2421" s="116">
        <v>3814</v>
      </c>
      <c r="J2421" s="116">
        <v>0</v>
      </c>
      <c r="K2421" s="116">
        <v>4785</v>
      </c>
      <c r="L2421" s="116">
        <v>0</v>
      </c>
      <c r="M2421" s="22">
        <f t="shared" si="564"/>
        <v>8599</v>
      </c>
      <c r="N2421" s="116">
        <v>4938</v>
      </c>
      <c r="O2421" s="116">
        <v>0</v>
      </c>
      <c r="P2421" s="116">
        <v>5248</v>
      </c>
      <c r="Q2421" s="116">
        <v>0</v>
      </c>
      <c r="R2421" s="22">
        <f t="shared" si="565"/>
        <v>10186</v>
      </c>
      <c r="S2421" s="116">
        <v>1126</v>
      </c>
      <c r="T2421" s="116">
        <v>0</v>
      </c>
      <c r="U2421" s="116">
        <v>1123</v>
      </c>
      <c r="V2421" s="116">
        <v>0</v>
      </c>
      <c r="W2421" s="22">
        <f t="shared" si="566"/>
        <v>2249</v>
      </c>
      <c r="X2421" s="22">
        <f t="shared" si="567"/>
        <v>701.13333333333333</v>
      </c>
      <c r="Y2421" s="22">
        <f ca="1">OFFSET('Cost Study'!$B$7,'Operations Support'!$C2421,'Operations Support'!$B2421)*$H2421</f>
        <v>31761.34</v>
      </c>
      <c r="Z2421" s="23">
        <f ca="1">Y2421*'Cost Study'!$B$31</f>
        <v>1773932.1358974723</v>
      </c>
      <c r="AA2421" s="23">
        <f ca="1">IF(A2421=10298,1.51,1)*IF($B2421&lt;3,$D2421*'Cost Study'!$B$32*OFFSET('Cost Study'!$B$7,'Operations Support'!$C2421,'Operations Support'!$B2421),0)</f>
        <v>1491.5780000000002</v>
      </c>
      <c r="AB2421" s="24">
        <f ca="1">AA2421*'Cost Study'!$B$31</f>
        <v>83307.509928664236</v>
      </c>
      <c r="AC2421" s="23">
        <f ca="1">Y2421*'Cost Study'!$B$31</f>
        <v>1773932.1358974723</v>
      </c>
      <c r="AD2421" s="24">
        <f ca="1">AA2421*'Cost Study'!$B$31</f>
        <v>83307.509928664236</v>
      </c>
      <c r="AE2421" s="377">
        <f t="shared" ca="1" si="568"/>
        <v>1857239.6458261365</v>
      </c>
      <c r="AF2421" s="377">
        <f t="shared" ca="1" si="569"/>
        <v>1857239.6458261365</v>
      </c>
      <c r="AH2421" s="688">
        <f>IFERROR($H2421/SUMIF($A:$A,$A2421,$H:$H)*SUMIF(Summary!$A$110:$A$186,$A2421,Summary!$P$110:$P$186),0)</f>
        <v>626500.64120400581</v>
      </c>
      <c r="AI2421" s="689">
        <f t="shared" ca="1" si="570"/>
        <v>1230739.0046221307</v>
      </c>
      <c r="AJ2421" s="688">
        <f>IFERROR(H2421/SUMIF(A:A,A2421,H:H)*SUMIF(Summary!$A$110:$A$186,'Operations Support'!A2421,Summary!$Q$110:$Q$186),0)</f>
        <v>627135.9774703756</v>
      </c>
      <c r="AK2421" s="688">
        <f t="shared" ca="1" si="571"/>
        <v>1230103.6683557609</v>
      </c>
      <c r="AM2421" s="688">
        <f>IFERROR($H2421/SUMIF($A:$A,$A2421,$H:$H)*SUMIF(Summary!$A$230:$A$266,$A2421,Summary!$P$230:$P$266),0)</f>
        <v>118534.79654751947</v>
      </c>
      <c r="AN2421" s="688">
        <f>IFERROR($H2421/SUMIF($A:$A,$A2421,$H:$H)*(SUMIF(Summary!$A$230:$A$266,$A2421,Summary!$L$230:$L$266)+SUMIF(Summary!$A$281:$A$317,$A2421,Summary!$L$281:$L$317))-AM2421,0)</f>
        <v>342294.23887877469</v>
      </c>
      <c r="AO2421" s="688">
        <f>IFERROR($H2421/SUMIF($A:$A,$A2421,$H:$H)*SUMIF(Summary!$A$230:$A$266,$A2421,Summary!$Q$230:$Q$266),0)</f>
        <v>118655.00305669184</v>
      </c>
      <c r="AP2421" s="688">
        <f>IFERROR($H2421/SUMIF($A:$A,$A2421,$H:$H)*(SUMIF(Summary!$A$230:$A$266,$A2421,Summary!$L$230:$L$266)+SUMIF(Summary!$A$281:$A$317,$A2421,Summary!$L$281:$L$317))-AO2421,0)</f>
        <v>342174.0323696023</v>
      </c>
      <c r="AQ2421" s="306"/>
      <c r="AR2421" s="688">
        <f t="shared" ca="1" si="572"/>
        <v>1573033.2435009053</v>
      </c>
      <c r="AS2421" s="688">
        <f t="shared" ca="1" si="573"/>
        <v>1572277.7007253631</v>
      </c>
    </row>
    <row r="2422" spans="1:45" x14ac:dyDescent="0.2">
      <c r="A2422" s="423">
        <v>9651</v>
      </c>
      <c r="B2422" s="424">
        <v>1</v>
      </c>
      <c r="C2422" s="425" t="s">
        <v>302</v>
      </c>
      <c r="D2422" s="422">
        <f t="shared" si="559"/>
        <v>1303</v>
      </c>
      <c r="E2422" s="422">
        <f t="shared" si="560"/>
        <v>0</v>
      </c>
      <c r="F2422" s="422">
        <f t="shared" si="561"/>
        <v>4997</v>
      </c>
      <c r="G2422" s="422">
        <f t="shared" si="562"/>
        <v>0</v>
      </c>
      <c r="H2422" s="22">
        <f t="shared" si="563"/>
        <v>6300</v>
      </c>
      <c r="I2422" s="116">
        <v>610</v>
      </c>
      <c r="J2422" s="116">
        <v>0</v>
      </c>
      <c r="K2422" s="116">
        <v>2240</v>
      </c>
      <c r="L2422" s="116">
        <v>0</v>
      </c>
      <c r="M2422" s="22">
        <f t="shared" si="564"/>
        <v>2850</v>
      </c>
      <c r="N2422" s="116">
        <v>650</v>
      </c>
      <c r="O2422" s="116">
        <v>0</v>
      </c>
      <c r="P2422" s="116">
        <v>2604</v>
      </c>
      <c r="Q2422" s="116">
        <v>0</v>
      </c>
      <c r="R2422" s="22">
        <f t="shared" si="565"/>
        <v>3254</v>
      </c>
      <c r="S2422" s="116">
        <v>43</v>
      </c>
      <c r="T2422" s="116">
        <v>0</v>
      </c>
      <c r="U2422" s="116">
        <v>153</v>
      </c>
      <c r="V2422" s="116">
        <v>0</v>
      </c>
      <c r="W2422" s="22">
        <f t="shared" si="566"/>
        <v>196</v>
      </c>
      <c r="X2422" s="22">
        <f t="shared" si="567"/>
        <v>210</v>
      </c>
      <c r="Y2422" s="22">
        <f ca="1">OFFSET('Cost Study'!$B$7,'Operations Support'!$C2422,'Operations Support'!$B2422)*$H2422</f>
        <v>9135</v>
      </c>
      <c r="Z2422" s="23">
        <f ca="1">Y2422*'Cost Study'!$B$31</f>
        <v>510207.37983420753</v>
      </c>
      <c r="AA2422" s="23">
        <f ca="1">IF(A2422=10298,1.51,1)*IF($B2422&lt;3,$D2422*'Cost Study'!$B$32*OFFSET('Cost Study'!$B$7,'Operations Support'!$C2422,'Operations Support'!$B2422),0)</f>
        <v>188.935</v>
      </c>
      <c r="AB2422" s="24">
        <f ca="1">AA2422*'Cost Study'!$B$31</f>
        <v>10552.384379745594</v>
      </c>
      <c r="AC2422" s="23">
        <f ca="1">Y2422*'Cost Study'!$B$31</f>
        <v>510207.37983420753</v>
      </c>
      <c r="AD2422" s="24">
        <f ca="1">AA2422*'Cost Study'!$B$31</f>
        <v>10552.384379745594</v>
      </c>
      <c r="AE2422" s="377">
        <f t="shared" ca="1" si="568"/>
        <v>520759.76421395311</v>
      </c>
      <c r="AF2422" s="377">
        <f t="shared" ca="1" si="569"/>
        <v>520759.76421395311</v>
      </c>
      <c r="AH2422" s="688">
        <f>IFERROR($H2422/SUMIF($A:$A,$A2422,$H:$H)*SUMIF(Summary!$A$110:$A$186,$A2422,Summary!$P$110:$P$186),0)</f>
        <v>187646.38393007687</v>
      </c>
      <c r="AI2422" s="689">
        <f t="shared" ca="1" si="570"/>
        <v>333113.38028387621</v>
      </c>
      <c r="AJ2422" s="688">
        <f>IFERROR(H2422/SUMIF(A:A,A2422,H:H)*SUMIF(Summary!$A$110:$A$186,'Operations Support'!A2422,Summary!$Q$110:$Q$186),0)</f>
        <v>187836.67671690436</v>
      </c>
      <c r="AK2422" s="688">
        <f t="shared" ca="1" si="571"/>
        <v>332923.08749704878</v>
      </c>
      <c r="AM2422" s="688">
        <f>IFERROR($H2422/SUMIF($A:$A,$A2422,$H:$H)*SUMIF(Summary!$A$230:$A$266,$A2422,Summary!$P$230:$P$266),0)</f>
        <v>35502.957984661625</v>
      </c>
      <c r="AN2422" s="688">
        <f>IFERROR($H2422/SUMIF($A:$A,$A2422,$H:$H)*(SUMIF(Summary!$A$230:$A$266,$A2422,Summary!$L$230:$L$266)+SUMIF(Summary!$A$281:$A$317,$A2422,Summary!$L$281:$L$317))-AM2422,0)</f>
        <v>102522.28320510985</v>
      </c>
      <c r="AO2422" s="688">
        <f>IFERROR($H2422/SUMIF($A:$A,$A2422,$H:$H)*SUMIF(Summary!$A$230:$A$266,$A2422,Summary!$Q$230:$Q$266),0)</f>
        <v>35538.961645771546</v>
      </c>
      <c r="AP2422" s="688">
        <f>IFERROR($H2422/SUMIF($A:$A,$A2422,$H:$H)*(SUMIF(Summary!$A$230:$A$266,$A2422,Summary!$L$230:$L$266)+SUMIF(Summary!$A$281:$A$317,$A2422,Summary!$L$281:$L$317))-AO2422,0)</f>
        <v>102486.27954399993</v>
      </c>
      <c r="AQ2422" s="306"/>
      <c r="AR2422" s="688">
        <f t="shared" ca="1" si="572"/>
        <v>435635.66348898609</v>
      </c>
      <c r="AS2422" s="688">
        <f t="shared" ca="1" si="573"/>
        <v>435409.36704104871</v>
      </c>
    </row>
    <row r="2423" spans="1:45" s="15" customFormat="1" x14ac:dyDescent="0.2">
      <c r="A2423" s="423">
        <v>9651</v>
      </c>
      <c r="B2423" s="424">
        <v>1</v>
      </c>
      <c r="C2423" s="425" t="s">
        <v>303</v>
      </c>
      <c r="D2423" s="422">
        <f t="shared" si="559"/>
        <v>206</v>
      </c>
      <c r="E2423" s="422">
        <f t="shared" si="560"/>
        <v>0</v>
      </c>
      <c r="F2423" s="422">
        <f t="shared" si="561"/>
        <v>1068</v>
      </c>
      <c r="G2423" s="422">
        <f t="shared" si="562"/>
        <v>0</v>
      </c>
      <c r="H2423" s="22">
        <f t="shared" si="563"/>
        <v>1274</v>
      </c>
      <c r="I2423" s="116">
        <v>74</v>
      </c>
      <c r="J2423" s="116">
        <v>0</v>
      </c>
      <c r="K2423" s="116">
        <v>542</v>
      </c>
      <c r="L2423" s="116">
        <v>0</v>
      </c>
      <c r="M2423" s="22">
        <f t="shared" si="564"/>
        <v>616</v>
      </c>
      <c r="N2423" s="116">
        <v>39</v>
      </c>
      <c r="O2423" s="116">
        <v>0</v>
      </c>
      <c r="P2423" s="116">
        <v>518</v>
      </c>
      <c r="Q2423" s="116">
        <v>0</v>
      </c>
      <c r="R2423" s="22">
        <f t="shared" si="565"/>
        <v>557</v>
      </c>
      <c r="S2423" s="116">
        <v>93</v>
      </c>
      <c r="T2423" s="116">
        <v>0</v>
      </c>
      <c r="U2423" s="116">
        <v>8</v>
      </c>
      <c r="V2423" s="116">
        <v>0</v>
      </c>
      <c r="W2423" s="22">
        <f t="shared" si="566"/>
        <v>101</v>
      </c>
      <c r="X2423" s="22">
        <f t="shared" si="567"/>
        <v>42.466666666666669</v>
      </c>
      <c r="Y2423" s="22">
        <f ca="1">OFFSET('Cost Study'!$B$7,'Operations Support'!$C2423,'Operations Support'!$B2423)*$H2423</f>
        <v>1860.04</v>
      </c>
      <c r="Z2423" s="23">
        <f ca="1">Y2423*'Cost Study'!$B$31</f>
        <v>103886.82373145259</v>
      </c>
      <c r="AA2423" s="23">
        <f ca="1">IF(A2423=10298,1.51,1)*IF($B2423&lt;3,$D2423*'Cost Study'!$B$32*OFFSET('Cost Study'!$B$7,'Operations Support'!$C2423,'Operations Support'!$B2423),0)</f>
        <v>30.076000000000001</v>
      </c>
      <c r="AB2423" s="24">
        <f ca="1">AA2423*'Cost Study'!$B$31</f>
        <v>1679.8026443233307</v>
      </c>
      <c r="AC2423" s="23">
        <f ca="1">Y2423*'Cost Study'!$B$31</f>
        <v>103886.82373145259</v>
      </c>
      <c r="AD2423" s="24">
        <f ca="1">AA2423*'Cost Study'!$B$31</f>
        <v>1679.8026443233307</v>
      </c>
      <c r="AE2423" s="377">
        <f t="shared" ca="1" si="568"/>
        <v>105566.62637577592</v>
      </c>
      <c r="AF2423" s="377">
        <f t="shared" ca="1" si="569"/>
        <v>105566.62637577592</v>
      </c>
      <c r="AH2423" s="688">
        <f>IFERROR($H2423/SUMIF($A:$A,$A2423,$H:$H)*SUMIF(Summary!$A$110:$A$186,$A2423,Summary!$P$110:$P$186),0)</f>
        <v>37946.268750304436</v>
      </c>
      <c r="AI2423" s="689">
        <f t="shared" ca="1" si="570"/>
        <v>67620.357625471486</v>
      </c>
      <c r="AJ2423" s="688">
        <f>IFERROR(H2423/SUMIF(A:A,A2423,H:H)*SUMIF(Summary!$A$110:$A$186,'Operations Support'!A2423,Summary!$Q$110:$Q$186),0)</f>
        <v>37984.750180529547</v>
      </c>
      <c r="AK2423" s="688">
        <f t="shared" ca="1" si="571"/>
        <v>67581.876195246368</v>
      </c>
      <c r="AL2423" s="1"/>
      <c r="AM2423" s="688">
        <f>IFERROR($H2423/SUMIF($A:$A,$A2423,$H:$H)*SUMIF(Summary!$A$230:$A$266,$A2423,Summary!$P$230:$P$266),0)</f>
        <v>7179.4870591204626</v>
      </c>
      <c r="AN2423" s="688">
        <f>IFERROR($H2423/SUMIF($A:$A,$A2423,$H:$H)*(SUMIF(Summary!$A$230:$A$266,$A2423,Summary!$L$230:$L$266)+SUMIF(Summary!$A$281:$A$317,$A2423,Summary!$L$281:$L$317))-AM2423,0)</f>
        <v>20732.283937033324</v>
      </c>
      <c r="AO2423" s="688">
        <f>IFERROR($H2423/SUMIF($A:$A,$A2423,$H:$H)*SUMIF(Summary!$A$230:$A$266,$A2423,Summary!$Q$230:$Q$266),0)</f>
        <v>7186.7677994782453</v>
      </c>
      <c r="AP2423" s="688">
        <f>IFERROR($H2423/SUMIF($A:$A,$A2423,$H:$H)*(SUMIF(Summary!$A$230:$A$266,$A2423,Summary!$L$230:$L$266)+SUMIF(Summary!$A$281:$A$317,$A2423,Summary!$L$281:$L$317))-AO2423,0)</f>
        <v>20725.003196675541</v>
      </c>
      <c r="AQ2423" s="306"/>
      <c r="AR2423" s="688">
        <f t="shared" ca="1" si="572"/>
        <v>88352.64156250481</v>
      </c>
      <c r="AS2423" s="688">
        <f t="shared" ca="1" si="573"/>
        <v>88306.879391921917</v>
      </c>
    </row>
    <row r="2424" spans="1:45" x14ac:dyDescent="0.2">
      <c r="A2424" s="423">
        <v>9651</v>
      </c>
      <c r="B2424" s="424">
        <v>1</v>
      </c>
      <c r="C2424" s="425" t="s">
        <v>304</v>
      </c>
      <c r="D2424" s="422">
        <f t="shared" si="559"/>
        <v>0</v>
      </c>
      <c r="E2424" s="422">
        <f t="shared" si="560"/>
        <v>0</v>
      </c>
      <c r="F2424" s="422">
        <f t="shared" si="561"/>
        <v>0</v>
      </c>
      <c r="G2424" s="422">
        <f t="shared" si="562"/>
        <v>0</v>
      </c>
      <c r="H2424" s="22">
        <f t="shared" si="563"/>
        <v>0</v>
      </c>
      <c r="I2424" s="116">
        <v>0</v>
      </c>
      <c r="J2424" s="116">
        <v>0</v>
      </c>
      <c r="K2424" s="116">
        <v>0</v>
      </c>
      <c r="L2424" s="116">
        <v>0</v>
      </c>
      <c r="M2424" s="22">
        <f t="shared" si="564"/>
        <v>0</v>
      </c>
      <c r="N2424" s="116">
        <v>0</v>
      </c>
      <c r="O2424" s="116">
        <v>0</v>
      </c>
      <c r="P2424" s="116">
        <v>0</v>
      </c>
      <c r="Q2424" s="116">
        <v>0</v>
      </c>
      <c r="R2424" s="22">
        <f t="shared" si="565"/>
        <v>0</v>
      </c>
      <c r="S2424" s="116">
        <v>0</v>
      </c>
      <c r="T2424" s="116">
        <v>0</v>
      </c>
      <c r="U2424" s="116">
        <v>0</v>
      </c>
      <c r="V2424" s="116">
        <v>0</v>
      </c>
      <c r="W2424" s="22">
        <f t="shared" si="566"/>
        <v>0</v>
      </c>
      <c r="X2424" s="22">
        <f t="shared" si="567"/>
        <v>0</v>
      </c>
      <c r="Y2424" s="22">
        <f ca="1">OFFSET('Cost Study'!$B$7,'Operations Support'!$C2424,'Operations Support'!$B2424)*$H2424</f>
        <v>0</v>
      </c>
      <c r="Z2424" s="23">
        <f ca="1">Y2424*'Cost Study'!$B$31</f>
        <v>0</v>
      </c>
      <c r="AA2424" s="23">
        <f ca="1">IF(A2424=10298,1.51,1)*IF($B2424&lt;3,$D2424*'Cost Study'!$B$32*OFFSET('Cost Study'!$B$7,'Operations Support'!$C2424,'Operations Support'!$B2424),0)</f>
        <v>0</v>
      </c>
      <c r="AB2424" s="24">
        <f ca="1">AA2424*'Cost Study'!$B$31</f>
        <v>0</v>
      </c>
      <c r="AC2424" s="23">
        <f ca="1">Y2424*'Cost Study'!$B$31</f>
        <v>0</v>
      </c>
      <c r="AD2424" s="24">
        <f ca="1">AA2424*'Cost Study'!$B$31</f>
        <v>0</v>
      </c>
      <c r="AE2424" s="377">
        <f t="shared" ca="1" si="568"/>
        <v>0</v>
      </c>
      <c r="AF2424" s="377">
        <f t="shared" ca="1" si="569"/>
        <v>0</v>
      </c>
      <c r="AH2424" s="688">
        <f>IFERROR($H2424/SUMIF($A:$A,$A2424,$H:$H)*SUMIF(Summary!$A$110:$A$186,$A2424,Summary!$P$110:$P$186),0)</f>
        <v>0</v>
      </c>
      <c r="AI2424" s="689">
        <f t="shared" ca="1" si="570"/>
        <v>0</v>
      </c>
      <c r="AJ2424" s="688">
        <f>IFERROR(H2424/SUMIF(A:A,A2424,H:H)*SUMIF(Summary!$A$110:$A$186,'Operations Support'!A2424,Summary!$Q$110:$Q$186),0)</f>
        <v>0</v>
      </c>
      <c r="AK2424" s="688">
        <f t="shared" ca="1" si="571"/>
        <v>0</v>
      </c>
      <c r="AM2424" s="688">
        <f>IFERROR($H2424/SUMIF($A:$A,$A2424,$H:$H)*SUMIF(Summary!$A$230:$A$266,$A2424,Summary!$P$230:$P$266),0)</f>
        <v>0</v>
      </c>
      <c r="AN2424" s="688">
        <f>IFERROR($H2424/SUMIF($A:$A,$A2424,$H:$H)*(SUMIF(Summary!$A$230:$A$266,$A2424,Summary!$L$230:$L$266)+SUMIF(Summary!$A$281:$A$317,$A2424,Summary!$L$281:$L$317))-AM2424,0)</f>
        <v>0</v>
      </c>
      <c r="AO2424" s="688">
        <f>IFERROR($H2424/SUMIF($A:$A,$A2424,$H:$H)*SUMIF(Summary!$A$230:$A$266,$A2424,Summary!$Q$230:$Q$266),0)</f>
        <v>0</v>
      </c>
      <c r="AP2424" s="688">
        <f>IFERROR($H2424/SUMIF($A:$A,$A2424,$H:$H)*(SUMIF(Summary!$A$230:$A$266,$A2424,Summary!$L$230:$L$266)+SUMIF(Summary!$A$281:$A$317,$A2424,Summary!$L$281:$L$317))-AO2424,0)</f>
        <v>0</v>
      </c>
      <c r="AQ2424" s="306"/>
      <c r="AR2424" s="688">
        <f t="shared" ca="1" si="572"/>
        <v>0</v>
      </c>
      <c r="AS2424" s="688">
        <f t="shared" ca="1" si="573"/>
        <v>0</v>
      </c>
    </row>
    <row r="2425" spans="1:45" x14ac:dyDescent="0.2">
      <c r="A2425" s="423">
        <v>9651</v>
      </c>
      <c r="B2425" s="424">
        <v>1</v>
      </c>
      <c r="C2425" s="425" t="s">
        <v>305</v>
      </c>
      <c r="D2425" s="422">
        <f t="shared" si="559"/>
        <v>444</v>
      </c>
      <c r="E2425" s="422">
        <f t="shared" si="560"/>
        <v>0</v>
      </c>
      <c r="F2425" s="422">
        <f t="shared" si="561"/>
        <v>1019</v>
      </c>
      <c r="G2425" s="422">
        <f t="shared" si="562"/>
        <v>0</v>
      </c>
      <c r="H2425" s="22">
        <f t="shared" si="563"/>
        <v>1463</v>
      </c>
      <c r="I2425" s="116">
        <v>251</v>
      </c>
      <c r="J2425" s="116">
        <v>0</v>
      </c>
      <c r="K2425" s="116">
        <v>468</v>
      </c>
      <c r="L2425" s="116">
        <v>0</v>
      </c>
      <c r="M2425" s="22">
        <f t="shared" si="564"/>
        <v>719</v>
      </c>
      <c r="N2425" s="116">
        <v>193</v>
      </c>
      <c r="O2425" s="116">
        <v>0</v>
      </c>
      <c r="P2425" s="116">
        <v>548</v>
      </c>
      <c r="Q2425" s="116">
        <v>0</v>
      </c>
      <c r="R2425" s="22">
        <f t="shared" si="565"/>
        <v>741</v>
      </c>
      <c r="S2425" s="116">
        <v>0</v>
      </c>
      <c r="T2425" s="116">
        <v>0</v>
      </c>
      <c r="U2425" s="116">
        <v>3</v>
      </c>
      <c r="V2425" s="116">
        <v>0</v>
      </c>
      <c r="W2425" s="22">
        <f t="shared" si="566"/>
        <v>3</v>
      </c>
      <c r="X2425" s="22">
        <f t="shared" si="567"/>
        <v>48.766666666666666</v>
      </c>
      <c r="Y2425" s="22">
        <f ca="1">OFFSET('Cost Study'!$B$7,'Operations Support'!$C2425,'Operations Support'!$B2425)*$H2425</f>
        <v>2867.48</v>
      </c>
      <c r="Z2425" s="23">
        <f ca="1">Y2425*'Cost Study'!$B$31</f>
        <v>160154.29201171247</v>
      </c>
      <c r="AA2425" s="23">
        <f ca="1">IF(A2425=10298,1.51,1)*IF($B2425&lt;3,$D2425*'Cost Study'!$B$32*OFFSET('Cost Study'!$B$7,'Operations Support'!$C2425,'Operations Support'!$B2425),0)</f>
        <v>87.024000000000015</v>
      </c>
      <c r="AB2425" s="24">
        <f ca="1">AA2425*'Cost Study'!$B$31</f>
        <v>4860.4583495010493</v>
      </c>
      <c r="AC2425" s="23">
        <f ca="1">Y2425*'Cost Study'!$B$31</f>
        <v>160154.29201171247</v>
      </c>
      <c r="AD2425" s="24">
        <f ca="1">AA2425*'Cost Study'!$B$31</f>
        <v>4860.4583495010493</v>
      </c>
      <c r="AE2425" s="377">
        <f t="shared" ca="1" si="568"/>
        <v>165014.75036121352</v>
      </c>
      <c r="AF2425" s="377">
        <f t="shared" ca="1" si="569"/>
        <v>165014.75036121352</v>
      </c>
      <c r="AH2425" s="688">
        <f>IFERROR($H2425/SUMIF($A:$A,$A2425,$H:$H)*SUMIF(Summary!$A$110:$A$186,$A2425,Summary!$P$110:$P$186),0)</f>
        <v>43575.660268206739</v>
      </c>
      <c r="AI2425" s="689">
        <f t="shared" ca="1" si="570"/>
        <v>121439.09009300679</v>
      </c>
      <c r="AJ2425" s="688">
        <f>IFERROR(H2425/SUMIF(A:A,A2425,H:H)*SUMIF(Summary!$A$110:$A$186,'Operations Support'!A2425,Summary!$Q$110:$Q$186),0)</f>
        <v>43619.850482036672</v>
      </c>
      <c r="AK2425" s="688">
        <f t="shared" ca="1" si="571"/>
        <v>121394.89987917684</v>
      </c>
      <c r="AM2425" s="688">
        <f>IFERROR($H2425/SUMIF($A:$A,$A2425,$H:$H)*SUMIF(Summary!$A$230:$A$266,$A2425,Summary!$P$230:$P$266),0)</f>
        <v>8244.5757986603112</v>
      </c>
      <c r="AN2425" s="688">
        <f>IFERROR($H2425/SUMIF($A:$A,$A2425,$H:$H)*(SUMIF(Summary!$A$230:$A$266,$A2425,Summary!$L$230:$L$266)+SUMIF(Summary!$A$281:$A$317,$A2425,Summary!$L$281:$L$317))-AM2425,0)</f>
        <v>23807.95243318662</v>
      </c>
      <c r="AO2425" s="688">
        <f>IFERROR($H2425/SUMIF($A:$A,$A2425,$H:$H)*SUMIF(Summary!$A$230:$A$266,$A2425,Summary!$Q$230:$Q$266),0)</f>
        <v>8252.9366488513915</v>
      </c>
      <c r="AP2425" s="688">
        <f>IFERROR($H2425/SUMIF($A:$A,$A2425,$H:$H)*(SUMIF(Summary!$A$230:$A$266,$A2425,Summary!$L$230:$L$266)+SUMIF(Summary!$A$281:$A$317,$A2425,Summary!$L$281:$L$317))-AO2425,0)</f>
        <v>23799.591582995541</v>
      </c>
      <c r="AQ2425" s="306"/>
      <c r="AR2425" s="688">
        <f t="shared" ca="1" si="572"/>
        <v>145247.0425261934</v>
      </c>
      <c r="AS2425" s="688">
        <f t="shared" ca="1" si="573"/>
        <v>145194.49146217239</v>
      </c>
    </row>
    <row r="2426" spans="1:45" x14ac:dyDescent="0.2">
      <c r="A2426" s="423">
        <v>9651</v>
      </c>
      <c r="B2426" s="424">
        <v>1</v>
      </c>
      <c r="C2426" s="425" t="s">
        <v>306</v>
      </c>
      <c r="D2426" s="422">
        <f t="shared" si="559"/>
        <v>9</v>
      </c>
      <c r="E2426" s="422">
        <f t="shared" si="560"/>
        <v>0</v>
      </c>
      <c r="F2426" s="422">
        <f t="shared" si="561"/>
        <v>15</v>
      </c>
      <c r="G2426" s="422">
        <f t="shared" si="562"/>
        <v>0</v>
      </c>
      <c r="H2426" s="22">
        <f t="shared" si="563"/>
        <v>24</v>
      </c>
      <c r="I2426" s="116">
        <v>0</v>
      </c>
      <c r="J2426" s="116">
        <v>0</v>
      </c>
      <c r="K2426" s="116">
        <v>3</v>
      </c>
      <c r="L2426" s="116">
        <v>0</v>
      </c>
      <c r="M2426" s="22">
        <f t="shared" si="564"/>
        <v>3</v>
      </c>
      <c r="N2426" s="116">
        <v>9</v>
      </c>
      <c r="O2426" s="116">
        <v>0</v>
      </c>
      <c r="P2426" s="116">
        <v>9</v>
      </c>
      <c r="Q2426" s="116">
        <v>0</v>
      </c>
      <c r="R2426" s="22">
        <f t="shared" si="565"/>
        <v>18</v>
      </c>
      <c r="S2426" s="116">
        <v>0</v>
      </c>
      <c r="T2426" s="116">
        <v>0</v>
      </c>
      <c r="U2426" s="116">
        <v>3</v>
      </c>
      <c r="V2426" s="116">
        <v>0</v>
      </c>
      <c r="W2426" s="22">
        <f t="shared" si="566"/>
        <v>3</v>
      </c>
      <c r="X2426" s="22">
        <f t="shared" si="567"/>
        <v>0.8</v>
      </c>
      <c r="Y2426" s="22">
        <f ca="1">OFFSET('Cost Study'!$B$7,'Operations Support'!$C2426,'Operations Support'!$B2426)*$H2426</f>
        <v>26.64</v>
      </c>
      <c r="Z2426" s="23">
        <f ca="1">Y2426*'Cost Study'!$B$31</f>
        <v>1487.8954131125658</v>
      </c>
      <c r="AA2426" s="23">
        <f ca="1">IF(A2426=10298,1.51,1)*IF($B2426&lt;3,$D2426*'Cost Study'!$B$32*OFFSET('Cost Study'!$B$7,'Operations Support'!$C2426,'Operations Support'!$B2426),0)</f>
        <v>0.99900000000000011</v>
      </c>
      <c r="AB2426" s="24">
        <f ca="1">AA2426*'Cost Study'!$B$31</f>
        <v>55.796077991721226</v>
      </c>
      <c r="AC2426" s="23">
        <f ca="1">Y2426*'Cost Study'!$B$31</f>
        <v>1487.8954131125658</v>
      </c>
      <c r="AD2426" s="24">
        <f ca="1">AA2426*'Cost Study'!$B$31</f>
        <v>55.796077991721226</v>
      </c>
      <c r="AE2426" s="377">
        <f t="shared" ca="1" si="568"/>
        <v>1543.691491104287</v>
      </c>
      <c r="AF2426" s="377">
        <f t="shared" ca="1" si="569"/>
        <v>1543.691491104287</v>
      </c>
      <c r="AH2426" s="688">
        <f>IFERROR($H2426/SUMIF($A:$A,$A2426,$H:$H)*SUMIF(Summary!$A$110:$A$186,$A2426,Summary!$P$110:$P$186),0)</f>
        <v>714.84336735267379</v>
      </c>
      <c r="AI2426" s="689">
        <f t="shared" ca="1" si="570"/>
        <v>828.84812375161323</v>
      </c>
      <c r="AJ2426" s="688">
        <f>IFERROR(H2426/SUMIF(A:A,A2426,H:H)*SUMIF(Summary!$A$110:$A$186,'Operations Support'!A2426,Summary!$Q$110:$Q$186),0)</f>
        <v>715.56829225487377</v>
      </c>
      <c r="AK2426" s="688">
        <f t="shared" ca="1" si="571"/>
        <v>828.12319884941326</v>
      </c>
      <c r="AM2426" s="688">
        <f>IFERROR($H2426/SUMIF($A:$A,$A2426,$H:$H)*SUMIF(Summary!$A$230:$A$266,$A2426,Summary!$P$230:$P$266),0)</f>
        <v>135.24936375109192</v>
      </c>
      <c r="AN2426" s="688">
        <f>IFERROR($H2426/SUMIF($A:$A,$A2426,$H:$H)*(SUMIF(Summary!$A$230:$A$266,$A2426,Summary!$L$230:$L$266)+SUMIF(Summary!$A$281:$A$317,$A2426,Summary!$L$281:$L$317))-AM2426,0)</f>
        <v>390.56107887660903</v>
      </c>
      <c r="AO2426" s="688">
        <f>IFERROR($H2426/SUMIF($A:$A,$A2426,$H:$H)*SUMIF(Summary!$A$230:$A$266,$A2426,Summary!$Q$230:$Q$266),0)</f>
        <v>135.38652055532017</v>
      </c>
      <c r="AP2426" s="688">
        <f>IFERROR($H2426/SUMIF($A:$A,$A2426,$H:$H)*(SUMIF(Summary!$A$230:$A$266,$A2426,Summary!$L$230:$L$266)+SUMIF(Summary!$A$281:$A$317,$A2426,Summary!$L$281:$L$317))-AO2426,0)</f>
        <v>390.42392207238072</v>
      </c>
      <c r="AQ2426" s="306"/>
      <c r="AR2426" s="688">
        <f t="shared" ca="1" si="572"/>
        <v>1219.4092026282224</v>
      </c>
      <c r="AS2426" s="688">
        <f t="shared" ca="1" si="573"/>
        <v>1218.547120921794</v>
      </c>
    </row>
    <row r="2427" spans="1:45" x14ac:dyDescent="0.2">
      <c r="A2427" s="423">
        <v>9651</v>
      </c>
      <c r="B2427" s="424">
        <v>1</v>
      </c>
      <c r="C2427" s="425" t="s">
        <v>307</v>
      </c>
      <c r="D2427" s="422">
        <f t="shared" si="559"/>
        <v>0</v>
      </c>
      <c r="E2427" s="422">
        <f t="shared" si="560"/>
        <v>0</v>
      </c>
      <c r="F2427" s="422">
        <f t="shared" si="561"/>
        <v>0</v>
      </c>
      <c r="G2427" s="422">
        <f t="shared" si="562"/>
        <v>0</v>
      </c>
      <c r="H2427" s="22">
        <f t="shared" si="563"/>
        <v>0</v>
      </c>
      <c r="I2427" s="116">
        <v>0</v>
      </c>
      <c r="J2427" s="116">
        <v>0</v>
      </c>
      <c r="K2427" s="116">
        <v>0</v>
      </c>
      <c r="L2427" s="116">
        <v>0</v>
      </c>
      <c r="M2427" s="22">
        <f t="shared" si="564"/>
        <v>0</v>
      </c>
      <c r="N2427" s="116">
        <v>0</v>
      </c>
      <c r="O2427" s="116">
        <v>0</v>
      </c>
      <c r="P2427" s="116">
        <v>0</v>
      </c>
      <c r="Q2427" s="116">
        <v>0</v>
      </c>
      <c r="R2427" s="22">
        <f t="shared" si="565"/>
        <v>0</v>
      </c>
      <c r="S2427" s="116">
        <v>0</v>
      </c>
      <c r="T2427" s="116">
        <v>0</v>
      </c>
      <c r="U2427" s="116">
        <v>0</v>
      </c>
      <c r="V2427" s="116">
        <v>0</v>
      </c>
      <c r="W2427" s="22">
        <f t="shared" si="566"/>
        <v>0</v>
      </c>
      <c r="X2427" s="22">
        <f t="shared" si="567"/>
        <v>0</v>
      </c>
      <c r="Y2427" s="22">
        <f ca="1">OFFSET('Cost Study'!$B$7,'Operations Support'!$C2427,'Operations Support'!$B2427)*$H2427</f>
        <v>0</v>
      </c>
      <c r="Z2427" s="23">
        <f ca="1">Y2427*'Cost Study'!$B$31</f>
        <v>0</v>
      </c>
      <c r="AA2427" s="23">
        <f ca="1">IF(A2427=10298,1.51,1)*IF($B2427&lt;3,$D2427*'Cost Study'!$B$32*OFFSET('Cost Study'!$B$7,'Operations Support'!$C2427,'Operations Support'!$B2427),0)</f>
        <v>0</v>
      </c>
      <c r="AB2427" s="24">
        <f ca="1">AA2427*'Cost Study'!$B$31</f>
        <v>0</v>
      </c>
      <c r="AC2427" s="23">
        <f ca="1">Y2427*'Cost Study'!$B$31</f>
        <v>0</v>
      </c>
      <c r="AD2427" s="24">
        <f ca="1">AA2427*'Cost Study'!$B$31</f>
        <v>0</v>
      </c>
      <c r="AE2427" s="377">
        <f t="shared" ca="1" si="568"/>
        <v>0</v>
      </c>
      <c r="AF2427" s="377">
        <f t="shared" ca="1" si="569"/>
        <v>0</v>
      </c>
      <c r="AH2427" s="688">
        <f>IFERROR($H2427/SUMIF($A:$A,$A2427,$H:$H)*SUMIF(Summary!$A$110:$A$186,$A2427,Summary!$P$110:$P$186),0)</f>
        <v>0</v>
      </c>
      <c r="AI2427" s="689">
        <f t="shared" ca="1" si="570"/>
        <v>0</v>
      </c>
      <c r="AJ2427" s="688">
        <f>IFERROR(H2427/SUMIF(A:A,A2427,H:H)*SUMIF(Summary!$A$110:$A$186,'Operations Support'!A2427,Summary!$Q$110:$Q$186),0)</f>
        <v>0</v>
      </c>
      <c r="AK2427" s="688">
        <f t="shared" ca="1" si="571"/>
        <v>0</v>
      </c>
      <c r="AM2427" s="688">
        <f>IFERROR($H2427/SUMIF($A:$A,$A2427,$H:$H)*SUMIF(Summary!$A$230:$A$266,$A2427,Summary!$P$230:$P$266),0)</f>
        <v>0</v>
      </c>
      <c r="AN2427" s="688">
        <f>IFERROR($H2427/SUMIF($A:$A,$A2427,$H:$H)*(SUMIF(Summary!$A$230:$A$266,$A2427,Summary!$L$230:$L$266)+SUMIF(Summary!$A$281:$A$317,$A2427,Summary!$L$281:$L$317))-AM2427,0)</f>
        <v>0</v>
      </c>
      <c r="AO2427" s="688">
        <f>IFERROR($H2427/SUMIF($A:$A,$A2427,$H:$H)*SUMIF(Summary!$A$230:$A$266,$A2427,Summary!$Q$230:$Q$266),0)</f>
        <v>0</v>
      </c>
      <c r="AP2427" s="688">
        <f>IFERROR($H2427/SUMIF($A:$A,$A2427,$H:$H)*(SUMIF(Summary!$A$230:$A$266,$A2427,Summary!$L$230:$L$266)+SUMIF(Summary!$A$281:$A$317,$A2427,Summary!$L$281:$L$317))-AO2427,0)</f>
        <v>0</v>
      </c>
      <c r="AQ2427" s="306"/>
      <c r="AR2427" s="688">
        <f t="shared" ca="1" si="572"/>
        <v>0</v>
      </c>
      <c r="AS2427" s="688">
        <f t="shared" ca="1" si="573"/>
        <v>0</v>
      </c>
    </row>
    <row r="2428" spans="1:45" x14ac:dyDescent="0.2">
      <c r="A2428" s="423">
        <v>9651</v>
      </c>
      <c r="B2428" s="424">
        <v>1</v>
      </c>
      <c r="C2428" s="425" t="s">
        <v>308</v>
      </c>
      <c r="D2428" s="422">
        <f t="shared" si="559"/>
        <v>0</v>
      </c>
      <c r="E2428" s="422">
        <f t="shared" si="560"/>
        <v>0</v>
      </c>
      <c r="F2428" s="422">
        <f t="shared" si="561"/>
        <v>0</v>
      </c>
      <c r="G2428" s="422">
        <f t="shared" si="562"/>
        <v>0</v>
      </c>
      <c r="H2428" s="22">
        <f t="shared" si="563"/>
        <v>0</v>
      </c>
      <c r="I2428" s="116">
        <v>0</v>
      </c>
      <c r="J2428" s="116">
        <v>0</v>
      </c>
      <c r="K2428" s="116">
        <v>0</v>
      </c>
      <c r="L2428" s="116">
        <v>0</v>
      </c>
      <c r="M2428" s="22">
        <f t="shared" si="564"/>
        <v>0</v>
      </c>
      <c r="N2428" s="116">
        <v>0</v>
      </c>
      <c r="O2428" s="116">
        <v>0</v>
      </c>
      <c r="P2428" s="116">
        <v>0</v>
      </c>
      <c r="Q2428" s="116">
        <v>0</v>
      </c>
      <c r="R2428" s="22">
        <f t="shared" si="565"/>
        <v>0</v>
      </c>
      <c r="S2428" s="116">
        <v>0</v>
      </c>
      <c r="T2428" s="116">
        <v>0</v>
      </c>
      <c r="U2428" s="116">
        <v>0</v>
      </c>
      <c r="V2428" s="116">
        <v>0</v>
      </c>
      <c r="W2428" s="22">
        <f t="shared" si="566"/>
        <v>0</v>
      </c>
      <c r="X2428" s="22">
        <f t="shared" si="567"/>
        <v>0</v>
      </c>
      <c r="Y2428" s="22">
        <f ca="1">OFFSET('Cost Study'!$B$7,'Operations Support'!$C2428,'Operations Support'!$B2428)*$H2428</f>
        <v>0</v>
      </c>
      <c r="Z2428" s="23">
        <f ca="1">Y2428*'Cost Study'!$B$31</f>
        <v>0</v>
      </c>
      <c r="AA2428" s="23">
        <f ca="1">IF(A2428=10298,1.51,1)*IF($B2428&lt;3,$D2428*'Cost Study'!$B$32*OFFSET('Cost Study'!$B$7,'Operations Support'!$C2428,'Operations Support'!$B2428),0)</f>
        <v>0</v>
      </c>
      <c r="AB2428" s="24">
        <f ca="1">AA2428*'Cost Study'!$B$31</f>
        <v>0</v>
      </c>
      <c r="AC2428" s="23">
        <f ca="1">Y2428*'Cost Study'!$B$31</f>
        <v>0</v>
      </c>
      <c r="AD2428" s="24">
        <f ca="1">AA2428*'Cost Study'!$B$31</f>
        <v>0</v>
      </c>
      <c r="AE2428" s="377">
        <f t="shared" ca="1" si="568"/>
        <v>0</v>
      </c>
      <c r="AF2428" s="377">
        <f t="shared" ca="1" si="569"/>
        <v>0</v>
      </c>
      <c r="AH2428" s="688">
        <f>IFERROR($H2428/SUMIF($A:$A,$A2428,$H:$H)*SUMIF(Summary!$A$110:$A$186,$A2428,Summary!$P$110:$P$186),0)</f>
        <v>0</v>
      </c>
      <c r="AI2428" s="689">
        <f t="shared" ca="1" si="570"/>
        <v>0</v>
      </c>
      <c r="AJ2428" s="688">
        <f>IFERROR(H2428/SUMIF(A:A,A2428,H:H)*SUMIF(Summary!$A$110:$A$186,'Operations Support'!A2428,Summary!$Q$110:$Q$186),0)</f>
        <v>0</v>
      </c>
      <c r="AK2428" s="688">
        <f t="shared" ca="1" si="571"/>
        <v>0</v>
      </c>
      <c r="AM2428" s="688">
        <f>IFERROR($H2428/SUMIF($A:$A,$A2428,$H:$H)*SUMIF(Summary!$A$230:$A$266,$A2428,Summary!$P$230:$P$266),0)</f>
        <v>0</v>
      </c>
      <c r="AN2428" s="688">
        <f>IFERROR($H2428/SUMIF($A:$A,$A2428,$H:$H)*(SUMIF(Summary!$A$230:$A$266,$A2428,Summary!$L$230:$L$266)+SUMIF(Summary!$A$281:$A$317,$A2428,Summary!$L$281:$L$317))-AM2428,0)</f>
        <v>0</v>
      </c>
      <c r="AO2428" s="688">
        <f>IFERROR($H2428/SUMIF($A:$A,$A2428,$H:$H)*SUMIF(Summary!$A$230:$A$266,$A2428,Summary!$Q$230:$Q$266),0)</f>
        <v>0</v>
      </c>
      <c r="AP2428" s="688">
        <f>IFERROR($H2428/SUMIF($A:$A,$A2428,$H:$H)*(SUMIF(Summary!$A$230:$A$266,$A2428,Summary!$L$230:$L$266)+SUMIF(Summary!$A$281:$A$317,$A2428,Summary!$L$281:$L$317))-AO2428,0)</f>
        <v>0</v>
      </c>
      <c r="AQ2428" s="306"/>
      <c r="AR2428" s="688">
        <f t="shared" ca="1" si="572"/>
        <v>0</v>
      </c>
      <c r="AS2428" s="688">
        <f t="shared" ca="1" si="573"/>
        <v>0</v>
      </c>
    </row>
    <row r="2429" spans="1:45" x14ac:dyDescent="0.2">
      <c r="A2429" s="423">
        <v>9651</v>
      </c>
      <c r="B2429" s="424">
        <v>1</v>
      </c>
      <c r="C2429" s="425" t="s">
        <v>309</v>
      </c>
      <c r="D2429" s="422">
        <f t="shared" si="559"/>
        <v>0</v>
      </c>
      <c r="E2429" s="422">
        <f t="shared" si="560"/>
        <v>0</v>
      </c>
      <c r="F2429" s="422">
        <f t="shared" si="561"/>
        <v>0</v>
      </c>
      <c r="G2429" s="422">
        <f t="shared" si="562"/>
        <v>0</v>
      </c>
      <c r="H2429" s="22">
        <f t="shared" si="563"/>
        <v>0</v>
      </c>
      <c r="I2429" s="116">
        <v>0</v>
      </c>
      <c r="J2429" s="116">
        <v>0</v>
      </c>
      <c r="K2429" s="116">
        <v>0</v>
      </c>
      <c r="L2429" s="116">
        <v>0</v>
      </c>
      <c r="M2429" s="22">
        <f t="shared" si="564"/>
        <v>0</v>
      </c>
      <c r="N2429" s="116">
        <v>0</v>
      </c>
      <c r="O2429" s="116">
        <v>0</v>
      </c>
      <c r="P2429" s="116">
        <v>0</v>
      </c>
      <c r="Q2429" s="116">
        <v>0</v>
      </c>
      <c r="R2429" s="22">
        <f t="shared" si="565"/>
        <v>0</v>
      </c>
      <c r="S2429" s="116">
        <v>0</v>
      </c>
      <c r="T2429" s="116">
        <v>0</v>
      </c>
      <c r="U2429" s="116">
        <v>0</v>
      </c>
      <c r="V2429" s="116">
        <v>0</v>
      </c>
      <c r="W2429" s="22">
        <f t="shared" si="566"/>
        <v>0</v>
      </c>
      <c r="X2429" s="22">
        <f t="shared" si="567"/>
        <v>0</v>
      </c>
      <c r="Y2429" s="22">
        <f ca="1">OFFSET('Cost Study'!$B$7,'Operations Support'!$C2429,'Operations Support'!$B2429)*$H2429</f>
        <v>0</v>
      </c>
      <c r="Z2429" s="23">
        <f ca="1">Y2429*'Cost Study'!$B$31</f>
        <v>0</v>
      </c>
      <c r="AA2429" s="23">
        <f ca="1">IF(A2429=10298,1.51,1)*IF($B2429&lt;3,$D2429*'Cost Study'!$B$32*OFFSET('Cost Study'!$B$7,'Operations Support'!$C2429,'Operations Support'!$B2429),0)</f>
        <v>0</v>
      </c>
      <c r="AB2429" s="24">
        <f ca="1">AA2429*'Cost Study'!$B$31</f>
        <v>0</v>
      </c>
      <c r="AC2429" s="23">
        <f ca="1">Y2429*'Cost Study'!$B$31</f>
        <v>0</v>
      </c>
      <c r="AD2429" s="24">
        <f ca="1">AA2429*'Cost Study'!$B$31</f>
        <v>0</v>
      </c>
      <c r="AE2429" s="377">
        <f t="shared" ca="1" si="568"/>
        <v>0</v>
      </c>
      <c r="AF2429" s="377">
        <f t="shared" ca="1" si="569"/>
        <v>0</v>
      </c>
      <c r="AH2429" s="688">
        <f>IFERROR($H2429/SUMIF($A:$A,$A2429,$H:$H)*SUMIF(Summary!$A$110:$A$186,$A2429,Summary!$P$110:$P$186),0)</f>
        <v>0</v>
      </c>
      <c r="AI2429" s="689">
        <f t="shared" ca="1" si="570"/>
        <v>0</v>
      </c>
      <c r="AJ2429" s="688">
        <f>IFERROR(H2429/SUMIF(A:A,A2429,H:H)*SUMIF(Summary!$A$110:$A$186,'Operations Support'!A2429,Summary!$Q$110:$Q$186),0)</f>
        <v>0</v>
      </c>
      <c r="AK2429" s="688">
        <f t="shared" ca="1" si="571"/>
        <v>0</v>
      </c>
      <c r="AM2429" s="688">
        <f>IFERROR($H2429/SUMIF($A:$A,$A2429,$H:$H)*SUMIF(Summary!$A$230:$A$266,$A2429,Summary!$P$230:$P$266),0)</f>
        <v>0</v>
      </c>
      <c r="AN2429" s="688">
        <f>IFERROR($H2429/SUMIF($A:$A,$A2429,$H:$H)*(SUMIF(Summary!$A$230:$A$266,$A2429,Summary!$L$230:$L$266)+SUMIF(Summary!$A$281:$A$317,$A2429,Summary!$L$281:$L$317))-AM2429,0)</f>
        <v>0</v>
      </c>
      <c r="AO2429" s="688">
        <f>IFERROR($H2429/SUMIF($A:$A,$A2429,$H:$H)*SUMIF(Summary!$A$230:$A$266,$A2429,Summary!$Q$230:$Q$266),0)</f>
        <v>0</v>
      </c>
      <c r="AP2429" s="688">
        <f>IFERROR($H2429/SUMIF($A:$A,$A2429,$H:$H)*(SUMIF(Summary!$A$230:$A$266,$A2429,Summary!$L$230:$L$266)+SUMIF(Summary!$A$281:$A$317,$A2429,Summary!$L$281:$L$317))-AO2429,0)</f>
        <v>0</v>
      </c>
      <c r="AQ2429" s="306"/>
      <c r="AR2429" s="688">
        <f t="shared" ca="1" si="572"/>
        <v>0</v>
      </c>
      <c r="AS2429" s="688">
        <f t="shared" ca="1" si="573"/>
        <v>0</v>
      </c>
    </row>
    <row r="2430" spans="1:45" x14ac:dyDescent="0.2">
      <c r="A2430" s="423">
        <v>9651</v>
      </c>
      <c r="B2430" s="424">
        <v>1</v>
      </c>
      <c r="C2430" s="425" t="s">
        <v>310</v>
      </c>
      <c r="D2430" s="422">
        <f t="shared" si="559"/>
        <v>0</v>
      </c>
      <c r="E2430" s="422">
        <f t="shared" si="560"/>
        <v>0</v>
      </c>
      <c r="F2430" s="422">
        <f t="shared" si="561"/>
        <v>0</v>
      </c>
      <c r="G2430" s="422">
        <f t="shared" si="562"/>
        <v>0</v>
      </c>
      <c r="H2430" s="22">
        <f t="shared" si="563"/>
        <v>0</v>
      </c>
      <c r="I2430" s="116">
        <v>0</v>
      </c>
      <c r="J2430" s="116">
        <v>0</v>
      </c>
      <c r="K2430" s="116">
        <v>0</v>
      </c>
      <c r="L2430" s="116">
        <v>0</v>
      </c>
      <c r="M2430" s="22">
        <f t="shared" si="564"/>
        <v>0</v>
      </c>
      <c r="N2430" s="116">
        <v>0</v>
      </c>
      <c r="O2430" s="116">
        <v>0</v>
      </c>
      <c r="P2430" s="116">
        <v>0</v>
      </c>
      <c r="Q2430" s="116">
        <v>0</v>
      </c>
      <c r="R2430" s="22">
        <f t="shared" si="565"/>
        <v>0</v>
      </c>
      <c r="S2430" s="116">
        <v>0</v>
      </c>
      <c r="T2430" s="116">
        <v>0</v>
      </c>
      <c r="U2430" s="116">
        <v>0</v>
      </c>
      <c r="V2430" s="116">
        <v>0</v>
      </c>
      <c r="W2430" s="22">
        <f t="shared" si="566"/>
        <v>0</v>
      </c>
      <c r="X2430" s="22">
        <f t="shared" si="567"/>
        <v>0</v>
      </c>
      <c r="Y2430" s="22">
        <f ca="1">OFFSET('Cost Study'!$B$7,'Operations Support'!$C2430,'Operations Support'!$B2430)*$H2430</f>
        <v>0</v>
      </c>
      <c r="Z2430" s="23">
        <f ca="1">Y2430*'Cost Study'!$B$31</f>
        <v>0</v>
      </c>
      <c r="AA2430" s="23">
        <f ca="1">IF(A2430=10298,1.51,1)*IF($B2430&lt;3,$D2430*'Cost Study'!$B$32*OFFSET('Cost Study'!$B$7,'Operations Support'!$C2430,'Operations Support'!$B2430),0)</f>
        <v>0</v>
      </c>
      <c r="AB2430" s="24">
        <f ca="1">AA2430*'Cost Study'!$B$31</f>
        <v>0</v>
      </c>
      <c r="AC2430" s="23">
        <f ca="1">Y2430*'Cost Study'!$B$31</f>
        <v>0</v>
      </c>
      <c r="AD2430" s="24">
        <f ca="1">AA2430*'Cost Study'!$B$31</f>
        <v>0</v>
      </c>
      <c r="AE2430" s="377">
        <f t="shared" ca="1" si="568"/>
        <v>0</v>
      </c>
      <c r="AF2430" s="377">
        <f t="shared" ca="1" si="569"/>
        <v>0</v>
      </c>
      <c r="AH2430" s="688">
        <f>IFERROR($H2430/SUMIF($A:$A,$A2430,$H:$H)*SUMIF(Summary!$A$110:$A$186,$A2430,Summary!$P$110:$P$186),0)</f>
        <v>0</v>
      </c>
      <c r="AI2430" s="689">
        <f t="shared" ca="1" si="570"/>
        <v>0</v>
      </c>
      <c r="AJ2430" s="688">
        <f>IFERROR(H2430/SUMIF(A:A,A2430,H:H)*SUMIF(Summary!$A$110:$A$186,'Operations Support'!A2430,Summary!$Q$110:$Q$186),0)</f>
        <v>0</v>
      </c>
      <c r="AK2430" s="688">
        <f t="shared" ca="1" si="571"/>
        <v>0</v>
      </c>
      <c r="AM2430" s="688">
        <f>IFERROR($H2430/SUMIF($A:$A,$A2430,$H:$H)*SUMIF(Summary!$A$230:$A$266,$A2430,Summary!$P$230:$P$266),0)</f>
        <v>0</v>
      </c>
      <c r="AN2430" s="688">
        <f>IFERROR($H2430/SUMIF($A:$A,$A2430,$H:$H)*(SUMIF(Summary!$A$230:$A$266,$A2430,Summary!$L$230:$L$266)+SUMIF(Summary!$A$281:$A$317,$A2430,Summary!$L$281:$L$317))-AM2430,0)</f>
        <v>0</v>
      </c>
      <c r="AO2430" s="688">
        <f>IFERROR($H2430/SUMIF($A:$A,$A2430,$H:$H)*SUMIF(Summary!$A$230:$A$266,$A2430,Summary!$Q$230:$Q$266),0)</f>
        <v>0</v>
      </c>
      <c r="AP2430" s="688">
        <f>IFERROR($H2430/SUMIF($A:$A,$A2430,$H:$H)*(SUMIF(Summary!$A$230:$A$266,$A2430,Summary!$L$230:$L$266)+SUMIF(Summary!$A$281:$A$317,$A2430,Summary!$L$281:$L$317))-AO2430,0)</f>
        <v>0</v>
      </c>
      <c r="AQ2430" s="306"/>
      <c r="AR2430" s="688">
        <f t="shared" ca="1" si="572"/>
        <v>0</v>
      </c>
      <c r="AS2430" s="688">
        <f t="shared" ca="1" si="573"/>
        <v>0</v>
      </c>
    </row>
    <row r="2431" spans="1:45" x14ac:dyDescent="0.2">
      <c r="A2431" s="423">
        <v>9651</v>
      </c>
      <c r="B2431" s="424">
        <v>1</v>
      </c>
      <c r="C2431" s="425" t="s">
        <v>311</v>
      </c>
      <c r="D2431" s="422">
        <f t="shared" si="559"/>
        <v>0</v>
      </c>
      <c r="E2431" s="422">
        <f t="shared" si="560"/>
        <v>0</v>
      </c>
      <c r="F2431" s="422">
        <f t="shared" si="561"/>
        <v>0</v>
      </c>
      <c r="G2431" s="422">
        <f t="shared" si="562"/>
        <v>0</v>
      </c>
      <c r="H2431" s="22">
        <f t="shared" si="563"/>
        <v>0</v>
      </c>
      <c r="I2431" s="116">
        <v>0</v>
      </c>
      <c r="J2431" s="116">
        <v>0</v>
      </c>
      <c r="K2431" s="116">
        <v>0</v>
      </c>
      <c r="L2431" s="116">
        <v>0</v>
      </c>
      <c r="M2431" s="22">
        <f t="shared" si="564"/>
        <v>0</v>
      </c>
      <c r="N2431" s="116">
        <v>0</v>
      </c>
      <c r="O2431" s="116">
        <v>0</v>
      </c>
      <c r="P2431" s="116">
        <v>0</v>
      </c>
      <c r="Q2431" s="116">
        <v>0</v>
      </c>
      <c r="R2431" s="22">
        <f t="shared" si="565"/>
        <v>0</v>
      </c>
      <c r="S2431" s="116">
        <v>0</v>
      </c>
      <c r="T2431" s="116">
        <v>0</v>
      </c>
      <c r="U2431" s="116">
        <v>0</v>
      </c>
      <c r="V2431" s="116">
        <v>0</v>
      </c>
      <c r="W2431" s="22">
        <f t="shared" si="566"/>
        <v>0</v>
      </c>
      <c r="X2431" s="22">
        <f t="shared" si="567"/>
        <v>0</v>
      </c>
      <c r="Y2431" s="22">
        <f ca="1">OFFSET('Cost Study'!$B$7,'Operations Support'!$C2431,'Operations Support'!$B2431)*$H2431</f>
        <v>0</v>
      </c>
      <c r="Z2431" s="23">
        <f ca="1">Y2431*'Cost Study'!$B$31</f>
        <v>0</v>
      </c>
      <c r="AA2431" s="23">
        <f ca="1">IF(A2431=10298,1.51,1)*IF($B2431&lt;3,$D2431*'Cost Study'!$B$32*OFFSET('Cost Study'!$B$7,'Operations Support'!$C2431,'Operations Support'!$B2431),0)</f>
        <v>0</v>
      </c>
      <c r="AB2431" s="24">
        <f ca="1">AA2431*'Cost Study'!$B$31</f>
        <v>0</v>
      </c>
      <c r="AC2431" s="23">
        <f ca="1">Y2431*'Cost Study'!$B$31</f>
        <v>0</v>
      </c>
      <c r="AD2431" s="24">
        <f ca="1">AA2431*'Cost Study'!$B$31</f>
        <v>0</v>
      </c>
      <c r="AE2431" s="377">
        <f t="shared" ca="1" si="568"/>
        <v>0</v>
      </c>
      <c r="AF2431" s="377">
        <f t="shared" ca="1" si="569"/>
        <v>0</v>
      </c>
      <c r="AH2431" s="688">
        <f>IFERROR($H2431/SUMIF($A:$A,$A2431,$H:$H)*SUMIF(Summary!$A$110:$A$186,$A2431,Summary!$P$110:$P$186),0)</f>
        <v>0</v>
      </c>
      <c r="AI2431" s="689">
        <f t="shared" ca="1" si="570"/>
        <v>0</v>
      </c>
      <c r="AJ2431" s="688">
        <f>IFERROR(H2431/SUMIF(A:A,A2431,H:H)*SUMIF(Summary!$A$110:$A$186,'Operations Support'!A2431,Summary!$Q$110:$Q$186),0)</f>
        <v>0</v>
      </c>
      <c r="AK2431" s="688">
        <f t="shared" ca="1" si="571"/>
        <v>0</v>
      </c>
      <c r="AM2431" s="688">
        <f>IFERROR($H2431/SUMIF($A:$A,$A2431,$H:$H)*SUMIF(Summary!$A$230:$A$266,$A2431,Summary!$P$230:$P$266),0)</f>
        <v>0</v>
      </c>
      <c r="AN2431" s="688">
        <f>IFERROR($H2431/SUMIF($A:$A,$A2431,$H:$H)*(SUMIF(Summary!$A$230:$A$266,$A2431,Summary!$L$230:$L$266)+SUMIF(Summary!$A$281:$A$317,$A2431,Summary!$L$281:$L$317))-AM2431,0)</f>
        <v>0</v>
      </c>
      <c r="AO2431" s="688">
        <f>IFERROR($H2431/SUMIF($A:$A,$A2431,$H:$H)*SUMIF(Summary!$A$230:$A$266,$A2431,Summary!$Q$230:$Q$266),0)</f>
        <v>0</v>
      </c>
      <c r="AP2431" s="688">
        <f>IFERROR($H2431/SUMIF($A:$A,$A2431,$H:$H)*(SUMIF(Summary!$A$230:$A$266,$A2431,Summary!$L$230:$L$266)+SUMIF(Summary!$A$281:$A$317,$A2431,Summary!$L$281:$L$317))-AO2431,0)</f>
        <v>0</v>
      </c>
      <c r="AQ2431" s="306"/>
      <c r="AR2431" s="688">
        <f t="shared" ca="1" si="572"/>
        <v>0</v>
      </c>
      <c r="AS2431" s="688">
        <f t="shared" ca="1" si="573"/>
        <v>0</v>
      </c>
    </row>
    <row r="2432" spans="1:45" x14ac:dyDescent="0.2">
      <c r="A2432" s="423">
        <v>9651</v>
      </c>
      <c r="B2432" s="424">
        <v>1</v>
      </c>
      <c r="C2432" s="425" t="s">
        <v>312</v>
      </c>
      <c r="D2432" s="422">
        <f t="shared" si="559"/>
        <v>0</v>
      </c>
      <c r="E2432" s="422">
        <f t="shared" si="560"/>
        <v>0</v>
      </c>
      <c r="F2432" s="422">
        <f t="shared" si="561"/>
        <v>271</v>
      </c>
      <c r="G2432" s="422">
        <f t="shared" si="562"/>
        <v>0</v>
      </c>
      <c r="H2432" s="22">
        <f t="shared" si="563"/>
        <v>271</v>
      </c>
      <c r="I2432" s="116">
        <v>0</v>
      </c>
      <c r="J2432" s="116">
        <v>0</v>
      </c>
      <c r="K2432" s="116">
        <v>99</v>
      </c>
      <c r="L2432" s="116">
        <v>0</v>
      </c>
      <c r="M2432" s="22">
        <f t="shared" si="564"/>
        <v>99</v>
      </c>
      <c r="N2432" s="116">
        <v>0</v>
      </c>
      <c r="O2432" s="116">
        <v>0</v>
      </c>
      <c r="P2432" s="116">
        <v>159</v>
      </c>
      <c r="Q2432" s="116">
        <v>0</v>
      </c>
      <c r="R2432" s="22">
        <f t="shared" si="565"/>
        <v>159</v>
      </c>
      <c r="S2432" s="116">
        <v>0</v>
      </c>
      <c r="T2432" s="116">
        <v>0</v>
      </c>
      <c r="U2432" s="116">
        <v>13</v>
      </c>
      <c r="V2432" s="116">
        <v>0</v>
      </c>
      <c r="W2432" s="22">
        <f t="shared" si="566"/>
        <v>13</v>
      </c>
      <c r="X2432" s="22">
        <f t="shared" si="567"/>
        <v>9.0333333333333332</v>
      </c>
      <c r="Y2432" s="22">
        <f ca="1">OFFSET('Cost Study'!$B$7,'Operations Support'!$C2432,'Operations Support'!$B2432)*$H2432</f>
        <v>373.97999999999996</v>
      </c>
      <c r="Z2432" s="23">
        <f ca="1">Y2432*'Cost Study'!$B$31</f>
        <v>20887.504752095996</v>
      </c>
      <c r="AA2432" s="23">
        <f ca="1">IF(A2432=10298,1.51,1)*IF($B2432&lt;3,$D2432*'Cost Study'!$B$32*OFFSET('Cost Study'!$B$7,'Operations Support'!$C2432,'Operations Support'!$B2432),0)</f>
        <v>0</v>
      </c>
      <c r="AB2432" s="24">
        <f ca="1">AA2432*'Cost Study'!$B$31</f>
        <v>0</v>
      </c>
      <c r="AC2432" s="23">
        <f ca="1">Y2432*'Cost Study'!$B$31</f>
        <v>20887.504752095996</v>
      </c>
      <c r="AD2432" s="24">
        <f ca="1">AA2432*'Cost Study'!$B$31</f>
        <v>0</v>
      </c>
      <c r="AE2432" s="377">
        <f t="shared" ca="1" si="568"/>
        <v>20887.504752095996</v>
      </c>
      <c r="AF2432" s="377">
        <f t="shared" ca="1" si="569"/>
        <v>20887.504752095996</v>
      </c>
      <c r="AH2432" s="688">
        <f>IFERROR($H2432/SUMIF($A:$A,$A2432,$H:$H)*SUMIF(Summary!$A$110:$A$186,$A2432,Summary!$P$110:$P$186),0)</f>
        <v>8071.7730230239422</v>
      </c>
      <c r="AI2432" s="689">
        <f t="shared" ca="1" si="570"/>
        <v>12815.731729072053</v>
      </c>
      <c r="AJ2432" s="688">
        <f>IFERROR(H2432/SUMIF(A:A,A2432,H:H)*SUMIF(Summary!$A$110:$A$186,'Operations Support'!A2432,Summary!$Q$110:$Q$186),0)</f>
        <v>8079.9586333779489</v>
      </c>
      <c r="AK2432" s="688">
        <f t="shared" ca="1" si="571"/>
        <v>12807.546118718048</v>
      </c>
      <c r="AM2432" s="688">
        <f>IFERROR($H2432/SUMIF($A:$A,$A2432,$H:$H)*SUMIF(Summary!$A$230:$A$266,$A2432,Summary!$P$230:$P$266),0)</f>
        <v>1527.1907323560795</v>
      </c>
      <c r="AN2432" s="688">
        <f>IFERROR($H2432/SUMIF($A:$A,$A2432,$H:$H)*(SUMIF(Summary!$A$230:$A$266,$A2432,Summary!$L$230:$L$266)+SUMIF(Summary!$A$281:$A$317,$A2432,Summary!$L$281:$L$317))-AM2432,0)</f>
        <v>4410.0855156483758</v>
      </c>
      <c r="AO2432" s="688">
        <f>IFERROR($H2432/SUMIF($A:$A,$A2432,$H:$H)*SUMIF(Summary!$A$230:$A$266,$A2432,Summary!$Q$230:$Q$266),0)</f>
        <v>1528.7394612704902</v>
      </c>
      <c r="AP2432" s="688">
        <f>IFERROR($H2432/SUMIF($A:$A,$A2432,$H:$H)*(SUMIF(Summary!$A$230:$A$266,$A2432,Summary!$L$230:$L$266)+SUMIF(Summary!$A$281:$A$317,$A2432,Summary!$L$281:$L$317))-AO2432,0)</f>
        <v>4408.5367867339655</v>
      </c>
      <c r="AQ2432" s="306"/>
      <c r="AR2432" s="688">
        <f t="shared" ca="1" si="572"/>
        <v>17225.817244720427</v>
      </c>
      <c r="AS2432" s="688">
        <f t="shared" ca="1" si="573"/>
        <v>17216.082905452015</v>
      </c>
    </row>
    <row r="2433" spans="1:45" x14ac:dyDescent="0.2">
      <c r="A2433" s="423">
        <v>9651</v>
      </c>
      <c r="B2433" s="424">
        <v>1</v>
      </c>
      <c r="C2433" s="425" t="s">
        <v>313</v>
      </c>
      <c r="D2433" s="422">
        <f t="shared" si="559"/>
        <v>177</v>
      </c>
      <c r="E2433" s="422">
        <f t="shared" si="560"/>
        <v>0</v>
      </c>
      <c r="F2433" s="422">
        <f t="shared" si="561"/>
        <v>516</v>
      </c>
      <c r="G2433" s="422">
        <f t="shared" si="562"/>
        <v>0</v>
      </c>
      <c r="H2433" s="22">
        <f t="shared" si="563"/>
        <v>693</v>
      </c>
      <c r="I2433" s="116">
        <v>24</v>
      </c>
      <c r="J2433" s="116">
        <v>0</v>
      </c>
      <c r="K2433" s="116">
        <v>355</v>
      </c>
      <c r="L2433" s="116">
        <v>0</v>
      </c>
      <c r="M2433" s="22">
        <f t="shared" si="564"/>
        <v>379</v>
      </c>
      <c r="N2433" s="116">
        <v>141</v>
      </c>
      <c r="O2433" s="116">
        <v>0</v>
      </c>
      <c r="P2433" s="116">
        <v>152</v>
      </c>
      <c r="Q2433" s="116">
        <v>0</v>
      </c>
      <c r="R2433" s="22">
        <f t="shared" si="565"/>
        <v>293</v>
      </c>
      <c r="S2433" s="116">
        <v>12</v>
      </c>
      <c r="T2433" s="116">
        <v>0</v>
      </c>
      <c r="U2433" s="116">
        <v>9</v>
      </c>
      <c r="V2433" s="116">
        <v>0</v>
      </c>
      <c r="W2433" s="22">
        <f t="shared" si="566"/>
        <v>21</v>
      </c>
      <c r="X2433" s="22">
        <f t="shared" si="567"/>
        <v>23.1</v>
      </c>
      <c r="Y2433" s="22">
        <f ca="1">OFFSET('Cost Study'!$B$7,'Operations Support'!$C2433,'Operations Support'!$B2433)*$H2433</f>
        <v>672.21</v>
      </c>
      <c r="Z2433" s="23">
        <f ca="1">Y2433*'Cost Study'!$B$31</f>
        <v>37544.225812627548</v>
      </c>
      <c r="AA2433" s="23">
        <f ca="1">IF(A2433=10298,1.51,1)*IF($B2433&lt;3,$D2433*'Cost Study'!$B$32*OFFSET('Cost Study'!$B$7,'Operations Support'!$C2433,'Operations Support'!$B2433),0)</f>
        <v>17.169</v>
      </c>
      <c r="AB2433" s="24">
        <f ca="1">AA2433*'Cost Study'!$B$31</f>
        <v>958.92178482468637</v>
      </c>
      <c r="AC2433" s="23">
        <f ca="1">Y2433*'Cost Study'!$B$31</f>
        <v>37544.225812627548</v>
      </c>
      <c r="AD2433" s="24">
        <f ca="1">AA2433*'Cost Study'!$B$31</f>
        <v>958.92178482468637</v>
      </c>
      <c r="AE2433" s="377">
        <f t="shared" ca="1" si="568"/>
        <v>38503.147597452233</v>
      </c>
      <c r="AF2433" s="377">
        <f t="shared" ca="1" si="569"/>
        <v>38503.147597452233</v>
      </c>
      <c r="AH2433" s="688">
        <f>IFERROR($H2433/SUMIF($A:$A,$A2433,$H:$H)*SUMIF(Summary!$A$110:$A$186,$A2433,Summary!$P$110:$P$186),0)</f>
        <v>20641.102232308454</v>
      </c>
      <c r="AI2433" s="689">
        <f t="shared" ca="1" si="570"/>
        <v>17862.045365143778</v>
      </c>
      <c r="AJ2433" s="688">
        <f>IFERROR(H2433/SUMIF(A:A,A2433,H:H)*SUMIF(Summary!$A$110:$A$186,'Operations Support'!A2433,Summary!$Q$110:$Q$186),0)</f>
        <v>20662.034438859479</v>
      </c>
      <c r="AK2433" s="688">
        <f t="shared" ca="1" si="571"/>
        <v>17841.113158592754</v>
      </c>
      <c r="AM2433" s="688">
        <f>IFERROR($H2433/SUMIF($A:$A,$A2433,$H:$H)*SUMIF(Summary!$A$230:$A$266,$A2433,Summary!$P$230:$P$266),0)</f>
        <v>3905.3253783127784</v>
      </c>
      <c r="AN2433" s="688">
        <f>IFERROR($H2433/SUMIF($A:$A,$A2433,$H:$H)*(SUMIF(Summary!$A$230:$A$266,$A2433,Summary!$L$230:$L$266)+SUMIF(Summary!$A$281:$A$317,$A2433,Summary!$L$281:$L$317))-AM2433,0)</f>
        <v>11277.451152562084</v>
      </c>
      <c r="AO2433" s="688">
        <f>IFERROR($H2433/SUMIF($A:$A,$A2433,$H:$H)*SUMIF(Summary!$A$230:$A$266,$A2433,Summary!$Q$230:$Q$266),0)</f>
        <v>3909.2857810348696</v>
      </c>
      <c r="AP2433" s="688">
        <f>IFERROR($H2433/SUMIF($A:$A,$A2433,$H:$H)*(SUMIF(Summary!$A$230:$A$266,$A2433,Summary!$L$230:$L$266)+SUMIF(Summary!$A$281:$A$317,$A2433,Summary!$L$281:$L$317))-AO2433,0)</f>
        <v>11273.490749839992</v>
      </c>
      <c r="AQ2433" s="306"/>
      <c r="AR2433" s="688">
        <f t="shared" ca="1" si="572"/>
        <v>29139.496517705862</v>
      </c>
      <c r="AS2433" s="688">
        <f t="shared" ca="1" si="573"/>
        <v>29114.603908432746</v>
      </c>
    </row>
    <row r="2434" spans="1:45" x14ac:dyDescent="0.2">
      <c r="A2434" s="423">
        <v>9651</v>
      </c>
      <c r="B2434" s="424">
        <v>1</v>
      </c>
      <c r="C2434" s="425" t="s">
        <v>314</v>
      </c>
      <c r="D2434" s="422">
        <f t="shared" si="559"/>
        <v>0</v>
      </c>
      <c r="E2434" s="422">
        <f t="shared" si="560"/>
        <v>0</v>
      </c>
      <c r="F2434" s="422">
        <f t="shared" si="561"/>
        <v>0</v>
      </c>
      <c r="G2434" s="422">
        <f t="shared" si="562"/>
        <v>0</v>
      </c>
      <c r="H2434" s="22">
        <f t="shared" si="563"/>
        <v>0</v>
      </c>
      <c r="I2434" s="116">
        <v>0</v>
      </c>
      <c r="J2434" s="116">
        <v>0</v>
      </c>
      <c r="K2434" s="116">
        <v>0</v>
      </c>
      <c r="L2434" s="116">
        <v>0</v>
      </c>
      <c r="M2434" s="22">
        <f t="shared" si="564"/>
        <v>0</v>
      </c>
      <c r="N2434" s="116">
        <v>0</v>
      </c>
      <c r="O2434" s="116">
        <v>0</v>
      </c>
      <c r="P2434" s="116">
        <v>0</v>
      </c>
      <c r="Q2434" s="116">
        <v>0</v>
      </c>
      <c r="R2434" s="22">
        <f t="shared" si="565"/>
        <v>0</v>
      </c>
      <c r="S2434" s="116">
        <v>0</v>
      </c>
      <c r="T2434" s="116">
        <v>0</v>
      </c>
      <c r="U2434" s="116">
        <v>0</v>
      </c>
      <c r="V2434" s="116">
        <v>0</v>
      </c>
      <c r="W2434" s="22">
        <f t="shared" si="566"/>
        <v>0</v>
      </c>
      <c r="X2434" s="22">
        <f t="shared" si="567"/>
        <v>0</v>
      </c>
      <c r="Y2434" s="22">
        <f ca="1">OFFSET('Cost Study'!$B$7,'Operations Support'!$C2434,'Operations Support'!$B2434)*$H2434</f>
        <v>0</v>
      </c>
      <c r="Z2434" s="23">
        <f ca="1">Y2434*'Cost Study'!$B$31</f>
        <v>0</v>
      </c>
      <c r="AA2434" s="23">
        <f ca="1">IF(A2434=10298,1.51,1)*IF($B2434&lt;3,$D2434*'Cost Study'!$B$32*OFFSET('Cost Study'!$B$7,'Operations Support'!$C2434,'Operations Support'!$B2434),0)</f>
        <v>0</v>
      </c>
      <c r="AB2434" s="24">
        <f ca="1">AA2434*'Cost Study'!$B$31</f>
        <v>0</v>
      </c>
      <c r="AC2434" s="23">
        <f ca="1">Y2434*'Cost Study'!$B$31</f>
        <v>0</v>
      </c>
      <c r="AD2434" s="24">
        <f ca="1">AA2434*'Cost Study'!$B$31</f>
        <v>0</v>
      </c>
      <c r="AE2434" s="377">
        <f t="shared" ca="1" si="568"/>
        <v>0</v>
      </c>
      <c r="AF2434" s="377">
        <f t="shared" ca="1" si="569"/>
        <v>0</v>
      </c>
      <c r="AH2434" s="688">
        <f>IFERROR($H2434/SUMIF($A:$A,$A2434,$H:$H)*SUMIF(Summary!$A$110:$A$186,$A2434,Summary!$P$110:$P$186),0)</f>
        <v>0</v>
      </c>
      <c r="AI2434" s="689">
        <f t="shared" ca="1" si="570"/>
        <v>0</v>
      </c>
      <c r="AJ2434" s="688">
        <f>IFERROR(H2434/SUMIF(A:A,A2434,H:H)*SUMIF(Summary!$A$110:$A$186,'Operations Support'!A2434,Summary!$Q$110:$Q$186),0)</f>
        <v>0</v>
      </c>
      <c r="AK2434" s="688">
        <f t="shared" ca="1" si="571"/>
        <v>0</v>
      </c>
      <c r="AM2434" s="688">
        <f>IFERROR($H2434/SUMIF($A:$A,$A2434,$H:$H)*SUMIF(Summary!$A$230:$A$266,$A2434,Summary!$P$230:$P$266),0)</f>
        <v>0</v>
      </c>
      <c r="AN2434" s="688">
        <f>IFERROR($H2434/SUMIF($A:$A,$A2434,$H:$H)*(SUMIF(Summary!$A$230:$A$266,$A2434,Summary!$L$230:$L$266)+SUMIF(Summary!$A$281:$A$317,$A2434,Summary!$L$281:$L$317))-AM2434,0)</f>
        <v>0</v>
      </c>
      <c r="AO2434" s="688">
        <f>IFERROR($H2434/SUMIF($A:$A,$A2434,$H:$H)*SUMIF(Summary!$A$230:$A$266,$A2434,Summary!$Q$230:$Q$266),0)</f>
        <v>0</v>
      </c>
      <c r="AP2434" s="688">
        <f>IFERROR($H2434/SUMIF($A:$A,$A2434,$H:$H)*(SUMIF(Summary!$A$230:$A$266,$A2434,Summary!$L$230:$L$266)+SUMIF(Summary!$A$281:$A$317,$A2434,Summary!$L$281:$L$317))-AO2434,0)</f>
        <v>0</v>
      </c>
      <c r="AQ2434" s="306"/>
      <c r="AR2434" s="688">
        <f t="shared" ca="1" si="572"/>
        <v>0</v>
      </c>
      <c r="AS2434" s="688">
        <f t="shared" ca="1" si="573"/>
        <v>0</v>
      </c>
    </row>
    <row r="2435" spans="1:45" x14ac:dyDescent="0.2">
      <c r="A2435" s="423">
        <v>9651</v>
      </c>
      <c r="B2435" s="424">
        <v>1</v>
      </c>
      <c r="C2435" s="425" t="s">
        <v>315</v>
      </c>
      <c r="D2435" s="422">
        <f t="shared" si="559"/>
        <v>1893</v>
      </c>
      <c r="E2435" s="422">
        <f t="shared" si="560"/>
        <v>0</v>
      </c>
      <c r="F2435" s="422">
        <f t="shared" si="561"/>
        <v>1935</v>
      </c>
      <c r="G2435" s="422">
        <f t="shared" si="562"/>
        <v>0</v>
      </c>
      <c r="H2435" s="22">
        <f t="shared" si="563"/>
        <v>3828</v>
      </c>
      <c r="I2435" s="116">
        <v>978</v>
      </c>
      <c r="J2435" s="116">
        <v>0</v>
      </c>
      <c r="K2435" s="116">
        <v>804</v>
      </c>
      <c r="L2435" s="116">
        <v>0</v>
      </c>
      <c r="M2435" s="22">
        <f t="shared" si="564"/>
        <v>1782</v>
      </c>
      <c r="N2435" s="116">
        <v>771</v>
      </c>
      <c r="O2435" s="116">
        <v>0</v>
      </c>
      <c r="P2435" s="116">
        <v>780</v>
      </c>
      <c r="Q2435" s="116">
        <v>0</v>
      </c>
      <c r="R2435" s="22">
        <f t="shared" si="565"/>
        <v>1551</v>
      </c>
      <c r="S2435" s="116">
        <v>144</v>
      </c>
      <c r="T2435" s="116">
        <v>0</v>
      </c>
      <c r="U2435" s="116">
        <v>351</v>
      </c>
      <c r="V2435" s="116">
        <v>0</v>
      </c>
      <c r="W2435" s="22">
        <f t="shared" si="566"/>
        <v>495</v>
      </c>
      <c r="X2435" s="22">
        <f t="shared" si="567"/>
        <v>127.6</v>
      </c>
      <c r="Y2435" s="22">
        <f ca="1">OFFSET('Cost Study'!$B$7,'Operations Support'!$C2435,'Operations Support'!$B2435)*$H2435</f>
        <v>4325.6399999999994</v>
      </c>
      <c r="Z2435" s="23">
        <f ca="1">Y2435*'Cost Study'!$B$31</f>
        <v>241595.34214625519</v>
      </c>
      <c r="AA2435" s="23">
        <f ca="1">IF(A2435=10298,1.51,1)*IF($B2435&lt;3,$D2435*'Cost Study'!$B$32*OFFSET('Cost Study'!$B$7,'Operations Support'!$C2435,'Operations Support'!$B2435),0)</f>
        <v>213.90899999999999</v>
      </c>
      <c r="AB2435" s="24">
        <f ca="1">AA2435*'Cost Study'!$B$31</f>
        <v>11947.230477608702</v>
      </c>
      <c r="AC2435" s="23">
        <f ca="1">Y2435*'Cost Study'!$B$31</f>
        <v>241595.34214625519</v>
      </c>
      <c r="AD2435" s="24">
        <f ca="1">AA2435*'Cost Study'!$B$31</f>
        <v>11947.230477608702</v>
      </c>
      <c r="AE2435" s="377">
        <f t="shared" ca="1" si="568"/>
        <v>253542.5726238639</v>
      </c>
      <c r="AF2435" s="377">
        <f t="shared" ca="1" si="569"/>
        <v>253542.5726238639</v>
      </c>
      <c r="AH2435" s="688">
        <f>IFERROR($H2435/SUMIF($A:$A,$A2435,$H:$H)*SUMIF(Summary!$A$110:$A$186,$A2435,Summary!$P$110:$P$186),0)</f>
        <v>114017.51709275147</v>
      </c>
      <c r="AI2435" s="689">
        <f t="shared" ca="1" si="570"/>
        <v>139525.05553111242</v>
      </c>
      <c r="AJ2435" s="688">
        <f>IFERROR(H2435/SUMIF(A:A,A2435,H:H)*SUMIF(Summary!$A$110:$A$186,'Operations Support'!A2435,Summary!$Q$110:$Q$186),0)</f>
        <v>114133.14261465236</v>
      </c>
      <c r="AK2435" s="688">
        <f t="shared" ca="1" si="571"/>
        <v>139409.43000921153</v>
      </c>
      <c r="AM2435" s="688">
        <f>IFERROR($H2435/SUMIF($A:$A,$A2435,$H:$H)*SUMIF(Summary!$A$230:$A$266,$A2435,Summary!$P$230:$P$266),0)</f>
        <v>21572.27351829916</v>
      </c>
      <c r="AN2435" s="688">
        <f>IFERROR($H2435/SUMIF($A:$A,$A2435,$H:$H)*(SUMIF(Summary!$A$230:$A$266,$A2435,Summary!$L$230:$L$266)+SUMIF(Summary!$A$281:$A$317,$A2435,Summary!$L$281:$L$317))-AM2435,0)</f>
        <v>62294.492080819124</v>
      </c>
      <c r="AO2435" s="688">
        <f>IFERROR($H2435/SUMIF($A:$A,$A2435,$H:$H)*SUMIF(Summary!$A$230:$A$266,$A2435,Summary!$Q$230:$Q$266),0)</f>
        <v>21594.150028573567</v>
      </c>
      <c r="AP2435" s="688">
        <f>IFERROR($H2435/SUMIF($A:$A,$A2435,$H:$H)*(SUMIF(Summary!$A$230:$A$266,$A2435,Summary!$L$230:$L$266)+SUMIF(Summary!$A$281:$A$317,$A2435,Summary!$L$281:$L$317))-AO2435,0)</f>
        <v>62272.615570544716</v>
      </c>
      <c r="AQ2435" s="306"/>
      <c r="AR2435" s="688">
        <f t="shared" ca="1" si="572"/>
        <v>201819.54761193154</v>
      </c>
      <c r="AS2435" s="688">
        <f t="shared" ca="1" si="573"/>
        <v>201682.04557975626</v>
      </c>
    </row>
    <row r="2436" spans="1:45" x14ac:dyDescent="0.2">
      <c r="A2436" s="423">
        <v>9651</v>
      </c>
      <c r="B2436" s="424">
        <v>1</v>
      </c>
      <c r="C2436" s="425" t="s">
        <v>316</v>
      </c>
      <c r="D2436" s="422">
        <f t="shared" si="559"/>
        <v>0</v>
      </c>
      <c r="E2436" s="422">
        <f t="shared" si="560"/>
        <v>0</v>
      </c>
      <c r="F2436" s="422">
        <f t="shared" si="561"/>
        <v>0</v>
      </c>
      <c r="G2436" s="422">
        <f t="shared" si="562"/>
        <v>0</v>
      </c>
      <c r="H2436" s="22">
        <f t="shared" si="563"/>
        <v>0</v>
      </c>
      <c r="I2436" s="116">
        <v>0</v>
      </c>
      <c r="J2436" s="116">
        <v>0</v>
      </c>
      <c r="K2436" s="116">
        <v>0</v>
      </c>
      <c r="L2436" s="116">
        <v>0</v>
      </c>
      <c r="M2436" s="22">
        <f t="shared" si="564"/>
        <v>0</v>
      </c>
      <c r="N2436" s="116">
        <v>0</v>
      </c>
      <c r="O2436" s="116">
        <v>0</v>
      </c>
      <c r="P2436" s="116">
        <v>0</v>
      </c>
      <c r="Q2436" s="116">
        <v>0</v>
      </c>
      <c r="R2436" s="22">
        <f t="shared" si="565"/>
        <v>0</v>
      </c>
      <c r="S2436" s="116">
        <v>0</v>
      </c>
      <c r="T2436" s="116">
        <v>0</v>
      </c>
      <c r="U2436" s="116">
        <v>0</v>
      </c>
      <c r="V2436" s="116">
        <v>0</v>
      </c>
      <c r="W2436" s="22">
        <f t="shared" si="566"/>
        <v>0</v>
      </c>
      <c r="X2436" s="22">
        <f t="shared" si="567"/>
        <v>0</v>
      </c>
      <c r="Y2436" s="22">
        <f ca="1">OFFSET('Cost Study'!$B$7,'Operations Support'!$C2436,'Operations Support'!$B2436)*$H2436</f>
        <v>0</v>
      </c>
      <c r="Z2436" s="23">
        <f ca="1">Y2436*'Cost Study'!$B$31</f>
        <v>0</v>
      </c>
      <c r="AA2436" s="23">
        <f ca="1">IF(A2436=10298,1.51,1)*IF($B2436&lt;3,$D2436*'Cost Study'!$B$32*OFFSET('Cost Study'!$B$7,'Operations Support'!$C2436,'Operations Support'!$B2436),0)</f>
        <v>0</v>
      </c>
      <c r="AB2436" s="24">
        <f ca="1">AA2436*'Cost Study'!$B$31</f>
        <v>0</v>
      </c>
      <c r="AC2436" s="23">
        <f ca="1">Y2436*'Cost Study'!$B$31</f>
        <v>0</v>
      </c>
      <c r="AD2436" s="24">
        <f ca="1">AA2436*'Cost Study'!$B$31</f>
        <v>0</v>
      </c>
      <c r="AE2436" s="377">
        <f t="shared" ca="1" si="568"/>
        <v>0</v>
      </c>
      <c r="AF2436" s="377">
        <f t="shared" ca="1" si="569"/>
        <v>0</v>
      </c>
      <c r="AH2436" s="688">
        <f>IFERROR($H2436/SUMIF($A:$A,$A2436,$H:$H)*SUMIF(Summary!$A$110:$A$186,$A2436,Summary!$P$110:$P$186),0)</f>
        <v>0</v>
      </c>
      <c r="AI2436" s="689">
        <f t="shared" ca="1" si="570"/>
        <v>0</v>
      </c>
      <c r="AJ2436" s="688">
        <f>IFERROR(H2436/SUMIF(A:A,A2436,H:H)*SUMIF(Summary!$A$110:$A$186,'Operations Support'!A2436,Summary!$Q$110:$Q$186),0)</f>
        <v>0</v>
      </c>
      <c r="AK2436" s="688">
        <f t="shared" ca="1" si="571"/>
        <v>0</v>
      </c>
      <c r="AM2436" s="688">
        <f>IFERROR($H2436/SUMIF($A:$A,$A2436,$H:$H)*SUMIF(Summary!$A$230:$A$266,$A2436,Summary!$P$230:$P$266),0)</f>
        <v>0</v>
      </c>
      <c r="AN2436" s="688">
        <f>IFERROR($H2436/SUMIF($A:$A,$A2436,$H:$H)*(SUMIF(Summary!$A$230:$A$266,$A2436,Summary!$L$230:$L$266)+SUMIF(Summary!$A$281:$A$317,$A2436,Summary!$L$281:$L$317))-AM2436,0)</f>
        <v>0</v>
      </c>
      <c r="AO2436" s="688">
        <f>IFERROR($H2436/SUMIF($A:$A,$A2436,$H:$H)*SUMIF(Summary!$A$230:$A$266,$A2436,Summary!$Q$230:$Q$266),0)</f>
        <v>0</v>
      </c>
      <c r="AP2436" s="688">
        <f>IFERROR($H2436/SUMIF($A:$A,$A2436,$H:$H)*(SUMIF(Summary!$A$230:$A$266,$A2436,Summary!$L$230:$L$266)+SUMIF(Summary!$A$281:$A$317,$A2436,Summary!$L$281:$L$317))-AO2436,0)</f>
        <v>0</v>
      </c>
      <c r="AQ2436" s="306"/>
      <c r="AR2436" s="688">
        <f t="shared" ca="1" si="572"/>
        <v>0</v>
      </c>
      <c r="AS2436" s="688">
        <f t="shared" ca="1" si="573"/>
        <v>0</v>
      </c>
    </row>
    <row r="2437" spans="1:45" x14ac:dyDescent="0.2">
      <c r="A2437" s="423">
        <v>9651</v>
      </c>
      <c r="B2437" s="424">
        <v>1</v>
      </c>
      <c r="C2437" s="425" t="s">
        <v>317</v>
      </c>
      <c r="D2437" s="422">
        <f t="shared" ref="D2437:D2500" si="574">I2437+N2437+S2437</f>
        <v>3</v>
      </c>
      <c r="E2437" s="422">
        <f t="shared" ref="E2437:E2500" si="575">J2437+O2437+T2437</f>
        <v>0</v>
      </c>
      <c r="F2437" s="422">
        <f t="shared" ref="F2437:F2500" si="576">K2437+P2437+U2437</f>
        <v>3</v>
      </c>
      <c r="G2437" s="422">
        <f t="shared" ref="G2437:G2500" si="577">L2437+Q2437+V2437</f>
        <v>0</v>
      </c>
      <c r="H2437" s="22">
        <f t="shared" ref="H2437:H2500" si="578">(SUM(D2437:F2437)-G2437)*IF(A2437=10298,1.51,1)</f>
        <v>6</v>
      </c>
      <c r="I2437" s="116">
        <v>0</v>
      </c>
      <c r="J2437" s="116">
        <v>0</v>
      </c>
      <c r="K2437" s="116">
        <v>3</v>
      </c>
      <c r="L2437" s="116">
        <v>0</v>
      </c>
      <c r="M2437" s="22">
        <f t="shared" ref="M2437:M2500" si="579">SUM(I2437:K2437)-L2437</f>
        <v>3</v>
      </c>
      <c r="N2437" s="116">
        <v>3</v>
      </c>
      <c r="O2437" s="116">
        <v>0</v>
      </c>
      <c r="P2437" s="116">
        <v>0</v>
      </c>
      <c r="Q2437" s="116">
        <v>0</v>
      </c>
      <c r="R2437" s="22">
        <f t="shared" ref="R2437:R2500" si="580">SUM(N2437:P2437)-Q2437</f>
        <v>3</v>
      </c>
      <c r="S2437" s="116">
        <v>0</v>
      </c>
      <c r="T2437" s="116">
        <v>0</v>
      </c>
      <c r="U2437" s="116">
        <v>0</v>
      </c>
      <c r="V2437" s="116">
        <v>0</v>
      </c>
      <c r="W2437" s="22">
        <f t="shared" ref="W2437:W2500" si="581">SUM(S2437:U2437)-V2437</f>
        <v>0</v>
      </c>
      <c r="X2437" s="22">
        <f t="shared" ref="X2437:X2500" si="582">IF(OR(B2437=1,B2437=2),H2437/30,IF(OR(B2437=3,B2437=5),H2437/24,IF(B2437=4,H2437/18,0)))</f>
        <v>0.2</v>
      </c>
      <c r="Y2437" s="22">
        <f ca="1">OFFSET('Cost Study'!$B$7,'Operations Support'!$C2437,'Operations Support'!$B2437)*$H2437</f>
        <v>12</v>
      </c>
      <c r="Z2437" s="23">
        <f ca="1">Y2437*'Cost Study'!$B$31</f>
        <v>670.22315905971436</v>
      </c>
      <c r="AA2437" s="23">
        <f ca="1">IF(A2437=10298,1.51,1)*IF($B2437&lt;3,$D2437*'Cost Study'!$B$32*OFFSET('Cost Study'!$B$7,'Operations Support'!$C2437,'Operations Support'!$B2437),0)</f>
        <v>0.60000000000000009</v>
      </c>
      <c r="AB2437" s="24">
        <f ca="1">AA2437*'Cost Study'!$B$31</f>
        <v>33.51115795298572</v>
      </c>
      <c r="AC2437" s="23">
        <f ca="1">Y2437*'Cost Study'!$B$31</f>
        <v>670.22315905971436</v>
      </c>
      <c r="AD2437" s="24">
        <f ca="1">AA2437*'Cost Study'!$B$31</f>
        <v>33.51115795298572</v>
      </c>
      <c r="AE2437" s="377">
        <f t="shared" ref="AE2437:AE2500" ca="1" si="583">Z2437+AB2437</f>
        <v>703.7343170127001</v>
      </c>
      <c r="AF2437" s="377">
        <f t="shared" ref="AF2437:AF2500" ca="1" si="584">AC2437+AD2437</f>
        <v>703.7343170127001</v>
      </c>
      <c r="AH2437" s="688">
        <f>IFERROR($H2437/SUMIF($A:$A,$A2437,$H:$H)*SUMIF(Summary!$A$110:$A$186,$A2437,Summary!$P$110:$P$186),0)</f>
        <v>178.71084183816845</v>
      </c>
      <c r="AI2437" s="689">
        <f t="shared" ca="1" si="570"/>
        <v>525.02347517453165</v>
      </c>
      <c r="AJ2437" s="688">
        <f>IFERROR(H2437/SUMIF(A:A,A2437,H:H)*SUMIF(Summary!$A$110:$A$186,'Operations Support'!A2437,Summary!$Q$110:$Q$186),0)</f>
        <v>178.89207306371844</v>
      </c>
      <c r="AK2437" s="688">
        <f t="shared" ca="1" si="571"/>
        <v>524.8422439489816</v>
      </c>
      <c r="AM2437" s="688">
        <f>IFERROR($H2437/SUMIF($A:$A,$A2437,$H:$H)*SUMIF(Summary!$A$230:$A$266,$A2437,Summary!$P$230:$P$266),0)</f>
        <v>33.81234093777298</v>
      </c>
      <c r="AN2437" s="688">
        <f>IFERROR($H2437/SUMIF($A:$A,$A2437,$H:$H)*(SUMIF(Summary!$A$230:$A$266,$A2437,Summary!$L$230:$L$266)+SUMIF(Summary!$A$281:$A$317,$A2437,Summary!$L$281:$L$317))-AM2437,0)</f>
        <v>97.640269719152258</v>
      </c>
      <c r="AO2437" s="688">
        <f>IFERROR($H2437/SUMIF($A:$A,$A2437,$H:$H)*SUMIF(Summary!$A$230:$A$266,$A2437,Summary!$Q$230:$Q$266),0)</f>
        <v>33.846630138830044</v>
      </c>
      <c r="AP2437" s="688">
        <f>IFERROR($H2437/SUMIF($A:$A,$A2437,$H:$H)*(SUMIF(Summary!$A$230:$A$266,$A2437,Summary!$L$230:$L$266)+SUMIF(Summary!$A$281:$A$317,$A2437,Summary!$L$281:$L$317))-AO2437,0)</f>
        <v>97.60598051809518</v>
      </c>
      <c r="AQ2437" s="306"/>
      <c r="AR2437" s="688">
        <f t="shared" ca="1" si="572"/>
        <v>622.66374489368388</v>
      </c>
      <c r="AS2437" s="688">
        <f t="shared" ca="1" si="573"/>
        <v>622.44822446707678</v>
      </c>
    </row>
    <row r="2438" spans="1:45" x14ac:dyDescent="0.2">
      <c r="A2438" s="423">
        <v>9651</v>
      </c>
      <c r="B2438" s="424">
        <v>1</v>
      </c>
      <c r="C2438" s="425" t="s">
        <v>318</v>
      </c>
      <c r="D2438" s="422">
        <f t="shared" si="574"/>
        <v>174</v>
      </c>
      <c r="E2438" s="422">
        <f t="shared" si="575"/>
        <v>0</v>
      </c>
      <c r="F2438" s="422">
        <f t="shared" si="576"/>
        <v>0</v>
      </c>
      <c r="G2438" s="422">
        <f t="shared" si="577"/>
        <v>0</v>
      </c>
      <c r="H2438" s="22">
        <f t="shared" si="578"/>
        <v>174</v>
      </c>
      <c r="I2438" s="116">
        <v>98</v>
      </c>
      <c r="J2438" s="116">
        <v>0</v>
      </c>
      <c r="K2438" s="116">
        <v>0</v>
      </c>
      <c r="L2438" s="116">
        <v>0</v>
      </c>
      <c r="M2438" s="22">
        <f t="shared" si="579"/>
        <v>98</v>
      </c>
      <c r="N2438" s="116">
        <v>76</v>
      </c>
      <c r="O2438" s="116">
        <v>0</v>
      </c>
      <c r="P2438" s="116">
        <v>0</v>
      </c>
      <c r="Q2438" s="116">
        <v>0</v>
      </c>
      <c r="R2438" s="22">
        <f t="shared" si="580"/>
        <v>76</v>
      </c>
      <c r="S2438" s="116">
        <v>0</v>
      </c>
      <c r="T2438" s="116">
        <v>0</v>
      </c>
      <c r="U2438" s="116">
        <v>0</v>
      </c>
      <c r="V2438" s="116">
        <v>0</v>
      </c>
      <c r="W2438" s="22">
        <f t="shared" si="581"/>
        <v>0</v>
      </c>
      <c r="X2438" s="22">
        <f t="shared" si="582"/>
        <v>5.8</v>
      </c>
      <c r="Y2438" s="22">
        <f ca="1">OFFSET('Cost Study'!$B$7,'Operations Support'!$C2438,'Operations Support'!$B2438)*$H2438</f>
        <v>332.34</v>
      </c>
      <c r="Z2438" s="23">
        <f ca="1">Y2438*'Cost Study'!$B$31</f>
        <v>18561.83039015879</v>
      </c>
      <c r="AA2438" s="23">
        <f ca="1">IF(A2438=10298,1.51,1)*IF($B2438&lt;3,$D2438*'Cost Study'!$B$32*OFFSET('Cost Study'!$B$7,'Operations Support'!$C2438,'Operations Support'!$B2438),0)</f>
        <v>33.234000000000002</v>
      </c>
      <c r="AB2438" s="24">
        <f ca="1">AA2438*'Cost Study'!$B$31</f>
        <v>1856.1830390158791</v>
      </c>
      <c r="AC2438" s="23">
        <f ca="1">Y2438*'Cost Study'!$B$31</f>
        <v>18561.83039015879</v>
      </c>
      <c r="AD2438" s="24">
        <f ca="1">AA2438*'Cost Study'!$B$31</f>
        <v>1856.1830390158791</v>
      </c>
      <c r="AE2438" s="377">
        <f t="shared" ca="1" si="583"/>
        <v>20418.013429174669</v>
      </c>
      <c r="AF2438" s="377">
        <f t="shared" ca="1" si="584"/>
        <v>20418.013429174669</v>
      </c>
      <c r="AH2438" s="688">
        <f>IFERROR($H2438/SUMIF($A:$A,$A2438,$H:$H)*SUMIF(Summary!$A$110:$A$186,$A2438,Summary!$P$110:$P$186),0)</f>
        <v>5182.6144133068856</v>
      </c>
      <c r="AI2438" s="689">
        <f t="shared" ca="1" si="570"/>
        <v>15235.399015867784</v>
      </c>
      <c r="AJ2438" s="688">
        <f>IFERROR(H2438/SUMIF(A:A,A2438,H:H)*SUMIF(Summary!$A$110:$A$186,'Operations Support'!A2438,Summary!$Q$110:$Q$186),0)</f>
        <v>5187.8701188478344</v>
      </c>
      <c r="AK2438" s="688">
        <f t="shared" ca="1" si="571"/>
        <v>15230.143310326835</v>
      </c>
      <c r="AM2438" s="688">
        <f>IFERROR($H2438/SUMIF($A:$A,$A2438,$H:$H)*SUMIF(Summary!$A$230:$A$266,$A2438,Summary!$P$230:$P$266),0)</f>
        <v>980.55788719541636</v>
      </c>
      <c r="AN2438" s="688">
        <f>IFERROR($H2438/SUMIF($A:$A,$A2438,$H:$H)*(SUMIF(Summary!$A$230:$A$266,$A2438,Summary!$L$230:$L$266)+SUMIF(Summary!$A$281:$A$317,$A2438,Summary!$L$281:$L$317))-AM2438,0)</f>
        <v>2831.5678218554153</v>
      </c>
      <c r="AO2438" s="688">
        <f>IFERROR($H2438/SUMIF($A:$A,$A2438,$H:$H)*SUMIF(Summary!$A$230:$A$266,$A2438,Summary!$Q$230:$Q$266),0)</f>
        <v>981.55227402607125</v>
      </c>
      <c r="AP2438" s="688">
        <f>IFERROR($H2438/SUMIF($A:$A,$A2438,$H:$H)*(SUMIF(Summary!$A$230:$A$266,$A2438,Summary!$L$230:$L$266)+SUMIF(Summary!$A$281:$A$317,$A2438,Summary!$L$281:$L$317))-AO2438,0)</f>
        <v>2830.5734350247603</v>
      </c>
      <c r="AQ2438" s="306"/>
      <c r="AR2438" s="688">
        <f t="shared" ca="1" si="572"/>
        <v>18066.966837723201</v>
      </c>
      <c r="AS2438" s="688">
        <f t="shared" ca="1" si="573"/>
        <v>18060.716745351594</v>
      </c>
    </row>
    <row r="2439" spans="1:45" x14ac:dyDescent="0.2">
      <c r="A2439" s="423">
        <v>9651</v>
      </c>
      <c r="B2439" s="424">
        <v>1</v>
      </c>
      <c r="C2439" s="425" t="s">
        <v>319</v>
      </c>
      <c r="D2439" s="422">
        <f t="shared" si="574"/>
        <v>627</v>
      </c>
      <c r="E2439" s="422">
        <f t="shared" si="575"/>
        <v>0</v>
      </c>
      <c r="F2439" s="422">
        <f t="shared" si="576"/>
        <v>1203</v>
      </c>
      <c r="G2439" s="422">
        <f t="shared" si="577"/>
        <v>0</v>
      </c>
      <c r="H2439" s="22">
        <f t="shared" si="578"/>
        <v>1830</v>
      </c>
      <c r="I2439" s="116">
        <v>420</v>
      </c>
      <c r="J2439" s="116">
        <v>0</v>
      </c>
      <c r="K2439" s="116">
        <v>513</v>
      </c>
      <c r="L2439" s="116">
        <v>0</v>
      </c>
      <c r="M2439" s="22">
        <f t="shared" si="579"/>
        <v>933</v>
      </c>
      <c r="N2439" s="116">
        <v>207</v>
      </c>
      <c r="O2439" s="116">
        <v>0</v>
      </c>
      <c r="P2439" s="116">
        <v>690</v>
      </c>
      <c r="Q2439" s="116">
        <v>0</v>
      </c>
      <c r="R2439" s="22">
        <f t="shared" si="580"/>
        <v>897</v>
      </c>
      <c r="S2439" s="116">
        <v>0</v>
      </c>
      <c r="T2439" s="116">
        <v>0</v>
      </c>
      <c r="U2439" s="116">
        <v>0</v>
      </c>
      <c r="V2439" s="116">
        <v>0</v>
      </c>
      <c r="W2439" s="22">
        <f t="shared" si="581"/>
        <v>0</v>
      </c>
      <c r="X2439" s="22">
        <f t="shared" si="582"/>
        <v>61</v>
      </c>
      <c r="Y2439" s="22">
        <f ca="1">OFFSET('Cost Study'!$B$7,'Operations Support'!$C2439,'Operations Support'!$B2439)*$H2439</f>
        <v>2507.1000000000004</v>
      </c>
      <c r="Z2439" s="23">
        <f ca="1">Y2439*'Cost Study'!$B$31</f>
        <v>140026.37350655085</v>
      </c>
      <c r="AA2439" s="23">
        <f ca="1">IF(A2439=10298,1.51,1)*IF($B2439&lt;3,$D2439*'Cost Study'!$B$32*OFFSET('Cost Study'!$B$7,'Operations Support'!$C2439,'Operations Support'!$B2439),0)</f>
        <v>85.899000000000015</v>
      </c>
      <c r="AB2439" s="24">
        <f ca="1">AA2439*'Cost Study'!$B$31</f>
        <v>4797.6249283392008</v>
      </c>
      <c r="AC2439" s="23">
        <f ca="1">Y2439*'Cost Study'!$B$31</f>
        <v>140026.37350655085</v>
      </c>
      <c r="AD2439" s="24">
        <f ca="1">AA2439*'Cost Study'!$B$31</f>
        <v>4797.6249283392008</v>
      </c>
      <c r="AE2439" s="377">
        <f t="shared" ca="1" si="583"/>
        <v>144823.99843489006</v>
      </c>
      <c r="AF2439" s="377">
        <f t="shared" ca="1" si="584"/>
        <v>144823.99843489006</v>
      </c>
      <c r="AH2439" s="688">
        <f>IFERROR($H2439/SUMIF($A:$A,$A2439,$H:$H)*SUMIF(Summary!$A$110:$A$186,$A2439,Summary!$P$110:$P$186),0)</f>
        <v>54506.806760641382</v>
      </c>
      <c r="AI2439" s="689">
        <f t="shared" ca="1" si="570"/>
        <v>90317.191674248679</v>
      </c>
      <c r="AJ2439" s="688">
        <f>IFERROR(H2439/SUMIF(A:A,A2439,H:H)*SUMIF(Summary!$A$110:$A$186,'Operations Support'!A2439,Summary!$Q$110:$Q$186),0)</f>
        <v>54562.082284434124</v>
      </c>
      <c r="AK2439" s="688">
        <f t="shared" ca="1" si="571"/>
        <v>90261.916150455945</v>
      </c>
      <c r="AM2439" s="688">
        <f>IFERROR($H2439/SUMIF($A:$A,$A2439,$H:$H)*SUMIF(Summary!$A$230:$A$266,$A2439,Summary!$P$230:$P$266),0)</f>
        <v>10312.763986020758</v>
      </c>
      <c r="AN2439" s="688">
        <f>IFERROR($H2439/SUMIF($A:$A,$A2439,$H:$H)*(SUMIF(Summary!$A$230:$A$266,$A2439,Summary!$L$230:$L$266)+SUMIF(Summary!$A$281:$A$317,$A2439,Summary!$L$281:$L$317))-AM2439,0)</f>
        <v>29780.28226434144</v>
      </c>
      <c r="AO2439" s="688">
        <f>IFERROR($H2439/SUMIF($A:$A,$A2439,$H:$H)*SUMIF(Summary!$A$230:$A$266,$A2439,Summary!$Q$230:$Q$266),0)</f>
        <v>10323.222192343163</v>
      </c>
      <c r="AP2439" s="688">
        <f>IFERROR($H2439/SUMIF($A:$A,$A2439,$H:$H)*(SUMIF(Summary!$A$230:$A$266,$A2439,Summary!$L$230:$L$266)+SUMIF(Summary!$A$281:$A$317,$A2439,Summary!$L$281:$L$317))-AO2439,0)</f>
        <v>29769.824058019032</v>
      </c>
      <c r="AQ2439" s="306"/>
      <c r="AR2439" s="688">
        <f t="shared" ca="1" si="572"/>
        <v>120097.47393859012</v>
      </c>
      <c r="AS2439" s="688">
        <f t="shared" ca="1" si="573"/>
        <v>120031.74020847498</v>
      </c>
    </row>
    <row r="2440" spans="1:45" x14ac:dyDescent="0.2">
      <c r="A2440" s="423">
        <v>9651</v>
      </c>
      <c r="B2440" s="424">
        <v>1</v>
      </c>
      <c r="C2440" s="425" t="s">
        <v>320</v>
      </c>
      <c r="D2440" s="422">
        <f t="shared" si="574"/>
        <v>0</v>
      </c>
      <c r="E2440" s="422">
        <f t="shared" si="575"/>
        <v>0</v>
      </c>
      <c r="F2440" s="422">
        <f t="shared" si="576"/>
        <v>1917</v>
      </c>
      <c r="G2440" s="422">
        <f t="shared" si="577"/>
        <v>0</v>
      </c>
      <c r="H2440" s="22">
        <f t="shared" si="578"/>
        <v>1917</v>
      </c>
      <c r="I2440" s="116">
        <v>0</v>
      </c>
      <c r="J2440" s="116">
        <v>0</v>
      </c>
      <c r="K2440" s="116">
        <v>318</v>
      </c>
      <c r="L2440" s="116">
        <v>0</v>
      </c>
      <c r="M2440" s="22">
        <f t="shared" si="579"/>
        <v>318</v>
      </c>
      <c r="N2440" s="116">
        <v>0</v>
      </c>
      <c r="O2440" s="116">
        <v>0</v>
      </c>
      <c r="P2440" s="116">
        <v>1476</v>
      </c>
      <c r="Q2440" s="116">
        <v>0</v>
      </c>
      <c r="R2440" s="22">
        <f t="shared" si="580"/>
        <v>1476</v>
      </c>
      <c r="S2440" s="116">
        <v>0</v>
      </c>
      <c r="T2440" s="116">
        <v>0</v>
      </c>
      <c r="U2440" s="116">
        <v>123</v>
      </c>
      <c r="V2440" s="116">
        <v>0</v>
      </c>
      <c r="W2440" s="22">
        <f t="shared" si="581"/>
        <v>123</v>
      </c>
      <c r="X2440" s="22">
        <f t="shared" si="582"/>
        <v>63.9</v>
      </c>
      <c r="Y2440" s="22">
        <f ca="1">OFFSET('Cost Study'!$B$7,'Operations Support'!$C2440,'Operations Support'!$B2440)*$H2440</f>
        <v>1917</v>
      </c>
      <c r="Z2440" s="23">
        <f ca="1">Y2440*'Cost Study'!$B$31</f>
        <v>107068.14965978937</v>
      </c>
      <c r="AA2440" s="23">
        <f ca="1">IF(A2440=10298,1.51,1)*IF($B2440&lt;3,$D2440*'Cost Study'!$B$32*OFFSET('Cost Study'!$B$7,'Operations Support'!$C2440,'Operations Support'!$B2440),0)</f>
        <v>0</v>
      </c>
      <c r="AB2440" s="24">
        <f ca="1">AA2440*'Cost Study'!$B$31</f>
        <v>0</v>
      </c>
      <c r="AC2440" s="23">
        <f ca="1">Y2440*'Cost Study'!$B$31</f>
        <v>107068.14965978937</v>
      </c>
      <c r="AD2440" s="24">
        <f ca="1">AA2440*'Cost Study'!$B$31</f>
        <v>0</v>
      </c>
      <c r="AE2440" s="377">
        <f t="shared" ca="1" si="583"/>
        <v>107068.14965978937</v>
      </c>
      <c r="AF2440" s="377">
        <f t="shared" ca="1" si="584"/>
        <v>107068.14965978937</v>
      </c>
      <c r="AH2440" s="688">
        <f>IFERROR($H2440/SUMIF($A:$A,$A2440,$H:$H)*SUMIF(Summary!$A$110:$A$186,$A2440,Summary!$P$110:$P$186),0)</f>
        <v>57098.113967294819</v>
      </c>
      <c r="AI2440" s="689">
        <f t="shared" ca="1" si="570"/>
        <v>49970.035692494552</v>
      </c>
      <c r="AJ2440" s="688">
        <f>IFERROR(H2440/SUMIF(A:A,A2440,H:H)*SUMIF(Summary!$A$110:$A$186,'Operations Support'!A2440,Summary!$Q$110:$Q$186),0)</f>
        <v>57156.017343858039</v>
      </c>
      <c r="AK2440" s="688">
        <f t="shared" ca="1" si="571"/>
        <v>49912.132315931332</v>
      </c>
      <c r="AM2440" s="688">
        <f>IFERROR($H2440/SUMIF($A:$A,$A2440,$H:$H)*SUMIF(Summary!$A$230:$A$266,$A2440,Summary!$P$230:$P$266),0)</f>
        <v>10803.042929618467</v>
      </c>
      <c r="AN2440" s="688">
        <f>IFERROR($H2440/SUMIF($A:$A,$A2440,$H:$H)*(SUMIF(Summary!$A$230:$A$266,$A2440,Summary!$L$230:$L$266)+SUMIF(Summary!$A$281:$A$317,$A2440,Summary!$L$281:$L$317))-AM2440,0)</f>
        <v>31196.066175269138</v>
      </c>
      <c r="AO2440" s="688">
        <f>IFERROR($H2440/SUMIF($A:$A,$A2440,$H:$H)*SUMIF(Summary!$A$230:$A$266,$A2440,Summary!$Q$230:$Q$266),0)</f>
        <v>10813.998329356198</v>
      </c>
      <c r="AP2440" s="688">
        <f>IFERROR($H2440/SUMIF($A:$A,$A2440,$H:$H)*(SUMIF(Summary!$A$230:$A$266,$A2440,Summary!$L$230:$L$266)+SUMIF(Summary!$A$281:$A$317,$A2440,Summary!$L$281:$L$317))-AO2440,0)</f>
        <v>31185.110775531408</v>
      </c>
      <c r="AQ2440" s="306"/>
      <c r="AR2440" s="688">
        <f t="shared" ca="1" si="572"/>
        <v>81166.101867763689</v>
      </c>
      <c r="AS2440" s="688">
        <f t="shared" ca="1" si="573"/>
        <v>81097.243091462733</v>
      </c>
    </row>
    <row r="2441" spans="1:45" x14ac:dyDescent="0.2">
      <c r="A2441" s="423">
        <v>9651</v>
      </c>
      <c r="B2441" s="424">
        <v>2</v>
      </c>
      <c r="C2441" s="425" t="s">
        <v>300</v>
      </c>
      <c r="D2441" s="422">
        <f t="shared" si="574"/>
        <v>12882</v>
      </c>
      <c r="E2441" s="422">
        <f t="shared" si="575"/>
        <v>0</v>
      </c>
      <c r="F2441" s="422">
        <f t="shared" si="576"/>
        <v>17302</v>
      </c>
      <c r="G2441" s="422">
        <f t="shared" si="577"/>
        <v>0</v>
      </c>
      <c r="H2441" s="22">
        <f t="shared" si="578"/>
        <v>30184</v>
      </c>
      <c r="I2441" s="116">
        <v>5567</v>
      </c>
      <c r="J2441" s="116">
        <v>0</v>
      </c>
      <c r="K2441" s="116">
        <v>8473</v>
      </c>
      <c r="L2441" s="116">
        <v>0</v>
      </c>
      <c r="M2441" s="22">
        <f t="shared" si="579"/>
        <v>14040</v>
      </c>
      <c r="N2441" s="116">
        <v>5926</v>
      </c>
      <c r="O2441" s="116">
        <v>0</v>
      </c>
      <c r="P2441" s="116">
        <v>6648</v>
      </c>
      <c r="Q2441" s="116">
        <v>0</v>
      </c>
      <c r="R2441" s="22">
        <f t="shared" si="580"/>
        <v>12574</v>
      </c>
      <c r="S2441" s="116">
        <v>1389</v>
      </c>
      <c r="T2441" s="116">
        <v>0</v>
      </c>
      <c r="U2441" s="116">
        <v>2181</v>
      </c>
      <c r="V2441" s="116">
        <v>0</v>
      </c>
      <c r="W2441" s="22">
        <f t="shared" si="581"/>
        <v>3570</v>
      </c>
      <c r="X2441" s="22">
        <f t="shared" si="582"/>
        <v>1006.1333333333333</v>
      </c>
      <c r="Y2441" s="22">
        <f ca="1">OFFSET('Cost Study'!$B$7,'Operations Support'!$C2441,'Operations Support'!$B2441)*$H2441</f>
        <v>52822</v>
      </c>
      <c r="Z2441" s="23">
        <f ca="1">Y2441*'Cost Study'!$B$31</f>
        <v>2950210.6423210194</v>
      </c>
      <c r="AA2441" s="23">
        <f ca="1">IF(A2441=10298,1.51,1)*IF($B2441&lt;3,$D2441*'Cost Study'!$B$32*OFFSET('Cost Study'!$B$7,'Operations Support'!$C2441,'Operations Support'!$B2441),0)</f>
        <v>2254.35</v>
      </c>
      <c r="AB2441" s="24">
        <f ca="1">AA2441*'Cost Study'!$B$31</f>
        <v>125909.79821885559</v>
      </c>
      <c r="AC2441" s="23">
        <f ca="1">Y2441*'Cost Study'!$B$31</f>
        <v>2950210.6423210194</v>
      </c>
      <c r="AD2441" s="24">
        <f ca="1">AA2441*'Cost Study'!$B$31</f>
        <v>125909.79821885559</v>
      </c>
      <c r="AE2441" s="377">
        <f t="shared" ca="1" si="583"/>
        <v>3076120.4405398751</v>
      </c>
      <c r="AF2441" s="377">
        <f t="shared" ca="1" si="584"/>
        <v>3076120.4405398751</v>
      </c>
      <c r="AH2441" s="688">
        <f>IFERROR($H2441/SUMIF($A:$A,$A2441,$H:$H)*SUMIF(Summary!$A$110:$A$186,$A2441,Summary!$P$110:$P$186),0)</f>
        <v>899034.67500721279</v>
      </c>
      <c r="AI2441" s="689">
        <f t="shared" ca="1" si="570"/>
        <v>2177085.7655326622</v>
      </c>
      <c r="AJ2441" s="688">
        <f>IFERROR(H2441/SUMIF(A:A,A2441,H:H)*SUMIF(Summary!$A$110:$A$186,'Operations Support'!A2441,Summary!$Q$110:$Q$186),0)</f>
        <v>899946.38889254618</v>
      </c>
      <c r="AK2441" s="688">
        <f t="shared" ca="1" si="571"/>
        <v>2176174.0516473288</v>
      </c>
      <c r="AM2441" s="688">
        <f>IFERROR($H2441/SUMIF($A:$A,$A2441,$H:$H)*SUMIF(Summary!$A$230:$A$266,$A2441,Summary!$P$230:$P$266),0)</f>
        <v>170098.61647762326</v>
      </c>
      <c r="AN2441" s="688">
        <f>IFERROR($H2441/SUMIF($A:$A,$A2441,$H:$H)*(SUMIF(Summary!$A$230:$A$266,$A2441,Summary!$L$230:$L$266)+SUMIF(Summary!$A$281:$A$317,$A2441,Summary!$L$281:$L$317))-AM2441,0)</f>
        <v>491195.65020048199</v>
      </c>
      <c r="AO2441" s="688">
        <f>IFERROR($H2441/SUMIF($A:$A,$A2441,$H:$H)*SUMIF(Summary!$A$230:$A$266,$A2441,Summary!$Q$230:$Q$266),0)</f>
        <v>170271.11401840768</v>
      </c>
      <c r="AP2441" s="688">
        <f>IFERROR($H2441/SUMIF($A:$A,$A2441,$H:$H)*(SUMIF(Summary!$A$230:$A$266,$A2441,Summary!$L$230:$L$266)+SUMIF(Summary!$A$281:$A$317,$A2441,Summary!$L$281:$L$317))-AO2441,0)</f>
        <v>491023.15265969757</v>
      </c>
      <c r="AQ2441" s="306"/>
      <c r="AR2441" s="688">
        <f t="shared" ca="1" si="572"/>
        <v>2668281.4157331442</v>
      </c>
      <c r="AS2441" s="688">
        <f t="shared" ca="1" si="573"/>
        <v>2667197.2043070262</v>
      </c>
    </row>
    <row r="2442" spans="1:45" x14ac:dyDescent="0.2">
      <c r="A2442" s="423">
        <v>9651</v>
      </c>
      <c r="B2442" s="424">
        <v>2</v>
      </c>
      <c r="C2442" s="425" t="s">
        <v>301</v>
      </c>
      <c r="D2442" s="422">
        <f t="shared" si="574"/>
        <v>7471</v>
      </c>
      <c r="E2442" s="422">
        <f t="shared" si="575"/>
        <v>0</v>
      </c>
      <c r="F2442" s="422">
        <f t="shared" si="576"/>
        <v>1523</v>
      </c>
      <c r="G2442" s="422">
        <f t="shared" si="577"/>
        <v>0</v>
      </c>
      <c r="H2442" s="22">
        <f t="shared" si="578"/>
        <v>8994</v>
      </c>
      <c r="I2442" s="116">
        <v>2838</v>
      </c>
      <c r="J2442" s="116">
        <v>0</v>
      </c>
      <c r="K2442" s="116">
        <v>727</v>
      </c>
      <c r="L2442" s="116">
        <v>0</v>
      </c>
      <c r="M2442" s="22">
        <f t="shared" si="579"/>
        <v>3565</v>
      </c>
      <c r="N2442" s="116">
        <v>3623</v>
      </c>
      <c r="O2442" s="116">
        <v>0</v>
      </c>
      <c r="P2442" s="116">
        <v>537</v>
      </c>
      <c r="Q2442" s="116">
        <v>0</v>
      </c>
      <c r="R2442" s="22">
        <f t="shared" si="580"/>
        <v>4160</v>
      </c>
      <c r="S2442" s="116">
        <v>1010</v>
      </c>
      <c r="T2442" s="116">
        <v>0</v>
      </c>
      <c r="U2442" s="116">
        <v>259</v>
      </c>
      <c r="V2442" s="116">
        <v>0</v>
      </c>
      <c r="W2442" s="22">
        <f t="shared" si="581"/>
        <v>1269</v>
      </c>
      <c r="X2442" s="22">
        <f t="shared" si="582"/>
        <v>299.8</v>
      </c>
      <c r="Y2442" s="22">
        <f ca="1">OFFSET('Cost Study'!$B$7,'Operations Support'!$C2442,'Operations Support'!$B2442)*$H2442</f>
        <v>24823.439999999999</v>
      </c>
      <c r="Z2442" s="23">
        <f ca="1">Y2442*'Cost Study'!$B$31</f>
        <v>1386437.0312941063</v>
      </c>
      <c r="AA2442" s="23">
        <f ca="1">IF(A2442=10298,1.51,1)*IF($B2442&lt;3,$D2442*'Cost Study'!$B$32*OFFSET('Cost Study'!$B$7,'Operations Support'!$C2442,'Operations Support'!$B2442),0)</f>
        <v>2061.9960000000001</v>
      </c>
      <c r="AB2442" s="24">
        <f ca="1">AA2442*'Cost Study'!$B$31</f>
        <v>115166.4560907079</v>
      </c>
      <c r="AC2442" s="23">
        <f ca="1">Y2442*'Cost Study'!$B$31</f>
        <v>1386437.0312941063</v>
      </c>
      <c r="AD2442" s="24">
        <f ca="1">AA2442*'Cost Study'!$B$31</f>
        <v>115166.4560907079</v>
      </c>
      <c r="AE2442" s="377">
        <f t="shared" ca="1" si="583"/>
        <v>1501603.4873848141</v>
      </c>
      <c r="AF2442" s="377">
        <f t="shared" ca="1" si="584"/>
        <v>1501603.4873848141</v>
      </c>
      <c r="AH2442" s="688">
        <f>IFERROR($H2442/SUMIF($A:$A,$A2442,$H:$H)*SUMIF(Summary!$A$110:$A$186,$A2442,Summary!$P$110:$P$186),0)</f>
        <v>267887.55191541451</v>
      </c>
      <c r="AI2442" s="689">
        <f t="shared" ca="1" si="570"/>
        <v>1233715.9354693997</v>
      </c>
      <c r="AJ2442" s="688">
        <f>IFERROR(H2442/SUMIF(A:A,A2442,H:H)*SUMIF(Summary!$A$110:$A$186,'Operations Support'!A2442,Summary!$Q$110:$Q$186),0)</f>
        <v>268159.21752251394</v>
      </c>
      <c r="AK2442" s="688">
        <f t="shared" ca="1" si="571"/>
        <v>1233444.2698623003</v>
      </c>
      <c r="AM2442" s="688">
        <f>IFERROR($H2442/SUMIF($A:$A,$A2442,$H:$H)*SUMIF(Summary!$A$230:$A$266,$A2442,Summary!$P$230:$P$266),0)</f>
        <v>50684.699065721688</v>
      </c>
      <c r="AN2442" s="688">
        <f>IFERROR($H2442/SUMIF($A:$A,$A2442,$H:$H)*(SUMIF(Summary!$A$230:$A$266,$A2442,Summary!$L$230:$L$266)+SUMIF(Summary!$A$281:$A$317,$A2442,Summary!$L$281:$L$317))-AM2442,0)</f>
        <v>146362.76430900922</v>
      </c>
      <c r="AO2442" s="688">
        <f>IFERROR($H2442/SUMIF($A:$A,$A2442,$H:$H)*SUMIF(Summary!$A$230:$A$266,$A2442,Summary!$Q$230:$Q$266),0)</f>
        <v>50736.098578106226</v>
      </c>
      <c r="AP2442" s="688">
        <f>IFERROR($H2442/SUMIF($A:$A,$A2442,$H:$H)*(SUMIF(Summary!$A$230:$A$266,$A2442,Summary!$L$230:$L$266)+SUMIF(Summary!$A$281:$A$317,$A2442,Summary!$L$281:$L$317))-AO2442,0)</f>
        <v>146311.36479662466</v>
      </c>
      <c r="AQ2442" s="306"/>
      <c r="AR2442" s="688">
        <f t="shared" ca="1" si="572"/>
        <v>1380078.699778409</v>
      </c>
      <c r="AS2442" s="688">
        <f t="shared" ca="1" si="573"/>
        <v>1379755.634658925</v>
      </c>
    </row>
    <row r="2443" spans="1:45" x14ac:dyDescent="0.2">
      <c r="A2443" s="423">
        <v>9651</v>
      </c>
      <c r="B2443" s="424">
        <v>2</v>
      </c>
      <c r="C2443" s="425" t="s">
        <v>302</v>
      </c>
      <c r="D2443" s="422">
        <f t="shared" si="574"/>
        <v>1133</v>
      </c>
      <c r="E2443" s="422">
        <f t="shared" si="575"/>
        <v>0</v>
      </c>
      <c r="F2443" s="422">
        <f t="shared" si="576"/>
        <v>1061</v>
      </c>
      <c r="G2443" s="422">
        <f t="shared" si="577"/>
        <v>0</v>
      </c>
      <c r="H2443" s="22">
        <f t="shared" si="578"/>
        <v>2194</v>
      </c>
      <c r="I2443" s="116">
        <v>600</v>
      </c>
      <c r="J2443" s="116">
        <v>0</v>
      </c>
      <c r="K2443" s="116">
        <v>538</v>
      </c>
      <c r="L2443" s="116">
        <v>0</v>
      </c>
      <c r="M2443" s="22">
        <f t="shared" si="579"/>
        <v>1138</v>
      </c>
      <c r="N2443" s="116">
        <v>478</v>
      </c>
      <c r="O2443" s="116">
        <v>0</v>
      </c>
      <c r="P2443" s="116">
        <v>409</v>
      </c>
      <c r="Q2443" s="116">
        <v>0</v>
      </c>
      <c r="R2443" s="22">
        <f t="shared" si="580"/>
        <v>887</v>
      </c>
      <c r="S2443" s="116">
        <v>55</v>
      </c>
      <c r="T2443" s="116">
        <v>0</v>
      </c>
      <c r="U2443" s="116">
        <v>114</v>
      </c>
      <c r="V2443" s="116">
        <v>0</v>
      </c>
      <c r="W2443" s="22">
        <f t="shared" si="581"/>
        <v>169</v>
      </c>
      <c r="X2443" s="22">
        <f t="shared" si="582"/>
        <v>73.13333333333334</v>
      </c>
      <c r="Y2443" s="22">
        <f ca="1">OFFSET('Cost Study'!$B$7,'Operations Support'!$C2443,'Operations Support'!$B2443)*$H2443</f>
        <v>5836.04</v>
      </c>
      <c r="Z2443" s="23">
        <f ca="1">Y2443*'Cost Study'!$B$31</f>
        <v>325954.09709990461</v>
      </c>
      <c r="AA2443" s="23">
        <f ca="1">IF(A2443=10298,1.51,1)*IF($B2443&lt;3,$D2443*'Cost Study'!$B$32*OFFSET('Cost Study'!$B$7,'Operations Support'!$C2443,'Operations Support'!$B2443),0)</f>
        <v>301.37800000000004</v>
      </c>
      <c r="AB2443" s="24">
        <f ca="1">AA2443*'Cost Study'!$B$31</f>
        <v>16832.542935924885</v>
      </c>
      <c r="AC2443" s="23">
        <f ca="1">Y2443*'Cost Study'!$B$31</f>
        <v>325954.09709990461</v>
      </c>
      <c r="AD2443" s="24">
        <f ca="1">AA2443*'Cost Study'!$B$31</f>
        <v>16832.542935924885</v>
      </c>
      <c r="AE2443" s="377">
        <f t="shared" ca="1" si="583"/>
        <v>342786.64003582951</v>
      </c>
      <c r="AF2443" s="377">
        <f t="shared" ca="1" si="584"/>
        <v>342786.64003582951</v>
      </c>
      <c r="AH2443" s="688">
        <f>IFERROR($H2443/SUMIF($A:$A,$A2443,$H:$H)*SUMIF(Summary!$A$110:$A$186,$A2443,Summary!$P$110:$P$186),0)</f>
        <v>65348.597832156935</v>
      </c>
      <c r="AI2443" s="689">
        <f t="shared" ca="1" si="570"/>
        <v>277438.04220367258</v>
      </c>
      <c r="AJ2443" s="688">
        <f>IFERROR(H2443/SUMIF(A:A,A2443,H:H)*SUMIF(Summary!$A$110:$A$186,'Operations Support'!A2443,Summary!$Q$110:$Q$186),0)</f>
        <v>65414.868050299709</v>
      </c>
      <c r="AK2443" s="688">
        <f t="shared" ca="1" si="571"/>
        <v>277371.77198552981</v>
      </c>
      <c r="AM2443" s="688">
        <f>IFERROR($H2443/SUMIF($A:$A,$A2443,$H:$H)*SUMIF(Summary!$A$230:$A$266,$A2443,Summary!$P$230:$P$266),0)</f>
        <v>12364.046002912319</v>
      </c>
      <c r="AN2443" s="688">
        <f>IFERROR($H2443/SUMIF($A:$A,$A2443,$H:$H)*(SUMIF(Summary!$A$230:$A$266,$A2443,Summary!$L$230:$L$266)+SUMIF(Summary!$A$281:$A$317,$A2443,Summary!$L$281:$L$317))-AM2443,0)</f>
        <v>35703.79196063667</v>
      </c>
      <c r="AO2443" s="688">
        <f>IFERROR($H2443/SUMIF($A:$A,$A2443,$H:$H)*SUMIF(Summary!$A$230:$A$266,$A2443,Summary!$Q$230:$Q$266),0)</f>
        <v>12376.584420765519</v>
      </c>
      <c r="AP2443" s="688">
        <f>IFERROR($H2443/SUMIF($A:$A,$A2443,$H:$H)*(SUMIF(Summary!$A$230:$A$266,$A2443,Summary!$L$230:$L$266)+SUMIF(Summary!$A$281:$A$317,$A2443,Summary!$L$281:$L$317))-AO2443,0)</f>
        <v>35691.253542783474</v>
      </c>
      <c r="AQ2443" s="306"/>
      <c r="AR2443" s="688">
        <f t="shared" ca="1" si="572"/>
        <v>313141.83416430926</v>
      </c>
      <c r="AS2443" s="688">
        <f t="shared" ca="1" si="573"/>
        <v>313063.0255283133</v>
      </c>
    </row>
    <row r="2444" spans="1:45" x14ac:dyDescent="0.2">
      <c r="A2444" s="423">
        <v>9651</v>
      </c>
      <c r="B2444" s="424">
        <v>2</v>
      </c>
      <c r="C2444" s="425" t="s">
        <v>303</v>
      </c>
      <c r="D2444" s="422">
        <f t="shared" si="574"/>
        <v>1466</v>
      </c>
      <c r="E2444" s="422">
        <f t="shared" si="575"/>
        <v>0</v>
      </c>
      <c r="F2444" s="422">
        <f t="shared" si="576"/>
        <v>2442</v>
      </c>
      <c r="G2444" s="422">
        <f t="shared" si="577"/>
        <v>0</v>
      </c>
      <c r="H2444" s="22">
        <f t="shared" si="578"/>
        <v>3908</v>
      </c>
      <c r="I2444" s="116">
        <v>820</v>
      </c>
      <c r="J2444" s="116">
        <v>0</v>
      </c>
      <c r="K2444" s="116">
        <v>988</v>
      </c>
      <c r="L2444" s="116">
        <v>0</v>
      </c>
      <c r="M2444" s="22">
        <f t="shared" si="579"/>
        <v>1808</v>
      </c>
      <c r="N2444" s="116">
        <v>337</v>
      </c>
      <c r="O2444" s="116">
        <v>0</v>
      </c>
      <c r="P2444" s="116">
        <v>1134</v>
      </c>
      <c r="Q2444" s="116">
        <v>0</v>
      </c>
      <c r="R2444" s="22">
        <f t="shared" si="580"/>
        <v>1471</v>
      </c>
      <c r="S2444" s="116">
        <v>309</v>
      </c>
      <c r="T2444" s="116">
        <v>0</v>
      </c>
      <c r="U2444" s="116">
        <v>320</v>
      </c>
      <c r="V2444" s="116">
        <v>0</v>
      </c>
      <c r="W2444" s="22">
        <f t="shared" si="581"/>
        <v>629</v>
      </c>
      <c r="X2444" s="22">
        <f t="shared" si="582"/>
        <v>130.26666666666668</v>
      </c>
      <c r="Y2444" s="22">
        <f ca="1">OFFSET('Cost Study'!$B$7,'Operations Support'!$C2444,'Operations Support'!$B2444)*$H2444</f>
        <v>7737.84</v>
      </c>
      <c r="Z2444" s="23">
        <f ca="1">Y2444*'Cost Study'!$B$31</f>
        <v>432173.29742488504</v>
      </c>
      <c r="AA2444" s="23">
        <f ca="1">IF(A2444=10298,1.51,1)*IF($B2444&lt;3,$D2444*'Cost Study'!$B$32*OFFSET('Cost Study'!$B$7,'Operations Support'!$C2444,'Operations Support'!$B2444),0)</f>
        <v>290.26799999999997</v>
      </c>
      <c r="AB2444" s="24">
        <f ca="1">AA2444*'Cost Study'!$B$31</f>
        <v>16212.027994495429</v>
      </c>
      <c r="AC2444" s="23">
        <f ca="1">Y2444*'Cost Study'!$B$31</f>
        <v>432173.29742488504</v>
      </c>
      <c r="AD2444" s="24">
        <f ca="1">AA2444*'Cost Study'!$B$31</f>
        <v>16212.027994495429</v>
      </c>
      <c r="AE2444" s="377">
        <f t="shared" ca="1" si="583"/>
        <v>448385.32541938045</v>
      </c>
      <c r="AF2444" s="377">
        <f t="shared" ca="1" si="584"/>
        <v>448385.32541938045</v>
      </c>
      <c r="AH2444" s="688">
        <f>IFERROR($H2444/SUMIF($A:$A,$A2444,$H:$H)*SUMIF(Summary!$A$110:$A$186,$A2444,Summary!$P$110:$P$186),0)</f>
        <v>116400.32831726038</v>
      </c>
      <c r="AI2444" s="689">
        <f t="shared" ca="1" si="570"/>
        <v>331984.99710212008</v>
      </c>
      <c r="AJ2444" s="688">
        <f>IFERROR(H2444/SUMIF(A:A,A2444,H:H)*SUMIF(Summary!$A$110:$A$186,'Operations Support'!A2444,Summary!$Q$110:$Q$186),0)</f>
        <v>116518.37025550194</v>
      </c>
      <c r="AK2444" s="688">
        <f t="shared" ca="1" si="571"/>
        <v>331866.95516387851</v>
      </c>
      <c r="AM2444" s="688">
        <f>IFERROR($H2444/SUMIF($A:$A,$A2444,$H:$H)*SUMIF(Summary!$A$230:$A$266,$A2444,Summary!$P$230:$P$266),0)</f>
        <v>22023.104730802799</v>
      </c>
      <c r="AN2444" s="688">
        <f>IFERROR($H2444/SUMIF($A:$A,$A2444,$H:$H)*(SUMIF(Summary!$A$230:$A$266,$A2444,Summary!$L$230:$L$266)+SUMIF(Summary!$A$281:$A$317,$A2444,Summary!$L$281:$L$317))-AM2444,0)</f>
        <v>63596.362343741152</v>
      </c>
      <c r="AO2444" s="688">
        <f>IFERROR($H2444/SUMIF($A:$A,$A2444,$H:$H)*SUMIF(Summary!$A$230:$A$266,$A2444,Summary!$Q$230:$Q$266),0)</f>
        <v>22045.438430424634</v>
      </c>
      <c r="AP2444" s="688">
        <f>IFERROR($H2444/SUMIF($A:$A,$A2444,$H:$H)*(SUMIF(Summary!$A$230:$A$266,$A2444,Summary!$L$230:$L$266)+SUMIF(Summary!$A$281:$A$317,$A2444,Summary!$L$281:$L$317))-AO2444,0)</f>
        <v>63574.028644119317</v>
      </c>
      <c r="AQ2444" s="306"/>
      <c r="AR2444" s="688">
        <f t="shared" ca="1" si="572"/>
        <v>395581.35944586125</v>
      </c>
      <c r="AS2444" s="688">
        <f t="shared" ca="1" si="573"/>
        <v>395440.98380799784</v>
      </c>
    </row>
    <row r="2445" spans="1:45" s="15" customFormat="1" x14ac:dyDescent="0.2">
      <c r="A2445" s="423">
        <v>9651</v>
      </c>
      <c r="B2445" s="424">
        <v>2</v>
      </c>
      <c r="C2445" s="425" t="s">
        <v>304</v>
      </c>
      <c r="D2445" s="422">
        <f t="shared" si="574"/>
        <v>0</v>
      </c>
      <c r="E2445" s="422">
        <f t="shared" si="575"/>
        <v>0</v>
      </c>
      <c r="F2445" s="422">
        <f t="shared" si="576"/>
        <v>0</v>
      </c>
      <c r="G2445" s="422">
        <f t="shared" si="577"/>
        <v>0</v>
      </c>
      <c r="H2445" s="22">
        <f t="shared" si="578"/>
        <v>0</v>
      </c>
      <c r="I2445" s="116">
        <v>0</v>
      </c>
      <c r="J2445" s="116">
        <v>0</v>
      </c>
      <c r="K2445" s="116">
        <v>0</v>
      </c>
      <c r="L2445" s="116">
        <v>0</v>
      </c>
      <c r="M2445" s="22">
        <f t="shared" si="579"/>
        <v>0</v>
      </c>
      <c r="N2445" s="116">
        <v>0</v>
      </c>
      <c r="O2445" s="116">
        <v>0</v>
      </c>
      <c r="P2445" s="116">
        <v>0</v>
      </c>
      <c r="Q2445" s="116">
        <v>0</v>
      </c>
      <c r="R2445" s="22">
        <f t="shared" si="580"/>
        <v>0</v>
      </c>
      <c r="S2445" s="116">
        <v>0</v>
      </c>
      <c r="T2445" s="116">
        <v>0</v>
      </c>
      <c r="U2445" s="116">
        <v>0</v>
      </c>
      <c r="V2445" s="116">
        <v>0</v>
      </c>
      <c r="W2445" s="22">
        <f t="shared" si="581"/>
        <v>0</v>
      </c>
      <c r="X2445" s="22">
        <f t="shared" si="582"/>
        <v>0</v>
      </c>
      <c r="Y2445" s="22">
        <f ca="1">OFFSET('Cost Study'!$B$7,'Operations Support'!$C2445,'Operations Support'!$B2445)*$H2445</f>
        <v>0</v>
      </c>
      <c r="Z2445" s="23">
        <f ca="1">Y2445*'Cost Study'!$B$31</f>
        <v>0</v>
      </c>
      <c r="AA2445" s="23">
        <f ca="1">IF(A2445=10298,1.51,1)*IF($B2445&lt;3,$D2445*'Cost Study'!$B$32*OFFSET('Cost Study'!$B$7,'Operations Support'!$C2445,'Operations Support'!$B2445),0)</f>
        <v>0</v>
      </c>
      <c r="AB2445" s="24">
        <f ca="1">AA2445*'Cost Study'!$B$31</f>
        <v>0</v>
      </c>
      <c r="AC2445" s="23">
        <f ca="1">Y2445*'Cost Study'!$B$31</f>
        <v>0</v>
      </c>
      <c r="AD2445" s="24">
        <f ca="1">AA2445*'Cost Study'!$B$31</f>
        <v>0</v>
      </c>
      <c r="AE2445" s="377">
        <f t="shared" ca="1" si="583"/>
        <v>0</v>
      </c>
      <c r="AF2445" s="377">
        <f t="shared" ca="1" si="584"/>
        <v>0</v>
      </c>
      <c r="AH2445" s="688">
        <f>IFERROR($H2445/SUMIF($A:$A,$A2445,$H:$H)*SUMIF(Summary!$A$110:$A$186,$A2445,Summary!$P$110:$P$186),0)</f>
        <v>0</v>
      </c>
      <c r="AI2445" s="689">
        <f t="shared" ca="1" si="570"/>
        <v>0</v>
      </c>
      <c r="AJ2445" s="688">
        <f>IFERROR(H2445/SUMIF(A:A,A2445,H:H)*SUMIF(Summary!$A$110:$A$186,'Operations Support'!A2445,Summary!$Q$110:$Q$186),0)</f>
        <v>0</v>
      </c>
      <c r="AK2445" s="688">
        <f t="shared" ca="1" si="571"/>
        <v>0</v>
      </c>
      <c r="AL2445" s="1"/>
      <c r="AM2445" s="688">
        <f>IFERROR($H2445/SUMIF($A:$A,$A2445,$H:$H)*SUMIF(Summary!$A$230:$A$266,$A2445,Summary!$P$230:$P$266),0)</f>
        <v>0</v>
      </c>
      <c r="AN2445" s="688">
        <f>IFERROR($H2445/SUMIF($A:$A,$A2445,$H:$H)*(SUMIF(Summary!$A$230:$A$266,$A2445,Summary!$L$230:$L$266)+SUMIF(Summary!$A$281:$A$317,$A2445,Summary!$L$281:$L$317))-AM2445,0)</f>
        <v>0</v>
      </c>
      <c r="AO2445" s="688">
        <f>IFERROR($H2445/SUMIF($A:$A,$A2445,$H:$H)*SUMIF(Summary!$A$230:$A$266,$A2445,Summary!$Q$230:$Q$266),0)</f>
        <v>0</v>
      </c>
      <c r="AP2445" s="688">
        <f>IFERROR($H2445/SUMIF($A:$A,$A2445,$H:$H)*(SUMIF(Summary!$A$230:$A$266,$A2445,Summary!$L$230:$L$266)+SUMIF(Summary!$A$281:$A$317,$A2445,Summary!$L$281:$L$317))-AO2445,0)</f>
        <v>0</v>
      </c>
      <c r="AQ2445" s="306"/>
      <c r="AR2445" s="688">
        <f t="shared" ca="1" si="572"/>
        <v>0</v>
      </c>
      <c r="AS2445" s="688">
        <f t="shared" ca="1" si="573"/>
        <v>0</v>
      </c>
    </row>
    <row r="2446" spans="1:45" s="15" customFormat="1" x14ac:dyDescent="0.2">
      <c r="A2446" s="423">
        <v>9651</v>
      </c>
      <c r="B2446" s="424">
        <v>2</v>
      </c>
      <c r="C2446" s="425" t="s">
        <v>305</v>
      </c>
      <c r="D2446" s="422">
        <f t="shared" si="574"/>
        <v>1962</v>
      </c>
      <c r="E2446" s="422">
        <f t="shared" si="575"/>
        <v>0</v>
      </c>
      <c r="F2446" s="422">
        <f t="shared" si="576"/>
        <v>33</v>
      </c>
      <c r="G2446" s="422">
        <f t="shared" si="577"/>
        <v>0</v>
      </c>
      <c r="H2446" s="22">
        <f t="shared" si="578"/>
        <v>1995</v>
      </c>
      <c r="I2446" s="116">
        <v>873</v>
      </c>
      <c r="J2446" s="116">
        <v>0</v>
      </c>
      <c r="K2446" s="116">
        <v>0</v>
      </c>
      <c r="L2446" s="116">
        <v>0</v>
      </c>
      <c r="M2446" s="22">
        <f t="shared" si="579"/>
        <v>873</v>
      </c>
      <c r="N2446" s="116">
        <v>999</v>
      </c>
      <c r="O2446" s="116">
        <v>0</v>
      </c>
      <c r="P2446" s="116">
        <v>6</v>
      </c>
      <c r="Q2446" s="116">
        <v>0</v>
      </c>
      <c r="R2446" s="22">
        <f t="shared" si="580"/>
        <v>1005</v>
      </c>
      <c r="S2446" s="116">
        <v>90</v>
      </c>
      <c r="T2446" s="116">
        <v>0</v>
      </c>
      <c r="U2446" s="116">
        <v>27</v>
      </c>
      <c r="V2446" s="116">
        <v>0</v>
      </c>
      <c r="W2446" s="22">
        <f t="shared" si="581"/>
        <v>117</v>
      </c>
      <c r="X2446" s="22">
        <f t="shared" si="582"/>
        <v>66.5</v>
      </c>
      <c r="Y2446" s="22">
        <f ca="1">OFFSET('Cost Study'!$B$7,'Operations Support'!$C2446,'Operations Support'!$B2446)*$H2446</f>
        <v>5965.05</v>
      </c>
      <c r="Z2446" s="23">
        <f ca="1">Y2446*'Cost Study'!$B$31</f>
        <v>333159.5545790958</v>
      </c>
      <c r="AA2446" s="23">
        <f ca="1">IF(A2446=10298,1.51,1)*IF($B2446&lt;3,$D2446*'Cost Study'!$B$32*OFFSET('Cost Study'!$B$7,'Operations Support'!$C2446,'Operations Support'!$B2446),0)</f>
        <v>586.63800000000015</v>
      </c>
      <c r="AB2446" s="24">
        <f ca="1">AA2446*'Cost Study'!$B$31</f>
        <v>32764.864465372735</v>
      </c>
      <c r="AC2446" s="23">
        <f ca="1">Y2446*'Cost Study'!$B$31</f>
        <v>333159.5545790958</v>
      </c>
      <c r="AD2446" s="24">
        <f ca="1">AA2446*'Cost Study'!$B$31</f>
        <v>32764.864465372735</v>
      </c>
      <c r="AE2446" s="377">
        <f t="shared" ca="1" si="583"/>
        <v>365924.41904446855</v>
      </c>
      <c r="AF2446" s="377">
        <f t="shared" ca="1" si="584"/>
        <v>365924.41904446855</v>
      </c>
      <c r="AH2446" s="688">
        <f>IFERROR($H2446/SUMIF($A:$A,$A2446,$H:$H)*SUMIF(Summary!$A$110:$A$186,$A2446,Summary!$P$110:$P$186),0)</f>
        <v>59421.354911191011</v>
      </c>
      <c r="AI2446" s="689">
        <f t="shared" ca="1" si="570"/>
        <v>306503.06413327751</v>
      </c>
      <c r="AJ2446" s="688">
        <f>IFERROR(H2446/SUMIF(A:A,A2446,H:H)*SUMIF(Summary!$A$110:$A$186,'Operations Support'!A2446,Summary!$Q$110:$Q$186),0)</f>
        <v>59481.614293686376</v>
      </c>
      <c r="AK2446" s="688">
        <f t="shared" ca="1" si="571"/>
        <v>306442.8047507822</v>
      </c>
      <c r="AL2446" s="1"/>
      <c r="AM2446" s="688">
        <f>IFERROR($H2446/SUMIF($A:$A,$A2446,$H:$H)*SUMIF(Summary!$A$230:$A$266,$A2446,Summary!$P$230:$P$266),0)</f>
        <v>11242.603361809515</v>
      </c>
      <c r="AN2446" s="688">
        <f>IFERROR($H2446/SUMIF($A:$A,$A2446,$H:$H)*(SUMIF(Summary!$A$230:$A$266,$A2446,Summary!$L$230:$L$266)+SUMIF(Summary!$A$281:$A$317,$A2446,Summary!$L$281:$L$317))-AM2446,0)</f>
        <v>32465.389681618115</v>
      </c>
      <c r="AO2446" s="688">
        <f>IFERROR($H2446/SUMIF($A:$A,$A2446,$H:$H)*SUMIF(Summary!$A$230:$A$266,$A2446,Summary!$Q$230:$Q$266),0)</f>
        <v>11254.004521160989</v>
      </c>
      <c r="AP2446" s="688">
        <f>IFERROR($H2446/SUMIF($A:$A,$A2446,$H:$H)*(SUMIF(Summary!$A$230:$A$266,$A2446,Summary!$L$230:$L$266)+SUMIF(Summary!$A$281:$A$317,$A2446,Summary!$L$281:$L$317))-AO2446,0)</f>
        <v>32453.988522266642</v>
      </c>
      <c r="AQ2446" s="306"/>
      <c r="AR2446" s="688">
        <f t="shared" ca="1" si="572"/>
        <v>338968.45381489565</v>
      </c>
      <c r="AS2446" s="688">
        <f t="shared" ca="1" si="573"/>
        <v>338896.79327304882</v>
      </c>
    </row>
    <row r="2447" spans="1:45" x14ac:dyDescent="0.2">
      <c r="A2447" s="423">
        <v>9651</v>
      </c>
      <c r="B2447" s="424">
        <v>2</v>
      </c>
      <c r="C2447" s="425" t="s">
        <v>306</v>
      </c>
      <c r="D2447" s="422">
        <f t="shared" si="574"/>
        <v>135</v>
      </c>
      <c r="E2447" s="422">
        <f t="shared" si="575"/>
        <v>0</v>
      </c>
      <c r="F2447" s="422">
        <f t="shared" si="576"/>
        <v>510</v>
      </c>
      <c r="G2447" s="422">
        <f t="shared" si="577"/>
        <v>0</v>
      </c>
      <c r="H2447" s="22">
        <f t="shared" si="578"/>
        <v>645</v>
      </c>
      <c r="I2447" s="116">
        <v>12</v>
      </c>
      <c r="J2447" s="116">
        <v>0</v>
      </c>
      <c r="K2447" s="116">
        <v>174</v>
      </c>
      <c r="L2447" s="116">
        <v>0</v>
      </c>
      <c r="M2447" s="22">
        <f t="shared" si="579"/>
        <v>186</v>
      </c>
      <c r="N2447" s="116">
        <v>123</v>
      </c>
      <c r="O2447" s="116">
        <v>0</v>
      </c>
      <c r="P2447" s="116">
        <v>216</v>
      </c>
      <c r="Q2447" s="116">
        <v>0</v>
      </c>
      <c r="R2447" s="22">
        <f t="shared" si="580"/>
        <v>339</v>
      </c>
      <c r="S2447" s="116">
        <v>0</v>
      </c>
      <c r="T2447" s="116">
        <v>0</v>
      </c>
      <c r="U2447" s="116">
        <v>120</v>
      </c>
      <c r="V2447" s="116">
        <v>0</v>
      </c>
      <c r="W2447" s="22">
        <f t="shared" si="581"/>
        <v>120</v>
      </c>
      <c r="X2447" s="22">
        <f t="shared" si="582"/>
        <v>21.5</v>
      </c>
      <c r="Y2447" s="22">
        <f ca="1">OFFSET('Cost Study'!$B$7,'Operations Support'!$C2447,'Operations Support'!$B2447)*$H2447</f>
        <v>1161</v>
      </c>
      <c r="Z2447" s="23">
        <f ca="1">Y2447*'Cost Study'!$B$31</f>
        <v>64844.090639027367</v>
      </c>
      <c r="AA2447" s="23">
        <f ca="1">IF(A2447=10298,1.51,1)*IF($B2447&lt;3,$D2447*'Cost Study'!$B$32*OFFSET('Cost Study'!$B$7,'Operations Support'!$C2447,'Operations Support'!$B2447),0)</f>
        <v>24.3</v>
      </c>
      <c r="AB2447" s="24">
        <f ca="1">AA2447*'Cost Study'!$B$31</f>
        <v>1357.2018970959216</v>
      </c>
      <c r="AC2447" s="23">
        <f ca="1">Y2447*'Cost Study'!$B$31</f>
        <v>64844.090639027367</v>
      </c>
      <c r="AD2447" s="24">
        <f ca="1">AA2447*'Cost Study'!$B$31</f>
        <v>1357.2018970959216</v>
      </c>
      <c r="AE2447" s="377">
        <f t="shared" ca="1" si="583"/>
        <v>66201.292536123292</v>
      </c>
      <c r="AF2447" s="377">
        <f t="shared" ca="1" si="584"/>
        <v>66201.292536123292</v>
      </c>
      <c r="AH2447" s="688">
        <f>IFERROR($H2447/SUMIF($A:$A,$A2447,$H:$H)*SUMIF(Summary!$A$110:$A$186,$A2447,Summary!$P$110:$P$186),0)</f>
        <v>19211.41549760311</v>
      </c>
      <c r="AI2447" s="689">
        <f t="shared" ca="1" si="570"/>
        <v>46989.877038520179</v>
      </c>
      <c r="AJ2447" s="688">
        <f>IFERROR(H2447/SUMIF(A:A,A2447,H:H)*SUMIF(Summary!$A$110:$A$186,'Operations Support'!A2447,Summary!$Q$110:$Q$186),0)</f>
        <v>19230.897854349732</v>
      </c>
      <c r="AK2447" s="688">
        <f t="shared" ca="1" si="571"/>
        <v>46970.394681773556</v>
      </c>
      <c r="AM2447" s="688">
        <f>IFERROR($H2447/SUMIF($A:$A,$A2447,$H:$H)*SUMIF(Summary!$A$230:$A$266,$A2447,Summary!$P$230:$P$266),0)</f>
        <v>3634.8266508105953</v>
      </c>
      <c r="AN2447" s="688">
        <f>IFERROR($H2447/SUMIF($A:$A,$A2447,$H:$H)*(SUMIF(Summary!$A$230:$A$266,$A2447,Summary!$L$230:$L$266)+SUMIF(Summary!$A$281:$A$317,$A2447,Summary!$L$281:$L$317))-AM2447,0)</f>
        <v>10496.328994808866</v>
      </c>
      <c r="AO2447" s="688">
        <f>IFERROR($H2447/SUMIF($A:$A,$A2447,$H:$H)*SUMIF(Summary!$A$230:$A$266,$A2447,Summary!$Q$230:$Q$266),0)</f>
        <v>3638.5127399242297</v>
      </c>
      <c r="AP2447" s="688">
        <f>IFERROR($H2447/SUMIF($A:$A,$A2447,$H:$H)*(SUMIF(Summary!$A$230:$A$266,$A2447,Summary!$L$230:$L$266)+SUMIF(Summary!$A$281:$A$317,$A2447,Summary!$L$281:$L$317))-AO2447,0)</f>
        <v>10492.642905695231</v>
      </c>
      <c r="AQ2447" s="306"/>
      <c r="AR2447" s="688">
        <f t="shared" ca="1" si="572"/>
        <v>57486.206033329043</v>
      </c>
      <c r="AS2447" s="688">
        <f t="shared" ca="1" si="573"/>
        <v>57463.037587468789</v>
      </c>
    </row>
    <row r="2448" spans="1:45" x14ac:dyDescent="0.2">
      <c r="A2448" s="423">
        <v>9651</v>
      </c>
      <c r="B2448" s="424">
        <v>2</v>
      </c>
      <c r="C2448" s="425" t="s">
        <v>307</v>
      </c>
      <c r="D2448" s="422">
        <f t="shared" si="574"/>
        <v>0</v>
      </c>
      <c r="E2448" s="422">
        <f t="shared" si="575"/>
        <v>0</v>
      </c>
      <c r="F2448" s="422">
        <f t="shared" si="576"/>
        <v>0</v>
      </c>
      <c r="G2448" s="422">
        <f t="shared" si="577"/>
        <v>0</v>
      </c>
      <c r="H2448" s="22">
        <f t="shared" si="578"/>
        <v>0</v>
      </c>
      <c r="I2448" s="116">
        <v>0</v>
      </c>
      <c r="J2448" s="116">
        <v>0</v>
      </c>
      <c r="K2448" s="116">
        <v>0</v>
      </c>
      <c r="L2448" s="116">
        <v>0</v>
      </c>
      <c r="M2448" s="22">
        <f t="shared" si="579"/>
        <v>0</v>
      </c>
      <c r="N2448" s="116">
        <v>0</v>
      </c>
      <c r="O2448" s="116">
        <v>0</v>
      </c>
      <c r="P2448" s="116">
        <v>0</v>
      </c>
      <c r="Q2448" s="116">
        <v>0</v>
      </c>
      <c r="R2448" s="22">
        <f t="shared" si="580"/>
        <v>0</v>
      </c>
      <c r="S2448" s="116">
        <v>0</v>
      </c>
      <c r="T2448" s="116">
        <v>0</v>
      </c>
      <c r="U2448" s="116">
        <v>0</v>
      </c>
      <c r="V2448" s="116">
        <v>0</v>
      </c>
      <c r="W2448" s="22">
        <f t="shared" si="581"/>
        <v>0</v>
      </c>
      <c r="X2448" s="22">
        <f t="shared" si="582"/>
        <v>0</v>
      </c>
      <c r="Y2448" s="22">
        <f ca="1">OFFSET('Cost Study'!$B$7,'Operations Support'!$C2448,'Operations Support'!$B2448)*$H2448</f>
        <v>0</v>
      </c>
      <c r="Z2448" s="23">
        <f ca="1">Y2448*'Cost Study'!$B$31</f>
        <v>0</v>
      </c>
      <c r="AA2448" s="23">
        <f ca="1">IF(A2448=10298,1.51,1)*IF($B2448&lt;3,$D2448*'Cost Study'!$B$32*OFFSET('Cost Study'!$B$7,'Operations Support'!$C2448,'Operations Support'!$B2448),0)</f>
        <v>0</v>
      </c>
      <c r="AB2448" s="24">
        <f ca="1">AA2448*'Cost Study'!$B$31</f>
        <v>0</v>
      </c>
      <c r="AC2448" s="23">
        <f ca="1">Y2448*'Cost Study'!$B$31</f>
        <v>0</v>
      </c>
      <c r="AD2448" s="24">
        <f ca="1">AA2448*'Cost Study'!$B$31</f>
        <v>0</v>
      </c>
      <c r="AE2448" s="377">
        <f t="shared" ca="1" si="583"/>
        <v>0</v>
      </c>
      <c r="AF2448" s="377">
        <f t="shared" ca="1" si="584"/>
        <v>0</v>
      </c>
      <c r="AH2448" s="688">
        <f>IFERROR($H2448/SUMIF($A:$A,$A2448,$H:$H)*SUMIF(Summary!$A$110:$A$186,$A2448,Summary!$P$110:$P$186),0)</f>
        <v>0</v>
      </c>
      <c r="AI2448" s="689">
        <f t="shared" ca="1" si="570"/>
        <v>0</v>
      </c>
      <c r="AJ2448" s="688">
        <f>IFERROR(H2448/SUMIF(A:A,A2448,H:H)*SUMIF(Summary!$A$110:$A$186,'Operations Support'!A2448,Summary!$Q$110:$Q$186),0)</f>
        <v>0</v>
      </c>
      <c r="AK2448" s="688">
        <f t="shared" ca="1" si="571"/>
        <v>0</v>
      </c>
      <c r="AM2448" s="688">
        <f>IFERROR($H2448/SUMIF($A:$A,$A2448,$H:$H)*SUMIF(Summary!$A$230:$A$266,$A2448,Summary!$P$230:$P$266),0)</f>
        <v>0</v>
      </c>
      <c r="AN2448" s="688">
        <f>IFERROR($H2448/SUMIF($A:$A,$A2448,$H:$H)*(SUMIF(Summary!$A$230:$A$266,$A2448,Summary!$L$230:$L$266)+SUMIF(Summary!$A$281:$A$317,$A2448,Summary!$L$281:$L$317))-AM2448,0)</f>
        <v>0</v>
      </c>
      <c r="AO2448" s="688">
        <f>IFERROR($H2448/SUMIF($A:$A,$A2448,$H:$H)*SUMIF(Summary!$A$230:$A$266,$A2448,Summary!$Q$230:$Q$266),0)</f>
        <v>0</v>
      </c>
      <c r="AP2448" s="688">
        <f>IFERROR($H2448/SUMIF($A:$A,$A2448,$H:$H)*(SUMIF(Summary!$A$230:$A$266,$A2448,Summary!$L$230:$L$266)+SUMIF(Summary!$A$281:$A$317,$A2448,Summary!$L$281:$L$317))-AO2448,0)</f>
        <v>0</v>
      </c>
      <c r="AQ2448" s="306"/>
      <c r="AR2448" s="688">
        <f t="shared" ca="1" si="572"/>
        <v>0</v>
      </c>
      <c r="AS2448" s="688">
        <f t="shared" ca="1" si="573"/>
        <v>0</v>
      </c>
    </row>
    <row r="2449" spans="1:45" x14ac:dyDescent="0.2">
      <c r="A2449" s="423">
        <v>9651</v>
      </c>
      <c r="B2449" s="424">
        <v>2</v>
      </c>
      <c r="C2449" s="425" t="s">
        <v>308</v>
      </c>
      <c r="D2449" s="422">
        <f t="shared" si="574"/>
        <v>0</v>
      </c>
      <c r="E2449" s="422">
        <f t="shared" si="575"/>
        <v>0</v>
      </c>
      <c r="F2449" s="422">
        <f t="shared" si="576"/>
        <v>42</v>
      </c>
      <c r="G2449" s="422">
        <f t="shared" si="577"/>
        <v>0</v>
      </c>
      <c r="H2449" s="22">
        <f t="shared" si="578"/>
        <v>42</v>
      </c>
      <c r="I2449" s="116">
        <v>0</v>
      </c>
      <c r="J2449" s="116">
        <v>0</v>
      </c>
      <c r="K2449" s="116">
        <v>30</v>
      </c>
      <c r="L2449" s="116">
        <v>0</v>
      </c>
      <c r="M2449" s="22">
        <f t="shared" si="579"/>
        <v>30</v>
      </c>
      <c r="N2449" s="116">
        <v>0</v>
      </c>
      <c r="O2449" s="116">
        <v>0</v>
      </c>
      <c r="P2449" s="116">
        <v>12</v>
      </c>
      <c r="Q2449" s="116">
        <v>0</v>
      </c>
      <c r="R2449" s="22">
        <f t="shared" si="580"/>
        <v>12</v>
      </c>
      <c r="S2449" s="116">
        <v>0</v>
      </c>
      <c r="T2449" s="116">
        <v>0</v>
      </c>
      <c r="U2449" s="116">
        <v>0</v>
      </c>
      <c r="V2449" s="116">
        <v>0</v>
      </c>
      <c r="W2449" s="22">
        <f t="shared" si="581"/>
        <v>0</v>
      </c>
      <c r="X2449" s="22">
        <f t="shared" si="582"/>
        <v>1.4</v>
      </c>
      <c r="Y2449" s="22">
        <f ca="1">OFFSET('Cost Study'!$B$7,'Operations Support'!$C2449,'Operations Support'!$B2449)*$H2449</f>
        <v>77.7</v>
      </c>
      <c r="Z2449" s="23">
        <f ca="1">Y2449*'Cost Study'!$B$31</f>
        <v>4339.6949549116507</v>
      </c>
      <c r="AA2449" s="23">
        <f ca="1">IF(A2449=10298,1.51,1)*IF($B2449&lt;3,$D2449*'Cost Study'!$B$32*OFFSET('Cost Study'!$B$7,'Operations Support'!$C2449,'Operations Support'!$B2449),0)</f>
        <v>0</v>
      </c>
      <c r="AB2449" s="24">
        <f ca="1">AA2449*'Cost Study'!$B$31</f>
        <v>0</v>
      </c>
      <c r="AC2449" s="23">
        <f ca="1">Y2449*'Cost Study'!$B$31</f>
        <v>4339.6949549116507</v>
      </c>
      <c r="AD2449" s="24">
        <f ca="1">AA2449*'Cost Study'!$B$31</f>
        <v>0</v>
      </c>
      <c r="AE2449" s="377">
        <f t="shared" ca="1" si="583"/>
        <v>4339.6949549116507</v>
      </c>
      <c r="AF2449" s="377">
        <f t="shared" ca="1" si="584"/>
        <v>4339.6949549116507</v>
      </c>
      <c r="AH2449" s="688">
        <f>IFERROR($H2449/SUMIF($A:$A,$A2449,$H:$H)*SUMIF(Summary!$A$110:$A$186,$A2449,Summary!$P$110:$P$186),0)</f>
        <v>1250.9758928671793</v>
      </c>
      <c r="AI2449" s="689">
        <f t="shared" ca="1" si="570"/>
        <v>3088.7190620444717</v>
      </c>
      <c r="AJ2449" s="688">
        <f>IFERROR(H2449/SUMIF(A:A,A2449,H:H)*SUMIF(Summary!$A$110:$A$186,'Operations Support'!A2449,Summary!$Q$110:$Q$186),0)</f>
        <v>1252.244511446029</v>
      </c>
      <c r="AK2449" s="688">
        <f t="shared" ca="1" si="571"/>
        <v>3087.4504434656219</v>
      </c>
      <c r="AM2449" s="688">
        <f>IFERROR($H2449/SUMIF($A:$A,$A2449,$H:$H)*SUMIF(Summary!$A$230:$A$266,$A2449,Summary!$P$230:$P$266),0)</f>
        <v>236.68638656441084</v>
      </c>
      <c r="AN2449" s="688">
        <f>IFERROR($H2449/SUMIF($A:$A,$A2449,$H:$H)*(SUMIF(Summary!$A$230:$A$266,$A2449,Summary!$L$230:$L$266)+SUMIF(Summary!$A$281:$A$317,$A2449,Summary!$L$281:$L$317))-AM2449,0)</f>
        <v>683.48188803406561</v>
      </c>
      <c r="AO2449" s="688">
        <f>IFERROR($H2449/SUMIF($A:$A,$A2449,$H:$H)*SUMIF(Summary!$A$230:$A$266,$A2449,Summary!$Q$230:$Q$266),0)</f>
        <v>236.92641097181027</v>
      </c>
      <c r="AP2449" s="688">
        <f>IFERROR($H2449/SUMIF($A:$A,$A2449,$H:$H)*(SUMIF(Summary!$A$230:$A$266,$A2449,Summary!$L$230:$L$266)+SUMIF(Summary!$A$281:$A$317,$A2449,Summary!$L$281:$L$317))-AO2449,0)</f>
        <v>683.24186362666626</v>
      </c>
      <c r="AQ2449" s="306"/>
      <c r="AR2449" s="688">
        <f t="shared" ca="1" si="572"/>
        <v>3772.2009500785371</v>
      </c>
      <c r="AS2449" s="688">
        <f t="shared" ca="1" si="573"/>
        <v>3770.692307092288</v>
      </c>
    </row>
    <row r="2450" spans="1:45" x14ac:dyDescent="0.2">
      <c r="A2450" s="423">
        <v>9651</v>
      </c>
      <c r="B2450" s="424">
        <v>2</v>
      </c>
      <c r="C2450" s="425" t="s">
        <v>309</v>
      </c>
      <c r="D2450" s="422">
        <f t="shared" si="574"/>
        <v>0</v>
      </c>
      <c r="E2450" s="422">
        <f t="shared" si="575"/>
        <v>0</v>
      </c>
      <c r="F2450" s="422">
        <f t="shared" si="576"/>
        <v>0</v>
      </c>
      <c r="G2450" s="422">
        <f t="shared" si="577"/>
        <v>0</v>
      </c>
      <c r="H2450" s="22">
        <f t="shared" si="578"/>
        <v>0</v>
      </c>
      <c r="I2450" s="116">
        <v>0</v>
      </c>
      <c r="J2450" s="116">
        <v>0</v>
      </c>
      <c r="K2450" s="116">
        <v>0</v>
      </c>
      <c r="L2450" s="116">
        <v>0</v>
      </c>
      <c r="M2450" s="22">
        <f t="shared" si="579"/>
        <v>0</v>
      </c>
      <c r="N2450" s="116">
        <v>0</v>
      </c>
      <c r="O2450" s="116">
        <v>0</v>
      </c>
      <c r="P2450" s="116">
        <v>0</v>
      </c>
      <c r="Q2450" s="116">
        <v>0</v>
      </c>
      <c r="R2450" s="22">
        <f t="shared" si="580"/>
        <v>0</v>
      </c>
      <c r="S2450" s="116">
        <v>0</v>
      </c>
      <c r="T2450" s="116">
        <v>0</v>
      </c>
      <c r="U2450" s="116">
        <v>0</v>
      </c>
      <c r="V2450" s="116">
        <v>0</v>
      </c>
      <c r="W2450" s="22">
        <f t="shared" si="581"/>
        <v>0</v>
      </c>
      <c r="X2450" s="22">
        <f t="shared" si="582"/>
        <v>0</v>
      </c>
      <c r="Y2450" s="22">
        <f ca="1">OFFSET('Cost Study'!$B$7,'Operations Support'!$C2450,'Operations Support'!$B2450)*$H2450</f>
        <v>0</v>
      </c>
      <c r="Z2450" s="23">
        <f ca="1">Y2450*'Cost Study'!$B$31</f>
        <v>0</v>
      </c>
      <c r="AA2450" s="23">
        <f ca="1">IF(A2450=10298,1.51,1)*IF($B2450&lt;3,$D2450*'Cost Study'!$B$32*OFFSET('Cost Study'!$B$7,'Operations Support'!$C2450,'Operations Support'!$B2450),0)</f>
        <v>0</v>
      </c>
      <c r="AB2450" s="24">
        <f ca="1">AA2450*'Cost Study'!$B$31</f>
        <v>0</v>
      </c>
      <c r="AC2450" s="23">
        <f ca="1">Y2450*'Cost Study'!$B$31</f>
        <v>0</v>
      </c>
      <c r="AD2450" s="24">
        <f ca="1">AA2450*'Cost Study'!$B$31</f>
        <v>0</v>
      </c>
      <c r="AE2450" s="377">
        <f t="shared" ca="1" si="583"/>
        <v>0</v>
      </c>
      <c r="AF2450" s="377">
        <f t="shared" ca="1" si="584"/>
        <v>0</v>
      </c>
      <c r="AH2450" s="688">
        <f>IFERROR($H2450/SUMIF($A:$A,$A2450,$H:$H)*SUMIF(Summary!$A$110:$A$186,$A2450,Summary!$P$110:$P$186),0)</f>
        <v>0</v>
      </c>
      <c r="AI2450" s="689">
        <f t="shared" ca="1" si="570"/>
        <v>0</v>
      </c>
      <c r="AJ2450" s="688">
        <f>IFERROR(H2450/SUMIF(A:A,A2450,H:H)*SUMIF(Summary!$A$110:$A$186,'Operations Support'!A2450,Summary!$Q$110:$Q$186),0)</f>
        <v>0</v>
      </c>
      <c r="AK2450" s="688">
        <f t="shared" ca="1" si="571"/>
        <v>0</v>
      </c>
      <c r="AM2450" s="688">
        <f>IFERROR($H2450/SUMIF($A:$A,$A2450,$H:$H)*SUMIF(Summary!$A$230:$A$266,$A2450,Summary!$P$230:$P$266),0)</f>
        <v>0</v>
      </c>
      <c r="AN2450" s="688">
        <f>IFERROR($H2450/SUMIF($A:$A,$A2450,$H:$H)*(SUMIF(Summary!$A$230:$A$266,$A2450,Summary!$L$230:$L$266)+SUMIF(Summary!$A$281:$A$317,$A2450,Summary!$L$281:$L$317))-AM2450,0)</f>
        <v>0</v>
      </c>
      <c r="AO2450" s="688">
        <f>IFERROR($H2450/SUMIF($A:$A,$A2450,$H:$H)*SUMIF(Summary!$A$230:$A$266,$A2450,Summary!$Q$230:$Q$266),0)</f>
        <v>0</v>
      </c>
      <c r="AP2450" s="688">
        <f>IFERROR($H2450/SUMIF($A:$A,$A2450,$H:$H)*(SUMIF(Summary!$A$230:$A$266,$A2450,Summary!$L$230:$L$266)+SUMIF(Summary!$A$281:$A$317,$A2450,Summary!$L$281:$L$317))-AO2450,0)</f>
        <v>0</v>
      </c>
      <c r="AQ2450" s="306"/>
      <c r="AR2450" s="688">
        <f t="shared" ca="1" si="572"/>
        <v>0</v>
      </c>
      <c r="AS2450" s="688">
        <f t="shared" ca="1" si="573"/>
        <v>0</v>
      </c>
    </row>
    <row r="2451" spans="1:45" x14ac:dyDescent="0.2">
      <c r="A2451" s="423">
        <v>9651</v>
      </c>
      <c r="B2451" s="424">
        <v>2</v>
      </c>
      <c r="C2451" s="425" t="s">
        <v>310</v>
      </c>
      <c r="D2451" s="422">
        <f t="shared" si="574"/>
        <v>0</v>
      </c>
      <c r="E2451" s="422">
        <f t="shared" si="575"/>
        <v>0</v>
      </c>
      <c r="F2451" s="422">
        <f t="shared" si="576"/>
        <v>0</v>
      </c>
      <c r="G2451" s="422">
        <f t="shared" si="577"/>
        <v>0</v>
      </c>
      <c r="H2451" s="22">
        <f t="shared" si="578"/>
        <v>0</v>
      </c>
      <c r="I2451" s="116">
        <v>0</v>
      </c>
      <c r="J2451" s="116">
        <v>0</v>
      </c>
      <c r="K2451" s="116">
        <v>0</v>
      </c>
      <c r="L2451" s="116">
        <v>0</v>
      </c>
      <c r="M2451" s="22">
        <f t="shared" si="579"/>
        <v>0</v>
      </c>
      <c r="N2451" s="116">
        <v>0</v>
      </c>
      <c r="O2451" s="116">
        <v>0</v>
      </c>
      <c r="P2451" s="116">
        <v>0</v>
      </c>
      <c r="Q2451" s="116">
        <v>0</v>
      </c>
      <c r="R2451" s="22">
        <f t="shared" si="580"/>
        <v>0</v>
      </c>
      <c r="S2451" s="116">
        <v>0</v>
      </c>
      <c r="T2451" s="116">
        <v>0</v>
      </c>
      <c r="U2451" s="116">
        <v>0</v>
      </c>
      <c r="V2451" s="116">
        <v>0</v>
      </c>
      <c r="W2451" s="22">
        <f t="shared" si="581"/>
        <v>0</v>
      </c>
      <c r="X2451" s="22">
        <f t="shared" si="582"/>
        <v>0</v>
      </c>
      <c r="Y2451" s="22">
        <f ca="1">OFFSET('Cost Study'!$B$7,'Operations Support'!$C2451,'Operations Support'!$B2451)*$H2451</f>
        <v>0</v>
      </c>
      <c r="Z2451" s="23">
        <f ca="1">Y2451*'Cost Study'!$B$31</f>
        <v>0</v>
      </c>
      <c r="AA2451" s="23">
        <f ca="1">IF(A2451=10298,1.51,1)*IF($B2451&lt;3,$D2451*'Cost Study'!$B$32*OFFSET('Cost Study'!$B$7,'Operations Support'!$C2451,'Operations Support'!$B2451),0)</f>
        <v>0</v>
      </c>
      <c r="AB2451" s="24">
        <f ca="1">AA2451*'Cost Study'!$B$31</f>
        <v>0</v>
      </c>
      <c r="AC2451" s="23">
        <f ca="1">Y2451*'Cost Study'!$B$31</f>
        <v>0</v>
      </c>
      <c r="AD2451" s="24">
        <f ca="1">AA2451*'Cost Study'!$B$31</f>
        <v>0</v>
      </c>
      <c r="AE2451" s="377">
        <f t="shared" ca="1" si="583"/>
        <v>0</v>
      </c>
      <c r="AF2451" s="377">
        <f t="shared" ca="1" si="584"/>
        <v>0</v>
      </c>
      <c r="AH2451" s="688">
        <f>IFERROR($H2451/SUMIF($A:$A,$A2451,$H:$H)*SUMIF(Summary!$A$110:$A$186,$A2451,Summary!$P$110:$P$186),0)</f>
        <v>0</v>
      </c>
      <c r="AI2451" s="689">
        <f t="shared" ca="1" si="570"/>
        <v>0</v>
      </c>
      <c r="AJ2451" s="688">
        <f>IFERROR(H2451/SUMIF(A:A,A2451,H:H)*SUMIF(Summary!$A$110:$A$186,'Operations Support'!A2451,Summary!$Q$110:$Q$186),0)</f>
        <v>0</v>
      </c>
      <c r="AK2451" s="688">
        <f t="shared" ca="1" si="571"/>
        <v>0</v>
      </c>
      <c r="AM2451" s="688">
        <f>IFERROR($H2451/SUMIF($A:$A,$A2451,$H:$H)*SUMIF(Summary!$A$230:$A$266,$A2451,Summary!$P$230:$P$266),0)</f>
        <v>0</v>
      </c>
      <c r="AN2451" s="688">
        <f>IFERROR($H2451/SUMIF($A:$A,$A2451,$H:$H)*(SUMIF(Summary!$A$230:$A$266,$A2451,Summary!$L$230:$L$266)+SUMIF(Summary!$A$281:$A$317,$A2451,Summary!$L$281:$L$317))-AM2451,0)</f>
        <v>0</v>
      </c>
      <c r="AO2451" s="688">
        <f>IFERROR($H2451/SUMIF($A:$A,$A2451,$H:$H)*SUMIF(Summary!$A$230:$A$266,$A2451,Summary!$Q$230:$Q$266),0)</f>
        <v>0</v>
      </c>
      <c r="AP2451" s="688">
        <f>IFERROR($H2451/SUMIF($A:$A,$A2451,$H:$H)*(SUMIF(Summary!$A$230:$A$266,$A2451,Summary!$L$230:$L$266)+SUMIF(Summary!$A$281:$A$317,$A2451,Summary!$L$281:$L$317))-AO2451,0)</f>
        <v>0</v>
      </c>
      <c r="AQ2451" s="306"/>
      <c r="AR2451" s="688">
        <f t="shared" ca="1" si="572"/>
        <v>0</v>
      </c>
      <c r="AS2451" s="688">
        <f t="shared" ca="1" si="573"/>
        <v>0</v>
      </c>
    </row>
    <row r="2452" spans="1:45" x14ac:dyDescent="0.2">
      <c r="A2452" s="423">
        <v>9651</v>
      </c>
      <c r="B2452" s="424">
        <v>2</v>
      </c>
      <c r="C2452" s="425" t="s">
        <v>311</v>
      </c>
      <c r="D2452" s="422">
        <f t="shared" si="574"/>
        <v>0</v>
      </c>
      <c r="E2452" s="422">
        <f t="shared" si="575"/>
        <v>0</v>
      </c>
      <c r="F2452" s="422">
        <f t="shared" si="576"/>
        <v>0</v>
      </c>
      <c r="G2452" s="422">
        <f t="shared" si="577"/>
        <v>0</v>
      </c>
      <c r="H2452" s="22">
        <f t="shared" si="578"/>
        <v>0</v>
      </c>
      <c r="I2452" s="116">
        <v>0</v>
      </c>
      <c r="J2452" s="116">
        <v>0</v>
      </c>
      <c r="K2452" s="116">
        <v>0</v>
      </c>
      <c r="L2452" s="116">
        <v>0</v>
      </c>
      <c r="M2452" s="22">
        <f t="shared" si="579"/>
        <v>0</v>
      </c>
      <c r="N2452" s="116">
        <v>0</v>
      </c>
      <c r="O2452" s="116">
        <v>0</v>
      </c>
      <c r="P2452" s="116">
        <v>0</v>
      </c>
      <c r="Q2452" s="116">
        <v>0</v>
      </c>
      <c r="R2452" s="22">
        <f t="shared" si="580"/>
        <v>0</v>
      </c>
      <c r="S2452" s="116">
        <v>0</v>
      </c>
      <c r="T2452" s="116">
        <v>0</v>
      </c>
      <c r="U2452" s="116">
        <v>0</v>
      </c>
      <c r="V2452" s="116">
        <v>0</v>
      </c>
      <c r="W2452" s="22">
        <f t="shared" si="581"/>
        <v>0</v>
      </c>
      <c r="X2452" s="22">
        <f t="shared" si="582"/>
        <v>0</v>
      </c>
      <c r="Y2452" s="22">
        <f ca="1">OFFSET('Cost Study'!$B$7,'Operations Support'!$C2452,'Operations Support'!$B2452)*$H2452</f>
        <v>0</v>
      </c>
      <c r="Z2452" s="23">
        <f ca="1">Y2452*'Cost Study'!$B$31</f>
        <v>0</v>
      </c>
      <c r="AA2452" s="23">
        <f ca="1">IF(A2452=10298,1.51,1)*IF($B2452&lt;3,$D2452*'Cost Study'!$B$32*OFFSET('Cost Study'!$B$7,'Operations Support'!$C2452,'Operations Support'!$B2452),0)</f>
        <v>0</v>
      </c>
      <c r="AB2452" s="24">
        <f ca="1">AA2452*'Cost Study'!$B$31</f>
        <v>0</v>
      </c>
      <c r="AC2452" s="23">
        <f ca="1">Y2452*'Cost Study'!$B$31</f>
        <v>0</v>
      </c>
      <c r="AD2452" s="24">
        <f ca="1">AA2452*'Cost Study'!$B$31</f>
        <v>0</v>
      </c>
      <c r="AE2452" s="377">
        <f t="shared" ca="1" si="583"/>
        <v>0</v>
      </c>
      <c r="AF2452" s="377">
        <f t="shared" ca="1" si="584"/>
        <v>0</v>
      </c>
      <c r="AH2452" s="688">
        <f>IFERROR($H2452/SUMIF($A:$A,$A2452,$H:$H)*SUMIF(Summary!$A$110:$A$186,$A2452,Summary!$P$110:$P$186),0)</f>
        <v>0</v>
      </c>
      <c r="AI2452" s="689">
        <f t="shared" ca="1" si="570"/>
        <v>0</v>
      </c>
      <c r="AJ2452" s="688">
        <f>IFERROR(H2452/SUMIF(A:A,A2452,H:H)*SUMIF(Summary!$A$110:$A$186,'Operations Support'!A2452,Summary!$Q$110:$Q$186),0)</f>
        <v>0</v>
      </c>
      <c r="AK2452" s="688">
        <f t="shared" ca="1" si="571"/>
        <v>0</v>
      </c>
      <c r="AM2452" s="688">
        <f>IFERROR($H2452/SUMIF($A:$A,$A2452,$H:$H)*SUMIF(Summary!$A$230:$A$266,$A2452,Summary!$P$230:$P$266),0)</f>
        <v>0</v>
      </c>
      <c r="AN2452" s="688">
        <f>IFERROR($H2452/SUMIF($A:$A,$A2452,$H:$H)*(SUMIF(Summary!$A$230:$A$266,$A2452,Summary!$L$230:$L$266)+SUMIF(Summary!$A$281:$A$317,$A2452,Summary!$L$281:$L$317))-AM2452,0)</f>
        <v>0</v>
      </c>
      <c r="AO2452" s="688">
        <f>IFERROR($H2452/SUMIF($A:$A,$A2452,$H:$H)*SUMIF(Summary!$A$230:$A$266,$A2452,Summary!$Q$230:$Q$266),0)</f>
        <v>0</v>
      </c>
      <c r="AP2452" s="688">
        <f>IFERROR($H2452/SUMIF($A:$A,$A2452,$H:$H)*(SUMIF(Summary!$A$230:$A$266,$A2452,Summary!$L$230:$L$266)+SUMIF(Summary!$A$281:$A$317,$A2452,Summary!$L$281:$L$317))-AO2452,0)</f>
        <v>0</v>
      </c>
      <c r="AQ2452" s="306"/>
      <c r="AR2452" s="688">
        <f t="shared" ca="1" si="572"/>
        <v>0</v>
      </c>
      <c r="AS2452" s="688">
        <f t="shared" ca="1" si="573"/>
        <v>0</v>
      </c>
    </row>
    <row r="2453" spans="1:45" x14ac:dyDescent="0.2">
      <c r="A2453" s="423">
        <v>9651</v>
      </c>
      <c r="B2453" s="424">
        <v>2</v>
      </c>
      <c r="C2453" s="425" t="s">
        <v>312</v>
      </c>
      <c r="D2453" s="422">
        <f t="shared" si="574"/>
        <v>0</v>
      </c>
      <c r="E2453" s="422">
        <f t="shared" si="575"/>
        <v>0</v>
      </c>
      <c r="F2453" s="422">
        <f t="shared" si="576"/>
        <v>159</v>
      </c>
      <c r="G2453" s="422">
        <f t="shared" si="577"/>
        <v>0</v>
      </c>
      <c r="H2453" s="22">
        <f t="shared" si="578"/>
        <v>159</v>
      </c>
      <c r="I2453" s="116">
        <v>0</v>
      </c>
      <c r="J2453" s="116">
        <v>0</v>
      </c>
      <c r="K2453" s="116">
        <v>72</v>
      </c>
      <c r="L2453" s="116">
        <v>0</v>
      </c>
      <c r="M2453" s="22">
        <f t="shared" si="579"/>
        <v>72</v>
      </c>
      <c r="N2453" s="116">
        <v>0</v>
      </c>
      <c r="O2453" s="116">
        <v>0</v>
      </c>
      <c r="P2453" s="116">
        <v>87</v>
      </c>
      <c r="Q2453" s="116">
        <v>0</v>
      </c>
      <c r="R2453" s="22">
        <f t="shared" si="580"/>
        <v>87</v>
      </c>
      <c r="S2453" s="116">
        <v>0</v>
      </c>
      <c r="T2453" s="116">
        <v>0</v>
      </c>
      <c r="U2453" s="116">
        <v>0</v>
      </c>
      <c r="V2453" s="116">
        <v>0</v>
      </c>
      <c r="W2453" s="22">
        <f t="shared" si="581"/>
        <v>0</v>
      </c>
      <c r="X2453" s="22">
        <f t="shared" si="582"/>
        <v>5.3</v>
      </c>
      <c r="Y2453" s="22">
        <f ca="1">OFFSET('Cost Study'!$B$7,'Operations Support'!$C2453,'Operations Support'!$B2453)*$H2453</f>
        <v>211.47</v>
      </c>
      <c r="Z2453" s="23">
        <f ca="1">Y2453*'Cost Study'!$B$31</f>
        <v>11811.007620529816</v>
      </c>
      <c r="AA2453" s="23">
        <f ca="1">IF(A2453=10298,1.51,1)*IF($B2453&lt;3,$D2453*'Cost Study'!$B$32*OFFSET('Cost Study'!$B$7,'Operations Support'!$C2453,'Operations Support'!$B2453),0)</f>
        <v>0</v>
      </c>
      <c r="AB2453" s="24">
        <f ca="1">AA2453*'Cost Study'!$B$31</f>
        <v>0</v>
      </c>
      <c r="AC2453" s="23">
        <f ca="1">Y2453*'Cost Study'!$B$31</f>
        <v>11811.007620529816</v>
      </c>
      <c r="AD2453" s="24">
        <f ca="1">AA2453*'Cost Study'!$B$31</f>
        <v>0</v>
      </c>
      <c r="AE2453" s="377">
        <f t="shared" ca="1" si="583"/>
        <v>11811.007620529816</v>
      </c>
      <c r="AF2453" s="377">
        <f t="shared" ca="1" si="584"/>
        <v>11811.007620529816</v>
      </c>
      <c r="AH2453" s="688">
        <f>IFERROR($H2453/SUMIF($A:$A,$A2453,$H:$H)*SUMIF(Summary!$A$110:$A$186,$A2453,Summary!$P$110:$P$186),0)</f>
        <v>4735.8373087114642</v>
      </c>
      <c r="AI2453" s="689">
        <f t="shared" ca="1" si="570"/>
        <v>7075.1703118183514</v>
      </c>
      <c r="AJ2453" s="688">
        <f>IFERROR(H2453/SUMIF(A:A,A2453,H:H)*SUMIF(Summary!$A$110:$A$186,'Operations Support'!A2453,Summary!$Q$110:$Q$186),0)</f>
        <v>4740.6399361885387</v>
      </c>
      <c r="AK2453" s="688">
        <f t="shared" ca="1" si="571"/>
        <v>7070.3676843412768</v>
      </c>
      <c r="AM2453" s="688">
        <f>IFERROR($H2453/SUMIF($A:$A,$A2453,$H:$H)*SUMIF(Summary!$A$230:$A$266,$A2453,Summary!$P$230:$P$266),0)</f>
        <v>896.02703485098391</v>
      </c>
      <c r="AN2453" s="688">
        <f>IFERROR($H2453/SUMIF($A:$A,$A2453,$H:$H)*(SUMIF(Summary!$A$230:$A$266,$A2453,Summary!$L$230:$L$266)+SUMIF(Summary!$A$281:$A$317,$A2453,Summary!$L$281:$L$317))-AM2453,0)</f>
        <v>2587.4671475575342</v>
      </c>
      <c r="AO2453" s="688">
        <f>IFERROR($H2453/SUMIF($A:$A,$A2453,$H:$H)*SUMIF(Summary!$A$230:$A$266,$A2453,Summary!$Q$230:$Q$266),0)</f>
        <v>896.93569867899612</v>
      </c>
      <c r="AP2453" s="688">
        <f>IFERROR($H2453/SUMIF($A:$A,$A2453,$H:$H)*(SUMIF(Summary!$A$230:$A$266,$A2453,Summary!$L$230:$L$266)+SUMIF(Summary!$A$281:$A$317,$A2453,Summary!$L$281:$L$317))-AO2453,0)</f>
        <v>2586.5584837295219</v>
      </c>
      <c r="AQ2453" s="306"/>
      <c r="AR2453" s="688">
        <f t="shared" ca="1" si="572"/>
        <v>9662.6374593758846</v>
      </c>
      <c r="AS2453" s="688">
        <f t="shared" ca="1" si="573"/>
        <v>9656.9261680707987</v>
      </c>
    </row>
    <row r="2454" spans="1:45" x14ac:dyDescent="0.2">
      <c r="A2454" s="423">
        <v>9651</v>
      </c>
      <c r="B2454" s="424">
        <v>2</v>
      </c>
      <c r="C2454" s="425" t="s">
        <v>313</v>
      </c>
      <c r="D2454" s="422">
        <f t="shared" si="574"/>
        <v>2172</v>
      </c>
      <c r="E2454" s="422">
        <f t="shared" si="575"/>
        <v>0</v>
      </c>
      <c r="F2454" s="422">
        <f t="shared" si="576"/>
        <v>1636</v>
      </c>
      <c r="G2454" s="422">
        <f t="shared" si="577"/>
        <v>0</v>
      </c>
      <c r="H2454" s="22">
        <f t="shared" si="578"/>
        <v>3808</v>
      </c>
      <c r="I2454" s="116">
        <v>735</v>
      </c>
      <c r="J2454" s="116">
        <v>0</v>
      </c>
      <c r="K2454" s="116">
        <v>1037</v>
      </c>
      <c r="L2454" s="116">
        <v>0</v>
      </c>
      <c r="M2454" s="22">
        <f t="shared" si="579"/>
        <v>1772</v>
      </c>
      <c r="N2454" s="116">
        <v>849</v>
      </c>
      <c r="O2454" s="116">
        <v>0</v>
      </c>
      <c r="P2454" s="116">
        <v>461</v>
      </c>
      <c r="Q2454" s="116">
        <v>0</v>
      </c>
      <c r="R2454" s="22">
        <f t="shared" si="580"/>
        <v>1310</v>
      </c>
      <c r="S2454" s="116">
        <v>588</v>
      </c>
      <c r="T2454" s="116">
        <v>0</v>
      </c>
      <c r="U2454" s="116">
        <v>138</v>
      </c>
      <c r="V2454" s="116">
        <v>0</v>
      </c>
      <c r="W2454" s="22">
        <f t="shared" si="581"/>
        <v>726</v>
      </c>
      <c r="X2454" s="22">
        <f t="shared" si="582"/>
        <v>126.93333333333334</v>
      </c>
      <c r="Y2454" s="22">
        <f ca="1">OFFSET('Cost Study'!$B$7,'Operations Support'!$C2454,'Operations Support'!$B2454)*$H2454</f>
        <v>5940.4800000000005</v>
      </c>
      <c r="Z2454" s="23">
        <f ca="1">Y2454*'Cost Study'!$B$31</f>
        <v>331787.27266092104</v>
      </c>
      <c r="AA2454" s="23">
        <f ca="1">IF(A2454=10298,1.51,1)*IF($B2454&lt;3,$D2454*'Cost Study'!$B$32*OFFSET('Cost Study'!$B$7,'Operations Support'!$C2454,'Operations Support'!$B2454),0)</f>
        <v>338.83200000000005</v>
      </c>
      <c r="AB2454" s="24">
        <f ca="1">AA2454*'Cost Study'!$B$31</f>
        <v>18924.421119210099</v>
      </c>
      <c r="AC2454" s="23">
        <f ca="1">Y2454*'Cost Study'!$B$31</f>
        <v>331787.27266092104</v>
      </c>
      <c r="AD2454" s="24">
        <f ca="1">AA2454*'Cost Study'!$B$31</f>
        <v>18924.421119210099</v>
      </c>
      <c r="AE2454" s="377">
        <f t="shared" ca="1" si="583"/>
        <v>350711.69378013111</v>
      </c>
      <c r="AF2454" s="377">
        <f t="shared" ca="1" si="584"/>
        <v>350711.69378013111</v>
      </c>
      <c r="AH2454" s="688">
        <f>IFERROR($H2454/SUMIF($A:$A,$A2454,$H:$H)*SUMIF(Summary!$A$110:$A$186,$A2454,Summary!$P$110:$P$186),0)</f>
        <v>113421.81428662424</v>
      </c>
      <c r="AI2454" s="689">
        <f t="shared" ca="1" si="570"/>
        <v>237289.87949350686</v>
      </c>
      <c r="AJ2454" s="688">
        <f>IFERROR(H2454/SUMIF(A:A,A2454,H:H)*SUMIF(Summary!$A$110:$A$186,'Operations Support'!A2454,Summary!$Q$110:$Q$186),0)</f>
        <v>113536.83570443996</v>
      </c>
      <c r="AK2454" s="688">
        <f t="shared" ca="1" si="571"/>
        <v>237174.85807569115</v>
      </c>
      <c r="AM2454" s="688">
        <f>IFERROR($H2454/SUMIF($A:$A,$A2454,$H:$H)*SUMIF(Summary!$A$230:$A$266,$A2454,Summary!$P$230:$P$266),0)</f>
        <v>21459.565715173248</v>
      </c>
      <c r="AN2454" s="688">
        <f>IFERROR($H2454/SUMIF($A:$A,$A2454,$H:$H)*(SUMIF(Summary!$A$230:$A$266,$A2454,Summary!$L$230:$L$266)+SUMIF(Summary!$A$281:$A$317,$A2454,Summary!$L$281:$L$317))-AM2454,0)</f>
        <v>61969.024515088619</v>
      </c>
      <c r="AO2454" s="688">
        <f>IFERROR($H2454/SUMIF($A:$A,$A2454,$H:$H)*SUMIF(Summary!$A$230:$A$266,$A2454,Summary!$Q$230:$Q$266),0)</f>
        <v>21481.327928110797</v>
      </c>
      <c r="AP2454" s="688">
        <f>IFERROR($H2454/SUMIF($A:$A,$A2454,$H:$H)*(SUMIF(Summary!$A$230:$A$266,$A2454,Summary!$L$230:$L$266)+SUMIF(Summary!$A$281:$A$317,$A2454,Summary!$L$281:$L$317))-AO2454,0)</f>
        <v>61947.262302151066</v>
      </c>
      <c r="AQ2454" s="306"/>
      <c r="AR2454" s="688">
        <f t="shared" ca="1" si="572"/>
        <v>299258.90400859551</v>
      </c>
      <c r="AS2454" s="688">
        <f t="shared" ca="1" si="573"/>
        <v>299122.12037784222</v>
      </c>
    </row>
    <row r="2455" spans="1:45" x14ac:dyDescent="0.2">
      <c r="A2455" s="423">
        <v>9651</v>
      </c>
      <c r="B2455" s="424">
        <v>2</v>
      </c>
      <c r="C2455" s="425" t="s">
        <v>314</v>
      </c>
      <c r="D2455" s="422">
        <f t="shared" si="574"/>
        <v>0</v>
      </c>
      <c r="E2455" s="422">
        <f t="shared" si="575"/>
        <v>0</v>
      </c>
      <c r="F2455" s="422">
        <f t="shared" si="576"/>
        <v>0</v>
      </c>
      <c r="G2455" s="422">
        <f t="shared" si="577"/>
        <v>0</v>
      </c>
      <c r="H2455" s="22">
        <f t="shared" si="578"/>
        <v>0</v>
      </c>
      <c r="I2455" s="116">
        <v>0</v>
      </c>
      <c r="J2455" s="116">
        <v>0</v>
      </c>
      <c r="K2455" s="116">
        <v>0</v>
      </c>
      <c r="L2455" s="116">
        <v>0</v>
      </c>
      <c r="M2455" s="22">
        <f t="shared" si="579"/>
        <v>0</v>
      </c>
      <c r="N2455" s="116">
        <v>0</v>
      </c>
      <c r="O2455" s="116">
        <v>0</v>
      </c>
      <c r="P2455" s="116">
        <v>0</v>
      </c>
      <c r="Q2455" s="116">
        <v>0</v>
      </c>
      <c r="R2455" s="22">
        <f t="shared" si="580"/>
        <v>0</v>
      </c>
      <c r="S2455" s="116">
        <v>0</v>
      </c>
      <c r="T2455" s="116">
        <v>0</v>
      </c>
      <c r="U2455" s="116">
        <v>0</v>
      </c>
      <c r="V2455" s="116">
        <v>0</v>
      </c>
      <c r="W2455" s="22">
        <f t="shared" si="581"/>
        <v>0</v>
      </c>
      <c r="X2455" s="22">
        <f t="shared" si="582"/>
        <v>0</v>
      </c>
      <c r="Y2455" s="22">
        <f ca="1">OFFSET('Cost Study'!$B$7,'Operations Support'!$C2455,'Operations Support'!$B2455)*$H2455</f>
        <v>0</v>
      </c>
      <c r="Z2455" s="23">
        <f ca="1">Y2455*'Cost Study'!$B$31</f>
        <v>0</v>
      </c>
      <c r="AA2455" s="23">
        <f ca="1">IF(A2455=10298,1.51,1)*IF($B2455&lt;3,$D2455*'Cost Study'!$B$32*OFFSET('Cost Study'!$B$7,'Operations Support'!$C2455,'Operations Support'!$B2455),0)</f>
        <v>0</v>
      </c>
      <c r="AB2455" s="24">
        <f ca="1">AA2455*'Cost Study'!$B$31</f>
        <v>0</v>
      </c>
      <c r="AC2455" s="23">
        <f ca="1">Y2455*'Cost Study'!$B$31</f>
        <v>0</v>
      </c>
      <c r="AD2455" s="24">
        <f ca="1">AA2455*'Cost Study'!$B$31</f>
        <v>0</v>
      </c>
      <c r="AE2455" s="377">
        <f t="shared" ca="1" si="583"/>
        <v>0</v>
      </c>
      <c r="AF2455" s="377">
        <f t="shared" ca="1" si="584"/>
        <v>0</v>
      </c>
      <c r="AH2455" s="688">
        <f>IFERROR($H2455/SUMIF($A:$A,$A2455,$H:$H)*SUMIF(Summary!$A$110:$A$186,$A2455,Summary!$P$110:$P$186),0)</f>
        <v>0</v>
      </c>
      <c r="AI2455" s="689">
        <f t="shared" ca="1" si="570"/>
        <v>0</v>
      </c>
      <c r="AJ2455" s="688">
        <f>IFERROR(H2455/SUMIF(A:A,A2455,H:H)*SUMIF(Summary!$A$110:$A$186,'Operations Support'!A2455,Summary!$Q$110:$Q$186),0)</f>
        <v>0</v>
      </c>
      <c r="AK2455" s="688">
        <f t="shared" ca="1" si="571"/>
        <v>0</v>
      </c>
      <c r="AM2455" s="688">
        <f>IFERROR($H2455/SUMIF($A:$A,$A2455,$H:$H)*SUMIF(Summary!$A$230:$A$266,$A2455,Summary!$P$230:$P$266),0)</f>
        <v>0</v>
      </c>
      <c r="AN2455" s="688">
        <f>IFERROR($H2455/SUMIF($A:$A,$A2455,$H:$H)*(SUMIF(Summary!$A$230:$A$266,$A2455,Summary!$L$230:$L$266)+SUMIF(Summary!$A$281:$A$317,$A2455,Summary!$L$281:$L$317))-AM2455,0)</f>
        <v>0</v>
      </c>
      <c r="AO2455" s="688">
        <f>IFERROR($H2455/SUMIF($A:$A,$A2455,$H:$H)*SUMIF(Summary!$A$230:$A$266,$A2455,Summary!$Q$230:$Q$266),0)</f>
        <v>0</v>
      </c>
      <c r="AP2455" s="688">
        <f>IFERROR($H2455/SUMIF($A:$A,$A2455,$H:$H)*(SUMIF(Summary!$A$230:$A$266,$A2455,Summary!$L$230:$L$266)+SUMIF(Summary!$A$281:$A$317,$A2455,Summary!$L$281:$L$317))-AO2455,0)</f>
        <v>0</v>
      </c>
      <c r="AQ2455" s="306"/>
      <c r="AR2455" s="688">
        <f t="shared" ca="1" si="572"/>
        <v>0</v>
      </c>
      <c r="AS2455" s="688">
        <f t="shared" ca="1" si="573"/>
        <v>0</v>
      </c>
    </row>
    <row r="2456" spans="1:45" x14ac:dyDescent="0.2">
      <c r="A2456" s="423">
        <v>9651</v>
      </c>
      <c r="B2456" s="424">
        <v>2</v>
      </c>
      <c r="C2456" s="425" t="s">
        <v>315</v>
      </c>
      <c r="D2456" s="422">
        <f t="shared" si="574"/>
        <v>8979</v>
      </c>
      <c r="E2456" s="422">
        <f t="shared" si="575"/>
        <v>0</v>
      </c>
      <c r="F2456" s="422">
        <f t="shared" si="576"/>
        <v>7554</v>
      </c>
      <c r="G2456" s="422">
        <f t="shared" si="577"/>
        <v>0</v>
      </c>
      <c r="H2456" s="22">
        <f t="shared" si="578"/>
        <v>16533</v>
      </c>
      <c r="I2456" s="116">
        <v>3381</v>
      </c>
      <c r="J2456" s="116">
        <v>0</v>
      </c>
      <c r="K2456" s="116">
        <v>3141</v>
      </c>
      <c r="L2456" s="116">
        <v>0</v>
      </c>
      <c r="M2456" s="22">
        <f t="shared" si="579"/>
        <v>6522</v>
      </c>
      <c r="N2456" s="116">
        <v>3345</v>
      </c>
      <c r="O2456" s="116">
        <v>0</v>
      </c>
      <c r="P2456" s="116">
        <v>3315</v>
      </c>
      <c r="Q2456" s="116">
        <v>0</v>
      </c>
      <c r="R2456" s="22">
        <f t="shared" si="580"/>
        <v>6660</v>
      </c>
      <c r="S2456" s="116">
        <v>2253</v>
      </c>
      <c r="T2456" s="116">
        <v>0</v>
      </c>
      <c r="U2456" s="116">
        <v>1098</v>
      </c>
      <c r="V2456" s="116">
        <v>0</v>
      </c>
      <c r="W2456" s="22">
        <f t="shared" si="581"/>
        <v>3351</v>
      </c>
      <c r="X2456" s="22">
        <f t="shared" si="582"/>
        <v>551.1</v>
      </c>
      <c r="Y2456" s="22">
        <f ca="1">OFFSET('Cost Study'!$B$7,'Operations Support'!$C2456,'Operations Support'!$B2456)*$H2456</f>
        <v>29594.07</v>
      </c>
      <c r="Z2456" s="23">
        <f ca="1">Y2456*'Cost Study'!$B$31</f>
        <v>1652885.9237361935</v>
      </c>
      <c r="AA2456" s="23">
        <f ca="1">IF(A2456=10298,1.51,1)*IF($B2456&lt;3,$D2456*'Cost Study'!$B$32*OFFSET('Cost Study'!$B$7,'Operations Support'!$C2456,'Operations Support'!$B2456),0)</f>
        <v>1607.2410000000002</v>
      </c>
      <c r="AB2456" s="24">
        <f ca="1">AA2456*'Cost Study'!$B$31</f>
        <v>89767.511699191207</v>
      </c>
      <c r="AC2456" s="23">
        <f ca="1">Y2456*'Cost Study'!$B$31</f>
        <v>1652885.9237361935</v>
      </c>
      <c r="AD2456" s="24">
        <f ca="1">AA2456*'Cost Study'!$B$31</f>
        <v>89767.511699191207</v>
      </c>
      <c r="AE2456" s="377">
        <f t="shared" ca="1" si="583"/>
        <v>1742653.4354353847</v>
      </c>
      <c r="AF2456" s="377">
        <f t="shared" ca="1" si="584"/>
        <v>1742653.4354353847</v>
      </c>
      <c r="AH2456" s="688">
        <f>IFERROR($H2456/SUMIF($A:$A,$A2456,$H:$H)*SUMIF(Summary!$A$110:$A$186,$A2456,Summary!$P$110:$P$186),0)</f>
        <v>492437.72468507325</v>
      </c>
      <c r="AI2456" s="689">
        <f t="shared" ca="1" si="570"/>
        <v>1250215.7107503116</v>
      </c>
      <c r="AJ2456" s="688">
        <f>IFERROR(H2456/SUMIF(A:A,A2456,H:H)*SUMIF(Summary!$A$110:$A$186,'Operations Support'!A2456,Summary!$Q$110:$Q$186),0)</f>
        <v>492937.1073270762</v>
      </c>
      <c r="AK2456" s="688">
        <f t="shared" ca="1" si="571"/>
        <v>1249716.3281083086</v>
      </c>
      <c r="AM2456" s="688">
        <f>IFERROR($H2456/SUMIF($A:$A,$A2456,$H:$H)*SUMIF(Summary!$A$230:$A$266,$A2456,Summary!$P$230:$P$266),0)</f>
        <v>93169.905454033447</v>
      </c>
      <c r="AN2456" s="688">
        <f>IFERROR($H2456/SUMIF($A:$A,$A2456,$H:$H)*(SUMIF(Summary!$A$230:$A$266,$A2456,Summary!$L$230:$L$266)+SUMIF(Summary!$A$281:$A$317,$A2456,Summary!$L$281:$L$317))-AM2456,0)</f>
        <v>269047.76321112399</v>
      </c>
      <c r="AO2456" s="688">
        <f>IFERROR($H2456/SUMIF($A:$A,$A2456,$H:$H)*SUMIF(Summary!$A$230:$A$266,$A2456,Summary!$Q$230:$Q$266),0)</f>
        <v>93264.389347546181</v>
      </c>
      <c r="AP2456" s="688">
        <f>IFERROR($H2456/SUMIF($A:$A,$A2456,$H:$H)*(SUMIF(Summary!$A$230:$A$266,$A2456,Summary!$L$230:$L$266)+SUMIF(Summary!$A$281:$A$317,$A2456,Summary!$L$281:$L$317))-AO2456,0)</f>
        <v>268953.27931761125</v>
      </c>
      <c r="AQ2456" s="306"/>
      <c r="AR2456" s="688">
        <f t="shared" ca="1" si="572"/>
        <v>1519263.4739614357</v>
      </c>
      <c r="AS2456" s="688">
        <f t="shared" ca="1" si="573"/>
        <v>1518669.6074259197</v>
      </c>
    </row>
    <row r="2457" spans="1:45" x14ac:dyDescent="0.2">
      <c r="A2457" s="423">
        <v>9651</v>
      </c>
      <c r="B2457" s="424">
        <v>2</v>
      </c>
      <c r="C2457" s="425" t="s">
        <v>316</v>
      </c>
      <c r="D2457" s="422">
        <f t="shared" si="574"/>
        <v>0</v>
      </c>
      <c r="E2457" s="422">
        <f t="shared" si="575"/>
        <v>0</v>
      </c>
      <c r="F2457" s="422">
        <f t="shared" si="576"/>
        <v>0</v>
      </c>
      <c r="G2457" s="422">
        <f t="shared" si="577"/>
        <v>0</v>
      </c>
      <c r="H2457" s="22">
        <f t="shared" si="578"/>
        <v>0</v>
      </c>
      <c r="I2457" s="116">
        <v>0</v>
      </c>
      <c r="J2457" s="116">
        <v>0</v>
      </c>
      <c r="K2457" s="116">
        <v>0</v>
      </c>
      <c r="L2457" s="116">
        <v>0</v>
      </c>
      <c r="M2457" s="22">
        <f t="shared" si="579"/>
        <v>0</v>
      </c>
      <c r="N2457" s="116">
        <v>0</v>
      </c>
      <c r="O2457" s="116">
        <v>0</v>
      </c>
      <c r="P2457" s="116">
        <v>0</v>
      </c>
      <c r="Q2457" s="116">
        <v>0</v>
      </c>
      <c r="R2457" s="22">
        <f t="shared" si="580"/>
        <v>0</v>
      </c>
      <c r="S2457" s="116">
        <v>0</v>
      </c>
      <c r="T2457" s="116">
        <v>0</v>
      </c>
      <c r="U2457" s="116">
        <v>0</v>
      </c>
      <c r="V2457" s="116">
        <v>0</v>
      </c>
      <c r="W2457" s="22">
        <f t="shared" si="581"/>
        <v>0</v>
      </c>
      <c r="X2457" s="22">
        <f t="shared" si="582"/>
        <v>0</v>
      </c>
      <c r="Y2457" s="22">
        <f ca="1">OFFSET('Cost Study'!$B$7,'Operations Support'!$C2457,'Operations Support'!$B2457)*$H2457</f>
        <v>0</v>
      </c>
      <c r="Z2457" s="23">
        <f ca="1">Y2457*'Cost Study'!$B$31</f>
        <v>0</v>
      </c>
      <c r="AA2457" s="23">
        <f ca="1">IF(A2457=10298,1.51,1)*IF($B2457&lt;3,$D2457*'Cost Study'!$B$32*OFFSET('Cost Study'!$B$7,'Operations Support'!$C2457,'Operations Support'!$B2457),0)</f>
        <v>0</v>
      </c>
      <c r="AB2457" s="24">
        <f ca="1">AA2457*'Cost Study'!$B$31</f>
        <v>0</v>
      </c>
      <c r="AC2457" s="23">
        <f ca="1">Y2457*'Cost Study'!$B$31</f>
        <v>0</v>
      </c>
      <c r="AD2457" s="24">
        <f ca="1">AA2457*'Cost Study'!$B$31</f>
        <v>0</v>
      </c>
      <c r="AE2457" s="377">
        <f t="shared" ca="1" si="583"/>
        <v>0</v>
      </c>
      <c r="AF2457" s="377">
        <f t="shared" ca="1" si="584"/>
        <v>0</v>
      </c>
      <c r="AH2457" s="688">
        <f>IFERROR($H2457/SUMIF($A:$A,$A2457,$H:$H)*SUMIF(Summary!$A$110:$A$186,$A2457,Summary!$P$110:$P$186),0)</f>
        <v>0</v>
      </c>
      <c r="AI2457" s="689">
        <f t="shared" ca="1" si="570"/>
        <v>0</v>
      </c>
      <c r="AJ2457" s="688">
        <f>IFERROR(H2457/SUMIF(A:A,A2457,H:H)*SUMIF(Summary!$A$110:$A$186,'Operations Support'!A2457,Summary!$Q$110:$Q$186),0)</f>
        <v>0</v>
      </c>
      <c r="AK2457" s="688">
        <f t="shared" ca="1" si="571"/>
        <v>0</v>
      </c>
      <c r="AM2457" s="688">
        <f>IFERROR($H2457/SUMIF($A:$A,$A2457,$H:$H)*SUMIF(Summary!$A$230:$A$266,$A2457,Summary!$P$230:$P$266),0)</f>
        <v>0</v>
      </c>
      <c r="AN2457" s="688">
        <f>IFERROR($H2457/SUMIF($A:$A,$A2457,$H:$H)*(SUMIF(Summary!$A$230:$A$266,$A2457,Summary!$L$230:$L$266)+SUMIF(Summary!$A$281:$A$317,$A2457,Summary!$L$281:$L$317))-AM2457,0)</f>
        <v>0</v>
      </c>
      <c r="AO2457" s="688">
        <f>IFERROR($H2457/SUMIF($A:$A,$A2457,$H:$H)*SUMIF(Summary!$A$230:$A$266,$A2457,Summary!$Q$230:$Q$266),0)</f>
        <v>0</v>
      </c>
      <c r="AP2457" s="688">
        <f>IFERROR($H2457/SUMIF($A:$A,$A2457,$H:$H)*(SUMIF(Summary!$A$230:$A$266,$A2457,Summary!$L$230:$L$266)+SUMIF(Summary!$A$281:$A$317,$A2457,Summary!$L$281:$L$317))-AO2457,0)</f>
        <v>0</v>
      </c>
      <c r="AQ2457" s="306"/>
      <c r="AR2457" s="688">
        <f t="shared" ca="1" si="572"/>
        <v>0</v>
      </c>
      <c r="AS2457" s="688">
        <f t="shared" ca="1" si="573"/>
        <v>0</v>
      </c>
    </row>
    <row r="2458" spans="1:45" x14ac:dyDescent="0.2">
      <c r="A2458" s="423">
        <v>9651</v>
      </c>
      <c r="B2458" s="424">
        <v>2</v>
      </c>
      <c r="C2458" s="425" t="s">
        <v>317</v>
      </c>
      <c r="D2458" s="422">
        <f t="shared" si="574"/>
        <v>453</v>
      </c>
      <c r="E2458" s="422">
        <f t="shared" si="575"/>
        <v>0</v>
      </c>
      <c r="F2458" s="422">
        <f t="shared" si="576"/>
        <v>1176</v>
      </c>
      <c r="G2458" s="422">
        <f t="shared" si="577"/>
        <v>0</v>
      </c>
      <c r="H2458" s="22">
        <f t="shared" si="578"/>
        <v>1629</v>
      </c>
      <c r="I2458" s="116">
        <v>222</v>
      </c>
      <c r="J2458" s="116">
        <v>0</v>
      </c>
      <c r="K2458" s="116">
        <v>444</v>
      </c>
      <c r="L2458" s="116">
        <v>0</v>
      </c>
      <c r="M2458" s="22">
        <f t="shared" si="579"/>
        <v>666</v>
      </c>
      <c r="N2458" s="116">
        <v>231</v>
      </c>
      <c r="O2458" s="116">
        <v>0</v>
      </c>
      <c r="P2458" s="116">
        <v>732</v>
      </c>
      <c r="Q2458" s="116">
        <v>0</v>
      </c>
      <c r="R2458" s="22">
        <f t="shared" si="580"/>
        <v>963</v>
      </c>
      <c r="S2458" s="116">
        <v>0</v>
      </c>
      <c r="T2458" s="116">
        <v>0</v>
      </c>
      <c r="U2458" s="116">
        <v>0</v>
      </c>
      <c r="V2458" s="116">
        <v>0</v>
      </c>
      <c r="W2458" s="22">
        <f t="shared" si="581"/>
        <v>0</v>
      </c>
      <c r="X2458" s="22">
        <f t="shared" si="582"/>
        <v>54.3</v>
      </c>
      <c r="Y2458" s="22">
        <f ca="1">OFFSET('Cost Study'!$B$7,'Operations Support'!$C2458,'Operations Support'!$B2458)*$H2458</f>
        <v>3567.5099999999998</v>
      </c>
      <c r="Z2458" s="23">
        <f ca="1">Y2458*'Cost Study'!$B$31</f>
        <v>199252.31851476012</v>
      </c>
      <c r="AA2458" s="23">
        <f ca="1">IF(A2458=10298,1.51,1)*IF($B2458&lt;3,$D2458*'Cost Study'!$B$32*OFFSET('Cost Study'!$B$7,'Operations Support'!$C2458,'Operations Support'!$B2458),0)</f>
        <v>99.207000000000008</v>
      </c>
      <c r="AB2458" s="24">
        <f ca="1">AA2458*'Cost Study'!$B$31</f>
        <v>5540.9024117364243</v>
      </c>
      <c r="AC2458" s="23">
        <f ca="1">Y2458*'Cost Study'!$B$31</f>
        <v>199252.31851476012</v>
      </c>
      <c r="AD2458" s="24">
        <f ca="1">AA2458*'Cost Study'!$B$31</f>
        <v>5540.9024117364243</v>
      </c>
      <c r="AE2458" s="377">
        <f t="shared" ca="1" si="583"/>
        <v>204793.22092649655</v>
      </c>
      <c r="AF2458" s="377">
        <f t="shared" ca="1" si="584"/>
        <v>204793.22092649655</v>
      </c>
      <c r="AH2458" s="688">
        <f>IFERROR($H2458/SUMIF($A:$A,$A2458,$H:$H)*SUMIF(Summary!$A$110:$A$186,$A2458,Summary!$P$110:$P$186),0)</f>
        <v>48519.993559062736</v>
      </c>
      <c r="AI2458" s="689">
        <f t="shared" ca="1" si="570"/>
        <v>156273.22736743381</v>
      </c>
      <c r="AJ2458" s="688">
        <f>IFERROR(H2458/SUMIF(A:A,A2458,H:H)*SUMIF(Summary!$A$110:$A$186,'Operations Support'!A2458,Summary!$Q$110:$Q$186),0)</f>
        <v>48569.197836799554</v>
      </c>
      <c r="AK2458" s="688">
        <f t="shared" ca="1" si="571"/>
        <v>156224.023089697</v>
      </c>
      <c r="AM2458" s="688">
        <f>IFERROR($H2458/SUMIF($A:$A,$A2458,$H:$H)*SUMIF(Summary!$A$230:$A$266,$A2458,Summary!$P$230:$P$266),0)</f>
        <v>9180.0505646053643</v>
      </c>
      <c r="AN2458" s="688">
        <f>IFERROR($H2458/SUMIF($A:$A,$A2458,$H:$H)*(SUMIF(Summary!$A$230:$A$266,$A2458,Summary!$L$230:$L$266)+SUMIF(Summary!$A$281:$A$317,$A2458,Summary!$L$281:$L$317))-AM2458,0)</f>
        <v>26509.333228749834</v>
      </c>
      <c r="AO2458" s="688">
        <f>IFERROR($H2458/SUMIF($A:$A,$A2458,$H:$H)*SUMIF(Summary!$A$230:$A$266,$A2458,Summary!$Q$230:$Q$266),0)</f>
        <v>9189.3600826923557</v>
      </c>
      <c r="AP2458" s="688">
        <f>IFERROR($H2458/SUMIF($A:$A,$A2458,$H:$H)*(SUMIF(Summary!$A$230:$A$266,$A2458,Summary!$L$230:$L$266)+SUMIF(Summary!$A$281:$A$317,$A2458,Summary!$L$281:$L$317))-AO2458,0)</f>
        <v>26500.023710662841</v>
      </c>
      <c r="AQ2458" s="306"/>
      <c r="AR2458" s="688">
        <f t="shared" ca="1" si="572"/>
        <v>182782.56059618364</v>
      </c>
      <c r="AS2458" s="688">
        <f t="shared" ca="1" si="573"/>
        <v>182724.04680035985</v>
      </c>
    </row>
    <row r="2459" spans="1:45" x14ac:dyDescent="0.2">
      <c r="A2459" s="423">
        <v>9651</v>
      </c>
      <c r="B2459" s="424">
        <v>2</v>
      </c>
      <c r="C2459" s="425" t="s">
        <v>318</v>
      </c>
      <c r="D2459" s="422">
        <f t="shared" si="574"/>
        <v>0</v>
      </c>
      <c r="E2459" s="422">
        <f t="shared" si="575"/>
        <v>0</v>
      </c>
      <c r="F2459" s="422">
        <f t="shared" si="576"/>
        <v>0</v>
      </c>
      <c r="G2459" s="422">
        <f t="shared" si="577"/>
        <v>0</v>
      </c>
      <c r="H2459" s="22">
        <f t="shared" si="578"/>
        <v>0</v>
      </c>
      <c r="I2459" s="116">
        <v>0</v>
      </c>
      <c r="J2459" s="116">
        <v>0</v>
      </c>
      <c r="K2459" s="116">
        <v>0</v>
      </c>
      <c r="L2459" s="116">
        <v>0</v>
      </c>
      <c r="M2459" s="22">
        <f t="shared" si="579"/>
        <v>0</v>
      </c>
      <c r="N2459" s="116">
        <v>0</v>
      </c>
      <c r="O2459" s="116">
        <v>0</v>
      </c>
      <c r="P2459" s="116">
        <v>0</v>
      </c>
      <c r="Q2459" s="116">
        <v>0</v>
      </c>
      <c r="R2459" s="22">
        <f t="shared" si="580"/>
        <v>0</v>
      </c>
      <c r="S2459" s="116">
        <v>0</v>
      </c>
      <c r="T2459" s="116">
        <v>0</v>
      </c>
      <c r="U2459" s="116">
        <v>0</v>
      </c>
      <c r="V2459" s="116">
        <v>0</v>
      </c>
      <c r="W2459" s="22">
        <f t="shared" si="581"/>
        <v>0</v>
      </c>
      <c r="X2459" s="22">
        <f t="shared" si="582"/>
        <v>0</v>
      </c>
      <c r="Y2459" s="22">
        <f ca="1">OFFSET('Cost Study'!$B$7,'Operations Support'!$C2459,'Operations Support'!$B2459)*$H2459</f>
        <v>0</v>
      </c>
      <c r="Z2459" s="23">
        <f ca="1">Y2459*'Cost Study'!$B$31</f>
        <v>0</v>
      </c>
      <c r="AA2459" s="23">
        <f ca="1">IF(A2459=10298,1.51,1)*IF($B2459&lt;3,$D2459*'Cost Study'!$B$32*OFFSET('Cost Study'!$B$7,'Operations Support'!$C2459,'Operations Support'!$B2459),0)</f>
        <v>0</v>
      </c>
      <c r="AB2459" s="24">
        <f ca="1">AA2459*'Cost Study'!$B$31</f>
        <v>0</v>
      </c>
      <c r="AC2459" s="23">
        <f ca="1">Y2459*'Cost Study'!$B$31</f>
        <v>0</v>
      </c>
      <c r="AD2459" s="24">
        <f ca="1">AA2459*'Cost Study'!$B$31</f>
        <v>0</v>
      </c>
      <c r="AE2459" s="377">
        <f t="shared" ca="1" si="583"/>
        <v>0</v>
      </c>
      <c r="AF2459" s="377">
        <f t="shared" ca="1" si="584"/>
        <v>0</v>
      </c>
      <c r="AH2459" s="688">
        <f>IFERROR($H2459/SUMIF($A:$A,$A2459,$H:$H)*SUMIF(Summary!$A$110:$A$186,$A2459,Summary!$P$110:$P$186),0)</f>
        <v>0</v>
      </c>
      <c r="AI2459" s="689">
        <f t="shared" ca="1" si="570"/>
        <v>0</v>
      </c>
      <c r="AJ2459" s="688">
        <f>IFERROR(H2459/SUMIF(A:A,A2459,H:H)*SUMIF(Summary!$A$110:$A$186,'Operations Support'!A2459,Summary!$Q$110:$Q$186),0)</f>
        <v>0</v>
      </c>
      <c r="AK2459" s="688">
        <f t="shared" ca="1" si="571"/>
        <v>0</v>
      </c>
      <c r="AM2459" s="688">
        <f>IFERROR($H2459/SUMIF($A:$A,$A2459,$H:$H)*SUMIF(Summary!$A$230:$A$266,$A2459,Summary!$P$230:$P$266),0)</f>
        <v>0</v>
      </c>
      <c r="AN2459" s="688">
        <f>IFERROR($H2459/SUMIF($A:$A,$A2459,$H:$H)*(SUMIF(Summary!$A$230:$A$266,$A2459,Summary!$L$230:$L$266)+SUMIF(Summary!$A$281:$A$317,$A2459,Summary!$L$281:$L$317))-AM2459,0)</f>
        <v>0</v>
      </c>
      <c r="AO2459" s="688">
        <f>IFERROR($H2459/SUMIF($A:$A,$A2459,$H:$H)*SUMIF(Summary!$A$230:$A$266,$A2459,Summary!$Q$230:$Q$266),0)</f>
        <v>0</v>
      </c>
      <c r="AP2459" s="688">
        <f>IFERROR($H2459/SUMIF($A:$A,$A2459,$H:$H)*(SUMIF(Summary!$A$230:$A$266,$A2459,Summary!$L$230:$L$266)+SUMIF(Summary!$A$281:$A$317,$A2459,Summary!$L$281:$L$317))-AO2459,0)</f>
        <v>0</v>
      </c>
      <c r="AQ2459" s="306"/>
      <c r="AR2459" s="688">
        <f t="shared" ca="1" si="572"/>
        <v>0</v>
      </c>
      <c r="AS2459" s="688">
        <f t="shared" ca="1" si="573"/>
        <v>0</v>
      </c>
    </row>
    <row r="2460" spans="1:45" x14ac:dyDescent="0.2">
      <c r="A2460" s="423">
        <v>9651</v>
      </c>
      <c r="B2460" s="424">
        <v>2</v>
      </c>
      <c r="C2460" s="425" t="s">
        <v>319</v>
      </c>
      <c r="D2460" s="422">
        <f t="shared" si="574"/>
        <v>385</v>
      </c>
      <c r="E2460" s="422">
        <f t="shared" si="575"/>
        <v>0</v>
      </c>
      <c r="F2460" s="422">
        <f t="shared" si="576"/>
        <v>4656</v>
      </c>
      <c r="G2460" s="422">
        <f t="shared" si="577"/>
        <v>0</v>
      </c>
      <c r="H2460" s="22">
        <f t="shared" si="578"/>
        <v>5041</v>
      </c>
      <c r="I2460" s="116">
        <v>111</v>
      </c>
      <c r="J2460" s="116">
        <v>0</v>
      </c>
      <c r="K2460" s="116">
        <v>2594</v>
      </c>
      <c r="L2460" s="116">
        <v>0</v>
      </c>
      <c r="M2460" s="22">
        <f t="shared" si="579"/>
        <v>2705</v>
      </c>
      <c r="N2460" s="116">
        <v>274</v>
      </c>
      <c r="O2460" s="116">
        <v>0</v>
      </c>
      <c r="P2460" s="116">
        <v>1856</v>
      </c>
      <c r="Q2460" s="116">
        <v>0</v>
      </c>
      <c r="R2460" s="22">
        <f t="shared" si="580"/>
        <v>2130</v>
      </c>
      <c r="S2460" s="116">
        <v>0</v>
      </c>
      <c r="T2460" s="116">
        <v>0</v>
      </c>
      <c r="U2460" s="116">
        <v>206</v>
      </c>
      <c r="V2460" s="116">
        <v>0</v>
      </c>
      <c r="W2460" s="22">
        <f t="shared" si="581"/>
        <v>206</v>
      </c>
      <c r="X2460" s="22">
        <f t="shared" si="582"/>
        <v>168.03333333333333</v>
      </c>
      <c r="Y2460" s="22">
        <f ca="1">OFFSET('Cost Study'!$B$7,'Operations Support'!$C2460,'Operations Support'!$B2460)*$H2460</f>
        <v>10283.64</v>
      </c>
      <c r="Z2460" s="23">
        <f ca="1">Y2460*'Cost Study'!$B$31</f>
        <v>574361.14061940333</v>
      </c>
      <c r="AA2460" s="23">
        <f ca="1">IF(A2460=10298,1.51,1)*IF($B2460&lt;3,$D2460*'Cost Study'!$B$32*OFFSET('Cost Study'!$B$7,'Operations Support'!$C2460,'Operations Support'!$B2460),0)</f>
        <v>78.540000000000006</v>
      </c>
      <c r="AB2460" s="24">
        <f ca="1">AA2460*'Cost Study'!$B$31</f>
        <v>4386.6105760458313</v>
      </c>
      <c r="AC2460" s="23">
        <f ca="1">Y2460*'Cost Study'!$B$31</f>
        <v>574361.14061940333</v>
      </c>
      <c r="AD2460" s="24">
        <f ca="1">AA2460*'Cost Study'!$B$31</f>
        <v>4386.6105760458313</v>
      </c>
      <c r="AE2460" s="377">
        <f t="shared" ca="1" si="583"/>
        <v>578747.75119544915</v>
      </c>
      <c r="AF2460" s="377">
        <f t="shared" ca="1" si="584"/>
        <v>578747.75119544915</v>
      </c>
      <c r="AH2460" s="688">
        <f>IFERROR($H2460/SUMIF($A:$A,$A2460,$H:$H)*SUMIF(Summary!$A$110:$A$186,$A2460,Summary!$P$110:$P$186),0)</f>
        <v>150146.89228436787</v>
      </c>
      <c r="AI2460" s="689">
        <f t="shared" ca="1" si="570"/>
        <v>428600.85891108128</v>
      </c>
      <c r="AJ2460" s="688">
        <f>IFERROR(H2460/SUMIF(A:A,A2460,H:H)*SUMIF(Summary!$A$110:$A$186,'Operations Support'!A2460,Summary!$Q$110:$Q$186),0)</f>
        <v>150299.1567190341</v>
      </c>
      <c r="AK2460" s="688">
        <f t="shared" ca="1" si="571"/>
        <v>428448.59447641508</v>
      </c>
      <c r="AM2460" s="688">
        <f>IFERROR($H2460/SUMIF($A:$A,$A2460,$H:$H)*SUMIF(Summary!$A$230:$A$266,$A2460,Summary!$P$230:$P$266),0)</f>
        <v>28408.001777885598</v>
      </c>
      <c r="AN2460" s="688">
        <f>IFERROR($H2460/SUMIF($A:$A,$A2460,$H:$H)*(SUMIF(Summary!$A$230:$A$266,$A2460,Summary!$L$230:$L$266)+SUMIF(Summary!$A$281:$A$317,$A2460,Summary!$L$281:$L$317))-AM2460,0)</f>
        <v>82034.099942374407</v>
      </c>
      <c r="AO2460" s="688">
        <f>IFERROR($H2460/SUMIF($A:$A,$A2460,$H:$H)*SUMIF(Summary!$A$230:$A$266,$A2460,Summary!$Q$230:$Q$266),0)</f>
        <v>28436.810421640374</v>
      </c>
      <c r="AP2460" s="688">
        <f>IFERROR($H2460/SUMIF($A:$A,$A2460,$H:$H)*(SUMIF(Summary!$A$230:$A$266,$A2460,Summary!$L$230:$L$266)+SUMIF(Summary!$A$281:$A$317,$A2460,Summary!$L$281:$L$317))-AO2460,0)</f>
        <v>82005.291298619632</v>
      </c>
      <c r="AQ2460" s="306"/>
      <c r="AR2460" s="688">
        <f t="shared" ca="1" si="572"/>
        <v>510634.95885345567</v>
      </c>
      <c r="AS2460" s="688">
        <f t="shared" ca="1" si="573"/>
        <v>510453.88577503472</v>
      </c>
    </row>
    <row r="2461" spans="1:45" x14ac:dyDescent="0.2">
      <c r="A2461" s="423">
        <v>9651</v>
      </c>
      <c r="B2461" s="424">
        <v>2</v>
      </c>
      <c r="C2461" s="425" t="s">
        <v>320</v>
      </c>
      <c r="D2461" s="422">
        <f t="shared" si="574"/>
        <v>0</v>
      </c>
      <c r="E2461" s="422">
        <f t="shared" si="575"/>
        <v>0</v>
      </c>
      <c r="F2461" s="422">
        <f t="shared" si="576"/>
        <v>0</v>
      </c>
      <c r="G2461" s="422">
        <f t="shared" si="577"/>
        <v>0</v>
      </c>
      <c r="H2461" s="22">
        <f t="shared" si="578"/>
        <v>0</v>
      </c>
      <c r="I2461" s="116">
        <v>0</v>
      </c>
      <c r="J2461" s="116">
        <v>0</v>
      </c>
      <c r="K2461" s="116">
        <v>0</v>
      </c>
      <c r="L2461" s="116">
        <v>0</v>
      </c>
      <c r="M2461" s="22">
        <f t="shared" si="579"/>
        <v>0</v>
      </c>
      <c r="N2461" s="116">
        <v>0</v>
      </c>
      <c r="O2461" s="116">
        <v>0</v>
      </c>
      <c r="P2461" s="116">
        <v>0</v>
      </c>
      <c r="Q2461" s="116">
        <v>0</v>
      </c>
      <c r="R2461" s="22">
        <f t="shared" si="580"/>
        <v>0</v>
      </c>
      <c r="S2461" s="116">
        <v>0</v>
      </c>
      <c r="T2461" s="116">
        <v>0</v>
      </c>
      <c r="U2461" s="116">
        <v>0</v>
      </c>
      <c r="V2461" s="116">
        <v>0</v>
      </c>
      <c r="W2461" s="22">
        <f t="shared" si="581"/>
        <v>0</v>
      </c>
      <c r="X2461" s="22">
        <f t="shared" si="582"/>
        <v>0</v>
      </c>
      <c r="Y2461" s="22">
        <f ca="1">OFFSET('Cost Study'!$B$7,'Operations Support'!$C2461,'Operations Support'!$B2461)*$H2461</f>
        <v>0</v>
      </c>
      <c r="Z2461" s="23">
        <f ca="1">Y2461*'Cost Study'!$B$31</f>
        <v>0</v>
      </c>
      <c r="AA2461" s="23">
        <f ca="1">IF(A2461=10298,1.51,1)*IF($B2461&lt;3,$D2461*'Cost Study'!$B$32*OFFSET('Cost Study'!$B$7,'Operations Support'!$C2461,'Operations Support'!$B2461),0)</f>
        <v>0</v>
      </c>
      <c r="AB2461" s="24">
        <f ca="1">AA2461*'Cost Study'!$B$31</f>
        <v>0</v>
      </c>
      <c r="AC2461" s="23">
        <f ca="1">Y2461*'Cost Study'!$B$31</f>
        <v>0</v>
      </c>
      <c r="AD2461" s="24">
        <f ca="1">AA2461*'Cost Study'!$B$31</f>
        <v>0</v>
      </c>
      <c r="AE2461" s="377">
        <f t="shared" ca="1" si="583"/>
        <v>0</v>
      </c>
      <c r="AF2461" s="377">
        <f t="shared" ca="1" si="584"/>
        <v>0</v>
      </c>
      <c r="AH2461" s="688">
        <f>IFERROR($H2461/SUMIF($A:$A,$A2461,$H:$H)*SUMIF(Summary!$A$110:$A$186,$A2461,Summary!$P$110:$P$186),0)</f>
        <v>0</v>
      </c>
      <c r="AI2461" s="689">
        <f t="shared" ca="1" si="570"/>
        <v>0</v>
      </c>
      <c r="AJ2461" s="688">
        <f>IFERROR(H2461/SUMIF(A:A,A2461,H:H)*SUMIF(Summary!$A$110:$A$186,'Operations Support'!A2461,Summary!$Q$110:$Q$186),0)</f>
        <v>0</v>
      </c>
      <c r="AK2461" s="688">
        <f t="shared" ca="1" si="571"/>
        <v>0</v>
      </c>
      <c r="AM2461" s="688">
        <f>IFERROR($H2461/SUMIF($A:$A,$A2461,$H:$H)*SUMIF(Summary!$A$230:$A$266,$A2461,Summary!$P$230:$P$266),0)</f>
        <v>0</v>
      </c>
      <c r="AN2461" s="688">
        <f>IFERROR($H2461/SUMIF($A:$A,$A2461,$H:$H)*(SUMIF(Summary!$A$230:$A$266,$A2461,Summary!$L$230:$L$266)+SUMIF(Summary!$A$281:$A$317,$A2461,Summary!$L$281:$L$317))-AM2461,0)</f>
        <v>0</v>
      </c>
      <c r="AO2461" s="688">
        <f>IFERROR($H2461/SUMIF($A:$A,$A2461,$H:$H)*SUMIF(Summary!$A$230:$A$266,$A2461,Summary!$Q$230:$Q$266),0)</f>
        <v>0</v>
      </c>
      <c r="AP2461" s="688">
        <f>IFERROR($H2461/SUMIF($A:$A,$A2461,$H:$H)*(SUMIF(Summary!$A$230:$A$266,$A2461,Summary!$L$230:$L$266)+SUMIF(Summary!$A$281:$A$317,$A2461,Summary!$L$281:$L$317))-AO2461,0)</f>
        <v>0</v>
      </c>
      <c r="AQ2461" s="306"/>
      <c r="AR2461" s="688">
        <f t="shared" ca="1" si="572"/>
        <v>0</v>
      </c>
      <c r="AS2461" s="688">
        <f t="shared" ca="1" si="573"/>
        <v>0</v>
      </c>
    </row>
    <row r="2462" spans="1:45" x14ac:dyDescent="0.2">
      <c r="A2462" s="423">
        <v>9651</v>
      </c>
      <c r="B2462" s="424">
        <v>3</v>
      </c>
      <c r="C2462" s="425" t="s">
        <v>300</v>
      </c>
      <c r="D2462" s="422">
        <f t="shared" si="574"/>
        <v>4746</v>
      </c>
      <c r="E2462" s="422">
        <f t="shared" si="575"/>
        <v>0</v>
      </c>
      <c r="F2462" s="422">
        <f t="shared" si="576"/>
        <v>1314</v>
      </c>
      <c r="G2462" s="422">
        <f t="shared" si="577"/>
        <v>0</v>
      </c>
      <c r="H2462" s="22">
        <f t="shared" si="578"/>
        <v>6060</v>
      </c>
      <c r="I2462" s="116">
        <v>1803</v>
      </c>
      <c r="J2462" s="116">
        <v>0</v>
      </c>
      <c r="K2462" s="116">
        <v>480</v>
      </c>
      <c r="L2462" s="116">
        <v>0</v>
      </c>
      <c r="M2462" s="22">
        <f t="shared" si="579"/>
        <v>2283</v>
      </c>
      <c r="N2462" s="116">
        <v>1448</v>
      </c>
      <c r="O2462" s="116">
        <v>0</v>
      </c>
      <c r="P2462" s="116">
        <v>318</v>
      </c>
      <c r="Q2462" s="116">
        <v>0</v>
      </c>
      <c r="R2462" s="22">
        <f t="shared" si="580"/>
        <v>1766</v>
      </c>
      <c r="S2462" s="116">
        <v>1495</v>
      </c>
      <c r="T2462" s="116">
        <v>0</v>
      </c>
      <c r="U2462" s="116">
        <v>516</v>
      </c>
      <c r="V2462" s="116">
        <v>0</v>
      </c>
      <c r="W2462" s="22">
        <f t="shared" si="581"/>
        <v>2011</v>
      </c>
      <c r="X2462" s="22">
        <f t="shared" si="582"/>
        <v>252.5</v>
      </c>
      <c r="Y2462" s="22">
        <f ca="1">OFFSET('Cost Study'!$B$7,'Operations Support'!$C2462,'Operations Support'!$B2462)*$H2462</f>
        <v>26058</v>
      </c>
      <c r="Z2462" s="23">
        <f ca="1">Y2462*'Cost Study'!$B$31</f>
        <v>1455389.5898981697</v>
      </c>
      <c r="AA2462" s="23">
        <f ca="1">IF(A2462=10298,1.51,1)*IF($B2462&lt;3,$D2462*'Cost Study'!$B$32*OFFSET('Cost Study'!$B$7,'Operations Support'!$C2462,'Operations Support'!$B2462),0)</f>
        <v>0</v>
      </c>
      <c r="AB2462" s="24">
        <f ca="1">AA2462*'Cost Study'!$B$31</f>
        <v>0</v>
      </c>
      <c r="AC2462" s="23">
        <f ca="1">Y2462*'Cost Study'!$B$31</f>
        <v>1455389.5898981697</v>
      </c>
      <c r="AD2462" s="24">
        <f ca="1">AA2462*'Cost Study'!$B$31</f>
        <v>0</v>
      </c>
      <c r="AE2462" s="377">
        <f t="shared" ca="1" si="583"/>
        <v>1455389.5898981697</v>
      </c>
      <c r="AF2462" s="377">
        <f t="shared" ca="1" si="584"/>
        <v>1455389.5898981697</v>
      </c>
      <c r="AH2462" s="688">
        <f>IFERROR($H2462/SUMIF($A:$A,$A2462,$H:$H)*SUMIF(Summary!$A$110:$A$186,$A2462,Summary!$P$110:$P$186),0)</f>
        <v>180497.95025655013</v>
      </c>
      <c r="AI2462" s="689">
        <f t="shared" ca="1" si="570"/>
        <v>1274891.6396416195</v>
      </c>
      <c r="AJ2462" s="688">
        <f>IFERROR(H2462/SUMIF(A:A,A2462,H:H)*SUMIF(Summary!$A$110:$A$186,'Operations Support'!A2462,Summary!$Q$110:$Q$186),0)</f>
        <v>180680.9937943556</v>
      </c>
      <c r="AK2462" s="688">
        <f t="shared" ca="1" si="571"/>
        <v>1274708.5961038142</v>
      </c>
      <c r="AM2462" s="688">
        <f>IFERROR($H2462/SUMIF($A:$A,$A2462,$H:$H)*SUMIF(Summary!$A$230:$A$266,$A2462,Summary!$P$230:$P$266),0)</f>
        <v>34150.464347150708</v>
      </c>
      <c r="AN2462" s="688">
        <f>IFERROR($H2462/SUMIF($A:$A,$A2462,$H:$H)*(SUMIF(Summary!$A$230:$A$266,$A2462,Summary!$L$230:$L$266)+SUMIF(Summary!$A$281:$A$317,$A2462,Summary!$L$281:$L$317))-AM2462,0)</f>
        <v>98616.672416343761</v>
      </c>
      <c r="AO2462" s="688">
        <f>IFERROR($H2462/SUMIF($A:$A,$A2462,$H:$H)*SUMIF(Summary!$A$230:$A$266,$A2462,Summary!$Q$230:$Q$266),0)</f>
        <v>34185.096440218338</v>
      </c>
      <c r="AP2462" s="688">
        <f>IFERROR($H2462/SUMIF($A:$A,$A2462,$H:$H)*(SUMIF(Summary!$A$230:$A$266,$A2462,Summary!$L$230:$L$266)+SUMIF(Summary!$A$281:$A$317,$A2462,Summary!$L$281:$L$317))-AO2462,0)</f>
        <v>98582.040323276131</v>
      </c>
      <c r="AQ2462" s="306"/>
      <c r="AR2462" s="688">
        <f t="shared" ca="1" si="572"/>
        <v>1373508.3120579633</v>
      </c>
      <c r="AS2462" s="688">
        <f t="shared" ca="1" si="573"/>
        <v>1373290.6364270903</v>
      </c>
    </row>
    <row r="2463" spans="1:45" x14ac:dyDescent="0.2">
      <c r="A2463" s="423">
        <v>9651</v>
      </c>
      <c r="B2463" s="424">
        <v>3</v>
      </c>
      <c r="C2463" s="425" t="s">
        <v>301</v>
      </c>
      <c r="D2463" s="422">
        <f t="shared" si="574"/>
        <v>706</v>
      </c>
      <c r="E2463" s="422">
        <f t="shared" si="575"/>
        <v>0</v>
      </c>
      <c r="F2463" s="422">
        <f t="shared" si="576"/>
        <v>28</v>
      </c>
      <c r="G2463" s="422">
        <f t="shared" si="577"/>
        <v>0</v>
      </c>
      <c r="H2463" s="22">
        <f t="shared" si="578"/>
        <v>734</v>
      </c>
      <c r="I2463" s="116">
        <v>242</v>
      </c>
      <c r="J2463" s="116">
        <v>0</v>
      </c>
      <c r="K2463" s="116">
        <v>0</v>
      </c>
      <c r="L2463" s="116">
        <v>0</v>
      </c>
      <c r="M2463" s="22">
        <f t="shared" si="579"/>
        <v>242</v>
      </c>
      <c r="N2463" s="116">
        <v>263</v>
      </c>
      <c r="O2463" s="116">
        <v>0</v>
      </c>
      <c r="P2463" s="116">
        <v>0</v>
      </c>
      <c r="Q2463" s="116">
        <v>0</v>
      </c>
      <c r="R2463" s="22">
        <f t="shared" si="580"/>
        <v>263</v>
      </c>
      <c r="S2463" s="116">
        <v>201</v>
      </c>
      <c r="T2463" s="116">
        <v>0</v>
      </c>
      <c r="U2463" s="116">
        <v>28</v>
      </c>
      <c r="V2463" s="116">
        <v>0</v>
      </c>
      <c r="W2463" s="22">
        <f t="shared" si="581"/>
        <v>229</v>
      </c>
      <c r="X2463" s="22">
        <f t="shared" si="582"/>
        <v>30.583333333333332</v>
      </c>
      <c r="Y2463" s="22">
        <f ca="1">OFFSET('Cost Study'!$B$7,'Operations Support'!$C2463,'Operations Support'!$B2463)*$H2463</f>
        <v>5380.22</v>
      </c>
      <c r="Z2463" s="23">
        <f ca="1">Y2463*'Cost Study'!$B$31</f>
        <v>300495.67040302139</v>
      </c>
      <c r="AA2463" s="23">
        <f ca="1">IF(A2463=10298,1.51,1)*IF($B2463&lt;3,$D2463*'Cost Study'!$B$32*OFFSET('Cost Study'!$B$7,'Operations Support'!$C2463,'Operations Support'!$B2463),0)</f>
        <v>0</v>
      </c>
      <c r="AB2463" s="24">
        <f ca="1">AA2463*'Cost Study'!$B$31</f>
        <v>0</v>
      </c>
      <c r="AC2463" s="23">
        <f ca="1">Y2463*'Cost Study'!$B$31</f>
        <v>300495.67040302139</v>
      </c>
      <c r="AD2463" s="24">
        <f ca="1">AA2463*'Cost Study'!$B$31</f>
        <v>0</v>
      </c>
      <c r="AE2463" s="377">
        <f t="shared" ca="1" si="583"/>
        <v>300495.67040302139</v>
      </c>
      <c r="AF2463" s="377">
        <f t="shared" ca="1" si="584"/>
        <v>300495.67040302139</v>
      </c>
      <c r="AH2463" s="688">
        <f>IFERROR($H2463/SUMIF($A:$A,$A2463,$H:$H)*SUMIF(Summary!$A$110:$A$186,$A2463,Summary!$P$110:$P$186),0)</f>
        <v>21862.292984869273</v>
      </c>
      <c r="AI2463" s="689">
        <f t="shared" ca="1" si="570"/>
        <v>278633.37741815211</v>
      </c>
      <c r="AJ2463" s="688">
        <f>IFERROR(H2463/SUMIF(A:A,A2463,H:H)*SUMIF(Summary!$A$110:$A$186,'Operations Support'!A2463,Summary!$Q$110:$Q$186),0)</f>
        <v>21884.463604794888</v>
      </c>
      <c r="AK2463" s="688">
        <f t="shared" ca="1" si="571"/>
        <v>278611.20679822651</v>
      </c>
      <c r="AM2463" s="688">
        <f>IFERROR($H2463/SUMIF($A:$A,$A2463,$H:$H)*SUMIF(Summary!$A$230:$A$266,$A2463,Summary!$P$230:$P$266),0)</f>
        <v>4136.3763747208941</v>
      </c>
      <c r="AN2463" s="688">
        <f>IFERROR($H2463/SUMIF($A:$A,$A2463,$H:$H)*(SUMIF(Summary!$A$230:$A$266,$A2463,Summary!$L$230:$L$266)+SUMIF(Summary!$A$281:$A$317,$A2463,Summary!$L$281:$L$317))-AM2463,0)</f>
        <v>11944.659662309625</v>
      </c>
      <c r="AO2463" s="688">
        <f>IFERROR($H2463/SUMIF($A:$A,$A2463,$H:$H)*SUMIF(Summary!$A$230:$A$266,$A2463,Summary!$Q$230:$Q$266),0)</f>
        <v>4140.5710869835411</v>
      </c>
      <c r="AP2463" s="688">
        <f>IFERROR($H2463/SUMIF($A:$A,$A2463,$H:$H)*(SUMIF(Summary!$A$230:$A$266,$A2463,Summary!$L$230:$L$266)+SUMIF(Summary!$A$281:$A$317,$A2463,Summary!$L$281:$L$317))-AO2463,0)</f>
        <v>11940.464950046979</v>
      </c>
      <c r="AQ2463" s="306"/>
      <c r="AR2463" s="688">
        <f t="shared" ca="1" si="572"/>
        <v>290578.03708046174</v>
      </c>
      <c r="AS2463" s="688">
        <f t="shared" ca="1" si="573"/>
        <v>290551.67174827348</v>
      </c>
    </row>
    <row r="2464" spans="1:45" x14ac:dyDescent="0.2">
      <c r="A2464" s="423">
        <v>9651</v>
      </c>
      <c r="B2464" s="424">
        <v>3</v>
      </c>
      <c r="C2464" s="425" t="s">
        <v>302</v>
      </c>
      <c r="D2464" s="422">
        <f t="shared" si="574"/>
        <v>0</v>
      </c>
      <c r="E2464" s="422">
        <f t="shared" si="575"/>
        <v>0</v>
      </c>
      <c r="F2464" s="422">
        <f t="shared" si="576"/>
        <v>0</v>
      </c>
      <c r="G2464" s="422">
        <f t="shared" si="577"/>
        <v>0</v>
      </c>
      <c r="H2464" s="22">
        <f t="shared" si="578"/>
        <v>0</v>
      </c>
      <c r="I2464" s="116">
        <v>0</v>
      </c>
      <c r="J2464" s="116">
        <v>0</v>
      </c>
      <c r="K2464" s="116">
        <v>0</v>
      </c>
      <c r="L2464" s="116">
        <v>0</v>
      </c>
      <c r="M2464" s="22">
        <f t="shared" si="579"/>
        <v>0</v>
      </c>
      <c r="N2464" s="116">
        <v>0</v>
      </c>
      <c r="O2464" s="116">
        <v>0</v>
      </c>
      <c r="P2464" s="116">
        <v>0</v>
      </c>
      <c r="Q2464" s="116">
        <v>0</v>
      </c>
      <c r="R2464" s="22">
        <f t="shared" si="580"/>
        <v>0</v>
      </c>
      <c r="S2464" s="116">
        <v>0</v>
      </c>
      <c r="T2464" s="116">
        <v>0</v>
      </c>
      <c r="U2464" s="116">
        <v>0</v>
      </c>
      <c r="V2464" s="116">
        <v>0</v>
      </c>
      <c r="W2464" s="22">
        <f t="shared" si="581"/>
        <v>0</v>
      </c>
      <c r="X2464" s="22">
        <f t="shared" si="582"/>
        <v>0</v>
      </c>
      <c r="Y2464" s="22">
        <f ca="1">OFFSET('Cost Study'!$B$7,'Operations Support'!$C2464,'Operations Support'!$B2464)*$H2464</f>
        <v>0</v>
      </c>
      <c r="Z2464" s="23">
        <f ca="1">Y2464*'Cost Study'!$B$31</f>
        <v>0</v>
      </c>
      <c r="AA2464" s="23">
        <f ca="1">IF(A2464=10298,1.51,1)*IF($B2464&lt;3,$D2464*'Cost Study'!$B$32*OFFSET('Cost Study'!$B$7,'Operations Support'!$C2464,'Operations Support'!$B2464),0)</f>
        <v>0</v>
      </c>
      <c r="AB2464" s="24">
        <f ca="1">AA2464*'Cost Study'!$B$31</f>
        <v>0</v>
      </c>
      <c r="AC2464" s="23">
        <f ca="1">Y2464*'Cost Study'!$B$31</f>
        <v>0</v>
      </c>
      <c r="AD2464" s="24">
        <f ca="1">AA2464*'Cost Study'!$B$31</f>
        <v>0</v>
      </c>
      <c r="AE2464" s="377">
        <f t="shared" ca="1" si="583"/>
        <v>0</v>
      </c>
      <c r="AF2464" s="377">
        <f t="shared" ca="1" si="584"/>
        <v>0</v>
      </c>
      <c r="AH2464" s="688">
        <f>IFERROR($H2464/SUMIF($A:$A,$A2464,$H:$H)*SUMIF(Summary!$A$110:$A$186,$A2464,Summary!$P$110:$P$186),0)</f>
        <v>0</v>
      </c>
      <c r="AI2464" s="689">
        <f t="shared" ca="1" si="570"/>
        <v>0</v>
      </c>
      <c r="AJ2464" s="688">
        <f>IFERROR(H2464/SUMIF(A:A,A2464,H:H)*SUMIF(Summary!$A$110:$A$186,'Operations Support'!A2464,Summary!$Q$110:$Q$186),0)</f>
        <v>0</v>
      </c>
      <c r="AK2464" s="688">
        <f t="shared" ca="1" si="571"/>
        <v>0</v>
      </c>
      <c r="AM2464" s="688">
        <f>IFERROR($H2464/SUMIF($A:$A,$A2464,$H:$H)*SUMIF(Summary!$A$230:$A$266,$A2464,Summary!$P$230:$P$266),0)</f>
        <v>0</v>
      </c>
      <c r="AN2464" s="688">
        <f>IFERROR($H2464/SUMIF($A:$A,$A2464,$H:$H)*(SUMIF(Summary!$A$230:$A$266,$A2464,Summary!$L$230:$L$266)+SUMIF(Summary!$A$281:$A$317,$A2464,Summary!$L$281:$L$317))-AM2464,0)</f>
        <v>0</v>
      </c>
      <c r="AO2464" s="688">
        <f>IFERROR($H2464/SUMIF($A:$A,$A2464,$H:$H)*SUMIF(Summary!$A$230:$A$266,$A2464,Summary!$Q$230:$Q$266),0)</f>
        <v>0</v>
      </c>
      <c r="AP2464" s="688">
        <f>IFERROR($H2464/SUMIF($A:$A,$A2464,$H:$H)*(SUMIF(Summary!$A$230:$A$266,$A2464,Summary!$L$230:$L$266)+SUMIF(Summary!$A$281:$A$317,$A2464,Summary!$L$281:$L$317))-AO2464,0)</f>
        <v>0</v>
      </c>
      <c r="AQ2464" s="306"/>
      <c r="AR2464" s="688">
        <f t="shared" ca="1" si="572"/>
        <v>0</v>
      </c>
      <c r="AS2464" s="688">
        <f t="shared" ca="1" si="573"/>
        <v>0</v>
      </c>
    </row>
    <row r="2465" spans="1:45" x14ac:dyDescent="0.2">
      <c r="A2465" s="423">
        <v>9651</v>
      </c>
      <c r="B2465" s="424">
        <v>3</v>
      </c>
      <c r="C2465" s="425" t="s">
        <v>303</v>
      </c>
      <c r="D2465" s="422">
        <f t="shared" si="574"/>
        <v>3905</v>
      </c>
      <c r="E2465" s="422">
        <f t="shared" si="575"/>
        <v>0</v>
      </c>
      <c r="F2465" s="422">
        <f t="shared" si="576"/>
        <v>1956</v>
      </c>
      <c r="G2465" s="422">
        <f t="shared" si="577"/>
        <v>0</v>
      </c>
      <c r="H2465" s="22">
        <f t="shared" si="578"/>
        <v>5861</v>
      </c>
      <c r="I2465" s="116">
        <v>1095</v>
      </c>
      <c r="J2465" s="116">
        <v>0</v>
      </c>
      <c r="K2465" s="116">
        <v>744</v>
      </c>
      <c r="L2465" s="116">
        <v>0</v>
      </c>
      <c r="M2465" s="22">
        <f t="shared" si="579"/>
        <v>1839</v>
      </c>
      <c r="N2465" s="116">
        <v>702</v>
      </c>
      <c r="O2465" s="116">
        <v>0</v>
      </c>
      <c r="P2465" s="116">
        <v>531</v>
      </c>
      <c r="Q2465" s="116">
        <v>0</v>
      </c>
      <c r="R2465" s="22">
        <f t="shared" si="580"/>
        <v>1233</v>
      </c>
      <c r="S2465" s="116">
        <v>2108</v>
      </c>
      <c r="T2465" s="116">
        <v>0</v>
      </c>
      <c r="U2465" s="116">
        <v>681</v>
      </c>
      <c r="V2465" s="116">
        <v>0</v>
      </c>
      <c r="W2465" s="22">
        <f t="shared" si="581"/>
        <v>2789</v>
      </c>
      <c r="X2465" s="22">
        <f t="shared" si="582"/>
        <v>244.20833333333334</v>
      </c>
      <c r="Y2465" s="22">
        <f ca="1">OFFSET('Cost Study'!$B$7,'Operations Support'!$C2465,'Operations Support'!$B2465)*$H2465</f>
        <v>14125.01</v>
      </c>
      <c r="Z2465" s="23">
        <f ca="1">Y2465*'Cost Study'!$B$31</f>
        <v>788909.06866250467</v>
      </c>
      <c r="AA2465" s="23">
        <f ca="1">IF(A2465=10298,1.51,1)*IF($B2465&lt;3,$D2465*'Cost Study'!$B$32*OFFSET('Cost Study'!$B$7,'Operations Support'!$C2465,'Operations Support'!$B2465),0)</f>
        <v>0</v>
      </c>
      <c r="AB2465" s="24">
        <f ca="1">AA2465*'Cost Study'!$B$31</f>
        <v>0</v>
      </c>
      <c r="AC2465" s="23">
        <f ca="1">Y2465*'Cost Study'!$B$31</f>
        <v>788909.06866250467</v>
      </c>
      <c r="AD2465" s="24">
        <f ca="1">AA2465*'Cost Study'!$B$31</f>
        <v>0</v>
      </c>
      <c r="AE2465" s="377">
        <f t="shared" ca="1" si="583"/>
        <v>788909.06866250467</v>
      </c>
      <c r="AF2465" s="377">
        <f t="shared" ca="1" si="584"/>
        <v>788909.06866250467</v>
      </c>
      <c r="AH2465" s="688">
        <f>IFERROR($H2465/SUMIF($A:$A,$A2465,$H:$H)*SUMIF(Summary!$A$110:$A$186,$A2465,Summary!$P$110:$P$186),0)</f>
        <v>174570.70733558421</v>
      </c>
      <c r="AI2465" s="689">
        <f t="shared" ca="1" si="570"/>
        <v>614338.36132692045</v>
      </c>
      <c r="AJ2465" s="688">
        <f>IFERROR(H2465/SUMIF(A:A,A2465,H:H)*SUMIF(Summary!$A$110:$A$186,'Operations Support'!A2465,Summary!$Q$110:$Q$186),0)</f>
        <v>174747.74003774227</v>
      </c>
      <c r="AK2465" s="688">
        <f t="shared" ca="1" si="571"/>
        <v>614161.32862476236</v>
      </c>
      <c r="AM2465" s="688">
        <f>IFERROR($H2465/SUMIF($A:$A,$A2465,$H:$H)*SUMIF(Summary!$A$230:$A$266,$A2465,Summary!$P$230:$P$266),0)</f>
        <v>33029.021706047904</v>
      </c>
      <c r="AN2465" s="688">
        <f>IFERROR($H2465/SUMIF($A:$A,$A2465,$H:$H)*(SUMIF(Summary!$A$230:$A$266,$A2465,Summary!$L$230:$L$266)+SUMIF(Summary!$A$281:$A$317,$A2465,Summary!$L$281:$L$317))-AM2465,0)</f>
        <v>95378.27013732522</v>
      </c>
      <c r="AO2465" s="688">
        <f>IFERROR($H2465/SUMIF($A:$A,$A2465,$H:$H)*SUMIF(Summary!$A$230:$A$266,$A2465,Summary!$Q$230:$Q$266),0)</f>
        <v>33062.516540613811</v>
      </c>
      <c r="AP2465" s="688">
        <f>IFERROR($H2465/SUMIF($A:$A,$A2465,$H:$H)*(SUMIF(Summary!$A$230:$A$266,$A2465,Summary!$L$230:$L$266)+SUMIF(Summary!$A$281:$A$317,$A2465,Summary!$L$281:$L$317))-AO2465,0)</f>
        <v>95344.775302759313</v>
      </c>
      <c r="AQ2465" s="306"/>
      <c r="AR2465" s="688">
        <f t="shared" ca="1" si="572"/>
        <v>709716.63146424573</v>
      </c>
      <c r="AS2465" s="688">
        <f t="shared" ca="1" si="573"/>
        <v>709506.10392752173</v>
      </c>
    </row>
    <row r="2466" spans="1:45" x14ac:dyDescent="0.2">
      <c r="A2466" s="423">
        <v>9651</v>
      </c>
      <c r="B2466" s="424">
        <v>3</v>
      </c>
      <c r="C2466" s="425" t="s">
        <v>304</v>
      </c>
      <c r="D2466" s="422">
        <f t="shared" si="574"/>
        <v>0</v>
      </c>
      <c r="E2466" s="422">
        <f t="shared" si="575"/>
        <v>0</v>
      </c>
      <c r="F2466" s="422">
        <f t="shared" si="576"/>
        <v>0</v>
      </c>
      <c r="G2466" s="422">
        <f t="shared" si="577"/>
        <v>0</v>
      </c>
      <c r="H2466" s="22">
        <f t="shared" si="578"/>
        <v>0</v>
      </c>
      <c r="I2466" s="116">
        <v>0</v>
      </c>
      <c r="J2466" s="116">
        <v>0</v>
      </c>
      <c r="K2466" s="116">
        <v>0</v>
      </c>
      <c r="L2466" s="116">
        <v>0</v>
      </c>
      <c r="M2466" s="22">
        <f t="shared" si="579"/>
        <v>0</v>
      </c>
      <c r="N2466" s="116">
        <v>0</v>
      </c>
      <c r="O2466" s="116">
        <v>0</v>
      </c>
      <c r="P2466" s="116">
        <v>0</v>
      </c>
      <c r="Q2466" s="116">
        <v>0</v>
      </c>
      <c r="R2466" s="22">
        <f t="shared" si="580"/>
        <v>0</v>
      </c>
      <c r="S2466" s="116">
        <v>0</v>
      </c>
      <c r="T2466" s="116">
        <v>0</v>
      </c>
      <c r="U2466" s="116">
        <v>0</v>
      </c>
      <c r="V2466" s="116">
        <v>0</v>
      </c>
      <c r="W2466" s="22">
        <f t="shared" si="581"/>
        <v>0</v>
      </c>
      <c r="X2466" s="22">
        <f t="shared" si="582"/>
        <v>0</v>
      </c>
      <c r="Y2466" s="22">
        <f ca="1">OFFSET('Cost Study'!$B$7,'Operations Support'!$C2466,'Operations Support'!$B2466)*$H2466</f>
        <v>0</v>
      </c>
      <c r="Z2466" s="23">
        <f ca="1">Y2466*'Cost Study'!$B$31</f>
        <v>0</v>
      </c>
      <c r="AA2466" s="23">
        <f ca="1">IF(A2466=10298,1.51,1)*IF($B2466&lt;3,$D2466*'Cost Study'!$B$32*OFFSET('Cost Study'!$B$7,'Operations Support'!$C2466,'Operations Support'!$B2466),0)</f>
        <v>0</v>
      </c>
      <c r="AB2466" s="24">
        <f ca="1">AA2466*'Cost Study'!$B$31</f>
        <v>0</v>
      </c>
      <c r="AC2466" s="23">
        <f ca="1">Y2466*'Cost Study'!$B$31</f>
        <v>0</v>
      </c>
      <c r="AD2466" s="24">
        <f ca="1">AA2466*'Cost Study'!$B$31</f>
        <v>0</v>
      </c>
      <c r="AE2466" s="377">
        <f t="shared" ca="1" si="583"/>
        <v>0</v>
      </c>
      <c r="AF2466" s="377">
        <f t="shared" ca="1" si="584"/>
        <v>0</v>
      </c>
      <c r="AH2466" s="688">
        <f>IFERROR($H2466/SUMIF($A:$A,$A2466,$H:$H)*SUMIF(Summary!$A$110:$A$186,$A2466,Summary!$P$110:$P$186),0)</f>
        <v>0</v>
      </c>
      <c r="AI2466" s="689">
        <f t="shared" ca="1" si="570"/>
        <v>0</v>
      </c>
      <c r="AJ2466" s="688">
        <f>IFERROR(H2466/SUMIF(A:A,A2466,H:H)*SUMIF(Summary!$A$110:$A$186,'Operations Support'!A2466,Summary!$Q$110:$Q$186),0)</f>
        <v>0</v>
      </c>
      <c r="AK2466" s="688">
        <f t="shared" ca="1" si="571"/>
        <v>0</v>
      </c>
      <c r="AM2466" s="688">
        <f>IFERROR($H2466/SUMIF($A:$A,$A2466,$H:$H)*SUMIF(Summary!$A$230:$A$266,$A2466,Summary!$P$230:$P$266),0)</f>
        <v>0</v>
      </c>
      <c r="AN2466" s="688">
        <f>IFERROR($H2466/SUMIF($A:$A,$A2466,$H:$H)*(SUMIF(Summary!$A$230:$A$266,$A2466,Summary!$L$230:$L$266)+SUMIF(Summary!$A$281:$A$317,$A2466,Summary!$L$281:$L$317))-AM2466,0)</f>
        <v>0</v>
      </c>
      <c r="AO2466" s="688">
        <f>IFERROR($H2466/SUMIF($A:$A,$A2466,$H:$H)*SUMIF(Summary!$A$230:$A$266,$A2466,Summary!$Q$230:$Q$266),0)</f>
        <v>0</v>
      </c>
      <c r="AP2466" s="688">
        <f>IFERROR($H2466/SUMIF($A:$A,$A2466,$H:$H)*(SUMIF(Summary!$A$230:$A$266,$A2466,Summary!$L$230:$L$266)+SUMIF(Summary!$A$281:$A$317,$A2466,Summary!$L$281:$L$317))-AO2466,0)</f>
        <v>0</v>
      </c>
      <c r="AQ2466" s="306"/>
      <c r="AR2466" s="688">
        <f t="shared" ca="1" si="572"/>
        <v>0</v>
      </c>
      <c r="AS2466" s="688">
        <f t="shared" ca="1" si="573"/>
        <v>0</v>
      </c>
    </row>
    <row r="2467" spans="1:45" x14ac:dyDescent="0.2">
      <c r="A2467" s="423">
        <v>9651</v>
      </c>
      <c r="B2467" s="424">
        <v>3</v>
      </c>
      <c r="C2467" s="425" t="s">
        <v>305</v>
      </c>
      <c r="D2467" s="422">
        <f t="shared" si="574"/>
        <v>63</v>
      </c>
      <c r="E2467" s="422">
        <f t="shared" si="575"/>
        <v>0</v>
      </c>
      <c r="F2467" s="422">
        <f t="shared" si="576"/>
        <v>36</v>
      </c>
      <c r="G2467" s="422">
        <f t="shared" si="577"/>
        <v>0</v>
      </c>
      <c r="H2467" s="22">
        <f t="shared" si="578"/>
        <v>99</v>
      </c>
      <c r="I2467" s="116">
        <v>18</v>
      </c>
      <c r="J2467" s="116">
        <v>0</v>
      </c>
      <c r="K2467" s="116">
        <v>0</v>
      </c>
      <c r="L2467" s="116">
        <v>0</v>
      </c>
      <c r="M2467" s="22">
        <f t="shared" si="579"/>
        <v>18</v>
      </c>
      <c r="N2467" s="116">
        <v>21</v>
      </c>
      <c r="O2467" s="116">
        <v>0</v>
      </c>
      <c r="P2467" s="116">
        <v>0</v>
      </c>
      <c r="Q2467" s="116">
        <v>0</v>
      </c>
      <c r="R2467" s="22">
        <f t="shared" si="580"/>
        <v>21</v>
      </c>
      <c r="S2467" s="116">
        <v>24</v>
      </c>
      <c r="T2467" s="116">
        <v>0</v>
      </c>
      <c r="U2467" s="116">
        <v>36</v>
      </c>
      <c r="V2467" s="116">
        <v>0</v>
      </c>
      <c r="W2467" s="22">
        <f t="shared" si="581"/>
        <v>60</v>
      </c>
      <c r="X2467" s="22">
        <f t="shared" si="582"/>
        <v>4.125</v>
      </c>
      <c r="Y2467" s="22">
        <f ca="1">OFFSET('Cost Study'!$B$7,'Operations Support'!$C2467,'Operations Support'!$B2467)*$H2467</f>
        <v>594</v>
      </c>
      <c r="Z2467" s="23">
        <f ca="1">Y2467*'Cost Study'!$B$31</f>
        <v>33176.046373455858</v>
      </c>
      <c r="AA2467" s="23">
        <f ca="1">IF(A2467=10298,1.51,1)*IF($B2467&lt;3,$D2467*'Cost Study'!$B$32*OFFSET('Cost Study'!$B$7,'Operations Support'!$C2467,'Operations Support'!$B2467),0)</f>
        <v>0</v>
      </c>
      <c r="AB2467" s="24">
        <f ca="1">AA2467*'Cost Study'!$B$31</f>
        <v>0</v>
      </c>
      <c r="AC2467" s="23">
        <f ca="1">Y2467*'Cost Study'!$B$31</f>
        <v>33176.046373455858</v>
      </c>
      <c r="AD2467" s="24">
        <f ca="1">AA2467*'Cost Study'!$B$31</f>
        <v>0</v>
      </c>
      <c r="AE2467" s="377">
        <f t="shared" ca="1" si="583"/>
        <v>33176.046373455858</v>
      </c>
      <c r="AF2467" s="377">
        <f t="shared" ca="1" si="584"/>
        <v>33176.046373455858</v>
      </c>
      <c r="AH2467" s="688">
        <f>IFERROR($H2467/SUMIF($A:$A,$A2467,$H:$H)*SUMIF(Summary!$A$110:$A$186,$A2467,Summary!$P$110:$P$186),0)</f>
        <v>2948.7288903297795</v>
      </c>
      <c r="AI2467" s="689">
        <f t="shared" ca="1" si="570"/>
        <v>30227.317483126077</v>
      </c>
      <c r="AJ2467" s="688">
        <f>IFERROR(H2467/SUMIF(A:A,A2467,H:H)*SUMIF(Summary!$A$110:$A$186,'Operations Support'!A2467,Summary!$Q$110:$Q$186),0)</f>
        <v>2951.7192055513542</v>
      </c>
      <c r="AK2467" s="688">
        <f t="shared" ca="1" si="571"/>
        <v>30224.327167904503</v>
      </c>
      <c r="AM2467" s="688">
        <f>IFERROR($H2467/SUMIF($A:$A,$A2467,$H:$H)*SUMIF(Summary!$A$230:$A$266,$A2467,Summary!$P$230:$P$266),0)</f>
        <v>557.90362547325412</v>
      </c>
      <c r="AN2467" s="688">
        <f>IFERROR($H2467/SUMIF($A:$A,$A2467,$H:$H)*(SUMIF(Summary!$A$230:$A$266,$A2467,Summary!$L$230:$L$266)+SUMIF(Summary!$A$281:$A$317,$A2467,Summary!$L$281:$L$317))-AM2467,0)</f>
        <v>1611.0644503660119</v>
      </c>
      <c r="AO2467" s="688">
        <f>IFERROR($H2467/SUMIF($A:$A,$A2467,$H:$H)*SUMIF(Summary!$A$230:$A$266,$A2467,Summary!$Q$230:$Q$266),0)</f>
        <v>558.46939729069561</v>
      </c>
      <c r="AP2467" s="688">
        <f>IFERROR($H2467/SUMIF($A:$A,$A2467,$H:$H)*(SUMIF(Summary!$A$230:$A$266,$A2467,Summary!$L$230:$L$266)+SUMIF(Summary!$A$281:$A$317,$A2467,Summary!$L$281:$L$317))-AO2467,0)</f>
        <v>1610.4986785485703</v>
      </c>
      <c r="AQ2467" s="306"/>
      <c r="AR2467" s="688">
        <f t="shared" ca="1" si="572"/>
        <v>31838.381933492088</v>
      </c>
      <c r="AS2467" s="688">
        <f t="shared" ca="1" si="573"/>
        <v>31834.825846453074</v>
      </c>
    </row>
    <row r="2468" spans="1:45" s="15" customFormat="1" x14ac:dyDescent="0.2">
      <c r="A2468" s="423">
        <v>9651</v>
      </c>
      <c r="B2468" s="424">
        <v>3</v>
      </c>
      <c r="C2468" s="425" t="s">
        <v>306</v>
      </c>
      <c r="D2468" s="422">
        <f t="shared" si="574"/>
        <v>39</v>
      </c>
      <c r="E2468" s="422">
        <f t="shared" si="575"/>
        <v>0</v>
      </c>
      <c r="F2468" s="422">
        <f t="shared" si="576"/>
        <v>0</v>
      </c>
      <c r="G2468" s="422">
        <f t="shared" si="577"/>
        <v>0</v>
      </c>
      <c r="H2468" s="22">
        <f t="shared" si="578"/>
        <v>39</v>
      </c>
      <c r="I2468" s="116">
        <v>0</v>
      </c>
      <c r="J2468" s="116">
        <v>0</v>
      </c>
      <c r="K2468" s="116">
        <v>0</v>
      </c>
      <c r="L2468" s="116">
        <v>0</v>
      </c>
      <c r="M2468" s="22">
        <f t="shared" si="579"/>
        <v>0</v>
      </c>
      <c r="N2468" s="116">
        <v>39</v>
      </c>
      <c r="O2468" s="116">
        <v>0</v>
      </c>
      <c r="P2468" s="116">
        <v>0</v>
      </c>
      <c r="Q2468" s="116">
        <v>0</v>
      </c>
      <c r="R2468" s="22">
        <f t="shared" si="580"/>
        <v>39</v>
      </c>
      <c r="S2468" s="116">
        <v>0</v>
      </c>
      <c r="T2468" s="116">
        <v>0</v>
      </c>
      <c r="U2468" s="116">
        <v>0</v>
      </c>
      <c r="V2468" s="116">
        <v>0</v>
      </c>
      <c r="W2468" s="22">
        <f t="shared" si="581"/>
        <v>0</v>
      </c>
      <c r="X2468" s="22">
        <f t="shared" si="582"/>
        <v>1.625</v>
      </c>
      <c r="Y2468" s="22">
        <f ca="1">OFFSET('Cost Study'!$B$7,'Operations Support'!$C2468,'Operations Support'!$B2468)*$H2468</f>
        <v>119.34</v>
      </c>
      <c r="Z2468" s="23">
        <f ca="1">Y2468*'Cost Study'!$B$31</f>
        <v>6665.3693168488599</v>
      </c>
      <c r="AA2468" s="23">
        <f ca="1">IF(A2468=10298,1.51,1)*IF($B2468&lt;3,$D2468*'Cost Study'!$B$32*OFFSET('Cost Study'!$B$7,'Operations Support'!$C2468,'Operations Support'!$B2468),0)</f>
        <v>0</v>
      </c>
      <c r="AB2468" s="24">
        <f ca="1">AA2468*'Cost Study'!$B$31</f>
        <v>0</v>
      </c>
      <c r="AC2468" s="23">
        <f ca="1">Y2468*'Cost Study'!$B$31</f>
        <v>6665.3693168488599</v>
      </c>
      <c r="AD2468" s="24">
        <f ca="1">AA2468*'Cost Study'!$B$31</f>
        <v>0</v>
      </c>
      <c r="AE2468" s="377">
        <f t="shared" ca="1" si="583"/>
        <v>6665.3693168488599</v>
      </c>
      <c r="AF2468" s="377">
        <f t="shared" ca="1" si="584"/>
        <v>6665.3693168488599</v>
      </c>
      <c r="AH2468" s="688">
        <f>IFERROR($H2468/SUMIF($A:$A,$A2468,$H:$H)*SUMIF(Summary!$A$110:$A$186,$A2468,Summary!$P$110:$P$186),0)</f>
        <v>1161.620471948095</v>
      </c>
      <c r="AI2468" s="689">
        <f t="shared" ca="1" si="570"/>
        <v>5503.7488449007651</v>
      </c>
      <c r="AJ2468" s="688">
        <f>IFERROR(H2468/SUMIF(A:A,A2468,H:H)*SUMIF(Summary!$A$110:$A$186,'Operations Support'!A2468,Summary!$Q$110:$Q$186),0)</f>
        <v>1162.7984749141697</v>
      </c>
      <c r="AK2468" s="688">
        <f t="shared" ca="1" si="571"/>
        <v>5502.5708419346902</v>
      </c>
      <c r="AL2468" s="1"/>
      <c r="AM2468" s="688">
        <f>IFERROR($H2468/SUMIF($A:$A,$A2468,$H:$H)*SUMIF(Summary!$A$230:$A$266,$A2468,Summary!$P$230:$P$266),0)</f>
        <v>219.78021609552434</v>
      </c>
      <c r="AN2468" s="688">
        <f>IFERROR($H2468/SUMIF($A:$A,$A2468,$H:$H)*(SUMIF(Summary!$A$230:$A$266,$A2468,Summary!$L$230:$L$266)+SUMIF(Summary!$A$281:$A$317,$A2468,Summary!$L$281:$L$317))-AM2468,0)</f>
        <v>634.66175317448949</v>
      </c>
      <c r="AO2468" s="688">
        <f>IFERROR($H2468/SUMIF($A:$A,$A2468,$H:$H)*SUMIF(Summary!$A$230:$A$266,$A2468,Summary!$Q$230:$Q$266),0)</f>
        <v>220.00309590239524</v>
      </c>
      <c r="AP2468" s="688">
        <f>IFERROR($H2468/SUMIF($A:$A,$A2468,$H:$H)*(SUMIF(Summary!$A$230:$A$266,$A2468,Summary!$L$230:$L$266)+SUMIF(Summary!$A$281:$A$317,$A2468,Summary!$L$281:$L$317))-AO2468,0)</f>
        <v>634.43887336761861</v>
      </c>
      <c r="AQ2468" s="306"/>
      <c r="AR2468" s="688">
        <f t="shared" ca="1" si="572"/>
        <v>6138.4105980752547</v>
      </c>
      <c r="AS2468" s="688">
        <f t="shared" ca="1" si="573"/>
        <v>6137.0097153023089</v>
      </c>
    </row>
    <row r="2469" spans="1:45" x14ac:dyDescent="0.2">
      <c r="A2469" s="423">
        <v>9651</v>
      </c>
      <c r="B2469" s="424">
        <v>3</v>
      </c>
      <c r="C2469" s="425" t="s">
        <v>307</v>
      </c>
      <c r="D2469" s="422">
        <f t="shared" si="574"/>
        <v>0</v>
      </c>
      <c r="E2469" s="422">
        <f t="shared" si="575"/>
        <v>0</v>
      </c>
      <c r="F2469" s="422">
        <f t="shared" si="576"/>
        <v>0</v>
      </c>
      <c r="G2469" s="422">
        <f t="shared" si="577"/>
        <v>0</v>
      </c>
      <c r="H2469" s="22">
        <f t="shared" si="578"/>
        <v>0</v>
      </c>
      <c r="I2469" s="116">
        <v>0</v>
      </c>
      <c r="J2469" s="116">
        <v>0</v>
      </c>
      <c r="K2469" s="116">
        <v>0</v>
      </c>
      <c r="L2469" s="116">
        <v>0</v>
      </c>
      <c r="M2469" s="22">
        <f t="shared" si="579"/>
        <v>0</v>
      </c>
      <c r="N2469" s="116">
        <v>0</v>
      </c>
      <c r="O2469" s="116">
        <v>0</v>
      </c>
      <c r="P2469" s="116">
        <v>0</v>
      </c>
      <c r="Q2469" s="116">
        <v>0</v>
      </c>
      <c r="R2469" s="22">
        <f t="shared" si="580"/>
        <v>0</v>
      </c>
      <c r="S2469" s="116">
        <v>0</v>
      </c>
      <c r="T2469" s="116">
        <v>0</v>
      </c>
      <c r="U2469" s="116">
        <v>0</v>
      </c>
      <c r="V2469" s="116">
        <v>0</v>
      </c>
      <c r="W2469" s="22">
        <f t="shared" si="581"/>
        <v>0</v>
      </c>
      <c r="X2469" s="22">
        <f t="shared" si="582"/>
        <v>0</v>
      </c>
      <c r="Y2469" s="22">
        <f ca="1">OFFSET('Cost Study'!$B$7,'Operations Support'!$C2469,'Operations Support'!$B2469)*$H2469</f>
        <v>0</v>
      </c>
      <c r="Z2469" s="23">
        <f ca="1">Y2469*'Cost Study'!$B$31</f>
        <v>0</v>
      </c>
      <c r="AA2469" s="23">
        <f ca="1">IF(A2469=10298,1.51,1)*IF($B2469&lt;3,$D2469*'Cost Study'!$B$32*OFFSET('Cost Study'!$B$7,'Operations Support'!$C2469,'Operations Support'!$B2469),0)</f>
        <v>0</v>
      </c>
      <c r="AB2469" s="24">
        <f ca="1">AA2469*'Cost Study'!$B$31</f>
        <v>0</v>
      </c>
      <c r="AC2469" s="23">
        <f ca="1">Y2469*'Cost Study'!$B$31</f>
        <v>0</v>
      </c>
      <c r="AD2469" s="24">
        <f ca="1">AA2469*'Cost Study'!$B$31</f>
        <v>0</v>
      </c>
      <c r="AE2469" s="377">
        <f t="shared" ca="1" si="583"/>
        <v>0</v>
      </c>
      <c r="AF2469" s="377">
        <f t="shared" ca="1" si="584"/>
        <v>0</v>
      </c>
      <c r="AH2469" s="688">
        <f>IFERROR($H2469/SUMIF($A:$A,$A2469,$H:$H)*SUMIF(Summary!$A$110:$A$186,$A2469,Summary!$P$110:$P$186),0)</f>
        <v>0</v>
      </c>
      <c r="AI2469" s="689">
        <f t="shared" ca="1" si="570"/>
        <v>0</v>
      </c>
      <c r="AJ2469" s="688">
        <f>IFERROR(H2469/SUMIF(A:A,A2469,H:H)*SUMIF(Summary!$A$110:$A$186,'Operations Support'!A2469,Summary!$Q$110:$Q$186),0)</f>
        <v>0</v>
      </c>
      <c r="AK2469" s="688">
        <f t="shared" ca="1" si="571"/>
        <v>0</v>
      </c>
      <c r="AM2469" s="688">
        <f>IFERROR($H2469/SUMIF($A:$A,$A2469,$H:$H)*SUMIF(Summary!$A$230:$A$266,$A2469,Summary!$P$230:$P$266),0)</f>
        <v>0</v>
      </c>
      <c r="AN2469" s="688">
        <f>IFERROR($H2469/SUMIF($A:$A,$A2469,$H:$H)*(SUMIF(Summary!$A$230:$A$266,$A2469,Summary!$L$230:$L$266)+SUMIF(Summary!$A$281:$A$317,$A2469,Summary!$L$281:$L$317))-AM2469,0)</f>
        <v>0</v>
      </c>
      <c r="AO2469" s="688">
        <f>IFERROR($H2469/SUMIF($A:$A,$A2469,$H:$H)*SUMIF(Summary!$A$230:$A$266,$A2469,Summary!$Q$230:$Q$266),0)</f>
        <v>0</v>
      </c>
      <c r="AP2469" s="688">
        <f>IFERROR($H2469/SUMIF($A:$A,$A2469,$H:$H)*(SUMIF(Summary!$A$230:$A$266,$A2469,Summary!$L$230:$L$266)+SUMIF(Summary!$A$281:$A$317,$A2469,Summary!$L$281:$L$317))-AO2469,0)</f>
        <v>0</v>
      </c>
      <c r="AQ2469" s="306"/>
      <c r="AR2469" s="688">
        <f t="shared" ca="1" si="572"/>
        <v>0</v>
      </c>
      <c r="AS2469" s="688">
        <f t="shared" ca="1" si="573"/>
        <v>0</v>
      </c>
    </row>
    <row r="2470" spans="1:45" x14ac:dyDescent="0.2">
      <c r="A2470" s="423">
        <v>9651</v>
      </c>
      <c r="B2470" s="424">
        <v>3</v>
      </c>
      <c r="C2470" s="425" t="s">
        <v>308</v>
      </c>
      <c r="D2470" s="422">
        <f t="shared" si="574"/>
        <v>0</v>
      </c>
      <c r="E2470" s="422">
        <f t="shared" si="575"/>
        <v>0</v>
      </c>
      <c r="F2470" s="422">
        <f t="shared" si="576"/>
        <v>0</v>
      </c>
      <c r="G2470" s="422">
        <f t="shared" si="577"/>
        <v>0</v>
      </c>
      <c r="H2470" s="22">
        <f t="shared" si="578"/>
        <v>0</v>
      </c>
      <c r="I2470" s="116">
        <v>0</v>
      </c>
      <c r="J2470" s="116">
        <v>0</v>
      </c>
      <c r="K2470" s="116">
        <v>0</v>
      </c>
      <c r="L2470" s="116">
        <v>0</v>
      </c>
      <c r="M2470" s="22">
        <f t="shared" si="579"/>
        <v>0</v>
      </c>
      <c r="N2470" s="116">
        <v>0</v>
      </c>
      <c r="O2470" s="116">
        <v>0</v>
      </c>
      <c r="P2470" s="116">
        <v>0</v>
      </c>
      <c r="Q2470" s="116">
        <v>0</v>
      </c>
      <c r="R2470" s="22">
        <f t="shared" si="580"/>
        <v>0</v>
      </c>
      <c r="S2470" s="116">
        <v>0</v>
      </c>
      <c r="T2470" s="116">
        <v>0</v>
      </c>
      <c r="U2470" s="116">
        <v>0</v>
      </c>
      <c r="V2470" s="116">
        <v>0</v>
      </c>
      <c r="W2470" s="22">
        <f t="shared" si="581"/>
        <v>0</v>
      </c>
      <c r="X2470" s="22">
        <f t="shared" si="582"/>
        <v>0</v>
      </c>
      <c r="Y2470" s="22">
        <f ca="1">OFFSET('Cost Study'!$B$7,'Operations Support'!$C2470,'Operations Support'!$B2470)*$H2470</f>
        <v>0</v>
      </c>
      <c r="Z2470" s="23">
        <f ca="1">Y2470*'Cost Study'!$B$31</f>
        <v>0</v>
      </c>
      <c r="AA2470" s="23">
        <f ca="1">IF(A2470=10298,1.51,1)*IF($B2470&lt;3,$D2470*'Cost Study'!$B$32*OFFSET('Cost Study'!$B$7,'Operations Support'!$C2470,'Operations Support'!$B2470),0)</f>
        <v>0</v>
      </c>
      <c r="AB2470" s="24">
        <f ca="1">AA2470*'Cost Study'!$B$31</f>
        <v>0</v>
      </c>
      <c r="AC2470" s="23">
        <f ca="1">Y2470*'Cost Study'!$B$31</f>
        <v>0</v>
      </c>
      <c r="AD2470" s="24">
        <f ca="1">AA2470*'Cost Study'!$B$31</f>
        <v>0</v>
      </c>
      <c r="AE2470" s="377">
        <f t="shared" ca="1" si="583"/>
        <v>0</v>
      </c>
      <c r="AF2470" s="377">
        <f t="shared" ca="1" si="584"/>
        <v>0</v>
      </c>
      <c r="AH2470" s="688">
        <f>IFERROR($H2470/SUMIF($A:$A,$A2470,$H:$H)*SUMIF(Summary!$A$110:$A$186,$A2470,Summary!$P$110:$P$186),0)</f>
        <v>0</v>
      </c>
      <c r="AI2470" s="689">
        <f t="shared" ca="1" si="570"/>
        <v>0</v>
      </c>
      <c r="AJ2470" s="688">
        <f>IFERROR(H2470/SUMIF(A:A,A2470,H:H)*SUMIF(Summary!$A$110:$A$186,'Operations Support'!A2470,Summary!$Q$110:$Q$186),0)</f>
        <v>0</v>
      </c>
      <c r="AK2470" s="688">
        <f t="shared" ca="1" si="571"/>
        <v>0</v>
      </c>
      <c r="AM2470" s="688">
        <f>IFERROR($H2470/SUMIF($A:$A,$A2470,$H:$H)*SUMIF(Summary!$A$230:$A$266,$A2470,Summary!$P$230:$P$266),0)</f>
        <v>0</v>
      </c>
      <c r="AN2470" s="688">
        <f>IFERROR($H2470/SUMIF($A:$A,$A2470,$H:$H)*(SUMIF(Summary!$A$230:$A$266,$A2470,Summary!$L$230:$L$266)+SUMIF(Summary!$A$281:$A$317,$A2470,Summary!$L$281:$L$317))-AM2470,0)</f>
        <v>0</v>
      </c>
      <c r="AO2470" s="688">
        <f>IFERROR($H2470/SUMIF($A:$A,$A2470,$H:$H)*SUMIF(Summary!$A$230:$A$266,$A2470,Summary!$Q$230:$Q$266),0)</f>
        <v>0</v>
      </c>
      <c r="AP2470" s="688">
        <f>IFERROR($H2470/SUMIF($A:$A,$A2470,$H:$H)*(SUMIF(Summary!$A$230:$A$266,$A2470,Summary!$L$230:$L$266)+SUMIF(Summary!$A$281:$A$317,$A2470,Summary!$L$281:$L$317))-AO2470,0)</f>
        <v>0</v>
      </c>
      <c r="AQ2470" s="306"/>
      <c r="AR2470" s="688">
        <f t="shared" ca="1" si="572"/>
        <v>0</v>
      </c>
      <c r="AS2470" s="688">
        <f t="shared" ca="1" si="573"/>
        <v>0</v>
      </c>
    </row>
    <row r="2471" spans="1:45" x14ac:dyDescent="0.2">
      <c r="A2471" s="423">
        <v>9651</v>
      </c>
      <c r="B2471" s="424">
        <v>3</v>
      </c>
      <c r="C2471" s="425" t="s">
        <v>309</v>
      </c>
      <c r="D2471" s="422">
        <f t="shared" si="574"/>
        <v>0</v>
      </c>
      <c r="E2471" s="422">
        <f t="shared" si="575"/>
        <v>0</v>
      </c>
      <c r="F2471" s="422">
        <f t="shared" si="576"/>
        <v>0</v>
      </c>
      <c r="G2471" s="422">
        <f t="shared" si="577"/>
        <v>0</v>
      </c>
      <c r="H2471" s="22">
        <f t="shared" si="578"/>
        <v>0</v>
      </c>
      <c r="I2471" s="116">
        <v>0</v>
      </c>
      <c r="J2471" s="116">
        <v>0</v>
      </c>
      <c r="K2471" s="116">
        <v>0</v>
      </c>
      <c r="L2471" s="116">
        <v>0</v>
      </c>
      <c r="M2471" s="22">
        <f t="shared" si="579"/>
        <v>0</v>
      </c>
      <c r="N2471" s="116">
        <v>0</v>
      </c>
      <c r="O2471" s="116">
        <v>0</v>
      </c>
      <c r="P2471" s="116">
        <v>0</v>
      </c>
      <c r="Q2471" s="116">
        <v>0</v>
      </c>
      <c r="R2471" s="22">
        <f t="shared" si="580"/>
        <v>0</v>
      </c>
      <c r="S2471" s="116">
        <v>0</v>
      </c>
      <c r="T2471" s="116">
        <v>0</v>
      </c>
      <c r="U2471" s="116">
        <v>0</v>
      </c>
      <c r="V2471" s="116">
        <v>0</v>
      </c>
      <c r="W2471" s="22">
        <f t="shared" si="581"/>
        <v>0</v>
      </c>
      <c r="X2471" s="22">
        <f t="shared" si="582"/>
        <v>0</v>
      </c>
      <c r="Y2471" s="22">
        <f ca="1">OFFSET('Cost Study'!$B$7,'Operations Support'!$C2471,'Operations Support'!$B2471)*$H2471</f>
        <v>0</v>
      </c>
      <c r="Z2471" s="23">
        <f ca="1">Y2471*'Cost Study'!$B$31</f>
        <v>0</v>
      </c>
      <c r="AA2471" s="23">
        <f ca="1">IF(A2471=10298,1.51,1)*IF($B2471&lt;3,$D2471*'Cost Study'!$B$32*OFFSET('Cost Study'!$B$7,'Operations Support'!$C2471,'Operations Support'!$B2471),0)</f>
        <v>0</v>
      </c>
      <c r="AB2471" s="24">
        <f ca="1">AA2471*'Cost Study'!$B$31</f>
        <v>0</v>
      </c>
      <c r="AC2471" s="23">
        <f ca="1">Y2471*'Cost Study'!$B$31</f>
        <v>0</v>
      </c>
      <c r="AD2471" s="24">
        <f ca="1">AA2471*'Cost Study'!$B$31</f>
        <v>0</v>
      </c>
      <c r="AE2471" s="377">
        <f t="shared" ca="1" si="583"/>
        <v>0</v>
      </c>
      <c r="AF2471" s="377">
        <f t="shared" ca="1" si="584"/>
        <v>0</v>
      </c>
      <c r="AH2471" s="688">
        <f>IFERROR($H2471/SUMIF($A:$A,$A2471,$H:$H)*SUMIF(Summary!$A$110:$A$186,$A2471,Summary!$P$110:$P$186),0)</f>
        <v>0</v>
      </c>
      <c r="AI2471" s="689">
        <f t="shared" ca="1" si="570"/>
        <v>0</v>
      </c>
      <c r="AJ2471" s="688">
        <f>IFERROR(H2471/SUMIF(A:A,A2471,H:H)*SUMIF(Summary!$A$110:$A$186,'Operations Support'!A2471,Summary!$Q$110:$Q$186),0)</f>
        <v>0</v>
      </c>
      <c r="AK2471" s="688">
        <f t="shared" ca="1" si="571"/>
        <v>0</v>
      </c>
      <c r="AM2471" s="688">
        <f>IFERROR($H2471/SUMIF($A:$A,$A2471,$H:$H)*SUMIF(Summary!$A$230:$A$266,$A2471,Summary!$P$230:$P$266),0)</f>
        <v>0</v>
      </c>
      <c r="AN2471" s="688">
        <f>IFERROR($H2471/SUMIF($A:$A,$A2471,$H:$H)*(SUMIF(Summary!$A$230:$A$266,$A2471,Summary!$L$230:$L$266)+SUMIF(Summary!$A$281:$A$317,$A2471,Summary!$L$281:$L$317))-AM2471,0)</f>
        <v>0</v>
      </c>
      <c r="AO2471" s="688">
        <f>IFERROR($H2471/SUMIF($A:$A,$A2471,$H:$H)*SUMIF(Summary!$A$230:$A$266,$A2471,Summary!$Q$230:$Q$266),0)</f>
        <v>0</v>
      </c>
      <c r="AP2471" s="688">
        <f>IFERROR($H2471/SUMIF($A:$A,$A2471,$H:$H)*(SUMIF(Summary!$A$230:$A$266,$A2471,Summary!$L$230:$L$266)+SUMIF(Summary!$A$281:$A$317,$A2471,Summary!$L$281:$L$317))-AO2471,0)</f>
        <v>0</v>
      </c>
      <c r="AQ2471" s="306"/>
      <c r="AR2471" s="688">
        <f t="shared" ca="1" si="572"/>
        <v>0</v>
      </c>
      <c r="AS2471" s="688">
        <f t="shared" ca="1" si="573"/>
        <v>0</v>
      </c>
    </row>
    <row r="2472" spans="1:45" x14ac:dyDescent="0.2">
      <c r="A2472" s="423">
        <v>9651</v>
      </c>
      <c r="B2472" s="424">
        <v>3</v>
      </c>
      <c r="C2472" s="425" t="s">
        <v>310</v>
      </c>
      <c r="D2472" s="422">
        <f t="shared" si="574"/>
        <v>0</v>
      </c>
      <c r="E2472" s="422">
        <f t="shared" si="575"/>
        <v>0</v>
      </c>
      <c r="F2472" s="422">
        <f t="shared" si="576"/>
        <v>0</v>
      </c>
      <c r="G2472" s="422">
        <f t="shared" si="577"/>
        <v>0</v>
      </c>
      <c r="H2472" s="22">
        <f t="shared" si="578"/>
        <v>0</v>
      </c>
      <c r="I2472" s="116">
        <v>0</v>
      </c>
      <c r="J2472" s="116">
        <v>0</v>
      </c>
      <c r="K2472" s="116">
        <v>0</v>
      </c>
      <c r="L2472" s="116">
        <v>0</v>
      </c>
      <c r="M2472" s="22">
        <f t="shared" si="579"/>
        <v>0</v>
      </c>
      <c r="N2472" s="116">
        <v>0</v>
      </c>
      <c r="O2472" s="116">
        <v>0</v>
      </c>
      <c r="P2472" s="116">
        <v>0</v>
      </c>
      <c r="Q2472" s="116">
        <v>0</v>
      </c>
      <c r="R2472" s="22">
        <f t="shared" si="580"/>
        <v>0</v>
      </c>
      <c r="S2472" s="116">
        <v>0</v>
      </c>
      <c r="T2472" s="116">
        <v>0</v>
      </c>
      <c r="U2472" s="116">
        <v>0</v>
      </c>
      <c r="V2472" s="116">
        <v>0</v>
      </c>
      <c r="W2472" s="22">
        <f t="shared" si="581"/>
        <v>0</v>
      </c>
      <c r="X2472" s="22">
        <f t="shared" si="582"/>
        <v>0</v>
      </c>
      <c r="Y2472" s="22">
        <f ca="1">OFFSET('Cost Study'!$B$7,'Operations Support'!$C2472,'Operations Support'!$B2472)*$H2472</f>
        <v>0</v>
      </c>
      <c r="Z2472" s="23">
        <f ca="1">Y2472*'Cost Study'!$B$31</f>
        <v>0</v>
      </c>
      <c r="AA2472" s="23">
        <f ca="1">IF(A2472=10298,1.51,1)*IF($B2472&lt;3,$D2472*'Cost Study'!$B$32*OFFSET('Cost Study'!$B$7,'Operations Support'!$C2472,'Operations Support'!$B2472),0)</f>
        <v>0</v>
      </c>
      <c r="AB2472" s="24">
        <f ca="1">AA2472*'Cost Study'!$B$31</f>
        <v>0</v>
      </c>
      <c r="AC2472" s="23">
        <f ca="1">Y2472*'Cost Study'!$B$31</f>
        <v>0</v>
      </c>
      <c r="AD2472" s="24">
        <f ca="1">AA2472*'Cost Study'!$B$31</f>
        <v>0</v>
      </c>
      <c r="AE2472" s="377">
        <f t="shared" ca="1" si="583"/>
        <v>0</v>
      </c>
      <c r="AF2472" s="377">
        <f t="shared" ca="1" si="584"/>
        <v>0</v>
      </c>
      <c r="AH2472" s="688">
        <f>IFERROR($H2472/SUMIF($A:$A,$A2472,$H:$H)*SUMIF(Summary!$A$110:$A$186,$A2472,Summary!$P$110:$P$186),0)</f>
        <v>0</v>
      </c>
      <c r="AI2472" s="689">
        <f t="shared" ca="1" si="570"/>
        <v>0</v>
      </c>
      <c r="AJ2472" s="688">
        <f>IFERROR(H2472/SUMIF(A:A,A2472,H:H)*SUMIF(Summary!$A$110:$A$186,'Operations Support'!A2472,Summary!$Q$110:$Q$186),0)</f>
        <v>0</v>
      </c>
      <c r="AK2472" s="688">
        <f t="shared" ca="1" si="571"/>
        <v>0</v>
      </c>
      <c r="AM2472" s="688">
        <f>IFERROR($H2472/SUMIF($A:$A,$A2472,$H:$H)*SUMIF(Summary!$A$230:$A$266,$A2472,Summary!$P$230:$P$266),0)</f>
        <v>0</v>
      </c>
      <c r="AN2472" s="688">
        <f>IFERROR($H2472/SUMIF($A:$A,$A2472,$H:$H)*(SUMIF(Summary!$A$230:$A$266,$A2472,Summary!$L$230:$L$266)+SUMIF(Summary!$A$281:$A$317,$A2472,Summary!$L$281:$L$317))-AM2472,0)</f>
        <v>0</v>
      </c>
      <c r="AO2472" s="688">
        <f>IFERROR($H2472/SUMIF($A:$A,$A2472,$H:$H)*SUMIF(Summary!$A$230:$A$266,$A2472,Summary!$Q$230:$Q$266),0)</f>
        <v>0</v>
      </c>
      <c r="AP2472" s="688">
        <f>IFERROR($H2472/SUMIF($A:$A,$A2472,$H:$H)*(SUMIF(Summary!$A$230:$A$266,$A2472,Summary!$L$230:$L$266)+SUMIF(Summary!$A$281:$A$317,$A2472,Summary!$L$281:$L$317))-AO2472,0)</f>
        <v>0</v>
      </c>
      <c r="AQ2472" s="306"/>
      <c r="AR2472" s="688">
        <f t="shared" ca="1" si="572"/>
        <v>0</v>
      </c>
      <c r="AS2472" s="688">
        <f t="shared" ca="1" si="573"/>
        <v>0</v>
      </c>
    </row>
    <row r="2473" spans="1:45" x14ac:dyDescent="0.2">
      <c r="A2473" s="423">
        <v>9651</v>
      </c>
      <c r="B2473" s="424">
        <v>3</v>
      </c>
      <c r="C2473" s="425" t="s">
        <v>311</v>
      </c>
      <c r="D2473" s="422">
        <f t="shared" si="574"/>
        <v>0</v>
      </c>
      <c r="E2473" s="422">
        <f t="shared" si="575"/>
        <v>0</v>
      </c>
      <c r="F2473" s="422">
        <f t="shared" si="576"/>
        <v>0</v>
      </c>
      <c r="G2473" s="422">
        <f t="shared" si="577"/>
        <v>0</v>
      </c>
      <c r="H2473" s="22">
        <f t="shared" si="578"/>
        <v>0</v>
      </c>
      <c r="I2473" s="116">
        <v>0</v>
      </c>
      <c r="J2473" s="116">
        <v>0</v>
      </c>
      <c r="K2473" s="116">
        <v>0</v>
      </c>
      <c r="L2473" s="116">
        <v>0</v>
      </c>
      <c r="M2473" s="22">
        <f t="shared" si="579"/>
        <v>0</v>
      </c>
      <c r="N2473" s="116">
        <v>0</v>
      </c>
      <c r="O2473" s="116">
        <v>0</v>
      </c>
      <c r="P2473" s="116">
        <v>0</v>
      </c>
      <c r="Q2473" s="116">
        <v>0</v>
      </c>
      <c r="R2473" s="22">
        <f t="shared" si="580"/>
        <v>0</v>
      </c>
      <c r="S2473" s="116">
        <v>0</v>
      </c>
      <c r="T2473" s="116">
        <v>0</v>
      </c>
      <c r="U2473" s="116">
        <v>0</v>
      </c>
      <c r="V2473" s="116">
        <v>0</v>
      </c>
      <c r="W2473" s="22">
        <f t="shared" si="581"/>
        <v>0</v>
      </c>
      <c r="X2473" s="22">
        <f t="shared" si="582"/>
        <v>0</v>
      </c>
      <c r="Y2473" s="22">
        <f ca="1">OFFSET('Cost Study'!$B$7,'Operations Support'!$C2473,'Operations Support'!$B2473)*$H2473</f>
        <v>0</v>
      </c>
      <c r="Z2473" s="23">
        <f ca="1">Y2473*'Cost Study'!$B$31</f>
        <v>0</v>
      </c>
      <c r="AA2473" s="23">
        <f ca="1">IF(A2473=10298,1.51,1)*IF($B2473&lt;3,$D2473*'Cost Study'!$B$32*OFFSET('Cost Study'!$B$7,'Operations Support'!$C2473,'Operations Support'!$B2473),0)</f>
        <v>0</v>
      </c>
      <c r="AB2473" s="24">
        <f ca="1">AA2473*'Cost Study'!$B$31</f>
        <v>0</v>
      </c>
      <c r="AC2473" s="23">
        <f ca="1">Y2473*'Cost Study'!$B$31</f>
        <v>0</v>
      </c>
      <c r="AD2473" s="24">
        <f ca="1">AA2473*'Cost Study'!$B$31</f>
        <v>0</v>
      </c>
      <c r="AE2473" s="377">
        <f t="shared" ca="1" si="583"/>
        <v>0</v>
      </c>
      <c r="AF2473" s="377">
        <f t="shared" ca="1" si="584"/>
        <v>0</v>
      </c>
      <c r="AH2473" s="688">
        <f>IFERROR($H2473/SUMIF($A:$A,$A2473,$H:$H)*SUMIF(Summary!$A$110:$A$186,$A2473,Summary!$P$110:$P$186),0)</f>
        <v>0</v>
      </c>
      <c r="AI2473" s="689">
        <f t="shared" ca="1" si="570"/>
        <v>0</v>
      </c>
      <c r="AJ2473" s="688">
        <f>IFERROR(H2473/SUMIF(A:A,A2473,H:H)*SUMIF(Summary!$A$110:$A$186,'Operations Support'!A2473,Summary!$Q$110:$Q$186),0)</f>
        <v>0</v>
      </c>
      <c r="AK2473" s="688">
        <f t="shared" ca="1" si="571"/>
        <v>0</v>
      </c>
      <c r="AM2473" s="688">
        <f>IFERROR($H2473/SUMIF($A:$A,$A2473,$H:$H)*SUMIF(Summary!$A$230:$A$266,$A2473,Summary!$P$230:$P$266),0)</f>
        <v>0</v>
      </c>
      <c r="AN2473" s="688">
        <f>IFERROR($H2473/SUMIF($A:$A,$A2473,$H:$H)*(SUMIF(Summary!$A$230:$A$266,$A2473,Summary!$L$230:$L$266)+SUMIF(Summary!$A$281:$A$317,$A2473,Summary!$L$281:$L$317))-AM2473,0)</f>
        <v>0</v>
      </c>
      <c r="AO2473" s="688">
        <f>IFERROR($H2473/SUMIF($A:$A,$A2473,$H:$H)*SUMIF(Summary!$A$230:$A$266,$A2473,Summary!$Q$230:$Q$266),0)</f>
        <v>0</v>
      </c>
      <c r="AP2473" s="688">
        <f>IFERROR($H2473/SUMIF($A:$A,$A2473,$H:$H)*(SUMIF(Summary!$A$230:$A$266,$A2473,Summary!$L$230:$L$266)+SUMIF(Summary!$A$281:$A$317,$A2473,Summary!$L$281:$L$317))-AO2473,0)</f>
        <v>0</v>
      </c>
      <c r="AQ2473" s="306"/>
      <c r="AR2473" s="688">
        <f t="shared" ca="1" si="572"/>
        <v>0</v>
      </c>
      <c r="AS2473" s="688">
        <f t="shared" ca="1" si="573"/>
        <v>0</v>
      </c>
    </row>
    <row r="2474" spans="1:45" x14ac:dyDescent="0.2">
      <c r="A2474" s="423">
        <v>9651</v>
      </c>
      <c r="B2474" s="424">
        <v>3</v>
      </c>
      <c r="C2474" s="425" t="s">
        <v>312</v>
      </c>
      <c r="D2474" s="422">
        <f t="shared" si="574"/>
        <v>0</v>
      </c>
      <c r="E2474" s="422">
        <f t="shared" si="575"/>
        <v>0</v>
      </c>
      <c r="F2474" s="422">
        <f t="shared" si="576"/>
        <v>0</v>
      </c>
      <c r="G2474" s="422">
        <f t="shared" si="577"/>
        <v>0</v>
      </c>
      <c r="H2474" s="22">
        <f t="shared" si="578"/>
        <v>0</v>
      </c>
      <c r="I2474" s="116">
        <v>0</v>
      </c>
      <c r="J2474" s="116">
        <v>0</v>
      </c>
      <c r="K2474" s="116">
        <v>0</v>
      </c>
      <c r="L2474" s="116">
        <v>0</v>
      </c>
      <c r="M2474" s="22">
        <f t="shared" si="579"/>
        <v>0</v>
      </c>
      <c r="N2474" s="116">
        <v>0</v>
      </c>
      <c r="O2474" s="116">
        <v>0</v>
      </c>
      <c r="P2474" s="116">
        <v>0</v>
      </c>
      <c r="Q2474" s="116">
        <v>0</v>
      </c>
      <c r="R2474" s="22">
        <f t="shared" si="580"/>
        <v>0</v>
      </c>
      <c r="S2474" s="116">
        <v>0</v>
      </c>
      <c r="T2474" s="116">
        <v>0</v>
      </c>
      <c r="U2474" s="116">
        <v>0</v>
      </c>
      <c r="V2474" s="116">
        <v>0</v>
      </c>
      <c r="W2474" s="22">
        <f t="shared" si="581"/>
        <v>0</v>
      </c>
      <c r="X2474" s="22">
        <f t="shared" si="582"/>
        <v>0</v>
      </c>
      <c r="Y2474" s="22">
        <f ca="1">OFFSET('Cost Study'!$B$7,'Operations Support'!$C2474,'Operations Support'!$B2474)*$H2474</f>
        <v>0</v>
      </c>
      <c r="Z2474" s="23">
        <f ca="1">Y2474*'Cost Study'!$B$31</f>
        <v>0</v>
      </c>
      <c r="AA2474" s="23">
        <f ca="1">IF(A2474=10298,1.51,1)*IF($B2474&lt;3,$D2474*'Cost Study'!$B$32*OFFSET('Cost Study'!$B$7,'Operations Support'!$C2474,'Operations Support'!$B2474),0)</f>
        <v>0</v>
      </c>
      <c r="AB2474" s="24">
        <f ca="1">AA2474*'Cost Study'!$B$31</f>
        <v>0</v>
      </c>
      <c r="AC2474" s="23">
        <f ca="1">Y2474*'Cost Study'!$B$31</f>
        <v>0</v>
      </c>
      <c r="AD2474" s="24">
        <f ca="1">AA2474*'Cost Study'!$B$31</f>
        <v>0</v>
      </c>
      <c r="AE2474" s="377">
        <f t="shared" ca="1" si="583"/>
        <v>0</v>
      </c>
      <c r="AF2474" s="377">
        <f t="shared" ca="1" si="584"/>
        <v>0</v>
      </c>
      <c r="AH2474" s="688">
        <f>IFERROR($H2474/SUMIF($A:$A,$A2474,$H:$H)*SUMIF(Summary!$A$110:$A$186,$A2474,Summary!$P$110:$P$186),0)</f>
        <v>0</v>
      </c>
      <c r="AI2474" s="689">
        <f t="shared" ca="1" si="570"/>
        <v>0</v>
      </c>
      <c r="AJ2474" s="688">
        <f>IFERROR(H2474/SUMIF(A:A,A2474,H:H)*SUMIF(Summary!$A$110:$A$186,'Operations Support'!A2474,Summary!$Q$110:$Q$186),0)</f>
        <v>0</v>
      </c>
      <c r="AK2474" s="688">
        <f t="shared" ca="1" si="571"/>
        <v>0</v>
      </c>
      <c r="AM2474" s="688">
        <f>IFERROR($H2474/SUMIF($A:$A,$A2474,$H:$H)*SUMIF(Summary!$A$230:$A$266,$A2474,Summary!$P$230:$P$266),0)</f>
        <v>0</v>
      </c>
      <c r="AN2474" s="688">
        <f>IFERROR($H2474/SUMIF($A:$A,$A2474,$H:$H)*(SUMIF(Summary!$A$230:$A$266,$A2474,Summary!$L$230:$L$266)+SUMIF(Summary!$A$281:$A$317,$A2474,Summary!$L$281:$L$317))-AM2474,0)</f>
        <v>0</v>
      </c>
      <c r="AO2474" s="688">
        <f>IFERROR($H2474/SUMIF($A:$A,$A2474,$H:$H)*SUMIF(Summary!$A$230:$A$266,$A2474,Summary!$Q$230:$Q$266),0)</f>
        <v>0</v>
      </c>
      <c r="AP2474" s="688">
        <f>IFERROR($H2474/SUMIF($A:$A,$A2474,$H:$H)*(SUMIF(Summary!$A$230:$A$266,$A2474,Summary!$L$230:$L$266)+SUMIF(Summary!$A$281:$A$317,$A2474,Summary!$L$281:$L$317))-AO2474,0)</f>
        <v>0</v>
      </c>
      <c r="AQ2474" s="306"/>
      <c r="AR2474" s="688">
        <f t="shared" ca="1" si="572"/>
        <v>0</v>
      </c>
      <c r="AS2474" s="688">
        <f t="shared" ca="1" si="573"/>
        <v>0</v>
      </c>
    </row>
    <row r="2475" spans="1:45" x14ac:dyDescent="0.2">
      <c r="A2475" s="423">
        <v>9651</v>
      </c>
      <c r="B2475" s="424">
        <v>3</v>
      </c>
      <c r="C2475" s="425" t="s">
        <v>313</v>
      </c>
      <c r="D2475" s="422">
        <f t="shared" si="574"/>
        <v>0</v>
      </c>
      <c r="E2475" s="422">
        <f t="shared" si="575"/>
        <v>0</v>
      </c>
      <c r="F2475" s="422">
        <f t="shared" si="576"/>
        <v>0</v>
      </c>
      <c r="G2475" s="422">
        <f t="shared" si="577"/>
        <v>0</v>
      </c>
      <c r="H2475" s="22">
        <f t="shared" si="578"/>
        <v>0</v>
      </c>
      <c r="I2475" s="116">
        <v>0</v>
      </c>
      <c r="J2475" s="116">
        <v>0</v>
      </c>
      <c r="K2475" s="116">
        <v>0</v>
      </c>
      <c r="L2475" s="116">
        <v>0</v>
      </c>
      <c r="M2475" s="22">
        <f t="shared" si="579"/>
        <v>0</v>
      </c>
      <c r="N2475" s="116">
        <v>0</v>
      </c>
      <c r="O2475" s="116">
        <v>0</v>
      </c>
      <c r="P2475" s="116">
        <v>0</v>
      </c>
      <c r="Q2475" s="116">
        <v>0</v>
      </c>
      <c r="R2475" s="22">
        <f t="shared" si="580"/>
        <v>0</v>
      </c>
      <c r="S2475" s="116">
        <v>0</v>
      </c>
      <c r="T2475" s="116">
        <v>0</v>
      </c>
      <c r="U2475" s="116">
        <v>0</v>
      </c>
      <c r="V2475" s="116">
        <v>0</v>
      </c>
      <c r="W2475" s="22">
        <f t="shared" si="581"/>
        <v>0</v>
      </c>
      <c r="X2475" s="22">
        <f t="shared" si="582"/>
        <v>0</v>
      </c>
      <c r="Y2475" s="22">
        <f ca="1">OFFSET('Cost Study'!$B$7,'Operations Support'!$C2475,'Operations Support'!$B2475)*$H2475</f>
        <v>0</v>
      </c>
      <c r="Z2475" s="23">
        <f ca="1">Y2475*'Cost Study'!$B$31</f>
        <v>0</v>
      </c>
      <c r="AA2475" s="23">
        <f ca="1">IF(A2475=10298,1.51,1)*IF($B2475&lt;3,$D2475*'Cost Study'!$B$32*OFFSET('Cost Study'!$B$7,'Operations Support'!$C2475,'Operations Support'!$B2475),0)</f>
        <v>0</v>
      </c>
      <c r="AB2475" s="24">
        <f ca="1">AA2475*'Cost Study'!$B$31</f>
        <v>0</v>
      </c>
      <c r="AC2475" s="23">
        <f ca="1">Y2475*'Cost Study'!$B$31</f>
        <v>0</v>
      </c>
      <c r="AD2475" s="24">
        <f ca="1">AA2475*'Cost Study'!$B$31</f>
        <v>0</v>
      </c>
      <c r="AE2475" s="377">
        <f t="shared" ca="1" si="583"/>
        <v>0</v>
      </c>
      <c r="AF2475" s="377">
        <f t="shared" ca="1" si="584"/>
        <v>0</v>
      </c>
      <c r="AH2475" s="688">
        <f>IFERROR($H2475/SUMIF($A:$A,$A2475,$H:$H)*SUMIF(Summary!$A$110:$A$186,$A2475,Summary!$P$110:$P$186),0)</f>
        <v>0</v>
      </c>
      <c r="AI2475" s="689">
        <f t="shared" ca="1" si="570"/>
        <v>0</v>
      </c>
      <c r="AJ2475" s="688">
        <f>IFERROR(H2475/SUMIF(A:A,A2475,H:H)*SUMIF(Summary!$A$110:$A$186,'Operations Support'!A2475,Summary!$Q$110:$Q$186),0)</f>
        <v>0</v>
      </c>
      <c r="AK2475" s="688">
        <f t="shared" ca="1" si="571"/>
        <v>0</v>
      </c>
      <c r="AM2475" s="688">
        <f>IFERROR($H2475/SUMIF($A:$A,$A2475,$H:$H)*SUMIF(Summary!$A$230:$A$266,$A2475,Summary!$P$230:$P$266),0)</f>
        <v>0</v>
      </c>
      <c r="AN2475" s="688">
        <f>IFERROR($H2475/SUMIF($A:$A,$A2475,$H:$H)*(SUMIF(Summary!$A$230:$A$266,$A2475,Summary!$L$230:$L$266)+SUMIF(Summary!$A$281:$A$317,$A2475,Summary!$L$281:$L$317))-AM2475,0)</f>
        <v>0</v>
      </c>
      <c r="AO2475" s="688">
        <f>IFERROR($H2475/SUMIF($A:$A,$A2475,$H:$H)*SUMIF(Summary!$A$230:$A$266,$A2475,Summary!$Q$230:$Q$266),0)</f>
        <v>0</v>
      </c>
      <c r="AP2475" s="688">
        <f>IFERROR($H2475/SUMIF($A:$A,$A2475,$H:$H)*(SUMIF(Summary!$A$230:$A$266,$A2475,Summary!$L$230:$L$266)+SUMIF(Summary!$A$281:$A$317,$A2475,Summary!$L$281:$L$317))-AO2475,0)</f>
        <v>0</v>
      </c>
      <c r="AQ2475" s="306"/>
      <c r="AR2475" s="688">
        <f t="shared" ca="1" si="572"/>
        <v>0</v>
      </c>
      <c r="AS2475" s="688">
        <f t="shared" ca="1" si="573"/>
        <v>0</v>
      </c>
    </row>
    <row r="2476" spans="1:45" x14ac:dyDescent="0.2">
      <c r="A2476" s="423">
        <v>9651</v>
      </c>
      <c r="B2476" s="424">
        <v>3</v>
      </c>
      <c r="C2476" s="425" t="s">
        <v>314</v>
      </c>
      <c r="D2476" s="422">
        <f t="shared" si="574"/>
        <v>0</v>
      </c>
      <c r="E2476" s="422">
        <f t="shared" si="575"/>
        <v>0</v>
      </c>
      <c r="F2476" s="422">
        <f t="shared" si="576"/>
        <v>0</v>
      </c>
      <c r="G2476" s="422">
        <f t="shared" si="577"/>
        <v>0</v>
      </c>
      <c r="H2476" s="22">
        <f t="shared" si="578"/>
        <v>0</v>
      </c>
      <c r="I2476" s="116">
        <v>0</v>
      </c>
      <c r="J2476" s="116">
        <v>0</v>
      </c>
      <c r="K2476" s="116">
        <v>0</v>
      </c>
      <c r="L2476" s="116">
        <v>0</v>
      </c>
      <c r="M2476" s="22">
        <f t="shared" si="579"/>
        <v>0</v>
      </c>
      <c r="N2476" s="116">
        <v>0</v>
      </c>
      <c r="O2476" s="116">
        <v>0</v>
      </c>
      <c r="P2476" s="116">
        <v>0</v>
      </c>
      <c r="Q2476" s="116">
        <v>0</v>
      </c>
      <c r="R2476" s="22">
        <f t="shared" si="580"/>
        <v>0</v>
      </c>
      <c r="S2476" s="116">
        <v>0</v>
      </c>
      <c r="T2476" s="116">
        <v>0</v>
      </c>
      <c r="U2476" s="116">
        <v>0</v>
      </c>
      <c r="V2476" s="116">
        <v>0</v>
      </c>
      <c r="W2476" s="22">
        <f t="shared" si="581"/>
        <v>0</v>
      </c>
      <c r="X2476" s="22">
        <f t="shared" si="582"/>
        <v>0</v>
      </c>
      <c r="Y2476" s="22">
        <f ca="1">OFFSET('Cost Study'!$B$7,'Operations Support'!$C2476,'Operations Support'!$B2476)*$H2476</f>
        <v>0</v>
      </c>
      <c r="Z2476" s="23">
        <f ca="1">Y2476*'Cost Study'!$B$31</f>
        <v>0</v>
      </c>
      <c r="AA2476" s="23">
        <f ca="1">IF(A2476=10298,1.51,1)*IF($B2476&lt;3,$D2476*'Cost Study'!$B$32*OFFSET('Cost Study'!$B$7,'Operations Support'!$C2476,'Operations Support'!$B2476),0)</f>
        <v>0</v>
      </c>
      <c r="AB2476" s="24">
        <f ca="1">AA2476*'Cost Study'!$B$31</f>
        <v>0</v>
      </c>
      <c r="AC2476" s="23">
        <f ca="1">Y2476*'Cost Study'!$B$31</f>
        <v>0</v>
      </c>
      <c r="AD2476" s="24">
        <f ca="1">AA2476*'Cost Study'!$B$31</f>
        <v>0</v>
      </c>
      <c r="AE2476" s="377">
        <f t="shared" ca="1" si="583"/>
        <v>0</v>
      </c>
      <c r="AF2476" s="377">
        <f t="shared" ca="1" si="584"/>
        <v>0</v>
      </c>
      <c r="AH2476" s="688">
        <f>IFERROR($H2476/SUMIF($A:$A,$A2476,$H:$H)*SUMIF(Summary!$A$110:$A$186,$A2476,Summary!$P$110:$P$186),0)</f>
        <v>0</v>
      </c>
      <c r="AI2476" s="689">
        <f t="shared" ca="1" si="570"/>
        <v>0</v>
      </c>
      <c r="AJ2476" s="688">
        <f>IFERROR(H2476/SUMIF(A:A,A2476,H:H)*SUMIF(Summary!$A$110:$A$186,'Operations Support'!A2476,Summary!$Q$110:$Q$186),0)</f>
        <v>0</v>
      </c>
      <c r="AK2476" s="688">
        <f t="shared" ca="1" si="571"/>
        <v>0</v>
      </c>
      <c r="AM2476" s="688">
        <f>IFERROR($H2476/SUMIF($A:$A,$A2476,$H:$H)*SUMIF(Summary!$A$230:$A$266,$A2476,Summary!$P$230:$P$266),0)</f>
        <v>0</v>
      </c>
      <c r="AN2476" s="688">
        <f>IFERROR($H2476/SUMIF($A:$A,$A2476,$H:$H)*(SUMIF(Summary!$A$230:$A$266,$A2476,Summary!$L$230:$L$266)+SUMIF(Summary!$A$281:$A$317,$A2476,Summary!$L$281:$L$317))-AM2476,0)</f>
        <v>0</v>
      </c>
      <c r="AO2476" s="688">
        <f>IFERROR($H2476/SUMIF($A:$A,$A2476,$H:$H)*SUMIF(Summary!$A$230:$A$266,$A2476,Summary!$Q$230:$Q$266),0)</f>
        <v>0</v>
      </c>
      <c r="AP2476" s="688">
        <f>IFERROR($H2476/SUMIF($A:$A,$A2476,$H:$H)*(SUMIF(Summary!$A$230:$A$266,$A2476,Summary!$L$230:$L$266)+SUMIF(Summary!$A$281:$A$317,$A2476,Summary!$L$281:$L$317))-AO2476,0)</f>
        <v>0</v>
      </c>
      <c r="AQ2476" s="306"/>
      <c r="AR2476" s="688">
        <f t="shared" ca="1" si="572"/>
        <v>0</v>
      </c>
      <c r="AS2476" s="688">
        <f t="shared" ca="1" si="573"/>
        <v>0</v>
      </c>
    </row>
    <row r="2477" spans="1:45" x14ac:dyDescent="0.2">
      <c r="A2477" s="423">
        <v>9651</v>
      </c>
      <c r="B2477" s="424">
        <v>3</v>
      </c>
      <c r="C2477" s="425" t="s">
        <v>315</v>
      </c>
      <c r="D2477" s="422">
        <f t="shared" si="574"/>
        <v>2585</v>
      </c>
      <c r="E2477" s="422">
        <f t="shared" si="575"/>
        <v>0</v>
      </c>
      <c r="F2477" s="422">
        <f t="shared" si="576"/>
        <v>2043</v>
      </c>
      <c r="G2477" s="422">
        <f t="shared" si="577"/>
        <v>0</v>
      </c>
      <c r="H2477" s="22">
        <f t="shared" si="578"/>
        <v>4628</v>
      </c>
      <c r="I2477" s="116">
        <v>809</v>
      </c>
      <c r="J2477" s="116">
        <v>0</v>
      </c>
      <c r="K2477" s="116">
        <v>719</v>
      </c>
      <c r="L2477" s="116">
        <v>0</v>
      </c>
      <c r="M2477" s="22">
        <f t="shared" si="579"/>
        <v>1528</v>
      </c>
      <c r="N2477" s="116">
        <v>822</v>
      </c>
      <c r="O2477" s="116">
        <v>0</v>
      </c>
      <c r="P2477" s="116">
        <v>298</v>
      </c>
      <c r="Q2477" s="116">
        <v>0</v>
      </c>
      <c r="R2477" s="22">
        <f t="shared" si="580"/>
        <v>1120</v>
      </c>
      <c r="S2477" s="116">
        <v>954</v>
      </c>
      <c r="T2477" s="116">
        <v>0</v>
      </c>
      <c r="U2477" s="116">
        <v>1026</v>
      </c>
      <c r="V2477" s="116">
        <v>0</v>
      </c>
      <c r="W2477" s="22">
        <f t="shared" si="581"/>
        <v>1980</v>
      </c>
      <c r="X2477" s="22">
        <f t="shared" si="582"/>
        <v>192.83333333333334</v>
      </c>
      <c r="Y2477" s="22">
        <f ca="1">OFFSET('Cost Study'!$B$7,'Operations Support'!$C2477,'Operations Support'!$B2477)*$H2477</f>
        <v>15133.56</v>
      </c>
      <c r="Z2477" s="23">
        <f ca="1">Y2477*'Cost Study'!$B$31</f>
        <v>845238.53258497757</v>
      </c>
      <c r="AA2477" s="23">
        <f ca="1">IF(A2477=10298,1.51,1)*IF($B2477&lt;3,$D2477*'Cost Study'!$B$32*OFFSET('Cost Study'!$B$7,'Operations Support'!$C2477,'Operations Support'!$B2477),0)</f>
        <v>0</v>
      </c>
      <c r="AB2477" s="24">
        <f ca="1">AA2477*'Cost Study'!$B$31</f>
        <v>0</v>
      </c>
      <c r="AC2477" s="23">
        <f ca="1">Y2477*'Cost Study'!$B$31</f>
        <v>845238.53258497757</v>
      </c>
      <c r="AD2477" s="24">
        <f ca="1">AA2477*'Cost Study'!$B$31</f>
        <v>0</v>
      </c>
      <c r="AE2477" s="377">
        <f t="shared" ca="1" si="583"/>
        <v>845238.53258497757</v>
      </c>
      <c r="AF2477" s="377">
        <f t="shared" ca="1" si="584"/>
        <v>845238.53258497757</v>
      </c>
      <c r="AH2477" s="688">
        <f>IFERROR($H2477/SUMIF($A:$A,$A2477,$H:$H)*SUMIF(Summary!$A$110:$A$186,$A2477,Summary!$P$110:$P$186),0)</f>
        <v>137845.6293378406</v>
      </c>
      <c r="AI2477" s="689">
        <f t="shared" ca="1" si="570"/>
        <v>707392.90324713697</v>
      </c>
      <c r="AJ2477" s="688">
        <f>IFERROR(H2477/SUMIF(A:A,A2477,H:H)*SUMIF(Summary!$A$110:$A$186,'Operations Support'!A2477,Summary!$Q$110:$Q$186),0)</f>
        <v>137985.41902314813</v>
      </c>
      <c r="AK2477" s="688">
        <f t="shared" ca="1" si="571"/>
        <v>707253.11356182944</v>
      </c>
      <c r="AM2477" s="688">
        <f>IFERROR($H2477/SUMIF($A:$A,$A2477,$H:$H)*SUMIF(Summary!$A$230:$A$266,$A2477,Summary!$P$230:$P$266),0)</f>
        <v>26080.585643335555</v>
      </c>
      <c r="AN2477" s="688">
        <f>IFERROR($H2477/SUMIF($A:$A,$A2477,$H:$H)*(SUMIF(Summary!$A$230:$A$266,$A2477,Summary!$L$230:$L$266)+SUMIF(Summary!$A$281:$A$317,$A2477,Summary!$L$281:$L$317))-AM2477,0)</f>
        <v>75313.194710039432</v>
      </c>
      <c r="AO2477" s="688">
        <f>IFERROR($H2477/SUMIF($A:$A,$A2477,$H:$H)*SUMIF(Summary!$A$230:$A$266,$A2477,Summary!$Q$230:$Q$266),0)</f>
        <v>26107.034047084235</v>
      </c>
      <c r="AP2477" s="688">
        <f>IFERROR($H2477/SUMIF($A:$A,$A2477,$H:$H)*(SUMIF(Summary!$A$230:$A$266,$A2477,Summary!$L$230:$L$266)+SUMIF(Summary!$A$281:$A$317,$A2477,Summary!$L$281:$L$317))-AO2477,0)</f>
        <v>75286.746306290748</v>
      </c>
      <c r="AQ2477" s="306"/>
      <c r="AR2477" s="688">
        <f t="shared" ca="1" si="572"/>
        <v>782706.09795717639</v>
      </c>
      <c r="AS2477" s="688">
        <f t="shared" ca="1" si="573"/>
        <v>782539.85986812017</v>
      </c>
    </row>
    <row r="2478" spans="1:45" x14ac:dyDescent="0.2">
      <c r="A2478" s="423">
        <v>9651</v>
      </c>
      <c r="B2478" s="424">
        <v>3</v>
      </c>
      <c r="C2478" s="425" t="s">
        <v>316</v>
      </c>
      <c r="D2478" s="422">
        <f t="shared" si="574"/>
        <v>0</v>
      </c>
      <c r="E2478" s="422">
        <f t="shared" si="575"/>
        <v>0</v>
      </c>
      <c r="F2478" s="422">
        <f t="shared" si="576"/>
        <v>0</v>
      </c>
      <c r="G2478" s="422">
        <f t="shared" si="577"/>
        <v>0</v>
      </c>
      <c r="H2478" s="22">
        <f t="shared" si="578"/>
        <v>0</v>
      </c>
      <c r="I2478" s="116">
        <v>0</v>
      </c>
      <c r="J2478" s="116">
        <v>0</v>
      </c>
      <c r="K2478" s="116">
        <v>0</v>
      </c>
      <c r="L2478" s="116">
        <v>0</v>
      </c>
      <c r="M2478" s="22">
        <f t="shared" si="579"/>
        <v>0</v>
      </c>
      <c r="N2478" s="116">
        <v>0</v>
      </c>
      <c r="O2478" s="116">
        <v>0</v>
      </c>
      <c r="P2478" s="116">
        <v>0</v>
      </c>
      <c r="Q2478" s="116">
        <v>0</v>
      </c>
      <c r="R2478" s="22">
        <f t="shared" si="580"/>
        <v>0</v>
      </c>
      <c r="S2478" s="116">
        <v>0</v>
      </c>
      <c r="T2478" s="116">
        <v>0</v>
      </c>
      <c r="U2478" s="116">
        <v>0</v>
      </c>
      <c r="V2478" s="116">
        <v>0</v>
      </c>
      <c r="W2478" s="22">
        <f t="shared" si="581"/>
        <v>0</v>
      </c>
      <c r="X2478" s="22">
        <f t="shared" si="582"/>
        <v>0</v>
      </c>
      <c r="Y2478" s="22">
        <f ca="1">OFFSET('Cost Study'!$B$7,'Operations Support'!$C2478,'Operations Support'!$B2478)*$H2478</f>
        <v>0</v>
      </c>
      <c r="Z2478" s="23">
        <f ca="1">Y2478*'Cost Study'!$B$31</f>
        <v>0</v>
      </c>
      <c r="AA2478" s="23">
        <f ca="1">IF(A2478=10298,1.51,1)*IF($B2478&lt;3,$D2478*'Cost Study'!$B$32*OFFSET('Cost Study'!$B$7,'Operations Support'!$C2478,'Operations Support'!$B2478),0)</f>
        <v>0</v>
      </c>
      <c r="AB2478" s="24">
        <f ca="1">AA2478*'Cost Study'!$B$31</f>
        <v>0</v>
      </c>
      <c r="AC2478" s="23">
        <f ca="1">Y2478*'Cost Study'!$B$31</f>
        <v>0</v>
      </c>
      <c r="AD2478" s="24">
        <f ca="1">AA2478*'Cost Study'!$B$31</f>
        <v>0</v>
      </c>
      <c r="AE2478" s="377">
        <f t="shared" ca="1" si="583"/>
        <v>0</v>
      </c>
      <c r="AF2478" s="377">
        <f t="shared" ca="1" si="584"/>
        <v>0</v>
      </c>
      <c r="AH2478" s="688">
        <f>IFERROR($H2478/SUMIF($A:$A,$A2478,$H:$H)*SUMIF(Summary!$A$110:$A$186,$A2478,Summary!$P$110:$P$186),0)</f>
        <v>0</v>
      </c>
      <c r="AI2478" s="689">
        <f t="shared" ref="AI2478:AI2541" ca="1" si="585">Z2478+AB2478-AH2478</f>
        <v>0</v>
      </c>
      <c r="AJ2478" s="688">
        <f>IFERROR(H2478/SUMIF(A:A,A2478,H:H)*SUMIF(Summary!$A$110:$A$186,'Operations Support'!A2478,Summary!$Q$110:$Q$186),0)</f>
        <v>0</v>
      </c>
      <c r="AK2478" s="688">
        <f t="shared" ref="AK2478:AK2541" ca="1" si="586">AC2478+AD2478-AJ2478</f>
        <v>0</v>
      </c>
      <c r="AM2478" s="688">
        <f>IFERROR($H2478/SUMIF($A:$A,$A2478,$H:$H)*SUMIF(Summary!$A$230:$A$266,$A2478,Summary!$P$230:$P$266),0)</f>
        <v>0</v>
      </c>
      <c r="AN2478" s="688">
        <f>IFERROR($H2478/SUMIF($A:$A,$A2478,$H:$H)*(SUMIF(Summary!$A$230:$A$266,$A2478,Summary!$L$230:$L$266)+SUMIF(Summary!$A$281:$A$317,$A2478,Summary!$L$281:$L$317))-AM2478,0)</f>
        <v>0</v>
      </c>
      <c r="AO2478" s="688">
        <f>IFERROR($H2478/SUMIF($A:$A,$A2478,$H:$H)*SUMIF(Summary!$A$230:$A$266,$A2478,Summary!$Q$230:$Q$266),0)</f>
        <v>0</v>
      </c>
      <c r="AP2478" s="688">
        <f>IFERROR($H2478/SUMIF($A:$A,$A2478,$H:$H)*(SUMIF(Summary!$A$230:$A$266,$A2478,Summary!$L$230:$L$266)+SUMIF(Summary!$A$281:$A$317,$A2478,Summary!$L$281:$L$317))-AO2478,0)</f>
        <v>0</v>
      </c>
      <c r="AQ2478" s="306"/>
      <c r="AR2478" s="688">
        <f t="shared" ref="AR2478:AR2541" ca="1" si="587">AI2478+AN2478</f>
        <v>0</v>
      </c>
      <c r="AS2478" s="688">
        <f t="shared" ref="AS2478:AS2541" ca="1" si="588">AK2478+AP2478</f>
        <v>0</v>
      </c>
    </row>
    <row r="2479" spans="1:45" x14ac:dyDescent="0.2">
      <c r="A2479" s="423">
        <v>9651</v>
      </c>
      <c r="B2479" s="424">
        <v>3</v>
      </c>
      <c r="C2479" s="425" t="s">
        <v>317</v>
      </c>
      <c r="D2479" s="422">
        <f t="shared" si="574"/>
        <v>0</v>
      </c>
      <c r="E2479" s="422">
        <f t="shared" si="575"/>
        <v>0</v>
      </c>
      <c r="F2479" s="422">
        <f t="shared" si="576"/>
        <v>0</v>
      </c>
      <c r="G2479" s="422">
        <f t="shared" si="577"/>
        <v>0</v>
      </c>
      <c r="H2479" s="22">
        <f t="shared" si="578"/>
        <v>0</v>
      </c>
      <c r="I2479" s="116">
        <v>0</v>
      </c>
      <c r="J2479" s="116">
        <v>0</v>
      </c>
      <c r="K2479" s="116">
        <v>0</v>
      </c>
      <c r="L2479" s="116">
        <v>0</v>
      </c>
      <c r="M2479" s="22">
        <f t="shared" si="579"/>
        <v>0</v>
      </c>
      <c r="N2479" s="116">
        <v>0</v>
      </c>
      <c r="O2479" s="116">
        <v>0</v>
      </c>
      <c r="P2479" s="116">
        <v>0</v>
      </c>
      <c r="Q2479" s="116">
        <v>0</v>
      </c>
      <c r="R2479" s="22">
        <f t="shared" si="580"/>
        <v>0</v>
      </c>
      <c r="S2479" s="116">
        <v>0</v>
      </c>
      <c r="T2479" s="116">
        <v>0</v>
      </c>
      <c r="U2479" s="116">
        <v>0</v>
      </c>
      <c r="V2479" s="116">
        <v>0</v>
      </c>
      <c r="W2479" s="22">
        <f t="shared" si="581"/>
        <v>0</v>
      </c>
      <c r="X2479" s="22">
        <f t="shared" si="582"/>
        <v>0</v>
      </c>
      <c r="Y2479" s="22">
        <f ca="1">OFFSET('Cost Study'!$B$7,'Operations Support'!$C2479,'Operations Support'!$B2479)*$H2479</f>
        <v>0</v>
      </c>
      <c r="Z2479" s="23">
        <f ca="1">Y2479*'Cost Study'!$B$31</f>
        <v>0</v>
      </c>
      <c r="AA2479" s="23">
        <f ca="1">IF(A2479=10298,1.51,1)*IF($B2479&lt;3,$D2479*'Cost Study'!$B$32*OFFSET('Cost Study'!$B$7,'Operations Support'!$C2479,'Operations Support'!$B2479),0)</f>
        <v>0</v>
      </c>
      <c r="AB2479" s="24">
        <f ca="1">AA2479*'Cost Study'!$B$31</f>
        <v>0</v>
      </c>
      <c r="AC2479" s="23">
        <f ca="1">Y2479*'Cost Study'!$B$31</f>
        <v>0</v>
      </c>
      <c r="AD2479" s="24">
        <f ca="1">AA2479*'Cost Study'!$B$31</f>
        <v>0</v>
      </c>
      <c r="AE2479" s="377">
        <f t="shared" ca="1" si="583"/>
        <v>0</v>
      </c>
      <c r="AF2479" s="377">
        <f t="shared" ca="1" si="584"/>
        <v>0</v>
      </c>
      <c r="AH2479" s="688">
        <f>IFERROR($H2479/SUMIF($A:$A,$A2479,$H:$H)*SUMIF(Summary!$A$110:$A$186,$A2479,Summary!$P$110:$P$186),0)</f>
        <v>0</v>
      </c>
      <c r="AI2479" s="689">
        <f t="shared" ca="1" si="585"/>
        <v>0</v>
      </c>
      <c r="AJ2479" s="688">
        <f>IFERROR(H2479/SUMIF(A:A,A2479,H:H)*SUMIF(Summary!$A$110:$A$186,'Operations Support'!A2479,Summary!$Q$110:$Q$186),0)</f>
        <v>0</v>
      </c>
      <c r="AK2479" s="688">
        <f t="shared" ca="1" si="586"/>
        <v>0</v>
      </c>
      <c r="AM2479" s="688">
        <f>IFERROR($H2479/SUMIF($A:$A,$A2479,$H:$H)*SUMIF(Summary!$A$230:$A$266,$A2479,Summary!$P$230:$P$266),0)</f>
        <v>0</v>
      </c>
      <c r="AN2479" s="688">
        <f>IFERROR($H2479/SUMIF($A:$A,$A2479,$H:$H)*(SUMIF(Summary!$A$230:$A$266,$A2479,Summary!$L$230:$L$266)+SUMIF(Summary!$A$281:$A$317,$A2479,Summary!$L$281:$L$317))-AM2479,0)</f>
        <v>0</v>
      </c>
      <c r="AO2479" s="688">
        <f>IFERROR($H2479/SUMIF($A:$A,$A2479,$H:$H)*SUMIF(Summary!$A$230:$A$266,$A2479,Summary!$Q$230:$Q$266),0)</f>
        <v>0</v>
      </c>
      <c r="AP2479" s="688">
        <f>IFERROR($H2479/SUMIF($A:$A,$A2479,$H:$H)*(SUMIF(Summary!$A$230:$A$266,$A2479,Summary!$L$230:$L$266)+SUMIF(Summary!$A$281:$A$317,$A2479,Summary!$L$281:$L$317))-AO2479,0)</f>
        <v>0</v>
      </c>
      <c r="AQ2479" s="306"/>
      <c r="AR2479" s="688">
        <f t="shared" ca="1" si="587"/>
        <v>0</v>
      </c>
      <c r="AS2479" s="688">
        <f t="shared" ca="1" si="588"/>
        <v>0</v>
      </c>
    </row>
    <row r="2480" spans="1:45" x14ac:dyDescent="0.2">
      <c r="A2480" s="423">
        <v>9651</v>
      </c>
      <c r="B2480" s="424">
        <v>3</v>
      </c>
      <c r="C2480" s="425" t="s">
        <v>318</v>
      </c>
      <c r="D2480" s="422">
        <f t="shared" si="574"/>
        <v>0</v>
      </c>
      <c r="E2480" s="422">
        <f t="shared" si="575"/>
        <v>0</v>
      </c>
      <c r="F2480" s="422">
        <f t="shared" si="576"/>
        <v>0</v>
      </c>
      <c r="G2480" s="422">
        <f t="shared" si="577"/>
        <v>0</v>
      </c>
      <c r="H2480" s="22">
        <f t="shared" si="578"/>
        <v>0</v>
      </c>
      <c r="I2480" s="116">
        <v>0</v>
      </c>
      <c r="J2480" s="116">
        <v>0</v>
      </c>
      <c r="K2480" s="116">
        <v>0</v>
      </c>
      <c r="L2480" s="116">
        <v>0</v>
      </c>
      <c r="M2480" s="22">
        <f t="shared" si="579"/>
        <v>0</v>
      </c>
      <c r="N2480" s="116">
        <v>0</v>
      </c>
      <c r="O2480" s="116">
        <v>0</v>
      </c>
      <c r="P2480" s="116">
        <v>0</v>
      </c>
      <c r="Q2480" s="116">
        <v>0</v>
      </c>
      <c r="R2480" s="22">
        <f t="shared" si="580"/>
        <v>0</v>
      </c>
      <c r="S2480" s="116">
        <v>0</v>
      </c>
      <c r="T2480" s="116">
        <v>0</v>
      </c>
      <c r="U2480" s="116">
        <v>0</v>
      </c>
      <c r="V2480" s="116">
        <v>0</v>
      </c>
      <c r="W2480" s="22">
        <f t="shared" si="581"/>
        <v>0</v>
      </c>
      <c r="X2480" s="22">
        <f t="shared" si="582"/>
        <v>0</v>
      </c>
      <c r="Y2480" s="22">
        <f ca="1">OFFSET('Cost Study'!$B$7,'Operations Support'!$C2480,'Operations Support'!$B2480)*$H2480</f>
        <v>0</v>
      </c>
      <c r="Z2480" s="23">
        <f ca="1">Y2480*'Cost Study'!$B$31</f>
        <v>0</v>
      </c>
      <c r="AA2480" s="23">
        <f ca="1">IF(A2480=10298,1.51,1)*IF($B2480&lt;3,$D2480*'Cost Study'!$B$32*OFFSET('Cost Study'!$B$7,'Operations Support'!$C2480,'Operations Support'!$B2480),0)</f>
        <v>0</v>
      </c>
      <c r="AB2480" s="24">
        <f ca="1">AA2480*'Cost Study'!$B$31</f>
        <v>0</v>
      </c>
      <c r="AC2480" s="23">
        <f ca="1">Y2480*'Cost Study'!$B$31</f>
        <v>0</v>
      </c>
      <c r="AD2480" s="24">
        <f ca="1">AA2480*'Cost Study'!$B$31</f>
        <v>0</v>
      </c>
      <c r="AE2480" s="377">
        <f t="shared" ca="1" si="583"/>
        <v>0</v>
      </c>
      <c r="AF2480" s="377">
        <f t="shared" ca="1" si="584"/>
        <v>0</v>
      </c>
      <c r="AH2480" s="688">
        <f>IFERROR($H2480/SUMIF($A:$A,$A2480,$H:$H)*SUMIF(Summary!$A$110:$A$186,$A2480,Summary!$P$110:$P$186),0)</f>
        <v>0</v>
      </c>
      <c r="AI2480" s="689">
        <f t="shared" ca="1" si="585"/>
        <v>0</v>
      </c>
      <c r="AJ2480" s="688">
        <f>IFERROR(H2480/SUMIF(A:A,A2480,H:H)*SUMIF(Summary!$A$110:$A$186,'Operations Support'!A2480,Summary!$Q$110:$Q$186),0)</f>
        <v>0</v>
      </c>
      <c r="AK2480" s="688">
        <f t="shared" ca="1" si="586"/>
        <v>0</v>
      </c>
      <c r="AM2480" s="688">
        <f>IFERROR($H2480/SUMIF($A:$A,$A2480,$H:$H)*SUMIF(Summary!$A$230:$A$266,$A2480,Summary!$P$230:$P$266),0)</f>
        <v>0</v>
      </c>
      <c r="AN2480" s="688">
        <f>IFERROR($H2480/SUMIF($A:$A,$A2480,$H:$H)*(SUMIF(Summary!$A$230:$A$266,$A2480,Summary!$L$230:$L$266)+SUMIF(Summary!$A$281:$A$317,$A2480,Summary!$L$281:$L$317))-AM2480,0)</f>
        <v>0</v>
      </c>
      <c r="AO2480" s="688">
        <f>IFERROR($H2480/SUMIF($A:$A,$A2480,$H:$H)*SUMIF(Summary!$A$230:$A$266,$A2480,Summary!$Q$230:$Q$266),0)</f>
        <v>0</v>
      </c>
      <c r="AP2480" s="688">
        <f>IFERROR($H2480/SUMIF($A:$A,$A2480,$H:$H)*(SUMIF(Summary!$A$230:$A$266,$A2480,Summary!$L$230:$L$266)+SUMIF(Summary!$A$281:$A$317,$A2480,Summary!$L$281:$L$317))-AO2480,0)</f>
        <v>0</v>
      </c>
      <c r="AQ2480" s="306"/>
      <c r="AR2480" s="688">
        <f t="shared" ca="1" si="587"/>
        <v>0</v>
      </c>
      <c r="AS2480" s="688">
        <f t="shared" ca="1" si="588"/>
        <v>0</v>
      </c>
    </row>
    <row r="2481" spans="1:45" x14ac:dyDescent="0.2">
      <c r="A2481" s="423">
        <v>9651</v>
      </c>
      <c r="B2481" s="424">
        <v>3</v>
      </c>
      <c r="C2481" s="425" t="s">
        <v>319</v>
      </c>
      <c r="D2481" s="422">
        <f t="shared" si="574"/>
        <v>216</v>
      </c>
      <c r="E2481" s="422">
        <f t="shared" si="575"/>
        <v>0</v>
      </c>
      <c r="F2481" s="422">
        <f t="shared" si="576"/>
        <v>241</v>
      </c>
      <c r="G2481" s="422">
        <f t="shared" si="577"/>
        <v>0</v>
      </c>
      <c r="H2481" s="22">
        <f t="shared" si="578"/>
        <v>457</v>
      </c>
      <c r="I2481" s="116">
        <v>50</v>
      </c>
      <c r="J2481" s="116">
        <v>0</v>
      </c>
      <c r="K2481" s="116">
        <v>213</v>
      </c>
      <c r="L2481" s="116">
        <v>0</v>
      </c>
      <c r="M2481" s="22">
        <f t="shared" si="579"/>
        <v>263</v>
      </c>
      <c r="N2481" s="116">
        <v>88</v>
      </c>
      <c r="O2481" s="116">
        <v>0</v>
      </c>
      <c r="P2481" s="116">
        <v>28</v>
      </c>
      <c r="Q2481" s="116">
        <v>0</v>
      </c>
      <c r="R2481" s="22">
        <f t="shared" si="580"/>
        <v>116</v>
      </c>
      <c r="S2481" s="116">
        <v>78</v>
      </c>
      <c r="T2481" s="116">
        <v>0</v>
      </c>
      <c r="U2481" s="116">
        <v>0</v>
      </c>
      <c r="V2481" s="116">
        <v>0</v>
      </c>
      <c r="W2481" s="22">
        <f t="shared" si="581"/>
        <v>78</v>
      </c>
      <c r="X2481" s="22">
        <f t="shared" si="582"/>
        <v>19.041666666666668</v>
      </c>
      <c r="Y2481" s="22">
        <f ca="1">OFFSET('Cost Study'!$B$7,'Operations Support'!$C2481,'Operations Support'!$B2481)*$H2481</f>
        <v>1252.18</v>
      </c>
      <c r="Z2481" s="23">
        <f ca="1">Y2481*'Cost Study'!$B$31</f>
        <v>69936.669609282762</v>
      </c>
      <c r="AA2481" s="23">
        <f ca="1">IF(A2481=10298,1.51,1)*IF($B2481&lt;3,$D2481*'Cost Study'!$B$32*OFFSET('Cost Study'!$B$7,'Operations Support'!$C2481,'Operations Support'!$B2481),0)</f>
        <v>0</v>
      </c>
      <c r="AB2481" s="24">
        <f ca="1">AA2481*'Cost Study'!$B$31</f>
        <v>0</v>
      </c>
      <c r="AC2481" s="23">
        <f ca="1">Y2481*'Cost Study'!$B$31</f>
        <v>69936.669609282762</v>
      </c>
      <c r="AD2481" s="24">
        <f ca="1">AA2481*'Cost Study'!$B$31</f>
        <v>0</v>
      </c>
      <c r="AE2481" s="377">
        <f t="shared" ca="1" si="583"/>
        <v>69936.669609282762</v>
      </c>
      <c r="AF2481" s="377">
        <f t="shared" ca="1" si="584"/>
        <v>69936.669609282762</v>
      </c>
      <c r="AH2481" s="688">
        <f>IFERROR($H2481/SUMIF($A:$A,$A2481,$H:$H)*SUMIF(Summary!$A$110:$A$186,$A2481,Summary!$P$110:$P$186),0)</f>
        <v>13611.809120007163</v>
      </c>
      <c r="AI2481" s="689">
        <f t="shared" ca="1" si="585"/>
        <v>56324.860489275598</v>
      </c>
      <c r="AJ2481" s="688">
        <f>IFERROR(H2481/SUMIF(A:A,A2481,H:H)*SUMIF(Summary!$A$110:$A$186,'Operations Support'!A2481,Summary!$Q$110:$Q$186),0)</f>
        <v>13625.61289835322</v>
      </c>
      <c r="AK2481" s="688">
        <f t="shared" ca="1" si="586"/>
        <v>56311.056710929544</v>
      </c>
      <c r="AM2481" s="688">
        <f>IFERROR($H2481/SUMIF($A:$A,$A2481,$H:$H)*SUMIF(Summary!$A$230:$A$266,$A2481,Summary!$P$230:$P$266),0)</f>
        <v>2575.3733014270415</v>
      </c>
      <c r="AN2481" s="688">
        <f>IFERROR($H2481/SUMIF($A:$A,$A2481,$H:$H)*(SUMIF(Summary!$A$230:$A$266,$A2481,Summary!$L$230:$L$266)+SUMIF(Summary!$A$281:$A$317,$A2481,Summary!$L$281:$L$317))-AM2481,0)</f>
        <v>7436.9338769420956</v>
      </c>
      <c r="AO2481" s="688">
        <f>IFERROR($H2481/SUMIF($A:$A,$A2481,$H:$H)*SUMIF(Summary!$A$230:$A$266,$A2481,Summary!$Q$230:$Q$266),0)</f>
        <v>2577.9849955742211</v>
      </c>
      <c r="AP2481" s="688">
        <f>IFERROR($H2481/SUMIF($A:$A,$A2481,$H:$H)*(SUMIF(Summary!$A$230:$A$266,$A2481,Summary!$L$230:$L$266)+SUMIF(Summary!$A$281:$A$317,$A2481,Summary!$L$281:$L$317))-AO2481,0)</f>
        <v>7434.3221827949164</v>
      </c>
      <c r="AQ2481" s="306"/>
      <c r="AR2481" s="688">
        <f t="shared" ca="1" si="587"/>
        <v>63761.794366217691</v>
      </c>
      <c r="AS2481" s="688">
        <f t="shared" ca="1" si="588"/>
        <v>63745.378893724461</v>
      </c>
    </row>
    <row r="2482" spans="1:45" x14ac:dyDescent="0.2">
      <c r="A2482" s="423">
        <v>9651</v>
      </c>
      <c r="B2482" s="424">
        <v>3</v>
      </c>
      <c r="C2482" s="425" t="s">
        <v>320</v>
      </c>
      <c r="D2482" s="422">
        <f t="shared" si="574"/>
        <v>0</v>
      </c>
      <c r="E2482" s="422">
        <f t="shared" si="575"/>
        <v>0</v>
      </c>
      <c r="F2482" s="422">
        <f t="shared" si="576"/>
        <v>0</v>
      </c>
      <c r="G2482" s="422">
        <f t="shared" si="577"/>
        <v>0</v>
      </c>
      <c r="H2482" s="22">
        <f t="shared" si="578"/>
        <v>0</v>
      </c>
      <c r="I2482" s="116">
        <v>0</v>
      </c>
      <c r="J2482" s="116">
        <v>0</v>
      </c>
      <c r="K2482" s="116">
        <v>0</v>
      </c>
      <c r="L2482" s="116">
        <v>0</v>
      </c>
      <c r="M2482" s="22">
        <f t="shared" si="579"/>
        <v>0</v>
      </c>
      <c r="N2482" s="116">
        <v>0</v>
      </c>
      <c r="O2482" s="116">
        <v>0</v>
      </c>
      <c r="P2482" s="116">
        <v>0</v>
      </c>
      <c r="Q2482" s="116">
        <v>0</v>
      </c>
      <c r="R2482" s="22">
        <f t="shared" si="580"/>
        <v>0</v>
      </c>
      <c r="S2482" s="116">
        <v>0</v>
      </c>
      <c r="T2482" s="116">
        <v>0</v>
      </c>
      <c r="U2482" s="116">
        <v>0</v>
      </c>
      <c r="V2482" s="116">
        <v>0</v>
      </c>
      <c r="W2482" s="22">
        <f t="shared" si="581"/>
        <v>0</v>
      </c>
      <c r="X2482" s="22">
        <f t="shared" si="582"/>
        <v>0</v>
      </c>
      <c r="Y2482" s="22">
        <f ca="1">OFFSET('Cost Study'!$B$7,'Operations Support'!$C2482,'Operations Support'!$B2482)*$H2482</f>
        <v>0</v>
      </c>
      <c r="Z2482" s="23">
        <f ca="1">Y2482*'Cost Study'!$B$31</f>
        <v>0</v>
      </c>
      <c r="AA2482" s="23">
        <f ca="1">IF(A2482=10298,1.51,1)*IF($B2482&lt;3,$D2482*'Cost Study'!$B$32*OFFSET('Cost Study'!$B$7,'Operations Support'!$C2482,'Operations Support'!$B2482),0)</f>
        <v>0</v>
      </c>
      <c r="AB2482" s="24">
        <f ca="1">AA2482*'Cost Study'!$B$31</f>
        <v>0</v>
      </c>
      <c r="AC2482" s="23">
        <f ca="1">Y2482*'Cost Study'!$B$31</f>
        <v>0</v>
      </c>
      <c r="AD2482" s="24">
        <f ca="1">AA2482*'Cost Study'!$B$31</f>
        <v>0</v>
      </c>
      <c r="AE2482" s="377">
        <f t="shared" ca="1" si="583"/>
        <v>0</v>
      </c>
      <c r="AF2482" s="377">
        <f t="shared" ca="1" si="584"/>
        <v>0</v>
      </c>
      <c r="AH2482" s="688">
        <f>IFERROR($H2482/SUMIF($A:$A,$A2482,$H:$H)*SUMIF(Summary!$A$110:$A$186,$A2482,Summary!$P$110:$P$186),0)</f>
        <v>0</v>
      </c>
      <c r="AI2482" s="689">
        <f t="shared" ca="1" si="585"/>
        <v>0</v>
      </c>
      <c r="AJ2482" s="688">
        <f>IFERROR(H2482/SUMIF(A:A,A2482,H:H)*SUMIF(Summary!$A$110:$A$186,'Operations Support'!A2482,Summary!$Q$110:$Q$186),0)</f>
        <v>0</v>
      </c>
      <c r="AK2482" s="688">
        <f t="shared" ca="1" si="586"/>
        <v>0</v>
      </c>
      <c r="AM2482" s="688">
        <f>IFERROR($H2482/SUMIF($A:$A,$A2482,$H:$H)*SUMIF(Summary!$A$230:$A$266,$A2482,Summary!$P$230:$P$266),0)</f>
        <v>0</v>
      </c>
      <c r="AN2482" s="688">
        <f>IFERROR($H2482/SUMIF($A:$A,$A2482,$H:$H)*(SUMIF(Summary!$A$230:$A$266,$A2482,Summary!$L$230:$L$266)+SUMIF(Summary!$A$281:$A$317,$A2482,Summary!$L$281:$L$317))-AM2482,0)</f>
        <v>0</v>
      </c>
      <c r="AO2482" s="688">
        <f>IFERROR($H2482/SUMIF($A:$A,$A2482,$H:$H)*SUMIF(Summary!$A$230:$A$266,$A2482,Summary!$Q$230:$Q$266),0)</f>
        <v>0</v>
      </c>
      <c r="AP2482" s="688">
        <f>IFERROR($H2482/SUMIF($A:$A,$A2482,$H:$H)*(SUMIF(Summary!$A$230:$A$266,$A2482,Summary!$L$230:$L$266)+SUMIF(Summary!$A$281:$A$317,$A2482,Summary!$L$281:$L$317))-AO2482,0)</f>
        <v>0</v>
      </c>
      <c r="AQ2482" s="306"/>
      <c r="AR2482" s="688">
        <f t="shared" ca="1" si="587"/>
        <v>0</v>
      </c>
      <c r="AS2482" s="688">
        <f t="shared" ca="1" si="588"/>
        <v>0</v>
      </c>
    </row>
    <row r="2483" spans="1:45" x14ac:dyDescent="0.2">
      <c r="A2483" s="423">
        <v>9651</v>
      </c>
      <c r="B2483" s="424">
        <v>4</v>
      </c>
      <c r="C2483" s="425" t="s">
        <v>300</v>
      </c>
      <c r="D2483" s="422">
        <f t="shared" si="574"/>
        <v>3</v>
      </c>
      <c r="E2483" s="422">
        <f t="shared" si="575"/>
        <v>0</v>
      </c>
      <c r="F2483" s="422">
        <f t="shared" si="576"/>
        <v>0</v>
      </c>
      <c r="G2483" s="422">
        <f t="shared" si="577"/>
        <v>0</v>
      </c>
      <c r="H2483" s="22">
        <f t="shared" si="578"/>
        <v>3</v>
      </c>
      <c r="I2483" s="116">
        <v>0</v>
      </c>
      <c r="J2483" s="116">
        <v>0</v>
      </c>
      <c r="K2483" s="116">
        <v>0</v>
      </c>
      <c r="L2483" s="116">
        <v>0</v>
      </c>
      <c r="M2483" s="22">
        <f t="shared" si="579"/>
        <v>0</v>
      </c>
      <c r="N2483" s="116">
        <v>0</v>
      </c>
      <c r="O2483" s="116">
        <v>0</v>
      </c>
      <c r="P2483" s="116">
        <v>0</v>
      </c>
      <c r="Q2483" s="116">
        <v>0</v>
      </c>
      <c r="R2483" s="22">
        <f t="shared" si="580"/>
        <v>0</v>
      </c>
      <c r="S2483" s="116">
        <v>3</v>
      </c>
      <c r="T2483" s="116">
        <v>0</v>
      </c>
      <c r="U2483" s="116">
        <v>0</v>
      </c>
      <c r="V2483" s="116">
        <v>0</v>
      </c>
      <c r="W2483" s="22">
        <f t="shared" si="581"/>
        <v>3</v>
      </c>
      <c r="X2483" s="22">
        <f t="shared" si="582"/>
        <v>0.16666666666666666</v>
      </c>
      <c r="Y2483" s="22">
        <f ca="1">OFFSET('Cost Study'!$B$7,'Operations Support'!$C2483,'Operations Support'!$B2483)*$H2483</f>
        <v>37.14</v>
      </c>
      <c r="Z2483" s="23">
        <f ca="1">Y2483*'Cost Study'!$B$31</f>
        <v>2074.3406772898161</v>
      </c>
      <c r="AA2483" s="23">
        <f ca="1">IF(A2483=10298,1.51,1)*IF($B2483&lt;3,$D2483*'Cost Study'!$B$32*OFFSET('Cost Study'!$B$7,'Operations Support'!$C2483,'Operations Support'!$B2483),0)</f>
        <v>0</v>
      </c>
      <c r="AB2483" s="24">
        <f ca="1">AA2483*'Cost Study'!$B$31</f>
        <v>0</v>
      </c>
      <c r="AC2483" s="23">
        <f ca="1">Y2483*'Cost Study'!$B$31</f>
        <v>2074.3406772898161</v>
      </c>
      <c r="AD2483" s="24">
        <f ca="1">AA2483*'Cost Study'!$B$31</f>
        <v>0</v>
      </c>
      <c r="AE2483" s="377">
        <f t="shared" ca="1" si="583"/>
        <v>2074.3406772898161</v>
      </c>
      <c r="AF2483" s="377">
        <f t="shared" ca="1" si="584"/>
        <v>2074.3406772898161</v>
      </c>
      <c r="AH2483" s="688">
        <f>IFERROR($H2483/SUMIF($A:$A,$A2483,$H:$H)*SUMIF(Summary!$A$110:$A$186,$A2483,Summary!$P$110:$P$186),0)</f>
        <v>89.355420919084224</v>
      </c>
      <c r="AI2483" s="689">
        <f t="shared" ca="1" si="585"/>
        <v>1984.9852563707318</v>
      </c>
      <c r="AJ2483" s="688">
        <f>IFERROR(H2483/SUMIF(A:A,A2483,H:H)*SUMIF(Summary!$A$110:$A$186,'Operations Support'!A2483,Summary!$Q$110:$Q$186),0)</f>
        <v>89.446036531859221</v>
      </c>
      <c r="AK2483" s="688">
        <f t="shared" ca="1" si="586"/>
        <v>1984.8946407579569</v>
      </c>
      <c r="AM2483" s="688">
        <f>IFERROR($H2483/SUMIF($A:$A,$A2483,$H:$H)*SUMIF(Summary!$A$230:$A$266,$A2483,Summary!$P$230:$P$266),0)</f>
        <v>16.90617046888649</v>
      </c>
      <c r="AN2483" s="688">
        <f>IFERROR($H2483/SUMIF($A:$A,$A2483,$H:$H)*(SUMIF(Summary!$A$230:$A$266,$A2483,Summary!$L$230:$L$266)+SUMIF(Summary!$A$281:$A$317,$A2483,Summary!$L$281:$L$317))-AM2483,0)</f>
        <v>48.820134859576129</v>
      </c>
      <c r="AO2483" s="688">
        <f>IFERROR($H2483/SUMIF($A:$A,$A2483,$H:$H)*SUMIF(Summary!$A$230:$A$266,$A2483,Summary!$Q$230:$Q$266),0)</f>
        <v>16.923315069415022</v>
      </c>
      <c r="AP2483" s="688">
        <f>IFERROR($H2483/SUMIF($A:$A,$A2483,$H:$H)*(SUMIF(Summary!$A$230:$A$266,$A2483,Summary!$L$230:$L$266)+SUMIF(Summary!$A$281:$A$317,$A2483,Summary!$L$281:$L$317))-AO2483,0)</f>
        <v>48.80299025904759</v>
      </c>
      <c r="AQ2483" s="306"/>
      <c r="AR2483" s="688">
        <f t="shared" ca="1" si="587"/>
        <v>2033.805391230308</v>
      </c>
      <c r="AS2483" s="688">
        <f t="shared" ca="1" si="588"/>
        <v>2033.6976310170046</v>
      </c>
    </row>
    <row r="2484" spans="1:45" x14ac:dyDescent="0.2">
      <c r="A2484" s="423">
        <v>9651</v>
      </c>
      <c r="B2484" s="424">
        <v>4</v>
      </c>
      <c r="C2484" s="425" t="s">
        <v>301</v>
      </c>
      <c r="D2484" s="422">
        <f t="shared" si="574"/>
        <v>0</v>
      </c>
      <c r="E2484" s="422">
        <f t="shared" si="575"/>
        <v>0</v>
      </c>
      <c r="F2484" s="422">
        <f t="shared" si="576"/>
        <v>0</v>
      </c>
      <c r="G2484" s="422">
        <f t="shared" si="577"/>
        <v>0</v>
      </c>
      <c r="H2484" s="22">
        <f t="shared" si="578"/>
        <v>0</v>
      </c>
      <c r="I2484" s="116">
        <v>0</v>
      </c>
      <c r="J2484" s="116">
        <v>0</v>
      </c>
      <c r="K2484" s="116">
        <v>0</v>
      </c>
      <c r="L2484" s="116">
        <v>0</v>
      </c>
      <c r="M2484" s="22">
        <f t="shared" si="579"/>
        <v>0</v>
      </c>
      <c r="N2484" s="116">
        <v>0</v>
      </c>
      <c r="O2484" s="116">
        <v>0</v>
      </c>
      <c r="P2484" s="116">
        <v>0</v>
      </c>
      <c r="Q2484" s="116">
        <v>0</v>
      </c>
      <c r="R2484" s="22">
        <f t="shared" si="580"/>
        <v>0</v>
      </c>
      <c r="S2484" s="116">
        <v>0</v>
      </c>
      <c r="T2484" s="116">
        <v>0</v>
      </c>
      <c r="U2484" s="116">
        <v>0</v>
      </c>
      <c r="V2484" s="116">
        <v>0</v>
      </c>
      <c r="W2484" s="22">
        <f t="shared" si="581"/>
        <v>0</v>
      </c>
      <c r="X2484" s="22">
        <f t="shared" si="582"/>
        <v>0</v>
      </c>
      <c r="Y2484" s="22">
        <f ca="1">OFFSET('Cost Study'!$B$7,'Operations Support'!$C2484,'Operations Support'!$B2484)*$H2484</f>
        <v>0</v>
      </c>
      <c r="Z2484" s="23">
        <f ca="1">Y2484*'Cost Study'!$B$31</f>
        <v>0</v>
      </c>
      <c r="AA2484" s="23">
        <f ca="1">IF(A2484=10298,1.51,1)*IF($B2484&lt;3,$D2484*'Cost Study'!$B$32*OFFSET('Cost Study'!$B$7,'Operations Support'!$C2484,'Operations Support'!$B2484),0)</f>
        <v>0</v>
      </c>
      <c r="AB2484" s="24">
        <f ca="1">AA2484*'Cost Study'!$B$31</f>
        <v>0</v>
      </c>
      <c r="AC2484" s="23">
        <f ca="1">Y2484*'Cost Study'!$B$31</f>
        <v>0</v>
      </c>
      <c r="AD2484" s="24">
        <f ca="1">AA2484*'Cost Study'!$B$31</f>
        <v>0</v>
      </c>
      <c r="AE2484" s="377">
        <f t="shared" ca="1" si="583"/>
        <v>0</v>
      </c>
      <c r="AF2484" s="377">
        <f t="shared" ca="1" si="584"/>
        <v>0</v>
      </c>
      <c r="AH2484" s="688">
        <f>IFERROR($H2484/SUMIF($A:$A,$A2484,$H:$H)*SUMIF(Summary!$A$110:$A$186,$A2484,Summary!$P$110:$P$186),0)</f>
        <v>0</v>
      </c>
      <c r="AI2484" s="689">
        <f t="shared" ca="1" si="585"/>
        <v>0</v>
      </c>
      <c r="AJ2484" s="688">
        <f>IFERROR(H2484/SUMIF(A:A,A2484,H:H)*SUMIF(Summary!$A$110:$A$186,'Operations Support'!A2484,Summary!$Q$110:$Q$186),0)</f>
        <v>0</v>
      </c>
      <c r="AK2484" s="688">
        <f t="shared" ca="1" si="586"/>
        <v>0</v>
      </c>
      <c r="AM2484" s="688">
        <f>IFERROR($H2484/SUMIF($A:$A,$A2484,$H:$H)*SUMIF(Summary!$A$230:$A$266,$A2484,Summary!$P$230:$P$266),0)</f>
        <v>0</v>
      </c>
      <c r="AN2484" s="688">
        <f>IFERROR($H2484/SUMIF($A:$A,$A2484,$H:$H)*(SUMIF(Summary!$A$230:$A$266,$A2484,Summary!$L$230:$L$266)+SUMIF(Summary!$A$281:$A$317,$A2484,Summary!$L$281:$L$317))-AM2484,0)</f>
        <v>0</v>
      </c>
      <c r="AO2484" s="688">
        <f>IFERROR($H2484/SUMIF($A:$A,$A2484,$H:$H)*SUMIF(Summary!$A$230:$A$266,$A2484,Summary!$Q$230:$Q$266),0)</f>
        <v>0</v>
      </c>
      <c r="AP2484" s="688">
        <f>IFERROR($H2484/SUMIF($A:$A,$A2484,$H:$H)*(SUMIF(Summary!$A$230:$A$266,$A2484,Summary!$L$230:$L$266)+SUMIF(Summary!$A$281:$A$317,$A2484,Summary!$L$281:$L$317))-AO2484,0)</f>
        <v>0</v>
      </c>
      <c r="AQ2484" s="306"/>
      <c r="AR2484" s="688">
        <f t="shared" ca="1" si="587"/>
        <v>0</v>
      </c>
      <c r="AS2484" s="688">
        <f t="shared" ca="1" si="588"/>
        <v>0</v>
      </c>
    </row>
    <row r="2485" spans="1:45" x14ac:dyDescent="0.2">
      <c r="A2485" s="423">
        <v>9651</v>
      </c>
      <c r="B2485" s="424">
        <v>4</v>
      </c>
      <c r="C2485" s="425" t="s">
        <v>302</v>
      </c>
      <c r="D2485" s="422">
        <f t="shared" si="574"/>
        <v>0</v>
      </c>
      <c r="E2485" s="422">
        <f t="shared" si="575"/>
        <v>0</v>
      </c>
      <c r="F2485" s="422">
        <f t="shared" si="576"/>
        <v>0</v>
      </c>
      <c r="G2485" s="422">
        <f t="shared" si="577"/>
        <v>0</v>
      </c>
      <c r="H2485" s="22">
        <f t="shared" si="578"/>
        <v>0</v>
      </c>
      <c r="I2485" s="116">
        <v>0</v>
      </c>
      <c r="J2485" s="116">
        <v>0</v>
      </c>
      <c r="K2485" s="116">
        <v>0</v>
      </c>
      <c r="L2485" s="116">
        <v>0</v>
      </c>
      <c r="M2485" s="22">
        <f t="shared" si="579"/>
        <v>0</v>
      </c>
      <c r="N2485" s="116">
        <v>0</v>
      </c>
      <c r="O2485" s="116">
        <v>0</v>
      </c>
      <c r="P2485" s="116">
        <v>0</v>
      </c>
      <c r="Q2485" s="116">
        <v>0</v>
      </c>
      <c r="R2485" s="22">
        <f t="shared" si="580"/>
        <v>0</v>
      </c>
      <c r="S2485" s="116">
        <v>0</v>
      </c>
      <c r="T2485" s="116">
        <v>0</v>
      </c>
      <c r="U2485" s="116">
        <v>0</v>
      </c>
      <c r="V2485" s="116">
        <v>0</v>
      </c>
      <c r="W2485" s="22">
        <f t="shared" si="581"/>
        <v>0</v>
      </c>
      <c r="X2485" s="22">
        <f t="shared" si="582"/>
        <v>0</v>
      </c>
      <c r="Y2485" s="22">
        <f ca="1">OFFSET('Cost Study'!$B$7,'Operations Support'!$C2485,'Operations Support'!$B2485)*$H2485</f>
        <v>0</v>
      </c>
      <c r="Z2485" s="23">
        <f ca="1">Y2485*'Cost Study'!$B$31</f>
        <v>0</v>
      </c>
      <c r="AA2485" s="23">
        <f ca="1">IF(A2485=10298,1.51,1)*IF($B2485&lt;3,$D2485*'Cost Study'!$B$32*OFFSET('Cost Study'!$B$7,'Operations Support'!$C2485,'Operations Support'!$B2485),0)</f>
        <v>0</v>
      </c>
      <c r="AB2485" s="24">
        <f ca="1">AA2485*'Cost Study'!$B$31</f>
        <v>0</v>
      </c>
      <c r="AC2485" s="23">
        <f ca="1">Y2485*'Cost Study'!$B$31</f>
        <v>0</v>
      </c>
      <c r="AD2485" s="24">
        <f ca="1">AA2485*'Cost Study'!$B$31</f>
        <v>0</v>
      </c>
      <c r="AE2485" s="377">
        <f t="shared" ca="1" si="583"/>
        <v>0</v>
      </c>
      <c r="AF2485" s="377">
        <f t="shared" ca="1" si="584"/>
        <v>0</v>
      </c>
      <c r="AH2485" s="688">
        <f>IFERROR($H2485/SUMIF($A:$A,$A2485,$H:$H)*SUMIF(Summary!$A$110:$A$186,$A2485,Summary!$P$110:$P$186),0)</f>
        <v>0</v>
      </c>
      <c r="AI2485" s="689">
        <f t="shared" ca="1" si="585"/>
        <v>0</v>
      </c>
      <c r="AJ2485" s="688">
        <f>IFERROR(H2485/SUMIF(A:A,A2485,H:H)*SUMIF(Summary!$A$110:$A$186,'Operations Support'!A2485,Summary!$Q$110:$Q$186),0)</f>
        <v>0</v>
      </c>
      <c r="AK2485" s="688">
        <f t="shared" ca="1" si="586"/>
        <v>0</v>
      </c>
      <c r="AM2485" s="688">
        <f>IFERROR($H2485/SUMIF($A:$A,$A2485,$H:$H)*SUMIF(Summary!$A$230:$A$266,$A2485,Summary!$P$230:$P$266),0)</f>
        <v>0</v>
      </c>
      <c r="AN2485" s="688">
        <f>IFERROR($H2485/SUMIF($A:$A,$A2485,$H:$H)*(SUMIF(Summary!$A$230:$A$266,$A2485,Summary!$L$230:$L$266)+SUMIF(Summary!$A$281:$A$317,$A2485,Summary!$L$281:$L$317))-AM2485,0)</f>
        <v>0</v>
      </c>
      <c r="AO2485" s="688">
        <f>IFERROR($H2485/SUMIF($A:$A,$A2485,$H:$H)*SUMIF(Summary!$A$230:$A$266,$A2485,Summary!$Q$230:$Q$266),0)</f>
        <v>0</v>
      </c>
      <c r="AP2485" s="688">
        <f>IFERROR($H2485/SUMIF($A:$A,$A2485,$H:$H)*(SUMIF(Summary!$A$230:$A$266,$A2485,Summary!$L$230:$L$266)+SUMIF(Summary!$A$281:$A$317,$A2485,Summary!$L$281:$L$317))-AO2485,0)</f>
        <v>0</v>
      </c>
      <c r="AQ2485" s="306"/>
      <c r="AR2485" s="688">
        <f t="shared" ca="1" si="587"/>
        <v>0</v>
      </c>
      <c r="AS2485" s="688">
        <f t="shared" ca="1" si="588"/>
        <v>0</v>
      </c>
    </row>
    <row r="2486" spans="1:45" x14ac:dyDescent="0.2">
      <c r="A2486" s="423">
        <v>9651</v>
      </c>
      <c r="B2486" s="424">
        <v>4</v>
      </c>
      <c r="C2486" s="425" t="s">
        <v>303</v>
      </c>
      <c r="D2486" s="422">
        <f t="shared" si="574"/>
        <v>0</v>
      </c>
      <c r="E2486" s="422">
        <f t="shared" si="575"/>
        <v>0</v>
      </c>
      <c r="F2486" s="422">
        <f t="shared" si="576"/>
        <v>0</v>
      </c>
      <c r="G2486" s="422">
        <f t="shared" si="577"/>
        <v>0</v>
      </c>
      <c r="H2486" s="22">
        <f t="shared" si="578"/>
        <v>0</v>
      </c>
      <c r="I2486" s="116">
        <v>0</v>
      </c>
      <c r="J2486" s="116">
        <v>0</v>
      </c>
      <c r="K2486" s="116">
        <v>0</v>
      </c>
      <c r="L2486" s="116">
        <v>0</v>
      </c>
      <c r="M2486" s="22">
        <f t="shared" si="579"/>
        <v>0</v>
      </c>
      <c r="N2486" s="116">
        <v>0</v>
      </c>
      <c r="O2486" s="116">
        <v>0</v>
      </c>
      <c r="P2486" s="116">
        <v>0</v>
      </c>
      <c r="Q2486" s="116">
        <v>0</v>
      </c>
      <c r="R2486" s="22">
        <f t="shared" si="580"/>
        <v>0</v>
      </c>
      <c r="S2486" s="116">
        <v>0</v>
      </c>
      <c r="T2486" s="116">
        <v>0</v>
      </c>
      <c r="U2486" s="116">
        <v>0</v>
      </c>
      <c r="V2486" s="116">
        <v>0</v>
      </c>
      <c r="W2486" s="22">
        <f t="shared" si="581"/>
        <v>0</v>
      </c>
      <c r="X2486" s="22">
        <f t="shared" si="582"/>
        <v>0</v>
      </c>
      <c r="Y2486" s="22">
        <f ca="1">OFFSET('Cost Study'!$B$7,'Operations Support'!$C2486,'Operations Support'!$B2486)*$H2486</f>
        <v>0</v>
      </c>
      <c r="Z2486" s="23">
        <f ca="1">Y2486*'Cost Study'!$B$31</f>
        <v>0</v>
      </c>
      <c r="AA2486" s="23">
        <f ca="1">IF(A2486=10298,1.51,1)*IF($B2486&lt;3,$D2486*'Cost Study'!$B$32*OFFSET('Cost Study'!$B$7,'Operations Support'!$C2486,'Operations Support'!$B2486),0)</f>
        <v>0</v>
      </c>
      <c r="AB2486" s="24">
        <f ca="1">AA2486*'Cost Study'!$B$31</f>
        <v>0</v>
      </c>
      <c r="AC2486" s="23">
        <f ca="1">Y2486*'Cost Study'!$B$31</f>
        <v>0</v>
      </c>
      <c r="AD2486" s="24">
        <f ca="1">AA2486*'Cost Study'!$B$31</f>
        <v>0</v>
      </c>
      <c r="AE2486" s="377">
        <f t="shared" ca="1" si="583"/>
        <v>0</v>
      </c>
      <c r="AF2486" s="377">
        <f t="shared" ca="1" si="584"/>
        <v>0</v>
      </c>
      <c r="AH2486" s="688">
        <f>IFERROR($H2486/SUMIF($A:$A,$A2486,$H:$H)*SUMIF(Summary!$A$110:$A$186,$A2486,Summary!$P$110:$P$186),0)</f>
        <v>0</v>
      </c>
      <c r="AI2486" s="689">
        <f t="shared" ca="1" si="585"/>
        <v>0</v>
      </c>
      <c r="AJ2486" s="688">
        <f>IFERROR(H2486/SUMIF(A:A,A2486,H:H)*SUMIF(Summary!$A$110:$A$186,'Operations Support'!A2486,Summary!$Q$110:$Q$186),0)</f>
        <v>0</v>
      </c>
      <c r="AK2486" s="688">
        <f t="shared" ca="1" si="586"/>
        <v>0</v>
      </c>
      <c r="AM2486" s="688">
        <f>IFERROR($H2486/SUMIF($A:$A,$A2486,$H:$H)*SUMIF(Summary!$A$230:$A$266,$A2486,Summary!$P$230:$P$266),0)</f>
        <v>0</v>
      </c>
      <c r="AN2486" s="688">
        <f>IFERROR($H2486/SUMIF($A:$A,$A2486,$H:$H)*(SUMIF(Summary!$A$230:$A$266,$A2486,Summary!$L$230:$L$266)+SUMIF(Summary!$A$281:$A$317,$A2486,Summary!$L$281:$L$317))-AM2486,0)</f>
        <v>0</v>
      </c>
      <c r="AO2486" s="688">
        <f>IFERROR($H2486/SUMIF($A:$A,$A2486,$H:$H)*SUMIF(Summary!$A$230:$A$266,$A2486,Summary!$Q$230:$Q$266),0)</f>
        <v>0</v>
      </c>
      <c r="AP2486" s="688">
        <f>IFERROR($H2486/SUMIF($A:$A,$A2486,$H:$H)*(SUMIF(Summary!$A$230:$A$266,$A2486,Summary!$L$230:$L$266)+SUMIF(Summary!$A$281:$A$317,$A2486,Summary!$L$281:$L$317))-AO2486,0)</f>
        <v>0</v>
      </c>
      <c r="AQ2486" s="306"/>
      <c r="AR2486" s="688">
        <f t="shared" ca="1" si="587"/>
        <v>0</v>
      </c>
      <c r="AS2486" s="688">
        <f t="shared" ca="1" si="588"/>
        <v>0</v>
      </c>
    </row>
    <row r="2487" spans="1:45" x14ac:dyDescent="0.2">
      <c r="A2487" s="423">
        <v>9651</v>
      </c>
      <c r="B2487" s="424">
        <v>4</v>
      </c>
      <c r="C2487" s="425" t="s">
        <v>304</v>
      </c>
      <c r="D2487" s="422">
        <f t="shared" si="574"/>
        <v>0</v>
      </c>
      <c r="E2487" s="422">
        <f t="shared" si="575"/>
        <v>0</v>
      </c>
      <c r="F2487" s="422">
        <f t="shared" si="576"/>
        <v>0</v>
      </c>
      <c r="G2487" s="422">
        <f t="shared" si="577"/>
        <v>0</v>
      </c>
      <c r="H2487" s="22">
        <f t="shared" si="578"/>
        <v>0</v>
      </c>
      <c r="I2487" s="116">
        <v>0</v>
      </c>
      <c r="J2487" s="116">
        <v>0</v>
      </c>
      <c r="K2487" s="116">
        <v>0</v>
      </c>
      <c r="L2487" s="116">
        <v>0</v>
      </c>
      <c r="M2487" s="22">
        <f t="shared" si="579"/>
        <v>0</v>
      </c>
      <c r="N2487" s="116">
        <v>0</v>
      </c>
      <c r="O2487" s="116">
        <v>0</v>
      </c>
      <c r="P2487" s="116">
        <v>0</v>
      </c>
      <c r="Q2487" s="116">
        <v>0</v>
      </c>
      <c r="R2487" s="22">
        <f t="shared" si="580"/>
        <v>0</v>
      </c>
      <c r="S2487" s="116">
        <v>0</v>
      </c>
      <c r="T2487" s="116">
        <v>0</v>
      </c>
      <c r="U2487" s="116">
        <v>0</v>
      </c>
      <c r="V2487" s="116">
        <v>0</v>
      </c>
      <c r="W2487" s="22">
        <f t="shared" si="581"/>
        <v>0</v>
      </c>
      <c r="X2487" s="22">
        <f t="shared" si="582"/>
        <v>0</v>
      </c>
      <c r="Y2487" s="22">
        <f ca="1">OFFSET('Cost Study'!$B$7,'Operations Support'!$C2487,'Operations Support'!$B2487)*$H2487</f>
        <v>0</v>
      </c>
      <c r="Z2487" s="23">
        <f ca="1">Y2487*'Cost Study'!$B$31</f>
        <v>0</v>
      </c>
      <c r="AA2487" s="23">
        <f ca="1">IF(A2487=10298,1.51,1)*IF($B2487&lt;3,$D2487*'Cost Study'!$B$32*OFFSET('Cost Study'!$B$7,'Operations Support'!$C2487,'Operations Support'!$B2487),0)</f>
        <v>0</v>
      </c>
      <c r="AB2487" s="24">
        <f ca="1">AA2487*'Cost Study'!$B$31</f>
        <v>0</v>
      </c>
      <c r="AC2487" s="23">
        <f ca="1">Y2487*'Cost Study'!$B$31</f>
        <v>0</v>
      </c>
      <c r="AD2487" s="24">
        <f ca="1">AA2487*'Cost Study'!$B$31</f>
        <v>0</v>
      </c>
      <c r="AE2487" s="377">
        <f t="shared" ca="1" si="583"/>
        <v>0</v>
      </c>
      <c r="AF2487" s="377">
        <f t="shared" ca="1" si="584"/>
        <v>0</v>
      </c>
      <c r="AH2487" s="688">
        <f>IFERROR($H2487/SUMIF($A:$A,$A2487,$H:$H)*SUMIF(Summary!$A$110:$A$186,$A2487,Summary!$P$110:$P$186),0)</f>
        <v>0</v>
      </c>
      <c r="AI2487" s="689">
        <f t="shared" ca="1" si="585"/>
        <v>0</v>
      </c>
      <c r="AJ2487" s="688">
        <f>IFERROR(H2487/SUMIF(A:A,A2487,H:H)*SUMIF(Summary!$A$110:$A$186,'Operations Support'!A2487,Summary!$Q$110:$Q$186),0)</f>
        <v>0</v>
      </c>
      <c r="AK2487" s="688">
        <f t="shared" ca="1" si="586"/>
        <v>0</v>
      </c>
      <c r="AM2487" s="688">
        <f>IFERROR($H2487/SUMIF($A:$A,$A2487,$H:$H)*SUMIF(Summary!$A$230:$A$266,$A2487,Summary!$P$230:$P$266),0)</f>
        <v>0</v>
      </c>
      <c r="AN2487" s="688">
        <f>IFERROR($H2487/SUMIF($A:$A,$A2487,$H:$H)*(SUMIF(Summary!$A$230:$A$266,$A2487,Summary!$L$230:$L$266)+SUMIF(Summary!$A$281:$A$317,$A2487,Summary!$L$281:$L$317))-AM2487,0)</f>
        <v>0</v>
      </c>
      <c r="AO2487" s="688">
        <f>IFERROR($H2487/SUMIF($A:$A,$A2487,$H:$H)*SUMIF(Summary!$A$230:$A$266,$A2487,Summary!$Q$230:$Q$266),0)</f>
        <v>0</v>
      </c>
      <c r="AP2487" s="688">
        <f>IFERROR($H2487/SUMIF($A:$A,$A2487,$H:$H)*(SUMIF(Summary!$A$230:$A$266,$A2487,Summary!$L$230:$L$266)+SUMIF(Summary!$A$281:$A$317,$A2487,Summary!$L$281:$L$317))-AO2487,0)</f>
        <v>0</v>
      </c>
      <c r="AQ2487" s="306"/>
      <c r="AR2487" s="688">
        <f t="shared" ca="1" si="587"/>
        <v>0</v>
      </c>
      <c r="AS2487" s="688">
        <f t="shared" ca="1" si="588"/>
        <v>0</v>
      </c>
    </row>
    <row r="2488" spans="1:45" x14ac:dyDescent="0.2">
      <c r="A2488" s="423">
        <v>9651</v>
      </c>
      <c r="B2488" s="424">
        <v>4</v>
      </c>
      <c r="C2488" s="425" t="s">
        <v>305</v>
      </c>
      <c r="D2488" s="422">
        <f t="shared" si="574"/>
        <v>0</v>
      </c>
      <c r="E2488" s="422">
        <f t="shared" si="575"/>
        <v>0</v>
      </c>
      <c r="F2488" s="422">
        <f t="shared" si="576"/>
        <v>0</v>
      </c>
      <c r="G2488" s="422">
        <f t="shared" si="577"/>
        <v>0</v>
      </c>
      <c r="H2488" s="22">
        <f t="shared" si="578"/>
        <v>0</v>
      </c>
      <c r="I2488" s="116">
        <v>0</v>
      </c>
      <c r="J2488" s="116">
        <v>0</v>
      </c>
      <c r="K2488" s="116">
        <v>0</v>
      </c>
      <c r="L2488" s="116">
        <v>0</v>
      </c>
      <c r="M2488" s="22">
        <f t="shared" si="579"/>
        <v>0</v>
      </c>
      <c r="N2488" s="116">
        <v>0</v>
      </c>
      <c r="O2488" s="116">
        <v>0</v>
      </c>
      <c r="P2488" s="116">
        <v>0</v>
      </c>
      <c r="Q2488" s="116">
        <v>0</v>
      </c>
      <c r="R2488" s="22">
        <f t="shared" si="580"/>
        <v>0</v>
      </c>
      <c r="S2488" s="116">
        <v>0</v>
      </c>
      <c r="T2488" s="116">
        <v>0</v>
      </c>
      <c r="U2488" s="116">
        <v>0</v>
      </c>
      <c r="V2488" s="116">
        <v>0</v>
      </c>
      <c r="W2488" s="22">
        <f t="shared" si="581"/>
        <v>0</v>
      </c>
      <c r="X2488" s="22">
        <f t="shared" si="582"/>
        <v>0</v>
      </c>
      <c r="Y2488" s="22">
        <f ca="1">OFFSET('Cost Study'!$B$7,'Operations Support'!$C2488,'Operations Support'!$B2488)*$H2488</f>
        <v>0</v>
      </c>
      <c r="Z2488" s="23">
        <f ca="1">Y2488*'Cost Study'!$B$31</f>
        <v>0</v>
      </c>
      <c r="AA2488" s="23">
        <f ca="1">IF(A2488=10298,1.51,1)*IF($B2488&lt;3,$D2488*'Cost Study'!$B$32*OFFSET('Cost Study'!$B$7,'Operations Support'!$C2488,'Operations Support'!$B2488),0)</f>
        <v>0</v>
      </c>
      <c r="AB2488" s="24">
        <f ca="1">AA2488*'Cost Study'!$B$31</f>
        <v>0</v>
      </c>
      <c r="AC2488" s="23">
        <f ca="1">Y2488*'Cost Study'!$B$31</f>
        <v>0</v>
      </c>
      <c r="AD2488" s="24">
        <f ca="1">AA2488*'Cost Study'!$B$31</f>
        <v>0</v>
      </c>
      <c r="AE2488" s="377">
        <f t="shared" ca="1" si="583"/>
        <v>0</v>
      </c>
      <c r="AF2488" s="377">
        <f t="shared" ca="1" si="584"/>
        <v>0</v>
      </c>
      <c r="AH2488" s="688">
        <f>IFERROR($H2488/SUMIF($A:$A,$A2488,$H:$H)*SUMIF(Summary!$A$110:$A$186,$A2488,Summary!$P$110:$P$186),0)</f>
        <v>0</v>
      </c>
      <c r="AI2488" s="689">
        <f t="shared" ca="1" si="585"/>
        <v>0</v>
      </c>
      <c r="AJ2488" s="688">
        <f>IFERROR(H2488/SUMIF(A:A,A2488,H:H)*SUMIF(Summary!$A$110:$A$186,'Operations Support'!A2488,Summary!$Q$110:$Q$186),0)</f>
        <v>0</v>
      </c>
      <c r="AK2488" s="688">
        <f t="shared" ca="1" si="586"/>
        <v>0</v>
      </c>
      <c r="AM2488" s="688">
        <f>IFERROR($H2488/SUMIF($A:$A,$A2488,$H:$H)*SUMIF(Summary!$A$230:$A$266,$A2488,Summary!$P$230:$P$266),0)</f>
        <v>0</v>
      </c>
      <c r="AN2488" s="688">
        <f>IFERROR($H2488/SUMIF($A:$A,$A2488,$H:$H)*(SUMIF(Summary!$A$230:$A$266,$A2488,Summary!$L$230:$L$266)+SUMIF(Summary!$A$281:$A$317,$A2488,Summary!$L$281:$L$317))-AM2488,0)</f>
        <v>0</v>
      </c>
      <c r="AO2488" s="688">
        <f>IFERROR($H2488/SUMIF($A:$A,$A2488,$H:$H)*SUMIF(Summary!$A$230:$A$266,$A2488,Summary!$Q$230:$Q$266),0)</f>
        <v>0</v>
      </c>
      <c r="AP2488" s="688">
        <f>IFERROR($H2488/SUMIF($A:$A,$A2488,$H:$H)*(SUMIF(Summary!$A$230:$A$266,$A2488,Summary!$L$230:$L$266)+SUMIF(Summary!$A$281:$A$317,$A2488,Summary!$L$281:$L$317))-AO2488,0)</f>
        <v>0</v>
      </c>
      <c r="AQ2488" s="306"/>
      <c r="AR2488" s="688">
        <f t="shared" ca="1" si="587"/>
        <v>0</v>
      </c>
      <c r="AS2488" s="688">
        <f t="shared" ca="1" si="588"/>
        <v>0</v>
      </c>
    </row>
    <row r="2489" spans="1:45" x14ac:dyDescent="0.2">
      <c r="A2489" s="423">
        <v>9651</v>
      </c>
      <c r="B2489" s="424">
        <v>4</v>
      </c>
      <c r="C2489" s="425" t="s">
        <v>306</v>
      </c>
      <c r="D2489" s="422">
        <f t="shared" si="574"/>
        <v>0</v>
      </c>
      <c r="E2489" s="422">
        <f t="shared" si="575"/>
        <v>0</v>
      </c>
      <c r="F2489" s="422">
        <f t="shared" si="576"/>
        <v>0</v>
      </c>
      <c r="G2489" s="422">
        <f t="shared" si="577"/>
        <v>0</v>
      </c>
      <c r="H2489" s="22">
        <f t="shared" si="578"/>
        <v>0</v>
      </c>
      <c r="I2489" s="116">
        <v>0</v>
      </c>
      <c r="J2489" s="116">
        <v>0</v>
      </c>
      <c r="K2489" s="116">
        <v>0</v>
      </c>
      <c r="L2489" s="116">
        <v>0</v>
      </c>
      <c r="M2489" s="22">
        <f t="shared" si="579"/>
        <v>0</v>
      </c>
      <c r="N2489" s="116">
        <v>0</v>
      </c>
      <c r="O2489" s="116">
        <v>0</v>
      </c>
      <c r="P2489" s="116">
        <v>0</v>
      </c>
      <c r="Q2489" s="116">
        <v>0</v>
      </c>
      <c r="R2489" s="22">
        <f t="shared" si="580"/>
        <v>0</v>
      </c>
      <c r="S2489" s="116">
        <v>0</v>
      </c>
      <c r="T2489" s="116">
        <v>0</v>
      </c>
      <c r="U2489" s="116">
        <v>0</v>
      </c>
      <c r="V2489" s="116">
        <v>0</v>
      </c>
      <c r="W2489" s="22">
        <f t="shared" si="581"/>
        <v>0</v>
      </c>
      <c r="X2489" s="22">
        <f t="shared" si="582"/>
        <v>0</v>
      </c>
      <c r="Y2489" s="22">
        <f ca="1">OFFSET('Cost Study'!$B$7,'Operations Support'!$C2489,'Operations Support'!$B2489)*$H2489</f>
        <v>0</v>
      </c>
      <c r="Z2489" s="23">
        <f ca="1">Y2489*'Cost Study'!$B$31</f>
        <v>0</v>
      </c>
      <c r="AA2489" s="23">
        <f ca="1">IF(A2489=10298,1.51,1)*IF($B2489&lt;3,$D2489*'Cost Study'!$B$32*OFFSET('Cost Study'!$B$7,'Operations Support'!$C2489,'Operations Support'!$B2489),0)</f>
        <v>0</v>
      </c>
      <c r="AB2489" s="24">
        <f ca="1">AA2489*'Cost Study'!$B$31</f>
        <v>0</v>
      </c>
      <c r="AC2489" s="23">
        <f ca="1">Y2489*'Cost Study'!$B$31</f>
        <v>0</v>
      </c>
      <c r="AD2489" s="24">
        <f ca="1">AA2489*'Cost Study'!$B$31</f>
        <v>0</v>
      </c>
      <c r="AE2489" s="377">
        <f t="shared" ca="1" si="583"/>
        <v>0</v>
      </c>
      <c r="AF2489" s="377">
        <f t="shared" ca="1" si="584"/>
        <v>0</v>
      </c>
      <c r="AH2489" s="688">
        <f>IFERROR($H2489/SUMIF($A:$A,$A2489,$H:$H)*SUMIF(Summary!$A$110:$A$186,$A2489,Summary!$P$110:$P$186),0)</f>
        <v>0</v>
      </c>
      <c r="AI2489" s="689">
        <f t="shared" ca="1" si="585"/>
        <v>0</v>
      </c>
      <c r="AJ2489" s="688">
        <f>IFERROR(H2489/SUMIF(A:A,A2489,H:H)*SUMIF(Summary!$A$110:$A$186,'Operations Support'!A2489,Summary!$Q$110:$Q$186),0)</f>
        <v>0</v>
      </c>
      <c r="AK2489" s="688">
        <f t="shared" ca="1" si="586"/>
        <v>0</v>
      </c>
      <c r="AM2489" s="688">
        <f>IFERROR($H2489/SUMIF($A:$A,$A2489,$H:$H)*SUMIF(Summary!$A$230:$A$266,$A2489,Summary!$P$230:$P$266),0)</f>
        <v>0</v>
      </c>
      <c r="AN2489" s="688">
        <f>IFERROR($H2489/SUMIF($A:$A,$A2489,$H:$H)*(SUMIF(Summary!$A$230:$A$266,$A2489,Summary!$L$230:$L$266)+SUMIF(Summary!$A$281:$A$317,$A2489,Summary!$L$281:$L$317))-AM2489,0)</f>
        <v>0</v>
      </c>
      <c r="AO2489" s="688">
        <f>IFERROR($H2489/SUMIF($A:$A,$A2489,$H:$H)*SUMIF(Summary!$A$230:$A$266,$A2489,Summary!$Q$230:$Q$266),0)</f>
        <v>0</v>
      </c>
      <c r="AP2489" s="688">
        <f>IFERROR($H2489/SUMIF($A:$A,$A2489,$H:$H)*(SUMIF(Summary!$A$230:$A$266,$A2489,Summary!$L$230:$L$266)+SUMIF(Summary!$A$281:$A$317,$A2489,Summary!$L$281:$L$317))-AO2489,0)</f>
        <v>0</v>
      </c>
      <c r="AQ2489" s="306"/>
      <c r="AR2489" s="688">
        <f t="shared" ca="1" si="587"/>
        <v>0</v>
      </c>
      <c r="AS2489" s="688">
        <f t="shared" ca="1" si="588"/>
        <v>0</v>
      </c>
    </row>
    <row r="2490" spans="1:45" s="15" customFormat="1" x14ac:dyDescent="0.2">
      <c r="A2490" s="423">
        <v>9651</v>
      </c>
      <c r="B2490" s="424">
        <v>4</v>
      </c>
      <c r="C2490" s="425" t="s">
        <v>307</v>
      </c>
      <c r="D2490" s="422">
        <f t="shared" si="574"/>
        <v>0</v>
      </c>
      <c r="E2490" s="422">
        <f t="shared" si="575"/>
        <v>0</v>
      </c>
      <c r="F2490" s="422">
        <f t="shared" si="576"/>
        <v>0</v>
      </c>
      <c r="G2490" s="422">
        <f t="shared" si="577"/>
        <v>0</v>
      </c>
      <c r="H2490" s="22">
        <f t="shared" si="578"/>
        <v>0</v>
      </c>
      <c r="I2490" s="116">
        <v>0</v>
      </c>
      <c r="J2490" s="116">
        <v>0</v>
      </c>
      <c r="K2490" s="116">
        <v>0</v>
      </c>
      <c r="L2490" s="116">
        <v>0</v>
      </c>
      <c r="M2490" s="22">
        <f t="shared" si="579"/>
        <v>0</v>
      </c>
      <c r="N2490" s="116">
        <v>0</v>
      </c>
      <c r="O2490" s="116">
        <v>0</v>
      </c>
      <c r="P2490" s="116">
        <v>0</v>
      </c>
      <c r="Q2490" s="116">
        <v>0</v>
      </c>
      <c r="R2490" s="22">
        <f t="shared" si="580"/>
        <v>0</v>
      </c>
      <c r="S2490" s="116">
        <v>0</v>
      </c>
      <c r="T2490" s="116">
        <v>0</v>
      </c>
      <c r="U2490" s="116">
        <v>0</v>
      </c>
      <c r="V2490" s="116">
        <v>0</v>
      </c>
      <c r="W2490" s="22">
        <f t="shared" si="581"/>
        <v>0</v>
      </c>
      <c r="X2490" s="22">
        <f t="shared" si="582"/>
        <v>0</v>
      </c>
      <c r="Y2490" s="22">
        <f ca="1">OFFSET('Cost Study'!$B$7,'Operations Support'!$C2490,'Operations Support'!$B2490)*$H2490</f>
        <v>0</v>
      </c>
      <c r="Z2490" s="23">
        <f ca="1">Y2490*'Cost Study'!$B$31</f>
        <v>0</v>
      </c>
      <c r="AA2490" s="23">
        <f ca="1">IF(A2490=10298,1.51,1)*IF($B2490&lt;3,$D2490*'Cost Study'!$B$32*OFFSET('Cost Study'!$B$7,'Operations Support'!$C2490,'Operations Support'!$B2490),0)</f>
        <v>0</v>
      </c>
      <c r="AB2490" s="24">
        <f ca="1">AA2490*'Cost Study'!$B$31</f>
        <v>0</v>
      </c>
      <c r="AC2490" s="23">
        <f ca="1">Y2490*'Cost Study'!$B$31</f>
        <v>0</v>
      </c>
      <c r="AD2490" s="24">
        <f ca="1">AA2490*'Cost Study'!$B$31</f>
        <v>0</v>
      </c>
      <c r="AE2490" s="377">
        <f t="shared" ca="1" si="583"/>
        <v>0</v>
      </c>
      <c r="AF2490" s="377">
        <f t="shared" ca="1" si="584"/>
        <v>0</v>
      </c>
      <c r="AH2490" s="688">
        <f>IFERROR($H2490/SUMIF($A:$A,$A2490,$H:$H)*SUMIF(Summary!$A$110:$A$186,$A2490,Summary!$P$110:$P$186),0)</f>
        <v>0</v>
      </c>
      <c r="AI2490" s="689">
        <f t="shared" ca="1" si="585"/>
        <v>0</v>
      </c>
      <c r="AJ2490" s="688">
        <f>IFERROR(H2490/SUMIF(A:A,A2490,H:H)*SUMIF(Summary!$A$110:$A$186,'Operations Support'!A2490,Summary!$Q$110:$Q$186),0)</f>
        <v>0</v>
      </c>
      <c r="AK2490" s="688">
        <f t="shared" ca="1" si="586"/>
        <v>0</v>
      </c>
      <c r="AL2490" s="1"/>
      <c r="AM2490" s="688">
        <f>IFERROR($H2490/SUMIF($A:$A,$A2490,$H:$H)*SUMIF(Summary!$A$230:$A$266,$A2490,Summary!$P$230:$P$266),0)</f>
        <v>0</v>
      </c>
      <c r="AN2490" s="688">
        <f>IFERROR($H2490/SUMIF($A:$A,$A2490,$H:$H)*(SUMIF(Summary!$A$230:$A$266,$A2490,Summary!$L$230:$L$266)+SUMIF(Summary!$A$281:$A$317,$A2490,Summary!$L$281:$L$317))-AM2490,0)</f>
        <v>0</v>
      </c>
      <c r="AO2490" s="688">
        <f>IFERROR($H2490/SUMIF($A:$A,$A2490,$H:$H)*SUMIF(Summary!$A$230:$A$266,$A2490,Summary!$Q$230:$Q$266),0)</f>
        <v>0</v>
      </c>
      <c r="AP2490" s="688">
        <f>IFERROR($H2490/SUMIF($A:$A,$A2490,$H:$H)*(SUMIF(Summary!$A$230:$A$266,$A2490,Summary!$L$230:$L$266)+SUMIF(Summary!$A$281:$A$317,$A2490,Summary!$L$281:$L$317))-AO2490,0)</f>
        <v>0</v>
      </c>
      <c r="AQ2490" s="306"/>
      <c r="AR2490" s="688">
        <f t="shared" ca="1" si="587"/>
        <v>0</v>
      </c>
      <c r="AS2490" s="688">
        <f t="shared" ca="1" si="588"/>
        <v>0</v>
      </c>
    </row>
    <row r="2491" spans="1:45" x14ac:dyDescent="0.2">
      <c r="A2491" s="423">
        <v>9651</v>
      </c>
      <c r="B2491" s="424">
        <v>4</v>
      </c>
      <c r="C2491" s="425" t="s">
        <v>308</v>
      </c>
      <c r="D2491" s="422">
        <f t="shared" si="574"/>
        <v>0</v>
      </c>
      <c r="E2491" s="422">
        <f t="shared" si="575"/>
        <v>0</v>
      </c>
      <c r="F2491" s="422">
        <f t="shared" si="576"/>
        <v>0</v>
      </c>
      <c r="G2491" s="422">
        <f t="shared" si="577"/>
        <v>0</v>
      </c>
      <c r="H2491" s="22">
        <f t="shared" si="578"/>
        <v>0</v>
      </c>
      <c r="I2491" s="116">
        <v>0</v>
      </c>
      <c r="J2491" s="116">
        <v>0</v>
      </c>
      <c r="K2491" s="116">
        <v>0</v>
      </c>
      <c r="L2491" s="116">
        <v>0</v>
      </c>
      <c r="M2491" s="22">
        <f t="shared" si="579"/>
        <v>0</v>
      </c>
      <c r="N2491" s="116">
        <v>0</v>
      </c>
      <c r="O2491" s="116">
        <v>0</v>
      </c>
      <c r="P2491" s="116">
        <v>0</v>
      </c>
      <c r="Q2491" s="116">
        <v>0</v>
      </c>
      <c r="R2491" s="22">
        <f t="shared" si="580"/>
        <v>0</v>
      </c>
      <c r="S2491" s="116">
        <v>0</v>
      </c>
      <c r="T2491" s="116">
        <v>0</v>
      </c>
      <c r="U2491" s="116">
        <v>0</v>
      </c>
      <c r="V2491" s="116">
        <v>0</v>
      </c>
      <c r="W2491" s="22">
        <f t="shared" si="581"/>
        <v>0</v>
      </c>
      <c r="X2491" s="22">
        <f t="shared" si="582"/>
        <v>0</v>
      </c>
      <c r="Y2491" s="22">
        <f ca="1">OFFSET('Cost Study'!$B$7,'Operations Support'!$C2491,'Operations Support'!$B2491)*$H2491</f>
        <v>0</v>
      </c>
      <c r="Z2491" s="23">
        <f ca="1">Y2491*'Cost Study'!$B$31</f>
        <v>0</v>
      </c>
      <c r="AA2491" s="23">
        <f ca="1">IF(A2491=10298,1.51,1)*IF($B2491&lt;3,$D2491*'Cost Study'!$B$32*OFFSET('Cost Study'!$B$7,'Operations Support'!$C2491,'Operations Support'!$B2491),0)</f>
        <v>0</v>
      </c>
      <c r="AB2491" s="24">
        <f ca="1">AA2491*'Cost Study'!$B$31</f>
        <v>0</v>
      </c>
      <c r="AC2491" s="23">
        <f ca="1">Y2491*'Cost Study'!$B$31</f>
        <v>0</v>
      </c>
      <c r="AD2491" s="24">
        <f ca="1">AA2491*'Cost Study'!$B$31</f>
        <v>0</v>
      </c>
      <c r="AE2491" s="377">
        <f t="shared" ca="1" si="583"/>
        <v>0</v>
      </c>
      <c r="AF2491" s="377">
        <f t="shared" ca="1" si="584"/>
        <v>0</v>
      </c>
      <c r="AH2491" s="688">
        <f>IFERROR($H2491/SUMIF($A:$A,$A2491,$H:$H)*SUMIF(Summary!$A$110:$A$186,$A2491,Summary!$P$110:$P$186),0)</f>
        <v>0</v>
      </c>
      <c r="AI2491" s="689">
        <f t="shared" ca="1" si="585"/>
        <v>0</v>
      </c>
      <c r="AJ2491" s="688">
        <f>IFERROR(H2491/SUMIF(A:A,A2491,H:H)*SUMIF(Summary!$A$110:$A$186,'Operations Support'!A2491,Summary!$Q$110:$Q$186),0)</f>
        <v>0</v>
      </c>
      <c r="AK2491" s="688">
        <f t="shared" ca="1" si="586"/>
        <v>0</v>
      </c>
      <c r="AM2491" s="688">
        <f>IFERROR($H2491/SUMIF($A:$A,$A2491,$H:$H)*SUMIF(Summary!$A$230:$A$266,$A2491,Summary!$P$230:$P$266),0)</f>
        <v>0</v>
      </c>
      <c r="AN2491" s="688">
        <f>IFERROR($H2491/SUMIF($A:$A,$A2491,$H:$H)*(SUMIF(Summary!$A$230:$A$266,$A2491,Summary!$L$230:$L$266)+SUMIF(Summary!$A$281:$A$317,$A2491,Summary!$L$281:$L$317))-AM2491,0)</f>
        <v>0</v>
      </c>
      <c r="AO2491" s="688">
        <f>IFERROR($H2491/SUMIF($A:$A,$A2491,$H:$H)*SUMIF(Summary!$A$230:$A$266,$A2491,Summary!$Q$230:$Q$266),0)</f>
        <v>0</v>
      </c>
      <c r="AP2491" s="688">
        <f>IFERROR($H2491/SUMIF($A:$A,$A2491,$H:$H)*(SUMIF(Summary!$A$230:$A$266,$A2491,Summary!$L$230:$L$266)+SUMIF(Summary!$A$281:$A$317,$A2491,Summary!$L$281:$L$317))-AO2491,0)</f>
        <v>0</v>
      </c>
      <c r="AQ2491" s="306"/>
      <c r="AR2491" s="688">
        <f t="shared" ca="1" si="587"/>
        <v>0</v>
      </c>
      <c r="AS2491" s="688">
        <f t="shared" ca="1" si="588"/>
        <v>0</v>
      </c>
    </row>
    <row r="2492" spans="1:45" x14ac:dyDescent="0.2">
      <c r="A2492" s="423">
        <v>9651</v>
      </c>
      <c r="B2492" s="424">
        <v>4</v>
      </c>
      <c r="C2492" s="425" t="s">
        <v>309</v>
      </c>
      <c r="D2492" s="422">
        <f t="shared" si="574"/>
        <v>0</v>
      </c>
      <c r="E2492" s="422">
        <f t="shared" si="575"/>
        <v>0</v>
      </c>
      <c r="F2492" s="422">
        <f t="shared" si="576"/>
        <v>0</v>
      </c>
      <c r="G2492" s="422">
        <f t="shared" si="577"/>
        <v>0</v>
      </c>
      <c r="H2492" s="22">
        <f t="shared" si="578"/>
        <v>0</v>
      </c>
      <c r="I2492" s="116">
        <v>0</v>
      </c>
      <c r="J2492" s="116">
        <v>0</v>
      </c>
      <c r="K2492" s="116">
        <v>0</v>
      </c>
      <c r="L2492" s="116">
        <v>0</v>
      </c>
      <c r="M2492" s="22">
        <f t="shared" si="579"/>
        <v>0</v>
      </c>
      <c r="N2492" s="116">
        <v>0</v>
      </c>
      <c r="O2492" s="116">
        <v>0</v>
      </c>
      <c r="P2492" s="116">
        <v>0</v>
      </c>
      <c r="Q2492" s="116">
        <v>0</v>
      </c>
      <c r="R2492" s="22">
        <f t="shared" si="580"/>
        <v>0</v>
      </c>
      <c r="S2492" s="116">
        <v>0</v>
      </c>
      <c r="T2492" s="116">
        <v>0</v>
      </c>
      <c r="U2492" s="116">
        <v>0</v>
      </c>
      <c r="V2492" s="116">
        <v>0</v>
      </c>
      <c r="W2492" s="22">
        <f t="shared" si="581"/>
        <v>0</v>
      </c>
      <c r="X2492" s="22">
        <f t="shared" si="582"/>
        <v>0</v>
      </c>
      <c r="Y2492" s="22">
        <f ca="1">OFFSET('Cost Study'!$B$7,'Operations Support'!$C2492,'Operations Support'!$B2492)*$H2492</f>
        <v>0</v>
      </c>
      <c r="Z2492" s="23">
        <f ca="1">Y2492*'Cost Study'!$B$31</f>
        <v>0</v>
      </c>
      <c r="AA2492" s="23">
        <f ca="1">IF(A2492=10298,1.51,1)*IF($B2492&lt;3,$D2492*'Cost Study'!$B$32*OFFSET('Cost Study'!$B$7,'Operations Support'!$C2492,'Operations Support'!$B2492),0)</f>
        <v>0</v>
      </c>
      <c r="AB2492" s="24">
        <f ca="1">AA2492*'Cost Study'!$B$31</f>
        <v>0</v>
      </c>
      <c r="AC2492" s="23">
        <f ca="1">Y2492*'Cost Study'!$B$31</f>
        <v>0</v>
      </c>
      <c r="AD2492" s="24">
        <f ca="1">AA2492*'Cost Study'!$B$31</f>
        <v>0</v>
      </c>
      <c r="AE2492" s="377">
        <f t="shared" ca="1" si="583"/>
        <v>0</v>
      </c>
      <c r="AF2492" s="377">
        <f t="shared" ca="1" si="584"/>
        <v>0</v>
      </c>
      <c r="AH2492" s="688">
        <f>IFERROR($H2492/SUMIF($A:$A,$A2492,$H:$H)*SUMIF(Summary!$A$110:$A$186,$A2492,Summary!$P$110:$P$186),0)</f>
        <v>0</v>
      </c>
      <c r="AI2492" s="689">
        <f t="shared" ca="1" si="585"/>
        <v>0</v>
      </c>
      <c r="AJ2492" s="688">
        <f>IFERROR(H2492/SUMIF(A:A,A2492,H:H)*SUMIF(Summary!$A$110:$A$186,'Operations Support'!A2492,Summary!$Q$110:$Q$186),0)</f>
        <v>0</v>
      </c>
      <c r="AK2492" s="688">
        <f t="shared" ca="1" si="586"/>
        <v>0</v>
      </c>
      <c r="AM2492" s="688">
        <f>IFERROR($H2492/SUMIF($A:$A,$A2492,$H:$H)*SUMIF(Summary!$A$230:$A$266,$A2492,Summary!$P$230:$P$266),0)</f>
        <v>0</v>
      </c>
      <c r="AN2492" s="688">
        <f>IFERROR($H2492/SUMIF($A:$A,$A2492,$H:$H)*(SUMIF(Summary!$A$230:$A$266,$A2492,Summary!$L$230:$L$266)+SUMIF(Summary!$A$281:$A$317,$A2492,Summary!$L$281:$L$317))-AM2492,0)</f>
        <v>0</v>
      </c>
      <c r="AO2492" s="688">
        <f>IFERROR($H2492/SUMIF($A:$A,$A2492,$H:$H)*SUMIF(Summary!$A$230:$A$266,$A2492,Summary!$Q$230:$Q$266),0)</f>
        <v>0</v>
      </c>
      <c r="AP2492" s="688">
        <f>IFERROR($H2492/SUMIF($A:$A,$A2492,$H:$H)*(SUMIF(Summary!$A$230:$A$266,$A2492,Summary!$L$230:$L$266)+SUMIF(Summary!$A$281:$A$317,$A2492,Summary!$L$281:$L$317))-AO2492,0)</f>
        <v>0</v>
      </c>
      <c r="AQ2492" s="306"/>
      <c r="AR2492" s="688">
        <f t="shared" ca="1" si="587"/>
        <v>0</v>
      </c>
      <c r="AS2492" s="688">
        <f t="shared" ca="1" si="588"/>
        <v>0</v>
      </c>
    </row>
    <row r="2493" spans="1:45" x14ac:dyDescent="0.2">
      <c r="A2493" s="423">
        <v>9651</v>
      </c>
      <c r="B2493" s="424">
        <v>4</v>
      </c>
      <c r="C2493" s="425" t="s">
        <v>310</v>
      </c>
      <c r="D2493" s="422">
        <f t="shared" si="574"/>
        <v>0</v>
      </c>
      <c r="E2493" s="422">
        <f t="shared" si="575"/>
        <v>0</v>
      </c>
      <c r="F2493" s="422">
        <f t="shared" si="576"/>
        <v>0</v>
      </c>
      <c r="G2493" s="422">
        <f t="shared" si="577"/>
        <v>0</v>
      </c>
      <c r="H2493" s="22">
        <f t="shared" si="578"/>
        <v>0</v>
      </c>
      <c r="I2493" s="116">
        <v>0</v>
      </c>
      <c r="J2493" s="116">
        <v>0</v>
      </c>
      <c r="K2493" s="116">
        <v>0</v>
      </c>
      <c r="L2493" s="116">
        <v>0</v>
      </c>
      <c r="M2493" s="22">
        <f t="shared" si="579"/>
        <v>0</v>
      </c>
      <c r="N2493" s="116">
        <v>0</v>
      </c>
      <c r="O2493" s="116">
        <v>0</v>
      </c>
      <c r="P2493" s="116">
        <v>0</v>
      </c>
      <c r="Q2493" s="116">
        <v>0</v>
      </c>
      <c r="R2493" s="22">
        <f t="shared" si="580"/>
        <v>0</v>
      </c>
      <c r="S2493" s="116">
        <v>0</v>
      </c>
      <c r="T2493" s="116">
        <v>0</v>
      </c>
      <c r="U2493" s="116">
        <v>0</v>
      </c>
      <c r="V2493" s="116">
        <v>0</v>
      </c>
      <c r="W2493" s="22">
        <f t="shared" si="581"/>
        <v>0</v>
      </c>
      <c r="X2493" s="22">
        <f t="shared" si="582"/>
        <v>0</v>
      </c>
      <c r="Y2493" s="22">
        <f ca="1">OFFSET('Cost Study'!$B$7,'Operations Support'!$C2493,'Operations Support'!$B2493)*$H2493</f>
        <v>0</v>
      </c>
      <c r="Z2493" s="23">
        <f ca="1">Y2493*'Cost Study'!$B$31</f>
        <v>0</v>
      </c>
      <c r="AA2493" s="23">
        <f ca="1">IF(A2493=10298,1.51,1)*IF($B2493&lt;3,$D2493*'Cost Study'!$B$32*OFFSET('Cost Study'!$B$7,'Operations Support'!$C2493,'Operations Support'!$B2493),0)</f>
        <v>0</v>
      </c>
      <c r="AB2493" s="24">
        <f ca="1">AA2493*'Cost Study'!$B$31</f>
        <v>0</v>
      </c>
      <c r="AC2493" s="23">
        <f ca="1">Y2493*'Cost Study'!$B$31</f>
        <v>0</v>
      </c>
      <c r="AD2493" s="24">
        <f ca="1">AA2493*'Cost Study'!$B$31</f>
        <v>0</v>
      </c>
      <c r="AE2493" s="377">
        <f t="shared" ca="1" si="583"/>
        <v>0</v>
      </c>
      <c r="AF2493" s="377">
        <f t="shared" ca="1" si="584"/>
        <v>0</v>
      </c>
      <c r="AH2493" s="688">
        <f>IFERROR($H2493/SUMIF($A:$A,$A2493,$H:$H)*SUMIF(Summary!$A$110:$A$186,$A2493,Summary!$P$110:$P$186),0)</f>
        <v>0</v>
      </c>
      <c r="AI2493" s="689">
        <f t="shared" ca="1" si="585"/>
        <v>0</v>
      </c>
      <c r="AJ2493" s="688">
        <f>IFERROR(H2493/SUMIF(A:A,A2493,H:H)*SUMIF(Summary!$A$110:$A$186,'Operations Support'!A2493,Summary!$Q$110:$Q$186),0)</f>
        <v>0</v>
      </c>
      <c r="AK2493" s="688">
        <f t="shared" ca="1" si="586"/>
        <v>0</v>
      </c>
      <c r="AM2493" s="688">
        <f>IFERROR($H2493/SUMIF($A:$A,$A2493,$H:$H)*SUMIF(Summary!$A$230:$A$266,$A2493,Summary!$P$230:$P$266),0)</f>
        <v>0</v>
      </c>
      <c r="AN2493" s="688">
        <f>IFERROR($H2493/SUMIF($A:$A,$A2493,$H:$H)*(SUMIF(Summary!$A$230:$A$266,$A2493,Summary!$L$230:$L$266)+SUMIF(Summary!$A$281:$A$317,$A2493,Summary!$L$281:$L$317))-AM2493,0)</f>
        <v>0</v>
      </c>
      <c r="AO2493" s="688">
        <f>IFERROR($H2493/SUMIF($A:$A,$A2493,$H:$H)*SUMIF(Summary!$A$230:$A$266,$A2493,Summary!$Q$230:$Q$266),0)</f>
        <v>0</v>
      </c>
      <c r="AP2493" s="688">
        <f>IFERROR($H2493/SUMIF($A:$A,$A2493,$H:$H)*(SUMIF(Summary!$A$230:$A$266,$A2493,Summary!$L$230:$L$266)+SUMIF(Summary!$A$281:$A$317,$A2493,Summary!$L$281:$L$317))-AO2493,0)</f>
        <v>0</v>
      </c>
      <c r="AQ2493" s="306"/>
      <c r="AR2493" s="688">
        <f t="shared" ca="1" si="587"/>
        <v>0</v>
      </c>
      <c r="AS2493" s="688">
        <f t="shared" ca="1" si="588"/>
        <v>0</v>
      </c>
    </row>
    <row r="2494" spans="1:45" x14ac:dyDescent="0.2">
      <c r="A2494" s="423">
        <v>9651</v>
      </c>
      <c r="B2494" s="424">
        <v>4</v>
      </c>
      <c r="C2494" s="425" t="s">
        <v>311</v>
      </c>
      <c r="D2494" s="422">
        <f t="shared" si="574"/>
        <v>0</v>
      </c>
      <c r="E2494" s="422">
        <f t="shared" si="575"/>
        <v>0</v>
      </c>
      <c r="F2494" s="422">
        <f t="shared" si="576"/>
        <v>0</v>
      </c>
      <c r="G2494" s="422">
        <f t="shared" si="577"/>
        <v>0</v>
      </c>
      <c r="H2494" s="22">
        <f t="shared" si="578"/>
        <v>0</v>
      </c>
      <c r="I2494" s="116">
        <v>0</v>
      </c>
      <c r="J2494" s="116">
        <v>0</v>
      </c>
      <c r="K2494" s="116">
        <v>0</v>
      </c>
      <c r="L2494" s="116">
        <v>0</v>
      </c>
      <c r="M2494" s="22">
        <f t="shared" si="579"/>
        <v>0</v>
      </c>
      <c r="N2494" s="116">
        <v>0</v>
      </c>
      <c r="O2494" s="116">
        <v>0</v>
      </c>
      <c r="P2494" s="116">
        <v>0</v>
      </c>
      <c r="Q2494" s="116">
        <v>0</v>
      </c>
      <c r="R2494" s="22">
        <f t="shared" si="580"/>
        <v>0</v>
      </c>
      <c r="S2494" s="116">
        <v>0</v>
      </c>
      <c r="T2494" s="116">
        <v>0</v>
      </c>
      <c r="U2494" s="116">
        <v>0</v>
      </c>
      <c r="V2494" s="116">
        <v>0</v>
      </c>
      <c r="W2494" s="22">
        <f t="shared" si="581"/>
        <v>0</v>
      </c>
      <c r="X2494" s="22">
        <f t="shared" si="582"/>
        <v>0</v>
      </c>
      <c r="Y2494" s="22">
        <f ca="1">OFFSET('Cost Study'!$B$7,'Operations Support'!$C2494,'Operations Support'!$B2494)*$H2494</f>
        <v>0</v>
      </c>
      <c r="Z2494" s="23">
        <f ca="1">Y2494*'Cost Study'!$B$31</f>
        <v>0</v>
      </c>
      <c r="AA2494" s="23">
        <f ca="1">IF(A2494=10298,1.51,1)*IF($B2494&lt;3,$D2494*'Cost Study'!$B$32*OFFSET('Cost Study'!$B$7,'Operations Support'!$C2494,'Operations Support'!$B2494),0)</f>
        <v>0</v>
      </c>
      <c r="AB2494" s="24">
        <f ca="1">AA2494*'Cost Study'!$B$31</f>
        <v>0</v>
      </c>
      <c r="AC2494" s="23">
        <f ca="1">Y2494*'Cost Study'!$B$31</f>
        <v>0</v>
      </c>
      <c r="AD2494" s="24">
        <f ca="1">AA2494*'Cost Study'!$B$31</f>
        <v>0</v>
      </c>
      <c r="AE2494" s="377">
        <f t="shared" ca="1" si="583"/>
        <v>0</v>
      </c>
      <c r="AF2494" s="377">
        <f t="shared" ca="1" si="584"/>
        <v>0</v>
      </c>
      <c r="AH2494" s="688">
        <f>IFERROR($H2494/SUMIF($A:$A,$A2494,$H:$H)*SUMIF(Summary!$A$110:$A$186,$A2494,Summary!$P$110:$P$186),0)</f>
        <v>0</v>
      </c>
      <c r="AI2494" s="689">
        <f t="shared" ca="1" si="585"/>
        <v>0</v>
      </c>
      <c r="AJ2494" s="688">
        <f>IFERROR(H2494/SUMIF(A:A,A2494,H:H)*SUMIF(Summary!$A$110:$A$186,'Operations Support'!A2494,Summary!$Q$110:$Q$186),0)</f>
        <v>0</v>
      </c>
      <c r="AK2494" s="688">
        <f t="shared" ca="1" si="586"/>
        <v>0</v>
      </c>
      <c r="AM2494" s="688">
        <f>IFERROR($H2494/SUMIF($A:$A,$A2494,$H:$H)*SUMIF(Summary!$A$230:$A$266,$A2494,Summary!$P$230:$P$266),0)</f>
        <v>0</v>
      </c>
      <c r="AN2494" s="688">
        <f>IFERROR($H2494/SUMIF($A:$A,$A2494,$H:$H)*(SUMIF(Summary!$A$230:$A$266,$A2494,Summary!$L$230:$L$266)+SUMIF(Summary!$A$281:$A$317,$A2494,Summary!$L$281:$L$317))-AM2494,0)</f>
        <v>0</v>
      </c>
      <c r="AO2494" s="688">
        <f>IFERROR($H2494/SUMIF($A:$A,$A2494,$H:$H)*SUMIF(Summary!$A$230:$A$266,$A2494,Summary!$Q$230:$Q$266),0)</f>
        <v>0</v>
      </c>
      <c r="AP2494" s="688">
        <f>IFERROR($H2494/SUMIF($A:$A,$A2494,$H:$H)*(SUMIF(Summary!$A$230:$A$266,$A2494,Summary!$L$230:$L$266)+SUMIF(Summary!$A$281:$A$317,$A2494,Summary!$L$281:$L$317))-AO2494,0)</f>
        <v>0</v>
      </c>
      <c r="AQ2494" s="306"/>
      <c r="AR2494" s="688">
        <f t="shared" ca="1" si="587"/>
        <v>0</v>
      </c>
      <c r="AS2494" s="688">
        <f t="shared" ca="1" si="588"/>
        <v>0</v>
      </c>
    </row>
    <row r="2495" spans="1:45" x14ac:dyDescent="0.2">
      <c r="A2495" s="423">
        <v>9651</v>
      </c>
      <c r="B2495" s="424">
        <v>4</v>
      </c>
      <c r="C2495" s="425" t="s">
        <v>312</v>
      </c>
      <c r="D2495" s="422">
        <f t="shared" si="574"/>
        <v>0</v>
      </c>
      <c r="E2495" s="422">
        <f t="shared" si="575"/>
        <v>0</v>
      </c>
      <c r="F2495" s="422">
        <f t="shared" si="576"/>
        <v>0</v>
      </c>
      <c r="G2495" s="422">
        <f t="shared" si="577"/>
        <v>0</v>
      </c>
      <c r="H2495" s="22">
        <f t="shared" si="578"/>
        <v>0</v>
      </c>
      <c r="I2495" s="116">
        <v>0</v>
      </c>
      <c r="J2495" s="116">
        <v>0</v>
      </c>
      <c r="K2495" s="116">
        <v>0</v>
      </c>
      <c r="L2495" s="116">
        <v>0</v>
      </c>
      <c r="M2495" s="22">
        <f t="shared" si="579"/>
        <v>0</v>
      </c>
      <c r="N2495" s="116">
        <v>0</v>
      </c>
      <c r="O2495" s="116">
        <v>0</v>
      </c>
      <c r="P2495" s="116">
        <v>0</v>
      </c>
      <c r="Q2495" s="116">
        <v>0</v>
      </c>
      <c r="R2495" s="22">
        <f t="shared" si="580"/>
        <v>0</v>
      </c>
      <c r="S2495" s="116">
        <v>0</v>
      </c>
      <c r="T2495" s="116">
        <v>0</v>
      </c>
      <c r="U2495" s="116">
        <v>0</v>
      </c>
      <c r="V2495" s="116">
        <v>0</v>
      </c>
      <c r="W2495" s="22">
        <f t="shared" si="581"/>
        <v>0</v>
      </c>
      <c r="X2495" s="22">
        <f t="shared" si="582"/>
        <v>0</v>
      </c>
      <c r="Y2495" s="22">
        <f ca="1">OFFSET('Cost Study'!$B$7,'Operations Support'!$C2495,'Operations Support'!$B2495)*$H2495</f>
        <v>0</v>
      </c>
      <c r="Z2495" s="23">
        <f ca="1">Y2495*'Cost Study'!$B$31</f>
        <v>0</v>
      </c>
      <c r="AA2495" s="23">
        <f ca="1">IF(A2495=10298,1.51,1)*IF($B2495&lt;3,$D2495*'Cost Study'!$B$32*OFFSET('Cost Study'!$B$7,'Operations Support'!$C2495,'Operations Support'!$B2495),0)</f>
        <v>0</v>
      </c>
      <c r="AB2495" s="24">
        <f ca="1">AA2495*'Cost Study'!$B$31</f>
        <v>0</v>
      </c>
      <c r="AC2495" s="23">
        <f ca="1">Y2495*'Cost Study'!$B$31</f>
        <v>0</v>
      </c>
      <c r="AD2495" s="24">
        <f ca="1">AA2495*'Cost Study'!$B$31</f>
        <v>0</v>
      </c>
      <c r="AE2495" s="377">
        <f t="shared" ca="1" si="583"/>
        <v>0</v>
      </c>
      <c r="AF2495" s="377">
        <f t="shared" ca="1" si="584"/>
        <v>0</v>
      </c>
      <c r="AH2495" s="688">
        <f>IFERROR($H2495/SUMIF($A:$A,$A2495,$H:$H)*SUMIF(Summary!$A$110:$A$186,$A2495,Summary!$P$110:$P$186),0)</f>
        <v>0</v>
      </c>
      <c r="AI2495" s="689">
        <f t="shared" ca="1" si="585"/>
        <v>0</v>
      </c>
      <c r="AJ2495" s="688">
        <f>IFERROR(H2495/SUMIF(A:A,A2495,H:H)*SUMIF(Summary!$A$110:$A$186,'Operations Support'!A2495,Summary!$Q$110:$Q$186),0)</f>
        <v>0</v>
      </c>
      <c r="AK2495" s="688">
        <f t="shared" ca="1" si="586"/>
        <v>0</v>
      </c>
      <c r="AM2495" s="688">
        <f>IFERROR($H2495/SUMIF($A:$A,$A2495,$H:$H)*SUMIF(Summary!$A$230:$A$266,$A2495,Summary!$P$230:$P$266),0)</f>
        <v>0</v>
      </c>
      <c r="AN2495" s="688">
        <f>IFERROR($H2495/SUMIF($A:$A,$A2495,$H:$H)*(SUMIF(Summary!$A$230:$A$266,$A2495,Summary!$L$230:$L$266)+SUMIF(Summary!$A$281:$A$317,$A2495,Summary!$L$281:$L$317))-AM2495,0)</f>
        <v>0</v>
      </c>
      <c r="AO2495" s="688">
        <f>IFERROR($H2495/SUMIF($A:$A,$A2495,$H:$H)*SUMIF(Summary!$A$230:$A$266,$A2495,Summary!$Q$230:$Q$266),0)</f>
        <v>0</v>
      </c>
      <c r="AP2495" s="688">
        <f>IFERROR($H2495/SUMIF($A:$A,$A2495,$H:$H)*(SUMIF(Summary!$A$230:$A$266,$A2495,Summary!$L$230:$L$266)+SUMIF(Summary!$A$281:$A$317,$A2495,Summary!$L$281:$L$317))-AO2495,0)</f>
        <v>0</v>
      </c>
      <c r="AQ2495" s="306"/>
      <c r="AR2495" s="688">
        <f t="shared" ca="1" si="587"/>
        <v>0</v>
      </c>
      <c r="AS2495" s="688">
        <f t="shared" ca="1" si="588"/>
        <v>0</v>
      </c>
    </row>
    <row r="2496" spans="1:45" x14ac:dyDescent="0.2">
      <c r="A2496" s="423">
        <v>9651</v>
      </c>
      <c r="B2496" s="424">
        <v>4</v>
      </c>
      <c r="C2496" s="425" t="s">
        <v>313</v>
      </c>
      <c r="D2496" s="422">
        <f t="shared" si="574"/>
        <v>0</v>
      </c>
      <c r="E2496" s="422">
        <f t="shared" si="575"/>
        <v>0</v>
      </c>
      <c r="F2496" s="422">
        <f t="shared" si="576"/>
        <v>0</v>
      </c>
      <c r="G2496" s="422">
        <f t="shared" si="577"/>
        <v>0</v>
      </c>
      <c r="H2496" s="22">
        <f t="shared" si="578"/>
        <v>0</v>
      </c>
      <c r="I2496" s="116">
        <v>0</v>
      </c>
      <c r="J2496" s="116">
        <v>0</v>
      </c>
      <c r="K2496" s="116">
        <v>0</v>
      </c>
      <c r="L2496" s="116">
        <v>0</v>
      </c>
      <c r="M2496" s="22">
        <f t="shared" si="579"/>
        <v>0</v>
      </c>
      <c r="N2496" s="116">
        <v>0</v>
      </c>
      <c r="O2496" s="116">
        <v>0</v>
      </c>
      <c r="P2496" s="116">
        <v>0</v>
      </c>
      <c r="Q2496" s="116">
        <v>0</v>
      </c>
      <c r="R2496" s="22">
        <f t="shared" si="580"/>
        <v>0</v>
      </c>
      <c r="S2496" s="116">
        <v>0</v>
      </c>
      <c r="T2496" s="116">
        <v>0</v>
      </c>
      <c r="U2496" s="116">
        <v>0</v>
      </c>
      <c r="V2496" s="116">
        <v>0</v>
      </c>
      <c r="W2496" s="22">
        <f t="shared" si="581"/>
        <v>0</v>
      </c>
      <c r="X2496" s="22">
        <f t="shared" si="582"/>
        <v>0</v>
      </c>
      <c r="Y2496" s="22">
        <f ca="1">OFFSET('Cost Study'!$B$7,'Operations Support'!$C2496,'Operations Support'!$B2496)*$H2496</f>
        <v>0</v>
      </c>
      <c r="Z2496" s="23">
        <f ca="1">Y2496*'Cost Study'!$B$31</f>
        <v>0</v>
      </c>
      <c r="AA2496" s="23">
        <f ca="1">IF(A2496=10298,1.51,1)*IF($B2496&lt;3,$D2496*'Cost Study'!$B$32*OFFSET('Cost Study'!$B$7,'Operations Support'!$C2496,'Operations Support'!$B2496),0)</f>
        <v>0</v>
      </c>
      <c r="AB2496" s="24">
        <f ca="1">AA2496*'Cost Study'!$B$31</f>
        <v>0</v>
      </c>
      <c r="AC2496" s="23">
        <f ca="1">Y2496*'Cost Study'!$B$31</f>
        <v>0</v>
      </c>
      <c r="AD2496" s="24">
        <f ca="1">AA2496*'Cost Study'!$B$31</f>
        <v>0</v>
      </c>
      <c r="AE2496" s="377">
        <f t="shared" ca="1" si="583"/>
        <v>0</v>
      </c>
      <c r="AF2496" s="377">
        <f t="shared" ca="1" si="584"/>
        <v>0</v>
      </c>
      <c r="AH2496" s="688">
        <f>IFERROR($H2496/SUMIF($A:$A,$A2496,$H:$H)*SUMIF(Summary!$A$110:$A$186,$A2496,Summary!$P$110:$P$186),0)</f>
        <v>0</v>
      </c>
      <c r="AI2496" s="689">
        <f t="shared" ca="1" si="585"/>
        <v>0</v>
      </c>
      <c r="AJ2496" s="688">
        <f>IFERROR(H2496/SUMIF(A:A,A2496,H:H)*SUMIF(Summary!$A$110:$A$186,'Operations Support'!A2496,Summary!$Q$110:$Q$186),0)</f>
        <v>0</v>
      </c>
      <c r="AK2496" s="688">
        <f t="shared" ca="1" si="586"/>
        <v>0</v>
      </c>
      <c r="AM2496" s="688">
        <f>IFERROR($H2496/SUMIF($A:$A,$A2496,$H:$H)*SUMIF(Summary!$A$230:$A$266,$A2496,Summary!$P$230:$P$266),0)</f>
        <v>0</v>
      </c>
      <c r="AN2496" s="688">
        <f>IFERROR($H2496/SUMIF($A:$A,$A2496,$H:$H)*(SUMIF(Summary!$A$230:$A$266,$A2496,Summary!$L$230:$L$266)+SUMIF(Summary!$A$281:$A$317,$A2496,Summary!$L$281:$L$317))-AM2496,0)</f>
        <v>0</v>
      </c>
      <c r="AO2496" s="688">
        <f>IFERROR($H2496/SUMIF($A:$A,$A2496,$H:$H)*SUMIF(Summary!$A$230:$A$266,$A2496,Summary!$Q$230:$Q$266),0)</f>
        <v>0</v>
      </c>
      <c r="AP2496" s="688">
        <f>IFERROR($H2496/SUMIF($A:$A,$A2496,$H:$H)*(SUMIF(Summary!$A$230:$A$266,$A2496,Summary!$L$230:$L$266)+SUMIF(Summary!$A$281:$A$317,$A2496,Summary!$L$281:$L$317))-AO2496,0)</f>
        <v>0</v>
      </c>
      <c r="AQ2496" s="306"/>
      <c r="AR2496" s="688">
        <f t="shared" ca="1" si="587"/>
        <v>0</v>
      </c>
      <c r="AS2496" s="688">
        <f t="shared" ca="1" si="588"/>
        <v>0</v>
      </c>
    </row>
    <row r="2497" spans="1:45" x14ac:dyDescent="0.2">
      <c r="A2497" s="423">
        <v>9651</v>
      </c>
      <c r="B2497" s="424">
        <v>4</v>
      </c>
      <c r="C2497" s="425" t="s">
        <v>314</v>
      </c>
      <c r="D2497" s="422">
        <f t="shared" si="574"/>
        <v>0</v>
      </c>
      <c r="E2497" s="422">
        <f t="shared" si="575"/>
        <v>0</v>
      </c>
      <c r="F2497" s="422">
        <f t="shared" si="576"/>
        <v>0</v>
      </c>
      <c r="G2497" s="422">
        <f t="shared" si="577"/>
        <v>0</v>
      </c>
      <c r="H2497" s="22">
        <f t="shared" si="578"/>
        <v>0</v>
      </c>
      <c r="I2497" s="116">
        <v>0</v>
      </c>
      <c r="J2497" s="116">
        <v>0</v>
      </c>
      <c r="K2497" s="116">
        <v>0</v>
      </c>
      <c r="L2497" s="116">
        <v>0</v>
      </c>
      <c r="M2497" s="22">
        <f t="shared" si="579"/>
        <v>0</v>
      </c>
      <c r="N2497" s="116">
        <v>0</v>
      </c>
      <c r="O2497" s="116">
        <v>0</v>
      </c>
      <c r="P2497" s="116">
        <v>0</v>
      </c>
      <c r="Q2497" s="116">
        <v>0</v>
      </c>
      <c r="R2497" s="22">
        <f t="shared" si="580"/>
        <v>0</v>
      </c>
      <c r="S2497" s="116">
        <v>0</v>
      </c>
      <c r="T2497" s="116">
        <v>0</v>
      </c>
      <c r="U2497" s="116">
        <v>0</v>
      </c>
      <c r="V2497" s="116">
        <v>0</v>
      </c>
      <c r="W2497" s="22">
        <f t="shared" si="581"/>
        <v>0</v>
      </c>
      <c r="X2497" s="22">
        <f t="shared" si="582"/>
        <v>0</v>
      </c>
      <c r="Y2497" s="22">
        <f ca="1">OFFSET('Cost Study'!$B$7,'Operations Support'!$C2497,'Operations Support'!$B2497)*$H2497</f>
        <v>0</v>
      </c>
      <c r="Z2497" s="23">
        <f ca="1">Y2497*'Cost Study'!$B$31</f>
        <v>0</v>
      </c>
      <c r="AA2497" s="23">
        <f ca="1">IF(A2497=10298,1.51,1)*IF($B2497&lt;3,$D2497*'Cost Study'!$B$32*OFFSET('Cost Study'!$B$7,'Operations Support'!$C2497,'Operations Support'!$B2497),0)</f>
        <v>0</v>
      </c>
      <c r="AB2497" s="24">
        <f ca="1">AA2497*'Cost Study'!$B$31</f>
        <v>0</v>
      </c>
      <c r="AC2497" s="23">
        <f ca="1">Y2497*'Cost Study'!$B$31</f>
        <v>0</v>
      </c>
      <c r="AD2497" s="24">
        <f ca="1">AA2497*'Cost Study'!$B$31</f>
        <v>0</v>
      </c>
      <c r="AE2497" s="377">
        <f t="shared" ca="1" si="583"/>
        <v>0</v>
      </c>
      <c r="AF2497" s="377">
        <f t="shared" ca="1" si="584"/>
        <v>0</v>
      </c>
      <c r="AH2497" s="688">
        <f>IFERROR($H2497/SUMIF($A:$A,$A2497,$H:$H)*SUMIF(Summary!$A$110:$A$186,$A2497,Summary!$P$110:$P$186),0)</f>
        <v>0</v>
      </c>
      <c r="AI2497" s="689">
        <f t="shared" ca="1" si="585"/>
        <v>0</v>
      </c>
      <c r="AJ2497" s="688">
        <f>IFERROR(H2497/SUMIF(A:A,A2497,H:H)*SUMIF(Summary!$A$110:$A$186,'Operations Support'!A2497,Summary!$Q$110:$Q$186),0)</f>
        <v>0</v>
      </c>
      <c r="AK2497" s="688">
        <f t="shared" ca="1" si="586"/>
        <v>0</v>
      </c>
      <c r="AM2497" s="688">
        <f>IFERROR($H2497/SUMIF($A:$A,$A2497,$H:$H)*SUMIF(Summary!$A$230:$A$266,$A2497,Summary!$P$230:$P$266),0)</f>
        <v>0</v>
      </c>
      <c r="AN2497" s="688">
        <f>IFERROR($H2497/SUMIF($A:$A,$A2497,$H:$H)*(SUMIF(Summary!$A$230:$A$266,$A2497,Summary!$L$230:$L$266)+SUMIF(Summary!$A$281:$A$317,$A2497,Summary!$L$281:$L$317))-AM2497,0)</f>
        <v>0</v>
      </c>
      <c r="AO2497" s="688">
        <f>IFERROR($H2497/SUMIF($A:$A,$A2497,$H:$H)*SUMIF(Summary!$A$230:$A$266,$A2497,Summary!$Q$230:$Q$266),0)</f>
        <v>0</v>
      </c>
      <c r="AP2497" s="688">
        <f>IFERROR($H2497/SUMIF($A:$A,$A2497,$H:$H)*(SUMIF(Summary!$A$230:$A$266,$A2497,Summary!$L$230:$L$266)+SUMIF(Summary!$A$281:$A$317,$A2497,Summary!$L$281:$L$317))-AO2497,0)</f>
        <v>0</v>
      </c>
      <c r="AQ2497" s="306"/>
      <c r="AR2497" s="688">
        <f t="shared" ca="1" si="587"/>
        <v>0</v>
      </c>
      <c r="AS2497" s="688">
        <f t="shared" ca="1" si="588"/>
        <v>0</v>
      </c>
    </row>
    <row r="2498" spans="1:45" x14ac:dyDescent="0.2">
      <c r="A2498" s="423">
        <v>9651</v>
      </c>
      <c r="B2498" s="424">
        <v>4</v>
      </c>
      <c r="C2498" s="425" t="s">
        <v>315</v>
      </c>
      <c r="D2498" s="422">
        <f t="shared" si="574"/>
        <v>377</v>
      </c>
      <c r="E2498" s="422">
        <f t="shared" si="575"/>
        <v>0</v>
      </c>
      <c r="F2498" s="422">
        <f t="shared" si="576"/>
        <v>0</v>
      </c>
      <c r="G2498" s="422">
        <f t="shared" si="577"/>
        <v>4</v>
      </c>
      <c r="H2498" s="22">
        <f t="shared" si="578"/>
        <v>373</v>
      </c>
      <c r="I2498" s="116">
        <v>99</v>
      </c>
      <c r="J2498" s="116">
        <v>0</v>
      </c>
      <c r="K2498" s="116">
        <v>0</v>
      </c>
      <c r="L2498" s="116">
        <v>0</v>
      </c>
      <c r="M2498" s="22">
        <f t="shared" si="579"/>
        <v>99</v>
      </c>
      <c r="N2498" s="116">
        <v>126</v>
      </c>
      <c r="O2498" s="116">
        <v>0</v>
      </c>
      <c r="P2498" s="116">
        <v>0</v>
      </c>
      <c r="Q2498" s="116">
        <v>0</v>
      </c>
      <c r="R2498" s="22">
        <f t="shared" si="580"/>
        <v>126</v>
      </c>
      <c r="S2498" s="116">
        <v>152</v>
      </c>
      <c r="T2498" s="116">
        <v>0</v>
      </c>
      <c r="U2498" s="116">
        <v>0</v>
      </c>
      <c r="V2498" s="116">
        <v>4</v>
      </c>
      <c r="W2498" s="22">
        <f t="shared" si="581"/>
        <v>148</v>
      </c>
      <c r="X2498" s="22">
        <f t="shared" si="582"/>
        <v>20.722222222222221</v>
      </c>
      <c r="Y2498" s="22">
        <f ca="1">OFFSET('Cost Study'!$B$7,'Operations Support'!$C2498,'Operations Support'!$B2498)*$H2498</f>
        <v>10529.79</v>
      </c>
      <c r="Z2498" s="23">
        <f ca="1">Y2498*'Cost Study'!$B$31</f>
        <v>588109.09316961584</v>
      </c>
      <c r="AA2498" s="23">
        <f ca="1">IF(A2498=10298,1.51,1)*IF($B2498&lt;3,$D2498*'Cost Study'!$B$32*OFFSET('Cost Study'!$B$7,'Operations Support'!$C2498,'Operations Support'!$B2498),0)</f>
        <v>0</v>
      </c>
      <c r="AB2498" s="24">
        <f ca="1">AA2498*'Cost Study'!$B$31</f>
        <v>0</v>
      </c>
      <c r="AC2498" s="23">
        <f ca="1">Y2498*'Cost Study'!$B$31</f>
        <v>588109.09316961584</v>
      </c>
      <c r="AD2498" s="24">
        <f ca="1">AA2498*'Cost Study'!$B$31</f>
        <v>0</v>
      </c>
      <c r="AE2498" s="377">
        <f t="shared" ca="1" si="583"/>
        <v>588109.09316961584</v>
      </c>
      <c r="AF2498" s="377">
        <f t="shared" ca="1" si="584"/>
        <v>588109.09316961584</v>
      </c>
      <c r="AH2498" s="688">
        <f>IFERROR($H2498/SUMIF($A:$A,$A2498,$H:$H)*SUMIF(Summary!$A$110:$A$186,$A2498,Summary!$P$110:$P$186),0)</f>
        <v>11109.857334272805</v>
      </c>
      <c r="AI2498" s="689">
        <f t="shared" ca="1" si="585"/>
        <v>576999.23583534302</v>
      </c>
      <c r="AJ2498" s="688">
        <f>IFERROR(H2498/SUMIF(A:A,A2498,H:H)*SUMIF(Summary!$A$110:$A$186,'Operations Support'!A2498,Summary!$Q$110:$Q$186),0)</f>
        <v>11121.123875461162</v>
      </c>
      <c r="AK2498" s="688">
        <f t="shared" ca="1" si="586"/>
        <v>576987.96929415467</v>
      </c>
      <c r="AM2498" s="688">
        <f>IFERROR($H2498/SUMIF($A:$A,$A2498,$H:$H)*SUMIF(Summary!$A$230:$A$266,$A2498,Summary!$P$230:$P$266),0)</f>
        <v>2102.0005282982202</v>
      </c>
      <c r="AN2498" s="688">
        <f>IFERROR($H2498/SUMIF($A:$A,$A2498,$H:$H)*(SUMIF(Summary!$A$230:$A$266,$A2498,Summary!$L$230:$L$266)+SUMIF(Summary!$A$281:$A$317,$A2498,Summary!$L$281:$L$317))-AM2498,0)</f>
        <v>6069.9701008739648</v>
      </c>
      <c r="AO2498" s="688">
        <f>IFERROR($H2498/SUMIF($A:$A,$A2498,$H:$H)*SUMIF(Summary!$A$230:$A$266,$A2498,Summary!$Q$230:$Q$266),0)</f>
        <v>2104.1321736306008</v>
      </c>
      <c r="AP2498" s="688">
        <f>IFERROR($H2498/SUMIF($A:$A,$A2498,$H:$H)*(SUMIF(Summary!$A$230:$A$266,$A2498,Summary!$L$230:$L$266)+SUMIF(Summary!$A$281:$A$317,$A2498,Summary!$L$281:$L$317))-AO2498,0)</f>
        <v>6067.8384555415842</v>
      </c>
      <c r="AQ2498" s="306"/>
      <c r="AR2498" s="688">
        <f t="shared" ca="1" si="587"/>
        <v>583069.20593621698</v>
      </c>
      <c r="AS2498" s="688">
        <f t="shared" ca="1" si="588"/>
        <v>583055.80774969631</v>
      </c>
    </row>
    <row r="2499" spans="1:45" x14ac:dyDescent="0.2">
      <c r="A2499" s="423">
        <v>9651</v>
      </c>
      <c r="B2499" s="424">
        <v>4</v>
      </c>
      <c r="C2499" s="425" t="s">
        <v>316</v>
      </c>
      <c r="D2499" s="422">
        <f t="shared" si="574"/>
        <v>0</v>
      </c>
      <c r="E2499" s="422">
        <f t="shared" si="575"/>
        <v>0</v>
      </c>
      <c r="F2499" s="422">
        <f t="shared" si="576"/>
        <v>0</v>
      </c>
      <c r="G2499" s="422">
        <f t="shared" si="577"/>
        <v>0</v>
      </c>
      <c r="H2499" s="22">
        <f t="shared" si="578"/>
        <v>0</v>
      </c>
      <c r="I2499" s="116">
        <v>0</v>
      </c>
      <c r="J2499" s="116">
        <v>0</v>
      </c>
      <c r="K2499" s="116">
        <v>0</v>
      </c>
      <c r="L2499" s="116">
        <v>0</v>
      </c>
      <c r="M2499" s="22">
        <f t="shared" si="579"/>
        <v>0</v>
      </c>
      <c r="N2499" s="116">
        <v>0</v>
      </c>
      <c r="O2499" s="116">
        <v>0</v>
      </c>
      <c r="P2499" s="116">
        <v>0</v>
      </c>
      <c r="Q2499" s="116">
        <v>0</v>
      </c>
      <c r="R2499" s="22">
        <f t="shared" si="580"/>
        <v>0</v>
      </c>
      <c r="S2499" s="116">
        <v>0</v>
      </c>
      <c r="T2499" s="116">
        <v>0</v>
      </c>
      <c r="U2499" s="116">
        <v>0</v>
      </c>
      <c r="V2499" s="116">
        <v>0</v>
      </c>
      <c r="W2499" s="22">
        <f t="shared" si="581"/>
        <v>0</v>
      </c>
      <c r="X2499" s="22">
        <f t="shared" si="582"/>
        <v>0</v>
      </c>
      <c r="Y2499" s="22">
        <f ca="1">OFFSET('Cost Study'!$B$7,'Operations Support'!$C2499,'Operations Support'!$B2499)*$H2499</f>
        <v>0</v>
      </c>
      <c r="Z2499" s="23">
        <f ca="1">Y2499*'Cost Study'!$B$31</f>
        <v>0</v>
      </c>
      <c r="AA2499" s="23">
        <f ca="1">IF(A2499=10298,1.51,1)*IF($B2499&lt;3,$D2499*'Cost Study'!$B$32*OFFSET('Cost Study'!$B$7,'Operations Support'!$C2499,'Operations Support'!$B2499),0)</f>
        <v>0</v>
      </c>
      <c r="AB2499" s="24">
        <f ca="1">AA2499*'Cost Study'!$B$31</f>
        <v>0</v>
      </c>
      <c r="AC2499" s="23">
        <f ca="1">Y2499*'Cost Study'!$B$31</f>
        <v>0</v>
      </c>
      <c r="AD2499" s="24">
        <f ca="1">AA2499*'Cost Study'!$B$31</f>
        <v>0</v>
      </c>
      <c r="AE2499" s="377">
        <f t="shared" ca="1" si="583"/>
        <v>0</v>
      </c>
      <c r="AF2499" s="377">
        <f t="shared" ca="1" si="584"/>
        <v>0</v>
      </c>
      <c r="AH2499" s="688">
        <f>IFERROR($H2499/SUMIF($A:$A,$A2499,$H:$H)*SUMIF(Summary!$A$110:$A$186,$A2499,Summary!$P$110:$P$186),0)</f>
        <v>0</v>
      </c>
      <c r="AI2499" s="689">
        <f t="shared" ca="1" si="585"/>
        <v>0</v>
      </c>
      <c r="AJ2499" s="688">
        <f>IFERROR(H2499/SUMIF(A:A,A2499,H:H)*SUMIF(Summary!$A$110:$A$186,'Operations Support'!A2499,Summary!$Q$110:$Q$186),0)</f>
        <v>0</v>
      </c>
      <c r="AK2499" s="688">
        <f t="shared" ca="1" si="586"/>
        <v>0</v>
      </c>
      <c r="AM2499" s="688">
        <f>IFERROR($H2499/SUMIF($A:$A,$A2499,$H:$H)*SUMIF(Summary!$A$230:$A$266,$A2499,Summary!$P$230:$P$266),0)</f>
        <v>0</v>
      </c>
      <c r="AN2499" s="688">
        <f>IFERROR($H2499/SUMIF($A:$A,$A2499,$H:$H)*(SUMIF(Summary!$A$230:$A$266,$A2499,Summary!$L$230:$L$266)+SUMIF(Summary!$A$281:$A$317,$A2499,Summary!$L$281:$L$317))-AM2499,0)</f>
        <v>0</v>
      </c>
      <c r="AO2499" s="688">
        <f>IFERROR($H2499/SUMIF($A:$A,$A2499,$H:$H)*SUMIF(Summary!$A$230:$A$266,$A2499,Summary!$Q$230:$Q$266),0)</f>
        <v>0</v>
      </c>
      <c r="AP2499" s="688">
        <f>IFERROR($H2499/SUMIF($A:$A,$A2499,$H:$H)*(SUMIF(Summary!$A$230:$A$266,$A2499,Summary!$L$230:$L$266)+SUMIF(Summary!$A$281:$A$317,$A2499,Summary!$L$281:$L$317))-AO2499,0)</f>
        <v>0</v>
      </c>
      <c r="AQ2499" s="306"/>
      <c r="AR2499" s="688">
        <f t="shared" ca="1" si="587"/>
        <v>0</v>
      </c>
      <c r="AS2499" s="688">
        <f t="shared" ca="1" si="588"/>
        <v>0</v>
      </c>
    </row>
    <row r="2500" spans="1:45" x14ac:dyDescent="0.2">
      <c r="A2500" s="423">
        <v>9651</v>
      </c>
      <c r="B2500" s="424">
        <v>4</v>
      </c>
      <c r="C2500" s="425" t="s">
        <v>317</v>
      </c>
      <c r="D2500" s="422">
        <f t="shared" si="574"/>
        <v>0</v>
      </c>
      <c r="E2500" s="422">
        <f t="shared" si="575"/>
        <v>0</v>
      </c>
      <c r="F2500" s="422">
        <f t="shared" si="576"/>
        <v>0</v>
      </c>
      <c r="G2500" s="422">
        <f t="shared" si="577"/>
        <v>0</v>
      </c>
      <c r="H2500" s="22">
        <f t="shared" si="578"/>
        <v>0</v>
      </c>
      <c r="I2500" s="116">
        <v>0</v>
      </c>
      <c r="J2500" s="116">
        <v>0</v>
      </c>
      <c r="K2500" s="116">
        <v>0</v>
      </c>
      <c r="L2500" s="116">
        <v>0</v>
      </c>
      <c r="M2500" s="22">
        <f t="shared" si="579"/>
        <v>0</v>
      </c>
      <c r="N2500" s="116">
        <v>0</v>
      </c>
      <c r="O2500" s="116">
        <v>0</v>
      </c>
      <c r="P2500" s="116">
        <v>0</v>
      </c>
      <c r="Q2500" s="116">
        <v>0</v>
      </c>
      <c r="R2500" s="22">
        <f t="shared" si="580"/>
        <v>0</v>
      </c>
      <c r="S2500" s="116">
        <v>0</v>
      </c>
      <c r="T2500" s="116">
        <v>0</v>
      </c>
      <c r="U2500" s="116">
        <v>0</v>
      </c>
      <c r="V2500" s="116">
        <v>0</v>
      </c>
      <c r="W2500" s="22">
        <f t="shared" si="581"/>
        <v>0</v>
      </c>
      <c r="X2500" s="22">
        <f t="shared" si="582"/>
        <v>0</v>
      </c>
      <c r="Y2500" s="22">
        <f ca="1">OFFSET('Cost Study'!$B$7,'Operations Support'!$C2500,'Operations Support'!$B2500)*$H2500</f>
        <v>0</v>
      </c>
      <c r="Z2500" s="23">
        <f ca="1">Y2500*'Cost Study'!$B$31</f>
        <v>0</v>
      </c>
      <c r="AA2500" s="23">
        <f ca="1">IF(A2500=10298,1.51,1)*IF($B2500&lt;3,$D2500*'Cost Study'!$B$32*OFFSET('Cost Study'!$B$7,'Operations Support'!$C2500,'Operations Support'!$B2500),0)</f>
        <v>0</v>
      </c>
      <c r="AB2500" s="24">
        <f ca="1">AA2500*'Cost Study'!$B$31</f>
        <v>0</v>
      </c>
      <c r="AC2500" s="23">
        <f ca="1">Y2500*'Cost Study'!$B$31</f>
        <v>0</v>
      </c>
      <c r="AD2500" s="24">
        <f ca="1">AA2500*'Cost Study'!$B$31</f>
        <v>0</v>
      </c>
      <c r="AE2500" s="377">
        <f t="shared" ca="1" si="583"/>
        <v>0</v>
      </c>
      <c r="AF2500" s="377">
        <f t="shared" ca="1" si="584"/>
        <v>0</v>
      </c>
      <c r="AH2500" s="688">
        <f>IFERROR($H2500/SUMIF($A:$A,$A2500,$H:$H)*SUMIF(Summary!$A$110:$A$186,$A2500,Summary!$P$110:$P$186),0)</f>
        <v>0</v>
      </c>
      <c r="AI2500" s="689">
        <f t="shared" ca="1" si="585"/>
        <v>0</v>
      </c>
      <c r="AJ2500" s="688">
        <f>IFERROR(H2500/SUMIF(A:A,A2500,H:H)*SUMIF(Summary!$A$110:$A$186,'Operations Support'!A2500,Summary!$Q$110:$Q$186),0)</f>
        <v>0</v>
      </c>
      <c r="AK2500" s="688">
        <f t="shared" ca="1" si="586"/>
        <v>0</v>
      </c>
      <c r="AM2500" s="688">
        <f>IFERROR($H2500/SUMIF($A:$A,$A2500,$H:$H)*SUMIF(Summary!$A$230:$A$266,$A2500,Summary!$P$230:$P$266),0)</f>
        <v>0</v>
      </c>
      <c r="AN2500" s="688">
        <f>IFERROR($H2500/SUMIF($A:$A,$A2500,$H:$H)*(SUMIF(Summary!$A$230:$A$266,$A2500,Summary!$L$230:$L$266)+SUMIF(Summary!$A$281:$A$317,$A2500,Summary!$L$281:$L$317))-AM2500,0)</f>
        <v>0</v>
      </c>
      <c r="AO2500" s="688">
        <f>IFERROR($H2500/SUMIF($A:$A,$A2500,$H:$H)*SUMIF(Summary!$A$230:$A$266,$A2500,Summary!$Q$230:$Q$266),0)</f>
        <v>0</v>
      </c>
      <c r="AP2500" s="688">
        <f>IFERROR($H2500/SUMIF($A:$A,$A2500,$H:$H)*(SUMIF(Summary!$A$230:$A$266,$A2500,Summary!$L$230:$L$266)+SUMIF(Summary!$A$281:$A$317,$A2500,Summary!$L$281:$L$317))-AO2500,0)</f>
        <v>0</v>
      </c>
      <c r="AQ2500" s="306"/>
      <c r="AR2500" s="688">
        <f t="shared" ca="1" si="587"/>
        <v>0</v>
      </c>
      <c r="AS2500" s="688">
        <f t="shared" ca="1" si="588"/>
        <v>0</v>
      </c>
    </row>
    <row r="2501" spans="1:45" x14ac:dyDescent="0.2">
      <c r="A2501" s="423">
        <v>9651</v>
      </c>
      <c r="B2501" s="424">
        <v>4</v>
      </c>
      <c r="C2501" s="425" t="s">
        <v>318</v>
      </c>
      <c r="D2501" s="422">
        <f t="shared" ref="D2501:D2564" si="589">I2501+N2501+S2501</f>
        <v>0</v>
      </c>
      <c r="E2501" s="422">
        <f t="shared" ref="E2501:E2564" si="590">J2501+O2501+T2501</f>
        <v>0</v>
      </c>
      <c r="F2501" s="422">
        <f t="shared" ref="F2501:F2564" si="591">K2501+P2501+U2501</f>
        <v>0</v>
      </c>
      <c r="G2501" s="422">
        <f t="shared" ref="G2501:G2564" si="592">L2501+Q2501+V2501</f>
        <v>0</v>
      </c>
      <c r="H2501" s="22">
        <f t="shared" ref="H2501:H2564" si="593">(SUM(D2501:F2501)-G2501)*IF(A2501=10298,1.51,1)</f>
        <v>0</v>
      </c>
      <c r="I2501" s="116">
        <v>0</v>
      </c>
      <c r="J2501" s="116">
        <v>0</v>
      </c>
      <c r="K2501" s="116">
        <v>0</v>
      </c>
      <c r="L2501" s="116">
        <v>0</v>
      </c>
      <c r="M2501" s="22">
        <f t="shared" ref="M2501:M2564" si="594">SUM(I2501:K2501)-L2501</f>
        <v>0</v>
      </c>
      <c r="N2501" s="116">
        <v>0</v>
      </c>
      <c r="O2501" s="116">
        <v>0</v>
      </c>
      <c r="P2501" s="116">
        <v>0</v>
      </c>
      <c r="Q2501" s="116">
        <v>0</v>
      </c>
      <c r="R2501" s="22">
        <f t="shared" ref="R2501:R2564" si="595">SUM(N2501:P2501)-Q2501</f>
        <v>0</v>
      </c>
      <c r="S2501" s="116">
        <v>0</v>
      </c>
      <c r="T2501" s="116">
        <v>0</v>
      </c>
      <c r="U2501" s="116">
        <v>0</v>
      </c>
      <c r="V2501" s="116">
        <v>0</v>
      </c>
      <c r="W2501" s="22">
        <f t="shared" ref="W2501:W2564" si="596">SUM(S2501:U2501)-V2501</f>
        <v>0</v>
      </c>
      <c r="X2501" s="22">
        <f t="shared" ref="X2501:X2564" si="597">IF(OR(B2501=1,B2501=2),H2501/30,IF(OR(B2501=3,B2501=5),H2501/24,IF(B2501=4,H2501/18,0)))</f>
        <v>0</v>
      </c>
      <c r="Y2501" s="22">
        <f ca="1">OFFSET('Cost Study'!$B$7,'Operations Support'!$C2501,'Operations Support'!$B2501)*$H2501</f>
        <v>0</v>
      </c>
      <c r="Z2501" s="23">
        <f ca="1">Y2501*'Cost Study'!$B$31</f>
        <v>0</v>
      </c>
      <c r="AA2501" s="23">
        <f ca="1">IF(A2501=10298,1.51,1)*IF($B2501&lt;3,$D2501*'Cost Study'!$B$32*OFFSET('Cost Study'!$B$7,'Operations Support'!$C2501,'Operations Support'!$B2501),0)</f>
        <v>0</v>
      </c>
      <c r="AB2501" s="24">
        <f ca="1">AA2501*'Cost Study'!$B$31</f>
        <v>0</v>
      </c>
      <c r="AC2501" s="23">
        <f ca="1">Y2501*'Cost Study'!$B$31</f>
        <v>0</v>
      </c>
      <c r="AD2501" s="24">
        <f ca="1">AA2501*'Cost Study'!$B$31</f>
        <v>0</v>
      </c>
      <c r="AE2501" s="377">
        <f t="shared" ref="AE2501:AE2564" ca="1" si="598">Z2501+AB2501</f>
        <v>0</v>
      </c>
      <c r="AF2501" s="377">
        <f t="shared" ref="AF2501:AF2564" ca="1" si="599">AC2501+AD2501</f>
        <v>0</v>
      </c>
      <c r="AH2501" s="688">
        <f>IFERROR($H2501/SUMIF($A:$A,$A2501,$H:$H)*SUMIF(Summary!$A$110:$A$186,$A2501,Summary!$P$110:$P$186),0)</f>
        <v>0</v>
      </c>
      <c r="AI2501" s="689">
        <f t="shared" ca="1" si="585"/>
        <v>0</v>
      </c>
      <c r="AJ2501" s="688">
        <f>IFERROR(H2501/SUMIF(A:A,A2501,H:H)*SUMIF(Summary!$A$110:$A$186,'Operations Support'!A2501,Summary!$Q$110:$Q$186),0)</f>
        <v>0</v>
      </c>
      <c r="AK2501" s="688">
        <f t="shared" ca="1" si="586"/>
        <v>0</v>
      </c>
      <c r="AM2501" s="688">
        <f>IFERROR($H2501/SUMIF($A:$A,$A2501,$H:$H)*SUMIF(Summary!$A$230:$A$266,$A2501,Summary!$P$230:$P$266),0)</f>
        <v>0</v>
      </c>
      <c r="AN2501" s="688">
        <f>IFERROR($H2501/SUMIF($A:$A,$A2501,$H:$H)*(SUMIF(Summary!$A$230:$A$266,$A2501,Summary!$L$230:$L$266)+SUMIF(Summary!$A$281:$A$317,$A2501,Summary!$L$281:$L$317))-AM2501,0)</f>
        <v>0</v>
      </c>
      <c r="AO2501" s="688">
        <f>IFERROR($H2501/SUMIF($A:$A,$A2501,$H:$H)*SUMIF(Summary!$A$230:$A$266,$A2501,Summary!$Q$230:$Q$266),0)</f>
        <v>0</v>
      </c>
      <c r="AP2501" s="688">
        <f>IFERROR($H2501/SUMIF($A:$A,$A2501,$H:$H)*(SUMIF(Summary!$A$230:$A$266,$A2501,Summary!$L$230:$L$266)+SUMIF(Summary!$A$281:$A$317,$A2501,Summary!$L$281:$L$317))-AO2501,0)</f>
        <v>0</v>
      </c>
      <c r="AQ2501" s="306"/>
      <c r="AR2501" s="688">
        <f t="shared" ca="1" si="587"/>
        <v>0</v>
      </c>
      <c r="AS2501" s="688">
        <f t="shared" ca="1" si="588"/>
        <v>0</v>
      </c>
    </row>
    <row r="2502" spans="1:45" x14ac:dyDescent="0.2">
      <c r="A2502" s="423">
        <v>9651</v>
      </c>
      <c r="B2502" s="424">
        <v>4</v>
      </c>
      <c r="C2502" s="425" t="s">
        <v>319</v>
      </c>
      <c r="D2502" s="422">
        <f t="shared" si="589"/>
        <v>0</v>
      </c>
      <c r="E2502" s="422">
        <f t="shared" si="590"/>
        <v>0</v>
      </c>
      <c r="F2502" s="422">
        <f t="shared" si="591"/>
        <v>0</v>
      </c>
      <c r="G2502" s="422">
        <f t="shared" si="592"/>
        <v>0</v>
      </c>
      <c r="H2502" s="22">
        <f t="shared" si="593"/>
        <v>0</v>
      </c>
      <c r="I2502" s="116">
        <v>0</v>
      </c>
      <c r="J2502" s="116">
        <v>0</v>
      </c>
      <c r="K2502" s="116">
        <v>0</v>
      </c>
      <c r="L2502" s="116">
        <v>0</v>
      </c>
      <c r="M2502" s="22">
        <f t="shared" si="594"/>
        <v>0</v>
      </c>
      <c r="N2502" s="116">
        <v>0</v>
      </c>
      <c r="O2502" s="116">
        <v>0</v>
      </c>
      <c r="P2502" s="116">
        <v>0</v>
      </c>
      <c r="Q2502" s="116">
        <v>0</v>
      </c>
      <c r="R2502" s="22">
        <f t="shared" si="595"/>
        <v>0</v>
      </c>
      <c r="S2502" s="116">
        <v>0</v>
      </c>
      <c r="T2502" s="116">
        <v>0</v>
      </c>
      <c r="U2502" s="116">
        <v>0</v>
      </c>
      <c r="V2502" s="116">
        <v>0</v>
      </c>
      <c r="W2502" s="22">
        <f t="shared" si="596"/>
        <v>0</v>
      </c>
      <c r="X2502" s="22">
        <f t="shared" si="597"/>
        <v>0</v>
      </c>
      <c r="Y2502" s="22">
        <f ca="1">OFFSET('Cost Study'!$B$7,'Operations Support'!$C2502,'Operations Support'!$B2502)*$H2502</f>
        <v>0</v>
      </c>
      <c r="Z2502" s="23">
        <f ca="1">Y2502*'Cost Study'!$B$31</f>
        <v>0</v>
      </c>
      <c r="AA2502" s="23">
        <f ca="1">IF(A2502=10298,1.51,1)*IF($B2502&lt;3,$D2502*'Cost Study'!$B$32*OFFSET('Cost Study'!$B$7,'Operations Support'!$C2502,'Operations Support'!$B2502),0)</f>
        <v>0</v>
      </c>
      <c r="AB2502" s="24">
        <f ca="1">AA2502*'Cost Study'!$B$31</f>
        <v>0</v>
      </c>
      <c r="AC2502" s="23">
        <f ca="1">Y2502*'Cost Study'!$B$31</f>
        <v>0</v>
      </c>
      <c r="AD2502" s="24">
        <f ca="1">AA2502*'Cost Study'!$B$31</f>
        <v>0</v>
      </c>
      <c r="AE2502" s="377">
        <f t="shared" ca="1" si="598"/>
        <v>0</v>
      </c>
      <c r="AF2502" s="377">
        <f t="shared" ca="1" si="599"/>
        <v>0</v>
      </c>
      <c r="AH2502" s="688">
        <f>IFERROR($H2502/SUMIF($A:$A,$A2502,$H:$H)*SUMIF(Summary!$A$110:$A$186,$A2502,Summary!$P$110:$P$186),0)</f>
        <v>0</v>
      </c>
      <c r="AI2502" s="689">
        <f t="shared" ca="1" si="585"/>
        <v>0</v>
      </c>
      <c r="AJ2502" s="688">
        <f>IFERROR(H2502/SUMIF(A:A,A2502,H:H)*SUMIF(Summary!$A$110:$A$186,'Operations Support'!A2502,Summary!$Q$110:$Q$186),0)</f>
        <v>0</v>
      </c>
      <c r="AK2502" s="688">
        <f t="shared" ca="1" si="586"/>
        <v>0</v>
      </c>
      <c r="AM2502" s="688">
        <f>IFERROR($H2502/SUMIF($A:$A,$A2502,$H:$H)*SUMIF(Summary!$A$230:$A$266,$A2502,Summary!$P$230:$P$266),0)</f>
        <v>0</v>
      </c>
      <c r="AN2502" s="688">
        <f>IFERROR($H2502/SUMIF($A:$A,$A2502,$H:$H)*(SUMIF(Summary!$A$230:$A$266,$A2502,Summary!$L$230:$L$266)+SUMIF(Summary!$A$281:$A$317,$A2502,Summary!$L$281:$L$317))-AM2502,0)</f>
        <v>0</v>
      </c>
      <c r="AO2502" s="688">
        <f>IFERROR($H2502/SUMIF($A:$A,$A2502,$H:$H)*SUMIF(Summary!$A$230:$A$266,$A2502,Summary!$Q$230:$Q$266),0)</f>
        <v>0</v>
      </c>
      <c r="AP2502" s="688">
        <f>IFERROR($H2502/SUMIF($A:$A,$A2502,$H:$H)*(SUMIF(Summary!$A$230:$A$266,$A2502,Summary!$L$230:$L$266)+SUMIF(Summary!$A$281:$A$317,$A2502,Summary!$L$281:$L$317))-AO2502,0)</f>
        <v>0</v>
      </c>
      <c r="AQ2502" s="306"/>
      <c r="AR2502" s="688">
        <f t="shared" ca="1" si="587"/>
        <v>0</v>
      </c>
      <c r="AS2502" s="688">
        <f t="shared" ca="1" si="588"/>
        <v>0</v>
      </c>
    </row>
    <row r="2503" spans="1:45" x14ac:dyDescent="0.2">
      <c r="A2503" s="423">
        <v>9651</v>
      </c>
      <c r="B2503" s="424">
        <v>4</v>
      </c>
      <c r="C2503" s="425" t="s">
        <v>320</v>
      </c>
      <c r="D2503" s="422">
        <f t="shared" si="589"/>
        <v>0</v>
      </c>
      <c r="E2503" s="422">
        <f t="shared" si="590"/>
        <v>0</v>
      </c>
      <c r="F2503" s="422">
        <f t="shared" si="591"/>
        <v>0</v>
      </c>
      <c r="G2503" s="422">
        <f t="shared" si="592"/>
        <v>0</v>
      </c>
      <c r="H2503" s="22">
        <f t="shared" si="593"/>
        <v>0</v>
      </c>
      <c r="I2503" s="116">
        <v>0</v>
      </c>
      <c r="J2503" s="116">
        <v>0</v>
      </c>
      <c r="K2503" s="116">
        <v>0</v>
      </c>
      <c r="L2503" s="116">
        <v>0</v>
      </c>
      <c r="M2503" s="22">
        <f t="shared" si="594"/>
        <v>0</v>
      </c>
      <c r="N2503" s="116">
        <v>0</v>
      </c>
      <c r="O2503" s="116">
        <v>0</v>
      </c>
      <c r="P2503" s="116">
        <v>0</v>
      </c>
      <c r="Q2503" s="116">
        <v>0</v>
      </c>
      <c r="R2503" s="22">
        <f t="shared" si="595"/>
        <v>0</v>
      </c>
      <c r="S2503" s="116">
        <v>0</v>
      </c>
      <c r="T2503" s="116">
        <v>0</v>
      </c>
      <c r="U2503" s="116">
        <v>0</v>
      </c>
      <c r="V2503" s="116">
        <v>0</v>
      </c>
      <c r="W2503" s="22">
        <f t="shared" si="596"/>
        <v>0</v>
      </c>
      <c r="X2503" s="22">
        <f t="shared" si="597"/>
        <v>0</v>
      </c>
      <c r="Y2503" s="22">
        <f ca="1">OFFSET('Cost Study'!$B$7,'Operations Support'!$C2503,'Operations Support'!$B2503)*$H2503</f>
        <v>0</v>
      </c>
      <c r="Z2503" s="23">
        <f ca="1">Y2503*'Cost Study'!$B$31</f>
        <v>0</v>
      </c>
      <c r="AA2503" s="23">
        <f ca="1">IF(A2503=10298,1.51,1)*IF($B2503&lt;3,$D2503*'Cost Study'!$B$32*OFFSET('Cost Study'!$B$7,'Operations Support'!$C2503,'Operations Support'!$B2503),0)</f>
        <v>0</v>
      </c>
      <c r="AB2503" s="24">
        <f ca="1">AA2503*'Cost Study'!$B$31</f>
        <v>0</v>
      </c>
      <c r="AC2503" s="23">
        <f ca="1">Y2503*'Cost Study'!$B$31</f>
        <v>0</v>
      </c>
      <c r="AD2503" s="24">
        <f ca="1">AA2503*'Cost Study'!$B$31</f>
        <v>0</v>
      </c>
      <c r="AE2503" s="377">
        <f t="shared" ca="1" si="598"/>
        <v>0</v>
      </c>
      <c r="AF2503" s="377">
        <f t="shared" ca="1" si="599"/>
        <v>0</v>
      </c>
      <c r="AH2503" s="688">
        <f>IFERROR($H2503/SUMIF($A:$A,$A2503,$H:$H)*SUMIF(Summary!$A$110:$A$186,$A2503,Summary!$P$110:$P$186),0)</f>
        <v>0</v>
      </c>
      <c r="AI2503" s="689">
        <f t="shared" ca="1" si="585"/>
        <v>0</v>
      </c>
      <c r="AJ2503" s="688">
        <f>IFERROR(H2503/SUMIF(A:A,A2503,H:H)*SUMIF(Summary!$A$110:$A$186,'Operations Support'!A2503,Summary!$Q$110:$Q$186),0)</f>
        <v>0</v>
      </c>
      <c r="AK2503" s="688">
        <f t="shared" ca="1" si="586"/>
        <v>0</v>
      </c>
      <c r="AM2503" s="688">
        <f>IFERROR($H2503/SUMIF($A:$A,$A2503,$H:$H)*SUMIF(Summary!$A$230:$A$266,$A2503,Summary!$P$230:$P$266),0)</f>
        <v>0</v>
      </c>
      <c r="AN2503" s="688">
        <f>IFERROR($H2503/SUMIF($A:$A,$A2503,$H:$H)*(SUMIF(Summary!$A$230:$A$266,$A2503,Summary!$L$230:$L$266)+SUMIF(Summary!$A$281:$A$317,$A2503,Summary!$L$281:$L$317))-AM2503,0)</f>
        <v>0</v>
      </c>
      <c r="AO2503" s="688">
        <f>IFERROR($H2503/SUMIF($A:$A,$A2503,$H:$H)*SUMIF(Summary!$A$230:$A$266,$A2503,Summary!$Q$230:$Q$266),0)</f>
        <v>0</v>
      </c>
      <c r="AP2503" s="688">
        <f>IFERROR($H2503/SUMIF($A:$A,$A2503,$H:$H)*(SUMIF(Summary!$A$230:$A$266,$A2503,Summary!$L$230:$L$266)+SUMIF(Summary!$A$281:$A$317,$A2503,Summary!$L$281:$L$317))-AO2503,0)</f>
        <v>0</v>
      </c>
      <c r="AQ2503" s="306"/>
      <c r="AR2503" s="688">
        <f t="shared" ca="1" si="587"/>
        <v>0</v>
      </c>
      <c r="AS2503" s="688">
        <f t="shared" ca="1" si="588"/>
        <v>0</v>
      </c>
    </row>
    <row r="2504" spans="1:45" x14ac:dyDescent="0.2">
      <c r="A2504" s="423">
        <v>9651</v>
      </c>
      <c r="B2504" s="424">
        <v>5</v>
      </c>
      <c r="C2504" s="425" t="s">
        <v>300</v>
      </c>
      <c r="D2504" s="422">
        <f t="shared" si="589"/>
        <v>0</v>
      </c>
      <c r="E2504" s="422">
        <f t="shared" si="590"/>
        <v>0</v>
      </c>
      <c r="F2504" s="422">
        <f t="shared" si="591"/>
        <v>0</v>
      </c>
      <c r="G2504" s="422">
        <f t="shared" si="592"/>
        <v>0</v>
      </c>
      <c r="H2504" s="22">
        <f t="shared" si="593"/>
        <v>0</v>
      </c>
      <c r="I2504" s="116">
        <v>0</v>
      </c>
      <c r="J2504" s="116">
        <v>0</v>
      </c>
      <c r="K2504" s="116">
        <v>0</v>
      </c>
      <c r="L2504" s="116">
        <v>0</v>
      </c>
      <c r="M2504" s="22">
        <f t="shared" si="594"/>
        <v>0</v>
      </c>
      <c r="N2504" s="116">
        <v>0</v>
      </c>
      <c r="O2504" s="116">
        <v>0</v>
      </c>
      <c r="P2504" s="116">
        <v>0</v>
      </c>
      <c r="Q2504" s="116">
        <v>0</v>
      </c>
      <c r="R2504" s="22">
        <f t="shared" si="595"/>
        <v>0</v>
      </c>
      <c r="S2504" s="116">
        <v>0</v>
      </c>
      <c r="T2504" s="116">
        <v>0</v>
      </c>
      <c r="U2504" s="116">
        <v>0</v>
      </c>
      <c r="V2504" s="116">
        <v>0</v>
      </c>
      <c r="W2504" s="22">
        <f t="shared" si="596"/>
        <v>0</v>
      </c>
      <c r="X2504" s="22">
        <f t="shared" si="597"/>
        <v>0</v>
      </c>
      <c r="Y2504" s="22">
        <f ca="1">OFFSET('Cost Study'!$B$7,'Operations Support'!$C2504,'Operations Support'!$B2504)*$H2504</f>
        <v>0</v>
      </c>
      <c r="Z2504" s="23">
        <f ca="1">Y2504*'Cost Study'!$B$31</f>
        <v>0</v>
      </c>
      <c r="AA2504" s="23">
        <f ca="1">IF(A2504=10298,1.51,1)*IF($B2504&lt;3,$D2504*'Cost Study'!$B$32*OFFSET('Cost Study'!$B$7,'Operations Support'!$C2504,'Operations Support'!$B2504),0)</f>
        <v>0</v>
      </c>
      <c r="AB2504" s="24">
        <f ca="1">AA2504*'Cost Study'!$B$31</f>
        <v>0</v>
      </c>
      <c r="AC2504" s="23">
        <f ca="1">Y2504*'Cost Study'!$B$31</f>
        <v>0</v>
      </c>
      <c r="AD2504" s="24">
        <f ca="1">AA2504*'Cost Study'!$B$31</f>
        <v>0</v>
      </c>
      <c r="AE2504" s="377">
        <f t="shared" ca="1" si="598"/>
        <v>0</v>
      </c>
      <c r="AF2504" s="377">
        <f t="shared" ca="1" si="599"/>
        <v>0</v>
      </c>
      <c r="AH2504" s="688">
        <f>IFERROR($H2504/SUMIF($A:$A,$A2504,$H:$H)*SUMIF(Summary!$A$110:$A$186,$A2504,Summary!$P$110:$P$186),0)</f>
        <v>0</v>
      </c>
      <c r="AI2504" s="689">
        <f t="shared" ca="1" si="585"/>
        <v>0</v>
      </c>
      <c r="AJ2504" s="688">
        <f>IFERROR(H2504/SUMIF(A:A,A2504,H:H)*SUMIF(Summary!$A$110:$A$186,'Operations Support'!A2504,Summary!$Q$110:$Q$186),0)</f>
        <v>0</v>
      </c>
      <c r="AK2504" s="688">
        <f t="shared" ca="1" si="586"/>
        <v>0</v>
      </c>
      <c r="AM2504" s="688">
        <f>IFERROR($H2504/SUMIF($A:$A,$A2504,$H:$H)*SUMIF(Summary!$A$230:$A$266,$A2504,Summary!$P$230:$P$266),0)</f>
        <v>0</v>
      </c>
      <c r="AN2504" s="688">
        <f>IFERROR($H2504/SUMIF($A:$A,$A2504,$H:$H)*(SUMIF(Summary!$A$230:$A$266,$A2504,Summary!$L$230:$L$266)+SUMIF(Summary!$A$281:$A$317,$A2504,Summary!$L$281:$L$317))-AM2504,0)</f>
        <v>0</v>
      </c>
      <c r="AO2504" s="688">
        <f>IFERROR($H2504/SUMIF($A:$A,$A2504,$H:$H)*SUMIF(Summary!$A$230:$A$266,$A2504,Summary!$Q$230:$Q$266),0)</f>
        <v>0</v>
      </c>
      <c r="AP2504" s="688">
        <f>IFERROR($H2504/SUMIF($A:$A,$A2504,$H:$H)*(SUMIF(Summary!$A$230:$A$266,$A2504,Summary!$L$230:$L$266)+SUMIF(Summary!$A$281:$A$317,$A2504,Summary!$L$281:$L$317))-AO2504,0)</f>
        <v>0</v>
      </c>
      <c r="AQ2504" s="306"/>
      <c r="AR2504" s="688">
        <f t="shared" ca="1" si="587"/>
        <v>0</v>
      </c>
      <c r="AS2504" s="688">
        <f t="shared" ca="1" si="588"/>
        <v>0</v>
      </c>
    </row>
    <row r="2505" spans="1:45" x14ac:dyDescent="0.2">
      <c r="A2505" s="423">
        <v>9651</v>
      </c>
      <c r="B2505" s="424">
        <v>5</v>
      </c>
      <c r="C2505" s="425" t="s">
        <v>301</v>
      </c>
      <c r="D2505" s="422">
        <f t="shared" si="589"/>
        <v>0</v>
      </c>
      <c r="E2505" s="422">
        <f t="shared" si="590"/>
        <v>0</v>
      </c>
      <c r="F2505" s="422">
        <f t="shared" si="591"/>
        <v>0</v>
      </c>
      <c r="G2505" s="422">
        <f t="shared" si="592"/>
        <v>0</v>
      </c>
      <c r="H2505" s="22">
        <f t="shared" si="593"/>
        <v>0</v>
      </c>
      <c r="I2505" s="116">
        <v>0</v>
      </c>
      <c r="J2505" s="116">
        <v>0</v>
      </c>
      <c r="K2505" s="116">
        <v>0</v>
      </c>
      <c r="L2505" s="116">
        <v>0</v>
      </c>
      <c r="M2505" s="22">
        <f t="shared" si="594"/>
        <v>0</v>
      </c>
      <c r="N2505" s="116">
        <v>0</v>
      </c>
      <c r="O2505" s="116">
        <v>0</v>
      </c>
      <c r="P2505" s="116">
        <v>0</v>
      </c>
      <c r="Q2505" s="116">
        <v>0</v>
      </c>
      <c r="R2505" s="22">
        <f t="shared" si="595"/>
        <v>0</v>
      </c>
      <c r="S2505" s="116">
        <v>0</v>
      </c>
      <c r="T2505" s="116">
        <v>0</v>
      </c>
      <c r="U2505" s="116">
        <v>0</v>
      </c>
      <c r="V2505" s="116">
        <v>0</v>
      </c>
      <c r="W2505" s="22">
        <f t="shared" si="596"/>
        <v>0</v>
      </c>
      <c r="X2505" s="22">
        <f t="shared" si="597"/>
        <v>0</v>
      </c>
      <c r="Y2505" s="22">
        <f ca="1">OFFSET('Cost Study'!$B$7,'Operations Support'!$C2505,'Operations Support'!$B2505)*$H2505</f>
        <v>0</v>
      </c>
      <c r="Z2505" s="23">
        <f ca="1">Y2505*'Cost Study'!$B$31</f>
        <v>0</v>
      </c>
      <c r="AA2505" s="23">
        <f ca="1">IF(A2505=10298,1.51,1)*IF($B2505&lt;3,$D2505*'Cost Study'!$B$32*OFFSET('Cost Study'!$B$7,'Operations Support'!$C2505,'Operations Support'!$B2505),0)</f>
        <v>0</v>
      </c>
      <c r="AB2505" s="24">
        <f ca="1">AA2505*'Cost Study'!$B$31</f>
        <v>0</v>
      </c>
      <c r="AC2505" s="23">
        <f ca="1">Y2505*'Cost Study'!$B$31</f>
        <v>0</v>
      </c>
      <c r="AD2505" s="24">
        <f ca="1">AA2505*'Cost Study'!$B$31</f>
        <v>0</v>
      </c>
      <c r="AE2505" s="377">
        <f t="shared" ca="1" si="598"/>
        <v>0</v>
      </c>
      <c r="AF2505" s="377">
        <f t="shared" ca="1" si="599"/>
        <v>0</v>
      </c>
      <c r="AH2505" s="688">
        <f>IFERROR($H2505/SUMIF($A:$A,$A2505,$H:$H)*SUMIF(Summary!$A$110:$A$186,$A2505,Summary!$P$110:$P$186),0)</f>
        <v>0</v>
      </c>
      <c r="AI2505" s="689">
        <f t="shared" ca="1" si="585"/>
        <v>0</v>
      </c>
      <c r="AJ2505" s="688">
        <f>IFERROR(H2505/SUMIF(A:A,A2505,H:H)*SUMIF(Summary!$A$110:$A$186,'Operations Support'!A2505,Summary!$Q$110:$Q$186),0)</f>
        <v>0</v>
      </c>
      <c r="AK2505" s="688">
        <f t="shared" ca="1" si="586"/>
        <v>0</v>
      </c>
      <c r="AM2505" s="688">
        <f>IFERROR($H2505/SUMIF($A:$A,$A2505,$H:$H)*SUMIF(Summary!$A$230:$A$266,$A2505,Summary!$P$230:$P$266),0)</f>
        <v>0</v>
      </c>
      <c r="AN2505" s="688">
        <f>IFERROR($H2505/SUMIF($A:$A,$A2505,$H:$H)*(SUMIF(Summary!$A$230:$A$266,$A2505,Summary!$L$230:$L$266)+SUMIF(Summary!$A$281:$A$317,$A2505,Summary!$L$281:$L$317))-AM2505,0)</f>
        <v>0</v>
      </c>
      <c r="AO2505" s="688">
        <f>IFERROR($H2505/SUMIF($A:$A,$A2505,$H:$H)*SUMIF(Summary!$A$230:$A$266,$A2505,Summary!$Q$230:$Q$266),0)</f>
        <v>0</v>
      </c>
      <c r="AP2505" s="688">
        <f>IFERROR($H2505/SUMIF($A:$A,$A2505,$H:$H)*(SUMIF(Summary!$A$230:$A$266,$A2505,Summary!$L$230:$L$266)+SUMIF(Summary!$A$281:$A$317,$A2505,Summary!$L$281:$L$317))-AO2505,0)</f>
        <v>0</v>
      </c>
      <c r="AQ2505" s="306"/>
      <c r="AR2505" s="688">
        <f t="shared" ca="1" si="587"/>
        <v>0</v>
      </c>
      <c r="AS2505" s="688">
        <f t="shared" ca="1" si="588"/>
        <v>0</v>
      </c>
    </row>
    <row r="2506" spans="1:45" x14ac:dyDescent="0.2">
      <c r="A2506" s="423">
        <v>9651</v>
      </c>
      <c r="B2506" s="424">
        <v>5</v>
      </c>
      <c r="C2506" s="425" t="s">
        <v>302</v>
      </c>
      <c r="D2506" s="422">
        <f t="shared" si="589"/>
        <v>0</v>
      </c>
      <c r="E2506" s="422">
        <f t="shared" si="590"/>
        <v>0</v>
      </c>
      <c r="F2506" s="422">
        <f t="shared" si="591"/>
        <v>0</v>
      </c>
      <c r="G2506" s="422">
        <f t="shared" si="592"/>
        <v>0</v>
      </c>
      <c r="H2506" s="22">
        <f t="shared" si="593"/>
        <v>0</v>
      </c>
      <c r="I2506" s="116">
        <v>0</v>
      </c>
      <c r="J2506" s="116">
        <v>0</v>
      </c>
      <c r="K2506" s="116">
        <v>0</v>
      </c>
      <c r="L2506" s="116">
        <v>0</v>
      </c>
      <c r="M2506" s="22">
        <f t="shared" si="594"/>
        <v>0</v>
      </c>
      <c r="N2506" s="116">
        <v>0</v>
      </c>
      <c r="O2506" s="116">
        <v>0</v>
      </c>
      <c r="P2506" s="116">
        <v>0</v>
      </c>
      <c r="Q2506" s="116">
        <v>0</v>
      </c>
      <c r="R2506" s="22">
        <f t="shared" si="595"/>
        <v>0</v>
      </c>
      <c r="S2506" s="116">
        <v>0</v>
      </c>
      <c r="T2506" s="116">
        <v>0</v>
      </c>
      <c r="U2506" s="116">
        <v>0</v>
      </c>
      <c r="V2506" s="116">
        <v>0</v>
      </c>
      <c r="W2506" s="22">
        <f t="shared" si="596"/>
        <v>0</v>
      </c>
      <c r="X2506" s="22">
        <f t="shared" si="597"/>
        <v>0</v>
      </c>
      <c r="Y2506" s="22">
        <f ca="1">OFFSET('Cost Study'!$B$7,'Operations Support'!$C2506,'Operations Support'!$B2506)*$H2506</f>
        <v>0</v>
      </c>
      <c r="Z2506" s="23">
        <f ca="1">Y2506*'Cost Study'!$B$31</f>
        <v>0</v>
      </c>
      <c r="AA2506" s="23">
        <f ca="1">IF(A2506=10298,1.51,1)*IF($B2506&lt;3,$D2506*'Cost Study'!$B$32*OFFSET('Cost Study'!$B$7,'Operations Support'!$C2506,'Operations Support'!$B2506),0)</f>
        <v>0</v>
      </c>
      <c r="AB2506" s="24">
        <f ca="1">AA2506*'Cost Study'!$B$31</f>
        <v>0</v>
      </c>
      <c r="AC2506" s="23">
        <f ca="1">Y2506*'Cost Study'!$B$31</f>
        <v>0</v>
      </c>
      <c r="AD2506" s="24">
        <f ca="1">AA2506*'Cost Study'!$B$31</f>
        <v>0</v>
      </c>
      <c r="AE2506" s="377">
        <f t="shared" ca="1" si="598"/>
        <v>0</v>
      </c>
      <c r="AF2506" s="377">
        <f t="shared" ca="1" si="599"/>
        <v>0</v>
      </c>
      <c r="AH2506" s="688">
        <f>IFERROR($H2506/SUMIF($A:$A,$A2506,$H:$H)*SUMIF(Summary!$A$110:$A$186,$A2506,Summary!$P$110:$P$186),0)</f>
        <v>0</v>
      </c>
      <c r="AI2506" s="689">
        <f t="shared" ca="1" si="585"/>
        <v>0</v>
      </c>
      <c r="AJ2506" s="688">
        <f>IFERROR(H2506/SUMIF(A:A,A2506,H:H)*SUMIF(Summary!$A$110:$A$186,'Operations Support'!A2506,Summary!$Q$110:$Q$186),0)</f>
        <v>0</v>
      </c>
      <c r="AK2506" s="688">
        <f t="shared" ca="1" si="586"/>
        <v>0</v>
      </c>
      <c r="AM2506" s="688">
        <f>IFERROR($H2506/SUMIF($A:$A,$A2506,$H:$H)*SUMIF(Summary!$A$230:$A$266,$A2506,Summary!$P$230:$P$266),0)</f>
        <v>0</v>
      </c>
      <c r="AN2506" s="688">
        <f>IFERROR($H2506/SUMIF($A:$A,$A2506,$H:$H)*(SUMIF(Summary!$A$230:$A$266,$A2506,Summary!$L$230:$L$266)+SUMIF(Summary!$A$281:$A$317,$A2506,Summary!$L$281:$L$317))-AM2506,0)</f>
        <v>0</v>
      </c>
      <c r="AO2506" s="688">
        <f>IFERROR($H2506/SUMIF($A:$A,$A2506,$H:$H)*SUMIF(Summary!$A$230:$A$266,$A2506,Summary!$Q$230:$Q$266),0)</f>
        <v>0</v>
      </c>
      <c r="AP2506" s="688">
        <f>IFERROR($H2506/SUMIF($A:$A,$A2506,$H:$H)*(SUMIF(Summary!$A$230:$A$266,$A2506,Summary!$L$230:$L$266)+SUMIF(Summary!$A$281:$A$317,$A2506,Summary!$L$281:$L$317))-AO2506,0)</f>
        <v>0</v>
      </c>
      <c r="AQ2506" s="306"/>
      <c r="AR2506" s="688">
        <f t="shared" ca="1" si="587"/>
        <v>0</v>
      </c>
      <c r="AS2506" s="688">
        <f t="shared" ca="1" si="588"/>
        <v>0</v>
      </c>
    </row>
    <row r="2507" spans="1:45" x14ac:dyDescent="0.2">
      <c r="A2507" s="423">
        <v>9651</v>
      </c>
      <c r="B2507" s="424">
        <v>5</v>
      </c>
      <c r="C2507" s="425" t="s">
        <v>303</v>
      </c>
      <c r="D2507" s="422">
        <f t="shared" si="589"/>
        <v>0</v>
      </c>
      <c r="E2507" s="422">
        <f t="shared" si="590"/>
        <v>0</v>
      </c>
      <c r="F2507" s="422">
        <f t="shared" si="591"/>
        <v>0</v>
      </c>
      <c r="G2507" s="422">
        <f t="shared" si="592"/>
        <v>0</v>
      </c>
      <c r="H2507" s="22">
        <f t="shared" si="593"/>
        <v>0</v>
      </c>
      <c r="I2507" s="116">
        <v>0</v>
      </c>
      <c r="J2507" s="116">
        <v>0</v>
      </c>
      <c r="K2507" s="116">
        <v>0</v>
      </c>
      <c r="L2507" s="116">
        <v>0</v>
      </c>
      <c r="M2507" s="22">
        <f t="shared" si="594"/>
        <v>0</v>
      </c>
      <c r="N2507" s="116">
        <v>0</v>
      </c>
      <c r="O2507" s="116">
        <v>0</v>
      </c>
      <c r="P2507" s="116">
        <v>0</v>
      </c>
      <c r="Q2507" s="116">
        <v>0</v>
      </c>
      <c r="R2507" s="22">
        <f t="shared" si="595"/>
        <v>0</v>
      </c>
      <c r="S2507" s="116">
        <v>0</v>
      </c>
      <c r="T2507" s="116">
        <v>0</v>
      </c>
      <c r="U2507" s="116">
        <v>0</v>
      </c>
      <c r="V2507" s="116">
        <v>0</v>
      </c>
      <c r="W2507" s="22">
        <f t="shared" si="596"/>
        <v>0</v>
      </c>
      <c r="X2507" s="22">
        <f t="shared" si="597"/>
        <v>0</v>
      </c>
      <c r="Y2507" s="22">
        <f ca="1">OFFSET('Cost Study'!$B$7,'Operations Support'!$C2507,'Operations Support'!$B2507)*$H2507</f>
        <v>0</v>
      </c>
      <c r="Z2507" s="23">
        <f ca="1">Y2507*'Cost Study'!$B$31</f>
        <v>0</v>
      </c>
      <c r="AA2507" s="23">
        <f ca="1">IF(A2507=10298,1.51,1)*IF($B2507&lt;3,$D2507*'Cost Study'!$B$32*OFFSET('Cost Study'!$B$7,'Operations Support'!$C2507,'Operations Support'!$B2507),0)</f>
        <v>0</v>
      </c>
      <c r="AB2507" s="24">
        <f ca="1">AA2507*'Cost Study'!$B$31</f>
        <v>0</v>
      </c>
      <c r="AC2507" s="23">
        <f ca="1">Y2507*'Cost Study'!$B$31</f>
        <v>0</v>
      </c>
      <c r="AD2507" s="24">
        <f ca="1">AA2507*'Cost Study'!$B$31</f>
        <v>0</v>
      </c>
      <c r="AE2507" s="377">
        <f t="shared" ca="1" si="598"/>
        <v>0</v>
      </c>
      <c r="AF2507" s="377">
        <f t="shared" ca="1" si="599"/>
        <v>0</v>
      </c>
      <c r="AH2507" s="688">
        <f>IFERROR($H2507/SUMIF($A:$A,$A2507,$H:$H)*SUMIF(Summary!$A$110:$A$186,$A2507,Summary!$P$110:$P$186),0)</f>
        <v>0</v>
      </c>
      <c r="AI2507" s="689">
        <f t="shared" ca="1" si="585"/>
        <v>0</v>
      </c>
      <c r="AJ2507" s="688">
        <f>IFERROR(H2507/SUMIF(A:A,A2507,H:H)*SUMIF(Summary!$A$110:$A$186,'Operations Support'!A2507,Summary!$Q$110:$Q$186),0)</f>
        <v>0</v>
      </c>
      <c r="AK2507" s="688">
        <f t="shared" ca="1" si="586"/>
        <v>0</v>
      </c>
      <c r="AM2507" s="688">
        <f>IFERROR($H2507/SUMIF($A:$A,$A2507,$H:$H)*SUMIF(Summary!$A$230:$A$266,$A2507,Summary!$P$230:$P$266),0)</f>
        <v>0</v>
      </c>
      <c r="AN2507" s="688">
        <f>IFERROR($H2507/SUMIF($A:$A,$A2507,$H:$H)*(SUMIF(Summary!$A$230:$A$266,$A2507,Summary!$L$230:$L$266)+SUMIF(Summary!$A$281:$A$317,$A2507,Summary!$L$281:$L$317))-AM2507,0)</f>
        <v>0</v>
      </c>
      <c r="AO2507" s="688">
        <f>IFERROR($H2507/SUMIF($A:$A,$A2507,$H:$H)*SUMIF(Summary!$A$230:$A$266,$A2507,Summary!$Q$230:$Q$266),0)</f>
        <v>0</v>
      </c>
      <c r="AP2507" s="688">
        <f>IFERROR($H2507/SUMIF($A:$A,$A2507,$H:$H)*(SUMIF(Summary!$A$230:$A$266,$A2507,Summary!$L$230:$L$266)+SUMIF(Summary!$A$281:$A$317,$A2507,Summary!$L$281:$L$317))-AO2507,0)</f>
        <v>0</v>
      </c>
      <c r="AQ2507" s="306"/>
      <c r="AR2507" s="688">
        <f t="shared" ca="1" si="587"/>
        <v>0</v>
      </c>
      <c r="AS2507" s="688">
        <f t="shared" ca="1" si="588"/>
        <v>0</v>
      </c>
    </row>
    <row r="2508" spans="1:45" x14ac:dyDescent="0.2">
      <c r="A2508" s="423">
        <v>9651</v>
      </c>
      <c r="B2508" s="424">
        <v>5</v>
      </c>
      <c r="C2508" s="425" t="s">
        <v>304</v>
      </c>
      <c r="D2508" s="422">
        <f t="shared" si="589"/>
        <v>0</v>
      </c>
      <c r="E2508" s="422">
        <f t="shared" si="590"/>
        <v>0</v>
      </c>
      <c r="F2508" s="422">
        <f t="shared" si="591"/>
        <v>0</v>
      </c>
      <c r="G2508" s="422">
        <f t="shared" si="592"/>
        <v>0</v>
      </c>
      <c r="H2508" s="22">
        <f t="shared" si="593"/>
        <v>0</v>
      </c>
      <c r="I2508" s="116">
        <v>0</v>
      </c>
      <c r="J2508" s="116">
        <v>0</v>
      </c>
      <c r="K2508" s="116">
        <v>0</v>
      </c>
      <c r="L2508" s="116">
        <v>0</v>
      </c>
      <c r="M2508" s="22">
        <f t="shared" si="594"/>
        <v>0</v>
      </c>
      <c r="N2508" s="116">
        <v>0</v>
      </c>
      <c r="O2508" s="116">
        <v>0</v>
      </c>
      <c r="P2508" s="116">
        <v>0</v>
      </c>
      <c r="Q2508" s="116">
        <v>0</v>
      </c>
      <c r="R2508" s="22">
        <f t="shared" si="595"/>
        <v>0</v>
      </c>
      <c r="S2508" s="116">
        <v>0</v>
      </c>
      <c r="T2508" s="116">
        <v>0</v>
      </c>
      <c r="U2508" s="116">
        <v>0</v>
      </c>
      <c r="V2508" s="116">
        <v>0</v>
      </c>
      <c r="W2508" s="22">
        <f t="shared" si="596"/>
        <v>0</v>
      </c>
      <c r="X2508" s="22">
        <f t="shared" si="597"/>
        <v>0</v>
      </c>
      <c r="Y2508" s="22">
        <f ca="1">OFFSET('Cost Study'!$B$7,'Operations Support'!$C2508,'Operations Support'!$B2508)*$H2508</f>
        <v>0</v>
      </c>
      <c r="Z2508" s="23">
        <f ca="1">Y2508*'Cost Study'!$B$31</f>
        <v>0</v>
      </c>
      <c r="AA2508" s="23">
        <f ca="1">IF(A2508=10298,1.51,1)*IF($B2508&lt;3,$D2508*'Cost Study'!$B$32*OFFSET('Cost Study'!$B$7,'Operations Support'!$C2508,'Operations Support'!$B2508),0)</f>
        <v>0</v>
      </c>
      <c r="AB2508" s="24">
        <f ca="1">AA2508*'Cost Study'!$B$31</f>
        <v>0</v>
      </c>
      <c r="AC2508" s="23">
        <f ca="1">Y2508*'Cost Study'!$B$31</f>
        <v>0</v>
      </c>
      <c r="AD2508" s="24">
        <f ca="1">AA2508*'Cost Study'!$B$31</f>
        <v>0</v>
      </c>
      <c r="AE2508" s="377">
        <f t="shared" ca="1" si="598"/>
        <v>0</v>
      </c>
      <c r="AF2508" s="377">
        <f t="shared" ca="1" si="599"/>
        <v>0</v>
      </c>
      <c r="AH2508" s="688">
        <f>IFERROR($H2508/SUMIF($A:$A,$A2508,$H:$H)*SUMIF(Summary!$A$110:$A$186,$A2508,Summary!$P$110:$P$186),0)</f>
        <v>0</v>
      </c>
      <c r="AI2508" s="689">
        <f t="shared" ca="1" si="585"/>
        <v>0</v>
      </c>
      <c r="AJ2508" s="688">
        <f>IFERROR(H2508/SUMIF(A:A,A2508,H:H)*SUMIF(Summary!$A$110:$A$186,'Operations Support'!A2508,Summary!$Q$110:$Q$186),0)</f>
        <v>0</v>
      </c>
      <c r="AK2508" s="688">
        <f t="shared" ca="1" si="586"/>
        <v>0</v>
      </c>
      <c r="AM2508" s="688">
        <f>IFERROR($H2508/SUMIF($A:$A,$A2508,$H:$H)*SUMIF(Summary!$A$230:$A$266,$A2508,Summary!$P$230:$P$266),0)</f>
        <v>0</v>
      </c>
      <c r="AN2508" s="688">
        <f>IFERROR($H2508/SUMIF($A:$A,$A2508,$H:$H)*(SUMIF(Summary!$A$230:$A$266,$A2508,Summary!$L$230:$L$266)+SUMIF(Summary!$A$281:$A$317,$A2508,Summary!$L$281:$L$317))-AM2508,0)</f>
        <v>0</v>
      </c>
      <c r="AO2508" s="688">
        <f>IFERROR($H2508/SUMIF($A:$A,$A2508,$H:$H)*SUMIF(Summary!$A$230:$A$266,$A2508,Summary!$Q$230:$Q$266),0)</f>
        <v>0</v>
      </c>
      <c r="AP2508" s="688">
        <f>IFERROR($H2508/SUMIF($A:$A,$A2508,$H:$H)*(SUMIF(Summary!$A$230:$A$266,$A2508,Summary!$L$230:$L$266)+SUMIF(Summary!$A$281:$A$317,$A2508,Summary!$L$281:$L$317))-AO2508,0)</f>
        <v>0</v>
      </c>
      <c r="AQ2508" s="306"/>
      <c r="AR2508" s="688">
        <f t="shared" ca="1" si="587"/>
        <v>0</v>
      </c>
      <c r="AS2508" s="688">
        <f t="shared" ca="1" si="588"/>
        <v>0</v>
      </c>
    </row>
    <row r="2509" spans="1:45" x14ac:dyDescent="0.2">
      <c r="A2509" s="423">
        <v>9651</v>
      </c>
      <c r="B2509" s="424">
        <v>5</v>
      </c>
      <c r="C2509" s="425" t="s">
        <v>305</v>
      </c>
      <c r="D2509" s="422">
        <f t="shared" si="589"/>
        <v>0</v>
      </c>
      <c r="E2509" s="422">
        <f t="shared" si="590"/>
        <v>0</v>
      </c>
      <c r="F2509" s="422">
        <f t="shared" si="591"/>
        <v>0</v>
      </c>
      <c r="G2509" s="422">
        <f t="shared" si="592"/>
        <v>0</v>
      </c>
      <c r="H2509" s="22">
        <f t="shared" si="593"/>
        <v>0</v>
      </c>
      <c r="I2509" s="116">
        <v>0</v>
      </c>
      <c r="J2509" s="116">
        <v>0</v>
      </c>
      <c r="K2509" s="116">
        <v>0</v>
      </c>
      <c r="L2509" s="116">
        <v>0</v>
      </c>
      <c r="M2509" s="22">
        <f t="shared" si="594"/>
        <v>0</v>
      </c>
      <c r="N2509" s="116">
        <v>0</v>
      </c>
      <c r="O2509" s="116">
        <v>0</v>
      </c>
      <c r="P2509" s="116">
        <v>0</v>
      </c>
      <c r="Q2509" s="116">
        <v>0</v>
      </c>
      <c r="R2509" s="22">
        <f t="shared" si="595"/>
        <v>0</v>
      </c>
      <c r="S2509" s="116">
        <v>0</v>
      </c>
      <c r="T2509" s="116">
        <v>0</v>
      </c>
      <c r="U2509" s="116">
        <v>0</v>
      </c>
      <c r="V2509" s="116">
        <v>0</v>
      </c>
      <c r="W2509" s="22">
        <f t="shared" si="596"/>
        <v>0</v>
      </c>
      <c r="X2509" s="22">
        <f t="shared" si="597"/>
        <v>0</v>
      </c>
      <c r="Y2509" s="22">
        <f ca="1">OFFSET('Cost Study'!$B$7,'Operations Support'!$C2509,'Operations Support'!$B2509)*$H2509</f>
        <v>0</v>
      </c>
      <c r="Z2509" s="23">
        <f ca="1">Y2509*'Cost Study'!$B$31</f>
        <v>0</v>
      </c>
      <c r="AA2509" s="23">
        <f ca="1">IF(A2509=10298,1.51,1)*IF($B2509&lt;3,$D2509*'Cost Study'!$B$32*OFFSET('Cost Study'!$B$7,'Operations Support'!$C2509,'Operations Support'!$B2509),0)</f>
        <v>0</v>
      </c>
      <c r="AB2509" s="24">
        <f ca="1">AA2509*'Cost Study'!$B$31</f>
        <v>0</v>
      </c>
      <c r="AC2509" s="23">
        <f ca="1">Y2509*'Cost Study'!$B$31</f>
        <v>0</v>
      </c>
      <c r="AD2509" s="24">
        <f ca="1">AA2509*'Cost Study'!$B$31</f>
        <v>0</v>
      </c>
      <c r="AE2509" s="377">
        <f t="shared" ca="1" si="598"/>
        <v>0</v>
      </c>
      <c r="AF2509" s="377">
        <f t="shared" ca="1" si="599"/>
        <v>0</v>
      </c>
      <c r="AH2509" s="688">
        <f>IFERROR($H2509/SUMIF($A:$A,$A2509,$H:$H)*SUMIF(Summary!$A$110:$A$186,$A2509,Summary!$P$110:$P$186),0)</f>
        <v>0</v>
      </c>
      <c r="AI2509" s="689">
        <f t="shared" ca="1" si="585"/>
        <v>0</v>
      </c>
      <c r="AJ2509" s="688">
        <f>IFERROR(H2509/SUMIF(A:A,A2509,H:H)*SUMIF(Summary!$A$110:$A$186,'Operations Support'!A2509,Summary!$Q$110:$Q$186),0)</f>
        <v>0</v>
      </c>
      <c r="AK2509" s="688">
        <f t="shared" ca="1" si="586"/>
        <v>0</v>
      </c>
      <c r="AM2509" s="688">
        <f>IFERROR($H2509/SUMIF($A:$A,$A2509,$H:$H)*SUMIF(Summary!$A$230:$A$266,$A2509,Summary!$P$230:$P$266),0)</f>
        <v>0</v>
      </c>
      <c r="AN2509" s="688">
        <f>IFERROR($H2509/SUMIF($A:$A,$A2509,$H:$H)*(SUMIF(Summary!$A$230:$A$266,$A2509,Summary!$L$230:$L$266)+SUMIF(Summary!$A$281:$A$317,$A2509,Summary!$L$281:$L$317))-AM2509,0)</f>
        <v>0</v>
      </c>
      <c r="AO2509" s="688">
        <f>IFERROR($H2509/SUMIF($A:$A,$A2509,$H:$H)*SUMIF(Summary!$A$230:$A$266,$A2509,Summary!$Q$230:$Q$266),0)</f>
        <v>0</v>
      </c>
      <c r="AP2509" s="688">
        <f>IFERROR($H2509/SUMIF($A:$A,$A2509,$H:$H)*(SUMIF(Summary!$A$230:$A$266,$A2509,Summary!$L$230:$L$266)+SUMIF(Summary!$A$281:$A$317,$A2509,Summary!$L$281:$L$317))-AO2509,0)</f>
        <v>0</v>
      </c>
      <c r="AQ2509" s="306"/>
      <c r="AR2509" s="688">
        <f t="shared" ca="1" si="587"/>
        <v>0</v>
      </c>
      <c r="AS2509" s="688">
        <f t="shared" ca="1" si="588"/>
        <v>0</v>
      </c>
    </row>
    <row r="2510" spans="1:45" x14ac:dyDescent="0.2">
      <c r="A2510" s="423">
        <v>9651</v>
      </c>
      <c r="B2510" s="424">
        <v>5</v>
      </c>
      <c r="C2510" s="425" t="s">
        <v>306</v>
      </c>
      <c r="D2510" s="422">
        <f t="shared" si="589"/>
        <v>0</v>
      </c>
      <c r="E2510" s="422">
        <f t="shared" si="590"/>
        <v>0</v>
      </c>
      <c r="F2510" s="422">
        <f t="shared" si="591"/>
        <v>0</v>
      </c>
      <c r="G2510" s="422">
        <f t="shared" si="592"/>
        <v>0</v>
      </c>
      <c r="H2510" s="22">
        <f t="shared" si="593"/>
        <v>0</v>
      </c>
      <c r="I2510" s="116">
        <v>0</v>
      </c>
      <c r="J2510" s="116">
        <v>0</v>
      </c>
      <c r="K2510" s="116">
        <v>0</v>
      </c>
      <c r="L2510" s="116">
        <v>0</v>
      </c>
      <c r="M2510" s="22">
        <f t="shared" si="594"/>
        <v>0</v>
      </c>
      <c r="N2510" s="116">
        <v>0</v>
      </c>
      <c r="O2510" s="116">
        <v>0</v>
      </c>
      <c r="P2510" s="116">
        <v>0</v>
      </c>
      <c r="Q2510" s="116">
        <v>0</v>
      </c>
      <c r="R2510" s="22">
        <f t="shared" si="595"/>
        <v>0</v>
      </c>
      <c r="S2510" s="116">
        <v>0</v>
      </c>
      <c r="T2510" s="116">
        <v>0</v>
      </c>
      <c r="U2510" s="116">
        <v>0</v>
      </c>
      <c r="V2510" s="116">
        <v>0</v>
      </c>
      <c r="W2510" s="22">
        <f t="shared" si="596"/>
        <v>0</v>
      </c>
      <c r="X2510" s="22">
        <f t="shared" si="597"/>
        <v>0</v>
      </c>
      <c r="Y2510" s="22">
        <f ca="1">OFFSET('Cost Study'!$B$7,'Operations Support'!$C2510,'Operations Support'!$B2510)*$H2510</f>
        <v>0</v>
      </c>
      <c r="Z2510" s="23">
        <f ca="1">Y2510*'Cost Study'!$B$31</f>
        <v>0</v>
      </c>
      <c r="AA2510" s="23">
        <f ca="1">IF(A2510=10298,1.51,1)*IF($B2510&lt;3,$D2510*'Cost Study'!$B$32*OFFSET('Cost Study'!$B$7,'Operations Support'!$C2510,'Operations Support'!$B2510),0)</f>
        <v>0</v>
      </c>
      <c r="AB2510" s="24">
        <f ca="1">AA2510*'Cost Study'!$B$31</f>
        <v>0</v>
      </c>
      <c r="AC2510" s="23">
        <f ca="1">Y2510*'Cost Study'!$B$31</f>
        <v>0</v>
      </c>
      <c r="AD2510" s="24">
        <f ca="1">AA2510*'Cost Study'!$B$31</f>
        <v>0</v>
      </c>
      <c r="AE2510" s="377">
        <f t="shared" ca="1" si="598"/>
        <v>0</v>
      </c>
      <c r="AF2510" s="377">
        <f t="shared" ca="1" si="599"/>
        <v>0</v>
      </c>
      <c r="AH2510" s="688">
        <f>IFERROR($H2510/SUMIF($A:$A,$A2510,$H:$H)*SUMIF(Summary!$A$110:$A$186,$A2510,Summary!$P$110:$P$186),0)</f>
        <v>0</v>
      </c>
      <c r="AI2510" s="689">
        <f t="shared" ca="1" si="585"/>
        <v>0</v>
      </c>
      <c r="AJ2510" s="688">
        <f>IFERROR(H2510/SUMIF(A:A,A2510,H:H)*SUMIF(Summary!$A$110:$A$186,'Operations Support'!A2510,Summary!$Q$110:$Q$186),0)</f>
        <v>0</v>
      </c>
      <c r="AK2510" s="688">
        <f t="shared" ca="1" si="586"/>
        <v>0</v>
      </c>
      <c r="AM2510" s="688">
        <f>IFERROR($H2510/SUMIF($A:$A,$A2510,$H:$H)*SUMIF(Summary!$A$230:$A$266,$A2510,Summary!$P$230:$P$266),0)</f>
        <v>0</v>
      </c>
      <c r="AN2510" s="688">
        <f>IFERROR($H2510/SUMIF($A:$A,$A2510,$H:$H)*(SUMIF(Summary!$A$230:$A$266,$A2510,Summary!$L$230:$L$266)+SUMIF(Summary!$A$281:$A$317,$A2510,Summary!$L$281:$L$317))-AM2510,0)</f>
        <v>0</v>
      </c>
      <c r="AO2510" s="688">
        <f>IFERROR($H2510/SUMIF($A:$A,$A2510,$H:$H)*SUMIF(Summary!$A$230:$A$266,$A2510,Summary!$Q$230:$Q$266),0)</f>
        <v>0</v>
      </c>
      <c r="AP2510" s="688">
        <f>IFERROR($H2510/SUMIF($A:$A,$A2510,$H:$H)*(SUMIF(Summary!$A$230:$A$266,$A2510,Summary!$L$230:$L$266)+SUMIF(Summary!$A$281:$A$317,$A2510,Summary!$L$281:$L$317))-AO2510,0)</f>
        <v>0</v>
      </c>
      <c r="AQ2510" s="306"/>
      <c r="AR2510" s="688">
        <f t="shared" ca="1" si="587"/>
        <v>0</v>
      </c>
      <c r="AS2510" s="688">
        <f t="shared" ca="1" si="588"/>
        <v>0</v>
      </c>
    </row>
    <row r="2511" spans="1:45" x14ac:dyDescent="0.2">
      <c r="A2511" s="423">
        <v>9651</v>
      </c>
      <c r="B2511" s="424">
        <v>5</v>
      </c>
      <c r="C2511" s="425" t="s">
        <v>307</v>
      </c>
      <c r="D2511" s="422">
        <f t="shared" si="589"/>
        <v>0</v>
      </c>
      <c r="E2511" s="422">
        <f t="shared" si="590"/>
        <v>0</v>
      </c>
      <c r="F2511" s="422">
        <f t="shared" si="591"/>
        <v>0</v>
      </c>
      <c r="G2511" s="422">
        <f t="shared" si="592"/>
        <v>0</v>
      </c>
      <c r="H2511" s="22">
        <f t="shared" si="593"/>
        <v>0</v>
      </c>
      <c r="I2511" s="116">
        <v>0</v>
      </c>
      <c r="J2511" s="116">
        <v>0</v>
      </c>
      <c r="K2511" s="116">
        <v>0</v>
      </c>
      <c r="L2511" s="116">
        <v>0</v>
      </c>
      <c r="M2511" s="22">
        <f t="shared" si="594"/>
        <v>0</v>
      </c>
      <c r="N2511" s="116">
        <v>0</v>
      </c>
      <c r="O2511" s="116">
        <v>0</v>
      </c>
      <c r="P2511" s="116">
        <v>0</v>
      </c>
      <c r="Q2511" s="116">
        <v>0</v>
      </c>
      <c r="R2511" s="22">
        <f t="shared" si="595"/>
        <v>0</v>
      </c>
      <c r="S2511" s="116">
        <v>0</v>
      </c>
      <c r="T2511" s="116">
        <v>0</v>
      </c>
      <c r="U2511" s="116">
        <v>0</v>
      </c>
      <c r="V2511" s="116">
        <v>0</v>
      </c>
      <c r="W2511" s="22">
        <f t="shared" si="596"/>
        <v>0</v>
      </c>
      <c r="X2511" s="22">
        <f t="shared" si="597"/>
        <v>0</v>
      </c>
      <c r="Y2511" s="22">
        <f ca="1">OFFSET('Cost Study'!$B$7,'Operations Support'!$C2511,'Operations Support'!$B2511)*$H2511</f>
        <v>0</v>
      </c>
      <c r="Z2511" s="23">
        <f ca="1">Y2511*'Cost Study'!$B$31</f>
        <v>0</v>
      </c>
      <c r="AA2511" s="23">
        <f ca="1">IF(A2511=10298,1.51,1)*IF($B2511&lt;3,$D2511*'Cost Study'!$B$32*OFFSET('Cost Study'!$B$7,'Operations Support'!$C2511,'Operations Support'!$B2511),0)</f>
        <v>0</v>
      </c>
      <c r="AB2511" s="24">
        <f ca="1">AA2511*'Cost Study'!$B$31</f>
        <v>0</v>
      </c>
      <c r="AC2511" s="23">
        <f ca="1">Y2511*'Cost Study'!$B$31</f>
        <v>0</v>
      </c>
      <c r="AD2511" s="24">
        <f ca="1">AA2511*'Cost Study'!$B$31</f>
        <v>0</v>
      </c>
      <c r="AE2511" s="377">
        <f t="shared" ca="1" si="598"/>
        <v>0</v>
      </c>
      <c r="AF2511" s="377">
        <f t="shared" ca="1" si="599"/>
        <v>0</v>
      </c>
      <c r="AH2511" s="688">
        <f>IFERROR($H2511/SUMIF($A:$A,$A2511,$H:$H)*SUMIF(Summary!$A$110:$A$186,$A2511,Summary!$P$110:$P$186),0)</f>
        <v>0</v>
      </c>
      <c r="AI2511" s="689">
        <f t="shared" ca="1" si="585"/>
        <v>0</v>
      </c>
      <c r="AJ2511" s="688">
        <f>IFERROR(H2511/SUMIF(A:A,A2511,H:H)*SUMIF(Summary!$A$110:$A$186,'Operations Support'!A2511,Summary!$Q$110:$Q$186),0)</f>
        <v>0</v>
      </c>
      <c r="AK2511" s="688">
        <f t="shared" ca="1" si="586"/>
        <v>0</v>
      </c>
      <c r="AM2511" s="688">
        <f>IFERROR($H2511/SUMIF($A:$A,$A2511,$H:$H)*SUMIF(Summary!$A$230:$A$266,$A2511,Summary!$P$230:$P$266),0)</f>
        <v>0</v>
      </c>
      <c r="AN2511" s="688">
        <f>IFERROR($H2511/SUMIF($A:$A,$A2511,$H:$H)*(SUMIF(Summary!$A$230:$A$266,$A2511,Summary!$L$230:$L$266)+SUMIF(Summary!$A$281:$A$317,$A2511,Summary!$L$281:$L$317))-AM2511,0)</f>
        <v>0</v>
      </c>
      <c r="AO2511" s="688">
        <f>IFERROR($H2511/SUMIF($A:$A,$A2511,$H:$H)*SUMIF(Summary!$A$230:$A$266,$A2511,Summary!$Q$230:$Q$266),0)</f>
        <v>0</v>
      </c>
      <c r="AP2511" s="688">
        <f>IFERROR($H2511/SUMIF($A:$A,$A2511,$H:$H)*(SUMIF(Summary!$A$230:$A$266,$A2511,Summary!$L$230:$L$266)+SUMIF(Summary!$A$281:$A$317,$A2511,Summary!$L$281:$L$317))-AO2511,0)</f>
        <v>0</v>
      </c>
      <c r="AQ2511" s="306"/>
      <c r="AR2511" s="688">
        <f t="shared" ca="1" si="587"/>
        <v>0</v>
      </c>
      <c r="AS2511" s="688">
        <f t="shared" ca="1" si="588"/>
        <v>0</v>
      </c>
    </row>
    <row r="2512" spans="1:45" s="15" customFormat="1" x14ac:dyDescent="0.2">
      <c r="A2512" s="423">
        <v>9651</v>
      </c>
      <c r="B2512" s="424">
        <v>5</v>
      </c>
      <c r="C2512" s="425" t="s">
        <v>308</v>
      </c>
      <c r="D2512" s="422">
        <f t="shared" si="589"/>
        <v>0</v>
      </c>
      <c r="E2512" s="422">
        <f t="shared" si="590"/>
        <v>0</v>
      </c>
      <c r="F2512" s="422">
        <f t="shared" si="591"/>
        <v>0</v>
      </c>
      <c r="G2512" s="422">
        <f t="shared" si="592"/>
        <v>0</v>
      </c>
      <c r="H2512" s="22">
        <f t="shared" si="593"/>
        <v>0</v>
      </c>
      <c r="I2512" s="116">
        <v>0</v>
      </c>
      <c r="J2512" s="116">
        <v>0</v>
      </c>
      <c r="K2512" s="116">
        <v>0</v>
      </c>
      <c r="L2512" s="116">
        <v>0</v>
      </c>
      <c r="M2512" s="22">
        <f t="shared" si="594"/>
        <v>0</v>
      </c>
      <c r="N2512" s="116">
        <v>0</v>
      </c>
      <c r="O2512" s="116">
        <v>0</v>
      </c>
      <c r="P2512" s="116">
        <v>0</v>
      </c>
      <c r="Q2512" s="116">
        <v>0</v>
      </c>
      <c r="R2512" s="22">
        <f t="shared" si="595"/>
        <v>0</v>
      </c>
      <c r="S2512" s="116">
        <v>0</v>
      </c>
      <c r="T2512" s="116">
        <v>0</v>
      </c>
      <c r="U2512" s="116">
        <v>0</v>
      </c>
      <c r="V2512" s="116">
        <v>0</v>
      </c>
      <c r="W2512" s="22">
        <f t="shared" si="596"/>
        <v>0</v>
      </c>
      <c r="X2512" s="22">
        <f t="shared" si="597"/>
        <v>0</v>
      </c>
      <c r="Y2512" s="22">
        <f ca="1">OFFSET('Cost Study'!$B$7,'Operations Support'!$C2512,'Operations Support'!$B2512)*$H2512</f>
        <v>0</v>
      </c>
      <c r="Z2512" s="23">
        <f ca="1">Y2512*'Cost Study'!$B$31</f>
        <v>0</v>
      </c>
      <c r="AA2512" s="23">
        <f ca="1">IF(A2512=10298,1.51,1)*IF($B2512&lt;3,$D2512*'Cost Study'!$B$32*OFFSET('Cost Study'!$B$7,'Operations Support'!$C2512,'Operations Support'!$B2512),0)</f>
        <v>0</v>
      </c>
      <c r="AB2512" s="24">
        <f ca="1">AA2512*'Cost Study'!$B$31</f>
        <v>0</v>
      </c>
      <c r="AC2512" s="23">
        <f ca="1">Y2512*'Cost Study'!$B$31</f>
        <v>0</v>
      </c>
      <c r="AD2512" s="24">
        <f ca="1">AA2512*'Cost Study'!$B$31</f>
        <v>0</v>
      </c>
      <c r="AE2512" s="377">
        <f t="shared" ca="1" si="598"/>
        <v>0</v>
      </c>
      <c r="AF2512" s="377">
        <f t="shared" ca="1" si="599"/>
        <v>0</v>
      </c>
      <c r="AH2512" s="688">
        <f>IFERROR($H2512/SUMIF($A:$A,$A2512,$H:$H)*SUMIF(Summary!$A$110:$A$186,$A2512,Summary!$P$110:$P$186),0)</f>
        <v>0</v>
      </c>
      <c r="AI2512" s="689">
        <f t="shared" ca="1" si="585"/>
        <v>0</v>
      </c>
      <c r="AJ2512" s="688">
        <f>IFERROR(H2512/SUMIF(A:A,A2512,H:H)*SUMIF(Summary!$A$110:$A$186,'Operations Support'!A2512,Summary!$Q$110:$Q$186),0)</f>
        <v>0</v>
      </c>
      <c r="AK2512" s="688">
        <f t="shared" ca="1" si="586"/>
        <v>0</v>
      </c>
      <c r="AL2512" s="1"/>
      <c r="AM2512" s="688">
        <f>IFERROR($H2512/SUMIF($A:$A,$A2512,$H:$H)*SUMIF(Summary!$A$230:$A$266,$A2512,Summary!$P$230:$P$266),0)</f>
        <v>0</v>
      </c>
      <c r="AN2512" s="688">
        <f>IFERROR($H2512/SUMIF($A:$A,$A2512,$H:$H)*(SUMIF(Summary!$A$230:$A$266,$A2512,Summary!$L$230:$L$266)+SUMIF(Summary!$A$281:$A$317,$A2512,Summary!$L$281:$L$317))-AM2512,0)</f>
        <v>0</v>
      </c>
      <c r="AO2512" s="688">
        <f>IFERROR($H2512/SUMIF($A:$A,$A2512,$H:$H)*SUMIF(Summary!$A$230:$A$266,$A2512,Summary!$Q$230:$Q$266),0)</f>
        <v>0</v>
      </c>
      <c r="AP2512" s="688">
        <f>IFERROR($H2512/SUMIF($A:$A,$A2512,$H:$H)*(SUMIF(Summary!$A$230:$A$266,$A2512,Summary!$L$230:$L$266)+SUMIF(Summary!$A$281:$A$317,$A2512,Summary!$L$281:$L$317))-AO2512,0)</f>
        <v>0</v>
      </c>
      <c r="AQ2512" s="306"/>
      <c r="AR2512" s="688">
        <f t="shared" ca="1" si="587"/>
        <v>0</v>
      </c>
      <c r="AS2512" s="688">
        <f t="shared" ca="1" si="588"/>
        <v>0</v>
      </c>
    </row>
    <row r="2513" spans="1:45" x14ac:dyDescent="0.2">
      <c r="A2513" s="423">
        <v>9651</v>
      </c>
      <c r="B2513" s="424">
        <v>5</v>
      </c>
      <c r="C2513" s="425" t="s">
        <v>309</v>
      </c>
      <c r="D2513" s="422">
        <f t="shared" si="589"/>
        <v>0</v>
      </c>
      <c r="E2513" s="422">
        <f t="shared" si="590"/>
        <v>0</v>
      </c>
      <c r="F2513" s="422">
        <f t="shared" si="591"/>
        <v>0</v>
      </c>
      <c r="G2513" s="422">
        <f t="shared" si="592"/>
        <v>0</v>
      </c>
      <c r="H2513" s="22">
        <f t="shared" si="593"/>
        <v>0</v>
      </c>
      <c r="I2513" s="116">
        <v>0</v>
      </c>
      <c r="J2513" s="116">
        <v>0</v>
      </c>
      <c r="K2513" s="116">
        <v>0</v>
      </c>
      <c r="L2513" s="116">
        <v>0</v>
      </c>
      <c r="M2513" s="22">
        <f t="shared" si="594"/>
        <v>0</v>
      </c>
      <c r="N2513" s="116">
        <v>0</v>
      </c>
      <c r="O2513" s="116">
        <v>0</v>
      </c>
      <c r="P2513" s="116">
        <v>0</v>
      </c>
      <c r="Q2513" s="116">
        <v>0</v>
      </c>
      <c r="R2513" s="22">
        <f t="shared" si="595"/>
        <v>0</v>
      </c>
      <c r="S2513" s="116">
        <v>0</v>
      </c>
      <c r="T2513" s="116">
        <v>0</v>
      </c>
      <c r="U2513" s="116">
        <v>0</v>
      </c>
      <c r="V2513" s="116">
        <v>0</v>
      </c>
      <c r="W2513" s="22">
        <f t="shared" si="596"/>
        <v>0</v>
      </c>
      <c r="X2513" s="22">
        <f t="shared" si="597"/>
        <v>0</v>
      </c>
      <c r="Y2513" s="22">
        <f ca="1">OFFSET('Cost Study'!$B$7,'Operations Support'!$C2513,'Operations Support'!$B2513)*$H2513</f>
        <v>0</v>
      </c>
      <c r="Z2513" s="23">
        <f ca="1">Y2513*'Cost Study'!$B$31</f>
        <v>0</v>
      </c>
      <c r="AA2513" s="23">
        <f ca="1">IF(A2513=10298,1.51,1)*IF($B2513&lt;3,$D2513*'Cost Study'!$B$32*OFFSET('Cost Study'!$B$7,'Operations Support'!$C2513,'Operations Support'!$B2513),0)</f>
        <v>0</v>
      </c>
      <c r="AB2513" s="24">
        <f ca="1">AA2513*'Cost Study'!$B$31</f>
        <v>0</v>
      </c>
      <c r="AC2513" s="23">
        <f ca="1">Y2513*'Cost Study'!$B$31</f>
        <v>0</v>
      </c>
      <c r="AD2513" s="24">
        <f ca="1">AA2513*'Cost Study'!$B$31</f>
        <v>0</v>
      </c>
      <c r="AE2513" s="377">
        <f t="shared" ca="1" si="598"/>
        <v>0</v>
      </c>
      <c r="AF2513" s="377">
        <f t="shared" ca="1" si="599"/>
        <v>0</v>
      </c>
      <c r="AH2513" s="688">
        <f>IFERROR($H2513/SUMIF($A:$A,$A2513,$H:$H)*SUMIF(Summary!$A$110:$A$186,$A2513,Summary!$P$110:$P$186),0)</f>
        <v>0</v>
      </c>
      <c r="AI2513" s="689">
        <f t="shared" ca="1" si="585"/>
        <v>0</v>
      </c>
      <c r="AJ2513" s="688">
        <f>IFERROR(H2513/SUMIF(A:A,A2513,H:H)*SUMIF(Summary!$A$110:$A$186,'Operations Support'!A2513,Summary!$Q$110:$Q$186),0)</f>
        <v>0</v>
      </c>
      <c r="AK2513" s="688">
        <f t="shared" ca="1" si="586"/>
        <v>0</v>
      </c>
      <c r="AM2513" s="688">
        <f>IFERROR($H2513/SUMIF($A:$A,$A2513,$H:$H)*SUMIF(Summary!$A$230:$A$266,$A2513,Summary!$P$230:$P$266),0)</f>
        <v>0</v>
      </c>
      <c r="AN2513" s="688">
        <f>IFERROR($H2513/SUMIF($A:$A,$A2513,$H:$H)*(SUMIF(Summary!$A$230:$A$266,$A2513,Summary!$L$230:$L$266)+SUMIF(Summary!$A$281:$A$317,$A2513,Summary!$L$281:$L$317))-AM2513,0)</f>
        <v>0</v>
      </c>
      <c r="AO2513" s="688">
        <f>IFERROR($H2513/SUMIF($A:$A,$A2513,$H:$H)*SUMIF(Summary!$A$230:$A$266,$A2513,Summary!$Q$230:$Q$266),0)</f>
        <v>0</v>
      </c>
      <c r="AP2513" s="688">
        <f>IFERROR($H2513/SUMIF($A:$A,$A2513,$H:$H)*(SUMIF(Summary!$A$230:$A$266,$A2513,Summary!$L$230:$L$266)+SUMIF(Summary!$A$281:$A$317,$A2513,Summary!$L$281:$L$317))-AO2513,0)</f>
        <v>0</v>
      </c>
      <c r="AQ2513" s="306"/>
      <c r="AR2513" s="688">
        <f t="shared" ca="1" si="587"/>
        <v>0</v>
      </c>
      <c r="AS2513" s="688">
        <f t="shared" ca="1" si="588"/>
        <v>0</v>
      </c>
    </row>
    <row r="2514" spans="1:45" x14ac:dyDescent="0.2">
      <c r="A2514" s="423">
        <v>9651</v>
      </c>
      <c r="B2514" s="424">
        <v>5</v>
      </c>
      <c r="C2514" s="425" t="s">
        <v>310</v>
      </c>
      <c r="D2514" s="422">
        <f t="shared" si="589"/>
        <v>0</v>
      </c>
      <c r="E2514" s="422">
        <f t="shared" si="590"/>
        <v>0</v>
      </c>
      <c r="F2514" s="422">
        <f t="shared" si="591"/>
        <v>0</v>
      </c>
      <c r="G2514" s="422">
        <f t="shared" si="592"/>
        <v>0</v>
      </c>
      <c r="H2514" s="22">
        <f t="shared" si="593"/>
        <v>0</v>
      </c>
      <c r="I2514" s="116">
        <v>0</v>
      </c>
      <c r="J2514" s="116">
        <v>0</v>
      </c>
      <c r="K2514" s="116">
        <v>0</v>
      </c>
      <c r="L2514" s="116">
        <v>0</v>
      </c>
      <c r="M2514" s="22">
        <f t="shared" si="594"/>
        <v>0</v>
      </c>
      <c r="N2514" s="116">
        <v>0</v>
      </c>
      <c r="O2514" s="116">
        <v>0</v>
      </c>
      <c r="P2514" s="116">
        <v>0</v>
      </c>
      <c r="Q2514" s="116">
        <v>0</v>
      </c>
      <c r="R2514" s="22">
        <f t="shared" si="595"/>
        <v>0</v>
      </c>
      <c r="S2514" s="116">
        <v>0</v>
      </c>
      <c r="T2514" s="116">
        <v>0</v>
      </c>
      <c r="U2514" s="116">
        <v>0</v>
      </c>
      <c r="V2514" s="116">
        <v>0</v>
      </c>
      <c r="W2514" s="22">
        <f t="shared" si="596"/>
        <v>0</v>
      </c>
      <c r="X2514" s="22">
        <f t="shared" si="597"/>
        <v>0</v>
      </c>
      <c r="Y2514" s="22">
        <f ca="1">OFFSET('Cost Study'!$B$7,'Operations Support'!$C2514,'Operations Support'!$B2514)*$H2514</f>
        <v>0</v>
      </c>
      <c r="Z2514" s="23">
        <f ca="1">Y2514*'Cost Study'!$B$31</f>
        <v>0</v>
      </c>
      <c r="AA2514" s="23">
        <f ca="1">IF(A2514=10298,1.51,1)*IF($B2514&lt;3,$D2514*'Cost Study'!$B$32*OFFSET('Cost Study'!$B$7,'Operations Support'!$C2514,'Operations Support'!$B2514),0)</f>
        <v>0</v>
      </c>
      <c r="AB2514" s="24">
        <f ca="1">AA2514*'Cost Study'!$B$31</f>
        <v>0</v>
      </c>
      <c r="AC2514" s="23">
        <f ca="1">Y2514*'Cost Study'!$B$31</f>
        <v>0</v>
      </c>
      <c r="AD2514" s="24">
        <f ca="1">AA2514*'Cost Study'!$B$31</f>
        <v>0</v>
      </c>
      <c r="AE2514" s="377">
        <f t="shared" ca="1" si="598"/>
        <v>0</v>
      </c>
      <c r="AF2514" s="377">
        <f t="shared" ca="1" si="599"/>
        <v>0</v>
      </c>
      <c r="AH2514" s="688">
        <f>IFERROR($H2514/SUMIF($A:$A,$A2514,$H:$H)*SUMIF(Summary!$A$110:$A$186,$A2514,Summary!$P$110:$P$186),0)</f>
        <v>0</v>
      </c>
      <c r="AI2514" s="689">
        <f t="shared" ca="1" si="585"/>
        <v>0</v>
      </c>
      <c r="AJ2514" s="688">
        <f>IFERROR(H2514/SUMIF(A:A,A2514,H:H)*SUMIF(Summary!$A$110:$A$186,'Operations Support'!A2514,Summary!$Q$110:$Q$186),0)</f>
        <v>0</v>
      </c>
      <c r="AK2514" s="688">
        <f t="shared" ca="1" si="586"/>
        <v>0</v>
      </c>
      <c r="AM2514" s="688">
        <f>IFERROR($H2514/SUMIF($A:$A,$A2514,$H:$H)*SUMIF(Summary!$A$230:$A$266,$A2514,Summary!$P$230:$P$266),0)</f>
        <v>0</v>
      </c>
      <c r="AN2514" s="688">
        <f>IFERROR($H2514/SUMIF($A:$A,$A2514,$H:$H)*(SUMIF(Summary!$A$230:$A$266,$A2514,Summary!$L$230:$L$266)+SUMIF(Summary!$A$281:$A$317,$A2514,Summary!$L$281:$L$317))-AM2514,0)</f>
        <v>0</v>
      </c>
      <c r="AO2514" s="688">
        <f>IFERROR($H2514/SUMIF($A:$A,$A2514,$H:$H)*SUMIF(Summary!$A$230:$A$266,$A2514,Summary!$Q$230:$Q$266),0)</f>
        <v>0</v>
      </c>
      <c r="AP2514" s="688">
        <f>IFERROR($H2514/SUMIF($A:$A,$A2514,$H:$H)*(SUMIF(Summary!$A$230:$A$266,$A2514,Summary!$L$230:$L$266)+SUMIF(Summary!$A$281:$A$317,$A2514,Summary!$L$281:$L$317))-AO2514,0)</f>
        <v>0</v>
      </c>
      <c r="AQ2514" s="306"/>
      <c r="AR2514" s="688">
        <f t="shared" ca="1" si="587"/>
        <v>0</v>
      </c>
      <c r="AS2514" s="688">
        <f t="shared" ca="1" si="588"/>
        <v>0</v>
      </c>
    </row>
    <row r="2515" spans="1:45" x14ac:dyDescent="0.2">
      <c r="A2515" s="423">
        <v>9651</v>
      </c>
      <c r="B2515" s="424">
        <v>5</v>
      </c>
      <c r="C2515" s="425" t="s">
        <v>311</v>
      </c>
      <c r="D2515" s="422">
        <f t="shared" si="589"/>
        <v>0</v>
      </c>
      <c r="E2515" s="422">
        <f t="shared" si="590"/>
        <v>0</v>
      </c>
      <c r="F2515" s="422">
        <f t="shared" si="591"/>
        <v>0</v>
      </c>
      <c r="G2515" s="422">
        <f t="shared" si="592"/>
        <v>0</v>
      </c>
      <c r="H2515" s="22">
        <f t="shared" si="593"/>
        <v>0</v>
      </c>
      <c r="I2515" s="116">
        <v>0</v>
      </c>
      <c r="J2515" s="116">
        <v>0</v>
      </c>
      <c r="K2515" s="116">
        <v>0</v>
      </c>
      <c r="L2515" s="116">
        <v>0</v>
      </c>
      <c r="M2515" s="22">
        <f t="shared" si="594"/>
        <v>0</v>
      </c>
      <c r="N2515" s="116">
        <v>0</v>
      </c>
      <c r="O2515" s="116">
        <v>0</v>
      </c>
      <c r="P2515" s="116">
        <v>0</v>
      </c>
      <c r="Q2515" s="116">
        <v>0</v>
      </c>
      <c r="R2515" s="22">
        <f t="shared" si="595"/>
        <v>0</v>
      </c>
      <c r="S2515" s="116">
        <v>0</v>
      </c>
      <c r="T2515" s="116">
        <v>0</v>
      </c>
      <c r="U2515" s="116">
        <v>0</v>
      </c>
      <c r="V2515" s="116">
        <v>0</v>
      </c>
      <c r="W2515" s="22">
        <f t="shared" si="596"/>
        <v>0</v>
      </c>
      <c r="X2515" s="22">
        <f t="shared" si="597"/>
        <v>0</v>
      </c>
      <c r="Y2515" s="22">
        <f ca="1">OFFSET('Cost Study'!$B$7,'Operations Support'!$C2515,'Operations Support'!$B2515)*$H2515</f>
        <v>0</v>
      </c>
      <c r="Z2515" s="23">
        <f ca="1">Y2515*'Cost Study'!$B$31</f>
        <v>0</v>
      </c>
      <c r="AA2515" s="23">
        <f ca="1">IF(A2515=10298,1.51,1)*IF($B2515&lt;3,$D2515*'Cost Study'!$B$32*OFFSET('Cost Study'!$B$7,'Operations Support'!$C2515,'Operations Support'!$B2515),0)</f>
        <v>0</v>
      </c>
      <c r="AB2515" s="24">
        <f ca="1">AA2515*'Cost Study'!$B$31</f>
        <v>0</v>
      </c>
      <c r="AC2515" s="23">
        <f ca="1">Y2515*'Cost Study'!$B$31</f>
        <v>0</v>
      </c>
      <c r="AD2515" s="24">
        <f ca="1">AA2515*'Cost Study'!$B$31</f>
        <v>0</v>
      </c>
      <c r="AE2515" s="377">
        <f t="shared" ca="1" si="598"/>
        <v>0</v>
      </c>
      <c r="AF2515" s="377">
        <f t="shared" ca="1" si="599"/>
        <v>0</v>
      </c>
      <c r="AH2515" s="688">
        <f>IFERROR($H2515/SUMIF($A:$A,$A2515,$H:$H)*SUMIF(Summary!$A$110:$A$186,$A2515,Summary!$P$110:$P$186),0)</f>
        <v>0</v>
      </c>
      <c r="AI2515" s="689">
        <f t="shared" ca="1" si="585"/>
        <v>0</v>
      </c>
      <c r="AJ2515" s="688">
        <f>IFERROR(H2515/SUMIF(A:A,A2515,H:H)*SUMIF(Summary!$A$110:$A$186,'Operations Support'!A2515,Summary!$Q$110:$Q$186),0)</f>
        <v>0</v>
      </c>
      <c r="AK2515" s="688">
        <f t="shared" ca="1" si="586"/>
        <v>0</v>
      </c>
      <c r="AM2515" s="688">
        <f>IFERROR($H2515/SUMIF($A:$A,$A2515,$H:$H)*SUMIF(Summary!$A$230:$A$266,$A2515,Summary!$P$230:$P$266),0)</f>
        <v>0</v>
      </c>
      <c r="AN2515" s="688">
        <f>IFERROR($H2515/SUMIF($A:$A,$A2515,$H:$H)*(SUMIF(Summary!$A$230:$A$266,$A2515,Summary!$L$230:$L$266)+SUMIF(Summary!$A$281:$A$317,$A2515,Summary!$L$281:$L$317))-AM2515,0)</f>
        <v>0</v>
      </c>
      <c r="AO2515" s="688">
        <f>IFERROR($H2515/SUMIF($A:$A,$A2515,$H:$H)*SUMIF(Summary!$A$230:$A$266,$A2515,Summary!$Q$230:$Q$266),0)</f>
        <v>0</v>
      </c>
      <c r="AP2515" s="688">
        <f>IFERROR($H2515/SUMIF($A:$A,$A2515,$H:$H)*(SUMIF(Summary!$A$230:$A$266,$A2515,Summary!$L$230:$L$266)+SUMIF(Summary!$A$281:$A$317,$A2515,Summary!$L$281:$L$317))-AO2515,0)</f>
        <v>0</v>
      </c>
      <c r="AQ2515" s="306"/>
      <c r="AR2515" s="688">
        <f t="shared" ca="1" si="587"/>
        <v>0</v>
      </c>
      <c r="AS2515" s="688">
        <f t="shared" ca="1" si="588"/>
        <v>0</v>
      </c>
    </row>
    <row r="2516" spans="1:45" x14ac:dyDescent="0.2">
      <c r="A2516" s="423">
        <v>9651</v>
      </c>
      <c r="B2516" s="424">
        <v>5</v>
      </c>
      <c r="C2516" s="425" t="s">
        <v>312</v>
      </c>
      <c r="D2516" s="422">
        <f t="shared" si="589"/>
        <v>0</v>
      </c>
      <c r="E2516" s="422">
        <f t="shared" si="590"/>
        <v>0</v>
      </c>
      <c r="F2516" s="422">
        <f t="shared" si="591"/>
        <v>0</v>
      </c>
      <c r="G2516" s="422">
        <f t="shared" si="592"/>
        <v>0</v>
      </c>
      <c r="H2516" s="22">
        <f t="shared" si="593"/>
        <v>0</v>
      </c>
      <c r="I2516" s="116">
        <v>0</v>
      </c>
      <c r="J2516" s="116">
        <v>0</v>
      </c>
      <c r="K2516" s="116">
        <v>0</v>
      </c>
      <c r="L2516" s="116">
        <v>0</v>
      </c>
      <c r="M2516" s="22">
        <f t="shared" si="594"/>
        <v>0</v>
      </c>
      <c r="N2516" s="116">
        <v>0</v>
      </c>
      <c r="O2516" s="116">
        <v>0</v>
      </c>
      <c r="P2516" s="116">
        <v>0</v>
      </c>
      <c r="Q2516" s="116">
        <v>0</v>
      </c>
      <c r="R2516" s="22">
        <f t="shared" si="595"/>
        <v>0</v>
      </c>
      <c r="S2516" s="116">
        <v>0</v>
      </c>
      <c r="T2516" s="116">
        <v>0</v>
      </c>
      <c r="U2516" s="116">
        <v>0</v>
      </c>
      <c r="V2516" s="116">
        <v>0</v>
      </c>
      <c r="W2516" s="22">
        <f t="shared" si="596"/>
        <v>0</v>
      </c>
      <c r="X2516" s="22">
        <f t="shared" si="597"/>
        <v>0</v>
      </c>
      <c r="Y2516" s="22">
        <f ca="1">OFFSET('Cost Study'!$B$7,'Operations Support'!$C2516,'Operations Support'!$B2516)*$H2516</f>
        <v>0</v>
      </c>
      <c r="Z2516" s="23">
        <f ca="1">Y2516*'Cost Study'!$B$31</f>
        <v>0</v>
      </c>
      <c r="AA2516" s="23">
        <f ca="1">IF(A2516=10298,1.51,1)*IF($B2516&lt;3,$D2516*'Cost Study'!$B$32*OFFSET('Cost Study'!$B$7,'Operations Support'!$C2516,'Operations Support'!$B2516),0)</f>
        <v>0</v>
      </c>
      <c r="AB2516" s="24">
        <f ca="1">AA2516*'Cost Study'!$B$31</f>
        <v>0</v>
      </c>
      <c r="AC2516" s="23">
        <f ca="1">Y2516*'Cost Study'!$B$31</f>
        <v>0</v>
      </c>
      <c r="AD2516" s="24">
        <f ca="1">AA2516*'Cost Study'!$B$31</f>
        <v>0</v>
      </c>
      <c r="AE2516" s="377">
        <f t="shared" ca="1" si="598"/>
        <v>0</v>
      </c>
      <c r="AF2516" s="377">
        <f t="shared" ca="1" si="599"/>
        <v>0</v>
      </c>
      <c r="AH2516" s="688">
        <f>IFERROR($H2516/SUMIF($A:$A,$A2516,$H:$H)*SUMIF(Summary!$A$110:$A$186,$A2516,Summary!$P$110:$P$186),0)</f>
        <v>0</v>
      </c>
      <c r="AI2516" s="689">
        <f t="shared" ca="1" si="585"/>
        <v>0</v>
      </c>
      <c r="AJ2516" s="688">
        <f>IFERROR(H2516/SUMIF(A:A,A2516,H:H)*SUMIF(Summary!$A$110:$A$186,'Operations Support'!A2516,Summary!$Q$110:$Q$186),0)</f>
        <v>0</v>
      </c>
      <c r="AK2516" s="688">
        <f t="shared" ca="1" si="586"/>
        <v>0</v>
      </c>
      <c r="AM2516" s="688">
        <f>IFERROR($H2516/SUMIF($A:$A,$A2516,$H:$H)*SUMIF(Summary!$A$230:$A$266,$A2516,Summary!$P$230:$P$266),0)</f>
        <v>0</v>
      </c>
      <c r="AN2516" s="688">
        <f>IFERROR($H2516/SUMIF($A:$A,$A2516,$H:$H)*(SUMIF(Summary!$A$230:$A$266,$A2516,Summary!$L$230:$L$266)+SUMIF(Summary!$A$281:$A$317,$A2516,Summary!$L$281:$L$317))-AM2516,0)</f>
        <v>0</v>
      </c>
      <c r="AO2516" s="688">
        <f>IFERROR($H2516/SUMIF($A:$A,$A2516,$H:$H)*SUMIF(Summary!$A$230:$A$266,$A2516,Summary!$Q$230:$Q$266),0)</f>
        <v>0</v>
      </c>
      <c r="AP2516" s="688">
        <f>IFERROR($H2516/SUMIF($A:$A,$A2516,$H:$H)*(SUMIF(Summary!$A$230:$A$266,$A2516,Summary!$L$230:$L$266)+SUMIF(Summary!$A$281:$A$317,$A2516,Summary!$L$281:$L$317))-AO2516,0)</f>
        <v>0</v>
      </c>
      <c r="AQ2516" s="306"/>
      <c r="AR2516" s="688">
        <f t="shared" ca="1" si="587"/>
        <v>0</v>
      </c>
      <c r="AS2516" s="688">
        <f t="shared" ca="1" si="588"/>
        <v>0</v>
      </c>
    </row>
    <row r="2517" spans="1:45" x14ac:dyDescent="0.2">
      <c r="A2517" s="423">
        <v>9651</v>
      </c>
      <c r="B2517" s="424">
        <v>5</v>
      </c>
      <c r="C2517" s="425" t="s">
        <v>313</v>
      </c>
      <c r="D2517" s="422">
        <f t="shared" si="589"/>
        <v>0</v>
      </c>
      <c r="E2517" s="422">
        <f t="shared" si="590"/>
        <v>0</v>
      </c>
      <c r="F2517" s="422">
        <f t="shared" si="591"/>
        <v>0</v>
      </c>
      <c r="G2517" s="422">
        <f t="shared" si="592"/>
        <v>0</v>
      </c>
      <c r="H2517" s="22">
        <f t="shared" si="593"/>
        <v>0</v>
      </c>
      <c r="I2517" s="116">
        <v>0</v>
      </c>
      <c r="J2517" s="116">
        <v>0</v>
      </c>
      <c r="K2517" s="116">
        <v>0</v>
      </c>
      <c r="L2517" s="116">
        <v>0</v>
      </c>
      <c r="M2517" s="22">
        <f t="shared" si="594"/>
        <v>0</v>
      </c>
      <c r="N2517" s="116">
        <v>0</v>
      </c>
      <c r="O2517" s="116">
        <v>0</v>
      </c>
      <c r="P2517" s="116">
        <v>0</v>
      </c>
      <c r="Q2517" s="116">
        <v>0</v>
      </c>
      <c r="R2517" s="22">
        <f t="shared" si="595"/>
        <v>0</v>
      </c>
      <c r="S2517" s="116">
        <v>0</v>
      </c>
      <c r="T2517" s="116">
        <v>0</v>
      </c>
      <c r="U2517" s="116">
        <v>0</v>
      </c>
      <c r="V2517" s="116">
        <v>0</v>
      </c>
      <c r="W2517" s="22">
        <f t="shared" si="596"/>
        <v>0</v>
      </c>
      <c r="X2517" s="22">
        <f t="shared" si="597"/>
        <v>0</v>
      </c>
      <c r="Y2517" s="22">
        <f ca="1">OFFSET('Cost Study'!$B$7,'Operations Support'!$C2517,'Operations Support'!$B2517)*$H2517</f>
        <v>0</v>
      </c>
      <c r="Z2517" s="23">
        <f ca="1">Y2517*'Cost Study'!$B$31</f>
        <v>0</v>
      </c>
      <c r="AA2517" s="23">
        <f ca="1">IF(A2517=10298,1.51,1)*IF($B2517&lt;3,$D2517*'Cost Study'!$B$32*OFFSET('Cost Study'!$B$7,'Operations Support'!$C2517,'Operations Support'!$B2517),0)</f>
        <v>0</v>
      </c>
      <c r="AB2517" s="24">
        <f ca="1">AA2517*'Cost Study'!$B$31</f>
        <v>0</v>
      </c>
      <c r="AC2517" s="23">
        <f ca="1">Y2517*'Cost Study'!$B$31</f>
        <v>0</v>
      </c>
      <c r="AD2517" s="24">
        <f ca="1">AA2517*'Cost Study'!$B$31</f>
        <v>0</v>
      </c>
      <c r="AE2517" s="377">
        <f t="shared" ca="1" si="598"/>
        <v>0</v>
      </c>
      <c r="AF2517" s="377">
        <f t="shared" ca="1" si="599"/>
        <v>0</v>
      </c>
      <c r="AH2517" s="688">
        <f>IFERROR($H2517/SUMIF($A:$A,$A2517,$H:$H)*SUMIF(Summary!$A$110:$A$186,$A2517,Summary!$P$110:$P$186),0)</f>
        <v>0</v>
      </c>
      <c r="AI2517" s="689">
        <f t="shared" ca="1" si="585"/>
        <v>0</v>
      </c>
      <c r="AJ2517" s="688">
        <f>IFERROR(H2517/SUMIF(A:A,A2517,H:H)*SUMIF(Summary!$A$110:$A$186,'Operations Support'!A2517,Summary!$Q$110:$Q$186),0)</f>
        <v>0</v>
      </c>
      <c r="AK2517" s="688">
        <f t="shared" ca="1" si="586"/>
        <v>0</v>
      </c>
      <c r="AM2517" s="688">
        <f>IFERROR($H2517/SUMIF($A:$A,$A2517,$H:$H)*SUMIF(Summary!$A$230:$A$266,$A2517,Summary!$P$230:$P$266),0)</f>
        <v>0</v>
      </c>
      <c r="AN2517" s="688">
        <f>IFERROR($H2517/SUMIF($A:$A,$A2517,$H:$H)*(SUMIF(Summary!$A$230:$A$266,$A2517,Summary!$L$230:$L$266)+SUMIF(Summary!$A$281:$A$317,$A2517,Summary!$L$281:$L$317))-AM2517,0)</f>
        <v>0</v>
      </c>
      <c r="AO2517" s="688">
        <f>IFERROR($H2517/SUMIF($A:$A,$A2517,$H:$H)*SUMIF(Summary!$A$230:$A$266,$A2517,Summary!$Q$230:$Q$266),0)</f>
        <v>0</v>
      </c>
      <c r="AP2517" s="688">
        <f>IFERROR($H2517/SUMIF($A:$A,$A2517,$H:$H)*(SUMIF(Summary!$A$230:$A$266,$A2517,Summary!$L$230:$L$266)+SUMIF(Summary!$A$281:$A$317,$A2517,Summary!$L$281:$L$317))-AO2517,0)</f>
        <v>0</v>
      </c>
      <c r="AQ2517" s="306"/>
      <c r="AR2517" s="688">
        <f t="shared" ca="1" si="587"/>
        <v>0</v>
      </c>
      <c r="AS2517" s="688">
        <f t="shared" ca="1" si="588"/>
        <v>0</v>
      </c>
    </row>
    <row r="2518" spans="1:45" x14ac:dyDescent="0.2">
      <c r="A2518" s="423">
        <v>9651</v>
      </c>
      <c r="B2518" s="424">
        <v>5</v>
      </c>
      <c r="C2518" s="425" t="s">
        <v>314</v>
      </c>
      <c r="D2518" s="422">
        <f t="shared" si="589"/>
        <v>0</v>
      </c>
      <c r="E2518" s="422">
        <f t="shared" si="590"/>
        <v>0</v>
      </c>
      <c r="F2518" s="422">
        <f t="shared" si="591"/>
        <v>0</v>
      </c>
      <c r="G2518" s="422">
        <f t="shared" si="592"/>
        <v>0</v>
      </c>
      <c r="H2518" s="22">
        <f t="shared" si="593"/>
        <v>0</v>
      </c>
      <c r="I2518" s="116">
        <v>0</v>
      </c>
      <c r="J2518" s="116">
        <v>0</v>
      </c>
      <c r="K2518" s="116">
        <v>0</v>
      </c>
      <c r="L2518" s="116">
        <v>0</v>
      </c>
      <c r="M2518" s="22">
        <f t="shared" si="594"/>
        <v>0</v>
      </c>
      <c r="N2518" s="116">
        <v>0</v>
      </c>
      <c r="O2518" s="116">
        <v>0</v>
      </c>
      <c r="P2518" s="116">
        <v>0</v>
      </c>
      <c r="Q2518" s="116">
        <v>0</v>
      </c>
      <c r="R2518" s="22">
        <f t="shared" si="595"/>
        <v>0</v>
      </c>
      <c r="S2518" s="116">
        <v>0</v>
      </c>
      <c r="T2518" s="116">
        <v>0</v>
      </c>
      <c r="U2518" s="116">
        <v>0</v>
      </c>
      <c r="V2518" s="116">
        <v>0</v>
      </c>
      <c r="W2518" s="22">
        <f t="shared" si="596"/>
        <v>0</v>
      </c>
      <c r="X2518" s="22">
        <f t="shared" si="597"/>
        <v>0</v>
      </c>
      <c r="Y2518" s="22">
        <f ca="1">OFFSET('Cost Study'!$B$7,'Operations Support'!$C2518,'Operations Support'!$B2518)*$H2518</f>
        <v>0</v>
      </c>
      <c r="Z2518" s="23">
        <f ca="1">Y2518*'Cost Study'!$B$31</f>
        <v>0</v>
      </c>
      <c r="AA2518" s="23">
        <f ca="1">IF(A2518=10298,1.51,1)*IF($B2518&lt;3,$D2518*'Cost Study'!$B$32*OFFSET('Cost Study'!$B$7,'Operations Support'!$C2518,'Operations Support'!$B2518),0)</f>
        <v>0</v>
      </c>
      <c r="AB2518" s="24">
        <f ca="1">AA2518*'Cost Study'!$B$31</f>
        <v>0</v>
      </c>
      <c r="AC2518" s="23">
        <f ca="1">Y2518*'Cost Study'!$B$31</f>
        <v>0</v>
      </c>
      <c r="AD2518" s="24">
        <f ca="1">AA2518*'Cost Study'!$B$31</f>
        <v>0</v>
      </c>
      <c r="AE2518" s="377">
        <f t="shared" ca="1" si="598"/>
        <v>0</v>
      </c>
      <c r="AF2518" s="377">
        <f t="shared" ca="1" si="599"/>
        <v>0</v>
      </c>
      <c r="AH2518" s="688">
        <f>IFERROR($H2518/SUMIF($A:$A,$A2518,$H:$H)*SUMIF(Summary!$A$110:$A$186,$A2518,Summary!$P$110:$P$186),0)</f>
        <v>0</v>
      </c>
      <c r="AI2518" s="689">
        <f t="shared" ca="1" si="585"/>
        <v>0</v>
      </c>
      <c r="AJ2518" s="688">
        <f>IFERROR(H2518/SUMIF(A:A,A2518,H:H)*SUMIF(Summary!$A$110:$A$186,'Operations Support'!A2518,Summary!$Q$110:$Q$186),0)</f>
        <v>0</v>
      </c>
      <c r="AK2518" s="688">
        <f t="shared" ca="1" si="586"/>
        <v>0</v>
      </c>
      <c r="AM2518" s="688">
        <f>IFERROR($H2518/SUMIF($A:$A,$A2518,$H:$H)*SUMIF(Summary!$A$230:$A$266,$A2518,Summary!$P$230:$P$266),0)</f>
        <v>0</v>
      </c>
      <c r="AN2518" s="688">
        <f>IFERROR($H2518/SUMIF($A:$A,$A2518,$H:$H)*(SUMIF(Summary!$A$230:$A$266,$A2518,Summary!$L$230:$L$266)+SUMIF(Summary!$A$281:$A$317,$A2518,Summary!$L$281:$L$317))-AM2518,0)</f>
        <v>0</v>
      </c>
      <c r="AO2518" s="688">
        <f>IFERROR($H2518/SUMIF($A:$A,$A2518,$H:$H)*SUMIF(Summary!$A$230:$A$266,$A2518,Summary!$Q$230:$Q$266),0)</f>
        <v>0</v>
      </c>
      <c r="AP2518" s="688">
        <f>IFERROR($H2518/SUMIF($A:$A,$A2518,$H:$H)*(SUMIF(Summary!$A$230:$A$266,$A2518,Summary!$L$230:$L$266)+SUMIF(Summary!$A$281:$A$317,$A2518,Summary!$L$281:$L$317))-AO2518,0)</f>
        <v>0</v>
      </c>
      <c r="AQ2518" s="306"/>
      <c r="AR2518" s="688">
        <f t="shared" ca="1" si="587"/>
        <v>0</v>
      </c>
      <c r="AS2518" s="688">
        <f t="shared" ca="1" si="588"/>
        <v>0</v>
      </c>
    </row>
    <row r="2519" spans="1:45" x14ac:dyDescent="0.2">
      <c r="A2519" s="423">
        <v>9651</v>
      </c>
      <c r="B2519" s="424">
        <v>5</v>
      </c>
      <c r="C2519" s="425" t="s">
        <v>315</v>
      </c>
      <c r="D2519" s="422">
        <f t="shared" si="589"/>
        <v>0</v>
      </c>
      <c r="E2519" s="422">
        <f t="shared" si="590"/>
        <v>0</v>
      </c>
      <c r="F2519" s="422">
        <f t="shared" si="591"/>
        <v>0</v>
      </c>
      <c r="G2519" s="422">
        <f t="shared" si="592"/>
        <v>0</v>
      </c>
      <c r="H2519" s="22">
        <f t="shared" si="593"/>
        <v>0</v>
      </c>
      <c r="I2519" s="116">
        <v>0</v>
      </c>
      <c r="J2519" s="116">
        <v>0</v>
      </c>
      <c r="K2519" s="116">
        <v>0</v>
      </c>
      <c r="L2519" s="116">
        <v>0</v>
      </c>
      <c r="M2519" s="22">
        <f t="shared" si="594"/>
        <v>0</v>
      </c>
      <c r="N2519" s="116">
        <v>0</v>
      </c>
      <c r="O2519" s="116">
        <v>0</v>
      </c>
      <c r="P2519" s="116">
        <v>0</v>
      </c>
      <c r="Q2519" s="116">
        <v>0</v>
      </c>
      <c r="R2519" s="22">
        <f t="shared" si="595"/>
        <v>0</v>
      </c>
      <c r="S2519" s="116">
        <v>0</v>
      </c>
      <c r="T2519" s="116">
        <v>0</v>
      </c>
      <c r="U2519" s="116">
        <v>0</v>
      </c>
      <c r="V2519" s="116">
        <v>0</v>
      </c>
      <c r="W2519" s="22">
        <f t="shared" si="596"/>
        <v>0</v>
      </c>
      <c r="X2519" s="22">
        <f t="shared" si="597"/>
        <v>0</v>
      </c>
      <c r="Y2519" s="22">
        <f ca="1">OFFSET('Cost Study'!$B$7,'Operations Support'!$C2519,'Operations Support'!$B2519)*$H2519</f>
        <v>0</v>
      </c>
      <c r="Z2519" s="23">
        <f ca="1">Y2519*'Cost Study'!$B$31</f>
        <v>0</v>
      </c>
      <c r="AA2519" s="23">
        <f ca="1">IF(A2519=10298,1.51,1)*IF($B2519&lt;3,$D2519*'Cost Study'!$B$32*OFFSET('Cost Study'!$B$7,'Operations Support'!$C2519,'Operations Support'!$B2519),0)</f>
        <v>0</v>
      </c>
      <c r="AB2519" s="24">
        <f ca="1">AA2519*'Cost Study'!$B$31</f>
        <v>0</v>
      </c>
      <c r="AC2519" s="23">
        <f ca="1">Y2519*'Cost Study'!$B$31</f>
        <v>0</v>
      </c>
      <c r="AD2519" s="24">
        <f ca="1">AA2519*'Cost Study'!$B$31</f>
        <v>0</v>
      </c>
      <c r="AE2519" s="377">
        <f t="shared" ca="1" si="598"/>
        <v>0</v>
      </c>
      <c r="AF2519" s="377">
        <f t="shared" ca="1" si="599"/>
        <v>0</v>
      </c>
      <c r="AH2519" s="688">
        <f>IFERROR($H2519/SUMIF($A:$A,$A2519,$H:$H)*SUMIF(Summary!$A$110:$A$186,$A2519,Summary!$P$110:$P$186),0)</f>
        <v>0</v>
      </c>
      <c r="AI2519" s="689">
        <f t="shared" ca="1" si="585"/>
        <v>0</v>
      </c>
      <c r="AJ2519" s="688">
        <f>IFERROR(H2519/SUMIF(A:A,A2519,H:H)*SUMIF(Summary!$A$110:$A$186,'Operations Support'!A2519,Summary!$Q$110:$Q$186),0)</f>
        <v>0</v>
      </c>
      <c r="AK2519" s="688">
        <f t="shared" ca="1" si="586"/>
        <v>0</v>
      </c>
      <c r="AM2519" s="688">
        <f>IFERROR($H2519/SUMIF($A:$A,$A2519,$H:$H)*SUMIF(Summary!$A$230:$A$266,$A2519,Summary!$P$230:$P$266),0)</f>
        <v>0</v>
      </c>
      <c r="AN2519" s="688">
        <f>IFERROR($H2519/SUMIF($A:$A,$A2519,$H:$H)*(SUMIF(Summary!$A$230:$A$266,$A2519,Summary!$L$230:$L$266)+SUMIF(Summary!$A$281:$A$317,$A2519,Summary!$L$281:$L$317))-AM2519,0)</f>
        <v>0</v>
      </c>
      <c r="AO2519" s="688">
        <f>IFERROR($H2519/SUMIF($A:$A,$A2519,$H:$H)*SUMIF(Summary!$A$230:$A$266,$A2519,Summary!$Q$230:$Q$266),0)</f>
        <v>0</v>
      </c>
      <c r="AP2519" s="688">
        <f>IFERROR($H2519/SUMIF($A:$A,$A2519,$H:$H)*(SUMIF(Summary!$A$230:$A$266,$A2519,Summary!$L$230:$L$266)+SUMIF(Summary!$A$281:$A$317,$A2519,Summary!$L$281:$L$317))-AO2519,0)</f>
        <v>0</v>
      </c>
      <c r="AQ2519" s="306"/>
      <c r="AR2519" s="688">
        <f t="shared" ca="1" si="587"/>
        <v>0</v>
      </c>
      <c r="AS2519" s="688">
        <f t="shared" ca="1" si="588"/>
        <v>0</v>
      </c>
    </row>
    <row r="2520" spans="1:45" x14ac:dyDescent="0.2">
      <c r="A2520" s="423">
        <v>9651</v>
      </c>
      <c r="B2520" s="424">
        <v>5</v>
      </c>
      <c r="C2520" s="425" t="s">
        <v>316</v>
      </c>
      <c r="D2520" s="422">
        <f t="shared" si="589"/>
        <v>0</v>
      </c>
      <c r="E2520" s="422">
        <f t="shared" si="590"/>
        <v>0</v>
      </c>
      <c r="F2520" s="422">
        <f t="shared" si="591"/>
        <v>0</v>
      </c>
      <c r="G2520" s="422">
        <f t="shared" si="592"/>
        <v>0</v>
      </c>
      <c r="H2520" s="22">
        <f t="shared" si="593"/>
        <v>0</v>
      </c>
      <c r="I2520" s="116">
        <v>0</v>
      </c>
      <c r="J2520" s="116">
        <v>0</v>
      </c>
      <c r="K2520" s="116">
        <v>0</v>
      </c>
      <c r="L2520" s="116">
        <v>0</v>
      </c>
      <c r="M2520" s="22">
        <f t="shared" si="594"/>
        <v>0</v>
      </c>
      <c r="N2520" s="116">
        <v>0</v>
      </c>
      <c r="O2520" s="116">
        <v>0</v>
      </c>
      <c r="P2520" s="116">
        <v>0</v>
      </c>
      <c r="Q2520" s="116">
        <v>0</v>
      </c>
      <c r="R2520" s="22">
        <f t="shared" si="595"/>
        <v>0</v>
      </c>
      <c r="S2520" s="116">
        <v>0</v>
      </c>
      <c r="T2520" s="116">
        <v>0</v>
      </c>
      <c r="U2520" s="116">
        <v>0</v>
      </c>
      <c r="V2520" s="116">
        <v>0</v>
      </c>
      <c r="W2520" s="22">
        <f t="shared" si="596"/>
        <v>0</v>
      </c>
      <c r="X2520" s="22">
        <f t="shared" si="597"/>
        <v>0</v>
      </c>
      <c r="Y2520" s="22">
        <f ca="1">OFFSET('Cost Study'!$B$7,'Operations Support'!$C2520,'Operations Support'!$B2520)*$H2520</f>
        <v>0</v>
      </c>
      <c r="Z2520" s="23">
        <f ca="1">Y2520*'Cost Study'!$B$31</f>
        <v>0</v>
      </c>
      <c r="AA2520" s="23">
        <f ca="1">IF(A2520=10298,1.51,1)*IF($B2520&lt;3,$D2520*'Cost Study'!$B$32*OFFSET('Cost Study'!$B$7,'Operations Support'!$C2520,'Operations Support'!$B2520),0)</f>
        <v>0</v>
      </c>
      <c r="AB2520" s="24">
        <f ca="1">AA2520*'Cost Study'!$B$31</f>
        <v>0</v>
      </c>
      <c r="AC2520" s="23">
        <f ca="1">Y2520*'Cost Study'!$B$31</f>
        <v>0</v>
      </c>
      <c r="AD2520" s="24">
        <f ca="1">AA2520*'Cost Study'!$B$31</f>
        <v>0</v>
      </c>
      <c r="AE2520" s="377">
        <f t="shared" ca="1" si="598"/>
        <v>0</v>
      </c>
      <c r="AF2520" s="377">
        <f t="shared" ca="1" si="599"/>
        <v>0</v>
      </c>
      <c r="AH2520" s="688">
        <f>IFERROR($H2520/SUMIF($A:$A,$A2520,$H:$H)*SUMIF(Summary!$A$110:$A$186,$A2520,Summary!$P$110:$P$186),0)</f>
        <v>0</v>
      </c>
      <c r="AI2520" s="689">
        <f t="shared" ca="1" si="585"/>
        <v>0</v>
      </c>
      <c r="AJ2520" s="688">
        <f>IFERROR(H2520/SUMIF(A:A,A2520,H:H)*SUMIF(Summary!$A$110:$A$186,'Operations Support'!A2520,Summary!$Q$110:$Q$186),0)</f>
        <v>0</v>
      </c>
      <c r="AK2520" s="688">
        <f t="shared" ca="1" si="586"/>
        <v>0</v>
      </c>
      <c r="AM2520" s="688">
        <f>IFERROR($H2520/SUMIF($A:$A,$A2520,$H:$H)*SUMIF(Summary!$A$230:$A$266,$A2520,Summary!$P$230:$P$266),0)</f>
        <v>0</v>
      </c>
      <c r="AN2520" s="688">
        <f>IFERROR($H2520/SUMIF($A:$A,$A2520,$H:$H)*(SUMIF(Summary!$A$230:$A$266,$A2520,Summary!$L$230:$L$266)+SUMIF(Summary!$A$281:$A$317,$A2520,Summary!$L$281:$L$317))-AM2520,0)</f>
        <v>0</v>
      </c>
      <c r="AO2520" s="688">
        <f>IFERROR($H2520/SUMIF($A:$A,$A2520,$H:$H)*SUMIF(Summary!$A$230:$A$266,$A2520,Summary!$Q$230:$Q$266),0)</f>
        <v>0</v>
      </c>
      <c r="AP2520" s="688">
        <f>IFERROR($H2520/SUMIF($A:$A,$A2520,$H:$H)*(SUMIF(Summary!$A$230:$A$266,$A2520,Summary!$L$230:$L$266)+SUMIF(Summary!$A$281:$A$317,$A2520,Summary!$L$281:$L$317))-AO2520,0)</f>
        <v>0</v>
      </c>
      <c r="AQ2520" s="306"/>
      <c r="AR2520" s="688">
        <f t="shared" ca="1" si="587"/>
        <v>0</v>
      </c>
      <c r="AS2520" s="688">
        <f t="shared" ca="1" si="588"/>
        <v>0</v>
      </c>
    </row>
    <row r="2521" spans="1:45" x14ac:dyDescent="0.2">
      <c r="A2521" s="423">
        <v>9651</v>
      </c>
      <c r="B2521" s="424">
        <v>5</v>
      </c>
      <c r="C2521" s="425" t="s">
        <v>317</v>
      </c>
      <c r="D2521" s="422">
        <f t="shared" si="589"/>
        <v>0</v>
      </c>
      <c r="E2521" s="422">
        <f t="shared" si="590"/>
        <v>0</v>
      </c>
      <c r="F2521" s="422">
        <f t="shared" si="591"/>
        <v>0</v>
      </c>
      <c r="G2521" s="422">
        <f t="shared" si="592"/>
        <v>0</v>
      </c>
      <c r="H2521" s="22">
        <f t="shared" si="593"/>
        <v>0</v>
      </c>
      <c r="I2521" s="116">
        <v>0</v>
      </c>
      <c r="J2521" s="116">
        <v>0</v>
      </c>
      <c r="K2521" s="116">
        <v>0</v>
      </c>
      <c r="L2521" s="116">
        <v>0</v>
      </c>
      <c r="M2521" s="22">
        <f t="shared" si="594"/>
        <v>0</v>
      </c>
      <c r="N2521" s="116">
        <v>0</v>
      </c>
      <c r="O2521" s="116">
        <v>0</v>
      </c>
      <c r="P2521" s="116">
        <v>0</v>
      </c>
      <c r="Q2521" s="116">
        <v>0</v>
      </c>
      <c r="R2521" s="22">
        <f t="shared" si="595"/>
        <v>0</v>
      </c>
      <c r="S2521" s="116">
        <v>0</v>
      </c>
      <c r="T2521" s="116">
        <v>0</v>
      </c>
      <c r="U2521" s="116">
        <v>0</v>
      </c>
      <c r="V2521" s="116">
        <v>0</v>
      </c>
      <c r="W2521" s="22">
        <f t="shared" si="596"/>
        <v>0</v>
      </c>
      <c r="X2521" s="22">
        <f t="shared" si="597"/>
        <v>0</v>
      </c>
      <c r="Y2521" s="22">
        <f ca="1">OFFSET('Cost Study'!$B$7,'Operations Support'!$C2521,'Operations Support'!$B2521)*$H2521</f>
        <v>0</v>
      </c>
      <c r="Z2521" s="23">
        <f ca="1">Y2521*'Cost Study'!$B$31</f>
        <v>0</v>
      </c>
      <c r="AA2521" s="23">
        <f ca="1">IF(A2521=10298,1.51,1)*IF($B2521&lt;3,$D2521*'Cost Study'!$B$32*OFFSET('Cost Study'!$B$7,'Operations Support'!$C2521,'Operations Support'!$B2521),0)</f>
        <v>0</v>
      </c>
      <c r="AB2521" s="24">
        <f ca="1">AA2521*'Cost Study'!$B$31</f>
        <v>0</v>
      </c>
      <c r="AC2521" s="23">
        <f ca="1">Y2521*'Cost Study'!$B$31</f>
        <v>0</v>
      </c>
      <c r="AD2521" s="24">
        <f ca="1">AA2521*'Cost Study'!$B$31</f>
        <v>0</v>
      </c>
      <c r="AE2521" s="377">
        <f t="shared" ca="1" si="598"/>
        <v>0</v>
      </c>
      <c r="AF2521" s="377">
        <f t="shared" ca="1" si="599"/>
        <v>0</v>
      </c>
      <c r="AH2521" s="688">
        <f>IFERROR($H2521/SUMIF($A:$A,$A2521,$H:$H)*SUMIF(Summary!$A$110:$A$186,$A2521,Summary!$P$110:$P$186),0)</f>
        <v>0</v>
      </c>
      <c r="AI2521" s="689">
        <f t="shared" ca="1" si="585"/>
        <v>0</v>
      </c>
      <c r="AJ2521" s="688">
        <f>IFERROR(H2521/SUMIF(A:A,A2521,H:H)*SUMIF(Summary!$A$110:$A$186,'Operations Support'!A2521,Summary!$Q$110:$Q$186),0)</f>
        <v>0</v>
      </c>
      <c r="AK2521" s="688">
        <f t="shared" ca="1" si="586"/>
        <v>0</v>
      </c>
      <c r="AM2521" s="688">
        <f>IFERROR($H2521/SUMIF($A:$A,$A2521,$H:$H)*SUMIF(Summary!$A$230:$A$266,$A2521,Summary!$P$230:$P$266),0)</f>
        <v>0</v>
      </c>
      <c r="AN2521" s="688">
        <f>IFERROR($H2521/SUMIF($A:$A,$A2521,$H:$H)*(SUMIF(Summary!$A$230:$A$266,$A2521,Summary!$L$230:$L$266)+SUMIF(Summary!$A$281:$A$317,$A2521,Summary!$L$281:$L$317))-AM2521,0)</f>
        <v>0</v>
      </c>
      <c r="AO2521" s="688">
        <f>IFERROR($H2521/SUMIF($A:$A,$A2521,$H:$H)*SUMIF(Summary!$A$230:$A$266,$A2521,Summary!$Q$230:$Q$266),0)</f>
        <v>0</v>
      </c>
      <c r="AP2521" s="688">
        <f>IFERROR($H2521/SUMIF($A:$A,$A2521,$H:$H)*(SUMIF(Summary!$A$230:$A$266,$A2521,Summary!$L$230:$L$266)+SUMIF(Summary!$A$281:$A$317,$A2521,Summary!$L$281:$L$317))-AO2521,0)</f>
        <v>0</v>
      </c>
      <c r="AQ2521" s="306"/>
      <c r="AR2521" s="688">
        <f t="shared" ca="1" si="587"/>
        <v>0</v>
      </c>
      <c r="AS2521" s="688">
        <f t="shared" ca="1" si="588"/>
        <v>0</v>
      </c>
    </row>
    <row r="2522" spans="1:45" x14ac:dyDescent="0.2">
      <c r="A2522" s="423">
        <v>9651</v>
      </c>
      <c r="B2522" s="424">
        <v>5</v>
      </c>
      <c r="C2522" s="425" t="s">
        <v>318</v>
      </c>
      <c r="D2522" s="422">
        <f t="shared" si="589"/>
        <v>0</v>
      </c>
      <c r="E2522" s="422">
        <f t="shared" si="590"/>
        <v>0</v>
      </c>
      <c r="F2522" s="422">
        <f t="shared" si="591"/>
        <v>0</v>
      </c>
      <c r="G2522" s="422">
        <f t="shared" si="592"/>
        <v>0</v>
      </c>
      <c r="H2522" s="22">
        <f t="shared" si="593"/>
        <v>0</v>
      </c>
      <c r="I2522" s="116">
        <v>0</v>
      </c>
      <c r="J2522" s="116">
        <v>0</v>
      </c>
      <c r="K2522" s="116">
        <v>0</v>
      </c>
      <c r="L2522" s="116">
        <v>0</v>
      </c>
      <c r="M2522" s="22">
        <f t="shared" si="594"/>
        <v>0</v>
      </c>
      <c r="N2522" s="116">
        <v>0</v>
      </c>
      <c r="O2522" s="116">
        <v>0</v>
      </c>
      <c r="P2522" s="116">
        <v>0</v>
      </c>
      <c r="Q2522" s="116">
        <v>0</v>
      </c>
      <c r="R2522" s="22">
        <f t="shared" si="595"/>
        <v>0</v>
      </c>
      <c r="S2522" s="116">
        <v>0</v>
      </c>
      <c r="T2522" s="116">
        <v>0</v>
      </c>
      <c r="U2522" s="116">
        <v>0</v>
      </c>
      <c r="V2522" s="116">
        <v>0</v>
      </c>
      <c r="W2522" s="22">
        <f t="shared" si="596"/>
        <v>0</v>
      </c>
      <c r="X2522" s="22">
        <f t="shared" si="597"/>
        <v>0</v>
      </c>
      <c r="Y2522" s="22">
        <f ca="1">OFFSET('Cost Study'!$B$7,'Operations Support'!$C2522,'Operations Support'!$B2522)*$H2522</f>
        <v>0</v>
      </c>
      <c r="Z2522" s="23">
        <f ca="1">Y2522*'Cost Study'!$B$31</f>
        <v>0</v>
      </c>
      <c r="AA2522" s="23">
        <f ca="1">IF(A2522=10298,1.51,1)*IF($B2522&lt;3,$D2522*'Cost Study'!$B$32*OFFSET('Cost Study'!$B$7,'Operations Support'!$C2522,'Operations Support'!$B2522),0)</f>
        <v>0</v>
      </c>
      <c r="AB2522" s="24">
        <f ca="1">AA2522*'Cost Study'!$B$31</f>
        <v>0</v>
      </c>
      <c r="AC2522" s="23">
        <f ca="1">Y2522*'Cost Study'!$B$31</f>
        <v>0</v>
      </c>
      <c r="AD2522" s="24">
        <f ca="1">AA2522*'Cost Study'!$B$31</f>
        <v>0</v>
      </c>
      <c r="AE2522" s="377">
        <f t="shared" ca="1" si="598"/>
        <v>0</v>
      </c>
      <c r="AF2522" s="377">
        <f t="shared" ca="1" si="599"/>
        <v>0</v>
      </c>
      <c r="AH2522" s="688">
        <f>IFERROR($H2522/SUMIF($A:$A,$A2522,$H:$H)*SUMIF(Summary!$A$110:$A$186,$A2522,Summary!$P$110:$P$186),0)</f>
        <v>0</v>
      </c>
      <c r="AI2522" s="689">
        <f t="shared" ca="1" si="585"/>
        <v>0</v>
      </c>
      <c r="AJ2522" s="688">
        <f>IFERROR(H2522/SUMIF(A:A,A2522,H:H)*SUMIF(Summary!$A$110:$A$186,'Operations Support'!A2522,Summary!$Q$110:$Q$186),0)</f>
        <v>0</v>
      </c>
      <c r="AK2522" s="688">
        <f t="shared" ca="1" si="586"/>
        <v>0</v>
      </c>
      <c r="AM2522" s="688">
        <f>IFERROR($H2522/SUMIF($A:$A,$A2522,$H:$H)*SUMIF(Summary!$A$230:$A$266,$A2522,Summary!$P$230:$P$266),0)</f>
        <v>0</v>
      </c>
      <c r="AN2522" s="688">
        <f>IFERROR($H2522/SUMIF($A:$A,$A2522,$H:$H)*(SUMIF(Summary!$A$230:$A$266,$A2522,Summary!$L$230:$L$266)+SUMIF(Summary!$A$281:$A$317,$A2522,Summary!$L$281:$L$317))-AM2522,0)</f>
        <v>0</v>
      </c>
      <c r="AO2522" s="688">
        <f>IFERROR($H2522/SUMIF($A:$A,$A2522,$H:$H)*SUMIF(Summary!$A$230:$A$266,$A2522,Summary!$Q$230:$Q$266),0)</f>
        <v>0</v>
      </c>
      <c r="AP2522" s="688">
        <f>IFERROR($H2522/SUMIF($A:$A,$A2522,$H:$H)*(SUMIF(Summary!$A$230:$A$266,$A2522,Summary!$L$230:$L$266)+SUMIF(Summary!$A$281:$A$317,$A2522,Summary!$L$281:$L$317))-AO2522,0)</f>
        <v>0</v>
      </c>
      <c r="AQ2522" s="306"/>
      <c r="AR2522" s="688">
        <f t="shared" ca="1" si="587"/>
        <v>0</v>
      </c>
      <c r="AS2522" s="688">
        <f t="shared" ca="1" si="588"/>
        <v>0</v>
      </c>
    </row>
    <row r="2523" spans="1:45" x14ac:dyDescent="0.2">
      <c r="A2523" s="423">
        <v>9651</v>
      </c>
      <c r="B2523" s="424">
        <v>5</v>
      </c>
      <c r="C2523" s="425" t="s">
        <v>319</v>
      </c>
      <c r="D2523" s="422">
        <f t="shared" si="589"/>
        <v>0</v>
      </c>
      <c r="E2523" s="422">
        <f t="shared" si="590"/>
        <v>0</v>
      </c>
      <c r="F2523" s="422">
        <f t="shared" si="591"/>
        <v>0</v>
      </c>
      <c r="G2523" s="422">
        <f t="shared" si="592"/>
        <v>0</v>
      </c>
      <c r="H2523" s="22">
        <f t="shared" si="593"/>
        <v>0</v>
      </c>
      <c r="I2523" s="116">
        <v>0</v>
      </c>
      <c r="J2523" s="116">
        <v>0</v>
      </c>
      <c r="K2523" s="116">
        <v>0</v>
      </c>
      <c r="L2523" s="116">
        <v>0</v>
      </c>
      <c r="M2523" s="22">
        <f t="shared" si="594"/>
        <v>0</v>
      </c>
      <c r="N2523" s="116">
        <v>0</v>
      </c>
      <c r="O2523" s="116">
        <v>0</v>
      </c>
      <c r="P2523" s="116">
        <v>0</v>
      </c>
      <c r="Q2523" s="116">
        <v>0</v>
      </c>
      <c r="R2523" s="22">
        <f t="shared" si="595"/>
        <v>0</v>
      </c>
      <c r="S2523" s="116">
        <v>0</v>
      </c>
      <c r="T2523" s="116">
        <v>0</v>
      </c>
      <c r="U2523" s="116">
        <v>0</v>
      </c>
      <c r="V2523" s="116">
        <v>0</v>
      </c>
      <c r="W2523" s="22">
        <f t="shared" si="596"/>
        <v>0</v>
      </c>
      <c r="X2523" s="22">
        <f t="shared" si="597"/>
        <v>0</v>
      </c>
      <c r="Y2523" s="22">
        <f ca="1">OFFSET('Cost Study'!$B$7,'Operations Support'!$C2523,'Operations Support'!$B2523)*$H2523</f>
        <v>0</v>
      </c>
      <c r="Z2523" s="23">
        <f ca="1">Y2523*'Cost Study'!$B$31</f>
        <v>0</v>
      </c>
      <c r="AA2523" s="23">
        <f ca="1">IF(A2523=10298,1.51,1)*IF($B2523&lt;3,$D2523*'Cost Study'!$B$32*OFFSET('Cost Study'!$B$7,'Operations Support'!$C2523,'Operations Support'!$B2523),0)</f>
        <v>0</v>
      </c>
      <c r="AB2523" s="24">
        <f ca="1">AA2523*'Cost Study'!$B$31</f>
        <v>0</v>
      </c>
      <c r="AC2523" s="23">
        <f ca="1">Y2523*'Cost Study'!$B$31</f>
        <v>0</v>
      </c>
      <c r="AD2523" s="24">
        <f ca="1">AA2523*'Cost Study'!$B$31</f>
        <v>0</v>
      </c>
      <c r="AE2523" s="377">
        <f t="shared" ca="1" si="598"/>
        <v>0</v>
      </c>
      <c r="AF2523" s="377">
        <f t="shared" ca="1" si="599"/>
        <v>0</v>
      </c>
      <c r="AH2523" s="688">
        <f>IFERROR($H2523/SUMIF($A:$A,$A2523,$H:$H)*SUMIF(Summary!$A$110:$A$186,$A2523,Summary!$P$110:$P$186),0)</f>
        <v>0</v>
      </c>
      <c r="AI2523" s="689">
        <f t="shared" ca="1" si="585"/>
        <v>0</v>
      </c>
      <c r="AJ2523" s="688">
        <f>IFERROR(H2523/SUMIF(A:A,A2523,H:H)*SUMIF(Summary!$A$110:$A$186,'Operations Support'!A2523,Summary!$Q$110:$Q$186),0)</f>
        <v>0</v>
      </c>
      <c r="AK2523" s="688">
        <f t="shared" ca="1" si="586"/>
        <v>0</v>
      </c>
      <c r="AM2523" s="688">
        <f>IFERROR($H2523/SUMIF($A:$A,$A2523,$H:$H)*SUMIF(Summary!$A$230:$A$266,$A2523,Summary!$P$230:$P$266),0)</f>
        <v>0</v>
      </c>
      <c r="AN2523" s="688">
        <f>IFERROR($H2523/SUMIF($A:$A,$A2523,$H:$H)*(SUMIF(Summary!$A$230:$A$266,$A2523,Summary!$L$230:$L$266)+SUMIF(Summary!$A$281:$A$317,$A2523,Summary!$L$281:$L$317))-AM2523,0)</f>
        <v>0</v>
      </c>
      <c r="AO2523" s="688">
        <f>IFERROR($H2523/SUMIF($A:$A,$A2523,$H:$H)*SUMIF(Summary!$A$230:$A$266,$A2523,Summary!$Q$230:$Q$266),0)</f>
        <v>0</v>
      </c>
      <c r="AP2523" s="688">
        <f>IFERROR($H2523/SUMIF($A:$A,$A2523,$H:$H)*(SUMIF(Summary!$A$230:$A$266,$A2523,Summary!$L$230:$L$266)+SUMIF(Summary!$A$281:$A$317,$A2523,Summary!$L$281:$L$317))-AO2523,0)</f>
        <v>0</v>
      </c>
      <c r="AQ2523" s="306"/>
      <c r="AR2523" s="688">
        <f t="shared" ca="1" si="587"/>
        <v>0</v>
      </c>
      <c r="AS2523" s="688">
        <f t="shared" ca="1" si="588"/>
        <v>0</v>
      </c>
    </row>
    <row r="2524" spans="1:45" x14ac:dyDescent="0.2">
      <c r="A2524" s="423">
        <v>9651</v>
      </c>
      <c r="B2524" s="424">
        <v>5</v>
      </c>
      <c r="C2524" s="425" t="s">
        <v>320</v>
      </c>
      <c r="D2524" s="422">
        <f t="shared" si="589"/>
        <v>0</v>
      </c>
      <c r="E2524" s="422">
        <f t="shared" si="590"/>
        <v>0</v>
      </c>
      <c r="F2524" s="422">
        <f t="shared" si="591"/>
        <v>0</v>
      </c>
      <c r="G2524" s="422">
        <f t="shared" si="592"/>
        <v>0</v>
      </c>
      <c r="H2524" s="22">
        <f t="shared" si="593"/>
        <v>0</v>
      </c>
      <c r="I2524" s="116">
        <v>0</v>
      </c>
      <c r="J2524" s="116">
        <v>0</v>
      </c>
      <c r="K2524" s="116">
        <v>0</v>
      </c>
      <c r="L2524" s="116">
        <v>0</v>
      </c>
      <c r="M2524" s="22">
        <f t="shared" si="594"/>
        <v>0</v>
      </c>
      <c r="N2524" s="116">
        <v>0</v>
      </c>
      <c r="O2524" s="116">
        <v>0</v>
      </c>
      <c r="P2524" s="116">
        <v>0</v>
      </c>
      <c r="Q2524" s="116">
        <v>0</v>
      </c>
      <c r="R2524" s="22">
        <f t="shared" si="595"/>
        <v>0</v>
      </c>
      <c r="S2524" s="116">
        <v>0</v>
      </c>
      <c r="T2524" s="116">
        <v>0</v>
      </c>
      <c r="U2524" s="116">
        <v>0</v>
      </c>
      <c r="V2524" s="116">
        <v>0</v>
      </c>
      <c r="W2524" s="22">
        <f t="shared" si="596"/>
        <v>0</v>
      </c>
      <c r="X2524" s="22">
        <f t="shared" si="597"/>
        <v>0</v>
      </c>
      <c r="Y2524" s="22">
        <f ca="1">OFFSET('Cost Study'!$B$7,'Operations Support'!$C2524,'Operations Support'!$B2524)*$H2524</f>
        <v>0</v>
      </c>
      <c r="Z2524" s="23">
        <f ca="1">Y2524*'Cost Study'!$B$31</f>
        <v>0</v>
      </c>
      <c r="AA2524" s="23">
        <f ca="1">IF(A2524=10298,1.51,1)*IF($B2524&lt;3,$D2524*'Cost Study'!$B$32*OFFSET('Cost Study'!$B$7,'Operations Support'!$C2524,'Operations Support'!$B2524),0)</f>
        <v>0</v>
      </c>
      <c r="AB2524" s="24">
        <f ca="1">AA2524*'Cost Study'!$B$31</f>
        <v>0</v>
      </c>
      <c r="AC2524" s="23">
        <f ca="1">Y2524*'Cost Study'!$B$31</f>
        <v>0</v>
      </c>
      <c r="AD2524" s="24">
        <f ca="1">AA2524*'Cost Study'!$B$31</f>
        <v>0</v>
      </c>
      <c r="AE2524" s="377">
        <f t="shared" ca="1" si="598"/>
        <v>0</v>
      </c>
      <c r="AF2524" s="377">
        <f t="shared" ca="1" si="599"/>
        <v>0</v>
      </c>
      <c r="AH2524" s="688">
        <f>IFERROR($H2524/SUMIF($A:$A,$A2524,$H:$H)*SUMIF(Summary!$A$110:$A$186,$A2524,Summary!$P$110:$P$186),0)</f>
        <v>0</v>
      </c>
      <c r="AI2524" s="689">
        <f t="shared" ca="1" si="585"/>
        <v>0</v>
      </c>
      <c r="AJ2524" s="688">
        <f>IFERROR(H2524/SUMIF(A:A,A2524,H:H)*SUMIF(Summary!$A$110:$A$186,'Operations Support'!A2524,Summary!$Q$110:$Q$186),0)</f>
        <v>0</v>
      </c>
      <c r="AK2524" s="688">
        <f t="shared" ca="1" si="586"/>
        <v>0</v>
      </c>
      <c r="AM2524" s="688">
        <f>IFERROR($H2524/SUMIF($A:$A,$A2524,$H:$H)*SUMIF(Summary!$A$230:$A$266,$A2524,Summary!$P$230:$P$266),0)</f>
        <v>0</v>
      </c>
      <c r="AN2524" s="688">
        <f>IFERROR($H2524/SUMIF($A:$A,$A2524,$H:$H)*(SUMIF(Summary!$A$230:$A$266,$A2524,Summary!$L$230:$L$266)+SUMIF(Summary!$A$281:$A$317,$A2524,Summary!$L$281:$L$317))-AM2524,0)</f>
        <v>0</v>
      </c>
      <c r="AO2524" s="688">
        <f>IFERROR($H2524/SUMIF($A:$A,$A2524,$H:$H)*SUMIF(Summary!$A$230:$A$266,$A2524,Summary!$Q$230:$Q$266),0)</f>
        <v>0</v>
      </c>
      <c r="AP2524" s="688">
        <f>IFERROR($H2524/SUMIF($A:$A,$A2524,$H:$H)*(SUMIF(Summary!$A$230:$A$266,$A2524,Summary!$L$230:$L$266)+SUMIF(Summary!$A$281:$A$317,$A2524,Summary!$L$281:$L$317))-AO2524,0)</f>
        <v>0</v>
      </c>
      <c r="AQ2524" s="306"/>
      <c r="AR2524" s="688">
        <f t="shared" ca="1" si="587"/>
        <v>0</v>
      </c>
      <c r="AS2524" s="688">
        <f t="shared" ca="1" si="588"/>
        <v>0</v>
      </c>
    </row>
    <row r="2525" spans="1:45" x14ac:dyDescent="0.2">
      <c r="A2525" s="423">
        <v>9741</v>
      </c>
      <c r="B2525" s="424">
        <v>1</v>
      </c>
      <c r="C2525" s="425" t="s">
        <v>300</v>
      </c>
      <c r="D2525" s="422">
        <f t="shared" si="589"/>
        <v>26820</v>
      </c>
      <c r="E2525" s="422">
        <f t="shared" si="590"/>
        <v>0</v>
      </c>
      <c r="F2525" s="422">
        <f t="shared" si="591"/>
        <v>84434</v>
      </c>
      <c r="G2525" s="422">
        <f t="shared" si="592"/>
        <v>0</v>
      </c>
      <c r="H2525" s="22">
        <f t="shared" si="593"/>
        <v>111254</v>
      </c>
      <c r="I2525" s="116">
        <v>10333</v>
      </c>
      <c r="J2525" s="116">
        <v>0</v>
      </c>
      <c r="K2525" s="116">
        <v>37750</v>
      </c>
      <c r="L2525" s="116">
        <v>0</v>
      </c>
      <c r="M2525" s="22">
        <f t="shared" si="594"/>
        <v>48083</v>
      </c>
      <c r="N2525" s="116">
        <v>16207</v>
      </c>
      <c r="O2525" s="116">
        <v>0</v>
      </c>
      <c r="P2525" s="116">
        <v>43375</v>
      </c>
      <c r="Q2525" s="116">
        <v>0</v>
      </c>
      <c r="R2525" s="22">
        <f t="shared" si="595"/>
        <v>59582</v>
      </c>
      <c r="S2525" s="116">
        <v>280</v>
      </c>
      <c r="T2525" s="116">
        <v>0</v>
      </c>
      <c r="U2525" s="116">
        <v>3309</v>
      </c>
      <c r="V2525" s="116">
        <v>0</v>
      </c>
      <c r="W2525" s="22">
        <f t="shared" si="596"/>
        <v>3589</v>
      </c>
      <c r="X2525" s="22">
        <f t="shared" si="597"/>
        <v>3708.4666666666667</v>
      </c>
      <c r="Y2525" s="22">
        <f ca="1">OFFSET('Cost Study'!$B$7,'Operations Support'!$C2525,'Operations Support'!$B2525)*$H2525</f>
        <v>111254</v>
      </c>
      <c r="Z2525" s="23">
        <f ca="1">Y2525*'Cost Study'!$B$31</f>
        <v>6213750.6115024555</v>
      </c>
      <c r="AA2525" s="23">
        <f ca="1">IF(A2525=10298,1.51,1)*IF($B2525&lt;3,$D2525*'Cost Study'!$B$32*OFFSET('Cost Study'!$B$7,'Operations Support'!$C2525,'Operations Support'!$B2525),0)</f>
        <v>2682</v>
      </c>
      <c r="AB2525" s="24">
        <f ca="1">AA2525*'Cost Study'!$B$31</f>
        <v>149794.87604984615</v>
      </c>
      <c r="AC2525" s="23">
        <f ca="1">Y2525*'Cost Study'!$B$31</f>
        <v>6213750.6115024555</v>
      </c>
      <c r="AD2525" s="24">
        <f ca="1">AA2525*'Cost Study'!$B$31</f>
        <v>149794.87604984615</v>
      </c>
      <c r="AE2525" s="377">
        <f t="shared" ca="1" si="598"/>
        <v>6363545.487552302</v>
      </c>
      <c r="AF2525" s="377">
        <f t="shared" ca="1" si="599"/>
        <v>6363545.487552302</v>
      </c>
      <c r="AH2525" s="688">
        <f>IFERROR($H2525/SUMIF($A:$A,$A2525,$H:$H)*SUMIF(Summary!$A$110:$A$186,$A2525,Summary!$P$110:$P$186),0)</f>
        <v>6619573.4523118576</v>
      </c>
      <c r="AI2525" s="689">
        <f t="shared" ca="1" si="585"/>
        <v>-256027.96475955565</v>
      </c>
      <c r="AJ2525" s="688">
        <f>IFERROR(H2525/SUMIF(A:A,A2525,H:H)*SUMIF(Summary!$A$110:$A$186,'Operations Support'!A2525,Summary!$Q$110:$Q$186),0)</f>
        <v>6708468.3540655375</v>
      </c>
      <c r="AK2525" s="688">
        <f t="shared" ca="1" si="586"/>
        <v>-344922.86651323549</v>
      </c>
      <c r="AM2525" s="688">
        <f>IFERROR($H2525/SUMIF($A:$A,$A2525,$H:$H)*SUMIF(Summary!$A$230:$A$266,$A2525,Summary!$P$230:$P$266),0)</f>
        <v>1252432.5448306182</v>
      </c>
      <c r="AN2525" s="688">
        <f>IFERROR($H2525/SUMIF($A:$A,$A2525,$H:$H)*(SUMIF(Summary!$A$230:$A$266,$A2525,Summary!$L$230:$L$266)+SUMIF(Summary!$A$281:$A$317,$A2525,Summary!$L$281:$L$317))-AM2525,0)</f>
        <v>1508383.8578690069</v>
      </c>
      <c r="AO2525" s="688">
        <f>IFERROR($H2525/SUMIF($A:$A,$A2525,$H:$H)*SUMIF(Summary!$A$230:$A$266,$A2525,Summary!$Q$230:$Q$266),0)</f>
        <v>1269251.5844300573</v>
      </c>
      <c r="AP2525" s="688">
        <f>IFERROR($H2525/SUMIF($A:$A,$A2525,$H:$H)*(SUMIF(Summary!$A$230:$A$266,$A2525,Summary!$L$230:$L$266)+SUMIF(Summary!$A$281:$A$317,$A2525,Summary!$L$281:$L$317))-AO2525,0)</f>
        <v>1491564.8182695678</v>
      </c>
      <c r="AQ2525" s="306"/>
      <c r="AR2525" s="688">
        <f t="shared" ca="1" si="587"/>
        <v>1252355.8931094513</v>
      </c>
      <c r="AS2525" s="688">
        <f t="shared" ca="1" si="588"/>
        <v>1146641.9517563323</v>
      </c>
    </row>
    <row r="2526" spans="1:45" x14ac:dyDescent="0.2">
      <c r="A2526" s="423">
        <v>9741</v>
      </c>
      <c r="B2526" s="424">
        <v>1</v>
      </c>
      <c r="C2526" s="425" t="s">
        <v>301</v>
      </c>
      <c r="D2526" s="422">
        <f t="shared" si="589"/>
        <v>22104</v>
      </c>
      <c r="E2526" s="422">
        <f t="shared" si="590"/>
        <v>0</v>
      </c>
      <c r="F2526" s="422">
        <f t="shared" si="591"/>
        <v>43520</v>
      </c>
      <c r="G2526" s="422">
        <f t="shared" si="592"/>
        <v>0</v>
      </c>
      <c r="H2526" s="22">
        <f t="shared" si="593"/>
        <v>65624</v>
      </c>
      <c r="I2526" s="116">
        <v>9992</v>
      </c>
      <c r="J2526" s="116">
        <v>0</v>
      </c>
      <c r="K2526" s="116">
        <v>18828</v>
      </c>
      <c r="L2526" s="116">
        <v>0</v>
      </c>
      <c r="M2526" s="22">
        <f t="shared" si="594"/>
        <v>28820</v>
      </c>
      <c r="N2526" s="116">
        <v>11226</v>
      </c>
      <c r="O2526" s="116">
        <v>0</v>
      </c>
      <c r="P2526" s="116">
        <v>22353</v>
      </c>
      <c r="Q2526" s="116">
        <v>0</v>
      </c>
      <c r="R2526" s="22">
        <f t="shared" si="595"/>
        <v>33579</v>
      </c>
      <c r="S2526" s="116">
        <v>886</v>
      </c>
      <c r="T2526" s="116">
        <v>0</v>
      </c>
      <c r="U2526" s="116">
        <v>2339</v>
      </c>
      <c r="V2526" s="116">
        <v>0</v>
      </c>
      <c r="W2526" s="22">
        <f t="shared" si="596"/>
        <v>3225</v>
      </c>
      <c r="X2526" s="22">
        <f t="shared" si="597"/>
        <v>2187.4666666666667</v>
      </c>
      <c r="Y2526" s="22">
        <f ca="1">OFFSET('Cost Study'!$B$7,'Operations Support'!$C2526,'Operations Support'!$B2526)*$H2526</f>
        <v>99092.24</v>
      </c>
      <c r="Z2526" s="23">
        <f ca="1">Y2526*'Cost Study'!$B$31</f>
        <v>5534492.8442586157</v>
      </c>
      <c r="AA2526" s="23">
        <f ca="1">IF(A2526=10298,1.51,1)*IF($B2526&lt;3,$D2526*'Cost Study'!$B$32*OFFSET('Cost Study'!$B$7,'Operations Support'!$C2526,'Operations Support'!$B2526),0)</f>
        <v>3337.7040000000002</v>
      </c>
      <c r="AB2526" s="24">
        <f ca="1">AA2526*'Cost Study'!$B$31</f>
        <v>186417.20990718709</v>
      </c>
      <c r="AC2526" s="23">
        <f ca="1">Y2526*'Cost Study'!$B$31</f>
        <v>5534492.8442586157</v>
      </c>
      <c r="AD2526" s="24">
        <f ca="1">AA2526*'Cost Study'!$B$31</f>
        <v>186417.20990718709</v>
      </c>
      <c r="AE2526" s="377">
        <f t="shared" ca="1" si="598"/>
        <v>5720910.0541658029</v>
      </c>
      <c r="AF2526" s="377">
        <f t="shared" ca="1" si="599"/>
        <v>5720910.0541658029</v>
      </c>
      <c r="AH2526" s="688">
        <f>IFERROR($H2526/SUMIF($A:$A,$A2526,$H:$H)*SUMIF(Summary!$A$110:$A$186,$A2526,Summary!$P$110:$P$186),0)</f>
        <v>3904604.672501782</v>
      </c>
      <c r="AI2526" s="689">
        <f t="shared" ca="1" si="585"/>
        <v>1816305.3816640209</v>
      </c>
      <c r="AJ2526" s="688">
        <f>IFERROR(H2526/SUMIF(A:A,A2526,H:H)*SUMIF(Summary!$A$110:$A$186,'Operations Support'!A2526,Summary!$Q$110:$Q$186),0)</f>
        <v>3957039.9919750914</v>
      </c>
      <c r="AK2526" s="688">
        <f t="shared" ca="1" si="586"/>
        <v>1763870.0621907115</v>
      </c>
      <c r="AM2526" s="688">
        <f>IFERROR($H2526/SUMIF($A:$A,$A2526,$H:$H)*SUMIF(Summary!$A$230:$A$266,$A2526,Summary!$P$230:$P$266),0)</f>
        <v>738756.65883441921</v>
      </c>
      <c r="AN2526" s="688">
        <f>IFERROR($H2526/SUMIF($A:$A,$A2526,$H:$H)*(SUMIF(Summary!$A$230:$A$266,$A2526,Summary!$L$230:$L$266)+SUMIF(Summary!$A$281:$A$317,$A2526,Summary!$L$281:$L$317))-AM2526,0)</f>
        <v>889731.44595965743</v>
      </c>
      <c r="AO2526" s="688">
        <f>IFERROR($H2526/SUMIF($A:$A,$A2526,$H:$H)*SUMIF(Summary!$A$230:$A$266,$A2526,Summary!$Q$230:$Q$266),0)</f>
        <v>748677.49453177489</v>
      </c>
      <c r="AP2526" s="688">
        <f>IFERROR($H2526/SUMIF($A:$A,$A2526,$H:$H)*(SUMIF(Summary!$A$230:$A$266,$A2526,Summary!$L$230:$L$266)+SUMIF(Summary!$A$281:$A$317,$A2526,Summary!$L$281:$L$317))-AO2526,0)</f>
        <v>879810.61026230175</v>
      </c>
      <c r="AQ2526" s="306"/>
      <c r="AR2526" s="688">
        <f t="shared" ca="1" si="587"/>
        <v>2706036.8276236784</v>
      </c>
      <c r="AS2526" s="688">
        <f t="shared" ca="1" si="588"/>
        <v>2643680.6724530132</v>
      </c>
    </row>
    <row r="2527" spans="1:45" x14ac:dyDescent="0.2">
      <c r="A2527" s="423">
        <v>9741</v>
      </c>
      <c r="B2527" s="424">
        <v>1</v>
      </c>
      <c r="C2527" s="425" t="s">
        <v>302</v>
      </c>
      <c r="D2527" s="422">
        <f t="shared" si="589"/>
        <v>1312</v>
      </c>
      <c r="E2527" s="422">
        <f t="shared" si="590"/>
        <v>0</v>
      </c>
      <c r="F2527" s="422">
        <f t="shared" si="591"/>
        <v>20387</v>
      </c>
      <c r="G2527" s="422">
        <f t="shared" si="592"/>
        <v>0</v>
      </c>
      <c r="H2527" s="22">
        <f t="shared" si="593"/>
        <v>21699</v>
      </c>
      <c r="I2527" s="116">
        <v>830</v>
      </c>
      <c r="J2527" s="116">
        <v>0</v>
      </c>
      <c r="K2527" s="116">
        <v>8979</v>
      </c>
      <c r="L2527" s="116">
        <v>0</v>
      </c>
      <c r="M2527" s="22">
        <f t="shared" si="594"/>
        <v>9809</v>
      </c>
      <c r="N2527" s="116">
        <v>419</v>
      </c>
      <c r="O2527" s="116">
        <v>0</v>
      </c>
      <c r="P2527" s="116">
        <v>11048</v>
      </c>
      <c r="Q2527" s="116">
        <v>0</v>
      </c>
      <c r="R2527" s="22">
        <f t="shared" si="595"/>
        <v>11467</v>
      </c>
      <c r="S2527" s="116">
        <v>63</v>
      </c>
      <c r="T2527" s="116">
        <v>0</v>
      </c>
      <c r="U2527" s="116">
        <v>360</v>
      </c>
      <c r="V2527" s="116">
        <v>0</v>
      </c>
      <c r="W2527" s="22">
        <f t="shared" si="596"/>
        <v>423</v>
      </c>
      <c r="X2527" s="22">
        <f t="shared" si="597"/>
        <v>723.3</v>
      </c>
      <c r="Y2527" s="22">
        <f ca="1">OFFSET('Cost Study'!$B$7,'Operations Support'!$C2527,'Operations Support'!$B2527)*$H2527</f>
        <v>31463.55</v>
      </c>
      <c r="Z2527" s="23">
        <f ca="1">Y2527*'Cost Study'!$B$31</f>
        <v>1757299.9896861063</v>
      </c>
      <c r="AA2527" s="23">
        <f ca="1">IF(A2527=10298,1.51,1)*IF($B2527&lt;3,$D2527*'Cost Study'!$B$32*OFFSET('Cost Study'!$B$7,'Operations Support'!$C2527,'Operations Support'!$B2527),0)</f>
        <v>190.24</v>
      </c>
      <c r="AB2527" s="24">
        <f ca="1">AA2527*'Cost Study'!$B$31</f>
        <v>10625.271148293339</v>
      </c>
      <c r="AC2527" s="23">
        <f ca="1">Y2527*'Cost Study'!$B$31</f>
        <v>1757299.9896861063</v>
      </c>
      <c r="AD2527" s="24">
        <f ca="1">AA2527*'Cost Study'!$B$31</f>
        <v>10625.271148293339</v>
      </c>
      <c r="AE2527" s="377">
        <f t="shared" ca="1" si="598"/>
        <v>1767925.2608343996</v>
      </c>
      <c r="AF2527" s="377">
        <f t="shared" ca="1" si="599"/>
        <v>1767925.2608343996</v>
      </c>
      <c r="AH2527" s="688">
        <f>IFERROR($H2527/SUMIF($A:$A,$A2527,$H:$H)*SUMIF(Summary!$A$110:$A$186,$A2527,Summary!$P$110:$P$186),0)</f>
        <v>1291082.786611852</v>
      </c>
      <c r="AI2527" s="689">
        <f t="shared" ca="1" si="585"/>
        <v>476842.47422254761</v>
      </c>
      <c r="AJ2527" s="688">
        <f>IFERROR(H2527/SUMIF(A:A,A2527,H:H)*SUMIF(Summary!$A$110:$A$186,'Operations Support'!A2527,Summary!$Q$110:$Q$186),0)</f>
        <v>1308420.8641025769</v>
      </c>
      <c r="AK2527" s="688">
        <f t="shared" ca="1" si="586"/>
        <v>459504.39673182275</v>
      </c>
      <c r="AM2527" s="688">
        <f>IFERROR($H2527/SUMIF($A:$A,$A2527,$H:$H)*SUMIF(Summary!$A$230:$A$266,$A2527,Summary!$P$230:$P$266),0)</f>
        <v>244274.66689089453</v>
      </c>
      <c r="AN2527" s="688">
        <f>IFERROR($H2527/SUMIF($A:$A,$A2527,$H:$H)*(SUMIF(Summary!$A$230:$A$266,$A2527,Summary!$L$230:$L$266)+SUMIF(Summary!$A$281:$A$317,$A2527,Summary!$L$281:$L$317))-AM2527,0)</f>
        <v>294195.45662987023</v>
      </c>
      <c r="AO2527" s="688">
        <f>IFERROR($H2527/SUMIF($A:$A,$A2527,$H:$H)*SUMIF(Summary!$A$230:$A$266,$A2527,Summary!$Q$230:$Q$266),0)</f>
        <v>247555.05537371972</v>
      </c>
      <c r="AP2527" s="688">
        <f>IFERROR($H2527/SUMIF($A:$A,$A2527,$H:$H)*(SUMIF(Summary!$A$230:$A$266,$A2527,Summary!$L$230:$L$266)+SUMIF(Summary!$A$281:$A$317,$A2527,Summary!$L$281:$L$317))-AO2527,0)</f>
        <v>290915.06814704504</v>
      </c>
      <c r="AQ2527" s="306"/>
      <c r="AR2527" s="688">
        <f t="shared" ca="1" si="587"/>
        <v>771037.93085241783</v>
      </c>
      <c r="AS2527" s="688">
        <f t="shared" ca="1" si="588"/>
        <v>750419.46487886785</v>
      </c>
    </row>
    <row r="2528" spans="1:45" x14ac:dyDescent="0.2">
      <c r="A2528" s="423">
        <v>9741</v>
      </c>
      <c r="B2528" s="424">
        <v>1</v>
      </c>
      <c r="C2528" s="425" t="s">
        <v>303</v>
      </c>
      <c r="D2528" s="422">
        <f t="shared" si="589"/>
        <v>0</v>
      </c>
      <c r="E2528" s="422">
        <f t="shared" si="590"/>
        <v>0</v>
      </c>
      <c r="F2528" s="422">
        <f t="shared" si="591"/>
        <v>519</v>
      </c>
      <c r="G2528" s="422">
        <f t="shared" si="592"/>
        <v>0</v>
      </c>
      <c r="H2528" s="22">
        <f t="shared" si="593"/>
        <v>519</v>
      </c>
      <c r="I2528" s="116">
        <v>0</v>
      </c>
      <c r="J2528" s="116">
        <v>0</v>
      </c>
      <c r="K2528" s="116">
        <v>90</v>
      </c>
      <c r="L2528" s="116">
        <v>0</v>
      </c>
      <c r="M2528" s="22">
        <f t="shared" si="594"/>
        <v>90</v>
      </c>
      <c r="N2528" s="116">
        <v>0</v>
      </c>
      <c r="O2528" s="116">
        <v>0</v>
      </c>
      <c r="P2528" s="116">
        <v>411</v>
      </c>
      <c r="Q2528" s="116">
        <v>0</v>
      </c>
      <c r="R2528" s="22">
        <f t="shared" si="595"/>
        <v>411</v>
      </c>
      <c r="S2528" s="116">
        <v>0</v>
      </c>
      <c r="T2528" s="116">
        <v>0</v>
      </c>
      <c r="U2528" s="116">
        <v>18</v>
      </c>
      <c r="V2528" s="116">
        <v>0</v>
      </c>
      <c r="W2528" s="22">
        <f t="shared" si="596"/>
        <v>18</v>
      </c>
      <c r="X2528" s="22">
        <f t="shared" si="597"/>
        <v>17.3</v>
      </c>
      <c r="Y2528" s="22">
        <f ca="1">OFFSET('Cost Study'!$B$7,'Operations Support'!$C2528,'Operations Support'!$B2528)*$H2528</f>
        <v>757.74</v>
      </c>
      <c r="Z2528" s="23">
        <f ca="1">Y2528*'Cost Study'!$B$31</f>
        <v>42321.241378825667</v>
      </c>
      <c r="AA2528" s="23">
        <f ca="1">IF(A2528=10298,1.51,1)*IF($B2528&lt;3,$D2528*'Cost Study'!$B$32*OFFSET('Cost Study'!$B$7,'Operations Support'!$C2528,'Operations Support'!$B2528),0)</f>
        <v>0</v>
      </c>
      <c r="AB2528" s="24">
        <f ca="1">AA2528*'Cost Study'!$B$31</f>
        <v>0</v>
      </c>
      <c r="AC2528" s="23">
        <f ca="1">Y2528*'Cost Study'!$B$31</f>
        <v>42321.241378825667</v>
      </c>
      <c r="AD2528" s="24">
        <f ca="1">AA2528*'Cost Study'!$B$31</f>
        <v>0</v>
      </c>
      <c r="AE2528" s="377">
        <f t="shared" ca="1" si="598"/>
        <v>42321.241378825667</v>
      </c>
      <c r="AF2528" s="377">
        <f t="shared" ca="1" si="599"/>
        <v>42321.241378825667</v>
      </c>
      <c r="AH2528" s="688">
        <f>IFERROR($H2528/SUMIF($A:$A,$A2528,$H:$H)*SUMIF(Summary!$A$110:$A$186,$A2528,Summary!$P$110:$P$186),0)</f>
        <v>30880.31551000282</v>
      </c>
      <c r="AI2528" s="689">
        <f t="shared" ca="1" si="585"/>
        <v>11440.925868822847</v>
      </c>
      <c r="AJ2528" s="688">
        <f>IFERROR(H2528/SUMIF(A:A,A2528,H:H)*SUMIF(Summary!$A$110:$A$186,'Operations Support'!A2528,Summary!$Q$110:$Q$186),0)</f>
        <v>31295.010298596131</v>
      </c>
      <c r="AK2528" s="688">
        <f t="shared" ca="1" si="586"/>
        <v>11026.231080229536</v>
      </c>
      <c r="AM2528" s="688">
        <f>IFERROR($H2528/SUMIF($A:$A,$A2528,$H:$H)*SUMIF(Summary!$A$230:$A$266,$A2528,Summary!$P$230:$P$266),0)</f>
        <v>5842.5988348022611</v>
      </c>
      <c r="AN2528" s="688">
        <f>IFERROR($H2528/SUMIF($A:$A,$A2528,$H:$H)*(SUMIF(Summary!$A$230:$A$266,$A2528,Summary!$L$230:$L$266)+SUMIF(Summary!$A$281:$A$317,$A2528,Summary!$L$281:$L$317))-AM2528,0)</f>
        <v>7036.6119171806376</v>
      </c>
      <c r="AO2528" s="688">
        <f>IFERROR($H2528/SUMIF($A:$A,$A2528,$H:$H)*SUMIF(Summary!$A$230:$A$266,$A2528,Summary!$Q$230:$Q$266),0)</f>
        <v>5921.0596681395709</v>
      </c>
      <c r="AP2528" s="688">
        <f>IFERROR($H2528/SUMIF($A:$A,$A2528,$H:$H)*(SUMIF(Summary!$A$230:$A$266,$A2528,Summary!$L$230:$L$266)+SUMIF(Summary!$A$281:$A$317,$A2528,Summary!$L$281:$L$317))-AO2528,0)</f>
        <v>6958.1510838433278</v>
      </c>
      <c r="AQ2528" s="306"/>
      <c r="AR2528" s="688">
        <f t="shared" ca="1" si="587"/>
        <v>18477.537786003486</v>
      </c>
      <c r="AS2528" s="688">
        <f t="shared" ca="1" si="588"/>
        <v>17984.382164072864</v>
      </c>
    </row>
    <row r="2529" spans="1:45" x14ac:dyDescent="0.2">
      <c r="A2529" s="423">
        <v>9741</v>
      </c>
      <c r="B2529" s="424">
        <v>1</v>
      </c>
      <c r="C2529" s="425" t="s">
        <v>304</v>
      </c>
      <c r="D2529" s="422">
        <f t="shared" si="589"/>
        <v>0</v>
      </c>
      <c r="E2529" s="422">
        <f t="shared" si="590"/>
        <v>0</v>
      </c>
      <c r="F2529" s="422">
        <f t="shared" si="591"/>
        <v>0</v>
      </c>
      <c r="G2529" s="422">
        <f t="shared" si="592"/>
        <v>0</v>
      </c>
      <c r="H2529" s="22">
        <f t="shared" si="593"/>
        <v>0</v>
      </c>
      <c r="I2529" s="116">
        <v>0</v>
      </c>
      <c r="J2529" s="116">
        <v>0</v>
      </c>
      <c r="K2529" s="116">
        <v>0</v>
      </c>
      <c r="L2529" s="116">
        <v>0</v>
      </c>
      <c r="M2529" s="22">
        <f t="shared" si="594"/>
        <v>0</v>
      </c>
      <c r="N2529" s="116">
        <v>0</v>
      </c>
      <c r="O2529" s="116">
        <v>0</v>
      </c>
      <c r="P2529" s="116">
        <v>0</v>
      </c>
      <c r="Q2529" s="116">
        <v>0</v>
      </c>
      <c r="R2529" s="22">
        <f t="shared" si="595"/>
        <v>0</v>
      </c>
      <c r="S2529" s="116">
        <v>0</v>
      </c>
      <c r="T2529" s="116">
        <v>0</v>
      </c>
      <c r="U2529" s="116">
        <v>0</v>
      </c>
      <c r="V2529" s="116">
        <v>0</v>
      </c>
      <c r="W2529" s="22">
        <f t="shared" si="596"/>
        <v>0</v>
      </c>
      <c r="X2529" s="22">
        <f t="shared" si="597"/>
        <v>0</v>
      </c>
      <c r="Y2529" s="22">
        <f ca="1">OFFSET('Cost Study'!$B$7,'Operations Support'!$C2529,'Operations Support'!$B2529)*$H2529</f>
        <v>0</v>
      </c>
      <c r="Z2529" s="23">
        <f ca="1">Y2529*'Cost Study'!$B$31</f>
        <v>0</v>
      </c>
      <c r="AA2529" s="23">
        <f ca="1">IF(A2529=10298,1.51,1)*IF($B2529&lt;3,$D2529*'Cost Study'!$B$32*OFFSET('Cost Study'!$B$7,'Operations Support'!$C2529,'Operations Support'!$B2529),0)</f>
        <v>0</v>
      </c>
      <c r="AB2529" s="24">
        <f ca="1">AA2529*'Cost Study'!$B$31</f>
        <v>0</v>
      </c>
      <c r="AC2529" s="23">
        <f ca="1">Y2529*'Cost Study'!$B$31</f>
        <v>0</v>
      </c>
      <c r="AD2529" s="24">
        <f ca="1">AA2529*'Cost Study'!$B$31</f>
        <v>0</v>
      </c>
      <c r="AE2529" s="377">
        <f t="shared" ca="1" si="598"/>
        <v>0</v>
      </c>
      <c r="AF2529" s="377">
        <f t="shared" ca="1" si="599"/>
        <v>0</v>
      </c>
      <c r="AH2529" s="688">
        <f>IFERROR($H2529/SUMIF($A:$A,$A2529,$H:$H)*SUMIF(Summary!$A$110:$A$186,$A2529,Summary!$P$110:$P$186),0)</f>
        <v>0</v>
      </c>
      <c r="AI2529" s="689">
        <f t="shared" ca="1" si="585"/>
        <v>0</v>
      </c>
      <c r="AJ2529" s="688">
        <f>IFERROR(H2529/SUMIF(A:A,A2529,H:H)*SUMIF(Summary!$A$110:$A$186,'Operations Support'!A2529,Summary!$Q$110:$Q$186),0)</f>
        <v>0</v>
      </c>
      <c r="AK2529" s="688">
        <f t="shared" ca="1" si="586"/>
        <v>0</v>
      </c>
      <c r="AM2529" s="688">
        <f>IFERROR($H2529/SUMIF($A:$A,$A2529,$H:$H)*SUMIF(Summary!$A$230:$A$266,$A2529,Summary!$P$230:$P$266),0)</f>
        <v>0</v>
      </c>
      <c r="AN2529" s="688">
        <f>IFERROR($H2529/SUMIF($A:$A,$A2529,$H:$H)*(SUMIF(Summary!$A$230:$A$266,$A2529,Summary!$L$230:$L$266)+SUMIF(Summary!$A$281:$A$317,$A2529,Summary!$L$281:$L$317))-AM2529,0)</f>
        <v>0</v>
      </c>
      <c r="AO2529" s="688">
        <f>IFERROR($H2529/SUMIF($A:$A,$A2529,$H:$H)*SUMIF(Summary!$A$230:$A$266,$A2529,Summary!$Q$230:$Q$266),0)</f>
        <v>0</v>
      </c>
      <c r="AP2529" s="688">
        <f>IFERROR($H2529/SUMIF($A:$A,$A2529,$H:$H)*(SUMIF(Summary!$A$230:$A$266,$A2529,Summary!$L$230:$L$266)+SUMIF(Summary!$A$281:$A$317,$A2529,Summary!$L$281:$L$317))-AO2529,0)</f>
        <v>0</v>
      </c>
      <c r="AQ2529" s="306"/>
      <c r="AR2529" s="688">
        <f t="shared" ca="1" si="587"/>
        <v>0</v>
      </c>
      <c r="AS2529" s="688">
        <f t="shared" ca="1" si="588"/>
        <v>0</v>
      </c>
    </row>
    <row r="2530" spans="1:45" x14ac:dyDescent="0.2">
      <c r="A2530" s="423">
        <v>9741</v>
      </c>
      <c r="B2530" s="424">
        <v>1</v>
      </c>
      <c r="C2530" s="425" t="s">
        <v>305</v>
      </c>
      <c r="D2530" s="422">
        <f t="shared" si="589"/>
        <v>3148</v>
      </c>
      <c r="E2530" s="422">
        <f t="shared" si="590"/>
        <v>0</v>
      </c>
      <c r="F2530" s="422">
        <f t="shared" si="591"/>
        <v>32294</v>
      </c>
      <c r="G2530" s="422">
        <f t="shared" si="592"/>
        <v>0</v>
      </c>
      <c r="H2530" s="22">
        <f t="shared" si="593"/>
        <v>35442</v>
      </c>
      <c r="I2530" s="116">
        <v>1668</v>
      </c>
      <c r="J2530" s="116">
        <v>0</v>
      </c>
      <c r="K2530" s="116">
        <v>13252</v>
      </c>
      <c r="L2530" s="116">
        <v>0</v>
      </c>
      <c r="M2530" s="22">
        <f t="shared" si="594"/>
        <v>14920</v>
      </c>
      <c r="N2530" s="116">
        <v>1477</v>
      </c>
      <c r="O2530" s="116">
        <v>0</v>
      </c>
      <c r="P2530" s="116">
        <v>18054</v>
      </c>
      <c r="Q2530" s="116">
        <v>0</v>
      </c>
      <c r="R2530" s="22">
        <f t="shared" si="595"/>
        <v>19531</v>
      </c>
      <c r="S2530" s="116">
        <v>3</v>
      </c>
      <c r="T2530" s="116">
        <v>0</v>
      </c>
      <c r="U2530" s="116">
        <v>988</v>
      </c>
      <c r="V2530" s="116">
        <v>0</v>
      </c>
      <c r="W2530" s="22">
        <f t="shared" si="596"/>
        <v>991</v>
      </c>
      <c r="X2530" s="22">
        <f t="shared" si="597"/>
        <v>1181.4000000000001</v>
      </c>
      <c r="Y2530" s="22">
        <f ca="1">OFFSET('Cost Study'!$B$7,'Operations Support'!$C2530,'Operations Support'!$B2530)*$H2530</f>
        <v>69466.319999999992</v>
      </c>
      <c r="Z2530" s="23">
        <f ca="1">Y2530*'Cost Study'!$B$31</f>
        <v>3879828.0365544176</v>
      </c>
      <c r="AA2530" s="23">
        <f ca="1">IF(A2530=10298,1.51,1)*IF($B2530&lt;3,$D2530*'Cost Study'!$B$32*OFFSET('Cost Study'!$B$7,'Operations Support'!$C2530,'Operations Support'!$B2530),0)</f>
        <v>617.00800000000004</v>
      </c>
      <c r="AB2530" s="24">
        <f ca="1">AA2530*'Cost Study'!$B$31</f>
        <v>34461.087577093022</v>
      </c>
      <c r="AC2530" s="23">
        <f ca="1">Y2530*'Cost Study'!$B$31</f>
        <v>3879828.0365544176</v>
      </c>
      <c r="AD2530" s="24">
        <f ca="1">AA2530*'Cost Study'!$B$31</f>
        <v>34461.087577093022</v>
      </c>
      <c r="AE2530" s="377">
        <f t="shared" ca="1" si="598"/>
        <v>3914289.1241315105</v>
      </c>
      <c r="AF2530" s="377">
        <f t="shared" ca="1" si="599"/>
        <v>3914289.1241315105</v>
      </c>
      <c r="AH2530" s="688">
        <f>IFERROR($H2530/SUMIF($A:$A,$A2530,$H:$H)*SUMIF(Summary!$A$110:$A$186,$A2530,Summary!$P$110:$P$186),0)</f>
        <v>2108786.4013593835</v>
      </c>
      <c r="AI2530" s="689">
        <f t="shared" ca="1" si="585"/>
        <v>1805502.722772127</v>
      </c>
      <c r="AJ2530" s="688">
        <f>IFERROR(H2530/SUMIF(A:A,A2530,H:H)*SUMIF(Summary!$A$110:$A$186,'Operations Support'!A2530,Summary!$Q$110:$Q$186),0)</f>
        <v>2137105.5009688712</v>
      </c>
      <c r="AK2530" s="688">
        <f t="shared" ca="1" si="586"/>
        <v>1777183.6231626393</v>
      </c>
      <c r="AM2530" s="688">
        <f>IFERROR($H2530/SUMIF($A:$A,$A2530,$H:$H)*SUMIF(Summary!$A$230:$A$266,$A2530,Summary!$P$230:$P$266),0)</f>
        <v>398985.33314655442</v>
      </c>
      <c r="AN2530" s="688">
        <f>IFERROR($H2530/SUMIF($A:$A,$A2530,$H:$H)*(SUMIF(Summary!$A$230:$A$266,$A2530,Summary!$L$230:$L$266)+SUMIF(Summary!$A$281:$A$317,$A2530,Summary!$L$281:$L$317))-AM2530,0)</f>
        <v>480523.31323452061</v>
      </c>
      <c r="AO2530" s="688">
        <f>IFERROR($H2530/SUMIF($A:$A,$A2530,$H:$H)*SUMIF(Summary!$A$230:$A$266,$A2530,Summary!$Q$230:$Q$266),0)</f>
        <v>404343.34635491844</v>
      </c>
      <c r="AP2530" s="688">
        <f>IFERROR($H2530/SUMIF($A:$A,$A2530,$H:$H)*(SUMIF(Summary!$A$230:$A$266,$A2530,Summary!$L$230:$L$266)+SUMIF(Summary!$A$281:$A$317,$A2530,Summary!$L$281:$L$317))-AO2530,0)</f>
        <v>475165.30002615659</v>
      </c>
      <c r="AQ2530" s="306"/>
      <c r="AR2530" s="688">
        <f t="shared" ca="1" si="587"/>
        <v>2286026.0360066476</v>
      </c>
      <c r="AS2530" s="688">
        <f t="shared" ca="1" si="588"/>
        <v>2252348.9231887958</v>
      </c>
    </row>
    <row r="2531" spans="1:45" x14ac:dyDescent="0.2">
      <c r="A2531" s="423">
        <v>9741</v>
      </c>
      <c r="B2531" s="424">
        <v>1</v>
      </c>
      <c r="C2531" s="425" t="s">
        <v>306</v>
      </c>
      <c r="D2531" s="422">
        <f t="shared" si="589"/>
        <v>0</v>
      </c>
      <c r="E2531" s="422">
        <f t="shared" si="590"/>
        <v>0</v>
      </c>
      <c r="F2531" s="422">
        <f t="shared" si="591"/>
        <v>0</v>
      </c>
      <c r="G2531" s="422">
        <f t="shared" si="592"/>
        <v>0</v>
      </c>
      <c r="H2531" s="22">
        <f t="shared" si="593"/>
        <v>0</v>
      </c>
      <c r="I2531" s="116">
        <v>0</v>
      </c>
      <c r="J2531" s="116">
        <v>0</v>
      </c>
      <c r="K2531" s="116">
        <v>0</v>
      </c>
      <c r="L2531" s="116">
        <v>0</v>
      </c>
      <c r="M2531" s="22">
        <f t="shared" si="594"/>
        <v>0</v>
      </c>
      <c r="N2531" s="116">
        <v>0</v>
      </c>
      <c r="O2531" s="116">
        <v>0</v>
      </c>
      <c r="P2531" s="116">
        <v>0</v>
      </c>
      <c r="Q2531" s="116">
        <v>0</v>
      </c>
      <c r="R2531" s="22">
        <f t="shared" si="595"/>
        <v>0</v>
      </c>
      <c r="S2531" s="116">
        <v>0</v>
      </c>
      <c r="T2531" s="116">
        <v>0</v>
      </c>
      <c r="U2531" s="116">
        <v>0</v>
      </c>
      <c r="V2531" s="116">
        <v>0</v>
      </c>
      <c r="W2531" s="22">
        <f t="shared" si="596"/>
        <v>0</v>
      </c>
      <c r="X2531" s="22">
        <f t="shared" si="597"/>
        <v>0</v>
      </c>
      <c r="Y2531" s="22">
        <f ca="1">OFFSET('Cost Study'!$B$7,'Operations Support'!$C2531,'Operations Support'!$B2531)*$H2531</f>
        <v>0</v>
      </c>
      <c r="Z2531" s="23">
        <f ca="1">Y2531*'Cost Study'!$B$31</f>
        <v>0</v>
      </c>
      <c r="AA2531" s="23">
        <f ca="1">IF(A2531=10298,1.51,1)*IF($B2531&lt;3,$D2531*'Cost Study'!$B$32*OFFSET('Cost Study'!$B$7,'Operations Support'!$C2531,'Operations Support'!$B2531),0)</f>
        <v>0</v>
      </c>
      <c r="AB2531" s="24">
        <f ca="1">AA2531*'Cost Study'!$B$31</f>
        <v>0</v>
      </c>
      <c r="AC2531" s="23">
        <f ca="1">Y2531*'Cost Study'!$B$31</f>
        <v>0</v>
      </c>
      <c r="AD2531" s="24">
        <f ca="1">AA2531*'Cost Study'!$B$31</f>
        <v>0</v>
      </c>
      <c r="AE2531" s="377">
        <f t="shared" ca="1" si="598"/>
        <v>0</v>
      </c>
      <c r="AF2531" s="377">
        <f t="shared" ca="1" si="599"/>
        <v>0</v>
      </c>
      <c r="AH2531" s="688">
        <f>IFERROR($H2531/SUMIF($A:$A,$A2531,$H:$H)*SUMIF(Summary!$A$110:$A$186,$A2531,Summary!$P$110:$P$186),0)</f>
        <v>0</v>
      </c>
      <c r="AI2531" s="689">
        <f t="shared" ca="1" si="585"/>
        <v>0</v>
      </c>
      <c r="AJ2531" s="688">
        <f>IFERROR(H2531/SUMIF(A:A,A2531,H:H)*SUMIF(Summary!$A$110:$A$186,'Operations Support'!A2531,Summary!$Q$110:$Q$186),0)</f>
        <v>0</v>
      </c>
      <c r="AK2531" s="688">
        <f t="shared" ca="1" si="586"/>
        <v>0</v>
      </c>
      <c r="AM2531" s="688">
        <f>IFERROR($H2531/SUMIF($A:$A,$A2531,$H:$H)*SUMIF(Summary!$A$230:$A$266,$A2531,Summary!$P$230:$P$266),0)</f>
        <v>0</v>
      </c>
      <c r="AN2531" s="688">
        <f>IFERROR($H2531/SUMIF($A:$A,$A2531,$H:$H)*(SUMIF(Summary!$A$230:$A$266,$A2531,Summary!$L$230:$L$266)+SUMIF(Summary!$A$281:$A$317,$A2531,Summary!$L$281:$L$317))-AM2531,0)</f>
        <v>0</v>
      </c>
      <c r="AO2531" s="688">
        <f>IFERROR($H2531/SUMIF($A:$A,$A2531,$H:$H)*SUMIF(Summary!$A$230:$A$266,$A2531,Summary!$Q$230:$Q$266),0)</f>
        <v>0</v>
      </c>
      <c r="AP2531" s="688">
        <f>IFERROR($H2531/SUMIF($A:$A,$A2531,$H:$H)*(SUMIF(Summary!$A$230:$A$266,$A2531,Summary!$L$230:$L$266)+SUMIF(Summary!$A$281:$A$317,$A2531,Summary!$L$281:$L$317))-AO2531,0)</f>
        <v>0</v>
      </c>
      <c r="AQ2531" s="306"/>
      <c r="AR2531" s="688">
        <f t="shared" ca="1" si="587"/>
        <v>0</v>
      </c>
      <c r="AS2531" s="688">
        <f t="shared" ca="1" si="588"/>
        <v>0</v>
      </c>
    </row>
    <row r="2532" spans="1:45" x14ac:dyDescent="0.2">
      <c r="A2532" s="423">
        <v>9741</v>
      </c>
      <c r="B2532" s="424">
        <v>1</v>
      </c>
      <c r="C2532" s="425" t="s">
        <v>307</v>
      </c>
      <c r="D2532" s="422">
        <f t="shared" si="589"/>
        <v>0</v>
      </c>
      <c r="E2532" s="422">
        <f t="shared" si="590"/>
        <v>0</v>
      </c>
      <c r="F2532" s="422">
        <f t="shared" si="591"/>
        <v>0</v>
      </c>
      <c r="G2532" s="422">
        <f t="shared" si="592"/>
        <v>0</v>
      </c>
      <c r="H2532" s="22">
        <f t="shared" si="593"/>
        <v>0</v>
      </c>
      <c r="I2532" s="116">
        <v>0</v>
      </c>
      <c r="J2532" s="116">
        <v>0</v>
      </c>
      <c r="K2532" s="116">
        <v>0</v>
      </c>
      <c r="L2532" s="116">
        <v>0</v>
      </c>
      <c r="M2532" s="22">
        <f t="shared" si="594"/>
        <v>0</v>
      </c>
      <c r="N2532" s="116">
        <v>0</v>
      </c>
      <c r="O2532" s="116">
        <v>0</v>
      </c>
      <c r="P2532" s="116">
        <v>0</v>
      </c>
      <c r="Q2532" s="116">
        <v>0</v>
      </c>
      <c r="R2532" s="22">
        <f t="shared" si="595"/>
        <v>0</v>
      </c>
      <c r="S2532" s="116">
        <v>0</v>
      </c>
      <c r="T2532" s="116">
        <v>0</v>
      </c>
      <c r="U2532" s="116">
        <v>0</v>
      </c>
      <c r="V2532" s="116">
        <v>0</v>
      </c>
      <c r="W2532" s="22">
        <f t="shared" si="596"/>
        <v>0</v>
      </c>
      <c r="X2532" s="22">
        <f t="shared" si="597"/>
        <v>0</v>
      </c>
      <c r="Y2532" s="22">
        <f ca="1">OFFSET('Cost Study'!$B$7,'Operations Support'!$C2532,'Operations Support'!$B2532)*$H2532</f>
        <v>0</v>
      </c>
      <c r="Z2532" s="23">
        <f ca="1">Y2532*'Cost Study'!$B$31</f>
        <v>0</v>
      </c>
      <c r="AA2532" s="23">
        <f ca="1">IF(A2532=10298,1.51,1)*IF($B2532&lt;3,$D2532*'Cost Study'!$B$32*OFFSET('Cost Study'!$B$7,'Operations Support'!$C2532,'Operations Support'!$B2532),0)</f>
        <v>0</v>
      </c>
      <c r="AB2532" s="24">
        <f ca="1">AA2532*'Cost Study'!$B$31</f>
        <v>0</v>
      </c>
      <c r="AC2532" s="23">
        <f ca="1">Y2532*'Cost Study'!$B$31</f>
        <v>0</v>
      </c>
      <c r="AD2532" s="24">
        <f ca="1">AA2532*'Cost Study'!$B$31</f>
        <v>0</v>
      </c>
      <c r="AE2532" s="377">
        <f t="shared" ca="1" si="598"/>
        <v>0</v>
      </c>
      <c r="AF2532" s="377">
        <f t="shared" ca="1" si="599"/>
        <v>0</v>
      </c>
      <c r="AH2532" s="688">
        <f>IFERROR($H2532/SUMIF($A:$A,$A2532,$H:$H)*SUMIF(Summary!$A$110:$A$186,$A2532,Summary!$P$110:$P$186),0)</f>
        <v>0</v>
      </c>
      <c r="AI2532" s="689">
        <f t="shared" ca="1" si="585"/>
        <v>0</v>
      </c>
      <c r="AJ2532" s="688">
        <f>IFERROR(H2532/SUMIF(A:A,A2532,H:H)*SUMIF(Summary!$A$110:$A$186,'Operations Support'!A2532,Summary!$Q$110:$Q$186),0)</f>
        <v>0</v>
      </c>
      <c r="AK2532" s="688">
        <f t="shared" ca="1" si="586"/>
        <v>0</v>
      </c>
      <c r="AM2532" s="688">
        <f>IFERROR($H2532/SUMIF($A:$A,$A2532,$H:$H)*SUMIF(Summary!$A$230:$A$266,$A2532,Summary!$P$230:$P$266),0)</f>
        <v>0</v>
      </c>
      <c r="AN2532" s="688">
        <f>IFERROR($H2532/SUMIF($A:$A,$A2532,$H:$H)*(SUMIF(Summary!$A$230:$A$266,$A2532,Summary!$L$230:$L$266)+SUMIF(Summary!$A$281:$A$317,$A2532,Summary!$L$281:$L$317))-AM2532,0)</f>
        <v>0</v>
      </c>
      <c r="AO2532" s="688">
        <f>IFERROR($H2532/SUMIF($A:$A,$A2532,$H:$H)*SUMIF(Summary!$A$230:$A$266,$A2532,Summary!$Q$230:$Q$266),0)</f>
        <v>0</v>
      </c>
      <c r="AP2532" s="688">
        <f>IFERROR($H2532/SUMIF($A:$A,$A2532,$H:$H)*(SUMIF(Summary!$A$230:$A$266,$A2532,Summary!$L$230:$L$266)+SUMIF(Summary!$A$281:$A$317,$A2532,Summary!$L$281:$L$317))-AO2532,0)</f>
        <v>0</v>
      </c>
      <c r="AQ2532" s="306"/>
      <c r="AR2532" s="688">
        <f t="shared" ca="1" si="587"/>
        <v>0</v>
      </c>
      <c r="AS2532" s="688">
        <f t="shared" ca="1" si="588"/>
        <v>0</v>
      </c>
    </row>
    <row r="2533" spans="1:45" x14ac:dyDescent="0.2">
      <c r="A2533" s="423">
        <v>9741</v>
      </c>
      <c r="B2533" s="424">
        <v>1</v>
      </c>
      <c r="C2533" s="425" t="s">
        <v>308</v>
      </c>
      <c r="D2533" s="422">
        <f t="shared" si="589"/>
        <v>0</v>
      </c>
      <c r="E2533" s="422">
        <f t="shared" si="590"/>
        <v>0</v>
      </c>
      <c r="F2533" s="422">
        <f t="shared" si="591"/>
        <v>0</v>
      </c>
      <c r="G2533" s="422">
        <f t="shared" si="592"/>
        <v>0</v>
      </c>
      <c r="H2533" s="22">
        <f t="shared" si="593"/>
        <v>0</v>
      </c>
      <c r="I2533" s="116">
        <v>0</v>
      </c>
      <c r="J2533" s="116">
        <v>0</v>
      </c>
      <c r="K2533" s="116">
        <v>0</v>
      </c>
      <c r="L2533" s="116">
        <v>0</v>
      </c>
      <c r="M2533" s="22">
        <f t="shared" si="594"/>
        <v>0</v>
      </c>
      <c r="N2533" s="116">
        <v>0</v>
      </c>
      <c r="O2533" s="116">
        <v>0</v>
      </c>
      <c r="P2533" s="116">
        <v>0</v>
      </c>
      <c r="Q2533" s="116">
        <v>0</v>
      </c>
      <c r="R2533" s="22">
        <f t="shared" si="595"/>
        <v>0</v>
      </c>
      <c r="S2533" s="116">
        <v>0</v>
      </c>
      <c r="T2533" s="116">
        <v>0</v>
      </c>
      <c r="U2533" s="116">
        <v>0</v>
      </c>
      <c r="V2533" s="116">
        <v>0</v>
      </c>
      <c r="W2533" s="22">
        <f t="shared" si="596"/>
        <v>0</v>
      </c>
      <c r="X2533" s="22">
        <f t="shared" si="597"/>
        <v>0</v>
      </c>
      <c r="Y2533" s="22">
        <f ca="1">OFFSET('Cost Study'!$B$7,'Operations Support'!$C2533,'Operations Support'!$B2533)*$H2533</f>
        <v>0</v>
      </c>
      <c r="Z2533" s="23">
        <f ca="1">Y2533*'Cost Study'!$B$31</f>
        <v>0</v>
      </c>
      <c r="AA2533" s="23">
        <f ca="1">IF(A2533=10298,1.51,1)*IF($B2533&lt;3,$D2533*'Cost Study'!$B$32*OFFSET('Cost Study'!$B$7,'Operations Support'!$C2533,'Operations Support'!$B2533),0)</f>
        <v>0</v>
      </c>
      <c r="AB2533" s="24">
        <f ca="1">AA2533*'Cost Study'!$B$31</f>
        <v>0</v>
      </c>
      <c r="AC2533" s="23">
        <f ca="1">Y2533*'Cost Study'!$B$31</f>
        <v>0</v>
      </c>
      <c r="AD2533" s="24">
        <f ca="1">AA2533*'Cost Study'!$B$31</f>
        <v>0</v>
      </c>
      <c r="AE2533" s="377">
        <f t="shared" ca="1" si="598"/>
        <v>0</v>
      </c>
      <c r="AF2533" s="377">
        <f t="shared" ca="1" si="599"/>
        <v>0</v>
      </c>
      <c r="AH2533" s="688">
        <f>IFERROR($H2533/SUMIF($A:$A,$A2533,$H:$H)*SUMIF(Summary!$A$110:$A$186,$A2533,Summary!$P$110:$P$186),0)</f>
        <v>0</v>
      </c>
      <c r="AI2533" s="689">
        <f t="shared" ca="1" si="585"/>
        <v>0</v>
      </c>
      <c r="AJ2533" s="688">
        <f>IFERROR(H2533/SUMIF(A:A,A2533,H:H)*SUMIF(Summary!$A$110:$A$186,'Operations Support'!A2533,Summary!$Q$110:$Q$186),0)</f>
        <v>0</v>
      </c>
      <c r="AK2533" s="688">
        <f t="shared" ca="1" si="586"/>
        <v>0</v>
      </c>
      <c r="AM2533" s="688">
        <f>IFERROR($H2533/SUMIF($A:$A,$A2533,$H:$H)*SUMIF(Summary!$A$230:$A$266,$A2533,Summary!$P$230:$P$266),0)</f>
        <v>0</v>
      </c>
      <c r="AN2533" s="688">
        <f>IFERROR($H2533/SUMIF($A:$A,$A2533,$H:$H)*(SUMIF(Summary!$A$230:$A$266,$A2533,Summary!$L$230:$L$266)+SUMIF(Summary!$A$281:$A$317,$A2533,Summary!$L$281:$L$317))-AM2533,0)</f>
        <v>0</v>
      </c>
      <c r="AO2533" s="688">
        <f>IFERROR($H2533/SUMIF($A:$A,$A2533,$H:$H)*SUMIF(Summary!$A$230:$A$266,$A2533,Summary!$Q$230:$Q$266),0)</f>
        <v>0</v>
      </c>
      <c r="AP2533" s="688">
        <f>IFERROR($H2533/SUMIF($A:$A,$A2533,$H:$H)*(SUMIF(Summary!$A$230:$A$266,$A2533,Summary!$L$230:$L$266)+SUMIF(Summary!$A$281:$A$317,$A2533,Summary!$L$281:$L$317))-AO2533,0)</f>
        <v>0</v>
      </c>
      <c r="AQ2533" s="306"/>
      <c r="AR2533" s="688">
        <f t="shared" ca="1" si="587"/>
        <v>0</v>
      </c>
      <c r="AS2533" s="688">
        <f t="shared" ca="1" si="588"/>
        <v>0</v>
      </c>
    </row>
    <row r="2534" spans="1:45" s="15" customFormat="1" x14ac:dyDescent="0.2">
      <c r="A2534" s="423">
        <v>9741</v>
      </c>
      <c r="B2534" s="424">
        <v>1</v>
      </c>
      <c r="C2534" s="425" t="s">
        <v>309</v>
      </c>
      <c r="D2534" s="422">
        <f t="shared" si="589"/>
        <v>0</v>
      </c>
      <c r="E2534" s="422">
        <f t="shared" si="590"/>
        <v>0</v>
      </c>
      <c r="F2534" s="422">
        <f t="shared" si="591"/>
        <v>30</v>
      </c>
      <c r="G2534" s="422">
        <f t="shared" si="592"/>
        <v>0</v>
      </c>
      <c r="H2534" s="22">
        <f t="shared" si="593"/>
        <v>30</v>
      </c>
      <c r="I2534" s="116">
        <v>0</v>
      </c>
      <c r="J2534" s="116">
        <v>0</v>
      </c>
      <c r="K2534" s="116">
        <v>11</v>
      </c>
      <c r="L2534" s="116">
        <v>0</v>
      </c>
      <c r="M2534" s="22">
        <f t="shared" si="594"/>
        <v>11</v>
      </c>
      <c r="N2534" s="116">
        <v>0</v>
      </c>
      <c r="O2534" s="116">
        <v>0</v>
      </c>
      <c r="P2534" s="116">
        <v>14</v>
      </c>
      <c r="Q2534" s="116">
        <v>0</v>
      </c>
      <c r="R2534" s="22">
        <f t="shared" si="595"/>
        <v>14</v>
      </c>
      <c r="S2534" s="116">
        <v>0</v>
      </c>
      <c r="T2534" s="116">
        <v>0</v>
      </c>
      <c r="U2534" s="116">
        <v>5</v>
      </c>
      <c r="V2534" s="116">
        <v>0</v>
      </c>
      <c r="W2534" s="22">
        <f t="shared" si="596"/>
        <v>5</v>
      </c>
      <c r="X2534" s="22">
        <f t="shared" si="597"/>
        <v>1</v>
      </c>
      <c r="Y2534" s="22">
        <f ca="1">OFFSET('Cost Study'!$B$7,'Operations Support'!$C2534,'Operations Support'!$B2534)*$H2534</f>
        <v>65.7</v>
      </c>
      <c r="Z2534" s="23">
        <f ca="1">Y2534*'Cost Study'!$B$31</f>
        <v>3669.4717958519363</v>
      </c>
      <c r="AA2534" s="23">
        <f ca="1">IF(A2534=10298,1.51,1)*IF($B2534&lt;3,$D2534*'Cost Study'!$B$32*OFFSET('Cost Study'!$B$7,'Operations Support'!$C2534,'Operations Support'!$B2534),0)</f>
        <v>0</v>
      </c>
      <c r="AB2534" s="24">
        <f ca="1">AA2534*'Cost Study'!$B$31</f>
        <v>0</v>
      </c>
      <c r="AC2534" s="23">
        <f ca="1">Y2534*'Cost Study'!$B$31</f>
        <v>3669.4717958519363</v>
      </c>
      <c r="AD2534" s="24">
        <f ca="1">AA2534*'Cost Study'!$B$31</f>
        <v>0</v>
      </c>
      <c r="AE2534" s="377">
        <f t="shared" ca="1" si="598"/>
        <v>3669.4717958519363</v>
      </c>
      <c r="AF2534" s="377">
        <f t="shared" ca="1" si="599"/>
        <v>3669.4717958519363</v>
      </c>
      <c r="AH2534" s="688">
        <f>IFERROR($H2534/SUMIF($A:$A,$A2534,$H:$H)*SUMIF(Summary!$A$110:$A$186,$A2534,Summary!$P$110:$P$186),0)</f>
        <v>1784.9893358383133</v>
      </c>
      <c r="AI2534" s="689">
        <f t="shared" ca="1" si="585"/>
        <v>1884.482460013623</v>
      </c>
      <c r="AJ2534" s="688">
        <f>IFERROR(H2534/SUMIF(A:A,A2534,H:H)*SUMIF(Summary!$A$110:$A$186,'Operations Support'!A2534,Summary!$Q$110:$Q$186),0)</f>
        <v>1808.9601328668284</v>
      </c>
      <c r="AK2534" s="688">
        <f t="shared" ca="1" si="586"/>
        <v>1860.5116629851079</v>
      </c>
      <c r="AL2534" s="1"/>
      <c r="AM2534" s="688">
        <f>IFERROR($H2534/SUMIF($A:$A,$A2534,$H:$H)*SUMIF(Summary!$A$230:$A$266,$A2534,Summary!$P$230:$P$266),0)</f>
        <v>337.72247600013071</v>
      </c>
      <c r="AN2534" s="688">
        <f>IFERROR($H2534/SUMIF($A:$A,$A2534,$H:$H)*(SUMIF(Summary!$A$230:$A$266,$A2534,Summary!$L$230:$L$266)+SUMIF(Summary!$A$281:$A$317,$A2534,Summary!$L$281:$L$317))-AM2534,0)</f>
        <v>406.74057324743575</v>
      </c>
      <c r="AO2534" s="688">
        <f>IFERROR($H2534/SUMIF($A:$A,$A2534,$H:$H)*SUMIF(Summary!$A$230:$A$266,$A2534,Summary!$Q$230:$Q$266),0)</f>
        <v>342.25778428552428</v>
      </c>
      <c r="AP2534" s="688">
        <f>IFERROR($H2534/SUMIF($A:$A,$A2534,$H:$H)*(SUMIF(Summary!$A$230:$A$266,$A2534,Summary!$L$230:$L$266)+SUMIF(Summary!$A$281:$A$317,$A2534,Summary!$L$281:$L$317))-AO2534,0)</f>
        <v>402.20526496204218</v>
      </c>
      <c r="AQ2534" s="306"/>
      <c r="AR2534" s="688">
        <f t="shared" ca="1" si="587"/>
        <v>2291.2230332610588</v>
      </c>
      <c r="AS2534" s="688">
        <f t="shared" ca="1" si="588"/>
        <v>2262.71692794715</v>
      </c>
    </row>
    <row r="2535" spans="1:45" x14ac:dyDescent="0.2">
      <c r="A2535" s="423">
        <v>9741</v>
      </c>
      <c r="B2535" s="424">
        <v>1</v>
      </c>
      <c r="C2535" s="425" t="s">
        <v>310</v>
      </c>
      <c r="D2535" s="422">
        <f t="shared" si="589"/>
        <v>0</v>
      </c>
      <c r="E2535" s="422">
        <f t="shared" si="590"/>
        <v>0</v>
      </c>
      <c r="F2535" s="422">
        <f t="shared" si="591"/>
        <v>0</v>
      </c>
      <c r="G2535" s="422">
        <f t="shared" si="592"/>
        <v>0</v>
      </c>
      <c r="H2535" s="22">
        <f t="shared" si="593"/>
        <v>0</v>
      </c>
      <c r="I2535" s="116">
        <v>0</v>
      </c>
      <c r="J2535" s="116">
        <v>0</v>
      </c>
      <c r="K2535" s="116">
        <v>0</v>
      </c>
      <c r="L2535" s="116">
        <v>0</v>
      </c>
      <c r="M2535" s="22">
        <f t="shared" si="594"/>
        <v>0</v>
      </c>
      <c r="N2535" s="116">
        <v>0</v>
      </c>
      <c r="O2535" s="116">
        <v>0</v>
      </c>
      <c r="P2535" s="116">
        <v>0</v>
      </c>
      <c r="Q2535" s="116">
        <v>0</v>
      </c>
      <c r="R2535" s="22">
        <f t="shared" si="595"/>
        <v>0</v>
      </c>
      <c r="S2535" s="116">
        <v>0</v>
      </c>
      <c r="T2535" s="116">
        <v>0</v>
      </c>
      <c r="U2535" s="116">
        <v>0</v>
      </c>
      <c r="V2535" s="116">
        <v>0</v>
      </c>
      <c r="W2535" s="22">
        <f t="shared" si="596"/>
        <v>0</v>
      </c>
      <c r="X2535" s="22">
        <f t="shared" si="597"/>
        <v>0</v>
      </c>
      <c r="Y2535" s="22">
        <f ca="1">OFFSET('Cost Study'!$B$7,'Operations Support'!$C2535,'Operations Support'!$B2535)*$H2535</f>
        <v>0</v>
      </c>
      <c r="Z2535" s="23">
        <f ca="1">Y2535*'Cost Study'!$B$31</f>
        <v>0</v>
      </c>
      <c r="AA2535" s="23">
        <f ca="1">IF(A2535=10298,1.51,1)*IF($B2535&lt;3,$D2535*'Cost Study'!$B$32*OFFSET('Cost Study'!$B$7,'Operations Support'!$C2535,'Operations Support'!$B2535),0)</f>
        <v>0</v>
      </c>
      <c r="AB2535" s="24">
        <f ca="1">AA2535*'Cost Study'!$B$31</f>
        <v>0</v>
      </c>
      <c r="AC2535" s="23">
        <f ca="1">Y2535*'Cost Study'!$B$31</f>
        <v>0</v>
      </c>
      <c r="AD2535" s="24">
        <f ca="1">AA2535*'Cost Study'!$B$31</f>
        <v>0</v>
      </c>
      <c r="AE2535" s="377">
        <f t="shared" ca="1" si="598"/>
        <v>0</v>
      </c>
      <c r="AF2535" s="377">
        <f t="shared" ca="1" si="599"/>
        <v>0</v>
      </c>
      <c r="AH2535" s="688">
        <f>IFERROR($H2535/SUMIF($A:$A,$A2535,$H:$H)*SUMIF(Summary!$A$110:$A$186,$A2535,Summary!$P$110:$P$186),0)</f>
        <v>0</v>
      </c>
      <c r="AI2535" s="689">
        <f t="shared" ca="1" si="585"/>
        <v>0</v>
      </c>
      <c r="AJ2535" s="688">
        <f>IFERROR(H2535/SUMIF(A:A,A2535,H:H)*SUMIF(Summary!$A$110:$A$186,'Operations Support'!A2535,Summary!$Q$110:$Q$186),0)</f>
        <v>0</v>
      </c>
      <c r="AK2535" s="688">
        <f t="shared" ca="1" si="586"/>
        <v>0</v>
      </c>
      <c r="AM2535" s="688">
        <f>IFERROR($H2535/SUMIF($A:$A,$A2535,$H:$H)*SUMIF(Summary!$A$230:$A$266,$A2535,Summary!$P$230:$P$266),0)</f>
        <v>0</v>
      </c>
      <c r="AN2535" s="688">
        <f>IFERROR($H2535/SUMIF($A:$A,$A2535,$H:$H)*(SUMIF(Summary!$A$230:$A$266,$A2535,Summary!$L$230:$L$266)+SUMIF(Summary!$A$281:$A$317,$A2535,Summary!$L$281:$L$317))-AM2535,0)</f>
        <v>0</v>
      </c>
      <c r="AO2535" s="688">
        <f>IFERROR($H2535/SUMIF($A:$A,$A2535,$H:$H)*SUMIF(Summary!$A$230:$A$266,$A2535,Summary!$Q$230:$Q$266),0)</f>
        <v>0</v>
      </c>
      <c r="AP2535" s="688">
        <f>IFERROR($H2535/SUMIF($A:$A,$A2535,$H:$H)*(SUMIF(Summary!$A$230:$A$266,$A2535,Summary!$L$230:$L$266)+SUMIF(Summary!$A$281:$A$317,$A2535,Summary!$L$281:$L$317))-AO2535,0)</f>
        <v>0</v>
      </c>
      <c r="AQ2535" s="306"/>
      <c r="AR2535" s="688">
        <f t="shared" ca="1" si="587"/>
        <v>0</v>
      </c>
      <c r="AS2535" s="688">
        <f t="shared" ca="1" si="588"/>
        <v>0</v>
      </c>
    </row>
    <row r="2536" spans="1:45" x14ac:dyDescent="0.2">
      <c r="A2536" s="423">
        <v>9741</v>
      </c>
      <c r="B2536" s="424">
        <v>1</v>
      </c>
      <c r="C2536" s="425" t="s">
        <v>311</v>
      </c>
      <c r="D2536" s="422">
        <f t="shared" si="589"/>
        <v>0</v>
      </c>
      <c r="E2536" s="422">
        <f t="shared" si="590"/>
        <v>0</v>
      </c>
      <c r="F2536" s="422">
        <f t="shared" si="591"/>
        <v>0</v>
      </c>
      <c r="G2536" s="422">
        <f t="shared" si="592"/>
        <v>0</v>
      </c>
      <c r="H2536" s="22">
        <f t="shared" si="593"/>
        <v>0</v>
      </c>
      <c r="I2536" s="116">
        <v>0</v>
      </c>
      <c r="J2536" s="116">
        <v>0</v>
      </c>
      <c r="K2536" s="116">
        <v>0</v>
      </c>
      <c r="L2536" s="116">
        <v>0</v>
      </c>
      <c r="M2536" s="22">
        <f t="shared" si="594"/>
        <v>0</v>
      </c>
      <c r="N2536" s="116">
        <v>0</v>
      </c>
      <c r="O2536" s="116">
        <v>0</v>
      </c>
      <c r="P2536" s="116">
        <v>0</v>
      </c>
      <c r="Q2536" s="116">
        <v>0</v>
      </c>
      <c r="R2536" s="22">
        <f t="shared" si="595"/>
        <v>0</v>
      </c>
      <c r="S2536" s="116">
        <v>0</v>
      </c>
      <c r="T2536" s="116">
        <v>0</v>
      </c>
      <c r="U2536" s="116">
        <v>0</v>
      </c>
      <c r="V2536" s="116">
        <v>0</v>
      </c>
      <c r="W2536" s="22">
        <f t="shared" si="596"/>
        <v>0</v>
      </c>
      <c r="X2536" s="22">
        <f t="shared" si="597"/>
        <v>0</v>
      </c>
      <c r="Y2536" s="22">
        <f ca="1">OFFSET('Cost Study'!$B$7,'Operations Support'!$C2536,'Operations Support'!$B2536)*$H2536</f>
        <v>0</v>
      </c>
      <c r="Z2536" s="23">
        <f ca="1">Y2536*'Cost Study'!$B$31</f>
        <v>0</v>
      </c>
      <c r="AA2536" s="23">
        <f ca="1">IF(A2536=10298,1.51,1)*IF($B2536&lt;3,$D2536*'Cost Study'!$B$32*OFFSET('Cost Study'!$B$7,'Operations Support'!$C2536,'Operations Support'!$B2536),0)</f>
        <v>0</v>
      </c>
      <c r="AB2536" s="24">
        <f ca="1">AA2536*'Cost Study'!$B$31</f>
        <v>0</v>
      </c>
      <c r="AC2536" s="23">
        <f ca="1">Y2536*'Cost Study'!$B$31</f>
        <v>0</v>
      </c>
      <c r="AD2536" s="24">
        <f ca="1">AA2536*'Cost Study'!$B$31</f>
        <v>0</v>
      </c>
      <c r="AE2536" s="377">
        <f t="shared" ca="1" si="598"/>
        <v>0</v>
      </c>
      <c r="AF2536" s="377">
        <f t="shared" ca="1" si="599"/>
        <v>0</v>
      </c>
      <c r="AH2536" s="688">
        <f>IFERROR($H2536/SUMIF($A:$A,$A2536,$H:$H)*SUMIF(Summary!$A$110:$A$186,$A2536,Summary!$P$110:$P$186),0)</f>
        <v>0</v>
      </c>
      <c r="AI2536" s="689">
        <f t="shared" ca="1" si="585"/>
        <v>0</v>
      </c>
      <c r="AJ2536" s="688">
        <f>IFERROR(H2536/SUMIF(A:A,A2536,H:H)*SUMIF(Summary!$A$110:$A$186,'Operations Support'!A2536,Summary!$Q$110:$Q$186),0)</f>
        <v>0</v>
      </c>
      <c r="AK2536" s="688">
        <f t="shared" ca="1" si="586"/>
        <v>0</v>
      </c>
      <c r="AM2536" s="688">
        <f>IFERROR($H2536/SUMIF($A:$A,$A2536,$H:$H)*SUMIF(Summary!$A$230:$A$266,$A2536,Summary!$P$230:$P$266),0)</f>
        <v>0</v>
      </c>
      <c r="AN2536" s="688">
        <f>IFERROR($H2536/SUMIF($A:$A,$A2536,$H:$H)*(SUMIF(Summary!$A$230:$A$266,$A2536,Summary!$L$230:$L$266)+SUMIF(Summary!$A$281:$A$317,$A2536,Summary!$L$281:$L$317))-AM2536,0)</f>
        <v>0</v>
      </c>
      <c r="AO2536" s="688">
        <f>IFERROR($H2536/SUMIF($A:$A,$A2536,$H:$H)*SUMIF(Summary!$A$230:$A$266,$A2536,Summary!$Q$230:$Q$266),0)</f>
        <v>0</v>
      </c>
      <c r="AP2536" s="688">
        <f>IFERROR($H2536/SUMIF($A:$A,$A2536,$H:$H)*(SUMIF(Summary!$A$230:$A$266,$A2536,Summary!$L$230:$L$266)+SUMIF(Summary!$A$281:$A$317,$A2536,Summary!$L$281:$L$317))-AO2536,0)</f>
        <v>0</v>
      </c>
      <c r="AQ2536" s="306"/>
      <c r="AR2536" s="688">
        <f t="shared" ca="1" si="587"/>
        <v>0</v>
      </c>
      <c r="AS2536" s="688">
        <f t="shared" ca="1" si="588"/>
        <v>0</v>
      </c>
    </row>
    <row r="2537" spans="1:45" x14ac:dyDescent="0.2">
      <c r="A2537" s="423">
        <v>9741</v>
      </c>
      <c r="B2537" s="424">
        <v>1</v>
      </c>
      <c r="C2537" s="425" t="s">
        <v>312</v>
      </c>
      <c r="D2537" s="422">
        <f t="shared" si="589"/>
        <v>0</v>
      </c>
      <c r="E2537" s="422">
        <f t="shared" si="590"/>
        <v>0</v>
      </c>
      <c r="F2537" s="422">
        <f t="shared" si="591"/>
        <v>292</v>
      </c>
      <c r="G2537" s="422">
        <f t="shared" si="592"/>
        <v>0</v>
      </c>
      <c r="H2537" s="22">
        <f t="shared" si="593"/>
        <v>292</v>
      </c>
      <c r="I2537" s="116">
        <v>0</v>
      </c>
      <c r="J2537" s="116">
        <v>0</v>
      </c>
      <c r="K2537" s="116">
        <v>166</v>
      </c>
      <c r="L2537" s="116">
        <v>0</v>
      </c>
      <c r="M2537" s="22">
        <f t="shared" si="594"/>
        <v>166</v>
      </c>
      <c r="N2537" s="116">
        <v>0</v>
      </c>
      <c r="O2537" s="116">
        <v>0</v>
      </c>
      <c r="P2537" s="116">
        <v>106</v>
      </c>
      <c r="Q2537" s="116">
        <v>0</v>
      </c>
      <c r="R2537" s="22">
        <f t="shared" si="595"/>
        <v>106</v>
      </c>
      <c r="S2537" s="116">
        <v>0</v>
      </c>
      <c r="T2537" s="116">
        <v>0</v>
      </c>
      <c r="U2537" s="116">
        <v>20</v>
      </c>
      <c r="V2537" s="116">
        <v>0</v>
      </c>
      <c r="W2537" s="22">
        <f t="shared" si="596"/>
        <v>20</v>
      </c>
      <c r="X2537" s="22">
        <f t="shared" si="597"/>
        <v>9.7333333333333325</v>
      </c>
      <c r="Y2537" s="22">
        <f ca="1">OFFSET('Cost Study'!$B$7,'Operations Support'!$C2537,'Operations Support'!$B2537)*$H2537</f>
        <v>402.96</v>
      </c>
      <c r="Z2537" s="23">
        <f ca="1">Y2537*'Cost Study'!$B$31</f>
        <v>22506.093681225208</v>
      </c>
      <c r="AA2537" s="23">
        <f ca="1">IF(A2537=10298,1.51,1)*IF($B2537&lt;3,$D2537*'Cost Study'!$B$32*OFFSET('Cost Study'!$B$7,'Operations Support'!$C2537,'Operations Support'!$B2537),0)</f>
        <v>0</v>
      </c>
      <c r="AB2537" s="24">
        <f ca="1">AA2537*'Cost Study'!$B$31</f>
        <v>0</v>
      </c>
      <c r="AC2537" s="23">
        <f ca="1">Y2537*'Cost Study'!$B$31</f>
        <v>22506.093681225208</v>
      </c>
      <c r="AD2537" s="24">
        <f ca="1">AA2537*'Cost Study'!$B$31</f>
        <v>0</v>
      </c>
      <c r="AE2537" s="377">
        <f t="shared" ca="1" si="598"/>
        <v>22506.093681225208</v>
      </c>
      <c r="AF2537" s="377">
        <f t="shared" ca="1" si="599"/>
        <v>22506.093681225208</v>
      </c>
      <c r="AH2537" s="688">
        <f>IFERROR($H2537/SUMIF($A:$A,$A2537,$H:$H)*SUMIF(Summary!$A$110:$A$186,$A2537,Summary!$P$110:$P$186),0)</f>
        <v>17373.896202159583</v>
      </c>
      <c r="AI2537" s="689">
        <f t="shared" ca="1" si="585"/>
        <v>5132.1974790656241</v>
      </c>
      <c r="AJ2537" s="688">
        <f>IFERROR(H2537/SUMIF(A:A,A2537,H:H)*SUMIF(Summary!$A$110:$A$186,'Operations Support'!A2537,Summary!$Q$110:$Q$186),0)</f>
        <v>17607.211959903798</v>
      </c>
      <c r="AK2537" s="688">
        <f t="shared" ca="1" si="586"/>
        <v>4898.8817213214097</v>
      </c>
      <c r="AM2537" s="688">
        <f>IFERROR($H2537/SUMIF($A:$A,$A2537,$H:$H)*SUMIF(Summary!$A$230:$A$266,$A2537,Summary!$P$230:$P$266),0)</f>
        <v>3287.1654330679389</v>
      </c>
      <c r="AN2537" s="688">
        <f>IFERROR($H2537/SUMIF($A:$A,$A2537,$H:$H)*(SUMIF(Summary!$A$230:$A$266,$A2537,Summary!$L$230:$L$266)+SUMIF(Summary!$A$281:$A$317,$A2537,Summary!$L$281:$L$317))-AM2537,0)</f>
        <v>3958.9415796083745</v>
      </c>
      <c r="AO2537" s="688">
        <f>IFERROR($H2537/SUMIF($A:$A,$A2537,$H:$H)*SUMIF(Summary!$A$230:$A$266,$A2537,Summary!$Q$230:$Q$266),0)</f>
        <v>3331.3091003791033</v>
      </c>
      <c r="AP2537" s="688">
        <f>IFERROR($H2537/SUMIF($A:$A,$A2537,$H:$H)*(SUMIF(Summary!$A$230:$A$266,$A2537,Summary!$L$230:$L$266)+SUMIF(Summary!$A$281:$A$317,$A2537,Summary!$L$281:$L$317))-AO2537,0)</f>
        <v>3914.7979122972101</v>
      </c>
      <c r="AQ2537" s="306"/>
      <c r="AR2537" s="688">
        <f t="shared" ca="1" si="587"/>
        <v>9091.1390586739981</v>
      </c>
      <c r="AS2537" s="688">
        <f t="shared" ca="1" si="588"/>
        <v>8813.6796336186198</v>
      </c>
    </row>
    <row r="2538" spans="1:45" x14ac:dyDescent="0.2">
      <c r="A2538" s="423">
        <v>9741</v>
      </c>
      <c r="B2538" s="424">
        <v>1</v>
      </c>
      <c r="C2538" s="425" t="s">
        <v>313</v>
      </c>
      <c r="D2538" s="422">
        <f t="shared" si="589"/>
        <v>156</v>
      </c>
      <c r="E2538" s="422">
        <f t="shared" si="590"/>
        <v>0</v>
      </c>
      <c r="F2538" s="422">
        <f t="shared" si="591"/>
        <v>2725</v>
      </c>
      <c r="G2538" s="422">
        <f t="shared" si="592"/>
        <v>0</v>
      </c>
      <c r="H2538" s="22">
        <f t="shared" si="593"/>
        <v>2881</v>
      </c>
      <c r="I2538" s="116">
        <v>39</v>
      </c>
      <c r="J2538" s="116">
        <v>0</v>
      </c>
      <c r="K2538" s="116">
        <v>1490</v>
      </c>
      <c r="L2538" s="116">
        <v>0</v>
      </c>
      <c r="M2538" s="22">
        <f t="shared" si="594"/>
        <v>1529</v>
      </c>
      <c r="N2538" s="116">
        <v>117</v>
      </c>
      <c r="O2538" s="116">
        <v>0</v>
      </c>
      <c r="P2538" s="116">
        <v>1142</v>
      </c>
      <c r="Q2538" s="116">
        <v>0</v>
      </c>
      <c r="R2538" s="22">
        <f t="shared" si="595"/>
        <v>1259</v>
      </c>
      <c r="S2538" s="116">
        <v>0</v>
      </c>
      <c r="T2538" s="116">
        <v>0</v>
      </c>
      <c r="U2538" s="116">
        <v>93</v>
      </c>
      <c r="V2538" s="116">
        <v>0</v>
      </c>
      <c r="W2538" s="22">
        <f t="shared" si="596"/>
        <v>93</v>
      </c>
      <c r="X2538" s="22">
        <f t="shared" si="597"/>
        <v>96.033333333333331</v>
      </c>
      <c r="Y2538" s="22">
        <f ca="1">OFFSET('Cost Study'!$B$7,'Operations Support'!$C2538,'Operations Support'!$B2538)*$H2538</f>
        <v>2794.5699999999997</v>
      </c>
      <c r="Z2538" s="23">
        <f ca="1">Y2538*'Cost Study'!$B$31</f>
        <v>156082.12780112549</v>
      </c>
      <c r="AA2538" s="23">
        <f ca="1">IF(A2538=10298,1.51,1)*IF($B2538&lt;3,$D2538*'Cost Study'!$B$32*OFFSET('Cost Study'!$B$7,'Operations Support'!$C2538,'Operations Support'!$B2538),0)</f>
        <v>15.132000000000001</v>
      </c>
      <c r="AB2538" s="24">
        <f ca="1">AA2538*'Cost Study'!$B$31</f>
        <v>845.15140357429993</v>
      </c>
      <c r="AC2538" s="23">
        <f ca="1">Y2538*'Cost Study'!$B$31</f>
        <v>156082.12780112549</v>
      </c>
      <c r="AD2538" s="24">
        <f ca="1">AA2538*'Cost Study'!$B$31</f>
        <v>845.15140357429993</v>
      </c>
      <c r="AE2538" s="377">
        <f t="shared" ca="1" si="598"/>
        <v>156927.27920469979</v>
      </c>
      <c r="AF2538" s="377">
        <f t="shared" ca="1" si="599"/>
        <v>156927.27920469979</v>
      </c>
      <c r="AH2538" s="688">
        <f>IFERROR($H2538/SUMIF($A:$A,$A2538,$H:$H)*SUMIF(Summary!$A$110:$A$186,$A2538,Summary!$P$110:$P$186),0)</f>
        <v>171418.47588500602</v>
      </c>
      <c r="AI2538" s="689">
        <f t="shared" ca="1" si="585"/>
        <v>-14491.196680306224</v>
      </c>
      <c r="AJ2538" s="688">
        <f>IFERROR(H2538/SUMIF(A:A,A2538,H:H)*SUMIF(Summary!$A$110:$A$186,'Operations Support'!A2538,Summary!$Q$110:$Q$186),0)</f>
        <v>173720.47142631109</v>
      </c>
      <c r="AK2538" s="688">
        <f t="shared" ca="1" si="586"/>
        <v>-16793.192221611302</v>
      </c>
      <c r="AM2538" s="688">
        <f>IFERROR($H2538/SUMIF($A:$A,$A2538,$H:$H)*SUMIF(Summary!$A$230:$A$266,$A2538,Summary!$P$230:$P$266),0)</f>
        <v>32432.615111879222</v>
      </c>
      <c r="AN2538" s="688">
        <f>IFERROR($H2538/SUMIF($A:$A,$A2538,$H:$H)*(SUMIF(Summary!$A$230:$A$266,$A2538,Summary!$L$230:$L$266)+SUMIF(Summary!$A$281:$A$317,$A2538,Summary!$L$281:$L$317))-AM2538,0)</f>
        <v>39060.653050862078</v>
      </c>
      <c r="AO2538" s="688">
        <f>IFERROR($H2538/SUMIF($A:$A,$A2538,$H:$H)*SUMIF(Summary!$A$230:$A$266,$A2538,Summary!$Q$230:$Q$266),0)</f>
        <v>32868.15588421985</v>
      </c>
      <c r="AP2538" s="688">
        <f>IFERROR($H2538/SUMIF($A:$A,$A2538,$H:$H)*(SUMIF(Summary!$A$230:$A$266,$A2538,Summary!$L$230:$L$266)+SUMIF(Summary!$A$281:$A$317,$A2538,Summary!$L$281:$L$317))-AO2538,0)</f>
        <v>38625.112278521447</v>
      </c>
      <c r="AQ2538" s="306"/>
      <c r="AR2538" s="688">
        <f t="shared" ca="1" si="587"/>
        <v>24569.456370555854</v>
      </c>
      <c r="AS2538" s="688">
        <f t="shared" ca="1" si="588"/>
        <v>21831.920056910145</v>
      </c>
    </row>
    <row r="2539" spans="1:45" x14ac:dyDescent="0.2">
      <c r="A2539" s="423">
        <v>9741</v>
      </c>
      <c r="B2539" s="424">
        <v>1</v>
      </c>
      <c r="C2539" s="425" t="s">
        <v>314</v>
      </c>
      <c r="D2539" s="422">
        <f t="shared" si="589"/>
        <v>0</v>
      </c>
      <c r="E2539" s="422">
        <f t="shared" si="590"/>
        <v>0</v>
      </c>
      <c r="F2539" s="422">
        <f t="shared" si="591"/>
        <v>0</v>
      </c>
      <c r="G2539" s="422">
        <f t="shared" si="592"/>
        <v>0</v>
      </c>
      <c r="H2539" s="22">
        <f t="shared" si="593"/>
        <v>0</v>
      </c>
      <c r="I2539" s="116">
        <v>0</v>
      </c>
      <c r="J2539" s="116">
        <v>0</v>
      </c>
      <c r="K2539" s="116">
        <v>0</v>
      </c>
      <c r="L2539" s="116">
        <v>0</v>
      </c>
      <c r="M2539" s="22">
        <f t="shared" si="594"/>
        <v>0</v>
      </c>
      <c r="N2539" s="116">
        <v>0</v>
      </c>
      <c r="O2539" s="116">
        <v>0</v>
      </c>
      <c r="P2539" s="116">
        <v>0</v>
      </c>
      <c r="Q2539" s="116">
        <v>0</v>
      </c>
      <c r="R2539" s="22">
        <f t="shared" si="595"/>
        <v>0</v>
      </c>
      <c r="S2539" s="116">
        <v>0</v>
      </c>
      <c r="T2539" s="116">
        <v>0</v>
      </c>
      <c r="U2539" s="116">
        <v>0</v>
      </c>
      <c r="V2539" s="116">
        <v>0</v>
      </c>
      <c r="W2539" s="22">
        <f t="shared" si="596"/>
        <v>0</v>
      </c>
      <c r="X2539" s="22">
        <f t="shared" si="597"/>
        <v>0</v>
      </c>
      <c r="Y2539" s="22">
        <f ca="1">OFFSET('Cost Study'!$B$7,'Operations Support'!$C2539,'Operations Support'!$B2539)*$H2539</f>
        <v>0</v>
      </c>
      <c r="Z2539" s="23">
        <f ca="1">Y2539*'Cost Study'!$B$31</f>
        <v>0</v>
      </c>
      <c r="AA2539" s="23">
        <f ca="1">IF(A2539=10298,1.51,1)*IF($B2539&lt;3,$D2539*'Cost Study'!$B$32*OFFSET('Cost Study'!$B$7,'Operations Support'!$C2539,'Operations Support'!$B2539),0)</f>
        <v>0</v>
      </c>
      <c r="AB2539" s="24">
        <f ca="1">AA2539*'Cost Study'!$B$31</f>
        <v>0</v>
      </c>
      <c r="AC2539" s="23">
        <f ca="1">Y2539*'Cost Study'!$B$31</f>
        <v>0</v>
      </c>
      <c r="AD2539" s="24">
        <f ca="1">AA2539*'Cost Study'!$B$31</f>
        <v>0</v>
      </c>
      <c r="AE2539" s="377">
        <f t="shared" ca="1" si="598"/>
        <v>0</v>
      </c>
      <c r="AF2539" s="377">
        <f t="shared" ca="1" si="599"/>
        <v>0</v>
      </c>
      <c r="AH2539" s="688">
        <f>IFERROR($H2539/SUMIF($A:$A,$A2539,$H:$H)*SUMIF(Summary!$A$110:$A$186,$A2539,Summary!$P$110:$P$186),0)</f>
        <v>0</v>
      </c>
      <c r="AI2539" s="689">
        <f t="shared" ca="1" si="585"/>
        <v>0</v>
      </c>
      <c r="AJ2539" s="688">
        <f>IFERROR(H2539/SUMIF(A:A,A2539,H:H)*SUMIF(Summary!$A$110:$A$186,'Operations Support'!A2539,Summary!$Q$110:$Q$186),0)</f>
        <v>0</v>
      </c>
      <c r="AK2539" s="688">
        <f t="shared" ca="1" si="586"/>
        <v>0</v>
      </c>
      <c r="AM2539" s="688">
        <f>IFERROR($H2539/SUMIF($A:$A,$A2539,$H:$H)*SUMIF(Summary!$A$230:$A$266,$A2539,Summary!$P$230:$P$266),0)</f>
        <v>0</v>
      </c>
      <c r="AN2539" s="688">
        <f>IFERROR($H2539/SUMIF($A:$A,$A2539,$H:$H)*(SUMIF(Summary!$A$230:$A$266,$A2539,Summary!$L$230:$L$266)+SUMIF(Summary!$A$281:$A$317,$A2539,Summary!$L$281:$L$317))-AM2539,0)</f>
        <v>0</v>
      </c>
      <c r="AO2539" s="688">
        <f>IFERROR($H2539/SUMIF($A:$A,$A2539,$H:$H)*SUMIF(Summary!$A$230:$A$266,$A2539,Summary!$Q$230:$Q$266),0)</f>
        <v>0</v>
      </c>
      <c r="AP2539" s="688">
        <f>IFERROR($H2539/SUMIF($A:$A,$A2539,$H:$H)*(SUMIF(Summary!$A$230:$A$266,$A2539,Summary!$L$230:$L$266)+SUMIF(Summary!$A$281:$A$317,$A2539,Summary!$L$281:$L$317))-AO2539,0)</f>
        <v>0</v>
      </c>
      <c r="AQ2539" s="306"/>
      <c r="AR2539" s="688">
        <f t="shared" ca="1" si="587"/>
        <v>0</v>
      </c>
      <c r="AS2539" s="688">
        <f t="shared" ca="1" si="588"/>
        <v>0</v>
      </c>
    </row>
    <row r="2540" spans="1:45" x14ac:dyDescent="0.2">
      <c r="A2540" s="423">
        <v>9741</v>
      </c>
      <c r="B2540" s="424">
        <v>1</v>
      </c>
      <c r="C2540" s="425" t="s">
        <v>315</v>
      </c>
      <c r="D2540" s="422">
        <f t="shared" si="589"/>
        <v>3963</v>
      </c>
      <c r="E2540" s="422">
        <f t="shared" si="590"/>
        <v>0</v>
      </c>
      <c r="F2540" s="422">
        <f t="shared" si="591"/>
        <v>15454</v>
      </c>
      <c r="G2540" s="422">
        <f t="shared" si="592"/>
        <v>0</v>
      </c>
      <c r="H2540" s="22">
        <f t="shared" si="593"/>
        <v>19417</v>
      </c>
      <c r="I2540" s="116">
        <v>2619</v>
      </c>
      <c r="J2540" s="116">
        <v>0</v>
      </c>
      <c r="K2540" s="116">
        <v>6313</v>
      </c>
      <c r="L2540" s="116">
        <v>0</v>
      </c>
      <c r="M2540" s="22">
        <f t="shared" si="594"/>
        <v>8932</v>
      </c>
      <c r="N2540" s="116">
        <v>1236</v>
      </c>
      <c r="O2540" s="116">
        <v>0</v>
      </c>
      <c r="P2540" s="116">
        <v>8763</v>
      </c>
      <c r="Q2540" s="116">
        <v>0</v>
      </c>
      <c r="R2540" s="22">
        <f t="shared" si="595"/>
        <v>9999</v>
      </c>
      <c r="S2540" s="116">
        <v>108</v>
      </c>
      <c r="T2540" s="116">
        <v>0</v>
      </c>
      <c r="U2540" s="116">
        <v>378</v>
      </c>
      <c r="V2540" s="116">
        <v>0</v>
      </c>
      <c r="W2540" s="22">
        <f t="shared" si="596"/>
        <v>486</v>
      </c>
      <c r="X2540" s="22">
        <f t="shared" si="597"/>
        <v>647.23333333333335</v>
      </c>
      <c r="Y2540" s="22">
        <f ca="1">OFFSET('Cost Study'!$B$7,'Operations Support'!$C2540,'Operations Support'!$B2540)*$H2540</f>
        <v>21941.21</v>
      </c>
      <c r="Z2540" s="23">
        <f ca="1">Y2540*'Cost Study'!$B$31</f>
        <v>1225458.9233160496</v>
      </c>
      <c r="AA2540" s="23">
        <f ca="1">IF(A2540=10298,1.51,1)*IF($B2540&lt;3,$D2540*'Cost Study'!$B$32*OFFSET('Cost Study'!$B$7,'Operations Support'!$C2540,'Operations Support'!$B2540),0)</f>
        <v>447.81899999999996</v>
      </c>
      <c r="AB2540" s="24">
        <f ca="1">AA2540*'Cost Study'!$B$31</f>
        <v>25011.555405580184</v>
      </c>
      <c r="AC2540" s="23">
        <f ca="1">Y2540*'Cost Study'!$B$31</f>
        <v>1225458.9233160496</v>
      </c>
      <c r="AD2540" s="24">
        <f ca="1">AA2540*'Cost Study'!$B$31</f>
        <v>25011.555405580184</v>
      </c>
      <c r="AE2540" s="377">
        <f t="shared" ca="1" si="598"/>
        <v>1250470.4787216298</v>
      </c>
      <c r="AF2540" s="377">
        <f t="shared" ca="1" si="599"/>
        <v>1250470.4787216298</v>
      </c>
      <c r="AH2540" s="688">
        <f>IFERROR($H2540/SUMIF($A:$A,$A2540,$H:$H)*SUMIF(Summary!$A$110:$A$186,$A2540,Summary!$P$110:$P$186),0)</f>
        <v>1155304.5977990844</v>
      </c>
      <c r="AI2540" s="689">
        <f t="shared" ca="1" si="585"/>
        <v>95165.880922545446</v>
      </c>
      <c r="AJ2540" s="688">
        <f>IFERROR(H2540/SUMIF(A:A,A2540,H:H)*SUMIF(Summary!$A$110:$A$186,'Operations Support'!A2540,Summary!$Q$110:$Q$186),0)</f>
        <v>1170819.2966625069</v>
      </c>
      <c r="AK2540" s="688">
        <f t="shared" ca="1" si="586"/>
        <v>79651.182059122948</v>
      </c>
      <c r="AM2540" s="688">
        <f>IFERROR($H2540/SUMIF($A:$A,$A2540,$H:$H)*SUMIF(Summary!$A$230:$A$266,$A2540,Summary!$P$230:$P$266),0)</f>
        <v>218585.24388315127</v>
      </c>
      <c r="AN2540" s="688">
        <f>IFERROR($H2540/SUMIF($A:$A,$A2540,$H:$H)*(SUMIF(Summary!$A$230:$A$266,$A2540,Summary!$L$230:$L$266)+SUMIF(Summary!$A$281:$A$317,$A2540,Summary!$L$281:$L$317))-AM2540,0)</f>
        <v>263256.05702484865</v>
      </c>
      <c r="AO2540" s="688">
        <f>IFERROR($H2540/SUMIF($A:$A,$A2540,$H:$H)*SUMIF(Summary!$A$230:$A$266,$A2540,Summary!$Q$230:$Q$266),0)</f>
        <v>221520.64658240086</v>
      </c>
      <c r="AP2540" s="688">
        <f>IFERROR($H2540/SUMIF($A:$A,$A2540,$H:$H)*(SUMIF(Summary!$A$230:$A$266,$A2540,Summary!$L$230:$L$266)+SUMIF(Summary!$A$281:$A$317,$A2540,Summary!$L$281:$L$317))-AO2540,0)</f>
        <v>260320.65432559905</v>
      </c>
      <c r="AQ2540" s="306"/>
      <c r="AR2540" s="688">
        <f t="shared" ca="1" si="587"/>
        <v>358421.93794739409</v>
      </c>
      <c r="AS2540" s="688">
        <f t="shared" ca="1" si="588"/>
        <v>339971.83638472203</v>
      </c>
    </row>
    <row r="2541" spans="1:45" x14ac:dyDescent="0.2">
      <c r="A2541" s="423">
        <v>9741</v>
      </c>
      <c r="B2541" s="424">
        <v>1</v>
      </c>
      <c r="C2541" s="425" t="s">
        <v>316</v>
      </c>
      <c r="D2541" s="422">
        <f t="shared" si="589"/>
        <v>0</v>
      </c>
      <c r="E2541" s="422">
        <f t="shared" si="590"/>
        <v>0</v>
      </c>
      <c r="F2541" s="422">
        <f t="shared" si="591"/>
        <v>0</v>
      </c>
      <c r="G2541" s="422">
        <f t="shared" si="592"/>
        <v>0</v>
      </c>
      <c r="H2541" s="22">
        <f t="shared" si="593"/>
        <v>0</v>
      </c>
      <c r="I2541" s="116">
        <v>0</v>
      </c>
      <c r="J2541" s="116">
        <v>0</v>
      </c>
      <c r="K2541" s="116">
        <v>0</v>
      </c>
      <c r="L2541" s="116">
        <v>0</v>
      </c>
      <c r="M2541" s="22">
        <f t="shared" si="594"/>
        <v>0</v>
      </c>
      <c r="N2541" s="116">
        <v>0</v>
      </c>
      <c r="O2541" s="116">
        <v>0</v>
      </c>
      <c r="P2541" s="116">
        <v>0</v>
      </c>
      <c r="Q2541" s="116">
        <v>0</v>
      </c>
      <c r="R2541" s="22">
        <f t="shared" si="595"/>
        <v>0</v>
      </c>
      <c r="S2541" s="116">
        <v>0</v>
      </c>
      <c r="T2541" s="116">
        <v>0</v>
      </c>
      <c r="U2541" s="116">
        <v>0</v>
      </c>
      <c r="V2541" s="116">
        <v>0</v>
      </c>
      <c r="W2541" s="22">
        <f t="shared" si="596"/>
        <v>0</v>
      </c>
      <c r="X2541" s="22">
        <f t="shared" si="597"/>
        <v>0</v>
      </c>
      <c r="Y2541" s="22">
        <f ca="1">OFFSET('Cost Study'!$B$7,'Operations Support'!$C2541,'Operations Support'!$B2541)*$H2541</f>
        <v>0</v>
      </c>
      <c r="Z2541" s="23">
        <f ca="1">Y2541*'Cost Study'!$B$31</f>
        <v>0</v>
      </c>
      <c r="AA2541" s="23">
        <f ca="1">IF(A2541=10298,1.51,1)*IF($B2541&lt;3,$D2541*'Cost Study'!$B$32*OFFSET('Cost Study'!$B$7,'Operations Support'!$C2541,'Operations Support'!$B2541),0)</f>
        <v>0</v>
      </c>
      <c r="AB2541" s="24">
        <f ca="1">AA2541*'Cost Study'!$B$31</f>
        <v>0</v>
      </c>
      <c r="AC2541" s="23">
        <f ca="1">Y2541*'Cost Study'!$B$31</f>
        <v>0</v>
      </c>
      <c r="AD2541" s="24">
        <f ca="1">AA2541*'Cost Study'!$B$31</f>
        <v>0</v>
      </c>
      <c r="AE2541" s="377">
        <f t="shared" ca="1" si="598"/>
        <v>0</v>
      </c>
      <c r="AF2541" s="377">
        <f t="shared" ca="1" si="599"/>
        <v>0</v>
      </c>
      <c r="AH2541" s="688">
        <f>IFERROR($H2541/SUMIF($A:$A,$A2541,$H:$H)*SUMIF(Summary!$A$110:$A$186,$A2541,Summary!$P$110:$P$186),0)</f>
        <v>0</v>
      </c>
      <c r="AI2541" s="689">
        <f t="shared" ca="1" si="585"/>
        <v>0</v>
      </c>
      <c r="AJ2541" s="688">
        <f>IFERROR(H2541/SUMIF(A:A,A2541,H:H)*SUMIF(Summary!$A$110:$A$186,'Operations Support'!A2541,Summary!$Q$110:$Q$186),0)</f>
        <v>0</v>
      </c>
      <c r="AK2541" s="688">
        <f t="shared" ca="1" si="586"/>
        <v>0</v>
      </c>
      <c r="AM2541" s="688">
        <f>IFERROR($H2541/SUMIF($A:$A,$A2541,$H:$H)*SUMIF(Summary!$A$230:$A$266,$A2541,Summary!$P$230:$P$266),0)</f>
        <v>0</v>
      </c>
      <c r="AN2541" s="688">
        <f>IFERROR($H2541/SUMIF($A:$A,$A2541,$H:$H)*(SUMIF(Summary!$A$230:$A$266,$A2541,Summary!$L$230:$L$266)+SUMIF(Summary!$A$281:$A$317,$A2541,Summary!$L$281:$L$317))-AM2541,0)</f>
        <v>0</v>
      </c>
      <c r="AO2541" s="688">
        <f>IFERROR($H2541/SUMIF($A:$A,$A2541,$H:$H)*SUMIF(Summary!$A$230:$A$266,$A2541,Summary!$Q$230:$Q$266),0)</f>
        <v>0</v>
      </c>
      <c r="AP2541" s="688">
        <f>IFERROR($H2541/SUMIF($A:$A,$A2541,$H:$H)*(SUMIF(Summary!$A$230:$A$266,$A2541,Summary!$L$230:$L$266)+SUMIF(Summary!$A$281:$A$317,$A2541,Summary!$L$281:$L$317))-AO2541,0)</f>
        <v>0</v>
      </c>
      <c r="AQ2541" s="306"/>
      <c r="AR2541" s="688">
        <f t="shared" ca="1" si="587"/>
        <v>0</v>
      </c>
      <c r="AS2541" s="688">
        <f t="shared" ca="1" si="588"/>
        <v>0</v>
      </c>
    </row>
    <row r="2542" spans="1:45" x14ac:dyDescent="0.2">
      <c r="A2542" s="423">
        <v>9741</v>
      </c>
      <c r="B2542" s="424">
        <v>1</v>
      </c>
      <c r="C2542" s="425" t="s">
        <v>317</v>
      </c>
      <c r="D2542" s="422">
        <f t="shared" si="589"/>
        <v>0</v>
      </c>
      <c r="E2542" s="422">
        <f t="shared" si="590"/>
        <v>0</v>
      </c>
      <c r="F2542" s="422">
        <f t="shared" si="591"/>
        <v>0</v>
      </c>
      <c r="G2542" s="422">
        <f t="shared" si="592"/>
        <v>0</v>
      </c>
      <c r="H2542" s="22">
        <f t="shared" si="593"/>
        <v>0</v>
      </c>
      <c r="I2542" s="116">
        <v>0</v>
      </c>
      <c r="J2542" s="116">
        <v>0</v>
      </c>
      <c r="K2542" s="116">
        <v>0</v>
      </c>
      <c r="L2542" s="116">
        <v>0</v>
      </c>
      <c r="M2542" s="22">
        <f t="shared" si="594"/>
        <v>0</v>
      </c>
      <c r="N2542" s="116">
        <v>0</v>
      </c>
      <c r="O2542" s="116">
        <v>0</v>
      </c>
      <c r="P2542" s="116">
        <v>0</v>
      </c>
      <c r="Q2542" s="116">
        <v>0</v>
      </c>
      <c r="R2542" s="22">
        <f t="shared" si="595"/>
        <v>0</v>
      </c>
      <c r="S2542" s="116">
        <v>0</v>
      </c>
      <c r="T2542" s="116">
        <v>0</v>
      </c>
      <c r="U2542" s="116">
        <v>0</v>
      </c>
      <c r="V2542" s="116">
        <v>0</v>
      </c>
      <c r="W2542" s="22">
        <f t="shared" si="596"/>
        <v>0</v>
      </c>
      <c r="X2542" s="22">
        <f t="shared" si="597"/>
        <v>0</v>
      </c>
      <c r="Y2542" s="22">
        <f ca="1">OFFSET('Cost Study'!$B$7,'Operations Support'!$C2542,'Operations Support'!$B2542)*$H2542</f>
        <v>0</v>
      </c>
      <c r="Z2542" s="23">
        <f ca="1">Y2542*'Cost Study'!$B$31</f>
        <v>0</v>
      </c>
      <c r="AA2542" s="23">
        <f ca="1">IF(A2542=10298,1.51,1)*IF($B2542&lt;3,$D2542*'Cost Study'!$B$32*OFFSET('Cost Study'!$B$7,'Operations Support'!$C2542,'Operations Support'!$B2542),0)</f>
        <v>0</v>
      </c>
      <c r="AB2542" s="24">
        <f ca="1">AA2542*'Cost Study'!$B$31</f>
        <v>0</v>
      </c>
      <c r="AC2542" s="23">
        <f ca="1">Y2542*'Cost Study'!$B$31</f>
        <v>0</v>
      </c>
      <c r="AD2542" s="24">
        <f ca="1">AA2542*'Cost Study'!$B$31</f>
        <v>0</v>
      </c>
      <c r="AE2542" s="377">
        <f t="shared" ca="1" si="598"/>
        <v>0</v>
      </c>
      <c r="AF2542" s="377">
        <f t="shared" ca="1" si="599"/>
        <v>0</v>
      </c>
      <c r="AH2542" s="688">
        <f>IFERROR($H2542/SUMIF($A:$A,$A2542,$H:$H)*SUMIF(Summary!$A$110:$A$186,$A2542,Summary!$P$110:$P$186),0)</f>
        <v>0</v>
      </c>
      <c r="AI2542" s="689">
        <f t="shared" ref="AI2542:AI2605" ca="1" si="600">Z2542+AB2542-AH2542</f>
        <v>0</v>
      </c>
      <c r="AJ2542" s="688">
        <f>IFERROR(H2542/SUMIF(A:A,A2542,H:H)*SUMIF(Summary!$A$110:$A$186,'Operations Support'!A2542,Summary!$Q$110:$Q$186),0)</f>
        <v>0</v>
      </c>
      <c r="AK2542" s="688">
        <f t="shared" ref="AK2542:AK2605" ca="1" si="601">AC2542+AD2542-AJ2542</f>
        <v>0</v>
      </c>
      <c r="AM2542" s="688">
        <f>IFERROR($H2542/SUMIF($A:$A,$A2542,$H:$H)*SUMIF(Summary!$A$230:$A$266,$A2542,Summary!$P$230:$P$266),0)</f>
        <v>0</v>
      </c>
      <c r="AN2542" s="688">
        <f>IFERROR($H2542/SUMIF($A:$A,$A2542,$H:$H)*(SUMIF(Summary!$A$230:$A$266,$A2542,Summary!$L$230:$L$266)+SUMIF(Summary!$A$281:$A$317,$A2542,Summary!$L$281:$L$317))-AM2542,0)</f>
        <v>0</v>
      </c>
      <c r="AO2542" s="688">
        <f>IFERROR($H2542/SUMIF($A:$A,$A2542,$H:$H)*SUMIF(Summary!$A$230:$A$266,$A2542,Summary!$Q$230:$Q$266),0)</f>
        <v>0</v>
      </c>
      <c r="AP2542" s="688">
        <f>IFERROR($H2542/SUMIF($A:$A,$A2542,$H:$H)*(SUMIF(Summary!$A$230:$A$266,$A2542,Summary!$L$230:$L$266)+SUMIF(Summary!$A$281:$A$317,$A2542,Summary!$L$281:$L$317))-AO2542,0)</f>
        <v>0</v>
      </c>
      <c r="AQ2542" s="306"/>
      <c r="AR2542" s="688">
        <f t="shared" ref="AR2542:AR2605" ca="1" si="602">AI2542+AN2542</f>
        <v>0</v>
      </c>
      <c r="AS2542" s="688">
        <f t="shared" ref="AS2542:AS2605" ca="1" si="603">AK2542+AP2542</f>
        <v>0</v>
      </c>
    </row>
    <row r="2543" spans="1:45" x14ac:dyDescent="0.2">
      <c r="A2543" s="423">
        <v>9741</v>
      </c>
      <c r="B2543" s="424">
        <v>1</v>
      </c>
      <c r="C2543" s="425" t="s">
        <v>318</v>
      </c>
      <c r="D2543" s="422">
        <f t="shared" si="589"/>
        <v>0</v>
      </c>
      <c r="E2543" s="422">
        <f t="shared" si="590"/>
        <v>0</v>
      </c>
      <c r="F2543" s="422">
        <f t="shared" si="591"/>
        <v>6</v>
      </c>
      <c r="G2543" s="422">
        <f t="shared" si="592"/>
        <v>0</v>
      </c>
      <c r="H2543" s="22">
        <f t="shared" si="593"/>
        <v>6</v>
      </c>
      <c r="I2543" s="116">
        <v>0</v>
      </c>
      <c r="J2543" s="116">
        <v>0</v>
      </c>
      <c r="K2543" s="116">
        <v>0</v>
      </c>
      <c r="L2543" s="116">
        <v>0</v>
      </c>
      <c r="M2543" s="22">
        <f t="shared" si="594"/>
        <v>0</v>
      </c>
      <c r="N2543" s="116">
        <v>0</v>
      </c>
      <c r="O2543" s="116">
        <v>0</v>
      </c>
      <c r="P2543" s="116">
        <v>0</v>
      </c>
      <c r="Q2543" s="116">
        <v>0</v>
      </c>
      <c r="R2543" s="22">
        <f t="shared" si="595"/>
        <v>0</v>
      </c>
      <c r="S2543" s="116">
        <v>0</v>
      </c>
      <c r="T2543" s="116">
        <v>0</v>
      </c>
      <c r="U2543" s="116">
        <v>6</v>
      </c>
      <c r="V2543" s="116">
        <v>0</v>
      </c>
      <c r="W2543" s="22">
        <f t="shared" si="596"/>
        <v>6</v>
      </c>
      <c r="X2543" s="22">
        <f t="shared" si="597"/>
        <v>0.2</v>
      </c>
      <c r="Y2543" s="22">
        <f ca="1">OFFSET('Cost Study'!$B$7,'Operations Support'!$C2543,'Operations Support'!$B2543)*$H2543</f>
        <v>11.459999999999999</v>
      </c>
      <c r="Z2543" s="23">
        <f ca="1">Y2543*'Cost Study'!$B$31</f>
        <v>640.06311690202722</v>
      </c>
      <c r="AA2543" s="23">
        <f ca="1">IF(A2543=10298,1.51,1)*IF($B2543&lt;3,$D2543*'Cost Study'!$B$32*OFFSET('Cost Study'!$B$7,'Operations Support'!$C2543,'Operations Support'!$B2543),0)</f>
        <v>0</v>
      </c>
      <c r="AB2543" s="24">
        <f ca="1">AA2543*'Cost Study'!$B$31</f>
        <v>0</v>
      </c>
      <c r="AC2543" s="23">
        <f ca="1">Y2543*'Cost Study'!$B$31</f>
        <v>640.06311690202722</v>
      </c>
      <c r="AD2543" s="24">
        <f ca="1">AA2543*'Cost Study'!$B$31</f>
        <v>0</v>
      </c>
      <c r="AE2543" s="377">
        <f t="shared" ca="1" si="598"/>
        <v>640.06311690202722</v>
      </c>
      <c r="AF2543" s="377">
        <f t="shared" ca="1" si="599"/>
        <v>640.06311690202722</v>
      </c>
      <c r="AH2543" s="688">
        <f>IFERROR($H2543/SUMIF($A:$A,$A2543,$H:$H)*SUMIF(Summary!$A$110:$A$186,$A2543,Summary!$P$110:$P$186),0)</f>
        <v>356.9978671676626</v>
      </c>
      <c r="AI2543" s="689">
        <f t="shared" ca="1" si="600"/>
        <v>283.06524973436461</v>
      </c>
      <c r="AJ2543" s="688">
        <f>IFERROR(H2543/SUMIF(A:A,A2543,H:H)*SUMIF(Summary!$A$110:$A$186,'Operations Support'!A2543,Summary!$Q$110:$Q$186),0)</f>
        <v>361.79202657336566</v>
      </c>
      <c r="AK2543" s="688">
        <f t="shared" ca="1" si="601"/>
        <v>278.27109032866156</v>
      </c>
      <c r="AM2543" s="688">
        <f>IFERROR($H2543/SUMIF($A:$A,$A2543,$H:$H)*SUMIF(Summary!$A$230:$A$266,$A2543,Summary!$P$230:$P$266),0)</f>
        <v>67.544495200026134</v>
      </c>
      <c r="AN2543" s="688">
        <f>IFERROR($H2543/SUMIF($A:$A,$A2543,$H:$H)*(SUMIF(Summary!$A$230:$A$266,$A2543,Summary!$L$230:$L$266)+SUMIF(Summary!$A$281:$A$317,$A2543,Summary!$L$281:$L$317))-AM2543,0)</f>
        <v>81.34811464948713</v>
      </c>
      <c r="AO2543" s="688">
        <f>IFERROR($H2543/SUMIF($A:$A,$A2543,$H:$H)*SUMIF(Summary!$A$230:$A$266,$A2543,Summary!$Q$230:$Q$266),0)</f>
        <v>68.451556857104862</v>
      </c>
      <c r="AP2543" s="688">
        <f>IFERROR($H2543/SUMIF($A:$A,$A2543,$H:$H)*(SUMIF(Summary!$A$230:$A$266,$A2543,Summary!$L$230:$L$266)+SUMIF(Summary!$A$281:$A$317,$A2543,Summary!$L$281:$L$317))-AO2543,0)</f>
        <v>80.441052992408402</v>
      </c>
      <c r="AQ2543" s="306"/>
      <c r="AR2543" s="688">
        <f t="shared" ca="1" si="602"/>
        <v>364.41336438385173</v>
      </c>
      <c r="AS2543" s="688">
        <f t="shared" ca="1" si="603"/>
        <v>358.71214332106996</v>
      </c>
    </row>
    <row r="2544" spans="1:45" x14ac:dyDescent="0.2">
      <c r="A2544" s="423">
        <v>9741</v>
      </c>
      <c r="B2544" s="424">
        <v>1</v>
      </c>
      <c r="C2544" s="425" t="s">
        <v>319</v>
      </c>
      <c r="D2544" s="422">
        <f t="shared" si="589"/>
        <v>0</v>
      </c>
      <c r="E2544" s="422">
        <f t="shared" si="590"/>
        <v>0</v>
      </c>
      <c r="F2544" s="422">
        <f t="shared" si="591"/>
        <v>0</v>
      </c>
      <c r="G2544" s="422">
        <f t="shared" si="592"/>
        <v>0</v>
      </c>
      <c r="H2544" s="22">
        <f t="shared" si="593"/>
        <v>0</v>
      </c>
      <c r="I2544" s="116">
        <v>0</v>
      </c>
      <c r="J2544" s="116">
        <v>0</v>
      </c>
      <c r="K2544" s="116">
        <v>0</v>
      </c>
      <c r="L2544" s="116">
        <v>0</v>
      </c>
      <c r="M2544" s="22">
        <f t="shared" si="594"/>
        <v>0</v>
      </c>
      <c r="N2544" s="116">
        <v>0</v>
      </c>
      <c r="O2544" s="116">
        <v>0</v>
      </c>
      <c r="P2544" s="116">
        <v>0</v>
      </c>
      <c r="Q2544" s="116">
        <v>0</v>
      </c>
      <c r="R2544" s="22">
        <f t="shared" si="595"/>
        <v>0</v>
      </c>
      <c r="S2544" s="116">
        <v>0</v>
      </c>
      <c r="T2544" s="116">
        <v>0</v>
      </c>
      <c r="U2544" s="116">
        <v>0</v>
      </c>
      <c r="V2544" s="116">
        <v>0</v>
      </c>
      <c r="W2544" s="22">
        <f t="shared" si="596"/>
        <v>0</v>
      </c>
      <c r="X2544" s="22">
        <f t="shared" si="597"/>
        <v>0</v>
      </c>
      <c r="Y2544" s="22">
        <f ca="1">OFFSET('Cost Study'!$B$7,'Operations Support'!$C2544,'Operations Support'!$B2544)*$H2544</f>
        <v>0</v>
      </c>
      <c r="Z2544" s="23">
        <f ca="1">Y2544*'Cost Study'!$B$31</f>
        <v>0</v>
      </c>
      <c r="AA2544" s="23">
        <f ca="1">IF(A2544=10298,1.51,1)*IF($B2544&lt;3,$D2544*'Cost Study'!$B$32*OFFSET('Cost Study'!$B$7,'Operations Support'!$C2544,'Operations Support'!$B2544),0)</f>
        <v>0</v>
      </c>
      <c r="AB2544" s="24">
        <f ca="1">AA2544*'Cost Study'!$B$31</f>
        <v>0</v>
      </c>
      <c r="AC2544" s="23">
        <f ca="1">Y2544*'Cost Study'!$B$31</f>
        <v>0</v>
      </c>
      <c r="AD2544" s="24">
        <f ca="1">AA2544*'Cost Study'!$B$31</f>
        <v>0</v>
      </c>
      <c r="AE2544" s="377">
        <f t="shared" ca="1" si="598"/>
        <v>0</v>
      </c>
      <c r="AF2544" s="377">
        <f t="shared" ca="1" si="599"/>
        <v>0</v>
      </c>
      <c r="AH2544" s="688">
        <f>IFERROR($H2544/SUMIF($A:$A,$A2544,$H:$H)*SUMIF(Summary!$A$110:$A$186,$A2544,Summary!$P$110:$P$186),0)</f>
        <v>0</v>
      </c>
      <c r="AI2544" s="689">
        <f t="shared" ca="1" si="600"/>
        <v>0</v>
      </c>
      <c r="AJ2544" s="688">
        <f>IFERROR(H2544/SUMIF(A:A,A2544,H:H)*SUMIF(Summary!$A$110:$A$186,'Operations Support'!A2544,Summary!$Q$110:$Q$186),0)</f>
        <v>0</v>
      </c>
      <c r="AK2544" s="688">
        <f t="shared" ca="1" si="601"/>
        <v>0</v>
      </c>
      <c r="AM2544" s="688">
        <f>IFERROR($H2544/SUMIF($A:$A,$A2544,$H:$H)*SUMIF(Summary!$A$230:$A$266,$A2544,Summary!$P$230:$P$266),0)</f>
        <v>0</v>
      </c>
      <c r="AN2544" s="688">
        <f>IFERROR($H2544/SUMIF($A:$A,$A2544,$H:$H)*(SUMIF(Summary!$A$230:$A$266,$A2544,Summary!$L$230:$L$266)+SUMIF(Summary!$A$281:$A$317,$A2544,Summary!$L$281:$L$317))-AM2544,0)</f>
        <v>0</v>
      </c>
      <c r="AO2544" s="688">
        <f>IFERROR($H2544/SUMIF($A:$A,$A2544,$H:$H)*SUMIF(Summary!$A$230:$A$266,$A2544,Summary!$Q$230:$Q$266),0)</f>
        <v>0</v>
      </c>
      <c r="AP2544" s="688">
        <f>IFERROR($H2544/SUMIF($A:$A,$A2544,$H:$H)*(SUMIF(Summary!$A$230:$A$266,$A2544,Summary!$L$230:$L$266)+SUMIF(Summary!$A$281:$A$317,$A2544,Summary!$L$281:$L$317))-AO2544,0)</f>
        <v>0</v>
      </c>
      <c r="AQ2544" s="306"/>
      <c r="AR2544" s="688">
        <f t="shared" ca="1" si="602"/>
        <v>0</v>
      </c>
      <c r="AS2544" s="688">
        <f t="shared" ca="1" si="603"/>
        <v>0</v>
      </c>
    </row>
    <row r="2545" spans="1:45" x14ac:dyDescent="0.2">
      <c r="A2545" s="423">
        <v>9741</v>
      </c>
      <c r="B2545" s="424">
        <v>1</v>
      </c>
      <c r="C2545" s="425" t="s">
        <v>320</v>
      </c>
      <c r="D2545" s="422">
        <f t="shared" si="589"/>
        <v>0</v>
      </c>
      <c r="E2545" s="422">
        <f t="shared" si="590"/>
        <v>0</v>
      </c>
      <c r="F2545" s="422">
        <f t="shared" si="591"/>
        <v>0</v>
      </c>
      <c r="G2545" s="422">
        <f t="shared" si="592"/>
        <v>0</v>
      </c>
      <c r="H2545" s="22">
        <f t="shared" si="593"/>
        <v>0</v>
      </c>
      <c r="I2545" s="116">
        <v>0</v>
      </c>
      <c r="J2545" s="116">
        <v>0</v>
      </c>
      <c r="K2545" s="116">
        <v>0</v>
      </c>
      <c r="L2545" s="116">
        <v>0</v>
      </c>
      <c r="M2545" s="22">
        <f t="shared" si="594"/>
        <v>0</v>
      </c>
      <c r="N2545" s="116">
        <v>0</v>
      </c>
      <c r="O2545" s="116">
        <v>0</v>
      </c>
      <c r="P2545" s="116">
        <v>0</v>
      </c>
      <c r="Q2545" s="116">
        <v>0</v>
      </c>
      <c r="R2545" s="22">
        <f t="shared" si="595"/>
        <v>0</v>
      </c>
      <c r="S2545" s="116">
        <v>0</v>
      </c>
      <c r="T2545" s="116">
        <v>0</v>
      </c>
      <c r="U2545" s="116">
        <v>0</v>
      </c>
      <c r="V2545" s="116">
        <v>0</v>
      </c>
      <c r="W2545" s="22">
        <f t="shared" si="596"/>
        <v>0</v>
      </c>
      <c r="X2545" s="22">
        <f t="shared" si="597"/>
        <v>0</v>
      </c>
      <c r="Y2545" s="22">
        <f ca="1">OFFSET('Cost Study'!$B$7,'Operations Support'!$C2545,'Operations Support'!$B2545)*$H2545</f>
        <v>0</v>
      </c>
      <c r="Z2545" s="23">
        <f ca="1">Y2545*'Cost Study'!$B$31</f>
        <v>0</v>
      </c>
      <c r="AA2545" s="23">
        <f ca="1">IF(A2545=10298,1.51,1)*IF($B2545&lt;3,$D2545*'Cost Study'!$B$32*OFFSET('Cost Study'!$B$7,'Operations Support'!$C2545,'Operations Support'!$B2545),0)</f>
        <v>0</v>
      </c>
      <c r="AB2545" s="24">
        <f ca="1">AA2545*'Cost Study'!$B$31</f>
        <v>0</v>
      </c>
      <c r="AC2545" s="23">
        <f ca="1">Y2545*'Cost Study'!$B$31</f>
        <v>0</v>
      </c>
      <c r="AD2545" s="24">
        <f ca="1">AA2545*'Cost Study'!$B$31</f>
        <v>0</v>
      </c>
      <c r="AE2545" s="377">
        <f t="shared" ca="1" si="598"/>
        <v>0</v>
      </c>
      <c r="AF2545" s="377">
        <f t="shared" ca="1" si="599"/>
        <v>0</v>
      </c>
      <c r="AH2545" s="688">
        <f>IFERROR($H2545/SUMIF($A:$A,$A2545,$H:$H)*SUMIF(Summary!$A$110:$A$186,$A2545,Summary!$P$110:$P$186),0)</f>
        <v>0</v>
      </c>
      <c r="AI2545" s="689">
        <f t="shared" ca="1" si="600"/>
        <v>0</v>
      </c>
      <c r="AJ2545" s="688">
        <f>IFERROR(H2545/SUMIF(A:A,A2545,H:H)*SUMIF(Summary!$A$110:$A$186,'Operations Support'!A2545,Summary!$Q$110:$Q$186),0)</f>
        <v>0</v>
      </c>
      <c r="AK2545" s="688">
        <f t="shared" ca="1" si="601"/>
        <v>0</v>
      </c>
      <c r="AM2545" s="688">
        <f>IFERROR($H2545/SUMIF($A:$A,$A2545,$H:$H)*SUMIF(Summary!$A$230:$A$266,$A2545,Summary!$P$230:$P$266),0)</f>
        <v>0</v>
      </c>
      <c r="AN2545" s="688">
        <f>IFERROR($H2545/SUMIF($A:$A,$A2545,$H:$H)*(SUMIF(Summary!$A$230:$A$266,$A2545,Summary!$L$230:$L$266)+SUMIF(Summary!$A$281:$A$317,$A2545,Summary!$L$281:$L$317))-AM2545,0)</f>
        <v>0</v>
      </c>
      <c r="AO2545" s="688">
        <f>IFERROR($H2545/SUMIF($A:$A,$A2545,$H:$H)*SUMIF(Summary!$A$230:$A$266,$A2545,Summary!$Q$230:$Q$266),0)</f>
        <v>0</v>
      </c>
      <c r="AP2545" s="688">
        <f>IFERROR($H2545/SUMIF($A:$A,$A2545,$H:$H)*(SUMIF(Summary!$A$230:$A$266,$A2545,Summary!$L$230:$L$266)+SUMIF(Summary!$A$281:$A$317,$A2545,Summary!$L$281:$L$317))-AO2545,0)</f>
        <v>0</v>
      </c>
      <c r="AQ2545" s="306"/>
      <c r="AR2545" s="688">
        <f t="shared" ca="1" si="602"/>
        <v>0</v>
      </c>
      <c r="AS2545" s="688">
        <f t="shared" ca="1" si="603"/>
        <v>0</v>
      </c>
    </row>
    <row r="2546" spans="1:45" x14ac:dyDescent="0.2">
      <c r="A2546" s="423">
        <v>9741</v>
      </c>
      <c r="B2546" s="424">
        <v>2</v>
      </c>
      <c r="C2546" s="425" t="s">
        <v>300</v>
      </c>
      <c r="D2546" s="422">
        <f t="shared" si="589"/>
        <v>19576</v>
      </c>
      <c r="E2546" s="422">
        <f t="shared" si="590"/>
        <v>0</v>
      </c>
      <c r="F2546" s="422">
        <f t="shared" si="591"/>
        <v>34005</v>
      </c>
      <c r="G2546" s="422">
        <f t="shared" si="592"/>
        <v>0</v>
      </c>
      <c r="H2546" s="22">
        <f t="shared" si="593"/>
        <v>53581</v>
      </c>
      <c r="I2546" s="116">
        <v>9289</v>
      </c>
      <c r="J2546" s="116">
        <v>0</v>
      </c>
      <c r="K2546" s="116">
        <v>15275</v>
      </c>
      <c r="L2546" s="116">
        <v>0</v>
      </c>
      <c r="M2546" s="22">
        <f t="shared" si="594"/>
        <v>24564</v>
      </c>
      <c r="N2546" s="116">
        <v>9947</v>
      </c>
      <c r="O2546" s="116">
        <v>0</v>
      </c>
      <c r="P2546" s="116">
        <v>15960</v>
      </c>
      <c r="Q2546" s="116">
        <v>0</v>
      </c>
      <c r="R2546" s="22">
        <f t="shared" si="595"/>
        <v>25907</v>
      </c>
      <c r="S2546" s="116">
        <v>340</v>
      </c>
      <c r="T2546" s="116">
        <v>0</v>
      </c>
      <c r="U2546" s="116">
        <v>2770</v>
      </c>
      <c r="V2546" s="116">
        <v>0</v>
      </c>
      <c r="W2546" s="22">
        <f t="shared" si="596"/>
        <v>3110</v>
      </c>
      <c r="X2546" s="22">
        <f t="shared" si="597"/>
        <v>1786.0333333333333</v>
      </c>
      <c r="Y2546" s="22">
        <f ca="1">OFFSET('Cost Study'!$B$7,'Operations Support'!$C2546,'Operations Support'!$B2546)*$H2546</f>
        <v>93766.75</v>
      </c>
      <c r="Z2546" s="23">
        <f ca="1">Y2546*'Cost Study'!$B$31</f>
        <v>5237053.9499802059</v>
      </c>
      <c r="AA2546" s="23">
        <f ca="1">IF(A2546=10298,1.51,1)*IF($B2546&lt;3,$D2546*'Cost Study'!$B$32*OFFSET('Cost Study'!$B$7,'Operations Support'!$C2546,'Operations Support'!$B2546),0)</f>
        <v>3425.8</v>
      </c>
      <c r="AB2546" s="24">
        <f ca="1">AA2546*'Cost Study'!$B$31</f>
        <v>191337.54152556413</v>
      </c>
      <c r="AC2546" s="23">
        <f ca="1">Y2546*'Cost Study'!$B$31</f>
        <v>5237053.9499802059</v>
      </c>
      <c r="AD2546" s="24">
        <f ca="1">AA2546*'Cost Study'!$B$31</f>
        <v>191337.54152556413</v>
      </c>
      <c r="AE2546" s="377">
        <f t="shared" ca="1" si="598"/>
        <v>5428391.49150577</v>
      </c>
      <c r="AF2546" s="377">
        <f t="shared" ca="1" si="599"/>
        <v>5428391.49150577</v>
      </c>
      <c r="AH2546" s="688">
        <f>IFERROR($H2546/SUMIF($A:$A,$A2546,$H:$H)*SUMIF(Summary!$A$110:$A$186,$A2546,Summary!$P$110:$P$186),0)</f>
        <v>3188050.4534517555</v>
      </c>
      <c r="AI2546" s="689">
        <f t="shared" ca="1" si="600"/>
        <v>2240341.0380540146</v>
      </c>
      <c r="AJ2546" s="688">
        <f>IFERROR(H2546/SUMIF(A:A,A2546,H:H)*SUMIF(Summary!$A$110:$A$186,'Operations Support'!A2546,Summary!$Q$110:$Q$186),0)</f>
        <v>3230863.0959712514</v>
      </c>
      <c r="AK2546" s="688">
        <f t="shared" ca="1" si="601"/>
        <v>2197528.3955345186</v>
      </c>
      <c r="AM2546" s="688">
        <f>IFERROR($H2546/SUMIF($A:$A,$A2546,$H:$H)*SUMIF(Summary!$A$230:$A$266,$A2546,Summary!$P$230:$P$266),0)</f>
        <v>603183.59955210018</v>
      </c>
      <c r="AN2546" s="688">
        <f>IFERROR($H2546/SUMIF($A:$A,$A2546,$H:$H)*(SUMIF(Summary!$A$230:$A$266,$A2546,Summary!$L$230:$L$266)+SUMIF(Summary!$A$281:$A$317,$A2546,Summary!$L$281:$L$317))-AM2546,0)</f>
        <v>726452.22183902853</v>
      </c>
      <c r="AO2546" s="688">
        <f>IFERROR($H2546/SUMIF($A:$A,$A2546,$H:$H)*SUMIF(Summary!$A$230:$A$266,$A2546,Summary!$Q$230:$Q$266),0)</f>
        <v>611283.81132675591</v>
      </c>
      <c r="AP2546" s="688">
        <f>IFERROR($H2546/SUMIF($A:$A,$A2546,$H:$H)*(SUMIF(Summary!$A$230:$A$266,$A2546,Summary!$L$230:$L$266)+SUMIF(Summary!$A$281:$A$317,$A2546,Summary!$L$281:$L$317))-AO2546,0)</f>
        <v>718352.01006437279</v>
      </c>
      <c r="AQ2546" s="306"/>
      <c r="AR2546" s="688">
        <f t="shared" ca="1" si="602"/>
        <v>2966793.259893043</v>
      </c>
      <c r="AS2546" s="688">
        <f t="shared" ca="1" si="603"/>
        <v>2915880.4055988914</v>
      </c>
    </row>
    <row r="2547" spans="1:45" x14ac:dyDescent="0.2">
      <c r="A2547" s="423">
        <v>9741</v>
      </c>
      <c r="B2547" s="424">
        <v>2</v>
      </c>
      <c r="C2547" s="425" t="s">
        <v>301</v>
      </c>
      <c r="D2547" s="422">
        <f t="shared" si="589"/>
        <v>19609</v>
      </c>
      <c r="E2547" s="422">
        <f t="shared" si="590"/>
        <v>0</v>
      </c>
      <c r="F2547" s="422">
        <f t="shared" si="591"/>
        <v>28663</v>
      </c>
      <c r="G2547" s="422">
        <f t="shared" si="592"/>
        <v>0</v>
      </c>
      <c r="H2547" s="22">
        <f t="shared" si="593"/>
        <v>48272</v>
      </c>
      <c r="I2547" s="116">
        <v>9126</v>
      </c>
      <c r="J2547" s="116">
        <v>0</v>
      </c>
      <c r="K2547" s="116">
        <v>13859</v>
      </c>
      <c r="L2547" s="116">
        <v>0</v>
      </c>
      <c r="M2547" s="22">
        <f t="shared" si="594"/>
        <v>22985</v>
      </c>
      <c r="N2547" s="116">
        <v>10002</v>
      </c>
      <c r="O2547" s="116">
        <v>0</v>
      </c>
      <c r="P2547" s="116">
        <v>12201</v>
      </c>
      <c r="Q2547" s="116">
        <v>0</v>
      </c>
      <c r="R2547" s="22">
        <f t="shared" si="595"/>
        <v>22203</v>
      </c>
      <c r="S2547" s="116">
        <v>481</v>
      </c>
      <c r="T2547" s="116">
        <v>0</v>
      </c>
      <c r="U2547" s="116">
        <v>2603</v>
      </c>
      <c r="V2547" s="116">
        <v>0</v>
      </c>
      <c r="W2547" s="22">
        <f t="shared" si="596"/>
        <v>3084</v>
      </c>
      <c r="X2547" s="22">
        <f t="shared" si="597"/>
        <v>1609.0666666666666</v>
      </c>
      <c r="Y2547" s="22">
        <f ca="1">OFFSET('Cost Study'!$B$7,'Operations Support'!$C2547,'Operations Support'!$B2547)*$H2547</f>
        <v>133230.72</v>
      </c>
      <c r="Z2547" s="23">
        <f ca="1">Y2547*'Cost Study'!$B$31</f>
        <v>7441192.836850022</v>
      </c>
      <c r="AA2547" s="23">
        <f ca="1">IF(A2547=10298,1.51,1)*IF($B2547&lt;3,$D2547*'Cost Study'!$B$32*OFFSET('Cost Study'!$B$7,'Operations Support'!$C2547,'Operations Support'!$B2547),0)</f>
        <v>5412.0839999999998</v>
      </c>
      <c r="AB2547" s="24">
        <f ca="1">AA2547*'Cost Study'!$B$31</f>
        <v>302275.3362980446</v>
      </c>
      <c r="AC2547" s="23">
        <f ca="1">Y2547*'Cost Study'!$B$31</f>
        <v>7441192.836850022</v>
      </c>
      <c r="AD2547" s="24">
        <f ca="1">AA2547*'Cost Study'!$B$31</f>
        <v>302275.3362980446</v>
      </c>
      <c r="AE2547" s="377">
        <f t="shared" ca="1" si="598"/>
        <v>7743468.1731480667</v>
      </c>
      <c r="AF2547" s="377">
        <f t="shared" ca="1" si="599"/>
        <v>7743468.1731480667</v>
      </c>
      <c r="AH2547" s="688">
        <f>IFERROR($H2547/SUMIF($A:$A,$A2547,$H:$H)*SUMIF(Summary!$A$110:$A$186,$A2547,Summary!$P$110:$P$186),0)</f>
        <v>2872166.8406529021</v>
      </c>
      <c r="AI2547" s="689">
        <f t="shared" ca="1" si="600"/>
        <v>4871301.3324951641</v>
      </c>
      <c r="AJ2547" s="688">
        <f>IFERROR(H2547/SUMIF(A:A,A2547,H:H)*SUMIF(Summary!$A$110:$A$186,'Operations Support'!A2547,Summary!$Q$110:$Q$186),0)</f>
        <v>2910737.4511249182</v>
      </c>
      <c r="AK2547" s="688">
        <f t="shared" ca="1" si="601"/>
        <v>4832730.7220231481</v>
      </c>
      <c r="AM2547" s="688">
        <f>IFERROR($H2547/SUMIF($A:$A,$A2547,$H:$H)*SUMIF(Summary!$A$230:$A$266,$A2547,Summary!$P$230:$P$266),0)</f>
        <v>543417.97871594364</v>
      </c>
      <c r="AN2547" s="688">
        <f>IFERROR($H2547/SUMIF($A:$A,$A2547,$H:$H)*(SUMIF(Summary!$A$230:$A$266,$A2547,Summary!$L$230:$L$266)+SUMIF(Summary!$A$281:$A$317,$A2547,Summary!$L$281:$L$317))-AM2547,0)</f>
        <v>654472.69839334046</v>
      </c>
      <c r="AO2547" s="688">
        <f>IFERROR($H2547/SUMIF($A:$A,$A2547,$H:$H)*SUMIF(Summary!$A$230:$A$266,$A2547,Summary!$Q$230:$Q$266),0)</f>
        <v>550715.59210102761</v>
      </c>
      <c r="AP2547" s="688">
        <f>IFERROR($H2547/SUMIF($A:$A,$A2547,$H:$H)*(SUMIF(Summary!$A$230:$A$266,$A2547,Summary!$L$230:$L$266)+SUMIF(Summary!$A$281:$A$317,$A2547,Summary!$L$281:$L$317))-AO2547,0)</f>
        <v>647175.08500825649</v>
      </c>
      <c r="AQ2547" s="306"/>
      <c r="AR2547" s="688">
        <f t="shared" ca="1" si="602"/>
        <v>5525774.0308885043</v>
      </c>
      <c r="AS2547" s="688">
        <f t="shared" ca="1" si="603"/>
        <v>5479905.8070314042</v>
      </c>
    </row>
    <row r="2548" spans="1:45" x14ac:dyDescent="0.2">
      <c r="A2548" s="423">
        <v>9741</v>
      </c>
      <c r="B2548" s="424">
        <v>2</v>
      </c>
      <c r="C2548" s="425" t="s">
        <v>302</v>
      </c>
      <c r="D2548" s="422">
        <f t="shared" si="589"/>
        <v>2644</v>
      </c>
      <c r="E2548" s="422">
        <f t="shared" si="590"/>
        <v>0</v>
      </c>
      <c r="F2548" s="422">
        <f t="shared" si="591"/>
        <v>12118</v>
      </c>
      <c r="G2548" s="422">
        <f t="shared" si="592"/>
        <v>0</v>
      </c>
      <c r="H2548" s="22">
        <f t="shared" si="593"/>
        <v>14762</v>
      </c>
      <c r="I2548" s="116">
        <v>1232</v>
      </c>
      <c r="J2548" s="116">
        <v>0</v>
      </c>
      <c r="K2548" s="116">
        <v>6057</v>
      </c>
      <c r="L2548" s="116">
        <v>0</v>
      </c>
      <c r="M2548" s="22">
        <f t="shared" si="594"/>
        <v>7289</v>
      </c>
      <c r="N2548" s="116">
        <v>1382</v>
      </c>
      <c r="O2548" s="116">
        <v>0</v>
      </c>
      <c r="P2548" s="116">
        <v>5329</v>
      </c>
      <c r="Q2548" s="116">
        <v>0</v>
      </c>
      <c r="R2548" s="22">
        <f t="shared" si="595"/>
        <v>6711</v>
      </c>
      <c r="S2548" s="116">
        <v>30</v>
      </c>
      <c r="T2548" s="116">
        <v>0</v>
      </c>
      <c r="U2548" s="116">
        <v>732</v>
      </c>
      <c r="V2548" s="116">
        <v>0</v>
      </c>
      <c r="W2548" s="22">
        <f t="shared" si="596"/>
        <v>762</v>
      </c>
      <c r="X2548" s="22">
        <f t="shared" si="597"/>
        <v>492.06666666666666</v>
      </c>
      <c r="Y2548" s="22">
        <f ca="1">OFFSET('Cost Study'!$B$7,'Operations Support'!$C2548,'Operations Support'!$B2548)*$H2548</f>
        <v>39266.920000000006</v>
      </c>
      <c r="Z2548" s="23">
        <f ca="1">Y2548*'Cost Study'!$B$31</f>
        <v>2193133.2640787568</v>
      </c>
      <c r="AA2548" s="23">
        <f ca="1">IF(A2548=10298,1.51,1)*IF($B2548&lt;3,$D2548*'Cost Study'!$B$32*OFFSET('Cost Study'!$B$7,'Operations Support'!$C2548,'Operations Support'!$B2548),0)</f>
        <v>703.30400000000009</v>
      </c>
      <c r="AB2548" s="24">
        <f ca="1">AA2548*'Cost Study'!$B$31</f>
        <v>39280.885721611121</v>
      </c>
      <c r="AC2548" s="23">
        <f ca="1">Y2548*'Cost Study'!$B$31</f>
        <v>2193133.2640787568</v>
      </c>
      <c r="AD2548" s="24">
        <f ca="1">AA2548*'Cost Study'!$B$31</f>
        <v>39280.885721611121</v>
      </c>
      <c r="AE2548" s="377">
        <f t="shared" ca="1" si="598"/>
        <v>2232414.1498003681</v>
      </c>
      <c r="AF2548" s="377">
        <f t="shared" ca="1" si="599"/>
        <v>2232414.1498003681</v>
      </c>
      <c r="AH2548" s="688">
        <f>IFERROR($H2548/SUMIF($A:$A,$A2548,$H:$H)*SUMIF(Summary!$A$110:$A$186,$A2548,Summary!$P$110:$P$186),0)</f>
        <v>878333.75252150605</v>
      </c>
      <c r="AI2548" s="689">
        <f t="shared" ca="1" si="600"/>
        <v>1354080.3972788621</v>
      </c>
      <c r="AJ2548" s="688">
        <f>IFERROR(H2548/SUMIF(A:A,A2548,H:H)*SUMIF(Summary!$A$110:$A$186,'Operations Support'!A2548,Summary!$Q$110:$Q$186),0)</f>
        <v>890128.9827126707</v>
      </c>
      <c r="AK2548" s="688">
        <f t="shared" ca="1" si="601"/>
        <v>1342285.1670876974</v>
      </c>
      <c r="AM2548" s="688">
        <f>IFERROR($H2548/SUMIF($A:$A,$A2548,$H:$H)*SUMIF(Summary!$A$230:$A$266,$A2548,Summary!$P$230:$P$266),0)</f>
        <v>166181.97302379765</v>
      </c>
      <c r="AN2548" s="688">
        <f>IFERROR($H2548/SUMIF($A:$A,$A2548,$H:$H)*(SUMIF(Summary!$A$230:$A$266,$A2548,Summary!$L$230:$L$266)+SUMIF(Summary!$A$281:$A$317,$A2548,Summary!$L$281:$L$317))-AM2548,0)</f>
        <v>200143.47807595486</v>
      </c>
      <c r="AO2548" s="688">
        <f>IFERROR($H2548/SUMIF($A:$A,$A2548,$H:$H)*SUMIF(Summary!$A$230:$A$266,$A2548,Summary!$Q$230:$Q$266),0)</f>
        <v>168413.647054097</v>
      </c>
      <c r="AP2548" s="688">
        <f>IFERROR($H2548/SUMIF($A:$A,$A2548,$H:$H)*(SUMIF(Summary!$A$230:$A$266,$A2548,Summary!$L$230:$L$266)+SUMIF(Summary!$A$281:$A$317,$A2548,Summary!$L$281:$L$317))-AO2548,0)</f>
        <v>197911.8040456555</v>
      </c>
      <c r="AQ2548" s="306"/>
      <c r="AR2548" s="688">
        <f t="shared" ca="1" si="602"/>
        <v>1554223.8753548169</v>
      </c>
      <c r="AS2548" s="688">
        <f t="shared" ca="1" si="603"/>
        <v>1540196.971133353</v>
      </c>
    </row>
    <row r="2549" spans="1:45" x14ac:dyDescent="0.2">
      <c r="A2549" s="423">
        <v>9741</v>
      </c>
      <c r="B2549" s="424">
        <v>2</v>
      </c>
      <c r="C2549" s="425" t="s">
        <v>303</v>
      </c>
      <c r="D2549" s="422">
        <f t="shared" si="589"/>
        <v>0</v>
      </c>
      <c r="E2549" s="422">
        <f t="shared" si="590"/>
        <v>0</v>
      </c>
      <c r="F2549" s="422">
        <f t="shared" si="591"/>
        <v>2874</v>
      </c>
      <c r="G2549" s="422">
        <f t="shared" si="592"/>
        <v>0</v>
      </c>
      <c r="H2549" s="22">
        <f t="shared" si="593"/>
        <v>2874</v>
      </c>
      <c r="I2549" s="116">
        <v>0</v>
      </c>
      <c r="J2549" s="116">
        <v>0</v>
      </c>
      <c r="K2549" s="116">
        <v>1515</v>
      </c>
      <c r="L2549" s="116">
        <v>0</v>
      </c>
      <c r="M2549" s="22">
        <f t="shared" si="594"/>
        <v>1515</v>
      </c>
      <c r="N2549" s="116">
        <v>0</v>
      </c>
      <c r="O2549" s="116">
        <v>0</v>
      </c>
      <c r="P2549" s="116">
        <v>1233</v>
      </c>
      <c r="Q2549" s="116">
        <v>0</v>
      </c>
      <c r="R2549" s="22">
        <f t="shared" si="595"/>
        <v>1233</v>
      </c>
      <c r="S2549" s="116">
        <v>0</v>
      </c>
      <c r="T2549" s="116">
        <v>0</v>
      </c>
      <c r="U2549" s="116">
        <v>126</v>
      </c>
      <c r="V2549" s="116">
        <v>0</v>
      </c>
      <c r="W2549" s="22">
        <f t="shared" si="596"/>
        <v>126</v>
      </c>
      <c r="X2549" s="22">
        <f t="shared" si="597"/>
        <v>95.8</v>
      </c>
      <c r="Y2549" s="22">
        <f ca="1">OFFSET('Cost Study'!$B$7,'Operations Support'!$C2549,'Operations Support'!$B2549)*$H2549</f>
        <v>5690.5199999999995</v>
      </c>
      <c r="Z2549" s="23">
        <f ca="1">Y2549*'Cost Study'!$B$31</f>
        <v>317826.52425770712</v>
      </c>
      <c r="AA2549" s="23">
        <f ca="1">IF(A2549=10298,1.51,1)*IF($B2549&lt;3,$D2549*'Cost Study'!$B$32*OFFSET('Cost Study'!$B$7,'Operations Support'!$C2549,'Operations Support'!$B2549),0)</f>
        <v>0</v>
      </c>
      <c r="AB2549" s="24">
        <f ca="1">AA2549*'Cost Study'!$B$31</f>
        <v>0</v>
      </c>
      <c r="AC2549" s="23">
        <f ca="1">Y2549*'Cost Study'!$B$31</f>
        <v>317826.52425770712</v>
      </c>
      <c r="AD2549" s="24">
        <f ca="1">AA2549*'Cost Study'!$B$31</f>
        <v>0</v>
      </c>
      <c r="AE2549" s="377">
        <f t="shared" ca="1" si="598"/>
        <v>317826.52425770712</v>
      </c>
      <c r="AF2549" s="377">
        <f t="shared" ca="1" si="599"/>
        <v>317826.52425770712</v>
      </c>
      <c r="AH2549" s="688">
        <f>IFERROR($H2549/SUMIF($A:$A,$A2549,$H:$H)*SUMIF(Summary!$A$110:$A$186,$A2549,Summary!$P$110:$P$186),0)</f>
        <v>171001.97837331041</v>
      </c>
      <c r="AI2549" s="689">
        <f t="shared" ca="1" si="600"/>
        <v>146824.54588439671</v>
      </c>
      <c r="AJ2549" s="688">
        <f>IFERROR(H2549/SUMIF(A:A,A2549,H:H)*SUMIF(Summary!$A$110:$A$186,'Operations Support'!A2549,Summary!$Q$110:$Q$186),0)</f>
        <v>173298.38072864217</v>
      </c>
      <c r="AK2549" s="688">
        <f t="shared" ca="1" si="601"/>
        <v>144528.14352906495</v>
      </c>
      <c r="AM2549" s="688">
        <f>IFERROR($H2549/SUMIF($A:$A,$A2549,$H:$H)*SUMIF(Summary!$A$230:$A$266,$A2549,Summary!$P$230:$P$266),0)</f>
        <v>32353.813200812521</v>
      </c>
      <c r="AN2549" s="688">
        <f>IFERROR($H2549/SUMIF($A:$A,$A2549,$H:$H)*(SUMIF(Summary!$A$230:$A$266,$A2549,Summary!$L$230:$L$266)+SUMIF(Summary!$A$281:$A$317,$A2549,Summary!$L$281:$L$317))-AM2549,0)</f>
        <v>38965.746917104334</v>
      </c>
      <c r="AO2549" s="688">
        <f>IFERROR($H2549/SUMIF($A:$A,$A2549,$H:$H)*SUMIF(Summary!$A$230:$A$266,$A2549,Summary!$Q$230:$Q$266),0)</f>
        <v>32788.295734553227</v>
      </c>
      <c r="AP2549" s="688">
        <f>IFERROR($H2549/SUMIF($A:$A,$A2549,$H:$H)*(SUMIF(Summary!$A$230:$A$266,$A2549,Summary!$L$230:$L$266)+SUMIF(Summary!$A$281:$A$317,$A2549,Summary!$L$281:$L$317))-AO2549,0)</f>
        <v>38531.264383363632</v>
      </c>
      <c r="AQ2549" s="306"/>
      <c r="AR2549" s="688">
        <f t="shared" ca="1" si="602"/>
        <v>185790.29280150105</v>
      </c>
      <c r="AS2549" s="688">
        <f t="shared" ca="1" si="603"/>
        <v>183059.40791242858</v>
      </c>
    </row>
    <row r="2550" spans="1:45" x14ac:dyDescent="0.2">
      <c r="A2550" s="423">
        <v>9741</v>
      </c>
      <c r="B2550" s="424">
        <v>2</v>
      </c>
      <c r="C2550" s="425" t="s">
        <v>304</v>
      </c>
      <c r="D2550" s="422">
        <f t="shared" si="589"/>
        <v>0</v>
      </c>
      <c r="E2550" s="422">
        <f t="shared" si="590"/>
        <v>0</v>
      </c>
      <c r="F2550" s="422">
        <f t="shared" si="591"/>
        <v>0</v>
      </c>
      <c r="G2550" s="422">
        <f t="shared" si="592"/>
        <v>0</v>
      </c>
      <c r="H2550" s="22">
        <f t="shared" si="593"/>
        <v>0</v>
      </c>
      <c r="I2550" s="116">
        <v>0</v>
      </c>
      <c r="J2550" s="116">
        <v>0</v>
      </c>
      <c r="K2550" s="116">
        <v>0</v>
      </c>
      <c r="L2550" s="116">
        <v>0</v>
      </c>
      <c r="M2550" s="22">
        <f t="shared" si="594"/>
        <v>0</v>
      </c>
      <c r="N2550" s="116">
        <v>0</v>
      </c>
      <c r="O2550" s="116">
        <v>0</v>
      </c>
      <c r="P2550" s="116">
        <v>0</v>
      </c>
      <c r="Q2550" s="116">
        <v>0</v>
      </c>
      <c r="R2550" s="22">
        <f t="shared" si="595"/>
        <v>0</v>
      </c>
      <c r="S2550" s="116">
        <v>0</v>
      </c>
      <c r="T2550" s="116">
        <v>0</v>
      </c>
      <c r="U2550" s="116">
        <v>0</v>
      </c>
      <c r="V2550" s="116">
        <v>0</v>
      </c>
      <c r="W2550" s="22">
        <f t="shared" si="596"/>
        <v>0</v>
      </c>
      <c r="X2550" s="22">
        <f t="shared" si="597"/>
        <v>0</v>
      </c>
      <c r="Y2550" s="22">
        <f ca="1">OFFSET('Cost Study'!$B$7,'Operations Support'!$C2550,'Operations Support'!$B2550)*$H2550</f>
        <v>0</v>
      </c>
      <c r="Z2550" s="23">
        <f ca="1">Y2550*'Cost Study'!$B$31</f>
        <v>0</v>
      </c>
      <c r="AA2550" s="23">
        <f ca="1">IF(A2550=10298,1.51,1)*IF($B2550&lt;3,$D2550*'Cost Study'!$B$32*OFFSET('Cost Study'!$B$7,'Operations Support'!$C2550,'Operations Support'!$B2550),0)</f>
        <v>0</v>
      </c>
      <c r="AB2550" s="24">
        <f ca="1">AA2550*'Cost Study'!$B$31</f>
        <v>0</v>
      </c>
      <c r="AC2550" s="23">
        <f ca="1">Y2550*'Cost Study'!$B$31</f>
        <v>0</v>
      </c>
      <c r="AD2550" s="24">
        <f ca="1">AA2550*'Cost Study'!$B$31</f>
        <v>0</v>
      </c>
      <c r="AE2550" s="377">
        <f t="shared" ca="1" si="598"/>
        <v>0</v>
      </c>
      <c r="AF2550" s="377">
        <f t="shared" ca="1" si="599"/>
        <v>0</v>
      </c>
      <c r="AH2550" s="688">
        <f>IFERROR($H2550/SUMIF($A:$A,$A2550,$H:$H)*SUMIF(Summary!$A$110:$A$186,$A2550,Summary!$P$110:$P$186),0)</f>
        <v>0</v>
      </c>
      <c r="AI2550" s="689">
        <f t="shared" ca="1" si="600"/>
        <v>0</v>
      </c>
      <c r="AJ2550" s="688">
        <f>IFERROR(H2550/SUMIF(A:A,A2550,H:H)*SUMIF(Summary!$A$110:$A$186,'Operations Support'!A2550,Summary!$Q$110:$Q$186),0)</f>
        <v>0</v>
      </c>
      <c r="AK2550" s="688">
        <f t="shared" ca="1" si="601"/>
        <v>0</v>
      </c>
      <c r="AM2550" s="688">
        <f>IFERROR($H2550/SUMIF($A:$A,$A2550,$H:$H)*SUMIF(Summary!$A$230:$A$266,$A2550,Summary!$P$230:$P$266),0)</f>
        <v>0</v>
      </c>
      <c r="AN2550" s="688">
        <f>IFERROR($H2550/SUMIF($A:$A,$A2550,$H:$H)*(SUMIF(Summary!$A$230:$A$266,$A2550,Summary!$L$230:$L$266)+SUMIF(Summary!$A$281:$A$317,$A2550,Summary!$L$281:$L$317))-AM2550,0)</f>
        <v>0</v>
      </c>
      <c r="AO2550" s="688">
        <f>IFERROR($H2550/SUMIF($A:$A,$A2550,$H:$H)*SUMIF(Summary!$A$230:$A$266,$A2550,Summary!$Q$230:$Q$266),0)</f>
        <v>0</v>
      </c>
      <c r="AP2550" s="688">
        <f>IFERROR($H2550/SUMIF($A:$A,$A2550,$H:$H)*(SUMIF(Summary!$A$230:$A$266,$A2550,Summary!$L$230:$L$266)+SUMIF(Summary!$A$281:$A$317,$A2550,Summary!$L$281:$L$317))-AO2550,0)</f>
        <v>0</v>
      </c>
      <c r="AQ2550" s="306"/>
      <c r="AR2550" s="688">
        <f t="shared" ca="1" si="602"/>
        <v>0</v>
      </c>
      <c r="AS2550" s="688">
        <f t="shared" ca="1" si="603"/>
        <v>0</v>
      </c>
    </row>
    <row r="2551" spans="1:45" x14ac:dyDescent="0.2">
      <c r="A2551" s="423">
        <v>9741</v>
      </c>
      <c r="B2551" s="424">
        <v>2</v>
      </c>
      <c r="C2551" s="425" t="s">
        <v>305</v>
      </c>
      <c r="D2551" s="422">
        <f t="shared" si="589"/>
        <v>17700</v>
      </c>
      <c r="E2551" s="422">
        <f t="shared" si="590"/>
        <v>0</v>
      </c>
      <c r="F2551" s="422">
        <f t="shared" si="591"/>
        <v>53282</v>
      </c>
      <c r="G2551" s="422">
        <f t="shared" si="592"/>
        <v>0</v>
      </c>
      <c r="H2551" s="22">
        <f t="shared" si="593"/>
        <v>70982</v>
      </c>
      <c r="I2551" s="116">
        <v>8761</v>
      </c>
      <c r="J2551" s="116">
        <v>0</v>
      </c>
      <c r="K2551" s="116">
        <v>25340</v>
      </c>
      <c r="L2551" s="116">
        <v>0</v>
      </c>
      <c r="M2551" s="22">
        <f t="shared" si="594"/>
        <v>34101</v>
      </c>
      <c r="N2551" s="116">
        <v>8112</v>
      </c>
      <c r="O2551" s="116">
        <v>0</v>
      </c>
      <c r="P2551" s="116">
        <v>24274</v>
      </c>
      <c r="Q2551" s="116">
        <v>0</v>
      </c>
      <c r="R2551" s="22">
        <f t="shared" si="595"/>
        <v>32386</v>
      </c>
      <c r="S2551" s="116">
        <v>827</v>
      </c>
      <c r="T2551" s="116">
        <v>0</v>
      </c>
      <c r="U2551" s="116">
        <v>3668</v>
      </c>
      <c r="V2551" s="116">
        <v>0</v>
      </c>
      <c r="W2551" s="22">
        <f t="shared" si="596"/>
        <v>4495</v>
      </c>
      <c r="X2551" s="22">
        <f t="shared" si="597"/>
        <v>2366.0666666666666</v>
      </c>
      <c r="Y2551" s="22">
        <f ca="1">OFFSET('Cost Study'!$B$7,'Operations Support'!$C2551,'Operations Support'!$B2551)*$H2551</f>
        <v>212236.18000000002</v>
      </c>
      <c r="Z2551" s="23">
        <f ca="1">Y2551*'Cost Study'!$B$31</f>
        <v>11853800.252197182</v>
      </c>
      <c r="AA2551" s="23">
        <f ca="1">IF(A2551=10298,1.51,1)*IF($B2551&lt;3,$D2551*'Cost Study'!$B$32*OFFSET('Cost Study'!$B$7,'Operations Support'!$C2551,'Operations Support'!$B2551),0)</f>
        <v>5292.3</v>
      </c>
      <c r="AB2551" s="24">
        <f ca="1">AA2551*'Cost Study'!$B$31</f>
        <v>295585.16872431053</v>
      </c>
      <c r="AC2551" s="23">
        <f ca="1">Y2551*'Cost Study'!$B$31</f>
        <v>11853800.252197182</v>
      </c>
      <c r="AD2551" s="24">
        <f ca="1">AA2551*'Cost Study'!$B$31</f>
        <v>295585.16872431053</v>
      </c>
      <c r="AE2551" s="377">
        <f t="shared" ca="1" si="598"/>
        <v>12149385.420921491</v>
      </c>
      <c r="AF2551" s="377">
        <f t="shared" ca="1" si="599"/>
        <v>12149385.420921491</v>
      </c>
      <c r="AH2551" s="688">
        <f>IFERROR($H2551/SUMIF($A:$A,$A2551,$H:$H)*SUMIF(Summary!$A$110:$A$186,$A2551,Summary!$P$110:$P$186),0)</f>
        <v>4223403.7678825045</v>
      </c>
      <c r="AI2551" s="689">
        <f t="shared" ca="1" si="600"/>
        <v>7925981.653038987</v>
      </c>
      <c r="AJ2551" s="688">
        <f>IFERROR(H2551/SUMIF(A:A,A2551,H:H)*SUMIF(Summary!$A$110:$A$186,'Operations Support'!A2551,Summary!$Q$110:$Q$186),0)</f>
        <v>4280120.2717051068</v>
      </c>
      <c r="AK2551" s="688">
        <f t="shared" ca="1" si="601"/>
        <v>7869265.1492163846</v>
      </c>
      <c r="AM2551" s="688">
        <f>IFERROR($H2551/SUMIF($A:$A,$A2551,$H:$H)*SUMIF(Summary!$A$230:$A$266,$A2551,Summary!$P$230:$P$266),0)</f>
        <v>799073.89304804255</v>
      </c>
      <c r="AN2551" s="688">
        <f>IFERROR($H2551/SUMIF($A:$A,$A2551,$H:$H)*(SUMIF(Summary!$A$230:$A$266,$A2551,Summary!$L$230:$L$266)+SUMIF(Summary!$A$281:$A$317,$A2551,Summary!$L$281:$L$317))-AM2551,0)</f>
        <v>962375.31234164943</v>
      </c>
      <c r="AO2551" s="688">
        <f>IFERROR($H2551/SUMIF($A:$A,$A2551,$H:$H)*SUMIF(Summary!$A$230:$A$266,$A2551,Summary!$Q$230:$Q$266),0)</f>
        <v>809804.73480516952</v>
      </c>
      <c r="AP2551" s="688">
        <f>IFERROR($H2551/SUMIF($A:$A,$A2551,$H:$H)*(SUMIF(Summary!$A$230:$A$266,$A2551,Summary!$L$230:$L$266)+SUMIF(Summary!$A$281:$A$317,$A2551,Summary!$L$281:$L$317))-AO2551,0)</f>
        <v>951644.47058452247</v>
      </c>
      <c r="AQ2551" s="306"/>
      <c r="AR2551" s="688">
        <f t="shared" ca="1" si="602"/>
        <v>8888356.965380637</v>
      </c>
      <c r="AS2551" s="688">
        <f t="shared" ca="1" si="603"/>
        <v>8820909.6198009066</v>
      </c>
    </row>
    <row r="2552" spans="1:45" x14ac:dyDescent="0.2">
      <c r="A2552" s="423">
        <v>9741</v>
      </c>
      <c r="B2552" s="424">
        <v>2</v>
      </c>
      <c r="C2552" s="425" t="s">
        <v>306</v>
      </c>
      <c r="D2552" s="422">
        <f t="shared" si="589"/>
        <v>0</v>
      </c>
      <c r="E2552" s="422">
        <f t="shared" si="590"/>
        <v>0</v>
      </c>
      <c r="F2552" s="422">
        <f t="shared" si="591"/>
        <v>0</v>
      </c>
      <c r="G2552" s="422">
        <f t="shared" si="592"/>
        <v>0</v>
      </c>
      <c r="H2552" s="22">
        <f t="shared" si="593"/>
        <v>0</v>
      </c>
      <c r="I2552" s="116">
        <v>0</v>
      </c>
      <c r="J2552" s="116">
        <v>0</v>
      </c>
      <c r="K2552" s="116">
        <v>0</v>
      </c>
      <c r="L2552" s="116">
        <v>0</v>
      </c>
      <c r="M2552" s="22">
        <f t="shared" si="594"/>
        <v>0</v>
      </c>
      <c r="N2552" s="116">
        <v>0</v>
      </c>
      <c r="O2552" s="116">
        <v>0</v>
      </c>
      <c r="P2552" s="116">
        <v>0</v>
      </c>
      <c r="Q2552" s="116">
        <v>0</v>
      </c>
      <c r="R2552" s="22">
        <f t="shared" si="595"/>
        <v>0</v>
      </c>
      <c r="S2552" s="116">
        <v>0</v>
      </c>
      <c r="T2552" s="116">
        <v>0</v>
      </c>
      <c r="U2552" s="116">
        <v>0</v>
      </c>
      <c r="V2552" s="116">
        <v>0</v>
      </c>
      <c r="W2552" s="22">
        <f t="shared" si="596"/>
        <v>0</v>
      </c>
      <c r="X2552" s="22">
        <f t="shared" si="597"/>
        <v>0</v>
      </c>
      <c r="Y2552" s="22">
        <f ca="1">OFFSET('Cost Study'!$B$7,'Operations Support'!$C2552,'Operations Support'!$B2552)*$H2552</f>
        <v>0</v>
      </c>
      <c r="Z2552" s="23">
        <f ca="1">Y2552*'Cost Study'!$B$31</f>
        <v>0</v>
      </c>
      <c r="AA2552" s="23">
        <f ca="1">IF(A2552=10298,1.51,1)*IF($B2552&lt;3,$D2552*'Cost Study'!$B$32*OFFSET('Cost Study'!$B$7,'Operations Support'!$C2552,'Operations Support'!$B2552),0)</f>
        <v>0</v>
      </c>
      <c r="AB2552" s="24">
        <f ca="1">AA2552*'Cost Study'!$B$31</f>
        <v>0</v>
      </c>
      <c r="AC2552" s="23">
        <f ca="1">Y2552*'Cost Study'!$B$31</f>
        <v>0</v>
      </c>
      <c r="AD2552" s="24">
        <f ca="1">AA2552*'Cost Study'!$B$31</f>
        <v>0</v>
      </c>
      <c r="AE2552" s="377">
        <f t="shared" ca="1" si="598"/>
        <v>0</v>
      </c>
      <c r="AF2552" s="377">
        <f t="shared" ca="1" si="599"/>
        <v>0</v>
      </c>
      <c r="AH2552" s="688">
        <f>IFERROR($H2552/SUMIF($A:$A,$A2552,$H:$H)*SUMIF(Summary!$A$110:$A$186,$A2552,Summary!$P$110:$P$186),0)</f>
        <v>0</v>
      </c>
      <c r="AI2552" s="689">
        <f t="shared" ca="1" si="600"/>
        <v>0</v>
      </c>
      <c r="AJ2552" s="688">
        <f>IFERROR(H2552/SUMIF(A:A,A2552,H:H)*SUMIF(Summary!$A$110:$A$186,'Operations Support'!A2552,Summary!$Q$110:$Q$186),0)</f>
        <v>0</v>
      </c>
      <c r="AK2552" s="688">
        <f t="shared" ca="1" si="601"/>
        <v>0</v>
      </c>
      <c r="AM2552" s="688">
        <f>IFERROR($H2552/SUMIF($A:$A,$A2552,$H:$H)*SUMIF(Summary!$A$230:$A$266,$A2552,Summary!$P$230:$P$266),0)</f>
        <v>0</v>
      </c>
      <c r="AN2552" s="688">
        <f>IFERROR($H2552/SUMIF($A:$A,$A2552,$H:$H)*(SUMIF(Summary!$A$230:$A$266,$A2552,Summary!$L$230:$L$266)+SUMIF(Summary!$A$281:$A$317,$A2552,Summary!$L$281:$L$317))-AM2552,0)</f>
        <v>0</v>
      </c>
      <c r="AO2552" s="688">
        <f>IFERROR($H2552/SUMIF($A:$A,$A2552,$H:$H)*SUMIF(Summary!$A$230:$A$266,$A2552,Summary!$Q$230:$Q$266),0)</f>
        <v>0</v>
      </c>
      <c r="AP2552" s="688">
        <f>IFERROR($H2552/SUMIF($A:$A,$A2552,$H:$H)*(SUMIF(Summary!$A$230:$A$266,$A2552,Summary!$L$230:$L$266)+SUMIF(Summary!$A$281:$A$317,$A2552,Summary!$L$281:$L$317))-AO2552,0)</f>
        <v>0</v>
      </c>
      <c r="AQ2552" s="306"/>
      <c r="AR2552" s="688">
        <f t="shared" ca="1" si="602"/>
        <v>0</v>
      </c>
      <c r="AS2552" s="688">
        <f t="shared" ca="1" si="603"/>
        <v>0</v>
      </c>
    </row>
    <row r="2553" spans="1:45" x14ac:dyDescent="0.2">
      <c r="A2553" s="423">
        <v>9741</v>
      </c>
      <c r="B2553" s="424">
        <v>2</v>
      </c>
      <c r="C2553" s="425" t="s">
        <v>307</v>
      </c>
      <c r="D2553" s="422">
        <f t="shared" si="589"/>
        <v>0</v>
      </c>
      <c r="E2553" s="422">
        <f t="shared" si="590"/>
        <v>0</v>
      </c>
      <c r="F2553" s="422">
        <f t="shared" si="591"/>
        <v>0</v>
      </c>
      <c r="G2553" s="422">
        <f t="shared" si="592"/>
        <v>0</v>
      </c>
      <c r="H2553" s="22">
        <f t="shared" si="593"/>
        <v>0</v>
      </c>
      <c r="I2553" s="116">
        <v>0</v>
      </c>
      <c r="J2553" s="116">
        <v>0</v>
      </c>
      <c r="K2553" s="116">
        <v>0</v>
      </c>
      <c r="L2553" s="116">
        <v>0</v>
      </c>
      <c r="M2553" s="22">
        <f t="shared" si="594"/>
        <v>0</v>
      </c>
      <c r="N2553" s="116">
        <v>0</v>
      </c>
      <c r="O2553" s="116">
        <v>0</v>
      </c>
      <c r="P2553" s="116">
        <v>0</v>
      </c>
      <c r="Q2553" s="116">
        <v>0</v>
      </c>
      <c r="R2553" s="22">
        <f t="shared" si="595"/>
        <v>0</v>
      </c>
      <c r="S2553" s="116">
        <v>0</v>
      </c>
      <c r="T2553" s="116">
        <v>0</v>
      </c>
      <c r="U2553" s="116">
        <v>0</v>
      </c>
      <c r="V2553" s="116">
        <v>0</v>
      </c>
      <c r="W2553" s="22">
        <f t="shared" si="596"/>
        <v>0</v>
      </c>
      <c r="X2553" s="22">
        <f t="shared" si="597"/>
        <v>0</v>
      </c>
      <c r="Y2553" s="22">
        <f ca="1">OFFSET('Cost Study'!$B$7,'Operations Support'!$C2553,'Operations Support'!$B2553)*$H2553</f>
        <v>0</v>
      </c>
      <c r="Z2553" s="23">
        <f ca="1">Y2553*'Cost Study'!$B$31</f>
        <v>0</v>
      </c>
      <c r="AA2553" s="23">
        <f ca="1">IF(A2553=10298,1.51,1)*IF($B2553&lt;3,$D2553*'Cost Study'!$B$32*OFFSET('Cost Study'!$B$7,'Operations Support'!$C2553,'Operations Support'!$B2553),0)</f>
        <v>0</v>
      </c>
      <c r="AB2553" s="24">
        <f ca="1">AA2553*'Cost Study'!$B$31</f>
        <v>0</v>
      </c>
      <c r="AC2553" s="23">
        <f ca="1">Y2553*'Cost Study'!$B$31</f>
        <v>0</v>
      </c>
      <c r="AD2553" s="24">
        <f ca="1">AA2553*'Cost Study'!$B$31</f>
        <v>0</v>
      </c>
      <c r="AE2553" s="377">
        <f t="shared" ca="1" si="598"/>
        <v>0</v>
      </c>
      <c r="AF2553" s="377">
        <f t="shared" ca="1" si="599"/>
        <v>0</v>
      </c>
      <c r="AH2553" s="688">
        <f>IFERROR($H2553/SUMIF($A:$A,$A2553,$H:$H)*SUMIF(Summary!$A$110:$A$186,$A2553,Summary!$P$110:$P$186),0)</f>
        <v>0</v>
      </c>
      <c r="AI2553" s="689">
        <f t="shared" ca="1" si="600"/>
        <v>0</v>
      </c>
      <c r="AJ2553" s="688">
        <f>IFERROR(H2553/SUMIF(A:A,A2553,H:H)*SUMIF(Summary!$A$110:$A$186,'Operations Support'!A2553,Summary!$Q$110:$Q$186),0)</f>
        <v>0</v>
      </c>
      <c r="AK2553" s="688">
        <f t="shared" ca="1" si="601"/>
        <v>0</v>
      </c>
      <c r="AM2553" s="688">
        <f>IFERROR($H2553/SUMIF($A:$A,$A2553,$H:$H)*SUMIF(Summary!$A$230:$A$266,$A2553,Summary!$P$230:$P$266),0)</f>
        <v>0</v>
      </c>
      <c r="AN2553" s="688">
        <f>IFERROR($H2553/SUMIF($A:$A,$A2553,$H:$H)*(SUMIF(Summary!$A$230:$A$266,$A2553,Summary!$L$230:$L$266)+SUMIF(Summary!$A$281:$A$317,$A2553,Summary!$L$281:$L$317))-AM2553,0)</f>
        <v>0</v>
      </c>
      <c r="AO2553" s="688">
        <f>IFERROR($H2553/SUMIF($A:$A,$A2553,$H:$H)*SUMIF(Summary!$A$230:$A$266,$A2553,Summary!$Q$230:$Q$266),0)</f>
        <v>0</v>
      </c>
      <c r="AP2553" s="688">
        <f>IFERROR($H2553/SUMIF($A:$A,$A2553,$H:$H)*(SUMIF(Summary!$A$230:$A$266,$A2553,Summary!$L$230:$L$266)+SUMIF(Summary!$A$281:$A$317,$A2553,Summary!$L$281:$L$317))-AO2553,0)</f>
        <v>0</v>
      </c>
      <c r="AQ2553" s="306"/>
      <c r="AR2553" s="688">
        <f t="shared" ca="1" si="602"/>
        <v>0</v>
      </c>
      <c r="AS2553" s="688">
        <f t="shared" ca="1" si="603"/>
        <v>0</v>
      </c>
    </row>
    <row r="2554" spans="1:45" x14ac:dyDescent="0.2">
      <c r="A2554" s="423">
        <v>9741</v>
      </c>
      <c r="B2554" s="424">
        <v>2</v>
      </c>
      <c r="C2554" s="425" t="s">
        <v>308</v>
      </c>
      <c r="D2554" s="422">
        <f t="shared" si="589"/>
        <v>0</v>
      </c>
      <c r="E2554" s="422">
        <f t="shared" si="590"/>
        <v>0</v>
      </c>
      <c r="F2554" s="422">
        <f t="shared" si="591"/>
        <v>0</v>
      </c>
      <c r="G2554" s="422">
        <f t="shared" si="592"/>
        <v>0</v>
      </c>
      <c r="H2554" s="22">
        <f t="shared" si="593"/>
        <v>0</v>
      </c>
      <c r="I2554" s="116">
        <v>0</v>
      </c>
      <c r="J2554" s="116">
        <v>0</v>
      </c>
      <c r="K2554" s="116">
        <v>0</v>
      </c>
      <c r="L2554" s="116">
        <v>0</v>
      </c>
      <c r="M2554" s="22">
        <f t="shared" si="594"/>
        <v>0</v>
      </c>
      <c r="N2554" s="116">
        <v>0</v>
      </c>
      <c r="O2554" s="116">
        <v>0</v>
      </c>
      <c r="P2554" s="116">
        <v>0</v>
      </c>
      <c r="Q2554" s="116">
        <v>0</v>
      </c>
      <c r="R2554" s="22">
        <f t="shared" si="595"/>
        <v>0</v>
      </c>
      <c r="S2554" s="116">
        <v>0</v>
      </c>
      <c r="T2554" s="116">
        <v>0</v>
      </c>
      <c r="U2554" s="116">
        <v>0</v>
      </c>
      <c r="V2554" s="116">
        <v>0</v>
      </c>
      <c r="W2554" s="22">
        <f t="shared" si="596"/>
        <v>0</v>
      </c>
      <c r="X2554" s="22">
        <f t="shared" si="597"/>
        <v>0</v>
      </c>
      <c r="Y2554" s="22">
        <f ca="1">OFFSET('Cost Study'!$B$7,'Operations Support'!$C2554,'Operations Support'!$B2554)*$H2554</f>
        <v>0</v>
      </c>
      <c r="Z2554" s="23">
        <f ca="1">Y2554*'Cost Study'!$B$31</f>
        <v>0</v>
      </c>
      <c r="AA2554" s="23">
        <f ca="1">IF(A2554=10298,1.51,1)*IF($B2554&lt;3,$D2554*'Cost Study'!$B$32*OFFSET('Cost Study'!$B$7,'Operations Support'!$C2554,'Operations Support'!$B2554),0)</f>
        <v>0</v>
      </c>
      <c r="AB2554" s="24">
        <f ca="1">AA2554*'Cost Study'!$B$31</f>
        <v>0</v>
      </c>
      <c r="AC2554" s="23">
        <f ca="1">Y2554*'Cost Study'!$B$31</f>
        <v>0</v>
      </c>
      <c r="AD2554" s="24">
        <f ca="1">AA2554*'Cost Study'!$B$31</f>
        <v>0</v>
      </c>
      <c r="AE2554" s="377">
        <f t="shared" ca="1" si="598"/>
        <v>0</v>
      </c>
      <c r="AF2554" s="377">
        <f t="shared" ca="1" si="599"/>
        <v>0</v>
      </c>
      <c r="AH2554" s="688">
        <f>IFERROR($H2554/SUMIF($A:$A,$A2554,$H:$H)*SUMIF(Summary!$A$110:$A$186,$A2554,Summary!$P$110:$P$186),0)</f>
        <v>0</v>
      </c>
      <c r="AI2554" s="689">
        <f t="shared" ca="1" si="600"/>
        <v>0</v>
      </c>
      <c r="AJ2554" s="688">
        <f>IFERROR(H2554/SUMIF(A:A,A2554,H:H)*SUMIF(Summary!$A$110:$A$186,'Operations Support'!A2554,Summary!$Q$110:$Q$186),0)</f>
        <v>0</v>
      </c>
      <c r="AK2554" s="688">
        <f t="shared" ca="1" si="601"/>
        <v>0</v>
      </c>
      <c r="AM2554" s="688">
        <f>IFERROR($H2554/SUMIF($A:$A,$A2554,$H:$H)*SUMIF(Summary!$A$230:$A$266,$A2554,Summary!$P$230:$P$266),0)</f>
        <v>0</v>
      </c>
      <c r="AN2554" s="688">
        <f>IFERROR($H2554/SUMIF($A:$A,$A2554,$H:$H)*(SUMIF(Summary!$A$230:$A$266,$A2554,Summary!$L$230:$L$266)+SUMIF(Summary!$A$281:$A$317,$A2554,Summary!$L$281:$L$317))-AM2554,0)</f>
        <v>0</v>
      </c>
      <c r="AO2554" s="688">
        <f>IFERROR($H2554/SUMIF($A:$A,$A2554,$H:$H)*SUMIF(Summary!$A$230:$A$266,$A2554,Summary!$Q$230:$Q$266),0)</f>
        <v>0</v>
      </c>
      <c r="AP2554" s="688">
        <f>IFERROR($H2554/SUMIF($A:$A,$A2554,$H:$H)*(SUMIF(Summary!$A$230:$A$266,$A2554,Summary!$L$230:$L$266)+SUMIF(Summary!$A$281:$A$317,$A2554,Summary!$L$281:$L$317))-AO2554,0)</f>
        <v>0</v>
      </c>
      <c r="AQ2554" s="306"/>
      <c r="AR2554" s="688">
        <f t="shared" ca="1" si="602"/>
        <v>0</v>
      </c>
      <c r="AS2554" s="688">
        <f t="shared" ca="1" si="603"/>
        <v>0</v>
      </c>
    </row>
    <row r="2555" spans="1:45" x14ac:dyDescent="0.2">
      <c r="A2555" s="423">
        <v>9741</v>
      </c>
      <c r="B2555" s="424">
        <v>2</v>
      </c>
      <c r="C2555" s="425" t="s">
        <v>309</v>
      </c>
      <c r="D2555" s="422">
        <f t="shared" si="589"/>
        <v>0</v>
      </c>
      <c r="E2555" s="422">
        <f t="shared" si="590"/>
        <v>0</v>
      </c>
      <c r="F2555" s="422">
        <f t="shared" si="591"/>
        <v>178</v>
      </c>
      <c r="G2555" s="422">
        <f t="shared" si="592"/>
        <v>0</v>
      </c>
      <c r="H2555" s="22">
        <f t="shared" si="593"/>
        <v>178</v>
      </c>
      <c r="I2555" s="116">
        <v>0</v>
      </c>
      <c r="J2555" s="116">
        <v>0</v>
      </c>
      <c r="K2555" s="116">
        <v>83</v>
      </c>
      <c r="L2555" s="116">
        <v>0</v>
      </c>
      <c r="M2555" s="22">
        <f t="shared" si="594"/>
        <v>83</v>
      </c>
      <c r="N2555" s="116">
        <v>0</v>
      </c>
      <c r="O2555" s="116">
        <v>0</v>
      </c>
      <c r="P2555" s="116">
        <v>71</v>
      </c>
      <c r="Q2555" s="116">
        <v>0</v>
      </c>
      <c r="R2555" s="22">
        <f t="shared" si="595"/>
        <v>71</v>
      </c>
      <c r="S2555" s="116">
        <v>0</v>
      </c>
      <c r="T2555" s="116">
        <v>0</v>
      </c>
      <c r="U2555" s="116">
        <v>24</v>
      </c>
      <c r="V2555" s="116">
        <v>0</v>
      </c>
      <c r="W2555" s="22">
        <f t="shared" si="596"/>
        <v>24</v>
      </c>
      <c r="X2555" s="22">
        <f t="shared" si="597"/>
        <v>5.9333333333333336</v>
      </c>
      <c r="Y2555" s="22">
        <f ca="1">OFFSET('Cost Study'!$B$7,'Operations Support'!$C2555,'Operations Support'!$B2555)*$H2555</f>
        <v>311.5</v>
      </c>
      <c r="Z2555" s="23">
        <f ca="1">Y2555*'Cost Study'!$B$31</f>
        <v>17397.876170591753</v>
      </c>
      <c r="AA2555" s="23">
        <f ca="1">IF(A2555=10298,1.51,1)*IF($B2555&lt;3,$D2555*'Cost Study'!$B$32*OFFSET('Cost Study'!$B$7,'Operations Support'!$C2555,'Operations Support'!$B2555),0)</f>
        <v>0</v>
      </c>
      <c r="AB2555" s="24">
        <f ca="1">AA2555*'Cost Study'!$B$31</f>
        <v>0</v>
      </c>
      <c r="AC2555" s="23">
        <f ca="1">Y2555*'Cost Study'!$B$31</f>
        <v>17397.876170591753</v>
      </c>
      <c r="AD2555" s="24">
        <f ca="1">AA2555*'Cost Study'!$B$31</f>
        <v>0</v>
      </c>
      <c r="AE2555" s="377">
        <f t="shared" ca="1" si="598"/>
        <v>17397.876170591753</v>
      </c>
      <c r="AF2555" s="377">
        <f t="shared" ca="1" si="599"/>
        <v>17397.876170591753</v>
      </c>
      <c r="AH2555" s="688">
        <f>IFERROR($H2555/SUMIF($A:$A,$A2555,$H:$H)*SUMIF(Summary!$A$110:$A$186,$A2555,Summary!$P$110:$P$186),0)</f>
        <v>10590.936725973992</v>
      </c>
      <c r="AI2555" s="689">
        <f t="shared" ca="1" si="600"/>
        <v>6806.9394446177612</v>
      </c>
      <c r="AJ2555" s="688">
        <f>IFERROR(H2555/SUMIF(A:A,A2555,H:H)*SUMIF(Summary!$A$110:$A$186,'Operations Support'!A2555,Summary!$Q$110:$Q$186),0)</f>
        <v>10733.163455009848</v>
      </c>
      <c r="AK2555" s="688">
        <f t="shared" ca="1" si="601"/>
        <v>6664.7127155819053</v>
      </c>
      <c r="AM2555" s="688">
        <f>IFERROR($H2555/SUMIF($A:$A,$A2555,$H:$H)*SUMIF(Summary!$A$230:$A$266,$A2555,Summary!$P$230:$P$266),0)</f>
        <v>2003.8200242674422</v>
      </c>
      <c r="AN2555" s="688">
        <f>IFERROR($H2555/SUMIF($A:$A,$A2555,$H:$H)*(SUMIF(Summary!$A$230:$A$266,$A2555,Summary!$L$230:$L$266)+SUMIF(Summary!$A$281:$A$317,$A2555,Summary!$L$281:$L$317))-AM2555,0)</f>
        <v>2413.3274012681186</v>
      </c>
      <c r="AO2555" s="688">
        <f>IFERROR($H2555/SUMIF($A:$A,$A2555,$H:$H)*SUMIF(Summary!$A$230:$A$266,$A2555,Summary!$Q$230:$Q$266),0)</f>
        <v>2030.729520094111</v>
      </c>
      <c r="AP2555" s="688">
        <f>IFERROR($H2555/SUMIF($A:$A,$A2555,$H:$H)*(SUMIF(Summary!$A$230:$A$266,$A2555,Summary!$L$230:$L$266)+SUMIF(Summary!$A$281:$A$317,$A2555,Summary!$L$281:$L$317))-AO2555,0)</f>
        <v>2386.4179054414499</v>
      </c>
      <c r="AQ2555" s="306"/>
      <c r="AR2555" s="688">
        <f t="shared" ca="1" si="602"/>
        <v>9220.2668458858789</v>
      </c>
      <c r="AS2555" s="688">
        <f t="shared" ca="1" si="603"/>
        <v>9051.1306210233561</v>
      </c>
    </row>
    <row r="2556" spans="1:45" s="15" customFormat="1" x14ac:dyDescent="0.2">
      <c r="A2556" s="423">
        <v>9741</v>
      </c>
      <c r="B2556" s="424">
        <v>2</v>
      </c>
      <c r="C2556" s="425" t="s">
        <v>310</v>
      </c>
      <c r="D2556" s="422">
        <f t="shared" si="589"/>
        <v>0</v>
      </c>
      <c r="E2556" s="422">
        <f t="shared" si="590"/>
        <v>0</v>
      </c>
      <c r="F2556" s="422">
        <f t="shared" si="591"/>
        <v>0</v>
      </c>
      <c r="G2556" s="422">
        <f t="shared" si="592"/>
        <v>0</v>
      </c>
      <c r="H2556" s="22">
        <f t="shared" si="593"/>
        <v>0</v>
      </c>
      <c r="I2556" s="116">
        <v>0</v>
      </c>
      <c r="J2556" s="116">
        <v>0</v>
      </c>
      <c r="K2556" s="116">
        <v>0</v>
      </c>
      <c r="L2556" s="116">
        <v>0</v>
      </c>
      <c r="M2556" s="22">
        <f t="shared" si="594"/>
        <v>0</v>
      </c>
      <c r="N2556" s="116">
        <v>0</v>
      </c>
      <c r="O2556" s="116">
        <v>0</v>
      </c>
      <c r="P2556" s="116">
        <v>0</v>
      </c>
      <c r="Q2556" s="116">
        <v>0</v>
      </c>
      <c r="R2556" s="22">
        <f t="shared" si="595"/>
        <v>0</v>
      </c>
      <c r="S2556" s="116">
        <v>0</v>
      </c>
      <c r="T2556" s="116">
        <v>0</v>
      </c>
      <c r="U2556" s="116">
        <v>0</v>
      </c>
      <c r="V2556" s="116">
        <v>0</v>
      </c>
      <c r="W2556" s="22">
        <f t="shared" si="596"/>
        <v>0</v>
      </c>
      <c r="X2556" s="22">
        <f t="shared" si="597"/>
        <v>0</v>
      </c>
      <c r="Y2556" s="22">
        <f ca="1">OFFSET('Cost Study'!$B$7,'Operations Support'!$C2556,'Operations Support'!$B2556)*$H2556</f>
        <v>0</v>
      </c>
      <c r="Z2556" s="23">
        <f ca="1">Y2556*'Cost Study'!$B$31</f>
        <v>0</v>
      </c>
      <c r="AA2556" s="23">
        <f ca="1">IF(A2556=10298,1.51,1)*IF($B2556&lt;3,$D2556*'Cost Study'!$B$32*OFFSET('Cost Study'!$B$7,'Operations Support'!$C2556,'Operations Support'!$B2556),0)</f>
        <v>0</v>
      </c>
      <c r="AB2556" s="24">
        <f ca="1">AA2556*'Cost Study'!$B$31</f>
        <v>0</v>
      </c>
      <c r="AC2556" s="23">
        <f ca="1">Y2556*'Cost Study'!$B$31</f>
        <v>0</v>
      </c>
      <c r="AD2556" s="24">
        <f ca="1">AA2556*'Cost Study'!$B$31</f>
        <v>0</v>
      </c>
      <c r="AE2556" s="377">
        <f t="shared" ca="1" si="598"/>
        <v>0</v>
      </c>
      <c r="AF2556" s="377">
        <f t="shared" ca="1" si="599"/>
        <v>0</v>
      </c>
      <c r="AH2556" s="688">
        <f>IFERROR($H2556/SUMIF($A:$A,$A2556,$H:$H)*SUMIF(Summary!$A$110:$A$186,$A2556,Summary!$P$110:$P$186),0)</f>
        <v>0</v>
      </c>
      <c r="AI2556" s="689">
        <f t="shared" ca="1" si="600"/>
        <v>0</v>
      </c>
      <c r="AJ2556" s="688">
        <f>IFERROR(H2556/SUMIF(A:A,A2556,H:H)*SUMIF(Summary!$A$110:$A$186,'Operations Support'!A2556,Summary!$Q$110:$Q$186),0)</f>
        <v>0</v>
      </c>
      <c r="AK2556" s="688">
        <f t="shared" ca="1" si="601"/>
        <v>0</v>
      </c>
      <c r="AL2556" s="1"/>
      <c r="AM2556" s="688">
        <f>IFERROR($H2556/SUMIF($A:$A,$A2556,$H:$H)*SUMIF(Summary!$A$230:$A$266,$A2556,Summary!$P$230:$P$266),0)</f>
        <v>0</v>
      </c>
      <c r="AN2556" s="688">
        <f>IFERROR($H2556/SUMIF($A:$A,$A2556,$H:$H)*(SUMIF(Summary!$A$230:$A$266,$A2556,Summary!$L$230:$L$266)+SUMIF(Summary!$A$281:$A$317,$A2556,Summary!$L$281:$L$317))-AM2556,0)</f>
        <v>0</v>
      </c>
      <c r="AO2556" s="688">
        <f>IFERROR($H2556/SUMIF($A:$A,$A2556,$H:$H)*SUMIF(Summary!$A$230:$A$266,$A2556,Summary!$Q$230:$Q$266),0)</f>
        <v>0</v>
      </c>
      <c r="AP2556" s="688">
        <f>IFERROR($H2556/SUMIF($A:$A,$A2556,$H:$H)*(SUMIF(Summary!$A$230:$A$266,$A2556,Summary!$L$230:$L$266)+SUMIF(Summary!$A$281:$A$317,$A2556,Summary!$L$281:$L$317))-AO2556,0)</f>
        <v>0</v>
      </c>
      <c r="AQ2556" s="306"/>
      <c r="AR2556" s="688">
        <f t="shared" ca="1" si="602"/>
        <v>0</v>
      </c>
      <c r="AS2556" s="688">
        <f t="shared" ca="1" si="603"/>
        <v>0</v>
      </c>
    </row>
    <row r="2557" spans="1:45" s="15" customFormat="1" x14ac:dyDescent="0.2">
      <c r="A2557" s="423">
        <v>9741</v>
      </c>
      <c r="B2557" s="424">
        <v>2</v>
      </c>
      <c r="C2557" s="425" t="s">
        <v>311</v>
      </c>
      <c r="D2557" s="422">
        <f t="shared" si="589"/>
        <v>0</v>
      </c>
      <c r="E2557" s="422">
        <f t="shared" si="590"/>
        <v>0</v>
      </c>
      <c r="F2557" s="422">
        <f t="shared" si="591"/>
        <v>0</v>
      </c>
      <c r="G2557" s="422">
        <f t="shared" si="592"/>
        <v>0</v>
      </c>
      <c r="H2557" s="22">
        <f t="shared" si="593"/>
        <v>0</v>
      </c>
      <c r="I2557" s="116">
        <v>0</v>
      </c>
      <c r="J2557" s="116">
        <v>0</v>
      </c>
      <c r="K2557" s="116">
        <v>0</v>
      </c>
      <c r="L2557" s="116">
        <v>0</v>
      </c>
      <c r="M2557" s="22">
        <f t="shared" si="594"/>
        <v>0</v>
      </c>
      <c r="N2557" s="116">
        <v>0</v>
      </c>
      <c r="O2557" s="116">
        <v>0</v>
      </c>
      <c r="P2557" s="116">
        <v>0</v>
      </c>
      <c r="Q2557" s="116">
        <v>0</v>
      </c>
      <c r="R2557" s="22">
        <f t="shared" si="595"/>
        <v>0</v>
      </c>
      <c r="S2557" s="116">
        <v>0</v>
      </c>
      <c r="T2557" s="116">
        <v>0</v>
      </c>
      <c r="U2557" s="116">
        <v>0</v>
      </c>
      <c r="V2557" s="116">
        <v>0</v>
      </c>
      <c r="W2557" s="22">
        <f t="shared" si="596"/>
        <v>0</v>
      </c>
      <c r="X2557" s="22">
        <f t="shared" si="597"/>
        <v>0</v>
      </c>
      <c r="Y2557" s="22">
        <f ca="1">OFFSET('Cost Study'!$B$7,'Operations Support'!$C2557,'Operations Support'!$B2557)*$H2557</f>
        <v>0</v>
      </c>
      <c r="Z2557" s="23">
        <f ca="1">Y2557*'Cost Study'!$B$31</f>
        <v>0</v>
      </c>
      <c r="AA2557" s="23">
        <f ca="1">IF(A2557=10298,1.51,1)*IF($B2557&lt;3,$D2557*'Cost Study'!$B$32*OFFSET('Cost Study'!$B$7,'Operations Support'!$C2557,'Operations Support'!$B2557),0)</f>
        <v>0</v>
      </c>
      <c r="AB2557" s="24">
        <f ca="1">AA2557*'Cost Study'!$B$31</f>
        <v>0</v>
      </c>
      <c r="AC2557" s="23">
        <f ca="1">Y2557*'Cost Study'!$B$31</f>
        <v>0</v>
      </c>
      <c r="AD2557" s="24">
        <f ca="1">AA2557*'Cost Study'!$B$31</f>
        <v>0</v>
      </c>
      <c r="AE2557" s="377">
        <f t="shared" ca="1" si="598"/>
        <v>0</v>
      </c>
      <c r="AF2557" s="377">
        <f t="shared" ca="1" si="599"/>
        <v>0</v>
      </c>
      <c r="AH2557" s="688">
        <f>IFERROR($H2557/SUMIF($A:$A,$A2557,$H:$H)*SUMIF(Summary!$A$110:$A$186,$A2557,Summary!$P$110:$P$186),0)</f>
        <v>0</v>
      </c>
      <c r="AI2557" s="689">
        <f t="shared" ca="1" si="600"/>
        <v>0</v>
      </c>
      <c r="AJ2557" s="688">
        <f>IFERROR(H2557/SUMIF(A:A,A2557,H:H)*SUMIF(Summary!$A$110:$A$186,'Operations Support'!A2557,Summary!$Q$110:$Q$186),0)</f>
        <v>0</v>
      </c>
      <c r="AK2557" s="688">
        <f t="shared" ca="1" si="601"/>
        <v>0</v>
      </c>
      <c r="AL2557" s="1"/>
      <c r="AM2557" s="688">
        <f>IFERROR($H2557/SUMIF($A:$A,$A2557,$H:$H)*SUMIF(Summary!$A$230:$A$266,$A2557,Summary!$P$230:$P$266),0)</f>
        <v>0</v>
      </c>
      <c r="AN2557" s="688">
        <f>IFERROR($H2557/SUMIF($A:$A,$A2557,$H:$H)*(SUMIF(Summary!$A$230:$A$266,$A2557,Summary!$L$230:$L$266)+SUMIF(Summary!$A$281:$A$317,$A2557,Summary!$L$281:$L$317))-AM2557,0)</f>
        <v>0</v>
      </c>
      <c r="AO2557" s="688">
        <f>IFERROR($H2557/SUMIF($A:$A,$A2557,$H:$H)*SUMIF(Summary!$A$230:$A$266,$A2557,Summary!$Q$230:$Q$266),0)</f>
        <v>0</v>
      </c>
      <c r="AP2557" s="688">
        <f>IFERROR($H2557/SUMIF($A:$A,$A2557,$H:$H)*(SUMIF(Summary!$A$230:$A$266,$A2557,Summary!$L$230:$L$266)+SUMIF(Summary!$A$281:$A$317,$A2557,Summary!$L$281:$L$317))-AO2557,0)</f>
        <v>0</v>
      </c>
      <c r="AQ2557" s="306"/>
      <c r="AR2557" s="688">
        <f t="shared" ca="1" si="602"/>
        <v>0</v>
      </c>
      <c r="AS2557" s="688">
        <f t="shared" ca="1" si="603"/>
        <v>0</v>
      </c>
    </row>
    <row r="2558" spans="1:45" x14ac:dyDescent="0.2">
      <c r="A2558" s="423">
        <v>9741</v>
      </c>
      <c r="B2558" s="424">
        <v>2</v>
      </c>
      <c r="C2558" s="425" t="s">
        <v>312</v>
      </c>
      <c r="D2558" s="422">
        <f t="shared" si="589"/>
        <v>0</v>
      </c>
      <c r="E2558" s="422">
        <f t="shared" si="590"/>
        <v>0</v>
      </c>
      <c r="F2558" s="422">
        <f t="shared" si="591"/>
        <v>0</v>
      </c>
      <c r="G2558" s="422">
        <f t="shared" si="592"/>
        <v>0</v>
      </c>
      <c r="H2558" s="22">
        <f t="shared" si="593"/>
        <v>0</v>
      </c>
      <c r="I2558" s="116">
        <v>0</v>
      </c>
      <c r="J2558" s="116">
        <v>0</v>
      </c>
      <c r="K2558" s="116">
        <v>0</v>
      </c>
      <c r="L2558" s="116">
        <v>0</v>
      </c>
      <c r="M2558" s="22">
        <f t="shared" si="594"/>
        <v>0</v>
      </c>
      <c r="N2558" s="116">
        <v>0</v>
      </c>
      <c r="O2558" s="116">
        <v>0</v>
      </c>
      <c r="P2558" s="116">
        <v>0</v>
      </c>
      <c r="Q2558" s="116">
        <v>0</v>
      </c>
      <c r="R2558" s="22">
        <f t="shared" si="595"/>
        <v>0</v>
      </c>
      <c r="S2558" s="116">
        <v>0</v>
      </c>
      <c r="T2558" s="116">
        <v>0</v>
      </c>
      <c r="U2558" s="116">
        <v>0</v>
      </c>
      <c r="V2558" s="116">
        <v>0</v>
      </c>
      <c r="W2558" s="22">
        <f t="shared" si="596"/>
        <v>0</v>
      </c>
      <c r="X2558" s="22">
        <f t="shared" si="597"/>
        <v>0</v>
      </c>
      <c r="Y2558" s="22">
        <f ca="1">OFFSET('Cost Study'!$B$7,'Operations Support'!$C2558,'Operations Support'!$B2558)*$H2558</f>
        <v>0</v>
      </c>
      <c r="Z2558" s="23">
        <f ca="1">Y2558*'Cost Study'!$B$31</f>
        <v>0</v>
      </c>
      <c r="AA2558" s="23">
        <f ca="1">IF(A2558=10298,1.51,1)*IF($B2558&lt;3,$D2558*'Cost Study'!$B$32*OFFSET('Cost Study'!$B$7,'Operations Support'!$C2558,'Operations Support'!$B2558),0)</f>
        <v>0</v>
      </c>
      <c r="AB2558" s="24">
        <f ca="1">AA2558*'Cost Study'!$B$31</f>
        <v>0</v>
      </c>
      <c r="AC2558" s="23">
        <f ca="1">Y2558*'Cost Study'!$B$31</f>
        <v>0</v>
      </c>
      <c r="AD2558" s="24">
        <f ca="1">AA2558*'Cost Study'!$B$31</f>
        <v>0</v>
      </c>
      <c r="AE2558" s="377">
        <f t="shared" ca="1" si="598"/>
        <v>0</v>
      </c>
      <c r="AF2558" s="377">
        <f t="shared" ca="1" si="599"/>
        <v>0</v>
      </c>
      <c r="AH2558" s="688">
        <f>IFERROR($H2558/SUMIF($A:$A,$A2558,$H:$H)*SUMIF(Summary!$A$110:$A$186,$A2558,Summary!$P$110:$P$186),0)</f>
        <v>0</v>
      </c>
      <c r="AI2558" s="689">
        <f t="shared" ca="1" si="600"/>
        <v>0</v>
      </c>
      <c r="AJ2558" s="688">
        <f>IFERROR(H2558/SUMIF(A:A,A2558,H:H)*SUMIF(Summary!$A$110:$A$186,'Operations Support'!A2558,Summary!$Q$110:$Q$186),0)</f>
        <v>0</v>
      </c>
      <c r="AK2558" s="688">
        <f t="shared" ca="1" si="601"/>
        <v>0</v>
      </c>
      <c r="AM2558" s="688">
        <f>IFERROR($H2558/SUMIF($A:$A,$A2558,$H:$H)*SUMIF(Summary!$A$230:$A$266,$A2558,Summary!$P$230:$P$266),0)</f>
        <v>0</v>
      </c>
      <c r="AN2558" s="688">
        <f>IFERROR($H2558/SUMIF($A:$A,$A2558,$H:$H)*(SUMIF(Summary!$A$230:$A$266,$A2558,Summary!$L$230:$L$266)+SUMIF(Summary!$A$281:$A$317,$A2558,Summary!$L$281:$L$317))-AM2558,0)</f>
        <v>0</v>
      </c>
      <c r="AO2558" s="688">
        <f>IFERROR($H2558/SUMIF($A:$A,$A2558,$H:$H)*SUMIF(Summary!$A$230:$A$266,$A2558,Summary!$Q$230:$Q$266),0)</f>
        <v>0</v>
      </c>
      <c r="AP2558" s="688">
        <f>IFERROR($H2558/SUMIF($A:$A,$A2558,$H:$H)*(SUMIF(Summary!$A$230:$A$266,$A2558,Summary!$L$230:$L$266)+SUMIF(Summary!$A$281:$A$317,$A2558,Summary!$L$281:$L$317))-AO2558,0)</f>
        <v>0</v>
      </c>
      <c r="AQ2558" s="306"/>
      <c r="AR2558" s="688">
        <f t="shared" ca="1" si="602"/>
        <v>0</v>
      </c>
      <c r="AS2558" s="688">
        <f t="shared" ca="1" si="603"/>
        <v>0</v>
      </c>
    </row>
    <row r="2559" spans="1:45" x14ac:dyDescent="0.2">
      <c r="A2559" s="423">
        <v>9741</v>
      </c>
      <c r="B2559" s="424">
        <v>2</v>
      </c>
      <c r="C2559" s="425" t="s">
        <v>313</v>
      </c>
      <c r="D2559" s="422">
        <f t="shared" si="589"/>
        <v>1042</v>
      </c>
      <c r="E2559" s="422">
        <f t="shared" si="590"/>
        <v>0</v>
      </c>
      <c r="F2559" s="422">
        <f t="shared" si="591"/>
        <v>8903</v>
      </c>
      <c r="G2559" s="422">
        <f t="shared" si="592"/>
        <v>0</v>
      </c>
      <c r="H2559" s="22">
        <f t="shared" si="593"/>
        <v>9945</v>
      </c>
      <c r="I2559" s="116">
        <v>211</v>
      </c>
      <c r="J2559" s="116">
        <v>0</v>
      </c>
      <c r="K2559" s="116">
        <v>5120</v>
      </c>
      <c r="L2559" s="116">
        <v>0</v>
      </c>
      <c r="M2559" s="22">
        <f t="shared" si="594"/>
        <v>5331</v>
      </c>
      <c r="N2559" s="116">
        <v>798</v>
      </c>
      <c r="O2559" s="116">
        <v>0</v>
      </c>
      <c r="P2559" s="116">
        <v>3203</v>
      </c>
      <c r="Q2559" s="116">
        <v>0</v>
      </c>
      <c r="R2559" s="22">
        <f t="shared" si="595"/>
        <v>4001</v>
      </c>
      <c r="S2559" s="116">
        <v>33</v>
      </c>
      <c r="T2559" s="116">
        <v>0</v>
      </c>
      <c r="U2559" s="116">
        <v>580</v>
      </c>
      <c r="V2559" s="116">
        <v>0</v>
      </c>
      <c r="W2559" s="22">
        <f t="shared" si="596"/>
        <v>613</v>
      </c>
      <c r="X2559" s="22">
        <f t="shared" si="597"/>
        <v>331.5</v>
      </c>
      <c r="Y2559" s="22">
        <f ca="1">OFFSET('Cost Study'!$B$7,'Operations Support'!$C2559,'Operations Support'!$B2559)*$H2559</f>
        <v>15514.2</v>
      </c>
      <c r="Z2559" s="23">
        <f ca="1">Y2559*'Cost Study'!$B$31</f>
        <v>866498.0111903518</v>
      </c>
      <c r="AA2559" s="23">
        <f ca="1">IF(A2559=10298,1.51,1)*IF($B2559&lt;3,$D2559*'Cost Study'!$B$32*OFFSET('Cost Study'!$B$7,'Operations Support'!$C2559,'Operations Support'!$B2559),0)</f>
        <v>162.55200000000002</v>
      </c>
      <c r="AB2559" s="24">
        <f ca="1">AA2559*'Cost Study'!$B$31</f>
        <v>9078.8429126228912</v>
      </c>
      <c r="AC2559" s="23">
        <f ca="1">Y2559*'Cost Study'!$B$31</f>
        <v>866498.0111903518</v>
      </c>
      <c r="AD2559" s="24">
        <f ca="1">AA2559*'Cost Study'!$B$31</f>
        <v>9078.8429126228912</v>
      </c>
      <c r="AE2559" s="377">
        <f t="shared" ca="1" si="598"/>
        <v>875576.85410297464</v>
      </c>
      <c r="AF2559" s="377">
        <f t="shared" ca="1" si="599"/>
        <v>875576.85410297464</v>
      </c>
      <c r="AH2559" s="688">
        <f>IFERROR($H2559/SUMIF($A:$A,$A2559,$H:$H)*SUMIF(Summary!$A$110:$A$186,$A2559,Summary!$P$110:$P$186),0)</f>
        <v>591723.96483040077</v>
      </c>
      <c r="AI2559" s="689">
        <f t="shared" ca="1" si="600"/>
        <v>283852.88927257387</v>
      </c>
      <c r="AJ2559" s="688">
        <f>IFERROR(H2559/SUMIF(A:A,A2559,H:H)*SUMIF(Summary!$A$110:$A$186,'Operations Support'!A2559,Summary!$Q$110:$Q$186),0)</f>
        <v>599670.28404535353</v>
      </c>
      <c r="AK2559" s="688">
        <f t="shared" ca="1" si="601"/>
        <v>275906.57005762111</v>
      </c>
      <c r="AM2559" s="688">
        <f>IFERROR($H2559/SUMIF($A:$A,$A2559,$H:$H)*SUMIF(Summary!$A$230:$A$266,$A2559,Summary!$P$230:$P$266),0)</f>
        <v>111955.00079404333</v>
      </c>
      <c r="AN2559" s="688">
        <f>IFERROR($H2559/SUMIF($A:$A,$A2559,$H:$H)*(SUMIF(Summary!$A$230:$A$266,$A2559,Summary!$L$230:$L$266)+SUMIF(Summary!$A$281:$A$317,$A2559,Summary!$L$281:$L$317))-AM2559,0)</f>
        <v>134834.50003152492</v>
      </c>
      <c r="AO2559" s="688">
        <f>IFERROR($H2559/SUMIF($A:$A,$A2559,$H:$H)*SUMIF(Summary!$A$230:$A$266,$A2559,Summary!$Q$230:$Q$266),0)</f>
        <v>113458.45549065131</v>
      </c>
      <c r="AP2559" s="688">
        <f>IFERROR($H2559/SUMIF($A:$A,$A2559,$H:$H)*(SUMIF(Summary!$A$230:$A$266,$A2559,Summary!$L$230:$L$266)+SUMIF(Summary!$A$281:$A$317,$A2559,Summary!$L$281:$L$317))-AO2559,0)</f>
        <v>133331.04533491694</v>
      </c>
      <c r="AQ2559" s="306"/>
      <c r="AR2559" s="688">
        <f t="shared" ca="1" si="602"/>
        <v>418687.38930409879</v>
      </c>
      <c r="AS2559" s="688">
        <f t="shared" ca="1" si="603"/>
        <v>409237.61539253802</v>
      </c>
    </row>
    <row r="2560" spans="1:45" x14ac:dyDescent="0.2">
      <c r="A2560" s="423">
        <v>9741</v>
      </c>
      <c r="B2560" s="424">
        <v>2</v>
      </c>
      <c r="C2560" s="425" t="s">
        <v>314</v>
      </c>
      <c r="D2560" s="422">
        <f t="shared" si="589"/>
        <v>0</v>
      </c>
      <c r="E2560" s="422">
        <f t="shared" si="590"/>
        <v>0</v>
      </c>
      <c r="F2560" s="422">
        <f t="shared" si="591"/>
        <v>0</v>
      </c>
      <c r="G2560" s="422">
        <f t="shared" si="592"/>
        <v>0</v>
      </c>
      <c r="H2560" s="22">
        <f t="shared" si="593"/>
        <v>0</v>
      </c>
      <c r="I2560" s="116">
        <v>0</v>
      </c>
      <c r="J2560" s="116">
        <v>0</v>
      </c>
      <c r="K2560" s="116">
        <v>0</v>
      </c>
      <c r="L2560" s="116">
        <v>0</v>
      </c>
      <c r="M2560" s="22">
        <f t="shared" si="594"/>
        <v>0</v>
      </c>
      <c r="N2560" s="116">
        <v>0</v>
      </c>
      <c r="O2560" s="116">
        <v>0</v>
      </c>
      <c r="P2560" s="116">
        <v>0</v>
      </c>
      <c r="Q2560" s="116">
        <v>0</v>
      </c>
      <c r="R2560" s="22">
        <f t="shared" si="595"/>
        <v>0</v>
      </c>
      <c r="S2560" s="116">
        <v>0</v>
      </c>
      <c r="T2560" s="116">
        <v>0</v>
      </c>
      <c r="U2560" s="116">
        <v>0</v>
      </c>
      <c r="V2560" s="116">
        <v>0</v>
      </c>
      <c r="W2560" s="22">
        <f t="shared" si="596"/>
        <v>0</v>
      </c>
      <c r="X2560" s="22">
        <f t="shared" si="597"/>
        <v>0</v>
      </c>
      <c r="Y2560" s="22">
        <f ca="1">OFFSET('Cost Study'!$B$7,'Operations Support'!$C2560,'Operations Support'!$B2560)*$H2560</f>
        <v>0</v>
      </c>
      <c r="Z2560" s="23">
        <f ca="1">Y2560*'Cost Study'!$B$31</f>
        <v>0</v>
      </c>
      <c r="AA2560" s="23">
        <f ca="1">IF(A2560=10298,1.51,1)*IF($B2560&lt;3,$D2560*'Cost Study'!$B$32*OFFSET('Cost Study'!$B$7,'Operations Support'!$C2560,'Operations Support'!$B2560),0)</f>
        <v>0</v>
      </c>
      <c r="AB2560" s="24">
        <f ca="1">AA2560*'Cost Study'!$B$31</f>
        <v>0</v>
      </c>
      <c r="AC2560" s="23">
        <f ca="1">Y2560*'Cost Study'!$B$31</f>
        <v>0</v>
      </c>
      <c r="AD2560" s="24">
        <f ca="1">AA2560*'Cost Study'!$B$31</f>
        <v>0</v>
      </c>
      <c r="AE2560" s="377">
        <f t="shared" ca="1" si="598"/>
        <v>0</v>
      </c>
      <c r="AF2560" s="377">
        <f t="shared" ca="1" si="599"/>
        <v>0</v>
      </c>
      <c r="AH2560" s="688">
        <f>IFERROR($H2560/SUMIF($A:$A,$A2560,$H:$H)*SUMIF(Summary!$A$110:$A$186,$A2560,Summary!$P$110:$P$186),0)</f>
        <v>0</v>
      </c>
      <c r="AI2560" s="689">
        <f t="shared" ca="1" si="600"/>
        <v>0</v>
      </c>
      <c r="AJ2560" s="688">
        <f>IFERROR(H2560/SUMIF(A:A,A2560,H:H)*SUMIF(Summary!$A$110:$A$186,'Operations Support'!A2560,Summary!$Q$110:$Q$186),0)</f>
        <v>0</v>
      </c>
      <c r="AK2560" s="688">
        <f t="shared" ca="1" si="601"/>
        <v>0</v>
      </c>
      <c r="AM2560" s="688">
        <f>IFERROR($H2560/SUMIF($A:$A,$A2560,$H:$H)*SUMIF(Summary!$A$230:$A$266,$A2560,Summary!$P$230:$P$266),0)</f>
        <v>0</v>
      </c>
      <c r="AN2560" s="688">
        <f>IFERROR($H2560/SUMIF($A:$A,$A2560,$H:$H)*(SUMIF(Summary!$A$230:$A$266,$A2560,Summary!$L$230:$L$266)+SUMIF(Summary!$A$281:$A$317,$A2560,Summary!$L$281:$L$317))-AM2560,0)</f>
        <v>0</v>
      </c>
      <c r="AO2560" s="688">
        <f>IFERROR($H2560/SUMIF($A:$A,$A2560,$H:$H)*SUMIF(Summary!$A$230:$A$266,$A2560,Summary!$Q$230:$Q$266),0)</f>
        <v>0</v>
      </c>
      <c r="AP2560" s="688">
        <f>IFERROR($H2560/SUMIF($A:$A,$A2560,$H:$H)*(SUMIF(Summary!$A$230:$A$266,$A2560,Summary!$L$230:$L$266)+SUMIF(Summary!$A$281:$A$317,$A2560,Summary!$L$281:$L$317))-AO2560,0)</f>
        <v>0</v>
      </c>
      <c r="AQ2560" s="306"/>
      <c r="AR2560" s="688">
        <f t="shared" ca="1" si="602"/>
        <v>0</v>
      </c>
      <c r="AS2560" s="688">
        <f t="shared" ca="1" si="603"/>
        <v>0</v>
      </c>
    </row>
    <row r="2561" spans="1:45" x14ac:dyDescent="0.2">
      <c r="A2561" s="423">
        <v>9741</v>
      </c>
      <c r="B2561" s="424">
        <v>2</v>
      </c>
      <c r="C2561" s="425" t="s">
        <v>315</v>
      </c>
      <c r="D2561" s="422">
        <f t="shared" si="589"/>
        <v>8274</v>
      </c>
      <c r="E2561" s="422">
        <f t="shared" si="590"/>
        <v>0</v>
      </c>
      <c r="F2561" s="422">
        <f t="shared" si="591"/>
        <v>63146</v>
      </c>
      <c r="G2561" s="422">
        <f t="shared" si="592"/>
        <v>0</v>
      </c>
      <c r="H2561" s="22">
        <f t="shared" si="593"/>
        <v>71420</v>
      </c>
      <c r="I2561" s="116">
        <v>4308</v>
      </c>
      <c r="J2561" s="116">
        <v>0</v>
      </c>
      <c r="K2561" s="116">
        <v>28078</v>
      </c>
      <c r="L2561" s="116">
        <v>0</v>
      </c>
      <c r="M2561" s="22">
        <f t="shared" si="594"/>
        <v>32386</v>
      </c>
      <c r="N2561" s="116">
        <v>3870</v>
      </c>
      <c r="O2561" s="116">
        <v>0</v>
      </c>
      <c r="P2561" s="116">
        <v>28610</v>
      </c>
      <c r="Q2561" s="116">
        <v>0</v>
      </c>
      <c r="R2561" s="22">
        <f t="shared" si="595"/>
        <v>32480</v>
      </c>
      <c r="S2561" s="116">
        <v>96</v>
      </c>
      <c r="T2561" s="116">
        <v>0</v>
      </c>
      <c r="U2561" s="116">
        <v>6458</v>
      </c>
      <c r="V2561" s="116">
        <v>0</v>
      </c>
      <c r="W2561" s="22">
        <f t="shared" si="596"/>
        <v>6554</v>
      </c>
      <c r="X2561" s="22">
        <f t="shared" si="597"/>
        <v>2380.6666666666665</v>
      </c>
      <c r="Y2561" s="22">
        <f ca="1">OFFSET('Cost Study'!$B$7,'Operations Support'!$C2561,'Operations Support'!$B2561)*$H2561</f>
        <v>127841.8</v>
      </c>
      <c r="Z2561" s="23">
        <f ca="1">Y2561*'Cost Study'!$B$31</f>
        <v>7140211.2546566827</v>
      </c>
      <c r="AA2561" s="23">
        <f ca="1">IF(A2561=10298,1.51,1)*IF($B2561&lt;3,$D2561*'Cost Study'!$B$32*OFFSET('Cost Study'!$B$7,'Operations Support'!$C2561,'Operations Support'!$B2561),0)</f>
        <v>1481.0460000000003</v>
      </c>
      <c r="AB2561" s="24">
        <f ca="1">AA2561*'Cost Study'!$B$31</f>
        <v>82719.277402729494</v>
      </c>
      <c r="AC2561" s="23">
        <f ca="1">Y2561*'Cost Study'!$B$31</f>
        <v>7140211.2546566827</v>
      </c>
      <c r="AD2561" s="24">
        <f ca="1">AA2561*'Cost Study'!$B$31</f>
        <v>82719.277402729494</v>
      </c>
      <c r="AE2561" s="377">
        <f t="shared" ca="1" si="598"/>
        <v>7222930.5320594124</v>
      </c>
      <c r="AF2561" s="377">
        <f t="shared" ca="1" si="599"/>
        <v>7222930.5320594124</v>
      </c>
      <c r="AH2561" s="688">
        <f>IFERROR($H2561/SUMIF($A:$A,$A2561,$H:$H)*SUMIF(Summary!$A$110:$A$186,$A2561,Summary!$P$110:$P$186),0)</f>
        <v>4249464.6121857446</v>
      </c>
      <c r="AI2561" s="689">
        <f t="shared" ca="1" si="600"/>
        <v>2973465.9198736679</v>
      </c>
      <c r="AJ2561" s="688">
        <f>IFERROR(H2561/SUMIF(A:A,A2561,H:H)*SUMIF(Summary!$A$110:$A$186,'Operations Support'!A2561,Summary!$Q$110:$Q$186),0)</f>
        <v>4306531.0896449629</v>
      </c>
      <c r="AK2561" s="688">
        <f t="shared" ca="1" si="601"/>
        <v>2916399.4424144495</v>
      </c>
      <c r="AM2561" s="688">
        <f>IFERROR($H2561/SUMIF($A:$A,$A2561,$H:$H)*SUMIF(Summary!$A$230:$A$266,$A2561,Summary!$P$230:$P$266),0)</f>
        <v>804004.64119764452</v>
      </c>
      <c r="AN2561" s="688">
        <f>IFERROR($H2561/SUMIF($A:$A,$A2561,$H:$H)*(SUMIF(Summary!$A$230:$A$266,$A2561,Summary!$L$230:$L$266)+SUMIF(Summary!$A$281:$A$317,$A2561,Summary!$L$281:$L$317))-AM2561,0)</f>
        <v>968313.72471106204</v>
      </c>
      <c r="AO2561" s="688">
        <f>IFERROR($H2561/SUMIF($A:$A,$A2561,$H:$H)*SUMIF(Summary!$A$230:$A$266,$A2561,Summary!$Q$230:$Q$266),0)</f>
        <v>814801.69845573825</v>
      </c>
      <c r="AP2561" s="688">
        <f>IFERROR($H2561/SUMIF($A:$A,$A2561,$H:$H)*(SUMIF(Summary!$A$230:$A$266,$A2561,Summary!$L$230:$L$266)+SUMIF(Summary!$A$281:$A$317,$A2561,Summary!$L$281:$L$317))-AO2561,0)</f>
        <v>957516.66745296831</v>
      </c>
      <c r="AQ2561" s="306"/>
      <c r="AR2561" s="688">
        <f t="shared" ca="1" si="602"/>
        <v>3941779.6445847298</v>
      </c>
      <c r="AS2561" s="688">
        <f t="shared" ca="1" si="603"/>
        <v>3873916.1098674177</v>
      </c>
    </row>
    <row r="2562" spans="1:45" x14ac:dyDescent="0.2">
      <c r="A2562" s="423">
        <v>9741</v>
      </c>
      <c r="B2562" s="424">
        <v>2</v>
      </c>
      <c r="C2562" s="425" t="s">
        <v>316</v>
      </c>
      <c r="D2562" s="422">
        <f t="shared" si="589"/>
        <v>0</v>
      </c>
      <c r="E2562" s="422">
        <f t="shared" si="590"/>
        <v>0</v>
      </c>
      <c r="F2562" s="422">
        <f t="shared" si="591"/>
        <v>0</v>
      </c>
      <c r="G2562" s="422">
        <f t="shared" si="592"/>
        <v>0</v>
      </c>
      <c r="H2562" s="22">
        <f t="shared" si="593"/>
        <v>0</v>
      </c>
      <c r="I2562" s="116">
        <v>0</v>
      </c>
      <c r="J2562" s="116">
        <v>0</v>
      </c>
      <c r="K2562" s="116">
        <v>0</v>
      </c>
      <c r="L2562" s="116">
        <v>0</v>
      </c>
      <c r="M2562" s="22">
        <f t="shared" si="594"/>
        <v>0</v>
      </c>
      <c r="N2562" s="116">
        <v>0</v>
      </c>
      <c r="O2562" s="116">
        <v>0</v>
      </c>
      <c r="P2562" s="116">
        <v>0</v>
      </c>
      <c r="Q2562" s="116">
        <v>0</v>
      </c>
      <c r="R2562" s="22">
        <f t="shared" si="595"/>
        <v>0</v>
      </c>
      <c r="S2562" s="116">
        <v>0</v>
      </c>
      <c r="T2562" s="116">
        <v>0</v>
      </c>
      <c r="U2562" s="116">
        <v>0</v>
      </c>
      <c r="V2562" s="116">
        <v>0</v>
      </c>
      <c r="W2562" s="22">
        <f t="shared" si="596"/>
        <v>0</v>
      </c>
      <c r="X2562" s="22">
        <f t="shared" si="597"/>
        <v>0</v>
      </c>
      <c r="Y2562" s="22">
        <f ca="1">OFFSET('Cost Study'!$B$7,'Operations Support'!$C2562,'Operations Support'!$B2562)*$H2562</f>
        <v>0</v>
      </c>
      <c r="Z2562" s="23">
        <f ca="1">Y2562*'Cost Study'!$B$31</f>
        <v>0</v>
      </c>
      <c r="AA2562" s="23">
        <f ca="1">IF(A2562=10298,1.51,1)*IF($B2562&lt;3,$D2562*'Cost Study'!$B$32*OFFSET('Cost Study'!$B$7,'Operations Support'!$C2562,'Operations Support'!$B2562),0)</f>
        <v>0</v>
      </c>
      <c r="AB2562" s="24">
        <f ca="1">AA2562*'Cost Study'!$B$31</f>
        <v>0</v>
      </c>
      <c r="AC2562" s="23">
        <f ca="1">Y2562*'Cost Study'!$B$31</f>
        <v>0</v>
      </c>
      <c r="AD2562" s="24">
        <f ca="1">AA2562*'Cost Study'!$B$31</f>
        <v>0</v>
      </c>
      <c r="AE2562" s="377">
        <f t="shared" ca="1" si="598"/>
        <v>0</v>
      </c>
      <c r="AF2562" s="377">
        <f t="shared" ca="1" si="599"/>
        <v>0</v>
      </c>
      <c r="AH2562" s="688">
        <f>IFERROR($H2562/SUMIF($A:$A,$A2562,$H:$H)*SUMIF(Summary!$A$110:$A$186,$A2562,Summary!$P$110:$P$186),0)</f>
        <v>0</v>
      </c>
      <c r="AI2562" s="689">
        <f t="shared" ca="1" si="600"/>
        <v>0</v>
      </c>
      <c r="AJ2562" s="688">
        <f>IFERROR(H2562/SUMIF(A:A,A2562,H:H)*SUMIF(Summary!$A$110:$A$186,'Operations Support'!A2562,Summary!$Q$110:$Q$186),0)</f>
        <v>0</v>
      </c>
      <c r="AK2562" s="688">
        <f t="shared" ca="1" si="601"/>
        <v>0</v>
      </c>
      <c r="AM2562" s="688">
        <f>IFERROR($H2562/SUMIF($A:$A,$A2562,$H:$H)*SUMIF(Summary!$A$230:$A$266,$A2562,Summary!$P$230:$P$266),0)</f>
        <v>0</v>
      </c>
      <c r="AN2562" s="688">
        <f>IFERROR($H2562/SUMIF($A:$A,$A2562,$H:$H)*(SUMIF(Summary!$A$230:$A$266,$A2562,Summary!$L$230:$L$266)+SUMIF(Summary!$A$281:$A$317,$A2562,Summary!$L$281:$L$317))-AM2562,0)</f>
        <v>0</v>
      </c>
      <c r="AO2562" s="688">
        <f>IFERROR($H2562/SUMIF($A:$A,$A2562,$H:$H)*SUMIF(Summary!$A$230:$A$266,$A2562,Summary!$Q$230:$Q$266),0)</f>
        <v>0</v>
      </c>
      <c r="AP2562" s="688">
        <f>IFERROR($H2562/SUMIF($A:$A,$A2562,$H:$H)*(SUMIF(Summary!$A$230:$A$266,$A2562,Summary!$L$230:$L$266)+SUMIF(Summary!$A$281:$A$317,$A2562,Summary!$L$281:$L$317))-AO2562,0)</f>
        <v>0</v>
      </c>
      <c r="AQ2562" s="306"/>
      <c r="AR2562" s="688">
        <f t="shared" ca="1" si="602"/>
        <v>0</v>
      </c>
      <c r="AS2562" s="688">
        <f t="shared" ca="1" si="603"/>
        <v>0</v>
      </c>
    </row>
    <row r="2563" spans="1:45" x14ac:dyDescent="0.2">
      <c r="A2563" s="423">
        <v>9741</v>
      </c>
      <c r="B2563" s="424">
        <v>2</v>
      </c>
      <c r="C2563" s="425" t="s">
        <v>317</v>
      </c>
      <c r="D2563" s="422">
        <f t="shared" si="589"/>
        <v>0</v>
      </c>
      <c r="E2563" s="422">
        <f t="shared" si="590"/>
        <v>0</v>
      </c>
      <c r="F2563" s="422">
        <f t="shared" si="591"/>
        <v>438</v>
      </c>
      <c r="G2563" s="422">
        <f t="shared" si="592"/>
        <v>0</v>
      </c>
      <c r="H2563" s="22">
        <f t="shared" si="593"/>
        <v>438</v>
      </c>
      <c r="I2563" s="116">
        <v>0</v>
      </c>
      <c r="J2563" s="116">
        <v>0</v>
      </c>
      <c r="K2563" s="116">
        <v>263</v>
      </c>
      <c r="L2563" s="116">
        <v>0</v>
      </c>
      <c r="M2563" s="22">
        <f t="shared" si="594"/>
        <v>263</v>
      </c>
      <c r="N2563" s="116">
        <v>0</v>
      </c>
      <c r="O2563" s="116">
        <v>0</v>
      </c>
      <c r="P2563" s="116">
        <v>175</v>
      </c>
      <c r="Q2563" s="116">
        <v>0</v>
      </c>
      <c r="R2563" s="22">
        <f t="shared" si="595"/>
        <v>175</v>
      </c>
      <c r="S2563" s="116">
        <v>0</v>
      </c>
      <c r="T2563" s="116">
        <v>0</v>
      </c>
      <c r="U2563" s="116">
        <v>0</v>
      </c>
      <c r="V2563" s="116">
        <v>0</v>
      </c>
      <c r="W2563" s="22">
        <f t="shared" si="596"/>
        <v>0</v>
      </c>
      <c r="X2563" s="22">
        <f t="shared" si="597"/>
        <v>14.6</v>
      </c>
      <c r="Y2563" s="22">
        <f ca="1">OFFSET('Cost Study'!$B$7,'Operations Support'!$C2563,'Operations Support'!$B2563)*$H2563</f>
        <v>959.22</v>
      </c>
      <c r="Z2563" s="23">
        <f ca="1">Y2563*'Cost Study'!$B$31</f>
        <v>53574.288219438269</v>
      </c>
      <c r="AA2563" s="23">
        <f ca="1">IF(A2563=10298,1.51,1)*IF($B2563&lt;3,$D2563*'Cost Study'!$B$32*OFFSET('Cost Study'!$B$7,'Operations Support'!$C2563,'Operations Support'!$B2563),0)</f>
        <v>0</v>
      </c>
      <c r="AB2563" s="24">
        <f ca="1">AA2563*'Cost Study'!$B$31</f>
        <v>0</v>
      </c>
      <c r="AC2563" s="23">
        <f ca="1">Y2563*'Cost Study'!$B$31</f>
        <v>53574.288219438269</v>
      </c>
      <c r="AD2563" s="24">
        <f ca="1">AA2563*'Cost Study'!$B$31</f>
        <v>0</v>
      </c>
      <c r="AE2563" s="377">
        <f t="shared" ca="1" si="598"/>
        <v>53574.288219438269</v>
      </c>
      <c r="AF2563" s="377">
        <f t="shared" ca="1" si="599"/>
        <v>53574.288219438269</v>
      </c>
      <c r="AH2563" s="688">
        <f>IFERROR($H2563/SUMIF($A:$A,$A2563,$H:$H)*SUMIF(Summary!$A$110:$A$186,$A2563,Summary!$P$110:$P$186),0)</f>
        <v>26060.844303239373</v>
      </c>
      <c r="AI2563" s="689">
        <f t="shared" ca="1" si="600"/>
        <v>27513.443916198896</v>
      </c>
      <c r="AJ2563" s="688">
        <f>IFERROR(H2563/SUMIF(A:A,A2563,H:H)*SUMIF(Summary!$A$110:$A$186,'Operations Support'!A2563,Summary!$Q$110:$Q$186),0)</f>
        <v>26410.817939855693</v>
      </c>
      <c r="AK2563" s="688">
        <f t="shared" ca="1" si="601"/>
        <v>27163.470279582576</v>
      </c>
      <c r="AM2563" s="688">
        <f>IFERROR($H2563/SUMIF($A:$A,$A2563,$H:$H)*SUMIF(Summary!$A$230:$A$266,$A2563,Summary!$P$230:$P$266),0)</f>
        <v>4930.7481496019082</v>
      </c>
      <c r="AN2563" s="688">
        <f>IFERROR($H2563/SUMIF($A:$A,$A2563,$H:$H)*(SUMIF(Summary!$A$230:$A$266,$A2563,Summary!$L$230:$L$266)+SUMIF(Summary!$A$281:$A$317,$A2563,Summary!$L$281:$L$317))-AM2563,0)</f>
        <v>5938.412369412561</v>
      </c>
      <c r="AO2563" s="688">
        <f>IFERROR($H2563/SUMIF($A:$A,$A2563,$H:$H)*SUMIF(Summary!$A$230:$A$266,$A2563,Summary!$Q$230:$Q$266),0)</f>
        <v>4996.9636505686549</v>
      </c>
      <c r="AP2563" s="688">
        <f>IFERROR($H2563/SUMIF($A:$A,$A2563,$H:$H)*(SUMIF(Summary!$A$230:$A$266,$A2563,Summary!$L$230:$L$266)+SUMIF(Summary!$A$281:$A$317,$A2563,Summary!$L$281:$L$317))-AO2563,0)</f>
        <v>5872.1968684458143</v>
      </c>
      <c r="AQ2563" s="306"/>
      <c r="AR2563" s="688">
        <f t="shared" ca="1" si="602"/>
        <v>33451.856285611459</v>
      </c>
      <c r="AS2563" s="688">
        <f t="shared" ca="1" si="603"/>
        <v>33035.667148028391</v>
      </c>
    </row>
    <row r="2564" spans="1:45" x14ac:dyDescent="0.2">
      <c r="A2564" s="423">
        <v>9741</v>
      </c>
      <c r="B2564" s="424">
        <v>2</v>
      </c>
      <c r="C2564" s="425" t="s">
        <v>318</v>
      </c>
      <c r="D2564" s="422">
        <f t="shared" si="589"/>
        <v>9</v>
      </c>
      <c r="E2564" s="422">
        <f t="shared" si="590"/>
        <v>0</v>
      </c>
      <c r="F2564" s="422">
        <f t="shared" si="591"/>
        <v>621</v>
      </c>
      <c r="G2564" s="422">
        <f t="shared" si="592"/>
        <v>0</v>
      </c>
      <c r="H2564" s="22">
        <f t="shared" si="593"/>
        <v>630</v>
      </c>
      <c r="I2564" s="116">
        <v>0</v>
      </c>
      <c r="J2564" s="116">
        <v>0</v>
      </c>
      <c r="K2564" s="116">
        <v>279</v>
      </c>
      <c r="L2564" s="116">
        <v>0</v>
      </c>
      <c r="M2564" s="22">
        <f t="shared" si="594"/>
        <v>279</v>
      </c>
      <c r="N2564" s="116">
        <v>9</v>
      </c>
      <c r="O2564" s="116">
        <v>0</v>
      </c>
      <c r="P2564" s="116">
        <v>177</v>
      </c>
      <c r="Q2564" s="116">
        <v>0</v>
      </c>
      <c r="R2564" s="22">
        <f t="shared" si="595"/>
        <v>186</v>
      </c>
      <c r="S2564" s="116">
        <v>0</v>
      </c>
      <c r="T2564" s="116">
        <v>0</v>
      </c>
      <c r="U2564" s="116">
        <v>165</v>
      </c>
      <c r="V2564" s="116">
        <v>0</v>
      </c>
      <c r="W2564" s="22">
        <f t="shared" si="596"/>
        <v>165</v>
      </c>
      <c r="X2564" s="22">
        <f t="shared" si="597"/>
        <v>21</v>
      </c>
      <c r="Y2564" s="22">
        <f ca="1">OFFSET('Cost Study'!$B$7,'Operations Support'!$C2564,'Operations Support'!$B2564)*$H2564</f>
        <v>1442.7</v>
      </c>
      <c r="Z2564" s="23">
        <f ca="1">Y2564*'Cost Study'!$B$31</f>
        <v>80577.579297954158</v>
      </c>
      <c r="AA2564" s="23">
        <f ca="1">IF(A2564=10298,1.51,1)*IF($B2564&lt;3,$D2564*'Cost Study'!$B$32*OFFSET('Cost Study'!$B$7,'Operations Support'!$C2564,'Operations Support'!$B2564),0)</f>
        <v>2.0609999999999999</v>
      </c>
      <c r="AB2564" s="24">
        <f ca="1">AA2564*'Cost Study'!$B$31</f>
        <v>115.11082756850594</v>
      </c>
      <c r="AC2564" s="23">
        <f ca="1">Y2564*'Cost Study'!$B$31</f>
        <v>80577.579297954158</v>
      </c>
      <c r="AD2564" s="24">
        <f ca="1">AA2564*'Cost Study'!$B$31</f>
        <v>115.11082756850594</v>
      </c>
      <c r="AE2564" s="377">
        <f t="shared" ca="1" si="598"/>
        <v>80692.690125522669</v>
      </c>
      <c r="AF2564" s="377">
        <f t="shared" ca="1" si="599"/>
        <v>80692.690125522669</v>
      </c>
      <c r="AH2564" s="688">
        <f>IFERROR($H2564/SUMIF($A:$A,$A2564,$H:$H)*SUMIF(Summary!$A$110:$A$186,$A2564,Summary!$P$110:$P$186),0)</f>
        <v>37484.776052604575</v>
      </c>
      <c r="AI2564" s="689">
        <f t="shared" ca="1" si="600"/>
        <v>43207.914072918094</v>
      </c>
      <c r="AJ2564" s="688">
        <f>IFERROR(H2564/SUMIF(A:A,A2564,H:H)*SUMIF(Summary!$A$110:$A$186,'Operations Support'!A2564,Summary!$Q$110:$Q$186),0)</f>
        <v>37988.162790203394</v>
      </c>
      <c r="AK2564" s="688">
        <f t="shared" ca="1" si="601"/>
        <v>42704.527335319275</v>
      </c>
      <c r="AM2564" s="688">
        <f>IFERROR($H2564/SUMIF($A:$A,$A2564,$H:$H)*SUMIF(Summary!$A$230:$A$266,$A2564,Summary!$P$230:$P$266),0)</f>
        <v>7092.1719960027449</v>
      </c>
      <c r="AN2564" s="688">
        <f>IFERROR($H2564/SUMIF($A:$A,$A2564,$H:$H)*(SUMIF(Summary!$A$230:$A$266,$A2564,Summary!$L$230:$L$266)+SUMIF(Summary!$A$281:$A$317,$A2564,Summary!$L$281:$L$317))-AM2564,0)</f>
        <v>8541.5520381961505</v>
      </c>
      <c r="AO2564" s="688">
        <f>IFERROR($H2564/SUMIF($A:$A,$A2564,$H:$H)*SUMIF(Summary!$A$230:$A$266,$A2564,Summary!$Q$230:$Q$266),0)</f>
        <v>7187.4134699960105</v>
      </c>
      <c r="AP2564" s="688">
        <f>IFERROR($H2564/SUMIF($A:$A,$A2564,$H:$H)*(SUMIF(Summary!$A$230:$A$266,$A2564,Summary!$L$230:$L$266)+SUMIF(Summary!$A$281:$A$317,$A2564,Summary!$L$281:$L$317))-AO2564,0)</f>
        <v>8446.3105642028841</v>
      </c>
      <c r="AQ2564" s="306"/>
      <c r="AR2564" s="688">
        <f t="shared" ca="1" si="602"/>
        <v>51749.466111114249</v>
      </c>
      <c r="AS2564" s="688">
        <f t="shared" ca="1" si="603"/>
        <v>51150.837899522157</v>
      </c>
    </row>
    <row r="2565" spans="1:45" x14ac:dyDescent="0.2">
      <c r="A2565" s="423">
        <v>9741</v>
      </c>
      <c r="B2565" s="424">
        <v>2</v>
      </c>
      <c r="C2565" s="425" t="s">
        <v>319</v>
      </c>
      <c r="D2565" s="422">
        <f t="shared" ref="D2565:D2628" si="604">I2565+N2565+S2565</f>
        <v>0</v>
      </c>
      <c r="E2565" s="422">
        <f t="shared" ref="E2565:E2628" si="605">J2565+O2565+T2565</f>
        <v>0</v>
      </c>
      <c r="F2565" s="422">
        <f t="shared" ref="F2565:F2628" si="606">K2565+P2565+U2565</f>
        <v>0</v>
      </c>
      <c r="G2565" s="422">
        <f t="shared" ref="G2565:G2628" si="607">L2565+Q2565+V2565</f>
        <v>0</v>
      </c>
      <c r="H2565" s="22">
        <f t="shared" ref="H2565:H2628" si="608">(SUM(D2565:F2565)-G2565)*IF(A2565=10298,1.51,1)</f>
        <v>0</v>
      </c>
      <c r="I2565" s="116">
        <v>0</v>
      </c>
      <c r="J2565" s="116">
        <v>0</v>
      </c>
      <c r="K2565" s="116">
        <v>0</v>
      </c>
      <c r="L2565" s="116">
        <v>0</v>
      </c>
      <c r="M2565" s="22">
        <f t="shared" ref="M2565:M2628" si="609">SUM(I2565:K2565)-L2565</f>
        <v>0</v>
      </c>
      <c r="N2565" s="116">
        <v>0</v>
      </c>
      <c r="O2565" s="116">
        <v>0</v>
      </c>
      <c r="P2565" s="116">
        <v>0</v>
      </c>
      <c r="Q2565" s="116">
        <v>0</v>
      </c>
      <c r="R2565" s="22">
        <f t="shared" ref="R2565:R2628" si="610">SUM(N2565:P2565)-Q2565</f>
        <v>0</v>
      </c>
      <c r="S2565" s="116">
        <v>0</v>
      </c>
      <c r="T2565" s="116">
        <v>0</v>
      </c>
      <c r="U2565" s="116">
        <v>0</v>
      </c>
      <c r="V2565" s="116">
        <v>0</v>
      </c>
      <c r="W2565" s="22">
        <f t="shared" ref="W2565:W2628" si="611">SUM(S2565:U2565)-V2565</f>
        <v>0</v>
      </c>
      <c r="X2565" s="22">
        <f t="shared" ref="X2565:X2628" si="612">IF(OR(B2565=1,B2565=2),H2565/30,IF(OR(B2565=3,B2565=5),H2565/24,IF(B2565=4,H2565/18,0)))</f>
        <v>0</v>
      </c>
      <c r="Y2565" s="22">
        <f ca="1">OFFSET('Cost Study'!$B$7,'Operations Support'!$C2565,'Operations Support'!$B2565)*$H2565</f>
        <v>0</v>
      </c>
      <c r="Z2565" s="23">
        <f ca="1">Y2565*'Cost Study'!$B$31</f>
        <v>0</v>
      </c>
      <c r="AA2565" s="23">
        <f ca="1">IF(A2565=10298,1.51,1)*IF($B2565&lt;3,$D2565*'Cost Study'!$B$32*OFFSET('Cost Study'!$B$7,'Operations Support'!$C2565,'Operations Support'!$B2565),0)</f>
        <v>0</v>
      </c>
      <c r="AB2565" s="24">
        <f ca="1">AA2565*'Cost Study'!$B$31</f>
        <v>0</v>
      </c>
      <c r="AC2565" s="23">
        <f ca="1">Y2565*'Cost Study'!$B$31</f>
        <v>0</v>
      </c>
      <c r="AD2565" s="24">
        <f ca="1">AA2565*'Cost Study'!$B$31</f>
        <v>0</v>
      </c>
      <c r="AE2565" s="377">
        <f t="shared" ref="AE2565:AE2628" ca="1" si="613">Z2565+AB2565</f>
        <v>0</v>
      </c>
      <c r="AF2565" s="377">
        <f t="shared" ref="AF2565:AF2628" ca="1" si="614">AC2565+AD2565</f>
        <v>0</v>
      </c>
      <c r="AH2565" s="688">
        <f>IFERROR($H2565/SUMIF($A:$A,$A2565,$H:$H)*SUMIF(Summary!$A$110:$A$186,$A2565,Summary!$P$110:$P$186),0)</f>
        <v>0</v>
      </c>
      <c r="AI2565" s="689">
        <f t="shared" ca="1" si="600"/>
        <v>0</v>
      </c>
      <c r="AJ2565" s="688">
        <f>IFERROR(H2565/SUMIF(A:A,A2565,H:H)*SUMIF(Summary!$A$110:$A$186,'Operations Support'!A2565,Summary!$Q$110:$Q$186),0)</f>
        <v>0</v>
      </c>
      <c r="AK2565" s="688">
        <f t="shared" ca="1" si="601"/>
        <v>0</v>
      </c>
      <c r="AM2565" s="688">
        <f>IFERROR($H2565/SUMIF($A:$A,$A2565,$H:$H)*SUMIF(Summary!$A$230:$A$266,$A2565,Summary!$P$230:$P$266),0)</f>
        <v>0</v>
      </c>
      <c r="AN2565" s="688">
        <f>IFERROR($H2565/SUMIF($A:$A,$A2565,$H:$H)*(SUMIF(Summary!$A$230:$A$266,$A2565,Summary!$L$230:$L$266)+SUMIF(Summary!$A$281:$A$317,$A2565,Summary!$L$281:$L$317))-AM2565,0)</f>
        <v>0</v>
      </c>
      <c r="AO2565" s="688">
        <f>IFERROR($H2565/SUMIF($A:$A,$A2565,$H:$H)*SUMIF(Summary!$A$230:$A$266,$A2565,Summary!$Q$230:$Q$266),0)</f>
        <v>0</v>
      </c>
      <c r="AP2565" s="688">
        <f>IFERROR($H2565/SUMIF($A:$A,$A2565,$H:$H)*(SUMIF(Summary!$A$230:$A$266,$A2565,Summary!$L$230:$L$266)+SUMIF(Summary!$A$281:$A$317,$A2565,Summary!$L$281:$L$317))-AO2565,0)</f>
        <v>0</v>
      </c>
      <c r="AQ2565" s="306"/>
      <c r="AR2565" s="688">
        <f t="shared" ca="1" si="602"/>
        <v>0</v>
      </c>
      <c r="AS2565" s="688">
        <f t="shared" ca="1" si="603"/>
        <v>0</v>
      </c>
    </row>
    <row r="2566" spans="1:45" x14ac:dyDescent="0.2">
      <c r="A2566" s="423">
        <v>9741</v>
      </c>
      <c r="B2566" s="424">
        <v>2</v>
      </c>
      <c r="C2566" s="425" t="s">
        <v>320</v>
      </c>
      <c r="D2566" s="422">
        <f t="shared" si="604"/>
        <v>0</v>
      </c>
      <c r="E2566" s="422">
        <f t="shared" si="605"/>
        <v>0</v>
      </c>
      <c r="F2566" s="422">
        <f t="shared" si="606"/>
        <v>0</v>
      </c>
      <c r="G2566" s="422">
        <f t="shared" si="607"/>
        <v>0</v>
      </c>
      <c r="H2566" s="22">
        <f t="shared" si="608"/>
        <v>0</v>
      </c>
      <c r="I2566" s="116">
        <v>0</v>
      </c>
      <c r="J2566" s="116">
        <v>0</v>
      </c>
      <c r="K2566" s="116">
        <v>0</v>
      </c>
      <c r="L2566" s="116">
        <v>0</v>
      </c>
      <c r="M2566" s="22">
        <f t="shared" si="609"/>
        <v>0</v>
      </c>
      <c r="N2566" s="116">
        <v>0</v>
      </c>
      <c r="O2566" s="116">
        <v>0</v>
      </c>
      <c r="P2566" s="116">
        <v>0</v>
      </c>
      <c r="Q2566" s="116">
        <v>0</v>
      </c>
      <c r="R2566" s="22">
        <f t="shared" si="610"/>
        <v>0</v>
      </c>
      <c r="S2566" s="116">
        <v>0</v>
      </c>
      <c r="T2566" s="116">
        <v>0</v>
      </c>
      <c r="U2566" s="116">
        <v>0</v>
      </c>
      <c r="V2566" s="116">
        <v>0</v>
      </c>
      <c r="W2566" s="22">
        <f t="shared" si="611"/>
        <v>0</v>
      </c>
      <c r="X2566" s="22">
        <f t="shared" si="612"/>
        <v>0</v>
      </c>
      <c r="Y2566" s="22">
        <f ca="1">OFFSET('Cost Study'!$B$7,'Operations Support'!$C2566,'Operations Support'!$B2566)*$H2566</f>
        <v>0</v>
      </c>
      <c r="Z2566" s="23">
        <f ca="1">Y2566*'Cost Study'!$B$31</f>
        <v>0</v>
      </c>
      <c r="AA2566" s="23">
        <f ca="1">IF(A2566=10298,1.51,1)*IF($B2566&lt;3,$D2566*'Cost Study'!$B$32*OFFSET('Cost Study'!$B$7,'Operations Support'!$C2566,'Operations Support'!$B2566),0)</f>
        <v>0</v>
      </c>
      <c r="AB2566" s="24">
        <f ca="1">AA2566*'Cost Study'!$B$31</f>
        <v>0</v>
      </c>
      <c r="AC2566" s="23">
        <f ca="1">Y2566*'Cost Study'!$B$31</f>
        <v>0</v>
      </c>
      <c r="AD2566" s="24">
        <f ca="1">AA2566*'Cost Study'!$B$31</f>
        <v>0</v>
      </c>
      <c r="AE2566" s="377">
        <f t="shared" ca="1" si="613"/>
        <v>0</v>
      </c>
      <c r="AF2566" s="377">
        <f t="shared" ca="1" si="614"/>
        <v>0</v>
      </c>
      <c r="AH2566" s="688">
        <f>IFERROR($H2566/SUMIF($A:$A,$A2566,$H:$H)*SUMIF(Summary!$A$110:$A$186,$A2566,Summary!$P$110:$P$186),0)</f>
        <v>0</v>
      </c>
      <c r="AI2566" s="689">
        <f t="shared" ca="1" si="600"/>
        <v>0</v>
      </c>
      <c r="AJ2566" s="688">
        <f>IFERROR(H2566/SUMIF(A:A,A2566,H:H)*SUMIF(Summary!$A$110:$A$186,'Operations Support'!A2566,Summary!$Q$110:$Q$186),0)</f>
        <v>0</v>
      </c>
      <c r="AK2566" s="688">
        <f t="shared" ca="1" si="601"/>
        <v>0</v>
      </c>
      <c r="AM2566" s="688">
        <f>IFERROR($H2566/SUMIF($A:$A,$A2566,$H:$H)*SUMIF(Summary!$A$230:$A$266,$A2566,Summary!$P$230:$P$266),0)</f>
        <v>0</v>
      </c>
      <c r="AN2566" s="688">
        <f>IFERROR($H2566/SUMIF($A:$A,$A2566,$H:$H)*(SUMIF(Summary!$A$230:$A$266,$A2566,Summary!$L$230:$L$266)+SUMIF(Summary!$A$281:$A$317,$A2566,Summary!$L$281:$L$317))-AM2566,0)</f>
        <v>0</v>
      </c>
      <c r="AO2566" s="688">
        <f>IFERROR($H2566/SUMIF($A:$A,$A2566,$H:$H)*SUMIF(Summary!$A$230:$A$266,$A2566,Summary!$Q$230:$Q$266),0)</f>
        <v>0</v>
      </c>
      <c r="AP2566" s="688">
        <f>IFERROR($H2566/SUMIF($A:$A,$A2566,$H:$H)*(SUMIF(Summary!$A$230:$A$266,$A2566,Summary!$L$230:$L$266)+SUMIF(Summary!$A$281:$A$317,$A2566,Summary!$L$281:$L$317))-AO2566,0)</f>
        <v>0</v>
      </c>
      <c r="AQ2566" s="306"/>
      <c r="AR2566" s="688">
        <f t="shared" ca="1" si="602"/>
        <v>0</v>
      </c>
      <c r="AS2566" s="688">
        <f t="shared" ca="1" si="603"/>
        <v>0</v>
      </c>
    </row>
    <row r="2567" spans="1:45" x14ac:dyDescent="0.2">
      <c r="A2567" s="423">
        <v>9741</v>
      </c>
      <c r="B2567" s="424">
        <v>3</v>
      </c>
      <c r="C2567" s="425" t="s">
        <v>300</v>
      </c>
      <c r="D2567" s="422">
        <f t="shared" si="604"/>
        <v>4653</v>
      </c>
      <c r="E2567" s="422">
        <f t="shared" si="605"/>
        <v>0</v>
      </c>
      <c r="F2567" s="422">
        <f t="shared" si="606"/>
        <v>2694</v>
      </c>
      <c r="G2567" s="422">
        <f t="shared" si="607"/>
        <v>0</v>
      </c>
      <c r="H2567" s="22">
        <f t="shared" si="608"/>
        <v>7347</v>
      </c>
      <c r="I2567" s="116">
        <v>2280</v>
      </c>
      <c r="J2567" s="116">
        <v>0</v>
      </c>
      <c r="K2567" s="116">
        <v>907</v>
      </c>
      <c r="L2567" s="116">
        <v>0</v>
      </c>
      <c r="M2567" s="22">
        <f t="shared" si="609"/>
        <v>3187</v>
      </c>
      <c r="N2567" s="116">
        <v>2144</v>
      </c>
      <c r="O2567" s="116">
        <v>0</v>
      </c>
      <c r="P2567" s="116">
        <v>1140</v>
      </c>
      <c r="Q2567" s="116">
        <v>0</v>
      </c>
      <c r="R2567" s="22">
        <f t="shared" si="610"/>
        <v>3284</v>
      </c>
      <c r="S2567" s="116">
        <v>229</v>
      </c>
      <c r="T2567" s="116">
        <v>0</v>
      </c>
      <c r="U2567" s="116">
        <v>647</v>
      </c>
      <c r="V2567" s="116">
        <v>0</v>
      </c>
      <c r="W2567" s="22">
        <f t="shared" si="611"/>
        <v>876</v>
      </c>
      <c r="X2567" s="22">
        <f t="shared" si="612"/>
        <v>306.125</v>
      </c>
      <c r="Y2567" s="22">
        <f ca="1">OFFSET('Cost Study'!$B$7,'Operations Support'!$C2567,'Operations Support'!$B2567)*$H2567</f>
        <v>31592.1</v>
      </c>
      <c r="Z2567" s="23">
        <f ca="1">Y2567*'Cost Study'!$B$31</f>
        <v>1764479.7552775333</v>
      </c>
      <c r="AA2567" s="23">
        <f ca="1">IF(A2567=10298,1.51,1)*IF($B2567&lt;3,$D2567*'Cost Study'!$B$32*OFFSET('Cost Study'!$B$7,'Operations Support'!$C2567,'Operations Support'!$B2567),0)</f>
        <v>0</v>
      </c>
      <c r="AB2567" s="24">
        <f ca="1">AA2567*'Cost Study'!$B$31</f>
        <v>0</v>
      </c>
      <c r="AC2567" s="23">
        <f ca="1">Y2567*'Cost Study'!$B$31</f>
        <v>1764479.7552775333</v>
      </c>
      <c r="AD2567" s="24">
        <f ca="1">AA2567*'Cost Study'!$B$31</f>
        <v>0</v>
      </c>
      <c r="AE2567" s="377">
        <f t="shared" ca="1" si="613"/>
        <v>1764479.7552775333</v>
      </c>
      <c r="AF2567" s="377">
        <f t="shared" ca="1" si="614"/>
        <v>1764479.7552775333</v>
      </c>
      <c r="AH2567" s="688">
        <f>IFERROR($H2567/SUMIF($A:$A,$A2567,$H:$H)*SUMIF(Summary!$A$110:$A$186,$A2567,Summary!$P$110:$P$186),0)</f>
        <v>437143.88834680291</v>
      </c>
      <c r="AI2567" s="689">
        <f t="shared" ca="1" si="600"/>
        <v>1327335.8669307304</v>
      </c>
      <c r="AJ2567" s="688">
        <f>IFERROR(H2567/SUMIF(A:A,A2567,H:H)*SUMIF(Summary!$A$110:$A$186,'Operations Support'!A2567,Summary!$Q$110:$Q$186),0)</f>
        <v>443014.33653908625</v>
      </c>
      <c r="AK2567" s="688">
        <f t="shared" ca="1" si="601"/>
        <v>1321465.4187384471</v>
      </c>
      <c r="AM2567" s="688">
        <f>IFERROR($H2567/SUMIF($A:$A,$A2567,$H:$H)*SUMIF(Summary!$A$230:$A$266,$A2567,Summary!$P$230:$P$266),0)</f>
        <v>82708.234372432009</v>
      </c>
      <c r="AN2567" s="688">
        <f>IFERROR($H2567/SUMIF($A:$A,$A2567,$H:$H)*(SUMIF(Summary!$A$230:$A$266,$A2567,Summary!$L$230:$L$266)+SUMIF(Summary!$A$281:$A$317,$A2567,Summary!$L$281:$L$317))-AM2567,0)</f>
        <v>99610.766388297008</v>
      </c>
      <c r="AO2567" s="688">
        <f>IFERROR($H2567/SUMIF($A:$A,$A2567,$H:$H)*SUMIF(Summary!$A$230:$A$266,$A2567,Summary!$Q$230:$Q$266),0)</f>
        <v>83818.931371524901</v>
      </c>
      <c r="AP2567" s="688">
        <f>IFERROR($H2567/SUMIF($A:$A,$A2567,$H:$H)*(SUMIF(Summary!$A$230:$A$266,$A2567,Summary!$L$230:$L$266)+SUMIF(Summary!$A$281:$A$317,$A2567,Summary!$L$281:$L$317))-AO2567,0)</f>
        <v>98500.069389204116</v>
      </c>
      <c r="AQ2567" s="306"/>
      <c r="AR2567" s="688">
        <f t="shared" ca="1" si="602"/>
        <v>1426946.6333190275</v>
      </c>
      <c r="AS2567" s="688">
        <f t="shared" ca="1" si="603"/>
        <v>1419965.4881276512</v>
      </c>
    </row>
    <row r="2568" spans="1:45" x14ac:dyDescent="0.2">
      <c r="A2568" s="423">
        <v>9741</v>
      </c>
      <c r="B2568" s="424">
        <v>3</v>
      </c>
      <c r="C2568" s="425" t="s">
        <v>301</v>
      </c>
      <c r="D2568" s="422">
        <f t="shared" si="604"/>
        <v>6476</v>
      </c>
      <c r="E2568" s="422">
        <f t="shared" si="605"/>
        <v>0</v>
      </c>
      <c r="F2568" s="422">
        <f t="shared" si="606"/>
        <v>7936</v>
      </c>
      <c r="G2568" s="422">
        <f t="shared" si="607"/>
        <v>0</v>
      </c>
      <c r="H2568" s="22">
        <f t="shared" si="608"/>
        <v>14412</v>
      </c>
      <c r="I2568" s="116">
        <v>2899</v>
      </c>
      <c r="J2568" s="116">
        <v>0</v>
      </c>
      <c r="K2568" s="116">
        <v>3456</v>
      </c>
      <c r="L2568" s="116">
        <v>0</v>
      </c>
      <c r="M2568" s="22">
        <f t="shared" si="609"/>
        <v>6355</v>
      </c>
      <c r="N2568" s="116">
        <v>3247</v>
      </c>
      <c r="O2568" s="116">
        <v>0</v>
      </c>
      <c r="P2568" s="116">
        <v>3801</v>
      </c>
      <c r="Q2568" s="116">
        <v>0</v>
      </c>
      <c r="R2568" s="22">
        <f t="shared" si="610"/>
        <v>7048</v>
      </c>
      <c r="S2568" s="116">
        <v>330</v>
      </c>
      <c r="T2568" s="116">
        <v>0</v>
      </c>
      <c r="U2568" s="116">
        <v>679</v>
      </c>
      <c r="V2568" s="116">
        <v>0</v>
      </c>
      <c r="W2568" s="22">
        <f t="shared" si="611"/>
        <v>1009</v>
      </c>
      <c r="X2568" s="22">
        <f t="shared" si="612"/>
        <v>600.5</v>
      </c>
      <c r="Y2568" s="22">
        <f ca="1">OFFSET('Cost Study'!$B$7,'Operations Support'!$C2568,'Operations Support'!$B2568)*$H2568</f>
        <v>105639.96</v>
      </c>
      <c r="Z2568" s="23">
        <f ca="1">Y2568*'Cost Study'!$B$31</f>
        <v>5900195.6428451557</v>
      </c>
      <c r="AA2568" s="23">
        <f ca="1">IF(A2568=10298,1.51,1)*IF($B2568&lt;3,$D2568*'Cost Study'!$B$32*OFFSET('Cost Study'!$B$7,'Operations Support'!$C2568,'Operations Support'!$B2568),0)</f>
        <v>0</v>
      </c>
      <c r="AB2568" s="24">
        <f ca="1">AA2568*'Cost Study'!$B$31</f>
        <v>0</v>
      </c>
      <c r="AC2568" s="23">
        <f ca="1">Y2568*'Cost Study'!$B$31</f>
        <v>5900195.6428451557</v>
      </c>
      <c r="AD2568" s="24">
        <f ca="1">AA2568*'Cost Study'!$B$31</f>
        <v>0</v>
      </c>
      <c r="AE2568" s="377">
        <f t="shared" ca="1" si="613"/>
        <v>5900195.6428451557</v>
      </c>
      <c r="AF2568" s="377">
        <f t="shared" ca="1" si="614"/>
        <v>5900195.6428451557</v>
      </c>
      <c r="AH2568" s="688">
        <f>IFERROR($H2568/SUMIF($A:$A,$A2568,$H:$H)*SUMIF(Summary!$A$110:$A$186,$A2568,Summary!$P$110:$P$186),0)</f>
        <v>857508.87693672569</v>
      </c>
      <c r="AI2568" s="689">
        <f t="shared" ca="1" si="600"/>
        <v>5042686.7659084303</v>
      </c>
      <c r="AJ2568" s="688">
        <f>IFERROR(H2568/SUMIF(A:A,A2568,H:H)*SUMIF(Summary!$A$110:$A$186,'Operations Support'!A2568,Summary!$Q$110:$Q$186),0)</f>
        <v>869024.4478292244</v>
      </c>
      <c r="AK2568" s="688">
        <f t="shared" ca="1" si="601"/>
        <v>5031171.1950159315</v>
      </c>
      <c r="AM2568" s="688">
        <f>IFERROR($H2568/SUMIF($A:$A,$A2568,$H:$H)*SUMIF(Summary!$A$230:$A$266,$A2568,Summary!$P$230:$P$266),0)</f>
        <v>162241.87747046279</v>
      </c>
      <c r="AN2568" s="688">
        <f>IFERROR($H2568/SUMIF($A:$A,$A2568,$H:$H)*(SUMIF(Summary!$A$230:$A$266,$A2568,Summary!$L$230:$L$266)+SUMIF(Summary!$A$281:$A$317,$A2568,Summary!$L$281:$L$317))-AM2568,0)</f>
        <v>195398.17138806815</v>
      </c>
      <c r="AO2568" s="688">
        <f>IFERROR($H2568/SUMIF($A:$A,$A2568,$H:$H)*SUMIF(Summary!$A$230:$A$266,$A2568,Summary!$Q$230:$Q$266),0)</f>
        <v>164420.6395707659</v>
      </c>
      <c r="AP2568" s="688">
        <f>IFERROR($H2568/SUMIF($A:$A,$A2568,$H:$H)*(SUMIF(Summary!$A$230:$A$266,$A2568,Summary!$L$230:$L$266)+SUMIF(Summary!$A$281:$A$317,$A2568,Summary!$L$281:$L$317))-AO2568,0)</f>
        <v>193219.40928776504</v>
      </c>
      <c r="AQ2568" s="306"/>
      <c r="AR2568" s="688">
        <f t="shared" ca="1" si="602"/>
        <v>5238084.9372964986</v>
      </c>
      <c r="AS2568" s="688">
        <f t="shared" ca="1" si="603"/>
        <v>5224390.6043036962</v>
      </c>
    </row>
    <row r="2569" spans="1:45" x14ac:dyDescent="0.2">
      <c r="A2569" s="423">
        <v>9741</v>
      </c>
      <c r="B2569" s="424">
        <v>3</v>
      </c>
      <c r="C2569" s="425" t="s">
        <v>302</v>
      </c>
      <c r="D2569" s="422">
        <f t="shared" si="604"/>
        <v>522</v>
      </c>
      <c r="E2569" s="422">
        <f t="shared" si="605"/>
        <v>0</v>
      </c>
      <c r="F2569" s="422">
        <f t="shared" si="606"/>
        <v>108</v>
      </c>
      <c r="G2569" s="422">
        <f t="shared" si="607"/>
        <v>0</v>
      </c>
      <c r="H2569" s="22">
        <f t="shared" si="608"/>
        <v>630</v>
      </c>
      <c r="I2569" s="116">
        <v>192</v>
      </c>
      <c r="J2569" s="116">
        <v>0</v>
      </c>
      <c r="K2569" s="116">
        <v>54</v>
      </c>
      <c r="L2569" s="116">
        <v>0</v>
      </c>
      <c r="M2569" s="22">
        <f t="shared" si="609"/>
        <v>246</v>
      </c>
      <c r="N2569" s="116">
        <v>312</v>
      </c>
      <c r="O2569" s="116">
        <v>0</v>
      </c>
      <c r="P2569" s="116">
        <v>54</v>
      </c>
      <c r="Q2569" s="116">
        <v>0</v>
      </c>
      <c r="R2569" s="22">
        <f t="shared" si="610"/>
        <v>366</v>
      </c>
      <c r="S2569" s="116">
        <v>18</v>
      </c>
      <c r="T2569" s="116">
        <v>0</v>
      </c>
      <c r="U2569" s="116">
        <v>0</v>
      </c>
      <c r="V2569" s="116">
        <v>0</v>
      </c>
      <c r="W2569" s="22">
        <f t="shared" si="611"/>
        <v>18</v>
      </c>
      <c r="X2569" s="22">
        <f t="shared" si="612"/>
        <v>26.25</v>
      </c>
      <c r="Y2569" s="22">
        <f ca="1">OFFSET('Cost Study'!$B$7,'Operations Support'!$C2569,'Operations Support'!$B2569)*$H2569</f>
        <v>4214.7</v>
      </c>
      <c r="Z2569" s="23">
        <f ca="1">Y2569*'Cost Study'!$B$31</f>
        <v>235399.12904074817</v>
      </c>
      <c r="AA2569" s="23">
        <f ca="1">IF(A2569=10298,1.51,1)*IF($B2569&lt;3,$D2569*'Cost Study'!$B$32*OFFSET('Cost Study'!$B$7,'Operations Support'!$C2569,'Operations Support'!$B2569),0)</f>
        <v>0</v>
      </c>
      <c r="AB2569" s="24">
        <f ca="1">AA2569*'Cost Study'!$B$31</f>
        <v>0</v>
      </c>
      <c r="AC2569" s="23">
        <f ca="1">Y2569*'Cost Study'!$B$31</f>
        <v>235399.12904074817</v>
      </c>
      <c r="AD2569" s="24">
        <f ca="1">AA2569*'Cost Study'!$B$31</f>
        <v>0</v>
      </c>
      <c r="AE2569" s="377">
        <f t="shared" ca="1" si="613"/>
        <v>235399.12904074817</v>
      </c>
      <c r="AF2569" s="377">
        <f t="shared" ca="1" si="614"/>
        <v>235399.12904074817</v>
      </c>
      <c r="AH2569" s="688">
        <f>IFERROR($H2569/SUMIF($A:$A,$A2569,$H:$H)*SUMIF(Summary!$A$110:$A$186,$A2569,Summary!$P$110:$P$186),0)</f>
        <v>37484.776052604575</v>
      </c>
      <c r="AI2569" s="689">
        <f t="shared" ca="1" si="600"/>
        <v>197914.3529881436</v>
      </c>
      <c r="AJ2569" s="688">
        <f>IFERROR(H2569/SUMIF(A:A,A2569,H:H)*SUMIF(Summary!$A$110:$A$186,'Operations Support'!A2569,Summary!$Q$110:$Q$186),0)</f>
        <v>37988.162790203394</v>
      </c>
      <c r="AK2569" s="688">
        <f t="shared" ca="1" si="601"/>
        <v>197410.96625054476</v>
      </c>
      <c r="AM2569" s="688">
        <f>IFERROR($H2569/SUMIF($A:$A,$A2569,$H:$H)*SUMIF(Summary!$A$230:$A$266,$A2569,Summary!$P$230:$P$266),0)</f>
        <v>7092.1719960027449</v>
      </c>
      <c r="AN2569" s="688">
        <f>IFERROR($H2569/SUMIF($A:$A,$A2569,$H:$H)*(SUMIF(Summary!$A$230:$A$266,$A2569,Summary!$L$230:$L$266)+SUMIF(Summary!$A$281:$A$317,$A2569,Summary!$L$281:$L$317))-AM2569,0)</f>
        <v>8541.5520381961505</v>
      </c>
      <c r="AO2569" s="688">
        <f>IFERROR($H2569/SUMIF($A:$A,$A2569,$H:$H)*SUMIF(Summary!$A$230:$A$266,$A2569,Summary!$Q$230:$Q$266),0)</f>
        <v>7187.4134699960105</v>
      </c>
      <c r="AP2569" s="688">
        <f>IFERROR($H2569/SUMIF($A:$A,$A2569,$H:$H)*(SUMIF(Summary!$A$230:$A$266,$A2569,Summary!$L$230:$L$266)+SUMIF(Summary!$A$281:$A$317,$A2569,Summary!$L$281:$L$317))-AO2569,0)</f>
        <v>8446.3105642028841</v>
      </c>
      <c r="AQ2569" s="306"/>
      <c r="AR2569" s="688">
        <f t="shared" ca="1" si="602"/>
        <v>206455.90502633975</v>
      </c>
      <c r="AS2569" s="688">
        <f t="shared" ca="1" si="603"/>
        <v>205857.27681474766</v>
      </c>
    </row>
    <row r="2570" spans="1:45" x14ac:dyDescent="0.2">
      <c r="A2570" s="423">
        <v>9741</v>
      </c>
      <c r="B2570" s="424">
        <v>3</v>
      </c>
      <c r="C2570" s="425" t="s">
        <v>303</v>
      </c>
      <c r="D2570" s="422">
        <f t="shared" si="604"/>
        <v>0</v>
      </c>
      <c r="E2570" s="422">
        <f t="shared" si="605"/>
        <v>0</v>
      </c>
      <c r="F2570" s="422">
        <f t="shared" si="606"/>
        <v>51</v>
      </c>
      <c r="G2570" s="422">
        <f t="shared" si="607"/>
        <v>0</v>
      </c>
      <c r="H2570" s="22">
        <f t="shared" si="608"/>
        <v>51</v>
      </c>
      <c r="I2570" s="116">
        <v>0</v>
      </c>
      <c r="J2570" s="116">
        <v>0</v>
      </c>
      <c r="K2570" s="116">
        <v>3</v>
      </c>
      <c r="L2570" s="116">
        <v>0</v>
      </c>
      <c r="M2570" s="22">
        <f t="shared" si="609"/>
        <v>3</v>
      </c>
      <c r="N2570" s="116">
        <v>0</v>
      </c>
      <c r="O2570" s="116">
        <v>0</v>
      </c>
      <c r="P2570" s="116">
        <v>39</v>
      </c>
      <c r="Q2570" s="116">
        <v>0</v>
      </c>
      <c r="R2570" s="22">
        <f t="shared" si="610"/>
        <v>39</v>
      </c>
      <c r="S2570" s="116">
        <v>0</v>
      </c>
      <c r="T2570" s="116">
        <v>0</v>
      </c>
      <c r="U2570" s="116">
        <v>9</v>
      </c>
      <c r="V2570" s="116">
        <v>0</v>
      </c>
      <c r="W2570" s="22">
        <f t="shared" si="611"/>
        <v>9</v>
      </c>
      <c r="X2570" s="22">
        <f t="shared" si="612"/>
        <v>2.125</v>
      </c>
      <c r="Y2570" s="22">
        <f ca="1">OFFSET('Cost Study'!$B$7,'Operations Support'!$C2570,'Operations Support'!$B2570)*$H2570</f>
        <v>122.91000000000001</v>
      </c>
      <c r="Z2570" s="23">
        <f ca="1">Y2570*'Cost Study'!$B$31</f>
        <v>6864.7607066691253</v>
      </c>
      <c r="AA2570" s="23">
        <f ca="1">IF(A2570=10298,1.51,1)*IF($B2570&lt;3,$D2570*'Cost Study'!$B$32*OFFSET('Cost Study'!$B$7,'Operations Support'!$C2570,'Operations Support'!$B2570),0)</f>
        <v>0</v>
      </c>
      <c r="AB2570" s="24">
        <f ca="1">AA2570*'Cost Study'!$B$31</f>
        <v>0</v>
      </c>
      <c r="AC2570" s="23">
        <f ca="1">Y2570*'Cost Study'!$B$31</f>
        <v>6864.7607066691253</v>
      </c>
      <c r="AD2570" s="24">
        <f ca="1">AA2570*'Cost Study'!$B$31</f>
        <v>0</v>
      </c>
      <c r="AE2570" s="377">
        <f t="shared" ca="1" si="613"/>
        <v>6864.7607066691253</v>
      </c>
      <c r="AF2570" s="377">
        <f t="shared" ca="1" si="614"/>
        <v>6864.7607066691253</v>
      </c>
      <c r="AH2570" s="688">
        <f>IFERROR($H2570/SUMIF($A:$A,$A2570,$H:$H)*SUMIF(Summary!$A$110:$A$186,$A2570,Summary!$P$110:$P$186),0)</f>
        <v>3034.4818709251326</v>
      </c>
      <c r="AI2570" s="689">
        <f t="shared" ca="1" si="600"/>
        <v>3830.2788357439927</v>
      </c>
      <c r="AJ2570" s="688">
        <f>IFERROR(H2570/SUMIF(A:A,A2570,H:H)*SUMIF(Summary!$A$110:$A$186,'Operations Support'!A2570,Summary!$Q$110:$Q$186),0)</f>
        <v>3075.2322258736081</v>
      </c>
      <c r="AK2570" s="688">
        <f t="shared" ca="1" si="601"/>
        <v>3789.5284807955172</v>
      </c>
      <c r="AM2570" s="688">
        <f>IFERROR($H2570/SUMIF($A:$A,$A2570,$H:$H)*SUMIF(Summary!$A$230:$A$266,$A2570,Summary!$P$230:$P$266),0)</f>
        <v>574.12820920022216</v>
      </c>
      <c r="AN2570" s="688">
        <f>IFERROR($H2570/SUMIF($A:$A,$A2570,$H:$H)*(SUMIF(Summary!$A$230:$A$266,$A2570,Summary!$L$230:$L$266)+SUMIF(Summary!$A$281:$A$317,$A2570,Summary!$L$281:$L$317))-AM2570,0)</f>
        <v>691.45897452064071</v>
      </c>
      <c r="AO2570" s="688">
        <f>IFERROR($H2570/SUMIF($A:$A,$A2570,$H:$H)*SUMIF(Summary!$A$230:$A$266,$A2570,Summary!$Q$230:$Q$266),0)</f>
        <v>581.83823328539131</v>
      </c>
      <c r="AP2570" s="688">
        <f>IFERROR($H2570/SUMIF($A:$A,$A2570,$H:$H)*(SUMIF(Summary!$A$230:$A$266,$A2570,Summary!$L$230:$L$266)+SUMIF(Summary!$A$281:$A$317,$A2570,Summary!$L$281:$L$317))-AO2570,0)</f>
        <v>683.74895043547156</v>
      </c>
      <c r="AQ2570" s="306"/>
      <c r="AR2570" s="688">
        <f t="shared" ca="1" si="602"/>
        <v>4521.7378102646335</v>
      </c>
      <c r="AS2570" s="688">
        <f t="shared" ca="1" si="603"/>
        <v>4473.2774312309884</v>
      </c>
    </row>
    <row r="2571" spans="1:45" x14ac:dyDescent="0.2">
      <c r="A2571" s="423">
        <v>9741</v>
      </c>
      <c r="B2571" s="424">
        <v>3</v>
      </c>
      <c r="C2571" s="425" t="s">
        <v>304</v>
      </c>
      <c r="D2571" s="422">
        <f t="shared" si="604"/>
        <v>0</v>
      </c>
      <c r="E2571" s="422">
        <f t="shared" si="605"/>
        <v>0</v>
      </c>
      <c r="F2571" s="422">
        <f t="shared" si="606"/>
        <v>0</v>
      </c>
      <c r="G2571" s="422">
        <f t="shared" si="607"/>
        <v>0</v>
      </c>
      <c r="H2571" s="22">
        <f t="shared" si="608"/>
        <v>0</v>
      </c>
      <c r="I2571" s="116">
        <v>0</v>
      </c>
      <c r="J2571" s="116">
        <v>0</v>
      </c>
      <c r="K2571" s="116">
        <v>0</v>
      </c>
      <c r="L2571" s="116">
        <v>0</v>
      </c>
      <c r="M2571" s="22">
        <f t="shared" si="609"/>
        <v>0</v>
      </c>
      <c r="N2571" s="116">
        <v>0</v>
      </c>
      <c r="O2571" s="116">
        <v>0</v>
      </c>
      <c r="P2571" s="116">
        <v>0</v>
      </c>
      <c r="Q2571" s="116">
        <v>0</v>
      </c>
      <c r="R2571" s="22">
        <f t="shared" si="610"/>
        <v>0</v>
      </c>
      <c r="S2571" s="116">
        <v>0</v>
      </c>
      <c r="T2571" s="116">
        <v>0</v>
      </c>
      <c r="U2571" s="116">
        <v>0</v>
      </c>
      <c r="V2571" s="116">
        <v>0</v>
      </c>
      <c r="W2571" s="22">
        <f t="shared" si="611"/>
        <v>0</v>
      </c>
      <c r="X2571" s="22">
        <f t="shared" si="612"/>
        <v>0</v>
      </c>
      <c r="Y2571" s="22">
        <f ca="1">OFFSET('Cost Study'!$B$7,'Operations Support'!$C2571,'Operations Support'!$B2571)*$H2571</f>
        <v>0</v>
      </c>
      <c r="Z2571" s="23">
        <f ca="1">Y2571*'Cost Study'!$B$31</f>
        <v>0</v>
      </c>
      <c r="AA2571" s="23">
        <f ca="1">IF(A2571=10298,1.51,1)*IF($B2571&lt;3,$D2571*'Cost Study'!$B$32*OFFSET('Cost Study'!$B$7,'Operations Support'!$C2571,'Operations Support'!$B2571),0)</f>
        <v>0</v>
      </c>
      <c r="AB2571" s="24">
        <f ca="1">AA2571*'Cost Study'!$B$31</f>
        <v>0</v>
      </c>
      <c r="AC2571" s="23">
        <f ca="1">Y2571*'Cost Study'!$B$31</f>
        <v>0</v>
      </c>
      <c r="AD2571" s="24">
        <f ca="1">AA2571*'Cost Study'!$B$31</f>
        <v>0</v>
      </c>
      <c r="AE2571" s="377">
        <f t="shared" ca="1" si="613"/>
        <v>0</v>
      </c>
      <c r="AF2571" s="377">
        <f t="shared" ca="1" si="614"/>
        <v>0</v>
      </c>
      <c r="AH2571" s="688">
        <f>IFERROR($H2571/SUMIF($A:$A,$A2571,$H:$H)*SUMIF(Summary!$A$110:$A$186,$A2571,Summary!$P$110:$P$186),0)</f>
        <v>0</v>
      </c>
      <c r="AI2571" s="689">
        <f t="shared" ca="1" si="600"/>
        <v>0</v>
      </c>
      <c r="AJ2571" s="688">
        <f>IFERROR(H2571/SUMIF(A:A,A2571,H:H)*SUMIF(Summary!$A$110:$A$186,'Operations Support'!A2571,Summary!$Q$110:$Q$186),0)</f>
        <v>0</v>
      </c>
      <c r="AK2571" s="688">
        <f t="shared" ca="1" si="601"/>
        <v>0</v>
      </c>
      <c r="AM2571" s="688">
        <f>IFERROR($H2571/SUMIF($A:$A,$A2571,$H:$H)*SUMIF(Summary!$A$230:$A$266,$A2571,Summary!$P$230:$P$266),0)</f>
        <v>0</v>
      </c>
      <c r="AN2571" s="688">
        <f>IFERROR($H2571/SUMIF($A:$A,$A2571,$H:$H)*(SUMIF(Summary!$A$230:$A$266,$A2571,Summary!$L$230:$L$266)+SUMIF(Summary!$A$281:$A$317,$A2571,Summary!$L$281:$L$317))-AM2571,0)</f>
        <v>0</v>
      </c>
      <c r="AO2571" s="688">
        <f>IFERROR($H2571/SUMIF($A:$A,$A2571,$H:$H)*SUMIF(Summary!$A$230:$A$266,$A2571,Summary!$Q$230:$Q$266),0)</f>
        <v>0</v>
      </c>
      <c r="AP2571" s="688">
        <f>IFERROR($H2571/SUMIF($A:$A,$A2571,$H:$H)*(SUMIF(Summary!$A$230:$A$266,$A2571,Summary!$L$230:$L$266)+SUMIF(Summary!$A$281:$A$317,$A2571,Summary!$L$281:$L$317))-AO2571,0)</f>
        <v>0</v>
      </c>
      <c r="AQ2571" s="306"/>
      <c r="AR2571" s="688">
        <f t="shared" ca="1" si="602"/>
        <v>0</v>
      </c>
      <c r="AS2571" s="688">
        <f t="shared" ca="1" si="603"/>
        <v>0</v>
      </c>
    </row>
    <row r="2572" spans="1:45" x14ac:dyDescent="0.2">
      <c r="A2572" s="423">
        <v>9741</v>
      </c>
      <c r="B2572" s="424">
        <v>3</v>
      </c>
      <c r="C2572" s="425" t="s">
        <v>305</v>
      </c>
      <c r="D2572" s="422">
        <f t="shared" si="604"/>
        <v>16035</v>
      </c>
      <c r="E2572" s="422">
        <f t="shared" si="605"/>
        <v>0</v>
      </c>
      <c r="F2572" s="422">
        <f t="shared" si="606"/>
        <v>20273</v>
      </c>
      <c r="G2572" s="422">
        <f t="shared" si="607"/>
        <v>0</v>
      </c>
      <c r="H2572" s="22">
        <f t="shared" si="608"/>
        <v>36308</v>
      </c>
      <c r="I2572" s="116">
        <v>6762</v>
      </c>
      <c r="J2572" s="116">
        <v>0</v>
      </c>
      <c r="K2572" s="116">
        <v>9853</v>
      </c>
      <c r="L2572" s="116">
        <v>0</v>
      </c>
      <c r="M2572" s="22">
        <f t="shared" si="609"/>
        <v>16615</v>
      </c>
      <c r="N2572" s="116">
        <v>8203</v>
      </c>
      <c r="O2572" s="116">
        <v>0</v>
      </c>
      <c r="P2572" s="116">
        <v>8092</v>
      </c>
      <c r="Q2572" s="116">
        <v>0</v>
      </c>
      <c r="R2572" s="22">
        <f t="shared" si="610"/>
        <v>16295</v>
      </c>
      <c r="S2572" s="116">
        <v>1070</v>
      </c>
      <c r="T2572" s="116">
        <v>0</v>
      </c>
      <c r="U2572" s="116">
        <v>2328</v>
      </c>
      <c r="V2572" s="116">
        <v>0</v>
      </c>
      <c r="W2572" s="22">
        <f t="shared" si="611"/>
        <v>3398</v>
      </c>
      <c r="X2572" s="22">
        <f t="shared" si="612"/>
        <v>1512.8333333333333</v>
      </c>
      <c r="Y2572" s="22">
        <f ca="1">OFFSET('Cost Study'!$B$7,'Operations Support'!$C2572,'Operations Support'!$B2572)*$H2572</f>
        <v>217848</v>
      </c>
      <c r="Z2572" s="23">
        <f ca="1">Y2572*'Cost Study'!$B$31</f>
        <v>12167231.229570055</v>
      </c>
      <c r="AA2572" s="23">
        <f ca="1">IF(A2572=10298,1.51,1)*IF($B2572&lt;3,$D2572*'Cost Study'!$B$32*OFFSET('Cost Study'!$B$7,'Operations Support'!$C2572,'Operations Support'!$B2572),0)</f>
        <v>0</v>
      </c>
      <c r="AB2572" s="24">
        <f ca="1">AA2572*'Cost Study'!$B$31</f>
        <v>0</v>
      </c>
      <c r="AC2572" s="23">
        <f ca="1">Y2572*'Cost Study'!$B$31</f>
        <v>12167231.229570055</v>
      </c>
      <c r="AD2572" s="24">
        <f ca="1">AA2572*'Cost Study'!$B$31</f>
        <v>0</v>
      </c>
      <c r="AE2572" s="377">
        <f t="shared" ca="1" si="613"/>
        <v>12167231.229570055</v>
      </c>
      <c r="AF2572" s="377">
        <f t="shared" ca="1" si="614"/>
        <v>12167231.229570055</v>
      </c>
      <c r="AH2572" s="688">
        <f>IFERROR($H2572/SUMIF($A:$A,$A2572,$H:$H)*SUMIF(Summary!$A$110:$A$186,$A2572,Summary!$P$110:$P$186),0)</f>
        <v>2160313.0935205827</v>
      </c>
      <c r="AI2572" s="689">
        <f t="shared" ca="1" si="600"/>
        <v>10006918.136049472</v>
      </c>
      <c r="AJ2572" s="688">
        <f>IFERROR(H2572/SUMIF(A:A,A2572,H:H)*SUMIF(Summary!$A$110:$A$186,'Operations Support'!A2572,Summary!$Q$110:$Q$186),0)</f>
        <v>2189324.1501376266</v>
      </c>
      <c r="AK2572" s="688">
        <f t="shared" ca="1" si="601"/>
        <v>9977907.0794324279</v>
      </c>
      <c r="AM2572" s="688">
        <f>IFERROR($H2572/SUMIF($A:$A,$A2572,$H:$H)*SUMIF(Summary!$A$230:$A$266,$A2572,Summary!$P$230:$P$266),0)</f>
        <v>408734.25528709154</v>
      </c>
      <c r="AN2572" s="688">
        <f>IFERROR($H2572/SUMIF($A:$A,$A2572,$H:$H)*(SUMIF(Summary!$A$230:$A$266,$A2572,Summary!$L$230:$L$266)+SUMIF(Summary!$A$281:$A$317,$A2572,Summary!$L$281:$L$317))-AM2572,0)</f>
        <v>492264.5577822632</v>
      </c>
      <c r="AO2572" s="688">
        <f>IFERROR($H2572/SUMIF($A:$A,$A2572,$H:$H)*SUMIF(Summary!$A$230:$A$266,$A2572,Summary!$Q$230:$Q$266),0)</f>
        <v>414223.18772796053</v>
      </c>
      <c r="AP2572" s="688">
        <f>IFERROR($H2572/SUMIF($A:$A,$A2572,$H:$H)*(SUMIF(Summary!$A$230:$A$266,$A2572,Summary!$L$230:$L$266)+SUMIF(Summary!$A$281:$A$317,$A2572,Summary!$L$281:$L$317))-AO2572,0)</f>
        <v>486775.62534139422</v>
      </c>
      <c r="AQ2572" s="306"/>
      <c r="AR2572" s="688">
        <f t="shared" ca="1" si="602"/>
        <v>10499182.693831734</v>
      </c>
      <c r="AS2572" s="688">
        <f t="shared" ca="1" si="603"/>
        <v>10464682.704773823</v>
      </c>
    </row>
    <row r="2573" spans="1:45" x14ac:dyDescent="0.2">
      <c r="A2573" s="423">
        <v>9741</v>
      </c>
      <c r="B2573" s="424">
        <v>3</v>
      </c>
      <c r="C2573" s="425" t="s">
        <v>306</v>
      </c>
      <c r="D2573" s="422">
        <f t="shared" si="604"/>
        <v>0</v>
      </c>
      <c r="E2573" s="422">
        <f t="shared" si="605"/>
        <v>0</v>
      </c>
      <c r="F2573" s="422">
        <f t="shared" si="606"/>
        <v>0</v>
      </c>
      <c r="G2573" s="422">
        <f t="shared" si="607"/>
        <v>0</v>
      </c>
      <c r="H2573" s="22">
        <f t="shared" si="608"/>
        <v>0</v>
      </c>
      <c r="I2573" s="116">
        <v>0</v>
      </c>
      <c r="J2573" s="116">
        <v>0</v>
      </c>
      <c r="K2573" s="116">
        <v>0</v>
      </c>
      <c r="L2573" s="116">
        <v>0</v>
      </c>
      <c r="M2573" s="22">
        <f t="shared" si="609"/>
        <v>0</v>
      </c>
      <c r="N2573" s="116">
        <v>0</v>
      </c>
      <c r="O2573" s="116">
        <v>0</v>
      </c>
      <c r="P2573" s="116">
        <v>0</v>
      </c>
      <c r="Q2573" s="116">
        <v>0</v>
      </c>
      <c r="R2573" s="22">
        <f t="shared" si="610"/>
        <v>0</v>
      </c>
      <c r="S2573" s="116">
        <v>0</v>
      </c>
      <c r="T2573" s="116">
        <v>0</v>
      </c>
      <c r="U2573" s="116">
        <v>0</v>
      </c>
      <c r="V2573" s="116">
        <v>0</v>
      </c>
      <c r="W2573" s="22">
        <f t="shared" si="611"/>
        <v>0</v>
      </c>
      <c r="X2573" s="22">
        <f t="shared" si="612"/>
        <v>0</v>
      </c>
      <c r="Y2573" s="22">
        <f ca="1">OFFSET('Cost Study'!$B$7,'Operations Support'!$C2573,'Operations Support'!$B2573)*$H2573</f>
        <v>0</v>
      </c>
      <c r="Z2573" s="23">
        <f ca="1">Y2573*'Cost Study'!$B$31</f>
        <v>0</v>
      </c>
      <c r="AA2573" s="23">
        <f ca="1">IF(A2573=10298,1.51,1)*IF($B2573&lt;3,$D2573*'Cost Study'!$B$32*OFFSET('Cost Study'!$B$7,'Operations Support'!$C2573,'Operations Support'!$B2573),0)</f>
        <v>0</v>
      </c>
      <c r="AB2573" s="24">
        <f ca="1">AA2573*'Cost Study'!$B$31</f>
        <v>0</v>
      </c>
      <c r="AC2573" s="23">
        <f ca="1">Y2573*'Cost Study'!$B$31</f>
        <v>0</v>
      </c>
      <c r="AD2573" s="24">
        <f ca="1">AA2573*'Cost Study'!$B$31</f>
        <v>0</v>
      </c>
      <c r="AE2573" s="377">
        <f t="shared" ca="1" si="613"/>
        <v>0</v>
      </c>
      <c r="AF2573" s="377">
        <f t="shared" ca="1" si="614"/>
        <v>0</v>
      </c>
      <c r="AH2573" s="688">
        <f>IFERROR($H2573/SUMIF($A:$A,$A2573,$H:$H)*SUMIF(Summary!$A$110:$A$186,$A2573,Summary!$P$110:$P$186),0)</f>
        <v>0</v>
      </c>
      <c r="AI2573" s="689">
        <f t="shared" ca="1" si="600"/>
        <v>0</v>
      </c>
      <c r="AJ2573" s="688">
        <f>IFERROR(H2573/SUMIF(A:A,A2573,H:H)*SUMIF(Summary!$A$110:$A$186,'Operations Support'!A2573,Summary!$Q$110:$Q$186),0)</f>
        <v>0</v>
      </c>
      <c r="AK2573" s="688">
        <f t="shared" ca="1" si="601"/>
        <v>0</v>
      </c>
      <c r="AM2573" s="688">
        <f>IFERROR($H2573/SUMIF($A:$A,$A2573,$H:$H)*SUMIF(Summary!$A$230:$A$266,$A2573,Summary!$P$230:$P$266),0)</f>
        <v>0</v>
      </c>
      <c r="AN2573" s="688">
        <f>IFERROR($H2573/SUMIF($A:$A,$A2573,$H:$H)*(SUMIF(Summary!$A$230:$A$266,$A2573,Summary!$L$230:$L$266)+SUMIF(Summary!$A$281:$A$317,$A2573,Summary!$L$281:$L$317))-AM2573,0)</f>
        <v>0</v>
      </c>
      <c r="AO2573" s="688">
        <f>IFERROR($H2573/SUMIF($A:$A,$A2573,$H:$H)*SUMIF(Summary!$A$230:$A$266,$A2573,Summary!$Q$230:$Q$266),0)</f>
        <v>0</v>
      </c>
      <c r="AP2573" s="688">
        <f>IFERROR($H2573/SUMIF($A:$A,$A2573,$H:$H)*(SUMIF(Summary!$A$230:$A$266,$A2573,Summary!$L$230:$L$266)+SUMIF(Summary!$A$281:$A$317,$A2573,Summary!$L$281:$L$317))-AO2573,0)</f>
        <v>0</v>
      </c>
      <c r="AQ2573" s="306"/>
      <c r="AR2573" s="688">
        <f t="shared" ca="1" si="602"/>
        <v>0</v>
      </c>
      <c r="AS2573" s="688">
        <f t="shared" ca="1" si="603"/>
        <v>0</v>
      </c>
    </row>
    <row r="2574" spans="1:45" x14ac:dyDescent="0.2">
      <c r="A2574" s="423">
        <v>9741</v>
      </c>
      <c r="B2574" s="424">
        <v>3</v>
      </c>
      <c r="C2574" s="425" t="s">
        <v>307</v>
      </c>
      <c r="D2574" s="422">
        <f t="shared" si="604"/>
        <v>0</v>
      </c>
      <c r="E2574" s="422">
        <f t="shared" si="605"/>
        <v>0</v>
      </c>
      <c r="F2574" s="422">
        <f t="shared" si="606"/>
        <v>0</v>
      </c>
      <c r="G2574" s="422">
        <f t="shared" si="607"/>
        <v>0</v>
      </c>
      <c r="H2574" s="22">
        <f t="shared" si="608"/>
        <v>0</v>
      </c>
      <c r="I2574" s="116">
        <v>0</v>
      </c>
      <c r="J2574" s="116">
        <v>0</v>
      </c>
      <c r="K2574" s="116">
        <v>0</v>
      </c>
      <c r="L2574" s="116">
        <v>0</v>
      </c>
      <c r="M2574" s="22">
        <f t="shared" si="609"/>
        <v>0</v>
      </c>
      <c r="N2574" s="116">
        <v>0</v>
      </c>
      <c r="O2574" s="116">
        <v>0</v>
      </c>
      <c r="P2574" s="116">
        <v>0</v>
      </c>
      <c r="Q2574" s="116">
        <v>0</v>
      </c>
      <c r="R2574" s="22">
        <f t="shared" si="610"/>
        <v>0</v>
      </c>
      <c r="S2574" s="116">
        <v>0</v>
      </c>
      <c r="T2574" s="116">
        <v>0</v>
      </c>
      <c r="U2574" s="116">
        <v>0</v>
      </c>
      <c r="V2574" s="116">
        <v>0</v>
      </c>
      <c r="W2574" s="22">
        <f t="shared" si="611"/>
        <v>0</v>
      </c>
      <c r="X2574" s="22">
        <f t="shared" si="612"/>
        <v>0</v>
      </c>
      <c r="Y2574" s="22">
        <f ca="1">OFFSET('Cost Study'!$B$7,'Operations Support'!$C2574,'Operations Support'!$B2574)*$H2574</f>
        <v>0</v>
      </c>
      <c r="Z2574" s="23">
        <f ca="1">Y2574*'Cost Study'!$B$31</f>
        <v>0</v>
      </c>
      <c r="AA2574" s="23">
        <f ca="1">IF(A2574=10298,1.51,1)*IF($B2574&lt;3,$D2574*'Cost Study'!$B$32*OFFSET('Cost Study'!$B$7,'Operations Support'!$C2574,'Operations Support'!$B2574),0)</f>
        <v>0</v>
      </c>
      <c r="AB2574" s="24">
        <f ca="1">AA2574*'Cost Study'!$B$31</f>
        <v>0</v>
      </c>
      <c r="AC2574" s="23">
        <f ca="1">Y2574*'Cost Study'!$B$31</f>
        <v>0</v>
      </c>
      <c r="AD2574" s="24">
        <f ca="1">AA2574*'Cost Study'!$B$31</f>
        <v>0</v>
      </c>
      <c r="AE2574" s="377">
        <f t="shared" ca="1" si="613"/>
        <v>0</v>
      </c>
      <c r="AF2574" s="377">
        <f t="shared" ca="1" si="614"/>
        <v>0</v>
      </c>
      <c r="AH2574" s="688">
        <f>IFERROR($H2574/SUMIF($A:$A,$A2574,$H:$H)*SUMIF(Summary!$A$110:$A$186,$A2574,Summary!$P$110:$P$186),0)</f>
        <v>0</v>
      </c>
      <c r="AI2574" s="689">
        <f t="shared" ca="1" si="600"/>
        <v>0</v>
      </c>
      <c r="AJ2574" s="688">
        <f>IFERROR(H2574/SUMIF(A:A,A2574,H:H)*SUMIF(Summary!$A$110:$A$186,'Operations Support'!A2574,Summary!$Q$110:$Q$186),0)</f>
        <v>0</v>
      </c>
      <c r="AK2574" s="688">
        <f t="shared" ca="1" si="601"/>
        <v>0</v>
      </c>
      <c r="AM2574" s="688">
        <f>IFERROR($H2574/SUMIF($A:$A,$A2574,$H:$H)*SUMIF(Summary!$A$230:$A$266,$A2574,Summary!$P$230:$P$266),0)</f>
        <v>0</v>
      </c>
      <c r="AN2574" s="688">
        <f>IFERROR($H2574/SUMIF($A:$A,$A2574,$H:$H)*(SUMIF(Summary!$A$230:$A$266,$A2574,Summary!$L$230:$L$266)+SUMIF(Summary!$A$281:$A$317,$A2574,Summary!$L$281:$L$317))-AM2574,0)</f>
        <v>0</v>
      </c>
      <c r="AO2574" s="688">
        <f>IFERROR($H2574/SUMIF($A:$A,$A2574,$H:$H)*SUMIF(Summary!$A$230:$A$266,$A2574,Summary!$Q$230:$Q$266),0)</f>
        <v>0</v>
      </c>
      <c r="AP2574" s="688">
        <f>IFERROR($H2574/SUMIF($A:$A,$A2574,$H:$H)*(SUMIF(Summary!$A$230:$A$266,$A2574,Summary!$L$230:$L$266)+SUMIF(Summary!$A$281:$A$317,$A2574,Summary!$L$281:$L$317))-AO2574,0)</f>
        <v>0</v>
      </c>
      <c r="AQ2574" s="306"/>
      <c r="AR2574" s="688">
        <f t="shared" ca="1" si="602"/>
        <v>0</v>
      </c>
      <c r="AS2574" s="688">
        <f t="shared" ca="1" si="603"/>
        <v>0</v>
      </c>
    </row>
    <row r="2575" spans="1:45" x14ac:dyDescent="0.2">
      <c r="A2575" s="423">
        <v>9741</v>
      </c>
      <c r="B2575" s="424">
        <v>3</v>
      </c>
      <c r="C2575" s="425" t="s">
        <v>308</v>
      </c>
      <c r="D2575" s="422">
        <f t="shared" si="604"/>
        <v>0</v>
      </c>
      <c r="E2575" s="422">
        <f t="shared" si="605"/>
        <v>0</v>
      </c>
      <c r="F2575" s="422">
        <f t="shared" si="606"/>
        <v>0</v>
      </c>
      <c r="G2575" s="422">
        <f t="shared" si="607"/>
        <v>0</v>
      </c>
      <c r="H2575" s="22">
        <f t="shared" si="608"/>
        <v>0</v>
      </c>
      <c r="I2575" s="116">
        <v>0</v>
      </c>
      <c r="J2575" s="116">
        <v>0</v>
      </c>
      <c r="K2575" s="116">
        <v>0</v>
      </c>
      <c r="L2575" s="116">
        <v>0</v>
      </c>
      <c r="M2575" s="22">
        <f t="shared" si="609"/>
        <v>0</v>
      </c>
      <c r="N2575" s="116">
        <v>0</v>
      </c>
      <c r="O2575" s="116">
        <v>0</v>
      </c>
      <c r="P2575" s="116">
        <v>0</v>
      </c>
      <c r="Q2575" s="116">
        <v>0</v>
      </c>
      <c r="R2575" s="22">
        <f t="shared" si="610"/>
        <v>0</v>
      </c>
      <c r="S2575" s="116">
        <v>0</v>
      </c>
      <c r="T2575" s="116">
        <v>0</v>
      </c>
      <c r="U2575" s="116">
        <v>0</v>
      </c>
      <c r="V2575" s="116">
        <v>0</v>
      </c>
      <c r="W2575" s="22">
        <f t="shared" si="611"/>
        <v>0</v>
      </c>
      <c r="X2575" s="22">
        <f t="shared" si="612"/>
        <v>0</v>
      </c>
      <c r="Y2575" s="22">
        <f ca="1">OFFSET('Cost Study'!$B$7,'Operations Support'!$C2575,'Operations Support'!$B2575)*$H2575</f>
        <v>0</v>
      </c>
      <c r="Z2575" s="23">
        <f ca="1">Y2575*'Cost Study'!$B$31</f>
        <v>0</v>
      </c>
      <c r="AA2575" s="23">
        <f ca="1">IF(A2575=10298,1.51,1)*IF($B2575&lt;3,$D2575*'Cost Study'!$B$32*OFFSET('Cost Study'!$B$7,'Operations Support'!$C2575,'Operations Support'!$B2575),0)</f>
        <v>0</v>
      </c>
      <c r="AB2575" s="24">
        <f ca="1">AA2575*'Cost Study'!$B$31</f>
        <v>0</v>
      </c>
      <c r="AC2575" s="23">
        <f ca="1">Y2575*'Cost Study'!$B$31</f>
        <v>0</v>
      </c>
      <c r="AD2575" s="24">
        <f ca="1">AA2575*'Cost Study'!$B$31</f>
        <v>0</v>
      </c>
      <c r="AE2575" s="377">
        <f t="shared" ca="1" si="613"/>
        <v>0</v>
      </c>
      <c r="AF2575" s="377">
        <f t="shared" ca="1" si="614"/>
        <v>0</v>
      </c>
      <c r="AH2575" s="688">
        <f>IFERROR($H2575/SUMIF($A:$A,$A2575,$H:$H)*SUMIF(Summary!$A$110:$A$186,$A2575,Summary!$P$110:$P$186),0)</f>
        <v>0</v>
      </c>
      <c r="AI2575" s="689">
        <f t="shared" ca="1" si="600"/>
        <v>0</v>
      </c>
      <c r="AJ2575" s="688">
        <f>IFERROR(H2575/SUMIF(A:A,A2575,H:H)*SUMIF(Summary!$A$110:$A$186,'Operations Support'!A2575,Summary!$Q$110:$Q$186),0)</f>
        <v>0</v>
      </c>
      <c r="AK2575" s="688">
        <f t="shared" ca="1" si="601"/>
        <v>0</v>
      </c>
      <c r="AM2575" s="688">
        <f>IFERROR($H2575/SUMIF($A:$A,$A2575,$H:$H)*SUMIF(Summary!$A$230:$A$266,$A2575,Summary!$P$230:$P$266),0)</f>
        <v>0</v>
      </c>
      <c r="AN2575" s="688">
        <f>IFERROR($H2575/SUMIF($A:$A,$A2575,$H:$H)*(SUMIF(Summary!$A$230:$A$266,$A2575,Summary!$L$230:$L$266)+SUMIF(Summary!$A$281:$A$317,$A2575,Summary!$L$281:$L$317))-AM2575,0)</f>
        <v>0</v>
      </c>
      <c r="AO2575" s="688">
        <f>IFERROR($H2575/SUMIF($A:$A,$A2575,$H:$H)*SUMIF(Summary!$A$230:$A$266,$A2575,Summary!$Q$230:$Q$266),0)</f>
        <v>0</v>
      </c>
      <c r="AP2575" s="688">
        <f>IFERROR($H2575/SUMIF($A:$A,$A2575,$H:$H)*(SUMIF(Summary!$A$230:$A$266,$A2575,Summary!$L$230:$L$266)+SUMIF(Summary!$A$281:$A$317,$A2575,Summary!$L$281:$L$317))-AO2575,0)</f>
        <v>0</v>
      </c>
      <c r="AQ2575" s="306"/>
      <c r="AR2575" s="688">
        <f t="shared" ca="1" si="602"/>
        <v>0</v>
      </c>
      <c r="AS2575" s="688">
        <f t="shared" ca="1" si="603"/>
        <v>0</v>
      </c>
    </row>
    <row r="2576" spans="1:45" x14ac:dyDescent="0.2">
      <c r="A2576" s="423">
        <v>9741</v>
      </c>
      <c r="B2576" s="424">
        <v>3</v>
      </c>
      <c r="C2576" s="425" t="s">
        <v>309</v>
      </c>
      <c r="D2576" s="422">
        <f t="shared" si="604"/>
        <v>0</v>
      </c>
      <c r="E2576" s="422">
        <f t="shared" si="605"/>
        <v>0</v>
      </c>
      <c r="F2576" s="422">
        <f t="shared" si="606"/>
        <v>21</v>
      </c>
      <c r="G2576" s="422">
        <f t="shared" si="607"/>
        <v>0</v>
      </c>
      <c r="H2576" s="22">
        <f t="shared" si="608"/>
        <v>21</v>
      </c>
      <c r="I2576" s="116">
        <v>0</v>
      </c>
      <c r="J2576" s="116">
        <v>0</v>
      </c>
      <c r="K2576" s="116">
        <v>3</v>
      </c>
      <c r="L2576" s="116">
        <v>0</v>
      </c>
      <c r="M2576" s="22">
        <f t="shared" si="609"/>
        <v>3</v>
      </c>
      <c r="N2576" s="116">
        <v>0</v>
      </c>
      <c r="O2576" s="116">
        <v>0</v>
      </c>
      <c r="P2576" s="116">
        <v>18</v>
      </c>
      <c r="Q2576" s="116">
        <v>0</v>
      </c>
      <c r="R2576" s="22">
        <f t="shared" si="610"/>
        <v>18</v>
      </c>
      <c r="S2576" s="116">
        <v>0</v>
      </c>
      <c r="T2576" s="116">
        <v>0</v>
      </c>
      <c r="U2576" s="116">
        <v>0</v>
      </c>
      <c r="V2576" s="116">
        <v>0</v>
      </c>
      <c r="W2576" s="22">
        <f t="shared" si="611"/>
        <v>0</v>
      </c>
      <c r="X2576" s="22">
        <f t="shared" si="612"/>
        <v>0.875</v>
      </c>
      <c r="Y2576" s="22">
        <f ca="1">OFFSET('Cost Study'!$B$7,'Operations Support'!$C2576,'Operations Support'!$B2576)*$H2576</f>
        <v>63.42</v>
      </c>
      <c r="Z2576" s="23">
        <f ca="1">Y2576*'Cost Study'!$B$31</f>
        <v>3542.1293956305904</v>
      </c>
      <c r="AA2576" s="23">
        <f ca="1">IF(A2576=10298,1.51,1)*IF($B2576&lt;3,$D2576*'Cost Study'!$B$32*OFFSET('Cost Study'!$B$7,'Operations Support'!$C2576,'Operations Support'!$B2576),0)</f>
        <v>0</v>
      </c>
      <c r="AB2576" s="24">
        <f ca="1">AA2576*'Cost Study'!$B$31</f>
        <v>0</v>
      </c>
      <c r="AC2576" s="23">
        <f ca="1">Y2576*'Cost Study'!$B$31</f>
        <v>3542.1293956305904</v>
      </c>
      <c r="AD2576" s="24">
        <f ca="1">AA2576*'Cost Study'!$B$31</f>
        <v>0</v>
      </c>
      <c r="AE2576" s="377">
        <f t="shared" ca="1" si="613"/>
        <v>3542.1293956305904</v>
      </c>
      <c r="AF2576" s="377">
        <f t="shared" ca="1" si="614"/>
        <v>3542.1293956305904</v>
      </c>
      <c r="AH2576" s="688">
        <f>IFERROR($H2576/SUMIF($A:$A,$A2576,$H:$H)*SUMIF(Summary!$A$110:$A$186,$A2576,Summary!$P$110:$P$186),0)</f>
        <v>1249.4925350868193</v>
      </c>
      <c r="AI2576" s="689">
        <f t="shared" ca="1" si="600"/>
        <v>2292.636860543771</v>
      </c>
      <c r="AJ2576" s="688">
        <f>IFERROR(H2576/SUMIF(A:A,A2576,H:H)*SUMIF(Summary!$A$110:$A$186,'Operations Support'!A2576,Summary!$Q$110:$Q$186),0)</f>
        <v>1266.2720930067801</v>
      </c>
      <c r="AK2576" s="688">
        <f t="shared" ca="1" si="601"/>
        <v>2275.85730262381</v>
      </c>
      <c r="AM2576" s="688">
        <f>IFERROR($H2576/SUMIF($A:$A,$A2576,$H:$H)*SUMIF(Summary!$A$230:$A$266,$A2576,Summary!$P$230:$P$266),0)</f>
        <v>236.40573320009153</v>
      </c>
      <c r="AN2576" s="688">
        <f>IFERROR($H2576/SUMIF($A:$A,$A2576,$H:$H)*(SUMIF(Summary!$A$230:$A$266,$A2576,Summary!$L$230:$L$266)+SUMIF(Summary!$A$281:$A$317,$A2576,Summary!$L$281:$L$317))-AM2576,0)</f>
        <v>284.71840127320502</v>
      </c>
      <c r="AO2576" s="688">
        <f>IFERROR($H2576/SUMIF($A:$A,$A2576,$H:$H)*SUMIF(Summary!$A$230:$A$266,$A2576,Summary!$Q$230:$Q$266),0)</f>
        <v>239.58044899986703</v>
      </c>
      <c r="AP2576" s="688">
        <f>IFERROR($H2576/SUMIF($A:$A,$A2576,$H:$H)*(SUMIF(Summary!$A$230:$A$266,$A2576,Summary!$L$230:$L$266)+SUMIF(Summary!$A$281:$A$317,$A2576,Summary!$L$281:$L$317))-AO2576,0)</f>
        <v>281.54368547342949</v>
      </c>
      <c r="AQ2576" s="306"/>
      <c r="AR2576" s="688">
        <f t="shared" ca="1" si="602"/>
        <v>2577.3552618169761</v>
      </c>
      <c r="AS2576" s="688">
        <f t="shared" ca="1" si="603"/>
        <v>2557.4009880972394</v>
      </c>
    </row>
    <row r="2577" spans="1:45" x14ac:dyDescent="0.2">
      <c r="A2577" s="423">
        <v>9741</v>
      </c>
      <c r="B2577" s="424">
        <v>3</v>
      </c>
      <c r="C2577" s="425" t="s">
        <v>310</v>
      </c>
      <c r="D2577" s="422">
        <f t="shared" si="604"/>
        <v>0</v>
      </c>
      <c r="E2577" s="422">
        <f t="shared" si="605"/>
        <v>0</v>
      </c>
      <c r="F2577" s="422">
        <f t="shared" si="606"/>
        <v>0</v>
      </c>
      <c r="G2577" s="422">
        <f t="shared" si="607"/>
        <v>0</v>
      </c>
      <c r="H2577" s="22">
        <f t="shared" si="608"/>
        <v>0</v>
      </c>
      <c r="I2577" s="116">
        <v>0</v>
      </c>
      <c r="J2577" s="116">
        <v>0</v>
      </c>
      <c r="K2577" s="116">
        <v>0</v>
      </c>
      <c r="L2577" s="116">
        <v>0</v>
      </c>
      <c r="M2577" s="22">
        <f t="shared" si="609"/>
        <v>0</v>
      </c>
      <c r="N2577" s="116">
        <v>0</v>
      </c>
      <c r="O2577" s="116">
        <v>0</v>
      </c>
      <c r="P2577" s="116">
        <v>0</v>
      </c>
      <c r="Q2577" s="116">
        <v>0</v>
      </c>
      <c r="R2577" s="22">
        <f t="shared" si="610"/>
        <v>0</v>
      </c>
      <c r="S2577" s="116">
        <v>0</v>
      </c>
      <c r="T2577" s="116">
        <v>0</v>
      </c>
      <c r="U2577" s="116">
        <v>0</v>
      </c>
      <c r="V2577" s="116">
        <v>0</v>
      </c>
      <c r="W2577" s="22">
        <f t="shared" si="611"/>
        <v>0</v>
      </c>
      <c r="X2577" s="22">
        <f t="shared" si="612"/>
        <v>0</v>
      </c>
      <c r="Y2577" s="22">
        <f ca="1">OFFSET('Cost Study'!$B$7,'Operations Support'!$C2577,'Operations Support'!$B2577)*$H2577</f>
        <v>0</v>
      </c>
      <c r="Z2577" s="23">
        <f ca="1">Y2577*'Cost Study'!$B$31</f>
        <v>0</v>
      </c>
      <c r="AA2577" s="23">
        <f ca="1">IF(A2577=10298,1.51,1)*IF($B2577&lt;3,$D2577*'Cost Study'!$B$32*OFFSET('Cost Study'!$B$7,'Operations Support'!$C2577,'Operations Support'!$B2577),0)</f>
        <v>0</v>
      </c>
      <c r="AB2577" s="24">
        <f ca="1">AA2577*'Cost Study'!$B$31</f>
        <v>0</v>
      </c>
      <c r="AC2577" s="23">
        <f ca="1">Y2577*'Cost Study'!$B$31</f>
        <v>0</v>
      </c>
      <c r="AD2577" s="24">
        <f ca="1">AA2577*'Cost Study'!$B$31</f>
        <v>0</v>
      </c>
      <c r="AE2577" s="377">
        <f t="shared" ca="1" si="613"/>
        <v>0</v>
      </c>
      <c r="AF2577" s="377">
        <f t="shared" ca="1" si="614"/>
        <v>0</v>
      </c>
      <c r="AH2577" s="688">
        <f>IFERROR($H2577/SUMIF($A:$A,$A2577,$H:$H)*SUMIF(Summary!$A$110:$A$186,$A2577,Summary!$P$110:$P$186),0)</f>
        <v>0</v>
      </c>
      <c r="AI2577" s="689">
        <f t="shared" ca="1" si="600"/>
        <v>0</v>
      </c>
      <c r="AJ2577" s="688">
        <f>IFERROR(H2577/SUMIF(A:A,A2577,H:H)*SUMIF(Summary!$A$110:$A$186,'Operations Support'!A2577,Summary!$Q$110:$Q$186),0)</f>
        <v>0</v>
      </c>
      <c r="AK2577" s="688">
        <f t="shared" ca="1" si="601"/>
        <v>0</v>
      </c>
      <c r="AM2577" s="688">
        <f>IFERROR($H2577/SUMIF($A:$A,$A2577,$H:$H)*SUMIF(Summary!$A$230:$A$266,$A2577,Summary!$P$230:$P$266),0)</f>
        <v>0</v>
      </c>
      <c r="AN2577" s="688">
        <f>IFERROR($H2577/SUMIF($A:$A,$A2577,$H:$H)*(SUMIF(Summary!$A$230:$A$266,$A2577,Summary!$L$230:$L$266)+SUMIF(Summary!$A$281:$A$317,$A2577,Summary!$L$281:$L$317))-AM2577,0)</f>
        <v>0</v>
      </c>
      <c r="AO2577" s="688">
        <f>IFERROR($H2577/SUMIF($A:$A,$A2577,$H:$H)*SUMIF(Summary!$A$230:$A$266,$A2577,Summary!$Q$230:$Q$266),0)</f>
        <v>0</v>
      </c>
      <c r="AP2577" s="688">
        <f>IFERROR($H2577/SUMIF($A:$A,$A2577,$H:$H)*(SUMIF(Summary!$A$230:$A$266,$A2577,Summary!$L$230:$L$266)+SUMIF(Summary!$A$281:$A$317,$A2577,Summary!$L$281:$L$317))-AO2577,0)</f>
        <v>0</v>
      </c>
      <c r="AQ2577" s="306"/>
      <c r="AR2577" s="688">
        <f t="shared" ca="1" si="602"/>
        <v>0</v>
      </c>
      <c r="AS2577" s="688">
        <f t="shared" ca="1" si="603"/>
        <v>0</v>
      </c>
    </row>
    <row r="2578" spans="1:45" x14ac:dyDescent="0.2">
      <c r="A2578" s="423">
        <v>9741</v>
      </c>
      <c r="B2578" s="424">
        <v>3</v>
      </c>
      <c r="C2578" s="425" t="s">
        <v>311</v>
      </c>
      <c r="D2578" s="422">
        <f t="shared" si="604"/>
        <v>0</v>
      </c>
      <c r="E2578" s="422">
        <f t="shared" si="605"/>
        <v>0</v>
      </c>
      <c r="F2578" s="422">
        <f t="shared" si="606"/>
        <v>0</v>
      </c>
      <c r="G2578" s="422">
        <f t="shared" si="607"/>
        <v>0</v>
      </c>
      <c r="H2578" s="22">
        <f t="shared" si="608"/>
        <v>0</v>
      </c>
      <c r="I2578" s="116">
        <v>0</v>
      </c>
      <c r="J2578" s="116">
        <v>0</v>
      </c>
      <c r="K2578" s="116">
        <v>0</v>
      </c>
      <c r="L2578" s="116">
        <v>0</v>
      </c>
      <c r="M2578" s="22">
        <f t="shared" si="609"/>
        <v>0</v>
      </c>
      <c r="N2578" s="116">
        <v>0</v>
      </c>
      <c r="O2578" s="116">
        <v>0</v>
      </c>
      <c r="P2578" s="116">
        <v>0</v>
      </c>
      <c r="Q2578" s="116">
        <v>0</v>
      </c>
      <c r="R2578" s="22">
        <f t="shared" si="610"/>
        <v>0</v>
      </c>
      <c r="S2578" s="116">
        <v>0</v>
      </c>
      <c r="T2578" s="116">
        <v>0</v>
      </c>
      <c r="U2578" s="116">
        <v>0</v>
      </c>
      <c r="V2578" s="116">
        <v>0</v>
      </c>
      <c r="W2578" s="22">
        <f t="shared" si="611"/>
        <v>0</v>
      </c>
      <c r="X2578" s="22">
        <f t="shared" si="612"/>
        <v>0</v>
      </c>
      <c r="Y2578" s="22">
        <f ca="1">OFFSET('Cost Study'!$B$7,'Operations Support'!$C2578,'Operations Support'!$B2578)*$H2578</f>
        <v>0</v>
      </c>
      <c r="Z2578" s="23">
        <f ca="1">Y2578*'Cost Study'!$B$31</f>
        <v>0</v>
      </c>
      <c r="AA2578" s="23">
        <f ca="1">IF(A2578=10298,1.51,1)*IF($B2578&lt;3,$D2578*'Cost Study'!$B$32*OFFSET('Cost Study'!$B$7,'Operations Support'!$C2578,'Operations Support'!$B2578),0)</f>
        <v>0</v>
      </c>
      <c r="AB2578" s="24">
        <f ca="1">AA2578*'Cost Study'!$B$31</f>
        <v>0</v>
      </c>
      <c r="AC2578" s="23">
        <f ca="1">Y2578*'Cost Study'!$B$31</f>
        <v>0</v>
      </c>
      <c r="AD2578" s="24">
        <f ca="1">AA2578*'Cost Study'!$B$31</f>
        <v>0</v>
      </c>
      <c r="AE2578" s="377">
        <f t="shared" ca="1" si="613"/>
        <v>0</v>
      </c>
      <c r="AF2578" s="377">
        <f t="shared" ca="1" si="614"/>
        <v>0</v>
      </c>
      <c r="AH2578" s="688">
        <f>IFERROR($H2578/SUMIF($A:$A,$A2578,$H:$H)*SUMIF(Summary!$A$110:$A$186,$A2578,Summary!$P$110:$P$186),0)</f>
        <v>0</v>
      </c>
      <c r="AI2578" s="689">
        <f t="shared" ca="1" si="600"/>
        <v>0</v>
      </c>
      <c r="AJ2578" s="688">
        <f>IFERROR(H2578/SUMIF(A:A,A2578,H:H)*SUMIF(Summary!$A$110:$A$186,'Operations Support'!A2578,Summary!$Q$110:$Q$186),0)</f>
        <v>0</v>
      </c>
      <c r="AK2578" s="688">
        <f t="shared" ca="1" si="601"/>
        <v>0</v>
      </c>
      <c r="AM2578" s="688">
        <f>IFERROR($H2578/SUMIF($A:$A,$A2578,$H:$H)*SUMIF(Summary!$A$230:$A$266,$A2578,Summary!$P$230:$P$266),0)</f>
        <v>0</v>
      </c>
      <c r="AN2578" s="688">
        <f>IFERROR($H2578/SUMIF($A:$A,$A2578,$H:$H)*(SUMIF(Summary!$A$230:$A$266,$A2578,Summary!$L$230:$L$266)+SUMIF(Summary!$A$281:$A$317,$A2578,Summary!$L$281:$L$317))-AM2578,0)</f>
        <v>0</v>
      </c>
      <c r="AO2578" s="688">
        <f>IFERROR($H2578/SUMIF($A:$A,$A2578,$H:$H)*SUMIF(Summary!$A$230:$A$266,$A2578,Summary!$Q$230:$Q$266),0)</f>
        <v>0</v>
      </c>
      <c r="AP2578" s="688">
        <f>IFERROR($H2578/SUMIF($A:$A,$A2578,$H:$H)*(SUMIF(Summary!$A$230:$A$266,$A2578,Summary!$L$230:$L$266)+SUMIF(Summary!$A$281:$A$317,$A2578,Summary!$L$281:$L$317))-AO2578,0)</f>
        <v>0</v>
      </c>
      <c r="AQ2578" s="306"/>
      <c r="AR2578" s="688">
        <f t="shared" ca="1" si="602"/>
        <v>0</v>
      </c>
      <c r="AS2578" s="688">
        <f t="shared" ca="1" si="603"/>
        <v>0</v>
      </c>
    </row>
    <row r="2579" spans="1:45" s="15" customFormat="1" x14ac:dyDescent="0.2">
      <c r="A2579" s="423">
        <v>9741</v>
      </c>
      <c r="B2579" s="424">
        <v>3</v>
      </c>
      <c r="C2579" s="425" t="s">
        <v>312</v>
      </c>
      <c r="D2579" s="422">
        <f t="shared" si="604"/>
        <v>0</v>
      </c>
      <c r="E2579" s="422">
        <f t="shared" si="605"/>
        <v>0</v>
      </c>
      <c r="F2579" s="422">
        <f t="shared" si="606"/>
        <v>0</v>
      </c>
      <c r="G2579" s="422">
        <f t="shared" si="607"/>
        <v>0</v>
      </c>
      <c r="H2579" s="22">
        <f t="shared" si="608"/>
        <v>0</v>
      </c>
      <c r="I2579" s="116">
        <v>0</v>
      </c>
      <c r="J2579" s="116">
        <v>0</v>
      </c>
      <c r="K2579" s="116">
        <v>0</v>
      </c>
      <c r="L2579" s="116">
        <v>0</v>
      </c>
      <c r="M2579" s="22">
        <f t="shared" si="609"/>
        <v>0</v>
      </c>
      <c r="N2579" s="116">
        <v>0</v>
      </c>
      <c r="O2579" s="116">
        <v>0</v>
      </c>
      <c r="P2579" s="116">
        <v>0</v>
      </c>
      <c r="Q2579" s="116">
        <v>0</v>
      </c>
      <c r="R2579" s="22">
        <f t="shared" si="610"/>
        <v>0</v>
      </c>
      <c r="S2579" s="116">
        <v>0</v>
      </c>
      <c r="T2579" s="116">
        <v>0</v>
      </c>
      <c r="U2579" s="116">
        <v>0</v>
      </c>
      <c r="V2579" s="116">
        <v>0</v>
      </c>
      <c r="W2579" s="22">
        <f t="shared" si="611"/>
        <v>0</v>
      </c>
      <c r="X2579" s="22">
        <f t="shared" si="612"/>
        <v>0</v>
      </c>
      <c r="Y2579" s="22">
        <f ca="1">OFFSET('Cost Study'!$B$7,'Operations Support'!$C2579,'Operations Support'!$B2579)*$H2579</f>
        <v>0</v>
      </c>
      <c r="Z2579" s="23">
        <f ca="1">Y2579*'Cost Study'!$B$31</f>
        <v>0</v>
      </c>
      <c r="AA2579" s="23">
        <f ca="1">IF(A2579=10298,1.51,1)*IF($B2579&lt;3,$D2579*'Cost Study'!$B$32*OFFSET('Cost Study'!$B$7,'Operations Support'!$C2579,'Operations Support'!$B2579),0)</f>
        <v>0</v>
      </c>
      <c r="AB2579" s="24">
        <f ca="1">AA2579*'Cost Study'!$B$31</f>
        <v>0</v>
      </c>
      <c r="AC2579" s="23">
        <f ca="1">Y2579*'Cost Study'!$B$31</f>
        <v>0</v>
      </c>
      <c r="AD2579" s="24">
        <f ca="1">AA2579*'Cost Study'!$B$31</f>
        <v>0</v>
      </c>
      <c r="AE2579" s="377">
        <f t="shared" ca="1" si="613"/>
        <v>0</v>
      </c>
      <c r="AF2579" s="377">
        <f t="shared" ca="1" si="614"/>
        <v>0</v>
      </c>
      <c r="AH2579" s="688">
        <f>IFERROR($H2579/SUMIF($A:$A,$A2579,$H:$H)*SUMIF(Summary!$A$110:$A$186,$A2579,Summary!$P$110:$P$186),0)</f>
        <v>0</v>
      </c>
      <c r="AI2579" s="689">
        <f t="shared" ca="1" si="600"/>
        <v>0</v>
      </c>
      <c r="AJ2579" s="688">
        <f>IFERROR(H2579/SUMIF(A:A,A2579,H:H)*SUMIF(Summary!$A$110:$A$186,'Operations Support'!A2579,Summary!$Q$110:$Q$186),0)</f>
        <v>0</v>
      </c>
      <c r="AK2579" s="688">
        <f t="shared" ca="1" si="601"/>
        <v>0</v>
      </c>
      <c r="AL2579" s="1"/>
      <c r="AM2579" s="688">
        <f>IFERROR($H2579/SUMIF($A:$A,$A2579,$H:$H)*SUMIF(Summary!$A$230:$A$266,$A2579,Summary!$P$230:$P$266),0)</f>
        <v>0</v>
      </c>
      <c r="AN2579" s="688">
        <f>IFERROR($H2579/SUMIF($A:$A,$A2579,$H:$H)*(SUMIF(Summary!$A$230:$A$266,$A2579,Summary!$L$230:$L$266)+SUMIF(Summary!$A$281:$A$317,$A2579,Summary!$L$281:$L$317))-AM2579,0)</f>
        <v>0</v>
      </c>
      <c r="AO2579" s="688">
        <f>IFERROR($H2579/SUMIF($A:$A,$A2579,$H:$H)*SUMIF(Summary!$A$230:$A$266,$A2579,Summary!$Q$230:$Q$266),0)</f>
        <v>0</v>
      </c>
      <c r="AP2579" s="688">
        <f>IFERROR($H2579/SUMIF($A:$A,$A2579,$H:$H)*(SUMIF(Summary!$A$230:$A$266,$A2579,Summary!$L$230:$L$266)+SUMIF(Summary!$A$281:$A$317,$A2579,Summary!$L$281:$L$317))-AO2579,0)</f>
        <v>0</v>
      </c>
      <c r="AQ2579" s="306"/>
      <c r="AR2579" s="688">
        <f t="shared" ca="1" si="602"/>
        <v>0</v>
      </c>
      <c r="AS2579" s="688">
        <f t="shared" ca="1" si="603"/>
        <v>0</v>
      </c>
    </row>
    <row r="2580" spans="1:45" x14ac:dyDescent="0.2">
      <c r="A2580" s="423">
        <v>9741</v>
      </c>
      <c r="B2580" s="424">
        <v>3</v>
      </c>
      <c r="C2580" s="425" t="s">
        <v>313</v>
      </c>
      <c r="D2580" s="422">
        <f t="shared" si="604"/>
        <v>1694</v>
      </c>
      <c r="E2580" s="422">
        <f t="shared" si="605"/>
        <v>0</v>
      </c>
      <c r="F2580" s="422">
        <f t="shared" si="606"/>
        <v>7198</v>
      </c>
      <c r="G2580" s="422">
        <f t="shared" si="607"/>
        <v>0</v>
      </c>
      <c r="H2580" s="22">
        <f t="shared" si="608"/>
        <v>8892</v>
      </c>
      <c r="I2580" s="116">
        <v>640</v>
      </c>
      <c r="J2580" s="116">
        <v>0</v>
      </c>
      <c r="K2580" s="116">
        <v>2585</v>
      </c>
      <c r="L2580" s="116">
        <v>0</v>
      </c>
      <c r="M2580" s="22">
        <f t="shared" si="609"/>
        <v>3225</v>
      </c>
      <c r="N2580" s="116">
        <v>947</v>
      </c>
      <c r="O2580" s="116">
        <v>0</v>
      </c>
      <c r="P2580" s="116">
        <v>2574</v>
      </c>
      <c r="Q2580" s="116">
        <v>0</v>
      </c>
      <c r="R2580" s="22">
        <f t="shared" si="610"/>
        <v>3521</v>
      </c>
      <c r="S2580" s="116">
        <v>107</v>
      </c>
      <c r="T2580" s="116">
        <v>0</v>
      </c>
      <c r="U2580" s="116">
        <v>2039</v>
      </c>
      <c r="V2580" s="116">
        <v>0</v>
      </c>
      <c r="W2580" s="22">
        <f t="shared" si="611"/>
        <v>2146</v>
      </c>
      <c r="X2580" s="22">
        <f t="shared" si="612"/>
        <v>370.5</v>
      </c>
      <c r="Y2580" s="22">
        <f ca="1">OFFSET('Cost Study'!$B$7,'Operations Support'!$C2580,'Operations Support'!$B2580)*$H2580</f>
        <v>23297.040000000001</v>
      </c>
      <c r="Z2580" s="23">
        <f ca="1">Y2580*'Cost Study'!$B$31</f>
        <v>1301184.6454617106</v>
      </c>
      <c r="AA2580" s="23">
        <f ca="1">IF(A2580=10298,1.51,1)*IF($B2580&lt;3,$D2580*'Cost Study'!$B$32*OFFSET('Cost Study'!$B$7,'Operations Support'!$C2580,'Operations Support'!$B2580),0)</f>
        <v>0</v>
      </c>
      <c r="AB2580" s="24">
        <f ca="1">AA2580*'Cost Study'!$B$31</f>
        <v>0</v>
      </c>
      <c r="AC2580" s="23">
        <f ca="1">Y2580*'Cost Study'!$B$31</f>
        <v>1301184.6454617106</v>
      </c>
      <c r="AD2580" s="24">
        <f ca="1">AA2580*'Cost Study'!$B$31</f>
        <v>0</v>
      </c>
      <c r="AE2580" s="377">
        <f t="shared" ca="1" si="613"/>
        <v>1301184.6454617106</v>
      </c>
      <c r="AF2580" s="377">
        <f t="shared" ca="1" si="614"/>
        <v>1301184.6454617106</v>
      </c>
      <c r="AH2580" s="688">
        <f>IFERROR($H2580/SUMIF($A:$A,$A2580,$H:$H)*SUMIF(Summary!$A$110:$A$186,$A2580,Summary!$P$110:$P$186),0)</f>
        <v>529070.83914247609</v>
      </c>
      <c r="AI2580" s="689">
        <f t="shared" ca="1" si="600"/>
        <v>772113.80631923454</v>
      </c>
      <c r="AJ2580" s="688">
        <f>IFERROR(H2580/SUMIF(A:A,A2580,H:H)*SUMIF(Summary!$A$110:$A$186,'Operations Support'!A2580,Summary!$Q$110:$Q$186),0)</f>
        <v>536175.78338172799</v>
      </c>
      <c r="AK2580" s="688">
        <f t="shared" ca="1" si="601"/>
        <v>765008.86207998265</v>
      </c>
      <c r="AM2580" s="688">
        <f>IFERROR($H2580/SUMIF($A:$A,$A2580,$H:$H)*SUMIF(Summary!$A$230:$A$266,$A2580,Summary!$P$230:$P$266),0)</f>
        <v>100100.94188643874</v>
      </c>
      <c r="AN2580" s="688">
        <f>IFERROR($H2580/SUMIF($A:$A,$A2580,$H:$H)*(SUMIF(Summary!$A$230:$A$266,$A2580,Summary!$L$230:$L$266)+SUMIF(Summary!$A$281:$A$317,$A2580,Summary!$L$281:$L$317))-AM2580,0)</f>
        <v>120557.90591053995</v>
      </c>
      <c r="AO2580" s="688">
        <f>IFERROR($H2580/SUMIF($A:$A,$A2580,$H:$H)*SUMIF(Summary!$A$230:$A$266,$A2580,Summary!$Q$230:$Q$266),0)</f>
        <v>101445.20726222941</v>
      </c>
      <c r="AP2580" s="688">
        <f>IFERROR($H2580/SUMIF($A:$A,$A2580,$H:$H)*(SUMIF(Summary!$A$230:$A$266,$A2580,Summary!$L$230:$L$266)+SUMIF(Summary!$A$281:$A$317,$A2580,Summary!$L$281:$L$317))-AO2580,0)</f>
        <v>119213.64053474928</v>
      </c>
      <c r="AQ2580" s="306"/>
      <c r="AR2580" s="688">
        <f t="shared" ca="1" si="602"/>
        <v>892671.71222977445</v>
      </c>
      <c r="AS2580" s="688">
        <f t="shared" ca="1" si="603"/>
        <v>884222.5026147319</v>
      </c>
    </row>
    <row r="2581" spans="1:45" x14ac:dyDescent="0.2">
      <c r="A2581" s="423">
        <v>9741</v>
      </c>
      <c r="B2581" s="424">
        <v>3</v>
      </c>
      <c r="C2581" s="425" t="s">
        <v>314</v>
      </c>
      <c r="D2581" s="422">
        <f t="shared" si="604"/>
        <v>0</v>
      </c>
      <c r="E2581" s="422">
        <f t="shared" si="605"/>
        <v>0</v>
      </c>
      <c r="F2581" s="422">
        <f t="shared" si="606"/>
        <v>0</v>
      </c>
      <c r="G2581" s="422">
        <f t="shared" si="607"/>
        <v>0</v>
      </c>
      <c r="H2581" s="22">
        <f t="shared" si="608"/>
        <v>0</v>
      </c>
      <c r="I2581" s="116">
        <v>0</v>
      </c>
      <c r="J2581" s="116">
        <v>0</v>
      </c>
      <c r="K2581" s="116">
        <v>0</v>
      </c>
      <c r="L2581" s="116">
        <v>0</v>
      </c>
      <c r="M2581" s="22">
        <f t="shared" si="609"/>
        <v>0</v>
      </c>
      <c r="N2581" s="116">
        <v>0</v>
      </c>
      <c r="O2581" s="116">
        <v>0</v>
      </c>
      <c r="P2581" s="116">
        <v>0</v>
      </c>
      <c r="Q2581" s="116">
        <v>0</v>
      </c>
      <c r="R2581" s="22">
        <f t="shared" si="610"/>
        <v>0</v>
      </c>
      <c r="S2581" s="116">
        <v>0</v>
      </c>
      <c r="T2581" s="116">
        <v>0</v>
      </c>
      <c r="U2581" s="116">
        <v>0</v>
      </c>
      <c r="V2581" s="116">
        <v>0</v>
      </c>
      <c r="W2581" s="22">
        <f t="shared" si="611"/>
        <v>0</v>
      </c>
      <c r="X2581" s="22">
        <f t="shared" si="612"/>
        <v>0</v>
      </c>
      <c r="Y2581" s="22">
        <f ca="1">OFFSET('Cost Study'!$B$7,'Operations Support'!$C2581,'Operations Support'!$B2581)*$H2581</f>
        <v>0</v>
      </c>
      <c r="Z2581" s="23">
        <f ca="1">Y2581*'Cost Study'!$B$31</f>
        <v>0</v>
      </c>
      <c r="AA2581" s="23">
        <f ca="1">IF(A2581=10298,1.51,1)*IF($B2581&lt;3,$D2581*'Cost Study'!$B$32*OFFSET('Cost Study'!$B$7,'Operations Support'!$C2581,'Operations Support'!$B2581),0)</f>
        <v>0</v>
      </c>
      <c r="AB2581" s="24">
        <f ca="1">AA2581*'Cost Study'!$B$31</f>
        <v>0</v>
      </c>
      <c r="AC2581" s="23">
        <f ca="1">Y2581*'Cost Study'!$B$31</f>
        <v>0</v>
      </c>
      <c r="AD2581" s="24">
        <f ca="1">AA2581*'Cost Study'!$B$31</f>
        <v>0</v>
      </c>
      <c r="AE2581" s="377">
        <f t="shared" ca="1" si="613"/>
        <v>0</v>
      </c>
      <c r="AF2581" s="377">
        <f t="shared" ca="1" si="614"/>
        <v>0</v>
      </c>
      <c r="AH2581" s="688">
        <f>IFERROR($H2581/SUMIF($A:$A,$A2581,$H:$H)*SUMIF(Summary!$A$110:$A$186,$A2581,Summary!$P$110:$P$186),0)</f>
        <v>0</v>
      </c>
      <c r="AI2581" s="689">
        <f t="shared" ca="1" si="600"/>
        <v>0</v>
      </c>
      <c r="AJ2581" s="688">
        <f>IFERROR(H2581/SUMIF(A:A,A2581,H:H)*SUMIF(Summary!$A$110:$A$186,'Operations Support'!A2581,Summary!$Q$110:$Q$186),0)</f>
        <v>0</v>
      </c>
      <c r="AK2581" s="688">
        <f t="shared" ca="1" si="601"/>
        <v>0</v>
      </c>
      <c r="AM2581" s="688">
        <f>IFERROR($H2581/SUMIF($A:$A,$A2581,$H:$H)*SUMIF(Summary!$A$230:$A$266,$A2581,Summary!$P$230:$P$266),0)</f>
        <v>0</v>
      </c>
      <c r="AN2581" s="688">
        <f>IFERROR($H2581/SUMIF($A:$A,$A2581,$H:$H)*(SUMIF(Summary!$A$230:$A$266,$A2581,Summary!$L$230:$L$266)+SUMIF(Summary!$A$281:$A$317,$A2581,Summary!$L$281:$L$317))-AM2581,0)</f>
        <v>0</v>
      </c>
      <c r="AO2581" s="688">
        <f>IFERROR($H2581/SUMIF($A:$A,$A2581,$H:$H)*SUMIF(Summary!$A$230:$A$266,$A2581,Summary!$Q$230:$Q$266),0)</f>
        <v>0</v>
      </c>
      <c r="AP2581" s="688">
        <f>IFERROR($H2581/SUMIF($A:$A,$A2581,$H:$H)*(SUMIF(Summary!$A$230:$A$266,$A2581,Summary!$L$230:$L$266)+SUMIF(Summary!$A$281:$A$317,$A2581,Summary!$L$281:$L$317))-AO2581,0)</f>
        <v>0</v>
      </c>
      <c r="AQ2581" s="306"/>
      <c r="AR2581" s="688">
        <f t="shared" ca="1" si="602"/>
        <v>0</v>
      </c>
      <c r="AS2581" s="688">
        <f t="shared" ca="1" si="603"/>
        <v>0</v>
      </c>
    </row>
    <row r="2582" spans="1:45" x14ac:dyDescent="0.2">
      <c r="A2582" s="423">
        <v>9741</v>
      </c>
      <c r="B2582" s="424">
        <v>3</v>
      </c>
      <c r="C2582" s="425" t="s">
        <v>315</v>
      </c>
      <c r="D2582" s="422">
        <f t="shared" si="604"/>
        <v>14428</v>
      </c>
      <c r="E2582" s="422">
        <f t="shared" si="605"/>
        <v>0</v>
      </c>
      <c r="F2582" s="422">
        <f t="shared" si="606"/>
        <v>42827</v>
      </c>
      <c r="G2582" s="422">
        <f t="shared" si="607"/>
        <v>0</v>
      </c>
      <c r="H2582" s="22">
        <f t="shared" si="608"/>
        <v>57255</v>
      </c>
      <c r="I2582" s="116">
        <v>5875</v>
      </c>
      <c r="J2582" s="116">
        <v>0</v>
      </c>
      <c r="K2582" s="116">
        <v>15595</v>
      </c>
      <c r="L2582" s="116">
        <v>0</v>
      </c>
      <c r="M2582" s="22">
        <f t="shared" si="609"/>
        <v>21470</v>
      </c>
      <c r="N2582" s="116">
        <v>7014</v>
      </c>
      <c r="O2582" s="116">
        <v>0</v>
      </c>
      <c r="P2582" s="116">
        <v>18820</v>
      </c>
      <c r="Q2582" s="116">
        <v>0</v>
      </c>
      <c r="R2582" s="22">
        <f t="shared" si="610"/>
        <v>25834</v>
      </c>
      <c r="S2582" s="116">
        <v>1539</v>
      </c>
      <c r="T2582" s="116">
        <v>0</v>
      </c>
      <c r="U2582" s="116">
        <v>8412</v>
      </c>
      <c r="V2582" s="116">
        <v>0</v>
      </c>
      <c r="W2582" s="22">
        <f t="shared" si="611"/>
        <v>9951</v>
      </c>
      <c r="X2582" s="22">
        <f t="shared" si="612"/>
        <v>2385.625</v>
      </c>
      <c r="Y2582" s="22">
        <f ca="1">OFFSET('Cost Study'!$B$7,'Operations Support'!$C2582,'Operations Support'!$B2582)*$H2582</f>
        <v>187223.85</v>
      </c>
      <c r="Z2582" s="23">
        <f ca="1">Y2582*'Cost Study'!$B$31</f>
        <v>10456813.349860176</v>
      </c>
      <c r="AA2582" s="23">
        <f ca="1">IF(A2582=10298,1.51,1)*IF($B2582&lt;3,$D2582*'Cost Study'!$B$32*OFFSET('Cost Study'!$B$7,'Operations Support'!$C2582,'Operations Support'!$B2582),0)</f>
        <v>0</v>
      </c>
      <c r="AB2582" s="24">
        <f ca="1">AA2582*'Cost Study'!$B$31</f>
        <v>0</v>
      </c>
      <c r="AC2582" s="23">
        <f ca="1">Y2582*'Cost Study'!$B$31</f>
        <v>10456813.349860176</v>
      </c>
      <c r="AD2582" s="24">
        <f ca="1">AA2582*'Cost Study'!$B$31</f>
        <v>0</v>
      </c>
      <c r="AE2582" s="377">
        <f t="shared" ca="1" si="613"/>
        <v>10456813.349860176</v>
      </c>
      <c r="AF2582" s="377">
        <f t="shared" ca="1" si="614"/>
        <v>10456813.349860176</v>
      </c>
      <c r="AH2582" s="688">
        <f>IFERROR($H2582/SUMIF($A:$A,$A2582,$H:$H)*SUMIF(Summary!$A$110:$A$186,$A2582,Summary!$P$110:$P$186),0)</f>
        <v>3406652.1474474207</v>
      </c>
      <c r="AI2582" s="689">
        <f t="shared" ca="1" si="600"/>
        <v>7050161.2024127562</v>
      </c>
      <c r="AJ2582" s="688">
        <f>IFERROR(H2582/SUMIF(A:A,A2582,H:H)*SUMIF(Summary!$A$110:$A$186,'Operations Support'!A2582,Summary!$Q$110:$Q$186),0)</f>
        <v>3452400.4135763422</v>
      </c>
      <c r="AK2582" s="688">
        <f t="shared" ca="1" si="601"/>
        <v>7004412.9362838343</v>
      </c>
      <c r="AM2582" s="688">
        <f>IFERROR($H2582/SUMIF($A:$A,$A2582,$H:$H)*SUMIF(Summary!$A$230:$A$266,$A2582,Summary!$P$230:$P$266),0)</f>
        <v>644543.34544624947</v>
      </c>
      <c r="AN2582" s="688">
        <f>IFERROR($H2582/SUMIF($A:$A,$A2582,$H:$H)*(SUMIF(Summary!$A$230:$A$266,$A2582,Summary!$L$230:$L$266)+SUMIF(Summary!$A$281:$A$317,$A2582,Summary!$L$281:$L$317))-AM2582,0)</f>
        <v>776264.38404273102</v>
      </c>
      <c r="AO2582" s="688">
        <f>IFERROR($H2582/SUMIF($A:$A,$A2582,$H:$H)*SUMIF(Summary!$A$230:$A$266,$A2582,Summary!$Q$230:$Q$266),0)</f>
        <v>653198.9813089231</v>
      </c>
      <c r="AP2582" s="688">
        <f>IFERROR($H2582/SUMIF($A:$A,$A2582,$H:$H)*(SUMIF(Summary!$A$230:$A$266,$A2582,Summary!$L$230:$L$266)+SUMIF(Summary!$A$281:$A$317,$A2582,Summary!$L$281:$L$317))-AO2582,0)</f>
        <v>767608.74818005739</v>
      </c>
      <c r="AQ2582" s="306"/>
      <c r="AR2582" s="688">
        <f t="shared" ca="1" si="602"/>
        <v>7826425.5864554867</v>
      </c>
      <c r="AS2582" s="688">
        <f t="shared" ca="1" si="603"/>
        <v>7772021.6844638921</v>
      </c>
    </row>
    <row r="2583" spans="1:45" x14ac:dyDescent="0.2">
      <c r="A2583" s="423">
        <v>9741</v>
      </c>
      <c r="B2583" s="424">
        <v>3</v>
      </c>
      <c r="C2583" s="425" t="s">
        <v>316</v>
      </c>
      <c r="D2583" s="422">
        <f t="shared" si="604"/>
        <v>0</v>
      </c>
      <c r="E2583" s="422">
        <f t="shared" si="605"/>
        <v>0</v>
      </c>
      <c r="F2583" s="422">
        <f t="shared" si="606"/>
        <v>0</v>
      </c>
      <c r="G2583" s="422">
        <f t="shared" si="607"/>
        <v>0</v>
      </c>
      <c r="H2583" s="22">
        <f t="shared" si="608"/>
        <v>0</v>
      </c>
      <c r="I2583" s="116">
        <v>0</v>
      </c>
      <c r="J2583" s="116">
        <v>0</v>
      </c>
      <c r="K2583" s="116">
        <v>0</v>
      </c>
      <c r="L2583" s="116">
        <v>0</v>
      </c>
      <c r="M2583" s="22">
        <f t="shared" si="609"/>
        <v>0</v>
      </c>
      <c r="N2583" s="116">
        <v>0</v>
      </c>
      <c r="O2583" s="116">
        <v>0</v>
      </c>
      <c r="P2583" s="116">
        <v>0</v>
      </c>
      <c r="Q2583" s="116">
        <v>0</v>
      </c>
      <c r="R2583" s="22">
        <f t="shared" si="610"/>
        <v>0</v>
      </c>
      <c r="S2583" s="116">
        <v>0</v>
      </c>
      <c r="T2583" s="116">
        <v>0</v>
      </c>
      <c r="U2583" s="116">
        <v>0</v>
      </c>
      <c r="V2583" s="116">
        <v>0</v>
      </c>
      <c r="W2583" s="22">
        <f t="shared" si="611"/>
        <v>0</v>
      </c>
      <c r="X2583" s="22">
        <f t="shared" si="612"/>
        <v>0</v>
      </c>
      <c r="Y2583" s="22">
        <f ca="1">OFFSET('Cost Study'!$B$7,'Operations Support'!$C2583,'Operations Support'!$B2583)*$H2583</f>
        <v>0</v>
      </c>
      <c r="Z2583" s="23">
        <f ca="1">Y2583*'Cost Study'!$B$31</f>
        <v>0</v>
      </c>
      <c r="AA2583" s="23">
        <f ca="1">IF(A2583=10298,1.51,1)*IF($B2583&lt;3,$D2583*'Cost Study'!$B$32*OFFSET('Cost Study'!$B$7,'Operations Support'!$C2583,'Operations Support'!$B2583),0)</f>
        <v>0</v>
      </c>
      <c r="AB2583" s="24">
        <f ca="1">AA2583*'Cost Study'!$B$31</f>
        <v>0</v>
      </c>
      <c r="AC2583" s="23">
        <f ca="1">Y2583*'Cost Study'!$B$31</f>
        <v>0</v>
      </c>
      <c r="AD2583" s="24">
        <f ca="1">AA2583*'Cost Study'!$B$31</f>
        <v>0</v>
      </c>
      <c r="AE2583" s="377">
        <f t="shared" ca="1" si="613"/>
        <v>0</v>
      </c>
      <c r="AF2583" s="377">
        <f t="shared" ca="1" si="614"/>
        <v>0</v>
      </c>
      <c r="AH2583" s="688">
        <f>IFERROR($H2583/SUMIF($A:$A,$A2583,$H:$H)*SUMIF(Summary!$A$110:$A$186,$A2583,Summary!$P$110:$P$186),0)</f>
        <v>0</v>
      </c>
      <c r="AI2583" s="689">
        <f t="shared" ca="1" si="600"/>
        <v>0</v>
      </c>
      <c r="AJ2583" s="688">
        <f>IFERROR(H2583/SUMIF(A:A,A2583,H:H)*SUMIF(Summary!$A$110:$A$186,'Operations Support'!A2583,Summary!$Q$110:$Q$186),0)</f>
        <v>0</v>
      </c>
      <c r="AK2583" s="688">
        <f t="shared" ca="1" si="601"/>
        <v>0</v>
      </c>
      <c r="AM2583" s="688">
        <f>IFERROR($H2583/SUMIF($A:$A,$A2583,$H:$H)*SUMIF(Summary!$A$230:$A$266,$A2583,Summary!$P$230:$P$266),0)</f>
        <v>0</v>
      </c>
      <c r="AN2583" s="688">
        <f>IFERROR($H2583/SUMIF($A:$A,$A2583,$H:$H)*(SUMIF(Summary!$A$230:$A$266,$A2583,Summary!$L$230:$L$266)+SUMIF(Summary!$A$281:$A$317,$A2583,Summary!$L$281:$L$317))-AM2583,0)</f>
        <v>0</v>
      </c>
      <c r="AO2583" s="688">
        <f>IFERROR($H2583/SUMIF($A:$A,$A2583,$H:$H)*SUMIF(Summary!$A$230:$A$266,$A2583,Summary!$Q$230:$Q$266),0)</f>
        <v>0</v>
      </c>
      <c r="AP2583" s="688">
        <f>IFERROR($H2583/SUMIF($A:$A,$A2583,$H:$H)*(SUMIF(Summary!$A$230:$A$266,$A2583,Summary!$L$230:$L$266)+SUMIF(Summary!$A$281:$A$317,$A2583,Summary!$L$281:$L$317))-AO2583,0)</f>
        <v>0</v>
      </c>
      <c r="AQ2583" s="306"/>
      <c r="AR2583" s="688">
        <f t="shared" ca="1" si="602"/>
        <v>0</v>
      </c>
      <c r="AS2583" s="688">
        <f t="shared" ca="1" si="603"/>
        <v>0</v>
      </c>
    </row>
    <row r="2584" spans="1:45" x14ac:dyDescent="0.2">
      <c r="A2584" s="423">
        <v>9741</v>
      </c>
      <c r="B2584" s="424">
        <v>3</v>
      </c>
      <c r="C2584" s="425" t="s">
        <v>317</v>
      </c>
      <c r="D2584" s="422">
        <f t="shared" si="604"/>
        <v>0</v>
      </c>
      <c r="E2584" s="422">
        <f t="shared" si="605"/>
        <v>0</v>
      </c>
      <c r="F2584" s="422">
        <f t="shared" si="606"/>
        <v>0</v>
      </c>
      <c r="G2584" s="422">
        <f t="shared" si="607"/>
        <v>0</v>
      </c>
      <c r="H2584" s="22">
        <f t="shared" si="608"/>
        <v>0</v>
      </c>
      <c r="I2584" s="116">
        <v>0</v>
      </c>
      <c r="J2584" s="116">
        <v>0</v>
      </c>
      <c r="K2584" s="116">
        <v>0</v>
      </c>
      <c r="L2584" s="116">
        <v>0</v>
      </c>
      <c r="M2584" s="22">
        <f t="shared" si="609"/>
        <v>0</v>
      </c>
      <c r="N2584" s="116">
        <v>0</v>
      </c>
      <c r="O2584" s="116">
        <v>0</v>
      </c>
      <c r="P2584" s="116">
        <v>0</v>
      </c>
      <c r="Q2584" s="116">
        <v>0</v>
      </c>
      <c r="R2584" s="22">
        <f t="shared" si="610"/>
        <v>0</v>
      </c>
      <c r="S2584" s="116">
        <v>0</v>
      </c>
      <c r="T2584" s="116">
        <v>0</v>
      </c>
      <c r="U2584" s="116">
        <v>0</v>
      </c>
      <c r="V2584" s="116">
        <v>0</v>
      </c>
      <c r="W2584" s="22">
        <f t="shared" si="611"/>
        <v>0</v>
      </c>
      <c r="X2584" s="22">
        <f t="shared" si="612"/>
        <v>0</v>
      </c>
      <c r="Y2584" s="22">
        <f ca="1">OFFSET('Cost Study'!$B$7,'Operations Support'!$C2584,'Operations Support'!$B2584)*$H2584</f>
        <v>0</v>
      </c>
      <c r="Z2584" s="23">
        <f ca="1">Y2584*'Cost Study'!$B$31</f>
        <v>0</v>
      </c>
      <c r="AA2584" s="23">
        <f ca="1">IF(A2584=10298,1.51,1)*IF($B2584&lt;3,$D2584*'Cost Study'!$B$32*OFFSET('Cost Study'!$B$7,'Operations Support'!$C2584,'Operations Support'!$B2584),0)</f>
        <v>0</v>
      </c>
      <c r="AB2584" s="24">
        <f ca="1">AA2584*'Cost Study'!$B$31</f>
        <v>0</v>
      </c>
      <c r="AC2584" s="23">
        <f ca="1">Y2584*'Cost Study'!$B$31</f>
        <v>0</v>
      </c>
      <c r="AD2584" s="24">
        <f ca="1">AA2584*'Cost Study'!$B$31</f>
        <v>0</v>
      </c>
      <c r="AE2584" s="377">
        <f t="shared" ca="1" si="613"/>
        <v>0</v>
      </c>
      <c r="AF2584" s="377">
        <f t="shared" ca="1" si="614"/>
        <v>0</v>
      </c>
      <c r="AH2584" s="688">
        <f>IFERROR($H2584/SUMIF($A:$A,$A2584,$H:$H)*SUMIF(Summary!$A$110:$A$186,$A2584,Summary!$P$110:$P$186),0)</f>
        <v>0</v>
      </c>
      <c r="AI2584" s="689">
        <f t="shared" ca="1" si="600"/>
        <v>0</v>
      </c>
      <c r="AJ2584" s="688">
        <f>IFERROR(H2584/SUMIF(A:A,A2584,H:H)*SUMIF(Summary!$A$110:$A$186,'Operations Support'!A2584,Summary!$Q$110:$Q$186),0)</f>
        <v>0</v>
      </c>
      <c r="AK2584" s="688">
        <f t="shared" ca="1" si="601"/>
        <v>0</v>
      </c>
      <c r="AM2584" s="688">
        <f>IFERROR($H2584/SUMIF($A:$A,$A2584,$H:$H)*SUMIF(Summary!$A$230:$A$266,$A2584,Summary!$P$230:$P$266),0)</f>
        <v>0</v>
      </c>
      <c r="AN2584" s="688">
        <f>IFERROR($H2584/SUMIF($A:$A,$A2584,$H:$H)*(SUMIF(Summary!$A$230:$A$266,$A2584,Summary!$L$230:$L$266)+SUMIF(Summary!$A$281:$A$317,$A2584,Summary!$L$281:$L$317))-AM2584,0)</f>
        <v>0</v>
      </c>
      <c r="AO2584" s="688">
        <f>IFERROR($H2584/SUMIF($A:$A,$A2584,$H:$H)*SUMIF(Summary!$A$230:$A$266,$A2584,Summary!$Q$230:$Q$266),0)</f>
        <v>0</v>
      </c>
      <c r="AP2584" s="688">
        <f>IFERROR($H2584/SUMIF($A:$A,$A2584,$H:$H)*(SUMIF(Summary!$A$230:$A$266,$A2584,Summary!$L$230:$L$266)+SUMIF(Summary!$A$281:$A$317,$A2584,Summary!$L$281:$L$317))-AO2584,0)</f>
        <v>0</v>
      </c>
      <c r="AQ2584" s="306"/>
      <c r="AR2584" s="688">
        <f t="shared" ca="1" si="602"/>
        <v>0</v>
      </c>
      <c r="AS2584" s="688">
        <f t="shared" ca="1" si="603"/>
        <v>0</v>
      </c>
    </row>
    <row r="2585" spans="1:45" x14ac:dyDescent="0.2">
      <c r="A2585" s="423">
        <v>9741</v>
      </c>
      <c r="B2585" s="424">
        <v>3</v>
      </c>
      <c r="C2585" s="425" t="s">
        <v>318</v>
      </c>
      <c r="D2585" s="422">
        <f t="shared" si="604"/>
        <v>366</v>
      </c>
      <c r="E2585" s="422">
        <f t="shared" si="605"/>
        <v>0</v>
      </c>
      <c r="F2585" s="422">
        <f t="shared" si="606"/>
        <v>144</v>
      </c>
      <c r="G2585" s="422">
        <f t="shared" si="607"/>
        <v>0</v>
      </c>
      <c r="H2585" s="22">
        <f t="shared" si="608"/>
        <v>510</v>
      </c>
      <c r="I2585" s="116">
        <v>165</v>
      </c>
      <c r="J2585" s="116">
        <v>0</v>
      </c>
      <c r="K2585" s="116">
        <v>66</v>
      </c>
      <c r="L2585" s="116">
        <v>0</v>
      </c>
      <c r="M2585" s="22">
        <f t="shared" si="609"/>
        <v>231</v>
      </c>
      <c r="N2585" s="116">
        <v>201</v>
      </c>
      <c r="O2585" s="116">
        <v>0</v>
      </c>
      <c r="P2585" s="116">
        <v>78</v>
      </c>
      <c r="Q2585" s="116">
        <v>0</v>
      </c>
      <c r="R2585" s="22">
        <f t="shared" si="610"/>
        <v>279</v>
      </c>
      <c r="S2585" s="116">
        <v>0</v>
      </c>
      <c r="T2585" s="116">
        <v>0</v>
      </c>
      <c r="U2585" s="116">
        <v>0</v>
      </c>
      <c r="V2585" s="116">
        <v>0</v>
      </c>
      <c r="W2585" s="22">
        <f t="shared" si="611"/>
        <v>0</v>
      </c>
      <c r="X2585" s="22">
        <f t="shared" si="612"/>
        <v>21.25</v>
      </c>
      <c r="Y2585" s="22">
        <f ca="1">OFFSET('Cost Study'!$B$7,'Operations Support'!$C2585,'Operations Support'!$B2585)*$H2585</f>
        <v>1948.1999999999998</v>
      </c>
      <c r="Z2585" s="23">
        <f ca="1">Y2585*'Cost Study'!$B$31</f>
        <v>108810.72987334462</v>
      </c>
      <c r="AA2585" s="23">
        <f ca="1">IF(A2585=10298,1.51,1)*IF($B2585&lt;3,$D2585*'Cost Study'!$B$32*OFFSET('Cost Study'!$B$7,'Operations Support'!$C2585,'Operations Support'!$B2585),0)</f>
        <v>0</v>
      </c>
      <c r="AB2585" s="24">
        <f ca="1">AA2585*'Cost Study'!$B$31</f>
        <v>0</v>
      </c>
      <c r="AC2585" s="23">
        <f ca="1">Y2585*'Cost Study'!$B$31</f>
        <v>108810.72987334462</v>
      </c>
      <c r="AD2585" s="24">
        <f ca="1">AA2585*'Cost Study'!$B$31</f>
        <v>0</v>
      </c>
      <c r="AE2585" s="377">
        <f t="shared" ca="1" si="613"/>
        <v>108810.72987334462</v>
      </c>
      <c r="AF2585" s="377">
        <f t="shared" ca="1" si="614"/>
        <v>108810.72987334462</v>
      </c>
      <c r="AH2585" s="688">
        <f>IFERROR($H2585/SUMIF($A:$A,$A2585,$H:$H)*SUMIF(Summary!$A$110:$A$186,$A2585,Summary!$P$110:$P$186),0)</f>
        <v>30344.818709251325</v>
      </c>
      <c r="AI2585" s="689">
        <f t="shared" ca="1" si="600"/>
        <v>78465.911164093297</v>
      </c>
      <c r="AJ2585" s="688">
        <f>IFERROR(H2585/SUMIF(A:A,A2585,H:H)*SUMIF(Summary!$A$110:$A$186,'Operations Support'!A2585,Summary!$Q$110:$Q$186),0)</f>
        <v>30752.322258736083</v>
      </c>
      <c r="AK2585" s="688">
        <f t="shared" ca="1" si="601"/>
        <v>78058.407614608543</v>
      </c>
      <c r="AM2585" s="688">
        <f>IFERROR($H2585/SUMIF($A:$A,$A2585,$H:$H)*SUMIF(Summary!$A$230:$A$266,$A2585,Summary!$P$230:$P$266),0)</f>
        <v>5741.2820920022223</v>
      </c>
      <c r="AN2585" s="688">
        <f>IFERROR($H2585/SUMIF($A:$A,$A2585,$H:$H)*(SUMIF(Summary!$A$230:$A$266,$A2585,Summary!$L$230:$L$266)+SUMIF(Summary!$A$281:$A$317,$A2585,Summary!$L$281:$L$317))-AM2585,0)</f>
        <v>6914.5897452064073</v>
      </c>
      <c r="AO2585" s="688">
        <f>IFERROR($H2585/SUMIF($A:$A,$A2585,$H:$H)*SUMIF(Summary!$A$230:$A$266,$A2585,Summary!$Q$230:$Q$266),0)</f>
        <v>5818.3823328539129</v>
      </c>
      <c r="AP2585" s="688">
        <f>IFERROR($H2585/SUMIF($A:$A,$A2585,$H:$H)*(SUMIF(Summary!$A$230:$A$266,$A2585,Summary!$L$230:$L$266)+SUMIF(Summary!$A$281:$A$317,$A2585,Summary!$L$281:$L$317))-AO2585,0)</f>
        <v>6837.4895043547167</v>
      </c>
      <c r="AQ2585" s="306"/>
      <c r="AR2585" s="688">
        <f t="shared" ca="1" si="602"/>
        <v>85380.500909299706</v>
      </c>
      <c r="AS2585" s="688">
        <f t="shared" ca="1" si="603"/>
        <v>84895.897118963258</v>
      </c>
    </row>
    <row r="2586" spans="1:45" x14ac:dyDescent="0.2">
      <c r="A2586" s="423">
        <v>9741</v>
      </c>
      <c r="B2586" s="424">
        <v>3</v>
      </c>
      <c r="C2586" s="425" t="s">
        <v>319</v>
      </c>
      <c r="D2586" s="422">
        <f t="shared" si="604"/>
        <v>0</v>
      </c>
      <c r="E2586" s="422">
        <f t="shared" si="605"/>
        <v>0</v>
      </c>
      <c r="F2586" s="422">
        <f t="shared" si="606"/>
        <v>0</v>
      </c>
      <c r="G2586" s="422">
        <f t="shared" si="607"/>
        <v>0</v>
      </c>
      <c r="H2586" s="22">
        <f t="shared" si="608"/>
        <v>0</v>
      </c>
      <c r="I2586" s="116">
        <v>0</v>
      </c>
      <c r="J2586" s="116">
        <v>0</v>
      </c>
      <c r="K2586" s="116">
        <v>0</v>
      </c>
      <c r="L2586" s="116">
        <v>0</v>
      </c>
      <c r="M2586" s="22">
        <f t="shared" si="609"/>
        <v>0</v>
      </c>
      <c r="N2586" s="116">
        <v>0</v>
      </c>
      <c r="O2586" s="116">
        <v>0</v>
      </c>
      <c r="P2586" s="116">
        <v>0</v>
      </c>
      <c r="Q2586" s="116">
        <v>0</v>
      </c>
      <c r="R2586" s="22">
        <f t="shared" si="610"/>
        <v>0</v>
      </c>
      <c r="S2586" s="116">
        <v>0</v>
      </c>
      <c r="T2586" s="116">
        <v>0</v>
      </c>
      <c r="U2586" s="116">
        <v>0</v>
      </c>
      <c r="V2586" s="116">
        <v>0</v>
      </c>
      <c r="W2586" s="22">
        <f t="shared" si="611"/>
        <v>0</v>
      </c>
      <c r="X2586" s="22">
        <f t="shared" si="612"/>
        <v>0</v>
      </c>
      <c r="Y2586" s="22">
        <f ca="1">OFFSET('Cost Study'!$B$7,'Operations Support'!$C2586,'Operations Support'!$B2586)*$H2586</f>
        <v>0</v>
      </c>
      <c r="Z2586" s="23">
        <f ca="1">Y2586*'Cost Study'!$B$31</f>
        <v>0</v>
      </c>
      <c r="AA2586" s="23">
        <f ca="1">IF(A2586=10298,1.51,1)*IF($B2586&lt;3,$D2586*'Cost Study'!$B$32*OFFSET('Cost Study'!$B$7,'Operations Support'!$C2586,'Operations Support'!$B2586),0)</f>
        <v>0</v>
      </c>
      <c r="AB2586" s="24">
        <f ca="1">AA2586*'Cost Study'!$B$31</f>
        <v>0</v>
      </c>
      <c r="AC2586" s="23">
        <f ca="1">Y2586*'Cost Study'!$B$31</f>
        <v>0</v>
      </c>
      <c r="AD2586" s="24">
        <f ca="1">AA2586*'Cost Study'!$B$31</f>
        <v>0</v>
      </c>
      <c r="AE2586" s="377">
        <f t="shared" ca="1" si="613"/>
        <v>0</v>
      </c>
      <c r="AF2586" s="377">
        <f t="shared" ca="1" si="614"/>
        <v>0</v>
      </c>
      <c r="AH2586" s="688">
        <f>IFERROR($H2586/SUMIF($A:$A,$A2586,$H:$H)*SUMIF(Summary!$A$110:$A$186,$A2586,Summary!$P$110:$P$186),0)</f>
        <v>0</v>
      </c>
      <c r="AI2586" s="689">
        <f t="shared" ca="1" si="600"/>
        <v>0</v>
      </c>
      <c r="AJ2586" s="688">
        <f>IFERROR(H2586/SUMIF(A:A,A2586,H:H)*SUMIF(Summary!$A$110:$A$186,'Operations Support'!A2586,Summary!$Q$110:$Q$186),0)</f>
        <v>0</v>
      </c>
      <c r="AK2586" s="688">
        <f t="shared" ca="1" si="601"/>
        <v>0</v>
      </c>
      <c r="AM2586" s="688">
        <f>IFERROR($H2586/SUMIF($A:$A,$A2586,$H:$H)*SUMIF(Summary!$A$230:$A$266,$A2586,Summary!$P$230:$P$266),0)</f>
        <v>0</v>
      </c>
      <c r="AN2586" s="688">
        <f>IFERROR($H2586/SUMIF($A:$A,$A2586,$H:$H)*(SUMIF(Summary!$A$230:$A$266,$A2586,Summary!$L$230:$L$266)+SUMIF(Summary!$A$281:$A$317,$A2586,Summary!$L$281:$L$317))-AM2586,0)</f>
        <v>0</v>
      </c>
      <c r="AO2586" s="688">
        <f>IFERROR($H2586/SUMIF($A:$A,$A2586,$H:$H)*SUMIF(Summary!$A$230:$A$266,$A2586,Summary!$Q$230:$Q$266),0)</f>
        <v>0</v>
      </c>
      <c r="AP2586" s="688">
        <f>IFERROR($H2586/SUMIF($A:$A,$A2586,$H:$H)*(SUMIF(Summary!$A$230:$A$266,$A2586,Summary!$L$230:$L$266)+SUMIF(Summary!$A$281:$A$317,$A2586,Summary!$L$281:$L$317))-AO2586,0)</f>
        <v>0</v>
      </c>
      <c r="AQ2586" s="306"/>
      <c r="AR2586" s="688">
        <f t="shared" ca="1" si="602"/>
        <v>0</v>
      </c>
      <c r="AS2586" s="688">
        <f t="shared" ca="1" si="603"/>
        <v>0</v>
      </c>
    </row>
    <row r="2587" spans="1:45" x14ac:dyDescent="0.2">
      <c r="A2587" s="423">
        <v>9741</v>
      </c>
      <c r="B2587" s="424">
        <v>3</v>
      </c>
      <c r="C2587" s="425" t="s">
        <v>320</v>
      </c>
      <c r="D2587" s="422">
        <f t="shared" si="604"/>
        <v>0</v>
      </c>
      <c r="E2587" s="422">
        <f t="shared" si="605"/>
        <v>0</v>
      </c>
      <c r="F2587" s="422">
        <f t="shared" si="606"/>
        <v>0</v>
      </c>
      <c r="G2587" s="422">
        <f t="shared" si="607"/>
        <v>0</v>
      </c>
      <c r="H2587" s="22">
        <f t="shared" si="608"/>
        <v>0</v>
      </c>
      <c r="I2587" s="116">
        <v>0</v>
      </c>
      <c r="J2587" s="116">
        <v>0</v>
      </c>
      <c r="K2587" s="116">
        <v>0</v>
      </c>
      <c r="L2587" s="116">
        <v>0</v>
      </c>
      <c r="M2587" s="22">
        <f t="shared" si="609"/>
        <v>0</v>
      </c>
      <c r="N2587" s="116">
        <v>0</v>
      </c>
      <c r="O2587" s="116">
        <v>0</v>
      </c>
      <c r="P2587" s="116">
        <v>0</v>
      </c>
      <c r="Q2587" s="116">
        <v>0</v>
      </c>
      <c r="R2587" s="22">
        <f t="shared" si="610"/>
        <v>0</v>
      </c>
      <c r="S2587" s="116">
        <v>0</v>
      </c>
      <c r="T2587" s="116">
        <v>0</v>
      </c>
      <c r="U2587" s="116">
        <v>0</v>
      </c>
      <c r="V2587" s="116">
        <v>0</v>
      </c>
      <c r="W2587" s="22">
        <f t="shared" si="611"/>
        <v>0</v>
      </c>
      <c r="X2587" s="22">
        <f t="shared" si="612"/>
        <v>0</v>
      </c>
      <c r="Y2587" s="22">
        <f ca="1">OFFSET('Cost Study'!$B$7,'Operations Support'!$C2587,'Operations Support'!$B2587)*$H2587</f>
        <v>0</v>
      </c>
      <c r="Z2587" s="23">
        <f ca="1">Y2587*'Cost Study'!$B$31</f>
        <v>0</v>
      </c>
      <c r="AA2587" s="23">
        <f ca="1">IF(A2587=10298,1.51,1)*IF($B2587&lt;3,$D2587*'Cost Study'!$B$32*OFFSET('Cost Study'!$B$7,'Operations Support'!$C2587,'Operations Support'!$B2587),0)</f>
        <v>0</v>
      </c>
      <c r="AB2587" s="24">
        <f ca="1">AA2587*'Cost Study'!$B$31</f>
        <v>0</v>
      </c>
      <c r="AC2587" s="23">
        <f ca="1">Y2587*'Cost Study'!$B$31</f>
        <v>0</v>
      </c>
      <c r="AD2587" s="24">
        <f ca="1">AA2587*'Cost Study'!$B$31</f>
        <v>0</v>
      </c>
      <c r="AE2587" s="377">
        <f t="shared" ca="1" si="613"/>
        <v>0</v>
      </c>
      <c r="AF2587" s="377">
        <f t="shared" ca="1" si="614"/>
        <v>0</v>
      </c>
      <c r="AH2587" s="688">
        <f>IFERROR($H2587/SUMIF($A:$A,$A2587,$H:$H)*SUMIF(Summary!$A$110:$A$186,$A2587,Summary!$P$110:$P$186),0)</f>
        <v>0</v>
      </c>
      <c r="AI2587" s="689">
        <f t="shared" ca="1" si="600"/>
        <v>0</v>
      </c>
      <c r="AJ2587" s="688">
        <f>IFERROR(H2587/SUMIF(A:A,A2587,H:H)*SUMIF(Summary!$A$110:$A$186,'Operations Support'!A2587,Summary!$Q$110:$Q$186),0)</f>
        <v>0</v>
      </c>
      <c r="AK2587" s="688">
        <f t="shared" ca="1" si="601"/>
        <v>0</v>
      </c>
      <c r="AM2587" s="688">
        <f>IFERROR($H2587/SUMIF($A:$A,$A2587,$H:$H)*SUMIF(Summary!$A$230:$A$266,$A2587,Summary!$P$230:$P$266),0)</f>
        <v>0</v>
      </c>
      <c r="AN2587" s="688">
        <f>IFERROR($H2587/SUMIF($A:$A,$A2587,$H:$H)*(SUMIF(Summary!$A$230:$A$266,$A2587,Summary!$L$230:$L$266)+SUMIF(Summary!$A$281:$A$317,$A2587,Summary!$L$281:$L$317))-AM2587,0)</f>
        <v>0</v>
      </c>
      <c r="AO2587" s="688">
        <f>IFERROR($H2587/SUMIF($A:$A,$A2587,$H:$H)*SUMIF(Summary!$A$230:$A$266,$A2587,Summary!$Q$230:$Q$266),0)</f>
        <v>0</v>
      </c>
      <c r="AP2587" s="688">
        <f>IFERROR($H2587/SUMIF($A:$A,$A2587,$H:$H)*(SUMIF(Summary!$A$230:$A$266,$A2587,Summary!$L$230:$L$266)+SUMIF(Summary!$A$281:$A$317,$A2587,Summary!$L$281:$L$317))-AO2587,0)</f>
        <v>0</v>
      </c>
      <c r="AQ2587" s="306"/>
      <c r="AR2587" s="688">
        <f t="shared" ca="1" si="602"/>
        <v>0</v>
      </c>
      <c r="AS2587" s="688">
        <f t="shared" ca="1" si="603"/>
        <v>0</v>
      </c>
    </row>
    <row r="2588" spans="1:45" x14ac:dyDescent="0.2">
      <c r="A2588" s="423">
        <v>9741</v>
      </c>
      <c r="B2588" s="424">
        <v>4</v>
      </c>
      <c r="C2588" s="425" t="s">
        <v>300</v>
      </c>
      <c r="D2588" s="422">
        <f t="shared" si="604"/>
        <v>5353</v>
      </c>
      <c r="E2588" s="422">
        <f t="shared" si="605"/>
        <v>0</v>
      </c>
      <c r="F2588" s="422">
        <f t="shared" si="606"/>
        <v>285</v>
      </c>
      <c r="G2588" s="422">
        <f t="shared" si="607"/>
        <v>369</v>
      </c>
      <c r="H2588" s="22">
        <f t="shared" si="608"/>
        <v>5269</v>
      </c>
      <c r="I2588" s="116">
        <v>2478</v>
      </c>
      <c r="J2588" s="116">
        <v>0</v>
      </c>
      <c r="K2588" s="116">
        <v>168</v>
      </c>
      <c r="L2588" s="116">
        <v>164</v>
      </c>
      <c r="M2588" s="22">
        <f t="shared" si="609"/>
        <v>2482</v>
      </c>
      <c r="N2588" s="116">
        <v>2694</v>
      </c>
      <c r="O2588" s="116">
        <v>0</v>
      </c>
      <c r="P2588" s="116">
        <v>72</v>
      </c>
      <c r="Q2588" s="116">
        <v>176</v>
      </c>
      <c r="R2588" s="22">
        <f t="shared" si="610"/>
        <v>2590</v>
      </c>
      <c r="S2588" s="116">
        <v>181</v>
      </c>
      <c r="T2588" s="116">
        <v>0</v>
      </c>
      <c r="U2588" s="116">
        <v>45</v>
      </c>
      <c r="V2588" s="116">
        <v>29</v>
      </c>
      <c r="W2588" s="22">
        <f t="shared" si="611"/>
        <v>197</v>
      </c>
      <c r="X2588" s="22">
        <f t="shared" si="612"/>
        <v>292.72222222222223</v>
      </c>
      <c r="Y2588" s="22">
        <f ca="1">OFFSET('Cost Study'!$B$7,'Operations Support'!$C2588,'Operations Support'!$B2588)*$H2588</f>
        <v>65230.22</v>
      </c>
      <c r="Z2588" s="23">
        <f ca="1">Y2588*'Cost Study'!$B$31</f>
        <v>3643233.6762133469</v>
      </c>
      <c r="AA2588" s="23">
        <f ca="1">IF(A2588=10298,1.51,1)*IF($B2588&lt;3,$D2588*'Cost Study'!$B$32*OFFSET('Cost Study'!$B$7,'Operations Support'!$C2588,'Operations Support'!$B2588),0)</f>
        <v>0</v>
      </c>
      <c r="AB2588" s="24">
        <f ca="1">AA2588*'Cost Study'!$B$31</f>
        <v>0</v>
      </c>
      <c r="AC2588" s="23">
        <f ca="1">Y2588*'Cost Study'!$B$31</f>
        <v>3643233.6762133469</v>
      </c>
      <c r="AD2588" s="24">
        <f ca="1">AA2588*'Cost Study'!$B$31</f>
        <v>0</v>
      </c>
      <c r="AE2588" s="377">
        <f t="shared" ca="1" si="613"/>
        <v>3643233.6762133469</v>
      </c>
      <c r="AF2588" s="377">
        <f t="shared" ca="1" si="614"/>
        <v>3643233.6762133469</v>
      </c>
      <c r="AH2588" s="688">
        <f>IFERROR($H2588/SUMIF($A:$A,$A2588,$H:$H)*SUMIF(Summary!$A$110:$A$186,$A2588,Summary!$P$110:$P$186),0)</f>
        <v>313503.62701773574</v>
      </c>
      <c r="AI2588" s="689">
        <f t="shared" ca="1" si="600"/>
        <v>3329730.0491956109</v>
      </c>
      <c r="AJ2588" s="688">
        <f>IFERROR(H2588/SUMIF(A:A,A2588,H:H)*SUMIF(Summary!$A$110:$A$186,'Operations Support'!A2588,Summary!$Q$110:$Q$186),0)</f>
        <v>317713.69800251065</v>
      </c>
      <c r="AK2588" s="688">
        <f t="shared" ca="1" si="601"/>
        <v>3325519.9782108362</v>
      </c>
      <c r="AM2588" s="688">
        <f>IFERROR($H2588/SUMIF($A:$A,$A2588,$H:$H)*SUMIF(Summary!$A$230:$A$266,$A2588,Summary!$P$230:$P$266),0)</f>
        <v>59315.324201489624</v>
      </c>
      <c r="AN2588" s="688">
        <f>IFERROR($H2588/SUMIF($A:$A,$A2588,$H:$H)*(SUMIF(Summary!$A$230:$A$266,$A2588,Summary!$L$230:$L$266)+SUMIF(Summary!$A$281:$A$317,$A2588,Summary!$L$281:$L$317))-AM2588,0)</f>
        <v>71437.202681357958</v>
      </c>
      <c r="AO2588" s="688">
        <f>IFERROR($H2588/SUMIF($A:$A,$A2588,$H:$H)*SUMIF(Summary!$A$230:$A$266,$A2588,Summary!$Q$230:$Q$266),0)</f>
        <v>60111.875513347586</v>
      </c>
      <c r="AP2588" s="688">
        <f>IFERROR($H2588/SUMIF($A:$A,$A2588,$H:$H)*(SUMIF(Summary!$A$230:$A$266,$A2588,Summary!$L$230:$L$266)+SUMIF(Summary!$A$281:$A$317,$A2588,Summary!$L$281:$L$317))-AO2588,0)</f>
        <v>70640.651369500003</v>
      </c>
      <c r="AQ2588" s="306"/>
      <c r="AR2588" s="688">
        <f t="shared" ca="1" si="602"/>
        <v>3401167.2518769689</v>
      </c>
      <c r="AS2588" s="688">
        <f t="shared" ca="1" si="603"/>
        <v>3396160.6295803362</v>
      </c>
    </row>
    <row r="2589" spans="1:45" x14ac:dyDescent="0.2">
      <c r="A2589" s="423">
        <v>9741</v>
      </c>
      <c r="B2589" s="424">
        <v>4</v>
      </c>
      <c r="C2589" s="425" t="s">
        <v>301</v>
      </c>
      <c r="D2589" s="422">
        <f t="shared" si="604"/>
        <v>5017</v>
      </c>
      <c r="E2589" s="422">
        <f t="shared" si="605"/>
        <v>0</v>
      </c>
      <c r="F2589" s="422">
        <f t="shared" si="606"/>
        <v>154</v>
      </c>
      <c r="G2589" s="422">
        <f t="shared" si="607"/>
        <v>100</v>
      </c>
      <c r="H2589" s="22">
        <f t="shared" si="608"/>
        <v>5071</v>
      </c>
      <c r="I2589" s="116">
        <v>2216</v>
      </c>
      <c r="J2589" s="116">
        <v>0</v>
      </c>
      <c r="K2589" s="116">
        <v>86</v>
      </c>
      <c r="L2589" s="116">
        <v>33</v>
      </c>
      <c r="M2589" s="22">
        <f t="shared" si="609"/>
        <v>2269</v>
      </c>
      <c r="N2589" s="116">
        <v>2312</v>
      </c>
      <c r="O2589" s="116">
        <v>0</v>
      </c>
      <c r="P2589" s="116">
        <v>53</v>
      </c>
      <c r="Q2589" s="116">
        <v>50</v>
      </c>
      <c r="R2589" s="22">
        <f t="shared" si="610"/>
        <v>2315</v>
      </c>
      <c r="S2589" s="116">
        <v>489</v>
      </c>
      <c r="T2589" s="116">
        <v>0</v>
      </c>
      <c r="U2589" s="116">
        <v>15</v>
      </c>
      <c r="V2589" s="116">
        <v>17</v>
      </c>
      <c r="W2589" s="22">
        <f t="shared" si="611"/>
        <v>487</v>
      </c>
      <c r="X2589" s="22">
        <f t="shared" si="612"/>
        <v>281.72222222222223</v>
      </c>
      <c r="Y2589" s="22">
        <f ca="1">OFFSET('Cost Study'!$B$7,'Operations Support'!$C2589,'Operations Support'!$B2589)*$H2589</f>
        <v>110902.77</v>
      </c>
      <c r="Z2589" s="23">
        <f ca="1">Y2589*'Cost Study'!$B$31</f>
        <v>6194133.7381560765</v>
      </c>
      <c r="AA2589" s="23">
        <f ca="1">IF(A2589=10298,1.51,1)*IF($B2589&lt;3,$D2589*'Cost Study'!$B$32*OFFSET('Cost Study'!$B$7,'Operations Support'!$C2589,'Operations Support'!$B2589),0)</f>
        <v>0</v>
      </c>
      <c r="AB2589" s="24">
        <f ca="1">AA2589*'Cost Study'!$B$31</f>
        <v>0</v>
      </c>
      <c r="AC2589" s="23">
        <f ca="1">Y2589*'Cost Study'!$B$31</f>
        <v>6194133.7381560765</v>
      </c>
      <c r="AD2589" s="24">
        <f ca="1">AA2589*'Cost Study'!$B$31</f>
        <v>0</v>
      </c>
      <c r="AE2589" s="377">
        <f t="shared" ca="1" si="613"/>
        <v>6194133.7381560765</v>
      </c>
      <c r="AF2589" s="377">
        <f t="shared" ca="1" si="614"/>
        <v>6194133.7381560765</v>
      </c>
      <c r="AH2589" s="688">
        <f>IFERROR($H2589/SUMIF($A:$A,$A2589,$H:$H)*SUMIF(Summary!$A$110:$A$186,$A2589,Summary!$P$110:$P$186),0)</f>
        <v>301722.69740120292</v>
      </c>
      <c r="AI2589" s="689">
        <f t="shared" ca="1" si="600"/>
        <v>5892411.0407548733</v>
      </c>
      <c r="AJ2589" s="688">
        <f>IFERROR(H2589/SUMIF(A:A,A2589,H:H)*SUMIF(Summary!$A$110:$A$186,'Operations Support'!A2589,Summary!$Q$110:$Q$186),0)</f>
        <v>305774.56112558959</v>
      </c>
      <c r="AK2589" s="688">
        <f t="shared" ca="1" si="601"/>
        <v>5888359.177030487</v>
      </c>
      <c r="AM2589" s="688">
        <f>IFERROR($H2589/SUMIF($A:$A,$A2589,$H:$H)*SUMIF(Summary!$A$230:$A$266,$A2589,Summary!$P$230:$P$266),0)</f>
        <v>57086.355859888761</v>
      </c>
      <c r="AN2589" s="688">
        <f>IFERROR($H2589/SUMIF($A:$A,$A2589,$H:$H)*(SUMIF(Summary!$A$230:$A$266,$A2589,Summary!$L$230:$L$266)+SUMIF(Summary!$A$281:$A$317,$A2589,Summary!$L$281:$L$317))-AM2589,0)</f>
        <v>68752.714897924889</v>
      </c>
      <c r="AO2589" s="688">
        <f>IFERROR($H2589/SUMIF($A:$A,$A2589,$H:$H)*SUMIF(Summary!$A$230:$A$266,$A2589,Summary!$Q$230:$Q$266),0)</f>
        <v>57852.974137063124</v>
      </c>
      <c r="AP2589" s="688">
        <f>IFERROR($H2589/SUMIF($A:$A,$A2589,$H:$H)*(SUMIF(Summary!$A$230:$A$266,$A2589,Summary!$L$230:$L$266)+SUMIF(Summary!$A$281:$A$317,$A2589,Summary!$L$281:$L$317))-AO2589,0)</f>
        <v>67986.096620750526</v>
      </c>
      <c r="AQ2589" s="306"/>
      <c r="AR2589" s="688">
        <f t="shared" ca="1" si="602"/>
        <v>5961163.7556527983</v>
      </c>
      <c r="AS2589" s="688">
        <f t="shared" ca="1" si="603"/>
        <v>5956345.2736512376</v>
      </c>
    </row>
    <row r="2590" spans="1:45" x14ac:dyDescent="0.2">
      <c r="A2590" s="423">
        <v>9741</v>
      </c>
      <c r="B2590" s="424">
        <v>4</v>
      </c>
      <c r="C2590" s="425" t="s">
        <v>302</v>
      </c>
      <c r="D2590" s="422">
        <f t="shared" si="604"/>
        <v>618</v>
      </c>
      <c r="E2590" s="422">
        <f t="shared" si="605"/>
        <v>0</v>
      </c>
      <c r="F2590" s="422">
        <f t="shared" si="606"/>
        <v>72</v>
      </c>
      <c r="G2590" s="422">
        <f t="shared" si="607"/>
        <v>13</v>
      </c>
      <c r="H2590" s="22">
        <f t="shared" si="608"/>
        <v>677</v>
      </c>
      <c r="I2590" s="116">
        <v>291</v>
      </c>
      <c r="J2590" s="116">
        <v>0</v>
      </c>
      <c r="K2590" s="116">
        <v>33</v>
      </c>
      <c r="L2590" s="116">
        <v>6</v>
      </c>
      <c r="M2590" s="22">
        <f t="shared" si="609"/>
        <v>318</v>
      </c>
      <c r="N2590" s="116">
        <v>288</v>
      </c>
      <c r="O2590" s="116">
        <v>0</v>
      </c>
      <c r="P2590" s="116">
        <v>39</v>
      </c>
      <c r="Q2590" s="116">
        <v>7</v>
      </c>
      <c r="R2590" s="22">
        <f t="shared" si="610"/>
        <v>320</v>
      </c>
      <c r="S2590" s="116">
        <v>39</v>
      </c>
      <c r="T2590" s="116">
        <v>0</v>
      </c>
      <c r="U2590" s="116">
        <v>0</v>
      </c>
      <c r="V2590" s="116">
        <v>0</v>
      </c>
      <c r="W2590" s="22">
        <f t="shared" si="611"/>
        <v>39</v>
      </c>
      <c r="X2590" s="22">
        <f t="shared" si="612"/>
        <v>37.611111111111114</v>
      </c>
      <c r="Y2590" s="22">
        <f ca="1">OFFSET('Cost Study'!$B$7,'Operations Support'!$C2590,'Operations Support'!$B2590)*$H2590</f>
        <v>5734.1900000000005</v>
      </c>
      <c r="Z2590" s="23">
        <f ca="1">Y2590*'Cost Study'!$B$31</f>
        <v>320265.5780373853</v>
      </c>
      <c r="AA2590" s="23">
        <f ca="1">IF(A2590=10298,1.51,1)*IF($B2590&lt;3,$D2590*'Cost Study'!$B$32*OFFSET('Cost Study'!$B$7,'Operations Support'!$C2590,'Operations Support'!$B2590),0)</f>
        <v>0</v>
      </c>
      <c r="AB2590" s="24">
        <f ca="1">AA2590*'Cost Study'!$B$31</f>
        <v>0</v>
      </c>
      <c r="AC2590" s="23">
        <f ca="1">Y2590*'Cost Study'!$B$31</f>
        <v>320265.5780373853</v>
      </c>
      <c r="AD2590" s="24">
        <f ca="1">AA2590*'Cost Study'!$B$31</f>
        <v>0</v>
      </c>
      <c r="AE2590" s="377">
        <f t="shared" ca="1" si="613"/>
        <v>320265.5780373853</v>
      </c>
      <c r="AF2590" s="377">
        <f t="shared" ca="1" si="614"/>
        <v>320265.5780373853</v>
      </c>
      <c r="AH2590" s="688">
        <f>IFERROR($H2590/SUMIF($A:$A,$A2590,$H:$H)*SUMIF(Summary!$A$110:$A$186,$A2590,Summary!$P$110:$P$186),0)</f>
        <v>40281.259345417937</v>
      </c>
      <c r="AI2590" s="689">
        <f t="shared" ca="1" si="600"/>
        <v>279984.31869196735</v>
      </c>
      <c r="AJ2590" s="688">
        <f>IFERROR(H2590/SUMIF(A:A,A2590,H:H)*SUMIF(Summary!$A$110:$A$186,'Operations Support'!A2590,Summary!$Q$110:$Q$186),0)</f>
        <v>40822.200331694759</v>
      </c>
      <c r="AK2590" s="688">
        <f t="shared" ca="1" si="601"/>
        <v>279443.37770569057</v>
      </c>
      <c r="AM2590" s="688">
        <f>IFERROR($H2590/SUMIF($A:$A,$A2590,$H:$H)*SUMIF(Summary!$A$230:$A$266,$A2590,Summary!$P$230:$P$266),0)</f>
        <v>7621.2705417362831</v>
      </c>
      <c r="AN2590" s="688">
        <f>IFERROR($H2590/SUMIF($A:$A,$A2590,$H:$H)*(SUMIF(Summary!$A$230:$A$266,$A2590,Summary!$L$230:$L$266)+SUMIF(Summary!$A$281:$A$317,$A2590,Summary!$L$281:$L$317))-AM2590,0)</f>
        <v>9178.7789362837993</v>
      </c>
      <c r="AO2590" s="688">
        <f>IFERROR($H2590/SUMIF($A:$A,$A2590,$H:$H)*SUMIF(Summary!$A$230:$A$266,$A2590,Summary!$Q$230:$Q$266),0)</f>
        <v>7723.6173320433327</v>
      </c>
      <c r="AP2590" s="688">
        <f>IFERROR($H2590/SUMIF($A:$A,$A2590,$H:$H)*(SUMIF(Summary!$A$230:$A$266,$A2590,Summary!$L$230:$L$266)+SUMIF(Summary!$A$281:$A$317,$A2590,Summary!$L$281:$L$317))-AO2590,0)</f>
        <v>9076.4321459767489</v>
      </c>
      <c r="AQ2590" s="306"/>
      <c r="AR2590" s="688">
        <f t="shared" ca="1" si="602"/>
        <v>289163.09762825113</v>
      </c>
      <c r="AS2590" s="688">
        <f t="shared" ca="1" si="603"/>
        <v>288519.80985166732</v>
      </c>
    </row>
    <row r="2591" spans="1:45" x14ac:dyDescent="0.2">
      <c r="A2591" s="423">
        <v>9741</v>
      </c>
      <c r="B2591" s="424">
        <v>4</v>
      </c>
      <c r="C2591" s="425" t="s">
        <v>303</v>
      </c>
      <c r="D2591" s="422">
        <f t="shared" si="604"/>
        <v>0</v>
      </c>
      <c r="E2591" s="422">
        <f t="shared" si="605"/>
        <v>0</v>
      </c>
      <c r="F2591" s="422">
        <f t="shared" si="606"/>
        <v>33</v>
      </c>
      <c r="G2591" s="422">
        <f t="shared" si="607"/>
        <v>0</v>
      </c>
      <c r="H2591" s="22">
        <f t="shared" si="608"/>
        <v>33</v>
      </c>
      <c r="I2591" s="116">
        <v>0</v>
      </c>
      <c r="J2591" s="116">
        <v>0</v>
      </c>
      <c r="K2591" s="116">
        <v>0</v>
      </c>
      <c r="L2591" s="116">
        <v>0</v>
      </c>
      <c r="M2591" s="22">
        <f t="shared" si="609"/>
        <v>0</v>
      </c>
      <c r="N2591" s="116">
        <v>0</v>
      </c>
      <c r="O2591" s="116">
        <v>0</v>
      </c>
      <c r="P2591" s="116">
        <v>0</v>
      </c>
      <c r="Q2591" s="116">
        <v>0</v>
      </c>
      <c r="R2591" s="22">
        <f t="shared" si="610"/>
        <v>0</v>
      </c>
      <c r="S2591" s="116">
        <v>0</v>
      </c>
      <c r="T2591" s="116">
        <v>0</v>
      </c>
      <c r="U2591" s="116">
        <v>33</v>
      </c>
      <c r="V2591" s="116">
        <v>0</v>
      </c>
      <c r="W2591" s="22">
        <f t="shared" si="611"/>
        <v>33</v>
      </c>
      <c r="X2591" s="22">
        <f t="shared" si="612"/>
        <v>1.8333333333333333</v>
      </c>
      <c r="Y2591" s="22">
        <f ca="1">OFFSET('Cost Study'!$B$7,'Operations Support'!$C2591,'Operations Support'!$B2591)*$H2591</f>
        <v>267.95999999999998</v>
      </c>
      <c r="Z2591" s="23">
        <f ca="1">Y2591*'Cost Study'!$B$31</f>
        <v>14966.083141803421</v>
      </c>
      <c r="AA2591" s="23">
        <f ca="1">IF(A2591=10298,1.51,1)*IF($B2591&lt;3,$D2591*'Cost Study'!$B$32*OFFSET('Cost Study'!$B$7,'Operations Support'!$C2591,'Operations Support'!$B2591),0)</f>
        <v>0</v>
      </c>
      <c r="AB2591" s="24">
        <f ca="1">AA2591*'Cost Study'!$B$31</f>
        <v>0</v>
      </c>
      <c r="AC2591" s="23">
        <f ca="1">Y2591*'Cost Study'!$B$31</f>
        <v>14966.083141803421</v>
      </c>
      <c r="AD2591" s="24">
        <f ca="1">AA2591*'Cost Study'!$B$31</f>
        <v>0</v>
      </c>
      <c r="AE2591" s="377">
        <f t="shared" ca="1" si="613"/>
        <v>14966.083141803421</v>
      </c>
      <c r="AF2591" s="377">
        <f t="shared" ca="1" si="614"/>
        <v>14966.083141803421</v>
      </c>
      <c r="AH2591" s="688">
        <f>IFERROR($H2591/SUMIF($A:$A,$A2591,$H:$H)*SUMIF(Summary!$A$110:$A$186,$A2591,Summary!$P$110:$P$186),0)</f>
        <v>1963.4882694221446</v>
      </c>
      <c r="AI2591" s="689">
        <f t="shared" ca="1" si="600"/>
        <v>13002.594872381276</v>
      </c>
      <c r="AJ2591" s="688">
        <f>IFERROR(H2591/SUMIF(A:A,A2591,H:H)*SUMIF(Summary!$A$110:$A$186,'Operations Support'!A2591,Summary!$Q$110:$Q$186),0)</f>
        <v>1989.8561461535112</v>
      </c>
      <c r="AK2591" s="688">
        <f t="shared" ca="1" si="601"/>
        <v>12976.226995649909</v>
      </c>
      <c r="AM2591" s="688">
        <f>IFERROR($H2591/SUMIF($A:$A,$A2591,$H:$H)*SUMIF(Summary!$A$230:$A$266,$A2591,Summary!$P$230:$P$266),0)</f>
        <v>371.4947236001438</v>
      </c>
      <c r="AN2591" s="688">
        <f>IFERROR($H2591/SUMIF($A:$A,$A2591,$H:$H)*(SUMIF(Summary!$A$230:$A$266,$A2591,Summary!$L$230:$L$266)+SUMIF(Summary!$A$281:$A$317,$A2591,Summary!$L$281:$L$317))-AM2591,0)</f>
        <v>447.41463057217931</v>
      </c>
      <c r="AO2591" s="688">
        <f>IFERROR($H2591/SUMIF($A:$A,$A2591,$H:$H)*SUMIF(Summary!$A$230:$A$266,$A2591,Summary!$Q$230:$Q$266),0)</f>
        <v>376.48356271407675</v>
      </c>
      <c r="AP2591" s="688">
        <f>IFERROR($H2591/SUMIF($A:$A,$A2591,$H:$H)*(SUMIF(Summary!$A$230:$A$266,$A2591,Summary!$L$230:$L$266)+SUMIF(Summary!$A$281:$A$317,$A2591,Summary!$L$281:$L$317))-AO2591,0)</f>
        <v>442.42579145824635</v>
      </c>
      <c r="AQ2591" s="306"/>
      <c r="AR2591" s="688">
        <f t="shared" ca="1" si="602"/>
        <v>13450.009502953455</v>
      </c>
      <c r="AS2591" s="688">
        <f t="shared" ca="1" si="603"/>
        <v>13418.652787108156</v>
      </c>
    </row>
    <row r="2592" spans="1:45" x14ac:dyDescent="0.2">
      <c r="A2592" s="423">
        <v>9741</v>
      </c>
      <c r="B2592" s="424">
        <v>4</v>
      </c>
      <c r="C2592" s="425" t="s">
        <v>304</v>
      </c>
      <c r="D2592" s="422">
        <f t="shared" si="604"/>
        <v>0</v>
      </c>
      <c r="E2592" s="422">
        <f t="shared" si="605"/>
        <v>0</v>
      </c>
      <c r="F2592" s="422">
        <f t="shared" si="606"/>
        <v>0</v>
      </c>
      <c r="G2592" s="422">
        <f t="shared" si="607"/>
        <v>0</v>
      </c>
      <c r="H2592" s="22">
        <f t="shared" si="608"/>
        <v>0</v>
      </c>
      <c r="I2592" s="116">
        <v>0</v>
      </c>
      <c r="J2592" s="116">
        <v>0</v>
      </c>
      <c r="K2592" s="116">
        <v>0</v>
      </c>
      <c r="L2592" s="116">
        <v>0</v>
      </c>
      <c r="M2592" s="22">
        <f t="shared" si="609"/>
        <v>0</v>
      </c>
      <c r="N2592" s="116">
        <v>0</v>
      </c>
      <c r="O2592" s="116">
        <v>0</v>
      </c>
      <c r="P2592" s="116">
        <v>0</v>
      </c>
      <c r="Q2592" s="116">
        <v>0</v>
      </c>
      <c r="R2592" s="22">
        <f t="shared" si="610"/>
        <v>0</v>
      </c>
      <c r="S2592" s="116">
        <v>0</v>
      </c>
      <c r="T2592" s="116">
        <v>0</v>
      </c>
      <c r="U2592" s="116">
        <v>0</v>
      </c>
      <c r="V2592" s="116">
        <v>0</v>
      </c>
      <c r="W2592" s="22">
        <f t="shared" si="611"/>
        <v>0</v>
      </c>
      <c r="X2592" s="22">
        <f t="shared" si="612"/>
        <v>0</v>
      </c>
      <c r="Y2592" s="22">
        <f ca="1">OFFSET('Cost Study'!$B$7,'Operations Support'!$C2592,'Operations Support'!$B2592)*$H2592</f>
        <v>0</v>
      </c>
      <c r="Z2592" s="23">
        <f ca="1">Y2592*'Cost Study'!$B$31</f>
        <v>0</v>
      </c>
      <c r="AA2592" s="23">
        <f ca="1">IF(A2592=10298,1.51,1)*IF($B2592&lt;3,$D2592*'Cost Study'!$B$32*OFFSET('Cost Study'!$B$7,'Operations Support'!$C2592,'Operations Support'!$B2592),0)</f>
        <v>0</v>
      </c>
      <c r="AB2592" s="24">
        <f ca="1">AA2592*'Cost Study'!$B$31</f>
        <v>0</v>
      </c>
      <c r="AC2592" s="23">
        <f ca="1">Y2592*'Cost Study'!$B$31</f>
        <v>0</v>
      </c>
      <c r="AD2592" s="24">
        <f ca="1">AA2592*'Cost Study'!$B$31</f>
        <v>0</v>
      </c>
      <c r="AE2592" s="377">
        <f t="shared" ca="1" si="613"/>
        <v>0</v>
      </c>
      <c r="AF2592" s="377">
        <f t="shared" ca="1" si="614"/>
        <v>0</v>
      </c>
      <c r="AH2592" s="688">
        <f>IFERROR($H2592/SUMIF($A:$A,$A2592,$H:$H)*SUMIF(Summary!$A$110:$A$186,$A2592,Summary!$P$110:$P$186),0)</f>
        <v>0</v>
      </c>
      <c r="AI2592" s="689">
        <f t="shared" ca="1" si="600"/>
        <v>0</v>
      </c>
      <c r="AJ2592" s="688">
        <f>IFERROR(H2592/SUMIF(A:A,A2592,H:H)*SUMIF(Summary!$A$110:$A$186,'Operations Support'!A2592,Summary!$Q$110:$Q$186),0)</f>
        <v>0</v>
      </c>
      <c r="AK2592" s="688">
        <f t="shared" ca="1" si="601"/>
        <v>0</v>
      </c>
      <c r="AM2592" s="688">
        <f>IFERROR($H2592/SUMIF($A:$A,$A2592,$H:$H)*SUMIF(Summary!$A$230:$A$266,$A2592,Summary!$P$230:$P$266),0)</f>
        <v>0</v>
      </c>
      <c r="AN2592" s="688">
        <f>IFERROR($H2592/SUMIF($A:$A,$A2592,$H:$H)*(SUMIF(Summary!$A$230:$A$266,$A2592,Summary!$L$230:$L$266)+SUMIF(Summary!$A$281:$A$317,$A2592,Summary!$L$281:$L$317))-AM2592,0)</f>
        <v>0</v>
      </c>
      <c r="AO2592" s="688">
        <f>IFERROR($H2592/SUMIF($A:$A,$A2592,$H:$H)*SUMIF(Summary!$A$230:$A$266,$A2592,Summary!$Q$230:$Q$266),0)</f>
        <v>0</v>
      </c>
      <c r="AP2592" s="688">
        <f>IFERROR($H2592/SUMIF($A:$A,$A2592,$H:$H)*(SUMIF(Summary!$A$230:$A$266,$A2592,Summary!$L$230:$L$266)+SUMIF(Summary!$A$281:$A$317,$A2592,Summary!$L$281:$L$317))-AO2592,0)</f>
        <v>0</v>
      </c>
      <c r="AQ2592" s="306"/>
      <c r="AR2592" s="688">
        <f t="shared" ca="1" si="602"/>
        <v>0</v>
      </c>
      <c r="AS2592" s="688">
        <f t="shared" ca="1" si="603"/>
        <v>0</v>
      </c>
    </row>
    <row r="2593" spans="1:45" x14ac:dyDescent="0.2">
      <c r="A2593" s="423">
        <v>9741</v>
      </c>
      <c r="B2593" s="424">
        <v>4</v>
      </c>
      <c r="C2593" s="425" t="s">
        <v>305</v>
      </c>
      <c r="D2593" s="422">
        <f t="shared" si="604"/>
        <v>9719</v>
      </c>
      <c r="E2593" s="422">
        <f t="shared" si="605"/>
        <v>0</v>
      </c>
      <c r="F2593" s="422">
        <f t="shared" si="606"/>
        <v>700</v>
      </c>
      <c r="G2593" s="422">
        <f t="shared" si="607"/>
        <v>160</v>
      </c>
      <c r="H2593" s="22">
        <f t="shared" si="608"/>
        <v>10259</v>
      </c>
      <c r="I2593" s="116">
        <v>4472</v>
      </c>
      <c r="J2593" s="116">
        <v>0</v>
      </c>
      <c r="K2593" s="116">
        <v>376</v>
      </c>
      <c r="L2593" s="116">
        <v>57</v>
      </c>
      <c r="M2593" s="22">
        <f t="shared" si="609"/>
        <v>4791</v>
      </c>
      <c r="N2593" s="116">
        <v>4715</v>
      </c>
      <c r="O2593" s="116">
        <v>0</v>
      </c>
      <c r="P2593" s="116">
        <v>301</v>
      </c>
      <c r="Q2593" s="116">
        <v>80</v>
      </c>
      <c r="R2593" s="22">
        <f t="shared" si="610"/>
        <v>4936</v>
      </c>
      <c r="S2593" s="116">
        <v>532</v>
      </c>
      <c r="T2593" s="116">
        <v>0</v>
      </c>
      <c r="U2593" s="116">
        <v>23</v>
      </c>
      <c r="V2593" s="116">
        <v>23</v>
      </c>
      <c r="W2593" s="22">
        <f t="shared" si="611"/>
        <v>532</v>
      </c>
      <c r="X2593" s="22">
        <f t="shared" si="612"/>
        <v>569.94444444444446</v>
      </c>
      <c r="Y2593" s="22">
        <f ca="1">OFFSET('Cost Study'!$B$7,'Operations Support'!$C2593,'Operations Support'!$B2593)*$H2593</f>
        <v>189483.72999999998</v>
      </c>
      <c r="Z2593" s="23">
        <f ca="1">Y2593*'Cost Study'!$B$31</f>
        <v>10583032.009251496</v>
      </c>
      <c r="AA2593" s="23">
        <f ca="1">IF(A2593=10298,1.51,1)*IF($B2593&lt;3,$D2593*'Cost Study'!$B$32*OFFSET('Cost Study'!$B$7,'Operations Support'!$C2593,'Operations Support'!$B2593),0)</f>
        <v>0</v>
      </c>
      <c r="AB2593" s="24">
        <f ca="1">AA2593*'Cost Study'!$B$31</f>
        <v>0</v>
      </c>
      <c r="AC2593" s="23">
        <f ca="1">Y2593*'Cost Study'!$B$31</f>
        <v>10583032.009251496</v>
      </c>
      <c r="AD2593" s="24">
        <f ca="1">AA2593*'Cost Study'!$B$31</f>
        <v>0</v>
      </c>
      <c r="AE2593" s="377">
        <f t="shared" ca="1" si="613"/>
        <v>10583032.009251496</v>
      </c>
      <c r="AF2593" s="377">
        <f t="shared" ca="1" si="614"/>
        <v>10583032.009251496</v>
      </c>
      <c r="AH2593" s="688">
        <f>IFERROR($H2593/SUMIF($A:$A,$A2593,$H:$H)*SUMIF(Summary!$A$110:$A$186,$A2593,Summary!$P$110:$P$186),0)</f>
        <v>610406.85321217519</v>
      </c>
      <c r="AI2593" s="689">
        <f t="shared" ca="1" si="600"/>
        <v>9972625.1560393199</v>
      </c>
      <c r="AJ2593" s="688">
        <f>IFERROR(H2593/SUMIF(A:A,A2593,H:H)*SUMIF(Summary!$A$110:$A$186,'Operations Support'!A2593,Summary!$Q$110:$Q$186),0)</f>
        <v>618604.06676935975</v>
      </c>
      <c r="AK2593" s="688">
        <f t="shared" ca="1" si="601"/>
        <v>9964427.9424821362</v>
      </c>
      <c r="AM2593" s="688">
        <f>IFERROR($H2593/SUMIF($A:$A,$A2593,$H:$H)*SUMIF(Summary!$A$230:$A$266,$A2593,Summary!$P$230:$P$266),0)</f>
        <v>115489.82937617804</v>
      </c>
      <c r="AN2593" s="688">
        <f>IFERROR($H2593/SUMIF($A:$A,$A2593,$H:$H)*(SUMIF(Summary!$A$230:$A$266,$A2593,Summary!$L$230:$L$266)+SUMIF(Summary!$A$281:$A$317,$A2593,Summary!$L$281:$L$317))-AM2593,0)</f>
        <v>139091.71803151476</v>
      </c>
      <c r="AO2593" s="688">
        <f>IFERROR($H2593/SUMIF($A:$A,$A2593,$H:$H)*SUMIF(Summary!$A$230:$A$266,$A2593,Summary!$Q$230:$Q$266),0)</f>
        <v>117040.7536328398</v>
      </c>
      <c r="AP2593" s="688">
        <f>IFERROR($H2593/SUMIF($A:$A,$A2593,$H:$H)*(SUMIF(Summary!$A$230:$A$266,$A2593,Summary!$L$230:$L$266)+SUMIF(Summary!$A$281:$A$317,$A2593,Summary!$L$281:$L$317))-AO2593,0)</f>
        <v>137540.79377485299</v>
      </c>
      <c r="AQ2593" s="306"/>
      <c r="AR2593" s="688">
        <f t="shared" ca="1" si="602"/>
        <v>10111716.874070834</v>
      </c>
      <c r="AS2593" s="688">
        <f t="shared" ca="1" si="603"/>
        <v>10101968.736256989</v>
      </c>
    </row>
    <row r="2594" spans="1:45" x14ac:dyDescent="0.2">
      <c r="A2594" s="423">
        <v>9741</v>
      </c>
      <c r="B2594" s="424">
        <v>4</v>
      </c>
      <c r="C2594" s="425" t="s">
        <v>306</v>
      </c>
      <c r="D2594" s="422">
        <f t="shared" si="604"/>
        <v>0</v>
      </c>
      <c r="E2594" s="422">
        <f t="shared" si="605"/>
        <v>0</v>
      </c>
      <c r="F2594" s="422">
        <f t="shared" si="606"/>
        <v>0</v>
      </c>
      <c r="G2594" s="422">
        <f t="shared" si="607"/>
        <v>0</v>
      </c>
      <c r="H2594" s="22">
        <f t="shared" si="608"/>
        <v>0</v>
      </c>
      <c r="I2594" s="116">
        <v>0</v>
      </c>
      <c r="J2594" s="116">
        <v>0</v>
      </c>
      <c r="K2594" s="116">
        <v>0</v>
      </c>
      <c r="L2594" s="116">
        <v>0</v>
      </c>
      <c r="M2594" s="22">
        <f t="shared" si="609"/>
        <v>0</v>
      </c>
      <c r="N2594" s="116">
        <v>0</v>
      </c>
      <c r="O2594" s="116">
        <v>0</v>
      </c>
      <c r="P2594" s="116">
        <v>0</v>
      </c>
      <c r="Q2594" s="116">
        <v>0</v>
      </c>
      <c r="R2594" s="22">
        <f t="shared" si="610"/>
        <v>0</v>
      </c>
      <c r="S2594" s="116">
        <v>0</v>
      </c>
      <c r="T2594" s="116">
        <v>0</v>
      </c>
      <c r="U2594" s="116">
        <v>0</v>
      </c>
      <c r="V2594" s="116">
        <v>0</v>
      </c>
      <c r="W2594" s="22">
        <f t="shared" si="611"/>
        <v>0</v>
      </c>
      <c r="X2594" s="22">
        <f t="shared" si="612"/>
        <v>0</v>
      </c>
      <c r="Y2594" s="22">
        <f ca="1">OFFSET('Cost Study'!$B$7,'Operations Support'!$C2594,'Operations Support'!$B2594)*$H2594</f>
        <v>0</v>
      </c>
      <c r="Z2594" s="23">
        <f ca="1">Y2594*'Cost Study'!$B$31</f>
        <v>0</v>
      </c>
      <c r="AA2594" s="23">
        <f ca="1">IF(A2594=10298,1.51,1)*IF($B2594&lt;3,$D2594*'Cost Study'!$B$32*OFFSET('Cost Study'!$B$7,'Operations Support'!$C2594,'Operations Support'!$B2594),0)</f>
        <v>0</v>
      </c>
      <c r="AB2594" s="24">
        <f ca="1">AA2594*'Cost Study'!$B$31</f>
        <v>0</v>
      </c>
      <c r="AC2594" s="23">
        <f ca="1">Y2594*'Cost Study'!$B$31</f>
        <v>0</v>
      </c>
      <c r="AD2594" s="24">
        <f ca="1">AA2594*'Cost Study'!$B$31</f>
        <v>0</v>
      </c>
      <c r="AE2594" s="377">
        <f t="shared" ca="1" si="613"/>
        <v>0</v>
      </c>
      <c r="AF2594" s="377">
        <f t="shared" ca="1" si="614"/>
        <v>0</v>
      </c>
      <c r="AH2594" s="688">
        <f>IFERROR($H2594/SUMIF($A:$A,$A2594,$H:$H)*SUMIF(Summary!$A$110:$A$186,$A2594,Summary!$P$110:$P$186),0)</f>
        <v>0</v>
      </c>
      <c r="AI2594" s="689">
        <f t="shared" ca="1" si="600"/>
        <v>0</v>
      </c>
      <c r="AJ2594" s="688">
        <f>IFERROR(H2594/SUMIF(A:A,A2594,H:H)*SUMIF(Summary!$A$110:$A$186,'Operations Support'!A2594,Summary!$Q$110:$Q$186),0)</f>
        <v>0</v>
      </c>
      <c r="AK2594" s="688">
        <f t="shared" ca="1" si="601"/>
        <v>0</v>
      </c>
      <c r="AM2594" s="688">
        <f>IFERROR($H2594/SUMIF($A:$A,$A2594,$H:$H)*SUMIF(Summary!$A$230:$A$266,$A2594,Summary!$P$230:$P$266),0)</f>
        <v>0</v>
      </c>
      <c r="AN2594" s="688">
        <f>IFERROR($H2594/SUMIF($A:$A,$A2594,$H:$H)*(SUMIF(Summary!$A$230:$A$266,$A2594,Summary!$L$230:$L$266)+SUMIF(Summary!$A$281:$A$317,$A2594,Summary!$L$281:$L$317))-AM2594,0)</f>
        <v>0</v>
      </c>
      <c r="AO2594" s="688">
        <f>IFERROR($H2594/SUMIF($A:$A,$A2594,$H:$H)*SUMIF(Summary!$A$230:$A$266,$A2594,Summary!$Q$230:$Q$266),0)</f>
        <v>0</v>
      </c>
      <c r="AP2594" s="688">
        <f>IFERROR($H2594/SUMIF($A:$A,$A2594,$H:$H)*(SUMIF(Summary!$A$230:$A$266,$A2594,Summary!$L$230:$L$266)+SUMIF(Summary!$A$281:$A$317,$A2594,Summary!$L$281:$L$317))-AO2594,0)</f>
        <v>0</v>
      </c>
      <c r="AQ2594" s="306"/>
      <c r="AR2594" s="688">
        <f t="shared" ca="1" si="602"/>
        <v>0</v>
      </c>
      <c r="AS2594" s="688">
        <f t="shared" ca="1" si="603"/>
        <v>0</v>
      </c>
    </row>
    <row r="2595" spans="1:45" x14ac:dyDescent="0.2">
      <c r="A2595" s="423">
        <v>9741</v>
      </c>
      <c r="B2595" s="424">
        <v>4</v>
      </c>
      <c r="C2595" s="425" t="s">
        <v>307</v>
      </c>
      <c r="D2595" s="422">
        <f t="shared" si="604"/>
        <v>0</v>
      </c>
      <c r="E2595" s="422">
        <f t="shared" si="605"/>
        <v>0</v>
      </c>
      <c r="F2595" s="422">
        <f t="shared" si="606"/>
        <v>0</v>
      </c>
      <c r="G2595" s="422">
        <f t="shared" si="607"/>
        <v>0</v>
      </c>
      <c r="H2595" s="22">
        <f t="shared" si="608"/>
        <v>0</v>
      </c>
      <c r="I2595" s="116">
        <v>0</v>
      </c>
      <c r="J2595" s="116">
        <v>0</v>
      </c>
      <c r="K2595" s="116">
        <v>0</v>
      </c>
      <c r="L2595" s="116">
        <v>0</v>
      </c>
      <c r="M2595" s="22">
        <f t="shared" si="609"/>
        <v>0</v>
      </c>
      <c r="N2595" s="116">
        <v>0</v>
      </c>
      <c r="O2595" s="116">
        <v>0</v>
      </c>
      <c r="P2595" s="116">
        <v>0</v>
      </c>
      <c r="Q2595" s="116">
        <v>0</v>
      </c>
      <c r="R2595" s="22">
        <f t="shared" si="610"/>
        <v>0</v>
      </c>
      <c r="S2595" s="116">
        <v>0</v>
      </c>
      <c r="T2595" s="116">
        <v>0</v>
      </c>
      <c r="U2595" s="116">
        <v>0</v>
      </c>
      <c r="V2595" s="116">
        <v>0</v>
      </c>
      <c r="W2595" s="22">
        <f t="shared" si="611"/>
        <v>0</v>
      </c>
      <c r="X2595" s="22">
        <f t="shared" si="612"/>
        <v>0</v>
      </c>
      <c r="Y2595" s="22">
        <f ca="1">OFFSET('Cost Study'!$B$7,'Operations Support'!$C2595,'Operations Support'!$B2595)*$H2595</f>
        <v>0</v>
      </c>
      <c r="Z2595" s="23">
        <f ca="1">Y2595*'Cost Study'!$B$31</f>
        <v>0</v>
      </c>
      <c r="AA2595" s="23">
        <f ca="1">IF(A2595=10298,1.51,1)*IF($B2595&lt;3,$D2595*'Cost Study'!$B$32*OFFSET('Cost Study'!$B$7,'Operations Support'!$C2595,'Operations Support'!$B2595),0)</f>
        <v>0</v>
      </c>
      <c r="AB2595" s="24">
        <f ca="1">AA2595*'Cost Study'!$B$31</f>
        <v>0</v>
      </c>
      <c r="AC2595" s="23">
        <f ca="1">Y2595*'Cost Study'!$B$31</f>
        <v>0</v>
      </c>
      <c r="AD2595" s="24">
        <f ca="1">AA2595*'Cost Study'!$B$31</f>
        <v>0</v>
      </c>
      <c r="AE2595" s="377">
        <f t="shared" ca="1" si="613"/>
        <v>0</v>
      </c>
      <c r="AF2595" s="377">
        <f t="shared" ca="1" si="614"/>
        <v>0</v>
      </c>
      <c r="AH2595" s="688">
        <f>IFERROR($H2595/SUMIF($A:$A,$A2595,$H:$H)*SUMIF(Summary!$A$110:$A$186,$A2595,Summary!$P$110:$P$186),0)</f>
        <v>0</v>
      </c>
      <c r="AI2595" s="689">
        <f t="shared" ca="1" si="600"/>
        <v>0</v>
      </c>
      <c r="AJ2595" s="688">
        <f>IFERROR(H2595/SUMIF(A:A,A2595,H:H)*SUMIF(Summary!$A$110:$A$186,'Operations Support'!A2595,Summary!$Q$110:$Q$186),0)</f>
        <v>0</v>
      </c>
      <c r="AK2595" s="688">
        <f t="shared" ca="1" si="601"/>
        <v>0</v>
      </c>
      <c r="AM2595" s="688">
        <f>IFERROR($H2595/SUMIF($A:$A,$A2595,$H:$H)*SUMIF(Summary!$A$230:$A$266,$A2595,Summary!$P$230:$P$266),0)</f>
        <v>0</v>
      </c>
      <c r="AN2595" s="688">
        <f>IFERROR($H2595/SUMIF($A:$A,$A2595,$H:$H)*(SUMIF(Summary!$A$230:$A$266,$A2595,Summary!$L$230:$L$266)+SUMIF(Summary!$A$281:$A$317,$A2595,Summary!$L$281:$L$317))-AM2595,0)</f>
        <v>0</v>
      </c>
      <c r="AO2595" s="688">
        <f>IFERROR($H2595/SUMIF($A:$A,$A2595,$H:$H)*SUMIF(Summary!$A$230:$A$266,$A2595,Summary!$Q$230:$Q$266),0)</f>
        <v>0</v>
      </c>
      <c r="AP2595" s="688">
        <f>IFERROR($H2595/SUMIF($A:$A,$A2595,$H:$H)*(SUMIF(Summary!$A$230:$A$266,$A2595,Summary!$L$230:$L$266)+SUMIF(Summary!$A$281:$A$317,$A2595,Summary!$L$281:$L$317))-AO2595,0)</f>
        <v>0</v>
      </c>
      <c r="AQ2595" s="306"/>
      <c r="AR2595" s="688">
        <f t="shared" ca="1" si="602"/>
        <v>0</v>
      </c>
      <c r="AS2595" s="688">
        <f t="shared" ca="1" si="603"/>
        <v>0</v>
      </c>
    </row>
    <row r="2596" spans="1:45" x14ac:dyDescent="0.2">
      <c r="A2596" s="423">
        <v>9741</v>
      </c>
      <c r="B2596" s="424">
        <v>4</v>
      </c>
      <c r="C2596" s="425" t="s">
        <v>308</v>
      </c>
      <c r="D2596" s="422">
        <f t="shared" si="604"/>
        <v>0</v>
      </c>
      <c r="E2596" s="422">
        <f t="shared" si="605"/>
        <v>0</v>
      </c>
      <c r="F2596" s="422">
        <f t="shared" si="606"/>
        <v>0</v>
      </c>
      <c r="G2596" s="422">
        <f t="shared" si="607"/>
        <v>0</v>
      </c>
      <c r="H2596" s="22">
        <f t="shared" si="608"/>
        <v>0</v>
      </c>
      <c r="I2596" s="116">
        <v>0</v>
      </c>
      <c r="J2596" s="116">
        <v>0</v>
      </c>
      <c r="K2596" s="116">
        <v>0</v>
      </c>
      <c r="L2596" s="116">
        <v>0</v>
      </c>
      <c r="M2596" s="22">
        <f t="shared" si="609"/>
        <v>0</v>
      </c>
      <c r="N2596" s="116">
        <v>0</v>
      </c>
      <c r="O2596" s="116">
        <v>0</v>
      </c>
      <c r="P2596" s="116">
        <v>0</v>
      </c>
      <c r="Q2596" s="116">
        <v>0</v>
      </c>
      <c r="R2596" s="22">
        <f t="shared" si="610"/>
        <v>0</v>
      </c>
      <c r="S2596" s="116">
        <v>0</v>
      </c>
      <c r="T2596" s="116">
        <v>0</v>
      </c>
      <c r="U2596" s="116">
        <v>0</v>
      </c>
      <c r="V2596" s="116">
        <v>0</v>
      </c>
      <c r="W2596" s="22">
        <f t="shared" si="611"/>
        <v>0</v>
      </c>
      <c r="X2596" s="22">
        <f t="shared" si="612"/>
        <v>0</v>
      </c>
      <c r="Y2596" s="22">
        <f ca="1">OFFSET('Cost Study'!$B$7,'Operations Support'!$C2596,'Operations Support'!$B2596)*$H2596</f>
        <v>0</v>
      </c>
      <c r="Z2596" s="23">
        <f ca="1">Y2596*'Cost Study'!$B$31</f>
        <v>0</v>
      </c>
      <c r="AA2596" s="23">
        <f ca="1">IF(A2596=10298,1.51,1)*IF($B2596&lt;3,$D2596*'Cost Study'!$B$32*OFFSET('Cost Study'!$B$7,'Operations Support'!$C2596,'Operations Support'!$B2596),0)</f>
        <v>0</v>
      </c>
      <c r="AB2596" s="24">
        <f ca="1">AA2596*'Cost Study'!$B$31</f>
        <v>0</v>
      </c>
      <c r="AC2596" s="23">
        <f ca="1">Y2596*'Cost Study'!$B$31</f>
        <v>0</v>
      </c>
      <c r="AD2596" s="24">
        <f ca="1">AA2596*'Cost Study'!$B$31</f>
        <v>0</v>
      </c>
      <c r="AE2596" s="377">
        <f t="shared" ca="1" si="613"/>
        <v>0</v>
      </c>
      <c r="AF2596" s="377">
        <f t="shared" ca="1" si="614"/>
        <v>0</v>
      </c>
      <c r="AH2596" s="688">
        <f>IFERROR($H2596/SUMIF($A:$A,$A2596,$H:$H)*SUMIF(Summary!$A$110:$A$186,$A2596,Summary!$P$110:$P$186),0)</f>
        <v>0</v>
      </c>
      <c r="AI2596" s="689">
        <f t="shared" ca="1" si="600"/>
        <v>0</v>
      </c>
      <c r="AJ2596" s="688">
        <f>IFERROR(H2596/SUMIF(A:A,A2596,H:H)*SUMIF(Summary!$A$110:$A$186,'Operations Support'!A2596,Summary!$Q$110:$Q$186),0)</f>
        <v>0</v>
      </c>
      <c r="AK2596" s="688">
        <f t="shared" ca="1" si="601"/>
        <v>0</v>
      </c>
      <c r="AM2596" s="688">
        <f>IFERROR($H2596/SUMIF($A:$A,$A2596,$H:$H)*SUMIF(Summary!$A$230:$A$266,$A2596,Summary!$P$230:$P$266),0)</f>
        <v>0</v>
      </c>
      <c r="AN2596" s="688">
        <f>IFERROR($H2596/SUMIF($A:$A,$A2596,$H:$H)*(SUMIF(Summary!$A$230:$A$266,$A2596,Summary!$L$230:$L$266)+SUMIF(Summary!$A$281:$A$317,$A2596,Summary!$L$281:$L$317))-AM2596,0)</f>
        <v>0</v>
      </c>
      <c r="AO2596" s="688">
        <f>IFERROR($H2596/SUMIF($A:$A,$A2596,$H:$H)*SUMIF(Summary!$A$230:$A$266,$A2596,Summary!$Q$230:$Q$266),0)</f>
        <v>0</v>
      </c>
      <c r="AP2596" s="688">
        <f>IFERROR($H2596/SUMIF($A:$A,$A2596,$H:$H)*(SUMIF(Summary!$A$230:$A$266,$A2596,Summary!$L$230:$L$266)+SUMIF(Summary!$A$281:$A$317,$A2596,Summary!$L$281:$L$317))-AO2596,0)</f>
        <v>0</v>
      </c>
      <c r="AQ2596" s="306"/>
      <c r="AR2596" s="688">
        <f t="shared" ca="1" si="602"/>
        <v>0</v>
      </c>
      <c r="AS2596" s="688">
        <f t="shared" ca="1" si="603"/>
        <v>0</v>
      </c>
    </row>
    <row r="2597" spans="1:45" x14ac:dyDescent="0.2">
      <c r="A2597" s="423">
        <v>9741</v>
      </c>
      <c r="B2597" s="424">
        <v>4</v>
      </c>
      <c r="C2597" s="425" t="s">
        <v>309</v>
      </c>
      <c r="D2597" s="422">
        <f t="shared" si="604"/>
        <v>0</v>
      </c>
      <c r="E2597" s="422">
        <f t="shared" si="605"/>
        <v>0</v>
      </c>
      <c r="F2597" s="422">
        <f t="shared" si="606"/>
        <v>0</v>
      </c>
      <c r="G2597" s="422">
        <f t="shared" si="607"/>
        <v>0</v>
      </c>
      <c r="H2597" s="22">
        <f t="shared" si="608"/>
        <v>0</v>
      </c>
      <c r="I2597" s="116">
        <v>0</v>
      </c>
      <c r="J2597" s="116">
        <v>0</v>
      </c>
      <c r="K2597" s="116">
        <v>0</v>
      </c>
      <c r="L2597" s="116">
        <v>0</v>
      </c>
      <c r="M2597" s="22">
        <f t="shared" si="609"/>
        <v>0</v>
      </c>
      <c r="N2597" s="116">
        <v>0</v>
      </c>
      <c r="O2597" s="116">
        <v>0</v>
      </c>
      <c r="P2597" s="116">
        <v>0</v>
      </c>
      <c r="Q2597" s="116">
        <v>0</v>
      </c>
      <c r="R2597" s="22">
        <f t="shared" si="610"/>
        <v>0</v>
      </c>
      <c r="S2597" s="116">
        <v>0</v>
      </c>
      <c r="T2597" s="116">
        <v>0</v>
      </c>
      <c r="U2597" s="116">
        <v>0</v>
      </c>
      <c r="V2597" s="116">
        <v>0</v>
      </c>
      <c r="W2597" s="22">
        <f t="shared" si="611"/>
        <v>0</v>
      </c>
      <c r="X2597" s="22">
        <f t="shared" si="612"/>
        <v>0</v>
      </c>
      <c r="Y2597" s="22">
        <f ca="1">OFFSET('Cost Study'!$B$7,'Operations Support'!$C2597,'Operations Support'!$B2597)*$H2597</f>
        <v>0</v>
      </c>
      <c r="Z2597" s="23">
        <f ca="1">Y2597*'Cost Study'!$B$31</f>
        <v>0</v>
      </c>
      <c r="AA2597" s="23">
        <f ca="1">IF(A2597=10298,1.51,1)*IF($B2597&lt;3,$D2597*'Cost Study'!$B$32*OFFSET('Cost Study'!$B$7,'Operations Support'!$C2597,'Operations Support'!$B2597),0)</f>
        <v>0</v>
      </c>
      <c r="AB2597" s="24">
        <f ca="1">AA2597*'Cost Study'!$B$31</f>
        <v>0</v>
      </c>
      <c r="AC2597" s="23">
        <f ca="1">Y2597*'Cost Study'!$B$31</f>
        <v>0</v>
      </c>
      <c r="AD2597" s="24">
        <f ca="1">AA2597*'Cost Study'!$B$31</f>
        <v>0</v>
      </c>
      <c r="AE2597" s="377">
        <f t="shared" ca="1" si="613"/>
        <v>0</v>
      </c>
      <c r="AF2597" s="377">
        <f t="shared" ca="1" si="614"/>
        <v>0</v>
      </c>
      <c r="AH2597" s="688">
        <f>IFERROR($H2597/SUMIF($A:$A,$A2597,$H:$H)*SUMIF(Summary!$A$110:$A$186,$A2597,Summary!$P$110:$P$186),0)</f>
        <v>0</v>
      </c>
      <c r="AI2597" s="689">
        <f t="shared" ca="1" si="600"/>
        <v>0</v>
      </c>
      <c r="AJ2597" s="688">
        <f>IFERROR(H2597/SUMIF(A:A,A2597,H:H)*SUMIF(Summary!$A$110:$A$186,'Operations Support'!A2597,Summary!$Q$110:$Q$186),0)</f>
        <v>0</v>
      </c>
      <c r="AK2597" s="688">
        <f t="shared" ca="1" si="601"/>
        <v>0</v>
      </c>
      <c r="AM2597" s="688">
        <f>IFERROR($H2597/SUMIF($A:$A,$A2597,$H:$H)*SUMIF(Summary!$A$230:$A$266,$A2597,Summary!$P$230:$P$266),0)</f>
        <v>0</v>
      </c>
      <c r="AN2597" s="688">
        <f>IFERROR($H2597/SUMIF($A:$A,$A2597,$H:$H)*(SUMIF(Summary!$A$230:$A$266,$A2597,Summary!$L$230:$L$266)+SUMIF(Summary!$A$281:$A$317,$A2597,Summary!$L$281:$L$317))-AM2597,0)</f>
        <v>0</v>
      </c>
      <c r="AO2597" s="688">
        <f>IFERROR($H2597/SUMIF($A:$A,$A2597,$H:$H)*SUMIF(Summary!$A$230:$A$266,$A2597,Summary!$Q$230:$Q$266),0)</f>
        <v>0</v>
      </c>
      <c r="AP2597" s="688">
        <f>IFERROR($H2597/SUMIF($A:$A,$A2597,$H:$H)*(SUMIF(Summary!$A$230:$A$266,$A2597,Summary!$L$230:$L$266)+SUMIF(Summary!$A$281:$A$317,$A2597,Summary!$L$281:$L$317))-AO2597,0)</f>
        <v>0</v>
      </c>
      <c r="AQ2597" s="306"/>
      <c r="AR2597" s="688">
        <f t="shared" ca="1" si="602"/>
        <v>0</v>
      </c>
      <c r="AS2597" s="688">
        <f t="shared" ca="1" si="603"/>
        <v>0</v>
      </c>
    </row>
    <row r="2598" spans="1:45" x14ac:dyDescent="0.2">
      <c r="A2598" s="423">
        <v>9741</v>
      </c>
      <c r="B2598" s="424">
        <v>4</v>
      </c>
      <c r="C2598" s="425" t="s">
        <v>310</v>
      </c>
      <c r="D2598" s="422">
        <f t="shared" si="604"/>
        <v>0</v>
      </c>
      <c r="E2598" s="422">
        <f t="shared" si="605"/>
        <v>0</v>
      </c>
      <c r="F2598" s="422">
        <f t="shared" si="606"/>
        <v>0</v>
      </c>
      <c r="G2598" s="422">
        <f t="shared" si="607"/>
        <v>0</v>
      </c>
      <c r="H2598" s="22">
        <f t="shared" si="608"/>
        <v>0</v>
      </c>
      <c r="I2598" s="116">
        <v>0</v>
      </c>
      <c r="J2598" s="116">
        <v>0</v>
      </c>
      <c r="K2598" s="116">
        <v>0</v>
      </c>
      <c r="L2598" s="116">
        <v>0</v>
      </c>
      <c r="M2598" s="22">
        <f t="shared" si="609"/>
        <v>0</v>
      </c>
      <c r="N2598" s="116">
        <v>0</v>
      </c>
      <c r="O2598" s="116">
        <v>0</v>
      </c>
      <c r="P2598" s="116">
        <v>0</v>
      </c>
      <c r="Q2598" s="116">
        <v>0</v>
      </c>
      <c r="R2598" s="22">
        <f t="shared" si="610"/>
        <v>0</v>
      </c>
      <c r="S2598" s="116">
        <v>0</v>
      </c>
      <c r="T2598" s="116">
        <v>0</v>
      </c>
      <c r="U2598" s="116">
        <v>0</v>
      </c>
      <c r="V2598" s="116">
        <v>0</v>
      </c>
      <c r="W2598" s="22">
        <f t="shared" si="611"/>
        <v>0</v>
      </c>
      <c r="X2598" s="22">
        <f t="shared" si="612"/>
        <v>0</v>
      </c>
      <c r="Y2598" s="22">
        <f ca="1">OFFSET('Cost Study'!$B$7,'Operations Support'!$C2598,'Operations Support'!$B2598)*$H2598</f>
        <v>0</v>
      </c>
      <c r="Z2598" s="23">
        <f ca="1">Y2598*'Cost Study'!$B$31</f>
        <v>0</v>
      </c>
      <c r="AA2598" s="23">
        <f ca="1">IF(A2598=10298,1.51,1)*IF($B2598&lt;3,$D2598*'Cost Study'!$B$32*OFFSET('Cost Study'!$B$7,'Operations Support'!$C2598,'Operations Support'!$B2598),0)</f>
        <v>0</v>
      </c>
      <c r="AB2598" s="24">
        <f ca="1">AA2598*'Cost Study'!$B$31</f>
        <v>0</v>
      </c>
      <c r="AC2598" s="23">
        <f ca="1">Y2598*'Cost Study'!$B$31</f>
        <v>0</v>
      </c>
      <c r="AD2598" s="24">
        <f ca="1">AA2598*'Cost Study'!$B$31</f>
        <v>0</v>
      </c>
      <c r="AE2598" s="377">
        <f t="shared" ca="1" si="613"/>
        <v>0</v>
      </c>
      <c r="AF2598" s="377">
        <f t="shared" ca="1" si="614"/>
        <v>0</v>
      </c>
      <c r="AH2598" s="688">
        <f>IFERROR($H2598/SUMIF($A:$A,$A2598,$H:$H)*SUMIF(Summary!$A$110:$A$186,$A2598,Summary!$P$110:$P$186),0)</f>
        <v>0</v>
      </c>
      <c r="AI2598" s="689">
        <f t="shared" ca="1" si="600"/>
        <v>0</v>
      </c>
      <c r="AJ2598" s="688">
        <f>IFERROR(H2598/SUMIF(A:A,A2598,H:H)*SUMIF(Summary!$A$110:$A$186,'Operations Support'!A2598,Summary!$Q$110:$Q$186),0)</f>
        <v>0</v>
      </c>
      <c r="AK2598" s="688">
        <f t="shared" ca="1" si="601"/>
        <v>0</v>
      </c>
      <c r="AM2598" s="688">
        <f>IFERROR($H2598/SUMIF($A:$A,$A2598,$H:$H)*SUMIF(Summary!$A$230:$A$266,$A2598,Summary!$P$230:$P$266),0)</f>
        <v>0</v>
      </c>
      <c r="AN2598" s="688">
        <f>IFERROR($H2598/SUMIF($A:$A,$A2598,$H:$H)*(SUMIF(Summary!$A$230:$A$266,$A2598,Summary!$L$230:$L$266)+SUMIF(Summary!$A$281:$A$317,$A2598,Summary!$L$281:$L$317))-AM2598,0)</f>
        <v>0</v>
      </c>
      <c r="AO2598" s="688">
        <f>IFERROR($H2598/SUMIF($A:$A,$A2598,$H:$H)*SUMIF(Summary!$A$230:$A$266,$A2598,Summary!$Q$230:$Q$266),0)</f>
        <v>0</v>
      </c>
      <c r="AP2598" s="688">
        <f>IFERROR($H2598/SUMIF($A:$A,$A2598,$H:$H)*(SUMIF(Summary!$A$230:$A$266,$A2598,Summary!$L$230:$L$266)+SUMIF(Summary!$A$281:$A$317,$A2598,Summary!$L$281:$L$317))-AO2598,0)</f>
        <v>0</v>
      </c>
      <c r="AQ2598" s="306"/>
      <c r="AR2598" s="688">
        <f t="shared" ca="1" si="602"/>
        <v>0</v>
      </c>
      <c r="AS2598" s="688">
        <f t="shared" ca="1" si="603"/>
        <v>0</v>
      </c>
    </row>
    <row r="2599" spans="1:45" x14ac:dyDescent="0.2">
      <c r="A2599" s="423">
        <v>9741</v>
      </c>
      <c r="B2599" s="424">
        <v>4</v>
      </c>
      <c r="C2599" s="425" t="s">
        <v>311</v>
      </c>
      <c r="D2599" s="422">
        <f t="shared" si="604"/>
        <v>0</v>
      </c>
      <c r="E2599" s="422">
        <f t="shared" si="605"/>
        <v>0</v>
      </c>
      <c r="F2599" s="422">
        <f t="shared" si="606"/>
        <v>0</v>
      </c>
      <c r="G2599" s="422">
        <f t="shared" si="607"/>
        <v>0</v>
      </c>
      <c r="H2599" s="22">
        <f t="shared" si="608"/>
        <v>0</v>
      </c>
      <c r="I2599" s="116">
        <v>0</v>
      </c>
      <c r="J2599" s="116">
        <v>0</v>
      </c>
      <c r="K2599" s="116">
        <v>0</v>
      </c>
      <c r="L2599" s="116">
        <v>0</v>
      </c>
      <c r="M2599" s="22">
        <f t="shared" si="609"/>
        <v>0</v>
      </c>
      <c r="N2599" s="116">
        <v>0</v>
      </c>
      <c r="O2599" s="116">
        <v>0</v>
      </c>
      <c r="P2599" s="116">
        <v>0</v>
      </c>
      <c r="Q2599" s="116">
        <v>0</v>
      </c>
      <c r="R2599" s="22">
        <f t="shared" si="610"/>
        <v>0</v>
      </c>
      <c r="S2599" s="116">
        <v>0</v>
      </c>
      <c r="T2599" s="116">
        <v>0</v>
      </c>
      <c r="U2599" s="116">
        <v>0</v>
      </c>
      <c r="V2599" s="116">
        <v>0</v>
      </c>
      <c r="W2599" s="22">
        <f t="shared" si="611"/>
        <v>0</v>
      </c>
      <c r="X2599" s="22">
        <f t="shared" si="612"/>
        <v>0</v>
      </c>
      <c r="Y2599" s="22">
        <f ca="1">OFFSET('Cost Study'!$B$7,'Operations Support'!$C2599,'Operations Support'!$B2599)*$H2599</f>
        <v>0</v>
      </c>
      <c r="Z2599" s="23">
        <f ca="1">Y2599*'Cost Study'!$B$31</f>
        <v>0</v>
      </c>
      <c r="AA2599" s="23">
        <f ca="1">IF(A2599=10298,1.51,1)*IF($B2599&lt;3,$D2599*'Cost Study'!$B$32*OFFSET('Cost Study'!$B$7,'Operations Support'!$C2599,'Operations Support'!$B2599),0)</f>
        <v>0</v>
      </c>
      <c r="AB2599" s="24">
        <f ca="1">AA2599*'Cost Study'!$B$31</f>
        <v>0</v>
      </c>
      <c r="AC2599" s="23">
        <f ca="1">Y2599*'Cost Study'!$B$31</f>
        <v>0</v>
      </c>
      <c r="AD2599" s="24">
        <f ca="1">AA2599*'Cost Study'!$B$31</f>
        <v>0</v>
      </c>
      <c r="AE2599" s="377">
        <f t="shared" ca="1" si="613"/>
        <v>0</v>
      </c>
      <c r="AF2599" s="377">
        <f t="shared" ca="1" si="614"/>
        <v>0</v>
      </c>
      <c r="AH2599" s="688">
        <f>IFERROR($H2599/SUMIF($A:$A,$A2599,$H:$H)*SUMIF(Summary!$A$110:$A$186,$A2599,Summary!$P$110:$P$186),0)</f>
        <v>0</v>
      </c>
      <c r="AI2599" s="689">
        <f t="shared" ca="1" si="600"/>
        <v>0</v>
      </c>
      <c r="AJ2599" s="688">
        <f>IFERROR(H2599/SUMIF(A:A,A2599,H:H)*SUMIF(Summary!$A$110:$A$186,'Operations Support'!A2599,Summary!$Q$110:$Q$186),0)</f>
        <v>0</v>
      </c>
      <c r="AK2599" s="688">
        <f t="shared" ca="1" si="601"/>
        <v>0</v>
      </c>
      <c r="AM2599" s="688">
        <f>IFERROR($H2599/SUMIF($A:$A,$A2599,$H:$H)*SUMIF(Summary!$A$230:$A$266,$A2599,Summary!$P$230:$P$266),0)</f>
        <v>0</v>
      </c>
      <c r="AN2599" s="688">
        <f>IFERROR($H2599/SUMIF($A:$A,$A2599,$H:$H)*(SUMIF(Summary!$A$230:$A$266,$A2599,Summary!$L$230:$L$266)+SUMIF(Summary!$A$281:$A$317,$A2599,Summary!$L$281:$L$317))-AM2599,0)</f>
        <v>0</v>
      </c>
      <c r="AO2599" s="688">
        <f>IFERROR($H2599/SUMIF($A:$A,$A2599,$H:$H)*SUMIF(Summary!$A$230:$A$266,$A2599,Summary!$Q$230:$Q$266),0)</f>
        <v>0</v>
      </c>
      <c r="AP2599" s="688">
        <f>IFERROR($H2599/SUMIF($A:$A,$A2599,$H:$H)*(SUMIF(Summary!$A$230:$A$266,$A2599,Summary!$L$230:$L$266)+SUMIF(Summary!$A$281:$A$317,$A2599,Summary!$L$281:$L$317))-AO2599,0)</f>
        <v>0</v>
      </c>
      <c r="AQ2599" s="306"/>
      <c r="AR2599" s="688">
        <f t="shared" ca="1" si="602"/>
        <v>0</v>
      </c>
      <c r="AS2599" s="688">
        <f t="shared" ca="1" si="603"/>
        <v>0</v>
      </c>
    </row>
    <row r="2600" spans="1:45" x14ac:dyDescent="0.2">
      <c r="A2600" s="423">
        <v>9741</v>
      </c>
      <c r="B2600" s="424">
        <v>4</v>
      </c>
      <c r="C2600" s="425" t="s">
        <v>312</v>
      </c>
      <c r="D2600" s="422">
        <f t="shared" si="604"/>
        <v>0</v>
      </c>
      <c r="E2600" s="422">
        <f t="shared" si="605"/>
        <v>0</v>
      </c>
      <c r="F2600" s="422">
        <f t="shared" si="606"/>
        <v>0</v>
      </c>
      <c r="G2600" s="422">
        <f t="shared" si="607"/>
        <v>0</v>
      </c>
      <c r="H2600" s="22">
        <f t="shared" si="608"/>
        <v>0</v>
      </c>
      <c r="I2600" s="116">
        <v>0</v>
      </c>
      <c r="J2600" s="116">
        <v>0</v>
      </c>
      <c r="K2600" s="116">
        <v>0</v>
      </c>
      <c r="L2600" s="116">
        <v>0</v>
      </c>
      <c r="M2600" s="22">
        <f t="shared" si="609"/>
        <v>0</v>
      </c>
      <c r="N2600" s="116">
        <v>0</v>
      </c>
      <c r="O2600" s="116">
        <v>0</v>
      </c>
      <c r="P2600" s="116">
        <v>0</v>
      </c>
      <c r="Q2600" s="116">
        <v>0</v>
      </c>
      <c r="R2600" s="22">
        <f t="shared" si="610"/>
        <v>0</v>
      </c>
      <c r="S2600" s="116">
        <v>0</v>
      </c>
      <c r="T2600" s="116">
        <v>0</v>
      </c>
      <c r="U2600" s="116">
        <v>0</v>
      </c>
      <c r="V2600" s="116">
        <v>0</v>
      </c>
      <c r="W2600" s="22">
        <f t="shared" si="611"/>
        <v>0</v>
      </c>
      <c r="X2600" s="22">
        <f t="shared" si="612"/>
        <v>0</v>
      </c>
      <c r="Y2600" s="22">
        <f ca="1">OFFSET('Cost Study'!$B$7,'Operations Support'!$C2600,'Operations Support'!$B2600)*$H2600</f>
        <v>0</v>
      </c>
      <c r="Z2600" s="23">
        <f ca="1">Y2600*'Cost Study'!$B$31</f>
        <v>0</v>
      </c>
      <c r="AA2600" s="23">
        <f ca="1">IF(A2600=10298,1.51,1)*IF($B2600&lt;3,$D2600*'Cost Study'!$B$32*OFFSET('Cost Study'!$B$7,'Operations Support'!$C2600,'Operations Support'!$B2600),0)</f>
        <v>0</v>
      </c>
      <c r="AB2600" s="24">
        <f ca="1">AA2600*'Cost Study'!$B$31</f>
        <v>0</v>
      </c>
      <c r="AC2600" s="23">
        <f ca="1">Y2600*'Cost Study'!$B$31</f>
        <v>0</v>
      </c>
      <c r="AD2600" s="24">
        <f ca="1">AA2600*'Cost Study'!$B$31</f>
        <v>0</v>
      </c>
      <c r="AE2600" s="377">
        <f t="shared" ca="1" si="613"/>
        <v>0</v>
      </c>
      <c r="AF2600" s="377">
        <f t="shared" ca="1" si="614"/>
        <v>0</v>
      </c>
      <c r="AH2600" s="688">
        <f>IFERROR($H2600/SUMIF($A:$A,$A2600,$H:$H)*SUMIF(Summary!$A$110:$A$186,$A2600,Summary!$P$110:$P$186),0)</f>
        <v>0</v>
      </c>
      <c r="AI2600" s="689">
        <f t="shared" ca="1" si="600"/>
        <v>0</v>
      </c>
      <c r="AJ2600" s="688">
        <f>IFERROR(H2600/SUMIF(A:A,A2600,H:H)*SUMIF(Summary!$A$110:$A$186,'Operations Support'!A2600,Summary!$Q$110:$Q$186),0)</f>
        <v>0</v>
      </c>
      <c r="AK2600" s="688">
        <f t="shared" ca="1" si="601"/>
        <v>0</v>
      </c>
      <c r="AM2600" s="688">
        <f>IFERROR($H2600/SUMIF($A:$A,$A2600,$H:$H)*SUMIF(Summary!$A$230:$A$266,$A2600,Summary!$P$230:$P$266),0)</f>
        <v>0</v>
      </c>
      <c r="AN2600" s="688">
        <f>IFERROR($H2600/SUMIF($A:$A,$A2600,$H:$H)*(SUMIF(Summary!$A$230:$A$266,$A2600,Summary!$L$230:$L$266)+SUMIF(Summary!$A$281:$A$317,$A2600,Summary!$L$281:$L$317))-AM2600,0)</f>
        <v>0</v>
      </c>
      <c r="AO2600" s="688">
        <f>IFERROR($H2600/SUMIF($A:$A,$A2600,$H:$H)*SUMIF(Summary!$A$230:$A$266,$A2600,Summary!$Q$230:$Q$266),0)</f>
        <v>0</v>
      </c>
      <c r="AP2600" s="688">
        <f>IFERROR($H2600/SUMIF($A:$A,$A2600,$H:$H)*(SUMIF(Summary!$A$230:$A$266,$A2600,Summary!$L$230:$L$266)+SUMIF(Summary!$A$281:$A$317,$A2600,Summary!$L$281:$L$317))-AO2600,0)</f>
        <v>0</v>
      </c>
      <c r="AQ2600" s="306"/>
      <c r="AR2600" s="688">
        <f t="shared" ca="1" si="602"/>
        <v>0</v>
      </c>
      <c r="AS2600" s="688">
        <f t="shared" ca="1" si="603"/>
        <v>0</v>
      </c>
    </row>
    <row r="2601" spans="1:45" s="15" customFormat="1" x14ac:dyDescent="0.2">
      <c r="A2601" s="423">
        <v>9741</v>
      </c>
      <c r="B2601" s="424">
        <v>4</v>
      </c>
      <c r="C2601" s="425" t="s">
        <v>313</v>
      </c>
      <c r="D2601" s="422">
        <f t="shared" si="604"/>
        <v>663</v>
      </c>
      <c r="E2601" s="422">
        <f t="shared" si="605"/>
        <v>0</v>
      </c>
      <c r="F2601" s="422">
        <f t="shared" si="606"/>
        <v>40</v>
      </c>
      <c r="G2601" s="422">
        <f t="shared" si="607"/>
        <v>85</v>
      </c>
      <c r="H2601" s="22">
        <f t="shared" si="608"/>
        <v>618</v>
      </c>
      <c r="I2601" s="116">
        <v>258</v>
      </c>
      <c r="J2601" s="116">
        <v>0</v>
      </c>
      <c r="K2601" s="116">
        <v>14</v>
      </c>
      <c r="L2601" s="116">
        <v>27</v>
      </c>
      <c r="M2601" s="22">
        <f t="shared" si="609"/>
        <v>245</v>
      </c>
      <c r="N2601" s="116">
        <v>344</v>
      </c>
      <c r="O2601" s="116">
        <v>0</v>
      </c>
      <c r="P2601" s="116">
        <v>8</v>
      </c>
      <c r="Q2601" s="116">
        <v>45</v>
      </c>
      <c r="R2601" s="22">
        <f t="shared" si="610"/>
        <v>307</v>
      </c>
      <c r="S2601" s="116">
        <v>61</v>
      </c>
      <c r="T2601" s="116">
        <v>0</v>
      </c>
      <c r="U2601" s="116">
        <v>18</v>
      </c>
      <c r="V2601" s="116">
        <v>13</v>
      </c>
      <c r="W2601" s="22">
        <f t="shared" si="611"/>
        <v>66</v>
      </c>
      <c r="X2601" s="22">
        <f t="shared" si="612"/>
        <v>34.333333333333336</v>
      </c>
      <c r="Y2601" s="22">
        <f ca="1">OFFSET('Cost Study'!$B$7,'Operations Support'!$C2601,'Operations Support'!$B2601)*$H2601</f>
        <v>6971.04</v>
      </c>
      <c r="Z2601" s="23">
        <f ca="1">Y2601*'Cost Study'!$B$31</f>
        <v>389346.03756096924</v>
      </c>
      <c r="AA2601" s="23">
        <f ca="1">IF(A2601=10298,1.51,1)*IF($B2601&lt;3,$D2601*'Cost Study'!$B$32*OFFSET('Cost Study'!$B$7,'Operations Support'!$C2601,'Operations Support'!$B2601),0)</f>
        <v>0</v>
      </c>
      <c r="AB2601" s="24">
        <f ca="1">AA2601*'Cost Study'!$B$31</f>
        <v>0</v>
      </c>
      <c r="AC2601" s="23">
        <f ca="1">Y2601*'Cost Study'!$B$31</f>
        <v>389346.03756096924</v>
      </c>
      <c r="AD2601" s="24">
        <f ca="1">AA2601*'Cost Study'!$B$31</f>
        <v>0</v>
      </c>
      <c r="AE2601" s="377">
        <f t="shared" ca="1" si="613"/>
        <v>389346.03756096924</v>
      </c>
      <c r="AF2601" s="377">
        <f t="shared" ca="1" si="614"/>
        <v>389346.03756096924</v>
      </c>
      <c r="AH2601" s="688">
        <f>IFERROR($H2601/SUMIF($A:$A,$A2601,$H:$H)*SUMIF(Summary!$A$110:$A$186,$A2601,Summary!$P$110:$P$186),0)</f>
        <v>36770.780318269251</v>
      </c>
      <c r="AI2601" s="689">
        <f t="shared" ca="1" si="600"/>
        <v>352575.25724269997</v>
      </c>
      <c r="AJ2601" s="688">
        <f>IFERROR(H2601/SUMIF(A:A,A2601,H:H)*SUMIF(Summary!$A$110:$A$186,'Operations Support'!A2601,Summary!$Q$110:$Q$186),0)</f>
        <v>37264.578737056661</v>
      </c>
      <c r="AK2601" s="688">
        <f t="shared" ca="1" si="601"/>
        <v>352081.4588239126</v>
      </c>
      <c r="AL2601" s="1"/>
      <c r="AM2601" s="688">
        <f>IFERROR($H2601/SUMIF($A:$A,$A2601,$H:$H)*SUMIF(Summary!$A$230:$A$266,$A2601,Summary!$P$230:$P$266),0)</f>
        <v>6957.0830056026925</v>
      </c>
      <c r="AN2601" s="688">
        <f>IFERROR($H2601/SUMIF($A:$A,$A2601,$H:$H)*(SUMIF(Summary!$A$230:$A$266,$A2601,Summary!$L$230:$L$266)+SUMIF(Summary!$A$281:$A$317,$A2601,Summary!$L$281:$L$317))-AM2601,0)</f>
        <v>8378.8558088971731</v>
      </c>
      <c r="AO2601" s="688">
        <f>IFERROR($H2601/SUMIF($A:$A,$A2601,$H:$H)*SUMIF(Summary!$A$230:$A$266,$A2601,Summary!$Q$230:$Q$266),0)</f>
        <v>7050.5103562818003</v>
      </c>
      <c r="AP2601" s="688">
        <f>IFERROR($H2601/SUMIF($A:$A,$A2601,$H:$H)*(SUMIF(Summary!$A$230:$A$266,$A2601,Summary!$L$230:$L$266)+SUMIF(Summary!$A$281:$A$317,$A2601,Summary!$L$281:$L$317))-AO2601,0)</f>
        <v>8285.4284582180662</v>
      </c>
      <c r="AQ2601" s="306"/>
      <c r="AR2601" s="688">
        <f t="shared" ca="1" si="602"/>
        <v>360954.11305159715</v>
      </c>
      <c r="AS2601" s="688">
        <f t="shared" ca="1" si="603"/>
        <v>360366.88728213066</v>
      </c>
    </row>
    <row r="2602" spans="1:45" x14ac:dyDescent="0.2">
      <c r="A2602" s="423">
        <v>9741</v>
      </c>
      <c r="B2602" s="424">
        <v>4</v>
      </c>
      <c r="C2602" s="425" t="s">
        <v>314</v>
      </c>
      <c r="D2602" s="422">
        <f t="shared" si="604"/>
        <v>0</v>
      </c>
      <c r="E2602" s="422">
        <f t="shared" si="605"/>
        <v>0</v>
      </c>
      <c r="F2602" s="422">
        <f t="shared" si="606"/>
        <v>0</v>
      </c>
      <c r="G2602" s="422">
        <f t="shared" si="607"/>
        <v>0</v>
      </c>
      <c r="H2602" s="22">
        <f t="shared" si="608"/>
        <v>0</v>
      </c>
      <c r="I2602" s="116">
        <v>0</v>
      </c>
      <c r="J2602" s="116">
        <v>0</v>
      </c>
      <c r="K2602" s="116">
        <v>0</v>
      </c>
      <c r="L2602" s="116">
        <v>0</v>
      </c>
      <c r="M2602" s="22">
        <f t="shared" si="609"/>
        <v>0</v>
      </c>
      <c r="N2602" s="116">
        <v>0</v>
      </c>
      <c r="O2602" s="116">
        <v>0</v>
      </c>
      <c r="P2602" s="116">
        <v>0</v>
      </c>
      <c r="Q2602" s="116">
        <v>0</v>
      </c>
      <c r="R2602" s="22">
        <f t="shared" si="610"/>
        <v>0</v>
      </c>
      <c r="S2602" s="116">
        <v>0</v>
      </c>
      <c r="T2602" s="116">
        <v>0</v>
      </c>
      <c r="U2602" s="116">
        <v>0</v>
      </c>
      <c r="V2602" s="116">
        <v>0</v>
      </c>
      <c r="W2602" s="22">
        <f t="shared" si="611"/>
        <v>0</v>
      </c>
      <c r="X2602" s="22">
        <f t="shared" si="612"/>
        <v>0</v>
      </c>
      <c r="Y2602" s="22">
        <f ca="1">OFFSET('Cost Study'!$B$7,'Operations Support'!$C2602,'Operations Support'!$B2602)*$H2602</f>
        <v>0</v>
      </c>
      <c r="Z2602" s="23">
        <f ca="1">Y2602*'Cost Study'!$B$31</f>
        <v>0</v>
      </c>
      <c r="AA2602" s="23">
        <f ca="1">IF(A2602=10298,1.51,1)*IF($B2602&lt;3,$D2602*'Cost Study'!$B$32*OFFSET('Cost Study'!$B$7,'Operations Support'!$C2602,'Operations Support'!$B2602),0)</f>
        <v>0</v>
      </c>
      <c r="AB2602" s="24">
        <f ca="1">AA2602*'Cost Study'!$B$31</f>
        <v>0</v>
      </c>
      <c r="AC2602" s="23">
        <f ca="1">Y2602*'Cost Study'!$B$31</f>
        <v>0</v>
      </c>
      <c r="AD2602" s="24">
        <f ca="1">AA2602*'Cost Study'!$B$31</f>
        <v>0</v>
      </c>
      <c r="AE2602" s="377">
        <f t="shared" ca="1" si="613"/>
        <v>0</v>
      </c>
      <c r="AF2602" s="377">
        <f t="shared" ca="1" si="614"/>
        <v>0</v>
      </c>
      <c r="AH2602" s="688">
        <f>IFERROR($H2602/SUMIF($A:$A,$A2602,$H:$H)*SUMIF(Summary!$A$110:$A$186,$A2602,Summary!$P$110:$P$186),0)</f>
        <v>0</v>
      </c>
      <c r="AI2602" s="689">
        <f t="shared" ca="1" si="600"/>
        <v>0</v>
      </c>
      <c r="AJ2602" s="688">
        <f>IFERROR(H2602/SUMIF(A:A,A2602,H:H)*SUMIF(Summary!$A$110:$A$186,'Operations Support'!A2602,Summary!$Q$110:$Q$186),0)</f>
        <v>0</v>
      </c>
      <c r="AK2602" s="688">
        <f t="shared" ca="1" si="601"/>
        <v>0</v>
      </c>
      <c r="AM2602" s="688">
        <f>IFERROR($H2602/SUMIF($A:$A,$A2602,$H:$H)*SUMIF(Summary!$A$230:$A$266,$A2602,Summary!$P$230:$P$266),0)</f>
        <v>0</v>
      </c>
      <c r="AN2602" s="688">
        <f>IFERROR($H2602/SUMIF($A:$A,$A2602,$H:$H)*(SUMIF(Summary!$A$230:$A$266,$A2602,Summary!$L$230:$L$266)+SUMIF(Summary!$A$281:$A$317,$A2602,Summary!$L$281:$L$317))-AM2602,0)</f>
        <v>0</v>
      </c>
      <c r="AO2602" s="688">
        <f>IFERROR($H2602/SUMIF($A:$A,$A2602,$H:$H)*SUMIF(Summary!$A$230:$A$266,$A2602,Summary!$Q$230:$Q$266),0)</f>
        <v>0</v>
      </c>
      <c r="AP2602" s="688">
        <f>IFERROR($H2602/SUMIF($A:$A,$A2602,$H:$H)*(SUMIF(Summary!$A$230:$A$266,$A2602,Summary!$L$230:$L$266)+SUMIF(Summary!$A$281:$A$317,$A2602,Summary!$L$281:$L$317))-AO2602,0)</f>
        <v>0</v>
      </c>
      <c r="AQ2602" s="306"/>
      <c r="AR2602" s="688">
        <f t="shared" ca="1" si="602"/>
        <v>0</v>
      </c>
      <c r="AS2602" s="688">
        <f t="shared" ca="1" si="603"/>
        <v>0</v>
      </c>
    </row>
    <row r="2603" spans="1:45" x14ac:dyDescent="0.2">
      <c r="A2603" s="423">
        <v>9741</v>
      </c>
      <c r="B2603" s="424">
        <v>4</v>
      </c>
      <c r="C2603" s="425" t="s">
        <v>315</v>
      </c>
      <c r="D2603" s="422">
        <f t="shared" si="604"/>
        <v>1357</v>
      </c>
      <c r="E2603" s="422">
        <f t="shared" si="605"/>
        <v>0</v>
      </c>
      <c r="F2603" s="422">
        <f t="shared" si="606"/>
        <v>98</v>
      </c>
      <c r="G2603" s="422">
        <f t="shared" si="607"/>
        <v>14</v>
      </c>
      <c r="H2603" s="22">
        <f t="shared" si="608"/>
        <v>1441</v>
      </c>
      <c r="I2603" s="116">
        <v>611</v>
      </c>
      <c r="J2603" s="116">
        <v>0</v>
      </c>
      <c r="K2603" s="116">
        <v>48</v>
      </c>
      <c r="L2603" s="116">
        <v>4</v>
      </c>
      <c r="M2603" s="22">
        <f t="shared" si="609"/>
        <v>655</v>
      </c>
      <c r="N2603" s="116">
        <v>671</v>
      </c>
      <c r="O2603" s="116">
        <v>0</v>
      </c>
      <c r="P2603" s="116">
        <v>18</v>
      </c>
      <c r="Q2603" s="116">
        <v>8</v>
      </c>
      <c r="R2603" s="22">
        <f t="shared" si="610"/>
        <v>681</v>
      </c>
      <c r="S2603" s="116">
        <v>75</v>
      </c>
      <c r="T2603" s="116">
        <v>0</v>
      </c>
      <c r="U2603" s="116">
        <v>32</v>
      </c>
      <c r="V2603" s="116">
        <v>2</v>
      </c>
      <c r="W2603" s="22">
        <f t="shared" si="611"/>
        <v>105</v>
      </c>
      <c r="X2603" s="22">
        <f t="shared" si="612"/>
        <v>80.055555555555557</v>
      </c>
      <c r="Y2603" s="22">
        <f ca="1">OFFSET('Cost Study'!$B$7,'Operations Support'!$C2603,'Operations Support'!$B2603)*$H2603</f>
        <v>40679.43</v>
      </c>
      <c r="Z2603" s="23">
        <f ca="1">Y2603*'Cost Study'!$B$31</f>
        <v>2272024.6736123762</v>
      </c>
      <c r="AA2603" s="23">
        <f ca="1">IF(A2603=10298,1.51,1)*IF($B2603&lt;3,$D2603*'Cost Study'!$B$32*OFFSET('Cost Study'!$B$7,'Operations Support'!$C2603,'Operations Support'!$B2603),0)</f>
        <v>0</v>
      </c>
      <c r="AB2603" s="24">
        <f ca="1">AA2603*'Cost Study'!$B$31</f>
        <v>0</v>
      </c>
      <c r="AC2603" s="23">
        <f ca="1">Y2603*'Cost Study'!$B$31</f>
        <v>2272024.6736123762</v>
      </c>
      <c r="AD2603" s="24">
        <f ca="1">AA2603*'Cost Study'!$B$31</f>
        <v>0</v>
      </c>
      <c r="AE2603" s="377">
        <f t="shared" ca="1" si="613"/>
        <v>2272024.6736123762</v>
      </c>
      <c r="AF2603" s="377">
        <f t="shared" ca="1" si="614"/>
        <v>2272024.6736123762</v>
      </c>
      <c r="AH2603" s="688">
        <f>IFERROR($H2603/SUMIF($A:$A,$A2603,$H:$H)*SUMIF(Summary!$A$110:$A$186,$A2603,Summary!$P$110:$P$186),0)</f>
        <v>85738.987764766978</v>
      </c>
      <c r="AI2603" s="689">
        <f t="shared" ca="1" si="600"/>
        <v>2186285.6858476093</v>
      </c>
      <c r="AJ2603" s="688">
        <f>IFERROR(H2603/SUMIF(A:A,A2603,H:H)*SUMIF(Summary!$A$110:$A$186,'Operations Support'!A2603,Summary!$Q$110:$Q$186),0)</f>
        <v>86890.38504870332</v>
      </c>
      <c r="AK2603" s="688">
        <f t="shared" ca="1" si="601"/>
        <v>2185134.2885636729</v>
      </c>
      <c r="AM2603" s="688">
        <f>IFERROR($H2603/SUMIF($A:$A,$A2603,$H:$H)*SUMIF(Summary!$A$230:$A$266,$A2603,Summary!$P$230:$P$266),0)</f>
        <v>16221.936263872945</v>
      </c>
      <c r="AN2603" s="688">
        <f>IFERROR($H2603/SUMIF($A:$A,$A2603,$H:$H)*(SUMIF(Summary!$A$230:$A$266,$A2603,Summary!$L$230:$L$266)+SUMIF(Summary!$A$281:$A$317,$A2603,Summary!$L$281:$L$317))-AM2603,0)</f>
        <v>19537.105534985167</v>
      </c>
      <c r="AO2603" s="688">
        <f>IFERROR($H2603/SUMIF($A:$A,$A2603,$H:$H)*SUMIF(Summary!$A$230:$A$266,$A2603,Summary!$Q$230:$Q$266),0)</f>
        <v>16439.782238514683</v>
      </c>
      <c r="AP2603" s="688">
        <f>IFERROR($H2603/SUMIF($A:$A,$A2603,$H:$H)*(SUMIF(Summary!$A$230:$A$266,$A2603,Summary!$L$230:$L$266)+SUMIF(Summary!$A$281:$A$317,$A2603,Summary!$L$281:$L$317))-AO2603,0)</f>
        <v>19319.259560343427</v>
      </c>
      <c r="AQ2603" s="306"/>
      <c r="AR2603" s="688">
        <f t="shared" ca="1" si="602"/>
        <v>2205822.7913825945</v>
      </c>
      <c r="AS2603" s="688">
        <f t="shared" ca="1" si="603"/>
        <v>2204453.5481240163</v>
      </c>
    </row>
    <row r="2604" spans="1:45" x14ac:dyDescent="0.2">
      <c r="A2604" s="423">
        <v>9741</v>
      </c>
      <c r="B2604" s="424">
        <v>4</v>
      </c>
      <c r="C2604" s="425" t="s">
        <v>316</v>
      </c>
      <c r="D2604" s="422">
        <f t="shared" si="604"/>
        <v>0</v>
      </c>
      <c r="E2604" s="422">
        <f t="shared" si="605"/>
        <v>0</v>
      </c>
      <c r="F2604" s="422">
        <f t="shared" si="606"/>
        <v>0</v>
      </c>
      <c r="G2604" s="422">
        <f t="shared" si="607"/>
        <v>0</v>
      </c>
      <c r="H2604" s="22">
        <f t="shared" si="608"/>
        <v>0</v>
      </c>
      <c r="I2604" s="116">
        <v>0</v>
      </c>
      <c r="J2604" s="116">
        <v>0</v>
      </c>
      <c r="K2604" s="116">
        <v>0</v>
      </c>
      <c r="L2604" s="116">
        <v>0</v>
      </c>
      <c r="M2604" s="22">
        <f t="shared" si="609"/>
        <v>0</v>
      </c>
      <c r="N2604" s="116">
        <v>0</v>
      </c>
      <c r="O2604" s="116">
        <v>0</v>
      </c>
      <c r="P2604" s="116">
        <v>0</v>
      </c>
      <c r="Q2604" s="116">
        <v>0</v>
      </c>
      <c r="R2604" s="22">
        <f t="shared" si="610"/>
        <v>0</v>
      </c>
      <c r="S2604" s="116">
        <v>0</v>
      </c>
      <c r="T2604" s="116">
        <v>0</v>
      </c>
      <c r="U2604" s="116">
        <v>0</v>
      </c>
      <c r="V2604" s="116">
        <v>0</v>
      </c>
      <c r="W2604" s="22">
        <f t="shared" si="611"/>
        <v>0</v>
      </c>
      <c r="X2604" s="22">
        <f t="shared" si="612"/>
        <v>0</v>
      </c>
      <c r="Y2604" s="22">
        <f ca="1">OFFSET('Cost Study'!$B$7,'Operations Support'!$C2604,'Operations Support'!$B2604)*$H2604</f>
        <v>0</v>
      </c>
      <c r="Z2604" s="23">
        <f ca="1">Y2604*'Cost Study'!$B$31</f>
        <v>0</v>
      </c>
      <c r="AA2604" s="23">
        <f ca="1">IF(A2604=10298,1.51,1)*IF($B2604&lt;3,$D2604*'Cost Study'!$B$32*OFFSET('Cost Study'!$B$7,'Operations Support'!$C2604,'Operations Support'!$B2604),0)</f>
        <v>0</v>
      </c>
      <c r="AB2604" s="24">
        <f ca="1">AA2604*'Cost Study'!$B$31</f>
        <v>0</v>
      </c>
      <c r="AC2604" s="23">
        <f ca="1">Y2604*'Cost Study'!$B$31</f>
        <v>0</v>
      </c>
      <c r="AD2604" s="24">
        <f ca="1">AA2604*'Cost Study'!$B$31</f>
        <v>0</v>
      </c>
      <c r="AE2604" s="377">
        <f t="shared" ca="1" si="613"/>
        <v>0</v>
      </c>
      <c r="AF2604" s="377">
        <f t="shared" ca="1" si="614"/>
        <v>0</v>
      </c>
      <c r="AH2604" s="688">
        <f>IFERROR($H2604/SUMIF($A:$A,$A2604,$H:$H)*SUMIF(Summary!$A$110:$A$186,$A2604,Summary!$P$110:$P$186),0)</f>
        <v>0</v>
      </c>
      <c r="AI2604" s="689">
        <f t="shared" ca="1" si="600"/>
        <v>0</v>
      </c>
      <c r="AJ2604" s="688">
        <f>IFERROR(H2604/SUMIF(A:A,A2604,H:H)*SUMIF(Summary!$A$110:$A$186,'Operations Support'!A2604,Summary!$Q$110:$Q$186),0)</f>
        <v>0</v>
      </c>
      <c r="AK2604" s="688">
        <f t="shared" ca="1" si="601"/>
        <v>0</v>
      </c>
      <c r="AM2604" s="688">
        <f>IFERROR($H2604/SUMIF($A:$A,$A2604,$H:$H)*SUMIF(Summary!$A$230:$A$266,$A2604,Summary!$P$230:$P$266),0)</f>
        <v>0</v>
      </c>
      <c r="AN2604" s="688">
        <f>IFERROR($H2604/SUMIF($A:$A,$A2604,$H:$H)*(SUMIF(Summary!$A$230:$A$266,$A2604,Summary!$L$230:$L$266)+SUMIF(Summary!$A$281:$A$317,$A2604,Summary!$L$281:$L$317))-AM2604,0)</f>
        <v>0</v>
      </c>
      <c r="AO2604" s="688">
        <f>IFERROR($H2604/SUMIF($A:$A,$A2604,$H:$H)*SUMIF(Summary!$A$230:$A$266,$A2604,Summary!$Q$230:$Q$266),0)</f>
        <v>0</v>
      </c>
      <c r="AP2604" s="688">
        <f>IFERROR($H2604/SUMIF($A:$A,$A2604,$H:$H)*(SUMIF(Summary!$A$230:$A$266,$A2604,Summary!$L$230:$L$266)+SUMIF(Summary!$A$281:$A$317,$A2604,Summary!$L$281:$L$317))-AO2604,0)</f>
        <v>0</v>
      </c>
      <c r="AQ2604" s="306"/>
      <c r="AR2604" s="688">
        <f t="shared" ca="1" si="602"/>
        <v>0</v>
      </c>
      <c r="AS2604" s="688">
        <f t="shared" ca="1" si="603"/>
        <v>0</v>
      </c>
    </row>
    <row r="2605" spans="1:45" x14ac:dyDescent="0.2">
      <c r="A2605" s="423">
        <v>9741</v>
      </c>
      <c r="B2605" s="424">
        <v>4</v>
      </c>
      <c r="C2605" s="425" t="s">
        <v>317</v>
      </c>
      <c r="D2605" s="422">
        <f t="shared" si="604"/>
        <v>0</v>
      </c>
      <c r="E2605" s="422">
        <f t="shared" si="605"/>
        <v>0</v>
      </c>
      <c r="F2605" s="422">
        <f t="shared" si="606"/>
        <v>0</v>
      </c>
      <c r="G2605" s="422">
        <f t="shared" si="607"/>
        <v>0</v>
      </c>
      <c r="H2605" s="22">
        <f t="shared" si="608"/>
        <v>0</v>
      </c>
      <c r="I2605" s="116">
        <v>0</v>
      </c>
      <c r="J2605" s="116">
        <v>0</v>
      </c>
      <c r="K2605" s="116">
        <v>0</v>
      </c>
      <c r="L2605" s="116">
        <v>0</v>
      </c>
      <c r="M2605" s="22">
        <f t="shared" si="609"/>
        <v>0</v>
      </c>
      <c r="N2605" s="116">
        <v>0</v>
      </c>
      <c r="O2605" s="116">
        <v>0</v>
      </c>
      <c r="P2605" s="116">
        <v>0</v>
      </c>
      <c r="Q2605" s="116">
        <v>0</v>
      </c>
      <c r="R2605" s="22">
        <f t="shared" si="610"/>
        <v>0</v>
      </c>
      <c r="S2605" s="116">
        <v>0</v>
      </c>
      <c r="T2605" s="116">
        <v>0</v>
      </c>
      <c r="U2605" s="116">
        <v>0</v>
      </c>
      <c r="V2605" s="116">
        <v>0</v>
      </c>
      <c r="W2605" s="22">
        <f t="shared" si="611"/>
        <v>0</v>
      </c>
      <c r="X2605" s="22">
        <f t="shared" si="612"/>
        <v>0</v>
      </c>
      <c r="Y2605" s="22">
        <f ca="1">OFFSET('Cost Study'!$B$7,'Operations Support'!$C2605,'Operations Support'!$B2605)*$H2605</f>
        <v>0</v>
      </c>
      <c r="Z2605" s="23">
        <f ca="1">Y2605*'Cost Study'!$B$31</f>
        <v>0</v>
      </c>
      <c r="AA2605" s="23">
        <f ca="1">IF(A2605=10298,1.51,1)*IF($B2605&lt;3,$D2605*'Cost Study'!$B$32*OFFSET('Cost Study'!$B$7,'Operations Support'!$C2605,'Operations Support'!$B2605),0)</f>
        <v>0</v>
      </c>
      <c r="AB2605" s="24">
        <f ca="1">AA2605*'Cost Study'!$B$31</f>
        <v>0</v>
      </c>
      <c r="AC2605" s="23">
        <f ca="1">Y2605*'Cost Study'!$B$31</f>
        <v>0</v>
      </c>
      <c r="AD2605" s="24">
        <f ca="1">AA2605*'Cost Study'!$B$31</f>
        <v>0</v>
      </c>
      <c r="AE2605" s="377">
        <f t="shared" ca="1" si="613"/>
        <v>0</v>
      </c>
      <c r="AF2605" s="377">
        <f t="shared" ca="1" si="614"/>
        <v>0</v>
      </c>
      <c r="AH2605" s="688">
        <f>IFERROR($H2605/SUMIF($A:$A,$A2605,$H:$H)*SUMIF(Summary!$A$110:$A$186,$A2605,Summary!$P$110:$P$186),0)</f>
        <v>0</v>
      </c>
      <c r="AI2605" s="689">
        <f t="shared" ca="1" si="600"/>
        <v>0</v>
      </c>
      <c r="AJ2605" s="688">
        <f>IFERROR(H2605/SUMIF(A:A,A2605,H:H)*SUMIF(Summary!$A$110:$A$186,'Operations Support'!A2605,Summary!$Q$110:$Q$186),0)</f>
        <v>0</v>
      </c>
      <c r="AK2605" s="688">
        <f t="shared" ca="1" si="601"/>
        <v>0</v>
      </c>
      <c r="AM2605" s="688">
        <f>IFERROR($H2605/SUMIF($A:$A,$A2605,$H:$H)*SUMIF(Summary!$A$230:$A$266,$A2605,Summary!$P$230:$P$266),0)</f>
        <v>0</v>
      </c>
      <c r="AN2605" s="688">
        <f>IFERROR($H2605/SUMIF($A:$A,$A2605,$H:$H)*(SUMIF(Summary!$A$230:$A$266,$A2605,Summary!$L$230:$L$266)+SUMIF(Summary!$A$281:$A$317,$A2605,Summary!$L$281:$L$317))-AM2605,0)</f>
        <v>0</v>
      </c>
      <c r="AO2605" s="688">
        <f>IFERROR($H2605/SUMIF($A:$A,$A2605,$H:$H)*SUMIF(Summary!$A$230:$A$266,$A2605,Summary!$Q$230:$Q$266),0)</f>
        <v>0</v>
      </c>
      <c r="AP2605" s="688">
        <f>IFERROR($H2605/SUMIF($A:$A,$A2605,$H:$H)*(SUMIF(Summary!$A$230:$A$266,$A2605,Summary!$L$230:$L$266)+SUMIF(Summary!$A$281:$A$317,$A2605,Summary!$L$281:$L$317))-AO2605,0)</f>
        <v>0</v>
      </c>
      <c r="AQ2605" s="306"/>
      <c r="AR2605" s="688">
        <f t="shared" ca="1" si="602"/>
        <v>0</v>
      </c>
      <c r="AS2605" s="688">
        <f t="shared" ca="1" si="603"/>
        <v>0</v>
      </c>
    </row>
    <row r="2606" spans="1:45" x14ac:dyDescent="0.2">
      <c r="A2606" s="423">
        <v>9741</v>
      </c>
      <c r="B2606" s="424">
        <v>4</v>
      </c>
      <c r="C2606" s="425" t="s">
        <v>318</v>
      </c>
      <c r="D2606" s="422">
        <f t="shared" si="604"/>
        <v>6</v>
      </c>
      <c r="E2606" s="422">
        <f t="shared" si="605"/>
        <v>0</v>
      </c>
      <c r="F2606" s="422">
        <f t="shared" si="606"/>
        <v>0</v>
      </c>
      <c r="G2606" s="422">
        <f t="shared" si="607"/>
        <v>0</v>
      </c>
      <c r="H2606" s="22">
        <f t="shared" si="608"/>
        <v>6</v>
      </c>
      <c r="I2606" s="116">
        <v>0</v>
      </c>
      <c r="J2606" s="116">
        <v>0</v>
      </c>
      <c r="K2606" s="116">
        <v>0</v>
      </c>
      <c r="L2606" s="116">
        <v>0</v>
      </c>
      <c r="M2606" s="22">
        <f t="shared" si="609"/>
        <v>0</v>
      </c>
      <c r="N2606" s="116">
        <v>6</v>
      </c>
      <c r="O2606" s="116">
        <v>0</v>
      </c>
      <c r="P2606" s="116">
        <v>0</v>
      </c>
      <c r="Q2606" s="116">
        <v>0</v>
      </c>
      <c r="R2606" s="22">
        <f t="shared" si="610"/>
        <v>6</v>
      </c>
      <c r="S2606" s="116">
        <v>0</v>
      </c>
      <c r="T2606" s="116">
        <v>0</v>
      </c>
      <c r="U2606" s="116">
        <v>0</v>
      </c>
      <c r="V2606" s="116">
        <v>0</v>
      </c>
      <c r="W2606" s="22">
        <f t="shared" si="611"/>
        <v>0</v>
      </c>
      <c r="X2606" s="22">
        <f t="shared" si="612"/>
        <v>0.33333333333333331</v>
      </c>
      <c r="Y2606" s="22">
        <f ca="1">OFFSET('Cost Study'!$B$7,'Operations Support'!$C2606,'Operations Support'!$B2606)*$H2606</f>
        <v>69.300000000000011</v>
      </c>
      <c r="Z2606" s="23">
        <f ca="1">Y2606*'Cost Study'!$B$31</f>
        <v>3870.5387435698512</v>
      </c>
      <c r="AA2606" s="23">
        <f ca="1">IF(A2606=10298,1.51,1)*IF($B2606&lt;3,$D2606*'Cost Study'!$B$32*OFFSET('Cost Study'!$B$7,'Operations Support'!$C2606,'Operations Support'!$B2606),0)</f>
        <v>0</v>
      </c>
      <c r="AB2606" s="24">
        <f ca="1">AA2606*'Cost Study'!$B$31</f>
        <v>0</v>
      </c>
      <c r="AC2606" s="23">
        <f ca="1">Y2606*'Cost Study'!$B$31</f>
        <v>3870.5387435698512</v>
      </c>
      <c r="AD2606" s="24">
        <f ca="1">AA2606*'Cost Study'!$B$31</f>
        <v>0</v>
      </c>
      <c r="AE2606" s="377">
        <f t="shared" ca="1" si="613"/>
        <v>3870.5387435698512</v>
      </c>
      <c r="AF2606" s="377">
        <f t="shared" ca="1" si="614"/>
        <v>3870.5387435698512</v>
      </c>
      <c r="AH2606" s="688">
        <f>IFERROR($H2606/SUMIF($A:$A,$A2606,$H:$H)*SUMIF(Summary!$A$110:$A$186,$A2606,Summary!$P$110:$P$186),0)</f>
        <v>356.9978671676626</v>
      </c>
      <c r="AI2606" s="689">
        <f t="shared" ref="AI2606:AI2669" ca="1" si="615">Z2606+AB2606-AH2606</f>
        <v>3513.5408764021886</v>
      </c>
      <c r="AJ2606" s="688">
        <f>IFERROR(H2606/SUMIF(A:A,A2606,H:H)*SUMIF(Summary!$A$110:$A$186,'Operations Support'!A2606,Summary!$Q$110:$Q$186),0)</f>
        <v>361.79202657336566</v>
      </c>
      <c r="AK2606" s="688">
        <f t="shared" ref="AK2606:AK2669" ca="1" si="616">AC2606+AD2606-AJ2606</f>
        <v>3508.7467169964857</v>
      </c>
      <c r="AM2606" s="688">
        <f>IFERROR($H2606/SUMIF($A:$A,$A2606,$H:$H)*SUMIF(Summary!$A$230:$A$266,$A2606,Summary!$P$230:$P$266),0)</f>
        <v>67.544495200026134</v>
      </c>
      <c r="AN2606" s="688">
        <f>IFERROR($H2606/SUMIF($A:$A,$A2606,$H:$H)*(SUMIF(Summary!$A$230:$A$266,$A2606,Summary!$L$230:$L$266)+SUMIF(Summary!$A$281:$A$317,$A2606,Summary!$L$281:$L$317))-AM2606,0)</f>
        <v>81.34811464948713</v>
      </c>
      <c r="AO2606" s="688">
        <f>IFERROR($H2606/SUMIF($A:$A,$A2606,$H:$H)*SUMIF(Summary!$A$230:$A$266,$A2606,Summary!$Q$230:$Q$266),0)</f>
        <v>68.451556857104862</v>
      </c>
      <c r="AP2606" s="688">
        <f>IFERROR($H2606/SUMIF($A:$A,$A2606,$H:$H)*(SUMIF(Summary!$A$230:$A$266,$A2606,Summary!$L$230:$L$266)+SUMIF(Summary!$A$281:$A$317,$A2606,Summary!$L$281:$L$317))-AO2606,0)</f>
        <v>80.441052992408402</v>
      </c>
      <c r="AQ2606" s="306"/>
      <c r="AR2606" s="688">
        <f t="shared" ref="AR2606:AR2669" ca="1" si="617">AI2606+AN2606</f>
        <v>3594.8889910516759</v>
      </c>
      <c r="AS2606" s="688">
        <f t="shared" ref="AS2606:AS2669" ca="1" si="618">AK2606+AP2606</f>
        <v>3589.1877699888942</v>
      </c>
    </row>
    <row r="2607" spans="1:45" x14ac:dyDescent="0.2">
      <c r="A2607" s="423">
        <v>9741</v>
      </c>
      <c r="B2607" s="424">
        <v>4</v>
      </c>
      <c r="C2607" s="425" t="s">
        <v>319</v>
      </c>
      <c r="D2607" s="422">
        <f t="shared" si="604"/>
        <v>0</v>
      </c>
      <c r="E2607" s="422">
        <f t="shared" si="605"/>
        <v>0</v>
      </c>
      <c r="F2607" s="422">
        <f t="shared" si="606"/>
        <v>0</v>
      </c>
      <c r="G2607" s="422">
        <f t="shared" si="607"/>
        <v>0</v>
      </c>
      <c r="H2607" s="22">
        <f t="shared" si="608"/>
        <v>0</v>
      </c>
      <c r="I2607" s="116">
        <v>0</v>
      </c>
      <c r="J2607" s="116">
        <v>0</v>
      </c>
      <c r="K2607" s="116">
        <v>0</v>
      </c>
      <c r="L2607" s="116">
        <v>0</v>
      </c>
      <c r="M2607" s="22">
        <f t="shared" si="609"/>
        <v>0</v>
      </c>
      <c r="N2607" s="116">
        <v>0</v>
      </c>
      <c r="O2607" s="116">
        <v>0</v>
      </c>
      <c r="P2607" s="116">
        <v>0</v>
      </c>
      <c r="Q2607" s="116">
        <v>0</v>
      </c>
      <c r="R2607" s="22">
        <f t="shared" si="610"/>
        <v>0</v>
      </c>
      <c r="S2607" s="116">
        <v>0</v>
      </c>
      <c r="T2607" s="116">
        <v>0</v>
      </c>
      <c r="U2607" s="116">
        <v>0</v>
      </c>
      <c r="V2607" s="116">
        <v>0</v>
      </c>
      <c r="W2607" s="22">
        <f t="shared" si="611"/>
        <v>0</v>
      </c>
      <c r="X2607" s="22">
        <f t="shared" si="612"/>
        <v>0</v>
      </c>
      <c r="Y2607" s="22">
        <f ca="1">OFFSET('Cost Study'!$B$7,'Operations Support'!$C2607,'Operations Support'!$B2607)*$H2607</f>
        <v>0</v>
      </c>
      <c r="Z2607" s="23">
        <f ca="1">Y2607*'Cost Study'!$B$31</f>
        <v>0</v>
      </c>
      <c r="AA2607" s="23">
        <f ca="1">IF(A2607=10298,1.51,1)*IF($B2607&lt;3,$D2607*'Cost Study'!$B$32*OFFSET('Cost Study'!$B$7,'Operations Support'!$C2607,'Operations Support'!$B2607),0)</f>
        <v>0</v>
      </c>
      <c r="AB2607" s="24">
        <f ca="1">AA2607*'Cost Study'!$B$31</f>
        <v>0</v>
      </c>
      <c r="AC2607" s="23">
        <f ca="1">Y2607*'Cost Study'!$B$31</f>
        <v>0</v>
      </c>
      <c r="AD2607" s="24">
        <f ca="1">AA2607*'Cost Study'!$B$31</f>
        <v>0</v>
      </c>
      <c r="AE2607" s="377">
        <f t="shared" ca="1" si="613"/>
        <v>0</v>
      </c>
      <c r="AF2607" s="377">
        <f t="shared" ca="1" si="614"/>
        <v>0</v>
      </c>
      <c r="AH2607" s="688">
        <f>IFERROR($H2607/SUMIF($A:$A,$A2607,$H:$H)*SUMIF(Summary!$A$110:$A$186,$A2607,Summary!$P$110:$P$186),0)</f>
        <v>0</v>
      </c>
      <c r="AI2607" s="689">
        <f t="shared" ca="1" si="615"/>
        <v>0</v>
      </c>
      <c r="AJ2607" s="688">
        <f>IFERROR(H2607/SUMIF(A:A,A2607,H:H)*SUMIF(Summary!$A$110:$A$186,'Operations Support'!A2607,Summary!$Q$110:$Q$186),0)</f>
        <v>0</v>
      </c>
      <c r="AK2607" s="688">
        <f t="shared" ca="1" si="616"/>
        <v>0</v>
      </c>
      <c r="AM2607" s="688">
        <f>IFERROR($H2607/SUMIF($A:$A,$A2607,$H:$H)*SUMIF(Summary!$A$230:$A$266,$A2607,Summary!$P$230:$P$266),0)</f>
        <v>0</v>
      </c>
      <c r="AN2607" s="688">
        <f>IFERROR($H2607/SUMIF($A:$A,$A2607,$H:$H)*(SUMIF(Summary!$A$230:$A$266,$A2607,Summary!$L$230:$L$266)+SUMIF(Summary!$A$281:$A$317,$A2607,Summary!$L$281:$L$317))-AM2607,0)</f>
        <v>0</v>
      </c>
      <c r="AO2607" s="688">
        <f>IFERROR($H2607/SUMIF($A:$A,$A2607,$H:$H)*SUMIF(Summary!$A$230:$A$266,$A2607,Summary!$Q$230:$Q$266),0)</f>
        <v>0</v>
      </c>
      <c r="AP2607" s="688">
        <f>IFERROR($H2607/SUMIF($A:$A,$A2607,$H:$H)*(SUMIF(Summary!$A$230:$A$266,$A2607,Summary!$L$230:$L$266)+SUMIF(Summary!$A$281:$A$317,$A2607,Summary!$L$281:$L$317))-AO2607,0)</f>
        <v>0</v>
      </c>
      <c r="AQ2607" s="306"/>
      <c r="AR2607" s="688">
        <f t="shared" ca="1" si="617"/>
        <v>0</v>
      </c>
      <c r="AS2607" s="688">
        <f t="shared" ca="1" si="618"/>
        <v>0</v>
      </c>
    </row>
    <row r="2608" spans="1:45" x14ac:dyDescent="0.2">
      <c r="A2608" s="423">
        <v>9741</v>
      </c>
      <c r="B2608" s="424">
        <v>4</v>
      </c>
      <c r="C2608" s="425" t="s">
        <v>320</v>
      </c>
      <c r="D2608" s="422">
        <f t="shared" si="604"/>
        <v>0</v>
      </c>
      <c r="E2608" s="422">
        <f t="shared" si="605"/>
        <v>0</v>
      </c>
      <c r="F2608" s="422">
        <f t="shared" si="606"/>
        <v>0</v>
      </c>
      <c r="G2608" s="422">
        <f t="shared" si="607"/>
        <v>0</v>
      </c>
      <c r="H2608" s="22">
        <f t="shared" si="608"/>
        <v>0</v>
      </c>
      <c r="I2608" s="116">
        <v>0</v>
      </c>
      <c r="J2608" s="116">
        <v>0</v>
      </c>
      <c r="K2608" s="116">
        <v>0</v>
      </c>
      <c r="L2608" s="116">
        <v>0</v>
      </c>
      <c r="M2608" s="22">
        <f t="shared" si="609"/>
        <v>0</v>
      </c>
      <c r="N2608" s="116">
        <v>0</v>
      </c>
      <c r="O2608" s="116">
        <v>0</v>
      </c>
      <c r="P2608" s="116">
        <v>0</v>
      </c>
      <c r="Q2608" s="116">
        <v>0</v>
      </c>
      <c r="R2608" s="22">
        <f t="shared" si="610"/>
        <v>0</v>
      </c>
      <c r="S2608" s="116">
        <v>0</v>
      </c>
      <c r="T2608" s="116">
        <v>0</v>
      </c>
      <c r="U2608" s="116">
        <v>0</v>
      </c>
      <c r="V2608" s="116">
        <v>0</v>
      </c>
      <c r="W2608" s="22">
        <f t="shared" si="611"/>
        <v>0</v>
      </c>
      <c r="X2608" s="22">
        <f t="shared" si="612"/>
        <v>0</v>
      </c>
      <c r="Y2608" s="22">
        <f ca="1">OFFSET('Cost Study'!$B$7,'Operations Support'!$C2608,'Operations Support'!$B2608)*$H2608</f>
        <v>0</v>
      </c>
      <c r="Z2608" s="23">
        <f ca="1">Y2608*'Cost Study'!$B$31</f>
        <v>0</v>
      </c>
      <c r="AA2608" s="23">
        <f ca="1">IF(A2608=10298,1.51,1)*IF($B2608&lt;3,$D2608*'Cost Study'!$B$32*OFFSET('Cost Study'!$B$7,'Operations Support'!$C2608,'Operations Support'!$B2608),0)</f>
        <v>0</v>
      </c>
      <c r="AB2608" s="24">
        <f ca="1">AA2608*'Cost Study'!$B$31</f>
        <v>0</v>
      </c>
      <c r="AC2608" s="23">
        <f ca="1">Y2608*'Cost Study'!$B$31</f>
        <v>0</v>
      </c>
      <c r="AD2608" s="24">
        <f ca="1">AA2608*'Cost Study'!$B$31</f>
        <v>0</v>
      </c>
      <c r="AE2608" s="377">
        <f t="shared" ca="1" si="613"/>
        <v>0</v>
      </c>
      <c r="AF2608" s="377">
        <f t="shared" ca="1" si="614"/>
        <v>0</v>
      </c>
      <c r="AH2608" s="688">
        <f>IFERROR($H2608/SUMIF($A:$A,$A2608,$H:$H)*SUMIF(Summary!$A$110:$A$186,$A2608,Summary!$P$110:$P$186),0)</f>
        <v>0</v>
      </c>
      <c r="AI2608" s="689">
        <f t="shared" ca="1" si="615"/>
        <v>0</v>
      </c>
      <c r="AJ2608" s="688">
        <f>IFERROR(H2608/SUMIF(A:A,A2608,H:H)*SUMIF(Summary!$A$110:$A$186,'Operations Support'!A2608,Summary!$Q$110:$Q$186),0)</f>
        <v>0</v>
      </c>
      <c r="AK2608" s="688">
        <f t="shared" ca="1" si="616"/>
        <v>0</v>
      </c>
      <c r="AM2608" s="688">
        <f>IFERROR($H2608/SUMIF($A:$A,$A2608,$H:$H)*SUMIF(Summary!$A$230:$A$266,$A2608,Summary!$P$230:$P$266),0)</f>
        <v>0</v>
      </c>
      <c r="AN2608" s="688">
        <f>IFERROR($H2608/SUMIF($A:$A,$A2608,$H:$H)*(SUMIF(Summary!$A$230:$A$266,$A2608,Summary!$L$230:$L$266)+SUMIF(Summary!$A$281:$A$317,$A2608,Summary!$L$281:$L$317))-AM2608,0)</f>
        <v>0</v>
      </c>
      <c r="AO2608" s="688">
        <f>IFERROR($H2608/SUMIF($A:$A,$A2608,$H:$H)*SUMIF(Summary!$A$230:$A$266,$A2608,Summary!$Q$230:$Q$266),0)</f>
        <v>0</v>
      </c>
      <c r="AP2608" s="688">
        <f>IFERROR($H2608/SUMIF($A:$A,$A2608,$H:$H)*(SUMIF(Summary!$A$230:$A$266,$A2608,Summary!$L$230:$L$266)+SUMIF(Summary!$A$281:$A$317,$A2608,Summary!$L$281:$L$317))-AO2608,0)</f>
        <v>0</v>
      </c>
      <c r="AQ2608" s="306"/>
      <c r="AR2608" s="688">
        <f t="shared" ca="1" si="617"/>
        <v>0</v>
      </c>
      <c r="AS2608" s="688">
        <f t="shared" ca="1" si="618"/>
        <v>0</v>
      </c>
    </row>
    <row r="2609" spans="1:45" x14ac:dyDescent="0.2">
      <c r="A2609" s="423">
        <v>9741</v>
      </c>
      <c r="B2609" s="424">
        <v>5</v>
      </c>
      <c r="C2609" s="425" t="s">
        <v>300</v>
      </c>
      <c r="D2609" s="422">
        <f t="shared" si="604"/>
        <v>0</v>
      </c>
      <c r="E2609" s="422">
        <f t="shared" si="605"/>
        <v>0</v>
      </c>
      <c r="F2609" s="422">
        <f t="shared" si="606"/>
        <v>0</v>
      </c>
      <c r="G2609" s="422">
        <f t="shared" si="607"/>
        <v>0</v>
      </c>
      <c r="H2609" s="22">
        <f t="shared" si="608"/>
        <v>0</v>
      </c>
      <c r="I2609" s="116">
        <v>0</v>
      </c>
      <c r="J2609" s="116">
        <v>0</v>
      </c>
      <c r="K2609" s="116">
        <v>0</v>
      </c>
      <c r="L2609" s="116">
        <v>0</v>
      </c>
      <c r="M2609" s="22">
        <f t="shared" si="609"/>
        <v>0</v>
      </c>
      <c r="N2609" s="116">
        <v>0</v>
      </c>
      <c r="O2609" s="116">
        <v>0</v>
      </c>
      <c r="P2609" s="116">
        <v>0</v>
      </c>
      <c r="Q2609" s="116">
        <v>0</v>
      </c>
      <c r="R2609" s="22">
        <f t="shared" si="610"/>
        <v>0</v>
      </c>
      <c r="S2609" s="116">
        <v>0</v>
      </c>
      <c r="T2609" s="116">
        <v>0</v>
      </c>
      <c r="U2609" s="116">
        <v>0</v>
      </c>
      <c r="V2609" s="116">
        <v>0</v>
      </c>
      <c r="W2609" s="22">
        <f t="shared" si="611"/>
        <v>0</v>
      </c>
      <c r="X2609" s="22">
        <f t="shared" si="612"/>
        <v>0</v>
      </c>
      <c r="Y2609" s="22">
        <f ca="1">OFFSET('Cost Study'!$B$7,'Operations Support'!$C2609,'Operations Support'!$B2609)*$H2609</f>
        <v>0</v>
      </c>
      <c r="Z2609" s="23">
        <f ca="1">Y2609*'Cost Study'!$B$31</f>
        <v>0</v>
      </c>
      <c r="AA2609" s="23">
        <f ca="1">IF(A2609=10298,1.51,1)*IF($B2609&lt;3,$D2609*'Cost Study'!$B$32*OFFSET('Cost Study'!$B$7,'Operations Support'!$C2609,'Operations Support'!$B2609),0)</f>
        <v>0</v>
      </c>
      <c r="AB2609" s="24">
        <f ca="1">AA2609*'Cost Study'!$B$31</f>
        <v>0</v>
      </c>
      <c r="AC2609" s="23">
        <f ca="1">Y2609*'Cost Study'!$B$31</f>
        <v>0</v>
      </c>
      <c r="AD2609" s="24">
        <f ca="1">AA2609*'Cost Study'!$B$31</f>
        <v>0</v>
      </c>
      <c r="AE2609" s="377">
        <f t="shared" ca="1" si="613"/>
        <v>0</v>
      </c>
      <c r="AF2609" s="377">
        <f t="shared" ca="1" si="614"/>
        <v>0</v>
      </c>
      <c r="AH2609" s="688">
        <f>IFERROR($H2609/SUMIF($A:$A,$A2609,$H:$H)*SUMIF(Summary!$A$110:$A$186,$A2609,Summary!$P$110:$P$186),0)</f>
        <v>0</v>
      </c>
      <c r="AI2609" s="689">
        <f t="shared" ca="1" si="615"/>
        <v>0</v>
      </c>
      <c r="AJ2609" s="688">
        <f>IFERROR(H2609/SUMIF(A:A,A2609,H:H)*SUMIF(Summary!$A$110:$A$186,'Operations Support'!A2609,Summary!$Q$110:$Q$186),0)</f>
        <v>0</v>
      </c>
      <c r="AK2609" s="688">
        <f t="shared" ca="1" si="616"/>
        <v>0</v>
      </c>
      <c r="AM2609" s="688">
        <f>IFERROR($H2609/SUMIF($A:$A,$A2609,$H:$H)*SUMIF(Summary!$A$230:$A$266,$A2609,Summary!$P$230:$P$266),0)</f>
        <v>0</v>
      </c>
      <c r="AN2609" s="688">
        <f>IFERROR($H2609/SUMIF($A:$A,$A2609,$H:$H)*(SUMIF(Summary!$A$230:$A$266,$A2609,Summary!$L$230:$L$266)+SUMIF(Summary!$A$281:$A$317,$A2609,Summary!$L$281:$L$317))-AM2609,0)</f>
        <v>0</v>
      </c>
      <c r="AO2609" s="688">
        <f>IFERROR($H2609/SUMIF($A:$A,$A2609,$H:$H)*SUMIF(Summary!$A$230:$A$266,$A2609,Summary!$Q$230:$Q$266),0)</f>
        <v>0</v>
      </c>
      <c r="AP2609" s="688">
        <f>IFERROR($H2609/SUMIF($A:$A,$A2609,$H:$H)*(SUMIF(Summary!$A$230:$A$266,$A2609,Summary!$L$230:$L$266)+SUMIF(Summary!$A$281:$A$317,$A2609,Summary!$L$281:$L$317))-AO2609,0)</f>
        <v>0</v>
      </c>
      <c r="AQ2609" s="306"/>
      <c r="AR2609" s="688">
        <f t="shared" ca="1" si="617"/>
        <v>0</v>
      </c>
      <c r="AS2609" s="688">
        <f t="shared" ca="1" si="618"/>
        <v>0</v>
      </c>
    </row>
    <row r="2610" spans="1:45" x14ac:dyDescent="0.2">
      <c r="A2610" s="423">
        <v>9741</v>
      </c>
      <c r="B2610" s="424">
        <v>5</v>
      </c>
      <c r="C2610" s="425" t="s">
        <v>301</v>
      </c>
      <c r="D2610" s="422">
        <f t="shared" si="604"/>
        <v>0</v>
      </c>
      <c r="E2610" s="422">
        <f t="shared" si="605"/>
        <v>0</v>
      </c>
      <c r="F2610" s="422">
        <f t="shared" si="606"/>
        <v>0</v>
      </c>
      <c r="G2610" s="422">
        <f t="shared" si="607"/>
        <v>0</v>
      </c>
      <c r="H2610" s="22">
        <f t="shared" si="608"/>
        <v>0</v>
      </c>
      <c r="I2610" s="116">
        <v>0</v>
      </c>
      <c r="J2610" s="116">
        <v>0</v>
      </c>
      <c r="K2610" s="116">
        <v>0</v>
      </c>
      <c r="L2610" s="116">
        <v>0</v>
      </c>
      <c r="M2610" s="22">
        <f t="shared" si="609"/>
        <v>0</v>
      </c>
      <c r="N2610" s="116">
        <v>0</v>
      </c>
      <c r="O2610" s="116">
        <v>0</v>
      </c>
      <c r="P2610" s="116">
        <v>0</v>
      </c>
      <c r="Q2610" s="116">
        <v>0</v>
      </c>
      <c r="R2610" s="22">
        <f t="shared" si="610"/>
        <v>0</v>
      </c>
      <c r="S2610" s="116">
        <v>0</v>
      </c>
      <c r="T2610" s="116">
        <v>0</v>
      </c>
      <c r="U2610" s="116">
        <v>0</v>
      </c>
      <c r="V2610" s="116">
        <v>0</v>
      </c>
      <c r="W2610" s="22">
        <f t="shared" si="611"/>
        <v>0</v>
      </c>
      <c r="X2610" s="22">
        <f t="shared" si="612"/>
        <v>0</v>
      </c>
      <c r="Y2610" s="22">
        <f ca="1">OFFSET('Cost Study'!$B$7,'Operations Support'!$C2610,'Operations Support'!$B2610)*$H2610</f>
        <v>0</v>
      </c>
      <c r="Z2610" s="23">
        <f ca="1">Y2610*'Cost Study'!$B$31</f>
        <v>0</v>
      </c>
      <c r="AA2610" s="23">
        <f ca="1">IF(A2610=10298,1.51,1)*IF($B2610&lt;3,$D2610*'Cost Study'!$B$32*OFFSET('Cost Study'!$B$7,'Operations Support'!$C2610,'Operations Support'!$B2610),0)</f>
        <v>0</v>
      </c>
      <c r="AB2610" s="24">
        <f ca="1">AA2610*'Cost Study'!$B$31</f>
        <v>0</v>
      </c>
      <c r="AC2610" s="23">
        <f ca="1">Y2610*'Cost Study'!$B$31</f>
        <v>0</v>
      </c>
      <c r="AD2610" s="24">
        <f ca="1">AA2610*'Cost Study'!$B$31</f>
        <v>0</v>
      </c>
      <c r="AE2610" s="377">
        <f t="shared" ca="1" si="613"/>
        <v>0</v>
      </c>
      <c r="AF2610" s="377">
        <f t="shared" ca="1" si="614"/>
        <v>0</v>
      </c>
      <c r="AH2610" s="688">
        <f>IFERROR($H2610/SUMIF($A:$A,$A2610,$H:$H)*SUMIF(Summary!$A$110:$A$186,$A2610,Summary!$P$110:$P$186),0)</f>
        <v>0</v>
      </c>
      <c r="AI2610" s="689">
        <f t="shared" ca="1" si="615"/>
        <v>0</v>
      </c>
      <c r="AJ2610" s="688">
        <f>IFERROR(H2610/SUMIF(A:A,A2610,H:H)*SUMIF(Summary!$A$110:$A$186,'Operations Support'!A2610,Summary!$Q$110:$Q$186),0)</f>
        <v>0</v>
      </c>
      <c r="AK2610" s="688">
        <f t="shared" ca="1" si="616"/>
        <v>0</v>
      </c>
      <c r="AM2610" s="688">
        <f>IFERROR($H2610/SUMIF($A:$A,$A2610,$H:$H)*SUMIF(Summary!$A$230:$A$266,$A2610,Summary!$P$230:$P$266),0)</f>
        <v>0</v>
      </c>
      <c r="AN2610" s="688">
        <f>IFERROR($H2610/SUMIF($A:$A,$A2610,$H:$H)*(SUMIF(Summary!$A$230:$A$266,$A2610,Summary!$L$230:$L$266)+SUMIF(Summary!$A$281:$A$317,$A2610,Summary!$L$281:$L$317))-AM2610,0)</f>
        <v>0</v>
      </c>
      <c r="AO2610" s="688">
        <f>IFERROR($H2610/SUMIF($A:$A,$A2610,$H:$H)*SUMIF(Summary!$A$230:$A$266,$A2610,Summary!$Q$230:$Q$266),0)</f>
        <v>0</v>
      </c>
      <c r="AP2610" s="688">
        <f>IFERROR($H2610/SUMIF($A:$A,$A2610,$H:$H)*(SUMIF(Summary!$A$230:$A$266,$A2610,Summary!$L$230:$L$266)+SUMIF(Summary!$A$281:$A$317,$A2610,Summary!$L$281:$L$317))-AO2610,0)</f>
        <v>0</v>
      </c>
      <c r="AQ2610" s="306"/>
      <c r="AR2610" s="688">
        <f t="shared" ca="1" si="617"/>
        <v>0</v>
      </c>
      <c r="AS2610" s="688">
        <f t="shared" ca="1" si="618"/>
        <v>0</v>
      </c>
    </row>
    <row r="2611" spans="1:45" x14ac:dyDescent="0.2">
      <c r="A2611" s="423">
        <v>9741</v>
      </c>
      <c r="B2611" s="424">
        <v>5</v>
      </c>
      <c r="C2611" s="425" t="s">
        <v>302</v>
      </c>
      <c r="D2611" s="422">
        <f t="shared" si="604"/>
        <v>0</v>
      </c>
      <c r="E2611" s="422">
        <f t="shared" si="605"/>
        <v>0</v>
      </c>
      <c r="F2611" s="422">
        <f t="shared" si="606"/>
        <v>0</v>
      </c>
      <c r="G2611" s="422">
        <f t="shared" si="607"/>
        <v>0</v>
      </c>
      <c r="H2611" s="22">
        <f t="shared" si="608"/>
        <v>0</v>
      </c>
      <c r="I2611" s="116">
        <v>0</v>
      </c>
      <c r="J2611" s="116">
        <v>0</v>
      </c>
      <c r="K2611" s="116">
        <v>0</v>
      </c>
      <c r="L2611" s="116">
        <v>0</v>
      </c>
      <c r="M2611" s="22">
        <f t="shared" si="609"/>
        <v>0</v>
      </c>
      <c r="N2611" s="116">
        <v>0</v>
      </c>
      <c r="O2611" s="116">
        <v>0</v>
      </c>
      <c r="P2611" s="116">
        <v>0</v>
      </c>
      <c r="Q2611" s="116">
        <v>0</v>
      </c>
      <c r="R2611" s="22">
        <f t="shared" si="610"/>
        <v>0</v>
      </c>
      <c r="S2611" s="116">
        <v>0</v>
      </c>
      <c r="T2611" s="116">
        <v>0</v>
      </c>
      <c r="U2611" s="116">
        <v>0</v>
      </c>
      <c r="V2611" s="116">
        <v>0</v>
      </c>
      <c r="W2611" s="22">
        <f t="shared" si="611"/>
        <v>0</v>
      </c>
      <c r="X2611" s="22">
        <f t="shared" si="612"/>
        <v>0</v>
      </c>
      <c r="Y2611" s="22">
        <f ca="1">OFFSET('Cost Study'!$B$7,'Operations Support'!$C2611,'Operations Support'!$B2611)*$H2611</f>
        <v>0</v>
      </c>
      <c r="Z2611" s="23">
        <f ca="1">Y2611*'Cost Study'!$B$31</f>
        <v>0</v>
      </c>
      <c r="AA2611" s="23">
        <f ca="1">IF(A2611=10298,1.51,1)*IF($B2611&lt;3,$D2611*'Cost Study'!$B$32*OFFSET('Cost Study'!$B$7,'Operations Support'!$C2611,'Operations Support'!$B2611),0)</f>
        <v>0</v>
      </c>
      <c r="AB2611" s="24">
        <f ca="1">AA2611*'Cost Study'!$B$31</f>
        <v>0</v>
      </c>
      <c r="AC2611" s="23">
        <f ca="1">Y2611*'Cost Study'!$B$31</f>
        <v>0</v>
      </c>
      <c r="AD2611" s="24">
        <f ca="1">AA2611*'Cost Study'!$B$31</f>
        <v>0</v>
      </c>
      <c r="AE2611" s="377">
        <f t="shared" ca="1" si="613"/>
        <v>0</v>
      </c>
      <c r="AF2611" s="377">
        <f t="shared" ca="1" si="614"/>
        <v>0</v>
      </c>
      <c r="AH2611" s="688">
        <f>IFERROR($H2611/SUMIF($A:$A,$A2611,$H:$H)*SUMIF(Summary!$A$110:$A$186,$A2611,Summary!$P$110:$P$186),0)</f>
        <v>0</v>
      </c>
      <c r="AI2611" s="689">
        <f t="shared" ca="1" si="615"/>
        <v>0</v>
      </c>
      <c r="AJ2611" s="688">
        <f>IFERROR(H2611/SUMIF(A:A,A2611,H:H)*SUMIF(Summary!$A$110:$A$186,'Operations Support'!A2611,Summary!$Q$110:$Q$186),0)</f>
        <v>0</v>
      </c>
      <c r="AK2611" s="688">
        <f t="shared" ca="1" si="616"/>
        <v>0</v>
      </c>
      <c r="AM2611" s="688">
        <f>IFERROR($H2611/SUMIF($A:$A,$A2611,$H:$H)*SUMIF(Summary!$A$230:$A$266,$A2611,Summary!$P$230:$P$266),0)</f>
        <v>0</v>
      </c>
      <c r="AN2611" s="688">
        <f>IFERROR($H2611/SUMIF($A:$A,$A2611,$H:$H)*(SUMIF(Summary!$A$230:$A$266,$A2611,Summary!$L$230:$L$266)+SUMIF(Summary!$A$281:$A$317,$A2611,Summary!$L$281:$L$317))-AM2611,0)</f>
        <v>0</v>
      </c>
      <c r="AO2611" s="688">
        <f>IFERROR($H2611/SUMIF($A:$A,$A2611,$H:$H)*SUMIF(Summary!$A$230:$A$266,$A2611,Summary!$Q$230:$Q$266),0)</f>
        <v>0</v>
      </c>
      <c r="AP2611" s="688">
        <f>IFERROR($H2611/SUMIF($A:$A,$A2611,$H:$H)*(SUMIF(Summary!$A$230:$A$266,$A2611,Summary!$L$230:$L$266)+SUMIF(Summary!$A$281:$A$317,$A2611,Summary!$L$281:$L$317))-AO2611,0)</f>
        <v>0</v>
      </c>
      <c r="AQ2611" s="306"/>
      <c r="AR2611" s="688">
        <f t="shared" ca="1" si="617"/>
        <v>0</v>
      </c>
      <c r="AS2611" s="688">
        <f t="shared" ca="1" si="618"/>
        <v>0</v>
      </c>
    </row>
    <row r="2612" spans="1:45" x14ac:dyDescent="0.2">
      <c r="A2612" s="423">
        <v>9741</v>
      </c>
      <c r="B2612" s="424">
        <v>5</v>
      </c>
      <c r="C2612" s="425" t="s">
        <v>303</v>
      </c>
      <c r="D2612" s="422">
        <f t="shared" si="604"/>
        <v>0</v>
      </c>
      <c r="E2612" s="422">
        <f t="shared" si="605"/>
        <v>0</v>
      </c>
      <c r="F2612" s="422">
        <f t="shared" si="606"/>
        <v>0</v>
      </c>
      <c r="G2612" s="422">
        <f t="shared" si="607"/>
        <v>0</v>
      </c>
      <c r="H2612" s="22">
        <f t="shared" si="608"/>
        <v>0</v>
      </c>
      <c r="I2612" s="116">
        <v>0</v>
      </c>
      <c r="J2612" s="116">
        <v>0</v>
      </c>
      <c r="K2612" s="116">
        <v>0</v>
      </c>
      <c r="L2612" s="116">
        <v>0</v>
      </c>
      <c r="M2612" s="22">
        <f t="shared" si="609"/>
        <v>0</v>
      </c>
      <c r="N2612" s="116">
        <v>0</v>
      </c>
      <c r="O2612" s="116">
        <v>0</v>
      </c>
      <c r="P2612" s="116">
        <v>0</v>
      </c>
      <c r="Q2612" s="116">
        <v>0</v>
      </c>
      <c r="R2612" s="22">
        <f t="shared" si="610"/>
        <v>0</v>
      </c>
      <c r="S2612" s="116">
        <v>0</v>
      </c>
      <c r="T2612" s="116">
        <v>0</v>
      </c>
      <c r="U2612" s="116">
        <v>0</v>
      </c>
      <c r="V2612" s="116">
        <v>0</v>
      </c>
      <c r="W2612" s="22">
        <f t="shared" si="611"/>
        <v>0</v>
      </c>
      <c r="X2612" s="22">
        <f t="shared" si="612"/>
        <v>0</v>
      </c>
      <c r="Y2612" s="22">
        <f ca="1">OFFSET('Cost Study'!$B$7,'Operations Support'!$C2612,'Operations Support'!$B2612)*$H2612</f>
        <v>0</v>
      </c>
      <c r="Z2612" s="23">
        <f ca="1">Y2612*'Cost Study'!$B$31</f>
        <v>0</v>
      </c>
      <c r="AA2612" s="23">
        <f ca="1">IF(A2612=10298,1.51,1)*IF($B2612&lt;3,$D2612*'Cost Study'!$B$32*OFFSET('Cost Study'!$B$7,'Operations Support'!$C2612,'Operations Support'!$B2612),0)</f>
        <v>0</v>
      </c>
      <c r="AB2612" s="24">
        <f ca="1">AA2612*'Cost Study'!$B$31</f>
        <v>0</v>
      </c>
      <c r="AC2612" s="23">
        <f ca="1">Y2612*'Cost Study'!$B$31</f>
        <v>0</v>
      </c>
      <c r="AD2612" s="24">
        <f ca="1">AA2612*'Cost Study'!$B$31</f>
        <v>0</v>
      </c>
      <c r="AE2612" s="377">
        <f t="shared" ca="1" si="613"/>
        <v>0</v>
      </c>
      <c r="AF2612" s="377">
        <f t="shared" ca="1" si="614"/>
        <v>0</v>
      </c>
      <c r="AH2612" s="688">
        <f>IFERROR($H2612/SUMIF($A:$A,$A2612,$H:$H)*SUMIF(Summary!$A$110:$A$186,$A2612,Summary!$P$110:$P$186),0)</f>
        <v>0</v>
      </c>
      <c r="AI2612" s="689">
        <f t="shared" ca="1" si="615"/>
        <v>0</v>
      </c>
      <c r="AJ2612" s="688">
        <f>IFERROR(H2612/SUMIF(A:A,A2612,H:H)*SUMIF(Summary!$A$110:$A$186,'Operations Support'!A2612,Summary!$Q$110:$Q$186),0)</f>
        <v>0</v>
      </c>
      <c r="AK2612" s="688">
        <f t="shared" ca="1" si="616"/>
        <v>0</v>
      </c>
      <c r="AM2612" s="688">
        <f>IFERROR($H2612/SUMIF($A:$A,$A2612,$H:$H)*SUMIF(Summary!$A$230:$A$266,$A2612,Summary!$P$230:$P$266),0)</f>
        <v>0</v>
      </c>
      <c r="AN2612" s="688">
        <f>IFERROR($H2612/SUMIF($A:$A,$A2612,$H:$H)*(SUMIF(Summary!$A$230:$A$266,$A2612,Summary!$L$230:$L$266)+SUMIF(Summary!$A$281:$A$317,$A2612,Summary!$L$281:$L$317))-AM2612,0)</f>
        <v>0</v>
      </c>
      <c r="AO2612" s="688">
        <f>IFERROR($H2612/SUMIF($A:$A,$A2612,$H:$H)*SUMIF(Summary!$A$230:$A$266,$A2612,Summary!$Q$230:$Q$266),0)</f>
        <v>0</v>
      </c>
      <c r="AP2612" s="688">
        <f>IFERROR($H2612/SUMIF($A:$A,$A2612,$H:$H)*(SUMIF(Summary!$A$230:$A$266,$A2612,Summary!$L$230:$L$266)+SUMIF(Summary!$A$281:$A$317,$A2612,Summary!$L$281:$L$317))-AO2612,0)</f>
        <v>0</v>
      </c>
      <c r="AQ2612" s="306"/>
      <c r="AR2612" s="688">
        <f t="shared" ca="1" si="617"/>
        <v>0</v>
      </c>
      <c r="AS2612" s="688">
        <f t="shared" ca="1" si="618"/>
        <v>0</v>
      </c>
    </row>
    <row r="2613" spans="1:45" x14ac:dyDescent="0.2">
      <c r="A2613" s="423">
        <v>9741</v>
      </c>
      <c r="B2613" s="424">
        <v>5</v>
      </c>
      <c r="C2613" s="425" t="s">
        <v>304</v>
      </c>
      <c r="D2613" s="422">
        <f t="shared" si="604"/>
        <v>0</v>
      </c>
      <c r="E2613" s="422">
        <f t="shared" si="605"/>
        <v>0</v>
      </c>
      <c r="F2613" s="422">
        <f t="shared" si="606"/>
        <v>0</v>
      </c>
      <c r="G2613" s="422">
        <f t="shared" si="607"/>
        <v>0</v>
      </c>
      <c r="H2613" s="22">
        <f t="shared" si="608"/>
        <v>0</v>
      </c>
      <c r="I2613" s="116">
        <v>0</v>
      </c>
      <c r="J2613" s="116">
        <v>0</v>
      </c>
      <c r="K2613" s="116">
        <v>0</v>
      </c>
      <c r="L2613" s="116">
        <v>0</v>
      </c>
      <c r="M2613" s="22">
        <f t="shared" si="609"/>
        <v>0</v>
      </c>
      <c r="N2613" s="116">
        <v>0</v>
      </c>
      <c r="O2613" s="116">
        <v>0</v>
      </c>
      <c r="P2613" s="116">
        <v>0</v>
      </c>
      <c r="Q2613" s="116">
        <v>0</v>
      </c>
      <c r="R2613" s="22">
        <f t="shared" si="610"/>
        <v>0</v>
      </c>
      <c r="S2613" s="116">
        <v>0</v>
      </c>
      <c r="T2613" s="116">
        <v>0</v>
      </c>
      <c r="U2613" s="116">
        <v>0</v>
      </c>
      <c r="V2613" s="116">
        <v>0</v>
      </c>
      <c r="W2613" s="22">
        <f t="shared" si="611"/>
        <v>0</v>
      </c>
      <c r="X2613" s="22">
        <f t="shared" si="612"/>
        <v>0</v>
      </c>
      <c r="Y2613" s="22">
        <f ca="1">OFFSET('Cost Study'!$B$7,'Operations Support'!$C2613,'Operations Support'!$B2613)*$H2613</f>
        <v>0</v>
      </c>
      <c r="Z2613" s="23">
        <f ca="1">Y2613*'Cost Study'!$B$31</f>
        <v>0</v>
      </c>
      <c r="AA2613" s="23">
        <f ca="1">IF(A2613=10298,1.51,1)*IF($B2613&lt;3,$D2613*'Cost Study'!$B$32*OFFSET('Cost Study'!$B$7,'Operations Support'!$C2613,'Operations Support'!$B2613),0)</f>
        <v>0</v>
      </c>
      <c r="AB2613" s="24">
        <f ca="1">AA2613*'Cost Study'!$B$31</f>
        <v>0</v>
      </c>
      <c r="AC2613" s="23">
        <f ca="1">Y2613*'Cost Study'!$B$31</f>
        <v>0</v>
      </c>
      <c r="AD2613" s="24">
        <f ca="1">AA2613*'Cost Study'!$B$31</f>
        <v>0</v>
      </c>
      <c r="AE2613" s="377">
        <f t="shared" ca="1" si="613"/>
        <v>0</v>
      </c>
      <c r="AF2613" s="377">
        <f t="shared" ca="1" si="614"/>
        <v>0</v>
      </c>
      <c r="AH2613" s="688">
        <f>IFERROR($H2613/SUMIF($A:$A,$A2613,$H:$H)*SUMIF(Summary!$A$110:$A$186,$A2613,Summary!$P$110:$P$186),0)</f>
        <v>0</v>
      </c>
      <c r="AI2613" s="689">
        <f t="shared" ca="1" si="615"/>
        <v>0</v>
      </c>
      <c r="AJ2613" s="688">
        <f>IFERROR(H2613/SUMIF(A:A,A2613,H:H)*SUMIF(Summary!$A$110:$A$186,'Operations Support'!A2613,Summary!$Q$110:$Q$186),0)</f>
        <v>0</v>
      </c>
      <c r="AK2613" s="688">
        <f t="shared" ca="1" si="616"/>
        <v>0</v>
      </c>
      <c r="AM2613" s="688">
        <f>IFERROR($H2613/SUMIF($A:$A,$A2613,$H:$H)*SUMIF(Summary!$A$230:$A$266,$A2613,Summary!$P$230:$P$266),0)</f>
        <v>0</v>
      </c>
      <c r="AN2613" s="688">
        <f>IFERROR($H2613/SUMIF($A:$A,$A2613,$H:$H)*(SUMIF(Summary!$A$230:$A$266,$A2613,Summary!$L$230:$L$266)+SUMIF(Summary!$A$281:$A$317,$A2613,Summary!$L$281:$L$317))-AM2613,0)</f>
        <v>0</v>
      </c>
      <c r="AO2613" s="688">
        <f>IFERROR($H2613/SUMIF($A:$A,$A2613,$H:$H)*SUMIF(Summary!$A$230:$A$266,$A2613,Summary!$Q$230:$Q$266),0)</f>
        <v>0</v>
      </c>
      <c r="AP2613" s="688">
        <f>IFERROR($H2613/SUMIF($A:$A,$A2613,$H:$H)*(SUMIF(Summary!$A$230:$A$266,$A2613,Summary!$L$230:$L$266)+SUMIF(Summary!$A$281:$A$317,$A2613,Summary!$L$281:$L$317))-AO2613,0)</f>
        <v>0</v>
      </c>
      <c r="AQ2613" s="306"/>
      <c r="AR2613" s="688">
        <f t="shared" ca="1" si="617"/>
        <v>0</v>
      </c>
      <c r="AS2613" s="688">
        <f t="shared" ca="1" si="618"/>
        <v>0</v>
      </c>
    </row>
    <row r="2614" spans="1:45" x14ac:dyDescent="0.2">
      <c r="A2614" s="423">
        <v>9741</v>
      </c>
      <c r="B2614" s="424">
        <v>5</v>
      </c>
      <c r="C2614" s="425" t="s">
        <v>305</v>
      </c>
      <c r="D2614" s="422">
        <f t="shared" si="604"/>
        <v>0</v>
      </c>
      <c r="E2614" s="422">
        <f t="shared" si="605"/>
        <v>0</v>
      </c>
      <c r="F2614" s="422">
        <f t="shared" si="606"/>
        <v>0</v>
      </c>
      <c r="G2614" s="422">
        <f t="shared" si="607"/>
        <v>0</v>
      </c>
      <c r="H2614" s="22">
        <f t="shared" si="608"/>
        <v>0</v>
      </c>
      <c r="I2614" s="116">
        <v>0</v>
      </c>
      <c r="J2614" s="116">
        <v>0</v>
      </c>
      <c r="K2614" s="116">
        <v>0</v>
      </c>
      <c r="L2614" s="116">
        <v>0</v>
      </c>
      <c r="M2614" s="22">
        <f t="shared" si="609"/>
        <v>0</v>
      </c>
      <c r="N2614" s="116">
        <v>0</v>
      </c>
      <c r="O2614" s="116">
        <v>0</v>
      </c>
      <c r="P2614" s="116">
        <v>0</v>
      </c>
      <c r="Q2614" s="116">
        <v>0</v>
      </c>
      <c r="R2614" s="22">
        <f t="shared" si="610"/>
        <v>0</v>
      </c>
      <c r="S2614" s="116">
        <v>0</v>
      </c>
      <c r="T2614" s="116">
        <v>0</v>
      </c>
      <c r="U2614" s="116">
        <v>0</v>
      </c>
      <c r="V2614" s="116">
        <v>0</v>
      </c>
      <c r="W2614" s="22">
        <f t="shared" si="611"/>
        <v>0</v>
      </c>
      <c r="X2614" s="22">
        <f t="shared" si="612"/>
        <v>0</v>
      </c>
      <c r="Y2614" s="22">
        <f ca="1">OFFSET('Cost Study'!$B$7,'Operations Support'!$C2614,'Operations Support'!$B2614)*$H2614</f>
        <v>0</v>
      </c>
      <c r="Z2614" s="23">
        <f ca="1">Y2614*'Cost Study'!$B$31</f>
        <v>0</v>
      </c>
      <c r="AA2614" s="23">
        <f ca="1">IF(A2614=10298,1.51,1)*IF($B2614&lt;3,$D2614*'Cost Study'!$B$32*OFFSET('Cost Study'!$B$7,'Operations Support'!$C2614,'Operations Support'!$B2614),0)</f>
        <v>0</v>
      </c>
      <c r="AB2614" s="24">
        <f ca="1">AA2614*'Cost Study'!$B$31</f>
        <v>0</v>
      </c>
      <c r="AC2614" s="23">
        <f ca="1">Y2614*'Cost Study'!$B$31</f>
        <v>0</v>
      </c>
      <c r="AD2614" s="24">
        <f ca="1">AA2614*'Cost Study'!$B$31</f>
        <v>0</v>
      </c>
      <c r="AE2614" s="377">
        <f t="shared" ca="1" si="613"/>
        <v>0</v>
      </c>
      <c r="AF2614" s="377">
        <f t="shared" ca="1" si="614"/>
        <v>0</v>
      </c>
      <c r="AH2614" s="688">
        <f>IFERROR($H2614/SUMIF($A:$A,$A2614,$H:$H)*SUMIF(Summary!$A$110:$A$186,$A2614,Summary!$P$110:$P$186),0)</f>
        <v>0</v>
      </c>
      <c r="AI2614" s="689">
        <f t="shared" ca="1" si="615"/>
        <v>0</v>
      </c>
      <c r="AJ2614" s="688">
        <f>IFERROR(H2614/SUMIF(A:A,A2614,H:H)*SUMIF(Summary!$A$110:$A$186,'Operations Support'!A2614,Summary!$Q$110:$Q$186),0)</f>
        <v>0</v>
      </c>
      <c r="AK2614" s="688">
        <f t="shared" ca="1" si="616"/>
        <v>0</v>
      </c>
      <c r="AM2614" s="688">
        <f>IFERROR($H2614/SUMIF($A:$A,$A2614,$H:$H)*SUMIF(Summary!$A$230:$A$266,$A2614,Summary!$P$230:$P$266),0)</f>
        <v>0</v>
      </c>
      <c r="AN2614" s="688">
        <f>IFERROR($H2614/SUMIF($A:$A,$A2614,$H:$H)*(SUMIF(Summary!$A$230:$A$266,$A2614,Summary!$L$230:$L$266)+SUMIF(Summary!$A$281:$A$317,$A2614,Summary!$L$281:$L$317))-AM2614,0)</f>
        <v>0</v>
      </c>
      <c r="AO2614" s="688">
        <f>IFERROR($H2614/SUMIF($A:$A,$A2614,$H:$H)*SUMIF(Summary!$A$230:$A$266,$A2614,Summary!$Q$230:$Q$266),0)</f>
        <v>0</v>
      </c>
      <c r="AP2614" s="688">
        <f>IFERROR($H2614/SUMIF($A:$A,$A2614,$H:$H)*(SUMIF(Summary!$A$230:$A$266,$A2614,Summary!$L$230:$L$266)+SUMIF(Summary!$A$281:$A$317,$A2614,Summary!$L$281:$L$317))-AO2614,0)</f>
        <v>0</v>
      </c>
      <c r="AQ2614" s="306"/>
      <c r="AR2614" s="688">
        <f t="shared" ca="1" si="617"/>
        <v>0</v>
      </c>
      <c r="AS2614" s="688">
        <f t="shared" ca="1" si="618"/>
        <v>0</v>
      </c>
    </row>
    <row r="2615" spans="1:45" x14ac:dyDescent="0.2">
      <c r="A2615" s="423">
        <v>9741</v>
      </c>
      <c r="B2615" s="424">
        <v>5</v>
      </c>
      <c r="C2615" s="425" t="s">
        <v>306</v>
      </c>
      <c r="D2615" s="422">
        <f t="shared" si="604"/>
        <v>0</v>
      </c>
      <c r="E2615" s="422">
        <f t="shared" si="605"/>
        <v>0</v>
      </c>
      <c r="F2615" s="422">
        <f t="shared" si="606"/>
        <v>0</v>
      </c>
      <c r="G2615" s="422">
        <f t="shared" si="607"/>
        <v>0</v>
      </c>
      <c r="H2615" s="22">
        <f t="shared" si="608"/>
        <v>0</v>
      </c>
      <c r="I2615" s="116">
        <v>0</v>
      </c>
      <c r="J2615" s="116">
        <v>0</v>
      </c>
      <c r="K2615" s="116">
        <v>0</v>
      </c>
      <c r="L2615" s="116">
        <v>0</v>
      </c>
      <c r="M2615" s="22">
        <f t="shared" si="609"/>
        <v>0</v>
      </c>
      <c r="N2615" s="116">
        <v>0</v>
      </c>
      <c r="O2615" s="116">
        <v>0</v>
      </c>
      <c r="P2615" s="116">
        <v>0</v>
      </c>
      <c r="Q2615" s="116">
        <v>0</v>
      </c>
      <c r="R2615" s="22">
        <f t="shared" si="610"/>
        <v>0</v>
      </c>
      <c r="S2615" s="116">
        <v>0</v>
      </c>
      <c r="T2615" s="116">
        <v>0</v>
      </c>
      <c r="U2615" s="116">
        <v>0</v>
      </c>
      <c r="V2615" s="116">
        <v>0</v>
      </c>
      <c r="W2615" s="22">
        <f t="shared" si="611"/>
        <v>0</v>
      </c>
      <c r="X2615" s="22">
        <f t="shared" si="612"/>
        <v>0</v>
      </c>
      <c r="Y2615" s="22">
        <f ca="1">OFFSET('Cost Study'!$B$7,'Operations Support'!$C2615,'Operations Support'!$B2615)*$H2615</f>
        <v>0</v>
      </c>
      <c r="Z2615" s="23">
        <f ca="1">Y2615*'Cost Study'!$B$31</f>
        <v>0</v>
      </c>
      <c r="AA2615" s="23">
        <f ca="1">IF(A2615=10298,1.51,1)*IF($B2615&lt;3,$D2615*'Cost Study'!$B$32*OFFSET('Cost Study'!$B$7,'Operations Support'!$C2615,'Operations Support'!$B2615),0)</f>
        <v>0</v>
      </c>
      <c r="AB2615" s="24">
        <f ca="1">AA2615*'Cost Study'!$B$31</f>
        <v>0</v>
      </c>
      <c r="AC2615" s="23">
        <f ca="1">Y2615*'Cost Study'!$B$31</f>
        <v>0</v>
      </c>
      <c r="AD2615" s="24">
        <f ca="1">AA2615*'Cost Study'!$B$31</f>
        <v>0</v>
      </c>
      <c r="AE2615" s="377">
        <f t="shared" ca="1" si="613"/>
        <v>0</v>
      </c>
      <c r="AF2615" s="377">
        <f t="shared" ca="1" si="614"/>
        <v>0</v>
      </c>
      <c r="AH2615" s="688">
        <f>IFERROR($H2615/SUMIF($A:$A,$A2615,$H:$H)*SUMIF(Summary!$A$110:$A$186,$A2615,Summary!$P$110:$P$186),0)</f>
        <v>0</v>
      </c>
      <c r="AI2615" s="689">
        <f t="shared" ca="1" si="615"/>
        <v>0</v>
      </c>
      <c r="AJ2615" s="688">
        <f>IFERROR(H2615/SUMIF(A:A,A2615,H:H)*SUMIF(Summary!$A$110:$A$186,'Operations Support'!A2615,Summary!$Q$110:$Q$186),0)</f>
        <v>0</v>
      </c>
      <c r="AK2615" s="688">
        <f t="shared" ca="1" si="616"/>
        <v>0</v>
      </c>
      <c r="AM2615" s="688">
        <f>IFERROR($H2615/SUMIF($A:$A,$A2615,$H:$H)*SUMIF(Summary!$A$230:$A$266,$A2615,Summary!$P$230:$P$266),0)</f>
        <v>0</v>
      </c>
      <c r="AN2615" s="688">
        <f>IFERROR($H2615/SUMIF($A:$A,$A2615,$H:$H)*(SUMIF(Summary!$A$230:$A$266,$A2615,Summary!$L$230:$L$266)+SUMIF(Summary!$A$281:$A$317,$A2615,Summary!$L$281:$L$317))-AM2615,0)</f>
        <v>0</v>
      </c>
      <c r="AO2615" s="688">
        <f>IFERROR($H2615/SUMIF($A:$A,$A2615,$H:$H)*SUMIF(Summary!$A$230:$A$266,$A2615,Summary!$Q$230:$Q$266),0)</f>
        <v>0</v>
      </c>
      <c r="AP2615" s="688">
        <f>IFERROR($H2615/SUMIF($A:$A,$A2615,$H:$H)*(SUMIF(Summary!$A$230:$A$266,$A2615,Summary!$L$230:$L$266)+SUMIF(Summary!$A$281:$A$317,$A2615,Summary!$L$281:$L$317))-AO2615,0)</f>
        <v>0</v>
      </c>
      <c r="AQ2615" s="306"/>
      <c r="AR2615" s="688">
        <f t="shared" ca="1" si="617"/>
        <v>0</v>
      </c>
      <c r="AS2615" s="688">
        <f t="shared" ca="1" si="618"/>
        <v>0</v>
      </c>
    </row>
    <row r="2616" spans="1:45" x14ac:dyDescent="0.2">
      <c r="A2616" s="423">
        <v>9741</v>
      </c>
      <c r="B2616" s="424">
        <v>5</v>
      </c>
      <c r="C2616" s="425" t="s">
        <v>307</v>
      </c>
      <c r="D2616" s="422">
        <f t="shared" si="604"/>
        <v>0</v>
      </c>
      <c r="E2616" s="422">
        <f t="shared" si="605"/>
        <v>0</v>
      </c>
      <c r="F2616" s="422">
        <f t="shared" si="606"/>
        <v>0</v>
      </c>
      <c r="G2616" s="422">
        <f t="shared" si="607"/>
        <v>0</v>
      </c>
      <c r="H2616" s="22">
        <f t="shared" si="608"/>
        <v>0</v>
      </c>
      <c r="I2616" s="116">
        <v>0</v>
      </c>
      <c r="J2616" s="116">
        <v>0</v>
      </c>
      <c r="K2616" s="116">
        <v>0</v>
      </c>
      <c r="L2616" s="116">
        <v>0</v>
      </c>
      <c r="M2616" s="22">
        <f t="shared" si="609"/>
        <v>0</v>
      </c>
      <c r="N2616" s="116">
        <v>0</v>
      </c>
      <c r="O2616" s="116">
        <v>0</v>
      </c>
      <c r="P2616" s="116">
        <v>0</v>
      </c>
      <c r="Q2616" s="116">
        <v>0</v>
      </c>
      <c r="R2616" s="22">
        <f t="shared" si="610"/>
        <v>0</v>
      </c>
      <c r="S2616" s="116">
        <v>0</v>
      </c>
      <c r="T2616" s="116">
        <v>0</v>
      </c>
      <c r="U2616" s="116">
        <v>0</v>
      </c>
      <c r="V2616" s="116">
        <v>0</v>
      </c>
      <c r="W2616" s="22">
        <f t="shared" si="611"/>
        <v>0</v>
      </c>
      <c r="X2616" s="22">
        <f t="shared" si="612"/>
        <v>0</v>
      </c>
      <c r="Y2616" s="22">
        <f ca="1">OFFSET('Cost Study'!$B$7,'Operations Support'!$C2616,'Operations Support'!$B2616)*$H2616</f>
        <v>0</v>
      </c>
      <c r="Z2616" s="23">
        <f ca="1">Y2616*'Cost Study'!$B$31</f>
        <v>0</v>
      </c>
      <c r="AA2616" s="23">
        <f ca="1">IF(A2616=10298,1.51,1)*IF($B2616&lt;3,$D2616*'Cost Study'!$B$32*OFFSET('Cost Study'!$B$7,'Operations Support'!$C2616,'Operations Support'!$B2616),0)</f>
        <v>0</v>
      </c>
      <c r="AB2616" s="24">
        <f ca="1">AA2616*'Cost Study'!$B$31</f>
        <v>0</v>
      </c>
      <c r="AC2616" s="23">
        <f ca="1">Y2616*'Cost Study'!$B$31</f>
        <v>0</v>
      </c>
      <c r="AD2616" s="24">
        <f ca="1">AA2616*'Cost Study'!$B$31</f>
        <v>0</v>
      </c>
      <c r="AE2616" s="377">
        <f t="shared" ca="1" si="613"/>
        <v>0</v>
      </c>
      <c r="AF2616" s="377">
        <f t="shared" ca="1" si="614"/>
        <v>0</v>
      </c>
      <c r="AH2616" s="688">
        <f>IFERROR($H2616/SUMIF($A:$A,$A2616,$H:$H)*SUMIF(Summary!$A$110:$A$186,$A2616,Summary!$P$110:$P$186),0)</f>
        <v>0</v>
      </c>
      <c r="AI2616" s="689">
        <f t="shared" ca="1" si="615"/>
        <v>0</v>
      </c>
      <c r="AJ2616" s="688">
        <f>IFERROR(H2616/SUMIF(A:A,A2616,H:H)*SUMIF(Summary!$A$110:$A$186,'Operations Support'!A2616,Summary!$Q$110:$Q$186),0)</f>
        <v>0</v>
      </c>
      <c r="AK2616" s="688">
        <f t="shared" ca="1" si="616"/>
        <v>0</v>
      </c>
      <c r="AM2616" s="688">
        <f>IFERROR($H2616/SUMIF($A:$A,$A2616,$H:$H)*SUMIF(Summary!$A$230:$A$266,$A2616,Summary!$P$230:$P$266),0)</f>
        <v>0</v>
      </c>
      <c r="AN2616" s="688">
        <f>IFERROR($H2616/SUMIF($A:$A,$A2616,$H:$H)*(SUMIF(Summary!$A$230:$A$266,$A2616,Summary!$L$230:$L$266)+SUMIF(Summary!$A$281:$A$317,$A2616,Summary!$L$281:$L$317))-AM2616,0)</f>
        <v>0</v>
      </c>
      <c r="AO2616" s="688">
        <f>IFERROR($H2616/SUMIF($A:$A,$A2616,$H:$H)*SUMIF(Summary!$A$230:$A$266,$A2616,Summary!$Q$230:$Q$266),0)</f>
        <v>0</v>
      </c>
      <c r="AP2616" s="688">
        <f>IFERROR($H2616/SUMIF($A:$A,$A2616,$H:$H)*(SUMIF(Summary!$A$230:$A$266,$A2616,Summary!$L$230:$L$266)+SUMIF(Summary!$A$281:$A$317,$A2616,Summary!$L$281:$L$317))-AO2616,0)</f>
        <v>0</v>
      </c>
      <c r="AQ2616" s="306"/>
      <c r="AR2616" s="688">
        <f t="shared" ca="1" si="617"/>
        <v>0</v>
      </c>
      <c r="AS2616" s="688">
        <f t="shared" ca="1" si="618"/>
        <v>0</v>
      </c>
    </row>
    <row r="2617" spans="1:45" x14ac:dyDescent="0.2">
      <c r="A2617" s="423">
        <v>9741</v>
      </c>
      <c r="B2617" s="424">
        <v>5</v>
      </c>
      <c r="C2617" s="425" t="s">
        <v>308</v>
      </c>
      <c r="D2617" s="422">
        <f t="shared" si="604"/>
        <v>0</v>
      </c>
      <c r="E2617" s="422">
        <f t="shared" si="605"/>
        <v>0</v>
      </c>
      <c r="F2617" s="422">
        <f t="shared" si="606"/>
        <v>0</v>
      </c>
      <c r="G2617" s="422">
        <f t="shared" si="607"/>
        <v>0</v>
      </c>
      <c r="H2617" s="22">
        <f t="shared" si="608"/>
        <v>0</v>
      </c>
      <c r="I2617" s="116">
        <v>0</v>
      </c>
      <c r="J2617" s="116">
        <v>0</v>
      </c>
      <c r="K2617" s="116">
        <v>0</v>
      </c>
      <c r="L2617" s="116">
        <v>0</v>
      </c>
      <c r="M2617" s="22">
        <f t="shared" si="609"/>
        <v>0</v>
      </c>
      <c r="N2617" s="116">
        <v>0</v>
      </c>
      <c r="O2617" s="116">
        <v>0</v>
      </c>
      <c r="P2617" s="116">
        <v>0</v>
      </c>
      <c r="Q2617" s="116">
        <v>0</v>
      </c>
      <c r="R2617" s="22">
        <f t="shared" si="610"/>
        <v>0</v>
      </c>
      <c r="S2617" s="116">
        <v>0</v>
      </c>
      <c r="T2617" s="116">
        <v>0</v>
      </c>
      <c r="U2617" s="116">
        <v>0</v>
      </c>
      <c r="V2617" s="116">
        <v>0</v>
      </c>
      <c r="W2617" s="22">
        <f t="shared" si="611"/>
        <v>0</v>
      </c>
      <c r="X2617" s="22">
        <f t="shared" si="612"/>
        <v>0</v>
      </c>
      <c r="Y2617" s="22">
        <f ca="1">OFFSET('Cost Study'!$B$7,'Operations Support'!$C2617,'Operations Support'!$B2617)*$H2617</f>
        <v>0</v>
      </c>
      <c r="Z2617" s="23">
        <f ca="1">Y2617*'Cost Study'!$B$31</f>
        <v>0</v>
      </c>
      <c r="AA2617" s="23">
        <f ca="1">IF(A2617=10298,1.51,1)*IF($B2617&lt;3,$D2617*'Cost Study'!$B$32*OFFSET('Cost Study'!$B$7,'Operations Support'!$C2617,'Operations Support'!$B2617),0)</f>
        <v>0</v>
      </c>
      <c r="AB2617" s="24">
        <f ca="1">AA2617*'Cost Study'!$B$31</f>
        <v>0</v>
      </c>
      <c r="AC2617" s="23">
        <f ca="1">Y2617*'Cost Study'!$B$31</f>
        <v>0</v>
      </c>
      <c r="AD2617" s="24">
        <f ca="1">AA2617*'Cost Study'!$B$31</f>
        <v>0</v>
      </c>
      <c r="AE2617" s="377">
        <f t="shared" ca="1" si="613"/>
        <v>0</v>
      </c>
      <c r="AF2617" s="377">
        <f t="shared" ca="1" si="614"/>
        <v>0</v>
      </c>
      <c r="AH2617" s="688">
        <f>IFERROR($H2617/SUMIF($A:$A,$A2617,$H:$H)*SUMIF(Summary!$A$110:$A$186,$A2617,Summary!$P$110:$P$186),0)</f>
        <v>0</v>
      </c>
      <c r="AI2617" s="689">
        <f t="shared" ca="1" si="615"/>
        <v>0</v>
      </c>
      <c r="AJ2617" s="688">
        <f>IFERROR(H2617/SUMIF(A:A,A2617,H:H)*SUMIF(Summary!$A$110:$A$186,'Operations Support'!A2617,Summary!$Q$110:$Q$186),0)</f>
        <v>0</v>
      </c>
      <c r="AK2617" s="688">
        <f t="shared" ca="1" si="616"/>
        <v>0</v>
      </c>
      <c r="AM2617" s="688">
        <f>IFERROR($H2617/SUMIF($A:$A,$A2617,$H:$H)*SUMIF(Summary!$A$230:$A$266,$A2617,Summary!$P$230:$P$266),0)</f>
        <v>0</v>
      </c>
      <c r="AN2617" s="688">
        <f>IFERROR($H2617/SUMIF($A:$A,$A2617,$H:$H)*(SUMIF(Summary!$A$230:$A$266,$A2617,Summary!$L$230:$L$266)+SUMIF(Summary!$A$281:$A$317,$A2617,Summary!$L$281:$L$317))-AM2617,0)</f>
        <v>0</v>
      </c>
      <c r="AO2617" s="688">
        <f>IFERROR($H2617/SUMIF($A:$A,$A2617,$H:$H)*SUMIF(Summary!$A$230:$A$266,$A2617,Summary!$Q$230:$Q$266),0)</f>
        <v>0</v>
      </c>
      <c r="AP2617" s="688">
        <f>IFERROR($H2617/SUMIF($A:$A,$A2617,$H:$H)*(SUMIF(Summary!$A$230:$A$266,$A2617,Summary!$L$230:$L$266)+SUMIF(Summary!$A$281:$A$317,$A2617,Summary!$L$281:$L$317))-AO2617,0)</f>
        <v>0</v>
      </c>
      <c r="AQ2617" s="306"/>
      <c r="AR2617" s="688">
        <f t="shared" ca="1" si="617"/>
        <v>0</v>
      </c>
      <c r="AS2617" s="688">
        <f t="shared" ca="1" si="618"/>
        <v>0</v>
      </c>
    </row>
    <row r="2618" spans="1:45" x14ac:dyDescent="0.2">
      <c r="A2618" s="423">
        <v>9741</v>
      </c>
      <c r="B2618" s="424">
        <v>5</v>
      </c>
      <c r="C2618" s="425" t="s">
        <v>309</v>
      </c>
      <c r="D2618" s="422">
        <f t="shared" si="604"/>
        <v>0</v>
      </c>
      <c r="E2618" s="422">
        <f t="shared" si="605"/>
        <v>0</v>
      </c>
      <c r="F2618" s="422">
        <f t="shared" si="606"/>
        <v>0</v>
      </c>
      <c r="G2618" s="422">
        <f t="shared" si="607"/>
        <v>0</v>
      </c>
      <c r="H2618" s="22">
        <f t="shared" si="608"/>
        <v>0</v>
      </c>
      <c r="I2618" s="116">
        <v>0</v>
      </c>
      <c r="J2618" s="116">
        <v>0</v>
      </c>
      <c r="K2618" s="116">
        <v>0</v>
      </c>
      <c r="L2618" s="116">
        <v>0</v>
      </c>
      <c r="M2618" s="22">
        <f t="shared" si="609"/>
        <v>0</v>
      </c>
      <c r="N2618" s="116">
        <v>0</v>
      </c>
      <c r="O2618" s="116">
        <v>0</v>
      </c>
      <c r="P2618" s="116">
        <v>0</v>
      </c>
      <c r="Q2618" s="116">
        <v>0</v>
      </c>
      <c r="R2618" s="22">
        <f t="shared" si="610"/>
        <v>0</v>
      </c>
      <c r="S2618" s="116">
        <v>0</v>
      </c>
      <c r="T2618" s="116">
        <v>0</v>
      </c>
      <c r="U2618" s="116">
        <v>0</v>
      </c>
      <c r="V2618" s="116">
        <v>0</v>
      </c>
      <c r="W2618" s="22">
        <f t="shared" si="611"/>
        <v>0</v>
      </c>
      <c r="X2618" s="22">
        <f t="shared" si="612"/>
        <v>0</v>
      </c>
      <c r="Y2618" s="22">
        <f ca="1">OFFSET('Cost Study'!$B$7,'Operations Support'!$C2618,'Operations Support'!$B2618)*$H2618</f>
        <v>0</v>
      </c>
      <c r="Z2618" s="23">
        <f ca="1">Y2618*'Cost Study'!$B$31</f>
        <v>0</v>
      </c>
      <c r="AA2618" s="23">
        <f ca="1">IF(A2618=10298,1.51,1)*IF($B2618&lt;3,$D2618*'Cost Study'!$B$32*OFFSET('Cost Study'!$B$7,'Operations Support'!$C2618,'Operations Support'!$B2618),0)</f>
        <v>0</v>
      </c>
      <c r="AB2618" s="24">
        <f ca="1">AA2618*'Cost Study'!$B$31</f>
        <v>0</v>
      </c>
      <c r="AC2618" s="23">
        <f ca="1">Y2618*'Cost Study'!$B$31</f>
        <v>0</v>
      </c>
      <c r="AD2618" s="24">
        <f ca="1">AA2618*'Cost Study'!$B$31</f>
        <v>0</v>
      </c>
      <c r="AE2618" s="377">
        <f t="shared" ca="1" si="613"/>
        <v>0</v>
      </c>
      <c r="AF2618" s="377">
        <f t="shared" ca="1" si="614"/>
        <v>0</v>
      </c>
      <c r="AH2618" s="688">
        <f>IFERROR($H2618/SUMIF($A:$A,$A2618,$H:$H)*SUMIF(Summary!$A$110:$A$186,$A2618,Summary!$P$110:$P$186),0)</f>
        <v>0</v>
      </c>
      <c r="AI2618" s="689">
        <f t="shared" ca="1" si="615"/>
        <v>0</v>
      </c>
      <c r="AJ2618" s="688">
        <f>IFERROR(H2618/SUMIF(A:A,A2618,H:H)*SUMIF(Summary!$A$110:$A$186,'Operations Support'!A2618,Summary!$Q$110:$Q$186),0)</f>
        <v>0</v>
      </c>
      <c r="AK2618" s="688">
        <f t="shared" ca="1" si="616"/>
        <v>0</v>
      </c>
      <c r="AM2618" s="688">
        <f>IFERROR($H2618/SUMIF($A:$A,$A2618,$H:$H)*SUMIF(Summary!$A$230:$A$266,$A2618,Summary!$P$230:$P$266),0)</f>
        <v>0</v>
      </c>
      <c r="AN2618" s="688">
        <f>IFERROR($H2618/SUMIF($A:$A,$A2618,$H:$H)*(SUMIF(Summary!$A$230:$A$266,$A2618,Summary!$L$230:$L$266)+SUMIF(Summary!$A$281:$A$317,$A2618,Summary!$L$281:$L$317))-AM2618,0)</f>
        <v>0</v>
      </c>
      <c r="AO2618" s="688">
        <f>IFERROR($H2618/SUMIF($A:$A,$A2618,$H:$H)*SUMIF(Summary!$A$230:$A$266,$A2618,Summary!$Q$230:$Q$266),0)</f>
        <v>0</v>
      </c>
      <c r="AP2618" s="688">
        <f>IFERROR($H2618/SUMIF($A:$A,$A2618,$H:$H)*(SUMIF(Summary!$A$230:$A$266,$A2618,Summary!$L$230:$L$266)+SUMIF(Summary!$A$281:$A$317,$A2618,Summary!$L$281:$L$317))-AO2618,0)</f>
        <v>0</v>
      </c>
      <c r="AQ2618" s="306"/>
      <c r="AR2618" s="688">
        <f t="shared" ca="1" si="617"/>
        <v>0</v>
      </c>
      <c r="AS2618" s="688">
        <f t="shared" ca="1" si="618"/>
        <v>0</v>
      </c>
    </row>
    <row r="2619" spans="1:45" x14ac:dyDescent="0.2">
      <c r="A2619" s="423">
        <v>9741</v>
      </c>
      <c r="B2619" s="424">
        <v>5</v>
      </c>
      <c r="C2619" s="425" t="s">
        <v>310</v>
      </c>
      <c r="D2619" s="422">
        <f t="shared" si="604"/>
        <v>0</v>
      </c>
      <c r="E2619" s="422">
        <f t="shared" si="605"/>
        <v>0</v>
      </c>
      <c r="F2619" s="422">
        <f t="shared" si="606"/>
        <v>0</v>
      </c>
      <c r="G2619" s="422">
        <f t="shared" si="607"/>
        <v>0</v>
      </c>
      <c r="H2619" s="22">
        <f t="shared" si="608"/>
        <v>0</v>
      </c>
      <c r="I2619" s="116">
        <v>0</v>
      </c>
      <c r="J2619" s="116">
        <v>0</v>
      </c>
      <c r="K2619" s="116">
        <v>0</v>
      </c>
      <c r="L2619" s="116">
        <v>0</v>
      </c>
      <c r="M2619" s="22">
        <f t="shared" si="609"/>
        <v>0</v>
      </c>
      <c r="N2619" s="116">
        <v>0</v>
      </c>
      <c r="O2619" s="116">
        <v>0</v>
      </c>
      <c r="P2619" s="116">
        <v>0</v>
      </c>
      <c r="Q2619" s="116">
        <v>0</v>
      </c>
      <c r="R2619" s="22">
        <f t="shared" si="610"/>
        <v>0</v>
      </c>
      <c r="S2619" s="116">
        <v>0</v>
      </c>
      <c r="T2619" s="116">
        <v>0</v>
      </c>
      <c r="U2619" s="116">
        <v>0</v>
      </c>
      <c r="V2619" s="116">
        <v>0</v>
      </c>
      <c r="W2619" s="22">
        <f t="shared" si="611"/>
        <v>0</v>
      </c>
      <c r="X2619" s="22">
        <f t="shared" si="612"/>
        <v>0</v>
      </c>
      <c r="Y2619" s="22">
        <f ca="1">OFFSET('Cost Study'!$B$7,'Operations Support'!$C2619,'Operations Support'!$B2619)*$H2619</f>
        <v>0</v>
      </c>
      <c r="Z2619" s="23">
        <f ca="1">Y2619*'Cost Study'!$B$31</f>
        <v>0</v>
      </c>
      <c r="AA2619" s="23">
        <f ca="1">IF(A2619=10298,1.51,1)*IF($B2619&lt;3,$D2619*'Cost Study'!$B$32*OFFSET('Cost Study'!$B$7,'Operations Support'!$C2619,'Operations Support'!$B2619),0)</f>
        <v>0</v>
      </c>
      <c r="AB2619" s="24">
        <f ca="1">AA2619*'Cost Study'!$B$31</f>
        <v>0</v>
      </c>
      <c r="AC2619" s="23">
        <f ca="1">Y2619*'Cost Study'!$B$31</f>
        <v>0</v>
      </c>
      <c r="AD2619" s="24">
        <f ca="1">AA2619*'Cost Study'!$B$31</f>
        <v>0</v>
      </c>
      <c r="AE2619" s="377">
        <f t="shared" ca="1" si="613"/>
        <v>0</v>
      </c>
      <c r="AF2619" s="377">
        <f t="shared" ca="1" si="614"/>
        <v>0</v>
      </c>
      <c r="AH2619" s="688">
        <f>IFERROR($H2619/SUMIF($A:$A,$A2619,$H:$H)*SUMIF(Summary!$A$110:$A$186,$A2619,Summary!$P$110:$P$186),0)</f>
        <v>0</v>
      </c>
      <c r="AI2619" s="689">
        <f t="shared" ca="1" si="615"/>
        <v>0</v>
      </c>
      <c r="AJ2619" s="688">
        <f>IFERROR(H2619/SUMIF(A:A,A2619,H:H)*SUMIF(Summary!$A$110:$A$186,'Operations Support'!A2619,Summary!$Q$110:$Q$186),0)</f>
        <v>0</v>
      </c>
      <c r="AK2619" s="688">
        <f t="shared" ca="1" si="616"/>
        <v>0</v>
      </c>
      <c r="AM2619" s="688">
        <f>IFERROR($H2619/SUMIF($A:$A,$A2619,$H:$H)*SUMIF(Summary!$A$230:$A$266,$A2619,Summary!$P$230:$P$266),0)</f>
        <v>0</v>
      </c>
      <c r="AN2619" s="688">
        <f>IFERROR($H2619/SUMIF($A:$A,$A2619,$H:$H)*(SUMIF(Summary!$A$230:$A$266,$A2619,Summary!$L$230:$L$266)+SUMIF(Summary!$A$281:$A$317,$A2619,Summary!$L$281:$L$317))-AM2619,0)</f>
        <v>0</v>
      </c>
      <c r="AO2619" s="688">
        <f>IFERROR($H2619/SUMIF($A:$A,$A2619,$H:$H)*SUMIF(Summary!$A$230:$A$266,$A2619,Summary!$Q$230:$Q$266),0)</f>
        <v>0</v>
      </c>
      <c r="AP2619" s="688">
        <f>IFERROR($H2619/SUMIF($A:$A,$A2619,$H:$H)*(SUMIF(Summary!$A$230:$A$266,$A2619,Summary!$L$230:$L$266)+SUMIF(Summary!$A$281:$A$317,$A2619,Summary!$L$281:$L$317))-AO2619,0)</f>
        <v>0</v>
      </c>
      <c r="AQ2619" s="306"/>
      <c r="AR2619" s="688">
        <f t="shared" ca="1" si="617"/>
        <v>0</v>
      </c>
      <c r="AS2619" s="688">
        <f t="shared" ca="1" si="618"/>
        <v>0</v>
      </c>
    </row>
    <row r="2620" spans="1:45" x14ac:dyDescent="0.2">
      <c r="A2620" s="423">
        <v>9741</v>
      </c>
      <c r="B2620" s="424">
        <v>5</v>
      </c>
      <c r="C2620" s="425" t="s">
        <v>311</v>
      </c>
      <c r="D2620" s="422">
        <f t="shared" si="604"/>
        <v>0</v>
      </c>
      <c r="E2620" s="422">
        <f t="shared" si="605"/>
        <v>0</v>
      </c>
      <c r="F2620" s="422">
        <f t="shared" si="606"/>
        <v>0</v>
      </c>
      <c r="G2620" s="422">
        <f t="shared" si="607"/>
        <v>0</v>
      </c>
      <c r="H2620" s="22">
        <f t="shared" si="608"/>
        <v>0</v>
      </c>
      <c r="I2620" s="116">
        <v>0</v>
      </c>
      <c r="J2620" s="116">
        <v>0</v>
      </c>
      <c r="K2620" s="116">
        <v>0</v>
      </c>
      <c r="L2620" s="116">
        <v>0</v>
      </c>
      <c r="M2620" s="22">
        <f t="shared" si="609"/>
        <v>0</v>
      </c>
      <c r="N2620" s="116">
        <v>0</v>
      </c>
      <c r="O2620" s="116">
        <v>0</v>
      </c>
      <c r="P2620" s="116">
        <v>0</v>
      </c>
      <c r="Q2620" s="116">
        <v>0</v>
      </c>
      <c r="R2620" s="22">
        <f t="shared" si="610"/>
        <v>0</v>
      </c>
      <c r="S2620" s="116">
        <v>0</v>
      </c>
      <c r="T2620" s="116">
        <v>0</v>
      </c>
      <c r="U2620" s="116">
        <v>0</v>
      </c>
      <c r="V2620" s="116">
        <v>0</v>
      </c>
      <c r="W2620" s="22">
        <f t="shared" si="611"/>
        <v>0</v>
      </c>
      <c r="X2620" s="22">
        <f t="shared" si="612"/>
        <v>0</v>
      </c>
      <c r="Y2620" s="22">
        <f ca="1">OFFSET('Cost Study'!$B$7,'Operations Support'!$C2620,'Operations Support'!$B2620)*$H2620</f>
        <v>0</v>
      </c>
      <c r="Z2620" s="23">
        <f ca="1">Y2620*'Cost Study'!$B$31</f>
        <v>0</v>
      </c>
      <c r="AA2620" s="23">
        <f ca="1">IF(A2620=10298,1.51,1)*IF($B2620&lt;3,$D2620*'Cost Study'!$B$32*OFFSET('Cost Study'!$B$7,'Operations Support'!$C2620,'Operations Support'!$B2620),0)</f>
        <v>0</v>
      </c>
      <c r="AB2620" s="24">
        <f ca="1">AA2620*'Cost Study'!$B$31</f>
        <v>0</v>
      </c>
      <c r="AC2620" s="23">
        <f ca="1">Y2620*'Cost Study'!$B$31</f>
        <v>0</v>
      </c>
      <c r="AD2620" s="24">
        <f ca="1">AA2620*'Cost Study'!$B$31</f>
        <v>0</v>
      </c>
      <c r="AE2620" s="377">
        <f t="shared" ca="1" si="613"/>
        <v>0</v>
      </c>
      <c r="AF2620" s="377">
        <f t="shared" ca="1" si="614"/>
        <v>0</v>
      </c>
      <c r="AH2620" s="688">
        <f>IFERROR($H2620/SUMIF($A:$A,$A2620,$H:$H)*SUMIF(Summary!$A$110:$A$186,$A2620,Summary!$P$110:$P$186),0)</f>
        <v>0</v>
      </c>
      <c r="AI2620" s="689">
        <f t="shared" ca="1" si="615"/>
        <v>0</v>
      </c>
      <c r="AJ2620" s="688">
        <f>IFERROR(H2620/SUMIF(A:A,A2620,H:H)*SUMIF(Summary!$A$110:$A$186,'Operations Support'!A2620,Summary!$Q$110:$Q$186),0)</f>
        <v>0</v>
      </c>
      <c r="AK2620" s="688">
        <f t="shared" ca="1" si="616"/>
        <v>0</v>
      </c>
      <c r="AM2620" s="688">
        <f>IFERROR($H2620/SUMIF($A:$A,$A2620,$H:$H)*SUMIF(Summary!$A$230:$A$266,$A2620,Summary!$P$230:$P$266),0)</f>
        <v>0</v>
      </c>
      <c r="AN2620" s="688">
        <f>IFERROR($H2620/SUMIF($A:$A,$A2620,$H:$H)*(SUMIF(Summary!$A$230:$A$266,$A2620,Summary!$L$230:$L$266)+SUMIF(Summary!$A$281:$A$317,$A2620,Summary!$L$281:$L$317))-AM2620,0)</f>
        <v>0</v>
      </c>
      <c r="AO2620" s="688">
        <f>IFERROR($H2620/SUMIF($A:$A,$A2620,$H:$H)*SUMIF(Summary!$A$230:$A$266,$A2620,Summary!$Q$230:$Q$266),0)</f>
        <v>0</v>
      </c>
      <c r="AP2620" s="688">
        <f>IFERROR($H2620/SUMIF($A:$A,$A2620,$H:$H)*(SUMIF(Summary!$A$230:$A$266,$A2620,Summary!$L$230:$L$266)+SUMIF(Summary!$A$281:$A$317,$A2620,Summary!$L$281:$L$317))-AO2620,0)</f>
        <v>0</v>
      </c>
      <c r="AQ2620" s="306"/>
      <c r="AR2620" s="688">
        <f t="shared" ca="1" si="617"/>
        <v>0</v>
      </c>
      <c r="AS2620" s="688">
        <f t="shared" ca="1" si="618"/>
        <v>0</v>
      </c>
    </row>
    <row r="2621" spans="1:45" x14ac:dyDescent="0.2">
      <c r="A2621" s="423">
        <v>9741</v>
      </c>
      <c r="B2621" s="424">
        <v>5</v>
      </c>
      <c r="C2621" s="425" t="s">
        <v>312</v>
      </c>
      <c r="D2621" s="422">
        <f t="shared" si="604"/>
        <v>0</v>
      </c>
      <c r="E2621" s="422">
        <f t="shared" si="605"/>
        <v>0</v>
      </c>
      <c r="F2621" s="422">
        <f t="shared" si="606"/>
        <v>0</v>
      </c>
      <c r="G2621" s="422">
        <f t="shared" si="607"/>
        <v>0</v>
      </c>
      <c r="H2621" s="22">
        <f t="shared" si="608"/>
        <v>0</v>
      </c>
      <c r="I2621" s="116">
        <v>0</v>
      </c>
      <c r="J2621" s="116">
        <v>0</v>
      </c>
      <c r="K2621" s="116">
        <v>0</v>
      </c>
      <c r="L2621" s="116">
        <v>0</v>
      </c>
      <c r="M2621" s="22">
        <f t="shared" si="609"/>
        <v>0</v>
      </c>
      <c r="N2621" s="116">
        <v>0</v>
      </c>
      <c r="O2621" s="116">
        <v>0</v>
      </c>
      <c r="P2621" s="116">
        <v>0</v>
      </c>
      <c r="Q2621" s="116">
        <v>0</v>
      </c>
      <c r="R2621" s="22">
        <f t="shared" si="610"/>
        <v>0</v>
      </c>
      <c r="S2621" s="116">
        <v>0</v>
      </c>
      <c r="T2621" s="116">
        <v>0</v>
      </c>
      <c r="U2621" s="116">
        <v>0</v>
      </c>
      <c r="V2621" s="116">
        <v>0</v>
      </c>
      <c r="W2621" s="22">
        <f t="shared" si="611"/>
        <v>0</v>
      </c>
      <c r="X2621" s="22">
        <f t="shared" si="612"/>
        <v>0</v>
      </c>
      <c r="Y2621" s="22">
        <f ca="1">OFFSET('Cost Study'!$B$7,'Operations Support'!$C2621,'Operations Support'!$B2621)*$H2621</f>
        <v>0</v>
      </c>
      <c r="Z2621" s="23">
        <f ca="1">Y2621*'Cost Study'!$B$31</f>
        <v>0</v>
      </c>
      <c r="AA2621" s="23">
        <f ca="1">IF(A2621=10298,1.51,1)*IF($B2621&lt;3,$D2621*'Cost Study'!$B$32*OFFSET('Cost Study'!$B$7,'Operations Support'!$C2621,'Operations Support'!$B2621),0)</f>
        <v>0</v>
      </c>
      <c r="AB2621" s="24">
        <f ca="1">AA2621*'Cost Study'!$B$31</f>
        <v>0</v>
      </c>
      <c r="AC2621" s="23">
        <f ca="1">Y2621*'Cost Study'!$B$31</f>
        <v>0</v>
      </c>
      <c r="AD2621" s="24">
        <f ca="1">AA2621*'Cost Study'!$B$31</f>
        <v>0</v>
      </c>
      <c r="AE2621" s="377">
        <f t="shared" ca="1" si="613"/>
        <v>0</v>
      </c>
      <c r="AF2621" s="377">
        <f t="shared" ca="1" si="614"/>
        <v>0</v>
      </c>
      <c r="AH2621" s="688">
        <f>IFERROR($H2621/SUMIF($A:$A,$A2621,$H:$H)*SUMIF(Summary!$A$110:$A$186,$A2621,Summary!$P$110:$P$186),0)</f>
        <v>0</v>
      </c>
      <c r="AI2621" s="689">
        <f t="shared" ca="1" si="615"/>
        <v>0</v>
      </c>
      <c r="AJ2621" s="688">
        <f>IFERROR(H2621/SUMIF(A:A,A2621,H:H)*SUMIF(Summary!$A$110:$A$186,'Operations Support'!A2621,Summary!$Q$110:$Q$186),0)</f>
        <v>0</v>
      </c>
      <c r="AK2621" s="688">
        <f t="shared" ca="1" si="616"/>
        <v>0</v>
      </c>
      <c r="AM2621" s="688">
        <f>IFERROR($H2621/SUMIF($A:$A,$A2621,$H:$H)*SUMIF(Summary!$A$230:$A$266,$A2621,Summary!$P$230:$P$266),0)</f>
        <v>0</v>
      </c>
      <c r="AN2621" s="688">
        <f>IFERROR($H2621/SUMIF($A:$A,$A2621,$H:$H)*(SUMIF(Summary!$A$230:$A$266,$A2621,Summary!$L$230:$L$266)+SUMIF(Summary!$A$281:$A$317,$A2621,Summary!$L$281:$L$317))-AM2621,0)</f>
        <v>0</v>
      </c>
      <c r="AO2621" s="688">
        <f>IFERROR($H2621/SUMIF($A:$A,$A2621,$H:$H)*SUMIF(Summary!$A$230:$A$266,$A2621,Summary!$Q$230:$Q$266),0)</f>
        <v>0</v>
      </c>
      <c r="AP2621" s="688">
        <f>IFERROR($H2621/SUMIF($A:$A,$A2621,$H:$H)*(SUMIF(Summary!$A$230:$A$266,$A2621,Summary!$L$230:$L$266)+SUMIF(Summary!$A$281:$A$317,$A2621,Summary!$L$281:$L$317))-AO2621,0)</f>
        <v>0</v>
      </c>
      <c r="AQ2621" s="306"/>
      <c r="AR2621" s="688">
        <f t="shared" ca="1" si="617"/>
        <v>0</v>
      </c>
      <c r="AS2621" s="688">
        <f t="shared" ca="1" si="618"/>
        <v>0</v>
      </c>
    </row>
    <row r="2622" spans="1:45" x14ac:dyDescent="0.2">
      <c r="A2622" s="423">
        <v>9741</v>
      </c>
      <c r="B2622" s="424">
        <v>5</v>
      </c>
      <c r="C2622" s="425" t="s">
        <v>313</v>
      </c>
      <c r="D2622" s="422">
        <f t="shared" si="604"/>
        <v>616</v>
      </c>
      <c r="E2622" s="422">
        <f t="shared" si="605"/>
        <v>0</v>
      </c>
      <c r="F2622" s="422">
        <f t="shared" si="606"/>
        <v>647</v>
      </c>
      <c r="G2622" s="422">
        <f t="shared" si="607"/>
        <v>0</v>
      </c>
      <c r="H2622" s="22">
        <f t="shared" si="608"/>
        <v>1263</v>
      </c>
      <c r="I2622" s="116">
        <v>280</v>
      </c>
      <c r="J2622" s="116">
        <v>0</v>
      </c>
      <c r="K2622" s="116">
        <v>228</v>
      </c>
      <c r="L2622" s="116">
        <v>0</v>
      </c>
      <c r="M2622" s="22">
        <f t="shared" si="609"/>
        <v>508</v>
      </c>
      <c r="N2622" s="116">
        <v>240</v>
      </c>
      <c r="O2622" s="116">
        <v>0</v>
      </c>
      <c r="P2622" s="116">
        <v>259</v>
      </c>
      <c r="Q2622" s="116">
        <v>0</v>
      </c>
      <c r="R2622" s="22">
        <f t="shared" si="610"/>
        <v>499</v>
      </c>
      <c r="S2622" s="116">
        <v>96</v>
      </c>
      <c r="T2622" s="116">
        <v>0</v>
      </c>
      <c r="U2622" s="116">
        <v>160</v>
      </c>
      <c r="V2622" s="116">
        <v>0</v>
      </c>
      <c r="W2622" s="22">
        <f t="shared" si="611"/>
        <v>256</v>
      </c>
      <c r="X2622" s="22">
        <f t="shared" si="612"/>
        <v>52.625</v>
      </c>
      <c r="Y2622" s="22">
        <f ca="1">OFFSET('Cost Study'!$B$7,'Operations Support'!$C2622,'Operations Support'!$B2622)*$H2622</f>
        <v>3536.3999999999996</v>
      </c>
      <c r="Z2622" s="23">
        <f ca="1">Y2622*'Cost Study'!$B$31</f>
        <v>197514.76497489781</v>
      </c>
      <c r="AA2622" s="23">
        <f ca="1">IF(A2622=10298,1.51,1)*IF($B2622&lt;3,$D2622*'Cost Study'!$B$32*OFFSET('Cost Study'!$B$7,'Operations Support'!$C2622,'Operations Support'!$B2622),0)</f>
        <v>0</v>
      </c>
      <c r="AB2622" s="24">
        <f ca="1">AA2622*'Cost Study'!$B$31</f>
        <v>0</v>
      </c>
      <c r="AC2622" s="23">
        <f ca="1">Y2622*'Cost Study'!$B$31</f>
        <v>197514.76497489781</v>
      </c>
      <c r="AD2622" s="24">
        <f ca="1">AA2622*'Cost Study'!$B$31</f>
        <v>0</v>
      </c>
      <c r="AE2622" s="377">
        <f t="shared" ca="1" si="613"/>
        <v>197514.76497489781</v>
      </c>
      <c r="AF2622" s="377">
        <f t="shared" ca="1" si="614"/>
        <v>197514.76497489781</v>
      </c>
      <c r="AH2622" s="688">
        <f>IFERROR($H2622/SUMIF($A:$A,$A2622,$H:$H)*SUMIF(Summary!$A$110:$A$186,$A2622,Summary!$P$110:$P$186),0)</f>
        <v>75148.051038792997</v>
      </c>
      <c r="AI2622" s="689">
        <f t="shared" ca="1" si="615"/>
        <v>122366.71393610482</v>
      </c>
      <c r="AJ2622" s="688">
        <f>IFERROR(H2622/SUMIF(A:A,A2622,H:H)*SUMIF(Summary!$A$110:$A$186,'Operations Support'!A2622,Summary!$Q$110:$Q$186),0)</f>
        <v>76157.221593693481</v>
      </c>
      <c r="AK2622" s="688">
        <f t="shared" ca="1" si="616"/>
        <v>121357.54338120433</v>
      </c>
      <c r="AM2622" s="688">
        <f>IFERROR($H2622/SUMIF($A:$A,$A2622,$H:$H)*SUMIF(Summary!$A$230:$A$266,$A2622,Summary!$P$230:$P$266),0)</f>
        <v>14218.116239605502</v>
      </c>
      <c r="AN2622" s="688">
        <f>IFERROR($H2622/SUMIF($A:$A,$A2622,$H:$H)*(SUMIF(Summary!$A$230:$A$266,$A2622,Summary!$L$230:$L$266)+SUMIF(Summary!$A$281:$A$317,$A2622,Summary!$L$281:$L$317))-AM2622,0)</f>
        <v>17123.778133717045</v>
      </c>
      <c r="AO2622" s="688">
        <f>IFERROR($H2622/SUMIF($A:$A,$A2622,$H:$H)*SUMIF(Summary!$A$230:$A$266,$A2622,Summary!$Q$230:$Q$266),0)</f>
        <v>14409.052718420573</v>
      </c>
      <c r="AP2622" s="688">
        <f>IFERROR($H2622/SUMIF($A:$A,$A2622,$H:$H)*(SUMIF(Summary!$A$230:$A$266,$A2622,Summary!$L$230:$L$266)+SUMIF(Summary!$A$281:$A$317,$A2622,Summary!$L$281:$L$317))-AO2622,0)</f>
        <v>16932.841654901975</v>
      </c>
      <c r="AQ2622" s="306"/>
      <c r="AR2622" s="688">
        <f t="shared" ca="1" si="617"/>
        <v>139490.49206982186</v>
      </c>
      <c r="AS2622" s="688">
        <f t="shared" ca="1" si="618"/>
        <v>138290.38503610631</v>
      </c>
    </row>
    <row r="2623" spans="1:45" s="15" customFormat="1" x14ac:dyDescent="0.2">
      <c r="A2623" s="423">
        <v>9741</v>
      </c>
      <c r="B2623" s="424">
        <v>5</v>
      </c>
      <c r="C2623" s="425" t="s">
        <v>314</v>
      </c>
      <c r="D2623" s="422">
        <f t="shared" si="604"/>
        <v>0</v>
      </c>
      <c r="E2623" s="422">
        <f t="shared" si="605"/>
        <v>0</v>
      </c>
      <c r="F2623" s="422">
        <f t="shared" si="606"/>
        <v>0</v>
      </c>
      <c r="G2623" s="422">
        <f t="shared" si="607"/>
        <v>0</v>
      </c>
      <c r="H2623" s="22">
        <f t="shared" si="608"/>
        <v>0</v>
      </c>
      <c r="I2623" s="116">
        <v>0</v>
      </c>
      <c r="J2623" s="116">
        <v>0</v>
      </c>
      <c r="K2623" s="116">
        <v>0</v>
      </c>
      <c r="L2623" s="116">
        <v>0</v>
      </c>
      <c r="M2623" s="22">
        <f t="shared" si="609"/>
        <v>0</v>
      </c>
      <c r="N2623" s="116">
        <v>0</v>
      </c>
      <c r="O2623" s="116">
        <v>0</v>
      </c>
      <c r="P2623" s="116">
        <v>0</v>
      </c>
      <c r="Q2623" s="116">
        <v>0</v>
      </c>
      <c r="R2623" s="22">
        <f t="shared" si="610"/>
        <v>0</v>
      </c>
      <c r="S2623" s="116">
        <v>0</v>
      </c>
      <c r="T2623" s="116">
        <v>0</v>
      </c>
      <c r="U2623" s="116">
        <v>0</v>
      </c>
      <c r="V2623" s="116">
        <v>0</v>
      </c>
      <c r="W2623" s="22">
        <f t="shared" si="611"/>
        <v>0</v>
      </c>
      <c r="X2623" s="22">
        <f t="shared" si="612"/>
        <v>0</v>
      </c>
      <c r="Y2623" s="22">
        <f ca="1">OFFSET('Cost Study'!$B$7,'Operations Support'!$C2623,'Operations Support'!$B2623)*$H2623</f>
        <v>0</v>
      </c>
      <c r="Z2623" s="23">
        <f ca="1">Y2623*'Cost Study'!$B$31</f>
        <v>0</v>
      </c>
      <c r="AA2623" s="23">
        <f ca="1">IF(A2623=10298,1.51,1)*IF($B2623&lt;3,$D2623*'Cost Study'!$B$32*OFFSET('Cost Study'!$B$7,'Operations Support'!$C2623,'Operations Support'!$B2623),0)</f>
        <v>0</v>
      </c>
      <c r="AB2623" s="24">
        <f ca="1">AA2623*'Cost Study'!$B$31</f>
        <v>0</v>
      </c>
      <c r="AC2623" s="23">
        <f ca="1">Y2623*'Cost Study'!$B$31</f>
        <v>0</v>
      </c>
      <c r="AD2623" s="24">
        <f ca="1">AA2623*'Cost Study'!$B$31</f>
        <v>0</v>
      </c>
      <c r="AE2623" s="377">
        <f t="shared" ca="1" si="613"/>
        <v>0</v>
      </c>
      <c r="AF2623" s="377">
        <f t="shared" ca="1" si="614"/>
        <v>0</v>
      </c>
      <c r="AH2623" s="688">
        <f>IFERROR($H2623/SUMIF($A:$A,$A2623,$H:$H)*SUMIF(Summary!$A$110:$A$186,$A2623,Summary!$P$110:$P$186),0)</f>
        <v>0</v>
      </c>
      <c r="AI2623" s="689">
        <f t="shared" ca="1" si="615"/>
        <v>0</v>
      </c>
      <c r="AJ2623" s="688">
        <f>IFERROR(H2623/SUMIF(A:A,A2623,H:H)*SUMIF(Summary!$A$110:$A$186,'Operations Support'!A2623,Summary!$Q$110:$Q$186),0)</f>
        <v>0</v>
      </c>
      <c r="AK2623" s="688">
        <f t="shared" ca="1" si="616"/>
        <v>0</v>
      </c>
      <c r="AL2623" s="1"/>
      <c r="AM2623" s="688">
        <f>IFERROR($H2623/SUMIF($A:$A,$A2623,$H:$H)*SUMIF(Summary!$A$230:$A$266,$A2623,Summary!$P$230:$P$266),0)</f>
        <v>0</v>
      </c>
      <c r="AN2623" s="688">
        <f>IFERROR($H2623/SUMIF($A:$A,$A2623,$H:$H)*(SUMIF(Summary!$A$230:$A$266,$A2623,Summary!$L$230:$L$266)+SUMIF(Summary!$A$281:$A$317,$A2623,Summary!$L$281:$L$317))-AM2623,0)</f>
        <v>0</v>
      </c>
      <c r="AO2623" s="688">
        <f>IFERROR($H2623/SUMIF($A:$A,$A2623,$H:$H)*SUMIF(Summary!$A$230:$A$266,$A2623,Summary!$Q$230:$Q$266),0)</f>
        <v>0</v>
      </c>
      <c r="AP2623" s="688">
        <f>IFERROR($H2623/SUMIF($A:$A,$A2623,$H:$H)*(SUMIF(Summary!$A$230:$A$266,$A2623,Summary!$L$230:$L$266)+SUMIF(Summary!$A$281:$A$317,$A2623,Summary!$L$281:$L$317))-AO2623,0)</f>
        <v>0</v>
      </c>
      <c r="AQ2623" s="306"/>
      <c r="AR2623" s="688">
        <f t="shared" ca="1" si="617"/>
        <v>0</v>
      </c>
      <c r="AS2623" s="688">
        <f t="shared" ca="1" si="618"/>
        <v>0</v>
      </c>
    </row>
    <row r="2624" spans="1:45" x14ac:dyDescent="0.2">
      <c r="A2624" s="423">
        <v>9741</v>
      </c>
      <c r="B2624" s="424">
        <v>5</v>
      </c>
      <c r="C2624" s="425" t="s">
        <v>315</v>
      </c>
      <c r="D2624" s="422">
        <f t="shared" si="604"/>
        <v>0</v>
      </c>
      <c r="E2624" s="422">
        <f t="shared" si="605"/>
        <v>0</v>
      </c>
      <c r="F2624" s="422">
        <f t="shared" si="606"/>
        <v>0</v>
      </c>
      <c r="G2624" s="422">
        <f t="shared" si="607"/>
        <v>0</v>
      </c>
      <c r="H2624" s="22">
        <f t="shared" si="608"/>
        <v>0</v>
      </c>
      <c r="I2624" s="116">
        <v>0</v>
      </c>
      <c r="J2624" s="116">
        <v>0</v>
      </c>
      <c r="K2624" s="116">
        <v>0</v>
      </c>
      <c r="L2624" s="116">
        <v>0</v>
      </c>
      <c r="M2624" s="22">
        <f t="shared" si="609"/>
        <v>0</v>
      </c>
      <c r="N2624" s="116">
        <v>0</v>
      </c>
      <c r="O2624" s="116">
        <v>0</v>
      </c>
      <c r="P2624" s="116">
        <v>0</v>
      </c>
      <c r="Q2624" s="116">
        <v>0</v>
      </c>
      <c r="R2624" s="22">
        <f t="shared" si="610"/>
        <v>0</v>
      </c>
      <c r="S2624" s="116">
        <v>0</v>
      </c>
      <c r="T2624" s="116">
        <v>0</v>
      </c>
      <c r="U2624" s="116">
        <v>0</v>
      </c>
      <c r="V2624" s="116">
        <v>0</v>
      </c>
      <c r="W2624" s="22">
        <f t="shared" si="611"/>
        <v>0</v>
      </c>
      <c r="X2624" s="22">
        <f t="shared" si="612"/>
        <v>0</v>
      </c>
      <c r="Y2624" s="22">
        <f ca="1">OFFSET('Cost Study'!$B$7,'Operations Support'!$C2624,'Operations Support'!$B2624)*$H2624</f>
        <v>0</v>
      </c>
      <c r="Z2624" s="23">
        <f ca="1">Y2624*'Cost Study'!$B$31</f>
        <v>0</v>
      </c>
      <c r="AA2624" s="23">
        <f ca="1">IF(A2624=10298,1.51,1)*IF($B2624&lt;3,$D2624*'Cost Study'!$B$32*OFFSET('Cost Study'!$B$7,'Operations Support'!$C2624,'Operations Support'!$B2624),0)</f>
        <v>0</v>
      </c>
      <c r="AB2624" s="24">
        <f ca="1">AA2624*'Cost Study'!$B$31</f>
        <v>0</v>
      </c>
      <c r="AC2624" s="23">
        <f ca="1">Y2624*'Cost Study'!$B$31</f>
        <v>0</v>
      </c>
      <c r="AD2624" s="24">
        <f ca="1">AA2624*'Cost Study'!$B$31</f>
        <v>0</v>
      </c>
      <c r="AE2624" s="377">
        <f t="shared" ca="1" si="613"/>
        <v>0</v>
      </c>
      <c r="AF2624" s="377">
        <f t="shared" ca="1" si="614"/>
        <v>0</v>
      </c>
      <c r="AH2624" s="688">
        <f>IFERROR($H2624/SUMIF($A:$A,$A2624,$H:$H)*SUMIF(Summary!$A$110:$A$186,$A2624,Summary!$P$110:$P$186),0)</f>
        <v>0</v>
      </c>
      <c r="AI2624" s="689">
        <f t="shared" ca="1" si="615"/>
        <v>0</v>
      </c>
      <c r="AJ2624" s="688">
        <f>IFERROR(H2624/SUMIF(A:A,A2624,H:H)*SUMIF(Summary!$A$110:$A$186,'Operations Support'!A2624,Summary!$Q$110:$Q$186),0)</f>
        <v>0</v>
      </c>
      <c r="AK2624" s="688">
        <f t="shared" ca="1" si="616"/>
        <v>0</v>
      </c>
      <c r="AM2624" s="688">
        <f>IFERROR($H2624/SUMIF($A:$A,$A2624,$H:$H)*SUMIF(Summary!$A$230:$A$266,$A2624,Summary!$P$230:$P$266),0)</f>
        <v>0</v>
      </c>
      <c r="AN2624" s="688">
        <f>IFERROR($H2624/SUMIF($A:$A,$A2624,$H:$H)*(SUMIF(Summary!$A$230:$A$266,$A2624,Summary!$L$230:$L$266)+SUMIF(Summary!$A$281:$A$317,$A2624,Summary!$L$281:$L$317))-AM2624,0)</f>
        <v>0</v>
      </c>
      <c r="AO2624" s="688">
        <f>IFERROR($H2624/SUMIF($A:$A,$A2624,$H:$H)*SUMIF(Summary!$A$230:$A$266,$A2624,Summary!$Q$230:$Q$266),0)</f>
        <v>0</v>
      </c>
      <c r="AP2624" s="688">
        <f>IFERROR($H2624/SUMIF($A:$A,$A2624,$H:$H)*(SUMIF(Summary!$A$230:$A$266,$A2624,Summary!$L$230:$L$266)+SUMIF(Summary!$A$281:$A$317,$A2624,Summary!$L$281:$L$317))-AO2624,0)</f>
        <v>0</v>
      </c>
      <c r="AQ2624" s="306"/>
      <c r="AR2624" s="688">
        <f t="shared" ca="1" si="617"/>
        <v>0</v>
      </c>
      <c r="AS2624" s="688">
        <f t="shared" ca="1" si="618"/>
        <v>0</v>
      </c>
    </row>
    <row r="2625" spans="1:45" x14ac:dyDescent="0.2">
      <c r="A2625" s="423">
        <v>9741</v>
      </c>
      <c r="B2625" s="424">
        <v>5</v>
      </c>
      <c r="C2625" s="425" t="s">
        <v>316</v>
      </c>
      <c r="D2625" s="422">
        <f t="shared" si="604"/>
        <v>0</v>
      </c>
      <c r="E2625" s="422">
        <f t="shared" si="605"/>
        <v>0</v>
      </c>
      <c r="F2625" s="422">
        <f t="shared" si="606"/>
        <v>0</v>
      </c>
      <c r="G2625" s="422">
        <f t="shared" si="607"/>
        <v>0</v>
      </c>
      <c r="H2625" s="22">
        <f t="shared" si="608"/>
        <v>0</v>
      </c>
      <c r="I2625" s="116">
        <v>0</v>
      </c>
      <c r="J2625" s="116">
        <v>0</v>
      </c>
      <c r="K2625" s="116">
        <v>0</v>
      </c>
      <c r="L2625" s="116">
        <v>0</v>
      </c>
      <c r="M2625" s="22">
        <f t="shared" si="609"/>
        <v>0</v>
      </c>
      <c r="N2625" s="116">
        <v>0</v>
      </c>
      <c r="O2625" s="116">
        <v>0</v>
      </c>
      <c r="P2625" s="116">
        <v>0</v>
      </c>
      <c r="Q2625" s="116">
        <v>0</v>
      </c>
      <c r="R2625" s="22">
        <f t="shared" si="610"/>
        <v>0</v>
      </c>
      <c r="S2625" s="116">
        <v>0</v>
      </c>
      <c r="T2625" s="116">
        <v>0</v>
      </c>
      <c r="U2625" s="116">
        <v>0</v>
      </c>
      <c r="V2625" s="116">
        <v>0</v>
      </c>
      <c r="W2625" s="22">
        <f t="shared" si="611"/>
        <v>0</v>
      </c>
      <c r="X2625" s="22">
        <f t="shared" si="612"/>
        <v>0</v>
      </c>
      <c r="Y2625" s="22">
        <f ca="1">OFFSET('Cost Study'!$B$7,'Operations Support'!$C2625,'Operations Support'!$B2625)*$H2625</f>
        <v>0</v>
      </c>
      <c r="Z2625" s="23">
        <f ca="1">Y2625*'Cost Study'!$B$31</f>
        <v>0</v>
      </c>
      <c r="AA2625" s="23">
        <f ca="1">IF(A2625=10298,1.51,1)*IF($B2625&lt;3,$D2625*'Cost Study'!$B$32*OFFSET('Cost Study'!$B$7,'Operations Support'!$C2625,'Operations Support'!$B2625),0)</f>
        <v>0</v>
      </c>
      <c r="AB2625" s="24">
        <f ca="1">AA2625*'Cost Study'!$B$31</f>
        <v>0</v>
      </c>
      <c r="AC2625" s="23">
        <f ca="1">Y2625*'Cost Study'!$B$31</f>
        <v>0</v>
      </c>
      <c r="AD2625" s="24">
        <f ca="1">AA2625*'Cost Study'!$B$31</f>
        <v>0</v>
      </c>
      <c r="AE2625" s="377">
        <f t="shared" ca="1" si="613"/>
        <v>0</v>
      </c>
      <c r="AF2625" s="377">
        <f t="shared" ca="1" si="614"/>
        <v>0</v>
      </c>
      <c r="AH2625" s="688">
        <f>IFERROR($H2625/SUMIF($A:$A,$A2625,$H:$H)*SUMIF(Summary!$A$110:$A$186,$A2625,Summary!$P$110:$P$186),0)</f>
        <v>0</v>
      </c>
      <c r="AI2625" s="689">
        <f t="shared" ca="1" si="615"/>
        <v>0</v>
      </c>
      <c r="AJ2625" s="688">
        <f>IFERROR(H2625/SUMIF(A:A,A2625,H:H)*SUMIF(Summary!$A$110:$A$186,'Operations Support'!A2625,Summary!$Q$110:$Q$186),0)</f>
        <v>0</v>
      </c>
      <c r="AK2625" s="688">
        <f t="shared" ca="1" si="616"/>
        <v>0</v>
      </c>
      <c r="AM2625" s="688">
        <f>IFERROR($H2625/SUMIF($A:$A,$A2625,$H:$H)*SUMIF(Summary!$A$230:$A$266,$A2625,Summary!$P$230:$P$266),0)</f>
        <v>0</v>
      </c>
      <c r="AN2625" s="688">
        <f>IFERROR($H2625/SUMIF($A:$A,$A2625,$H:$H)*(SUMIF(Summary!$A$230:$A$266,$A2625,Summary!$L$230:$L$266)+SUMIF(Summary!$A$281:$A$317,$A2625,Summary!$L$281:$L$317))-AM2625,0)</f>
        <v>0</v>
      </c>
      <c r="AO2625" s="688">
        <f>IFERROR($H2625/SUMIF($A:$A,$A2625,$H:$H)*SUMIF(Summary!$A$230:$A$266,$A2625,Summary!$Q$230:$Q$266),0)</f>
        <v>0</v>
      </c>
      <c r="AP2625" s="688">
        <f>IFERROR($H2625/SUMIF($A:$A,$A2625,$H:$H)*(SUMIF(Summary!$A$230:$A$266,$A2625,Summary!$L$230:$L$266)+SUMIF(Summary!$A$281:$A$317,$A2625,Summary!$L$281:$L$317))-AO2625,0)</f>
        <v>0</v>
      </c>
      <c r="AQ2625" s="306"/>
      <c r="AR2625" s="688">
        <f t="shared" ca="1" si="617"/>
        <v>0</v>
      </c>
      <c r="AS2625" s="688">
        <f t="shared" ca="1" si="618"/>
        <v>0</v>
      </c>
    </row>
    <row r="2626" spans="1:45" x14ac:dyDescent="0.2">
      <c r="A2626" s="423">
        <v>9741</v>
      </c>
      <c r="B2626" s="424">
        <v>5</v>
      </c>
      <c r="C2626" s="425" t="s">
        <v>317</v>
      </c>
      <c r="D2626" s="422">
        <f t="shared" si="604"/>
        <v>0</v>
      </c>
      <c r="E2626" s="422">
        <f t="shared" si="605"/>
        <v>0</v>
      </c>
      <c r="F2626" s="422">
        <f t="shared" si="606"/>
        <v>0</v>
      </c>
      <c r="G2626" s="422">
        <f t="shared" si="607"/>
        <v>0</v>
      </c>
      <c r="H2626" s="22">
        <f t="shared" si="608"/>
        <v>0</v>
      </c>
      <c r="I2626" s="116">
        <v>0</v>
      </c>
      <c r="J2626" s="116">
        <v>0</v>
      </c>
      <c r="K2626" s="116">
        <v>0</v>
      </c>
      <c r="L2626" s="116">
        <v>0</v>
      </c>
      <c r="M2626" s="22">
        <f t="shared" si="609"/>
        <v>0</v>
      </c>
      <c r="N2626" s="116">
        <v>0</v>
      </c>
      <c r="O2626" s="116">
        <v>0</v>
      </c>
      <c r="P2626" s="116">
        <v>0</v>
      </c>
      <c r="Q2626" s="116">
        <v>0</v>
      </c>
      <c r="R2626" s="22">
        <f t="shared" si="610"/>
        <v>0</v>
      </c>
      <c r="S2626" s="116">
        <v>0</v>
      </c>
      <c r="T2626" s="116">
        <v>0</v>
      </c>
      <c r="U2626" s="116">
        <v>0</v>
      </c>
      <c r="V2626" s="116">
        <v>0</v>
      </c>
      <c r="W2626" s="22">
        <f t="shared" si="611"/>
        <v>0</v>
      </c>
      <c r="X2626" s="22">
        <f t="shared" si="612"/>
        <v>0</v>
      </c>
      <c r="Y2626" s="22">
        <f ca="1">OFFSET('Cost Study'!$B$7,'Operations Support'!$C2626,'Operations Support'!$B2626)*$H2626</f>
        <v>0</v>
      </c>
      <c r="Z2626" s="23">
        <f ca="1">Y2626*'Cost Study'!$B$31</f>
        <v>0</v>
      </c>
      <c r="AA2626" s="23">
        <f ca="1">IF(A2626=10298,1.51,1)*IF($B2626&lt;3,$D2626*'Cost Study'!$B$32*OFFSET('Cost Study'!$B$7,'Operations Support'!$C2626,'Operations Support'!$B2626),0)</f>
        <v>0</v>
      </c>
      <c r="AB2626" s="24">
        <f ca="1">AA2626*'Cost Study'!$B$31</f>
        <v>0</v>
      </c>
      <c r="AC2626" s="23">
        <f ca="1">Y2626*'Cost Study'!$B$31</f>
        <v>0</v>
      </c>
      <c r="AD2626" s="24">
        <f ca="1">AA2626*'Cost Study'!$B$31</f>
        <v>0</v>
      </c>
      <c r="AE2626" s="377">
        <f t="shared" ca="1" si="613"/>
        <v>0</v>
      </c>
      <c r="AF2626" s="377">
        <f t="shared" ca="1" si="614"/>
        <v>0</v>
      </c>
      <c r="AH2626" s="688">
        <f>IFERROR($H2626/SUMIF($A:$A,$A2626,$H:$H)*SUMIF(Summary!$A$110:$A$186,$A2626,Summary!$P$110:$P$186),0)</f>
        <v>0</v>
      </c>
      <c r="AI2626" s="689">
        <f t="shared" ca="1" si="615"/>
        <v>0</v>
      </c>
      <c r="AJ2626" s="688">
        <f>IFERROR(H2626/SUMIF(A:A,A2626,H:H)*SUMIF(Summary!$A$110:$A$186,'Operations Support'!A2626,Summary!$Q$110:$Q$186),0)</f>
        <v>0</v>
      </c>
      <c r="AK2626" s="688">
        <f t="shared" ca="1" si="616"/>
        <v>0</v>
      </c>
      <c r="AM2626" s="688">
        <f>IFERROR($H2626/SUMIF($A:$A,$A2626,$H:$H)*SUMIF(Summary!$A$230:$A$266,$A2626,Summary!$P$230:$P$266),0)</f>
        <v>0</v>
      </c>
      <c r="AN2626" s="688">
        <f>IFERROR($H2626/SUMIF($A:$A,$A2626,$H:$H)*(SUMIF(Summary!$A$230:$A$266,$A2626,Summary!$L$230:$L$266)+SUMIF(Summary!$A$281:$A$317,$A2626,Summary!$L$281:$L$317))-AM2626,0)</f>
        <v>0</v>
      </c>
      <c r="AO2626" s="688">
        <f>IFERROR($H2626/SUMIF($A:$A,$A2626,$H:$H)*SUMIF(Summary!$A$230:$A$266,$A2626,Summary!$Q$230:$Q$266),0)</f>
        <v>0</v>
      </c>
      <c r="AP2626" s="688">
        <f>IFERROR($H2626/SUMIF($A:$A,$A2626,$H:$H)*(SUMIF(Summary!$A$230:$A$266,$A2626,Summary!$L$230:$L$266)+SUMIF(Summary!$A$281:$A$317,$A2626,Summary!$L$281:$L$317))-AO2626,0)</f>
        <v>0</v>
      </c>
      <c r="AQ2626" s="306"/>
      <c r="AR2626" s="688">
        <f t="shared" ca="1" si="617"/>
        <v>0</v>
      </c>
      <c r="AS2626" s="688">
        <f t="shared" ca="1" si="618"/>
        <v>0</v>
      </c>
    </row>
    <row r="2627" spans="1:45" x14ac:dyDescent="0.2">
      <c r="A2627" s="423">
        <v>9741</v>
      </c>
      <c r="B2627" s="424">
        <v>5</v>
      </c>
      <c r="C2627" s="425" t="s">
        <v>318</v>
      </c>
      <c r="D2627" s="422">
        <f t="shared" si="604"/>
        <v>0</v>
      </c>
      <c r="E2627" s="422">
        <f t="shared" si="605"/>
        <v>0</v>
      </c>
      <c r="F2627" s="422">
        <f t="shared" si="606"/>
        <v>0</v>
      </c>
      <c r="G2627" s="422">
        <f t="shared" si="607"/>
        <v>0</v>
      </c>
      <c r="H2627" s="22">
        <f t="shared" si="608"/>
        <v>0</v>
      </c>
      <c r="I2627" s="116">
        <v>0</v>
      </c>
      <c r="J2627" s="116">
        <v>0</v>
      </c>
      <c r="K2627" s="116">
        <v>0</v>
      </c>
      <c r="L2627" s="116">
        <v>0</v>
      </c>
      <c r="M2627" s="22">
        <f t="shared" si="609"/>
        <v>0</v>
      </c>
      <c r="N2627" s="116">
        <v>0</v>
      </c>
      <c r="O2627" s="116">
        <v>0</v>
      </c>
      <c r="P2627" s="116">
        <v>0</v>
      </c>
      <c r="Q2627" s="116">
        <v>0</v>
      </c>
      <c r="R2627" s="22">
        <f t="shared" si="610"/>
        <v>0</v>
      </c>
      <c r="S2627" s="116">
        <v>0</v>
      </c>
      <c r="T2627" s="116">
        <v>0</v>
      </c>
      <c r="U2627" s="116">
        <v>0</v>
      </c>
      <c r="V2627" s="116">
        <v>0</v>
      </c>
      <c r="W2627" s="22">
        <f t="shared" si="611"/>
        <v>0</v>
      </c>
      <c r="X2627" s="22">
        <f t="shared" si="612"/>
        <v>0</v>
      </c>
      <c r="Y2627" s="22">
        <f ca="1">OFFSET('Cost Study'!$B$7,'Operations Support'!$C2627,'Operations Support'!$B2627)*$H2627</f>
        <v>0</v>
      </c>
      <c r="Z2627" s="23">
        <f ca="1">Y2627*'Cost Study'!$B$31</f>
        <v>0</v>
      </c>
      <c r="AA2627" s="23">
        <f ca="1">IF(A2627=10298,1.51,1)*IF($B2627&lt;3,$D2627*'Cost Study'!$B$32*OFFSET('Cost Study'!$B$7,'Operations Support'!$C2627,'Operations Support'!$B2627),0)</f>
        <v>0</v>
      </c>
      <c r="AB2627" s="24">
        <f ca="1">AA2627*'Cost Study'!$B$31</f>
        <v>0</v>
      </c>
      <c r="AC2627" s="23">
        <f ca="1">Y2627*'Cost Study'!$B$31</f>
        <v>0</v>
      </c>
      <c r="AD2627" s="24">
        <f ca="1">AA2627*'Cost Study'!$B$31</f>
        <v>0</v>
      </c>
      <c r="AE2627" s="377">
        <f t="shared" ca="1" si="613"/>
        <v>0</v>
      </c>
      <c r="AF2627" s="377">
        <f t="shared" ca="1" si="614"/>
        <v>0</v>
      </c>
      <c r="AH2627" s="688">
        <f>IFERROR($H2627/SUMIF($A:$A,$A2627,$H:$H)*SUMIF(Summary!$A$110:$A$186,$A2627,Summary!$P$110:$P$186),0)</f>
        <v>0</v>
      </c>
      <c r="AI2627" s="689">
        <f t="shared" ca="1" si="615"/>
        <v>0</v>
      </c>
      <c r="AJ2627" s="688">
        <f>IFERROR(H2627/SUMIF(A:A,A2627,H:H)*SUMIF(Summary!$A$110:$A$186,'Operations Support'!A2627,Summary!$Q$110:$Q$186),0)</f>
        <v>0</v>
      </c>
      <c r="AK2627" s="688">
        <f t="shared" ca="1" si="616"/>
        <v>0</v>
      </c>
      <c r="AM2627" s="688">
        <f>IFERROR($H2627/SUMIF($A:$A,$A2627,$H:$H)*SUMIF(Summary!$A$230:$A$266,$A2627,Summary!$P$230:$P$266),0)</f>
        <v>0</v>
      </c>
      <c r="AN2627" s="688">
        <f>IFERROR($H2627/SUMIF($A:$A,$A2627,$H:$H)*(SUMIF(Summary!$A$230:$A$266,$A2627,Summary!$L$230:$L$266)+SUMIF(Summary!$A$281:$A$317,$A2627,Summary!$L$281:$L$317))-AM2627,0)</f>
        <v>0</v>
      </c>
      <c r="AO2627" s="688">
        <f>IFERROR($H2627/SUMIF($A:$A,$A2627,$H:$H)*SUMIF(Summary!$A$230:$A$266,$A2627,Summary!$Q$230:$Q$266),0)</f>
        <v>0</v>
      </c>
      <c r="AP2627" s="688">
        <f>IFERROR($H2627/SUMIF($A:$A,$A2627,$H:$H)*(SUMIF(Summary!$A$230:$A$266,$A2627,Summary!$L$230:$L$266)+SUMIF(Summary!$A$281:$A$317,$A2627,Summary!$L$281:$L$317))-AO2627,0)</f>
        <v>0</v>
      </c>
      <c r="AQ2627" s="306"/>
      <c r="AR2627" s="688">
        <f t="shared" ca="1" si="617"/>
        <v>0</v>
      </c>
      <c r="AS2627" s="688">
        <f t="shared" ca="1" si="618"/>
        <v>0</v>
      </c>
    </row>
    <row r="2628" spans="1:45" x14ac:dyDescent="0.2">
      <c r="A2628" s="423">
        <v>9741</v>
      </c>
      <c r="B2628" s="424">
        <v>5</v>
      </c>
      <c r="C2628" s="425" t="s">
        <v>319</v>
      </c>
      <c r="D2628" s="422">
        <f t="shared" si="604"/>
        <v>0</v>
      </c>
      <c r="E2628" s="422">
        <f t="shared" si="605"/>
        <v>0</v>
      </c>
      <c r="F2628" s="422">
        <f t="shared" si="606"/>
        <v>0</v>
      </c>
      <c r="G2628" s="422">
        <f t="shared" si="607"/>
        <v>0</v>
      </c>
      <c r="H2628" s="22">
        <f t="shared" si="608"/>
        <v>0</v>
      </c>
      <c r="I2628" s="116">
        <v>0</v>
      </c>
      <c r="J2628" s="116">
        <v>0</v>
      </c>
      <c r="K2628" s="116">
        <v>0</v>
      </c>
      <c r="L2628" s="116">
        <v>0</v>
      </c>
      <c r="M2628" s="22">
        <f t="shared" si="609"/>
        <v>0</v>
      </c>
      <c r="N2628" s="116">
        <v>0</v>
      </c>
      <c r="O2628" s="116">
        <v>0</v>
      </c>
      <c r="P2628" s="116">
        <v>0</v>
      </c>
      <c r="Q2628" s="116">
        <v>0</v>
      </c>
      <c r="R2628" s="22">
        <f t="shared" si="610"/>
        <v>0</v>
      </c>
      <c r="S2628" s="116">
        <v>0</v>
      </c>
      <c r="T2628" s="116">
        <v>0</v>
      </c>
      <c r="U2628" s="116">
        <v>0</v>
      </c>
      <c r="V2628" s="116">
        <v>0</v>
      </c>
      <c r="W2628" s="22">
        <f t="shared" si="611"/>
        <v>0</v>
      </c>
      <c r="X2628" s="22">
        <f t="shared" si="612"/>
        <v>0</v>
      </c>
      <c r="Y2628" s="22">
        <f ca="1">OFFSET('Cost Study'!$B$7,'Operations Support'!$C2628,'Operations Support'!$B2628)*$H2628</f>
        <v>0</v>
      </c>
      <c r="Z2628" s="23">
        <f ca="1">Y2628*'Cost Study'!$B$31</f>
        <v>0</v>
      </c>
      <c r="AA2628" s="23">
        <f ca="1">IF(A2628=10298,1.51,1)*IF($B2628&lt;3,$D2628*'Cost Study'!$B$32*OFFSET('Cost Study'!$B$7,'Operations Support'!$C2628,'Operations Support'!$B2628),0)</f>
        <v>0</v>
      </c>
      <c r="AB2628" s="24">
        <f ca="1">AA2628*'Cost Study'!$B$31</f>
        <v>0</v>
      </c>
      <c r="AC2628" s="23">
        <f ca="1">Y2628*'Cost Study'!$B$31</f>
        <v>0</v>
      </c>
      <c r="AD2628" s="24">
        <f ca="1">AA2628*'Cost Study'!$B$31</f>
        <v>0</v>
      </c>
      <c r="AE2628" s="377">
        <f t="shared" ca="1" si="613"/>
        <v>0</v>
      </c>
      <c r="AF2628" s="377">
        <f t="shared" ca="1" si="614"/>
        <v>0</v>
      </c>
      <c r="AH2628" s="688">
        <f>IFERROR($H2628/SUMIF($A:$A,$A2628,$H:$H)*SUMIF(Summary!$A$110:$A$186,$A2628,Summary!$P$110:$P$186),0)</f>
        <v>0</v>
      </c>
      <c r="AI2628" s="689">
        <f t="shared" ca="1" si="615"/>
        <v>0</v>
      </c>
      <c r="AJ2628" s="688">
        <f>IFERROR(H2628/SUMIF(A:A,A2628,H:H)*SUMIF(Summary!$A$110:$A$186,'Operations Support'!A2628,Summary!$Q$110:$Q$186),0)</f>
        <v>0</v>
      </c>
      <c r="AK2628" s="688">
        <f t="shared" ca="1" si="616"/>
        <v>0</v>
      </c>
      <c r="AM2628" s="688">
        <f>IFERROR($H2628/SUMIF($A:$A,$A2628,$H:$H)*SUMIF(Summary!$A$230:$A$266,$A2628,Summary!$P$230:$P$266),0)</f>
        <v>0</v>
      </c>
      <c r="AN2628" s="688">
        <f>IFERROR($H2628/SUMIF($A:$A,$A2628,$H:$H)*(SUMIF(Summary!$A$230:$A$266,$A2628,Summary!$L$230:$L$266)+SUMIF(Summary!$A$281:$A$317,$A2628,Summary!$L$281:$L$317))-AM2628,0)</f>
        <v>0</v>
      </c>
      <c r="AO2628" s="688">
        <f>IFERROR($H2628/SUMIF($A:$A,$A2628,$H:$H)*SUMIF(Summary!$A$230:$A$266,$A2628,Summary!$Q$230:$Q$266),0)</f>
        <v>0</v>
      </c>
      <c r="AP2628" s="688">
        <f>IFERROR($H2628/SUMIF($A:$A,$A2628,$H:$H)*(SUMIF(Summary!$A$230:$A$266,$A2628,Summary!$L$230:$L$266)+SUMIF(Summary!$A$281:$A$317,$A2628,Summary!$L$281:$L$317))-AO2628,0)</f>
        <v>0</v>
      </c>
      <c r="AQ2628" s="306"/>
      <c r="AR2628" s="688">
        <f t="shared" ca="1" si="617"/>
        <v>0</v>
      </c>
      <c r="AS2628" s="688">
        <f t="shared" ca="1" si="618"/>
        <v>0</v>
      </c>
    </row>
    <row r="2629" spans="1:45" x14ac:dyDescent="0.2">
      <c r="A2629" s="423">
        <v>9741</v>
      </c>
      <c r="B2629" s="424">
        <v>5</v>
      </c>
      <c r="C2629" s="425" t="s">
        <v>320</v>
      </c>
      <c r="D2629" s="422">
        <f t="shared" ref="D2629:D2692" si="619">I2629+N2629+S2629</f>
        <v>0</v>
      </c>
      <c r="E2629" s="422">
        <f t="shared" ref="E2629:E2692" si="620">J2629+O2629+T2629</f>
        <v>0</v>
      </c>
      <c r="F2629" s="422">
        <f t="shared" ref="F2629:F2692" si="621">K2629+P2629+U2629</f>
        <v>0</v>
      </c>
      <c r="G2629" s="422">
        <f t="shared" ref="G2629:G2692" si="622">L2629+Q2629+V2629</f>
        <v>0</v>
      </c>
      <c r="H2629" s="22">
        <f t="shared" ref="H2629:H2692" si="623">(SUM(D2629:F2629)-G2629)*IF(A2629=10298,1.51,1)</f>
        <v>0</v>
      </c>
      <c r="I2629" s="116">
        <v>0</v>
      </c>
      <c r="J2629" s="116">
        <v>0</v>
      </c>
      <c r="K2629" s="116">
        <v>0</v>
      </c>
      <c r="L2629" s="116">
        <v>0</v>
      </c>
      <c r="M2629" s="22">
        <f t="shared" ref="M2629:M2692" si="624">SUM(I2629:K2629)-L2629</f>
        <v>0</v>
      </c>
      <c r="N2629" s="116">
        <v>0</v>
      </c>
      <c r="O2629" s="116">
        <v>0</v>
      </c>
      <c r="P2629" s="116">
        <v>0</v>
      </c>
      <c r="Q2629" s="116">
        <v>0</v>
      </c>
      <c r="R2629" s="22">
        <f t="shared" ref="R2629:R2692" si="625">SUM(N2629:P2629)-Q2629</f>
        <v>0</v>
      </c>
      <c r="S2629" s="116">
        <v>0</v>
      </c>
      <c r="T2629" s="116">
        <v>0</v>
      </c>
      <c r="U2629" s="116">
        <v>0</v>
      </c>
      <c r="V2629" s="116">
        <v>0</v>
      </c>
      <c r="W2629" s="22">
        <f t="shared" ref="W2629:W2692" si="626">SUM(S2629:U2629)-V2629</f>
        <v>0</v>
      </c>
      <c r="X2629" s="22">
        <f t="shared" ref="X2629:X2692" si="627">IF(OR(B2629=1,B2629=2),H2629/30,IF(OR(B2629=3,B2629=5),H2629/24,IF(B2629=4,H2629/18,0)))</f>
        <v>0</v>
      </c>
      <c r="Y2629" s="22">
        <f ca="1">OFFSET('Cost Study'!$B$7,'Operations Support'!$C2629,'Operations Support'!$B2629)*$H2629</f>
        <v>0</v>
      </c>
      <c r="Z2629" s="23">
        <f ca="1">Y2629*'Cost Study'!$B$31</f>
        <v>0</v>
      </c>
      <c r="AA2629" s="23">
        <f ca="1">IF(A2629=10298,1.51,1)*IF($B2629&lt;3,$D2629*'Cost Study'!$B$32*OFFSET('Cost Study'!$B$7,'Operations Support'!$C2629,'Operations Support'!$B2629),0)</f>
        <v>0</v>
      </c>
      <c r="AB2629" s="24">
        <f ca="1">AA2629*'Cost Study'!$B$31</f>
        <v>0</v>
      </c>
      <c r="AC2629" s="23">
        <f ca="1">Y2629*'Cost Study'!$B$31</f>
        <v>0</v>
      </c>
      <c r="AD2629" s="24">
        <f ca="1">AA2629*'Cost Study'!$B$31</f>
        <v>0</v>
      </c>
      <c r="AE2629" s="377">
        <f t="shared" ref="AE2629:AE2692" ca="1" si="628">Z2629+AB2629</f>
        <v>0</v>
      </c>
      <c r="AF2629" s="377">
        <f t="shared" ref="AF2629:AF2692" ca="1" si="629">AC2629+AD2629</f>
        <v>0</v>
      </c>
      <c r="AH2629" s="688">
        <f>IFERROR($H2629/SUMIF($A:$A,$A2629,$H:$H)*SUMIF(Summary!$A$110:$A$186,$A2629,Summary!$P$110:$P$186),0)</f>
        <v>0</v>
      </c>
      <c r="AI2629" s="689">
        <f t="shared" ca="1" si="615"/>
        <v>0</v>
      </c>
      <c r="AJ2629" s="688">
        <f>IFERROR(H2629/SUMIF(A:A,A2629,H:H)*SUMIF(Summary!$A$110:$A$186,'Operations Support'!A2629,Summary!$Q$110:$Q$186),0)</f>
        <v>0</v>
      </c>
      <c r="AK2629" s="688">
        <f t="shared" ca="1" si="616"/>
        <v>0</v>
      </c>
      <c r="AM2629" s="688">
        <f>IFERROR($H2629/SUMIF($A:$A,$A2629,$H:$H)*SUMIF(Summary!$A$230:$A$266,$A2629,Summary!$P$230:$P$266),0)</f>
        <v>0</v>
      </c>
      <c r="AN2629" s="688">
        <f>IFERROR($H2629/SUMIF($A:$A,$A2629,$H:$H)*(SUMIF(Summary!$A$230:$A$266,$A2629,Summary!$L$230:$L$266)+SUMIF(Summary!$A$281:$A$317,$A2629,Summary!$L$281:$L$317))-AM2629,0)</f>
        <v>0</v>
      </c>
      <c r="AO2629" s="688">
        <f>IFERROR($H2629/SUMIF($A:$A,$A2629,$H:$H)*SUMIF(Summary!$A$230:$A$266,$A2629,Summary!$Q$230:$Q$266),0)</f>
        <v>0</v>
      </c>
      <c r="AP2629" s="688">
        <f>IFERROR($H2629/SUMIF($A:$A,$A2629,$H:$H)*(SUMIF(Summary!$A$230:$A$266,$A2629,Summary!$L$230:$L$266)+SUMIF(Summary!$A$281:$A$317,$A2629,Summary!$L$281:$L$317))-AO2629,0)</f>
        <v>0</v>
      </c>
      <c r="AQ2629" s="306"/>
      <c r="AR2629" s="688">
        <f t="shared" ca="1" si="617"/>
        <v>0</v>
      </c>
      <c r="AS2629" s="688">
        <f t="shared" ca="1" si="618"/>
        <v>0</v>
      </c>
    </row>
    <row r="2630" spans="1:45" x14ac:dyDescent="0.2">
      <c r="A2630" s="423">
        <v>9930</v>
      </c>
      <c r="B2630" s="424">
        <v>1</v>
      </c>
      <c r="C2630" s="425" t="s">
        <v>300</v>
      </c>
      <c r="D2630" s="422">
        <f t="shared" si="619"/>
        <v>9378</v>
      </c>
      <c r="E2630" s="422">
        <f t="shared" si="620"/>
        <v>6277</v>
      </c>
      <c r="F2630" s="422">
        <f t="shared" si="621"/>
        <v>15472</v>
      </c>
      <c r="G2630" s="422">
        <f t="shared" si="622"/>
        <v>0</v>
      </c>
      <c r="H2630" s="22">
        <f t="shared" si="623"/>
        <v>31127</v>
      </c>
      <c r="I2630" s="116">
        <v>3497</v>
      </c>
      <c r="J2630" s="116">
        <v>2400</v>
      </c>
      <c r="K2630" s="116">
        <v>6907</v>
      </c>
      <c r="L2630" s="116">
        <v>0</v>
      </c>
      <c r="M2630" s="22">
        <f t="shared" si="624"/>
        <v>12804</v>
      </c>
      <c r="N2630" s="116">
        <v>4985</v>
      </c>
      <c r="O2630" s="116">
        <v>2899</v>
      </c>
      <c r="P2630" s="116">
        <v>7230</v>
      </c>
      <c r="Q2630" s="116">
        <v>0</v>
      </c>
      <c r="R2630" s="22">
        <f t="shared" si="625"/>
        <v>15114</v>
      </c>
      <c r="S2630" s="116">
        <v>896</v>
      </c>
      <c r="T2630" s="116">
        <v>978</v>
      </c>
      <c r="U2630" s="116">
        <v>1335</v>
      </c>
      <c r="V2630" s="116">
        <v>0</v>
      </c>
      <c r="W2630" s="22">
        <f t="shared" si="626"/>
        <v>3209</v>
      </c>
      <c r="X2630" s="22">
        <f t="shared" si="627"/>
        <v>1037.5666666666666</v>
      </c>
      <c r="Y2630" s="22">
        <f ca="1">OFFSET('Cost Study'!$B$7,'Operations Support'!$C2630,'Operations Support'!$B2630)*$H2630</f>
        <v>31127</v>
      </c>
      <c r="Z2630" s="23">
        <f ca="1">Y2630*'Cost Study'!$B$31</f>
        <v>1738503.0226709775</v>
      </c>
      <c r="AA2630" s="23">
        <f ca="1">IF(A2630=10298,1.51,1)*IF($B2630&lt;3,$D2630*'Cost Study'!$B$32*OFFSET('Cost Study'!$B$7,'Operations Support'!$C2630,'Operations Support'!$B2630),0)</f>
        <v>937.80000000000007</v>
      </c>
      <c r="AB2630" s="24">
        <f ca="1">AA2630*'Cost Study'!$B$31</f>
        <v>52377.939880516678</v>
      </c>
      <c r="AC2630" s="23">
        <f ca="1">Y2630*'Cost Study'!$B$31</f>
        <v>1738503.0226709775</v>
      </c>
      <c r="AD2630" s="24">
        <f ca="1">AA2630*'Cost Study'!$B$31</f>
        <v>52377.939880516678</v>
      </c>
      <c r="AE2630" s="377">
        <f t="shared" ca="1" si="628"/>
        <v>1790880.9625514941</v>
      </c>
      <c r="AF2630" s="377">
        <f t="shared" ca="1" si="629"/>
        <v>1790880.9625514941</v>
      </c>
      <c r="AH2630" s="688">
        <f>IFERROR($H2630/SUMIF($A:$A,$A2630,$H:$H)*SUMIF(Summary!$A$110:$A$186,$A2630,Summary!$P$110:$P$186),0)</f>
        <v>1381476.8771238772</v>
      </c>
      <c r="AI2630" s="689">
        <f t="shared" ca="1" si="615"/>
        <v>409404.08542761696</v>
      </c>
      <c r="AJ2630" s="688">
        <f>IFERROR(H2630/SUMIF(A:A,A2630,H:H)*SUMIF(Summary!$A$110:$A$186,'Operations Support'!A2630,Summary!$Q$110:$Q$186),0)</f>
        <v>1386741.823916947</v>
      </c>
      <c r="AK2630" s="688">
        <f t="shared" ca="1" si="616"/>
        <v>404139.13863454713</v>
      </c>
      <c r="AM2630" s="688">
        <f>IFERROR($H2630/SUMIF($A:$A,$A2630,$H:$H)*SUMIF(Summary!$A$230:$A$266,$A2630,Summary!$P$230:$P$266),0)</f>
        <v>261377.35509780404</v>
      </c>
      <c r="AN2630" s="688">
        <f>IFERROR($H2630/SUMIF($A:$A,$A2630,$H:$H)*(SUMIF(Summary!$A$230:$A$266,$A2630,Summary!$L$230:$L$266)+SUMIF(Summary!$A$281:$A$317,$A2630,Summary!$L$281:$L$317))-AM2630,0)</f>
        <v>561096.12278146041</v>
      </c>
      <c r="AO2630" s="688">
        <f>IFERROR($H2630/SUMIF($A:$A,$A2630,$H:$H)*SUMIF(Summary!$A$230:$A$266,$A2630,Summary!$Q$230:$Q$266),0)</f>
        <v>262373.49038627028</v>
      </c>
      <c r="AP2630" s="688">
        <f>IFERROR($H2630/SUMIF($A:$A,$A2630,$H:$H)*(SUMIF(Summary!$A$230:$A$266,$A2630,Summary!$L$230:$L$266)+SUMIF(Summary!$A$281:$A$317,$A2630,Summary!$L$281:$L$317))-AO2630,0)</f>
        <v>560099.98749299417</v>
      </c>
      <c r="AQ2630" s="306"/>
      <c r="AR2630" s="688">
        <f t="shared" ca="1" si="617"/>
        <v>970500.20820907736</v>
      </c>
      <c r="AS2630" s="688">
        <f t="shared" ca="1" si="618"/>
        <v>964239.1261275413</v>
      </c>
    </row>
    <row r="2631" spans="1:45" x14ac:dyDescent="0.2">
      <c r="A2631" s="423">
        <v>9930</v>
      </c>
      <c r="B2631" s="424">
        <v>1</v>
      </c>
      <c r="C2631" s="425" t="s">
        <v>301</v>
      </c>
      <c r="D2631" s="422">
        <f t="shared" si="619"/>
        <v>3643</v>
      </c>
      <c r="E2631" s="422">
        <f t="shared" si="620"/>
        <v>2667</v>
      </c>
      <c r="F2631" s="422">
        <f t="shared" si="621"/>
        <v>3932</v>
      </c>
      <c r="G2631" s="422">
        <f t="shared" si="622"/>
        <v>0</v>
      </c>
      <c r="H2631" s="22">
        <f t="shared" si="623"/>
        <v>10242</v>
      </c>
      <c r="I2631" s="116">
        <v>1713</v>
      </c>
      <c r="J2631" s="116">
        <v>1384</v>
      </c>
      <c r="K2631" s="116">
        <v>1558</v>
      </c>
      <c r="L2631" s="116">
        <v>0</v>
      </c>
      <c r="M2631" s="22">
        <f t="shared" si="624"/>
        <v>4655</v>
      </c>
      <c r="N2631" s="116">
        <v>1712</v>
      </c>
      <c r="O2631" s="116">
        <v>1122</v>
      </c>
      <c r="P2631" s="116">
        <v>1914</v>
      </c>
      <c r="Q2631" s="116">
        <v>0</v>
      </c>
      <c r="R2631" s="22">
        <f t="shared" si="625"/>
        <v>4748</v>
      </c>
      <c r="S2631" s="116">
        <v>218</v>
      </c>
      <c r="T2631" s="116">
        <v>161</v>
      </c>
      <c r="U2631" s="116">
        <v>460</v>
      </c>
      <c r="V2631" s="116">
        <v>0</v>
      </c>
      <c r="W2631" s="22">
        <f t="shared" si="626"/>
        <v>839</v>
      </c>
      <c r="X2631" s="22">
        <f t="shared" si="627"/>
        <v>341.4</v>
      </c>
      <c r="Y2631" s="22">
        <f ca="1">OFFSET('Cost Study'!$B$7,'Operations Support'!$C2631,'Operations Support'!$B2631)*$H2631</f>
        <v>15465.42</v>
      </c>
      <c r="Z2631" s="23">
        <f ca="1">Y2631*'Cost Study'!$B$31</f>
        <v>863773.55404877395</v>
      </c>
      <c r="AA2631" s="23">
        <f ca="1">IF(A2631=10298,1.51,1)*IF($B2631&lt;3,$D2631*'Cost Study'!$B$32*OFFSET('Cost Study'!$B$7,'Operations Support'!$C2631,'Operations Support'!$B2631),0)</f>
        <v>550.09300000000007</v>
      </c>
      <c r="AB2631" s="24">
        <f ca="1">AA2631*'Cost Study'!$B$31</f>
        <v>30723.755686386292</v>
      </c>
      <c r="AC2631" s="23">
        <f ca="1">Y2631*'Cost Study'!$B$31</f>
        <v>863773.55404877395</v>
      </c>
      <c r="AD2631" s="24">
        <f ca="1">AA2631*'Cost Study'!$B$31</f>
        <v>30723.755686386292</v>
      </c>
      <c r="AE2631" s="377">
        <f t="shared" ca="1" si="628"/>
        <v>894497.3097351602</v>
      </c>
      <c r="AF2631" s="377">
        <f t="shared" ca="1" si="629"/>
        <v>894497.3097351602</v>
      </c>
      <c r="AH2631" s="688">
        <f>IFERROR($H2631/SUMIF($A:$A,$A2631,$H:$H)*SUMIF(Summary!$A$110:$A$186,$A2631,Summary!$P$110:$P$186),0)</f>
        <v>454559.90540375724</v>
      </c>
      <c r="AI2631" s="689">
        <f t="shared" ca="1" si="615"/>
        <v>439937.40433140297</v>
      </c>
      <c r="AJ2631" s="688">
        <f>IFERROR(H2631/SUMIF(A:A,A2631,H:H)*SUMIF(Summary!$A$110:$A$186,'Operations Support'!A2631,Summary!$Q$110:$Q$186),0)</f>
        <v>456292.27874698408</v>
      </c>
      <c r="AK2631" s="688">
        <f t="shared" ca="1" si="616"/>
        <v>438205.03098817612</v>
      </c>
      <c r="AM2631" s="688">
        <f>IFERROR($H2631/SUMIF($A:$A,$A2631,$H:$H)*SUMIF(Summary!$A$230:$A$266,$A2631,Summary!$P$230:$P$266),0)</f>
        <v>86003.369130070656</v>
      </c>
      <c r="AN2631" s="688">
        <f>IFERROR($H2631/SUMIF($A:$A,$A2631,$H:$H)*(SUMIF(Summary!$A$230:$A$266,$A2631,Summary!$L$230:$L$266)+SUMIF(Summary!$A$281:$A$317,$A2631,Summary!$L$281:$L$317))-AM2631,0)</f>
        <v>184622.56206919131</v>
      </c>
      <c r="AO2631" s="688">
        <f>IFERROR($H2631/SUMIF($A:$A,$A2631,$H:$H)*SUMIF(Summary!$A$230:$A$266,$A2631,Summary!$Q$230:$Q$266),0)</f>
        <v>86331.13658676327</v>
      </c>
      <c r="AP2631" s="688">
        <f>IFERROR($H2631/SUMIF($A:$A,$A2631,$H:$H)*(SUMIF(Summary!$A$230:$A$266,$A2631,Summary!$L$230:$L$266)+SUMIF(Summary!$A$281:$A$317,$A2631,Summary!$L$281:$L$317))-AO2631,0)</f>
        <v>184294.79461249872</v>
      </c>
      <c r="AQ2631" s="306"/>
      <c r="AR2631" s="688">
        <f t="shared" ca="1" si="617"/>
        <v>624559.96640059422</v>
      </c>
      <c r="AS2631" s="688">
        <f t="shared" ca="1" si="618"/>
        <v>622499.82560067484</v>
      </c>
    </row>
    <row r="2632" spans="1:45" x14ac:dyDescent="0.2">
      <c r="A2632" s="423">
        <v>9930</v>
      </c>
      <c r="B2632" s="424">
        <v>1</v>
      </c>
      <c r="C2632" s="425" t="s">
        <v>302</v>
      </c>
      <c r="D2632" s="422">
        <f t="shared" si="619"/>
        <v>2443</v>
      </c>
      <c r="E2632" s="422">
        <f t="shared" si="620"/>
        <v>639</v>
      </c>
      <c r="F2632" s="422">
        <f t="shared" si="621"/>
        <v>816</v>
      </c>
      <c r="G2632" s="422">
        <f t="shared" si="622"/>
        <v>0</v>
      </c>
      <c r="H2632" s="22">
        <f t="shared" si="623"/>
        <v>3898</v>
      </c>
      <c r="I2632" s="116">
        <v>972</v>
      </c>
      <c r="J2632" s="116">
        <v>260</v>
      </c>
      <c r="K2632" s="116">
        <v>403</v>
      </c>
      <c r="L2632" s="116">
        <v>0</v>
      </c>
      <c r="M2632" s="22">
        <f t="shared" si="624"/>
        <v>1635</v>
      </c>
      <c r="N2632" s="116">
        <v>1267</v>
      </c>
      <c r="O2632" s="116">
        <v>379</v>
      </c>
      <c r="P2632" s="116">
        <v>342</v>
      </c>
      <c r="Q2632" s="116">
        <v>0</v>
      </c>
      <c r="R2632" s="22">
        <f t="shared" si="625"/>
        <v>1988</v>
      </c>
      <c r="S2632" s="116">
        <v>204</v>
      </c>
      <c r="T2632" s="116">
        <v>0</v>
      </c>
      <c r="U2632" s="116">
        <v>71</v>
      </c>
      <c r="V2632" s="116">
        <v>0</v>
      </c>
      <c r="W2632" s="22">
        <f t="shared" si="626"/>
        <v>275</v>
      </c>
      <c r="X2632" s="22">
        <f t="shared" si="627"/>
        <v>129.93333333333334</v>
      </c>
      <c r="Y2632" s="22">
        <f ca="1">OFFSET('Cost Study'!$B$7,'Operations Support'!$C2632,'Operations Support'!$B2632)*$H2632</f>
        <v>5652.0999999999995</v>
      </c>
      <c r="Z2632" s="23">
        <f ca="1">Y2632*'Cost Study'!$B$31</f>
        <v>315680.69311011757</v>
      </c>
      <c r="AA2632" s="23">
        <f ca="1">IF(A2632=10298,1.51,1)*IF($B2632&lt;3,$D2632*'Cost Study'!$B$32*OFFSET('Cost Study'!$B$7,'Operations Support'!$C2632,'Operations Support'!$B2632),0)</f>
        <v>354.23500000000001</v>
      </c>
      <c r="AB2632" s="24">
        <f ca="1">AA2632*'Cost Study'!$B$31</f>
        <v>19784.708395793161</v>
      </c>
      <c r="AC2632" s="23">
        <f ca="1">Y2632*'Cost Study'!$B$31</f>
        <v>315680.69311011757</v>
      </c>
      <c r="AD2632" s="24">
        <f ca="1">AA2632*'Cost Study'!$B$31</f>
        <v>19784.708395793161</v>
      </c>
      <c r="AE2632" s="377">
        <f t="shared" ca="1" si="628"/>
        <v>335465.40150591073</v>
      </c>
      <c r="AF2632" s="377">
        <f t="shared" ca="1" si="629"/>
        <v>335465.40150591073</v>
      </c>
      <c r="AH2632" s="688">
        <f>IFERROR($H2632/SUMIF($A:$A,$A2632,$H:$H)*SUMIF(Summary!$A$110:$A$186,$A2632,Summary!$P$110:$P$186),0)</f>
        <v>173000.83101580216</v>
      </c>
      <c r="AI2632" s="689">
        <f t="shared" ca="1" si="615"/>
        <v>162464.57049010857</v>
      </c>
      <c r="AJ2632" s="688">
        <f>IFERROR(H2632/SUMIF(A:A,A2632,H:H)*SUMIF(Summary!$A$110:$A$186,'Operations Support'!A2632,Summary!$Q$110:$Q$186),0)</f>
        <v>173660.1545162804</v>
      </c>
      <c r="AK2632" s="688">
        <f t="shared" ca="1" si="616"/>
        <v>161805.24698963034</v>
      </c>
      <c r="AM2632" s="688">
        <f>IFERROR($H2632/SUMIF($A:$A,$A2632,$H:$H)*SUMIF(Summary!$A$230:$A$266,$A2632,Summary!$P$230:$P$266),0)</f>
        <v>32731.998913202049</v>
      </c>
      <c r="AN2632" s="688">
        <f>IFERROR($H2632/SUMIF($A:$A,$A2632,$H:$H)*(SUMIF(Summary!$A$230:$A$266,$A2632,Summary!$L$230:$L$266)+SUMIF(Summary!$A$281:$A$317,$A2632,Summary!$L$281:$L$317))-AM2632,0)</f>
        <v>70265.450785560213</v>
      </c>
      <c r="AO2632" s="688">
        <f>IFERROR($H2632/SUMIF($A:$A,$A2632,$H:$H)*SUMIF(Summary!$A$230:$A$266,$A2632,Summary!$Q$230:$Q$266),0)</f>
        <v>32856.743840578325</v>
      </c>
      <c r="AP2632" s="688">
        <f>IFERROR($H2632/SUMIF($A:$A,$A2632,$H:$H)*(SUMIF(Summary!$A$230:$A$266,$A2632,Summary!$L$230:$L$266)+SUMIF(Summary!$A$281:$A$317,$A2632,Summary!$L$281:$L$317))-AO2632,0)</f>
        <v>70140.705858183937</v>
      </c>
      <c r="AQ2632" s="306"/>
      <c r="AR2632" s="688">
        <f t="shared" ca="1" si="617"/>
        <v>232730.02127566878</v>
      </c>
      <c r="AS2632" s="688">
        <f t="shared" ca="1" si="618"/>
        <v>231945.95284781427</v>
      </c>
    </row>
    <row r="2633" spans="1:45" x14ac:dyDescent="0.2">
      <c r="A2633" s="423">
        <v>9930</v>
      </c>
      <c r="B2633" s="424">
        <v>1</v>
      </c>
      <c r="C2633" s="425" t="s">
        <v>303</v>
      </c>
      <c r="D2633" s="422">
        <f t="shared" si="619"/>
        <v>81</v>
      </c>
      <c r="E2633" s="422">
        <f t="shared" si="620"/>
        <v>27</v>
      </c>
      <c r="F2633" s="422">
        <f t="shared" si="621"/>
        <v>78</v>
      </c>
      <c r="G2633" s="422">
        <f t="shared" si="622"/>
        <v>0</v>
      </c>
      <c r="H2633" s="22">
        <f t="shared" si="623"/>
        <v>186</v>
      </c>
      <c r="I2633" s="116">
        <v>36</v>
      </c>
      <c r="J2633" s="116">
        <v>21</v>
      </c>
      <c r="K2633" s="116">
        <v>30</v>
      </c>
      <c r="L2633" s="116">
        <v>0</v>
      </c>
      <c r="M2633" s="22">
        <f t="shared" si="624"/>
        <v>87</v>
      </c>
      <c r="N2633" s="116">
        <v>39</v>
      </c>
      <c r="O2633" s="116">
        <v>3</v>
      </c>
      <c r="P2633" s="116">
        <v>36</v>
      </c>
      <c r="Q2633" s="116">
        <v>0</v>
      </c>
      <c r="R2633" s="22">
        <f t="shared" si="625"/>
        <v>78</v>
      </c>
      <c r="S2633" s="116">
        <v>6</v>
      </c>
      <c r="T2633" s="116">
        <v>3</v>
      </c>
      <c r="U2633" s="116">
        <v>12</v>
      </c>
      <c r="V2633" s="116">
        <v>0</v>
      </c>
      <c r="W2633" s="22">
        <f t="shared" si="626"/>
        <v>21</v>
      </c>
      <c r="X2633" s="22">
        <f t="shared" si="627"/>
        <v>6.2</v>
      </c>
      <c r="Y2633" s="22">
        <f ca="1">OFFSET('Cost Study'!$B$7,'Operations Support'!$C2633,'Operations Support'!$B2633)*$H2633</f>
        <v>271.56</v>
      </c>
      <c r="Z2633" s="23">
        <f ca="1">Y2633*'Cost Study'!$B$31</f>
        <v>15167.150089521336</v>
      </c>
      <c r="AA2633" s="23">
        <f ca="1">IF(A2633=10298,1.51,1)*IF($B2633&lt;3,$D2633*'Cost Study'!$B$32*OFFSET('Cost Study'!$B$7,'Operations Support'!$C2633,'Operations Support'!$B2633),0)</f>
        <v>11.825999999999999</v>
      </c>
      <c r="AB2633" s="24">
        <f ca="1">AA2633*'Cost Study'!$B$31</f>
        <v>660.50492325334847</v>
      </c>
      <c r="AC2633" s="23">
        <f ca="1">Y2633*'Cost Study'!$B$31</f>
        <v>15167.150089521336</v>
      </c>
      <c r="AD2633" s="24">
        <f ca="1">AA2633*'Cost Study'!$B$31</f>
        <v>660.50492325334847</v>
      </c>
      <c r="AE2633" s="377">
        <f t="shared" ca="1" si="628"/>
        <v>15827.655012774685</v>
      </c>
      <c r="AF2633" s="377">
        <f t="shared" ca="1" si="629"/>
        <v>15827.655012774685</v>
      </c>
      <c r="AH2633" s="688">
        <f>IFERROR($H2633/SUMIF($A:$A,$A2633,$H:$H)*SUMIF(Summary!$A$110:$A$186,$A2633,Summary!$P$110:$P$186),0)</f>
        <v>8255.0422188145712</v>
      </c>
      <c r="AI2633" s="689">
        <f t="shared" ca="1" si="615"/>
        <v>7572.6127939601138</v>
      </c>
      <c r="AJ2633" s="688">
        <f>IFERROR(H2633/SUMIF(A:A,A2633,H:H)*SUMIF(Summary!$A$110:$A$186,'Operations Support'!A2633,Summary!$Q$110:$Q$186),0)</f>
        <v>8286.5030118081468</v>
      </c>
      <c r="AK2633" s="688">
        <f t="shared" ca="1" si="616"/>
        <v>7541.1520009665383</v>
      </c>
      <c r="AM2633" s="688">
        <f>IFERROR($H2633/SUMIF($A:$A,$A2633,$H:$H)*SUMIF(Summary!$A$230:$A$266,$A2633,Summary!$P$230:$P$266),0)</f>
        <v>1561.8655202297541</v>
      </c>
      <c r="AN2633" s="688">
        <f>IFERROR($H2633/SUMIF($A:$A,$A2633,$H:$H)*(SUMIF(Summary!$A$230:$A$266,$A2633,Summary!$L$230:$L$266)+SUMIF(Summary!$A$281:$A$317,$A2633,Summary!$L$281:$L$317))-AM2633,0)</f>
        <v>3352.8409045957414</v>
      </c>
      <c r="AO2633" s="688">
        <f>IFERROR($H2633/SUMIF($A:$A,$A2633,$H:$H)*SUMIF(Summary!$A$230:$A$266,$A2633,Summary!$Q$230:$Q$266),0)</f>
        <v>1567.8179462153846</v>
      </c>
      <c r="AP2633" s="688">
        <f>IFERROR($H2633/SUMIF($A:$A,$A2633,$H:$H)*(SUMIF(Summary!$A$230:$A$266,$A2633,Summary!$L$230:$L$266)+SUMIF(Summary!$A$281:$A$317,$A2633,Summary!$L$281:$L$317))-AO2633,0)</f>
        <v>3346.8884786101107</v>
      </c>
      <c r="AQ2633" s="306"/>
      <c r="AR2633" s="688">
        <f t="shared" ca="1" si="617"/>
        <v>10925.453698555855</v>
      </c>
      <c r="AS2633" s="688">
        <f t="shared" ca="1" si="618"/>
        <v>10888.040479576648</v>
      </c>
    </row>
    <row r="2634" spans="1:45" x14ac:dyDescent="0.2">
      <c r="A2634" s="423">
        <v>9930</v>
      </c>
      <c r="B2634" s="424">
        <v>1</v>
      </c>
      <c r="C2634" s="425" t="s">
        <v>304</v>
      </c>
      <c r="D2634" s="422">
        <f t="shared" si="619"/>
        <v>0</v>
      </c>
      <c r="E2634" s="422">
        <f t="shared" si="620"/>
        <v>0</v>
      </c>
      <c r="F2634" s="422">
        <f t="shared" si="621"/>
        <v>0</v>
      </c>
      <c r="G2634" s="422">
        <f t="shared" si="622"/>
        <v>0</v>
      </c>
      <c r="H2634" s="22">
        <f t="shared" si="623"/>
        <v>0</v>
      </c>
      <c r="I2634" s="116">
        <v>0</v>
      </c>
      <c r="J2634" s="116">
        <v>0</v>
      </c>
      <c r="K2634" s="116">
        <v>0</v>
      </c>
      <c r="L2634" s="116">
        <v>0</v>
      </c>
      <c r="M2634" s="22">
        <f t="shared" si="624"/>
        <v>0</v>
      </c>
      <c r="N2634" s="116">
        <v>0</v>
      </c>
      <c r="O2634" s="116">
        <v>0</v>
      </c>
      <c r="P2634" s="116">
        <v>0</v>
      </c>
      <c r="Q2634" s="116">
        <v>0</v>
      </c>
      <c r="R2634" s="22">
        <f t="shared" si="625"/>
        <v>0</v>
      </c>
      <c r="S2634" s="116">
        <v>0</v>
      </c>
      <c r="T2634" s="116">
        <v>0</v>
      </c>
      <c r="U2634" s="116">
        <v>0</v>
      </c>
      <c r="V2634" s="116">
        <v>0</v>
      </c>
      <c r="W2634" s="22">
        <f t="shared" si="626"/>
        <v>0</v>
      </c>
      <c r="X2634" s="22">
        <f t="shared" si="627"/>
        <v>0</v>
      </c>
      <c r="Y2634" s="22">
        <f ca="1">OFFSET('Cost Study'!$B$7,'Operations Support'!$C2634,'Operations Support'!$B2634)*$H2634</f>
        <v>0</v>
      </c>
      <c r="Z2634" s="23">
        <f ca="1">Y2634*'Cost Study'!$B$31</f>
        <v>0</v>
      </c>
      <c r="AA2634" s="23">
        <f ca="1">IF(A2634=10298,1.51,1)*IF($B2634&lt;3,$D2634*'Cost Study'!$B$32*OFFSET('Cost Study'!$B$7,'Operations Support'!$C2634,'Operations Support'!$B2634),0)</f>
        <v>0</v>
      </c>
      <c r="AB2634" s="24">
        <f ca="1">AA2634*'Cost Study'!$B$31</f>
        <v>0</v>
      </c>
      <c r="AC2634" s="23">
        <f ca="1">Y2634*'Cost Study'!$B$31</f>
        <v>0</v>
      </c>
      <c r="AD2634" s="24">
        <f ca="1">AA2634*'Cost Study'!$B$31</f>
        <v>0</v>
      </c>
      <c r="AE2634" s="377">
        <f t="shared" ca="1" si="628"/>
        <v>0</v>
      </c>
      <c r="AF2634" s="377">
        <f t="shared" ca="1" si="629"/>
        <v>0</v>
      </c>
      <c r="AH2634" s="688">
        <f>IFERROR($H2634/SUMIF($A:$A,$A2634,$H:$H)*SUMIF(Summary!$A$110:$A$186,$A2634,Summary!$P$110:$P$186),0)</f>
        <v>0</v>
      </c>
      <c r="AI2634" s="689">
        <f t="shared" ca="1" si="615"/>
        <v>0</v>
      </c>
      <c r="AJ2634" s="688">
        <f>IFERROR(H2634/SUMIF(A:A,A2634,H:H)*SUMIF(Summary!$A$110:$A$186,'Operations Support'!A2634,Summary!$Q$110:$Q$186),0)</f>
        <v>0</v>
      </c>
      <c r="AK2634" s="688">
        <f t="shared" ca="1" si="616"/>
        <v>0</v>
      </c>
      <c r="AM2634" s="688">
        <f>IFERROR($H2634/SUMIF($A:$A,$A2634,$H:$H)*SUMIF(Summary!$A$230:$A$266,$A2634,Summary!$P$230:$P$266),0)</f>
        <v>0</v>
      </c>
      <c r="AN2634" s="688">
        <f>IFERROR($H2634/SUMIF($A:$A,$A2634,$H:$H)*(SUMIF(Summary!$A$230:$A$266,$A2634,Summary!$L$230:$L$266)+SUMIF(Summary!$A$281:$A$317,$A2634,Summary!$L$281:$L$317))-AM2634,0)</f>
        <v>0</v>
      </c>
      <c r="AO2634" s="688">
        <f>IFERROR($H2634/SUMIF($A:$A,$A2634,$H:$H)*SUMIF(Summary!$A$230:$A$266,$A2634,Summary!$Q$230:$Q$266),0)</f>
        <v>0</v>
      </c>
      <c r="AP2634" s="688">
        <f>IFERROR($H2634/SUMIF($A:$A,$A2634,$H:$H)*(SUMIF(Summary!$A$230:$A$266,$A2634,Summary!$L$230:$L$266)+SUMIF(Summary!$A$281:$A$317,$A2634,Summary!$L$281:$L$317))-AO2634,0)</f>
        <v>0</v>
      </c>
      <c r="AQ2634" s="306"/>
      <c r="AR2634" s="688">
        <f t="shared" ca="1" si="617"/>
        <v>0</v>
      </c>
      <c r="AS2634" s="688">
        <f t="shared" ca="1" si="618"/>
        <v>0</v>
      </c>
    </row>
    <row r="2635" spans="1:45" x14ac:dyDescent="0.2">
      <c r="A2635" s="423">
        <v>9930</v>
      </c>
      <c r="B2635" s="424">
        <v>1</v>
      </c>
      <c r="C2635" s="425" t="s">
        <v>305</v>
      </c>
      <c r="D2635" s="422">
        <f t="shared" si="619"/>
        <v>823</v>
      </c>
      <c r="E2635" s="422">
        <f t="shared" si="620"/>
        <v>348</v>
      </c>
      <c r="F2635" s="422">
        <f t="shared" si="621"/>
        <v>536</v>
      </c>
      <c r="G2635" s="422">
        <f t="shared" si="622"/>
        <v>0</v>
      </c>
      <c r="H2635" s="22">
        <f t="shared" si="623"/>
        <v>1707</v>
      </c>
      <c r="I2635" s="116">
        <v>351</v>
      </c>
      <c r="J2635" s="116">
        <v>144</v>
      </c>
      <c r="K2635" s="116">
        <v>241</v>
      </c>
      <c r="L2635" s="116">
        <v>0</v>
      </c>
      <c r="M2635" s="22">
        <f t="shared" si="624"/>
        <v>736</v>
      </c>
      <c r="N2635" s="116">
        <v>319</v>
      </c>
      <c r="O2635" s="116">
        <v>183</v>
      </c>
      <c r="P2635" s="116">
        <v>277</v>
      </c>
      <c r="Q2635" s="116">
        <v>0</v>
      </c>
      <c r="R2635" s="22">
        <f t="shared" si="625"/>
        <v>779</v>
      </c>
      <c r="S2635" s="116">
        <v>153</v>
      </c>
      <c r="T2635" s="116">
        <v>21</v>
      </c>
      <c r="U2635" s="116">
        <v>18</v>
      </c>
      <c r="V2635" s="116">
        <v>0</v>
      </c>
      <c r="W2635" s="22">
        <f t="shared" si="626"/>
        <v>192</v>
      </c>
      <c r="X2635" s="22">
        <f t="shared" si="627"/>
        <v>56.9</v>
      </c>
      <c r="Y2635" s="22">
        <f ca="1">OFFSET('Cost Study'!$B$7,'Operations Support'!$C2635,'Operations Support'!$B2635)*$H2635</f>
        <v>3345.72</v>
      </c>
      <c r="Z2635" s="23">
        <f ca="1">Y2635*'Cost Study'!$B$31</f>
        <v>186864.91897743894</v>
      </c>
      <c r="AA2635" s="23">
        <f ca="1">IF(A2635=10298,1.51,1)*IF($B2635&lt;3,$D2635*'Cost Study'!$B$32*OFFSET('Cost Study'!$B$7,'Operations Support'!$C2635,'Operations Support'!$B2635),0)</f>
        <v>161.30800000000002</v>
      </c>
      <c r="AB2635" s="24">
        <f ca="1">AA2635*'Cost Study'!$B$31</f>
        <v>9009.3631118003686</v>
      </c>
      <c r="AC2635" s="23">
        <f ca="1">Y2635*'Cost Study'!$B$31</f>
        <v>186864.91897743894</v>
      </c>
      <c r="AD2635" s="24">
        <f ca="1">AA2635*'Cost Study'!$B$31</f>
        <v>9009.3631118003686</v>
      </c>
      <c r="AE2635" s="377">
        <f t="shared" ca="1" si="628"/>
        <v>195874.28208923931</v>
      </c>
      <c r="AF2635" s="377">
        <f t="shared" ca="1" si="629"/>
        <v>195874.28208923931</v>
      </c>
      <c r="AH2635" s="688">
        <f>IFERROR($H2635/SUMIF($A:$A,$A2635,$H:$H)*SUMIF(Summary!$A$110:$A$186,$A2635,Summary!$P$110:$P$186),0)</f>
        <v>75759.984233959534</v>
      </c>
      <c r="AI2635" s="689">
        <f t="shared" ca="1" si="615"/>
        <v>120114.29785527977</v>
      </c>
      <c r="AJ2635" s="688">
        <f>IFERROR(H2635/SUMIF(A:A,A2635,H:H)*SUMIF(Summary!$A$110:$A$186,'Operations Support'!A2635,Summary!$Q$110:$Q$186),0)</f>
        <v>76048.713124497343</v>
      </c>
      <c r="AK2635" s="688">
        <f t="shared" ca="1" si="616"/>
        <v>119825.56896474196</v>
      </c>
      <c r="AM2635" s="688">
        <f>IFERROR($H2635/SUMIF($A:$A,$A2635,$H:$H)*SUMIF(Summary!$A$230:$A$266,$A2635,Summary!$P$230:$P$266),0)</f>
        <v>14333.894855011775</v>
      </c>
      <c r="AN2635" s="688">
        <f>IFERROR($H2635/SUMIF($A:$A,$A2635,$H:$H)*(SUMIF(Summary!$A$230:$A$266,$A2635,Summary!$L$230:$L$266)+SUMIF(Summary!$A$281:$A$317,$A2635,Summary!$L$281:$L$317))-AM2635,0)</f>
        <v>30770.427011531883</v>
      </c>
      <c r="AO2635" s="688">
        <f>IFERROR($H2635/SUMIF($A:$A,$A2635,$H:$H)*SUMIF(Summary!$A$230:$A$266,$A2635,Summary!$Q$230:$Q$266),0)</f>
        <v>14388.522764460546</v>
      </c>
      <c r="AP2635" s="688">
        <f>IFERROR($H2635/SUMIF($A:$A,$A2635,$H:$H)*(SUMIF(Summary!$A$230:$A$266,$A2635,Summary!$L$230:$L$266)+SUMIF(Summary!$A$281:$A$317,$A2635,Summary!$L$281:$L$317))-AO2635,0)</f>
        <v>30715.79910208311</v>
      </c>
      <c r="AQ2635" s="306"/>
      <c r="AR2635" s="688">
        <f t="shared" ca="1" si="617"/>
        <v>150884.72486681165</v>
      </c>
      <c r="AS2635" s="688">
        <f t="shared" ca="1" si="618"/>
        <v>150541.36806682509</v>
      </c>
    </row>
    <row r="2636" spans="1:45" x14ac:dyDescent="0.2">
      <c r="A2636" s="423">
        <v>9930</v>
      </c>
      <c r="B2636" s="424">
        <v>1</v>
      </c>
      <c r="C2636" s="425" t="s">
        <v>306</v>
      </c>
      <c r="D2636" s="422">
        <f t="shared" si="619"/>
        <v>54</v>
      </c>
      <c r="E2636" s="422">
        <f t="shared" si="620"/>
        <v>73</v>
      </c>
      <c r="F2636" s="422">
        <f t="shared" si="621"/>
        <v>18</v>
      </c>
      <c r="G2636" s="422">
        <f t="shared" si="622"/>
        <v>0</v>
      </c>
      <c r="H2636" s="22">
        <f t="shared" si="623"/>
        <v>145</v>
      </c>
      <c r="I2636" s="116">
        <v>24</v>
      </c>
      <c r="J2636" s="116">
        <v>24</v>
      </c>
      <c r="K2636" s="116">
        <v>6</v>
      </c>
      <c r="L2636" s="116">
        <v>0</v>
      </c>
      <c r="M2636" s="22">
        <f t="shared" si="624"/>
        <v>54</v>
      </c>
      <c r="N2636" s="116">
        <v>3</v>
      </c>
      <c r="O2636" s="116">
        <v>43</v>
      </c>
      <c r="P2636" s="116">
        <v>12</v>
      </c>
      <c r="Q2636" s="116">
        <v>0</v>
      </c>
      <c r="R2636" s="22">
        <f t="shared" si="625"/>
        <v>58</v>
      </c>
      <c r="S2636" s="116">
        <v>27</v>
      </c>
      <c r="T2636" s="116">
        <v>6</v>
      </c>
      <c r="U2636" s="116">
        <v>0</v>
      </c>
      <c r="V2636" s="116">
        <v>0</v>
      </c>
      <c r="W2636" s="22">
        <f t="shared" si="626"/>
        <v>33</v>
      </c>
      <c r="X2636" s="22">
        <f t="shared" si="627"/>
        <v>4.833333333333333</v>
      </c>
      <c r="Y2636" s="22">
        <f ca="1">OFFSET('Cost Study'!$B$7,'Operations Support'!$C2636,'Operations Support'!$B2636)*$H2636</f>
        <v>160.95000000000002</v>
      </c>
      <c r="Z2636" s="23">
        <f ca="1">Y2636*'Cost Study'!$B$31</f>
        <v>8989.3681208884191</v>
      </c>
      <c r="AA2636" s="23">
        <f ca="1">IF(A2636=10298,1.51,1)*IF($B2636&lt;3,$D2636*'Cost Study'!$B$32*OFFSET('Cost Study'!$B$7,'Operations Support'!$C2636,'Operations Support'!$B2636),0)</f>
        <v>5.9940000000000007</v>
      </c>
      <c r="AB2636" s="24">
        <f ca="1">AA2636*'Cost Study'!$B$31</f>
        <v>334.77646795032734</v>
      </c>
      <c r="AC2636" s="23">
        <f ca="1">Y2636*'Cost Study'!$B$31</f>
        <v>8989.3681208884191</v>
      </c>
      <c r="AD2636" s="24">
        <f ca="1">AA2636*'Cost Study'!$B$31</f>
        <v>334.77646795032734</v>
      </c>
      <c r="AE2636" s="377">
        <f t="shared" ca="1" si="628"/>
        <v>9324.1445888387461</v>
      </c>
      <c r="AF2636" s="377">
        <f t="shared" ca="1" si="629"/>
        <v>9324.1445888387461</v>
      </c>
      <c r="AH2636" s="688">
        <f>IFERROR($H2636/SUMIF($A:$A,$A2636,$H:$H)*SUMIF(Summary!$A$110:$A$186,$A2636,Summary!$P$110:$P$186),0)</f>
        <v>6435.382374882327</v>
      </c>
      <c r="AI2636" s="689">
        <f t="shared" ca="1" si="615"/>
        <v>2888.7622139564191</v>
      </c>
      <c r="AJ2636" s="688">
        <f>IFERROR(H2636/SUMIF(A:A,A2636,H:H)*SUMIF(Summary!$A$110:$A$186,'Operations Support'!A2636,Summary!$Q$110:$Q$186),0)</f>
        <v>6459.9082618934472</v>
      </c>
      <c r="AK2636" s="688">
        <f t="shared" ca="1" si="616"/>
        <v>2864.236326945299</v>
      </c>
      <c r="AM2636" s="688">
        <f>IFERROR($H2636/SUMIF($A:$A,$A2636,$H:$H)*SUMIF(Summary!$A$230:$A$266,$A2636,Summary!$P$230:$P$266),0)</f>
        <v>1217.5833356629803</v>
      </c>
      <c r="AN2636" s="688">
        <f>IFERROR($H2636/SUMIF($A:$A,$A2636,$H:$H)*(SUMIF(Summary!$A$230:$A$266,$A2636,Summary!$L$230:$L$266)+SUMIF(Summary!$A$281:$A$317,$A2636,Summary!$L$281:$L$317))-AM2636,0)</f>
        <v>2613.7738234751741</v>
      </c>
      <c r="AO2636" s="688">
        <f>IFERROR($H2636/SUMIF($A:$A,$A2636,$H:$H)*SUMIF(Summary!$A$230:$A$266,$A2636,Summary!$Q$230:$Q$266),0)</f>
        <v>1222.2236677485523</v>
      </c>
      <c r="AP2636" s="688">
        <f>IFERROR($H2636/SUMIF($A:$A,$A2636,$H:$H)*(SUMIF(Summary!$A$230:$A$266,$A2636,Summary!$L$230:$L$266)+SUMIF(Summary!$A$281:$A$317,$A2636,Summary!$L$281:$L$317))-AO2636,0)</f>
        <v>2609.1334913896026</v>
      </c>
      <c r="AQ2636" s="306"/>
      <c r="AR2636" s="688">
        <f t="shared" ca="1" si="617"/>
        <v>5502.5360374315933</v>
      </c>
      <c r="AS2636" s="688">
        <f t="shared" ca="1" si="618"/>
        <v>5473.3698183349015</v>
      </c>
    </row>
    <row r="2637" spans="1:45" x14ac:dyDescent="0.2">
      <c r="A2637" s="423">
        <v>9930</v>
      </c>
      <c r="B2637" s="424">
        <v>1</v>
      </c>
      <c r="C2637" s="425" t="s">
        <v>307</v>
      </c>
      <c r="D2637" s="422">
        <f t="shared" si="619"/>
        <v>0</v>
      </c>
      <c r="E2637" s="422">
        <f t="shared" si="620"/>
        <v>0</v>
      </c>
      <c r="F2637" s="422">
        <f t="shared" si="621"/>
        <v>0</v>
      </c>
      <c r="G2637" s="422">
        <f t="shared" si="622"/>
        <v>0</v>
      </c>
      <c r="H2637" s="22">
        <f t="shared" si="623"/>
        <v>0</v>
      </c>
      <c r="I2637" s="116">
        <v>0</v>
      </c>
      <c r="J2637" s="116">
        <v>0</v>
      </c>
      <c r="K2637" s="116">
        <v>0</v>
      </c>
      <c r="L2637" s="116">
        <v>0</v>
      </c>
      <c r="M2637" s="22">
        <f t="shared" si="624"/>
        <v>0</v>
      </c>
      <c r="N2637" s="116">
        <v>0</v>
      </c>
      <c r="O2637" s="116">
        <v>0</v>
      </c>
      <c r="P2637" s="116">
        <v>0</v>
      </c>
      <c r="Q2637" s="116">
        <v>0</v>
      </c>
      <c r="R2637" s="22">
        <f t="shared" si="625"/>
        <v>0</v>
      </c>
      <c r="S2637" s="116">
        <v>0</v>
      </c>
      <c r="T2637" s="116">
        <v>0</v>
      </c>
      <c r="U2637" s="116">
        <v>0</v>
      </c>
      <c r="V2637" s="116">
        <v>0</v>
      </c>
      <c r="W2637" s="22">
        <f t="shared" si="626"/>
        <v>0</v>
      </c>
      <c r="X2637" s="22">
        <f t="shared" si="627"/>
        <v>0</v>
      </c>
      <c r="Y2637" s="22">
        <f ca="1">OFFSET('Cost Study'!$B$7,'Operations Support'!$C2637,'Operations Support'!$B2637)*$H2637</f>
        <v>0</v>
      </c>
      <c r="Z2637" s="23">
        <f ca="1">Y2637*'Cost Study'!$B$31</f>
        <v>0</v>
      </c>
      <c r="AA2637" s="23">
        <f ca="1">IF(A2637=10298,1.51,1)*IF($B2637&lt;3,$D2637*'Cost Study'!$B$32*OFFSET('Cost Study'!$B$7,'Operations Support'!$C2637,'Operations Support'!$B2637),0)</f>
        <v>0</v>
      </c>
      <c r="AB2637" s="24">
        <f ca="1">AA2637*'Cost Study'!$B$31</f>
        <v>0</v>
      </c>
      <c r="AC2637" s="23">
        <f ca="1">Y2637*'Cost Study'!$B$31</f>
        <v>0</v>
      </c>
      <c r="AD2637" s="24">
        <f ca="1">AA2637*'Cost Study'!$B$31</f>
        <v>0</v>
      </c>
      <c r="AE2637" s="377">
        <f t="shared" ca="1" si="628"/>
        <v>0</v>
      </c>
      <c r="AF2637" s="377">
        <f t="shared" ca="1" si="629"/>
        <v>0</v>
      </c>
      <c r="AH2637" s="688">
        <f>IFERROR($H2637/SUMIF($A:$A,$A2637,$H:$H)*SUMIF(Summary!$A$110:$A$186,$A2637,Summary!$P$110:$P$186),0)</f>
        <v>0</v>
      </c>
      <c r="AI2637" s="689">
        <f t="shared" ca="1" si="615"/>
        <v>0</v>
      </c>
      <c r="AJ2637" s="688">
        <f>IFERROR(H2637/SUMIF(A:A,A2637,H:H)*SUMIF(Summary!$A$110:$A$186,'Operations Support'!A2637,Summary!$Q$110:$Q$186),0)</f>
        <v>0</v>
      </c>
      <c r="AK2637" s="688">
        <f t="shared" ca="1" si="616"/>
        <v>0</v>
      </c>
      <c r="AM2637" s="688">
        <f>IFERROR($H2637/SUMIF($A:$A,$A2637,$H:$H)*SUMIF(Summary!$A$230:$A$266,$A2637,Summary!$P$230:$P$266),0)</f>
        <v>0</v>
      </c>
      <c r="AN2637" s="688">
        <f>IFERROR($H2637/SUMIF($A:$A,$A2637,$H:$H)*(SUMIF(Summary!$A$230:$A$266,$A2637,Summary!$L$230:$L$266)+SUMIF(Summary!$A$281:$A$317,$A2637,Summary!$L$281:$L$317))-AM2637,0)</f>
        <v>0</v>
      </c>
      <c r="AO2637" s="688">
        <f>IFERROR($H2637/SUMIF($A:$A,$A2637,$H:$H)*SUMIF(Summary!$A$230:$A$266,$A2637,Summary!$Q$230:$Q$266),0)</f>
        <v>0</v>
      </c>
      <c r="AP2637" s="688">
        <f>IFERROR($H2637/SUMIF($A:$A,$A2637,$H:$H)*(SUMIF(Summary!$A$230:$A$266,$A2637,Summary!$L$230:$L$266)+SUMIF(Summary!$A$281:$A$317,$A2637,Summary!$L$281:$L$317))-AO2637,0)</f>
        <v>0</v>
      </c>
      <c r="AQ2637" s="306"/>
      <c r="AR2637" s="688">
        <f t="shared" ca="1" si="617"/>
        <v>0</v>
      </c>
      <c r="AS2637" s="688">
        <f t="shared" ca="1" si="618"/>
        <v>0</v>
      </c>
    </row>
    <row r="2638" spans="1:45" x14ac:dyDescent="0.2">
      <c r="A2638" s="423">
        <v>9930</v>
      </c>
      <c r="B2638" s="424">
        <v>1</v>
      </c>
      <c r="C2638" s="425" t="s">
        <v>308</v>
      </c>
      <c r="D2638" s="422">
        <f t="shared" si="619"/>
        <v>159</v>
      </c>
      <c r="E2638" s="422">
        <f t="shared" si="620"/>
        <v>27</v>
      </c>
      <c r="F2638" s="422">
        <f t="shared" si="621"/>
        <v>18</v>
      </c>
      <c r="G2638" s="422">
        <f t="shared" si="622"/>
        <v>0</v>
      </c>
      <c r="H2638" s="22">
        <f t="shared" si="623"/>
        <v>204</v>
      </c>
      <c r="I2638" s="116">
        <v>33</v>
      </c>
      <c r="J2638" s="116">
        <v>21</v>
      </c>
      <c r="K2638" s="116">
        <v>15</v>
      </c>
      <c r="L2638" s="116">
        <v>0</v>
      </c>
      <c r="M2638" s="22">
        <f t="shared" si="624"/>
        <v>69</v>
      </c>
      <c r="N2638" s="116">
        <v>120</v>
      </c>
      <c r="O2638" s="116">
        <v>6</v>
      </c>
      <c r="P2638" s="116">
        <v>3</v>
      </c>
      <c r="Q2638" s="116">
        <v>0</v>
      </c>
      <c r="R2638" s="22">
        <f t="shared" si="625"/>
        <v>129</v>
      </c>
      <c r="S2638" s="116">
        <v>6</v>
      </c>
      <c r="T2638" s="116">
        <v>0</v>
      </c>
      <c r="U2638" s="116">
        <v>0</v>
      </c>
      <c r="V2638" s="116">
        <v>0</v>
      </c>
      <c r="W2638" s="22">
        <f t="shared" si="626"/>
        <v>6</v>
      </c>
      <c r="X2638" s="22">
        <f t="shared" si="627"/>
        <v>6.8</v>
      </c>
      <c r="Y2638" s="22">
        <f ca="1">OFFSET('Cost Study'!$B$7,'Operations Support'!$C2638,'Operations Support'!$B2638)*$H2638</f>
        <v>322.32</v>
      </c>
      <c r="Z2638" s="23">
        <f ca="1">Y2638*'Cost Study'!$B$31</f>
        <v>18002.194052343926</v>
      </c>
      <c r="AA2638" s="23">
        <f ca="1">IF(A2638=10298,1.51,1)*IF($B2638&lt;3,$D2638*'Cost Study'!$B$32*OFFSET('Cost Study'!$B$7,'Operations Support'!$C2638,'Operations Support'!$B2638),0)</f>
        <v>25.122000000000003</v>
      </c>
      <c r="AB2638" s="24">
        <f ca="1">AA2638*'Cost Study'!$B$31</f>
        <v>1403.1121834915123</v>
      </c>
      <c r="AC2638" s="23">
        <f ca="1">Y2638*'Cost Study'!$B$31</f>
        <v>18002.194052343926</v>
      </c>
      <c r="AD2638" s="24">
        <f ca="1">AA2638*'Cost Study'!$B$31</f>
        <v>1403.1121834915123</v>
      </c>
      <c r="AE2638" s="377">
        <f t="shared" ca="1" si="628"/>
        <v>19405.30623583544</v>
      </c>
      <c r="AF2638" s="377">
        <f t="shared" ca="1" si="629"/>
        <v>19405.30623583544</v>
      </c>
      <c r="AH2638" s="688">
        <f>IFERROR($H2638/SUMIF($A:$A,$A2638,$H:$H)*SUMIF(Summary!$A$110:$A$186,$A2638,Summary!$P$110:$P$186),0)</f>
        <v>9053.9172722482399</v>
      </c>
      <c r="AI2638" s="689">
        <f t="shared" ca="1" si="615"/>
        <v>10351.3889635872</v>
      </c>
      <c r="AJ2638" s="688">
        <f>IFERROR(H2638/SUMIF(A:A,A2638,H:H)*SUMIF(Summary!$A$110:$A$186,'Operations Support'!A2638,Summary!$Q$110:$Q$186),0)</f>
        <v>9088.4226581121602</v>
      </c>
      <c r="AK2638" s="688">
        <f t="shared" ca="1" si="616"/>
        <v>10316.88357772328</v>
      </c>
      <c r="AM2638" s="688">
        <f>IFERROR($H2638/SUMIF($A:$A,$A2638,$H:$H)*SUMIF(Summary!$A$230:$A$266,$A2638,Summary!$P$230:$P$266),0)</f>
        <v>1713.0137963810205</v>
      </c>
      <c r="AN2638" s="688">
        <f>IFERROR($H2638/SUMIF($A:$A,$A2638,$H:$H)*(SUMIF(Summary!$A$230:$A$266,$A2638,Summary!$L$230:$L$266)+SUMIF(Summary!$A$281:$A$317,$A2638,Summary!$L$281:$L$317))-AM2638,0)</f>
        <v>3677.3093792340387</v>
      </c>
      <c r="AO2638" s="688">
        <f>IFERROR($H2638/SUMIF($A:$A,$A2638,$H:$H)*SUMIF(Summary!$A$230:$A$266,$A2638,Summary!$Q$230:$Q$266),0)</f>
        <v>1719.5422635910668</v>
      </c>
      <c r="AP2638" s="688">
        <f>IFERROR($H2638/SUMIF($A:$A,$A2638,$H:$H)*(SUMIF(Summary!$A$230:$A$266,$A2638,Summary!$L$230:$L$266)+SUMIF(Summary!$A$281:$A$317,$A2638,Summary!$L$281:$L$317))-AO2638,0)</f>
        <v>3670.7809120239922</v>
      </c>
      <c r="AQ2638" s="306"/>
      <c r="AR2638" s="688">
        <f t="shared" ca="1" si="617"/>
        <v>14028.698342821239</v>
      </c>
      <c r="AS2638" s="688">
        <f t="shared" ca="1" si="618"/>
        <v>13987.664489747272</v>
      </c>
    </row>
    <row r="2639" spans="1:45" x14ac:dyDescent="0.2">
      <c r="A2639" s="423">
        <v>9930</v>
      </c>
      <c r="B2639" s="424">
        <v>1</v>
      </c>
      <c r="C2639" s="425" t="s">
        <v>309</v>
      </c>
      <c r="D2639" s="422">
        <f t="shared" si="619"/>
        <v>1</v>
      </c>
      <c r="E2639" s="422">
        <f t="shared" si="620"/>
        <v>0</v>
      </c>
      <c r="F2639" s="422">
        <f t="shared" si="621"/>
        <v>0</v>
      </c>
      <c r="G2639" s="422">
        <f t="shared" si="622"/>
        <v>0</v>
      </c>
      <c r="H2639" s="22">
        <f t="shared" si="623"/>
        <v>1</v>
      </c>
      <c r="I2639" s="116">
        <v>0</v>
      </c>
      <c r="J2639" s="116">
        <v>0</v>
      </c>
      <c r="K2639" s="116">
        <v>0</v>
      </c>
      <c r="L2639" s="116">
        <v>0</v>
      </c>
      <c r="M2639" s="22">
        <f t="shared" si="624"/>
        <v>0</v>
      </c>
      <c r="N2639" s="116">
        <v>1</v>
      </c>
      <c r="O2639" s="116">
        <v>0</v>
      </c>
      <c r="P2639" s="116">
        <v>0</v>
      </c>
      <c r="Q2639" s="116">
        <v>0</v>
      </c>
      <c r="R2639" s="22">
        <f t="shared" si="625"/>
        <v>1</v>
      </c>
      <c r="S2639" s="116">
        <v>0</v>
      </c>
      <c r="T2639" s="116">
        <v>0</v>
      </c>
      <c r="U2639" s="116">
        <v>0</v>
      </c>
      <c r="V2639" s="116">
        <v>0</v>
      </c>
      <c r="W2639" s="22">
        <f t="shared" si="626"/>
        <v>0</v>
      </c>
      <c r="X2639" s="22">
        <f t="shared" si="627"/>
        <v>3.3333333333333333E-2</v>
      </c>
      <c r="Y2639" s="22">
        <f ca="1">OFFSET('Cost Study'!$B$7,'Operations Support'!$C2639,'Operations Support'!$B2639)*$H2639</f>
        <v>2.19</v>
      </c>
      <c r="Z2639" s="23">
        <f ca="1">Y2639*'Cost Study'!$B$31</f>
        <v>122.31572652839787</v>
      </c>
      <c r="AA2639" s="23">
        <f ca="1">IF(A2639=10298,1.51,1)*IF($B2639&lt;3,$D2639*'Cost Study'!$B$32*OFFSET('Cost Study'!$B$7,'Operations Support'!$C2639,'Operations Support'!$B2639),0)</f>
        <v>0.219</v>
      </c>
      <c r="AB2639" s="24">
        <f ca="1">AA2639*'Cost Study'!$B$31</f>
        <v>12.231572652839787</v>
      </c>
      <c r="AC2639" s="23">
        <f ca="1">Y2639*'Cost Study'!$B$31</f>
        <v>122.31572652839787</v>
      </c>
      <c r="AD2639" s="24">
        <f ca="1">AA2639*'Cost Study'!$B$31</f>
        <v>12.231572652839787</v>
      </c>
      <c r="AE2639" s="377">
        <f t="shared" ca="1" si="628"/>
        <v>134.54729918123766</v>
      </c>
      <c r="AF2639" s="377">
        <f t="shared" ca="1" si="629"/>
        <v>134.54729918123766</v>
      </c>
      <c r="AH2639" s="688">
        <f>IFERROR($H2639/SUMIF($A:$A,$A2639,$H:$H)*SUMIF(Summary!$A$110:$A$186,$A2639,Summary!$P$110:$P$186),0)</f>
        <v>44.381947412981567</v>
      </c>
      <c r="AI2639" s="689">
        <f t="shared" ca="1" si="615"/>
        <v>90.165351768256102</v>
      </c>
      <c r="AJ2639" s="688">
        <f>IFERROR(H2639/SUMIF(A:A,A2639,H:H)*SUMIF(Summary!$A$110:$A$186,'Operations Support'!A2639,Summary!$Q$110:$Q$186),0)</f>
        <v>44.551091461334117</v>
      </c>
      <c r="AK2639" s="688">
        <f t="shared" ca="1" si="616"/>
        <v>89.996207719903538</v>
      </c>
      <c r="AM2639" s="688">
        <f>IFERROR($H2639/SUMIF($A:$A,$A2639,$H:$H)*SUMIF(Summary!$A$230:$A$266,$A2639,Summary!$P$230:$P$266),0)</f>
        <v>8.3971264528481395</v>
      </c>
      <c r="AN2639" s="688">
        <f>IFERROR($H2639/SUMIF($A:$A,$A2639,$H:$H)*(SUMIF(Summary!$A$230:$A$266,$A2639,Summary!$L$230:$L$266)+SUMIF(Summary!$A$281:$A$317,$A2639,Summary!$L$281:$L$317))-AM2639,0)</f>
        <v>18.026026368794305</v>
      </c>
      <c r="AO2639" s="688">
        <f>IFERROR($H2639/SUMIF($A:$A,$A2639,$H:$H)*SUMIF(Summary!$A$230:$A$266,$A2639,Summary!$Q$230:$Q$266),0)</f>
        <v>8.4291287430934645</v>
      </c>
      <c r="AP2639" s="688">
        <f>IFERROR($H2639/SUMIF($A:$A,$A2639,$H:$H)*(SUMIF(Summary!$A$230:$A$266,$A2639,Summary!$L$230:$L$266)+SUMIF(Summary!$A$281:$A$317,$A2639,Summary!$L$281:$L$317))-AO2639,0)</f>
        <v>17.994024078548982</v>
      </c>
      <c r="AQ2639" s="306"/>
      <c r="AR2639" s="688">
        <f t="shared" ca="1" si="617"/>
        <v>108.19137813705041</v>
      </c>
      <c r="AS2639" s="688">
        <f t="shared" ca="1" si="618"/>
        <v>107.99023179845253</v>
      </c>
    </row>
    <row r="2640" spans="1:45" x14ac:dyDescent="0.2">
      <c r="A2640" s="423">
        <v>9930</v>
      </c>
      <c r="B2640" s="424">
        <v>1</v>
      </c>
      <c r="C2640" s="425" t="s">
        <v>310</v>
      </c>
      <c r="D2640" s="422">
        <f t="shared" si="619"/>
        <v>0</v>
      </c>
      <c r="E2640" s="422">
        <f t="shared" si="620"/>
        <v>0</v>
      </c>
      <c r="F2640" s="422">
        <f t="shared" si="621"/>
        <v>0</v>
      </c>
      <c r="G2640" s="422">
        <f t="shared" si="622"/>
        <v>0</v>
      </c>
      <c r="H2640" s="22">
        <f t="shared" si="623"/>
        <v>0</v>
      </c>
      <c r="I2640" s="116">
        <v>0</v>
      </c>
      <c r="J2640" s="116">
        <v>0</v>
      </c>
      <c r="K2640" s="116">
        <v>0</v>
      </c>
      <c r="L2640" s="116">
        <v>0</v>
      </c>
      <c r="M2640" s="22">
        <f t="shared" si="624"/>
        <v>0</v>
      </c>
      <c r="N2640" s="116">
        <v>0</v>
      </c>
      <c r="O2640" s="116">
        <v>0</v>
      </c>
      <c r="P2640" s="116">
        <v>0</v>
      </c>
      <c r="Q2640" s="116">
        <v>0</v>
      </c>
      <c r="R2640" s="22">
        <f t="shared" si="625"/>
        <v>0</v>
      </c>
      <c r="S2640" s="116">
        <v>0</v>
      </c>
      <c r="T2640" s="116">
        <v>0</v>
      </c>
      <c r="U2640" s="116">
        <v>0</v>
      </c>
      <c r="V2640" s="116">
        <v>0</v>
      </c>
      <c r="W2640" s="22">
        <f t="shared" si="626"/>
        <v>0</v>
      </c>
      <c r="X2640" s="22">
        <f t="shared" si="627"/>
        <v>0</v>
      </c>
      <c r="Y2640" s="22">
        <f ca="1">OFFSET('Cost Study'!$B$7,'Operations Support'!$C2640,'Operations Support'!$B2640)*$H2640</f>
        <v>0</v>
      </c>
      <c r="Z2640" s="23">
        <f ca="1">Y2640*'Cost Study'!$B$31</f>
        <v>0</v>
      </c>
      <c r="AA2640" s="23">
        <f ca="1">IF(A2640=10298,1.51,1)*IF($B2640&lt;3,$D2640*'Cost Study'!$B$32*OFFSET('Cost Study'!$B$7,'Operations Support'!$C2640,'Operations Support'!$B2640),0)</f>
        <v>0</v>
      </c>
      <c r="AB2640" s="24">
        <f ca="1">AA2640*'Cost Study'!$B$31</f>
        <v>0</v>
      </c>
      <c r="AC2640" s="23">
        <f ca="1">Y2640*'Cost Study'!$B$31</f>
        <v>0</v>
      </c>
      <c r="AD2640" s="24">
        <f ca="1">AA2640*'Cost Study'!$B$31</f>
        <v>0</v>
      </c>
      <c r="AE2640" s="377">
        <f t="shared" ca="1" si="628"/>
        <v>0</v>
      </c>
      <c r="AF2640" s="377">
        <f t="shared" ca="1" si="629"/>
        <v>0</v>
      </c>
      <c r="AH2640" s="688">
        <f>IFERROR($H2640/SUMIF($A:$A,$A2640,$H:$H)*SUMIF(Summary!$A$110:$A$186,$A2640,Summary!$P$110:$P$186),0)</f>
        <v>0</v>
      </c>
      <c r="AI2640" s="689">
        <f t="shared" ca="1" si="615"/>
        <v>0</v>
      </c>
      <c r="AJ2640" s="688">
        <f>IFERROR(H2640/SUMIF(A:A,A2640,H:H)*SUMIF(Summary!$A$110:$A$186,'Operations Support'!A2640,Summary!$Q$110:$Q$186),0)</f>
        <v>0</v>
      </c>
      <c r="AK2640" s="688">
        <f t="shared" ca="1" si="616"/>
        <v>0</v>
      </c>
      <c r="AM2640" s="688">
        <f>IFERROR($H2640/SUMIF($A:$A,$A2640,$H:$H)*SUMIF(Summary!$A$230:$A$266,$A2640,Summary!$P$230:$P$266),0)</f>
        <v>0</v>
      </c>
      <c r="AN2640" s="688">
        <f>IFERROR($H2640/SUMIF($A:$A,$A2640,$H:$H)*(SUMIF(Summary!$A$230:$A$266,$A2640,Summary!$L$230:$L$266)+SUMIF(Summary!$A$281:$A$317,$A2640,Summary!$L$281:$L$317))-AM2640,0)</f>
        <v>0</v>
      </c>
      <c r="AO2640" s="688">
        <f>IFERROR($H2640/SUMIF($A:$A,$A2640,$H:$H)*SUMIF(Summary!$A$230:$A$266,$A2640,Summary!$Q$230:$Q$266),0)</f>
        <v>0</v>
      </c>
      <c r="AP2640" s="688">
        <f>IFERROR($H2640/SUMIF($A:$A,$A2640,$H:$H)*(SUMIF(Summary!$A$230:$A$266,$A2640,Summary!$L$230:$L$266)+SUMIF(Summary!$A$281:$A$317,$A2640,Summary!$L$281:$L$317))-AO2640,0)</f>
        <v>0</v>
      </c>
      <c r="AQ2640" s="306"/>
      <c r="AR2640" s="688">
        <f t="shared" ca="1" si="617"/>
        <v>0</v>
      </c>
      <c r="AS2640" s="688">
        <f t="shared" ca="1" si="618"/>
        <v>0</v>
      </c>
    </row>
    <row r="2641" spans="1:45" x14ac:dyDescent="0.2">
      <c r="A2641" s="423">
        <v>9930</v>
      </c>
      <c r="B2641" s="424">
        <v>1</v>
      </c>
      <c r="C2641" s="425" t="s">
        <v>311</v>
      </c>
      <c r="D2641" s="422">
        <f t="shared" si="619"/>
        <v>3</v>
      </c>
      <c r="E2641" s="422">
        <f t="shared" si="620"/>
        <v>0</v>
      </c>
      <c r="F2641" s="422">
        <f t="shared" si="621"/>
        <v>0</v>
      </c>
      <c r="G2641" s="422">
        <f t="shared" si="622"/>
        <v>0</v>
      </c>
      <c r="H2641" s="22">
        <f t="shared" si="623"/>
        <v>3</v>
      </c>
      <c r="I2641" s="116">
        <v>3</v>
      </c>
      <c r="J2641" s="116">
        <v>0</v>
      </c>
      <c r="K2641" s="116">
        <v>0</v>
      </c>
      <c r="L2641" s="116">
        <v>0</v>
      </c>
      <c r="M2641" s="22">
        <f t="shared" si="624"/>
        <v>3</v>
      </c>
      <c r="N2641" s="116">
        <v>0</v>
      </c>
      <c r="O2641" s="116">
        <v>0</v>
      </c>
      <c r="P2641" s="116">
        <v>0</v>
      </c>
      <c r="Q2641" s="116">
        <v>0</v>
      </c>
      <c r="R2641" s="22">
        <f t="shared" si="625"/>
        <v>0</v>
      </c>
      <c r="S2641" s="116">
        <v>0</v>
      </c>
      <c r="T2641" s="116">
        <v>0</v>
      </c>
      <c r="U2641" s="116">
        <v>0</v>
      </c>
      <c r="V2641" s="116">
        <v>0</v>
      </c>
      <c r="W2641" s="22">
        <f t="shared" si="626"/>
        <v>0</v>
      </c>
      <c r="X2641" s="22">
        <f t="shared" si="627"/>
        <v>0.1</v>
      </c>
      <c r="Y2641" s="22">
        <f ca="1">OFFSET('Cost Study'!$B$7,'Operations Support'!$C2641,'Operations Support'!$B2641)*$H2641</f>
        <v>3.66</v>
      </c>
      <c r="Z2641" s="23">
        <f ca="1">Y2641*'Cost Study'!$B$31</f>
        <v>204.4180635132129</v>
      </c>
      <c r="AA2641" s="23">
        <f ca="1">IF(A2641=10298,1.51,1)*IF($B2641&lt;3,$D2641*'Cost Study'!$B$32*OFFSET('Cost Study'!$B$7,'Operations Support'!$C2641,'Operations Support'!$B2641),0)</f>
        <v>0.36600000000000005</v>
      </c>
      <c r="AB2641" s="24">
        <f ca="1">AA2641*'Cost Study'!$B$31</f>
        <v>20.44180635132129</v>
      </c>
      <c r="AC2641" s="23">
        <f ca="1">Y2641*'Cost Study'!$B$31</f>
        <v>204.4180635132129</v>
      </c>
      <c r="AD2641" s="24">
        <f ca="1">AA2641*'Cost Study'!$B$31</f>
        <v>20.44180635132129</v>
      </c>
      <c r="AE2641" s="377">
        <f t="shared" ca="1" si="628"/>
        <v>224.85986986453418</v>
      </c>
      <c r="AF2641" s="377">
        <f t="shared" ca="1" si="629"/>
        <v>224.85986986453418</v>
      </c>
      <c r="AH2641" s="688">
        <f>IFERROR($H2641/SUMIF($A:$A,$A2641,$H:$H)*SUMIF(Summary!$A$110:$A$186,$A2641,Summary!$P$110:$P$186),0)</f>
        <v>133.14584223894471</v>
      </c>
      <c r="AI2641" s="689">
        <f t="shared" ca="1" si="615"/>
        <v>91.714027625589466</v>
      </c>
      <c r="AJ2641" s="688">
        <f>IFERROR(H2641/SUMIF(A:A,A2641,H:H)*SUMIF(Summary!$A$110:$A$186,'Operations Support'!A2641,Summary!$Q$110:$Q$186),0)</f>
        <v>133.65327438400237</v>
      </c>
      <c r="AK2641" s="688">
        <f t="shared" ca="1" si="616"/>
        <v>91.206595480531803</v>
      </c>
      <c r="AM2641" s="688">
        <f>IFERROR($H2641/SUMIF($A:$A,$A2641,$H:$H)*SUMIF(Summary!$A$230:$A$266,$A2641,Summary!$P$230:$P$266),0)</f>
        <v>25.19137935854442</v>
      </c>
      <c r="AN2641" s="688">
        <f>IFERROR($H2641/SUMIF($A:$A,$A2641,$H:$H)*(SUMIF(Summary!$A$230:$A$266,$A2641,Summary!$L$230:$L$266)+SUMIF(Summary!$A$281:$A$317,$A2641,Summary!$L$281:$L$317))-AM2641,0)</f>
        <v>54.078079106382916</v>
      </c>
      <c r="AO2641" s="688">
        <f>IFERROR($H2641/SUMIF($A:$A,$A2641,$H:$H)*SUMIF(Summary!$A$230:$A$266,$A2641,Summary!$Q$230:$Q$266),0)</f>
        <v>25.287386229280397</v>
      </c>
      <c r="AP2641" s="688">
        <f>IFERROR($H2641/SUMIF($A:$A,$A2641,$H:$H)*(SUMIF(Summary!$A$230:$A$266,$A2641,Summary!$L$230:$L$266)+SUMIF(Summary!$A$281:$A$317,$A2641,Summary!$L$281:$L$317))-AO2641,0)</f>
        <v>53.982072235646939</v>
      </c>
      <c r="AQ2641" s="306"/>
      <c r="AR2641" s="688">
        <f t="shared" ca="1" si="617"/>
        <v>145.79210673197238</v>
      </c>
      <c r="AS2641" s="688">
        <f t="shared" ca="1" si="618"/>
        <v>145.18866771617874</v>
      </c>
    </row>
    <row r="2642" spans="1:45" x14ac:dyDescent="0.2">
      <c r="A2642" s="423">
        <v>9930</v>
      </c>
      <c r="B2642" s="424">
        <v>1</v>
      </c>
      <c r="C2642" s="425" t="s">
        <v>312</v>
      </c>
      <c r="D2642" s="422">
        <f t="shared" si="619"/>
        <v>0</v>
      </c>
      <c r="E2642" s="422">
        <f t="shared" si="620"/>
        <v>0</v>
      </c>
      <c r="F2642" s="422">
        <f t="shared" si="621"/>
        <v>105</v>
      </c>
      <c r="G2642" s="422">
        <f t="shared" si="622"/>
        <v>0</v>
      </c>
      <c r="H2642" s="22">
        <f t="shared" si="623"/>
        <v>105</v>
      </c>
      <c r="I2642" s="116">
        <v>0</v>
      </c>
      <c r="J2642" s="116">
        <v>0</v>
      </c>
      <c r="K2642" s="116">
        <v>61</v>
      </c>
      <c r="L2642" s="116">
        <v>0</v>
      </c>
      <c r="M2642" s="22">
        <f t="shared" si="624"/>
        <v>61</v>
      </c>
      <c r="N2642" s="116">
        <v>0</v>
      </c>
      <c r="O2642" s="116">
        <v>0</v>
      </c>
      <c r="P2642" s="116">
        <v>44</v>
      </c>
      <c r="Q2642" s="116">
        <v>0</v>
      </c>
      <c r="R2642" s="22">
        <f t="shared" si="625"/>
        <v>44</v>
      </c>
      <c r="S2642" s="116">
        <v>0</v>
      </c>
      <c r="T2642" s="116">
        <v>0</v>
      </c>
      <c r="U2642" s="116">
        <v>0</v>
      </c>
      <c r="V2642" s="116">
        <v>0</v>
      </c>
      <c r="W2642" s="22">
        <f t="shared" si="626"/>
        <v>0</v>
      </c>
      <c r="X2642" s="22">
        <f t="shared" si="627"/>
        <v>3.5</v>
      </c>
      <c r="Y2642" s="22">
        <f ca="1">OFFSET('Cost Study'!$B$7,'Operations Support'!$C2642,'Operations Support'!$B2642)*$H2642</f>
        <v>144.89999999999998</v>
      </c>
      <c r="Z2642" s="23">
        <f ca="1">Y2642*'Cost Study'!$B$31</f>
        <v>8092.94464564605</v>
      </c>
      <c r="AA2642" s="23">
        <f ca="1">IF(A2642=10298,1.51,1)*IF($B2642&lt;3,$D2642*'Cost Study'!$B$32*OFFSET('Cost Study'!$B$7,'Operations Support'!$C2642,'Operations Support'!$B2642),0)</f>
        <v>0</v>
      </c>
      <c r="AB2642" s="24">
        <f ca="1">AA2642*'Cost Study'!$B$31</f>
        <v>0</v>
      </c>
      <c r="AC2642" s="23">
        <f ca="1">Y2642*'Cost Study'!$B$31</f>
        <v>8092.94464564605</v>
      </c>
      <c r="AD2642" s="24">
        <f ca="1">AA2642*'Cost Study'!$B$31</f>
        <v>0</v>
      </c>
      <c r="AE2642" s="377">
        <f t="shared" ca="1" si="628"/>
        <v>8092.94464564605</v>
      </c>
      <c r="AF2642" s="377">
        <f t="shared" ca="1" si="629"/>
        <v>8092.94464564605</v>
      </c>
      <c r="AH2642" s="688">
        <f>IFERROR($H2642/SUMIF($A:$A,$A2642,$H:$H)*SUMIF(Summary!$A$110:$A$186,$A2642,Summary!$P$110:$P$186),0)</f>
        <v>4660.1044783630641</v>
      </c>
      <c r="AI2642" s="689">
        <f t="shared" ca="1" si="615"/>
        <v>3432.8401672829859</v>
      </c>
      <c r="AJ2642" s="688">
        <f>IFERROR(H2642/SUMIF(A:A,A2642,H:H)*SUMIF(Summary!$A$110:$A$186,'Operations Support'!A2642,Summary!$Q$110:$Q$186),0)</f>
        <v>4677.8646034400817</v>
      </c>
      <c r="AK2642" s="688">
        <f t="shared" ca="1" si="616"/>
        <v>3415.0800422059683</v>
      </c>
      <c r="AM2642" s="688">
        <f>IFERROR($H2642/SUMIF($A:$A,$A2642,$H:$H)*SUMIF(Summary!$A$230:$A$266,$A2642,Summary!$P$230:$P$266),0)</f>
        <v>881.69827754905464</v>
      </c>
      <c r="AN2642" s="688">
        <f>IFERROR($H2642/SUMIF($A:$A,$A2642,$H:$H)*(SUMIF(Summary!$A$230:$A$266,$A2642,Summary!$L$230:$L$266)+SUMIF(Summary!$A$281:$A$317,$A2642,Summary!$L$281:$L$317))-AM2642,0)</f>
        <v>1892.7327687234024</v>
      </c>
      <c r="AO2642" s="688">
        <f>IFERROR($H2642/SUMIF($A:$A,$A2642,$H:$H)*SUMIF(Summary!$A$230:$A$266,$A2642,Summary!$Q$230:$Q$266),0)</f>
        <v>885.05851802481379</v>
      </c>
      <c r="AP2642" s="688">
        <f>IFERROR($H2642/SUMIF($A:$A,$A2642,$H:$H)*(SUMIF(Summary!$A$230:$A$266,$A2642,Summary!$L$230:$L$266)+SUMIF(Summary!$A$281:$A$317,$A2642,Summary!$L$281:$L$317))-AO2642,0)</f>
        <v>1889.3725282476432</v>
      </c>
      <c r="AQ2642" s="306"/>
      <c r="AR2642" s="688">
        <f t="shared" ca="1" si="617"/>
        <v>5325.5729360063888</v>
      </c>
      <c r="AS2642" s="688">
        <f t="shared" ca="1" si="618"/>
        <v>5304.4525704536118</v>
      </c>
    </row>
    <row r="2643" spans="1:45" x14ac:dyDescent="0.2">
      <c r="A2643" s="423">
        <v>9930</v>
      </c>
      <c r="B2643" s="424">
        <v>1</v>
      </c>
      <c r="C2643" s="425" t="s">
        <v>313</v>
      </c>
      <c r="D2643" s="422">
        <f t="shared" si="619"/>
        <v>120</v>
      </c>
      <c r="E2643" s="422">
        <f t="shared" si="620"/>
        <v>0</v>
      </c>
      <c r="F2643" s="422">
        <f t="shared" si="621"/>
        <v>545</v>
      </c>
      <c r="G2643" s="422">
        <f t="shared" si="622"/>
        <v>0</v>
      </c>
      <c r="H2643" s="22">
        <f t="shared" si="623"/>
        <v>665</v>
      </c>
      <c r="I2643" s="116">
        <v>0</v>
      </c>
      <c r="J2643" s="116">
        <v>0</v>
      </c>
      <c r="K2643" s="116">
        <v>282</v>
      </c>
      <c r="L2643" s="116">
        <v>0</v>
      </c>
      <c r="M2643" s="22">
        <f t="shared" si="624"/>
        <v>282</v>
      </c>
      <c r="N2643" s="116">
        <v>120</v>
      </c>
      <c r="O2643" s="116">
        <v>0</v>
      </c>
      <c r="P2643" s="116">
        <v>239</v>
      </c>
      <c r="Q2643" s="116">
        <v>0</v>
      </c>
      <c r="R2643" s="22">
        <f t="shared" si="625"/>
        <v>359</v>
      </c>
      <c r="S2643" s="116">
        <v>0</v>
      </c>
      <c r="T2643" s="116">
        <v>0</v>
      </c>
      <c r="U2643" s="116">
        <v>24</v>
      </c>
      <c r="V2643" s="116">
        <v>0</v>
      </c>
      <c r="W2643" s="22">
        <f t="shared" si="626"/>
        <v>24</v>
      </c>
      <c r="X2643" s="22">
        <f t="shared" si="627"/>
        <v>22.166666666666668</v>
      </c>
      <c r="Y2643" s="22">
        <f ca="1">OFFSET('Cost Study'!$B$7,'Operations Support'!$C2643,'Operations Support'!$B2643)*$H2643</f>
        <v>645.04999999999995</v>
      </c>
      <c r="Z2643" s="23">
        <f ca="1">Y2643*'Cost Study'!$B$31</f>
        <v>36027.287395955726</v>
      </c>
      <c r="AA2643" s="23">
        <f ca="1">IF(A2643=10298,1.51,1)*IF($B2643&lt;3,$D2643*'Cost Study'!$B$32*OFFSET('Cost Study'!$B$7,'Operations Support'!$C2643,'Operations Support'!$B2643),0)</f>
        <v>11.64</v>
      </c>
      <c r="AB2643" s="24">
        <f ca="1">AA2643*'Cost Study'!$B$31</f>
        <v>650.11646428792301</v>
      </c>
      <c r="AC2643" s="23">
        <f ca="1">Y2643*'Cost Study'!$B$31</f>
        <v>36027.287395955726</v>
      </c>
      <c r="AD2643" s="24">
        <f ca="1">AA2643*'Cost Study'!$B$31</f>
        <v>650.11646428792301</v>
      </c>
      <c r="AE2643" s="377">
        <f t="shared" ca="1" si="628"/>
        <v>36677.403860243649</v>
      </c>
      <c r="AF2643" s="377">
        <f t="shared" ca="1" si="629"/>
        <v>36677.403860243649</v>
      </c>
      <c r="AH2643" s="688">
        <f>IFERROR($H2643/SUMIF($A:$A,$A2643,$H:$H)*SUMIF(Summary!$A$110:$A$186,$A2643,Summary!$P$110:$P$186),0)</f>
        <v>29513.995029632741</v>
      </c>
      <c r="AI2643" s="689">
        <f t="shared" ca="1" si="615"/>
        <v>7163.4088306109079</v>
      </c>
      <c r="AJ2643" s="688">
        <f>IFERROR(H2643/SUMIF(A:A,A2643,H:H)*SUMIF(Summary!$A$110:$A$186,'Operations Support'!A2643,Summary!$Q$110:$Q$186),0)</f>
        <v>29626.475821787189</v>
      </c>
      <c r="AK2643" s="688">
        <f t="shared" ca="1" si="616"/>
        <v>7050.928038456459</v>
      </c>
      <c r="AM2643" s="688">
        <f>IFERROR($H2643/SUMIF($A:$A,$A2643,$H:$H)*SUMIF(Summary!$A$230:$A$266,$A2643,Summary!$P$230:$P$266),0)</f>
        <v>5584.0890911440129</v>
      </c>
      <c r="AN2643" s="688">
        <f>IFERROR($H2643/SUMIF($A:$A,$A2643,$H:$H)*(SUMIF(Summary!$A$230:$A$266,$A2643,Summary!$L$230:$L$266)+SUMIF(Summary!$A$281:$A$317,$A2643,Summary!$L$281:$L$317))-AM2643,0)</f>
        <v>11987.307535248214</v>
      </c>
      <c r="AO2643" s="688">
        <f>IFERROR($H2643/SUMIF($A:$A,$A2643,$H:$H)*SUMIF(Summary!$A$230:$A$266,$A2643,Summary!$Q$230:$Q$266),0)</f>
        <v>5605.3706141571538</v>
      </c>
      <c r="AP2643" s="688">
        <f>IFERROR($H2643/SUMIF($A:$A,$A2643,$H:$H)*(SUMIF(Summary!$A$230:$A$266,$A2643,Summary!$L$230:$L$266)+SUMIF(Summary!$A$281:$A$317,$A2643,Summary!$L$281:$L$317))-AO2643,0)</f>
        <v>11966.026012235074</v>
      </c>
      <c r="AQ2643" s="306"/>
      <c r="AR2643" s="688">
        <f t="shared" ca="1" si="617"/>
        <v>19150.716365859123</v>
      </c>
      <c r="AS2643" s="688">
        <f t="shared" ca="1" si="618"/>
        <v>19016.954050691533</v>
      </c>
    </row>
    <row r="2644" spans="1:45" x14ac:dyDescent="0.2">
      <c r="A2644" s="423">
        <v>9930</v>
      </c>
      <c r="B2644" s="424">
        <v>1</v>
      </c>
      <c r="C2644" s="425" t="s">
        <v>314</v>
      </c>
      <c r="D2644" s="422">
        <f t="shared" si="619"/>
        <v>0</v>
      </c>
      <c r="E2644" s="422">
        <f t="shared" si="620"/>
        <v>0</v>
      </c>
      <c r="F2644" s="422">
        <f t="shared" si="621"/>
        <v>0</v>
      </c>
      <c r="G2644" s="422">
        <f t="shared" si="622"/>
        <v>0</v>
      </c>
      <c r="H2644" s="22">
        <f t="shared" si="623"/>
        <v>0</v>
      </c>
      <c r="I2644" s="116">
        <v>0</v>
      </c>
      <c r="J2644" s="116">
        <v>0</v>
      </c>
      <c r="K2644" s="116">
        <v>0</v>
      </c>
      <c r="L2644" s="116">
        <v>0</v>
      </c>
      <c r="M2644" s="22">
        <f t="shared" si="624"/>
        <v>0</v>
      </c>
      <c r="N2644" s="116">
        <v>0</v>
      </c>
      <c r="O2644" s="116">
        <v>0</v>
      </c>
      <c r="P2644" s="116">
        <v>0</v>
      </c>
      <c r="Q2644" s="116">
        <v>0</v>
      </c>
      <c r="R2644" s="22">
        <f t="shared" si="625"/>
        <v>0</v>
      </c>
      <c r="S2644" s="116">
        <v>0</v>
      </c>
      <c r="T2644" s="116">
        <v>0</v>
      </c>
      <c r="U2644" s="116">
        <v>0</v>
      </c>
      <c r="V2644" s="116">
        <v>0</v>
      </c>
      <c r="W2644" s="22">
        <f t="shared" si="626"/>
        <v>0</v>
      </c>
      <c r="X2644" s="22">
        <f t="shared" si="627"/>
        <v>0</v>
      </c>
      <c r="Y2644" s="22">
        <f ca="1">OFFSET('Cost Study'!$B$7,'Operations Support'!$C2644,'Operations Support'!$B2644)*$H2644</f>
        <v>0</v>
      </c>
      <c r="Z2644" s="23">
        <f ca="1">Y2644*'Cost Study'!$B$31</f>
        <v>0</v>
      </c>
      <c r="AA2644" s="23">
        <f ca="1">IF(A2644=10298,1.51,1)*IF($B2644&lt;3,$D2644*'Cost Study'!$B$32*OFFSET('Cost Study'!$B$7,'Operations Support'!$C2644,'Operations Support'!$B2644),0)</f>
        <v>0</v>
      </c>
      <c r="AB2644" s="24">
        <f ca="1">AA2644*'Cost Study'!$B$31</f>
        <v>0</v>
      </c>
      <c r="AC2644" s="23">
        <f ca="1">Y2644*'Cost Study'!$B$31</f>
        <v>0</v>
      </c>
      <c r="AD2644" s="24">
        <f ca="1">AA2644*'Cost Study'!$B$31</f>
        <v>0</v>
      </c>
      <c r="AE2644" s="377">
        <f t="shared" ca="1" si="628"/>
        <v>0</v>
      </c>
      <c r="AF2644" s="377">
        <f t="shared" ca="1" si="629"/>
        <v>0</v>
      </c>
      <c r="AH2644" s="688">
        <f>IFERROR($H2644/SUMIF($A:$A,$A2644,$H:$H)*SUMIF(Summary!$A$110:$A$186,$A2644,Summary!$P$110:$P$186),0)</f>
        <v>0</v>
      </c>
      <c r="AI2644" s="689">
        <f t="shared" ca="1" si="615"/>
        <v>0</v>
      </c>
      <c r="AJ2644" s="688">
        <f>IFERROR(H2644/SUMIF(A:A,A2644,H:H)*SUMIF(Summary!$A$110:$A$186,'Operations Support'!A2644,Summary!$Q$110:$Q$186),0)</f>
        <v>0</v>
      </c>
      <c r="AK2644" s="688">
        <f t="shared" ca="1" si="616"/>
        <v>0</v>
      </c>
      <c r="AM2644" s="688">
        <f>IFERROR($H2644/SUMIF($A:$A,$A2644,$H:$H)*SUMIF(Summary!$A$230:$A$266,$A2644,Summary!$P$230:$P$266),0)</f>
        <v>0</v>
      </c>
      <c r="AN2644" s="688">
        <f>IFERROR($H2644/SUMIF($A:$A,$A2644,$H:$H)*(SUMIF(Summary!$A$230:$A$266,$A2644,Summary!$L$230:$L$266)+SUMIF(Summary!$A$281:$A$317,$A2644,Summary!$L$281:$L$317))-AM2644,0)</f>
        <v>0</v>
      </c>
      <c r="AO2644" s="688">
        <f>IFERROR($H2644/SUMIF($A:$A,$A2644,$H:$H)*SUMIF(Summary!$A$230:$A$266,$A2644,Summary!$Q$230:$Q$266),0)</f>
        <v>0</v>
      </c>
      <c r="AP2644" s="688">
        <f>IFERROR($H2644/SUMIF($A:$A,$A2644,$H:$H)*(SUMIF(Summary!$A$230:$A$266,$A2644,Summary!$L$230:$L$266)+SUMIF(Summary!$A$281:$A$317,$A2644,Summary!$L$281:$L$317))-AO2644,0)</f>
        <v>0</v>
      </c>
      <c r="AQ2644" s="306"/>
      <c r="AR2644" s="688">
        <f t="shared" ca="1" si="617"/>
        <v>0</v>
      </c>
      <c r="AS2644" s="688">
        <f t="shared" ca="1" si="618"/>
        <v>0</v>
      </c>
    </row>
    <row r="2645" spans="1:45" s="15" customFormat="1" x14ac:dyDescent="0.2">
      <c r="A2645" s="423">
        <v>9930</v>
      </c>
      <c r="B2645" s="424">
        <v>1</v>
      </c>
      <c r="C2645" s="425" t="s">
        <v>315</v>
      </c>
      <c r="D2645" s="422">
        <f t="shared" si="619"/>
        <v>1029</v>
      </c>
      <c r="E2645" s="422">
        <f t="shared" si="620"/>
        <v>1911</v>
      </c>
      <c r="F2645" s="422">
        <f t="shared" si="621"/>
        <v>696</v>
      </c>
      <c r="G2645" s="422">
        <f t="shared" si="622"/>
        <v>0</v>
      </c>
      <c r="H2645" s="22">
        <f t="shared" si="623"/>
        <v>3636</v>
      </c>
      <c r="I2645" s="116">
        <v>543</v>
      </c>
      <c r="J2645" s="116">
        <v>588</v>
      </c>
      <c r="K2645" s="116">
        <v>219</v>
      </c>
      <c r="L2645" s="116">
        <v>0</v>
      </c>
      <c r="M2645" s="22">
        <f t="shared" si="624"/>
        <v>1350</v>
      </c>
      <c r="N2645" s="116">
        <v>381</v>
      </c>
      <c r="O2645" s="116">
        <v>1026</v>
      </c>
      <c r="P2645" s="116">
        <v>282</v>
      </c>
      <c r="Q2645" s="116">
        <v>0</v>
      </c>
      <c r="R2645" s="22">
        <f t="shared" si="625"/>
        <v>1689</v>
      </c>
      <c r="S2645" s="116">
        <v>105</v>
      </c>
      <c r="T2645" s="116">
        <v>297</v>
      </c>
      <c r="U2645" s="116">
        <v>195</v>
      </c>
      <c r="V2645" s="116">
        <v>0</v>
      </c>
      <c r="W2645" s="22">
        <f t="shared" si="626"/>
        <v>597</v>
      </c>
      <c r="X2645" s="22">
        <f t="shared" si="627"/>
        <v>121.2</v>
      </c>
      <c r="Y2645" s="22">
        <f ca="1">OFFSET('Cost Study'!$B$7,'Operations Support'!$C2645,'Operations Support'!$B2645)*$H2645</f>
        <v>4108.6799999999994</v>
      </c>
      <c r="Z2645" s="23">
        <f ca="1">Y2645*'Cost Study'!$B$31</f>
        <v>229477.70743045557</v>
      </c>
      <c r="AA2645" s="23">
        <f ca="1">IF(A2645=10298,1.51,1)*IF($B2645&lt;3,$D2645*'Cost Study'!$B$32*OFFSET('Cost Study'!$B$7,'Operations Support'!$C2645,'Operations Support'!$B2645),0)</f>
        <v>116.277</v>
      </c>
      <c r="AB2645" s="24">
        <f ca="1">AA2645*'Cost Study'!$B$31</f>
        <v>6494.294855498867</v>
      </c>
      <c r="AC2645" s="23">
        <f ca="1">Y2645*'Cost Study'!$B$31</f>
        <v>229477.70743045557</v>
      </c>
      <c r="AD2645" s="24">
        <f ca="1">AA2645*'Cost Study'!$B$31</f>
        <v>6494.294855498867</v>
      </c>
      <c r="AE2645" s="377">
        <f t="shared" ca="1" si="628"/>
        <v>235972.00228595443</v>
      </c>
      <c r="AF2645" s="377">
        <f t="shared" ca="1" si="629"/>
        <v>235972.00228595443</v>
      </c>
      <c r="AH2645" s="688">
        <f>IFERROR($H2645/SUMIF($A:$A,$A2645,$H:$H)*SUMIF(Summary!$A$110:$A$186,$A2645,Summary!$P$110:$P$186),0)</f>
        <v>161372.76079360099</v>
      </c>
      <c r="AI2645" s="689">
        <f t="shared" ca="1" si="615"/>
        <v>74599.241492353438</v>
      </c>
      <c r="AJ2645" s="688">
        <f>IFERROR(H2645/SUMIF(A:A,A2645,H:H)*SUMIF(Summary!$A$110:$A$186,'Operations Support'!A2645,Summary!$Q$110:$Q$186),0)</f>
        <v>161987.76855341086</v>
      </c>
      <c r="AK2645" s="688">
        <f t="shared" ca="1" si="616"/>
        <v>73984.233732543566</v>
      </c>
      <c r="AL2645" s="1"/>
      <c r="AM2645" s="688">
        <f>IFERROR($H2645/SUMIF($A:$A,$A2645,$H:$H)*SUMIF(Summary!$A$230:$A$266,$A2645,Summary!$P$230:$P$266),0)</f>
        <v>30531.951782555836</v>
      </c>
      <c r="AN2645" s="688">
        <f>IFERROR($H2645/SUMIF($A:$A,$A2645,$H:$H)*(SUMIF(Summary!$A$230:$A$266,$A2645,Summary!$L$230:$L$266)+SUMIF(Summary!$A$281:$A$317,$A2645,Summary!$L$281:$L$317))-AM2645,0)</f>
        <v>65542.631876936095</v>
      </c>
      <c r="AO2645" s="688">
        <f>IFERROR($H2645/SUMIF($A:$A,$A2645,$H:$H)*SUMIF(Summary!$A$230:$A$266,$A2645,Summary!$Q$230:$Q$266),0)</f>
        <v>30648.31210988784</v>
      </c>
      <c r="AP2645" s="688">
        <f>IFERROR($H2645/SUMIF($A:$A,$A2645,$H:$H)*(SUMIF(Summary!$A$230:$A$266,$A2645,Summary!$L$230:$L$266)+SUMIF(Summary!$A$281:$A$317,$A2645,Summary!$L$281:$L$317))-AO2645,0)</f>
        <v>65426.271549604098</v>
      </c>
      <c r="AQ2645" s="306"/>
      <c r="AR2645" s="688">
        <f t="shared" ca="1" si="617"/>
        <v>140141.87336928953</v>
      </c>
      <c r="AS2645" s="688">
        <f t="shared" ca="1" si="618"/>
        <v>139410.50528214767</v>
      </c>
    </row>
    <row r="2646" spans="1:45" x14ac:dyDescent="0.2">
      <c r="A2646" s="423">
        <v>9930</v>
      </c>
      <c r="B2646" s="424">
        <v>1</v>
      </c>
      <c r="C2646" s="425" t="s">
        <v>316</v>
      </c>
      <c r="D2646" s="422">
        <f t="shared" si="619"/>
        <v>0</v>
      </c>
      <c r="E2646" s="422">
        <f t="shared" si="620"/>
        <v>0</v>
      </c>
      <c r="F2646" s="422">
        <f t="shared" si="621"/>
        <v>0</v>
      </c>
      <c r="G2646" s="422">
        <f t="shared" si="622"/>
        <v>0</v>
      </c>
      <c r="H2646" s="22">
        <f t="shared" si="623"/>
        <v>0</v>
      </c>
      <c r="I2646" s="116">
        <v>0</v>
      </c>
      <c r="J2646" s="116">
        <v>0</v>
      </c>
      <c r="K2646" s="116">
        <v>0</v>
      </c>
      <c r="L2646" s="116">
        <v>0</v>
      </c>
      <c r="M2646" s="22">
        <f t="shared" si="624"/>
        <v>0</v>
      </c>
      <c r="N2646" s="116">
        <v>0</v>
      </c>
      <c r="O2646" s="116">
        <v>0</v>
      </c>
      <c r="P2646" s="116">
        <v>0</v>
      </c>
      <c r="Q2646" s="116">
        <v>0</v>
      </c>
      <c r="R2646" s="22">
        <f t="shared" si="625"/>
        <v>0</v>
      </c>
      <c r="S2646" s="116">
        <v>0</v>
      </c>
      <c r="T2646" s="116">
        <v>0</v>
      </c>
      <c r="U2646" s="116">
        <v>0</v>
      </c>
      <c r="V2646" s="116">
        <v>0</v>
      </c>
      <c r="W2646" s="22">
        <f t="shared" si="626"/>
        <v>0</v>
      </c>
      <c r="X2646" s="22">
        <f t="shared" si="627"/>
        <v>0</v>
      </c>
      <c r="Y2646" s="22">
        <f ca="1">OFFSET('Cost Study'!$B$7,'Operations Support'!$C2646,'Operations Support'!$B2646)*$H2646</f>
        <v>0</v>
      </c>
      <c r="Z2646" s="23">
        <f ca="1">Y2646*'Cost Study'!$B$31</f>
        <v>0</v>
      </c>
      <c r="AA2646" s="23">
        <f ca="1">IF(A2646=10298,1.51,1)*IF($B2646&lt;3,$D2646*'Cost Study'!$B$32*OFFSET('Cost Study'!$B$7,'Operations Support'!$C2646,'Operations Support'!$B2646),0)</f>
        <v>0</v>
      </c>
      <c r="AB2646" s="24">
        <f ca="1">AA2646*'Cost Study'!$B$31</f>
        <v>0</v>
      </c>
      <c r="AC2646" s="23">
        <f ca="1">Y2646*'Cost Study'!$B$31</f>
        <v>0</v>
      </c>
      <c r="AD2646" s="24">
        <f ca="1">AA2646*'Cost Study'!$B$31</f>
        <v>0</v>
      </c>
      <c r="AE2646" s="377">
        <f t="shared" ca="1" si="628"/>
        <v>0</v>
      </c>
      <c r="AF2646" s="377">
        <f t="shared" ca="1" si="629"/>
        <v>0</v>
      </c>
      <c r="AH2646" s="688">
        <f>IFERROR($H2646/SUMIF($A:$A,$A2646,$H:$H)*SUMIF(Summary!$A$110:$A$186,$A2646,Summary!$P$110:$P$186),0)</f>
        <v>0</v>
      </c>
      <c r="AI2646" s="689">
        <f t="shared" ca="1" si="615"/>
        <v>0</v>
      </c>
      <c r="AJ2646" s="688">
        <f>IFERROR(H2646/SUMIF(A:A,A2646,H:H)*SUMIF(Summary!$A$110:$A$186,'Operations Support'!A2646,Summary!$Q$110:$Q$186),0)</f>
        <v>0</v>
      </c>
      <c r="AK2646" s="688">
        <f t="shared" ca="1" si="616"/>
        <v>0</v>
      </c>
      <c r="AM2646" s="688">
        <f>IFERROR($H2646/SUMIF($A:$A,$A2646,$H:$H)*SUMIF(Summary!$A$230:$A$266,$A2646,Summary!$P$230:$P$266),0)</f>
        <v>0</v>
      </c>
      <c r="AN2646" s="688">
        <f>IFERROR($H2646/SUMIF($A:$A,$A2646,$H:$H)*(SUMIF(Summary!$A$230:$A$266,$A2646,Summary!$L$230:$L$266)+SUMIF(Summary!$A$281:$A$317,$A2646,Summary!$L$281:$L$317))-AM2646,0)</f>
        <v>0</v>
      </c>
      <c r="AO2646" s="688">
        <f>IFERROR($H2646/SUMIF($A:$A,$A2646,$H:$H)*SUMIF(Summary!$A$230:$A$266,$A2646,Summary!$Q$230:$Q$266),0)</f>
        <v>0</v>
      </c>
      <c r="AP2646" s="688">
        <f>IFERROR($H2646/SUMIF($A:$A,$A2646,$H:$H)*(SUMIF(Summary!$A$230:$A$266,$A2646,Summary!$L$230:$L$266)+SUMIF(Summary!$A$281:$A$317,$A2646,Summary!$L$281:$L$317))-AO2646,0)</f>
        <v>0</v>
      </c>
      <c r="AQ2646" s="306"/>
      <c r="AR2646" s="688">
        <f t="shared" ca="1" si="617"/>
        <v>0</v>
      </c>
      <c r="AS2646" s="688">
        <f t="shared" ca="1" si="618"/>
        <v>0</v>
      </c>
    </row>
    <row r="2647" spans="1:45" x14ac:dyDescent="0.2">
      <c r="A2647" s="423">
        <v>9930</v>
      </c>
      <c r="B2647" s="424">
        <v>1</v>
      </c>
      <c r="C2647" s="425" t="s">
        <v>317</v>
      </c>
      <c r="D2647" s="422">
        <f t="shared" si="619"/>
        <v>0</v>
      </c>
      <c r="E2647" s="422">
        <f t="shared" si="620"/>
        <v>0</v>
      </c>
      <c r="F2647" s="422">
        <f t="shared" si="621"/>
        <v>0</v>
      </c>
      <c r="G2647" s="422">
        <f t="shared" si="622"/>
        <v>0</v>
      </c>
      <c r="H2647" s="22">
        <f t="shared" si="623"/>
        <v>0</v>
      </c>
      <c r="I2647" s="116">
        <v>0</v>
      </c>
      <c r="J2647" s="116">
        <v>0</v>
      </c>
      <c r="K2647" s="116">
        <v>0</v>
      </c>
      <c r="L2647" s="116">
        <v>0</v>
      </c>
      <c r="M2647" s="22">
        <f t="shared" si="624"/>
        <v>0</v>
      </c>
      <c r="N2647" s="116">
        <v>0</v>
      </c>
      <c r="O2647" s="116">
        <v>0</v>
      </c>
      <c r="P2647" s="116">
        <v>0</v>
      </c>
      <c r="Q2647" s="116">
        <v>0</v>
      </c>
      <c r="R2647" s="22">
        <f t="shared" si="625"/>
        <v>0</v>
      </c>
      <c r="S2647" s="116">
        <v>0</v>
      </c>
      <c r="T2647" s="116">
        <v>0</v>
      </c>
      <c r="U2647" s="116">
        <v>0</v>
      </c>
      <c r="V2647" s="116">
        <v>0</v>
      </c>
      <c r="W2647" s="22">
        <f t="shared" si="626"/>
        <v>0</v>
      </c>
      <c r="X2647" s="22">
        <f t="shared" si="627"/>
        <v>0</v>
      </c>
      <c r="Y2647" s="22">
        <f ca="1">OFFSET('Cost Study'!$B$7,'Operations Support'!$C2647,'Operations Support'!$B2647)*$H2647</f>
        <v>0</v>
      </c>
      <c r="Z2647" s="23">
        <f ca="1">Y2647*'Cost Study'!$B$31</f>
        <v>0</v>
      </c>
      <c r="AA2647" s="23">
        <f ca="1">IF(A2647=10298,1.51,1)*IF($B2647&lt;3,$D2647*'Cost Study'!$B$32*OFFSET('Cost Study'!$B$7,'Operations Support'!$C2647,'Operations Support'!$B2647),0)</f>
        <v>0</v>
      </c>
      <c r="AB2647" s="24">
        <f ca="1">AA2647*'Cost Study'!$B$31</f>
        <v>0</v>
      </c>
      <c r="AC2647" s="23">
        <f ca="1">Y2647*'Cost Study'!$B$31</f>
        <v>0</v>
      </c>
      <c r="AD2647" s="24">
        <f ca="1">AA2647*'Cost Study'!$B$31</f>
        <v>0</v>
      </c>
      <c r="AE2647" s="377">
        <f t="shared" ca="1" si="628"/>
        <v>0</v>
      </c>
      <c r="AF2647" s="377">
        <f t="shared" ca="1" si="629"/>
        <v>0</v>
      </c>
      <c r="AH2647" s="688">
        <f>IFERROR($H2647/SUMIF($A:$A,$A2647,$H:$H)*SUMIF(Summary!$A$110:$A$186,$A2647,Summary!$P$110:$P$186),0)</f>
        <v>0</v>
      </c>
      <c r="AI2647" s="689">
        <f t="shared" ca="1" si="615"/>
        <v>0</v>
      </c>
      <c r="AJ2647" s="688">
        <f>IFERROR(H2647/SUMIF(A:A,A2647,H:H)*SUMIF(Summary!$A$110:$A$186,'Operations Support'!A2647,Summary!$Q$110:$Q$186),0)</f>
        <v>0</v>
      </c>
      <c r="AK2647" s="688">
        <f t="shared" ca="1" si="616"/>
        <v>0</v>
      </c>
      <c r="AM2647" s="688">
        <f>IFERROR($H2647/SUMIF($A:$A,$A2647,$H:$H)*SUMIF(Summary!$A$230:$A$266,$A2647,Summary!$P$230:$P$266),0)</f>
        <v>0</v>
      </c>
      <c r="AN2647" s="688">
        <f>IFERROR($H2647/SUMIF($A:$A,$A2647,$H:$H)*(SUMIF(Summary!$A$230:$A$266,$A2647,Summary!$L$230:$L$266)+SUMIF(Summary!$A$281:$A$317,$A2647,Summary!$L$281:$L$317))-AM2647,0)</f>
        <v>0</v>
      </c>
      <c r="AO2647" s="688">
        <f>IFERROR($H2647/SUMIF($A:$A,$A2647,$H:$H)*SUMIF(Summary!$A$230:$A$266,$A2647,Summary!$Q$230:$Q$266),0)</f>
        <v>0</v>
      </c>
      <c r="AP2647" s="688">
        <f>IFERROR($H2647/SUMIF($A:$A,$A2647,$H:$H)*(SUMIF(Summary!$A$230:$A$266,$A2647,Summary!$L$230:$L$266)+SUMIF(Summary!$A$281:$A$317,$A2647,Summary!$L$281:$L$317))-AO2647,0)</f>
        <v>0</v>
      </c>
      <c r="AQ2647" s="306"/>
      <c r="AR2647" s="688">
        <f t="shared" ca="1" si="617"/>
        <v>0</v>
      </c>
      <c r="AS2647" s="688">
        <f t="shared" ca="1" si="618"/>
        <v>0</v>
      </c>
    </row>
    <row r="2648" spans="1:45" x14ac:dyDescent="0.2">
      <c r="A2648" s="423">
        <v>9930</v>
      </c>
      <c r="B2648" s="424">
        <v>1</v>
      </c>
      <c r="C2648" s="425" t="s">
        <v>318</v>
      </c>
      <c r="D2648" s="422">
        <f t="shared" si="619"/>
        <v>73</v>
      </c>
      <c r="E2648" s="422">
        <f t="shared" si="620"/>
        <v>6</v>
      </c>
      <c r="F2648" s="422">
        <f t="shared" si="621"/>
        <v>165</v>
      </c>
      <c r="G2648" s="422">
        <f t="shared" si="622"/>
        <v>0</v>
      </c>
      <c r="H2648" s="22">
        <f t="shared" si="623"/>
        <v>244</v>
      </c>
      <c r="I2648" s="116">
        <v>27</v>
      </c>
      <c r="J2648" s="116">
        <v>6</v>
      </c>
      <c r="K2648" s="116">
        <v>150</v>
      </c>
      <c r="L2648" s="116">
        <v>0</v>
      </c>
      <c r="M2648" s="22">
        <f t="shared" si="624"/>
        <v>183</v>
      </c>
      <c r="N2648" s="116">
        <v>27</v>
      </c>
      <c r="O2648" s="116">
        <v>0</v>
      </c>
      <c r="P2648" s="116">
        <v>0</v>
      </c>
      <c r="Q2648" s="116">
        <v>0</v>
      </c>
      <c r="R2648" s="22">
        <f t="shared" si="625"/>
        <v>27</v>
      </c>
      <c r="S2648" s="116">
        <v>19</v>
      </c>
      <c r="T2648" s="116">
        <v>0</v>
      </c>
      <c r="U2648" s="116">
        <v>15</v>
      </c>
      <c r="V2648" s="116">
        <v>0</v>
      </c>
      <c r="W2648" s="22">
        <f t="shared" si="626"/>
        <v>34</v>
      </c>
      <c r="X2648" s="22">
        <f t="shared" si="627"/>
        <v>8.1333333333333329</v>
      </c>
      <c r="Y2648" s="22">
        <f ca="1">OFFSET('Cost Study'!$B$7,'Operations Support'!$C2648,'Operations Support'!$B2648)*$H2648</f>
        <v>466.03999999999996</v>
      </c>
      <c r="Z2648" s="23">
        <f ca="1">Y2648*'Cost Study'!$B$31</f>
        <v>26029.233420682438</v>
      </c>
      <c r="AA2648" s="23">
        <f ca="1">IF(A2648=10298,1.51,1)*IF($B2648&lt;3,$D2648*'Cost Study'!$B$32*OFFSET('Cost Study'!$B$7,'Operations Support'!$C2648,'Operations Support'!$B2648),0)</f>
        <v>13.943000000000001</v>
      </c>
      <c r="AB2648" s="24">
        <f ca="1">AA2648*'Cost Study'!$B$31</f>
        <v>778.74345889746655</v>
      </c>
      <c r="AC2648" s="23">
        <f ca="1">Y2648*'Cost Study'!$B$31</f>
        <v>26029.233420682438</v>
      </c>
      <c r="AD2648" s="24">
        <f ca="1">AA2648*'Cost Study'!$B$31</f>
        <v>778.74345889746655</v>
      </c>
      <c r="AE2648" s="377">
        <f t="shared" ca="1" si="628"/>
        <v>26807.976879579903</v>
      </c>
      <c r="AF2648" s="377">
        <f t="shared" ca="1" si="629"/>
        <v>26807.976879579903</v>
      </c>
      <c r="AH2648" s="688">
        <f>IFERROR($H2648/SUMIF($A:$A,$A2648,$H:$H)*SUMIF(Summary!$A$110:$A$186,$A2648,Summary!$P$110:$P$186),0)</f>
        <v>10829.195168767503</v>
      </c>
      <c r="AI2648" s="689">
        <f t="shared" ca="1" si="615"/>
        <v>15978.7817108124</v>
      </c>
      <c r="AJ2648" s="688">
        <f>IFERROR(H2648/SUMIF(A:A,A2648,H:H)*SUMIF(Summary!$A$110:$A$186,'Operations Support'!A2648,Summary!$Q$110:$Q$186),0)</f>
        <v>10870.466316565526</v>
      </c>
      <c r="AK2648" s="688">
        <f t="shared" ca="1" si="616"/>
        <v>15937.510563014377</v>
      </c>
      <c r="AM2648" s="688">
        <f>IFERROR($H2648/SUMIF($A:$A,$A2648,$H:$H)*SUMIF(Summary!$A$230:$A$266,$A2648,Summary!$P$230:$P$266),0)</f>
        <v>2048.8988544949461</v>
      </c>
      <c r="AN2648" s="688">
        <f>IFERROR($H2648/SUMIF($A:$A,$A2648,$H:$H)*(SUMIF(Summary!$A$230:$A$266,$A2648,Summary!$L$230:$L$266)+SUMIF(Summary!$A$281:$A$317,$A2648,Summary!$L$281:$L$317))-AM2648,0)</f>
        <v>4398.3504339858118</v>
      </c>
      <c r="AO2648" s="688">
        <f>IFERROR($H2648/SUMIF($A:$A,$A2648,$H:$H)*SUMIF(Summary!$A$230:$A$266,$A2648,Summary!$Q$230:$Q$266),0)</f>
        <v>2056.7074133148058</v>
      </c>
      <c r="AP2648" s="688">
        <f>IFERROR($H2648/SUMIF($A:$A,$A2648,$H:$H)*(SUMIF(Summary!$A$230:$A$266,$A2648,Summary!$L$230:$L$266)+SUMIF(Summary!$A$281:$A$317,$A2648,Summary!$L$281:$L$317))-AO2648,0)</f>
        <v>4390.5418751659527</v>
      </c>
      <c r="AQ2648" s="306"/>
      <c r="AR2648" s="688">
        <f t="shared" ca="1" si="617"/>
        <v>20377.132144798212</v>
      </c>
      <c r="AS2648" s="688">
        <f t="shared" ca="1" si="618"/>
        <v>20328.05243818033</v>
      </c>
    </row>
    <row r="2649" spans="1:45" x14ac:dyDescent="0.2">
      <c r="A2649" s="423">
        <v>9930</v>
      </c>
      <c r="B2649" s="424">
        <v>1</v>
      </c>
      <c r="C2649" s="425" t="s">
        <v>319</v>
      </c>
      <c r="D2649" s="422">
        <f t="shared" si="619"/>
        <v>0</v>
      </c>
      <c r="E2649" s="422">
        <f t="shared" si="620"/>
        <v>7</v>
      </c>
      <c r="F2649" s="422">
        <f t="shared" si="621"/>
        <v>197</v>
      </c>
      <c r="G2649" s="422">
        <f t="shared" si="622"/>
        <v>0</v>
      </c>
      <c r="H2649" s="22">
        <f t="shared" si="623"/>
        <v>204</v>
      </c>
      <c r="I2649" s="116">
        <v>0</v>
      </c>
      <c r="J2649" s="116">
        <v>2</v>
      </c>
      <c r="K2649" s="116">
        <v>137</v>
      </c>
      <c r="L2649" s="116">
        <v>0</v>
      </c>
      <c r="M2649" s="22">
        <f t="shared" si="624"/>
        <v>139</v>
      </c>
      <c r="N2649" s="116">
        <v>0</v>
      </c>
      <c r="O2649" s="116">
        <v>0</v>
      </c>
      <c r="P2649" s="116">
        <v>13</v>
      </c>
      <c r="Q2649" s="116">
        <v>0</v>
      </c>
      <c r="R2649" s="22">
        <f t="shared" si="625"/>
        <v>13</v>
      </c>
      <c r="S2649" s="116">
        <v>0</v>
      </c>
      <c r="T2649" s="116">
        <v>5</v>
      </c>
      <c r="U2649" s="116">
        <v>47</v>
      </c>
      <c r="V2649" s="116">
        <v>0</v>
      </c>
      <c r="W2649" s="22">
        <f t="shared" si="626"/>
        <v>52</v>
      </c>
      <c r="X2649" s="22">
        <f t="shared" si="627"/>
        <v>6.8</v>
      </c>
      <c r="Y2649" s="22">
        <f ca="1">OFFSET('Cost Study'!$B$7,'Operations Support'!$C2649,'Operations Support'!$B2649)*$H2649</f>
        <v>279.48</v>
      </c>
      <c r="Z2649" s="23">
        <f ca="1">Y2649*'Cost Study'!$B$31</f>
        <v>15609.497374500748</v>
      </c>
      <c r="AA2649" s="23">
        <f ca="1">IF(A2649=10298,1.51,1)*IF($B2649&lt;3,$D2649*'Cost Study'!$B$32*OFFSET('Cost Study'!$B$7,'Operations Support'!$C2649,'Operations Support'!$B2649),0)</f>
        <v>0</v>
      </c>
      <c r="AB2649" s="24">
        <f ca="1">AA2649*'Cost Study'!$B$31</f>
        <v>0</v>
      </c>
      <c r="AC2649" s="23">
        <f ca="1">Y2649*'Cost Study'!$B$31</f>
        <v>15609.497374500748</v>
      </c>
      <c r="AD2649" s="24">
        <f ca="1">AA2649*'Cost Study'!$B$31</f>
        <v>0</v>
      </c>
      <c r="AE2649" s="377">
        <f t="shared" ca="1" si="628"/>
        <v>15609.497374500748</v>
      </c>
      <c r="AF2649" s="377">
        <f t="shared" ca="1" si="629"/>
        <v>15609.497374500748</v>
      </c>
      <c r="AH2649" s="688">
        <f>IFERROR($H2649/SUMIF($A:$A,$A2649,$H:$H)*SUMIF(Summary!$A$110:$A$186,$A2649,Summary!$P$110:$P$186),0)</f>
        <v>9053.9172722482399</v>
      </c>
      <c r="AI2649" s="689">
        <f t="shared" ca="1" si="615"/>
        <v>6555.5801022525084</v>
      </c>
      <c r="AJ2649" s="688">
        <f>IFERROR(H2649/SUMIF(A:A,A2649,H:H)*SUMIF(Summary!$A$110:$A$186,'Operations Support'!A2649,Summary!$Q$110:$Q$186),0)</f>
        <v>9088.4226581121602</v>
      </c>
      <c r="AK2649" s="688">
        <f t="shared" ca="1" si="616"/>
        <v>6521.0747163885881</v>
      </c>
      <c r="AM2649" s="688">
        <f>IFERROR($H2649/SUMIF($A:$A,$A2649,$H:$H)*SUMIF(Summary!$A$230:$A$266,$A2649,Summary!$P$230:$P$266),0)</f>
        <v>1713.0137963810205</v>
      </c>
      <c r="AN2649" s="688">
        <f>IFERROR($H2649/SUMIF($A:$A,$A2649,$H:$H)*(SUMIF(Summary!$A$230:$A$266,$A2649,Summary!$L$230:$L$266)+SUMIF(Summary!$A$281:$A$317,$A2649,Summary!$L$281:$L$317))-AM2649,0)</f>
        <v>3677.3093792340387</v>
      </c>
      <c r="AO2649" s="688">
        <f>IFERROR($H2649/SUMIF($A:$A,$A2649,$H:$H)*SUMIF(Summary!$A$230:$A$266,$A2649,Summary!$Q$230:$Q$266),0)</f>
        <v>1719.5422635910668</v>
      </c>
      <c r="AP2649" s="688">
        <f>IFERROR($H2649/SUMIF($A:$A,$A2649,$H:$H)*(SUMIF(Summary!$A$230:$A$266,$A2649,Summary!$L$230:$L$266)+SUMIF(Summary!$A$281:$A$317,$A2649,Summary!$L$281:$L$317))-AO2649,0)</f>
        <v>3670.7809120239922</v>
      </c>
      <c r="AQ2649" s="306"/>
      <c r="AR2649" s="688">
        <f t="shared" ca="1" si="617"/>
        <v>10232.889481486547</v>
      </c>
      <c r="AS2649" s="688">
        <f t="shared" ca="1" si="618"/>
        <v>10191.855628412581</v>
      </c>
    </row>
    <row r="2650" spans="1:45" x14ac:dyDescent="0.2">
      <c r="A2650" s="423">
        <v>9930</v>
      </c>
      <c r="B2650" s="424">
        <v>1</v>
      </c>
      <c r="C2650" s="425" t="s">
        <v>320</v>
      </c>
      <c r="D2650" s="422">
        <f t="shared" si="619"/>
        <v>0</v>
      </c>
      <c r="E2650" s="422">
        <f t="shared" si="620"/>
        <v>0</v>
      </c>
      <c r="F2650" s="422">
        <f t="shared" si="621"/>
        <v>675</v>
      </c>
      <c r="G2650" s="422">
        <f t="shared" si="622"/>
        <v>0</v>
      </c>
      <c r="H2650" s="22">
        <f t="shared" si="623"/>
        <v>675</v>
      </c>
      <c r="I2650" s="116">
        <v>0</v>
      </c>
      <c r="J2650" s="116">
        <v>0</v>
      </c>
      <c r="K2650" s="116">
        <v>159</v>
      </c>
      <c r="L2650" s="116">
        <v>0</v>
      </c>
      <c r="M2650" s="22">
        <f t="shared" si="624"/>
        <v>159</v>
      </c>
      <c r="N2650" s="116">
        <v>0</v>
      </c>
      <c r="O2650" s="116">
        <v>0</v>
      </c>
      <c r="P2650" s="116">
        <v>516</v>
      </c>
      <c r="Q2650" s="116">
        <v>0</v>
      </c>
      <c r="R2650" s="22">
        <f t="shared" si="625"/>
        <v>516</v>
      </c>
      <c r="S2650" s="116">
        <v>0</v>
      </c>
      <c r="T2650" s="116">
        <v>0</v>
      </c>
      <c r="U2650" s="116">
        <v>0</v>
      </c>
      <c r="V2650" s="116">
        <v>0</v>
      </c>
      <c r="W2650" s="22">
        <f t="shared" si="626"/>
        <v>0</v>
      </c>
      <c r="X2650" s="22">
        <f t="shared" si="627"/>
        <v>22.5</v>
      </c>
      <c r="Y2650" s="22">
        <f ca="1">OFFSET('Cost Study'!$B$7,'Operations Support'!$C2650,'Operations Support'!$B2650)*$H2650</f>
        <v>675</v>
      </c>
      <c r="Z2650" s="23">
        <f ca="1">Y2650*'Cost Study'!$B$31</f>
        <v>37700.052697108935</v>
      </c>
      <c r="AA2650" s="23">
        <f ca="1">IF(A2650=10298,1.51,1)*IF($B2650&lt;3,$D2650*'Cost Study'!$B$32*OFFSET('Cost Study'!$B$7,'Operations Support'!$C2650,'Operations Support'!$B2650),0)</f>
        <v>0</v>
      </c>
      <c r="AB2650" s="24">
        <f ca="1">AA2650*'Cost Study'!$B$31</f>
        <v>0</v>
      </c>
      <c r="AC2650" s="23">
        <f ca="1">Y2650*'Cost Study'!$B$31</f>
        <v>37700.052697108935</v>
      </c>
      <c r="AD2650" s="24">
        <f ca="1">AA2650*'Cost Study'!$B$31</f>
        <v>0</v>
      </c>
      <c r="AE2650" s="377">
        <f t="shared" ca="1" si="628"/>
        <v>37700.052697108935</v>
      </c>
      <c r="AF2650" s="377">
        <f t="shared" ca="1" si="629"/>
        <v>37700.052697108935</v>
      </c>
      <c r="AH2650" s="688">
        <f>IFERROR($H2650/SUMIF($A:$A,$A2650,$H:$H)*SUMIF(Summary!$A$110:$A$186,$A2650,Summary!$P$110:$P$186),0)</f>
        <v>29957.814503762558</v>
      </c>
      <c r="AI2650" s="689">
        <f t="shared" ca="1" si="615"/>
        <v>7742.2381933463766</v>
      </c>
      <c r="AJ2650" s="688">
        <f>IFERROR(H2650/SUMIF(A:A,A2650,H:H)*SUMIF(Summary!$A$110:$A$186,'Operations Support'!A2650,Summary!$Q$110:$Q$186),0)</f>
        <v>30071.986736400529</v>
      </c>
      <c r="AK2650" s="688">
        <f t="shared" ca="1" si="616"/>
        <v>7628.0659607084053</v>
      </c>
      <c r="AM2650" s="688">
        <f>IFERROR($H2650/SUMIF($A:$A,$A2650,$H:$H)*SUMIF(Summary!$A$230:$A$266,$A2650,Summary!$P$230:$P$266),0)</f>
        <v>5668.0603556724946</v>
      </c>
      <c r="AN2650" s="688">
        <f>IFERROR($H2650/SUMIF($A:$A,$A2650,$H:$H)*(SUMIF(Summary!$A$230:$A$266,$A2650,Summary!$L$230:$L$266)+SUMIF(Summary!$A$281:$A$317,$A2650,Summary!$L$281:$L$317))-AM2650,0)</f>
        <v>12167.567798936156</v>
      </c>
      <c r="AO2650" s="688">
        <f>IFERROR($H2650/SUMIF($A:$A,$A2650,$H:$H)*SUMIF(Summary!$A$230:$A$266,$A2650,Summary!$Q$230:$Q$266),0)</f>
        <v>5689.6619015880888</v>
      </c>
      <c r="AP2650" s="688">
        <f>IFERROR($H2650/SUMIF($A:$A,$A2650,$H:$H)*(SUMIF(Summary!$A$230:$A$266,$A2650,Summary!$L$230:$L$266)+SUMIF(Summary!$A$281:$A$317,$A2650,Summary!$L$281:$L$317))-AO2650,0)</f>
        <v>12145.966253020561</v>
      </c>
      <c r="AQ2650" s="306"/>
      <c r="AR2650" s="688">
        <f t="shared" ca="1" si="617"/>
        <v>19909.805992282534</v>
      </c>
      <c r="AS2650" s="688">
        <f t="shared" ca="1" si="618"/>
        <v>19774.032213728966</v>
      </c>
    </row>
    <row r="2651" spans="1:45" x14ac:dyDescent="0.2">
      <c r="A2651" s="423">
        <v>9930</v>
      </c>
      <c r="B2651" s="424">
        <v>2</v>
      </c>
      <c r="C2651" s="425" t="s">
        <v>300</v>
      </c>
      <c r="D2651" s="422">
        <f t="shared" si="619"/>
        <v>5927</v>
      </c>
      <c r="E2651" s="422">
        <f t="shared" si="620"/>
        <v>5092</v>
      </c>
      <c r="F2651" s="422">
        <f t="shared" si="621"/>
        <v>4788</v>
      </c>
      <c r="G2651" s="422">
        <f t="shared" si="622"/>
        <v>0</v>
      </c>
      <c r="H2651" s="22">
        <f t="shared" si="623"/>
        <v>15807</v>
      </c>
      <c r="I2651" s="116">
        <v>1739</v>
      </c>
      <c r="J2651" s="116">
        <v>2158</v>
      </c>
      <c r="K2651" s="116">
        <v>2415</v>
      </c>
      <c r="L2651" s="116">
        <v>0</v>
      </c>
      <c r="M2651" s="22">
        <f t="shared" si="624"/>
        <v>6312</v>
      </c>
      <c r="N2651" s="116">
        <v>2243</v>
      </c>
      <c r="O2651" s="116">
        <v>1845</v>
      </c>
      <c r="P2651" s="116">
        <v>1395</v>
      </c>
      <c r="Q2651" s="116">
        <v>0</v>
      </c>
      <c r="R2651" s="22">
        <f t="shared" si="625"/>
        <v>5483</v>
      </c>
      <c r="S2651" s="116">
        <v>1945</v>
      </c>
      <c r="T2651" s="116">
        <v>1089</v>
      </c>
      <c r="U2651" s="116">
        <v>978</v>
      </c>
      <c r="V2651" s="116">
        <v>0</v>
      </c>
      <c r="W2651" s="22">
        <f t="shared" si="626"/>
        <v>4012</v>
      </c>
      <c r="X2651" s="22">
        <f t="shared" si="627"/>
        <v>526.9</v>
      </c>
      <c r="Y2651" s="22">
        <f ca="1">OFFSET('Cost Study'!$B$7,'Operations Support'!$C2651,'Operations Support'!$B2651)*$H2651</f>
        <v>27662.25</v>
      </c>
      <c r="Z2651" s="23">
        <f ca="1">Y2651*'Cost Study'!$B$31</f>
        <v>1544990.0484749654</v>
      </c>
      <c r="AA2651" s="23">
        <f ca="1">IF(A2651=10298,1.51,1)*IF($B2651&lt;3,$D2651*'Cost Study'!$B$32*OFFSET('Cost Study'!$B$7,'Operations Support'!$C2651,'Operations Support'!$B2651),0)</f>
        <v>1037.2250000000001</v>
      </c>
      <c r="AB2651" s="24">
        <f ca="1">AA2651*'Cost Study'!$B$31</f>
        <v>57931.018012976027</v>
      </c>
      <c r="AC2651" s="23">
        <f ca="1">Y2651*'Cost Study'!$B$31</f>
        <v>1544990.0484749654</v>
      </c>
      <c r="AD2651" s="24">
        <f ca="1">AA2651*'Cost Study'!$B$31</f>
        <v>57931.018012976027</v>
      </c>
      <c r="AE2651" s="377">
        <f t="shared" ca="1" si="628"/>
        <v>1602921.0664879414</v>
      </c>
      <c r="AF2651" s="377">
        <f t="shared" ca="1" si="629"/>
        <v>1602921.0664879414</v>
      </c>
      <c r="AH2651" s="688">
        <f>IFERROR($H2651/SUMIF($A:$A,$A2651,$H:$H)*SUMIF(Summary!$A$110:$A$186,$A2651,Summary!$P$110:$P$186),0)</f>
        <v>701545.44275699952</v>
      </c>
      <c r="AI2651" s="689">
        <f t="shared" ca="1" si="615"/>
        <v>901375.62373094191</v>
      </c>
      <c r="AJ2651" s="688">
        <f>IFERROR(H2651/SUMIF(A:A,A2651,H:H)*SUMIF(Summary!$A$110:$A$186,'Operations Support'!A2651,Summary!$Q$110:$Q$186),0)</f>
        <v>704219.1027293083</v>
      </c>
      <c r="AK2651" s="688">
        <f t="shared" ca="1" si="616"/>
        <v>898701.96375863312</v>
      </c>
      <c r="AM2651" s="688">
        <f>IFERROR($H2651/SUMIF($A:$A,$A2651,$H:$H)*SUMIF(Summary!$A$230:$A$266,$A2651,Summary!$P$230:$P$266),0)</f>
        <v>132733.37784017052</v>
      </c>
      <c r="AN2651" s="688">
        <f>IFERROR($H2651/SUMIF($A:$A,$A2651,$H:$H)*(SUMIF(Summary!$A$230:$A$266,$A2651,Summary!$L$230:$L$266)+SUMIF(Summary!$A$281:$A$317,$A2651,Summary!$L$281:$L$317))-AM2651,0)</f>
        <v>284937.3988115316</v>
      </c>
      <c r="AO2651" s="688">
        <f>IFERROR($H2651/SUMIF($A:$A,$A2651,$H:$H)*SUMIF(Summary!$A$230:$A$266,$A2651,Summary!$Q$230:$Q$266),0)</f>
        <v>133239.23804207839</v>
      </c>
      <c r="AP2651" s="688">
        <f>IFERROR($H2651/SUMIF($A:$A,$A2651,$H:$H)*(SUMIF(Summary!$A$230:$A$266,$A2651,Summary!$L$230:$L$266)+SUMIF(Summary!$A$281:$A$317,$A2651,Summary!$L$281:$L$317))-AO2651,0)</f>
        <v>284431.53860962373</v>
      </c>
      <c r="AQ2651" s="306"/>
      <c r="AR2651" s="688">
        <f t="shared" ca="1" si="617"/>
        <v>1186313.0225424734</v>
      </c>
      <c r="AS2651" s="688">
        <f t="shared" ca="1" si="618"/>
        <v>1183133.5023682569</v>
      </c>
    </row>
    <row r="2652" spans="1:45" x14ac:dyDescent="0.2">
      <c r="A2652" s="423">
        <v>9930</v>
      </c>
      <c r="B2652" s="424">
        <v>2</v>
      </c>
      <c r="C2652" s="425" t="s">
        <v>301</v>
      </c>
      <c r="D2652" s="422">
        <f t="shared" si="619"/>
        <v>4556</v>
      </c>
      <c r="E2652" s="422">
        <f t="shared" si="620"/>
        <v>993</v>
      </c>
      <c r="F2652" s="422">
        <f t="shared" si="621"/>
        <v>1422</v>
      </c>
      <c r="G2652" s="422">
        <f t="shared" si="622"/>
        <v>0</v>
      </c>
      <c r="H2652" s="22">
        <f t="shared" si="623"/>
        <v>6971</v>
      </c>
      <c r="I2652" s="116">
        <v>2223</v>
      </c>
      <c r="J2652" s="116">
        <v>476</v>
      </c>
      <c r="K2652" s="116">
        <v>892</v>
      </c>
      <c r="L2652" s="116">
        <v>0</v>
      </c>
      <c r="M2652" s="22">
        <f t="shared" si="624"/>
        <v>3591</v>
      </c>
      <c r="N2652" s="116">
        <v>1750</v>
      </c>
      <c r="O2652" s="116">
        <v>396</v>
      </c>
      <c r="P2652" s="116">
        <v>527</v>
      </c>
      <c r="Q2652" s="116">
        <v>0</v>
      </c>
      <c r="R2652" s="22">
        <f t="shared" si="625"/>
        <v>2673</v>
      </c>
      <c r="S2652" s="116">
        <v>583</v>
      </c>
      <c r="T2652" s="116">
        <v>121</v>
      </c>
      <c r="U2652" s="116">
        <v>3</v>
      </c>
      <c r="V2652" s="116">
        <v>0</v>
      </c>
      <c r="W2652" s="22">
        <f t="shared" si="626"/>
        <v>707</v>
      </c>
      <c r="X2652" s="22">
        <f t="shared" si="627"/>
        <v>232.36666666666667</v>
      </c>
      <c r="Y2652" s="22">
        <f ca="1">OFFSET('Cost Study'!$B$7,'Operations Support'!$C2652,'Operations Support'!$B2652)*$H2652</f>
        <v>19239.96</v>
      </c>
      <c r="Z2652" s="23">
        <f ca="1">Y2652*'Cost Study'!$B$31</f>
        <v>1074588.8976152118</v>
      </c>
      <c r="AA2652" s="23">
        <f ca="1">IF(A2652=10298,1.51,1)*IF($B2652&lt;3,$D2652*'Cost Study'!$B$32*OFFSET('Cost Study'!$B$7,'Operations Support'!$C2652,'Operations Support'!$B2652),0)</f>
        <v>1257.4559999999999</v>
      </c>
      <c r="AB2652" s="24">
        <f ca="1">AA2652*'Cost Study'!$B$31</f>
        <v>70231.344391549341</v>
      </c>
      <c r="AC2652" s="23">
        <f ca="1">Y2652*'Cost Study'!$B$31</f>
        <v>1074588.8976152118</v>
      </c>
      <c r="AD2652" s="24">
        <f ca="1">AA2652*'Cost Study'!$B$31</f>
        <v>70231.344391549341</v>
      </c>
      <c r="AE2652" s="377">
        <f t="shared" ca="1" si="628"/>
        <v>1144820.242006761</v>
      </c>
      <c r="AF2652" s="377">
        <f t="shared" ca="1" si="629"/>
        <v>1144820.242006761</v>
      </c>
      <c r="AH2652" s="688">
        <f>IFERROR($H2652/SUMIF($A:$A,$A2652,$H:$H)*SUMIF(Summary!$A$110:$A$186,$A2652,Summary!$P$110:$P$186),0)</f>
        <v>309386.55541589449</v>
      </c>
      <c r="AI2652" s="689">
        <f t="shared" ca="1" si="615"/>
        <v>835433.68659086653</v>
      </c>
      <c r="AJ2652" s="688">
        <f>IFERROR(H2652/SUMIF(A:A,A2652,H:H)*SUMIF(Summary!$A$110:$A$186,'Operations Support'!A2652,Summary!$Q$110:$Q$186),0)</f>
        <v>310565.65857696009</v>
      </c>
      <c r="AK2652" s="688">
        <f t="shared" ca="1" si="616"/>
        <v>834254.58342980093</v>
      </c>
      <c r="AM2652" s="688">
        <f>IFERROR($H2652/SUMIF($A:$A,$A2652,$H:$H)*SUMIF(Summary!$A$230:$A$266,$A2652,Summary!$P$230:$P$266),0)</f>
        <v>58536.368502804376</v>
      </c>
      <c r="AN2652" s="688">
        <f>IFERROR($H2652/SUMIF($A:$A,$A2652,$H:$H)*(SUMIF(Summary!$A$230:$A$266,$A2652,Summary!$L$230:$L$266)+SUMIF(Summary!$A$281:$A$317,$A2652,Summary!$L$281:$L$317))-AM2652,0)</f>
        <v>125659.42981686513</v>
      </c>
      <c r="AO2652" s="688">
        <f>IFERROR($H2652/SUMIF($A:$A,$A2652,$H:$H)*SUMIF(Summary!$A$230:$A$266,$A2652,Summary!$Q$230:$Q$266),0)</f>
        <v>58759.456468104545</v>
      </c>
      <c r="AP2652" s="688">
        <f>IFERROR($H2652/SUMIF($A:$A,$A2652,$H:$H)*(SUMIF(Summary!$A$230:$A$266,$A2652,Summary!$L$230:$L$266)+SUMIF(Summary!$A$281:$A$317,$A2652,Summary!$L$281:$L$317))-AO2652,0)</f>
        <v>125436.34185156495</v>
      </c>
      <c r="AQ2652" s="306"/>
      <c r="AR2652" s="688">
        <f t="shared" ca="1" si="617"/>
        <v>961093.11640773166</v>
      </c>
      <c r="AS2652" s="688">
        <f t="shared" ca="1" si="618"/>
        <v>959690.92528136587</v>
      </c>
    </row>
    <row r="2653" spans="1:45" x14ac:dyDescent="0.2">
      <c r="A2653" s="423">
        <v>9930</v>
      </c>
      <c r="B2653" s="424">
        <v>2</v>
      </c>
      <c r="C2653" s="425" t="s">
        <v>302</v>
      </c>
      <c r="D2653" s="422">
        <f t="shared" si="619"/>
        <v>750</v>
      </c>
      <c r="E2653" s="422">
        <f t="shared" si="620"/>
        <v>250</v>
      </c>
      <c r="F2653" s="422">
        <f t="shared" si="621"/>
        <v>69</v>
      </c>
      <c r="G2653" s="422">
        <f t="shared" si="622"/>
        <v>0</v>
      </c>
      <c r="H2653" s="22">
        <f t="shared" si="623"/>
        <v>1069</v>
      </c>
      <c r="I2653" s="116">
        <v>358</v>
      </c>
      <c r="J2653" s="116">
        <v>123</v>
      </c>
      <c r="K2653" s="116">
        <v>40</v>
      </c>
      <c r="L2653" s="116">
        <v>0</v>
      </c>
      <c r="M2653" s="22">
        <f t="shared" si="624"/>
        <v>521</v>
      </c>
      <c r="N2653" s="116">
        <v>304</v>
      </c>
      <c r="O2653" s="116">
        <v>81</v>
      </c>
      <c r="P2653" s="116">
        <v>29</v>
      </c>
      <c r="Q2653" s="116">
        <v>0</v>
      </c>
      <c r="R2653" s="22">
        <f t="shared" si="625"/>
        <v>414</v>
      </c>
      <c r="S2653" s="116">
        <v>88</v>
      </c>
      <c r="T2653" s="116">
        <v>46</v>
      </c>
      <c r="U2653" s="116">
        <v>0</v>
      </c>
      <c r="V2653" s="116">
        <v>0</v>
      </c>
      <c r="W2653" s="22">
        <f t="shared" si="626"/>
        <v>134</v>
      </c>
      <c r="X2653" s="22">
        <f t="shared" si="627"/>
        <v>35.633333333333333</v>
      </c>
      <c r="Y2653" s="22">
        <f ca="1">OFFSET('Cost Study'!$B$7,'Operations Support'!$C2653,'Operations Support'!$B2653)*$H2653</f>
        <v>2843.54</v>
      </c>
      <c r="Z2653" s="23">
        <f ca="1">Y2653*'Cost Study'!$B$31</f>
        <v>158817.19680938835</v>
      </c>
      <c r="AA2653" s="23">
        <f ca="1">IF(A2653=10298,1.51,1)*IF($B2653&lt;3,$D2653*'Cost Study'!$B$32*OFFSET('Cost Study'!$B$7,'Operations Support'!$C2653,'Operations Support'!$B2653),0)</f>
        <v>199.5</v>
      </c>
      <c r="AB2653" s="24">
        <f ca="1">AA2653*'Cost Study'!$B$31</f>
        <v>11142.460019367751</v>
      </c>
      <c r="AC2653" s="23">
        <f ca="1">Y2653*'Cost Study'!$B$31</f>
        <v>158817.19680938835</v>
      </c>
      <c r="AD2653" s="24">
        <f ca="1">AA2653*'Cost Study'!$B$31</f>
        <v>11142.460019367751</v>
      </c>
      <c r="AE2653" s="377">
        <f t="shared" ca="1" si="628"/>
        <v>169959.65682875609</v>
      </c>
      <c r="AF2653" s="377">
        <f t="shared" ca="1" si="629"/>
        <v>169959.65682875609</v>
      </c>
      <c r="AH2653" s="688">
        <f>IFERROR($H2653/SUMIF($A:$A,$A2653,$H:$H)*SUMIF(Summary!$A$110:$A$186,$A2653,Summary!$P$110:$P$186),0)</f>
        <v>47444.301784477291</v>
      </c>
      <c r="AI2653" s="689">
        <f t="shared" ca="1" si="615"/>
        <v>122515.35504427881</v>
      </c>
      <c r="AJ2653" s="688">
        <f>IFERROR(H2653/SUMIF(A:A,A2653,H:H)*SUMIF(Summary!$A$110:$A$186,'Operations Support'!A2653,Summary!$Q$110:$Q$186),0)</f>
        <v>47625.11677216617</v>
      </c>
      <c r="AK2653" s="688">
        <f t="shared" ca="1" si="616"/>
        <v>122334.54005658993</v>
      </c>
      <c r="AM2653" s="688">
        <f>IFERROR($H2653/SUMIF($A:$A,$A2653,$H:$H)*SUMIF(Summary!$A$230:$A$266,$A2653,Summary!$P$230:$P$266),0)</f>
        <v>8976.5281780946607</v>
      </c>
      <c r="AN2653" s="688">
        <f>IFERROR($H2653/SUMIF($A:$A,$A2653,$H:$H)*(SUMIF(Summary!$A$230:$A$266,$A2653,Summary!$L$230:$L$266)+SUMIF(Summary!$A$281:$A$317,$A2653,Summary!$L$281:$L$317))-AM2653,0)</f>
        <v>19269.822188241113</v>
      </c>
      <c r="AO2653" s="688">
        <f>IFERROR($H2653/SUMIF($A:$A,$A2653,$H:$H)*SUMIF(Summary!$A$230:$A$266,$A2653,Summary!$Q$230:$Q$266),0)</f>
        <v>9010.7386263669141</v>
      </c>
      <c r="AP2653" s="688">
        <f>IFERROR($H2653/SUMIF($A:$A,$A2653,$H:$H)*(SUMIF(Summary!$A$230:$A$266,$A2653,Summary!$L$230:$L$266)+SUMIF(Summary!$A$281:$A$317,$A2653,Summary!$L$281:$L$317))-AO2653,0)</f>
        <v>19235.611739968859</v>
      </c>
      <c r="AQ2653" s="306"/>
      <c r="AR2653" s="688">
        <f t="shared" ca="1" si="617"/>
        <v>141785.17723251993</v>
      </c>
      <c r="AS2653" s="688">
        <f t="shared" ca="1" si="618"/>
        <v>141570.15179655878</v>
      </c>
    </row>
    <row r="2654" spans="1:45" x14ac:dyDescent="0.2">
      <c r="A2654" s="423">
        <v>9930</v>
      </c>
      <c r="B2654" s="424">
        <v>2</v>
      </c>
      <c r="C2654" s="425" t="s">
        <v>303</v>
      </c>
      <c r="D2654" s="422">
        <f t="shared" si="619"/>
        <v>1155</v>
      </c>
      <c r="E2654" s="422">
        <f t="shared" si="620"/>
        <v>521</v>
      </c>
      <c r="F2654" s="422">
        <f t="shared" si="621"/>
        <v>989</v>
      </c>
      <c r="G2654" s="422">
        <f t="shared" si="622"/>
        <v>0</v>
      </c>
      <c r="H2654" s="22">
        <f t="shared" si="623"/>
        <v>2665</v>
      </c>
      <c r="I2654" s="116">
        <v>490</v>
      </c>
      <c r="J2654" s="116">
        <v>190</v>
      </c>
      <c r="K2654" s="116">
        <v>436</v>
      </c>
      <c r="L2654" s="116">
        <v>0</v>
      </c>
      <c r="M2654" s="22">
        <f t="shared" si="624"/>
        <v>1116</v>
      </c>
      <c r="N2654" s="116">
        <v>500</v>
      </c>
      <c r="O2654" s="116">
        <v>253</v>
      </c>
      <c r="P2654" s="116">
        <v>511</v>
      </c>
      <c r="Q2654" s="116">
        <v>0</v>
      </c>
      <c r="R2654" s="22">
        <f t="shared" si="625"/>
        <v>1264</v>
      </c>
      <c r="S2654" s="116">
        <v>165</v>
      </c>
      <c r="T2654" s="116">
        <v>78</v>
      </c>
      <c r="U2654" s="116">
        <v>42</v>
      </c>
      <c r="V2654" s="116">
        <v>0</v>
      </c>
      <c r="W2654" s="22">
        <f t="shared" si="626"/>
        <v>285</v>
      </c>
      <c r="X2654" s="22">
        <f t="shared" si="627"/>
        <v>88.833333333333329</v>
      </c>
      <c r="Y2654" s="22">
        <f ca="1">OFFSET('Cost Study'!$B$7,'Operations Support'!$C2654,'Operations Support'!$B2654)*$H2654</f>
        <v>5276.7</v>
      </c>
      <c r="Z2654" s="23">
        <f ca="1">Y2654*'Cost Study'!$B$31</f>
        <v>294713.8786175329</v>
      </c>
      <c r="AA2654" s="23">
        <f ca="1">IF(A2654=10298,1.51,1)*IF($B2654&lt;3,$D2654*'Cost Study'!$B$32*OFFSET('Cost Study'!$B$7,'Operations Support'!$C2654,'Operations Support'!$B2654),0)</f>
        <v>228.69</v>
      </c>
      <c r="AB2654" s="24">
        <f ca="1">AA2654*'Cost Study'!$B$31</f>
        <v>12772.777853780506</v>
      </c>
      <c r="AC2654" s="23">
        <f ca="1">Y2654*'Cost Study'!$B$31</f>
        <v>294713.8786175329</v>
      </c>
      <c r="AD2654" s="24">
        <f ca="1">AA2654*'Cost Study'!$B$31</f>
        <v>12772.777853780506</v>
      </c>
      <c r="AE2654" s="377">
        <f t="shared" ca="1" si="628"/>
        <v>307486.65647131338</v>
      </c>
      <c r="AF2654" s="377">
        <f t="shared" ca="1" si="629"/>
        <v>307486.65647131338</v>
      </c>
      <c r="AH2654" s="688">
        <f>IFERROR($H2654/SUMIF($A:$A,$A2654,$H:$H)*SUMIF(Summary!$A$110:$A$186,$A2654,Summary!$P$110:$P$186),0)</f>
        <v>118277.88985559587</v>
      </c>
      <c r="AI2654" s="689">
        <f t="shared" ca="1" si="615"/>
        <v>189208.7666157175</v>
      </c>
      <c r="AJ2654" s="688">
        <f>IFERROR(H2654/SUMIF(A:A,A2654,H:H)*SUMIF(Summary!$A$110:$A$186,'Operations Support'!A2654,Summary!$Q$110:$Q$186),0)</f>
        <v>118728.65874445542</v>
      </c>
      <c r="AK2654" s="688">
        <f t="shared" ca="1" si="616"/>
        <v>188757.99772685795</v>
      </c>
      <c r="AM2654" s="688">
        <f>IFERROR($H2654/SUMIF($A:$A,$A2654,$H:$H)*SUMIF(Summary!$A$230:$A$266,$A2654,Summary!$P$230:$P$266),0)</f>
        <v>22378.341996840292</v>
      </c>
      <c r="AN2654" s="688">
        <f>IFERROR($H2654/SUMIF($A:$A,$A2654,$H:$H)*(SUMIF(Summary!$A$230:$A$266,$A2654,Summary!$L$230:$L$266)+SUMIF(Summary!$A$281:$A$317,$A2654,Summary!$L$281:$L$317))-AM2654,0)</f>
        <v>48039.360272836828</v>
      </c>
      <c r="AO2654" s="688">
        <f>IFERROR($H2654/SUMIF($A:$A,$A2654,$H:$H)*SUMIF(Summary!$A$230:$A$266,$A2654,Summary!$Q$230:$Q$266),0)</f>
        <v>22463.628100344085</v>
      </c>
      <c r="AP2654" s="688">
        <f>IFERROR($H2654/SUMIF($A:$A,$A2654,$H:$H)*(SUMIF(Summary!$A$230:$A$266,$A2654,Summary!$L$230:$L$266)+SUMIF(Summary!$A$281:$A$317,$A2654,Summary!$L$281:$L$317))-AO2654,0)</f>
        <v>47954.074169333035</v>
      </c>
      <c r="AQ2654" s="306"/>
      <c r="AR2654" s="688">
        <f t="shared" ca="1" si="617"/>
        <v>237248.12688855431</v>
      </c>
      <c r="AS2654" s="688">
        <f t="shared" ca="1" si="618"/>
        <v>236712.07189619099</v>
      </c>
    </row>
    <row r="2655" spans="1:45" x14ac:dyDescent="0.2">
      <c r="A2655" s="423">
        <v>9930</v>
      </c>
      <c r="B2655" s="424">
        <v>2</v>
      </c>
      <c r="C2655" s="425" t="s">
        <v>304</v>
      </c>
      <c r="D2655" s="422">
        <f t="shared" si="619"/>
        <v>0</v>
      </c>
      <c r="E2655" s="422">
        <f t="shared" si="620"/>
        <v>0</v>
      </c>
      <c r="F2655" s="422">
        <f t="shared" si="621"/>
        <v>0</v>
      </c>
      <c r="G2655" s="422">
        <f t="shared" si="622"/>
        <v>0</v>
      </c>
      <c r="H2655" s="22">
        <f t="shared" si="623"/>
        <v>0</v>
      </c>
      <c r="I2655" s="116">
        <v>0</v>
      </c>
      <c r="J2655" s="116">
        <v>0</v>
      </c>
      <c r="K2655" s="116">
        <v>0</v>
      </c>
      <c r="L2655" s="116">
        <v>0</v>
      </c>
      <c r="M2655" s="22">
        <f t="shared" si="624"/>
        <v>0</v>
      </c>
      <c r="N2655" s="116">
        <v>0</v>
      </c>
      <c r="O2655" s="116">
        <v>0</v>
      </c>
      <c r="P2655" s="116">
        <v>0</v>
      </c>
      <c r="Q2655" s="116">
        <v>0</v>
      </c>
      <c r="R2655" s="22">
        <f t="shared" si="625"/>
        <v>0</v>
      </c>
      <c r="S2655" s="116">
        <v>0</v>
      </c>
      <c r="T2655" s="116">
        <v>0</v>
      </c>
      <c r="U2655" s="116">
        <v>0</v>
      </c>
      <c r="V2655" s="116">
        <v>0</v>
      </c>
      <c r="W2655" s="22">
        <f t="shared" si="626"/>
        <v>0</v>
      </c>
      <c r="X2655" s="22">
        <f t="shared" si="627"/>
        <v>0</v>
      </c>
      <c r="Y2655" s="22">
        <f ca="1">OFFSET('Cost Study'!$B$7,'Operations Support'!$C2655,'Operations Support'!$B2655)*$H2655</f>
        <v>0</v>
      </c>
      <c r="Z2655" s="23">
        <f ca="1">Y2655*'Cost Study'!$B$31</f>
        <v>0</v>
      </c>
      <c r="AA2655" s="23">
        <f ca="1">IF(A2655=10298,1.51,1)*IF($B2655&lt;3,$D2655*'Cost Study'!$B$32*OFFSET('Cost Study'!$B$7,'Operations Support'!$C2655,'Operations Support'!$B2655),0)</f>
        <v>0</v>
      </c>
      <c r="AB2655" s="24">
        <f ca="1">AA2655*'Cost Study'!$B$31</f>
        <v>0</v>
      </c>
      <c r="AC2655" s="23">
        <f ca="1">Y2655*'Cost Study'!$B$31</f>
        <v>0</v>
      </c>
      <c r="AD2655" s="24">
        <f ca="1">AA2655*'Cost Study'!$B$31</f>
        <v>0</v>
      </c>
      <c r="AE2655" s="377">
        <f t="shared" ca="1" si="628"/>
        <v>0</v>
      </c>
      <c r="AF2655" s="377">
        <f t="shared" ca="1" si="629"/>
        <v>0</v>
      </c>
      <c r="AH2655" s="688">
        <f>IFERROR($H2655/SUMIF($A:$A,$A2655,$H:$H)*SUMIF(Summary!$A$110:$A$186,$A2655,Summary!$P$110:$P$186),0)</f>
        <v>0</v>
      </c>
      <c r="AI2655" s="689">
        <f t="shared" ca="1" si="615"/>
        <v>0</v>
      </c>
      <c r="AJ2655" s="688">
        <f>IFERROR(H2655/SUMIF(A:A,A2655,H:H)*SUMIF(Summary!$A$110:$A$186,'Operations Support'!A2655,Summary!$Q$110:$Q$186),0)</f>
        <v>0</v>
      </c>
      <c r="AK2655" s="688">
        <f t="shared" ca="1" si="616"/>
        <v>0</v>
      </c>
      <c r="AM2655" s="688">
        <f>IFERROR($H2655/SUMIF($A:$A,$A2655,$H:$H)*SUMIF(Summary!$A$230:$A$266,$A2655,Summary!$P$230:$P$266),0)</f>
        <v>0</v>
      </c>
      <c r="AN2655" s="688">
        <f>IFERROR($H2655/SUMIF($A:$A,$A2655,$H:$H)*(SUMIF(Summary!$A$230:$A$266,$A2655,Summary!$L$230:$L$266)+SUMIF(Summary!$A$281:$A$317,$A2655,Summary!$L$281:$L$317))-AM2655,0)</f>
        <v>0</v>
      </c>
      <c r="AO2655" s="688">
        <f>IFERROR($H2655/SUMIF($A:$A,$A2655,$H:$H)*SUMIF(Summary!$A$230:$A$266,$A2655,Summary!$Q$230:$Q$266),0)</f>
        <v>0</v>
      </c>
      <c r="AP2655" s="688">
        <f>IFERROR($H2655/SUMIF($A:$A,$A2655,$H:$H)*(SUMIF(Summary!$A$230:$A$266,$A2655,Summary!$L$230:$L$266)+SUMIF(Summary!$A$281:$A$317,$A2655,Summary!$L$281:$L$317))-AO2655,0)</f>
        <v>0</v>
      </c>
      <c r="AQ2655" s="306"/>
      <c r="AR2655" s="688">
        <f t="shared" ca="1" si="617"/>
        <v>0</v>
      </c>
      <c r="AS2655" s="688">
        <f t="shared" ca="1" si="618"/>
        <v>0</v>
      </c>
    </row>
    <row r="2656" spans="1:45" x14ac:dyDescent="0.2">
      <c r="A2656" s="423">
        <v>9930</v>
      </c>
      <c r="B2656" s="424">
        <v>2</v>
      </c>
      <c r="C2656" s="425" t="s">
        <v>305</v>
      </c>
      <c r="D2656" s="422">
        <f t="shared" si="619"/>
        <v>3967</v>
      </c>
      <c r="E2656" s="422">
        <f t="shared" si="620"/>
        <v>988</v>
      </c>
      <c r="F2656" s="422">
        <f t="shared" si="621"/>
        <v>406</v>
      </c>
      <c r="G2656" s="422">
        <f t="shared" si="622"/>
        <v>0</v>
      </c>
      <c r="H2656" s="22">
        <f t="shared" si="623"/>
        <v>5361</v>
      </c>
      <c r="I2656" s="116">
        <v>2016</v>
      </c>
      <c r="J2656" s="116">
        <v>412</v>
      </c>
      <c r="K2656" s="116">
        <v>220</v>
      </c>
      <c r="L2656" s="116">
        <v>0</v>
      </c>
      <c r="M2656" s="22">
        <f t="shared" si="624"/>
        <v>2648</v>
      </c>
      <c r="N2656" s="116">
        <v>1615</v>
      </c>
      <c r="O2656" s="116">
        <v>576</v>
      </c>
      <c r="P2656" s="116">
        <v>186</v>
      </c>
      <c r="Q2656" s="116">
        <v>0</v>
      </c>
      <c r="R2656" s="22">
        <f t="shared" si="625"/>
        <v>2377</v>
      </c>
      <c r="S2656" s="116">
        <v>336</v>
      </c>
      <c r="T2656" s="116">
        <v>0</v>
      </c>
      <c r="U2656" s="116">
        <v>0</v>
      </c>
      <c r="V2656" s="116">
        <v>0</v>
      </c>
      <c r="W2656" s="22">
        <f t="shared" si="626"/>
        <v>336</v>
      </c>
      <c r="X2656" s="22">
        <f t="shared" si="627"/>
        <v>178.7</v>
      </c>
      <c r="Y2656" s="22">
        <f ca="1">OFFSET('Cost Study'!$B$7,'Operations Support'!$C2656,'Operations Support'!$B2656)*$H2656</f>
        <v>16029.390000000001</v>
      </c>
      <c r="Z2656" s="23">
        <f ca="1">Y2656*'Cost Study'!$B$31</f>
        <v>895272.36696668295</v>
      </c>
      <c r="AA2656" s="23">
        <f ca="1">IF(A2656=10298,1.51,1)*IF($B2656&lt;3,$D2656*'Cost Study'!$B$32*OFFSET('Cost Study'!$B$7,'Operations Support'!$C2656,'Operations Support'!$B2656),0)</f>
        <v>1186.1330000000003</v>
      </c>
      <c r="AB2656" s="24">
        <f ca="1">AA2656*'Cost Study'!$B$31</f>
        <v>66247.817193748037</v>
      </c>
      <c r="AC2656" s="23">
        <f ca="1">Y2656*'Cost Study'!$B$31</f>
        <v>895272.36696668295</v>
      </c>
      <c r="AD2656" s="24">
        <f ca="1">AA2656*'Cost Study'!$B$31</f>
        <v>66247.817193748037</v>
      </c>
      <c r="AE2656" s="377">
        <f t="shared" ca="1" si="628"/>
        <v>961520.18416043103</v>
      </c>
      <c r="AF2656" s="377">
        <f t="shared" ca="1" si="629"/>
        <v>961520.18416043103</v>
      </c>
      <c r="AH2656" s="688">
        <f>IFERROR($H2656/SUMIF($A:$A,$A2656,$H:$H)*SUMIF(Summary!$A$110:$A$186,$A2656,Summary!$P$110:$P$186),0)</f>
        <v>237931.62008099421</v>
      </c>
      <c r="AI2656" s="689">
        <f t="shared" ca="1" si="615"/>
        <v>723588.56407943682</v>
      </c>
      <c r="AJ2656" s="688">
        <f>IFERROR(H2656/SUMIF(A:A,A2656,H:H)*SUMIF(Summary!$A$110:$A$186,'Operations Support'!A2656,Summary!$Q$110:$Q$186),0)</f>
        <v>238838.4013242122</v>
      </c>
      <c r="AK2656" s="688">
        <f t="shared" ca="1" si="616"/>
        <v>722681.78283621883</v>
      </c>
      <c r="AM2656" s="688">
        <f>IFERROR($H2656/SUMIF($A:$A,$A2656,$H:$H)*SUMIF(Summary!$A$230:$A$266,$A2656,Summary!$P$230:$P$266),0)</f>
        <v>45016.994913718881</v>
      </c>
      <c r="AN2656" s="688">
        <f>IFERROR($H2656/SUMIF($A:$A,$A2656,$H:$H)*(SUMIF(Summary!$A$230:$A$266,$A2656,Summary!$L$230:$L$266)+SUMIF(Summary!$A$281:$A$317,$A2656,Summary!$L$281:$L$317))-AM2656,0)</f>
        <v>96637.527363106274</v>
      </c>
      <c r="AO2656" s="688">
        <f>IFERROR($H2656/SUMIF($A:$A,$A2656,$H:$H)*SUMIF(Summary!$A$230:$A$266,$A2656,Summary!$Q$230:$Q$266),0)</f>
        <v>45188.559191724067</v>
      </c>
      <c r="AP2656" s="688">
        <f>IFERROR($H2656/SUMIF($A:$A,$A2656,$H:$H)*(SUMIF(Summary!$A$230:$A$266,$A2656,Summary!$L$230:$L$266)+SUMIF(Summary!$A$281:$A$317,$A2656,Summary!$L$281:$L$317))-AO2656,0)</f>
        <v>96465.963085101088</v>
      </c>
      <c r="AQ2656" s="306"/>
      <c r="AR2656" s="688">
        <f t="shared" ca="1" si="617"/>
        <v>820226.09144254308</v>
      </c>
      <c r="AS2656" s="688">
        <f t="shared" ca="1" si="618"/>
        <v>819147.74592131993</v>
      </c>
    </row>
    <row r="2657" spans="1:45" x14ac:dyDescent="0.2">
      <c r="A2657" s="423">
        <v>9930</v>
      </c>
      <c r="B2657" s="424">
        <v>2</v>
      </c>
      <c r="C2657" s="425" t="s">
        <v>306</v>
      </c>
      <c r="D2657" s="422">
        <f t="shared" si="619"/>
        <v>258</v>
      </c>
      <c r="E2657" s="422">
        <f t="shared" si="620"/>
        <v>554</v>
      </c>
      <c r="F2657" s="422">
        <f t="shared" si="621"/>
        <v>183</v>
      </c>
      <c r="G2657" s="422">
        <f t="shared" si="622"/>
        <v>0</v>
      </c>
      <c r="H2657" s="22">
        <f t="shared" si="623"/>
        <v>995</v>
      </c>
      <c r="I2657" s="116">
        <v>90</v>
      </c>
      <c r="J2657" s="116">
        <v>159</v>
      </c>
      <c r="K2657" s="116">
        <v>96</v>
      </c>
      <c r="L2657" s="116">
        <v>0</v>
      </c>
      <c r="M2657" s="22">
        <f t="shared" si="624"/>
        <v>345</v>
      </c>
      <c r="N2657" s="116">
        <v>36</v>
      </c>
      <c r="O2657" s="116">
        <v>227</v>
      </c>
      <c r="P2657" s="116">
        <v>66</v>
      </c>
      <c r="Q2657" s="116">
        <v>0</v>
      </c>
      <c r="R2657" s="22">
        <f t="shared" si="625"/>
        <v>329</v>
      </c>
      <c r="S2657" s="116">
        <v>132</v>
      </c>
      <c r="T2657" s="116">
        <v>168</v>
      </c>
      <c r="U2657" s="116">
        <v>21</v>
      </c>
      <c r="V2657" s="116">
        <v>0</v>
      </c>
      <c r="W2657" s="22">
        <f t="shared" si="626"/>
        <v>321</v>
      </c>
      <c r="X2657" s="22">
        <f t="shared" si="627"/>
        <v>33.166666666666664</v>
      </c>
      <c r="Y2657" s="22">
        <f ca="1">OFFSET('Cost Study'!$B$7,'Operations Support'!$C2657,'Operations Support'!$B2657)*$H2657</f>
        <v>1791</v>
      </c>
      <c r="Z2657" s="23">
        <f ca="1">Y2657*'Cost Study'!$B$31</f>
        <v>100030.80648966237</v>
      </c>
      <c r="AA2657" s="23">
        <f ca="1">IF(A2657=10298,1.51,1)*IF($B2657&lt;3,$D2657*'Cost Study'!$B$32*OFFSET('Cost Study'!$B$7,'Operations Support'!$C2657,'Operations Support'!$B2657),0)</f>
        <v>46.440000000000005</v>
      </c>
      <c r="AB2657" s="24">
        <f ca="1">AA2657*'Cost Study'!$B$31</f>
        <v>2593.7636255610951</v>
      </c>
      <c r="AC2657" s="23">
        <f ca="1">Y2657*'Cost Study'!$B$31</f>
        <v>100030.80648966237</v>
      </c>
      <c r="AD2657" s="24">
        <f ca="1">AA2657*'Cost Study'!$B$31</f>
        <v>2593.7636255610951</v>
      </c>
      <c r="AE2657" s="377">
        <f t="shared" ca="1" si="628"/>
        <v>102624.57011522347</v>
      </c>
      <c r="AF2657" s="377">
        <f t="shared" ca="1" si="629"/>
        <v>102624.57011522347</v>
      </c>
      <c r="AH2657" s="688">
        <f>IFERROR($H2657/SUMIF($A:$A,$A2657,$H:$H)*SUMIF(Summary!$A$110:$A$186,$A2657,Summary!$P$110:$P$186),0)</f>
        <v>44160.037675916661</v>
      </c>
      <c r="AI2657" s="689">
        <f t="shared" ca="1" si="615"/>
        <v>58464.532439306808</v>
      </c>
      <c r="AJ2657" s="688">
        <f>IFERROR(H2657/SUMIF(A:A,A2657,H:H)*SUMIF(Summary!$A$110:$A$186,'Operations Support'!A2657,Summary!$Q$110:$Q$186),0)</f>
        <v>44328.336004027442</v>
      </c>
      <c r="AK2657" s="688">
        <f t="shared" ca="1" si="616"/>
        <v>58296.234111196027</v>
      </c>
      <c r="AM2657" s="688">
        <f>IFERROR($H2657/SUMIF($A:$A,$A2657,$H:$H)*SUMIF(Summary!$A$230:$A$266,$A2657,Summary!$P$230:$P$266),0)</f>
        <v>8355.1408205838979</v>
      </c>
      <c r="AN2657" s="688">
        <f>IFERROR($H2657/SUMIF($A:$A,$A2657,$H:$H)*(SUMIF(Summary!$A$230:$A$266,$A2657,Summary!$L$230:$L$266)+SUMIF(Summary!$A$281:$A$317,$A2657,Summary!$L$281:$L$317))-AM2657,0)</f>
        <v>17935.896236950335</v>
      </c>
      <c r="AO2657" s="688">
        <f>IFERROR($H2657/SUMIF($A:$A,$A2657,$H:$H)*SUMIF(Summary!$A$230:$A$266,$A2657,Summary!$Q$230:$Q$266),0)</f>
        <v>8386.9830993779979</v>
      </c>
      <c r="AP2657" s="688">
        <f>IFERROR($H2657/SUMIF($A:$A,$A2657,$H:$H)*(SUMIF(Summary!$A$230:$A$266,$A2657,Summary!$L$230:$L$266)+SUMIF(Summary!$A$281:$A$317,$A2657,Summary!$L$281:$L$317))-AO2657,0)</f>
        <v>17904.053958156237</v>
      </c>
      <c r="AQ2657" s="306"/>
      <c r="AR2657" s="688">
        <f t="shared" ca="1" si="617"/>
        <v>76400.428676257143</v>
      </c>
      <c r="AS2657" s="688">
        <f t="shared" ca="1" si="618"/>
        <v>76200.28806935226</v>
      </c>
    </row>
    <row r="2658" spans="1:45" x14ac:dyDescent="0.2">
      <c r="A2658" s="423">
        <v>9930</v>
      </c>
      <c r="B2658" s="424">
        <v>2</v>
      </c>
      <c r="C2658" s="425" t="s">
        <v>307</v>
      </c>
      <c r="D2658" s="422">
        <f t="shared" si="619"/>
        <v>0</v>
      </c>
      <c r="E2658" s="422">
        <f t="shared" si="620"/>
        <v>0</v>
      </c>
      <c r="F2658" s="422">
        <f t="shared" si="621"/>
        <v>0</v>
      </c>
      <c r="G2658" s="422">
        <f t="shared" si="622"/>
        <v>0</v>
      </c>
      <c r="H2658" s="22">
        <f t="shared" si="623"/>
        <v>0</v>
      </c>
      <c r="I2658" s="116">
        <v>0</v>
      </c>
      <c r="J2658" s="116">
        <v>0</v>
      </c>
      <c r="K2658" s="116">
        <v>0</v>
      </c>
      <c r="L2658" s="116">
        <v>0</v>
      </c>
      <c r="M2658" s="22">
        <f t="shared" si="624"/>
        <v>0</v>
      </c>
      <c r="N2658" s="116">
        <v>0</v>
      </c>
      <c r="O2658" s="116">
        <v>0</v>
      </c>
      <c r="P2658" s="116">
        <v>0</v>
      </c>
      <c r="Q2658" s="116">
        <v>0</v>
      </c>
      <c r="R2658" s="22">
        <f t="shared" si="625"/>
        <v>0</v>
      </c>
      <c r="S2658" s="116">
        <v>0</v>
      </c>
      <c r="T2658" s="116">
        <v>0</v>
      </c>
      <c r="U2658" s="116">
        <v>0</v>
      </c>
      <c r="V2658" s="116">
        <v>0</v>
      </c>
      <c r="W2658" s="22">
        <f t="shared" si="626"/>
        <v>0</v>
      </c>
      <c r="X2658" s="22">
        <f t="shared" si="627"/>
        <v>0</v>
      </c>
      <c r="Y2658" s="22">
        <f ca="1">OFFSET('Cost Study'!$B$7,'Operations Support'!$C2658,'Operations Support'!$B2658)*$H2658</f>
        <v>0</v>
      </c>
      <c r="Z2658" s="23">
        <f ca="1">Y2658*'Cost Study'!$B$31</f>
        <v>0</v>
      </c>
      <c r="AA2658" s="23">
        <f ca="1">IF(A2658=10298,1.51,1)*IF($B2658&lt;3,$D2658*'Cost Study'!$B$32*OFFSET('Cost Study'!$B$7,'Operations Support'!$C2658,'Operations Support'!$B2658),0)</f>
        <v>0</v>
      </c>
      <c r="AB2658" s="24">
        <f ca="1">AA2658*'Cost Study'!$B$31</f>
        <v>0</v>
      </c>
      <c r="AC2658" s="23">
        <f ca="1">Y2658*'Cost Study'!$B$31</f>
        <v>0</v>
      </c>
      <c r="AD2658" s="24">
        <f ca="1">AA2658*'Cost Study'!$B$31</f>
        <v>0</v>
      </c>
      <c r="AE2658" s="377">
        <f t="shared" ca="1" si="628"/>
        <v>0</v>
      </c>
      <c r="AF2658" s="377">
        <f t="shared" ca="1" si="629"/>
        <v>0</v>
      </c>
      <c r="AH2658" s="688">
        <f>IFERROR($H2658/SUMIF($A:$A,$A2658,$H:$H)*SUMIF(Summary!$A$110:$A$186,$A2658,Summary!$P$110:$P$186),0)</f>
        <v>0</v>
      </c>
      <c r="AI2658" s="689">
        <f t="shared" ca="1" si="615"/>
        <v>0</v>
      </c>
      <c r="AJ2658" s="688">
        <f>IFERROR(H2658/SUMIF(A:A,A2658,H:H)*SUMIF(Summary!$A$110:$A$186,'Operations Support'!A2658,Summary!$Q$110:$Q$186),0)</f>
        <v>0</v>
      </c>
      <c r="AK2658" s="688">
        <f t="shared" ca="1" si="616"/>
        <v>0</v>
      </c>
      <c r="AM2658" s="688">
        <f>IFERROR($H2658/SUMIF($A:$A,$A2658,$H:$H)*SUMIF(Summary!$A$230:$A$266,$A2658,Summary!$P$230:$P$266),0)</f>
        <v>0</v>
      </c>
      <c r="AN2658" s="688">
        <f>IFERROR($H2658/SUMIF($A:$A,$A2658,$H:$H)*(SUMIF(Summary!$A$230:$A$266,$A2658,Summary!$L$230:$L$266)+SUMIF(Summary!$A$281:$A$317,$A2658,Summary!$L$281:$L$317))-AM2658,0)</f>
        <v>0</v>
      </c>
      <c r="AO2658" s="688">
        <f>IFERROR($H2658/SUMIF($A:$A,$A2658,$H:$H)*SUMIF(Summary!$A$230:$A$266,$A2658,Summary!$Q$230:$Q$266),0)</f>
        <v>0</v>
      </c>
      <c r="AP2658" s="688">
        <f>IFERROR($H2658/SUMIF($A:$A,$A2658,$H:$H)*(SUMIF(Summary!$A$230:$A$266,$A2658,Summary!$L$230:$L$266)+SUMIF(Summary!$A$281:$A$317,$A2658,Summary!$L$281:$L$317))-AO2658,0)</f>
        <v>0</v>
      </c>
      <c r="AQ2658" s="306"/>
      <c r="AR2658" s="688">
        <f t="shared" ca="1" si="617"/>
        <v>0</v>
      </c>
      <c r="AS2658" s="688">
        <f t="shared" ca="1" si="618"/>
        <v>0</v>
      </c>
    </row>
    <row r="2659" spans="1:45" x14ac:dyDescent="0.2">
      <c r="A2659" s="423">
        <v>9930</v>
      </c>
      <c r="B2659" s="424">
        <v>2</v>
      </c>
      <c r="C2659" s="425" t="s">
        <v>308</v>
      </c>
      <c r="D2659" s="422">
        <f t="shared" si="619"/>
        <v>96</v>
      </c>
      <c r="E2659" s="422">
        <f t="shared" si="620"/>
        <v>366</v>
      </c>
      <c r="F2659" s="422">
        <f t="shared" si="621"/>
        <v>81</v>
      </c>
      <c r="G2659" s="422">
        <f t="shared" si="622"/>
        <v>0</v>
      </c>
      <c r="H2659" s="22">
        <f t="shared" si="623"/>
        <v>543</v>
      </c>
      <c r="I2659" s="116">
        <v>48</v>
      </c>
      <c r="J2659" s="116">
        <v>141</v>
      </c>
      <c r="K2659" s="116">
        <v>57</v>
      </c>
      <c r="L2659" s="116">
        <v>0</v>
      </c>
      <c r="M2659" s="22">
        <f t="shared" si="624"/>
        <v>246</v>
      </c>
      <c r="N2659" s="116">
        <v>0</v>
      </c>
      <c r="O2659" s="116">
        <v>186</v>
      </c>
      <c r="P2659" s="116">
        <v>24</v>
      </c>
      <c r="Q2659" s="116">
        <v>0</v>
      </c>
      <c r="R2659" s="22">
        <f t="shared" si="625"/>
        <v>210</v>
      </c>
      <c r="S2659" s="116">
        <v>48</v>
      </c>
      <c r="T2659" s="116">
        <v>39</v>
      </c>
      <c r="U2659" s="116">
        <v>0</v>
      </c>
      <c r="V2659" s="116">
        <v>0</v>
      </c>
      <c r="W2659" s="22">
        <f t="shared" si="626"/>
        <v>87</v>
      </c>
      <c r="X2659" s="22">
        <f t="shared" si="627"/>
        <v>18.100000000000001</v>
      </c>
      <c r="Y2659" s="22">
        <f ca="1">OFFSET('Cost Study'!$B$7,'Operations Support'!$C2659,'Operations Support'!$B2659)*$H2659</f>
        <v>1004.5500000000001</v>
      </c>
      <c r="Z2659" s="23">
        <f ca="1">Y2659*'Cost Study'!$B$31</f>
        <v>56106.056202786342</v>
      </c>
      <c r="AA2659" s="23">
        <f ca="1">IF(A2659=10298,1.51,1)*IF($B2659&lt;3,$D2659*'Cost Study'!$B$32*OFFSET('Cost Study'!$B$7,'Operations Support'!$C2659,'Operations Support'!$B2659),0)</f>
        <v>17.760000000000005</v>
      </c>
      <c r="AB2659" s="24">
        <f ca="1">AA2659*'Cost Study'!$B$31</f>
        <v>991.9302754083775</v>
      </c>
      <c r="AC2659" s="23">
        <f ca="1">Y2659*'Cost Study'!$B$31</f>
        <v>56106.056202786342</v>
      </c>
      <c r="AD2659" s="24">
        <f ca="1">AA2659*'Cost Study'!$B$31</f>
        <v>991.9302754083775</v>
      </c>
      <c r="AE2659" s="377">
        <f t="shared" ca="1" si="628"/>
        <v>57097.986478194718</v>
      </c>
      <c r="AF2659" s="377">
        <f t="shared" ca="1" si="629"/>
        <v>57097.986478194718</v>
      </c>
      <c r="AH2659" s="688">
        <f>IFERROR($H2659/SUMIF($A:$A,$A2659,$H:$H)*SUMIF(Summary!$A$110:$A$186,$A2659,Summary!$P$110:$P$186),0)</f>
        <v>24099.397445248989</v>
      </c>
      <c r="AI2659" s="689">
        <f t="shared" ca="1" si="615"/>
        <v>32998.589032945732</v>
      </c>
      <c r="AJ2659" s="688">
        <f>IFERROR(H2659/SUMIF(A:A,A2659,H:H)*SUMIF(Summary!$A$110:$A$186,'Operations Support'!A2659,Summary!$Q$110:$Q$186),0)</f>
        <v>24191.242663504425</v>
      </c>
      <c r="AK2659" s="688">
        <f t="shared" ca="1" si="616"/>
        <v>32906.743814690293</v>
      </c>
      <c r="AM2659" s="688">
        <f>IFERROR($H2659/SUMIF($A:$A,$A2659,$H:$H)*SUMIF(Summary!$A$230:$A$266,$A2659,Summary!$P$230:$P$266),0)</f>
        <v>4559.6396638965398</v>
      </c>
      <c r="AN2659" s="688">
        <f>IFERROR($H2659/SUMIF($A:$A,$A2659,$H:$H)*(SUMIF(Summary!$A$230:$A$266,$A2659,Summary!$L$230:$L$266)+SUMIF(Summary!$A$281:$A$317,$A2659,Summary!$L$281:$L$317))-AM2659,0)</f>
        <v>9788.1323182553078</v>
      </c>
      <c r="AO2659" s="688">
        <f>IFERROR($H2659/SUMIF($A:$A,$A2659,$H:$H)*SUMIF(Summary!$A$230:$A$266,$A2659,Summary!$Q$230:$Q$266),0)</f>
        <v>4577.0169074997511</v>
      </c>
      <c r="AP2659" s="688">
        <f>IFERROR($H2659/SUMIF($A:$A,$A2659,$H:$H)*(SUMIF(Summary!$A$230:$A$266,$A2659,Summary!$L$230:$L$266)+SUMIF(Summary!$A$281:$A$317,$A2659,Summary!$L$281:$L$317))-AO2659,0)</f>
        <v>9770.7550746520974</v>
      </c>
      <c r="AQ2659" s="306"/>
      <c r="AR2659" s="688">
        <f t="shared" ca="1" si="617"/>
        <v>42786.721351201042</v>
      </c>
      <c r="AS2659" s="688">
        <f t="shared" ca="1" si="618"/>
        <v>42677.498889342387</v>
      </c>
    </row>
    <row r="2660" spans="1:45" x14ac:dyDescent="0.2">
      <c r="A2660" s="423">
        <v>9930</v>
      </c>
      <c r="B2660" s="424">
        <v>2</v>
      </c>
      <c r="C2660" s="425" t="s">
        <v>309</v>
      </c>
      <c r="D2660" s="422">
        <f t="shared" si="619"/>
        <v>0</v>
      </c>
      <c r="E2660" s="422">
        <f t="shared" si="620"/>
        <v>2</v>
      </c>
      <c r="F2660" s="422">
        <f t="shared" si="621"/>
        <v>0</v>
      </c>
      <c r="G2660" s="422">
        <f t="shared" si="622"/>
        <v>0</v>
      </c>
      <c r="H2660" s="22">
        <f t="shared" si="623"/>
        <v>2</v>
      </c>
      <c r="I2660" s="116">
        <v>0</v>
      </c>
      <c r="J2660" s="116">
        <v>2</v>
      </c>
      <c r="K2660" s="116">
        <v>0</v>
      </c>
      <c r="L2660" s="116">
        <v>0</v>
      </c>
      <c r="M2660" s="22">
        <f t="shared" si="624"/>
        <v>2</v>
      </c>
      <c r="N2660" s="116">
        <v>0</v>
      </c>
      <c r="O2660" s="116">
        <v>0</v>
      </c>
      <c r="P2660" s="116">
        <v>0</v>
      </c>
      <c r="Q2660" s="116">
        <v>0</v>
      </c>
      <c r="R2660" s="22">
        <f t="shared" si="625"/>
        <v>0</v>
      </c>
      <c r="S2660" s="116">
        <v>0</v>
      </c>
      <c r="T2660" s="116">
        <v>0</v>
      </c>
      <c r="U2660" s="116">
        <v>0</v>
      </c>
      <c r="V2660" s="116">
        <v>0</v>
      </c>
      <c r="W2660" s="22">
        <f t="shared" si="626"/>
        <v>0</v>
      </c>
      <c r="X2660" s="22">
        <f t="shared" si="627"/>
        <v>6.6666666666666666E-2</v>
      </c>
      <c r="Y2660" s="22">
        <f ca="1">OFFSET('Cost Study'!$B$7,'Operations Support'!$C2660,'Operations Support'!$B2660)*$H2660</f>
        <v>3.5</v>
      </c>
      <c r="Z2660" s="23">
        <f ca="1">Y2660*'Cost Study'!$B$31</f>
        <v>195.48175472575002</v>
      </c>
      <c r="AA2660" s="23">
        <f ca="1">IF(A2660=10298,1.51,1)*IF($B2660&lt;3,$D2660*'Cost Study'!$B$32*OFFSET('Cost Study'!$B$7,'Operations Support'!$C2660,'Operations Support'!$B2660),0)</f>
        <v>0</v>
      </c>
      <c r="AB2660" s="24">
        <f ca="1">AA2660*'Cost Study'!$B$31</f>
        <v>0</v>
      </c>
      <c r="AC2660" s="23">
        <f ca="1">Y2660*'Cost Study'!$B$31</f>
        <v>195.48175472575002</v>
      </c>
      <c r="AD2660" s="24">
        <f ca="1">AA2660*'Cost Study'!$B$31</f>
        <v>0</v>
      </c>
      <c r="AE2660" s="377">
        <f t="shared" ca="1" si="628"/>
        <v>195.48175472575002</v>
      </c>
      <c r="AF2660" s="377">
        <f t="shared" ca="1" si="629"/>
        <v>195.48175472575002</v>
      </c>
      <c r="AH2660" s="688">
        <f>IFERROR($H2660/SUMIF($A:$A,$A2660,$H:$H)*SUMIF(Summary!$A$110:$A$186,$A2660,Summary!$P$110:$P$186),0)</f>
        <v>88.763894825963135</v>
      </c>
      <c r="AI2660" s="689">
        <f t="shared" ca="1" si="615"/>
        <v>106.71785989978689</v>
      </c>
      <c r="AJ2660" s="688">
        <f>IFERROR(H2660/SUMIF(A:A,A2660,H:H)*SUMIF(Summary!$A$110:$A$186,'Operations Support'!A2660,Summary!$Q$110:$Q$186),0)</f>
        <v>89.102182922668234</v>
      </c>
      <c r="AK2660" s="688">
        <f t="shared" ca="1" si="616"/>
        <v>106.37957180308179</v>
      </c>
      <c r="AM2660" s="688">
        <f>IFERROR($H2660/SUMIF($A:$A,$A2660,$H:$H)*SUMIF(Summary!$A$230:$A$266,$A2660,Summary!$P$230:$P$266),0)</f>
        <v>16.794252905696279</v>
      </c>
      <c r="AN2660" s="688">
        <f>IFERROR($H2660/SUMIF($A:$A,$A2660,$H:$H)*(SUMIF(Summary!$A$230:$A$266,$A2660,Summary!$L$230:$L$266)+SUMIF(Summary!$A$281:$A$317,$A2660,Summary!$L$281:$L$317))-AM2660,0)</f>
        <v>36.05205273758861</v>
      </c>
      <c r="AO2660" s="688">
        <f>IFERROR($H2660/SUMIF($A:$A,$A2660,$H:$H)*SUMIF(Summary!$A$230:$A$266,$A2660,Summary!$Q$230:$Q$266),0)</f>
        <v>16.858257486186929</v>
      </c>
      <c r="AP2660" s="688">
        <f>IFERROR($H2660/SUMIF($A:$A,$A2660,$H:$H)*(SUMIF(Summary!$A$230:$A$266,$A2660,Summary!$L$230:$L$266)+SUMIF(Summary!$A$281:$A$317,$A2660,Summary!$L$281:$L$317))-AO2660,0)</f>
        <v>35.988048157097964</v>
      </c>
      <c r="AQ2660" s="306"/>
      <c r="AR2660" s="688">
        <f t="shared" ca="1" si="617"/>
        <v>142.76991263737551</v>
      </c>
      <c r="AS2660" s="688">
        <f t="shared" ca="1" si="618"/>
        <v>142.36761996017975</v>
      </c>
    </row>
    <row r="2661" spans="1:45" x14ac:dyDescent="0.2">
      <c r="A2661" s="423">
        <v>9930</v>
      </c>
      <c r="B2661" s="424">
        <v>2</v>
      </c>
      <c r="C2661" s="425" t="s">
        <v>310</v>
      </c>
      <c r="D2661" s="422">
        <f t="shared" si="619"/>
        <v>0</v>
      </c>
      <c r="E2661" s="422">
        <f t="shared" si="620"/>
        <v>0</v>
      </c>
      <c r="F2661" s="422">
        <f t="shared" si="621"/>
        <v>0</v>
      </c>
      <c r="G2661" s="422">
        <f t="shared" si="622"/>
        <v>0</v>
      </c>
      <c r="H2661" s="22">
        <f t="shared" si="623"/>
        <v>0</v>
      </c>
      <c r="I2661" s="116">
        <v>0</v>
      </c>
      <c r="J2661" s="116">
        <v>0</v>
      </c>
      <c r="K2661" s="116">
        <v>0</v>
      </c>
      <c r="L2661" s="116">
        <v>0</v>
      </c>
      <c r="M2661" s="22">
        <f t="shared" si="624"/>
        <v>0</v>
      </c>
      <c r="N2661" s="116">
        <v>0</v>
      </c>
      <c r="O2661" s="116">
        <v>0</v>
      </c>
      <c r="P2661" s="116">
        <v>0</v>
      </c>
      <c r="Q2661" s="116">
        <v>0</v>
      </c>
      <c r="R2661" s="22">
        <f t="shared" si="625"/>
        <v>0</v>
      </c>
      <c r="S2661" s="116">
        <v>0</v>
      </c>
      <c r="T2661" s="116">
        <v>0</v>
      </c>
      <c r="U2661" s="116">
        <v>0</v>
      </c>
      <c r="V2661" s="116">
        <v>0</v>
      </c>
      <c r="W2661" s="22">
        <f t="shared" si="626"/>
        <v>0</v>
      </c>
      <c r="X2661" s="22">
        <f t="shared" si="627"/>
        <v>0</v>
      </c>
      <c r="Y2661" s="22">
        <f ca="1">OFFSET('Cost Study'!$B$7,'Operations Support'!$C2661,'Operations Support'!$B2661)*$H2661</f>
        <v>0</v>
      </c>
      <c r="Z2661" s="23">
        <f ca="1">Y2661*'Cost Study'!$B$31</f>
        <v>0</v>
      </c>
      <c r="AA2661" s="23">
        <f ca="1">IF(A2661=10298,1.51,1)*IF($B2661&lt;3,$D2661*'Cost Study'!$B$32*OFFSET('Cost Study'!$B$7,'Operations Support'!$C2661,'Operations Support'!$B2661),0)</f>
        <v>0</v>
      </c>
      <c r="AB2661" s="24">
        <f ca="1">AA2661*'Cost Study'!$B$31</f>
        <v>0</v>
      </c>
      <c r="AC2661" s="23">
        <f ca="1">Y2661*'Cost Study'!$B$31</f>
        <v>0</v>
      </c>
      <c r="AD2661" s="24">
        <f ca="1">AA2661*'Cost Study'!$B$31</f>
        <v>0</v>
      </c>
      <c r="AE2661" s="377">
        <f t="shared" ca="1" si="628"/>
        <v>0</v>
      </c>
      <c r="AF2661" s="377">
        <f t="shared" ca="1" si="629"/>
        <v>0</v>
      </c>
      <c r="AH2661" s="688">
        <f>IFERROR($H2661/SUMIF($A:$A,$A2661,$H:$H)*SUMIF(Summary!$A$110:$A$186,$A2661,Summary!$P$110:$P$186),0)</f>
        <v>0</v>
      </c>
      <c r="AI2661" s="689">
        <f t="shared" ca="1" si="615"/>
        <v>0</v>
      </c>
      <c r="AJ2661" s="688">
        <f>IFERROR(H2661/SUMIF(A:A,A2661,H:H)*SUMIF(Summary!$A$110:$A$186,'Operations Support'!A2661,Summary!$Q$110:$Q$186),0)</f>
        <v>0</v>
      </c>
      <c r="AK2661" s="688">
        <f t="shared" ca="1" si="616"/>
        <v>0</v>
      </c>
      <c r="AM2661" s="688">
        <f>IFERROR($H2661/SUMIF($A:$A,$A2661,$H:$H)*SUMIF(Summary!$A$230:$A$266,$A2661,Summary!$P$230:$P$266),0)</f>
        <v>0</v>
      </c>
      <c r="AN2661" s="688">
        <f>IFERROR($H2661/SUMIF($A:$A,$A2661,$H:$H)*(SUMIF(Summary!$A$230:$A$266,$A2661,Summary!$L$230:$L$266)+SUMIF(Summary!$A$281:$A$317,$A2661,Summary!$L$281:$L$317))-AM2661,0)</f>
        <v>0</v>
      </c>
      <c r="AO2661" s="688">
        <f>IFERROR($H2661/SUMIF($A:$A,$A2661,$H:$H)*SUMIF(Summary!$A$230:$A$266,$A2661,Summary!$Q$230:$Q$266),0)</f>
        <v>0</v>
      </c>
      <c r="AP2661" s="688">
        <f>IFERROR($H2661/SUMIF($A:$A,$A2661,$H:$H)*(SUMIF(Summary!$A$230:$A$266,$A2661,Summary!$L$230:$L$266)+SUMIF(Summary!$A$281:$A$317,$A2661,Summary!$L$281:$L$317))-AO2661,0)</f>
        <v>0</v>
      </c>
      <c r="AQ2661" s="306"/>
      <c r="AR2661" s="688">
        <f t="shared" ca="1" si="617"/>
        <v>0</v>
      </c>
      <c r="AS2661" s="688">
        <f t="shared" ca="1" si="618"/>
        <v>0</v>
      </c>
    </row>
    <row r="2662" spans="1:45" x14ac:dyDescent="0.2">
      <c r="A2662" s="423">
        <v>9930</v>
      </c>
      <c r="B2662" s="424">
        <v>2</v>
      </c>
      <c r="C2662" s="425" t="s">
        <v>311</v>
      </c>
      <c r="D2662" s="422">
        <f t="shared" si="619"/>
        <v>18</v>
      </c>
      <c r="E2662" s="422">
        <f t="shared" si="620"/>
        <v>0</v>
      </c>
      <c r="F2662" s="422">
        <f t="shared" si="621"/>
        <v>0</v>
      </c>
      <c r="G2662" s="422">
        <f t="shared" si="622"/>
        <v>0</v>
      </c>
      <c r="H2662" s="22">
        <f t="shared" si="623"/>
        <v>18</v>
      </c>
      <c r="I2662" s="116">
        <v>18</v>
      </c>
      <c r="J2662" s="116">
        <v>0</v>
      </c>
      <c r="K2662" s="116">
        <v>0</v>
      </c>
      <c r="L2662" s="116">
        <v>0</v>
      </c>
      <c r="M2662" s="22">
        <f t="shared" si="624"/>
        <v>18</v>
      </c>
      <c r="N2662" s="116">
        <v>0</v>
      </c>
      <c r="O2662" s="116">
        <v>0</v>
      </c>
      <c r="P2662" s="116">
        <v>0</v>
      </c>
      <c r="Q2662" s="116">
        <v>0</v>
      </c>
      <c r="R2662" s="22">
        <f t="shared" si="625"/>
        <v>0</v>
      </c>
      <c r="S2662" s="116">
        <v>0</v>
      </c>
      <c r="T2662" s="116">
        <v>0</v>
      </c>
      <c r="U2662" s="116">
        <v>0</v>
      </c>
      <c r="V2662" s="116">
        <v>0</v>
      </c>
      <c r="W2662" s="22">
        <f t="shared" si="626"/>
        <v>0</v>
      </c>
      <c r="X2662" s="22">
        <f t="shared" si="627"/>
        <v>0.6</v>
      </c>
      <c r="Y2662" s="22">
        <f ca="1">OFFSET('Cost Study'!$B$7,'Operations Support'!$C2662,'Operations Support'!$B2662)*$H2662</f>
        <v>52.74</v>
      </c>
      <c r="Z2662" s="23">
        <f ca="1">Y2662*'Cost Study'!$B$31</f>
        <v>2945.6307840674449</v>
      </c>
      <c r="AA2662" s="23">
        <f ca="1">IF(A2662=10298,1.51,1)*IF($B2662&lt;3,$D2662*'Cost Study'!$B$32*OFFSET('Cost Study'!$B$7,'Operations Support'!$C2662,'Operations Support'!$B2662),0)</f>
        <v>5.274</v>
      </c>
      <c r="AB2662" s="24">
        <f ca="1">AA2662*'Cost Study'!$B$31</f>
        <v>294.56307840674447</v>
      </c>
      <c r="AC2662" s="23">
        <f ca="1">Y2662*'Cost Study'!$B$31</f>
        <v>2945.6307840674449</v>
      </c>
      <c r="AD2662" s="24">
        <f ca="1">AA2662*'Cost Study'!$B$31</f>
        <v>294.56307840674447</v>
      </c>
      <c r="AE2662" s="377">
        <f t="shared" ca="1" si="628"/>
        <v>3240.1938624741892</v>
      </c>
      <c r="AF2662" s="377">
        <f t="shared" ca="1" si="629"/>
        <v>3240.1938624741892</v>
      </c>
      <c r="AH2662" s="688">
        <f>IFERROR($H2662/SUMIF($A:$A,$A2662,$H:$H)*SUMIF(Summary!$A$110:$A$186,$A2662,Summary!$P$110:$P$186),0)</f>
        <v>798.8750534336682</v>
      </c>
      <c r="AI2662" s="689">
        <f t="shared" ca="1" si="615"/>
        <v>2441.318809040521</v>
      </c>
      <c r="AJ2662" s="688">
        <f>IFERROR(H2662/SUMIF(A:A,A2662,H:H)*SUMIF(Summary!$A$110:$A$186,'Operations Support'!A2662,Summary!$Q$110:$Q$186),0)</f>
        <v>801.91964630401401</v>
      </c>
      <c r="AK2662" s="688">
        <f t="shared" ca="1" si="616"/>
        <v>2438.2742161701754</v>
      </c>
      <c r="AM2662" s="688">
        <f>IFERROR($H2662/SUMIF($A:$A,$A2662,$H:$H)*SUMIF(Summary!$A$230:$A$266,$A2662,Summary!$P$230:$P$266),0)</f>
        <v>151.14827615126651</v>
      </c>
      <c r="AN2662" s="688">
        <f>IFERROR($H2662/SUMIF($A:$A,$A2662,$H:$H)*(SUMIF(Summary!$A$230:$A$266,$A2662,Summary!$L$230:$L$266)+SUMIF(Summary!$A$281:$A$317,$A2662,Summary!$L$281:$L$317))-AM2662,0)</f>
        <v>324.46847463829749</v>
      </c>
      <c r="AO2662" s="688">
        <f>IFERROR($H2662/SUMIF($A:$A,$A2662,$H:$H)*SUMIF(Summary!$A$230:$A$266,$A2662,Summary!$Q$230:$Q$266),0)</f>
        <v>151.72431737568235</v>
      </c>
      <c r="AP2662" s="688">
        <f>IFERROR($H2662/SUMIF($A:$A,$A2662,$H:$H)*(SUMIF(Summary!$A$230:$A$266,$A2662,Summary!$L$230:$L$266)+SUMIF(Summary!$A$281:$A$317,$A2662,Summary!$L$281:$L$317))-AO2662,0)</f>
        <v>323.89243341388163</v>
      </c>
      <c r="AQ2662" s="306"/>
      <c r="AR2662" s="688">
        <f t="shared" ca="1" si="617"/>
        <v>2765.7872836788183</v>
      </c>
      <c r="AS2662" s="688">
        <f t="shared" ca="1" si="618"/>
        <v>2762.1666495840568</v>
      </c>
    </row>
    <row r="2663" spans="1:45" x14ac:dyDescent="0.2">
      <c r="A2663" s="423">
        <v>9930</v>
      </c>
      <c r="B2663" s="424">
        <v>2</v>
      </c>
      <c r="C2663" s="425" t="s">
        <v>312</v>
      </c>
      <c r="D2663" s="422">
        <f t="shared" si="619"/>
        <v>0</v>
      </c>
      <c r="E2663" s="422">
        <f t="shared" si="620"/>
        <v>0</v>
      </c>
      <c r="F2663" s="422">
        <f t="shared" si="621"/>
        <v>0</v>
      </c>
      <c r="G2663" s="422">
        <f t="shared" si="622"/>
        <v>0</v>
      </c>
      <c r="H2663" s="22">
        <f t="shared" si="623"/>
        <v>0</v>
      </c>
      <c r="I2663" s="116">
        <v>0</v>
      </c>
      <c r="J2663" s="116">
        <v>0</v>
      </c>
      <c r="K2663" s="116">
        <v>0</v>
      </c>
      <c r="L2663" s="116">
        <v>0</v>
      </c>
      <c r="M2663" s="22">
        <f t="shared" si="624"/>
        <v>0</v>
      </c>
      <c r="N2663" s="116">
        <v>0</v>
      </c>
      <c r="O2663" s="116">
        <v>0</v>
      </c>
      <c r="P2663" s="116">
        <v>0</v>
      </c>
      <c r="Q2663" s="116">
        <v>0</v>
      </c>
      <c r="R2663" s="22">
        <f t="shared" si="625"/>
        <v>0</v>
      </c>
      <c r="S2663" s="116">
        <v>0</v>
      </c>
      <c r="T2663" s="116">
        <v>0</v>
      </c>
      <c r="U2663" s="116">
        <v>0</v>
      </c>
      <c r="V2663" s="116">
        <v>0</v>
      </c>
      <c r="W2663" s="22">
        <f t="shared" si="626"/>
        <v>0</v>
      </c>
      <c r="X2663" s="22">
        <f t="shared" si="627"/>
        <v>0</v>
      </c>
      <c r="Y2663" s="22">
        <f ca="1">OFFSET('Cost Study'!$B$7,'Operations Support'!$C2663,'Operations Support'!$B2663)*$H2663</f>
        <v>0</v>
      </c>
      <c r="Z2663" s="23">
        <f ca="1">Y2663*'Cost Study'!$B$31</f>
        <v>0</v>
      </c>
      <c r="AA2663" s="23">
        <f ca="1">IF(A2663=10298,1.51,1)*IF($B2663&lt;3,$D2663*'Cost Study'!$B$32*OFFSET('Cost Study'!$B$7,'Operations Support'!$C2663,'Operations Support'!$B2663),0)</f>
        <v>0</v>
      </c>
      <c r="AB2663" s="24">
        <f ca="1">AA2663*'Cost Study'!$B$31</f>
        <v>0</v>
      </c>
      <c r="AC2663" s="23">
        <f ca="1">Y2663*'Cost Study'!$B$31</f>
        <v>0</v>
      </c>
      <c r="AD2663" s="24">
        <f ca="1">AA2663*'Cost Study'!$B$31</f>
        <v>0</v>
      </c>
      <c r="AE2663" s="377">
        <f t="shared" ca="1" si="628"/>
        <v>0</v>
      </c>
      <c r="AF2663" s="377">
        <f t="shared" ca="1" si="629"/>
        <v>0</v>
      </c>
      <c r="AH2663" s="688">
        <f>IFERROR($H2663/SUMIF($A:$A,$A2663,$H:$H)*SUMIF(Summary!$A$110:$A$186,$A2663,Summary!$P$110:$P$186),0)</f>
        <v>0</v>
      </c>
      <c r="AI2663" s="689">
        <f t="shared" ca="1" si="615"/>
        <v>0</v>
      </c>
      <c r="AJ2663" s="688">
        <f>IFERROR(H2663/SUMIF(A:A,A2663,H:H)*SUMIF(Summary!$A$110:$A$186,'Operations Support'!A2663,Summary!$Q$110:$Q$186),0)</f>
        <v>0</v>
      </c>
      <c r="AK2663" s="688">
        <f t="shared" ca="1" si="616"/>
        <v>0</v>
      </c>
      <c r="AM2663" s="688">
        <f>IFERROR($H2663/SUMIF($A:$A,$A2663,$H:$H)*SUMIF(Summary!$A$230:$A$266,$A2663,Summary!$P$230:$P$266),0)</f>
        <v>0</v>
      </c>
      <c r="AN2663" s="688">
        <f>IFERROR($H2663/SUMIF($A:$A,$A2663,$H:$H)*(SUMIF(Summary!$A$230:$A$266,$A2663,Summary!$L$230:$L$266)+SUMIF(Summary!$A$281:$A$317,$A2663,Summary!$L$281:$L$317))-AM2663,0)</f>
        <v>0</v>
      </c>
      <c r="AO2663" s="688">
        <f>IFERROR($H2663/SUMIF($A:$A,$A2663,$H:$H)*SUMIF(Summary!$A$230:$A$266,$A2663,Summary!$Q$230:$Q$266),0)</f>
        <v>0</v>
      </c>
      <c r="AP2663" s="688">
        <f>IFERROR($H2663/SUMIF($A:$A,$A2663,$H:$H)*(SUMIF(Summary!$A$230:$A$266,$A2663,Summary!$L$230:$L$266)+SUMIF(Summary!$A$281:$A$317,$A2663,Summary!$L$281:$L$317))-AO2663,0)</f>
        <v>0</v>
      </c>
      <c r="AQ2663" s="306"/>
      <c r="AR2663" s="688">
        <f t="shared" ca="1" si="617"/>
        <v>0</v>
      </c>
      <c r="AS2663" s="688">
        <f t="shared" ca="1" si="618"/>
        <v>0</v>
      </c>
    </row>
    <row r="2664" spans="1:45" x14ac:dyDescent="0.2">
      <c r="A2664" s="423">
        <v>9930</v>
      </c>
      <c r="B2664" s="424">
        <v>2</v>
      </c>
      <c r="C2664" s="425" t="s">
        <v>313</v>
      </c>
      <c r="D2664" s="422">
        <f t="shared" si="619"/>
        <v>90</v>
      </c>
      <c r="E2664" s="422">
        <f t="shared" si="620"/>
        <v>0</v>
      </c>
      <c r="F2664" s="422">
        <f t="shared" si="621"/>
        <v>18</v>
      </c>
      <c r="G2664" s="422">
        <f t="shared" si="622"/>
        <v>0</v>
      </c>
      <c r="H2664" s="22">
        <f t="shared" si="623"/>
        <v>108</v>
      </c>
      <c r="I2664" s="116">
        <v>0</v>
      </c>
      <c r="J2664" s="116">
        <v>0</v>
      </c>
      <c r="K2664" s="116">
        <v>7</v>
      </c>
      <c r="L2664" s="116">
        <v>0</v>
      </c>
      <c r="M2664" s="22">
        <f t="shared" si="624"/>
        <v>7</v>
      </c>
      <c r="N2664" s="116">
        <v>90</v>
      </c>
      <c r="O2664" s="116">
        <v>0</v>
      </c>
      <c r="P2664" s="116">
        <v>7</v>
      </c>
      <c r="Q2664" s="116">
        <v>0</v>
      </c>
      <c r="R2664" s="22">
        <f t="shared" si="625"/>
        <v>97</v>
      </c>
      <c r="S2664" s="116">
        <v>0</v>
      </c>
      <c r="T2664" s="116">
        <v>0</v>
      </c>
      <c r="U2664" s="116">
        <v>4</v>
      </c>
      <c r="V2664" s="116">
        <v>0</v>
      </c>
      <c r="W2664" s="22">
        <f t="shared" si="626"/>
        <v>4</v>
      </c>
      <c r="X2664" s="22">
        <f t="shared" si="627"/>
        <v>3.6</v>
      </c>
      <c r="Y2664" s="22">
        <f ca="1">OFFSET('Cost Study'!$B$7,'Operations Support'!$C2664,'Operations Support'!$B2664)*$H2664</f>
        <v>168.48000000000002</v>
      </c>
      <c r="Z2664" s="23">
        <f ca="1">Y2664*'Cost Study'!$B$31</f>
        <v>9409.9331531983898</v>
      </c>
      <c r="AA2664" s="23">
        <f ca="1">IF(A2664=10298,1.51,1)*IF($B2664&lt;3,$D2664*'Cost Study'!$B$32*OFFSET('Cost Study'!$B$7,'Operations Support'!$C2664,'Operations Support'!$B2664),0)</f>
        <v>14.040000000000001</v>
      </c>
      <c r="AB2664" s="24">
        <f ca="1">AA2664*'Cost Study'!$B$31</f>
        <v>784.16109609986586</v>
      </c>
      <c r="AC2664" s="23">
        <f ca="1">Y2664*'Cost Study'!$B$31</f>
        <v>9409.9331531983898</v>
      </c>
      <c r="AD2664" s="24">
        <f ca="1">AA2664*'Cost Study'!$B$31</f>
        <v>784.16109609986586</v>
      </c>
      <c r="AE2664" s="377">
        <f t="shared" ca="1" si="628"/>
        <v>10194.094249298256</v>
      </c>
      <c r="AF2664" s="377">
        <f t="shared" ca="1" si="629"/>
        <v>10194.094249298256</v>
      </c>
      <c r="AH2664" s="688">
        <f>IFERROR($H2664/SUMIF($A:$A,$A2664,$H:$H)*SUMIF(Summary!$A$110:$A$186,$A2664,Summary!$P$110:$P$186),0)</f>
        <v>4793.2503206020092</v>
      </c>
      <c r="AI2664" s="689">
        <f t="shared" ca="1" si="615"/>
        <v>5400.8439286962466</v>
      </c>
      <c r="AJ2664" s="688">
        <f>IFERROR(H2664/SUMIF(A:A,A2664,H:H)*SUMIF(Summary!$A$110:$A$186,'Operations Support'!A2664,Summary!$Q$110:$Q$186),0)</f>
        <v>4811.5178778240843</v>
      </c>
      <c r="AK2664" s="688">
        <f t="shared" ca="1" si="616"/>
        <v>5382.5763714741715</v>
      </c>
      <c r="AM2664" s="688">
        <f>IFERROR($H2664/SUMIF($A:$A,$A2664,$H:$H)*SUMIF(Summary!$A$230:$A$266,$A2664,Summary!$P$230:$P$266),0)</f>
        <v>906.88965690759903</v>
      </c>
      <c r="AN2664" s="688">
        <f>IFERROR($H2664/SUMIF($A:$A,$A2664,$H:$H)*(SUMIF(Summary!$A$230:$A$266,$A2664,Summary!$L$230:$L$266)+SUMIF(Summary!$A$281:$A$317,$A2664,Summary!$L$281:$L$317))-AM2664,0)</f>
        <v>1946.810847829785</v>
      </c>
      <c r="AO2664" s="688">
        <f>IFERROR($H2664/SUMIF($A:$A,$A2664,$H:$H)*SUMIF(Summary!$A$230:$A$266,$A2664,Summary!$Q$230:$Q$266),0)</f>
        <v>910.34590425409419</v>
      </c>
      <c r="AP2664" s="688">
        <f>IFERROR($H2664/SUMIF($A:$A,$A2664,$H:$H)*(SUMIF(Summary!$A$230:$A$266,$A2664,Summary!$L$230:$L$266)+SUMIF(Summary!$A$281:$A$317,$A2664,Summary!$L$281:$L$317))-AO2664,0)</f>
        <v>1943.3546004832899</v>
      </c>
      <c r="AQ2664" s="306"/>
      <c r="AR2664" s="688">
        <f t="shared" ca="1" si="617"/>
        <v>7347.6547765260311</v>
      </c>
      <c r="AS2664" s="688">
        <f t="shared" ca="1" si="618"/>
        <v>7325.9309719574612</v>
      </c>
    </row>
    <row r="2665" spans="1:45" x14ac:dyDescent="0.2">
      <c r="A2665" s="423">
        <v>9930</v>
      </c>
      <c r="B2665" s="424">
        <v>2</v>
      </c>
      <c r="C2665" s="425" t="s">
        <v>314</v>
      </c>
      <c r="D2665" s="422">
        <f t="shared" si="619"/>
        <v>0</v>
      </c>
      <c r="E2665" s="422">
        <f t="shared" si="620"/>
        <v>0</v>
      </c>
      <c r="F2665" s="422">
        <f t="shared" si="621"/>
        <v>0</v>
      </c>
      <c r="G2665" s="422">
        <f t="shared" si="622"/>
        <v>0</v>
      </c>
      <c r="H2665" s="22">
        <f t="shared" si="623"/>
        <v>0</v>
      </c>
      <c r="I2665" s="116">
        <v>0</v>
      </c>
      <c r="J2665" s="116">
        <v>0</v>
      </c>
      <c r="K2665" s="116">
        <v>0</v>
      </c>
      <c r="L2665" s="116">
        <v>0</v>
      </c>
      <c r="M2665" s="22">
        <f t="shared" si="624"/>
        <v>0</v>
      </c>
      <c r="N2665" s="116">
        <v>0</v>
      </c>
      <c r="O2665" s="116">
        <v>0</v>
      </c>
      <c r="P2665" s="116">
        <v>0</v>
      </c>
      <c r="Q2665" s="116">
        <v>0</v>
      </c>
      <c r="R2665" s="22">
        <f t="shared" si="625"/>
        <v>0</v>
      </c>
      <c r="S2665" s="116">
        <v>0</v>
      </c>
      <c r="T2665" s="116">
        <v>0</v>
      </c>
      <c r="U2665" s="116">
        <v>0</v>
      </c>
      <c r="V2665" s="116">
        <v>0</v>
      </c>
      <c r="W2665" s="22">
        <f t="shared" si="626"/>
        <v>0</v>
      </c>
      <c r="X2665" s="22">
        <f t="shared" si="627"/>
        <v>0</v>
      </c>
      <c r="Y2665" s="22">
        <f ca="1">OFFSET('Cost Study'!$B$7,'Operations Support'!$C2665,'Operations Support'!$B2665)*$H2665</f>
        <v>0</v>
      </c>
      <c r="Z2665" s="23">
        <f ca="1">Y2665*'Cost Study'!$B$31</f>
        <v>0</v>
      </c>
      <c r="AA2665" s="23">
        <f ca="1">IF(A2665=10298,1.51,1)*IF($B2665&lt;3,$D2665*'Cost Study'!$B$32*OFFSET('Cost Study'!$B$7,'Operations Support'!$C2665,'Operations Support'!$B2665),0)</f>
        <v>0</v>
      </c>
      <c r="AB2665" s="24">
        <f ca="1">AA2665*'Cost Study'!$B$31</f>
        <v>0</v>
      </c>
      <c r="AC2665" s="23">
        <f ca="1">Y2665*'Cost Study'!$B$31</f>
        <v>0</v>
      </c>
      <c r="AD2665" s="24">
        <f ca="1">AA2665*'Cost Study'!$B$31</f>
        <v>0</v>
      </c>
      <c r="AE2665" s="377">
        <f t="shared" ca="1" si="628"/>
        <v>0</v>
      </c>
      <c r="AF2665" s="377">
        <f t="shared" ca="1" si="629"/>
        <v>0</v>
      </c>
      <c r="AH2665" s="688">
        <f>IFERROR($H2665/SUMIF($A:$A,$A2665,$H:$H)*SUMIF(Summary!$A$110:$A$186,$A2665,Summary!$P$110:$P$186),0)</f>
        <v>0</v>
      </c>
      <c r="AI2665" s="689">
        <f t="shared" ca="1" si="615"/>
        <v>0</v>
      </c>
      <c r="AJ2665" s="688">
        <f>IFERROR(H2665/SUMIF(A:A,A2665,H:H)*SUMIF(Summary!$A$110:$A$186,'Operations Support'!A2665,Summary!$Q$110:$Q$186),0)</f>
        <v>0</v>
      </c>
      <c r="AK2665" s="688">
        <f t="shared" ca="1" si="616"/>
        <v>0</v>
      </c>
      <c r="AM2665" s="688">
        <f>IFERROR($H2665/SUMIF($A:$A,$A2665,$H:$H)*SUMIF(Summary!$A$230:$A$266,$A2665,Summary!$P$230:$P$266),0)</f>
        <v>0</v>
      </c>
      <c r="AN2665" s="688">
        <f>IFERROR($H2665/SUMIF($A:$A,$A2665,$H:$H)*(SUMIF(Summary!$A$230:$A$266,$A2665,Summary!$L$230:$L$266)+SUMIF(Summary!$A$281:$A$317,$A2665,Summary!$L$281:$L$317))-AM2665,0)</f>
        <v>0</v>
      </c>
      <c r="AO2665" s="688">
        <f>IFERROR($H2665/SUMIF($A:$A,$A2665,$H:$H)*SUMIF(Summary!$A$230:$A$266,$A2665,Summary!$Q$230:$Q$266),0)</f>
        <v>0</v>
      </c>
      <c r="AP2665" s="688">
        <f>IFERROR($H2665/SUMIF($A:$A,$A2665,$H:$H)*(SUMIF(Summary!$A$230:$A$266,$A2665,Summary!$L$230:$L$266)+SUMIF(Summary!$A$281:$A$317,$A2665,Summary!$L$281:$L$317))-AO2665,0)</f>
        <v>0</v>
      </c>
      <c r="AQ2665" s="306"/>
      <c r="AR2665" s="688">
        <f t="shared" ca="1" si="617"/>
        <v>0</v>
      </c>
      <c r="AS2665" s="688">
        <f t="shared" ca="1" si="618"/>
        <v>0</v>
      </c>
    </row>
    <row r="2666" spans="1:45" x14ac:dyDescent="0.2">
      <c r="A2666" s="423">
        <v>9930</v>
      </c>
      <c r="B2666" s="424">
        <v>2</v>
      </c>
      <c r="C2666" s="425" t="s">
        <v>315</v>
      </c>
      <c r="D2666" s="422">
        <f t="shared" si="619"/>
        <v>6534</v>
      </c>
      <c r="E2666" s="422">
        <f t="shared" si="620"/>
        <v>2193</v>
      </c>
      <c r="F2666" s="422">
        <f t="shared" si="621"/>
        <v>2574</v>
      </c>
      <c r="G2666" s="422">
        <f t="shared" si="622"/>
        <v>0</v>
      </c>
      <c r="H2666" s="22">
        <f t="shared" si="623"/>
        <v>11301</v>
      </c>
      <c r="I2666" s="116">
        <v>2898</v>
      </c>
      <c r="J2666" s="116">
        <v>1287</v>
      </c>
      <c r="K2666" s="116">
        <v>912</v>
      </c>
      <c r="L2666" s="116">
        <v>0</v>
      </c>
      <c r="M2666" s="22">
        <f t="shared" si="624"/>
        <v>5097</v>
      </c>
      <c r="N2666" s="116">
        <v>1998</v>
      </c>
      <c r="O2666" s="116">
        <v>489</v>
      </c>
      <c r="P2666" s="116">
        <v>1026</v>
      </c>
      <c r="Q2666" s="116">
        <v>0</v>
      </c>
      <c r="R2666" s="22">
        <f t="shared" si="625"/>
        <v>3513</v>
      </c>
      <c r="S2666" s="116">
        <v>1638</v>
      </c>
      <c r="T2666" s="116">
        <v>417</v>
      </c>
      <c r="U2666" s="116">
        <v>636</v>
      </c>
      <c r="V2666" s="116">
        <v>0</v>
      </c>
      <c r="W2666" s="22">
        <f t="shared" si="626"/>
        <v>2691</v>
      </c>
      <c r="X2666" s="22">
        <f t="shared" si="627"/>
        <v>376.7</v>
      </c>
      <c r="Y2666" s="22">
        <f ca="1">OFFSET('Cost Study'!$B$7,'Operations Support'!$C2666,'Operations Support'!$B2666)*$H2666</f>
        <v>20228.79</v>
      </c>
      <c r="Z2666" s="23">
        <f ca="1">Y2666*'Cost Study'!$B$31</f>
        <v>1129816.9614796301</v>
      </c>
      <c r="AA2666" s="23">
        <f ca="1">IF(A2666=10298,1.51,1)*IF($B2666&lt;3,$D2666*'Cost Study'!$B$32*OFFSET('Cost Study'!$B$7,'Operations Support'!$C2666,'Operations Support'!$B2666),0)</f>
        <v>1169.5860000000002</v>
      </c>
      <c r="AB2666" s="24">
        <f ca="1">AA2666*'Cost Study'!$B$31</f>
        <v>65323.635309334604</v>
      </c>
      <c r="AC2666" s="23">
        <f ca="1">Y2666*'Cost Study'!$B$31</f>
        <v>1129816.9614796301</v>
      </c>
      <c r="AD2666" s="24">
        <f ca="1">AA2666*'Cost Study'!$B$31</f>
        <v>65323.635309334604</v>
      </c>
      <c r="AE2666" s="377">
        <f t="shared" ca="1" si="628"/>
        <v>1195140.5967889647</v>
      </c>
      <c r="AF2666" s="377">
        <f t="shared" ca="1" si="629"/>
        <v>1195140.5967889647</v>
      </c>
      <c r="AH2666" s="688">
        <f>IFERROR($H2666/SUMIF($A:$A,$A2666,$H:$H)*SUMIF(Summary!$A$110:$A$186,$A2666,Summary!$P$110:$P$186),0)</f>
        <v>501560.38771410473</v>
      </c>
      <c r="AI2666" s="689">
        <f t="shared" ca="1" si="615"/>
        <v>693580.20907485997</v>
      </c>
      <c r="AJ2666" s="688">
        <f>IFERROR(H2666/SUMIF(A:A,A2666,H:H)*SUMIF(Summary!$A$110:$A$186,'Operations Support'!A2666,Summary!$Q$110:$Q$186),0)</f>
        <v>503471.88460453687</v>
      </c>
      <c r="AK2666" s="688">
        <f t="shared" ca="1" si="616"/>
        <v>691668.71218442777</v>
      </c>
      <c r="AM2666" s="688">
        <f>IFERROR($H2666/SUMIF($A:$A,$A2666,$H:$H)*SUMIF(Summary!$A$230:$A$266,$A2666,Summary!$P$230:$P$266),0)</f>
        <v>94895.926043636835</v>
      </c>
      <c r="AN2666" s="688">
        <f>IFERROR($H2666/SUMIF($A:$A,$A2666,$H:$H)*(SUMIF(Summary!$A$230:$A$266,$A2666,Summary!$L$230:$L$266)+SUMIF(Summary!$A$281:$A$317,$A2666,Summary!$L$281:$L$317))-AM2666,0)</f>
        <v>203712.12399374446</v>
      </c>
      <c r="AO2666" s="688">
        <f>IFERROR($H2666/SUMIF($A:$A,$A2666,$H:$H)*SUMIF(Summary!$A$230:$A$266,$A2666,Summary!$Q$230:$Q$266),0)</f>
        <v>95257.583925699248</v>
      </c>
      <c r="AP2666" s="688">
        <f>IFERROR($H2666/SUMIF($A:$A,$A2666,$H:$H)*(SUMIF(Summary!$A$230:$A$266,$A2666,Summary!$L$230:$L$266)+SUMIF(Summary!$A$281:$A$317,$A2666,Summary!$L$281:$L$317))-AO2666,0)</f>
        <v>203350.46611168206</v>
      </c>
      <c r="AQ2666" s="306"/>
      <c r="AR2666" s="688">
        <f t="shared" ca="1" si="617"/>
        <v>897292.33306860446</v>
      </c>
      <c r="AS2666" s="688">
        <f t="shared" ca="1" si="618"/>
        <v>895019.17829610989</v>
      </c>
    </row>
    <row r="2667" spans="1:45" s="15" customFormat="1" x14ac:dyDescent="0.2">
      <c r="A2667" s="423">
        <v>9930</v>
      </c>
      <c r="B2667" s="424">
        <v>2</v>
      </c>
      <c r="C2667" s="425" t="s">
        <v>316</v>
      </c>
      <c r="D2667" s="422">
        <f t="shared" si="619"/>
        <v>0</v>
      </c>
      <c r="E2667" s="422">
        <f t="shared" si="620"/>
        <v>0</v>
      </c>
      <c r="F2667" s="422">
        <f t="shared" si="621"/>
        <v>0</v>
      </c>
      <c r="G2667" s="422">
        <f t="shared" si="622"/>
        <v>0</v>
      </c>
      <c r="H2667" s="22">
        <f t="shared" si="623"/>
        <v>0</v>
      </c>
      <c r="I2667" s="116">
        <v>0</v>
      </c>
      <c r="J2667" s="116">
        <v>0</v>
      </c>
      <c r="K2667" s="116">
        <v>0</v>
      </c>
      <c r="L2667" s="116">
        <v>0</v>
      </c>
      <c r="M2667" s="22">
        <f t="shared" si="624"/>
        <v>0</v>
      </c>
      <c r="N2667" s="116">
        <v>0</v>
      </c>
      <c r="O2667" s="116">
        <v>0</v>
      </c>
      <c r="P2667" s="116">
        <v>0</v>
      </c>
      <c r="Q2667" s="116">
        <v>0</v>
      </c>
      <c r="R2667" s="22">
        <f t="shared" si="625"/>
        <v>0</v>
      </c>
      <c r="S2667" s="116">
        <v>0</v>
      </c>
      <c r="T2667" s="116">
        <v>0</v>
      </c>
      <c r="U2667" s="116">
        <v>0</v>
      </c>
      <c r="V2667" s="116">
        <v>0</v>
      </c>
      <c r="W2667" s="22">
        <f t="shared" si="626"/>
        <v>0</v>
      </c>
      <c r="X2667" s="22">
        <f t="shared" si="627"/>
        <v>0</v>
      </c>
      <c r="Y2667" s="22">
        <f ca="1">OFFSET('Cost Study'!$B$7,'Operations Support'!$C2667,'Operations Support'!$B2667)*$H2667</f>
        <v>0</v>
      </c>
      <c r="Z2667" s="23">
        <f ca="1">Y2667*'Cost Study'!$B$31</f>
        <v>0</v>
      </c>
      <c r="AA2667" s="23">
        <f ca="1">IF(A2667=10298,1.51,1)*IF($B2667&lt;3,$D2667*'Cost Study'!$B$32*OFFSET('Cost Study'!$B$7,'Operations Support'!$C2667,'Operations Support'!$B2667),0)</f>
        <v>0</v>
      </c>
      <c r="AB2667" s="24">
        <f ca="1">AA2667*'Cost Study'!$B$31</f>
        <v>0</v>
      </c>
      <c r="AC2667" s="23">
        <f ca="1">Y2667*'Cost Study'!$B$31</f>
        <v>0</v>
      </c>
      <c r="AD2667" s="24">
        <f ca="1">AA2667*'Cost Study'!$B$31</f>
        <v>0</v>
      </c>
      <c r="AE2667" s="377">
        <f t="shared" ca="1" si="628"/>
        <v>0</v>
      </c>
      <c r="AF2667" s="377">
        <f t="shared" ca="1" si="629"/>
        <v>0</v>
      </c>
      <c r="AH2667" s="688">
        <f>IFERROR($H2667/SUMIF($A:$A,$A2667,$H:$H)*SUMIF(Summary!$A$110:$A$186,$A2667,Summary!$P$110:$P$186),0)</f>
        <v>0</v>
      </c>
      <c r="AI2667" s="689">
        <f t="shared" ca="1" si="615"/>
        <v>0</v>
      </c>
      <c r="AJ2667" s="688">
        <f>IFERROR(H2667/SUMIF(A:A,A2667,H:H)*SUMIF(Summary!$A$110:$A$186,'Operations Support'!A2667,Summary!$Q$110:$Q$186),0)</f>
        <v>0</v>
      </c>
      <c r="AK2667" s="688">
        <f t="shared" ca="1" si="616"/>
        <v>0</v>
      </c>
      <c r="AL2667" s="1"/>
      <c r="AM2667" s="688">
        <f>IFERROR($H2667/SUMIF($A:$A,$A2667,$H:$H)*SUMIF(Summary!$A$230:$A$266,$A2667,Summary!$P$230:$P$266),0)</f>
        <v>0</v>
      </c>
      <c r="AN2667" s="688">
        <f>IFERROR($H2667/SUMIF($A:$A,$A2667,$H:$H)*(SUMIF(Summary!$A$230:$A$266,$A2667,Summary!$L$230:$L$266)+SUMIF(Summary!$A$281:$A$317,$A2667,Summary!$L$281:$L$317))-AM2667,0)</f>
        <v>0</v>
      </c>
      <c r="AO2667" s="688">
        <f>IFERROR($H2667/SUMIF($A:$A,$A2667,$H:$H)*SUMIF(Summary!$A$230:$A$266,$A2667,Summary!$Q$230:$Q$266),0)</f>
        <v>0</v>
      </c>
      <c r="AP2667" s="688">
        <f>IFERROR($H2667/SUMIF($A:$A,$A2667,$H:$H)*(SUMIF(Summary!$A$230:$A$266,$A2667,Summary!$L$230:$L$266)+SUMIF(Summary!$A$281:$A$317,$A2667,Summary!$L$281:$L$317))-AO2667,0)</f>
        <v>0</v>
      </c>
      <c r="AQ2667" s="306"/>
      <c r="AR2667" s="688">
        <f t="shared" ca="1" si="617"/>
        <v>0</v>
      </c>
      <c r="AS2667" s="688">
        <f t="shared" ca="1" si="618"/>
        <v>0</v>
      </c>
    </row>
    <row r="2668" spans="1:45" s="15" customFormat="1" x14ac:dyDescent="0.2">
      <c r="A2668" s="423">
        <v>9930</v>
      </c>
      <c r="B2668" s="424">
        <v>2</v>
      </c>
      <c r="C2668" s="425" t="s">
        <v>317</v>
      </c>
      <c r="D2668" s="422">
        <f t="shared" si="619"/>
        <v>27</v>
      </c>
      <c r="E2668" s="422">
        <f t="shared" si="620"/>
        <v>24</v>
      </c>
      <c r="F2668" s="422">
        <f t="shared" si="621"/>
        <v>228</v>
      </c>
      <c r="G2668" s="422">
        <f t="shared" si="622"/>
        <v>0</v>
      </c>
      <c r="H2668" s="22">
        <f t="shared" si="623"/>
        <v>279</v>
      </c>
      <c r="I2668" s="116">
        <v>6</v>
      </c>
      <c r="J2668" s="116">
        <v>0</v>
      </c>
      <c r="K2668" s="116">
        <v>150</v>
      </c>
      <c r="L2668" s="116">
        <v>0</v>
      </c>
      <c r="M2668" s="22">
        <f t="shared" si="624"/>
        <v>156</v>
      </c>
      <c r="N2668" s="116">
        <v>21</v>
      </c>
      <c r="O2668" s="116">
        <v>24</v>
      </c>
      <c r="P2668" s="116">
        <v>78</v>
      </c>
      <c r="Q2668" s="116">
        <v>0</v>
      </c>
      <c r="R2668" s="22">
        <f t="shared" si="625"/>
        <v>123</v>
      </c>
      <c r="S2668" s="116">
        <v>0</v>
      </c>
      <c r="T2668" s="116">
        <v>0</v>
      </c>
      <c r="U2668" s="116">
        <v>0</v>
      </c>
      <c r="V2668" s="116">
        <v>0</v>
      </c>
      <c r="W2668" s="22">
        <f t="shared" si="626"/>
        <v>0</v>
      </c>
      <c r="X2668" s="22">
        <f t="shared" si="627"/>
        <v>9.3000000000000007</v>
      </c>
      <c r="Y2668" s="22">
        <f ca="1">OFFSET('Cost Study'!$B$7,'Operations Support'!$C2668,'Operations Support'!$B2668)*$H2668</f>
        <v>611.01</v>
      </c>
      <c r="Z2668" s="23">
        <f ca="1">Y2668*'Cost Study'!$B$31</f>
        <v>34126.087701423006</v>
      </c>
      <c r="AA2668" s="23">
        <f ca="1">IF(A2668=10298,1.51,1)*IF($B2668&lt;3,$D2668*'Cost Study'!$B$32*OFFSET('Cost Study'!$B$7,'Operations Support'!$C2668,'Operations Support'!$B2668),0)</f>
        <v>5.9130000000000003</v>
      </c>
      <c r="AB2668" s="24">
        <f ca="1">AA2668*'Cost Study'!$B$31</f>
        <v>330.25246162667429</v>
      </c>
      <c r="AC2668" s="23">
        <f ca="1">Y2668*'Cost Study'!$B$31</f>
        <v>34126.087701423006</v>
      </c>
      <c r="AD2668" s="24">
        <f ca="1">AA2668*'Cost Study'!$B$31</f>
        <v>330.25246162667429</v>
      </c>
      <c r="AE2668" s="377">
        <f t="shared" ca="1" si="628"/>
        <v>34456.340163049681</v>
      </c>
      <c r="AF2668" s="377">
        <f t="shared" ca="1" si="629"/>
        <v>34456.340163049681</v>
      </c>
      <c r="AH2668" s="688">
        <f>IFERROR($H2668/SUMIF($A:$A,$A2668,$H:$H)*SUMIF(Summary!$A$110:$A$186,$A2668,Summary!$P$110:$P$186),0)</f>
        <v>12382.563328221859</v>
      </c>
      <c r="AI2668" s="689">
        <f t="shared" ca="1" si="615"/>
        <v>22073.776834827822</v>
      </c>
      <c r="AJ2668" s="688">
        <f>IFERROR(H2668/SUMIF(A:A,A2668,H:H)*SUMIF(Summary!$A$110:$A$186,'Operations Support'!A2668,Summary!$Q$110:$Q$186),0)</f>
        <v>12429.754517712219</v>
      </c>
      <c r="AK2668" s="688">
        <f t="shared" ca="1" si="616"/>
        <v>22026.585645337462</v>
      </c>
      <c r="AL2668" s="1"/>
      <c r="AM2668" s="688">
        <f>IFERROR($H2668/SUMIF($A:$A,$A2668,$H:$H)*SUMIF(Summary!$A$230:$A$266,$A2668,Summary!$P$230:$P$266),0)</f>
        <v>2342.7982803446312</v>
      </c>
      <c r="AN2668" s="688">
        <f>IFERROR($H2668/SUMIF($A:$A,$A2668,$H:$H)*(SUMIF(Summary!$A$230:$A$266,$A2668,Summary!$L$230:$L$266)+SUMIF(Summary!$A$281:$A$317,$A2668,Summary!$L$281:$L$317))-AM2668,0)</f>
        <v>5029.2613568936122</v>
      </c>
      <c r="AO2668" s="688">
        <f>IFERROR($H2668/SUMIF($A:$A,$A2668,$H:$H)*SUMIF(Summary!$A$230:$A$266,$A2668,Summary!$Q$230:$Q$266),0)</f>
        <v>2351.7269193230768</v>
      </c>
      <c r="AP2668" s="688">
        <f>IFERROR($H2668/SUMIF($A:$A,$A2668,$H:$H)*(SUMIF(Summary!$A$230:$A$266,$A2668,Summary!$L$230:$L$266)+SUMIF(Summary!$A$281:$A$317,$A2668,Summary!$L$281:$L$317))-AO2668,0)</f>
        <v>5020.3327179151665</v>
      </c>
      <c r="AQ2668" s="306"/>
      <c r="AR2668" s="688">
        <f t="shared" ca="1" si="617"/>
        <v>27103.038191721433</v>
      </c>
      <c r="AS2668" s="688">
        <f t="shared" ca="1" si="618"/>
        <v>27046.918363252629</v>
      </c>
    </row>
    <row r="2669" spans="1:45" x14ac:dyDescent="0.2">
      <c r="A2669" s="423">
        <v>9930</v>
      </c>
      <c r="B2669" s="424">
        <v>2</v>
      </c>
      <c r="C2669" s="425" t="s">
        <v>318</v>
      </c>
      <c r="D2669" s="422">
        <f t="shared" si="619"/>
        <v>933</v>
      </c>
      <c r="E2669" s="422">
        <f t="shared" si="620"/>
        <v>40</v>
      </c>
      <c r="F2669" s="422">
        <f t="shared" si="621"/>
        <v>327</v>
      </c>
      <c r="G2669" s="422">
        <f t="shared" si="622"/>
        <v>0</v>
      </c>
      <c r="H2669" s="22">
        <f t="shared" si="623"/>
        <v>1300</v>
      </c>
      <c r="I2669" s="116">
        <v>471</v>
      </c>
      <c r="J2669" s="116">
        <v>40</v>
      </c>
      <c r="K2669" s="116">
        <v>0</v>
      </c>
      <c r="L2669" s="116">
        <v>0</v>
      </c>
      <c r="M2669" s="22">
        <f t="shared" si="624"/>
        <v>511</v>
      </c>
      <c r="N2669" s="116">
        <v>225</v>
      </c>
      <c r="O2669" s="116">
        <v>0</v>
      </c>
      <c r="P2669" s="116">
        <v>0</v>
      </c>
      <c r="Q2669" s="116">
        <v>0</v>
      </c>
      <c r="R2669" s="22">
        <f t="shared" si="625"/>
        <v>225</v>
      </c>
      <c r="S2669" s="116">
        <v>237</v>
      </c>
      <c r="T2669" s="116">
        <v>0</v>
      </c>
      <c r="U2669" s="116">
        <v>327</v>
      </c>
      <c r="V2669" s="116">
        <v>0</v>
      </c>
      <c r="W2669" s="22">
        <f t="shared" si="626"/>
        <v>564</v>
      </c>
      <c r="X2669" s="22">
        <f t="shared" si="627"/>
        <v>43.333333333333336</v>
      </c>
      <c r="Y2669" s="22">
        <f ca="1">OFFSET('Cost Study'!$B$7,'Operations Support'!$C2669,'Operations Support'!$B2669)*$H2669</f>
        <v>2977</v>
      </c>
      <c r="Z2669" s="23">
        <f ca="1">Y2669*'Cost Study'!$B$31</f>
        <v>166271.19537673082</v>
      </c>
      <c r="AA2669" s="23">
        <f ca="1">IF(A2669=10298,1.51,1)*IF($B2669&lt;3,$D2669*'Cost Study'!$B$32*OFFSET('Cost Study'!$B$7,'Operations Support'!$C2669,'Operations Support'!$B2669),0)</f>
        <v>213.65700000000004</v>
      </c>
      <c r="AB2669" s="24">
        <f ca="1">AA2669*'Cost Study'!$B$31</f>
        <v>11933.155791268451</v>
      </c>
      <c r="AC2669" s="23">
        <f ca="1">Y2669*'Cost Study'!$B$31</f>
        <v>166271.19537673082</v>
      </c>
      <c r="AD2669" s="24">
        <f ca="1">AA2669*'Cost Study'!$B$31</f>
        <v>11933.155791268451</v>
      </c>
      <c r="AE2669" s="377">
        <f t="shared" ca="1" si="628"/>
        <v>178204.35116799927</v>
      </c>
      <c r="AF2669" s="377">
        <f t="shared" ca="1" si="629"/>
        <v>178204.35116799927</v>
      </c>
      <c r="AH2669" s="688">
        <f>IFERROR($H2669/SUMIF($A:$A,$A2669,$H:$H)*SUMIF(Summary!$A$110:$A$186,$A2669,Summary!$P$110:$P$186),0)</f>
        <v>57696.53163687604</v>
      </c>
      <c r="AI2669" s="689">
        <f t="shared" ca="1" si="615"/>
        <v>120507.81953112323</v>
      </c>
      <c r="AJ2669" s="688">
        <f>IFERROR(H2669/SUMIF(A:A,A2669,H:H)*SUMIF(Summary!$A$110:$A$186,'Operations Support'!A2669,Summary!$Q$110:$Q$186),0)</f>
        <v>57916.418899734359</v>
      </c>
      <c r="AK2669" s="688">
        <f t="shared" ca="1" si="616"/>
        <v>120287.93226826491</v>
      </c>
      <c r="AM2669" s="688">
        <f>IFERROR($H2669/SUMIF($A:$A,$A2669,$H:$H)*SUMIF(Summary!$A$230:$A$266,$A2669,Summary!$P$230:$P$266),0)</f>
        <v>10916.264388702582</v>
      </c>
      <c r="AN2669" s="688">
        <f>IFERROR($H2669/SUMIF($A:$A,$A2669,$H:$H)*(SUMIF(Summary!$A$230:$A$266,$A2669,Summary!$L$230:$L$266)+SUMIF(Summary!$A$281:$A$317,$A2669,Summary!$L$281:$L$317))-AM2669,0)</f>
        <v>23433.834279432602</v>
      </c>
      <c r="AO2669" s="688">
        <f>IFERROR($H2669/SUMIF($A:$A,$A2669,$H:$H)*SUMIF(Summary!$A$230:$A$266,$A2669,Summary!$Q$230:$Q$266),0)</f>
        <v>10957.867366021504</v>
      </c>
      <c r="AP2669" s="688">
        <f>IFERROR($H2669/SUMIF($A:$A,$A2669,$H:$H)*(SUMIF(Summary!$A$230:$A$266,$A2669,Summary!$L$230:$L$266)+SUMIF(Summary!$A$281:$A$317,$A2669,Summary!$L$281:$L$317))-AO2669,0)</f>
        <v>23392.23130211368</v>
      </c>
      <c r="AQ2669" s="306"/>
      <c r="AR2669" s="688">
        <f t="shared" ca="1" si="617"/>
        <v>143941.65381055581</v>
      </c>
      <c r="AS2669" s="688">
        <f t="shared" ca="1" si="618"/>
        <v>143680.16357037859</v>
      </c>
    </row>
    <row r="2670" spans="1:45" x14ac:dyDescent="0.2">
      <c r="A2670" s="423">
        <v>9930</v>
      </c>
      <c r="B2670" s="424">
        <v>2</v>
      </c>
      <c r="C2670" s="425" t="s">
        <v>319</v>
      </c>
      <c r="D2670" s="422">
        <f t="shared" si="619"/>
        <v>417</v>
      </c>
      <c r="E2670" s="422">
        <f t="shared" si="620"/>
        <v>422</v>
      </c>
      <c r="F2670" s="422">
        <f t="shared" si="621"/>
        <v>1846</v>
      </c>
      <c r="G2670" s="422">
        <f t="shared" si="622"/>
        <v>0</v>
      </c>
      <c r="H2670" s="22">
        <f t="shared" si="623"/>
        <v>2685</v>
      </c>
      <c r="I2670" s="116">
        <v>100</v>
      </c>
      <c r="J2670" s="116">
        <v>201</v>
      </c>
      <c r="K2670" s="116">
        <v>798</v>
      </c>
      <c r="L2670" s="116">
        <v>0</v>
      </c>
      <c r="M2670" s="22">
        <f t="shared" si="624"/>
        <v>1099</v>
      </c>
      <c r="N2670" s="116">
        <v>241</v>
      </c>
      <c r="O2670" s="116">
        <v>179</v>
      </c>
      <c r="P2670" s="116">
        <v>786</v>
      </c>
      <c r="Q2670" s="116">
        <v>0</v>
      </c>
      <c r="R2670" s="22">
        <f t="shared" si="625"/>
        <v>1206</v>
      </c>
      <c r="S2670" s="116">
        <v>76</v>
      </c>
      <c r="T2670" s="116">
        <v>42</v>
      </c>
      <c r="U2670" s="116">
        <v>262</v>
      </c>
      <c r="V2670" s="116">
        <v>0</v>
      </c>
      <c r="W2670" s="22">
        <f t="shared" si="626"/>
        <v>380</v>
      </c>
      <c r="X2670" s="22">
        <f t="shared" si="627"/>
        <v>89.5</v>
      </c>
      <c r="Y2670" s="22">
        <f ca="1">OFFSET('Cost Study'!$B$7,'Operations Support'!$C2670,'Operations Support'!$B2670)*$H2670</f>
        <v>5477.4000000000005</v>
      </c>
      <c r="Z2670" s="23">
        <f ca="1">Y2670*'Cost Study'!$B$31</f>
        <v>305923.36095280666</v>
      </c>
      <c r="AA2670" s="23">
        <f ca="1">IF(A2670=10298,1.51,1)*IF($B2670&lt;3,$D2670*'Cost Study'!$B$32*OFFSET('Cost Study'!$B$7,'Operations Support'!$C2670,'Operations Support'!$B2670),0)</f>
        <v>85.068000000000012</v>
      </c>
      <c r="AB2670" s="24">
        <f ca="1">AA2670*'Cost Study'!$B$31</f>
        <v>4751.2119745743157</v>
      </c>
      <c r="AC2670" s="23">
        <f ca="1">Y2670*'Cost Study'!$B$31</f>
        <v>305923.36095280666</v>
      </c>
      <c r="AD2670" s="24">
        <f ca="1">AA2670*'Cost Study'!$B$31</f>
        <v>4751.2119745743157</v>
      </c>
      <c r="AE2670" s="377">
        <f t="shared" ca="1" si="628"/>
        <v>310674.57292738097</v>
      </c>
      <c r="AF2670" s="377">
        <f t="shared" ca="1" si="629"/>
        <v>310674.57292738097</v>
      </c>
      <c r="AH2670" s="688">
        <f>IFERROR($H2670/SUMIF($A:$A,$A2670,$H:$H)*SUMIF(Summary!$A$110:$A$186,$A2670,Summary!$P$110:$P$186),0)</f>
        <v>119165.52880385552</v>
      </c>
      <c r="AI2670" s="689">
        <f t="shared" ref="AI2670:AI2733" ca="1" si="630">Z2670+AB2670-AH2670</f>
        <v>191509.04412352544</v>
      </c>
      <c r="AJ2670" s="688">
        <f>IFERROR(H2670/SUMIF(A:A,A2670,H:H)*SUMIF(Summary!$A$110:$A$186,'Operations Support'!A2670,Summary!$Q$110:$Q$186),0)</f>
        <v>119619.68057368211</v>
      </c>
      <c r="AK2670" s="688">
        <f t="shared" ref="AK2670:AK2733" ca="1" si="631">AC2670+AD2670-AJ2670</f>
        <v>191054.89235369884</v>
      </c>
      <c r="AM2670" s="688">
        <f>IFERROR($H2670/SUMIF($A:$A,$A2670,$H:$H)*SUMIF(Summary!$A$230:$A$266,$A2670,Summary!$P$230:$P$266),0)</f>
        <v>22546.284525897256</v>
      </c>
      <c r="AN2670" s="688">
        <f>IFERROR($H2670/SUMIF($A:$A,$A2670,$H:$H)*(SUMIF(Summary!$A$230:$A$266,$A2670,Summary!$L$230:$L$266)+SUMIF(Summary!$A$281:$A$317,$A2670,Summary!$L$281:$L$317))-AM2670,0)</f>
        <v>48399.880800212719</v>
      </c>
      <c r="AO2670" s="688">
        <f>IFERROR($H2670/SUMIF($A:$A,$A2670,$H:$H)*SUMIF(Summary!$A$230:$A$266,$A2670,Summary!$Q$230:$Q$266),0)</f>
        <v>22632.210675205955</v>
      </c>
      <c r="AP2670" s="688">
        <f>IFERROR($H2670/SUMIF($A:$A,$A2670,$H:$H)*(SUMIF(Summary!$A$230:$A$266,$A2670,Summary!$L$230:$L$266)+SUMIF(Summary!$A$281:$A$317,$A2670,Summary!$L$281:$L$317))-AO2670,0)</f>
        <v>48313.954650904016</v>
      </c>
      <c r="AQ2670" s="306"/>
      <c r="AR2670" s="688">
        <f t="shared" ref="AR2670:AR2733" ca="1" si="632">AI2670+AN2670</f>
        <v>239908.92492373817</v>
      </c>
      <c r="AS2670" s="688">
        <f t="shared" ref="AS2670:AS2733" ca="1" si="633">AK2670+AP2670</f>
        <v>239368.84700460287</v>
      </c>
    </row>
    <row r="2671" spans="1:45" x14ac:dyDescent="0.2">
      <c r="A2671" s="423">
        <v>9930</v>
      </c>
      <c r="B2671" s="424">
        <v>2</v>
      </c>
      <c r="C2671" s="425" t="s">
        <v>320</v>
      </c>
      <c r="D2671" s="422">
        <f t="shared" si="619"/>
        <v>0</v>
      </c>
      <c r="E2671" s="422">
        <f t="shared" si="620"/>
        <v>0</v>
      </c>
      <c r="F2671" s="422">
        <f t="shared" si="621"/>
        <v>0</v>
      </c>
      <c r="G2671" s="422">
        <f t="shared" si="622"/>
        <v>0</v>
      </c>
      <c r="H2671" s="22">
        <f t="shared" si="623"/>
        <v>0</v>
      </c>
      <c r="I2671" s="116">
        <v>0</v>
      </c>
      <c r="J2671" s="116">
        <v>0</v>
      </c>
      <c r="K2671" s="116">
        <v>0</v>
      </c>
      <c r="L2671" s="116">
        <v>0</v>
      </c>
      <c r="M2671" s="22">
        <f t="shared" si="624"/>
        <v>0</v>
      </c>
      <c r="N2671" s="116">
        <v>0</v>
      </c>
      <c r="O2671" s="116">
        <v>0</v>
      </c>
      <c r="P2671" s="116">
        <v>0</v>
      </c>
      <c r="Q2671" s="116">
        <v>0</v>
      </c>
      <c r="R2671" s="22">
        <f t="shared" si="625"/>
        <v>0</v>
      </c>
      <c r="S2671" s="116">
        <v>0</v>
      </c>
      <c r="T2671" s="116">
        <v>0</v>
      </c>
      <c r="U2671" s="116">
        <v>0</v>
      </c>
      <c r="V2671" s="116">
        <v>0</v>
      </c>
      <c r="W2671" s="22">
        <f t="shared" si="626"/>
        <v>0</v>
      </c>
      <c r="X2671" s="22">
        <f t="shared" si="627"/>
        <v>0</v>
      </c>
      <c r="Y2671" s="22">
        <f ca="1">OFFSET('Cost Study'!$B$7,'Operations Support'!$C2671,'Operations Support'!$B2671)*$H2671</f>
        <v>0</v>
      </c>
      <c r="Z2671" s="23">
        <f ca="1">Y2671*'Cost Study'!$B$31</f>
        <v>0</v>
      </c>
      <c r="AA2671" s="23">
        <f ca="1">IF(A2671=10298,1.51,1)*IF($B2671&lt;3,$D2671*'Cost Study'!$B$32*OFFSET('Cost Study'!$B$7,'Operations Support'!$C2671,'Operations Support'!$B2671),0)</f>
        <v>0</v>
      </c>
      <c r="AB2671" s="24">
        <f ca="1">AA2671*'Cost Study'!$B$31</f>
        <v>0</v>
      </c>
      <c r="AC2671" s="23">
        <f ca="1">Y2671*'Cost Study'!$B$31</f>
        <v>0</v>
      </c>
      <c r="AD2671" s="24">
        <f ca="1">AA2671*'Cost Study'!$B$31</f>
        <v>0</v>
      </c>
      <c r="AE2671" s="377">
        <f t="shared" ca="1" si="628"/>
        <v>0</v>
      </c>
      <c r="AF2671" s="377">
        <f t="shared" ca="1" si="629"/>
        <v>0</v>
      </c>
      <c r="AH2671" s="688">
        <f>IFERROR($H2671/SUMIF($A:$A,$A2671,$H:$H)*SUMIF(Summary!$A$110:$A$186,$A2671,Summary!$P$110:$P$186),0)</f>
        <v>0</v>
      </c>
      <c r="AI2671" s="689">
        <f t="shared" ca="1" si="630"/>
        <v>0</v>
      </c>
      <c r="AJ2671" s="688">
        <f>IFERROR(H2671/SUMIF(A:A,A2671,H:H)*SUMIF(Summary!$A$110:$A$186,'Operations Support'!A2671,Summary!$Q$110:$Q$186),0)</f>
        <v>0</v>
      </c>
      <c r="AK2671" s="688">
        <f t="shared" ca="1" si="631"/>
        <v>0</v>
      </c>
      <c r="AM2671" s="688">
        <f>IFERROR($H2671/SUMIF($A:$A,$A2671,$H:$H)*SUMIF(Summary!$A$230:$A$266,$A2671,Summary!$P$230:$P$266),0)</f>
        <v>0</v>
      </c>
      <c r="AN2671" s="688">
        <f>IFERROR($H2671/SUMIF($A:$A,$A2671,$H:$H)*(SUMIF(Summary!$A$230:$A$266,$A2671,Summary!$L$230:$L$266)+SUMIF(Summary!$A$281:$A$317,$A2671,Summary!$L$281:$L$317))-AM2671,0)</f>
        <v>0</v>
      </c>
      <c r="AO2671" s="688">
        <f>IFERROR($H2671/SUMIF($A:$A,$A2671,$H:$H)*SUMIF(Summary!$A$230:$A$266,$A2671,Summary!$Q$230:$Q$266),0)</f>
        <v>0</v>
      </c>
      <c r="AP2671" s="688">
        <f>IFERROR($H2671/SUMIF($A:$A,$A2671,$H:$H)*(SUMIF(Summary!$A$230:$A$266,$A2671,Summary!$L$230:$L$266)+SUMIF(Summary!$A$281:$A$317,$A2671,Summary!$L$281:$L$317))-AO2671,0)</f>
        <v>0</v>
      </c>
      <c r="AQ2671" s="306"/>
      <c r="AR2671" s="688">
        <f t="shared" ca="1" si="632"/>
        <v>0</v>
      </c>
      <c r="AS2671" s="688">
        <f t="shared" ca="1" si="633"/>
        <v>0</v>
      </c>
    </row>
    <row r="2672" spans="1:45" x14ac:dyDescent="0.2">
      <c r="A2672" s="423">
        <v>9930</v>
      </c>
      <c r="B2672" s="424">
        <v>3</v>
      </c>
      <c r="C2672" s="425" t="s">
        <v>300</v>
      </c>
      <c r="D2672" s="422">
        <f t="shared" si="619"/>
        <v>2082</v>
      </c>
      <c r="E2672" s="422">
        <f t="shared" si="620"/>
        <v>204</v>
      </c>
      <c r="F2672" s="422">
        <f t="shared" si="621"/>
        <v>6</v>
      </c>
      <c r="G2672" s="422">
        <f t="shared" si="622"/>
        <v>0</v>
      </c>
      <c r="H2672" s="22">
        <f t="shared" si="623"/>
        <v>2292</v>
      </c>
      <c r="I2672" s="116">
        <v>804</v>
      </c>
      <c r="J2672" s="116">
        <v>144</v>
      </c>
      <c r="K2672" s="116">
        <v>6</v>
      </c>
      <c r="L2672" s="116">
        <v>0</v>
      </c>
      <c r="M2672" s="22">
        <f t="shared" si="624"/>
        <v>954</v>
      </c>
      <c r="N2672" s="116">
        <v>726</v>
      </c>
      <c r="O2672" s="116">
        <v>9</v>
      </c>
      <c r="P2672" s="116">
        <v>0</v>
      </c>
      <c r="Q2672" s="116">
        <v>0</v>
      </c>
      <c r="R2672" s="22">
        <f t="shared" si="625"/>
        <v>735</v>
      </c>
      <c r="S2672" s="116">
        <v>552</v>
      </c>
      <c r="T2672" s="116">
        <v>51</v>
      </c>
      <c r="U2672" s="116">
        <v>0</v>
      </c>
      <c r="V2672" s="116">
        <v>0</v>
      </c>
      <c r="W2672" s="22">
        <f t="shared" si="626"/>
        <v>603</v>
      </c>
      <c r="X2672" s="22">
        <f t="shared" si="627"/>
        <v>95.5</v>
      </c>
      <c r="Y2672" s="22">
        <f ca="1">OFFSET('Cost Study'!$B$7,'Operations Support'!$C2672,'Operations Support'!$B2672)*$H2672</f>
        <v>9855.6</v>
      </c>
      <c r="Z2672" s="23">
        <f ca="1">Y2672*'Cost Study'!$B$31</f>
        <v>550454.28053574346</v>
      </c>
      <c r="AA2672" s="23">
        <f ca="1">IF(A2672=10298,1.51,1)*IF($B2672&lt;3,$D2672*'Cost Study'!$B$32*OFFSET('Cost Study'!$B$7,'Operations Support'!$C2672,'Operations Support'!$B2672),0)</f>
        <v>0</v>
      </c>
      <c r="AB2672" s="24">
        <f ca="1">AA2672*'Cost Study'!$B$31</f>
        <v>0</v>
      </c>
      <c r="AC2672" s="23">
        <f ca="1">Y2672*'Cost Study'!$B$31</f>
        <v>550454.28053574346</v>
      </c>
      <c r="AD2672" s="24">
        <f ca="1">AA2672*'Cost Study'!$B$31</f>
        <v>0</v>
      </c>
      <c r="AE2672" s="377">
        <f t="shared" ca="1" si="628"/>
        <v>550454.28053574346</v>
      </c>
      <c r="AF2672" s="377">
        <f t="shared" ca="1" si="629"/>
        <v>550454.28053574346</v>
      </c>
      <c r="AH2672" s="688">
        <f>IFERROR($H2672/SUMIF($A:$A,$A2672,$H:$H)*SUMIF(Summary!$A$110:$A$186,$A2672,Summary!$P$110:$P$186),0)</f>
        <v>101723.42347055375</v>
      </c>
      <c r="AI2672" s="689">
        <f t="shared" ca="1" si="630"/>
        <v>448730.85706518969</v>
      </c>
      <c r="AJ2672" s="688">
        <f>IFERROR(H2672/SUMIF(A:A,A2672,H:H)*SUMIF(Summary!$A$110:$A$186,'Operations Support'!A2672,Summary!$Q$110:$Q$186),0)</f>
        <v>102111.10162937779</v>
      </c>
      <c r="AK2672" s="688">
        <f t="shared" ca="1" si="631"/>
        <v>448343.17890636565</v>
      </c>
      <c r="AM2672" s="688">
        <f>IFERROR($H2672/SUMIF($A:$A,$A2672,$H:$H)*SUMIF(Summary!$A$230:$A$266,$A2672,Summary!$P$230:$P$266),0)</f>
        <v>19246.213829927936</v>
      </c>
      <c r="AN2672" s="688">
        <f>IFERROR($H2672/SUMIF($A:$A,$A2672,$H:$H)*(SUMIF(Summary!$A$230:$A$266,$A2672,Summary!$L$230:$L$266)+SUMIF(Summary!$A$281:$A$317,$A2672,Summary!$L$281:$L$317))-AM2672,0)</f>
        <v>41315.652437276542</v>
      </c>
      <c r="AO2672" s="688">
        <f>IFERROR($H2672/SUMIF($A:$A,$A2672,$H:$H)*SUMIF(Summary!$A$230:$A$266,$A2672,Summary!$Q$230:$Q$266),0)</f>
        <v>19319.563079170221</v>
      </c>
      <c r="AP2672" s="688">
        <f>IFERROR($H2672/SUMIF($A:$A,$A2672,$H:$H)*(SUMIF(Summary!$A$230:$A$266,$A2672,Summary!$L$230:$L$266)+SUMIF(Summary!$A$281:$A$317,$A2672,Summary!$L$281:$L$317))-AO2672,0)</f>
        <v>41242.303188034261</v>
      </c>
      <c r="AQ2672" s="306"/>
      <c r="AR2672" s="688">
        <f t="shared" ca="1" si="632"/>
        <v>490046.50950246624</v>
      </c>
      <c r="AS2672" s="688">
        <f t="shared" ca="1" si="633"/>
        <v>489585.48209439992</v>
      </c>
    </row>
    <row r="2673" spans="1:45" x14ac:dyDescent="0.2">
      <c r="A2673" s="423">
        <v>9930</v>
      </c>
      <c r="B2673" s="424">
        <v>3</v>
      </c>
      <c r="C2673" s="425" t="s">
        <v>301</v>
      </c>
      <c r="D2673" s="422">
        <f t="shared" si="619"/>
        <v>921</v>
      </c>
      <c r="E2673" s="422">
        <f t="shared" si="620"/>
        <v>168</v>
      </c>
      <c r="F2673" s="422">
        <f t="shared" si="621"/>
        <v>69</v>
      </c>
      <c r="G2673" s="422">
        <f t="shared" si="622"/>
        <v>0</v>
      </c>
      <c r="H2673" s="22">
        <f t="shared" si="623"/>
        <v>1158</v>
      </c>
      <c r="I2673" s="116">
        <v>378</v>
      </c>
      <c r="J2673" s="116">
        <v>54</v>
      </c>
      <c r="K2673" s="116">
        <v>30</v>
      </c>
      <c r="L2673" s="116">
        <v>0</v>
      </c>
      <c r="M2673" s="22">
        <f t="shared" si="624"/>
        <v>462</v>
      </c>
      <c r="N2673" s="116">
        <v>429</v>
      </c>
      <c r="O2673" s="116">
        <v>108</v>
      </c>
      <c r="P2673" s="116">
        <v>39</v>
      </c>
      <c r="Q2673" s="116">
        <v>0</v>
      </c>
      <c r="R2673" s="22">
        <f t="shared" si="625"/>
        <v>576</v>
      </c>
      <c r="S2673" s="116">
        <v>114</v>
      </c>
      <c r="T2673" s="116">
        <v>6</v>
      </c>
      <c r="U2673" s="116">
        <v>0</v>
      </c>
      <c r="V2673" s="116">
        <v>0</v>
      </c>
      <c r="W2673" s="22">
        <f t="shared" si="626"/>
        <v>120</v>
      </c>
      <c r="X2673" s="22">
        <f t="shared" si="627"/>
        <v>48.25</v>
      </c>
      <c r="Y2673" s="22">
        <f ca="1">OFFSET('Cost Study'!$B$7,'Operations Support'!$C2673,'Operations Support'!$B2673)*$H2673</f>
        <v>8488.14</v>
      </c>
      <c r="Z2673" s="23">
        <f ca="1">Y2673*'Cost Study'!$B$31</f>
        <v>474079.00044509361</v>
      </c>
      <c r="AA2673" s="23">
        <f ca="1">IF(A2673=10298,1.51,1)*IF($B2673&lt;3,$D2673*'Cost Study'!$B$32*OFFSET('Cost Study'!$B$7,'Operations Support'!$C2673,'Operations Support'!$B2673),0)</f>
        <v>0</v>
      </c>
      <c r="AB2673" s="24">
        <f ca="1">AA2673*'Cost Study'!$B$31</f>
        <v>0</v>
      </c>
      <c r="AC2673" s="23">
        <f ca="1">Y2673*'Cost Study'!$B$31</f>
        <v>474079.00044509361</v>
      </c>
      <c r="AD2673" s="24">
        <f ca="1">AA2673*'Cost Study'!$B$31</f>
        <v>0</v>
      </c>
      <c r="AE2673" s="377">
        <f t="shared" ca="1" si="628"/>
        <v>474079.00044509361</v>
      </c>
      <c r="AF2673" s="377">
        <f t="shared" ca="1" si="629"/>
        <v>474079.00044509361</v>
      </c>
      <c r="AH2673" s="688">
        <f>IFERROR($H2673/SUMIF($A:$A,$A2673,$H:$H)*SUMIF(Summary!$A$110:$A$186,$A2673,Summary!$P$110:$P$186),0)</f>
        <v>51394.29510423266</v>
      </c>
      <c r="AI2673" s="689">
        <f t="shared" ca="1" si="630"/>
        <v>422684.70534086094</v>
      </c>
      <c r="AJ2673" s="688">
        <f>IFERROR(H2673/SUMIF(A:A,A2673,H:H)*SUMIF(Summary!$A$110:$A$186,'Operations Support'!A2673,Summary!$Q$110:$Q$186),0)</f>
        <v>51590.163912224911</v>
      </c>
      <c r="AK2673" s="688">
        <f t="shared" ca="1" si="631"/>
        <v>422488.83653286868</v>
      </c>
      <c r="AM2673" s="688">
        <f>IFERROR($H2673/SUMIF($A:$A,$A2673,$H:$H)*SUMIF(Summary!$A$230:$A$266,$A2673,Summary!$P$230:$P$266),0)</f>
        <v>9723.872432398146</v>
      </c>
      <c r="AN2673" s="688">
        <f>IFERROR($H2673/SUMIF($A:$A,$A2673,$H:$H)*(SUMIF(Summary!$A$230:$A$266,$A2673,Summary!$L$230:$L$266)+SUMIF(Summary!$A$281:$A$317,$A2673,Summary!$L$281:$L$317))-AM2673,0)</f>
        <v>20874.138535063808</v>
      </c>
      <c r="AO2673" s="688">
        <f>IFERROR($H2673/SUMIF($A:$A,$A2673,$H:$H)*SUMIF(Summary!$A$230:$A$266,$A2673,Summary!$Q$230:$Q$266),0)</f>
        <v>9760.9310845022337</v>
      </c>
      <c r="AP2673" s="688">
        <f>IFERROR($H2673/SUMIF($A:$A,$A2673,$H:$H)*(SUMIF(Summary!$A$230:$A$266,$A2673,Summary!$L$230:$L$266)+SUMIF(Summary!$A$281:$A$317,$A2673,Summary!$L$281:$L$317))-AO2673,0)</f>
        <v>20837.079882959722</v>
      </c>
      <c r="AQ2673" s="306"/>
      <c r="AR2673" s="688">
        <f t="shared" ca="1" si="632"/>
        <v>443558.84387592477</v>
      </c>
      <c r="AS2673" s="688">
        <f t="shared" ca="1" si="633"/>
        <v>443325.9164158284</v>
      </c>
    </row>
    <row r="2674" spans="1:45" x14ac:dyDescent="0.2">
      <c r="A2674" s="423">
        <v>9930</v>
      </c>
      <c r="B2674" s="424">
        <v>3</v>
      </c>
      <c r="C2674" s="425" t="s">
        <v>302</v>
      </c>
      <c r="D2674" s="422">
        <f t="shared" si="619"/>
        <v>0</v>
      </c>
      <c r="E2674" s="422">
        <f t="shared" si="620"/>
        <v>0</v>
      </c>
      <c r="F2674" s="422">
        <f t="shared" si="621"/>
        <v>0</v>
      </c>
      <c r="G2674" s="422">
        <f t="shared" si="622"/>
        <v>0</v>
      </c>
      <c r="H2674" s="22">
        <f t="shared" si="623"/>
        <v>0</v>
      </c>
      <c r="I2674" s="116">
        <v>0</v>
      </c>
      <c r="J2674" s="116">
        <v>0</v>
      </c>
      <c r="K2674" s="116">
        <v>0</v>
      </c>
      <c r="L2674" s="116">
        <v>0</v>
      </c>
      <c r="M2674" s="22">
        <f t="shared" si="624"/>
        <v>0</v>
      </c>
      <c r="N2674" s="116">
        <v>0</v>
      </c>
      <c r="O2674" s="116">
        <v>0</v>
      </c>
      <c r="P2674" s="116">
        <v>0</v>
      </c>
      <c r="Q2674" s="116">
        <v>0</v>
      </c>
      <c r="R2674" s="22">
        <f t="shared" si="625"/>
        <v>0</v>
      </c>
      <c r="S2674" s="116">
        <v>0</v>
      </c>
      <c r="T2674" s="116">
        <v>0</v>
      </c>
      <c r="U2674" s="116">
        <v>0</v>
      </c>
      <c r="V2674" s="116">
        <v>0</v>
      </c>
      <c r="W2674" s="22">
        <f t="shared" si="626"/>
        <v>0</v>
      </c>
      <c r="X2674" s="22">
        <f t="shared" si="627"/>
        <v>0</v>
      </c>
      <c r="Y2674" s="22">
        <f ca="1">OFFSET('Cost Study'!$B$7,'Operations Support'!$C2674,'Operations Support'!$B2674)*$H2674</f>
        <v>0</v>
      </c>
      <c r="Z2674" s="23">
        <f ca="1">Y2674*'Cost Study'!$B$31</f>
        <v>0</v>
      </c>
      <c r="AA2674" s="23">
        <f ca="1">IF(A2674=10298,1.51,1)*IF($B2674&lt;3,$D2674*'Cost Study'!$B$32*OFFSET('Cost Study'!$B$7,'Operations Support'!$C2674,'Operations Support'!$B2674),0)</f>
        <v>0</v>
      </c>
      <c r="AB2674" s="24">
        <f ca="1">AA2674*'Cost Study'!$B$31</f>
        <v>0</v>
      </c>
      <c r="AC2674" s="23">
        <f ca="1">Y2674*'Cost Study'!$B$31</f>
        <v>0</v>
      </c>
      <c r="AD2674" s="24">
        <f ca="1">AA2674*'Cost Study'!$B$31</f>
        <v>0</v>
      </c>
      <c r="AE2674" s="377">
        <f t="shared" ca="1" si="628"/>
        <v>0</v>
      </c>
      <c r="AF2674" s="377">
        <f t="shared" ca="1" si="629"/>
        <v>0</v>
      </c>
      <c r="AH2674" s="688">
        <f>IFERROR($H2674/SUMIF($A:$A,$A2674,$H:$H)*SUMIF(Summary!$A$110:$A$186,$A2674,Summary!$P$110:$P$186),0)</f>
        <v>0</v>
      </c>
      <c r="AI2674" s="689">
        <f t="shared" ca="1" si="630"/>
        <v>0</v>
      </c>
      <c r="AJ2674" s="688">
        <f>IFERROR(H2674/SUMIF(A:A,A2674,H:H)*SUMIF(Summary!$A$110:$A$186,'Operations Support'!A2674,Summary!$Q$110:$Q$186),0)</f>
        <v>0</v>
      </c>
      <c r="AK2674" s="688">
        <f t="shared" ca="1" si="631"/>
        <v>0</v>
      </c>
      <c r="AM2674" s="688">
        <f>IFERROR($H2674/SUMIF($A:$A,$A2674,$H:$H)*SUMIF(Summary!$A$230:$A$266,$A2674,Summary!$P$230:$P$266),0)</f>
        <v>0</v>
      </c>
      <c r="AN2674" s="688">
        <f>IFERROR($H2674/SUMIF($A:$A,$A2674,$H:$H)*(SUMIF(Summary!$A$230:$A$266,$A2674,Summary!$L$230:$L$266)+SUMIF(Summary!$A$281:$A$317,$A2674,Summary!$L$281:$L$317))-AM2674,0)</f>
        <v>0</v>
      </c>
      <c r="AO2674" s="688">
        <f>IFERROR($H2674/SUMIF($A:$A,$A2674,$H:$H)*SUMIF(Summary!$A$230:$A$266,$A2674,Summary!$Q$230:$Q$266),0)</f>
        <v>0</v>
      </c>
      <c r="AP2674" s="688">
        <f>IFERROR($H2674/SUMIF($A:$A,$A2674,$H:$H)*(SUMIF(Summary!$A$230:$A$266,$A2674,Summary!$L$230:$L$266)+SUMIF(Summary!$A$281:$A$317,$A2674,Summary!$L$281:$L$317))-AO2674,0)</f>
        <v>0</v>
      </c>
      <c r="AQ2674" s="306"/>
      <c r="AR2674" s="688">
        <f t="shared" ca="1" si="632"/>
        <v>0</v>
      </c>
      <c r="AS2674" s="688">
        <f t="shared" ca="1" si="633"/>
        <v>0</v>
      </c>
    </row>
    <row r="2675" spans="1:45" x14ac:dyDescent="0.2">
      <c r="A2675" s="423">
        <v>9930</v>
      </c>
      <c r="B2675" s="424">
        <v>3</v>
      </c>
      <c r="C2675" s="425" t="s">
        <v>303</v>
      </c>
      <c r="D2675" s="422">
        <f t="shared" si="619"/>
        <v>4467</v>
      </c>
      <c r="E2675" s="422">
        <f t="shared" si="620"/>
        <v>2418</v>
      </c>
      <c r="F2675" s="422">
        <f t="shared" si="621"/>
        <v>1569</v>
      </c>
      <c r="G2675" s="422">
        <f t="shared" si="622"/>
        <v>0</v>
      </c>
      <c r="H2675" s="22">
        <f t="shared" si="623"/>
        <v>8454</v>
      </c>
      <c r="I2675" s="116">
        <v>1932</v>
      </c>
      <c r="J2675" s="116">
        <v>852</v>
      </c>
      <c r="K2675" s="116">
        <v>789</v>
      </c>
      <c r="L2675" s="116">
        <v>0</v>
      </c>
      <c r="M2675" s="22">
        <f t="shared" si="624"/>
        <v>3573</v>
      </c>
      <c r="N2675" s="116">
        <v>537</v>
      </c>
      <c r="O2675" s="116">
        <v>683</v>
      </c>
      <c r="P2675" s="116">
        <v>345</v>
      </c>
      <c r="Q2675" s="116">
        <v>0</v>
      </c>
      <c r="R2675" s="22">
        <f t="shared" si="625"/>
        <v>1565</v>
      </c>
      <c r="S2675" s="116">
        <v>1998</v>
      </c>
      <c r="T2675" s="116">
        <v>883</v>
      </c>
      <c r="U2675" s="116">
        <v>435</v>
      </c>
      <c r="V2675" s="116">
        <v>0</v>
      </c>
      <c r="W2675" s="22">
        <f t="shared" si="626"/>
        <v>3316</v>
      </c>
      <c r="X2675" s="22">
        <f t="shared" si="627"/>
        <v>352.25</v>
      </c>
      <c r="Y2675" s="22">
        <f ca="1">OFFSET('Cost Study'!$B$7,'Operations Support'!$C2675,'Operations Support'!$B2675)*$H2675</f>
        <v>20374.14</v>
      </c>
      <c r="Z2675" s="23">
        <f ca="1">Y2675*'Cost Study'!$B$31</f>
        <v>1137935.0394937408</v>
      </c>
      <c r="AA2675" s="23">
        <f ca="1">IF(A2675=10298,1.51,1)*IF($B2675&lt;3,$D2675*'Cost Study'!$B$32*OFFSET('Cost Study'!$B$7,'Operations Support'!$C2675,'Operations Support'!$B2675),0)</f>
        <v>0</v>
      </c>
      <c r="AB2675" s="24">
        <f ca="1">AA2675*'Cost Study'!$B$31</f>
        <v>0</v>
      </c>
      <c r="AC2675" s="23">
        <f ca="1">Y2675*'Cost Study'!$B$31</f>
        <v>1137935.0394937408</v>
      </c>
      <c r="AD2675" s="24">
        <f ca="1">AA2675*'Cost Study'!$B$31</f>
        <v>0</v>
      </c>
      <c r="AE2675" s="377">
        <f t="shared" ca="1" si="628"/>
        <v>1137935.0394937408</v>
      </c>
      <c r="AF2675" s="377">
        <f t="shared" ca="1" si="629"/>
        <v>1137935.0394937408</v>
      </c>
      <c r="AH2675" s="688">
        <f>IFERROR($H2675/SUMIF($A:$A,$A2675,$H:$H)*SUMIF(Summary!$A$110:$A$186,$A2675,Summary!$P$110:$P$186),0)</f>
        <v>375204.98342934618</v>
      </c>
      <c r="AI2675" s="689">
        <f t="shared" ca="1" si="630"/>
        <v>762730.05606439454</v>
      </c>
      <c r="AJ2675" s="688">
        <f>IFERROR(H2675/SUMIF(A:A,A2675,H:H)*SUMIF(Summary!$A$110:$A$186,'Operations Support'!A2675,Summary!$Q$110:$Q$186),0)</f>
        <v>376634.92721411865</v>
      </c>
      <c r="AK2675" s="688">
        <f t="shared" ca="1" si="631"/>
        <v>761300.11227962212</v>
      </c>
      <c r="AM2675" s="688">
        <f>IFERROR($H2675/SUMIF($A:$A,$A2675,$H:$H)*SUMIF(Summary!$A$230:$A$266,$A2675,Summary!$P$230:$P$266),0)</f>
        <v>70989.307032378172</v>
      </c>
      <c r="AN2675" s="688">
        <f>IFERROR($H2675/SUMIF($A:$A,$A2675,$H:$H)*(SUMIF(Summary!$A$230:$A$266,$A2675,Summary!$L$230:$L$266)+SUMIF(Summary!$A$281:$A$317,$A2675,Summary!$L$281:$L$317))-AM2675,0)</f>
        <v>152392.02692178707</v>
      </c>
      <c r="AO2675" s="688">
        <f>IFERROR($H2675/SUMIF($A:$A,$A2675,$H:$H)*SUMIF(Summary!$A$230:$A$266,$A2675,Summary!$Q$230:$Q$266),0)</f>
        <v>71259.854394112161</v>
      </c>
      <c r="AP2675" s="688">
        <f>IFERROR($H2675/SUMIF($A:$A,$A2675,$H:$H)*(SUMIF(Summary!$A$230:$A$266,$A2675,Summary!$L$230:$L$266)+SUMIF(Summary!$A$281:$A$317,$A2675,Summary!$L$281:$L$317))-AO2675,0)</f>
        <v>152121.47956005309</v>
      </c>
      <c r="AQ2675" s="306"/>
      <c r="AR2675" s="688">
        <f t="shared" ca="1" si="632"/>
        <v>915122.0829861816</v>
      </c>
      <c r="AS2675" s="688">
        <f t="shared" ca="1" si="633"/>
        <v>913421.59183967521</v>
      </c>
    </row>
    <row r="2676" spans="1:45" x14ac:dyDescent="0.2">
      <c r="A2676" s="423">
        <v>9930</v>
      </c>
      <c r="B2676" s="424">
        <v>3</v>
      </c>
      <c r="C2676" s="425" t="s">
        <v>304</v>
      </c>
      <c r="D2676" s="422">
        <f t="shared" si="619"/>
        <v>0</v>
      </c>
      <c r="E2676" s="422">
        <f t="shared" si="620"/>
        <v>0</v>
      </c>
      <c r="F2676" s="422">
        <f t="shared" si="621"/>
        <v>0</v>
      </c>
      <c r="G2676" s="422">
        <f t="shared" si="622"/>
        <v>0</v>
      </c>
      <c r="H2676" s="22">
        <f t="shared" si="623"/>
        <v>0</v>
      </c>
      <c r="I2676" s="116">
        <v>0</v>
      </c>
      <c r="J2676" s="116">
        <v>0</v>
      </c>
      <c r="K2676" s="116">
        <v>0</v>
      </c>
      <c r="L2676" s="116">
        <v>0</v>
      </c>
      <c r="M2676" s="22">
        <f t="shared" si="624"/>
        <v>0</v>
      </c>
      <c r="N2676" s="116">
        <v>0</v>
      </c>
      <c r="O2676" s="116">
        <v>0</v>
      </c>
      <c r="P2676" s="116">
        <v>0</v>
      </c>
      <c r="Q2676" s="116">
        <v>0</v>
      </c>
      <c r="R2676" s="22">
        <f t="shared" si="625"/>
        <v>0</v>
      </c>
      <c r="S2676" s="116">
        <v>0</v>
      </c>
      <c r="T2676" s="116">
        <v>0</v>
      </c>
      <c r="U2676" s="116">
        <v>0</v>
      </c>
      <c r="V2676" s="116">
        <v>0</v>
      </c>
      <c r="W2676" s="22">
        <f t="shared" si="626"/>
        <v>0</v>
      </c>
      <c r="X2676" s="22">
        <f t="shared" si="627"/>
        <v>0</v>
      </c>
      <c r="Y2676" s="22">
        <f ca="1">OFFSET('Cost Study'!$B$7,'Operations Support'!$C2676,'Operations Support'!$B2676)*$H2676</f>
        <v>0</v>
      </c>
      <c r="Z2676" s="23">
        <f ca="1">Y2676*'Cost Study'!$B$31</f>
        <v>0</v>
      </c>
      <c r="AA2676" s="23">
        <f ca="1">IF(A2676=10298,1.51,1)*IF($B2676&lt;3,$D2676*'Cost Study'!$B$32*OFFSET('Cost Study'!$B$7,'Operations Support'!$C2676,'Operations Support'!$B2676),0)</f>
        <v>0</v>
      </c>
      <c r="AB2676" s="24">
        <f ca="1">AA2676*'Cost Study'!$B$31</f>
        <v>0</v>
      </c>
      <c r="AC2676" s="23">
        <f ca="1">Y2676*'Cost Study'!$B$31</f>
        <v>0</v>
      </c>
      <c r="AD2676" s="24">
        <f ca="1">AA2676*'Cost Study'!$B$31</f>
        <v>0</v>
      </c>
      <c r="AE2676" s="377">
        <f t="shared" ca="1" si="628"/>
        <v>0</v>
      </c>
      <c r="AF2676" s="377">
        <f t="shared" ca="1" si="629"/>
        <v>0</v>
      </c>
      <c r="AH2676" s="688">
        <f>IFERROR($H2676/SUMIF($A:$A,$A2676,$H:$H)*SUMIF(Summary!$A$110:$A$186,$A2676,Summary!$P$110:$P$186),0)</f>
        <v>0</v>
      </c>
      <c r="AI2676" s="689">
        <f t="shared" ca="1" si="630"/>
        <v>0</v>
      </c>
      <c r="AJ2676" s="688">
        <f>IFERROR(H2676/SUMIF(A:A,A2676,H:H)*SUMIF(Summary!$A$110:$A$186,'Operations Support'!A2676,Summary!$Q$110:$Q$186),0)</f>
        <v>0</v>
      </c>
      <c r="AK2676" s="688">
        <f t="shared" ca="1" si="631"/>
        <v>0</v>
      </c>
      <c r="AM2676" s="688">
        <f>IFERROR($H2676/SUMIF($A:$A,$A2676,$H:$H)*SUMIF(Summary!$A$230:$A$266,$A2676,Summary!$P$230:$P$266),0)</f>
        <v>0</v>
      </c>
      <c r="AN2676" s="688">
        <f>IFERROR($H2676/SUMIF($A:$A,$A2676,$H:$H)*(SUMIF(Summary!$A$230:$A$266,$A2676,Summary!$L$230:$L$266)+SUMIF(Summary!$A$281:$A$317,$A2676,Summary!$L$281:$L$317))-AM2676,0)</f>
        <v>0</v>
      </c>
      <c r="AO2676" s="688">
        <f>IFERROR($H2676/SUMIF($A:$A,$A2676,$H:$H)*SUMIF(Summary!$A$230:$A$266,$A2676,Summary!$Q$230:$Q$266),0)</f>
        <v>0</v>
      </c>
      <c r="AP2676" s="688">
        <f>IFERROR($H2676/SUMIF($A:$A,$A2676,$H:$H)*(SUMIF(Summary!$A$230:$A$266,$A2676,Summary!$L$230:$L$266)+SUMIF(Summary!$A$281:$A$317,$A2676,Summary!$L$281:$L$317))-AO2676,0)</f>
        <v>0</v>
      </c>
      <c r="AQ2676" s="306"/>
      <c r="AR2676" s="688">
        <f t="shared" ca="1" si="632"/>
        <v>0</v>
      </c>
      <c r="AS2676" s="688">
        <f t="shared" ca="1" si="633"/>
        <v>0</v>
      </c>
    </row>
    <row r="2677" spans="1:45" x14ac:dyDescent="0.2">
      <c r="A2677" s="423">
        <v>9930</v>
      </c>
      <c r="B2677" s="424">
        <v>3</v>
      </c>
      <c r="C2677" s="425" t="s">
        <v>305</v>
      </c>
      <c r="D2677" s="422">
        <f t="shared" si="619"/>
        <v>60</v>
      </c>
      <c r="E2677" s="422">
        <f t="shared" si="620"/>
        <v>0</v>
      </c>
      <c r="F2677" s="422">
        <f t="shared" si="621"/>
        <v>0</v>
      </c>
      <c r="G2677" s="422">
        <f t="shared" si="622"/>
        <v>0</v>
      </c>
      <c r="H2677" s="22">
        <f t="shared" si="623"/>
        <v>60</v>
      </c>
      <c r="I2677" s="116">
        <v>30</v>
      </c>
      <c r="J2677" s="116">
        <v>0</v>
      </c>
      <c r="K2677" s="116">
        <v>0</v>
      </c>
      <c r="L2677" s="116">
        <v>0</v>
      </c>
      <c r="M2677" s="22">
        <f t="shared" si="624"/>
        <v>30</v>
      </c>
      <c r="N2677" s="116">
        <v>30</v>
      </c>
      <c r="O2677" s="116">
        <v>0</v>
      </c>
      <c r="P2677" s="116">
        <v>0</v>
      </c>
      <c r="Q2677" s="116">
        <v>0</v>
      </c>
      <c r="R2677" s="22">
        <f t="shared" si="625"/>
        <v>30</v>
      </c>
      <c r="S2677" s="116">
        <v>0</v>
      </c>
      <c r="T2677" s="116">
        <v>0</v>
      </c>
      <c r="U2677" s="116">
        <v>0</v>
      </c>
      <c r="V2677" s="116">
        <v>0</v>
      </c>
      <c r="W2677" s="22">
        <f t="shared" si="626"/>
        <v>0</v>
      </c>
      <c r="X2677" s="22">
        <f t="shared" si="627"/>
        <v>2.5</v>
      </c>
      <c r="Y2677" s="22">
        <f ca="1">OFFSET('Cost Study'!$B$7,'Operations Support'!$C2677,'Operations Support'!$B2677)*$H2677</f>
        <v>360</v>
      </c>
      <c r="Z2677" s="23">
        <f ca="1">Y2677*'Cost Study'!$B$31</f>
        <v>20106.69477179143</v>
      </c>
      <c r="AA2677" s="23">
        <f ca="1">IF(A2677=10298,1.51,1)*IF($B2677&lt;3,$D2677*'Cost Study'!$B$32*OFFSET('Cost Study'!$B$7,'Operations Support'!$C2677,'Operations Support'!$B2677),0)</f>
        <v>0</v>
      </c>
      <c r="AB2677" s="24">
        <f ca="1">AA2677*'Cost Study'!$B$31</f>
        <v>0</v>
      </c>
      <c r="AC2677" s="23">
        <f ca="1">Y2677*'Cost Study'!$B$31</f>
        <v>20106.69477179143</v>
      </c>
      <c r="AD2677" s="24">
        <f ca="1">AA2677*'Cost Study'!$B$31</f>
        <v>0</v>
      </c>
      <c r="AE2677" s="377">
        <f t="shared" ca="1" si="628"/>
        <v>20106.69477179143</v>
      </c>
      <c r="AF2677" s="377">
        <f t="shared" ca="1" si="629"/>
        <v>20106.69477179143</v>
      </c>
      <c r="AH2677" s="688">
        <f>IFERROR($H2677/SUMIF($A:$A,$A2677,$H:$H)*SUMIF(Summary!$A$110:$A$186,$A2677,Summary!$P$110:$P$186),0)</f>
        <v>2662.9168447788943</v>
      </c>
      <c r="AI2677" s="689">
        <f t="shared" ca="1" si="630"/>
        <v>17443.777927012536</v>
      </c>
      <c r="AJ2677" s="688">
        <f>IFERROR(H2677/SUMIF(A:A,A2677,H:H)*SUMIF(Summary!$A$110:$A$186,'Operations Support'!A2677,Summary!$Q$110:$Q$186),0)</f>
        <v>2673.0654876800472</v>
      </c>
      <c r="AK2677" s="688">
        <f t="shared" ca="1" si="631"/>
        <v>17433.629284111383</v>
      </c>
      <c r="AM2677" s="688">
        <f>IFERROR($H2677/SUMIF($A:$A,$A2677,$H:$H)*SUMIF(Summary!$A$230:$A$266,$A2677,Summary!$P$230:$P$266),0)</f>
        <v>503.82758717088842</v>
      </c>
      <c r="AN2677" s="688">
        <f>IFERROR($H2677/SUMIF($A:$A,$A2677,$H:$H)*(SUMIF(Summary!$A$230:$A$266,$A2677,Summary!$L$230:$L$266)+SUMIF(Summary!$A$281:$A$317,$A2677,Summary!$L$281:$L$317))-AM2677,0)</f>
        <v>1081.5615821276585</v>
      </c>
      <c r="AO2677" s="688">
        <f>IFERROR($H2677/SUMIF($A:$A,$A2677,$H:$H)*SUMIF(Summary!$A$230:$A$266,$A2677,Summary!$Q$230:$Q$266),0)</f>
        <v>505.7477245856079</v>
      </c>
      <c r="AP2677" s="688">
        <f>IFERROR($H2677/SUMIF($A:$A,$A2677,$H:$H)*(SUMIF(Summary!$A$230:$A$266,$A2677,Summary!$L$230:$L$266)+SUMIF(Summary!$A$281:$A$317,$A2677,Summary!$L$281:$L$317))-AO2677,0)</f>
        <v>1079.6414447129391</v>
      </c>
      <c r="AQ2677" s="306"/>
      <c r="AR2677" s="688">
        <f t="shared" ca="1" si="632"/>
        <v>18525.339509140194</v>
      </c>
      <c r="AS2677" s="688">
        <f t="shared" ca="1" si="633"/>
        <v>18513.270728824322</v>
      </c>
    </row>
    <row r="2678" spans="1:45" x14ac:dyDescent="0.2">
      <c r="A2678" s="423">
        <v>9930</v>
      </c>
      <c r="B2678" s="424">
        <v>3</v>
      </c>
      <c r="C2678" s="425" t="s">
        <v>306</v>
      </c>
      <c r="D2678" s="422">
        <f t="shared" si="619"/>
        <v>0</v>
      </c>
      <c r="E2678" s="422">
        <f t="shared" si="620"/>
        <v>0</v>
      </c>
      <c r="F2678" s="422">
        <f t="shared" si="621"/>
        <v>0</v>
      </c>
      <c r="G2678" s="422">
        <f t="shared" si="622"/>
        <v>0</v>
      </c>
      <c r="H2678" s="22">
        <f t="shared" si="623"/>
        <v>0</v>
      </c>
      <c r="I2678" s="116">
        <v>0</v>
      </c>
      <c r="J2678" s="116">
        <v>0</v>
      </c>
      <c r="K2678" s="116">
        <v>0</v>
      </c>
      <c r="L2678" s="116">
        <v>0</v>
      </c>
      <c r="M2678" s="22">
        <f t="shared" si="624"/>
        <v>0</v>
      </c>
      <c r="N2678" s="116">
        <v>0</v>
      </c>
      <c r="O2678" s="116">
        <v>0</v>
      </c>
      <c r="P2678" s="116">
        <v>0</v>
      </c>
      <c r="Q2678" s="116">
        <v>0</v>
      </c>
      <c r="R2678" s="22">
        <f t="shared" si="625"/>
        <v>0</v>
      </c>
      <c r="S2678" s="116">
        <v>0</v>
      </c>
      <c r="T2678" s="116">
        <v>0</v>
      </c>
      <c r="U2678" s="116">
        <v>0</v>
      </c>
      <c r="V2678" s="116">
        <v>0</v>
      </c>
      <c r="W2678" s="22">
        <f t="shared" si="626"/>
        <v>0</v>
      </c>
      <c r="X2678" s="22">
        <f t="shared" si="627"/>
        <v>0</v>
      </c>
      <c r="Y2678" s="22">
        <f ca="1">OFFSET('Cost Study'!$B$7,'Operations Support'!$C2678,'Operations Support'!$B2678)*$H2678</f>
        <v>0</v>
      </c>
      <c r="Z2678" s="23">
        <f ca="1">Y2678*'Cost Study'!$B$31</f>
        <v>0</v>
      </c>
      <c r="AA2678" s="23">
        <f ca="1">IF(A2678=10298,1.51,1)*IF($B2678&lt;3,$D2678*'Cost Study'!$B$32*OFFSET('Cost Study'!$B$7,'Operations Support'!$C2678,'Operations Support'!$B2678),0)</f>
        <v>0</v>
      </c>
      <c r="AB2678" s="24">
        <f ca="1">AA2678*'Cost Study'!$B$31</f>
        <v>0</v>
      </c>
      <c r="AC2678" s="23">
        <f ca="1">Y2678*'Cost Study'!$B$31</f>
        <v>0</v>
      </c>
      <c r="AD2678" s="24">
        <f ca="1">AA2678*'Cost Study'!$B$31</f>
        <v>0</v>
      </c>
      <c r="AE2678" s="377">
        <f t="shared" ca="1" si="628"/>
        <v>0</v>
      </c>
      <c r="AF2678" s="377">
        <f t="shared" ca="1" si="629"/>
        <v>0</v>
      </c>
      <c r="AH2678" s="688">
        <f>IFERROR($H2678/SUMIF($A:$A,$A2678,$H:$H)*SUMIF(Summary!$A$110:$A$186,$A2678,Summary!$P$110:$P$186),0)</f>
        <v>0</v>
      </c>
      <c r="AI2678" s="689">
        <f t="shared" ca="1" si="630"/>
        <v>0</v>
      </c>
      <c r="AJ2678" s="688">
        <f>IFERROR(H2678/SUMIF(A:A,A2678,H:H)*SUMIF(Summary!$A$110:$A$186,'Operations Support'!A2678,Summary!$Q$110:$Q$186),0)</f>
        <v>0</v>
      </c>
      <c r="AK2678" s="688">
        <f t="shared" ca="1" si="631"/>
        <v>0</v>
      </c>
      <c r="AM2678" s="688">
        <f>IFERROR($H2678/SUMIF($A:$A,$A2678,$H:$H)*SUMIF(Summary!$A$230:$A$266,$A2678,Summary!$P$230:$P$266),0)</f>
        <v>0</v>
      </c>
      <c r="AN2678" s="688">
        <f>IFERROR($H2678/SUMIF($A:$A,$A2678,$H:$H)*(SUMIF(Summary!$A$230:$A$266,$A2678,Summary!$L$230:$L$266)+SUMIF(Summary!$A$281:$A$317,$A2678,Summary!$L$281:$L$317))-AM2678,0)</f>
        <v>0</v>
      </c>
      <c r="AO2678" s="688">
        <f>IFERROR($H2678/SUMIF($A:$A,$A2678,$H:$H)*SUMIF(Summary!$A$230:$A$266,$A2678,Summary!$Q$230:$Q$266),0)</f>
        <v>0</v>
      </c>
      <c r="AP2678" s="688">
        <f>IFERROR($H2678/SUMIF($A:$A,$A2678,$H:$H)*(SUMIF(Summary!$A$230:$A$266,$A2678,Summary!$L$230:$L$266)+SUMIF(Summary!$A$281:$A$317,$A2678,Summary!$L$281:$L$317))-AO2678,0)</f>
        <v>0</v>
      </c>
      <c r="AQ2678" s="306"/>
      <c r="AR2678" s="688">
        <f t="shared" ca="1" si="632"/>
        <v>0</v>
      </c>
      <c r="AS2678" s="688">
        <f t="shared" ca="1" si="633"/>
        <v>0</v>
      </c>
    </row>
    <row r="2679" spans="1:45" x14ac:dyDescent="0.2">
      <c r="A2679" s="423">
        <v>9930</v>
      </c>
      <c r="B2679" s="424">
        <v>3</v>
      </c>
      <c r="C2679" s="425" t="s">
        <v>307</v>
      </c>
      <c r="D2679" s="422">
        <f t="shared" si="619"/>
        <v>0</v>
      </c>
      <c r="E2679" s="422">
        <f t="shared" si="620"/>
        <v>0</v>
      </c>
      <c r="F2679" s="422">
        <f t="shared" si="621"/>
        <v>0</v>
      </c>
      <c r="G2679" s="422">
        <f t="shared" si="622"/>
        <v>0</v>
      </c>
      <c r="H2679" s="22">
        <f t="shared" si="623"/>
        <v>0</v>
      </c>
      <c r="I2679" s="116">
        <v>0</v>
      </c>
      <c r="J2679" s="116">
        <v>0</v>
      </c>
      <c r="K2679" s="116">
        <v>0</v>
      </c>
      <c r="L2679" s="116">
        <v>0</v>
      </c>
      <c r="M2679" s="22">
        <f t="shared" si="624"/>
        <v>0</v>
      </c>
      <c r="N2679" s="116">
        <v>0</v>
      </c>
      <c r="O2679" s="116">
        <v>0</v>
      </c>
      <c r="P2679" s="116">
        <v>0</v>
      </c>
      <c r="Q2679" s="116">
        <v>0</v>
      </c>
      <c r="R2679" s="22">
        <f t="shared" si="625"/>
        <v>0</v>
      </c>
      <c r="S2679" s="116">
        <v>0</v>
      </c>
      <c r="T2679" s="116">
        <v>0</v>
      </c>
      <c r="U2679" s="116">
        <v>0</v>
      </c>
      <c r="V2679" s="116">
        <v>0</v>
      </c>
      <c r="W2679" s="22">
        <f t="shared" si="626"/>
        <v>0</v>
      </c>
      <c r="X2679" s="22">
        <f t="shared" si="627"/>
        <v>0</v>
      </c>
      <c r="Y2679" s="22">
        <f ca="1">OFFSET('Cost Study'!$B$7,'Operations Support'!$C2679,'Operations Support'!$B2679)*$H2679</f>
        <v>0</v>
      </c>
      <c r="Z2679" s="23">
        <f ca="1">Y2679*'Cost Study'!$B$31</f>
        <v>0</v>
      </c>
      <c r="AA2679" s="23">
        <f ca="1">IF(A2679=10298,1.51,1)*IF($B2679&lt;3,$D2679*'Cost Study'!$B$32*OFFSET('Cost Study'!$B$7,'Operations Support'!$C2679,'Operations Support'!$B2679),0)</f>
        <v>0</v>
      </c>
      <c r="AB2679" s="24">
        <f ca="1">AA2679*'Cost Study'!$B$31</f>
        <v>0</v>
      </c>
      <c r="AC2679" s="23">
        <f ca="1">Y2679*'Cost Study'!$B$31</f>
        <v>0</v>
      </c>
      <c r="AD2679" s="24">
        <f ca="1">AA2679*'Cost Study'!$B$31</f>
        <v>0</v>
      </c>
      <c r="AE2679" s="377">
        <f t="shared" ca="1" si="628"/>
        <v>0</v>
      </c>
      <c r="AF2679" s="377">
        <f t="shared" ca="1" si="629"/>
        <v>0</v>
      </c>
      <c r="AH2679" s="688">
        <f>IFERROR($H2679/SUMIF($A:$A,$A2679,$H:$H)*SUMIF(Summary!$A$110:$A$186,$A2679,Summary!$P$110:$P$186),0)</f>
        <v>0</v>
      </c>
      <c r="AI2679" s="689">
        <f t="shared" ca="1" si="630"/>
        <v>0</v>
      </c>
      <c r="AJ2679" s="688">
        <f>IFERROR(H2679/SUMIF(A:A,A2679,H:H)*SUMIF(Summary!$A$110:$A$186,'Operations Support'!A2679,Summary!$Q$110:$Q$186),0)</f>
        <v>0</v>
      </c>
      <c r="AK2679" s="688">
        <f t="shared" ca="1" si="631"/>
        <v>0</v>
      </c>
      <c r="AM2679" s="688">
        <f>IFERROR($H2679/SUMIF($A:$A,$A2679,$H:$H)*SUMIF(Summary!$A$230:$A$266,$A2679,Summary!$P$230:$P$266),0)</f>
        <v>0</v>
      </c>
      <c r="AN2679" s="688">
        <f>IFERROR($H2679/SUMIF($A:$A,$A2679,$H:$H)*(SUMIF(Summary!$A$230:$A$266,$A2679,Summary!$L$230:$L$266)+SUMIF(Summary!$A$281:$A$317,$A2679,Summary!$L$281:$L$317))-AM2679,0)</f>
        <v>0</v>
      </c>
      <c r="AO2679" s="688">
        <f>IFERROR($H2679/SUMIF($A:$A,$A2679,$H:$H)*SUMIF(Summary!$A$230:$A$266,$A2679,Summary!$Q$230:$Q$266),0)</f>
        <v>0</v>
      </c>
      <c r="AP2679" s="688">
        <f>IFERROR($H2679/SUMIF($A:$A,$A2679,$H:$H)*(SUMIF(Summary!$A$230:$A$266,$A2679,Summary!$L$230:$L$266)+SUMIF(Summary!$A$281:$A$317,$A2679,Summary!$L$281:$L$317))-AO2679,0)</f>
        <v>0</v>
      </c>
      <c r="AQ2679" s="306"/>
      <c r="AR2679" s="688">
        <f t="shared" ca="1" si="632"/>
        <v>0</v>
      </c>
      <c r="AS2679" s="688">
        <f t="shared" ca="1" si="633"/>
        <v>0</v>
      </c>
    </row>
    <row r="2680" spans="1:45" x14ac:dyDescent="0.2">
      <c r="A2680" s="423">
        <v>9930</v>
      </c>
      <c r="B2680" s="424">
        <v>3</v>
      </c>
      <c r="C2680" s="425" t="s">
        <v>308</v>
      </c>
      <c r="D2680" s="422">
        <f t="shared" si="619"/>
        <v>0</v>
      </c>
      <c r="E2680" s="422">
        <f t="shared" si="620"/>
        <v>0</v>
      </c>
      <c r="F2680" s="422">
        <f t="shared" si="621"/>
        <v>0</v>
      </c>
      <c r="G2680" s="422">
        <f t="shared" si="622"/>
        <v>0</v>
      </c>
      <c r="H2680" s="22">
        <f t="shared" si="623"/>
        <v>0</v>
      </c>
      <c r="I2680" s="116">
        <v>0</v>
      </c>
      <c r="J2680" s="116">
        <v>0</v>
      </c>
      <c r="K2680" s="116">
        <v>0</v>
      </c>
      <c r="L2680" s="116">
        <v>0</v>
      </c>
      <c r="M2680" s="22">
        <f t="shared" si="624"/>
        <v>0</v>
      </c>
      <c r="N2680" s="116">
        <v>0</v>
      </c>
      <c r="O2680" s="116">
        <v>0</v>
      </c>
      <c r="P2680" s="116">
        <v>0</v>
      </c>
      <c r="Q2680" s="116">
        <v>0</v>
      </c>
      <c r="R2680" s="22">
        <f t="shared" si="625"/>
        <v>0</v>
      </c>
      <c r="S2680" s="116">
        <v>0</v>
      </c>
      <c r="T2680" s="116">
        <v>0</v>
      </c>
      <c r="U2680" s="116">
        <v>0</v>
      </c>
      <c r="V2680" s="116">
        <v>0</v>
      </c>
      <c r="W2680" s="22">
        <f t="shared" si="626"/>
        <v>0</v>
      </c>
      <c r="X2680" s="22">
        <f t="shared" si="627"/>
        <v>0</v>
      </c>
      <c r="Y2680" s="22">
        <f ca="1">OFFSET('Cost Study'!$B$7,'Operations Support'!$C2680,'Operations Support'!$B2680)*$H2680</f>
        <v>0</v>
      </c>
      <c r="Z2680" s="23">
        <f ca="1">Y2680*'Cost Study'!$B$31</f>
        <v>0</v>
      </c>
      <c r="AA2680" s="23">
        <f ca="1">IF(A2680=10298,1.51,1)*IF($B2680&lt;3,$D2680*'Cost Study'!$B$32*OFFSET('Cost Study'!$B$7,'Operations Support'!$C2680,'Operations Support'!$B2680),0)</f>
        <v>0</v>
      </c>
      <c r="AB2680" s="24">
        <f ca="1">AA2680*'Cost Study'!$B$31</f>
        <v>0</v>
      </c>
      <c r="AC2680" s="23">
        <f ca="1">Y2680*'Cost Study'!$B$31</f>
        <v>0</v>
      </c>
      <c r="AD2680" s="24">
        <f ca="1">AA2680*'Cost Study'!$B$31</f>
        <v>0</v>
      </c>
      <c r="AE2680" s="377">
        <f t="shared" ca="1" si="628"/>
        <v>0</v>
      </c>
      <c r="AF2680" s="377">
        <f t="shared" ca="1" si="629"/>
        <v>0</v>
      </c>
      <c r="AH2680" s="688">
        <f>IFERROR($H2680/SUMIF($A:$A,$A2680,$H:$H)*SUMIF(Summary!$A$110:$A$186,$A2680,Summary!$P$110:$P$186),0)</f>
        <v>0</v>
      </c>
      <c r="AI2680" s="689">
        <f t="shared" ca="1" si="630"/>
        <v>0</v>
      </c>
      <c r="AJ2680" s="688">
        <f>IFERROR(H2680/SUMIF(A:A,A2680,H:H)*SUMIF(Summary!$A$110:$A$186,'Operations Support'!A2680,Summary!$Q$110:$Q$186),0)</f>
        <v>0</v>
      </c>
      <c r="AK2680" s="688">
        <f t="shared" ca="1" si="631"/>
        <v>0</v>
      </c>
      <c r="AM2680" s="688">
        <f>IFERROR($H2680/SUMIF($A:$A,$A2680,$H:$H)*SUMIF(Summary!$A$230:$A$266,$A2680,Summary!$P$230:$P$266),0)</f>
        <v>0</v>
      </c>
      <c r="AN2680" s="688">
        <f>IFERROR($H2680/SUMIF($A:$A,$A2680,$H:$H)*(SUMIF(Summary!$A$230:$A$266,$A2680,Summary!$L$230:$L$266)+SUMIF(Summary!$A$281:$A$317,$A2680,Summary!$L$281:$L$317))-AM2680,0)</f>
        <v>0</v>
      </c>
      <c r="AO2680" s="688">
        <f>IFERROR($H2680/SUMIF($A:$A,$A2680,$H:$H)*SUMIF(Summary!$A$230:$A$266,$A2680,Summary!$Q$230:$Q$266),0)</f>
        <v>0</v>
      </c>
      <c r="AP2680" s="688">
        <f>IFERROR($H2680/SUMIF($A:$A,$A2680,$H:$H)*(SUMIF(Summary!$A$230:$A$266,$A2680,Summary!$L$230:$L$266)+SUMIF(Summary!$A$281:$A$317,$A2680,Summary!$L$281:$L$317))-AO2680,0)</f>
        <v>0</v>
      </c>
      <c r="AQ2680" s="306"/>
      <c r="AR2680" s="688">
        <f t="shared" ca="1" si="632"/>
        <v>0</v>
      </c>
      <c r="AS2680" s="688">
        <f t="shared" ca="1" si="633"/>
        <v>0</v>
      </c>
    </row>
    <row r="2681" spans="1:45" x14ac:dyDescent="0.2">
      <c r="A2681" s="423">
        <v>9930</v>
      </c>
      <c r="B2681" s="424">
        <v>3</v>
      </c>
      <c r="C2681" s="425" t="s">
        <v>309</v>
      </c>
      <c r="D2681" s="422">
        <f t="shared" si="619"/>
        <v>0</v>
      </c>
      <c r="E2681" s="422">
        <f t="shared" si="620"/>
        <v>0</v>
      </c>
      <c r="F2681" s="422">
        <f t="shared" si="621"/>
        <v>0</v>
      </c>
      <c r="G2681" s="422">
        <f t="shared" si="622"/>
        <v>0</v>
      </c>
      <c r="H2681" s="22">
        <f t="shared" si="623"/>
        <v>0</v>
      </c>
      <c r="I2681" s="116">
        <v>0</v>
      </c>
      <c r="J2681" s="116">
        <v>0</v>
      </c>
      <c r="K2681" s="116">
        <v>0</v>
      </c>
      <c r="L2681" s="116">
        <v>0</v>
      </c>
      <c r="M2681" s="22">
        <f t="shared" si="624"/>
        <v>0</v>
      </c>
      <c r="N2681" s="116">
        <v>0</v>
      </c>
      <c r="O2681" s="116">
        <v>0</v>
      </c>
      <c r="P2681" s="116">
        <v>0</v>
      </c>
      <c r="Q2681" s="116">
        <v>0</v>
      </c>
      <c r="R2681" s="22">
        <f t="shared" si="625"/>
        <v>0</v>
      </c>
      <c r="S2681" s="116">
        <v>0</v>
      </c>
      <c r="T2681" s="116">
        <v>0</v>
      </c>
      <c r="U2681" s="116">
        <v>0</v>
      </c>
      <c r="V2681" s="116">
        <v>0</v>
      </c>
      <c r="W2681" s="22">
        <f t="shared" si="626"/>
        <v>0</v>
      </c>
      <c r="X2681" s="22">
        <f t="shared" si="627"/>
        <v>0</v>
      </c>
      <c r="Y2681" s="22">
        <f ca="1">OFFSET('Cost Study'!$B$7,'Operations Support'!$C2681,'Operations Support'!$B2681)*$H2681</f>
        <v>0</v>
      </c>
      <c r="Z2681" s="23">
        <f ca="1">Y2681*'Cost Study'!$B$31</f>
        <v>0</v>
      </c>
      <c r="AA2681" s="23">
        <f ca="1">IF(A2681=10298,1.51,1)*IF($B2681&lt;3,$D2681*'Cost Study'!$B$32*OFFSET('Cost Study'!$B$7,'Operations Support'!$C2681,'Operations Support'!$B2681),0)</f>
        <v>0</v>
      </c>
      <c r="AB2681" s="24">
        <f ca="1">AA2681*'Cost Study'!$B$31</f>
        <v>0</v>
      </c>
      <c r="AC2681" s="23">
        <f ca="1">Y2681*'Cost Study'!$B$31</f>
        <v>0</v>
      </c>
      <c r="AD2681" s="24">
        <f ca="1">AA2681*'Cost Study'!$B$31</f>
        <v>0</v>
      </c>
      <c r="AE2681" s="377">
        <f t="shared" ca="1" si="628"/>
        <v>0</v>
      </c>
      <c r="AF2681" s="377">
        <f t="shared" ca="1" si="629"/>
        <v>0</v>
      </c>
      <c r="AH2681" s="688">
        <f>IFERROR($H2681/SUMIF($A:$A,$A2681,$H:$H)*SUMIF(Summary!$A$110:$A$186,$A2681,Summary!$P$110:$P$186),0)</f>
        <v>0</v>
      </c>
      <c r="AI2681" s="689">
        <f t="shared" ca="1" si="630"/>
        <v>0</v>
      </c>
      <c r="AJ2681" s="688">
        <f>IFERROR(H2681/SUMIF(A:A,A2681,H:H)*SUMIF(Summary!$A$110:$A$186,'Operations Support'!A2681,Summary!$Q$110:$Q$186),0)</f>
        <v>0</v>
      </c>
      <c r="AK2681" s="688">
        <f t="shared" ca="1" si="631"/>
        <v>0</v>
      </c>
      <c r="AM2681" s="688">
        <f>IFERROR($H2681/SUMIF($A:$A,$A2681,$H:$H)*SUMIF(Summary!$A$230:$A$266,$A2681,Summary!$P$230:$P$266),0)</f>
        <v>0</v>
      </c>
      <c r="AN2681" s="688">
        <f>IFERROR($H2681/SUMIF($A:$A,$A2681,$H:$H)*(SUMIF(Summary!$A$230:$A$266,$A2681,Summary!$L$230:$L$266)+SUMIF(Summary!$A$281:$A$317,$A2681,Summary!$L$281:$L$317))-AM2681,0)</f>
        <v>0</v>
      </c>
      <c r="AO2681" s="688">
        <f>IFERROR($H2681/SUMIF($A:$A,$A2681,$H:$H)*SUMIF(Summary!$A$230:$A$266,$A2681,Summary!$Q$230:$Q$266),0)</f>
        <v>0</v>
      </c>
      <c r="AP2681" s="688">
        <f>IFERROR($H2681/SUMIF($A:$A,$A2681,$H:$H)*(SUMIF(Summary!$A$230:$A$266,$A2681,Summary!$L$230:$L$266)+SUMIF(Summary!$A$281:$A$317,$A2681,Summary!$L$281:$L$317))-AO2681,0)</f>
        <v>0</v>
      </c>
      <c r="AQ2681" s="306"/>
      <c r="AR2681" s="688">
        <f t="shared" ca="1" si="632"/>
        <v>0</v>
      </c>
      <c r="AS2681" s="688">
        <f t="shared" ca="1" si="633"/>
        <v>0</v>
      </c>
    </row>
    <row r="2682" spans="1:45" x14ac:dyDescent="0.2">
      <c r="A2682" s="423">
        <v>9930</v>
      </c>
      <c r="B2682" s="424">
        <v>3</v>
      </c>
      <c r="C2682" s="425" t="s">
        <v>310</v>
      </c>
      <c r="D2682" s="422">
        <f t="shared" si="619"/>
        <v>0</v>
      </c>
      <c r="E2682" s="422">
        <f t="shared" si="620"/>
        <v>0</v>
      </c>
      <c r="F2682" s="422">
        <f t="shared" si="621"/>
        <v>0</v>
      </c>
      <c r="G2682" s="422">
        <f t="shared" si="622"/>
        <v>0</v>
      </c>
      <c r="H2682" s="22">
        <f t="shared" si="623"/>
        <v>0</v>
      </c>
      <c r="I2682" s="116">
        <v>0</v>
      </c>
      <c r="J2682" s="116">
        <v>0</v>
      </c>
      <c r="K2682" s="116">
        <v>0</v>
      </c>
      <c r="L2682" s="116">
        <v>0</v>
      </c>
      <c r="M2682" s="22">
        <f t="shared" si="624"/>
        <v>0</v>
      </c>
      <c r="N2682" s="116">
        <v>0</v>
      </c>
      <c r="O2682" s="116">
        <v>0</v>
      </c>
      <c r="P2682" s="116">
        <v>0</v>
      </c>
      <c r="Q2682" s="116">
        <v>0</v>
      </c>
      <c r="R2682" s="22">
        <f t="shared" si="625"/>
        <v>0</v>
      </c>
      <c r="S2682" s="116">
        <v>0</v>
      </c>
      <c r="T2682" s="116">
        <v>0</v>
      </c>
      <c r="U2682" s="116">
        <v>0</v>
      </c>
      <c r="V2682" s="116">
        <v>0</v>
      </c>
      <c r="W2682" s="22">
        <f t="shared" si="626"/>
        <v>0</v>
      </c>
      <c r="X2682" s="22">
        <f t="shared" si="627"/>
        <v>0</v>
      </c>
      <c r="Y2682" s="22">
        <f ca="1">OFFSET('Cost Study'!$B$7,'Operations Support'!$C2682,'Operations Support'!$B2682)*$H2682</f>
        <v>0</v>
      </c>
      <c r="Z2682" s="23">
        <f ca="1">Y2682*'Cost Study'!$B$31</f>
        <v>0</v>
      </c>
      <c r="AA2682" s="23">
        <f ca="1">IF(A2682=10298,1.51,1)*IF($B2682&lt;3,$D2682*'Cost Study'!$B$32*OFFSET('Cost Study'!$B$7,'Operations Support'!$C2682,'Operations Support'!$B2682),0)</f>
        <v>0</v>
      </c>
      <c r="AB2682" s="24">
        <f ca="1">AA2682*'Cost Study'!$B$31</f>
        <v>0</v>
      </c>
      <c r="AC2682" s="23">
        <f ca="1">Y2682*'Cost Study'!$B$31</f>
        <v>0</v>
      </c>
      <c r="AD2682" s="24">
        <f ca="1">AA2682*'Cost Study'!$B$31</f>
        <v>0</v>
      </c>
      <c r="AE2682" s="377">
        <f t="shared" ca="1" si="628"/>
        <v>0</v>
      </c>
      <c r="AF2682" s="377">
        <f t="shared" ca="1" si="629"/>
        <v>0</v>
      </c>
      <c r="AH2682" s="688">
        <f>IFERROR($H2682/SUMIF($A:$A,$A2682,$H:$H)*SUMIF(Summary!$A$110:$A$186,$A2682,Summary!$P$110:$P$186),0)</f>
        <v>0</v>
      </c>
      <c r="AI2682" s="689">
        <f t="shared" ca="1" si="630"/>
        <v>0</v>
      </c>
      <c r="AJ2682" s="688">
        <f>IFERROR(H2682/SUMIF(A:A,A2682,H:H)*SUMIF(Summary!$A$110:$A$186,'Operations Support'!A2682,Summary!$Q$110:$Q$186),0)</f>
        <v>0</v>
      </c>
      <c r="AK2682" s="688">
        <f t="shared" ca="1" si="631"/>
        <v>0</v>
      </c>
      <c r="AM2682" s="688">
        <f>IFERROR($H2682/SUMIF($A:$A,$A2682,$H:$H)*SUMIF(Summary!$A$230:$A$266,$A2682,Summary!$P$230:$P$266),0)</f>
        <v>0</v>
      </c>
      <c r="AN2682" s="688">
        <f>IFERROR($H2682/SUMIF($A:$A,$A2682,$H:$H)*(SUMIF(Summary!$A$230:$A$266,$A2682,Summary!$L$230:$L$266)+SUMIF(Summary!$A$281:$A$317,$A2682,Summary!$L$281:$L$317))-AM2682,0)</f>
        <v>0</v>
      </c>
      <c r="AO2682" s="688">
        <f>IFERROR($H2682/SUMIF($A:$A,$A2682,$H:$H)*SUMIF(Summary!$A$230:$A$266,$A2682,Summary!$Q$230:$Q$266),0)</f>
        <v>0</v>
      </c>
      <c r="AP2682" s="688">
        <f>IFERROR($H2682/SUMIF($A:$A,$A2682,$H:$H)*(SUMIF(Summary!$A$230:$A$266,$A2682,Summary!$L$230:$L$266)+SUMIF(Summary!$A$281:$A$317,$A2682,Summary!$L$281:$L$317))-AO2682,0)</f>
        <v>0</v>
      </c>
      <c r="AQ2682" s="306"/>
      <c r="AR2682" s="688">
        <f t="shared" ca="1" si="632"/>
        <v>0</v>
      </c>
      <c r="AS2682" s="688">
        <f t="shared" ca="1" si="633"/>
        <v>0</v>
      </c>
    </row>
    <row r="2683" spans="1:45" x14ac:dyDescent="0.2">
      <c r="A2683" s="423">
        <v>9930</v>
      </c>
      <c r="B2683" s="424">
        <v>3</v>
      </c>
      <c r="C2683" s="425" t="s">
        <v>311</v>
      </c>
      <c r="D2683" s="422">
        <f t="shared" si="619"/>
        <v>0</v>
      </c>
      <c r="E2683" s="422">
        <f t="shared" si="620"/>
        <v>0</v>
      </c>
      <c r="F2683" s="422">
        <f t="shared" si="621"/>
        <v>0</v>
      </c>
      <c r="G2683" s="422">
        <f t="shared" si="622"/>
        <v>0</v>
      </c>
      <c r="H2683" s="22">
        <f t="shared" si="623"/>
        <v>0</v>
      </c>
      <c r="I2683" s="116">
        <v>0</v>
      </c>
      <c r="J2683" s="116">
        <v>0</v>
      </c>
      <c r="K2683" s="116">
        <v>0</v>
      </c>
      <c r="L2683" s="116">
        <v>0</v>
      </c>
      <c r="M2683" s="22">
        <f t="shared" si="624"/>
        <v>0</v>
      </c>
      <c r="N2683" s="116">
        <v>0</v>
      </c>
      <c r="O2683" s="116">
        <v>0</v>
      </c>
      <c r="P2683" s="116">
        <v>0</v>
      </c>
      <c r="Q2683" s="116">
        <v>0</v>
      </c>
      <c r="R2683" s="22">
        <f t="shared" si="625"/>
        <v>0</v>
      </c>
      <c r="S2683" s="116">
        <v>0</v>
      </c>
      <c r="T2683" s="116">
        <v>0</v>
      </c>
      <c r="U2683" s="116">
        <v>0</v>
      </c>
      <c r="V2683" s="116">
        <v>0</v>
      </c>
      <c r="W2683" s="22">
        <f t="shared" si="626"/>
        <v>0</v>
      </c>
      <c r="X2683" s="22">
        <f t="shared" si="627"/>
        <v>0</v>
      </c>
      <c r="Y2683" s="22">
        <f ca="1">OFFSET('Cost Study'!$B$7,'Operations Support'!$C2683,'Operations Support'!$B2683)*$H2683</f>
        <v>0</v>
      </c>
      <c r="Z2683" s="23">
        <f ca="1">Y2683*'Cost Study'!$B$31</f>
        <v>0</v>
      </c>
      <c r="AA2683" s="23">
        <f ca="1">IF(A2683=10298,1.51,1)*IF($B2683&lt;3,$D2683*'Cost Study'!$B$32*OFFSET('Cost Study'!$B$7,'Operations Support'!$C2683,'Operations Support'!$B2683),0)</f>
        <v>0</v>
      </c>
      <c r="AB2683" s="24">
        <f ca="1">AA2683*'Cost Study'!$B$31</f>
        <v>0</v>
      </c>
      <c r="AC2683" s="23">
        <f ca="1">Y2683*'Cost Study'!$B$31</f>
        <v>0</v>
      </c>
      <c r="AD2683" s="24">
        <f ca="1">AA2683*'Cost Study'!$B$31</f>
        <v>0</v>
      </c>
      <c r="AE2683" s="377">
        <f t="shared" ca="1" si="628"/>
        <v>0</v>
      </c>
      <c r="AF2683" s="377">
        <f t="shared" ca="1" si="629"/>
        <v>0</v>
      </c>
      <c r="AH2683" s="688">
        <f>IFERROR($H2683/SUMIF($A:$A,$A2683,$H:$H)*SUMIF(Summary!$A$110:$A$186,$A2683,Summary!$P$110:$P$186),0)</f>
        <v>0</v>
      </c>
      <c r="AI2683" s="689">
        <f t="shared" ca="1" si="630"/>
        <v>0</v>
      </c>
      <c r="AJ2683" s="688">
        <f>IFERROR(H2683/SUMIF(A:A,A2683,H:H)*SUMIF(Summary!$A$110:$A$186,'Operations Support'!A2683,Summary!$Q$110:$Q$186),0)</f>
        <v>0</v>
      </c>
      <c r="AK2683" s="688">
        <f t="shared" ca="1" si="631"/>
        <v>0</v>
      </c>
      <c r="AM2683" s="688">
        <f>IFERROR($H2683/SUMIF($A:$A,$A2683,$H:$H)*SUMIF(Summary!$A$230:$A$266,$A2683,Summary!$P$230:$P$266),0)</f>
        <v>0</v>
      </c>
      <c r="AN2683" s="688">
        <f>IFERROR($H2683/SUMIF($A:$A,$A2683,$H:$H)*(SUMIF(Summary!$A$230:$A$266,$A2683,Summary!$L$230:$L$266)+SUMIF(Summary!$A$281:$A$317,$A2683,Summary!$L$281:$L$317))-AM2683,0)</f>
        <v>0</v>
      </c>
      <c r="AO2683" s="688">
        <f>IFERROR($H2683/SUMIF($A:$A,$A2683,$H:$H)*SUMIF(Summary!$A$230:$A$266,$A2683,Summary!$Q$230:$Q$266),0)</f>
        <v>0</v>
      </c>
      <c r="AP2683" s="688">
        <f>IFERROR($H2683/SUMIF($A:$A,$A2683,$H:$H)*(SUMIF(Summary!$A$230:$A$266,$A2683,Summary!$L$230:$L$266)+SUMIF(Summary!$A$281:$A$317,$A2683,Summary!$L$281:$L$317))-AO2683,0)</f>
        <v>0</v>
      </c>
      <c r="AQ2683" s="306"/>
      <c r="AR2683" s="688">
        <f t="shared" ca="1" si="632"/>
        <v>0</v>
      </c>
      <c r="AS2683" s="688">
        <f t="shared" ca="1" si="633"/>
        <v>0</v>
      </c>
    </row>
    <row r="2684" spans="1:45" x14ac:dyDescent="0.2">
      <c r="A2684" s="423">
        <v>9930</v>
      </c>
      <c r="B2684" s="424">
        <v>3</v>
      </c>
      <c r="C2684" s="425" t="s">
        <v>312</v>
      </c>
      <c r="D2684" s="422">
        <f t="shared" si="619"/>
        <v>0</v>
      </c>
      <c r="E2684" s="422">
        <f t="shared" si="620"/>
        <v>0</v>
      </c>
      <c r="F2684" s="422">
        <f t="shared" si="621"/>
        <v>0</v>
      </c>
      <c r="G2684" s="422">
        <f t="shared" si="622"/>
        <v>0</v>
      </c>
      <c r="H2684" s="22">
        <f t="shared" si="623"/>
        <v>0</v>
      </c>
      <c r="I2684" s="116">
        <v>0</v>
      </c>
      <c r="J2684" s="116">
        <v>0</v>
      </c>
      <c r="K2684" s="116">
        <v>0</v>
      </c>
      <c r="L2684" s="116">
        <v>0</v>
      </c>
      <c r="M2684" s="22">
        <f t="shared" si="624"/>
        <v>0</v>
      </c>
      <c r="N2684" s="116">
        <v>0</v>
      </c>
      <c r="O2684" s="116">
        <v>0</v>
      </c>
      <c r="P2684" s="116">
        <v>0</v>
      </c>
      <c r="Q2684" s="116">
        <v>0</v>
      </c>
      <c r="R2684" s="22">
        <f t="shared" si="625"/>
        <v>0</v>
      </c>
      <c r="S2684" s="116">
        <v>0</v>
      </c>
      <c r="T2684" s="116">
        <v>0</v>
      </c>
      <c r="U2684" s="116">
        <v>0</v>
      </c>
      <c r="V2684" s="116">
        <v>0</v>
      </c>
      <c r="W2684" s="22">
        <f t="shared" si="626"/>
        <v>0</v>
      </c>
      <c r="X2684" s="22">
        <f t="shared" si="627"/>
        <v>0</v>
      </c>
      <c r="Y2684" s="22">
        <f ca="1">OFFSET('Cost Study'!$B$7,'Operations Support'!$C2684,'Operations Support'!$B2684)*$H2684</f>
        <v>0</v>
      </c>
      <c r="Z2684" s="23">
        <f ca="1">Y2684*'Cost Study'!$B$31</f>
        <v>0</v>
      </c>
      <c r="AA2684" s="23">
        <f ca="1">IF(A2684=10298,1.51,1)*IF($B2684&lt;3,$D2684*'Cost Study'!$B$32*OFFSET('Cost Study'!$B$7,'Operations Support'!$C2684,'Operations Support'!$B2684),0)</f>
        <v>0</v>
      </c>
      <c r="AB2684" s="24">
        <f ca="1">AA2684*'Cost Study'!$B$31</f>
        <v>0</v>
      </c>
      <c r="AC2684" s="23">
        <f ca="1">Y2684*'Cost Study'!$B$31</f>
        <v>0</v>
      </c>
      <c r="AD2684" s="24">
        <f ca="1">AA2684*'Cost Study'!$B$31</f>
        <v>0</v>
      </c>
      <c r="AE2684" s="377">
        <f t="shared" ca="1" si="628"/>
        <v>0</v>
      </c>
      <c r="AF2684" s="377">
        <f t="shared" ca="1" si="629"/>
        <v>0</v>
      </c>
      <c r="AH2684" s="688">
        <f>IFERROR($H2684/SUMIF($A:$A,$A2684,$H:$H)*SUMIF(Summary!$A$110:$A$186,$A2684,Summary!$P$110:$P$186),0)</f>
        <v>0</v>
      </c>
      <c r="AI2684" s="689">
        <f t="shared" ca="1" si="630"/>
        <v>0</v>
      </c>
      <c r="AJ2684" s="688">
        <f>IFERROR(H2684/SUMIF(A:A,A2684,H:H)*SUMIF(Summary!$A$110:$A$186,'Operations Support'!A2684,Summary!$Q$110:$Q$186),0)</f>
        <v>0</v>
      </c>
      <c r="AK2684" s="688">
        <f t="shared" ca="1" si="631"/>
        <v>0</v>
      </c>
      <c r="AM2684" s="688">
        <f>IFERROR($H2684/SUMIF($A:$A,$A2684,$H:$H)*SUMIF(Summary!$A$230:$A$266,$A2684,Summary!$P$230:$P$266),0)</f>
        <v>0</v>
      </c>
      <c r="AN2684" s="688">
        <f>IFERROR($H2684/SUMIF($A:$A,$A2684,$H:$H)*(SUMIF(Summary!$A$230:$A$266,$A2684,Summary!$L$230:$L$266)+SUMIF(Summary!$A$281:$A$317,$A2684,Summary!$L$281:$L$317))-AM2684,0)</f>
        <v>0</v>
      </c>
      <c r="AO2684" s="688">
        <f>IFERROR($H2684/SUMIF($A:$A,$A2684,$H:$H)*SUMIF(Summary!$A$230:$A$266,$A2684,Summary!$Q$230:$Q$266),0)</f>
        <v>0</v>
      </c>
      <c r="AP2684" s="688">
        <f>IFERROR($H2684/SUMIF($A:$A,$A2684,$H:$H)*(SUMIF(Summary!$A$230:$A$266,$A2684,Summary!$L$230:$L$266)+SUMIF(Summary!$A$281:$A$317,$A2684,Summary!$L$281:$L$317))-AO2684,0)</f>
        <v>0</v>
      </c>
      <c r="AQ2684" s="306"/>
      <c r="AR2684" s="688">
        <f t="shared" ca="1" si="632"/>
        <v>0</v>
      </c>
      <c r="AS2684" s="688">
        <f t="shared" ca="1" si="633"/>
        <v>0</v>
      </c>
    </row>
    <row r="2685" spans="1:45" x14ac:dyDescent="0.2">
      <c r="A2685" s="423">
        <v>9930</v>
      </c>
      <c r="B2685" s="424">
        <v>3</v>
      </c>
      <c r="C2685" s="425" t="s">
        <v>313</v>
      </c>
      <c r="D2685" s="422">
        <f t="shared" si="619"/>
        <v>78</v>
      </c>
      <c r="E2685" s="422">
        <f t="shared" si="620"/>
        <v>0</v>
      </c>
      <c r="F2685" s="422">
        <f t="shared" si="621"/>
        <v>0</v>
      </c>
      <c r="G2685" s="422">
        <f t="shared" si="622"/>
        <v>0</v>
      </c>
      <c r="H2685" s="22">
        <f t="shared" si="623"/>
        <v>78</v>
      </c>
      <c r="I2685" s="116">
        <v>33</v>
      </c>
      <c r="J2685" s="116">
        <v>0</v>
      </c>
      <c r="K2685" s="116">
        <v>0</v>
      </c>
      <c r="L2685" s="116">
        <v>0</v>
      </c>
      <c r="M2685" s="22">
        <f t="shared" si="624"/>
        <v>33</v>
      </c>
      <c r="N2685" s="116">
        <v>39</v>
      </c>
      <c r="O2685" s="116">
        <v>0</v>
      </c>
      <c r="P2685" s="116">
        <v>0</v>
      </c>
      <c r="Q2685" s="116">
        <v>0</v>
      </c>
      <c r="R2685" s="22">
        <f t="shared" si="625"/>
        <v>39</v>
      </c>
      <c r="S2685" s="116">
        <v>6</v>
      </c>
      <c r="T2685" s="116">
        <v>0</v>
      </c>
      <c r="U2685" s="116">
        <v>0</v>
      </c>
      <c r="V2685" s="116">
        <v>0</v>
      </c>
      <c r="W2685" s="22">
        <f t="shared" si="626"/>
        <v>6</v>
      </c>
      <c r="X2685" s="22">
        <f t="shared" si="627"/>
        <v>3.25</v>
      </c>
      <c r="Y2685" s="22">
        <f ca="1">OFFSET('Cost Study'!$B$7,'Operations Support'!$C2685,'Operations Support'!$B2685)*$H2685</f>
        <v>204.36</v>
      </c>
      <c r="Z2685" s="23">
        <f ca="1">Y2685*'Cost Study'!$B$31</f>
        <v>11413.900398786936</v>
      </c>
      <c r="AA2685" s="23">
        <f ca="1">IF(A2685=10298,1.51,1)*IF($B2685&lt;3,$D2685*'Cost Study'!$B$32*OFFSET('Cost Study'!$B$7,'Operations Support'!$C2685,'Operations Support'!$B2685),0)</f>
        <v>0</v>
      </c>
      <c r="AB2685" s="24">
        <f ca="1">AA2685*'Cost Study'!$B$31</f>
        <v>0</v>
      </c>
      <c r="AC2685" s="23">
        <f ca="1">Y2685*'Cost Study'!$B$31</f>
        <v>11413.900398786936</v>
      </c>
      <c r="AD2685" s="24">
        <f ca="1">AA2685*'Cost Study'!$B$31</f>
        <v>0</v>
      </c>
      <c r="AE2685" s="377">
        <f t="shared" ca="1" si="628"/>
        <v>11413.900398786936</v>
      </c>
      <c r="AF2685" s="377">
        <f t="shared" ca="1" si="629"/>
        <v>11413.900398786936</v>
      </c>
      <c r="AH2685" s="688">
        <f>IFERROR($H2685/SUMIF($A:$A,$A2685,$H:$H)*SUMIF(Summary!$A$110:$A$186,$A2685,Summary!$P$110:$P$186),0)</f>
        <v>3461.791898212562</v>
      </c>
      <c r="AI2685" s="689">
        <f t="shared" ca="1" si="630"/>
        <v>7952.1085005743744</v>
      </c>
      <c r="AJ2685" s="688">
        <f>IFERROR(H2685/SUMIF(A:A,A2685,H:H)*SUMIF(Summary!$A$110:$A$186,'Operations Support'!A2685,Summary!$Q$110:$Q$186),0)</f>
        <v>3474.9851339840611</v>
      </c>
      <c r="AK2685" s="688">
        <f t="shared" ca="1" si="631"/>
        <v>7938.9152648028758</v>
      </c>
      <c r="AM2685" s="688">
        <f>IFERROR($H2685/SUMIF($A:$A,$A2685,$H:$H)*SUMIF(Summary!$A$230:$A$266,$A2685,Summary!$P$230:$P$266),0)</f>
        <v>654.97586332215485</v>
      </c>
      <c r="AN2685" s="688">
        <f>IFERROR($H2685/SUMIF($A:$A,$A2685,$H:$H)*(SUMIF(Summary!$A$230:$A$266,$A2685,Summary!$L$230:$L$266)+SUMIF(Summary!$A$281:$A$317,$A2685,Summary!$L$281:$L$317))-AM2685,0)</f>
        <v>1406.030056765956</v>
      </c>
      <c r="AO2685" s="688">
        <f>IFERROR($H2685/SUMIF($A:$A,$A2685,$H:$H)*SUMIF(Summary!$A$230:$A$266,$A2685,Summary!$Q$230:$Q$266),0)</f>
        <v>657.47204196129019</v>
      </c>
      <c r="AP2685" s="688">
        <f>IFERROR($H2685/SUMIF($A:$A,$A2685,$H:$H)*(SUMIF(Summary!$A$230:$A$266,$A2685,Summary!$L$230:$L$266)+SUMIF(Summary!$A$281:$A$317,$A2685,Summary!$L$281:$L$317))-AO2685,0)</f>
        <v>1403.5338781268208</v>
      </c>
      <c r="AQ2685" s="306"/>
      <c r="AR2685" s="688">
        <f t="shared" ca="1" si="632"/>
        <v>9358.1385573403313</v>
      </c>
      <c r="AS2685" s="688">
        <f t="shared" ca="1" si="633"/>
        <v>9342.4491429296959</v>
      </c>
    </row>
    <row r="2686" spans="1:45" x14ac:dyDescent="0.2">
      <c r="A2686" s="423">
        <v>9930</v>
      </c>
      <c r="B2686" s="424">
        <v>3</v>
      </c>
      <c r="C2686" s="425" t="s">
        <v>314</v>
      </c>
      <c r="D2686" s="422">
        <f t="shared" si="619"/>
        <v>0</v>
      </c>
      <c r="E2686" s="422">
        <f t="shared" si="620"/>
        <v>0</v>
      </c>
      <c r="F2686" s="422">
        <f t="shared" si="621"/>
        <v>0</v>
      </c>
      <c r="G2686" s="422">
        <f t="shared" si="622"/>
        <v>0</v>
      </c>
      <c r="H2686" s="22">
        <f t="shared" si="623"/>
        <v>0</v>
      </c>
      <c r="I2686" s="116">
        <v>0</v>
      </c>
      <c r="J2686" s="116">
        <v>0</v>
      </c>
      <c r="K2686" s="116">
        <v>0</v>
      </c>
      <c r="L2686" s="116">
        <v>0</v>
      </c>
      <c r="M2686" s="22">
        <f t="shared" si="624"/>
        <v>0</v>
      </c>
      <c r="N2686" s="116">
        <v>0</v>
      </c>
      <c r="O2686" s="116">
        <v>0</v>
      </c>
      <c r="P2686" s="116">
        <v>0</v>
      </c>
      <c r="Q2686" s="116">
        <v>0</v>
      </c>
      <c r="R2686" s="22">
        <f t="shared" si="625"/>
        <v>0</v>
      </c>
      <c r="S2686" s="116">
        <v>0</v>
      </c>
      <c r="T2686" s="116">
        <v>0</v>
      </c>
      <c r="U2686" s="116">
        <v>0</v>
      </c>
      <c r="V2686" s="116">
        <v>0</v>
      </c>
      <c r="W2686" s="22">
        <f t="shared" si="626"/>
        <v>0</v>
      </c>
      <c r="X2686" s="22">
        <f t="shared" si="627"/>
        <v>0</v>
      </c>
      <c r="Y2686" s="22">
        <f ca="1">OFFSET('Cost Study'!$B$7,'Operations Support'!$C2686,'Operations Support'!$B2686)*$H2686</f>
        <v>0</v>
      </c>
      <c r="Z2686" s="23">
        <f ca="1">Y2686*'Cost Study'!$B$31</f>
        <v>0</v>
      </c>
      <c r="AA2686" s="23">
        <f ca="1">IF(A2686=10298,1.51,1)*IF($B2686&lt;3,$D2686*'Cost Study'!$B$32*OFFSET('Cost Study'!$B$7,'Operations Support'!$C2686,'Operations Support'!$B2686),0)</f>
        <v>0</v>
      </c>
      <c r="AB2686" s="24">
        <f ca="1">AA2686*'Cost Study'!$B$31</f>
        <v>0</v>
      </c>
      <c r="AC2686" s="23">
        <f ca="1">Y2686*'Cost Study'!$B$31</f>
        <v>0</v>
      </c>
      <c r="AD2686" s="24">
        <f ca="1">AA2686*'Cost Study'!$B$31</f>
        <v>0</v>
      </c>
      <c r="AE2686" s="377">
        <f t="shared" ca="1" si="628"/>
        <v>0</v>
      </c>
      <c r="AF2686" s="377">
        <f t="shared" ca="1" si="629"/>
        <v>0</v>
      </c>
      <c r="AH2686" s="688">
        <f>IFERROR($H2686/SUMIF($A:$A,$A2686,$H:$H)*SUMIF(Summary!$A$110:$A$186,$A2686,Summary!$P$110:$P$186),0)</f>
        <v>0</v>
      </c>
      <c r="AI2686" s="689">
        <f t="shared" ca="1" si="630"/>
        <v>0</v>
      </c>
      <c r="AJ2686" s="688">
        <f>IFERROR(H2686/SUMIF(A:A,A2686,H:H)*SUMIF(Summary!$A$110:$A$186,'Operations Support'!A2686,Summary!$Q$110:$Q$186),0)</f>
        <v>0</v>
      </c>
      <c r="AK2686" s="688">
        <f t="shared" ca="1" si="631"/>
        <v>0</v>
      </c>
      <c r="AM2686" s="688">
        <f>IFERROR($H2686/SUMIF($A:$A,$A2686,$H:$H)*SUMIF(Summary!$A$230:$A$266,$A2686,Summary!$P$230:$P$266),0)</f>
        <v>0</v>
      </c>
      <c r="AN2686" s="688">
        <f>IFERROR($H2686/SUMIF($A:$A,$A2686,$H:$H)*(SUMIF(Summary!$A$230:$A$266,$A2686,Summary!$L$230:$L$266)+SUMIF(Summary!$A$281:$A$317,$A2686,Summary!$L$281:$L$317))-AM2686,0)</f>
        <v>0</v>
      </c>
      <c r="AO2686" s="688">
        <f>IFERROR($H2686/SUMIF($A:$A,$A2686,$H:$H)*SUMIF(Summary!$A$230:$A$266,$A2686,Summary!$Q$230:$Q$266),0)</f>
        <v>0</v>
      </c>
      <c r="AP2686" s="688">
        <f>IFERROR($H2686/SUMIF($A:$A,$A2686,$H:$H)*(SUMIF(Summary!$A$230:$A$266,$A2686,Summary!$L$230:$L$266)+SUMIF(Summary!$A$281:$A$317,$A2686,Summary!$L$281:$L$317))-AO2686,0)</f>
        <v>0</v>
      </c>
      <c r="AQ2686" s="306"/>
      <c r="AR2686" s="688">
        <f t="shared" ca="1" si="632"/>
        <v>0</v>
      </c>
      <c r="AS2686" s="688">
        <f t="shared" ca="1" si="633"/>
        <v>0</v>
      </c>
    </row>
    <row r="2687" spans="1:45" x14ac:dyDescent="0.2">
      <c r="A2687" s="423">
        <v>9930</v>
      </c>
      <c r="B2687" s="424">
        <v>3</v>
      </c>
      <c r="C2687" s="425" t="s">
        <v>315</v>
      </c>
      <c r="D2687" s="422">
        <f t="shared" si="619"/>
        <v>3876</v>
      </c>
      <c r="E2687" s="422">
        <f t="shared" si="620"/>
        <v>1032</v>
      </c>
      <c r="F2687" s="422">
        <f t="shared" si="621"/>
        <v>66</v>
      </c>
      <c r="G2687" s="422">
        <f t="shared" si="622"/>
        <v>0</v>
      </c>
      <c r="H2687" s="22">
        <f t="shared" si="623"/>
        <v>4974</v>
      </c>
      <c r="I2687" s="116">
        <v>1599</v>
      </c>
      <c r="J2687" s="116">
        <v>537</v>
      </c>
      <c r="K2687" s="116">
        <v>66</v>
      </c>
      <c r="L2687" s="116">
        <v>0</v>
      </c>
      <c r="M2687" s="22">
        <f t="shared" si="624"/>
        <v>2202</v>
      </c>
      <c r="N2687" s="116">
        <v>1089</v>
      </c>
      <c r="O2687" s="116">
        <v>63</v>
      </c>
      <c r="P2687" s="116">
        <v>0</v>
      </c>
      <c r="Q2687" s="116">
        <v>0</v>
      </c>
      <c r="R2687" s="22">
        <f t="shared" si="625"/>
        <v>1152</v>
      </c>
      <c r="S2687" s="116">
        <v>1188</v>
      </c>
      <c r="T2687" s="116">
        <v>432</v>
      </c>
      <c r="U2687" s="116">
        <v>0</v>
      </c>
      <c r="V2687" s="116">
        <v>0</v>
      </c>
      <c r="W2687" s="22">
        <f t="shared" si="626"/>
        <v>1620</v>
      </c>
      <c r="X2687" s="22">
        <f t="shared" si="627"/>
        <v>207.25</v>
      </c>
      <c r="Y2687" s="22">
        <f ca="1">OFFSET('Cost Study'!$B$7,'Operations Support'!$C2687,'Operations Support'!$B2687)*$H2687</f>
        <v>16264.98</v>
      </c>
      <c r="Z2687" s="23">
        <f ca="1">Y2687*'Cost Study'!$B$31</f>
        <v>908430.52313692274</v>
      </c>
      <c r="AA2687" s="23">
        <f ca="1">IF(A2687=10298,1.51,1)*IF($B2687&lt;3,$D2687*'Cost Study'!$B$32*OFFSET('Cost Study'!$B$7,'Operations Support'!$C2687,'Operations Support'!$B2687),0)</f>
        <v>0</v>
      </c>
      <c r="AB2687" s="24">
        <f ca="1">AA2687*'Cost Study'!$B$31</f>
        <v>0</v>
      </c>
      <c r="AC2687" s="23">
        <f ca="1">Y2687*'Cost Study'!$B$31</f>
        <v>908430.52313692274</v>
      </c>
      <c r="AD2687" s="24">
        <f ca="1">AA2687*'Cost Study'!$B$31</f>
        <v>0</v>
      </c>
      <c r="AE2687" s="377">
        <f t="shared" ca="1" si="628"/>
        <v>908430.52313692274</v>
      </c>
      <c r="AF2687" s="377">
        <f t="shared" ca="1" si="629"/>
        <v>908430.52313692274</v>
      </c>
      <c r="AH2687" s="688">
        <f>IFERROR($H2687/SUMIF($A:$A,$A2687,$H:$H)*SUMIF(Summary!$A$110:$A$186,$A2687,Summary!$P$110:$P$186),0)</f>
        <v>220755.80643217033</v>
      </c>
      <c r="AI2687" s="689">
        <f t="shared" ca="1" si="630"/>
        <v>687674.71670475241</v>
      </c>
      <c r="AJ2687" s="688">
        <f>IFERROR(H2687/SUMIF(A:A,A2687,H:H)*SUMIF(Summary!$A$110:$A$186,'Operations Support'!A2687,Summary!$Q$110:$Q$186),0)</f>
        <v>221597.12892867593</v>
      </c>
      <c r="AK2687" s="688">
        <f t="shared" ca="1" si="631"/>
        <v>686833.39420824684</v>
      </c>
      <c r="AM2687" s="688">
        <f>IFERROR($H2687/SUMIF($A:$A,$A2687,$H:$H)*SUMIF(Summary!$A$230:$A$266,$A2687,Summary!$P$230:$P$266),0)</f>
        <v>41767.306976466651</v>
      </c>
      <c r="AN2687" s="688">
        <f>IFERROR($H2687/SUMIF($A:$A,$A2687,$H:$H)*(SUMIF(Summary!$A$230:$A$266,$A2687,Summary!$L$230:$L$266)+SUMIF(Summary!$A$281:$A$317,$A2687,Summary!$L$281:$L$317))-AM2687,0)</f>
        <v>89661.455158382887</v>
      </c>
      <c r="AO2687" s="688">
        <f>IFERROR($H2687/SUMIF($A:$A,$A2687,$H:$H)*SUMIF(Summary!$A$230:$A$266,$A2687,Summary!$Q$230:$Q$266),0)</f>
        <v>41926.4863681469</v>
      </c>
      <c r="AP2687" s="688">
        <f>IFERROR($H2687/SUMIF($A:$A,$A2687,$H:$H)*(SUMIF(Summary!$A$230:$A$266,$A2687,Summary!$L$230:$L$266)+SUMIF(Summary!$A$281:$A$317,$A2687,Summary!$L$281:$L$317))-AO2687,0)</f>
        <v>89502.275766702631</v>
      </c>
      <c r="AQ2687" s="306"/>
      <c r="AR2687" s="688">
        <f t="shared" ca="1" si="632"/>
        <v>777336.1718631353</v>
      </c>
      <c r="AS2687" s="688">
        <f t="shared" ca="1" si="633"/>
        <v>776335.66997494944</v>
      </c>
    </row>
    <row r="2688" spans="1:45" x14ac:dyDescent="0.2">
      <c r="A2688" s="423">
        <v>9930</v>
      </c>
      <c r="B2688" s="424">
        <v>3</v>
      </c>
      <c r="C2688" s="425" t="s">
        <v>316</v>
      </c>
      <c r="D2688" s="422">
        <f t="shared" si="619"/>
        <v>0</v>
      </c>
      <c r="E2688" s="422">
        <f t="shared" si="620"/>
        <v>0</v>
      </c>
      <c r="F2688" s="422">
        <f t="shared" si="621"/>
        <v>0</v>
      </c>
      <c r="G2688" s="422">
        <f t="shared" si="622"/>
        <v>0</v>
      </c>
      <c r="H2688" s="22">
        <f t="shared" si="623"/>
        <v>0</v>
      </c>
      <c r="I2688" s="116">
        <v>0</v>
      </c>
      <c r="J2688" s="116">
        <v>0</v>
      </c>
      <c r="K2688" s="116">
        <v>0</v>
      </c>
      <c r="L2688" s="116">
        <v>0</v>
      </c>
      <c r="M2688" s="22">
        <f t="shared" si="624"/>
        <v>0</v>
      </c>
      <c r="N2688" s="116">
        <v>0</v>
      </c>
      <c r="O2688" s="116">
        <v>0</v>
      </c>
      <c r="P2688" s="116">
        <v>0</v>
      </c>
      <c r="Q2688" s="116">
        <v>0</v>
      </c>
      <c r="R2688" s="22">
        <f t="shared" si="625"/>
        <v>0</v>
      </c>
      <c r="S2688" s="116">
        <v>0</v>
      </c>
      <c r="T2688" s="116">
        <v>0</v>
      </c>
      <c r="U2688" s="116">
        <v>0</v>
      </c>
      <c r="V2688" s="116">
        <v>0</v>
      </c>
      <c r="W2688" s="22">
        <f t="shared" si="626"/>
        <v>0</v>
      </c>
      <c r="X2688" s="22">
        <f t="shared" si="627"/>
        <v>0</v>
      </c>
      <c r="Y2688" s="22">
        <f ca="1">OFFSET('Cost Study'!$B$7,'Operations Support'!$C2688,'Operations Support'!$B2688)*$H2688</f>
        <v>0</v>
      </c>
      <c r="Z2688" s="23">
        <f ca="1">Y2688*'Cost Study'!$B$31</f>
        <v>0</v>
      </c>
      <c r="AA2688" s="23">
        <f ca="1">IF(A2688=10298,1.51,1)*IF($B2688&lt;3,$D2688*'Cost Study'!$B$32*OFFSET('Cost Study'!$B$7,'Operations Support'!$C2688,'Operations Support'!$B2688),0)</f>
        <v>0</v>
      </c>
      <c r="AB2688" s="24">
        <f ca="1">AA2688*'Cost Study'!$B$31</f>
        <v>0</v>
      </c>
      <c r="AC2688" s="23">
        <f ca="1">Y2688*'Cost Study'!$B$31</f>
        <v>0</v>
      </c>
      <c r="AD2688" s="24">
        <f ca="1">AA2688*'Cost Study'!$B$31</f>
        <v>0</v>
      </c>
      <c r="AE2688" s="377">
        <f t="shared" ca="1" si="628"/>
        <v>0</v>
      </c>
      <c r="AF2688" s="377">
        <f t="shared" ca="1" si="629"/>
        <v>0</v>
      </c>
      <c r="AH2688" s="688">
        <f>IFERROR($H2688/SUMIF($A:$A,$A2688,$H:$H)*SUMIF(Summary!$A$110:$A$186,$A2688,Summary!$P$110:$P$186),0)</f>
        <v>0</v>
      </c>
      <c r="AI2688" s="689">
        <f t="shared" ca="1" si="630"/>
        <v>0</v>
      </c>
      <c r="AJ2688" s="688">
        <f>IFERROR(H2688/SUMIF(A:A,A2688,H:H)*SUMIF(Summary!$A$110:$A$186,'Operations Support'!A2688,Summary!$Q$110:$Q$186),0)</f>
        <v>0</v>
      </c>
      <c r="AK2688" s="688">
        <f t="shared" ca="1" si="631"/>
        <v>0</v>
      </c>
      <c r="AM2688" s="688">
        <f>IFERROR($H2688/SUMIF($A:$A,$A2688,$H:$H)*SUMIF(Summary!$A$230:$A$266,$A2688,Summary!$P$230:$P$266),0)</f>
        <v>0</v>
      </c>
      <c r="AN2688" s="688">
        <f>IFERROR($H2688/SUMIF($A:$A,$A2688,$H:$H)*(SUMIF(Summary!$A$230:$A$266,$A2688,Summary!$L$230:$L$266)+SUMIF(Summary!$A$281:$A$317,$A2688,Summary!$L$281:$L$317))-AM2688,0)</f>
        <v>0</v>
      </c>
      <c r="AO2688" s="688">
        <f>IFERROR($H2688/SUMIF($A:$A,$A2688,$H:$H)*SUMIF(Summary!$A$230:$A$266,$A2688,Summary!$Q$230:$Q$266),0)</f>
        <v>0</v>
      </c>
      <c r="AP2688" s="688">
        <f>IFERROR($H2688/SUMIF($A:$A,$A2688,$H:$H)*(SUMIF(Summary!$A$230:$A$266,$A2688,Summary!$L$230:$L$266)+SUMIF(Summary!$A$281:$A$317,$A2688,Summary!$L$281:$L$317))-AO2688,0)</f>
        <v>0</v>
      </c>
      <c r="AQ2688" s="306"/>
      <c r="AR2688" s="688">
        <f t="shared" ca="1" si="632"/>
        <v>0</v>
      </c>
      <c r="AS2688" s="688">
        <f t="shared" ca="1" si="633"/>
        <v>0</v>
      </c>
    </row>
    <row r="2689" spans="1:45" x14ac:dyDescent="0.2">
      <c r="A2689" s="423">
        <v>9930</v>
      </c>
      <c r="B2689" s="424">
        <v>3</v>
      </c>
      <c r="C2689" s="425" t="s">
        <v>317</v>
      </c>
      <c r="D2689" s="422">
        <f t="shared" si="619"/>
        <v>0</v>
      </c>
      <c r="E2689" s="422">
        <f t="shared" si="620"/>
        <v>0</v>
      </c>
      <c r="F2689" s="422">
        <f t="shared" si="621"/>
        <v>0</v>
      </c>
      <c r="G2689" s="422">
        <f t="shared" si="622"/>
        <v>0</v>
      </c>
      <c r="H2689" s="22">
        <f t="shared" si="623"/>
        <v>0</v>
      </c>
      <c r="I2689" s="116">
        <v>0</v>
      </c>
      <c r="J2689" s="116">
        <v>0</v>
      </c>
      <c r="K2689" s="116">
        <v>0</v>
      </c>
      <c r="L2689" s="116">
        <v>0</v>
      </c>
      <c r="M2689" s="22">
        <f t="shared" si="624"/>
        <v>0</v>
      </c>
      <c r="N2689" s="116">
        <v>0</v>
      </c>
      <c r="O2689" s="116">
        <v>0</v>
      </c>
      <c r="P2689" s="116">
        <v>0</v>
      </c>
      <c r="Q2689" s="116">
        <v>0</v>
      </c>
      <c r="R2689" s="22">
        <f t="shared" si="625"/>
        <v>0</v>
      </c>
      <c r="S2689" s="116">
        <v>0</v>
      </c>
      <c r="T2689" s="116">
        <v>0</v>
      </c>
      <c r="U2689" s="116">
        <v>0</v>
      </c>
      <c r="V2689" s="116">
        <v>0</v>
      </c>
      <c r="W2689" s="22">
        <f t="shared" si="626"/>
        <v>0</v>
      </c>
      <c r="X2689" s="22">
        <f t="shared" si="627"/>
        <v>0</v>
      </c>
      <c r="Y2689" s="22">
        <f ca="1">OFFSET('Cost Study'!$B$7,'Operations Support'!$C2689,'Operations Support'!$B2689)*$H2689</f>
        <v>0</v>
      </c>
      <c r="Z2689" s="23">
        <f ca="1">Y2689*'Cost Study'!$B$31</f>
        <v>0</v>
      </c>
      <c r="AA2689" s="23">
        <f ca="1">IF(A2689=10298,1.51,1)*IF($B2689&lt;3,$D2689*'Cost Study'!$B$32*OFFSET('Cost Study'!$B$7,'Operations Support'!$C2689,'Operations Support'!$B2689),0)</f>
        <v>0</v>
      </c>
      <c r="AB2689" s="24">
        <f ca="1">AA2689*'Cost Study'!$B$31</f>
        <v>0</v>
      </c>
      <c r="AC2689" s="23">
        <f ca="1">Y2689*'Cost Study'!$B$31</f>
        <v>0</v>
      </c>
      <c r="AD2689" s="24">
        <f ca="1">AA2689*'Cost Study'!$B$31</f>
        <v>0</v>
      </c>
      <c r="AE2689" s="377">
        <f t="shared" ca="1" si="628"/>
        <v>0</v>
      </c>
      <c r="AF2689" s="377">
        <f t="shared" ca="1" si="629"/>
        <v>0</v>
      </c>
      <c r="AH2689" s="688">
        <f>IFERROR($H2689/SUMIF($A:$A,$A2689,$H:$H)*SUMIF(Summary!$A$110:$A$186,$A2689,Summary!$P$110:$P$186),0)</f>
        <v>0</v>
      </c>
      <c r="AI2689" s="689">
        <f t="shared" ca="1" si="630"/>
        <v>0</v>
      </c>
      <c r="AJ2689" s="688">
        <f>IFERROR(H2689/SUMIF(A:A,A2689,H:H)*SUMIF(Summary!$A$110:$A$186,'Operations Support'!A2689,Summary!$Q$110:$Q$186),0)</f>
        <v>0</v>
      </c>
      <c r="AK2689" s="688">
        <f t="shared" ca="1" si="631"/>
        <v>0</v>
      </c>
      <c r="AM2689" s="688">
        <f>IFERROR($H2689/SUMIF($A:$A,$A2689,$H:$H)*SUMIF(Summary!$A$230:$A$266,$A2689,Summary!$P$230:$P$266),0)</f>
        <v>0</v>
      </c>
      <c r="AN2689" s="688">
        <f>IFERROR($H2689/SUMIF($A:$A,$A2689,$H:$H)*(SUMIF(Summary!$A$230:$A$266,$A2689,Summary!$L$230:$L$266)+SUMIF(Summary!$A$281:$A$317,$A2689,Summary!$L$281:$L$317))-AM2689,0)</f>
        <v>0</v>
      </c>
      <c r="AO2689" s="688">
        <f>IFERROR($H2689/SUMIF($A:$A,$A2689,$H:$H)*SUMIF(Summary!$A$230:$A$266,$A2689,Summary!$Q$230:$Q$266),0)</f>
        <v>0</v>
      </c>
      <c r="AP2689" s="688">
        <f>IFERROR($H2689/SUMIF($A:$A,$A2689,$H:$H)*(SUMIF(Summary!$A$230:$A$266,$A2689,Summary!$L$230:$L$266)+SUMIF(Summary!$A$281:$A$317,$A2689,Summary!$L$281:$L$317))-AO2689,0)</f>
        <v>0</v>
      </c>
      <c r="AQ2689" s="306"/>
      <c r="AR2689" s="688">
        <f t="shared" ca="1" si="632"/>
        <v>0</v>
      </c>
      <c r="AS2689" s="688">
        <f t="shared" ca="1" si="633"/>
        <v>0</v>
      </c>
    </row>
    <row r="2690" spans="1:45" s="15" customFormat="1" x14ac:dyDescent="0.2">
      <c r="A2690" s="423">
        <v>9930</v>
      </c>
      <c r="B2690" s="424">
        <v>3</v>
      </c>
      <c r="C2690" s="425" t="s">
        <v>318</v>
      </c>
      <c r="D2690" s="422">
        <f t="shared" si="619"/>
        <v>0</v>
      </c>
      <c r="E2690" s="422">
        <f t="shared" si="620"/>
        <v>0</v>
      </c>
      <c r="F2690" s="422">
        <f t="shared" si="621"/>
        <v>0</v>
      </c>
      <c r="G2690" s="422">
        <f t="shared" si="622"/>
        <v>0</v>
      </c>
      <c r="H2690" s="22">
        <f t="shared" si="623"/>
        <v>0</v>
      </c>
      <c r="I2690" s="116">
        <v>0</v>
      </c>
      <c r="J2690" s="116">
        <v>0</v>
      </c>
      <c r="K2690" s="116">
        <v>0</v>
      </c>
      <c r="L2690" s="116">
        <v>0</v>
      </c>
      <c r="M2690" s="22">
        <f t="shared" si="624"/>
        <v>0</v>
      </c>
      <c r="N2690" s="116">
        <v>0</v>
      </c>
      <c r="O2690" s="116">
        <v>0</v>
      </c>
      <c r="P2690" s="116">
        <v>0</v>
      </c>
      <c r="Q2690" s="116">
        <v>0</v>
      </c>
      <c r="R2690" s="22">
        <f t="shared" si="625"/>
        <v>0</v>
      </c>
      <c r="S2690" s="116">
        <v>0</v>
      </c>
      <c r="T2690" s="116">
        <v>0</v>
      </c>
      <c r="U2690" s="116">
        <v>0</v>
      </c>
      <c r="V2690" s="116">
        <v>0</v>
      </c>
      <c r="W2690" s="22">
        <f t="shared" si="626"/>
        <v>0</v>
      </c>
      <c r="X2690" s="22">
        <f t="shared" si="627"/>
        <v>0</v>
      </c>
      <c r="Y2690" s="22">
        <f ca="1">OFFSET('Cost Study'!$B$7,'Operations Support'!$C2690,'Operations Support'!$B2690)*$H2690</f>
        <v>0</v>
      </c>
      <c r="Z2690" s="23">
        <f ca="1">Y2690*'Cost Study'!$B$31</f>
        <v>0</v>
      </c>
      <c r="AA2690" s="23">
        <f ca="1">IF(A2690=10298,1.51,1)*IF($B2690&lt;3,$D2690*'Cost Study'!$B$32*OFFSET('Cost Study'!$B$7,'Operations Support'!$C2690,'Operations Support'!$B2690),0)</f>
        <v>0</v>
      </c>
      <c r="AB2690" s="24">
        <f ca="1">AA2690*'Cost Study'!$B$31</f>
        <v>0</v>
      </c>
      <c r="AC2690" s="23">
        <f ca="1">Y2690*'Cost Study'!$B$31</f>
        <v>0</v>
      </c>
      <c r="AD2690" s="24">
        <f ca="1">AA2690*'Cost Study'!$B$31</f>
        <v>0</v>
      </c>
      <c r="AE2690" s="377">
        <f t="shared" ca="1" si="628"/>
        <v>0</v>
      </c>
      <c r="AF2690" s="377">
        <f t="shared" ca="1" si="629"/>
        <v>0</v>
      </c>
      <c r="AH2690" s="688">
        <f>IFERROR($H2690/SUMIF($A:$A,$A2690,$H:$H)*SUMIF(Summary!$A$110:$A$186,$A2690,Summary!$P$110:$P$186),0)</f>
        <v>0</v>
      </c>
      <c r="AI2690" s="689">
        <f t="shared" ca="1" si="630"/>
        <v>0</v>
      </c>
      <c r="AJ2690" s="688">
        <f>IFERROR(H2690/SUMIF(A:A,A2690,H:H)*SUMIF(Summary!$A$110:$A$186,'Operations Support'!A2690,Summary!$Q$110:$Q$186),0)</f>
        <v>0</v>
      </c>
      <c r="AK2690" s="688">
        <f t="shared" ca="1" si="631"/>
        <v>0</v>
      </c>
      <c r="AL2690" s="1"/>
      <c r="AM2690" s="688">
        <f>IFERROR($H2690/SUMIF($A:$A,$A2690,$H:$H)*SUMIF(Summary!$A$230:$A$266,$A2690,Summary!$P$230:$P$266),0)</f>
        <v>0</v>
      </c>
      <c r="AN2690" s="688">
        <f>IFERROR($H2690/SUMIF($A:$A,$A2690,$H:$H)*(SUMIF(Summary!$A$230:$A$266,$A2690,Summary!$L$230:$L$266)+SUMIF(Summary!$A$281:$A$317,$A2690,Summary!$L$281:$L$317))-AM2690,0)</f>
        <v>0</v>
      </c>
      <c r="AO2690" s="688">
        <f>IFERROR($H2690/SUMIF($A:$A,$A2690,$H:$H)*SUMIF(Summary!$A$230:$A$266,$A2690,Summary!$Q$230:$Q$266),0)</f>
        <v>0</v>
      </c>
      <c r="AP2690" s="688">
        <f>IFERROR($H2690/SUMIF($A:$A,$A2690,$H:$H)*(SUMIF(Summary!$A$230:$A$266,$A2690,Summary!$L$230:$L$266)+SUMIF(Summary!$A$281:$A$317,$A2690,Summary!$L$281:$L$317))-AO2690,0)</f>
        <v>0</v>
      </c>
      <c r="AQ2690" s="306"/>
      <c r="AR2690" s="688">
        <f t="shared" ca="1" si="632"/>
        <v>0</v>
      </c>
      <c r="AS2690" s="688">
        <f t="shared" ca="1" si="633"/>
        <v>0</v>
      </c>
    </row>
    <row r="2691" spans="1:45" x14ac:dyDescent="0.2">
      <c r="A2691" s="423">
        <v>9930</v>
      </c>
      <c r="B2691" s="424">
        <v>3</v>
      </c>
      <c r="C2691" s="425" t="s">
        <v>319</v>
      </c>
      <c r="D2691" s="422">
        <f t="shared" si="619"/>
        <v>0</v>
      </c>
      <c r="E2691" s="422">
        <f t="shared" si="620"/>
        <v>0</v>
      </c>
      <c r="F2691" s="422">
        <f t="shared" si="621"/>
        <v>0</v>
      </c>
      <c r="G2691" s="422">
        <f t="shared" si="622"/>
        <v>0</v>
      </c>
      <c r="H2691" s="22">
        <f t="shared" si="623"/>
        <v>0</v>
      </c>
      <c r="I2691" s="116">
        <v>0</v>
      </c>
      <c r="J2691" s="116">
        <v>0</v>
      </c>
      <c r="K2691" s="116">
        <v>0</v>
      </c>
      <c r="L2691" s="116">
        <v>0</v>
      </c>
      <c r="M2691" s="22">
        <f t="shared" si="624"/>
        <v>0</v>
      </c>
      <c r="N2691" s="116">
        <v>0</v>
      </c>
      <c r="O2691" s="116">
        <v>0</v>
      </c>
      <c r="P2691" s="116">
        <v>0</v>
      </c>
      <c r="Q2691" s="116">
        <v>0</v>
      </c>
      <c r="R2691" s="22">
        <f t="shared" si="625"/>
        <v>0</v>
      </c>
      <c r="S2691" s="116">
        <v>0</v>
      </c>
      <c r="T2691" s="116">
        <v>0</v>
      </c>
      <c r="U2691" s="116">
        <v>0</v>
      </c>
      <c r="V2691" s="116">
        <v>0</v>
      </c>
      <c r="W2691" s="22">
        <f t="shared" si="626"/>
        <v>0</v>
      </c>
      <c r="X2691" s="22">
        <f t="shared" si="627"/>
        <v>0</v>
      </c>
      <c r="Y2691" s="22">
        <f ca="1">OFFSET('Cost Study'!$B$7,'Operations Support'!$C2691,'Operations Support'!$B2691)*$H2691</f>
        <v>0</v>
      </c>
      <c r="Z2691" s="23">
        <f ca="1">Y2691*'Cost Study'!$B$31</f>
        <v>0</v>
      </c>
      <c r="AA2691" s="23">
        <f ca="1">IF(A2691=10298,1.51,1)*IF($B2691&lt;3,$D2691*'Cost Study'!$B$32*OFFSET('Cost Study'!$B$7,'Operations Support'!$C2691,'Operations Support'!$B2691),0)</f>
        <v>0</v>
      </c>
      <c r="AB2691" s="24">
        <f ca="1">AA2691*'Cost Study'!$B$31</f>
        <v>0</v>
      </c>
      <c r="AC2691" s="23">
        <f ca="1">Y2691*'Cost Study'!$B$31</f>
        <v>0</v>
      </c>
      <c r="AD2691" s="24">
        <f ca="1">AA2691*'Cost Study'!$B$31</f>
        <v>0</v>
      </c>
      <c r="AE2691" s="377">
        <f t="shared" ca="1" si="628"/>
        <v>0</v>
      </c>
      <c r="AF2691" s="377">
        <f t="shared" ca="1" si="629"/>
        <v>0</v>
      </c>
      <c r="AH2691" s="688">
        <f>IFERROR($H2691/SUMIF($A:$A,$A2691,$H:$H)*SUMIF(Summary!$A$110:$A$186,$A2691,Summary!$P$110:$P$186),0)</f>
        <v>0</v>
      </c>
      <c r="AI2691" s="689">
        <f t="shared" ca="1" si="630"/>
        <v>0</v>
      </c>
      <c r="AJ2691" s="688">
        <f>IFERROR(H2691/SUMIF(A:A,A2691,H:H)*SUMIF(Summary!$A$110:$A$186,'Operations Support'!A2691,Summary!$Q$110:$Q$186),0)</f>
        <v>0</v>
      </c>
      <c r="AK2691" s="688">
        <f t="shared" ca="1" si="631"/>
        <v>0</v>
      </c>
      <c r="AM2691" s="688">
        <f>IFERROR($H2691/SUMIF($A:$A,$A2691,$H:$H)*SUMIF(Summary!$A$230:$A$266,$A2691,Summary!$P$230:$P$266),0)</f>
        <v>0</v>
      </c>
      <c r="AN2691" s="688">
        <f>IFERROR($H2691/SUMIF($A:$A,$A2691,$H:$H)*(SUMIF(Summary!$A$230:$A$266,$A2691,Summary!$L$230:$L$266)+SUMIF(Summary!$A$281:$A$317,$A2691,Summary!$L$281:$L$317))-AM2691,0)</f>
        <v>0</v>
      </c>
      <c r="AO2691" s="688">
        <f>IFERROR($H2691/SUMIF($A:$A,$A2691,$H:$H)*SUMIF(Summary!$A$230:$A$266,$A2691,Summary!$Q$230:$Q$266),0)</f>
        <v>0</v>
      </c>
      <c r="AP2691" s="688">
        <f>IFERROR($H2691/SUMIF($A:$A,$A2691,$H:$H)*(SUMIF(Summary!$A$230:$A$266,$A2691,Summary!$L$230:$L$266)+SUMIF(Summary!$A$281:$A$317,$A2691,Summary!$L$281:$L$317))-AO2691,0)</f>
        <v>0</v>
      </c>
      <c r="AQ2691" s="306"/>
      <c r="AR2691" s="688">
        <f t="shared" ca="1" si="632"/>
        <v>0</v>
      </c>
      <c r="AS2691" s="688">
        <f t="shared" ca="1" si="633"/>
        <v>0</v>
      </c>
    </row>
    <row r="2692" spans="1:45" x14ac:dyDescent="0.2">
      <c r="A2692" s="423">
        <v>9930</v>
      </c>
      <c r="B2692" s="424">
        <v>3</v>
      </c>
      <c r="C2692" s="425" t="s">
        <v>320</v>
      </c>
      <c r="D2692" s="422">
        <f t="shared" si="619"/>
        <v>0</v>
      </c>
      <c r="E2692" s="422">
        <f t="shared" si="620"/>
        <v>0</v>
      </c>
      <c r="F2692" s="422">
        <f t="shared" si="621"/>
        <v>0</v>
      </c>
      <c r="G2692" s="422">
        <f t="shared" si="622"/>
        <v>0</v>
      </c>
      <c r="H2692" s="22">
        <f t="shared" si="623"/>
        <v>0</v>
      </c>
      <c r="I2692" s="116">
        <v>0</v>
      </c>
      <c r="J2692" s="116">
        <v>0</v>
      </c>
      <c r="K2692" s="116">
        <v>0</v>
      </c>
      <c r="L2692" s="116">
        <v>0</v>
      </c>
      <c r="M2692" s="22">
        <f t="shared" si="624"/>
        <v>0</v>
      </c>
      <c r="N2692" s="116">
        <v>0</v>
      </c>
      <c r="O2692" s="116">
        <v>0</v>
      </c>
      <c r="P2692" s="116">
        <v>0</v>
      </c>
      <c r="Q2692" s="116">
        <v>0</v>
      </c>
      <c r="R2692" s="22">
        <f t="shared" si="625"/>
        <v>0</v>
      </c>
      <c r="S2692" s="116">
        <v>0</v>
      </c>
      <c r="T2692" s="116">
        <v>0</v>
      </c>
      <c r="U2692" s="116">
        <v>0</v>
      </c>
      <c r="V2692" s="116">
        <v>0</v>
      </c>
      <c r="W2692" s="22">
        <f t="shared" si="626"/>
        <v>0</v>
      </c>
      <c r="X2692" s="22">
        <f t="shared" si="627"/>
        <v>0</v>
      </c>
      <c r="Y2692" s="22">
        <f ca="1">OFFSET('Cost Study'!$B$7,'Operations Support'!$C2692,'Operations Support'!$B2692)*$H2692</f>
        <v>0</v>
      </c>
      <c r="Z2692" s="23">
        <f ca="1">Y2692*'Cost Study'!$B$31</f>
        <v>0</v>
      </c>
      <c r="AA2692" s="23">
        <f ca="1">IF(A2692=10298,1.51,1)*IF($B2692&lt;3,$D2692*'Cost Study'!$B$32*OFFSET('Cost Study'!$B$7,'Operations Support'!$C2692,'Operations Support'!$B2692),0)</f>
        <v>0</v>
      </c>
      <c r="AB2692" s="24">
        <f ca="1">AA2692*'Cost Study'!$B$31</f>
        <v>0</v>
      </c>
      <c r="AC2692" s="23">
        <f ca="1">Y2692*'Cost Study'!$B$31</f>
        <v>0</v>
      </c>
      <c r="AD2692" s="24">
        <f ca="1">AA2692*'Cost Study'!$B$31</f>
        <v>0</v>
      </c>
      <c r="AE2692" s="377">
        <f t="shared" ca="1" si="628"/>
        <v>0</v>
      </c>
      <c r="AF2692" s="377">
        <f t="shared" ca="1" si="629"/>
        <v>0</v>
      </c>
      <c r="AH2692" s="688">
        <f>IFERROR($H2692/SUMIF($A:$A,$A2692,$H:$H)*SUMIF(Summary!$A$110:$A$186,$A2692,Summary!$P$110:$P$186),0)</f>
        <v>0</v>
      </c>
      <c r="AI2692" s="689">
        <f t="shared" ca="1" si="630"/>
        <v>0</v>
      </c>
      <c r="AJ2692" s="688">
        <f>IFERROR(H2692/SUMIF(A:A,A2692,H:H)*SUMIF(Summary!$A$110:$A$186,'Operations Support'!A2692,Summary!$Q$110:$Q$186),0)</f>
        <v>0</v>
      </c>
      <c r="AK2692" s="688">
        <f t="shared" ca="1" si="631"/>
        <v>0</v>
      </c>
      <c r="AM2692" s="688">
        <f>IFERROR($H2692/SUMIF($A:$A,$A2692,$H:$H)*SUMIF(Summary!$A$230:$A$266,$A2692,Summary!$P$230:$P$266),0)</f>
        <v>0</v>
      </c>
      <c r="AN2692" s="688">
        <f>IFERROR($H2692/SUMIF($A:$A,$A2692,$H:$H)*(SUMIF(Summary!$A$230:$A$266,$A2692,Summary!$L$230:$L$266)+SUMIF(Summary!$A$281:$A$317,$A2692,Summary!$L$281:$L$317))-AM2692,0)</f>
        <v>0</v>
      </c>
      <c r="AO2692" s="688">
        <f>IFERROR($H2692/SUMIF($A:$A,$A2692,$H:$H)*SUMIF(Summary!$A$230:$A$266,$A2692,Summary!$Q$230:$Q$266),0)</f>
        <v>0</v>
      </c>
      <c r="AP2692" s="688">
        <f>IFERROR($H2692/SUMIF($A:$A,$A2692,$H:$H)*(SUMIF(Summary!$A$230:$A$266,$A2692,Summary!$L$230:$L$266)+SUMIF(Summary!$A$281:$A$317,$A2692,Summary!$L$281:$L$317))-AO2692,0)</f>
        <v>0</v>
      </c>
      <c r="AQ2692" s="306"/>
      <c r="AR2692" s="688">
        <f t="shared" ca="1" si="632"/>
        <v>0</v>
      </c>
      <c r="AS2692" s="688">
        <f t="shared" ca="1" si="633"/>
        <v>0</v>
      </c>
    </row>
    <row r="2693" spans="1:45" x14ac:dyDescent="0.2">
      <c r="A2693" s="423">
        <v>9930</v>
      </c>
      <c r="B2693" s="424">
        <v>4</v>
      </c>
      <c r="C2693" s="425" t="s">
        <v>300</v>
      </c>
      <c r="D2693" s="422">
        <f t="shared" ref="D2693:D2756" si="634">I2693+N2693+S2693</f>
        <v>0</v>
      </c>
      <c r="E2693" s="422">
        <f t="shared" ref="E2693:E2756" si="635">J2693+O2693+T2693</f>
        <v>0</v>
      </c>
      <c r="F2693" s="422">
        <f t="shared" ref="F2693:F2756" si="636">K2693+P2693+U2693</f>
        <v>0</v>
      </c>
      <c r="G2693" s="422">
        <f t="shared" ref="G2693:G2756" si="637">L2693+Q2693+V2693</f>
        <v>0</v>
      </c>
      <c r="H2693" s="22">
        <f t="shared" ref="H2693:H2756" si="638">(SUM(D2693:F2693)-G2693)*IF(A2693=10298,1.51,1)</f>
        <v>0</v>
      </c>
      <c r="I2693" s="116">
        <v>0</v>
      </c>
      <c r="J2693" s="116">
        <v>0</v>
      </c>
      <c r="K2693" s="116">
        <v>0</v>
      </c>
      <c r="L2693" s="116">
        <v>0</v>
      </c>
      <c r="M2693" s="22">
        <f t="shared" ref="M2693:M2756" si="639">SUM(I2693:K2693)-L2693</f>
        <v>0</v>
      </c>
      <c r="N2693" s="116">
        <v>0</v>
      </c>
      <c r="O2693" s="116">
        <v>0</v>
      </c>
      <c r="P2693" s="116">
        <v>0</v>
      </c>
      <c r="Q2693" s="116">
        <v>0</v>
      </c>
      <c r="R2693" s="22">
        <f t="shared" ref="R2693:R2756" si="640">SUM(N2693:P2693)-Q2693</f>
        <v>0</v>
      </c>
      <c r="S2693" s="116">
        <v>0</v>
      </c>
      <c r="T2693" s="116">
        <v>0</v>
      </c>
      <c r="U2693" s="116">
        <v>0</v>
      </c>
      <c r="V2693" s="116">
        <v>0</v>
      </c>
      <c r="W2693" s="22">
        <f t="shared" ref="W2693:W2756" si="641">SUM(S2693:U2693)-V2693</f>
        <v>0</v>
      </c>
      <c r="X2693" s="22">
        <f t="shared" ref="X2693:X2756" si="642">IF(OR(B2693=1,B2693=2),H2693/30,IF(OR(B2693=3,B2693=5),H2693/24,IF(B2693=4,H2693/18,0)))</f>
        <v>0</v>
      </c>
      <c r="Y2693" s="22">
        <f ca="1">OFFSET('Cost Study'!$B$7,'Operations Support'!$C2693,'Operations Support'!$B2693)*$H2693</f>
        <v>0</v>
      </c>
      <c r="Z2693" s="23">
        <f ca="1">Y2693*'Cost Study'!$B$31</f>
        <v>0</v>
      </c>
      <c r="AA2693" s="23">
        <f ca="1">IF(A2693=10298,1.51,1)*IF($B2693&lt;3,$D2693*'Cost Study'!$B$32*OFFSET('Cost Study'!$B$7,'Operations Support'!$C2693,'Operations Support'!$B2693),0)</f>
        <v>0</v>
      </c>
      <c r="AB2693" s="24">
        <f ca="1">AA2693*'Cost Study'!$B$31</f>
        <v>0</v>
      </c>
      <c r="AC2693" s="23">
        <f ca="1">Y2693*'Cost Study'!$B$31</f>
        <v>0</v>
      </c>
      <c r="AD2693" s="24">
        <f ca="1">AA2693*'Cost Study'!$B$31</f>
        <v>0</v>
      </c>
      <c r="AE2693" s="377">
        <f t="shared" ref="AE2693:AE2756" ca="1" si="643">Z2693+AB2693</f>
        <v>0</v>
      </c>
      <c r="AF2693" s="377">
        <f t="shared" ref="AF2693:AF2756" ca="1" si="644">AC2693+AD2693</f>
        <v>0</v>
      </c>
      <c r="AH2693" s="688">
        <f>IFERROR($H2693/SUMIF($A:$A,$A2693,$H:$H)*SUMIF(Summary!$A$110:$A$186,$A2693,Summary!$P$110:$P$186),0)</f>
        <v>0</v>
      </c>
      <c r="AI2693" s="689">
        <f t="shared" ca="1" si="630"/>
        <v>0</v>
      </c>
      <c r="AJ2693" s="688">
        <f>IFERROR(H2693/SUMIF(A:A,A2693,H:H)*SUMIF(Summary!$A$110:$A$186,'Operations Support'!A2693,Summary!$Q$110:$Q$186),0)</f>
        <v>0</v>
      </c>
      <c r="AK2693" s="688">
        <f t="shared" ca="1" si="631"/>
        <v>0</v>
      </c>
      <c r="AM2693" s="688">
        <f>IFERROR($H2693/SUMIF($A:$A,$A2693,$H:$H)*SUMIF(Summary!$A$230:$A$266,$A2693,Summary!$P$230:$P$266),0)</f>
        <v>0</v>
      </c>
      <c r="AN2693" s="688">
        <f>IFERROR($H2693/SUMIF($A:$A,$A2693,$H:$H)*(SUMIF(Summary!$A$230:$A$266,$A2693,Summary!$L$230:$L$266)+SUMIF(Summary!$A$281:$A$317,$A2693,Summary!$L$281:$L$317))-AM2693,0)</f>
        <v>0</v>
      </c>
      <c r="AO2693" s="688">
        <f>IFERROR($H2693/SUMIF($A:$A,$A2693,$H:$H)*SUMIF(Summary!$A$230:$A$266,$A2693,Summary!$Q$230:$Q$266),0)</f>
        <v>0</v>
      </c>
      <c r="AP2693" s="688">
        <f>IFERROR($H2693/SUMIF($A:$A,$A2693,$H:$H)*(SUMIF(Summary!$A$230:$A$266,$A2693,Summary!$L$230:$L$266)+SUMIF(Summary!$A$281:$A$317,$A2693,Summary!$L$281:$L$317))-AO2693,0)</f>
        <v>0</v>
      </c>
      <c r="AQ2693" s="306"/>
      <c r="AR2693" s="688">
        <f t="shared" ca="1" si="632"/>
        <v>0</v>
      </c>
      <c r="AS2693" s="688">
        <f t="shared" ca="1" si="633"/>
        <v>0</v>
      </c>
    </row>
    <row r="2694" spans="1:45" x14ac:dyDescent="0.2">
      <c r="A2694" s="423">
        <v>9930</v>
      </c>
      <c r="B2694" s="424">
        <v>4</v>
      </c>
      <c r="C2694" s="425" t="s">
        <v>301</v>
      </c>
      <c r="D2694" s="422">
        <f t="shared" si="634"/>
        <v>0</v>
      </c>
      <c r="E2694" s="422">
        <f t="shared" si="635"/>
        <v>0</v>
      </c>
      <c r="F2694" s="422">
        <f t="shared" si="636"/>
        <v>0</v>
      </c>
      <c r="G2694" s="422">
        <f t="shared" si="637"/>
        <v>0</v>
      </c>
      <c r="H2694" s="22">
        <f t="shared" si="638"/>
        <v>0</v>
      </c>
      <c r="I2694" s="116">
        <v>0</v>
      </c>
      <c r="J2694" s="116">
        <v>0</v>
      </c>
      <c r="K2694" s="116">
        <v>0</v>
      </c>
      <c r="L2694" s="116">
        <v>0</v>
      </c>
      <c r="M2694" s="22">
        <f t="shared" si="639"/>
        <v>0</v>
      </c>
      <c r="N2694" s="116">
        <v>0</v>
      </c>
      <c r="O2694" s="116">
        <v>0</v>
      </c>
      <c r="P2694" s="116">
        <v>0</v>
      </c>
      <c r="Q2694" s="116">
        <v>0</v>
      </c>
      <c r="R2694" s="22">
        <f t="shared" si="640"/>
        <v>0</v>
      </c>
      <c r="S2694" s="116">
        <v>0</v>
      </c>
      <c r="T2694" s="116">
        <v>0</v>
      </c>
      <c r="U2694" s="116">
        <v>0</v>
      </c>
      <c r="V2694" s="116">
        <v>0</v>
      </c>
      <c r="W2694" s="22">
        <f t="shared" si="641"/>
        <v>0</v>
      </c>
      <c r="X2694" s="22">
        <f t="shared" si="642"/>
        <v>0</v>
      </c>
      <c r="Y2694" s="22">
        <f ca="1">OFFSET('Cost Study'!$B$7,'Operations Support'!$C2694,'Operations Support'!$B2694)*$H2694</f>
        <v>0</v>
      </c>
      <c r="Z2694" s="23">
        <f ca="1">Y2694*'Cost Study'!$B$31</f>
        <v>0</v>
      </c>
      <c r="AA2694" s="23">
        <f ca="1">IF(A2694=10298,1.51,1)*IF($B2694&lt;3,$D2694*'Cost Study'!$B$32*OFFSET('Cost Study'!$B$7,'Operations Support'!$C2694,'Operations Support'!$B2694),0)</f>
        <v>0</v>
      </c>
      <c r="AB2694" s="24">
        <f ca="1">AA2694*'Cost Study'!$B$31</f>
        <v>0</v>
      </c>
      <c r="AC2694" s="23">
        <f ca="1">Y2694*'Cost Study'!$B$31</f>
        <v>0</v>
      </c>
      <c r="AD2694" s="24">
        <f ca="1">AA2694*'Cost Study'!$B$31</f>
        <v>0</v>
      </c>
      <c r="AE2694" s="377">
        <f t="shared" ca="1" si="643"/>
        <v>0</v>
      </c>
      <c r="AF2694" s="377">
        <f t="shared" ca="1" si="644"/>
        <v>0</v>
      </c>
      <c r="AH2694" s="688">
        <f>IFERROR($H2694/SUMIF($A:$A,$A2694,$H:$H)*SUMIF(Summary!$A$110:$A$186,$A2694,Summary!$P$110:$P$186),0)</f>
        <v>0</v>
      </c>
      <c r="AI2694" s="689">
        <f t="shared" ca="1" si="630"/>
        <v>0</v>
      </c>
      <c r="AJ2694" s="688">
        <f>IFERROR(H2694/SUMIF(A:A,A2694,H:H)*SUMIF(Summary!$A$110:$A$186,'Operations Support'!A2694,Summary!$Q$110:$Q$186),0)</f>
        <v>0</v>
      </c>
      <c r="AK2694" s="688">
        <f t="shared" ca="1" si="631"/>
        <v>0</v>
      </c>
      <c r="AM2694" s="688">
        <f>IFERROR($H2694/SUMIF($A:$A,$A2694,$H:$H)*SUMIF(Summary!$A$230:$A$266,$A2694,Summary!$P$230:$P$266),0)</f>
        <v>0</v>
      </c>
      <c r="AN2694" s="688">
        <f>IFERROR($H2694/SUMIF($A:$A,$A2694,$H:$H)*(SUMIF(Summary!$A$230:$A$266,$A2694,Summary!$L$230:$L$266)+SUMIF(Summary!$A$281:$A$317,$A2694,Summary!$L$281:$L$317))-AM2694,0)</f>
        <v>0</v>
      </c>
      <c r="AO2694" s="688">
        <f>IFERROR($H2694/SUMIF($A:$A,$A2694,$H:$H)*SUMIF(Summary!$A$230:$A$266,$A2694,Summary!$Q$230:$Q$266),0)</f>
        <v>0</v>
      </c>
      <c r="AP2694" s="688">
        <f>IFERROR($H2694/SUMIF($A:$A,$A2694,$H:$H)*(SUMIF(Summary!$A$230:$A$266,$A2694,Summary!$L$230:$L$266)+SUMIF(Summary!$A$281:$A$317,$A2694,Summary!$L$281:$L$317))-AO2694,0)</f>
        <v>0</v>
      </c>
      <c r="AQ2694" s="306"/>
      <c r="AR2694" s="688">
        <f t="shared" ca="1" si="632"/>
        <v>0</v>
      </c>
      <c r="AS2694" s="688">
        <f t="shared" ca="1" si="633"/>
        <v>0</v>
      </c>
    </row>
    <row r="2695" spans="1:45" x14ac:dyDescent="0.2">
      <c r="A2695" s="423">
        <v>9930</v>
      </c>
      <c r="B2695" s="424">
        <v>4</v>
      </c>
      <c r="C2695" s="425" t="s">
        <v>302</v>
      </c>
      <c r="D2695" s="422">
        <f t="shared" si="634"/>
        <v>0</v>
      </c>
      <c r="E2695" s="422">
        <f t="shared" si="635"/>
        <v>0</v>
      </c>
      <c r="F2695" s="422">
        <f t="shared" si="636"/>
        <v>0</v>
      </c>
      <c r="G2695" s="422">
        <f t="shared" si="637"/>
        <v>0</v>
      </c>
      <c r="H2695" s="22">
        <f t="shared" si="638"/>
        <v>0</v>
      </c>
      <c r="I2695" s="116">
        <v>0</v>
      </c>
      <c r="J2695" s="116">
        <v>0</v>
      </c>
      <c r="K2695" s="116">
        <v>0</v>
      </c>
      <c r="L2695" s="116">
        <v>0</v>
      </c>
      <c r="M2695" s="22">
        <f t="shared" si="639"/>
        <v>0</v>
      </c>
      <c r="N2695" s="116">
        <v>0</v>
      </c>
      <c r="O2695" s="116">
        <v>0</v>
      </c>
      <c r="P2695" s="116">
        <v>0</v>
      </c>
      <c r="Q2695" s="116">
        <v>0</v>
      </c>
      <c r="R2695" s="22">
        <f t="shared" si="640"/>
        <v>0</v>
      </c>
      <c r="S2695" s="116">
        <v>0</v>
      </c>
      <c r="T2695" s="116">
        <v>0</v>
      </c>
      <c r="U2695" s="116">
        <v>0</v>
      </c>
      <c r="V2695" s="116">
        <v>0</v>
      </c>
      <c r="W2695" s="22">
        <f t="shared" si="641"/>
        <v>0</v>
      </c>
      <c r="X2695" s="22">
        <f t="shared" si="642"/>
        <v>0</v>
      </c>
      <c r="Y2695" s="22">
        <f ca="1">OFFSET('Cost Study'!$B$7,'Operations Support'!$C2695,'Operations Support'!$B2695)*$H2695</f>
        <v>0</v>
      </c>
      <c r="Z2695" s="23">
        <f ca="1">Y2695*'Cost Study'!$B$31</f>
        <v>0</v>
      </c>
      <c r="AA2695" s="23">
        <f ca="1">IF(A2695=10298,1.51,1)*IF($B2695&lt;3,$D2695*'Cost Study'!$B$32*OFFSET('Cost Study'!$B$7,'Operations Support'!$C2695,'Operations Support'!$B2695),0)</f>
        <v>0</v>
      </c>
      <c r="AB2695" s="24">
        <f ca="1">AA2695*'Cost Study'!$B$31</f>
        <v>0</v>
      </c>
      <c r="AC2695" s="23">
        <f ca="1">Y2695*'Cost Study'!$B$31</f>
        <v>0</v>
      </c>
      <c r="AD2695" s="24">
        <f ca="1">AA2695*'Cost Study'!$B$31</f>
        <v>0</v>
      </c>
      <c r="AE2695" s="377">
        <f t="shared" ca="1" si="643"/>
        <v>0</v>
      </c>
      <c r="AF2695" s="377">
        <f t="shared" ca="1" si="644"/>
        <v>0</v>
      </c>
      <c r="AH2695" s="688">
        <f>IFERROR($H2695/SUMIF($A:$A,$A2695,$H:$H)*SUMIF(Summary!$A$110:$A$186,$A2695,Summary!$P$110:$P$186),0)</f>
        <v>0</v>
      </c>
      <c r="AI2695" s="689">
        <f t="shared" ca="1" si="630"/>
        <v>0</v>
      </c>
      <c r="AJ2695" s="688">
        <f>IFERROR(H2695/SUMIF(A:A,A2695,H:H)*SUMIF(Summary!$A$110:$A$186,'Operations Support'!A2695,Summary!$Q$110:$Q$186),0)</f>
        <v>0</v>
      </c>
      <c r="AK2695" s="688">
        <f t="shared" ca="1" si="631"/>
        <v>0</v>
      </c>
      <c r="AM2695" s="688">
        <f>IFERROR($H2695/SUMIF($A:$A,$A2695,$H:$H)*SUMIF(Summary!$A$230:$A$266,$A2695,Summary!$P$230:$P$266),0)</f>
        <v>0</v>
      </c>
      <c r="AN2695" s="688">
        <f>IFERROR($H2695/SUMIF($A:$A,$A2695,$H:$H)*(SUMIF(Summary!$A$230:$A$266,$A2695,Summary!$L$230:$L$266)+SUMIF(Summary!$A$281:$A$317,$A2695,Summary!$L$281:$L$317))-AM2695,0)</f>
        <v>0</v>
      </c>
      <c r="AO2695" s="688">
        <f>IFERROR($H2695/SUMIF($A:$A,$A2695,$H:$H)*SUMIF(Summary!$A$230:$A$266,$A2695,Summary!$Q$230:$Q$266),0)</f>
        <v>0</v>
      </c>
      <c r="AP2695" s="688">
        <f>IFERROR($H2695/SUMIF($A:$A,$A2695,$H:$H)*(SUMIF(Summary!$A$230:$A$266,$A2695,Summary!$L$230:$L$266)+SUMIF(Summary!$A$281:$A$317,$A2695,Summary!$L$281:$L$317))-AO2695,0)</f>
        <v>0</v>
      </c>
      <c r="AQ2695" s="306"/>
      <c r="AR2695" s="688">
        <f t="shared" ca="1" si="632"/>
        <v>0</v>
      </c>
      <c r="AS2695" s="688">
        <f t="shared" ca="1" si="633"/>
        <v>0</v>
      </c>
    </row>
    <row r="2696" spans="1:45" x14ac:dyDescent="0.2">
      <c r="A2696" s="423">
        <v>9930</v>
      </c>
      <c r="B2696" s="424">
        <v>4</v>
      </c>
      <c r="C2696" s="425" t="s">
        <v>303</v>
      </c>
      <c r="D2696" s="422">
        <f t="shared" si="634"/>
        <v>0</v>
      </c>
      <c r="E2696" s="422">
        <f t="shared" si="635"/>
        <v>0</v>
      </c>
      <c r="F2696" s="422">
        <f t="shared" si="636"/>
        <v>0</v>
      </c>
      <c r="G2696" s="422">
        <f t="shared" si="637"/>
        <v>0</v>
      </c>
      <c r="H2696" s="22">
        <f t="shared" si="638"/>
        <v>0</v>
      </c>
      <c r="I2696" s="116">
        <v>0</v>
      </c>
      <c r="J2696" s="116">
        <v>0</v>
      </c>
      <c r="K2696" s="116">
        <v>0</v>
      </c>
      <c r="L2696" s="116">
        <v>0</v>
      </c>
      <c r="M2696" s="22">
        <f t="shared" si="639"/>
        <v>0</v>
      </c>
      <c r="N2696" s="116">
        <v>0</v>
      </c>
      <c r="O2696" s="116">
        <v>0</v>
      </c>
      <c r="P2696" s="116">
        <v>0</v>
      </c>
      <c r="Q2696" s="116">
        <v>0</v>
      </c>
      <c r="R2696" s="22">
        <f t="shared" si="640"/>
        <v>0</v>
      </c>
      <c r="S2696" s="116">
        <v>0</v>
      </c>
      <c r="T2696" s="116">
        <v>0</v>
      </c>
      <c r="U2696" s="116">
        <v>0</v>
      </c>
      <c r="V2696" s="116">
        <v>0</v>
      </c>
      <c r="W2696" s="22">
        <f t="shared" si="641"/>
        <v>0</v>
      </c>
      <c r="X2696" s="22">
        <f t="shared" si="642"/>
        <v>0</v>
      </c>
      <c r="Y2696" s="22">
        <f ca="1">OFFSET('Cost Study'!$B$7,'Operations Support'!$C2696,'Operations Support'!$B2696)*$H2696</f>
        <v>0</v>
      </c>
      <c r="Z2696" s="23">
        <f ca="1">Y2696*'Cost Study'!$B$31</f>
        <v>0</v>
      </c>
      <c r="AA2696" s="23">
        <f ca="1">IF(A2696=10298,1.51,1)*IF($B2696&lt;3,$D2696*'Cost Study'!$B$32*OFFSET('Cost Study'!$B$7,'Operations Support'!$C2696,'Operations Support'!$B2696),0)</f>
        <v>0</v>
      </c>
      <c r="AB2696" s="24">
        <f ca="1">AA2696*'Cost Study'!$B$31</f>
        <v>0</v>
      </c>
      <c r="AC2696" s="23">
        <f ca="1">Y2696*'Cost Study'!$B$31</f>
        <v>0</v>
      </c>
      <c r="AD2696" s="24">
        <f ca="1">AA2696*'Cost Study'!$B$31</f>
        <v>0</v>
      </c>
      <c r="AE2696" s="377">
        <f t="shared" ca="1" si="643"/>
        <v>0</v>
      </c>
      <c r="AF2696" s="377">
        <f t="shared" ca="1" si="644"/>
        <v>0</v>
      </c>
      <c r="AH2696" s="688">
        <f>IFERROR($H2696/SUMIF($A:$A,$A2696,$H:$H)*SUMIF(Summary!$A$110:$A$186,$A2696,Summary!$P$110:$P$186),0)</f>
        <v>0</v>
      </c>
      <c r="AI2696" s="689">
        <f t="shared" ca="1" si="630"/>
        <v>0</v>
      </c>
      <c r="AJ2696" s="688">
        <f>IFERROR(H2696/SUMIF(A:A,A2696,H:H)*SUMIF(Summary!$A$110:$A$186,'Operations Support'!A2696,Summary!$Q$110:$Q$186),0)</f>
        <v>0</v>
      </c>
      <c r="AK2696" s="688">
        <f t="shared" ca="1" si="631"/>
        <v>0</v>
      </c>
      <c r="AM2696" s="688">
        <f>IFERROR($H2696/SUMIF($A:$A,$A2696,$H:$H)*SUMIF(Summary!$A$230:$A$266,$A2696,Summary!$P$230:$P$266),0)</f>
        <v>0</v>
      </c>
      <c r="AN2696" s="688">
        <f>IFERROR($H2696/SUMIF($A:$A,$A2696,$H:$H)*(SUMIF(Summary!$A$230:$A$266,$A2696,Summary!$L$230:$L$266)+SUMIF(Summary!$A$281:$A$317,$A2696,Summary!$L$281:$L$317))-AM2696,0)</f>
        <v>0</v>
      </c>
      <c r="AO2696" s="688">
        <f>IFERROR($H2696/SUMIF($A:$A,$A2696,$H:$H)*SUMIF(Summary!$A$230:$A$266,$A2696,Summary!$Q$230:$Q$266),0)</f>
        <v>0</v>
      </c>
      <c r="AP2696" s="688">
        <f>IFERROR($H2696/SUMIF($A:$A,$A2696,$H:$H)*(SUMIF(Summary!$A$230:$A$266,$A2696,Summary!$L$230:$L$266)+SUMIF(Summary!$A$281:$A$317,$A2696,Summary!$L$281:$L$317))-AO2696,0)</f>
        <v>0</v>
      </c>
      <c r="AQ2696" s="306"/>
      <c r="AR2696" s="688">
        <f t="shared" ca="1" si="632"/>
        <v>0</v>
      </c>
      <c r="AS2696" s="688">
        <f t="shared" ca="1" si="633"/>
        <v>0</v>
      </c>
    </row>
    <row r="2697" spans="1:45" x14ac:dyDescent="0.2">
      <c r="A2697" s="423">
        <v>9930</v>
      </c>
      <c r="B2697" s="424">
        <v>4</v>
      </c>
      <c r="C2697" s="425" t="s">
        <v>304</v>
      </c>
      <c r="D2697" s="422">
        <f t="shared" si="634"/>
        <v>0</v>
      </c>
      <c r="E2697" s="422">
        <f t="shared" si="635"/>
        <v>0</v>
      </c>
      <c r="F2697" s="422">
        <f t="shared" si="636"/>
        <v>0</v>
      </c>
      <c r="G2697" s="422">
        <f t="shared" si="637"/>
        <v>0</v>
      </c>
      <c r="H2697" s="22">
        <f t="shared" si="638"/>
        <v>0</v>
      </c>
      <c r="I2697" s="116">
        <v>0</v>
      </c>
      <c r="J2697" s="116">
        <v>0</v>
      </c>
      <c r="K2697" s="116">
        <v>0</v>
      </c>
      <c r="L2697" s="116">
        <v>0</v>
      </c>
      <c r="M2697" s="22">
        <f t="shared" si="639"/>
        <v>0</v>
      </c>
      <c r="N2697" s="116">
        <v>0</v>
      </c>
      <c r="O2697" s="116">
        <v>0</v>
      </c>
      <c r="P2697" s="116">
        <v>0</v>
      </c>
      <c r="Q2697" s="116">
        <v>0</v>
      </c>
      <c r="R2697" s="22">
        <f t="shared" si="640"/>
        <v>0</v>
      </c>
      <c r="S2697" s="116">
        <v>0</v>
      </c>
      <c r="T2697" s="116">
        <v>0</v>
      </c>
      <c r="U2697" s="116">
        <v>0</v>
      </c>
      <c r="V2697" s="116">
        <v>0</v>
      </c>
      <c r="W2697" s="22">
        <f t="shared" si="641"/>
        <v>0</v>
      </c>
      <c r="X2697" s="22">
        <f t="shared" si="642"/>
        <v>0</v>
      </c>
      <c r="Y2697" s="22">
        <f ca="1">OFFSET('Cost Study'!$B$7,'Operations Support'!$C2697,'Operations Support'!$B2697)*$H2697</f>
        <v>0</v>
      </c>
      <c r="Z2697" s="23">
        <f ca="1">Y2697*'Cost Study'!$B$31</f>
        <v>0</v>
      </c>
      <c r="AA2697" s="23">
        <f ca="1">IF(A2697=10298,1.51,1)*IF($B2697&lt;3,$D2697*'Cost Study'!$B$32*OFFSET('Cost Study'!$B$7,'Operations Support'!$C2697,'Operations Support'!$B2697),0)</f>
        <v>0</v>
      </c>
      <c r="AB2697" s="24">
        <f ca="1">AA2697*'Cost Study'!$B$31</f>
        <v>0</v>
      </c>
      <c r="AC2697" s="23">
        <f ca="1">Y2697*'Cost Study'!$B$31</f>
        <v>0</v>
      </c>
      <c r="AD2697" s="24">
        <f ca="1">AA2697*'Cost Study'!$B$31</f>
        <v>0</v>
      </c>
      <c r="AE2697" s="377">
        <f t="shared" ca="1" si="643"/>
        <v>0</v>
      </c>
      <c r="AF2697" s="377">
        <f t="shared" ca="1" si="644"/>
        <v>0</v>
      </c>
      <c r="AH2697" s="688">
        <f>IFERROR($H2697/SUMIF($A:$A,$A2697,$H:$H)*SUMIF(Summary!$A$110:$A$186,$A2697,Summary!$P$110:$P$186),0)</f>
        <v>0</v>
      </c>
      <c r="AI2697" s="689">
        <f t="shared" ca="1" si="630"/>
        <v>0</v>
      </c>
      <c r="AJ2697" s="688">
        <f>IFERROR(H2697/SUMIF(A:A,A2697,H:H)*SUMIF(Summary!$A$110:$A$186,'Operations Support'!A2697,Summary!$Q$110:$Q$186),0)</f>
        <v>0</v>
      </c>
      <c r="AK2697" s="688">
        <f t="shared" ca="1" si="631"/>
        <v>0</v>
      </c>
      <c r="AM2697" s="688">
        <f>IFERROR($H2697/SUMIF($A:$A,$A2697,$H:$H)*SUMIF(Summary!$A$230:$A$266,$A2697,Summary!$P$230:$P$266),0)</f>
        <v>0</v>
      </c>
      <c r="AN2697" s="688">
        <f>IFERROR($H2697/SUMIF($A:$A,$A2697,$H:$H)*(SUMIF(Summary!$A$230:$A$266,$A2697,Summary!$L$230:$L$266)+SUMIF(Summary!$A$281:$A$317,$A2697,Summary!$L$281:$L$317))-AM2697,0)</f>
        <v>0</v>
      </c>
      <c r="AO2697" s="688">
        <f>IFERROR($H2697/SUMIF($A:$A,$A2697,$H:$H)*SUMIF(Summary!$A$230:$A$266,$A2697,Summary!$Q$230:$Q$266),0)</f>
        <v>0</v>
      </c>
      <c r="AP2697" s="688">
        <f>IFERROR($H2697/SUMIF($A:$A,$A2697,$H:$H)*(SUMIF(Summary!$A$230:$A$266,$A2697,Summary!$L$230:$L$266)+SUMIF(Summary!$A$281:$A$317,$A2697,Summary!$L$281:$L$317))-AO2697,0)</f>
        <v>0</v>
      </c>
      <c r="AQ2697" s="306"/>
      <c r="AR2697" s="688">
        <f t="shared" ca="1" si="632"/>
        <v>0</v>
      </c>
      <c r="AS2697" s="688">
        <f t="shared" ca="1" si="633"/>
        <v>0</v>
      </c>
    </row>
    <row r="2698" spans="1:45" x14ac:dyDescent="0.2">
      <c r="A2698" s="423">
        <v>9930</v>
      </c>
      <c r="B2698" s="424">
        <v>4</v>
      </c>
      <c r="C2698" s="425" t="s">
        <v>305</v>
      </c>
      <c r="D2698" s="422">
        <f t="shared" si="634"/>
        <v>0</v>
      </c>
      <c r="E2698" s="422">
        <f t="shared" si="635"/>
        <v>0</v>
      </c>
      <c r="F2698" s="422">
        <f t="shared" si="636"/>
        <v>0</v>
      </c>
      <c r="G2698" s="422">
        <f t="shared" si="637"/>
        <v>0</v>
      </c>
      <c r="H2698" s="22">
        <f t="shared" si="638"/>
        <v>0</v>
      </c>
      <c r="I2698" s="116">
        <v>0</v>
      </c>
      <c r="J2698" s="116">
        <v>0</v>
      </c>
      <c r="K2698" s="116">
        <v>0</v>
      </c>
      <c r="L2698" s="116">
        <v>0</v>
      </c>
      <c r="M2698" s="22">
        <f t="shared" si="639"/>
        <v>0</v>
      </c>
      <c r="N2698" s="116">
        <v>0</v>
      </c>
      <c r="O2698" s="116">
        <v>0</v>
      </c>
      <c r="P2698" s="116">
        <v>0</v>
      </c>
      <c r="Q2698" s="116">
        <v>0</v>
      </c>
      <c r="R2698" s="22">
        <f t="shared" si="640"/>
        <v>0</v>
      </c>
      <c r="S2698" s="116">
        <v>0</v>
      </c>
      <c r="T2698" s="116">
        <v>0</v>
      </c>
      <c r="U2698" s="116">
        <v>0</v>
      </c>
      <c r="V2698" s="116">
        <v>0</v>
      </c>
      <c r="W2698" s="22">
        <f t="shared" si="641"/>
        <v>0</v>
      </c>
      <c r="X2698" s="22">
        <f t="shared" si="642"/>
        <v>0</v>
      </c>
      <c r="Y2698" s="22">
        <f ca="1">OFFSET('Cost Study'!$B$7,'Operations Support'!$C2698,'Operations Support'!$B2698)*$H2698</f>
        <v>0</v>
      </c>
      <c r="Z2698" s="23">
        <f ca="1">Y2698*'Cost Study'!$B$31</f>
        <v>0</v>
      </c>
      <c r="AA2698" s="23">
        <f ca="1">IF(A2698=10298,1.51,1)*IF($B2698&lt;3,$D2698*'Cost Study'!$B$32*OFFSET('Cost Study'!$B$7,'Operations Support'!$C2698,'Operations Support'!$B2698),0)</f>
        <v>0</v>
      </c>
      <c r="AB2698" s="24">
        <f ca="1">AA2698*'Cost Study'!$B$31</f>
        <v>0</v>
      </c>
      <c r="AC2698" s="23">
        <f ca="1">Y2698*'Cost Study'!$B$31</f>
        <v>0</v>
      </c>
      <c r="AD2698" s="24">
        <f ca="1">AA2698*'Cost Study'!$B$31</f>
        <v>0</v>
      </c>
      <c r="AE2698" s="377">
        <f t="shared" ca="1" si="643"/>
        <v>0</v>
      </c>
      <c r="AF2698" s="377">
        <f t="shared" ca="1" si="644"/>
        <v>0</v>
      </c>
      <c r="AH2698" s="688">
        <f>IFERROR($H2698/SUMIF($A:$A,$A2698,$H:$H)*SUMIF(Summary!$A$110:$A$186,$A2698,Summary!$P$110:$P$186),0)</f>
        <v>0</v>
      </c>
      <c r="AI2698" s="689">
        <f t="shared" ca="1" si="630"/>
        <v>0</v>
      </c>
      <c r="AJ2698" s="688">
        <f>IFERROR(H2698/SUMIF(A:A,A2698,H:H)*SUMIF(Summary!$A$110:$A$186,'Operations Support'!A2698,Summary!$Q$110:$Q$186),0)</f>
        <v>0</v>
      </c>
      <c r="AK2698" s="688">
        <f t="shared" ca="1" si="631"/>
        <v>0</v>
      </c>
      <c r="AM2698" s="688">
        <f>IFERROR($H2698/SUMIF($A:$A,$A2698,$H:$H)*SUMIF(Summary!$A$230:$A$266,$A2698,Summary!$P$230:$P$266),0)</f>
        <v>0</v>
      </c>
      <c r="AN2698" s="688">
        <f>IFERROR($H2698/SUMIF($A:$A,$A2698,$H:$H)*(SUMIF(Summary!$A$230:$A$266,$A2698,Summary!$L$230:$L$266)+SUMIF(Summary!$A$281:$A$317,$A2698,Summary!$L$281:$L$317))-AM2698,0)</f>
        <v>0</v>
      </c>
      <c r="AO2698" s="688">
        <f>IFERROR($H2698/SUMIF($A:$A,$A2698,$H:$H)*SUMIF(Summary!$A$230:$A$266,$A2698,Summary!$Q$230:$Q$266),0)</f>
        <v>0</v>
      </c>
      <c r="AP2698" s="688">
        <f>IFERROR($H2698/SUMIF($A:$A,$A2698,$H:$H)*(SUMIF(Summary!$A$230:$A$266,$A2698,Summary!$L$230:$L$266)+SUMIF(Summary!$A$281:$A$317,$A2698,Summary!$L$281:$L$317))-AO2698,0)</f>
        <v>0</v>
      </c>
      <c r="AQ2698" s="306"/>
      <c r="AR2698" s="688">
        <f t="shared" ca="1" si="632"/>
        <v>0</v>
      </c>
      <c r="AS2698" s="688">
        <f t="shared" ca="1" si="633"/>
        <v>0</v>
      </c>
    </row>
    <row r="2699" spans="1:45" x14ac:dyDescent="0.2">
      <c r="A2699" s="423">
        <v>9930</v>
      </c>
      <c r="B2699" s="424">
        <v>4</v>
      </c>
      <c r="C2699" s="425" t="s">
        <v>306</v>
      </c>
      <c r="D2699" s="422">
        <f t="shared" si="634"/>
        <v>0</v>
      </c>
      <c r="E2699" s="422">
        <f t="shared" si="635"/>
        <v>0</v>
      </c>
      <c r="F2699" s="422">
        <f t="shared" si="636"/>
        <v>0</v>
      </c>
      <c r="G2699" s="422">
        <f t="shared" si="637"/>
        <v>0</v>
      </c>
      <c r="H2699" s="22">
        <f t="shared" si="638"/>
        <v>0</v>
      </c>
      <c r="I2699" s="116">
        <v>0</v>
      </c>
      <c r="J2699" s="116">
        <v>0</v>
      </c>
      <c r="K2699" s="116">
        <v>0</v>
      </c>
      <c r="L2699" s="116">
        <v>0</v>
      </c>
      <c r="M2699" s="22">
        <f t="shared" si="639"/>
        <v>0</v>
      </c>
      <c r="N2699" s="116">
        <v>0</v>
      </c>
      <c r="O2699" s="116">
        <v>0</v>
      </c>
      <c r="P2699" s="116">
        <v>0</v>
      </c>
      <c r="Q2699" s="116">
        <v>0</v>
      </c>
      <c r="R2699" s="22">
        <f t="shared" si="640"/>
        <v>0</v>
      </c>
      <c r="S2699" s="116">
        <v>0</v>
      </c>
      <c r="T2699" s="116">
        <v>0</v>
      </c>
      <c r="U2699" s="116">
        <v>0</v>
      </c>
      <c r="V2699" s="116">
        <v>0</v>
      </c>
      <c r="W2699" s="22">
        <f t="shared" si="641"/>
        <v>0</v>
      </c>
      <c r="X2699" s="22">
        <f t="shared" si="642"/>
        <v>0</v>
      </c>
      <c r="Y2699" s="22">
        <f ca="1">OFFSET('Cost Study'!$B$7,'Operations Support'!$C2699,'Operations Support'!$B2699)*$H2699</f>
        <v>0</v>
      </c>
      <c r="Z2699" s="23">
        <f ca="1">Y2699*'Cost Study'!$B$31</f>
        <v>0</v>
      </c>
      <c r="AA2699" s="23">
        <f ca="1">IF(A2699=10298,1.51,1)*IF($B2699&lt;3,$D2699*'Cost Study'!$B$32*OFFSET('Cost Study'!$B$7,'Operations Support'!$C2699,'Operations Support'!$B2699),0)</f>
        <v>0</v>
      </c>
      <c r="AB2699" s="24">
        <f ca="1">AA2699*'Cost Study'!$B$31</f>
        <v>0</v>
      </c>
      <c r="AC2699" s="23">
        <f ca="1">Y2699*'Cost Study'!$B$31</f>
        <v>0</v>
      </c>
      <c r="AD2699" s="24">
        <f ca="1">AA2699*'Cost Study'!$B$31</f>
        <v>0</v>
      </c>
      <c r="AE2699" s="377">
        <f t="shared" ca="1" si="643"/>
        <v>0</v>
      </c>
      <c r="AF2699" s="377">
        <f t="shared" ca="1" si="644"/>
        <v>0</v>
      </c>
      <c r="AH2699" s="688">
        <f>IFERROR($H2699/SUMIF($A:$A,$A2699,$H:$H)*SUMIF(Summary!$A$110:$A$186,$A2699,Summary!$P$110:$P$186),0)</f>
        <v>0</v>
      </c>
      <c r="AI2699" s="689">
        <f t="shared" ca="1" si="630"/>
        <v>0</v>
      </c>
      <c r="AJ2699" s="688">
        <f>IFERROR(H2699/SUMIF(A:A,A2699,H:H)*SUMIF(Summary!$A$110:$A$186,'Operations Support'!A2699,Summary!$Q$110:$Q$186),0)</f>
        <v>0</v>
      </c>
      <c r="AK2699" s="688">
        <f t="shared" ca="1" si="631"/>
        <v>0</v>
      </c>
      <c r="AM2699" s="688">
        <f>IFERROR($H2699/SUMIF($A:$A,$A2699,$H:$H)*SUMIF(Summary!$A$230:$A$266,$A2699,Summary!$P$230:$P$266),0)</f>
        <v>0</v>
      </c>
      <c r="AN2699" s="688">
        <f>IFERROR($H2699/SUMIF($A:$A,$A2699,$H:$H)*(SUMIF(Summary!$A$230:$A$266,$A2699,Summary!$L$230:$L$266)+SUMIF(Summary!$A$281:$A$317,$A2699,Summary!$L$281:$L$317))-AM2699,0)</f>
        <v>0</v>
      </c>
      <c r="AO2699" s="688">
        <f>IFERROR($H2699/SUMIF($A:$A,$A2699,$H:$H)*SUMIF(Summary!$A$230:$A$266,$A2699,Summary!$Q$230:$Q$266),0)</f>
        <v>0</v>
      </c>
      <c r="AP2699" s="688">
        <f>IFERROR($H2699/SUMIF($A:$A,$A2699,$H:$H)*(SUMIF(Summary!$A$230:$A$266,$A2699,Summary!$L$230:$L$266)+SUMIF(Summary!$A$281:$A$317,$A2699,Summary!$L$281:$L$317))-AO2699,0)</f>
        <v>0</v>
      </c>
      <c r="AQ2699" s="306"/>
      <c r="AR2699" s="688">
        <f t="shared" ca="1" si="632"/>
        <v>0</v>
      </c>
      <c r="AS2699" s="688">
        <f t="shared" ca="1" si="633"/>
        <v>0</v>
      </c>
    </row>
    <row r="2700" spans="1:45" x14ac:dyDescent="0.2">
      <c r="A2700" s="423">
        <v>9930</v>
      </c>
      <c r="B2700" s="424">
        <v>4</v>
      </c>
      <c r="C2700" s="425" t="s">
        <v>307</v>
      </c>
      <c r="D2700" s="422">
        <f t="shared" si="634"/>
        <v>0</v>
      </c>
      <c r="E2700" s="422">
        <f t="shared" si="635"/>
        <v>0</v>
      </c>
      <c r="F2700" s="422">
        <f t="shared" si="636"/>
        <v>0</v>
      </c>
      <c r="G2700" s="422">
        <f t="shared" si="637"/>
        <v>0</v>
      </c>
      <c r="H2700" s="22">
        <f t="shared" si="638"/>
        <v>0</v>
      </c>
      <c r="I2700" s="116">
        <v>0</v>
      </c>
      <c r="J2700" s="116">
        <v>0</v>
      </c>
      <c r="K2700" s="116">
        <v>0</v>
      </c>
      <c r="L2700" s="116">
        <v>0</v>
      </c>
      <c r="M2700" s="22">
        <f t="shared" si="639"/>
        <v>0</v>
      </c>
      <c r="N2700" s="116">
        <v>0</v>
      </c>
      <c r="O2700" s="116">
        <v>0</v>
      </c>
      <c r="P2700" s="116">
        <v>0</v>
      </c>
      <c r="Q2700" s="116">
        <v>0</v>
      </c>
      <c r="R2700" s="22">
        <f t="shared" si="640"/>
        <v>0</v>
      </c>
      <c r="S2700" s="116">
        <v>0</v>
      </c>
      <c r="T2700" s="116">
        <v>0</v>
      </c>
      <c r="U2700" s="116">
        <v>0</v>
      </c>
      <c r="V2700" s="116">
        <v>0</v>
      </c>
      <c r="W2700" s="22">
        <f t="shared" si="641"/>
        <v>0</v>
      </c>
      <c r="X2700" s="22">
        <f t="shared" si="642"/>
        <v>0</v>
      </c>
      <c r="Y2700" s="22">
        <f ca="1">OFFSET('Cost Study'!$B$7,'Operations Support'!$C2700,'Operations Support'!$B2700)*$H2700</f>
        <v>0</v>
      </c>
      <c r="Z2700" s="23">
        <f ca="1">Y2700*'Cost Study'!$B$31</f>
        <v>0</v>
      </c>
      <c r="AA2700" s="23">
        <f ca="1">IF(A2700=10298,1.51,1)*IF($B2700&lt;3,$D2700*'Cost Study'!$B$32*OFFSET('Cost Study'!$B$7,'Operations Support'!$C2700,'Operations Support'!$B2700),0)</f>
        <v>0</v>
      </c>
      <c r="AB2700" s="24">
        <f ca="1">AA2700*'Cost Study'!$B$31</f>
        <v>0</v>
      </c>
      <c r="AC2700" s="23">
        <f ca="1">Y2700*'Cost Study'!$B$31</f>
        <v>0</v>
      </c>
      <c r="AD2700" s="24">
        <f ca="1">AA2700*'Cost Study'!$B$31</f>
        <v>0</v>
      </c>
      <c r="AE2700" s="377">
        <f t="shared" ca="1" si="643"/>
        <v>0</v>
      </c>
      <c r="AF2700" s="377">
        <f t="shared" ca="1" si="644"/>
        <v>0</v>
      </c>
      <c r="AH2700" s="688">
        <f>IFERROR($H2700/SUMIF($A:$A,$A2700,$H:$H)*SUMIF(Summary!$A$110:$A$186,$A2700,Summary!$P$110:$P$186),0)</f>
        <v>0</v>
      </c>
      <c r="AI2700" s="689">
        <f t="shared" ca="1" si="630"/>
        <v>0</v>
      </c>
      <c r="AJ2700" s="688">
        <f>IFERROR(H2700/SUMIF(A:A,A2700,H:H)*SUMIF(Summary!$A$110:$A$186,'Operations Support'!A2700,Summary!$Q$110:$Q$186),0)</f>
        <v>0</v>
      </c>
      <c r="AK2700" s="688">
        <f t="shared" ca="1" si="631"/>
        <v>0</v>
      </c>
      <c r="AM2700" s="688">
        <f>IFERROR($H2700/SUMIF($A:$A,$A2700,$H:$H)*SUMIF(Summary!$A$230:$A$266,$A2700,Summary!$P$230:$P$266),0)</f>
        <v>0</v>
      </c>
      <c r="AN2700" s="688">
        <f>IFERROR($H2700/SUMIF($A:$A,$A2700,$H:$H)*(SUMIF(Summary!$A$230:$A$266,$A2700,Summary!$L$230:$L$266)+SUMIF(Summary!$A$281:$A$317,$A2700,Summary!$L$281:$L$317))-AM2700,0)</f>
        <v>0</v>
      </c>
      <c r="AO2700" s="688">
        <f>IFERROR($H2700/SUMIF($A:$A,$A2700,$H:$H)*SUMIF(Summary!$A$230:$A$266,$A2700,Summary!$Q$230:$Q$266),0)</f>
        <v>0</v>
      </c>
      <c r="AP2700" s="688">
        <f>IFERROR($H2700/SUMIF($A:$A,$A2700,$H:$H)*(SUMIF(Summary!$A$230:$A$266,$A2700,Summary!$L$230:$L$266)+SUMIF(Summary!$A$281:$A$317,$A2700,Summary!$L$281:$L$317))-AO2700,0)</f>
        <v>0</v>
      </c>
      <c r="AQ2700" s="306"/>
      <c r="AR2700" s="688">
        <f t="shared" ca="1" si="632"/>
        <v>0</v>
      </c>
      <c r="AS2700" s="688">
        <f t="shared" ca="1" si="633"/>
        <v>0</v>
      </c>
    </row>
    <row r="2701" spans="1:45" x14ac:dyDescent="0.2">
      <c r="A2701" s="423">
        <v>9930</v>
      </c>
      <c r="B2701" s="424">
        <v>4</v>
      </c>
      <c r="C2701" s="425" t="s">
        <v>308</v>
      </c>
      <c r="D2701" s="422">
        <f t="shared" si="634"/>
        <v>0</v>
      </c>
      <c r="E2701" s="422">
        <f t="shared" si="635"/>
        <v>0</v>
      </c>
      <c r="F2701" s="422">
        <f t="shared" si="636"/>
        <v>0</v>
      </c>
      <c r="G2701" s="422">
        <f t="shared" si="637"/>
        <v>0</v>
      </c>
      <c r="H2701" s="22">
        <f t="shared" si="638"/>
        <v>0</v>
      </c>
      <c r="I2701" s="116">
        <v>0</v>
      </c>
      <c r="J2701" s="116">
        <v>0</v>
      </c>
      <c r="K2701" s="116">
        <v>0</v>
      </c>
      <c r="L2701" s="116">
        <v>0</v>
      </c>
      <c r="M2701" s="22">
        <f t="shared" si="639"/>
        <v>0</v>
      </c>
      <c r="N2701" s="116">
        <v>0</v>
      </c>
      <c r="O2701" s="116">
        <v>0</v>
      </c>
      <c r="P2701" s="116">
        <v>0</v>
      </c>
      <c r="Q2701" s="116">
        <v>0</v>
      </c>
      <c r="R2701" s="22">
        <f t="shared" si="640"/>
        <v>0</v>
      </c>
      <c r="S2701" s="116">
        <v>0</v>
      </c>
      <c r="T2701" s="116">
        <v>0</v>
      </c>
      <c r="U2701" s="116">
        <v>0</v>
      </c>
      <c r="V2701" s="116">
        <v>0</v>
      </c>
      <c r="W2701" s="22">
        <f t="shared" si="641"/>
        <v>0</v>
      </c>
      <c r="X2701" s="22">
        <f t="shared" si="642"/>
        <v>0</v>
      </c>
      <c r="Y2701" s="22">
        <f ca="1">OFFSET('Cost Study'!$B$7,'Operations Support'!$C2701,'Operations Support'!$B2701)*$H2701</f>
        <v>0</v>
      </c>
      <c r="Z2701" s="23">
        <f ca="1">Y2701*'Cost Study'!$B$31</f>
        <v>0</v>
      </c>
      <c r="AA2701" s="23">
        <f ca="1">IF(A2701=10298,1.51,1)*IF($B2701&lt;3,$D2701*'Cost Study'!$B$32*OFFSET('Cost Study'!$B$7,'Operations Support'!$C2701,'Operations Support'!$B2701),0)</f>
        <v>0</v>
      </c>
      <c r="AB2701" s="24">
        <f ca="1">AA2701*'Cost Study'!$B$31</f>
        <v>0</v>
      </c>
      <c r="AC2701" s="23">
        <f ca="1">Y2701*'Cost Study'!$B$31</f>
        <v>0</v>
      </c>
      <c r="AD2701" s="24">
        <f ca="1">AA2701*'Cost Study'!$B$31</f>
        <v>0</v>
      </c>
      <c r="AE2701" s="377">
        <f t="shared" ca="1" si="643"/>
        <v>0</v>
      </c>
      <c r="AF2701" s="377">
        <f t="shared" ca="1" si="644"/>
        <v>0</v>
      </c>
      <c r="AH2701" s="688">
        <f>IFERROR($H2701/SUMIF($A:$A,$A2701,$H:$H)*SUMIF(Summary!$A$110:$A$186,$A2701,Summary!$P$110:$P$186),0)</f>
        <v>0</v>
      </c>
      <c r="AI2701" s="689">
        <f t="shared" ca="1" si="630"/>
        <v>0</v>
      </c>
      <c r="AJ2701" s="688">
        <f>IFERROR(H2701/SUMIF(A:A,A2701,H:H)*SUMIF(Summary!$A$110:$A$186,'Operations Support'!A2701,Summary!$Q$110:$Q$186),0)</f>
        <v>0</v>
      </c>
      <c r="AK2701" s="688">
        <f t="shared" ca="1" si="631"/>
        <v>0</v>
      </c>
      <c r="AM2701" s="688">
        <f>IFERROR($H2701/SUMIF($A:$A,$A2701,$H:$H)*SUMIF(Summary!$A$230:$A$266,$A2701,Summary!$P$230:$P$266),0)</f>
        <v>0</v>
      </c>
      <c r="AN2701" s="688">
        <f>IFERROR($H2701/SUMIF($A:$A,$A2701,$H:$H)*(SUMIF(Summary!$A$230:$A$266,$A2701,Summary!$L$230:$L$266)+SUMIF(Summary!$A$281:$A$317,$A2701,Summary!$L$281:$L$317))-AM2701,0)</f>
        <v>0</v>
      </c>
      <c r="AO2701" s="688">
        <f>IFERROR($H2701/SUMIF($A:$A,$A2701,$H:$H)*SUMIF(Summary!$A$230:$A$266,$A2701,Summary!$Q$230:$Q$266),0)</f>
        <v>0</v>
      </c>
      <c r="AP2701" s="688">
        <f>IFERROR($H2701/SUMIF($A:$A,$A2701,$H:$H)*(SUMIF(Summary!$A$230:$A$266,$A2701,Summary!$L$230:$L$266)+SUMIF(Summary!$A$281:$A$317,$A2701,Summary!$L$281:$L$317))-AO2701,0)</f>
        <v>0</v>
      </c>
      <c r="AQ2701" s="306"/>
      <c r="AR2701" s="688">
        <f t="shared" ca="1" si="632"/>
        <v>0</v>
      </c>
      <c r="AS2701" s="688">
        <f t="shared" ca="1" si="633"/>
        <v>0</v>
      </c>
    </row>
    <row r="2702" spans="1:45" x14ac:dyDescent="0.2">
      <c r="A2702" s="423">
        <v>9930</v>
      </c>
      <c r="B2702" s="424">
        <v>4</v>
      </c>
      <c r="C2702" s="425" t="s">
        <v>309</v>
      </c>
      <c r="D2702" s="422">
        <f t="shared" si="634"/>
        <v>0</v>
      </c>
      <c r="E2702" s="422">
        <f t="shared" si="635"/>
        <v>0</v>
      </c>
      <c r="F2702" s="422">
        <f t="shared" si="636"/>
        <v>0</v>
      </c>
      <c r="G2702" s="422">
        <f t="shared" si="637"/>
        <v>0</v>
      </c>
      <c r="H2702" s="22">
        <f t="shared" si="638"/>
        <v>0</v>
      </c>
      <c r="I2702" s="116">
        <v>0</v>
      </c>
      <c r="J2702" s="116">
        <v>0</v>
      </c>
      <c r="K2702" s="116">
        <v>0</v>
      </c>
      <c r="L2702" s="116">
        <v>0</v>
      </c>
      <c r="M2702" s="22">
        <f t="shared" si="639"/>
        <v>0</v>
      </c>
      <c r="N2702" s="116">
        <v>0</v>
      </c>
      <c r="O2702" s="116">
        <v>0</v>
      </c>
      <c r="P2702" s="116">
        <v>0</v>
      </c>
      <c r="Q2702" s="116">
        <v>0</v>
      </c>
      <c r="R2702" s="22">
        <f t="shared" si="640"/>
        <v>0</v>
      </c>
      <c r="S2702" s="116">
        <v>0</v>
      </c>
      <c r="T2702" s="116">
        <v>0</v>
      </c>
      <c r="U2702" s="116">
        <v>0</v>
      </c>
      <c r="V2702" s="116">
        <v>0</v>
      </c>
      <c r="W2702" s="22">
        <f t="shared" si="641"/>
        <v>0</v>
      </c>
      <c r="X2702" s="22">
        <f t="shared" si="642"/>
        <v>0</v>
      </c>
      <c r="Y2702" s="22">
        <f ca="1">OFFSET('Cost Study'!$B$7,'Operations Support'!$C2702,'Operations Support'!$B2702)*$H2702</f>
        <v>0</v>
      </c>
      <c r="Z2702" s="23">
        <f ca="1">Y2702*'Cost Study'!$B$31</f>
        <v>0</v>
      </c>
      <c r="AA2702" s="23">
        <f ca="1">IF(A2702=10298,1.51,1)*IF($B2702&lt;3,$D2702*'Cost Study'!$B$32*OFFSET('Cost Study'!$B$7,'Operations Support'!$C2702,'Operations Support'!$B2702),0)</f>
        <v>0</v>
      </c>
      <c r="AB2702" s="24">
        <f ca="1">AA2702*'Cost Study'!$B$31</f>
        <v>0</v>
      </c>
      <c r="AC2702" s="23">
        <f ca="1">Y2702*'Cost Study'!$B$31</f>
        <v>0</v>
      </c>
      <c r="AD2702" s="24">
        <f ca="1">AA2702*'Cost Study'!$B$31</f>
        <v>0</v>
      </c>
      <c r="AE2702" s="377">
        <f t="shared" ca="1" si="643"/>
        <v>0</v>
      </c>
      <c r="AF2702" s="377">
        <f t="shared" ca="1" si="644"/>
        <v>0</v>
      </c>
      <c r="AH2702" s="688">
        <f>IFERROR($H2702/SUMIF($A:$A,$A2702,$H:$H)*SUMIF(Summary!$A$110:$A$186,$A2702,Summary!$P$110:$P$186),0)</f>
        <v>0</v>
      </c>
      <c r="AI2702" s="689">
        <f t="shared" ca="1" si="630"/>
        <v>0</v>
      </c>
      <c r="AJ2702" s="688">
        <f>IFERROR(H2702/SUMIF(A:A,A2702,H:H)*SUMIF(Summary!$A$110:$A$186,'Operations Support'!A2702,Summary!$Q$110:$Q$186),0)</f>
        <v>0</v>
      </c>
      <c r="AK2702" s="688">
        <f t="shared" ca="1" si="631"/>
        <v>0</v>
      </c>
      <c r="AM2702" s="688">
        <f>IFERROR($H2702/SUMIF($A:$A,$A2702,$H:$H)*SUMIF(Summary!$A$230:$A$266,$A2702,Summary!$P$230:$P$266),0)</f>
        <v>0</v>
      </c>
      <c r="AN2702" s="688">
        <f>IFERROR($H2702/SUMIF($A:$A,$A2702,$H:$H)*(SUMIF(Summary!$A$230:$A$266,$A2702,Summary!$L$230:$L$266)+SUMIF(Summary!$A$281:$A$317,$A2702,Summary!$L$281:$L$317))-AM2702,0)</f>
        <v>0</v>
      </c>
      <c r="AO2702" s="688">
        <f>IFERROR($H2702/SUMIF($A:$A,$A2702,$H:$H)*SUMIF(Summary!$A$230:$A$266,$A2702,Summary!$Q$230:$Q$266),0)</f>
        <v>0</v>
      </c>
      <c r="AP2702" s="688">
        <f>IFERROR($H2702/SUMIF($A:$A,$A2702,$H:$H)*(SUMIF(Summary!$A$230:$A$266,$A2702,Summary!$L$230:$L$266)+SUMIF(Summary!$A$281:$A$317,$A2702,Summary!$L$281:$L$317))-AO2702,0)</f>
        <v>0</v>
      </c>
      <c r="AQ2702" s="306"/>
      <c r="AR2702" s="688">
        <f t="shared" ca="1" si="632"/>
        <v>0</v>
      </c>
      <c r="AS2702" s="688">
        <f t="shared" ca="1" si="633"/>
        <v>0</v>
      </c>
    </row>
    <row r="2703" spans="1:45" x14ac:dyDescent="0.2">
      <c r="A2703" s="423">
        <v>9930</v>
      </c>
      <c r="B2703" s="424">
        <v>4</v>
      </c>
      <c r="C2703" s="425" t="s">
        <v>310</v>
      </c>
      <c r="D2703" s="422">
        <f t="shared" si="634"/>
        <v>0</v>
      </c>
      <c r="E2703" s="422">
        <f t="shared" si="635"/>
        <v>0</v>
      </c>
      <c r="F2703" s="422">
        <f t="shared" si="636"/>
        <v>0</v>
      </c>
      <c r="G2703" s="422">
        <f t="shared" si="637"/>
        <v>0</v>
      </c>
      <c r="H2703" s="22">
        <f t="shared" si="638"/>
        <v>0</v>
      </c>
      <c r="I2703" s="116">
        <v>0</v>
      </c>
      <c r="J2703" s="116">
        <v>0</v>
      </c>
      <c r="K2703" s="116">
        <v>0</v>
      </c>
      <c r="L2703" s="116">
        <v>0</v>
      </c>
      <c r="M2703" s="22">
        <f t="shared" si="639"/>
        <v>0</v>
      </c>
      <c r="N2703" s="116">
        <v>0</v>
      </c>
      <c r="O2703" s="116">
        <v>0</v>
      </c>
      <c r="P2703" s="116">
        <v>0</v>
      </c>
      <c r="Q2703" s="116">
        <v>0</v>
      </c>
      <c r="R2703" s="22">
        <f t="shared" si="640"/>
        <v>0</v>
      </c>
      <c r="S2703" s="116">
        <v>0</v>
      </c>
      <c r="T2703" s="116">
        <v>0</v>
      </c>
      <c r="U2703" s="116">
        <v>0</v>
      </c>
      <c r="V2703" s="116">
        <v>0</v>
      </c>
      <c r="W2703" s="22">
        <f t="shared" si="641"/>
        <v>0</v>
      </c>
      <c r="X2703" s="22">
        <f t="shared" si="642"/>
        <v>0</v>
      </c>
      <c r="Y2703" s="22">
        <f ca="1">OFFSET('Cost Study'!$B$7,'Operations Support'!$C2703,'Operations Support'!$B2703)*$H2703</f>
        <v>0</v>
      </c>
      <c r="Z2703" s="23">
        <f ca="1">Y2703*'Cost Study'!$B$31</f>
        <v>0</v>
      </c>
      <c r="AA2703" s="23">
        <f ca="1">IF(A2703=10298,1.51,1)*IF($B2703&lt;3,$D2703*'Cost Study'!$B$32*OFFSET('Cost Study'!$B$7,'Operations Support'!$C2703,'Operations Support'!$B2703),0)</f>
        <v>0</v>
      </c>
      <c r="AB2703" s="24">
        <f ca="1">AA2703*'Cost Study'!$B$31</f>
        <v>0</v>
      </c>
      <c r="AC2703" s="23">
        <f ca="1">Y2703*'Cost Study'!$B$31</f>
        <v>0</v>
      </c>
      <c r="AD2703" s="24">
        <f ca="1">AA2703*'Cost Study'!$B$31</f>
        <v>0</v>
      </c>
      <c r="AE2703" s="377">
        <f t="shared" ca="1" si="643"/>
        <v>0</v>
      </c>
      <c r="AF2703" s="377">
        <f t="shared" ca="1" si="644"/>
        <v>0</v>
      </c>
      <c r="AH2703" s="688">
        <f>IFERROR($H2703/SUMIF($A:$A,$A2703,$H:$H)*SUMIF(Summary!$A$110:$A$186,$A2703,Summary!$P$110:$P$186),0)</f>
        <v>0</v>
      </c>
      <c r="AI2703" s="689">
        <f t="shared" ca="1" si="630"/>
        <v>0</v>
      </c>
      <c r="AJ2703" s="688">
        <f>IFERROR(H2703/SUMIF(A:A,A2703,H:H)*SUMIF(Summary!$A$110:$A$186,'Operations Support'!A2703,Summary!$Q$110:$Q$186),0)</f>
        <v>0</v>
      </c>
      <c r="AK2703" s="688">
        <f t="shared" ca="1" si="631"/>
        <v>0</v>
      </c>
      <c r="AM2703" s="688">
        <f>IFERROR($H2703/SUMIF($A:$A,$A2703,$H:$H)*SUMIF(Summary!$A$230:$A$266,$A2703,Summary!$P$230:$P$266),0)</f>
        <v>0</v>
      </c>
      <c r="AN2703" s="688">
        <f>IFERROR($H2703/SUMIF($A:$A,$A2703,$H:$H)*(SUMIF(Summary!$A$230:$A$266,$A2703,Summary!$L$230:$L$266)+SUMIF(Summary!$A$281:$A$317,$A2703,Summary!$L$281:$L$317))-AM2703,0)</f>
        <v>0</v>
      </c>
      <c r="AO2703" s="688">
        <f>IFERROR($H2703/SUMIF($A:$A,$A2703,$H:$H)*SUMIF(Summary!$A$230:$A$266,$A2703,Summary!$Q$230:$Q$266),0)</f>
        <v>0</v>
      </c>
      <c r="AP2703" s="688">
        <f>IFERROR($H2703/SUMIF($A:$A,$A2703,$H:$H)*(SUMIF(Summary!$A$230:$A$266,$A2703,Summary!$L$230:$L$266)+SUMIF(Summary!$A$281:$A$317,$A2703,Summary!$L$281:$L$317))-AO2703,0)</f>
        <v>0</v>
      </c>
      <c r="AQ2703" s="306"/>
      <c r="AR2703" s="688">
        <f t="shared" ca="1" si="632"/>
        <v>0</v>
      </c>
      <c r="AS2703" s="688">
        <f t="shared" ca="1" si="633"/>
        <v>0</v>
      </c>
    </row>
    <row r="2704" spans="1:45" x14ac:dyDescent="0.2">
      <c r="A2704" s="423">
        <v>9930</v>
      </c>
      <c r="B2704" s="424">
        <v>4</v>
      </c>
      <c r="C2704" s="425" t="s">
        <v>311</v>
      </c>
      <c r="D2704" s="422">
        <f t="shared" si="634"/>
        <v>0</v>
      </c>
      <c r="E2704" s="422">
        <f t="shared" si="635"/>
        <v>0</v>
      </c>
      <c r="F2704" s="422">
        <f t="shared" si="636"/>
        <v>0</v>
      </c>
      <c r="G2704" s="422">
        <f t="shared" si="637"/>
        <v>0</v>
      </c>
      <c r="H2704" s="22">
        <f t="shared" si="638"/>
        <v>0</v>
      </c>
      <c r="I2704" s="116">
        <v>0</v>
      </c>
      <c r="J2704" s="116">
        <v>0</v>
      </c>
      <c r="K2704" s="116">
        <v>0</v>
      </c>
      <c r="L2704" s="116">
        <v>0</v>
      </c>
      <c r="M2704" s="22">
        <f t="shared" si="639"/>
        <v>0</v>
      </c>
      <c r="N2704" s="116">
        <v>0</v>
      </c>
      <c r="O2704" s="116">
        <v>0</v>
      </c>
      <c r="P2704" s="116">
        <v>0</v>
      </c>
      <c r="Q2704" s="116">
        <v>0</v>
      </c>
      <c r="R2704" s="22">
        <f t="shared" si="640"/>
        <v>0</v>
      </c>
      <c r="S2704" s="116">
        <v>0</v>
      </c>
      <c r="T2704" s="116">
        <v>0</v>
      </c>
      <c r="U2704" s="116">
        <v>0</v>
      </c>
      <c r="V2704" s="116">
        <v>0</v>
      </c>
      <c r="W2704" s="22">
        <f t="shared" si="641"/>
        <v>0</v>
      </c>
      <c r="X2704" s="22">
        <f t="shared" si="642"/>
        <v>0</v>
      </c>
      <c r="Y2704" s="22">
        <f ca="1">OFFSET('Cost Study'!$B$7,'Operations Support'!$C2704,'Operations Support'!$B2704)*$H2704</f>
        <v>0</v>
      </c>
      <c r="Z2704" s="23">
        <f ca="1">Y2704*'Cost Study'!$B$31</f>
        <v>0</v>
      </c>
      <c r="AA2704" s="23">
        <f ca="1">IF(A2704=10298,1.51,1)*IF($B2704&lt;3,$D2704*'Cost Study'!$B$32*OFFSET('Cost Study'!$B$7,'Operations Support'!$C2704,'Operations Support'!$B2704),0)</f>
        <v>0</v>
      </c>
      <c r="AB2704" s="24">
        <f ca="1">AA2704*'Cost Study'!$B$31</f>
        <v>0</v>
      </c>
      <c r="AC2704" s="23">
        <f ca="1">Y2704*'Cost Study'!$B$31</f>
        <v>0</v>
      </c>
      <c r="AD2704" s="24">
        <f ca="1">AA2704*'Cost Study'!$B$31</f>
        <v>0</v>
      </c>
      <c r="AE2704" s="377">
        <f t="shared" ca="1" si="643"/>
        <v>0</v>
      </c>
      <c r="AF2704" s="377">
        <f t="shared" ca="1" si="644"/>
        <v>0</v>
      </c>
      <c r="AH2704" s="688">
        <f>IFERROR($H2704/SUMIF($A:$A,$A2704,$H:$H)*SUMIF(Summary!$A$110:$A$186,$A2704,Summary!$P$110:$P$186),0)</f>
        <v>0</v>
      </c>
      <c r="AI2704" s="689">
        <f t="shared" ca="1" si="630"/>
        <v>0</v>
      </c>
      <c r="AJ2704" s="688">
        <f>IFERROR(H2704/SUMIF(A:A,A2704,H:H)*SUMIF(Summary!$A$110:$A$186,'Operations Support'!A2704,Summary!$Q$110:$Q$186),0)</f>
        <v>0</v>
      </c>
      <c r="AK2704" s="688">
        <f t="shared" ca="1" si="631"/>
        <v>0</v>
      </c>
      <c r="AM2704" s="688">
        <f>IFERROR($H2704/SUMIF($A:$A,$A2704,$H:$H)*SUMIF(Summary!$A$230:$A$266,$A2704,Summary!$P$230:$P$266),0)</f>
        <v>0</v>
      </c>
      <c r="AN2704" s="688">
        <f>IFERROR($H2704/SUMIF($A:$A,$A2704,$H:$H)*(SUMIF(Summary!$A$230:$A$266,$A2704,Summary!$L$230:$L$266)+SUMIF(Summary!$A$281:$A$317,$A2704,Summary!$L$281:$L$317))-AM2704,0)</f>
        <v>0</v>
      </c>
      <c r="AO2704" s="688">
        <f>IFERROR($H2704/SUMIF($A:$A,$A2704,$H:$H)*SUMIF(Summary!$A$230:$A$266,$A2704,Summary!$Q$230:$Q$266),0)</f>
        <v>0</v>
      </c>
      <c r="AP2704" s="688">
        <f>IFERROR($H2704/SUMIF($A:$A,$A2704,$H:$H)*(SUMIF(Summary!$A$230:$A$266,$A2704,Summary!$L$230:$L$266)+SUMIF(Summary!$A$281:$A$317,$A2704,Summary!$L$281:$L$317))-AO2704,0)</f>
        <v>0</v>
      </c>
      <c r="AQ2704" s="306"/>
      <c r="AR2704" s="688">
        <f t="shared" ca="1" si="632"/>
        <v>0</v>
      </c>
      <c r="AS2704" s="688">
        <f t="shared" ca="1" si="633"/>
        <v>0</v>
      </c>
    </row>
    <row r="2705" spans="1:45" x14ac:dyDescent="0.2">
      <c r="A2705" s="423">
        <v>9930</v>
      </c>
      <c r="B2705" s="424">
        <v>4</v>
      </c>
      <c r="C2705" s="425" t="s">
        <v>312</v>
      </c>
      <c r="D2705" s="422">
        <f t="shared" si="634"/>
        <v>0</v>
      </c>
      <c r="E2705" s="422">
        <f t="shared" si="635"/>
        <v>0</v>
      </c>
      <c r="F2705" s="422">
        <f t="shared" si="636"/>
        <v>0</v>
      </c>
      <c r="G2705" s="422">
        <f t="shared" si="637"/>
        <v>0</v>
      </c>
      <c r="H2705" s="22">
        <f t="shared" si="638"/>
        <v>0</v>
      </c>
      <c r="I2705" s="116">
        <v>0</v>
      </c>
      <c r="J2705" s="116">
        <v>0</v>
      </c>
      <c r="K2705" s="116">
        <v>0</v>
      </c>
      <c r="L2705" s="116">
        <v>0</v>
      </c>
      <c r="M2705" s="22">
        <f t="shared" si="639"/>
        <v>0</v>
      </c>
      <c r="N2705" s="116">
        <v>0</v>
      </c>
      <c r="O2705" s="116">
        <v>0</v>
      </c>
      <c r="P2705" s="116">
        <v>0</v>
      </c>
      <c r="Q2705" s="116">
        <v>0</v>
      </c>
      <c r="R2705" s="22">
        <f t="shared" si="640"/>
        <v>0</v>
      </c>
      <c r="S2705" s="116">
        <v>0</v>
      </c>
      <c r="T2705" s="116">
        <v>0</v>
      </c>
      <c r="U2705" s="116">
        <v>0</v>
      </c>
      <c r="V2705" s="116">
        <v>0</v>
      </c>
      <c r="W2705" s="22">
        <f t="shared" si="641"/>
        <v>0</v>
      </c>
      <c r="X2705" s="22">
        <f t="shared" si="642"/>
        <v>0</v>
      </c>
      <c r="Y2705" s="22">
        <f ca="1">OFFSET('Cost Study'!$B$7,'Operations Support'!$C2705,'Operations Support'!$B2705)*$H2705</f>
        <v>0</v>
      </c>
      <c r="Z2705" s="23">
        <f ca="1">Y2705*'Cost Study'!$B$31</f>
        <v>0</v>
      </c>
      <c r="AA2705" s="23">
        <f ca="1">IF(A2705=10298,1.51,1)*IF($B2705&lt;3,$D2705*'Cost Study'!$B$32*OFFSET('Cost Study'!$B$7,'Operations Support'!$C2705,'Operations Support'!$B2705),0)</f>
        <v>0</v>
      </c>
      <c r="AB2705" s="24">
        <f ca="1">AA2705*'Cost Study'!$B$31</f>
        <v>0</v>
      </c>
      <c r="AC2705" s="23">
        <f ca="1">Y2705*'Cost Study'!$B$31</f>
        <v>0</v>
      </c>
      <c r="AD2705" s="24">
        <f ca="1">AA2705*'Cost Study'!$B$31</f>
        <v>0</v>
      </c>
      <c r="AE2705" s="377">
        <f t="shared" ca="1" si="643"/>
        <v>0</v>
      </c>
      <c r="AF2705" s="377">
        <f t="shared" ca="1" si="644"/>
        <v>0</v>
      </c>
      <c r="AH2705" s="688">
        <f>IFERROR($H2705/SUMIF($A:$A,$A2705,$H:$H)*SUMIF(Summary!$A$110:$A$186,$A2705,Summary!$P$110:$P$186),0)</f>
        <v>0</v>
      </c>
      <c r="AI2705" s="689">
        <f t="shared" ca="1" si="630"/>
        <v>0</v>
      </c>
      <c r="AJ2705" s="688">
        <f>IFERROR(H2705/SUMIF(A:A,A2705,H:H)*SUMIF(Summary!$A$110:$A$186,'Operations Support'!A2705,Summary!$Q$110:$Q$186),0)</f>
        <v>0</v>
      </c>
      <c r="AK2705" s="688">
        <f t="shared" ca="1" si="631"/>
        <v>0</v>
      </c>
      <c r="AM2705" s="688">
        <f>IFERROR($H2705/SUMIF($A:$A,$A2705,$H:$H)*SUMIF(Summary!$A$230:$A$266,$A2705,Summary!$P$230:$P$266),0)</f>
        <v>0</v>
      </c>
      <c r="AN2705" s="688">
        <f>IFERROR($H2705/SUMIF($A:$A,$A2705,$H:$H)*(SUMIF(Summary!$A$230:$A$266,$A2705,Summary!$L$230:$L$266)+SUMIF(Summary!$A$281:$A$317,$A2705,Summary!$L$281:$L$317))-AM2705,0)</f>
        <v>0</v>
      </c>
      <c r="AO2705" s="688">
        <f>IFERROR($H2705/SUMIF($A:$A,$A2705,$H:$H)*SUMIF(Summary!$A$230:$A$266,$A2705,Summary!$Q$230:$Q$266),0)</f>
        <v>0</v>
      </c>
      <c r="AP2705" s="688">
        <f>IFERROR($H2705/SUMIF($A:$A,$A2705,$H:$H)*(SUMIF(Summary!$A$230:$A$266,$A2705,Summary!$L$230:$L$266)+SUMIF(Summary!$A$281:$A$317,$A2705,Summary!$L$281:$L$317))-AO2705,0)</f>
        <v>0</v>
      </c>
      <c r="AQ2705" s="306"/>
      <c r="AR2705" s="688">
        <f t="shared" ca="1" si="632"/>
        <v>0</v>
      </c>
      <c r="AS2705" s="688">
        <f t="shared" ca="1" si="633"/>
        <v>0</v>
      </c>
    </row>
    <row r="2706" spans="1:45" x14ac:dyDescent="0.2">
      <c r="A2706" s="423">
        <v>9930</v>
      </c>
      <c r="B2706" s="424">
        <v>4</v>
      </c>
      <c r="C2706" s="425" t="s">
        <v>313</v>
      </c>
      <c r="D2706" s="422">
        <f t="shared" si="634"/>
        <v>0</v>
      </c>
      <c r="E2706" s="422">
        <f t="shared" si="635"/>
        <v>0</v>
      </c>
      <c r="F2706" s="422">
        <f t="shared" si="636"/>
        <v>0</v>
      </c>
      <c r="G2706" s="422">
        <f t="shared" si="637"/>
        <v>0</v>
      </c>
      <c r="H2706" s="22">
        <f t="shared" si="638"/>
        <v>0</v>
      </c>
      <c r="I2706" s="116">
        <v>0</v>
      </c>
      <c r="J2706" s="116">
        <v>0</v>
      </c>
      <c r="K2706" s="116">
        <v>0</v>
      </c>
      <c r="L2706" s="116">
        <v>0</v>
      </c>
      <c r="M2706" s="22">
        <f t="shared" si="639"/>
        <v>0</v>
      </c>
      <c r="N2706" s="116">
        <v>0</v>
      </c>
      <c r="O2706" s="116">
        <v>0</v>
      </c>
      <c r="P2706" s="116">
        <v>0</v>
      </c>
      <c r="Q2706" s="116">
        <v>0</v>
      </c>
      <c r="R2706" s="22">
        <f t="shared" si="640"/>
        <v>0</v>
      </c>
      <c r="S2706" s="116">
        <v>0</v>
      </c>
      <c r="T2706" s="116">
        <v>0</v>
      </c>
      <c r="U2706" s="116">
        <v>0</v>
      </c>
      <c r="V2706" s="116">
        <v>0</v>
      </c>
      <c r="W2706" s="22">
        <f t="shared" si="641"/>
        <v>0</v>
      </c>
      <c r="X2706" s="22">
        <f t="shared" si="642"/>
        <v>0</v>
      </c>
      <c r="Y2706" s="22">
        <f ca="1">OFFSET('Cost Study'!$B$7,'Operations Support'!$C2706,'Operations Support'!$B2706)*$H2706</f>
        <v>0</v>
      </c>
      <c r="Z2706" s="23">
        <f ca="1">Y2706*'Cost Study'!$B$31</f>
        <v>0</v>
      </c>
      <c r="AA2706" s="23">
        <f ca="1">IF(A2706=10298,1.51,1)*IF($B2706&lt;3,$D2706*'Cost Study'!$B$32*OFFSET('Cost Study'!$B$7,'Operations Support'!$C2706,'Operations Support'!$B2706),0)</f>
        <v>0</v>
      </c>
      <c r="AB2706" s="24">
        <f ca="1">AA2706*'Cost Study'!$B$31</f>
        <v>0</v>
      </c>
      <c r="AC2706" s="23">
        <f ca="1">Y2706*'Cost Study'!$B$31</f>
        <v>0</v>
      </c>
      <c r="AD2706" s="24">
        <f ca="1">AA2706*'Cost Study'!$B$31</f>
        <v>0</v>
      </c>
      <c r="AE2706" s="377">
        <f t="shared" ca="1" si="643"/>
        <v>0</v>
      </c>
      <c r="AF2706" s="377">
        <f t="shared" ca="1" si="644"/>
        <v>0</v>
      </c>
      <c r="AH2706" s="688">
        <f>IFERROR($H2706/SUMIF($A:$A,$A2706,$H:$H)*SUMIF(Summary!$A$110:$A$186,$A2706,Summary!$P$110:$P$186),0)</f>
        <v>0</v>
      </c>
      <c r="AI2706" s="689">
        <f t="shared" ca="1" si="630"/>
        <v>0</v>
      </c>
      <c r="AJ2706" s="688">
        <f>IFERROR(H2706/SUMIF(A:A,A2706,H:H)*SUMIF(Summary!$A$110:$A$186,'Operations Support'!A2706,Summary!$Q$110:$Q$186),0)</f>
        <v>0</v>
      </c>
      <c r="AK2706" s="688">
        <f t="shared" ca="1" si="631"/>
        <v>0</v>
      </c>
      <c r="AM2706" s="688">
        <f>IFERROR($H2706/SUMIF($A:$A,$A2706,$H:$H)*SUMIF(Summary!$A$230:$A$266,$A2706,Summary!$P$230:$P$266),0)</f>
        <v>0</v>
      </c>
      <c r="AN2706" s="688">
        <f>IFERROR($H2706/SUMIF($A:$A,$A2706,$H:$H)*(SUMIF(Summary!$A$230:$A$266,$A2706,Summary!$L$230:$L$266)+SUMIF(Summary!$A$281:$A$317,$A2706,Summary!$L$281:$L$317))-AM2706,0)</f>
        <v>0</v>
      </c>
      <c r="AO2706" s="688">
        <f>IFERROR($H2706/SUMIF($A:$A,$A2706,$H:$H)*SUMIF(Summary!$A$230:$A$266,$A2706,Summary!$Q$230:$Q$266),0)</f>
        <v>0</v>
      </c>
      <c r="AP2706" s="688">
        <f>IFERROR($H2706/SUMIF($A:$A,$A2706,$H:$H)*(SUMIF(Summary!$A$230:$A$266,$A2706,Summary!$L$230:$L$266)+SUMIF(Summary!$A$281:$A$317,$A2706,Summary!$L$281:$L$317))-AO2706,0)</f>
        <v>0</v>
      </c>
      <c r="AQ2706" s="306"/>
      <c r="AR2706" s="688">
        <f t="shared" ca="1" si="632"/>
        <v>0</v>
      </c>
      <c r="AS2706" s="688">
        <f t="shared" ca="1" si="633"/>
        <v>0</v>
      </c>
    </row>
    <row r="2707" spans="1:45" x14ac:dyDescent="0.2">
      <c r="A2707" s="423">
        <v>9930</v>
      </c>
      <c r="B2707" s="424">
        <v>4</v>
      </c>
      <c r="C2707" s="425" t="s">
        <v>314</v>
      </c>
      <c r="D2707" s="422">
        <f t="shared" si="634"/>
        <v>0</v>
      </c>
      <c r="E2707" s="422">
        <f t="shared" si="635"/>
        <v>0</v>
      </c>
      <c r="F2707" s="422">
        <f t="shared" si="636"/>
        <v>0</v>
      </c>
      <c r="G2707" s="422">
        <f t="shared" si="637"/>
        <v>0</v>
      </c>
      <c r="H2707" s="22">
        <f t="shared" si="638"/>
        <v>0</v>
      </c>
      <c r="I2707" s="116">
        <v>0</v>
      </c>
      <c r="J2707" s="116">
        <v>0</v>
      </c>
      <c r="K2707" s="116">
        <v>0</v>
      </c>
      <c r="L2707" s="116">
        <v>0</v>
      </c>
      <c r="M2707" s="22">
        <f t="shared" si="639"/>
        <v>0</v>
      </c>
      <c r="N2707" s="116">
        <v>0</v>
      </c>
      <c r="O2707" s="116">
        <v>0</v>
      </c>
      <c r="P2707" s="116">
        <v>0</v>
      </c>
      <c r="Q2707" s="116">
        <v>0</v>
      </c>
      <c r="R2707" s="22">
        <f t="shared" si="640"/>
        <v>0</v>
      </c>
      <c r="S2707" s="116">
        <v>0</v>
      </c>
      <c r="T2707" s="116">
        <v>0</v>
      </c>
      <c r="U2707" s="116">
        <v>0</v>
      </c>
      <c r="V2707" s="116">
        <v>0</v>
      </c>
      <c r="W2707" s="22">
        <f t="shared" si="641"/>
        <v>0</v>
      </c>
      <c r="X2707" s="22">
        <f t="shared" si="642"/>
        <v>0</v>
      </c>
      <c r="Y2707" s="22">
        <f ca="1">OFFSET('Cost Study'!$B$7,'Operations Support'!$C2707,'Operations Support'!$B2707)*$H2707</f>
        <v>0</v>
      </c>
      <c r="Z2707" s="23">
        <f ca="1">Y2707*'Cost Study'!$B$31</f>
        <v>0</v>
      </c>
      <c r="AA2707" s="23">
        <f ca="1">IF(A2707=10298,1.51,1)*IF($B2707&lt;3,$D2707*'Cost Study'!$B$32*OFFSET('Cost Study'!$B$7,'Operations Support'!$C2707,'Operations Support'!$B2707),0)</f>
        <v>0</v>
      </c>
      <c r="AB2707" s="24">
        <f ca="1">AA2707*'Cost Study'!$B$31</f>
        <v>0</v>
      </c>
      <c r="AC2707" s="23">
        <f ca="1">Y2707*'Cost Study'!$B$31</f>
        <v>0</v>
      </c>
      <c r="AD2707" s="24">
        <f ca="1">AA2707*'Cost Study'!$B$31</f>
        <v>0</v>
      </c>
      <c r="AE2707" s="377">
        <f t="shared" ca="1" si="643"/>
        <v>0</v>
      </c>
      <c r="AF2707" s="377">
        <f t="shared" ca="1" si="644"/>
        <v>0</v>
      </c>
      <c r="AH2707" s="688">
        <f>IFERROR($H2707/SUMIF($A:$A,$A2707,$H:$H)*SUMIF(Summary!$A$110:$A$186,$A2707,Summary!$P$110:$P$186),0)</f>
        <v>0</v>
      </c>
      <c r="AI2707" s="689">
        <f t="shared" ca="1" si="630"/>
        <v>0</v>
      </c>
      <c r="AJ2707" s="688">
        <f>IFERROR(H2707/SUMIF(A:A,A2707,H:H)*SUMIF(Summary!$A$110:$A$186,'Operations Support'!A2707,Summary!$Q$110:$Q$186),0)</f>
        <v>0</v>
      </c>
      <c r="AK2707" s="688">
        <f t="shared" ca="1" si="631"/>
        <v>0</v>
      </c>
      <c r="AM2707" s="688">
        <f>IFERROR($H2707/SUMIF($A:$A,$A2707,$H:$H)*SUMIF(Summary!$A$230:$A$266,$A2707,Summary!$P$230:$P$266),0)</f>
        <v>0</v>
      </c>
      <c r="AN2707" s="688">
        <f>IFERROR($H2707/SUMIF($A:$A,$A2707,$H:$H)*(SUMIF(Summary!$A$230:$A$266,$A2707,Summary!$L$230:$L$266)+SUMIF(Summary!$A$281:$A$317,$A2707,Summary!$L$281:$L$317))-AM2707,0)</f>
        <v>0</v>
      </c>
      <c r="AO2707" s="688">
        <f>IFERROR($H2707/SUMIF($A:$A,$A2707,$H:$H)*SUMIF(Summary!$A$230:$A$266,$A2707,Summary!$Q$230:$Q$266),0)</f>
        <v>0</v>
      </c>
      <c r="AP2707" s="688">
        <f>IFERROR($H2707/SUMIF($A:$A,$A2707,$H:$H)*(SUMIF(Summary!$A$230:$A$266,$A2707,Summary!$L$230:$L$266)+SUMIF(Summary!$A$281:$A$317,$A2707,Summary!$L$281:$L$317))-AO2707,0)</f>
        <v>0</v>
      </c>
      <c r="AQ2707" s="306"/>
      <c r="AR2707" s="688">
        <f t="shared" ca="1" si="632"/>
        <v>0</v>
      </c>
      <c r="AS2707" s="688">
        <f t="shared" ca="1" si="633"/>
        <v>0</v>
      </c>
    </row>
    <row r="2708" spans="1:45" x14ac:dyDescent="0.2">
      <c r="A2708" s="423">
        <v>9930</v>
      </c>
      <c r="B2708" s="424">
        <v>4</v>
      </c>
      <c r="C2708" s="425" t="s">
        <v>315</v>
      </c>
      <c r="D2708" s="422">
        <f t="shared" si="634"/>
        <v>0</v>
      </c>
      <c r="E2708" s="422">
        <f t="shared" si="635"/>
        <v>0</v>
      </c>
      <c r="F2708" s="422">
        <f t="shared" si="636"/>
        <v>0</v>
      </c>
      <c r="G2708" s="422">
        <f t="shared" si="637"/>
        <v>0</v>
      </c>
      <c r="H2708" s="22">
        <f t="shared" si="638"/>
        <v>0</v>
      </c>
      <c r="I2708" s="116">
        <v>0</v>
      </c>
      <c r="J2708" s="116">
        <v>0</v>
      </c>
      <c r="K2708" s="116">
        <v>0</v>
      </c>
      <c r="L2708" s="116">
        <v>0</v>
      </c>
      <c r="M2708" s="22">
        <f t="shared" si="639"/>
        <v>0</v>
      </c>
      <c r="N2708" s="116">
        <v>0</v>
      </c>
      <c r="O2708" s="116">
        <v>0</v>
      </c>
      <c r="P2708" s="116">
        <v>0</v>
      </c>
      <c r="Q2708" s="116">
        <v>0</v>
      </c>
      <c r="R2708" s="22">
        <f t="shared" si="640"/>
        <v>0</v>
      </c>
      <c r="S2708" s="116">
        <v>0</v>
      </c>
      <c r="T2708" s="116">
        <v>0</v>
      </c>
      <c r="U2708" s="116">
        <v>0</v>
      </c>
      <c r="V2708" s="116">
        <v>0</v>
      </c>
      <c r="W2708" s="22">
        <f t="shared" si="641"/>
        <v>0</v>
      </c>
      <c r="X2708" s="22">
        <f t="shared" si="642"/>
        <v>0</v>
      </c>
      <c r="Y2708" s="22">
        <f ca="1">OFFSET('Cost Study'!$B$7,'Operations Support'!$C2708,'Operations Support'!$B2708)*$H2708</f>
        <v>0</v>
      </c>
      <c r="Z2708" s="23">
        <f ca="1">Y2708*'Cost Study'!$B$31</f>
        <v>0</v>
      </c>
      <c r="AA2708" s="23">
        <f ca="1">IF(A2708=10298,1.51,1)*IF($B2708&lt;3,$D2708*'Cost Study'!$B$32*OFFSET('Cost Study'!$B$7,'Operations Support'!$C2708,'Operations Support'!$B2708),0)</f>
        <v>0</v>
      </c>
      <c r="AB2708" s="24">
        <f ca="1">AA2708*'Cost Study'!$B$31</f>
        <v>0</v>
      </c>
      <c r="AC2708" s="23">
        <f ca="1">Y2708*'Cost Study'!$B$31</f>
        <v>0</v>
      </c>
      <c r="AD2708" s="24">
        <f ca="1">AA2708*'Cost Study'!$B$31</f>
        <v>0</v>
      </c>
      <c r="AE2708" s="377">
        <f t="shared" ca="1" si="643"/>
        <v>0</v>
      </c>
      <c r="AF2708" s="377">
        <f t="shared" ca="1" si="644"/>
        <v>0</v>
      </c>
      <c r="AH2708" s="688">
        <f>IFERROR($H2708/SUMIF($A:$A,$A2708,$H:$H)*SUMIF(Summary!$A$110:$A$186,$A2708,Summary!$P$110:$P$186),0)</f>
        <v>0</v>
      </c>
      <c r="AI2708" s="689">
        <f t="shared" ca="1" si="630"/>
        <v>0</v>
      </c>
      <c r="AJ2708" s="688">
        <f>IFERROR(H2708/SUMIF(A:A,A2708,H:H)*SUMIF(Summary!$A$110:$A$186,'Operations Support'!A2708,Summary!$Q$110:$Q$186),0)</f>
        <v>0</v>
      </c>
      <c r="AK2708" s="688">
        <f t="shared" ca="1" si="631"/>
        <v>0</v>
      </c>
      <c r="AM2708" s="688">
        <f>IFERROR($H2708/SUMIF($A:$A,$A2708,$H:$H)*SUMIF(Summary!$A$230:$A$266,$A2708,Summary!$P$230:$P$266),0)</f>
        <v>0</v>
      </c>
      <c r="AN2708" s="688">
        <f>IFERROR($H2708/SUMIF($A:$A,$A2708,$H:$H)*(SUMIF(Summary!$A$230:$A$266,$A2708,Summary!$L$230:$L$266)+SUMIF(Summary!$A$281:$A$317,$A2708,Summary!$L$281:$L$317))-AM2708,0)</f>
        <v>0</v>
      </c>
      <c r="AO2708" s="688">
        <f>IFERROR($H2708/SUMIF($A:$A,$A2708,$H:$H)*SUMIF(Summary!$A$230:$A$266,$A2708,Summary!$Q$230:$Q$266),0)</f>
        <v>0</v>
      </c>
      <c r="AP2708" s="688">
        <f>IFERROR($H2708/SUMIF($A:$A,$A2708,$H:$H)*(SUMIF(Summary!$A$230:$A$266,$A2708,Summary!$L$230:$L$266)+SUMIF(Summary!$A$281:$A$317,$A2708,Summary!$L$281:$L$317))-AO2708,0)</f>
        <v>0</v>
      </c>
      <c r="AQ2708" s="306"/>
      <c r="AR2708" s="688">
        <f t="shared" ca="1" si="632"/>
        <v>0</v>
      </c>
      <c r="AS2708" s="688">
        <f t="shared" ca="1" si="633"/>
        <v>0</v>
      </c>
    </row>
    <row r="2709" spans="1:45" x14ac:dyDescent="0.2">
      <c r="A2709" s="423">
        <v>9930</v>
      </c>
      <c r="B2709" s="424">
        <v>4</v>
      </c>
      <c r="C2709" s="425" t="s">
        <v>316</v>
      </c>
      <c r="D2709" s="422">
        <f t="shared" si="634"/>
        <v>0</v>
      </c>
      <c r="E2709" s="422">
        <f t="shared" si="635"/>
        <v>0</v>
      </c>
      <c r="F2709" s="422">
        <f t="shared" si="636"/>
        <v>0</v>
      </c>
      <c r="G2709" s="422">
        <f t="shared" si="637"/>
        <v>0</v>
      </c>
      <c r="H2709" s="22">
        <f t="shared" si="638"/>
        <v>0</v>
      </c>
      <c r="I2709" s="116">
        <v>0</v>
      </c>
      <c r="J2709" s="116">
        <v>0</v>
      </c>
      <c r="K2709" s="116">
        <v>0</v>
      </c>
      <c r="L2709" s="116">
        <v>0</v>
      </c>
      <c r="M2709" s="22">
        <f t="shared" si="639"/>
        <v>0</v>
      </c>
      <c r="N2709" s="116">
        <v>0</v>
      </c>
      <c r="O2709" s="116">
        <v>0</v>
      </c>
      <c r="P2709" s="116">
        <v>0</v>
      </c>
      <c r="Q2709" s="116">
        <v>0</v>
      </c>
      <c r="R2709" s="22">
        <f t="shared" si="640"/>
        <v>0</v>
      </c>
      <c r="S2709" s="116">
        <v>0</v>
      </c>
      <c r="T2709" s="116">
        <v>0</v>
      </c>
      <c r="U2709" s="116">
        <v>0</v>
      </c>
      <c r="V2709" s="116">
        <v>0</v>
      </c>
      <c r="W2709" s="22">
        <f t="shared" si="641"/>
        <v>0</v>
      </c>
      <c r="X2709" s="22">
        <f t="shared" si="642"/>
        <v>0</v>
      </c>
      <c r="Y2709" s="22">
        <f ca="1">OFFSET('Cost Study'!$B$7,'Operations Support'!$C2709,'Operations Support'!$B2709)*$H2709</f>
        <v>0</v>
      </c>
      <c r="Z2709" s="23">
        <f ca="1">Y2709*'Cost Study'!$B$31</f>
        <v>0</v>
      </c>
      <c r="AA2709" s="23">
        <f ca="1">IF(A2709=10298,1.51,1)*IF($B2709&lt;3,$D2709*'Cost Study'!$B$32*OFFSET('Cost Study'!$B$7,'Operations Support'!$C2709,'Operations Support'!$B2709),0)</f>
        <v>0</v>
      </c>
      <c r="AB2709" s="24">
        <f ca="1">AA2709*'Cost Study'!$B$31</f>
        <v>0</v>
      </c>
      <c r="AC2709" s="23">
        <f ca="1">Y2709*'Cost Study'!$B$31</f>
        <v>0</v>
      </c>
      <c r="AD2709" s="24">
        <f ca="1">AA2709*'Cost Study'!$B$31</f>
        <v>0</v>
      </c>
      <c r="AE2709" s="377">
        <f t="shared" ca="1" si="643"/>
        <v>0</v>
      </c>
      <c r="AF2709" s="377">
        <f t="shared" ca="1" si="644"/>
        <v>0</v>
      </c>
      <c r="AH2709" s="688">
        <f>IFERROR($H2709/SUMIF($A:$A,$A2709,$H:$H)*SUMIF(Summary!$A$110:$A$186,$A2709,Summary!$P$110:$P$186),0)</f>
        <v>0</v>
      </c>
      <c r="AI2709" s="689">
        <f t="shared" ca="1" si="630"/>
        <v>0</v>
      </c>
      <c r="AJ2709" s="688">
        <f>IFERROR(H2709/SUMIF(A:A,A2709,H:H)*SUMIF(Summary!$A$110:$A$186,'Operations Support'!A2709,Summary!$Q$110:$Q$186),0)</f>
        <v>0</v>
      </c>
      <c r="AK2709" s="688">
        <f t="shared" ca="1" si="631"/>
        <v>0</v>
      </c>
      <c r="AM2709" s="688">
        <f>IFERROR($H2709/SUMIF($A:$A,$A2709,$H:$H)*SUMIF(Summary!$A$230:$A$266,$A2709,Summary!$P$230:$P$266),0)</f>
        <v>0</v>
      </c>
      <c r="AN2709" s="688">
        <f>IFERROR($H2709/SUMIF($A:$A,$A2709,$H:$H)*(SUMIF(Summary!$A$230:$A$266,$A2709,Summary!$L$230:$L$266)+SUMIF(Summary!$A$281:$A$317,$A2709,Summary!$L$281:$L$317))-AM2709,0)</f>
        <v>0</v>
      </c>
      <c r="AO2709" s="688">
        <f>IFERROR($H2709/SUMIF($A:$A,$A2709,$H:$H)*SUMIF(Summary!$A$230:$A$266,$A2709,Summary!$Q$230:$Q$266),0)</f>
        <v>0</v>
      </c>
      <c r="AP2709" s="688">
        <f>IFERROR($H2709/SUMIF($A:$A,$A2709,$H:$H)*(SUMIF(Summary!$A$230:$A$266,$A2709,Summary!$L$230:$L$266)+SUMIF(Summary!$A$281:$A$317,$A2709,Summary!$L$281:$L$317))-AO2709,0)</f>
        <v>0</v>
      </c>
      <c r="AQ2709" s="306"/>
      <c r="AR2709" s="688">
        <f t="shared" ca="1" si="632"/>
        <v>0</v>
      </c>
      <c r="AS2709" s="688">
        <f t="shared" ca="1" si="633"/>
        <v>0</v>
      </c>
    </row>
    <row r="2710" spans="1:45" x14ac:dyDescent="0.2">
      <c r="A2710" s="423">
        <v>9930</v>
      </c>
      <c r="B2710" s="424">
        <v>4</v>
      </c>
      <c r="C2710" s="425" t="s">
        <v>317</v>
      </c>
      <c r="D2710" s="422">
        <f t="shared" si="634"/>
        <v>0</v>
      </c>
      <c r="E2710" s="422">
        <f t="shared" si="635"/>
        <v>0</v>
      </c>
      <c r="F2710" s="422">
        <f t="shared" si="636"/>
        <v>0</v>
      </c>
      <c r="G2710" s="422">
        <f t="shared" si="637"/>
        <v>0</v>
      </c>
      <c r="H2710" s="22">
        <f t="shared" si="638"/>
        <v>0</v>
      </c>
      <c r="I2710" s="116">
        <v>0</v>
      </c>
      <c r="J2710" s="116">
        <v>0</v>
      </c>
      <c r="K2710" s="116">
        <v>0</v>
      </c>
      <c r="L2710" s="116">
        <v>0</v>
      </c>
      <c r="M2710" s="22">
        <f t="shared" si="639"/>
        <v>0</v>
      </c>
      <c r="N2710" s="116">
        <v>0</v>
      </c>
      <c r="O2710" s="116">
        <v>0</v>
      </c>
      <c r="P2710" s="116">
        <v>0</v>
      </c>
      <c r="Q2710" s="116">
        <v>0</v>
      </c>
      <c r="R2710" s="22">
        <f t="shared" si="640"/>
        <v>0</v>
      </c>
      <c r="S2710" s="116">
        <v>0</v>
      </c>
      <c r="T2710" s="116">
        <v>0</v>
      </c>
      <c r="U2710" s="116">
        <v>0</v>
      </c>
      <c r="V2710" s="116">
        <v>0</v>
      </c>
      <c r="W2710" s="22">
        <f t="shared" si="641"/>
        <v>0</v>
      </c>
      <c r="X2710" s="22">
        <f t="shared" si="642"/>
        <v>0</v>
      </c>
      <c r="Y2710" s="22">
        <f ca="1">OFFSET('Cost Study'!$B$7,'Operations Support'!$C2710,'Operations Support'!$B2710)*$H2710</f>
        <v>0</v>
      </c>
      <c r="Z2710" s="23">
        <f ca="1">Y2710*'Cost Study'!$B$31</f>
        <v>0</v>
      </c>
      <c r="AA2710" s="23">
        <f ca="1">IF(A2710=10298,1.51,1)*IF($B2710&lt;3,$D2710*'Cost Study'!$B$32*OFFSET('Cost Study'!$B$7,'Operations Support'!$C2710,'Operations Support'!$B2710),0)</f>
        <v>0</v>
      </c>
      <c r="AB2710" s="24">
        <f ca="1">AA2710*'Cost Study'!$B$31</f>
        <v>0</v>
      </c>
      <c r="AC2710" s="23">
        <f ca="1">Y2710*'Cost Study'!$B$31</f>
        <v>0</v>
      </c>
      <c r="AD2710" s="24">
        <f ca="1">AA2710*'Cost Study'!$B$31</f>
        <v>0</v>
      </c>
      <c r="AE2710" s="377">
        <f t="shared" ca="1" si="643"/>
        <v>0</v>
      </c>
      <c r="AF2710" s="377">
        <f t="shared" ca="1" si="644"/>
        <v>0</v>
      </c>
      <c r="AH2710" s="688">
        <f>IFERROR($H2710/SUMIF($A:$A,$A2710,$H:$H)*SUMIF(Summary!$A$110:$A$186,$A2710,Summary!$P$110:$P$186),0)</f>
        <v>0</v>
      </c>
      <c r="AI2710" s="689">
        <f t="shared" ca="1" si="630"/>
        <v>0</v>
      </c>
      <c r="AJ2710" s="688">
        <f>IFERROR(H2710/SUMIF(A:A,A2710,H:H)*SUMIF(Summary!$A$110:$A$186,'Operations Support'!A2710,Summary!$Q$110:$Q$186),0)</f>
        <v>0</v>
      </c>
      <c r="AK2710" s="688">
        <f t="shared" ca="1" si="631"/>
        <v>0</v>
      </c>
      <c r="AM2710" s="688">
        <f>IFERROR($H2710/SUMIF($A:$A,$A2710,$H:$H)*SUMIF(Summary!$A$230:$A$266,$A2710,Summary!$P$230:$P$266),0)</f>
        <v>0</v>
      </c>
      <c r="AN2710" s="688">
        <f>IFERROR($H2710/SUMIF($A:$A,$A2710,$H:$H)*(SUMIF(Summary!$A$230:$A$266,$A2710,Summary!$L$230:$L$266)+SUMIF(Summary!$A$281:$A$317,$A2710,Summary!$L$281:$L$317))-AM2710,0)</f>
        <v>0</v>
      </c>
      <c r="AO2710" s="688">
        <f>IFERROR($H2710/SUMIF($A:$A,$A2710,$H:$H)*SUMIF(Summary!$A$230:$A$266,$A2710,Summary!$Q$230:$Q$266),0)</f>
        <v>0</v>
      </c>
      <c r="AP2710" s="688">
        <f>IFERROR($H2710/SUMIF($A:$A,$A2710,$H:$H)*(SUMIF(Summary!$A$230:$A$266,$A2710,Summary!$L$230:$L$266)+SUMIF(Summary!$A$281:$A$317,$A2710,Summary!$L$281:$L$317))-AO2710,0)</f>
        <v>0</v>
      </c>
      <c r="AQ2710" s="306"/>
      <c r="AR2710" s="688">
        <f t="shared" ca="1" si="632"/>
        <v>0</v>
      </c>
      <c r="AS2710" s="688">
        <f t="shared" ca="1" si="633"/>
        <v>0</v>
      </c>
    </row>
    <row r="2711" spans="1:45" x14ac:dyDescent="0.2">
      <c r="A2711" s="423">
        <v>9930</v>
      </c>
      <c r="B2711" s="424">
        <v>4</v>
      </c>
      <c r="C2711" s="425" t="s">
        <v>318</v>
      </c>
      <c r="D2711" s="422">
        <f t="shared" si="634"/>
        <v>0</v>
      </c>
      <c r="E2711" s="422">
        <f t="shared" si="635"/>
        <v>0</v>
      </c>
      <c r="F2711" s="422">
        <f t="shared" si="636"/>
        <v>0</v>
      </c>
      <c r="G2711" s="422">
        <f t="shared" si="637"/>
        <v>0</v>
      </c>
      <c r="H2711" s="22">
        <f t="shared" si="638"/>
        <v>0</v>
      </c>
      <c r="I2711" s="116">
        <v>0</v>
      </c>
      <c r="J2711" s="116">
        <v>0</v>
      </c>
      <c r="K2711" s="116">
        <v>0</v>
      </c>
      <c r="L2711" s="116">
        <v>0</v>
      </c>
      <c r="M2711" s="22">
        <f t="shared" si="639"/>
        <v>0</v>
      </c>
      <c r="N2711" s="116">
        <v>0</v>
      </c>
      <c r="O2711" s="116">
        <v>0</v>
      </c>
      <c r="P2711" s="116">
        <v>0</v>
      </c>
      <c r="Q2711" s="116">
        <v>0</v>
      </c>
      <c r="R2711" s="22">
        <f t="shared" si="640"/>
        <v>0</v>
      </c>
      <c r="S2711" s="116">
        <v>0</v>
      </c>
      <c r="T2711" s="116">
        <v>0</v>
      </c>
      <c r="U2711" s="116">
        <v>0</v>
      </c>
      <c r="V2711" s="116">
        <v>0</v>
      </c>
      <c r="W2711" s="22">
        <f t="shared" si="641"/>
        <v>0</v>
      </c>
      <c r="X2711" s="22">
        <f t="shared" si="642"/>
        <v>0</v>
      </c>
      <c r="Y2711" s="22">
        <f ca="1">OFFSET('Cost Study'!$B$7,'Operations Support'!$C2711,'Operations Support'!$B2711)*$H2711</f>
        <v>0</v>
      </c>
      <c r="Z2711" s="23">
        <f ca="1">Y2711*'Cost Study'!$B$31</f>
        <v>0</v>
      </c>
      <c r="AA2711" s="23">
        <f ca="1">IF(A2711=10298,1.51,1)*IF($B2711&lt;3,$D2711*'Cost Study'!$B$32*OFFSET('Cost Study'!$B$7,'Operations Support'!$C2711,'Operations Support'!$B2711),0)</f>
        <v>0</v>
      </c>
      <c r="AB2711" s="24">
        <f ca="1">AA2711*'Cost Study'!$B$31</f>
        <v>0</v>
      </c>
      <c r="AC2711" s="23">
        <f ca="1">Y2711*'Cost Study'!$B$31</f>
        <v>0</v>
      </c>
      <c r="AD2711" s="24">
        <f ca="1">AA2711*'Cost Study'!$B$31</f>
        <v>0</v>
      </c>
      <c r="AE2711" s="377">
        <f t="shared" ca="1" si="643"/>
        <v>0</v>
      </c>
      <c r="AF2711" s="377">
        <f t="shared" ca="1" si="644"/>
        <v>0</v>
      </c>
      <c r="AH2711" s="688">
        <f>IFERROR($H2711/SUMIF($A:$A,$A2711,$H:$H)*SUMIF(Summary!$A$110:$A$186,$A2711,Summary!$P$110:$P$186),0)</f>
        <v>0</v>
      </c>
      <c r="AI2711" s="689">
        <f t="shared" ca="1" si="630"/>
        <v>0</v>
      </c>
      <c r="AJ2711" s="688">
        <f>IFERROR(H2711/SUMIF(A:A,A2711,H:H)*SUMIF(Summary!$A$110:$A$186,'Operations Support'!A2711,Summary!$Q$110:$Q$186),0)</f>
        <v>0</v>
      </c>
      <c r="AK2711" s="688">
        <f t="shared" ca="1" si="631"/>
        <v>0</v>
      </c>
      <c r="AM2711" s="688">
        <f>IFERROR($H2711/SUMIF($A:$A,$A2711,$H:$H)*SUMIF(Summary!$A$230:$A$266,$A2711,Summary!$P$230:$P$266),0)</f>
        <v>0</v>
      </c>
      <c r="AN2711" s="688">
        <f>IFERROR($H2711/SUMIF($A:$A,$A2711,$H:$H)*(SUMIF(Summary!$A$230:$A$266,$A2711,Summary!$L$230:$L$266)+SUMIF(Summary!$A$281:$A$317,$A2711,Summary!$L$281:$L$317))-AM2711,0)</f>
        <v>0</v>
      </c>
      <c r="AO2711" s="688">
        <f>IFERROR($H2711/SUMIF($A:$A,$A2711,$H:$H)*SUMIF(Summary!$A$230:$A$266,$A2711,Summary!$Q$230:$Q$266),0)</f>
        <v>0</v>
      </c>
      <c r="AP2711" s="688">
        <f>IFERROR($H2711/SUMIF($A:$A,$A2711,$H:$H)*(SUMIF(Summary!$A$230:$A$266,$A2711,Summary!$L$230:$L$266)+SUMIF(Summary!$A$281:$A$317,$A2711,Summary!$L$281:$L$317))-AO2711,0)</f>
        <v>0</v>
      </c>
      <c r="AQ2711" s="306"/>
      <c r="AR2711" s="688">
        <f t="shared" ca="1" si="632"/>
        <v>0</v>
      </c>
      <c r="AS2711" s="688">
        <f t="shared" ca="1" si="633"/>
        <v>0</v>
      </c>
    </row>
    <row r="2712" spans="1:45" s="15" customFormat="1" x14ac:dyDescent="0.2">
      <c r="A2712" s="423">
        <v>9930</v>
      </c>
      <c r="B2712" s="424">
        <v>4</v>
      </c>
      <c r="C2712" s="425" t="s">
        <v>319</v>
      </c>
      <c r="D2712" s="422">
        <f t="shared" si="634"/>
        <v>0</v>
      </c>
      <c r="E2712" s="422">
        <f t="shared" si="635"/>
        <v>0</v>
      </c>
      <c r="F2712" s="422">
        <f t="shared" si="636"/>
        <v>0</v>
      </c>
      <c r="G2712" s="422">
        <f t="shared" si="637"/>
        <v>0</v>
      </c>
      <c r="H2712" s="22">
        <f t="shared" si="638"/>
        <v>0</v>
      </c>
      <c r="I2712" s="116">
        <v>0</v>
      </c>
      <c r="J2712" s="116">
        <v>0</v>
      </c>
      <c r="K2712" s="116">
        <v>0</v>
      </c>
      <c r="L2712" s="116">
        <v>0</v>
      </c>
      <c r="M2712" s="22">
        <f t="shared" si="639"/>
        <v>0</v>
      </c>
      <c r="N2712" s="116">
        <v>0</v>
      </c>
      <c r="O2712" s="116">
        <v>0</v>
      </c>
      <c r="P2712" s="116">
        <v>0</v>
      </c>
      <c r="Q2712" s="116">
        <v>0</v>
      </c>
      <c r="R2712" s="22">
        <f t="shared" si="640"/>
        <v>0</v>
      </c>
      <c r="S2712" s="116">
        <v>0</v>
      </c>
      <c r="T2712" s="116">
        <v>0</v>
      </c>
      <c r="U2712" s="116">
        <v>0</v>
      </c>
      <c r="V2712" s="116">
        <v>0</v>
      </c>
      <c r="W2712" s="22">
        <f t="shared" si="641"/>
        <v>0</v>
      </c>
      <c r="X2712" s="22">
        <f t="shared" si="642"/>
        <v>0</v>
      </c>
      <c r="Y2712" s="22">
        <f ca="1">OFFSET('Cost Study'!$B$7,'Operations Support'!$C2712,'Operations Support'!$B2712)*$H2712</f>
        <v>0</v>
      </c>
      <c r="Z2712" s="23">
        <f ca="1">Y2712*'Cost Study'!$B$31</f>
        <v>0</v>
      </c>
      <c r="AA2712" s="23">
        <f ca="1">IF(A2712=10298,1.51,1)*IF($B2712&lt;3,$D2712*'Cost Study'!$B$32*OFFSET('Cost Study'!$B$7,'Operations Support'!$C2712,'Operations Support'!$B2712),0)</f>
        <v>0</v>
      </c>
      <c r="AB2712" s="24">
        <f ca="1">AA2712*'Cost Study'!$B$31</f>
        <v>0</v>
      </c>
      <c r="AC2712" s="23">
        <f ca="1">Y2712*'Cost Study'!$B$31</f>
        <v>0</v>
      </c>
      <c r="AD2712" s="24">
        <f ca="1">AA2712*'Cost Study'!$B$31</f>
        <v>0</v>
      </c>
      <c r="AE2712" s="377">
        <f t="shared" ca="1" si="643"/>
        <v>0</v>
      </c>
      <c r="AF2712" s="377">
        <f t="shared" ca="1" si="644"/>
        <v>0</v>
      </c>
      <c r="AH2712" s="688">
        <f>IFERROR($H2712/SUMIF($A:$A,$A2712,$H:$H)*SUMIF(Summary!$A$110:$A$186,$A2712,Summary!$P$110:$P$186),0)</f>
        <v>0</v>
      </c>
      <c r="AI2712" s="689">
        <f t="shared" ca="1" si="630"/>
        <v>0</v>
      </c>
      <c r="AJ2712" s="688">
        <f>IFERROR(H2712/SUMIF(A:A,A2712,H:H)*SUMIF(Summary!$A$110:$A$186,'Operations Support'!A2712,Summary!$Q$110:$Q$186),0)</f>
        <v>0</v>
      </c>
      <c r="AK2712" s="688">
        <f t="shared" ca="1" si="631"/>
        <v>0</v>
      </c>
      <c r="AL2712" s="1"/>
      <c r="AM2712" s="688">
        <f>IFERROR($H2712/SUMIF($A:$A,$A2712,$H:$H)*SUMIF(Summary!$A$230:$A$266,$A2712,Summary!$P$230:$P$266),0)</f>
        <v>0</v>
      </c>
      <c r="AN2712" s="688">
        <f>IFERROR($H2712/SUMIF($A:$A,$A2712,$H:$H)*(SUMIF(Summary!$A$230:$A$266,$A2712,Summary!$L$230:$L$266)+SUMIF(Summary!$A$281:$A$317,$A2712,Summary!$L$281:$L$317))-AM2712,0)</f>
        <v>0</v>
      </c>
      <c r="AO2712" s="688">
        <f>IFERROR($H2712/SUMIF($A:$A,$A2712,$H:$H)*SUMIF(Summary!$A$230:$A$266,$A2712,Summary!$Q$230:$Q$266),0)</f>
        <v>0</v>
      </c>
      <c r="AP2712" s="688">
        <f>IFERROR($H2712/SUMIF($A:$A,$A2712,$H:$H)*(SUMIF(Summary!$A$230:$A$266,$A2712,Summary!$L$230:$L$266)+SUMIF(Summary!$A$281:$A$317,$A2712,Summary!$L$281:$L$317))-AO2712,0)</f>
        <v>0</v>
      </c>
      <c r="AQ2712" s="306"/>
      <c r="AR2712" s="688">
        <f t="shared" ca="1" si="632"/>
        <v>0</v>
      </c>
      <c r="AS2712" s="688">
        <f t="shared" ca="1" si="633"/>
        <v>0</v>
      </c>
    </row>
    <row r="2713" spans="1:45" x14ac:dyDescent="0.2">
      <c r="A2713" s="423">
        <v>9930</v>
      </c>
      <c r="B2713" s="424">
        <v>4</v>
      </c>
      <c r="C2713" s="425" t="s">
        <v>320</v>
      </c>
      <c r="D2713" s="422">
        <f t="shared" si="634"/>
        <v>0</v>
      </c>
      <c r="E2713" s="422">
        <f t="shared" si="635"/>
        <v>0</v>
      </c>
      <c r="F2713" s="422">
        <f t="shared" si="636"/>
        <v>0</v>
      </c>
      <c r="G2713" s="422">
        <f t="shared" si="637"/>
        <v>0</v>
      </c>
      <c r="H2713" s="22">
        <f t="shared" si="638"/>
        <v>0</v>
      </c>
      <c r="I2713" s="116">
        <v>0</v>
      </c>
      <c r="J2713" s="116">
        <v>0</v>
      </c>
      <c r="K2713" s="116">
        <v>0</v>
      </c>
      <c r="L2713" s="116">
        <v>0</v>
      </c>
      <c r="M2713" s="22">
        <f t="shared" si="639"/>
        <v>0</v>
      </c>
      <c r="N2713" s="116">
        <v>0</v>
      </c>
      <c r="O2713" s="116">
        <v>0</v>
      </c>
      <c r="P2713" s="116">
        <v>0</v>
      </c>
      <c r="Q2713" s="116">
        <v>0</v>
      </c>
      <c r="R2713" s="22">
        <f t="shared" si="640"/>
        <v>0</v>
      </c>
      <c r="S2713" s="116">
        <v>0</v>
      </c>
      <c r="T2713" s="116">
        <v>0</v>
      </c>
      <c r="U2713" s="116">
        <v>0</v>
      </c>
      <c r="V2713" s="116">
        <v>0</v>
      </c>
      <c r="W2713" s="22">
        <f t="shared" si="641"/>
        <v>0</v>
      </c>
      <c r="X2713" s="22">
        <f t="shared" si="642"/>
        <v>0</v>
      </c>
      <c r="Y2713" s="22">
        <f ca="1">OFFSET('Cost Study'!$B$7,'Operations Support'!$C2713,'Operations Support'!$B2713)*$H2713</f>
        <v>0</v>
      </c>
      <c r="Z2713" s="23">
        <f ca="1">Y2713*'Cost Study'!$B$31</f>
        <v>0</v>
      </c>
      <c r="AA2713" s="23">
        <f ca="1">IF(A2713=10298,1.51,1)*IF($B2713&lt;3,$D2713*'Cost Study'!$B$32*OFFSET('Cost Study'!$B$7,'Operations Support'!$C2713,'Operations Support'!$B2713),0)</f>
        <v>0</v>
      </c>
      <c r="AB2713" s="24">
        <f ca="1">AA2713*'Cost Study'!$B$31</f>
        <v>0</v>
      </c>
      <c r="AC2713" s="23">
        <f ca="1">Y2713*'Cost Study'!$B$31</f>
        <v>0</v>
      </c>
      <c r="AD2713" s="24">
        <f ca="1">AA2713*'Cost Study'!$B$31</f>
        <v>0</v>
      </c>
      <c r="AE2713" s="377">
        <f t="shared" ca="1" si="643"/>
        <v>0</v>
      </c>
      <c r="AF2713" s="377">
        <f t="shared" ca="1" si="644"/>
        <v>0</v>
      </c>
      <c r="AH2713" s="688">
        <f>IFERROR($H2713/SUMIF($A:$A,$A2713,$H:$H)*SUMIF(Summary!$A$110:$A$186,$A2713,Summary!$P$110:$P$186),0)</f>
        <v>0</v>
      </c>
      <c r="AI2713" s="689">
        <f t="shared" ca="1" si="630"/>
        <v>0</v>
      </c>
      <c r="AJ2713" s="688">
        <f>IFERROR(H2713/SUMIF(A:A,A2713,H:H)*SUMIF(Summary!$A$110:$A$186,'Operations Support'!A2713,Summary!$Q$110:$Q$186),0)</f>
        <v>0</v>
      </c>
      <c r="AK2713" s="688">
        <f t="shared" ca="1" si="631"/>
        <v>0</v>
      </c>
      <c r="AM2713" s="688">
        <f>IFERROR($H2713/SUMIF($A:$A,$A2713,$H:$H)*SUMIF(Summary!$A$230:$A$266,$A2713,Summary!$P$230:$P$266),0)</f>
        <v>0</v>
      </c>
      <c r="AN2713" s="688">
        <f>IFERROR($H2713/SUMIF($A:$A,$A2713,$H:$H)*(SUMIF(Summary!$A$230:$A$266,$A2713,Summary!$L$230:$L$266)+SUMIF(Summary!$A$281:$A$317,$A2713,Summary!$L$281:$L$317))-AM2713,0)</f>
        <v>0</v>
      </c>
      <c r="AO2713" s="688">
        <f>IFERROR($H2713/SUMIF($A:$A,$A2713,$H:$H)*SUMIF(Summary!$A$230:$A$266,$A2713,Summary!$Q$230:$Q$266),0)</f>
        <v>0</v>
      </c>
      <c r="AP2713" s="688">
        <f>IFERROR($H2713/SUMIF($A:$A,$A2713,$H:$H)*(SUMIF(Summary!$A$230:$A$266,$A2713,Summary!$L$230:$L$266)+SUMIF(Summary!$A$281:$A$317,$A2713,Summary!$L$281:$L$317))-AO2713,0)</f>
        <v>0</v>
      </c>
      <c r="AQ2713" s="306"/>
      <c r="AR2713" s="688">
        <f t="shared" ca="1" si="632"/>
        <v>0</v>
      </c>
      <c r="AS2713" s="688">
        <f t="shared" ca="1" si="633"/>
        <v>0</v>
      </c>
    </row>
    <row r="2714" spans="1:45" x14ac:dyDescent="0.2">
      <c r="A2714" s="423">
        <v>9930</v>
      </c>
      <c r="B2714" s="424">
        <v>5</v>
      </c>
      <c r="C2714" s="425" t="s">
        <v>300</v>
      </c>
      <c r="D2714" s="422">
        <f t="shared" si="634"/>
        <v>0</v>
      </c>
      <c r="E2714" s="422">
        <f t="shared" si="635"/>
        <v>0</v>
      </c>
      <c r="F2714" s="422">
        <f t="shared" si="636"/>
        <v>0</v>
      </c>
      <c r="G2714" s="422">
        <f t="shared" si="637"/>
        <v>0</v>
      </c>
      <c r="H2714" s="22">
        <f t="shared" si="638"/>
        <v>0</v>
      </c>
      <c r="I2714" s="116">
        <v>0</v>
      </c>
      <c r="J2714" s="116">
        <v>0</v>
      </c>
      <c r="K2714" s="116">
        <v>0</v>
      </c>
      <c r="L2714" s="116">
        <v>0</v>
      </c>
      <c r="M2714" s="22">
        <f t="shared" si="639"/>
        <v>0</v>
      </c>
      <c r="N2714" s="116">
        <v>0</v>
      </c>
      <c r="O2714" s="116">
        <v>0</v>
      </c>
      <c r="P2714" s="116">
        <v>0</v>
      </c>
      <c r="Q2714" s="116">
        <v>0</v>
      </c>
      <c r="R2714" s="22">
        <f t="shared" si="640"/>
        <v>0</v>
      </c>
      <c r="S2714" s="116">
        <v>0</v>
      </c>
      <c r="T2714" s="116">
        <v>0</v>
      </c>
      <c r="U2714" s="116">
        <v>0</v>
      </c>
      <c r="V2714" s="116">
        <v>0</v>
      </c>
      <c r="W2714" s="22">
        <f t="shared" si="641"/>
        <v>0</v>
      </c>
      <c r="X2714" s="22">
        <f t="shared" si="642"/>
        <v>0</v>
      </c>
      <c r="Y2714" s="22">
        <f ca="1">OFFSET('Cost Study'!$B$7,'Operations Support'!$C2714,'Operations Support'!$B2714)*$H2714</f>
        <v>0</v>
      </c>
      <c r="Z2714" s="23">
        <f ca="1">Y2714*'Cost Study'!$B$31</f>
        <v>0</v>
      </c>
      <c r="AA2714" s="23">
        <f ca="1">IF(A2714=10298,1.51,1)*IF($B2714&lt;3,$D2714*'Cost Study'!$B$32*OFFSET('Cost Study'!$B$7,'Operations Support'!$C2714,'Operations Support'!$B2714),0)</f>
        <v>0</v>
      </c>
      <c r="AB2714" s="24">
        <f ca="1">AA2714*'Cost Study'!$B$31</f>
        <v>0</v>
      </c>
      <c r="AC2714" s="23">
        <f ca="1">Y2714*'Cost Study'!$B$31</f>
        <v>0</v>
      </c>
      <c r="AD2714" s="24">
        <f ca="1">AA2714*'Cost Study'!$B$31</f>
        <v>0</v>
      </c>
      <c r="AE2714" s="377">
        <f t="shared" ca="1" si="643"/>
        <v>0</v>
      </c>
      <c r="AF2714" s="377">
        <f t="shared" ca="1" si="644"/>
        <v>0</v>
      </c>
      <c r="AH2714" s="688">
        <f>IFERROR($H2714/SUMIF($A:$A,$A2714,$H:$H)*SUMIF(Summary!$A$110:$A$186,$A2714,Summary!$P$110:$P$186),0)</f>
        <v>0</v>
      </c>
      <c r="AI2714" s="689">
        <f t="shared" ca="1" si="630"/>
        <v>0</v>
      </c>
      <c r="AJ2714" s="688">
        <f>IFERROR(H2714/SUMIF(A:A,A2714,H:H)*SUMIF(Summary!$A$110:$A$186,'Operations Support'!A2714,Summary!$Q$110:$Q$186),0)</f>
        <v>0</v>
      </c>
      <c r="AK2714" s="688">
        <f t="shared" ca="1" si="631"/>
        <v>0</v>
      </c>
      <c r="AM2714" s="688">
        <f>IFERROR($H2714/SUMIF($A:$A,$A2714,$H:$H)*SUMIF(Summary!$A$230:$A$266,$A2714,Summary!$P$230:$P$266),0)</f>
        <v>0</v>
      </c>
      <c r="AN2714" s="688">
        <f>IFERROR($H2714/SUMIF($A:$A,$A2714,$H:$H)*(SUMIF(Summary!$A$230:$A$266,$A2714,Summary!$L$230:$L$266)+SUMIF(Summary!$A$281:$A$317,$A2714,Summary!$L$281:$L$317))-AM2714,0)</f>
        <v>0</v>
      </c>
      <c r="AO2714" s="688">
        <f>IFERROR($H2714/SUMIF($A:$A,$A2714,$H:$H)*SUMIF(Summary!$A$230:$A$266,$A2714,Summary!$Q$230:$Q$266),0)</f>
        <v>0</v>
      </c>
      <c r="AP2714" s="688">
        <f>IFERROR($H2714/SUMIF($A:$A,$A2714,$H:$H)*(SUMIF(Summary!$A$230:$A$266,$A2714,Summary!$L$230:$L$266)+SUMIF(Summary!$A$281:$A$317,$A2714,Summary!$L$281:$L$317))-AO2714,0)</f>
        <v>0</v>
      </c>
      <c r="AQ2714" s="306"/>
      <c r="AR2714" s="688">
        <f t="shared" ca="1" si="632"/>
        <v>0</v>
      </c>
      <c r="AS2714" s="688">
        <f t="shared" ca="1" si="633"/>
        <v>0</v>
      </c>
    </row>
    <row r="2715" spans="1:45" x14ac:dyDescent="0.2">
      <c r="A2715" s="423">
        <v>9930</v>
      </c>
      <c r="B2715" s="424">
        <v>5</v>
      </c>
      <c r="C2715" s="425" t="s">
        <v>301</v>
      </c>
      <c r="D2715" s="422">
        <f t="shared" si="634"/>
        <v>0</v>
      </c>
      <c r="E2715" s="422">
        <f t="shared" si="635"/>
        <v>0</v>
      </c>
      <c r="F2715" s="422">
        <f t="shared" si="636"/>
        <v>0</v>
      </c>
      <c r="G2715" s="422">
        <f t="shared" si="637"/>
        <v>0</v>
      </c>
      <c r="H2715" s="22">
        <f t="shared" si="638"/>
        <v>0</v>
      </c>
      <c r="I2715" s="116">
        <v>0</v>
      </c>
      <c r="J2715" s="116">
        <v>0</v>
      </c>
      <c r="K2715" s="116">
        <v>0</v>
      </c>
      <c r="L2715" s="116">
        <v>0</v>
      </c>
      <c r="M2715" s="22">
        <f t="shared" si="639"/>
        <v>0</v>
      </c>
      <c r="N2715" s="116">
        <v>0</v>
      </c>
      <c r="O2715" s="116">
        <v>0</v>
      </c>
      <c r="P2715" s="116">
        <v>0</v>
      </c>
      <c r="Q2715" s="116">
        <v>0</v>
      </c>
      <c r="R2715" s="22">
        <f t="shared" si="640"/>
        <v>0</v>
      </c>
      <c r="S2715" s="116">
        <v>0</v>
      </c>
      <c r="T2715" s="116">
        <v>0</v>
      </c>
      <c r="U2715" s="116">
        <v>0</v>
      </c>
      <c r="V2715" s="116">
        <v>0</v>
      </c>
      <c r="W2715" s="22">
        <f t="shared" si="641"/>
        <v>0</v>
      </c>
      <c r="X2715" s="22">
        <f t="shared" si="642"/>
        <v>0</v>
      </c>
      <c r="Y2715" s="22">
        <f ca="1">OFFSET('Cost Study'!$B$7,'Operations Support'!$C2715,'Operations Support'!$B2715)*$H2715</f>
        <v>0</v>
      </c>
      <c r="Z2715" s="23">
        <f ca="1">Y2715*'Cost Study'!$B$31</f>
        <v>0</v>
      </c>
      <c r="AA2715" s="23">
        <f ca="1">IF(A2715=10298,1.51,1)*IF($B2715&lt;3,$D2715*'Cost Study'!$B$32*OFFSET('Cost Study'!$B$7,'Operations Support'!$C2715,'Operations Support'!$B2715),0)</f>
        <v>0</v>
      </c>
      <c r="AB2715" s="24">
        <f ca="1">AA2715*'Cost Study'!$B$31</f>
        <v>0</v>
      </c>
      <c r="AC2715" s="23">
        <f ca="1">Y2715*'Cost Study'!$B$31</f>
        <v>0</v>
      </c>
      <c r="AD2715" s="24">
        <f ca="1">AA2715*'Cost Study'!$B$31</f>
        <v>0</v>
      </c>
      <c r="AE2715" s="377">
        <f t="shared" ca="1" si="643"/>
        <v>0</v>
      </c>
      <c r="AF2715" s="377">
        <f t="shared" ca="1" si="644"/>
        <v>0</v>
      </c>
      <c r="AH2715" s="688">
        <f>IFERROR($H2715/SUMIF($A:$A,$A2715,$H:$H)*SUMIF(Summary!$A$110:$A$186,$A2715,Summary!$P$110:$P$186),0)</f>
        <v>0</v>
      </c>
      <c r="AI2715" s="689">
        <f t="shared" ca="1" si="630"/>
        <v>0</v>
      </c>
      <c r="AJ2715" s="688">
        <f>IFERROR(H2715/SUMIF(A:A,A2715,H:H)*SUMIF(Summary!$A$110:$A$186,'Operations Support'!A2715,Summary!$Q$110:$Q$186),0)</f>
        <v>0</v>
      </c>
      <c r="AK2715" s="688">
        <f t="shared" ca="1" si="631"/>
        <v>0</v>
      </c>
      <c r="AM2715" s="688">
        <f>IFERROR($H2715/SUMIF($A:$A,$A2715,$H:$H)*SUMIF(Summary!$A$230:$A$266,$A2715,Summary!$P$230:$P$266),0)</f>
        <v>0</v>
      </c>
      <c r="AN2715" s="688">
        <f>IFERROR($H2715/SUMIF($A:$A,$A2715,$H:$H)*(SUMIF(Summary!$A$230:$A$266,$A2715,Summary!$L$230:$L$266)+SUMIF(Summary!$A$281:$A$317,$A2715,Summary!$L$281:$L$317))-AM2715,0)</f>
        <v>0</v>
      </c>
      <c r="AO2715" s="688">
        <f>IFERROR($H2715/SUMIF($A:$A,$A2715,$H:$H)*SUMIF(Summary!$A$230:$A$266,$A2715,Summary!$Q$230:$Q$266),0)</f>
        <v>0</v>
      </c>
      <c r="AP2715" s="688">
        <f>IFERROR($H2715/SUMIF($A:$A,$A2715,$H:$H)*(SUMIF(Summary!$A$230:$A$266,$A2715,Summary!$L$230:$L$266)+SUMIF(Summary!$A$281:$A$317,$A2715,Summary!$L$281:$L$317))-AO2715,0)</f>
        <v>0</v>
      </c>
      <c r="AQ2715" s="306"/>
      <c r="AR2715" s="688">
        <f t="shared" ca="1" si="632"/>
        <v>0</v>
      </c>
      <c r="AS2715" s="688">
        <f t="shared" ca="1" si="633"/>
        <v>0</v>
      </c>
    </row>
    <row r="2716" spans="1:45" x14ac:dyDescent="0.2">
      <c r="A2716" s="423">
        <v>9930</v>
      </c>
      <c r="B2716" s="424">
        <v>5</v>
      </c>
      <c r="C2716" s="425" t="s">
        <v>302</v>
      </c>
      <c r="D2716" s="422">
        <f t="shared" si="634"/>
        <v>0</v>
      </c>
      <c r="E2716" s="422">
        <f t="shared" si="635"/>
        <v>0</v>
      </c>
      <c r="F2716" s="422">
        <f t="shared" si="636"/>
        <v>0</v>
      </c>
      <c r="G2716" s="422">
        <f t="shared" si="637"/>
        <v>0</v>
      </c>
      <c r="H2716" s="22">
        <f t="shared" si="638"/>
        <v>0</v>
      </c>
      <c r="I2716" s="116">
        <v>0</v>
      </c>
      <c r="J2716" s="116">
        <v>0</v>
      </c>
      <c r="K2716" s="116">
        <v>0</v>
      </c>
      <c r="L2716" s="116">
        <v>0</v>
      </c>
      <c r="M2716" s="22">
        <f t="shared" si="639"/>
        <v>0</v>
      </c>
      <c r="N2716" s="116">
        <v>0</v>
      </c>
      <c r="O2716" s="116">
        <v>0</v>
      </c>
      <c r="P2716" s="116">
        <v>0</v>
      </c>
      <c r="Q2716" s="116">
        <v>0</v>
      </c>
      <c r="R2716" s="22">
        <f t="shared" si="640"/>
        <v>0</v>
      </c>
      <c r="S2716" s="116">
        <v>0</v>
      </c>
      <c r="T2716" s="116">
        <v>0</v>
      </c>
      <c r="U2716" s="116">
        <v>0</v>
      </c>
      <c r="V2716" s="116">
        <v>0</v>
      </c>
      <c r="W2716" s="22">
        <f t="shared" si="641"/>
        <v>0</v>
      </c>
      <c r="X2716" s="22">
        <f t="shared" si="642"/>
        <v>0</v>
      </c>
      <c r="Y2716" s="22">
        <f ca="1">OFFSET('Cost Study'!$B$7,'Operations Support'!$C2716,'Operations Support'!$B2716)*$H2716</f>
        <v>0</v>
      </c>
      <c r="Z2716" s="23">
        <f ca="1">Y2716*'Cost Study'!$B$31</f>
        <v>0</v>
      </c>
      <c r="AA2716" s="23">
        <f ca="1">IF(A2716=10298,1.51,1)*IF($B2716&lt;3,$D2716*'Cost Study'!$B$32*OFFSET('Cost Study'!$B$7,'Operations Support'!$C2716,'Operations Support'!$B2716),0)</f>
        <v>0</v>
      </c>
      <c r="AB2716" s="24">
        <f ca="1">AA2716*'Cost Study'!$B$31</f>
        <v>0</v>
      </c>
      <c r="AC2716" s="23">
        <f ca="1">Y2716*'Cost Study'!$B$31</f>
        <v>0</v>
      </c>
      <c r="AD2716" s="24">
        <f ca="1">AA2716*'Cost Study'!$B$31</f>
        <v>0</v>
      </c>
      <c r="AE2716" s="377">
        <f t="shared" ca="1" si="643"/>
        <v>0</v>
      </c>
      <c r="AF2716" s="377">
        <f t="shared" ca="1" si="644"/>
        <v>0</v>
      </c>
      <c r="AH2716" s="688">
        <f>IFERROR($H2716/SUMIF($A:$A,$A2716,$H:$H)*SUMIF(Summary!$A$110:$A$186,$A2716,Summary!$P$110:$P$186),0)</f>
        <v>0</v>
      </c>
      <c r="AI2716" s="689">
        <f t="shared" ca="1" si="630"/>
        <v>0</v>
      </c>
      <c r="AJ2716" s="688">
        <f>IFERROR(H2716/SUMIF(A:A,A2716,H:H)*SUMIF(Summary!$A$110:$A$186,'Operations Support'!A2716,Summary!$Q$110:$Q$186),0)</f>
        <v>0</v>
      </c>
      <c r="AK2716" s="688">
        <f t="shared" ca="1" si="631"/>
        <v>0</v>
      </c>
      <c r="AM2716" s="688">
        <f>IFERROR($H2716/SUMIF($A:$A,$A2716,$H:$H)*SUMIF(Summary!$A$230:$A$266,$A2716,Summary!$P$230:$P$266),0)</f>
        <v>0</v>
      </c>
      <c r="AN2716" s="688">
        <f>IFERROR($H2716/SUMIF($A:$A,$A2716,$H:$H)*(SUMIF(Summary!$A$230:$A$266,$A2716,Summary!$L$230:$L$266)+SUMIF(Summary!$A$281:$A$317,$A2716,Summary!$L$281:$L$317))-AM2716,0)</f>
        <v>0</v>
      </c>
      <c r="AO2716" s="688">
        <f>IFERROR($H2716/SUMIF($A:$A,$A2716,$H:$H)*SUMIF(Summary!$A$230:$A$266,$A2716,Summary!$Q$230:$Q$266),0)</f>
        <v>0</v>
      </c>
      <c r="AP2716" s="688">
        <f>IFERROR($H2716/SUMIF($A:$A,$A2716,$H:$H)*(SUMIF(Summary!$A$230:$A$266,$A2716,Summary!$L$230:$L$266)+SUMIF(Summary!$A$281:$A$317,$A2716,Summary!$L$281:$L$317))-AO2716,0)</f>
        <v>0</v>
      </c>
      <c r="AQ2716" s="306"/>
      <c r="AR2716" s="688">
        <f t="shared" ca="1" si="632"/>
        <v>0</v>
      </c>
      <c r="AS2716" s="688">
        <f t="shared" ca="1" si="633"/>
        <v>0</v>
      </c>
    </row>
    <row r="2717" spans="1:45" x14ac:dyDescent="0.2">
      <c r="A2717" s="423">
        <v>9930</v>
      </c>
      <c r="B2717" s="424">
        <v>5</v>
      </c>
      <c r="C2717" s="425" t="s">
        <v>303</v>
      </c>
      <c r="D2717" s="422">
        <f t="shared" si="634"/>
        <v>0</v>
      </c>
      <c r="E2717" s="422">
        <f t="shared" si="635"/>
        <v>0</v>
      </c>
      <c r="F2717" s="422">
        <f t="shared" si="636"/>
        <v>0</v>
      </c>
      <c r="G2717" s="422">
        <f t="shared" si="637"/>
        <v>0</v>
      </c>
      <c r="H2717" s="22">
        <f t="shared" si="638"/>
        <v>0</v>
      </c>
      <c r="I2717" s="116">
        <v>0</v>
      </c>
      <c r="J2717" s="116">
        <v>0</v>
      </c>
      <c r="K2717" s="116">
        <v>0</v>
      </c>
      <c r="L2717" s="116">
        <v>0</v>
      </c>
      <c r="M2717" s="22">
        <f t="shared" si="639"/>
        <v>0</v>
      </c>
      <c r="N2717" s="116">
        <v>0</v>
      </c>
      <c r="O2717" s="116">
        <v>0</v>
      </c>
      <c r="P2717" s="116">
        <v>0</v>
      </c>
      <c r="Q2717" s="116">
        <v>0</v>
      </c>
      <c r="R2717" s="22">
        <f t="shared" si="640"/>
        <v>0</v>
      </c>
      <c r="S2717" s="116">
        <v>0</v>
      </c>
      <c r="T2717" s="116">
        <v>0</v>
      </c>
      <c r="U2717" s="116">
        <v>0</v>
      </c>
      <c r="V2717" s="116">
        <v>0</v>
      </c>
      <c r="W2717" s="22">
        <f t="shared" si="641"/>
        <v>0</v>
      </c>
      <c r="X2717" s="22">
        <f t="shared" si="642"/>
        <v>0</v>
      </c>
      <c r="Y2717" s="22">
        <f ca="1">OFFSET('Cost Study'!$B$7,'Operations Support'!$C2717,'Operations Support'!$B2717)*$H2717</f>
        <v>0</v>
      </c>
      <c r="Z2717" s="23">
        <f ca="1">Y2717*'Cost Study'!$B$31</f>
        <v>0</v>
      </c>
      <c r="AA2717" s="23">
        <f ca="1">IF(A2717=10298,1.51,1)*IF($B2717&lt;3,$D2717*'Cost Study'!$B$32*OFFSET('Cost Study'!$B$7,'Operations Support'!$C2717,'Operations Support'!$B2717),0)</f>
        <v>0</v>
      </c>
      <c r="AB2717" s="24">
        <f ca="1">AA2717*'Cost Study'!$B$31</f>
        <v>0</v>
      </c>
      <c r="AC2717" s="23">
        <f ca="1">Y2717*'Cost Study'!$B$31</f>
        <v>0</v>
      </c>
      <c r="AD2717" s="24">
        <f ca="1">AA2717*'Cost Study'!$B$31</f>
        <v>0</v>
      </c>
      <c r="AE2717" s="377">
        <f t="shared" ca="1" si="643"/>
        <v>0</v>
      </c>
      <c r="AF2717" s="377">
        <f t="shared" ca="1" si="644"/>
        <v>0</v>
      </c>
      <c r="AH2717" s="688">
        <f>IFERROR($H2717/SUMIF($A:$A,$A2717,$H:$H)*SUMIF(Summary!$A$110:$A$186,$A2717,Summary!$P$110:$P$186),0)</f>
        <v>0</v>
      </c>
      <c r="AI2717" s="689">
        <f t="shared" ca="1" si="630"/>
        <v>0</v>
      </c>
      <c r="AJ2717" s="688">
        <f>IFERROR(H2717/SUMIF(A:A,A2717,H:H)*SUMIF(Summary!$A$110:$A$186,'Operations Support'!A2717,Summary!$Q$110:$Q$186),0)</f>
        <v>0</v>
      </c>
      <c r="AK2717" s="688">
        <f t="shared" ca="1" si="631"/>
        <v>0</v>
      </c>
      <c r="AM2717" s="688">
        <f>IFERROR($H2717/SUMIF($A:$A,$A2717,$H:$H)*SUMIF(Summary!$A$230:$A$266,$A2717,Summary!$P$230:$P$266),0)</f>
        <v>0</v>
      </c>
      <c r="AN2717" s="688">
        <f>IFERROR($H2717/SUMIF($A:$A,$A2717,$H:$H)*(SUMIF(Summary!$A$230:$A$266,$A2717,Summary!$L$230:$L$266)+SUMIF(Summary!$A$281:$A$317,$A2717,Summary!$L$281:$L$317))-AM2717,0)</f>
        <v>0</v>
      </c>
      <c r="AO2717" s="688">
        <f>IFERROR($H2717/SUMIF($A:$A,$A2717,$H:$H)*SUMIF(Summary!$A$230:$A$266,$A2717,Summary!$Q$230:$Q$266),0)</f>
        <v>0</v>
      </c>
      <c r="AP2717" s="688">
        <f>IFERROR($H2717/SUMIF($A:$A,$A2717,$H:$H)*(SUMIF(Summary!$A$230:$A$266,$A2717,Summary!$L$230:$L$266)+SUMIF(Summary!$A$281:$A$317,$A2717,Summary!$L$281:$L$317))-AO2717,0)</f>
        <v>0</v>
      </c>
      <c r="AQ2717" s="306"/>
      <c r="AR2717" s="688">
        <f t="shared" ca="1" si="632"/>
        <v>0</v>
      </c>
      <c r="AS2717" s="688">
        <f t="shared" ca="1" si="633"/>
        <v>0</v>
      </c>
    </row>
    <row r="2718" spans="1:45" x14ac:dyDescent="0.2">
      <c r="A2718" s="423">
        <v>9930</v>
      </c>
      <c r="B2718" s="424">
        <v>5</v>
      </c>
      <c r="C2718" s="425" t="s">
        <v>304</v>
      </c>
      <c r="D2718" s="422">
        <f t="shared" si="634"/>
        <v>0</v>
      </c>
      <c r="E2718" s="422">
        <f t="shared" si="635"/>
        <v>0</v>
      </c>
      <c r="F2718" s="422">
        <f t="shared" si="636"/>
        <v>0</v>
      </c>
      <c r="G2718" s="422">
        <f t="shared" si="637"/>
        <v>0</v>
      </c>
      <c r="H2718" s="22">
        <f t="shared" si="638"/>
        <v>0</v>
      </c>
      <c r="I2718" s="116">
        <v>0</v>
      </c>
      <c r="J2718" s="116">
        <v>0</v>
      </c>
      <c r="K2718" s="116">
        <v>0</v>
      </c>
      <c r="L2718" s="116">
        <v>0</v>
      </c>
      <c r="M2718" s="22">
        <f t="shared" si="639"/>
        <v>0</v>
      </c>
      <c r="N2718" s="116">
        <v>0</v>
      </c>
      <c r="O2718" s="116">
        <v>0</v>
      </c>
      <c r="P2718" s="116">
        <v>0</v>
      </c>
      <c r="Q2718" s="116">
        <v>0</v>
      </c>
      <c r="R2718" s="22">
        <f t="shared" si="640"/>
        <v>0</v>
      </c>
      <c r="S2718" s="116">
        <v>0</v>
      </c>
      <c r="T2718" s="116">
        <v>0</v>
      </c>
      <c r="U2718" s="116">
        <v>0</v>
      </c>
      <c r="V2718" s="116">
        <v>0</v>
      </c>
      <c r="W2718" s="22">
        <f t="shared" si="641"/>
        <v>0</v>
      </c>
      <c r="X2718" s="22">
        <f t="shared" si="642"/>
        <v>0</v>
      </c>
      <c r="Y2718" s="22">
        <f ca="1">OFFSET('Cost Study'!$B$7,'Operations Support'!$C2718,'Operations Support'!$B2718)*$H2718</f>
        <v>0</v>
      </c>
      <c r="Z2718" s="23">
        <f ca="1">Y2718*'Cost Study'!$B$31</f>
        <v>0</v>
      </c>
      <c r="AA2718" s="23">
        <f ca="1">IF(A2718=10298,1.51,1)*IF($B2718&lt;3,$D2718*'Cost Study'!$B$32*OFFSET('Cost Study'!$B$7,'Operations Support'!$C2718,'Operations Support'!$B2718),0)</f>
        <v>0</v>
      </c>
      <c r="AB2718" s="24">
        <f ca="1">AA2718*'Cost Study'!$B$31</f>
        <v>0</v>
      </c>
      <c r="AC2718" s="23">
        <f ca="1">Y2718*'Cost Study'!$B$31</f>
        <v>0</v>
      </c>
      <c r="AD2718" s="24">
        <f ca="1">AA2718*'Cost Study'!$B$31</f>
        <v>0</v>
      </c>
      <c r="AE2718" s="377">
        <f t="shared" ca="1" si="643"/>
        <v>0</v>
      </c>
      <c r="AF2718" s="377">
        <f t="shared" ca="1" si="644"/>
        <v>0</v>
      </c>
      <c r="AH2718" s="688">
        <f>IFERROR($H2718/SUMIF($A:$A,$A2718,$H:$H)*SUMIF(Summary!$A$110:$A$186,$A2718,Summary!$P$110:$P$186),0)</f>
        <v>0</v>
      </c>
      <c r="AI2718" s="689">
        <f t="shared" ca="1" si="630"/>
        <v>0</v>
      </c>
      <c r="AJ2718" s="688">
        <f>IFERROR(H2718/SUMIF(A:A,A2718,H:H)*SUMIF(Summary!$A$110:$A$186,'Operations Support'!A2718,Summary!$Q$110:$Q$186),0)</f>
        <v>0</v>
      </c>
      <c r="AK2718" s="688">
        <f t="shared" ca="1" si="631"/>
        <v>0</v>
      </c>
      <c r="AM2718" s="688">
        <f>IFERROR($H2718/SUMIF($A:$A,$A2718,$H:$H)*SUMIF(Summary!$A$230:$A$266,$A2718,Summary!$P$230:$P$266),0)</f>
        <v>0</v>
      </c>
      <c r="AN2718" s="688">
        <f>IFERROR($H2718/SUMIF($A:$A,$A2718,$H:$H)*(SUMIF(Summary!$A$230:$A$266,$A2718,Summary!$L$230:$L$266)+SUMIF(Summary!$A$281:$A$317,$A2718,Summary!$L$281:$L$317))-AM2718,0)</f>
        <v>0</v>
      </c>
      <c r="AO2718" s="688">
        <f>IFERROR($H2718/SUMIF($A:$A,$A2718,$H:$H)*SUMIF(Summary!$A$230:$A$266,$A2718,Summary!$Q$230:$Q$266),0)</f>
        <v>0</v>
      </c>
      <c r="AP2718" s="688">
        <f>IFERROR($H2718/SUMIF($A:$A,$A2718,$H:$H)*(SUMIF(Summary!$A$230:$A$266,$A2718,Summary!$L$230:$L$266)+SUMIF(Summary!$A$281:$A$317,$A2718,Summary!$L$281:$L$317))-AO2718,0)</f>
        <v>0</v>
      </c>
      <c r="AQ2718" s="306"/>
      <c r="AR2718" s="688">
        <f t="shared" ca="1" si="632"/>
        <v>0</v>
      </c>
      <c r="AS2718" s="688">
        <f t="shared" ca="1" si="633"/>
        <v>0</v>
      </c>
    </row>
    <row r="2719" spans="1:45" x14ac:dyDescent="0.2">
      <c r="A2719" s="423">
        <v>9930</v>
      </c>
      <c r="B2719" s="424">
        <v>5</v>
      </c>
      <c r="C2719" s="425" t="s">
        <v>305</v>
      </c>
      <c r="D2719" s="422">
        <f t="shared" si="634"/>
        <v>0</v>
      </c>
      <c r="E2719" s="422">
        <f t="shared" si="635"/>
        <v>0</v>
      </c>
      <c r="F2719" s="422">
        <f t="shared" si="636"/>
        <v>0</v>
      </c>
      <c r="G2719" s="422">
        <f t="shared" si="637"/>
        <v>0</v>
      </c>
      <c r="H2719" s="22">
        <f t="shared" si="638"/>
        <v>0</v>
      </c>
      <c r="I2719" s="116">
        <v>0</v>
      </c>
      <c r="J2719" s="116">
        <v>0</v>
      </c>
      <c r="K2719" s="116">
        <v>0</v>
      </c>
      <c r="L2719" s="116">
        <v>0</v>
      </c>
      <c r="M2719" s="22">
        <f t="shared" si="639"/>
        <v>0</v>
      </c>
      <c r="N2719" s="116">
        <v>0</v>
      </c>
      <c r="O2719" s="116">
        <v>0</v>
      </c>
      <c r="P2719" s="116">
        <v>0</v>
      </c>
      <c r="Q2719" s="116">
        <v>0</v>
      </c>
      <c r="R2719" s="22">
        <f t="shared" si="640"/>
        <v>0</v>
      </c>
      <c r="S2719" s="116">
        <v>0</v>
      </c>
      <c r="T2719" s="116">
        <v>0</v>
      </c>
      <c r="U2719" s="116">
        <v>0</v>
      </c>
      <c r="V2719" s="116">
        <v>0</v>
      </c>
      <c r="W2719" s="22">
        <f t="shared" si="641"/>
        <v>0</v>
      </c>
      <c r="X2719" s="22">
        <f t="shared" si="642"/>
        <v>0</v>
      </c>
      <c r="Y2719" s="22">
        <f ca="1">OFFSET('Cost Study'!$B$7,'Operations Support'!$C2719,'Operations Support'!$B2719)*$H2719</f>
        <v>0</v>
      </c>
      <c r="Z2719" s="23">
        <f ca="1">Y2719*'Cost Study'!$B$31</f>
        <v>0</v>
      </c>
      <c r="AA2719" s="23">
        <f ca="1">IF(A2719=10298,1.51,1)*IF($B2719&lt;3,$D2719*'Cost Study'!$B$32*OFFSET('Cost Study'!$B$7,'Operations Support'!$C2719,'Operations Support'!$B2719),0)</f>
        <v>0</v>
      </c>
      <c r="AB2719" s="24">
        <f ca="1">AA2719*'Cost Study'!$B$31</f>
        <v>0</v>
      </c>
      <c r="AC2719" s="23">
        <f ca="1">Y2719*'Cost Study'!$B$31</f>
        <v>0</v>
      </c>
      <c r="AD2719" s="24">
        <f ca="1">AA2719*'Cost Study'!$B$31</f>
        <v>0</v>
      </c>
      <c r="AE2719" s="377">
        <f t="shared" ca="1" si="643"/>
        <v>0</v>
      </c>
      <c r="AF2719" s="377">
        <f t="shared" ca="1" si="644"/>
        <v>0</v>
      </c>
      <c r="AH2719" s="688">
        <f>IFERROR($H2719/SUMIF($A:$A,$A2719,$H:$H)*SUMIF(Summary!$A$110:$A$186,$A2719,Summary!$P$110:$P$186),0)</f>
        <v>0</v>
      </c>
      <c r="AI2719" s="689">
        <f t="shared" ca="1" si="630"/>
        <v>0</v>
      </c>
      <c r="AJ2719" s="688">
        <f>IFERROR(H2719/SUMIF(A:A,A2719,H:H)*SUMIF(Summary!$A$110:$A$186,'Operations Support'!A2719,Summary!$Q$110:$Q$186),0)</f>
        <v>0</v>
      </c>
      <c r="AK2719" s="688">
        <f t="shared" ca="1" si="631"/>
        <v>0</v>
      </c>
      <c r="AM2719" s="688">
        <f>IFERROR($H2719/SUMIF($A:$A,$A2719,$H:$H)*SUMIF(Summary!$A$230:$A$266,$A2719,Summary!$P$230:$P$266),0)</f>
        <v>0</v>
      </c>
      <c r="AN2719" s="688">
        <f>IFERROR($H2719/SUMIF($A:$A,$A2719,$H:$H)*(SUMIF(Summary!$A$230:$A$266,$A2719,Summary!$L$230:$L$266)+SUMIF(Summary!$A$281:$A$317,$A2719,Summary!$L$281:$L$317))-AM2719,0)</f>
        <v>0</v>
      </c>
      <c r="AO2719" s="688">
        <f>IFERROR($H2719/SUMIF($A:$A,$A2719,$H:$H)*SUMIF(Summary!$A$230:$A$266,$A2719,Summary!$Q$230:$Q$266),0)</f>
        <v>0</v>
      </c>
      <c r="AP2719" s="688">
        <f>IFERROR($H2719/SUMIF($A:$A,$A2719,$H:$H)*(SUMIF(Summary!$A$230:$A$266,$A2719,Summary!$L$230:$L$266)+SUMIF(Summary!$A$281:$A$317,$A2719,Summary!$L$281:$L$317))-AO2719,0)</f>
        <v>0</v>
      </c>
      <c r="AQ2719" s="306"/>
      <c r="AR2719" s="688">
        <f t="shared" ca="1" si="632"/>
        <v>0</v>
      </c>
      <c r="AS2719" s="688">
        <f t="shared" ca="1" si="633"/>
        <v>0</v>
      </c>
    </row>
    <row r="2720" spans="1:45" x14ac:dyDescent="0.2">
      <c r="A2720" s="423">
        <v>9930</v>
      </c>
      <c r="B2720" s="424">
        <v>5</v>
      </c>
      <c r="C2720" s="425" t="s">
        <v>306</v>
      </c>
      <c r="D2720" s="422">
        <f t="shared" si="634"/>
        <v>0</v>
      </c>
      <c r="E2720" s="422">
        <f t="shared" si="635"/>
        <v>0</v>
      </c>
      <c r="F2720" s="422">
        <f t="shared" si="636"/>
        <v>0</v>
      </c>
      <c r="G2720" s="422">
        <f t="shared" si="637"/>
        <v>0</v>
      </c>
      <c r="H2720" s="22">
        <f t="shared" si="638"/>
        <v>0</v>
      </c>
      <c r="I2720" s="116">
        <v>0</v>
      </c>
      <c r="J2720" s="116">
        <v>0</v>
      </c>
      <c r="K2720" s="116">
        <v>0</v>
      </c>
      <c r="L2720" s="116">
        <v>0</v>
      </c>
      <c r="M2720" s="22">
        <f t="shared" si="639"/>
        <v>0</v>
      </c>
      <c r="N2720" s="116">
        <v>0</v>
      </c>
      <c r="O2720" s="116">
        <v>0</v>
      </c>
      <c r="P2720" s="116">
        <v>0</v>
      </c>
      <c r="Q2720" s="116">
        <v>0</v>
      </c>
      <c r="R2720" s="22">
        <f t="shared" si="640"/>
        <v>0</v>
      </c>
      <c r="S2720" s="116">
        <v>0</v>
      </c>
      <c r="T2720" s="116">
        <v>0</v>
      </c>
      <c r="U2720" s="116">
        <v>0</v>
      </c>
      <c r="V2720" s="116">
        <v>0</v>
      </c>
      <c r="W2720" s="22">
        <f t="shared" si="641"/>
        <v>0</v>
      </c>
      <c r="X2720" s="22">
        <f t="shared" si="642"/>
        <v>0</v>
      </c>
      <c r="Y2720" s="22">
        <f ca="1">OFFSET('Cost Study'!$B$7,'Operations Support'!$C2720,'Operations Support'!$B2720)*$H2720</f>
        <v>0</v>
      </c>
      <c r="Z2720" s="23">
        <f ca="1">Y2720*'Cost Study'!$B$31</f>
        <v>0</v>
      </c>
      <c r="AA2720" s="23">
        <f ca="1">IF(A2720=10298,1.51,1)*IF($B2720&lt;3,$D2720*'Cost Study'!$B$32*OFFSET('Cost Study'!$B$7,'Operations Support'!$C2720,'Operations Support'!$B2720),0)</f>
        <v>0</v>
      </c>
      <c r="AB2720" s="24">
        <f ca="1">AA2720*'Cost Study'!$B$31</f>
        <v>0</v>
      </c>
      <c r="AC2720" s="23">
        <f ca="1">Y2720*'Cost Study'!$B$31</f>
        <v>0</v>
      </c>
      <c r="AD2720" s="24">
        <f ca="1">AA2720*'Cost Study'!$B$31</f>
        <v>0</v>
      </c>
      <c r="AE2720" s="377">
        <f t="shared" ca="1" si="643"/>
        <v>0</v>
      </c>
      <c r="AF2720" s="377">
        <f t="shared" ca="1" si="644"/>
        <v>0</v>
      </c>
      <c r="AH2720" s="688">
        <f>IFERROR($H2720/SUMIF($A:$A,$A2720,$H:$H)*SUMIF(Summary!$A$110:$A$186,$A2720,Summary!$P$110:$P$186),0)</f>
        <v>0</v>
      </c>
      <c r="AI2720" s="689">
        <f t="shared" ca="1" si="630"/>
        <v>0</v>
      </c>
      <c r="AJ2720" s="688">
        <f>IFERROR(H2720/SUMIF(A:A,A2720,H:H)*SUMIF(Summary!$A$110:$A$186,'Operations Support'!A2720,Summary!$Q$110:$Q$186),0)</f>
        <v>0</v>
      </c>
      <c r="AK2720" s="688">
        <f t="shared" ca="1" si="631"/>
        <v>0</v>
      </c>
      <c r="AM2720" s="688">
        <f>IFERROR($H2720/SUMIF($A:$A,$A2720,$H:$H)*SUMIF(Summary!$A$230:$A$266,$A2720,Summary!$P$230:$P$266),0)</f>
        <v>0</v>
      </c>
      <c r="AN2720" s="688">
        <f>IFERROR($H2720/SUMIF($A:$A,$A2720,$H:$H)*(SUMIF(Summary!$A$230:$A$266,$A2720,Summary!$L$230:$L$266)+SUMIF(Summary!$A$281:$A$317,$A2720,Summary!$L$281:$L$317))-AM2720,0)</f>
        <v>0</v>
      </c>
      <c r="AO2720" s="688">
        <f>IFERROR($H2720/SUMIF($A:$A,$A2720,$H:$H)*SUMIF(Summary!$A$230:$A$266,$A2720,Summary!$Q$230:$Q$266),0)</f>
        <v>0</v>
      </c>
      <c r="AP2720" s="688">
        <f>IFERROR($H2720/SUMIF($A:$A,$A2720,$H:$H)*(SUMIF(Summary!$A$230:$A$266,$A2720,Summary!$L$230:$L$266)+SUMIF(Summary!$A$281:$A$317,$A2720,Summary!$L$281:$L$317))-AO2720,0)</f>
        <v>0</v>
      </c>
      <c r="AQ2720" s="306"/>
      <c r="AR2720" s="688">
        <f t="shared" ca="1" si="632"/>
        <v>0</v>
      </c>
      <c r="AS2720" s="688">
        <f t="shared" ca="1" si="633"/>
        <v>0</v>
      </c>
    </row>
    <row r="2721" spans="1:45" x14ac:dyDescent="0.2">
      <c r="A2721" s="423">
        <v>9930</v>
      </c>
      <c r="B2721" s="424">
        <v>5</v>
      </c>
      <c r="C2721" s="425" t="s">
        <v>307</v>
      </c>
      <c r="D2721" s="422">
        <f t="shared" si="634"/>
        <v>0</v>
      </c>
      <c r="E2721" s="422">
        <f t="shared" si="635"/>
        <v>0</v>
      </c>
      <c r="F2721" s="422">
        <f t="shared" si="636"/>
        <v>0</v>
      </c>
      <c r="G2721" s="422">
        <f t="shared" si="637"/>
        <v>0</v>
      </c>
      <c r="H2721" s="22">
        <f t="shared" si="638"/>
        <v>0</v>
      </c>
      <c r="I2721" s="116">
        <v>0</v>
      </c>
      <c r="J2721" s="116">
        <v>0</v>
      </c>
      <c r="K2721" s="116">
        <v>0</v>
      </c>
      <c r="L2721" s="116">
        <v>0</v>
      </c>
      <c r="M2721" s="22">
        <f t="shared" si="639"/>
        <v>0</v>
      </c>
      <c r="N2721" s="116">
        <v>0</v>
      </c>
      <c r="O2721" s="116">
        <v>0</v>
      </c>
      <c r="P2721" s="116">
        <v>0</v>
      </c>
      <c r="Q2721" s="116">
        <v>0</v>
      </c>
      <c r="R2721" s="22">
        <f t="shared" si="640"/>
        <v>0</v>
      </c>
      <c r="S2721" s="116">
        <v>0</v>
      </c>
      <c r="T2721" s="116">
        <v>0</v>
      </c>
      <c r="U2721" s="116">
        <v>0</v>
      </c>
      <c r="V2721" s="116">
        <v>0</v>
      </c>
      <c r="W2721" s="22">
        <f t="shared" si="641"/>
        <v>0</v>
      </c>
      <c r="X2721" s="22">
        <f t="shared" si="642"/>
        <v>0</v>
      </c>
      <c r="Y2721" s="22">
        <f ca="1">OFFSET('Cost Study'!$B$7,'Operations Support'!$C2721,'Operations Support'!$B2721)*$H2721</f>
        <v>0</v>
      </c>
      <c r="Z2721" s="23">
        <f ca="1">Y2721*'Cost Study'!$B$31</f>
        <v>0</v>
      </c>
      <c r="AA2721" s="23">
        <f ca="1">IF(A2721=10298,1.51,1)*IF($B2721&lt;3,$D2721*'Cost Study'!$B$32*OFFSET('Cost Study'!$B$7,'Operations Support'!$C2721,'Operations Support'!$B2721),0)</f>
        <v>0</v>
      </c>
      <c r="AB2721" s="24">
        <f ca="1">AA2721*'Cost Study'!$B$31</f>
        <v>0</v>
      </c>
      <c r="AC2721" s="23">
        <f ca="1">Y2721*'Cost Study'!$B$31</f>
        <v>0</v>
      </c>
      <c r="AD2721" s="24">
        <f ca="1">AA2721*'Cost Study'!$B$31</f>
        <v>0</v>
      </c>
      <c r="AE2721" s="377">
        <f t="shared" ca="1" si="643"/>
        <v>0</v>
      </c>
      <c r="AF2721" s="377">
        <f t="shared" ca="1" si="644"/>
        <v>0</v>
      </c>
      <c r="AH2721" s="688">
        <f>IFERROR($H2721/SUMIF($A:$A,$A2721,$H:$H)*SUMIF(Summary!$A$110:$A$186,$A2721,Summary!$P$110:$P$186),0)</f>
        <v>0</v>
      </c>
      <c r="AI2721" s="689">
        <f t="shared" ca="1" si="630"/>
        <v>0</v>
      </c>
      <c r="AJ2721" s="688">
        <f>IFERROR(H2721/SUMIF(A:A,A2721,H:H)*SUMIF(Summary!$A$110:$A$186,'Operations Support'!A2721,Summary!$Q$110:$Q$186),0)</f>
        <v>0</v>
      </c>
      <c r="AK2721" s="688">
        <f t="shared" ca="1" si="631"/>
        <v>0</v>
      </c>
      <c r="AM2721" s="688">
        <f>IFERROR($H2721/SUMIF($A:$A,$A2721,$H:$H)*SUMIF(Summary!$A$230:$A$266,$A2721,Summary!$P$230:$P$266),0)</f>
        <v>0</v>
      </c>
      <c r="AN2721" s="688">
        <f>IFERROR($H2721/SUMIF($A:$A,$A2721,$H:$H)*(SUMIF(Summary!$A$230:$A$266,$A2721,Summary!$L$230:$L$266)+SUMIF(Summary!$A$281:$A$317,$A2721,Summary!$L$281:$L$317))-AM2721,0)</f>
        <v>0</v>
      </c>
      <c r="AO2721" s="688">
        <f>IFERROR($H2721/SUMIF($A:$A,$A2721,$H:$H)*SUMIF(Summary!$A$230:$A$266,$A2721,Summary!$Q$230:$Q$266),0)</f>
        <v>0</v>
      </c>
      <c r="AP2721" s="688">
        <f>IFERROR($H2721/SUMIF($A:$A,$A2721,$H:$H)*(SUMIF(Summary!$A$230:$A$266,$A2721,Summary!$L$230:$L$266)+SUMIF(Summary!$A$281:$A$317,$A2721,Summary!$L$281:$L$317))-AO2721,0)</f>
        <v>0</v>
      </c>
      <c r="AQ2721" s="306"/>
      <c r="AR2721" s="688">
        <f t="shared" ca="1" si="632"/>
        <v>0</v>
      </c>
      <c r="AS2721" s="688">
        <f t="shared" ca="1" si="633"/>
        <v>0</v>
      </c>
    </row>
    <row r="2722" spans="1:45" x14ac:dyDescent="0.2">
      <c r="A2722" s="423">
        <v>9930</v>
      </c>
      <c r="B2722" s="424">
        <v>5</v>
      </c>
      <c r="C2722" s="425" t="s">
        <v>308</v>
      </c>
      <c r="D2722" s="422">
        <f t="shared" si="634"/>
        <v>0</v>
      </c>
      <c r="E2722" s="422">
        <f t="shared" si="635"/>
        <v>0</v>
      </c>
      <c r="F2722" s="422">
        <f t="shared" si="636"/>
        <v>0</v>
      </c>
      <c r="G2722" s="422">
        <f t="shared" si="637"/>
        <v>0</v>
      </c>
      <c r="H2722" s="22">
        <f t="shared" si="638"/>
        <v>0</v>
      </c>
      <c r="I2722" s="116">
        <v>0</v>
      </c>
      <c r="J2722" s="116">
        <v>0</v>
      </c>
      <c r="K2722" s="116">
        <v>0</v>
      </c>
      <c r="L2722" s="116">
        <v>0</v>
      </c>
      <c r="M2722" s="22">
        <f t="shared" si="639"/>
        <v>0</v>
      </c>
      <c r="N2722" s="116">
        <v>0</v>
      </c>
      <c r="O2722" s="116">
        <v>0</v>
      </c>
      <c r="P2722" s="116">
        <v>0</v>
      </c>
      <c r="Q2722" s="116">
        <v>0</v>
      </c>
      <c r="R2722" s="22">
        <f t="shared" si="640"/>
        <v>0</v>
      </c>
      <c r="S2722" s="116">
        <v>0</v>
      </c>
      <c r="T2722" s="116">
        <v>0</v>
      </c>
      <c r="U2722" s="116">
        <v>0</v>
      </c>
      <c r="V2722" s="116">
        <v>0</v>
      </c>
      <c r="W2722" s="22">
        <f t="shared" si="641"/>
        <v>0</v>
      </c>
      <c r="X2722" s="22">
        <f t="shared" si="642"/>
        <v>0</v>
      </c>
      <c r="Y2722" s="22">
        <f ca="1">OFFSET('Cost Study'!$B$7,'Operations Support'!$C2722,'Operations Support'!$B2722)*$H2722</f>
        <v>0</v>
      </c>
      <c r="Z2722" s="23">
        <f ca="1">Y2722*'Cost Study'!$B$31</f>
        <v>0</v>
      </c>
      <c r="AA2722" s="23">
        <f ca="1">IF(A2722=10298,1.51,1)*IF($B2722&lt;3,$D2722*'Cost Study'!$B$32*OFFSET('Cost Study'!$B$7,'Operations Support'!$C2722,'Operations Support'!$B2722),0)</f>
        <v>0</v>
      </c>
      <c r="AB2722" s="24">
        <f ca="1">AA2722*'Cost Study'!$B$31</f>
        <v>0</v>
      </c>
      <c r="AC2722" s="23">
        <f ca="1">Y2722*'Cost Study'!$B$31</f>
        <v>0</v>
      </c>
      <c r="AD2722" s="24">
        <f ca="1">AA2722*'Cost Study'!$B$31</f>
        <v>0</v>
      </c>
      <c r="AE2722" s="377">
        <f t="shared" ca="1" si="643"/>
        <v>0</v>
      </c>
      <c r="AF2722" s="377">
        <f t="shared" ca="1" si="644"/>
        <v>0</v>
      </c>
      <c r="AH2722" s="688">
        <f>IFERROR($H2722/SUMIF($A:$A,$A2722,$H:$H)*SUMIF(Summary!$A$110:$A$186,$A2722,Summary!$P$110:$P$186),0)</f>
        <v>0</v>
      </c>
      <c r="AI2722" s="689">
        <f t="shared" ca="1" si="630"/>
        <v>0</v>
      </c>
      <c r="AJ2722" s="688">
        <f>IFERROR(H2722/SUMIF(A:A,A2722,H:H)*SUMIF(Summary!$A$110:$A$186,'Operations Support'!A2722,Summary!$Q$110:$Q$186),0)</f>
        <v>0</v>
      </c>
      <c r="AK2722" s="688">
        <f t="shared" ca="1" si="631"/>
        <v>0</v>
      </c>
      <c r="AM2722" s="688">
        <f>IFERROR($H2722/SUMIF($A:$A,$A2722,$H:$H)*SUMIF(Summary!$A$230:$A$266,$A2722,Summary!$P$230:$P$266),0)</f>
        <v>0</v>
      </c>
      <c r="AN2722" s="688">
        <f>IFERROR($H2722/SUMIF($A:$A,$A2722,$H:$H)*(SUMIF(Summary!$A$230:$A$266,$A2722,Summary!$L$230:$L$266)+SUMIF(Summary!$A$281:$A$317,$A2722,Summary!$L$281:$L$317))-AM2722,0)</f>
        <v>0</v>
      </c>
      <c r="AO2722" s="688">
        <f>IFERROR($H2722/SUMIF($A:$A,$A2722,$H:$H)*SUMIF(Summary!$A$230:$A$266,$A2722,Summary!$Q$230:$Q$266),0)</f>
        <v>0</v>
      </c>
      <c r="AP2722" s="688">
        <f>IFERROR($H2722/SUMIF($A:$A,$A2722,$H:$H)*(SUMIF(Summary!$A$230:$A$266,$A2722,Summary!$L$230:$L$266)+SUMIF(Summary!$A$281:$A$317,$A2722,Summary!$L$281:$L$317))-AO2722,0)</f>
        <v>0</v>
      </c>
      <c r="AQ2722" s="306"/>
      <c r="AR2722" s="688">
        <f t="shared" ca="1" si="632"/>
        <v>0</v>
      </c>
      <c r="AS2722" s="688">
        <f t="shared" ca="1" si="633"/>
        <v>0</v>
      </c>
    </row>
    <row r="2723" spans="1:45" x14ac:dyDescent="0.2">
      <c r="A2723" s="423">
        <v>9930</v>
      </c>
      <c r="B2723" s="424">
        <v>5</v>
      </c>
      <c r="C2723" s="425" t="s">
        <v>309</v>
      </c>
      <c r="D2723" s="422">
        <f t="shared" si="634"/>
        <v>0</v>
      </c>
      <c r="E2723" s="422">
        <f t="shared" si="635"/>
        <v>0</v>
      </c>
      <c r="F2723" s="422">
        <f t="shared" si="636"/>
        <v>0</v>
      </c>
      <c r="G2723" s="422">
        <f t="shared" si="637"/>
        <v>0</v>
      </c>
      <c r="H2723" s="22">
        <f t="shared" si="638"/>
        <v>0</v>
      </c>
      <c r="I2723" s="116">
        <v>0</v>
      </c>
      <c r="J2723" s="116">
        <v>0</v>
      </c>
      <c r="K2723" s="116">
        <v>0</v>
      </c>
      <c r="L2723" s="116">
        <v>0</v>
      </c>
      <c r="M2723" s="22">
        <f t="shared" si="639"/>
        <v>0</v>
      </c>
      <c r="N2723" s="116">
        <v>0</v>
      </c>
      <c r="O2723" s="116">
        <v>0</v>
      </c>
      <c r="P2723" s="116">
        <v>0</v>
      </c>
      <c r="Q2723" s="116">
        <v>0</v>
      </c>
      <c r="R2723" s="22">
        <f t="shared" si="640"/>
        <v>0</v>
      </c>
      <c r="S2723" s="116">
        <v>0</v>
      </c>
      <c r="T2723" s="116">
        <v>0</v>
      </c>
      <c r="U2723" s="116">
        <v>0</v>
      </c>
      <c r="V2723" s="116">
        <v>0</v>
      </c>
      <c r="W2723" s="22">
        <f t="shared" si="641"/>
        <v>0</v>
      </c>
      <c r="X2723" s="22">
        <f t="shared" si="642"/>
        <v>0</v>
      </c>
      <c r="Y2723" s="22">
        <f ca="1">OFFSET('Cost Study'!$B$7,'Operations Support'!$C2723,'Operations Support'!$B2723)*$H2723</f>
        <v>0</v>
      </c>
      <c r="Z2723" s="23">
        <f ca="1">Y2723*'Cost Study'!$B$31</f>
        <v>0</v>
      </c>
      <c r="AA2723" s="23">
        <f ca="1">IF(A2723=10298,1.51,1)*IF($B2723&lt;3,$D2723*'Cost Study'!$B$32*OFFSET('Cost Study'!$B$7,'Operations Support'!$C2723,'Operations Support'!$B2723),0)</f>
        <v>0</v>
      </c>
      <c r="AB2723" s="24">
        <f ca="1">AA2723*'Cost Study'!$B$31</f>
        <v>0</v>
      </c>
      <c r="AC2723" s="23">
        <f ca="1">Y2723*'Cost Study'!$B$31</f>
        <v>0</v>
      </c>
      <c r="AD2723" s="24">
        <f ca="1">AA2723*'Cost Study'!$B$31</f>
        <v>0</v>
      </c>
      <c r="AE2723" s="377">
        <f t="shared" ca="1" si="643"/>
        <v>0</v>
      </c>
      <c r="AF2723" s="377">
        <f t="shared" ca="1" si="644"/>
        <v>0</v>
      </c>
      <c r="AH2723" s="688">
        <f>IFERROR($H2723/SUMIF($A:$A,$A2723,$H:$H)*SUMIF(Summary!$A$110:$A$186,$A2723,Summary!$P$110:$P$186),0)</f>
        <v>0</v>
      </c>
      <c r="AI2723" s="689">
        <f t="shared" ca="1" si="630"/>
        <v>0</v>
      </c>
      <c r="AJ2723" s="688">
        <f>IFERROR(H2723/SUMIF(A:A,A2723,H:H)*SUMIF(Summary!$A$110:$A$186,'Operations Support'!A2723,Summary!$Q$110:$Q$186),0)</f>
        <v>0</v>
      </c>
      <c r="AK2723" s="688">
        <f t="shared" ca="1" si="631"/>
        <v>0</v>
      </c>
      <c r="AM2723" s="688">
        <f>IFERROR($H2723/SUMIF($A:$A,$A2723,$H:$H)*SUMIF(Summary!$A$230:$A$266,$A2723,Summary!$P$230:$P$266),0)</f>
        <v>0</v>
      </c>
      <c r="AN2723" s="688">
        <f>IFERROR($H2723/SUMIF($A:$A,$A2723,$H:$H)*(SUMIF(Summary!$A$230:$A$266,$A2723,Summary!$L$230:$L$266)+SUMIF(Summary!$A$281:$A$317,$A2723,Summary!$L$281:$L$317))-AM2723,0)</f>
        <v>0</v>
      </c>
      <c r="AO2723" s="688">
        <f>IFERROR($H2723/SUMIF($A:$A,$A2723,$H:$H)*SUMIF(Summary!$A$230:$A$266,$A2723,Summary!$Q$230:$Q$266),0)</f>
        <v>0</v>
      </c>
      <c r="AP2723" s="688">
        <f>IFERROR($H2723/SUMIF($A:$A,$A2723,$H:$H)*(SUMIF(Summary!$A$230:$A$266,$A2723,Summary!$L$230:$L$266)+SUMIF(Summary!$A$281:$A$317,$A2723,Summary!$L$281:$L$317))-AO2723,0)</f>
        <v>0</v>
      </c>
      <c r="AQ2723" s="306"/>
      <c r="AR2723" s="688">
        <f t="shared" ca="1" si="632"/>
        <v>0</v>
      </c>
      <c r="AS2723" s="688">
        <f t="shared" ca="1" si="633"/>
        <v>0</v>
      </c>
    </row>
    <row r="2724" spans="1:45" x14ac:dyDescent="0.2">
      <c r="A2724" s="423">
        <v>9930</v>
      </c>
      <c r="B2724" s="424">
        <v>5</v>
      </c>
      <c r="C2724" s="425" t="s">
        <v>310</v>
      </c>
      <c r="D2724" s="422">
        <f t="shared" si="634"/>
        <v>0</v>
      </c>
      <c r="E2724" s="422">
        <f t="shared" si="635"/>
        <v>0</v>
      </c>
      <c r="F2724" s="422">
        <f t="shared" si="636"/>
        <v>0</v>
      </c>
      <c r="G2724" s="422">
        <f t="shared" si="637"/>
        <v>0</v>
      </c>
      <c r="H2724" s="22">
        <f t="shared" si="638"/>
        <v>0</v>
      </c>
      <c r="I2724" s="116">
        <v>0</v>
      </c>
      <c r="J2724" s="116">
        <v>0</v>
      </c>
      <c r="K2724" s="116">
        <v>0</v>
      </c>
      <c r="L2724" s="116">
        <v>0</v>
      </c>
      <c r="M2724" s="22">
        <f t="shared" si="639"/>
        <v>0</v>
      </c>
      <c r="N2724" s="116">
        <v>0</v>
      </c>
      <c r="O2724" s="116">
        <v>0</v>
      </c>
      <c r="P2724" s="116">
        <v>0</v>
      </c>
      <c r="Q2724" s="116">
        <v>0</v>
      </c>
      <c r="R2724" s="22">
        <f t="shared" si="640"/>
        <v>0</v>
      </c>
      <c r="S2724" s="116">
        <v>0</v>
      </c>
      <c r="T2724" s="116">
        <v>0</v>
      </c>
      <c r="U2724" s="116">
        <v>0</v>
      </c>
      <c r="V2724" s="116">
        <v>0</v>
      </c>
      <c r="W2724" s="22">
        <f t="shared" si="641"/>
        <v>0</v>
      </c>
      <c r="X2724" s="22">
        <f t="shared" si="642"/>
        <v>0</v>
      </c>
      <c r="Y2724" s="22">
        <f ca="1">OFFSET('Cost Study'!$B$7,'Operations Support'!$C2724,'Operations Support'!$B2724)*$H2724</f>
        <v>0</v>
      </c>
      <c r="Z2724" s="23">
        <f ca="1">Y2724*'Cost Study'!$B$31</f>
        <v>0</v>
      </c>
      <c r="AA2724" s="23">
        <f ca="1">IF(A2724=10298,1.51,1)*IF($B2724&lt;3,$D2724*'Cost Study'!$B$32*OFFSET('Cost Study'!$B$7,'Operations Support'!$C2724,'Operations Support'!$B2724),0)</f>
        <v>0</v>
      </c>
      <c r="AB2724" s="24">
        <f ca="1">AA2724*'Cost Study'!$B$31</f>
        <v>0</v>
      </c>
      <c r="AC2724" s="23">
        <f ca="1">Y2724*'Cost Study'!$B$31</f>
        <v>0</v>
      </c>
      <c r="AD2724" s="24">
        <f ca="1">AA2724*'Cost Study'!$B$31</f>
        <v>0</v>
      </c>
      <c r="AE2724" s="377">
        <f t="shared" ca="1" si="643"/>
        <v>0</v>
      </c>
      <c r="AF2724" s="377">
        <f t="shared" ca="1" si="644"/>
        <v>0</v>
      </c>
      <c r="AH2724" s="688">
        <f>IFERROR($H2724/SUMIF($A:$A,$A2724,$H:$H)*SUMIF(Summary!$A$110:$A$186,$A2724,Summary!$P$110:$P$186),0)</f>
        <v>0</v>
      </c>
      <c r="AI2724" s="689">
        <f t="shared" ca="1" si="630"/>
        <v>0</v>
      </c>
      <c r="AJ2724" s="688">
        <f>IFERROR(H2724/SUMIF(A:A,A2724,H:H)*SUMIF(Summary!$A$110:$A$186,'Operations Support'!A2724,Summary!$Q$110:$Q$186),0)</f>
        <v>0</v>
      </c>
      <c r="AK2724" s="688">
        <f t="shared" ca="1" si="631"/>
        <v>0</v>
      </c>
      <c r="AM2724" s="688">
        <f>IFERROR($H2724/SUMIF($A:$A,$A2724,$H:$H)*SUMIF(Summary!$A$230:$A$266,$A2724,Summary!$P$230:$P$266),0)</f>
        <v>0</v>
      </c>
      <c r="AN2724" s="688">
        <f>IFERROR($H2724/SUMIF($A:$A,$A2724,$H:$H)*(SUMIF(Summary!$A$230:$A$266,$A2724,Summary!$L$230:$L$266)+SUMIF(Summary!$A$281:$A$317,$A2724,Summary!$L$281:$L$317))-AM2724,0)</f>
        <v>0</v>
      </c>
      <c r="AO2724" s="688">
        <f>IFERROR($H2724/SUMIF($A:$A,$A2724,$H:$H)*SUMIF(Summary!$A$230:$A$266,$A2724,Summary!$Q$230:$Q$266),0)</f>
        <v>0</v>
      </c>
      <c r="AP2724" s="688">
        <f>IFERROR($H2724/SUMIF($A:$A,$A2724,$H:$H)*(SUMIF(Summary!$A$230:$A$266,$A2724,Summary!$L$230:$L$266)+SUMIF(Summary!$A$281:$A$317,$A2724,Summary!$L$281:$L$317))-AO2724,0)</f>
        <v>0</v>
      </c>
      <c r="AQ2724" s="306"/>
      <c r="AR2724" s="688">
        <f t="shared" ca="1" si="632"/>
        <v>0</v>
      </c>
      <c r="AS2724" s="688">
        <f t="shared" ca="1" si="633"/>
        <v>0</v>
      </c>
    </row>
    <row r="2725" spans="1:45" x14ac:dyDescent="0.2">
      <c r="A2725" s="423">
        <v>9930</v>
      </c>
      <c r="B2725" s="424">
        <v>5</v>
      </c>
      <c r="C2725" s="425" t="s">
        <v>311</v>
      </c>
      <c r="D2725" s="422">
        <f t="shared" si="634"/>
        <v>0</v>
      </c>
      <c r="E2725" s="422">
        <f t="shared" si="635"/>
        <v>0</v>
      </c>
      <c r="F2725" s="422">
        <f t="shared" si="636"/>
        <v>0</v>
      </c>
      <c r="G2725" s="422">
        <f t="shared" si="637"/>
        <v>0</v>
      </c>
      <c r="H2725" s="22">
        <f t="shared" si="638"/>
        <v>0</v>
      </c>
      <c r="I2725" s="116">
        <v>0</v>
      </c>
      <c r="J2725" s="116">
        <v>0</v>
      </c>
      <c r="K2725" s="116">
        <v>0</v>
      </c>
      <c r="L2725" s="116">
        <v>0</v>
      </c>
      <c r="M2725" s="22">
        <f t="shared" si="639"/>
        <v>0</v>
      </c>
      <c r="N2725" s="116">
        <v>0</v>
      </c>
      <c r="O2725" s="116">
        <v>0</v>
      </c>
      <c r="P2725" s="116">
        <v>0</v>
      </c>
      <c r="Q2725" s="116">
        <v>0</v>
      </c>
      <c r="R2725" s="22">
        <f t="shared" si="640"/>
        <v>0</v>
      </c>
      <c r="S2725" s="116">
        <v>0</v>
      </c>
      <c r="T2725" s="116">
        <v>0</v>
      </c>
      <c r="U2725" s="116">
        <v>0</v>
      </c>
      <c r="V2725" s="116">
        <v>0</v>
      </c>
      <c r="W2725" s="22">
        <f t="shared" si="641"/>
        <v>0</v>
      </c>
      <c r="X2725" s="22">
        <f t="shared" si="642"/>
        <v>0</v>
      </c>
      <c r="Y2725" s="22">
        <f ca="1">OFFSET('Cost Study'!$B$7,'Operations Support'!$C2725,'Operations Support'!$B2725)*$H2725</f>
        <v>0</v>
      </c>
      <c r="Z2725" s="23">
        <f ca="1">Y2725*'Cost Study'!$B$31</f>
        <v>0</v>
      </c>
      <c r="AA2725" s="23">
        <f ca="1">IF(A2725=10298,1.51,1)*IF($B2725&lt;3,$D2725*'Cost Study'!$B$32*OFFSET('Cost Study'!$B$7,'Operations Support'!$C2725,'Operations Support'!$B2725),0)</f>
        <v>0</v>
      </c>
      <c r="AB2725" s="24">
        <f ca="1">AA2725*'Cost Study'!$B$31</f>
        <v>0</v>
      </c>
      <c r="AC2725" s="23">
        <f ca="1">Y2725*'Cost Study'!$B$31</f>
        <v>0</v>
      </c>
      <c r="AD2725" s="24">
        <f ca="1">AA2725*'Cost Study'!$B$31</f>
        <v>0</v>
      </c>
      <c r="AE2725" s="377">
        <f t="shared" ca="1" si="643"/>
        <v>0</v>
      </c>
      <c r="AF2725" s="377">
        <f t="shared" ca="1" si="644"/>
        <v>0</v>
      </c>
      <c r="AH2725" s="688">
        <f>IFERROR($H2725/SUMIF($A:$A,$A2725,$H:$H)*SUMIF(Summary!$A$110:$A$186,$A2725,Summary!$P$110:$P$186),0)</f>
        <v>0</v>
      </c>
      <c r="AI2725" s="689">
        <f t="shared" ca="1" si="630"/>
        <v>0</v>
      </c>
      <c r="AJ2725" s="688">
        <f>IFERROR(H2725/SUMIF(A:A,A2725,H:H)*SUMIF(Summary!$A$110:$A$186,'Operations Support'!A2725,Summary!$Q$110:$Q$186),0)</f>
        <v>0</v>
      </c>
      <c r="AK2725" s="688">
        <f t="shared" ca="1" si="631"/>
        <v>0</v>
      </c>
      <c r="AM2725" s="688">
        <f>IFERROR($H2725/SUMIF($A:$A,$A2725,$H:$H)*SUMIF(Summary!$A$230:$A$266,$A2725,Summary!$P$230:$P$266),0)</f>
        <v>0</v>
      </c>
      <c r="AN2725" s="688">
        <f>IFERROR($H2725/SUMIF($A:$A,$A2725,$H:$H)*(SUMIF(Summary!$A$230:$A$266,$A2725,Summary!$L$230:$L$266)+SUMIF(Summary!$A$281:$A$317,$A2725,Summary!$L$281:$L$317))-AM2725,0)</f>
        <v>0</v>
      </c>
      <c r="AO2725" s="688">
        <f>IFERROR($H2725/SUMIF($A:$A,$A2725,$H:$H)*SUMIF(Summary!$A$230:$A$266,$A2725,Summary!$Q$230:$Q$266),0)</f>
        <v>0</v>
      </c>
      <c r="AP2725" s="688">
        <f>IFERROR($H2725/SUMIF($A:$A,$A2725,$H:$H)*(SUMIF(Summary!$A$230:$A$266,$A2725,Summary!$L$230:$L$266)+SUMIF(Summary!$A$281:$A$317,$A2725,Summary!$L$281:$L$317))-AO2725,0)</f>
        <v>0</v>
      </c>
      <c r="AQ2725" s="306"/>
      <c r="AR2725" s="688">
        <f t="shared" ca="1" si="632"/>
        <v>0</v>
      </c>
      <c r="AS2725" s="688">
        <f t="shared" ca="1" si="633"/>
        <v>0</v>
      </c>
    </row>
    <row r="2726" spans="1:45" x14ac:dyDescent="0.2">
      <c r="A2726" s="423">
        <v>9930</v>
      </c>
      <c r="B2726" s="424">
        <v>5</v>
      </c>
      <c r="C2726" s="425" t="s">
        <v>312</v>
      </c>
      <c r="D2726" s="422">
        <f t="shared" si="634"/>
        <v>0</v>
      </c>
      <c r="E2726" s="422">
        <f t="shared" si="635"/>
        <v>0</v>
      </c>
      <c r="F2726" s="422">
        <f t="shared" si="636"/>
        <v>0</v>
      </c>
      <c r="G2726" s="422">
        <f t="shared" si="637"/>
        <v>0</v>
      </c>
      <c r="H2726" s="22">
        <f t="shared" si="638"/>
        <v>0</v>
      </c>
      <c r="I2726" s="116">
        <v>0</v>
      </c>
      <c r="J2726" s="116">
        <v>0</v>
      </c>
      <c r="K2726" s="116">
        <v>0</v>
      </c>
      <c r="L2726" s="116">
        <v>0</v>
      </c>
      <c r="M2726" s="22">
        <f t="shared" si="639"/>
        <v>0</v>
      </c>
      <c r="N2726" s="116">
        <v>0</v>
      </c>
      <c r="O2726" s="116">
        <v>0</v>
      </c>
      <c r="P2726" s="116">
        <v>0</v>
      </c>
      <c r="Q2726" s="116">
        <v>0</v>
      </c>
      <c r="R2726" s="22">
        <f t="shared" si="640"/>
        <v>0</v>
      </c>
      <c r="S2726" s="116">
        <v>0</v>
      </c>
      <c r="T2726" s="116">
        <v>0</v>
      </c>
      <c r="U2726" s="116">
        <v>0</v>
      </c>
      <c r="V2726" s="116">
        <v>0</v>
      </c>
      <c r="W2726" s="22">
        <f t="shared" si="641"/>
        <v>0</v>
      </c>
      <c r="X2726" s="22">
        <f t="shared" si="642"/>
        <v>0</v>
      </c>
      <c r="Y2726" s="22">
        <f ca="1">OFFSET('Cost Study'!$B$7,'Operations Support'!$C2726,'Operations Support'!$B2726)*$H2726</f>
        <v>0</v>
      </c>
      <c r="Z2726" s="23">
        <f ca="1">Y2726*'Cost Study'!$B$31</f>
        <v>0</v>
      </c>
      <c r="AA2726" s="23">
        <f ca="1">IF(A2726=10298,1.51,1)*IF($B2726&lt;3,$D2726*'Cost Study'!$B$32*OFFSET('Cost Study'!$B$7,'Operations Support'!$C2726,'Operations Support'!$B2726),0)</f>
        <v>0</v>
      </c>
      <c r="AB2726" s="24">
        <f ca="1">AA2726*'Cost Study'!$B$31</f>
        <v>0</v>
      </c>
      <c r="AC2726" s="23">
        <f ca="1">Y2726*'Cost Study'!$B$31</f>
        <v>0</v>
      </c>
      <c r="AD2726" s="24">
        <f ca="1">AA2726*'Cost Study'!$B$31</f>
        <v>0</v>
      </c>
      <c r="AE2726" s="377">
        <f t="shared" ca="1" si="643"/>
        <v>0</v>
      </c>
      <c r="AF2726" s="377">
        <f t="shared" ca="1" si="644"/>
        <v>0</v>
      </c>
      <c r="AH2726" s="688">
        <f>IFERROR($H2726/SUMIF($A:$A,$A2726,$H:$H)*SUMIF(Summary!$A$110:$A$186,$A2726,Summary!$P$110:$P$186),0)</f>
        <v>0</v>
      </c>
      <c r="AI2726" s="689">
        <f t="shared" ca="1" si="630"/>
        <v>0</v>
      </c>
      <c r="AJ2726" s="688">
        <f>IFERROR(H2726/SUMIF(A:A,A2726,H:H)*SUMIF(Summary!$A$110:$A$186,'Operations Support'!A2726,Summary!$Q$110:$Q$186),0)</f>
        <v>0</v>
      </c>
      <c r="AK2726" s="688">
        <f t="shared" ca="1" si="631"/>
        <v>0</v>
      </c>
      <c r="AM2726" s="688">
        <f>IFERROR($H2726/SUMIF($A:$A,$A2726,$H:$H)*SUMIF(Summary!$A$230:$A$266,$A2726,Summary!$P$230:$P$266),0)</f>
        <v>0</v>
      </c>
      <c r="AN2726" s="688">
        <f>IFERROR($H2726/SUMIF($A:$A,$A2726,$H:$H)*(SUMIF(Summary!$A$230:$A$266,$A2726,Summary!$L$230:$L$266)+SUMIF(Summary!$A$281:$A$317,$A2726,Summary!$L$281:$L$317))-AM2726,0)</f>
        <v>0</v>
      </c>
      <c r="AO2726" s="688">
        <f>IFERROR($H2726/SUMIF($A:$A,$A2726,$H:$H)*SUMIF(Summary!$A$230:$A$266,$A2726,Summary!$Q$230:$Q$266),0)</f>
        <v>0</v>
      </c>
      <c r="AP2726" s="688">
        <f>IFERROR($H2726/SUMIF($A:$A,$A2726,$H:$H)*(SUMIF(Summary!$A$230:$A$266,$A2726,Summary!$L$230:$L$266)+SUMIF(Summary!$A$281:$A$317,$A2726,Summary!$L$281:$L$317))-AO2726,0)</f>
        <v>0</v>
      </c>
      <c r="AQ2726" s="306"/>
      <c r="AR2726" s="688">
        <f t="shared" ca="1" si="632"/>
        <v>0</v>
      </c>
      <c r="AS2726" s="688">
        <f t="shared" ca="1" si="633"/>
        <v>0</v>
      </c>
    </row>
    <row r="2727" spans="1:45" x14ac:dyDescent="0.2">
      <c r="A2727" s="423">
        <v>9930</v>
      </c>
      <c r="B2727" s="424">
        <v>5</v>
      </c>
      <c r="C2727" s="425" t="s">
        <v>313</v>
      </c>
      <c r="D2727" s="422">
        <f t="shared" si="634"/>
        <v>0</v>
      </c>
      <c r="E2727" s="422">
        <f t="shared" si="635"/>
        <v>0</v>
      </c>
      <c r="F2727" s="422">
        <f t="shared" si="636"/>
        <v>0</v>
      </c>
      <c r="G2727" s="422">
        <f t="shared" si="637"/>
        <v>0</v>
      </c>
      <c r="H2727" s="22">
        <f t="shared" si="638"/>
        <v>0</v>
      </c>
      <c r="I2727" s="116">
        <v>0</v>
      </c>
      <c r="J2727" s="116">
        <v>0</v>
      </c>
      <c r="K2727" s="116">
        <v>0</v>
      </c>
      <c r="L2727" s="116">
        <v>0</v>
      </c>
      <c r="M2727" s="22">
        <f t="shared" si="639"/>
        <v>0</v>
      </c>
      <c r="N2727" s="116">
        <v>0</v>
      </c>
      <c r="O2727" s="116">
        <v>0</v>
      </c>
      <c r="P2727" s="116">
        <v>0</v>
      </c>
      <c r="Q2727" s="116">
        <v>0</v>
      </c>
      <c r="R2727" s="22">
        <f t="shared" si="640"/>
        <v>0</v>
      </c>
      <c r="S2727" s="116">
        <v>0</v>
      </c>
      <c r="T2727" s="116">
        <v>0</v>
      </c>
      <c r="U2727" s="116">
        <v>0</v>
      </c>
      <c r="V2727" s="116">
        <v>0</v>
      </c>
      <c r="W2727" s="22">
        <f t="shared" si="641"/>
        <v>0</v>
      </c>
      <c r="X2727" s="22">
        <f t="shared" si="642"/>
        <v>0</v>
      </c>
      <c r="Y2727" s="22">
        <f ca="1">OFFSET('Cost Study'!$B$7,'Operations Support'!$C2727,'Operations Support'!$B2727)*$H2727</f>
        <v>0</v>
      </c>
      <c r="Z2727" s="23">
        <f ca="1">Y2727*'Cost Study'!$B$31</f>
        <v>0</v>
      </c>
      <c r="AA2727" s="23">
        <f ca="1">IF(A2727=10298,1.51,1)*IF($B2727&lt;3,$D2727*'Cost Study'!$B$32*OFFSET('Cost Study'!$B$7,'Operations Support'!$C2727,'Operations Support'!$B2727),0)</f>
        <v>0</v>
      </c>
      <c r="AB2727" s="24">
        <f ca="1">AA2727*'Cost Study'!$B$31</f>
        <v>0</v>
      </c>
      <c r="AC2727" s="23">
        <f ca="1">Y2727*'Cost Study'!$B$31</f>
        <v>0</v>
      </c>
      <c r="AD2727" s="24">
        <f ca="1">AA2727*'Cost Study'!$B$31</f>
        <v>0</v>
      </c>
      <c r="AE2727" s="377">
        <f t="shared" ca="1" si="643"/>
        <v>0</v>
      </c>
      <c r="AF2727" s="377">
        <f t="shared" ca="1" si="644"/>
        <v>0</v>
      </c>
      <c r="AH2727" s="688">
        <f>IFERROR($H2727/SUMIF($A:$A,$A2727,$H:$H)*SUMIF(Summary!$A$110:$A$186,$A2727,Summary!$P$110:$P$186),0)</f>
        <v>0</v>
      </c>
      <c r="AI2727" s="689">
        <f t="shared" ca="1" si="630"/>
        <v>0</v>
      </c>
      <c r="AJ2727" s="688">
        <f>IFERROR(H2727/SUMIF(A:A,A2727,H:H)*SUMIF(Summary!$A$110:$A$186,'Operations Support'!A2727,Summary!$Q$110:$Q$186),0)</f>
        <v>0</v>
      </c>
      <c r="AK2727" s="688">
        <f t="shared" ca="1" si="631"/>
        <v>0</v>
      </c>
      <c r="AM2727" s="688">
        <f>IFERROR($H2727/SUMIF($A:$A,$A2727,$H:$H)*SUMIF(Summary!$A$230:$A$266,$A2727,Summary!$P$230:$P$266),0)</f>
        <v>0</v>
      </c>
      <c r="AN2727" s="688">
        <f>IFERROR($H2727/SUMIF($A:$A,$A2727,$H:$H)*(SUMIF(Summary!$A$230:$A$266,$A2727,Summary!$L$230:$L$266)+SUMIF(Summary!$A$281:$A$317,$A2727,Summary!$L$281:$L$317))-AM2727,0)</f>
        <v>0</v>
      </c>
      <c r="AO2727" s="688">
        <f>IFERROR($H2727/SUMIF($A:$A,$A2727,$H:$H)*SUMIF(Summary!$A$230:$A$266,$A2727,Summary!$Q$230:$Q$266),0)</f>
        <v>0</v>
      </c>
      <c r="AP2727" s="688">
        <f>IFERROR($H2727/SUMIF($A:$A,$A2727,$H:$H)*(SUMIF(Summary!$A$230:$A$266,$A2727,Summary!$L$230:$L$266)+SUMIF(Summary!$A$281:$A$317,$A2727,Summary!$L$281:$L$317))-AO2727,0)</f>
        <v>0</v>
      </c>
      <c r="AQ2727" s="306"/>
      <c r="AR2727" s="688">
        <f t="shared" ca="1" si="632"/>
        <v>0</v>
      </c>
      <c r="AS2727" s="688">
        <f t="shared" ca="1" si="633"/>
        <v>0</v>
      </c>
    </row>
    <row r="2728" spans="1:45" x14ac:dyDescent="0.2">
      <c r="A2728" s="423">
        <v>9930</v>
      </c>
      <c r="B2728" s="424">
        <v>5</v>
      </c>
      <c r="C2728" s="425" t="s">
        <v>314</v>
      </c>
      <c r="D2728" s="422">
        <f t="shared" si="634"/>
        <v>0</v>
      </c>
      <c r="E2728" s="422">
        <f t="shared" si="635"/>
        <v>0</v>
      </c>
      <c r="F2728" s="422">
        <f t="shared" si="636"/>
        <v>0</v>
      </c>
      <c r="G2728" s="422">
        <f t="shared" si="637"/>
        <v>0</v>
      </c>
      <c r="H2728" s="22">
        <f t="shared" si="638"/>
        <v>0</v>
      </c>
      <c r="I2728" s="116">
        <v>0</v>
      </c>
      <c r="J2728" s="116">
        <v>0</v>
      </c>
      <c r="K2728" s="116">
        <v>0</v>
      </c>
      <c r="L2728" s="116">
        <v>0</v>
      </c>
      <c r="M2728" s="22">
        <f t="shared" si="639"/>
        <v>0</v>
      </c>
      <c r="N2728" s="116">
        <v>0</v>
      </c>
      <c r="O2728" s="116">
        <v>0</v>
      </c>
      <c r="P2728" s="116">
        <v>0</v>
      </c>
      <c r="Q2728" s="116">
        <v>0</v>
      </c>
      <c r="R2728" s="22">
        <f t="shared" si="640"/>
        <v>0</v>
      </c>
      <c r="S2728" s="116">
        <v>0</v>
      </c>
      <c r="T2728" s="116">
        <v>0</v>
      </c>
      <c r="U2728" s="116">
        <v>0</v>
      </c>
      <c r="V2728" s="116">
        <v>0</v>
      </c>
      <c r="W2728" s="22">
        <f t="shared" si="641"/>
        <v>0</v>
      </c>
      <c r="X2728" s="22">
        <f t="shared" si="642"/>
        <v>0</v>
      </c>
      <c r="Y2728" s="22">
        <f ca="1">OFFSET('Cost Study'!$B$7,'Operations Support'!$C2728,'Operations Support'!$B2728)*$H2728</f>
        <v>0</v>
      </c>
      <c r="Z2728" s="23">
        <f ca="1">Y2728*'Cost Study'!$B$31</f>
        <v>0</v>
      </c>
      <c r="AA2728" s="23">
        <f ca="1">IF(A2728=10298,1.51,1)*IF($B2728&lt;3,$D2728*'Cost Study'!$B$32*OFFSET('Cost Study'!$B$7,'Operations Support'!$C2728,'Operations Support'!$B2728),0)</f>
        <v>0</v>
      </c>
      <c r="AB2728" s="24">
        <f ca="1">AA2728*'Cost Study'!$B$31</f>
        <v>0</v>
      </c>
      <c r="AC2728" s="23">
        <f ca="1">Y2728*'Cost Study'!$B$31</f>
        <v>0</v>
      </c>
      <c r="AD2728" s="24">
        <f ca="1">AA2728*'Cost Study'!$B$31</f>
        <v>0</v>
      </c>
      <c r="AE2728" s="377">
        <f t="shared" ca="1" si="643"/>
        <v>0</v>
      </c>
      <c r="AF2728" s="377">
        <f t="shared" ca="1" si="644"/>
        <v>0</v>
      </c>
      <c r="AH2728" s="688">
        <f>IFERROR($H2728/SUMIF($A:$A,$A2728,$H:$H)*SUMIF(Summary!$A$110:$A$186,$A2728,Summary!$P$110:$P$186),0)</f>
        <v>0</v>
      </c>
      <c r="AI2728" s="689">
        <f t="shared" ca="1" si="630"/>
        <v>0</v>
      </c>
      <c r="AJ2728" s="688">
        <f>IFERROR(H2728/SUMIF(A:A,A2728,H:H)*SUMIF(Summary!$A$110:$A$186,'Operations Support'!A2728,Summary!$Q$110:$Q$186),0)</f>
        <v>0</v>
      </c>
      <c r="AK2728" s="688">
        <f t="shared" ca="1" si="631"/>
        <v>0</v>
      </c>
      <c r="AM2728" s="688">
        <f>IFERROR($H2728/SUMIF($A:$A,$A2728,$H:$H)*SUMIF(Summary!$A$230:$A$266,$A2728,Summary!$P$230:$P$266),0)</f>
        <v>0</v>
      </c>
      <c r="AN2728" s="688">
        <f>IFERROR($H2728/SUMIF($A:$A,$A2728,$H:$H)*(SUMIF(Summary!$A$230:$A$266,$A2728,Summary!$L$230:$L$266)+SUMIF(Summary!$A$281:$A$317,$A2728,Summary!$L$281:$L$317))-AM2728,0)</f>
        <v>0</v>
      </c>
      <c r="AO2728" s="688">
        <f>IFERROR($H2728/SUMIF($A:$A,$A2728,$H:$H)*SUMIF(Summary!$A$230:$A$266,$A2728,Summary!$Q$230:$Q$266),0)</f>
        <v>0</v>
      </c>
      <c r="AP2728" s="688">
        <f>IFERROR($H2728/SUMIF($A:$A,$A2728,$H:$H)*(SUMIF(Summary!$A$230:$A$266,$A2728,Summary!$L$230:$L$266)+SUMIF(Summary!$A$281:$A$317,$A2728,Summary!$L$281:$L$317))-AO2728,0)</f>
        <v>0</v>
      </c>
      <c r="AQ2728" s="306"/>
      <c r="AR2728" s="688">
        <f t="shared" ca="1" si="632"/>
        <v>0</v>
      </c>
      <c r="AS2728" s="688">
        <f t="shared" ca="1" si="633"/>
        <v>0</v>
      </c>
    </row>
    <row r="2729" spans="1:45" x14ac:dyDescent="0.2">
      <c r="A2729" s="423">
        <v>9930</v>
      </c>
      <c r="B2729" s="424">
        <v>5</v>
      </c>
      <c r="C2729" s="425" t="s">
        <v>315</v>
      </c>
      <c r="D2729" s="422">
        <f t="shared" si="634"/>
        <v>0</v>
      </c>
      <c r="E2729" s="422">
        <f t="shared" si="635"/>
        <v>0</v>
      </c>
      <c r="F2729" s="422">
        <f t="shared" si="636"/>
        <v>0</v>
      </c>
      <c r="G2729" s="422">
        <f t="shared" si="637"/>
        <v>0</v>
      </c>
      <c r="H2729" s="22">
        <f t="shared" si="638"/>
        <v>0</v>
      </c>
      <c r="I2729" s="116">
        <v>0</v>
      </c>
      <c r="J2729" s="116">
        <v>0</v>
      </c>
      <c r="K2729" s="116">
        <v>0</v>
      </c>
      <c r="L2729" s="116">
        <v>0</v>
      </c>
      <c r="M2729" s="22">
        <f t="shared" si="639"/>
        <v>0</v>
      </c>
      <c r="N2729" s="116">
        <v>0</v>
      </c>
      <c r="O2729" s="116">
        <v>0</v>
      </c>
      <c r="P2729" s="116">
        <v>0</v>
      </c>
      <c r="Q2729" s="116">
        <v>0</v>
      </c>
      <c r="R2729" s="22">
        <f t="shared" si="640"/>
        <v>0</v>
      </c>
      <c r="S2729" s="116">
        <v>0</v>
      </c>
      <c r="T2729" s="116">
        <v>0</v>
      </c>
      <c r="U2729" s="116">
        <v>0</v>
      </c>
      <c r="V2729" s="116">
        <v>0</v>
      </c>
      <c r="W2729" s="22">
        <f t="shared" si="641"/>
        <v>0</v>
      </c>
      <c r="X2729" s="22">
        <f t="shared" si="642"/>
        <v>0</v>
      </c>
      <c r="Y2729" s="22">
        <f ca="1">OFFSET('Cost Study'!$B$7,'Operations Support'!$C2729,'Operations Support'!$B2729)*$H2729</f>
        <v>0</v>
      </c>
      <c r="Z2729" s="23">
        <f ca="1">Y2729*'Cost Study'!$B$31</f>
        <v>0</v>
      </c>
      <c r="AA2729" s="23">
        <f ca="1">IF(A2729=10298,1.51,1)*IF($B2729&lt;3,$D2729*'Cost Study'!$B$32*OFFSET('Cost Study'!$B$7,'Operations Support'!$C2729,'Operations Support'!$B2729),0)</f>
        <v>0</v>
      </c>
      <c r="AB2729" s="24">
        <f ca="1">AA2729*'Cost Study'!$B$31</f>
        <v>0</v>
      </c>
      <c r="AC2729" s="23">
        <f ca="1">Y2729*'Cost Study'!$B$31</f>
        <v>0</v>
      </c>
      <c r="AD2729" s="24">
        <f ca="1">AA2729*'Cost Study'!$B$31</f>
        <v>0</v>
      </c>
      <c r="AE2729" s="377">
        <f t="shared" ca="1" si="643"/>
        <v>0</v>
      </c>
      <c r="AF2729" s="377">
        <f t="shared" ca="1" si="644"/>
        <v>0</v>
      </c>
      <c r="AH2729" s="688">
        <f>IFERROR($H2729/SUMIF($A:$A,$A2729,$H:$H)*SUMIF(Summary!$A$110:$A$186,$A2729,Summary!$P$110:$P$186),0)</f>
        <v>0</v>
      </c>
      <c r="AI2729" s="689">
        <f t="shared" ca="1" si="630"/>
        <v>0</v>
      </c>
      <c r="AJ2729" s="688">
        <f>IFERROR(H2729/SUMIF(A:A,A2729,H:H)*SUMIF(Summary!$A$110:$A$186,'Operations Support'!A2729,Summary!$Q$110:$Q$186),0)</f>
        <v>0</v>
      </c>
      <c r="AK2729" s="688">
        <f t="shared" ca="1" si="631"/>
        <v>0</v>
      </c>
      <c r="AM2729" s="688">
        <f>IFERROR($H2729/SUMIF($A:$A,$A2729,$H:$H)*SUMIF(Summary!$A$230:$A$266,$A2729,Summary!$P$230:$P$266),0)</f>
        <v>0</v>
      </c>
      <c r="AN2729" s="688">
        <f>IFERROR($H2729/SUMIF($A:$A,$A2729,$H:$H)*(SUMIF(Summary!$A$230:$A$266,$A2729,Summary!$L$230:$L$266)+SUMIF(Summary!$A$281:$A$317,$A2729,Summary!$L$281:$L$317))-AM2729,0)</f>
        <v>0</v>
      </c>
      <c r="AO2729" s="688">
        <f>IFERROR($H2729/SUMIF($A:$A,$A2729,$H:$H)*SUMIF(Summary!$A$230:$A$266,$A2729,Summary!$Q$230:$Q$266),0)</f>
        <v>0</v>
      </c>
      <c r="AP2729" s="688">
        <f>IFERROR($H2729/SUMIF($A:$A,$A2729,$H:$H)*(SUMIF(Summary!$A$230:$A$266,$A2729,Summary!$L$230:$L$266)+SUMIF(Summary!$A$281:$A$317,$A2729,Summary!$L$281:$L$317))-AO2729,0)</f>
        <v>0</v>
      </c>
      <c r="AQ2729" s="306"/>
      <c r="AR2729" s="688">
        <f t="shared" ca="1" si="632"/>
        <v>0</v>
      </c>
      <c r="AS2729" s="688">
        <f t="shared" ca="1" si="633"/>
        <v>0</v>
      </c>
    </row>
    <row r="2730" spans="1:45" x14ac:dyDescent="0.2">
      <c r="A2730" s="423">
        <v>9930</v>
      </c>
      <c r="B2730" s="424">
        <v>5</v>
      </c>
      <c r="C2730" s="425" t="s">
        <v>316</v>
      </c>
      <c r="D2730" s="422">
        <f t="shared" si="634"/>
        <v>0</v>
      </c>
      <c r="E2730" s="422">
        <f t="shared" si="635"/>
        <v>0</v>
      </c>
      <c r="F2730" s="422">
        <f t="shared" si="636"/>
        <v>0</v>
      </c>
      <c r="G2730" s="422">
        <f t="shared" si="637"/>
        <v>0</v>
      </c>
      <c r="H2730" s="22">
        <f t="shared" si="638"/>
        <v>0</v>
      </c>
      <c r="I2730" s="116">
        <v>0</v>
      </c>
      <c r="J2730" s="116">
        <v>0</v>
      </c>
      <c r="K2730" s="116">
        <v>0</v>
      </c>
      <c r="L2730" s="116">
        <v>0</v>
      </c>
      <c r="M2730" s="22">
        <f t="shared" si="639"/>
        <v>0</v>
      </c>
      <c r="N2730" s="116">
        <v>0</v>
      </c>
      <c r="O2730" s="116">
        <v>0</v>
      </c>
      <c r="P2730" s="116">
        <v>0</v>
      </c>
      <c r="Q2730" s="116">
        <v>0</v>
      </c>
      <c r="R2730" s="22">
        <f t="shared" si="640"/>
        <v>0</v>
      </c>
      <c r="S2730" s="116">
        <v>0</v>
      </c>
      <c r="T2730" s="116">
        <v>0</v>
      </c>
      <c r="U2730" s="116">
        <v>0</v>
      </c>
      <c r="V2730" s="116">
        <v>0</v>
      </c>
      <c r="W2730" s="22">
        <f t="shared" si="641"/>
        <v>0</v>
      </c>
      <c r="X2730" s="22">
        <f t="shared" si="642"/>
        <v>0</v>
      </c>
      <c r="Y2730" s="22">
        <f ca="1">OFFSET('Cost Study'!$B$7,'Operations Support'!$C2730,'Operations Support'!$B2730)*$H2730</f>
        <v>0</v>
      </c>
      <c r="Z2730" s="23">
        <f ca="1">Y2730*'Cost Study'!$B$31</f>
        <v>0</v>
      </c>
      <c r="AA2730" s="23">
        <f ca="1">IF(A2730=10298,1.51,1)*IF($B2730&lt;3,$D2730*'Cost Study'!$B$32*OFFSET('Cost Study'!$B$7,'Operations Support'!$C2730,'Operations Support'!$B2730),0)</f>
        <v>0</v>
      </c>
      <c r="AB2730" s="24">
        <f ca="1">AA2730*'Cost Study'!$B$31</f>
        <v>0</v>
      </c>
      <c r="AC2730" s="23">
        <f ca="1">Y2730*'Cost Study'!$B$31</f>
        <v>0</v>
      </c>
      <c r="AD2730" s="24">
        <f ca="1">AA2730*'Cost Study'!$B$31</f>
        <v>0</v>
      </c>
      <c r="AE2730" s="377">
        <f t="shared" ca="1" si="643"/>
        <v>0</v>
      </c>
      <c r="AF2730" s="377">
        <f t="shared" ca="1" si="644"/>
        <v>0</v>
      </c>
      <c r="AH2730" s="688">
        <f>IFERROR($H2730/SUMIF($A:$A,$A2730,$H:$H)*SUMIF(Summary!$A$110:$A$186,$A2730,Summary!$P$110:$P$186),0)</f>
        <v>0</v>
      </c>
      <c r="AI2730" s="689">
        <f t="shared" ca="1" si="630"/>
        <v>0</v>
      </c>
      <c r="AJ2730" s="688">
        <f>IFERROR(H2730/SUMIF(A:A,A2730,H:H)*SUMIF(Summary!$A$110:$A$186,'Operations Support'!A2730,Summary!$Q$110:$Q$186),0)</f>
        <v>0</v>
      </c>
      <c r="AK2730" s="688">
        <f t="shared" ca="1" si="631"/>
        <v>0</v>
      </c>
      <c r="AM2730" s="688">
        <f>IFERROR($H2730/SUMIF($A:$A,$A2730,$H:$H)*SUMIF(Summary!$A$230:$A$266,$A2730,Summary!$P$230:$P$266),0)</f>
        <v>0</v>
      </c>
      <c r="AN2730" s="688">
        <f>IFERROR($H2730/SUMIF($A:$A,$A2730,$H:$H)*(SUMIF(Summary!$A$230:$A$266,$A2730,Summary!$L$230:$L$266)+SUMIF(Summary!$A$281:$A$317,$A2730,Summary!$L$281:$L$317))-AM2730,0)</f>
        <v>0</v>
      </c>
      <c r="AO2730" s="688">
        <f>IFERROR($H2730/SUMIF($A:$A,$A2730,$H:$H)*SUMIF(Summary!$A$230:$A$266,$A2730,Summary!$Q$230:$Q$266),0)</f>
        <v>0</v>
      </c>
      <c r="AP2730" s="688">
        <f>IFERROR($H2730/SUMIF($A:$A,$A2730,$H:$H)*(SUMIF(Summary!$A$230:$A$266,$A2730,Summary!$L$230:$L$266)+SUMIF(Summary!$A$281:$A$317,$A2730,Summary!$L$281:$L$317))-AO2730,0)</f>
        <v>0</v>
      </c>
      <c r="AQ2730" s="306"/>
      <c r="AR2730" s="688">
        <f t="shared" ca="1" si="632"/>
        <v>0</v>
      </c>
      <c r="AS2730" s="688">
        <f t="shared" ca="1" si="633"/>
        <v>0</v>
      </c>
    </row>
    <row r="2731" spans="1:45" x14ac:dyDescent="0.2">
      <c r="A2731" s="423">
        <v>9930</v>
      </c>
      <c r="B2731" s="424">
        <v>5</v>
      </c>
      <c r="C2731" s="425" t="s">
        <v>317</v>
      </c>
      <c r="D2731" s="422">
        <f t="shared" si="634"/>
        <v>0</v>
      </c>
      <c r="E2731" s="422">
        <f t="shared" si="635"/>
        <v>0</v>
      </c>
      <c r="F2731" s="422">
        <f t="shared" si="636"/>
        <v>0</v>
      </c>
      <c r="G2731" s="422">
        <f t="shared" si="637"/>
        <v>0</v>
      </c>
      <c r="H2731" s="22">
        <f t="shared" si="638"/>
        <v>0</v>
      </c>
      <c r="I2731" s="116">
        <v>0</v>
      </c>
      <c r="J2731" s="116">
        <v>0</v>
      </c>
      <c r="K2731" s="116">
        <v>0</v>
      </c>
      <c r="L2731" s="116">
        <v>0</v>
      </c>
      <c r="M2731" s="22">
        <f t="shared" si="639"/>
        <v>0</v>
      </c>
      <c r="N2731" s="116">
        <v>0</v>
      </c>
      <c r="O2731" s="116">
        <v>0</v>
      </c>
      <c r="P2731" s="116">
        <v>0</v>
      </c>
      <c r="Q2731" s="116">
        <v>0</v>
      </c>
      <c r="R2731" s="22">
        <f t="shared" si="640"/>
        <v>0</v>
      </c>
      <c r="S2731" s="116">
        <v>0</v>
      </c>
      <c r="T2731" s="116">
        <v>0</v>
      </c>
      <c r="U2731" s="116">
        <v>0</v>
      </c>
      <c r="V2731" s="116">
        <v>0</v>
      </c>
      <c r="W2731" s="22">
        <f t="shared" si="641"/>
        <v>0</v>
      </c>
      <c r="X2731" s="22">
        <f t="shared" si="642"/>
        <v>0</v>
      </c>
      <c r="Y2731" s="22">
        <f ca="1">OFFSET('Cost Study'!$B$7,'Operations Support'!$C2731,'Operations Support'!$B2731)*$H2731</f>
        <v>0</v>
      </c>
      <c r="Z2731" s="23">
        <f ca="1">Y2731*'Cost Study'!$B$31</f>
        <v>0</v>
      </c>
      <c r="AA2731" s="23">
        <f ca="1">IF(A2731=10298,1.51,1)*IF($B2731&lt;3,$D2731*'Cost Study'!$B$32*OFFSET('Cost Study'!$B$7,'Operations Support'!$C2731,'Operations Support'!$B2731),0)</f>
        <v>0</v>
      </c>
      <c r="AB2731" s="24">
        <f ca="1">AA2731*'Cost Study'!$B$31</f>
        <v>0</v>
      </c>
      <c r="AC2731" s="23">
        <f ca="1">Y2731*'Cost Study'!$B$31</f>
        <v>0</v>
      </c>
      <c r="AD2731" s="24">
        <f ca="1">AA2731*'Cost Study'!$B$31</f>
        <v>0</v>
      </c>
      <c r="AE2731" s="377">
        <f t="shared" ca="1" si="643"/>
        <v>0</v>
      </c>
      <c r="AF2731" s="377">
        <f t="shared" ca="1" si="644"/>
        <v>0</v>
      </c>
      <c r="AH2731" s="688">
        <f>IFERROR($H2731/SUMIF($A:$A,$A2731,$H:$H)*SUMIF(Summary!$A$110:$A$186,$A2731,Summary!$P$110:$P$186),0)</f>
        <v>0</v>
      </c>
      <c r="AI2731" s="689">
        <f t="shared" ca="1" si="630"/>
        <v>0</v>
      </c>
      <c r="AJ2731" s="688">
        <f>IFERROR(H2731/SUMIF(A:A,A2731,H:H)*SUMIF(Summary!$A$110:$A$186,'Operations Support'!A2731,Summary!$Q$110:$Q$186),0)</f>
        <v>0</v>
      </c>
      <c r="AK2731" s="688">
        <f t="shared" ca="1" si="631"/>
        <v>0</v>
      </c>
      <c r="AM2731" s="688">
        <f>IFERROR($H2731/SUMIF($A:$A,$A2731,$H:$H)*SUMIF(Summary!$A$230:$A$266,$A2731,Summary!$P$230:$P$266),0)</f>
        <v>0</v>
      </c>
      <c r="AN2731" s="688">
        <f>IFERROR($H2731/SUMIF($A:$A,$A2731,$H:$H)*(SUMIF(Summary!$A$230:$A$266,$A2731,Summary!$L$230:$L$266)+SUMIF(Summary!$A$281:$A$317,$A2731,Summary!$L$281:$L$317))-AM2731,0)</f>
        <v>0</v>
      </c>
      <c r="AO2731" s="688">
        <f>IFERROR($H2731/SUMIF($A:$A,$A2731,$H:$H)*SUMIF(Summary!$A$230:$A$266,$A2731,Summary!$Q$230:$Q$266),0)</f>
        <v>0</v>
      </c>
      <c r="AP2731" s="688">
        <f>IFERROR($H2731/SUMIF($A:$A,$A2731,$H:$H)*(SUMIF(Summary!$A$230:$A$266,$A2731,Summary!$L$230:$L$266)+SUMIF(Summary!$A$281:$A$317,$A2731,Summary!$L$281:$L$317))-AO2731,0)</f>
        <v>0</v>
      </c>
      <c r="AQ2731" s="306"/>
      <c r="AR2731" s="688">
        <f t="shared" ca="1" si="632"/>
        <v>0</v>
      </c>
      <c r="AS2731" s="688">
        <f t="shared" ca="1" si="633"/>
        <v>0</v>
      </c>
    </row>
    <row r="2732" spans="1:45" x14ac:dyDescent="0.2">
      <c r="A2732" s="423">
        <v>9930</v>
      </c>
      <c r="B2732" s="424">
        <v>5</v>
      </c>
      <c r="C2732" s="425" t="s">
        <v>318</v>
      </c>
      <c r="D2732" s="422">
        <f t="shared" si="634"/>
        <v>0</v>
      </c>
      <c r="E2732" s="422">
        <f t="shared" si="635"/>
        <v>0</v>
      </c>
      <c r="F2732" s="422">
        <f t="shared" si="636"/>
        <v>0</v>
      </c>
      <c r="G2732" s="422">
        <f t="shared" si="637"/>
        <v>0</v>
      </c>
      <c r="H2732" s="22">
        <f t="shared" si="638"/>
        <v>0</v>
      </c>
      <c r="I2732" s="116">
        <v>0</v>
      </c>
      <c r="J2732" s="116">
        <v>0</v>
      </c>
      <c r="K2732" s="116">
        <v>0</v>
      </c>
      <c r="L2732" s="116">
        <v>0</v>
      </c>
      <c r="M2732" s="22">
        <f t="shared" si="639"/>
        <v>0</v>
      </c>
      <c r="N2732" s="116">
        <v>0</v>
      </c>
      <c r="O2732" s="116">
        <v>0</v>
      </c>
      <c r="P2732" s="116">
        <v>0</v>
      </c>
      <c r="Q2732" s="116">
        <v>0</v>
      </c>
      <c r="R2732" s="22">
        <f t="shared" si="640"/>
        <v>0</v>
      </c>
      <c r="S2732" s="116">
        <v>0</v>
      </c>
      <c r="T2732" s="116">
        <v>0</v>
      </c>
      <c r="U2732" s="116">
        <v>0</v>
      </c>
      <c r="V2732" s="116">
        <v>0</v>
      </c>
      <c r="W2732" s="22">
        <f t="shared" si="641"/>
        <v>0</v>
      </c>
      <c r="X2732" s="22">
        <f t="shared" si="642"/>
        <v>0</v>
      </c>
      <c r="Y2732" s="22">
        <f ca="1">OFFSET('Cost Study'!$B$7,'Operations Support'!$C2732,'Operations Support'!$B2732)*$H2732</f>
        <v>0</v>
      </c>
      <c r="Z2732" s="23">
        <f ca="1">Y2732*'Cost Study'!$B$31</f>
        <v>0</v>
      </c>
      <c r="AA2732" s="23">
        <f ca="1">IF(A2732=10298,1.51,1)*IF($B2732&lt;3,$D2732*'Cost Study'!$B$32*OFFSET('Cost Study'!$B$7,'Operations Support'!$C2732,'Operations Support'!$B2732),0)</f>
        <v>0</v>
      </c>
      <c r="AB2732" s="24">
        <f ca="1">AA2732*'Cost Study'!$B$31</f>
        <v>0</v>
      </c>
      <c r="AC2732" s="23">
        <f ca="1">Y2732*'Cost Study'!$B$31</f>
        <v>0</v>
      </c>
      <c r="AD2732" s="24">
        <f ca="1">AA2732*'Cost Study'!$B$31</f>
        <v>0</v>
      </c>
      <c r="AE2732" s="377">
        <f t="shared" ca="1" si="643"/>
        <v>0</v>
      </c>
      <c r="AF2732" s="377">
        <f t="shared" ca="1" si="644"/>
        <v>0</v>
      </c>
      <c r="AH2732" s="688">
        <f>IFERROR($H2732/SUMIF($A:$A,$A2732,$H:$H)*SUMIF(Summary!$A$110:$A$186,$A2732,Summary!$P$110:$P$186),0)</f>
        <v>0</v>
      </c>
      <c r="AI2732" s="689">
        <f t="shared" ca="1" si="630"/>
        <v>0</v>
      </c>
      <c r="AJ2732" s="688">
        <f>IFERROR(H2732/SUMIF(A:A,A2732,H:H)*SUMIF(Summary!$A$110:$A$186,'Operations Support'!A2732,Summary!$Q$110:$Q$186),0)</f>
        <v>0</v>
      </c>
      <c r="AK2732" s="688">
        <f t="shared" ca="1" si="631"/>
        <v>0</v>
      </c>
      <c r="AM2732" s="688">
        <f>IFERROR($H2732/SUMIF($A:$A,$A2732,$H:$H)*SUMIF(Summary!$A$230:$A$266,$A2732,Summary!$P$230:$P$266),0)</f>
        <v>0</v>
      </c>
      <c r="AN2732" s="688">
        <f>IFERROR($H2732/SUMIF($A:$A,$A2732,$H:$H)*(SUMIF(Summary!$A$230:$A$266,$A2732,Summary!$L$230:$L$266)+SUMIF(Summary!$A$281:$A$317,$A2732,Summary!$L$281:$L$317))-AM2732,0)</f>
        <v>0</v>
      </c>
      <c r="AO2732" s="688">
        <f>IFERROR($H2732/SUMIF($A:$A,$A2732,$H:$H)*SUMIF(Summary!$A$230:$A$266,$A2732,Summary!$Q$230:$Q$266),0)</f>
        <v>0</v>
      </c>
      <c r="AP2732" s="688">
        <f>IFERROR($H2732/SUMIF($A:$A,$A2732,$H:$H)*(SUMIF(Summary!$A$230:$A$266,$A2732,Summary!$L$230:$L$266)+SUMIF(Summary!$A$281:$A$317,$A2732,Summary!$L$281:$L$317))-AO2732,0)</f>
        <v>0</v>
      </c>
      <c r="AQ2732" s="306"/>
      <c r="AR2732" s="688">
        <f t="shared" ca="1" si="632"/>
        <v>0</v>
      </c>
      <c r="AS2732" s="688">
        <f t="shared" ca="1" si="633"/>
        <v>0</v>
      </c>
    </row>
    <row r="2733" spans="1:45" x14ac:dyDescent="0.2">
      <c r="A2733" s="423">
        <v>9930</v>
      </c>
      <c r="B2733" s="424">
        <v>5</v>
      </c>
      <c r="C2733" s="425" t="s">
        <v>319</v>
      </c>
      <c r="D2733" s="422">
        <f t="shared" si="634"/>
        <v>0</v>
      </c>
      <c r="E2733" s="422">
        <f t="shared" si="635"/>
        <v>0</v>
      </c>
      <c r="F2733" s="422">
        <f t="shared" si="636"/>
        <v>0</v>
      </c>
      <c r="G2733" s="422">
        <f t="shared" si="637"/>
        <v>0</v>
      </c>
      <c r="H2733" s="22">
        <f t="shared" si="638"/>
        <v>0</v>
      </c>
      <c r="I2733" s="116">
        <v>0</v>
      </c>
      <c r="J2733" s="116">
        <v>0</v>
      </c>
      <c r="K2733" s="116">
        <v>0</v>
      </c>
      <c r="L2733" s="116">
        <v>0</v>
      </c>
      <c r="M2733" s="22">
        <f t="shared" si="639"/>
        <v>0</v>
      </c>
      <c r="N2733" s="116">
        <v>0</v>
      </c>
      <c r="O2733" s="116">
        <v>0</v>
      </c>
      <c r="P2733" s="116">
        <v>0</v>
      </c>
      <c r="Q2733" s="116">
        <v>0</v>
      </c>
      <c r="R2733" s="22">
        <f t="shared" si="640"/>
        <v>0</v>
      </c>
      <c r="S2733" s="116">
        <v>0</v>
      </c>
      <c r="T2733" s="116">
        <v>0</v>
      </c>
      <c r="U2733" s="116">
        <v>0</v>
      </c>
      <c r="V2733" s="116">
        <v>0</v>
      </c>
      <c r="W2733" s="22">
        <f t="shared" si="641"/>
        <v>0</v>
      </c>
      <c r="X2733" s="22">
        <f t="shared" si="642"/>
        <v>0</v>
      </c>
      <c r="Y2733" s="22">
        <f ca="1">OFFSET('Cost Study'!$B$7,'Operations Support'!$C2733,'Operations Support'!$B2733)*$H2733</f>
        <v>0</v>
      </c>
      <c r="Z2733" s="23">
        <f ca="1">Y2733*'Cost Study'!$B$31</f>
        <v>0</v>
      </c>
      <c r="AA2733" s="23">
        <f ca="1">IF(A2733=10298,1.51,1)*IF($B2733&lt;3,$D2733*'Cost Study'!$B$32*OFFSET('Cost Study'!$B$7,'Operations Support'!$C2733,'Operations Support'!$B2733),0)</f>
        <v>0</v>
      </c>
      <c r="AB2733" s="24">
        <f ca="1">AA2733*'Cost Study'!$B$31</f>
        <v>0</v>
      </c>
      <c r="AC2733" s="23">
        <f ca="1">Y2733*'Cost Study'!$B$31</f>
        <v>0</v>
      </c>
      <c r="AD2733" s="24">
        <f ca="1">AA2733*'Cost Study'!$B$31</f>
        <v>0</v>
      </c>
      <c r="AE2733" s="377">
        <f t="shared" ca="1" si="643"/>
        <v>0</v>
      </c>
      <c r="AF2733" s="377">
        <f t="shared" ca="1" si="644"/>
        <v>0</v>
      </c>
      <c r="AH2733" s="688">
        <f>IFERROR($H2733/SUMIF($A:$A,$A2733,$H:$H)*SUMIF(Summary!$A$110:$A$186,$A2733,Summary!$P$110:$P$186),0)</f>
        <v>0</v>
      </c>
      <c r="AI2733" s="689">
        <f t="shared" ca="1" si="630"/>
        <v>0</v>
      </c>
      <c r="AJ2733" s="688">
        <f>IFERROR(H2733/SUMIF(A:A,A2733,H:H)*SUMIF(Summary!$A$110:$A$186,'Operations Support'!A2733,Summary!$Q$110:$Q$186),0)</f>
        <v>0</v>
      </c>
      <c r="AK2733" s="688">
        <f t="shared" ca="1" si="631"/>
        <v>0</v>
      </c>
      <c r="AM2733" s="688">
        <f>IFERROR($H2733/SUMIF($A:$A,$A2733,$H:$H)*SUMIF(Summary!$A$230:$A$266,$A2733,Summary!$P$230:$P$266),0)</f>
        <v>0</v>
      </c>
      <c r="AN2733" s="688">
        <f>IFERROR($H2733/SUMIF($A:$A,$A2733,$H:$H)*(SUMIF(Summary!$A$230:$A$266,$A2733,Summary!$L$230:$L$266)+SUMIF(Summary!$A$281:$A$317,$A2733,Summary!$L$281:$L$317))-AM2733,0)</f>
        <v>0</v>
      </c>
      <c r="AO2733" s="688">
        <f>IFERROR($H2733/SUMIF($A:$A,$A2733,$H:$H)*SUMIF(Summary!$A$230:$A$266,$A2733,Summary!$Q$230:$Q$266),0)</f>
        <v>0</v>
      </c>
      <c r="AP2733" s="688">
        <f>IFERROR($H2733/SUMIF($A:$A,$A2733,$H:$H)*(SUMIF(Summary!$A$230:$A$266,$A2733,Summary!$L$230:$L$266)+SUMIF(Summary!$A$281:$A$317,$A2733,Summary!$L$281:$L$317))-AO2733,0)</f>
        <v>0</v>
      </c>
      <c r="AQ2733" s="306"/>
      <c r="AR2733" s="688">
        <f t="shared" ca="1" si="632"/>
        <v>0</v>
      </c>
      <c r="AS2733" s="688">
        <f t="shared" ca="1" si="633"/>
        <v>0</v>
      </c>
    </row>
    <row r="2734" spans="1:45" s="15" customFormat="1" x14ac:dyDescent="0.2">
      <c r="A2734" s="423">
        <v>9930</v>
      </c>
      <c r="B2734" s="424">
        <v>5</v>
      </c>
      <c r="C2734" s="425" t="s">
        <v>320</v>
      </c>
      <c r="D2734" s="422">
        <f t="shared" si="634"/>
        <v>0</v>
      </c>
      <c r="E2734" s="422">
        <f t="shared" si="635"/>
        <v>0</v>
      </c>
      <c r="F2734" s="422">
        <f t="shared" si="636"/>
        <v>0</v>
      </c>
      <c r="G2734" s="422">
        <f t="shared" si="637"/>
        <v>0</v>
      </c>
      <c r="H2734" s="22">
        <f t="shared" si="638"/>
        <v>0</v>
      </c>
      <c r="I2734" s="116">
        <v>0</v>
      </c>
      <c r="J2734" s="116">
        <v>0</v>
      </c>
      <c r="K2734" s="116">
        <v>0</v>
      </c>
      <c r="L2734" s="116">
        <v>0</v>
      </c>
      <c r="M2734" s="22">
        <f t="shared" si="639"/>
        <v>0</v>
      </c>
      <c r="N2734" s="116">
        <v>0</v>
      </c>
      <c r="O2734" s="116">
        <v>0</v>
      </c>
      <c r="P2734" s="116">
        <v>0</v>
      </c>
      <c r="Q2734" s="116">
        <v>0</v>
      </c>
      <c r="R2734" s="22">
        <f t="shared" si="640"/>
        <v>0</v>
      </c>
      <c r="S2734" s="116">
        <v>0</v>
      </c>
      <c r="T2734" s="116">
        <v>0</v>
      </c>
      <c r="U2734" s="116">
        <v>0</v>
      </c>
      <c r="V2734" s="116">
        <v>0</v>
      </c>
      <c r="W2734" s="22">
        <f t="shared" si="641"/>
        <v>0</v>
      </c>
      <c r="X2734" s="22">
        <f t="shared" si="642"/>
        <v>0</v>
      </c>
      <c r="Y2734" s="22">
        <f ca="1">OFFSET('Cost Study'!$B$7,'Operations Support'!$C2734,'Operations Support'!$B2734)*$H2734</f>
        <v>0</v>
      </c>
      <c r="Z2734" s="23">
        <f ca="1">Y2734*'Cost Study'!$B$31</f>
        <v>0</v>
      </c>
      <c r="AA2734" s="23">
        <f ca="1">IF(A2734=10298,1.51,1)*IF($B2734&lt;3,$D2734*'Cost Study'!$B$32*OFFSET('Cost Study'!$B$7,'Operations Support'!$C2734,'Operations Support'!$B2734),0)</f>
        <v>0</v>
      </c>
      <c r="AB2734" s="24">
        <f ca="1">AA2734*'Cost Study'!$B$31</f>
        <v>0</v>
      </c>
      <c r="AC2734" s="23">
        <f ca="1">Y2734*'Cost Study'!$B$31</f>
        <v>0</v>
      </c>
      <c r="AD2734" s="24">
        <f ca="1">AA2734*'Cost Study'!$B$31</f>
        <v>0</v>
      </c>
      <c r="AE2734" s="377">
        <f t="shared" ca="1" si="643"/>
        <v>0</v>
      </c>
      <c r="AF2734" s="377">
        <f t="shared" ca="1" si="644"/>
        <v>0</v>
      </c>
      <c r="AH2734" s="688">
        <f>IFERROR($H2734/SUMIF($A:$A,$A2734,$H:$H)*SUMIF(Summary!$A$110:$A$186,$A2734,Summary!$P$110:$P$186),0)</f>
        <v>0</v>
      </c>
      <c r="AI2734" s="689">
        <f t="shared" ref="AI2734:AI2797" ca="1" si="645">Z2734+AB2734-AH2734</f>
        <v>0</v>
      </c>
      <c r="AJ2734" s="688">
        <f>IFERROR(H2734/SUMIF(A:A,A2734,H:H)*SUMIF(Summary!$A$110:$A$186,'Operations Support'!A2734,Summary!$Q$110:$Q$186),0)</f>
        <v>0</v>
      </c>
      <c r="AK2734" s="688">
        <f t="shared" ref="AK2734:AK2797" ca="1" si="646">AC2734+AD2734-AJ2734</f>
        <v>0</v>
      </c>
      <c r="AL2734" s="1"/>
      <c r="AM2734" s="688">
        <f>IFERROR($H2734/SUMIF($A:$A,$A2734,$H:$H)*SUMIF(Summary!$A$230:$A$266,$A2734,Summary!$P$230:$P$266),0)</f>
        <v>0</v>
      </c>
      <c r="AN2734" s="688">
        <f>IFERROR($H2734/SUMIF($A:$A,$A2734,$H:$H)*(SUMIF(Summary!$A$230:$A$266,$A2734,Summary!$L$230:$L$266)+SUMIF(Summary!$A$281:$A$317,$A2734,Summary!$L$281:$L$317))-AM2734,0)</f>
        <v>0</v>
      </c>
      <c r="AO2734" s="688">
        <f>IFERROR($H2734/SUMIF($A:$A,$A2734,$H:$H)*SUMIF(Summary!$A$230:$A$266,$A2734,Summary!$Q$230:$Q$266),0)</f>
        <v>0</v>
      </c>
      <c r="AP2734" s="688">
        <f>IFERROR($H2734/SUMIF($A:$A,$A2734,$H:$H)*(SUMIF(Summary!$A$230:$A$266,$A2734,Summary!$L$230:$L$266)+SUMIF(Summary!$A$281:$A$317,$A2734,Summary!$L$281:$L$317))-AO2734,0)</f>
        <v>0</v>
      </c>
      <c r="AQ2734" s="306"/>
      <c r="AR2734" s="688">
        <f t="shared" ref="AR2734:AR2797" ca="1" si="647">AI2734+AN2734</f>
        <v>0</v>
      </c>
      <c r="AS2734" s="688">
        <f t="shared" ref="AS2734:AS2797" ca="1" si="648">AK2734+AP2734</f>
        <v>0</v>
      </c>
    </row>
    <row r="2735" spans="1:45" x14ac:dyDescent="0.2">
      <c r="A2735" s="423">
        <v>10115</v>
      </c>
      <c r="B2735" s="424">
        <v>1</v>
      </c>
      <c r="C2735" s="425" t="s">
        <v>300</v>
      </c>
      <c r="D2735" s="422">
        <f t="shared" si="634"/>
        <v>30566</v>
      </c>
      <c r="E2735" s="422">
        <f t="shared" si="635"/>
        <v>0</v>
      </c>
      <c r="F2735" s="422">
        <f t="shared" si="636"/>
        <v>202057</v>
      </c>
      <c r="G2735" s="422">
        <f t="shared" si="637"/>
        <v>0</v>
      </c>
      <c r="H2735" s="22">
        <f t="shared" si="638"/>
        <v>232623</v>
      </c>
      <c r="I2735" s="116">
        <v>12942</v>
      </c>
      <c r="J2735" s="116">
        <v>0</v>
      </c>
      <c r="K2735" s="116">
        <v>83168</v>
      </c>
      <c r="L2735" s="116">
        <v>0</v>
      </c>
      <c r="M2735" s="22">
        <f t="shared" si="639"/>
        <v>96110</v>
      </c>
      <c r="N2735" s="116">
        <v>15662</v>
      </c>
      <c r="O2735" s="116">
        <v>0</v>
      </c>
      <c r="P2735" s="116">
        <v>104918</v>
      </c>
      <c r="Q2735" s="116">
        <v>0</v>
      </c>
      <c r="R2735" s="22">
        <f t="shared" si="640"/>
        <v>120580</v>
      </c>
      <c r="S2735" s="116">
        <v>1962</v>
      </c>
      <c r="T2735" s="116">
        <v>0</v>
      </c>
      <c r="U2735" s="116">
        <v>13971</v>
      </c>
      <c r="V2735" s="116">
        <v>0</v>
      </c>
      <c r="W2735" s="22">
        <f t="shared" si="641"/>
        <v>15933</v>
      </c>
      <c r="X2735" s="22">
        <f t="shared" si="642"/>
        <v>7754.1</v>
      </c>
      <c r="Y2735" s="22">
        <f ca="1">OFFSET('Cost Study'!$B$7,'Operations Support'!$C2735,'Operations Support'!$B2735)*$H2735</f>
        <v>232623</v>
      </c>
      <c r="Z2735" s="23">
        <f ca="1">Y2735*'Cost Study'!$B$31</f>
        <v>12992443.494162329</v>
      </c>
      <c r="AA2735" s="23">
        <f ca="1">IF(A2735=10298,1.51,1)*IF($B2735&lt;3,$D2735*'Cost Study'!$B$32*OFFSET('Cost Study'!$B$7,'Operations Support'!$C2735,'Operations Support'!$B2735),0)</f>
        <v>3056.6000000000004</v>
      </c>
      <c r="AB2735" s="24">
        <f ca="1">AA2735*'Cost Study'!$B$31</f>
        <v>170717.00899849361</v>
      </c>
      <c r="AC2735" s="23">
        <f ca="1">Y2735*'Cost Study'!$B$31</f>
        <v>12992443.494162329</v>
      </c>
      <c r="AD2735" s="24">
        <f ca="1">AA2735*'Cost Study'!$B$31</f>
        <v>170717.00899849361</v>
      </c>
      <c r="AE2735" s="377">
        <f t="shared" ca="1" si="643"/>
        <v>13163160.503160821</v>
      </c>
      <c r="AF2735" s="377">
        <f t="shared" ca="1" si="644"/>
        <v>13163160.503160821</v>
      </c>
      <c r="AH2735" s="688">
        <f>IFERROR($H2735/SUMIF($A:$A,$A2735,$H:$H)*SUMIF(Summary!$A$110:$A$186,$A2735,Summary!$P$110:$P$186),0)</f>
        <v>6802425.6282447325</v>
      </c>
      <c r="AI2735" s="689">
        <f t="shared" ca="1" si="645"/>
        <v>6360734.8749160888</v>
      </c>
      <c r="AJ2735" s="688">
        <f>IFERROR(H2735/SUMIF(A:A,A2735,H:H)*SUMIF(Summary!$A$110:$A$186,'Operations Support'!A2735,Summary!$Q$110:$Q$186),0)</f>
        <v>6824832.4889699649</v>
      </c>
      <c r="AK2735" s="688">
        <f t="shared" ca="1" si="646"/>
        <v>6338328.0141908564</v>
      </c>
      <c r="AM2735" s="688">
        <f>IFERROR($H2735/SUMIF($A:$A,$A2735,$H:$H)*SUMIF(Summary!$A$230:$A$266,$A2735,Summary!$P$230:$P$266),0)</f>
        <v>1287028.4319646214</v>
      </c>
      <c r="AN2735" s="688">
        <f>IFERROR($H2735/SUMIF($A:$A,$A2735,$H:$H)*(SUMIF(Summary!$A$230:$A$266,$A2735,Summary!$L$230:$L$266)+SUMIF(Summary!$A$281:$A$317,$A2735,Summary!$L$281:$L$317))-AM2735,0)</f>
        <v>3926055.5055127791</v>
      </c>
      <c r="AO2735" s="688">
        <f>IFERROR($H2735/SUMIF($A:$A,$A2735,$H:$H)*SUMIF(Summary!$A$230:$A$266,$A2735,Summary!$Q$230:$Q$266),0)</f>
        <v>1291267.8413165894</v>
      </c>
      <c r="AP2735" s="688">
        <f>IFERROR($H2735/SUMIF($A:$A,$A2735,$H:$H)*(SUMIF(Summary!$A$230:$A$266,$A2735,Summary!$L$230:$L$266)+SUMIF(Summary!$A$281:$A$317,$A2735,Summary!$L$281:$L$317))-AO2735,0)</f>
        <v>3921816.0961608114</v>
      </c>
      <c r="AQ2735" s="306"/>
      <c r="AR2735" s="688">
        <f t="shared" ca="1" si="647"/>
        <v>10286790.380428867</v>
      </c>
      <c r="AS2735" s="688">
        <f t="shared" ca="1" si="648"/>
        <v>10260144.110351667</v>
      </c>
    </row>
    <row r="2736" spans="1:45" x14ac:dyDescent="0.2">
      <c r="A2736" s="423">
        <v>10115</v>
      </c>
      <c r="B2736" s="424">
        <v>1</v>
      </c>
      <c r="C2736" s="425" t="s">
        <v>301</v>
      </c>
      <c r="D2736" s="422">
        <f t="shared" si="634"/>
        <v>24507</v>
      </c>
      <c r="E2736" s="422">
        <f t="shared" si="635"/>
        <v>0</v>
      </c>
      <c r="F2736" s="422">
        <f t="shared" si="636"/>
        <v>65493</v>
      </c>
      <c r="G2736" s="422">
        <f t="shared" si="637"/>
        <v>0</v>
      </c>
      <c r="H2736" s="22">
        <f t="shared" si="638"/>
        <v>90000</v>
      </c>
      <c r="I2736" s="116">
        <v>11346</v>
      </c>
      <c r="J2736" s="116">
        <v>0</v>
      </c>
      <c r="K2736" s="116">
        <v>28191</v>
      </c>
      <c r="L2736" s="116">
        <v>0</v>
      </c>
      <c r="M2736" s="22">
        <f t="shared" si="639"/>
        <v>39537</v>
      </c>
      <c r="N2736" s="116">
        <v>11751</v>
      </c>
      <c r="O2736" s="116">
        <v>0</v>
      </c>
      <c r="P2736" s="116">
        <v>32946</v>
      </c>
      <c r="Q2736" s="116">
        <v>0</v>
      </c>
      <c r="R2736" s="22">
        <f t="shared" si="640"/>
        <v>44697</v>
      </c>
      <c r="S2736" s="116">
        <v>1410</v>
      </c>
      <c r="T2736" s="116">
        <v>0</v>
      </c>
      <c r="U2736" s="116">
        <v>4356</v>
      </c>
      <c r="V2736" s="116">
        <v>0</v>
      </c>
      <c r="W2736" s="22">
        <f t="shared" si="641"/>
        <v>5766</v>
      </c>
      <c r="X2736" s="22">
        <f t="shared" si="642"/>
        <v>3000</v>
      </c>
      <c r="Y2736" s="22">
        <f ca="1">OFFSET('Cost Study'!$B$7,'Operations Support'!$C2736,'Operations Support'!$B2736)*$H2736</f>
        <v>135900</v>
      </c>
      <c r="Z2736" s="23">
        <f ca="1">Y2736*'Cost Study'!$B$31</f>
        <v>7590277.2763512656</v>
      </c>
      <c r="AA2736" s="23">
        <f ca="1">IF(A2736=10298,1.51,1)*IF($B2736&lt;3,$D2736*'Cost Study'!$B$32*OFFSET('Cost Study'!$B$7,'Operations Support'!$C2736,'Operations Support'!$B2736),0)</f>
        <v>3700.5570000000002</v>
      </c>
      <c r="AB2736" s="24">
        <f ca="1">AA2736*'Cost Study'!$B$31</f>
        <v>206683.25023504495</v>
      </c>
      <c r="AC2736" s="23">
        <f ca="1">Y2736*'Cost Study'!$B$31</f>
        <v>7590277.2763512656</v>
      </c>
      <c r="AD2736" s="24">
        <f ca="1">AA2736*'Cost Study'!$B$31</f>
        <v>206683.25023504495</v>
      </c>
      <c r="AE2736" s="377">
        <f t="shared" ca="1" si="643"/>
        <v>7796960.5265863109</v>
      </c>
      <c r="AF2736" s="377">
        <f t="shared" ca="1" si="644"/>
        <v>7796960.5265863109</v>
      </c>
      <c r="AH2736" s="688">
        <f>IFERROR($H2736/SUMIF($A:$A,$A2736,$H:$H)*SUMIF(Summary!$A$110:$A$186,$A2736,Summary!$P$110:$P$186),0)</f>
        <v>2631804.7077977066</v>
      </c>
      <c r="AI2736" s="689">
        <f t="shared" ca="1" si="645"/>
        <v>5165155.8187886048</v>
      </c>
      <c r="AJ2736" s="688">
        <f>IFERROR(H2736/SUMIF(A:A,A2736,H:H)*SUMIF(Summary!$A$110:$A$186,'Operations Support'!A2736,Summary!$Q$110:$Q$186),0)</f>
        <v>2640473.7451038673</v>
      </c>
      <c r="AK2736" s="688">
        <f t="shared" ca="1" si="646"/>
        <v>5156486.7814824432</v>
      </c>
      <c r="AM2736" s="688">
        <f>IFERROR($H2736/SUMIF($A:$A,$A2736,$H:$H)*SUMIF(Summary!$A$230:$A$266,$A2736,Summary!$P$230:$P$266),0)</f>
        <v>497941.12738987955</v>
      </c>
      <c r="AN2736" s="688">
        <f>IFERROR($H2736/SUMIF($A:$A,$A2736,$H:$H)*(SUMIF(Summary!$A$230:$A$266,$A2736,Summary!$L$230:$L$266)+SUMIF(Summary!$A$281:$A$317,$A2736,Summary!$L$281:$L$317))-AM2736,0)</f>
        <v>1518959.8427333073</v>
      </c>
      <c r="AO2736" s="688">
        <f>IFERROR($H2736/SUMIF($A:$A,$A2736,$H:$H)*SUMIF(Summary!$A$230:$A$266,$A2736,Summary!$Q$230:$Q$266),0)</f>
        <v>499581.32135899313</v>
      </c>
      <c r="AP2736" s="688">
        <f>IFERROR($H2736/SUMIF($A:$A,$A2736,$H:$H)*(SUMIF(Summary!$A$230:$A$266,$A2736,Summary!$L$230:$L$266)+SUMIF(Summary!$A$281:$A$317,$A2736,Summary!$L$281:$L$317))-AO2736,0)</f>
        <v>1517319.6487641935</v>
      </c>
      <c r="AQ2736" s="306"/>
      <c r="AR2736" s="688">
        <f t="shared" ca="1" si="647"/>
        <v>6684115.6615219116</v>
      </c>
      <c r="AS2736" s="688">
        <f t="shared" ca="1" si="648"/>
        <v>6673806.4302466363</v>
      </c>
    </row>
    <row r="2737" spans="1:45" x14ac:dyDescent="0.2">
      <c r="A2737" s="423">
        <v>10115</v>
      </c>
      <c r="B2737" s="424">
        <v>1</v>
      </c>
      <c r="C2737" s="425" t="s">
        <v>302</v>
      </c>
      <c r="D2737" s="422">
        <f t="shared" si="634"/>
        <v>4652</v>
      </c>
      <c r="E2737" s="422">
        <f t="shared" si="635"/>
        <v>0</v>
      </c>
      <c r="F2737" s="422">
        <f t="shared" si="636"/>
        <v>13208</v>
      </c>
      <c r="G2737" s="422">
        <f t="shared" si="637"/>
        <v>0</v>
      </c>
      <c r="H2737" s="22">
        <f t="shared" si="638"/>
        <v>17860</v>
      </c>
      <c r="I2737" s="116">
        <v>1757</v>
      </c>
      <c r="J2737" s="116">
        <v>0</v>
      </c>
      <c r="K2737" s="116">
        <v>6325</v>
      </c>
      <c r="L2737" s="116">
        <v>0</v>
      </c>
      <c r="M2737" s="22">
        <f t="shared" si="639"/>
        <v>8082</v>
      </c>
      <c r="N2737" s="116">
        <v>2685</v>
      </c>
      <c r="O2737" s="116">
        <v>0</v>
      </c>
      <c r="P2737" s="116">
        <v>5986</v>
      </c>
      <c r="Q2737" s="116">
        <v>0</v>
      </c>
      <c r="R2737" s="22">
        <f t="shared" si="640"/>
        <v>8671</v>
      </c>
      <c r="S2737" s="116">
        <v>210</v>
      </c>
      <c r="T2737" s="116">
        <v>0</v>
      </c>
      <c r="U2737" s="116">
        <v>897</v>
      </c>
      <c r="V2737" s="116">
        <v>0</v>
      </c>
      <c r="W2737" s="22">
        <f t="shared" si="641"/>
        <v>1107</v>
      </c>
      <c r="X2737" s="22">
        <f t="shared" si="642"/>
        <v>595.33333333333337</v>
      </c>
      <c r="Y2737" s="22">
        <f ca="1">OFFSET('Cost Study'!$B$7,'Operations Support'!$C2737,'Operations Support'!$B2737)*$H2737</f>
        <v>25897</v>
      </c>
      <c r="Z2737" s="23">
        <f ca="1">Y2737*'Cost Study'!$B$31</f>
        <v>1446397.4291807853</v>
      </c>
      <c r="AA2737" s="23">
        <f ca="1">IF(A2737=10298,1.51,1)*IF($B2737&lt;3,$D2737*'Cost Study'!$B$32*OFFSET('Cost Study'!$B$7,'Operations Support'!$C2737,'Operations Support'!$B2737),0)</f>
        <v>674.54000000000008</v>
      </c>
      <c r="AB2737" s="24">
        <f ca="1">AA2737*'Cost Study'!$B$31</f>
        <v>37674.36080934498</v>
      </c>
      <c r="AC2737" s="23">
        <f ca="1">Y2737*'Cost Study'!$B$31</f>
        <v>1446397.4291807853</v>
      </c>
      <c r="AD2737" s="24">
        <f ca="1">AA2737*'Cost Study'!$B$31</f>
        <v>37674.36080934498</v>
      </c>
      <c r="AE2737" s="377">
        <f t="shared" ca="1" si="643"/>
        <v>1484071.7899901303</v>
      </c>
      <c r="AF2737" s="377">
        <f t="shared" ca="1" si="644"/>
        <v>1484071.7899901303</v>
      </c>
      <c r="AH2737" s="688">
        <f>IFERROR($H2737/SUMIF($A:$A,$A2737,$H:$H)*SUMIF(Summary!$A$110:$A$186,$A2737,Summary!$P$110:$P$186),0)</f>
        <v>522267.02312518936</v>
      </c>
      <c r="AI2737" s="689">
        <f t="shared" ca="1" si="645"/>
        <v>961804.76686494099</v>
      </c>
      <c r="AJ2737" s="688">
        <f>IFERROR(H2737/SUMIF(A:A,A2737,H:H)*SUMIF(Summary!$A$110:$A$186,'Operations Support'!A2737,Summary!$Q$110:$Q$186),0)</f>
        <v>523987.34541727853</v>
      </c>
      <c r="AK2737" s="688">
        <f t="shared" ca="1" si="646"/>
        <v>960084.44457285176</v>
      </c>
      <c r="AM2737" s="688">
        <f>IFERROR($H2737/SUMIF($A:$A,$A2737,$H:$H)*SUMIF(Summary!$A$230:$A$266,$A2737,Summary!$P$230:$P$266),0)</f>
        <v>98813.650390924973</v>
      </c>
      <c r="AN2737" s="688">
        <f>IFERROR($H2737/SUMIF($A:$A,$A2737,$H:$H)*(SUMIF(Summary!$A$230:$A$266,$A2737,Summary!$L$230:$L$266)+SUMIF(Summary!$A$281:$A$317,$A2737,Summary!$L$281:$L$317))-AM2737,0)</f>
        <v>301429.14212463179</v>
      </c>
      <c r="AO2737" s="688">
        <f>IFERROR($H2737/SUMIF($A:$A,$A2737,$H:$H)*SUMIF(Summary!$A$230:$A$266,$A2737,Summary!$Q$230:$Q$266),0)</f>
        <v>99139.13777190684</v>
      </c>
      <c r="AP2737" s="688">
        <f>IFERROR($H2737/SUMIF($A:$A,$A2737,$H:$H)*(SUMIF(Summary!$A$230:$A$266,$A2737,Summary!$L$230:$L$266)+SUMIF(Summary!$A$281:$A$317,$A2737,Summary!$L$281:$L$317))-AO2737,0)</f>
        <v>301103.65474364994</v>
      </c>
      <c r="AQ2737" s="306"/>
      <c r="AR2737" s="688">
        <f t="shared" ca="1" si="647"/>
        <v>1263233.9089895729</v>
      </c>
      <c r="AS2737" s="688">
        <f t="shared" ca="1" si="648"/>
        <v>1261188.0993165018</v>
      </c>
    </row>
    <row r="2738" spans="1:45" x14ac:dyDescent="0.2">
      <c r="A2738" s="423">
        <v>10115</v>
      </c>
      <c r="B2738" s="424">
        <v>1</v>
      </c>
      <c r="C2738" s="425" t="s">
        <v>303</v>
      </c>
      <c r="D2738" s="422">
        <f t="shared" si="634"/>
        <v>395</v>
      </c>
      <c r="E2738" s="422">
        <f t="shared" si="635"/>
        <v>0</v>
      </c>
      <c r="F2738" s="422">
        <f t="shared" si="636"/>
        <v>3498</v>
      </c>
      <c r="G2738" s="422">
        <f t="shared" si="637"/>
        <v>0</v>
      </c>
      <c r="H2738" s="22">
        <f t="shared" si="638"/>
        <v>3893</v>
      </c>
      <c r="I2738" s="116">
        <v>212</v>
      </c>
      <c r="J2738" s="116">
        <v>0</v>
      </c>
      <c r="K2738" s="116">
        <v>1641</v>
      </c>
      <c r="L2738" s="116">
        <v>0</v>
      </c>
      <c r="M2738" s="22">
        <f t="shared" si="639"/>
        <v>1853</v>
      </c>
      <c r="N2738" s="116">
        <v>105</v>
      </c>
      <c r="O2738" s="116">
        <v>0</v>
      </c>
      <c r="P2738" s="116">
        <v>1815</v>
      </c>
      <c r="Q2738" s="116">
        <v>0</v>
      </c>
      <c r="R2738" s="22">
        <f t="shared" si="640"/>
        <v>1920</v>
      </c>
      <c r="S2738" s="116">
        <v>78</v>
      </c>
      <c r="T2738" s="116">
        <v>0</v>
      </c>
      <c r="U2738" s="116">
        <v>42</v>
      </c>
      <c r="V2738" s="116">
        <v>0</v>
      </c>
      <c r="W2738" s="22">
        <f t="shared" si="641"/>
        <v>120</v>
      </c>
      <c r="X2738" s="22">
        <f t="shared" si="642"/>
        <v>129.76666666666668</v>
      </c>
      <c r="Y2738" s="22">
        <f ca="1">OFFSET('Cost Study'!$B$7,'Operations Support'!$C2738,'Operations Support'!$B2738)*$H2738</f>
        <v>5683.78</v>
      </c>
      <c r="Z2738" s="23">
        <f ca="1">Y2738*'Cost Study'!$B$31</f>
        <v>317450.08225003525</v>
      </c>
      <c r="AA2738" s="23">
        <f ca="1">IF(A2738=10298,1.51,1)*IF($B2738&lt;3,$D2738*'Cost Study'!$B$32*OFFSET('Cost Study'!$B$7,'Operations Support'!$C2738,'Operations Support'!$B2738),0)</f>
        <v>57.67</v>
      </c>
      <c r="AB2738" s="24">
        <f ca="1">AA2738*'Cost Study'!$B$31</f>
        <v>3220.980798581144</v>
      </c>
      <c r="AC2738" s="23">
        <f ca="1">Y2738*'Cost Study'!$B$31</f>
        <v>317450.08225003525</v>
      </c>
      <c r="AD2738" s="24">
        <f ca="1">AA2738*'Cost Study'!$B$31</f>
        <v>3220.980798581144</v>
      </c>
      <c r="AE2738" s="377">
        <f t="shared" ca="1" si="643"/>
        <v>320671.0630486164</v>
      </c>
      <c r="AF2738" s="377">
        <f t="shared" ca="1" si="644"/>
        <v>320671.0630486164</v>
      </c>
      <c r="AH2738" s="688">
        <f>IFERROR($H2738/SUMIF($A:$A,$A2738,$H:$H)*SUMIF(Summary!$A$110:$A$186,$A2738,Summary!$P$110:$P$186),0)</f>
        <v>113840.17474951636</v>
      </c>
      <c r="AI2738" s="689">
        <f t="shared" ca="1" si="645"/>
        <v>206830.88829910004</v>
      </c>
      <c r="AJ2738" s="688">
        <f>IFERROR(H2738/SUMIF(A:A,A2738,H:H)*SUMIF(Summary!$A$110:$A$186,'Operations Support'!A2738,Summary!$Q$110:$Q$186),0)</f>
        <v>114215.15877432616</v>
      </c>
      <c r="AK2738" s="688">
        <f t="shared" ca="1" si="646"/>
        <v>206455.90427429025</v>
      </c>
      <c r="AM2738" s="688">
        <f>IFERROR($H2738/SUMIF($A:$A,$A2738,$H:$H)*SUMIF(Summary!$A$230:$A$266,$A2738,Summary!$P$230:$P$266),0)</f>
        <v>21538.720099208898</v>
      </c>
      <c r="AN2738" s="688">
        <f>IFERROR($H2738/SUMIF($A:$A,$A2738,$H:$H)*(SUMIF(Summary!$A$230:$A$266,$A2738,Summary!$L$230:$L$266)+SUMIF(Summary!$A$281:$A$317,$A2738,Summary!$L$281:$L$317))-AM2738,0)</f>
        <v>65703.451864008501</v>
      </c>
      <c r="AO2738" s="688">
        <f>IFERROR($H2738/SUMIF($A:$A,$A2738,$H:$H)*SUMIF(Summary!$A$230:$A$266,$A2738,Summary!$Q$230:$Q$266),0)</f>
        <v>21609.667600561781</v>
      </c>
      <c r="AP2738" s="688">
        <f>IFERROR($H2738/SUMIF($A:$A,$A2738,$H:$H)*(SUMIF(Summary!$A$230:$A$266,$A2738,Summary!$L$230:$L$266)+SUMIF(Summary!$A$281:$A$317,$A2738,Summary!$L$281:$L$317))-AO2738,0)</f>
        <v>65632.504362655629</v>
      </c>
      <c r="AQ2738" s="306"/>
      <c r="AR2738" s="688">
        <f t="shared" ca="1" si="647"/>
        <v>272534.34016310854</v>
      </c>
      <c r="AS2738" s="688">
        <f t="shared" ca="1" si="648"/>
        <v>272088.40863694588</v>
      </c>
    </row>
    <row r="2739" spans="1:45" x14ac:dyDescent="0.2">
      <c r="A2739" s="423">
        <v>10115</v>
      </c>
      <c r="B2739" s="424">
        <v>1</v>
      </c>
      <c r="C2739" s="425" t="s">
        <v>304</v>
      </c>
      <c r="D2739" s="422">
        <f t="shared" si="634"/>
        <v>0</v>
      </c>
      <c r="E2739" s="422">
        <f t="shared" si="635"/>
        <v>0</v>
      </c>
      <c r="F2739" s="422">
        <f t="shared" si="636"/>
        <v>12</v>
      </c>
      <c r="G2739" s="422">
        <f t="shared" si="637"/>
        <v>0</v>
      </c>
      <c r="H2739" s="22">
        <f t="shared" si="638"/>
        <v>12</v>
      </c>
      <c r="I2739" s="116">
        <v>0</v>
      </c>
      <c r="J2739" s="116">
        <v>0</v>
      </c>
      <c r="K2739" s="116">
        <v>12</v>
      </c>
      <c r="L2739" s="116">
        <v>0</v>
      </c>
      <c r="M2739" s="22">
        <f t="shared" si="639"/>
        <v>12</v>
      </c>
      <c r="N2739" s="116">
        <v>0</v>
      </c>
      <c r="O2739" s="116">
        <v>0</v>
      </c>
      <c r="P2739" s="116">
        <v>0</v>
      </c>
      <c r="Q2739" s="116">
        <v>0</v>
      </c>
      <c r="R2739" s="22">
        <f t="shared" si="640"/>
        <v>0</v>
      </c>
      <c r="S2739" s="116">
        <v>0</v>
      </c>
      <c r="T2739" s="116">
        <v>0</v>
      </c>
      <c r="U2739" s="116">
        <v>0</v>
      </c>
      <c r="V2739" s="116">
        <v>0</v>
      </c>
      <c r="W2739" s="22">
        <f t="shared" si="641"/>
        <v>0</v>
      </c>
      <c r="X2739" s="22">
        <f t="shared" si="642"/>
        <v>0.4</v>
      </c>
      <c r="Y2739" s="22">
        <f ca="1">OFFSET('Cost Study'!$B$7,'Operations Support'!$C2739,'Operations Support'!$B2739)*$H2739</f>
        <v>22.44</v>
      </c>
      <c r="Z2739" s="23">
        <f ca="1">Y2739*'Cost Study'!$B$31</f>
        <v>1253.3173074416659</v>
      </c>
      <c r="AA2739" s="23">
        <f ca="1">IF(A2739=10298,1.51,1)*IF($B2739&lt;3,$D2739*'Cost Study'!$B$32*OFFSET('Cost Study'!$B$7,'Operations Support'!$C2739,'Operations Support'!$B2739),0)</f>
        <v>0</v>
      </c>
      <c r="AB2739" s="24">
        <f ca="1">AA2739*'Cost Study'!$B$31</f>
        <v>0</v>
      </c>
      <c r="AC2739" s="23">
        <f ca="1">Y2739*'Cost Study'!$B$31</f>
        <v>1253.3173074416659</v>
      </c>
      <c r="AD2739" s="24">
        <f ca="1">AA2739*'Cost Study'!$B$31</f>
        <v>0</v>
      </c>
      <c r="AE2739" s="377">
        <f t="shared" ca="1" si="643"/>
        <v>1253.3173074416659</v>
      </c>
      <c r="AF2739" s="377">
        <f t="shared" ca="1" si="644"/>
        <v>1253.3173074416659</v>
      </c>
      <c r="AH2739" s="688">
        <f>IFERROR($H2739/SUMIF($A:$A,$A2739,$H:$H)*SUMIF(Summary!$A$110:$A$186,$A2739,Summary!$P$110:$P$186),0)</f>
        <v>350.90729437302753</v>
      </c>
      <c r="AI2739" s="689">
        <f t="shared" ca="1" si="645"/>
        <v>902.41001306863836</v>
      </c>
      <c r="AJ2739" s="688">
        <f>IFERROR(H2739/SUMIF(A:A,A2739,H:H)*SUMIF(Summary!$A$110:$A$186,'Operations Support'!A2739,Summary!$Q$110:$Q$186),0)</f>
        <v>352.06316601384896</v>
      </c>
      <c r="AK2739" s="688">
        <f t="shared" ca="1" si="646"/>
        <v>901.25414142781688</v>
      </c>
      <c r="AM2739" s="688">
        <f>IFERROR($H2739/SUMIF($A:$A,$A2739,$H:$H)*SUMIF(Summary!$A$230:$A$266,$A2739,Summary!$P$230:$P$266),0)</f>
        <v>66.392150318650593</v>
      </c>
      <c r="AN2739" s="688">
        <f>IFERROR($H2739/SUMIF($A:$A,$A2739,$H:$H)*(SUMIF(Summary!$A$230:$A$266,$A2739,Summary!$L$230:$L$266)+SUMIF(Summary!$A$281:$A$317,$A2739,Summary!$L$281:$L$317))-AM2739,0)</f>
        <v>202.52797903110763</v>
      </c>
      <c r="AO2739" s="688">
        <f>IFERROR($H2739/SUMIF($A:$A,$A2739,$H:$H)*SUMIF(Summary!$A$230:$A$266,$A2739,Summary!$Q$230:$Q$266),0)</f>
        <v>66.61084284786574</v>
      </c>
      <c r="AP2739" s="688">
        <f>IFERROR($H2739/SUMIF($A:$A,$A2739,$H:$H)*(SUMIF(Summary!$A$230:$A$266,$A2739,Summary!$L$230:$L$266)+SUMIF(Summary!$A$281:$A$317,$A2739,Summary!$L$281:$L$317))-AO2739,0)</f>
        <v>202.30928650189247</v>
      </c>
      <c r="AQ2739" s="306"/>
      <c r="AR2739" s="688">
        <f t="shared" ca="1" si="647"/>
        <v>1104.937992099746</v>
      </c>
      <c r="AS2739" s="688">
        <f t="shared" ca="1" si="648"/>
        <v>1103.5634279297094</v>
      </c>
    </row>
    <row r="2740" spans="1:45" x14ac:dyDescent="0.2">
      <c r="A2740" s="423">
        <v>10115</v>
      </c>
      <c r="B2740" s="424">
        <v>1</v>
      </c>
      <c r="C2740" s="425" t="s">
        <v>305</v>
      </c>
      <c r="D2740" s="422">
        <f t="shared" si="634"/>
        <v>7280</v>
      </c>
      <c r="E2740" s="422">
        <f t="shared" si="635"/>
        <v>0</v>
      </c>
      <c r="F2740" s="422">
        <f t="shared" si="636"/>
        <v>32667</v>
      </c>
      <c r="G2740" s="422">
        <f t="shared" si="637"/>
        <v>0</v>
      </c>
      <c r="H2740" s="22">
        <f t="shared" si="638"/>
        <v>39947</v>
      </c>
      <c r="I2740" s="116">
        <v>2751</v>
      </c>
      <c r="J2740" s="116">
        <v>0</v>
      </c>
      <c r="K2740" s="116">
        <v>15195</v>
      </c>
      <c r="L2740" s="116">
        <v>0</v>
      </c>
      <c r="M2740" s="22">
        <f t="shared" si="639"/>
        <v>17946</v>
      </c>
      <c r="N2740" s="116">
        <v>3654</v>
      </c>
      <c r="O2740" s="116">
        <v>0</v>
      </c>
      <c r="P2740" s="116">
        <v>15618</v>
      </c>
      <c r="Q2740" s="116">
        <v>0</v>
      </c>
      <c r="R2740" s="22">
        <f t="shared" si="640"/>
        <v>19272</v>
      </c>
      <c r="S2740" s="116">
        <v>875</v>
      </c>
      <c r="T2740" s="116">
        <v>0</v>
      </c>
      <c r="U2740" s="116">
        <v>1854</v>
      </c>
      <c r="V2740" s="116">
        <v>0</v>
      </c>
      <c r="W2740" s="22">
        <f t="shared" si="641"/>
        <v>2729</v>
      </c>
      <c r="X2740" s="22">
        <f t="shared" si="642"/>
        <v>1331.5666666666666</v>
      </c>
      <c r="Y2740" s="22">
        <f ca="1">OFFSET('Cost Study'!$B$7,'Operations Support'!$C2740,'Operations Support'!$B2740)*$H2740</f>
        <v>78296.12</v>
      </c>
      <c r="Z2740" s="23">
        <f ca="1">Y2740*'Cost Study'!$B$31</f>
        <v>4372989.4073765399</v>
      </c>
      <c r="AA2740" s="23">
        <f ca="1">IF(A2740=10298,1.51,1)*IF($B2740&lt;3,$D2740*'Cost Study'!$B$32*OFFSET('Cost Study'!$B$7,'Operations Support'!$C2740,'Operations Support'!$B2740),0)</f>
        <v>1426.8799999999999</v>
      </c>
      <c r="AB2740" s="24">
        <f ca="1">AA2740*'Cost Study'!$B$31</f>
        <v>79694.001766593763</v>
      </c>
      <c r="AC2740" s="23">
        <f ca="1">Y2740*'Cost Study'!$B$31</f>
        <v>4372989.4073765399</v>
      </c>
      <c r="AD2740" s="24">
        <f ca="1">AA2740*'Cost Study'!$B$31</f>
        <v>79694.001766593763</v>
      </c>
      <c r="AE2740" s="377">
        <f t="shared" ca="1" si="643"/>
        <v>4452683.409143134</v>
      </c>
      <c r="AF2740" s="377">
        <f t="shared" ca="1" si="644"/>
        <v>4452683.409143134</v>
      </c>
      <c r="AH2740" s="688">
        <f>IFERROR($H2740/SUMIF($A:$A,$A2740,$H:$H)*SUMIF(Summary!$A$110:$A$186,$A2740,Summary!$P$110:$P$186),0)</f>
        <v>1168141.1406932778</v>
      </c>
      <c r="AI2740" s="689">
        <f t="shared" ca="1" si="645"/>
        <v>3284542.268449856</v>
      </c>
      <c r="AJ2740" s="688">
        <f>IFERROR(H2740/SUMIF(A:A,A2740,H:H)*SUMIF(Summary!$A$110:$A$186,'Operations Support'!A2740,Summary!$Q$110:$Q$186),0)</f>
        <v>1171988.9410629354</v>
      </c>
      <c r="AK2740" s="688">
        <f t="shared" ca="1" si="646"/>
        <v>3280694.4680801984</v>
      </c>
      <c r="AM2740" s="688">
        <f>IFERROR($H2740/SUMIF($A:$A,$A2740,$H:$H)*SUMIF(Summary!$A$230:$A$266,$A2740,Summary!$P$230:$P$266),0)</f>
        <v>221013.93573159463</v>
      </c>
      <c r="AN2740" s="688">
        <f>IFERROR($H2740/SUMIF($A:$A,$A2740,$H:$H)*(SUMIF(Summary!$A$230:$A$266,$A2740,Summary!$L$230:$L$266)+SUMIF(Summary!$A$281:$A$317,$A2740,Summary!$L$281:$L$317))-AM2740,0)</f>
        <v>674198.76486297138</v>
      </c>
      <c r="AO2740" s="688">
        <f>IFERROR($H2740/SUMIF($A:$A,$A2740,$H:$H)*SUMIF(Summary!$A$230:$A$266,$A2740,Summary!$Q$230:$Q$266),0)</f>
        <v>221741.94493697441</v>
      </c>
      <c r="AP2740" s="688">
        <f>IFERROR($H2740/SUMIF($A:$A,$A2740,$H:$H)*(SUMIF(Summary!$A$230:$A$266,$A2740,Summary!$L$230:$L$266)+SUMIF(Summary!$A$281:$A$317,$A2740,Summary!$L$281:$L$317))-AO2740,0)</f>
        <v>673470.75565759162</v>
      </c>
      <c r="AQ2740" s="306"/>
      <c r="AR2740" s="688">
        <f t="shared" ca="1" si="647"/>
        <v>3958741.0333128273</v>
      </c>
      <c r="AS2740" s="688">
        <f t="shared" ca="1" si="648"/>
        <v>3954165.2237377902</v>
      </c>
    </row>
    <row r="2741" spans="1:45" x14ac:dyDescent="0.2">
      <c r="A2741" s="423">
        <v>10115</v>
      </c>
      <c r="B2741" s="424">
        <v>1</v>
      </c>
      <c r="C2741" s="425" t="s">
        <v>306</v>
      </c>
      <c r="D2741" s="422">
        <f t="shared" si="634"/>
        <v>9</v>
      </c>
      <c r="E2741" s="422">
        <f t="shared" si="635"/>
        <v>0</v>
      </c>
      <c r="F2741" s="422">
        <f t="shared" si="636"/>
        <v>102</v>
      </c>
      <c r="G2741" s="422">
        <f t="shared" si="637"/>
        <v>0</v>
      </c>
      <c r="H2741" s="22">
        <f t="shared" si="638"/>
        <v>111</v>
      </c>
      <c r="I2741" s="116">
        <v>6</v>
      </c>
      <c r="J2741" s="116">
        <v>0</v>
      </c>
      <c r="K2741" s="116">
        <v>12</v>
      </c>
      <c r="L2741" s="116">
        <v>0</v>
      </c>
      <c r="M2741" s="22">
        <f t="shared" si="639"/>
        <v>18</v>
      </c>
      <c r="N2741" s="116">
        <v>3</v>
      </c>
      <c r="O2741" s="116">
        <v>0</v>
      </c>
      <c r="P2741" s="116">
        <v>90</v>
      </c>
      <c r="Q2741" s="116">
        <v>0</v>
      </c>
      <c r="R2741" s="22">
        <f t="shared" si="640"/>
        <v>93</v>
      </c>
      <c r="S2741" s="116">
        <v>0</v>
      </c>
      <c r="T2741" s="116">
        <v>0</v>
      </c>
      <c r="U2741" s="116">
        <v>0</v>
      </c>
      <c r="V2741" s="116">
        <v>0</v>
      </c>
      <c r="W2741" s="22">
        <f t="shared" si="641"/>
        <v>0</v>
      </c>
      <c r="X2741" s="22">
        <f t="shared" si="642"/>
        <v>3.7</v>
      </c>
      <c r="Y2741" s="22">
        <f ca="1">OFFSET('Cost Study'!$B$7,'Operations Support'!$C2741,'Operations Support'!$B2741)*$H2741</f>
        <v>123.21000000000001</v>
      </c>
      <c r="Z2741" s="23">
        <f ca="1">Y2741*'Cost Study'!$B$31</f>
        <v>6881.5162856456172</v>
      </c>
      <c r="AA2741" s="23">
        <f ca="1">IF(A2741=10298,1.51,1)*IF($B2741&lt;3,$D2741*'Cost Study'!$B$32*OFFSET('Cost Study'!$B$7,'Operations Support'!$C2741,'Operations Support'!$B2741),0)</f>
        <v>0.99900000000000011</v>
      </c>
      <c r="AB2741" s="24">
        <f ca="1">AA2741*'Cost Study'!$B$31</f>
        <v>55.796077991721226</v>
      </c>
      <c r="AC2741" s="23">
        <f ca="1">Y2741*'Cost Study'!$B$31</f>
        <v>6881.5162856456172</v>
      </c>
      <c r="AD2741" s="24">
        <f ca="1">AA2741*'Cost Study'!$B$31</f>
        <v>55.796077991721226</v>
      </c>
      <c r="AE2741" s="377">
        <f t="shared" ca="1" si="643"/>
        <v>6937.3123636373384</v>
      </c>
      <c r="AF2741" s="377">
        <f t="shared" ca="1" si="644"/>
        <v>6937.3123636373384</v>
      </c>
      <c r="AH2741" s="688">
        <f>IFERROR($H2741/SUMIF($A:$A,$A2741,$H:$H)*SUMIF(Summary!$A$110:$A$186,$A2741,Summary!$P$110:$P$186),0)</f>
        <v>3245.8924729505047</v>
      </c>
      <c r="AI2741" s="689">
        <f t="shared" ca="1" si="645"/>
        <v>3691.4198906868337</v>
      </c>
      <c r="AJ2741" s="688">
        <f>IFERROR(H2741/SUMIF(A:A,A2741,H:H)*SUMIF(Summary!$A$110:$A$186,'Operations Support'!A2741,Summary!$Q$110:$Q$186),0)</f>
        <v>3256.5842856281029</v>
      </c>
      <c r="AK2741" s="688">
        <f t="shared" ca="1" si="646"/>
        <v>3680.7280780092356</v>
      </c>
      <c r="AM2741" s="688">
        <f>IFERROR($H2741/SUMIF($A:$A,$A2741,$H:$H)*SUMIF(Summary!$A$230:$A$266,$A2741,Summary!$P$230:$P$266),0)</f>
        <v>614.127390447518</v>
      </c>
      <c r="AN2741" s="688">
        <f>IFERROR($H2741/SUMIF($A:$A,$A2741,$H:$H)*(SUMIF(Summary!$A$230:$A$266,$A2741,Summary!$L$230:$L$266)+SUMIF(Summary!$A$281:$A$317,$A2741,Summary!$L$281:$L$317))-AM2741,0)</f>
        <v>1873.3838060377457</v>
      </c>
      <c r="AO2741" s="688">
        <f>IFERROR($H2741/SUMIF($A:$A,$A2741,$H:$H)*SUMIF(Summary!$A$230:$A$266,$A2741,Summary!$Q$230:$Q$266),0)</f>
        <v>616.15029634275811</v>
      </c>
      <c r="AP2741" s="688">
        <f>IFERROR($H2741/SUMIF($A:$A,$A2741,$H:$H)*(SUMIF(Summary!$A$230:$A$266,$A2741,Summary!$L$230:$L$266)+SUMIF(Summary!$A$281:$A$317,$A2741,Summary!$L$281:$L$317))-AO2741,0)</f>
        <v>1871.3609001425054</v>
      </c>
      <c r="AQ2741" s="306"/>
      <c r="AR2741" s="688">
        <f t="shared" ca="1" si="647"/>
        <v>5564.8036967245789</v>
      </c>
      <c r="AS2741" s="688">
        <f t="shared" ca="1" si="648"/>
        <v>5552.0889781517408</v>
      </c>
    </row>
    <row r="2742" spans="1:45" x14ac:dyDescent="0.2">
      <c r="A2742" s="423">
        <v>10115</v>
      </c>
      <c r="B2742" s="424">
        <v>1</v>
      </c>
      <c r="C2742" s="425" t="s">
        <v>307</v>
      </c>
      <c r="D2742" s="422">
        <f t="shared" si="634"/>
        <v>0</v>
      </c>
      <c r="E2742" s="422">
        <f t="shared" si="635"/>
        <v>0</v>
      </c>
      <c r="F2742" s="422">
        <f t="shared" si="636"/>
        <v>0</v>
      </c>
      <c r="G2742" s="422">
        <f t="shared" si="637"/>
        <v>0</v>
      </c>
      <c r="H2742" s="22">
        <f t="shared" si="638"/>
        <v>0</v>
      </c>
      <c r="I2742" s="116">
        <v>0</v>
      </c>
      <c r="J2742" s="116">
        <v>0</v>
      </c>
      <c r="K2742" s="116">
        <v>0</v>
      </c>
      <c r="L2742" s="116">
        <v>0</v>
      </c>
      <c r="M2742" s="22">
        <f t="shared" si="639"/>
        <v>0</v>
      </c>
      <c r="N2742" s="116">
        <v>0</v>
      </c>
      <c r="O2742" s="116">
        <v>0</v>
      </c>
      <c r="P2742" s="116">
        <v>0</v>
      </c>
      <c r="Q2742" s="116">
        <v>0</v>
      </c>
      <c r="R2742" s="22">
        <f t="shared" si="640"/>
        <v>0</v>
      </c>
      <c r="S2742" s="116">
        <v>0</v>
      </c>
      <c r="T2742" s="116">
        <v>0</v>
      </c>
      <c r="U2742" s="116">
        <v>0</v>
      </c>
      <c r="V2742" s="116">
        <v>0</v>
      </c>
      <c r="W2742" s="22">
        <f t="shared" si="641"/>
        <v>0</v>
      </c>
      <c r="X2742" s="22">
        <f t="shared" si="642"/>
        <v>0</v>
      </c>
      <c r="Y2742" s="22">
        <f ca="1">OFFSET('Cost Study'!$B$7,'Operations Support'!$C2742,'Operations Support'!$B2742)*$H2742</f>
        <v>0</v>
      </c>
      <c r="Z2742" s="23">
        <f ca="1">Y2742*'Cost Study'!$B$31</f>
        <v>0</v>
      </c>
      <c r="AA2742" s="23">
        <f ca="1">IF(A2742=10298,1.51,1)*IF($B2742&lt;3,$D2742*'Cost Study'!$B$32*OFFSET('Cost Study'!$B$7,'Operations Support'!$C2742,'Operations Support'!$B2742),0)</f>
        <v>0</v>
      </c>
      <c r="AB2742" s="24">
        <f ca="1">AA2742*'Cost Study'!$B$31</f>
        <v>0</v>
      </c>
      <c r="AC2742" s="23">
        <f ca="1">Y2742*'Cost Study'!$B$31</f>
        <v>0</v>
      </c>
      <c r="AD2742" s="24">
        <f ca="1">AA2742*'Cost Study'!$B$31</f>
        <v>0</v>
      </c>
      <c r="AE2742" s="377">
        <f t="shared" ca="1" si="643"/>
        <v>0</v>
      </c>
      <c r="AF2742" s="377">
        <f t="shared" ca="1" si="644"/>
        <v>0</v>
      </c>
      <c r="AH2742" s="688">
        <f>IFERROR($H2742/SUMIF($A:$A,$A2742,$H:$H)*SUMIF(Summary!$A$110:$A$186,$A2742,Summary!$P$110:$P$186),0)</f>
        <v>0</v>
      </c>
      <c r="AI2742" s="689">
        <f t="shared" ca="1" si="645"/>
        <v>0</v>
      </c>
      <c r="AJ2742" s="688">
        <f>IFERROR(H2742/SUMIF(A:A,A2742,H:H)*SUMIF(Summary!$A$110:$A$186,'Operations Support'!A2742,Summary!$Q$110:$Q$186),0)</f>
        <v>0</v>
      </c>
      <c r="AK2742" s="688">
        <f t="shared" ca="1" si="646"/>
        <v>0</v>
      </c>
      <c r="AM2742" s="688">
        <f>IFERROR($H2742/SUMIF($A:$A,$A2742,$H:$H)*SUMIF(Summary!$A$230:$A$266,$A2742,Summary!$P$230:$P$266),0)</f>
        <v>0</v>
      </c>
      <c r="AN2742" s="688">
        <f>IFERROR($H2742/SUMIF($A:$A,$A2742,$H:$H)*(SUMIF(Summary!$A$230:$A$266,$A2742,Summary!$L$230:$L$266)+SUMIF(Summary!$A$281:$A$317,$A2742,Summary!$L$281:$L$317))-AM2742,0)</f>
        <v>0</v>
      </c>
      <c r="AO2742" s="688">
        <f>IFERROR($H2742/SUMIF($A:$A,$A2742,$H:$H)*SUMIF(Summary!$A$230:$A$266,$A2742,Summary!$Q$230:$Q$266),0)</f>
        <v>0</v>
      </c>
      <c r="AP2742" s="688">
        <f>IFERROR($H2742/SUMIF($A:$A,$A2742,$H:$H)*(SUMIF(Summary!$A$230:$A$266,$A2742,Summary!$L$230:$L$266)+SUMIF(Summary!$A$281:$A$317,$A2742,Summary!$L$281:$L$317))-AO2742,0)</f>
        <v>0</v>
      </c>
      <c r="AQ2742" s="306"/>
      <c r="AR2742" s="688">
        <f t="shared" ca="1" si="647"/>
        <v>0</v>
      </c>
      <c r="AS2742" s="688">
        <f t="shared" ca="1" si="648"/>
        <v>0</v>
      </c>
    </row>
    <row r="2743" spans="1:45" x14ac:dyDescent="0.2">
      <c r="A2743" s="423">
        <v>10115</v>
      </c>
      <c r="B2743" s="424">
        <v>1</v>
      </c>
      <c r="C2743" s="425" t="s">
        <v>308</v>
      </c>
      <c r="D2743" s="422">
        <f t="shared" si="634"/>
        <v>0</v>
      </c>
      <c r="E2743" s="422">
        <f t="shared" si="635"/>
        <v>0</v>
      </c>
      <c r="F2743" s="422">
        <f t="shared" si="636"/>
        <v>0</v>
      </c>
      <c r="G2743" s="422">
        <f t="shared" si="637"/>
        <v>0</v>
      </c>
      <c r="H2743" s="22">
        <f t="shared" si="638"/>
        <v>0</v>
      </c>
      <c r="I2743" s="116">
        <v>0</v>
      </c>
      <c r="J2743" s="116">
        <v>0</v>
      </c>
      <c r="K2743" s="116">
        <v>0</v>
      </c>
      <c r="L2743" s="116">
        <v>0</v>
      </c>
      <c r="M2743" s="22">
        <f t="shared" si="639"/>
        <v>0</v>
      </c>
      <c r="N2743" s="116">
        <v>0</v>
      </c>
      <c r="O2743" s="116">
        <v>0</v>
      </c>
      <c r="P2743" s="116">
        <v>0</v>
      </c>
      <c r="Q2743" s="116">
        <v>0</v>
      </c>
      <c r="R2743" s="22">
        <f t="shared" si="640"/>
        <v>0</v>
      </c>
      <c r="S2743" s="116">
        <v>0</v>
      </c>
      <c r="T2743" s="116">
        <v>0</v>
      </c>
      <c r="U2743" s="116">
        <v>0</v>
      </c>
      <c r="V2743" s="116">
        <v>0</v>
      </c>
      <c r="W2743" s="22">
        <f t="shared" si="641"/>
        <v>0</v>
      </c>
      <c r="X2743" s="22">
        <f t="shared" si="642"/>
        <v>0</v>
      </c>
      <c r="Y2743" s="22">
        <f ca="1">OFFSET('Cost Study'!$B$7,'Operations Support'!$C2743,'Operations Support'!$B2743)*$H2743</f>
        <v>0</v>
      </c>
      <c r="Z2743" s="23">
        <f ca="1">Y2743*'Cost Study'!$B$31</f>
        <v>0</v>
      </c>
      <c r="AA2743" s="23">
        <f ca="1">IF(A2743=10298,1.51,1)*IF($B2743&lt;3,$D2743*'Cost Study'!$B$32*OFFSET('Cost Study'!$B$7,'Operations Support'!$C2743,'Operations Support'!$B2743),0)</f>
        <v>0</v>
      </c>
      <c r="AB2743" s="24">
        <f ca="1">AA2743*'Cost Study'!$B$31</f>
        <v>0</v>
      </c>
      <c r="AC2743" s="23">
        <f ca="1">Y2743*'Cost Study'!$B$31</f>
        <v>0</v>
      </c>
      <c r="AD2743" s="24">
        <f ca="1">AA2743*'Cost Study'!$B$31</f>
        <v>0</v>
      </c>
      <c r="AE2743" s="377">
        <f t="shared" ca="1" si="643"/>
        <v>0</v>
      </c>
      <c r="AF2743" s="377">
        <f t="shared" ca="1" si="644"/>
        <v>0</v>
      </c>
      <c r="AH2743" s="688">
        <f>IFERROR($H2743/SUMIF($A:$A,$A2743,$H:$H)*SUMIF(Summary!$A$110:$A$186,$A2743,Summary!$P$110:$P$186),0)</f>
        <v>0</v>
      </c>
      <c r="AI2743" s="689">
        <f t="shared" ca="1" si="645"/>
        <v>0</v>
      </c>
      <c r="AJ2743" s="688">
        <f>IFERROR(H2743/SUMIF(A:A,A2743,H:H)*SUMIF(Summary!$A$110:$A$186,'Operations Support'!A2743,Summary!$Q$110:$Q$186),0)</f>
        <v>0</v>
      </c>
      <c r="AK2743" s="688">
        <f t="shared" ca="1" si="646"/>
        <v>0</v>
      </c>
      <c r="AM2743" s="688">
        <f>IFERROR($H2743/SUMIF($A:$A,$A2743,$H:$H)*SUMIF(Summary!$A$230:$A$266,$A2743,Summary!$P$230:$P$266),0)</f>
        <v>0</v>
      </c>
      <c r="AN2743" s="688">
        <f>IFERROR($H2743/SUMIF($A:$A,$A2743,$H:$H)*(SUMIF(Summary!$A$230:$A$266,$A2743,Summary!$L$230:$L$266)+SUMIF(Summary!$A$281:$A$317,$A2743,Summary!$L$281:$L$317))-AM2743,0)</f>
        <v>0</v>
      </c>
      <c r="AO2743" s="688">
        <f>IFERROR($H2743/SUMIF($A:$A,$A2743,$H:$H)*SUMIF(Summary!$A$230:$A$266,$A2743,Summary!$Q$230:$Q$266),0)</f>
        <v>0</v>
      </c>
      <c r="AP2743" s="688">
        <f>IFERROR($H2743/SUMIF($A:$A,$A2743,$H:$H)*(SUMIF(Summary!$A$230:$A$266,$A2743,Summary!$L$230:$L$266)+SUMIF(Summary!$A$281:$A$317,$A2743,Summary!$L$281:$L$317))-AO2743,0)</f>
        <v>0</v>
      </c>
      <c r="AQ2743" s="306"/>
      <c r="AR2743" s="688">
        <f t="shared" ca="1" si="647"/>
        <v>0</v>
      </c>
      <c r="AS2743" s="688">
        <f t="shared" ca="1" si="648"/>
        <v>0</v>
      </c>
    </row>
    <row r="2744" spans="1:45" x14ac:dyDescent="0.2">
      <c r="A2744" s="423">
        <v>10115</v>
      </c>
      <c r="B2744" s="424">
        <v>1</v>
      </c>
      <c r="C2744" s="425" t="s">
        <v>309</v>
      </c>
      <c r="D2744" s="422">
        <f t="shared" si="634"/>
        <v>0</v>
      </c>
      <c r="E2744" s="422">
        <f t="shared" si="635"/>
        <v>0</v>
      </c>
      <c r="F2744" s="422">
        <f t="shared" si="636"/>
        <v>18</v>
      </c>
      <c r="G2744" s="422">
        <f t="shared" si="637"/>
        <v>0</v>
      </c>
      <c r="H2744" s="22">
        <f t="shared" si="638"/>
        <v>18</v>
      </c>
      <c r="I2744" s="116">
        <v>0</v>
      </c>
      <c r="J2744" s="116">
        <v>0</v>
      </c>
      <c r="K2744" s="116">
        <v>0</v>
      </c>
      <c r="L2744" s="116">
        <v>0</v>
      </c>
      <c r="M2744" s="22">
        <f t="shared" si="639"/>
        <v>0</v>
      </c>
      <c r="N2744" s="116">
        <v>0</v>
      </c>
      <c r="O2744" s="116">
        <v>0</v>
      </c>
      <c r="P2744" s="116">
        <v>18</v>
      </c>
      <c r="Q2744" s="116">
        <v>0</v>
      </c>
      <c r="R2744" s="22">
        <f t="shared" si="640"/>
        <v>18</v>
      </c>
      <c r="S2744" s="116">
        <v>0</v>
      </c>
      <c r="T2744" s="116">
        <v>0</v>
      </c>
      <c r="U2744" s="116">
        <v>0</v>
      </c>
      <c r="V2744" s="116">
        <v>0</v>
      </c>
      <c r="W2744" s="22">
        <f t="shared" si="641"/>
        <v>0</v>
      </c>
      <c r="X2744" s="22">
        <f t="shared" si="642"/>
        <v>0.6</v>
      </c>
      <c r="Y2744" s="22">
        <f ca="1">OFFSET('Cost Study'!$B$7,'Operations Support'!$C2744,'Operations Support'!$B2744)*$H2744</f>
        <v>39.42</v>
      </c>
      <c r="Z2744" s="23">
        <f ca="1">Y2744*'Cost Study'!$B$31</f>
        <v>2201.6830775111616</v>
      </c>
      <c r="AA2744" s="23">
        <f ca="1">IF(A2744=10298,1.51,1)*IF($B2744&lt;3,$D2744*'Cost Study'!$B$32*OFFSET('Cost Study'!$B$7,'Operations Support'!$C2744,'Operations Support'!$B2744),0)</f>
        <v>0</v>
      </c>
      <c r="AB2744" s="24">
        <f ca="1">AA2744*'Cost Study'!$B$31</f>
        <v>0</v>
      </c>
      <c r="AC2744" s="23">
        <f ca="1">Y2744*'Cost Study'!$B$31</f>
        <v>2201.6830775111616</v>
      </c>
      <c r="AD2744" s="24">
        <f ca="1">AA2744*'Cost Study'!$B$31</f>
        <v>0</v>
      </c>
      <c r="AE2744" s="377">
        <f t="shared" ca="1" si="643"/>
        <v>2201.6830775111616</v>
      </c>
      <c r="AF2744" s="377">
        <f t="shared" ca="1" si="644"/>
        <v>2201.6830775111616</v>
      </c>
      <c r="AH2744" s="688">
        <f>IFERROR($H2744/SUMIF($A:$A,$A2744,$H:$H)*SUMIF(Summary!$A$110:$A$186,$A2744,Summary!$P$110:$P$186),0)</f>
        <v>526.36094155954129</v>
      </c>
      <c r="AI2744" s="689">
        <f t="shared" ca="1" si="645"/>
        <v>1675.3221359516203</v>
      </c>
      <c r="AJ2744" s="688">
        <f>IFERROR(H2744/SUMIF(A:A,A2744,H:H)*SUMIF(Summary!$A$110:$A$186,'Operations Support'!A2744,Summary!$Q$110:$Q$186),0)</f>
        <v>528.09474902077341</v>
      </c>
      <c r="AK2744" s="688">
        <f t="shared" ca="1" si="646"/>
        <v>1673.5883284903882</v>
      </c>
      <c r="AM2744" s="688">
        <f>IFERROR($H2744/SUMIF($A:$A,$A2744,$H:$H)*SUMIF(Summary!$A$230:$A$266,$A2744,Summary!$P$230:$P$266),0)</f>
        <v>99.588225477975897</v>
      </c>
      <c r="AN2744" s="688">
        <f>IFERROR($H2744/SUMIF($A:$A,$A2744,$H:$H)*(SUMIF(Summary!$A$230:$A$266,$A2744,Summary!$L$230:$L$266)+SUMIF(Summary!$A$281:$A$317,$A2744,Summary!$L$281:$L$317))-AM2744,0)</f>
        <v>303.79196854666145</v>
      </c>
      <c r="AO2744" s="688">
        <f>IFERROR($H2744/SUMIF($A:$A,$A2744,$H:$H)*SUMIF(Summary!$A$230:$A$266,$A2744,Summary!$Q$230:$Q$266),0)</f>
        <v>99.91626427179861</v>
      </c>
      <c r="AP2744" s="688">
        <f>IFERROR($H2744/SUMIF($A:$A,$A2744,$H:$H)*(SUMIF(Summary!$A$230:$A$266,$A2744,Summary!$L$230:$L$266)+SUMIF(Summary!$A$281:$A$317,$A2744,Summary!$L$281:$L$317))-AO2744,0)</f>
        <v>303.46392975283868</v>
      </c>
      <c r="AQ2744" s="306"/>
      <c r="AR2744" s="688">
        <f t="shared" ca="1" si="647"/>
        <v>1979.1141044982819</v>
      </c>
      <c r="AS2744" s="688">
        <f t="shared" ca="1" si="648"/>
        <v>1977.0522582432268</v>
      </c>
    </row>
    <row r="2745" spans="1:45" x14ac:dyDescent="0.2">
      <c r="A2745" s="423">
        <v>10115</v>
      </c>
      <c r="B2745" s="424">
        <v>1</v>
      </c>
      <c r="C2745" s="425" t="s">
        <v>310</v>
      </c>
      <c r="D2745" s="422">
        <f t="shared" si="634"/>
        <v>0</v>
      </c>
      <c r="E2745" s="422">
        <f t="shared" si="635"/>
        <v>0</v>
      </c>
      <c r="F2745" s="422">
        <f t="shared" si="636"/>
        <v>0</v>
      </c>
      <c r="G2745" s="422">
        <f t="shared" si="637"/>
        <v>0</v>
      </c>
      <c r="H2745" s="22">
        <f t="shared" si="638"/>
        <v>0</v>
      </c>
      <c r="I2745" s="116">
        <v>0</v>
      </c>
      <c r="J2745" s="116">
        <v>0</v>
      </c>
      <c r="K2745" s="116">
        <v>0</v>
      </c>
      <c r="L2745" s="116">
        <v>0</v>
      </c>
      <c r="M2745" s="22">
        <f t="shared" si="639"/>
        <v>0</v>
      </c>
      <c r="N2745" s="116">
        <v>0</v>
      </c>
      <c r="O2745" s="116">
        <v>0</v>
      </c>
      <c r="P2745" s="116">
        <v>0</v>
      </c>
      <c r="Q2745" s="116">
        <v>0</v>
      </c>
      <c r="R2745" s="22">
        <f t="shared" si="640"/>
        <v>0</v>
      </c>
      <c r="S2745" s="116">
        <v>0</v>
      </c>
      <c r="T2745" s="116">
        <v>0</v>
      </c>
      <c r="U2745" s="116">
        <v>0</v>
      </c>
      <c r="V2745" s="116">
        <v>0</v>
      </c>
      <c r="W2745" s="22">
        <f t="shared" si="641"/>
        <v>0</v>
      </c>
      <c r="X2745" s="22">
        <f t="shared" si="642"/>
        <v>0</v>
      </c>
      <c r="Y2745" s="22">
        <f ca="1">OFFSET('Cost Study'!$B$7,'Operations Support'!$C2745,'Operations Support'!$B2745)*$H2745</f>
        <v>0</v>
      </c>
      <c r="Z2745" s="23">
        <f ca="1">Y2745*'Cost Study'!$B$31</f>
        <v>0</v>
      </c>
      <c r="AA2745" s="23">
        <f ca="1">IF(A2745=10298,1.51,1)*IF($B2745&lt;3,$D2745*'Cost Study'!$B$32*OFFSET('Cost Study'!$B$7,'Operations Support'!$C2745,'Operations Support'!$B2745),0)</f>
        <v>0</v>
      </c>
      <c r="AB2745" s="24">
        <f ca="1">AA2745*'Cost Study'!$B$31</f>
        <v>0</v>
      </c>
      <c r="AC2745" s="23">
        <f ca="1">Y2745*'Cost Study'!$B$31</f>
        <v>0</v>
      </c>
      <c r="AD2745" s="24">
        <f ca="1">AA2745*'Cost Study'!$B$31</f>
        <v>0</v>
      </c>
      <c r="AE2745" s="377">
        <f t="shared" ca="1" si="643"/>
        <v>0</v>
      </c>
      <c r="AF2745" s="377">
        <f t="shared" ca="1" si="644"/>
        <v>0</v>
      </c>
      <c r="AH2745" s="688">
        <f>IFERROR($H2745/SUMIF($A:$A,$A2745,$H:$H)*SUMIF(Summary!$A$110:$A$186,$A2745,Summary!$P$110:$P$186),0)</f>
        <v>0</v>
      </c>
      <c r="AI2745" s="689">
        <f t="shared" ca="1" si="645"/>
        <v>0</v>
      </c>
      <c r="AJ2745" s="688">
        <f>IFERROR(H2745/SUMIF(A:A,A2745,H:H)*SUMIF(Summary!$A$110:$A$186,'Operations Support'!A2745,Summary!$Q$110:$Q$186),0)</f>
        <v>0</v>
      </c>
      <c r="AK2745" s="688">
        <f t="shared" ca="1" si="646"/>
        <v>0</v>
      </c>
      <c r="AM2745" s="688">
        <f>IFERROR($H2745/SUMIF($A:$A,$A2745,$H:$H)*SUMIF(Summary!$A$230:$A$266,$A2745,Summary!$P$230:$P$266),0)</f>
        <v>0</v>
      </c>
      <c r="AN2745" s="688">
        <f>IFERROR($H2745/SUMIF($A:$A,$A2745,$H:$H)*(SUMIF(Summary!$A$230:$A$266,$A2745,Summary!$L$230:$L$266)+SUMIF(Summary!$A$281:$A$317,$A2745,Summary!$L$281:$L$317))-AM2745,0)</f>
        <v>0</v>
      </c>
      <c r="AO2745" s="688">
        <f>IFERROR($H2745/SUMIF($A:$A,$A2745,$H:$H)*SUMIF(Summary!$A$230:$A$266,$A2745,Summary!$Q$230:$Q$266),0)</f>
        <v>0</v>
      </c>
      <c r="AP2745" s="688">
        <f>IFERROR($H2745/SUMIF($A:$A,$A2745,$H:$H)*(SUMIF(Summary!$A$230:$A$266,$A2745,Summary!$L$230:$L$266)+SUMIF(Summary!$A$281:$A$317,$A2745,Summary!$L$281:$L$317))-AO2745,0)</f>
        <v>0</v>
      </c>
      <c r="AQ2745" s="306"/>
      <c r="AR2745" s="688">
        <f t="shared" ca="1" si="647"/>
        <v>0</v>
      </c>
      <c r="AS2745" s="688">
        <f t="shared" ca="1" si="648"/>
        <v>0</v>
      </c>
    </row>
    <row r="2746" spans="1:45" x14ac:dyDescent="0.2">
      <c r="A2746" s="423">
        <v>10115</v>
      </c>
      <c r="B2746" s="424">
        <v>1</v>
      </c>
      <c r="C2746" s="425" t="s">
        <v>311</v>
      </c>
      <c r="D2746" s="422">
        <f t="shared" si="634"/>
        <v>0</v>
      </c>
      <c r="E2746" s="422">
        <f t="shared" si="635"/>
        <v>0</v>
      </c>
      <c r="F2746" s="422">
        <f t="shared" si="636"/>
        <v>0</v>
      </c>
      <c r="G2746" s="422">
        <f t="shared" si="637"/>
        <v>0</v>
      </c>
      <c r="H2746" s="22">
        <f t="shared" si="638"/>
        <v>0</v>
      </c>
      <c r="I2746" s="116">
        <v>0</v>
      </c>
      <c r="J2746" s="116">
        <v>0</v>
      </c>
      <c r="K2746" s="116">
        <v>0</v>
      </c>
      <c r="L2746" s="116">
        <v>0</v>
      </c>
      <c r="M2746" s="22">
        <f t="shared" si="639"/>
        <v>0</v>
      </c>
      <c r="N2746" s="116">
        <v>0</v>
      </c>
      <c r="O2746" s="116">
        <v>0</v>
      </c>
      <c r="P2746" s="116">
        <v>0</v>
      </c>
      <c r="Q2746" s="116">
        <v>0</v>
      </c>
      <c r="R2746" s="22">
        <f t="shared" si="640"/>
        <v>0</v>
      </c>
      <c r="S2746" s="116">
        <v>0</v>
      </c>
      <c r="T2746" s="116">
        <v>0</v>
      </c>
      <c r="U2746" s="116">
        <v>0</v>
      </c>
      <c r="V2746" s="116">
        <v>0</v>
      </c>
      <c r="W2746" s="22">
        <f t="shared" si="641"/>
        <v>0</v>
      </c>
      <c r="X2746" s="22">
        <f t="shared" si="642"/>
        <v>0</v>
      </c>
      <c r="Y2746" s="22">
        <f ca="1">OFFSET('Cost Study'!$B$7,'Operations Support'!$C2746,'Operations Support'!$B2746)*$H2746</f>
        <v>0</v>
      </c>
      <c r="Z2746" s="23">
        <f ca="1">Y2746*'Cost Study'!$B$31</f>
        <v>0</v>
      </c>
      <c r="AA2746" s="23">
        <f ca="1">IF(A2746=10298,1.51,1)*IF($B2746&lt;3,$D2746*'Cost Study'!$B$32*OFFSET('Cost Study'!$B$7,'Operations Support'!$C2746,'Operations Support'!$B2746),0)</f>
        <v>0</v>
      </c>
      <c r="AB2746" s="24">
        <f ca="1">AA2746*'Cost Study'!$B$31</f>
        <v>0</v>
      </c>
      <c r="AC2746" s="23">
        <f ca="1">Y2746*'Cost Study'!$B$31</f>
        <v>0</v>
      </c>
      <c r="AD2746" s="24">
        <f ca="1">AA2746*'Cost Study'!$B$31</f>
        <v>0</v>
      </c>
      <c r="AE2746" s="377">
        <f t="shared" ca="1" si="643"/>
        <v>0</v>
      </c>
      <c r="AF2746" s="377">
        <f t="shared" ca="1" si="644"/>
        <v>0</v>
      </c>
      <c r="AH2746" s="688">
        <f>IFERROR($H2746/SUMIF($A:$A,$A2746,$H:$H)*SUMIF(Summary!$A$110:$A$186,$A2746,Summary!$P$110:$P$186),0)</f>
        <v>0</v>
      </c>
      <c r="AI2746" s="689">
        <f t="shared" ca="1" si="645"/>
        <v>0</v>
      </c>
      <c r="AJ2746" s="688">
        <f>IFERROR(H2746/SUMIF(A:A,A2746,H:H)*SUMIF(Summary!$A$110:$A$186,'Operations Support'!A2746,Summary!$Q$110:$Q$186),0)</f>
        <v>0</v>
      </c>
      <c r="AK2746" s="688">
        <f t="shared" ca="1" si="646"/>
        <v>0</v>
      </c>
      <c r="AM2746" s="688">
        <f>IFERROR($H2746/SUMIF($A:$A,$A2746,$H:$H)*SUMIF(Summary!$A$230:$A$266,$A2746,Summary!$P$230:$P$266),0)</f>
        <v>0</v>
      </c>
      <c r="AN2746" s="688">
        <f>IFERROR($H2746/SUMIF($A:$A,$A2746,$H:$H)*(SUMIF(Summary!$A$230:$A$266,$A2746,Summary!$L$230:$L$266)+SUMIF(Summary!$A$281:$A$317,$A2746,Summary!$L$281:$L$317))-AM2746,0)</f>
        <v>0</v>
      </c>
      <c r="AO2746" s="688">
        <f>IFERROR($H2746/SUMIF($A:$A,$A2746,$H:$H)*SUMIF(Summary!$A$230:$A$266,$A2746,Summary!$Q$230:$Q$266),0)</f>
        <v>0</v>
      </c>
      <c r="AP2746" s="688">
        <f>IFERROR($H2746/SUMIF($A:$A,$A2746,$H:$H)*(SUMIF(Summary!$A$230:$A$266,$A2746,Summary!$L$230:$L$266)+SUMIF(Summary!$A$281:$A$317,$A2746,Summary!$L$281:$L$317))-AO2746,0)</f>
        <v>0</v>
      </c>
      <c r="AQ2746" s="306"/>
      <c r="AR2746" s="688">
        <f t="shared" ca="1" si="647"/>
        <v>0</v>
      </c>
      <c r="AS2746" s="688">
        <f t="shared" ca="1" si="648"/>
        <v>0</v>
      </c>
    </row>
    <row r="2747" spans="1:45" x14ac:dyDescent="0.2">
      <c r="A2747" s="423">
        <v>10115</v>
      </c>
      <c r="B2747" s="424">
        <v>1</v>
      </c>
      <c r="C2747" s="425" t="s">
        <v>312</v>
      </c>
      <c r="D2747" s="422">
        <f t="shared" si="634"/>
        <v>0</v>
      </c>
      <c r="E2747" s="422">
        <f t="shared" si="635"/>
        <v>0</v>
      </c>
      <c r="F2747" s="422">
        <f t="shared" si="636"/>
        <v>30</v>
      </c>
      <c r="G2747" s="422">
        <f t="shared" si="637"/>
        <v>0</v>
      </c>
      <c r="H2747" s="22">
        <f t="shared" si="638"/>
        <v>30</v>
      </c>
      <c r="I2747" s="116">
        <v>0</v>
      </c>
      <c r="J2747" s="116">
        <v>0</v>
      </c>
      <c r="K2747" s="116">
        <v>19</v>
      </c>
      <c r="L2747" s="116">
        <v>0</v>
      </c>
      <c r="M2747" s="22">
        <f t="shared" si="639"/>
        <v>19</v>
      </c>
      <c r="N2747" s="116">
        <v>0</v>
      </c>
      <c r="O2747" s="116">
        <v>0</v>
      </c>
      <c r="P2747" s="116">
        <v>11</v>
      </c>
      <c r="Q2747" s="116">
        <v>0</v>
      </c>
      <c r="R2747" s="22">
        <f t="shared" si="640"/>
        <v>11</v>
      </c>
      <c r="S2747" s="116">
        <v>0</v>
      </c>
      <c r="T2747" s="116">
        <v>0</v>
      </c>
      <c r="U2747" s="116">
        <v>0</v>
      </c>
      <c r="V2747" s="116">
        <v>0</v>
      </c>
      <c r="W2747" s="22">
        <f t="shared" si="641"/>
        <v>0</v>
      </c>
      <c r="X2747" s="22">
        <f t="shared" si="642"/>
        <v>1</v>
      </c>
      <c r="Y2747" s="22">
        <f ca="1">OFFSET('Cost Study'!$B$7,'Operations Support'!$C2747,'Operations Support'!$B2747)*$H2747</f>
        <v>41.4</v>
      </c>
      <c r="Z2747" s="23">
        <f ca="1">Y2747*'Cost Study'!$B$31</f>
        <v>2312.2698987560143</v>
      </c>
      <c r="AA2747" s="23">
        <f ca="1">IF(A2747=10298,1.51,1)*IF($B2747&lt;3,$D2747*'Cost Study'!$B$32*OFFSET('Cost Study'!$B$7,'Operations Support'!$C2747,'Operations Support'!$B2747),0)</f>
        <v>0</v>
      </c>
      <c r="AB2747" s="24">
        <f ca="1">AA2747*'Cost Study'!$B$31</f>
        <v>0</v>
      </c>
      <c r="AC2747" s="23">
        <f ca="1">Y2747*'Cost Study'!$B$31</f>
        <v>2312.2698987560143</v>
      </c>
      <c r="AD2747" s="24">
        <f ca="1">AA2747*'Cost Study'!$B$31</f>
        <v>0</v>
      </c>
      <c r="AE2747" s="377">
        <f t="shared" ca="1" si="643"/>
        <v>2312.2698987560143</v>
      </c>
      <c r="AF2747" s="377">
        <f t="shared" ca="1" si="644"/>
        <v>2312.2698987560143</v>
      </c>
      <c r="AH2747" s="688">
        <f>IFERROR($H2747/SUMIF($A:$A,$A2747,$H:$H)*SUMIF(Summary!$A$110:$A$186,$A2747,Summary!$P$110:$P$186),0)</f>
        <v>877.26823593256893</v>
      </c>
      <c r="AI2747" s="689">
        <f t="shared" ca="1" si="645"/>
        <v>1435.0016628234453</v>
      </c>
      <c r="AJ2747" s="688">
        <f>IFERROR(H2747/SUMIF(A:A,A2747,H:H)*SUMIF(Summary!$A$110:$A$186,'Operations Support'!A2747,Summary!$Q$110:$Q$186),0)</f>
        <v>880.15791503462231</v>
      </c>
      <c r="AK2747" s="688">
        <f t="shared" ca="1" si="646"/>
        <v>1432.1119837213919</v>
      </c>
      <c r="AM2747" s="688">
        <f>IFERROR($H2747/SUMIF($A:$A,$A2747,$H:$H)*SUMIF(Summary!$A$230:$A$266,$A2747,Summary!$P$230:$P$266),0)</f>
        <v>165.9803757966265</v>
      </c>
      <c r="AN2747" s="688">
        <f>IFERROR($H2747/SUMIF($A:$A,$A2747,$H:$H)*(SUMIF(Summary!$A$230:$A$266,$A2747,Summary!$L$230:$L$266)+SUMIF(Summary!$A$281:$A$317,$A2747,Summary!$L$281:$L$317))-AM2747,0)</f>
        <v>506.31994757776909</v>
      </c>
      <c r="AO2747" s="688">
        <f>IFERROR($H2747/SUMIF($A:$A,$A2747,$H:$H)*SUMIF(Summary!$A$230:$A$266,$A2747,Summary!$Q$230:$Q$266),0)</f>
        <v>166.52710711966435</v>
      </c>
      <c r="AP2747" s="688">
        <f>IFERROR($H2747/SUMIF($A:$A,$A2747,$H:$H)*(SUMIF(Summary!$A$230:$A$266,$A2747,Summary!$L$230:$L$266)+SUMIF(Summary!$A$281:$A$317,$A2747,Summary!$L$281:$L$317))-AO2747,0)</f>
        <v>505.77321625473121</v>
      </c>
      <c r="AQ2747" s="306"/>
      <c r="AR2747" s="688">
        <f t="shared" ca="1" si="647"/>
        <v>1941.3216104012145</v>
      </c>
      <c r="AS2747" s="688">
        <f t="shared" ca="1" si="648"/>
        <v>1937.8851999761232</v>
      </c>
    </row>
    <row r="2748" spans="1:45" x14ac:dyDescent="0.2">
      <c r="A2748" s="423">
        <v>10115</v>
      </c>
      <c r="B2748" s="424">
        <v>1</v>
      </c>
      <c r="C2748" s="425" t="s">
        <v>313</v>
      </c>
      <c r="D2748" s="422">
        <f t="shared" si="634"/>
        <v>2097</v>
      </c>
      <c r="E2748" s="422">
        <f t="shared" si="635"/>
        <v>0</v>
      </c>
      <c r="F2748" s="422">
        <f t="shared" si="636"/>
        <v>6308</v>
      </c>
      <c r="G2748" s="422">
        <f t="shared" si="637"/>
        <v>0</v>
      </c>
      <c r="H2748" s="22">
        <f t="shared" si="638"/>
        <v>8405</v>
      </c>
      <c r="I2748" s="116">
        <v>1101</v>
      </c>
      <c r="J2748" s="116">
        <v>0</v>
      </c>
      <c r="K2748" s="116">
        <v>2615</v>
      </c>
      <c r="L2748" s="116">
        <v>0</v>
      </c>
      <c r="M2748" s="22">
        <f t="shared" si="639"/>
        <v>3716</v>
      </c>
      <c r="N2748" s="116">
        <v>852</v>
      </c>
      <c r="O2748" s="116">
        <v>0</v>
      </c>
      <c r="P2748" s="116">
        <v>3240</v>
      </c>
      <c r="Q2748" s="116">
        <v>0</v>
      </c>
      <c r="R2748" s="22">
        <f t="shared" si="640"/>
        <v>4092</v>
      </c>
      <c r="S2748" s="116">
        <v>144</v>
      </c>
      <c r="T2748" s="116">
        <v>0</v>
      </c>
      <c r="U2748" s="116">
        <v>453</v>
      </c>
      <c r="V2748" s="116">
        <v>0</v>
      </c>
      <c r="W2748" s="22">
        <f t="shared" si="641"/>
        <v>597</v>
      </c>
      <c r="X2748" s="22">
        <f t="shared" si="642"/>
        <v>280.16666666666669</v>
      </c>
      <c r="Y2748" s="22">
        <f ca="1">OFFSET('Cost Study'!$B$7,'Operations Support'!$C2748,'Operations Support'!$B2748)*$H2748</f>
        <v>8152.8499999999995</v>
      </c>
      <c r="Z2748" s="23">
        <f ca="1">Y2748*'Cost Study'!$B$31</f>
        <v>455352.40686166601</v>
      </c>
      <c r="AA2748" s="23">
        <f ca="1">IF(A2748=10298,1.51,1)*IF($B2748&lt;3,$D2748*'Cost Study'!$B$32*OFFSET('Cost Study'!$B$7,'Operations Support'!$C2748,'Operations Support'!$B2748),0)</f>
        <v>203.40900000000002</v>
      </c>
      <c r="AB2748" s="24">
        <f ca="1">AA2748*'Cost Study'!$B$31</f>
        <v>11360.785213431454</v>
      </c>
      <c r="AC2748" s="23">
        <f ca="1">Y2748*'Cost Study'!$B$31</f>
        <v>455352.40686166601</v>
      </c>
      <c r="AD2748" s="24">
        <f ca="1">AA2748*'Cost Study'!$B$31</f>
        <v>11360.785213431454</v>
      </c>
      <c r="AE2748" s="377">
        <f t="shared" ca="1" si="643"/>
        <v>466713.19207509747</v>
      </c>
      <c r="AF2748" s="377">
        <f t="shared" ca="1" si="644"/>
        <v>466713.19207509747</v>
      </c>
      <c r="AH2748" s="688">
        <f>IFERROR($H2748/SUMIF($A:$A,$A2748,$H:$H)*SUMIF(Summary!$A$110:$A$186,$A2748,Summary!$P$110:$P$186),0)</f>
        <v>245781.31743377473</v>
      </c>
      <c r="AI2748" s="689">
        <f t="shared" ca="1" si="645"/>
        <v>220931.87464132273</v>
      </c>
      <c r="AJ2748" s="688">
        <f>IFERROR(H2748/SUMIF(A:A,A2748,H:H)*SUMIF(Summary!$A$110:$A$186,'Operations Support'!A2748,Summary!$Q$110:$Q$186),0)</f>
        <v>246590.90919553337</v>
      </c>
      <c r="AK2748" s="688">
        <f t="shared" ca="1" si="646"/>
        <v>220122.2828795641</v>
      </c>
      <c r="AM2748" s="688">
        <f>IFERROR($H2748/SUMIF($A:$A,$A2748,$H:$H)*SUMIF(Summary!$A$230:$A$266,$A2748,Summary!$P$230:$P$266),0)</f>
        <v>46502.168619021526</v>
      </c>
      <c r="AN2748" s="688">
        <f>IFERROR($H2748/SUMIF($A:$A,$A2748,$H:$H)*(SUMIF(Summary!$A$230:$A$266,$A2748,Summary!$L$230:$L$266)+SUMIF(Summary!$A$281:$A$317,$A2748,Summary!$L$281:$L$317))-AM2748,0)</f>
        <v>141853.97197970498</v>
      </c>
      <c r="AO2748" s="688">
        <f>IFERROR($H2748/SUMIF($A:$A,$A2748,$H:$H)*SUMIF(Summary!$A$230:$A$266,$A2748,Summary!$Q$230:$Q$266),0)</f>
        <v>46655.344511359297</v>
      </c>
      <c r="AP2748" s="688">
        <f>IFERROR($H2748/SUMIF($A:$A,$A2748,$H:$H)*(SUMIF(Summary!$A$230:$A$266,$A2748,Summary!$L$230:$L$266)+SUMIF(Summary!$A$281:$A$317,$A2748,Summary!$L$281:$L$317))-AO2748,0)</f>
        <v>141700.7960873672</v>
      </c>
      <c r="AQ2748" s="306"/>
      <c r="AR2748" s="688">
        <f t="shared" ca="1" si="647"/>
        <v>362785.84662102768</v>
      </c>
      <c r="AS2748" s="688">
        <f t="shared" ca="1" si="648"/>
        <v>361823.07896693132</v>
      </c>
    </row>
    <row r="2749" spans="1:45" x14ac:dyDescent="0.2">
      <c r="A2749" s="423">
        <v>10115</v>
      </c>
      <c r="B2749" s="424">
        <v>1</v>
      </c>
      <c r="C2749" s="425" t="s">
        <v>314</v>
      </c>
      <c r="D2749" s="422">
        <f t="shared" si="634"/>
        <v>0</v>
      </c>
      <c r="E2749" s="422">
        <f t="shared" si="635"/>
        <v>0</v>
      </c>
      <c r="F2749" s="422">
        <f t="shared" si="636"/>
        <v>0</v>
      </c>
      <c r="G2749" s="422">
        <f t="shared" si="637"/>
        <v>0</v>
      </c>
      <c r="H2749" s="22">
        <f t="shared" si="638"/>
        <v>0</v>
      </c>
      <c r="I2749" s="116">
        <v>0</v>
      </c>
      <c r="J2749" s="116">
        <v>0</v>
      </c>
      <c r="K2749" s="116">
        <v>0</v>
      </c>
      <c r="L2749" s="116">
        <v>0</v>
      </c>
      <c r="M2749" s="22">
        <f t="shared" si="639"/>
        <v>0</v>
      </c>
      <c r="N2749" s="116">
        <v>0</v>
      </c>
      <c r="O2749" s="116">
        <v>0</v>
      </c>
      <c r="P2749" s="116">
        <v>0</v>
      </c>
      <c r="Q2749" s="116">
        <v>0</v>
      </c>
      <c r="R2749" s="22">
        <f t="shared" si="640"/>
        <v>0</v>
      </c>
      <c r="S2749" s="116">
        <v>0</v>
      </c>
      <c r="T2749" s="116">
        <v>0</v>
      </c>
      <c r="U2749" s="116">
        <v>0</v>
      </c>
      <c r="V2749" s="116">
        <v>0</v>
      </c>
      <c r="W2749" s="22">
        <f t="shared" si="641"/>
        <v>0</v>
      </c>
      <c r="X2749" s="22">
        <f t="shared" si="642"/>
        <v>0</v>
      </c>
      <c r="Y2749" s="22">
        <f ca="1">OFFSET('Cost Study'!$B$7,'Operations Support'!$C2749,'Operations Support'!$B2749)*$H2749</f>
        <v>0</v>
      </c>
      <c r="Z2749" s="23">
        <f ca="1">Y2749*'Cost Study'!$B$31</f>
        <v>0</v>
      </c>
      <c r="AA2749" s="23">
        <f ca="1">IF(A2749=10298,1.51,1)*IF($B2749&lt;3,$D2749*'Cost Study'!$B$32*OFFSET('Cost Study'!$B$7,'Operations Support'!$C2749,'Operations Support'!$B2749),0)</f>
        <v>0</v>
      </c>
      <c r="AB2749" s="24">
        <f ca="1">AA2749*'Cost Study'!$B$31</f>
        <v>0</v>
      </c>
      <c r="AC2749" s="23">
        <f ca="1">Y2749*'Cost Study'!$B$31</f>
        <v>0</v>
      </c>
      <c r="AD2749" s="24">
        <f ca="1">AA2749*'Cost Study'!$B$31</f>
        <v>0</v>
      </c>
      <c r="AE2749" s="377">
        <f t="shared" ca="1" si="643"/>
        <v>0</v>
      </c>
      <c r="AF2749" s="377">
        <f t="shared" ca="1" si="644"/>
        <v>0</v>
      </c>
      <c r="AH2749" s="688">
        <f>IFERROR($H2749/SUMIF($A:$A,$A2749,$H:$H)*SUMIF(Summary!$A$110:$A$186,$A2749,Summary!$P$110:$P$186),0)</f>
        <v>0</v>
      </c>
      <c r="AI2749" s="689">
        <f t="shared" ca="1" si="645"/>
        <v>0</v>
      </c>
      <c r="AJ2749" s="688">
        <f>IFERROR(H2749/SUMIF(A:A,A2749,H:H)*SUMIF(Summary!$A$110:$A$186,'Operations Support'!A2749,Summary!$Q$110:$Q$186),0)</f>
        <v>0</v>
      </c>
      <c r="AK2749" s="688">
        <f t="shared" ca="1" si="646"/>
        <v>0</v>
      </c>
      <c r="AM2749" s="688">
        <f>IFERROR($H2749/SUMIF($A:$A,$A2749,$H:$H)*SUMIF(Summary!$A$230:$A$266,$A2749,Summary!$P$230:$P$266),0)</f>
        <v>0</v>
      </c>
      <c r="AN2749" s="688">
        <f>IFERROR($H2749/SUMIF($A:$A,$A2749,$H:$H)*(SUMIF(Summary!$A$230:$A$266,$A2749,Summary!$L$230:$L$266)+SUMIF(Summary!$A$281:$A$317,$A2749,Summary!$L$281:$L$317))-AM2749,0)</f>
        <v>0</v>
      </c>
      <c r="AO2749" s="688">
        <f>IFERROR($H2749/SUMIF($A:$A,$A2749,$H:$H)*SUMIF(Summary!$A$230:$A$266,$A2749,Summary!$Q$230:$Q$266),0)</f>
        <v>0</v>
      </c>
      <c r="AP2749" s="688">
        <f>IFERROR($H2749/SUMIF($A:$A,$A2749,$H:$H)*(SUMIF(Summary!$A$230:$A$266,$A2749,Summary!$L$230:$L$266)+SUMIF(Summary!$A$281:$A$317,$A2749,Summary!$L$281:$L$317))-AO2749,0)</f>
        <v>0</v>
      </c>
      <c r="AQ2749" s="306"/>
      <c r="AR2749" s="688">
        <f t="shared" ca="1" si="647"/>
        <v>0</v>
      </c>
      <c r="AS2749" s="688">
        <f t="shared" ca="1" si="648"/>
        <v>0</v>
      </c>
    </row>
    <row r="2750" spans="1:45" x14ac:dyDescent="0.2">
      <c r="A2750" s="423">
        <v>10115</v>
      </c>
      <c r="B2750" s="424">
        <v>1</v>
      </c>
      <c r="C2750" s="425" t="s">
        <v>315</v>
      </c>
      <c r="D2750" s="422">
        <f t="shared" si="634"/>
        <v>7518</v>
      </c>
      <c r="E2750" s="422">
        <f t="shared" si="635"/>
        <v>0</v>
      </c>
      <c r="F2750" s="422">
        <f t="shared" si="636"/>
        <v>16452</v>
      </c>
      <c r="G2750" s="422">
        <f t="shared" si="637"/>
        <v>0</v>
      </c>
      <c r="H2750" s="22">
        <f t="shared" si="638"/>
        <v>23970</v>
      </c>
      <c r="I2750" s="116">
        <v>2847</v>
      </c>
      <c r="J2750" s="116">
        <v>0</v>
      </c>
      <c r="K2750" s="116">
        <v>7419</v>
      </c>
      <c r="L2750" s="116">
        <v>0</v>
      </c>
      <c r="M2750" s="22">
        <f t="shared" si="639"/>
        <v>10266</v>
      </c>
      <c r="N2750" s="116">
        <v>4173</v>
      </c>
      <c r="O2750" s="116">
        <v>0</v>
      </c>
      <c r="P2750" s="116">
        <v>7680</v>
      </c>
      <c r="Q2750" s="116">
        <v>0</v>
      </c>
      <c r="R2750" s="22">
        <f t="shared" si="640"/>
        <v>11853</v>
      </c>
      <c r="S2750" s="116">
        <v>498</v>
      </c>
      <c r="T2750" s="116">
        <v>0</v>
      </c>
      <c r="U2750" s="116">
        <v>1353</v>
      </c>
      <c r="V2750" s="116">
        <v>0</v>
      </c>
      <c r="W2750" s="22">
        <f t="shared" si="641"/>
        <v>1851</v>
      </c>
      <c r="X2750" s="22">
        <f t="shared" si="642"/>
        <v>799</v>
      </c>
      <c r="Y2750" s="22">
        <f ca="1">OFFSET('Cost Study'!$B$7,'Operations Support'!$C2750,'Operations Support'!$B2750)*$H2750</f>
        <v>27086.1</v>
      </c>
      <c r="Z2750" s="23">
        <f ca="1">Y2750*'Cost Study'!$B$31</f>
        <v>1512810.9590506107</v>
      </c>
      <c r="AA2750" s="23">
        <f ca="1">IF(A2750=10298,1.51,1)*IF($B2750&lt;3,$D2750*'Cost Study'!$B$32*OFFSET('Cost Study'!$B$7,'Operations Support'!$C2750,'Operations Support'!$B2750),0)</f>
        <v>849.53399999999999</v>
      </c>
      <c r="AB2750" s="24">
        <f ca="1">AA2750*'Cost Study'!$B$31</f>
        <v>47448.113434052946</v>
      </c>
      <c r="AC2750" s="23">
        <f ca="1">Y2750*'Cost Study'!$B$31</f>
        <v>1512810.9590506107</v>
      </c>
      <c r="AD2750" s="24">
        <f ca="1">AA2750*'Cost Study'!$B$31</f>
        <v>47448.113434052946</v>
      </c>
      <c r="AE2750" s="377">
        <f t="shared" ca="1" si="643"/>
        <v>1560259.0724846637</v>
      </c>
      <c r="AF2750" s="377">
        <f t="shared" ca="1" si="644"/>
        <v>1560259.0724846637</v>
      </c>
      <c r="AH2750" s="688">
        <f>IFERROR($H2750/SUMIF($A:$A,$A2750,$H:$H)*SUMIF(Summary!$A$110:$A$186,$A2750,Summary!$P$110:$P$186),0)</f>
        <v>700937.32051012258</v>
      </c>
      <c r="AI2750" s="689">
        <f t="shared" ca="1" si="645"/>
        <v>859321.75197454111</v>
      </c>
      <c r="AJ2750" s="688">
        <f>IFERROR(H2750/SUMIF(A:A,A2750,H:H)*SUMIF(Summary!$A$110:$A$186,'Operations Support'!A2750,Summary!$Q$110:$Q$186),0)</f>
        <v>703246.17411266337</v>
      </c>
      <c r="AK2750" s="688">
        <f t="shared" ca="1" si="646"/>
        <v>857012.89837200032</v>
      </c>
      <c r="AM2750" s="688">
        <f>IFERROR($H2750/SUMIF($A:$A,$A2750,$H:$H)*SUMIF(Summary!$A$230:$A$266,$A2750,Summary!$P$230:$P$266),0)</f>
        <v>132618.32026150459</v>
      </c>
      <c r="AN2750" s="688">
        <f>IFERROR($H2750/SUMIF($A:$A,$A2750,$H:$H)*(SUMIF(Summary!$A$230:$A$266,$A2750,Summary!$L$230:$L$266)+SUMIF(Summary!$A$281:$A$317,$A2750,Summary!$L$281:$L$317))-AM2750,0)</f>
        <v>404549.63811463746</v>
      </c>
      <c r="AO2750" s="688">
        <f>IFERROR($H2750/SUMIF($A:$A,$A2750,$H:$H)*SUMIF(Summary!$A$230:$A$266,$A2750,Summary!$Q$230:$Q$266),0)</f>
        <v>133055.15858861184</v>
      </c>
      <c r="AP2750" s="688">
        <f>IFERROR($H2750/SUMIF($A:$A,$A2750,$H:$H)*(SUMIF(Summary!$A$230:$A$266,$A2750,Summary!$L$230:$L$266)+SUMIF(Summary!$A$281:$A$317,$A2750,Summary!$L$281:$L$317))-AO2750,0)</f>
        <v>404112.79978753021</v>
      </c>
      <c r="AQ2750" s="306"/>
      <c r="AR2750" s="688">
        <f t="shared" ca="1" si="647"/>
        <v>1263871.3900891785</v>
      </c>
      <c r="AS2750" s="688">
        <f t="shared" ca="1" si="648"/>
        <v>1261125.6981595305</v>
      </c>
    </row>
    <row r="2751" spans="1:45" x14ac:dyDescent="0.2">
      <c r="A2751" s="423">
        <v>10115</v>
      </c>
      <c r="B2751" s="424">
        <v>1</v>
      </c>
      <c r="C2751" s="425" t="s">
        <v>316</v>
      </c>
      <c r="D2751" s="422">
        <f t="shared" si="634"/>
        <v>0</v>
      </c>
      <c r="E2751" s="422">
        <f t="shared" si="635"/>
        <v>0</v>
      </c>
      <c r="F2751" s="422">
        <f t="shared" si="636"/>
        <v>0</v>
      </c>
      <c r="G2751" s="422">
        <f t="shared" si="637"/>
        <v>0</v>
      </c>
      <c r="H2751" s="22">
        <f t="shared" si="638"/>
        <v>0</v>
      </c>
      <c r="I2751" s="116">
        <v>0</v>
      </c>
      <c r="J2751" s="116">
        <v>0</v>
      </c>
      <c r="K2751" s="116">
        <v>0</v>
      </c>
      <c r="L2751" s="116">
        <v>0</v>
      </c>
      <c r="M2751" s="22">
        <f t="shared" si="639"/>
        <v>0</v>
      </c>
      <c r="N2751" s="116">
        <v>0</v>
      </c>
      <c r="O2751" s="116">
        <v>0</v>
      </c>
      <c r="P2751" s="116">
        <v>0</v>
      </c>
      <c r="Q2751" s="116">
        <v>0</v>
      </c>
      <c r="R2751" s="22">
        <f t="shared" si="640"/>
        <v>0</v>
      </c>
      <c r="S2751" s="116">
        <v>0</v>
      </c>
      <c r="T2751" s="116">
        <v>0</v>
      </c>
      <c r="U2751" s="116">
        <v>0</v>
      </c>
      <c r="V2751" s="116">
        <v>0</v>
      </c>
      <c r="W2751" s="22">
        <f t="shared" si="641"/>
        <v>0</v>
      </c>
      <c r="X2751" s="22">
        <f t="shared" si="642"/>
        <v>0</v>
      </c>
      <c r="Y2751" s="22">
        <f ca="1">OFFSET('Cost Study'!$B$7,'Operations Support'!$C2751,'Operations Support'!$B2751)*$H2751</f>
        <v>0</v>
      </c>
      <c r="Z2751" s="23">
        <f ca="1">Y2751*'Cost Study'!$B$31</f>
        <v>0</v>
      </c>
      <c r="AA2751" s="23">
        <f ca="1">IF(A2751=10298,1.51,1)*IF($B2751&lt;3,$D2751*'Cost Study'!$B$32*OFFSET('Cost Study'!$B$7,'Operations Support'!$C2751,'Operations Support'!$B2751),0)</f>
        <v>0</v>
      </c>
      <c r="AB2751" s="24">
        <f ca="1">AA2751*'Cost Study'!$B$31</f>
        <v>0</v>
      </c>
      <c r="AC2751" s="23">
        <f ca="1">Y2751*'Cost Study'!$B$31</f>
        <v>0</v>
      </c>
      <c r="AD2751" s="24">
        <f ca="1">AA2751*'Cost Study'!$B$31</f>
        <v>0</v>
      </c>
      <c r="AE2751" s="377">
        <f t="shared" ca="1" si="643"/>
        <v>0</v>
      </c>
      <c r="AF2751" s="377">
        <f t="shared" ca="1" si="644"/>
        <v>0</v>
      </c>
      <c r="AH2751" s="688">
        <f>IFERROR($H2751/SUMIF($A:$A,$A2751,$H:$H)*SUMIF(Summary!$A$110:$A$186,$A2751,Summary!$P$110:$P$186),0)</f>
        <v>0</v>
      </c>
      <c r="AI2751" s="689">
        <f t="shared" ca="1" si="645"/>
        <v>0</v>
      </c>
      <c r="AJ2751" s="688">
        <f>IFERROR(H2751/SUMIF(A:A,A2751,H:H)*SUMIF(Summary!$A$110:$A$186,'Operations Support'!A2751,Summary!$Q$110:$Q$186),0)</f>
        <v>0</v>
      </c>
      <c r="AK2751" s="688">
        <f t="shared" ca="1" si="646"/>
        <v>0</v>
      </c>
      <c r="AM2751" s="688">
        <f>IFERROR($H2751/SUMIF($A:$A,$A2751,$H:$H)*SUMIF(Summary!$A$230:$A$266,$A2751,Summary!$P$230:$P$266),0)</f>
        <v>0</v>
      </c>
      <c r="AN2751" s="688">
        <f>IFERROR($H2751/SUMIF($A:$A,$A2751,$H:$H)*(SUMIF(Summary!$A$230:$A$266,$A2751,Summary!$L$230:$L$266)+SUMIF(Summary!$A$281:$A$317,$A2751,Summary!$L$281:$L$317))-AM2751,0)</f>
        <v>0</v>
      </c>
      <c r="AO2751" s="688">
        <f>IFERROR($H2751/SUMIF($A:$A,$A2751,$H:$H)*SUMIF(Summary!$A$230:$A$266,$A2751,Summary!$Q$230:$Q$266),0)</f>
        <v>0</v>
      </c>
      <c r="AP2751" s="688">
        <f>IFERROR($H2751/SUMIF($A:$A,$A2751,$H:$H)*(SUMIF(Summary!$A$230:$A$266,$A2751,Summary!$L$230:$L$266)+SUMIF(Summary!$A$281:$A$317,$A2751,Summary!$L$281:$L$317))-AO2751,0)</f>
        <v>0</v>
      </c>
      <c r="AQ2751" s="306"/>
      <c r="AR2751" s="688">
        <f t="shared" ca="1" si="647"/>
        <v>0</v>
      </c>
      <c r="AS2751" s="688">
        <f t="shared" ca="1" si="648"/>
        <v>0</v>
      </c>
    </row>
    <row r="2752" spans="1:45" x14ac:dyDescent="0.2">
      <c r="A2752" s="423">
        <v>10115</v>
      </c>
      <c r="B2752" s="424">
        <v>1</v>
      </c>
      <c r="C2752" s="425" t="s">
        <v>317</v>
      </c>
      <c r="D2752" s="422">
        <f t="shared" si="634"/>
        <v>0</v>
      </c>
      <c r="E2752" s="422">
        <f t="shared" si="635"/>
        <v>0</v>
      </c>
      <c r="F2752" s="422">
        <f t="shared" si="636"/>
        <v>0</v>
      </c>
      <c r="G2752" s="422">
        <f t="shared" si="637"/>
        <v>0</v>
      </c>
      <c r="H2752" s="22">
        <f t="shared" si="638"/>
        <v>0</v>
      </c>
      <c r="I2752" s="116">
        <v>0</v>
      </c>
      <c r="J2752" s="116">
        <v>0</v>
      </c>
      <c r="K2752" s="116">
        <v>0</v>
      </c>
      <c r="L2752" s="116">
        <v>0</v>
      </c>
      <c r="M2752" s="22">
        <f t="shared" si="639"/>
        <v>0</v>
      </c>
      <c r="N2752" s="116">
        <v>0</v>
      </c>
      <c r="O2752" s="116">
        <v>0</v>
      </c>
      <c r="P2752" s="116">
        <v>0</v>
      </c>
      <c r="Q2752" s="116">
        <v>0</v>
      </c>
      <c r="R2752" s="22">
        <f t="shared" si="640"/>
        <v>0</v>
      </c>
      <c r="S2752" s="116">
        <v>0</v>
      </c>
      <c r="T2752" s="116">
        <v>0</v>
      </c>
      <c r="U2752" s="116">
        <v>0</v>
      </c>
      <c r="V2752" s="116">
        <v>0</v>
      </c>
      <c r="W2752" s="22">
        <f t="shared" si="641"/>
        <v>0</v>
      </c>
      <c r="X2752" s="22">
        <f t="shared" si="642"/>
        <v>0</v>
      </c>
      <c r="Y2752" s="22">
        <f ca="1">OFFSET('Cost Study'!$B$7,'Operations Support'!$C2752,'Operations Support'!$B2752)*$H2752</f>
        <v>0</v>
      </c>
      <c r="Z2752" s="23">
        <f ca="1">Y2752*'Cost Study'!$B$31</f>
        <v>0</v>
      </c>
      <c r="AA2752" s="23">
        <f ca="1">IF(A2752=10298,1.51,1)*IF($B2752&lt;3,$D2752*'Cost Study'!$B$32*OFFSET('Cost Study'!$B$7,'Operations Support'!$C2752,'Operations Support'!$B2752),0)</f>
        <v>0</v>
      </c>
      <c r="AB2752" s="24">
        <f ca="1">AA2752*'Cost Study'!$B$31</f>
        <v>0</v>
      </c>
      <c r="AC2752" s="23">
        <f ca="1">Y2752*'Cost Study'!$B$31</f>
        <v>0</v>
      </c>
      <c r="AD2752" s="24">
        <f ca="1">AA2752*'Cost Study'!$B$31</f>
        <v>0</v>
      </c>
      <c r="AE2752" s="377">
        <f t="shared" ca="1" si="643"/>
        <v>0</v>
      </c>
      <c r="AF2752" s="377">
        <f t="shared" ca="1" si="644"/>
        <v>0</v>
      </c>
      <c r="AH2752" s="688">
        <f>IFERROR($H2752/SUMIF($A:$A,$A2752,$H:$H)*SUMIF(Summary!$A$110:$A$186,$A2752,Summary!$P$110:$P$186),0)</f>
        <v>0</v>
      </c>
      <c r="AI2752" s="689">
        <f t="shared" ca="1" si="645"/>
        <v>0</v>
      </c>
      <c r="AJ2752" s="688">
        <f>IFERROR(H2752/SUMIF(A:A,A2752,H:H)*SUMIF(Summary!$A$110:$A$186,'Operations Support'!A2752,Summary!$Q$110:$Q$186),0)</f>
        <v>0</v>
      </c>
      <c r="AK2752" s="688">
        <f t="shared" ca="1" si="646"/>
        <v>0</v>
      </c>
      <c r="AM2752" s="688">
        <f>IFERROR($H2752/SUMIF($A:$A,$A2752,$H:$H)*SUMIF(Summary!$A$230:$A$266,$A2752,Summary!$P$230:$P$266),0)</f>
        <v>0</v>
      </c>
      <c r="AN2752" s="688">
        <f>IFERROR($H2752/SUMIF($A:$A,$A2752,$H:$H)*(SUMIF(Summary!$A$230:$A$266,$A2752,Summary!$L$230:$L$266)+SUMIF(Summary!$A$281:$A$317,$A2752,Summary!$L$281:$L$317))-AM2752,0)</f>
        <v>0</v>
      </c>
      <c r="AO2752" s="688">
        <f>IFERROR($H2752/SUMIF($A:$A,$A2752,$H:$H)*SUMIF(Summary!$A$230:$A$266,$A2752,Summary!$Q$230:$Q$266),0)</f>
        <v>0</v>
      </c>
      <c r="AP2752" s="688">
        <f>IFERROR($H2752/SUMIF($A:$A,$A2752,$H:$H)*(SUMIF(Summary!$A$230:$A$266,$A2752,Summary!$L$230:$L$266)+SUMIF(Summary!$A$281:$A$317,$A2752,Summary!$L$281:$L$317))-AO2752,0)</f>
        <v>0</v>
      </c>
      <c r="AQ2752" s="306"/>
      <c r="AR2752" s="688">
        <f t="shared" ca="1" si="647"/>
        <v>0</v>
      </c>
      <c r="AS2752" s="688">
        <f t="shared" ca="1" si="648"/>
        <v>0</v>
      </c>
    </row>
    <row r="2753" spans="1:45" x14ac:dyDescent="0.2">
      <c r="A2753" s="423">
        <v>10115</v>
      </c>
      <c r="B2753" s="424">
        <v>1</v>
      </c>
      <c r="C2753" s="425" t="s">
        <v>318</v>
      </c>
      <c r="D2753" s="422">
        <f t="shared" si="634"/>
        <v>27</v>
      </c>
      <c r="E2753" s="422">
        <f t="shared" si="635"/>
        <v>0</v>
      </c>
      <c r="F2753" s="422">
        <f t="shared" si="636"/>
        <v>582</v>
      </c>
      <c r="G2753" s="422">
        <f t="shared" si="637"/>
        <v>0</v>
      </c>
      <c r="H2753" s="22">
        <f t="shared" si="638"/>
        <v>609</v>
      </c>
      <c r="I2753" s="116">
        <v>18</v>
      </c>
      <c r="J2753" s="116">
        <v>0</v>
      </c>
      <c r="K2753" s="116">
        <v>258</v>
      </c>
      <c r="L2753" s="116">
        <v>0</v>
      </c>
      <c r="M2753" s="22">
        <f t="shared" si="639"/>
        <v>276</v>
      </c>
      <c r="N2753" s="116">
        <v>9</v>
      </c>
      <c r="O2753" s="116">
        <v>0</v>
      </c>
      <c r="P2753" s="116">
        <v>255</v>
      </c>
      <c r="Q2753" s="116">
        <v>0</v>
      </c>
      <c r="R2753" s="22">
        <f t="shared" si="640"/>
        <v>264</v>
      </c>
      <c r="S2753" s="116">
        <v>0</v>
      </c>
      <c r="T2753" s="116">
        <v>0</v>
      </c>
      <c r="U2753" s="116">
        <v>69</v>
      </c>
      <c r="V2753" s="116">
        <v>0</v>
      </c>
      <c r="W2753" s="22">
        <f t="shared" si="641"/>
        <v>69</v>
      </c>
      <c r="X2753" s="22">
        <f t="shared" si="642"/>
        <v>20.3</v>
      </c>
      <c r="Y2753" s="22">
        <f ca="1">OFFSET('Cost Study'!$B$7,'Operations Support'!$C2753,'Operations Support'!$B2753)*$H2753</f>
        <v>1163.19</v>
      </c>
      <c r="Z2753" s="23">
        <f ca="1">Y2753*'Cost Study'!$B$31</f>
        <v>64966.406365555762</v>
      </c>
      <c r="AA2753" s="23">
        <f ca="1">IF(A2753=10298,1.51,1)*IF($B2753&lt;3,$D2753*'Cost Study'!$B$32*OFFSET('Cost Study'!$B$7,'Operations Support'!$C2753,'Operations Support'!$B2753),0)</f>
        <v>5.157</v>
      </c>
      <c r="AB2753" s="24">
        <f ca="1">AA2753*'Cost Study'!$B$31</f>
        <v>288.02840260591228</v>
      </c>
      <c r="AC2753" s="23">
        <f ca="1">Y2753*'Cost Study'!$B$31</f>
        <v>64966.406365555762</v>
      </c>
      <c r="AD2753" s="24">
        <f ca="1">AA2753*'Cost Study'!$B$31</f>
        <v>288.02840260591228</v>
      </c>
      <c r="AE2753" s="377">
        <f t="shared" ca="1" si="643"/>
        <v>65254.434768161671</v>
      </c>
      <c r="AF2753" s="377">
        <f t="shared" ca="1" si="644"/>
        <v>65254.434768161671</v>
      </c>
      <c r="AH2753" s="688">
        <f>IFERROR($H2753/SUMIF($A:$A,$A2753,$H:$H)*SUMIF(Summary!$A$110:$A$186,$A2753,Summary!$P$110:$P$186),0)</f>
        <v>17808.545189431148</v>
      </c>
      <c r="AI2753" s="689">
        <f t="shared" ca="1" si="645"/>
        <v>47445.889578730523</v>
      </c>
      <c r="AJ2753" s="688">
        <f>IFERROR(H2753/SUMIF(A:A,A2753,H:H)*SUMIF(Summary!$A$110:$A$186,'Operations Support'!A2753,Summary!$Q$110:$Q$186),0)</f>
        <v>17867.205675202833</v>
      </c>
      <c r="AK2753" s="688">
        <f t="shared" ca="1" si="646"/>
        <v>47387.229092958834</v>
      </c>
      <c r="AM2753" s="688">
        <f>IFERROR($H2753/SUMIF($A:$A,$A2753,$H:$H)*SUMIF(Summary!$A$230:$A$266,$A2753,Summary!$P$230:$P$266),0)</f>
        <v>3369.4016286715178</v>
      </c>
      <c r="AN2753" s="688">
        <f>IFERROR($H2753/SUMIF($A:$A,$A2753,$H:$H)*(SUMIF(Summary!$A$230:$A$266,$A2753,Summary!$L$230:$L$266)+SUMIF(Summary!$A$281:$A$317,$A2753,Summary!$L$281:$L$317))-AM2753,0)</f>
        <v>10278.294935828711</v>
      </c>
      <c r="AO2753" s="688">
        <f>IFERROR($H2753/SUMIF($A:$A,$A2753,$H:$H)*SUMIF(Summary!$A$230:$A$266,$A2753,Summary!$Q$230:$Q$266),0)</f>
        <v>3380.5002745291868</v>
      </c>
      <c r="AP2753" s="688">
        <f>IFERROR($H2753/SUMIF($A:$A,$A2753,$H:$H)*(SUMIF(Summary!$A$230:$A$266,$A2753,Summary!$L$230:$L$266)+SUMIF(Summary!$A$281:$A$317,$A2753,Summary!$L$281:$L$317))-AO2753,0)</f>
        <v>10267.196289971042</v>
      </c>
      <c r="AQ2753" s="306"/>
      <c r="AR2753" s="688">
        <f t="shared" ca="1" si="647"/>
        <v>57724.184514559238</v>
      </c>
      <c r="AS2753" s="688">
        <f t="shared" ca="1" si="648"/>
        <v>57654.425382929876</v>
      </c>
    </row>
    <row r="2754" spans="1:45" x14ac:dyDescent="0.2">
      <c r="A2754" s="423">
        <v>10115</v>
      </c>
      <c r="B2754" s="424">
        <v>1</v>
      </c>
      <c r="C2754" s="425" t="s">
        <v>319</v>
      </c>
      <c r="D2754" s="422">
        <f t="shared" si="634"/>
        <v>0</v>
      </c>
      <c r="E2754" s="422">
        <f t="shared" si="635"/>
        <v>0</v>
      </c>
      <c r="F2754" s="422">
        <f t="shared" si="636"/>
        <v>0</v>
      </c>
      <c r="G2754" s="422">
        <f t="shared" si="637"/>
        <v>0</v>
      </c>
      <c r="H2754" s="22">
        <f t="shared" si="638"/>
        <v>0</v>
      </c>
      <c r="I2754" s="116">
        <v>0</v>
      </c>
      <c r="J2754" s="116">
        <v>0</v>
      </c>
      <c r="K2754" s="116">
        <v>0</v>
      </c>
      <c r="L2754" s="116">
        <v>0</v>
      </c>
      <c r="M2754" s="22">
        <f t="shared" si="639"/>
        <v>0</v>
      </c>
      <c r="N2754" s="116">
        <v>0</v>
      </c>
      <c r="O2754" s="116">
        <v>0</v>
      </c>
      <c r="P2754" s="116">
        <v>0</v>
      </c>
      <c r="Q2754" s="116">
        <v>0</v>
      </c>
      <c r="R2754" s="22">
        <f t="shared" si="640"/>
        <v>0</v>
      </c>
      <c r="S2754" s="116">
        <v>0</v>
      </c>
      <c r="T2754" s="116">
        <v>0</v>
      </c>
      <c r="U2754" s="116">
        <v>0</v>
      </c>
      <c r="V2754" s="116">
        <v>0</v>
      </c>
      <c r="W2754" s="22">
        <f t="shared" si="641"/>
        <v>0</v>
      </c>
      <c r="X2754" s="22">
        <f t="shared" si="642"/>
        <v>0</v>
      </c>
      <c r="Y2754" s="22">
        <f ca="1">OFFSET('Cost Study'!$B$7,'Operations Support'!$C2754,'Operations Support'!$B2754)*$H2754</f>
        <v>0</v>
      </c>
      <c r="Z2754" s="23">
        <f ca="1">Y2754*'Cost Study'!$B$31</f>
        <v>0</v>
      </c>
      <c r="AA2754" s="23">
        <f ca="1">IF(A2754=10298,1.51,1)*IF($B2754&lt;3,$D2754*'Cost Study'!$B$32*OFFSET('Cost Study'!$B$7,'Operations Support'!$C2754,'Operations Support'!$B2754),0)</f>
        <v>0</v>
      </c>
      <c r="AB2754" s="24">
        <f ca="1">AA2754*'Cost Study'!$B$31</f>
        <v>0</v>
      </c>
      <c r="AC2754" s="23">
        <f ca="1">Y2754*'Cost Study'!$B$31</f>
        <v>0</v>
      </c>
      <c r="AD2754" s="24">
        <f ca="1">AA2754*'Cost Study'!$B$31</f>
        <v>0</v>
      </c>
      <c r="AE2754" s="377">
        <f t="shared" ca="1" si="643"/>
        <v>0</v>
      </c>
      <c r="AF2754" s="377">
        <f t="shared" ca="1" si="644"/>
        <v>0</v>
      </c>
      <c r="AH2754" s="688">
        <f>IFERROR($H2754/SUMIF($A:$A,$A2754,$H:$H)*SUMIF(Summary!$A$110:$A$186,$A2754,Summary!$P$110:$P$186),0)</f>
        <v>0</v>
      </c>
      <c r="AI2754" s="689">
        <f t="shared" ca="1" si="645"/>
        <v>0</v>
      </c>
      <c r="AJ2754" s="688">
        <f>IFERROR(H2754/SUMIF(A:A,A2754,H:H)*SUMIF(Summary!$A$110:$A$186,'Operations Support'!A2754,Summary!$Q$110:$Q$186),0)</f>
        <v>0</v>
      </c>
      <c r="AK2754" s="688">
        <f t="shared" ca="1" si="646"/>
        <v>0</v>
      </c>
      <c r="AM2754" s="688">
        <f>IFERROR($H2754/SUMIF($A:$A,$A2754,$H:$H)*SUMIF(Summary!$A$230:$A$266,$A2754,Summary!$P$230:$P$266),0)</f>
        <v>0</v>
      </c>
      <c r="AN2754" s="688">
        <f>IFERROR($H2754/SUMIF($A:$A,$A2754,$H:$H)*(SUMIF(Summary!$A$230:$A$266,$A2754,Summary!$L$230:$L$266)+SUMIF(Summary!$A$281:$A$317,$A2754,Summary!$L$281:$L$317))-AM2754,0)</f>
        <v>0</v>
      </c>
      <c r="AO2754" s="688">
        <f>IFERROR($H2754/SUMIF($A:$A,$A2754,$H:$H)*SUMIF(Summary!$A$230:$A$266,$A2754,Summary!$Q$230:$Q$266),0)</f>
        <v>0</v>
      </c>
      <c r="AP2754" s="688">
        <f>IFERROR($H2754/SUMIF($A:$A,$A2754,$H:$H)*(SUMIF(Summary!$A$230:$A$266,$A2754,Summary!$L$230:$L$266)+SUMIF(Summary!$A$281:$A$317,$A2754,Summary!$L$281:$L$317))-AO2754,0)</f>
        <v>0</v>
      </c>
      <c r="AQ2754" s="306"/>
      <c r="AR2754" s="688">
        <f t="shared" ca="1" si="647"/>
        <v>0</v>
      </c>
      <c r="AS2754" s="688">
        <f t="shared" ca="1" si="648"/>
        <v>0</v>
      </c>
    </row>
    <row r="2755" spans="1:45" x14ac:dyDescent="0.2">
      <c r="A2755" s="423">
        <v>10115</v>
      </c>
      <c r="B2755" s="424">
        <v>1</v>
      </c>
      <c r="C2755" s="425" t="s">
        <v>320</v>
      </c>
      <c r="D2755" s="422">
        <f t="shared" si="634"/>
        <v>0</v>
      </c>
      <c r="E2755" s="422">
        <f t="shared" si="635"/>
        <v>0</v>
      </c>
      <c r="F2755" s="422">
        <f t="shared" si="636"/>
        <v>1834</v>
      </c>
      <c r="G2755" s="422">
        <f t="shared" si="637"/>
        <v>0</v>
      </c>
      <c r="H2755" s="22">
        <f t="shared" si="638"/>
        <v>1834</v>
      </c>
      <c r="I2755" s="116">
        <v>0</v>
      </c>
      <c r="J2755" s="116">
        <v>0</v>
      </c>
      <c r="K2755" s="116">
        <v>568</v>
      </c>
      <c r="L2755" s="116">
        <v>0</v>
      </c>
      <c r="M2755" s="22">
        <f t="shared" si="639"/>
        <v>568</v>
      </c>
      <c r="N2755" s="116">
        <v>0</v>
      </c>
      <c r="O2755" s="116">
        <v>0</v>
      </c>
      <c r="P2755" s="116">
        <v>1178</v>
      </c>
      <c r="Q2755" s="116">
        <v>0</v>
      </c>
      <c r="R2755" s="22">
        <f t="shared" si="640"/>
        <v>1178</v>
      </c>
      <c r="S2755" s="116">
        <v>0</v>
      </c>
      <c r="T2755" s="116">
        <v>0</v>
      </c>
      <c r="U2755" s="116">
        <v>88</v>
      </c>
      <c r="V2755" s="116">
        <v>0</v>
      </c>
      <c r="W2755" s="22">
        <f t="shared" si="641"/>
        <v>88</v>
      </c>
      <c r="X2755" s="22">
        <f t="shared" si="642"/>
        <v>61.133333333333333</v>
      </c>
      <c r="Y2755" s="22">
        <f ca="1">OFFSET('Cost Study'!$B$7,'Operations Support'!$C2755,'Operations Support'!$B2755)*$H2755</f>
        <v>1834</v>
      </c>
      <c r="Z2755" s="23">
        <f ca="1">Y2755*'Cost Study'!$B$31</f>
        <v>102432.43947629302</v>
      </c>
      <c r="AA2755" s="23">
        <f ca="1">IF(A2755=10298,1.51,1)*IF($B2755&lt;3,$D2755*'Cost Study'!$B$32*OFFSET('Cost Study'!$B$7,'Operations Support'!$C2755,'Operations Support'!$B2755),0)</f>
        <v>0</v>
      </c>
      <c r="AB2755" s="24">
        <f ca="1">AA2755*'Cost Study'!$B$31</f>
        <v>0</v>
      </c>
      <c r="AC2755" s="23">
        <f ca="1">Y2755*'Cost Study'!$B$31</f>
        <v>102432.43947629302</v>
      </c>
      <c r="AD2755" s="24">
        <f ca="1">AA2755*'Cost Study'!$B$31</f>
        <v>0</v>
      </c>
      <c r="AE2755" s="377">
        <f t="shared" ca="1" si="643"/>
        <v>102432.43947629302</v>
      </c>
      <c r="AF2755" s="377">
        <f t="shared" ca="1" si="644"/>
        <v>102432.43947629302</v>
      </c>
      <c r="AH2755" s="688">
        <f>IFERROR($H2755/SUMIF($A:$A,$A2755,$H:$H)*SUMIF(Summary!$A$110:$A$186,$A2755,Summary!$P$110:$P$186),0)</f>
        <v>53630.331490011049</v>
      </c>
      <c r="AI2755" s="689">
        <f t="shared" ca="1" si="645"/>
        <v>48802.107986281968</v>
      </c>
      <c r="AJ2755" s="688">
        <f>IFERROR(H2755/SUMIF(A:A,A2755,H:H)*SUMIF(Summary!$A$110:$A$186,'Operations Support'!A2755,Summary!$Q$110:$Q$186),0)</f>
        <v>53806.987205783254</v>
      </c>
      <c r="AK2755" s="688">
        <f t="shared" ca="1" si="646"/>
        <v>48625.452270509762</v>
      </c>
      <c r="AM2755" s="688">
        <f>IFERROR($H2755/SUMIF($A:$A,$A2755,$H:$H)*SUMIF(Summary!$A$230:$A$266,$A2755,Summary!$P$230:$P$266),0)</f>
        <v>10146.9336403671</v>
      </c>
      <c r="AN2755" s="688">
        <f>IFERROR($H2755/SUMIF($A:$A,$A2755,$H:$H)*(SUMIF(Summary!$A$230:$A$266,$A2755,Summary!$L$230:$L$266)+SUMIF(Summary!$A$281:$A$317,$A2755,Summary!$L$281:$L$317))-AM2755,0)</f>
        <v>30953.026128587615</v>
      </c>
      <c r="AO2755" s="688">
        <f>IFERROR($H2755/SUMIF($A:$A,$A2755,$H:$H)*SUMIF(Summary!$A$230:$A$266,$A2755,Summary!$Q$230:$Q$266),0)</f>
        <v>10180.357148582149</v>
      </c>
      <c r="AP2755" s="688">
        <f>IFERROR($H2755/SUMIF($A:$A,$A2755,$H:$H)*(SUMIF(Summary!$A$230:$A$266,$A2755,Summary!$L$230:$L$266)+SUMIF(Summary!$A$281:$A$317,$A2755,Summary!$L$281:$L$317))-AO2755,0)</f>
        <v>30919.602620372567</v>
      </c>
      <c r="AQ2755" s="306"/>
      <c r="AR2755" s="688">
        <f t="shared" ca="1" si="647"/>
        <v>79755.134114869579</v>
      </c>
      <c r="AS2755" s="688">
        <f t="shared" ca="1" si="648"/>
        <v>79545.054890882326</v>
      </c>
    </row>
    <row r="2756" spans="1:45" s="15" customFormat="1" x14ac:dyDescent="0.2">
      <c r="A2756" s="423">
        <v>10115</v>
      </c>
      <c r="B2756" s="424">
        <v>2</v>
      </c>
      <c r="C2756" s="425" t="s">
        <v>300</v>
      </c>
      <c r="D2756" s="422">
        <f t="shared" si="634"/>
        <v>35511</v>
      </c>
      <c r="E2756" s="422">
        <f t="shared" si="635"/>
        <v>0</v>
      </c>
      <c r="F2756" s="422">
        <f t="shared" si="636"/>
        <v>46828</v>
      </c>
      <c r="G2756" s="422">
        <f t="shared" si="637"/>
        <v>0</v>
      </c>
      <c r="H2756" s="22">
        <f t="shared" si="638"/>
        <v>82339</v>
      </c>
      <c r="I2756" s="116">
        <v>16947</v>
      </c>
      <c r="J2756" s="116">
        <v>0</v>
      </c>
      <c r="K2756" s="116">
        <v>21230</v>
      </c>
      <c r="L2756" s="116">
        <v>0</v>
      </c>
      <c r="M2756" s="22">
        <f t="shared" si="639"/>
        <v>38177</v>
      </c>
      <c r="N2756" s="116">
        <v>14726</v>
      </c>
      <c r="O2756" s="116">
        <v>0</v>
      </c>
      <c r="P2756" s="116">
        <v>20644</v>
      </c>
      <c r="Q2756" s="116">
        <v>0</v>
      </c>
      <c r="R2756" s="22">
        <f t="shared" si="640"/>
        <v>35370</v>
      </c>
      <c r="S2756" s="116">
        <v>3838</v>
      </c>
      <c r="T2756" s="116">
        <v>0</v>
      </c>
      <c r="U2756" s="116">
        <v>4954</v>
      </c>
      <c r="V2756" s="116">
        <v>0</v>
      </c>
      <c r="W2756" s="22">
        <f t="shared" si="641"/>
        <v>8792</v>
      </c>
      <c r="X2756" s="22">
        <f t="shared" si="642"/>
        <v>2744.6333333333332</v>
      </c>
      <c r="Y2756" s="22">
        <f ca="1">OFFSET('Cost Study'!$B$7,'Operations Support'!$C2756,'Operations Support'!$B2756)*$H2756</f>
        <v>144093.25</v>
      </c>
      <c r="Z2756" s="23">
        <f ca="1">Y2756*'Cost Study'!$B$31</f>
        <v>8047886.1011817651</v>
      </c>
      <c r="AA2756" s="23">
        <f ca="1">IF(A2756=10298,1.51,1)*IF($B2756&lt;3,$D2756*'Cost Study'!$B$32*OFFSET('Cost Study'!$B$7,'Operations Support'!$C2756,'Operations Support'!$B2756),0)</f>
        <v>6214.4250000000011</v>
      </c>
      <c r="AB2756" s="24">
        <f ca="1">AA2756*'Cost Study'!$B$31</f>
        <v>347087.62960330554</v>
      </c>
      <c r="AC2756" s="23">
        <f ca="1">Y2756*'Cost Study'!$B$31</f>
        <v>8047886.1011817651</v>
      </c>
      <c r="AD2756" s="24">
        <f ca="1">AA2756*'Cost Study'!$B$31</f>
        <v>347087.62960330554</v>
      </c>
      <c r="AE2756" s="377">
        <f t="shared" ca="1" si="643"/>
        <v>8394973.73078507</v>
      </c>
      <c r="AF2756" s="377">
        <f t="shared" ca="1" si="644"/>
        <v>8394973.73078507</v>
      </c>
      <c r="AH2756" s="688">
        <f>IFERROR($H2756/SUMIF($A:$A,$A2756,$H:$H)*SUMIF(Summary!$A$110:$A$186,$A2756,Summary!$P$110:$P$186),0)</f>
        <v>2407779.6426150594</v>
      </c>
      <c r="AI2756" s="689">
        <f t="shared" ca="1" si="645"/>
        <v>5987194.0881700106</v>
      </c>
      <c r="AJ2756" s="688">
        <f>IFERROR(H2756/SUMIF(A:A,A2756,H:H)*SUMIF(Summary!$A$110:$A$186,'Operations Support'!A2756,Summary!$Q$110:$Q$186),0)</f>
        <v>2415710.7522011921</v>
      </c>
      <c r="AK2756" s="688">
        <f t="shared" ca="1" si="646"/>
        <v>5979262.9785838779</v>
      </c>
      <c r="AL2756" s="1"/>
      <c r="AM2756" s="688">
        <f>IFERROR($H2756/SUMIF($A:$A,$A2756,$H:$H)*SUMIF(Summary!$A$230:$A$266,$A2756,Summary!$P$230:$P$266),0)</f>
        <v>455555.27209061431</v>
      </c>
      <c r="AN2756" s="688">
        <f>IFERROR($H2756/SUMIF($A:$A,$A2756,$H:$H)*(SUMIF(Summary!$A$230:$A$266,$A2756,Summary!$L$230:$L$266)+SUMIF(Summary!$A$281:$A$317,$A2756,Summary!$L$281:$L$317))-AM2756,0)</f>
        <v>1389662.6054535308</v>
      </c>
      <c r="AO2756" s="688">
        <f>IFERROR($H2756/SUMIF($A:$A,$A2756,$H:$H)*SUMIF(Summary!$A$230:$A$266,$A2756,Summary!$Q$230:$Q$266),0)</f>
        <v>457055.84910420142</v>
      </c>
      <c r="AP2756" s="688">
        <f>IFERROR($H2756/SUMIF($A:$A,$A2756,$H:$H)*(SUMIF(Summary!$A$230:$A$266,$A2756,Summary!$L$230:$L$266)+SUMIF(Summary!$A$281:$A$317,$A2756,Summary!$L$281:$L$317))-AO2756,0)</f>
        <v>1388162.0284399437</v>
      </c>
      <c r="AQ2756" s="306"/>
      <c r="AR2756" s="688">
        <f t="shared" ca="1" si="647"/>
        <v>7376856.6936235409</v>
      </c>
      <c r="AS2756" s="688">
        <f t="shared" ca="1" si="648"/>
        <v>7367425.0070238216</v>
      </c>
    </row>
    <row r="2757" spans="1:45" x14ac:dyDescent="0.2">
      <c r="A2757" s="423">
        <v>10115</v>
      </c>
      <c r="B2757" s="424">
        <v>2</v>
      </c>
      <c r="C2757" s="425" t="s">
        <v>301</v>
      </c>
      <c r="D2757" s="422">
        <f t="shared" ref="D2757:D2820" si="649">I2757+N2757+S2757</f>
        <v>23890</v>
      </c>
      <c r="E2757" s="422">
        <f t="shared" ref="E2757:E2820" si="650">J2757+O2757+T2757</f>
        <v>0</v>
      </c>
      <c r="F2757" s="422">
        <f t="shared" ref="F2757:F2820" si="651">K2757+P2757+U2757</f>
        <v>33026</v>
      </c>
      <c r="G2757" s="422">
        <f t="shared" ref="G2757:G2820" si="652">L2757+Q2757+V2757</f>
        <v>0</v>
      </c>
      <c r="H2757" s="22">
        <f t="shared" ref="H2757:H2820" si="653">(SUM(D2757:F2757)-G2757)*IF(A2757=10298,1.51,1)</f>
        <v>56916</v>
      </c>
      <c r="I2757" s="116">
        <v>9945</v>
      </c>
      <c r="J2757" s="116">
        <v>0</v>
      </c>
      <c r="K2757" s="116">
        <v>14699</v>
      </c>
      <c r="L2757" s="116">
        <v>0</v>
      </c>
      <c r="M2757" s="22">
        <f t="shared" ref="M2757:M2820" si="654">SUM(I2757:K2757)-L2757</f>
        <v>24644</v>
      </c>
      <c r="N2757" s="116">
        <v>11968</v>
      </c>
      <c r="O2757" s="116">
        <v>0</v>
      </c>
      <c r="P2757" s="116">
        <v>13300</v>
      </c>
      <c r="Q2757" s="116">
        <v>0</v>
      </c>
      <c r="R2757" s="22">
        <f t="shared" ref="R2757:R2820" si="655">SUM(N2757:P2757)-Q2757</f>
        <v>25268</v>
      </c>
      <c r="S2757" s="116">
        <v>1977</v>
      </c>
      <c r="T2757" s="116">
        <v>0</v>
      </c>
      <c r="U2757" s="116">
        <v>5027</v>
      </c>
      <c r="V2757" s="116">
        <v>0</v>
      </c>
      <c r="W2757" s="22">
        <f t="shared" ref="W2757:W2820" si="656">SUM(S2757:U2757)-V2757</f>
        <v>7004</v>
      </c>
      <c r="X2757" s="22">
        <f t="shared" ref="X2757:X2820" si="657">IF(OR(B2757=1,B2757=2),H2757/30,IF(OR(B2757=3,B2757=5),H2757/24,IF(B2757=4,H2757/18,0)))</f>
        <v>1897.2</v>
      </c>
      <c r="Y2757" s="22">
        <f ca="1">OFFSET('Cost Study'!$B$7,'Operations Support'!$C2757,'Operations Support'!$B2757)*$H2757</f>
        <v>157088.15999999997</v>
      </c>
      <c r="Z2757" s="23">
        <f ca="1">Y2757*'Cost Study'!$B$31</f>
        <v>8773676.903839821</v>
      </c>
      <c r="AA2757" s="23">
        <f ca="1">IF(A2757=10298,1.51,1)*IF($B2757&lt;3,$D2757*'Cost Study'!$B$32*OFFSET('Cost Study'!$B$7,'Operations Support'!$C2757,'Operations Support'!$B2757),0)</f>
        <v>6593.6399999999994</v>
      </c>
      <c r="AB2757" s="24">
        <f ca="1">AA2757*'Cost Study'!$B$31</f>
        <v>368267.5192085412</v>
      </c>
      <c r="AC2757" s="23">
        <f ca="1">Y2757*'Cost Study'!$B$31</f>
        <v>8773676.903839821</v>
      </c>
      <c r="AD2757" s="24">
        <f ca="1">AA2757*'Cost Study'!$B$31</f>
        <v>368267.5192085412</v>
      </c>
      <c r="AE2757" s="377">
        <f t="shared" ref="AE2757:AE2820" ca="1" si="658">Z2757+AB2757</f>
        <v>9141944.4230483621</v>
      </c>
      <c r="AF2757" s="377">
        <f t="shared" ref="AF2757:AF2820" ca="1" si="659">AC2757+AD2757</f>
        <v>9141944.4230483621</v>
      </c>
      <c r="AH2757" s="688">
        <f>IFERROR($H2757/SUMIF($A:$A,$A2757,$H:$H)*SUMIF(Summary!$A$110:$A$186,$A2757,Summary!$P$110:$P$186),0)</f>
        <v>1664353.2972112698</v>
      </c>
      <c r="AI2757" s="689">
        <f t="shared" ca="1" si="645"/>
        <v>7477591.1258370923</v>
      </c>
      <c r="AJ2757" s="688">
        <f>IFERROR(H2757/SUMIF(A:A,A2757,H:H)*SUMIF(Summary!$A$110:$A$186,'Operations Support'!A2757,Summary!$Q$110:$Q$186),0)</f>
        <v>1669835.5964036856</v>
      </c>
      <c r="AK2757" s="688">
        <f t="shared" ca="1" si="646"/>
        <v>7472108.8266446767</v>
      </c>
      <c r="AM2757" s="688">
        <f>IFERROR($H2757/SUMIF($A:$A,$A2757,$H:$H)*SUMIF(Summary!$A$230:$A$266,$A2757,Summary!$P$230:$P$266),0)</f>
        <v>314897.96896135982</v>
      </c>
      <c r="AN2757" s="688">
        <f>IFERROR($H2757/SUMIF($A:$A,$A2757,$H:$H)*(SUMIF(Summary!$A$230:$A$266,$A2757,Summary!$L$230:$L$266)+SUMIF(Summary!$A$281:$A$317,$A2757,Summary!$L$281:$L$317))-AM2757,0)</f>
        <v>960590.20454454341</v>
      </c>
      <c r="AO2757" s="688">
        <f>IFERROR($H2757/SUMIF($A:$A,$A2757,$H:$H)*SUMIF(Summary!$A$230:$A$266,$A2757,Summary!$Q$230:$Q$266),0)</f>
        <v>315935.22762742726</v>
      </c>
      <c r="AP2757" s="688">
        <f>IFERROR($H2757/SUMIF($A:$A,$A2757,$H:$H)*(SUMIF(Summary!$A$230:$A$266,$A2757,Summary!$L$230:$L$266)+SUMIF(Summary!$A$281:$A$317,$A2757,Summary!$L$281:$L$317))-AO2757,0)</f>
        <v>959552.9458784759</v>
      </c>
      <c r="AQ2757" s="306"/>
      <c r="AR2757" s="688">
        <f t="shared" ca="1" si="647"/>
        <v>8438181.3303816356</v>
      </c>
      <c r="AS2757" s="688">
        <f t="shared" ca="1" si="648"/>
        <v>8431661.7725231536</v>
      </c>
    </row>
    <row r="2758" spans="1:45" x14ac:dyDescent="0.2">
      <c r="A2758" s="423">
        <v>10115</v>
      </c>
      <c r="B2758" s="424">
        <v>2</v>
      </c>
      <c r="C2758" s="425" t="s">
        <v>302</v>
      </c>
      <c r="D2758" s="422">
        <f t="shared" si="649"/>
        <v>2794</v>
      </c>
      <c r="E2758" s="422">
        <f t="shared" si="650"/>
        <v>0</v>
      </c>
      <c r="F2758" s="422">
        <f t="shared" si="651"/>
        <v>3078</v>
      </c>
      <c r="G2758" s="422">
        <f t="shared" si="652"/>
        <v>0</v>
      </c>
      <c r="H2758" s="22">
        <f t="shared" si="653"/>
        <v>5872</v>
      </c>
      <c r="I2758" s="116">
        <v>1275</v>
      </c>
      <c r="J2758" s="116">
        <v>0</v>
      </c>
      <c r="K2758" s="116">
        <v>1636</v>
      </c>
      <c r="L2758" s="116">
        <v>0</v>
      </c>
      <c r="M2758" s="22">
        <f t="shared" si="654"/>
        <v>2911</v>
      </c>
      <c r="N2758" s="116">
        <v>1249</v>
      </c>
      <c r="O2758" s="116">
        <v>0</v>
      </c>
      <c r="P2758" s="116">
        <v>1436</v>
      </c>
      <c r="Q2758" s="116">
        <v>0</v>
      </c>
      <c r="R2758" s="22">
        <f t="shared" si="655"/>
        <v>2685</v>
      </c>
      <c r="S2758" s="116">
        <v>270</v>
      </c>
      <c r="T2758" s="116">
        <v>0</v>
      </c>
      <c r="U2758" s="116">
        <v>6</v>
      </c>
      <c r="V2758" s="116">
        <v>0</v>
      </c>
      <c r="W2758" s="22">
        <f t="shared" si="656"/>
        <v>276</v>
      </c>
      <c r="X2758" s="22">
        <f t="shared" si="657"/>
        <v>195.73333333333332</v>
      </c>
      <c r="Y2758" s="22">
        <f ca="1">OFFSET('Cost Study'!$B$7,'Operations Support'!$C2758,'Operations Support'!$B2758)*$H2758</f>
        <v>15619.52</v>
      </c>
      <c r="Z2758" s="23">
        <f ca="1">Y2758*'Cost Study'!$B$31</f>
        <v>872380.33644969913</v>
      </c>
      <c r="AA2758" s="23">
        <f ca="1">IF(A2758=10298,1.51,1)*IF($B2758&lt;3,$D2758*'Cost Study'!$B$32*OFFSET('Cost Study'!$B$7,'Operations Support'!$C2758,'Operations Support'!$B2758),0)</f>
        <v>743.20400000000018</v>
      </c>
      <c r="AB2758" s="24">
        <f ca="1">AA2758*'Cost Study'!$B$31</f>
        <v>41509.377725484672</v>
      </c>
      <c r="AC2758" s="23">
        <f ca="1">Y2758*'Cost Study'!$B$31</f>
        <v>872380.33644969913</v>
      </c>
      <c r="AD2758" s="24">
        <f ca="1">AA2758*'Cost Study'!$B$31</f>
        <v>41509.377725484672</v>
      </c>
      <c r="AE2758" s="377">
        <f t="shared" ca="1" si="658"/>
        <v>913889.71417518379</v>
      </c>
      <c r="AF2758" s="377">
        <f t="shared" ca="1" si="659"/>
        <v>913889.71417518379</v>
      </c>
      <c r="AH2758" s="688">
        <f>IFERROR($H2758/SUMIF($A:$A,$A2758,$H:$H)*SUMIF(Summary!$A$110:$A$186,$A2758,Summary!$P$110:$P$186),0)</f>
        <v>171710.63604653481</v>
      </c>
      <c r="AI2758" s="689">
        <f t="shared" ca="1" si="645"/>
        <v>742179.07812864892</v>
      </c>
      <c r="AJ2758" s="688">
        <f>IFERROR(H2758/SUMIF(A:A,A2758,H:H)*SUMIF(Summary!$A$110:$A$186,'Operations Support'!A2758,Summary!$Q$110:$Q$186),0)</f>
        <v>172276.24256944342</v>
      </c>
      <c r="AK2758" s="688">
        <f t="shared" ca="1" si="646"/>
        <v>741613.47160574037</v>
      </c>
      <c r="AM2758" s="688">
        <f>IFERROR($H2758/SUMIF($A:$A,$A2758,$H:$H)*SUMIF(Summary!$A$230:$A$266,$A2758,Summary!$P$230:$P$266),0)</f>
        <v>32487.892222593026</v>
      </c>
      <c r="AN2758" s="688">
        <f>IFERROR($H2758/SUMIF($A:$A,$A2758,$H:$H)*(SUMIF(Summary!$A$230:$A$266,$A2758,Summary!$L$230:$L$266)+SUMIF(Summary!$A$281:$A$317,$A2758,Summary!$L$281:$L$317))-AM2758,0)</f>
        <v>99103.691072555332</v>
      </c>
      <c r="AO2758" s="688">
        <f>IFERROR($H2758/SUMIF($A:$A,$A2758,$H:$H)*SUMIF(Summary!$A$230:$A$266,$A2758,Summary!$Q$230:$Q$266),0)</f>
        <v>32594.905766888969</v>
      </c>
      <c r="AP2758" s="688">
        <f>IFERROR($H2758/SUMIF($A:$A,$A2758,$H:$H)*(SUMIF(Summary!$A$230:$A$266,$A2758,Summary!$L$230:$L$266)+SUMIF(Summary!$A$281:$A$317,$A2758,Summary!$L$281:$L$317))-AO2758,0)</f>
        <v>98996.677528259388</v>
      </c>
      <c r="AQ2758" s="306"/>
      <c r="AR2758" s="688">
        <f t="shared" ca="1" si="647"/>
        <v>841282.7692012043</v>
      </c>
      <c r="AS2758" s="688">
        <f t="shared" ca="1" si="648"/>
        <v>840610.14913399972</v>
      </c>
    </row>
    <row r="2759" spans="1:45" x14ac:dyDescent="0.2">
      <c r="A2759" s="423">
        <v>10115</v>
      </c>
      <c r="B2759" s="424">
        <v>2</v>
      </c>
      <c r="C2759" s="425" t="s">
        <v>303</v>
      </c>
      <c r="D2759" s="422">
        <f t="shared" si="649"/>
        <v>2504</v>
      </c>
      <c r="E2759" s="422">
        <f t="shared" si="650"/>
        <v>0</v>
      </c>
      <c r="F2759" s="422">
        <f t="shared" si="651"/>
        <v>10706</v>
      </c>
      <c r="G2759" s="422">
        <f t="shared" si="652"/>
        <v>0</v>
      </c>
      <c r="H2759" s="22">
        <f t="shared" si="653"/>
        <v>13210</v>
      </c>
      <c r="I2759" s="116">
        <v>925</v>
      </c>
      <c r="J2759" s="116">
        <v>0</v>
      </c>
      <c r="K2759" s="116">
        <v>4584</v>
      </c>
      <c r="L2759" s="116">
        <v>0</v>
      </c>
      <c r="M2759" s="22">
        <f t="shared" si="654"/>
        <v>5509</v>
      </c>
      <c r="N2759" s="116">
        <v>1120</v>
      </c>
      <c r="O2759" s="116">
        <v>0</v>
      </c>
      <c r="P2759" s="116">
        <v>4697</v>
      </c>
      <c r="Q2759" s="116">
        <v>0</v>
      </c>
      <c r="R2759" s="22">
        <f t="shared" si="655"/>
        <v>5817</v>
      </c>
      <c r="S2759" s="116">
        <v>459</v>
      </c>
      <c r="T2759" s="116">
        <v>0</v>
      </c>
      <c r="U2759" s="116">
        <v>1425</v>
      </c>
      <c r="V2759" s="116">
        <v>0</v>
      </c>
      <c r="W2759" s="22">
        <f t="shared" si="656"/>
        <v>1884</v>
      </c>
      <c r="X2759" s="22">
        <f t="shared" si="657"/>
        <v>440.33333333333331</v>
      </c>
      <c r="Y2759" s="22">
        <f ca="1">OFFSET('Cost Study'!$B$7,'Operations Support'!$C2759,'Operations Support'!$B2759)*$H2759</f>
        <v>26155.8</v>
      </c>
      <c r="Z2759" s="23">
        <f ca="1">Y2759*'Cost Study'!$B$31</f>
        <v>1460851.9086445065</v>
      </c>
      <c r="AA2759" s="23">
        <f ca="1">IF(A2759=10298,1.51,1)*IF($B2759&lt;3,$D2759*'Cost Study'!$B$32*OFFSET('Cost Study'!$B$7,'Operations Support'!$C2759,'Operations Support'!$B2759),0)</f>
        <v>495.79200000000003</v>
      </c>
      <c r="AB2759" s="24">
        <f ca="1">AA2759*'Cost Study'!$B$31</f>
        <v>27690.94003971116</v>
      </c>
      <c r="AC2759" s="23">
        <f ca="1">Y2759*'Cost Study'!$B$31</f>
        <v>1460851.9086445065</v>
      </c>
      <c r="AD2759" s="24">
        <f ca="1">AA2759*'Cost Study'!$B$31</f>
        <v>27690.94003971116</v>
      </c>
      <c r="AE2759" s="377">
        <f t="shared" ca="1" si="658"/>
        <v>1488542.8486842175</v>
      </c>
      <c r="AF2759" s="377">
        <f t="shared" ca="1" si="659"/>
        <v>1488542.8486842175</v>
      </c>
      <c r="AH2759" s="688">
        <f>IFERROR($H2759/SUMIF($A:$A,$A2759,$H:$H)*SUMIF(Summary!$A$110:$A$186,$A2759,Summary!$P$110:$P$186),0)</f>
        <v>386290.44655564119</v>
      </c>
      <c r="AI2759" s="689">
        <f t="shared" ca="1" si="645"/>
        <v>1102252.4021285763</v>
      </c>
      <c r="AJ2759" s="688">
        <f>IFERROR(H2759/SUMIF(A:A,A2759,H:H)*SUMIF(Summary!$A$110:$A$186,'Operations Support'!A2759,Summary!$Q$110:$Q$186),0)</f>
        <v>387562.86858691211</v>
      </c>
      <c r="AK2759" s="688">
        <f t="shared" ca="1" si="646"/>
        <v>1100979.9800973055</v>
      </c>
      <c r="AM2759" s="688">
        <f>IFERROR($H2759/SUMIF($A:$A,$A2759,$H:$H)*SUMIF(Summary!$A$230:$A$266,$A2759,Summary!$P$230:$P$266),0)</f>
        <v>73086.692142447879</v>
      </c>
      <c r="AN2759" s="688">
        <f>IFERROR($H2759/SUMIF($A:$A,$A2759,$H:$H)*(SUMIF(Summary!$A$230:$A$266,$A2759,Summary!$L$230:$L$266)+SUMIF(Summary!$A$281:$A$317,$A2759,Summary!$L$281:$L$317))-AM2759,0)</f>
        <v>222949.55025007768</v>
      </c>
      <c r="AO2759" s="688">
        <f>IFERROR($H2759/SUMIF($A:$A,$A2759,$H:$H)*SUMIF(Summary!$A$230:$A$266,$A2759,Summary!$Q$230:$Q$266),0)</f>
        <v>73327.43616835888</v>
      </c>
      <c r="AP2759" s="688">
        <f>IFERROR($H2759/SUMIF($A:$A,$A2759,$H:$H)*(SUMIF(Summary!$A$230:$A$266,$A2759,Summary!$L$230:$L$266)+SUMIF(Summary!$A$281:$A$317,$A2759,Summary!$L$281:$L$317))-AO2759,0)</f>
        <v>222708.80622416665</v>
      </c>
      <c r="AQ2759" s="306"/>
      <c r="AR2759" s="688">
        <f t="shared" ca="1" si="647"/>
        <v>1325201.9523786539</v>
      </c>
      <c r="AS2759" s="688">
        <f t="shared" ca="1" si="648"/>
        <v>1323688.7863214721</v>
      </c>
    </row>
    <row r="2760" spans="1:45" x14ac:dyDescent="0.2">
      <c r="A2760" s="423">
        <v>10115</v>
      </c>
      <c r="B2760" s="424">
        <v>2</v>
      </c>
      <c r="C2760" s="425" t="s">
        <v>304</v>
      </c>
      <c r="D2760" s="422">
        <f t="shared" si="649"/>
        <v>0</v>
      </c>
      <c r="E2760" s="422">
        <f t="shared" si="650"/>
        <v>0</v>
      </c>
      <c r="F2760" s="422">
        <f t="shared" si="651"/>
        <v>279</v>
      </c>
      <c r="G2760" s="422">
        <f t="shared" si="652"/>
        <v>0</v>
      </c>
      <c r="H2760" s="22">
        <f t="shared" si="653"/>
        <v>279</v>
      </c>
      <c r="I2760" s="116">
        <v>0</v>
      </c>
      <c r="J2760" s="116">
        <v>0</v>
      </c>
      <c r="K2760" s="116">
        <v>158</v>
      </c>
      <c r="L2760" s="116">
        <v>0</v>
      </c>
      <c r="M2760" s="22">
        <f t="shared" si="654"/>
        <v>158</v>
      </c>
      <c r="N2760" s="116">
        <v>0</v>
      </c>
      <c r="O2760" s="116">
        <v>0</v>
      </c>
      <c r="P2760" s="116">
        <v>121</v>
      </c>
      <c r="Q2760" s="116">
        <v>0</v>
      </c>
      <c r="R2760" s="22">
        <f t="shared" si="655"/>
        <v>121</v>
      </c>
      <c r="S2760" s="116">
        <v>0</v>
      </c>
      <c r="T2760" s="116">
        <v>0</v>
      </c>
      <c r="U2760" s="116">
        <v>0</v>
      </c>
      <c r="V2760" s="116">
        <v>0</v>
      </c>
      <c r="W2760" s="22">
        <f t="shared" si="656"/>
        <v>0</v>
      </c>
      <c r="X2760" s="22">
        <f t="shared" si="657"/>
        <v>9.3000000000000007</v>
      </c>
      <c r="Y2760" s="22">
        <f ca="1">OFFSET('Cost Study'!$B$7,'Operations Support'!$C2760,'Operations Support'!$B2760)*$H2760</f>
        <v>664.02</v>
      </c>
      <c r="Z2760" s="23">
        <f ca="1">Y2760*'Cost Study'!$B$31</f>
        <v>37086.798506569292</v>
      </c>
      <c r="AA2760" s="23">
        <f ca="1">IF(A2760=10298,1.51,1)*IF($B2760&lt;3,$D2760*'Cost Study'!$B$32*OFFSET('Cost Study'!$B$7,'Operations Support'!$C2760,'Operations Support'!$B2760),0)</f>
        <v>0</v>
      </c>
      <c r="AB2760" s="24">
        <f ca="1">AA2760*'Cost Study'!$B$31</f>
        <v>0</v>
      </c>
      <c r="AC2760" s="23">
        <f ca="1">Y2760*'Cost Study'!$B$31</f>
        <v>37086.798506569292</v>
      </c>
      <c r="AD2760" s="24">
        <f ca="1">AA2760*'Cost Study'!$B$31</f>
        <v>0</v>
      </c>
      <c r="AE2760" s="377">
        <f t="shared" ca="1" si="658"/>
        <v>37086.798506569292</v>
      </c>
      <c r="AF2760" s="377">
        <f t="shared" ca="1" si="659"/>
        <v>37086.798506569292</v>
      </c>
      <c r="AH2760" s="688">
        <f>IFERROR($H2760/SUMIF($A:$A,$A2760,$H:$H)*SUMIF(Summary!$A$110:$A$186,$A2760,Summary!$P$110:$P$186),0)</f>
        <v>8158.5945941728914</v>
      </c>
      <c r="AI2760" s="689">
        <f t="shared" ca="1" si="645"/>
        <v>28928.203912396399</v>
      </c>
      <c r="AJ2760" s="688">
        <f>IFERROR(H2760/SUMIF(A:A,A2760,H:H)*SUMIF(Summary!$A$110:$A$186,'Operations Support'!A2760,Summary!$Q$110:$Q$186),0)</f>
        <v>8185.4686098219881</v>
      </c>
      <c r="AK2760" s="688">
        <f t="shared" ca="1" si="646"/>
        <v>28901.329896747302</v>
      </c>
      <c r="AM2760" s="688">
        <f>IFERROR($H2760/SUMIF($A:$A,$A2760,$H:$H)*SUMIF(Summary!$A$230:$A$266,$A2760,Summary!$P$230:$P$266),0)</f>
        <v>1543.6174949086264</v>
      </c>
      <c r="AN2760" s="688">
        <f>IFERROR($H2760/SUMIF($A:$A,$A2760,$H:$H)*(SUMIF(Summary!$A$230:$A$266,$A2760,Summary!$L$230:$L$266)+SUMIF(Summary!$A$281:$A$317,$A2760,Summary!$L$281:$L$317))-AM2760,0)</f>
        <v>4708.775512473253</v>
      </c>
      <c r="AO2760" s="688">
        <f>IFERROR($H2760/SUMIF($A:$A,$A2760,$H:$H)*SUMIF(Summary!$A$230:$A$266,$A2760,Summary!$Q$230:$Q$266),0)</f>
        <v>1548.7020962128786</v>
      </c>
      <c r="AP2760" s="688">
        <f>IFERROR($H2760/SUMIF($A:$A,$A2760,$H:$H)*(SUMIF(Summary!$A$230:$A$266,$A2760,Summary!$L$230:$L$266)+SUMIF(Summary!$A$281:$A$317,$A2760,Summary!$L$281:$L$317))-AO2760,0)</f>
        <v>4703.6909111690002</v>
      </c>
      <c r="AQ2760" s="306"/>
      <c r="AR2760" s="688">
        <f t="shared" ca="1" si="647"/>
        <v>33636.979424869649</v>
      </c>
      <c r="AS2760" s="688">
        <f t="shared" ca="1" si="648"/>
        <v>33605.020807916299</v>
      </c>
    </row>
    <row r="2761" spans="1:45" x14ac:dyDescent="0.2">
      <c r="A2761" s="423">
        <v>10115</v>
      </c>
      <c r="B2761" s="424">
        <v>2</v>
      </c>
      <c r="C2761" s="425" t="s">
        <v>305</v>
      </c>
      <c r="D2761" s="422">
        <f t="shared" si="649"/>
        <v>21244</v>
      </c>
      <c r="E2761" s="422">
        <f t="shared" si="650"/>
        <v>0</v>
      </c>
      <c r="F2761" s="422">
        <f t="shared" si="651"/>
        <v>33674</v>
      </c>
      <c r="G2761" s="422">
        <f t="shared" si="652"/>
        <v>0</v>
      </c>
      <c r="H2761" s="22">
        <f t="shared" si="653"/>
        <v>54918</v>
      </c>
      <c r="I2761" s="116">
        <v>9662</v>
      </c>
      <c r="J2761" s="116">
        <v>0</v>
      </c>
      <c r="K2761" s="116">
        <v>16353</v>
      </c>
      <c r="L2761" s="116">
        <v>0</v>
      </c>
      <c r="M2761" s="22">
        <f t="shared" si="654"/>
        <v>26015</v>
      </c>
      <c r="N2761" s="116">
        <v>10833</v>
      </c>
      <c r="O2761" s="116">
        <v>0</v>
      </c>
      <c r="P2761" s="116">
        <v>14239</v>
      </c>
      <c r="Q2761" s="116">
        <v>0</v>
      </c>
      <c r="R2761" s="22">
        <f t="shared" si="655"/>
        <v>25072</v>
      </c>
      <c r="S2761" s="116">
        <v>749</v>
      </c>
      <c r="T2761" s="116">
        <v>0</v>
      </c>
      <c r="U2761" s="116">
        <v>3082</v>
      </c>
      <c r="V2761" s="116">
        <v>0</v>
      </c>
      <c r="W2761" s="22">
        <f t="shared" si="656"/>
        <v>3831</v>
      </c>
      <c r="X2761" s="22">
        <f t="shared" si="657"/>
        <v>1830.6</v>
      </c>
      <c r="Y2761" s="22">
        <f ca="1">OFFSET('Cost Study'!$B$7,'Operations Support'!$C2761,'Operations Support'!$B2761)*$H2761</f>
        <v>164204.82</v>
      </c>
      <c r="Z2761" s="23">
        <f ca="1">Y2761*'Cost Study'!$B$31</f>
        <v>9171156.0994359814</v>
      </c>
      <c r="AA2761" s="23">
        <f ca="1">IF(A2761=10298,1.51,1)*IF($B2761&lt;3,$D2761*'Cost Study'!$B$32*OFFSET('Cost Study'!$B$7,'Operations Support'!$C2761,'Operations Support'!$B2761),0)</f>
        <v>6351.956000000001</v>
      </c>
      <c r="AB2761" s="24">
        <f ca="1">AA2761*'Cost Study'!$B$31</f>
        <v>354769.00137735897</v>
      </c>
      <c r="AC2761" s="23">
        <f ca="1">Y2761*'Cost Study'!$B$31</f>
        <v>9171156.0994359814</v>
      </c>
      <c r="AD2761" s="24">
        <f ca="1">AA2761*'Cost Study'!$B$31</f>
        <v>354769.00137735897</v>
      </c>
      <c r="AE2761" s="377">
        <f t="shared" ca="1" si="658"/>
        <v>9525925.1008133404</v>
      </c>
      <c r="AF2761" s="377">
        <f t="shared" ca="1" si="659"/>
        <v>9525925.1008133404</v>
      </c>
      <c r="AH2761" s="688">
        <f>IFERROR($H2761/SUMIF($A:$A,$A2761,$H:$H)*SUMIF(Summary!$A$110:$A$186,$A2761,Summary!$P$110:$P$186),0)</f>
        <v>1605927.2326981607</v>
      </c>
      <c r="AI2761" s="689">
        <f t="shared" ca="1" si="645"/>
        <v>7919997.8681151792</v>
      </c>
      <c r="AJ2761" s="688">
        <f>IFERROR(H2761/SUMIF(A:A,A2761,H:H)*SUMIF(Summary!$A$110:$A$186,'Operations Support'!A2761,Summary!$Q$110:$Q$186),0)</f>
        <v>1611217.0792623798</v>
      </c>
      <c r="AK2761" s="688">
        <f t="shared" ca="1" si="646"/>
        <v>7914708.0215509608</v>
      </c>
      <c r="AM2761" s="688">
        <f>IFERROR($H2761/SUMIF($A:$A,$A2761,$H:$H)*SUMIF(Summary!$A$230:$A$266,$A2761,Summary!$P$230:$P$266),0)</f>
        <v>303843.67593330448</v>
      </c>
      <c r="AN2761" s="688">
        <f>IFERROR($H2761/SUMIF($A:$A,$A2761,$H:$H)*(SUMIF(Summary!$A$230:$A$266,$A2761,Summary!$L$230:$L$266)+SUMIF(Summary!$A$281:$A$317,$A2761,Summary!$L$281:$L$317))-AM2761,0)</f>
        <v>926869.29603586416</v>
      </c>
      <c r="AO2761" s="688">
        <f>IFERROR($H2761/SUMIF($A:$A,$A2761,$H:$H)*SUMIF(Summary!$A$230:$A$266,$A2761,Summary!$Q$230:$Q$266),0)</f>
        <v>304844.52229325759</v>
      </c>
      <c r="AP2761" s="688">
        <f>IFERROR($H2761/SUMIF($A:$A,$A2761,$H:$H)*(SUMIF(Summary!$A$230:$A$266,$A2761,Summary!$L$230:$L$266)+SUMIF(Summary!$A$281:$A$317,$A2761,Summary!$L$281:$L$317))-AO2761,0)</f>
        <v>925868.44967591111</v>
      </c>
      <c r="AQ2761" s="306"/>
      <c r="AR2761" s="688">
        <f t="shared" ca="1" si="647"/>
        <v>8846867.1641510427</v>
      </c>
      <c r="AS2761" s="688">
        <f t="shared" ca="1" si="648"/>
        <v>8840576.471226871</v>
      </c>
    </row>
    <row r="2762" spans="1:45" x14ac:dyDescent="0.2">
      <c r="A2762" s="423">
        <v>10115</v>
      </c>
      <c r="B2762" s="424">
        <v>2</v>
      </c>
      <c r="C2762" s="425" t="s">
        <v>306</v>
      </c>
      <c r="D2762" s="422">
        <f t="shared" si="649"/>
        <v>78</v>
      </c>
      <c r="E2762" s="422">
        <f t="shared" si="650"/>
        <v>0</v>
      </c>
      <c r="F2762" s="422">
        <f t="shared" si="651"/>
        <v>120</v>
      </c>
      <c r="G2762" s="422">
        <f t="shared" si="652"/>
        <v>0</v>
      </c>
      <c r="H2762" s="22">
        <f t="shared" si="653"/>
        <v>198</v>
      </c>
      <c r="I2762" s="116">
        <v>39</v>
      </c>
      <c r="J2762" s="116">
        <v>0</v>
      </c>
      <c r="K2762" s="116">
        <v>42</v>
      </c>
      <c r="L2762" s="116">
        <v>0</v>
      </c>
      <c r="M2762" s="22">
        <f t="shared" si="654"/>
        <v>81</v>
      </c>
      <c r="N2762" s="116">
        <v>39</v>
      </c>
      <c r="O2762" s="116">
        <v>0</v>
      </c>
      <c r="P2762" s="116">
        <v>78</v>
      </c>
      <c r="Q2762" s="116">
        <v>0</v>
      </c>
      <c r="R2762" s="22">
        <f t="shared" si="655"/>
        <v>117</v>
      </c>
      <c r="S2762" s="116">
        <v>0</v>
      </c>
      <c r="T2762" s="116">
        <v>0</v>
      </c>
      <c r="U2762" s="116">
        <v>0</v>
      </c>
      <c r="V2762" s="116">
        <v>0</v>
      </c>
      <c r="W2762" s="22">
        <f t="shared" si="656"/>
        <v>0</v>
      </c>
      <c r="X2762" s="22">
        <f t="shared" si="657"/>
        <v>6.6</v>
      </c>
      <c r="Y2762" s="22">
        <f ca="1">OFFSET('Cost Study'!$B$7,'Operations Support'!$C2762,'Operations Support'!$B2762)*$H2762</f>
        <v>356.40000000000003</v>
      </c>
      <c r="Z2762" s="23">
        <f ca="1">Y2762*'Cost Study'!$B$31</f>
        <v>19905.627824073519</v>
      </c>
      <c r="AA2762" s="23">
        <f ca="1">IF(A2762=10298,1.51,1)*IF($B2762&lt;3,$D2762*'Cost Study'!$B$32*OFFSET('Cost Study'!$B$7,'Operations Support'!$C2762,'Operations Support'!$B2762),0)</f>
        <v>14.040000000000001</v>
      </c>
      <c r="AB2762" s="24">
        <f ca="1">AA2762*'Cost Study'!$B$31</f>
        <v>784.16109609986586</v>
      </c>
      <c r="AC2762" s="23">
        <f ca="1">Y2762*'Cost Study'!$B$31</f>
        <v>19905.627824073519</v>
      </c>
      <c r="AD2762" s="24">
        <f ca="1">AA2762*'Cost Study'!$B$31</f>
        <v>784.16109609986586</v>
      </c>
      <c r="AE2762" s="377">
        <f t="shared" ca="1" si="658"/>
        <v>20689.788920173385</v>
      </c>
      <c r="AF2762" s="377">
        <f t="shared" ca="1" si="659"/>
        <v>20689.788920173385</v>
      </c>
      <c r="AH2762" s="688">
        <f>IFERROR($H2762/SUMIF($A:$A,$A2762,$H:$H)*SUMIF(Summary!$A$110:$A$186,$A2762,Summary!$P$110:$P$186),0)</f>
        <v>5789.9703571549544</v>
      </c>
      <c r="AI2762" s="689">
        <f t="shared" ca="1" si="645"/>
        <v>14899.818563018431</v>
      </c>
      <c r="AJ2762" s="688">
        <f>IFERROR(H2762/SUMIF(A:A,A2762,H:H)*SUMIF(Summary!$A$110:$A$186,'Operations Support'!A2762,Summary!$Q$110:$Q$186),0)</f>
        <v>5809.0422392285072</v>
      </c>
      <c r="AK2762" s="688">
        <f t="shared" ca="1" si="646"/>
        <v>14880.746680944878</v>
      </c>
      <c r="AM2762" s="688">
        <f>IFERROR($H2762/SUMIF($A:$A,$A2762,$H:$H)*SUMIF(Summary!$A$230:$A$266,$A2762,Summary!$P$230:$P$266),0)</f>
        <v>1095.4704802577348</v>
      </c>
      <c r="AN2762" s="688">
        <f>IFERROR($H2762/SUMIF($A:$A,$A2762,$H:$H)*(SUMIF(Summary!$A$230:$A$266,$A2762,Summary!$L$230:$L$266)+SUMIF(Summary!$A$281:$A$317,$A2762,Summary!$L$281:$L$317))-AM2762,0)</f>
        <v>3341.7116540132761</v>
      </c>
      <c r="AO2762" s="688">
        <f>IFERROR($H2762/SUMIF($A:$A,$A2762,$H:$H)*SUMIF(Summary!$A$230:$A$266,$A2762,Summary!$Q$230:$Q$266),0)</f>
        <v>1099.0789069897849</v>
      </c>
      <c r="AP2762" s="688">
        <f>IFERROR($H2762/SUMIF($A:$A,$A2762,$H:$H)*(SUMIF(Summary!$A$230:$A$266,$A2762,Summary!$L$230:$L$266)+SUMIF(Summary!$A$281:$A$317,$A2762,Summary!$L$281:$L$317))-AO2762,0)</f>
        <v>3338.1032272812263</v>
      </c>
      <c r="AQ2762" s="306"/>
      <c r="AR2762" s="688">
        <f t="shared" ca="1" si="647"/>
        <v>18241.530217031708</v>
      </c>
      <c r="AS2762" s="688">
        <f t="shared" ca="1" si="648"/>
        <v>18218.849908226104</v>
      </c>
    </row>
    <row r="2763" spans="1:45" x14ac:dyDescent="0.2">
      <c r="A2763" s="423">
        <v>10115</v>
      </c>
      <c r="B2763" s="424">
        <v>2</v>
      </c>
      <c r="C2763" s="425" t="s">
        <v>307</v>
      </c>
      <c r="D2763" s="422">
        <f t="shared" si="649"/>
        <v>0</v>
      </c>
      <c r="E2763" s="422">
        <f t="shared" si="650"/>
        <v>0</v>
      </c>
      <c r="F2763" s="422">
        <f t="shared" si="651"/>
        <v>0</v>
      </c>
      <c r="G2763" s="422">
        <f t="shared" si="652"/>
        <v>0</v>
      </c>
      <c r="H2763" s="22">
        <f t="shared" si="653"/>
        <v>0</v>
      </c>
      <c r="I2763" s="116">
        <v>0</v>
      </c>
      <c r="J2763" s="116">
        <v>0</v>
      </c>
      <c r="K2763" s="116">
        <v>0</v>
      </c>
      <c r="L2763" s="116">
        <v>0</v>
      </c>
      <c r="M2763" s="22">
        <f t="shared" si="654"/>
        <v>0</v>
      </c>
      <c r="N2763" s="116">
        <v>0</v>
      </c>
      <c r="O2763" s="116">
        <v>0</v>
      </c>
      <c r="P2763" s="116">
        <v>0</v>
      </c>
      <c r="Q2763" s="116">
        <v>0</v>
      </c>
      <c r="R2763" s="22">
        <f t="shared" si="655"/>
        <v>0</v>
      </c>
      <c r="S2763" s="116">
        <v>0</v>
      </c>
      <c r="T2763" s="116">
        <v>0</v>
      </c>
      <c r="U2763" s="116">
        <v>0</v>
      </c>
      <c r="V2763" s="116">
        <v>0</v>
      </c>
      <c r="W2763" s="22">
        <f t="shared" si="656"/>
        <v>0</v>
      </c>
      <c r="X2763" s="22">
        <f t="shared" si="657"/>
        <v>0</v>
      </c>
      <c r="Y2763" s="22">
        <f ca="1">OFFSET('Cost Study'!$B$7,'Operations Support'!$C2763,'Operations Support'!$B2763)*$H2763</f>
        <v>0</v>
      </c>
      <c r="Z2763" s="23">
        <f ca="1">Y2763*'Cost Study'!$B$31</f>
        <v>0</v>
      </c>
      <c r="AA2763" s="23">
        <f ca="1">IF(A2763=10298,1.51,1)*IF($B2763&lt;3,$D2763*'Cost Study'!$B$32*OFFSET('Cost Study'!$B$7,'Operations Support'!$C2763,'Operations Support'!$B2763),0)</f>
        <v>0</v>
      </c>
      <c r="AB2763" s="24">
        <f ca="1">AA2763*'Cost Study'!$B$31</f>
        <v>0</v>
      </c>
      <c r="AC2763" s="23">
        <f ca="1">Y2763*'Cost Study'!$B$31</f>
        <v>0</v>
      </c>
      <c r="AD2763" s="24">
        <f ca="1">AA2763*'Cost Study'!$B$31</f>
        <v>0</v>
      </c>
      <c r="AE2763" s="377">
        <f t="shared" ca="1" si="658"/>
        <v>0</v>
      </c>
      <c r="AF2763" s="377">
        <f t="shared" ca="1" si="659"/>
        <v>0</v>
      </c>
      <c r="AH2763" s="688">
        <f>IFERROR($H2763/SUMIF($A:$A,$A2763,$H:$H)*SUMIF(Summary!$A$110:$A$186,$A2763,Summary!$P$110:$P$186),0)</f>
        <v>0</v>
      </c>
      <c r="AI2763" s="689">
        <f t="shared" ca="1" si="645"/>
        <v>0</v>
      </c>
      <c r="AJ2763" s="688">
        <f>IFERROR(H2763/SUMIF(A:A,A2763,H:H)*SUMIF(Summary!$A$110:$A$186,'Operations Support'!A2763,Summary!$Q$110:$Q$186),0)</f>
        <v>0</v>
      </c>
      <c r="AK2763" s="688">
        <f t="shared" ca="1" si="646"/>
        <v>0</v>
      </c>
      <c r="AM2763" s="688">
        <f>IFERROR($H2763/SUMIF($A:$A,$A2763,$H:$H)*SUMIF(Summary!$A$230:$A$266,$A2763,Summary!$P$230:$P$266),0)</f>
        <v>0</v>
      </c>
      <c r="AN2763" s="688">
        <f>IFERROR($H2763/SUMIF($A:$A,$A2763,$H:$H)*(SUMIF(Summary!$A$230:$A$266,$A2763,Summary!$L$230:$L$266)+SUMIF(Summary!$A$281:$A$317,$A2763,Summary!$L$281:$L$317))-AM2763,0)</f>
        <v>0</v>
      </c>
      <c r="AO2763" s="688">
        <f>IFERROR($H2763/SUMIF($A:$A,$A2763,$H:$H)*SUMIF(Summary!$A$230:$A$266,$A2763,Summary!$Q$230:$Q$266),0)</f>
        <v>0</v>
      </c>
      <c r="AP2763" s="688">
        <f>IFERROR($H2763/SUMIF($A:$A,$A2763,$H:$H)*(SUMIF(Summary!$A$230:$A$266,$A2763,Summary!$L$230:$L$266)+SUMIF(Summary!$A$281:$A$317,$A2763,Summary!$L$281:$L$317))-AO2763,0)</f>
        <v>0</v>
      </c>
      <c r="AQ2763" s="306"/>
      <c r="AR2763" s="688">
        <f t="shared" ca="1" si="647"/>
        <v>0</v>
      </c>
      <c r="AS2763" s="688">
        <f t="shared" ca="1" si="648"/>
        <v>0</v>
      </c>
    </row>
    <row r="2764" spans="1:45" x14ac:dyDescent="0.2">
      <c r="A2764" s="423">
        <v>10115</v>
      </c>
      <c r="B2764" s="424">
        <v>2</v>
      </c>
      <c r="C2764" s="425" t="s">
        <v>308</v>
      </c>
      <c r="D2764" s="422">
        <f t="shared" si="649"/>
        <v>0</v>
      </c>
      <c r="E2764" s="422">
        <f t="shared" si="650"/>
        <v>0</v>
      </c>
      <c r="F2764" s="422">
        <f t="shared" si="651"/>
        <v>0</v>
      </c>
      <c r="G2764" s="422">
        <f t="shared" si="652"/>
        <v>0</v>
      </c>
      <c r="H2764" s="22">
        <f t="shared" si="653"/>
        <v>0</v>
      </c>
      <c r="I2764" s="116">
        <v>0</v>
      </c>
      <c r="J2764" s="116">
        <v>0</v>
      </c>
      <c r="K2764" s="116">
        <v>0</v>
      </c>
      <c r="L2764" s="116">
        <v>0</v>
      </c>
      <c r="M2764" s="22">
        <f t="shared" si="654"/>
        <v>0</v>
      </c>
      <c r="N2764" s="116">
        <v>0</v>
      </c>
      <c r="O2764" s="116">
        <v>0</v>
      </c>
      <c r="P2764" s="116">
        <v>0</v>
      </c>
      <c r="Q2764" s="116">
        <v>0</v>
      </c>
      <c r="R2764" s="22">
        <f t="shared" si="655"/>
        <v>0</v>
      </c>
      <c r="S2764" s="116">
        <v>0</v>
      </c>
      <c r="T2764" s="116">
        <v>0</v>
      </c>
      <c r="U2764" s="116">
        <v>0</v>
      </c>
      <c r="V2764" s="116">
        <v>0</v>
      </c>
      <c r="W2764" s="22">
        <f t="shared" si="656"/>
        <v>0</v>
      </c>
      <c r="X2764" s="22">
        <f t="shared" si="657"/>
        <v>0</v>
      </c>
      <c r="Y2764" s="22">
        <f ca="1">OFFSET('Cost Study'!$B$7,'Operations Support'!$C2764,'Operations Support'!$B2764)*$H2764</f>
        <v>0</v>
      </c>
      <c r="Z2764" s="23">
        <f ca="1">Y2764*'Cost Study'!$B$31</f>
        <v>0</v>
      </c>
      <c r="AA2764" s="23">
        <f ca="1">IF(A2764=10298,1.51,1)*IF($B2764&lt;3,$D2764*'Cost Study'!$B$32*OFFSET('Cost Study'!$B$7,'Operations Support'!$C2764,'Operations Support'!$B2764),0)</f>
        <v>0</v>
      </c>
      <c r="AB2764" s="24">
        <f ca="1">AA2764*'Cost Study'!$B$31</f>
        <v>0</v>
      </c>
      <c r="AC2764" s="23">
        <f ca="1">Y2764*'Cost Study'!$B$31</f>
        <v>0</v>
      </c>
      <c r="AD2764" s="24">
        <f ca="1">AA2764*'Cost Study'!$B$31</f>
        <v>0</v>
      </c>
      <c r="AE2764" s="377">
        <f t="shared" ca="1" si="658"/>
        <v>0</v>
      </c>
      <c r="AF2764" s="377">
        <f t="shared" ca="1" si="659"/>
        <v>0</v>
      </c>
      <c r="AH2764" s="688">
        <f>IFERROR($H2764/SUMIF($A:$A,$A2764,$H:$H)*SUMIF(Summary!$A$110:$A$186,$A2764,Summary!$P$110:$P$186),0)</f>
        <v>0</v>
      </c>
      <c r="AI2764" s="689">
        <f t="shared" ca="1" si="645"/>
        <v>0</v>
      </c>
      <c r="AJ2764" s="688">
        <f>IFERROR(H2764/SUMIF(A:A,A2764,H:H)*SUMIF(Summary!$A$110:$A$186,'Operations Support'!A2764,Summary!$Q$110:$Q$186),0)</f>
        <v>0</v>
      </c>
      <c r="AK2764" s="688">
        <f t="shared" ca="1" si="646"/>
        <v>0</v>
      </c>
      <c r="AM2764" s="688">
        <f>IFERROR($H2764/SUMIF($A:$A,$A2764,$H:$H)*SUMIF(Summary!$A$230:$A$266,$A2764,Summary!$P$230:$P$266),0)</f>
        <v>0</v>
      </c>
      <c r="AN2764" s="688">
        <f>IFERROR($H2764/SUMIF($A:$A,$A2764,$H:$H)*(SUMIF(Summary!$A$230:$A$266,$A2764,Summary!$L$230:$L$266)+SUMIF(Summary!$A$281:$A$317,$A2764,Summary!$L$281:$L$317))-AM2764,0)</f>
        <v>0</v>
      </c>
      <c r="AO2764" s="688">
        <f>IFERROR($H2764/SUMIF($A:$A,$A2764,$H:$H)*SUMIF(Summary!$A$230:$A$266,$A2764,Summary!$Q$230:$Q$266),0)</f>
        <v>0</v>
      </c>
      <c r="AP2764" s="688">
        <f>IFERROR($H2764/SUMIF($A:$A,$A2764,$H:$H)*(SUMIF(Summary!$A$230:$A$266,$A2764,Summary!$L$230:$L$266)+SUMIF(Summary!$A$281:$A$317,$A2764,Summary!$L$281:$L$317))-AO2764,0)</f>
        <v>0</v>
      </c>
      <c r="AQ2764" s="306"/>
      <c r="AR2764" s="688">
        <f t="shared" ca="1" si="647"/>
        <v>0</v>
      </c>
      <c r="AS2764" s="688">
        <f t="shared" ca="1" si="648"/>
        <v>0</v>
      </c>
    </row>
    <row r="2765" spans="1:45" x14ac:dyDescent="0.2">
      <c r="A2765" s="423">
        <v>10115</v>
      </c>
      <c r="B2765" s="424">
        <v>2</v>
      </c>
      <c r="C2765" s="425" t="s">
        <v>309</v>
      </c>
      <c r="D2765" s="422">
        <f t="shared" si="649"/>
        <v>15</v>
      </c>
      <c r="E2765" s="422">
        <f t="shared" si="650"/>
        <v>0</v>
      </c>
      <c r="F2765" s="422">
        <f t="shared" si="651"/>
        <v>72</v>
      </c>
      <c r="G2765" s="422">
        <f t="shared" si="652"/>
        <v>0</v>
      </c>
      <c r="H2765" s="22">
        <f t="shared" si="653"/>
        <v>87</v>
      </c>
      <c r="I2765" s="116">
        <v>3</v>
      </c>
      <c r="J2765" s="116">
        <v>0</v>
      </c>
      <c r="K2765" s="116">
        <v>0</v>
      </c>
      <c r="L2765" s="116">
        <v>0</v>
      </c>
      <c r="M2765" s="22">
        <f t="shared" si="654"/>
        <v>3</v>
      </c>
      <c r="N2765" s="116">
        <v>6</v>
      </c>
      <c r="O2765" s="116">
        <v>0</v>
      </c>
      <c r="P2765" s="116">
        <v>72</v>
      </c>
      <c r="Q2765" s="116">
        <v>0</v>
      </c>
      <c r="R2765" s="22">
        <f t="shared" si="655"/>
        <v>78</v>
      </c>
      <c r="S2765" s="116">
        <v>6</v>
      </c>
      <c r="T2765" s="116">
        <v>0</v>
      </c>
      <c r="U2765" s="116">
        <v>0</v>
      </c>
      <c r="V2765" s="116">
        <v>0</v>
      </c>
      <c r="W2765" s="22">
        <f t="shared" si="656"/>
        <v>6</v>
      </c>
      <c r="X2765" s="22">
        <f t="shared" si="657"/>
        <v>2.9</v>
      </c>
      <c r="Y2765" s="22">
        <f ca="1">OFFSET('Cost Study'!$B$7,'Operations Support'!$C2765,'Operations Support'!$B2765)*$H2765</f>
        <v>152.25</v>
      </c>
      <c r="Z2765" s="23">
        <f ca="1">Y2765*'Cost Study'!$B$31</f>
        <v>8503.4563305701267</v>
      </c>
      <c r="AA2765" s="23">
        <f ca="1">IF(A2765=10298,1.51,1)*IF($B2765&lt;3,$D2765*'Cost Study'!$B$32*OFFSET('Cost Study'!$B$7,'Operations Support'!$C2765,'Operations Support'!$B2765),0)</f>
        <v>2.625</v>
      </c>
      <c r="AB2765" s="24">
        <f ca="1">AA2765*'Cost Study'!$B$31</f>
        <v>146.6113160443125</v>
      </c>
      <c r="AC2765" s="23">
        <f ca="1">Y2765*'Cost Study'!$B$31</f>
        <v>8503.4563305701267</v>
      </c>
      <c r="AD2765" s="24">
        <f ca="1">AA2765*'Cost Study'!$B$31</f>
        <v>146.6113160443125</v>
      </c>
      <c r="AE2765" s="377">
        <f t="shared" ca="1" si="658"/>
        <v>8650.0676466144396</v>
      </c>
      <c r="AF2765" s="377">
        <f t="shared" ca="1" si="659"/>
        <v>8650.0676466144396</v>
      </c>
      <c r="AH2765" s="688">
        <f>IFERROR($H2765/SUMIF($A:$A,$A2765,$H:$H)*SUMIF(Summary!$A$110:$A$186,$A2765,Summary!$P$110:$P$186),0)</f>
        <v>2544.0778842044497</v>
      </c>
      <c r="AI2765" s="689">
        <f t="shared" ca="1" si="645"/>
        <v>6105.9897624099904</v>
      </c>
      <c r="AJ2765" s="688">
        <f>IFERROR(H2765/SUMIF(A:A,A2765,H:H)*SUMIF(Summary!$A$110:$A$186,'Operations Support'!A2765,Summary!$Q$110:$Q$186),0)</f>
        <v>2552.4579536004048</v>
      </c>
      <c r="AK2765" s="688">
        <f t="shared" ca="1" si="646"/>
        <v>6097.6096930140347</v>
      </c>
      <c r="AM2765" s="688">
        <f>IFERROR($H2765/SUMIF($A:$A,$A2765,$H:$H)*SUMIF(Summary!$A$230:$A$266,$A2765,Summary!$P$230:$P$266),0)</f>
        <v>481.34308981021684</v>
      </c>
      <c r="AN2765" s="688">
        <f>IFERROR($H2765/SUMIF($A:$A,$A2765,$H:$H)*(SUMIF(Summary!$A$230:$A$266,$A2765,Summary!$L$230:$L$266)+SUMIF(Summary!$A$281:$A$317,$A2765,Summary!$L$281:$L$317))-AM2765,0)</f>
        <v>1468.3278479755304</v>
      </c>
      <c r="AO2765" s="688">
        <f>IFERROR($H2765/SUMIF($A:$A,$A2765,$H:$H)*SUMIF(Summary!$A$230:$A$266,$A2765,Summary!$Q$230:$Q$266),0)</f>
        <v>482.92861064702663</v>
      </c>
      <c r="AP2765" s="688">
        <f>IFERROR($H2765/SUMIF($A:$A,$A2765,$H:$H)*(SUMIF(Summary!$A$230:$A$266,$A2765,Summary!$L$230:$L$266)+SUMIF(Summary!$A$281:$A$317,$A2765,Summary!$L$281:$L$317))-AO2765,0)</f>
        <v>1466.7423271387206</v>
      </c>
      <c r="AQ2765" s="306"/>
      <c r="AR2765" s="688">
        <f t="shared" ca="1" si="647"/>
        <v>7574.3176103855203</v>
      </c>
      <c r="AS2765" s="688">
        <f t="shared" ca="1" si="648"/>
        <v>7564.3520201527554</v>
      </c>
    </row>
    <row r="2766" spans="1:45" x14ac:dyDescent="0.2">
      <c r="A2766" s="423">
        <v>10115</v>
      </c>
      <c r="B2766" s="424">
        <v>2</v>
      </c>
      <c r="C2766" s="425" t="s">
        <v>310</v>
      </c>
      <c r="D2766" s="422">
        <f t="shared" si="649"/>
        <v>0</v>
      </c>
      <c r="E2766" s="422">
        <f t="shared" si="650"/>
        <v>0</v>
      </c>
      <c r="F2766" s="422">
        <f t="shared" si="651"/>
        <v>0</v>
      </c>
      <c r="G2766" s="422">
        <f t="shared" si="652"/>
        <v>0</v>
      </c>
      <c r="H2766" s="22">
        <f t="shared" si="653"/>
        <v>0</v>
      </c>
      <c r="I2766" s="116">
        <v>0</v>
      </c>
      <c r="J2766" s="116">
        <v>0</v>
      </c>
      <c r="K2766" s="116">
        <v>0</v>
      </c>
      <c r="L2766" s="116">
        <v>0</v>
      </c>
      <c r="M2766" s="22">
        <f t="shared" si="654"/>
        <v>0</v>
      </c>
      <c r="N2766" s="116">
        <v>0</v>
      </c>
      <c r="O2766" s="116">
        <v>0</v>
      </c>
      <c r="P2766" s="116">
        <v>0</v>
      </c>
      <c r="Q2766" s="116">
        <v>0</v>
      </c>
      <c r="R2766" s="22">
        <f t="shared" si="655"/>
        <v>0</v>
      </c>
      <c r="S2766" s="116">
        <v>0</v>
      </c>
      <c r="T2766" s="116">
        <v>0</v>
      </c>
      <c r="U2766" s="116">
        <v>0</v>
      </c>
      <c r="V2766" s="116">
        <v>0</v>
      </c>
      <c r="W2766" s="22">
        <f t="shared" si="656"/>
        <v>0</v>
      </c>
      <c r="X2766" s="22">
        <f t="shared" si="657"/>
        <v>0</v>
      </c>
      <c r="Y2766" s="22">
        <f ca="1">OFFSET('Cost Study'!$B$7,'Operations Support'!$C2766,'Operations Support'!$B2766)*$H2766</f>
        <v>0</v>
      </c>
      <c r="Z2766" s="23">
        <f ca="1">Y2766*'Cost Study'!$B$31</f>
        <v>0</v>
      </c>
      <c r="AA2766" s="23">
        <f ca="1">IF(A2766=10298,1.51,1)*IF($B2766&lt;3,$D2766*'Cost Study'!$B$32*OFFSET('Cost Study'!$B$7,'Operations Support'!$C2766,'Operations Support'!$B2766),0)</f>
        <v>0</v>
      </c>
      <c r="AB2766" s="24">
        <f ca="1">AA2766*'Cost Study'!$B$31</f>
        <v>0</v>
      </c>
      <c r="AC2766" s="23">
        <f ca="1">Y2766*'Cost Study'!$B$31</f>
        <v>0</v>
      </c>
      <c r="AD2766" s="24">
        <f ca="1">AA2766*'Cost Study'!$B$31</f>
        <v>0</v>
      </c>
      <c r="AE2766" s="377">
        <f t="shared" ca="1" si="658"/>
        <v>0</v>
      </c>
      <c r="AF2766" s="377">
        <f t="shared" ca="1" si="659"/>
        <v>0</v>
      </c>
      <c r="AH2766" s="688">
        <f>IFERROR($H2766/SUMIF($A:$A,$A2766,$H:$H)*SUMIF(Summary!$A$110:$A$186,$A2766,Summary!$P$110:$P$186),0)</f>
        <v>0</v>
      </c>
      <c r="AI2766" s="689">
        <f t="shared" ca="1" si="645"/>
        <v>0</v>
      </c>
      <c r="AJ2766" s="688">
        <f>IFERROR(H2766/SUMIF(A:A,A2766,H:H)*SUMIF(Summary!$A$110:$A$186,'Operations Support'!A2766,Summary!$Q$110:$Q$186),0)</f>
        <v>0</v>
      </c>
      <c r="AK2766" s="688">
        <f t="shared" ca="1" si="646"/>
        <v>0</v>
      </c>
      <c r="AM2766" s="688">
        <f>IFERROR($H2766/SUMIF($A:$A,$A2766,$H:$H)*SUMIF(Summary!$A$230:$A$266,$A2766,Summary!$P$230:$P$266),0)</f>
        <v>0</v>
      </c>
      <c r="AN2766" s="688">
        <f>IFERROR($H2766/SUMIF($A:$A,$A2766,$H:$H)*(SUMIF(Summary!$A$230:$A$266,$A2766,Summary!$L$230:$L$266)+SUMIF(Summary!$A$281:$A$317,$A2766,Summary!$L$281:$L$317))-AM2766,0)</f>
        <v>0</v>
      </c>
      <c r="AO2766" s="688">
        <f>IFERROR($H2766/SUMIF($A:$A,$A2766,$H:$H)*SUMIF(Summary!$A$230:$A$266,$A2766,Summary!$Q$230:$Q$266),0)</f>
        <v>0</v>
      </c>
      <c r="AP2766" s="688">
        <f>IFERROR($H2766/SUMIF($A:$A,$A2766,$H:$H)*(SUMIF(Summary!$A$230:$A$266,$A2766,Summary!$L$230:$L$266)+SUMIF(Summary!$A$281:$A$317,$A2766,Summary!$L$281:$L$317))-AO2766,0)</f>
        <v>0</v>
      </c>
      <c r="AQ2766" s="306"/>
      <c r="AR2766" s="688">
        <f t="shared" ca="1" si="647"/>
        <v>0</v>
      </c>
      <c r="AS2766" s="688">
        <f t="shared" ca="1" si="648"/>
        <v>0</v>
      </c>
    </row>
    <row r="2767" spans="1:45" x14ac:dyDescent="0.2">
      <c r="A2767" s="423">
        <v>10115</v>
      </c>
      <c r="B2767" s="424">
        <v>2</v>
      </c>
      <c r="C2767" s="425" t="s">
        <v>311</v>
      </c>
      <c r="D2767" s="422">
        <f t="shared" si="649"/>
        <v>3</v>
      </c>
      <c r="E2767" s="422">
        <f t="shared" si="650"/>
        <v>0</v>
      </c>
      <c r="F2767" s="422">
        <f t="shared" si="651"/>
        <v>0</v>
      </c>
      <c r="G2767" s="422">
        <f t="shared" si="652"/>
        <v>0</v>
      </c>
      <c r="H2767" s="22">
        <f t="shared" si="653"/>
        <v>3</v>
      </c>
      <c r="I2767" s="116">
        <v>3</v>
      </c>
      <c r="J2767" s="116">
        <v>0</v>
      </c>
      <c r="K2767" s="116">
        <v>0</v>
      </c>
      <c r="L2767" s="116">
        <v>0</v>
      </c>
      <c r="M2767" s="22">
        <f t="shared" si="654"/>
        <v>3</v>
      </c>
      <c r="N2767" s="116">
        <v>0</v>
      </c>
      <c r="O2767" s="116">
        <v>0</v>
      </c>
      <c r="P2767" s="116">
        <v>0</v>
      </c>
      <c r="Q2767" s="116">
        <v>0</v>
      </c>
      <c r="R2767" s="22">
        <f t="shared" si="655"/>
        <v>0</v>
      </c>
      <c r="S2767" s="116">
        <v>0</v>
      </c>
      <c r="T2767" s="116">
        <v>0</v>
      </c>
      <c r="U2767" s="116">
        <v>0</v>
      </c>
      <c r="V2767" s="116">
        <v>0</v>
      </c>
      <c r="W2767" s="22">
        <f t="shared" si="656"/>
        <v>0</v>
      </c>
      <c r="X2767" s="22">
        <f t="shared" si="657"/>
        <v>0.1</v>
      </c>
      <c r="Y2767" s="22">
        <f ca="1">OFFSET('Cost Study'!$B$7,'Operations Support'!$C2767,'Operations Support'!$B2767)*$H2767</f>
        <v>8.7900000000000009</v>
      </c>
      <c r="Z2767" s="23">
        <f ca="1">Y2767*'Cost Study'!$B$31</f>
        <v>490.9384640112408</v>
      </c>
      <c r="AA2767" s="23">
        <f ca="1">IF(A2767=10298,1.51,1)*IF($B2767&lt;3,$D2767*'Cost Study'!$B$32*OFFSET('Cost Study'!$B$7,'Operations Support'!$C2767,'Operations Support'!$B2767),0)</f>
        <v>0.87900000000000023</v>
      </c>
      <c r="AB2767" s="24">
        <f ca="1">AA2767*'Cost Study'!$B$31</f>
        <v>49.09384640112409</v>
      </c>
      <c r="AC2767" s="23">
        <f ca="1">Y2767*'Cost Study'!$B$31</f>
        <v>490.9384640112408</v>
      </c>
      <c r="AD2767" s="24">
        <f ca="1">AA2767*'Cost Study'!$B$31</f>
        <v>49.09384640112409</v>
      </c>
      <c r="AE2767" s="377">
        <f t="shared" ca="1" si="658"/>
        <v>540.03231041236484</v>
      </c>
      <c r="AF2767" s="377">
        <f t="shared" ca="1" si="659"/>
        <v>540.03231041236484</v>
      </c>
      <c r="AH2767" s="688">
        <f>IFERROR($H2767/SUMIF($A:$A,$A2767,$H:$H)*SUMIF(Summary!$A$110:$A$186,$A2767,Summary!$P$110:$P$186),0)</f>
        <v>87.726823593256881</v>
      </c>
      <c r="AI2767" s="689">
        <f t="shared" ca="1" si="645"/>
        <v>452.30548681910795</v>
      </c>
      <c r="AJ2767" s="688">
        <f>IFERROR(H2767/SUMIF(A:A,A2767,H:H)*SUMIF(Summary!$A$110:$A$186,'Operations Support'!A2767,Summary!$Q$110:$Q$186),0)</f>
        <v>88.015791503462239</v>
      </c>
      <c r="AK2767" s="688">
        <f t="shared" ca="1" si="646"/>
        <v>452.01651890890258</v>
      </c>
      <c r="AM2767" s="688">
        <f>IFERROR($H2767/SUMIF($A:$A,$A2767,$H:$H)*SUMIF(Summary!$A$230:$A$266,$A2767,Summary!$P$230:$P$266),0)</f>
        <v>16.598037579662648</v>
      </c>
      <c r="AN2767" s="688">
        <f>IFERROR($H2767/SUMIF($A:$A,$A2767,$H:$H)*(SUMIF(Summary!$A$230:$A$266,$A2767,Summary!$L$230:$L$266)+SUMIF(Summary!$A$281:$A$317,$A2767,Summary!$L$281:$L$317))-AM2767,0)</f>
        <v>50.631994757776909</v>
      </c>
      <c r="AO2767" s="688">
        <f>IFERROR($H2767/SUMIF($A:$A,$A2767,$H:$H)*SUMIF(Summary!$A$230:$A$266,$A2767,Summary!$Q$230:$Q$266),0)</f>
        <v>16.652710711966435</v>
      </c>
      <c r="AP2767" s="688">
        <f>IFERROR($H2767/SUMIF($A:$A,$A2767,$H:$H)*(SUMIF(Summary!$A$230:$A$266,$A2767,Summary!$L$230:$L$266)+SUMIF(Summary!$A$281:$A$317,$A2767,Summary!$L$281:$L$317))-AO2767,0)</f>
        <v>50.577321625473118</v>
      </c>
      <c r="AQ2767" s="306"/>
      <c r="AR2767" s="688">
        <f t="shared" ca="1" si="647"/>
        <v>502.93748157688486</v>
      </c>
      <c r="AS2767" s="688">
        <f t="shared" ca="1" si="648"/>
        <v>502.59384053437572</v>
      </c>
    </row>
    <row r="2768" spans="1:45" x14ac:dyDescent="0.2">
      <c r="A2768" s="423">
        <v>10115</v>
      </c>
      <c r="B2768" s="424">
        <v>2</v>
      </c>
      <c r="C2768" s="425" t="s">
        <v>312</v>
      </c>
      <c r="D2768" s="422">
        <f t="shared" si="649"/>
        <v>0</v>
      </c>
      <c r="E2768" s="422">
        <f t="shared" si="650"/>
        <v>0</v>
      </c>
      <c r="F2768" s="422">
        <f t="shared" si="651"/>
        <v>0</v>
      </c>
      <c r="G2768" s="422">
        <f t="shared" si="652"/>
        <v>0</v>
      </c>
      <c r="H2768" s="22">
        <f t="shared" si="653"/>
        <v>0</v>
      </c>
      <c r="I2768" s="116">
        <v>0</v>
      </c>
      <c r="J2768" s="116">
        <v>0</v>
      </c>
      <c r="K2768" s="116">
        <v>0</v>
      </c>
      <c r="L2768" s="116">
        <v>0</v>
      </c>
      <c r="M2768" s="22">
        <f t="shared" si="654"/>
        <v>0</v>
      </c>
      <c r="N2768" s="116">
        <v>0</v>
      </c>
      <c r="O2768" s="116">
        <v>0</v>
      </c>
      <c r="P2768" s="116">
        <v>0</v>
      </c>
      <c r="Q2768" s="116">
        <v>0</v>
      </c>
      <c r="R2768" s="22">
        <f t="shared" si="655"/>
        <v>0</v>
      </c>
      <c r="S2768" s="116">
        <v>0</v>
      </c>
      <c r="T2768" s="116">
        <v>0</v>
      </c>
      <c r="U2768" s="116">
        <v>0</v>
      </c>
      <c r="V2768" s="116">
        <v>0</v>
      </c>
      <c r="W2768" s="22">
        <f t="shared" si="656"/>
        <v>0</v>
      </c>
      <c r="X2768" s="22">
        <f t="shared" si="657"/>
        <v>0</v>
      </c>
      <c r="Y2768" s="22">
        <f ca="1">OFFSET('Cost Study'!$B$7,'Operations Support'!$C2768,'Operations Support'!$B2768)*$H2768</f>
        <v>0</v>
      </c>
      <c r="Z2768" s="23">
        <f ca="1">Y2768*'Cost Study'!$B$31</f>
        <v>0</v>
      </c>
      <c r="AA2768" s="23">
        <f ca="1">IF(A2768=10298,1.51,1)*IF($B2768&lt;3,$D2768*'Cost Study'!$B$32*OFFSET('Cost Study'!$B$7,'Operations Support'!$C2768,'Operations Support'!$B2768),0)</f>
        <v>0</v>
      </c>
      <c r="AB2768" s="24">
        <f ca="1">AA2768*'Cost Study'!$B$31</f>
        <v>0</v>
      </c>
      <c r="AC2768" s="23">
        <f ca="1">Y2768*'Cost Study'!$B$31</f>
        <v>0</v>
      </c>
      <c r="AD2768" s="24">
        <f ca="1">AA2768*'Cost Study'!$B$31</f>
        <v>0</v>
      </c>
      <c r="AE2768" s="377">
        <f t="shared" ca="1" si="658"/>
        <v>0</v>
      </c>
      <c r="AF2768" s="377">
        <f t="shared" ca="1" si="659"/>
        <v>0</v>
      </c>
      <c r="AH2768" s="688">
        <f>IFERROR($H2768/SUMIF($A:$A,$A2768,$H:$H)*SUMIF(Summary!$A$110:$A$186,$A2768,Summary!$P$110:$P$186),0)</f>
        <v>0</v>
      </c>
      <c r="AI2768" s="689">
        <f t="shared" ca="1" si="645"/>
        <v>0</v>
      </c>
      <c r="AJ2768" s="688">
        <f>IFERROR(H2768/SUMIF(A:A,A2768,H:H)*SUMIF(Summary!$A$110:$A$186,'Operations Support'!A2768,Summary!$Q$110:$Q$186),0)</f>
        <v>0</v>
      </c>
      <c r="AK2768" s="688">
        <f t="shared" ca="1" si="646"/>
        <v>0</v>
      </c>
      <c r="AM2768" s="688">
        <f>IFERROR($H2768/SUMIF($A:$A,$A2768,$H:$H)*SUMIF(Summary!$A$230:$A$266,$A2768,Summary!$P$230:$P$266),0)</f>
        <v>0</v>
      </c>
      <c r="AN2768" s="688">
        <f>IFERROR($H2768/SUMIF($A:$A,$A2768,$H:$H)*(SUMIF(Summary!$A$230:$A$266,$A2768,Summary!$L$230:$L$266)+SUMIF(Summary!$A$281:$A$317,$A2768,Summary!$L$281:$L$317))-AM2768,0)</f>
        <v>0</v>
      </c>
      <c r="AO2768" s="688">
        <f>IFERROR($H2768/SUMIF($A:$A,$A2768,$H:$H)*SUMIF(Summary!$A$230:$A$266,$A2768,Summary!$Q$230:$Q$266),0)</f>
        <v>0</v>
      </c>
      <c r="AP2768" s="688">
        <f>IFERROR($H2768/SUMIF($A:$A,$A2768,$H:$H)*(SUMIF(Summary!$A$230:$A$266,$A2768,Summary!$L$230:$L$266)+SUMIF(Summary!$A$281:$A$317,$A2768,Summary!$L$281:$L$317))-AO2768,0)</f>
        <v>0</v>
      </c>
      <c r="AQ2768" s="306"/>
      <c r="AR2768" s="688">
        <f t="shared" ca="1" si="647"/>
        <v>0</v>
      </c>
      <c r="AS2768" s="688">
        <f t="shared" ca="1" si="648"/>
        <v>0</v>
      </c>
    </row>
    <row r="2769" spans="1:45" x14ac:dyDescent="0.2">
      <c r="A2769" s="423">
        <v>10115</v>
      </c>
      <c r="B2769" s="424">
        <v>2</v>
      </c>
      <c r="C2769" s="425" t="s">
        <v>313</v>
      </c>
      <c r="D2769" s="422">
        <f t="shared" si="649"/>
        <v>4589</v>
      </c>
      <c r="E2769" s="422">
        <f t="shared" si="650"/>
        <v>0</v>
      </c>
      <c r="F2769" s="422">
        <f t="shared" si="651"/>
        <v>10673</v>
      </c>
      <c r="G2769" s="422">
        <f t="shared" si="652"/>
        <v>0</v>
      </c>
      <c r="H2769" s="22">
        <f t="shared" si="653"/>
        <v>15262</v>
      </c>
      <c r="I2769" s="116">
        <v>1989</v>
      </c>
      <c r="J2769" s="116">
        <v>0</v>
      </c>
      <c r="K2769" s="116">
        <v>4779</v>
      </c>
      <c r="L2769" s="116">
        <v>0</v>
      </c>
      <c r="M2769" s="22">
        <f t="shared" si="654"/>
        <v>6768</v>
      </c>
      <c r="N2769" s="116">
        <v>1976</v>
      </c>
      <c r="O2769" s="116">
        <v>0</v>
      </c>
      <c r="P2769" s="116">
        <v>4686</v>
      </c>
      <c r="Q2769" s="116">
        <v>0</v>
      </c>
      <c r="R2769" s="22">
        <f t="shared" si="655"/>
        <v>6662</v>
      </c>
      <c r="S2769" s="116">
        <v>624</v>
      </c>
      <c r="T2769" s="116">
        <v>0</v>
      </c>
      <c r="U2769" s="116">
        <v>1208</v>
      </c>
      <c r="V2769" s="116">
        <v>0</v>
      </c>
      <c r="W2769" s="22">
        <f t="shared" si="656"/>
        <v>1832</v>
      </c>
      <c r="X2769" s="22">
        <f t="shared" si="657"/>
        <v>508.73333333333335</v>
      </c>
      <c r="Y2769" s="22">
        <f ca="1">OFFSET('Cost Study'!$B$7,'Operations Support'!$C2769,'Operations Support'!$B2769)*$H2769</f>
        <v>23808.720000000001</v>
      </c>
      <c r="Z2769" s="23">
        <f ca="1">Y2769*'Cost Study'!$B$31</f>
        <v>1329762.9609640168</v>
      </c>
      <c r="AA2769" s="23">
        <f ca="1">IF(A2769=10298,1.51,1)*IF($B2769&lt;3,$D2769*'Cost Study'!$B$32*OFFSET('Cost Study'!$B$7,'Operations Support'!$C2769,'Operations Support'!$B2769),0)</f>
        <v>715.88400000000013</v>
      </c>
      <c r="AB2769" s="24">
        <f ca="1">AA2769*'Cost Study'!$B$31</f>
        <v>39983.50300002539</v>
      </c>
      <c r="AC2769" s="23">
        <f ca="1">Y2769*'Cost Study'!$B$31</f>
        <v>1329762.9609640168</v>
      </c>
      <c r="AD2769" s="24">
        <f ca="1">AA2769*'Cost Study'!$B$31</f>
        <v>39983.50300002539</v>
      </c>
      <c r="AE2769" s="377">
        <f t="shared" ca="1" si="658"/>
        <v>1369746.4639640423</v>
      </c>
      <c r="AF2769" s="377">
        <f t="shared" ca="1" si="659"/>
        <v>1369746.4639640423</v>
      </c>
      <c r="AH2769" s="688">
        <f>IFERROR($H2769/SUMIF($A:$A,$A2769,$H:$H)*SUMIF(Summary!$A$110:$A$186,$A2769,Summary!$P$110:$P$186),0)</f>
        <v>446295.59389342892</v>
      </c>
      <c r="AI2769" s="689">
        <f t="shared" ca="1" si="645"/>
        <v>923450.87007061334</v>
      </c>
      <c r="AJ2769" s="688">
        <f>IFERROR(H2769/SUMIF(A:A,A2769,H:H)*SUMIF(Summary!$A$110:$A$186,'Operations Support'!A2769,Summary!$Q$110:$Q$186),0)</f>
        <v>447765.66997528024</v>
      </c>
      <c r="AK2769" s="688">
        <f t="shared" ca="1" si="646"/>
        <v>921980.79398876196</v>
      </c>
      <c r="AM2769" s="688">
        <f>IFERROR($H2769/SUMIF($A:$A,$A2769,$H:$H)*SUMIF(Summary!$A$230:$A$266,$A2769,Summary!$P$230:$P$266),0)</f>
        <v>84439.74984693712</v>
      </c>
      <c r="AN2769" s="688">
        <f>IFERROR($H2769/SUMIF($A:$A,$A2769,$H:$H)*(SUMIF(Summary!$A$230:$A$266,$A2769,Summary!$L$230:$L$266)+SUMIF(Summary!$A$281:$A$317,$A2769,Summary!$L$281:$L$317))-AM2769,0)</f>
        <v>257581.83466439706</v>
      </c>
      <c r="AO2769" s="688">
        <f>IFERROR($H2769/SUMIF($A:$A,$A2769,$H:$H)*SUMIF(Summary!$A$230:$A$266,$A2769,Summary!$Q$230:$Q$266),0)</f>
        <v>84717.890295343925</v>
      </c>
      <c r="AP2769" s="688">
        <f>IFERROR($H2769/SUMIF($A:$A,$A2769,$H:$H)*(SUMIF(Summary!$A$230:$A$266,$A2769,Summary!$L$230:$L$266)+SUMIF(Summary!$A$281:$A$317,$A2769,Summary!$L$281:$L$317))-AO2769,0)</f>
        <v>257303.69421599025</v>
      </c>
      <c r="AQ2769" s="306"/>
      <c r="AR2769" s="688">
        <f t="shared" ca="1" si="647"/>
        <v>1181032.7047350104</v>
      </c>
      <c r="AS2769" s="688">
        <f t="shared" ca="1" si="648"/>
        <v>1179284.4882047521</v>
      </c>
    </row>
    <row r="2770" spans="1:45" x14ac:dyDescent="0.2">
      <c r="A2770" s="423">
        <v>10115</v>
      </c>
      <c r="B2770" s="424">
        <v>2</v>
      </c>
      <c r="C2770" s="425" t="s">
        <v>314</v>
      </c>
      <c r="D2770" s="422">
        <f t="shared" si="649"/>
        <v>0</v>
      </c>
      <c r="E2770" s="422">
        <f t="shared" si="650"/>
        <v>0</v>
      </c>
      <c r="F2770" s="422">
        <f t="shared" si="651"/>
        <v>0</v>
      </c>
      <c r="G2770" s="422">
        <f t="shared" si="652"/>
        <v>0</v>
      </c>
      <c r="H2770" s="22">
        <f t="shared" si="653"/>
        <v>0</v>
      </c>
      <c r="I2770" s="116">
        <v>0</v>
      </c>
      <c r="J2770" s="116">
        <v>0</v>
      </c>
      <c r="K2770" s="116">
        <v>0</v>
      </c>
      <c r="L2770" s="116">
        <v>0</v>
      </c>
      <c r="M2770" s="22">
        <f t="shared" si="654"/>
        <v>0</v>
      </c>
      <c r="N2770" s="116">
        <v>0</v>
      </c>
      <c r="O2770" s="116">
        <v>0</v>
      </c>
      <c r="P2770" s="116">
        <v>0</v>
      </c>
      <c r="Q2770" s="116">
        <v>0</v>
      </c>
      <c r="R2770" s="22">
        <f t="shared" si="655"/>
        <v>0</v>
      </c>
      <c r="S2770" s="116">
        <v>0</v>
      </c>
      <c r="T2770" s="116">
        <v>0</v>
      </c>
      <c r="U2770" s="116">
        <v>0</v>
      </c>
      <c r="V2770" s="116">
        <v>0</v>
      </c>
      <c r="W2770" s="22">
        <f t="shared" si="656"/>
        <v>0</v>
      </c>
      <c r="X2770" s="22">
        <f t="shared" si="657"/>
        <v>0</v>
      </c>
      <c r="Y2770" s="22">
        <f ca="1">OFFSET('Cost Study'!$B$7,'Operations Support'!$C2770,'Operations Support'!$B2770)*$H2770</f>
        <v>0</v>
      </c>
      <c r="Z2770" s="23">
        <f ca="1">Y2770*'Cost Study'!$B$31</f>
        <v>0</v>
      </c>
      <c r="AA2770" s="23">
        <f ca="1">IF(A2770=10298,1.51,1)*IF($B2770&lt;3,$D2770*'Cost Study'!$B$32*OFFSET('Cost Study'!$B$7,'Operations Support'!$C2770,'Operations Support'!$B2770),0)</f>
        <v>0</v>
      </c>
      <c r="AB2770" s="24">
        <f ca="1">AA2770*'Cost Study'!$B$31</f>
        <v>0</v>
      </c>
      <c r="AC2770" s="23">
        <f ca="1">Y2770*'Cost Study'!$B$31</f>
        <v>0</v>
      </c>
      <c r="AD2770" s="24">
        <f ca="1">AA2770*'Cost Study'!$B$31</f>
        <v>0</v>
      </c>
      <c r="AE2770" s="377">
        <f t="shared" ca="1" si="658"/>
        <v>0</v>
      </c>
      <c r="AF2770" s="377">
        <f t="shared" ca="1" si="659"/>
        <v>0</v>
      </c>
      <c r="AH2770" s="688">
        <f>IFERROR($H2770/SUMIF($A:$A,$A2770,$H:$H)*SUMIF(Summary!$A$110:$A$186,$A2770,Summary!$P$110:$P$186),0)</f>
        <v>0</v>
      </c>
      <c r="AI2770" s="689">
        <f t="shared" ca="1" si="645"/>
        <v>0</v>
      </c>
      <c r="AJ2770" s="688">
        <f>IFERROR(H2770/SUMIF(A:A,A2770,H:H)*SUMIF(Summary!$A$110:$A$186,'Operations Support'!A2770,Summary!$Q$110:$Q$186),0)</f>
        <v>0</v>
      </c>
      <c r="AK2770" s="688">
        <f t="shared" ca="1" si="646"/>
        <v>0</v>
      </c>
      <c r="AM2770" s="688">
        <f>IFERROR($H2770/SUMIF($A:$A,$A2770,$H:$H)*SUMIF(Summary!$A$230:$A$266,$A2770,Summary!$P$230:$P$266),0)</f>
        <v>0</v>
      </c>
      <c r="AN2770" s="688">
        <f>IFERROR($H2770/SUMIF($A:$A,$A2770,$H:$H)*(SUMIF(Summary!$A$230:$A$266,$A2770,Summary!$L$230:$L$266)+SUMIF(Summary!$A$281:$A$317,$A2770,Summary!$L$281:$L$317))-AM2770,0)</f>
        <v>0</v>
      </c>
      <c r="AO2770" s="688">
        <f>IFERROR($H2770/SUMIF($A:$A,$A2770,$H:$H)*SUMIF(Summary!$A$230:$A$266,$A2770,Summary!$Q$230:$Q$266),0)</f>
        <v>0</v>
      </c>
      <c r="AP2770" s="688">
        <f>IFERROR($H2770/SUMIF($A:$A,$A2770,$H:$H)*(SUMIF(Summary!$A$230:$A$266,$A2770,Summary!$L$230:$L$266)+SUMIF(Summary!$A$281:$A$317,$A2770,Summary!$L$281:$L$317))-AO2770,0)</f>
        <v>0</v>
      </c>
      <c r="AQ2770" s="306"/>
      <c r="AR2770" s="688">
        <f t="shared" ca="1" si="647"/>
        <v>0</v>
      </c>
      <c r="AS2770" s="688">
        <f t="shared" ca="1" si="648"/>
        <v>0</v>
      </c>
    </row>
    <row r="2771" spans="1:45" x14ac:dyDescent="0.2">
      <c r="A2771" s="423">
        <v>10115</v>
      </c>
      <c r="B2771" s="424">
        <v>2</v>
      </c>
      <c r="C2771" s="425" t="s">
        <v>315</v>
      </c>
      <c r="D2771" s="422">
        <f t="shared" si="649"/>
        <v>14551</v>
      </c>
      <c r="E2771" s="422">
        <f t="shared" si="650"/>
        <v>0</v>
      </c>
      <c r="F2771" s="422">
        <f t="shared" si="651"/>
        <v>39278</v>
      </c>
      <c r="G2771" s="422">
        <f t="shared" si="652"/>
        <v>0</v>
      </c>
      <c r="H2771" s="22">
        <f t="shared" si="653"/>
        <v>53829</v>
      </c>
      <c r="I2771" s="116">
        <v>7011</v>
      </c>
      <c r="J2771" s="116">
        <v>0</v>
      </c>
      <c r="K2771" s="116">
        <v>17085</v>
      </c>
      <c r="L2771" s="116">
        <v>0</v>
      </c>
      <c r="M2771" s="22">
        <f t="shared" si="654"/>
        <v>24096</v>
      </c>
      <c r="N2771" s="116">
        <v>6354</v>
      </c>
      <c r="O2771" s="116">
        <v>0</v>
      </c>
      <c r="P2771" s="116">
        <v>16752</v>
      </c>
      <c r="Q2771" s="116">
        <v>0</v>
      </c>
      <c r="R2771" s="22">
        <f t="shared" si="655"/>
        <v>23106</v>
      </c>
      <c r="S2771" s="116">
        <v>1186</v>
      </c>
      <c r="T2771" s="116">
        <v>0</v>
      </c>
      <c r="U2771" s="116">
        <v>5441</v>
      </c>
      <c r="V2771" s="116">
        <v>0</v>
      </c>
      <c r="W2771" s="22">
        <f t="shared" si="656"/>
        <v>6627</v>
      </c>
      <c r="X2771" s="22">
        <f t="shared" si="657"/>
        <v>1794.3</v>
      </c>
      <c r="Y2771" s="22">
        <f ca="1">OFFSET('Cost Study'!$B$7,'Operations Support'!$C2771,'Operations Support'!$B2771)*$H2771</f>
        <v>96353.91</v>
      </c>
      <c r="Z2771" s="23">
        <f ca="1">Y2771*'Cost Study'!$B$31</f>
        <v>5381551.8289962839</v>
      </c>
      <c r="AA2771" s="23">
        <f ca="1">IF(A2771=10298,1.51,1)*IF($B2771&lt;3,$D2771*'Cost Study'!$B$32*OFFSET('Cost Study'!$B$7,'Operations Support'!$C2771,'Operations Support'!$B2771),0)</f>
        <v>2604.6290000000004</v>
      </c>
      <c r="AB2771" s="24">
        <f ca="1">AA2771*'Cost Study'!$B$31</f>
        <v>145473.55637987875</v>
      </c>
      <c r="AC2771" s="23">
        <f ca="1">Y2771*'Cost Study'!$B$31</f>
        <v>5381551.8289962839</v>
      </c>
      <c r="AD2771" s="24">
        <f ca="1">AA2771*'Cost Study'!$B$31</f>
        <v>145473.55637987875</v>
      </c>
      <c r="AE2771" s="377">
        <f t="shared" ca="1" si="658"/>
        <v>5527025.3853761628</v>
      </c>
      <c r="AF2771" s="377">
        <f t="shared" ca="1" si="659"/>
        <v>5527025.3853761628</v>
      </c>
      <c r="AH2771" s="688">
        <f>IFERROR($H2771/SUMIF($A:$A,$A2771,$H:$H)*SUMIF(Summary!$A$110:$A$186,$A2771,Summary!$P$110:$P$186),0)</f>
        <v>1574082.3957338084</v>
      </c>
      <c r="AI2771" s="689">
        <f t="shared" ca="1" si="645"/>
        <v>3952942.9896423547</v>
      </c>
      <c r="AJ2771" s="688">
        <f>IFERROR(H2771/SUMIF(A:A,A2771,H:H)*SUMIF(Summary!$A$110:$A$186,'Operations Support'!A2771,Summary!$Q$110:$Q$186),0)</f>
        <v>1579267.3469466232</v>
      </c>
      <c r="AK2771" s="688">
        <f t="shared" ca="1" si="646"/>
        <v>3947758.0384295397</v>
      </c>
      <c r="AM2771" s="688">
        <f>IFERROR($H2771/SUMIF($A:$A,$A2771,$H:$H)*SUMIF(Summary!$A$230:$A$266,$A2771,Summary!$P$230:$P$266),0)</f>
        <v>297818.58829188696</v>
      </c>
      <c r="AN2771" s="688">
        <f>IFERROR($H2771/SUMIF($A:$A,$A2771,$H:$H)*(SUMIF(Summary!$A$230:$A$266,$A2771,Summary!$L$230:$L$266)+SUMIF(Summary!$A$281:$A$317,$A2771,Summary!$L$281:$L$317))-AM2771,0)</f>
        <v>908489.88193879114</v>
      </c>
      <c r="AO2771" s="688">
        <f>IFERROR($H2771/SUMIF($A:$A,$A2771,$H:$H)*SUMIF(Summary!$A$230:$A$266,$A2771,Summary!$Q$230:$Q$266),0)</f>
        <v>298799.58830481378</v>
      </c>
      <c r="AP2771" s="688">
        <f>IFERROR($H2771/SUMIF($A:$A,$A2771,$H:$H)*(SUMIF(Summary!$A$230:$A$266,$A2771,Summary!$L$230:$L$266)+SUMIF(Summary!$A$281:$A$317,$A2771,Summary!$L$281:$L$317))-AO2771,0)</f>
        <v>907508.88192586438</v>
      </c>
      <c r="AQ2771" s="306"/>
      <c r="AR2771" s="688">
        <f t="shared" ca="1" si="647"/>
        <v>4861432.8715811456</v>
      </c>
      <c r="AS2771" s="688">
        <f t="shared" ca="1" si="648"/>
        <v>4855266.9203554038</v>
      </c>
    </row>
    <row r="2772" spans="1:45" x14ac:dyDescent="0.2">
      <c r="A2772" s="423">
        <v>10115</v>
      </c>
      <c r="B2772" s="424">
        <v>2</v>
      </c>
      <c r="C2772" s="425" t="s">
        <v>316</v>
      </c>
      <c r="D2772" s="422">
        <f t="shared" si="649"/>
        <v>0</v>
      </c>
      <c r="E2772" s="422">
        <f t="shared" si="650"/>
        <v>0</v>
      </c>
      <c r="F2772" s="422">
        <f t="shared" si="651"/>
        <v>0</v>
      </c>
      <c r="G2772" s="422">
        <f t="shared" si="652"/>
        <v>0</v>
      </c>
      <c r="H2772" s="22">
        <f t="shared" si="653"/>
        <v>0</v>
      </c>
      <c r="I2772" s="116">
        <v>0</v>
      </c>
      <c r="J2772" s="116">
        <v>0</v>
      </c>
      <c r="K2772" s="116">
        <v>0</v>
      </c>
      <c r="L2772" s="116">
        <v>0</v>
      </c>
      <c r="M2772" s="22">
        <f t="shared" si="654"/>
        <v>0</v>
      </c>
      <c r="N2772" s="116">
        <v>0</v>
      </c>
      <c r="O2772" s="116">
        <v>0</v>
      </c>
      <c r="P2772" s="116">
        <v>0</v>
      </c>
      <c r="Q2772" s="116">
        <v>0</v>
      </c>
      <c r="R2772" s="22">
        <f t="shared" si="655"/>
        <v>0</v>
      </c>
      <c r="S2772" s="116">
        <v>0</v>
      </c>
      <c r="T2772" s="116">
        <v>0</v>
      </c>
      <c r="U2772" s="116">
        <v>0</v>
      </c>
      <c r="V2772" s="116">
        <v>0</v>
      </c>
      <c r="W2772" s="22">
        <f t="shared" si="656"/>
        <v>0</v>
      </c>
      <c r="X2772" s="22">
        <f t="shared" si="657"/>
        <v>0</v>
      </c>
      <c r="Y2772" s="22">
        <f ca="1">OFFSET('Cost Study'!$B$7,'Operations Support'!$C2772,'Operations Support'!$B2772)*$H2772</f>
        <v>0</v>
      </c>
      <c r="Z2772" s="23">
        <f ca="1">Y2772*'Cost Study'!$B$31</f>
        <v>0</v>
      </c>
      <c r="AA2772" s="23">
        <f ca="1">IF(A2772=10298,1.51,1)*IF($B2772&lt;3,$D2772*'Cost Study'!$B$32*OFFSET('Cost Study'!$B$7,'Operations Support'!$C2772,'Operations Support'!$B2772),0)</f>
        <v>0</v>
      </c>
      <c r="AB2772" s="24">
        <f ca="1">AA2772*'Cost Study'!$B$31</f>
        <v>0</v>
      </c>
      <c r="AC2772" s="23">
        <f ca="1">Y2772*'Cost Study'!$B$31</f>
        <v>0</v>
      </c>
      <c r="AD2772" s="24">
        <f ca="1">AA2772*'Cost Study'!$B$31</f>
        <v>0</v>
      </c>
      <c r="AE2772" s="377">
        <f t="shared" ca="1" si="658"/>
        <v>0</v>
      </c>
      <c r="AF2772" s="377">
        <f t="shared" ca="1" si="659"/>
        <v>0</v>
      </c>
      <c r="AH2772" s="688">
        <f>IFERROR($H2772/SUMIF($A:$A,$A2772,$H:$H)*SUMIF(Summary!$A$110:$A$186,$A2772,Summary!$P$110:$P$186),0)</f>
        <v>0</v>
      </c>
      <c r="AI2772" s="689">
        <f t="shared" ca="1" si="645"/>
        <v>0</v>
      </c>
      <c r="AJ2772" s="688">
        <f>IFERROR(H2772/SUMIF(A:A,A2772,H:H)*SUMIF(Summary!$A$110:$A$186,'Operations Support'!A2772,Summary!$Q$110:$Q$186),0)</f>
        <v>0</v>
      </c>
      <c r="AK2772" s="688">
        <f t="shared" ca="1" si="646"/>
        <v>0</v>
      </c>
      <c r="AM2772" s="688">
        <f>IFERROR($H2772/SUMIF($A:$A,$A2772,$H:$H)*SUMIF(Summary!$A$230:$A$266,$A2772,Summary!$P$230:$P$266),0)</f>
        <v>0</v>
      </c>
      <c r="AN2772" s="688">
        <f>IFERROR($H2772/SUMIF($A:$A,$A2772,$H:$H)*(SUMIF(Summary!$A$230:$A$266,$A2772,Summary!$L$230:$L$266)+SUMIF(Summary!$A$281:$A$317,$A2772,Summary!$L$281:$L$317))-AM2772,0)</f>
        <v>0</v>
      </c>
      <c r="AO2772" s="688">
        <f>IFERROR($H2772/SUMIF($A:$A,$A2772,$H:$H)*SUMIF(Summary!$A$230:$A$266,$A2772,Summary!$Q$230:$Q$266),0)</f>
        <v>0</v>
      </c>
      <c r="AP2772" s="688">
        <f>IFERROR($H2772/SUMIF($A:$A,$A2772,$H:$H)*(SUMIF(Summary!$A$230:$A$266,$A2772,Summary!$L$230:$L$266)+SUMIF(Summary!$A$281:$A$317,$A2772,Summary!$L$281:$L$317))-AO2772,0)</f>
        <v>0</v>
      </c>
      <c r="AQ2772" s="306"/>
      <c r="AR2772" s="688">
        <f t="shared" ca="1" si="647"/>
        <v>0</v>
      </c>
      <c r="AS2772" s="688">
        <f t="shared" ca="1" si="648"/>
        <v>0</v>
      </c>
    </row>
    <row r="2773" spans="1:45" x14ac:dyDescent="0.2">
      <c r="A2773" s="423">
        <v>10115</v>
      </c>
      <c r="B2773" s="424">
        <v>2</v>
      </c>
      <c r="C2773" s="425" t="s">
        <v>317</v>
      </c>
      <c r="D2773" s="422">
        <f t="shared" si="649"/>
        <v>462</v>
      </c>
      <c r="E2773" s="422">
        <f t="shared" si="650"/>
        <v>0</v>
      </c>
      <c r="F2773" s="422">
        <f t="shared" si="651"/>
        <v>1980</v>
      </c>
      <c r="G2773" s="422">
        <f t="shared" si="652"/>
        <v>0</v>
      </c>
      <c r="H2773" s="22">
        <f t="shared" si="653"/>
        <v>2442</v>
      </c>
      <c r="I2773" s="116">
        <v>120</v>
      </c>
      <c r="J2773" s="116">
        <v>0</v>
      </c>
      <c r="K2773" s="116">
        <v>1110</v>
      </c>
      <c r="L2773" s="116">
        <v>0</v>
      </c>
      <c r="M2773" s="22">
        <f t="shared" si="654"/>
        <v>1230</v>
      </c>
      <c r="N2773" s="116">
        <v>342</v>
      </c>
      <c r="O2773" s="116">
        <v>0</v>
      </c>
      <c r="P2773" s="116">
        <v>870</v>
      </c>
      <c r="Q2773" s="116">
        <v>0</v>
      </c>
      <c r="R2773" s="22">
        <f t="shared" si="655"/>
        <v>1212</v>
      </c>
      <c r="S2773" s="116">
        <v>0</v>
      </c>
      <c r="T2773" s="116">
        <v>0</v>
      </c>
      <c r="U2773" s="116">
        <v>0</v>
      </c>
      <c r="V2773" s="116">
        <v>0</v>
      </c>
      <c r="W2773" s="22">
        <f t="shared" si="656"/>
        <v>0</v>
      </c>
      <c r="X2773" s="22">
        <f t="shared" si="657"/>
        <v>81.400000000000006</v>
      </c>
      <c r="Y2773" s="22">
        <f ca="1">OFFSET('Cost Study'!$B$7,'Operations Support'!$C2773,'Operations Support'!$B2773)*$H2773</f>
        <v>5347.98</v>
      </c>
      <c r="Z2773" s="23">
        <f ca="1">Y2773*'Cost Study'!$B$31</f>
        <v>298695.00418234756</v>
      </c>
      <c r="AA2773" s="23">
        <f ca="1">IF(A2773=10298,1.51,1)*IF($B2773&lt;3,$D2773*'Cost Study'!$B$32*OFFSET('Cost Study'!$B$7,'Operations Support'!$C2773,'Operations Support'!$B2773),0)</f>
        <v>101.178</v>
      </c>
      <c r="AB2773" s="24">
        <f ca="1">AA2773*'Cost Study'!$B$31</f>
        <v>5650.9865656119819</v>
      </c>
      <c r="AC2773" s="23">
        <f ca="1">Y2773*'Cost Study'!$B$31</f>
        <v>298695.00418234756</v>
      </c>
      <c r="AD2773" s="24">
        <f ca="1">AA2773*'Cost Study'!$B$31</f>
        <v>5650.9865656119819</v>
      </c>
      <c r="AE2773" s="377">
        <f t="shared" ca="1" si="658"/>
        <v>304345.99074795953</v>
      </c>
      <c r="AF2773" s="377">
        <f t="shared" ca="1" si="659"/>
        <v>304345.99074795953</v>
      </c>
      <c r="AH2773" s="688">
        <f>IFERROR($H2773/SUMIF($A:$A,$A2773,$H:$H)*SUMIF(Summary!$A$110:$A$186,$A2773,Summary!$P$110:$P$186),0)</f>
        <v>71409.634404911107</v>
      </c>
      <c r="AI2773" s="689">
        <f t="shared" ca="1" si="645"/>
        <v>232936.35634304842</v>
      </c>
      <c r="AJ2773" s="688">
        <f>IFERROR(H2773/SUMIF(A:A,A2773,H:H)*SUMIF(Summary!$A$110:$A$186,'Operations Support'!A2773,Summary!$Q$110:$Q$186),0)</f>
        <v>71644.854283818262</v>
      </c>
      <c r="AK2773" s="688">
        <f t="shared" ca="1" si="646"/>
        <v>232701.13646414125</v>
      </c>
      <c r="AM2773" s="688">
        <f>IFERROR($H2773/SUMIF($A:$A,$A2773,$H:$H)*SUMIF(Summary!$A$230:$A$266,$A2773,Summary!$P$230:$P$266),0)</f>
        <v>13510.802589845396</v>
      </c>
      <c r="AN2773" s="688">
        <f>IFERROR($H2773/SUMIF($A:$A,$A2773,$H:$H)*(SUMIF(Summary!$A$230:$A$266,$A2773,Summary!$L$230:$L$266)+SUMIF(Summary!$A$281:$A$317,$A2773,Summary!$L$281:$L$317))-AM2773,0)</f>
        <v>41214.443732830405</v>
      </c>
      <c r="AO2773" s="688">
        <f>IFERROR($H2773/SUMIF($A:$A,$A2773,$H:$H)*SUMIF(Summary!$A$230:$A$266,$A2773,Summary!$Q$230:$Q$266),0)</f>
        <v>13555.306519540678</v>
      </c>
      <c r="AP2773" s="688">
        <f>IFERROR($H2773/SUMIF($A:$A,$A2773,$H:$H)*(SUMIF(Summary!$A$230:$A$266,$A2773,Summary!$L$230:$L$266)+SUMIF(Summary!$A$281:$A$317,$A2773,Summary!$L$281:$L$317))-AO2773,0)</f>
        <v>41169.939803135116</v>
      </c>
      <c r="AQ2773" s="306"/>
      <c r="AR2773" s="688">
        <f t="shared" ca="1" si="647"/>
        <v>274150.80007587885</v>
      </c>
      <c r="AS2773" s="688">
        <f t="shared" ca="1" si="648"/>
        <v>273871.07626727637</v>
      </c>
    </row>
    <row r="2774" spans="1:45" x14ac:dyDescent="0.2">
      <c r="A2774" s="423">
        <v>10115</v>
      </c>
      <c r="B2774" s="424">
        <v>2</v>
      </c>
      <c r="C2774" s="425" t="s">
        <v>318</v>
      </c>
      <c r="D2774" s="422">
        <f t="shared" si="649"/>
        <v>324</v>
      </c>
      <c r="E2774" s="422">
        <f t="shared" si="650"/>
        <v>0</v>
      </c>
      <c r="F2774" s="422">
        <f t="shared" si="651"/>
        <v>1070</v>
      </c>
      <c r="G2774" s="422">
        <f t="shared" si="652"/>
        <v>0</v>
      </c>
      <c r="H2774" s="22">
        <f t="shared" si="653"/>
        <v>1394</v>
      </c>
      <c r="I2774" s="116">
        <v>255</v>
      </c>
      <c r="J2774" s="116">
        <v>0</v>
      </c>
      <c r="K2774" s="116">
        <v>335</v>
      </c>
      <c r="L2774" s="116">
        <v>0</v>
      </c>
      <c r="M2774" s="22">
        <f t="shared" si="654"/>
        <v>590</v>
      </c>
      <c r="N2774" s="116">
        <v>63</v>
      </c>
      <c r="O2774" s="116">
        <v>0</v>
      </c>
      <c r="P2774" s="116">
        <v>453</v>
      </c>
      <c r="Q2774" s="116">
        <v>0</v>
      </c>
      <c r="R2774" s="22">
        <f t="shared" si="655"/>
        <v>516</v>
      </c>
      <c r="S2774" s="116">
        <v>6</v>
      </c>
      <c r="T2774" s="116">
        <v>0</v>
      </c>
      <c r="U2774" s="116">
        <v>282</v>
      </c>
      <c r="V2774" s="116">
        <v>0</v>
      </c>
      <c r="W2774" s="22">
        <f t="shared" si="656"/>
        <v>288</v>
      </c>
      <c r="X2774" s="22">
        <f t="shared" si="657"/>
        <v>46.466666666666669</v>
      </c>
      <c r="Y2774" s="22">
        <f ca="1">OFFSET('Cost Study'!$B$7,'Operations Support'!$C2774,'Operations Support'!$B2774)*$H2774</f>
        <v>3192.26</v>
      </c>
      <c r="Z2774" s="23">
        <f ca="1">Y2774*'Cost Study'!$B$31</f>
        <v>178293.88181166365</v>
      </c>
      <c r="AA2774" s="23">
        <f ca="1">IF(A2774=10298,1.51,1)*IF($B2774&lt;3,$D2774*'Cost Study'!$B$32*OFFSET('Cost Study'!$B$7,'Operations Support'!$C2774,'Operations Support'!$B2774),0)</f>
        <v>74.195999999999998</v>
      </c>
      <c r="AB2774" s="24">
        <f ca="1">AA2774*'Cost Study'!$B$31</f>
        <v>4143.9897924662137</v>
      </c>
      <c r="AC2774" s="23">
        <f ca="1">Y2774*'Cost Study'!$B$31</f>
        <v>178293.88181166365</v>
      </c>
      <c r="AD2774" s="24">
        <f ca="1">AA2774*'Cost Study'!$B$31</f>
        <v>4143.9897924662137</v>
      </c>
      <c r="AE2774" s="377">
        <f t="shared" ca="1" si="658"/>
        <v>182437.87160412988</v>
      </c>
      <c r="AF2774" s="377">
        <f t="shared" ca="1" si="659"/>
        <v>182437.87160412988</v>
      </c>
      <c r="AH2774" s="688">
        <f>IFERROR($H2774/SUMIF($A:$A,$A2774,$H:$H)*SUMIF(Summary!$A$110:$A$186,$A2774,Summary!$P$110:$P$186),0)</f>
        <v>40763.730696333369</v>
      </c>
      <c r="AI2774" s="689">
        <f t="shared" ca="1" si="645"/>
        <v>141674.14090779651</v>
      </c>
      <c r="AJ2774" s="688">
        <f>IFERROR(H2774/SUMIF(A:A,A2774,H:H)*SUMIF(Summary!$A$110:$A$186,'Operations Support'!A2774,Summary!$Q$110:$Q$186),0)</f>
        <v>40898.004451942121</v>
      </c>
      <c r="AK2774" s="688">
        <f t="shared" ca="1" si="646"/>
        <v>141539.86715218774</v>
      </c>
      <c r="AM2774" s="688">
        <f>IFERROR($H2774/SUMIF($A:$A,$A2774,$H:$H)*SUMIF(Summary!$A$230:$A$266,$A2774,Summary!$P$230:$P$266),0)</f>
        <v>7712.5547953499117</v>
      </c>
      <c r="AN2774" s="688">
        <f>IFERROR($H2774/SUMIF($A:$A,$A2774,$H:$H)*(SUMIF(Summary!$A$230:$A$266,$A2774,Summary!$L$230:$L$266)+SUMIF(Summary!$A$281:$A$317,$A2774,Summary!$L$281:$L$317))-AM2774,0)</f>
        <v>23527.000230780337</v>
      </c>
      <c r="AO2774" s="688">
        <f>IFERROR($H2774/SUMIF($A:$A,$A2774,$H:$H)*SUMIF(Summary!$A$230:$A$266,$A2774,Summary!$Q$230:$Q$266),0)</f>
        <v>7737.9595774937379</v>
      </c>
      <c r="AP2774" s="688">
        <f>IFERROR($H2774/SUMIF($A:$A,$A2774,$H:$H)*(SUMIF(Summary!$A$230:$A$266,$A2774,Summary!$L$230:$L$266)+SUMIF(Summary!$A$281:$A$317,$A2774,Summary!$L$281:$L$317))-AO2774,0)</f>
        <v>23501.595448636512</v>
      </c>
      <c r="AQ2774" s="306"/>
      <c r="AR2774" s="688">
        <f t="shared" ca="1" si="647"/>
        <v>165201.14113857684</v>
      </c>
      <c r="AS2774" s="688">
        <f t="shared" ca="1" si="648"/>
        <v>165041.46260082425</v>
      </c>
    </row>
    <row r="2775" spans="1:45" x14ac:dyDescent="0.2">
      <c r="A2775" s="423">
        <v>10115</v>
      </c>
      <c r="B2775" s="424">
        <v>2</v>
      </c>
      <c r="C2775" s="425" t="s">
        <v>319</v>
      </c>
      <c r="D2775" s="422">
        <f t="shared" si="649"/>
        <v>0</v>
      </c>
      <c r="E2775" s="422">
        <f t="shared" si="650"/>
        <v>0</v>
      </c>
      <c r="F2775" s="422">
        <f t="shared" si="651"/>
        <v>0</v>
      </c>
      <c r="G2775" s="422">
        <f t="shared" si="652"/>
        <v>0</v>
      </c>
      <c r="H2775" s="22">
        <f t="shared" si="653"/>
        <v>0</v>
      </c>
      <c r="I2775" s="116">
        <v>0</v>
      </c>
      <c r="J2775" s="116">
        <v>0</v>
      </c>
      <c r="K2775" s="116">
        <v>0</v>
      </c>
      <c r="L2775" s="116">
        <v>0</v>
      </c>
      <c r="M2775" s="22">
        <f t="shared" si="654"/>
        <v>0</v>
      </c>
      <c r="N2775" s="116">
        <v>0</v>
      </c>
      <c r="O2775" s="116">
        <v>0</v>
      </c>
      <c r="P2775" s="116">
        <v>0</v>
      </c>
      <c r="Q2775" s="116">
        <v>0</v>
      </c>
      <c r="R2775" s="22">
        <f t="shared" si="655"/>
        <v>0</v>
      </c>
      <c r="S2775" s="116">
        <v>0</v>
      </c>
      <c r="T2775" s="116">
        <v>0</v>
      </c>
      <c r="U2775" s="116">
        <v>0</v>
      </c>
      <c r="V2775" s="116">
        <v>0</v>
      </c>
      <c r="W2775" s="22">
        <f t="shared" si="656"/>
        <v>0</v>
      </c>
      <c r="X2775" s="22">
        <f t="shared" si="657"/>
        <v>0</v>
      </c>
      <c r="Y2775" s="22">
        <f ca="1">OFFSET('Cost Study'!$B$7,'Operations Support'!$C2775,'Operations Support'!$B2775)*$H2775</f>
        <v>0</v>
      </c>
      <c r="Z2775" s="23">
        <f ca="1">Y2775*'Cost Study'!$B$31</f>
        <v>0</v>
      </c>
      <c r="AA2775" s="23">
        <f ca="1">IF(A2775=10298,1.51,1)*IF($B2775&lt;3,$D2775*'Cost Study'!$B$32*OFFSET('Cost Study'!$B$7,'Operations Support'!$C2775,'Operations Support'!$B2775),0)</f>
        <v>0</v>
      </c>
      <c r="AB2775" s="24">
        <f ca="1">AA2775*'Cost Study'!$B$31</f>
        <v>0</v>
      </c>
      <c r="AC2775" s="23">
        <f ca="1">Y2775*'Cost Study'!$B$31</f>
        <v>0</v>
      </c>
      <c r="AD2775" s="24">
        <f ca="1">AA2775*'Cost Study'!$B$31</f>
        <v>0</v>
      </c>
      <c r="AE2775" s="377">
        <f t="shared" ca="1" si="658"/>
        <v>0</v>
      </c>
      <c r="AF2775" s="377">
        <f t="shared" ca="1" si="659"/>
        <v>0</v>
      </c>
      <c r="AH2775" s="688">
        <f>IFERROR($H2775/SUMIF($A:$A,$A2775,$H:$H)*SUMIF(Summary!$A$110:$A$186,$A2775,Summary!$P$110:$P$186),0)</f>
        <v>0</v>
      </c>
      <c r="AI2775" s="689">
        <f t="shared" ca="1" si="645"/>
        <v>0</v>
      </c>
      <c r="AJ2775" s="688">
        <f>IFERROR(H2775/SUMIF(A:A,A2775,H:H)*SUMIF(Summary!$A$110:$A$186,'Operations Support'!A2775,Summary!$Q$110:$Q$186),0)</f>
        <v>0</v>
      </c>
      <c r="AK2775" s="688">
        <f t="shared" ca="1" si="646"/>
        <v>0</v>
      </c>
      <c r="AM2775" s="688">
        <f>IFERROR($H2775/SUMIF($A:$A,$A2775,$H:$H)*SUMIF(Summary!$A$230:$A$266,$A2775,Summary!$P$230:$P$266),0)</f>
        <v>0</v>
      </c>
      <c r="AN2775" s="688">
        <f>IFERROR($H2775/SUMIF($A:$A,$A2775,$H:$H)*(SUMIF(Summary!$A$230:$A$266,$A2775,Summary!$L$230:$L$266)+SUMIF(Summary!$A$281:$A$317,$A2775,Summary!$L$281:$L$317))-AM2775,0)</f>
        <v>0</v>
      </c>
      <c r="AO2775" s="688">
        <f>IFERROR($H2775/SUMIF($A:$A,$A2775,$H:$H)*SUMIF(Summary!$A$230:$A$266,$A2775,Summary!$Q$230:$Q$266),0)</f>
        <v>0</v>
      </c>
      <c r="AP2775" s="688">
        <f>IFERROR($H2775/SUMIF($A:$A,$A2775,$H:$H)*(SUMIF(Summary!$A$230:$A$266,$A2775,Summary!$L$230:$L$266)+SUMIF(Summary!$A$281:$A$317,$A2775,Summary!$L$281:$L$317))-AO2775,0)</f>
        <v>0</v>
      </c>
      <c r="AQ2775" s="306"/>
      <c r="AR2775" s="688">
        <f t="shared" ca="1" si="647"/>
        <v>0</v>
      </c>
      <c r="AS2775" s="688">
        <f t="shared" ca="1" si="648"/>
        <v>0</v>
      </c>
    </row>
    <row r="2776" spans="1:45" x14ac:dyDescent="0.2">
      <c r="A2776" s="423">
        <v>10115</v>
      </c>
      <c r="B2776" s="424">
        <v>2</v>
      </c>
      <c r="C2776" s="425" t="s">
        <v>320</v>
      </c>
      <c r="D2776" s="422">
        <f t="shared" si="649"/>
        <v>0</v>
      </c>
      <c r="E2776" s="422">
        <f t="shared" si="650"/>
        <v>0</v>
      </c>
      <c r="F2776" s="422">
        <f t="shared" si="651"/>
        <v>0</v>
      </c>
      <c r="G2776" s="422">
        <f t="shared" si="652"/>
        <v>0</v>
      </c>
      <c r="H2776" s="22">
        <f t="shared" si="653"/>
        <v>0</v>
      </c>
      <c r="I2776" s="116">
        <v>0</v>
      </c>
      <c r="J2776" s="116">
        <v>0</v>
      </c>
      <c r="K2776" s="116">
        <v>0</v>
      </c>
      <c r="L2776" s="116">
        <v>0</v>
      </c>
      <c r="M2776" s="22">
        <f t="shared" si="654"/>
        <v>0</v>
      </c>
      <c r="N2776" s="116">
        <v>0</v>
      </c>
      <c r="O2776" s="116">
        <v>0</v>
      </c>
      <c r="P2776" s="116">
        <v>0</v>
      </c>
      <c r="Q2776" s="116">
        <v>0</v>
      </c>
      <c r="R2776" s="22">
        <f t="shared" si="655"/>
        <v>0</v>
      </c>
      <c r="S2776" s="116">
        <v>0</v>
      </c>
      <c r="T2776" s="116">
        <v>0</v>
      </c>
      <c r="U2776" s="116">
        <v>0</v>
      </c>
      <c r="V2776" s="116">
        <v>0</v>
      </c>
      <c r="W2776" s="22">
        <f t="shared" si="656"/>
        <v>0</v>
      </c>
      <c r="X2776" s="22">
        <f t="shared" si="657"/>
        <v>0</v>
      </c>
      <c r="Y2776" s="22">
        <f ca="1">OFFSET('Cost Study'!$B$7,'Operations Support'!$C2776,'Operations Support'!$B2776)*$H2776</f>
        <v>0</v>
      </c>
      <c r="Z2776" s="23">
        <f ca="1">Y2776*'Cost Study'!$B$31</f>
        <v>0</v>
      </c>
      <c r="AA2776" s="23">
        <f ca="1">IF(A2776=10298,1.51,1)*IF($B2776&lt;3,$D2776*'Cost Study'!$B$32*OFFSET('Cost Study'!$B$7,'Operations Support'!$C2776,'Operations Support'!$B2776),0)</f>
        <v>0</v>
      </c>
      <c r="AB2776" s="24">
        <f ca="1">AA2776*'Cost Study'!$B$31</f>
        <v>0</v>
      </c>
      <c r="AC2776" s="23">
        <f ca="1">Y2776*'Cost Study'!$B$31</f>
        <v>0</v>
      </c>
      <c r="AD2776" s="24">
        <f ca="1">AA2776*'Cost Study'!$B$31</f>
        <v>0</v>
      </c>
      <c r="AE2776" s="377">
        <f t="shared" ca="1" si="658"/>
        <v>0</v>
      </c>
      <c r="AF2776" s="377">
        <f t="shared" ca="1" si="659"/>
        <v>0</v>
      </c>
      <c r="AH2776" s="688">
        <f>IFERROR($H2776/SUMIF($A:$A,$A2776,$H:$H)*SUMIF(Summary!$A$110:$A$186,$A2776,Summary!$P$110:$P$186),0)</f>
        <v>0</v>
      </c>
      <c r="AI2776" s="689">
        <f t="shared" ca="1" si="645"/>
        <v>0</v>
      </c>
      <c r="AJ2776" s="688">
        <f>IFERROR(H2776/SUMIF(A:A,A2776,H:H)*SUMIF(Summary!$A$110:$A$186,'Operations Support'!A2776,Summary!$Q$110:$Q$186),0)</f>
        <v>0</v>
      </c>
      <c r="AK2776" s="688">
        <f t="shared" ca="1" si="646"/>
        <v>0</v>
      </c>
      <c r="AM2776" s="688">
        <f>IFERROR($H2776/SUMIF($A:$A,$A2776,$H:$H)*SUMIF(Summary!$A$230:$A$266,$A2776,Summary!$P$230:$P$266),0)</f>
        <v>0</v>
      </c>
      <c r="AN2776" s="688">
        <f>IFERROR($H2776/SUMIF($A:$A,$A2776,$H:$H)*(SUMIF(Summary!$A$230:$A$266,$A2776,Summary!$L$230:$L$266)+SUMIF(Summary!$A$281:$A$317,$A2776,Summary!$L$281:$L$317))-AM2776,0)</f>
        <v>0</v>
      </c>
      <c r="AO2776" s="688">
        <f>IFERROR($H2776/SUMIF($A:$A,$A2776,$H:$H)*SUMIF(Summary!$A$230:$A$266,$A2776,Summary!$Q$230:$Q$266),0)</f>
        <v>0</v>
      </c>
      <c r="AP2776" s="688">
        <f>IFERROR($H2776/SUMIF($A:$A,$A2776,$H:$H)*(SUMIF(Summary!$A$230:$A$266,$A2776,Summary!$L$230:$L$266)+SUMIF(Summary!$A$281:$A$317,$A2776,Summary!$L$281:$L$317))-AO2776,0)</f>
        <v>0</v>
      </c>
      <c r="AQ2776" s="306"/>
      <c r="AR2776" s="688">
        <f t="shared" ca="1" si="647"/>
        <v>0</v>
      </c>
      <c r="AS2776" s="688">
        <f t="shared" ca="1" si="648"/>
        <v>0</v>
      </c>
    </row>
    <row r="2777" spans="1:45" x14ac:dyDescent="0.2">
      <c r="A2777" s="423">
        <v>10115</v>
      </c>
      <c r="B2777" s="424">
        <v>3</v>
      </c>
      <c r="C2777" s="425" t="s">
        <v>300</v>
      </c>
      <c r="D2777" s="422">
        <f t="shared" si="649"/>
        <v>9251</v>
      </c>
      <c r="E2777" s="422">
        <f t="shared" si="650"/>
        <v>0</v>
      </c>
      <c r="F2777" s="422">
        <f t="shared" si="651"/>
        <v>8964</v>
      </c>
      <c r="G2777" s="422">
        <f t="shared" si="652"/>
        <v>0</v>
      </c>
      <c r="H2777" s="22">
        <f t="shared" si="653"/>
        <v>18215</v>
      </c>
      <c r="I2777" s="116">
        <v>4036</v>
      </c>
      <c r="J2777" s="116">
        <v>0</v>
      </c>
      <c r="K2777" s="116">
        <v>3425</v>
      </c>
      <c r="L2777" s="116">
        <v>0</v>
      </c>
      <c r="M2777" s="22">
        <f t="shared" si="654"/>
        <v>7461</v>
      </c>
      <c r="N2777" s="116">
        <v>3739</v>
      </c>
      <c r="O2777" s="116">
        <v>0</v>
      </c>
      <c r="P2777" s="116">
        <v>3427</v>
      </c>
      <c r="Q2777" s="116">
        <v>0</v>
      </c>
      <c r="R2777" s="22">
        <f t="shared" si="655"/>
        <v>7166</v>
      </c>
      <c r="S2777" s="116">
        <v>1476</v>
      </c>
      <c r="T2777" s="116">
        <v>0</v>
      </c>
      <c r="U2777" s="116">
        <v>2112</v>
      </c>
      <c r="V2777" s="116">
        <v>0</v>
      </c>
      <c r="W2777" s="22">
        <f t="shared" si="656"/>
        <v>3588</v>
      </c>
      <c r="X2777" s="22">
        <f t="shared" si="657"/>
        <v>758.95833333333337</v>
      </c>
      <c r="Y2777" s="22">
        <f ca="1">OFFSET('Cost Study'!$B$7,'Operations Support'!$C2777,'Operations Support'!$B2777)*$H2777</f>
        <v>78324.5</v>
      </c>
      <c r="Z2777" s="23">
        <f ca="1">Y2777*'Cost Study'!$B$31</f>
        <v>4374574.4851477165</v>
      </c>
      <c r="AA2777" s="23">
        <f ca="1">IF(A2777=10298,1.51,1)*IF($B2777&lt;3,$D2777*'Cost Study'!$B$32*OFFSET('Cost Study'!$B$7,'Operations Support'!$C2777,'Operations Support'!$B2777),0)</f>
        <v>0</v>
      </c>
      <c r="AB2777" s="24">
        <f ca="1">AA2777*'Cost Study'!$B$31</f>
        <v>0</v>
      </c>
      <c r="AC2777" s="23">
        <f ca="1">Y2777*'Cost Study'!$B$31</f>
        <v>4374574.4851477165</v>
      </c>
      <c r="AD2777" s="24">
        <f ca="1">AA2777*'Cost Study'!$B$31</f>
        <v>0</v>
      </c>
      <c r="AE2777" s="377">
        <f t="shared" ca="1" si="658"/>
        <v>4374574.4851477165</v>
      </c>
      <c r="AF2777" s="377">
        <f t="shared" ca="1" si="659"/>
        <v>4374574.4851477165</v>
      </c>
      <c r="AH2777" s="688">
        <f>IFERROR($H2777/SUMIF($A:$A,$A2777,$H:$H)*SUMIF(Summary!$A$110:$A$186,$A2777,Summary!$P$110:$P$186),0)</f>
        <v>532648.03058372473</v>
      </c>
      <c r="AI2777" s="689">
        <f t="shared" ca="1" si="645"/>
        <v>3841926.4545639916</v>
      </c>
      <c r="AJ2777" s="688">
        <f>IFERROR(H2777/SUMIF(A:A,A2777,H:H)*SUMIF(Summary!$A$110:$A$186,'Operations Support'!A2777,Summary!$Q$110:$Q$186),0)</f>
        <v>534402.54741185496</v>
      </c>
      <c r="AK2777" s="688">
        <f t="shared" ca="1" si="646"/>
        <v>3840171.9377358616</v>
      </c>
      <c r="AM2777" s="688">
        <f>IFERROR($H2777/SUMIF($A:$A,$A2777,$H:$H)*SUMIF(Summary!$A$230:$A$266,$A2777,Summary!$P$230:$P$266),0)</f>
        <v>100777.7515045184</v>
      </c>
      <c r="AN2777" s="688">
        <f>IFERROR($H2777/SUMIF($A:$A,$A2777,$H:$H)*(SUMIF(Summary!$A$230:$A$266,$A2777,Summary!$L$230:$L$266)+SUMIF(Summary!$A$281:$A$317,$A2777,Summary!$L$281:$L$317))-AM2777,0)</f>
        <v>307420.59483763546</v>
      </c>
      <c r="AO2777" s="688">
        <f>IFERROR($H2777/SUMIF($A:$A,$A2777,$H:$H)*SUMIF(Summary!$A$230:$A$266,$A2777,Summary!$Q$230:$Q$266),0)</f>
        <v>101109.70853948955</v>
      </c>
      <c r="AP2777" s="688">
        <f>IFERROR($H2777/SUMIF($A:$A,$A2777,$H:$H)*(SUMIF(Summary!$A$230:$A$266,$A2777,Summary!$L$230:$L$266)+SUMIF(Summary!$A$281:$A$317,$A2777,Summary!$L$281:$L$317))-AO2777,0)</f>
        <v>307088.63780266431</v>
      </c>
      <c r="AQ2777" s="306"/>
      <c r="AR2777" s="688">
        <f t="shared" ca="1" si="647"/>
        <v>4149347.0494016269</v>
      </c>
      <c r="AS2777" s="688">
        <f t="shared" ca="1" si="648"/>
        <v>4147260.5755385258</v>
      </c>
    </row>
    <row r="2778" spans="1:45" s="15" customFormat="1" x14ac:dyDescent="0.2">
      <c r="A2778" s="423">
        <v>10115</v>
      </c>
      <c r="B2778" s="424">
        <v>3</v>
      </c>
      <c r="C2778" s="425" t="s">
        <v>301</v>
      </c>
      <c r="D2778" s="422">
        <f t="shared" si="649"/>
        <v>5019</v>
      </c>
      <c r="E2778" s="422">
        <f t="shared" si="650"/>
        <v>0</v>
      </c>
      <c r="F2778" s="422">
        <f t="shared" si="651"/>
        <v>1712</v>
      </c>
      <c r="G2778" s="422">
        <f t="shared" si="652"/>
        <v>0</v>
      </c>
      <c r="H2778" s="22">
        <f t="shared" si="653"/>
        <v>6731</v>
      </c>
      <c r="I2778" s="116">
        <v>2118</v>
      </c>
      <c r="J2778" s="116">
        <v>0</v>
      </c>
      <c r="K2778" s="116">
        <v>881</v>
      </c>
      <c r="L2778" s="116">
        <v>0</v>
      </c>
      <c r="M2778" s="22">
        <f t="shared" si="654"/>
        <v>2999</v>
      </c>
      <c r="N2778" s="116">
        <v>2408</v>
      </c>
      <c r="O2778" s="116">
        <v>0</v>
      </c>
      <c r="P2778" s="116">
        <v>699</v>
      </c>
      <c r="Q2778" s="116">
        <v>0</v>
      </c>
      <c r="R2778" s="22">
        <f t="shared" si="655"/>
        <v>3107</v>
      </c>
      <c r="S2778" s="116">
        <v>493</v>
      </c>
      <c r="T2778" s="116">
        <v>0</v>
      </c>
      <c r="U2778" s="116">
        <v>132</v>
      </c>
      <c r="V2778" s="116">
        <v>0</v>
      </c>
      <c r="W2778" s="22">
        <f t="shared" si="656"/>
        <v>625</v>
      </c>
      <c r="X2778" s="22">
        <f t="shared" si="657"/>
        <v>280.45833333333331</v>
      </c>
      <c r="Y2778" s="22">
        <f ca="1">OFFSET('Cost Study'!$B$7,'Operations Support'!$C2778,'Operations Support'!$B2778)*$H2778</f>
        <v>49338.23</v>
      </c>
      <c r="Z2778" s="23">
        <f ca="1">Y2778*'Cost Study'!$B$31</f>
        <v>2755635.3644178975</v>
      </c>
      <c r="AA2778" s="23">
        <f ca="1">IF(A2778=10298,1.51,1)*IF($B2778&lt;3,$D2778*'Cost Study'!$B$32*OFFSET('Cost Study'!$B$7,'Operations Support'!$C2778,'Operations Support'!$B2778),0)</f>
        <v>0</v>
      </c>
      <c r="AB2778" s="24">
        <f ca="1">AA2778*'Cost Study'!$B$31</f>
        <v>0</v>
      </c>
      <c r="AC2778" s="23">
        <f ca="1">Y2778*'Cost Study'!$B$31</f>
        <v>2755635.3644178975</v>
      </c>
      <c r="AD2778" s="24">
        <f ca="1">AA2778*'Cost Study'!$B$31</f>
        <v>0</v>
      </c>
      <c r="AE2778" s="377">
        <f t="shared" ca="1" si="658"/>
        <v>2755635.3644178975</v>
      </c>
      <c r="AF2778" s="377">
        <f t="shared" ca="1" si="659"/>
        <v>2755635.3644178975</v>
      </c>
      <c r="AH2778" s="688">
        <f>IFERROR($H2778/SUMIF($A:$A,$A2778,$H:$H)*SUMIF(Summary!$A$110:$A$186,$A2778,Summary!$P$110:$P$186),0)</f>
        <v>196829.74986873736</v>
      </c>
      <c r="AI2778" s="689">
        <f t="shared" ca="1" si="645"/>
        <v>2558805.61454916</v>
      </c>
      <c r="AJ2778" s="688">
        <f>IFERROR(H2778/SUMIF(A:A,A2778,H:H)*SUMIF(Summary!$A$110:$A$186,'Operations Support'!A2778,Summary!$Q$110:$Q$186),0)</f>
        <v>197478.09753660142</v>
      </c>
      <c r="AK2778" s="688">
        <f t="shared" ca="1" si="646"/>
        <v>2558157.2668812959</v>
      </c>
      <c r="AL2778" s="1"/>
      <c r="AM2778" s="688">
        <f>IFERROR($H2778/SUMIF($A:$A,$A2778,$H:$H)*SUMIF(Summary!$A$230:$A$266,$A2778,Summary!$P$230:$P$266),0)</f>
        <v>37240.463649569763</v>
      </c>
      <c r="AN2778" s="688">
        <f>IFERROR($H2778/SUMIF($A:$A,$A2778,$H:$H)*(SUMIF(Summary!$A$230:$A$266,$A2778,Summary!$L$230:$L$266)+SUMIF(Summary!$A$281:$A$317,$A2778,Summary!$L$281:$L$317))-AM2778,0)</f>
        <v>113601.31890486543</v>
      </c>
      <c r="AO2778" s="688">
        <f>IFERROR($H2778/SUMIF($A:$A,$A2778,$H:$H)*SUMIF(Summary!$A$230:$A$266,$A2778,Summary!$Q$230:$Q$266),0)</f>
        <v>37363.131934082026</v>
      </c>
      <c r="AP2778" s="688">
        <f>IFERROR($H2778/SUMIF($A:$A,$A2778,$H:$H)*(SUMIF(Summary!$A$230:$A$266,$A2778,Summary!$L$230:$L$266)+SUMIF(Summary!$A$281:$A$317,$A2778,Summary!$L$281:$L$317))-AO2778,0)</f>
        <v>113478.65062035318</v>
      </c>
      <c r="AQ2778" s="306"/>
      <c r="AR2778" s="688">
        <f t="shared" ca="1" si="647"/>
        <v>2672406.9334540255</v>
      </c>
      <c r="AS2778" s="688">
        <f t="shared" ca="1" si="648"/>
        <v>2671635.9175016489</v>
      </c>
    </row>
    <row r="2779" spans="1:45" s="15" customFormat="1" x14ac:dyDescent="0.2">
      <c r="A2779" s="423">
        <v>10115</v>
      </c>
      <c r="B2779" s="424">
        <v>3</v>
      </c>
      <c r="C2779" s="425" t="s">
        <v>302</v>
      </c>
      <c r="D2779" s="422">
        <f t="shared" si="649"/>
        <v>729</v>
      </c>
      <c r="E2779" s="422">
        <f t="shared" si="650"/>
        <v>0</v>
      </c>
      <c r="F2779" s="422">
        <f t="shared" si="651"/>
        <v>65</v>
      </c>
      <c r="G2779" s="422">
        <f t="shared" si="652"/>
        <v>0</v>
      </c>
      <c r="H2779" s="22">
        <f t="shared" si="653"/>
        <v>794</v>
      </c>
      <c r="I2779" s="116">
        <v>288</v>
      </c>
      <c r="J2779" s="116">
        <v>0</v>
      </c>
      <c r="K2779" s="116">
        <v>26</v>
      </c>
      <c r="L2779" s="116">
        <v>0</v>
      </c>
      <c r="M2779" s="22">
        <f t="shared" si="654"/>
        <v>314</v>
      </c>
      <c r="N2779" s="116">
        <v>362</v>
      </c>
      <c r="O2779" s="116">
        <v>0</v>
      </c>
      <c r="P2779" s="116">
        <v>33</v>
      </c>
      <c r="Q2779" s="116">
        <v>0</v>
      </c>
      <c r="R2779" s="22">
        <f t="shared" si="655"/>
        <v>395</v>
      </c>
      <c r="S2779" s="116">
        <v>79</v>
      </c>
      <c r="T2779" s="116">
        <v>0</v>
      </c>
      <c r="U2779" s="116">
        <v>6</v>
      </c>
      <c r="V2779" s="116">
        <v>0</v>
      </c>
      <c r="W2779" s="22">
        <f t="shared" si="656"/>
        <v>85</v>
      </c>
      <c r="X2779" s="22">
        <f t="shared" si="657"/>
        <v>33.083333333333336</v>
      </c>
      <c r="Y2779" s="22">
        <f ca="1">OFFSET('Cost Study'!$B$7,'Operations Support'!$C2779,'Operations Support'!$B2779)*$H2779</f>
        <v>5311.8600000000006</v>
      </c>
      <c r="Z2779" s="23">
        <f ca="1">Y2779*'Cost Study'!$B$31</f>
        <v>296677.63247357792</v>
      </c>
      <c r="AA2779" s="23">
        <f ca="1">IF(A2779=10298,1.51,1)*IF($B2779&lt;3,$D2779*'Cost Study'!$B$32*OFFSET('Cost Study'!$B$7,'Operations Support'!$C2779,'Operations Support'!$B2779),0)</f>
        <v>0</v>
      </c>
      <c r="AB2779" s="24">
        <f ca="1">AA2779*'Cost Study'!$B$31</f>
        <v>0</v>
      </c>
      <c r="AC2779" s="23">
        <f ca="1">Y2779*'Cost Study'!$B$31</f>
        <v>296677.63247357792</v>
      </c>
      <c r="AD2779" s="24">
        <f ca="1">AA2779*'Cost Study'!$B$31</f>
        <v>0</v>
      </c>
      <c r="AE2779" s="377">
        <f t="shared" ca="1" si="658"/>
        <v>296677.63247357792</v>
      </c>
      <c r="AF2779" s="377">
        <f t="shared" ca="1" si="659"/>
        <v>296677.63247357792</v>
      </c>
      <c r="AH2779" s="688">
        <f>IFERROR($H2779/SUMIF($A:$A,$A2779,$H:$H)*SUMIF(Summary!$A$110:$A$186,$A2779,Summary!$P$110:$P$186),0)</f>
        <v>23218.365977681991</v>
      </c>
      <c r="AI2779" s="689">
        <f t="shared" ca="1" si="645"/>
        <v>273459.26649589592</v>
      </c>
      <c r="AJ2779" s="688">
        <f>IFERROR(H2779/SUMIF(A:A,A2779,H:H)*SUMIF(Summary!$A$110:$A$186,'Operations Support'!A2779,Summary!$Q$110:$Q$186),0)</f>
        <v>23294.846151249676</v>
      </c>
      <c r="AK2779" s="688">
        <f t="shared" ca="1" si="646"/>
        <v>273382.78632232826</v>
      </c>
      <c r="AL2779" s="1"/>
      <c r="AM2779" s="688">
        <f>IFERROR($H2779/SUMIF($A:$A,$A2779,$H:$H)*SUMIF(Summary!$A$230:$A$266,$A2779,Summary!$P$230:$P$266),0)</f>
        <v>4392.9472794173817</v>
      </c>
      <c r="AN2779" s="688">
        <f>IFERROR($H2779/SUMIF($A:$A,$A2779,$H:$H)*(SUMIF(Summary!$A$230:$A$266,$A2779,Summary!$L$230:$L$266)+SUMIF(Summary!$A$281:$A$317,$A2779,Summary!$L$281:$L$317))-AM2779,0)</f>
        <v>13400.601279224957</v>
      </c>
      <c r="AO2779" s="688">
        <f>IFERROR($H2779/SUMIF($A:$A,$A2779,$H:$H)*SUMIF(Summary!$A$230:$A$266,$A2779,Summary!$Q$230:$Q$266),0)</f>
        <v>4407.4174351004503</v>
      </c>
      <c r="AP2779" s="688">
        <f>IFERROR($H2779/SUMIF($A:$A,$A2779,$H:$H)*(SUMIF(Summary!$A$230:$A$266,$A2779,Summary!$L$230:$L$266)+SUMIF(Summary!$A$281:$A$317,$A2779,Summary!$L$281:$L$317))-AO2779,0)</f>
        <v>13386.131123541887</v>
      </c>
      <c r="AQ2779" s="306"/>
      <c r="AR2779" s="688">
        <f t="shared" ca="1" si="647"/>
        <v>286859.86777512089</v>
      </c>
      <c r="AS2779" s="688">
        <f t="shared" ca="1" si="648"/>
        <v>286768.91744587017</v>
      </c>
    </row>
    <row r="2780" spans="1:45" x14ac:dyDescent="0.2">
      <c r="A2780" s="423">
        <v>10115</v>
      </c>
      <c r="B2780" s="424">
        <v>3</v>
      </c>
      <c r="C2780" s="425" t="s">
        <v>303</v>
      </c>
      <c r="D2780" s="422">
        <f t="shared" si="649"/>
        <v>3114</v>
      </c>
      <c r="E2780" s="422">
        <f t="shared" si="650"/>
        <v>0</v>
      </c>
      <c r="F2780" s="422">
        <f t="shared" si="651"/>
        <v>2202</v>
      </c>
      <c r="G2780" s="422">
        <f t="shared" si="652"/>
        <v>0</v>
      </c>
      <c r="H2780" s="22">
        <f t="shared" si="653"/>
        <v>5316</v>
      </c>
      <c r="I2780" s="116">
        <v>1330</v>
      </c>
      <c r="J2780" s="116">
        <v>0</v>
      </c>
      <c r="K2780" s="116">
        <v>786</v>
      </c>
      <c r="L2780" s="116">
        <v>0</v>
      </c>
      <c r="M2780" s="22">
        <f t="shared" si="654"/>
        <v>2116</v>
      </c>
      <c r="N2780" s="116">
        <v>1145</v>
      </c>
      <c r="O2780" s="116">
        <v>0</v>
      </c>
      <c r="P2780" s="116">
        <v>1098</v>
      </c>
      <c r="Q2780" s="116">
        <v>0</v>
      </c>
      <c r="R2780" s="22">
        <f t="shared" si="655"/>
        <v>2243</v>
      </c>
      <c r="S2780" s="116">
        <v>639</v>
      </c>
      <c r="T2780" s="116">
        <v>0</v>
      </c>
      <c r="U2780" s="116">
        <v>318</v>
      </c>
      <c r="V2780" s="116">
        <v>0</v>
      </c>
      <c r="W2780" s="22">
        <f t="shared" si="656"/>
        <v>957</v>
      </c>
      <c r="X2780" s="22">
        <f t="shared" si="657"/>
        <v>221.5</v>
      </c>
      <c r="Y2780" s="22">
        <f ca="1">OFFSET('Cost Study'!$B$7,'Operations Support'!$C2780,'Operations Support'!$B2780)*$H2780</f>
        <v>12811.560000000001</v>
      </c>
      <c r="Z2780" s="23">
        <f ca="1">Y2780*'Cost Study'!$B$31</f>
        <v>715550.35130692297</v>
      </c>
      <c r="AA2780" s="23">
        <f ca="1">IF(A2780=10298,1.51,1)*IF($B2780&lt;3,$D2780*'Cost Study'!$B$32*OFFSET('Cost Study'!$B$7,'Operations Support'!$C2780,'Operations Support'!$B2780),0)</f>
        <v>0</v>
      </c>
      <c r="AB2780" s="24">
        <f ca="1">AA2780*'Cost Study'!$B$31</f>
        <v>0</v>
      </c>
      <c r="AC2780" s="23">
        <f ca="1">Y2780*'Cost Study'!$B$31</f>
        <v>715550.35130692297</v>
      </c>
      <c r="AD2780" s="24">
        <f ca="1">AA2780*'Cost Study'!$B$31</f>
        <v>0</v>
      </c>
      <c r="AE2780" s="377">
        <f t="shared" ca="1" si="658"/>
        <v>715550.35130692297</v>
      </c>
      <c r="AF2780" s="377">
        <f t="shared" ca="1" si="659"/>
        <v>715550.35130692297</v>
      </c>
      <c r="AH2780" s="688">
        <f>IFERROR($H2780/SUMIF($A:$A,$A2780,$H:$H)*SUMIF(Summary!$A$110:$A$186,$A2780,Summary!$P$110:$P$186),0)</f>
        <v>155451.93140725122</v>
      </c>
      <c r="AI2780" s="689">
        <f t="shared" ca="1" si="645"/>
        <v>560098.4198996718</v>
      </c>
      <c r="AJ2780" s="688">
        <f>IFERROR(H2780/SUMIF(A:A,A2780,H:H)*SUMIF(Summary!$A$110:$A$186,'Operations Support'!A2780,Summary!$Q$110:$Q$186),0)</f>
        <v>155963.9825441351</v>
      </c>
      <c r="AK2780" s="688">
        <f t="shared" ca="1" si="646"/>
        <v>559586.3687627879</v>
      </c>
      <c r="AM2780" s="688">
        <f>IFERROR($H2780/SUMIF($A:$A,$A2780,$H:$H)*SUMIF(Summary!$A$230:$A$266,$A2780,Summary!$P$230:$P$266),0)</f>
        <v>29411.722591162215</v>
      </c>
      <c r="AN2780" s="688">
        <f>IFERROR($H2780/SUMIF($A:$A,$A2780,$H:$H)*(SUMIF(Summary!$A$230:$A$266,$A2780,Summary!$L$230:$L$266)+SUMIF(Summary!$A$281:$A$317,$A2780,Summary!$L$281:$L$317))-AM2780,0)</f>
        <v>89719.894710780674</v>
      </c>
      <c r="AO2780" s="688">
        <f>IFERROR($H2780/SUMIF($A:$A,$A2780,$H:$H)*SUMIF(Summary!$A$230:$A$266,$A2780,Summary!$Q$230:$Q$266),0)</f>
        <v>29508.603381604527</v>
      </c>
      <c r="AP2780" s="688">
        <f>IFERROR($H2780/SUMIF($A:$A,$A2780,$H:$H)*(SUMIF(Summary!$A$230:$A$266,$A2780,Summary!$L$230:$L$266)+SUMIF(Summary!$A$281:$A$317,$A2780,Summary!$L$281:$L$317))-AO2780,0)</f>
        <v>89623.013920338373</v>
      </c>
      <c r="AQ2780" s="306"/>
      <c r="AR2780" s="688">
        <f t="shared" ca="1" si="647"/>
        <v>649818.31461045251</v>
      </c>
      <c r="AS2780" s="688">
        <f t="shared" ca="1" si="648"/>
        <v>649209.38268312626</v>
      </c>
    </row>
    <row r="2781" spans="1:45" x14ac:dyDescent="0.2">
      <c r="A2781" s="423">
        <v>10115</v>
      </c>
      <c r="B2781" s="424">
        <v>3</v>
      </c>
      <c r="C2781" s="425" t="s">
        <v>304</v>
      </c>
      <c r="D2781" s="422">
        <f t="shared" si="649"/>
        <v>0</v>
      </c>
      <c r="E2781" s="422">
        <f t="shared" si="650"/>
        <v>0</v>
      </c>
      <c r="F2781" s="422">
        <f t="shared" si="651"/>
        <v>0</v>
      </c>
      <c r="G2781" s="422">
        <f t="shared" si="652"/>
        <v>0</v>
      </c>
      <c r="H2781" s="22">
        <f t="shared" si="653"/>
        <v>0</v>
      </c>
      <c r="I2781" s="116">
        <v>0</v>
      </c>
      <c r="J2781" s="116">
        <v>0</v>
      </c>
      <c r="K2781" s="116">
        <v>0</v>
      </c>
      <c r="L2781" s="116">
        <v>0</v>
      </c>
      <c r="M2781" s="22">
        <f t="shared" si="654"/>
        <v>0</v>
      </c>
      <c r="N2781" s="116">
        <v>0</v>
      </c>
      <c r="O2781" s="116">
        <v>0</v>
      </c>
      <c r="P2781" s="116">
        <v>0</v>
      </c>
      <c r="Q2781" s="116">
        <v>0</v>
      </c>
      <c r="R2781" s="22">
        <f t="shared" si="655"/>
        <v>0</v>
      </c>
      <c r="S2781" s="116">
        <v>0</v>
      </c>
      <c r="T2781" s="116">
        <v>0</v>
      </c>
      <c r="U2781" s="116">
        <v>0</v>
      </c>
      <c r="V2781" s="116">
        <v>0</v>
      </c>
      <c r="W2781" s="22">
        <f t="shared" si="656"/>
        <v>0</v>
      </c>
      <c r="X2781" s="22">
        <f t="shared" si="657"/>
        <v>0</v>
      </c>
      <c r="Y2781" s="22">
        <f ca="1">OFFSET('Cost Study'!$B$7,'Operations Support'!$C2781,'Operations Support'!$B2781)*$H2781</f>
        <v>0</v>
      </c>
      <c r="Z2781" s="23">
        <f ca="1">Y2781*'Cost Study'!$B$31</f>
        <v>0</v>
      </c>
      <c r="AA2781" s="23">
        <f ca="1">IF(A2781=10298,1.51,1)*IF($B2781&lt;3,$D2781*'Cost Study'!$B$32*OFFSET('Cost Study'!$B$7,'Operations Support'!$C2781,'Operations Support'!$B2781),0)</f>
        <v>0</v>
      </c>
      <c r="AB2781" s="24">
        <f ca="1">AA2781*'Cost Study'!$B$31</f>
        <v>0</v>
      </c>
      <c r="AC2781" s="23">
        <f ca="1">Y2781*'Cost Study'!$B$31</f>
        <v>0</v>
      </c>
      <c r="AD2781" s="24">
        <f ca="1">AA2781*'Cost Study'!$B$31</f>
        <v>0</v>
      </c>
      <c r="AE2781" s="377">
        <f t="shared" ca="1" si="658"/>
        <v>0</v>
      </c>
      <c r="AF2781" s="377">
        <f t="shared" ca="1" si="659"/>
        <v>0</v>
      </c>
      <c r="AH2781" s="688">
        <f>IFERROR($H2781/SUMIF($A:$A,$A2781,$H:$H)*SUMIF(Summary!$A$110:$A$186,$A2781,Summary!$P$110:$P$186),0)</f>
        <v>0</v>
      </c>
      <c r="AI2781" s="689">
        <f t="shared" ca="1" si="645"/>
        <v>0</v>
      </c>
      <c r="AJ2781" s="688">
        <f>IFERROR(H2781/SUMIF(A:A,A2781,H:H)*SUMIF(Summary!$A$110:$A$186,'Operations Support'!A2781,Summary!$Q$110:$Q$186),0)</f>
        <v>0</v>
      </c>
      <c r="AK2781" s="688">
        <f t="shared" ca="1" si="646"/>
        <v>0</v>
      </c>
      <c r="AM2781" s="688">
        <f>IFERROR($H2781/SUMIF($A:$A,$A2781,$H:$H)*SUMIF(Summary!$A$230:$A$266,$A2781,Summary!$P$230:$P$266),0)</f>
        <v>0</v>
      </c>
      <c r="AN2781" s="688">
        <f>IFERROR($H2781/SUMIF($A:$A,$A2781,$H:$H)*(SUMIF(Summary!$A$230:$A$266,$A2781,Summary!$L$230:$L$266)+SUMIF(Summary!$A$281:$A$317,$A2781,Summary!$L$281:$L$317))-AM2781,0)</f>
        <v>0</v>
      </c>
      <c r="AO2781" s="688">
        <f>IFERROR($H2781/SUMIF($A:$A,$A2781,$H:$H)*SUMIF(Summary!$A$230:$A$266,$A2781,Summary!$Q$230:$Q$266),0)</f>
        <v>0</v>
      </c>
      <c r="AP2781" s="688">
        <f>IFERROR($H2781/SUMIF($A:$A,$A2781,$H:$H)*(SUMIF(Summary!$A$230:$A$266,$A2781,Summary!$L$230:$L$266)+SUMIF(Summary!$A$281:$A$317,$A2781,Summary!$L$281:$L$317))-AO2781,0)</f>
        <v>0</v>
      </c>
      <c r="AQ2781" s="306"/>
      <c r="AR2781" s="688">
        <f t="shared" ca="1" si="647"/>
        <v>0</v>
      </c>
      <c r="AS2781" s="688">
        <f t="shared" ca="1" si="648"/>
        <v>0</v>
      </c>
    </row>
    <row r="2782" spans="1:45" x14ac:dyDescent="0.2">
      <c r="A2782" s="423">
        <v>10115</v>
      </c>
      <c r="B2782" s="424">
        <v>3</v>
      </c>
      <c r="C2782" s="425" t="s">
        <v>305</v>
      </c>
      <c r="D2782" s="422">
        <f t="shared" si="649"/>
        <v>5895</v>
      </c>
      <c r="E2782" s="422">
        <f t="shared" si="650"/>
        <v>0</v>
      </c>
      <c r="F2782" s="422">
        <f t="shared" si="651"/>
        <v>2453</v>
      </c>
      <c r="G2782" s="422">
        <f t="shared" si="652"/>
        <v>0</v>
      </c>
      <c r="H2782" s="22">
        <f t="shared" si="653"/>
        <v>8348</v>
      </c>
      <c r="I2782" s="116">
        <v>2905</v>
      </c>
      <c r="J2782" s="116">
        <v>0</v>
      </c>
      <c r="K2782" s="116">
        <v>936</v>
      </c>
      <c r="L2782" s="116">
        <v>0</v>
      </c>
      <c r="M2782" s="22">
        <f t="shared" si="654"/>
        <v>3841</v>
      </c>
      <c r="N2782" s="116">
        <v>2601</v>
      </c>
      <c r="O2782" s="116">
        <v>0</v>
      </c>
      <c r="P2782" s="116">
        <v>1147</v>
      </c>
      <c r="Q2782" s="116">
        <v>0</v>
      </c>
      <c r="R2782" s="22">
        <f t="shared" si="655"/>
        <v>3748</v>
      </c>
      <c r="S2782" s="116">
        <v>389</v>
      </c>
      <c r="T2782" s="116">
        <v>0</v>
      </c>
      <c r="U2782" s="116">
        <v>370</v>
      </c>
      <c r="V2782" s="116">
        <v>0</v>
      </c>
      <c r="W2782" s="22">
        <f t="shared" si="656"/>
        <v>759</v>
      </c>
      <c r="X2782" s="22">
        <f t="shared" si="657"/>
        <v>347.83333333333331</v>
      </c>
      <c r="Y2782" s="22">
        <f ca="1">OFFSET('Cost Study'!$B$7,'Operations Support'!$C2782,'Operations Support'!$B2782)*$H2782</f>
        <v>50088</v>
      </c>
      <c r="Z2782" s="23">
        <f ca="1">Y2782*'Cost Study'!$B$31</f>
        <v>2797511.4659152478</v>
      </c>
      <c r="AA2782" s="23">
        <f ca="1">IF(A2782=10298,1.51,1)*IF($B2782&lt;3,$D2782*'Cost Study'!$B$32*OFFSET('Cost Study'!$B$7,'Operations Support'!$C2782,'Operations Support'!$B2782),0)</f>
        <v>0</v>
      </c>
      <c r="AB2782" s="24">
        <f ca="1">AA2782*'Cost Study'!$B$31</f>
        <v>0</v>
      </c>
      <c r="AC2782" s="23">
        <f ca="1">Y2782*'Cost Study'!$B$31</f>
        <v>2797511.4659152478</v>
      </c>
      <c r="AD2782" s="24">
        <f ca="1">AA2782*'Cost Study'!$B$31</f>
        <v>0</v>
      </c>
      <c r="AE2782" s="377">
        <f t="shared" ca="1" si="658"/>
        <v>2797511.4659152478</v>
      </c>
      <c r="AF2782" s="377">
        <f t="shared" ca="1" si="659"/>
        <v>2797511.4659152478</v>
      </c>
      <c r="AH2782" s="688">
        <f>IFERROR($H2782/SUMIF($A:$A,$A2782,$H:$H)*SUMIF(Summary!$A$110:$A$186,$A2782,Summary!$P$110:$P$186),0)</f>
        <v>244114.50778550285</v>
      </c>
      <c r="AI2782" s="689">
        <f t="shared" ca="1" si="645"/>
        <v>2553396.958129745</v>
      </c>
      <c r="AJ2782" s="688">
        <f>IFERROR(H2782/SUMIF(A:A,A2782,H:H)*SUMIF(Summary!$A$110:$A$186,'Operations Support'!A2782,Summary!$Q$110:$Q$186),0)</f>
        <v>244918.60915696761</v>
      </c>
      <c r="AK2782" s="688">
        <f t="shared" ca="1" si="646"/>
        <v>2552592.8567582802</v>
      </c>
      <c r="AM2782" s="688">
        <f>IFERROR($H2782/SUMIF($A:$A,$A2782,$H:$H)*SUMIF(Summary!$A$230:$A$266,$A2782,Summary!$P$230:$P$266),0)</f>
        <v>46186.805905007932</v>
      </c>
      <c r="AN2782" s="688">
        <f>IFERROR($H2782/SUMIF($A:$A,$A2782,$H:$H)*(SUMIF(Summary!$A$230:$A$266,$A2782,Summary!$L$230:$L$266)+SUMIF(Summary!$A$281:$A$317,$A2782,Summary!$L$281:$L$317))-AM2782,0)</f>
        <v>140891.96407930722</v>
      </c>
      <c r="AO2782" s="688">
        <f>IFERROR($H2782/SUMIF($A:$A,$A2782,$H:$H)*SUMIF(Summary!$A$230:$A$266,$A2782,Summary!$Q$230:$Q$266),0)</f>
        <v>46338.943007831935</v>
      </c>
      <c r="AP2782" s="688">
        <f>IFERROR($H2782/SUMIF($A:$A,$A2782,$H:$H)*(SUMIF(Summary!$A$230:$A$266,$A2782,Summary!$L$230:$L$266)+SUMIF(Summary!$A$281:$A$317,$A2782,Summary!$L$281:$L$317))-AO2782,0)</f>
        <v>140739.82697648322</v>
      </c>
      <c r="AQ2782" s="306"/>
      <c r="AR2782" s="688">
        <f t="shared" ca="1" si="647"/>
        <v>2694288.9222090524</v>
      </c>
      <c r="AS2782" s="688">
        <f t="shared" ca="1" si="648"/>
        <v>2693332.6837347634</v>
      </c>
    </row>
    <row r="2783" spans="1:45" x14ac:dyDescent="0.2">
      <c r="A2783" s="423">
        <v>10115</v>
      </c>
      <c r="B2783" s="424">
        <v>3</v>
      </c>
      <c r="C2783" s="425" t="s">
        <v>306</v>
      </c>
      <c r="D2783" s="422">
        <f t="shared" si="649"/>
        <v>0</v>
      </c>
      <c r="E2783" s="422">
        <f t="shared" si="650"/>
        <v>0</v>
      </c>
      <c r="F2783" s="422">
        <f t="shared" si="651"/>
        <v>0</v>
      </c>
      <c r="G2783" s="422">
        <f t="shared" si="652"/>
        <v>0</v>
      </c>
      <c r="H2783" s="22">
        <f t="shared" si="653"/>
        <v>0</v>
      </c>
      <c r="I2783" s="116">
        <v>0</v>
      </c>
      <c r="J2783" s="116">
        <v>0</v>
      </c>
      <c r="K2783" s="116">
        <v>0</v>
      </c>
      <c r="L2783" s="116">
        <v>0</v>
      </c>
      <c r="M2783" s="22">
        <f t="shared" si="654"/>
        <v>0</v>
      </c>
      <c r="N2783" s="116">
        <v>0</v>
      </c>
      <c r="O2783" s="116">
        <v>0</v>
      </c>
      <c r="P2783" s="116">
        <v>0</v>
      </c>
      <c r="Q2783" s="116">
        <v>0</v>
      </c>
      <c r="R2783" s="22">
        <f t="shared" si="655"/>
        <v>0</v>
      </c>
      <c r="S2783" s="116">
        <v>0</v>
      </c>
      <c r="T2783" s="116">
        <v>0</v>
      </c>
      <c r="U2783" s="116">
        <v>0</v>
      </c>
      <c r="V2783" s="116">
        <v>0</v>
      </c>
      <c r="W2783" s="22">
        <f t="shared" si="656"/>
        <v>0</v>
      </c>
      <c r="X2783" s="22">
        <f t="shared" si="657"/>
        <v>0</v>
      </c>
      <c r="Y2783" s="22">
        <f ca="1">OFFSET('Cost Study'!$B$7,'Operations Support'!$C2783,'Operations Support'!$B2783)*$H2783</f>
        <v>0</v>
      </c>
      <c r="Z2783" s="23">
        <f ca="1">Y2783*'Cost Study'!$B$31</f>
        <v>0</v>
      </c>
      <c r="AA2783" s="23">
        <f ca="1">IF(A2783=10298,1.51,1)*IF($B2783&lt;3,$D2783*'Cost Study'!$B$32*OFFSET('Cost Study'!$B$7,'Operations Support'!$C2783,'Operations Support'!$B2783),0)</f>
        <v>0</v>
      </c>
      <c r="AB2783" s="24">
        <f ca="1">AA2783*'Cost Study'!$B$31</f>
        <v>0</v>
      </c>
      <c r="AC2783" s="23">
        <f ca="1">Y2783*'Cost Study'!$B$31</f>
        <v>0</v>
      </c>
      <c r="AD2783" s="24">
        <f ca="1">AA2783*'Cost Study'!$B$31</f>
        <v>0</v>
      </c>
      <c r="AE2783" s="377">
        <f t="shared" ca="1" si="658"/>
        <v>0</v>
      </c>
      <c r="AF2783" s="377">
        <f t="shared" ca="1" si="659"/>
        <v>0</v>
      </c>
      <c r="AH2783" s="688">
        <f>IFERROR($H2783/SUMIF($A:$A,$A2783,$H:$H)*SUMIF(Summary!$A$110:$A$186,$A2783,Summary!$P$110:$P$186),0)</f>
        <v>0</v>
      </c>
      <c r="AI2783" s="689">
        <f t="shared" ca="1" si="645"/>
        <v>0</v>
      </c>
      <c r="AJ2783" s="688">
        <f>IFERROR(H2783/SUMIF(A:A,A2783,H:H)*SUMIF(Summary!$A$110:$A$186,'Operations Support'!A2783,Summary!$Q$110:$Q$186),0)</f>
        <v>0</v>
      </c>
      <c r="AK2783" s="688">
        <f t="shared" ca="1" si="646"/>
        <v>0</v>
      </c>
      <c r="AM2783" s="688">
        <f>IFERROR($H2783/SUMIF($A:$A,$A2783,$H:$H)*SUMIF(Summary!$A$230:$A$266,$A2783,Summary!$P$230:$P$266),0)</f>
        <v>0</v>
      </c>
      <c r="AN2783" s="688">
        <f>IFERROR($H2783/SUMIF($A:$A,$A2783,$H:$H)*(SUMIF(Summary!$A$230:$A$266,$A2783,Summary!$L$230:$L$266)+SUMIF(Summary!$A$281:$A$317,$A2783,Summary!$L$281:$L$317))-AM2783,0)</f>
        <v>0</v>
      </c>
      <c r="AO2783" s="688">
        <f>IFERROR($H2783/SUMIF($A:$A,$A2783,$H:$H)*SUMIF(Summary!$A$230:$A$266,$A2783,Summary!$Q$230:$Q$266),0)</f>
        <v>0</v>
      </c>
      <c r="AP2783" s="688">
        <f>IFERROR($H2783/SUMIF($A:$A,$A2783,$H:$H)*(SUMIF(Summary!$A$230:$A$266,$A2783,Summary!$L$230:$L$266)+SUMIF(Summary!$A$281:$A$317,$A2783,Summary!$L$281:$L$317))-AO2783,0)</f>
        <v>0</v>
      </c>
      <c r="AQ2783" s="306"/>
      <c r="AR2783" s="688">
        <f t="shared" ca="1" si="647"/>
        <v>0</v>
      </c>
      <c r="AS2783" s="688">
        <f t="shared" ca="1" si="648"/>
        <v>0</v>
      </c>
    </row>
    <row r="2784" spans="1:45" x14ac:dyDescent="0.2">
      <c r="A2784" s="423">
        <v>10115</v>
      </c>
      <c r="B2784" s="424">
        <v>3</v>
      </c>
      <c r="C2784" s="425" t="s">
        <v>307</v>
      </c>
      <c r="D2784" s="422">
        <f t="shared" si="649"/>
        <v>0</v>
      </c>
      <c r="E2784" s="422">
        <f t="shared" si="650"/>
        <v>0</v>
      </c>
      <c r="F2784" s="422">
        <f t="shared" si="651"/>
        <v>0</v>
      </c>
      <c r="G2784" s="422">
        <f t="shared" si="652"/>
        <v>0</v>
      </c>
      <c r="H2784" s="22">
        <f t="shared" si="653"/>
        <v>0</v>
      </c>
      <c r="I2784" s="116">
        <v>0</v>
      </c>
      <c r="J2784" s="116">
        <v>0</v>
      </c>
      <c r="K2784" s="116">
        <v>0</v>
      </c>
      <c r="L2784" s="116">
        <v>0</v>
      </c>
      <c r="M2784" s="22">
        <f t="shared" si="654"/>
        <v>0</v>
      </c>
      <c r="N2784" s="116">
        <v>0</v>
      </c>
      <c r="O2784" s="116">
        <v>0</v>
      </c>
      <c r="P2784" s="116">
        <v>0</v>
      </c>
      <c r="Q2784" s="116">
        <v>0</v>
      </c>
      <c r="R2784" s="22">
        <f t="shared" si="655"/>
        <v>0</v>
      </c>
      <c r="S2784" s="116">
        <v>0</v>
      </c>
      <c r="T2784" s="116">
        <v>0</v>
      </c>
      <c r="U2784" s="116">
        <v>0</v>
      </c>
      <c r="V2784" s="116">
        <v>0</v>
      </c>
      <c r="W2784" s="22">
        <f t="shared" si="656"/>
        <v>0</v>
      </c>
      <c r="X2784" s="22">
        <f t="shared" si="657"/>
        <v>0</v>
      </c>
      <c r="Y2784" s="22">
        <f ca="1">OFFSET('Cost Study'!$B$7,'Operations Support'!$C2784,'Operations Support'!$B2784)*$H2784</f>
        <v>0</v>
      </c>
      <c r="Z2784" s="23">
        <f ca="1">Y2784*'Cost Study'!$B$31</f>
        <v>0</v>
      </c>
      <c r="AA2784" s="23">
        <f ca="1">IF(A2784=10298,1.51,1)*IF($B2784&lt;3,$D2784*'Cost Study'!$B$32*OFFSET('Cost Study'!$B$7,'Operations Support'!$C2784,'Operations Support'!$B2784),0)</f>
        <v>0</v>
      </c>
      <c r="AB2784" s="24">
        <f ca="1">AA2784*'Cost Study'!$B$31</f>
        <v>0</v>
      </c>
      <c r="AC2784" s="23">
        <f ca="1">Y2784*'Cost Study'!$B$31</f>
        <v>0</v>
      </c>
      <c r="AD2784" s="24">
        <f ca="1">AA2784*'Cost Study'!$B$31</f>
        <v>0</v>
      </c>
      <c r="AE2784" s="377">
        <f t="shared" ca="1" si="658"/>
        <v>0</v>
      </c>
      <c r="AF2784" s="377">
        <f t="shared" ca="1" si="659"/>
        <v>0</v>
      </c>
      <c r="AH2784" s="688">
        <f>IFERROR($H2784/SUMIF($A:$A,$A2784,$H:$H)*SUMIF(Summary!$A$110:$A$186,$A2784,Summary!$P$110:$P$186),0)</f>
        <v>0</v>
      </c>
      <c r="AI2784" s="689">
        <f t="shared" ca="1" si="645"/>
        <v>0</v>
      </c>
      <c r="AJ2784" s="688">
        <f>IFERROR(H2784/SUMIF(A:A,A2784,H:H)*SUMIF(Summary!$A$110:$A$186,'Operations Support'!A2784,Summary!$Q$110:$Q$186),0)</f>
        <v>0</v>
      </c>
      <c r="AK2784" s="688">
        <f t="shared" ca="1" si="646"/>
        <v>0</v>
      </c>
      <c r="AM2784" s="688">
        <f>IFERROR($H2784/SUMIF($A:$A,$A2784,$H:$H)*SUMIF(Summary!$A$230:$A$266,$A2784,Summary!$P$230:$P$266),0)</f>
        <v>0</v>
      </c>
      <c r="AN2784" s="688">
        <f>IFERROR($H2784/SUMIF($A:$A,$A2784,$H:$H)*(SUMIF(Summary!$A$230:$A$266,$A2784,Summary!$L$230:$L$266)+SUMIF(Summary!$A$281:$A$317,$A2784,Summary!$L$281:$L$317))-AM2784,0)</f>
        <v>0</v>
      </c>
      <c r="AO2784" s="688">
        <f>IFERROR($H2784/SUMIF($A:$A,$A2784,$H:$H)*SUMIF(Summary!$A$230:$A$266,$A2784,Summary!$Q$230:$Q$266),0)</f>
        <v>0</v>
      </c>
      <c r="AP2784" s="688">
        <f>IFERROR($H2784/SUMIF($A:$A,$A2784,$H:$H)*(SUMIF(Summary!$A$230:$A$266,$A2784,Summary!$L$230:$L$266)+SUMIF(Summary!$A$281:$A$317,$A2784,Summary!$L$281:$L$317))-AO2784,0)</f>
        <v>0</v>
      </c>
      <c r="AQ2784" s="306"/>
      <c r="AR2784" s="688">
        <f t="shared" ca="1" si="647"/>
        <v>0</v>
      </c>
      <c r="AS2784" s="688">
        <f t="shared" ca="1" si="648"/>
        <v>0</v>
      </c>
    </row>
    <row r="2785" spans="1:45" x14ac:dyDescent="0.2">
      <c r="A2785" s="423">
        <v>10115</v>
      </c>
      <c r="B2785" s="424">
        <v>3</v>
      </c>
      <c r="C2785" s="425" t="s">
        <v>308</v>
      </c>
      <c r="D2785" s="422">
        <f t="shared" si="649"/>
        <v>1533</v>
      </c>
      <c r="E2785" s="422">
        <f t="shared" si="650"/>
        <v>0</v>
      </c>
      <c r="F2785" s="422">
        <f t="shared" si="651"/>
        <v>2403</v>
      </c>
      <c r="G2785" s="422">
        <f t="shared" si="652"/>
        <v>0</v>
      </c>
      <c r="H2785" s="22">
        <f t="shared" si="653"/>
        <v>3936</v>
      </c>
      <c r="I2785" s="116">
        <v>708</v>
      </c>
      <c r="J2785" s="116">
        <v>0</v>
      </c>
      <c r="K2785" s="116">
        <v>768</v>
      </c>
      <c r="L2785" s="116">
        <v>0</v>
      </c>
      <c r="M2785" s="22">
        <f t="shared" si="654"/>
        <v>1476</v>
      </c>
      <c r="N2785" s="116">
        <v>702</v>
      </c>
      <c r="O2785" s="116">
        <v>0</v>
      </c>
      <c r="P2785" s="116">
        <v>822</v>
      </c>
      <c r="Q2785" s="116">
        <v>0</v>
      </c>
      <c r="R2785" s="22">
        <f t="shared" si="655"/>
        <v>1524</v>
      </c>
      <c r="S2785" s="116">
        <v>123</v>
      </c>
      <c r="T2785" s="116">
        <v>0</v>
      </c>
      <c r="U2785" s="116">
        <v>813</v>
      </c>
      <c r="V2785" s="116">
        <v>0</v>
      </c>
      <c r="W2785" s="22">
        <f t="shared" si="656"/>
        <v>936</v>
      </c>
      <c r="X2785" s="22">
        <f t="shared" si="657"/>
        <v>164</v>
      </c>
      <c r="Y2785" s="22">
        <f ca="1">OFFSET('Cost Study'!$B$7,'Operations Support'!$C2785,'Operations Support'!$B2785)*$H2785</f>
        <v>9092.16</v>
      </c>
      <c r="Z2785" s="23">
        <f ca="1">Y2785*'Cost Study'!$B$31</f>
        <v>507814.68315636436</v>
      </c>
      <c r="AA2785" s="23">
        <f ca="1">IF(A2785=10298,1.51,1)*IF($B2785&lt;3,$D2785*'Cost Study'!$B$32*OFFSET('Cost Study'!$B$7,'Operations Support'!$C2785,'Operations Support'!$B2785),0)</f>
        <v>0</v>
      </c>
      <c r="AB2785" s="24">
        <f ca="1">AA2785*'Cost Study'!$B$31</f>
        <v>0</v>
      </c>
      <c r="AC2785" s="23">
        <f ca="1">Y2785*'Cost Study'!$B$31</f>
        <v>507814.68315636436</v>
      </c>
      <c r="AD2785" s="24">
        <f ca="1">AA2785*'Cost Study'!$B$31</f>
        <v>0</v>
      </c>
      <c r="AE2785" s="377">
        <f t="shared" ca="1" si="658"/>
        <v>507814.68315636436</v>
      </c>
      <c r="AF2785" s="377">
        <f t="shared" ca="1" si="659"/>
        <v>507814.68315636436</v>
      </c>
      <c r="AH2785" s="688">
        <f>IFERROR($H2785/SUMIF($A:$A,$A2785,$H:$H)*SUMIF(Summary!$A$110:$A$186,$A2785,Summary!$P$110:$P$186),0)</f>
        <v>115097.59255435303</v>
      </c>
      <c r="AI2785" s="689">
        <f t="shared" ca="1" si="645"/>
        <v>392717.0906020113</v>
      </c>
      <c r="AJ2785" s="688">
        <f>IFERROR(H2785/SUMIF(A:A,A2785,H:H)*SUMIF(Summary!$A$110:$A$186,'Operations Support'!A2785,Summary!$Q$110:$Q$186),0)</f>
        <v>115476.71845254245</v>
      </c>
      <c r="AK2785" s="688">
        <f t="shared" ca="1" si="646"/>
        <v>392337.96470382193</v>
      </c>
      <c r="AM2785" s="688">
        <f>IFERROR($H2785/SUMIF($A:$A,$A2785,$H:$H)*SUMIF(Summary!$A$230:$A$266,$A2785,Summary!$P$230:$P$266),0)</f>
        <v>21776.625304517394</v>
      </c>
      <c r="AN2785" s="688">
        <f>IFERROR($H2785/SUMIF($A:$A,$A2785,$H:$H)*(SUMIF(Summary!$A$230:$A$266,$A2785,Summary!$L$230:$L$266)+SUMIF(Summary!$A$281:$A$317,$A2785,Summary!$L$281:$L$317))-AM2785,0)</f>
        <v>66429.177122203298</v>
      </c>
      <c r="AO2785" s="688">
        <f>IFERROR($H2785/SUMIF($A:$A,$A2785,$H:$H)*SUMIF(Summary!$A$230:$A$266,$A2785,Summary!$Q$230:$Q$266),0)</f>
        <v>21848.356454099965</v>
      </c>
      <c r="AP2785" s="688">
        <f>IFERROR($H2785/SUMIF($A:$A,$A2785,$H:$H)*(SUMIF(Summary!$A$230:$A$266,$A2785,Summary!$L$230:$L$266)+SUMIF(Summary!$A$281:$A$317,$A2785,Summary!$L$281:$L$317))-AO2785,0)</f>
        <v>66357.445972620728</v>
      </c>
      <c r="AQ2785" s="306"/>
      <c r="AR2785" s="688">
        <f t="shared" ca="1" si="647"/>
        <v>459146.26772421459</v>
      </c>
      <c r="AS2785" s="688">
        <f t="shared" ca="1" si="648"/>
        <v>458695.41067644267</v>
      </c>
    </row>
    <row r="2786" spans="1:45" x14ac:dyDescent="0.2">
      <c r="A2786" s="423">
        <v>10115</v>
      </c>
      <c r="B2786" s="424">
        <v>3</v>
      </c>
      <c r="C2786" s="425" t="s">
        <v>309</v>
      </c>
      <c r="D2786" s="422">
        <f t="shared" si="649"/>
        <v>6</v>
      </c>
      <c r="E2786" s="422">
        <f t="shared" si="650"/>
        <v>0</v>
      </c>
      <c r="F2786" s="422">
        <f t="shared" si="651"/>
        <v>0</v>
      </c>
      <c r="G2786" s="422">
        <f t="shared" si="652"/>
        <v>0</v>
      </c>
      <c r="H2786" s="22">
        <f t="shared" si="653"/>
        <v>6</v>
      </c>
      <c r="I2786" s="116">
        <v>0</v>
      </c>
      <c r="J2786" s="116">
        <v>0</v>
      </c>
      <c r="K2786" s="116">
        <v>0</v>
      </c>
      <c r="L2786" s="116">
        <v>0</v>
      </c>
      <c r="M2786" s="22">
        <f t="shared" si="654"/>
        <v>0</v>
      </c>
      <c r="N2786" s="116">
        <v>6</v>
      </c>
      <c r="O2786" s="116">
        <v>0</v>
      </c>
      <c r="P2786" s="116">
        <v>0</v>
      </c>
      <c r="Q2786" s="116">
        <v>0</v>
      </c>
      <c r="R2786" s="22">
        <f t="shared" si="655"/>
        <v>6</v>
      </c>
      <c r="S2786" s="116">
        <v>0</v>
      </c>
      <c r="T2786" s="116">
        <v>0</v>
      </c>
      <c r="U2786" s="116">
        <v>0</v>
      </c>
      <c r="V2786" s="116">
        <v>0</v>
      </c>
      <c r="W2786" s="22">
        <f t="shared" si="656"/>
        <v>0</v>
      </c>
      <c r="X2786" s="22">
        <f t="shared" si="657"/>
        <v>0.25</v>
      </c>
      <c r="Y2786" s="22">
        <f ca="1">OFFSET('Cost Study'!$B$7,'Operations Support'!$C2786,'Operations Support'!$B2786)*$H2786</f>
        <v>18.12</v>
      </c>
      <c r="Z2786" s="23">
        <f ca="1">Y2786*'Cost Study'!$B$31</f>
        <v>1012.0369701801687</v>
      </c>
      <c r="AA2786" s="23">
        <f ca="1">IF(A2786=10298,1.51,1)*IF($B2786&lt;3,$D2786*'Cost Study'!$B$32*OFFSET('Cost Study'!$B$7,'Operations Support'!$C2786,'Operations Support'!$B2786),0)</f>
        <v>0</v>
      </c>
      <c r="AB2786" s="24">
        <f ca="1">AA2786*'Cost Study'!$B$31</f>
        <v>0</v>
      </c>
      <c r="AC2786" s="23">
        <f ca="1">Y2786*'Cost Study'!$B$31</f>
        <v>1012.0369701801687</v>
      </c>
      <c r="AD2786" s="24">
        <f ca="1">AA2786*'Cost Study'!$B$31</f>
        <v>0</v>
      </c>
      <c r="AE2786" s="377">
        <f t="shared" ca="1" si="658"/>
        <v>1012.0369701801687</v>
      </c>
      <c r="AF2786" s="377">
        <f t="shared" ca="1" si="659"/>
        <v>1012.0369701801687</v>
      </c>
      <c r="AH2786" s="688">
        <f>IFERROR($H2786/SUMIF($A:$A,$A2786,$H:$H)*SUMIF(Summary!$A$110:$A$186,$A2786,Summary!$P$110:$P$186),0)</f>
        <v>175.45364718651376</v>
      </c>
      <c r="AI2786" s="689">
        <f t="shared" ca="1" si="645"/>
        <v>836.58332299365497</v>
      </c>
      <c r="AJ2786" s="688">
        <f>IFERROR(H2786/SUMIF(A:A,A2786,H:H)*SUMIF(Summary!$A$110:$A$186,'Operations Support'!A2786,Summary!$Q$110:$Q$186),0)</f>
        <v>176.03158300692448</v>
      </c>
      <c r="AK2786" s="688">
        <f t="shared" ca="1" si="646"/>
        <v>836.00538717324423</v>
      </c>
      <c r="AM2786" s="688">
        <f>IFERROR($H2786/SUMIF($A:$A,$A2786,$H:$H)*SUMIF(Summary!$A$230:$A$266,$A2786,Summary!$P$230:$P$266),0)</f>
        <v>33.196075159325297</v>
      </c>
      <c r="AN2786" s="688">
        <f>IFERROR($H2786/SUMIF($A:$A,$A2786,$H:$H)*(SUMIF(Summary!$A$230:$A$266,$A2786,Summary!$L$230:$L$266)+SUMIF(Summary!$A$281:$A$317,$A2786,Summary!$L$281:$L$317))-AM2786,0)</f>
        <v>101.26398951555382</v>
      </c>
      <c r="AO2786" s="688">
        <f>IFERROR($H2786/SUMIF($A:$A,$A2786,$H:$H)*SUMIF(Summary!$A$230:$A$266,$A2786,Summary!$Q$230:$Q$266),0)</f>
        <v>33.30542142393287</v>
      </c>
      <c r="AP2786" s="688">
        <f>IFERROR($H2786/SUMIF($A:$A,$A2786,$H:$H)*(SUMIF(Summary!$A$230:$A$266,$A2786,Summary!$L$230:$L$266)+SUMIF(Summary!$A$281:$A$317,$A2786,Summary!$L$281:$L$317))-AO2786,0)</f>
        <v>101.15464325094624</v>
      </c>
      <c r="AQ2786" s="306"/>
      <c r="AR2786" s="688">
        <f t="shared" ca="1" si="647"/>
        <v>937.84731250920879</v>
      </c>
      <c r="AS2786" s="688">
        <f t="shared" ca="1" si="648"/>
        <v>937.1600304241905</v>
      </c>
    </row>
    <row r="2787" spans="1:45" x14ac:dyDescent="0.2">
      <c r="A2787" s="423">
        <v>10115</v>
      </c>
      <c r="B2787" s="424">
        <v>3</v>
      </c>
      <c r="C2787" s="425" t="s">
        <v>310</v>
      </c>
      <c r="D2787" s="422">
        <f t="shared" si="649"/>
        <v>0</v>
      </c>
      <c r="E2787" s="422">
        <f t="shared" si="650"/>
        <v>0</v>
      </c>
      <c r="F2787" s="422">
        <f t="shared" si="651"/>
        <v>0</v>
      </c>
      <c r="G2787" s="422">
        <f t="shared" si="652"/>
        <v>0</v>
      </c>
      <c r="H2787" s="22">
        <f t="shared" si="653"/>
        <v>0</v>
      </c>
      <c r="I2787" s="116">
        <v>0</v>
      </c>
      <c r="J2787" s="116">
        <v>0</v>
      </c>
      <c r="K2787" s="116">
        <v>0</v>
      </c>
      <c r="L2787" s="116">
        <v>0</v>
      </c>
      <c r="M2787" s="22">
        <f t="shared" si="654"/>
        <v>0</v>
      </c>
      <c r="N2787" s="116">
        <v>0</v>
      </c>
      <c r="O2787" s="116">
        <v>0</v>
      </c>
      <c r="P2787" s="116">
        <v>0</v>
      </c>
      <c r="Q2787" s="116">
        <v>0</v>
      </c>
      <c r="R2787" s="22">
        <f t="shared" si="655"/>
        <v>0</v>
      </c>
      <c r="S2787" s="116">
        <v>0</v>
      </c>
      <c r="T2787" s="116">
        <v>0</v>
      </c>
      <c r="U2787" s="116">
        <v>0</v>
      </c>
      <c r="V2787" s="116">
        <v>0</v>
      </c>
      <c r="W2787" s="22">
        <f t="shared" si="656"/>
        <v>0</v>
      </c>
      <c r="X2787" s="22">
        <f t="shared" si="657"/>
        <v>0</v>
      </c>
      <c r="Y2787" s="22">
        <f ca="1">OFFSET('Cost Study'!$B$7,'Operations Support'!$C2787,'Operations Support'!$B2787)*$H2787</f>
        <v>0</v>
      </c>
      <c r="Z2787" s="23">
        <f ca="1">Y2787*'Cost Study'!$B$31</f>
        <v>0</v>
      </c>
      <c r="AA2787" s="23">
        <f ca="1">IF(A2787=10298,1.51,1)*IF($B2787&lt;3,$D2787*'Cost Study'!$B$32*OFFSET('Cost Study'!$B$7,'Operations Support'!$C2787,'Operations Support'!$B2787),0)</f>
        <v>0</v>
      </c>
      <c r="AB2787" s="24">
        <f ca="1">AA2787*'Cost Study'!$B$31</f>
        <v>0</v>
      </c>
      <c r="AC2787" s="23">
        <f ca="1">Y2787*'Cost Study'!$B$31</f>
        <v>0</v>
      </c>
      <c r="AD2787" s="24">
        <f ca="1">AA2787*'Cost Study'!$B$31</f>
        <v>0</v>
      </c>
      <c r="AE2787" s="377">
        <f t="shared" ca="1" si="658"/>
        <v>0</v>
      </c>
      <c r="AF2787" s="377">
        <f t="shared" ca="1" si="659"/>
        <v>0</v>
      </c>
      <c r="AH2787" s="688">
        <f>IFERROR($H2787/SUMIF($A:$A,$A2787,$H:$H)*SUMIF(Summary!$A$110:$A$186,$A2787,Summary!$P$110:$P$186),0)</f>
        <v>0</v>
      </c>
      <c r="AI2787" s="689">
        <f t="shared" ca="1" si="645"/>
        <v>0</v>
      </c>
      <c r="AJ2787" s="688">
        <f>IFERROR(H2787/SUMIF(A:A,A2787,H:H)*SUMIF(Summary!$A$110:$A$186,'Operations Support'!A2787,Summary!$Q$110:$Q$186),0)</f>
        <v>0</v>
      </c>
      <c r="AK2787" s="688">
        <f t="shared" ca="1" si="646"/>
        <v>0</v>
      </c>
      <c r="AM2787" s="688">
        <f>IFERROR($H2787/SUMIF($A:$A,$A2787,$H:$H)*SUMIF(Summary!$A$230:$A$266,$A2787,Summary!$P$230:$P$266),0)</f>
        <v>0</v>
      </c>
      <c r="AN2787" s="688">
        <f>IFERROR($H2787/SUMIF($A:$A,$A2787,$H:$H)*(SUMIF(Summary!$A$230:$A$266,$A2787,Summary!$L$230:$L$266)+SUMIF(Summary!$A$281:$A$317,$A2787,Summary!$L$281:$L$317))-AM2787,0)</f>
        <v>0</v>
      </c>
      <c r="AO2787" s="688">
        <f>IFERROR($H2787/SUMIF($A:$A,$A2787,$H:$H)*SUMIF(Summary!$A$230:$A$266,$A2787,Summary!$Q$230:$Q$266),0)</f>
        <v>0</v>
      </c>
      <c r="AP2787" s="688">
        <f>IFERROR($H2787/SUMIF($A:$A,$A2787,$H:$H)*(SUMIF(Summary!$A$230:$A$266,$A2787,Summary!$L$230:$L$266)+SUMIF(Summary!$A$281:$A$317,$A2787,Summary!$L$281:$L$317))-AO2787,0)</f>
        <v>0</v>
      </c>
      <c r="AQ2787" s="306"/>
      <c r="AR2787" s="688">
        <f t="shared" ca="1" si="647"/>
        <v>0</v>
      </c>
      <c r="AS2787" s="688">
        <f t="shared" ca="1" si="648"/>
        <v>0</v>
      </c>
    </row>
    <row r="2788" spans="1:45" x14ac:dyDescent="0.2">
      <c r="A2788" s="423">
        <v>10115</v>
      </c>
      <c r="B2788" s="424">
        <v>3</v>
      </c>
      <c r="C2788" s="425" t="s">
        <v>311</v>
      </c>
      <c r="D2788" s="422">
        <f t="shared" si="649"/>
        <v>0</v>
      </c>
      <c r="E2788" s="422">
        <f t="shared" si="650"/>
        <v>0</v>
      </c>
      <c r="F2788" s="422">
        <f t="shared" si="651"/>
        <v>0</v>
      </c>
      <c r="G2788" s="422">
        <f t="shared" si="652"/>
        <v>0</v>
      </c>
      <c r="H2788" s="22">
        <f t="shared" si="653"/>
        <v>0</v>
      </c>
      <c r="I2788" s="116">
        <v>0</v>
      </c>
      <c r="J2788" s="116">
        <v>0</v>
      </c>
      <c r="K2788" s="116">
        <v>0</v>
      </c>
      <c r="L2788" s="116">
        <v>0</v>
      </c>
      <c r="M2788" s="22">
        <f t="shared" si="654"/>
        <v>0</v>
      </c>
      <c r="N2788" s="116">
        <v>0</v>
      </c>
      <c r="O2788" s="116">
        <v>0</v>
      </c>
      <c r="P2788" s="116">
        <v>0</v>
      </c>
      <c r="Q2788" s="116">
        <v>0</v>
      </c>
      <c r="R2788" s="22">
        <f t="shared" si="655"/>
        <v>0</v>
      </c>
      <c r="S2788" s="116">
        <v>0</v>
      </c>
      <c r="T2788" s="116">
        <v>0</v>
      </c>
      <c r="U2788" s="116">
        <v>0</v>
      </c>
      <c r="V2788" s="116">
        <v>0</v>
      </c>
      <c r="W2788" s="22">
        <f t="shared" si="656"/>
        <v>0</v>
      </c>
      <c r="X2788" s="22">
        <f t="shared" si="657"/>
        <v>0</v>
      </c>
      <c r="Y2788" s="22">
        <f ca="1">OFFSET('Cost Study'!$B$7,'Operations Support'!$C2788,'Operations Support'!$B2788)*$H2788</f>
        <v>0</v>
      </c>
      <c r="Z2788" s="23">
        <f ca="1">Y2788*'Cost Study'!$B$31</f>
        <v>0</v>
      </c>
      <c r="AA2788" s="23">
        <f ca="1">IF(A2788=10298,1.51,1)*IF($B2788&lt;3,$D2788*'Cost Study'!$B$32*OFFSET('Cost Study'!$B$7,'Operations Support'!$C2788,'Operations Support'!$B2788),0)</f>
        <v>0</v>
      </c>
      <c r="AB2788" s="24">
        <f ca="1">AA2788*'Cost Study'!$B$31</f>
        <v>0</v>
      </c>
      <c r="AC2788" s="23">
        <f ca="1">Y2788*'Cost Study'!$B$31</f>
        <v>0</v>
      </c>
      <c r="AD2788" s="24">
        <f ca="1">AA2788*'Cost Study'!$B$31</f>
        <v>0</v>
      </c>
      <c r="AE2788" s="377">
        <f t="shared" ca="1" si="658"/>
        <v>0</v>
      </c>
      <c r="AF2788" s="377">
        <f t="shared" ca="1" si="659"/>
        <v>0</v>
      </c>
      <c r="AH2788" s="688">
        <f>IFERROR($H2788/SUMIF($A:$A,$A2788,$H:$H)*SUMIF(Summary!$A$110:$A$186,$A2788,Summary!$P$110:$P$186),0)</f>
        <v>0</v>
      </c>
      <c r="AI2788" s="689">
        <f t="shared" ca="1" si="645"/>
        <v>0</v>
      </c>
      <c r="AJ2788" s="688">
        <f>IFERROR(H2788/SUMIF(A:A,A2788,H:H)*SUMIF(Summary!$A$110:$A$186,'Operations Support'!A2788,Summary!$Q$110:$Q$186),0)</f>
        <v>0</v>
      </c>
      <c r="AK2788" s="688">
        <f t="shared" ca="1" si="646"/>
        <v>0</v>
      </c>
      <c r="AM2788" s="688">
        <f>IFERROR($H2788/SUMIF($A:$A,$A2788,$H:$H)*SUMIF(Summary!$A$230:$A$266,$A2788,Summary!$P$230:$P$266),0)</f>
        <v>0</v>
      </c>
      <c r="AN2788" s="688">
        <f>IFERROR($H2788/SUMIF($A:$A,$A2788,$H:$H)*(SUMIF(Summary!$A$230:$A$266,$A2788,Summary!$L$230:$L$266)+SUMIF(Summary!$A$281:$A$317,$A2788,Summary!$L$281:$L$317))-AM2788,0)</f>
        <v>0</v>
      </c>
      <c r="AO2788" s="688">
        <f>IFERROR($H2788/SUMIF($A:$A,$A2788,$H:$H)*SUMIF(Summary!$A$230:$A$266,$A2788,Summary!$Q$230:$Q$266),0)</f>
        <v>0</v>
      </c>
      <c r="AP2788" s="688">
        <f>IFERROR($H2788/SUMIF($A:$A,$A2788,$H:$H)*(SUMIF(Summary!$A$230:$A$266,$A2788,Summary!$L$230:$L$266)+SUMIF(Summary!$A$281:$A$317,$A2788,Summary!$L$281:$L$317))-AO2788,0)</f>
        <v>0</v>
      </c>
      <c r="AQ2788" s="306"/>
      <c r="AR2788" s="688">
        <f t="shared" ca="1" si="647"/>
        <v>0</v>
      </c>
      <c r="AS2788" s="688">
        <f t="shared" ca="1" si="648"/>
        <v>0</v>
      </c>
    </row>
    <row r="2789" spans="1:45" x14ac:dyDescent="0.2">
      <c r="A2789" s="423">
        <v>10115</v>
      </c>
      <c r="B2789" s="424">
        <v>3</v>
      </c>
      <c r="C2789" s="425" t="s">
        <v>312</v>
      </c>
      <c r="D2789" s="422">
        <f t="shared" si="649"/>
        <v>0</v>
      </c>
      <c r="E2789" s="422">
        <f t="shared" si="650"/>
        <v>0</v>
      </c>
      <c r="F2789" s="422">
        <f t="shared" si="651"/>
        <v>0</v>
      </c>
      <c r="G2789" s="422">
        <f t="shared" si="652"/>
        <v>0</v>
      </c>
      <c r="H2789" s="22">
        <f t="shared" si="653"/>
        <v>0</v>
      </c>
      <c r="I2789" s="116">
        <v>0</v>
      </c>
      <c r="J2789" s="116">
        <v>0</v>
      </c>
      <c r="K2789" s="116">
        <v>0</v>
      </c>
      <c r="L2789" s="116">
        <v>0</v>
      </c>
      <c r="M2789" s="22">
        <f t="shared" si="654"/>
        <v>0</v>
      </c>
      <c r="N2789" s="116">
        <v>0</v>
      </c>
      <c r="O2789" s="116">
        <v>0</v>
      </c>
      <c r="P2789" s="116">
        <v>0</v>
      </c>
      <c r="Q2789" s="116">
        <v>0</v>
      </c>
      <c r="R2789" s="22">
        <f t="shared" si="655"/>
        <v>0</v>
      </c>
      <c r="S2789" s="116">
        <v>0</v>
      </c>
      <c r="T2789" s="116">
        <v>0</v>
      </c>
      <c r="U2789" s="116">
        <v>0</v>
      </c>
      <c r="V2789" s="116">
        <v>0</v>
      </c>
      <c r="W2789" s="22">
        <f t="shared" si="656"/>
        <v>0</v>
      </c>
      <c r="X2789" s="22">
        <f t="shared" si="657"/>
        <v>0</v>
      </c>
      <c r="Y2789" s="22">
        <f ca="1">OFFSET('Cost Study'!$B$7,'Operations Support'!$C2789,'Operations Support'!$B2789)*$H2789</f>
        <v>0</v>
      </c>
      <c r="Z2789" s="23">
        <f ca="1">Y2789*'Cost Study'!$B$31</f>
        <v>0</v>
      </c>
      <c r="AA2789" s="23">
        <f ca="1">IF(A2789=10298,1.51,1)*IF($B2789&lt;3,$D2789*'Cost Study'!$B$32*OFFSET('Cost Study'!$B$7,'Operations Support'!$C2789,'Operations Support'!$B2789),0)</f>
        <v>0</v>
      </c>
      <c r="AB2789" s="24">
        <f ca="1">AA2789*'Cost Study'!$B$31</f>
        <v>0</v>
      </c>
      <c r="AC2789" s="23">
        <f ca="1">Y2789*'Cost Study'!$B$31</f>
        <v>0</v>
      </c>
      <c r="AD2789" s="24">
        <f ca="1">AA2789*'Cost Study'!$B$31</f>
        <v>0</v>
      </c>
      <c r="AE2789" s="377">
        <f t="shared" ca="1" si="658"/>
        <v>0</v>
      </c>
      <c r="AF2789" s="377">
        <f t="shared" ca="1" si="659"/>
        <v>0</v>
      </c>
      <c r="AH2789" s="688">
        <f>IFERROR($H2789/SUMIF($A:$A,$A2789,$H:$H)*SUMIF(Summary!$A$110:$A$186,$A2789,Summary!$P$110:$P$186),0)</f>
        <v>0</v>
      </c>
      <c r="AI2789" s="689">
        <f t="shared" ca="1" si="645"/>
        <v>0</v>
      </c>
      <c r="AJ2789" s="688">
        <f>IFERROR(H2789/SUMIF(A:A,A2789,H:H)*SUMIF(Summary!$A$110:$A$186,'Operations Support'!A2789,Summary!$Q$110:$Q$186),0)</f>
        <v>0</v>
      </c>
      <c r="AK2789" s="688">
        <f t="shared" ca="1" si="646"/>
        <v>0</v>
      </c>
      <c r="AM2789" s="688">
        <f>IFERROR($H2789/SUMIF($A:$A,$A2789,$H:$H)*SUMIF(Summary!$A$230:$A$266,$A2789,Summary!$P$230:$P$266),0)</f>
        <v>0</v>
      </c>
      <c r="AN2789" s="688">
        <f>IFERROR($H2789/SUMIF($A:$A,$A2789,$H:$H)*(SUMIF(Summary!$A$230:$A$266,$A2789,Summary!$L$230:$L$266)+SUMIF(Summary!$A$281:$A$317,$A2789,Summary!$L$281:$L$317))-AM2789,0)</f>
        <v>0</v>
      </c>
      <c r="AO2789" s="688">
        <f>IFERROR($H2789/SUMIF($A:$A,$A2789,$H:$H)*SUMIF(Summary!$A$230:$A$266,$A2789,Summary!$Q$230:$Q$266),0)</f>
        <v>0</v>
      </c>
      <c r="AP2789" s="688">
        <f>IFERROR($H2789/SUMIF($A:$A,$A2789,$H:$H)*(SUMIF(Summary!$A$230:$A$266,$A2789,Summary!$L$230:$L$266)+SUMIF(Summary!$A$281:$A$317,$A2789,Summary!$L$281:$L$317))-AO2789,0)</f>
        <v>0</v>
      </c>
      <c r="AQ2789" s="306"/>
      <c r="AR2789" s="688">
        <f t="shared" ca="1" si="647"/>
        <v>0</v>
      </c>
      <c r="AS2789" s="688">
        <f t="shared" ca="1" si="648"/>
        <v>0</v>
      </c>
    </row>
    <row r="2790" spans="1:45" x14ac:dyDescent="0.2">
      <c r="A2790" s="423">
        <v>10115</v>
      </c>
      <c r="B2790" s="424">
        <v>3</v>
      </c>
      <c r="C2790" s="425" t="s">
        <v>313</v>
      </c>
      <c r="D2790" s="422">
        <f t="shared" si="649"/>
        <v>584</v>
      </c>
      <c r="E2790" s="422">
        <f t="shared" si="650"/>
        <v>0</v>
      </c>
      <c r="F2790" s="422">
        <f t="shared" si="651"/>
        <v>351</v>
      </c>
      <c r="G2790" s="422">
        <f t="shared" si="652"/>
        <v>0</v>
      </c>
      <c r="H2790" s="22">
        <f t="shared" si="653"/>
        <v>935</v>
      </c>
      <c r="I2790" s="116">
        <v>309</v>
      </c>
      <c r="J2790" s="116">
        <v>0</v>
      </c>
      <c r="K2790" s="116">
        <v>138</v>
      </c>
      <c r="L2790" s="116">
        <v>0</v>
      </c>
      <c r="M2790" s="22">
        <f t="shared" si="654"/>
        <v>447</v>
      </c>
      <c r="N2790" s="116">
        <v>155</v>
      </c>
      <c r="O2790" s="116">
        <v>0</v>
      </c>
      <c r="P2790" s="116">
        <v>177</v>
      </c>
      <c r="Q2790" s="116">
        <v>0</v>
      </c>
      <c r="R2790" s="22">
        <f t="shared" si="655"/>
        <v>332</v>
      </c>
      <c r="S2790" s="116">
        <v>120</v>
      </c>
      <c r="T2790" s="116">
        <v>0</v>
      </c>
      <c r="U2790" s="116">
        <v>36</v>
      </c>
      <c r="V2790" s="116">
        <v>0</v>
      </c>
      <c r="W2790" s="22">
        <f t="shared" si="656"/>
        <v>156</v>
      </c>
      <c r="X2790" s="22">
        <f t="shared" si="657"/>
        <v>38.958333333333336</v>
      </c>
      <c r="Y2790" s="22">
        <f ca="1">OFFSET('Cost Study'!$B$7,'Operations Support'!$C2790,'Operations Support'!$B2790)*$H2790</f>
        <v>2449.7000000000003</v>
      </c>
      <c r="Z2790" s="23">
        <f ca="1">Y2790*'Cost Study'!$B$31</f>
        <v>136820.47272904855</v>
      </c>
      <c r="AA2790" s="23">
        <f ca="1">IF(A2790=10298,1.51,1)*IF($B2790&lt;3,$D2790*'Cost Study'!$B$32*OFFSET('Cost Study'!$B$7,'Operations Support'!$C2790,'Operations Support'!$B2790),0)</f>
        <v>0</v>
      </c>
      <c r="AB2790" s="24">
        <f ca="1">AA2790*'Cost Study'!$B$31</f>
        <v>0</v>
      </c>
      <c r="AC2790" s="23">
        <f ca="1">Y2790*'Cost Study'!$B$31</f>
        <v>136820.47272904855</v>
      </c>
      <c r="AD2790" s="24">
        <f ca="1">AA2790*'Cost Study'!$B$31</f>
        <v>0</v>
      </c>
      <c r="AE2790" s="377">
        <f t="shared" ca="1" si="658"/>
        <v>136820.47272904855</v>
      </c>
      <c r="AF2790" s="377">
        <f t="shared" ca="1" si="659"/>
        <v>136820.47272904855</v>
      </c>
      <c r="AH2790" s="688">
        <f>IFERROR($H2790/SUMIF($A:$A,$A2790,$H:$H)*SUMIF(Summary!$A$110:$A$186,$A2790,Summary!$P$110:$P$186),0)</f>
        <v>27341.526686565063</v>
      </c>
      <c r="AI2790" s="689">
        <f t="shared" ca="1" si="645"/>
        <v>109478.94604248348</v>
      </c>
      <c r="AJ2790" s="688">
        <f>IFERROR(H2790/SUMIF(A:A,A2790,H:H)*SUMIF(Summary!$A$110:$A$186,'Operations Support'!A2790,Summary!$Q$110:$Q$186),0)</f>
        <v>27431.588351912396</v>
      </c>
      <c r="AK2790" s="688">
        <f t="shared" ca="1" si="646"/>
        <v>109388.88437713616</v>
      </c>
      <c r="AM2790" s="688">
        <f>IFERROR($H2790/SUMIF($A:$A,$A2790,$H:$H)*SUMIF(Summary!$A$230:$A$266,$A2790,Summary!$P$230:$P$266),0)</f>
        <v>5173.0550456615256</v>
      </c>
      <c r="AN2790" s="688">
        <f>IFERROR($H2790/SUMIF($A:$A,$A2790,$H:$H)*(SUMIF(Summary!$A$230:$A$266,$A2790,Summary!$L$230:$L$266)+SUMIF(Summary!$A$281:$A$317,$A2790,Summary!$L$281:$L$317))-AM2790,0)</f>
        <v>15780.305032840466</v>
      </c>
      <c r="AO2790" s="688">
        <f>IFERROR($H2790/SUMIF($A:$A,$A2790,$H:$H)*SUMIF(Summary!$A$230:$A$266,$A2790,Summary!$Q$230:$Q$266),0)</f>
        <v>5190.0948385628726</v>
      </c>
      <c r="AP2790" s="688">
        <f>IFERROR($H2790/SUMIF($A:$A,$A2790,$H:$H)*(SUMIF(Summary!$A$230:$A$266,$A2790,Summary!$L$230:$L$266)+SUMIF(Summary!$A$281:$A$317,$A2790,Summary!$L$281:$L$317))-AO2790,0)</f>
        <v>15763.265239939119</v>
      </c>
      <c r="AQ2790" s="306"/>
      <c r="AR2790" s="688">
        <f t="shared" ca="1" si="647"/>
        <v>125259.25107532395</v>
      </c>
      <c r="AS2790" s="688">
        <f t="shared" ca="1" si="648"/>
        <v>125152.14961707528</v>
      </c>
    </row>
    <row r="2791" spans="1:45" x14ac:dyDescent="0.2">
      <c r="A2791" s="423">
        <v>10115</v>
      </c>
      <c r="B2791" s="424">
        <v>3</v>
      </c>
      <c r="C2791" s="425" t="s">
        <v>314</v>
      </c>
      <c r="D2791" s="422">
        <f t="shared" si="649"/>
        <v>0</v>
      </c>
      <c r="E2791" s="422">
        <f t="shared" si="650"/>
        <v>0</v>
      </c>
      <c r="F2791" s="422">
        <f t="shared" si="651"/>
        <v>0</v>
      </c>
      <c r="G2791" s="422">
        <f t="shared" si="652"/>
        <v>0</v>
      </c>
      <c r="H2791" s="22">
        <f t="shared" si="653"/>
        <v>0</v>
      </c>
      <c r="I2791" s="116">
        <v>0</v>
      </c>
      <c r="J2791" s="116">
        <v>0</v>
      </c>
      <c r="K2791" s="116">
        <v>0</v>
      </c>
      <c r="L2791" s="116">
        <v>0</v>
      </c>
      <c r="M2791" s="22">
        <f t="shared" si="654"/>
        <v>0</v>
      </c>
      <c r="N2791" s="116">
        <v>0</v>
      </c>
      <c r="O2791" s="116">
        <v>0</v>
      </c>
      <c r="P2791" s="116">
        <v>0</v>
      </c>
      <c r="Q2791" s="116">
        <v>0</v>
      </c>
      <c r="R2791" s="22">
        <f t="shared" si="655"/>
        <v>0</v>
      </c>
      <c r="S2791" s="116">
        <v>0</v>
      </c>
      <c r="T2791" s="116">
        <v>0</v>
      </c>
      <c r="U2791" s="116">
        <v>0</v>
      </c>
      <c r="V2791" s="116">
        <v>0</v>
      </c>
      <c r="W2791" s="22">
        <f t="shared" si="656"/>
        <v>0</v>
      </c>
      <c r="X2791" s="22">
        <f t="shared" si="657"/>
        <v>0</v>
      </c>
      <c r="Y2791" s="22">
        <f ca="1">OFFSET('Cost Study'!$B$7,'Operations Support'!$C2791,'Operations Support'!$B2791)*$H2791</f>
        <v>0</v>
      </c>
      <c r="Z2791" s="23">
        <f ca="1">Y2791*'Cost Study'!$B$31</f>
        <v>0</v>
      </c>
      <c r="AA2791" s="23">
        <f ca="1">IF(A2791=10298,1.51,1)*IF($B2791&lt;3,$D2791*'Cost Study'!$B$32*OFFSET('Cost Study'!$B$7,'Operations Support'!$C2791,'Operations Support'!$B2791),0)</f>
        <v>0</v>
      </c>
      <c r="AB2791" s="24">
        <f ca="1">AA2791*'Cost Study'!$B$31</f>
        <v>0</v>
      </c>
      <c r="AC2791" s="23">
        <f ca="1">Y2791*'Cost Study'!$B$31</f>
        <v>0</v>
      </c>
      <c r="AD2791" s="24">
        <f ca="1">AA2791*'Cost Study'!$B$31</f>
        <v>0</v>
      </c>
      <c r="AE2791" s="377">
        <f t="shared" ca="1" si="658"/>
        <v>0</v>
      </c>
      <c r="AF2791" s="377">
        <f t="shared" ca="1" si="659"/>
        <v>0</v>
      </c>
      <c r="AH2791" s="688">
        <f>IFERROR($H2791/SUMIF($A:$A,$A2791,$H:$H)*SUMIF(Summary!$A$110:$A$186,$A2791,Summary!$P$110:$P$186),0)</f>
        <v>0</v>
      </c>
      <c r="AI2791" s="689">
        <f t="shared" ca="1" si="645"/>
        <v>0</v>
      </c>
      <c r="AJ2791" s="688">
        <f>IFERROR(H2791/SUMIF(A:A,A2791,H:H)*SUMIF(Summary!$A$110:$A$186,'Operations Support'!A2791,Summary!$Q$110:$Q$186),0)</f>
        <v>0</v>
      </c>
      <c r="AK2791" s="688">
        <f t="shared" ca="1" si="646"/>
        <v>0</v>
      </c>
      <c r="AM2791" s="688">
        <f>IFERROR($H2791/SUMIF($A:$A,$A2791,$H:$H)*SUMIF(Summary!$A$230:$A$266,$A2791,Summary!$P$230:$P$266),0)</f>
        <v>0</v>
      </c>
      <c r="AN2791" s="688">
        <f>IFERROR($H2791/SUMIF($A:$A,$A2791,$H:$H)*(SUMIF(Summary!$A$230:$A$266,$A2791,Summary!$L$230:$L$266)+SUMIF(Summary!$A$281:$A$317,$A2791,Summary!$L$281:$L$317))-AM2791,0)</f>
        <v>0</v>
      </c>
      <c r="AO2791" s="688">
        <f>IFERROR($H2791/SUMIF($A:$A,$A2791,$H:$H)*SUMIF(Summary!$A$230:$A$266,$A2791,Summary!$Q$230:$Q$266),0)</f>
        <v>0</v>
      </c>
      <c r="AP2791" s="688">
        <f>IFERROR($H2791/SUMIF($A:$A,$A2791,$H:$H)*(SUMIF(Summary!$A$230:$A$266,$A2791,Summary!$L$230:$L$266)+SUMIF(Summary!$A$281:$A$317,$A2791,Summary!$L$281:$L$317))-AO2791,0)</f>
        <v>0</v>
      </c>
      <c r="AQ2791" s="306"/>
      <c r="AR2791" s="688">
        <f t="shared" ca="1" si="647"/>
        <v>0</v>
      </c>
      <c r="AS2791" s="688">
        <f t="shared" ca="1" si="648"/>
        <v>0</v>
      </c>
    </row>
    <row r="2792" spans="1:45" x14ac:dyDescent="0.2">
      <c r="A2792" s="423">
        <v>10115</v>
      </c>
      <c r="B2792" s="424">
        <v>3</v>
      </c>
      <c r="C2792" s="425" t="s">
        <v>315</v>
      </c>
      <c r="D2792" s="422">
        <f t="shared" si="649"/>
        <v>7307</v>
      </c>
      <c r="E2792" s="422">
        <f t="shared" si="650"/>
        <v>0</v>
      </c>
      <c r="F2792" s="422">
        <f t="shared" si="651"/>
        <v>5523</v>
      </c>
      <c r="G2792" s="422">
        <f t="shared" si="652"/>
        <v>0</v>
      </c>
      <c r="H2792" s="22">
        <f t="shared" si="653"/>
        <v>12830</v>
      </c>
      <c r="I2792" s="116">
        <v>2979</v>
      </c>
      <c r="J2792" s="116">
        <v>0</v>
      </c>
      <c r="K2792" s="116">
        <v>1695</v>
      </c>
      <c r="L2792" s="116">
        <v>0</v>
      </c>
      <c r="M2792" s="22">
        <f t="shared" si="654"/>
        <v>4674</v>
      </c>
      <c r="N2792" s="116">
        <v>3054</v>
      </c>
      <c r="O2792" s="116">
        <v>0</v>
      </c>
      <c r="P2792" s="116">
        <v>2443</v>
      </c>
      <c r="Q2792" s="116">
        <v>0</v>
      </c>
      <c r="R2792" s="22">
        <f t="shared" si="655"/>
        <v>5497</v>
      </c>
      <c r="S2792" s="116">
        <v>1274</v>
      </c>
      <c r="T2792" s="116">
        <v>0</v>
      </c>
      <c r="U2792" s="116">
        <v>1385</v>
      </c>
      <c r="V2792" s="116">
        <v>0</v>
      </c>
      <c r="W2792" s="22">
        <f t="shared" si="656"/>
        <v>2659</v>
      </c>
      <c r="X2792" s="22">
        <f t="shared" si="657"/>
        <v>534.58333333333337</v>
      </c>
      <c r="Y2792" s="22">
        <f ca="1">OFFSET('Cost Study'!$B$7,'Operations Support'!$C2792,'Operations Support'!$B2792)*$H2792</f>
        <v>41954.1</v>
      </c>
      <c r="Z2792" s="23">
        <f ca="1">Y2792*'Cost Study'!$B$31</f>
        <v>2343217.453125597</v>
      </c>
      <c r="AA2792" s="23">
        <f ca="1">IF(A2792=10298,1.51,1)*IF($B2792&lt;3,$D2792*'Cost Study'!$B$32*OFFSET('Cost Study'!$B$7,'Operations Support'!$C2792,'Operations Support'!$B2792),0)</f>
        <v>0</v>
      </c>
      <c r="AB2792" s="24">
        <f ca="1">AA2792*'Cost Study'!$B$31</f>
        <v>0</v>
      </c>
      <c r="AC2792" s="23">
        <f ca="1">Y2792*'Cost Study'!$B$31</f>
        <v>2343217.453125597</v>
      </c>
      <c r="AD2792" s="24">
        <f ca="1">AA2792*'Cost Study'!$B$31</f>
        <v>0</v>
      </c>
      <c r="AE2792" s="377">
        <f t="shared" ca="1" si="658"/>
        <v>2343217.453125597</v>
      </c>
      <c r="AF2792" s="377">
        <f t="shared" ca="1" si="659"/>
        <v>2343217.453125597</v>
      </c>
      <c r="AH2792" s="688">
        <f>IFERROR($H2792/SUMIF($A:$A,$A2792,$H:$H)*SUMIF(Summary!$A$110:$A$186,$A2792,Summary!$P$110:$P$186),0)</f>
        <v>375178.38223382866</v>
      </c>
      <c r="AI2792" s="689">
        <f t="shared" ca="1" si="645"/>
        <v>1968039.0708917682</v>
      </c>
      <c r="AJ2792" s="688">
        <f>IFERROR(H2792/SUMIF(A:A,A2792,H:H)*SUMIF(Summary!$A$110:$A$186,'Operations Support'!A2792,Summary!$Q$110:$Q$186),0)</f>
        <v>376414.20166314015</v>
      </c>
      <c r="AK2792" s="688">
        <f t="shared" ca="1" si="646"/>
        <v>1966803.2514624568</v>
      </c>
      <c r="AM2792" s="688">
        <f>IFERROR($H2792/SUMIF($A:$A,$A2792,$H:$H)*SUMIF(Summary!$A$230:$A$266,$A2792,Summary!$P$230:$P$266),0)</f>
        <v>70984.274049023938</v>
      </c>
      <c r="AN2792" s="688">
        <f>IFERROR($H2792/SUMIF($A:$A,$A2792,$H:$H)*(SUMIF(Summary!$A$230:$A$266,$A2792,Summary!$L$230:$L$266)+SUMIF(Summary!$A$281:$A$317,$A2792,Summary!$L$281:$L$317))-AM2792,0)</f>
        <v>216536.16424742591</v>
      </c>
      <c r="AO2792" s="688">
        <f>IFERROR($H2792/SUMIF($A:$A,$A2792,$H:$H)*SUMIF(Summary!$A$230:$A$266,$A2792,Summary!$Q$230:$Q$266),0)</f>
        <v>71218.092811509792</v>
      </c>
      <c r="AP2792" s="688">
        <f>IFERROR($H2792/SUMIF($A:$A,$A2792,$H:$H)*(SUMIF(Summary!$A$230:$A$266,$A2792,Summary!$L$230:$L$266)+SUMIF(Summary!$A$281:$A$317,$A2792,Summary!$L$281:$L$317))-AO2792,0)</f>
        <v>216302.34548494004</v>
      </c>
      <c r="AQ2792" s="306"/>
      <c r="AR2792" s="688">
        <f t="shared" ca="1" si="647"/>
        <v>2184575.2351391939</v>
      </c>
      <c r="AS2792" s="688">
        <f t="shared" ca="1" si="648"/>
        <v>2183105.5969473966</v>
      </c>
    </row>
    <row r="2793" spans="1:45" x14ac:dyDescent="0.2">
      <c r="A2793" s="423">
        <v>10115</v>
      </c>
      <c r="B2793" s="424">
        <v>3</v>
      </c>
      <c r="C2793" s="425" t="s">
        <v>316</v>
      </c>
      <c r="D2793" s="422">
        <f t="shared" si="649"/>
        <v>0</v>
      </c>
      <c r="E2793" s="422">
        <f t="shared" si="650"/>
        <v>0</v>
      </c>
      <c r="F2793" s="422">
        <f t="shared" si="651"/>
        <v>0</v>
      </c>
      <c r="G2793" s="422">
        <f t="shared" si="652"/>
        <v>0</v>
      </c>
      <c r="H2793" s="22">
        <f t="shared" si="653"/>
        <v>0</v>
      </c>
      <c r="I2793" s="116">
        <v>0</v>
      </c>
      <c r="J2793" s="116">
        <v>0</v>
      </c>
      <c r="K2793" s="116">
        <v>0</v>
      </c>
      <c r="L2793" s="116">
        <v>0</v>
      </c>
      <c r="M2793" s="22">
        <f t="shared" si="654"/>
        <v>0</v>
      </c>
      <c r="N2793" s="116">
        <v>0</v>
      </c>
      <c r="O2793" s="116">
        <v>0</v>
      </c>
      <c r="P2793" s="116">
        <v>0</v>
      </c>
      <c r="Q2793" s="116">
        <v>0</v>
      </c>
      <c r="R2793" s="22">
        <f t="shared" si="655"/>
        <v>0</v>
      </c>
      <c r="S2793" s="116">
        <v>0</v>
      </c>
      <c r="T2793" s="116">
        <v>0</v>
      </c>
      <c r="U2793" s="116">
        <v>0</v>
      </c>
      <c r="V2793" s="116">
        <v>0</v>
      </c>
      <c r="W2793" s="22">
        <f t="shared" si="656"/>
        <v>0</v>
      </c>
      <c r="X2793" s="22">
        <f t="shared" si="657"/>
        <v>0</v>
      </c>
      <c r="Y2793" s="22">
        <f ca="1">OFFSET('Cost Study'!$B$7,'Operations Support'!$C2793,'Operations Support'!$B2793)*$H2793</f>
        <v>0</v>
      </c>
      <c r="Z2793" s="23">
        <f ca="1">Y2793*'Cost Study'!$B$31</f>
        <v>0</v>
      </c>
      <c r="AA2793" s="23">
        <f ca="1">IF(A2793=10298,1.51,1)*IF($B2793&lt;3,$D2793*'Cost Study'!$B$32*OFFSET('Cost Study'!$B$7,'Operations Support'!$C2793,'Operations Support'!$B2793),0)</f>
        <v>0</v>
      </c>
      <c r="AB2793" s="24">
        <f ca="1">AA2793*'Cost Study'!$B$31</f>
        <v>0</v>
      </c>
      <c r="AC2793" s="23">
        <f ca="1">Y2793*'Cost Study'!$B$31</f>
        <v>0</v>
      </c>
      <c r="AD2793" s="24">
        <f ca="1">AA2793*'Cost Study'!$B$31</f>
        <v>0</v>
      </c>
      <c r="AE2793" s="377">
        <f t="shared" ca="1" si="658"/>
        <v>0</v>
      </c>
      <c r="AF2793" s="377">
        <f t="shared" ca="1" si="659"/>
        <v>0</v>
      </c>
      <c r="AH2793" s="688">
        <f>IFERROR($H2793/SUMIF($A:$A,$A2793,$H:$H)*SUMIF(Summary!$A$110:$A$186,$A2793,Summary!$P$110:$P$186),0)</f>
        <v>0</v>
      </c>
      <c r="AI2793" s="689">
        <f t="shared" ca="1" si="645"/>
        <v>0</v>
      </c>
      <c r="AJ2793" s="688">
        <f>IFERROR(H2793/SUMIF(A:A,A2793,H:H)*SUMIF(Summary!$A$110:$A$186,'Operations Support'!A2793,Summary!$Q$110:$Q$186),0)</f>
        <v>0</v>
      </c>
      <c r="AK2793" s="688">
        <f t="shared" ca="1" si="646"/>
        <v>0</v>
      </c>
      <c r="AM2793" s="688">
        <f>IFERROR($H2793/SUMIF($A:$A,$A2793,$H:$H)*SUMIF(Summary!$A$230:$A$266,$A2793,Summary!$P$230:$P$266),0)</f>
        <v>0</v>
      </c>
      <c r="AN2793" s="688">
        <f>IFERROR($H2793/SUMIF($A:$A,$A2793,$H:$H)*(SUMIF(Summary!$A$230:$A$266,$A2793,Summary!$L$230:$L$266)+SUMIF(Summary!$A$281:$A$317,$A2793,Summary!$L$281:$L$317))-AM2793,0)</f>
        <v>0</v>
      </c>
      <c r="AO2793" s="688">
        <f>IFERROR($H2793/SUMIF($A:$A,$A2793,$H:$H)*SUMIF(Summary!$A$230:$A$266,$A2793,Summary!$Q$230:$Q$266),0)</f>
        <v>0</v>
      </c>
      <c r="AP2793" s="688">
        <f>IFERROR($H2793/SUMIF($A:$A,$A2793,$H:$H)*(SUMIF(Summary!$A$230:$A$266,$A2793,Summary!$L$230:$L$266)+SUMIF(Summary!$A$281:$A$317,$A2793,Summary!$L$281:$L$317))-AO2793,0)</f>
        <v>0</v>
      </c>
      <c r="AQ2793" s="306"/>
      <c r="AR2793" s="688">
        <f t="shared" ca="1" si="647"/>
        <v>0</v>
      </c>
      <c r="AS2793" s="688">
        <f t="shared" ca="1" si="648"/>
        <v>0</v>
      </c>
    </row>
    <row r="2794" spans="1:45" x14ac:dyDescent="0.2">
      <c r="A2794" s="423">
        <v>10115</v>
      </c>
      <c r="B2794" s="424">
        <v>3</v>
      </c>
      <c r="C2794" s="425" t="s">
        <v>317</v>
      </c>
      <c r="D2794" s="422">
        <f t="shared" si="649"/>
        <v>0</v>
      </c>
      <c r="E2794" s="422">
        <f t="shared" si="650"/>
        <v>0</v>
      </c>
      <c r="F2794" s="422">
        <f t="shared" si="651"/>
        <v>0</v>
      </c>
      <c r="G2794" s="422">
        <f t="shared" si="652"/>
        <v>0</v>
      </c>
      <c r="H2794" s="22">
        <f t="shared" si="653"/>
        <v>0</v>
      </c>
      <c r="I2794" s="116">
        <v>0</v>
      </c>
      <c r="J2794" s="116">
        <v>0</v>
      </c>
      <c r="K2794" s="116">
        <v>0</v>
      </c>
      <c r="L2794" s="116">
        <v>0</v>
      </c>
      <c r="M2794" s="22">
        <f t="shared" si="654"/>
        <v>0</v>
      </c>
      <c r="N2794" s="116">
        <v>0</v>
      </c>
      <c r="O2794" s="116">
        <v>0</v>
      </c>
      <c r="P2794" s="116">
        <v>0</v>
      </c>
      <c r="Q2794" s="116">
        <v>0</v>
      </c>
      <c r="R2794" s="22">
        <f t="shared" si="655"/>
        <v>0</v>
      </c>
      <c r="S2794" s="116">
        <v>0</v>
      </c>
      <c r="T2794" s="116">
        <v>0</v>
      </c>
      <c r="U2794" s="116">
        <v>0</v>
      </c>
      <c r="V2794" s="116">
        <v>0</v>
      </c>
      <c r="W2794" s="22">
        <f t="shared" si="656"/>
        <v>0</v>
      </c>
      <c r="X2794" s="22">
        <f t="shared" si="657"/>
        <v>0</v>
      </c>
      <c r="Y2794" s="22">
        <f ca="1">OFFSET('Cost Study'!$B$7,'Operations Support'!$C2794,'Operations Support'!$B2794)*$H2794</f>
        <v>0</v>
      </c>
      <c r="Z2794" s="23">
        <f ca="1">Y2794*'Cost Study'!$B$31</f>
        <v>0</v>
      </c>
      <c r="AA2794" s="23">
        <f ca="1">IF(A2794=10298,1.51,1)*IF($B2794&lt;3,$D2794*'Cost Study'!$B$32*OFFSET('Cost Study'!$B$7,'Operations Support'!$C2794,'Operations Support'!$B2794),0)</f>
        <v>0</v>
      </c>
      <c r="AB2794" s="24">
        <f ca="1">AA2794*'Cost Study'!$B$31</f>
        <v>0</v>
      </c>
      <c r="AC2794" s="23">
        <f ca="1">Y2794*'Cost Study'!$B$31</f>
        <v>0</v>
      </c>
      <c r="AD2794" s="24">
        <f ca="1">AA2794*'Cost Study'!$B$31</f>
        <v>0</v>
      </c>
      <c r="AE2794" s="377">
        <f t="shared" ca="1" si="658"/>
        <v>0</v>
      </c>
      <c r="AF2794" s="377">
        <f t="shared" ca="1" si="659"/>
        <v>0</v>
      </c>
      <c r="AH2794" s="688">
        <f>IFERROR($H2794/SUMIF($A:$A,$A2794,$H:$H)*SUMIF(Summary!$A$110:$A$186,$A2794,Summary!$P$110:$P$186),0)</f>
        <v>0</v>
      </c>
      <c r="AI2794" s="689">
        <f t="shared" ca="1" si="645"/>
        <v>0</v>
      </c>
      <c r="AJ2794" s="688">
        <f>IFERROR(H2794/SUMIF(A:A,A2794,H:H)*SUMIF(Summary!$A$110:$A$186,'Operations Support'!A2794,Summary!$Q$110:$Q$186),0)</f>
        <v>0</v>
      </c>
      <c r="AK2794" s="688">
        <f t="shared" ca="1" si="646"/>
        <v>0</v>
      </c>
      <c r="AM2794" s="688">
        <f>IFERROR($H2794/SUMIF($A:$A,$A2794,$H:$H)*SUMIF(Summary!$A$230:$A$266,$A2794,Summary!$P$230:$P$266),0)</f>
        <v>0</v>
      </c>
      <c r="AN2794" s="688">
        <f>IFERROR($H2794/SUMIF($A:$A,$A2794,$H:$H)*(SUMIF(Summary!$A$230:$A$266,$A2794,Summary!$L$230:$L$266)+SUMIF(Summary!$A$281:$A$317,$A2794,Summary!$L$281:$L$317))-AM2794,0)</f>
        <v>0</v>
      </c>
      <c r="AO2794" s="688">
        <f>IFERROR($H2794/SUMIF($A:$A,$A2794,$H:$H)*SUMIF(Summary!$A$230:$A$266,$A2794,Summary!$Q$230:$Q$266),0)</f>
        <v>0</v>
      </c>
      <c r="AP2794" s="688">
        <f>IFERROR($H2794/SUMIF($A:$A,$A2794,$H:$H)*(SUMIF(Summary!$A$230:$A$266,$A2794,Summary!$L$230:$L$266)+SUMIF(Summary!$A$281:$A$317,$A2794,Summary!$L$281:$L$317))-AO2794,0)</f>
        <v>0</v>
      </c>
      <c r="AQ2794" s="306"/>
      <c r="AR2794" s="688">
        <f t="shared" ca="1" si="647"/>
        <v>0</v>
      </c>
      <c r="AS2794" s="688">
        <f t="shared" ca="1" si="648"/>
        <v>0</v>
      </c>
    </row>
    <row r="2795" spans="1:45" x14ac:dyDescent="0.2">
      <c r="A2795" s="423">
        <v>10115</v>
      </c>
      <c r="B2795" s="424">
        <v>3</v>
      </c>
      <c r="C2795" s="425" t="s">
        <v>318</v>
      </c>
      <c r="D2795" s="422">
        <f t="shared" si="649"/>
        <v>0</v>
      </c>
      <c r="E2795" s="422">
        <f t="shared" si="650"/>
        <v>0</v>
      </c>
      <c r="F2795" s="422">
        <f t="shared" si="651"/>
        <v>0</v>
      </c>
      <c r="G2795" s="422">
        <f t="shared" si="652"/>
        <v>0</v>
      </c>
      <c r="H2795" s="22">
        <f t="shared" si="653"/>
        <v>0</v>
      </c>
      <c r="I2795" s="116">
        <v>0</v>
      </c>
      <c r="J2795" s="116">
        <v>0</v>
      </c>
      <c r="K2795" s="116">
        <v>0</v>
      </c>
      <c r="L2795" s="116">
        <v>0</v>
      </c>
      <c r="M2795" s="22">
        <f t="shared" si="654"/>
        <v>0</v>
      </c>
      <c r="N2795" s="116">
        <v>0</v>
      </c>
      <c r="O2795" s="116">
        <v>0</v>
      </c>
      <c r="P2795" s="116">
        <v>0</v>
      </c>
      <c r="Q2795" s="116">
        <v>0</v>
      </c>
      <c r="R2795" s="22">
        <f t="shared" si="655"/>
        <v>0</v>
      </c>
      <c r="S2795" s="116">
        <v>0</v>
      </c>
      <c r="T2795" s="116">
        <v>0</v>
      </c>
      <c r="U2795" s="116">
        <v>0</v>
      </c>
      <c r="V2795" s="116">
        <v>0</v>
      </c>
      <c r="W2795" s="22">
        <f t="shared" si="656"/>
        <v>0</v>
      </c>
      <c r="X2795" s="22">
        <f t="shared" si="657"/>
        <v>0</v>
      </c>
      <c r="Y2795" s="22">
        <f ca="1">OFFSET('Cost Study'!$B$7,'Operations Support'!$C2795,'Operations Support'!$B2795)*$H2795</f>
        <v>0</v>
      </c>
      <c r="Z2795" s="23">
        <f ca="1">Y2795*'Cost Study'!$B$31</f>
        <v>0</v>
      </c>
      <c r="AA2795" s="23">
        <f ca="1">IF(A2795=10298,1.51,1)*IF($B2795&lt;3,$D2795*'Cost Study'!$B$32*OFFSET('Cost Study'!$B$7,'Operations Support'!$C2795,'Operations Support'!$B2795),0)</f>
        <v>0</v>
      </c>
      <c r="AB2795" s="24">
        <f ca="1">AA2795*'Cost Study'!$B$31</f>
        <v>0</v>
      </c>
      <c r="AC2795" s="23">
        <f ca="1">Y2795*'Cost Study'!$B$31</f>
        <v>0</v>
      </c>
      <c r="AD2795" s="24">
        <f ca="1">AA2795*'Cost Study'!$B$31</f>
        <v>0</v>
      </c>
      <c r="AE2795" s="377">
        <f t="shared" ca="1" si="658"/>
        <v>0</v>
      </c>
      <c r="AF2795" s="377">
        <f t="shared" ca="1" si="659"/>
        <v>0</v>
      </c>
      <c r="AH2795" s="688">
        <f>IFERROR($H2795/SUMIF($A:$A,$A2795,$H:$H)*SUMIF(Summary!$A$110:$A$186,$A2795,Summary!$P$110:$P$186),0)</f>
        <v>0</v>
      </c>
      <c r="AI2795" s="689">
        <f t="shared" ca="1" si="645"/>
        <v>0</v>
      </c>
      <c r="AJ2795" s="688">
        <f>IFERROR(H2795/SUMIF(A:A,A2795,H:H)*SUMIF(Summary!$A$110:$A$186,'Operations Support'!A2795,Summary!$Q$110:$Q$186),0)</f>
        <v>0</v>
      </c>
      <c r="AK2795" s="688">
        <f t="shared" ca="1" si="646"/>
        <v>0</v>
      </c>
      <c r="AM2795" s="688">
        <f>IFERROR($H2795/SUMIF($A:$A,$A2795,$H:$H)*SUMIF(Summary!$A$230:$A$266,$A2795,Summary!$P$230:$P$266),0)</f>
        <v>0</v>
      </c>
      <c r="AN2795" s="688">
        <f>IFERROR($H2795/SUMIF($A:$A,$A2795,$H:$H)*(SUMIF(Summary!$A$230:$A$266,$A2795,Summary!$L$230:$L$266)+SUMIF(Summary!$A$281:$A$317,$A2795,Summary!$L$281:$L$317))-AM2795,0)</f>
        <v>0</v>
      </c>
      <c r="AO2795" s="688">
        <f>IFERROR($H2795/SUMIF($A:$A,$A2795,$H:$H)*SUMIF(Summary!$A$230:$A$266,$A2795,Summary!$Q$230:$Q$266),0)</f>
        <v>0</v>
      </c>
      <c r="AP2795" s="688">
        <f>IFERROR($H2795/SUMIF($A:$A,$A2795,$H:$H)*(SUMIF(Summary!$A$230:$A$266,$A2795,Summary!$L$230:$L$266)+SUMIF(Summary!$A$281:$A$317,$A2795,Summary!$L$281:$L$317))-AO2795,0)</f>
        <v>0</v>
      </c>
      <c r="AQ2795" s="306"/>
      <c r="AR2795" s="688">
        <f t="shared" ca="1" si="647"/>
        <v>0</v>
      </c>
      <c r="AS2795" s="688">
        <f t="shared" ca="1" si="648"/>
        <v>0</v>
      </c>
    </row>
    <row r="2796" spans="1:45" x14ac:dyDescent="0.2">
      <c r="A2796" s="423">
        <v>10115</v>
      </c>
      <c r="B2796" s="424">
        <v>3</v>
      </c>
      <c r="C2796" s="425" t="s">
        <v>319</v>
      </c>
      <c r="D2796" s="422">
        <f t="shared" si="649"/>
        <v>0</v>
      </c>
      <c r="E2796" s="422">
        <f t="shared" si="650"/>
        <v>0</v>
      </c>
      <c r="F2796" s="422">
        <f t="shared" si="651"/>
        <v>0</v>
      </c>
      <c r="G2796" s="422">
        <f t="shared" si="652"/>
        <v>0</v>
      </c>
      <c r="H2796" s="22">
        <f t="shared" si="653"/>
        <v>0</v>
      </c>
      <c r="I2796" s="116">
        <v>0</v>
      </c>
      <c r="J2796" s="116">
        <v>0</v>
      </c>
      <c r="K2796" s="116">
        <v>0</v>
      </c>
      <c r="L2796" s="116">
        <v>0</v>
      </c>
      <c r="M2796" s="22">
        <f t="shared" si="654"/>
        <v>0</v>
      </c>
      <c r="N2796" s="116">
        <v>0</v>
      </c>
      <c r="O2796" s="116">
        <v>0</v>
      </c>
      <c r="P2796" s="116">
        <v>0</v>
      </c>
      <c r="Q2796" s="116">
        <v>0</v>
      </c>
      <c r="R2796" s="22">
        <f t="shared" si="655"/>
        <v>0</v>
      </c>
      <c r="S2796" s="116">
        <v>0</v>
      </c>
      <c r="T2796" s="116">
        <v>0</v>
      </c>
      <c r="U2796" s="116">
        <v>0</v>
      </c>
      <c r="V2796" s="116">
        <v>0</v>
      </c>
      <c r="W2796" s="22">
        <f t="shared" si="656"/>
        <v>0</v>
      </c>
      <c r="X2796" s="22">
        <f t="shared" si="657"/>
        <v>0</v>
      </c>
      <c r="Y2796" s="22">
        <f ca="1">OFFSET('Cost Study'!$B$7,'Operations Support'!$C2796,'Operations Support'!$B2796)*$H2796</f>
        <v>0</v>
      </c>
      <c r="Z2796" s="23">
        <f ca="1">Y2796*'Cost Study'!$B$31</f>
        <v>0</v>
      </c>
      <c r="AA2796" s="23">
        <f ca="1">IF(A2796=10298,1.51,1)*IF($B2796&lt;3,$D2796*'Cost Study'!$B$32*OFFSET('Cost Study'!$B$7,'Operations Support'!$C2796,'Operations Support'!$B2796),0)</f>
        <v>0</v>
      </c>
      <c r="AB2796" s="24">
        <f ca="1">AA2796*'Cost Study'!$B$31</f>
        <v>0</v>
      </c>
      <c r="AC2796" s="23">
        <f ca="1">Y2796*'Cost Study'!$B$31</f>
        <v>0</v>
      </c>
      <c r="AD2796" s="24">
        <f ca="1">AA2796*'Cost Study'!$B$31</f>
        <v>0</v>
      </c>
      <c r="AE2796" s="377">
        <f t="shared" ca="1" si="658"/>
        <v>0</v>
      </c>
      <c r="AF2796" s="377">
        <f t="shared" ca="1" si="659"/>
        <v>0</v>
      </c>
      <c r="AH2796" s="688">
        <f>IFERROR($H2796/SUMIF($A:$A,$A2796,$H:$H)*SUMIF(Summary!$A$110:$A$186,$A2796,Summary!$P$110:$P$186),0)</f>
        <v>0</v>
      </c>
      <c r="AI2796" s="689">
        <f t="shared" ca="1" si="645"/>
        <v>0</v>
      </c>
      <c r="AJ2796" s="688">
        <f>IFERROR(H2796/SUMIF(A:A,A2796,H:H)*SUMIF(Summary!$A$110:$A$186,'Operations Support'!A2796,Summary!$Q$110:$Q$186),0)</f>
        <v>0</v>
      </c>
      <c r="AK2796" s="688">
        <f t="shared" ca="1" si="646"/>
        <v>0</v>
      </c>
      <c r="AM2796" s="688">
        <f>IFERROR($H2796/SUMIF($A:$A,$A2796,$H:$H)*SUMIF(Summary!$A$230:$A$266,$A2796,Summary!$P$230:$P$266),0)</f>
        <v>0</v>
      </c>
      <c r="AN2796" s="688">
        <f>IFERROR($H2796/SUMIF($A:$A,$A2796,$H:$H)*(SUMIF(Summary!$A$230:$A$266,$A2796,Summary!$L$230:$L$266)+SUMIF(Summary!$A$281:$A$317,$A2796,Summary!$L$281:$L$317))-AM2796,0)</f>
        <v>0</v>
      </c>
      <c r="AO2796" s="688">
        <f>IFERROR($H2796/SUMIF($A:$A,$A2796,$H:$H)*SUMIF(Summary!$A$230:$A$266,$A2796,Summary!$Q$230:$Q$266),0)</f>
        <v>0</v>
      </c>
      <c r="AP2796" s="688">
        <f>IFERROR($H2796/SUMIF($A:$A,$A2796,$H:$H)*(SUMIF(Summary!$A$230:$A$266,$A2796,Summary!$L$230:$L$266)+SUMIF(Summary!$A$281:$A$317,$A2796,Summary!$L$281:$L$317))-AO2796,0)</f>
        <v>0</v>
      </c>
      <c r="AQ2796" s="306"/>
      <c r="AR2796" s="688">
        <f t="shared" ca="1" si="647"/>
        <v>0</v>
      </c>
      <c r="AS2796" s="688">
        <f t="shared" ca="1" si="648"/>
        <v>0</v>
      </c>
    </row>
    <row r="2797" spans="1:45" x14ac:dyDescent="0.2">
      <c r="A2797" s="423">
        <v>10115</v>
      </c>
      <c r="B2797" s="424">
        <v>3</v>
      </c>
      <c r="C2797" s="425" t="s">
        <v>320</v>
      </c>
      <c r="D2797" s="422">
        <f t="shared" si="649"/>
        <v>0</v>
      </c>
      <c r="E2797" s="422">
        <f t="shared" si="650"/>
        <v>0</v>
      </c>
      <c r="F2797" s="422">
        <f t="shared" si="651"/>
        <v>0</v>
      </c>
      <c r="G2797" s="422">
        <f t="shared" si="652"/>
        <v>0</v>
      </c>
      <c r="H2797" s="22">
        <f t="shared" si="653"/>
        <v>0</v>
      </c>
      <c r="I2797" s="116">
        <v>0</v>
      </c>
      <c r="J2797" s="116">
        <v>0</v>
      </c>
      <c r="K2797" s="116">
        <v>0</v>
      </c>
      <c r="L2797" s="116">
        <v>0</v>
      </c>
      <c r="M2797" s="22">
        <f t="shared" si="654"/>
        <v>0</v>
      </c>
      <c r="N2797" s="116">
        <v>0</v>
      </c>
      <c r="O2797" s="116">
        <v>0</v>
      </c>
      <c r="P2797" s="116">
        <v>0</v>
      </c>
      <c r="Q2797" s="116">
        <v>0</v>
      </c>
      <c r="R2797" s="22">
        <f t="shared" si="655"/>
        <v>0</v>
      </c>
      <c r="S2797" s="116">
        <v>0</v>
      </c>
      <c r="T2797" s="116">
        <v>0</v>
      </c>
      <c r="U2797" s="116">
        <v>0</v>
      </c>
      <c r="V2797" s="116">
        <v>0</v>
      </c>
      <c r="W2797" s="22">
        <f t="shared" si="656"/>
        <v>0</v>
      </c>
      <c r="X2797" s="22">
        <f t="shared" si="657"/>
        <v>0</v>
      </c>
      <c r="Y2797" s="22">
        <f ca="1">OFFSET('Cost Study'!$B$7,'Operations Support'!$C2797,'Operations Support'!$B2797)*$H2797</f>
        <v>0</v>
      </c>
      <c r="Z2797" s="23">
        <f ca="1">Y2797*'Cost Study'!$B$31</f>
        <v>0</v>
      </c>
      <c r="AA2797" s="23">
        <f ca="1">IF(A2797=10298,1.51,1)*IF($B2797&lt;3,$D2797*'Cost Study'!$B$32*OFFSET('Cost Study'!$B$7,'Operations Support'!$C2797,'Operations Support'!$B2797),0)</f>
        <v>0</v>
      </c>
      <c r="AB2797" s="24">
        <f ca="1">AA2797*'Cost Study'!$B$31</f>
        <v>0</v>
      </c>
      <c r="AC2797" s="23">
        <f ca="1">Y2797*'Cost Study'!$B$31</f>
        <v>0</v>
      </c>
      <c r="AD2797" s="24">
        <f ca="1">AA2797*'Cost Study'!$B$31</f>
        <v>0</v>
      </c>
      <c r="AE2797" s="377">
        <f t="shared" ca="1" si="658"/>
        <v>0</v>
      </c>
      <c r="AF2797" s="377">
        <f t="shared" ca="1" si="659"/>
        <v>0</v>
      </c>
      <c r="AH2797" s="688">
        <f>IFERROR($H2797/SUMIF($A:$A,$A2797,$H:$H)*SUMIF(Summary!$A$110:$A$186,$A2797,Summary!$P$110:$P$186),0)</f>
        <v>0</v>
      </c>
      <c r="AI2797" s="689">
        <f t="shared" ca="1" si="645"/>
        <v>0</v>
      </c>
      <c r="AJ2797" s="688">
        <f>IFERROR(H2797/SUMIF(A:A,A2797,H:H)*SUMIF(Summary!$A$110:$A$186,'Operations Support'!A2797,Summary!$Q$110:$Q$186),0)</f>
        <v>0</v>
      </c>
      <c r="AK2797" s="688">
        <f t="shared" ca="1" si="646"/>
        <v>0</v>
      </c>
      <c r="AM2797" s="688">
        <f>IFERROR($H2797/SUMIF($A:$A,$A2797,$H:$H)*SUMIF(Summary!$A$230:$A$266,$A2797,Summary!$P$230:$P$266),0)</f>
        <v>0</v>
      </c>
      <c r="AN2797" s="688">
        <f>IFERROR($H2797/SUMIF($A:$A,$A2797,$H:$H)*(SUMIF(Summary!$A$230:$A$266,$A2797,Summary!$L$230:$L$266)+SUMIF(Summary!$A$281:$A$317,$A2797,Summary!$L$281:$L$317))-AM2797,0)</f>
        <v>0</v>
      </c>
      <c r="AO2797" s="688">
        <f>IFERROR($H2797/SUMIF($A:$A,$A2797,$H:$H)*SUMIF(Summary!$A$230:$A$266,$A2797,Summary!$Q$230:$Q$266),0)</f>
        <v>0</v>
      </c>
      <c r="AP2797" s="688">
        <f>IFERROR($H2797/SUMIF($A:$A,$A2797,$H:$H)*(SUMIF(Summary!$A$230:$A$266,$A2797,Summary!$L$230:$L$266)+SUMIF(Summary!$A$281:$A$317,$A2797,Summary!$L$281:$L$317))-AO2797,0)</f>
        <v>0</v>
      </c>
      <c r="AQ2797" s="306"/>
      <c r="AR2797" s="688">
        <f t="shared" ca="1" si="647"/>
        <v>0</v>
      </c>
      <c r="AS2797" s="688">
        <f t="shared" ca="1" si="648"/>
        <v>0</v>
      </c>
    </row>
    <row r="2798" spans="1:45" x14ac:dyDescent="0.2">
      <c r="A2798" s="423">
        <v>10115</v>
      </c>
      <c r="B2798" s="424">
        <v>4</v>
      </c>
      <c r="C2798" s="425" t="s">
        <v>300</v>
      </c>
      <c r="D2798" s="422">
        <f t="shared" si="649"/>
        <v>2892</v>
      </c>
      <c r="E2798" s="422">
        <f t="shared" si="650"/>
        <v>0</v>
      </c>
      <c r="F2798" s="422">
        <f t="shared" si="651"/>
        <v>358</v>
      </c>
      <c r="G2798" s="422">
        <f t="shared" si="652"/>
        <v>10</v>
      </c>
      <c r="H2798" s="22">
        <f t="shared" si="653"/>
        <v>3240</v>
      </c>
      <c r="I2798" s="116">
        <v>1122</v>
      </c>
      <c r="J2798" s="116">
        <v>0</v>
      </c>
      <c r="K2798" s="116">
        <v>151</v>
      </c>
      <c r="L2798" s="116">
        <v>5</v>
      </c>
      <c r="M2798" s="22">
        <f t="shared" si="654"/>
        <v>1268</v>
      </c>
      <c r="N2798" s="116">
        <v>1214</v>
      </c>
      <c r="O2798" s="116">
        <v>0</v>
      </c>
      <c r="P2798" s="116">
        <v>201</v>
      </c>
      <c r="Q2798" s="116">
        <v>5</v>
      </c>
      <c r="R2798" s="22">
        <f t="shared" si="655"/>
        <v>1410</v>
      </c>
      <c r="S2798" s="116">
        <v>556</v>
      </c>
      <c r="T2798" s="116">
        <v>0</v>
      </c>
      <c r="U2798" s="116">
        <v>6</v>
      </c>
      <c r="V2798" s="116">
        <v>0</v>
      </c>
      <c r="W2798" s="22">
        <f t="shared" si="656"/>
        <v>562</v>
      </c>
      <c r="X2798" s="22">
        <f t="shared" si="657"/>
        <v>180</v>
      </c>
      <c r="Y2798" s="22">
        <f ca="1">OFFSET('Cost Study'!$B$7,'Operations Support'!$C2798,'Operations Support'!$B2798)*$H2798</f>
        <v>40111.200000000004</v>
      </c>
      <c r="Z2798" s="23">
        <f ca="1">Y2798*'Cost Study'!$B$31</f>
        <v>2240287.9314730014</v>
      </c>
      <c r="AA2798" s="23">
        <f ca="1">IF(A2798=10298,1.51,1)*IF($B2798&lt;3,$D2798*'Cost Study'!$B$32*OFFSET('Cost Study'!$B$7,'Operations Support'!$C2798,'Operations Support'!$B2798),0)</f>
        <v>0</v>
      </c>
      <c r="AB2798" s="24">
        <f ca="1">AA2798*'Cost Study'!$B$31</f>
        <v>0</v>
      </c>
      <c r="AC2798" s="23">
        <f ca="1">Y2798*'Cost Study'!$B$31</f>
        <v>2240287.9314730014</v>
      </c>
      <c r="AD2798" s="24">
        <f ca="1">AA2798*'Cost Study'!$B$31</f>
        <v>0</v>
      </c>
      <c r="AE2798" s="377">
        <f t="shared" ca="1" si="658"/>
        <v>2240287.9314730014</v>
      </c>
      <c r="AF2798" s="377">
        <f t="shared" ca="1" si="659"/>
        <v>2240287.9314730014</v>
      </c>
      <c r="AH2798" s="688">
        <f>IFERROR($H2798/SUMIF($A:$A,$A2798,$H:$H)*SUMIF(Summary!$A$110:$A$186,$A2798,Summary!$P$110:$P$186),0)</f>
        <v>94744.969480717438</v>
      </c>
      <c r="AI2798" s="689">
        <f t="shared" ref="AI2798:AI2861" ca="1" si="660">Z2798+AB2798-AH2798</f>
        <v>2145542.9619922838</v>
      </c>
      <c r="AJ2798" s="688">
        <f>IFERROR(H2798/SUMIF(A:A,A2798,H:H)*SUMIF(Summary!$A$110:$A$186,'Operations Support'!A2798,Summary!$Q$110:$Q$186),0)</f>
        <v>95057.054823739221</v>
      </c>
      <c r="AK2798" s="688">
        <f t="shared" ref="AK2798:AK2861" ca="1" si="661">AC2798+AD2798-AJ2798</f>
        <v>2145230.8766492624</v>
      </c>
      <c r="AM2798" s="688">
        <f>IFERROR($H2798/SUMIF($A:$A,$A2798,$H:$H)*SUMIF(Summary!$A$230:$A$266,$A2798,Summary!$P$230:$P$266),0)</f>
        <v>17925.880586035662</v>
      </c>
      <c r="AN2798" s="688">
        <f>IFERROR($H2798/SUMIF($A:$A,$A2798,$H:$H)*(SUMIF(Summary!$A$230:$A$266,$A2798,Summary!$L$230:$L$266)+SUMIF(Summary!$A$281:$A$317,$A2798,Summary!$L$281:$L$317))-AM2798,0)</f>
        <v>54682.554338399059</v>
      </c>
      <c r="AO2798" s="688">
        <f>IFERROR($H2798/SUMIF($A:$A,$A2798,$H:$H)*SUMIF(Summary!$A$230:$A$266,$A2798,Summary!$Q$230:$Q$266),0)</f>
        <v>17984.927568923751</v>
      </c>
      <c r="AP2798" s="688">
        <f>IFERROR($H2798/SUMIF($A:$A,$A2798,$H:$H)*(SUMIF(Summary!$A$230:$A$266,$A2798,Summary!$L$230:$L$266)+SUMIF(Summary!$A$281:$A$317,$A2798,Summary!$L$281:$L$317))-AO2798,0)</f>
        <v>54623.50735551097</v>
      </c>
      <c r="AQ2798" s="306"/>
      <c r="AR2798" s="688">
        <f t="shared" ref="AR2798:AR2861" ca="1" si="662">AI2798+AN2798</f>
        <v>2200225.5163306827</v>
      </c>
      <c r="AS2798" s="688">
        <f t="shared" ref="AS2798:AS2861" ca="1" si="663">AK2798+AP2798</f>
        <v>2199854.3840047736</v>
      </c>
    </row>
    <row r="2799" spans="1:45" x14ac:dyDescent="0.2">
      <c r="A2799" s="423">
        <v>10115</v>
      </c>
      <c r="B2799" s="424">
        <v>4</v>
      </c>
      <c r="C2799" s="425" t="s">
        <v>301</v>
      </c>
      <c r="D2799" s="422">
        <f t="shared" si="649"/>
        <v>2470</v>
      </c>
      <c r="E2799" s="422">
        <f t="shared" si="650"/>
        <v>0</v>
      </c>
      <c r="F2799" s="422">
        <f t="shared" si="651"/>
        <v>567</v>
      </c>
      <c r="G2799" s="422">
        <f t="shared" si="652"/>
        <v>38</v>
      </c>
      <c r="H2799" s="22">
        <f t="shared" si="653"/>
        <v>2999</v>
      </c>
      <c r="I2799" s="116">
        <v>1121</v>
      </c>
      <c r="J2799" s="116">
        <v>0</v>
      </c>
      <c r="K2799" s="116">
        <v>257</v>
      </c>
      <c r="L2799" s="116">
        <v>23</v>
      </c>
      <c r="M2799" s="22">
        <f t="shared" si="654"/>
        <v>1355</v>
      </c>
      <c r="N2799" s="116">
        <v>1167</v>
      </c>
      <c r="O2799" s="116">
        <v>0</v>
      </c>
      <c r="P2799" s="116">
        <v>255</v>
      </c>
      <c r="Q2799" s="116">
        <v>11</v>
      </c>
      <c r="R2799" s="22">
        <f t="shared" si="655"/>
        <v>1411</v>
      </c>
      <c r="S2799" s="116">
        <v>182</v>
      </c>
      <c r="T2799" s="116">
        <v>0</v>
      </c>
      <c r="U2799" s="116">
        <v>55</v>
      </c>
      <c r="V2799" s="116">
        <v>4</v>
      </c>
      <c r="W2799" s="22">
        <f t="shared" si="656"/>
        <v>233</v>
      </c>
      <c r="X2799" s="22">
        <f t="shared" si="657"/>
        <v>166.61111111111111</v>
      </c>
      <c r="Y2799" s="22">
        <f ca="1">OFFSET('Cost Study'!$B$7,'Operations Support'!$C2799,'Operations Support'!$B2799)*$H2799</f>
        <v>65588.13</v>
      </c>
      <c r="Z2799" s="23">
        <f ca="1">Y2799*'Cost Study'!$B$31</f>
        <v>3663223.6404516022</v>
      </c>
      <c r="AA2799" s="23">
        <f ca="1">IF(A2799=10298,1.51,1)*IF($B2799&lt;3,$D2799*'Cost Study'!$B$32*OFFSET('Cost Study'!$B$7,'Operations Support'!$C2799,'Operations Support'!$B2799),0)</f>
        <v>0</v>
      </c>
      <c r="AB2799" s="24">
        <f ca="1">AA2799*'Cost Study'!$B$31</f>
        <v>0</v>
      </c>
      <c r="AC2799" s="23">
        <f ca="1">Y2799*'Cost Study'!$B$31</f>
        <v>3663223.6404516022</v>
      </c>
      <c r="AD2799" s="24">
        <f ca="1">AA2799*'Cost Study'!$B$31</f>
        <v>0</v>
      </c>
      <c r="AE2799" s="377">
        <f t="shared" ca="1" si="658"/>
        <v>3663223.6404516022</v>
      </c>
      <c r="AF2799" s="377">
        <f t="shared" ca="1" si="659"/>
        <v>3663223.6404516022</v>
      </c>
      <c r="AH2799" s="688">
        <f>IFERROR($H2799/SUMIF($A:$A,$A2799,$H:$H)*SUMIF(Summary!$A$110:$A$186,$A2799,Summary!$P$110:$P$186),0)</f>
        <v>87697.581318725803</v>
      </c>
      <c r="AI2799" s="689">
        <f t="shared" ca="1" si="660"/>
        <v>3575526.0591328763</v>
      </c>
      <c r="AJ2799" s="688">
        <f>IFERROR(H2799/SUMIF(A:A,A2799,H:H)*SUMIF(Summary!$A$110:$A$186,'Operations Support'!A2799,Summary!$Q$110:$Q$186),0)</f>
        <v>87986.45290629442</v>
      </c>
      <c r="AK2799" s="688">
        <f t="shared" ca="1" si="661"/>
        <v>3575237.1875453079</v>
      </c>
      <c r="AM2799" s="688">
        <f>IFERROR($H2799/SUMIF($A:$A,$A2799,$H:$H)*SUMIF(Summary!$A$230:$A$266,$A2799,Summary!$P$230:$P$266),0)</f>
        <v>16592.50490046943</v>
      </c>
      <c r="AN2799" s="688">
        <f>IFERROR($H2799/SUMIF($A:$A,$A2799,$H:$H)*(SUMIF(Summary!$A$230:$A$266,$A2799,Summary!$L$230:$L$266)+SUMIF(Summary!$A$281:$A$317,$A2799,Summary!$L$281:$L$317))-AM2799,0)</f>
        <v>50615.117426190976</v>
      </c>
      <c r="AO2799" s="688">
        <f>IFERROR($H2799/SUMIF($A:$A,$A2799,$H:$H)*SUMIF(Summary!$A$230:$A$266,$A2799,Summary!$Q$230:$Q$266),0)</f>
        <v>16647.15980839578</v>
      </c>
      <c r="AP2799" s="688">
        <f>IFERROR($H2799/SUMIF($A:$A,$A2799,$H:$H)*(SUMIF(Summary!$A$230:$A$266,$A2799,Summary!$L$230:$L$266)+SUMIF(Summary!$A$281:$A$317,$A2799,Summary!$L$281:$L$317))-AO2799,0)</f>
        <v>50560.462518264627</v>
      </c>
      <c r="AQ2799" s="306"/>
      <c r="AR2799" s="688">
        <f t="shared" ca="1" si="662"/>
        <v>3626141.1765590673</v>
      </c>
      <c r="AS2799" s="688">
        <f t="shared" ca="1" si="663"/>
        <v>3625797.6500635725</v>
      </c>
    </row>
    <row r="2800" spans="1:45" x14ac:dyDescent="0.2">
      <c r="A2800" s="423">
        <v>10115</v>
      </c>
      <c r="B2800" s="424">
        <v>4</v>
      </c>
      <c r="C2800" s="425" t="s">
        <v>302</v>
      </c>
      <c r="D2800" s="422">
        <f t="shared" si="649"/>
        <v>0</v>
      </c>
      <c r="E2800" s="422">
        <f t="shared" si="650"/>
        <v>0</v>
      </c>
      <c r="F2800" s="422">
        <f t="shared" si="651"/>
        <v>0</v>
      </c>
      <c r="G2800" s="422">
        <f t="shared" si="652"/>
        <v>0</v>
      </c>
      <c r="H2800" s="22">
        <f t="shared" si="653"/>
        <v>0</v>
      </c>
      <c r="I2800" s="116">
        <v>0</v>
      </c>
      <c r="J2800" s="116">
        <v>0</v>
      </c>
      <c r="K2800" s="116">
        <v>0</v>
      </c>
      <c r="L2800" s="116">
        <v>0</v>
      </c>
      <c r="M2800" s="22">
        <f t="shared" si="654"/>
        <v>0</v>
      </c>
      <c r="N2800" s="116">
        <v>0</v>
      </c>
      <c r="O2800" s="116">
        <v>0</v>
      </c>
      <c r="P2800" s="116">
        <v>0</v>
      </c>
      <c r="Q2800" s="116">
        <v>0</v>
      </c>
      <c r="R2800" s="22">
        <f t="shared" si="655"/>
        <v>0</v>
      </c>
      <c r="S2800" s="116">
        <v>0</v>
      </c>
      <c r="T2800" s="116">
        <v>0</v>
      </c>
      <c r="U2800" s="116">
        <v>0</v>
      </c>
      <c r="V2800" s="116">
        <v>0</v>
      </c>
      <c r="W2800" s="22">
        <f t="shared" si="656"/>
        <v>0</v>
      </c>
      <c r="X2800" s="22">
        <f t="shared" si="657"/>
        <v>0</v>
      </c>
      <c r="Y2800" s="22">
        <f ca="1">OFFSET('Cost Study'!$B$7,'Operations Support'!$C2800,'Operations Support'!$B2800)*$H2800</f>
        <v>0</v>
      </c>
      <c r="Z2800" s="23">
        <f ca="1">Y2800*'Cost Study'!$B$31</f>
        <v>0</v>
      </c>
      <c r="AA2800" s="23">
        <f ca="1">IF(A2800=10298,1.51,1)*IF($B2800&lt;3,$D2800*'Cost Study'!$B$32*OFFSET('Cost Study'!$B$7,'Operations Support'!$C2800,'Operations Support'!$B2800),0)</f>
        <v>0</v>
      </c>
      <c r="AB2800" s="24">
        <f ca="1">AA2800*'Cost Study'!$B$31</f>
        <v>0</v>
      </c>
      <c r="AC2800" s="23">
        <f ca="1">Y2800*'Cost Study'!$B$31</f>
        <v>0</v>
      </c>
      <c r="AD2800" s="24">
        <f ca="1">AA2800*'Cost Study'!$B$31</f>
        <v>0</v>
      </c>
      <c r="AE2800" s="377">
        <f t="shared" ca="1" si="658"/>
        <v>0</v>
      </c>
      <c r="AF2800" s="377">
        <f t="shared" ca="1" si="659"/>
        <v>0</v>
      </c>
      <c r="AH2800" s="688">
        <f>IFERROR($H2800/SUMIF($A:$A,$A2800,$H:$H)*SUMIF(Summary!$A$110:$A$186,$A2800,Summary!$P$110:$P$186),0)</f>
        <v>0</v>
      </c>
      <c r="AI2800" s="689">
        <f t="shared" ca="1" si="660"/>
        <v>0</v>
      </c>
      <c r="AJ2800" s="688">
        <f>IFERROR(H2800/SUMIF(A:A,A2800,H:H)*SUMIF(Summary!$A$110:$A$186,'Operations Support'!A2800,Summary!$Q$110:$Q$186),0)</f>
        <v>0</v>
      </c>
      <c r="AK2800" s="688">
        <f t="shared" ca="1" si="661"/>
        <v>0</v>
      </c>
      <c r="AM2800" s="688">
        <f>IFERROR($H2800/SUMIF($A:$A,$A2800,$H:$H)*SUMIF(Summary!$A$230:$A$266,$A2800,Summary!$P$230:$P$266),0)</f>
        <v>0</v>
      </c>
      <c r="AN2800" s="688">
        <f>IFERROR($H2800/SUMIF($A:$A,$A2800,$H:$H)*(SUMIF(Summary!$A$230:$A$266,$A2800,Summary!$L$230:$L$266)+SUMIF(Summary!$A$281:$A$317,$A2800,Summary!$L$281:$L$317))-AM2800,0)</f>
        <v>0</v>
      </c>
      <c r="AO2800" s="688">
        <f>IFERROR($H2800/SUMIF($A:$A,$A2800,$H:$H)*SUMIF(Summary!$A$230:$A$266,$A2800,Summary!$Q$230:$Q$266),0)</f>
        <v>0</v>
      </c>
      <c r="AP2800" s="688">
        <f>IFERROR($H2800/SUMIF($A:$A,$A2800,$H:$H)*(SUMIF(Summary!$A$230:$A$266,$A2800,Summary!$L$230:$L$266)+SUMIF(Summary!$A$281:$A$317,$A2800,Summary!$L$281:$L$317))-AO2800,0)</f>
        <v>0</v>
      </c>
      <c r="AQ2800" s="306"/>
      <c r="AR2800" s="688">
        <f t="shared" ca="1" si="662"/>
        <v>0</v>
      </c>
      <c r="AS2800" s="688">
        <f t="shared" ca="1" si="663"/>
        <v>0</v>
      </c>
    </row>
    <row r="2801" spans="1:45" s="15" customFormat="1" x14ac:dyDescent="0.2">
      <c r="A2801" s="423">
        <v>10115</v>
      </c>
      <c r="B2801" s="424">
        <v>4</v>
      </c>
      <c r="C2801" s="425" t="s">
        <v>303</v>
      </c>
      <c r="D2801" s="422">
        <f t="shared" si="649"/>
        <v>941</v>
      </c>
      <c r="E2801" s="422">
        <f t="shared" si="650"/>
        <v>0</v>
      </c>
      <c r="F2801" s="422">
        <f t="shared" si="651"/>
        <v>51</v>
      </c>
      <c r="G2801" s="422">
        <f t="shared" si="652"/>
        <v>0</v>
      </c>
      <c r="H2801" s="22">
        <f t="shared" si="653"/>
        <v>992</v>
      </c>
      <c r="I2801" s="116">
        <v>392</v>
      </c>
      <c r="J2801" s="116">
        <v>0</v>
      </c>
      <c r="K2801" s="116">
        <v>30</v>
      </c>
      <c r="L2801" s="116">
        <v>0</v>
      </c>
      <c r="M2801" s="22">
        <f t="shared" si="654"/>
        <v>422</v>
      </c>
      <c r="N2801" s="116">
        <v>428</v>
      </c>
      <c r="O2801" s="116">
        <v>0</v>
      </c>
      <c r="P2801" s="116">
        <v>9</v>
      </c>
      <c r="Q2801" s="116">
        <v>0</v>
      </c>
      <c r="R2801" s="22">
        <f t="shared" si="655"/>
        <v>437</v>
      </c>
      <c r="S2801" s="116">
        <v>121</v>
      </c>
      <c r="T2801" s="116">
        <v>0</v>
      </c>
      <c r="U2801" s="116">
        <v>12</v>
      </c>
      <c r="V2801" s="116">
        <v>0</v>
      </c>
      <c r="W2801" s="22">
        <f t="shared" si="656"/>
        <v>133</v>
      </c>
      <c r="X2801" s="22">
        <f t="shared" si="657"/>
        <v>55.111111111111114</v>
      </c>
      <c r="Y2801" s="22">
        <f ca="1">OFFSET('Cost Study'!$B$7,'Operations Support'!$C2801,'Operations Support'!$B2801)*$H2801</f>
        <v>8055.0399999999991</v>
      </c>
      <c r="Z2801" s="23">
        <f ca="1">Y2801*'Cost Study'!$B$31</f>
        <v>449889.52959603007</v>
      </c>
      <c r="AA2801" s="23">
        <f ca="1">IF(A2801=10298,1.51,1)*IF($B2801&lt;3,$D2801*'Cost Study'!$B$32*OFFSET('Cost Study'!$B$7,'Operations Support'!$C2801,'Operations Support'!$B2801),0)</f>
        <v>0</v>
      </c>
      <c r="AB2801" s="24">
        <f ca="1">AA2801*'Cost Study'!$B$31</f>
        <v>0</v>
      </c>
      <c r="AC2801" s="23">
        <f ca="1">Y2801*'Cost Study'!$B$31</f>
        <v>449889.52959603007</v>
      </c>
      <c r="AD2801" s="24">
        <f ca="1">AA2801*'Cost Study'!$B$31</f>
        <v>0</v>
      </c>
      <c r="AE2801" s="377">
        <f t="shared" ca="1" si="658"/>
        <v>449889.52959603007</v>
      </c>
      <c r="AF2801" s="377">
        <f t="shared" ca="1" si="659"/>
        <v>449889.52959603007</v>
      </c>
      <c r="AH2801" s="688">
        <f>IFERROR($H2801/SUMIF($A:$A,$A2801,$H:$H)*SUMIF(Summary!$A$110:$A$186,$A2801,Summary!$P$110:$P$186),0)</f>
        <v>29008.336334836946</v>
      </c>
      <c r="AI2801" s="689">
        <f t="shared" ca="1" si="660"/>
        <v>420881.19326119311</v>
      </c>
      <c r="AJ2801" s="688">
        <f>IFERROR(H2801/SUMIF(A:A,A2801,H:H)*SUMIF(Summary!$A$110:$A$186,'Operations Support'!A2801,Summary!$Q$110:$Q$186),0)</f>
        <v>29103.88839047818</v>
      </c>
      <c r="AK2801" s="688">
        <f t="shared" ca="1" si="661"/>
        <v>420785.64120555192</v>
      </c>
      <c r="AL2801" s="1"/>
      <c r="AM2801" s="688">
        <f>IFERROR($H2801/SUMIF($A:$A,$A2801,$H:$H)*SUMIF(Summary!$A$230:$A$266,$A2801,Summary!$P$230:$P$266),0)</f>
        <v>5488.417759675116</v>
      </c>
      <c r="AN2801" s="688">
        <f>IFERROR($H2801/SUMIF($A:$A,$A2801,$H:$H)*(SUMIF(Summary!$A$230:$A$266,$A2801,Summary!$L$230:$L$266)+SUMIF(Summary!$A$281:$A$317,$A2801,Summary!$L$281:$L$317))-AM2801,0)</f>
        <v>16742.31293323823</v>
      </c>
      <c r="AO2801" s="688">
        <f>IFERROR($H2801/SUMIF($A:$A,$A2801,$H:$H)*SUMIF(Summary!$A$230:$A$266,$A2801,Summary!$Q$230:$Q$266),0)</f>
        <v>5506.496342090235</v>
      </c>
      <c r="AP2801" s="688">
        <f>IFERROR($H2801/SUMIF($A:$A,$A2801,$H:$H)*(SUMIF(Summary!$A$230:$A$266,$A2801,Summary!$L$230:$L$266)+SUMIF(Summary!$A$281:$A$317,$A2801,Summary!$L$281:$L$317))-AO2801,0)</f>
        <v>16724.234350823113</v>
      </c>
      <c r="AQ2801" s="306"/>
      <c r="AR2801" s="688">
        <f t="shared" ca="1" si="662"/>
        <v>437623.50619443133</v>
      </c>
      <c r="AS2801" s="688">
        <f t="shared" ca="1" si="663"/>
        <v>437509.87555637502</v>
      </c>
    </row>
    <row r="2802" spans="1:45" x14ac:dyDescent="0.2">
      <c r="A2802" s="423">
        <v>10115</v>
      </c>
      <c r="B2802" s="424">
        <v>4</v>
      </c>
      <c r="C2802" s="425" t="s">
        <v>304</v>
      </c>
      <c r="D2802" s="422">
        <f t="shared" si="649"/>
        <v>0</v>
      </c>
      <c r="E2802" s="422">
        <f t="shared" si="650"/>
        <v>0</v>
      </c>
      <c r="F2802" s="422">
        <f t="shared" si="651"/>
        <v>0</v>
      </c>
      <c r="G2802" s="422">
        <f t="shared" si="652"/>
        <v>0</v>
      </c>
      <c r="H2802" s="22">
        <f t="shared" si="653"/>
        <v>0</v>
      </c>
      <c r="I2802" s="116">
        <v>0</v>
      </c>
      <c r="J2802" s="116">
        <v>0</v>
      </c>
      <c r="K2802" s="116">
        <v>0</v>
      </c>
      <c r="L2802" s="116">
        <v>0</v>
      </c>
      <c r="M2802" s="22">
        <f t="shared" si="654"/>
        <v>0</v>
      </c>
      <c r="N2802" s="116">
        <v>0</v>
      </c>
      <c r="O2802" s="116">
        <v>0</v>
      </c>
      <c r="P2802" s="116">
        <v>0</v>
      </c>
      <c r="Q2802" s="116">
        <v>0</v>
      </c>
      <c r="R2802" s="22">
        <f t="shared" si="655"/>
        <v>0</v>
      </c>
      <c r="S2802" s="116">
        <v>0</v>
      </c>
      <c r="T2802" s="116">
        <v>0</v>
      </c>
      <c r="U2802" s="116">
        <v>0</v>
      </c>
      <c r="V2802" s="116">
        <v>0</v>
      </c>
      <c r="W2802" s="22">
        <f t="shared" si="656"/>
        <v>0</v>
      </c>
      <c r="X2802" s="22">
        <f t="shared" si="657"/>
        <v>0</v>
      </c>
      <c r="Y2802" s="22">
        <f ca="1">OFFSET('Cost Study'!$B$7,'Operations Support'!$C2802,'Operations Support'!$B2802)*$H2802</f>
        <v>0</v>
      </c>
      <c r="Z2802" s="23">
        <f ca="1">Y2802*'Cost Study'!$B$31</f>
        <v>0</v>
      </c>
      <c r="AA2802" s="23">
        <f ca="1">IF(A2802=10298,1.51,1)*IF($B2802&lt;3,$D2802*'Cost Study'!$B$32*OFFSET('Cost Study'!$B$7,'Operations Support'!$C2802,'Operations Support'!$B2802),0)</f>
        <v>0</v>
      </c>
      <c r="AB2802" s="24">
        <f ca="1">AA2802*'Cost Study'!$B$31</f>
        <v>0</v>
      </c>
      <c r="AC2802" s="23">
        <f ca="1">Y2802*'Cost Study'!$B$31</f>
        <v>0</v>
      </c>
      <c r="AD2802" s="24">
        <f ca="1">AA2802*'Cost Study'!$B$31</f>
        <v>0</v>
      </c>
      <c r="AE2802" s="377">
        <f t="shared" ca="1" si="658"/>
        <v>0</v>
      </c>
      <c r="AF2802" s="377">
        <f t="shared" ca="1" si="659"/>
        <v>0</v>
      </c>
      <c r="AH2802" s="688">
        <f>IFERROR($H2802/SUMIF($A:$A,$A2802,$H:$H)*SUMIF(Summary!$A$110:$A$186,$A2802,Summary!$P$110:$P$186),0)</f>
        <v>0</v>
      </c>
      <c r="AI2802" s="689">
        <f t="shared" ca="1" si="660"/>
        <v>0</v>
      </c>
      <c r="AJ2802" s="688">
        <f>IFERROR(H2802/SUMIF(A:A,A2802,H:H)*SUMIF(Summary!$A$110:$A$186,'Operations Support'!A2802,Summary!$Q$110:$Q$186),0)</f>
        <v>0</v>
      </c>
      <c r="AK2802" s="688">
        <f t="shared" ca="1" si="661"/>
        <v>0</v>
      </c>
      <c r="AM2802" s="688">
        <f>IFERROR($H2802/SUMIF($A:$A,$A2802,$H:$H)*SUMIF(Summary!$A$230:$A$266,$A2802,Summary!$P$230:$P$266),0)</f>
        <v>0</v>
      </c>
      <c r="AN2802" s="688">
        <f>IFERROR($H2802/SUMIF($A:$A,$A2802,$H:$H)*(SUMIF(Summary!$A$230:$A$266,$A2802,Summary!$L$230:$L$266)+SUMIF(Summary!$A$281:$A$317,$A2802,Summary!$L$281:$L$317))-AM2802,0)</f>
        <v>0</v>
      </c>
      <c r="AO2802" s="688">
        <f>IFERROR($H2802/SUMIF($A:$A,$A2802,$H:$H)*SUMIF(Summary!$A$230:$A$266,$A2802,Summary!$Q$230:$Q$266),0)</f>
        <v>0</v>
      </c>
      <c r="AP2802" s="688">
        <f>IFERROR($H2802/SUMIF($A:$A,$A2802,$H:$H)*(SUMIF(Summary!$A$230:$A$266,$A2802,Summary!$L$230:$L$266)+SUMIF(Summary!$A$281:$A$317,$A2802,Summary!$L$281:$L$317))-AO2802,0)</f>
        <v>0</v>
      </c>
      <c r="AQ2802" s="306"/>
      <c r="AR2802" s="688">
        <f t="shared" ca="1" si="662"/>
        <v>0</v>
      </c>
      <c r="AS2802" s="688">
        <f t="shared" ca="1" si="663"/>
        <v>0</v>
      </c>
    </row>
    <row r="2803" spans="1:45" x14ac:dyDescent="0.2">
      <c r="A2803" s="423">
        <v>10115</v>
      </c>
      <c r="B2803" s="424">
        <v>4</v>
      </c>
      <c r="C2803" s="425" t="s">
        <v>305</v>
      </c>
      <c r="D2803" s="422">
        <f t="shared" si="649"/>
        <v>3856</v>
      </c>
      <c r="E2803" s="422">
        <f t="shared" si="650"/>
        <v>0</v>
      </c>
      <c r="F2803" s="422">
        <f t="shared" si="651"/>
        <v>166</v>
      </c>
      <c r="G2803" s="422">
        <f t="shared" si="652"/>
        <v>8</v>
      </c>
      <c r="H2803" s="22">
        <f t="shared" si="653"/>
        <v>4014</v>
      </c>
      <c r="I2803" s="116">
        <v>1850</v>
      </c>
      <c r="J2803" s="116">
        <v>0</v>
      </c>
      <c r="K2803" s="116">
        <v>57</v>
      </c>
      <c r="L2803" s="116">
        <v>8</v>
      </c>
      <c r="M2803" s="22">
        <f t="shared" si="654"/>
        <v>1899</v>
      </c>
      <c r="N2803" s="116">
        <v>1656</v>
      </c>
      <c r="O2803" s="116">
        <v>0</v>
      </c>
      <c r="P2803" s="116">
        <v>98</v>
      </c>
      <c r="Q2803" s="116">
        <v>0</v>
      </c>
      <c r="R2803" s="22">
        <f t="shared" si="655"/>
        <v>1754</v>
      </c>
      <c r="S2803" s="116">
        <v>350</v>
      </c>
      <c r="T2803" s="116">
        <v>0</v>
      </c>
      <c r="U2803" s="116">
        <v>11</v>
      </c>
      <c r="V2803" s="116">
        <v>0</v>
      </c>
      <c r="W2803" s="22">
        <f t="shared" si="656"/>
        <v>361</v>
      </c>
      <c r="X2803" s="22">
        <f t="shared" si="657"/>
        <v>223</v>
      </c>
      <c r="Y2803" s="22">
        <f ca="1">OFFSET('Cost Study'!$B$7,'Operations Support'!$C2803,'Operations Support'!$B2803)*$H2803</f>
        <v>74138.58</v>
      </c>
      <c r="Z2803" s="23">
        <f ca="1">Y2803*'Cost Study'!$B$31</f>
        <v>4140782.7746501132</v>
      </c>
      <c r="AA2803" s="23">
        <f ca="1">IF(A2803=10298,1.51,1)*IF($B2803&lt;3,$D2803*'Cost Study'!$B$32*OFFSET('Cost Study'!$B$7,'Operations Support'!$C2803,'Operations Support'!$B2803),0)</f>
        <v>0</v>
      </c>
      <c r="AB2803" s="24">
        <f ca="1">AA2803*'Cost Study'!$B$31</f>
        <v>0</v>
      </c>
      <c r="AC2803" s="23">
        <f ca="1">Y2803*'Cost Study'!$B$31</f>
        <v>4140782.7746501132</v>
      </c>
      <c r="AD2803" s="24">
        <f ca="1">AA2803*'Cost Study'!$B$31</f>
        <v>0</v>
      </c>
      <c r="AE2803" s="377">
        <f t="shared" ca="1" si="658"/>
        <v>4140782.7746501132</v>
      </c>
      <c r="AF2803" s="377">
        <f t="shared" ca="1" si="659"/>
        <v>4140782.7746501132</v>
      </c>
      <c r="AH2803" s="688">
        <f>IFERROR($H2803/SUMIF($A:$A,$A2803,$H:$H)*SUMIF(Summary!$A$110:$A$186,$A2803,Summary!$P$110:$P$186),0)</f>
        <v>117378.48996777771</v>
      </c>
      <c r="AI2803" s="689">
        <f t="shared" ca="1" si="660"/>
        <v>4023404.2846823353</v>
      </c>
      <c r="AJ2803" s="688">
        <f>IFERROR(H2803/SUMIF(A:A,A2803,H:H)*SUMIF(Summary!$A$110:$A$186,'Operations Support'!A2803,Summary!$Q$110:$Q$186),0)</f>
        <v>117765.12903163246</v>
      </c>
      <c r="AK2803" s="688">
        <f t="shared" ca="1" si="661"/>
        <v>4023017.6456184806</v>
      </c>
      <c r="AM2803" s="688">
        <f>IFERROR($H2803/SUMIF($A:$A,$A2803,$H:$H)*SUMIF(Summary!$A$230:$A$266,$A2803,Summary!$P$230:$P$266),0)</f>
        <v>22208.174281588625</v>
      </c>
      <c r="AN2803" s="688">
        <f>IFERROR($H2803/SUMIF($A:$A,$A2803,$H:$H)*(SUMIF(Summary!$A$230:$A$266,$A2803,Summary!$L$230:$L$266)+SUMIF(Summary!$A$281:$A$317,$A2803,Summary!$L$281:$L$317))-AM2803,0)</f>
        <v>67745.608985905492</v>
      </c>
      <c r="AO2803" s="688">
        <f>IFERROR($H2803/SUMIF($A:$A,$A2803,$H:$H)*SUMIF(Summary!$A$230:$A$266,$A2803,Summary!$Q$230:$Q$266),0)</f>
        <v>22281.326932611089</v>
      </c>
      <c r="AP2803" s="688">
        <f>IFERROR($H2803/SUMIF($A:$A,$A2803,$H:$H)*(SUMIF(Summary!$A$230:$A$266,$A2803,Summary!$L$230:$L$266)+SUMIF(Summary!$A$281:$A$317,$A2803,Summary!$L$281:$L$317))-AO2803,0)</f>
        <v>67672.456334883027</v>
      </c>
      <c r="AQ2803" s="306"/>
      <c r="AR2803" s="688">
        <f t="shared" ca="1" si="662"/>
        <v>4091149.8936682409</v>
      </c>
      <c r="AS2803" s="688">
        <f t="shared" ca="1" si="663"/>
        <v>4090690.1019533635</v>
      </c>
    </row>
    <row r="2804" spans="1:45" x14ac:dyDescent="0.2">
      <c r="A2804" s="423">
        <v>10115</v>
      </c>
      <c r="B2804" s="424">
        <v>4</v>
      </c>
      <c r="C2804" s="425" t="s">
        <v>306</v>
      </c>
      <c r="D2804" s="422">
        <f t="shared" si="649"/>
        <v>0</v>
      </c>
      <c r="E2804" s="422">
        <f t="shared" si="650"/>
        <v>0</v>
      </c>
      <c r="F2804" s="422">
        <f t="shared" si="651"/>
        <v>0</v>
      </c>
      <c r="G2804" s="422">
        <f t="shared" si="652"/>
        <v>0</v>
      </c>
      <c r="H2804" s="22">
        <f t="shared" si="653"/>
        <v>0</v>
      </c>
      <c r="I2804" s="116">
        <v>0</v>
      </c>
      <c r="J2804" s="116">
        <v>0</v>
      </c>
      <c r="K2804" s="116">
        <v>0</v>
      </c>
      <c r="L2804" s="116">
        <v>0</v>
      </c>
      <c r="M2804" s="22">
        <f t="shared" si="654"/>
        <v>0</v>
      </c>
      <c r="N2804" s="116">
        <v>0</v>
      </c>
      <c r="O2804" s="116">
        <v>0</v>
      </c>
      <c r="P2804" s="116">
        <v>0</v>
      </c>
      <c r="Q2804" s="116">
        <v>0</v>
      </c>
      <c r="R2804" s="22">
        <f t="shared" si="655"/>
        <v>0</v>
      </c>
      <c r="S2804" s="116">
        <v>0</v>
      </c>
      <c r="T2804" s="116">
        <v>0</v>
      </c>
      <c r="U2804" s="116">
        <v>0</v>
      </c>
      <c r="V2804" s="116">
        <v>0</v>
      </c>
      <c r="W2804" s="22">
        <f t="shared" si="656"/>
        <v>0</v>
      </c>
      <c r="X2804" s="22">
        <f t="shared" si="657"/>
        <v>0</v>
      </c>
      <c r="Y2804" s="22">
        <f ca="1">OFFSET('Cost Study'!$B$7,'Operations Support'!$C2804,'Operations Support'!$B2804)*$H2804</f>
        <v>0</v>
      </c>
      <c r="Z2804" s="23">
        <f ca="1">Y2804*'Cost Study'!$B$31</f>
        <v>0</v>
      </c>
      <c r="AA2804" s="23">
        <f ca="1">IF(A2804=10298,1.51,1)*IF($B2804&lt;3,$D2804*'Cost Study'!$B$32*OFFSET('Cost Study'!$B$7,'Operations Support'!$C2804,'Operations Support'!$B2804),0)</f>
        <v>0</v>
      </c>
      <c r="AB2804" s="24">
        <f ca="1">AA2804*'Cost Study'!$B$31</f>
        <v>0</v>
      </c>
      <c r="AC2804" s="23">
        <f ca="1">Y2804*'Cost Study'!$B$31</f>
        <v>0</v>
      </c>
      <c r="AD2804" s="24">
        <f ca="1">AA2804*'Cost Study'!$B$31</f>
        <v>0</v>
      </c>
      <c r="AE2804" s="377">
        <f t="shared" ca="1" si="658"/>
        <v>0</v>
      </c>
      <c r="AF2804" s="377">
        <f t="shared" ca="1" si="659"/>
        <v>0</v>
      </c>
      <c r="AH2804" s="688">
        <f>IFERROR($H2804/SUMIF($A:$A,$A2804,$H:$H)*SUMIF(Summary!$A$110:$A$186,$A2804,Summary!$P$110:$P$186),0)</f>
        <v>0</v>
      </c>
      <c r="AI2804" s="689">
        <f t="shared" ca="1" si="660"/>
        <v>0</v>
      </c>
      <c r="AJ2804" s="688">
        <f>IFERROR(H2804/SUMIF(A:A,A2804,H:H)*SUMIF(Summary!$A$110:$A$186,'Operations Support'!A2804,Summary!$Q$110:$Q$186),0)</f>
        <v>0</v>
      </c>
      <c r="AK2804" s="688">
        <f t="shared" ca="1" si="661"/>
        <v>0</v>
      </c>
      <c r="AM2804" s="688">
        <f>IFERROR($H2804/SUMIF($A:$A,$A2804,$H:$H)*SUMIF(Summary!$A$230:$A$266,$A2804,Summary!$P$230:$P$266),0)</f>
        <v>0</v>
      </c>
      <c r="AN2804" s="688">
        <f>IFERROR($H2804/SUMIF($A:$A,$A2804,$H:$H)*(SUMIF(Summary!$A$230:$A$266,$A2804,Summary!$L$230:$L$266)+SUMIF(Summary!$A$281:$A$317,$A2804,Summary!$L$281:$L$317))-AM2804,0)</f>
        <v>0</v>
      </c>
      <c r="AO2804" s="688">
        <f>IFERROR($H2804/SUMIF($A:$A,$A2804,$H:$H)*SUMIF(Summary!$A$230:$A$266,$A2804,Summary!$Q$230:$Q$266),0)</f>
        <v>0</v>
      </c>
      <c r="AP2804" s="688">
        <f>IFERROR($H2804/SUMIF($A:$A,$A2804,$H:$H)*(SUMIF(Summary!$A$230:$A$266,$A2804,Summary!$L$230:$L$266)+SUMIF(Summary!$A$281:$A$317,$A2804,Summary!$L$281:$L$317))-AO2804,0)</f>
        <v>0</v>
      </c>
      <c r="AQ2804" s="306"/>
      <c r="AR2804" s="688">
        <f t="shared" ca="1" si="662"/>
        <v>0</v>
      </c>
      <c r="AS2804" s="688">
        <f t="shared" ca="1" si="663"/>
        <v>0</v>
      </c>
    </row>
    <row r="2805" spans="1:45" x14ac:dyDescent="0.2">
      <c r="A2805" s="423">
        <v>10115</v>
      </c>
      <c r="B2805" s="424">
        <v>4</v>
      </c>
      <c r="C2805" s="425" t="s">
        <v>307</v>
      </c>
      <c r="D2805" s="422">
        <f t="shared" si="649"/>
        <v>0</v>
      </c>
      <c r="E2805" s="422">
        <f t="shared" si="650"/>
        <v>0</v>
      </c>
      <c r="F2805" s="422">
        <f t="shared" si="651"/>
        <v>0</v>
      </c>
      <c r="G2805" s="422">
        <f t="shared" si="652"/>
        <v>0</v>
      </c>
      <c r="H2805" s="22">
        <f t="shared" si="653"/>
        <v>0</v>
      </c>
      <c r="I2805" s="116">
        <v>0</v>
      </c>
      <c r="J2805" s="116">
        <v>0</v>
      </c>
      <c r="K2805" s="116">
        <v>0</v>
      </c>
      <c r="L2805" s="116">
        <v>0</v>
      </c>
      <c r="M2805" s="22">
        <f t="shared" si="654"/>
        <v>0</v>
      </c>
      <c r="N2805" s="116">
        <v>0</v>
      </c>
      <c r="O2805" s="116">
        <v>0</v>
      </c>
      <c r="P2805" s="116">
        <v>0</v>
      </c>
      <c r="Q2805" s="116">
        <v>0</v>
      </c>
      <c r="R2805" s="22">
        <f t="shared" si="655"/>
        <v>0</v>
      </c>
      <c r="S2805" s="116">
        <v>0</v>
      </c>
      <c r="T2805" s="116">
        <v>0</v>
      </c>
      <c r="U2805" s="116">
        <v>0</v>
      </c>
      <c r="V2805" s="116">
        <v>0</v>
      </c>
      <c r="W2805" s="22">
        <f t="shared" si="656"/>
        <v>0</v>
      </c>
      <c r="X2805" s="22">
        <f t="shared" si="657"/>
        <v>0</v>
      </c>
      <c r="Y2805" s="22">
        <f ca="1">OFFSET('Cost Study'!$B$7,'Operations Support'!$C2805,'Operations Support'!$B2805)*$H2805</f>
        <v>0</v>
      </c>
      <c r="Z2805" s="23">
        <f ca="1">Y2805*'Cost Study'!$B$31</f>
        <v>0</v>
      </c>
      <c r="AA2805" s="23">
        <f ca="1">IF(A2805=10298,1.51,1)*IF($B2805&lt;3,$D2805*'Cost Study'!$B$32*OFFSET('Cost Study'!$B$7,'Operations Support'!$C2805,'Operations Support'!$B2805),0)</f>
        <v>0</v>
      </c>
      <c r="AB2805" s="24">
        <f ca="1">AA2805*'Cost Study'!$B$31</f>
        <v>0</v>
      </c>
      <c r="AC2805" s="23">
        <f ca="1">Y2805*'Cost Study'!$B$31</f>
        <v>0</v>
      </c>
      <c r="AD2805" s="24">
        <f ca="1">AA2805*'Cost Study'!$B$31</f>
        <v>0</v>
      </c>
      <c r="AE2805" s="377">
        <f t="shared" ca="1" si="658"/>
        <v>0</v>
      </c>
      <c r="AF2805" s="377">
        <f t="shared" ca="1" si="659"/>
        <v>0</v>
      </c>
      <c r="AH2805" s="688">
        <f>IFERROR($H2805/SUMIF($A:$A,$A2805,$H:$H)*SUMIF(Summary!$A$110:$A$186,$A2805,Summary!$P$110:$P$186),0)</f>
        <v>0</v>
      </c>
      <c r="AI2805" s="689">
        <f t="shared" ca="1" si="660"/>
        <v>0</v>
      </c>
      <c r="AJ2805" s="688">
        <f>IFERROR(H2805/SUMIF(A:A,A2805,H:H)*SUMIF(Summary!$A$110:$A$186,'Operations Support'!A2805,Summary!$Q$110:$Q$186),0)</f>
        <v>0</v>
      </c>
      <c r="AK2805" s="688">
        <f t="shared" ca="1" si="661"/>
        <v>0</v>
      </c>
      <c r="AM2805" s="688">
        <f>IFERROR($H2805/SUMIF($A:$A,$A2805,$H:$H)*SUMIF(Summary!$A$230:$A$266,$A2805,Summary!$P$230:$P$266),0)</f>
        <v>0</v>
      </c>
      <c r="AN2805" s="688">
        <f>IFERROR($H2805/SUMIF($A:$A,$A2805,$H:$H)*(SUMIF(Summary!$A$230:$A$266,$A2805,Summary!$L$230:$L$266)+SUMIF(Summary!$A$281:$A$317,$A2805,Summary!$L$281:$L$317))-AM2805,0)</f>
        <v>0</v>
      </c>
      <c r="AO2805" s="688">
        <f>IFERROR($H2805/SUMIF($A:$A,$A2805,$H:$H)*SUMIF(Summary!$A$230:$A$266,$A2805,Summary!$Q$230:$Q$266),0)</f>
        <v>0</v>
      </c>
      <c r="AP2805" s="688">
        <f>IFERROR($H2805/SUMIF($A:$A,$A2805,$H:$H)*(SUMIF(Summary!$A$230:$A$266,$A2805,Summary!$L$230:$L$266)+SUMIF(Summary!$A$281:$A$317,$A2805,Summary!$L$281:$L$317))-AO2805,0)</f>
        <v>0</v>
      </c>
      <c r="AQ2805" s="306"/>
      <c r="AR2805" s="688">
        <f t="shared" ca="1" si="662"/>
        <v>0</v>
      </c>
      <c r="AS2805" s="688">
        <f t="shared" ca="1" si="663"/>
        <v>0</v>
      </c>
    </row>
    <row r="2806" spans="1:45" x14ac:dyDescent="0.2">
      <c r="A2806" s="423">
        <v>10115</v>
      </c>
      <c r="B2806" s="424">
        <v>4</v>
      </c>
      <c r="C2806" s="425" t="s">
        <v>308</v>
      </c>
      <c r="D2806" s="422">
        <f t="shared" si="649"/>
        <v>0</v>
      </c>
      <c r="E2806" s="422">
        <f t="shared" si="650"/>
        <v>0</v>
      </c>
      <c r="F2806" s="422">
        <f t="shared" si="651"/>
        <v>0</v>
      </c>
      <c r="G2806" s="422">
        <f t="shared" si="652"/>
        <v>0</v>
      </c>
      <c r="H2806" s="22">
        <f t="shared" si="653"/>
        <v>0</v>
      </c>
      <c r="I2806" s="116">
        <v>0</v>
      </c>
      <c r="J2806" s="116">
        <v>0</v>
      </c>
      <c r="K2806" s="116">
        <v>0</v>
      </c>
      <c r="L2806" s="116">
        <v>0</v>
      </c>
      <c r="M2806" s="22">
        <f t="shared" si="654"/>
        <v>0</v>
      </c>
      <c r="N2806" s="116">
        <v>0</v>
      </c>
      <c r="O2806" s="116">
        <v>0</v>
      </c>
      <c r="P2806" s="116">
        <v>0</v>
      </c>
      <c r="Q2806" s="116">
        <v>0</v>
      </c>
      <c r="R2806" s="22">
        <f t="shared" si="655"/>
        <v>0</v>
      </c>
      <c r="S2806" s="116">
        <v>0</v>
      </c>
      <c r="T2806" s="116">
        <v>0</v>
      </c>
      <c r="U2806" s="116">
        <v>0</v>
      </c>
      <c r="V2806" s="116">
        <v>0</v>
      </c>
      <c r="W2806" s="22">
        <f t="shared" si="656"/>
        <v>0</v>
      </c>
      <c r="X2806" s="22">
        <f t="shared" si="657"/>
        <v>0</v>
      </c>
      <c r="Y2806" s="22">
        <f ca="1">OFFSET('Cost Study'!$B$7,'Operations Support'!$C2806,'Operations Support'!$B2806)*$H2806</f>
        <v>0</v>
      </c>
      <c r="Z2806" s="23">
        <f ca="1">Y2806*'Cost Study'!$B$31</f>
        <v>0</v>
      </c>
      <c r="AA2806" s="23">
        <f ca="1">IF(A2806=10298,1.51,1)*IF($B2806&lt;3,$D2806*'Cost Study'!$B$32*OFFSET('Cost Study'!$B$7,'Operations Support'!$C2806,'Operations Support'!$B2806),0)</f>
        <v>0</v>
      </c>
      <c r="AB2806" s="24">
        <f ca="1">AA2806*'Cost Study'!$B$31</f>
        <v>0</v>
      </c>
      <c r="AC2806" s="23">
        <f ca="1">Y2806*'Cost Study'!$B$31</f>
        <v>0</v>
      </c>
      <c r="AD2806" s="24">
        <f ca="1">AA2806*'Cost Study'!$B$31</f>
        <v>0</v>
      </c>
      <c r="AE2806" s="377">
        <f t="shared" ca="1" si="658"/>
        <v>0</v>
      </c>
      <c r="AF2806" s="377">
        <f t="shared" ca="1" si="659"/>
        <v>0</v>
      </c>
      <c r="AH2806" s="688">
        <f>IFERROR($H2806/SUMIF($A:$A,$A2806,$H:$H)*SUMIF(Summary!$A$110:$A$186,$A2806,Summary!$P$110:$P$186),0)</f>
        <v>0</v>
      </c>
      <c r="AI2806" s="689">
        <f t="shared" ca="1" si="660"/>
        <v>0</v>
      </c>
      <c r="AJ2806" s="688">
        <f>IFERROR(H2806/SUMIF(A:A,A2806,H:H)*SUMIF(Summary!$A$110:$A$186,'Operations Support'!A2806,Summary!$Q$110:$Q$186),0)</f>
        <v>0</v>
      </c>
      <c r="AK2806" s="688">
        <f t="shared" ca="1" si="661"/>
        <v>0</v>
      </c>
      <c r="AM2806" s="688">
        <f>IFERROR($H2806/SUMIF($A:$A,$A2806,$H:$H)*SUMIF(Summary!$A$230:$A$266,$A2806,Summary!$P$230:$P$266),0)</f>
        <v>0</v>
      </c>
      <c r="AN2806" s="688">
        <f>IFERROR($H2806/SUMIF($A:$A,$A2806,$H:$H)*(SUMIF(Summary!$A$230:$A$266,$A2806,Summary!$L$230:$L$266)+SUMIF(Summary!$A$281:$A$317,$A2806,Summary!$L$281:$L$317))-AM2806,0)</f>
        <v>0</v>
      </c>
      <c r="AO2806" s="688">
        <f>IFERROR($H2806/SUMIF($A:$A,$A2806,$H:$H)*SUMIF(Summary!$A$230:$A$266,$A2806,Summary!$Q$230:$Q$266),0)</f>
        <v>0</v>
      </c>
      <c r="AP2806" s="688">
        <f>IFERROR($H2806/SUMIF($A:$A,$A2806,$H:$H)*(SUMIF(Summary!$A$230:$A$266,$A2806,Summary!$L$230:$L$266)+SUMIF(Summary!$A$281:$A$317,$A2806,Summary!$L$281:$L$317))-AO2806,0)</f>
        <v>0</v>
      </c>
      <c r="AQ2806" s="306"/>
      <c r="AR2806" s="688">
        <f t="shared" ca="1" si="662"/>
        <v>0</v>
      </c>
      <c r="AS2806" s="688">
        <f t="shared" ca="1" si="663"/>
        <v>0</v>
      </c>
    </row>
    <row r="2807" spans="1:45" x14ac:dyDescent="0.2">
      <c r="A2807" s="423">
        <v>10115</v>
      </c>
      <c r="B2807" s="424">
        <v>4</v>
      </c>
      <c r="C2807" s="425" t="s">
        <v>309</v>
      </c>
      <c r="D2807" s="422">
        <f t="shared" si="649"/>
        <v>0</v>
      </c>
      <c r="E2807" s="422">
        <f t="shared" si="650"/>
        <v>0</v>
      </c>
      <c r="F2807" s="422">
        <f t="shared" si="651"/>
        <v>0</v>
      </c>
      <c r="G2807" s="422">
        <f t="shared" si="652"/>
        <v>0</v>
      </c>
      <c r="H2807" s="22">
        <f t="shared" si="653"/>
        <v>0</v>
      </c>
      <c r="I2807" s="116">
        <v>0</v>
      </c>
      <c r="J2807" s="116">
        <v>0</v>
      </c>
      <c r="K2807" s="116">
        <v>0</v>
      </c>
      <c r="L2807" s="116">
        <v>0</v>
      </c>
      <c r="M2807" s="22">
        <f t="shared" si="654"/>
        <v>0</v>
      </c>
      <c r="N2807" s="116">
        <v>0</v>
      </c>
      <c r="O2807" s="116">
        <v>0</v>
      </c>
      <c r="P2807" s="116">
        <v>0</v>
      </c>
      <c r="Q2807" s="116">
        <v>0</v>
      </c>
      <c r="R2807" s="22">
        <f t="shared" si="655"/>
        <v>0</v>
      </c>
      <c r="S2807" s="116">
        <v>0</v>
      </c>
      <c r="T2807" s="116">
        <v>0</v>
      </c>
      <c r="U2807" s="116">
        <v>0</v>
      </c>
      <c r="V2807" s="116">
        <v>0</v>
      </c>
      <c r="W2807" s="22">
        <f t="shared" si="656"/>
        <v>0</v>
      </c>
      <c r="X2807" s="22">
        <f t="shared" si="657"/>
        <v>0</v>
      </c>
      <c r="Y2807" s="22">
        <f ca="1">OFFSET('Cost Study'!$B$7,'Operations Support'!$C2807,'Operations Support'!$B2807)*$H2807</f>
        <v>0</v>
      </c>
      <c r="Z2807" s="23">
        <f ca="1">Y2807*'Cost Study'!$B$31</f>
        <v>0</v>
      </c>
      <c r="AA2807" s="23">
        <f ca="1">IF(A2807=10298,1.51,1)*IF($B2807&lt;3,$D2807*'Cost Study'!$B$32*OFFSET('Cost Study'!$B$7,'Operations Support'!$C2807,'Operations Support'!$B2807),0)</f>
        <v>0</v>
      </c>
      <c r="AB2807" s="24">
        <f ca="1">AA2807*'Cost Study'!$B$31</f>
        <v>0</v>
      </c>
      <c r="AC2807" s="23">
        <f ca="1">Y2807*'Cost Study'!$B$31</f>
        <v>0</v>
      </c>
      <c r="AD2807" s="24">
        <f ca="1">AA2807*'Cost Study'!$B$31</f>
        <v>0</v>
      </c>
      <c r="AE2807" s="377">
        <f t="shared" ca="1" si="658"/>
        <v>0</v>
      </c>
      <c r="AF2807" s="377">
        <f t="shared" ca="1" si="659"/>
        <v>0</v>
      </c>
      <c r="AH2807" s="688">
        <f>IFERROR($H2807/SUMIF($A:$A,$A2807,$H:$H)*SUMIF(Summary!$A$110:$A$186,$A2807,Summary!$P$110:$P$186),0)</f>
        <v>0</v>
      </c>
      <c r="AI2807" s="689">
        <f t="shared" ca="1" si="660"/>
        <v>0</v>
      </c>
      <c r="AJ2807" s="688">
        <f>IFERROR(H2807/SUMIF(A:A,A2807,H:H)*SUMIF(Summary!$A$110:$A$186,'Operations Support'!A2807,Summary!$Q$110:$Q$186),0)</f>
        <v>0</v>
      </c>
      <c r="AK2807" s="688">
        <f t="shared" ca="1" si="661"/>
        <v>0</v>
      </c>
      <c r="AM2807" s="688">
        <f>IFERROR($H2807/SUMIF($A:$A,$A2807,$H:$H)*SUMIF(Summary!$A$230:$A$266,$A2807,Summary!$P$230:$P$266),0)</f>
        <v>0</v>
      </c>
      <c r="AN2807" s="688">
        <f>IFERROR($H2807/SUMIF($A:$A,$A2807,$H:$H)*(SUMIF(Summary!$A$230:$A$266,$A2807,Summary!$L$230:$L$266)+SUMIF(Summary!$A$281:$A$317,$A2807,Summary!$L$281:$L$317))-AM2807,0)</f>
        <v>0</v>
      </c>
      <c r="AO2807" s="688">
        <f>IFERROR($H2807/SUMIF($A:$A,$A2807,$H:$H)*SUMIF(Summary!$A$230:$A$266,$A2807,Summary!$Q$230:$Q$266),0)</f>
        <v>0</v>
      </c>
      <c r="AP2807" s="688">
        <f>IFERROR($H2807/SUMIF($A:$A,$A2807,$H:$H)*(SUMIF(Summary!$A$230:$A$266,$A2807,Summary!$L$230:$L$266)+SUMIF(Summary!$A$281:$A$317,$A2807,Summary!$L$281:$L$317))-AO2807,0)</f>
        <v>0</v>
      </c>
      <c r="AQ2807" s="306"/>
      <c r="AR2807" s="688">
        <f t="shared" ca="1" si="662"/>
        <v>0</v>
      </c>
      <c r="AS2807" s="688">
        <f t="shared" ca="1" si="663"/>
        <v>0</v>
      </c>
    </row>
    <row r="2808" spans="1:45" x14ac:dyDescent="0.2">
      <c r="A2808" s="423">
        <v>10115</v>
      </c>
      <c r="B2808" s="424">
        <v>4</v>
      </c>
      <c r="C2808" s="425" t="s">
        <v>310</v>
      </c>
      <c r="D2808" s="422">
        <f t="shared" si="649"/>
        <v>0</v>
      </c>
      <c r="E2808" s="422">
        <f t="shared" si="650"/>
        <v>0</v>
      </c>
      <c r="F2808" s="422">
        <f t="shared" si="651"/>
        <v>0</v>
      </c>
      <c r="G2808" s="422">
        <f t="shared" si="652"/>
        <v>0</v>
      </c>
      <c r="H2808" s="22">
        <f t="shared" si="653"/>
        <v>0</v>
      </c>
      <c r="I2808" s="116">
        <v>0</v>
      </c>
      <c r="J2808" s="116">
        <v>0</v>
      </c>
      <c r="K2808" s="116">
        <v>0</v>
      </c>
      <c r="L2808" s="116">
        <v>0</v>
      </c>
      <c r="M2808" s="22">
        <f t="shared" si="654"/>
        <v>0</v>
      </c>
      <c r="N2808" s="116">
        <v>0</v>
      </c>
      <c r="O2808" s="116">
        <v>0</v>
      </c>
      <c r="P2808" s="116">
        <v>0</v>
      </c>
      <c r="Q2808" s="116">
        <v>0</v>
      </c>
      <c r="R2808" s="22">
        <f t="shared" si="655"/>
        <v>0</v>
      </c>
      <c r="S2808" s="116">
        <v>0</v>
      </c>
      <c r="T2808" s="116">
        <v>0</v>
      </c>
      <c r="U2808" s="116">
        <v>0</v>
      </c>
      <c r="V2808" s="116">
        <v>0</v>
      </c>
      <c r="W2808" s="22">
        <f t="shared" si="656"/>
        <v>0</v>
      </c>
      <c r="X2808" s="22">
        <f t="shared" si="657"/>
        <v>0</v>
      </c>
      <c r="Y2808" s="22">
        <f ca="1">OFFSET('Cost Study'!$B$7,'Operations Support'!$C2808,'Operations Support'!$B2808)*$H2808</f>
        <v>0</v>
      </c>
      <c r="Z2808" s="23">
        <f ca="1">Y2808*'Cost Study'!$B$31</f>
        <v>0</v>
      </c>
      <c r="AA2808" s="23">
        <f ca="1">IF(A2808=10298,1.51,1)*IF($B2808&lt;3,$D2808*'Cost Study'!$B$32*OFFSET('Cost Study'!$B$7,'Operations Support'!$C2808,'Operations Support'!$B2808),0)</f>
        <v>0</v>
      </c>
      <c r="AB2808" s="24">
        <f ca="1">AA2808*'Cost Study'!$B$31</f>
        <v>0</v>
      </c>
      <c r="AC2808" s="23">
        <f ca="1">Y2808*'Cost Study'!$B$31</f>
        <v>0</v>
      </c>
      <c r="AD2808" s="24">
        <f ca="1">AA2808*'Cost Study'!$B$31</f>
        <v>0</v>
      </c>
      <c r="AE2808" s="377">
        <f t="shared" ca="1" si="658"/>
        <v>0</v>
      </c>
      <c r="AF2808" s="377">
        <f t="shared" ca="1" si="659"/>
        <v>0</v>
      </c>
      <c r="AH2808" s="688">
        <f>IFERROR($H2808/SUMIF($A:$A,$A2808,$H:$H)*SUMIF(Summary!$A$110:$A$186,$A2808,Summary!$P$110:$P$186),0)</f>
        <v>0</v>
      </c>
      <c r="AI2808" s="689">
        <f t="shared" ca="1" si="660"/>
        <v>0</v>
      </c>
      <c r="AJ2808" s="688">
        <f>IFERROR(H2808/SUMIF(A:A,A2808,H:H)*SUMIF(Summary!$A$110:$A$186,'Operations Support'!A2808,Summary!$Q$110:$Q$186),0)</f>
        <v>0</v>
      </c>
      <c r="AK2808" s="688">
        <f t="shared" ca="1" si="661"/>
        <v>0</v>
      </c>
      <c r="AM2808" s="688">
        <f>IFERROR($H2808/SUMIF($A:$A,$A2808,$H:$H)*SUMIF(Summary!$A$230:$A$266,$A2808,Summary!$P$230:$P$266),0)</f>
        <v>0</v>
      </c>
      <c r="AN2808" s="688">
        <f>IFERROR($H2808/SUMIF($A:$A,$A2808,$H:$H)*(SUMIF(Summary!$A$230:$A$266,$A2808,Summary!$L$230:$L$266)+SUMIF(Summary!$A$281:$A$317,$A2808,Summary!$L$281:$L$317))-AM2808,0)</f>
        <v>0</v>
      </c>
      <c r="AO2808" s="688">
        <f>IFERROR($H2808/SUMIF($A:$A,$A2808,$H:$H)*SUMIF(Summary!$A$230:$A$266,$A2808,Summary!$Q$230:$Q$266),0)</f>
        <v>0</v>
      </c>
      <c r="AP2808" s="688">
        <f>IFERROR($H2808/SUMIF($A:$A,$A2808,$H:$H)*(SUMIF(Summary!$A$230:$A$266,$A2808,Summary!$L$230:$L$266)+SUMIF(Summary!$A$281:$A$317,$A2808,Summary!$L$281:$L$317))-AO2808,0)</f>
        <v>0</v>
      </c>
      <c r="AQ2808" s="306"/>
      <c r="AR2808" s="688">
        <f t="shared" ca="1" si="662"/>
        <v>0</v>
      </c>
      <c r="AS2808" s="688">
        <f t="shared" ca="1" si="663"/>
        <v>0</v>
      </c>
    </row>
    <row r="2809" spans="1:45" x14ac:dyDescent="0.2">
      <c r="A2809" s="423">
        <v>10115</v>
      </c>
      <c r="B2809" s="424">
        <v>4</v>
      </c>
      <c r="C2809" s="425" t="s">
        <v>311</v>
      </c>
      <c r="D2809" s="422">
        <f t="shared" si="649"/>
        <v>0</v>
      </c>
      <c r="E2809" s="422">
        <f t="shared" si="650"/>
        <v>0</v>
      </c>
      <c r="F2809" s="422">
        <f t="shared" si="651"/>
        <v>0</v>
      </c>
      <c r="G2809" s="422">
        <f t="shared" si="652"/>
        <v>0</v>
      </c>
      <c r="H2809" s="22">
        <f t="shared" si="653"/>
        <v>0</v>
      </c>
      <c r="I2809" s="116">
        <v>0</v>
      </c>
      <c r="J2809" s="116">
        <v>0</v>
      </c>
      <c r="K2809" s="116">
        <v>0</v>
      </c>
      <c r="L2809" s="116">
        <v>0</v>
      </c>
      <c r="M2809" s="22">
        <f t="shared" si="654"/>
        <v>0</v>
      </c>
      <c r="N2809" s="116">
        <v>0</v>
      </c>
      <c r="O2809" s="116">
        <v>0</v>
      </c>
      <c r="P2809" s="116">
        <v>0</v>
      </c>
      <c r="Q2809" s="116">
        <v>0</v>
      </c>
      <c r="R2809" s="22">
        <f t="shared" si="655"/>
        <v>0</v>
      </c>
      <c r="S2809" s="116">
        <v>0</v>
      </c>
      <c r="T2809" s="116">
        <v>0</v>
      </c>
      <c r="U2809" s="116">
        <v>0</v>
      </c>
      <c r="V2809" s="116">
        <v>0</v>
      </c>
      <c r="W2809" s="22">
        <f t="shared" si="656"/>
        <v>0</v>
      </c>
      <c r="X2809" s="22">
        <f t="shared" si="657"/>
        <v>0</v>
      </c>
      <c r="Y2809" s="22">
        <f ca="1">OFFSET('Cost Study'!$B$7,'Operations Support'!$C2809,'Operations Support'!$B2809)*$H2809</f>
        <v>0</v>
      </c>
      <c r="Z2809" s="23">
        <f ca="1">Y2809*'Cost Study'!$B$31</f>
        <v>0</v>
      </c>
      <c r="AA2809" s="23">
        <f ca="1">IF(A2809=10298,1.51,1)*IF($B2809&lt;3,$D2809*'Cost Study'!$B$32*OFFSET('Cost Study'!$B$7,'Operations Support'!$C2809,'Operations Support'!$B2809),0)</f>
        <v>0</v>
      </c>
      <c r="AB2809" s="24">
        <f ca="1">AA2809*'Cost Study'!$B$31</f>
        <v>0</v>
      </c>
      <c r="AC2809" s="23">
        <f ca="1">Y2809*'Cost Study'!$B$31</f>
        <v>0</v>
      </c>
      <c r="AD2809" s="24">
        <f ca="1">AA2809*'Cost Study'!$B$31</f>
        <v>0</v>
      </c>
      <c r="AE2809" s="377">
        <f t="shared" ca="1" si="658"/>
        <v>0</v>
      </c>
      <c r="AF2809" s="377">
        <f t="shared" ca="1" si="659"/>
        <v>0</v>
      </c>
      <c r="AH2809" s="688">
        <f>IFERROR($H2809/SUMIF($A:$A,$A2809,$H:$H)*SUMIF(Summary!$A$110:$A$186,$A2809,Summary!$P$110:$P$186),0)</f>
        <v>0</v>
      </c>
      <c r="AI2809" s="689">
        <f t="shared" ca="1" si="660"/>
        <v>0</v>
      </c>
      <c r="AJ2809" s="688">
        <f>IFERROR(H2809/SUMIF(A:A,A2809,H:H)*SUMIF(Summary!$A$110:$A$186,'Operations Support'!A2809,Summary!$Q$110:$Q$186),0)</f>
        <v>0</v>
      </c>
      <c r="AK2809" s="688">
        <f t="shared" ca="1" si="661"/>
        <v>0</v>
      </c>
      <c r="AM2809" s="688">
        <f>IFERROR($H2809/SUMIF($A:$A,$A2809,$H:$H)*SUMIF(Summary!$A$230:$A$266,$A2809,Summary!$P$230:$P$266),0)</f>
        <v>0</v>
      </c>
      <c r="AN2809" s="688">
        <f>IFERROR($H2809/SUMIF($A:$A,$A2809,$H:$H)*(SUMIF(Summary!$A$230:$A$266,$A2809,Summary!$L$230:$L$266)+SUMIF(Summary!$A$281:$A$317,$A2809,Summary!$L$281:$L$317))-AM2809,0)</f>
        <v>0</v>
      </c>
      <c r="AO2809" s="688">
        <f>IFERROR($H2809/SUMIF($A:$A,$A2809,$H:$H)*SUMIF(Summary!$A$230:$A$266,$A2809,Summary!$Q$230:$Q$266),0)</f>
        <v>0</v>
      </c>
      <c r="AP2809" s="688">
        <f>IFERROR($H2809/SUMIF($A:$A,$A2809,$H:$H)*(SUMIF(Summary!$A$230:$A$266,$A2809,Summary!$L$230:$L$266)+SUMIF(Summary!$A$281:$A$317,$A2809,Summary!$L$281:$L$317))-AO2809,0)</f>
        <v>0</v>
      </c>
      <c r="AQ2809" s="306"/>
      <c r="AR2809" s="688">
        <f t="shared" ca="1" si="662"/>
        <v>0</v>
      </c>
      <c r="AS2809" s="688">
        <f t="shared" ca="1" si="663"/>
        <v>0</v>
      </c>
    </row>
    <row r="2810" spans="1:45" x14ac:dyDescent="0.2">
      <c r="A2810" s="423">
        <v>10115</v>
      </c>
      <c r="B2810" s="424">
        <v>4</v>
      </c>
      <c r="C2810" s="425" t="s">
        <v>312</v>
      </c>
      <c r="D2810" s="422">
        <f t="shared" si="649"/>
        <v>0</v>
      </c>
      <c r="E2810" s="422">
        <f t="shared" si="650"/>
        <v>0</v>
      </c>
      <c r="F2810" s="422">
        <f t="shared" si="651"/>
        <v>0</v>
      </c>
      <c r="G2810" s="422">
        <f t="shared" si="652"/>
        <v>0</v>
      </c>
      <c r="H2810" s="22">
        <f t="shared" si="653"/>
        <v>0</v>
      </c>
      <c r="I2810" s="116">
        <v>0</v>
      </c>
      <c r="J2810" s="116">
        <v>0</v>
      </c>
      <c r="K2810" s="116">
        <v>0</v>
      </c>
      <c r="L2810" s="116">
        <v>0</v>
      </c>
      <c r="M2810" s="22">
        <f t="shared" si="654"/>
        <v>0</v>
      </c>
      <c r="N2810" s="116">
        <v>0</v>
      </c>
      <c r="O2810" s="116">
        <v>0</v>
      </c>
      <c r="P2810" s="116">
        <v>0</v>
      </c>
      <c r="Q2810" s="116">
        <v>0</v>
      </c>
      <c r="R2810" s="22">
        <f t="shared" si="655"/>
        <v>0</v>
      </c>
      <c r="S2810" s="116">
        <v>0</v>
      </c>
      <c r="T2810" s="116">
        <v>0</v>
      </c>
      <c r="U2810" s="116">
        <v>0</v>
      </c>
      <c r="V2810" s="116">
        <v>0</v>
      </c>
      <c r="W2810" s="22">
        <f t="shared" si="656"/>
        <v>0</v>
      </c>
      <c r="X2810" s="22">
        <f t="shared" si="657"/>
        <v>0</v>
      </c>
      <c r="Y2810" s="22">
        <f ca="1">OFFSET('Cost Study'!$B$7,'Operations Support'!$C2810,'Operations Support'!$B2810)*$H2810</f>
        <v>0</v>
      </c>
      <c r="Z2810" s="23">
        <f ca="1">Y2810*'Cost Study'!$B$31</f>
        <v>0</v>
      </c>
      <c r="AA2810" s="23">
        <f ca="1">IF(A2810=10298,1.51,1)*IF($B2810&lt;3,$D2810*'Cost Study'!$B$32*OFFSET('Cost Study'!$B$7,'Operations Support'!$C2810,'Operations Support'!$B2810),0)</f>
        <v>0</v>
      </c>
      <c r="AB2810" s="24">
        <f ca="1">AA2810*'Cost Study'!$B$31</f>
        <v>0</v>
      </c>
      <c r="AC2810" s="23">
        <f ca="1">Y2810*'Cost Study'!$B$31</f>
        <v>0</v>
      </c>
      <c r="AD2810" s="24">
        <f ca="1">AA2810*'Cost Study'!$B$31</f>
        <v>0</v>
      </c>
      <c r="AE2810" s="377">
        <f t="shared" ca="1" si="658"/>
        <v>0</v>
      </c>
      <c r="AF2810" s="377">
        <f t="shared" ca="1" si="659"/>
        <v>0</v>
      </c>
      <c r="AH2810" s="688">
        <f>IFERROR($H2810/SUMIF($A:$A,$A2810,$H:$H)*SUMIF(Summary!$A$110:$A$186,$A2810,Summary!$P$110:$P$186),0)</f>
        <v>0</v>
      </c>
      <c r="AI2810" s="689">
        <f t="shared" ca="1" si="660"/>
        <v>0</v>
      </c>
      <c r="AJ2810" s="688">
        <f>IFERROR(H2810/SUMIF(A:A,A2810,H:H)*SUMIF(Summary!$A$110:$A$186,'Operations Support'!A2810,Summary!$Q$110:$Q$186),0)</f>
        <v>0</v>
      </c>
      <c r="AK2810" s="688">
        <f t="shared" ca="1" si="661"/>
        <v>0</v>
      </c>
      <c r="AM2810" s="688">
        <f>IFERROR($H2810/SUMIF($A:$A,$A2810,$H:$H)*SUMIF(Summary!$A$230:$A$266,$A2810,Summary!$P$230:$P$266),0)</f>
        <v>0</v>
      </c>
      <c r="AN2810" s="688">
        <f>IFERROR($H2810/SUMIF($A:$A,$A2810,$H:$H)*(SUMIF(Summary!$A$230:$A$266,$A2810,Summary!$L$230:$L$266)+SUMIF(Summary!$A$281:$A$317,$A2810,Summary!$L$281:$L$317))-AM2810,0)</f>
        <v>0</v>
      </c>
      <c r="AO2810" s="688">
        <f>IFERROR($H2810/SUMIF($A:$A,$A2810,$H:$H)*SUMIF(Summary!$A$230:$A$266,$A2810,Summary!$Q$230:$Q$266),0)</f>
        <v>0</v>
      </c>
      <c r="AP2810" s="688">
        <f>IFERROR($H2810/SUMIF($A:$A,$A2810,$H:$H)*(SUMIF(Summary!$A$230:$A$266,$A2810,Summary!$L$230:$L$266)+SUMIF(Summary!$A$281:$A$317,$A2810,Summary!$L$281:$L$317))-AO2810,0)</f>
        <v>0</v>
      </c>
      <c r="AQ2810" s="306"/>
      <c r="AR2810" s="688">
        <f t="shared" ca="1" si="662"/>
        <v>0</v>
      </c>
      <c r="AS2810" s="688">
        <f t="shared" ca="1" si="663"/>
        <v>0</v>
      </c>
    </row>
    <row r="2811" spans="1:45" x14ac:dyDescent="0.2">
      <c r="A2811" s="423">
        <v>10115</v>
      </c>
      <c r="B2811" s="424">
        <v>4</v>
      </c>
      <c r="C2811" s="425" t="s">
        <v>313</v>
      </c>
      <c r="D2811" s="422">
        <f t="shared" si="649"/>
        <v>10</v>
      </c>
      <c r="E2811" s="422">
        <f t="shared" si="650"/>
        <v>0</v>
      </c>
      <c r="F2811" s="422">
        <f t="shared" si="651"/>
        <v>0</v>
      </c>
      <c r="G2811" s="422">
        <f t="shared" si="652"/>
        <v>0</v>
      </c>
      <c r="H2811" s="22">
        <f t="shared" si="653"/>
        <v>10</v>
      </c>
      <c r="I2811" s="116">
        <v>3</v>
      </c>
      <c r="J2811" s="116">
        <v>0</v>
      </c>
      <c r="K2811" s="116">
        <v>0</v>
      </c>
      <c r="L2811" s="116">
        <v>0</v>
      </c>
      <c r="M2811" s="22">
        <f t="shared" si="654"/>
        <v>3</v>
      </c>
      <c r="N2811" s="116">
        <v>7</v>
      </c>
      <c r="O2811" s="116">
        <v>0</v>
      </c>
      <c r="P2811" s="116">
        <v>0</v>
      </c>
      <c r="Q2811" s="116">
        <v>0</v>
      </c>
      <c r="R2811" s="22">
        <f t="shared" si="655"/>
        <v>7</v>
      </c>
      <c r="S2811" s="116">
        <v>0</v>
      </c>
      <c r="T2811" s="116">
        <v>0</v>
      </c>
      <c r="U2811" s="116">
        <v>0</v>
      </c>
      <c r="V2811" s="116">
        <v>0</v>
      </c>
      <c r="W2811" s="22">
        <f t="shared" si="656"/>
        <v>0</v>
      </c>
      <c r="X2811" s="22">
        <f t="shared" si="657"/>
        <v>0.55555555555555558</v>
      </c>
      <c r="Y2811" s="22">
        <f ca="1">OFFSET('Cost Study'!$B$7,'Operations Support'!$C2811,'Operations Support'!$B2811)*$H2811</f>
        <v>112.8</v>
      </c>
      <c r="Z2811" s="23">
        <f ca="1">Y2811*'Cost Study'!$B$31</f>
        <v>6300.0976951613147</v>
      </c>
      <c r="AA2811" s="23">
        <f ca="1">IF(A2811=10298,1.51,1)*IF($B2811&lt;3,$D2811*'Cost Study'!$B$32*OFFSET('Cost Study'!$B$7,'Operations Support'!$C2811,'Operations Support'!$B2811),0)</f>
        <v>0</v>
      </c>
      <c r="AB2811" s="24">
        <f ca="1">AA2811*'Cost Study'!$B$31</f>
        <v>0</v>
      </c>
      <c r="AC2811" s="23">
        <f ca="1">Y2811*'Cost Study'!$B$31</f>
        <v>6300.0976951613147</v>
      </c>
      <c r="AD2811" s="24">
        <f ca="1">AA2811*'Cost Study'!$B$31</f>
        <v>0</v>
      </c>
      <c r="AE2811" s="377">
        <f t="shared" ca="1" si="658"/>
        <v>6300.0976951613147</v>
      </c>
      <c r="AF2811" s="377">
        <f t="shared" ca="1" si="659"/>
        <v>6300.0976951613147</v>
      </c>
      <c r="AH2811" s="688">
        <f>IFERROR($H2811/SUMIF($A:$A,$A2811,$H:$H)*SUMIF(Summary!$A$110:$A$186,$A2811,Summary!$P$110:$P$186),0)</f>
        <v>292.42274531085633</v>
      </c>
      <c r="AI2811" s="689">
        <f t="shared" ca="1" si="660"/>
        <v>6007.6749498504587</v>
      </c>
      <c r="AJ2811" s="688">
        <f>IFERROR(H2811/SUMIF(A:A,A2811,H:H)*SUMIF(Summary!$A$110:$A$186,'Operations Support'!A2811,Summary!$Q$110:$Q$186),0)</f>
        <v>293.38597167820745</v>
      </c>
      <c r="AK2811" s="688">
        <f t="shared" ca="1" si="661"/>
        <v>6006.7117234831076</v>
      </c>
      <c r="AM2811" s="688">
        <f>IFERROR($H2811/SUMIF($A:$A,$A2811,$H:$H)*SUMIF(Summary!$A$230:$A$266,$A2811,Summary!$P$230:$P$266),0)</f>
        <v>55.326791932208835</v>
      </c>
      <c r="AN2811" s="688">
        <f>IFERROR($H2811/SUMIF($A:$A,$A2811,$H:$H)*(SUMIF(Summary!$A$230:$A$266,$A2811,Summary!$L$230:$L$266)+SUMIF(Summary!$A$281:$A$317,$A2811,Summary!$L$281:$L$317))-AM2811,0)</f>
        <v>168.77331585925634</v>
      </c>
      <c r="AO2811" s="688">
        <f>IFERROR($H2811/SUMIF($A:$A,$A2811,$H:$H)*SUMIF(Summary!$A$230:$A$266,$A2811,Summary!$Q$230:$Q$266),0)</f>
        <v>55.509035706554791</v>
      </c>
      <c r="AP2811" s="688">
        <f>IFERROR($H2811/SUMIF($A:$A,$A2811,$H:$H)*(SUMIF(Summary!$A$230:$A$266,$A2811,Summary!$L$230:$L$266)+SUMIF(Summary!$A$281:$A$317,$A2811,Summary!$L$281:$L$317))-AO2811,0)</f>
        <v>168.59107208491039</v>
      </c>
      <c r="AQ2811" s="306"/>
      <c r="AR2811" s="688">
        <f t="shared" ca="1" si="662"/>
        <v>6176.4482657097151</v>
      </c>
      <c r="AS2811" s="688">
        <f t="shared" ca="1" si="663"/>
        <v>6175.3027955680182</v>
      </c>
    </row>
    <row r="2812" spans="1:45" x14ac:dyDescent="0.2">
      <c r="A2812" s="423">
        <v>10115</v>
      </c>
      <c r="B2812" s="424">
        <v>4</v>
      </c>
      <c r="C2812" s="425" t="s">
        <v>314</v>
      </c>
      <c r="D2812" s="422">
        <f t="shared" si="649"/>
        <v>0</v>
      </c>
      <c r="E2812" s="422">
        <f t="shared" si="650"/>
        <v>0</v>
      </c>
      <c r="F2812" s="422">
        <f t="shared" si="651"/>
        <v>0</v>
      </c>
      <c r="G2812" s="422">
        <f t="shared" si="652"/>
        <v>0</v>
      </c>
      <c r="H2812" s="22">
        <f t="shared" si="653"/>
        <v>0</v>
      </c>
      <c r="I2812" s="116">
        <v>0</v>
      </c>
      <c r="J2812" s="116">
        <v>0</v>
      </c>
      <c r="K2812" s="116">
        <v>0</v>
      </c>
      <c r="L2812" s="116">
        <v>0</v>
      </c>
      <c r="M2812" s="22">
        <f t="shared" si="654"/>
        <v>0</v>
      </c>
      <c r="N2812" s="116">
        <v>0</v>
      </c>
      <c r="O2812" s="116">
        <v>0</v>
      </c>
      <c r="P2812" s="116">
        <v>0</v>
      </c>
      <c r="Q2812" s="116">
        <v>0</v>
      </c>
      <c r="R2812" s="22">
        <f t="shared" si="655"/>
        <v>0</v>
      </c>
      <c r="S2812" s="116">
        <v>0</v>
      </c>
      <c r="T2812" s="116">
        <v>0</v>
      </c>
      <c r="U2812" s="116">
        <v>0</v>
      </c>
      <c r="V2812" s="116">
        <v>0</v>
      </c>
      <c r="W2812" s="22">
        <f t="shared" si="656"/>
        <v>0</v>
      </c>
      <c r="X2812" s="22">
        <f t="shared" si="657"/>
        <v>0</v>
      </c>
      <c r="Y2812" s="22">
        <f ca="1">OFFSET('Cost Study'!$B$7,'Operations Support'!$C2812,'Operations Support'!$B2812)*$H2812</f>
        <v>0</v>
      </c>
      <c r="Z2812" s="23">
        <f ca="1">Y2812*'Cost Study'!$B$31</f>
        <v>0</v>
      </c>
      <c r="AA2812" s="23">
        <f ca="1">IF(A2812=10298,1.51,1)*IF($B2812&lt;3,$D2812*'Cost Study'!$B$32*OFFSET('Cost Study'!$B$7,'Operations Support'!$C2812,'Operations Support'!$B2812),0)</f>
        <v>0</v>
      </c>
      <c r="AB2812" s="24">
        <f ca="1">AA2812*'Cost Study'!$B$31</f>
        <v>0</v>
      </c>
      <c r="AC2812" s="23">
        <f ca="1">Y2812*'Cost Study'!$B$31</f>
        <v>0</v>
      </c>
      <c r="AD2812" s="24">
        <f ca="1">AA2812*'Cost Study'!$B$31</f>
        <v>0</v>
      </c>
      <c r="AE2812" s="377">
        <f t="shared" ca="1" si="658"/>
        <v>0</v>
      </c>
      <c r="AF2812" s="377">
        <f t="shared" ca="1" si="659"/>
        <v>0</v>
      </c>
      <c r="AH2812" s="688">
        <f>IFERROR($H2812/SUMIF($A:$A,$A2812,$H:$H)*SUMIF(Summary!$A$110:$A$186,$A2812,Summary!$P$110:$P$186),0)</f>
        <v>0</v>
      </c>
      <c r="AI2812" s="689">
        <f t="shared" ca="1" si="660"/>
        <v>0</v>
      </c>
      <c r="AJ2812" s="688">
        <f>IFERROR(H2812/SUMIF(A:A,A2812,H:H)*SUMIF(Summary!$A$110:$A$186,'Operations Support'!A2812,Summary!$Q$110:$Q$186),0)</f>
        <v>0</v>
      </c>
      <c r="AK2812" s="688">
        <f t="shared" ca="1" si="661"/>
        <v>0</v>
      </c>
      <c r="AM2812" s="688">
        <f>IFERROR($H2812/SUMIF($A:$A,$A2812,$H:$H)*SUMIF(Summary!$A$230:$A$266,$A2812,Summary!$P$230:$P$266),0)</f>
        <v>0</v>
      </c>
      <c r="AN2812" s="688">
        <f>IFERROR($H2812/SUMIF($A:$A,$A2812,$H:$H)*(SUMIF(Summary!$A$230:$A$266,$A2812,Summary!$L$230:$L$266)+SUMIF(Summary!$A$281:$A$317,$A2812,Summary!$L$281:$L$317))-AM2812,0)</f>
        <v>0</v>
      </c>
      <c r="AO2812" s="688">
        <f>IFERROR($H2812/SUMIF($A:$A,$A2812,$H:$H)*SUMIF(Summary!$A$230:$A$266,$A2812,Summary!$Q$230:$Q$266),0)</f>
        <v>0</v>
      </c>
      <c r="AP2812" s="688">
        <f>IFERROR($H2812/SUMIF($A:$A,$A2812,$H:$H)*(SUMIF(Summary!$A$230:$A$266,$A2812,Summary!$L$230:$L$266)+SUMIF(Summary!$A$281:$A$317,$A2812,Summary!$L$281:$L$317))-AO2812,0)</f>
        <v>0</v>
      </c>
      <c r="AQ2812" s="306"/>
      <c r="AR2812" s="688">
        <f t="shared" ca="1" si="662"/>
        <v>0</v>
      </c>
      <c r="AS2812" s="688">
        <f t="shared" ca="1" si="663"/>
        <v>0</v>
      </c>
    </row>
    <row r="2813" spans="1:45" x14ac:dyDescent="0.2">
      <c r="A2813" s="423">
        <v>10115</v>
      </c>
      <c r="B2813" s="424">
        <v>4</v>
      </c>
      <c r="C2813" s="425" t="s">
        <v>315</v>
      </c>
      <c r="D2813" s="422">
        <f t="shared" si="649"/>
        <v>796</v>
      </c>
      <c r="E2813" s="422">
        <f t="shared" si="650"/>
        <v>0</v>
      </c>
      <c r="F2813" s="422">
        <f t="shared" si="651"/>
        <v>27</v>
      </c>
      <c r="G2813" s="422">
        <f t="shared" si="652"/>
        <v>5</v>
      </c>
      <c r="H2813" s="22">
        <f t="shared" si="653"/>
        <v>818</v>
      </c>
      <c r="I2813" s="116">
        <v>338</v>
      </c>
      <c r="J2813" s="116">
        <v>0</v>
      </c>
      <c r="K2813" s="116">
        <v>6</v>
      </c>
      <c r="L2813" s="116">
        <v>1</v>
      </c>
      <c r="M2813" s="22">
        <f t="shared" si="654"/>
        <v>343</v>
      </c>
      <c r="N2813" s="116">
        <v>327</v>
      </c>
      <c r="O2813" s="116">
        <v>0</v>
      </c>
      <c r="P2813" s="116">
        <v>21</v>
      </c>
      <c r="Q2813" s="116">
        <v>1</v>
      </c>
      <c r="R2813" s="22">
        <f t="shared" si="655"/>
        <v>347</v>
      </c>
      <c r="S2813" s="116">
        <v>131</v>
      </c>
      <c r="T2813" s="116">
        <v>0</v>
      </c>
      <c r="U2813" s="116">
        <v>0</v>
      </c>
      <c r="V2813" s="116">
        <v>3</v>
      </c>
      <c r="W2813" s="22">
        <f t="shared" si="656"/>
        <v>128</v>
      </c>
      <c r="X2813" s="22">
        <f t="shared" si="657"/>
        <v>45.444444444444443</v>
      </c>
      <c r="Y2813" s="22">
        <f ca="1">OFFSET('Cost Study'!$B$7,'Operations Support'!$C2813,'Operations Support'!$B2813)*$H2813</f>
        <v>23092.14</v>
      </c>
      <c r="Z2813" s="23">
        <f ca="1">Y2813*'Cost Study'!$B$31</f>
        <v>1289740.5850207659</v>
      </c>
      <c r="AA2813" s="23">
        <f ca="1">IF(A2813=10298,1.51,1)*IF($B2813&lt;3,$D2813*'Cost Study'!$B$32*OFFSET('Cost Study'!$B$7,'Operations Support'!$C2813,'Operations Support'!$B2813),0)</f>
        <v>0</v>
      </c>
      <c r="AB2813" s="24">
        <f ca="1">AA2813*'Cost Study'!$B$31</f>
        <v>0</v>
      </c>
      <c r="AC2813" s="23">
        <f ca="1">Y2813*'Cost Study'!$B$31</f>
        <v>1289740.5850207659</v>
      </c>
      <c r="AD2813" s="24">
        <f ca="1">AA2813*'Cost Study'!$B$31</f>
        <v>0</v>
      </c>
      <c r="AE2813" s="377">
        <f t="shared" ca="1" si="658"/>
        <v>1289740.5850207659</v>
      </c>
      <c r="AF2813" s="377">
        <f t="shared" ca="1" si="659"/>
        <v>1289740.5850207659</v>
      </c>
      <c r="AH2813" s="688">
        <f>IFERROR($H2813/SUMIF($A:$A,$A2813,$H:$H)*SUMIF(Summary!$A$110:$A$186,$A2813,Summary!$P$110:$P$186),0)</f>
        <v>23920.180566428047</v>
      </c>
      <c r="AI2813" s="689">
        <f t="shared" ca="1" si="660"/>
        <v>1265820.4044543379</v>
      </c>
      <c r="AJ2813" s="688">
        <f>IFERROR(H2813/SUMIF(A:A,A2813,H:H)*SUMIF(Summary!$A$110:$A$186,'Operations Support'!A2813,Summary!$Q$110:$Q$186),0)</f>
        <v>23998.972483277372</v>
      </c>
      <c r="AK2813" s="688">
        <f t="shared" ca="1" si="661"/>
        <v>1265741.6125374886</v>
      </c>
      <c r="AM2813" s="688">
        <f>IFERROR($H2813/SUMIF($A:$A,$A2813,$H:$H)*SUMIF(Summary!$A$230:$A$266,$A2813,Summary!$P$230:$P$266),0)</f>
        <v>4525.731580054683</v>
      </c>
      <c r="AN2813" s="688">
        <f>IFERROR($H2813/SUMIF($A:$A,$A2813,$H:$H)*(SUMIF(Summary!$A$230:$A$266,$A2813,Summary!$L$230:$L$266)+SUMIF(Summary!$A$281:$A$317,$A2813,Summary!$L$281:$L$317))-AM2813,0)</f>
        <v>13805.657237287171</v>
      </c>
      <c r="AO2813" s="688">
        <f>IFERROR($H2813/SUMIF($A:$A,$A2813,$H:$H)*SUMIF(Summary!$A$230:$A$266,$A2813,Summary!$Q$230:$Q$266),0)</f>
        <v>4540.6391207961824</v>
      </c>
      <c r="AP2813" s="688">
        <f>IFERROR($H2813/SUMIF($A:$A,$A2813,$H:$H)*(SUMIF(Summary!$A$230:$A$266,$A2813,Summary!$L$230:$L$266)+SUMIF(Summary!$A$281:$A$317,$A2813,Summary!$L$281:$L$317))-AO2813,0)</f>
        <v>13790.74969654567</v>
      </c>
      <c r="AQ2813" s="306"/>
      <c r="AR2813" s="688">
        <f t="shared" ca="1" si="662"/>
        <v>1279626.061691625</v>
      </c>
      <c r="AS2813" s="688">
        <f t="shared" ca="1" si="663"/>
        <v>1279532.3622340343</v>
      </c>
    </row>
    <row r="2814" spans="1:45" x14ac:dyDescent="0.2">
      <c r="A2814" s="423">
        <v>10115</v>
      </c>
      <c r="B2814" s="424">
        <v>4</v>
      </c>
      <c r="C2814" s="425" t="s">
        <v>316</v>
      </c>
      <c r="D2814" s="422">
        <f t="shared" si="649"/>
        <v>0</v>
      </c>
      <c r="E2814" s="422">
        <f t="shared" si="650"/>
        <v>0</v>
      </c>
      <c r="F2814" s="422">
        <f t="shared" si="651"/>
        <v>0</v>
      </c>
      <c r="G2814" s="422">
        <f t="shared" si="652"/>
        <v>0</v>
      </c>
      <c r="H2814" s="22">
        <f t="shared" si="653"/>
        <v>0</v>
      </c>
      <c r="I2814" s="116">
        <v>0</v>
      </c>
      <c r="J2814" s="116">
        <v>0</v>
      </c>
      <c r="K2814" s="116">
        <v>0</v>
      </c>
      <c r="L2814" s="116">
        <v>0</v>
      </c>
      <c r="M2814" s="22">
        <f t="shared" si="654"/>
        <v>0</v>
      </c>
      <c r="N2814" s="116">
        <v>0</v>
      </c>
      <c r="O2814" s="116">
        <v>0</v>
      </c>
      <c r="P2814" s="116">
        <v>0</v>
      </c>
      <c r="Q2814" s="116">
        <v>0</v>
      </c>
      <c r="R2814" s="22">
        <f t="shared" si="655"/>
        <v>0</v>
      </c>
      <c r="S2814" s="116">
        <v>0</v>
      </c>
      <c r="T2814" s="116">
        <v>0</v>
      </c>
      <c r="U2814" s="116">
        <v>0</v>
      </c>
      <c r="V2814" s="116">
        <v>0</v>
      </c>
      <c r="W2814" s="22">
        <f t="shared" si="656"/>
        <v>0</v>
      </c>
      <c r="X2814" s="22">
        <f t="shared" si="657"/>
        <v>0</v>
      </c>
      <c r="Y2814" s="22">
        <f ca="1">OFFSET('Cost Study'!$B$7,'Operations Support'!$C2814,'Operations Support'!$B2814)*$H2814</f>
        <v>0</v>
      </c>
      <c r="Z2814" s="23">
        <f ca="1">Y2814*'Cost Study'!$B$31</f>
        <v>0</v>
      </c>
      <c r="AA2814" s="23">
        <f ca="1">IF(A2814=10298,1.51,1)*IF($B2814&lt;3,$D2814*'Cost Study'!$B$32*OFFSET('Cost Study'!$B$7,'Operations Support'!$C2814,'Operations Support'!$B2814),0)</f>
        <v>0</v>
      </c>
      <c r="AB2814" s="24">
        <f ca="1">AA2814*'Cost Study'!$B$31</f>
        <v>0</v>
      </c>
      <c r="AC2814" s="23">
        <f ca="1">Y2814*'Cost Study'!$B$31</f>
        <v>0</v>
      </c>
      <c r="AD2814" s="24">
        <f ca="1">AA2814*'Cost Study'!$B$31</f>
        <v>0</v>
      </c>
      <c r="AE2814" s="377">
        <f t="shared" ca="1" si="658"/>
        <v>0</v>
      </c>
      <c r="AF2814" s="377">
        <f t="shared" ca="1" si="659"/>
        <v>0</v>
      </c>
      <c r="AH2814" s="688">
        <f>IFERROR($H2814/SUMIF($A:$A,$A2814,$H:$H)*SUMIF(Summary!$A$110:$A$186,$A2814,Summary!$P$110:$P$186),0)</f>
        <v>0</v>
      </c>
      <c r="AI2814" s="689">
        <f t="shared" ca="1" si="660"/>
        <v>0</v>
      </c>
      <c r="AJ2814" s="688">
        <f>IFERROR(H2814/SUMIF(A:A,A2814,H:H)*SUMIF(Summary!$A$110:$A$186,'Operations Support'!A2814,Summary!$Q$110:$Q$186),0)</f>
        <v>0</v>
      </c>
      <c r="AK2814" s="688">
        <f t="shared" ca="1" si="661"/>
        <v>0</v>
      </c>
      <c r="AM2814" s="688">
        <f>IFERROR($H2814/SUMIF($A:$A,$A2814,$H:$H)*SUMIF(Summary!$A$230:$A$266,$A2814,Summary!$P$230:$P$266),0)</f>
        <v>0</v>
      </c>
      <c r="AN2814" s="688">
        <f>IFERROR($H2814/SUMIF($A:$A,$A2814,$H:$H)*(SUMIF(Summary!$A$230:$A$266,$A2814,Summary!$L$230:$L$266)+SUMIF(Summary!$A$281:$A$317,$A2814,Summary!$L$281:$L$317))-AM2814,0)</f>
        <v>0</v>
      </c>
      <c r="AO2814" s="688">
        <f>IFERROR($H2814/SUMIF($A:$A,$A2814,$H:$H)*SUMIF(Summary!$A$230:$A$266,$A2814,Summary!$Q$230:$Q$266),0)</f>
        <v>0</v>
      </c>
      <c r="AP2814" s="688">
        <f>IFERROR($H2814/SUMIF($A:$A,$A2814,$H:$H)*(SUMIF(Summary!$A$230:$A$266,$A2814,Summary!$L$230:$L$266)+SUMIF(Summary!$A$281:$A$317,$A2814,Summary!$L$281:$L$317))-AO2814,0)</f>
        <v>0</v>
      </c>
      <c r="AQ2814" s="306"/>
      <c r="AR2814" s="688">
        <f t="shared" ca="1" si="662"/>
        <v>0</v>
      </c>
      <c r="AS2814" s="688">
        <f t="shared" ca="1" si="663"/>
        <v>0</v>
      </c>
    </row>
    <row r="2815" spans="1:45" x14ac:dyDescent="0.2">
      <c r="A2815" s="423">
        <v>10115</v>
      </c>
      <c r="B2815" s="424">
        <v>4</v>
      </c>
      <c r="C2815" s="425" t="s">
        <v>317</v>
      </c>
      <c r="D2815" s="422">
        <f t="shared" si="649"/>
        <v>0</v>
      </c>
      <c r="E2815" s="422">
        <f t="shared" si="650"/>
        <v>0</v>
      </c>
      <c r="F2815" s="422">
        <f t="shared" si="651"/>
        <v>0</v>
      </c>
      <c r="G2815" s="422">
        <f t="shared" si="652"/>
        <v>0</v>
      </c>
      <c r="H2815" s="22">
        <f t="shared" si="653"/>
        <v>0</v>
      </c>
      <c r="I2815" s="116">
        <v>0</v>
      </c>
      <c r="J2815" s="116">
        <v>0</v>
      </c>
      <c r="K2815" s="116">
        <v>0</v>
      </c>
      <c r="L2815" s="116">
        <v>0</v>
      </c>
      <c r="M2815" s="22">
        <f t="shared" si="654"/>
        <v>0</v>
      </c>
      <c r="N2815" s="116">
        <v>0</v>
      </c>
      <c r="O2815" s="116">
        <v>0</v>
      </c>
      <c r="P2815" s="116">
        <v>0</v>
      </c>
      <c r="Q2815" s="116">
        <v>0</v>
      </c>
      <c r="R2815" s="22">
        <f t="shared" si="655"/>
        <v>0</v>
      </c>
      <c r="S2815" s="116">
        <v>0</v>
      </c>
      <c r="T2815" s="116">
        <v>0</v>
      </c>
      <c r="U2815" s="116">
        <v>0</v>
      </c>
      <c r="V2815" s="116">
        <v>0</v>
      </c>
      <c r="W2815" s="22">
        <f t="shared" si="656"/>
        <v>0</v>
      </c>
      <c r="X2815" s="22">
        <f t="shared" si="657"/>
        <v>0</v>
      </c>
      <c r="Y2815" s="22">
        <f ca="1">OFFSET('Cost Study'!$B$7,'Operations Support'!$C2815,'Operations Support'!$B2815)*$H2815</f>
        <v>0</v>
      </c>
      <c r="Z2815" s="23">
        <f ca="1">Y2815*'Cost Study'!$B$31</f>
        <v>0</v>
      </c>
      <c r="AA2815" s="23">
        <f ca="1">IF(A2815=10298,1.51,1)*IF($B2815&lt;3,$D2815*'Cost Study'!$B$32*OFFSET('Cost Study'!$B$7,'Operations Support'!$C2815,'Operations Support'!$B2815),0)</f>
        <v>0</v>
      </c>
      <c r="AB2815" s="24">
        <f ca="1">AA2815*'Cost Study'!$B$31</f>
        <v>0</v>
      </c>
      <c r="AC2815" s="23">
        <f ca="1">Y2815*'Cost Study'!$B$31</f>
        <v>0</v>
      </c>
      <c r="AD2815" s="24">
        <f ca="1">AA2815*'Cost Study'!$B$31</f>
        <v>0</v>
      </c>
      <c r="AE2815" s="377">
        <f t="shared" ca="1" si="658"/>
        <v>0</v>
      </c>
      <c r="AF2815" s="377">
        <f t="shared" ca="1" si="659"/>
        <v>0</v>
      </c>
      <c r="AH2815" s="688">
        <f>IFERROR($H2815/SUMIF($A:$A,$A2815,$H:$H)*SUMIF(Summary!$A$110:$A$186,$A2815,Summary!$P$110:$P$186),0)</f>
        <v>0</v>
      </c>
      <c r="AI2815" s="689">
        <f t="shared" ca="1" si="660"/>
        <v>0</v>
      </c>
      <c r="AJ2815" s="688">
        <f>IFERROR(H2815/SUMIF(A:A,A2815,H:H)*SUMIF(Summary!$A$110:$A$186,'Operations Support'!A2815,Summary!$Q$110:$Q$186),0)</f>
        <v>0</v>
      </c>
      <c r="AK2815" s="688">
        <f t="shared" ca="1" si="661"/>
        <v>0</v>
      </c>
      <c r="AM2815" s="688">
        <f>IFERROR($H2815/SUMIF($A:$A,$A2815,$H:$H)*SUMIF(Summary!$A$230:$A$266,$A2815,Summary!$P$230:$P$266),0)</f>
        <v>0</v>
      </c>
      <c r="AN2815" s="688">
        <f>IFERROR($H2815/SUMIF($A:$A,$A2815,$H:$H)*(SUMIF(Summary!$A$230:$A$266,$A2815,Summary!$L$230:$L$266)+SUMIF(Summary!$A$281:$A$317,$A2815,Summary!$L$281:$L$317))-AM2815,0)</f>
        <v>0</v>
      </c>
      <c r="AO2815" s="688">
        <f>IFERROR($H2815/SUMIF($A:$A,$A2815,$H:$H)*SUMIF(Summary!$A$230:$A$266,$A2815,Summary!$Q$230:$Q$266),0)</f>
        <v>0</v>
      </c>
      <c r="AP2815" s="688">
        <f>IFERROR($H2815/SUMIF($A:$A,$A2815,$H:$H)*(SUMIF(Summary!$A$230:$A$266,$A2815,Summary!$L$230:$L$266)+SUMIF(Summary!$A$281:$A$317,$A2815,Summary!$L$281:$L$317))-AO2815,0)</f>
        <v>0</v>
      </c>
      <c r="AQ2815" s="306"/>
      <c r="AR2815" s="688">
        <f t="shared" ca="1" si="662"/>
        <v>0</v>
      </c>
      <c r="AS2815" s="688">
        <f t="shared" ca="1" si="663"/>
        <v>0</v>
      </c>
    </row>
    <row r="2816" spans="1:45" x14ac:dyDescent="0.2">
      <c r="A2816" s="423">
        <v>10115</v>
      </c>
      <c r="B2816" s="424">
        <v>4</v>
      </c>
      <c r="C2816" s="425" t="s">
        <v>318</v>
      </c>
      <c r="D2816" s="422">
        <f t="shared" si="649"/>
        <v>0</v>
      </c>
      <c r="E2816" s="422">
        <f t="shared" si="650"/>
        <v>0</v>
      </c>
      <c r="F2816" s="422">
        <f t="shared" si="651"/>
        <v>0</v>
      </c>
      <c r="G2816" s="422">
        <f t="shared" si="652"/>
        <v>0</v>
      </c>
      <c r="H2816" s="22">
        <f t="shared" si="653"/>
        <v>0</v>
      </c>
      <c r="I2816" s="116">
        <v>0</v>
      </c>
      <c r="J2816" s="116">
        <v>0</v>
      </c>
      <c r="K2816" s="116">
        <v>0</v>
      </c>
      <c r="L2816" s="116">
        <v>0</v>
      </c>
      <c r="M2816" s="22">
        <f t="shared" si="654"/>
        <v>0</v>
      </c>
      <c r="N2816" s="116">
        <v>0</v>
      </c>
      <c r="O2816" s="116">
        <v>0</v>
      </c>
      <c r="P2816" s="116">
        <v>0</v>
      </c>
      <c r="Q2816" s="116">
        <v>0</v>
      </c>
      <c r="R2816" s="22">
        <f t="shared" si="655"/>
        <v>0</v>
      </c>
      <c r="S2816" s="116">
        <v>0</v>
      </c>
      <c r="T2816" s="116">
        <v>0</v>
      </c>
      <c r="U2816" s="116">
        <v>0</v>
      </c>
      <c r="V2816" s="116">
        <v>0</v>
      </c>
      <c r="W2816" s="22">
        <f t="shared" si="656"/>
        <v>0</v>
      </c>
      <c r="X2816" s="22">
        <f t="shared" si="657"/>
        <v>0</v>
      </c>
      <c r="Y2816" s="22">
        <f ca="1">OFFSET('Cost Study'!$B$7,'Operations Support'!$C2816,'Operations Support'!$B2816)*$H2816</f>
        <v>0</v>
      </c>
      <c r="Z2816" s="23">
        <f ca="1">Y2816*'Cost Study'!$B$31</f>
        <v>0</v>
      </c>
      <c r="AA2816" s="23">
        <f ca="1">IF(A2816=10298,1.51,1)*IF($B2816&lt;3,$D2816*'Cost Study'!$B$32*OFFSET('Cost Study'!$B$7,'Operations Support'!$C2816,'Operations Support'!$B2816),0)</f>
        <v>0</v>
      </c>
      <c r="AB2816" s="24">
        <f ca="1">AA2816*'Cost Study'!$B$31</f>
        <v>0</v>
      </c>
      <c r="AC2816" s="23">
        <f ca="1">Y2816*'Cost Study'!$B$31</f>
        <v>0</v>
      </c>
      <c r="AD2816" s="24">
        <f ca="1">AA2816*'Cost Study'!$B$31</f>
        <v>0</v>
      </c>
      <c r="AE2816" s="377">
        <f t="shared" ca="1" si="658"/>
        <v>0</v>
      </c>
      <c r="AF2816" s="377">
        <f t="shared" ca="1" si="659"/>
        <v>0</v>
      </c>
      <c r="AH2816" s="688">
        <f>IFERROR($H2816/SUMIF($A:$A,$A2816,$H:$H)*SUMIF(Summary!$A$110:$A$186,$A2816,Summary!$P$110:$P$186),0)</f>
        <v>0</v>
      </c>
      <c r="AI2816" s="689">
        <f t="shared" ca="1" si="660"/>
        <v>0</v>
      </c>
      <c r="AJ2816" s="688">
        <f>IFERROR(H2816/SUMIF(A:A,A2816,H:H)*SUMIF(Summary!$A$110:$A$186,'Operations Support'!A2816,Summary!$Q$110:$Q$186),0)</f>
        <v>0</v>
      </c>
      <c r="AK2816" s="688">
        <f t="shared" ca="1" si="661"/>
        <v>0</v>
      </c>
      <c r="AM2816" s="688">
        <f>IFERROR($H2816/SUMIF($A:$A,$A2816,$H:$H)*SUMIF(Summary!$A$230:$A$266,$A2816,Summary!$P$230:$P$266),0)</f>
        <v>0</v>
      </c>
      <c r="AN2816" s="688">
        <f>IFERROR($H2816/SUMIF($A:$A,$A2816,$H:$H)*(SUMIF(Summary!$A$230:$A$266,$A2816,Summary!$L$230:$L$266)+SUMIF(Summary!$A$281:$A$317,$A2816,Summary!$L$281:$L$317))-AM2816,0)</f>
        <v>0</v>
      </c>
      <c r="AO2816" s="688">
        <f>IFERROR($H2816/SUMIF($A:$A,$A2816,$H:$H)*SUMIF(Summary!$A$230:$A$266,$A2816,Summary!$Q$230:$Q$266),0)</f>
        <v>0</v>
      </c>
      <c r="AP2816" s="688">
        <f>IFERROR($H2816/SUMIF($A:$A,$A2816,$H:$H)*(SUMIF(Summary!$A$230:$A$266,$A2816,Summary!$L$230:$L$266)+SUMIF(Summary!$A$281:$A$317,$A2816,Summary!$L$281:$L$317))-AO2816,0)</f>
        <v>0</v>
      </c>
      <c r="AQ2816" s="306"/>
      <c r="AR2816" s="688">
        <f t="shared" ca="1" si="662"/>
        <v>0</v>
      </c>
      <c r="AS2816" s="688">
        <f t="shared" ca="1" si="663"/>
        <v>0</v>
      </c>
    </row>
    <row r="2817" spans="1:45" x14ac:dyDescent="0.2">
      <c r="A2817" s="423">
        <v>10115</v>
      </c>
      <c r="B2817" s="424">
        <v>4</v>
      </c>
      <c r="C2817" s="425" t="s">
        <v>319</v>
      </c>
      <c r="D2817" s="422">
        <f t="shared" si="649"/>
        <v>0</v>
      </c>
      <c r="E2817" s="422">
        <f t="shared" si="650"/>
        <v>0</v>
      </c>
      <c r="F2817" s="422">
        <f t="shared" si="651"/>
        <v>0</v>
      </c>
      <c r="G2817" s="422">
        <f t="shared" si="652"/>
        <v>0</v>
      </c>
      <c r="H2817" s="22">
        <f t="shared" si="653"/>
        <v>0</v>
      </c>
      <c r="I2817" s="116">
        <v>0</v>
      </c>
      <c r="J2817" s="116">
        <v>0</v>
      </c>
      <c r="K2817" s="116">
        <v>0</v>
      </c>
      <c r="L2817" s="116">
        <v>0</v>
      </c>
      <c r="M2817" s="22">
        <f t="shared" si="654"/>
        <v>0</v>
      </c>
      <c r="N2817" s="116">
        <v>0</v>
      </c>
      <c r="O2817" s="116">
        <v>0</v>
      </c>
      <c r="P2817" s="116">
        <v>0</v>
      </c>
      <c r="Q2817" s="116">
        <v>0</v>
      </c>
      <c r="R2817" s="22">
        <f t="shared" si="655"/>
        <v>0</v>
      </c>
      <c r="S2817" s="116">
        <v>0</v>
      </c>
      <c r="T2817" s="116">
        <v>0</v>
      </c>
      <c r="U2817" s="116">
        <v>0</v>
      </c>
      <c r="V2817" s="116">
        <v>0</v>
      </c>
      <c r="W2817" s="22">
        <f t="shared" si="656"/>
        <v>0</v>
      </c>
      <c r="X2817" s="22">
        <f t="shared" si="657"/>
        <v>0</v>
      </c>
      <c r="Y2817" s="22">
        <f ca="1">OFFSET('Cost Study'!$B$7,'Operations Support'!$C2817,'Operations Support'!$B2817)*$H2817</f>
        <v>0</v>
      </c>
      <c r="Z2817" s="23">
        <f ca="1">Y2817*'Cost Study'!$B$31</f>
        <v>0</v>
      </c>
      <c r="AA2817" s="23">
        <f ca="1">IF(A2817=10298,1.51,1)*IF($B2817&lt;3,$D2817*'Cost Study'!$B$32*OFFSET('Cost Study'!$B$7,'Operations Support'!$C2817,'Operations Support'!$B2817),0)</f>
        <v>0</v>
      </c>
      <c r="AB2817" s="24">
        <f ca="1">AA2817*'Cost Study'!$B$31</f>
        <v>0</v>
      </c>
      <c r="AC2817" s="23">
        <f ca="1">Y2817*'Cost Study'!$B$31</f>
        <v>0</v>
      </c>
      <c r="AD2817" s="24">
        <f ca="1">AA2817*'Cost Study'!$B$31</f>
        <v>0</v>
      </c>
      <c r="AE2817" s="377">
        <f t="shared" ca="1" si="658"/>
        <v>0</v>
      </c>
      <c r="AF2817" s="377">
        <f t="shared" ca="1" si="659"/>
        <v>0</v>
      </c>
      <c r="AH2817" s="688">
        <f>IFERROR($H2817/SUMIF($A:$A,$A2817,$H:$H)*SUMIF(Summary!$A$110:$A$186,$A2817,Summary!$P$110:$P$186),0)</f>
        <v>0</v>
      </c>
      <c r="AI2817" s="689">
        <f t="shared" ca="1" si="660"/>
        <v>0</v>
      </c>
      <c r="AJ2817" s="688">
        <f>IFERROR(H2817/SUMIF(A:A,A2817,H:H)*SUMIF(Summary!$A$110:$A$186,'Operations Support'!A2817,Summary!$Q$110:$Q$186),0)</f>
        <v>0</v>
      </c>
      <c r="AK2817" s="688">
        <f t="shared" ca="1" si="661"/>
        <v>0</v>
      </c>
      <c r="AM2817" s="688">
        <f>IFERROR($H2817/SUMIF($A:$A,$A2817,$H:$H)*SUMIF(Summary!$A$230:$A$266,$A2817,Summary!$P$230:$P$266),0)</f>
        <v>0</v>
      </c>
      <c r="AN2817" s="688">
        <f>IFERROR($H2817/SUMIF($A:$A,$A2817,$H:$H)*(SUMIF(Summary!$A$230:$A$266,$A2817,Summary!$L$230:$L$266)+SUMIF(Summary!$A$281:$A$317,$A2817,Summary!$L$281:$L$317))-AM2817,0)</f>
        <v>0</v>
      </c>
      <c r="AO2817" s="688">
        <f>IFERROR($H2817/SUMIF($A:$A,$A2817,$H:$H)*SUMIF(Summary!$A$230:$A$266,$A2817,Summary!$Q$230:$Q$266),0)</f>
        <v>0</v>
      </c>
      <c r="AP2817" s="688">
        <f>IFERROR($H2817/SUMIF($A:$A,$A2817,$H:$H)*(SUMIF(Summary!$A$230:$A$266,$A2817,Summary!$L$230:$L$266)+SUMIF(Summary!$A$281:$A$317,$A2817,Summary!$L$281:$L$317))-AO2817,0)</f>
        <v>0</v>
      </c>
      <c r="AQ2817" s="306"/>
      <c r="AR2817" s="688">
        <f t="shared" ca="1" si="662"/>
        <v>0</v>
      </c>
      <c r="AS2817" s="688">
        <f t="shared" ca="1" si="663"/>
        <v>0</v>
      </c>
    </row>
    <row r="2818" spans="1:45" x14ac:dyDescent="0.2">
      <c r="A2818" s="423">
        <v>10115</v>
      </c>
      <c r="B2818" s="424">
        <v>4</v>
      </c>
      <c r="C2818" s="425" t="s">
        <v>320</v>
      </c>
      <c r="D2818" s="422">
        <f t="shared" si="649"/>
        <v>0</v>
      </c>
      <c r="E2818" s="422">
        <f t="shared" si="650"/>
        <v>0</v>
      </c>
      <c r="F2818" s="422">
        <f t="shared" si="651"/>
        <v>0</v>
      </c>
      <c r="G2818" s="422">
        <f t="shared" si="652"/>
        <v>0</v>
      </c>
      <c r="H2818" s="22">
        <f t="shared" si="653"/>
        <v>0</v>
      </c>
      <c r="I2818" s="116">
        <v>0</v>
      </c>
      <c r="J2818" s="116">
        <v>0</v>
      </c>
      <c r="K2818" s="116">
        <v>0</v>
      </c>
      <c r="L2818" s="116">
        <v>0</v>
      </c>
      <c r="M2818" s="22">
        <f t="shared" si="654"/>
        <v>0</v>
      </c>
      <c r="N2818" s="116">
        <v>0</v>
      </c>
      <c r="O2818" s="116">
        <v>0</v>
      </c>
      <c r="P2818" s="116">
        <v>0</v>
      </c>
      <c r="Q2818" s="116">
        <v>0</v>
      </c>
      <c r="R2818" s="22">
        <f t="shared" si="655"/>
        <v>0</v>
      </c>
      <c r="S2818" s="116">
        <v>0</v>
      </c>
      <c r="T2818" s="116">
        <v>0</v>
      </c>
      <c r="U2818" s="116">
        <v>0</v>
      </c>
      <c r="V2818" s="116">
        <v>0</v>
      </c>
      <c r="W2818" s="22">
        <f t="shared" si="656"/>
        <v>0</v>
      </c>
      <c r="X2818" s="22">
        <f t="shared" si="657"/>
        <v>0</v>
      </c>
      <c r="Y2818" s="22">
        <f ca="1">OFFSET('Cost Study'!$B$7,'Operations Support'!$C2818,'Operations Support'!$B2818)*$H2818</f>
        <v>0</v>
      </c>
      <c r="Z2818" s="23">
        <f ca="1">Y2818*'Cost Study'!$B$31</f>
        <v>0</v>
      </c>
      <c r="AA2818" s="23">
        <f ca="1">IF(A2818=10298,1.51,1)*IF($B2818&lt;3,$D2818*'Cost Study'!$B$32*OFFSET('Cost Study'!$B$7,'Operations Support'!$C2818,'Operations Support'!$B2818),0)</f>
        <v>0</v>
      </c>
      <c r="AB2818" s="24">
        <f ca="1">AA2818*'Cost Study'!$B$31</f>
        <v>0</v>
      </c>
      <c r="AC2818" s="23">
        <f ca="1">Y2818*'Cost Study'!$B$31</f>
        <v>0</v>
      </c>
      <c r="AD2818" s="24">
        <f ca="1">AA2818*'Cost Study'!$B$31</f>
        <v>0</v>
      </c>
      <c r="AE2818" s="377">
        <f t="shared" ca="1" si="658"/>
        <v>0</v>
      </c>
      <c r="AF2818" s="377">
        <f t="shared" ca="1" si="659"/>
        <v>0</v>
      </c>
      <c r="AH2818" s="688">
        <f>IFERROR($H2818/SUMIF($A:$A,$A2818,$H:$H)*SUMIF(Summary!$A$110:$A$186,$A2818,Summary!$P$110:$P$186),0)</f>
        <v>0</v>
      </c>
      <c r="AI2818" s="689">
        <f t="shared" ca="1" si="660"/>
        <v>0</v>
      </c>
      <c r="AJ2818" s="688">
        <f>IFERROR(H2818/SUMIF(A:A,A2818,H:H)*SUMIF(Summary!$A$110:$A$186,'Operations Support'!A2818,Summary!$Q$110:$Q$186),0)</f>
        <v>0</v>
      </c>
      <c r="AK2818" s="688">
        <f t="shared" ca="1" si="661"/>
        <v>0</v>
      </c>
      <c r="AM2818" s="688">
        <f>IFERROR($H2818/SUMIF($A:$A,$A2818,$H:$H)*SUMIF(Summary!$A$230:$A$266,$A2818,Summary!$P$230:$P$266),0)</f>
        <v>0</v>
      </c>
      <c r="AN2818" s="688">
        <f>IFERROR($H2818/SUMIF($A:$A,$A2818,$H:$H)*(SUMIF(Summary!$A$230:$A$266,$A2818,Summary!$L$230:$L$266)+SUMIF(Summary!$A$281:$A$317,$A2818,Summary!$L$281:$L$317))-AM2818,0)</f>
        <v>0</v>
      </c>
      <c r="AO2818" s="688">
        <f>IFERROR($H2818/SUMIF($A:$A,$A2818,$H:$H)*SUMIF(Summary!$A$230:$A$266,$A2818,Summary!$Q$230:$Q$266),0)</f>
        <v>0</v>
      </c>
      <c r="AP2818" s="688">
        <f>IFERROR($H2818/SUMIF($A:$A,$A2818,$H:$H)*(SUMIF(Summary!$A$230:$A$266,$A2818,Summary!$L$230:$L$266)+SUMIF(Summary!$A$281:$A$317,$A2818,Summary!$L$281:$L$317))-AO2818,0)</f>
        <v>0</v>
      </c>
      <c r="AQ2818" s="306"/>
      <c r="AR2818" s="688">
        <f t="shared" ca="1" si="662"/>
        <v>0</v>
      </c>
      <c r="AS2818" s="688">
        <f t="shared" ca="1" si="663"/>
        <v>0</v>
      </c>
    </row>
    <row r="2819" spans="1:45" x14ac:dyDescent="0.2">
      <c r="A2819" s="423">
        <v>10115</v>
      </c>
      <c r="B2819" s="424">
        <v>5</v>
      </c>
      <c r="C2819" s="425" t="s">
        <v>300</v>
      </c>
      <c r="D2819" s="422">
        <f t="shared" si="649"/>
        <v>0</v>
      </c>
      <c r="E2819" s="422">
        <f t="shared" si="650"/>
        <v>0</v>
      </c>
      <c r="F2819" s="422">
        <f t="shared" si="651"/>
        <v>0</v>
      </c>
      <c r="G2819" s="422">
        <f t="shared" si="652"/>
        <v>0</v>
      </c>
      <c r="H2819" s="22">
        <f t="shared" si="653"/>
        <v>0</v>
      </c>
      <c r="I2819" s="116">
        <v>0</v>
      </c>
      <c r="J2819" s="116">
        <v>0</v>
      </c>
      <c r="K2819" s="116">
        <v>0</v>
      </c>
      <c r="L2819" s="116">
        <v>0</v>
      </c>
      <c r="M2819" s="22">
        <f t="shared" si="654"/>
        <v>0</v>
      </c>
      <c r="N2819" s="116">
        <v>0</v>
      </c>
      <c r="O2819" s="116">
        <v>0</v>
      </c>
      <c r="P2819" s="116">
        <v>0</v>
      </c>
      <c r="Q2819" s="116">
        <v>0</v>
      </c>
      <c r="R2819" s="22">
        <f t="shared" si="655"/>
        <v>0</v>
      </c>
      <c r="S2819" s="116">
        <v>0</v>
      </c>
      <c r="T2819" s="116">
        <v>0</v>
      </c>
      <c r="U2819" s="116">
        <v>0</v>
      </c>
      <c r="V2819" s="116">
        <v>0</v>
      </c>
      <c r="W2819" s="22">
        <f t="shared" si="656"/>
        <v>0</v>
      </c>
      <c r="X2819" s="22">
        <f t="shared" si="657"/>
        <v>0</v>
      </c>
      <c r="Y2819" s="22">
        <f ca="1">OFFSET('Cost Study'!$B$7,'Operations Support'!$C2819,'Operations Support'!$B2819)*$H2819</f>
        <v>0</v>
      </c>
      <c r="Z2819" s="23">
        <f ca="1">Y2819*'Cost Study'!$B$31</f>
        <v>0</v>
      </c>
      <c r="AA2819" s="23">
        <f ca="1">IF(A2819=10298,1.51,1)*IF($B2819&lt;3,$D2819*'Cost Study'!$B$32*OFFSET('Cost Study'!$B$7,'Operations Support'!$C2819,'Operations Support'!$B2819),0)</f>
        <v>0</v>
      </c>
      <c r="AB2819" s="24">
        <f ca="1">AA2819*'Cost Study'!$B$31</f>
        <v>0</v>
      </c>
      <c r="AC2819" s="23">
        <f ca="1">Y2819*'Cost Study'!$B$31</f>
        <v>0</v>
      </c>
      <c r="AD2819" s="24">
        <f ca="1">AA2819*'Cost Study'!$B$31</f>
        <v>0</v>
      </c>
      <c r="AE2819" s="377">
        <f t="shared" ca="1" si="658"/>
        <v>0</v>
      </c>
      <c r="AF2819" s="377">
        <f t="shared" ca="1" si="659"/>
        <v>0</v>
      </c>
      <c r="AH2819" s="688">
        <f>IFERROR($H2819/SUMIF($A:$A,$A2819,$H:$H)*SUMIF(Summary!$A$110:$A$186,$A2819,Summary!$P$110:$P$186),0)</f>
        <v>0</v>
      </c>
      <c r="AI2819" s="689">
        <f t="shared" ca="1" si="660"/>
        <v>0</v>
      </c>
      <c r="AJ2819" s="688">
        <f>IFERROR(H2819/SUMIF(A:A,A2819,H:H)*SUMIF(Summary!$A$110:$A$186,'Operations Support'!A2819,Summary!$Q$110:$Q$186),0)</f>
        <v>0</v>
      </c>
      <c r="AK2819" s="688">
        <f t="shared" ca="1" si="661"/>
        <v>0</v>
      </c>
      <c r="AM2819" s="688">
        <f>IFERROR($H2819/SUMIF($A:$A,$A2819,$H:$H)*SUMIF(Summary!$A$230:$A$266,$A2819,Summary!$P$230:$P$266),0)</f>
        <v>0</v>
      </c>
      <c r="AN2819" s="688">
        <f>IFERROR($H2819/SUMIF($A:$A,$A2819,$H:$H)*(SUMIF(Summary!$A$230:$A$266,$A2819,Summary!$L$230:$L$266)+SUMIF(Summary!$A$281:$A$317,$A2819,Summary!$L$281:$L$317))-AM2819,0)</f>
        <v>0</v>
      </c>
      <c r="AO2819" s="688">
        <f>IFERROR($H2819/SUMIF($A:$A,$A2819,$H:$H)*SUMIF(Summary!$A$230:$A$266,$A2819,Summary!$Q$230:$Q$266),0)</f>
        <v>0</v>
      </c>
      <c r="AP2819" s="688">
        <f>IFERROR($H2819/SUMIF($A:$A,$A2819,$H:$H)*(SUMIF(Summary!$A$230:$A$266,$A2819,Summary!$L$230:$L$266)+SUMIF(Summary!$A$281:$A$317,$A2819,Summary!$L$281:$L$317))-AO2819,0)</f>
        <v>0</v>
      </c>
      <c r="AQ2819" s="306"/>
      <c r="AR2819" s="688">
        <f t="shared" ca="1" si="662"/>
        <v>0</v>
      </c>
      <c r="AS2819" s="688">
        <f t="shared" ca="1" si="663"/>
        <v>0</v>
      </c>
    </row>
    <row r="2820" spans="1:45" x14ac:dyDescent="0.2">
      <c r="A2820" s="423">
        <v>10115</v>
      </c>
      <c r="B2820" s="424">
        <v>5</v>
      </c>
      <c r="C2820" s="425" t="s">
        <v>301</v>
      </c>
      <c r="D2820" s="422">
        <f t="shared" si="649"/>
        <v>0</v>
      </c>
      <c r="E2820" s="422">
        <f t="shared" si="650"/>
        <v>0</v>
      </c>
      <c r="F2820" s="422">
        <f t="shared" si="651"/>
        <v>0</v>
      </c>
      <c r="G2820" s="422">
        <f t="shared" si="652"/>
        <v>0</v>
      </c>
      <c r="H2820" s="22">
        <f t="shared" si="653"/>
        <v>0</v>
      </c>
      <c r="I2820" s="116">
        <v>0</v>
      </c>
      <c r="J2820" s="116">
        <v>0</v>
      </c>
      <c r="K2820" s="116">
        <v>0</v>
      </c>
      <c r="L2820" s="116">
        <v>0</v>
      </c>
      <c r="M2820" s="22">
        <f t="shared" si="654"/>
        <v>0</v>
      </c>
      <c r="N2820" s="116">
        <v>0</v>
      </c>
      <c r="O2820" s="116">
        <v>0</v>
      </c>
      <c r="P2820" s="116">
        <v>0</v>
      </c>
      <c r="Q2820" s="116">
        <v>0</v>
      </c>
      <c r="R2820" s="22">
        <f t="shared" si="655"/>
        <v>0</v>
      </c>
      <c r="S2820" s="116">
        <v>0</v>
      </c>
      <c r="T2820" s="116">
        <v>0</v>
      </c>
      <c r="U2820" s="116">
        <v>0</v>
      </c>
      <c r="V2820" s="116">
        <v>0</v>
      </c>
      <c r="W2820" s="22">
        <f t="shared" si="656"/>
        <v>0</v>
      </c>
      <c r="X2820" s="22">
        <f t="shared" si="657"/>
        <v>0</v>
      </c>
      <c r="Y2820" s="22">
        <f ca="1">OFFSET('Cost Study'!$B$7,'Operations Support'!$C2820,'Operations Support'!$B2820)*$H2820</f>
        <v>0</v>
      </c>
      <c r="Z2820" s="23">
        <f ca="1">Y2820*'Cost Study'!$B$31</f>
        <v>0</v>
      </c>
      <c r="AA2820" s="23">
        <f ca="1">IF(A2820=10298,1.51,1)*IF($B2820&lt;3,$D2820*'Cost Study'!$B$32*OFFSET('Cost Study'!$B$7,'Operations Support'!$C2820,'Operations Support'!$B2820),0)</f>
        <v>0</v>
      </c>
      <c r="AB2820" s="24">
        <f ca="1">AA2820*'Cost Study'!$B$31</f>
        <v>0</v>
      </c>
      <c r="AC2820" s="23">
        <f ca="1">Y2820*'Cost Study'!$B$31</f>
        <v>0</v>
      </c>
      <c r="AD2820" s="24">
        <f ca="1">AA2820*'Cost Study'!$B$31</f>
        <v>0</v>
      </c>
      <c r="AE2820" s="377">
        <f t="shared" ca="1" si="658"/>
        <v>0</v>
      </c>
      <c r="AF2820" s="377">
        <f t="shared" ca="1" si="659"/>
        <v>0</v>
      </c>
      <c r="AH2820" s="688">
        <f>IFERROR($H2820/SUMIF($A:$A,$A2820,$H:$H)*SUMIF(Summary!$A$110:$A$186,$A2820,Summary!$P$110:$P$186),0)</f>
        <v>0</v>
      </c>
      <c r="AI2820" s="689">
        <f t="shared" ca="1" si="660"/>
        <v>0</v>
      </c>
      <c r="AJ2820" s="688">
        <f>IFERROR(H2820/SUMIF(A:A,A2820,H:H)*SUMIF(Summary!$A$110:$A$186,'Operations Support'!A2820,Summary!$Q$110:$Q$186),0)</f>
        <v>0</v>
      </c>
      <c r="AK2820" s="688">
        <f t="shared" ca="1" si="661"/>
        <v>0</v>
      </c>
      <c r="AM2820" s="688">
        <f>IFERROR($H2820/SUMIF($A:$A,$A2820,$H:$H)*SUMIF(Summary!$A$230:$A$266,$A2820,Summary!$P$230:$P$266),0)</f>
        <v>0</v>
      </c>
      <c r="AN2820" s="688">
        <f>IFERROR($H2820/SUMIF($A:$A,$A2820,$H:$H)*(SUMIF(Summary!$A$230:$A$266,$A2820,Summary!$L$230:$L$266)+SUMIF(Summary!$A$281:$A$317,$A2820,Summary!$L$281:$L$317))-AM2820,0)</f>
        <v>0</v>
      </c>
      <c r="AO2820" s="688">
        <f>IFERROR($H2820/SUMIF($A:$A,$A2820,$H:$H)*SUMIF(Summary!$A$230:$A$266,$A2820,Summary!$Q$230:$Q$266),0)</f>
        <v>0</v>
      </c>
      <c r="AP2820" s="688">
        <f>IFERROR($H2820/SUMIF($A:$A,$A2820,$H:$H)*(SUMIF(Summary!$A$230:$A$266,$A2820,Summary!$L$230:$L$266)+SUMIF(Summary!$A$281:$A$317,$A2820,Summary!$L$281:$L$317))-AO2820,0)</f>
        <v>0</v>
      </c>
      <c r="AQ2820" s="306"/>
      <c r="AR2820" s="688">
        <f t="shared" ca="1" si="662"/>
        <v>0</v>
      </c>
      <c r="AS2820" s="688">
        <f t="shared" ca="1" si="663"/>
        <v>0</v>
      </c>
    </row>
    <row r="2821" spans="1:45" x14ac:dyDescent="0.2">
      <c r="A2821" s="423">
        <v>10115</v>
      </c>
      <c r="B2821" s="424">
        <v>5</v>
      </c>
      <c r="C2821" s="425" t="s">
        <v>302</v>
      </c>
      <c r="D2821" s="422">
        <f t="shared" ref="D2821:D2884" si="664">I2821+N2821+S2821</f>
        <v>0</v>
      </c>
      <c r="E2821" s="422">
        <f t="shared" ref="E2821:E2884" si="665">J2821+O2821+T2821</f>
        <v>0</v>
      </c>
      <c r="F2821" s="422">
        <f t="shared" ref="F2821:F2884" si="666">K2821+P2821+U2821</f>
        <v>0</v>
      </c>
      <c r="G2821" s="422">
        <f t="shared" ref="G2821:G2884" si="667">L2821+Q2821+V2821</f>
        <v>0</v>
      </c>
      <c r="H2821" s="22">
        <f t="shared" ref="H2821:H2884" si="668">(SUM(D2821:F2821)-G2821)*IF(A2821=10298,1.51,1)</f>
        <v>0</v>
      </c>
      <c r="I2821" s="116">
        <v>0</v>
      </c>
      <c r="J2821" s="116">
        <v>0</v>
      </c>
      <c r="K2821" s="116">
        <v>0</v>
      </c>
      <c r="L2821" s="116">
        <v>0</v>
      </c>
      <c r="M2821" s="22">
        <f t="shared" ref="M2821:M2884" si="669">SUM(I2821:K2821)-L2821</f>
        <v>0</v>
      </c>
      <c r="N2821" s="116">
        <v>0</v>
      </c>
      <c r="O2821" s="116">
        <v>0</v>
      </c>
      <c r="P2821" s="116">
        <v>0</v>
      </c>
      <c r="Q2821" s="116">
        <v>0</v>
      </c>
      <c r="R2821" s="22">
        <f t="shared" ref="R2821:R2884" si="670">SUM(N2821:P2821)-Q2821</f>
        <v>0</v>
      </c>
      <c r="S2821" s="116">
        <v>0</v>
      </c>
      <c r="T2821" s="116">
        <v>0</v>
      </c>
      <c r="U2821" s="116">
        <v>0</v>
      </c>
      <c r="V2821" s="116">
        <v>0</v>
      </c>
      <c r="W2821" s="22">
        <f t="shared" ref="W2821:W2884" si="671">SUM(S2821:U2821)-V2821</f>
        <v>0</v>
      </c>
      <c r="X2821" s="22">
        <f t="shared" ref="X2821:X2884" si="672">IF(OR(B2821=1,B2821=2),H2821/30,IF(OR(B2821=3,B2821=5),H2821/24,IF(B2821=4,H2821/18,0)))</f>
        <v>0</v>
      </c>
      <c r="Y2821" s="22">
        <f ca="1">OFFSET('Cost Study'!$B$7,'Operations Support'!$C2821,'Operations Support'!$B2821)*$H2821</f>
        <v>0</v>
      </c>
      <c r="Z2821" s="23">
        <f ca="1">Y2821*'Cost Study'!$B$31</f>
        <v>0</v>
      </c>
      <c r="AA2821" s="23">
        <f ca="1">IF(A2821=10298,1.51,1)*IF($B2821&lt;3,$D2821*'Cost Study'!$B$32*OFFSET('Cost Study'!$B$7,'Operations Support'!$C2821,'Operations Support'!$B2821),0)</f>
        <v>0</v>
      </c>
      <c r="AB2821" s="24">
        <f ca="1">AA2821*'Cost Study'!$B$31</f>
        <v>0</v>
      </c>
      <c r="AC2821" s="23">
        <f ca="1">Y2821*'Cost Study'!$B$31</f>
        <v>0</v>
      </c>
      <c r="AD2821" s="24">
        <f ca="1">AA2821*'Cost Study'!$B$31</f>
        <v>0</v>
      </c>
      <c r="AE2821" s="377">
        <f t="shared" ref="AE2821:AE2884" ca="1" si="673">Z2821+AB2821</f>
        <v>0</v>
      </c>
      <c r="AF2821" s="377">
        <f t="shared" ref="AF2821:AF2884" ca="1" si="674">AC2821+AD2821</f>
        <v>0</v>
      </c>
      <c r="AH2821" s="688">
        <f>IFERROR($H2821/SUMIF($A:$A,$A2821,$H:$H)*SUMIF(Summary!$A$110:$A$186,$A2821,Summary!$P$110:$P$186),0)</f>
        <v>0</v>
      </c>
      <c r="AI2821" s="689">
        <f t="shared" ca="1" si="660"/>
        <v>0</v>
      </c>
      <c r="AJ2821" s="688">
        <f>IFERROR(H2821/SUMIF(A:A,A2821,H:H)*SUMIF(Summary!$A$110:$A$186,'Operations Support'!A2821,Summary!$Q$110:$Q$186),0)</f>
        <v>0</v>
      </c>
      <c r="AK2821" s="688">
        <f t="shared" ca="1" si="661"/>
        <v>0</v>
      </c>
      <c r="AM2821" s="688">
        <f>IFERROR($H2821/SUMIF($A:$A,$A2821,$H:$H)*SUMIF(Summary!$A$230:$A$266,$A2821,Summary!$P$230:$P$266),0)</f>
        <v>0</v>
      </c>
      <c r="AN2821" s="688">
        <f>IFERROR($H2821/SUMIF($A:$A,$A2821,$H:$H)*(SUMIF(Summary!$A$230:$A$266,$A2821,Summary!$L$230:$L$266)+SUMIF(Summary!$A$281:$A$317,$A2821,Summary!$L$281:$L$317))-AM2821,0)</f>
        <v>0</v>
      </c>
      <c r="AO2821" s="688">
        <f>IFERROR($H2821/SUMIF($A:$A,$A2821,$H:$H)*SUMIF(Summary!$A$230:$A$266,$A2821,Summary!$Q$230:$Q$266),0)</f>
        <v>0</v>
      </c>
      <c r="AP2821" s="688">
        <f>IFERROR($H2821/SUMIF($A:$A,$A2821,$H:$H)*(SUMIF(Summary!$A$230:$A$266,$A2821,Summary!$L$230:$L$266)+SUMIF(Summary!$A$281:$A$317,$A2821,Summary!$L$281:$L$317))-AO2821,0)</f>
        <v>0</v>
      </c>
      <c r="AQ2821" s="306"/>
      <c r="AR2821" s="688">
        <f t="shared" ca="1" si="662"/>
        <v>0</v>
      </c>
      <c r="AS2821" s="688">
        <f t="shared" ca="1" si="663"/>
        <v>0</v>
      </c>
    </row>
    <row r="2822" spans="1:45" x14ac:dyDescent="0.2">
      <c r="A2822" s="423">
        <v>10115</v>
      </c>
      <c r="B2822" s="424">
        <v>5</v>
      </c>
      <c r="C2822" s="425" t="s">
        <v>303</v>
      </c>
      <c r="D2822" s="422">
        <f t="shared" si="664"/>
        <v>0</v>
      </c>
      <c r="E2822" s="422">
        <f t="shared" si="665"/>
        <v>0</v>
      </c>
      <c r="F2822" s="422">
        <f t="shared" si="666"/>
        <v>0</v>
      </c>
      <c r="G2822" s="422">
        <f t="shared" si="667"/>
        <v>0</v>
      </c>
      <c r="H2822" s="22">
        <f t="shared" si="668"/>
        <v>0</v>
      </c>
      <c r="I2822" s="116">
        <v>0</v>
      </c>
      <c r="J2822" s="116">
        <v>0</v>
      </c>
      <c r="K2822" s="116">
        <v>0</v>
      </c>
      <c r="L2822" s="116">
        <v>0</v>
      </c>
      <c r="M2822" s="22">
        <f t="shared" si="669"/>
        <v>0</v>
      </c>
      <c r="N2822" s="116">
        <v>0</v>
      </c>
      <c r="O2822" s="116">
        <v>0</v>
      </c>
      <c r="P2822" s="116">
        <v>0</v>
      </c>
      <c r="Q2822" s="116">
        <v>0</v>
      </c>
      <c r="R2822" s="22">
        <f t="shared" si="670"/>
        <v>0</v>
      </c>
      <c r="S2822" s="116">
        <v>0</v>
      </c>
      <c r="T2822" s="116">
        <v>0</v>
      </c>
      <c r="U2822" s="116">
        <v>0</v>
      </c>
      <c r="V2822" s="116">
        <v>0</v>
      </c>
      <c r="W2822" s="22">
        <f t="shared" si="671"/>
        <v>0</v>
      </c>
      <c r="X2822" s="22">
        <f t="shared" si="672"/>
        <v>0</v>
      </c>
      <c r="Y2822" s="22">
        <f ca="1">OFFSET('Cost Study'!$B$7,'Operations Support'!$C2822,'Operations Support'!$B2822)*$H2822</f>
        <v>0</v>
      </c>
      <c r="Z2822" s="23">
        <f ca="1">Y2822*'Cost Study'!$B$31</f>
        <v>0</v>
      </c>
      <c r="AA2822" s="23">
        <f ca="1">IF(A2822=10298,1.51,1)*IF($B2822&lt;3,$D2822*'Cost Study'!$B$32*OFFSET('Cost Study'!$B$7,'Operations Support'!$C2822,'Operations Support'!$B2822),0)</f>
        <v>0</v>
      </c>
      <c r="AB2822" s="24">
        <f ca="1">AA2822*'Cost Study'!$B$31</f>
        <v>0</v>
      </c>
      <c r="AC2822" s="23">
        <f ca="1">Y2822*'Cost Study'!$B$31</f>
        <v>0</v>
      </c>
      <c r="AD2822" s="24">
        <f ca="1">AA2822*'Cost Study'!$B$31</f>
        <v>0</v>
      </c>
      <c r="AE2822" s="377">
        <f t="shared" ca="1" si="673"/>
        <v>0</v>
      </c>
      <c r="AF2822" s="377">
        <f t="shared" ca="1" si="674"/>
        <v>0</v>
      </c>
      <c r="AH2822" s="688">
        <f>IFERROR($H2822/SUMIF($A:$A,$A2822,$H:$H)*SUMIF(Summary!$A$110:$A$186,$A2822,Summary!$P$110:$P$186),0)</f>
        <v>0</v>
      </c>
      <c r="AI2822" s="689">
        <f t="shared" ca="1" si="660"/>
        <v>0</v>
      </c>
      <c r="AJ2822" s="688">
        <f>IFERROR(H2822/SUMIF(A:A,A2822,H:H)*SUMIF(Summary!$A$110:$A$186,'Operations Support'!A2822,Summary!$Q$110:$Q$186),0)</f>
        <v>0</v>
      </c>
      <c r="AK2822" s="688">
        <f t="shared" ca="1" si="661"/>
        <v>0</v>
      </c>
      <c r="AM2822" s="688">
        <f>IFERROR($H2822/SUMIF($A:$A,$A2822,$H:$H)*SUMIF(Summary!$A$230:$A$266,$A2822,Summary!$P$230:$P$266),0)</f>
        <v>0</v>
      </c>
      <c r="AN2822" s="688">
        <f>IFERROR($H2822/SUMIF($A:$A,$A2822,$H:$H)*(SUMIF(Summary!$A$230:$A$266,$A2822,Summary!$L$230:$L$266)+SUMIF(Summary!$A$281:$A$317,$A2822,Summary!$L$281:$L$317))-AM2822,0)</f>
        <v>0</v>
      </c>
      <c r="AO2822" s="688">
        <f>IFERROR($H2822/SUMIF($A:$A,$A2822,$H:$H)*SUMIF(Summary!$A$230:$A$266,$A2822,Summary!$Q$230:$Q$266),0)</f>
        <v>0</v>
      </c>
      <c r="AP2822" s="688">
        <f>IFERROR($H2822/SUMIF($A:$A,$A2822,$H:$H)*(SUMIF(Summary!$A$230:$A$266,$A2822,Summary!$L$230:$L$266)+SUMIF(Summary!$A$281:$A$317,$A2822,Summary!$L$281:$L$317))-AO2822,0)</f>
        <v>0</v>
      </c>
      <c r="AQ2822" s="306"/>
      <c r="AR2822" s="688">
        <f t="shared" ca="1" si="662"/>
        <v>0</v>
      </c>
      <c r="AS2822" s="688">
        <f t="shared" ca="1" si="663"/>
        <v>0</v>
      </c>
    </row>
    <row r="2823" spans="1:45" s="15" customFormat="1" x14ac:dyDescent="0.2">
      <c r="A2823" s="423">
        <v>10115</v>
      </c>
      <c r="B2823" s="424">
        <v>5</v>
      </c>
      <c r="C2823" s="425" t="s">
        <v>304</v>
      </c>
      <c r="D2823" s="422">
        <f t="shared" si="664"/>
        <v>0</v>
      </c>
      <c r="E2823" s="422">
        <f t="shared" si="665"/>
        <v>0</v>
      </c>
      <c r="F2823" s="422">
        <f t="shared" si="666"/>
        <v>0</v>
      </c>
      <c r="G2823" s="422">
        <f t="shared" si="667"/>
        <v>0</v>
      </c>
      <c r="H2823" s="22">
        <f t="shared" si="668"/>
        <v>0</v>
      </c>
      <c r="I2823" s="116">
        <v>0</v>
      </c>
      <c r="J2823" s="116">
        <v>0</v>
      </c>
      <c r="K2823" s="116">
        <v>0</v>
      </c>
      <c r="L2823" s="116">
        <v>0</v>
      </c>
      <c r="M2823" s="22">
        <f t="shared" si="669"/>
        <v>0</v>
      </c>
      <c r="N2823" s="116">
        <v>0</v>
      </c>
      <c r="O2823" s="116">
        <v>0</v>
      </c>
      <c r="P2823" s="116">
        <v>0</v>
      </c>
      <c r="Q2823" s="116">
        <v>0</v>
      </c>
      <c r="R2823" s="22">
        <f t="shared" si="670"/>
        <v>0</v>
      </c>
      <c r="S2823" s="116">
        <v>0</v>
      </c>
      <c r="T2823" s="116">
        <v>0</v>
      </c>
      <c r="U2823" s="116">
        <v>0</v>
      </c>
      <c r="V2823" s="116">
        <v>0</v>
      </c>
      <c r="W2823" s="22">
        <f t="shared" si="671"/>
        <v>0</v>
      </c>
      <c r="X2823" s="22">
        <f t="shared" si="672"/>
        <v>0</v>
      </c>
      <c r="Y2823" s="22">
        <f ca="1">OFFSET('Cost Study'!$B$7,'Operations Support'!$C2823,'Operations Support'!$B2823)*$H2823</f>
        <v>0</v>
      </c>
      <c r="Z2823" s="23">
        <f ca="1">Y2823*'Cost Study'!$B$31</f>
        <v>0</v>
      </c>
      <c r="AA2823" s="23">
        <f ca="1">IF(A2823=10298,1.51,1)*IF($B2823&lt;3,$D2823*'Cost Study'!$B$32*OFFSET('Cost Study'!$B$7,'Operations Support'!$C2823,'Operations Support'!$B2823),0)</f>
        <v>0</v>
      </c>
      <c r="AB2823" s="24">
        <f ca="1">AA2823*'Cost Study'!$B$31</f>
        <v>0</v>
      </c>
      <c r="AC2823" s="23">
        <f ca="1">Y2823*'Cost Study'!$B$31</f>
        <v>0</v>
      </c>
      <c r="AD2823" s="24">
        <f ca="1">AA2823*'Cost Study'!$B$31</f>
        <v>0</v>
      </c>
      <c r="AE2823" s="377">
        <f t="shared" ca="1" si="673"/>
        <v>0</v>
      </c>
      <c r="AF2823" s="377">
        <f t="shared" ca="1" si="674"/>
        <v>0</v>
      </c>
      <c r="AH2823" s="688">
        <f>IFERROR($H2823/SUMIF($A:$A,$A2823,$H:$H)*SUMIF(Summary!$A$110:$A$186,$A2823,Summary!$P$110:$P$186),0)</f>
        <v>0</v>
      </c>
      <c r="AI2823" s="689">
        <f t="shared" ca="1" si="660"/>
        <v>0</v>
      </c>
      <c r="AJ2823" s="688">
        <f>IFERROR(H2823/SUMIF(A:A,A2823,H:H)*SUMIF(Summary!$A$110:$A$186,'Operations Support'!A2823,Summary!$Q$110:$Q$186),0)</f>
        <v>0</v>
      </c>
      <c r="AK2823" s="688">
        <f t="shared" ca="1" si="661"/>
        <v>0</v>
      </c>
      <c r="AL2823" s="1"/>
      <c r="AM2823" s="688">
        <f>IFERROR($H2823/SUMIF($A:$A,$A2823,$H:$H)*SUMIF(Summary!$A$230:$A$266,$A2823,Summary!$P$230:$P$266),0)</f>
        <v>0</v>
      </c>
      <c r="AN2823" s="688">
        <f>IFERROR($H2823/SUMIF($A:$A,$A2823,$H:$H)*(SUMIF(Summary!$A$230:$A$266,$A2823,Summary!$L$230:$L$266)+SUMIF(Summary!$A$281:$A$317,$A2823,Summary!$L$281:$L$317))-AM2823,0)</f>
        <v>0</v>
      </c>
      <c r="AO2823" s="688">
        <f>IFERROR($H2823/SUMIF($A:$A,$A2823,$H:$H)*SUMIF(Summary!$A$230:$A$266,$A2823,Summary!$Q$230:$Q$266),0)</f>
        <v>0</v>
      </c>
      <c r="AP2823" s="688">
        <f>IFERROR($H2823/SUMIF($A:$A,$A2823,$H:$H)*(SUMIF(Summary!$A$230:$A$266,$A2823,Summary!$L$230:$L$266)+SUMIF(Summary!$A$281:$A$317,$A2823,Summary!$L$281:$L$317))-AO2823,0)</f>
        <v>0</v>
      </c>
      <c r="AQ2823" s="306"/>
      <c r="AR2823" s="688">
        <f t="shared" ca="1" si="662"/>
        <v>0</v>
      </c>
      <c r="AS2823" s="688">
        <f t="shared" ca="1" si="663"/>
        <v>0</v>
      </c>
    </row>
    <row r="2824" spans="1:45" x14ac:dyDescent="0.2">
      <c r="A2824" s="423">
        <v>10115</v>
      </c>
      <c r="B2824" s="424">
        <v>5</v>
      </c>
      <c r="C2824" s="425" t="s">
        <v>305</v>
      </c>
      <c r="D2824" s="422">
        <f t="shared" si="664"/>
        <v>0</v>
      </c>
      <c r="E2824" s="422">
        <f t="shared" si="665"/>
        <v>0</v>
      </c>
      <c r="F2824" s="422">
        <f t="shared" si="666"/>
        <v>0</v>
      </c>
      <c r="G2824" s="422">
        <f t="shared" si="667"/>
        <v>0</v>
      </c>
      <c r="H2824" s="22">
        <f t="shared" si="668"/>
        <v>0</v>
      </c>
      <c r="I2824" s="116">
        <v>0</v>
      </c>
      <c r="J2824" s="116">
        <v>0</v>
      </c>
      <c r="K2824" s="116">
        <v>0</v>
      </c>
      <c r="L2824" s="116">
        <v>0</v>
      </c>
      <c r="M2824" s="22">
        <f t="shared" si="669"/>
        <v>0</v>
      </c>
      <c r="N2824" s="116">
        <v>0</v>
      </c>
      <c r="O2824" s="116">
        <v>0</v>
      </c>
      <c r="P2824" s="116">
        <v>0</v>
      </c>
      <c r="Q2824" s="116">
        <v>0</v>
      </c>
      <c r="R2824" s="22">
        <f t="shared" si="670"/>
        <v>0</v>
      </c>
      <c r="S2824" s="116">
        <v>0</v>
      </c>
      <c r="T2824" s="116">
        <v>0</v>
      </c>
      <c r="U2824" s="116">
        <v>0</v>
      </c>
      <c r="V2824" s="116">
        <v>0</v>
      </c>
      <c r="W2824" s="22">
        <f t="shared" si="671"/>
        <v>0</v>
      </c>
      <c r="X2824" s="22">
        <f t="shared" si="672"/>
        <v>0</v>
      </c>
      <c r="Y2824" s="22">
        <f ca="1">OFFSET('Cost Study'!$B$7,'Operations Support'!$C2824,'Operations Support'!$B2824)*$H2824</f>
        <v>0</v>
      </c>
      <c r="Z2824" s="23">
        <f ca="1">Y2824*'Cost Study'!$B$31</f>
        <v>0</v>
      </c>
      <c r="AA2824" s="23">
        <f ca="1">IF(A2824=10298,1.51,1)*IF($B2824&lt;3,$D2824*'Cost Study'!$B$32*OFFSET('Cost Study'!$B$7,'Operations Support'!$C2824,'Operations Support'!$B2824),0)</f>
        <v>0</v>
      </c>
      <c r="AB2824" s="24">
        <f ca="1">AA2824*'Cost Study'!$B$31</f>
        <v>0</v>
      </c>
      <c r="AC2824" s="23">
        <f ca="1">Y2824*'Cost Study'!$B$31</f>
        <v>0</v>
      </c>
      <c r="AD2824" s="24">
        <f ca="1">AA2824*'Cost Study'!$B$31</f>
        <v>0</v>
      </c>
      <c r="AE2824" s="377">
        <f t="shared" ca="1" si="673"/>
        <v>0</v>
      </c>
      <c r="AF2824" s="377">
        <f t="shared" ca="1" si="674"/>
        <v>0</v>
      </c>
      <c r="AH2824" s="688">
        <f>IFERROR($H2824/SUMIF($A:$A,$A2824,$H:$H)*SUMIF(Summary!$A$110:$A$186,$A2824,Summary!$P$110:$P$186),0)</f>
        <v>0</v>
      </c>
      <c r="AI2824" s="689">
        <f t="shared" ca="1" si="660"/>
        <v>0</v>
      </c>
      <c r="AJ2824" s="688">
        <f>IFERROR(H2824/SUMIF(A:A,A2824,H:H)*SUMIF(Summary!$A$110:$A$186,'Operations Support'!A2824,Summary!$Q$110:$Q$186),0)</f>
        <v>0</v>
      </c>
      <c r="AK2824" s="688">
        <f t="shared" ca="1" si="661"/>
        <v>0</v>
      </c>
      <c r="AM2824" s="688">
        <f>IFERROR($H2824/SUMIF($A:$A,$A2824,$H:$H)*SUMIF(Summary!$A$230:$A$266,$A2824,Summary!$P$230:$P$266),0)</f>
        <v>0</v>
      </c>
      <c r="AN2824" s="688">
        <f>IFERROR($H2824/SUMIF($A:$A,$A2824,$H:$H)*(SUMIF(Summary!$A$230:$A$266,$A2824,Summary!$L$230:$L$266)+SUMIF(Summary!$A$281:$A$317,$A2824,Summary!$L$281:$L$317))-AM2824,0)</f>
        <v>0</v>
      </c>
      <c r="AO2824" s="688">
        <f>IFERROR($H2824/SUMIF($A:$A,$A2824,$H:$H)*SUMIF(Summary!$A$230:$A$266,$A2824,Summary!$Q$230:$Q$266),0)</f>
        <v>0</v>
      </c>
      <c r="AP2824" s="688">
        <f>IFERROR($H2824/SUMIF($A:$A,$A2824,$H:$H)*(SUMIF(Summary!$A$230:$A$266,$A2824,Summary!$L$230:$L$266)+SUMIF(Summary!$A$281:$A$317,$A2824,Summary!$L$281:$L$317))-AO2824,0)</f>
        <v>0</v>
      </c>
      <c r="AQ2824" s="306"/>
      <c r="AR2824" s="688">
        <f t="shared" ca="1" si="662"/>
        <v>0</v>
      </c>
      <c r="AS2824" s="688">
        <f t="shared" ca="1" si="663"/>
        <v>0</v>
      </c>
    </row>
    <row r="2825" spans="1:45" x14ac:dyDescent="0.2">
      <c r="A2825" s="423">
        <v>10115</v>
      </c>
      <c r="B2825" s="424">
        <v>5</v>
      </c>
      <c r="C2825" s="425" t="s">
        <v>306</v>
      </c>
      <c r="D2825" s="422">
        <f t="shared" si="664"/>
        <v>0</v>
      </c>
      <c r="E2825" s="422">
        <f t="shared" si="665"/>
        <v>0</v>
      </c>
      <c r="F2825" s="422">
        <f t="shared" si="666"/>
        <v>0</v>
      </c>
      <c r="G2825" s="422">
        <f t="shared" si="667"/>
        <v>0</v>
      </c>
      <c r="H2825" s="22">
        <f t="shared" si="668"/>
        <v>0</v>
      </c>
      <c r="I2825" s="116">
        <v>0</v>
      </c>
      <c r="J2825" s="116">
        <v>0</v>
      </c>
      <c r="K2825" s="116">
        <v>0</v>
      </c>
      <c r="L2825" s="116">
        <v>0</v>
      </c>
      <c r="M2825" s="22">
        <f t="shared" si="669"/>
        <v>0</v>
      </c>
      <c r="N2825" s="116">
        <v>0</v>
      </c>
      <c r="O2825" s="116">
        <v>0</v>
      </c>
      <c r="P2825" s="116">
        <v>0</v>
      </c>
      <c r="Q2825" s="116">
        <v>0</v>
      </c>
      <c r="R2825" s="22">
        <f t="shared" si="670"/>
        <v>0</v>
      </c>
      <c r="S2825" s="116">
        <v>0</v>
      </c>
      <c r="T2825" s="116">
        <v>0</v>
      </c>
      <c r="U2825" s="116">
        <v>0</v>
      </c>
      <c r="V2825" s="116">
        <v>0</v>
      </c>
      <c r="W2825" s="22">
        <f t="shared" si="671"/>
        <v>0</v>
      </c>
      <c r="X2825" s="22">
        <f t="shared" si="672"/>
        <v>0</v>
      </c>
      <c r="Y2825" s="22">
        <f ca="1">OFFSET('Cost Study'!$B$7,'Operations Support'!$C2825,'Operations Support'!$B2825)*$H2825</f>
        <v>0</v>
      </c>
      <c r="Z2825" s="23">
        <f ca="1">Y2825*'Cost Study'!$B$31</f>
        <v>0</v>
      </c>
      <c r="AA2825" s="23">
        <f ca="1">IF(A2825=10298,1.51,1)*IF($B2825&lt;3,$D2825*'Cost Study'!$B$32*OFFSET('Cost Study'!$B$7,'Operations Support'!$C2825,'Operations Support'!$B2825),0)</f>
        <v>0</v>
      </c>
      <c r="AB2825" s="24">
        <f ca="1">AA2825*'Cost Study'!$B$31</f>
        <v>0</v>
      </c>
      <c r="AC2825" s="23">
        <f ca="1">Y2825*'Cost Study'!$B$31</f>
        <v>0</v>
      </c>
      <c r="AD2825" s="24">
        <f ca="1">AA2825*'Cost Study'!$B$31</f>
        <v>0</v>
      </c>
      <c r="AE2825" s="377">
        <f t="shared" ca="1" si="673"/>
        <v>0</v>
      </c>
      <c r="AF2825" s="377">
        <f t="shared" ca="1" si="674"/>
        <v>0</v>
      </c>
      <c r="AH2825" s="688">
        <f>IFERROR($H2825/SUMIF($A:$A,$A2825,$H:$H)*SUMIF(Summary!$A$110:$A$186,$A2825,Summary!$P$110:$P$186),0)</f>
        <v>0</v>
      </c>
      <c r="AI2825" s="689">
        <f t="shared" ca="1" si="660"/>
        <v>0</v>
      </c>
      <c r="AJ2825" s="688">
        <f>IFERROR(H2825/SUMIF(A:A,A2825,H:H)*SUMIF(Summary!$A$110:$A$186,'Operations Support'!A2825,Summary!$Q$110:$Q$186),0)</f>
        <v>0</v>
      </c>
      <c r="AK2825" s="688">
        <f t="shared" ca="1" si="661"/>
        <v>0</v>
      </c>
      <c r="AM2825" s="688">
        <f>IFERROR($H2825/SUMIF($A:$A,$A2825,$H:$H)*SUMIF(Summary!$A$230:$A$266,$A2825,Summary!$P$230:$P$266),0)</f>
        <v>0</v>
      </c>
      <c r="AN2825" s="688">
        <f>IFERROR($H2825/SUMIF($A:$A,$A2825,$H:$H)*(SUMIF(Summary!$A$230:$A$266,$A2825,Summary!$L$230:$L$266)+SUMIF(Summary!$A$281:$A$317,$A2825,Summary!$L$281:$L$317))-AM2825,0)</f>
        <v>0</v>
      </c>
      <c r="AO2825" s="688">
        <f>IFERROR($H2825/SUMIF($A:$A,$A2825,$H:$H)*SUMIF(Summary!$A$230:$A$266,$A2825,Summary!$Q$230:$Q$266),0)</f>
        <v>0</v>
      </c>
      <c r="AP2825" s="688">
        <f>IFERROR($H2825/SUMIF($A:$A,$A2825,$H:$H)*(SUMIF(Summary!$A$230:$A$266,$A2825,Summary!$L$230:$L$266)+SUMIF(Summary!$A$281:$A$317,$A2825,Summary!$L$281:$L$317))-AO2825,0)</f>
        <v>0</v>
      </c>
      <c r="AQ2825" s="306"/>
      <c r="AR2825" s="688">
        <f t="shared" ca="1" si="662"/>
        <v>0</v>
      </c>
      <c r="AS2825" s="688">
        <f t="shared" ca="1" si="663"/>
        <v>0</v>
      </c>
    </row>
    <row r="2826" spans="1:45" x14ac:dyDescent="0.2">
      <c r="A2826" s="423">
        <v>10115</v>
      </c>
      <c r="B2826" s="424">
        <v>5</v>
      </c>
      <c r="C2826" s="425" t="s">
        <v>307</v>
      </c>
      <c r="D2826" s="422">
        <f t="shared" si="664"/>
        <v>0</v>
      </c>
      <c r="E2826" s="422">
        <f t="shared" si="665"/>
        <v>0</v>
      </c>
      <c r="F2826" s="422">
        <f t="shared" si="666"/>
        <v>0</v>
      </c>
      <c r="G2826" s="422">
        <f t="shared" si="667"/>
        <v>0</v>
      </c>
      <c r="H2826" s="22">
        <f t="shared" si="668"/>
        <v>0</v>
      </c>
      <c r="I2826" s="116">
        <v>0</v>
      </c>
      <c r="J2826" s="116">
        <v>0</v>
      </c>
      <c r="K2826" s="116">
        <v>0</v>
      </c>
      <c r="L2826" s="116">
        <v>0</v>
      </c>
      <c r="M2826" s="22">
        <f t="shared" si="669"/>
        <v>0</v>
      </c>
      <c r="N2826" s="116">
        <v>0</v>
      </c>
      <c r="O2826" s="116">
        <v>0</v>
      </c>
      <c r="P2826" s="116">
        <v>0</v>
      </c>
      <c r="Q2826" s="116">
        <v>0</v>
      </c>
      <c r="R2826" s="22">
        <f t="shared" si="670"/>
        <v>0</v>
      </c>
      <c r="S2826" s="116">
        <v>0</v>
      </c>
      <c r="T2826" s="116">
        <v>0</v>
      </c>
      <c r="U2826" s="116">
        <v>0</v>
      </c>
      <c r="V2826" s="116">
        <v>0</v>
      </c>
      <c r="W2826" s="22">
        <f t="shared" si="671"/>
        <v>0</v>
      </c>
      <c r="X2826" s="22">
        <f t="shared" si="672"/>
        <v>0</v>
      </c>
      <c r="Y2826" s="22">
        <f ca="1">OFFSET('Cost Study'!$B$7,'Operations Support'!$C2826,'Operations Support'!$B2826)*$H2826</f>
        <v>0</v>
      </c>
      <c r="Z2826" s="23">
        <f ca="1">Y2826*'Cost Study'!$B$31</f>
        <v>0</v>
      </c>
      <c r="AA2826" s="23">
        <f ca="1">IF(A2826=10298,1.51,1)*IF($B2826&lt;3,$D2826*'Cost Study'!$B$32*OFFSET('Cost Study'!$B$7,'Operations Support'!$C2826,'Operations Support'!$B2826),0)</f>
        <v>0</v>
      </c>
      <c r="AB2826" s="24">
        <f ca="1">AA2826*'Cost Study'!$B$31</f>
        <v>0</v>
      </c>
      <c r="AC2826" s="23">
        <f ca="1">Y2826*'Cost Study'!$B$31</f>
        <v>0</v>
      </c>
      <c r="AD2826" s="24">
        <f ca="1">AA2826*'Cost Study'!$B$31</f>
        <v>0</v>
      </c>
      <c r="AE2826" s="377">
        <f t="shared" ca="1" si="673"/>
        <v>0</v>
      </c>
      <c r="AF2826" s="377">
        <f t="shared" ca="1" si="674"/>
        <v>0</v>
      </c>
      <c r="AH2826" s="688">
        <f>IFERROR($H2826/SUMIF($A:$A,$A2826,$H:$H)*SUMIF(Summary!$A$110:$A$186,$A2826,Summary!$P$110:$P$186),0)</f>
        <v>0</v>
      </c>
      <c r="AI2826" s="689">
        <f t="shared" ca="1" si="660"/>
        <v>0</v>
      </c>
      <c r="AJ2826" s="688">
        <f>IFERROR(H2826/SUMIF(A:A,A2826,H:H)*SUMIF(Summary!$A$110:$A$186,'Operations Support'!A2826,Summary!$Q$110:$Q$186),0)</f>
        <v>0</v>
      </c>
      <c r="AK2826" s="688">
        <f t="shared" ca="1" si="661"/>
        <v>0</v>
      </c>
      <c r="AM2826" s="688">
        <f>IFERROR($H2826/SUMIF($A:$A,$A2826,$H:$H)*SUMIF(Summary!$A$230:$A$266,$A2826,Summary!$P$230:$P$266),0)</f>
        <v>0</v>
      </c>
      <c r="AN2826" s="688">
        <f>IFERROR($H2826/SUMIF($A:$A,$A2826,$H:$H)*(SUMIF(Summary!$A$230:$A$266,$A2826,Summary!$L$230:$L$266)+SUMIF(Summary!$A$281:$A$317,$A2826,Summary!$L$281:$L$317))-AM2826,0)</f>
        <v>0</v>
      </c>
      <c r="AO2826" s="688">
        <f>IFERROR($H2826/SUMIF($A:$A,$A2826,$H:$H)*SUMIF(Summary!$A$230:$A$266,$A2826,Summary!$Q$230:$Q$266),0)</f>
        <v>0</v>
      </c>
      <c r="AP2826" s="688">
        <f>IFERROR($H2826/SUMIF($A:$A,$A2826,$H:$H)*(SUMIF(Summary!$A$230:$A$266,$A2826,Summary!$L$230:$L$266)+SUMIF(Summary!$A$281:$A$317,$A2826,Summary!$L$281:$L$317))-AO2826,0)</f>
        <v>0</v>
      </c>
      <c r="AQ2826" s="306"/>
      <c r="AR2826" s="688">
        <f t="shared" ca="1" si="662"/>
        <v>0</v>
      </c>
      <c r="AS2826" s="688">
        <f t="shared" ca="1" si="663"/>
        <v>0</v>
      </c>
    </row>
    <row r="2827" spans="1:45" x14ac:dyDescent="0.2">
      <c r="A2827" s="423">
        <v>10115</v>
      </c>
      <c r="B2827" s="424">
        <v>5</v>
      </c>
      <c r="C2827" s="425" t="s">
        <v>308</v>
      </c>
      <c r="D2827" s="422">
        <f t="shared" si="664"/>
        <v>0</v>
      </c>
      <c r="E2827" s="422">
        <f t="shared" si="665"/>
        <v>0</v>
      </c>
      <c r="F2827" s="422">
        <f t="shared" si="666"/>
        <v>0</v>
      </c>
      <c r="G2827" s="422">
        <f t="shared" si="667"/>
        <v>0</v>
      </c>
      <c r="H2827" s="22">
        <f t="shared" si="668"/>
        <v>0</v>
      </c>
      <c r="I2827" s="116">
        <v>0</v>
      </c>
      <c r="J2827" s="116">
        <v>0</v>
      </c>
      <c r="K2827" s="116">
        <v>0</v>
      </c>
      <c r="L2827" s="116">
        <v>0</v>
      </c>
      <c r="M2827" s="22">
        <f t="shared" si="669"/>
        <v>0</v>
      </c>
      <c r="N2827" s="116">
        <v>0</v>
      </c>
      <c r="O2827" s="116">
        <v>0</v>
      </c>
      <c r="P2827" s="116">
        <v>0</v>
      </c>
      <c r="Q2827" s="116">
        <v>0</v>
      </c>
      <c r="R2827" s="22">
        <f t="shared" si="670"/>
        <v>0</v>
      </c>
      <c r="S2827" s="116">
        <v>0</v>
      </c>
      <c r="T2827" s="116">
        <v>0</v>
      </c>
      <c r="U2827" s="116">
        <v>0</v>
      </c>
      <c r="V2827" s="116">
        <v>0</v>
      </c>
      <c r="W2827" s="22">
        <f t="shared" si="671"/>
        <v>0</v>
      </c>
      <c r="X2827" s="22">
        <f t="shared" si="672"/>
        <v>0</v>
      </c>
      <c r="Y2827" s="22">
        <f ca="1">OFFSET('Cost Study'!$B$7,'Operations Support'!$C2827,'Operations Support'!$B2827)*$H2827</f>
        <v>0</v>
      </c>
      <c r="Z2827" s="23">
        <f ca="1">Y2827*'Cost Study'!$B$31</f>
        <v>0</v>
      </c>
      <c r="AA2827" s="23">
        <f ca="1">IF(A2827=10298,1.51,1)*IF($B2827&lt;3,$D2827*'Cost Study'!$B$32*OFFSET('Cost Study'!$B$7,'Operations Support'!$C2827,'Operations Support'!$B2827),0)</f>
        <v>0</v>
      </c>
      <c r="AB2827" s="24">
        <f ca="1">AA2827*'Cost Study'!$B$31</f>
        <v>0</v>
      </c>
      <c r="AC2827" s="23">
        <f ca="1">Y2827*'Cost Study'!$B$31</f>
        <v>0</v>
      </c>
      <c r="AD2827" s="24">
        <f ca="1">AA2827*'Cost Study'!$B$31</f>
        <v>0</v>
      </c>
      <c r="AE2827" s="377">
        <f t="shared" ca="1" si="673"/>
        <v>0</v>
      </c>
      <c r="AF2827" s="377">
        <f t="shared" ca="1" si="674"/>
        <v>0</v>
      </c>
      <c r="AH2827" s="688">
        <f>IFERROR($H2827/SUMIF($A:$A,$A2827,$H:$H)*SUMIF(Summary!$A$110:$A$186,$A2827,Summary!$P$110:$P$186),0)</f>
        <v>0</v>
      </c>
      <c r="AI2827" s="689">
        <f t="shared" ca="1" si="660"/>
        <v>0</v>
      </c>
      <c r="AJ2827" s="688">
        <f>IFERROR(H2827/SUMIF(A:A,A2827,H:H)*SUMIF(Summary!$A$110:$A$186,'Operations Support'!A2827,Summary!$Q$110:$Q$186),0)</f>
        <v>0</v>
      </c>
      <c r="AK2827" s="688">
        <f t="shared" ca="1" si="661"/>
        <v>0</v>
      </c>
      <c r="AM2827" s="688">
        <f>IFERROR($H2827/SUMIF($A:$A,$A2827,$H:$H)*SUMIF(Summary!$A$230:$A$266,$A2827,Summary!$P$230:$P$266),0)</f>
        <v>0</v>
      </c>
      <c r="AN2827" s="688">
        <f>IFERROR($H2827/SUMIF($A:$A,$A2827,$H:$H)*(SUMIF(Summary!$A$230:$A$266,$A2827,Summary!$L$230:$L$266)+SUMIF(Summary!$A$281:$A$317,$A2827,Summary!$L$281:$L$317))-AM2827,0)</f>
        <v>0</v>
      </c>
      <c r="AO2827" s="688">
        <f>IFERROR($H2827/SUMIF($A:$A,$A2827,$H:$H)*SUMIF(Summary!$A$230:$A$266,$A2827,Summary!$Q$230:$Q$266),0)</f>
        <v>0</v>
      </c>
      <c r="AP2827" s="688">
        <f>IFERROR($H2827/SUMIF($A:$A,$A2827,$H:$H)*(SUMIF(Summary!$A$230:$A$266,$A2827,Summary!$L$230:$L$266)+SUMIF(Summary!$A$281:$A$317,$A2827,Summary!$L$281:$L$317))-AO2827,0)</f>
        <v>0</v>
      </c>
      <c r="AQ2827" s="306"/>
      <c r="AR2827" s="688">
        <f t="shared" ca="1" si="662"/>
        <v>0</v>
      </c>
      <c r="AS2827" s="688">
        <f t="shared" ca="1" si="663"/>
        <v>0</v>
      </c>
    </row>
    <row r="2828" spans="1:45" x14ac:dyDescent="0.2">
      <c r="A2828" s="423">
        <v>10115</v>
      </c>
      <c r="B2828" s="424">
        <v>5</v>
      </c>
      <c r="C2828" s="425" t="s">
        <v>309</v>
      </c>
      <c r="D2828" s="422">
        <f t="shared" si="664"/>
        <v>0</v>
      </c>
      <c r="E2828" s="422">
        <f t="shared" si="665"/>
        <v>0</v>
      </c>
      <c r="F2828" s="422">
        <f t="shared" si="666"/>
        <v>0</v>
      </c>
      <c r="G2828" s="422">
        <f t="shared" si="667"/>
        <v>0</v>
      </c>
      <c r="H2828" s="22">
        <f t="shared" si="668"/>
        <v>0</v>
      </c>
      <c r="I2828" s="116">
        <v>0</v>
      </c>
      <c r="J2828" s="116">
        <v>0</v>
      </c>
      <c r="K2828" s="116">
        <v>0</v>
      </c>
      <c r="L2828" s="116">
        <v>0</v>
      </c>
      <c r="M2828" s="22">
        <f t="shared" si="669"/>
        <v>0</v>
      </c>
      <c r="N2828" s="116">
        <v>0</v>
      </c>
      <c r="O2828" s="116">
        <v>0</v>
      </c>
      <c r="P2828" s="116">
        <v>0</v>
      </c>
      <c r="Q2828" s="116">
        <v>0</v>
      </c>
      <c r="R2828" s="22">
        <f t="shared" si="670"/>
        <v>0</v>
      </c>
      <c r="S2828" s="116">
        <v>0</v>
      </c>
      <c r="T2828" s="116">
        <v>0</v>
      </c>
      <c r="U2828" s="116">
        <v>0</v>
      </c>
      <c r="V2828" s="116">
        <v>0</v>
      </c>
      <c r="W2828" s="22">
        <f t="shared" si="671"/>
        <v>0</v>
      </c>
      <c r="X2828" s="22">
        <f t="shared" si="672"/>
        <v>0</v>
      </c>
      <c r="Y2828" s="22">
        <f ca="1">OFFSET('Cost Study'!$B$7,'Operations Support'!$C2828,'Operations Support'!$B2828)*$H2828</f>
        <v>0</v>
      </c>
      <c r="Z2828" s="23">
        <f ca="1">Y2828*'Cost Study'!$B$31</f>
        <v>0</v>
      </c>
      <c r="AA2828" s="23">
        <f ca="1">IF(A2828=10298,1.51,1)*IF($B2828&lt;3,$D2828*'Cost Study'!$B$32*OFFSET('Cost Study'!$B$7,'Operations Support'!$C2828,'Operations Support'!$B2828),0)</f>
        <v>0</v>
      </c>
      <c r="AB2828" s="24">
        <f ca="1">AA2828*'Cost Study'!$B$31</f>
        <v>0</v>
      </c>
      <c r="AC2828" s="23">
        <f ca="1">Y2828*'Cost Study'!$B$31</f>
        <v>0</v>
      </c>
      <c r="AD2828" s="24">
        <f ca="1">AA2828*'Cost Study'!$B$31</f>
        <v>0</v>
      </c>
      <c r="AE2828" s="377">
        <f t="shared" ca="1" si="673"/>
        <v>0</v>
      </c>
      <c r="AF2828" s="377">
        <f t="shared" ca="1" si="674"/>
        <v>0</v>
      </c>
      <c r="AH2828" s="688">
        <f>IFERROR($H2828/SUMIF($A:$A,$A2828,$H:$H)*SUMIF(Summary!$A$110:$A$186,$A2828,Summary!$P$110:$P$186),0)</f>
        <v>0</v>
      </c>
      <c r="AI2828" s="689">
        <f t="shared" ca="1" si="660"/>
        <v>0</v>
      </c>
      <c r="AJ2828" s="688">
        <f>IFERROR(H2828/SUMIF(A:A,A2828,H:H)*SUMIF(Summary!$A$110:$A$186,'Operations Support'!A2828,Summary!$Q$110:$Q$186),0)</f>
        <v>0</v>
      </c>
      <c r="AK2828" s="688">
        <f t="shared" ca="1" si="661"/>
        <v>0</v>
      </c>
      <c r="AM2828" s="688">
        <f>IFERROR($H2828/SUMIF($A:$A,$A2828,$H:$H)*SUMIF(Summary!$A$230:$A$266,$A2828,Summary!$P$230:$P$266),0)</f>
        <v>0</v>
      </c>
      <c r="AN2828" s="688">
        <f>IFERROR($H2828/SUMIF($A:$A,$A2828,$H:$H)*(SUMIF(Summary!$A$230:$A$266,$A2828,Summary!$L$230:$L$266)+SUMIF(Summary!$A$281:$A$317,$A2828,Summary!$L$281:$L$317))-AM2828,0)</f>
        <v>0</v>
      </c>
      <c r="AO2828" s="688">
        <f>IFERROR($H2828/SUMIF($A:$A,$A2828,$H:$H)*SUMIF(Summary!$A$230:$A$266,$A2828,Summary!$Q$230:$Q$266),0)</f>
        <v>0</v>
      </c>
      <c r="AP2828" s="688">
        <f>IFERROR($H2828/SUMIF($A:$A,$A2828,$H:$H)*(SUMIF(Summary!$A$230:$A$266,$A2828,Summary!$L$230:$L$266)+SUMIF(Summary!$A$281:$A$317,$A2828,Summary!$L$281:$L$317))-AO2828,0)</f>
        <v>0</v>
      </c>
      <c r="AQ2828" s="306"/>
      <c r="AR2828" s="688">
        <f t="shared" ca="1" si="662"/>
        <v>0</v>
      </c>
      <c r="AS2828" s="688">
        <f t="shared" ca="1" si="663"/>
        <v>0</v>
      </c>
    </row>
    <row r="2829" spans="1:45" x14ac:dyDescent="0.2">
      <c r="A2829" s="423">
        <v>10115</v>
      </c>
      <c r="B2829" s="424">
        <v>5</v>
      </c>
      <c r="C2829" s="425" t="s">
        <v>310</v>
      </c>
      <c r="D2829" s="422">
        <f t="shared" si="664"/>
        <v>0</v>
      </c>
      <c r="E2829" s="422">
        <f t="shared" si="665"/>
        <v>0</v>
      </c>
      <c r="F2829" s="422">
        <f t="shared" si="666"/>
        <v>0</v>
      </c>
      <c r="G2829" s="422">
        <f t="shared" si="667"/>
        <v>0</v>
      </c>
      <c r="H2829" s="22">
        <f t="shared" si="668"/>
        <v>0</v>
      </c>
      <c r="I2829" s="116">
        <v>0</v>
      </c>
      <c r="J2829" s="116">
        <v>0</v>
      </c>
      <c r="K2829" s="116">
        <v>0</v>
      </c>
      <c r="L2829" s="116">
        <v>0</v>
      </c>
      <c r="M2829" s="22">
        <f t="shared" si="669"/>
        <v>0</v>
      </c>
      <c r="N2829" s="116">
        <v>0</v>
      </c>
      <c r="O2829" s="116">
        <v>0</v>
      </c>
      <c r="P2829" s="116">
        <v>0</v>
      </c>
      <c r="Q2829" s="116">
        <v>0</v>
      </c>
      <c r="R2829" s="22">
        <f t="shared" si="670"/>
        <v>0</v>
      </c>
      <c r="S2829" s="116">
        <v>0</v>
      </c>
      <c r="T2829" s="116">
        <v>0</v>
      </c>
      <c r="U2829" s="116">
        <v>0</v>
      </c>
      <c r="V2829" s="116">
        <v>0</v>
      </c>
      <c r="W2829" s="22">
        <f t="shared" si="671"/>
        <v>0</v>
      </c>
      <c r="X2829" s="22">
        <f t="shared" si="672"/>
        <v>0</v>
      </c>
      <c r="Y2829" s="22">
        <f ca="1">OFFSET('Cost Study'!$B$7,'Operations Support'!$C2829,'Operations Support'!$B2829)*$H2829</f>
        <v>0</v>
      </c>
      <c r="Z2829" s="23">
        <f ca="1">Y2829*'Cost Study'!$B$31</f>
        <v>0</v>
      </c>
      <c r="AA2829" s="23">
        <f ca="1">IF(A2829=10298,1.51,1)*IF($B2829&lt;3,$D2829*'Cost Study'!$B$32*OFFSET('Cost Study'!$B$7,'Operations Support'!$C2829,'Operations Support'!$B2829),0)</f>
        <v>0</v>
      </c>
      <c r="AB2829" s="24">
        <f ca="1">AA2829*'Cost Study'!$B$31</f>
        <v>0</v>
      </c>
      <c r="AC2829" s="23">
        <f ca="1">Y2829*'Cost Study'!$B$31</f>
        <v>0</v>
      </c>
      <c r="AD2829" s="24">
        <f ca="1">AA2829*'Cost Study'!$B$31</f>
        <v>0</v>
      </c>
      <c r="AE2829" s="377">
        <f t="shared" ca="1" si="673"/>
        <v>0</v>
      </c>
      <c r="AF2829" s="377">
        <f t="shared" ca="1" si="674"/>
        <v>0</v>
      </c>
      <c r="AH2829" s="688">
        <f>IFERROR($H2829/SUMIF($A:$A,$A2829,$H:$H)*SUMIF(Summary!$A$110:$A$186,$A2829,Summary!$P$110:$P$186),0)</f>
        <v>0</v>
      </c>
      <c r="AI2829" s="689">
        <f t="shared" ca="1" si="660"/>
        <v>0</v>
      </c>
      <c r="AJ2829" s="688">
        <f>IFERROR(H2829/SUMIF(A:A,A2829,H:H)*SUMIF(Summary!$A$110:$A$186,'Operations Support'!A2829,Summary!$Q$110:$Q$186),0)</f>
        <v>0</v>
      </c>
      <c r="AK2829" s="688">
        <f t="shared" ca="1" si="661"/>
        <v>0</v>
      </c>
      <c r="AM2829" s="688">
        <f>IFERROR($H2829/SUMIF($A:$A,$A2829,$H:$H)*SUMIF(Summary!$A$230:$A$266,$A2829,Summary!$P$230:$P$266),0)</f>
        <v>0</v>
      </c>
      <c r="AN2829" s="688">
        <f>IFERROR($H2829/SUMIF($A:$A,$A2829,$H:$H)*(SUMIF(Summary!$A$230:$A$266,$A2829,Summary!$L$230:$L$266)+SUMIF(Summary!$A$281:$A$317,$A2829,Summary!$L$281:$L$317))-AM2829,0)</f>
        <v>0</v>
      </c>
      <c r="AO2829" s="688">
        <f>IFERROR($H2829/SUMIF($A:$A,$A2829,$H:$H)*SUMIF(Summary!$A$230:$A$266,$A2829,Summary!$Q$230:$Q$266),0)</f>
        <v>0</v>
      </c>
      <c r="AP2829" s="688">
        <f>IFERROR($H2829/SUMIF($A:$A,$A2829,$H:$H)*(SUMIF(Summary!$A$230:$A$266,$A2829,Summary!$L$230:$L$266)+SUMIF(Summary!$A$281:$A$317,$A2829,Summary!$L$281:$L$317))-AO2829,0)</f>
        <v>0</v>
      </c>
      <c r="AQ2829" s="306"/>
      <c r="AR2829" s="688">
        <f t="shared" ca="1" si="662"/>
        <v>0</v>
      </c>
      <c r="AS2829" s="688">
        <f t="shared" ca="1" si="663"/>
        <v>0</v>
      </c>
    </row>
    <row r="2830" spans="1:45" x14ac:dyDescent="0.2">
      <c r="A2830" s="423">
        <v>10115</v>
      </c>
      <c r="B2830" s="424">
        <v>5</v>
      </c>
      <c r="C2830" s="425" t="s">
        <v>311</v>
      </c>
      <c r="D2830" s="422">
        <f t="shared" si="664"/>
        <v>0</v>
      </c>
      <c r="E2830" s="422">
        <f t="shared" si="665"/>
        <v>0</v>
      </c>
      <c r="F2830" s="422">
        <f t="shared" si="666"/>
        <v>0</v>
      </c>
      <c r="G2830" s="422">
        <f t="shared" si="667"/>
        <v>0</v>
      </c>
      <c r="H2830" s="22">
        <f t="shared" si="668"/>
        <v>0</v>
      </c>
      <c r="I2830" s="116">
        <v>0</v>
      </c>
      <c r="J2830" s="116">
        <v>0</v>
      </c>
      <c r="K2830" s="116">
        <v>0</v>
      </c>
      <c r="L2830" s="116">
        <v>0</v>
      </c>
      <c r="M2830" s="22">
        <f t="shared" si="669"/>
        <v>0</v>
      </c>
      <c r="N2830" s="116">
        <v>0</v>
      </c>
      <c r="O2830" s="116">
        <v>0</v>
      </c>
      <c r="P2830" s="116">
        <v>0</v>
      </c>
      <c r="Q2830" s="116">
        <v>0</v>
      </c>
      <c r="R2830" s="22">
        <f t="shared" si="670"/>
        <v>0</v>
      </c>
      <c r="S2830" s="116">
        <v>0</v>
      </c>
      <c r="T2830" s="116">
        <v>0</v>
      </c>
      <c r="U2830" s="116">
        <v>0</v>
      </c>
      <c r="V2830" s="116">
        <v>0</v>
      </c>
      <c r="W2830" s="22">
        <f t="shared" si="671"/>
        <v>0</v>
      </c>
      <c r="X2830" s="22">
        <f t="shared" si="672"/>
        <v>0</v>
      </c>
      <c r="Y2830" s="22">
        <f ca="1">OFFSET('Cost Study'!$B$7,'Operations Support'!$C2830,'Operations Support'!$B2830)*$H2830</f>
        <v>0</v>
      </c>
      <c r="Z2830" s="23">
        <f ca="1">Y2830*'Cost Study'!$B$31</f>
        <v>0</v>
      </c>
      <c r="AA2830" s="23">
        <f ca="1">IF(A2830=10298,1.51,1)*IF($B2830&lt;3,$D2830*'Cost Study'!$B$32*OFFSET('Cost Study'!$B$7,'Operations Support'!$C2830,'Operations Support'!$B2830),0)</f>
        <v>0</v>
      </c>
      <c r="AB2830" s="24">
        <f ca="1">AA2830*'Cost Study'!$B$31</f>
        <v>0</v>
      </c>
      <c r="AC2830" s="23">
        <f ca="1">Y2830*'Cost Study'!$B$31</f>
        <v>0</v>
      </c>
      <c r="AD2830" s="24">
        <f ca="1">AA2830*'Cost Study'!$B$31</f>
        <v>0</v>
      </c>
      <c r="AE2830" s="377">
        <f t="shared" ca="1" si="673"/>
        <v>0</v>
      </c>
      <c r="AF2830" s="377">
        <f t="shared" ca="1" si="674"/>
        <v>0</v>
      </c>
      <c r="AH2830" s="688">
        <f>IFERROR($H2830/SUMIF($A:$A,$A2830,$H:$H)*SUMIF(Summary!$A$110:$A$186,$A2830,Summary!$P$110:$P$186),0)</f>
        <v>0</v>
      </c>
      <c r="AI2830" s="689">
        <f t="shared" ca="1" si="660"/>
        <v>0</v>
      </c>
      <c r="AJ2830" s="688">
        <f>IFERROR(H2830/SUMIF(A:A,A2830,H:H)*SUMIF(Summary!$A$110:$A$186,'Operations Support'!A2830,Summary!$Q$110:$Q$186),0)</f>
        <v>0</v>
      </c>
      <c r="AK2830" s="688">
        <f t="shared" ca="1" si="661"/>
        <v>0</v>
      </c>
      <c r="AM2830" s="688">
        <f>IFERROR($H2830/SUMIF($A:$A,$A2830,$H:$H)*SUMIF(Summary!$A$230:$A$266,$A2830,Summary!$P$230:$P$266),0)</f>
        <v>0</v>
      </c>
      <c r="AN2830" s="688">
        <f>IFERROR($H2830/SUMIF($A:$A,$A2830,$H:$H)*(SUMIF(Summary!$A$230:$A$266,$A2830,Summary!$L$230:$L$266)+SUMIF(Summary!$A$281:$A$317,$A2830,Summary!$L$281:$L$317))-AM2830,0)</f>
        <v>0</v>
      </c>
      <c r="AO2830" s="688">
        <f>IFERROR($H2830/SUMIF($A:$A,$A2830,$H:$H)*SUMIF(Summary!$A$230:$A$266,$A2830,Summary!$Q$230:$Q$266),0)</f>
        <v>0</v>
      </c>
      <c r="AP2830" s="688">
        <f>IFERROR($H2830/SUMIF($A:$A,$A2830,$H:$H)*(SUMIF(Summary!$A$230:$A$266,$A2830,Summary!$L$230:$L$266)+SUMIF(Summary!$A$281:$A$317,$A2830,Summary!$L$281:$L$317))-AO2830,0)</f>
        <v>0</v>
      </c>
      <c r="AQ2830" s="306"/>
      <c r="AR2830" s="688">
        <f t="shared" ca="1" si="662"/>
        <v>0</v>
      </c>
      <c r="AS2830" s="688">
        <f t="shared" ca="1" si="663"/>
        <v>0</v>
      </c>
    </row>
    <row r="2831" spans="1:45" x14ac:dyDescent="0.2">
      <c r="A2831" s="423">
        <v>10115</v>
      </c>
      <c r="B2831" s="424">
        <v>5</v>
      </c>
      <c r="C2831" s="425" t="s">
        <v>312</v>
      </c>
      <c r="D2831" s="422">
        <f t="shared" si="664"/>
        <v>0</v>
      </c>
      <c r="E2831" s="422">
        <f t="shared" si="665"/>
        <v>0</v>
      </c>
      <c r="F2831" s="422">
        <f t="shared" si="666"/>
        <v>0</v>
      </c>
      <c r="G2831" s="422">
        <f t="shared" si="667"/>
        <v>0</v>
      </c>
      <c r="H2831" s="22">
        <f t="shared" si="668"/>
        <v>0</v>
      </c>
      <c r="I2831" s="116">
        <v>0</v>
      </c>
      <c r="J2831" s="116">
        <v>0</v>
      </c>
      <c r="K2831" s="116">
        <v>0</v>
      </c>
      <c r="L2831" s="116">
        <v>0</v>
      </c>
      <c r="M2831" s="22">
        <f t="shared" si="669"/>
        <v>0</v>
      </c>
      <c r="N2831" s="116">
        <v>0</v>
      </c>
      <c r="O2831" s="116">
        <v>0</v>
      </c>
      <c r="P2831" s="116">
        <v>0</v>
      </c>
      <c r="Q2831" s="116">
        <v>0</v>
      </c>
      <c r="R2831" s="22">
        <f t="shared" si="670"/>
        <v>0</v>
      </c>
      <c r="S2831" s="116">
        <v>0</v>
      </c>
      <c r="T2831" s="116">
        <v>0</v>
      </c>
      <c r="U2831" s="116">
        <v>0</v>
      </c>
      <c r="V2831" s="116">
        <v>0</v>
      </c>
      <c r="W2831" s="22">
        <f t="shared" si="671"/>
        <v>0</v>
      </c>
      <c r="X2831" s="22">
        <f t="shared" si="672"/>
        <v>0</v>
      </c>
      <c r="Y2831" s="22">
        <f ca="1">OFFSET('Cost Study'!$B$7,'Operations Support'!$C2831,'Operations Support'!$B2831)*$H2831</f>
        <v>0</v>
      </c>
      <c r="Z2831" s="23">
        <f ca="1">Y2831*'Cost Study'!$B$31</f>
        <v>0</v>
      </c>
      <c r="AA2831" s="23">
        <f ca="1">IF(A2831=10298,1.51,1)*IF($B2831&lt;3,$D2831*'Cost Study'!$B$32*OFFSET('Cost Study'!$B$7,'Operations Support'!$C2831,'Operations Support'!$B2831),0)</f>
        <v>0</v>
      </c>
      <c r="AB2831" s="24">
        <f ca="1">AA2831*'Cost Study'!$B$31</f>
        <v>0</v>
      </c>
      <c r="AC2831" s="23">
        <f ca="1">Y2831*'Cost Study'!$B$31</f>
        <v>0</v>
      </c>
      <c r="AD2831" s="24">
        <f ca="1">AA2831*'Cost Study'!$B$31</f>
        <v>0</v>
      </c>
      <c r="AE2831" s="377">
        <f t="shared" ca="1" si="673"/>
        <v>0</v>
      </c>
      <c r="AF2831" s="377">
        <f t="shared" ca="1" si="674"/>
        <v>0</v>
      </c>
      <c r="AH2831" s="688">
        <f>IFERROR($H2831/SUMIF($A:$A,$A2831,$H:$H)*SUMIF(Summary!$A$110:$A$186,$A2831,Summary!$P$110:$P$186),0)</f>
        <v>0</v>
      </c>
      <c r="AI2831" s="689">
        <f t="shared" ca="1" si="660"/>
        <v>0</v>
      </c>
      <c r="AJ2831" s="688">
        <f>IFERROR(H2831/SUMIF(A:A,A2831,H:H)*SUMIF(Summary!$A$110:$A$186,'Operations Support'!A2831,Summary!$Q$110:$Q$186),0)</f>
        <v>0</v>
      </c>
      <c r="AK2831" s="688">
        <f t="shared" ca="1" si="661"/>
        <v>0</v>
      </c>
      <c r="AM2831" s="688">
        <f>IFERROR($H2831/SUMIF($A:$A,$A2831,$H:$H)*SUMIF(Summary!$A$230:$A$266,$A2831,Summary!$P$230:$P$266),0)</f>
        <v>0</v>
      </c>
      <c r="AN2831" s="688">
        <f>IFERROR($H2831/SUMIF($A:$A,$A2831,$H:$H)*(SUMIF(Summary!$A$230:$A$266,$A2831,Summary!$L$230:$L$266)+SUMIF(Summary!$A$281:$A$317,$A2831,Summary!$L$281:$L$317))-AM2831,0)</f>
        <v>0</v>
      </c>
      <c r="AO2831" s="688">
        <f>IFERROR($H2831/SUMIF($A:$A,$A2831,$H:$H)*SUMIF(Summary!$A$230:$A$266,$A2831,Summary!$Q$230:$Q$266),0)</f>
        <v>0</v>
      </c>
      <c r="AP2831" s="688">
        <f>IFERROR($H2831/SUMIF($A:$A,$A2831,$H:$H)*(SUMIF(Summary!$A$230:$A$266,$A2831,Summary!$L$230:$L$266)+SUMIF(Summary!$A$281:$A$317,$A2831,Summary!$L$281:$L$317))-AO2831,0)</f>
        <v>0</v>
      </c>
      <c r="AQ2831" s="306"/>
      <c r="AR2831" s="688">
        <f t="shared" ca="1" si="662"/>
        <v>0</v>
      </c>
      <c r="AS2831" s="688">
        <f t="shared" ca="1" si="663"/>
        <v>0</v>
      </c>
    </row>
    <row r="2832" spans="1:45" x14ac:dyDescent="0.2">
      <c r="A2832" s="423">
        <v>10115</v>
      </c>
      <c r="B2832" s="424">
        <v>5</v>
      </c>
      <c r="C2832" s="425" t="s">
        <v>313</v>
      </c>
      <c r="D2832" s="422">
        <f t="shared" si="664"/>
        <v>0</v>
      </c>
      <c r="E2832" s="422">
        <f t="shared" si="665"/>
        <v>0</v>
      </c>
      <c r="F2832" s="422">
        <f t="shared" si="666"/>
        <v>0</v>
      </c>
      <c r="G2832" s="422">
        <f t="shared" si="667"/>
        <v>0</v>
      </c>
      <c r="H2832" s="22">
        <f t="shared" si="668"/>
        <v>0</v>
      </c>
      <c r="I2832" s="116">
        <v>0</v>
      </c>
      <c r="J2832" s="116">
        <v>0</v>
      </c>
      <c r="K2832" s="116">
        <v>0</v>
      </c>
      <c r="L2832" s="116">
        <v>0</v>
      </c>
      <c r="M2832" s="22">
        <f t="shared" si="669"/>
        <v>0</v>
      </c>
      <c r="N2832" s="116">
        <v>0</v>
      </c>
      <c r="O2832" s="116">
        <v>0</v>
      </c>
      <c r="P2832" s="116">
        <v>0</v>
      </c>
      <c r="Q2832" s="116">
        <v>0</v>
      </c>
      <c r="R2832" s="22">
        <f t="shared" si="670"/>
        <v>0</v>
      </c>
      <c r="S2832" s="116">
        <v>0</v>
      </c>
      <c r="T2832" s="116">
        <v>0</v>
      </c>
      <c r="U2832" s="116">
        <v>0</v>
      </c>
      <c r="V2832" s="116">
        <v>0</v>
      </c>
      <c r="W2832" s="22">
        <f t="shared" si="671"/>
        <v>0</v>
      </c>
      <c r="X2832" s="22">
        <f t="shared" si="672"/>
        <v>0</v>
      </c>
      <c r="Y2832" s="22">
        <f ca="1">OFFSET('Cost Study'!$B$7,'Operations Support'!$C2832,'Operations Support'!$B2832)*$H2832</f>
        <v>0</v>
      </c>
      <c r="Z2832" s="23">
        <f ca="1">Y2832*'Cost Study'!$B$31</f>
        <v>0</v>
      </c>
      <c r="AA2832" s="23">
        <f ca="1">IF(A2832=10298,1.51,1)*IF($B2832&lt;3,$D2832*'Cost Study'!$B$32*OFFSET('Cost Study'!$B$7,'Operations Support'!$C2832,'Operations Support'!$B2832),0)</f>
        <v>0</v>
      </c>
      <c r="AB2832" s="24">
        <f ca="1">AA2832*'Cost Study'!$B$31</f>
        <v>0</v>
      </c>
      <c r="AC2832" s="23">
        <f ca="1">Y2832*'Cost Study'!$B$31</f>
        <v>0</v>
      </c>
      <c r="AD2832" s="24">
        <f ca="1">AA2832*'Cost Study'!$B$31</f>
        <v>0</v>
      </c>
      <c r="AE2832" s="377">
        <f t="shared" ca="1" si="673"/>
        <v>0</v>
      </c>
      <c r="AF2832" s="377">
        <f t="shared" ca="1" si="674"/>
        <v>0</v>
      </c>
      <c r="AH2832" s="688">
        <f>IFERROR($H2832/SUMIF($A:$A,$A2832,$H:$H)*SUMIF(Summary!$A$110:$A$186,$A2832,Summary!$P$110:$P$186),0)</f>
        <v>0</v>
      </c>
      <c r="AI2832" s="689">
        <f t="shared" ca="1" si="660"/>
        <v>0</v>
      </c>
      <c r="AJ2832" s="688">
        <f>IFERROR(H2832/SUMIF(A:A,A2832,H:H)*SUMIF(Summary!$A$110:$A$186,'Operations Support'!A2832,Summary!$Q$110:$Q$186),0)</f>
        <v>0</v>
      </c>
      <c r="AK2832" s="688">
        <f t="shared" ca="1" si="661"/>
        <v>0</v>
      </c>
      <c r="AM2832" s="688">
        <f>IFERROR($H2832/SUMIF($A:$A,$A2832,$H:$H)*SUMIF(Summary!$A$230:$A$266,$A2832,Summary!$P$230:$P$266),0)</f>
        <v>0</v>
      </c>
      <c r="AN2832" s="688">
        <f>IFERROR($H2832/SUMIF($A:$A,$A2832,$H:$H)*(SUMIF(Summary!$A$230:$A$266,$A2832,Summary!$L$230:$L$266)+SUMIF(Summary!$A$281:$A$317,$A2832,Summary!$L$281:$L$317))-AM2832,0)</f>
        <v>0</v>
      </c>
      <c r="AO2832" s="688">
        <f>IFERROR($H2832/SUMIF($A:$A,$A2832,$H:$H)*SUMIF(Summary!$A$230:$A$266,$A2832,Summary!$Q$230:$Q$266),0)</f>
        <v>0</v>
      </c>
      <c r="AP2832" s="688">
        <f>IFERROR($H2832/SUMIF($A:$A,$A2832,$H:$H)*(SUMIF(Summary!$A$230:$A$266,$A2832,Summary!$L$230:$L$266)+SUMIF(Summary!$A$281:$A$317,$A2832,Summary!$L$281:$L$317))-AO2832,0)</f>
        <v>0</v>
      </c>
      <c r="AQ2832" s="306"/>
      <c r="AR2832" s="688">
        <f t="shared" ca="1" si="662"/>
        <v>0</v>
      </c>
      <c r="AS2832" s="688">
        <f t="shared" ca="1" si="663"/>
        <v>0</v>
      </c>
    </row>
    <row r="2833" spans="1:45" x14ac:dyDescent="0.2">
      <c r="A2833" s="423">
        <v>10115</v>
      </c>
      <c r="B2833" s="424">
        <v>5</v>
      </c>
      <c r="C2833" s="425" t="s">
        <v>314</v>
      </c>
      <c r="D2833" s="422">
        <f t="shared" si="664"/>
        <v>0</v>
      </c>
      <c r="E2833" s="422">
        <f t="shared" si="665"/>
        <v>0</v>
      </c>
      <c r="F2833" s="422">
        <f t="shared" si="666"/>
        <v>0</v>
      </c>
      <c r="G2833" s="422">
        <f t="shared" si="667"/>
        <v>0</v>
      </c>
      <c r="H2833" s="22">
        <f t="shared" si="668"/>
        <v>0</v>
      </c>
      <c r="I2833" s="116">
        <v>0</v>
      </c>
      <c r="J2833" s="116">
        <v>0</v>
      </c>
      <c r="K2833" s="116">
        <v>0</v>
      </c>
      <c r="L2833" s="116">
        <v>0</v>
      </c>
      <c r="M2833" s="22">
        <f t="shared" si="669"/>
        <v>0</v>
      </c>
      <c r="N2833" s="116">
        <v>0</v>
      </c>
      <c r="O2833" s="116">
        <v>0</v>
      </c>
      <c r="P2833" s="116">
        <v>0</v>
      </c>
      <c r="Q2833" s="116">
        <v>0</v>
      </c>
      <c r="R2833" s="22">
        <f t="shared" si="670"/>
        <v>0</v>
      </c>
      <c r="S2833" s="116">
        <v>0</v>
      </c>
      <c r="T2833" s="116">
        <v>0</v>
      </c>
      <c r="U2833" s="116">
        <v>0</v>
      </c>
      <c r="V2833" s="116">
        <v>0</v>
      </c>
      <c r="W2833" s="22">
        <f t="shared" si="671"/>
        <v>0</v>
      </c>
      <c r="X2833" s="22">
        <f t="shared" si="672"/>
        <v>0</v>
      </c>
      <c r="Y2833" s="22">
        <f ca="1">OFFSET('Cost Study'!$B$7,'Operations Support'!$C2833,'Operations Support'!$B2833)*$H2833</f>
        <v>0</v>
      </c>
      <c r="Z2833" s="23">
        <f ca="1">Y2833*'Cost Study'!$B$31</f>
        <v>0</v>
      </c>
      <c r="AA2833" s="23">
        <f ca="1">IF(A2833=10298,1.51,1)*IF($B2833&lt;3,$D2833*'Cost Study'!$B$32*OFFSET('Cost Study'!$B$7,'Operations Support'!$C2833,'Operations Support'!$B2833),0)</f>
        <v>0</v>
      </c>
      <c r="AB2833" s="24">
        <f ca="1">AA2833*'Cost Study'!$B$31</f>
        <v>0</v>
      </c>
      <c r="AC2833" s="23">
        <f ca="1">Y2833*'Cost Study'!$B$31</f>
        <v>0</v>
      </c>
      <c r="AD2833" s="24">
        <f ca="1">AA2833*'Cost Study'!$B$31</f>
        <v>0</v>
      </c>
      <c r="AE2833" s="377">
        <f t="shared" ca="1" si="673"/>
        <v>0</v>
      </c>
      <c r="AF2833" s="377">
        <f t="shared" ca="1" si="674"/>
        <v>0</v>
      </c>
      <c r="AH2833" s="688">
        <f>IFERROR($H2833/SUMIF($A:$A,$A2833,$H:$H)*SUMIF(Summary!$A$110:$A$186,$A2833,Summary!$P$110:$P$186),0)</f>
        <v>0</v>
      </c>
      <c r="AI2833" s="689">
        <f t="shared" ca="1" si="660"/>
        <v>0</v>
      </c>
      <c r="AJ2833" s="688">
        <f>IFERROR(H2833/SUMIF(A:A,A2833,H:H)*SUMIF(Summary!$A$110:$A$186,'Operations Support'!A2833,Summary!$Q$110:$Q$186),0)</f>
        <v>0</v>
      </c>
      <c r="AK2833" s="688">
        <f t="shared" ca="1" si="661"/>
        <v>0</v>
      </c>
      <c r="AM2833" s="688">
        <f>IFERROR($H2833/SUMIF($A:$A,$A2833,$H:$H)*SUMIF(Summary!$A$230:$A$266,$A2833,Summary!$P$230:$P$266),0)</f>
        <v>0</v>
      </c>
      <c r="AN2833" s="688">
        <f>IFERROR($H2833/SUMIF($A:$A,$A2833,$H:$H)*(SUMIF(Summary!$A$230:$A$266,$A2833,Summary!$L$230:$L$266)+SUMIF(Summary!$A$281:$A$317,$A2833,Summary!$L$281:$L$317))-AM2833,0)</f>
        <v>0</v>
      </c>
      <c r="AO2833" s="688">
        <f>IFERROR($H2833/SUMIF($A:$A,$A2833,$H:$H)*SUMIF(Summary!$A$230:$A$266,$A2833,Summary!$Q$230:$Q$266),0)</f>
        <v>0</v>
      </c>
      <c r="AP2833" s="688">
        <f>IFERROR($H2833/SUMIF($A:$A,$A2833,$H:$H)*(SUMIF(Summary!$A$230:$A$266,$A2833,Summary!$L$230:$L$266)+SUMIF(Summary!$A$281:$A$317,$A2833,Summary!$L$281:$L$317))-AO2833,0)</f>
        <v>0</v>
      </c>
      <c r="AQ2833" s="306"/>
      <c r="AR2833" s="688">
        <f t="shared" ca="1" si="662"/>
        <v>0</v>
      </c>
      <c r="AS2833" s="688">
        <f t="shared" ca="1" si="663"/>
        <v>0</v>
      </c>
    </row>
    <row r="2834" spans="1:45" x14ac:dyDescent="0.2">
      <c r="A2834" s="423">
        <v>10115</v>
      </c>
      <c r="B2834" s="424">
        <v>5</v>
      </c>
      <c r="C2834" s="425" t="s">
        <v>315</v>
      </c>
      <c r="D2834" s="422">
        <f t="shared" si="664"/>
        <v>0</v>
      </c>
      <c r="E2834" s="422">
        <f t="shared" si="665"/>
        <v>0</v>
      </c>
      <c r="F2834" s="422">
        <f t="shared" si="666"/>
        <v>0</v>
      </c>
      <c r="G2834" s="422">
        <f t="shared" si="667"/>
        <v>0</v>
      </c>
      <c r="H2834" s="22">
        <f t="shared" si="668"/>
        <v>0</v>
      </c>
      <c r="I2834" s="116">
        <v>0</v>
      </c>
      <c r="J2834" s="116">
        <v>0</v>
      </c>
      <c r="K2834" s="116">
        <v>0</v>
      </c>
      <c r="L2834" s="116">
        <v>0</v>
      </c>
      <c r="M2834" s="22">
        <f t="shared" si="669"/>
        <v>0</v>
      </c>
      <c r="N2834" s="116">
        <v>0</v>
      </c>
      <c r="O2834" s="116">
        <v>0</v>
      </c>
      <c r="P2834" s="116">
        <v>0</v>
      </c>
      <c r="Q2834" s="116">
        <v>0</v>
      </c>
      <c r="R2834" s="22">
        <f t="shared" si="670"/>
        <v>0</v>
      </c>
      <c r="S2834" s="116">
        <v>0</v>
      </c>
      <c r="T2834" s="116">
        <v>0</v>
      </c>
      <c r="U2834" s="116">
        <v>0</v>
      </c>
      <c r="V2834" s="116">
        <v>0</v>
      </c>
      <c r="W2834" s="22">
        <f t="shared" si="671"/>
        <v>0</v>
      </c>
      <c r="X2834" s="22">
        <f t="shared" si="672"/>
        <v>0</v>
      </c>
      <c r="Y2834" s="22">
        <f ca="1">OFFSET('Cost Study'!$B$7,'Operations Support'!$C2834,'Operations Support'!$B2834)*$H2834</f>
        <v>0</v>
      </c>
      <c r="Z2834" s="23">
        <f ca="1">Y2834*'Cost Study'!$B$31</f>
        <v>0</v>
      </c>
      <c r="AA2834" s="23">
        <f ca="1">IF(A2834=10298,1.51,1)*IF($B2834&lt;3,$D2834*'Cost Study'!$B$32*OFFSET('Cost Study'!$B$7,'Operations Support'!$C2834,'Operations Support'!$B2834),0)</f>
        <v>0</v>
      </c>
      <c r="AB2834" s="24">
        <f ca="1">AA2834*'Cost Study'!$B$31</f>
        <v>0</v>
      </c>
      <c r="AC2834" s="23">
        <f ca="1">Y2834*'Cost Study'!$B$31</f>
        <v>0</v>
      </c>
      <c r="AD2834" s="24">
        <f ca="1">AA2834*'Cost Study'!$B$31</f>
        <v>0</v>
      </c>
      <c r="AE2834" s="377">
        <f t="shared" ca="1" si="673"/>
        <v>0</v>
      </c>
      <c r="AF2834" s="377">
        <f t="shared" ca="1" si="674"/>
        <v>0</v>
      </c>
      <c r="AH2834" s="688">
        <f>IFERROR($H2834/SUMIF($A:$A,$A2834,$H:$H)*SUMIF(Summary!$A$110:$A$186,$A2834,Summary!$P$110:$P$186),0)</f>
        <v>0</v>
      </c>
      <c r="AI2834" s="689">
        <f t="shared" ca="1" si="660"/>
        <v>0</v>
      </c>
      <c r="AJ2834" s="688">
        <f>IFERROR(H2834/SUMIF(A:A,A2834,H:H)*SUMIF(Summary!$A$110:$A$186,'Operations Support'!A2834,Summary!$Q$110:$Q$186),0)</f>
        <v>0</v>
      </c>
      <c r="AK2834" s="688">
        <f t="shared" ca="1" si="661"/>
        <v>0</v>
      </c>
      <c r="AM2834" s="688">
        <f>IFERROR($H2834/SUMIF($A:$A,$A2834,$H:$H)*SUMIF(Summary!$A$230:$A$266,$A2834,Summary!$P$230:$P$266),0)</f>
        <v>0</v>
      </c>
      <c r="AN2834" s="688">
        <f>IFERROR($H2834/SUMIF($A:$A,$A2834,$H:$H)*(SUMIF(Summary!$A$230:$A$266,$A2834,Summary!$L$230:$L$266)+SUMIF(Summary!$A$281:$A$317,$A2834,Summary!$L$281:$L$317))-AM2834,0)</f>
        <v>0</v>
      </c>
      <c r="AO2834" s="688">
        <f>IFERROR($H2834/SUMIF($A:$A,$A2834,$H:$H)*SUMIF(Summary!$A$230:$A$266,$A2834,Summary!$Q$230:$Q$266),0)</f>
        <v>0</v>
      </c>
      <c r="AP2834" s="688">
        <f>IFERROR($H2834/SUMIF($A:$A,$A2834,$H:$H)*(SUMIF(Summary!$A$230:$A$266,$A2834,Summary!$L$230:$L$266)+SUMIF(Summary!$A$281:$A$317,$A2834,Summary!$L$281:$L$317))-AO2834,0)</f>
        <v>0</v>
      </c>
      <c r="AQ2834" s="306"/>
      <c r="AR2834" s="688">
        <f t="shared" ca="1" si="662"/>
        <v>0</v>
      </c>
      <c r="AS2834" s="688">
        <f t="shared" ca="1" si="663"/>
        <v>0</v>
      </c>
    </row>
    <row r="2835" spans="1:45" x14ac:dyDescent="0.2">
      <c r="A2835" s="423">
        <v>10115</v>
      </c>
      <c r="B2835" s="424">
        <v>5</v>
      </c>
      <c r="C2835" s="425" t="s">
        <v>316</v>
      </c>
      <c r="D2835" s="422">
        <f t="shared" si="664"/>
        <v>0</v>
      </c>
      <c r="E2835" s="422">
        <f t="shared" si="665"/>
        <v>0</v>
      </c>
      <c r="F2835" s="422">
        <f t="shared" si="666"/>
        <v>0</v>
      </c>
      <c r="G2835" s="422">
        <f t="shared" si="667"/>
        <v>0</v>
      </c>
      <c r="H2835" s="22">
        <f t="shared" si="668"/>
        <v>0</v>
      </c>
      <c r="I2835" s="116">
        <v>0</v>
      </c>
      <c r="J2835" s="116">
        <v>0</v>
      </c>
      <c r="K2835" s="116">
        <v>0</v>
      </c>
      <c r="L2835" s="116">
        <v>0</v>
      </c>
      <c r="M2835" s="22">
        <f t="shared" si="669"/>
        <v>0</v>
      </c>
      <c r="N2835" s="116">
        <v>0</v>
      </c>
      <c r="O2835" s="116">
        <v>0</v>
      </c>
      <c r="P2835" s="116">
        <v>0</v>
      </c>
      <c r="Q2835" s="116">
        <v>0</v>
      </c>
      <c r="R2835" s="22">
        <f t="shared" si="670"/>
        <v>0</v>
      </c>
      <c r="S2835" s="116">
        <v>0</v>
      </c>
      <c r="T2835" s="116">
        <v>0</v>
      </c>
      <c r="U2835" s="116">
        <v>0</v>
      </c>
      <c r="V2835" s="116">
        <v>0</v>
      </c>
      <c r="W2835" s="22">
        <f t="shared" si="671"/>
        <v>0</v>
      </c>
      <c r="X2835" s="22">
        <f t="shared" si="672"/>
        <v>0</v>
      </c>
      <c r="Y2835" s="22">
        <f ca="1">OFFSET('Cost Study'!$B$7,'Operations Support'!$C2835,'Operations Support'!$B2835)*$H2835</f>
        <v>0</v>
      </c>
      <c r="Z2835" s="23">
        <f ca="1">Y2835*'Cost Study'!$B$31</f>
        <v>0</v>
      </c>
      <c r="AA2835" s="23">
        <f ca="1">IF(A2835=10298,1.51,1)*IF($B2835&lt;3,$D2835*'Cost Study'!$B$32*OFFSET('Cost Study'!$B$7,'Operations Support'!$C2835,'Operations Support'!$B2835),0)</f>
        <v>0</v>
      </c>
      <c r="AB2835" s="24">
        <f ca="1">AA2835*'Cost Study'!$B$31</f>
        <v>0</v>
      </c>
      <c r="AC2835" s="23">
        <f ca="1">Y2835*'Cost Study'!$B$31</f>
        <v>0</v>
      </c>
      <c r="AD2835" s="24">
        <f ca="1">AA2835*'Cost Study'!$B$31</f>
        <v>0</v>
      </c>
      <c r="AE2835" s="377">
        <f t="shared" ca="1" si="673"/>
        <v>0</v>
      </c>
      <c r="AF2835" s="377">
        <f t="shared" ca="1" si="674"/>
        <v>0</v>
      </c>
      <c r="AH2835" s="688">
        <f>IFERROR($H2835/SUMIF($A:$A,$A2835,$H:$H)*SUMIF(Summary!$A$110:$A$186,$A2835,Summary!$P$110:$P$186),0)</f>
        <v>0</v>
      </c>
      <c r="AI2835" s="689">
        <f t="shared" ca="1" si="660"/>
        <v>0</v>
      </c>
      <c r="AJ2835" s="688">
        <f>IFERROR(H2835/SUMIF(A:A,A2835,H:H)*SUMIF(Summary!$A$110:$A$186,'Operations Support'!A2835,Summary!$Q$110:$Q$186),0)</f>
        <v>0</v>
      </c>
      <c r="AK2835" s="688">
        <f t="shared" ca="1" si="661"/>
        <v>0</v>
      </c>
      <c r="AM2835" s="688">
        <f>IFERROR($H2835/SUMIF($A:$A,$A2835,$H:$H)*SUMIF(Summary!$A$230:$A$266,$A2835,Summary!$P$230:$P$266),0)</f>
        <v>0</v>
      </c>
      <c r="AN2835" s="688">
        <f>IFERROR($H2835/SUMIF($A:$A,$A2835,$H:$H)*(SUMIF(Summary!$A$230:$A$266,$A2835,Summary!$L$230:$L$266)+SUMIF(Summary!$A$281:$A$317,$A2835,Summary!$L$281:$L$317))-AM2835,0)</f>
        <v>0</v>
      </c>
      <c r="AO2835" s="688">
        <f>IFERROR($H2835/SUMIF($A:$A,$A2835,$H:$H)*SUMIF(Summary!$A$230:$A$266,$A2835,Summary!$Q$230:$Q$266),0)</f>
        <v>0</v>
      </c>
      <c r="AP2835" s="688">
        <f>IFERROR($H2835/SUMIF($A:$A,$A2835,$H:$H)*(SUMIF(Summary!$A$230:$A$266,$A2835,Summary!$L$230:$L$266)+SUMIF(Summary!$A$281:$A$317,$A2835,Summary!$L$281:$L$317))-AO2835,0)</f>
        <v>0</v>
      </c>
      <c r="AQ2835" s="306"/>
      <c r="AR2835" s="688">
        <f t="shared" ca="1" si="662"/>
        <v>0</v>
      </c>
      <c r="AS2835" s="688">
        <f t="shared" ca="1" si="663"/>
        <v>0</v>
      </c>
    </row>
    <row r="2836" spans="1:45" x14ac:dyDescent="0.2">
      <c r="A2836" s="423">
        <v>10115</v>
      </c>
      <c r="B2836" s="424">
        <v>5</v>
      </c>
      <c r="C2836" s="425" t="s">
        <v>317</v>
      </c>
      <c r="D2836" s="422">
        <f t="shared" si="664"/>
        <v>0</v>
      </c>
      <c r="E2836" s="422">
        <f t="shared" si="665"/>
        <v>0</v>
      </c>
      <c r="F2836" s="422">
        <f t="shared" si="666"/>
        <v>0</v>
      </c>
      <c r="G2836" s="422">
        <f t="shared" si="667"/>
        <v>0</v>
      </c>
      <c r="H2836" s="22">
        <f t="shared" si="668"/>
        <v>0</v>
      </c>
      <c r="I2836" s="116">
        <v>0</v>
      </c>
      <c r="J2836" s="116">
        <v>0</v>
      </c>
      <c r="K2836" s="116">
        <v>0</v>
      </c>
      <c r="L2836" s="116">
        <v>0</v>
      </c>
      <c r="M2836" s="22">
        <f t="shared" si="669"/>
        <v>0</v>
      </c>
      <c r="N2836" s="116">
        <v>0</v>
      </c>
      <c r="O2836" s="116">
        <v>0</v>
      </c>
      <c r="P2836" s="116">
        <v>0</v>
      </c>
      <c r="Q2836" s="116">
        <v>0</v>
      </c>
      <c r="R2836" s="22">
        <f t="shared" si="670"/>
        <v>0</v>
      </c>
      <c r="S2836" s="116">
        <v>0</v>
      </c>
      <c r="T2836" s="116">
        <v>0</v>
      </c>
      <c r="U2836" s="116">
        <v>0</v>
      </c>
      <c r="V2836" s="116">
        <v>0</v>
      </c>
      <c r="W2836" s="22">
        <f t="shared" si="671"/>
        <v>0</v>
      </c>
      <c r="X2836" s="22">
        <f t="shared" si="672"/>
        <v>0</v>
      </c>
      <c r="Y2836" s="22">
        <f ca="1">OFFSET('Cost Study'!$B$7,'Operations Support'!$C2836,'Operations Support'!$B2836)*$H2836</f>
        <v>0</v>
      </c>
      <c r="Z2836" s="23">
        <f ca="1">Y2836*'Cost Study'!$B$31</f>
        <v>0</v>
      </c>
      <c r="AA2836" s="23">
        <f ca="1">IF(A2836=10298,1.51,1)*IF($B2836&lt;3,$D2836*'Cost Study'!$B$32*OFFSET('Cost Study'!$B$7,'Operations Support'!$C2836,'Operations Support'!$B2836),0)</f>
        <v>0</v>
      </c>
      <c r="AB2836" s="24">
        <f ca="1">AA2836*'Cost Study'!$B$31</f>
        <v>0</v>
      </c>
      <c r="AC2836" s="23">
        <f ca="1">Y2836*'Cost Study'!$B$31</f>
        <v>0</v>
      </c>
      <c r="AD2836" s="24">
        <f ca="1">AA2836*'Cost Study'!$B$31</f>
        <v>0</v>
      </c>
      <c r="AE2836" s="377">
        <f t="shared" ca="1" si="673"/>
        <v>0</v>
      </c>
      <c r="AF2836" s="377">
        <f t="shared" ca="1" si="674"/>
        <v>0</v>
      </c>
      <c r="AH2836" s="688">
        <f>IFERROR($H2836/SUMIF($A:$A,$A2836,$H:$H)*SUMIF(Summary!$A$110:$A$186,$A2836,Summary!$P$110:$P$186),0)</f>
        <v>0</v>
      </c>
      <c r="AI2836" s="689">
        <f t="shared" ca="1" si="660"/>
        <v>0</v>
      </c>
      <c r="AJ2836" s="688">
        <f>IFERROR(H2836/SUMIF(A:A,A2836,H:H)*SUMIF(Summary!$A$110:$A$186,'Operations Support'!A2836,Summary!$Q$110:$Q$186),0)</f>
        <v>0</v>
      </c>
      <c r="AK2836" s="688">
        <f t="shared" ca="1" si="661"/>
        <v>0</v>
      </c>
      <c r="AM2836" s="688">
        <f>IFERROR($H2836/SUMIF($A:$A,$A2836,$H:$H)*SUMIF(Summary!$A$230:$A$266,$A2836,Summary!$P$230:$P$266),0)</f>
        <v>0</v>
      </c>
      <c r="AN2836" s="688">
        <f>IFERROR($H2836/SUMIF($A:$A,$A2836,$H:$H)*(SUMIF(Summary!$A$230:$A$266,$A2836,Summary!$L$230:$L$266)+SUMIF(Summary!$A$281:$A$317,$A2836,Summary!$L$281:$L$317))-AM2836,0)</f>
        <v>0</v>
      </c>
      <c r="AO2836" s="688">
        <f>IFERROR($H2836/SUMIF($A:$A,$A2836,$H:$H)*SUMIF(Summary!$A$230:$A$266,$A2836,Summary!$Q$230:$Q$266),0)</f>
        <v>0</v>
      </c>
      <c r="AP2836" s="688">
        <f>IFERROR($H2836/SUMIF($A:$A,$A2836,$H:$H)*(SUMIF(Summary!$A$230:$A$266,$A2836,Summary!$L$230:$L$266)+SUMIF(Summary!$A$281:$A$317,$A2836,Summary!$L$281:$L$317))-AO2836,0)</f>
        <v>0</v>
      </c>
      <c r="AQ2836" s="306"/>
      <c r="AR2836" s="688">
        <f t="shared" ca="1" si="662"/>
        <v>0</v>
      </c>
      <c r="AS2836" s="688">
        <f t="shared" ca="1" si="663"/>
        <v>0</v>
      </c>
    </row>
    <row r="2837" spans="1:45" x14ac:dyDescent="0.2">
      <c r="A2837" s="423">
        <v>10115</v>
      </c>
      <c r="B2837" s="424">
        <v>5</v>
      </c>
      <c r="C2837" s="425" t="s">
        <v>318</v>
      </c>
      <c r="D2837" s="422">
        <f t="shared" si="664"/>
        <v>0</v>
      </c>
      <c r="E2837" s="422">
        <f t="shared" si="665"/>
        <v>0</v>
      </c>
      <c r="F2837" s="422">
        <f t="shared" si="666"/>
        <v>0</v>
      </c>
      <c r="G2837" s="422">
        <f t="shared" si="667"/>
        <v>0</v>
      </c>
      <c r="H2837" s="22">
        <f t="shared" si="668"/>
        <v>0</v>
      </c>
      <c r="I2837" s="116">
        <v>0</v>
      </c>
      <c r="J2837" s="116">
        <v>0</v>
      </c>
      <c r="K2837" s="116">
        <v>0</v>
      </c>
      <c r="L2837" s="116">
        <v>0</v>
      </c>
      <c r="M2837" s="22">
        <f t="shared" si="669"/>
        <v>0</v>
      </c>
      <c r="N2837" s="116">
        <v>0</v>
      </c>
      <c r="O2837" s="116">
        <v>0</v>
      </c>
      <c r="P2837" s="116">
        <v>0</v>
      </c>
      <c r="Q2837" s="116">
        <v>0</v>
      </c>
      <c r="R2837" s="22">
        <f t="shared" si="670"/>
        <v>0</v>
      </c>
      <c r="S2837" s="116">
        <v>0</v>
      </c>
      <c r="T2837" s="116">
        <v>0</v>
      </c>
      <c r="U2837" s="116">
        <v>0</v>
      </c>
      <c r="V2837" s="116">
        <v>0</v>
      </c>
      <c r="W2837" s="22">
        <f t="shared" si="671"/>
        <v>0</v>
      </c>
      <c r="X2837" s="22">
        <f t="shared" si="672"/>
        <v>0</v>
      </c>
      <c r="Y2837" s="22">
        <f ca="1">OFFSET('Cost Study'!$B$7,'Operations Support'!$C2837,'Operations Support'!$B2837)*$H2837</f>
        <v>0</v>
      </c>
      <c r="Z2837" s="23">
        <f ca="1">Y2837*'Cost Study'!$B$31</f>
        <v>0</v>
      </c>
      <c r="AA2837" s="23">
        <f ca="1">IF(A2837=10298,1.51,1)*IF($B2837&lt;3,$D2837*'Cost Study'!$B$32*OFFSET('Cost Study'!$B$7,'Operations Support'!$C2837,'Operations Support'!$B2837),0)</f>
        <v>0</v>
      </c>
      <c r="AB2837" s="24">
        <f ca="1">AA2837*'Cost Study'!$B$31</f>
        <v>0</v>
      </c>
      <c r="AC2837" s="23">
        <f ca="1">Y2837*'Cost Study'!$B$31</f>
        <v>0</v>
      </c>
      <c r="AD2837" s="24">
        <f ca="1">AA2837*'Cost Study'!$B$31</f>
        <v>0</v>
      </c>
      <c r="AE2837" s="377">
        <f t="shared" ca="1" si="673"/>
        <v>0</v>
      </c>
      <c r="AF2837" s="377">
        <f t="shared" ca="1" si="674"/>
        <v>0</v>
      </c>
      <c r="AH2837" s="688">
        <f>IFERROR($H2837/SUMIF($A:$A,$A2837,$H:$H)*SUMIF(Summary!$A$110:$A$186,$A2837,Summary!$P$110:$P$186),0)</f>
        <v>0</v>
      </c>
      <c r="AI2837" s="689">
        <f t="shared" ca="1" si="660"/>
        <v>0</v>
      </c>
      <c r="AJ2837" s="688">
        <f>IFERROR(H2837/SUMIF(A:A,A2837,H:H)*SUMIF(Summary!$A$110:$A$186,'Operations Support'!A2837,Summary!$Q$110:$Q$186),0)</f>
        <v>0</v>
      </c>
      <c r="AK2837" s="688">
        <f t="shared" ca="1" si="661"/>
        <v>0</v>
      </c>
      <c r="AM2837" s="688">
        <f>IFERROR($H2837/SUMIF($A:$A,$A2837,$H:$H)*SUMIF(Summary!$A$230:$A$266,$A2837,Summary!$P$230:$P$266),0)</f>
        <v>0</v>
      </c>
      <c r="AN2837" s="688">
        <f>IFERROR($H2837/SUMIF($A:$A,$A2837,$H:$H)*(SUMIF(Summary!$A$230:$A$266,$A2837,Summary!$L$230:$L$266)+SUMIF(Summary!$A$281:$A$317,$A2837,Summary!$L$281:$L$317))-AM2837,0)</f>
        <v>0</v>
      </c>
      <c r="AO2837" s="688">
        <f>IFERROR($H2837/SUMIF($A:$A,$A2837,$H:$H)*SUMIF(Summary!$A$230:$A$266,$A2837,Summary!$Q$230:$Q$266),0)</f>
        <v>0</v>
      </c>
      <c r="AP2837" s="688">
        <f>IFERROR($H2837/SUMIF($A:$A,$A2837,$H:$H)*(SUMIF(Summary!$A$230:$A$266,$A2837,Summary!$L$230:$L$266)+SUMIF(Summary!$A$281:$A$317,$A2837,Summary!$L$281:$L$317))-AO2837,0)</f>
        <v>0</v>
      </c>
      <c r="AQ2837" s="306"/>
      <c r="AR2837" s="688">
        <f t="shared" ca="1" si="662"/>
        <v>0</v>
      </c>
      <c r="AS2837" s="688">
        <f t="shared" ca="1" si="663"/>
        <v>0</v>
      </c>
    </row>
    <row r="2838" spans="1:45" x14ac:dyDescent="0.2">
      <c r="A2838" s="423">
        <v>10115</v>
      </c>
      <c r="B2838" s="424">
        <v>5</v>
      </c>
      <c r="C2838" s="425" t="s">
        <v>319</v>
      </c>
      <c r="D2838" s="422">
        <f t="shared" si="664"/>
        <v>0</v>
      </c>
      <c r="E2838" s="422">
        <f t="shared" si="665"/>
        <v>0</v>
      </c>
      <c r="F2838" s="422">
        <f t="shared" si="666"/>
        <v>0</v>
      </c>
      <c r="G2838" s="422">
        <f t="shared" si="667"/>
        <v>0</v>
      </c>
      <c r="H2838" s="22">
        <f t="shared" si="668"/>
        <v>0</v>
      </c>
      <c r="I2838" s="116">
        <v>0</v>
      </c>
      <c r="J2838" s="116">
        <v>0</v>
      </c>
      <c r="K2838" s="116">
        <v>0</v>
      </c>
      <c r="L2838" s="116">
        <v>0</v>
      </c>
      <c r="M2838" s="22">
        <f t="shared" si="669"/>
        <v>0</v>
      </c>
      <c r="N2838" s="116">
        <v>0</v>
      </c>
      <c r="O2838" s="116">
        <v>0</v>
      </c>
      <c r="P2838" s="116">
        <v>0</v>
      </c>
      <c r="Q2838" s="116">
        <v>0</v>
      </c>
      <c r="R2838" s="22">
        <f t="shared" si="670"/>
        <v>0</v>
      </c>
      <c r="S2838" s="116">
        <v>0</v>
      </c>
      <c r="T2838" s="116">
        <v>0</v>
      </c>
      <c r="U2838" s="116">
        <v>0</v>
      </c>
      <c r="V2838" s="116">
        <v>0</v>
      </c>
      <c r="W2838" s="22">
        <f t="shared" si="671"/>
        <v>0</v>
      </c>
      <c r="X2838" s="22">
        <f t="shared" si="672"/>
        <v>0</v>
      </c>
      <c r="Y2838" s="22">
        <f ca="1">OFFSET('Cost Study'!$B$7,'Operations Support'!$C2838,'Operations Support'!$B2838)*$H2838</f>
        <v>0</v>
      </c>
      <c r="Z2838" s="23">
        <f ca="1">Y2838*'Cost Study'!$B$31</f>
        <v>0</v>
      </c>
      <c r="AA2838" s="23">
        <f ca="1">IF(A2838=10298,1.51,1)*IF($B2838&lt;3,$D2838*'Cost Study'!$B$32*OFFSET('Cost Study'!$B$7,'Operations Support'!$C2838,'Operations Support'!$B2838),0)</f>
        <v>0</v>
      </c>
      <c r="AB2838" s="24">
        <f ca="1">AA2838*'Cost Study'!$B$31</f>
        <v>0</v>
      </c>
      <c r="AC2838" s="23">
        <f ca="1">Y2838*'Cost Study'!$B$31</f>
        <v>0</v>
      </c>
      <c r="AD2838" s="24">
        <f ca="1">AA2838*'Cost Study'!$B$31</f>
        <v>0</v>
      </c>
      <c r="AE2838" s="377">
        <f t="shared" ca="1" si="673"/>
        <v>0</v>
      </c>
      <c r="AF2838" s="377">
        <f t="shared" ca="1" si="674"/>
        <v>0</v>
      </c>
      <c r="AH2838" s="688">
        <f>IFERROR($H2838/SUMIF($A:$A,$A2838,$H:$H)*SUMIF(Summary!$A$110:$A$186,$A2838,Summary!$P$110:$P$186),0)</f>
        <v>0</v>
      </c>
      <c r="AI2838" s="689">
        <f t="shared" ca="1" si="660"/>
        <v>0</v>
      </c>
      <c r="AJ2838" s="688">
        <f>IFERROR(H2838/SUMIF(A:A,A2838,H:H)*SUMIF(Summary!$A$110:$A$186,'Operations Support'!A2838,Summary!$Q$110:$Q$186),0)</f>
        <v>0</v>
      </c>
      <c r="AK2838" s="688">
        <f t="shared" ca="1" si="661"/>
        <v>0</v>
      </c>
      <c r="AM2838" s="688">
        <f>IFERROR($H2838/SUMIF($A:$A,$A2838,$H:$H)*SUMIF(Summary!$A$230:$A$266,$A2838,Summary!$P$230:$P$266),0)</f>
        <v>0</v>
      </c>
      <c r="AN2838" s="688">
        <f>IFERROR($H2838/SUMIF($A:$A,$A2838,$H:$H)*(SUMIF(Summary!$A$230:$A$266,$A2838,Summary!$L$230:$L$266)+SUMIF(Summary!$A$281:$A$317,$A2838,Summary!$L$281:$L$317))-AM2838,0)</f>
        <v>0</v>
      </c>
      <c r="AO2838" s="688">
        <f>IFERROR($H2838/SUMIF($A:$A,$A2838,$H:$H)*SUMIF(Summary!$A$230:$A$266,$A2838,Summary!$Q$230:$Q$266),0)</f>
        <v>0</v>
      </c>
      <c r="AP2838" s="688">
        <f>IFERROR($H2838/SUMIF($A:$A,$A2838,$H:$H)*(SUMIF(Summary!$A$230:$A$266,$A2838,Summary!$L$230:$L$266)+SUMIF(Summary!$A$281:$A$317,$A2838,Summary!$L$281:$L$317))-AO2838,0)</f>
        <v>0</v>
      </c>
      <c r="AQ2838" s="306"/>
      <c r="AR2838" s="688">
        <f t="shared" ca="1" si="662"/>
        <v>0</v>
      </c>
      <c r="AS2838" s="688">
        <f t="shared" ca="1" si="663"/>
        <v>0</v>
      </c>
    </row>
    <row r="2839" spans="1:45" x14ac:dyDescent="0.2">
      <c r="A2839" s="423">
        <v>10115</v>
      </c>
      <c r="B2839" s="424">
        <v>5</v>
      </c>
      <c r="C2839" s="425" t="s">
        <v>320</v>
      </c>
      <c r="D2839" s="422">
        <f t="shared" si="664"/>
        <v>0</v>
      </c>
      <c r="E2839" s="422">
        <f t="shared" si="665"/>
        <v>0</v>
      </c>
      <c r="F2839" s="422">
        <f t="shared" si="666"/>
        <v>0</v>
      </c>
      <c r="G2839" s="422">
        <f t="shared" si="667"/>
        <v>0</v>
      </c>
      <c r="H2839" s="22">
        <f t="shared" si="668"/>
        <v>0</v>
      </c>
      <c r="I2839" s="116">
        <v>0</v>
      </c>
      <c r="J2839" s="116">
        <v>0</v>
      </c>
      <c r="K2839" s="116">
        <v>0</v>
      </c>
      <c r="L2839" s="116">
        <v>0</v>
      </c>
      <c r="M2839" s="22">
        <f t="shared" si="669"/>
        <v>0</v>
      </c>
      <c r="N2839" s="116">
        <v>0</v>
      </c>
      <c r="O2839" s="116">
        <v>0</v>
      </c>
      <c r="P2839" s="116">
        <v>0</v>
      </c>
      <c r="Q2839" s="116">
        <v>0</v>
      </c>
      <c r="R2839" s="22">
        <f t="shared" si="670"/>
        <v>0</v>
      </c>
      <c r="S2839" s="116">
        <v>0</v>
      </c>
      <c r="T2839" s="116">
        <v>0</v>
      </c>
      <c r="U2839" s="116">
        <v>0</v>
      </c>
      <c r="V2839" s="116">
        <v>0</v>
      </c>
      <c r="W2839" s="22">
        <f t="shared" si="671"/>
        <v>0</v>
      </c>
      <c r="X2839" s="22">
        <f t="shared" si="672"/>
        <v>0</v>
      </c>
      <c r="Y2839" s="22">
        <f ca="1">OFFSET('Cost Study'!$B$7,'Operations Support'!$C2839,'Operations Support'!$B2839)*$H2839</f>
        <v>0</v>
      </c>
      <c r="Z2839" s="23">
        <f ca="1">Y2839*'Cost Study'!$B$31</f>
        <v>0</v>
      </c>
      <c r="AA2839" s="23">
        <f ca="1">IF(A2839=10298,1.51,1)*IF($B2839&lt;3,$D2839*'Cost Study'!$B$32*OFFSET('Cost Study'!$B$7,'Operations Support'!$C2839,'Operations Support'!$B2839),0)</f>
        <v>0</v>
      </c>
      <c r="AB2839" s="24">
        <f ca="1">AA2839*'Cost Study'!$B$31</f>
        <v>0</v>
      </c>
      <c r="AC2839" s="23">
        <f ca="1">Y2839*'Cost Study'!$B$31</f>
        <v>0</v>
      </c>
      <c r="AD2839" s="24">
        <f ca="1">AA2839*'Cost Study'!$B$31</f>
        <v>0</v>
      </c>
      <c r="AE2839" s="377">
        <f t="shared" ca="1" si="673"/>
        <v>0</v>
      </c>
      <c r="AF2839" s="377">
        <f t="shared" ca="1" si="674"/>
        <v>0</v>
      </c>
      <c r="AH2839" s="688">
        <f>IFERROR($H2839/SUMIF($A:$A,$A2839,$H:$H)*SUMIF(Summary!$A$110:$A$186,$A2839,Summary!$P$110:$P$186),0)</f>
        <v>0</v>
      </c>
      <c r="AI2839" s="689">
        <f t="shared" ca="1" si="660"/>
        <v>0</v>
      </c>
      <c r="AJ2839" s="688">
        <f>IFERROR(H2839/SUMIF(A:A,A2839,H:H)*SUMIF(Summary!$A$110:$A$186,'Operations Support'!A2839,Summary!$Q$110:$Q$186),0)</f>
        <v>0</v>
      </c>
      <c r="AK2839" s="688">
        <f t="shared" ca="1" si="661"/>
        <v>0</v>
      </c>
      <c r="AM2839" s="688">
        <f>IFERROR($H2839/SUMIF($A:$A,$A2839,$H:$H)*SUMIF(Summary!$A$230:$A$266,$A2839,Summary!$P$230:$P$266),0)</f>
        <v>0</v>
      </c>
      <c r="AN2839" s="688">
        <f>IFERROR($H2839/SUMIF($A:$A,$A2839,$H:$H)*(SUMIF(Summary!$A$230:$A$266,$A2839,Summary!$L$230:$L$266)+SUMIF(Summary!$A$281:$A$317,$A2839,Summary!$L$281:$L$317))-AM2839,0)</f>
        <v>0</v>
      </c>
      <c r="AO2839" s="688">
        <f>IFERROR($H2839/SUMIF($A:$A,$A2839,$H:$H)*SUMIF(Summary!$A$230:$A$266,$A2839,Summary!$Q$230:$Q$266),0)</f>
        <v>0</v>
      </c>
      <c r="AP2839" s="688">
        <f>IFERROR($H2839/SUMIF($A:$A,$A2839,$H:$H)*(SUMIF(Summary!$A$230:$A$266,$A2839,Summary!$L$230:$L$266)+SUMIF(Summary!$A$281:$A$317,$A2839,Summary!$L$281:$L$317))-AO2839,0)</f>
        <v>0</v>
      </c>
      <c r="AQ2839" s="306"/>
      <c r="AR2839" s="688">
        <f t="shared" ca="1" si="662"/>
        <v>0</v>
      </c>
      <c r="AS2839" s="688">
        <f t="shared" ca="1" si="663"/>
        <v>0</v>
      </c>
    </row>
    <row r="2840" spans="1:45" x14ac:dyDescent="0.2">
      <c r="A2840" s="423">
        <v>10298</v>
      </c>
      <c r="B2840" s="424">
        <v>1</v>
      </c>
      <c r="C2840" s="425" t="s">
        <v>300</v>
      </c>
      <c r="D2840" s="422">
        <f t="shared" si="664"/>
        <v>3053</v>
      </c>
      <c r="E2840" s="422">
        <f t="shared" si="665"/>
        <v>5361</v>
      </c>
      <c r="F2840" s="422">
        <f t="shared" si="666"/>
        <v>10218</v>
      </c>
      <c r="G2840" s="422">
        <f t="shared" si="667"/>
        <v>0</v>
      </c>
      <c r="H2840" s="22">
        <f t="shared" si="668"/>
        <v>28134.32</v>
      </c>
      <c r="I2840" s="116">
        <v>1715</v>
      </c>
      <c r="J2840" s="116">
        <v>0</v>
      </c>
      <c r="K2840" s="116">
        <v>6459</v>
      </c>
      <c r="L2840" s="116">
        <v>0</v>
      </c>
      <c r="M2840" s="22">
        <f t="shared" si="669"/>
        <v>8174</v>
      </c>
      <c r="N2840" s="116">
        <v>1257</v>
      </c>
      <c r="O2840" s="116">
        <v>4378</v>
      </c>
      <c r="P2840" s="116">
        <v>3696</v>
      </c>
      <c r="Q2840" s="116">
        <v>0</v>
      </c>
      <c r="R2840" s="22">
        <f t="shared" si="670"/>
        <v>9331</v>
      </c>
      <c r="S2840" s="116">
        <v>81</v>
      </c>
      <c r="T2840" s="116">
        <v>983</v>
      </c>
      <c r="U2840" s="116">
        <v>63</v>
      </c>
      <c r="V2840" s="116">
        <v>0</v>
      </c>
      <c r="W2840" s="22">
        <f t="shared" si="671"/>
        <v>1127</v>
      </c>
      <c r="X2840" s="22">
        <f t="shared" si="672"/>
        <v>937.81066666666663</v>
      </c>
      <c r="Y2840" s="22">
        <f ca="1">OFFSET('Cost Study'!$B$7,'Operations Support'!$C2840,'Operations Support'!$B2840)*$H2840</f>
        <v>28134.32</v>
      </c>
      <c r="Z2840" s="23">
        <f ca="1">Y2840*'Cost Study'!$B$31</f>
        <v>1571356.0690330751</v>
      </c>
      <c r="AA2840" s="23">
        <f ca="1">IF(A2840=10298,1.51,1)*IF($B2840&lt;3,$D2840*'Cost Study'!$B$32*OFFSET('Cost Study'!$B$7,'Operations Support'!$C2840,'Operations Support'!$B2840),0)</f>
        <v>461.00300000000004</v>
      </c>
      <c r="AB2840" s="24">
        <f ca="1">AA2840*'Cost Study'!$B$31</f>
        <v>25747.907249667129</v>
      </c>
      <c r="AC2840" s="23">
        <f ca="1">Y2840*'Cost Study'!$B$31</f>
        <v>1571356.0690330751</v>
      </c>
      <c r="AD2840" s="24">
        <f ca="1">AA2840*'Cost Study'!$B$31</f>
        <v>25747.907249667129</v>
      </c>
      <c r="AE2840" s="377">
        <f t="shared" ca="1" si="673"/>
        <v>1597103.9762827423</v>
      </c>
      <c r="AF2840" s="377">
        <f t="shared" ca="1" si="674"/>
        <v>1597103.9762827423</v>
      </c>
      <c r="AH2840" s="688">
        <f>IFERROR($H2840/SUMIF($A:$A,$A2840,$H:$H)*SUMIF(Summary!$A$110:$A$186,$A2840,Summary!$P$110:$P$186),0)</f>
        <v>575158.83543673228</v>
      </c>
      <c r="AI2840" s="689">
        <f t="shared" ca="1" si="660"/>
        <v>1021945.1408460101</v>
      </c>
      <c r="AJ2840" s="688">
        <f>IFERROR(H2840/SUMIF(A:A,A2840,H:H)*SUMIF(Summary!$A$110:$A$186,'Operations Support'!A2840,Summary!$Q$110:$Q$186),0)</f>
        <v>578269.51252033375</v>
      </c>
      <c r="AK2840" s="688">
        <f t="shared" ca="1" si="661"/>
        <v>1018834.4637624086</v>
      </c>
      <c r="AM2840" s="688">
        <f>IFERROR($H2840/SUMIF($A:$A,$A2840,$H:$H)*SUMIF(Summary!$A$230:$A$266,$A2840,Summary!$P$230:$P$266),0)</f>
        <v>108820.85517100246</v>
      </c>
      <c r="AN2840" s="688">
        <f>IFERROR($H2840/SUMIF($A:$A,$A2840,$H:$H)*(SUMIF(Summary!$A$230:$A$266,$A2840,Summary!$L$230:$L$266)+SUMIF(Summary!$A$281:$A$317,$A2840,Summary!$L$281:$L$317))-AM2840,0)</f>
        <v>1209026.337005988</v>
      </c>
      <c r="AO2840" s="688">
        <f>IFERROR($H2840/SUMIF($A:$A,$A2840,$H:$H)*SUMIF(Summary!$A$230:$A$266,$A2840,Summary!$Q$230:$Q$266),0)</f>
        <v>109409.39962088701</v>
      </c>
      <c r="AP2840" s="688">
        <f>IFERROR($H2840/SUMIF($A:$A,$A2840,$H:$H)*(SUMIF(Summary!$A$230:$A$266,$A2840,Summary!$L$230:$L$266)+SUMIF(Summary!$A$281:$A$317,$A2840,Summary!$L$281:$L$317))-AO2840,0)</f>
        <v>1208437.7925561033</v>
      </c>
      <c r="AQ2840" s="306"/>
      <c r="AR2840" s="688">
        <f t="shared" ca="1" si="662"/>
        <v>2230971.4778519981</v>
      </c>
      <c r="AS2840" s="688">
        <f t="shared" ca="1" si="663"/>
        <v>2227272.2563185119</v>
      </c>
    </row>
    <row r="2841" spans="1:45" x14ac:dyDescent="0.2">
      <c r="A2841" s="423">
        <v>10298</v>
      </c>
      <c r="B2841" s="424">
        <v>1</v>
      </c>
      <c r="C2841" s="425" t="s">
        <v>301</v>
      </c>
      <c r="D2841" s="422">
        <f t="shared" si="664"/>
        <v>1066</v>
      </c>
      <c r="E2841" s="422">
        <f t="shared" si="665"/>
        <v>3066</v>
      </c>
      <c r="F2841" s="422">
        <f t="shared" si="666"/>
        <v>6396</v>
      </c>
      <c r="G2841" s="422">
        <f t="shared" si="667"/>
        <v>0</v>
      </c>
      <c r="H2841" s="22">
        <f t="shared" si="668"/>
        <v>15897.28</v>
      </c>
      <c r="I2841" s="116">
        <v>431</v>
      </c>
      <c r="J2841" s="116">
        <v>0</v>
      </c>
      <c r="K2841" s="116">
        <v>3982</v>
      </c>
      <c r="L2841" s="116">
        <v>0</v>
      </c>
      <c r="M2841" s="22">
        <f t="shared" si="669"/>
        <v>4413</v>
      </c>
      <c r="N2841" s="116">
        <v>620</v>
      </c>
      <c r="O2841" s="116">
        <v>2989</v>
      </c>
      <c r="P2841" s="116">
        <v>2414</v>
      </c>
      <c r="Q2841" s="116">
        <v>0</v>
      </c>
      <c r="R2841" s="22">
        <f t="shared" si="670"/>
        <v>6023</v>
      </c>
      <c r="S2841" s="116">
        <v>15</v>
      </c>
      <c r="T2841" s="116">
        <v>77</v>
      </c>
      <c r="U2841" s="116">
        <v>0</v>
      </c>
      <c r="V2841" s="116">
        <v>0</v>
      </c>
      <c r="W2841" s="22">
        <f t="shared" si="671"/>
        <v>92</v>
      </c>
      <c r="X2841" s="22">
        <f t="shared" si="672"/>
        <v>529.90933333333339</v>
      </c>
      <c r="Y2841" s="22">
        <f ca="1">OFFSET('Cost Study'!$B$7,'Operations Support'!$C2841,'Operations Support'!$B2841)*$H2841</f>
        <v>24004.892800000001</v>
      </c>
      <c r="Z2841" s="23">
        <f ca="1">Y2841*'Cost Study'!$B$31</f>
        <v>1340719.5904421494</v>
      </c>
      <c r="AA2841" s="23">
        <f ca="1">IF(A2841=10298,1.51,1)*IF($B2841&lt;3,$D2841*'Cost Study'!$B$32*OFFSET('Cost Study'!$B$7,'Operations Support'!$C2841,'Operations Support'!$B2841),0)</f>
        <v>243.05866</v>
      </c>
      <c r="AB2841" s="24">
        <f ca="1">AA2841*'Cost Study'!$B$31</f>
        <v>13575.29524516842</v>
      </c>
      <c r="AC2841" s="23">
        <f ca="1">Y2841*'Cost Study'!$B$31</f>
        <v>1340719.5904421494</v>
      </c>
      <c r="AD2841" s="24">
        <f ca="1">AA2841*'Cost Study'!$B$31</f>
        <v>13575.29524516842</v>
      </c>
      <c r="AE2841" s="377">
        <f t="shared" ca="1" si="673"/>
        <v>1354294.8856873179</v>
      </c>
      <c r="AF2841" s="377">
        <f t="shared" ca="1" si="674"/>
        <v>1354294.8856873179</v>
      </c>
      <c r="AH2841" s="688">
        <f>IFERROR($H2841/SUMIF($A:$A,$A2841,$H:$H)*SUMIF(Summary!$A$110:$A$186,$A2841,Summary!$P$110:$P$186),0)</f>
        <v>324993.14187837683</v>
      </c>
      <c r="AI2841" s="689">
        <f t="shared" ca="1" si="660"/>
        <v>1029301.7438089411</v>
      </c>
      <c r="AJ2841" s="688">
        <f>IFERROR(H2841/SUMIF(A:A,A2841,H:H)*SUMIF(Summary!$A$110:$A$186,'Operations Support'!A2841,Summary!$Q$110:$Q$186),0)</f>
        <v>326750.8280278056</v>
      </c>
      <c r="AK2841" s="688">
        <f t="shared" ca="1" si="661"/>
        <v>1027544.0576595124</v>
      </c>
      <c r="AM2841" s="688">
        <f>IFERROR($H2841/SUMIF($A:$A,$A2841,$H:$H)*SUMIF(Summary!$A$230:$A$266,$A2841,Summary!$P$230:$P$266),0)</f>
        <v>61489.156464164545</v>
      </c>
      <c r="AN2841" s="688">
        <f>IFERROR($H2841/SUMIF($A:$A,$A2841,$H:$H)*(SUMIF(Summary!$A$230:$A$266,$A2841,Summary!$L$230:$L$266)+SUMIF(Summary!$A$281:$A$317,$A2841,Summary!$L$281:$L$317))-AM2841,0)</f>
        <v>683159.57900381286</v>
      </c>
      <c r="AO2841" s="688">
        <f>IFERROR($H2841/SUMIF($A:$A,$A2841,$H:$H)*SUMIF(Summary!$A$230:$A$266,$A2841,Summary!$Q$230:$Q$266),0)</f>
        <v>61821.713139152991</v>
      </c>
      <c r="AP2841" s="688">
        <f>IFERROR($H2841/SUMIF($A:$A,$A2841,$H:$H)*(SUMIF(Summary!$A$230:$A$266,$A2841,Summary!$L$230:$L$266)+SUMIF(Summary!$A$281:$A$317,$A2841,Summary!$L$281:$L$317))-AO2841,0)</f>
        <v>682827.02232882439</v>
      </c>
      <c r="AQ2841" s="306"/>
      <c r="AR2841" s="688">
        <f t="shared" ca="1" si="662"/>
        <v>1712461.322812754</v>
      </c>
      <c r="AS2841" s="688">
        <f t="shared" ca="1" si="663"/>
        <v>1710371.0799883367</v>
      </c>
    </row>
    <row r="2842" spans="1:45" x14ac:dyDescent="0.2">
      <c r="A2842" s="423">
        <v>10298</v>
      </c>
      <c r="B2842" s="424">
        <v>1</v>
      </c>
      <c r="C2842" s="425" t="s">
        <v>302</v>
      </c>
      <c r="D2842" s="422">
        <f t="shared" si="664"/>
        <v>75</v>
      </c>
      <c r="E2842" s="422">
        <f t="shared" si="665"/>
        <v>0</v>
      </c>
      <c r="F2842" s="422">
        <f t="shared" si="666"/>
        <v>798</v>
      </c>
      <c r="G2842" s="422">
        <f t="shared" si="667"/>
        <v>0</v>
      </c>
      <c r="H2842" s="22">
        <f t="shared" si="668"/>
        <v>1318.23</v>
      </c>
      <c r="I2842" s="116">
        <v>0</v>
      </c>
      <c r="J2842" s="116">
        <v>0</v>
      </c>
      <c r="K2842" s="116">
        <v>525</v>
      </c>
      <c r="L2842" s="116">
        <v>0</v>
      </c>
      <c r="M2842" s="22">
        <f t="shared" si="669"/>
        <v>525</v>
      </c>
      <c r="N2842" s="116">
        <v>75</v>
      </c>
      <c r="O2842" s="116">
        <v>0</v>
      </c>
      <c r="P2842" s="116">
        <v>273</v>
      </c>
      <c r="Q2842" s="116">
        <v>0</v>
      </c>
      <c r="R2842" s="22">
        <f t="shared" si="670"/>
        <v>348</v>
      </c>
      <c r="S2842" s="116">
        <v>0</v>
      </c>
      <c r="T2842" s="116">
        <v>0</v>
      </c>
      <c r="U2842" s="116">
        <v>0</v>
      </c>
      <c r="V2842" s="116">
        <v>0</v>
      </c>
      <c r="W2842" s="22">
        <f t="shared" si="671"/>
        <v>0</v>
      </c>
      <c r="X2842" s="22">
        <f t="shared" si="672"/>
        <v>43.941000000000003</v>
      </c>
      <c r="Y2842" s="22">
        <f ca="1">OFFSET('Cost Study'!$B$7,'Operations Support'!$C2842,'Operations Support'!$B2842)*$H2842</f>
        <v>1911.4334999999999</v>
      </c>
      <c r="Z2842" s="23">
        <f ca="1">Y2842*'Cost Study'!$B$31</f>
        <v>106757.24989188054</v>
      </c>
      <c r="AA2842" s="23">
        <f ca="1">IF(A2842=10298,1.51,1)*IF($B2842&lt;3,$D2842*'Cost Study'!$B$32*OFFSET('Cost Study'!$B$7,'Operations Support'!$C2842,'Operations Support'!$B2842),0)</f>
        <v>16.421250000000001</v>
      </c>
      <c r="AB2842" s="24">
        <f ca="1">AA2842*'Cost Study'!$B$31</f>
        <v>917.15850422577796</v>
      </c>
      <c r="AC2842" s="23">
        <f ca="1">Y2842*'Cost Study'!$B$31</f>
        <v>106757.24989188054</v>
      </c>
      <c r="AD2842" s="24">
        <f ca="1">AA2842*'Cost Study'!$B$31</f>
        <v>917.15850422577796</v>
      </c>
      <c r="AE2842" s="377">
        <f t="shared" ca="1" si="673"/>
        <v>107674.40839610632</v>
      </c>
      <c r="AF2842" s="377">
        <f t="shared" ca="1" si="674"/>
        <v>107674.40839610632</v>
      </c>
      <c r="AH2842" s="688">
        <f>IFERROR($H2842/SUMIF($A:$A,$A2842,$H:$H)*SUMIF(Summary!$A$110:$A$186,$A2842,Summary!$P$110:$P$186),0)</f>
        <v>26948.994382581972</v>
      </c>
      <c r="AI2842" s="689">
        <f t="shared" ca="1" si="660"/>
        <v>80725.414013524336</v>
      </c>
      <c r="AJ2842" s="688">
        <f>IFERROR(H2842/SUMIF(A:A,A2842,H:H)*SUMIF(Summary!$A$110:$A$186,'Operations Support'!A2842,Summary!$Q$110:$Q$186),0)</f>
        <v>27094.744763323924</v>
      </c>
      <c r="AK2842" s="688">
        <f t="shared" ca="1" si="661"/>
        <v>80579.663632782394</v>
      </c>
      <c r="AM2842" s="688">
        <f>IFERROR($H2842/SUMIF($A:$A,$A2842,$H:$H)*SUMIF(Summary!$A$230:$A$266,$A2842,Summary!$P$230:$P$266),0)</f>
        <v>5098.7873853738265</v>
      </c>
      <c r="AN2842" s="688">
        <f>IFERROR($H2842/SUMIF($A:$A,$A2842,$H:$H)*(SUMIF(Summary!$A$230:$A$266,$A2842,Summary!$L$230:$L$266)+SUMIF(Summary!$A$281:$A$317,$A2842,Summary!$L$281:$L$317))-AM2842,0)</f>
        <v>56648.775880540335</v>
      </c>
      <c r="AO2842" s="688">
        <f>IFERROR($H2842/SUMIF($A:$A,$A2842,$H:$H)*SUMIF(Summary!$A$230:$A$266,$A2842,Summary!$Q$230:$Q$266),0)</f>
        <v>5126.3635610258889</v>
      </c>
      <c r="AP2842" s="688">
        <f>IFERROR($H2842/SUMIF($A:$A,$A2842,$H:$H)*(SUMIF(Summary!$A$230:$A$266,$A2842,Summary!$L$230:$L$266)+SUMIF(Summary!$A$281:$A$317,$A2842,Summary!$L$281:$L$317))-AO2842,0)</f>
        <v>56621.199704888277</v>
      </c>
      <c r="AQ2842" s="306"/>
      <c r="AR2842" s="688">
        <f t="shared" ca="1" si="662"/>
        <v>137374.18989406468</v>
      </c>
      <c r="AS2842" s="688">
        <f t="shared" ca="1" si="663"/>
        <v>137200.86333767069</v>
      </c>
    </row>
    <row r="2843" spans="1:45" x14ac:dyDescent="0.2">
      <c r="A2843" s="423">
        <v>10298</v>
      </c>
      <c r="B2843" s="424">
        <v>1</v>
      </c>
      <c r="C2843" s="425" t="s">
        <v>303</v>
      </c>
      <c r="D2843" s="422">
        <f t="shared" si="664"/>
        <v>0</v>
      </c>
      <c r="E2843" s="422">
        <f t="shared" si="665"/>
        <v>0</v>
      </c>
      <c r="F2843" s="422">
        <f t="shared" si="666"/>
        <v>0</v>
      </c>
      <c r="G2843" s="422">
        <f t="shared" si="667"/>
        <v>0</v>
      </c>
      <c r="H2843" s="22">
        <f t="shared" si="668"/>
        <v>0</v>
      </c>
      <c r="I2843" s="116">
        <v>0</v>
      </c>
      <c r="J2843" s="116">
        <v>0</v>
      </c>
      <c r="K2843" s="116">
        <v>0</v>
      </c>
      <c r="L2843" s="116">
        <v>0</v>
      </c>
      <c r="M2843" s="22">
        <f t="shared" si="669"/>
        <v>0</v>
      </c>
      <c r="N2843" s="116">
        <v>0</v>
      </c>
      <c r="O2843" s="116">
        <v>0</v>
      </c>
      <c r="P2843" s="116">
        <v>0</v>
      </c>
      <c r="Q2843" s="116">
        <v>0</v>
      </c>
      <c r="R2843" s="22">
        <f t="shared" si="670"/>
        <v>0</v>
      </c>
      <c r="S2843" s="116">
        <v>0</v>
      </c>
      <c r="T2843" s="116">
        <v>0</v>
      </c>
      <c r="U2843" s="116">
        <v>0</v>
      </c>
      <c r="V2843" s="116">
        <v>0</v>
      </c>
      <c r="W2843" s="22">
        <f t="shared" si="671"/>
        <v>0</v>
      </c>
      <c r="X2843" s="22">
        <f t="shared" si="672"/>
        <v>0</v>
      </c>
      <c r="Y2843" s="22">
        <f ca="1">OFFSET('Cost Study'!$B$7,'Operations Support'!$C2843,'Operations Support'!$B2843)*$H2843</f>
        <v>0</v>
      </c>
      <c r="Z2843" s="23">
        <f ca="1">Y2843*'Cost Study'!$B$31</f>
        <v>0</v>
      </c>
      <c r="AA2843" s="23">
        <f ca="1">IF(A2843=10298,1.51,1)*IF($B2843&lt;3,$D2843*'Cost Study'!$B$32*OFFSET('Cost Study'!$B$7,'Operations Support'!$C2843,'Operations Support'!$B2843),0)</f>
        <v>0</v>
      </c>
      <c r="AB2843" s="24">
        <f ca="1">AA2843*'Cost Study'!$B$31</f>
        <v>0</v>
      </c>
      <c r="AC2843" s="23">
        <f ca="1">Y2843*'Cost Study'!$B$31</f>
        <v>0</v>
      </c>
      <c r="AD2843" s="24">
        <f ca="1">AA2843*'Cost Study'!$B$31</f>
        <v>0</v>
      </c>
      <c r="AE2843" s="377">
        <f t="shared" ca="1" si="673"/>
        <v>0</v>
      </c>
      <c r="AF2843" s="377">
        <f t="shared" ca="1" si="674"/>
        <v>0</v>
      </c>
      <c r="AH2843" s="688">
        <f>IFERROR($H2843/SUMIF($A:$A,$A2843,$H:$H)*SUMIF(Summary!$A$110:$A$186,$A2843,Summary!$P$110:$P$186),0)</f>
        <v>0</v>
      </c>
      <c r="AI2843" s="689">
        <f t="shared" ca="1" si="660"/>
        <v>0</v>
      </c>
      <c r="AJ2843" s="688">
        <f>IFERROR(H2843/SUMIF(A:A,A2843,H:H)*SUMIF(Summary!$A$110:$A$186,'Operations Support'!A2843,Summary!$Q$110:$Q$186),0)</f>
        <v>0</v>
      </c>
      <c r="AK2843" s="688">
        <f t="shared" ca="1" si="661"/>
        <v>0</v>
      </c>
      <c r="AM2843" s="688">
        <f>IFERROR($H2843/SUMIF($A:$A,$A2843,$H:$H)*SUMIF(Summary!$A$230:$A$266,$A2843,Summary!$P$230:$P$266),0)</f>
        <v>0</v>
      </c>
      <c r="AN2843" s="688">
        <f>IFERROR($H2843/SUMIF($A:$A,$A2843,$H:$H)*(SUMIF(Summary!$A$230:$A$266,$A2843,Summary!$L$230:$L$266)+SUMIF(Summary!$A$281:$A$317,$A2843,Summary!$L$281:$L$317))-AM2843,0)</f>
        <v>0</v>
      </c>
      <c r="AO2843" s="688">
        <f>IFERROR($H2843/SUMIF($A:$A,$A2843,$H:$H)*SUMIF(Summary!$A$230:$A$266,$A2843,Summary!$Q$230:$Q$266),0)</f>
        <v>0</v>
      </c>
      <c r="AP2843" s="688">
        <f>IFERROR($H2843/SUMIF($A:$A,$A2843,$H:$H)*(SUMIF(Summary!$A$230:$A$266,$A2843,Summary!$L$230:$L$266)+SUMIF(Summary!$A$281:$A$317,$A2843,Summary!$L$281:$L$317))-AO2843,0)</f>
        <v>0</v>
      </c>
      <c r="AQ2843" s="306"/>
      <c r="AR2843" s="688">
        <f t="shared" ca="1" si="662"/>
        <v>0</v>
      </c>
      <c r="AS2843" s="688">
        <f t="shared" ca="1" si="663"/>
        <v>0</v>
      </c>
    </row>
    <row r="2844" spans="1:45" x14ac:dyDescent="0.2">
      <c r="A2844" s="423">
        <v>10298</v>
      </c>
      <c r="B2844" s="424">
        <v>1</v>
      </c>
      <c r="C2844" s="425" t="s">
        <v>304</v>
      </c>
      <c r="D2844" s="422">
        <f t="shared" si="664"/>
        <v>84</v>
      </c>
      <c r="E2844" s="422">
        <f t="shared" si="665"/>
        <v>17</v>
      </c>
      <c r="F2844" s="422">
        <f t="shared" si="666"/>
        <v>12</v>
      </c>
      <c r="G2844" s="422">
        <f t="shared" si="667"/>
        <v>0</v>
      </c>
      <c r="H2844" s="22">
        <f t="shared" si="668"/>
        <v>170.63</v>
      </c>
      <c r="I2844" s="116">
        <v>3</v>
      </c>
      <c r="J2844" s="116">
        <v>0</v>
      </c>
      <c r="K2844" s="116">
        <v>0</v>
      </c>
      <c r="L2844" s="116">
        <v>0</v>
      </c>
      <c r="M2844" s="22">
        <f t="shared" si="669"/>
        <v>3</v>
      </c>
      <c r="N2844" s="116">
        <v>75</v>
      </c>
      <c r="O2844" s="116">
        <v>17</v>
      </c>
      <c r="P2844" s="116">
        <v>12</v>
      </c>
      <c r="Q2844" s="116">
        <v>0</v>
      </c>
      <c r="R2844" s="22">
        <f t="shared" si="670"/>
        <v>104</v>
      </c>
      <c r="S2844" s="116">
        <v>6</v>
      </c>
      <c r="T2844" s="116">
        <v>0</v>
      </c>
      <c r="U2844" s="116">
        <v>0</v>
      </c>
      <c r="V2844" s="116">
        <v>0</v>
      </c>
      <c r="W2844" s="22">
        <f t="shared" si="671"/>
        <v>6</v>
      </c>
      <c r="X2844" s="22">
        <f t="shared" si="672"/>
        <v>5.6876666666666669</v>
      </c>
      <c r="Y2844" s="22">
        <f ca="1">OFFSET('Cost Study'!$B$7,'Operations Support'!$C2844,'Operations Support'!$B2844)*$H2844</f>
        <v>319.07810000000001</v>
      </c>
      <c r="Z2844" s="23">
        <f ca="1">Y2844*'Cost Study'!$B$31</f>
        <v>17821.127680730955</v>
      </c>
      <c r="AA2844" s="23">
        <f ca="1">IF(A2844=10298,1.51,1)*IF($B2844&lt;3,$D2844*'Cost Study'!$B$32*OFFSET('Cost Study'!$B$7,'Operations Support'!$C2844,'Operations Support'!$B2844),0)</f>
        <v>23.719080000000002</v>
      </c>
      <c r="AB2844" s="24">
        <f ca="1">AA2844*'Cost Study'!$B$31</f>
        <v>1324.756393965841</v>
      </c>
      <c r="AC2844" s="23">
        <f ca="1">Y2844*'Cost Study'!$B$31</f>
        <v>17821.127680730955</v>
      </c>
      <c r="AD2844" s="24">
        <f ca="1">AA2844*'Cost Study'!$B$31</f>
        <v>1324.756393965841</v>
      </c>
      <c r="AE2844" s="377">
        <f t="shared" ca="1" si="673"/>
        <v>19145.884074696794</v>
      </c>
      <c r="AF2844" s="377">
        <f t="shared" ca="1" si="674"/>
        <v>19145.884074696794</v>
      </c>
      <c r="AH2844" s="688">
        <f>IFERROR($H2844/SUMIF($A:$A,$A2844,$H:$H)*SUMIF(Summary!$A$110:$A$186,$A2844,Summary!$P$110:$P$186),0)</f>
        <v>3488.2432591429128</v>
      </c>
      <c r="AI2844" s="689">
        <f t="shared" ca="1" si="660"/>
        <v>15657.640815553881</v>
      </c>
      <c r="AJ2844" s="688">
        <f>IFERROR(H2844/SUMIF(A:A,A2844,H:H)*SUMIF(Summary!$A$110:$A$186,'Operations Support'!A2844,Summary!$Q$110:$Q$186),0)</f>
        <v>3507.109001438263</v>
      </c>
      <c r="AK2844" s="688">
        <f t="shared" ca="1" si="661"/>
        <v>15638.775073258532</v>
      </c>
      <c r="AM2844" s="688">
        <f>IFERROR($H2844/SUMIF($A:$A,$A2844,$H:$H)*SUMIF(Summary!$A$230:$A$266,$A2844,Summary!$P$230:$P$266),0)</f>
        <v>659.98049776316429</v>
      </c>
      <c r="AN2844" s="688">
        <f>IFERROR($H2844/SUMIF($A:$A,$A2844,$H:$H)*(SUMIF(Summary!$A$230:$A$266,$A2844,Summary!$L$230:$L$266)+SUMIF(Summary!$A$281:$A$317,$A2844,Summary!$L$281:$L$317))-AM2844,0)</f>
        <v>7332.5448734261827</v>
      </c>
      <c r="AO2844" s="688">
        <f>IFERROR($H2844/SUMIF($A:$A,$A2844,$H:$H)*SUMIF(Summary!$A$230:$A$266,$A2844,Summary!$Q$230:$Q$266),0)</f>
        <v>663.54992256119749</v>
      </c>
      <c r="AP2844" s="688">
        <f>IFERROR($H2844/SUMIF($A:$A,$A2844,$H:$H)*(SUMIF(Summary!$A$230:$A$266,$A2844,Summary!$L$230:$L$266)+SUMIF(Summary!$A$281:$A$317,$A2844,Summary!$L$281:$L$317))-AO2844,0)</f>
        <v>7328.9754486281499</v>
      </c>
      <c r="AQ2844" s="306"/>
      <c r="AR2844" s="688">
        <f t="shared" ca="1" si="662"/>
        <v>22990.185688980062</v>
      </c>
      <c r="AS2844" s="688">
        <f t="shared" ca="1" si="663"/>
        <v>22967.750521886683</v>
      </c>
    </row>
    <row r="2845" spans="1:45" s="15" customFormat="1" x14ac:dyDescent="0.2">
      <c r="A2845" s="423">
        <v>10298</v>
      </c>
      <c r="B2845" s="424">
        <v>1</v>
      </c>
      <c r="C2845" s="425" t="s">
        <v>305</v>
      </c>
      <c r="D2845" s="422">
        <f t="shared" si="664"/>
        <v>91</v>
      </c>
      <c r="E2845" s="422">
        <f t="shared" si="665"/>
        <v>168</v>
      </c>
      <c r="F2845" s="422">
        <f t="shared" si="666"/>
        <v>294</v>
      </c>
      <c r="G2845" s="422">
        <f t="shared" si="667"/>
        <v>0</v>
      </c>
      <c r="H2845" s="22">
        <f t="shared" si="668"/>
        <v>835.03</v>
      </c>
      <c r="I2845" s="116">
        <v>12</v>
      </c>
      <c r="J2845" s="116">
        <v>0</v>
      </c>
      <c r="K2845" s="116">
        <v>273</v>
      </c>
      <c r="L2845" s="116">
        <v>0</v>
      </c>
      <c r="M2845" s="22">
        <f t="shared" si="669"/>
        <v>285</v>
      </c>
      <c r="N2845" s="116">
        <v>78</v>
      </c>
      <c r="O2845" s="116">
        <v>132</v>
      </c>
      <c r="P2845" s="116">
        <v>21</v>
      </c>
      <c r="Q2845" s="116">
        <v>0</v>
      </c>
      <c r="R2845" s="22">
        <f t="shared" si="670"/>
        <v>231</v>
      </c>
      <c r="S2845" s="116">
        <v>1</v>
      </c>
      <c r="T2845" s="116">
        <v>36</v>
      </c>
      <c r="U2845" s="116">
        <v>0</v>
      </c>
      <c r="V2845" s="116">
        <v>0</v>
      </c>
      <c r="W2845" s="22">
        <f t="shared" si="671"/>
        <v>37</v>
      </c>
      <c r="X2845" s="22">
        <f t="shared" si="672"/>
        <v>27.834333333333333</v>
      </c>
      <c r="Y2845" s="22">
        <f ca="1">OFFSET('Cost Study'!$B$7,'Operations Support'!$C2845,'Operations Support'!$B2845)*$H2845</f>
        <v>1636.6587999999999</v>
      </c>
      <c r="Z2845" s="23">
        <f ca="1">Y2845*'Cost Study'!$B$31</f>
        <v>91410.552603240096</v>
      </c>
      <c r="AA2845" s="23">
        <f ca="1">IF(A2845=10298,1.51,1)*IF($B2845&lt;3,$D2845*'Cost Study'!$B$32*OFFSET('Cost Study'!$B$7,'Operations Support'!$C2845,'Operations Support'!$B2845),0)</f>
        <v>26.932359999999999</v>
      </c>
      <c r="AB2845" s="24">
        <f ca="1">AA2845*'Cost Study'!$B$31</f>
        <v>1504.2242833444573</v>
      </c>
      <c r="AC2845" s="23">
        <f ca="1">Y2845*'Cost Study'!$B$31</f>
        <v>91410.552603240096</v>
      </c>
      <c r="AD2845" s="24">
        <f ca="1">AA2845*'Cost Study'!$B$31</f>
        <v>1504.2242833444573</v>
      </c>
      <c r="AE2845" s="377">
        <f t="shared" ca="1" si="673"/>
        <v>92914.776886584557</v>
      </c>
      <c r="AF2845" s="377">
        <f t="shared" ca="1" si="674"/>
        <v>92914.776886584557</v>
      </c>
      <c r="AH2845" s="688">
        <f>IFERROR($H2845/SUMIF($A:$A,$A2845,$H:$H)*SUMIF(Summary!$A$110:$A$186,$A2845,Summary!$P$110:$P$186),0)</f>
        <v>17070.78338323921</v>
      </c>
      <c r="AI2845" s="689">
        <f t="shared" ca="1" si="660"/>
        <v>75843.993503345351</v>
      </c>
      <c r="AJ2845" s="688">
        <f>IFERROR(H2845/SUMIF(A:A,A2845,H:H)*SUMIF(Summary!$A$110:$A$186,'Operations Support'!A2845,Summary!$Q$110:$Q$186),0)</f>
        <v>17163.108653056279</v>
      </c>
      <c r="AK2845" s="688">
        <f t="shared" ca="1" si="661"/>
        <v>75751.668233528282</v>
      </c>
      <c r="AL2845" s="1"/>
      <c r="AM2845" s="688">
        <f>IFERROR($H2845/SUMIF($A:$A,$A2845,$H:$H)*SUMIF(Summary!$A$230:$A$266,$A2845,Summary!$P$230:$P$266),0)</f>
        <v>3229.8160642746006</v>
      </c>
      <c r="AN2845" s="688">
        <f>IFERROR($H2845/SUMIF($A:$A,$A2845,$H:$H)*(SUMIF(Summary!$A$230:$A$266,$A2845,Summary!$L$230:$L$266)+SUMIF(Summary!$A$281:$A$317,$A2845,Summary!$L$281:$L$317))-AM2845,0)</f>
        <v>35884.047035439638</v>
      </c>
      <c r="AO2845" s="688">
        <f>IFERROR($H2845/SUMIF($A:$A,$A2845,$H:$H)*SUMIF(Summary!$A$230:$A$266,$A2845,Summary!$Q$230:$Q$266),0)</f>
        <v>3247.2841343039136</v>
      </c>
      <c r="AP2845" s="688">
        <f>IFERROR($H2845/SUMIF($A:$A,$A2845,$H:$H)*(SUMIF(Summary!$A$230:$A$266,$A2845,Summary!$L$230:$L$266)+SUMIF(Summary!$A$281:$A$317,$A2845,Summary!$L$281:$L$317))-AO2845,0)</f>
        <v>35866.578965410328</v>
      </c>
      <c r="AQ2845" s="306"/>
      <c r="AR2845" s="688">
        <f t="shared" ca="1" si="662"/>
        <v>111728.04053878499</v>
      </c>
      <c r="AS2845" s="688">
        <f t="shared" ca="1" si="663"/>
        <v>111618.24719893861</v>
      </c>
    </row>
    <row r="2846" spans="1:45" x14ac:dyDescent="0.2">
      <c r="A2846" s="423">
        <v>10298</v>
      </c>
      <c r="B2846" s="424">
        <v>1</v>
      </c>
      <c r="C2846" s="425" t="s">
        <v>306</v>
      </c>
      <c r="D2846" s="422">
        <f t="shared" si="664"/>
        <v>0</v>
      </c>
      <c r="E2846" s="422">
        <f t="shared" si="665"/>
        <v>0</v>
      </c>
      <c r="F2846" s="422">
        <f t="shared" si="666"/>
        <v>0</v>
      </c>
      <c r="G2846" s="422">
        <f t="shared" si="667"/>
        <v>0</v>
      </c>
      <c r="H2846" s="22">
        <f t="shared" si="668"/>
        <v>0</v>
      </c>
      <c r="I2846" s="116">
        <v>0</v>
      </c>
      <c r="J2846" s="116">
        <v>0</v>
      </c>
      <c r="K2846" s="116">
        <v>0</v>
      </c>
      <c r="L2846" s="116">
        <v>0</v>
      </c>
      <c r="M2846" s="22">
        <f t="shared" si="669"/>
        <v>0</v>
      </c>
      <c r="N2846" s="116">
        <v>0</v>
      </c>
      <c r="O2846" s="116">
        <v>0</v>
      </c>
      <c r="P2846" s="116">
        <v>0</v>
      </c>
      <c r="Q2846" s="116">
        <v>0</v>
      </c>
      <c r="R2846" s="22">
        <f t="shared" si="670"/>
        <v>0</v>
      </c>
      <c r="S2846" s="116">
        <v>0</v>
      </c>
      <c r="T2846" s="116">
        <v>0</v>
      </c>
      <c r="U2846" s="116">
        <v>0</v>
      </c>
      <c r="V2846" s="116">
        <v>0</v>
      </c>
      <c r="W2846" s="22">
        <f t="shared" si="671"/>
        <v>0</v>
      </c>
      <c r="X2846" s="22">
        <f t="shared" si="672"/>
        <v>0</v>
      </c>
      <c r="Y2846" s="22">
        <f ca="1">OFFSET('Cost Study'!$B$7,'Operations Support'!$C2846,'Operations Support'!$B2846)*$H2846</f>
        <v>0</v>
      </c>
      <c r="Z2846" s="23">
        <f ca="1">Y2846*'Cost Study'!$B$31</f>
        <v>0</v>
      </c>
      <c r="AA2846" s="23">
        <f ca="1">IF(A2846=10298,1.51,1)*IF($B2846&lt;3,$D2846*'Cost Study'!$B$32*OFFSET('Cost Study'!$B$7,'Operations Support'!$C2846,'Operations Support'!$B2846),0)</f>
        <v>0</v>
      </c>
      <c r="AB2846" s="24">
        <f ca="1">AA2846*'Cost Study'!$B$31</f>
        <v>0</v>
      </c>
      <c r="AC2846" s="23">
        <f ca="1">Y2846*'Cost Study'!$B$31</f>
        <v>0</v>
      </c>
      <c r="AD2846" s="24">
        <f ca="1">AA2846*'Cost Study'!$B$31</f>
        <v>0</v>
      </c>
      <c r="AE2846" s="377">
        <f t="shared" ca="1" si="673"/>
        <v>0</v>
      </c>
      <c r="AF2846" s="377">
        <f t="shared" ca="1" si="674"/>
        <v>0</v>
      </c>
      <c r="AH2846" s="688">
        <f>IFERROR($H2846/SUMIF($A:$A,$A2846,$H:$H)*SUMIF(Summary!$A$110:$A$186,$A2846,Summary!$P$110:$P$186),0)</f>
        <v>0</v>
      </c>
      <c r="AI2846" s="689">
        <f t="shared" ca="1" si="660"/>
        <v>0</v>
      </c>
      <c r="AJ2846" s="688">
        <f>IFERROR(H2846/SUMIF(A:A,A2846,H:H)*SUMIF(Summary!$A$110:$A$186,'Operations Support'!A2846,Summary!$Q$110:$Q$186),0)</f>
        <v>0</v>
      </c>
      <c r="AK2846" s="688">
        <f t="shared" ca="1" si="661"/>
        <v>0</v>
      </c>
      <c r="AM2846" s="688">
        <f>IFERROR($H2846/SUMIF($A:$A,$A2846,$H:$H)*SUMIF(Summary!$A$230:$A$266,$A2846,Summary!$P$230:$P$266),0)</f>
        <v>0</v>
      </c>
      <c r="AN2846" s="688">
        <f>IFERROR($H2846/SUMIF($A:$A,$A2846,$H:$H)*(SUMIF(Summary!$A$230:$A$266,$A2846,Summary!$L$230:$L$266)+SUMIF(Summary!$A$281:$A$317,$A2846,Summary!$L$281:$L$317))-AM2846,0)</f>
        <v>0</v>
      </c>
      <c r="AO2846" s="688">
        <f>IFERROR($H2846/SUMIF($A:$A,$A2846,$H:$H)*SUMIF(Summary!$A$230:$A$266,$A2846,Summary!$Q$230:$Q$266),0)</f>
        <v>0</v>
      </c>
      <c r="AP2846" s="688">
        <f>IFERROR($H2846/SUMIF($A:$A,$A2846,$H:$H)*(SUMIF(Summary!$A$230:$A$266,$A2846,Summary!$L$230:$L$266)+SUMIF(Summary!$A$281:$A$317,$A2846,Summary!$L$281:$L$317))-AO2846,0)</f>
        <v>0</v>
      </c>
      <c r="AQ2846" s="306"/>
      <c r="AR2846" s="688">
        <f t="shared" ca="1" si="662"/>
        <v>0</v>
      </c>
      <c r="AS2846" s="688">
        <f t="shared" ca="1" si="663"/>
        <v>0</v>
      </c>
    </row>
    <row r="2847" spans="1:45" x14ac:dyDescent="0.2">
      <c r="A2847" s="423">
        <v>10298</v>
      </c>
      <c r="B2847" s="424">
        <v>1</v>
      </c>
      <c r="C2847" s="425" t="s">
        <v>307</v>
      </c>
      <c r="D2847" s="422">
        <f t="shared" si="664"/>
        <v>0</v>
      </c>
      <c r="E2847" s="422">
        <f t="shared" si="665"/>
        <v>0</v>
      </c>
      <c r="F2847" s="422">
        <f t="shared" si="666"/>
        <v>0</v>
      </c>
      <c r="G2847" s="422">
        <f t="shared" si="667"/>
        <v>0</v>
      </c>
      <c r="H2847" s="22">
        <f t="shared" si="668"/>
        <v>0</v>
      </c>
      <c r="I2847" s="116">
        <v>0</v>
      </c>
      <c r="J2847" s="116">
        <v>0</v>
      </c>
      <c r="K2847" s="116">
        <v>0</v>
      </c>
      <c r="L2847" s="116">
        <v>0</v>
      </c>
      <c r="M2847" s="22">
        <f t="shared" si="669"/>
        <v>0</v>
      </c>
      <c r="N2847" s="116">
        <v>0</v>
      </c>
      <c r="O2847" s="116">
        <v>0</v>
      </c>
      <c r="P2847" s="116">
        <v>0</v>
      </c>
      <c r="Q2847" s="116">
        <v>0</v>
      </c>
      <c r="R2847" s="22">
        <f t="shared" si="670"/>
        <v>0</v>
      </c>
      <c r="S2847" s="116">
        <v>0</v>
      </c>
      <c r="T2847" s="116">
        <v>0</v>
      </c>
      <c r="U2847" s="116">
        <v>0</v>
      </c>
      <c r="V2847" s="116">
        <v>0</v>
      </c>
      <c r="W2847" s="22">
        <f t="shared" si="671"/>
        <v>0</v>
      </c>
      <c r="X2847" s="22">
        <f t="shared" si="672"/>
        <v>0</v>
      </c>
      <c r="Y2847" s="22">
        <f ca="1">OFFSET('Cost Study'!$B$7,'Operations Support'!$C2847,'Operations Support'!$B2847)*$H2847</f>
        <v>0</v>
      </c>
      <c r="Z2847" s="23">
        <f ca="1">Y2847*'Cost Study'!$B$31</f>
        <v>0</v>
      </c>
      <c r="AA2847" s="23">
        <f ca="1">IF(A2847=10298,1.51,1)*IF($B2847&lt;3,$D2847*'Cost Study'!$B$32*OFFSET('Cost Study'!$B$7,'Operations Support'!$C2847,'Operations Support'!$B2847),0)</f>
        <v>0</v>
      </c>
      <c r="AB2847" s="24">
        <f ca="1">AA2847*'Cost Study'!$B$31</f>
        <v>0</v>
      </c>
      <c r="AC2847" s="23">
        <f ca="1">Y2847*'Cost Study'!$B$31</f>
        <v>0</v>
      </c>
      <c r="AD2847" s="24">
        <f ca="1">AA2847*'Cost Study'!$B$31</f>
        <v>0</v>
      </c>
      <c r="AE2847" s="377">
        <f t="shared" ca="1" si="673"/>
        <v>0</v>
      </c>
      <c r="AF2847" s="377">
        <f t="shared" ca="1" si="674"/>
        <v>0</v>
      </c>
      <c r="AH2847" s="688">
        <f>IFERROR($H2847/SUMIF($A:$A,$A2847,$H:$H)*SUMIF(Summary!$A$110:$A$186,$A2847,Summary!$P$110:$P$186),0)</f>
        <v>0</v>
      </c>
      <c r="AI2847" s="689">
        <f t="shared" ca="1" si="660"/>
        <v>0</v>
      </c>
      <c r="AJ2847" s="688">
        <f>IFERROR(H2847/SUMIF(A:A,A2847,H:H)*SUMIF(Summary!$A$110:$A$186,'Operations Support'!A2847,Summary!$Q$110:$Q$186),0)</f>
        <v>0</v>
      </c>
      <c r="AK2847" s="688">
        <f t="shared" ca="1" si="661"/>
        <v>0</v>
      </c>
      <c r="AM2847" s="688">
        <f>IFERROR($H2847/SUMIF($A:$A,$A2847,$H:$H)*SUMIF(Summary!$A$230:$A$266,$A2847,Summary!$P$230:$P$266),0)</f>
        <v>0</v>
      </c>
      <c r="AN2847" s="688">
        <f>IFERROR($H2847/SUMIF($A:$A,$A2847,$H:$H)*(SUMIF(Summary!$A$230:$A$266,$A2847,Summary!$L$230:$L$266)+SUMIF(Summary!$A$281:$A$317,$A2847,Summary!$L$281:$L$317))-AM2847,0)</f>
        <v>0</v>
      </c>
      <c r="AO2847" s="688">
        <f>IFERROR($H2847/SUMIF($A:$A,$A2847,$H:$H)*SUMIF(Summary!$A$230:$A$266,$A2847,Summary!$Q$230:$Q$266),0)</f>
        <v>0</v>
      </c>
      <c r="AP2847" s="688">
        <f>IFERROR($H2847/SUMIF($A:$A,$A2847,$H:$H)*(SUMIF(Summary!$A$230:$A$266,$A2847,Summary!$L$230:$L$266)+SUMIF(Summary!$A$281:$A$317,$A2847,Summary!$L$281:$L$317))-AO2847,0)</f>
        <v>0</v>
      </c>
      <c r="AQ2847" s="306"/>
      <c r="AR2847" s="688">
        <f t="shared" ca="1" si="662"/>
        <v>0</v>
      </c>
      <c r="AS2847" s="688">
        <f t="shared" ca="1" si="663"/>
        <v>0</v>
      </c>
    </row>
    <row r="2848" spans="1:45" x14ac:dyDescent="0.2">
      <c r="A2848" s="423">
        <v>10298</v>
      </c>
      <c r="B2848" s="424">
        <v>1</v>
      </c>
      <c r="C2848" s="425" t="s">
        <v>308</v>
      </c>
      <c r="D2848" s="422">
        <f t="shared" si="664"/>
        <v>0</v>
      </c>
      <c r="E2848" s="422">
        <f t="shared" si="665"/>
        <v>0</v>
      </c>
      <c r="F2848" s="422">
        <f t="shared" si="666"/>
        <v>0</v>
      </c>
      <c r="G2848" s="422">
        <f t="shared" si="667"/>
        <v>0</v>
      </c>
      <c r="H2848" s="22">
        <f t="shared" si="668"/>
        <v>0</v>
      </c>
      <c r="I2848" s="116">
        <v>0</v>
      </c>
      <c r="J2848" s="116">
        <v>0</v>
      </c>
      <c r="K2848" s="116">
        <v>0</v>
      </c>
      <c r="L2848" s="116">
        <v>0</v>
      </c>
      <c r="M2848" s="22">
        <f t="shared" si="669"/>
        <v>0</v>
      </c>
      <c r="N2848" s="116">
        <v>0</v>
      </c>
      <c r="O2848" s="116">
        <v>0</v>
      </c>
      <c r="P2848" s="116">
        <v>0</v>
      </c>
      <c r="Q2848" s="116">
        <v>0</v>
      </c>
      <c r="R2848" s="22">
        <f t="shared" si="670"/>
        <v>0</v>
      </c>
      <c r="S2848" s="116">
        <v>0</v>
      </c>
      <c r="T2848" s="116">
        <v>0</v>
      </c>
      <c r="U2848" s="116">
        <v>0</v>
      </c>
      <c r="V2848" s="116">
        <v>0</v>
      </c>
      <c r="W2848" s="22">
        <f t="shared" si="671"/>
        <v>0</v>
      </c>
      <c r="X2848" s="22">
        <f t="shared" si="672"/>
        <v>0</v>
      </c>
      <c r="Y2848" s="22">
        <f ca="1">OFFSET('Cost Study'!$B$7,'Operations Support'!$C2848,'Operations Support'!$B2848)*$H2848</f>
        <v>0</v>
      </c>
      <c r="Z2848" s="23">
        <f ca="1">Y2848*'Cost Study'!$B$31</f>
        <v>0</v>
      </c>
      <c r="AA2848" s="23">
        <f ca="1">IF(A2848=10298,1.51,1)*IF($B2848&lt;3,$D2848*'Cost Study'!$B$32*OFFSET('Cost Study'!$B$7,'Operations Support'!$C2848,'Operations Support'!$B2848),0)</f>
        <v>0</v>
      </c>
      <c r="AB2848" s="24">
        <f ca="1">AA2848*'Cost Study'!$B$31</f>
        <v>0</v>
      </c>
      <c r="AC2848" s="23">
        <f ca="1">Y2848*'Cost Study'!$B$31</f>
        <v>0</v>
      </c>
      <c r="AD2848" s="24">
        <f ca="1">AA2848*'Cost Study'!$B$31</f>
        <v>0</v>
      </c>
      <c r="AE2848" s="377">
        <f t="shared" ca="1" si="673"/>
        <v>0</v>
      </c>
      <c r="AF2848" s="377">
        <f t="shared" ca="1" si="674"/>
        <v>0</v>
      </c>
      <c r="AH2848" s="688">
        <f>IFERROR($H2848/SUMIF($A:$A,$A2848,$H:$H)*SUMIF(Summary!$A$110:$A$186,$A2848,Summary!$P$110:$P$186),0)</f>
        <v>0</v>
      </c>
      <c r="AI2848" s="689">
        <f t="shared" ca="1" si="660"/>
        <v>0</v>
      </c>
      <c r="AJ2848" s="688">
        <f>IFERROR(H2848/SUMIF(A:A,A2848,H:H)*SUMIF(Summary!$A$110:$A$186,'Operations Support'!A2848,Summary!$Q$110:$Q$186),0)</f>
        <v>0</v>
      </c>
      <c r="AK2848" s="688">
        <f t="shared" ca="1" si="661"/>
        <v>0</v>
      </c>
      <c r="AM2848" s="688">
        <f>IFERROR($H2848/SUMIF($A:$A,$A2848,$H:$H)*SUMIF(Summary!$A$230:$A$266,$A2848,Summary!$P$230:$P$266),0)</f>
        <v>0</v>
      </c>
      <c r="AN2848" s="688">
        <f>IFERROR($H2848/SUMIF($A:$A,$A2848,$H:$H)*(SUMIF(Summary!$A$230:$A$266,$A2848,Summary!$L$230:$L$266)+SUMIF(Summary!$A$281:$A$317,$A2848,Summary!$L$281:$L$317))-AM2848,0)</f>
        <v>0</v>
      </c>
      <c r="AO2848" s="688">
        <f>IFERROR($H2848/SUMIF($A:$A,$A2848,$H:$H)*SUMIF(Summary!$A$230:$A$266,$A2848,Summary!$Q$230:$Q$266),0)</f>
        <v>0</v>
      </c>
      <c r="AP2848" s="688">
        <f>IFERROR($H2848/SUMIF($A:$A,$A2848,$H:$H)*(SUMIF(Summary!$A$230:$A$266,$A2848,Summary!$L$230:$L$266)+SUMIF(Summary!$A$281:$A$317,$A2848,Summary!$L$281:$L$317))-AO2848,0)</f>
        <v>0</v>
      </c>
      <c r="AQ2848" s="306"/>
      <c r="AR2848" s="688">
        <f t="shared" ca="1" si="662"/>
        <v>0</v>
      </c>
      <c r="AS2848" s="688">
        <f t="shared" ca="1" si="663"/>
        <v>0</v>
      </c>
    </row>
    <row r="2849" spans="1:45" x14ac:dyDescent="0.2">
      <c r="A2849" s="423">
        <v>10298</v>
      </c>
      <c r="B2849" s="424">
        <v>1</v>
      </c>
      <c r="C2849" s="425" t="s">
        <v>309</v>
      </c>
      <c r="D2849" s="422">
        <f t="shared" si="664"/>
        <v>0</v>
      </c>
      <c r="E2849" s="422">
        <f t="shared" si="665"/>
        <v>0</v>
      </c>
      <c r="F2849" s="422">
        <f t="shared" si="666"/>
        <v>66</v>
      </c>
      <c r="G2849" s="422">
        <f t="shared" si="667"/>
        <v>0</v>
      </c>
      <c r="H2849" s="22">
        <f t="shared" si="668"/>
        <v>99.66</v>
      </c>
      <c r="I2849" s="116">
        <v>0</v>
      </c>
      <c r="J2849" s="116">
        <v>0</v>
      </c>
      <c r="K2849" s="116">
        <v>6</v>
      </c>
      <c r="L2849" s="116">
        <v>0</v>
      </c>
      <c r="M2849" s="22">
        <f t="shared" si="669"/>
        <v>6</v>
      </c>
      <c r="N2849" s="116">
        <v>0</v>
      </c>
      <c r="O2849" s="116">
        <v>0</v>
      </c>
      <c r="P2849" s="116">
        <v>60</v>
      </c>
      <c r="Q2849" s="116">
        <v>0</v>
      </c>
      <c r="R2849" s="22">
        <f t="shared" si="670"/>
        <v>60</v>
      </c>
      <c r="S2849" s="116">
        <v>0</v>
      </c>
      <c r="T2849" s="116">
        <v>0</v>
      </c>
      <c r="U2849" s="116">
        <v>0</v>
      </c>
      <c r="V2849" s="116">
        <v>0</v>
      </c>
      <c r="W2849" s="22">
        <f t="shared" si="671"/>
        <v>0</v>
      </c>
      <c r="X2849" s="22">
        <f t="shared" si="672"/>
        <v>3.3220000000000001</v>
      </c>
      <c r="Y2849" s="22">
        <f ca="1">OFFSET('Cost Study'!$B$7,'Operations Support'!$C2849,'Operations Support'!$B2849)*$H2849</f>
        <v>218.25539999999998</v>
      </c>
      <c r="Z2849" s="23">
        <f ca="1">Y2849*'Cost Study'!$B$31</f>
        <v>12189.985305820132</v>
      </c>
      <c r="AA2849" s="23">
        <f ca="1">IF(A2849=10298,1.51,1)*IF($B2849&lt;3,$D2849*'Cost Study'!$B$32*OFFSET('Cost Study'!$B$7,'Operations Support'!$C2849,'Operations Support'!$B2849),0)</f>
        <v>0</v>
      </c>
      <c r="AB2849" s="24">
        <f ca="1">AA2849*'Cost Study'!$B$31</f>
        <v>0</v>
      </c>
      <c r="AC2849" s="23">
        <f ca="1">Y2849*'Cost Study'!$B$31</f>
        <v>12189.985305820132</v>
      </c>
      <c r="AD2849" s="24">
        <f ca="1">AA2849*'Cost Study'!$B$31</f>
        <v>0</v>
      </c>
      <c r="AE2849" s="377">
        <f t="shared" ca="1" si="673"/>
        <v>12189.985305820132</v>
      </c>
      <c r="AF2849" s="377">
        <f t="shared" ca="1" si="674"/>
        <v>12189.985305820132</v>
      </c>
      <c r="AH2849" s="688">
        <f>IFERROR($H2849/SUMIF($A:$A,$A2849,$H:$H)*SUMIF(Summary!$A$110:$A$186,$A2849,Summary!$P$110:$P$186),0)</f>
        <v>2037.3810186144447</v>
      </c>
      <c r="AI2849" s="689">
        <f t="shared" ca="1" si="660"/>
        <v>10152.604287205686</v>
      </c>
      <c r="AJ2849" s="688">
        <f>IFERROR(H2849/SUMIF(A:A,A2849,H:H)*SUMIF(Summary!$A$110:$A$186,'Operations Support'!A2849,Summary!$Q$110:$Q$186),0)</f>
        <v>2048.3999477427024</v>
      </c>
      <c r="AK2849" s="688">
        <f t="shared" ca="1" si="661"/>
        <v>10141.585358077429</v>
      </c>
      <c r="AM2849" s="688">
        <f>IFERROR($H2849/SUMIF($A:$A,$A2849,$H:$H)*SUMIF(Summary!$A$230:$A$266,$A2849,Summary!$P$230:$P$266),0)</f>
        <v>385.47533497671543</v>
      </c>
      <c r="AN2849" s="688">
        <f>IFERROR($H2849/SUMIF($A:$A,$A2849,$H:$H)*(SUMIF(Summary!$A$230:$A$266,$A2849,Summary!$L$230:$L$266)+SUMIF(Summary!$A$281:$A$317,$A2849,Summary!$L$281:$L$317))-AM2849,0)</f>
        <v>4282.7253243020186</v>
      </c>
      <c r="AO2849" s="688">
        <f>IFERROR($H2849/SUMIF($A:$A,$A2849,$H:$H)*SUMIF(Summary!$A$230:$A$266,$A2849,Summary!$Q$230:$Q$266),0)</f>
        <v>387.56013176140743</v>
      </c>
      <c r="AP2849" s="688">
        <f>IFERROR($H2849/SUMIF($A:$A,$A2849,$H:$H)*(SUMIF(Summary!$A$230:$A$266,$A2849,Summary!$L$230:$L$266)+SUMIF(Summary!$A$281:$A$317,$A2849,Summary!$L$281:$L$317))-AO2849,0)</f>
        <v>4280.6405275173265</v>
      </c>
      <c r="AQ2849" s="306"/>
      <c r="AR2849" s="688">
        <f t="shared" ca="1" si="662"/>
        <v>14435.329611507705</v>
      </c>
      <c r="AS2849" s="688">
        <f t="shared" ca="1" si="663"/>
        <v>14422.225885594755</v>
      </c>
    </row>
    <row r="2850" spans="1:45" x14ac:dyDescent="0.2">
      <c r="A2850" s="423">
        <v>10298</v>
      </c>
      <c r="B2850" s="424">
        <v>1</v>
      </c>
      <c r="C2850" s="425" t="s">
        <v>310</v>
      </c>
      <c r="D2850" s="422">
        <f t="shared" si="664"/>
        <v>0</v>
      </c>
      <c r="E2850" s="422">
        <f t="shared" si="665"/>
        <v>0</v>
      </c>
      <c r="F2850" s="422">
        <f t="shared" si="666"/>
        <v>0</v>
      </c>
      <c r="G2850" s="422">
        <f t="shared" si="667"/>
        <v>0</v>
      </c>
      <c r="H2850" s="22">
        <f t="shared" si="668"/>
        <v>0</v>
      </c>
      <c r="I2850" s="116">
        <v>0</v>
      </c>
      <c r="J2850" s="116">
        <v>0</v>
      </c>
      <c r="K2850" s="116">
        <v>0</v>
      </c>
      <c r="L2850" s="116">
        <v>0</v>
      </c>
      <c r="M2850" s="22">
        <f t="shared" si="669"/>
        <v>0</v>
      </c>
      <c r="N2850" s="116">
        <v>0</v>
      </c>
      <c r="O2850" s="116">
        <v>0</v>
      </c>
      <c r="P2850" s="116">
        <v>0</v>
      </c>
      <c r="Q2850" s="116">
        <v>0</v>
      </c>
      <c r="R2850" s="22">
        <f t="shared" si="670"/>
        <v>0</v>
      </c>
      <c r="S2850" s="116">
        <v>0</v>
      </c>
      <c r="T2850" s="116">
        <v>0</v>
      </c>
      <c r="U2850" s="116">
        <v>0</v>
      </c>
      <c r="V2850" s="116">
        <v>0</v>
      </c>
      <c r="W2850" s="22">
        <f t="shared" si="671"/>
        <v>0</v>
      </c>
      <c r="X2850" s="22">
        <f t="shared" si="672"/>
        <v>0</v>
      </c>
      <c r="Y2850" s="22">
        <f ca="1">OFFSET('Cost Study'!$B$7,'Operations Support'!$C2850,'Operations Support'!$B2850)*$H2850</f>
        <v>0</v>
      </c>
      <c r="Z2850" s="23">
        <f ca="1">Y2850*'Cost Study'!$B$31</f>
        <v>0</v>
      </c>
      <c r="AA2850" s="23">
        <f ca="1">IF(A2850=10298,1.51,1)*IF($B2850&lt;3,$D2850*'Cost Study'!$B$32*OFFSET('Cost Study'!$B$7,'Operations Support'!$C2850,'Operations Support'!$B2850),0)</f>
        <v>0</v>
      </c>
      <c r="AB2850" s="24">
        <f ca="1">AA2850*'Cost Study'!$B$31</f>
        <v>0</v>
      </c>
      <c r="AC2850" s="23">
        <f ca="1">Y2850*'Cost Study'!$B$31</f>
        <v>0</v>
      </c>
      <c r="AD2850" s="24">
        <f ca="1">AA2850*'Cost Study'!$B$31</f>
        <v>0</v>
      </c>
      <c r="AE2850" s="377">
        <f t="shared" ca="1" si="673"/>
        <v>0</v>
      </c>
      <c r="AF2850" s="377">
        <f t="shared" ca="1" si="674"/>
        <v>0</v>
      </c>
      <c r="AH2850" s="688">
        <f>IFERROR($H2850/SUMIF($A:$A,$A2850,$H:$H)*SUMIF(Summary!$A$110:$A$186,$A2850,Summary!$P$110:$P$186),0)</f>
        <v>0</v>
      </c>
      <c r="AI2850" s="689">
        <f t="shared" ca="1" si="660"/>
        <v>0</v>
      </c>
      <c r="AJ2850" s="688">
        <f>IFERROR(H2850/SUMIF(A:A,A2850,H:H)*SUMIF(Summary!$A$110:$A$186,'Operations Support'!A2850,Summary!$Q$110:$Q$186),0)</f>
        <v>0</v>
      </c>
      <c r="AK2850" s="688">
        <f t="shared" ca="1" si="661"/>
        <v>0</v>
      </c>
      <c r="AM2850" s="688">
        <f>IFERROR($H2850/SUMIF($A:$A,$A2850,$H:$H)*SUMIF(Summary!$A$230:$A$266,$A2850,Summary!$P$230:$P$266),0)</f>
        <v>0</v>
      </c>
      <c r="AN2850" s="688">
        <f>IFERROR($H2850/SUMIF($A:$A,$A2850,$H:$H)*(SUMIF(Summary!$A$230:$A$266,$A2850,Summary!$L$230:$L$266)+SUMIF(Summary!$A$281:$A$317,$A2850,Summary!$L$281:$L$317))-AM2850,0)</f>
        <v>0</v>
      </c>
      <c r="AO2850" s="688">
        <f>IFERROR($H2850/SUMIF($A:$A,$A2850,$H:$H)*SUMIF(Summary!$A$230:$A$266,$A2850,Summary!$Q$230:$Q$266),0)</f>
        <v>0</v>
      </c>
      <c r="AP2850" s="688">
        <f>IFERROR($H2850/SUMIF($A:$A,$A2850,$H:$H)*(SUMIF(Summary!$A$230:$A$266,$A2850,Summary!$L$230:$L$266)+SUMIF(Summary!$A$281:$A$317,$A2850,Summary!$L$281:$L$317))-AO2850,0)</f>
        <v>0</v>
      </c>
      <c r="AQ2850" s="306"/>
      <c r="AR2850" s="688">
        <f t="shared" ca="1" si="662"/>
        <v>0</v>
      </c>
      <c r="AS2850" s="688">
        <f t="shared" ca="1" si="663"/>
        <v>0</v>
      </c>
    </row>
    <row r="2851" spans="1:45" x14ac:dyDescent="0.2">
      <c r="A2851" s="423">
        <v>10298</v>
      </c>
      <c r="B2851" s="424">
        <v>1</v>
      </c>
      <c r="C2851" s="425" t="s">
        <v>311</v>
      </c>
      <c r="D2851" s="422">
        <f t="shared" si="664"/>
        <v>0</v>
      </c>
      <c r="E2851" s="422">
        <f t="shared" si="665"/>
        <v>256</v>
      </c>
      <c r="F2851" s="422">
        <f t="shared" si="666"/>
        <v>3597</v>
      </c>
      <c r="G2851" s="422">
        <f t="shared" si="667"/>
        <v>0</v>
      </c>
      <c r="H2851" s="22">
        <f t="shared" si="668"/>
        <v>5818.03</v>
      </c>
      <c r="I2851" s="116">
        <v>0</v>
      </c>
      <c r="J2851" s="116">
        <v>0</v>
      </c>
      <c r="K2851" s="116">
        <v>1627</v>
      </c>
      <c r="L2851" s="116">
        <v>0</v>
      </c>
      <c r="M2851" s="22">
        <f t="shared" si="669"/>
        <v>1627</v>
      </c>
      <c r="N2851" s="116">
        <v>0</v>
      </c>
      <c r="O2851" s="116">
        <v>0</v>
      </c>
      <c r="P2851" s="116">
        <v>1970</v>
      </c>
      <c r="Q2851" s="116">
        <v>0</v>
      </c>
      <c r="R2851" s="22">
        <f t="shared" si="670"/>
        <v>1970</v>
      </c>
      <c r="S2851" s="116">
        <v>0</v>
      </c>
      <c r="T2851" s="116">
        <v>256</v>
      </c>
      <c r="U2851" s="116">
        <v>0</v>
      </c>
      <c r="V2851" s="116">
        <v>0</v>
      </c>
      <c r="W2851" s="22">
        <f t="shared" si="671"/>
        <v>256</v>
      </c>
      <c r="X2851" s="22">
        <f t="shared" si="672"/>
        <v>193.93433333333331</v>
      </c>
      <c r="Y2851" s="22">
        <f ca="1">OFFSET('Cost Study'!$B$7,'Operations Support'!$C2851,'Operations Support'!$B2851)*$H2851</f>
        <v>7097.9965999999995</v>
      </c>
      <c r="Z2851" s="23">
        <f ca="1">Y2851*'Cost Study'!$B$31</f>
        <v>396436.80868725927</v>
      </c>
      <c r="AA2851" s="23">
        <f ca="1">IF(A2851=10298,1.51,1)*IF($B2851&lt;3,$D2851*'Cost Study'!$B$32*OFFSET('Cost Study'!$B$7,'Operations Support'!$C2851,'Operations Support'!$B2851),0)</f>
        <v>0</v>
      </c>
      <c r="AB2851" s="24">
        <f ca="1">AA2851*'Cost Study'!$B$31</f>
        <v>0</v>
      </c>
      <c r="AC2851" s="23">
        <f ca="1">Y2851*'Cost Study'!$B$31</f>
        <v>396436.80868725927</v>
      </c>
      <c r="AD2851" s="24">
        <f ca="1">AA2851*'Cost Study'!$B$31</f>
        <v>0</v>
      </c>
      <c r="AE2851" s="377">
        <f t="shared" ca="1" si="673"/>
        <v>396436.80868725927</v>
      </c>
      <c r="AF2851" s="377">
        <f t="shared" ca="1" si="674"/>
        <v>396436.80868725927</v>
      </c>
      <c r="AH2851" s="688">
        <f>IFERROR($H2851/SUMIF($A:$A,$A2851,$H:$H)*SUMIF(Summary!$A$110:$A$186,$A2851,Summary!$P$110:$P$186),0)</f>
        <v>118939.83431396143</v>
      </c>
      <c r="AI2851" s="689">
        <f t="shared" ca="1" si="660"/>
        <v>277496.97437329782</v>
      </c>
      <c r="AJ2851" s="688">
        <f>IFERROR(H2851/SUMIF(A:A,A2851,H:H)*SUMIF(Summary!$A$110:$A$186,'Operations Support'!A2851,Summary!$Q$110:$Q$186),0)</f>
        <v>119583.10604019137</v>
      </c>
      <c r="AK2851" s="688">
        <f t="shared" ca="1" si="661"/>
        <v>276853.7026470679</v>
      </c>
      <c r="AM2851" s="688">
        <f>IFERROR($H2851/SUMIF($A:$A,$A2851,$H:$H)*SUMIF(Summary!$A$230:$A$266,$A2851,Summary!$P$230:$P$266),0)</f>
        <v>22503.58281311037</v>
      </c>
      <c r="AN2851" s="688">
        <f>IFERROR($H2851/SUMIF($A:$A,$A2851,$H:$H)*(SUMIF(Summary!$A$230:$A$266,$A2851,Summary!$L$230:$L$266)+SUMIF(Summary!$A$281:$A$317,$A2851,Summary!$L$281:$L$317))-AM2851,0)</f>
        <v>250020.31325054052</v>
      </c>
      <c r="AO2851" s="688">
        <f>IFERROR($H2851/SUMIF($A:$A,$A2851,$H:$H)*SUMIF(Summary!$A$230:$A$266,$A2851,Summary!$Q$230:$Q$266),0)</f>
        <v>22625.29072237428</v>
      </c>
      <c r="AP2851" s="688">
        <f>IFERROR($H2851/SUMIF($A:$A,$A2851,$H:$H)*(SUMIF(Summary!$A$230:$A$266,$A2851,Summary!$L$230:$L$266)+SUMIF(Summary!$A$281:$A$317,$A2851,Summary!$L$281:$L$317))-AO2851,0)</f>
        <v>249898.60534127662</v>
      </c>
      <c r="AQ2851" s="306"/>
      <c r="AR2851" s="688">
        <f t="shared" ca="1" si="662"/>
        <v>527517.28762383829</v>
      </c>
      <c r="AS2851" s="688">
        <f t="shared" ca="1" si="663"/>
        <v>526752.30798834446</v>
      </c>
    </row>
    <row r="2852" spans="1:45" x14ac:dyDescent="0.2">
      <c r="A2852" s="423">
        <v>10298</v>
      </c>
      <c r="B2852" s="424">
        <v>1</v>
      </c>
      <c r="C2852" s="425" t="s">
        <v>312</v>
      </c>
      <c r="D2852" s="422">
        <f t="shared" si="664"/>
        <v>0</v>
      </c>
      <c r="E2852" s="422">
        <f t="shared" si="665"/>
        <v>7</v>
      </c>
      <c r="F2852" s="422">
        <f t="shared" si="666"/>
        <v>184</v>
      </c>
      <c r="G2852" s="422">
        <f t="shared" si="667"/>
        <v>0</v>
      </c>
      <c r="H2852" s="22">
        <f t="shared" si="668"/>
        <v>288.41000000000003</v>
      </c>
      <c r="I2852" s="116">
        <v>0</v>
      </c>
      <c r="J2852" s="116">
        <v>0</v>
      </c>
      <c r="K2852" s="116">
        <v>112</v>
      </c>
      <c r="L2852" s="116">
        <v>0</v>
      </c>
      <c r="M2852" s="22">
        <f t="shared" si="669"/>
        <v>112</v>
      </c>
      <c r="N2852" s="116">
        <v>0</v>
      </c>
      <c r="O2852" s="116">
        <v>7</v>
      </c>
      <c r="P2852" s="116">
        <v>72</v>
      </c>
      <c r="Q2852" s="116">
        <v>0</v>
      </c>
      <c r="R2852" s="22">
        <f t="shared" si="670"/>
        <v>79</v>
      </c>
      <c r="S2852" s="116">
        <v>0</v>
      </c>
      <c r="T2852" s="116">
        <v>0</v>
      </c>
      <c r="U2852" s="116">
        <v>0</v>
      </c>
      <c r="V2852" s="116">
        <v>0</v>
      </c>
      <c r="W2852" s="22">
        <f t="shared" si="671"/>
        <v>0</v>
      </c>
      <c r="X2852" s="22">
        <f t="shared" si="672"/>
        <v>9.613666666666667</v>
      </c>
      <c r="Y2852" s="22">
        <f ca="1">OFFSET('Cost Study'!$B$7,'Operations Support'!$C2852,'Operations Support'!$B2852)*$H2852</f>
        <v>398.00580000000002</v>
      </c>
      <c r="Z2852" s="23">
        <f ca="1">Y2852*'Cost Study'!$B$31</f>
        <v>22229.392050007405</v>
      </c>
      <c r="AA2852" s="23">
        <f ca="1">IF(A2852=10298,1.51,1)*IF($B2852&lt;3,$D2852*'Cost Study'!$B$32*OFFSET('Cost Study'!$B$7,'Operations Support'!$C2852,'Operations Support'!$B2852),0)</f>
        <v>0</v>
      </c>
      <c r="AB2852" s="24">
        <f ca="1">AA2852*'Cost Study'!$B$31</f>
        <v>0</v>
      </c>
      <c r="AC2852" s="23">
        <f ca="1">Y2852*'Cost Study'!$B$31</f>
        <v>22229.392050007405</v>
      </c>
      <c r="AD2852" s="24">
        <f ca="1">AA2852*'Cost Study'!$B$31</f>
        <v>0</v>
      </c>
      <c r="AE2852" s="377">
        <f t="shared" ca="1" si="673"/>
        <v>22229.392050007405</v>
      </c>
      <c r="AF2852" s="377">
        <f t="shared" ca="1" si="674"/>
        <v>22229.392050007405</v>
      </c>
      <c r="AH2852" s="688">
        <f>IFERROR($H2852/SUMIF($A:$A,$A2852,$H:$H)*SUMIF(Summary!$A$110:$A$186,$A2852,Summary!$P$110:$P$186),0)</f>
        <v>5896.057190232711</v>
      </c>
      <c r="AI2852" s="689">
        <f t="shared" ca="1" si="660"/>
        <v>16333.334859774695</v>
      </c>
      <c r="AJ2852" s="688">
        <f>IFERROR(H2852/SUMIF(A:A,A2852,H:H)*SUMIF(Summary!$A$110:$A$186,'Operations Support'!A2852,Summary!$Q$110:$Q$186),0)</f>
        <v>5927.9453033160025</v>
      </c>
      <c r="AK2852" s="688">
        <f t="shared" ca="1" si="661"/>
        <v>16301.446746691403</v>
      </c>
      <c r="AM2852" s="688">
        <f>IFERROR($H2852/SUMIF($A:$A,$A2852,$H:$H)*SUMIF(Summary!$A$230:$A$266,$A2852,Summary!$P$230:$P$266),0)</f>
        <v>1115.5422572811008</v>
      </c>
      <c r="AN2852" s="688">
        <f>IFERROR($H2852/SUMIF($A:$A,$A2852,$H:$H)*(SUMIF(Summary!$A$230:$A$266,$A2852,Summary!$L$230:$L$266)+SUMIF(Summary!$A$281:$A$317,$A2852,Summary!$L$281:$L$317))-AM2852,0)</f>
        <v>12393.947529419478</v>
      </c>
      <c r="AO2852" s="688">
        <f>IFERROR($H2852/SUMIF($A:$A,$A2852,$H:$H)*SUMIF(Summary!$A$230:$A$266,$A2852,Summary!$Q$230:$Q$266),0)</f>
        <v>1121.5755328246792</v>
      </c>
      <c r="AP2852" s="688">
        <f>IFERROR($H2852/SUMIF($A:$A,$A2852,$H:$H)*(SUMIF(Summary!$A$230:$A$266,$A2852,Summary!$L$230:$L$266)+SUMIF(Summary!$A$281:$A$317,$A2852,Summary!$L$281:$L$317))-AO2852,0)</f>
        <v>12387.914253875899</v>
      </c>
      <c r="AQ2852" s="306"/>
      <c r="AR2852" s="688">
        <f t="shared" ca="1" si="662"/>
        <v>28727.282389194173</v>
      </c>
      <c r="AS2852" s="688">
        <f t="shared" ca="1" si="663"/>
        <v>28689.361000567304</v>
      </c>
    </row>
    <row r="2853" spans="1:45" x14ac:dyDescent="0.2">
      <c r="A2853" s="423">
        <v>10298</v>
      </c>
      <c r="B2853" s="424">
        <v>1</v>
      </c>
      <c r="C2853" s="425" t="s">
        <v>313</v>
      </c>
      <c r="D2853" s="422">
        <f t="shared" si="664"/>
        <v>0</v>
      </c>
      <c r="E2853" s="422">
        <f t="shared" si="665"/>
        <v>0</v>
      </c>
      <c r="F2853" s="422">
        <f t="shared" si="666"/>
        <v>273</v>
      </c>
      <c r="G2853" s="422">
        <f t="shared" si="667"/>
        <v>0</v>
      </c>
      <c r="H2853" s="22">
        <f t="shared" si="668"/>
        <v>412.23</v>
      </c>
      <c r="I2853" s="116">
        <v>0</v>
      </c>
      <c r="J2853" s="116">
        <v>0</v>
      </c>
      <c r="K2853" s="116">
        <v>117</v>
      </c>
      <c r="L2853" s="116">
        <v>0</v>
      </c>
      <c r="M2853" s="22">
        <f t="shared" si="669"/>
        <v>117</v>
      </c>
      <c r="N2853" s="116">
        <v>0</v>
      </c>
      <c r="O2853" s="116">
        <v>0</v>
      </c>
      <c r="P2853" s="116">
        <v>156</v>
      </c>
      <c r="Q2853" s="116">
        <v>0</v>
      </c>
      <c r="R2853" s="22">
        <f t="shared" si="670"/>
        <v>156</v>
      </c>
      <c r="S2853" s="116">
        <v>0</v>
      </c>
      <c r="T2853" s="116">
        <v>0</v>
      </c>
      <c r="U2853" s="116">
        <v>0</v>
      </c>
      <c r="V2853" s="116">
        <v>0</v>
      </c>
      <c r="W2853" s="22">
        <f t="shared" si="671"/>
        <v>0</v>
      </c>
      <c r="X2853" s="22">
        <f t="shared" si="672"/>
        <v>13.741000000000001</v>
      </c>
      <c r="Y2853" s="22">
        <f ca="1">OFFSET('Cost Study'!$B$7,'Operations Support'!$C2853,'Operations Support'!$B2853)*$H2853</f>
        <v>399.86310000000003</v>
      </c>
      <c r="Z2853" s="23">
        <f ca="1">Y2853*'Cost Study'!$B$31</f>
        <v>22333.125839450873</v>
      </c>
      <c r="AA2853" s="23">
        <f ca="1">IF(A2853=10298,1.51,1)*IF($B2853&lt;3,$D2853*'Cost Study'!$B$32*OFFSET('Cost Study'!$B$7,'Operations Support'!$C2853,'Operations Support'!$B2853),0)</f>
        <v>0</v>
      </c>
      <c r="AB2853" s="24">
        <f ca="1">AA2853*'Cost Study'!$B$31</f>
        <v>0</v>
      </c>
      <c r="AC2853" s="23">
        <f ca="1">Y2853*'Cost Study'!$B$31</f>
        <v>22333.125839450873</v>
      </c>
      <c r="AD2853" s="24">
        <f ca="1">AA2853*'Cost Study'!$B$31</f>
        <v>0</v>
      </c>
      <c r="AE2853" s="377">
        <f t="shared" ca="1" si="673"/>
        <v>22333.125839450873</v>
      </c>
      <c r="AF2853" s="377">
        <f t="shared" ca="1" si="674"/>
        <v>22333.125839450873</v>
      </c>
      <c r="AH2853" s="688">
        <f>IFERROR($H2853/SUMIF($A:$A,$A2853,$H:$H)*SUMIF(Summary!$A$110:$A$186,$A2853,Summary!$P$110:$P$186),0)</f>
        <v>8427.3487588142943</v>
      </c>
      <c r="AI2853" s="689">
        <f t="shared" ca="1" si="660"/>
        <v>13905.777080636579</v>
      </c>
      <c r="AJ2853" s="688">
        <f>IFERROR(H2853/SUMIF(A:A,A2853,H:H)*SUMIF(Summary!$A$110:$A$186,'Operations Support'!A2853,Summary!$Q$110:$Q$186),0)</f>
        <v>8472.9270565720872</v>
      </c>
      <c r="AK2853" s="688">
        <f t="shared" ca="1" si="661"/>
        <v>13860.198782878786</v>
      </c>
      <c r="AM2853" s="688">
        <f>IFERROR($H2853/SUMIF($A:$A,$A2853,$H:$H)*SUMIF(Summary!$A$230:$A$266,$A2853,Summary!$P$230:$P$266),0)</f>
        <v>1594.4661583127775</v>
      </c>
      <c r="AN2853" s="688">
        <f>IFERROR($H2853/SUMIF($A:$A,$A2853,$H:$H)*(SUMIF(Summary!$A$230:$A$266,$A2853,Summary!$L$230:$L$266)+SUMIF(Summary!$A$281:$A$317,$A2853,Summary!$L$281:$L$317))-AM2853,0)</f>
        <v>17714.909295976529</v>
      </c>
      <c r="AO2853" s="688">
        <f>IFERROR($H2853/SUMIF($A:$A,$A2853,$H:$H)*SUMIF(Summary!$A$230:$A$266,$A2853,Summary!$Q$230:$Q$266),0)</f>
        <v>1603.0896359221852</v>
      </c>
      <c r="AP2853" s="688">
        <f>IFERROR($H2853/SUMIF($A:$A,$A2853,$H:$H)*(SUMIF(Summary!$A$230:$A$266,$A2853,Summary!$L$230:$L$266)+SUMIF(Summary!$A$281:$A$317,$A2853,Summary!$L$281:$L$317))-AO2853,0)</f>
        <v>17706.285818367123</v>
      </c>
      <c r="AQ2853" s="306"/>
      <c r="AR2853" s="688">
        <f t="shared" ca="1" si="662"/>
        <v>31620.686376613106</v>
      </c>
      <c r="AS2853" s="688">
        <f t="shared" ca="1" si="663"/>
        <v>31566.484601245909</v>
      </c>
    </row>
    <row r="2854" spans="1:45" x14ac:dyDescent="0.2">
      <c r="A2854" s="423">
        <v>10298</v>
      </c>
      <c r="B2854" s="424">
        <v>1</v>
      </c>
      <c r="C2854" s="425" t="s">
        <v>314</v>
      </c>
      <c r="D2854" s="422">
        <f t="shared" si="664"/>
        <v>0</v>
      </c>
      <c r="E2854" s="422">
        <f t="shared" si="665"/>
        <v>0</v>
      </c>
      <c r="F2854" s="422">
        <f t="shared" si="666"/>
        <v>0</v>
      </c>
      <c r="G2854" s="422">
        <f t="shared" si="667"/>
        <v>0</v>
      </c>
      <c r="H2854" s="22">
        <f t="shared" si="668"/>
        <v>0</v>
      </c>
      <c r="I2854" s="116">
        <v>0</v>
      </c>
      <c r="J2854" s="116">
        <v>0</v>
      </c>
      <c r="K2854" s="116">
        <v>0</v>
      </c>
      <c r="L2854" s="116">
        <v>0</v>
      </c>
      <c r="M2854" s="22">
        <f t="shared" si="669"/>
        <v>0</v>
      </c>
      <c r="N2854" s="116">
        <v>0</v>
      </c>
      <c r="O2854" s="116">
        <v>0</v>
      </c>
      <c r="P2854" s="116">
        <v>0</v>
      </c>
      <c r="Q2854" s="116">
        <v>0</v>
      </c>
      <c r="R2854" s="22">
        <f t="shared" si="670"/>
        <v>0</v>
      </c>
      <c r="S2854" s="116">
        <v>0</v>
      </c>
      <c r="T2854" s="116">
        <v>0</v>
      </c>
      <c r="U2854" s="116">
        <v>0</v>
      </c>
      <c r="V2854" s="116">
        <v>0</v>
      </c>
      <c r="W2854" s="22">
        <f t="shared" si="671"/>
        <v>0</v>
      </c>
      <c r="X2854" s="22">
        <f t="shared" si="672"/>
        <v>0</v>
      </c>
      <c r="Y2854" s="22">
        <f ca="1">OFFSET('Cost Study'!$B$7,'Operations Support'!$C2854,'Operations Support'!$B2854)*$H2854</f>
        <v>0</v>
      </c>
      <c r="Z2854" s="23">
        <f ca="1">Y2854*'Cost Study'!$B$31</f>
        <v>0</v>
      </c>
      <c r="AA2854" s="23">
        <f ca="1">IF(A2854=10298,1.51,1)*IF($B2854&lt;3,$D2854*'Cost Study'!$B$32*OFFSET('Cost Study'!$B$7,'Operations Support'!$C2854,'Operations Support'!$B2854),0)</f>
        <v>0</v>
      </c>
      <c r="AB2854" s="24">
        <f ca="1">AA2854*'Cost Study'!$B$31</f>
        <v>0</v>
      </c>
      <c r="AC2854" s="23">
        <f ca="1">Y2854*'Cost Study'!$B$31</f>
        <v>0</v>
      </c>
      <c r="AD2854" s="24">
        <f ca="1">AA2854*'Cost Study'!$B$31</f>
        <v>0</v>
      </c>
      <c r="AE2854" s="377">
        <f t="shared" ca="1" si="673"/>
        <v>0</v>
      </c>
      <c r="AF2854" s="377">
        <f t="shared" ca="1" si="674"/>
        <v>0</v>
      </c>
      <c r="AH2854" s="688">
        <f>IFERROR($H2854/SUMIF($A:$A,$A2854,$H:$H)*SUMIF(Summary!$A$110:$A$186,$A2854,Summary!$P$110:$P$186),0)</f>
        <v>0</v>
      </c>
      <c r="AI2854" s="689">
        <f t="shared" ca="1" si="660"/>
        <v>0</v>
      </c>
      <c r="AJ2854" s="688">
        <f>IFERROR(H2854/SUMIF(A:A,A2854,H:H)*SUMIF(Summary!$A$110:$A$186,'Operations Support'!A2854,Summary!$Q$110:$Q$186),0)</f>
        <v>0</v>
      </c>
      <c r="AK2854" s="688">
        <f t="shared" ca="1" si="661"/>
        <v>0</v>
      </c>
      <c r="AM2854" s="688">
        <f>IFERROR($H2854/SUMIF($A:$A,$A2854,$H:$H)*SUMIF(Summary!$A$230:$A$266,$A2854,Summary!$P$230:$P$266),0)</f>
        <v>0</v>
      </c>
      <c r="AN2854" s="688">
        <f>IFERROR($H2854/SUMIF($A:$A,$A2854,$H:$H)*(SUMIF(Summary!$A$230:$A$266,$A2854,Summary!$L$230:$L$266)+SUMIF(Summary!$A$281:$A$317,$A2854,Summary!$L$281:$L$317))-AM2854,0)</f>
        <v>0</v>
      </c>
      <c r="AO2854" s="688">
        <f>IFERROR($H2854/SUMIF($A:$A,$A2854,$H:$H)*SUMIF(Summary!$A$230:$A$266,$A2854,Summary!$Q$230:$Q$266),0)</f>
        <v>0</v>
      </c>
      <c r="AP2854" s="688">
        <f>IFERROR($H2854/SUMIF($A:$A,$A2854,$H:$H)*(SUMIF(Summary!$A$230:$A$266,$A2854,Summary!$L$230:$L$266)+SUMIF(Summary!$A$281:$A$317,$A2854,Summary!$L$281:$L$317))-AO2854,0)</f>
        <v>0</v>
      </c>
      <c r="AQ2854" s="306"/>
      <c r="AR2854" s="688">
        <f t="shared" ca="1" si="662"/>
        <v>0</v>
      </c>
      <c r="AS2854" s="688">
        <f t="shared" ca="1" si="663"/>
        <v>0</v>
      </c>
    </row>
    <row r="2855" spans="1:45" x14ac:dyDescent="0.2">
      <c r="A2855" s="423">
        <v>10298</v>
      </c>
      <c r="B2855" s="424">
        <v>1</v>
      </c>
      <c r="C2855" s="425" t="s">
        <v>315</v>
      </c>
      <c r="D2855" s="422">
        <f t="shared" si="664"/>
        <v>6</v>
      </c>
      <c r="E2855" s="422">
        <f t="shared" si="665"/>
        <v>539</v>
      </c>
      <c r="F2855" s="422">
        <f t="shared" si="666"/>
        <v>1980</v>
      </c>
      <c r="G2855" s="422">
        <f t="shared" si="667"/>
        <v>0</v>
      </c>
      <c r="H2855" s="22">
        <f t="shared" si="668"/>
        <v>3812.75</v>
      </c>
      <c r="I2855" s="116">
        <v>3</v>
      </c>
      <c r="J2855" s="116">
        <v>0</v>
      </c>
      <c r="K2855" s="116">
        <v>1259</v>
      </c>
      <c r="L2855" s="116">
        <v>0</v>
      </c>
      <c r="M2855" s="22">
        <f t="shared" si="669"/>
        <v>1262</v>
      </c>
      <c r="N2855" s="116">
        <v>0</v>
      </c>
      <c r="O2855" s="116">
        <v>524</v>
      </c>
      <c r="P2855" s="116">
        <v>721</v>
      </c>
      <c r="Q2855" s="116">
        <v>0</v>
      </c>
      <c r="R2855" s="22">
        <f t="shared" si="670"/>
        <v>1245</v>
      </c>
      <c r="S2855" s="116">
        <v>3</v>
      </c>
      <c r="T2855" s="116">
        <v>15</v>
      </c>
      <c r="U2855" s="116">
        <v>0</v>
      </c>
      <c r="V2855" s="116">
        <v>0</v>
      </c>
      <c r="W2855" s="22">
        <f t="shared" si="671"/>
        <v>18</v>
      </c>
      <c r="X2855" s="22">
        <f t="shared" si="672"/>
        <v>127.09166666666667</v>
      </c>
      <c r="Y2855" s="22">
        <f ca="1">OFFSET('Cost Study'!$B$7,'Operations Support'!$C2855,'Operations Support'!$B2855)*$H2855</f>
        <v>4308.4074999999993</v>
      </c>
      <c r="Z2855" s="23">
        <f ca="1">Y2855*'Cost Study'!$B$31</f>
        <v>240632.87376388049</v>
      </c>
      <c r="AA2855" s="23">
        <f ca="1">IF(A2855=10298,1.51,1)*IF($B2855&lt;3,$D2855*'Cost Study'!$B$32*OFFSET('Cost Study'!$B$7,'Operations Support'!$C2855,'Operations Support'!$B2855),0)</f>
        <v>1.0237800000000001</v>
      </c>
      <c r="AB2855" s="24">
        <f ca="1">AA2855*'Cost Study'!$B$31</f>
        <v>57.180088815179538</v>
      </c>
      <c r="AC2855" s="23">
        <f ca="1">Y2855*'Cost Study'!$B$31</f>
        <v>240632.87376388049</v>
      </c>
      <c r="AD2855" s="24">
        <f ca="1">AA2855*'Cost Study'!$B$31</f>
        <v>57.180088815179538</v>
      </c>
      <c r="AE2855" s="377">
        <f t="shared" ca="1" si="673"/>
        <v>240690.05385269568</v>
      </c>
      <c r="AF2855" s="377">
        <f t="shared" ca="1" si="674"/>
        <v>240690.05385269568</v>
      </c>
      <c r="AH2855" s="688">
        <f>IFERROR($H2855/SUMIF($A:$A,$A2855,$H:$H)*SUMIF(Summary!$A$110:$A$186,$A2855,Summary!$P$110:$P$186),0)</f>
        <v>77945.258666688984</v>
      </c>
      <c r="AI2855" s="689">
        <f t="shared" ca="1" si="660"/>
        <v>162744.7951860067</v>
      </c>
      <c r="AJ2855" s="688">
        <f>IFERROR(H2855/SUMIF(A:A,A2855,H:H)*SUMIF(Summary!$A$110:$A$186,'Operations Support'!A2855,Summary!$Q$110:$Q$186),0)</f>
        <v>78366.81618258066</v>
      </c>
      <c r="AK2855" s="688">
        <f t="shared" ca="1" si="661"/>
        <v>162323.23767011502</v>
      </c>
      <c r="AM2855" s="688">
        <f>IFERROR($H2855/SUMIF($A:$A,$A2855,$H:$H)*SUMIF(Summary!$A$230:$A$266,$A2855,Summary!$P$230:$P$266),0)</f>
        <v>14747.351830548583</v>
      </c>
      <c r="AN2855" s="688">
        <f>IFERROR($H2855/SUMIF($A:$A,$A2855,$H:$H)*(SUMIF(Summary!$A$230:$A$266,$A2855,Summary!$L$230:$L$266)+SUMIF(Summary!$A$281:$A$317,$A2855,Summary!$L$281:$L$317))-AM2855,0)</f>
        <v>163846.68854337267</v>
      </c>
      <c r="AO2855" s="688">
        <f>IFERROR($H2855/SUMIF($A:$A,$A2855,$H:$H)*SUMIF(Summary!$A$230:$A$266,$A2855,Summary!$Q$230:$Q$266),0)</f>
        <v>14827.111101478087</v>
      </c>
      <c r="AP2855" s="688">
        <f>IFERROR($H2855/SUMIF($A:$A,$A2855,$H:$H)*(SUMIF(Summary!$A$230:$A$266,$A2855,Summary!$L$230:$L$266)+SUMIF(Summary!$A$281:$A$317,$A2855,Summary!$L$281:$L$317))-AO2855,0)</f>
        <v>163766.92927244317</v>
      </c>
      <c r="AQ2855" s="306"/>
      <c r="AR2855" s="688">
        <f t="shared" ca="1" si="662"/>
        <v>326591.48372937937</v>
      </c>
      <c r="AS2855" s="688">
        <f t="shared" ca="1" si="663"/>
        <v>326090.16694255819</v>
      </c>
    </row>
    <row r="2856" spans="1:45" x14ac:dyDescent="0.2">
      <c r="A2856" s="423">
        <v>10298</v>
      </c>
      <c r="B2856" s="424">
        <v>1</v>
      </c>
      <c r="C2856" s="425" t="s">
        <v>316</v>
      </c>
      <c r="D2856" s="422">
        <f t="shared" si="664"/>
        <v>0</v>
      </c>
      <c r="E2856" s="422">
        <f t="shared" si="665"/>
        <v>0</v>
      </c>
      <c r="F2856" s="422">
        <f t="shared" si="666"/>
        <v>0</v>
      </c>
      <c r="G2856" s="422">
        <f t="shared" si="667"/>
        <v>0</v>
      </c>
      <c r="H2856" s="22">
        <f t="shared" si="668"/>
        <v>0</v>
      </c>
      <c r="I2856" s="116">
        <v>0</v>
      </c>
      <c r="J2856" s="116">
        <v>0</v>
      </c>
      <c r="K2856" s="116">
        <v>0</v>
      </c>
      <c r="L2856" s="116">
        <v>0</v>
      </c>
      <c r="M2856" s="22">
        <f t="shared" si="669"/>
        <v>0</v>
      </c>
      <c r="N2856" s="116">
        <v>0</v>
      </c>
      <c r="O2856" s="116">
        <v>0</v>
      </c>
      <c r="P2856" s="116">
        <v>0</v>
      </c>
      <c r="Q2856" s="116">
        <v>0</v>
      </c>
      <c r="R2856" s="22">
        <f t="shared" si="670"/>
        <v>0</v>
      </c>
      <c r="S2856" s="116">
        <v>0</v>
      </c>
      <c r="T2856" s="116">
        <v>0</v>
      </c>
      <c r="U2856" s="116">
        <v>0</v>
      </c>
      <c r="V2856" s="116">
        <v>0</v>
      </c>
      <c r="W2856" s="22">
        <f t="shared" si="671"/>
        <v>0</v>
      </c>
      <c r="X2856" s="22">
        <f t="shared" si="672"/>
        <v>0</v>
      </c>
      <c r="Y2856" s="22">
        <f ca="1">OFFSET('Cost Study'!$B$7,'Operations Support'!$C2856,'Operations Support'!$B2856)*$H2856</f>
        <v>0</v>
      </c>
      <c r="Z2856" s="23">
        <f ca="1">Y2856*'Cost Study'!$B$31</f>
        <v>0</v>
      </c>
      <c r="AA2856" s="23">
        <f ca="1">IF(A2856=10298,1.51,1)*IF($B2856&lt;3,$D2856*'Cost Study'!$B$32*OFFSET('Cost Study'!$B$7,'Operations Support'!$C2856,'Operations Support'!$B2856),0)</f>
        <v>0</v>
      </c>
      <c r="AB2856" s="24">
        <f ca="1">AA2856*'Cost Study'!$B$31</f>
        <v>0</v>
      </c>
      <c r="AC2856" s="23">
        <f ca="1">Y2856*'Cost Study'!$B$31</f>
        <v>0</v>
      </c>
      <c r="AD2856" s="24">
        <f ca="1">AA2856*'Cost Study'!$B$31</f>
        <v>0</v>
      </c>
      <c r="AE2856" s="377">
        <f t="shared" ca="1" si="673"/>
        <v>0</v>
      </c>
      <c r="AF2856" s="377">
        <f t="shared" ca="1" si="674"/>
        <v>0</v>
      </c>
      <c r="AH2856" s="688">
        <f>IFERROR($H2856/SUMIF($A:$A,$A2856,$H:$H)*SUMIF(Summary!$A$110:$A$186,$A2856,Summary!$P$110:$P$186),0)</f>
        <v>0</v>
      </c>
      <c r="AI2856" s="689">
        <f t="shared" ca="1" si="660"/>
        <v>0</v>
      </c>
      <c r="AJ2856" s="688">
        <f>IFERROR(H2856/SUMIF(A:A,A2856,H:H)*SUMIF(Summary!$A$110:$A$186,'Operations Support'!A2856,Summary!$Q$110:$Q$186),0)</f>
        <v>0</v>
      </c>
      <c r="AK2856" s="688">
        <f t="shared" ca="1" si="661"/>
        <v>0</v>
      </c>
      <c r="AM2856" s="688">
        <f>IFERROR($H2856/SUMIF($A:$A,$A2856,$H:$H)*SUMIF(Summary!$A$230:$A$266,$A2856,Summary!$P$230:$P$266),0)</f>
        <v>0</v>
      </c>
      <c r="AN2856" s="688">
        <f>IFERROR($H2856/SUMIF($A:$A,$A2856,$H:$H)*(SUMIF(Summary!$A$230:$A$266,$A2856,Summary!$L$230:$L$266)+SUMIF(Summary!$A$281:$A$317,$A2856,Summary!$L$281:$L$317))-AM2856,0)</f>
        <v>0</v>
      </c>
      <c r="AO2856" s="688">
        <f>IFERROR($H2856/SUMIF($A:$A,$A2856,$H:$H)*SUMIF(Summary!$A$230:$A$266,$A2856,Summary!$Q$230:$Q$266),0)</f>
        <v>0</v>
      </c>
      <c r="AP2856" s="688">
        <f>IFERROR($H2856/SUMIF($A:$A,$A2856,$H:$H)*(SUMIF(Summary!$A$230:$A$266,$A2856,Summary!$L$230:$L$266)+SUMIF(Summary!$A$281:$A$317,$A2856,Summary!$L$281:$L$317))-AO2856,0)</f>
        <v>0</v>
      </c>
      <c r="AQ2856" s="306"/>
      <c r="AR2856" s="688">
        <f t="shared" ca="1" si="662"/>
        <v>0</v>
      </c>
      <c r="AS2856" s="688">
        <f t="shared" ca="1" si="663"/>
        <v>0</v>
      </c>
    </row>
    <row r="2857" spans="1:45" x14ac:dyDescent="0.2">
      <c r="A2857" s="423">
        <v>10298</v>
      </c>
      <c r="B2857" s="424">
        <v>1</v>
      </c>
      <c r="C2857" s="425" t="s">
        <v>317</v>
      </c>
      <c r="D2857" s="422">
        <f t="shared" si="664"/>
        <v>0</v>
      </c>
      <c r="E2857" s="422">
        <f t="shared" si="665"/>
        <v>0</v>
      </c>
      <c r="F2857" s="422">
        <f t="shared" si="666"/>
        <v>0</v>
      </c>
      <c r="G2857" s="422">
        <f t="shared" si="667"/>
        <v>0</v>
      </c>
      <c r="H2857" s="22">
        <f t="shared" si="668"/>
        <v>0</v>
      </c>
      <c r="I2857" s="116">
        <v>0</v>
      </c>
      <c r="J2857" s="116">
        <v>0</v>
      </c>
      <c r="K2857" s="116">
        <v>0</v>
      </c>
      <c r="L2857" s="116">
        <v>0</v>
      </c>
      <c r="M2857" s="22">
        <f t="shared" si="669"/>
        <v>0</v>
      </c>
      <c r="N2857" s="116">
        <v>0</v>
      </c>
      <c r="O2857" s="116">
        <v>0</v>
      </c>
      <c r="P2857" s="116">
        <v>0</v>
      </c>
      <c r="Q2857" s="116">
        <v>0</v>
      </c>
      <c r="R2857" s="22">
        <f t="shared" si="670"/>
        <v>0</v>
      </c>
      <c r="S2857" s="116">
        <v>0</v>
      </c>
      <c r="T2857" s="116">
        <v>0</v>
      </c>
      <c r="U2857" s="116">
        <v>0</v>
      </c>
      <c r="V2857" s="116">
        <v>0</v>
      </c>
      <c r="W2857" s="22">
        <f t="shared" si="671"/>
        <v>0</v>
      </c>
      <c r="X2857" s="22">
        <f t="shared" si="672"/>
        <v>0</v>
      </c>
      <c r="Y2857" s="22">
        <f ca="1">OFFSET('Cost Study'!$B$7,'Operations Support'!$C2857,'Operations Support'!$B2857)*$H2857</f>
        <v>0</v>
      </c>
      <c r="Z2857" s="23">
        <f ca="1">Y2857*'Cost Study'!$B$31</f>
        <v>0</v>
      </c>
      <c r="AA2857" s="23">
        <f ca="1">IF(A2857=10298,1.51,1)*IF($B2857&lt;3,$D2857*'Cost Study'!$B$32*OFFSET('Cost Study'!$B$7,'Operations Support'!$C2857,'Operations Support'!$B2857),0)</f>
        <v>0</v>
      </c>
      <c r="AB2857" s="24">
        <f ca="1">AA2857*'Cost Study'!$B$31</f>
        <v>0</v>
      </c>
      <c r="AC2857" s="23">
        <f ca="1">Y2857*'Cost Study'!$B$31</f>
        <v>0</v>
      </c>
      <c r="AD2857" s="24">
        <f ca="1">AA2857*'Cost Study'!$B$31</f>
        <v>0</v>
      </c>
      <c r="AE2857" s="377">
        <f t="shared" ca="1" si="673"/>
        <v>0</v>
      </c>
      <c r="AF2857" s="377">
        <f t="shared" ca="1" si="674"/>
        <v>0</v>
      </c>
      <c r="AH2857" s="688">
        <f>IFERROR($H2857/SUMIF($A:$A,$A2857,$H:$H)*SUMIF(Summary!$A$110:$A$186,$A2857,Summary!$P$110:$P$186),0)</f>
        <v>0</v>
      </c>
      <c r="AI2857" s="689">
        <f t="shared" ca="1" si="660"/>
        <v>0</v>
      </c>
      <c r="AJ2857" s="688">
        <f>IFERROR(H2857/SUMIF(A:A,A2857,H:H)*SUMIF(Summary!$A$110:$A$186,'Operations Support'!A2857,Summary!$Q$110:$Q$186),0)</f>
        <v>0</v>
      </c>
      <c r="AK2857" s="688">
        <f t="shared" ca="1" si="661"/>
        <v>0</v>
      </c>
      <c r="AM2857" s="688">
        <f>IFERROR($H2857/SUMIF($A:$A,$A2857,$H:$H)*SUMIF(Summary!$A$230:$A$266,$A2857,Summary!$P$230:$P$266),0)</f>
        <v>0</v>
      </c>
      <c r="AN2857" s="688">
        <f>IFERROR($H2857/SUMIF($A:$A,$A2857,$H:$H)*(SUMIF(Summary!$A$230:$A$266,$A2857,Summary!$L$230:$L$266)+SUMIF(Summary!$A$281:$A$317,$A2857,Summary!$L$281:$L$317))-AM2857,0)</f>
        <v>0</v>
      </c>
      <c r="AO2857" s="688">
        <f>IFERROR($H2857/SUMIF($A:$A,$A2857,$H:$H)*SUMIF(Summary!$A$230:$A$266,$A2857,Summary!$Q$230:$Q$266),0)</f>
        <v>0</v>
      </c>
      <c r="AP2857" s="688">
        <f>IFERROR($H2857/SUMIF($A:$A,$A2857,$H:$H)*(SUMIF(Summary!$A$230:$A$266,$A2857,Summary!$L$230:$L$266)+SUMIF(Summary!$A$281:$A$317,$A2857,Summary!$L$281:$L$317))-AO2857,0)</f>
        <v>0</v>
      </c>
      <c r="AQ2857" s="306"/>
      <c r="AR2857" s="688">
        <f t="shared" ca="1" si="662"/>
        <v>0</v>
      </c>
      <c r="AS2857" s="688">
        <f t="shared" ca="1" si="663"/>
        <v>0</v>
      </c>
    </row>
    <row r="2858" spans="1:45" x14ac:dyDescent="0.2">
      <c r="A2858" s="423">
        <v>10298</v>
      </c>
      <c r="B2858" s="424">
        <v>1</v>
      </c>
      <c r="C2858" s="425" t="s">
        <v>318</v>
      </c>
      <c r="D2858" s="422">
        <f t="shared" si="664"/>
        <v>0</v>
      </c>
      <c r="E2858" s="422">
        <f t="shared" si="665"/>
        <v>229</v>
      </c>
      <c r="F2858" s="422">
        <f t="shared" si="666"/>
        <v>427</v>
      </c>
      <c r="G2858" s="422">
        <f t="shared" si="667"/>
        <v>0</v>
      </c>
      <c r="H2858" s="22">
        <f t="shared" si="668"/>
        <v>990.56000000000006</v>
      </c>
      <c r="I2858" s="116">
        <v>0</v>
      </c>
      <c r="J2858" s="116">
        <v>0</v>
      </c>
      <c r="K2858" s="116">
        <v>303</v>
      </c>
      <c r="L2858" s="116">
        <v>0</v>
      </c>
      <c r="M2858" s="22">
        <f t="shared" si="669"/>
        <v>303</v>
      </c>
      <c r="N2858" s="116">
        <v>0</v>
      </c>
      <c r="O2858" s="116">
        <v>166</v>
      </c>
      <c r="P2858" s="116">
        <v>100</v>
      </c>
      <c r="Q2858" s="116">
        <v>0</v>
      </c>
      <c r="R2858" s="22">
        <f t="shared" si="670"/>
        <v>266</v>
      </c>
      <c r="S2858" s="116">
        <v>0</v>
      </c>
      <c r="T2858" s="116">
        <v>63</v>
      </c>
      <c r="U2858" s="116">
        <v>24</v>
      </c>
      <c r="V2858" s="116">
        <v>0</v>
      </c>
      <c r="W2858" s="22">
        <f t="shared" si="671"/>
        <v>87</v>
      </c>
      <c r="X2858" s="22">
        <f t="shared" si="672"/>
        <v>33.018666666666668</v>
      </c>
      <c r="Y2858" s="22">
        <f ca="1">OFFSET('Cost Study'!$B$7,'Operations Support'!$C2858,'Operations Support'!$B2858)*$H2858</f>
        <v>1891.9696000000001</v>
      </c>
      <c r="Z2858" s="23">
        <f ca="1">Y2858*'Cost Study'!$B$31</f>
        <v>105670.15351307869</v>
      </c>
      <c r="AA2858" s="23">
        <f ca="1">IF(A2858=10298,1.51,1)*IF($B2858&lt;3,$D2858*'Cost Study'!$B$32*OFFSET('Cost Study'!$B$7,'Operations Support'!$C2858,'Operations Support'!$B2858),0)</f>
        <v>0</v>
      </c>
      <c r="AB2858" s="24">
        <f ca="1">AA2858*'Cost Study'!$B$31</f>
        <v>0</v>
      </c>
      <c r="AC2858" s="23">
        <f ca="1">Y2858*'Cost Study'!$B$31</f>
        <v>105670.15351307869</v>
      </c>
      <c r="AD2858" s="24">
        <f ca="1">AA2858*'Cost Study'!$B$31</f>
        <v>0</v>
      </c>
      <c r="AE2858" s="377">
        <f t="shared" ca="1" si="673"/>
        <v>105670.15351307869</v>
      </c>
      <c r="AF2858" s="377">
        <f t="shared" ca="1" si="674"/>
        <v>105670.15351307869</v>
      </c>
      <c r="AH2858" s="688">
        <f>IFERROR($H2858/SUMIF($A:$A,$A2858,$H:$H)*SUMIF(Summary!$A$110:$A$186,$A2858,Summary!$P$110:$P$186),0)</f>
        <v>20250.332548652663</v>
      </c>
      <c r="AI2858" s="689">
        <f t="shared" ca="1" si="660"/>
        <v>85419.820964426035</v>
      </c>
      <c r="AJ2858" s="688">
        <f>IFERROR(H2858/SUMIF(A:A,A2858,H:H)*SUMIF(Summary!$A$110:$A$186,'Operations Support'!A2858,Summary!$Q$110:$Q$186),0)</f>
        <v>20359.854026048677</v>
      </c>
      <c r="AK2858" s="688">
        <f t="shared" ca="1" si="661"/>
        <v>85310.299487030017</v>
      </c>
      <c r="AM2858" s="688">
        <f>IFERROR($H2858/SUMIF($A:$A,$A2858,$H:$H)*SUMIF(Summary!$A$230:$A$266,$A2858,Summary!$P$230:$P$266),0)</f>
        <v>3831.3912082534143</v>
      </c>
      <c r="AN2858" s="688">
        <f>IFERROR($H2858/SUMIF($A:$A,$A2858,$H:$H)*(SUMIF(Summary!$A$230:$A$266,$A2858,Summary!$L$230:$L$266)+SUMIF(Summary!$A$281:$A$317,$A2858,Summary!$L$281:$L$317))-AM2858,0)</f>
        <v>42567.694132456425</v>
      </c>
      <c r="AO2858" s="688">
        <f>IFERROR($H2858/SUMIF($A:$A,$A2858,$H:$H)*SUMIF(Summary!$A$230:$A$266,$A2858,Summary!$Q$230:$Q$266),0)</f>
        <v>3852.1128247800493</v>
      </c>
      <c r="AP2858" s="688">
        <f>IFERROR($H2858/SUMIF($A:$A,$A2858,$H:$H)*(SUMIF(Summary!$A$230:$A$266,$A2858,Summary!$L$230:$L$266)+SUMIF(Summary!$A$281:$A$317,$A2858,Summary!$L$281:$L$317))-AO2858,0)</f>
        <v>42546.972515929789</v>
      </c>
      <c r="AQ2858" s="306"/>
      <c r="AR2858" s="688">
        <f t="shared" ca="1" si="662"/>
        <v>127987.51509688246</v>
      </c>
      <c r="AS2858" s="688">
        <f t="shared" ca="1" si="663"/>
        <v>127857.2720029598</v>
      </c>
    </row>
    <row r="2859" spans="1:45" x14ac:dyDescent="0.2">
      <c r="A2859" s="423">
        <v>10298</v>
      </c>
      <c r="B2859" s="424">
        <v>1</v>
      </c>
      <c r="C2859" s="425" t="s">
        <v>319</v>
      </c>
      <c r="D2859" s="422">
        <f t="shared" si="664"/>
        <v>0</v>
      </c>
      <c r="E2859" s="422">
        <f t="shared" si="665"/>
        <v>0</v>
      </c>
      <c r="F2859" s="422">
        <f t="shared" si="666"/>
        <v>0</v>
      </c>
      <c r="G2859" s="422">
        <f t="shared" si="667"/>
        <v>0</v>
      </c>
      <c r="H2859" s="22">
        <f t="shared" si="668"/>
        <v>0</v>
      </c>
      <c r="I2859" s="116">
        <v>0</v>
      </c>
      <c r="J2859" s="116">
        <v>0</v>
      </c>
      <c r="K2859" s="116">
        <v>0</v>
      </c>
      <c r="L2859" s="116">
        <v>0</v>
      </c>
      <c r="M2859" s="22">
        <f t="shared" si="669"/>
        <v>0</v>
      </c>
      <c r="N2859" s="116">
        <v>0</v>
      </c>
      <c r="O2859" s="116">
        <v>0</v>
      </c>
      <c r="P2859" s="116">
        <v>0</v>
      </c>
      <c r="Q2859" s="116">
        <v>0</v>
      </c>
      <c r="R2859" s="22">
        <f t="shared" si="670"/>
        <v>0</v>
      </c>
      <c r="S2859" s="116">
        <v>0</v>
      </c>
      <c r="T2859" s="116">
        <v>0</v>
      </c>
      <c r="U2859" s="116">
        <v>0</v>
      </c>
      <c r="V2859" s="116">
        <v>0</v>
      </c>
      <c r="W2859" s="22">
        <f t="shared" si="671"/>
        <v>0</v>
      </c>
      <c r="X2859" s="22">
        <f t="shared" si="672"/>
        <v>0</v>
      </c>
      <c r="Y2859" s="22">
        <f ca="1">OFFSET('Cost Study'!$B$7,'Operations Support'!$C2859,'Operations Support'!$B2859)*$H2859</f>
        <v>0</v>
      </c>
      <c r="Z2859" s="23">
        <f ca="1">Y2859*'Cost Study'!$B$31</f>
        <v>0</v>
      </c>
      <c r="AA2859" s="23">
        <f ca="1">IF(A2859=10298,1.51,1)*IF($B2859&lt;3,$D2859*'Cost Study'!$B$32*OFFSET('Cost Study'!$B$7,'Operations Support'!$C2859,'Operations Support'!$B2859),0)</f>
        <v>0</v>
      </c>
      <c r="AB2859" s="24">
        <f ca="1">AA2859*'Cost Study'!$B$31</f>
        <v>0</v>
      </c>
      <c r="AC2859" s="23">
        <f ca="1">Y2859*'Cost Study'!$B$31</f>
        <v>0</v>
      </c>
      <c r="AD2859" s="24">
        <f ca="1">AA2859*'Cost Study'!$B$31</f>
        <v>0</v>
      </c>
      <c r="AE2859" s="377">
        <f t="shared" ca="1" si="673"/>
        <v>0</v>
      </c>
      <c r="AF2859" s="377">
        <f t="shared" ca="1" si="674"/>
        <v>0</v>
      </c>
      <c r="AH2859" s="688">
        <f>IFERROR($H2859/SUMIF($A:$A,$A2859,$H:$H)*SUMIF(Summary!$A$110:$A$186,$A2859,Summary!$P$110:$P$186),0)</f>
        <v>0</v>
      </c>
      <c r="AI2859" s="689">
        <f t="shared" ca="1" si="660"/>
        <v>0</v>
      </c>
      <c r="AJ2859" s="688">
        <f>IFERROR(H2859/SUMIF(A:A,A2859,H:H)*SUMIF(Summary!$A$110:$A$186,'Operations Support'!A2859,Summary!$Q$110:$Q$186),0)</f>
        <v>0</v>
      </c>
      <c r="AK2859" s="688">
        <f t="shared" ca="1" si="661"/>
        <v>0</v>
      </c>
      <c r="AM2859" s="688">
        <f>IFERROR($H2859/SUMIF($A:$A,$A2859,$H:$H)*SUMIF(Summary!$A$230:$A$266,$A2859,Summary!$P$230:$P$266),0)</f>
        <v>0</v>
      </c>
      <c r="AN2859" s="688">
        <f>IFERROR($H2859/SUMIF($A:$A,$A2859,$H:$H)*(SUMIF(Summary!$A$230:$A$266,$A2859,Summary!$L$230:$L$266)+SUMIF(Summary!$A$281:$A$317,$A2859,Summary!$L$281:$L$317))-AM2859,0)</f>
        <v>0</v>
      </c>
      <c r="AO2859" s="688">
        <f>IFERROR($H2859/SUMIF($A:$A,$A2859,$H:$H)*SUMIF(Summary!$A$230:$A$266,$A2859,Summary!$Q$230:$Q$266),0)</f>
        <v>0</v>
      </c>
      <c r="AP2859" s="688">
        <f>IFERROR($H2859/SUMIF($A:$A,$A2859,$H:$H)*(SUMIF(Summary!$A$230:$A$266,$A2859,Summary!$L$230:$L$266)+SUMIF(Summary!$A$281:$A$317,$A2859,Summary!$L$281:$L$317))-AO2859,0)</f>
        <v>0</v>
      </c>
      <c r="AQ2859" s="306"/>
      <c r="AR2859" s="688">
        <f t="shared" ca="1" si="662"/>
        <v>0</v>
      </c>
      <c r="AS2859" s="688">
        <f t="shared" ca="1" si="663"/>
        <v>0</v>
      </c>
    </row>
    <row r="2860" spans="1:45" x14ac:dyDescent="0.2">
      <c r="A2860" s="423">
        <v>10298</v>
      </c>
      <c r="B2860" s="424">
        <v>1</v>
      </c>
      <c r="C2860" s="425" t="s">
        <v>320</v>
      </c>
      <c r="D2860" s="422">
        <f t="shared" si="664"/>
        <v>0</v>
      </c>
      <c r="E2860" s="422">
        <f t="shared" si="665"/>
        <v>0</v>
      </c>
      <c r="F2860" s="422">
        <f t="shared" si="666"/>
        <v>0</v>
      </c>
      <c r="G2860" s="422">
        <f t="shared" si="667"/>
        <v>0</v>
      </c>
      <c r="H2860" s="22">
        <f t="shared" si="668"/>
        <v>0</v>
      </c>
      <c r="I2860" s="116">
        <v>0</v>
      </c>
      <c r="J2860" s="116">
        <v>0</v>
      </c>
      <c r="K2860" s="116">
        <v>0</v>
      </c>
      <c r="L2860" s="116">
        <v>0</v>
      </c>
      <c r="M2860" s="22">
        <f t="shared" si="669"/>
        <v>0</v>
      </c>
      <c r="N2860" s="116">
        <v>0</v>
      </c>
      <c r="O2860" s="116">
        <v>0</v>
      </c>
      <c r="P2860" s="116">
        <v>0</v>
      </c>
      <c r="Q2860" s="116">
        <v>0</v>
      </c>
      <c r="R2860" s="22">
        <f t="shared" si="670"/>
        <v>0</v>
      </c>
      <c r="S2860" s="116">
        <v>0</v>
      </c>
      <c r="T2860" s="116">
        <v>0</v>
      </c>
      <c r="U2860" s="116">
        <v>0</v>
      </c>
      <c r="V2860" s="116">
        <v>0</v>
      </c>
      <c r="W2860" s="22">
        <f t="shared" si="671"/>
        <v>0</v>
      </c>
      <c r="X2860" s="22">
        <f t="shared" si="672"/>
        <v>0</v>
      </c>
      <c r="Y2860" s="22">
        <f ca="1">OFFSET('Cost Study'!$B$7,'Operations Support'!$C2860,'Operations Support'!$B2860)*$H2860</f>
        <v>0</v>
      </c>
      <c r="Z2860" s="23">
        <f ca="1">Y2860*'Cost Study'!$B$31</f>
        <v>0</v>
      </c>
      <c r="AA2860" s="23">
        <f ca="1">IF(A2860=10298,1.51,1)*IF($B2860&lt;3,$D2860*'Cost Study'!$B$32*OFFSET('Cost Study'!$B$7,'Operations Support'!$C2860,'Operations Support'!$B2860),0)</f>
        <v>0</v>
      </c>
      <c r="AB2860" s="24">
        <f ca="1">AA2860*'Cost Study'!$B$31</f>
        <v>0</v>
      </c>
      <c r="AC2860" s="23">
        <f ca="1">Y2860*'Cost Study'!$B$31</f>
        <v>0</v>
      </c>
      <c r="AD2860" s="24">
        <f ca="1">AA2860*'Cost Study'!$B$31</f>
        <v>0</v>
      </c>
      <c r="AE2860" s="377">
        <f t="shared" ca="1" si="673"/>
        <v>0</v>
      </c>
      <c r="AF2860" s="377">
        <f t="shared" ca="1" si="674"/>
        <v>0</v>
      </c>
      <c r="AH2860" s="688">
        <f>IFERROR($H2860/SUMIF($A:$A,$A2860,$H:$H)*SUMIF(Summary!$A$110:$A$186,$A2860,Summary!$P$110:$P$186),0)</f>
        <v>0</v>
      </c>
      <c r="AI2860" s="689">
        <f t="shared" ca="1" si="660"/>
        <v>0</v>
      </c>
      <c r="AJ2860" s="688">
        <f>IFERROR(H2860/SUMIF(A:A,A2860,H:H)*SUMIF(Summary!$A$110:$A$186,'Operations Support'!A2860,Summary!$Q$110:$Q$186),0)</f>
        <v>0</v>
      </c>
      <c r="AK2860" s="688">
        <f t="shared" ca="1" si="661"/>
        <v>0</v>
      </c>
      <c r="AM2860" s="688">
        <f>IFERROR($H2860/SUMIF($A:$A,$A2860,$H:$H)*SUMIF(Summary!$A$230:$A$266,$A2860,Summary!$P$230:$P$266),0)</f>
        <v>0</v>
      </c>
      <c r="AN2860" s="688">
        <f>IFERROR($H2860/SUMIF($A:$A,$A2860,$H:$H)*(SUMIF(Summary!$A$230:$A$266,$A2860,Summary!$L$230:$L$266)+SUMIF(Summary!$A$281:$A$317,$A2860,Summary!$L$281:$L$317))-AM2860,0)</f>
        <v>0</v>
      </c>
      <c r="AO2860" s="688">
        <f>IFERROR($H2860/SUMIF($A:$A,$A2860,$H:$H)*SUMIF(Summary!$A$230:$A$266,$A2860,Summary!$Q$230:$Q$266),0)</f>
        <v>0</v>
      </c>
      <c r="AP2860" s="688">
        <f>IFERROR($H2860/SUMIF($A:$A,$A2860,$H:$H)*(SUMIF(Summary!$A$230:$A$266,$A2860,Summary!$L$230:$L$266)+SUMIF(Summary!$A$281:$A$317,$A2860,Summary!$L$281:$L$317))-AO2860,0)</f>
        <v>0</v>
      </c>
      <c r="AQ2860" s="306"/>
      <c r="AR2860" s="688">
        <f t="shared" ca="1" si="662"/>
        <v>0</v>
      </c>
      <c r="AS2860" s="688">
        <f t="shared" ca="1" si="663"/>
        <v>0</v>
      </c>
    </row>
    <row r="2861" spans="1:45" x14ac:dyDescent="0.2">
      <c r="A2861" s="423">
        <v>10298</v>
      </c>
      <c r="B2861" s="424">
        <v>2</v>
      </c>
      <c r="C2861" s="425" t="s">
        <v>300</v>
      </c>
      <c r="D2861" s="422">
        <f t="shared" si="664"/>
        <v>690</v>
      </c>
      <c r="E2861" s="422">
        <f t="shared" si="665"/>
        <v>372</v>
      </c>
      <c r="F2861" s="422">
        <f t="shared" si="666"/>
        <v>283</v>
      </c>
      <c r="G2861" s="422">
        <f t="shared" si="667"/>
        <v>0</v>
      </c>
      <c r="H2861" s="22">
        <f t="shared" si="668"/>
        <v>2030.95</v>
      </c>
      <c r="I2861" s="116">
        <v>306</v>
      </c>
      <c r="J2861" s="116">
        <v>0</v>
      </c>
      <c r="K2861" s="116">
        <v>235</v>
      </c>
      <c r="L2861" s="116">
        <v>0</v>
      </c>
      <c r="M2861" s="22">
        <f t="shared" si="669"/>
        <v>541</v>
      </c>
      <c r="N2861" s="116">
        <v>384</v>
      </c>
      <c r="O2861" s="116">
        <v>144</v>
      </c>
      <c r="P2861" s="116">
        <v>48</v>
      </c>
      <c r="Q2861" s="116">
        <v>0</v>
      </c>
      <c r="R2861" s="22">
        <f t="shared" si="670"/>
        <v>576</v>
      </c>
      <c r="S2861" s="116">
        <v>0</v>
      </c>
      <c r="T2861" s="116">
        <v>228</v>
      </c>
      <c r="U2861" s="116">
        <v>0</v>
      </c>
      <c r="V2861" s="116">
        <v>0</v>
      </c>
      <c r="W2861" s="22">
        <f t="shared" si="671"/>
        <v>228</v>
      </c>
      <c r="X2861" s="22">
        <f t="shared" si="672"/>
        <v>67.698333333333338</v>
      </c>
      <c r="Y2861" s="22">
        <f ca="1">OFFSET('Cost Study'!$B$7,'Operations Support'!$C2861,'Operations Support'!$B2861)*$H2861</f>
        <v>3554.1624999999999</v>
      </c>
      <c r="Z2861" s="23">
        <f ca="1">Y2861*'Cost Study'!$B$31</f>
        <v>198506.83488013101</v>
      </c>
      <c r="AA2861" s="23">
        <f ca="1">IF(A2861=10298,1.51,1)*IF($B2861&lt;3,$D2861*'Cost Study'!$B$32*OFFSET('Cost Study'!$B$7,'Operations Support'!$C2861,'Operations Support'!$B2861),0)</f>
        <v>182.33250000000001</v>
      </c>
      <c r="AB2861" s="24">
        <f ca="1">AA2861*'Cost Study'!$B$31</f>
        <v>10183.622012437949</v>
      </c>
      <c r="AC2861" s="23">
        <f ca="1">Y2861*'Cost Study'!$B$31</f>
        <v>198506.83488013101</v>
      </c>
      <c r="AD2861" s="24">
        <f ca="1">AA2861*'Cost Study'!$B$31</f>
        <v>10183.622012437949</v>
      </c>
      <c r="AE2861" s="377">
        <f t="shared" ca="1" si="673"/>
        <v>208690.45689256897</v>
      </c>
      <c r="AF2861" s="377">
        <f t="shared" ca="1" si="674"/>
        <v>208690.45689256897</v>
      </c>
      <c r="AH2861" s="688">
        <f>IFERROR($H2861/SUMIF($A:$A,$A2861,$H:$H)*SUMIF(Summary!$A$110:$A$186,$A2861,Summary!$P$110:$P$186),0)</f>
        <v>41519.355606612546</v>
      </c>
      <c r="AI2861" s="689">
        <f t="shared" ca="1" si="660"/>
        <v>167171.10128595642</v>
      </c>
      <c r="AJ2861" s="688">
        <f>IFERROR(H2861/SUMIF(A:A,A2861,H:H)*SUMIF(Summary!$A$110:$A$186,'Operations Support'!A2861,Summary!$Q$110:$Q$186),0)</f>
        <v>41743.908025968703</v>
      </c>
      <c r="AK2861" s="688">
        <f t="shared" ca="1" si="661"/>
        <v>166946.54886660026</v>
      </c>
      <c r="AM2861" s="688">
        <f>IFERROR($H2861/SUMIF($A:$A,$A2861,$H:$H)*SUMIF(Summary!$A$230:$A$266,$A2861,Summary!$P$230:$P$266),0)</f>
        <v>7855.5200839951858</v>
      </c>
      <c r="AN2861" s="688">
        <f>IFERROR($H2861/SUMIF($A:$A,$A2861,$H:$H)*(SUMIF(Summary!$A$230:$A$266,$A2861,Summary!$L$230:$L$266)+SUMIF(Summary!$A$281:$A$317,$A2861,Summary!$L$281:$L$317))-AM2861,0)</f>
        <v>87276.750927063855</v>
      </c>
      <c r="AO2861" s="688">
        <f>IFERROR($H2861/SUMIF($A:$A,$A2861,$H:$H)*SUMIF(Summary!$A$230:$A$266,$A2861,Summary!$Q$230:$Q$266),0)</f>
        <v>7898.0057154408023</v>
      </c>
      <c r="AP2861" s="688">
        <f>IFERROR($H2861/SUMIF($A:$A,$A2861,$H:$H)*(SUMIF(Summary!$A$230:$A$266,$A2861,Summary!$L$230:$L$266)+SUMIF(Summary!$A$281:$A$317,$A2861,Summary!$L$281:$L$317))-AO2861,0)</f>
        <v>87234.265295618243</v>
      </c>
      <c r="AQ2861" s="306"/>
      <c r="AR2861" s="688">
        <f t="shared" ca="1" si="662"/>
        <v>254447.85221302026</v>
      </c>
      <c r="AS2861" s="688">
        <f t="shared" ca="1" si="663"/>
        <v>254180.81416221851</v>
      </c>
    </row>
    <row r="2862" spans="1:45" x14ac:dyDescent="0.2">
      <c r="A2862" s="423">
        <v>10298</v>
      </c>
      <c r="B2862" s="424">
        <v>2</v>
      </c>
      <c r="C2862" s="425" t="s">
        <v>301</v>
      </c>
      <c r="D2862" s="422">
        <f t="shared" si="664"/>
        <v>3606</v>
      </c>
      <c r="E2862" s="422">
        <f t="shared" si="665"/>
        <v>723</v>
      </c>
      <c r="F2862" s="422">
        <f t="shared" si="666"/>
        <v>1640</v>
      </c>
      <c r="G2862" s="422">
        <f t="shared" si="667"/>
        <v>0</v>
      </c>
      <c r="H2862" s="22">
        <f t="shared" si="668"/>
        <v>9013.19</v>
      </c>
      <c r="I2862" s="116">
        <v>1810</v>
      </c>
      <c r="J2862" s="116">
        <v>0</v>
      </c>
      <c r="K2862" s="116">
        <v>1067</v>
      </c>
      <c r="L2862" s="116">
        <v>0</v>
      </c>
      <c r="M2862" s="22">
        <f t="shared" si="669"/>
        <v>2877</v>
      </c>
      <c r="N2862" s="116">
        <v>1554</v>
      </c>
      <c r="O2862" s="116">
        <v>700</v>
      </c>
      <c r="P2862" s="116">
        <v>571</v>
      </c>
      <c r="Q2862" s="116">
        <v>0</v>
      </c>
      <c r="R2862" s="22">
        <f t="shared" si="670"/>
        <v>2825</v>
      </c>
      <c r="S2862" s="116">
        <v>242</v>
      </c>
      <c r="T2862" s="116">
        <v>23</v>
      </c>
      <c r="U2862" s="116">
        <v>2</v>
      </c>
      <c r="V2862" s="116">
        <v>0</v>
      </c>
      <c r="W2862" s="22">
        <f t="shared" si="671"/>
        <v>267</v>
      </c>
      <c r="X2862" s="22">
        <f t="shared" si="672"/>
        <v>300.43966666666671</v>
      </c>
      <c r="Y2862" s="22">
        <f ca="1">OFFSET('Cost Study'!$B$7,'Operations Support'!$C2862,'Operations Support'!$B2862)*$H2862</f>
        <v>24876.404399999999</v>
      </c>
      <c r="Z2862" s="23">
        <f ca="1">Y2862*'Cost Study'!$B$31</f>
        <v>1389395.1952512481</v>
      </c>
      <c r="AA2862" s="23">
        <f ca="1">IF(A2862=10298,1.51,1)*IF($B2862&lt;3,$D2862*'Cost Study'!$B$32*OFFSET('Cost Study'!$B$7,'Operations Support'!$C2862,'Operations Support'!$B2862),0)</f>
        <v>1502.83656</v>
      </c>
      <c r="AB2862" s="24">
        <f ca="1">AA2862*'Cost Study'!$B$31</f>
        <v>83936.322232802835</v>
      </c>
      <c r="AC2862" s="23">
        <f ca="1">Y2862*'Cost Study'!$B$31</f>
        <v>1389395.1952512481</v>
      </c>
      <c r="AD2862" s="24">
        <f ca="1">AA2862*'Cost Study'!$B$31</f>
        <v>83936.322232802835</v>
      </c>
      <c r="AE2862" s="377">
        <f t="shared" ca="1" si="673"/>
        <v>1473331.5174840509</v>
      </c>
      <c r="AF2862" s="377">
        <f t="shared" ca="1" si="674"/>
        <v>1473331.5174840509</v>
      </c>
      <c r="AH2862" s="688">
        <f>IFERROR($H2862/SUMIF($A:$A,$A2862,$H:$H)*SUMIF(Summary!$A$110:$A$186,$A2862,Summary!$P$110:$P$186),0)</f>
        <v>184259.50454711544</v>
      </c>
      <c r="AI2862" s="689">
        <f t="shared" ref="AI2862:AI2925" ca="1" si="675">Z2862+AB2862-AH2862</f>
        <v>1289072.0129369355</v>
      </c>
      <c r="AJ2862" s="688">
        <f>IFERROR(H2862/SUMIF(A:A,A2862,H:H)*SUMIF(Summary!$A$110:$A$186,'Operations Support'!A2862,Summary!$Q$110:$Q$186),0)</f>
        <v>185256.04981933621</v>
      </c>
      <c r="AK2862" s="688">
        <f t="shared" ref="AK2862:AK2925" ca="1" si="676">AC2862+AD2862-AJ2862</f>
        <v>1288075.4676647147</v>
      </c>
      <c r="AM2862" s="688">
        <f>IFERROR($H2862/SUMIF($A:$A,$A2862,$H:$H)*SUMIF(Summary!$A$230:$A$266,$A2862,Summary!$P$230:$P$266),0)</f>
        <v>34862.15567387901</v>
      </c>
      <c r="AN2862" s="688">
        <f>IFERROR($H2862/SUMIF($A:$A,$A2862,$H:$H)*(SUMIF(Summary!$A$230:$A$266,$A2862,Summary!$L$230:$L$266)+SUMIF(Summary!$A$281:$A$317,$A2862,Summary!$L$281:$L$317))-AM2862,0)</f>
        <v>387327.08273876889</v>
      </c>
      <c r="AO2862" s="688">
        <f>IFERROR($H2862/SUMIF($A:$A,$A2862,$H:$H)*SUMIF(Summary!$A$230:$A$266,$A2862,Summary!$Q$230:$Q$266),0)</f>
        <v>35050.703431573347</v>
      </c>
      <c r="AP2862" s="688">
        <f>IFERROR($H2862/SUMIF($A:$A,$A2862,$H:$H)*(SUMIF(Summary!$A$230:$A$266,$A2862,Summary!$L$230:$L$266)+SUMIF(Summary!$A$281:$A$317,$A2862,Summary!$L$281:$L$317))-AO2862,0)</f>
        <v>387138.53498107457</v>
      </c>
      <c r="AQ2862" s="306"/>
      <c r="AR2862" s="688">
        <f t="shared" ref="AR2862:AR2925" ca="1" si="677">AI2862+AN2862</f>
        <v>1676399.0956757045</v>
      </c>
      <c r="AS2862" s="688">
        <f t="shared" ref="AS2862:AS2925" ca="1" si="678">AK2862+AP2862</f>
        <v>1675214.0026457892</v>
      </c>
    </row>
    <row r="2863" spans="1:45" x14ac:dyDescent="0.2">
      <c r="A2863" s="423">
        <v>10298</v>
      </c>
      <c r="B2863" s="424">
        <v>2</v>
      </c>
      <c r="C2863" s="425" t="s">
        <v>302</v>
      </c>
      <c r="D2863" s="422">
        <f t="shared" si="664"/>
        <v>0</v>
      </c>
      <c r="E2863" s="422">
        <f t="shared" si="665"/>
        <v>0</v>
      </c>
      <c r="F2863" s="422">
        <f t="shared" si="666"/>
        <v>0</v>
      </c>
      <c r="G2863" s="422">
        <f t="shared" si="667"/>
        <v>0</v>
      </c>
      <c r="H2863" s="22">
        <f t="shared" si="668"/>
        <v>0</v>
      </c>
      <c r="I2863" s="116">
        <v>0</v>
      </c>
      <c r="J2863" s="116">
        <v>0</v>
      </c>
      <c r="K2863" s="116">
        <v>0</v>
      </c>
      <c r="L2863" s="116">
        <v>0</v>
      </c>
      <c r="M2863" s="22">
        <f t="shared" si="669"/>
        <v>0</v>
      </c>
      <c r="N2863" s="116">
        <v>0</v>
      </c>
      <c r="O2863" s="116">
        <v>0</v>
      </c>
      <c r="P2863" s="116">
        <v>0</v>
      </c>
      <c r="Q2863" s="116">
        <v>0</v>
      </c>
      <c r="R2863" s="22">
        <f t="shared" si="670"/>
        <v>0</v>
      </c>
      <c r="S2863" s="116">
        <v>0</v>
      </c>
      <c r="T2863" s="116">
        <v>0</v>
      </c>
      <c r="U2863" s="116">
        <v>0</v>
      </c>
      <c r="V2863" s="116">
        <v>0</v>
      </c>
      <c r="W2863" s="22">
        <f t="shared" si="671"/>
        <v>0</v>
      </c>
      <c r="X2863" s="22">
        <f t="shared" si="672"/>
        <v>0</v>
      </c>
      <c r="Y2863" s="22">
        <f ca="1">OFFSET('Cost Study'!$B$7,'Operations Support'!$C2863,'Operations Support'!$B2863)*$H2863</f>
        <v>0</v>
      </c>
      <c r="Z2863" s="23">
        <f ca="1">Y2863*'Cost Study'!$B$31</f>
        <v>0</v>
      </c>
      <c r="AA2863" s="23">
        <f ca="1">IF(A2863=10298,1.51,1)*IF($B2863&lt;3,$D2863*'Cost Study'!$B$32*OFFSET('Cost Study'!$B$7,'Operations Support'!$C2863,'Operations Support'!$B2863),0)</f>
        <v>0</v>
      </c>
      <c r="AB2863" s="24">
        <f ca="1">AA2863*'Cost Study'!$B$31</f>
        <v>0</v>
      </c>
      <c r="AC2863" s="23">
        <f ca="1">Y2863*'Cost Study'!$B$31</f>
        <v>0</v>
      </c>
      <c r="AD2863" s="24">
        <f ca="1">AA2863*'Cost Study'!$B$31</f>
        <v>0</v>
      </c>
      <c r="AE2863" s="377">
        <f t="shared" ca="1" si="673"/>
        <v>0</v>
      </c>
      <c r="AF2863" s="377">
        <f t="shared" ca="1" si="674"/>
        <v>0</v>
      </c>
      <c r="AH2863" s="688">
        <f>IFERROR($H2863/SUMIF($A:$A,$A2863,$H:$H)*SUMIF(Summary!$A$110:$A$186,$A2863,Summary!$P$110:$P$186),0)</f>
        <v>0</v>
      </c>
      <c r="AI2863" s="689">
        <f t="shared" ca="1" si="675"/>
        <v>0</v>
      </c>
      <c r="AJ2863" s="688">
        <f>IFERROR(H2863/SUMIF(A:A,A2863,H:H)*SUMIF(Summary!$A$110:$A$186,'Operations Support'!A2863,Summary!$Q$110:$Q$186),0)</f>
        <v>0</v>
      </c>
      <c r="AK2863" s="688">
        <f t="shared" ca="1" si="676"/>
        <v>0</v>
      </c>
      <c r="AM2863" s="688">
        <f>IFERROR($H2863/SUMIF($A:$A,$A2863,$H:$H)*SUMIF(Summary!$A$230:$A$266,$A2863,Summary!$P$230:$P$266),0)</f>
        <v>0</v>
      </c>
      <c r="AN2863" s="688">
        <f>IFERROR($H2863/SUMIF($A:$A,$A2863,$H:$H)*(SUMIF(Summary!$A$230:$A$266,$A2863,Summary!$L$230:$L$266)+SUMIF(Summary!$A$281:$A$317,$A2863,Summary!$L$281:$L$317))-AM2863,0)</f>
        <v>0</v>
      </c>
      <c r="AO2863" s="688">
        <f>IFERROR($H2863/SUMIF($A:$A,$A2863,$H:$H)*SUMIF(Summary!$A$230:$A$266,$A2863,Summary!$Q$230:$Q$266),0)</f>
        <v>0</v>
      </c>
      <c r="AP2863" s="688">
        <f>IFERROR($H2863/SUMIF($A:$A,$A2863,$H:$H)*(SUMIF(Summary!$A$230:$A$266,$A2863,Summary!$L$230:$L$266)+SUMIF(Summary!$A$281:$A$317,$A2863,Summary!$L$281:$L$317))-AO2863,0)</f>
        <v>0</v>
      </c>
      <c r="AQ2863" s="306"/>
      <c r="AR2863" s="688">
        <f t="shared" ca="1" si="677"/>
        <v>0</v>
      </c>
      <c r="AS2863" s="688">
        <f t="shared" ca="1" si="678"/>
        <v>0</v>
      </c>
    </row>
    <row r="2864" spans="1:45" x14ac:dyDescent="0.2">
      <c r="A2864" s="423">
        <v>10298</v>
      </c>
      <c r="B2864" s="424">
        <v>2</v>
      </c>
      <c r="C2864" s="425" t="s">
        <v>303</v>
      </c>
      <c r="D2864" s="422">
        <f t="shared" si="664"/>
        <v>0</v>
      </c>
      <c r="E2864" s="422">
        <f t="shared" si="665"/>
        <v>0</v>
      </c>
      <c r="F2864" s="422">
        <f t="shared" si="666"/>
        <v>0</v>
      </c>
      <c r="G2864" s="422">
        <f t="shared" si="667"/>
        <v>0</v>
      </c>
      <c r="H2864" s="22">
        <f t="shared" si="668"/>
        <v>0</v>
      </c>
      <c r="I2864" s="116">
        <v>0</v>
      </c>
      <c r="J2864" s="116">
        <v>0</v>
      </c>
      <c r="K2864" s="116">
        <v>0</v>
      </c>
      <c r="L2864" s="116">
        <v>0</v>
      </c>
      <c r="M2864" s="22">
        <f t="shared" si="669"/>
        <v>0</v>
      </c>
      <c r="N2864" s="116">
        <v>0</v>
      </c>
      <c r="O2864" s="116">
        <v>0</v>
      </c>
      <c r="P2864" s="116">
        <v>0</v>
      </c>
      <c r="Q2864" s="116">
        <v>0</v>
      </c>
      <c r="R2864" s="22">
        <f t="shared" si="670"/>
        <v>0</v>
      </c>
      <c r="S2864" s="116">
        <v>0</v>
      </c>
      <c r="T2864" s="116">
        <v>0</v>
      </c>
      <c r="U2864" s="116">
        <v>0</v>
      </c>
      <c r="V2864" s="116">
        <v>0</v>
      </c>
      <c r="W2864" s="22">
        <f t="shared" si="671"/>
        <v>0</v>
      </c>
      <c r="X2864" s="22">
        <f t="shared" si="672"/>
        <v>0</v>
      </c>
      <c r="Y2864" s="22">
        <f ca="1">OFFSET('Cost Study'!$B$7,'Operations Support'!$C2864,'Operations Support'!$B2864)*$H2864</f>
        <v>0</v>
      </c>
      <c r="Z2864" s="23">
        <f ca="1">Y2864*'Cost Study'!$B$31</f>
        <v>0</v>
      </c>
      <c r="AA2864" s="23">
        <f ca="1">IF(A2864=10298,1.51,1)*IF($B2864&lt;3,$D2864*'Cost Study'!$B$32*OFFSET('Cost Study'!$B$7,'Operations Support'!$C2864,'Operations Support'!$B2864),0)</f>
        <v>0</v>
      </c>
      <c r="AB2864" s="24">
        <f ca="1">AA2864*'Cost Study'!$B$31</f>
        <v>0</v>
      </c>
      <c r="AC2864" s="23">
        <f ca="1">Y2864*'Cost Study'!$B$31</f>
        <v>0</v>
      </c>
      <c r="AD2864" s="24">
        <f ca="1">AA2864*'Cost Study'!$B$31</f>
        <v>0</v>
      </c>
      <c r="AE2864" s="377">
        <f t="shared" ca="1" si="673"/>
        <v>0</v>
      </c>
      <c r="AF2864" s="377">
        <f t="shared" ca="1" si="674"/>
        <v>0</v>
      </c>
      <c r="AH2864" s="688">
        <f>IFERROR($H2864/SUMIF($A:$A,$A2864,$H:$H)*SUMIF(Summary!$A$110:$A$186,$A2864,Summary!$P$110:$P$186),0)</f>
        <v>0</v>
      </c>
      <c r="AI2864" s="689">
        <f t="shared" ca="1" si="675"/>
        <v>0</v>
      </c>
      <c r="AJ2864" s="688">
        <f>IFERROR(H2864/SUMIF(A:A,A2864,H:H)*SUMIF(Summary!$A$110:$A$186,'Operations Support'!A2864,Summary!$Q$110:$Q$186),0)</f>
        <v>0</v>
      </c>
      <c r="AK2864" s="688">
        <f t="shared" ca="1" si="676"/>
        <v>0</v>
      </c>
      <c r="AM2864" s="688">
        <f>IFERROR($H2864/SUMIF($A:$A,$A2864,$H:$H)*SUMIF(Summary!$A$230:$A$266,$A2864,Summary!$P$230:$P$266),0)</f>
        <v>0</v>
      </c>
      <c r="AN2864" s="688">
        <f>IFERROR($H2864/SUMIF($A:$A,$A2864,$H:$H)*(SUMIF(Summary!$A$230:$A$266,$A2864,Summary!$L$230:$L$266)+SUMIF(Summary!$A$281:$A$317,$A2864,Summary!$L$281:$L$317))-AM2864,0)</f>
        <v>0</v>
      </c>
      <c r="AO2864" s="688">
        <f>IFERROR($H2864/SUMIF($A:$A,$A2864,$H:$H)*SUMIF(Summary!$A$230:$A$266,$A2864,Summary!$Q$230:$Q$266),0)</f>
        <v>0</v>
      </c>
      <c r="AP2864" s="688">
        <f>IFERROR($H2864/SUMIF($A:$A,$A2864,$H:$H)*(SUMIF(Summary!$A$230:$A$266,$A2864,Summary!$L$230:$L$266)+SUMIF(Summary!$A$281:$A$317,$A2864,Summary!$L$281:$L$317))-AO2864,0)</f>
        <v>0</v>
      </c>
      <c r="AQ2864" s="306"/>
      <c r="AR2864" s="688">
        <f t="shared" ca="1" si="677"/>
        <v>0</v>
      </c>
      <c r="AS2864" s="688">
        <f t="shared" ca="1" si="678"/>
        <v>0</v>
      </c>
    </row>
    <row r="2865" spans="1:45" x14ac:dyDescent="0.2">
      <c r="A2865" s="423">
        <v>10298</v>
      </c>
      <c r="B2865" s="424">
        <v>2</v>
      </c>
      <c r="C2865" s="425" t="s">
        <v>304</v>
      </c>
      <c r="D2865" s="422">
        <f t="shared" si="664"/>
        <v>285</v>
      </c>
      <c r="E2865" s="422">
        <f t="shared" si="665"/>
        <v>167</v>
      </c>
      <c r="F2865" s="422">
        <f t="shared" si="666"/>
        <v>148</v>
      </c>
      <c r="G2865" s="422">
        <f t="shared" si="667"/>
        <v>0</v>
      </c>
      <c r="H2865" s="22">
        <f t="shared" si="668"/>
        <v>906</v>
      </c>
      <c r="I2865" s="116">
        <v>188</v>
      </c>
      <c r="J2865" s="116">
        <v>0</v>
      </c>
      <c r="K2865" s="116">
        <v>10</v>
      </c>
      <c r="L2865" s="116">
        <v>0</v>
      </c>
      <c r="M2865" s="22">
        <f t="shared" si="669"/>
        <v>198</v>
      </c>
      <c r="N2865" s="116">
        <v>88</v>
      </c>
      <c r="O2865" s="116">
        <v>167</v>
      </c>
      <c r="P2865" s="116">
        <v>138</v>
      </c>
      <c r="Q2865" s="116">
        <v>0</v>
      </c>
      <c r="R2865" s="22">
        <f t="shared" si="670"/>
        <v>393</v>
      </c>
      <c r="S2865" s="116">
        <v>9</v>
      </c>
      <c r="T2865" s="116">
        <v>0</v>
      </c>
      <c r="U2865" s="116">
        <v>0</v>
      </c>
      <c r="V2865" s="116">
        <v>0</v>
      </c>
      <c r="W2865" s="22">
        <f t="shared" si="671"/>
        <v>9</v>
      </c>
      <c r="X2865" s="22">
        <f t="shared" si="672"/>
        <v>30.2</v>
      </c>
      <c r="Y2865" s="22">
        <f ca="1">OFFSET('Cost Study'!$B$7,'Operations Support'!$C2865,'Operations Support'!$B2865)*$H2865</f>
        <v>2156.2799999999997</v>
      </c>
      <c r="Z2865" s="23">
        <f ca="1">Y2865*'Cost Study'!$B$31</f>
        <v>120432.39945144005</v>
      </c>
      <c r="AA2865" s="23">
        <f ca="1">IF(A2865=10298,1.51,1)*IF($B2865&lt;3,$D2865*'Cost Study'!$B$32*OFFSET('Cost Study'!$B$7,'Operations Support'!$C2865,'Operations Support'!$B2865),0)</f>
        <v>102.4233</v>
      </c>
      <c r="AB2865" s="24">
        <f ca="1">AA2865*'Cost Study'!$B$31</f>
        <v>5720.5389739434031</v>
      </c>
      <c r="AC2865" s="23">
        <f ca="1">Y2865*'Cost Study'!$B$31</f>
        <v>120432.39945144005</v>
      </c>
      <c r="AD2865" s="24">
        <f ca="1">AA2865*'Cost Study'!$B$31</f>
        <v>5720.5389739434031</v>
      </c>
      <c r="AE2865" s="377">
        <f t="shared" ca="1" si="673"/>
        <v>126152.93842538346</v>
      </c>
      <c r="AF2865" s="377">
        <f t="shared" ca="1" si="674"/>
        <v>126152.93842538346</v>
      </c>
      <c r="AH2865" s="688">
        <f>IFERROR($H2865/SUMIF($A:$A,$A2865,$H:$H)*SUMIF(Summary!$A$110:$A$186,$A2865,Summary!$P$110:$P$186),0)</f>
        <v>18521.645623767679</v>
      </c>
      <c r="AI2865" s="689">
        <f t="shared" ca="1" si="675"/>
        <v>107631.29280161578</v>
      </c>
      <c r="AJ2865" s="688">
        <f>IFERROR(H2865/SUMIF(A:A,A2865,H:H)*SUMIF(Summary!$A$110:$A$186,'Operations Support'!A2865,Summary!$Q$110:$Q$186),0)</f>
        <v>18621.817706751841</v>
      </c>
      <c r="AK2865" s="688">
        <f t="shared" ca="1" si="676"/>
        <v>107531.12071863162</v>
      </c>
      <c r="AM2865" s="688">
        <f>IFERROR($H2865/SUMIF($A:$A,$A2865,$H:$H)*SUMIF(Summary!$A$230:$A$266,$A2865,Summary!$P$230:$P$266),0)</f>
        <v>3504.3212270610497</v>
      </c>
      <c r="AN2865" s="688">
        <f>IFERROR($H2865/SUMIF($A:$A,$A2865,$H:$H)*(SUMIF(Summary!$A$230:$A$266,$A2865,Summary!$L$230:$L$266)+SUMIF(Summary!$A$281:$A$317,$A2865,Summary!$L$281:$L$317))-AM2865,0)</f>
        <v>38933.866584563802</v>
      </c>
      <c r="AO2865" s="688">
        <f>IFERROR($H2865/SUMIF($A:$A,$A2865,$H:$H)*SUMIF(Summary!$A$230:$A$266,$A2865,Summary!$Q$230:$Q$266),0)</f>
        <v>3523.2739251037037</v>
      </c>
      <c r="AP2865" s="688">
        <f>IFERROR($H2865/SUMIF($A:$A,$A2865,$H:$H)*(SUMIF(Summary!$A$230:$A$266,$A2865,Summary!$L$230:$L$266)+SUMIF(Summary!$A$281:$A$317,$A2865,Summary!$L$281:$L$317))-AO2865,0)</f>
        <v>38914.91388652115</v>
      </c>
      <c r="AQ2865" s="306"/>
      <c r="AR2865" s="688">
        <f t="shared" ca="1" si="677"/>
        <v>146565.15938617958</v>
      </c>
      <c r="AS2865" s="688">
        <f t="shared" ca="1" si="678"/>
        <v>146446.03460515276</v>
      </c>
    </row>
    <row r="2866" spans="1:45" x14ac:dyDescent="0.2">
      <c r="A2866" s="423">
        <v>10298</v>
      </c>
      <c r="B2866" s="424">
        <v>2</v>
      </c>
      <c r="C2866" s="425" t="s">
        <v>305</v>
      </c>
      <c r="D2866" s="422">
        <f t="shared" si="664"/>
        <v>300</v>
      </c>
      <c r="E2866" s="422">
        <f t="shared" si="665"/>
        <v>370</v>
      </c>
      <c r="F2866" s="422">
        <f t="shared" si="666"/>
        <v>668</v>
      </c>
      <c r="G2866" s="422">
        <f t="shared" si="667"/>
        <v>0</v>
      </c>
      <c r="H2866" s="22">
        <f t="shared" si="668"/>
        <v>2020.38</v>
      </c>
      <c r="I2866" s="116">
        <v>69</v>
      </c>
      <c r="J2866" s="116">
        <v>0</v>
      </c>
      <c r="K2866" s="116">
        <v>402</v>
      </c>
      <c r="L2866" s="116">
        <v>0</v>
      </c>
      <c r="M2866" s="22">
        <f t="shared" si="669"/>
        <v>471</v>
      </c>
      <c r="N2866" s="116">
        <v>231</v>
      </c>
      <c r="O2866" s="116">
        <v>265</v>
      </c>
      <c r="P2866" s="116">
        <v>266</v>
      </c>
      <c r="Q2866" s="116">
        <v>0</v>
      </c>
      <c r="R2866" s="22">
        <f t="shared" si="670"/>
        <v>762</v>
      </c>
      <c r="S2866" s="116">
        <v>0</v>
      </c>
      <c r="T2866" s="116">
        <v>105</v>
      </c>
      <c r="U2866" s="116">
        <v>0</v>
      </c>
      <c r="V2866" s="116">
        <v>0</v>
      </c>
      <c r="W2866" s="22">
        <f t="shared" si="671"/>
        <v>105</v>
      </c>
      <c r="X2866" s="22">
        <f t="shared" si="672"/>
        <v>67.346000000000004</v>
      </c>
      <c r="Y2866" s="22">
        <f ca="1">OFFSET('Cost Study'!$B$7,'Operations Support'!$C2866,'Operations Support'!$B2866)*$H2866</f>
        <v>6040.936200000001</v>
      </c>
      <c r="Z2866" s="23">
        <f ca="1">Y2866*'Cost Study'!$B$31</f>
        <v>337397.94530351559</v>
      </c>
      <c r="AA2866" s="23">
        <f ca="1">IF(A2866=10298,1.51,1)*IF($B2866&lt;3,$D2866*'Cost Study'!$B$32*OFFSET('Cost Study'!$B$7,'Operations Support'!$C2866,'Operations Support'!$B2866),0)</f>
        <v>135.447</v>
      </c>
      <c r="AB2866" s="24">
        <f ca="1">AA2866*'Cost Study'!$B$31</f>
        <v>7564.9763520967608</v>
      </c>
      <c r="AC2866" s="23">
        <f ca="1">Y2866*'Cost Study'!$B$31</f>
        <v>337397.94530351559</v>
      </c>
      <c r="AD2866" s="24">
        <f ca="1">AA2866*'Cost Study'!$B$31</f>
        <v>7564.9763520967608</v>
      </c>
      <c r="AE2866" s="377">
        <f t="shared" ca="1" si="673"/>
        <v>344962.92165561236</v>
      </c>
      <c r="AF2866" s="377">
        <f t="shared" ca="1" si="674"/>
        <v>344962.92165561236</v>
      </c>
      <c r="AH2866" s="688">
        <f>IFERROR($H2866/SUMIF($A:$A,$A2866,$H:$H)*SUMIF(Summary!$A$110:$A$186,$A2866,Summary!$P$110:$P$186),0)</f>
        <v>41303.269741001925</v>
      </c>
      <c r="AI2866" s="689">
        <f t="shared" ca="1" si="675"/>
        <v>303659.65191461041</v>
      </c>
      <c r="AJ2866" s="688">
        <f>IFERROR(H2866/SUMIF(A:A,A2866,H:H)*SUMIF(Summary!$A$110:$A$186,'Operations Support'!A2866,Summary!$Q$110:$Q$186),0)</f>
        <v>41526.653486056603</v>
      </c>
      <c r="AK2866" s="688">
        <f t="shared" ca="1" si="676"/>
        <v>303436.26816955575</v>
      </c>
      <c r="AM2866" s="688">
        <f>IFERROR($H2866/SUMIF($A:$A,$A2866,$H:$H)*SUMIF(Summary!$A$230:$A$266,$A2866,Summary!$P$230:$P$266),0)</f>
        <v>7814.6363363461405</v>
      </c>
      <c r="AN2866" s="688">
        <f>IFERROR($H2866/SUMIF($A:$A,$A2866,$H:$H)*(SUMIF(Summary!$A$230:$A$266,$A2866,Summary!$L$230:$L$266)+SUMIF(Summary!$A$281:$A$317,$A2866,Summary!$L$281:$L$317))-AM2866,0)</f>
        <v>86822.522483577282</v>
      </c>
      <c r="AO2866" s="688">
        <f>IFERROR($H2866/SUMIF($A:$A,$A2866,$H:$H)*SUMIF(Summary!$A$230:$A$266,$A2866,Summary!$Q$230:$Q$266),0)</f>
        <v>7856.90085298126</v>
      </c>
      <c r="AP2866" s="688">
        <f>IFERROR($H2866/SUMIF($A:$A,$A2866,$H:$H)*(SUMIF(Summary!$A$230:$A$266,$A2866,Summary!$L$230:$L$266)+SUMIF(Summary!$A$281:$A$317,$A2866,Summary!$L$281:$L$317))-AO2866,0)</f>
        <v>86780.257966942168</v>
      </c>
      <c r="AQ2866" s="306"/>
      <c r="AR2866" s="688">
        <f t="shared" ca="1" si="677"/>
        <v>390482.17439818766</v>
      </c>
      <c r="AS2866" s="688">
        <f t="shared" ca="1" si="678"/>
        <v>390216.52613649791</v>
      </c>
    </row>
    <row r="2867" spans="1:45" s="15" customFormat="1" x14ac:dyDescent="0.2">
      <c r="A2867" s="423">
        <v>10298</v>
      </c>
      <c r="B2867" s="424">
        <v>2</v>
      </c>
      <c r="C2867" s="425" t="s">
        <v>306</v>
      </c>
      <c r="D2867" s="422">
        <f t="shared" si="664"/>
        <v>0</v>
      </c>
      <c r="E2867" s="422">
        <f t="shared" si="665"/>
        <v>0</v>
      </c>
      <c r="F2867" s="422">
        <f t="shared" si="666"/>
        <v>0</v>
      </c>
      <c r="G2867" s="422">
        <f t="shared" si="667"/>
        <v>0</v>
      </c>
      <c r="H2867" s="22">
        <f t="shared" si="668"/>
        <v>0</v>
      </c>
      <c r="I2867" s="116">
        <v>0</v>
      </c>
      <c r="J2867" s="116">
        <v>0</v>
      </c>
      <c r="K2867" s="116">
        <v>0</v>
      </c>
      <c r="L2867" s="116">
        <v>0</v>
      </c>
      <c r="M2867" s="22">
        <f t="shared" si="669"/>
        <v>0</v>
      </c>
      <c r="N2867" s="116">
        <v>0</v>
      </c>
      <c r="O2867" s="116">
        <v>0</v>
      </c>
      <c r="P2867" s="116">
        <v>0</v>
      </c>
      <c r="Q2867" s="116">
        <v>0</v>
      </c>
      <c r="R2867" s="22">
        <f t="shared" si="670"/>
        <v>0</v>
      </c>
      <c r="S2867" s="116">
        <v>0</v>
      </c>
      <c r="T2867" s="116">
        <v>0</v>
      </c>
      <c r="U2867" s="116">
        <v>0</v>
      </c>
      <c r="V2867" s="116">
        <v>0</v>
      </c>
      <c r="W2867" s="22">
        <f t="shared" si="671"/>
        <v>0</v>
      </c>
      <c r="X2867" s="22">
        <f t="shared" si="672"/>
        <v>0</v>
      </c>
      <c r="Y2867" s="22">
        <f ca="1">OFFSET('Cost Study'!$B$7,'Operations Support'!$C2867,'Operations Support'!$B2867)*$H2867</f>
        <v>0</v>
      </c>
      <c r="Z2867" s="23">
        <f ca="1">Y2867*'Cost Study'!$B$31</f>
        <v>0</v>
      </c>
      <c r="AA2867" s="23">
        <f ca="1">IF(A2867=10298,1.51,1)*IF($B2867&lt;3,$D2867*'Cost Study'!$B$32*OFFSET('Cost Study'!$B$7,'Operations Support'!$C2867,'Operations Support'!$B2867),0)</f>
        <v>0</v>
      </c>
      <c r="AB2867" s="24">
        <f ca="1">AA2867*'Cost Study'!$B$31</f>
        <v>0</v>
      </c>
      <c r="AC2867" s="23">
        <f ca="1">Y2867*'Cost Study'!$B$31</f>
        <v>0</v>
      </c>
      <c r="AD2867" s="24">
        <f ca="1">AA2867*'Cost Study'!$B$31</f>
        <v>0</v>
      </c>
      <c r="AE2867" s="377">
        <f t="shared" ca="1" si="673"/>
        <v>0</v>
      </c>
      <c r="AF2867" s="377">
        <f t="shared" ca="1" si="674"/>
        <v>0</v>
      </c>
      <c r="AH2867" s="688">
        <f>IFERROR($H2867/SUMIF($A:$A,$A2867,$H:$H)*SUMIF(Summary!$A$110:$A$186,$A2867,Summary!$P$110:$P$186),0)</f>
        <v>0</v>
      </c>
      <c r="AI2867" s="689">
        <f t="shared" ca="1" si="675"/>
        <v>0</v>
      </c>
      <c r="AJ2867" s="688">
        <f>IFERROR(H2867/SUMIF(A:A,A2867,H:H)*SUMIF(Summary!$A$110:$A$186,'Operations Support'!A2867,Summary!$Q$110:$Q$186),0)</f>
        <v>0</v>
      </c>
      <c r="AK2867" s="688">
        <f t="shared" ca="1" si="676"/>
        <v>0</v>
      </c>
      <c r="AL2867" s="1"/>
      <c r="AM2867" s="688">
        <f>IFERROR($H2867/SUMIF($A:$A,$A2867,$H:$H)*SUMIF(Summary!$A$230:$A$266,$A2867,Summary!$P$230:$P$266),0)</f>
        <v>0</v>
      </c>
      <c r="AN2867" s="688">
        <f>IFERROR($H2867/SUMIF($A:$A,$A2867,$H:$H)*(SUMIF(Summary!$A$230:$A$266,$A2867,Summary!$L$230:$L$266)+SUMIF(Summary!$A$281:$A$317,$A2867,Summary!$L$281:$L$317))-AM2867,0)</f>
        <v>0</v>
      </c>
      <c r="AO2867" s="688">
        <f>IFERROR($H2867/SUMIF($A:$A,$A2867,$H:$H)*SUMIF(Summary!$A$230:$A$266,$A2867,Summary!$Q$230:$Q$266),0)</f>
        <v>0</v>
      </c>
      <c r="AP2867" s="688">
        <f>IFERROR($H2867/SUMIF($A:$A,$A2867,$H:$H)*(SUMIF(Summary!$A$230:$A$266,$A2867,Summary!$L$230:$L$266)+SUMIF(Summary!$A$281:$A$317,$A2867,Summary!$L$281:$L$317))-AO2867,0)</f>
        <v>0</v>
      </c>
      <c r="AQ2867" s="306"/>
      <c r="AR2867" s="688">
        <f t="shared" ca="1" si="677"/>
        <v>0</v>
      </c>
      <c r="AS2867" s="688">
        <f t="shared" ca="1" si="678"/>
        <v>0</v>
      </c>
    </row>
    <row r="2868" spans="1:45" x14ac:dyDescent="0.2">
      <c r="A2868" s="423">
        <v>10298</v>
      </c>
      <c r="B2868" s="424">
        <v>2</v>
      </c>
      <c r="C2868" s="425" t="s">
        <v>307</v>
      </c>
      <c r="D2868" s="422">
        <f t="shared" si="664"/>
        <v>0</v>
      </c>
      <c r="E2868" s="422">
        <f t="shared" si="665"/>
        <v>0</v>
      </c>
      <c r="F2868" s="422">
        <f t="shared" si="666"/>
        <v>0</v>
      </c>
      <c r="G2868" s="422">
        <f t="shared" si="667"/>
        <v>0</v>
      </c>
      <c r="H2868" s="22">
        <f t="shared" si="668"/>
        <v>0</v>
      </c>
      <c r="I2868" s="116">
        <v>0</v>
      </c>
      <c r="J2868" s="116">
        <v>0</v>
      </c>
      <c r="K2868" s="116">
        <v>0</v>
      </c>
      <c r="L2868" s="116">
        <v>0</v>
      </c>
      <c r="M2868" s="22">
        <f t="shared" si="669"/>
        <v>0</v>
      </c>
      <c r="N2868" s="116">
        <v>0</v>
      </c>
      <c r="O2868" s="116">
        <v>0</v>
      </c>
      <c r="P2868" s="116">
        <v>0</v>
      </c>
      <c r="Q2868" s="116">
        <v>0</v>
      </c>
      <c r="R2868" s="22">
        <f t="shared" si="670"/>
        <v>0</v>
      </c>
      <c r="S2868" s="116">
        <v>0</v>
      </c>
      <c r="T2868" s="116">
        <v>0</v>
      </c>
      <c r="U2868" s="116">
        <v>0</v>
      </c>
      <c r="V2868" s="116">
        <v>0</v>
      </c>
      <c r="W2868" s="22">
        <f t="shared" si="671"/>
        <v>0</v>
      </c>
      <c r="X2868" s="22">
        <f t="shared" si="672"/>
        <v>0</v>
      </c>
      <c r="Y2868" s="22">
        <f ca="1">OFFSET('Cost Study'!$B$7,'Operations Support'!$C2868,'Operations Support'!$B2868)*$H2868</f>
        <v>0</v>
      </c>
      <c r="Z2868" s="23">
        <f ca="1">Y2868*'Cost Study'!$B$31</f>
        <v>0</v>
      </c>
      <c r="AA2868" s="23">
        <f ca="1">IF(A2868=10298,1.51,1)*IF($B2868&lt;3,$D2868*'Cost Study'!$B$32*OFFSET('Cost Study'!$B$7,'Operations Support'!$C2868,'Operations Support'!$B2868),0)</f>
        <v>0</v>
      </c>
      <c r="AB2868" s="24">
        <f ca="1">AA2868*'Cost Study'!$B$31</f>
        <v>0</v>
      </c>
      <c r="AC2868" s="23">
        <f ca="1">Y2868*'Cost Study'!$B$31</f>
        <v>0</v>
      </c>
      <c r="AD2868" s="24">
        <f ca="1">AA2868*'Cost Study'!$B$31</f>
        <v>0</v>
      </c>
      <c r="AE2868" s="377">
        <f t="shared" ca="1" si="673"/>
        <v>0</v>
      </c>
      <c r="AF2868" s="377">
        <f t="shared" ca="1" si="674"/>
        <v>0</v>
      </c>
      <c r="AH2868" s="688">
        <f>IFERROR($H2868/SUMIF($A:$A,$A2868,$H:$H)*SUMIF(Summary!$A$110:$A$186,$A2868,Summary!$P$110:$P$186),0)</f>
        <v>0</v>
      </c>
      <c r="AI2868" s="689">
        <f t="shared" ca="1" si="675"/>
        <v>0</v>
      </c>
      <c r="AJ2868" s="688">
        <f>IFERROR(H2868/SUMIF(A:A,A2868,H:H)*SUMIF(Summary!$A$110:$A$186,'Operations Support'!A2868,Summary!$Q$110:$Q$186),0)</f>
        <v>0</v>
      </c>
      <c r="AK2868" s="688">
        <f t="shared" ca="1" si="676"/>
        <v>0</v>
      </c>
      <c r="AM2868" s="688">
        <f>IFERROR($H2868/SUMIF($A:$A,$A2868,$H:$H)*SUMIF(Summary!$A$230:$A$266,$A2868,Summary!$P$230:$P$266),0)</f>
        <v>0</v>
      </c>
      <c r="AN2868" s="688">
        <f>IFERROR($H2868/SUMIF($A:$A,$A2868,$H:$H)*(SUMIF(Summary!$A$230:$A$266,$A2868,Summary!$L$230:$L$266)+SUMIF(Summary!$A$281:$A$317,$A2868,Summary!$L$281:$L$317))-AM2868,0)</f>
        <v>0</v>
      </c>
      <c r="AO2868" s="688">
        <f>IFERROR($H2868/SUMIF($A:$A,$A2868,$H:$H)*SUMIF(Summary!$A$230:$A$266,$A2868,Summary!$Q$230:$Q$266),0)</f>
        <v>0</v>
      </c>
      <c r="AP2868" s="688">
        <f>IFERROR($H2868/SUMIF($A:$A,$A2868,$H:$H)*(SUMIF(Summary!$A$230:$A$266,$A2868,Summary!$L$230:$L$266)+SUMIF(Summary!$A$281:$A$317,$A2868,Summary!$L$281:$L$317))-AO2868,0)</f>
        <v>0</v>
      </c>
      <c r="AQ2868" s="306"/>
      <c r="AR2868" s="688">
        <f t="shared" ca="1" si="677"/>
        <v>0</v>
      </c>
      <c r="AS2868" s="688">
        <f t="shared" ca="1" si="678"/>
        <v>0</v>
      </c>
    </row>
    <row r="2869" spans="1:45" x14ac:dyDescent="0.2">
      <c r="A2869" s="423">
        <v>10298</v>
      </c>
      <c r="B2869" s="424">
        <v>2</v>
      </c>
      <c r="C2869" s="425" t="s">
        <v>308</v>
      </c>
      <c r="D2869" s="422">
        <f t="shared" si="664"/>
        <v>0</v>
      </c>
      <c r="E2869" s="422">
        <f t="shared" si="665"/>
        <v>0</v>
      </c>
      <c r="F2869" s="422">
        <f t="shared" si="666"/>
        <v>0</v>
      </c>
      <c r="G2869" s="422">
        <f t="shared" si="667"/>
        <v>0</v>
      </c>
      <c r="H2869" s="22">
        <f t="shared" si="668"/>
        <v>0</v>
      </c>
      <c r="I2869" s="116">
        <v>0</v>
      </c>
      <c r="J2869" s="116">
        <v>0</v>
      </c>
      <c r="K2869" s="116">
        <v>0</v>
      </c>
      <c r="L2869" s="116">
        <v>0</v>
      </c>
      <c r="M2869" s="22">
        <f t="shared" si="669"/>
        <v>0</v>
      </c>
      <c r="N2869" s="116">
        <v>0</v>
      </c>
      <c r="O2869" s="116">
        <v>0</v>
      </c>
      <c r="P2869" s="116">
        <v>0</v>
      </c>
      <c r="Q2869" s="116">
        <v>0</v>
      </c>
      <c r="R2869" s="22">
        <f t="shared" si="670"/>
        <v>0</v>
      </c>
      <c r="S2869" s="116">
        <v>0</v>
      </c>
      <c r="T2869" s="116">
        <v>0</v>
      </c>
      <c r="U2869" s="116">
        <v>0</v>
      </c>
      <c r="V2869" s="116">
        <v>0</v>
      </c>
      <c r="W2869" s="22">
        <f t="shared" si="671"/>
        <v>0</v>
      </c>
      <c r="X2869" s="22">
        <f t="shared" si="672"/>
        <v>0</v>
      </c>
      <c r="Y2869" s="22">
        <f ca="1">OFFSET('Cost Study'!$B$7,'Operations Support'!$C2869,'Operations Support'!$B2869)*$H2869</f>
        <v>0</v>
      </c>
      <c r="Z2869" s="23">
        <f ca="1">Y2869*'Cost Study'!$B$31</f>
        <v>0</v>
      </c>
      <c r="AA2869" s="23">
        <f ca="1">IF(A2869=10298,1.51,1)*IF($B2869&lt;3,$D2869*'Cost Study'!$B$32*OFFSET('Cost Study'!$B$7,'Operations Support'!$C2869,'Operations Support'!$B2869),0)</f>
        <v>0</v>
      </c>
      <c r="AB2869" s="24">
        <f ca="1">AA2869*'Cost Study'!$B$31</f>
        <v>0</v>
      </c>
      <c r="AC2869" s="23">
        <f ca="1">Y2869*'Cost Study'!$B$31</f>
        <v>0</v>
      </c>
      <c r="AD2869" s="24">
        <f ca="1">AA2869*'Cost Study'!$B$31</f>
        <v>0</v>
      </c>
      <c r="AE2869" s="377">
        <f t="shared" ca="1" si="673"/>
        <v>0</v>
      </c>
      <c r="AF2869" s="377">
        <f t="shared" ca="1" si="674"/>
        <v>0</v>
      </c>
      <c r="AH2869" s="688">
        <f>IFERROR($H2869/SUMIF($A:$A,$A2869,$H:$H)*SUMIF(Summary!$A$110:$A$186,$A2869,Summary!$P$110:$P$186),0)</f>
        <v>0</v>
      </c>
      <c r="AI2869" s="689">
        <f t="shared" ca="1" si="675"/>
        <v>0</v>
      </c>
      <c r="AJ2869" s="688">
        <f>IFERROR(H2869/SUMIF(A:A,A2869,H:H)*SUMIF(Summary!$A$110:$A$186,'Operations Support'!A2869,Summary!$Q$110:$Q$186),0)</f>
        <v>0</v>
      </c>
      <c r="AK2869" s="688">
        <f t="shared" ca="1" si="676"/>
        <v>0</v>
      </c>
      <c r="AM2869" s="688">
        <f>IFERROR($H2869/SUMIF($A:$A,$A2869,$H:$H)*SUMIF(Summary!$A$230:$A$266,$A2869,Summary!$P$230:$P$266),0)</f>
        <v>0</v>
      </c>
      <c r="AN2869" s="688">
        <f>IFERROR($H2869/SUMIF($A:$A,$A2869,$H:$H)*(SUMIF(Summary!$A$230:$A$266,$A2869,Summary!$L$230:$L$266)+SUMIF(Summary!$A$281:$A$317,$A2869,Summary!$L$281:$L$317))-AM2869,0)</f>
        <v>0</v>
      </c>
      <c r="AO2869" s="688">
        <f>IFERROR($H2869/SUMIF($A:$A,$A2869,$H:$H)*SUMIF(Summary!$A$230:$A$266,$A2869,Summary!$Q$230:$Q$266),0)</f>
        <v>0</v>
      </c>
      <c r="AP2869" s="688">
        <f>IFERROR($H2869/SUMIF($A:$A,$A2869,$H:$H)*(SUMIF(Summary!$A$230:$A$266,$A2869,Summary!$L$230:$L$266)+SUMIF(Summary!$A$281:$A$317,$A2869,Summary!$L$281:$L$317))-AO2869,0)</f>
        <v>0</v>
      </c>
      <c r="AQ2869" s="306"/>
      <c r="AR2869" s="688">
        <f t="shared" ca="1" si="677"/>
        <v>0</v>
      </c>
      <c r="AS2869" s="688">
        <f t="shared" ca="1" si="678"/>
        <v>0</v>
      </c>
    </row>
    <row r="2870" spans="1:45" x14ac:dyDescent="0.2">
      <c r="A2870" s="423">
        <v>10298</v>
      </c>
      <c r="B2870" s="424">
        <v>2</v>
      </c>
      <c r="C2870" s="425" t="s">
        <v>309</v>
      </c>
      <c r="D2870" s="422">
        <f t="shared" si="664"/>
        <v>0</v>
      </c>
      <c r="E2870" s="422">
        <f t="shared" si="665"/>
        <v>0</v>
      </c>
      <c r="F2870" s="422">
        <f t="shared" si="666"/>
        <v>27</v>
      </c>
      <c r="G2870" s="422">
        <f t="shared" si="667"/>
        <v>0</v>
      </c>
      <c r="H2870" s="22">
        <f t="shared" si="668"/>
        <v>40.770000000000003</v>
      </c>
      <c r="I2870" s="116">
        <v>0</v>
      </c>
      <c r="J2870" s="116">
        <v>0</v>
      </c>
      <c r="K2870" s="116">
        <v>27</v>
      </c>
      <c r="L2870" s="116">
        <v>0</v>
      </c>
      <c r="M2870" s="22">
        <f t="shared" si="669"/>
        <v>27</v>
      </c>
      <c r="N2870" s="116">
        <v>0</v>
      </c>
      <c r="O2870" s="116">
        <v>0</v>
      </c>
      <c r="P2870" s="116">
        <v>0</v>
      </c>
      <c r="Q2870" s="116">
        <v>0</v>
      </c>
      <c r="R2870" s="22">
        <f t="shared" si="670"/>
        <v>0</v>
      </c>
      <c r="S2870" s="116">
        <v>0</v>
      </c>
      <c r="T2870" s="116">
        <v>0</v>
      </c>
      <c r="U2870" s="116">
        <v>0</v>
      </c>
      <c r="V2870" s="116">
        <v>0</v>
      </c>
      <c r="W2870" s="22">
        <f t="shared" si="671"/>
        <v>0</v>
      </c>
      <c r="X2870" s="22">
        <f t="shared" si="672"/>
        <v>1.3590000000000002</v>
      </c>
      <c r="Y2870" s="22">
        <f ca="1">OFFSET('Cost Study'!$B$7,'Operations Support'!$C2870,'Operations Support'!$B2870)*$H2870</f>
        <v>71.347500000000011</v>
      </c>
      <c r="Z2870" s="23">
        <f ca="1">Y2870*'Cost Study'!$B$31</f>
        <v>3984.8955700844149</v>
      </c>
      <c r="AA2870" s="23">
        <f ca="1">IF(A2870=10298,1.51,1)*IF($B2870&lt;3,$D2870*'Cost Study'!$B$32*OFFSET('Cost Study'!$B$7,'Operations Support'!$C2870,'Operations Support'!$B2870),0)</f>
        <v>0</v>
      </c>
      <c r="AB2870" s="24">
        <f ca="1">AA2870*'Cost Study'!$B$31</f>
        <v>0</v>
      </c>
      <c r="AC2870" s="23">
        <f ca="1">Y2870*'Cost Study'!$B$31</f>
        <v>3984.8955700844149</v>
      </c>
      <c r="AD2870" s="24">
        <f ca="1">AA2870*'Cost Study'!$B$31</f>
        <v>0</v>
      </c>
      <c r="AE2870" s="377">
        <f t="shared" ca="1" si="673"/>
        <v>3984.8955700844149</v>
      </c>
      <c r="AF2870" s="377">
        <f t="shared" ca="1" si="674"/>
        <v>3984.8955700844149</v>
      </c>
      <c r="AH2870" s="688">
        <f>IFERROR($H2870/SUMIF($A:$A,$A2870,$H:$H)*SUMIF(Summary!$A$110:$A$186,$A2870,Summary!$P$110:$P$186),0)</f>
        <v>833.47405306954556</v>
      </c>
      <c r="AI2870" s="689">
        <f t="shared" ca="1" si="675"/>
        <v>3151.4215170148691</v>
      </c>
      <c r="AJ2870" s="688">
        <f>IFERROR(H2870/SUMIF(A:A,A2870,H:H)*SUMIF(Summary!$A$110:$A$186,'Operations Support'!A2870,Summary!$Q$110:$Q$186),0)</f>
        <v>837.98179680383282</v>
      </c>
      <c r="AK2870" s="688">
        <f t="shared" ca="1" si="676"/>
        <v>3146.9137732805821</v>
      </c>
      <c r="AM2870" s="688">
        <f>IFERROR($H2870/SUMIF($A:$A,$A2870,$H:$H)*SUMIF(Summary!$A$230:$A$266,$A2870,Summary!$P$230:$P$266),0)</f>
        <v>157.69445521774722</v>
      </c>
      <c r="AN2870" s="688">
        <f>IFERROR($H2870/SUMIF($A:$A,$A2870,$H:$H)*(SUMIF(Summary!$A$230:$A$266,$A2870,Summary!$L$230:$L$266)+SUMIF(Summary!$A$281:$A$317,$A2870,Summary!$L$281:$L$317))-AM2870,0)</f>
        <v>1752.0239963053714</v>
      </c>
      <c r="AO2870" s="688">
        <f>IFERROR($H2870/SUMIF($A:$A,$A2870,$H:$H)*SUMIF(Summary!$A$230:$A$266,$A2870,Summary!$Q$230:$Q$266),0)</f>
        <v>158.54732662966668</v>
      </c>
      <c r="AP2870" s="688">
        <f>IFERROR($H2870/SUMIF($A:$A,$A2870,$H:$H)*(SUMIF(Summary!$A$230:$A$266,$A2870,Summary!$L$230:$L$266)+SUMIF(Summary!$A$281:$A$317,$A2870,Summary!$L$281:$L$317))-AO2870,0)</f>
        <v>1751.1711248934519</v>
      </c>
      <c r="AQ2870" s="306"/>
      <c r="AR2870" s="688">
        <f t="shared" ca="1" si="677"/>
        <v>4903.4455133202409</v>
      </c>
      <c r="AS2870" s="688">
        <f t="shared" ca="1" si="678"/>
        <v>4898.0848981740337</v>
      </c>
    </row>
    <row r="2871" spans="1:45" x14ac:dyDescent="0.2">
      <c r="A2871" s="423">
        <v>10298</v>
      </c>
      <c r="B2871" s="424">
        <v>2</v>
      </c>
      <c r="C2871" s="425" t="s">
        <v>310</v>
      </c>
      <c r="D2871" s="422">
        <f t="shared" si="664"/>
        <v>0</v>
      </c>
      <c r="E2871" s="422">
        <f t="shared" si="665"/>
        <v>0</v>
      </c>
      <c r="F2871" s="422">
        <f t="shared" si="666"/>
        <v>0</v>
      </c>
      <c r="G2871" s="422">
        <f t="shared" si="667"/>
        <v>0</v>
      </c>
      <c r="H2871" s="22">
        <f t="shared" si="668"/>
        <v>0</v>
      </c>
      <c r="I2871" s="116">
        <v>0</v>
      </c>
      <c r="J2871" s="116">
        <v>0</v>
      </c>
      <c r="K2871" s="116">
        <v>0</v>
      </c>
      <c r="L2871" s="116">
        <v>0</v>
      </c>
      <c r="M2871" s="22">
        <f t="shared" si="669"/>
        <v>0</v>
      </c>
      <c r="N2871" s="116">
        <v>0</v>
      </c>
      <c r="O2871" s="116">
        <v>0</v>
      </c>
      <c r="P2871" s="116">
        <v>0</v>
      </c>
      <c r="Q2871" s="116">
        <v>0</v>
      </c>
      <c r="R2871" s="22">
        <f t="shared" si="670"/>
        <v>0</v>
      </c>
      <c r="S2871" s="116">
        <v>0</v>
      </c>
      <c r="T2871" s="116">
        <v>0</v>
      </c>
      <c r="U2871" s="116">
        <v>0</v>
      </c>
      <c r="V2871" s="116">
        <v>0</v>
      </c>
      <c r="W2871" s="22">
        <f t="shared" si="671"/>
        <v>0</v>
      </c>
      <c r="X2871" s="22">
        <f t="shared" si="672"/>
        <v>0</v>
      </c>
      <c r="Y2871" s="22">
        <f ca="1">OFFSET('Cost Study'!$B$7,'Operations Support'!$C2871,'Operations Support'!$B2871)*$H2871</f>
        <v>0</v>
      </c>
      <c r="Z2871" s="23">
        <f ca="1">Y2871*'Cost Study'!$B$31</f>
        <v>0</v>
      </c>
      <c r="AA2871" s="23">
        <f ca="1">IF(A2871=10298,1.51,1)*IF($B2871&lt;3,$D2871*'Cost Study'!$B$32*OFFSET('Cost Study'!$B$7,'Operations Support'!$C2871,'Operations Support'!$B2871),0)</f>
        <v>0</v>
      </c>
      <c r="AB2871" s="24">
        <f ca="1">AA2871*'Cost Study'!$B$31</f>
        <v>0</v>
      </c>
      <c r="AC2871" s="23">
        <f ca="1">Y2871*'Cost Study'!$B$31</f>
        <v>0</v>
      </c>
      <c r="AD2871" s="24">
        <f ca="1">AA2871*'Cost Study'!$B$31</f>
        <v>0</v>
      </c>
      <c r="AE2871" s="377">
        <f t="shared" ca="1" si="673"/>
        <v>0</v>
      </c>
      <c r="AF2871" s="377">
        <f t="shared" ca="1" si="674"/>
        <v>0</v>
      </c>
      <c r="AH2871" s="688">
        <f>IFERROR($H2871/SUMIF($A:$A,$A2871,$H:$H)*SUMIF(Summary!$A$110:$A$186,$A2871,Summary!$P$110:$P$186),0)</f>
        <v>0</v>
      </c>
      <c r="AI2871" s="689">
        <f t="shared" ca="1" si="675"/>
        <v>0</v>
      </c>
      <c r="AJ2871" s="688">
        <f>IFERROR(H2871/SUMIF(A:A,A2871,H:H)*SUMIF(Summary!$A$110:$A$186,'Operations Support'!A2871,Summary!$Q$110:$Q$186),0)</f>
        <v>0</v>
      </c>
      <c r="AK2871" s="688">
        <f t="shared" ca="1" si="676"/>
        <v>0</v>
      </c>
      <c r="AM2871" s="688">
        <f>IFERROR($H2871/SUMIF($A:$A,$A2871,$H:$H)*SUMIF(Summary!$A$230:$A$266,$A2871,Summary!$P$230:$P$266),0)</f>
        <v>0</v>
      </c>
      <c r="AN2871" s="688">
        <f>IFERROR($H2871/SUMIF($A:$A,$A2871,$H:$H)*(SUMIF(Summary!$A$230:$A$266,$A2871,Summary!$L$230:$L$266)+SUMIF(Summary!$A$281:$A$317,$A2871,Summary!$L$281:$L$317))-AM2871,0)</f>
        <v>0</v>
      </c>
      <c r="AO2871" s="688">
        <f>IFERROR($H2871/SUMIF($A:$A,$A2871,$H:$H)*SUMIF(Summary!$A$230:$A$266,$A2871,Summary!$Q$230:$Q$266),0)</f>
        <v>0</v>
      </c>
      <c r="AP2871" s="688">
        <f>IFERROR($H2871/SUMIF($A:$A,$A2871,$H:$H)*(SUMIF(Summary!$A$230:$A$266,$A2871,Summary!$L$230:$L$266)+SUMIF(Summary!$A$281:$A$317,$A2871,Summary!$L$281:$L$317))-AO2871,0)</f>
        <v>0</v>
      </c>
      <c r="AQ2871" s="306"/>
      <c r="AR2871" s="688">
        <f t="shared" ca="1" si="677"/>
        <v>0</v>
      </c>
      <c r="AS2871" s="688">
        <f t="shared" ca="1" si="678"/>
        <v>0</v>
      </c>
    </row>
    <row r="2872" spans="1:45" x14ac:dyDescent="0.2">
      <c r="A2872" s="423">
        <v>10298</v>
      </c>
      <c r="B2872" s="424">
        <v>2</v>
      </c>
      <c r="C2872" s="425" t="s">
        <v>311</v>
      </c>
      <c r="D2872" s="422">
        <f t="shared" si="664"/>
        <v>0</v>
      </c>
      <c r="E2872" s="422">
        <f t="shared" si="665"/>
        <v>624</v>
      </c>
      <c r="F2872" s="422">
        <f t="shared" si="666"/>
        <v>2023</v>
      </c>
      <c r="G2872" s="422">
        <f t="shared" si="667"/>
        <v>0</v>
      </c>
      <c r="H2872" s="22">
        <f t="shared" si="668"/>
        <v>3996.97</v>
      </c>
      <c r="I2872" s="116">
        <v>0</v>
      </c>
      <c r="J2872" s="116">
        <v>0</v>
      </c>
      <c r="K2872" s="116">
        <v>1040</v>
      </c>
      <c r="L2872" s="116">
        <v>0</v>
      </c>
      <c r="M2872" s="22">
        <f t="shared" si="669"/>
        <v>1040</v>
      </c>
      <c r="N2872" s="116">
        <v>0</v>
      </c>
      <c r="O2872" s="116">
        <v>0</v>
      </c>
      <c r="P2872" s="116">
        <v>935</v>
      </c>
      <c r="Q2872" s="116">
        <v>0</v>
      </c>
      <c r="R2872" s="22">
        <f t="shared" si="670"/>
        <v>935</v>
      </c>
      <c r="S2872" s="116">
        <v>0</v>
      </c>
      <c r="T2872" s="116">
        <v>624</v>
      </c>
      <c r="U2872" s="116">
        <v>48</v>
      </c>
      <c r="V2872" s="116">
        <v>0</v>
      </c>
      <c r="W2872" s="22">
        <f t="shared" si="671"/>
        <v>672</v>
      </c>
      <c r="X2872" s="22">
        <f t="shared" si="672"/>
        <v>133.23233333333332</v>
      </c>
      <c r="Y2872" s="22">
        <f ca="1">OFFSET('Cost Study'!$B$7,'Operations Support'!$C2872,'Operations Support'!$B2872)*$H2872</f>
        <v>11711.122100000001</v>
      </c>
      <c r="Z2872" s="23">
        <f ca="1">Y2872*'Cost Study'!$B$31</f>
        <v>654088.77083300299</v>
      </c>
      <c r="AA2872" s="23">
        <f ca="1">IF(A2872=10298,1.51,1)*IF($B2872&lt;3,$D2872*'Cost Study'!$B$32*OFFSET('Cost Study'!$B$7,'Operations Support'!$C2872,'Operations Support'!$B2872),0)</f>
        <v>0</v>
      </c>
      <c r="AB2872" s="24">
        <f ca="1">AA2872*'Cost Study'!$B$31</f>
        <v>0</v>
      </c>
      <c r="AC2872" s="23">
        <f ca="1">Y2872*'Cost Study'!$B$31</f>
        <v>654088.77083300299</v>
      </c>
      <c r="AD2872" s="24">
        <f ca="1">AA2872*'Cost Study'!$B$31</f>
        <v>0</v>
      </c>
      <c r="AE2872" s="377">
        <f t="shared" ca="1" si="673"/>
        <v>654088.77083300299</v>
      </c>
      <c r="AF2872" s="377">
        <f t="shared" ca="1" si="674"/>
        <v>654088.77083300299</v>
      </c>
      <c r="AH2872" s="688">
        <f>IFERROR($H2872/SUMIF($A:$A,$A2872,$H:$H)*SUMIF(Summary!$A$110:$A$186,$A2872,Summary!$P$110:$P$186),0)</f>
        <v>81711.326610188407</v>
      </c>
      <c r="AI2872" s="689">
        <f t="shared" ca="1" si="675"/>
        <v>572377.44422281464</v>
      </c>
      <c r="AJ2872" s="688">
        <f>IFERROR(H2872/SUMIF(A:A,A2872,H:H)*SUMIF(Summary!$A$110:$A$186,'Operations Support'!A2872,Summary!$Q$110:$Q$186),0)</f>
        <v>82153.252449620195</v>
      </c>
      <c r="AK2872" s="688">
        <f t="shared" ca="1" si="676"/>
        <v>571935.51838338282</v>
      </c>
      <c r="AM2872" s="688">
        <f>IFERROR($H2872/SUMIF($A:$A,$A2872,$H:$H)*SUMIF(Summary!$A$230:$A$266,$A2872,Summary!$P$230:$P$266),0)</f>
        <v>15459.897146717662</v>
      </c>
      <c r="AN2872" s="688">
        <f>IFERROR($H2872/SUMIF($A:$A,$A2872,$H:$H)*(SUMIF(Summary!$A$230:$A$266,$A2872,Summary!$L$230:$L$266)+SUMIF(Summary!$A$281:$A$317,$A2872,Summary!$L$281:$L$317))-AM2872,0)</f>
        <v>171763.24141556729</v>
      </c>
      <c r="AO2872" s="688">
        <f>IFERROR($H2872/SUMIF($A:$A,$A2872,$H:$H)*SUMIF(Summary!$A$230:$A$266,$A2872,Summary!$Q$230:$Q$266),0)</f>
        <v>15543.510132915839</v>
      </c>
      <c r="AP2872" s="688">
        <f>IFERROR($H2872/SUMIF($A:$A,$A2872,$H:$H)*(SUMIF(Summary!$A$230:$A$266,$A2872,Summary!$L$230:$L$266)+SUMIF(Summary!$A$281:$A$317,$A2872,Summary!$L$281:$L$317))-AO2872,0)</f>
        <v>171679.62842936913</v>
      </c>
      <c r="AQ2872" s="306"/>
      <c r="AR2872" s="688">
        <f t="shared" ca="1" si="677"/>
        <v>744140.68563838187</v>
      </c>
      <c r="AS2872" s="688">
        <f t="shared" ca="1" si="678"/>
        <v>743615.14681275189</v>
      </c>
    </row>
    <row r="2873" spans="1:45" x14ac:dyDescent="0.2">
      <c r="A2873" s="423">
        <v>10298</v>
      </c>
      <c r="B2873" s="424">
        <v>2</v>
      </c>
      <c r="C2873" s="425" t="s">
        <v>312</v>
      </c>
      <c r="D2873" s="422">
        <f t="shared" si="664"/>
        <v>0</v>
      </c>
      <c r="E2873" s="422">
        <f t="shared" si="665"/>
        <v>0</v>
      </c>
      <c r="F2873" s="422">
        <f t="shared" si="666"/>
        <v>0</v>
      </c>
      <c r="G2873" s="422">
        <f t="shared" si="667"/>
        <v>0</v>
      </c>
      <c r="H2873" s="22">
        <f t="shared" si="668"/>
        <v>0</v>
      </c>
      <c r="I2873" s="116">
        <v>0</v>
      </c>
      <c r="J2873" s="116">
        <v>0</v>
      </c>
      <c r="K2873" s="116">
        <v>0</v>
      </c>
      <c r="L2873" s="116">
        <v>0</v>
      </c>
      <c r="M2873" s="22">
        <f t="shared" si="669"/>
        <v>0</v>
      </c>
      <c r="N2873" s="116">
        <v>0</v>
      </c>
      <c r="O2873" s="116">
        <v>0</v>
      </c>
      <c r="P2873" s="116">
        <v>0</v>
      </c>
      <c r="Q2873" s="116">
        <v>0</v>
      </c>
      <c r="R2873" s="22">
        <f t="shared" si="670"/>
        <v>0</v>
      </c>
      <c r="S2873" s="116">
        <v>0</v>
      </c>
      <c r="T2873" s="116">
        <v>0</v>
      </c>
      <c r="U2873" s="116">
        <v>0</v>
      </c>
      <c r="V2873" s="116">
        <v>0</v>
      </c>
      <c r="W2873" s="22">
        <f t="shared" si="671"/>
        <v>0</v>
      </c>
      <c r="X2873" s="22">
        <f t="shared" si="672"/>
        <v>0</v>
      </c>
      <c r="Y2873" s="22">
        <f ca="1">OFFSET('Cost Study'!$B$7,'Operations Support'!$C2873,'Operations Support'!$B2873)*$H2873</f>
        <v>0</v>
      </c>
      <c r="Z2873" s="23">
        <f ca="1">Y2873*'Cost Study'!$B$31</f>
        <v>0</v>
      </c>
      <c r="AA2873" s="23">
        <f ca="1">IF(A2873=10298,1.51,1)*IF($B2873&lt;3,$D2873*'Cost Study'!$B$32*OFFSET('Cost Study'!$B$7,'Operations Support'!$C2873,'Operations Support'!$B2873),0)</f>
        <v>0</v>
      </c>
      <c r="AB2873" s="24">
        <f ca="1">AA2873*'Cost Study'!$B$31</f>
        <v>0</v>
      </c>
      <c r="AC2873" s="23">
        <f ca="1">Y2873*'Cost Study'!$B$31</f>
        <v>0</v>
      </c>
      <c r="AD2873" s="24">
        <f ca="1">AA2873*'Cost Study'!$B$31</f>
        <v>0</v>
      </c>
      <c r="AE2873" s="377">
        <f t="shared" ca="1" si="673"/>
        <v>0</v>
      </c>
      <c r="AF2873" s="377">
        <f t="shared" ca="1" si="674"/>
        <v>0</v>
      </c>
      <c r="AH2873" s="688">
        <f>IFERROR($H2873/SUMIF($A:$A,$A2873,$H:$H)*SUMIF(Summary!$A$110:$A$186,$A2873,Summary!$P$110:$P$186),0)</f>
        <v>0</v>
      </c>
      <c r="AI2873" s="689">
        <f t="shared" ca="1" si="675"/>
        <v>0</v>
      </c>
      <c r="AJ2873" s="688">
        <f>IFERROR(H2873/SUMIF(A:A,A2873,H:H)*SUMIF(Summary!$A$110:$A$186,'Operations Support'!A2873,Summary!$Q$110:$Q$186),0)</f>
        <v>0</v>
      </c>
      <c r="AK2873" s="688">
        <f t="shared" ca="1" si="676"/>
        <v>0</v>
      </c>
      <c r="AM2873" s="688">
        <f>IFERROR($H2873/SUMIF($A:$A,$A2873,$H:$H)*SUMIF(Summary!$A$230:$A$266,$A2873,Summary!$P$230:$P$266),0)</f>
        <v>0</v>
      </c>
      <c r="AN2873" s="688">
        <f>IFERROR($H2873/SUMIF($A:$A,$A2873,$H:$H)*(SUMIF(Summary!$A$230:$A$266,$A2873,Summary!$L$230:$L$266)+SUMIF(Summary!$A$281:$A$317,$A2873,Summary!$L$281:$L$317))-AM2873,0)</f>
        <v>0</v>
      </c>
      <c r="AO2873" s="688">
        <f>IFERROR($H2873/SUMIF($A:$A,$A2873,$H:$H)*SUMIF(Summary!$A$230:$A$266,$A2873,Summary!$Q$230:$Q$266),0)</f>
        <v>0</v>
      </c>
      <c r="AP2873" s="688">
        <f>IFERROR($H2873/SUMIF($A:$A,$A2873,$H:$H)*(SUMIF(Summary!$A$230:$A$266,$A2873,Summary!$L$230:$L$266)+SUMIF(Summary!$A$281:$A$317,$A2873,Summary!$L$281:$L$317))-AO2873,0)</f>
        <v>0</v>
      </c>
      <c r="AQ2873" s="306"/>
      <c r="AR2873" s="688">
        <f t="shared" ca="1" si="677"/>
        <v>0</v>
      </c>
      <c r="AS2873" s="688">
        <f t="shared" ca="1" si="678"/>
        <v>0</v>
      </c>
    </row>
    <row r="2874" spans="1:45" x14ac:dyDescent="0.2">
      <c r="A2874" s="423">
        <v>10298</v>
      </c>
      <c r="B2874" s="424">
        <v>2</v>
      </c>
      <c r="C2874" s="425" t="s">
        <v>313</v>
      </c>
      <c r="D2874" s="422">
        <f t="shared" si="664"/>
        <v>0</v>
      </c>
      <c r="E2874" s="422">
        <f t="shared" si="665"/>
        <v>0</v>
      </c>
      <c r="F2874" s="422">
        <f t="shared" si="666"/>
        <v>0</v>
      </c>
      <c r="G2874" s="422">
        <f t="shared" si="667"/>
        <v>0</v>
      </c>
      <c r="H2874" s="22">
        <f t="shared" si="668"/>
        <v>0</v>
      </c>
      <c r="I2874" s="116">
        <v>0</v>
      </c>
      <c r="J2874" s="116">
        <v>0</v>
      </c>
      <c r="K2874" s="116">
        <v>0</v>
      </c>
      <c r="L2874" s="116">
        <v>0</v>
      </c>
      <c r="M2874" s="22">
        <f t="shared" si="669"/>
        <v>0</v>
      </c>
      <c r="N2874" s="116">
        <v>0</v>
      </c>
      <c r="O2874" s="116">
        <v>0</v>
      </c>
      <c r="P2874" s="116">
        <v>0</v>
      </c>
      <c r="Q2874" s="116">
        <v>0</v>
      </c>
      <c r="R2874" s="22">
        <f t="shared" si="670"/>
        <v>0</v>
      </c>
      <c r="S2874" s="116">
        <v>0</v>
      </c>
      <c r="T2874" s="116">
        <v>0</v>
      </c>
      <c r="U2874" s="116">
        <v>0</v>
      </c>
      <c r="V2874" s="116">
        <v>0</v>
      </c>
      <c r="W2874" s="22">
        <f t="shared" si="671"/>
        <v>0</v>
      </c>
      <c r="X2874" s="22">
        <f t="shared" si="672"/>
        <v>0</v>
      </c>
      <c r="Y2874" s="22">
        <f ca="1">OFFSET('Cost Study'!$B$7,'Operations Support'!$C2874,'Operations Support'!$B2874)*$H2874</f>
        <v>0</v>
      </c>
      <c r="Z2874" s="23">
        <f ca="1">Y2874*'Cost Study'!$B$31</f>
        <v>0</v>
      </c>
      <c r="AA2874" s="23">
        <f ca="1">IF(A2874=10298,1.51,1)*IF($B2874&lt;3,$D2874*'Cost Study'!$B$32*OFFSET('Cost Study'!$B$7,'Operations Support'!$C2874,'Operations Support'!$B2874),0)</f>
        <v>0</v>
      </c>
      <c r="AB2874" s="24">
        <f ca="1">AA2874*'Cost Study'!$B$31</f>
        <v>0</v>
      </c>
      <c r="AC2874" s="23">
        <f ca="1">Y2874*'Cost Study'!$B$31</f>
        <v>0</v>
      </c>
      <c r="AD2874" s="24">
        <f ca="1">AA2874*'Cost Study'!$B$31</f>
        <v>0</v>
      </c>
      <c r="AE2874" s="377">
        <f t="shared" ca="1" si="673"/>
        <v>0</v>
      </c>
      <c r="AF2874" s="377">
        <f t="shared" ca="1" si="674"/>
        <v>0</v>
      </c>
      <c r="AH2874" s="688">
        <f>IFERROR($H2874/SUMIF($A:$A,$A2874,$H:$H)*SUMIF(Summary!$A$110:$A$186,$A2874,Summary!$P$110:$P$186),0)</f>
        <v>0</v>
      </c>
      <c r="AI2874" s="689">
        <f t="shared" ca="1" si="675"/>
        <v>0</v>
      </c>
      <c r="AJ2874" s="688">
        <f>IFERROR(H2874/SUMIF(A:A,A2874,H:H)*SUMIF(Summary!$A$110:$A$186,'Operations Support'!A2874,Summary!$Q$110:$Q$186),0)</f>
        <v>0</v>
      </c>
      <c r="AK2874" s="688">
        <f t="shared" ca="1" si="676"/>
        <v>0</v>
      </c>
      <c r="AM2874" s="688">
        <f>IFERROR($H2874/SUMIF($A:$A,$A2874,$H:$H)*SUMIF(Summary!$A$230:$A$266,$A2874,Summary!$P$230:$P$266),0)</f>
        <v>0</v>
      </c>
      <c r="AN2874" s="688">
        <f>IFERROR($H2874/SUMIF($A:$A,$A2874,$H:$H)*(SUMIF(Summary!$A$230:$A$266,$A2874,Summary!$L$230:$L$266)+SUMIF(Summary!$A$281:$A$317,$A2874,Summary!$L$281:$L$317))-AM2874,0)</f>
        <v>0</v>
      </c>
      <c r="AO2874" s="688">
        <f>IFERROR($H2874/SUMIF($A:$A,$A2874,$H:$H)*SUMIF(Summary!$A$230:$A$266,$A2874,Summary!$Q$230:$Q$266),0)</f>
        <v>0</v>
      </c>
      <c r="AP2874" s="688">
        <f>IFERROR($H2874/SUMIF($A:$A,$A2874,$H:$H)*(SUMIF(Summary!$A$230:$A$266,$A2874,Summary!$L$230:$L$266)+SUMIF(Summary!$A$281:$A$317,$A2874,Summary!$L$281:$L$317))-AO2874,0)</f>
        <v>0</v>
      </c>
      <c r="AQ2874" s="306"/>
      <c r="AR2874" s="688">
        <f t="shared" ca="1" si="677"/>
        <v>0</v>
      </c>
      <c r="AS2874" s="688">
        <f t="shared" ca="1" si="678"/>
        <v>0</v>
      </c>
    </row>
    <row r="2875" spans="1:45" x14ac:dyDescent="0.2">
      <c r="A2875" s="423">
        <v>10298</v>
      </c>
      <c r="B2875" s="424">
        <v>2</v>
      </c>
      <c r="C2875" s="425" t="s">
        <v>314</v>
      </c>
      <c r="D2875" s="422">
        <f t="shared" si="664"/>
        <v>0</v>
      </c>
      <c r="E2875" s="422">
        <f t="shared" si="665"/>
        <v>0</v>
      </c>
      <c r="F2875" s="422">
        <f t="shared" si="666"/>
        <v>0</v>
      </c>
      <c r="G2875" s="422">
        <f t="shared" si="667"/>
        <v>0</v>
      </c>
      <c r="H2875" s="22">
        <f t="shared" si="668"/>
        <v>0</v>
      </c>
      <c r="I2875" s="116">
        <v>0</v>
      </c>
      <c r="J2875" s="116">
        <v>0</v>
      </c>
      <c r="K2875" s="116">
        <v>0</v>
      </c>
      <c r="L2875" s="116">
        <v>0</v>
      </c>
      <c r="M2875" s="22">
        <f t="shared" si="669"/>
        <v>0</v>
      </c>
      <c r="N2875" s="116">
        <v>0</v>
      </c>
      <c r="O2875" s="116">
        <v>0</v>
      </c>
      <c r="P2875" s="116">
        <v>0</v>
      </c>
      <c r="Q2875" s="116">
        <v>0</v>
      </c>
      <c r="R2875" s="22">
        <f t="shared" si="670"/>
        <v>0</v>
      </c>
      <c r="S2875" s="116">
        <v>0</v>
      </c>
      <c r="T2875" s="116">
        <v>0</v>
      </c>
      <c r="U2875" s="116">
        <v>0</v>
      </c>
      <c r="V2875" s="116">
        <v>0</v>
      </c>
      <c r="W2875" s="22">
        <f t="shared" si="671"/>
        <v>0</v>
      </c>
      <c r="X2875" s="22">
        <f t="shared" si="672"/>
        <v>0</v>
      </c>
      <c r="Y2875" s="22">
        <f ca="1">OFFSET('Cost Study'!$B$7,'Operations Support'!$C2875,'Operations Support'!$B2875)*$H2875</f>
        <v>0</v>
      </c>
      <c r="Z2875" s="23">
        <f ca="1">Y2875*'Cost Study'!$B$31</f>
        <v>0</v>
      </c>
      <c r="AA2875" s="23">
        <f ca="1">IF(A2875=10298,1.51,1)*IF($B2875&lt;3,$D2875*'Cost Study'!$B$32*OFFSET('Cost Study'!$B$7,'Operations Support'!$C2875,'Operations Support'!$B2875),0)</f>
        <v>0</v>
      </c>
      <c r="AB2875" s="24">
        <f ca="1">AA2875*'Cost Study'!$B$31</f>
        <v>0</v>
      </c>
      <c r="AC2875" s="23">
        <f ca="1">Y2875*'Cost Study'!$B$31</f>
        <v>0</v>
      </c>
      <c r="AD2875" s="24">
        <f ca="1">AA2875*'Cost Study'!$B$31</f>
        <v>0</v>
      </c>
      <c r="AE2875" s="377">
        <f t="shared" ca="1" si="673"/>
        <v>0</v>
      </c>
      <c r="AF2875" s="377">
        <f t="shared" ca="1" si="674"/>
        <v>0</v>
      </c>
      <c r="AH2875" s="688">
        <f>IFERROR($H2875/SUMIF($A:$A,$A2875,$H:$H)*SUMIF(Summary!$A$110:$A$186,$A2875,Summary!$P$110:$P$186),0)</f>
        <v>0</v>
      </c>
      <c r="AI2875" s="689">
        <f t="shared" ca="1" si="675"/>
        <v>0</v>
      </c>
      <c r="AJ2875" s="688">
        <f>IFERROR(H2875/SUMIF(A:A,A2875,H:H)*SUMIF(Summary!$A$110:$A$186,'Operations Support'!A2875,Summary!$Q$110:$Q$186),0)</f>
        <v>0</v>
      </c>
      <c r="AK2875" s="688">
        <f t="shared" ca="1" si="676"/>
        <v>0</v>
      </c>
      <c r="AM2875" s="688">
        <f>IFERROR($H2875/SUMIF($A:$A,$A2875,$H:$H)*SUMIF(Summary!$A$230:$A$266,$A2875,Summary!$P$230:$P$266),0)</f>
        <v>0</v>
      </c>
      <c r="AN2875" s="688">
        <f>IFERROR($H2875/SUMIF($A:$A,$A2875,$H:$H)*(SUMIF(Summary!$A$230:$A$266,$A2875,Summary!$L$230:$L$266)+SUMIF(Summary!$A$281:$A$317,$A2875,Summary!$L$281:$L$317))-AM2875,0)</f>
        <v>0</v>
      </c>
      <c r="AO2875" s="688">
        <f>IFERROR($H2875/SUMIF($A:$A,$A2875,$H:$H)*SUMIF(Summary!$A$230:$A$266,$A2875,Summary!$Q$230:$Q$266),0)</f>
        <v>0</v>
      </c>
      <c r="AP2875" s="688">
        <f>IFERROR($H2875/SUMIF($A:$A,$A2875,$H:$H)*(SUMIF(Summary!$A$230:$A$266,$A2875,Summary!$L$230:$L$266)+SUMIF(Summary!$A$281:$A$317,$A2875,Summary!$L$281:$L$317))-AO2875,0)</f>
        <v>0</v>
      </c>
      <c r="AQ2875" s="306"/>
      <c r="AR2875" s="688">
        <f t="shared" ca="1" si="677"/>
        <v>0</v>
      </c>
      <c r="AS2875" s="688">
        <f t="shared" ca="1" si="678"/>
        <v>0</v>
      </c>
    </row>
    <row r="2876" spans="1:45" x14ac:dyDescent="0.2">
      <c r="A2876" s="423">
        <v>10298</v>
      </c>
      <c r="B2876" s="424">
        <v>2</v>
      </c>
      <c r="C2876" s="425" t="s">
        <v>315</v>
      </c>
      <c r="D2876" s="422">
        <f t="shared" si="664"/>
        <v>485</v>
      </c>
      <c r="E2876" s="422">
        <f t="shared" si="665"/>
        <v>1457</v>
      </c>
      <c r="F2876" s="422">
        <f t="shared" si="666"/>
        <v>3775</v>
      </c>
      <c r="G2876" s="422">
        <f t="shared" si="667"/>
        <v>0</v>
      </c>
      <c r="H2876" s="22">
        <f t="shared" si="668"/>
        <v>8632.67</v>
      </c>
      <c r="I2876" s="116">
        <v>168</v>
      </c>
      <c r="J2876" s="116">
        <v>0</v>
      </c>
      <c r="K2876" s="116">
        <v>2447</v>
      </c>
      <c r="L2876" s="116">
        <v>0</v>
      </c>
      <c r="M2876" s="22">
        <f t="shared" si="669"/>
        <v>2615</v>
      </c>
      <c r="N2876" s="116">
        <v>243</v>
      </c>
      <c r="O2876" s="116">
        <v>959</v>
      </c>
      <c r="P2876" s="116">
        <v>1326</v>
      </c>
      <c r="Q2876" s="116">
        <v>0</v>
      </c>
      <c r="R2876" s="22">
        <f t="shared" si="670"/>
        <v>2528</v>
      </c>
      <c r="S2876" s="116">
        <v>74</v>
      </c>
      <c r="T2876" s="116">
        <v>498</v>
      </c>
      <c r="U2876" s="116">
        <v>2</v>
      </c>
      <c r="V2876" s="116">
        <v>0</v>
      </c>
      <c r="W2876" s="22">
        <f t="shared" si="671"/>
        <v>574</v>
      </c>
      <c r="X2876" s="22">
        <f t="shared" si="672"/>
        <v>287.75566666666668</v>
      </c>
      <c r="Y2876" s="22">
        <f ca="1">OFFSET('Cost Study'!$B$7,'Operations Support'!$C2876,'Operations Support'!$B2876)*$H2876</f>
        <v>15452.479300000001</v>
      </c>
      <c r="Z2876" s="23">
        <f ca="1">Y2876*'Cost Study'!$B$31</f>
        <v>863050.79097923706</v>
      </c>
      <c r="AA2876" s="23">
        <f ca="1">IF(A2876=10298,1.51,1)*IF($B2876&lt;3,$D2876*'Cost Study'!$B$32*OFFSET('Cost Study'!$B$7,'Operations Support'!$C2876,'Operations Support'!$B2876),0)</f>
        <v>131.09065000000001</v>
      </c>
      <c r="AB2876" s="24">
        <f ca="1">AA2876*'Cost Study'!$B$31</f>
        <v>7321.6657971826126</v>
      </c>
      <c r="AC2876" s="23">
        <f ca="1">Y2876*'Cost Study'!$B$31</f>
        <v>863050.79097923706</v>
      </c>
      <c r="AD2876" s="24">
        <f ca="1">AA2876*'Cost Study'!$B$31</f>
        <v>7321.6657971826126</v>
      </c>
      <c r="AE2876" s="377">
        <f t="shared" ca="1" si="673"/>
        <v>870372.45677641965</v>
      </c>
      <c r="AF2876" s="377">
        <f t="shared" ca="1" si="674"/>
        <v>870372.45677641965</v>
      </c>
      <c r="AH2876" s="688">
        <f>IFERROR($H2876/SUMIF($A:$A,$A2876,$H:$H)*SUMIF(Summary!$A$110:$A$186,$A2876,Summary!$P$110:$P$186),0)</f>
        <v>176480.41338513303</v>
      </c>
      <c r="AI2876" s="689">
        <f t="shared" ca="1" si="675"/>
        <v>693892.04339128663</v>
      </c>
      <c r="AJ2876" s="688">
        <f>IFERROR(H2876/SUMIF(A:A,A2876,H:H)*SUMIF(Summary!$A$110:$A$186,'Operations Support'!A2876,Summary!$Q$110:$Q$186),0)</f>
        <v>177434.88638250044</v>
      </c>
      <c r="AK2876" s="688">
        <f t="shared" ca="1" si="676"/>
        <v>692937.57039391925</v>
      </c>
      <c r="AM2876" s="688">
        <f>IFERROR($H2876/SUMIF($A:$A,$A2876,$H:$H)*SUMIF(Summary!$A$230:$A$266,$A2876,Summary!$P$230:$P$266),0)</f>
        <v>33390.340758513368</v>
      </c>
      <c r="AN2876" s="688">
        <f>IFERROR($H2876/SUMIF($A:$A,$A2876,$H:$H)*(SUMIF(Summary!$A$230:$A$266,$A2876,Summary!$L$230:$L$266)+SUMIF(Summary!$A$281:$A$317,$A2876,Summary!$L$281:$L$317))-AM2876,0)</f>
        <v>370974.85877325211</v>
      </c>
      <c r="AO2876" s="688">
        <f>IFERROR($H2876/SUMIF($A:$A,$A2876,$H:$H)*SUMIF(Summary!$A$230:$A$266,$A2876,Summary!$Q$230:$Q$266),0)</f>
        <v>33570.928383029794</v>
      </c>
      <c r="AP2876" s="688">
        <f>IFERROR($H2876/SUMIF($A:$A,$A2876,$H:$H)*(SUMIF(Summary!$A$230:$A$266,$A2876,Summary!$L$230:$L$266)+SUMIF(Summary!$A$281:$A$317,$A2876,Summary!$L$281:$L$317))-AO2876,0)</f>
        <v>370794.27114873566</v>
      </c>
      <c r="AQ2876" s="306"/>
      <c r="AR2876" s="688">
        <f t="shared" ca="1" si="677"/>
        <v>1064866.9021645389</v>
      </c>
      <c r="AS2876" s="688">
        <f t="shared" ca="1" si="678"/>
        <v>1063731.8415426549</v>
      </c>
    </row>
    <row r="2877" spans="1:45" x14ac:dyDescent="0.2">
      <c r="A2877" s="423">
        <v>10298</v>
      </c>
      <c r="B2877" s="424">
        <v>2</v>
      </c>
      <c r="C2877" s="425" t="s">
        <v>316</v>
      </c>
      <c r="D2877" s="422">
        <f t="shared" si="664"/>
        <v>0</v>
      </c>
      <c r="E2877" s="422">
        <f t="shared" si="665"/>
        <v>0</v>
      </c>
      <c r="F2877" s="422">
        <f t="shared" si="666"/>
        <v>0</v>
      </c>
      <c r="G2877" s="422">
        <f t="shared" si="667"/>
        <v>0</v>
      </c>
      <c r="H2877" s="22">
        <f t="shared" si="668"/>
        <v>0</v>
      </c>
      <c r="I2877" s="116">
        <v>0</v>
      </c>
      <c r="J2877" s="116">
        <v>0</v>
      </c>
      <c r="K2877" s="116">
        <v>0</v>
      </c>
      <c r="L2877" s="116">
        <v>0</v>
      </c>
      <c r="M2877" s="22">
        <f t="shared" si="669"/>
        <v>0</v>
      </c>
      <c r="N2877" s="116">
        <v>0</v>
      </c>
      <c r="O2877" s="116">
        <v>0</v>
      </c>
      <c r="P2877" s="116">
        <v>0</v>
      </c>
      <c r="Q2877" s="116">
        <v>0</v>
      </c>
      <c r="R2877" s="22">
        <f t="shared" si="670"/>
        <v>0</v>
      </c>
      <c r="S2877" s="116">
        <v>0</v>
      </c>
      <c r="T2877" s="116">
        <v>0</v>
      </c>
      <c r="U2877" s="116">
        <v>0</v>
      </c>
      <c r="V2877" s="116">
        <v>0</v>
      </c>
      <c r="W2877" s="22">
        <f t="shared" si="671"/>
        <v>0</v>
      </c>
      <c r="X2877" s="22">
        <f t="shared" si="672"/>
        <v>0</v>
      </c>
      <c r="Y2877" s="22">
        <f ca="1">OFFSET('Cost Study'!$B$7,'Operations Support'!$C2877,'Operations Support'!$B2877)*$H2877</f>
        <v>0</v>
      </c>
      <c r="Z2877" s="23">
        <f ca="1">Y2877*'Cost Study'!$B$31</f>
        <v>0</v>
      </c>
      <c r="AA2877" s="23">
        <f ca="1">IF(A2877=10298,1.51,1)*IF($B2877&lt;3,$D2877*'Cost Study'!$B$32*OFFSET('Cost Study'!$B$7,'Operations Support'!$C2877,'Operations Support'!$B2877),0)</f>
        <v>0</v>
      </c>
      <c r="AB2877" s="24">
        <f ca="1">AA2877*'Cost Study'!$B$31</f>
        <v>0</v>
      </c>
      <c r="AC2877" s="23">
        <f ca="1">Y2877*'Cost Study'!$B$31</f>
        <v>0</v>
      </c>
      <c r="AD2877" s="24">
        <f ca="1">AA2877*'Cost Study'!$B$31</f>
        <v>0</v>
      </c>
      <c r="AE2877" s="377">
        <f t="shared" ca="1" si="673"/>
        <v>0</v>
      </c>
      <c r="AF2877" s="377">
        <f t="shared" ca="1" si="674"/>
        <v>0</v>
      </c>
      <c r="AH2877" s="688">
        <f>IFERROR($H2877/SUMIF($A:$A,$A2877,$H:$H)*SUMIF(Summary!$A$110:$A$186,$A2877,Summary!$P$110:$P$186),0)</f>
        <v>0</v>
      </c>
      <c r="AI2877" s="689">
        <f t="shared" ca="1" si="675"/>
        <v>0</v>
      </c>
      <c r="AJ2877" s="688">
        <f>IFERROR(H2877/SUMIF(A:A,A2877,H:H)*SUMIF(Summary!$A$110:$A$186,'Operations Support'!A2877,Summary!$Q$110:$Q$186),0)</f>
        <v>0</v>
      </c>
      <c r="AK2877" s="688">
        <f t="shared" ca="1" si="676"/>
        <v>0</v>
      </c>
      <c r="AM2877" s="688">
        <f>IFERROR($H2877/SUMIF($A:$A,$A2877,$H:$H)*SUMIF(Summary!$A$230:$A$266,$A2877,Summary!$P$230:$P$266),0)</f>
        <v>0</v>
      </c>
      <c r="AN2877" s="688">
        <f>IFERROR($H2877/SUMIF($A:$A,$A2877,$H:$H)*(SUMIF(Summary!$A$230:$A$266,$A2877,Summary!$L$230:$L$266)+SUMIF(Summary!$A$281:$A$317,$A2877,Summary!$L$281:$L$317))-AM2877,0)</f>
        <v>0</v>
      </c>
      <c r="AO2877" s="688">
        <f>IFERROR($H2877/SUMIF($A:$A,$A2877,$H:$H)*SUMIF(Summary!$A$230:$A$266,$A2877,Summary!$Q$230:$Q$266),0)</f>
        <v>0</v>
      </c>
      <c r="AP2877" s="688">
        <f>IFERROR($H2877/SUMIF($A:$A,$A2877,$H:$H)*(SUMIF(Summary!$A$230:$A$266,$A2877,Summary!$L$230:$L$266)+SUMIF(Summary!$A$281:$A$317,$A2877,Summary!$L$281:$L$317))-AO2877,0)</f>
        <v>0</v>
      </c>
      <c r="AQ2877" s="306"/>
      <c r="AR2877" s="688">
        <f t="shared" ca="1" si="677"/>
        <v>0</v>
      </c>
      <c r="AS2877" s="688">
        <f t="shared" ca="1" si="678"/>
        <v>0</v>
      </c>
    </row>
    <row r="2878" spans="1:45" x14ac:dyDescent="0.2">
      <c r="A2878" s="423">
        <v>10298</v>
      </c>
      <c r="B2878" s="424">
        <v>2</v>
      </c>
      <c r="C2878" s="425" t="s">
        <v>317</v>
      </c>
      <c r="D2878" s="422">
        <f t="shared" si="664"/>
        <v>0</v>
      </c>
      <c r="E2878" s="422">
        <f t="shared" si="665"/>
        <v>0</v>
      </c>
      <c r="F2878" s="422">
        <f t="shared" si="666"/>
        <v>0</v>
      </c>
      <c r="G2878" s="422">
        <f t="shared" si="667"/>
        <v>0</v>
      </c>
      <c r="H2878" s="22">
        <f t="shared" si="668"/>
        <v>0</v>
      </c>
      <c r="I2878" s="116">
        <v>0</v>
      </c>
      <c r="J2878" s="116">
        <v>0</v>
      </c>
      <c r="K2878" s="116">
        <v>0</v>
      </c>
      <c r="L2878" s="116">
        <v>0</v>
      </c>
      <c r="M2878" s="22">
        <f t="shared" si="669"/>
        <v>0</v>
      </c>
      <c r="N2878" s="116">
        <v>0</v>
      </c>
      <c r="O2878" s="116">
        <v>0</v>
      </c>
      <c r="P2878" s="116">
        <v>0</v>
      </c>
      <c r="Q2878" s="116">
        <v>0</v>
      </c>
      <c r="R2878" s="22">
        <f t="shared" si="670"/>
        <v>0</v>
      </c>
      <c r="S2878" s="116">
        <v>0</v>
      </c>
      <c r="T2878" s="116">
        <v>0</v>
      </c>
      <c r="U2878" s="116">
        <v>0</v>
      </c>
      <c r="V2878" s="116">
        <v>0</v>
      </c>
      <c r="W2878" s="22">
        <f t="shared" si="671"/>
        <v>0</v>
      </c>
      <c r="X2878" s="22">
        <f t="shared" si="672"/>
        <v>0</v>
      </c>
      <c r="Y2878" s="22">
        <f ca="1">OFFSET('Cost Study'!$B$7,'Operations Support'!$C2878,'Operations Support'!$B2878)*$H2878</f>
        <v>0</v>
      </c>
      <c r="Z2878" s="23">
        <f ca="1">Y2878*'Cost Study'!$B$31</f>
        <v>0</v>
      </c>
      <c r="AA2878" s="23">
        <f ca="1">IF(A2878=10298,1.51,1)*IF($B2878&lt;3,$D2878*'Cost Study'!$B$32*OFFSET('Cost Study'!$B$7,'Operations Support'!$C2878,'Operations Support'!$B2878),0)</f>
        <v>0</v>
      </c>
      <c r="AB2878" s="24">
        <f ca="1">AA2878*'Cost Study'!$B$31</f>
        <v>0</v>
      </c>
      <c r="AC2878" s="23">
        <f ca="1">Y2878*'Cost Study'!$B$31</f>
        <v>0</v>
      </c>
      <c r="AD2878" s="24">
        <f ca="1">AA2878*'Cost Study'!$B$31</f>
        <v>0</v>
      </c>
      <c r="AE2878" s="377">
        <f t="shared" ca="1" si="673"/>
        <v>0</v>
      </c>
      <c r="AF2878" s="377">
        <f t="shared" ca="1" si="674"/>
        <v>0</v>
      </c>
      <c r="AH2878" s="688">
        <f>IFERROR($H2878/SUMIF($A:$A,$A2878,$H:$H)*SUMIF(Summary!$A$110:$A$186,$A2878,Summary!$P$110:$P$186),0)</f>
        <v>0</v>
      </c>
      <c r="AI2878" s="689">
        <f t="shared" ca="1" si="675"/>
        <v>0</v>
      </c>
      <c r="AJ2878" s="688">
        <f>IFERROR(H2878/SUMIF(A:A,A2878,H:H)*SUMIF(Summary!$A$110:$A$186,'Operations Support'!A2878,Summary!$Q$110:$Q$186),0)</f>
        <v>0</v>
      </c>
      <c r="AK2878" s="688">
        <f t="shared" ca="1" si="676"/>
        <v>0</v>
      </c>
      <c r="AM2878" s="688">
        <f>IFERROR($H2878/SUMIF($A:$A,$A2878,$H:$H)*SUMIF(Summary!$A$230:$A$266,$A2878,Summary!$P$230:$P$266),0)</f>
        <v>0</v>
      </c>
      <c r="AN2878" s="688">
        <f>IFERROR($H2878/SUMIF($A:$A,$A2878,$H:$H)*(SUMIF(Summary!$A$230:$A$266,$A2878,Summary!$L$230:$L$266)+SUMIF(Summary!$A$281:$A$317,$A2878,Summary!$L$281:$L$317))-AM2878,0)</f>
        <v>0</v>
      </c>
      <c r="AO2878" s="688">
        <f>IFERROR($H2878/SUMIF($A:$A,$A2878,$H:$H)*SUMIF(Summary!$A$230:$A$266,$A2878,Summary!$Q$230:$Q$266),0)</f>
        <v>0</v>
      </c>
      <c r="AP2878" s="688">
        <f>IFERROR($H2878/SUMIF($A:$A,$A2878,$H:$H)*(SUMIF(Summary!$A$230:$A$266,$A2878,Summary!$L$230:$L$266)+SUMIF(Summary!$A$281:$A$317,$A2878,Summary!$L$281:$L$317))-AO2878,0)</f>
        <v>0</v>
      </c>
      <c r="AQ2878" s="306"/>
      <c r="AR2878" s="688">
        <f t="shared" ca="1" si="677"/>
        <v>0</v>
      </c>
      <c r="AS2878" s="688">
        <f t="shared" ca="1" si="678"/>
        <v>0</v>
      </c>
    </row>
    <row r="2879" spans="1:45" x14ac:dyDescent="0.2">
      <c r="A2879" s="423">
        <v>10298</v>
      </c>
      <c r="B2879" s="424">
        <v>2</v>
      </c>
      <c r="C2879" s="425" t="s">
        <v>318</v>
      </c>
      <c r="D2879" s="422">
        <f t="shared" si="664"/>
        <v>65</v>
      </c>
      <c r="E2879" s="422">
        <f t="shared" si="665"/>
        <v>228</v>
      </c>
      <c r="F2879" s="422">
        <f t="shared" si="666"/>
        <v>757</v>
      </c>
      <c r="G2879" s="422">
        <f t="shared" si="667"/>
        <v>0</v>
      </c>
      <c r="H2879" s="22">
        <f t="shared" si="668"/>
        <v>1585.5</v>
      </c>
      <c r="I2879" s="116">
        <v>60</v>
      </c>
      <c r="J2879" s="116">
        <v>0</v>
      </c>
      <c r="K2879" s="116">
        <v>475</v>
      </c>
      <c r="L2879" s="116">
        <v>0</v>
      </c>
      <c r="M2879" s="22">
        <f t="shared" si="669"/>
        <v>535</v>
      </c>
      <c r="N2879" s="116">
        <v>5</v>
      </c>
      <c r="O2879" s="116">
        <v>129</v>
      </c>
      <c r="P2879" s="116">
        <v>228</v>
      </c>
      <c r="Q2879" s="116">
        <v>0</v>
      </c>
      <c r="R2879" s="22">
        <f t="shared" si="670"/>
        <v>362</v>
      </c>
      <c r="S2879" s="116">
        <v>0</v>
      </c>
      <c r="T2879" s="116">
        <v>99</v>
      </c>
      <c r="U2879" s="116">
        <v>54</v>
      </c>
      <c r="V2879" s="116">
        <v>0</v>
      </c>
      <c r="W2879" s="22">
        <f t="shared" si="671"/>
        <v>153</v>
      </c>
      <c r="X2879" s="22">
        <f t="shared" si="672"/>
        <v>52.85</v>
      </c>
      <c r="Y2879" s="22">
        <f ca="1">OFFSET('Cost Study'!$B$7,'Operations Support'!$C2879,'Operations Support'!$B2879)*$H2879</f>
        <v>3630.7950000000001</v>
      </c>
      <c r="Z2879" s="23">
        <f ca="1">Y2879*'Cost Study'!$B$31</f>
        <v>202786.9078998513</v>
      </c>
      <c r="AA2879" s="23">
        <f ca="1">IF(A2879=10298,1.51,1)*IF($B2879&lt;3,$D2879*'Cost Study'!$B$32*OFFSET('Cost Study'!$B$7,'Operations Support'!$C2879,'Operations Support'!$B2879),0)</f>
        <v>22.47635</v>
      </c>
      <c r="AB2879" s="24">
        <f ca="1">AA2879*'Cost Study'!$B$31</f>
        <v>1255.3475250943177</v>
      </c>
      <c r="AC2879" s="23">
        <f ca="1">Y2879*'Cost Study'!$B$31</f>
        <v>202786.9078998513</v>
      </c>
      <c r="AD2879" s="24">
        <f ca="1">AA2879*'Cost Study'!$B$31</f>
        <v>1255.3475250943177</v>
      </c>
      <c r="AE2879" s="377">
        <f t="shared" ca="1" si="673"/>
        <v>204042.25542494562</v>
      </c>
      <c r="AF2879" s="377">
        <f t="shared" ca="1" si="674"/>
        <v>204042.25542494562</v>
      </c>
      <c r="AH2879" s="688">
        <f>IFERROR($H2879/SUMIF($A:$A,$A2879,$H:$H)*SUMIF(Summary!$A$110:$A$186,$A2879,Summary!$P$110:$P$186),0)</f>
        <v>32412.879841593436</v>
      </c>
      <c r="AI2879" s="689">
        <f t="shared" ca="1" si="675"/>
        <v>171629.37558335217</v>
      </c>
      <c r="AJ2879" s="688">
        <f>IFERROR(H2879/SUMIF(A:A,A2879,H:H)*SUMIF(Summary!$A$110:$A$186,'Operations Support'!A2879,Summary!$Q$110:$Q$186),0)</f>
        <v>32588.180986815718</v>
      </c>
      <c r="AK2879" s="688">
        <f t="shared" ca="1" si="676"/>
        <v>171454.0744381299</v>
      </c>
      <c r="AM2879" s="688">
        <f>IFERROR($H2879/SUMIF($A:$A,$A2879,$H:$H)*SUMIF(Summary!$A$230:$A$266,$A2879,Summary!$P$230:$P$266),0)</f>
        <v>6132.5621473568362</v>
      </c>
      <c r="AN2879" s="688">
        <f>IFERROR($H2879/SUMIF($A:$A,$A2879,$H:$H)*(SUMIF(Summary!$A$230:$A$266,$A2879,Summary!$L$230:$L$266)+SUMIF(Summary!$A$281:$A$317,$A2879,Summary!$L$281:$L$317))-AM2879,0)</f>
        <v>68134.266522986654</v>
      </c>
      <c r="AO2879" s="688">
        <f>IFERROR($H2879/SUMIF($A:$A,$A2879,$H:$H)*SUMIF(Summary!$A$230:$A$266,$A2879,Summary!$Q$230:$Q$266),0)</f>
        <v>6165.729368931482</v>
      </c>
      <c r="AP2879" s="688">
        <f>IFERROR($H2879/SUMIF($A:$A,$A2879,$H:$H)*(SUMIF(Summary!$A$230:$A$266,$A2879,Summary!$L$230:$L$266)+SUMIF(Summary!$A$281:$A$317,$A2879,Summary!$L$281:$L$317))-AO2879,0)</f>
        <v>68101.099301412003</v>
      </c>
      <c r="AQ2879" s="306"/>
      <c r="AR2879" s="688">
        <f t="shared" ca="1" si="677"/>
        <v>239763.64210633881</v>
      </c>
      <c r="AS2879" s="688">
        <f t="shared" ca="1" si="678"/>
        <v>239555.1737395419</v>
      </c>
    </row>
    <row r="2880" spans="1:45" x14ac:dyDescent="0.2">
      <c r="A2880" s="423">
        <v>10298</v>
      </c>
      <c r="B2880" s="424">
        <v>2</v>
      </c>
      <c r="C2880" s="425" t="s">
        <v>319</v>
      </c>
      <c r="D2880" s="422">
        <f t="shared" si="664"/>
        <v>0</v>
      </c>
      <c r="E2880" s="422">
        <f t="shared" si="665"/>
        <v>0</v>
      </c>
      <c r="F2880" s="422">
        <f t="shared" si="666"/>
        <v>0</v>
      </c>
      <c r="G2880" s="422">
        <f t="shared" si="667"/>
        <v>0</v>
      </c>
      <c r="H2880" s="22">
        <f t="shared" si="668"/>
        <v>0</v>
      </c>
      <c r="I2880" s="116">
        <v>0</v>
      </c>
      <c r="J2880" s="116">
        <v>0</v>
      </c>
      <c r="K2880" s="116">
        <v>0</v>
      </c>
      <c r="L2880" s="116">
        <v>0</v>
      </c>
      <c r="M2880" s="22">
        <f t="shared" si="669"/>
        <v>0</v>
      </c>
      <c r="N2880" s="116">
        <v>0</v>
      </c>
      <c r="O2880" s="116">
        <v>0</v>
      </c>
      <c r="P2880" s="116">
        <v>0</v>
      </c>
      <c r="Q2880" s="116">
        <v>0</v>
      </c>
      <c r="R2880" s="22">
        <f t="shared" si="670"/>
        <v>0</v>
      </c>
      <c r="S2880" s="116">
        <v>0</v>
      </c>
      <c r="T2880" s="116">
        <v>0</v>
      </c>
      <c r="U2880" s="116">
        <v>0</v>
      </c>
      <c r="V2880" s="116">
        <v>0</v>
      </c>
      <c r="W2880" s="22">
        <f t="shared" si="671"/>
        <v>0</v>
      </c>
      <c r="X2880" s="22">
        <f t="shared" si="672"/>
        <v>0</v>
      </c>
      <c r="Y2880" s="22">
        <f ca="1">OFFSET('Cost Study'!$B$7,'Operations Support'!$C2880,'Operations Support'!$B2880)*$H2880</f>
        <v>0</v>
      </c>
      <c r="Z2880" s="23">
        <f ca="1">Y2880*'Cost Study'!$B$31</f>
        <v>0</v>
      </c>
      <c r="AA2880" s="23">
        <f ca="1">IF(A2880=10298,1.51,1)*IF($B2880&lt;3,$D2880*'Cost Study'!$B$32*OFFSET('Cost Study'!$B$7,'Operations Support'!$C2880,'Operations Support'!$B2880),0)</f>
        <v>0</v>
      </c>
      <c r="AB2880" s="24">
        <f ca="1">AA2880*'Cost Study'!$B$31</f>
        <v>0</v>
      </c>
      <c r="AC2880" s="23">
        <f ca="1">Y2880*'Cost Study'!$B$31</f>
        <v>0</v>
      </c>
      <c r="AD2880" s="24">
        <f ca="1">AA2880*'Cost Study'!$B$31</f>
        <v>0</v>
      </c>
      <c r="AE2880" s="377">
        <f t="shared" ca="1" si="673"/>
        <v>0</v>
      </c>
      <c r="AF2880" s="377">
        <f t="shared" ca="1" si="674"/>
        <v>0</v>
      </c>
      <c r="AH2880" s="688">
        <f>IFERROR($H2880/SUMIF($A:$A,$A2880,$H:$H)*SUMIF(Summary!$A$110:$A$186,$A2880,Summary!$P$110:$P$186),0)</f>
        <v>0</v>
      </c>
      <c r="AI2880" s="689">
        <f t="shared" ca="1" si="675"/>
        <v>0</v>
      </c>
      <c r="AJ2880" s="688">
        <f>IFERROR(H2880/SUMIF(A:A,A2880,H:H)*SUMIF(Summary!$A$110:$A$186,'Operations Support'!A2880,Summary!$Q$110:$Q$186),0)</f>
        <v>0</v>
      </c>
      <c r="AK2880" s="688">
        <f t="shared" ca="1" si="676"/>
        <v>0</v>
      </c>
      <c r="AM2880" s="688">
        <f>IFERROR($H2880/SUMIF($A:$A,$A2880,$H:$H)*SUMIF(Summary!$A$230:$A$266,$A2880,Summary!$P$230:$P$266),0)</f>
        <v>0</v>
      </c>
      <c r="AN2880" s="688">
        <f>IFERROR($H2880/SUMIF($A:$A,$A2880,$H:$H)*(SUMIF(Summary!$A$230:$A$266,$A2880,Summary!$L$230:$L$266)+SUMIF(Summary!$A$281:$A$317,$A2880,Summary!$L$281:$L$317))-AM2880,0)</f>
        <v>0</v>
      </c>
      <c r="AO2880" s="688">
        <f>IFERROR($H2880/SUMIF($A:$A,$A2880,$H:$H)*SUMIF(Summary!$A$230:$A$266,$A2880,Summary!$Q$230:$Q$266),0)</f>
        <v>0</v>
      </c>
      <c r="AP2880" s="688">
        <f>IFERROR($H2880/SUMIF($A:$A,$A2880,$H:$H)*(SUMIF(Summary!$A$230:$A$266,$A2880,Summary!$L$230:$L$266)+SUMIF(Summary!$A$281:$A$317,$A2880,Summary!$L$281:$L$317))-AO2880,0)</f>
        <v>0</v>
      </c>
      <c r="AQ2880" s="306"/>
      <c r="AR2880" s="688">
        <f t="shared" ca="1" si="677"/>
        <v>0</v>
      </c>
      <c r="AS2880" s="688">
        <f t="shared" ca="1" si="678"/>
        <v>0</v>
      </c>
    </row>
    <row r="2881" spans="1:45" x14ac:dyDescent="0.2">
      <c r="A2881" s="423">
        <v>10298</v>
      </c>
      <c r="B2881" s="424">
        <v>2</v>
      </c>
      <c r="C2881" s="425" t="s">
        <v>320</v>
      </c>
      <c r="D2881" s="422">
        <f t="shared" si="664"/>
        <v>0</v>
      </c>
      <c r="E2881" s="422">
        <f t="shared" si="665"/>
        <v>0</v>
      </c>
      <c r="F2881" s="422">
        <f t="shared" si="666"/>
        <v>0</v>
      </c>
      <c r="G2881" s="422">
        <f t="shared" si="667"/>
        <v>0</v>
      </c>
      <c r="H2881" s="22">
        <f t="shared" si="668"/>
        <v>0</v>
      </c>
      <c r="I2881" s="116">
        <v>0</v>
      </c>
      <c r="J2881" s="116">
        <v>0</v>
      </c>
      <c r="K2881" s="116">
        <v>0</v>
      </c>
      <c r="L2881" s="116">
        <v>0</v>
      </c>
      <c r="M2881" s="22">
        <f t="shared" si="669"/>
        <v>0</v>
      </c>
      <c r="N2881" s="116">
        <v>0</v>
      </c>
      <c r="O2881" s="116">
        <v>0</v>
      </c>
      <c r="P2881" s="116">
        <v>0</v>
      </c>
      <c r="Q2881" s="116">
        <v>0</v>
      </c>
      <c r="R2881" s="22">
        <f t="shared" si="670"/>
        <v>0</v>
      </c>
      <c r="S2881" s="116">
        <v>0</v>
      </c>
      <c r="T2881" s="116">
        <v>0</v>
      </c>
      <c r="U2881" s="116">
        <v>0</v>
      </c>
      <c r="V2881" s="116">
        <v>0</v>
      </c>
      <c r="W2881" s="22">
        <f t="shared" si="671"/>
        <v>0</v>
      </c>
      <c r="X2881" s="22">
        <f t="shared" si="672"/>
        <v>0</v>
      </c>
      <c r="Y2881" s="22">
        <f ca="1">OFFSET('Cost Study'!$B$7,'Operations Support'!$C2881,'Operations Support'!$B2881)*$H2881</f>
        <v>0</v>
      </c>
      <c r="Z2881" s="23">
        <f ca="1">Y2881*'Cost Study'!$B$31</f>
        <v>0</v>
      </c>
      <c r="AA2881" s="23">
        <f ca="1">IF(A2881=10298,1.51,1)*IF($B2881&lt;3,$D2881*'Cost Study'!$B$32*OFFSET('Cost Study'!$B$7,'Operations Support'!$C2881,'Operations Support'!$B2881),0)</f>
        <v>0</v>
      </c>
      <c r="AB2881" s="24">
        <f ca="1">AA2881*'Cost Study'!$B$31</f>
        <v>0</v>
      </c>
      <c r="AC2881" s="23">
        <f ca="1">Y2881*'Cost Study'!$B$31</f>
        <v>0</v>
      </c>
      <c r="AD2881" s="24">
        <f ca="1">AA2881*'Cost Study'!$B$31</f>
        <v>0</v>
      </c>
      <c r="AE2881" s="377">
        <f t="shared" ca="1" si="673"/>
        <v>0</v>
      </c>
      <c r="AF2881" s="377">
        <f t="shared" ca="1" si="674"/>
        <v>0</v>
      </c>
      <c r="AH2881" s="688">
        <f>IFERROR($H2881/SUMIF($A:$A,$A2881,$H:$H)*SUMIF(Summary!$A$110:$A$186,$A2881,Summary!$P$110:$P$186),0)</f>
        <v>0</v>
      </c>
      <c r="AI2881" s="689">
        <f t="shared" ca="1" si="675"/>
        <v>0</v>
      </c>
      <c r="AJ2881" s="688">
        <f>IFERROR(H2881/SUMIF(A:A,A2881,H:H)*SUMIF(Summary!$A$110:$A$186,'Operations Support'!A2881,Summary!$Q$110:$Q$186),0)</f>
        <v>0</v>
      </c>
      <c r="AK2881" s="688">
        <f t="shared" ca="1" si="676"/>
        <v>0</v>
      </c>
      <c r="AM2881" s="688">
        <f>IFERROR($H2881/SUMIF($A:$A,$A2881,$H:$H)*SUMIF(Summary!$A$230:$A$266,$A2881,Summary!$P$230:$P$266),0)</f>
        <v>0</v>
      </c>
      <c r="AN2881" s="688">
        <f>IFERROR($H2881/SUMIF($A:$A,$A2881,$H:$H)*(SUMIF(Summary!$A$230:$A$266,$A2881,Summary!$L$230:$L$266)+SUMIF(Summary!$A$281:$A$317,$A2881,Summary!$L$281:$L$317))-AM2881,0)</f>
        <v>0</v>
      </c>
      <c r="AO2881" s="688">
        <f>IFERROR($H2881/SUMIF($A:$A,$A2881,$H:$H)*SUMIF(Summary!$A$230:$A$266,$A2881,Summary!$Q$230:$Q$266),0)</f>
        <v>0</v>
      </c>
      <c r="AP2881" s="688">
        <f>IFERROR($H2881/SUMIF($A:$A,$A2881,$H:$H)*(SUMIF(Summary!$A$230:$A$266,$A2881,Summary!$L$230:$L$266)+SUMIF(Summary!$A$281:$A$317,$A2881,Summary!$L$281:$L$317))-AO2881,0)</f>
        <v>0</v>
      </c>
      <c r="AQ2881" s="306"/>
      <c r="AR2881" s="688">
        <f t="shared" ca="1" si="677"/>
        <v>0</v>
      </c>
      <c r="AS2881" s="688">
        <f t="shared" ca="1" si="678"/>
        <v>0</v>
      </c>
    </row>
    <row r="2882" spans="1:45" x14ac:dyDescent="0.2">
      <c r="A2882" s="423">
        <v>10298</v>
      </c>
      <c r="B2882" s="424">
        <v>3</v>
      </c>
      <c r="C2882" s="425" t="s">
        <v>300</v>
      </c>
      <c r="D2882" s="422">
        <f t="shared" si="664"/>
        <v>114</v>
      </c>
      <c r="E2882" s="422">
        <f t="shared" si="665"/>
        <v>0</v>
      </c>
      <c r="F2882" s="422">
        <f t="shared" si="666"/>
        <v>0</v>
      </c>
      <c r="G2882" s="422">
        <f t="shared" si="667"/>
        <v>0</v>
      </c>
      <c r="H2882" s="22">
        <f t="shared" si="668"/>
        <v>172.14000000000001</v>
      </c>
      <c r="I2882" s="116">
        <v>114</v>
      </c>
      <c r="J2882" s="116">
        <v>0</v>
      </c>
      <c r="K2882" s="116">
        <v>0</v>
      </c>
      <c r="L2882" s="116">
        <v>0</v>
      </c>
      <c r="M2882" s="22">
        <f t="shared" si="669"/>
        <v>114</v>
      </c>
      <c r="N2882" s="116">
        <v>0</v>
      </c>
      <c r="O2882" s="116">
        <v>0</v>
      </c>
      <c r="P2882" s="116">
        <v>0</v>
      </c>
      <c r="Q2882" s="116">
        <v>0</v>
      </c>
      <c r="R2882" s="22">
        <f t="shared" si="670"/>
        <v>0</v>
      </c>
      <c r="S2882" s="116">
        <v>0</v>
      </c>
      <c r="T2882" s="116">
        <v>0</v>
      </c>
      <c r="U2882" s="116">
        <v>0</v>
      </c>
      <c r="V2882" s="116">
        <v>0</v>
      </c>
      <c r="W2882" s="22">
        <f t="shared" si="671"/>
        <v>0</v>
      </c>
      <c r="X2882" s="22">
        <f t="shared" si="672"/>
        <v>7.1725000000000003</v>
      </c>
      <c r="Y2882" s="22">
        <f ca="1">OFFSET('Cost Study'!$B$7,'Operations Support'!$C2882,'Operations Support'!$B2882)*$H2882</f>
        <v>740.202</v>
      </c>
      <c r="Z2882" s="23">
        <f ca="1">Y2882*'Cost Study'!$B$31</f>
        <v>41341.710231859892</v>
      </c>
      <c r="AA2882" s="23">
        <f ca="1">IF(A2882=10298,1.51,1)*IF($B2882&lt;3,$D2882*'Cost Study'!$B$32*OFFSET('Cost Study'!$B$7,'Operations Support'!$C2882,'Operations Support'!$B2882),0)</f>
        <v>0</v>
      </c>
      <c r="AB2882" s="24">
        <f ca="1">AA2882*'Cost Study'!$B$31</f>
        <v>0</v>
      </c>
      <c r="AC2882" s="23">
        <f ca="1">Y2882*'Cost Study'!$B$31</f>
        <v>41341.710231859892</v>
      </c>
      <c r="AD2882" s="24">
        <f ca="1">AA2882*'Cost Study'!$B$31</f>
        <v>0</v>
      </c>
      <c r="AE2882" s="377">
        <f t="shared" ca="1" si="673"/>
        <v>41341.710231859892</v>
      </c>
      <c r="AF2882" s="377">
        <f t="shared" ca="1" si="674"/>
        <v>41341.710231859892</v>
      </c>
      <c r="AH2882" s="688">
        <f>IFERROR($H2882/SUMIF($A:$A,$A2882,$H:$H)*SUMIF(Summary!$A$110:$A$186,$A2882,Summary!$P$110:$P$186),0)</f>
        <v>3519.1126685158588</v>
      </c>
      <c r="AI2882" s="689">
        <f t="shared" ca="1" si="675"/>
        <v>37822.597563344032</v>
      </c>
      <c r="AJ2882" s="688">
        <f>IFERROR(H2882/SUMIF(A:A,A2882,H:H)*SUMIF(Summary!$A$110:$A$186,'Operations Support'!A2882,Summary!$Q$110:$Q$186),0)</f>
        <v>3538.1453642828492</v>
      </c>
      <c r="AK2882" s="688">
        <f t="shared" ca="1" si="676"/>
        <v>37803.564867577043</v>
      </c>
      <c r="AM2882" s="688">
        <f>IFERROR($H2882/SUMIF($A:$A,$A2882,$H:$H)*SUMIF(Summary!$A$230:$A$266,$A2882,Summary!$P$230:$P$266),0)</f>
        <v>665.8210331415994</v>
      </c>
      <c r="AN2882" s="688">
        <f>IFERROR($H2882/SUMIF($A:$A,$A2882,$H:$H)*(SUMIF(Summary!$A$230:$A$266,$A2882,Summary!$L$230:$L$266)+SUMIF(Summary!$A$281:$A$317,$A2882,Summary!$L$281:$L$317))-AM2882,0)</f>
        <v>7397.434651067123</v>
      </c>
      <c r="AO2882" s="688">
        <f>IFERROR($H2882/SUMIF($A:$A,$A2882,$H:$H)*SUMIF(Summary!$A$230:$A$266,$A2882,Summary!$Q$230:$Q$266),0)</f>
        <v>669.42204576970369</v>
      </c>
      <c r="AP2882" s="688">
        <f>IFERROR($H2882/SUMIF($A:$A,$A2882,$H:$H)*(SUMIF(Summary!$A$230:$A$266,$A2882,Summary!$L$230:$L$266)+SUMIF(Summary!$A$281:$A$317,$A2882,Summary!$L$281:$L$317))-AO2882,0)</f>
        <v>7393.8336384390186</v>
      </c>
      <c r="AQ2882" s="306"/>
      <c r="AR2882" s="688">
        <f t="shared" ca="1" si="677"/>
        <v>45220.032214411156</v>
      </c>
      <c r="AS2882" s="688">
        <f t="shared" ca="1" si="678"/>
        <v>45197.398506016063</v>
      </c>
    </row>
    <row r="2883" spans="1:45" x14ac:dyDescent="0.2">
      <c r="A2883" s="423">
        <v>10298</v>
      </c>
      <c r="B2883" s="424">
        <v>3</v>
      </c>
      <c r="C2883" s="425" t="s">
        <v>301</v>
      </c>
      <c r="D2883" s="422">
        <f t="shared" si="664"/>
        <v>324</v>
      </c>
      <c r="E2883" s="422">
        <f t="shared" si="665"/>
        <v>0</v>
      </c>
      <c r="F2883" s="422">
        <f t="shared" si="666"/>
        <v>0</v>
      </c>
      <c r="G2883" s="422">
        <f t="shared" si="667"/>
        <v>0</v>
      </c>
      <c r="H2883" s="22">
        <f t="shared" si="668"/>
        <v>489.24</v>
      </c>
      <c r="I2883" s="116">
        <v>124</v>
      </c>
      <c r="J2883" s="116">
        <v>0</v>
      </c>
      <c r="K2883" s="116">
        <v>0</v>
      </c>
      <c r="L2883" s="116">
        <v>0</v>
      </c>
      <c r="M2883" s="22">
        <f t="shared" si="669"/>
        <v>124</v>
      </c>
      <c r="N2883" s="116">
        <v>137</v>
      </c>
      <c r="O2883" s="116">
        <v>0</v>
      </c>
      <c r="P2883" s="116">
        <v>0</v>
      </c>
      <c r="Q2883" s="116">
        <v>0</v>
      </c>
      <c r="R2883" s="22">
        <f t="shared" si="670"/>
        <v>137</v>
      </c>
      <c r="S2883" s="116">
        <v>63</v>
      </c>
      <c r="T2883" s="116">
        <v>0</v>
      </c>
      <c r="U2883" s="116">
        <v>0</v>
      </c>
      <c r="V2883" s="116">
        <v>0</v>
      </c>
      <c r="W2883" s="22">
        <f t="shared" si="671"/>
        <v>63</v>
      </c>
      <c r="X2883" s="22">
        <f t="shared" si="672"/>
        <v>20.385000000000002</v>
      </c>
      <c r="Y2883" s="22">
        <f ca="1">OFFSET('Cost Study'!$B$7,'Operations Support'!$C2883,'Operations Support'!$B2883)*$H2883</f>
        <v>3586.1292000000003</v>
      </c>
      <c r="Z2883" s="23">
        <f ca="1">Y2883*'Cost Study'!$B$31</f>
        <v>200292.23676835719</v>
      </c>
      <c r="AA2883" s="23">
        <f ca="1">IF(A2883=10298,1.51,1)*IF($B2883&lt;3,$D2883*'Cost Study'!$B$32*OFFSET('Cost Study'!$B$7,'Operations Support'!$C2883,'Operations Support'!$B2883),0)</f>
        <v>0</v>
      </c>
      <c r="AB2883" s="24">
        <f ca="1">AA2883*'Cost Study'!$B$31</f>
        <v>0</v>
      </c>
      <c r="AC2883" s="23">
        <f ca="1">Y2883*'Cost Study'!$B$31</f>
        <v>200292.23676835719</v>
      </c>
      <c r="AD2883" s="24">
        <f ca="1">AA2883*'Cost Study'!$B$31</f>
        <v>0</v>
      </c>
      <c r="AE2883" s="377">
        <f t="shared" ca="1" si="673"/>
        <v>200292.23676835719</v>
      </c>
      <c r="AF2883" s="377">
        <f t="shared" ca="1" si="674"/>
        <v>200292.23676835719</v>
      </c>
      <c r="AH2883" s="688">
        <f>IFERROR($H2883/SUMIF($A:$A,$A2883,$H:$H)*SUMIF(Summary!$A$110:$A$186,$A2883,Summary!$P$110:$P$186),0)</f>
        <v>10001.688636834546</v>
      </c>
      <c r="AI2883" s="689">
        <f t="shared" ca="1" si="675"/>
        <v>190290.54813152264</v>
      </c>
      <c r="AJ2883" s="688">
        <f>IFERROR(H2883/SUMIF(A:A,A2883,H:H)*SUMIF(Summary!$A$110:$A$186,'Operations Support'!A2883,Summary!$Q$110:$Q$186),0)</f>
        <v>10055.781561645992</v>
      </c>
      <c r="AK2883" s="688">
        <f t="shared" ca="1" si="676"/>
        <v>190236.45520671119</v>
      </c>
      <c r="AM2883" s="688">
        <f>IFERROR($H2883/SUMIF($A:$A,$A2883,$H:$H)*SUMIF(Summary!$A$230:$A$266,$A2883,Summary!$P$230:$P$266),0)</f>
        <v>1892.3334626129667</v>
      </c>
      <c r="AN2883" s="688">
        <f>IFERROR($H2883/SUMIF($A:$A,$A2883,$H:$H)*(SUMIF(Summary!$A$230:$A$266,$A2883,Summary!$L$230:$L$266)+SUMIF(Summary!$A$281:$A$317,$A2883,Summary!$L$281:$L$317))-AM2883,0)</f>
        <v>21024.287955664455</v>
      </c>
      <c r="AO2883" s="688">
        <f>IFERROR($H2883/SUMIF($A:$A,$A2883,$H:$H)*SUMIF(Summary!$A$230:$A$266,$A2883,Summary!$Q$230:$Q$266),0)</f>
        <v>1902.5679195560001</v>
      </c>
      <c r="AP2883" s="688">
        <f>IFERROR($H2883/SUMIF($A:$A,$A2883,$H:$H)*(SUMIF(Summary!$A$230:$A$266,$A2883,Summary!$L$230:$L$266)+SUMIF(Summary!$A$281:$A$317,$A2883,Summary!$L$281:$L$317))-AO2883,0)</f>
        <v>21014.05349872142</v>
      </c>
      <c r="AQ2883" s="306"/>
      <c r="AR2883" s="688">
        <f t="shared" ca="1" si="677"/>
        <v>211314.83608718708</v>
      </c>
      <c r="AS2883" s="688">
        <f t="shared" ca="1" si="678"/>
        <v>211250.50870543261</v>
      </c>
    </row>
    <row r="2884" spans="1:45" x14ac:dyDescent="0.2">
      <c r="A2884" s="423">
        <v>10298</v>
      </c>
      <c r="B2884" s="424">
        <v>3</v>
      </c>
      <c r="C2884" s="425" t="s">
        <v>302</v>
      </c>
      <c r="D2884" s="422">
        <f t="shared" si="664"/>
        <v>0</v>
      </c>
      <c r="E2884" s="422">
        <f t="shared" si="665"/>
        <v>0</v>
      </c>
      <c r="F2884" s="422">
        <f t="shared" si="666"/>
        <v>0</v>
      </c>
      <c r="G2884" s="422">
        <f t="shared" si="667"/>
        <v>0</v>
      </c>
      <c r="H2884" s="22">
        <f t="shared" si="668"/>
        <v>0</v>
      </c>
      <c r="I2884" s="116">
        <v>0</v>
      </c>
      <c r="J2884" s="116">
        <v>0</v>
      </c>
      <c r="K2884" s="116">
        <v>0</v>
      </c>
      <c r="L2884" s="116">
        <v>0</v>
      </c>
      <c r="M2884" s="22">
        <f t="shared" si="669"/>
        <v>0</v>
      </c>
      <c r="N2884" s="116">
        <v>0</v>
      </c>
      <c r="O2884" s="116">
        <v>0</v>
      </c>
      <c r="P2884" s="116">
        <v>0</v>
      </c>
      <c r="Q2884" s="116">
        <v>0</v>
      </c>
      <c r="R2884" s="22">
        <f t="shared" si="670"/>
        <v>0</v>
      </c>
      <c r="S2884" s="116">
        <v>0</v>
      </c>
      <c r="T2884" s="116">
        <v>0</v>
      </c>
      <c r="U2884" s="116">
        <v>0</v>
      </c>
      <c r="V2884" s="116">
        <v>0</v>
      </c>
      <c r="W2884" s="22">
        <f t="shared" si="671"/>
        <v>0</v>
      </c>
      <c r="X2884" s="22">
        <f t="shared" si="672"/>
        <v>0</v>
      </c>
      <c r="Y2884" s="22">
        <f ca="1">OFFSET('Cost Study'!$B$7,'Operations Support'!$C2884,'Operations Support'!$B2884)*$H2884</f>
        <v>0</v>
      </c>
      <c r="Z2884" s="23">
        <f ca="1">Y2884*'Cost Study'!$B$31</f>
        <v>0</v>
      </c>
      <c r="AA2884" s="23">
        <f ca="1">IF(A2884=10298,1.51,1)*IF($B2884&lt;3,$D2884*'Cost Study'!$B$32*OFFSET('Cost Study'!$B$7,'Operations Support'!$C2884,'Operations Support'!$B2884),0)</f>
        <v>0</v>
      </c>
      <c r="AB2884" s="24">
        <f ca="1">AA2884*'Cost Study'!$B$31</f>
        <v>0</v>
      </c>
      <c r="AC2884" s="23">
        <f ca="1">Y2884*'Cost Study'!$B$31</f>
        <v>0</v>
      </c>
      <c r="AD2884" s="24">
        <f ca="1">AA2884*'Cost Study'!$B$31</f>
        <v>0</v>
      </c>
      <c r="AE2884" s="377">
        <f t="shared" ca="1" si="673"/>
        <v>0</v>
      </c>
      <c r="AF2884" s="377">
        <f t="shared" ca="1" si="674"/>
        <v>0</v>
      </c>
      <c r="AH2884" s="688">
        <f>IFERROR($H2884/SUMIF($A:$A,$A2884,$H:$H)*SUMIF(Summary!$A$110:$A$186,$A2884,Summary!$P$110:$P$186),0)</f>
        <v>0</v>
      </c>
      <c r="AI2884" s="689">
        <f t="shared" ca="1" si="675"/>
        <v>0</v>
      </c>
      <c r="AJ2884" s="688">
        <f>IFERROR(H2884/SUMIF(A:A,A2884,H:H)*SUMIF(Summary!$A$110:$A$186,'Operations Support'!A2884,Summary!$Q$110:$Q$186),0)</f>
        <v>0</v>
      </c>
      <c r="AK2884" s="688">
        <f t="shared" ca="1" si="676"/>
        <v>0</v>
      </c>
      <c r="AM2884" s="688">
        <f>IFERROR($H2884/SUMIF($A:$A,$A2884,$H:$H)*SUMIF(Summary!$A$230:$A$266,$A2884,Summary!$P$230:$P$266),0)</f>
        <v>0</v>
      </c>
      <c r="AN2884" s="688">
        <f>IFERROR($H2884/SUMIF($A:$A,$A2884,$H:$H)*(SUMIF(Summary!$A$230:$A$266,$A2884,Summary!$L$230:$L$266)+SUMIF(Summary!$A$281:$A$317,$A2884,Summary!$L$281:$L$317))-AM2884,0)</f>
        <v>0</v>
      </c>
      <c r="AO2884" s="688">
        <f>IFERROR($H2884/SUMIF($A:$A,$A2884,$H:$H)*SUMIF(Summary!$A$230:$A$266,$A2884,Summary!$Q$230:$Q$266),0)</f>
        <v>0</v>
      </c>
      <c r="AP2884" s="688">
        <f>IFERROR($H2884/SUMIF($A:$A,$A2884,$H:$H)*(SUMIF(Summary!$A$230:$A$266,$A2884,Summary!$L$230:$L$266)+SUMIF(Summary!$A$281:$A$317,$A2884,Summary!$L$281:$L$317))-AO2884,0)</f>
        <v>0</v>
      </c>
      <c r="AQ2884" s="306"/>
      <c r="AR2884" s="688">
        <f t="shared" ca="1" si="677"/>
        <v>0</v>
      </c>
      <c r="AS2884" s="688">
        <f t="shared" ca="1" si="678"/>
        <v>0</v>
      </c>
    </row>
    <row r="2885" spans="1:45" x14ac:dyDescent="0.2">
      <c r="A2885" s="423">
        <v>10298</v>
      </c>
      <c r="B2885" s="424">
        <v>3</v>
      </c>
      <c r="C2885" s="425" t="s">
        <v>303</v>
      </c>
      <c r="D2885" s="422">
        <f t="shared" ref="D2885:D2948" si="679">I2885+N2885+S2885</f>
        <v>0</v>
      </c>
      <c r="E2885" s="422">
        <f t="shared" ref="E2885:E2948" si="680">J2885+O2885+T2885</f>
        <v>0</v>
      </c>
      <c r="F2885" s="422">
        <f t="shared" ref="F2885:F2948" si="681">K2885+P2885+U2885</f>
        <v>0</v>
      </c>
      <c r="G2885" s="422">
        <f t="shared" ref="G2885:G2948" si="682">L2885+Q2885+V2885</f>
        <v>0</v>
      </c>
      <c r="H2885" s="22">
        <f t="shared" ref="H2885:H2948" si="683">(SUM(D2885:F2885)-G2885)*IF(A2885=10298,1.51,1)</f>
        <v>0</v>
      </c>
      <c r="I2885" s="116">
        <v>0</v>
      </c>
      <c r="J2885" s="116">
        <v>0</v>
      </c>
      <c r="K2885" s="116">
        <v>0</v>
      </c>
      <c r="L2885" s="116">
        <v>0</v>
      </c>
      <c r="M2885" s="22">
        <f t="shared" ref="M2885:M2948" si="684">SUM(I2885:K2885)-L2885</f>
        <v>0</v>
      </c>
      <c r="N2885" s="116">
        <v>0</v>
      </c>
      <c r="O2885" s="116">
        <v>0</v>
      </c>
      <c r="P2885" s="116">
        <v>0</v>
      </c>
      <c r="Q2885" s="116">
        <v>0</v>
      </c>
      <c r="R2885" s="22">
        <f t="shared" ref="R2885:R2948" si="685">SUM(N2885:P2885)-Q2885</f>
        <v>0</v>
      </c>
      <c r="S2885" s="116">
        <v>0</v>
      </c>
      <c r="T2885" s="116">
        <v>0</v>
      </c>
      <c r="U2885" s="116">
        <v>0</v>
      </c>
      <c r="V2885" s="116">
        <v>0</v>
      </c>
      <c r="W2885" s="22">
        <f t="shared" ref="W2885:W2948" si="686">SUM(S2885:U2885)-V2885</f>
        <v>0</v>
      </c>
      <c r="X2885" s="22">
        <f t="shared" ref="X2885:X2948" si="687">IF(OR(B2885=1,B2885=2),H2885/30,IF(OR(B2885=3,B2885=5),H2885/24,IF(B2885=4,H2885/18,0)))</f>
        <v>0</v>
      </c>
      <c r="Y2885" s="22">
        <f ca="1">OFFSET('Cost Study'!$B$7,'Operations Support'!$C2885,'Operations Support'!$B2885)*$H2885</f>
        <v>0</v>
      </c>
      <c r="Z2885" s="23">
        <f ca="1">Y2885*'Cost Study'!$B$31</f>
        <v>0</v>
      </c>
      <c r="AA2885" s="23">
        <f ca="1">IF(A2885=10298,1.51,1)*IF($B2885&lt;3,$D2885*'Cost Study'!$B$32*OFFSET('Cost Study'!$B$7,'Operations Support'!$C2885,'Operations Support'!$B2885),0)</f>
        <v>0</v>
      </c>
      <c r="AB2885" s="24">
        <f ca="1">AA2885*'Cost Study'!$B$31</f>
        <v>0</v>
      </c>
      <c r="AC2885" s="23">
        <f ca="1">Y2885*'Cost Study'!$B$31</f>
        <v>0</v>
      </c>
      <c r="AD2885" s="24">
        <f ca="1">AA2885*'Cost Study'!$B$31</f>
        <v>0</v>
      </c>
      <c r="AE2885" s="377">
        <f t="shared" ref="AE2885:AE2948" ca="1" si="688">Z2885+AB2885</f>
        <v>0</v>
      </c>
      <c r="AF2885" s="377">
        <f t="shared" ref="AF2885:AF2948" ca="1" si="689">AC2885+AD2885</f>
        <v>0</v>
      </c>
      <c r="AH2885" s="688">
        <f>IFERROR($H2885/SUMIF($A:$A,$A2885,$H:$H)*SUMIF(Summary!$A$110:$A$186,$A2885,Summary!$P$110:$P$186),0)</f>
        <v>0</v>
      </c>
      <c r="AI2885" s="689">
        <f t="shared" ca="1" si="675"/>
        <v>0</v>
      </c>
      <c r="AJ2885" s="688">
        <f>IFERROR(H2885/SUMIF(A:A,A2885,H:H)*SUMIF(Summary!$A$110:$A$186,'Operations Support'!A2885,Summary!$Q$110:$Q$186),0)</f>
        <v>0</v>
      </c>
      <c r="AK2885" s="688">
        <f t="shared" ca="1" si="676"/>
        <v>0</v>
      </c>
      <c r="AM2885" s="688">
        <f>IFERROR($H2885/SUMIF($A:$A,$A2885,$H:$H)*SUMIF(Summary!$A$230:$A$266,$A2885,Summary!$P$230:$P$266),0)</f>
        <v>0</v>
      </c>
      <c r="AN2885" s="688">
        <f>IFERROR($H2885/SUMIF($A:$A,$A2885,$H:$H)*(SUMIF(Summary!$A$230:$A$266,$A2885,Summary!$L$230:$L$266)+SUMIF(Summary!$A$281:$A$317,$A2885,Summary!$L$281:$L$317))-AM2885,0)</f>
        <v>0</v>
      </c>
      <c r="AO2885" s="688">
        <f>IFERROR($H2885/SUMIF($A:$A,$A2885,$H:$H)*SUMIF(Summary!$A$230:$A$266,$A2885,Summary!$Q$230:$Q$266),0)</f>
        <v>0</v>
      </c>
      <c r="AP2885" s="688">
        <f>IFERROR($H2885/SUMIF($A:$A,$A2885,$H:$H)*(SUMIF(Summary!$A$230:$A$266,$A2885,Summary!$L$230:$L$266)+SUMIF(Summary!$A$281:$A$317,$A2885,Summary!$L$281:$L$317))-AO2885,0)</f>
        <v>0</v>
      </c>
      <c r="AQ2885" s="306"/>
      <c r="AR2885" s="688">
        <f t="shared" ca="1" si="677"/>
        <v>0</v>
      </c>
      <c r="AS2885" s="688">
        <f t="shared" ca="1" si="678"/>
        <v>0</v>
      </c>
    </row>
    <row r="2886" spans="1:45" x14ac:dyDescent="0.2">
      <c r="A2886" s="423">
        <v>10298</v>
      </c>
      <c r="B2886" s="424">
        <v>3</v>
      </c>
      <c r="C2886" s="425" t="s">
        <v>304</v>
      </c>
      <c r="D2886" s="422">
        <f t="shared" si="679"/>
        <v>112</v>
      </c>
      <c r="E2886" s="422">
        <f t="shared" si="680"/>
        <v>87</v>
      </c>
      <c r="F2886" s="422">
        <f t="shared" si="681"/>
        <v>64</v>
      </c>
      <c r="G2886" s="422">
        <f t="shared" si="682"/>
        <v>0</v>
      </c>
      <c r="H2886" s="22">
        <f t="shared" si="683"/>
        <v>397.13</v>
      </c>
      <c r="I2886" s="116">
        <v>63</v>
      </c>
      <c r="J2886" s="116">
        <v>0</v>
      </c>
      <c r="K2886" s="116">
        <v>64</v>
      </c>
      <c r="L2886" s="116">
        <v>0</v>
      </c>
      <c r="M2886" s="22">
        <f t="shared" si="684"/>
        <v>127</v>
      </c>
      <c r="N2886" s="116">
        <v>46</v>
      </c>
      <c r="O2886" s="116">
        <v>87</v>
      </c>
      <c r="P2886" s="116">
        <v>0</v>
      </c>
      <c r="Q2886" s="116">
        <v>0</v>
      </c>
      <c r="R2886" s="22">
        <f t="shared" si="685"/>
        <v>133</v>
      </c>
      <c r="S2886" s="116">
        <v>3</v>
      </c>
      <c r="T2886" s="116">
        <v>0</v>
      </c>
      <c r="U2886" s="116">
        <v>0</v>
      </c>
      <c r="V2886" s="116">
        <v>0</v>
      </c>
      <c r="W2886" s="22">
        <f t="shared" si="686"/>
        <v>3</v>
      </c>
      <c r="X2886" s="22">
        <f t="shared" si="687"/>
        <v>16.547083333333333</v>
      </c>
      <c r="Y2886" s="22">
        <f ca="1">OFFSET('Cost Study'!$B$7,'Operations Support'!$C2886,'Operations Support'!$B2886)*$H2886</f>
        <v>2950.6758999999997</v>
      </c>
      <c r="Z2886" s="23">
        <f ca="1">Y2886*'Cost Study'!$B$31</f>
        <v>164800.94358828047</v>
      </c>
      <c r="AA2886" s="23">
        <f ca="1">IF(A2886=10298,1.51,1)*IF($B2886&lt;3,$D2886*'Cost Study'!$B$32*OFFSET('Cost Study'!$B$7,'Operations Support'!$C2886,'Operations Support'!$B2886),0)</f>
        <v>0</v>
      </c>
      <c r="AB2886" s="24">
        <f ca="1">AA2886*'Cost Study'!$B$31</f>
        <v>0</v>
      </c>
      <c r="AC2886" s="23">
        <f ca="1">Y2886*'Cost Study'!$B$31</f>
        <v>164800.94358828047</v>
      </c>
      <c r="AD2886" s="24">
        <f ca="1">AA2886*'Cost Study'!$B$31</f>
        <v>0</v>
      </c>
      <c r="AE2886" s="377">
        <f t="shared" ca="1" si="688"/>
        <v>164800.94358828047</v>
      </c>
      <c r="AF2886" s="377">
        <f t="shared" ca="1" si="689"/>
        <v>164800.94358828047</v>
      </c>
      <c r="AH2886" s="688">
        <f>IFERROR($H2886/SUMIF($A:$A,$A2886,$H:$H)*SUMIF(Summary!$A$110:$A$186,$A2886,Summary!$P$110:$P$186),0)</f>
        <v>8118.6546650848313</v>
      </c>
      <c r="AI2886" s="689">
        <f t="shared" ca="1" si="675"/>
        <v>156682.28892319565</v>
      </c>
      <c r="AJ2886" s="688">
        <f>IFERROR(H2886/SUMIF(A:A,A2886,H:H)*SUMIF(Summary!$A$110:$A$186,'Operations Support'!A2886,Summary!$Q$110:$Q$186),0)</f>
        <v>8162.5634281262219</v>
      </c>
      <c r="AK2886" s="688">
        <f t="shared" ca="1" si="676"/>
        <v>156638.38016015425</v>
      </c>
      <c r="AM2886" s="688">
        <f>IFERROR($H2886/SUMIF($A:$A,$A2886,$H:$H)*SUMIF(Summary!$A$230:$A$266,$A2886,Summary!$P$230:$P$266),0)</f>
        <v>1536.0608045284264</v>
      </c>
      <c r="AN2886" s="688">
        <f>IFERROR($H2886/SUMIF($A:$A,$A2886,$H:$H)*(SUMIF(Summary!$A$230:$A$266,$A2886,Summary!$L$230:$L$266)+SUMIF(Summary!$A$281:$A$317,$A2886,Summary!$L$281:$L$317))-AM2886,0)</f>
        <v>17066.011519567131</v>
      </c>
      <c r="AO2886" s="688">
        <f>IFERROR($H2886/SUMIF($A:$A,$A2886,$H:$H)*SUMIF(Summary!$A$230:$A$266,$A2886,Summary!$Q$230:$Q$266),0)</f>
        <v>1544.3684038371232</v>
      </c>
      <c r="AP2886" s="688">
        <f>IFERROR($H2886/SUMIF($A:$A,$A2886,$H:$H)*(SUMIF(Summary!$A$230:$A$266,$A2886,Summary!$L$230:$L$266)+SUMIF(Summary!$A$281:$A$317,$A2886,Summary!$L$281:$L$317))-AO2886,0)</f>
        <v>17057.703920258435</v>
      </c>
      <c r="AQ2886" s="306"/>
      <c r="AR2886" s="688">
        <f t="shared" ca="1" si="677"/>
        <v>173748.30044276279</v>
      </c>
      <c r="AS2886" s="688">
        <f t="shared" ca="1" si="678"/>
        <v>173696.08408041269</v>
      </c>
    </row>
    <row r="2887" spans="1:45" x14ac:dyDescent="0.2">
      <c r="A2887" s="423">
        <v>10298</v>
      </c>
      <c r="B2887" s="424">
        <v>3</v>
      </c>
      <c r="C2887" s="425" t="s">
        <v>305</v>
      </c>
      <c r="D2887" s="422">
        <f t="shared" si="679"/>
        <v>120</v>
      </c>
      <c r="E2887" s="422">
        <f t="shared" si="680"/>
        <v>24</v>
      </c>
      <c r="F2887" s="422">
        <f t="shared" si="681"/>
        <v>15</v>
      </c>
      <c r="G2887" s="422">
        <f t="shared" si="682"/>
        <v>0</v>
      </c>
      <c r="H2887" s="22">
        <f t="shared" si="683"/>
        <v>240.09</v>
      </c>
      <c r="I2887" s="116">
        <v>63</v>
      </c>
      <c r="J2887" s="116">
        <v>0</v>
      </c>
      <c r="K2887" s="116">
        <v>15</v>
      </c>
      <c r="L2887" s="116">
        <v>0</v>
      </c>
      <c r="M2887" s="22">
        <f t="shared" si="684"/>
        <v>78</v>
      </c>
      <c r="N2887" s="116">
        <v>57</v>
      </c>
      <c r="O2887" s="116">
        <v>24</v>
      </c>
      <c r="P2887" s="116">
        <v>0</v>
      </c>
      <c r="Q2887" s="116">
        <v>0</v>
      </c>
      <c r="R2887" s="22">
        <f t="shared" si="685"/>
        <v>81</v>
      </c>
      <c r="S2887" s="116">
        <v>0</v>
      </c>
      <c r="T2887" s="116">
        <v>0</v>
      </c>
      <c r="U2887" s="116">
        <v>0</v>
      </c>
      <c r="V2887" s="116">
        <v>0</v>
      </c>
      <c r="W2887" s="22">
        <f t="shared" si="686"/>
        <v>0</v>
      </c>
      <c r="X2887" s="22">
        <f t="shared" si="687"/>
        <v>10.00375</v>
      </c>
      <c r="Y2887" s="22">
        <f ca="1">OFFSET('Cost Study'!$B$7,'Operations Support'!$C2887,'Operations Support'!$B2887)*$H2887</f>
        <v>1440.54</v>
      </c>
      <c r="Z2887" s="23">
        <f ca="1">Y2887*'Cost Study'!$B$31</f>
        <v>80456.939129323408</v>
      </c>
      <c r="AA2887" s="23">
        <f ca="1">IF(A2887=10298,1.51,1)*IF($B2887&lt;3,$D2887*'Cost Study'!$B$32*OFFSET('Cost Study'!$B$7,'Operations Support'!$C2887,'Operations Support'!$B2887),0)</f>
        <v>0</v>
      </c>
      <c r="AB2887" s="24">
        <f ca="1">AA2887*'Cost Study'!$B$31</f>
        <v>0</v>
      </c>
      <c r="AC2887" s="23">
        <f ca="1">Y2887*'Cost Study'!$B$31</f>
        <v>80456.939129323408</v>
      </c>
      <c r="AD2887" s="24">
        <f ca="1">AA2887*'Cost Study'!$B$31</f>
        <v>0</v>
      </c>
      <c r="AE2887" s="377">
        <f t="shared" ca="1" si="688"/>
        <v>80456.939129323408</v>
      </c>
      <c r="AF2887" s="377">
        <f t="shared" ca="1" si="689"/>
        <v>80456.939129323408</v>
      </c>
      <c r="AH2887" s="688">
        <f>IFERROR($H2887/SUMIF($A:$A,$A2887,$H:$H)*SUMIF(Summary!$A$110:$A$186,$A2887,Summary!$P$110:$P$186),0)</f>
        <v>4908.2360902984346</v>
      </c>
      <c r="AI2887" s="689">
        <f t="shared" ca="1" si="675"/>
        <v>75548.703039024971</v>
      </c>
      <c r="AJ2887" s="688">
        <f>IFERROR(H2887/SUMIF(A:A,A2887,H:H)*SUMIF(Summary!$A$110:$A$186,'Operations Support'!A2887,Summary!$Q$110:$Q$186),0)</f>
        <v>4934.781692289238</v>
      </c>
      <c r="AK2887" s="688">
        <f t="shared" ca="1" si="676"/>
        <v>75522.15743703417</v>
      </c>
      <c r="AM2887" s="688">
        <f>IFERROR($H2887/SUMIF($A:$A,$A2887,$H:$H)*SUMIF(Summary!$A$230:$A$266,$A2887,Summary!$P$230:$P$266),0)</f>
        <v>928.64512517117817</v>
      </c>
      <c r="AN2887" s="688">
        <f>IFERROR($H2887/SUMIF($A:$A,$A2887,$H:$H)*(SUMIF(Summary!$A$230:$A$266,$A2887,Summary!$L$230:$L$266)+SUMIF(Summary!$A$281:$A$317,$A2887,Summary!$L$281:$L$317))-AM2887,0)</f>
        <v>10317.474644909407</v>
      </c>
      <c r="AO2887" s="688">
        <f>IFERROR($H2887/SUMIF($A:$A,$A2887,$H:$H)*SUMIF(Summary!$A$230:$A$266,$A2887,Summary!$Q$230:$Q$266),0)</f>
        <v>933.66759015248158</v>
      </c>
      <c r="AP2887" s="688">
        <f>IFERROR($H2887/SUMIF($A:$A,$A2887,$H:$H)*(SUMIF(Summary!$A$230:$A$266,$A2887,Summary!$L$230:$L$266)+SUMIF(Summary!$A$281:$A$317,$A2887,Summary!$L$281:$L$317))-AO2887,0)</f>
        <v>10312.452179928105</v>
      </c>
      <c r="AQ2887" s="306"/>
      <c r="AR2887" s="688">
        <f t="shared" ca="1" si="677"/>
        <v>85866.17768393438</v>
      </c>
      <c r="AS2887" s="688">
        <f t="shared" ca="1" si="678"/>
        <v>85834.609616962276</v>
      </c>
    </row>
    <row r="2888" spans="1:45" x14ac:dyDescent="0.2">
      <c r="A2888" s="423">
        <v>10298</v>
      </c>
      <c r="B2888" s="424">
        <v>3</v>
      </c>
      <c r="C2888" s="425" t="s">
        <v>306</v>
      </c>
      <c r="D2888" s="422">
        <f t="shared" si="679"/>
        <v>0</v>
      </c>
      <c r="E2888" s="422">
        <f t="shared" si="680"/>
        <v>0</v>
      </c>
      <c r="F2888" s="422">
        <f t="shared" si="681"/>
        <v>0</v>
      </c>
      <c r="G2888" s="422">
        <f t="shared" si="682"/>
        <v>0</v>
      </c>
      <c r="H2888" s="22">
        <f t="shared" si="683"/>
        <v>0</v>
      </c>
      <c r="I2888" s="116">
        <v>0</v>
      </c>
      <c r="J2888" s="116">
        <v>0</v>
      </c>
      <c r="K2888" s="116">
        <v>0</v>
      </c>
      <c r="L2888" s="116">
        <v>0</v>
      </c>
      <c r="M2888" s="22">
        <f t="shared" si="684"/>
        <v>0</v>
      </c>
      <c r="N2888" s="116">
        <v>0</v>
      </c>
      <c r="O2888" s="116">
        <v>0</v>
      </c>
      <c r="P2888" s="116">
        <v>0</v>
      </c>
      <c r="Q2888" s="116">
        <v>0</v>
      </c>
      <c r="R2888" s="22">
        <f t="shared" si="685"/>
        <v>0</v>
      </c>
      <c r="S2888" s="116">
        <v>0</v>
      </c>
      <c r="T2888" s="116">
        <v>0</v>
      </c>
      <c r="U2888" s="116">
        <v>0</v>
      </c>
      <c r="V2888" s="116">
        <v>0</v>
      </c>
      <c r="W2888" s="22">
        <f t="shared" si="686"/>
        <v>0</v>
      </c>
      <c r="X2888" s="22">
        <f t="shared" si="687"/>
        <v>0</v>
      </c>
      <c r="Y2888" s="22">
        <f ca="1">OFFSET('Cost Study'!$B$7,'Operations Support'!$C2888,'Operations Support'!$B2888)*$H2888</f>
        <v>0</v>
      </c>
      <c r="Z2888" s="23">
        <f ca="1">Y2888*'Cost Study'!$B$31</f>
        <v>0</v>
      </c>
      <c r="AA2888" s="23">
        <f ca="1">IF(A2888=10298,1.51,1)*IF($B2888&lt;3,$D2888*'Cost Study'!$B$32*OFFSET('Cost Study'!$B$7,'Operations Support'!$C2888,'Operations Support'!$B2888),0)</f>
        <v>0</v>
      </c>
      <c r="AB2888" s="24">
        <f ca="1">AA2888*'Cost Study'!$B$31</f>
        <v>0</v>
      </c>
      <c r="AC2888" s="23">
        <f ca="1">Y2888*'Cost Study'!$B$31</f>
        <v>0</v>
      </c>
      <c r="AD2888" s="24">
        <f ca="1">AA2888*'Cost Study'!$B$31</f>
        <v>0</v>
      </c>
      <c r="AE2888" s="377">
        <f t="shared" ca="1" si="688"/>
        <v>0</v>
      </c>
      <c r="AF2888" s="377">
        <f t="shared" ca="1" si="689"/>
        <v>0</v>
      </c>
      <c r="AH2888" s="688">
        <f>IFERROR($H2888/SUMIF($A:$A,$A2888,$H:$H)*SUMIF(Summary!$A$110:$A$186,$A2888,Summary!$P$110:$P$186),0)</f>
        <v>0</v>
      </c>
      <c r="AI2888" s="689">
        <f t="shared" ca="1" si="675"/>
        <v>0</v>
      </c>
      <c r="AJ2888" s="688">
        <f>IFERROR(H2888/SUMIF(A:A,A2888,H:H)*SUMIF(Summary!$A$110:$A$186,'Operations Support'!A2888,Summary!$Q$110:$Q$186),0)</f>
        <v>0</v>
      </c>
      <c r="AK2888" s="688">
        <f t="shared" ca="1" si="676"/>
        <v>0</v>
      </c>
      <c r="AM2888" s="688">
        <f>IFERROR($H2888/SUMIF($A:$A,$A2888,$H:$H)*SUMIF(Summary!$A$230:$A$266,$A2888,Summary!$P$230:$P$266),0)</f>
        <v>0</v>
      </c>
      <c r="AN2888" s="688">
        <f>IFERROR($H2888/SUMIF($A:$A,$A2888,$H:$H)*(SUMIF(Summary!$A$230:$A$266,$A2888,Summary!$L$230:$L$266)+SUMIF(Summary!$A$281:$A$317,$A2888,Summary!$L$281:$L$317))-AM2888,0)</f>
        <v>0</v>
      </c>
      <c r="AO2888" s="688">
        <f>IFERROR($H2888/SUMIF($A:$A,$A2888,$H:$H)*SUMIF(Summary!$A$230:$A$266,$A2888,Summary!$Q$230:$Q$266),0)</f>
        <v>0</v>
      </c>
      <c r="AP2888" s="688">
        <f>IFERROR($H2888/SUMIF($A:$A,$A2888,$H:$H)*(SUMIF(Summary!$A$230:$A$266,$A2888,Summary!$L$230:$L$266)+SUMIF(Summary!$A$281:$A$317,$A2888,Summary!$L$281:$L$317))-AO2888,0)</f>
        <v>0</v>
      </c>
      <c r="AQ2888" s="306"/>
      <c r="AR2888" s="688">
        <f t="shared" ca="1" si="677"/>
        <v>0</v>
      </c>
      <c r="AS2888" s="688">
        <f t="shared" ca="1" si="678"/>
        <v>0</v>
      </c>
    </row>
    <row r="2889" spans="1:45" s="15" customFormat="1" x14ac:dyDescent="0.2">
      <c r="A2889" s="423">
        <v>10298</v>
      </c>
      <c r="B2889" s="424">
        <v>3</v>
      </c>
      <c r="C2889" s="425" t="s">
        <v>307</v>
      </c>
      <c r="D2889" s="422">
        <f t="shared" si="679"/>
        <v>0</v>
      </c>
      <c r="E2889" s="422">
        <f t="shared" si="680"/>
        <v>0</v>
      </c>
      <c r="F2889" s="422">
        <f t="shared" si="681"/>
        <v>0</v>
      </c>
      <c r="G2889" s="422">
        <f t="shared" si="682"/>
        <v>0</v>
      </c>
      <c r="H2889" s="22">
        <f t="shared" si="683"/>
        <v>0</v>
      </c>
      <c r="I2889" s="116">
        <v>0</v>
      </c>
      <c r="J2889" s="116">
        <v>0</v>
      </c>
      <c r="K2889" s="116">
        <v>0</v>
      </c>
      <c r="L2889" s="116">
        <v>0</v>
      </c>
      <c r="M2889" s="22">
        <f t="shared" si="684"/>
        <v>0</v>
      </c>
      <c r="N2889" s="116">
        <v>0</v>
      </c>
      <c r="O2889" s="116">
        <v>0</v>
      </c>
      <c r="P2889" s="116">
        <v>0</v>
      </c>
      <c r="Q2889" s="116">
        <v>0</v>
      </c>
      <c r="R2889" s="22">
        <f t="shared" si="685"/>
        <v>0</v>
      </c>
      <c r="S2889" s="116">
        <v>0</v>
      </c>
      <c r="T2889" s="116">
        <v>0</v>
      </c>
      <c r="U2889" s="116">
        <v>0</v>
      </c>
      <c r="V2889" s="116">
        <v>0</v>
      </c>
      <c r="W2889" s="22">
        <f t="shared" si="686"/>
        <v>0</v>
      </c>
      <c r="X2889" s="22">
        <f t="shared" si="687"/>
        <v>0</v>
      </c>
      <c r="Y2889" s="22">
        <f ca="1">OFFSET('Cost Study'!$B$7,'Operations Support'!$C2889,'Operations Support'!$B2889)*$H2889</f>
        <v>0</v>
      </c>
      <c r="Z2889" s="23">
        <f ca="1">Y2889*'Cost Study'!$B$31</f>
        <v>0</v>
      </c>
      <c r="AA2889" s="23">
        <f ca="1">IF(A2889=10298,1.51,1)*IF($B2889&lt;3,$D2889*'Cost Study'!$B$32*OFFSET('Cost Study'!$B$7,'Operations Support'!$C2889,'Operations Support'!$B2889),0)</f>
        <v>0</v>
      </c>
      <c r="AB2889" s="24">
        <f ca="1">AA2889*'Cost Study'!$B$31</f>
        <v>0</v>
      </c>
      <c r="AC2889" s="23">
        <f ca="1">Y2889*'Cost Study'!$B$31</f>
        <v>0</v>
      </c>
      <c r="AD2889" s="24">
        <f ca="1">AA2889*'Cost Study'!$B$31</f>
        <v>0</v>
      </c>
      <c r="AE2889" s="377">
        <f t="shared" ca="1" si="688"/>
        <v>0</v>
      </c>
      <c r="AF2889" s="377">
        <f t="shared" ca="1" si="689"/>
        <v>0</v>
      </c>
      <c r="AH2889" s="688">
        <f>IFERROR($H2889/SUMIF($A:$A,$A2889,$H:$H)*SUMIF(Summary!$A$110:$A$186,$A2889,Summary!$P$110:$P$186),0)</f>
        <v>0</v>
      </c>
      <c r="AI2889" s="689">
        <f t="shared" ca="1" si="675"/>
        <v>0</v>
      </c>
      <c r="AJ2889" s="688">
        <f>IFERROR(H2889/SUMIF(A:A,A2889,H:H)*SUMIF(Summary!$A$110:$A$186,'Operations Support'!A2889,Summary!$Q$110:$Q$186),0)</f>
        <v>0</v>
      </c>
      <c r="AK2889" s="688">
        <f t="shared" ca="1" si="676"/>
        <v>0</v>
      </c>
      <c r="AL2889" s="1"/>
      <c r="AM2889" s="688">
        <f>IFERROR($H2889/SUMIF($A:$A,$A2889,$H:$H)*SUMIF(Summary!$A$230:$A$266,$A2889,Summary!$P$230:$P$266),0)</f>
        <v>0</v>
      </c>
      <c r="AN2889" s="688">
        <f>IFERROR($H2889/SUMIF($A:$A,$A2889,$H:$H)*(SUMIF(Summary!$A$230:$A$266,$A2889,Summary!$L$230:$L$266)+SUMIF(Summary!$A$281:$A$317,$A2889,Summary!$L$281:$L$317))-AM2889,0)</f>
        <v>0</v>
      </c>
      <c r="AO2889" s="688">
        <f>IFERROR($H2889/SUMIF($A:$A,$A2889,$H:$H)*SUMIF(Summary!$A$230:$A$266,$A2889,Summary!$Q$230:$Q$266),0)</f>
        <v>0</v>
      </c>
      <c r="AP2889" s="688">
        <f>IFERROR($H2889/SUMIF($A:$A,$A2889,$H:$H)*(SUMIF(Summary!$A$230:$A$266,$A2889,Summary!$L$230:$L$266)+SUMIF(Summary!$A$281:$A$317,$A2889,Summary!$L$281:$L$317))-AO2889,0)</f>
        <v>0</v>
      </c>
      <c r="AQ2889" s="306"/>
      <c r="AR2889" s="688">
        <f t="shared" ca="1" si="677"/>
        <v>0</v>
      </c>
      <c r="AS2889" s="688">
        <f t="shared" ca="1" si="678"/>
        <v>0</v>
      </c>
    </row>
    <row r="2890" spans="1:45" s="15" customFormat="1" x14ac:dyDescent="0.2">
      <c r="A2890" s="423">
        <v>10298</v>
      </c>
      <c r="B2890" s="424">
        <v>3</v>
      </c>
      <c r="C2890" s="425" t="s">
        <v>308</v>
      </c>
      <c r="D2890" s="422">
        <f t="shared" si="679"/>
        <v>0</v>
      </c>
      <c r="E2890" s="422">
        <f t="shared" si="680"/>
        <v>0</v>
      </c>
      <c r="F2890" s="422">
        <f t="shared" si="681"/>
        <v>0</v>
      </c>
      <c r="G2890" s="422">
        <f t="shared" si="682"/>
        <v>0</v>
      </c>
      <c r="H2890" s="22">
        <f t="shared" si="683"/>
        <v>0</v>
      </c>
      <c r="I2890" s="116">
        <v>0</v>
      </c>
      <c r="J2890" s="116">
        <v>0</v>
      </c>
      <c r="K2890" s="116">
        <v>0</v>
      </c>
      <c r="L2890" s="116">
        <v>0</v>
      </c>
      <c r="M2890" s="22">
        <f t="shared" si="684"/>
        <v>0</v>
      </c>
      <c r="N2890" s="116">
        <v>0</v>
      </c>
      <c r="O2890" s="116">
        <v>0</v>
      </c>
      <c r="P2890" s="116">
        <v>0</v>
      </c>
      <c r="Q2890" s="116">
        <v>0</v>
      </c>
      <c r="R2890" s="22">
        <f t="shared" si="685"/>
        <v>0</v>
      </c>
      <c r="S2890" s="116">
        <v>0</v>
      </c>
      <c r="T2890" s="116">
        <v>0</v>
      </c>
      <c r="U2890" s="116">
        <v>0</v>
      </c>
      <c r="V2890" s="116">
        <v>0</v>
      </c>
      <c r="W2890" s="22">
        <f t="shared" si="686"/>
        <v>0</v>
      </c>
      <c r="X2890" s="22">
        <f t="shared" si="687"/>
        <v>0</v>
      </c>
      <c r="Y2890" s="22">
        <f ca="1">OFFSET('Cost Study'!$B$7,'Operations Support'!$C2890,'Operations Support'!$B2890)*$H2890</f>
        <v>0</v>
      </c>
      <c r="Z2890" s="23">
        <f ca="1">Y2890*'Cost Study'!$B$31</f>
        <v>0</v>
      </c>
      <c r="AA2890" s="23">
        <f ca="1">IF(A2890=10298,1.51,1)*IF($B2890&lt;3,$D2890*'Cost Study'!$B$32*OFFSET('Cost Study'!$B$7,'Operations Support'!$C2890,'Operations Support'!$B2890),0)</f>
        <v>0</v>
      </c>
      <c r="AB2890" s="24">
        <f ca="1">AA2890*'Cost Study'!$B$31</f>
        <v>0</v>
      </c>
      <c r="AC2890" s="23">
        <f ca="1">Y2890*'Cost Study'!$B$31</f>
        <v>0</v>
      </c>
      <c r="AD2890" s="24">
        <f ca="1">AA2890*'Cost Study'!$B$31</f>
        <v>0</v>
      </c>
      <c r="AE2890" s="377">
        <f t="shared" ca="1" si="688"/>
        <v>0</v>
      </c>
      <c r="AF2890" s="377">
        <f t="shared" ca="1" si="689"/>
        <v>0</v>
      </c>
      <c r="AH2890" s="688">
        <f>IFERROR($H2890/SUMIF($A:$A,$A2890,$H:$H)*SUMIF(Summary!$A$110:$A$186,$A2890,Summary!$P$110:$P$186),0)</f>
        <v>0</v>
      </c>
      <c r="AI2890" s="689">
        <f t="shared" ca="1" si="675"/>
        <v>0</v>
      </c>
      <c r="AJ2890" s="688">
        <f>IFERROR(H2890/SUMIF(A:A,A2890,H:H)*SUMIF(Summary!$A$110:$A$186,'Operations Support'!A2890,Summary!$Q$110:$Q$186),0)</f>
        <v>0</v>
      </c>
      <c r="AK2890" s="688">
        <f t="shared" ca="1" si="676"/>
        <v>0</v>
      </c>
      <c r="AL2890" s="1"/>
      <c r="AM2890" s="688">
        <f>IFERROR($H2890/SUMIF($A:$A,$A2890,$H:$H)*SUMIF(Summary!$A$230:$A$266,$A2890,Summary!$P$230:$P$266),0)</f>
        <v>0</v>
      </c>
      <c r="AN2890" s="688">
        <f>IFERROR($H2890/SUMIF($A:$A,$A2890,$H:$H)*(SUMIF(Summary!$A$230:$A$266,$A2890,Summary!$L$230:$L$266)+SUMIF(Summary!$A$281:$A$317,$A2890,Summary!$L$281:$L$317))-AM2890,0)</f>
        <v>0</v>
      </c>
      <c r="AO2890" s="688">
        <f>IFERROR($H2890/SUMIF($A:$A,$A2890,$H:$H)*SUMIF(Summary!$A$230:$A$266,$A2890,Summary!$Q$230:$Q$266),0)</f>
        <v>0</v>
      </c>
      <c r="AP2890" s="688">
        <f>IFERROR($H2890/SUMIF($A:$A,$A2890,$H:$H)*(SUMIF(Summary!$A$230:$A$266,$A2890,Summary!$L$230:$L$266)+SUMIF(Summary!$A$281:$A$317,$A2890,Summary!$L$281:$L$317))-AO2890,0)</f>
        <v>0</v>
      </c>
      <c r="AQ2890" s="306"/>
      <c r="AR2890" s="688">
        <f t="shared" ca="1" si="677"/>
        <v>0</v>
      </c>
      <c r="AS2890" s="688">
        <f t="shared" ca="1" si="678"/>
        <v>0</v>
      </c>
    </row>
    <row r="2891" spans="1:45" x14ac:dyDescent="0.2">
      <c r="A2891" s="423">
        <v>10298</v>
      </c>
      <c r="B2891" s="424">
        <v>3</v>
      </c>
      <c r="C2891" s="425" t="s">
        <v>309</v>
      </c>
      <c r="D2891" s="422">
        <f t="shared" si="679"/>
        <v>0</v>
      </c>
      <c r="E2891" s="422">
        <f t="shared" si="680"/>
        <v>0</v>
      </c>
      <c r="F2891" s="422">
        <f t="shared" si="681"/>
        <v>0</v>
      </c>
      <c r="G2891" s="422">
        <f t="shared" si="682"/>
        <v>0</v>
      </c>
      <c r="H2891" s="22">
        <f t="shared" si="683"/>
        <v>0</v>
      </c>
      <c r="I2891" s="116">
        <v>0</v>
      </c>
      <c r="J2891" s="116">
        <v>0</v>
      </c>
      <c r="K2891" s="116">
        <v>0</v>
      </c>
      <c r="L2891" s="116">
        <v>0</v>
      </c>
      <c r="M2891" s="22">
        <f t="shared" si="684"/>
        <v>0</v>
      </c>
      <c r="N2891" s="116">
        <v>0</v>
      </c>
      <c r="O2891" s="116">
        <v>0</v>
      </c>
      <c r="P2891" s="116">
        <v>0</v>
      </c>
      <c r="Q2891" s="116">
        <v>0</v>
      </c>
      <c r="R2891" s="22">
        <f t="shared" si="685"/>
        <v>0</v>
      </c>
      <c r="S2891" s="116">
        <v>0</v>
      </c>
      <c r="T2891" s="116">
        <v>0</v>
      </c>
      <c r="U2891" s="116">
        <v>0</v>
      </c>
      <c r="V2891" s="116">
        <v>0</v>
      </c>
      <c r="W2891" s="22">
        <f t="shared" si="686"/>
        <v>0</v>
      </c>
      <c r="X2891" s="22">
        <f t="shared" si="687"/>
        <v>0</v>
      </c>
      <c r="Y2891" s="22">
        <f ca="1">OFFSET('Cost Study'!$B$7,'Operations Support'!$C2891,'Operations Support'!$B2891)*$H2891</f>
        <v>0</v>
      </c>
      <c r="Z2891" s="23">
        <f ca="1">Y2891*'Cost Study'!$B$31</f>
        <v>0</v>
      </c>
      <c r="AA2891" s="23">
        <f ca="1">IF(A2891=10298,1.51,1)*IF($B2891&lt;3,$D2891*'Cost Study'!$B$32*OFFSET('Cost Study'!$B$7,'Operations Support'!$C2891,'Operations Support'!$B2891),0)</f>
        <v>0</v>
      </c>
      <c r="AB2891" s="24">
        <f ca="1">AA2891*'Cost Study'!$B$31</f>
        <v>0</v>
      </c>
      <c r="AC2891" s="23">
        <f ca="1">Y2891*'Cost Study'!$B$31</f>
        <v>0</v>
      </c>
      <c r="AD2891" s="24">
        <f ca="1">AA2891*'Cost Study'!$B$31</f>
        <v>0</v>
      </c>
      <c r="AE2891" s="377">
        <f t="shared" ca="1" si="688"/>
        <v>0</v>
      </c>
      <c r="AF2891" s="377">
        <f t="shared" ca="1" si="689"/>
        <v>0</v>
      </c>
      <c r="AH2891" s="688">
        <f>IFERROR($H2891/SUMIF($A:$A,$A2891,$H:$H)*SUMIF(Summary!$A$110:$A$186,$A2891,Summary!$P$110:$P$186),0)</f>
        <v>0</v>
      </c>
      <c r="AI2891" s="689">
        <f t="shared" ca="1" si="675"/>
        <v>0</v>
      </c>
      <c r="AJ2891" s="688">
        <f>IFERROR(H2891/SUMIF(A:A,A2891,H:H)*SUMIF(Summary!$A$110:$A$186,'Operations Support'!A2891,Summary!$Q$110:$Q$186),0)</f>
        <v>0</v>
      </c>
      <c r="AK2891" s="688">
        <f t="shared" ca="1" si="676"/>
        <v>0</v>
      </c>
      <c r="AM2891" s="688">
        <f>IFERROR($H2891/SUMIF($A:$A,$A2891,$H:$H)*SUMIF(Summary!$A$230:$A$266,$A2891,Summary!$P$230:$P$266),0)</f>
        <v>0</v>
      </c>
      <c r="AN2891" s="688">
        <f>IFERROR($H2891/SUMIF($A:$A,$A2891,$H:$H)*(SUMIF(Summary!$A$230:$A$266,$A2891,Summary!$L$230:$L$266)+SUMIF(Summary!$A$281:$A$317,$A2891,Summary!$L$281:$L$317))-AM2891,0)</f>
        <v>0</v>
      </c>
      <c r="AO2891" s="688">
        <f>IFERROR($H2891/SUMIF($A:$A,$A2891,$H:$H)*SUMIF(Summary!$A$230:$A$266,$A2891,Summary!$Q$230:$Q$266),0)</f>
        <v>0</v>
      </c>
      <c r="AP2891" s="688">
        <f>IFERROR($H2891/SUMIF($A:$A,$A2891,$H:$H)*(SUMIF(Summary!$A$230:$A$266,$A2891,Summary!$L$230:$L$266)+SUMIF(Summary!$A$281:$A$317,$A2891,Summary!$L$281:$L$317))-AO2891,0)</f>
        <v>0</v>
      </c>
      <c r="AQ2891" s="306"/>
      <c r="AR2891" s="688">
        <f t="shared" ca="1" si="677"/>
        <v>0</v>
      </c>
      <c r="AS2891" s="688">
        <f t="shared" ca="1" si="678"/>
        <v>0</v>
      </c>
    </row>
    <row r="2892" spans="1:45" x14ac:dyDescent="0.2">
      <c r="A2892" s="423">
        <v>10298</v>
      </c>
      <c r="B2892" s="424">
        <v>3</v>
      </c>
      <c r="C2892" s="425" t="s">
        <v>310</v>
      </c>
      <c r="D2892" s="422">
        <f t="shared" si="679"/>
        <v>0</v>
      </c>
      <c r="E2892" s="422">
        <f t="shared" si="680"/>
        <v>0</v>
      </c>
      <c r="F2892" s="422">
        <f t="shared" si="681"/>
        <v>0</v>
      </c>
      <c r="G2892" s="422">
        <f t="shared" si="682"/>
        <v>0</v>
      </c>
      <c r="H2892" s="22">
        <f t="shared" si="683"/>
        <v>0</v>
      </c>
      <c r="I2892" s="116">
        <v>0</v>
      </c>
      <c r="J2892" s="116">
        <v>0</v>
      </c>
      <c r="K2892" s="116">
        <v>0</v>
      </c>
      <c r="L2892" s="116">
        <v>0</v>
      </c>
      <c r="M2892" s="22">
        <f t="shared" si="684"/>
        <v>0</v>
      </c>
      <c r="N2892" s="116">
        <v>0</v>
      </c>
      <c r="O2892" s="116">
        <v>0</v>
      </c>
      <c r="P2892" s="116">
        <v>0</v>
      </c>
      <c r="Q2892" s="116">
        <v>0</v>
      </c>
      <c r="R2892" s="22">
        <f t="shared" si="685"/>
        <v>0</v>
      </c>
      <c r="S2892" s="116">
        <v>0</v>
      </c>
      <c r="T2892" s="116">
        <v>0</v>
      </c>
      <c r="U2892" s="116">
        <v>0</v>
      </c>
      <c r="V2892" s="116">
        <v>0</v>
      </c>
      <c r="W2892" s="22">
        <f t="shared" si="686"/>
        <v>0</v>
      </c>
      <c r="X2892" s="22">
        <f t="shared" si="687"/>
        <v>0</v>
      </c>
      <c r="Y2892" s="22">
        <f ca="1">OFFSET('Cost Study'!$B$7,'Operations Support'!$C2892,'Operations Support'!$B2892)*$H2892</f>
        <v>0</v>
      </c>
      <c r="Z2892" s="23">
        <f ca="1">Y2892*'Cost Study'!$B$31</f>
        <v>0</v>
      </c>
      <c r="AA2892" s="23">
        <f ca="1">IF(A2892=10298,1.51,1)*IF($B2892&lt;3,$D2892*'Cost Study'!$B$32*OFFSET('Cost Study'!$B$7,'Operations Support'!$C2892,'Operations Support'!$B2892),0)</f>
        <v>0</v>
      </c>
      <c r="AB2892" s="24">
        <f ca="1">AA2892*'Cost Study'!$B$31</f>
        <v>0</v>
      </c>
      <c r="AC2892" s="23">
        <f ca="1">Y2892*'Cost Study'!$B$31</f>
        <v>0</v>
      </c>
      <c r="AD2892" s="24">
        <f ca="1">AA2892*'Cost Study'!$B$31</f>
        <v>0</v>
      </c>
      <c r="AE2892" s="377">
        <f t="shared" ca="1" si="688"/>
        <v>0</v>
      </c>
      <c r="AF2892" s="377">
        <f t="shared" ca="1" si="689"/>
        <v>0</v>
      </c>
      <c r="AH2892" s="688">
        <f>IFERROR($H2892/SUMIF($A:$A,$A2892,$H:$H)*SUMIF(Summary!$A$110:$A$186,$A2892,Summary!$P$110:$P$186),0)</f>
        <v>0</v>
      </c>
      <c r="AI2892" s="689">
        <f t="shared" ca="1" si="675"/>
        <v>0</v>
      </c>
      <c r="AJ2892" s="688">
        <f>IFERROR(H2892/SUMIF(A:A,A2892,H:H)*SUMIF(Summary!$A$110:$A$186,'Operations Support'!A2892,Summary!$Q$110:$Q$186),0)</f>
        <v>0</v>
      </c>
      <c r="AK2892" s="688">
        <f t="shared" ca="1" si="676"/>
        <v>0</v>
      </c>
      <c r="AM2892" s="688">
        <f>IFERROR($H2892/SUMIF($A:$A,$A2892,$H:$H)*SUMIF(Summary!$A$230:$A$266,$A2892,Summary!$P$230:$P$266),0)</f>
        <v>0</v>
      </c>
      <c r="AN2892" s="688">
        <f>IFERROR($H2892/SUMIF($A:$A,$A2892,$H:$H)*(SUMIF(Summary!$A$230:$A$266,$A2892,Summary!$L$230:$L$266)+SUMIF(Summary!$A$281:$A$317,$A2892,Summary!$L$281:$L$317))-AM2892,0)</f>
        <v>0</v>
      </c>
      <c r="AO2892" s="688">
        <f>IFERROR($H2892/SUMIF($A:$A,$A2892,$H:$H)*SUMIF(Summary!$A$230:$A$266,$A2892,Summary!$Q$230:$Q$266),0)</f>
        <v>0</v>
      </c>
      <c r="AP2892" s="688">
        <f>IFERROR($H2892/SUMIF($A:$A,$A2892,$H:$H)*(SUMIF(Summary!$A$230:$A$266,$A2892,Summary!$L$230:$L$266)+SUMIF(Summary!$A$281:$A$317,$A2892,Summary!$L$281:$L$317))-AO2892,0)</f>
        <v>0</v>
      </c>
      <c r="AQ2892" s="306"/>
      <c r="AR2892" s="688">
        <f t="shared" ca="1" si="677"/>
        <v>0</v>
      </c>
      <c r="AS2892" s="688">
        <f t="shared" ca="1" si="678"/>
        <v>0</v>
      </c>
    </row>
    <row r="2893" spans="1:45" x14ac:dyDescent="0.2">
      <c r="A2893" s="423">
        <v>10298</v>
      </c>
      <c r="B2893" s="424">
        <v>3</v>
      </c>
      <c r="C2893" s="425" t="s">
        <v>311</v>
      </c>
      <c r="D2893" s="422">
        <f t="shared" si="679"/>
        <v>0</v>
      </c>
      <c r="E2893" s="422">
        <f t="shared" si="680"/>
        <v>0</v>
      </c>
      <c r="F2893" s="422">
        <f t="shared" si="681"/>
        <v>0</v>
      </c>
      <c r="G2893" s="422">
        <f t="shared" si="682"/>
        <v>0</v>
      </c>
      <c r="H2893" s="22">
        <f t="shared" si="683"/>
        <v>0</v>
      </c>
      <c r="I2893" s="116">
        <v>0</v>
      </c>
      <c r="J2893" s="116">
        <v>0</v>
      </c>
      <c r="K2893" s="116">
        <v>0</v>
      </c>
      <c r="L2893" s="116">
        <v>0</v>
      </c>
      <c r="M2893" s="22">
        <f t="shared" si="684"/>
        <v>0</v>
      </c>
      <c r="N2893" s="116">
        <v>0</v>
      </c>
      <c r="O2893" s="116">
        <v>0</v>
      </c>
      <c r="P2893" s="116">
        <v>0</v>
      </c>
      <c r="Q2893" s="116">
        <v>0</v>
      </c>
      <c r="R2893" s="22">
        <f t="shared" si="685"/>
        <v>0</v>
      </c>
      <c r="S2893" s="116">
        <v>0</v>
      </c>
      <c r="T2893" s="116">
        <v>0</v>
      </c>
      <c r="U2893" s="116">
        <v>0</v>
      </c>
      <c r="V2893" s="116">
        <v>0</v>
      </c>
      <c r="W2893" s="22">
        <f t="shared" si="686"/>
        <v>0</v>
      </c>
      <c r="X2893" s="22">
        <f t="shared" si="687"/>
        <v>0</v>
      </c>
      <c r="Y2893" s="22">
        <f ca="1">OFFSET('Cost Study'!$B$7,'Operations Support'!$C2893,'Operations Support'!$B2893)*$H2893</f>
        <v>0</v>
      </c>
      <c r="Z2893" s="23">
        <f ca="1">Y2893*'Cost Study'!$B$31</f>
        <v>0</v>
      </c>
      <c r="AA2893" s="23">
        <f ca="1">IF(A2893=10298,1.51,1)*IF($B2893&lt;3,$D2893*'Cost Study'!$B$32*OFFSET('Cost Study'!$B$7,'Operations Support'!$C2893,'Operations Support'!$B2893),0)</f>
        <v>0</v>
      </c>
      <c r="AB2893" s="24">
        <f ca="1">AA2893*'Cost Study'!$B$31</f>
        <v>0</v>
      </c>
      <c r="AC2893" s="23">
        <f ca="1">Y2893*'Cost Study'!$B$31</f>
        <v>0</v>
      </c>
      <c r="AD2893" s="24">
        <f ca="1">AA2893*'Cost Study'!$B$31</f>
        <v>0</v>
      </c>
      <c r="AE2893" s="377">
        <f t="shared" ca="1" si="688"/>
        <v>0</v>
      </c>
      <c r="AF2893" s="377">
        <f t="shared" ca="1" si="689"/>
        <v>0</v>
      </c>
      <c r="AH2893" s="688">
        <f>IFERROR($H2893/SUMIF($A:$A,$A2893,$H:$H)*SUMIF(Summary!$A$110:$A$186,$A2893,Summary!$P$110:$P$186),0)</f>
        <v>0</v>
      </c>
      <c r="AI2893" s="689">
        <f t="shared" ca="1" si="675"/>
        <v>0</v>
      </c>
      <c r="AJ2893" s="688">
        <f>IFERROR(H2893/SUMIF(A:A,A2893,H:H)*SUMIF(Summary!$A$110:$A$186,'Operations Support'!A2893,Summary!$Q$110:$Q$186),0)</f>
        <v>0</v>
      </c>
      <c r="AK2893" s="688">
        <f t="shared" ca="1" si="676"/>
        <v>0</v>
      </c>
      <c r="AM2893" s="688">
        <f>IFERROR($H2893/SUMIF($A:$A,$A2893,$H:$H)*SUMIF(Summary!$A$230:$A$266,$A2893,Summary!$P$230:$P$266),0)</f>
        <v>0</v>
      </c>
      <c r="AN2893" s="688">
        <f>IFERROR($H2893/SUMIF($A:$A,$A2893,$H:$H)*(SUMIF(Summary!$A$230:$A$266,$A2893,Summary!$L$230:$L$266)+SUMIF(Summary!$A$281:$A$317,$A2893,Summary!$L$281:$L$317))-AM2893,0)</f>
        <v>0</v>
      </c>
      <c r="AO2893" s="688">
        <f>IFERROR($H2893/SUMIF($A:$A,$A2893,$H:$H)*SUMIF(Summary!$A$230:$A$266,$A2893,Summary!$Q$230:$Q$266),0)</f>
        <v>0</v>
      </c>
      <c r="AP2893" s="688">
        <f>IFERROR($H2893/SUMIF($A:$A,$A2893,$H:$H)*(SUMIF(Summary!$A$230:$A$266,$A2893,Summary!$L$230:$L$266)+SUMIF(Summary!$A$281:$A$317,$A2893,Summary!$L$281:$L$317))-AO2893,0)</f>
        <v>0</v>
      </c>
      <c r="AQ2893" s="306"/>
      <c r="AR2893" s="688">
        <f t="shared" ca="1" si="677"/>
        <v>0</v>
      </c>
      <c r="AS2893" s="688">
        <f t="shared" ca="1" si="678"/>
        <v>0</v>
      </c>
    </row>
    <row r="2894" spans="1:45" x14ac:dyDescent="0.2">
      <c r="A2894" s="423">
        <v>10298</v>
      </c>
      <c r="B2894" s="424">
        <v>3</v>
      </c>
      <c r="C2894" s="425" t="s">
        <v>312</v>
      </c>
      <c r="D2894" s="422">
        <f t="shared" si="679"/>
        <v>0</v>
      </c>
      <c r="E2894" s="422">
        <f t="shared" si="680"/>
        <v>0</v>
      </c>
      <c r="F2894" s="422">
        <f t="shared" si="681"/>
        <v>0</v>
      </c>
      <c r="G2894" s="422">
        <f t="shared" si="682"/>
        <v>0</v>
      </c>
      <c r="H2894" s="22">
        <f t="shared" si="683"/>
        <v>0</v>
      </c>
      <c r="I2894" s="116">
        <v>0</v>
      </c>
      <c r="J2894" s="116">
        <v>0</v>
      </c>
      <c r="K2894" s="116">
        <v>0</v>
      </c>
      <c r="L2894" s="116">
        <v>0</v>
      </c>
      <c r="M2894" s="22">
        <f t="shared" si="684"/>
        <v>0</v>
      </c>
      <c r="N2894" s="116">
        <v>0</v>
      </c>
      <c r="O2894" s="116">
        <v>0</v>
      </c>
      <c r="P2894" s="116">
        <v>0</v>
      </c>
      <c r="Q2894" s="116">
        <v>0</v>
      </c>
      <c r="R2894" s="22">
        <f t="shared" si="685"/>
        <v>0</v>
      </c>
      <c r="S2894" s="116">
        <v>0</v>
      </c>
      <c r="T2894" s="116">
        <v>0</v>
      </c>
      <c r="U2894" s="116">
        <v>0</v>
      </c>
      <c r="V2894" s="116">
        <v>0</v>
      </c>
      <c r="W2894" s="22">
        <f t="shared" si="686"/>
        <v>0</v>
      </c>
      <c r="X2894" s="22">
        <f t="shared" si="687"/>
        <v>0</v>
      </c>
      <c r="Y2894" s="22">
        <f ca="1">OFFSET('Cost Study'!$B$7,'Operations Support'!$C2894,'Operations Support'!$B2894)*$H2894</f>
        <v>0</v>
      </c>
      <c r="Z2894" s="23">
        <f ca="1">Y2894*'Cost Study'!$B$31</f>
        <v>0</v>
      </c>
      <c r="AA2894" s="23">
        <f ca="1">IF(A2894=10298,1.51,1)*IF($B2894&lt;3,$D2894*'Cost Study'!$B$32*OFFSET('Cost Study'!$B$7,'Operations Support'!$C2894,'Operations Support'!$B2894),0)</f>
        <v>0</v>
      </c>
      <c r="AB2894" s="24">
        <f ca="1">AA2894*'Cost Study'!$B$31</f>
        <v>0</v>
      </c>
      <c r="AC2894" s="23">
        <f ca="1">Y2894*'Cost Study'!$B$31</f>
        <v>0</v>
      </c>
      <c r="AD2894" s="24">
        <f ca="1">AA2894*'Cost Study'!$B$31</f>
        <v>0</v>
      </c>
      <c r="AE2894" s="377">
        <f t="shared" ca="1" si="688"/>
        <v>0</v>
      </c>
      <c r="AF2894" s="377">
        <f t="shared" ca="1" si="689"/>
        <v>0</v>
      </c>
      <c r="AH2894" s="688">
        <f>IFERROR($H2894/SUMIF($A:$A,$A2894,$H:$H)*SUMIF(Summary!$A$110:$A$186,$A2894,Summary!$P$110:$P$186),0)</f>
        <v>0</v>
      </c>
      <c r="AI2894" s="689">
        <f t="shared" ca="1" si="675"/>
        <v>0</v>
      </c>
      <c r="AJ2894" s="688">
        <f>IFERROR(H2894/SUMIF(A:A,A2894,H:H)*SUMIF(Summary!$A$110:$A$186,'Operations Support'!A2894,Summary!$Q$110:$Q$186),0)</f>
        <v>0</v>
      </c>
      <c r="AK2894" s="688">
        <f t="shared" ca="1" si="676"/>
        <v>0</v>
      </c>
      <c r="AM2894" s="688">
        <f>IFERROR($H2894/SUMIF($A:$A,$A2894,$H:$H)*SUMIF(Summary!$A$230:$A$266,$A2894,Summary!$P$230:$P$266),0)</f>
        <v>0</v>
      </c>
      <c r="AN2894" s="688">
        <f>IFERROR($H2894/SUMIF($A:$A,$A2894,$H:$H)*(SUMIF(Summary!$A$230:$A$266,$A2894,Summary!$L$230:$L$266)+SUMIF(Summary!$A$281:$A$317,$A2894,Summary!$L$281:$L$317))-AM2894,0)</f>
        <v>0</v>
      </c>
      <c r="AO2894" s="688">
        <f>IFERROR($H2894/SUMIF($A:$A,$A2894,$H:$H)*SUMIF(Summary!$A$230:$A$266,$A2894,Summary!$Q$230:$Q$266),0)</f>
        <v>0</v>
      </c>
      <c r="AP2894" s="688">
        <f>IFERROR($H2894/SUMIF($A:$A,$A2894,$H:$H)*(SUMIF(Summary!$A$230:$A$266,$A2894,Summary!$L$230:$L$266)+SUMIF(Summary!$A$281:$A$317,$A2894,Summary!$L$281:$L$317))-AO2894,0)</f>
        <v>0</v>
      </c>
      <c r="AQ2894" s="306"/>
      <c r="AR2894" s="688">
        <f t="shared" ca="1" si="677"/>
        <v>0</v>
      </c>
      <c r="AS2894" s="688">
        <f t="shared" ca="1" si="678"/>
        <v>0</v>
      </c>
    </row>
    <row r="2895" spans="1:45" x14ac:dyDescent="0.2">
      <c r="A2895" s="423">
        <v>10298</v>
      </c>
      <c r="B2895" s="424">
        <v>3</v>
      </c>
      <c r="C2895" s="425" t="s">
        <v>313</v>
      </c>
      <c r="D2895" s="422">
        <f t="shared" si="679"/>
        <v>0</v>
      </c>
      <c r="E2895" s="422">
        <f t="shared" si="680"/>
        <v>0</v>
      </c>
      <c r="F2895" s="422">
        <f t="shared" si="681"/>
        <v>0</v>
      </c>
      <c r="G2895" s="422">
        <f t="shared" si="682"/>
        <v>0</v>
      </c>
      <c r="H2895" s="22">
        <f t="shared" si="683"/>
        <v>0</v>
      </c>
      <c r="I2895" s="116">
        <v>0</v>
      </c>
      <c r="J2895" s="116">
        <v>0</v>
      </c>
      <c r="K2895" s="116">
        <v>0</v>
      </c>
      <c r="L2895" s="116">
        <v>0</v>
      </c>
      <c r="M2895" s="22">
        <f t="shared" si="684"/>
        <v>0</v>
      </c>
      <c r="N2895" s="116">
        <v>0</v>
      </c>
      <c r="O2895" s="116">
        <v>0</v>
      </c>
      <c r="P2895" s="116">
        <v>0</v>
      </c>
      <c r="Q2895" s="116">
        <v>0</v>
      </c>
      <c r="R2895" s="22">
        <f t="shared" si="685"/>
        <v>0</v>
      </c>
      <c r="S2895" s="116">
        <v>0</v>
      </c>
      <c r="T2895" s="116">
        <v>0</v>
      </c>
      <c r="U2895" s="116">
        <v>0</v>
      </c>
      <c r="V2895" s="116">
        <v>0</v>
      </c>
      <c r="W2895" s="22">
        <f t="shared" si="686"/>
        <v>0</v>
      </c>
      <c r="X2895" s="22">
        <f t="shared" si="687"/>
        <v>0</v>
      </c>
      <c r="Y2895" s="22">
        <f ca="1">OFFSET('Cost Study'!$B$7,'Operations Support'!$C2895,'Operations Support'!$B2895)*$H2895</f>
        <v>0</v>
      </c>
      <c r="Z2895" s="23">
        <f ca="1">Y2895*'Cost Study'!$B$31</f>
        <v>0</v>
      </c>
      <c r="AA2895" s="23">
        <f ca="1">IF(A2895=10298,1.51,1)*IF($B2895&lt;3,$D2895*'Cost Study'!$B$32*OFFSET('Cost Study'!$B$7,'Operations Support'!$C2895,'Operations Support'!$B2895),0)</f>
        <v>0</v>
      </c>
      <c r="AB2895" s="24">
        <f ca="1">AA2895*'Cost Study'!$B$31</f>
        <v>0</v>
      </c>
      <c r="AC2895" s="23">
        <f ca="1">Y2895*'Cost Study'!$B$31</f>
        <v>0</v>
      </c>
      <c r="AD2895" s="24">
        <f ca="1">AA2895*'Cost Study'!$B$31</f>
        <v>0</v>
      </c>
      <c r="AE2895" s="377">
        <f t="shared" ca="1" si="688"/>
        <v>0</v>
      </c>
      <c r="AF2895" s="377">
        <f t="shared" ca="1" si="689"/>
        <v>0</v>
      </c>
      <c r="AH2895" s="688">
        <f>IFERROR($H2895/SUMIF($A:$A,$A2895,$H:$H)*SUMIF(Summary!$A$110:$A$186,$A2895,Summary!$P$110:$P$186),0)</f>
        <v>0</v>
      </c>
      <c r="AI2895" s="689">
        <f t="shared" ca="1" si="675"/>
        <v>0</v>
      </c>
      <c r="AJ2895" s="688">
        <f>IFERROR(H2895/SUMIF(A:A,A2895,H:H)*SUMIF(Summary!$A$110:$A$186,'Operations Support'!A2895,Summary!$Q$110:$Q$186),0)</f>
        <v>0</v>
      </c>
      <c r="AK2895" s="688">
        <f t="shared" ca="1" si="676"/>
        <v>0</v>
      </c>
      <c r="AM2895" s="688">
        <f>IFERROR($H2895/SUMIF($A:$A,$A2895,$H:$H)*SUMIF(Summary!$A$230:$A$266,$A2895,Summary!$P$230:$P$266),0)</f>
        <v>0</v>
      </c>
      <c r="AN2895" s="688">
        <f>IFERROR($H2895/SUMIF($A:$A,$A2895,$H:$H)*(SUMIF(Summary!$A$230:$A$266,$A2895,Summary!$L$230:$L$266)+SUMIF(Summary!$A$281:$A$317,$A2895,Summary!$L$281:$L$317))-AM2895,0)</f>
        <v>0</v>
      </c>
      <c r="AO2895" s="688">
        <f>IFERROR($H2895/SUMIF($A:$A,$A2895,$H:$H)*SUMIF(Summary!$A$230:$A$266,$A2895,Summary!$Q$230:$Q$266),0)</f>
        <v>0</v>
      </c>
      <c r="AP2895" s="688">
        <f>IFERROR($H2895/SUMIF($A:$A,$A2895,$H:$H)*(SUMIF(Summary!$A$230:$A$266,$A2895,Summary!$L$230:$L$266)+SUMIF(Summary!$A$281:$A$317,$A2895,Summary!$L$281:$L$317))-AO2895,0)</f>
        <v>0</v>
      </c>
      <c r="AQ2895" s="306"/>
      <c r="AR2895" s="688">
        <f t="shared" ca="1" si="677"/>
        <v>0</v>
      </c>
      <c r="AS2895" s="688">
        <f t="shared" ca="1" si="678"/>
        <v>0</v>
      </c>
    </row>
    <row r="2896" spans="1:45" x14ac:dyDescent="0.2">
      <c r="A2896" s="423">
        <v>10298</v>
      </c>
      <c r="B2896" s="424">
        <v>3</v>
      </c>
      <c r="C2896" s="425" t="s">
        <v>314</v>
      </c>
      <c r="D2896" s="422">
        <f t="shared" si="679"/>
        <v>0</v>
      </c>
      <c r="E2896" s="422">
        <f t="shared" si="680"/>
        <v>0</v>
      </c>
      <c r="F2896" s="422">
        <f t="shared" si="681"/>
        <v>0</v>
      </c>
      <c r="G2896" s="422">
        <f t="shared" si="682"/>
        <v>0</v>
      </c>
      <c r="H2896" s="22">
        <f t="shared" si="683"/>
        <v>0</v>
      </c>
      <c r="I2896" s="116">
        <v>0</v>
      </c>
      <c r="J2896" s="116">
        <v>0</v>
      </c>
      <c r="K2896" s="116">
        <v>0</v>
      </c>
      <c r="L2896" s="116">
        <v>0</v>
      </c>
      <c r="M2896" s="22">
        <f t="shared" si="684"/>
        <v>0</v>
      </c>
      <c r="N2896" s="116">
        <v>0</v>
      </c>
      <c r="O2896" s="116">
        <v>0</v>
      </c>
      <c r="P2896" s="116">
        <v>0</v>
      </c>
      <c r="Q2896" s="116">
        <v>0</v>
      </c>
      <c r="R2896" s="22">
        <f t="shared" si="685"/>
        <v>0</v>
      </c>
      <c r="S2896" s="116">
        <v>0</v>
      </c>
      <c r="T2896" s="116">
        <v>0</v>
      </c>
      <c r="U2896" s="116">
        <v>0</v>
      </c>
      <c r="V2896" s="116">
        <v>0</v>
      </c>
      <c r="W2896" s="22">
        <f t="shared" si="686"/>
        <v>0</v>
      </c>
      <c r="X2896" s="22">
        <f t="shared" si="687"/>
        <v>0</v>
      </c>
      <c r="Y2896" s="22">
        <f ca="1">OFFSET('Cost Study'!$B$7,'Operations Support'!$C2896,'Operations Support'!$B2896)*$H2896</f>
        <v>0</v>
      </c>
      <c r="Z2896" s="23">
        <f ca="1">Y2896*'Cost Study'!$B$31</f>
        <v>0</v>
      </c>
      <c r="AA2896" s="23">
        <f ca="1">IF(A2896=10298,1.51,1)*IF($B2896&lt;3,$D2896*'Cost Study'!$B$32*OFFSET('Cost Study'!$B$7,'Operations Support'!$C2896,'Operations Support'!$B2896),0)</f>
        <v>0</v>
      </c>
      <c r="AB2896" s="24">
        <f ca="1">AA2896*'Cost Study'!$B$31</f>
        <v>0</v>
      </c>
      <c r="AC2896" s="23">
        <f ca="1">Y2896*'Cost Study'!$B$31</f>
        <v>0</v>
      </c>
      <c r="AD2896" s="24">
        <f ca="1">AA2896*'Cost Study'!$B$31</f>
        <v>0</v>
      </c>
      <c r="AE2896" s="377">
        <f t="shared" ca="1" si="688"/>
        <v>0</v>
      </c>
      <c r="AF2896" s="377">
        <f t="shared" ca="1" si="689"/>
        <v>0</v>
      </c>
      <c r="AH2896" s="688">
        <f>IFERROR($H2896/SUMIF($A:$A,$A2896,$H:$H)*SUMIF(Summary!$A$110:$A$186,$A2896,Summary!$P$110:$P$186),0)</f>
        <v>0</v>
      </c>
      <c r="AI2896" s="689">
        <f t="shared" ca="1" si="675"/>
        <v>0</v>
      </c>
      <c r="AJ2896" s="688">
        <f>IFERROR(H2896/SUMIF(A:A,A2896,H:H)*SUMIF(Summary!$A$110:$A$186,'Operations Support'!A2896,Summary!$Q$110:$Q$186),0)</f>
        <v>0</v>
      </c>
      <c r="AK2896" s="688">
        <f t="shared" ca="1" si="676"/>
        <v>0</v>
      </c>
      <c r="AM2896" s="688">
        <f>IFERROR($H2896/SUMIF($A:$A,$A2896,$H:$H)*SUMIF(Summary!$A$230:$A$266,$A2896,Summary!$P$230:$P$266),0)</f>
        <v>0</v>
      </c>
      <c r="AN2896" s="688">
        <f>IFERROR($H2896/SUMIF($A:$A,$A2896,$H:$H)*(SUMIF(Summary!$A$230:$A$266,$A2896,Summary!$L$230:$L$266)+SUMIF(Summary!$A$281:$A$317,$A2896,Summary!$L$281:$L$317))-AM2896,0)</f>
        <v>0</v>
      </c>
      <c r="AO2896" s="688">
        <f>IFERROR($H2896/SUMIF($A:$A,$A2896,$H:$H)*SUMIF(Summary!$A$230:$A$266,$A2896,Summary!$Q$230:$Q$266),0)</f>
        <v>0</v>
      </c>
      <c r="AP2896" s="688">
        <f>IFERROR($H2896/SUMIF($A:$A,$A2896,$H:$H)*(SUMIF(Summary!$A$230:$A$266,$A2896,Summary!$L$230:$L$266)+SUMIF(Summary!$A$281:$A$317,$A2896,Summary!$L$281:$L$317))-AO2896,0)</f>
        <v>0</v>
      </c>
      <c r="AQ2896" s="306"/>
      <c r="AR2896" s="688">
        <f t="shared" ca="1" si="677"/>
        <v>0</v>
      </c>
      <c r="AS2896" s="688">
        <f t="shared" ca="1" si="678"/>
        <v>0</v>
      </c>
    </row>
    <row r="2897" spans="1:45" x14ac:dyDescent="0.2">
      <c r="A2897" s="423">
        <v>10298</v>
      </c>
      <c r="B2897" s="424">
        <v>3</v>
      </c>
      <c r="C2897" s="425" t="s">
        <v>315</v>
      </c>
      <c r="D2897" s="422">
        <f t="shared" si="679"/>
        <v>635</v>
      </c>
      <c r="E2897" s="422">
        <f t="shared" si="680"/>
        <v>27</v>
      </c>
      <c r="F2897" s="422">
        <f t="shared" si="681"/>
        <v>399</v>
      </c>
      <c r="G2897" s="422">
        <f t="shared" si="682"/>
        <v>0</v>
      </c>
      <c r="H2897" s="22">
        <f t="shared" si="683"/>
        <v>1602.11</v>
      </c>
      <c r="I2897" s="116">
        <v>192</v>
      </c>
      <c r="J2897" s="116">
        <v>0</v>
      </c>
      <c r="K2897" s="116">
        <v>219</v>
      </c>
      <c r="L2897" s="116">
        <v>0</v>
      </c>
      <c r="M2897" s="22">
        <f t="shared" si="684"/>
        <v>411</v>
      </c>
      <c r="N2897" s="116">
        <v>329</v>
      </c>
      <c r="O2897" s="116">
        <v>0</v>
      </c>
      <c r="P2897" s="116">
        <v>180</v>
      </c>
      <c r="Q2897" s="116">
        <v>0</v>
      </c>
      <c r="R2897" s="22">
        <f t="shared" si="685"/>
        <v>509</v>
      </c>
      <c r="S2897" s="116">
        <v>114</v>
      </c>
      <c r="T2897" s="116">
        <v>27</v>
      </c>
      <c r="U2897" s="116">
        <v>0</v>
      </c>
      <c r="V2897" s="116">
        <v>0</v>
      </c>
      <c r="W2897" s="22">
        <f t="shared" si="686"/>
        <v>141</v>
      </c>
      <c r="X2897" s="22">
        <f t="shared" si="687"/>
        <v>66.754583333333329</v>
      </c>
      <c r="Y2897" s="22">
        <f ca="1">OFFSET('Cost Study'!$B$7,'Operations Support'!$C2897,'Operations Support'!$B2897)*$H2897</f>
        <v>5238.8996999999999</v>
      </c>
      <c r="Z2897" s="23">
        <f ca="1">Y2897*'Cost Study'!$B$31</f>
        <v>292602.65891091584</v>
      </c>
      <c r="AA2897" s="23">
        <f ca="1">IF(A2897=10298,1.51,1)*IF($B2897&lt;3,$D2897*'Cost Study'!$B$32*OFFSET('Cost Study'!$B$7,'Operations Support'!$C2897,'Operations Support'!$B2897),0)</f>
        <v>0</v>
      </c>
      <c r="AB2897" s="24">
        <f ca="1">AA2897*'Cost Study'!$B$31</f>
        <v>0</v>
      </c>
      <c r="AC2897" s="23">
        <f ca="1">Y2897*'Cost Study'!$B$31</f>
        <v>292602.65891091584</v>
      </c>
      <c r="AD2897" s="24">
        <f ca="1">AA2897*'Cost Study'!$B$31</f>
        <v>0</v>
      </c>
      <c r="AE2897" s="377">
        <f t="shared" ca="1" si="688"/>
        <v>292602.65891091584</v>
      </c>
      <c r="AF2897" s="377">
        <f t="shared" ca="1" si="689"/>
        <v>292602.65891091584</v>
      </c>
      <c r="AH2897" s="688">
        <f>IFERROR($H2897/SUMIF($A:$A,$A2897,$H:$H)*SUMIF(Summary!$A$110:$A$186,$A2897,Summary!$P$110:$P$186),0)</f>
        <v>32752.443344695843</v>
      </c>
      <c r="AI2897" s="689">
        <f t="shared" ca="1" si="675"/>
        <v>259850.21556621999</v>
      </c>
      <c r="AJ2897" s="688">
        <f>IFERROR(H2897/SUMIF(A:A,A2897,H:H)*SUMIF(Summary!$A$110:$A$186,'Operations Support'!A2897,Summary!$Q$110:$Q$186),0)</f>
        <v>32929.580978106169</v>
      </c>
      <c r="AK2897" s="688">
        <f t="shared" ca="1" si="676"/>
        <v>259673.07793280965</v>
      </c>
      <c r="AM2897" s="688">
        <f>IFERROR($H2897/SUMIF($A:$A,$A2897,$H:$H)*SUMIF(Summary!$A$230:$A$266,$A2897,Summary!$P$230:$P$266),0)</f>
        <v>6196.808036519622</v>
      </c>
      <c r="AN2897" s="688">
        <f>IFERROR($H2897/SUMIF($A:$A,$A2897,$H:$H)*(SUMIF(Summary!$A$230:$A$266,$A2897,Summary!$L$230:$L$266)+SUMIF(Summary!$A$281:$A$317,$A2897,Summary!$L$281:$L$317))-AM2897,0)</f>
        <v>68848.054077036984</v>
      </c>
      <c r="AO2897" s="688">
        <f>IFERROR($H2897/SUMIF($A:$A,$A2897,$H:$H)*SUMIF(Summary!$A$230:$A$266,$A2897,Summary!$Q$230:$Q$266),0)</f>
        <v>6230.3227242250487</v>
      </c>
      <c r="AP2897" s="688">
        <f>IFERROR($H2897/SUMIF($A:$A,$A2897,$H:$H)*(SUMIF(Summary!$A$230:$A$266,$A2897,Summary!$L$230:$L$266)+SUMIF(Summary!$A$281:$A$317,$A2897,Summary!$L$281:$L$317))-AO2897,0)</f>
        <v>68814.539389331563</v>
      </c>
      <c r="AQ2897" s="306"/>
      <c r="AR2897" s="688">
        <f t="shared" ca="1" si="677"/>
        <v>328698.26964325696</v>
      </c>
      <c r="AS2897" s="688">
        <f t="shared" ca="1" si="678"/>
        <v>328487.61732214119</v>
      </c>
    </row>
    <row r="2898" spans="1:45" x14ac:dyDescent="0.2">
      <c r="A2898" s="423">
        <v>10298</v>
      </c>
      <c r="B2898" s="424">
        <v>3</v>
      </c>
      <c r="C2898" s="425" t="s">
        <v>316</v>
      </c>
      <c r="D2898" s="422">
        <f t="shared" si="679"/>
        <v>0</v>
      </c>
      <c r="E2898" s="422">
        <f t="shared" si="680"/>
        <v>0</v>
      </c>
      <c r="F2898" s="422">
        <f t="shared" si="681"/>
        <v>0</v>
      </c>
      <c r="G2898" s="422">
        <f t="shared" si="682"/>
        <v>0</v>
      </c>
      <c r="H2898" s="22">
        <f t="shared" si="683"/>
        <v>0</v>
      </c>
      <c r="I2898" s="116">
        <v>0</v>
      </c>
      <c r="J2898" s="116">
        <v>0</v>
      </c>
      <c r="K2898" s="116">
        <v>0</v>
      </c>
      <c r="L2898" s="116">
        <v>0</v>
      </c>
      <c r="M2898" s="22">
        <f t="shared" si="684"/>
        <v>0</v>
      </c>
      <c r="N2898" s="116">
        <v>0</v>
      </c>
      <c r="O2898" s="116">
        <v>0</v>
      </c>
      <c r="P2898" s="116">
        <v>0</v>
      </c>
      <c r="Q2898" s="116">
        <v>0</v>
      </c>
      <c r="R2898" s="22">
        <f t="shared" si="685"/>
        <v>0</v>
      </c>
      <c r="S2898" s="116">
        <v>0</v>
      </c>
      <c r="T2898" s="116">
        <v>0</v>
      </c>
      <c r="U2898" s="116">
        <v>0</v>
      </c>
      <c r="V2898" s="116">
        <v>0</v>
      </c>
      <c r="W2898" s="22">
        <f t="shared" si="686"/>
        <v>0</v>
      </c>
      <c r="X2898" s="22">
        <f t="shared" si="687"/>
        <v>0</v>
      </c>
      <c r="Y2898" s="22">
        <f ca="1">OFFSET('Cost Study'!$B$7,'Operations Support'!$C2898,'Operations Support'!$B2898)*$H2898</f>
        <v>0</v>
      </c>
      <c r="Z2898" s="23">
        <f ca="1">Y2898*'Cost Study'!$B$31</f>
        <v>0</v>
      </c>
      <c r="AA2898" s="23">
        <f ca="1">IF(A2898=10298,1.51,1)*IF($B2898&lt;3,$D2898*'Cost Study'!$B$32*OFFSET('Cost Study'!$B$7,'Operations Support'!$C2898,'Operations Support'!$B2898),0)</f>
        <v>0</v>
      </c>
      <c r="AB2898" s="24">
        <f ca="1">AA2898*'Cost Study'!$B$31</f>
        <v>0</v>
      </c>
      <c r="AC2898" s="23">
        <f ca="1">Y2898*'Cost Study'!$B$31</f>
        <v>0</v>
      </c>
      <c r="AD2898" s="24">
        <f ca="1">AA2898*'Cost Study'!$B$31</f>
        <v>0</v>
      </c>
      <c r="AE2898" s="377">
        <f t="shared" ca="1" si="688"/>
        <v>0</v>
      </c>
      <c r="AF2898" s="377">
        <f t="shared" ca="1" si="689"/>
        <v>0</v>
      </c>
      <c r="AH2898" s="688">
        <f>IFERROR($H2898/SUMIF($A:$A,$A2898,$H:$H)*SUMIF(Summary!$A$110:$A$186,$A2898,Summary!$P$110:$P$186),0)</f>
        <v>0</v>
      </c>
      <c r="AI2898" s="689">
        <f t="shared" ca="1" si="675"/>
        <v>0</v>
      </c>
      <c r="AJ2898" s="688">
        <f>IFERROR(H2898/SUMIF(A:A,A2898,H:H)*SUMIF(Summary!$A$110:$A$186,'Operations Support'!A2898,Summary!$Q$110:$Q$186),0)</f>
        <v>0</v>
      </c>
      <c r="AK2898" s="688">
        <f t="shared" ca="1" si="676"/>
        <v>0</v>
      </c>
      <c r="AM2898" s="688">
        <f>IFERROR($H2898/SUMIF($A:$A,$A2898,$H:$H)*SUMIF(Summary!$A$230:$A$266,$A2898,Summary!$P$230:$P$266),0)</f>
        <v>0</v>
      </c>
      <c r="AN2898" s="688">
        <f>IFERROR($H2898/SUMIF($A:$A,$A2898,$H:$H)*(SUMIF(Summary!$A$230:$A$266,$A2898,Summary!$L$230:$L$266)+SUMIF(Summary!$A$281:$A$317,$A2898,Summary!$L$281:$L$317))-AM2898,0)</f>
        <v>0</v>
      </c>
      <c r="AO2898" s="688">
        <f>IFERROR($H2898/SUMIF($A:$A,$A2898,$H:$H)*SUMIF(Summary!$A$230:$A$266,$A2898,Summary!$Q$230:$Q$266),0)</f>
        <v>0</v>
      </c>
      <c r="AP2898" s="688">
        <f>IFERROR($H2898/SUMIF($A:$A,$A2898,$H:$H)*(SUMIF(Summary!$A$230:$A$266,$A2898,Summary!$L$230:$L$266)+SUMIF(Summary!$A$281:$A$317,$A2898,Summary!$L$281:$L$317))-AO2898,0)</f>
        <v>0</v>
      </c>
      <c r="AQ2898" s="306"/>
      <c r="AR2898" s="688">
        <f t="shared" ca="1" si="677"/>
        <v>0</v>
      </c>
      <c r="AS2898" s="688">
        <f t="shared" ca="1" si="678"/>
        <v>0</v>
      </c>
    </row>
    <row r="2899" spans="1:45" x14ac:dyDescent="0.2">
      <c r="A2899" s="423">
        <v>10298</v>
      </c>
      <c r="B2899" s="424">
        <v>3</v>
      </c>
      <c r="C2899" s="425" t="s">
        <v>317</v>
      </c>
      <c r="D2899" s="422">
        <f t="shared" si="679"/>
        <v>0</v>
      </c>
      <c r="E2899" s="422">
        <f t="shared" si="680"/>
        <v>0</v>
      </c>
      <c r="F2899" s="422">
        <f t="shared" si="681"/>
        <v>0</v>
      </c>
      <c r="G2899" s="422">
        <f t="shared" si="682"/>
        <v>0</v>
      </c>
      <c r="H2899" s="22">
        <f t="shared" si="683"/>
        <v>0</v>
      </c>
      <c r="I2899" s="116">
        <v>0</v>
      </c>
      <c r="J2899" s="116">
        <v>0</v>
      </c>
      <c r="K2899" s="116">
        <v>0</v>
      </c>
      <c r="L2899" s="116">
        <v>0</v>
      </c>
      <c r="M2899" s="22">
        <f t="shared" si="684"/>
        <v>0</v>
      </c>
      <c r="N2899" s="116">
        <v>0</v>
      </c>
      <c r="O2899" s="116">
        <v>0</v>
      </c>
      <c r="P2899" s="116">
        <v>0</v>
      </c>
      <c r="Q2899" s="116">
        <v>0</v>
      </c>
      <c r="R2899" s="22">
        <f t="shared" si="685"/>
        <v>0</v>
      </c>
      <c r="S2899" s="116">
        <v>0</v>
      </c>
      <c r="T2899" s="116">
        <v>0</v>
      </c>
      <c r="U2899" s="116">
        <v>0</v>
      </c>
      <c r="V2899" s="116">
        <v>0</v>
      </c>
      <c r="W2899" s="22">
        <f t="shared" si="686"/>
        <v>0</v>
      </c>
      <c r="X2899" s="22">
        <f t="shared" si="687"/>
        <v>0</v>
      </c>
      <c r="Y2899" s="22">
        <f ca="1">OFFSET('Cost Study'!$B$7,'Operations Support'!$C2899,'Operations Support'!$B2899)*$H2899</f>
        <v>0</v>
      </c>
      <c r="Z2899" s="23">
        <f ca="1">Y2899*'Cost Study'!$B$31</f>
        <v>0</v>
      </c>
      <c r="AA2899" s="23">
        <f ca="1">IF(A2899=10298,1.51,1)*IF($B2899&lt;3,$D2899*'Cost Study'!$B$32*OFFSET('Cost Study'!$B$7,'Operations Support'!$C2899,'Operations Support'!$B2899),0)</f>
        <v>0</v>
      </c>
      <c r="AB2899" s="24">
        <f ca="1">AA2899*'Cost Study'!$B$31</f>
        <v>0</v>
      </c>
      <c r="AC2899" s="23">
        <f ca="1">Y2899*'Cost Study'!$B$31</f>
        <v>0</v>
      </c>
      <c r="AD2899" s="24">
        <f ca="1">AA2899*'Cost Study'!$B$31</f>
        <v>0</v>
      </c>
      <c r="AE2899" s="377">
        <f t="shared" ca="1" si="688"/>
        <v>0</v>
      </c>
      <c r="AF2899" s="377">
        <f t="shared" ca="1" si="689"/>
        <v>0</v>
      </c>
      <c r="AH2899" s="688">
        <f>IFERROR($H2899/SUMIF($A:$A,$A2899,$H:$H)*SUMIF(Summary!$A$110:$A$186,$A2899,Summary!$P$110:$P$186),0)</f>
        <v>0</v>
      </c>
      <c r="AI2899" s="689">
        <f t="shared" ca="1" si="675"/>
        <v>0</v>
      </c>
      <c r="AJ2899" s="688">
        <f>IFERROR(H2899/SUMIF(A:A,A2899,H:H)*SUMIF(Summary!$A$110:$A$186,'Operations Support'!A2899,Summary!$Q$110:$Q$186),0)</f>
        <v>0</v>
      </c>
      <c r="AK2899" s="688">
        <f t="shared" ca="1" si="676"/>
        <v>0</v>
      </c>
      <c r="AM2899" s="688">
        <f>IFERROR($H2899/SUMIF($A:$A,$A2899,$H:$H)*SUMIF(Summary!$A$230:$A$266,$A2899,Summary!$P$230:$P$266),0)</f>
        <v>0</v>
      </c>
      <c r="AN2899" s="688">
        <f>IFERROR($H2899/SUMIF($A:$A,$A2899,$H:$H)*(SUMIF(Summary!$A$230:$A$266,$A2899,Summary!$L$230:$L$266)+SUMIF(Summary!$A$281:$A$317,$A2899,Summary!$L$281:$L$317))-AM2899,0)</f>
        <v>0</v>
      </c>
      <c r="AO2899" s="688">
        <f>IFERROR($H2899/SUMIF($A:$A,$A2899,$H:$H)*SUMIF(Summary!$A$230:$A$266,$A2899,Summary!$Q$230:$Q$266),0)</f>
        <v>0</v>
      </c>
      <c r="AP2899" s="688">
        <f>IFERROR($H2899/SUMIF($A:$A,$A2899,$H:$H)*(SUMIF(Summary!$A$230:$A$266,$A2899,Summary!$L$230:$L$266)+SUMIF(Summary!$A$281:$A$317,$A2899,Summary!$L$281:$L$317))-AO2899,0)</f>
        <v>0</v>
      </c>
      <c r="AQ2899" s="306"/>
      <c r="AR2899" s="688">
        <f t="shared" ca="1" si="677"/>
        <v>0</v>
      </c>
      <c r="AS2899" s="688">
        <f t="shared" ca="1" si="678"/>
        <v>0</v>
      </c>
    </row>
    <row r="2900" spans="1:45" x14ac:dyDescent="0.2">
      <c r="A2900" s="423">
        <v>10298</v>
      </c>
      <c r="B2900" s="424">
        <v>3</v>
      </c>
      <c r="C2900" s="425" t="s">
        <v>318</v>
      </c>
      <c r="D2900" s="422">
        <f t="shared" si="679"/>
        <v>0</v>
      </c>
      <c r="E2900" s="422">
        <f t="shared" si="680"/>
        <v>0</v>
      </c>
      <c r="F2900" s="422">
        <f t="shared" si="681"/>
        <v>0</v>
      </c>
      <c r="G2900" s="422">
        <f t="shared" si="682"/>
        <v>0</v>
      </c>
      <c r="H2900" s="22">
        <f t="shared" si="683"/>
        <v>0</v>
      </c>
      <c r="I2900" s="116">
        <v>0</v>
      </c>
      <c r="J2900" s="116">
        <v>0</v>
      </c>
      <c r="K2900" s="116">
        <v>0</v>
      </c>
      <c r="L2900" s="116">
        <v>0</v>
      </c>
      <c r="M2900" s="22">
        <f t="shared" si="684"/>
        <v>0</v>
      </c>
      <c r="N2900" s="116">
        <v>0</v>
      </c>
      <c r="O2900" s="116">
        <v>0</v>
      </c>
      <c r="P2900" s="116">
        <v>0</v>
      </c>
      <c r="Q2900" s="116">
        <v>0</v>
      </c>
      <c r="R2900" s="22">
        <f t="shared" si="685"/>
        <v>0</v>
      </c>
      <c r="S2900" s="116">
        <v>0</v>
      </c>
      <c r="T2900" s="116">
        <v>0</v>
      </c>
      <c r="U2900" s="116">
        <v>0</v>
      </c>
      <c r="V2900" s="116">
        <v>0</v>
      </c>
      <c r="W2900" s="22">
        <f t="shared" si="686"/>
        <v>0</v>
      </c>
      <c r="X2900" s="22">
        <f t="shared" si="687"/>
        <v>0</v>
      </c>
      <c r="Y2900" s="22">
        <f ca="1">OFFSET('Cost Study'!$B$7,'Operations Support'!$C2900,'Operations Support'!$B2900)*$H2900</f>
        <v>0</v>
      </c>
      <c r="Z2900" s="23">
        <f ca="1">Y2900*'Cost Study'!$B$31</f>
        <v>0</v>
      </c>
      <c r="AA2900" s="23">
        <f ca="1">IF(A2900=10298,1.51,1)*IF($B2900&lt;3,$D2900*'Cost Study'!$B$32*OFFSET('Cost Study'!$B$7,'Operations Support'!$C2900,'Operations Support'!$B2900),0)</f>
        <v>0</v>
      </c>
      <c r="AB2900" s="24">
        <f ca="1">AA2900*'Cost Study'!$B$31</f>
        <v>0</v>
      </c>
      <c r="AC2900" s="23">
        <f ca="1">Y2900*'Cost Study'!$B$31</f>
        <v>0</v>
      </c>
      <c r="AD2900" s="24">
        <f ca="1">AA2900*'Cost Study'!$B$31</f>
        <v>0</v>
      </c>
      <c r="AE2900" s="377">
        <f t="shared" ca="1" si="688"/>
        <v>0</v>
      </c>
      <c r="AF2900" s="377">
        <f t="shared" ca="1" si="689"/>
        <v>0</v>
      </c>
      <c r="AH2900" s="688">
        <f>IFERROR($H2900/SUMIF($A:$A,$A2900,$H:$H)*SUMIF(Summary!$A$110:$A$186,$A2900,Summary!$P$110:$P$186),0)</f>
        <v>0</v>
      </c>
      <c r="AI2900" s="689">
        <f t="shared" ca="1" si="675"/>
        <v>0</v>
      </c>
      <c r="AJ2900" s="688">
        <f>IFERROR(H2900/SUMIF(A:A,A2900,H:H)*SUMIF(Summary!$A$110:$A$186,'Operations Support'!A2900,Summary!$Q$110:$Q$186),0)</f>
        <v>0</v>
      </c>
      <c r="AK2900" s="688">
        <f t="shared" ca="1" si="676"/>
        <v>0</v>
      </c>
      <c r="AM2900" s="688">
        <f>IFERROR($H2900/SUMIF($A:$A,$A2900,$H:$H)*SUMIF(Summary!$A$230:$A$266,$A2900,Summary!$P$230:$P$266),0)</f>
        <v>0</v>
      </c>
      <c r="AN2900" s="688">
        <f>IFERROR($H2900/SUMIF($A:$A,$A2900,$H:$H)*(SUMIF(Summary!$A$230:$A$266,$A2900,Summary!$L$230:$L$266)+SUMIF(Summary!$A$281:$A$317,$A2900,Summary!$L$281:$L$317))-AM2900,0)</f>
        <v>0</v>
      </c>
      <c r="AO2900" s="688">
        <f>IFERROR($H2900/SUMIF($A:$A,$A2900,$H:$H)*SUMIF(Summary!$A$230:$A$266,$A2900,Summary!$Q$230:$Q$266),0)</f>
        <v>0</v>
      </c>
      <c r="AP2900" s="688">
        <f>IFERROR($H2900/SUMIF($A:$A,$A2900,$H:$H)*(SUMIF(Summary!$A$230:$A$266,$A2900,Summary!$L$230:$L$266)+SUMIF(Summary!$A$281:$A$317,$A2900,Summary!$L$281:$L$317))-AO2900,0)</f>
        <v>0</v>
      </c>
      <c r="AQ2900" s="306"/>
      <c r="AR2900" s="688">
        <f t="shared" ca="1" si="677"/>
        <v>0</v>
      </c>
      <c r="AS2900" s="688">
        <f t="shared" ca="1" si="678"/>
        <v>0</v>
      </c>
    </row>
    <row r="2901" spans="1:45" x14ac:dyDescent="0.2">
      <c r="A2901" s="423">
        <v>10298</v>
      </c>
      <c r="B2901" s="424">
        <v>3</v>
      </c>
      <c r="C2901" s="425" t="s">
        <v>319</v>
      </c>
      <c r="D2901" s="422">
        <f t="shared" si="679"/>
        <v>0</v>
      </c>
      <c r="E2901" s="422">
        <f t="shared" si="680"/>
        <v>0</v>
      </c>
      <c r="F2901" s="422">
        <f t="shared" si="681"/>
        <v>0</v>
      </c>
      <c r="G2901" s="422">
        <f t="shared" si="682"/>
        <v>0</v>
      </c>
      <c r="H2901" s="22">
        <f t="shared" si="683"/>
        <v>0</v>
      </c>
      <c r="I2901" s="116">
        <v>0</v>
      </c>
      <c r="J2901" s="116">
        <v>0</v>
      </c>
      <c r="K2901" s="116">
        <v>0</v>
      </c>
      <c r="L2901" s="116">
        <v>0</v>
      </c>
      <c r="M2901" s="22">
        <f t="shared" si="684"/>
        <v>0</v>
      </c>
      <c r="N2901" s="116">
        <v>0</v>
      </c>
      <c r="O2901" s="116">
        <v>0</v>
      </c>
      <c r="P2901" s="116">
        <v>0</v>
      </c>
      <c r="Q2901" s="116">
        <v>0</v>
      </c>
      <c r="R2901" s="22">
        <f t="shared" si="685"/>
        <v>0</v>
      </c>
      <c r="S2901" s="116">
        <v>0</v>
      </c>
      <c r="T2901" s="116">
        <v>0</v>
      </c>
      <c r="U2901" s="116">
        <v>0</v>
      </c>
      <c r="V2901" s="116">
        <v>0</v>
      </c>
      <c r="W2901" s="22">
        <f t="shared" si="686"/>
        <v>0</v>
      </c>
      <c r="X2901" s="22">
        <f t="shared" si="687"/>
        <v>0</v>
      </c>
      <c r="Y2901" s="22">
        <f ca="1">OFFSET('Cost Study'!$B$7,'Operations Support'!$C2901,'Operations Support'!$B2901)*$H2901</f>
        <v>0</v>
      </c>
      <c r="Z2901" s="23">
        <f ca="1">Y2901*'Cost Study'!$B$31</f>
        <v>0</v>
      </c>
      <c r="AA2901" s="23">
        <f ca="1">IF(A2901=10298,1.51,1)*IF($B2901&lt;3,$D2901*'Cost Study'!$B$32*OFFSET('Cost Study'!$B$7,'Operations Support'!$C2901,'Operations Support'!$B2901),0)</f>
        <v>0</v>
      </c>
      <c r="AB2901" s="24">
        <f ca="1">AA2901*'Cost Study'!$B$31</f>
        <v>0</v>
      </c>
      <c r="AC2901" s="23">
        <f ca="1">Y2901*'Cost Study'!$B$31</f>
        <v>0</v>
      </c>
      <c r="AD2901" s="24">
        <f ca="1">AA2901*'Cost Study'!$B$31</f>
        <v>0</v>
      </c>
      <c r="AE2901" s="377">
        <f t="shared" ca="1" si="688"/>
        <v>0</v>
      </c>
      <c r="AF2901" s="377">
        <f t="shared" ca="1" si="689"/>
        <v>0</v>
      </c>
      <c r="AH2901" s="688">
        <f>IFERROR($H2901/SUMIF($A:$A,$A2901,$H:$H)*SUMIF(Summary!$A$110:$A$186,$A2901,Summary!$P$110:$P$186),0)</f>
        <v>0</v>
      </c>
      <c r="AI2901" s="689">
        <f t="shared" ca="1" si="675"/>
        <v>0</v>
      </c>
      <c r="AJ2901" s="688">
        <f>IFERROR(H2901/SUMIF(A:A,A2901,H:H)*SUMIF(Summary!$A$110:$A$186,'Operations Support'!A2901,Summary!$Q$110:$Q$186),0)</f>
        <v>0</v>
      </c>
      <c r="AK2901" s="688">
        <f t="shared" ca="1" si="676"/>
        <v>0</v>
      </c>
      <c r="AM2901" s="688">
        <f>IFERROR($H2901/SUMIF($A:$A,$A2901,$H:$H)*SUMIF(Summary!$A$230:$A$266,$A2901,Summary!$P$230:$P$266),0)</f>
        <v>0</v>
      </c>
      <c r="AN2901" s="688">
        <f>IFERROR($H2901/SUMIF($A:$A,$A2901,$H:$H)*(SUMIF(Summary!$A$230:$A$266,$A2901,Summary!$L$230:$L$266)+SUMIF(Summary!$A$281:$A$317,$A2901,Summary!$L$281:$L$317))-AM2901,0)</f>
        <v>0</v>
      </c>
      <c r="AO2901" s="688">
        <f>IFERROR($H2901/SUMIF($A:$A,$A2901,$H:$H)*SUMIF(Summary!$A$230:$A$266,$A2901,Summary!$Q$230:$Q$266),0)</f>
        <v>0</v>
      </c>
      <c r="AP2901" s="688">
        <f>IFERROR($H2901/SUMIF($A:$A,$A2901,$H:$H)*(SUMIF(Summary!$A$230:$A$266,$A2901,Summary!$L$230:$L$266)+SUMIF(Summary!$A$281:$A$317,$A2901,Summary!$L$281:$L$317))-AO2901,0)</f>
        <v>0</v>
      </c>
      <c r="AQ2901" s="306"/>
      <c r="AR2901" s="688">
        <f t="shared" ca="1" si="677"/>
        <v>0</v>
      </c>
      <c r="AS2901" s="688">
        <f t="shared" ca="1" si="678"/>
        <v>0</v>
      </c>
    </row>
    <row r="2902" spans="1:45" x14ac:dyDescent="0.2">
      <c r="A2902" s="423">
        <v>10298</v>
      </c>
      <c r="B2902" s="424">
        <v>3</v>
      </c>
      <c r="C2902" s="425" t="s">
        <v>320</v>
      </c>
      <c r="D2902" s="422">
        <f t="shared" si="679"/>
        <v>0</v>
      </c>
      <c r="E2902" s="422">
        <f t="shared" si="680"/>
        <v>0</v>
      </c>
      <c r="F2902" s="422">
        <f t="shared" si="681"/>
        <v>0</v>
      </c>
      <c r="G2902" s="422">
        <f t="shared" si="682"/>
        <v>0</v>
      </c>
      <c r="H2902" s="22">
        <f t="shared" si="683"/>
        <v>0</v>
      </c>
      <c r="I2902" s="116">
        <v>0</v>
      </c>
      <c r="J2902" s="116">
        <v>0</v>
      </c>
      <c r="K2902" s="116">
        <v>0</v>
      </c>
      <c r="L2902" s="116">
        <v>0</v>
      </c>
      <c r="M2902" s="22">
        <f t="shared" si="684"/>
        <v>0</v>
      </c>
      <c r="N2902" s="116">
        <v>0</v>
      </c>
      <c r="O2902" s="116">
        <v>0</v>
      </c>
      <c r="P2902" s="116">
        <v>0</v>
      </c>
      <c r="Q2902" s="116">
        <v>0</v>
      </c>
      <c r="R2902" s="22">
        <f t="shared" si="685"/>
        <v>0</v>
      </c>
      <c r="S2902" s="116">
        <v>0</v>
      </c>
      <c r="T2902" s="116">
        <v>0</v>
      </c>
      <c r="U2902" s="116">
        <v>0</v>
      </c>
      <c r="V2902" s="116">
        <v>0</v>
      </c>
      <c r="W2902" s="22">
        <f t="shared" si="686"/>
        <v>0</v>
      </c>
      <c r="X2902" s="22">
        <f t="shared" si="687"/>
        <v>0</v>
      </c>
      <c r="Y2902" s="22">
        <f ca="1">OFFSET('Cost Study'!$B$7,'Operations Support'!$C2902,'Operations Support'!$B2902)*$H2902</f>
        <v>0</v>
      </c>
      <c r="Z2902" s="23">
        <f ca="1">Y2902*'Cost Study'!$B$31</f>
        <v>0</v>
      </c>
      <c r="AA2902" s="23">
        <f ca="1">IF(A2902=10298,1.51,1)*IF($B2902&lt;3,$D2902*'Cost Study'!$B$32*OFFSET('Cost Study'!$B$7,'Operations Support'!$C2902,'Operations Support'!$B2902),0)</f>
        <v>0</v>
      </c>
      <c r="AB2902" s="24">
        <f ca="1">AA2902*'Cost Study'!$B$31</f>
        <v>0</v>
      </c>
      <c r="AC2902" s="23">
        <f ca="1">Y2902*'Cost Study'!$B$31</f>
        <v>0</v>
      </c>
      <c r="AD2902" s="24">
        <f ca="1">AA2902*'Cost Study'!$B$31</f>
        <v>0</v>
      </c>
      <c r="AE2902" s="377">
        <f t="shared" ca="1" si="688"/>
        <v>0</v>
      </c>
      <c r="AF2902" s="377">
        <f t="shared" ca="1" si="689"/>
        <v>0</v>
      </c>
      <c r="AH2902" s="688">
        <f>IFERROR($H2902/SUMIF($A:$A,$A2902,$H:$H)*SUMIF(Summary!$A$110:$A$186,$A2902,Summary!$P$110:$P$186),0)</f>
        <v>0</v>
      </c>
      <c r="AI2902" s="689">
        <f t="shared" ca="1" si="675"/>
        <v>0</v>
      </c>
      <c r="AJ2902" s="688">
        <f>IFERROR(H2902/SUMIF(A:A,A2902,H:H)*SUMIF(Summary!$A$110:$A$186,'Operations Support'!A2902,Summary!$Q$110:$Q$186),0)</f>
        <v>0</v>
      </c>
      <c r="AK2902" s="688">
        <f t="shared" ca="1" si="676"/>
        <v>0</v>
      </c>
      <c r="AM2902" s="688">
        <f>IFERROR($H2902/SUMIF($A:$A,$A2902,$H:$H)*SUMIF(Summary!$A$230:$A$266,$A2902,Summary!$P$230:$P$266),0)</f>
        <v>0</v>
      </c>
      <c r="AN2902" s="688">
        <f>IFERROR($H2902/SUMIF($A:$A,$A2902,$H:$H)*(SUMIF(Summary!$A$230:$A$266,$A2902,Summary!$L$230:$L$266)+SUMIF(Summary!$A$281:$A$317,$A2902,Summary!$L$281:$L$317))-AM2902,0)</f>
        <v>0</v>
      </c>
      <c r="AO2902" s="688">
        <f>IFERROR($H2902/SUMIF($A:$A,$A2902,$H:$H)*SUMIF(Summary!$A$230:$A$266,$A2902,Summary!$Q$230:$Q$266),0)</f>
        <v>0</v>
      </c>
      <c r="AP2902" s="688">
        <f>IFERROR($H2902/SUMIF($A:$A,$A2902,$H:$H)*(SUMIF(Summary!$A$230:$A$266,$A2902,Summary!$L$230:$L$266)+SUMIF(Summary!$A$281:$A$317,$A2902,Summary!$L$281:$L$317))-AO2902,0)</f>
        <v>0</v>
      </c>
      <c r="AQ2902" s="306"/>
      <c r="AR2902" s="688">
        <f t="shared" ca="1" si="677"/>
        <v>0</v>
      </c>
      <c r="AS2902" s="688">
        <f t="shared" ca="1" si="678"/>
        <v>0</v>
      </c>
    </row>
    <row r="2903" spans="1:45" x14ac:dyDescent="0.2">
      <c r="A2903" s="423">
        <v>10298</v>
      </c>
      <c r="B2903" s="424">
        <v>4</v>
      </c>
      <c r="C2903" s="425" t="s">
        <v>300</v>
      </c>
      <c r="D2903" s="422">
        <f t="shared" si="679"/>
        <v>0</v>
      </c>
      <c r="E2903" s="422">
        <f t="shared" si="680"/>
        <v>0</v>
      </c>
      <c r="F2903" s="422">
        <f t="shared" si="681"/>
        <v>0</v>
      </c>
      <c r="G2903" s="422">
        <f t="shared" si="682"/>
        <v>0</v>
      </c>
      <c r="H2903" s="22">
        <f t="shared" si="683"/>
        <v>0</v>
      </c>
      <c r="I2903" s="116">
        <v>0</v>
      </c>
      <c r="J2903" s="116">
        <v>0</v>
      </c>
      <c r="K2903" s="116">
        <v>0</v>
      </c>
      <c r="L2903" s="116">
        <v>0</v>
      </c>
      <c r="M2903" s="22">
        <f t="shared" si="684"/>
        <v>0</v>
      </c>
      <c r="N2903" s="116">
        <v>0</v>
      </c>
      <c r="O2903" s="116">
        <v>0</v>
      </c>
      <c r="P2903" s="116">
        <v>0</v>
      </c>
      <c r="Q2903" s="116">
        <v>0</v>
      </c>
      <c r="R2903" s="22">
        <f t="shared" si="685"/>
        <v>0</v>
      </c>
      <c r="S2903" s="116">
        <v>0</v>
      </c>
      <c r="T2903" s="116">
        <v>0</v>
      </c>
      <c r="U2903" s="116">
        <v>0</v>
      </c>
      <c r="V2903" s="116">
        <v>0</v>
      </c>
      <c r="W2903" s="22">
        <f t="shared" si="686"/>
        <v>0</v>
      </c>
      <c r="X2903" s="22">
        <f t="shared" si="687"/>
        <v>0</v>
      </c>
      <c r="Y2903" s="22">
        <f ca="1">OFFSET('Cost Study'!$B$7,'Operations Support'!$C2903,'Operations Support'!$B2903)*$H2903</f>
        <v>0</v>
      </c>
      <c r="Z2903" s="23">
        <f ca="1">Y2903*'Cost Study'!$B$31</f>
        <v>0</v>
      </c>
      <c r="AA2903" s="23">
        <f ca="1">IF(A2903=10298,1.51,1)*IF($B2903&lt;3,$D2903*'Cost Study'!$B$32*OFFSET('Cost Study'!$B$7,'Operations Support'!$C2903,'Operations Support'!$B2903),0)</f>
        <v>0</v>
      </c>
      <c r="AB2903" s="24">
        <f ca="1">AA2903*'Cost Study'!$B$31</f>
        <v>0</v>
      </c>
      <c r="AC2903" s="23">
        <f ca="1">Y2903*'Cost Study'!$B$31</f>
        <v>0</v>
      </c>
      <c r="AD2903" s="24">
        <f ca="1">AA2903*'Cost Study'!$B$31</f>
        <v>0</v>
      </c>
      <c r="AE2903" s="377">
        <f t="shared" ca="1" si="688"/>
        <v>0</v>
      </c>
      <c r="AF2903" s="377">
        <f t="shared" ca="1" si="689"/>
        <v>0</v>
      </c>
      <c r="AH2903" s="688">
        <f>IFERROR($H2903/SUMIF($A:$A,$A2903,$H:$H)*SUMIF(Summary!$A$110:$A$186,$A2903,Summary!$P$110:$P$186),0)</f>
        <v>0</v>
      </c>
      <c r="AI2903" s="689">
        <f t="shared" ca="1" si="675"/>
        <v>0</v>
      </c>
      <c r="AJ2903" s="688">
        <f>IFERROR(H2903/SUMIF(A:A,A2903,H:H)*SUMIF(Summary!$A$110:$A$186,'Operations Support'!A2903,Summary!$Q$110:$Q$186),0)</f>
        <v>0</v>
      </c>
      <c r="AK2903" s="688">
        <f t="shared" ca="1" si="676"/>
        <v>0</v>
      </c>
      <c r="AM2903" s="688">
        <f>IFERROR($H2903/SUMIF($A:$A,$A2903,$H:$H)*SUMIF(Summary!$A$230:$A$266,$A2903,Summary!$P$230:$P$266),0)</f>
        <v>0</v>
      </c>
      <c r="AN2903" s="688">
        <f>IFERROR($H2903/SUMIF($A:$A,$A2903,$H:$H)*(SUMIF(Summary!$A$230:$A$266,$A2903,Summary!$L$230:$L$266)+SUMIF(Summary!$A$281:$A$317,$A2903,Summary!$L$281:$L$317))-AM2903,0)</f>
        <v>0</v>
      </c>
      <c r="AO2903" s="688">
        <f>IFERROR($H2903/SUMIF($A:$A,$A2903,$H:$H)*SUMIF(Summary!$A$230:$A$266,$A2903,Summary!$Q$230:$Q$266),0)</f>
        <v>0</v>
      </c>
      <c r="AP2903" s="688">
        <f>IFERROR($H2903/SUMIF($A:$A,$A2903,$H:$H)*(SUMIF(Summary!$A$230:$A$266,$A2903,Summary!$L$230:$L$266)+SUMIF(Summary!$A$281:$A$317,$A2903,Summary!$L$281:$L$317))-AO2903,0)</f>
        <v>0</v>
      </c>
      <c r="AQ2903" s="306"/>
      <c r="AR2903" s="688">
        <f t="shared" ca="1" si="677"/>
        <v>0</v>
      </c>
      <c r="AS2903" s="688">
        <f t="shared" ca="1" si="678"/>
        <v>0</v>
      </c>
    </row>
    <row r="2904" spans="1:45" x14ac:dyDescent="0.2">
      <c r="A2904" s="423">
        <v>10298</v>
      </c>
      <c r="B2904" s="424">
        <v>4</v>
      </c>
      <c r="C2904" s="425" t="s">
        <v>301</v>
      </c>
      <c r="D2904" s="422">
        <f t="shared" si="679"/>
        <v>530</v>
      </c>
      <c r="E2904" s="422">
        <f t="shared" si="680"/>
        <v>3</v>
      </c>
      <c r="F2904" s="422">
        <f t="shared" si="681"/>
        <v>0</v>
      </c>
      <c r="G2904" s="422">
        <f t="shared" si="682"/>
        <v>54</v>
      </c>
      <c r="H2904" s="22">
        <f t="shared" si="683"/>
        <v>723.29</v>
      </c>
      <c r="I2904" s="116">
        <v>233</v>
      </c>
      <c r="J2904" s="116">
        <v>0</v>
      </c>
      <c r="K2904" s="116">
        <v>0</v>
      </c>
      <c r="L2904" s="116">
        <v>24</v>
      </c>
      <c r="M2904" s="22">
        <f t="shared" si="684"/>
        <v>209</v>
      </c>
      <c r="N2904" s="116">
        <v>200</v>
      </c>
      <c r="O2904" s="116">
        <v>3</v>
      </c>
      <c r="P2904" s="116">
        <v>0</v>
      </c>
      <c r="Q2904" s="116">
        <v>18</v>
      </c>
      <c r="R2904" s="22">
        <f t="shared" si="685"/>
        <v>185</v>
      </c>
      <c r="S2904" s="116">
        <v>97</v>
      </c>
      <c r="T2904" s="116">
        <v>0</v>
      </c>
      <c r="U2904" s="116">
        <v>0</v>
      </c>
      <c r="V2904" s="116">
        <v>12</v>
      </c>
      <c r="W2904" s="22">
        <f t="shared" si="686"/>
        <v>85</v>
      </c>
      <c r="X2904" s="22">
        <f t="shared" si="687"/>
        <v>40.182777777777773</v>
      </c>
      <c r="Y2904" s="22">
        <f ca="1">OFFSET('Cost Study'!$B$7,'Operations Support'!$C2904,'Operations Support'!$B2904)*$H2904</f>
        <v>15818.3523</v>
      </c>
      <c r="Z2904" s="23">
        <f ca="1">Y2904*'Cost Study'!$B$31</f>
        <v>883485.50413545826</v>
      </c>
      <c r="AA2904" s="23">
        <f ca="1">IF(A2904=10298,1.51,1)*IF($B2904&lt;3,$D2904*'Cost Study'!$B$32*OFFSET('Cost Study'!$B$7,'Operations Support'!$C2904,'Operations Support'!$B2904),0)</f>
        <v>0</v>
      </c>
      <c r="AB2904" s="24">
        <f ca="1">AA2904*'Cost Study'!$B$31</f>
        <v>0</v>
      </c>
      <c r="AC2904" s="23">
        <f ca="1">Y2904*'Cost Study'!$B$31</f>
        <v>883485.50413545826</v>
      </c>
      <c r="AD2904" s="24">
        <f ca="1">AA2904*'Cost Study'!$B$31</f>
        <v>0</v>
      </c>
      <c r="AE2904" s="377">
        <f t="shared" ca="1" si="688"/>
        <v>883485.50413545826</v>
      </c>
      <c r="AF2904" s="377">
        <f t="shared" ca="1" si="689"/>
        <v>883485.50413545826</v>
      </c>
      <c r="AH2904" s="688">
        <f>IFERROR($H2904/SUMIF($A:$A,$A2904,$H:$H)*SUMIF(Summary!$A$110:$A$186,$A2904,Summary!$P$110:$P$186),0)</f>
        <v>14786.447089641197</v>
      </c>
      <c r="AI2904" s="689">
        <f t="shared" ca="1" si="675"/>
        <v>868699.05704581703</v>
      </c>
      <c r="AJ2904" s="688">
        <f>IFERROR(H2904/SUMIF(A:A,A2904,H:H)*SUMIF(Summary!$A$110:$A$186,'Operations Support'!A2904,Summary!$Q$110:$Q$186),0)</f>
        <v>14866.417802556885</v>
      </c>
      <c r="AK2904" s="688">
        <f t="shared" ca="1" si="676"/>
        <v>868619.08633290138</v>
      </c>
      <c r="AM2904" s="688">
        <f>IFERROR($H2904/SUMIF($A:$A,$A2904,$H:$H)*SUMIF(Summary!$A$230:$A$266,$A2904,Summary!$P$230:$P$266),0)</f>
        <v>2797.6164462704046</v>
      </c>
      <c r="AN2904" s="688">
        <f>IFERROR($H2904/SUMIF($A:$A,$A2904,$H:$H)*(SUMIF(Summary!$A$230:$A$266,$A2904,Summary!$L$230:$L$266)+SUMIF(Summary!$A$281:$A$317,$A2904,Summary!$L$281:$L$317))-AM2904,0)</f>
        <v>31082.203490010106</v>
      </c>
      <c r="AO2904" s="688">
        <f>IFERROR($H2904/SUMIF($A:$A,$A2904,$H:$H)*SUMIF(Summary!$A$230:$A$266,$A2904,Summary!$Q$230:$Q$266),0)</f>
        <v>2812.7470168744567</v>
      </c>
      <c r="AP2904" s="688">
        <f>IFERROR($H2904/SUMIF($A:$A,$A2904,$H:$H)*(SUMIF(Summary!$A$230:$A$266,$A2904,Summary!$L$230:$L$266)+SUMIF(Summary!$A$281:$A$317,$A2904,Summary!$L$281:$L$317))-AO2904,0)</f>
        <v>31067.072919406055</v>
      </c>
      <c r="AQ2904" s="306"/>
      <c r="AR2904" s="688">
        <f t="shared" ca="1" si="677"/>
        <v>899781.26053582714</v>
      </c>
      <c r="AS2904" s="688">
        <f t="shared" ca="1" si="678"/>
        <v>899686.15925230738</v>
      </c>
    </row>
    <row r="2905" spans="1:45" x14ac:dyDescent="0.2">
      <c r="A2905" s="423">
        <v>10298</v>
      </c>
      <c r="B2905" s="424">
        <v>4</v>
      </c>
      <c r="C2905" s="425" t="s">
        <v>302</v>
      </c>
      <c r="D2905" s="422">
        <f t="shared" si="679"/>
        <v>0</v>
      </c>
      <c r="E2905" s="422">
        <f t="shared" si="680"/>
        <v>0</v>
      </c>
      <c r="F2905" s="422">
        <f t="shared" si="681"/>
        <v>0</v>
      </c>
      <c r="G2905" s="422">
        <f t="shared" si="682"/>
        <v>0</v>
      </c>
      <c r="H2905" s="22">
        <f t="shared" si="683"/>
        <v>0</v>
      </c>
      <c r="I2905" s="116">
        <v>0</v>
      </c>
      <c r="J2905" s="116">
        <v>0</v>
      </c>
      <c r="K2905" s="116">
        <v>0</v>
      </c>
      <c r="L2905" s="116">
        <v>0</v>
      </c>
      <c r="M2905" s="22">
        <f t="shared" si="684"/>
        <v>0</v>
      </c>
      <c r="N2905" s="116">
        <v>0</v>
      </c>
      <c r="O2905" s="116">
        <v>0</v>
      </c>
      <c r="P2905" s="116">
        <v>0</v>
      </c>
      <c r="Q2905" s="116">
        <v>0</v>
      </c>
      <c r="R2905" s="22">
        <f t="shared" si="685"/>
        <v>0</v>
      </c>
      <c r="S2905" s="116">
        <v>0</v>
      </c>
      <c r="T2905" s="116">
        <v>0</v>
      </c>
      <c r="U2905" s="116">
        <v>0</v>
      </c>
      <c r="V2905" s="116">
        <v>0</v>
      </c>
      <c r="W2905" s="22">
        <f t="shared" si="686"/>
        <v>0</v>
      </c>
      <c r="X2905" s="22">
        <f t="shared" si="687"/>
        <v>0</v>
      </c>
      <c r="Y2905" s="22">
        <f ca="1">OFFSET('Cost Study'!$B$7,'Operations Support'!$C2905,'Operations Support'!$B2905)*$H2905</f>
        <v>0</v>
      </c>
      <c r="Z2905" s="23">
        <f ca="1">Y2905*'Cost Study'!$B$31</f>
        <v>0</v>
      </c>
      <c r="AA2905" s="23">
        <f ca="1">IF(A2905=10298,1.51,1)*IF($B2905&lt;3,$D2905*'Cost Study'!$B$32*OFFSET('Cost Study'!$B$7,'Operations Support'!$C2905,'Operations Support'!$B2905),0)</f>
        <v>0</v>
      </c>
      <c r="AB2905" s="24">
        <f ca="1">AA2905*'Cost Study'!$B$31</f>
        <v>0</v>
      </c>
      <c r="AC2905" s="23">
        <f ca="1">Y2905*'Cost Study'!$B$31</f>
        <v>0</v>
      </c>
      <c r="AD2905" s="24">
        <f ca="1">AA2905*'Cost Study'!$B$31</f>
        <v>0</v>
      </c>
      <c r="AE2905" s="377">
        <f t="shared" ca="1" si="688"/>
        <v>0</v>
      </c>
      <c r="AF2905" s="377">
        <f t="shared" ca="1" si="689"/>
        <v>0</v>
      </c>
      <c r="AH2905" s="688">
        <f>IFERROR($H2905/SUMIF($A:$A,$A2905,$H:$H)*SUMIF(Summary!$A$110:$A$186,$A2905,Summary!$P$110:$P$186),0)</f>
        <v>0</v>
      </c>
      <c r="AI2905" s="689">
        <f t="shared" ca="1" si="675"/>
        <v>0</v>
      </c>
      <c r="AJ2905" s="688">
        <f>IFERROR(H2905/SUMIF(A:A,A2905,H:H)*SUMIF(Summary!$A$110:$A$186,'Operations Support'!A2905,Summary!$Q$110:$Q$186),0)</f>
        <v>0</v>
      </c>
      <c r="AK2905" s="688">
        <f t="shared" ca="1" si="676"/>
        <v>0</v>
      </c>
      <c r="AM2905" s="688">
        <f>IFERROR($H2905/SUMIF($A:$A,$A2905,$H:$H)*SUMIF(Summary!$A$230:$A$266,$A2905,Summary!$P$230:$P$266),0)</f>
        <v>0</v>
      </c>
      <c r="AN2905" s="688">
        <f>IFERROR($H2905/SUMIF($A:$A,$A2905,$H:$H)*(SUMIF(Summary!$A$230:$A$266,$A2905,Summary!$L$230:$L$266)+SUMIF(Summary!$A$281:$A$317,$A2905,Summary!$L$281:$L$317))-AM2905,0)</f>
        <v>0</v>
      </c>
      <c r="AO2905" s="688">
        <f>IFERROR($H2905/SUMIF($A:$A,$A2905,$H:$H)*SUMIF(Summary!$A$230:$A$266,$A2905,Summary!$Q$230:$Q$266),0)</f>
        <v>0</v>
      </c>
      <c r="AP2905" s="688">
        <f>IFERROR($H2905/SUMIF($A:$A,$A2905,$H:$H)*(SUMIF(Summary!$A$230:$A$266,$A2905,Summary!$L$230:$L$266)+SUMIF(Summary!$A$281:$A$317,$A2905,Summary!$L$281:$L$317))-AO2905,0)</f>
        <v>0</v>
      </c>
      <c r="AQ2905" s="306"/>
      <c r="AR2905" s="688">
        <f t="shared" ca="1" si="677"/>
        <v>0</v>
      </c>
      <c r="AS2905" s="688">
        <f t="shared" ca="1" si="678"/>
        <v>0</v>
      </c>
    </row>
    <row r="2906" spans="1:45" x14ac:dyDescent="0.2">
      <c r="A2906" s="423">
        <v>10298</v>
      </c>
      <c r="B2906" s="424">
        <v>4</v>
      </c>
      <c r="C2906" s="425" t="s">
        <v>303</v>
      </c>
      <c r="D2906" s="422">
        <f t="shared" si="679"/>
        <v>0</v>
      </c>
      <c r="E2906" s="422">
        <f t="shared" si="680"/>
        <v>0</v>
      </c>
      <c r="F2906" s="422">
        <f t="shared" si="681"/>
        <v>0</v>
      </c>
      <c r="G2906" s="422">
        <f t="shared" si="682"/>
        <v>0</v>
      </c>
      <c r="H2906" s="22">
        <f t="shared" si="683"/>
        <v>0</v>
      </c>
      <c r="I2906" s="116">
        <v>0</v>
      </c>
      <c r="J2906" s="116">
        <v>0</v>
      </c>
      <c r="K2906" s="116">
        <v>0</v>
      </c>
      <c r="L2906" s="116">
        <v>0</v>
      </c>
      <c r="M2906" s="22">
        <f t="shared" si="684"/>
        <v>0</v>
      </c>
      <c r="N2906" s="116">
        <v>0</v>
      </c>
      <c r="O2906" s="116">
        <v>0</v>
      </c>
      <c r="P2906" s="116">
        <v>0</v>
      </c>
      <c r="Q2906" s="116">
        <v>0</v>
      </c>
      <c r="R2906" s="22">
        <f t="shared" si="685"/>
        <v>0</v>
      </c>
      <c r="S2906" s="116">
        <v>0</v>
      </c>
      <c r="T2906" s="116">
        <v>0</v>
      </c>
      <c r="U2906" s="116">
        <v>0</v>
      </c>
      <c r="V2906" s="116">
        <v>0</v>
      </c>
      <c r="W2906" s="22">
        <f t="shared" si="686"/>
        <v>0</v>
      </c>
      <c r="X2906" s="22">
        <f t="shared" si="687"/>
        <v>0</v>
      </c>
      <c r="Y2906" s="22">
        <f ca="1">OFFSET('Cost Study'!$B$7,'Operations Support'!$C2906,'Operations Support'!$B2906)*$H2906</f>
        <v>0</v>
      </c>
      <c r="Z2906" s="23">
        <f ca="1">Y2906*'Cost Study'!$B$31</f>
        <v>0</v>
      </c>
      <c r="AA2906" s="23">
        <f ca="1">IF(A2906=10298,1.51,1)*IF($B2906&lt;3,$D2906*'Cost Study'!$B$32*OFFSET('Cost Study'!$B$7,'Operations Support'!$C2906,'Operations Support'!$B2906),0)</f>
        <v>0</v>
      </c>
      <c r="AB2906" s="24">
        <f ca="1">AA2906*'Cost Study'!$B$31</f>
        <v>0</v>
      </c>
      <c r="AC2906" s="23">
        <f ca="1">Y2906*'Cost Study'!$B$31</f>
        <v>0</v>
      </c>
      <c r="AD2906" s="24">
        <f ca="1">AA2906*'Cost Study'!$B$31</f>
        <v>0</v>
      </c>
      <c r="AE2906" s="377">
        <f t="shared" ca="1" si="688"/>
        <v>0</v>
      </c>
      <c r="AF2906" s="377">
        <f t="shared" ca="1" si="689"/>
        <v>0</v>
      </c>
      <c r="AH2906" s="688">
        <f>IFERROR($H2906/SUMIF($A:$A,$A2906,$H:$H)*SUMIF(Summary!$A$110:$A$186,$A2906,Summary!$P$110:$P$186),0)</f>
        <v>0</v>
      </c>
      <c r="AI2906" s="689">
        <f t="shared" ca="1" si="675"/>
        <v>0</v>
      </c>
      <c r="AJ2906" s="688">
        <f>IFERROR(H2906/SUMIF(A:A,A2906,H:H)*SUMIF(Summary!$A$110:$A$186,'Operations Support'!A2906,Summary!$Q$110:$Q$186),0)</f>
        <v>0</v>
      </c>
      <c r="AK2906" s="688">
        <f t="shared" ca="1" si="676"/>
        <v>0</v>
      </c>
      <c r="AM2906" s="688">
        <f>IFERROR($H2906/SUMIF($A:$A,$A2906,$H:$H)*SUMIF(Summary!$A$230:$A$266,$A2906,Summary!$P$230:$P$266),0)</f>
        <v>0</v>
      </c>
      <c r="AN2906" s="688">
        <f>IFERROR($H2906/SUMIF($A:$A,$A2906,$H:$H)*(SUMIF(Summary!$A$230:$A$266,$A2906,Summary!$L$230:$L$266)+SUMIF(Summary!$A$281:$A$317,$A2906,Summary!$L$281:$L$317))-AM2906,0)</f>
        <v>0</v>
      </c>
      <c r="AO2906" s="688">
        <f>IFERROR($H2906/SUMIF($A:$A,$A2906,$H:$H)*SUMIF(Summary!$A$230:$A$266,$A2906,Summary!$Q$230:$Q$266),0)</f>
        <v>0</v>
      </c>
      <c r="AP2906" s="688">
        <f>IFERROR($H2906/SUMIF($A:$A,$A2906,$H:$H)*(SUMIF(Summary!$A$230:$A$266,$A2906,Summary!$L$230:$L$266)+SUMIF(Summary!$A$281:$A$317,$A2906,Summary!$L$281:$L$317))-AO2906,0)</f>
        <v>0</v>
      </c>
      <c r="AQ2906" s="306"/>
      <c r="AR2906" s="688">
        <f t="shared" ca="1" si="677"/>
        <v>0</v>
      </c>
      <c r="AS2906" s="688">
        <f t="shared" ca="1" si="678"/>
        <v>0</v>
      </c>
    </row>
    <row r="2907" spans="1:45" x14ac:dyDescent="0.2">
      <c r="A2907" s="423">
        <v>10298</v>
      </c>
      <c r="B2907" s="424">
        <v>4</v>
      </c>
      <c r="C2907" s="425" t="s">
        <v>304</v>
      </c>
      <c r="D2907" s="422">
        <f t="shared" si="679"/>
        <v>3</v>
      </c>
      <c r="E2907" s="422">
        <f t="shared" si="680"/>
        <v>0</v>
      </c>
      <c r="F2907" s="422">
        <f t="shared" si="681"/>
        <v>0</v>
      </c>
      <c r="G2907" s="422">
        <f t="shared" si="682"/>
        <v>0</v>
      </c>
      <c r="H2907" s="22">
        <f t="shared" si="683"/>
        <v>4.53</v>
      </c>
      <c r="I2907" s="116">
        <v>3</v>
      </c>
      <c r="J2907" s="116">
        <v>0</v>
      </c>
      <c r="K2907" s="116">
        <v>0</v>
      </c>
      <c r="L2907" s="116">
        <v>0</v>
      </c>
      <c r="M2907" s="22">
        <f t="shared" si="684"/>
        <v>3</v>
      </c>
      <c r="N2907" s="116">
        <v>0</v>
      </c>
      <c r="O2907" s="116">
        <v>0</v>
      </c>
      <c r="P2907" s="116">
        <v>0</v>
      </c>
      <c r="Q2907" s="116">
        <v>0</v>
      </c>
      <c r="R2907" s="22">
        <f t="shared" si="685"/>
        <v>0</v>
      </c>
      <c r="S2907" s="116">
        <v>0</v>
      </c>
      <c r="T2907" s="116">
        <v>0</v>
      </c>
      <c r="U2907" s="116">
        <v>0</v>
      </c>
      <c r="V2907" s="116">
        <v>0</v>
      </c>
      <c r="W2907" s="22">
        <f t="shared" si="686"/>
        <v>0</v>
      </c>
      <c r="X2907" s="22">
        <f t="shared" si="687"/>
        <v>0.25166666666666671</v>
      </c>
      <c r="Y2907" s="22">
        <f ca="1">OFFSET('Cost Study'!$B$7,'Operations Support'!$C2907,'Operations Support'!$B2907)*$H2907</f>
        <v>61.517400000000002</v>
      </c>
      <c r="Z2907" s="23">
        <f ca="1">Y2907*'Cost Study'!$B$31</f>
        <v>3435.8655137616729</v>
      </c>
      <c r="AA2907" s="23">
        <f ca="1">IF(A2907=10298,1.51,1)*IF($B2907&lt;3,$D2907*'Cost Study'!$B$32*OFFSET('Cost Study'!$B$7,'Operations Support'!$C2907,'Operations Support'!$B2907),0)</f>
        <v>0</v>
      </c>
      <c r="AB2907" s="24">
        <f ca="1">AA2907*'Cost Study'!$B$31</f>
        <v>0</v>
      </c>
      <c r="AC2907" s="23">
        <f ca="1">Y2907*'Cost Study'!$B$31</f>
        <v>3435.8655137616729</v>
      </c>
      <c r="AD2907" s="24">
        <f ca="1">AA2907*'Cost Study'!$B$31</f>
        <v>0</v>
      </c>
      <c r="AE2907" s="377">
        <f t="shared" ca="1" si="688"/>
        <v>3435.8655137616729</v>
      </c>
      <c r="AF2907" s="377">
        <f t="shared" ca="1" si="689"/>
        <v>3435.8655137616729</v>
      </c>
      <c r="AH2907" s="688">
        <f>IFERROR($H2907/SUMIF($A:$A,$A2907,$H:$H)*SUMIF(Summary!$A$110:$A$186,$A2907,Summary!$P$110:$P$186),0)</f>
        <v>92.608228118838383</v>
      </c>
      <c r="AI2907" s="689">
        <f t="shared" ca="1" si="675"/>
        <v>3343.2572856428346</v>
      </c>
      <c r="AJ2907" s="688">
        <f>IFERROR(H2907/SUMIF(A:A,A2907,H:H)*SUMIF(Summary!$A$110:$A$186,'Operations Support'!A2907,Summary!$Q$110:$Q$186),0)</f>
        <v>93.109088533759191</v>
      </c>
      <c r="AK2907" s="688">
        <f t="shared" ca="1" si="676"/>
        <v>3342.7564252279135</v>
      </c>
      <c r="AM2907" s="688">
        <f>IFERROR($H2907/SUMIF($A:$A,$A2907,$H:$H)*SUMIF(Summary!$A$230:$A$266,$A2907,Summary!$P$230:$P$266),0)</f>
        <v>17.521606135305248</v>
      </c>
      <c r="AN2907" s="688">
        <f>IFERROR($H2907/SUMIF($A:$A,$A2907,$H:$H)*(SUMIF(Summary!$A$230:$A$266,$A2907,Summary!$L$230:$L$266)+SUMIF(Summary!$A$281:$A$317,$A2907,Summary!$L$281:$L$317))-AM2907,0)</f>
        <v>194.66933292281902</v>
      </c>
      <c r="AO2907" s="688">
        <f>IFERROR($H2907/SUMIF($A:$A,$A2907,$H:$H)*SUMIF(Summary!$A$230:$A$266,$A2907,Summary!$Q$230:$Q$266),0)</f>
        <v>17.616369625518519</v>
      </c>
      <c r="AP2907" s="688">
        <f>IFERROR($H2907/SUMIF($A:$A,$A2907,$H:$H)*(SUMIF(Summary!$A$230:$A$266,$A2907,Summary!$L$230:$L$266)+SUMIF(Summary!$A$281:$A$317,$A2907,Summary!$L$281:$L$317))-AO2907,0)</f>
        <v>194.57456943260573</v>
      </c>
      <c r="AQ2907" s="306"/>
      <c r="AR2907" s="688">
        <f t="shared" ca="1" si="677"/>
        <v>3537.9266185656538</v>
      </c>
      <c r="AS2907" s="688">
        <f t="shared" ca="1" si="678"/>
        <v>3537.3309946605191</v>
      </c>
    </row>
    <row r="2908" spans="1:45" x14ac:dyDescent="0.2">
      <c r="A2908" s="423">
        <v>10298</v>
      </c>
      <c r="B2908" s="424">
        <v>4</v>
      </c>
      <c r="C2908" s="425" t="s">
        <v>305</v>
      </c>
      <c r="D2908" s="422">
        <f t="shared" si="679"/>
        <v>9</v>
      </c>
      <c r="E2908" s="422">
        <f t="shared" si="680"/>
        <v>0</v>
      </c>
      <c r="F2908" s="422">
        <f t="shared" si="681"/>
        <v>0</v>
      </c>
      <c r="G2908" s="422">
        <f t="shared" si="682"/>
        <v>0</v>
      </c>
      <c r="H2908" s="22">
        <f t="shared" si="683"/>
        <v>13.59</v>
      </c>
      <c r="I2908" s="116">
        <v>3</v>
      </c>
      <c r="J2908" s="116">
        <v>0</v>
      </c>
      <c r="K2908" s="116">
        <v>0</v>
      </c>
      <c r="L2908" s="116">
        <v>0</v>
      </c>
      <c r="M2908" s="22">
        <f t="shared" si="684"/>
        <v>3</v>
      </c>
      <c r="N2908" s="116">
        <v>6</v>
      </c>
      <c r="O2908" s="116">
        <v>0</v>
      </c>
      <c r="P2908" s="116">
        <v>0</v>
      </c>
      <c r="Q2908" s="116">
        <v>0</v>
      </c>
      <c r="R2908" s="22">
        <f t="shared" si="685"/>
        <v>6</v>
      </c>
      <c r="S2908" s="116">
        <v>0</v>
      </c>
      <c r="T2908" s="116">
        <v>0</v>
      </c>
      <c r="U2908" s="116">
        <v>0</v>
      </c>
      <c r="V2908" s="116">
        <v>0</v>
      </c>
      <c r="W2908" s="22">
        <f t="shared" si="686"/>
        <v>0</v>
      </c>
      <c r="X2908" s="22">
        <f t="shared" si="687"/>
        <v>0.755</v>
      </c>
      <c r="Y2908" s="22">
        <f ca="1">OFFSET('Cost Study'!$B$7,'Operations Support'!$C2908,'Operations Support'!$B2908)*$H2908</f>
        <v>251.00729999999999</v>
      </c>
      <c r="Z2908" s="23">
        <f ca="1">Y2908*'Cost Study'!$B$31</f>
        <v>14019.242129420785</v>
      </c>
      <c r="AA2908" s="23">
        <f ca="1">IF(A2908=10298,1.51,1)*IF($B2908&lt;3,$D2908*'Cost Study'!$B$32*OFFSET('Cost Study'!$B$7,'Operations Support'!$C2908,'Operations Support'!$B2908),0)</f>
        <v>0</v>
      </c>
      <c r="AB2908" s="24">
        <f ca="1">AA2908*'Cost Study'!$B$31</f>
        <v>0</v>
      </c>
      <c r="AC2908" s="23">
        <f ca="1">Y2908*'Cost Study'!$B$31</f>
        <v>14019.242129420785</v>
      </c>
      <c r="AD2908" s="24">
        <f ca="1">AA2908*'Cost Study'!$B$31</f>
        <v>0</v>
      </c>
      <c r="AE2908" s="377">
        <f t="shared" ca="1" si="688"/>
        <v>14019.242129420785</v>
      </c>
      <c r="AF2908" s="377">
        <f t="shared" ca="1" si="689"/>
        <v>14019.242129420785</v>
      </c>
      <c r="AH2908" s="688">
        <f>IFERROR($H2908/SUMIF($A:$A,$A2908,$H:$H)*SUMIF(Summary!$A$110:$A$186,$A2908,Summary!$P$110:$P$186),0)</f>
        <v>277.82468435651515</v>
      </c>
      <c r="AI2908" s="689">
        <f t="shared" ca="1" si="675"/>
        <v>13741.417445064269</v>
      </c>
      <c r="AJ2908" s="688">
        <f>IFERROR(H2908/SUMIF(A:A,A2908,H:H)*SUMIF(Summary!$A$110:$A$186,'Operations Support'!A2908,Summary!$Q$110:$Q$186),0)</f>
        <v>279.32726560127759</v>
      </c>
      <c r="AK2908" s="688">
        <f t="shared" ca="1" si="676"/>
        <v>13739.914863819507</v>
      </c>
      <c r="AM2908" s="688">
        <f>IFERROR($H2908/SUMIF($A:$A,$A2908,$H:$H)*SUMIF(Summary!$A$230:$A$266,$A2908,Summary!$P$230:$P$266),0)</f>
        <v>52.564818405915744</v>
      </c>
      <c r="AN2908" s="688">
        <f>IFERROR($H2908/SUMIF($A:$A,$A2908,$H:$H)*(SUMIF(Summary!$A$230:$A$266,$A2908,Summary!$L$230:$L$266)+SUMIF(Summary!$A$281:$A$317,$A2908,Summary!$L$281:$L$317))-AM2908,0)</f>
        <v>584.00799876845701</v>
      </c>
      <c r="AO2908" s="688">
        <f>IFERROR($H2908/SUMIF($A:$A,$A2908,$H:$H)*SUMIF(Summary!$A$230:$A$266,$A2908,Summary!$Q$230:$Q$266),0)</f>
        <v>52.849108876555555</v>
      </c>
      <c r="AP2908" s="688">
        <f>IFERROR($H2908/SUMIF($A:$A,$A2908,$H:$H)*(SUMIF(Summary!$A$230:$A$266,$A2908,Summary!$L$230:$L$266)+SUMIF(Summary!$A$281:$A$317,$A2908,Summary!$L$281:$L$317))-AO2908,0)</f>
        <v>583.72370829781721</v>
      </c>
      <c r="AQ2908" s="306"/>
      <c r="AR2908" s="688">
        <f t="shared" ca="1" si="677"/>
        <v>14325.425443832726</v>
      </c>
      <c r="AS2908" s="688">
        <f t="shared" ca="1" si="678"/>
        <v>14323.638572117325</v>
      </c>
    </row>
    <row r="2909" spans="1:45" x14ac:dyDescent="0.2">
      <c r="A2909" s="423">
        <v>10298</v>
      </c>
      <c r="B2909" s="424">
        <v>4</v>
      </c>
      <c r="C2909" s="425" t="s">
        <v>306</v>
      </c>
      <c r="D2909" s="422">
        <f t="shared" si="679"/>
        <v>0</v>
      </c>
      <c r="E2909" s="422">
        <f t="shared" si="680"/>
        <v>0</v>
      </c>
      <c r="F2909" s="422">
        <f t="shared" si="681"/>
        <v>0</v>
      </c>
      <c r="G2909" s="422">
        <f t="shared" si="682"/>
        <v>0</v>
      </c>
      <c r="H2909" s="22">
        <f t="shared" si="683"/>
        <v>0</v>
      </c>
      <c r="I2909" s="116">
        <v>0</v>
      </c>
      <c r="J2909" s="116">
        <v>0</v>
      </c>
      <c r="K2909" s="116">
        <v>0</v>
      </c>
      <c r="L2909" s="116">
        <v>0</v>
      </c>
      <c r="M2909" s="22">
        <f t="shared" si="684"/>
        <v>0</v>
      </c>
      <c r="N2909" s="116">
        <v>0</v>
      </c>
      <c r="O2909" s="116">
        <v>0</v>
      </c>
      <c r="P2909" s="116">
        <v>0</v>
      </c>
      <c r="Q2909" s="116">
        <v>0</v>
      </c>
      <c r="R2909" s="22">
        <f t="shared" si="685"/>
        <v>0</v>
      </c>
      <c r="S2909" s="116">
        <v>0</v>
      </c>
      <c r="T2909" s="116">
        <v>0</v>
      </c>
      <c r="U2909" s="116">
        <v>0</v>
      </c>
      <c r="V2909" s="116">
        <v>0</v>
      </c>
      <c r="W2909" s="22">
        <f t="shared" si="686"/>
        <v>0</v>
      </c>
      <c r="X2909" s="22">
        <f t="shared" si="687"/>
        <v>0</v>
      </c>
      <c r="Y2909" s="22">
        <f ca="1">OFFSET('Cost Study'!$B$7,'Operations Support'!$C2909,'Operations Support'!$B2909)*$H2909</f>
        <v>0</v>
      </c>
      <c r="Z2909" s="23">
        <f ca="1">Y2909*'Cost Study'!$B$31</f>
        <v>0</v>
      </c>
      <c r="AA2909" s="23">
        <f ca="1">IF(A2909=10298,1.51,1)*IF($B2909&lt;3,$D2909*'Cost Study'!$B$32*OFFSET('Cost Study'!$B$7,'Operations Support'!$C2909,'Operations Support'!$B2909),0)</f>
        <v>0</v>
      </c>
      <c r="AB2909" s="24">
        <f ca="1">AA2909*'Cost Study'!$B$31</f>
        <v>0</v>
      </c>
      <c r="AC2909" s="23">
        <f ca="1">Y2909*'Cost Study'!$B$31</f>
        <v>0</v>
      </c>
      <c r="AD2909" s="24">
        <f ca="1">AA2909*'Cost Study'!$B$31</f>
        <v>0</v>
      </c>
      <c r="AE2909" s="377">
        <f t="shared" ca="1" si="688"/>
        <v>0</v>
      </c>
      <c r="AF2909" s="377">
        <f t="shared" ca="1" si="689"/>
        <v>0</v>
      </c>
      <c r="AH2909" s="688">
        <f>IFERROR($H2909/SUMIF($A:$A,$A2909,$H:$H)*SUMIF(Summary!$A$110:$A$186,$A2909,Summary!$P$110:$P$186),0)</f>
        <v>0</v>
      </c>
      <c r="AI2909" s="689">
        <f t="shared" ca="1" si="675"/>
        <v>0</v>
      </c>
      <c r="AJ2909" s="688">
        <f>IFERROR(H2909/SUMIF(A:A,A2909,H:H)*SUMIF(Summary!$A$110:$A$186,'Operations Support'!A2909,Summary!$Q$110:$Q$186),0)</f>
        <v>0</v>
      </c>
      <c r="AK2909" s="688">
        <f t="shared" ca="1" si="676"/>
        <v>0</v>
      </c>
      <c r="AM2909" s="688">
        <f>IFERROR($H2909/SUMIF($A:$A,$A2909,$H:$H)*SUMIF(Summary!$A$230:$A$266,$A2909,Summary!$P$230:$P$266),0)</f>
        <v>0</v>
      </c>
      <c r="AN2909" s="688">
        <f>IFERROR($H2909/SUMIF($A:$A,$A2909,$H:$H)*(SUMIF(Summary!$A$230:$A$266,$A2909,Summary!$L$230:$L$266)+SUMIF(Summary!$A$281:$A$317,$A2909,Summary!$L$281:$L$317))-AM2909,0)</f>
        <v>0</v>
      </c>
      <c r="AO2909" s="688">
        <f>IFERROR($H2909/SUMIF($A:$A,$A2909,$H:$H)*SUMIF(Summary!$A$230:$A$266,$A2909,Summary!$Q$230:$Q$266),0)</f>
        <v>0</v>
      </c>
      <c r="AP2909" s="688">
        <f>IFERROR($H2909/SUMIF($A:$A,$A2909,$H:$H)*(SUMIF(Summary!$A$230:$A$266,$A2909,Summary!$L$230:$L$266)+SUMIF(Summary!$A$281:$A$317,$A2909,Summary!$L$281:$L$317))-AO2909,0)</f>
        <v>0</v>
      </c>
      <c r="AQ2909" s="306"/>
      <c r="AR2909" s="688">
        <f t="shared" ca="1" si="677"/>
        <v>0</v>
      </c>
      <c r="AS2909" s="688">
        <f t="shared" ca="1" si="678"/>
        <v>0</v>
      </c>
    </row>
    <row r="2910" spans="1:45" x14ac:dyDescent="0.2">
      <c r="A2910" s="423">
        <v>10298</v>
      </c>
      <c r="B2910" s="424">
        <v>4</v>
      </c>
      <c r="C2910" s="425" t="s">
        <v>307</v>
      </c>
      <c r="D2910" s="422">
        <f t="shared" si="679"/>
        <v>0</v>
      </c>
      <c r="E2910" s="422">
        <f t="shared" si="680"/>
        <v>0</v>
      </c>
      <c r="F2910" s="422">
        <f t="shared" si="681"/>
        <v>0</v>
      </c>
      <c r="G2910" s="422">
        <f t="shared" si="682"/>
        <v>0</v>
      </c>
      <c r="H2910" s="22">
        <f t="shared" si="683"/>
        <v>0</v>
      </c>
      <c r="I2910" s="116">
        <v>0</v>
      </c>
      <c r="J2910" s="116">
        <v>0</v>
      </c>
      <c r="K2910" s="116">
        <v>0</v>
      </c>
      <c r="L2910" s="116">
        <v>0</v>
      </c>
      <c r="M2910" s="22">
        <f t="shared" si="684"/>
        <v>0</v>
      </c>
      <c r="N2910" s="116">
        <v>0</v>
      </c>
      <c r="O2910" s="116">
        <v>0</v>
      </c>
      <c r="P2910" s="116">
        <v>0</v>
      </c>
      <c r="Q2910" s="116">
        <v>0</v>
      </c>
      <c r="R2910" s="22">
        <f t="shared" si="685"/>
        <v>0</v>
      </c>
      <c r="S2910" s="116">
        <v>0</v>
      </c>
      <c r="T2910" s="116">
        <v>0</v>
      </c>
      <c r="U2910" s="116">
        <v>0</v>
      </c>
      <c r="V2910" s="116">
        <v>0</v>
      </c>
      <c r="W2910" s="22">
        <f t="shared" si="686"/>
        <v>0</v>
      </c>
      <c r="X2910" s="22">
        <f t="shared" si="687"/>
        <v>0</v>
      </c>
      <c r="Y2910" s="22">
        <f ca="1">OFFSET('Cost Study'!$B$7,'Operations Support'!$C2910,'Operations Support'!$B2910)*$H2910</f>
        <v>0</v>
      </c>
      <c r="Z2910" s="23">
        <f ca="1">Y2910*'Cost Study'!$B$31</f>
        <v>0</v>
      </c>
      <c r="AA2910" s="23">
        <f ca="1">IF(A2910=10298,1.51,1)*IF($B2910&lt;3,$D2910*'Cost Study'!$B$32*OFFSET('Cost Study'!$B$7,'Operations Support'!$C2910,'Operations Support'!$B2910),0)</f>
        <v>0</v>
      </c>
      <c r="AB2910" s="24">
        <f ca="1">AA2910*'Cost Study'!$B$31</f>
        <v>0</v>
      </c>
      <c r="AC2910" s="23">
        <f ca="1">Y2910*'Cost Study'!$B$31</f>
        <v>0</v>
      </c>
      <c r="AD2910" s="24">
        <f ca="1">AA2910*'Cost Study'!$B$31</f>
        <v>0</v>
      </c>
      <c r="AE2910" s="377">
        <f t="shared" ca="1" si="688"/>
        <v>0</v>
      </c>
      <c r="AF2910" s="377">
        <f t="shared" ca="1" si="689"/>
        <v>0</v>
      </c>
      <c r="AH2910" s="688">
        <f>IFERROR($H2910/SUMIF($A:$A,$A2910,$H:$H)*SUMIF(Summary!$A$110:$A$186,$A2910,Summary!$P$110:$P$186),0)</f>
        <v>0</v>
      </c>
      <c r="AI2910" s="689">
        <f t="shared" ca="1" si="675"/>
        <v>0</v>
      </c>
      <c r="AJ2910" s="688">
        <f>IFERROR(H2910/SUMIF(A:A,A2910,H:H)*SUMIF(Summary!$A$110:$A$186,'Operations Support'!A2910,Summary!$Q$110:$Q$186),0)</f>
        <v>0</v>
      </c>
      <c r="AK2910" s="688">
        <f t="shared" ca="1" si="676"/>
        <v>0</v>
      </c>
      <c r="AM2910" s="688">
        <f>IFERROR($H2910/SUMIF($A:$A,$A2910,$H:$H)*SUMIF(Summary!$A$230:$A$266,$A2910,Summary!$P$230:$P$266),0)</f>
        <v>0</v>
      </c>
      <c r="AN2910" s="688">
        <f>IFERROR($H2910/SUMIF($A:$A,$A2910,$H:$H)*(SUMIF(Summary!$A$230:$A$266,$A2910,Summary!$L$230:$L$266)+SUMIF(Summary!$A$281:$A$317,$A2910,Summary!$L$281:$L$317))-AM2910,0)</f>
        <v>0</v>
      </c>
      <c r="AO2910" s="688">
        <f>IFERROR($H2910/SUMIF($A:$A,$A2910,$H:$H)*SUMIF(Summary!$A$230:$A$266,$A2910,Summary!$Q$230:$Q$266),0)</f>
        <v>0</v>
      </c>
      <c r="AP2910" s="688">
        <f>IFERROR($H2910/SUMIF($A:$A,$A2910,$H:$H)*(SUMIF(Summary!$A$230:$A$266,$A2910,Summary!$L$230:$L$266)+SUMIF(Summary!$A$281:$A$317,$A2910,Summary!$L$281:$L$317))-AO2910,0)</f>
        <v>0</v>
      </c>
      <c r="AQ2910" s="306"/>
      <c r="AR2910" s="688">
        <f t="shared" ca="1" si="677"/>
        <v>0</v>
      </c>
      <c r="AS2910" s="688">
        <f t="shared" ca="1" si="678"/>
        <v>0</v>
      </c>
    </row>
    <row r="2911" spans="1:45" x14ac:dyDescent="0.2">
      <c r="A2911" s="423">
        <v>10298</v>
      </c>
      <c r="B2911" s="424">
        <v>4</v>
      </c>
      <c r="C2911" s="425" t="s">
        <v>308</v>
      </c>
      <c r="D2911" s="422">
        <f t="shared" si="679"/>
        <v>0</v>
      </c>
      <c r="E2911" s="422">
        <f t="shared" si="680"/>
        <v>0</v>
      </c>
      <c r="F2911" s="422">
        <f t="shared" si="681"/>
        <v>0</v>
      </c>
      <c r="G2911" s="422">
        <f t="shared" si="682"/>
        <v>0</v>
      </c>
      <c r="H2911" s="22">
        <f t="shared" si="683"/>
        <v>0</v>
      </c>
      <c r="I2911" s="116">
        <v>0</v>
      </c>
      <c r="J2911" s="116">
        <v>0</v>
      </c>
      <c r="K2911" s="116">
        <v>0</v>
      </c>
      <c r="L2911" s="116">
        <v>0</v>
      </c>
      <c r="M2911" s="22">
        <f t="shared" si="684"/>
        <v>0</v>
      </c>
      <c r="N2911" s="116">
        <v>0</v>
      </c>
      <c r="O2911" s="116">
        <v>0</v>
      </c>
      <c r="P2911" s="116">
        <v>0</v>
      </c>
      <c r="Q2911" s="116">
        <v>0</v>
      </c>
      <c r="R2911" s="22">
        <f t="shared" si="685"/>
        <v>0</v>
      </c>
      <c r="S2911" s="116">
        <v>0</v>
      </c>
      <c r="T2911" s="116">
        <v>0</v>
      </c>
      <c r="U2911" s="116">
        <v>0</v>
      </c>
      <c r="V2911" s="116">
        <v>0</v>
      </c>
      <c r="W2911" s="22">
        <f t="shared" si="686"/>
        <v>0</v>
      </c>
      <c r="X2911" s="22">
        <f t="shared" si="687"/>
        <v>0</v>
      </c>
      <c r="Y2911" s="22">
        <f ca="1">OFFSET('Cost Study'!$B$7,'Operations Support'!$C2911,'Operations Support'!$B2911)*$H2911</f>
        <v>0</v>
      </c>
      <c r="Z2911" s="23">
        <f ca="1">Y2911*'Cost Study'!$B$31</f>
        <v>0</v>
      </c>
      <c r="AA2911" s="23">
        <f ca="1">IF(A2911=10298,1.51,1)*IF($B2911&lt;3,$D2911*'Cost Study'!$B$32*OFFSET('Cost Study'!$B$7,'Operations Support'!$C2911,'Operations Support'!$B2911),0)</f>
        <v>0</v>
      </c>
      <c r="AB2911" s="24">
        <f ca="1">AA2911*'Cost Study'!$B$31</f>
        <v>0</v>
      </c>
      <c r="AC2911" s="23">
        <f ca="1">Y2911*'Cost Study'!$B$31</f>
        <v>0</v>
      </c>
      <c r="AD2911" s="24">
        <f ca="1">AA2911*'Cost Study'!$B$31</f>
        <v>0</v>
      </c>
      <c r="AE2911" s="377">
        <f t="shared" ca="1" si="688"/>
        <v>0</v>
      </c>
      <c r="AF2911" s="377">
        <f t="shared" ca="1" si="689"/>
        <v>0</v>
      </c>
      <c r="AH2911" s="688">
        <f>IFERROR($H2911/SUMIF($A:$A,$A2911,$H:$H)*SUMIF(Summary!$A$110:$A$186,$A2911,Summary!$P$110:$P$186),0)</f>
        <v>0</v>
      </c>
      <c r="AI2911" s="689">
        <f t="shared" ca="1" si="675"/>
        <v>0</v>
      </c>
      <c r="AJ2911" s="688">
        <f>IFERROR(H2911/SUMIF(A:A,A2911,H:H)*SUMIF(Summary!$A$110:$A$186,'Operations Support'!A2911,Summary!$Q$110:$Q$186),0)</f>
        <v>0</v>
      </c>
      <c r="AK2911" s="688">
        <f t="shared" ca="1" si="676"/>
        <v>0</v>
      </c>
      <c r="AM2911" s="688">
        <f>IFERROR($H2911/SUMIF($A:$A,$A2911,$H:$H)*SUMIF(Summary!$A$230:$A$266,$A2911,Summary!$P$230:$P$266),0)</f>
        <v>0</v>
      </c>
      <c r="AN2911" s="688">
        <f>IFERROR($H2911/SUMIF($A:$A,$A2911,$H:$H)*(SUMIF(Summary!$A$230:$A$266,$A2911,Summary!$L$230:$L$266)+SUMIF(Summary!$A$281:$A$317,$A2911,Summary!$L$281:$L$317))-AM2911,0)</f>
        <v>0</v>
      </c>
      <c r="AO2911" s="688">
        <f>IFERROR($H2911/SUMIF($A:$A,$A2911,$H:$H)*SUMIF(Summary!$A$230:$A$266,$A2911,Summary!$Q$230:$Q$266),0)</f>
        <v>0</v>
      </c>
      <c r="AP2911" s="688">
        <f>IFERROR($H2911/SUMIF($A:$A,$A2911,$H:$H)*(SUMIF(Summary!$A$230:$A$266,$A2911,Summary!$L$230:$L$266)+SUMIF(Summary!$A$281:$A$317,$A2911,Summary!$L$281:$L$317))-AO2911,0)</f>
        <v>0</v>
      </c>
      <c r="AQ2911" s="306"/>
      <c r="AR2911" s="688">
        <f t="shared" ca="1" si="677"/>
        <v>0</v>
      </c>
      <c r="AS2911" s="688">
        <f t="shared" ca="1" si="678"/>
        <v>0</v>
      </c>
    </row>
    <row r="2912" spans="1:45" s="15" customFormat="1" x14ac:dyDescent="0.2">
      <c r="A2912" s="423">
        <v>10298</v>
      </c>
      <c r="B2912" s="424">
        <v>4</v>
      </c>
      <c r="C2912" s="425" t="s">
        <v>309</v>
      </c>
      <c r="D2912" s="422">
        <f t="shared" si="679"/>
        <v>0</v>
      </c>
      <c r="E2912" s="422">
        <f t="shared" si="680"/>
        <v>0</v>
      </c>
      <c r="F2912" s="422">
        <f t="shared" si="681"/>
        <v>0</v>
      </c>
      <c r="G2912" s="422">
        <f t="shared" si="682"/>
        <v>0</v>
      </c>
      <c r="H2912" s="22">
        <f t="shared" si="683"/>
        <v>0</v>
      </c>
      <c r="I2912" s="116">
        <v>0</v>
      </c>
      <c r="J2912" s="116">
        <v>0</v>
      </c>
      <c r="K2912" s="116">
        <v>0</v>
      </c>
      <c r="L2912" s="116">
        <v>0</v>
      </c>
      <c r="M2912" s="22">
        <f t="shared" si="684"/>
        <v>0</v>
      </c>
      <c r="N2912" s="116">
        <v>0</v>
      </c>
      <c r="O2912" s="116">
        <v>0</v>
      </c>
      <c r="P2912" s="116">
        <v>0</v>
      </c>
      <c r="Q2912" s="116">
        <v>0</v>
      </c>
      <c r="R2912" s="22">
        <f t="shared" si="685"/>
        <v>0</v>
      </c>
      <c r="S2912" s="116">
        <v>0</v>
      </c>
      <c r="T2912" s="116">
        <v>0</v>
      </c>
      <c r="U2912" s="116">
        <v>0</v>
      </c>
      <c r="V2912" s="116">
        <v>0</v>
      </c>
      <c r="W2912" s="22">
        <f t="shared" si="686"/>
        <v>0</v>
      </c>
      <c r="X2912" s="22">
        <f t="shared" si="687"/>
        <v>0</v>
      </c>
      <c r="Y2912" s="22">
        <f ca="1">OFFSET('Cost Study'!$B$7,'Operations Support'!$C2912,'Operations Support'!$B2912)*$H2912</f>
        <v>0</v>
      </c>
      <c r="Z2912" s="23">
        <f ca="1">Y2912*'Cost Study'!$B$31</f>
        <v>0</v>
      </c>
      <c r="AA2912" s="23">
        <f ca="1">IF(A2912=10298,1.51,1)*IF($B2912&lt;3,$D2912*'Cost Study'!$B$32*OFFSET('Cost Study'!$B$7,'Operations Support'!$C2912,'Operations Support'!$B2912),0)</f>
        <v>0</v>
      </c>
      <c r="AB2912" s="24">
        <f ca="1">AA2912*'Cost Study'!$B$31</f>
        <v>0</v>
      </c>
      <c r="AC2912" s="23">
        <f ca="1">Y2912*'Cost Study'!$B$31</f>
        <v>0</v>
      </c>
      <c r="AD2912" s="24">
        <f ca="1">AA2912*'Cost Study'!$B$31</f>
        <v>0</v>
      </c>
      <c r="AE2912" s="377">
        <f t="shared" ca="1" si="688"/>
        <v>0</v>
      </c>
      <c r="AF2912" s="377">
        <f t="shared" ca="1" si="689"/>
        <v>0</v>
      </c>
      <c r="AH2912" s="688">
        <f>IFERROR($H2912/SUMIF($A:$A,$A2912,$H:$H)*SUMIF(Summary!$A$110:$A$186,$A2912,Summary!$P$110:$P$186),0)</f>
        <v>0</v>
      </c>
      <c r="AI2912" s="689">
        <f t="shared" ca="1" si="675"/>
        <v>0</v>
      </c>
      <c r="AJ2912" s="688">
        <f>IFERROR(H2912/SUMIF(A:A,A2912,H:H)*SUMIF(Summary!$A$110:$A$186,'Operations Support'!A2912,Summary!$Q$110:$Q$186),0)</f>
        <v>0</v>
      </c>
      <c r="AK2912" s="688">
        <f t="shared" ca="1" si="676"/>
        <v>0</v>
      </c>
      <c r="AL2912" s="1"/>
      <c r="AM2912" s="688">
        <f>IFERROR($H2912/SUMIF($A:$A,$A2912,$H:$H)*SUMIF(Summary!$A$230:$A$266,$A2912,Summary!$P$230:$P$266),0)</f>
        <v>0</v>
      </c>
      <c r="AN2912" s="688">
        <f>IFERROR($H2912/SUMIF($A:$A,$A2912,$H:$H)*(SUMIF(Summary!$A$230:$A$266,$A2912,Summary!$L$230:$L$266)+SUMIF(Summary!$A$281:$A$317,$A2912,Summary!$L$281:$L$317))-AM2912,0)</f>
        <v>0</v>
      </c>
      <c r="AO2912" s="688">
        <f>IFERROR($H2912/SUMIF($A:$A,$A2912,$H:$H)*SUMIF(Summary!$A$230:$A$266,$A2912,Summary!$Q$230:$Q$266),0)</f>
        <v>0</v>
      </c>
      <c r="AP2912" s="688">
        <f>IFERROR($H2912/SUMIF($A:$A,$A2912,$H:$H)*(SUMIF(Summary!$A$230:$A$266,$A2912,Summary!$L$230:$L$266)+SUMIF(Summary!$A$281:$A$317,$A2912,Summary!$L$281:$L$317))-AO2912,0)</f>
        <v>0</v>
      </c>
      <c r="AQ2912" s="306"/>
      <c r="AR2912" s="688">
        <f t="shared" ca="1" si="677"/>
        <v>0</v>
      </c>
      <c r="AS2912" s="688">
        <f t="shared" ca="1" si="678"/>
        <v>0</v>
      </c>
    </row>
    <row r="2913" spans="1:45" x14ac:dyDescent="0.2">
      <c r="A2913" s="423">
        <v>10298</v>
      </c>
      <c r="B2913" s="424">
        <v>4</v>
      </c>
      <c r="C2913" s="425" t="s">
        <v>310</v>
      </c>
      <c r="D2913" s="422">
        <f t="shared" si="679"/>
        <v>0</v>
      </c>
      <c r="E2913" s="422">
        <f t="shared" si="680"/>
        <v>0</v>
      </c>
      <c r="F2913" s="422">
        <f t="shared" si="681"/>
        <v>0</v>
      </c>
      <c r="G2913" s="422">
        <f t="shared" si="682"/>
        <v>0</v>
      </c>
      <c r="H2913" s="22">
        <f t="shared" si="683"/>
        <v>0</v>
      </c>
      <c r="I2913" s="116">
        <v>0</v>
      </c>
      <c r="J2913" s="116">
        <v>0</v>
      </c>
      <c r="K2913" s="116">
        <v>0</v>
      </c>
      <c r="L2913" s="116">
        <v>0</v>
      </c>
      <c r="M2913" s="22">
        <f t="shared" si="684"/>
        <v>0</v>
      </c>
      <c r="N2913" s="116">
        <v>0</v>
      </c>
      <c r="O2913" s="116">
        <v>0</v>
      </c>
      <c r="P2913" s="116">
        <v>0</v>
      </c>
      <c r="Q2913" s="116">
        <v>0</v>
      </c>
      <c r="R2913" s="22">
        <f t="shared" si="685"/>
        <v>0</v>
      </c>
      <c r="S2913" s="116">
        <v>0</v>
      </c>
      <c r="T2913" s="116">
        <v>0</v>
      </c>
      <c r="U2913" s="116">
        <v>0</v>
      </c>
      <c r="V2913" s="116">
        <v>0</v>
      </c>
      <c r="W2913" s="22">
        <f t="shared" si="686"/>
        <v>0</v>
      </c>
      <c r="X2913" s="22">
        <f t="shared" si="687"/>
        <v>0</v>
      </c>
      <c r="Y2913" s="22">
        <f ca="1">OFFSET('Cost Study'!$B$7,'Operations Support'!$C2913,'Operations Support'!$B2913)*$H2913</f>
        <v>0</v>
      </c>
      <c r="Z2913" s="23">
        <f ca="1">Y2913*'Cost Study'!$B$31</f>
        <v>0</v>
      </c>
      <c r="AA2913" s="23">
        <f ca="1">IF(A2913=10298,1.51,1)*IF($B2913&lt;3,$D2913*'Cost Study'!$B$32*OFFSET('Cost Study'!$B$7,'Operations Support'!$C2913,'Operations Support'!$B2913),0)</f>
        <v>0</v>
      </c>
      <c r="AB2913" s="24">
        <f ca="1">AA2913*'Cost Study'!$B$31</f>
        <v>0</v>
      </c>
      <c r="AC2913" s="23">
        <f ca="1">Y2913*'Cost Study'!$B$31</f>
        <v>0</v>
      </c>
      <c r="AD2913" s="24">
        <f ca="1">AA2913*'Cost Study'!$B$31</f>
        <v>0</v>
      </c>
      <c r="AE2913" s="377">
        <f t="shared" ca="1" si="688"/>
        <v>0</v>
      </c>
      <c r="AF2913" s="377">
        <f t="shared" ca="1" si="689"/>
        <v>0</v>
      </c>
      <c r="AH2913" s="688">
        <f>IFERROR($H2913/SUMIF($A:$A,$A2913,$H:$H)*SUMIF(Summary!$A$110:$A$186,$A2913,Summary!$P$110:$P$186),0)</f>
        <v>0</v>
      </c>
      <c r="AI2913" s="689">
        <f t="shared" ca="1" si="675"/>
        <v>0</v>
      </c>
      <c r="AJ2913" s="688">
        <f>IFERROR(H2913/SUMIF(A:A,A2913,H:H)*SUMIF(Summary!$A$110:$A$186,'Operations Support'!A2913,Summary!$Q$110:$Q$186),0)</f>
        <v>0</v>
      </c>
      <c r="AK2913" s="688">
        <f t="shared" ca="1" si="676"/>
        <v>0</v>
      </c>
      <c r="AM2913" s="688">
        <f>IFERROR($H2913/SUMIF($A:$A,$A2913,$H:$H)*SUMIF(Summary!$A$230:$A$266,$A2913,Summary!$P$230:$P$266),0)</f>
        <v>0</v>
      </c>
      <c r="AN2913" s="688">
        <f>IFERROR($H2913/SUMIF($A:$A,$A2913,$H:$H)*(SUMIF(Summary!$A$230:$A$266,$A2913,Summary!$L$230:$L$266)+SUMIF(Summary!$A$281:$A$317,$A2913,Summary!$L$281:$L$317))-AM2913,0)</f>
        <v>0</v>
      </c>
      <c r="AO2913" s="688">
        <f>IFERROR($H2913/SUMIF($A:$A,$A2913,$H:$H)*SUMIF(Summary!$A$230:$A$266,$A2913,Summary!$Q$230:$Q$266),0)</f>
        <v>0</v>
      </c>
      <c r="AP2913" s="688">
        <f>IFERROR($H2913/SUMIF($A:$A,$A2913,$H:$H)*(SUMIF(Summary!$A$230:$A$266,$A2913,Summary!$L$230:$L$266)+SUMIF(Summary!$A$281:$A$317,$A2913,Summary!$L$281:$L$317))-AO2913,0)</f>
        <v>0</v>
      </c>
      <c r="AQ2913" s="306"/>
      <c r="AR2913" s="688">
        <f t="shared" ca="1" si="677"/>
        <v>0</v>
      </c>
      <c r="AS2913" s="688">
        <f t="shared" ca="1" si="678"/>
        <v>0</v>
      </c>
    </row>
    <row r="2914" spans="1:45" x14ac:dyDescent="0.2">
      <c r="A2914" s="423">
        <v>10298</v>
      </c>
      <c r="B2914" s="424">
        <v>4</v>
      </c>
      <c r="C2914" s="425" t="s">
        <v>311</v>
      </c>
      <c r="D2914" s="422">
        <f t="shared" si="679"/>
        <v>0</v>
      </c>
      <c r="E2914" s="422">
        <f t="shared" si="680"/>
        <v>0</v>
      </c>
      <c r="F2914" s="422">
        <f t="shared" si="681"/>
        <v>0</v>
      </c>
      <c r="G2914" s="422">
        <f t="shared" si="682"/>
        <v>0</v>
      </c>
      <c r="H2914" s="22">
        <f t="shared" si="683"/>
        <v>0</v>
      </c>
      <c r="I2914" s="116">
        <v>0</v>
      </c>
      <c r="J2914" s="116">
        <v>0</v>
      </c>
      <c r="K2914" s="116">
        <v>0</v>
      </c>
      <c r="L2914" s="116">
        <v>0</v>
      </c>
      <c r="M2914" s="22">
        <f t="shared" si="684"/>
        <v>0</v>
      </c>
      <c r="N2914" s="116">
        <v>0</v>
      </c>
      <c r="O2914" s="116">
        <v>0</v>
      </c>
      <c r="P2914" s="116">
        <v>0</v>
      </c>
      <c r="Q2914" s="116">
        <v>0</v>
      </c>
      <c r="R2914" s="22">
        <f t="shared" si="685"/>
        <v>0</v>
      </c>
      <c r="S2914" s="116">
        <v>0</v>
      </c>
      <c r="T2914" s="116">
        <v>0</v>
      </c>
      <c r="U2914" s="116">
        <v>0</v>
      </c>
      <c r="V2914" s="116">
        <v>0</v>
      </c>
      <c r="W2914" s="22">
        <f t="shared" si="686"/>
        <v>0</v>
      </c>
      <c r="X2914" s="22">
        <f t="shared" si="687"/>
        <v>0</v>
      </c>
      <c r="Y2914" s="22">
        <f ca="1">OFFSET('Cost Study'!$B$7,'Operations Support'!$C2914,'Operations Support'!$B2914)*$H2914</f>
        <v>0</v>
      </c>
      <c r="Z2914" s="23">
        <f ca="1">Y2914*'Cost Study'!$B$31</f>
        <v>0</v>
      </c>
      <c r="AA2914" s="23">
        <f ca="1">IF(A2914=10298,1.51,1)*IF($B2914&lt;3,$D2914*'Cost Study'!$B$32*OFFSET('Cost Study'!$B$7,'Operations Support'!$C2914,'Operations Support'!$B2914),0)</f>
        <v>0</v>
      </c>
      <c r="AB2914" s="24">
        <f ca="1">AA2914*'Cost Study'!$B$31</f>
        <v>0</v>
      </c>
      <c r="AC2914" s="23">
        <f ca="1">Y2914*'Cost Study'!$B$31</f>
        <v>0</v>
      </c>
      <c r="AD2914" s="24">
        <f ca="1">AA2914*'Cost Study'!$B$31</f>
        <v>0</v>
      </c>
      <c r="AE2914" s="377">
        <f t="shared" ca="1" si="688"/>
        <v>0</v>
      </c>
      <c r="AF2914" s="377">
        <f t="shared" ca="1" si="689"/>
        <v>0</v>
      </c>
      <c r="AH2914" s="688">
        <f>IFERROR($H2914/SUMIF($A:$A,$A2914,$H:$H)*SUMIF(Summary!$A$110:$A$186,$A2914,Summary!$P$110:$P$186),0)</f>
        <v>0</v>
      </c>
      <c r="AI2914" s="689">
        <f t="shared" ca="1" si="675"/>
        <v>0</v>
      </c>
      <c r="AJ2914" s="688">
        <f>IFERROR(H2914/SUMIF(A:A,A2914,H:H)*SUMIF(Summary!$A$110:$A$186,'Operations Support'!A2914,Summary!$Q$110:$Q$186),0)</f>
        <v>0</v>
      </c>
      <c r="AK2914" s="688">
        <f t="shared" ca="1" si="676"/>
        <v>0</v>
      </c>
      <c r="AM2914" s="688">
        <f>IFERROR($H2914/SUMIF($A:$A,$A2914,$H:$H)*SUMIF(Summary!$A$230:$A$266,$A2914,Summary!$P$230:$P$266),0)</f>
        <v>0</v>
      </c>
      <c r="AN2914" s="688">
        <f>IFERROR($H2914/SUMIF($A:$A,$A2914,$H:$H)*(SUMIF(Summary!$A$230:$A$266,$A2914,Summary!$L$230:$L$266)+SUMIF(Summary!$A$281:$A$317,$A2914,Summary!$L$281:$L$317))-AM2914,0)</f>
        <v>0</v>
      </c>
      <c r="AO2914" s="688">
        <f>IFERROR($H2914/SUMIF($A:$A,$A2914,$H:$H)*SUMIF(Summary!$A$230:$A$266,$A2914,Summary!$Q$230:$Q$266),0)</f>
        <v>0</v>
      </c>
      <c r="AP2914" s="688">
        <f>IFERROR($H2914/SUMIF($A:$A,$A2914,$H:$H)*(SUMIF(Summary!$A$230:$A$266,$A2914,Summary!$L$230:$L$266)+SUMIF(Summary!$A$281:$A$317,$A2914,Summary!$L$281:$L$317))-AO2914,0)</f>
        <v>0</v>
      </c>
      <c r="AQ2914" s="306"/>
      <c r="AR2914" s="688">
        <f t="shared" ca="1" si="677"/>
        <v>0</v>
      </c>
      <c r="AS2914" s="688">
        <f t="shared" ca="1" si="678"/>
        <v>0</v>
      </c>
    </row>
    <row r="2915" spans="1:45" x14ac:dyDescent="0.2">
      <c r="A2915" s="423">
        <v>10298</v>
      </c>
      <c r="B2915" s="424">
        <v>4</v>
      </c>
      <c r="C2915" s="425" t="s">
        <v>312</v>
      </c>
      <c r="D2915" s="422">
        <f t="shared" si="679"/>
        <v>0</v>
      </c>
      <c r="E2915" s="422">
        <f t="shared" si="680"/>
        <v>0</v>
      </c>
      <c r="F2915" s="422">
        <f t="shared" si="681"/>
        <v>0</v>
      </c>
      <c r="G2915" s="422">
        <f t="shared" si="682"/>
        <v>0</v>
      </c>
      <c r="H2915" s="22">
        <f t="shared" si="683"/>
        <v>0</v>
      </c>
      <c r="I2915" s="116">
        <v>0</v>
      </c>
      <c r="J2915" s="116">
        <v>0</v>
      </c>
      <c r="K2915" s="116">
        <v>0</v>
      </c>
      <c r="L2915" s="116">
        <v>0</v>
      </c>
      <c r="M2915" s="22">
        <f t="shared" si="684"/>
        <v>0</v>
      </c>
      <c r="N2915" s="116">
        <v>0</v>
      </c>
      <c r="O2915" s="116">
        <v>0</v>
      </c>
      <c r="P2915" s="116">
        <v>0</v>
      </c>
      <c r="Q2915" s="116">
        <v>0</v>
      </c>
      <c r="R2915" s="22">
        <f t="shared" si="685"/>
        <v>0</v>
      </c>
      <c r="S2915" s="116">
        <v>0</v>
      </c>
      <c r="T2915" s="116">
        <v>0</v>
      </c>
      <c r="U2915" s="116">
        <v>0</v>
      </c>
      <c r="V2915" s="116">
        <v>0</v>
      </c>
      <c r="W2915" s="22">
        <f t="shared" si="686"/>
        <v>0</v>
      </c>
      <c r="X2915" s="22">
        <f t="shared" si="687"/>
        <v>0</v>
      </c>
      <c r="Y2915" s="22">
        <f ca="1">OFFSET('Cost Study'!$B$7,'Operations Support'!$C2915,'Operations Support'!$B2915)*$H2915</f>
        <v>0</v>
      </c>
      <c r="Z2915" s="23">
        <f ca="1">Y2915*'Cost Study'!$B$31</f>
        <v>0</v>
      </c>
      <c r="AA2915" s="23">
        <f ca="1">IF(A2915=10298,1.51,1)*IF($B2915&lt;3,$D2915*'Cost Study'!$B$32*OFFSET('Cost Study'!$B$7,'Operations Support'!$C2915,'Operations Support'!$B2915),0)</f>
        <v>0</v>
      </c>
      <c r="AB2915" s="24">
        <f ca="1">AA2915*'Cost Study'!$B$31</f>
        <v>0</v>
      </c>
      <c r="AC2915" s="23">
        <f ca="1">Y2915*'Cost Study'!$B$31</f>
        <v>0</v>
      </c>
      <c r="AD2915" s="24">
        <f ca="1">AA2915*'Cost Study'!$B$31</f>
        <v>0</v>
      </c>
      <c r="AE2915" s="377">
        <f t="shared" ca="1" si="688"/>
        <v>0</v>
      </c>
      <c r="AF2915" s="377">
        <f t="shared" ca="1" si="689"/>
        <v>0</v>
      </c>
      <c r="AH2915" s="688">
        <f>IFERROR($H2915/SUMIF($A:$A,$A2915,$H:$H)*SUMIF(Summary!$A$110:$A$186,$A2915,Summary!$P$110:$P$186),0)</f>
        <v>0</v>
      </c>
      <c r="AI2915" s="689">
        <f t="shared" ca="1" si="675"/>
        <v>0</v>
      </c>
      <c r="AJ2915" s="688">
        <f>IFERROR(H2915/SUMIF(A:A,A2915,H:H)*SUMIF(Summary!$A$110:$A$186,'Operations Support'!A2915,Summary!$Q$110:$Q$186),0)</f>
        <v>0</v>
      </c>
      <c r="AK2915" s="688">
        <f t="shared" ca="1" si="676"/>
        <v>0</v>
      </c>
      <c r="AM2915" s="688">
        <f>IFERROR($H2915/SUMIF($A:$A,$A2915,$H:$H)*SUMIF(Summary!$A$230:$A$266,$A2915,Summary!$P$230:$P$266),0)</f>
        <v>0</v>
      </c>
      <c r="AN2915" s="688">
        <f>IFERROR($H2915/SUMIF($A:$A,$A2915,$H:$H)*(SUMIF(Summary!$A$230:$A$266,$A2915,Summary!$L$230:$L$266)+SUMIF(Summary!$A$281:$A$317,$A2915,Summary!$L$281:$L$317))-AM2915,0)</f>
        <v>0</v>
      </c>
      <c r="AO2915" s="688">
        <f>IFERROR($H2915/SUMIF($A:$A,$A2915,$H:$H)*SUMIF(Summary!$A$230:$A$266,$A2915,Summary!$Q$230:$Q$266),0)</f>
        <v>0</v>
      </c>
      <c r="AP2915" s="688">
        <f>IFERROR($H2915/SUMIF($A:$A,$A2915,$H:$H)*(SUMIF(Summary!$A$230:$A$266,$A2915,Summary!$L$230:$L$266)+SUMIF(Summary!$A$281:$A$317,$A2915,Summary!$L$281:$L$317))-AO2915,0)</f>
        <v>0</v>
      </c>
      <c r="AQ2915" s="306"/>
      <c r="AR2915" s="688">
        <f t="shared" ca="1" si="677"/>
        <v>0</v>
      </c>
      <c r="AS2915" s="688">
        <f t="shared" ca="1" si="678"/>
        <v>0</v>
      </c>
    </row>
    <row r="2916" spans="1:45" x14ac:dyDescent="0.2">
      <c r="A2916" s="423">
        <v>10298</v>
      </c>
      <c r="B2916" s="424">
        <v>4</v>
      </c>
      <c r="C2916" s="425" t="s">
        <v>313</v>
      </c>
      <c r="D2916" s="422">
        <f t="shared" si="679"/>
        <v>0</v>
      </c>
      <c r="E2916" s="422">
        <f t="shared" si="680"/>
        <v>0</v>
      </c>
      <c r="F2916" s="422">
        <f t="shared" si="681"/>
        <v>0</v>
      </c>
      <c r="G2916" s="422">
        <f t="shared" si="682"/>
        <v>0</v>
      </c>
      <c r="H2916" s="22">
        <f t="shared" si="683"/>
        <v>0</v>
      </c>
      <c r="I2916" s="116">
        <v>0</v>
      </c>
      <c r="J2916" s="116">
        <v>0</v>
      </c>
      <c r="K2916" s="116">
        <v>0</v>
      </c>
      <c r="L2916" s="116">
        <v>0</v>
      </c>
      <c r="M2916" s="22">
        <f t="shared" si="684"/>
        <v>0</v>
      </c>
      <c r="N2916" s="116">
        <v>0</v>
      </c>
      <c r="O2916" s="116">
        <v>0</v>
      </c>
      <c r="P2916" s="116">
        <v>0</v>
      </c>
      <c r="Q2916" s="116">
        <v>0</v>
      </c>
      <c r="R2916" s="22">
        <f t="shared" si="685"/>
        <v>0</v>
      </c>
      <c r="S2916" s="116">
        <v>0</v>
      </c>
      <c r="T2916" s="116">
        <v>0</v>
      </c>
      <c r="U2916" s="116">
        <v>0</v>
      </c>
      <c r="V2916" s="116">
        <v>0</v>
      </c>
      <c r="W2916" s="22">
        <f t="shared" si="686"/>
        <v>0</v>
      </c>
      <c r="X2916" s="22">
        <f t="shared" si="687"/>
        <v>0</v>
      </c>
      <c r="Y2916" s="22">
        <f ca="1">OFFSET('Cost Study'!$B$7,'Operations Support'!$C2916,'Operations Support'!$B2916)*$H2916</f>
        <v>0</v>
      </c>
      <c r="Z2916" s="23">
        <f ca="1">Y2916*'Cost Study'!$B$31</f>
        <v>0</v>
      </c>
      <c r="AA2916" s="23">
        <f ca="1">IF(A2916=10298,1.51,1)*IF($B2916&lt;3,$D2916*'Cost Study'!$B$32*OFFSET('Cost Study'!$B$7,'Operations Support'!$C2916,'Operations Support'!$B2916),0)</f>
        <v>0</v>
      </c>
      <c r="AB2916" s="24">
        <f ca="1">AA2916*'Cost Study'!$B$31</f>
        <v>0</v>
      </c>
      <c r="AC2916" s="23">
        <f ca="1">Y2916*'Cost Study'!$B$31</f>
        <v>0</v>
      </c>
      <c r="AD2916" s="24">
        <f ca="1">AA2916*'Cost Study'!$B$31</f>
        <v>0</v>
      </c>
      <c r="AE2916" s="377">
        <f t="shared" ca="1" si="688"/>
        <v>0</v>
      </c>
      <c r="AF2916" s="377">
        <f t="shared" ca="1" si="689"/>
        <v>0</v>
      </c>
      <c r="AH2916" s="688">
        <f>IFERROR($H2916/SUMIF($A:$A,$A2916,$H:$H)*SUMIF(Summary!$A$110:$A$186,$A2916,Summary!$P$110:$P$186),0)</f>
        <v>0</v>
      </c>
      <c r="AI2916" s="689">
        <f t="shared" ca="1" si="675"/>
        <v>0</v>
      </c>
      <c r="AJ2916" s="688">
        <f>IFERROR(H2916/SUMIF(A:A,A2916,H:H)*SUMIF(Summary!$A$110:$A$186,'Operations Support'!A2916,Summary!$Q$110:$Q$186),0)</f>
        <v>0</v>
      </c>
      <c r="AK2916" s="688">
        <f t="shared" ca="1" si="676"/>
        <v>0</v>
      </c>
      <c r="AM2916" s="688">
        <f>IFERROR($H2916/SUMIF($A:$A,$A2916,$H:$H)*SUMIF(Summary!$A$230:$A$266,$A2916,Summary!$P$230:$P$266),0)</f>
        <v>0</v>
      </c>
      <c r="AN2916" s="688">
        <f>IFERROR($H2916/SUMIF($A:$A,$A2916,$H:$H)*(SUMIF(Summary!$A$230:$A$266,$A2916,Summary!$L$230:$L$266)+SUMIF(Summary!$A$281:$A$317,$A2916,Summary!$L$281:$L$317))-AM2916,0)</f>
        <v>0</v>
      </c>
      <c r="AO2916" s="688">
        <f>IFERROR($H2916/SUMIF($A:$A,$A2916,$H:$H)*SUMIF(Summary!$A$230:$A$266,$A2916,Summary!$Q$230:$Q$266),0)</f>
        <v>0</v>
      </c>
      <c r="AP2916" s="688">
        <f>IFERROR($H2916/SUMIF($A:$A,$A2916,$H:$H)*(SUMIF(Summary!$A$230:$A$266,$A2916,Summary!$L$230:$L$266)+SUMIF(Summary!$A$281:$A$317,$A2916,Summary!$L$281:$L$317))-AO2916,0)</f>
        <v>0</v>
      </c>
      <c r="AQ2916" s="306"/>
      <c r="AR2916" s="688">
        <f t="shared" ca="1" si="677"/>
        <v>0</v>
      </c>
      <c r="AS2916" s="688">
        <f t="shared" ca="1" si="678"/>
        <v>0</v>
      </c>
    </row>
    <row r="2917" spans="1:45" x14ac:dyDescent="0.2">
      <c r="A2917" s="423">
        <v>10298</v>
      </c>
      <c r="B2917" s="424">
        <v>4</v>
      </c>
      <c r="C2917" s="425" t="s">
        <v>314</v>
      </c>
      <c r="D2917" s="422">
        <f t="shared" si="679"/>
        <v>0</v>
      </c>
      <c r="E2917" s="422">
        <f t="shared" si="680"/>
        <v>0</v>
      </c>
      <c r="F2917" s="422">
        <f t="shared" si="681"/>
        <v>0</v>
      </c>
      <c r="G2917" s="422">
        <f t="shared" si="682"/>
        <v>0</v>
      </c>
      <c r="H2917" s="22">
        <f t="shared" si="683"/>
        <v>0</v>
      </c>
      <c r="I2917" s="116">
        <v>0</v>
      </c>
      <c r="J2917" s="116">
        <v>0</v>
      </c>
      <c r="K2917" s="116">
        <v>0</v>
      </c>
      <c r="L2917" s="116">
        <v>0</v>
      </c>
      <c r="M2917" s="22">
        <f t="shared" si="684"/>
        <v>0</v>
      </c>
      <c r="N2917" s="116">
        <v>0</v>
      </c>
      <c r="O2917" s="116">
        <v>0</v>
      </c>
      <c r="P2917" s="116">
        <v>0</v>
      </c>
      <c r="Q2917" s="116">
        <v>0</v>
      </c>
      <c r="R2917" s="22">
        <f t="shared" si="685"/>
        <v>0</v>
      </c>
      <c r="S2917" s="116">
        <v>0</v>
      </c>
      <c r="T2917" s="116">
        <v>0</v>
      </c>
      <c r="U2917" s="116">
        <v>0</v>
      </c>
      <c r="V2917" s="116">
        <v>0</v>
      </c>
      <c r="W2917" s="22">
        <f t="shared" si="686"/>
        <v>0</v>
      </c>
      <c r="X2917" s="22">
        <f t="shared" si="687"/>
        <v>0</v>
      </c>
      <c r="Y2917" s="22">
        <f ca="1">OFFSET('Cost Study'!$B$7,'Operations Support'!$C2917,'Operations Support'!$B2917)*$H2917</f>
        <v>0</v>
      </c>
      <c r="Z2917" s="23">
        <f ca="1">Y2917*'Cost Study'!$B$31</f>
        <v>0</v>
      </c>
      <c r="AA2917" s="23">
        <f ca="1">IF(A2917=10298,1.51,1)*IF($B2917&lt;3,$D2917*'Cost Study'!$B$32*OFFSET('Cost Study'!$B$7,'Operations Support'!$C2917,'Operations Support'!$B2917),0)</f>
        <v>0</v>
      </c>
      <c r="AB2917" s="24">
        <f ca="1">AA2917*'Cost Study'!$B$31</f>
        <v>0</v>
      </c>
      <c r="AC2917" s="23">
        <f ca="1">Y2917*'Cost Study'!$B$31</f>
        <v>0</v>
      </c>
      <c r="AD2917" s="24">
        <f ca="1">AA2917*'Cost Study'!$B$31</f>
        <v>0</v>
      </c>
      <c r="AE2917" s="377">
        <f t="shared" ca="1" si="688"/>
        <v>0</v>
      </c>
      <c r="AF2917" s="377">
        <f t="shared" ca="1" si="689"/>
        <v>0</v>
      </c>
      <c r="AH2917" s="688">
        <f>IFERROR($H2917/SUMIF($A:$A,$A2917,$H:$H)*SUMIF(Summary!$A$110:$A$186,$A2917,Summary!$P$110:$P$186),0)</f>
        <v>0</v>
      </c>
      <c r="AI2917" s="689">
        <f t="shared" ca="1" si="675"/>
        <v>0</v>
      </c>
      <c r="AJ2917" s="688">
        <f>IFERROR(H2917/SUMIF(A:A,A2917,H:H)*SUMIF(Summary!$A$110:$A$186,'Operations Support'!A2917,Summary!$Q$110:$Q$186),0)</f>
        <v>0</v>
      </c>
      <c r="AK2917" s="688">
        <f t="shared" ca="1" si="676"/>
        <v>0</v>
      </c>
      <c r="AM2917" s="688">
        <f>IFERROR($H2917/SUMIF($A:$A,$A2917,$H:$H)*SUMIF(Summary!$A$230:$A$266,$A2917,Summary!$P$230:$P$266),0)</f>
        <v>0</v>
      </c>
      <c r="AN2917" s="688">
        <f>IFERROR($H2917/SUMIF($A:$A,$A2917,$H:$H)*(SUMIF(Summary!$A$230:$A$266,$A2917,Summary!$L$230:$L$266)+SUMIF(Summary!$A$281:$A$317,$A2917,Summary!$L$281:$L$317))-AM2917,0)</f>
        <v>0</v>
      </c>
      <c r="AO2917" s="688">
        <f>IFERROR($H2917/SUMIF($A:$A,$A2917,$H:$H)*SUMIF(Summary!$A$230:$A$266,$A2917,Summary!$Q$230:$Q$266),0)</f>
        <v>0</v>
      </c>
      <c r="AP2917" s="688">
        <f>IFERROR($H2917/SUMIF($A:$A,$A2917,$H:$H)*(SUMIF(Summary!$A$230:$A$266,$A2917,Summary!$L$230:$L$266)+SUMIF(Summary!$A$281:$A$317,$A2917,Summary!$L$281:$L$317))-AO2917,0)</f>
        <v>0</v>
      </c>
      <c r="AQ2917" s="306"/>
      <c r="AR2917" s="688">
        <f t="shared" ca="1" si="677"/>
        <v>0</v>
      </c>
      <c r="AS2917" s="688">
        <f t="shared" ca="1" si="678"/>
        <v>0</v>
      </c>
    </row>
    <row r="2918" spans="1:45" x14ac:dyDescent="0.2">
      <c r="A2918" s="423">
        <v>10298</v>
      </c>
      <c r="B2918" s="424">
        <v>4</v>
      </c>
      <c r="C2918" s="425" t="s">
        <v>315</v>
      </c>
      <c r="D2918" s="422">
        <f t="shared" si="679"/>
        <v>0</v>
      </c>
      <c r="E2918" s="422">
        <f t="shared" si="680"/>
        <v>0</v>
      </c>
      <c r="F2918" s="422">
        <f t="shared" si="681"/>
        <v>0</v>
      </c>
      <c r="G2918" s="422">
        <f t="shared" si="682"/>
        <v>0</v>
      </c>
      <c r="H2918" s="22">
        <f t="shared" si="683"/>
        <v>0</v>
      </c>
      <c r="I2918" s="116">
        <v>0</v>
      </c>
      <c r="J2918" s="116">
        <v>0</v>
      </c>
      <c r="K2918" s="116">
        <v>0</v>
      </c>
      <c r="L2918" s="116">
        <v>0</v>
      </c>
      <c r="M2918" s="22">
        <f t="shared" si="684"/>
        <v>0</v>
      </c>
      <c r="N2918" s="116">
        <v>0</v>
      </c>
      <c r="O2918" s="116">
        <v>0</v>
      </c>
      <c r="P2918" s="116">
        <v>0</v>
      </c>
      <c r="Q2918" s="116">
        <v>0</v>
      </c>
      <c r="R2918" s="22">
        <f t="shared" si="685"/>
        <v>0</v>
      </c>
      <c r="S2918" s="116">
        <v>0</v>
      </c>
      <c r="T2918" s="116">
        <v>0</v>
      </c>
      <c r="U2918" s="116">
        <v>0</v>
      </c>
      <c r="V2918" s="116">
        <v>0</v>
      </c>
      <c r="W2918" s="22">
        <f t="shared" si="686"/>
        <v>0</v>
      </c>
      <c r="X2918" s="22">
        <f t="shared" si="687"/>
        <v>0</v>
      </c>
      <c r="Y2918" s="22">
        <f ca="1">OFFSET('Cost Study'!$B$7,'Operations Support'!$C2918,'Operations Support'!$B2918)*$H2918</f>
        <v>0</v>
      </c>
      <c r="Z2918" s="23">
        <f ca="1">Y2918*'Cost Study'!$B$31</f>
        <v>0</v>
      </c>
      <c r="AA2918" s="23">
        <f ca="1">IF(A2918=10298,1.51,1)*IF($B2918&lt;3,$D2918*'Cost Study'!$B$32*OFFSET('Cost Study'!$B$7,'Operations Support'!$C2918,'Operations Support'!$B2918),0)</f>
        <v>0</v>
      </c>
      <c r="AB2918" s="24">
        <f ca="1">AA2918*'Cost Study'!$B$31</f>
        <v>0</v>
      </c>
      <c r="AC2918" s="23">
        <f ca="1">Y2918*'Cost Study'!$B$31</f>
        <v>0</v>
      </c>
      <c r="AD2918" s="24">
        <f ca="1">AA2918*'Cost Study'!$B$31</f>
        <v>0</v>
      </c>
      <c r="AE2918" s="377">
        <f t="shared" ca="1" si="688"/>
        <v>0</v>
      </c>
      <c r="AF2918" s="377">
        <f t="shared" ca="1" si="689"/>
        <v>0</v>
      </c>
      <c r="AH2918" s="688">
        <f>IFERROR($H2918/SUMIF($A:$A,$A2918,$H:$H)*SUMIF(Summary!$A$110:$A$186,$A2918,Summary!$P$110:$P$186),0)</f>
        <v>0</v>
      </c>
      <c r="AI2918" s="689">
        <f t="shared" ca="1" si="675"/>
        <v>0</v>
      </c>
      <c r="AJ2918" s="688">
        <f>IFERROR(H2918/SUMIF(A:A,A2918,H:H)*SUMIF(Summary!$A$110:$A$186,'Operations Support'!A2918,Summary!$Q$110:$Q$186),0)</f>
        <v>0</v>
      </c>
      <c r="AK2918" s="688">
        <f t="shared" ca="1" si="676"/>
        <v>0</v>
      </c>
      <c r="AM2918" s="688">
        <f>IFERROR($H2918/SUMIF($A:$A,$A2918,$H:$H)*SUMIF(Summary!$A$230:$A$266,$A2918,Summary!$P$230:$P$266),0)</f>
        <v>0</v>
      </c>
      <c r="AN2918" s="688">
        <f>IFERROR($H2918/SUMIF($A:$A,$A2918,$H:$H)*(SUMIF(Summary!$A$230:$A$266,$A2918,Summary!$L$230:$L$266)+SUMIF(Summary!$A$281:$A$317,$A2918,Summary!$L$281:$L$317))-AM2918,0)</f>
        <v>0</v>
      </c>
      <c r="AO2918" s="688">
        <f>IFERROR($H2918/SUMIF($A:$A,$A2918,$H:$H)*SUMIF(Summary!$A$230:$A$266,$A2918,Summary!$Q$230:$Q$266),0)</f>
        <v>0</v>
      </c>
      <c r="AP2918" s="688">
        <f>IFERROR($H2918/SUMIF($A:$A,$A2918,$H:$H)*(SUMIF(Summary!$A$230:$A$266,$A2918,Summary!$L$230:$L$266)+SUMIF(Summary!$A$281:$A$317,$A2918,Summary!$L$281:$L$317))-AO2918,0)</f>
        <v>0</v>
      </c>
      <c r="AQ2918" s="306"/>
      <c r="AR2918" s="688">
        <f t="shared" ca="1" si="677"/>
        <v>0</v>
      </c>
      <c r="AS2918" s="688">
        <f t="shared" ca="1" si="678"/>
        <v>0</v>
      </c>
    </row>
    <row r="2919" spans="1:45" x14ac:dyDescent="0.2">
      <c r="A2919" s="423">
        <v>10298</v>
      </c>
      <c r="B2919" s="424">
        <v>4</v>
      </c>
      <c r="C2919" s="425" t="s">
        <v>316</v>
      </c>
      <c r="D2919" s="422">
        <f t="shared" si="679"/>
        <v>0</v>
      </c>
      <c r="E2919" s="422">
        <f t="shared" si="680"/>
        <v>0</v>
      </c>
      <c r="F2919" s="422">
        <f t="shared" si="681"/>
        <v>0</v>
      </c>
      <c r="G2919" s="422">
        <f t="shared" si="682"/>
        <v>0</v>
      </c>
      <c r="H2919" s="22">
        <f t="shared" si="683"/>
        <v>0</v>
      </c>
      <c r="I2919" s="116">
        <v>0</v>
      </c>
      <c r="J2919" s="116">
        <v>0</v>
      </c>
      <c r="K2919" s="116">
        <v>0</v>
      </c>
      <c r="L2919" s="116">
        <v>0</v>
      </c>
      <c r="M2919" s="22">
        <f t="shared" si="684"/>
        <v>0</v>
      </c>
      <c r="N2919" s="116">
        <v>0</v>
      </c>
      <c r="O2919" s="116">
        <v>0</v>
      </c>
      <c r="P2919" s="116">
        <v>0</v>
      </c>
      <c r="Q2919" s="116">
        <v>0</v>
      </c>
      <c r="R2919" s="22">
        <f t="shared" si="685"/>
        <v>0</v>
      </c>
      <c r="S2919" s="116">
        <v>0</v>
      </c>
      <c r="T2919" s="116">
        <v>0</v>
      </c>
      <c r="U2919" s="116">
        <v>0</v>
      </c>
      <c r="V2919" s="116">
        <v>0</v>
      </c>
      <c r="W2919" s="22">
        <f t="shared" si="686"/>
        <v>0</v>
      </c>
      <c r="X2919" s="22">
        <f t="shared" si="687"/>
        <v>0</v>
      </c>
      <c r="Y2919" s="22">
        <f ca="1">OFFSET('Cost Study'!$B$7,'Operations Support'!$C2919,'Operations Support'!$B2919)*$H2919</f>
        <v>0</v>
      </c>
      <c r="Z2919" s="23">
        <f ca="1">Y2919*'Cost Study'!$B$31</f>
        <v>0</v>
      </c>
      <c r="AA2919" s="23">
        <f ca="1">IF(A2919=10298,1.51,1)*IF($B2919&lt;3,$D2919*'Cost Study'!$B$32*OFFSET('Cost Study'!$B$7,'Operations Support'!$C2919,'Operations Support'!$B2919),0)</f>
        <v>0</v>
      </c>
      <c r="AB2919" s="24">
        <f ca="1">AA2919*'Cost Study'!$B$31</f>
        <v>0</v>
      </c>
      <c r="AC2919" s="23">
        <f ca="1">Y2919*'Cost Study'!$B$31</f>
        <v>0</v>
      </c>
      <c r="AD2919" s="24">
        <f ca="1">AA2919*'Cost Study'!$B$31</f>
        <v>0</v>
      </c>
      <c r="AE2919" s="377">
        <f t="shared" ca="1" si="688"/>
        <v>0</v>
      </c>
      <c r="AF2919" s="377">
        <f t="shared" ca="1" si="689"/>
        <v>0</v>
      </c>
      <c r="AH2919" s="688">
        <f>IFERROR($H2919/SUMIF($A:$A,$A2919,$H:$H)*SUMIF(Summary!$A$110:$A$186,$A2919,Summary!$P$110:$P$186),0)</f>
        <v>0</v>
      </c>
      <c r="AI2919" s="689">
        <f t="shared" ca="1" si="675"/>
        <v>0</v>
      </c>
      <c r="AJ2919" s="688">
        <f>IFERROR(H2919/SUMIF(A:A,A2919,H:H)*SUMIF(Summary!$A$110:$A$186,'Operations Support'!A2919,Summary!$Q$110:$Q$186),0)</f>
        <v>0</v>
      </c>
      <c r="AK2919" s="688">
        <f t="shared" ca="1" si="676"/>
        <v>0</v>
      </c>
      <c r="AM2919" s="688">
        <f>IFERROR($H2919/SUMIF($A:$A,$A2919,$H:$H)*SUMIF(Summary!$A$230:$A$266,$A2919,Summary!$P$230:$P$266),0)</f>
        <v>0</v>
      </c>
      <c r="AN2919" s="688">
        <f>IFERROR($H2919/SUMIF($A:$A,$A2919,$H:$H)*(SUMIF(Summary!$A$230:$A$266,$A2919,Summary!$L$230:$L$266)+SUMIF(Summary!$A$281:$A$317,$A2919,Summary!$L$281:$L$317))-AM2919,0)</f>
        <v>0</v>
      </c>
      <c r="AO2919" s="688">
        <f>IFERROR($H2919/SUMIF($A:$A,$A2919,$H:$H)*SUMIF(Summary!$A$230:$A$266,$A2919,Summary!$Q$230:$Q$266),0)</f>
        <v>0</v>
      </c>
      <c r="AP2919" s="688">
        <f>IFERROR($H2919/SUMIF($A:$A,$A2919,$H:$H)*(SUMIF(Summary!$A$230:$A$266,$A2919,Summary!$L$230:$L$266)+SUMIF(Summary!$A$281:$A$317,$A2919,Summary!$L$281:$L$317))-AO2919,0)</f>
        <v>0</v>
      </c>
      <c r="AQ2919" s="306"/>
      <c r="AR2919" s="688">
        <f t="shared" ca="1" si="677"/>
        <v>0</v>
      </c>
      <c r="AS2919" s="688">
        <f t="shared" ca="1" si="678"/>
        <v>0</v>
      </c>
    </row>
    <row r="2920" spans="1:45" x14ac:dyDescent="0.2">
      <c r="A2920" s="423">
        <v>10298</v>
      </c>
      <c r="B2920" s="424">
        <v>4</v>
      </c>
      <c r="C2920" s="425" t="s">
        <v>317</v>
      </c>
      <c r="D2920" s="422">
        <f t="shared" si="679"/>
        <v>0</v>
      </c>
      <c r="E2920" s="422">
        <f t="shared" si="680"/>
        <v>0</v>
      </c>
      <c r="F2920" s="422">
        <f t="shared" si="681"/>
        <v>0</v>
      </c>
      <c r="G2920" s="422">
        <f t="shared" si="682"/>
        <v>0</v>
      </c>
      <c r="H2920" s="22">
        <f t="shared" si="683"/>
        <v>0</v>
      </c>
      <c r="I2920" s="116">
        <v>0</v>
      </c>
      <c r="J2920" s="116">
        <v>0</v>
      </c>
      <c r="K2920" s="116">
        <v>0</v>
      </c>
      <c r="L2920" s="116">
        <v>0</v>
      </c>
      <c r="M2920" s="22">
        <f t="shared" si="684"/>
        <v>0</v>
      </c>
      <c r="N2920" s="116">
        <v>0</v>
      </c>
      <c r="O2920" s="116">
        <v>0</v>
      </c>
      <c r="P2920" s="116">
        <v>0</v>
      </c>
      <c r="Q2920" s="116">
        <v>0</v>
      </c>
      <c r="R2920" s="22">
        <f t="shared" si="685"/>
        <v>0</v>
      </c>
      <c r="S2920" s="116">
        <v>0</v>
      </c>
      <c r="T2920" s="116">
        <v>0</v>
      </c>
      <c r="U2920" s="116">
        <v>0</v>
      </c>
      <c r="V2920" s="116">
        <v>0</v>
      </c>
      <c r="W2920" s="22">
        <f t="shared" si="686"/>
        <v>0</v>
      </c>
      <c r="X2920" s="22">
        <f t="shared" si="687"/>
        <v>0</v>
      </c>
      <c r="Y2920" s="22">
        <f ca="1">OFFSET('Cost Study'!$B$7,'Operations Support'!$C2920,'Operations Support'!$B2920)*$H2920</f>
        <v>0</v>
      </c>
      <c r="Z2920" s="23">
        <f ca="1">Y2920*'Cost Study'!$B$31</f>
        <v>0</v>
      </c>
      <c r="AA2920" s="23">
        <f ca="1">IF(A2920=10298,1.51,1)*IF($B2920&lt;3,$D2920*'Cost Study'!$B$32*OFFSET('Cost Study'!$B$7,'Operations Support'!$C2920,'Operations Support'!$B2920),0)</f>
        <v>0</v>
      </c>
      <c r="AB2920" s="24">
        <f ca="1">AA2920*'Cost Study'!$B$31</f>
        <v>0</v>
      </c>
      <c r="AC2920" s="23">
        <f ca="1">Y2920*'Cost Study'!$B$31</f>
        <v>0</v>
      </c>
      <c r="AD2920" s="24">
        <f ca="1">AA2920*'Cost Study'!$B$31</f>
        <v>0</v>
      </c>
      <c r="AE2920" s="377">
        <f t="shared" ca="1" si="688"/>
        <v>0</v>
      </c>
      <c r="AF2920" s="377">
        <f t="shared" ca="1" si="689"/>
        <v>0</v>
      </c>
      <c r="AH2920" s="688">
        <f>IFERROR($H2920/SUMIF($A:$A,$A2920,$H:$H)*SUMIF(Summary!$A$110:$A$186,$A2920,Summary!$P$110:$P$186),0)</f>
        <v>0</v>
      </c>
      <c r="AI2920" s="689">
        <f t="shared" ca="1" si="675"/>
        <v>0</v>
      </c>
      <c r="AJ2920" s="688">
        <f>IFERROR(H2920/SUMIF(A:A,A2920,H:H)*SUMIF(Summary!$A$110:$A$186,'Operations Support'!A2920,Summary!$Q$110:$Q$186),0)</f>
        <v>0</v>
      </c>
      <c r="AK2920" s="688">
        <f t="shared" ca="1" si="676"/>
        <v>0</v>
      </c>
      <c r="AM2920" s="688">
        <f>IFERROR($H2920/SUMIF($A:$A,$A2920,$H:$H)*SUMIF(Summary!$A$230:$A$266,$A2920,Summary!$P$230:$P$266),0)</f>
        <v>0</v>
      </c>
      <c r="AN2920" s="688">
        <f>IFERROR($H2920/SUMIF($A:$A,$A2920,$H:$H)*(SUMIF(Summary!$A$230:$A$266,$A2920,Summary!$L$230:$L$266)+SUMIF(Summary!$A$281:$A$317,$A2920,Summary!$L$281:$L$317))-AM2920,0)</f>
        <v>0</v>
      </c>
      <c r="AO2920" s="688">
        <f>IFERROR($H2920/SUMIF($A:$A,$A2920,$H:$H)*SUMIF(Summary!$A$230:$A$266,$A2920,Summary!$Q$230:$Q$266),0)</f>
        <v>0</v>
      </c>
      <c r="AP2920" s="688">
        <f>IFERROR($H2920/SUMIF($A:$A,$A2920,$H:$H)*(SUMIF(Summary!$A$230:$A$266,$A2920,Summary!$L$230:$L$266)+SUMIF(Summary!$A$281:$A$317,$A2920,Summary!$L$281:$L$317))-AO2920,0)</f>
        <v>0</v>
      </c>
      <c r="AQ2920" s="306"/>
      <c r="AR2920" s="688">
        <f t="shared" ca="1" si="677"/>
        <v>0</v>
      </c>
      <c r="AS2920" s="688">
        <f t="shared" ca="1" si="678"/>
        <v>0</v>
      </c>
    </row>
    <row r="2921" spans="1:45" x14ac:dyDescent="0.2">
      <c r="A2921" s="423">
        <v>10298</v>
      </c>
      <c r="B2921" s="424">
        <v>4</v>
      </c>
      <c r="C2921" s="425" t="s">
        <v>318</v>
      </c>
      <c r="D2921" s="422">
        <f t="shared" si="679"/>
        <v>0</v>
      </c>
      <c r="E2921" s="422">
        <f t="shared" si="680"/>
        <v>0</v>
      </c>
      <c r="F2921" s="422">
        <f t="shared" si="681"/>
        <v>0</v>
      </c>
      <c r="G2921" s="422">
        <f t="shared" si="682"/>
        <v>0</v>
      </c>
      <c r="H2921" s="22">
        <f t="shared" si="683"/>
        <v>0</v>
      </c>
      <c r="I2921" s="116">
        <v>0</v>
      </c>
      <c r="J2921" s="116">
        <v>0</v>
      </c>
      <c r="K2921" s="116">
        <v>0</v>
      </c>
      <c r="L2921" s="116">
        <v>0</v>
      </c>
      <c r="M2921" s="22">
        <f t="shared" si="684"/>
        <v>0</v>
      </c>
      <c r="N2921" s="116">
        <v>0</v>
      </c>
      <c r="O2921" s="116">
        <v>0</v>
      </c>
      <c r="P2921" s="116">
        <v>0</v>
      </c>
      <c r="Q2921" s="116">
        <v>0</v>
      </c>
      <c r="R2921" s="22">
        <f t="shared" si="685"/>
        <v>0</v>
      </c>
      <c r="S2921" s="116">
        <v>0</v>
      </c>
      <c r="T2921" s="116">
        <v>0</v>
      </c>
      <c r="U2921" s="116">
        <v>0</v>
      </c>
      <c r="V2921" s="116">
        <v>0</v>
      </c>
      <c r="W2921" s="22">
        <f t="shared" si="686"/>
        <v>0</v>
      </c>
      <c r="X2921" s="22">
        <f t="shared" si="687"/>
        <v>0</v>
      </c>
      <c r="Y2921" s="22">
        <f ca="1">OFFSET('Cost Study'!$B$7,'Operations Support'!$C2921,'Operations Support'!$B2921)*$H2921</f>
        <v>0</v>
      </c>
      <c r="Z2921" s="23">
        <f ca="1">Y2921*'Cost Study'!$B$31</f>
        <v>0</v>
      </c>
      <c r="AA2921" s="23">
        <f ca="1">IF(A2921=10298,1.51,1)*IF($B2921&lt;3,$D2921*'Cost Study'!$B$32*OFFSET('Cost Study'!$B$7,'Operations Support'!$C2921,'Operations Support'!$B2921),0)</f>
        <v>0</v>
      </c>
      <c r="AB2921" s="24">
        <f ca="1">AA2921*'Cost Study'!$B$31</f>
        <v>0</v>
      </c>
      <c r="AC2921" s="23">
        <f ca="1">Y2921*'Cost Study'!$B$31</f>
        <v>0</v>
      </c>
      <c r="AD2921" s="24">
        <f ca="1">AA2921*'Cost Study'!$B$31</f>
        <v>0</v>
      </c>
      <c r="AE2921" s="377">
        <f t="shared" ca="1" si="688"/>
        <v>0</v>
      </c>
      <c r="AF2921" s="377">
        <f t="shared" ca="1" si="689"/>
        <v>0</v>
      </c>
      <c r="AH2921" s="688">
        <f>IFERROR($H2921/SUMIF($A:$A,$A2921,$H:$H)*SUMIF(Summary!$A$110:$A$186,$A2921,Summary!$P$110:$P$186),0)</f>
        <v>0</v>
      </c>
      <c r="AI2921" s="689">
        <f t="shared" ca="1" si="675"/>
        <v>0</v>
      </c>
      <c r="AJ2921" s="688">
        <f>IFERROR(H2921/SUMIF(A:A,A2921,H:H)*SUMIF(Summary!$A$110:$A$186,'Operations Support'!A2921,Summary!$Q$110:$Q$186),0)</f>
        <v>0</v>
      </c>
      <c r="AK2921" s="688">
        <f t="shared" ca="1" si="676"/>
        <v>0</v>
      </c>
      <c r="AM2921" s="688">
        <f>IFERROR($H2921/SUMIF($A:$A,$A2921,$H:$H)*SUMIF(Summary!$A$230:$A$266,$A2921,Summary!$P$230:$P$266),0)</f>
        <v>0</v>
      </c>
      <c r="AN2921" s="688">
        <f>IFERROR($H2921/SUMIF($A:$A,$A2921,$H:$H)*(SUMIF(Summary!$A$230:$A$266,$A2921,Summary!$L$230:$L$266)+SUMIF(Summary!$A$281:$A$317,$A2921,Summary!$L$281:$L$317))-AM2921,0)</f>
        <v>0</v>
      </c>
      <c r="AO2921" s="688">
        <f>IFERROR($H2921/SUMIF($A:$A,$A2921,$H:$H)*SUMIF(Summary!$A$230:$A$266,$A2921,Summary!$Q$230:$Q$266),0)</f>
        <v>0</v>
      </c>
      <c r="AP2921" s="688">
        <f>IFERROR($H2921/SUMIF($A:$A,$A2921,$H:$H)*(SUMIF(Summary!$A$230:$A$266,$A2921,Summary!$L$230:$L$266)+SUMIF(Summary!$A$281:$A$317,$A2921,Summary!$L$281:$L$317))-AO2921,0)</f>
        <v>0</v>
      </c>
      <c r="AQ2921" s="306"/>
      <c r="AR2921" s="688">
        <f t="shared" ca="1" si="677"/>
        <v>0</v>
      </c>
      <c r="AS2921" s="688">
        <f t="shared" ca="1" si="678"/>
        <v>0</v>
      </c>
    </row>
    <row r="2922" spans="1:45" x14ac:dyDescent="0.2">
      <c r="A2922" s="423">
        <v>10298</v>
      </c>
      <c r="B2922" s="424">
        <v>4</v>
      </c>
      <c r="C2922" s="425" t="s">
        <v>319</v>
      </c>
      <c r="D2922" s="422">
        <f t="shared" si="679"/>
        <v>0</v>
      </c>
      <c r="E2922" s="422">
        <f t="shared" si="680"/>
        <v>0</v>
      </c>
      <c r="F2922" s="422">
        <f t="shared" si="681"/>
        <v>0</v>
      </c>
      <c r="G2922" s="422">
        <f t="shared" si="682"/>
        <v>0</v>
      </c>
      <c r="H2922" s="22">
        <f t="shared" si="683"/>
        <v>0</v>
      </c>
      <c r="I2922" s="116">
        <v>0</v>
      </c>
      <c r="J2922" s="116">
        <v>0</v>
      </c>
      <c r="K2922" s="116">
        <v>0</v>
      </c>
      <c r="L2922" s="116">
        <v>0</v>
      </c>
      <c r="M2922" s="22">
        <f t="shared" si="684"/>
        <v>0</v>
      </c>
      <c r="N2922" s="116">
        <v>0</v>
      </c>
      <c r="O2922" s="116">
        <v>0</v>
      </c>
      <c r="P2922" s="116">
        <v>0</v>
      </c>
      <c r="Q2922" s="116">
        <v>0</v>
      </c>
      <c r="R2922" s="22">
        <f t="shared" si="685"/>
        <v>0</v>
      </c>
      <c r="S2922" s="116">
        <v>0</v>
      </c>
      <c r="T2922" s="116">
        <v>0</v>
      </c>
      <c r="U2922" s="116">
        <v>0</v>
      </c>
      <c r="V2922" s="116">
        <v>0</v>
      </c>
      <c r="W2922" s="22">
        <f t="shared" si="686"/>
        <v>0</v>
      </c>
      <c r="X2922" s="22">
        <f t="shared" si="687"/>
        <v>0</v>
      </c>
      <c r="Y2922" s="22">
        <f ca="1">OFFSET('Cost Study'!$B$7,'Operations Support'!$C2922,'Operations Support'!$B2922)*$H2922</f>
        <v>0</v>
      </c>
      <c r="Z2922" s="23">
        <f ca="1">Y2922*'Cost Study'!$B$31</f>
        <v>0</v>
      </c>
      <c r="AA2922" s="23">
        <f ca="1">IF(A2922=10298,1.51,1)*IF($B2922&lt;3,$D2922*'Cost Study'!$B$32*OFFSET('Cost Study'!$B$7,'Operations Support'!$C2922,'Operations Support'!$B2922),0)</f>
        <v>0</v>
      </c>
      <c r="AB2922" s="24">
        <f ca="1">AA2922*'Cost Study'!$B$31</f>
        <v>0</v>
      </c>
      <c r="AC2922" s="23">
        <f ca="1">Y2922*'Cost Study'!$B$31</f>
        <v>0</v>
      </c>
      <c r="AD2922" s="24">
        <f ca="1">AA2922*'Cost Study'!$B$31</f>
        <v>0</v>
      </c>
      <c r="AE2922" s="377">
        <f t="shared" ca="1" si="688"/>
        <v>0</v>
      </c>
      <c r="AF2922" s="377">
        <f t="shared" ca="1" si="689"/>
        <v>0</v>
      </c>
      <c r="AH2922" s="688">
        <f>IFERROR($H2922/SUMIF($A:$A,$A2922,$H:$H)*SUMIF(Summary!$A$110:$A$186,$A2922,Summary!$P$110:$P$186),0)</f>
        <v>0</v>
      </c>
      <c r="AI2922" s="689">
        <f t="shared" ca="1" si="675"/>
        <v>0</v>
      </c>
      <c r="AJ2922" s="688">
        <f>IFERROR(H2922/SUMIF(A:A,A2922,H:H)*SUMIF(Summary!$A$110:$A$186,'Operations Support'!A2922,Summary!$Q$110:$Q$186),0)</f>
        <v>0</v>
      </c>
      <c r="AK2922" s="688">
        <f t="shared" ca="1" si="676"/>
        <v>0</v>
      </c>
      <c r="AM2922" s="688">
        <f>IFERROR($H2922/SUMIF($A:$A,$A2922,$H:$H)*SUMIF(Summary!$A$230:$A$266,$A2922,Summary!$P$230:$P$266),0)</f>
        <v>0</v>
      </c>
      <c r="AN2922" s="688">
        <f>IFERROR($H2922/SUMIF($A:$A,$A2922,$H:$H)*(SUMIF(Summary!$A$230:$A$266,$A2922,Summary!$L$230:$L$266)+SUMIF(Summary!$A$281:$A$317,$A2922,Summary!$L$281:$L$317))-AM2922,0)</f>
        <v>0</v>
      </c>
      <c r="AO2922" s="688">
        <f>IFERROR($H2922/SUMIF($A:$A,$A2922,$H:$H)*SUMIF(Summary!$A$230:$A$266,$A2922,Summary!$Q$230:$Q$266),0)</f>
        <v>0</v>
      </c>
      <c r="AP2922" s="688">
        <f>IFERROR($H2922/SUMIF($A:$A,$A2922,$H:$H)*(SUMIF(Summary!$A$230:$A$266,$A2922,Summary!$L$230:$L$266)+SUMIF(Summary!$A$281:$A$317,$A2922,Summary!$L$281:$L$317))-AO2922,0)</f>
        <v>0</v>
      </c>
      <c r="AQ2922" s="306"/>
      <c r="AR2922" s="688">
        <f t="shared" ca="1" si="677"/>
        <v>0</v>
      </c>
      <c r="AS2922" s="688">
        <f t="shared" ca="1" si="678"/>
        <v>0</v>
      </c>
    </row>
    <row r="2923" spans="1:45" x14ac:dyDescent="0.2">
      <c r="A2923" s="423">
        <v>10298</v>
      </c>
      <c r="B2923" s="424">
        <v>4</v>
      </c>
      <c r="C2923" s="425" t="s">
        <v>320</v>
      </c>
      <c r="D2923" s="422">
        <f t="shared" si="679"/>
        <v>0</v>
      </c>
      <c r="E2923" s="422">
        <f t="shared" si="680"/>
        <v>0</v>
      </c>
      <c r="F2923" s="422">
        <f t="shared" si="681"/>
        <v>0</v>
      </c>
      <c r="G2923" s="422">
        <f t="shared" si="682"/>
        <v>0</v>
      </c>
      <c r="H2923" s="22">
        <f t="shared" si="683"/>
        <v>0</v>
      </c>
      <c r="I2923" s="116">
        <v>0</v>
      </c>
      <c r="J2923" s="116">
        <v>0</v>
      </c>
      <c r="K2923" s="116">
        <v>0</v>
      </c>
      <c r="L2923" s="116">
        <v>0</v>
      </c>
      <c r="M2923" s="22">
        <f t="shared" si="684"/>
        <v>0</v>
      </c>
      <c r="N2923" s="116">
        <v>0</v>
      </c>
      <c r="O2923" s="116">
        <v>0</v>
      </c>
      <c r="P2923" s="116">
        <v>0</v>
      </c>
      <c r="Q2923" s="116">
        <v>0</v>
      </c>
      <c r="R2923" s="22">
        <f t="shared" si="685"/>
        <v>0</v>
      </c>
      <c r="S2923" s="116">
        <v>0</v>
      </c>
      <c r="T2923" s="116">
        <v>0</v>
      </c>
      <c r="U2923" s="116">
        <v>0</v>
      </c>
      <c r="V2923" s="116">
        <v>0</v>
      </c>
      <c r="W2923" s="22">
        <f t="shared" si="686"/>
        <v>0</v>
      </c>
      <c r="X2923" s="22">
        <f t="shared" si="687"/>
        <v>0</v>
      </c>
      <c r="Y2923" s="22">
        <f ca="1">OFFSET('Cost Study'!$B$7,'Operations Support'!$C2923,'Operations Support'!$B2923)*$H2923</f>
        <v>0</v>
      </c>
      <c r="Z2923" s="23">
        <f ca="1">Y2923*'Cost Study'!$B$31</f>
        <v>0</v>
      </c>
      <c r="AA2923" s="23">
        <f ca="1">IF(A2923=10298,1.51,1)*IF($B2923&lt;3,$D2923*'Cost Study'!$B$32*OFFSET('Cost Study'!$B$7,'Operations Support'!$C2923,'Operations Support'!$B2923),0)</f>
        <v>0</v>
      </c>
      <c r="AB2923" s="24">
        <f ca="1">AA2923*'Cost Study'!$B$31</f>
        <v>0</v>
      </c>
      <c r="AC2923" s="23">
        <f ca="1">Y2923*'Cost Study'!$B$31</f>
        <v>0</v>
      </c>
      <c r="AD2923" s="24">
        <f ca="1">AA2923*'Cost Study'!$B$31</f>
        <v>0</v>
      </c>
      <c r="AE2923" s="377">
        <f t="shared" ca="1" si="688"/>
        <v>0</v>
      </c>
      <c r="AF2923" s="377">
        <f t="shared" ca="1" si="689"/>
        <v>0</v>
      </c>
      <c r="AH2923" s="688">
        <f>IFERROR($H2923/SUMIF($A:$A,$A2923,$H:$H)*SUMIF(Summary!$A$110:$A$186,$A2923,Summary!$P$110:$P$186),0)</f>
        <v>0</v>
      </c>
      <c r="AI2923" s="689">
        <f t="shared" ca="1" si="675"/>
        <v>0</v>
      </c>
      <c r="AJ2923" s="688">
        <f>IFERROR(H2923/SUMIF(A:A,A2923,H:H)*SUMIF(Summary!$A$110:$A$186,'Operations Support'!A2923,Summary!$Q$110:$Q$186),0)</f>
        <v>0</v>
      </c>
      <c r="AK2923" s="688">
        <f t="shared" ca="1" si="676"/>
        <v>0</v>
      </c>
      <c r="AM2923" s="688">
        <f>IFERROR($H2923/SUMIF($A:$A,$A2923,$H:$H)*SUMIF(Summary!$A$230:$A$266,$A2923,Summary!$P$230:$P$266),0)</f>
        <v>0</v>
      </c>
      <c r="AN2923" s="688">
        <f>IFERROR($H2923/SUMIF($A:$A,$A2923,$H:$H)*(SUMIF(Summary!$A$230:$A$266,$A2923,Summary!$L$230:$L$266)+SUMIF(Summary!$A$281:$A$317,$A2923,Summary!$L$281:$L$317))-AM2923,0)</f>
        <v>0</v>
      </c>
      <c r="AO2923" s="688">
        <f>IFERROR($H2923/SUMIF($A:$A,$A2923,$H:$H)*SUMIF(Summary!$A$230:$A$266,$A2923,Summary!$Q$230:$Q$266),0)</f>
        <v>0</v>
      </c>
      <c r="AP2923" s="688">
        <f>IFERROR($H2923/SUMIF($A:$A,$A2923,$H:$H)*(SUMIF(Summary!$A$230:$A$266,$A2923,Summary!$L$230:$L$266)+SUMIF(Summary!$A$281:$A$317,$A2923,Summary!$L$281:$L$317))-AO2923,0)</f>
        <v>0</v>
      </c>
      <c r="AQ2923" s="306"/>
      <c r="AR2923" s="688">
        <f t="shared" ca="1" si="677"/>
        <v>0</v>
      </c>
      <c r="AS2923" s="688">
        <f t="shared" ca="1" si="678"/>
        <v>0</v>
      </c>
    </row>
    <row r="2924" spans="1:45" x14ac:dyDescent="0.2">
      <c r="A2924" s="423">
        <v>10298</v>
      </c>
      <c r="B2924" s="424">
        <v>5</v>
      </c>
      <c r="C2924" s="425" t="s">
        <v>300</v>
      </c>
      <c r="D2924" s="422">
        <f t="shared" si="679"/>
        <v>0</v>
      </c>
      <c r="E2924" s="422">
        <f t="shared" si="680"/>
        <v>0</v>
      </c>
      <c r="F2924" s="422">
        <f t="shared" si="681"/>
        <v>0</v>
      </c>
      <c r="G2924" s="422">
        <f t="shared" si="682"/>
        <v>0</v>
      </c>
      <c r="H2924" s="22">
        <f t="shared" si="683"/>
        <v>0</v>
      </c>
      <c r="I2924" s="116">
        <v>0</v>
      </c>
      <c r="J2924" s="116">
        <v>0</v>
      </c>
      <c r="K2924" s="116">
        <v>0</v>
      </c>
      <c r="L2924" s="116">
        <v>0</v>
      </c>
      <c r="M2924" s="22">
        <f t="shared" si="684"/>
        <v>0</v>
      </c>
      <c r="N2924" s="116">
        <v>0</v>
      </c>
      <c r="O2924" s="116">
        <v>0</v>
      </c>
      <c r="P2924" s="116">
        <v>0</v>
      </c>
      <c r="Q2924" s="116">
        <v>0</v>
      </c>
      <c r="R2924" s="22">
        <f t="shared" si="685"/>
        <v>0</v>
      </c>
      <c r="S2924" s="116">
        <v>0</v>
      </c>
      <c r="T2924" s="116">
        <v>0</v>
      </c>
      <c r="U2924" s="116">
        <v>0</v>
      </c>
      <c r="V2924" s="116">
        <v>0</v>
      </c>
      <c r="W2924" s="22">
        <f t="shared" si="686"/>
        <v>0</v>
      </c>
      <c r="X2924" s="22">
        <f t="shared" si="687"/>
        <v>0</v>
      </c>
      <c r="Y2924" s="22">
        <f ca="1">OFFSET('Cost Study'!$B$7,'Operations Support'!$C2924,'Operations Support'!$B2924)*$H2924</f>
        <v>0</v>
      </c>
      <c r="Z2924" s="23">
        <f ca="1">Y2924*'Cost Study'!$B$31</f>
        <v>0</v>
      </c>
      <c r="AA2924" s="23">
        <f ca="1">IF(A2924=10298,1.51,1)*IF($B2924&lt;3,$D2924*'Cost Study'!$B$32*OFFSET('Cost Study'!$B$7,'Operations Support'!$C2924,'Operations Support'!$B2924),0)</f>
        <v>0</v>
      </c>
      <c r="AB2924" s="24">
        <f ca="1">AA2924*'Cost Study'!$B$31</f>
        <v>0</v>
      </c>
      <c r="AC2924" s="23">
        <f ca="1">Y2924*'Cost Study'!$B$31</f>
        <v>0</v>
      </c>
      <c r="AD2924" s="24">
        <f ca="1">AA2924*'Cost Study'!$B$31</f>
        <v>0</v>
      </c>
      <c r="AE2924" s="377">
        <f t="shared" ca="1" si="688"/>
        <v>0</v>
      </c>
      <c r="AF2924" s="377">
        <f t="shared" ca="1" si="689"/>
        <v>0</v>
      </c>
      <c r="AH2924" s="688">
        <f>IFERROR($H2924/SUMIF($A:$A,$A2924,$H:$H)*SUMIF(Summary!$A$110:$A$186,$A2924,Summary!$P$110:$P$186),0)</f>
        <v>0</v>
      </c>
      <c r="AI2924" s="689">
        <f t="shared" ca="1" si="675"/>
        <v>0</v>
      </c>
      <c r="AJ2924" s="688">
        <f>IFERROR(H2924/SUMIF(A:A,A2924,H:H)*SUMIF(Summary!$A$110:$A$186,'Operations Support'!A2924,Summary!$Q$110:$Q$186),0)</f>
        <v>0</v>
      </c>
      <c r="AK2924" s="688">
        <f t="shared" ca="1" si="676"/>
        <v>0</v>
      </c>
      <c r="AM2924" s="688">
        <f>IFERROR($H2924/SUMIF($A:$A,$A2924,$H:$H)*SUMIF(Summary!$A$230:$A$266,$A2924,Summary!$P$230:$P$266),0)</f>
        <v>0</v>
      </c>
      <c r="AN2924" s="688">
        <f>IFERROR($H2924/SUMIF($A:$A,$A2924,$H:$H)*(SUMIF(Summary!$A$230:$A$266,$A2924,Summary!$L$230:$L$266)+SUMIF(Summary!$A$281:$A$317,$A2924,Summary!$L$281:$L$317))-AM2924,0)</f>
        <v>0</v>
      </c>
      <c r="AO2924" s="688">
        <f>IFERROR($H2924/SUMIF($A:$A,$A2924,$H:$H)*SUMIF(Summary!$A$230:$A$266,$A2924,Summary!$Q$230:$Q$266),0)</f>
        <v>0</v>
      </c>
      <c r="AP2924" s="688">
        <f>IFERROR($H2924/SUMIF($A:$A,$A2924,$H:$H)*(SUMIF(Summary!$A$230:$A$266,$A2924,Summary!$L$230:$L$266)+SUMIF(Summary!$A$281:$A$317,$A2924,Summary!$L$281:$L$317))-AO2924,0)</f>
        <v>0</v>
      </c>
      <c r="AQ2924" s="306"/>
      <c r="AR2924" s="688">
        <f t="shared" ca="1" si="677"/>
        <v>0</v>
      </c>
      <c r="AS2924" s="688">
        <f t="shared" ca="1" si="678"/>
        <v>0</v>
      </c>
    </row>
    <row r="2925" spans="1:45" x14ac:dyDescent="0.2">
      <c r="A2925" s="423">
        <v>10298</v>
      </c>
      <c r="B2925" s="424">
        <v>5</v>
      </c>
      <c r="C2925" s="425" t="s">
        <v>301</v>
      </c>
      <c r="D2925" s="422">
        <f t="shared" si="679"/>
        <v>0</v>
      </c>
      <c r="E2925" s="422">
        <f t="shared" si="680"/>
        <v>0</v>
      </c>
      <c r="F2925" s="422">
        <f t="shared" si="681"/>
        <v>0</v>
      </c>
      <c r="G2925" s="422">
        <f t="shared" si="682"/>
        <v>0</v>
      </c>
      <c r="H2925" s="22">
        <f t="shared" si="683"/>
        <v>0</v>
      </c>
      <c r="I2925" s="116">
        <v>0</v>
      </c>
      <c r="J2925" s="116">
        <v>0</v>
      </c>
      <c r="K2925" s="116">
        <v>0</v>
      </c>
      <c r="L2925" s="116">
        <v>0</v>
      </c>
      <c r="M2925" s="22">
        <f t="shared" si="684"/>
        <v>0</v>
      </c>
      <c r="N2925" s="116">
        <v>0</v>
      </c>
      <c r="O2925" s="116">
        <v>0</v>
      </c>
      <c r="P2925" s="116">
        <v>0</v>
      </c>
      <c r="Q2925" s="116">
        <v>0</v>
      </c>
      <c r="R2925" s="22">
        <f t="shared" si="685"/>
        <v>0</v>
      </c>
      <c r="S2925" s="116">
        <v>0</v>
      </c>
      <c r="T2925" s="116">
        <v>0</v>
      </c>
      <c r="U2925" s="116">
        <v>0</v>
      </c>
      <c r="V2925" s="116">
        <v>0</v>
      </c>
      <c r="W2925" s="22">
        <f t="shared" si="686"/>
        <v>0</v>
      </c>
      <c r="X2925" s="22">
        <f t="shared" si="687"/>
        <v>0</v>
      </c>
      <c r="Y2925" s="22">
        <f ca="1">OFFSET('Cost Study'!$B$7,'Operations Support'!$C2925,'Operations Support'!$B2925)*$H2925</f>
        <v>0</v>
      </c>
      <c r="Z2925" s="23">
        <f ca="1">Y2925*'Cost Study'!$B$31</f>
        <v>0</v>
      </c>
      <c r="AA2925" s="23">
        <f ca="1">IF(A2925=10298,1.51,1)*IF($B2925&lt;3,$D2925*'Cost Study'!$B$32*OFFSET('Cost Study'!$B$7,'Operations Support'!$C2925,'Operations Support'!$B2925),0)</f>
        <v>0</v>
      </c>
      <c r="AB2925" s="24">
        <f ca="1">AA2925*'Cost Study'!$B$31</f>
        <v>0</v>
      </c>
      <c r="AC2925" s="23">
        <f ca="1">Y2925*'Cost Study'!$B$31</f>
        <v>0</v>
      </c>
      <c r="AD2925" s="24">
        <f ca="1">AA2925*'Cost Study'!$B$31</f>
        <v>0</v>
      </c>
      <c r="AE2925" s="377">
        <f t="shared" ca="1" si="688"/>
        <v>0</v>
      </c>
      <c r="AF2925" s="377">
        <f t="shared" ca="1" si="689"/>
        <v>0</v>
      </c>
      <c r="AH2925" s="688">
        <f>IFERROR($H2925/SUMIF($A:$A,$A2925,$H:$H)*SUMIF(Summary!$A$110:$A$186,$A2925,Summary!$P$110:$P$186),0)</f>
        <v>0</v>
      </c>
      <c r="AI2925" s="689">
        <f t="shared" ca="1" si="675"/>
        <v>0</v>
      </c>
      <c r="AJ2925" s="688">
        <f>IFERROR(H2925/SUMIF(A:A,A2925,H:H)*SUMIF(Summary!$A$110:$A$186,'Operations Support'!A2925,Summary!$Q$110:$Q$186),0)</f>
        <v>0</v>
      </c>
      <c r="AK2925" s="688">
        <f t="shared" ca="1" si="676"/>
        <v>0</v>
      </c>
      <c r="AM2925" s="688">
        <f>IFERROR($H2925/SUMIF($A:$A,$A2925,$H:$H)*SUMIF(Summary!$A$230:$A$266,$A2925,Summary!$P$230:$P$266),0)</f>
        <v>0</v>
      </c>
      <c r="AN2925" s="688">
        <f>IFERROR($H2925/SUMIF($A:$A,$A2925,$H:$H)*(SUMIF(Summary!$A$230:$A$266,$A2925,Summary!$L$230:$L$266)+SUMIF(Summary!$A$281:$A$317,$A2925,Summary!$L$281:$L$317))-AM2925,0)</f>
        <v>0</v>
      </c>
      <c r="AO2925" s="688">
        <f>IFERROR($H2925/SUMIF($A:$A,$A2925,$H:$H)*SUMIF(Summary!$A$230:$A$266,$A2925,Summary!$Q$230:$Q$266),0)</f>
        <v>0</v>
      </c>
      <c r="AP2925" s="688">
        <f>IFERROR($H2925/SUMIF($A:$A,$A2925,$H:$H)*(SUMIF(Summary!$A$230:$A$266,$A2925,Summary!$L$230:$L$266)+SUMIF(Summary!$A$281:$A$317,$A2925,Summary!$L$281:$L$317))-AO2925,0)</f>
        <v>0</v>
      </c>
      <c r="AQ2925" s="306"/>
      <c r="AR2925" s="688">
        <f t="shared" ca="1" si="677"/>
        <v>0</v>
      </c>
      <c r="AS2925" s="688">
        <f t="shared" ca="1" si="678"/>
        <v>0</v>
      </c>
    </row>
    <row r="2926" spans="1:45" x14ac:dyDescent="0.2">
      <c r="A2926" s="423">
        <v>10298</v>
      </c>
      <c r="B2926" s="424">
        <v>5</v>
      </c>
      <c r="C2926" s="425" t="s">
        <v>302</v>
      </c>
      <c r="D2926" s="422">
        <f t="shared" si="679"/>
        <v>0</v>
      </c>
      <c r="E2926" s="422">
        <f t="shared" si="680"/>
        <v>0</v>
      </c>
      <c r="F2926" s="422">
        <f t="shared" si="681"/>
        <v>0</v>
      </c>
      <c r="G2926" s="422">
        <f t="shared" si="682"/>
        <v>0</v>
      </c>
      <c r="H2926" s="22">
        <f t="shared" si="683"/>
        <v>0</v>
      </c>
      <c r="I2926" s="116">
        <v>0</v>
      </c>
      <c r="J2926" s="116">
        <v>0</v>
      </c>
      <c r="K2926" s="116">
        <v>0</v>
      </c>
      <c r="L2926" s="116">
        <v>0</v>
      </c>
      <c r="M2926" s="22">
        <f t="shared" si="684"/>
        <v>0</v>
      </c>
      <c r="N2926" s="116">
        <v>0</v>
      </c>
      <c r="O2926" s="116">
        <v>0</v>
      </c>
      <c r="P2926" s="116">
        <v>0</v>
      </c>
      <c r="Q2926" s="116">
        <v>0</v>
      </c>
      <c r="R2926" s="22">
        <f t="shared" si="685"/>
        <v>0</v>
      </c>
      <c r="S2926" s="116">
        <v>0</v>
      </c>
      <c r="T2926" s="116">
        <v>0</v>
      </c>
      <c r="U2926" s="116">
        <v>0</v>
      </c>
      <c r="V2926" s="116">
        <v>0</v>
      </c>
      <c r="W2926" s="22">
        <f t="shared" si="686"/>
        <v>0</v>
      </c>
      <c r="X2926" s="22">
        <f t="shared" si="687"/>
        <v>0</v>
      </c>
      <c r="Y2926" s="22">
        <f ca="1">OFFSET('Cost Study'!$B$7,'Operations Support'!$C2926,'Operations Support'!$B2926)*$H2926</f>
        <v>0</v>
      </c>
      <c r="Z2926" s="23">
        <f ca="1">Y2926*'Cost Study'!$B$31</f>
        <v>0</v>
      </c>
      <c r="AA2926" s="23">
        <f ca="1">IF(A2926=10298,1.51,1)*IF($B2926&lt;3,$D2926*'Cost Study'!$B$32*OFFSET('Cost Study'!$B$7,'Operations Support'!$C2926,'Operations Support'!$B2926),0)</f>
        <v>0</v>
      </c>
      <c r="AB2926" s="24">
        <f ca="1">AA2926*'Cost Study'!$B$31</f>
        <v>0</v>
      </c>
      <c r="AC2926" s="23">
        <f ca="1">Y2926*'Cost Study'!$B$31</f>
        <v>0</v>
      </c>
      <c r="AD2926" s="24">
        <f ca="1">AA2926*'Cost Study'!$B$31</f>
        <v>0</v>
      </c>
      <c r="AE2926" s="377">
        <f t="shared" ca="1" si="688"/>
        <v>0</v>
      </c>
      <c r="AF2926" s="377">
        <f t="shared" ca="1" si="689"/>
        <v>0</v>
      </c>
      <c r="AH2926" s="688">
        <f>IFERROR($H2926/SUMIF($A:$A,$A2926,$H:$H)*SUMIF(Summary!$A$110:$A$186,$A2926,Summary!$P$110:$P$186),0)</f>
        <v>0</v>
      </c>
      <c r="AI2926" s="689">
        <f t="shared" ref="AI2926:AI2989" ca="1" si="690">Z2926+AB2926-AH2926</f>
        <v>0</v>
      </c>
      <c r="AJ2926" s="688">
        <f>IFERROR(H2926/SUMIF(A:A,A2926,H:H)*SUMIF(Summary!$A$110:$A$186,'Operations Support'!A2926,Summary!$Q$110:$Q$186),0)</f>
        <v>0</v>
      </c>
      <c r="AK2926" s="688">
        <f t="shared" ref="AK2926:AK2989" ca="1" si="691">AC2926+AD2926-AJ2926</f>
        <v>0</v>
      </c>
      <c r="AM2926" s="688">
        <f>IFERROR($H2926/SUMIF($A:$A,$A2926,$H:$H)*SUMIF(Summary!$A$230:$A$266,$A2926,Summary!$P$230:$P$266),0)</f>
        <v>0</v>
      </c>
      <c r="AN2926" s="688">
        <f>IFERROR($H2926/SUMIF($A:$A,$A2926,$H:$H)*(SUMIF(Summary!$A$230:$A$266,$A2926,Summary!$L$230:$L$266)+SUMIF(Summary!$A$281:$A$317,$A2926,Summary!$L$281:$L$317))-AM2926,0)</f>
        <v>0</v>
      </c>
      <c r="AO2926" s="688">
        <f>IFERROR($H2926/SUMIF($A:$A,$A2926,$H:$H)*SUMIF(Summary!$A$230:$A$266,$A2926,Summary!$Q$230:$Q$266),0)</f>
        <v>0</v>
      </c>
      <c r="AP2926" s="688">
        <f>IFERROR($H2926/SUMIF($A:$A,$A2926,$H:$H)*(SUMIF(Summary!$A$230:$A$266,$A2926,Summary!$L$230:$L$266)+SUMIF(Summary!$A$281:$A$317,$A2926,Summary!$L$281:$L$317))-AO2926,0)</f>
        <v>0</v>
      </c>
      <c r="AQ2926" s="306"/>
      <c r="AR2926" s="688">
        <f t="shared" ref="AR2926:AR2989" ca="1" si="692">AI2926+AN2926</f>
        <v>0</v>
      </c>
      <c r="AS2926" s="688">
        <f t="shared" ref="AS2926:AS2989" ca="1" si="693">AK2926+AP2926</f>
        <v>0</v>
      </c>
    </row>
    <row r="2927" spans="1:45" x14ac:dyDescent="0.2">
      <c r="A2927" s="423">
        <v>10298</v>
      </c>
      <c r="B2927" s="424">
        <v>5</v>
      </c>
      <c r="C2927" s="425" t="s">
        <v>303</v>
      </c>
      <c r="D2927" s="422">
        <f t="shared" si="679"/>
        <v>0</v>
      </c>
      <c r="E2927" s="422">
        <f t="shared" si="680"/>
        <v>0</v>
      </c>
      <c r="F2927" s="422">
        <f t="shared" si="681"/>
        <v>0</v>
      </c>
      <c r="G2927" s="422">
        <f t="shared" si="682"/>
        <v>0</v>
      </c>
      <c r="H2927" s="22">
        <f t="shared" si="683"/>
        <v>0</v>
      </c>
      <c r="I2927" s="116">
        <v>0</v>
      </c>
      <c r="J2927" s="116">
        <v>0</v>
      </c>
      <c r="K2927" s="116">
        <v>0</v>
      </c>
      <c r="L2927" s="116">
        <v>0</v>
      </c>
      <c r="M2927" s="22">
        <f t="shared" si="684"/>
        <v>0</v>
      </c>
      <c r="N2927" s="116">
        <v>0</v>
      </c>
      <c r="O2927" s="116">
        <v>0</v>
      </c>
      <c r="P2927" s="116">
        <v>0</v>
      </c>
      <c r="Q2927" s="116">
        <v>0</v>
      </c>
      <c r="R2927" s="22">
        <f t="shared" si="685"/>
        <v>0</v>
      </c>
      <c r="S2927" s="116">
        <v>0</v>
      </c>
      <c r="T2927" s="116">
        <v>0</v>
      </c>
      <c r="U2927" s="116">
        <v>0</v>
      </c>
      <c r="V2927" s="116">
        <v>0</v>
      </c>
      <c r="W2927" s="22">
        <f t="shared" si="686"/>
        <v>0</v>
      </c>
      <c r="X2927" s="22">
        <f t="shared" si="687"/>
        <v>0</v>
      </c>
      <c r="Y2927" s="22">
        <f ca="1">OFFSET('Cost Study'!$B$7,'Operations Support'!$C2927,'Operations Support'!$B2927)*$H2927</f>
        <v>0</v>
      </c>
      <c r="Z2927" s="23">
        <f ca="1">Y2927*'Cost Study'!$B$31</f>
        <v>0</v>
      </c>
      <c r="AA2927" s="23">
        <f ca="1">IF(A2927=10298,1.51,1)*IF($B2927&lt;3,$D2927*'Cost Study'!$B$32*OFFSET('Cost Study'!$B$7,'Operations Support'!$C2927,'Operations Support'!$B2927),0)</f>
        <v>0</v>
      </c>
      <c r="AB2927" s="24">
        <f ca="1">AA2927*'Cost Study'!$B$31</f>
        <v>0</v>
      </c>
      <c r="AC2927" s="23">
        <f ca="1">Y2927*'Cost Study'!$B$31</f>
        <v>0</v>
      </c>
      <c r="AD2927" s="24">
        <f ca="1">AA2927*'Cost Study'!$B$31</f>
        <v>0</v>
      </c>
      <c r="AE2927" s="377">
        <f t="shared" ca="1" si="688"/>
        <v>0</v>
      </c>
      <c r="AF2927" s="377">
        <f t="shared" ca="1" si="689"/>
        <v>0</v>
      </c>
      <c r="AH2927" s="688">
        <f>IFERROR($H2927/SUMIF($A:$A,$A2927,$H:$H)*SUMIF(Summary!$A$110:$A$186,$A2927,Summary!$P$110:$P$186),0)</f>
        <v>0</v>
      </c>
      <c r="AI2927" s="689">
        <f t="shared" ca="1" si="690"/>
        <v>0</v>
      </c>
      <c r="AJ2927" s="688">
        <f>IFERROR(H2927/SUMIF(A:A,A2927,H:H)*SUMIF(Summary!$A$110:$A$186,'Operations Support'!A2927,Summary!$Q$110:$Q$186),0)</f>
        <v>0</v>
      </c>
      <c r="AK2927" s="688">
        <f t="shared" ca="1" si="691"/>
        <v>0</v>
      </c>
      <c r="AM2927" s="688">
        <f>IFERROR($H2927/SUMIF($A:$A,$A2927,$H:$H)*SUMIF(Summary!$A$230:$A$266,$A2927,Summary!$P$230:$P$266),0)</f>
        <v>0</v>
      </c>
      <c r="AN2927" s="688">
        <f>IFERROR($H2927/SUMIF($A:$A,$A2927,$H:$H)*(SUMIF(Summary!$A$230:$A$266,$A2927,Summary!$L$230:$L$266)+SUMIF(Summary!$A$281:$A$317,$A2927,Summary!$L$281:$L$317))-AM2927,0)</f>
        <v>0</v>
      </c>
      <c r="AO2927" s="688">
        <f>IFERROR($H2927/SUMIF($A:$A,$A2927,$H:$H)*SUMIF(Summary!$A$230:$A$266,$A2927,Summary!$Q$230:$Q$266),0)</f>
        <v>0</v>
      </c>
      <c r="AP2927" s="688">
        <f>IFERROR($H2927/SUMIF($A:$A,$A2927,$H:$H)*(SUMIF(Summary!$A$230:$A$266,$A2927,Summary!$L$230:$L$266)+SUMIF(Summary!$A$281:$A$317,$A2927,Summary!$L$281:$L$317))-AO2927,0)</f>
        <v>0</v>
      </c>
      <c r="AQ2927" s="306"/>
      <c r="AR2927" s="688">
        <f t="shared" ca="1" si="692"/>
        <v>0</v>
      </c>
      <c r="AS2927" s="688">
        <f t="shared" ca="1" si="693"/>
        <v>0</v>
      </c>
    </row>
    <row r="2928" spans="1:45" x14ac:dyDescent="0.2">
      <c r="A2928" s="423">
        <v>10298</v>
      </c>
      <c r="B2928" s="424">
        <v>5</v>
      </c>
      <c r="C2928" s="425" t="s">
        <v>304</v>
      </c>
      <c r="D2928" s="422">
        <f t="shared" si="679"/>
        <v>0</v>
      </c>
      <c r="E2928" s="422">
        <f t="shared" si="680"/>
        <v>0</v>
      </c>
      <c r="F2928" s="422">
        <f t="shared" si="681"/>
        <v>0</v>
      </c>
      <c r="G2928" s="422">
        <f t="shared" si="682"/>
        <v>0</v>
      </c>
      <c r="H2928" s="22">
        <f t="shared" si="683"/>
        <v>0</v>
      </c>
      <c r="I2928" s="116">
        <v>0</v>
      </c>
      <c r="J2928" s="116">
        <v>0</v>
      </c>
      <c r="K2928" s="116">
        <v>0</v>
      </c>
      <c r="L2928" s="116">
        <v>0</v>
      </c>
      <c r="M2928" s="22">
        <f t="shared" si="684"/>
        <v>0</v>
      </c>
      <c r="N2928" s="116">
        <v>0</v>
      </c>
      <c r="O2928" s="116">
        <v>0</v>
      </c>
      <c r="P2928" s="116">
        <v>0</v>
      </c>
      <c r="Q2928" s="116">
        <v>0</v>
      </c>
      <c r="R2928" s="22">
        <f t="shared" si="685"/>
        <v>0</v>
      </c>
      <c r="S2928" s="116">
        <v>0</v>
      </c>
      <c r="T2928" s="116">
        <v>0</v>
      </c>
      <c r="U2928" s="116">
        <v>0</v>
      </c>
      <c r="V2928" s="116">
        <v>0</v>
      </c>
      <c r="W2928" s="22">
        <f t="shared" si="686"/>
        <v>0</v>
      </c>
      <c r="X2928" s="22">
        <f t="shared" si="687"/>
        <v>0</v>
      </c>
      <c r="Y2928" s="22">
        <f ca="1">OFFSET('Cost Study'!$B$7,'Operations Support'!$C2928,'Operations Support'!$B2928)*$H2928</f>
        <v>0</v>
      </c>
      <c r="Z2928" s="23">
        <f ca="1">Y2928*'Cost Study'!$B$31</f>
        <v>0</v>
      </c>
      <c r="AA2928" s="23">
        <f ca="1">IF(A2928=10298,1.51,1)*IF($B2928&lt;3,$D2928*'Cost Study'!$B$32*OFFSET('Cost Study'!$B$7,'Operations Support'!$C2928,'Operations Support'!$B2928),0)</f>
        <v>0</v>
      </c>
      <c r="AB2928" s="24">
        <f ca="1">AA2928*'Cost Study'!$B$31</f>
        <v>0</v>
      </c>
      <c r="AC2928" s="23">
        <f ca="1">Y2928*'Cost Study'!$B$31</f>
        <v>0</v>
      </c>
      <c r="AD2928" s="24">
        <f ca="1">AA2928*'Cost Study'!$B$31</f>
        <v>0</v>
      </c>
      <c r="AE2928" s="377">
        <f t="shared" ca="1" si="688"/>
        <v>0</v>
      </c>
      <c r="AF2928" s="377">
        <f t="shared" ca="1" si="689"/>
        <v>0</v>
      </c>
      <c r="AH2928" s="688">
        <f>IFERROR($H2928/SUMIF($A:$A,$A2928,$H:$H)*SUMIF(Summary!$A$110:$A$186,$A2928,Summary!$P$110:$P$186),0)</f>
        <v>0</v>
      </c>
      <c r="AI2928" s="689">
        <f t="shared" ca="1" si="690"/>
        <v>0</v>
      </c>
      <c r="AJ2928" s="688">
        <f>IFERROR(H2928/SUMIF(A:A,A2928,H:H)*SUMIF(Summary!$A$110:$A$186,'Operations Support'!A2928,Summary!$Q$110:$Q$186),0)</f>
        <v>0</v>
      </c>
      <c r="AK2928" s="688">
        <f t="shared" ca="1" si="691"/>
        <v>0</v>
      </c>
      <c r="AM2928" s="688">
        <f>IFERROR($H2928/SUMIF($A:$A,$A2928,$H:$H)*SUMIF(Summary!$A$230:$A$266,$A2928,Summary!$P$230:$P$266),0)</f>
        <v>0</v>
      </c>
      <c r="AN2928" s="688">
        <f>IFERROR($H2928/SUMIF($A:$A,$A2928,$H:$H)*(SUMIF(Summary!$A$230:$A$266,$A2928,Summary!$L$230:$L$266)+SUMIF(Summary!$A$281:$A$317,$A2928,Summary!$L$281:$L$317))-AM2928,0)</f>
        <v>0</v>
      </c>
      <c r="AO2928" s="688">
        <f>IFERROR($H2928/SUMIF($A:$A,$A2928,$H:$H)*SUMIF(Summary!$A$230:$A$266,$A2928,Summary!$Q$230:$Q$266),0)</f>
        <v>0</v>
      </c>
      <c r="AP2928" s="688">
        <f>IFERROR($H2928/SUMIF($A:$A,$A2928,$H:$H)*(SUMIF(Summary!$A$230:$A$266,$A2928,Summary!$L$230:$L$266)+SUMIF(Summary!$A$281:$A$317,$A2928,Summary!$L$281:$L$317))-AO2928,0)</f>
        <v>0</v>
      </c>
      <c r="AQ2928" s="306"/>
      <c r="AR2928" s="688">
        <f t="shared" ca="1" si="692"/>
        <v>0</v>
      </c>
      <c r="AS2928" s="688">
        <f t="shared" ca="1" si="693"/>
        <v>0</v>
      </c>
    </row>
    <row r="2929" spans="1:45" x14ac:dyDescent="0.2">
      <c r="A2929" s="423">
        <v>10298</v>
      </c>
      <c r="B2929" s="424">
        <v>5</v>
      </c>
      <c r="C2929" s="425" t="s">
        <v>305</v>
      </c>
      <c r="D2929" s="422">
        <f t="shared" si="679"/>
        <v>0</v>
      </c>
      <c r="E2929" s="422">
        <f t="shared" si="680"/>
        <v>0</v>
      </c>
      <c r="F2929" s="422">
        <f t="shared" si="681"/>
        <v>0</v>
      </c>
      <c r="G2929" s="422">
        <f t="shared" si="682"/>
        <v>0</v>
      </c>
      <c r="H2929" s="22">
        <f t="shared" si="683"/>
        <v>0</v>
      </c>
      <c r="I2929" s="116">
        <v>0</v>
      </c>
      <c r="J2929" s="116">
        <v>0</v>
      </c>
      <c r="K2929" s="116">
        <v>0</v>
      </c>
      <c r="L2929" s="116">
        <v>0</v>
      </c>
      <c r="M2929" s="22">
        <f t="shared" si="684"/>
        <v>0</v>
      </c>
      <c r="N2929" s="116">
        <v>0</v>
      </c>
      <c r="O2929" s="116">
        <v>0</v>
      </c>
      <c r="P2929" s="116">
        <v>0</v>
      </c>
      <c r="Q2929" s="116">
        <v>0</v>
      </c>
      <c r="R2929" s="22">
        <f t="shared" si="685"/>
        <v>0</v>
      </c>
      <c r="S2929" s="116">
        <v>0</v>
      </c>
      <c r="T2929" s="116">
        <v>0</v>
      </c>
      <c r="U2929" s="116">
        <v>0</v>
      </c>
      <c r="V2929" s="116">
        <v>0</v>
      </c>
      <c r="W2929" s="22">
        <f t="shared" si="686"/>
        <v>0</v>
      </c>
      <c r="X2929" s="22">
        <f t="shared" si="687"/>
        <v>0</v>
      </c>
      <c r="Y2929" s="22">
        <f ca="1">OFFSET('Cost Study'!$B$7,'Operations Support'!$C2929,'Operations Support'!$B2929)*$H2929</f>
        <v>0</v>
      </c>
      <c r="Z2929" s="23">
        <f ca="1">Y2929*'Cost Study'!$B$31</f>
        <v>0</v>
      </c>
      <c r="AA2929" s="23">
        <f ca="1">IF(A2929=10298,1.51,1)*IF($B2929&lt;3,$D2929*'Cost Study'!$B$32*OFFSET('Cost Study'!$B$7,'Operations Support'!$C2929,'Operations Support'!$B2929),0)</f>
        <v>0</v>
      </c>
      <c r="AB2929" s="24">
        <f ca="1">AA2929*'Cost Study'!$B$31</f>
        <v>0</v>
      </c>
      <c r="AC2929" s="23">
        <f ca="1">Y2929*'Cost Study'!$B$31</f>
        <v>0</v>
      </c>
      <c r="AD2929" s="24">
        <f ca="1">AA2929*'Cost Study'!$B$31</f>
        <v>0</v>
      </c>
      <c r="AE2929" s="377">
        <f t="shared" ca="1" si="688"/>
        <v>0</v>
      </c>
      <c r="AF2929" s="377">
        <f t="shared" ca="1" si="689"/>
        <v>0</v>
      </c>
      <c r="AH2929" s="688">
        <f>IFERROR($H2929/SUMIF($A:$A,$A2929,$H:$H)*SUMIF(Summary!$A$110:$A$186,$A2929,Summary!$P$110:$P$186),0)</f>
        <v>0</v>
      </c>
      <c r="AI2929" s="689">
        <f t="shared" ca="1" si="690"/>
        <v>0</v>
      </c>
      <c r="AJ2929" s="688">
        <f>IFERROR(H2929/SUMIF(A:A,A2929,H:H)*SUMIF(Summary!$A$110:$A$186,'Operations Support'!A2929,Summary!$Q$110:$Q$186),0)</f>
        <v>0</v>
      </c>
      <c r="AK2929" s="688">
        <f t="shared" ca="1" si="691"/>
        <v>0</v>
      </c>
      <c r="AM2929" s="688">
        <f>IFERROR($H2929/SUMIF($A:$A,$A2929,$H:$H)*SUMIF(Summary!$A$230:$A$266,$A2929,Summary!$P$230:$P$266),0)</f>
        <v>0</v>
      </c>
      <c r="AN2929" s="688">
        <f>IFERROR($H2929/SUMIF($A:$A,$A2929,$H:$H)*(SUMIF(Summary!$A$230:$A$266,$A2929,Summary!$L$230:$L$266)+SUMIF(Summary!$A$281:$A$317,$A2929,Summary!$L$281:$L$317))-AM2929,0)</f>
        <v>0</v>
      </c>
      <c r="AO2929" s="688">
        <f>IFERROR($H2929/SUMIF($A:$A,$A2929,$H:$H)*SUMIF(Summary!$A$230:$A$266,$A2929,Summary!$Q$230:$Q$266),0)</f>
        <v>0</v>
      </c>
      <c r="AP2929" s="688">
        <f>IFERROR($H2929/SUMIF($A:$A,$A2929,$H:$H)*(SUMIF(Summary!$A$230:$A$266,$A2929,Summary!$L$230:$L$266)+SUMIF(Summary!$A$281:$A$317,$A2929,Summary!$L$281:$L$317))-AO2929,0)</f>
        <v>0</v>
      </c>
      <c r="AQ2929" s="306"/>
      <c r="AR2929" s="688">
        <f t="shared" ca="1" si="692"/>
        <v>0</v>
      </c>
      <c r="AS2929" s="688">
        <f t="shared" ca="1" si="693"/>
        <v>0</v>
      </c>
    </row>
    <row r="2930" spans="1:45" x14ac:dyDescent="0.2">
      <c r="A2930" s="423">
        <v>10298</v>
      </c>
      <c r="B2930" s="424">
        <v>5</v>
      </c>
      <c r="C2930" s="425" t="s">
        <v>306</v>
      </c>
      <c r="D2930" s="422">
        <f t="shared" si="679"/>
        <v>0</v>
      </c>
      <c r="E2930" s="422">
        <f t="shared" si="680"/>
        <v>0</v>
      </c>
      <c r="F2930" s="422">
        <f t="shared" si="681"/>
        <v>0</v>
      </c>
      <c r="G2930" s="422">
        <f t="shared" si="682"/>
        <v>0</v>
      </c>
      <c r="H2930" s="22">
        <f t="shared" si="683"/>
        <v>0</v>
      </c>
      <c r="I2930" s="116">
        <v>0</v>
      </c>
      <c r="J2930" s="116">
        <v>0</v>
      </c>
      <c r="K2930" s="116">
        <v>0</v>
      </c>
      <c r="L2930" s="116">
        <v>0</v>
      </c>
      <c r="M2930" s="22">
        <f t="shared" si="684"/>
        <v>0</v>
      </c>
      <c r="N2930" s="116">
        <v>0</v>
      </c>
      <c r="O2930" s="116">
        <v>0</v>
      </c>
      <c r="P2930" s="116">
        <v>0</v>
      </c>
      <c r="Q2930" s="116">
        <v>0</v>
      </c>
      <c r="R2930" s="22">
        <f t="shared" si="685"/>
        <v>0</v>
      </c>
      <c r="S2930" s="116">
        <v>0</v>
      </c>
      <c r="T2930" s="116">
        <v>0</v>
      </c>
      <c r="U2930" s="116">
        <v>0</v>
      </c>
      <c r="V2930" s="116">
        <v>0</v>
      </c>
      <c r="W2930" s="22">
        <f t="shared" si="686"/>
        <v>0</v>
      </c>
      <c r="X2930" s="22">
        <f t="shared" si="687"/>
        <v>0</v>
      </c>
      <c r="Y2930" s="22">
        <f ca="1">OFFSET('Cost Study'!$B$7,'Operations Support'!$C2930,'Operations Support'!$B2930)*$H2930</f>
        <v>0</v>
      </c>
      <c r="Z2930" s="23">
        <f ca="1">Y2930*'Cost Study'!$B$31</f>
        <v>0</v>
      </c>
      <c r="AA2930" s="23">
        <f ca="1">IF(A2930=10298,1.51,1)*IF($B2930&lt;3,$D2930*'Cost Study'!$B$32*OFFSET('Cost Study'!$B$7,'Operations Support'!$C2930,'Operations Support'!$B2930),0)</f>
        <v>0</v>
      </c>
      <c r="AB2930" s="24">
        <f ca="1">AA2930*'Cost Study'!$B$31</f>
        <v>0</v>
      </c>
      <c r="AC2930" s="23">
        <f ca="1">Y2930*'Cost Study'!$B$31</f>
        <v>0</v>
      </c>
      <c r="AD2930" s="24">
        <f ca="1">AA2930*'Cost Study'!$B$31</f>
        <v>0</v>
      </c>
      <c r="AE2930" s="377">
        <f t="shared" ca="1" si="688"/>
        <v>0</v>
      </c>
      <c r="AF2930" s="377">
        <f t="shared" ca="1" si="689"/>
        <v>0</v>
      </c>
      <c r="AH2930" s="688">
        <f>IFERROR($H2930/SUMIF($A:$A,$A2930,$H:$H)*SUMIF(Summary!$A$110:$A$186,$A2930,Summary!$P$110:$P$186),0)</f>
        <v>0</v>
      </c>
      <c r="AI2930" s="689">
        <f t="shared" ca="1" si="690"/>
        <v>0</v>
      </c>
      <c r="AJ2930" s="688">
        <f>IFERROR(H2930/SUMIF(A:A,A2930,H:H)*SUMIF(Summary!$A$110:$A$186,'Operations Support'!A2930,Summary!$Q$110:$Q$186),0)</f>
        <v>0</v>
      </c>
      <c r="AK2930" s="688">
        <f t="shared" ca="1" si="691"/>
        <v>0</v>
      </c>
      <c r="AM2930" s="688">
        <f>IFERROR($H2930/SUMIF($A:$A,$A2930,$H:$H)*SUMIF(Summary!$A$230:$A$266,$A2930,Summary!$P$230:$P$266),0)</f>
        <v>0</v>
      </c>
      <c r="AN2930" s="688">
        <f>IFERROR($H2930/SUMIF($A:$A,$A2930,$H:$H)*(SUMIF(Summary!$A$230:$A$266,$A2930,Summary!$L$230:$L$266)+SUMIF(Summary!$A$281:$A$317,$A2930,Summary!$L$281:$L$317))-AM2930,0)</f>
        <v>0</v>
      </c>
      <c r="AO2930" s="688">
        <f>IFERROR($H2930/SUMIF($A:$A,$A2930,$H:$H)*SUMIF(Summary!$A$230:$A$266,$A2930,Summary!$Q$230:$Q$266),0)</f>
        <v>0</v>
      </c>
      <c r="AP2930" s="688">
        <f>IFERROR($H2930/SUMIF($A:$A,$A2930,$H:$H)*(SUMIF(Summary!$A$230:$A$266,$A2930,Summary!$L$230:$L$266)+SUMIF(Summary!$A$281:$A$317,$A2930,Summary!$L$281:$L$317))-AO2930,0)</f>
        <v>0</v>
      </c>
      <c r="AQ2930" s="306"/>
      <c r="AR2930" s="688">
        <f t="shared" ca="1" si="692"/>
        <v>0</v>
      </c>
      <c r="AS2930" s="688">
        <f t="shared" ca="1" si="693"/>
        <v>0</v>
      </c>
    </row>
    <row r="2931" spans="1:45" x14ac:dyDescent="0.2">
      <c r="A2931" s="423">
        <v>10298</v>
      </c>
      <c r="B2931" s="424">
        <v>5</v>
      </c>
      <c r="C2931" s="425" t="s">
        <v>307</v>
      </c>
      <c r="D2931" s="422">
        <f t="shared" si="679"/>
        <v>0</v>
      </c>
      <c r="E2931" s="422">
        <f t="shared" si="680"/>
        <v>0</v>
      </c>
      <c r="F2931" s="422">
        <f t="shared" si="681"/>
        <v>0</v>
      </c>
      <c r="G2931" s="422">
        <f t="shared" si="682"/>
        <v>0</v>
      </c>
      <c r="H2931" s="22">
        <f t="shared" si="683"/>
        <v>0</v>
      </c>
      <c r="I2931" s="116">
        <v>0</v>
      </c>
      <c r="J2931" s="116">
        <v>0</v>
      </c>
      <c r="K2931" s="116">
        <v>0</v>
      </c>
      <c r="L2931" s="116">
        <v>0</v>
      </c>
      <c r="M2931" s="22">
        <f t="shared" si="684"/>
        <v>0</v>
      </c>
      <c r="N2931" s="116">
        <v>0</v>
      </c>
      <c r="O2931" s="116">
        <v>0</v>
      </c>
      <c r="P2931" s="116">
        <v>0</v>
      </c>
      <c r="Q2931" s="116">
        <v>0</v>
      </c>
      <c r="R2931" s="22">
        <f t="shared" si="685"/>
        <v>0</v>
      </c>
      <c r="S2931" s="116">
        <v>0</v>
      </c>
      <c r="T2931" s="116">
        <v>0</v>
      </c>
      <c r="U2931" s="116">
        <v>0</v>
      </c>
      <c r="V2931" s="116">
        <v>0</v>
      </c>
      <c r="W2931" s="22">
        <f t="shared" si="686"/>
        <v>0</v>
      </c>
      <c r="X2931" s="22">
        <f t="shared" si="687"/>
        <v>0</v>
      </c>
      <c r="Y2931" s="22">
        <f ca="1">OFFSET('Cost Study'!$B$7,'Operations Support'!$C2931,'Operations Support'!$B2931)*$H2931</f>
        <v>0</v>
      </c>
      <c r="Z2931" s="23">
        <f ca="1">Y2931*'Cost Study'!$B$31</f>
        <v>0</v>
      </c>
      <c r="AA2931" s="23">
        <f ca="1">IF(A2931=10298,1.51,1)*IF($B2931&lt;3,$D2931*'Cost Study'!$B$32*OFFSET('Cost Study'!$B$7,'Operations Support'!$C2931,'Operations Support'!$B2931),0)</f>
        <v>0</v>
      </c>
      <c r="AB2931" s="24">
        <f ca="1">AA2931*'Cost Study'!$B$31</f>
        <v>0</v>
      </c>
      <c r="AC2931" s="23">
        <f ca="1">Y2931*'Cost Study'!$B$31</f>
        <v>0</v>
      </c>
      <c r="AD2931" s="24">
        <f ca="1">AA2931*'Cost Study'!$B$31</f>
        <v>0</v>
      </c>
      <c r="AE2931" s="377">
        <f t="shared" ca="1" si="688"/>
        <v>0</v>
      </c>
      <c r="AF2931" s="377">
        <f t="shared" ca="1" si="689"/>
        <v>0</v>
      </c>
      <c r="AH2931" s="688">
        <f>IFERROR($H2931/SUMIF($A:$A,$A2931,$H:$H)*SUMIF(Summary!$A$110:$A$186,$A2931,Summary!$P$110:$P$186),0)</f>
        <v>0</v>
      </c>
      <c r="AI2931" s="689">
        <f t="shared" ca="1" si="690"/>
        <v>0</v>
      </c>
      <c r="AJ2931" s="688">
        <f>IFERROR(H2931/SUMIF(A:A,A2931,H:H)*SUMIF(Summary!$A$110:$A$186,'Operations Support'!A2931,Summary!$Q$110:$Q$186),0)</f>
        <v>0</v>
      </c>
      <c r="AK2931" s="688">
        <f t="shared" ca="1" si="691"/>
        <v>0</v>
      </c>
      <c r="AM2931" s="688">
        <f>IFERROR($H2931/SUMIF($A:$A,$A2931,$H:$H)*SUMIF(Summary!$A$230:$A$266,$A2931,Summary!$P$230:$P$266),0)</f>
        <v>0</v>
      </c>
      <c r="AN2931" s="688">
        <f>IFERROR($H2931/SUMIF($A:$A,$A2931,$H:$H)*(SUMIF(Summary!$A$230:$A$266,$A2931,Summary!$L$230:$L$266)+SUMIF(Summary!$A$281:$A$317,$A2931,Summary!$L$281:$L$317))-AM2931,0)</f>
        <v>0</v>
      </c>
      <c r="AO2931" s="688">
        <f>IFERROR($H2931/SUMIF($A:$A,$A2931,$H:$H)*SUMIF(Summary!$A$230:$A$266,$A2931,Summary!$Q$230:$Q$266),0)</f>
        <v>0</v>
      </c>
      <c r="AP2931" s="688">
        <f>IFERROR($H2931/SUMIF($A:$A,$A2931,$H:$H)*(SUMIF(Summary!$A$230:$A$266,$A2931,Summary!$L$230:$L$266)+SUMIF(Summary!$A$281:$A$317,$A2931,Summary!$L$281:$L$317))-AO2931,0)</f>
        <v>0</v>
      </c>
      <c r="AQ2931" s="306"/>
      <c r="AR2931" s="688">
        <f t="shared" ca="1" si="692"/>
        <v>0</v>
      </c>
      <c r="AS2931" s="688">
        <f t="shared" ca="1" si="693"/>
        <v>0</v>
      </c>
    </row>
    <row r="2932" spans="1:45" x14ac:dyDescent="0.2">
      <c r="A2932" s="423">
        <v>10298</v>
      </c>
      <c r="B2932" s="424">
        <v>5</v>
      </c>
      <c r="C2932" s="425" t="s">
        <v>308</v>
      </c>
      <c r="D2932" s="422">
        <f t="shared" si="679"/>
        <v>0</v>
      </c>
      <c r="E2932" s="422">
        <f t="shared" si="680"/>
        <v>0</v>
      </c>
      <c r="F2932" s="422">
        <f t="shared" si="681"/>
        <v>0</v>
      </c>
      <c r="G2932" s="422">
        <f t="shared" si="682"/>
        <v>0</v>
      </c>
      <c r="H2932" s="22">
        <f t="shared" si="683"/>
        <v>0</v>
      </c>
      <c r="I2932" s="116">
        <v>0</v>
      </c>
      <c r="J2932" s="116">
        <v>0</v>
      </c>
      <c r="K2932" s="116">
        <v>0</v>
      </c>
      <c r="L2932" s="116">
        <v>0</v>
      </c>
      <c r="M2932" s="22">
        <f t="shared" si="684"/>
        <v>0</v>
      </c>
      <c r="N2932" s="116">
        <v>0</v>
      </c>
      <c r="O2932" s="116">
        <v>0</v>
      </c>
      <c r="P2932" s="116">
        <v>0</v>
      </c>
      <c r="Q2932" s="116">
        <v>0</v>
      </c>
      <c r="R2932" s="22">
        <f t="shared" si="685"/>
        <v>0</v>
      </c>
      <c r="S2932" s="116">
        <v>0</v>
      </c>
      <c r="T2932" s="116">
        <v>0</v>
      </c>
      <c r="U2932" s="116">
        <v>0</v>
      </c>
      <c r="V2932" s="116">
        <v>0</v>
      </c>
      <c r="W2932" s="22">
        <f t="shared" si="686"/>
        <v>0</v>
      </c>
      <c r="X2932" s="22">
        <f t="shared" si="687"/>
        <v>0</v>
      </c>
      <c r="Y2932" s="22">
        <f ca="1">OFFSET('Cost Study'!$B$7,'Operations Support'!$C2932,'Operations Support'!$B2932)*$H2932</f>
        <v>0</v>
      </c>
      <c r="Z2932" s="23">
        <f ca="1">Y2932*'Cost Study'!$B$31</f>
        <v>0</v>
      </c>
      <c r="AA2932" s="23">
        <f ca="1">IF(A2932=10298,1.51,1)*IF($B2932&lt;3,$D2932*'Cost Study'!$B$32*OFFSET('Cost Study'!$B$7,'Operations Support'!$C2932,'Operations Support'!$B2932),0)</f>
        <v>0</v>
      </c>
      <c r="AB2932" s="24">
        <f ca="1">AA2932*'Cost Study'!$B$31</f>
        <v>0</v>
      </c>
      <c r="AC2932" s="23">
        <f ca="1">Y2932*'Cost Study'!$B$31</f>
        <v>0</v>
      </c>
      <c r="AD2932" s="24">
        <f ca="1">AA2932*'Cost Study'!$B$31</f>
        <v>0</v>
      </c>
      <c r="AE2932" s="377">
        <f t="shared" ca="1" si="688"/>
        <v>0</v>
      </c>
      <c r="AF2932" s="377">
        <f t="shared" ca="1" si="689"/>
        <v>0</v>
      </c>
      <c r="AH2932" s="688">
        <f>IFERROR($H2932/SUMIF($A:$A,$A2932,$H:$H)*SUMIF(Summary!$A$110:$A$186,$A2932,Summary!$P$110:$P$186),0)</f>
        <v>0</v>
      </c>
      <c r="AI2932" s="689">
        <f t="shared" ca="1" si="690"/>
        <v>0</v>
      </c>
      <c r="AJ2932" s="688">
        <f>IFERROR(H2932/SUMIF(A:A,A2932,H:H)*SUMIF(Summary!$A$110:$A$186,'Operations Support'!A2932,Summary!$Q$110:$Q$186),0)</f>
        <v>0</v>
      </c>
      <c r="AK2932" s="688">
        <f t="shared" ca="1" si="691"/>
        <v>0</v>
      </c>
      <c r="AM2932" s="688">
        <f>IFERROR($H2932/SUMIF($A:$A,$A2932,$H:$H)*SUMIF(Summary!$A$230:$A$266,$A2932,Summary!$P$230:$P$266),0)</f>
        <v>0</v>
      </c>
      <c r="AN2932" s="688">
        <f>IFERROR($H2932/SUMIF($A:$A,$A2932,$H:$H)*(SUMIF(Summary!$A$230:$A$266,$A2932,Summary!$L$230:$L$266)+SUMIF(Summary!$A$281:$A$317,$A2932,Summary!$L$281:$L$317))-AM2932,0)</f>
        <v>0</v>
      </c>
      <c r="AO2932" s="688">
        <f>IFERROR($H2932/SUMIF($A:$A,$A2932,$H:$H)*SUMIF(Summary!$A$230:$A$266,$A2932,Summary!$Q$230:$Q$266),0)</f>
        <v>0</v>
      </c>
      <c r="AP2932" s="688">
        <f>IFERROR($H2932/SUMIF($A:$A,$A2932,$H:$H)*(SUMIF(Summary!$A$230:$A$266,$A2932,Summary!$L$230:$L$266)+SUMIF(Summary!$A$281:$A$317,$A2932,Summary!$L$281:$L$317))-AO2932,0)</f>
        <v>0</v>
      </c>
      <c r="AQ2932" s="306"/>
      <c r="AR2932" s="688">
        <f t="shared" ca="1" si="692"/>
        <v>0</v>
      </c>
      <c r="AS2932" s="688">
        <f t="shared" ca="1" si="693"/>
        <v>0</v>
      </c>
    </row>
    <row r="2933" spans="1:45" x14ac:dyDescent="0.2">
      <c r="A2933" s="423">
        <v>10298</v>
      </c>
      <c r="B2933" s="424">
        <v>5</v>
      </c>
      <c r="C2933" s="425" t="s">
        <v>309</v>
      </c>
      <c r="D2933" s="422">
        <f t="shared" si="679"/>
        <v>0</v>
      </c>
      <c r="E2933" s="422">
        <f t="shared" si="680"/>
        <v>0</v>
      </c>
      <c r="F2933" s="422">
        <f t="shared" si="681"/>
        <v>0</v>
      </c>
      <c r="G2933" s="422">
        <f t="shared" si="682"/>
        <v>0</v>
      </c>
      <c r="H2933" s="22">
        <f t="shared" si="683"/>
        <v>0</v>
      </c>
      <c r="I2933" s="116">
        <v>0</v>
      </c>
      <c r="J2933" s="116">
        <v>0</v>
      </c>
      <c r="K2933" s="116">
        <v>0</v>
      </c>
      <c r="L2933" s="116">
        <v>0</v>
      </c>
      <c r="M2933" s="22">
        <f t="shared" si="684"/>
        <v>0</v>
      </c>
      <c r="N2933" s="116">
        <v>0</v>
      </c>
      <c r="O2933" s="116">
        <v>0</v>
      </c>
      <c r="P2933" s="116">
        <v>0</v>
      </c>
      <c r="Q2933" s="116">
        <v>0</v>
      </c>
      <c r="R2933" s="22">
        <f t="shared" si="685"/>
        <v>0</v>
      </c>
      <c r="S2933" s="116">
        <v>0</v>
      </c>
      <c r="T2933" s="116">
        <v>0</v>
      </c>
      <c r="U2933" s="116">
        <v>0</v>
      </c>
      <c r="V2933" s="116">
        <v>0</v>
      </c>
      <c r="W2933" s="22">
        <f t="shared" si="686"/>
        <v>0</v>
      </c>
      <c r="X2933" s="22">
        <f t="shared" si="687"/>
        <v>0</v>
      </c>
      <c r="Y2933" s="22">
        <f ca="1">OFFSET('Cost Study'!$B$7,'Operations Support'!$C2933,'Operations Support'!$B2933)*$H2933</f>
        <v>0</v>
      </c>
      <c r="Z2933" s="23">
        <f ca="1">Y2933*'Cost Study'!$B$31</f>
        <v>0</v>
      </c>
      <c r="AA2933" s="23">
        <f ca="1">IF(A2933=10298,1.51,1)*IF($B2933&lt;3,$D2933*'Cost Study'!$B$32*OFFSET('Cost Study'!$B$7,'Operations Support'!$C2933,'Operations Support'!$B2933),0)</f>
        <v>0</v>
      </c>
      <c r="AB2933" s="24">
        <f ca="1">AA2933*'Cost Study'!$B$31</f>
        <v>0</v>
      </c>
      <c r="AC2933" s="23">
        <f ca="1">Y2933*'Cost Study'!$B$31</f>
        <v>0</v>
      </c>
      <c r="AD2933" s="24">
        <f ca="1">AA2933*'Cost Study'!$B$31</f>
        <v>0</v>
      </c>
      <c r="AE2933" s="377">
        <f t="shared" ca="1" si="688"/>
        <v>0</v>
      </c>
      <c r="AF2933" s="377">
        <f t="shared" ca="1" si="689"/>
        <v>0</v>
      </c>
      <c r="AH2933" s="688">
        <f>IFERROR($H2933/SUMIF($A:$A,$A2933,$H:$H)*SUMIF(Summary!$A$110:$A$186,$A2933,Summary!$P$110:$P$186),0)</f>
        <v>0</v>
      </c>
      <c r="AI2933" s="689">
        <f t="shared" ca="1" si="690"/>
        <v>0</v>
      </c>
      <c r="AJ2933" s="688">
        <f>IFERROR(H2933/SUMIF(A:A,A2933,H:H)*SUMIF(Summary!$A$110:$A$186,'Operations Support'!A2933,Summary!$Q$110:$Q$186),0)</f>
        <v>0</v>
      </c>
      <c r="AK2933" s="688">
        <f t="shared" ca="1" si="691"/>
        <v>0</v>
      </c>
      <c r="AM2933" s="688">
        <f>IFERROR($H2933/SUMIF($A:$A,$A2933,$H:$H)*SUMIF(Summary!$A$230:$A$266,$A2933,Summary!$P$230:$P$266),0)</f>
        <v>0</v>
      </c>
      <c r="AN2933" s="688">
        <f>IFERROR($H2933/SUMIF($A:$A,$A2933,$H:$H)*(SUMIF(Summary!$A$230:$A$266,$A2933,Summary!$L$230:$L$266)+SUMIF(Summary!$A$281:$A$317,$A2933,Summary!$L$281:$L$317))-AM2933,0)</f>
        <v>0</v>
      </c>
      <c r="AO2933" s="688">
        <f>IFERROR($H2933/SUMIF($A:$A,$A2933,$H:$H)*SUMIF(Summary!$A$230:$A$266,$A2933,Summary!$Q$230:$Q$266),0)</f>
        <v>0</v>
      </c>
      <c r="AP2933" s="688">
        <f>IFERROR($H2933/SUMIF($A:$A,$A2933,$H:$H)*(SUMIF(Summary!$A$230:$A$266,$A2933,Summary!$L$230:$L$266)+SUMIF(Summary!$A$281:$A$317,$A2933,Summary!$L$281:$L$317))-AO2933,0)</f>
        <v>0</v>
      </c>
      <c r="AQ2933" s="306"/>
      <c r="AR2933" s="688">
        <f t="shared" ca="1" si="692"/>
        <v>0</v>
      </c>
      <c r="AS2933" s="688">
        <f t="shared" ca="1" si="693"/>
        <v>0</v>
      </c>
    </row>
    <row r="2934" spans="1:45" s="15" customFormat="1" x14ac:dyDescent="0.2">
      <c r="A2934" s="423">
        <v>10298</v>
      </c>
      <c r="B2934" s="424">
        <v>5</v>
      </c>
      <c r="C2934" s="425" t="s">
        <v>310</v>
      </c>
      <c r="D2934" s="422">
        <f t="shared" si="679"/>
        <v>0</v>
      </c>
      <c r="E2934" s="422">
        <f t="shared" si="680"/>
        <v>0</v>
      </c>
      <c r="F2934" s="422">
        <f t="shared" si="681"/>
        <v>0</v>
      </c>
      <c r="G2934" s="422">
        <f t="shared" si="682"/>
        <v>0</v>
      </c>
      <c r="H2934" s="22">
        <f t="shared" si="683"/>
        <v>0</v>
      </c>
      <c r="I2934" s="116">
        <v>0</v>
      </c>
      <c r="J2934" s="116">
        <v>0</v>
      </c>
      <c r="K2934" s="116">
        <v>0</v>
      </c>
      <c r="L2934" s="116">
        <v>0</v>
      </c>
      <c r="M2934" s="22">
        <f t="shared" si="684"/>
        <v>0</v>
      </c>
      <c r="N2934" s="116">
        <v>0</v>
      </c>
      <c r="O2934" s="116">
        <v>0</v>
      </c>
      <c r="P2934" s="116">
        <v>0</v>
      </c>
      <c r="Q2934" s="116">
        <v>0</v>
      </c>
      <c r="R2934" s="22">
        <f t="shared" si="685"/>
        <v>0</v>
      </c>
      <c r="S2934" s="116">
        <v>0</v>
      </c>
      <c r="T2934" s="116">
        <v>0</v>
      </c>
      <c r="U2934" s="116">
        <v>0</v>
      </c>
      <c r="V2934" s="116">
        <v>0</v>
      </c>
      <c r="W2934" s="22">
        <f t="shared" si="686"/>
        <v>0</v>
      </c>
      <c r="X2934" s="22">
        <f t="shared" si="687"/>
        <v>0</v>
      </c>
      <c r="Y2934" s="22">
        <f ca="1">OFFSET('Cost Study'!$B$7,'Operations Support'!$C2934,'Operations Support'!$B2934)*$H2934</f>
        <v>0</v>
      </c>
      <c r="Z2934" s="23">
        <f ca="1">Y2934*'Cost Study'!$B$31</f>
        <v>0</v>
      </c>
      <c r="AA2934" s="23">
        <f ca="1">IF(A2934=10298,1.51,1)*IF($B2934&lt;3,$D2934*'Cost Study'!$B$32*OFFSET('Cost Study'!$B$7,'Operations Support'!$C2934,'Operations Support'!$B2934),0)</f>
        <v>0</v>
      </c>
      <c r="AB2934" s="24">
        <f ca="1">AA2934*'Cost Study'!$B$31</f>
        <v>0</v>
      </c>
      <c r="AC2934" s="23">
        <f ca="1">Y2934*'Cost Study'!$B$31</f>
        <v>0</v>
      </c>
      <c r="AD2934" s="24">
        <f ca="1">AA2934*'Cost Study'!$B$31</f>
        <v>0</v>
      </c>
      <c r="AE2934" s="377">
        <f t="shared" ca="1" si="688"/>
        <v>0</v>
      </c>
      <c r="AF2934" s="377">
        <f t="shared" ca="1" si="689"/>
        <v>0</v>
      </c>
      <c r="AH2934" s="688">
        <f>IFERROR($H2934/SUMIF($A:$A,$A2934,$H:$H)*SUMIF(Summary!$A$110:$A$186,$A2934,Summary!$P$110:$P$186),0)</f>
        <v>0</v>
      </c>
      <c r="AI2934" s="689">
        <f t="shared" ca="1" si="690"/>
        <v>0</v>
      </c>
      <c r="AJ2934" s="688">
        <f>IFERROR(H2934/SUMIF(A:A,A2934,H:H)*SUMIF(Summary!$A$110:$A$186,'Operations Support'!A2934,Summary!$Q$110:$Q$186),0)</f>
        <v>0</v>
      </c>
      <c r="AK2934" s="688">
        <f t="shared" ca="1" si="691"/>
        <v>0</v>
      </c>
      <c r="AL2934" s="1"/>
      <c r="AM2934" s="688">
        <f>IFERROR($H2934/SUMIF($A:$A,$A2934,$H:$H)*SUMIF(Summary!$A$230:$A$266,$A2934,Summary!$P$230:$P$266),0)</f>
        <v>0</v>
      </c>
      <c r="AN2934" s="688">
        <f>IFERROR($H2934/SUMIF($A:$A,$A2934,$H:$H)*(SUMIF(Summary!$A$230:$A$266,$A2934,Summary!$L$230:$L$266)+SUMIF(Summary!$A$281:$A$317,$A2934,Summary!$L$281:$L$317))-AM2934,0)</f>
        <v>0</v>
      </c>
      <c r="AO2934" s="688">
        <f>IFERROR($H2934/SUMIF($A:$A,$A2934,$H:$H)*SUMIF(Summary!$A$230:$A$266,$A2934,Summary!$Q$230:$Q$266),0)</f>
        <v>0</v>
      </c>
      <c r="AP2934" s="688">
        <f>IFERROR($H2934/SUMIF($A:$A,$A2934,$H:$H)*(SUMIF(Summary!$A$230:$A$266,$A2934,Summary!$L$230:$L$266)+SUMIF(Summary!$A$281:$A$317,$A2934,Summary!$L$281:$L$317))-AO2934,0)</f>
        <v>0</v>
      </c>
      <c r="AQ2934" s="306"/>
      <c r="AR2934" s="688">
        <f t="shared" ca="1" si="692"/>
        <v>0</v>
      </c>
      <c r="AS2934" s="688">
        <f t="shared" ca="1" si="693"/>
        <v>0</v>
      </c>
    </row>
    <row r="2935" spans="1:45" x14ac:dyDescent="0.2">
      <c r="A2935" s="423">
        <v>10298</v>
      </c>
      <c r="B2935" s="424">
        <v>5</v>
      </c>
      <c r="C2935" s="425" t="s">
        <v>311</v>
      </c>
      <c r="D2935" s="422">
        <f t="shared" si="679"/>
        <v>0</v>
      </c>
      <c r="E2935" s="422">
        <f t="shared" si="680"/>
        <v>0</v>
      </c>
      <c r="F2935" s="422">
        <f t="shared" si="681"/>
        <v>0</v>
      </c>
      <c r="G2935" s="422">
        <f t="shared" si="682"/>
        <v>0</v>
      </c>
      <c r="H2935" s="22">
        <f t="shared" si="683"/>
        <v>0</v>
      </c>
      <c r="I2935" s="116">
        <v>0</v>
      </c>
      <c r="J2935" s="116">
        <v>0</v>
      </c>
      <c r="K2935" s="116">
        <v>0</v>
      </c>
      <c r="L2935" s="116">
        <v>0</v>
      </c>
      <c r="M2935" s="22">
        <f t="shared" si="684"/>
        <v>0</v>
      </c>
      <c r="N2935" s="116">
        <v>0</v>
      </c>
      <c r="O2935" s="116">
        <v>0</v>
      </c>
      <c r="P2935" s="116">
        <v>0</v>
      </c>
      <c r="Q2935" s="116">
        <v>0</v>
      </c>
      <c r="R2935" s="22">
        <f t="shared" si="685"/>
        <v>0</v>
      </c>
      <c r="S2935" s="116">
        <v>0</v>
      </c>
      <c r="T2935" s="116">
        <v>0</v>
      </c>
      <c r="U2935" s="116">
        <v>0</v>
      </c>
      <c r="V2935" s="116">
        <v>0</v>
      </c>
      <c r="W2935" s="22">
        <f t="shared" si="686"/>
        <v>0</v>
      </c>
      <c r="X2935" s="22">
        <f t="shared" si="687"/>
        <v>0</v>
      </c>
      <c r="Y2935" s="22">
        <f ca="1">OFFSET('Cost Study'!$B$7,'Operations Support'!$C2935,'Operations Support'!$B2935)*$H2935</f>
        <v>0</v>
      </c>
      <c r="Z2935" s="23">
        <f ca="1">Y2935*'Cost Study'!$B$31</f>
        <v>0</v>
      </c>
      <c r="AA2935" s="23">
        <f ca="1">IF(A2935=10298,1.51,1)*IF($B2935&lt;3,$D2935*'Cost Study'!$B$32*OFFSET('Cost Study'!$B$7,'Operations Support'!$C2935,'Operations Support'!$B2935),0)</f>
        <v>0</v>
      </c>
      <c r="AB2935" s="24">
        <f ca="1">AA2935*'Cost Study'!$B$31</f>
        <v>0</v>
      </c>
      <c r="AC2935" s="23">
        <f ca="1">Y2935*'Cost Study'!$B$31</f>
        <v>0</v>
      </c>
      <c r="AD2935" s="24">
        <f ca="1">AA2935*'Cost Study'!$B$31</f>
        <v>0</v>
      </c>
      <c r="AE2935" s="377">
        <f t="shared" ca="1" si="688"/>
        <v>0</v>
      </c>
      <c r="AF2935" s="377">
        <f t="shared" ca="1" si="689"/>
        <v>0</v>
      </c>
      <c r="AH2935" s="688">
        <f>IFERROR($H2935/SUMIF($A:$A,$A2935,$H:$H)*SUMIF(Summary!$A$110:$A$186,$A2935,Summary!$P$110:$P$186),0)</f>
        <v>0</v>
      </c>
      <c r="AI2935" s="689">
        <f t="shared" ca="1" si="690"/>
        <v>0</v>
      </c>
      <c r="AJ2935" s="688">
        <f>IFERROR(H2935/SUMIF(A:A,A2935,H:H)*SUMIF(Summary!$A$110:$A$186,'Operations Support'!A2935,Summary!$Q$110:$Q$186),0)</f>
        <v>0</v>
      </c>
      <c r="AK2935" s="688">
        <f t="shared" ca="1" si="691"/>
        <v>0</v>
      </c>
      <c r="AM2935" s="688">
        <f>IFERROR($H2935/SUMIF($A:$A,$A2935,$H:$H)*SUMIF(Summary!$A$230:$A$266,$A2935,Summary!$P$230:$P$266),0)</f>
        <v>0</v>
      </c>
      <c r="AN2935" s="688">
        <f>IFERROR($H2935/SUMIF($A:$A,$A2935,$H:$H)*(SUMIF(Summary!$A$230:$A$266,$A2935,Summary!$L$230:$L$266)+SUMIF(Summary!$A$281:$A$317,$A2935,Summary!$L$281:$L$317))-AM2935,0)</f>
        <v>0</v>
      </c>
      <c r="AO2935" s="688">
        <f>IFERROR($H2935/SUMIF($A:$A,$A2935,$H:$H)*SUMIF(Summary!$A$230:$A$266,$A2935,Summary!$Q$230:$Q$266),0)</f>
        <v>0</v>
      </c>
      <c r="AP2935" s="688">
        <f>IFERROR($H2935/SUMIF($A:$A,$A2935,$H:$H)*(SUMIF(Summary!$A$230:$A$266,$A2935,Summary!$L$230:$L$266)+SUMIF(Summary!$A$281:$A$317,$A2935,Summary!$L$281:$L$317))-AO2935,0)</f>
        <v>0</v>
      </c>
      <c r="AQ2935" s="306"/>
      <c r="AR2935" s="688">
        <f t="shared" ca="1" si="692"/>
        <v>0</v>
      </c>
      <c r="AS2935" s="688">
        <f t="shared" ca="1" si="693"/>
        <v>0</v>
      </c>
    </row>
    <row r="2936" spans="1:45" x14ac:dyDescent="0.2">
      <c r="A2936" s="423">
        <v>10298</v>
      </c>
      <c r="B2936" s="424">
        <v>5</v>
      </c>
      <c r="C2936" s="425" t="s">
        <v>312</v>
      </c>
      <c r="D2936" s="422">
        <f t="shared" si="679"/>
        <v>0</v>
      </c>
      <c r="E2936" s="422">
        <f t="shared" si="680"/>
        <v>0</v>
      </c>
      <c r="F2936" s="422">
        <f t="shared" si="681"/>
        <v>0</v>
      </c>
      <c r="G2936" s="422">
        <f t="shared" si="682"/>
        <v>0</v>
      </c>
      <c r="H2936" s="22">
        <f t="shared" si="683"/>
        <v>0</v>
      </c>
      <c r="I2936" s="116">
        <v>0</v>
      </c>
      <c r="J2936" s="116">
        <v>0</v>
      </c>
      <c r="K2936" s="116">
        <v>0</v>
      </c>
      <c r="L2936" s="116">
        <v>0</v>
      </c>
      <c r="M2936" s="22">
        <f t="shared" si="684"/>
        <v>0</v>
      </c>
      <c r="N2936" s="116">
        <v>0</v>
      </c>
      <c r="O2936" s="116">
        <v>0</v>
      </c>
      <c r="P2936" s="116">
        <v>0</v>
      </c>
      <c r="Q2936" s="116">
        <v>0</v>
      </c>
      <c r="R2936" s="22">
        <f t="shared" si="685"/>
        <v>0</v>
      </c>
      <c r="S2936" s="116">
        <v>0</v>
      </c>
      <c r="T2936" s="116">
        <v>0</v>
      </c>
      <c r="U2936" s="116">
        <v>0</v>
      </c>
      <c r="V2936" s="116">
        <v>0</v>
      </c>
      <c r="W2936" s="22">
        <f t="shared" si="686"/>
        <v>0</v>
      </c>
      <c r="X2936" s="22">
        <f t="shared" si="687"/>
        <v>0</v>
      </c>
      <c r="Y2936" s="22">
        <f ca="1">OFFSET('Cost Study'!$B$7,'Operations Support'!$C2936,'Operations Support'!$B2936)*$H2936</f>
        <v>0</v>
      </c>
      <c r="Z2936" s="23">
        <f ca="1">Y2936*'Cost Study'!$B$31</f>
        <v>0</v>
      </c>
      <c r="AA2936" s="23">
        <f ca="1">IF(A2936=10298,1.51,1)*IF($B2936&lt;3,$D2936*'Cost Study'!$B$32*OFFSET('Cost Study'!$B$7,'Operations Support'!$C2936,'Operations Support'!$B2936),0)</f>
        <v>0</v>
      </c>
      <c r="AB2936" s="24">
        <f ca="1">AA2936*'Cost Study'!$B$31</f>
        <v>0</v>
      </c>
      <c r="AC2936" s="23">
        <f ca="1">Y2936*'Cost Study'!$B$31</f>
        <v>0</v>
      </c>
      <c r="AD2936" s="24">
        <f ca="1">AA2936*'Cost Study'!$B$31</f>
        <v>0</v>
      </c>
      <c r="AE2936" s="377">
        <f t="shared" ca="1" si="688"/>
        <v>0</v>
      </c>
      <c r="AF2936" s="377">
        <f t="shared" ca="1" si="689"/>
        <v>0</v>
      </c>
      <c r="AH2936" s="688">
        <f>IFERROR($H2936/SUMIF($A:$A,$A2936,$H:$H)*SUMIF(Summary!$A$110:$A$186,$A2936,Summary!$P$110:$P$186),0)</f>
        <v>0</v>
      </c>
      <c r="AI2936" s="689">
        <f t="shared" ca="1" si="690"/>
        <v>0</v>
      </c>
      <c r="AJ2936" s="688">
        <f>IFERROR(H2936/SUMIF(A:A,A2936,H:H)*SUMIF(Summary!$A$110:$A$186,'Operations Support'!A2936,Summary!$Q$110:$Q$186),0)</f>
        <v>0</v>
      </c>
      <c r="AK2936" s="688">
        <f t="shared" ca="1" si="691"/>
        <v>0</v>
      </c>
      <c r="AM2936" s="688">
        <f>IFERROR($H2936/SUMIF($A:$A,$A2936,$H:$H)*SUMIF(Summary!$A$230:$A$266,$A2936,Summary!$P$230:$P$266),0)</f>
        <v>0</v>
      </c>
      <c r="AN2936" s="688">
        <f>IFERROR($H2936/SUMIF($A:$A,$A2936,$H:$H)*(SUMIF(Summary!$A$230:$A$266,$A2936,Summary!$L$230:$L$266)+SUMIF(Summary!$A$281:$A$317,$A2936,Summary!$L$281:$L$317))-AM2936,0)</f>
        <v>0</v>
      </c>
      <c r="AO2936" s="688">
        <f>IFERROR($H2936/SUMIF($A:$A,$A2936,$H:$H)*SUMIF(Summary!$A$230:$A$266,$A2936,Summary!$Q$230:$Q$266),0)</f>
        <v>0</v>
      </c>
      <c r="AP2936" s="688">
        <f>IFERROR($H2936/SUMIF($A:$A,$A2936,$H:$H)*(SUMIF(Summary!$A$230:$A$266,$A2936,Summary!$L$230:$L$266)+SUMIF(Summary!$A$281:$A$317,$A2936,Summary!$L$281:$L$317))-AO2936,0)</f>
        <v>0</v>
      </c>
      <c r="AQ2936" s="306"/>
      <c r="AR2936" s="688">
        <f t="shared" ca="1" si="692"/>
        <v>0</v>
      </c>
      <c r="AS2936" s="688">
        <f t="shared" ca="1" si="693"/>
        <v>0</v>
      </c>
    </row>
    <row r="2937" spans="1:45" x14ac:dyDescent="0.2">
      <c r="A2937" s="423">
        <v>10298</v>
      </c>
      <c r="B2937" s="424">
        <v>5</v>
      </c>
      <c r="C2937" s="425" t="s">
        <v>313</v>
      </c>
      <c r="D2937" s="422">
        <f t="shared" si="679"/>
        <v>0</v>
      </c>
      <c r="E2937" s="422">
        <f t="shared" si="680"/>
        <v>0</v>
      </c>
      <c r="F2937" s="422">
        <f t="shared" si="681"/>
        <v>0</v>
      </c>
      <c r="G2937" s="422">
        <f t="shared" si="682"/>
        <v>0</v>
      </c>
      <c r="H2937" s="22">
        <f t="shared" si="683"/>
        <v>0</v>
      </c>
      <c r="I2937" s="116">
        <v>0</v>
      </c>
      <c r="J2937" s="116">
        <v>0</v>
      </c>
      <c r="K2937" s="116">
        <v>0</v>
      </c>
      <c r="L2937" s="116">
        <v>0</v>
      </c>
      <c r="M2937" s="22">
        <f t="shared" si="684"/>
        <v>0</v>
      </c>
      <c r="N2937" s="116">
        <v>0</v>
      </c>
      <c r="O2937" s="116">
        <v>0</v>
      </c>
      <c r="P2937" s="116">
        <v>0</v>
      </c>
      <c r="Q2937" s="116">
        <v>0</v>
      </c>
      <c r="R2937" s="22">
        <f t="shared" si="685"/>
        <v>0</v>
      </c>
      <c r="S2937" s="116">
        <v>0</v>
      </c>
      <c r="T2937" s="116">
        <v>0</v>
      </c>
      <c r="U2937" s="116">
        <v>0</v>
      </c>
      <c r="V2937" s="116">
        <v>0</v>
      </c>
      <c r="W2937" s="22">
        <f t="shared" si="686"/>
        <v>0</v>
      </c>
      <c r="X2937" s="22">
        <f t="shared" si="687"/>
        <v>0</v>
      </c>
      <c r="Y2937" s="22">
        <f ca="1">OFFSET('Cost Study'!$B$7,'Operations Support'!$C2937,'Operations Support'!$B2937)*$H2937</f>
        <v>0</v>
      </c>
      <c r="Z2937" s="23">
        <f ca="1">Y2937*'Cost Study'!$B$31</f>
        <v>0</v>
      </c>
      <c r="AA2937" s="23">
        <f ca="1">IF(A2937=10298,1.51,1)*IF($B2937&lt;3,$D2937*'Cost Study'!$B$32*OFFSET('Cost Study'!$B$7,'Operations Support'!$C2937,'Operations Support'!$B2937),0)</f>
        <v>0</v>
      </c>
      <c r="AB2937" s="24">
        <f ca="1">AA2937*'Cost Study'!$B$31</f>
        <v>0</v>
      </c>
      <c r="AC2937" s="23">
        <f ca="1">Y2937*'Cost Study'!$B$31</f>
        <v>0</v>
      </c>
      <c r="AD2937" s="24">
        <f ca="1">AA2937*'Cost Study'!$B$31</f>
        <v>0</v>
      </c>
      <c r="AE2937" s="377">
        <f t="shared" ca="1" si="688"/>
        <v>0</v>
      </c>
      <c r="AF2937" s="377">
        <f t="shared" ca="1" si="689"/>
        <v>0</v>
      </c>
      <c r="AH2937" s="688">
        <f>IFERROR($H2937/SUMIF($A:$A,$A2937,$H:$H)*SUMIF(Summary!$A$110:$A$186,$A2937,Summary!$P$110:$P$186),0)</f>
        <v>0</v>
      </c>
      <c r="AI2937" s="689">
        <f t="shared" ca="1" si="690"/>
        <v>0</v>
      </c>
      <c r="AJ2937" s="688">
        <f>IFERROR(H2937/SUMIF(A:A,A2937,H:H)*SUMIF(Summary!$A$110:$A$186,'Operations Support'!A2937,Summary!$Q$110:$Q$186),0)</f>
        <v>0</v>
      </c>
      <c r="AK2937" s="688">
        <f t="shared" ca="1" si="691"/>
        <v>0</v>
      </c>
      <c r="AM2937" s="688">
        <f>IFERROR($H2937/SUMIF($A:$A,$A2937,$H:$H)*SUMIF(Summary!$A$230:$A$266,$A2937,Summary!$P$230:$P$266),0)</f>
        <v>0</v>
      </c>
      <c r="AN2937" s="688">
        <f>IFERROR($H2937/SUMIF($A:$A,$A2937,$H:$H)*(SUMIF(Summary!$A$230:$A$266,$A2937,Summary!$L$230:$L$266)+SUMIF(Summary!$A$281:$A$317,$A2937,Summary!$L$281:$L$317))-AM2937,0)</f>
        <v>0</v>
      </c>
      <c r="AO2937" s="688">
        <f>IFERROR($H2937/SUMIF($A:$A,$A2937,$H:$H)*SUMIF(Summary!$A$230:$A$266,$A2937,Summary!$Q$230:$Q$266),0)</f>
        <v>0</v>
      </c>
      <c r="AP2937" s="688">
        <f>IFERROR($H2937/SUMIF($A:$A,$A2937,$H:$H)*(SUMIF(Summary!$A$230:$A$266,$A2937,Summary!$L$230:$L$266)+SUMIF(Summary!$A$281:$A$317,$A2937,Summary!$L$281:$L$317))-AO2937,0)</f>
        <v>0</v>
      </c>
      <c r="AQ2937" s="306"/>
      <c r="AR2937" s="688">
        <f t="shared" ca="1" si="692"/>
        <v>0</v>
      </c>
      <c r="AS2937" s="688">
        <f t="shared" ca="1" si="693"/>
        <v>0</v>
      </c>
    </row>
    <row r="2938" spans="1:45" x14ac:dyDescent="0.2">
      <c r="A2938" s="423">
        <v>10298</v>
      </c>
      <c r="B2938" s="424">
        <v>5</v>
      </c>
      <c r="C2938" s="425" t="s">
        <v>314</v>
      </c>
      <c r="D2938" s="422">
        <f t="shared" si="679"/>
        <v>0</v>
      </c>
      <c r="E2938" s="422">
        <f t="shared" si="680"/>
        <v>0</v>
      </c>
      <c r="F2938" s="422">
        <f t="shared" si="681"/>
        <v>0</v>
      </c>
      <c r="G2938" s="422">
        <f t="shared" si="682"/>
        <v>0</v>
      </c>
      <c r="H2938" s="22">
        <f t="shared" si="683"/>
        <v>0</v>
      </c>
      <c r="I2938" s="116">
        <v>0</v>
      </c>
      <c r="J2938" s="116">
        <v>0</v>
      </c>
      <c r="K2938" s="116">
        <v>0</v>
      </c>
      <c r="L2938" s="116">
        <v>0</v>
      </c>
      <c r="M2938" s="22">
        <f t="shared" si="684"/>
        <v>0</v>
      </c>
      <c r="N2938" s="116">
        <v>0</v>
      </c>
      <c r="O2938" s="116">
        <v>0</v>
      </c>
      <c r="P2938" s="116">
        <v>0</v>
      </c>
      <c r="Q2938" s="116">
        <v>0</v>
      </c>
      <c r="R2938" s="22">
        <f t="shared" si="685"/>
        <v>0</v>
      </c>
      <c r="S2938" s="116">
        <v>0</v>
      </c>
      <c r="T2938" s="116">
        <v>0</v>
      </c>
      <c r="U2938" s="116">
        <v>0</v>
      </c>
      <c r="V2938" s="116">
        <v>0</v>
      </c>
      <c r="W2938" s="22">
        <f t="shared" si="686"/>
        <v>0</v>
      </c>
      <c r="X2938" s="22">
        <f t="shared" si="687"/>
        <v>0</v>
      </c>
      <c r="Y2938" s="22">
        <f ca="1">OFFSET('Cost Study'!$B$7,'Operations Support'!$C2938,'Operations Support'!$B2938)*$H2938</f>
        <v>0</v>
      </c>
      <c r="Z2938" s="23">
        <f ca="1">Y2938*'Cost Study'!$B$31</f>
        <v>0</v>
      </c>
      <c r="AA2938" s="23">
        <f ca="1">IF(A2938=10298,1.51,1)*IF($B2938&lt;3,$D2938*'Cost Study'!$B$32*OFFSET('Cost Study'!$B$7,'Operations Support'!$C2938,'Operations Support'!$B2938),0)</f>
        <v>0</v>
      </c>
      <c r="AB2938" s="24">
        <f ca="1">AA2938*'Cost Study'!$B$31</f>
        <v>0</v>
      </c>
      <c r="AC2938" s="23">
        <f ca="1">Y2938*'Cost Study'!$B$31</f>
        <v>0</v>
      </c>
      <c r="AD2938" s="24">
        <f ca="1">AA2938*'Cost Study'!$B$31</f>
        <v>0</v>
      </c>
      <c r="AE2938" s="377">
        <f t="shared" ca="1" si="688"/>
        <v>0</v>
      </c>
      <c r="AF2938" s="377">
        <f t="shared" ca="1" si="689"/>
        <v>0</v>
      </c>
      <c r="AH2938" s="688">
        <f>IFERROR($H2938/SUMIF($A:$A,$A2938,$H:$H)*SUMIF(Summary!$A$110:$A$186,$A2938,Summary!$P$110:$P$186),0)</f>
        <v>0</v>
      </c>
      <c r="AI2938" s="689">
        <f t="shared" ca="1" si="690"/>
        <v>0</v>
      </c>
      <c r="AJ2938" s="688">
        <f>IFERROR(H2938/SUMIF(A:A,A2938,H:H)*SUMIF(Summary!$A$110:$A$186,'Operations Support'!A2938,Summary!$Q$110:$Q$186),0)</f>
        <v>0</v>
      </c>
      <c r="AK2938" s="688">
        <f t="shared" ca="1" si="691"/>
        <v>0</v>
      </c>
      <c r="AM2938" s="688">
        <f>IFERROR($H2938/SUMIF($A:$A,$A2938,$H:$H)*SUMIF(Summary!$A$230:$A$266,$A2938,Summary!$P$230:$P$266),0)</f>
        <v>0</v>
      </c>
      <c r="AN2938" s="688">
        <f>IFERROR($H2938/SUMIF($A:$A,$A2938,$H:$H)*(SUMIF(Summary!$A$230:$A$266,$A2938,Summary!$L$230:$L$266)+SUMIF(Summary!$A$281:$A$317,$A2938,Summary!$L$281:$L$317))-AM2938,0)</f>
        <v>0</v>
      </c>
      <c r="AO2938" s="688">
        <f>IFERROR($H2938/SUMIF($A:$A,$A2938,$H:$H)*SUMIF(Summary!$A$230:$A$266,$A2938,Summary!$Q$230:$Q$266),0)</f>
        <v>0</v>
      </c>
      <c r="AP2938" s="688">
        <f>IFERROR($H2938/SUMIF($A:$A,$A2938,$H:$H)*(SUMIF(Summary!$A$230:$A$266,$A2938,Summary!$L$230:$L$266)+SUMIF(Summary!$A$281:$A$317,$A2938,Summary!$L$281:$L$317))-AO2938,0)</f>
        <v>0</v>
      </c>
      <c r="AQ2938" s="306"/>
      <c r="AR2938" s="688">
        <f t="shared" ca="1" si="692"/>
        <v>0</v>
      </c>
      <c r="AS2938" s="688">
        <f t="shared" ca="1" si="693"/>
        <v>0</v>
      </c>
    </row>
    <row r="2939" spans="1:45" x14ac:dyDescent="0.2">
      <c r="A2939" s="423">
        <v>10298</v>
      </c>
      <c r="B2939" s="424">
        <v>5</v>
      </c>
      <c r="C2939" s="425" t="s">
        <v>315</v>
      </c>
      <c r="D2939" s="422">
        <f t="shared" si="679"/>
        <v>0</v>
      </c>
      <c r="E2939" s="422">
        <f t="shared" si="680"/>
        <v>0</v>
      </c>
      <c r="F2939" s="422">
        <f t="shared" si="681"/>
        <v>0</v>
      </c>
      <c r="G2939" s="422">
        <f t="shared" si="682"/>
        <v>0</v>
      </c>
      <c r="H2939" s="22">
        <f t="shared" si="683"/>
        <v>0</v>
      </c>
      <c r="I2939" s="116">
        <v>0</v>
      </c>
      <c r="J2939" s="116">
        <v>0</v>
      </c>
      <c r="K2939" s="116">
        <v>0</v>
      </c>
      <c r="L2939" s="116">
        <v>0</v>
      </c>
      <c r="M2939" s="22">
        <f t="shared" si="684"/>
        <v>0</v>
      </c>
      <c r="N2939" s="116">
        <v>0</v>
      </c>
      <c r="O2939" s="116">
        <v>0</v>
      </c>
      <c r="P2939" s="116">
        <v>0</v>
      </c>
      <c r="Q2939" s="116">
        <v>0</v>
      </c>
      <c r="R2939" s="22">
        <f t="shared" si="685"/>
        <v>0</v>
      </c>
      <c r="S2939" s="116">
        <v>0</v>
      </c>
      <c r="T2939" s="116">
        <v>0</v>
      </c>
      <c r="U2939" s="116">
        <v>0</v>
      </c>
      <c r="V2939" s="116">
        <v>0</v>
      </c>
      <c r="W2939" s="22">
        <f t="shared" si="686"/>
        <v>0</v>
      </c>
      <c r="X2939" s="22">
        <f t="shared" si="687"/>
        <v>0</v>
      </c>
      <c r="Y2939" s="22">
        <f ca="1">OFFSET('Cost Study'!$B$7,'Operations Support'!$C2939,'Operations Support'!$B2939)*$H2939</f>
        <v>0</v>
      </c>
      <c r="Z2939" s="23">
        <f ca="1">Y2939*'Cost Study'!$B$31</f>
        <v>0</v>
      </c>
      <c r="AA2939" s="23">
        <f ca="1">IF(A2939=10298,1.51,1)*IF($B2939&lt;3,$D2939*'Cost Study'!$B$32*OFFSET('Cost Study'!$B$7,'Operations Support'!$C2939,'Operations Support'!$B2939),0)</f>
        <v>0</v>
      </c>
      <c r="AB2939" s="24">
        <f ca="1">AA2939*'Cost Study'!$B$31</f>
        <v>0</v>
      </c>
      <c r="AC2939" s="23">
        <f ca="1">Y2939*'Cost Study'!$B$31</f>
        <v>0</v>
      </c>
      <c r="AD2939" s="24">
        <f ca="1">AA2939*'Cost Study'!$B$31</f>
        <v>0</v>
      </c>
      <c r="AE2939" s="377">
        <f t="shared" ca="1" si="688"/>
        <v>0</v>
      </c>
      <c r="AF2939" s="377">
        <f t="shared" ca="1" si="689"/>
        <v>0</v>
      </c>
      <c r="AH2939" s="688">
        <f>IFERROR($H2939/SUMIF($A:$A,$A2939,$H:$H)*SUMIF(Summary!$A$110:$A$186,$A2939,Summary!$P$110:$P$186),0)</f>
        <v>0</v>
      </c>
      <c r="AI2939" s="689">
        <f t="shared" ca="1" si="690"/>
        <v>0</v>
      </c>
      <c r="AJ2939" s="688">
        <f>IFERROR(H2939/SUMIF(A:A,A2939,H:H)*SUMIF(Summary!$A$110:$A$186,'Operations Support'!A2939,Summary!$Q$110:$Q$186),0)</f>
        <v>0</v>
      </c>
      <c r="AK2939" s="688">
        <f t="shared" ca="1" si="691"/>
        <v>0</v>
      </c>
      <c r="AM2939" s="688">
        <f>IFERROR($H2939/SUMIF($A:$A,$A2939,$H:$H)*SUMIF(Summary!$A$230:$A$266,$A2939,Summary!$P$230:$P$266),0)</f>
        <v>0</v>
      </c>
      <c r="AN2939" s="688">
        <f>IFERROR($H2939/SUMIF($A:$A,$A2939,$H:$H)*(SUMIF(Summary!$A$230:$A$266,$A2939,Summary!$L$230:$L$266)+SUMIF(Summary!$A$281:$A$317,$A2939,Summary!$L$281:$L$317))-AM2939,0)</f>
        <v>0</v>
      </c>
      <c r="AO2939" s="688">
        <f>IFERROR($H2939/SUMIF($A:$A,$A2939,$H:$H)*SUMIF(Summary!$A$230:$A$266,$A2939,Summary!$Q$230:$Q$266),0)</f>
        <v>0</v>
      </c>
      <c r="AP2939" s="688">
        <f>IFERROR($H2939/SUMIF($A:$A,$A2939,$H:$H)*(SUMIF(Summary!$A$230:$A$266,$A2939,Summary!$L$230:$L$266)+SUMIF(Summary!$A$281:$A$317,$A2939,Summary!$L$281:$L$317))-AO2939,0)</f>
        <v>0</v>
      </c>
      <c r="AQ2939" s="306"/>
      <c r="AR2939" s="688">
        <f t="shared" ca="1" si="692"/>
        <v>0</v>
      </c>
      <c r="AS2939" s="688">
        <f t="shared" ca="1" si="693"/>
        <v>0</v>
      </c>
    </row>
    <row r="2940" spans="1:45" x14ac:dyDescent="0.2">
      <c r="A2940" s="423">
        <v>10298</v>
      </c>
      <c r="B2940" s="424">
        <v>5</v>
      </c>
      <c r="C2940" s="425" t="s">
        <v>316</v>
      </c>
      <c r="D2940" s="422">
        <f t="shared" si="679"/>
        <v>0</v>
      </c>
      <c r="E2940" s="422">
        <f t="shared" si="680"/>
        <v>0</v>
      </c>
      <c r="F2940" s="422">
        <f t="shared" si="681"/>
        <v>0</v>
      </c>
      <c r="G2940" s="422">
        <f t="shared" si="682"/>
        <v>0</v>
      </c>
      <c r="H2940" s="22">
        <f t="shared" si="683"/>
        <v>0</v>
      </c>
      <c r="I2940" s="116">
        <v>0</v>
      </c>
      <c r="J2940" s="116">
        <v>0</v>
      </c>
      <c r="K2940" s="116">
        <v>0</v>
      </c>
      <c r="L2940" s="116">
        <v>0</v>
      </c>
      <c r="M2940" s="22">
        <f t="shared" si="684"/>
        <v>0</v>
      </c>
      <c r="N2940" s="116">
        <v>0</v>
      </c>
      <c r="O2940" s="116">
        <v>0</v>
      </c>
      <c r="P2940" s="116">
        <v>0</v>
      </c>
      <c r="Q2940" s="116">
        <v>0</v>
      </c>
      <c r="R2940" s="22">
        <f t="shared" si="685"/>
        <v>0</v>
      </c>
      <c r="S2940" s="116">
        <v>0</v>
      </c>
      <c r="T2940" s="116">
        <v>0</v>
      </c>
      <c r="U2940" s="116">
        <v>0</v>
      </c>
      <c r="V2940" s="116">
        <v>0</v>
      </c>
      <c r="W2940" s="22">
        <f t="shared" si="686"/>
        <v>0</v>
      </c>
      <c r="X2940" s="22">
        <f t="shared" si="687"/>
        <v>0</v>
      </c>
      <c r="Y2940" s="22">
        <f ca="1">OFFSET('Cost Study'!$B$7,'Operations Support'!$C2940,'Operations Support'!$B2940)*$H2940</f>
        <v>0</v>
      </c>
      <c r="Z2940" s="23">
        <f ca="1">Y2940*'Cost Study'!$B$31</f>
        <v>0</v>
      </c>
      <c r="AA2940" s="23">
        <f ca="1">IF(A2940=10298,1.51,1)*IF($B2940&lt;3,$D2940*'Cost Study'!$B$32*OFFSET('Cost Study'!$B$7,'Operations Support'!$C2940,'Operations Support'!$B2940),0)</f>
        <v>0</v>
      </c>
      <c r="AB2940" s="24">
        <f ca="1">AA2940*'Cost Study'!$B$31</f>
        <v>0</v>
      </c>
      <c r="AC2940" s="23">
        <f ca="1">Y2940*'Cost Study'!$B$31</f>
        <v>0</v>
      </c>
      <c r="AD2940" s="24">
        <f ca="1">AA2940*'Cost Study'!$B$31</f>
        <v>0</v>
      </c>
      <c r="AE2940" s="377">
        <f t="shared" ca="1" si="688"/>
        <v>0</v>
      </c>
      <c r="AF2940" s="377">
        <f t="shared" ca="1" si="689"/>
        <v>0</v>
      </c>
      <c r="AH2940" s="688">
        <f>IFERROR($H2940/SUMIF($A:$A,$A2940,$H:$H)*SUMIF(Summary!$A$110:$A$186,$A2940,Summary!$P$110:$P$186),0)</f>
        <v>0</v>
      </c>
      <c r="AI2940" s="689">
        <f t="shared" ca="1" si="690"/>
        <v>0</v>
      </c>
      <c r="AJ2940" s="688">
        <f>IFERROR(H2940/SUMIF(A:A,A2940,H:H)*SUMIF(Summary!$A$110:$A$186,'Operations Support'!A2940,Summary!$Q$110:$Q$186),0)</f>
        <v>0</v>
      </c>
      <c r="AK2940" s="688">
        <f t="shared" ca="1" si="691"/>
        <v>0</v>
      </c>
      <c r="AM2940" s="688">
        <f>IFERROR($H2940/SUMIF($A:$A,$A2940,$H:$H)*SUMIF(Summary!$A$230:$A$266,$A2940,Summary!$P$230:$P$266),0)</f>
        <v>0</v>
      </c>
      <c r="AN2940" s="688">
        <f>IFERROR($H2940/SUMIF($A:$A,$A2940,$H:$H)*(SUMIF(Summary!$A$230:$A$266,$A2940,Summary!$L$230:$L$266)+SUMIF(Summary!$A$281:$A$317,$A2940,Summary!$L$281:$L$317))-AM2940,0)</f>
        <v>0</v>
      </c>
      <c r="AO2940" s="688">
        <f>IFERROR($H2940/SUMIF($A:$A,$A2940,$H:$H)*SUMIF(Summary!$A$230:$A$266,$A2940,Summary!$Q$230:$Q$266),0)</f>
        <v>0</v>
      </c>
      <c r="AP2940" s="688">
        <f>IFERROR($H2940/SUMIF($A:$A,$A2940,$H:$H)*(SUMIF(Summary!$A$230:$A$266,$A2940,Summary!$L$230:$L$266)+SUMIF(Summary!$A$281:$A$317,$A2940,Summary!$L$281:$L$317))-AO2940,0)</f>
        <v>0</v>
      </c>
      <c r="AQ2940" s="306"/>
      <c r="AR2940" s="688">
        <f t="shared" ca="1" si="692"/>
        <v>0</v>
      </c>
      <c r="AS2940" s="688">
        <f t="shared" ca="1" si="693"/>
        <v>0</v>
      </c>
    </row>
    <row r="2941" spans="1:45" x14ac:dyDescent="0.2">
      <c r="A2941" s="423">
        <v>10298</v>
      </c>
      <c r="B2941" s="424">
        <v>5</v>
      </c>
      <c r="C2941" s="425" t="s">
        <v>317</v>
      </c>
      <c r="D2941" s="422">
        <f t="shared" si="679"/>
        <v>0</v>
      </c>
      <c r="E2941" s="422">
        <f t="shared" si="680"/>
        <v>0</v>
      </c>
      <c r="F2941" s="422">
        <f t="shared" si="681"/>
        <v>0</v>
      </c>
      <c r="G2941" s="422">
        <f t="shared" si="682"/>
        <v>0</v>
      </c>
      <c r="H2941" s="22">
        <f t="shared" si="683"/>
        <v>0</v>
      </c>
      <c r="I2941" s="116">
        <v>0</v>
      </c>
      <c r="J2941" s="116">
        <v>0</v>
      </c>
      <c r="K2941" s="116">
        <v>0</v>
      </c>
      <c r="L2941" s="116">
        <v>0</v>
      </c>
      <c r="M2941" s="22">
        <f t="shared" si="684"/>
        <v>0</v>
      </c>
      <c r="N2941" s="116">
        <v>0</v>
      </c>
      <c r="O2941" s="116">
        <v>0</v>
      </c>
      <c r="P2941" s="116">
        <v>0</v>
      </c>
      <c r="Q2941" s="116">
        <v>0</v>
      </c>
      <c r="R2941" s="22">
        <f t="shared" si="685"/>
        <v>0</v>
      </c>
      <c r="S2941" s="116">
        <v>0</v>
      </c>
      <c r="T2941" s="116">
        <v>0</v>
      </c>
      <c r="U2941" s="116">
        <v>0</v>
      </c>
      <c r="V2941" s="116">
        <v>0</v>
      </c>
      <c r="W2941" s="22">
        <f t="shared" si="686"/>
        <v>0</v>
      </c>
      <c r="X2941" s="22">
        <f t="shared" si="687"/>
        <v>0</v>
      </c>
      <c r="Y2941" s="22">
        <f ca="1">OFFSET('Cost Study'!$B$7,'Operations Support'!$C2941,'Operations Support'!$B2941)*$H2941</f>
        <v>0</v>
      </c>
      <c r="Z2941" s="23">
        <f ca="1">Y2941*'Cost Study'!$B$31</f>
        <v>0</v>
      </c>
      <c r="AA2941" s="23">
        <f ca="1">IF(A2941=10298,1.51,1)*IF($B2941&lt;3,$D2941*'Cost Study'!$B$32*OFFSET('Cost Study'!$B$7,'Operations Support'!$C2941,'Operations Support'!$B2941),0)</f>
        <v>0</v>
      </c>
      <c r="AB2941" s="24">
        <f ca="1">AA2941*'Cost Study'!$B$31</f>
        <v>0</v>
      </c>
      <c r="AC2941" s="23">
        <f ca="1">Y2941*'Cost Study'!$B$31</f>
        <v>0</v>
      </c>
      <c r="AD2941" s="24">
        <f ca="1">AA2941*'Cost Study'!$B$31</f>
        <v>0</v>
      </c>
      <c r="AE2941" s="377">
        <f t="shared" ca="1" si="688"/>
        <v>0</v>
      </c>
      <c r="AF2941" s="377">
        <f t="shared" ca="1" si="689"/>
        <v>0</v>
      </c>
      <c r="AH2941" s="688">
        <f>IFERROR($H2941/SUMIF($A:$A,$A2941,$H:$H)*SUMIF(Summary!$A$110:$A$186,$A2941,Summary!$P$110:$P$186),0)</f>
        <v>0</v>
      </c>
      <c r="AI2941" s="689">
        <f t="shared" ca="1" si="690"/>
        <v>0</v>
      </c>
      <c r="AJ2941" s="688">
        <f>IFERROR(H2941/SUMIF(A:A,A2941,H:H)*SUMIF(Summary!$A$110:$A$186,'Operations Support'!A2941,Summary!$Q$110:$Q$186),0)</f>
        <v>0</v>
      </c>
      <c r="AK2941" s="688">
        <f t="shared" ca="1" si="691"/>
        <v>0</v>
      </c>
      <c r="AM2941" s="688">
        <f>IFERROR($H2941/SUMIF($A:$A,$A2941,$H:$H)*SUMIF(Summary!$A$230:$A$266,$A2941,Summary!$P$230:$P$266),0)</f>
        <v>0</v>
      </c>
      <c r="AN2941" s="688">
        <f>IFERROR($H2941/SUMIF($A:$A,$A2941,$H:$H)*(SUMIF(Summary!$A$230:$A$266,$A2941,Summary!$L$230:$L$266)+SUMIF(Summary!$A$281:$A$317,$A2941,Summary!$L$281:$L$317))-AM2941,0)</f>
        <v>0</v>
      </c>
      <c r="AO2941" s="688">
        <f>IFERROR($H2941/SUMIF($A:$A,$A2941,$H:$H)*SUMIF(Summary!$A$230:$A$266,$A2941,Summary!$Q$230:$Q$266),0)</f>
        <v>0</v>
      </c>
      <c r="AP2941" s="688">
        <f>IFERROR($H2941/SUMIF($A:$A,$A2941,$H:$H)*(SUMIF(Summary!$A$230:$A$266,$A2941,Summary!$L$230:$L$266)+SUMIF(Summary!$A$281:$A$317,$A2941,Summary!$L$281:$L$317))-AO2941,0)</f>
        <v>0</v>
      </c>
      <c r="AQ2941" s="306"/>
      <c r="AR2941" s="688">
        <f t="shared" ca="1" si="692"/>
        <v>0</v>
      </c>
      <c r="AS2941" s="688">
        <f t="shared" ca="1" si="693"/>
        <v>0</v>
      </c>
    </row>
    <row r="2942" spans="1:45" x14ac:dyDescent="0.2">
      <c r="A2942" s="423">
        <v>10298</v>
      </c>
      <c r="B2942" s="424">
        <v>5</v>
      </c>
      <c r="C2942" s="425" t="s">
        <v>318</v>
      </c>
      <c r="D2942" s="422">
        <f t="shared" si="679"/>
        <v>0</v>
      </c>
      <c r="E2942" s="422">
        <f t="shared" si="680"/>
        <v>0</v>
      </c>
      <c r="F2942" s="422">
        <f t="shared" si="681"/>
        <v>0</v>
      </c>
      <c r="G2942" s="422">
        <f t="shared" si="682"/>
        <v>0</v>
      </c>
      <c r="H2942" s="22">
        <f t="shared" si="683"/>
        <v>0</v>
      </c>
      <c r="I2942" s="116">
        <v>0</v>
      </c>
      <c r="J2942" s="116">
        <v>0</v>
      </c>
      <c r="K2942" s="116">
        <v>0</v>
      </c>
      <c r="L2942" s="116">
        <v>0</v>
      </c>
      <c r="M2942" s="22">
        <f t="shared" si="684"/>
        <v>0</v>
      </c>
      <c r="N2942" s="116">
        <v>0</v>
      </c>
      <c r="O2942" s="116">
        <v>0</v>
      </c>
      <c r="P2942" s="116">
        <v>0</v>
      </c>
      <c r="Q2942" s="116">
        <v>0</v>
      </c>
      <c r="R2942" s="22">
        <f t="shared" si="685"/>
        <v>0</v>
      </c>
      <c r="S2942" s="116">
        <v>0</v>
      </c>
      <c r="T2942" s="116">
        <v>0</v>
      </c>
      <c r="U2942" s="116">
        <v>0</v>
      </c>
      <c r="V2942" s="116">
        <v>0</v>
      </c>
      <c r="W2942" s="22">
        <f t="shared" si="686"/>
        <v>0</v>
      </c>
      <c r="X2942" s="22">
        <f t="shared" si="687"/>
        <v>0</v>
      </c>
      <c r="Y2942" s="22">
        <f ca="1">OFFSET('Cost Study'!$B$7,'Operations Support'!$C2942,'Operations Support'!$B2942)*$H2942</f>
        <v>0</v>
      </c>
      <c r="Z2942" s="23">
        <f ca="1">Y2942*'Cost Study'!$B$31</f>
        <v>0</v>
      </c>
      <c r="AA2942" s="23">
        <f ca="1">IF(A2942=10298,1.51,1)*IF($B2942&lt;3,$D2942*'Cost Study'!$B$32*OFFSET('Cost Study'!$B$7,'Operations Support'!$C2942,'Operations Support'!$B2942),0)</f>
        <v>0</v>
      </c>
      <c r="AB2942" s="24">
        <f ca="1">AA2942*'Cost Study'!$B$31</f>
        <v>0</v>
      </c>
      <c r="AC2942" s="23">
        <f ca="1">Y2942*'Cost Study'!$B$31</f>
        <v>0</v>
      </c>
      <c r="AD2942" s="24">
        <f ca="1">AA2942*'Cost Study'!$B$31</f>
        <v>0</v>
      </c>
      <c r="AE2942" s="377">
        <f t="shared" ca="1" si="688"/>
        <v>0</v>
      </c>
      <c r="AF2942" s="377">
        <f t="shared" ca="1" si="689"/>
        <v>0</v>
      </c>
      <c r="AH2942" s="688">
        <f>IFERROR($H2942/SUMIF($A:$A,$A2942,$H:$H)*SUMIF(Summary!$A$110:$A$186,$A2942,Summary!$P$110:$P$186),0)</f>
        <v>0</v>
      </c>
      <c r="AI2942" s="689">
        <f t="shared" ca="1" si="690"/>
        <v>0</v>
      </c>
      <c r="AJ2942" s="688">
        <f>IFERROR(H2942/SUMIF(A:A,A2942,H:H)*SUMIF(Summary!$A$110:$A$186,'Operations Support'!A2942,Summary!$Q$110:$Q$186),0)</f>
        <v>0</v>
      </c>
      <c r="AK2942" s="688">
        <f t="shared" ca="1" si="691"/>
        <v>0</v>
      </c>
      <c r="AM2942" s="688">
        <f>IFERROR($H2942/SUMIF($A:$A,$A2942,$H:$H)*SUMIF(Summary!$A$230:$A$266,$A2942,Summary!$P$230:$P$266),0)</f>
        <v>0</v>
      </c>
      <c r="AN2942" s="688">
        <f>IFERROR($H2942/SUMIF($A:$A,$A2942,$H:$H)*(SUMIF(Summary!$A$230:$A$266,$A2942,Summary!$L$230:$L$266)+SUMIF(Summary!$A$281:$A$317,$A2942,Summary!$L$281:$L$317))-AM2942,0)</f>
        <v>0</v>
      </c>
      <c r="AO2942" s="688">
        <f>IFERROR($H2942/SUMIF($A:$A,$A2942,$H:$H)*SUMIF(Summary!$A$230:$A$266,$A2942,Summary!$Q$230:$Q$266),0)</f>
        <v>0</v>
      </c>
      <c r="AP2942" s="688">
        <f>IFERROR($H2942/SUMIF($A:$A,$A2942,$H:$H)*(SUMIF(Summary!$A$230:$A$266,$A2942,Summary!$L$230:$L$266)+SUMIF(Summary!$A$281:$A$317,$A2942,Summary!$L$281:$L$317))-AO2942,0)</f>
        <v>0</v>
      </c>
      <c r="AQ2942" s="306"/>
      <c r="AR2942" s="688">
        <f t="shared" ca="1" si="692"/>
        <v>0</v>
      </c>
      <c r="AS2942" s="688">
        <f t="shared" ca="1" si="693"/>
        <v>0</v>
      </c>
    </row>
    <row r="2943" spans="1:45" x14ac:dyDescent="0.2">
      <c r="A2943" s="423">
        <v>10298</v>
      </c>
      <c r="B2943" s="424">
        <v>5</v>
      </c>
      <c r="C2943" s="425" t="s">
        <v>319</v>
      </c>
      <c r="D2943" s="422">
        <f t="shared" si="679"/>
        <v>0</v>
      </c>
      <c r="E2943" s="422">
        <f t="shared" si="680"/>
        <v>0</v>
      </c>
      <c r="F2943" s="422">
        <f t="shared" si="681"/>
        <v>0</v>
      </c>
      <c r="G2943" s="422">
        <f t="shared" si="682"/>
        <v>0</v>
      </c>
      <c r="H2943" s="22">
        <f t="shared" si="683"/>
        <v>0</v>
      </c>
      <c r="I2943" s="116">
        <v>0</v>
      </c>
      <c r="J2943" s="116">
        <v>0</v>
      </c>
      <c r="K2943" s="116">
        <v>0</v>
      </c>
      <c r="L2943" s="116">
        <v>0</v>
      </c>
      <c r="M2943" s="22">
        <f t="shared" si="684"/>
        <v>0</v>
      </c>
      <c r="N2943" s="116">
        <v>0</v>
      </c>
      <c r="O2943" s="116">
        <v>0</v>
      </c>
      <c r="P2943" s="116">
        <v>0</v>
      </c>
      <c r="Q2943" s="116">
        <v>0</v>
      </c>
      <c r="R2943" s="22">
        <f t="shared" si="685"/>
        <v>0</v>
      </c>
      <c r="S2943" s="116">
        <v>0</v>
      </c>
      <c r="T2943" s="116">
        <v>0</v>
      </c>
      <c r="U2943" s="116">
        <v>0</v>
      </c>
      <c r="V2943" s="116">
        <v>0</v>
      </c>
      <c r="W2943" s="22">
        <f t="shared" si="686"/>
        <v>0</v>
      </c>
      <c r="X2943" s="22">
        <f t="shared" si="687"/>
        <v>0</v>
      </c>
      <c r="Y2943" s="22">
        <f ca="1">OFFSET('Cost Study'!$B$7,'Operations Support'!$C2943,'Operations Support'!$B2943)*$H2943</f>
        <v>0</v>
      </c>
      <c r="Z2943" s="23">
        <f ca="1">Y2943*'Cost Study'!$B$31</f>
        <v>0</v>
      </c>
      <c r="AA2943" s="23">
        <f ca="1">IF(A2943=10298,1.51,1)*IF($B2943&lt;3,$D2943*'Cost Study'!$B$32*OFFSET('Cost Study'!$B$7,'Operations Support'!$C2943,'Operations Support'!$B2943),0)</f>
        <v>0</v>
      </c>
      <c r="AB2943" s="24">
        <f ca="1">AA2943*'Cost Study'!$B$31</f>
        <v>0</v>
      </c>
      <c r="AC2943" s="23">
        <f ca="1">Y2943*'Cost Study'!$B$31</f>
        <v>0</v>
      </c>
      <c r="AD2943" s="24">
        <f ca="1">AA2943*'Cost Study'!$B$31</f>
        <v>0</v>
      </c>
      <c r="AE2943" s="377">
        <f t="shared" ca="1" si="688"/>
        <v>0</v>
      </c>
      <c r="AF2943" s="377">
        <f t="shared" ca="1" si="689"/>
        <v>0</v>
      </c>
      <c r="AH2943" s="688">
        <f>IFERROR($H2943/SUMIF($A:$A,$A2943,$H:$H)*SUMIF(Summary!$A$110:$A$186,$A2943,Summary!$P$110:$P$186),0)</f>
        <v>0</v>
      </c>
      <c r="AI2943" s="689">
        <f t="shared" ca="1" si="690"/>
        <v>0</v>
      </c>
      <c r="AJ2943" s="688">
        <f>IFERROR(H2943/SUMIF(A:A,A2943,H:H)*SUMIF(Summary!$A$110:$A$186,'Operations Support'!A2943,Summary!$Q$110:$Q$186),0)</f>
        <v>0</v>
      </c>
      <c r="AK2943" s="688">
        <f t="shared" ca="1" si="691"/>
        <v>0</v>
      </c>
      <c r="AM2943" s="688">
        <f>IFERROR($H2943/SUMIF($A:$A,$A2943,$H:$H)*SUMIF(Summary!$A$230:$A$266,$A2943,Summary!$P$230:$P$266),0)</f>
        <v>0</v>
      </c>
      <c r="AN2943" s="688">
        <f>IFERROR($H2943/SUMIF($A:$A,$A2943,$H:$H)*(SUMIF(Summary!$A$230:$A$266,$A2943,Summary!$L$230:$L$266)+SUMIF(Summary!$A$281:$A$317,$A2943,Summary!$L$281:$L$317))-AM2943,0)</f>
        <v>0</v>
      </c>
      <c r="AO2943" s="688">
        <f>IFERROR($H2943/SUMIF($A:$A,$A2943,$H:$H)*SUMIF(Summary!$A$230:$A$266,$A2943,Summary!$Q$230:$Q$266),0)</f>
        <v>0</v>
      </c>
      <c r="AP2943" s="688">
        <f>IFERROR($H2943/SUMIF($A:$A,$A2943,$H:$H)*(SUMIF(Summary!$A$230:$A$266,$A2943,Summary!$L$230:$L$266)+SUMIF(Summary!$A$281:$A$317,$A2943,Summary!$L$281:$L$317))-AO2943,0)</f>
        <v>0</v>
      </c>
      <c r="AQ2943" s="306"/>
      <c r="AR2943" s="688">
        <f t="shared" ca="1" si="692"/>
        <v>0</v>
      </c>
      <c r="AS2943" s="688">
        <f t="shared" ca="1" si="693"/>
        <v>0</v>
      </c>
    </row>
    <row r="2944" spans="1:45" x14ac:dyDescent="0.2">
      <c r="A2944" s="423">
        <v>10298</v>
      </c>
      <c r="B2944" s="424">
        <v>5</v>
      </c>
      <c r="C2944" s="425" t="s">
        <v>320</v>
      </c>
      <c r="D2944" s="422">
        <f t="shared" si="679"/>
        <v>0</v>
      </c>
      <c r="E2944" s="422">
        <f t="shared" si="680"/>
        <v>0</v>
      </c>
      <c r="F2944" s="422">
        <f t="shared" si="681"/>
        <v>0</v>
      </c>
      <c r="G2944" s="422">
        <f t="shared" si="682"/>
        <v>0</v>
      </c>
      <c r="H2944" s="22">
        <f t="shared" si="683"/>
        <v>0</v>
      </c>
      <c r="I2944" s="116">
        <v>0</v>
      </c>
      <c r="J2944" s="116">
        <v>0</v>
      </c>
      <c r="K2944" s="116">
        <v>0</v>
      </c>
      <c r="L2944" s="116">
        <v>0</v>
      </c>
      <c r="M2944" s="22">
        <f t="shared" si="684"/>
        <v>0</v>
      </c>
      <c r="N2944" s="116">
        <v>0</v>
      </c>
      <c r="O2944" s="116">
        <v>0</v>
      </c>
      <c r="P2944" s="116">
        <v>0</v>
      </c>
      <c r="Q2944" s="116">
        <v>0</v>
      </c>
      <c r="R2944" s="22">
        <f t="shared" si="685"/>
        <v>0</v>
      </c>
      <c r="S2944" s="116">
        <v>0</v>
      </c>
      <c r="T2944" s="116">
        <v>0</v>
      </c>
      <c r="U2944" s="116">
        <v>0</v>
      </c>
      <c r="V2944" s="116">
        <v>0</v>
      </c>
      <c r="W2944" s="22">
        <f t="shared" si="686"/>
        <v>0</v>
      </c>
      <c r="X2944" s="22">
        <f t="shared" si="687"/>
        <v>0</v>
      </c>
      <c r="Y2944" s="22">
        <f ca="1">OFFSET('Cost Study'!$B$7,'Operations Support'!$C2944,'Operations Support'!$B2944)*$H2944</f>
        <v>0</v>
      </c>
      <c r="Z2944" s="23">
        <f ca="1">Y2944*'Cost Study'!$B$31</f>
        <v>0</v>
      </c>
      <c r="AA2944" s="23">
        <f ca="1">IF(A2944=10298,1.51,1)*IF($B2944&lt;3,$D2944*'Cost Study'!$B$32*OFFSET('Cost Study'!$B$7,'Operations Support'!$C2944,'Operations Support'!$B2944),0)</f>
        <v>0</v>
      </c>
      <c r="AB2944" s="24">
        <f ca="1">AA2944*'Cost Study'!$B$31</f>
        <v>0</v>
      </c>
      <c r="AC2944" s="23">
        <f ca="1">Y2944*'Cost Study'!$B$31</f>
        <v>0</v>
      </c>
      <c r="AD2944" s="24">
        <f ca="1">AA2944*'Cost Study'!$B$31</f>
        <v>0</v>
      </c>
      <c r="AE2944" s="377">
        <f t="shared" ca="1" si="688"/>
        <v>0</v>
      </c>
      <c r="AF2944" s="377">
        <f t="shared" ca="1" si="689"/>
        <v>0</v>
      </c>
      <c r="AH2944" s="688">
        <f>IFERROR($H2944/SUMIF($A:$A,$A2944,$H:$H)*SUMIF(Summary!$A$110:$A$186,$A2944,Summary!$P$110:$P$186),0)</f>
        <v>0</v>
      </c>
      <c r="AI2944" s="689">
        <f t="shared" ca="1" si="690"/>
        <v>0</v>
      </c>
      <c r="AJ2944" s="688">
        <f>IFERROR(H2944/SUMIF(A:A,A2944,H:H)*SUMIF(Summary!$A$110:$A$186,'Operations Support'!A2944,Summary!$Q$110:$Q$186),0)</f>
        <v>0</v>
      </c>
      <c r="AK2944" s="688">
        <f t="shared" ca="1" si="691"/>
        <v>0</v>
      </c>
      <c r="AM2944" s="688">
        <f>IFERROR($H2944/SUMIF($A:$A,$A2944,$H:$H)*SUMIF(Summary!$A$230:$A$266,$A2944,Summary!$P$230:$P$266),0)</f>
        <v>0</v>
      </c>
      <c r="AN2944" s="688">
        <f>IFERROR($H2944/SUMIF($A:$A,$A2944,$H:$H)*(SUMIF(Summary!$A$230:$A$266,$A2944,Summary!$L$230:$L$266)+SUMIF(Summary!$A$281:$A$317,$A2944,Summary!$L$281:$L$317))-AM2944,0)</f>
        <v>0</v>
      </c>
      <c r="AO2944" s="688">
        <f>IFERROR($H2944/SUMIF($A:$A,$A2944,$H:$H)*SUMIF(Summary!$A$230:$A$266,$A2944,Summary!$Q$230:$Q$266),0)</f>
        <v>0</v>
      </c>
      <c r="AP2944" s="688">
        <f>IFERROR($H2944/SUMIF($A:$A,$A2944,$H:$H)*(SUMIF(Summary!$A$230:$A$266,$A2944,Summary!$L$230:$L$266)+SUMIF(Summary!$A$281:$A$317,$A2944,Summary!$L$281:$L$317))-AO2944,0)</f>
        <v>0</v>
      </c>
      <c r="AQ2944" s="306"/>
      <c r="AR2944" s="688">
        <f t="shared" ca="1" si="692"/>
        <v>0</v>
      </c>
      <c r="AS2944" s="688">
        <f t="shared" ca="1" si="693"/>
        <v>0</v>
      </c>
    </row>
    <row r="2945" spans="1:45" x14ac:dyDescent="0.2">
      <c r="A2945" s="423">
        <v>11161</v>
      </c>
      <c r="B2945" s="424">
        <v>1</v>
      </c>
      <c r="C2945" s="425" t="s">
        <v>300</v>
      </c>
      <c r="D2945" s="422">
        <f t="shared" si="679"/>
        <v>30791</v>
      </c>
      <c r="E2945" s="422">
        <f t="shared" si="680"/>
        <v>16008</v>
      </c>
      <c r="F2945" s="422">
        <f t="shared" si="681"/>
        <v>34994</v>
      </c>
      <c r="G2945" s="422">
        <f t="shared" si="682"/>
        <v>0</v>
      </c>
      <c r="H2945" s="22">
        <f t="shared" si="683"/>
        <v>81793</v>
      </c>
      <c r="I2945" s="116">
        <v>13160</v>
      </c>
      <c r="J2945" s="116">
        <v>6898</v>
      </c>
      <c r="K2945" s="116">
        <v>15055</v>
      </c>
      <c r="L2945" s="116">
        <v>0</v>
      </c>
      <c r="M2945" s="22">
        <f t="shared" si="684"/>
        <v>35113</v>
      </c>
      <c r="N2945" s="116">
        <v>14239</v>
      </c>
      <c r="O2945" s="116">
        <v>8131</v>
      </c>
      <c r="P2945" s="116">
        <v>18718</v>
      </c>
      <c r="Q2945" s="116">
        <v>0</v>
      </c>
      <c r="R2945" s="22">
        <f t="shared" si="685"/>
        <v>41088</v>
      </c>
      <c r="S2945" s="116">
        <v>3392</v>
      </c>
      <c r="T2945" s="116">
        <v>979</v>
      </c>
      <c r="U2945" s="116">
        <v>1221</v>
      </c>
      <c r="V2945" s="116">
        <v>0</v>
      </c>
      <c r="W2945" s="22">
        <f t="shared" si="686"/>
        <v>5592</v>
      </c>
      <c r="X2945" s="22">
        <f t="shared" si="687"/>
        <v>2726.4333333333334</v>
      </c>
      <c r="Y2945" s="22">
        <f ca="1">OFFSET('Cost Study'!$B$7,'Operations Support'!$C2945,'Operations Support'!$B2945)*$H2945</f>
        <v>81793</v>
      </c>
      <c r="Z2945" s="23">
        <f ca="1">Y2945*'Cost Study'!$B$31</f>
        <v>4568296.9040809348</v>
      </c>
      <c r="AA2945" s="23">
        <f ca="1">IF(A2945=10298,1.51,1)*IF($B2945&lt;3,$D2945*'Cost Study'!$B$32*OFFSET('Cost Study'!$B$7,'Operations Support'!$C2945,'Operations Support'!$B2945),0)</f>
        <v>3079.1000000000004</v>
      </c>
      <c r="AB2945" s="24">
        <f ca="1">AA2945*'Cost Study'!$B$31</f>
        <v>171973.67742173056</v>
      </c>
      <c r="AC2945" s="23">
        <f ca="1">Y2945*'Cost Study'!$B$31</f>
        <v>4568296.9040809348</v>
      </c>
      <c r="AD2945" s="24">
        <f ca="1">AA2945*'Cost Study'!$B$31</f>
        <v>171973.67742173056</v>
      </c>
      <c r="AE2945" s="377">
        <f t="shared" ca="1" si="688"/>
        <v>4740270.5815026658</v>
      </c>
      <c r="AF2945" s="377">
        <f t="shared" ca="1" si="689"/>
        <v>4740270.5815026658</v>
      </c>
      <c r="AH2945" s="688">
        <f>IFERROR($H2945/SUMIF($A:$A,$A2945,$H:$H)*SUMIF(Summary!$A$110:$A$186,$A2945,Summary!$P$110:$P$186),0)</f>
        <v>3087525.7108675977</v>
      </c>
      <c r="AI2945" s="689">
        <f t="shared" ca="1" si="690"/>
        <v>1652744.870635068</v>
      </c>
      <c r="AJ2945" s="688">
        <f>IFERROR(H2945/SUMIF(A:A,A2945,H:H)*SUMIF(Summary!$A$110:$A$186,'Operations Support'!A2945,Summary!$Q$110:$Q$186),0)</f>
        <v>3090893.8757044026</v>
      </c>
      <c r="AK2945" s="688">
        <f t="shared" ca="1" si="691"/>
        <v>1649376.7057982632</v>
      </c>
      <c r="AM2945" s="688">
        <f>IFERROR($H2945/SUMIF($A:$A,$A2945,$H:$H)*SUMIF(Summary!$A$230:$A$266,$A2945,Summary!$P$230:$P$266),0)</f>
        <v>584164.17782045528</v>
      </c>
      <c r="AN2945" s="688">
        <f>IFERROR($H2945/SUMIF($A:$A,$A2945,$H:$H)*(SUMIF(Summary!$A$230:$A$266,$A2945,Summary!$L$230:$L$266)+SUMIF(Summary!$A$281:$A$317,$A2945,Summary!$L$281:$L$317))-AM2945,0)</f>
        <v>1413725.8950576237</v>
      </c>
      <c r="AO2945" s="688">
        <f>IFERROR($H2945/SUMIF($A:$A,$A2945,$H:$H)*SUMIF(Summary!$A$230:$A$266,$A2945,Summary!$Q$230:$Q$266),0)</f>
        <v>584801.4393129606</v>
      </c>
      <c r="AP2945" s="688">
        <f>IFERROR($H2945/SUMIF($A:$A,$A2945,$H:$H)*(SUMIF(Summary!$A$230:$A$266,$A2945,Summary!$L$230:$L$266)+SUMIF(Summary!$A$281:$A$317,$A2945,Summary!$L$281:$L$317))-AO2945,0)</f>
        <v>1413088.6335651185</v>
      </c>
      <c r="AQ2945" s="306"/>
      <c r="AR2945" s="688">
        <f t="shared" ca="1" si="692"/>
        <v>3066470.7656926918</v>
      </c>
      <c r="AS2945" s="688">
        <f t="shared" ca="1" si="693"/>
        <v>3062465.3393633817</v>
      </c>
    </row>
    <row r="2946" spans="1:45" x14ac:dyDescent="0.2">
      <c r="A2946" s="423">
        <v>11161</v>
      </c>
      <c r="B2946" s="424">
        <v>1</v>
      </c>
      <c r="C2946" s="425" t="s">
        <v>301</v>
      </c>
      <c r="D2946" s="422">
        <f t="shared" si="679"/>
        <v>10598</v>
      </c>
      <c r="E2946" s="422">
        <f t="shared" si="680"/>
        <v>11488</v>
      </c>
      <c r="F2946" s="422">
        <f t="shared" si="681"/>
        <v>14446</v>
      </c>
      <c r="G2946" s="422">
        <f t="shared" si="682"/>
        <v>0</v>
      </c>
      <c r="H2946" s="22">
        <f t="shared" si="683"/>
        <v>36532</v>
      </c>
      <c r="I2946" s="116">
        <v>3308</v>
      </c>
      <c r="J2946" s="116">
        <v>5849</v>
      </c>
      <c r="K2946" s="116">
        <v>6265</v>
      </c>
      <c r="L2946" s="116">
        <v>0</v>
      </c>
      <c r="M2946" s="22">
        <f t="shared" si="684"/>
        <v>15422</v>
      </c>
      <c r="N2946" s="116">
        <v>6019</v>
      </c>
      <c r="O2946" s="116">
        <v>4776</v>
      </c>
      <c r="P2946" s="116">
        <v>7089</v>
      </c>
      <c r="Q2946" s="116">
        <v>0</v>
      </c>
      <c r="R2946" s="22">
        <f t="shared" si="685"/>
        <v>17884</v>
      </c>
      <c r="S2946" s="116">
        <v>1271</v>
      </c>
      <c r="T2946" s="116">
        <v>863</v>
      </c>
      <c r="U2946" s="116">
        <v>1092</v>
      </c>
      <c r="V2946" s="116">
        <v>0</v>
      </c>
      <c r="W2946" s="22">
        <f t="shared" si="686"/>
        <v>3226</v>
      </c>
      <c r="X2946" s="22">
        <f t="shared" si="687"/>
        <v>1217.7333333333333</v>
      </c>
      <c r="Y2946" s="22">
        <f ca="1">OFFSET('Cost Study'!$B$7,'Operations Support'!$C2946,'Operations Support'!$B2946)*$H2946</f>
        <v>55163.32</v>
      </c>
      <c r="Z2946" s="23">
        <f ca="1">Y2946*'Cost Study'!$B$31</f>
        <v>3080977.8828851604</v>
      </c>
      <c r="AA2946" s="23">
        <f ca="1">IF(A2946=10298,1.51,1)*IF($B2946&lt;3,$D2946*'Cost Study'!$B$32*OFFSET('Cost Study'!$B$7,'Operations Support'!$C2946,'Operations Support'!$B2946),0)</f>
        <v>1600.298</v>
      </c>
      <c r="AB2946" s="24">
        <f ca="1">AA2946*'Cost Study'!$B$31</f>
        <v>89379.731749745231</v>
      </c>
      <c r="AC2946" s="23">
        <f ca="1">Y2946*'Cost Study'!$B$31</f>
        <v>3080977.8828851604</v>
      </c>
      <c r="AD2946" s="24">
        <f ca="1">AA2946*'Cost Study'!$B$31</f>
        <v>89379.731749745231</v>
      </c>
      <c r="AE2946" s="377">
        <f t="shared" ca="1" si="688"/>
        <v>3170357.6146349055</v>
      </c>
      <c r="AF2946" s="377">
        <f t="shared" ca="1" si="689"/>
        <v>3170357.6146349055</v>
      </c>
      <c r="AH2946" s="688">
        <f>IFERROR($H2946/SUMIF($A:$A,$A2946,$H:$H)*SUMIF(Summary!$A$110:$A$186,$A2946,Summary!$P$110:$P$186),0)</f>
        <v>1379011.5201718372</v>
      </c>
      <c r="AI2946" s="689">
        <f t="shared" ca="1" si="690"/>
        <v>1791346.0944630683</v>
      </c>
      <c r="AJ2946" s="688">
        <f>IFERROR(H2946/SUMIF(A:A,A2946,H:H)*SUMIF(Summary!$A$110:$A$186,'Operations Support'!A2946,Summary!$Q$110:$Q$186),0)</f>
        <v>1380515.8762636562</v>
      </c>
      <c r="AK2946" s="688">
        <f t="shared" ca="1" si="691"/>
        <v>1789841.7383712493</v>
      </c>
      <c r="AM2946" s="688">
        <f>IFERROR($H2946/SUMIF($A:$A,$A2946,$H:$H)*SUMIF(Summary!$A$230:$A$266,$A2946,Summary!$P$230:$P$266),0)</f>
        <v>260910.90611833375</v>
      </c>
      <c r="AN2946" s="688">
        <f>IFERROR($H2946/SUMIF($A:$A,$A2946,$H:$H)*(SUMIF(Summary!$A$230:$A$266,$A2946,Summary!$L$230:$L$266)+SUMIF(Summary!$A$281:$A$317,$A2946,Summary!$L$281:$L$317))-AM2946,0)</f>
        <v>631426.09267596388</v>
      </c>
      <c r="AO2946" s="688">
        <f>IFERROR($H2946/SUMIF($A:$A,$A2946,$H:$H)*SUMIF(Summary!$A$230:$A$266,$A2946,Summary!$Q$230:$Q$266),0)</f>
        <v>261195.53239251618</v>
      </c>
      <c r="AP2946" s="688">
        <f>IFERROR($H2946/SUMIF($A:$A,$A2946,$H:$H)*(SUMIF(Summary!$A$230:$A$266,$A2946,Summary!$L$230:$L$266)+SUMIF(Summary!$A$281:$A$317,$A2946,Summary!$L$281:$L$317))-AO2946,0)</f>
        <v>631141.46640178142</v>
      </c>
      <c r="AQ2946" s="306"/>
      <c r="AR2946" s="688">
        <f t="shared" ca="1" si="692"/>
        <v>2422772.1871390324</v>
      </c>
      <c r="AS2946" s="688">
        <f t="shared" ca="1" si="693"/>
        <v>2420983.2047730307</v>
      </c>
    </row>
    <row r="2947" spans="1:45" x14ac:dyDescent="0.2">
      <c r="A2947" s="423">
        <v>11161</v>
      </c>
      <c r="B2947" s="424">
        <v>1</v>
      </c>
      <c r="C2947" s="425" t="s">
        <v>302</v>
      </c>
      <c r="D2947" s="422">
        <f t="shared" si="679"/>
        <v>5072</v>
      </c>
      <c r="E2947" s="422">
        <f t="shared" si="680"/>
        <v>2122</v>
      </c>
      <c r="F2947" s="422">
        <f t="shared" si="681"/>
        <v>4975</v>
      </c>
      <c r="G2947" s="422">
        <f t="shared" si="682"/>
        <v>0</v>
      </c>
      <c r="H2947" s="22">
        <f t="shared" si="683"/>
        <v>12169</v>
      </c>
      <c r="I2947" s="116">
        <v>1783</v>
      </c>
      <c r="J2947" s="116">
        <v>947</v>
      </c>
      <c r="K2947" s="116">
        <v>2204</v>
      </c>
      <c r="L2947" s="116">
        <v>0</v>
      </c>
      <c r="M2947" s="22">
        <f t="shared" si="684"/>
        <v>4934</v>
      </c>
      <c r="N2947" s="116">
        <v>2539</v>
      </c>
      <c r="O2947" s="116">
        <v>1151</v>
      </c>
      <c r="P2947" s="116">
        <v>2771</v>
      </c>
      <c r="Q2947" s="116">
        <v>0</v>
      </c>
      <c r="R2947" s="22">
        <f t="shared" si="685"/>
        <v>6461</v>
      </c>
      <c r="S2947" s="116">
        <v>750</v>
      </c>
      <c r="T2947" s="116">
        <v>24</v>
      </c>
      <c r="U2947" s="116">
        <v>0</v>
      </c>
      <c r="V2947" s="116">
        <v>0</v>
      </c>
      <c r="W2947" s="22">
        <f t="shared" si="686"/>
        <v>774</v>
      </c>
      <c r="X2947" s="22">
        <f t="shared" si="687"/>
        <v>405.63333333333333</v>
      </c>
      <c r="Y2947" s="22">
        <f ca="1">OFFSET('Cost Study'!$B$7,'Operations Support'!$C2947,'Operations Support'!$B2947)*$H2947</f>
        <v>17645.05</v>
      </c>
      <c r="Z2947" s="23">
        <f ca="1">Y2947*'Cost Study'!$B$31</f>
        <v>985510.09606388432</v>
      </c>
      <c r="AA2947" s="23">
        <f ca="1">IF(A2947=10298,1.51,1)*IF($B2947&lt;3,$D2947*'Cost Study'!$B$32*OFFSET('Cost Study'!$B$7,'Operations Support'!$C2947,'Operations Support'!$B2947),0)</f>
        <v>735.44</v>
      </c>
      <c r="AB2947" s="24">
        <f ca="1">AA2947*'Cost Study'!$B$31</f>
        <v>41075.743341573034</v>
      </c>
      <c r="AC2947" s="23">
        <f ca="1">Y2947*'Cost Study'!$B$31</f>
        <v>985510.09606388432</v>
      </c>
      <c r="AD2947" s="24">
        <f ca="1">AA2947*'Cost Study'!$B$31</f>
        <v>41075.743341573034</v>
      </c>
      <c r="AE2947" s="377">
        <f t="shared" ca="1" si="688"/>
        <v>1026585.8394054574</v>
      </c>
      <c r="AF2947" s="377">
        <f t="shared" ca="1" si="689"/>
        <v>1026585.8394054574</v>
      </c>
      <c r="AH2947" s="688">
        <f>IFERROR($H2947/SUMIF($A:$A,$A2947,$H:$H)*SUMIF(Summary!$A$110:$A$186,$A2947,Summary!$P$110:$P$186),0)</f>
        <v>459355.93969591282</v>
      </c>
      <c r="AI2947" s="689">
        <f t="shared" ca="1" si="690"/>
        <v>567229.89970954461</v>
      </c>
      <c r="AJ2947" s="688">
        <f>IFERROR(H2947/SUMIF(A:A,A2947,H:H)*SUMIF(Summary!$A$110:$A$186,'Operations Support'!A2947,Summary!$Q$110:$Q$186),0)</f>
        <v>459857.04856707633</v>
      </c>
      <c r="AK2947" s="688">
        <f t="shared" ca="1" si="691"/>
        <v>566728.79083838104</v>
      </c>
      <c r="AM2947" s="688">
        <f>IFERROR($H2947/SUMIF($A:$A,$A2947,$H:$H)*SUMIF(Summary!$A$230:$A$266,$A2947,Summary!$P$230:$P$266),0)</f>
        <v>86910.785518285425</v>
      </c>
      <c r="AN2947" s="688">
        <f>IFERROR($H2947/SUMIF($A:$A,$A2947,$H:$H)*(SUMIF(Summary!$A$230:$A$266,$A2947,Summary!$L$230:$L$266)+SUMIF(Summary!$A$281:$A$317,$A2947,Summary!$L$281:$L$317))-AM2947,0)</f>
        <v>210331.32929414773</v>
      </c>
      <c r="AO2947" s="688">
        <f>IFERROR($H2947/SUMIF($A:$A,$A2947,$H:$H)*SUMIF(Summary!$A$230:$A$266,$A2947,Summary!$Q$230:$Q$266),0)</f>
        <v>87005.596016766925</v>
      </c>
      <c r="AP2947" s="688">
        <f>IFERROR($H2947/SUMIF($A:$A,$A2947,$H:$H)*(SUMIF(Summary!$A$230:$A$266,$A2947,Summary!$L$230:$L$266)+SUMIF(Summary!$A$281:$A$317,$A2947,Summary!$L$281:$L$317))-AO2947,0)</f>
        <v>210236.51879566623</v>
      </c>
      <c r="AQ2947" s="306"/>
      <c r="AR2947" s="688">
        <f t="shared" ca="1" si="692"/>
        <v>777561.22900369228</v>
      </c>
      <c r="AS2947" s="688">
        <f t="shared" ca="1" si="693"/>
        <v>776965.30963404733</v>
      </c>
    </row>
    <row r="2948" spans="1:45" x14ac:dyDescent="0.2">
      <c r="A2948" s="423">
        <v>11161</v>
      </c>
      <c r="B2948" s="424">
        <v>1</v>
      </c>
      <c r="C2948" s="425" t="s">
        <v>303</v>
      </c>
      <c r="D2948" s="422">
        <f t="shared" si="679"/>
        <v>189</v>
      </c>
      <c r="E2948" s="422">
        <f t="shared" si="680"/>
        <v>96</v>
      </c>
      <c r="F2948" s="422">
        <f t="shared" si="681"/>
        <v>822</v>
      </c>
      <c r="G2948" s="422">
        <f t="shared" si="682"/>
        <v>0</v>
      </c>
      <c r="H2948" s="22">
        <f t="shared" si="683"/>
        <v>1107</v>
      </c>
      <c r="I2948" s="116">
        <v>12</v>
      </c>
      <c r="J2948" s="116">
        <v>54</v>
      </c>
      <c r="K2948" s="116">
        <v>342</v>
      </c>
      <c r="L2948" s="116">
        <v>0</v>
      </c>
      <c r="M2948" s="22">
        <f t="shared" si="684"/>
        <v>408</v>
      </c>
      <c r="N2948" s="116">
        <v>123</v>
      </c>
      <c r="O2948" s="116">
        <v>42</v>
      </c>
      <c r="P2948" s="116">
        <v>438</v>
      </c>
      <c r="Q2948" s="116">
        <v>0</v>
      </c>
      <c r="R2948" s="22">
        <f t="shared" si="685"/>
        <v>603</v>
      </c>
      <c r="S2948" s="116">
        <v>54</v>
      </c>
      <c r="T2948" s="116">
        <v>0</v>
      </c>
      <c r="U2948" s="116">
        <v>42</v>
      </c>
      <c r="V2948" s="116">
        <v>0</v>
      </c>
      <c r="W2948" s="22">
        <f t="shared" si="686"/>
        <v>96</v>
      </c>
      <c r="X2948" s="22">
        <f t="shared" si="687"/>
        <v>36.9</v>
      </c>
      <c r="Y2948" s="22">
        <f ca="1">OFFSET('Cost Study'!$B$7,'Operations Support'!$C2948,'Operations Support'!$B2948)*$H2948</f>
        <v>1616.22</v>
      </c>
      <c r="Z2948" s="23">
        <f ca="1">Y2948*'Cost Study'!$B$31</f>
        <v>90269.006177957635</v>
      </c>
      <c r="AA2948" s="23">
        <f ca="1">IF(A2948=10298,1.51,1)*IF($B2948&lt;3,$D2948*'Cost Study'!$B$32*OFFSET('Cost Study'!$B$7,'Operations Support'!$C2948,'Operations Support'!$B2948),0)</f>
        <v>27.594000000000001</v>
      </c>
      <c r="AB2948" s="24">
        <f ca="1">AA2948*'Cost Study'!$B$31</f>
        <v>1541.1781542578133</v>
      </c>
      <c r="AC2948" s="23">
        <f ca="1">Y2948*'Cost Study'!$B$31</f>
        <v>90269.006177957635</v>
      </c>
      <c r="AD2948" s="24">
        <f ca="1">AA2948*'Cost Study'!$B$31</f>
        <v>1541.1781542578133</v>
      </c>
      <c r="AE2948" s="377">
        <f t="shared" ca="1" si="688"/>
        <v>91810.184332215445</v>
      </c>
      <c r="AF2948" s="377">
        <f t="shared" ca="1" si="689"/>
        <v>91810.184332215445</v>
      </c>
      <c r="AH2948" s="688">
        <f>IFERROR($H2948/SUMIF($A:$A,$A2948,$H:$H)*SUMIF(Summary!$A$110:$A$186,$A2948,Summary!$P$110:$P$186),0)</f>
        <v>41787.084003893127</v>
      </c>
      <c r="AI2948" s="689">
        <f t="shared" ca="1" si="690"/>
        <v>50023.100328322318</v>
      </c>
      <c r="AJ2948" s="688">
        <f>IFERROR(H2948/SUMIF(A:A,A2948,H:H)*SUMIF(Summary!$A$110:$A$186,'Operations Support'!A2948,Summary!$Q$110:$Q$186),0)</f>
        <v>41832.669304277551</v>
      </c>
      <c r="AK2948" s="688">
        <f t="shared" ca="1" si="691"/>
        <v>49977.515027937894</v>
      </c>
      <c r="AM2948" s="688">
        <f>IFERROR($H2948/SUMIF($A:$A,$A2948,$H:$H)*SUMIF(Summary!$A$230:$A$266,$A2948,Summary!$P$230:$P$266),0)</f>
        <v>7906.1746707816565</v>
      </c>
      <c r="AN2948" s="688">
        <f>IFERROR($H2948/SUMIF($A:$A,$A2948,$H:$H)*(SUMIF(Summary!$A$230:$A$266,$A2948,Summary!$L$230:$L$266)+SUMIF(Summary!$A$281:$A$317,$A2948,Summary!$L$281:$L$317))-AM2948,0)</f>
        <v>19133.600257097667</v>
      </c>
      <c r="AO2948" s="688">
        <f>IFERROR($H2948/SUMIF($A:$A,$A2948,$H:$H)*SUMIF(Summary!$A$230:$A$266,$A2948,Summary!$Q$230:$Q$266),0)</f>
        <v>7914.799473297805</v>
      </c>
      <c r="AP2948" s="688">
        <f>IFERROR($H2948/SUMIF($A:$A,$A2948,$H:$H)*(SUMIF(Summary!$A$230:$A$266,$A2948,Summary!$L$230:$L$266)+SUMIF(Summary!$A$281:$A$317,$A2948,Summary!$L$281:$L$317))-AO2948,0)</f>
        <v>19124.975454581519</v>
      </c>
      <c r="AQ2948" s="306"/>
      <c r="AR2948" s="688">
        <f t="shared" ca="1" si="692"/>
        <v>69156.700585419982</v>
      </c>
      <c r="AS2948" s="688">
        <f t="shared" ca="1" si="693"/>
        <v>69102.49048251941</v>
      </c>
    </row>
    <row r="2949" spans="1:45" x14ac:dyDescent="0.2">
      <c r="A2949" s="423">
        <v>11161</v>
      </c>
      <c r="B2949" s="424">
        <v>1</v>
      </c>
      <c r="C2949" s="425" t="s">
        <v>304</v>
      </c>
      <c r="D2949" s="422">
        <f t="shared" ref="D2949:D3012" si="694">I2949+N2949+S2949</f>
        <v>0</v>
      </c>
      <c r="E2949" s="422">
        <f t="shared" ref="E2949:E3012" si="695">J2949+O2949+T2949</f>
        <v>0</v>
      </c>
      <c r="F2949" s="422">
        <f t="shared" ref="F2949:F3012" si="696">K2949+P2949+U2949</f>
        <v>3</v>
      </c>
      <c r="G2949" s="422">
        <f t="shared" ref="G2949:G3012" si="697">L2949+Q2949+V2949</f>
        <v>0</v>
      </c>
      <c r="H2949" s="22">
        <f t="shared" ref="H2949:H3012" si="698">(SUM(D2949:F2949)-G2949)*IF(A2949=10298,1.51,1)</f>
        <v>3</v>
      </c>
      <c r="I2949" s="116">
        <v>0</v>
      </c>
      <c r="J2949" s="116">
        <v>0</v>
      </c>
      <c r="K2949" s="116">
        <v>0</v>
      </c>
      <c r="L2949" s="116">
        <v>0</v>
      </c>
      <c r="M2949" s="22">
        <f t="shared" ref="M2949:M3012" si="699">SUM(I2949:K2949)-L2949</f>
        <v>0</v>
      </c>
      <c r="N2949" s="116">
        <v>0</v>
      </c>
      <c r="O2949" s="116">
        <v>0</v>
      </c>
      <c r="P2949" s="116">
        <v>3</v>
      </c>
      <c r="Q2949" s="116">
        <v>0</v>
      </c>
      <c r="R2949" s="22">
        <f t="shared" ref="R2949:R3012" si="700">SUM(N2949:P2949)-Q2949</f>
        <v>3</v>
      </c>
      <c r="S2949" s="116">
        <v>0</v>
      </c>
      <c r="T2949" s="116">
        <v>0</v>
      </c>
      <c r="U2949" s="116">
        <v>0</v>
      </c>
      <c r="V2949" s="116">
        <v>0</v>
      </c>
      <c r="W2949" s="22">
        <f t="shared" ref="W2949:W3012" si="701">SUM(S2949:U2949)-V2949</f>
        <v>0</v>
      </c>
      <c r="X2949" s="22">
        <f t="shared" ref="X2949:X3012" si="702">IF(OR(B2949=1,B2949=2),H2949/30,IF(OR(B2949=3,B2949=5),H2949/24,IF(B2949=4,H2949/18,0)))</f>
        <v>0.1</v>
      </c>
      <c r="Y2949" s="22">
        <f ca="1">OFFSET('Cost Study'!$B$7,'Operations Support'!$C2949,'Operations Support'!$B2949)*$H2949</f>
        <v>5.61</v>
      </c>
      <c r="Z2949" s="23">
        <f ca="1">Y2949*'Cost Study'!$B$31</f>
        <v>313.32932686041647</v>
      </c>
      <c r="AA2949" s="23">
        <f ca="1">IF(A2949=10298,1.51,1)*IF($B2949&lt;3,$D2949*'Cost Study'!$B$32*OFFSET('Cost Study'!$B$7,'Operations Support'!$C2949,'Operations Support'!$B2949),0)</f>
        <v>0</v>
      </c>
      <c r="AB2949" s="24">
        <f ca="1">AA2949*'Cost Study'!$B$31</f>
        <v>0</v>
      </c>
      <c r="AC2949" s="23">
        <f ca="1">Y2949*'Cost Study'!$B$31</f>
        <v>313.32932686041647</v>
      </c>
      <c r="AD2949" s="24">
        <f ca="1">AA2949*'Cost Study'!$B$31</f>
        <v>0</v>
      </c>
      <c r="AE2949" s="377">
        <f t="shared" ref="AE2949:AE3012" ca="1" si="703">Z2949+AB2949</f>
        <v>313.32932686041647</v>
      </c>
      <c r="AF2949" s="377">
        <f t="shared" ref="AF2949:AF3012" ca="1" si="704">AC2949+AD2949</f>
        <v>313.32932686041647</v>
      </c>
      <c r="AH2949" s="688">
        <f>IFERROR($H2949/SUMIF($A:$A,$A2949,$H:$H)*SUMIF(Summary!$A$110:$A$186,$A2949,Summary!$P$110:$P$186),0)</f>
        <v>113.24413009185129</v>
      </c>
      <c r="AI2949" s="689">
        <f t="shared" ca="1" si="690"/>
        <v>200.0851967685652</v>
      </c>
      <c r="AJ2949" s="688">
        <f>IFERROR(H2949/SUMIF(A:A,A2949,H:H)*SUMIF(Summary!$A$110:$A$186,'Operations Support'!A2949,Summary!$Q$110:$Q$186),0)</f>
        <v>113.36766749126706</v>
      </c>
      <c r="AK2949" s="688">
        <f t="shared" ca="1" si="691"/>
        <v>199.9616593691494</v>
      </c>
      <c r="AM2949" s="688">
        <f>IFERROR($H2949/SUMIF($A:$A,$A2949,$H:$H)*SUMIF(Summary!$A$230:$A$266,$A2949,Summary!$P$230:$P$266),0)</f>
        <v>21.425947617294458</v>
      </c>
      <c r="AN2949" s="688">
        <f>IFERROR($H2949/SUMIF($A:$A,$A2949,$H:$H)*(SUMIF(Summary!$A$230:$A$266,$A2949,Summary!$L$230:$L$266)+SUMIF(Summary!$A$281:$A$317,$A2949,Summary!$L$281:$L$317))-AM2949,0)</f>
        <v>51.852575222486905</v>
      </c>
      <c r="AO2949" s="688">
        <f>IFERROR($H2949/SUMIF($A:$A,$A2949,$H:$H)*SUMIF(Summary!$A$230:$A$266,$A2949,Summary!$Q$230:$Q$266),0)</f>
        <v>21.449321065847709</v>
      </c>
      <c r="AP2949" s="688">
        <f>IFERROR($H2949/SUMIF($A:$A,$A2949,$H:$H)*(SUMIF(Summary!$A$230:$A$266,$A2949,Summary!$L$230:$L$266)+SUMIF(Summary!$A$281:$A$317,$A2949,Summary!$L$281:$L$317))-AO2949,0)</f>
        <v>51.829201773933647</v>
      </c>
      <c r="AQ2949" s="306"/>
      <c r="AR2949" s="688">
        <f t="shared" ca="1" si="692"/>
        <v>251.9377719910521</v>
      </c>
      <c r="AS2949" s="688">
        <f t="shared" ca="1" si="693"/>
        <v>251.79086114308305</v>
      </c>
    </row>
    <row r="2950" spans="1:45" x14ac:dyDescent="0.2">
      <c r="A2950" s="423">
        <v>11161</v>
      </c>
      <c r="B2950" s="424">
        <v>1</v>
      </c>
      <c r="C2950" s="425" t="s">
        <v>305</v>
      </c>
      <c r="D2950" s="422">
        <f t="shared" si="694"/>
        <v>1624</v>
      </c>
      <c r="E2950" s="422">
        <f t="shared" si="695"/>
        <v>2640</v>
      </c>
      <c r="F2950" s="422">
        <f t="shared" si="696"/>
        <v>1826</v>
      </c>
      <c r="G2950" s="422">
        <f t="shared" si="697"/>
        <v>0</v>
      </c>
      <c r="H2950" s="22">
        <f t="shared" si="698"/>
        <v>6090</v>
      </c>
      <c r="I2950" s="116">
        <v>693</v>
      </c>
      <c r="J2950" s="116">
        <v>1141</v>
      </c>
      <c r="K2950" s="116">
        <v>870</v>
      </c>
      <c r="L2950" s="116">
        <v>0</v>
      </c>
      <c r="M2950" s="22">
        <f t="shared" si="699"/>
        <v>2704</v>
      </c>
      <c r="N2950" s="116">
        <v>892</v>
      </c>
      <c r="O2950" s="116">
        <v>1463</v>
      </c>
      <c r="P2950" s="116">
        <v>832</v>
      </c>
      <c r="Q2950" s="116">
        <v>0</v>
      </c>
      <c r="R2950" s="22">
        <f t="shared" si="700"/>
        <v>3187</v>
      </c>
      <c r="S2950" s="116">
        <v>39</v>
      </c>
      <c r="T2950" s="116">
        <v>36</v>
      </c>
      <c r="U2950" s="116">
        <v>124</v>
      </c>
      <c r="V2950" s="116">
        <v>0</v>
      </c>
      <c r="W2950" s="22">
        <f t="shared" si="701"/>
        <v>199</v>
      </c>
      <c r="X2950" s="22">
        <f t="shared" si="702"/>
        <v>203</v>
      </c>
      <c r="Y2950" s="22">
        <f ca="1">OFFSET('Cost Study'!$B$7,'Operations Support'!$C2950,'Operations Support'!$B2950)*$H2950</f>
        <v>11936.4</v>
      </c>
      <c r="Z2950" s="23">
        <f ca="1">Y2950*'Cost Study'!$B$31</f>
        <v>666670.9763166979</v>
      </c>
      <c r="AA2950" s="23">
        <f ca="1">IF(A2950=10298,1.51,1)*IF($B2950&lt;3,$D2950*'Cost Study'!$B$32*OFFSET('Cost Study'!$B$7,'Operations Support'!$C2950,'Operations Support'!$B2950),0)</f>
        <v>318.30400000000003</v>
      </c>
      <c r="AB2950" s="24">
        <f ca="1">AA2950*'Cost Study'!$B$31</f>
        <v>17777.892701778612</v>
      </c>
      <c r="AC2950" s="23">
        <f ca="1">Y2950*'Cost Study'!$B$31</f>
        <v>666670.9763166979</v>
      </c>
      <c r="AD2950" s="24">
        <f ca="1">AA2950*'Cost Study'!$B$31</f>
        <v>17777.892701778612</v>
      </c>
      <c r="AE2950" s="377">
        <f t="shared" ca="1" si="703"/>
        <v>684448.86901847646</v>
      </c>
      <c r="AF2950" s="377">
        <f t="shared" ca="1" si="704"/>
        <v>684448.86901847646</v>
      </c>
      <c r="AH2950" s="688">
        <f>IFERROR($H2950/SUMIF($A:$A,$A2950,$H:$H)*SUMIF(Summary!$A$110:$A$186,$A2950,Summary!$P$110:$P$186),0)</f>
        <v>229885.58408645814</v>
      </c>
      <c r="AI2950" s="689">
        <f t="shared" ca="1" si="690"/>
        <v>454563.28493201832</v>
      </c>
      <c r="AJ2950" s="688">
        <f>IFERROR(H2950/SUMIF(A:A,A2950,H:H)*SUMIF(Summary!$A$110:$A$186,'Operations Support'!A2950,Summary!$Q$110:$Q$186),0)</f>
        <v>230136.36500727216</v>
      </c>
      <c r="AK2950" s="688">
        <f t="shared" ca="1" si="691"/>
        <v>454312.50401120429</v>
      </c>
      <c r="AM2950" s="688">
        <f>IFERROR($H2950/SUMIF($A:$A,$A2950,$H:$H)*SUMIF(Summary!$A$230:$A$266,$A2950,Summary!$P$230:$P$266),0)</f>
        <v>43494.673663107758</v>
      </c>
      <c r="AN2950" s="688">
        <f>IFERROR($H2950/SUMIF($A:$A,$A2950,$H:$H)*(SUMIF(Summary!$A$230:$A$266,$A2950,Summary!$L$230:$L$266)+SUMIF(Summary!$A$281:$A$317,$A2950,Summary!$L$281:$L$317))-AM2950,0)</f>
        <v>105260.7277016484</v>
      </c>
      <c r="AO2950" s="688">
        <f>IFERROR($H2950/SUMIF($A:$A,$A2950,$H:$H)*SUMIF(Summary!$A$230:$A$266,$A2950,Summary!$Q$230:$Q$266),0)</f>
        <v>43542.121763670853</v>
      </c>
      <c r="AP2950" s="688">
        <f>IFERROR($H2950/SUMIF($A:$A,$A2950,$H:$H)*(SUMIF(Summary!$A$230:$A$266,$A2950,Summary!$L$230:$L$266)+SUMIF(Summary!$A$281:$A$317,$A2950,Summary!$L$281:$L$317))-AO2950,0)</f>
        <v>105213.27960108532</v>
      </c>
      <c r="AQ2950" s="306"/>
      <c r="AR2950" s="688">
        <f t="shared" ca="1" si="692"/>
        <v>559824.01263366675</v>
      </c>
      <c r="AS2950" s="688">
        <f t="shared" ca="1" si="693"/>
        <v>559525.78361228958</v>
      </c>
    </row>
    <row r="2951" spans="1:45" x14ac:dyDescent="0.2">
      <c r="A2951" s="423">
        <v>11161</v>
      </c>
      <c r="B2951" s="424">
        <v>1</v>
      </c>
      <c r="C2951" s="425" t="s">
        <v>306</v>
      </c>
      <c r="D2951" s="422">
        <f t="shared" si="694"/>
        <v>0</v>
      </c>
      <c r="E2951" s="422">
        <f t="shared" si="695"/>
        <v>0</v>
      </c>
      <c r="F2951" s="422">
        <f t="shared" si="696"/>
        <v>0</v>
      </c>
      <c r="G2951" s="422">
        <f t="shared" si="697"/>
        <v>0</v>
      </c>
      <c r="H2951" s="22">
        <f t="shared" si="698"/>
        <v>0</v>
      </c>
      <c r="I2951" s="116">
        <v>0</v>
      </c>
      <c r="J2951" s="116">
        <v>0</v>
      </c>
      <c r="K2951" s="116">
        <v>0</v>
      </c>
      <c r="L2951" s="116">
        <v>0</v>
      </c>
      <c r="M2951" s="22">
        <f t="shared" si="699"/>
        <v>0</v>
      </c>
      <c r="N2951" s="116">
        <v>0</v>
      </c>
      <c r="O2951" s="116">
        <v>0</v>
      </c>
      <c r="P2951" s="116">
        <v>0</v>
      </c>
      <c r="Q2951" s="116">
        <v>0</v>
      </c>
      <c r="R2951" s="22">
        <f t="shared" si="700"/>
        <v>0</v>
      </c>
      <c r="S2951" s="116">
        <v>0</v>
      </c>
      <c r="T2951" s="116">
        <v>0</v>
      </c>
      <c r="U2951" s="116">
        <v>0</v>
      </c>
      <c r="V2951" s="116">
        <v>0</v>
      </c>
      <c r="W2951" s="22">
        <f t="shared" si="701"/>
        <v>0</v>
      </c>
      <c r="X2951" s="22">
        <f t="shared" si="702"/>
        <v>0</v>
      </c>
      <c r="Y2951" s="22">
        <f ca="1">OFFSET('Cost Study'!$B$7,'Operations Support'!$C2951,'Operations Support'!$B2951)*$H2951</f>
        <v>0</v>
      </c>
      <c r="Z2951" s="23">
        <f ca="1">Y2951*'Cost Study'!$B$31</f>
        <v>0</v>
      </c>
      <c r="AA2951" s="23">
        <f ca="1">IF(A2951=10298,1.51,1)*IF($B2951&lt;3,$D2951*'Cost Study'!$B$32*OFFSET('Cost Study'!$B$7,'Operations Support'!$C2951,'Operations Support'!$B2951),0)</f>
        <v>0</v>
      </c>
      <c r="AB2951" s="24">
        <f ca="1">AA2951*'Cost Study'!$B$31</f>
        <v>0</v>
      </c>
      <c r="AC2951" s="23">
        <f ca="1">Y2951*'Cost Study'!$B$31</f>
        <v>0</v>
      </c>
      <c r="AD2951" s="24">
        <f ca="1">AA2951*'Cost Study'!$B$31</f>
        <v>0</v>
      </c>
      <c r="AE2951" s="377">
        <f t="shared" ca="1" si="703"/>
        <v>0</v>
      </c>
      <c r="AF2951" s="377">
        <f t="shared" ca="1" si="704"/>
        <v>0</v>
      </c>
      <c r="AH2951" s="688">
        <f>IFERROR($H2951/SUMIF($A:$A,$A2951,$H:$H)*SUMIF(Summary!$A$110:$A$186,$A2951,Summary!$P$110:$P$186),0)</f>
        <v>0</v>
      </c>
      <c r="AI2951" s="689">
        <f t="shared" ca="1" si="690"/>
        <v>0</v>
      </c>
      <c r="AJ2951" s="688">
        <f>IFERROR(H2951/SUMIF(A:A,A2951,H:H)*SUMIF(Summary!$A$110:$A$186,'Operations Support'!A2951,Summary!$Q$110:$Q$186),0)</f>
        <v>0</v>
      </c>
      <c r="AK2951" s="688">
        <f t="shared" ca="1" si="691"/>
        <v>0</v>
      </c>
      <c r="AM2951" s="688">
        <f>IFERROR($H2951/SUMIF($A:$A,$A2951,$H:$H)*SUMIF(Summary!$A$230:$A$266,$A2951,Summary!$P$230:$P$266),0)</f>
        <v>0</v>
      </c>
      <c r="AN2951" s="688">
        <f>IFERROR($H2951/SUMIF($A:$A,$A2951,$H:$H)*(SUMIF(Summary!$A$230:$A$266,$A2951,Summary!$L$230:$L$266)+SUMIF(Summary!$A$281:$A$317,$A2951,Summary!$L$281:$L$317))-AM2951,0)</f>
        <v>0</v>
      </c>
      <c r="AO2951" s="688">
        <f>IFERROR($H2951/SUMIF($A:$A,$A2951,$H:$H)*SUMIF(Summary!$A$230:$A$266,$A2951,Summary!$Q$230:$Q$266),0)</f>
        <v>0</v>
      </c>
      <c r="AP2951" s="688">
        <f>IFERROR($H2951/SUMIF($A:$A,$A2951,$H:$H)*(SUMIF(Summary!$A$230:$A$266,$A2951,Summary!$L$230:$L$266)+SUMIF(Summary!$A$281:$A$317,$A2951,Summary!$L$281:$L$317))-AO2951,0)</f>
        <v>0</v>
      </c>
      <c r="AQ2951" s="306"/>
      <c r="AR2951" s="688">
        <f t="shared" ca="1" si="692"/>
        <v>0</v>
      </c>
      <c r="AS2951" s="688">
        <f t="shared" ca="1" si="693"/>
        <v>0</v>
      </c>
    </row>
    <row r="2952" spans="1:45" x14ac:dyDescent="0.2">
      <c r="A2952" s="423">
        <v>11161</v>
      </c>
      <c r="B2952" s="424">
        <v>1</v>
      </c>
      <c r="C2952" s="425" t="s">
        <v>307</v>
      </c>
      <c r="D2952" s="422">
        <f t="shared" si="694"/>
        <v>0</v>
      </c>
      <c r="E2952" s="422">
        <f t="shared" si="695"/>
        <v>0</v>
      </c>
      <c r="F2952" s="422">
        <f t="shared" si="696"/>
        <v>0</v>
      </c>
      <c r="G2952" s="422">
        <f t="shared" si="697"/>
        <v>0</v>
      </c>
      <c r="H2952" s="22">
        <f t="shared" si="698"/>
        <v>0</v>
      </c>
      <c r="I2952" s="116">
        <v>0</v>
      </c>
      <c r="J2952" s="116">
        <v>0</v>
      </c>
      <c r="K2952" s="116">
        <v>0</v>
      </c>
      <c r="L2952" s="116">
        <v>0</v>
      </c>
      <c r="M2952" s="22">
        <f t="shared" si="699"/>
        <v>0</v>
      </c>
      <c r="N2952" s="116">
        <v>0</v>
      </c>
      <c r="O2952" s="116">
        <v>0</v>
      </c>
      <c r="P2952" s="116">
        <v>0</v>
      </c>
      <c r="Q2952" s="116">
        <v>0</v>
      </c>
      <c r="R2952" s="22">
        <f t="shared" si="700"/>
        <v>0</v>
      </c>
      <c r="S2952" s="116">
        <v>0</v>
      </c>
      <c r="T2952" s="116">
        <v>0</v>
      </c>
      <c r="U2952" s="116">
        <v>0</v>
      </c>
      <c r="V2952" s="116">
        <v>0</v>
      </c>
      <c r="W2952" s="22">
        <f t="shared" si="701"/>
        <v>0</v>
      </c>
      <c r="X2952" s="22">
        <f t="shared" si="702"/>
        <v>0</v>
      </c>
      <c r="Y2952" s="22">
        <f ca="1">OFFSET('Cost Study'!$B$7,'Operations Support'!$C2952,'Operations Support'!$B2952)*$H2952</f>
        <v>0</v>
      </c>
      <c r="Z2952" s="23">
        <f ca="1">Y2952*'Cost Study'!$B$31</f>
        <v>0</v>
      </c>
      <c r="AA2952" s="23">
        <f ca="1">IF(A2952=10298,1.51,1)*IF($B2952&lt;3,$D2952*'Cost Study'!$B$32*OFFSET('Cost Study'!$B$7,'Operations Support'!$C2952,'Operations Support'!$B2952),0)</f>
        <v>0</v>
      </c>
      <c r="AB2952" s="24">
        <f ca="1">AA2952*'Cost Study'!$B$31</f>
        <v>0</v>
      </c>
      <c r="AC2952" s="23">
        <f ca="1">Y2952*'Cost Study'!$B$31</f>
        <v>0</v>
      </c>
      <c r="AD2952" s="24">
        <f ca="1">AA2952*'Cost Study'!$B$31</f>
        <v>0</v>
      </c>
      <c r="AE2952" s="377">
        <f t="shared" ca="1" si="703"/>
        <v>0</v>
      </c>
      <c r="AF2952" s="377">
        <f t="shared" ca="1" si="704"/>
        <v>0</v>
      </c>
      <c r="AH2952" s="688">
        <f>IFERROR($H2952/SUMIF($A:$A,$A2952,$H:$H)*SUMIF(Summary!$A$110:$A$186,$A2952,Summary!$P$110:$P$186),0)</f>
        <v>0</v>
      </c>
      <c r="AI2952" s="689">
        <f t="shared" ca="1" si="690"/>
        <v>0</v>
      </c>
      <c r="AJ2952" s="688">
        <f>IFERROR(H2952/SUMIF(A:A,A2952,H:H)*SUMIF(Summary!$A$110:$A$186,'Operations Support'!A2952,Summary!$Q$110:$Q$186),0)</f>
        <v>0</v>
      </c>
      <c r="AK2952" s="688">
        <f t="shared" ca="1" si="691"/>
        <v>0</v>
      </c>
      <c r="AM2952" s="688">
        <f>IFERROR($H2952/SUMIF($A:$A,$A2952,$H:$H)*SUMIF(Summary!$A$230:$A$266,$A2952,Summary!$P$230:$P$266),0)</f>
        <v>0</v>
      </c>
      <c r="AN2952" s="688">
        <f>IFERROR($H2952/SUMIF($A:$A,$A2952,$H:$H)*(SUMIF(Summary!$A$230:$A$266,$A2952,Summary!$L$230:$L$266)+SUMIF(Summary!$A$281:$A$317,$A2952,Summary!$L$281:$L$317))-AM2952,0)</f>
        <v>0</v>
      </c>
      <c r="AO2952" s="688">
        <f>IFERROR($H2952/SUMIF($A:$A,$A2952,$H:$H)*SUMIF(Summary!$A$230:$A$266,$A2952,Summary!$Q$230:$Q$266),0)</f>
        <v>0</v>
      </c>
      <c r="AP2952" s="688">
        <f>IFERROR($H2952/SUMIF($A:$A,$A2952,$H:$H)*(SUMIF(Summary!$A$230:$A$266,$A2952,Summary!$L$230:$L$266)+SUMIF(Summary!$A$281:$A$317,$A2952,Summary!$L$281:$L$317))-AO2952,0)</f>
        <v>0</v>
      </c>
      <c r="AQ2952" s="306"/>
      <c r="AR2952" s="688">
        <f t="shared" ca="1" si="692"/>
        <v>0</v>
      </c>
      <c r="AS2952" s="688">
        <f t="shared" ca="1" si="693"/>
        <v>0</v>
      </c>
    </row>
    <row r="2953" spans="1:45" x14ac:dyDescent="0.2">
      <c r="A2953" s="423">
        <v>11161</v>
      </c>
      <c r="B2953" s="424">
        <v>1</v>
      </c>
      <c r="C2953" s="425" t="s">
        <v>308</v>
      </c>
      <c r="D2953" s="422">
        <f t="shared" si="694"/>
        <v>0</v>
      </c>
      <c r="E2953" s="422">
        <f t="shared" si="695"/>
        <v>0</v>
      </c>
      <c r="F2953" s="422">
        <f t="shared" si="696"/>
        <v>15</v>
      </c>
      <c r="G2953" s="422">
        <f t="shared" si="697"/>
        <v>0</v>
      </c>
      <c r="H2953" s="22">
        <f t="shared" si="698"/>
        <v>15</v>
      </c>
      <c r="I2953" s="116">
        <v>0</v>
      </c>
      <c r="J2953" s="116">
        <v>0</v>
      </c>
      <c r="K2953" s="116">
        <v>6</v>
      </c>
      <c r="L2953" s="116">
        <v>0</v>
      </c>
      <c r="M2953" s="22">
        <f t="shared" si="699"/>
        <v>6</v>
      </c>
      <c r="N2953" s="116">
        <v>0</v>
      </c>
      <c r="O2953" s="116">
        <v>0</v>
      </c>
      <c r="P2953" s="116">
        <v>0</v>
      </c>
      <c r="Q2953" s="116">
        <v>0</v>
      </c>
      <c r="R2953" s="22">
        <f t="shared" si="700"/>
        <v>0</v>
      </c>
      <c r="S2953" s="116">
        <v>0</v>
      </c>
      <c r="T2953" s="116">
        <v>0</v>
      </c>
      <c r="U2953" s="116">
        <v>9</v>
      </c>
      <c r="V2953" s="116">
        <v>0</v>
      </c>
      <c r="W2953" s="22">
        <f t="shared" si="701"/>
        <v>9</v>
      </c>
      <c r="X2953" s="22">
        <f t="shared" si="702"/>
        <v>0.5</v>
      </c>
      <c r="Y2953" s="22">
        <f ca="1">OFFSET('Cost Study'!$B$7,'Operations Support'!$C2953,'Operations Support'!$B2953)*$H2953</f>
        <v>23.700000000000003</v>
      </c>
      <c r="Z2953" s="23">
        <f ca="1">Y2953*'Cost Study'!$B$31</f>
        <v>1323.6907391429361</v>
      </c>
      <c r="AA2953" s="23">
        <f ca="1">IF(A2953=10298,1.51,1)*IF($B2953&lt;3,$D2953*'Cost Study'!$B$32*OFFSET('Cost Study'!$B$7,'Operations Support'!$C2953,'Operations Support'!$B2953),0)</f>
        <v>0</v>
      </c>
      <c r="AB2953" s="24">
        <f ca="1">AA2953*'Cost Study'!$B$31</f>
        <v>0</v>
      </c>
      <c r="AC2953" s="23">
        <f ca="1">Y2953*'Cost Study'!$B$31</f>
        <v>1323.6907391429361</v>
      </c>
      <c r="AD2953" s="24">
        <f ca="1">AA2953*'Cost Study'!$B$31</f>
        <v>0</v>
      </c>
      <c r="AE2953" s="377">
        <f t="shared" ca="1" si="703"/>
        <v>1323.6907391429361</v>
      </c>
      <c r="AF2953" s="377">
        <f t="shared" ca="1" si="704"/>
        <v>1323.6907391429361</v>
      </c>
      <c r="AH2953" s="688">
        <f>IFERROR($H2953/SUMIF($A:$A,$A2953,$H:$H)*SUMIF(Summary!$A$110:$A$186,$A2953,Summary!$P$110:$P$186),0)</f>
        <v>566.22065045925649</v>
      </c>
      <c r="AI2953" s="689">
        <f t="shared" ca="1" si="690"/>
        <v>757.47008868367959</v>
      </c>
      <c r="AJ2953" s="688">
        <f>IFERROR(H2953/SUMIF(A:A,A2953,H:H)*SUMIF(Summary!$A$110:$A$186,'Operations Support'!A2953,Summary!$Q$110:$Q$186),0)</f>
        <v>566.83833745633535</v>
      </c>
      <c r="AK2953" s="688">
        <f t="shared" ca="1" si="691"/>
        <v>756.85240168660073</v>
      </c>
      <c r="AM2953" s="688">
        <f>IFERROR($H2953/SUMIF($A:$A,$A2953,$H:$H)*SUMIF(Summary!$A$230:$A$266,$A2953,Summary!$P$230:$P$266),0)</f>
        <v>107.1297380864723</v>
      </c>
      <c r="AN2953" s="688">
        <f>IFERROR($H2953/SUMIF($A:$A,$A2953,$H:$H)*(SUMIF(Summary!$A$230:$A$266,$A2953,Summary!$L$230:$L$266)+SUMIF(Summary!$A$281:$A$317,$A2953,Summary!$L$281:$L$317))-AM2953,0)</f>
        <v>259.26287611243447</v>
      </c>
      <c r="AO2953" s="688">
        <f>IFERROR($H2953/SUMIF($A:$A,$A2953,$H:$H)*SUMIF(Summary!$A$230:$A$266,$A2953,Summary!$Q$230:$Q$266),0)</f>
        <v>107.24660532923855</v>
      </c>
      <c r="AP2953" s="688">
        <f>IFERROR($H2953/SUMIF($A:$A,$A2953,$H:$H)*(SUMIF(Summary!$A$230:$A$266,$A2953,Summary!$L$230:$L$266)+SUMIF(Summary!$A$281:$A$317,$A2953,Summary!$L$281:$L$317))-AO2953,0)</f>
        <v>259.14600886966821</v>
      </c>
      <c r="AQ2953" s="306"/>
      <c r="AR2953" s="688">
        <f t="shared" ca="1" si="692"/>
        <v>1016.7329647961141</v>
      </c>
      <c r="AS2953" s="688">
        <f t="shared" ca="1" si="693"/>
        <v>1015.9984105562689</v>
      </c>
    </row>
    <row r="2954" spans="1:45" x14ac:dyDescent="0.2">
      <c r="A2954" s="423">
        <v>11161</v>
      </c>
      <c r="B2954" s="424">
        <v>1</v>
      </c>
      <c r="C2954" s="425" t="s">
        <v>309</v>
      </c>
      <c r="D2954" s="422">
        <f t="shared" si="694"/>
        <v>0</v>
      </c>
      <c r="E2954" s="422">
        <f t="shared" si="695"/>
        <v>0</v>
      </c>
      <c r="F2954" s="422">
        <f t="shared" si="696"/>
        <v>0</v>
      </c>
      <c r="G2954" s="422">
        <f t="shared" si="697"/>
        <v>0</v>
      </c>
      <c r="H2954" s="22">
        <f t="shared" si="698"/>
        <v>0</v>
      </c>
      <c r="I2954" s="116">
        <v>0</v>
      </c>
      <c r="J2954" s="116">
        <v>0</v>
      </c>
      <c r="K2954" s="116">
        <v>0</v>
      </c>
      <c r="L2954" s="116">
        <v>0</v>
      </c>
      <c r="M2954" s="22">
        <f t="shared" si="699"/>
        <v>0</v>
      </c>
      <c r="N2954" s="116">
        <v>0</v>
      </c>
      <c r="O2954" s="116">
        <v>0</v>
      </c>
      <c r="P2954" s="116">
        <v>0</v>
      </c>
      <c r="Q2954" s="116">
        <v>0</v>
      </c>
      <c r="R2954" s="22">
        <f t="shared" si="700"/>
        <v>0</v>
      </c>
      <c r="S2954" s="116">
        <v>0</v>
      </c>
      <c r="T2954" s="116">
        <v>0</v>
      </c>
      <c r="U2954" s="116">
        <v>0</v>
      </c>
      <c r="V2954" s="116">
        <v>0</v>
      </c>
      <c r="W2954" s="22">
        <f t="shared" si="701"/>
        <v>0</v>
      </c>
      <c r="X2954" s="22">
        <f t="shared" si="702"/>
        <v>0</v>
      </c>
      <c r="Y2954" s="22">
        <f ca="1">OFFSET('Cost Study'!$B$7,'Operations Support'!$C2954,'Operations Support'!$B2954)*$H2954</f>
        <v>0</v>
      </c>
      <c r="Z2954" s="23">
        <f ca="1">Y2954*'Cost Study'!$B$31</f>
        <v>0</v>
      </c>
      <c r="AA2954" s="23">
        <f ca="1">IF(A2954=10298,1.51,1)*IF($B2954&lt;3,$D2954*'Cost Study'!$B$32*OFFSET('Cost Study'!$B$7,'Operations Support'!$C2954,'Operations Support'!$B2954),0)</f>
        <v>0</v>
      </c>
      <c r="AB2954" s="24">
        <f ca="1">AA2954*'Cost Study'!$B$31</f>
        <v>0</v>
      </c>
      <c r="AC2954" s="23">
        <f ca="1">Y2954*'Cost Study'!$B$31</f>
        <v>0</v>
      </c>
      <c r="AD2954" s="24">
        <f ca="1">AA2954*'Cost Study'!$B$31</f>
        <v>0</v>
      </c>
      <c r="AE2954" s="377">
        <f t="shared" ca="1" si="703"/>
        <v>0</v>
      </c>
      <c r="AF2954" s="377">
        <f t="shared" ca="1" si="704"/>
        <v>0</v>
      </c>
      <c r="AH2954" s="688">
        <f>IFERROR($H2954/SUMIF($A:$A,$A2954,$H:$H)*SUMIF(Summary!$A$110:$A$186,$A2954,Summary!$P$110:$P$186),0)</f>
        <v>0</v>
      </c>
      <c r="AI2954" s="689">
        <f t="shared" ca="1" si="690"/>
        <v>0</v>
      </c>
      <c r="AJ2954" s="688">
        <f>IFERROR(H2954/SUMIF(A:A,A2954,H:H)*SUMIF(Summary!$A$110:$A$186,'Operations Support'!A2954,Summary!$Q$110:$Q$186),0)</f>
        <v>0</v>
      </c>
      <c r="AK2954" s="688">
        <f t="shared" ca="1" si="691"/>
        <v>0</v>
      </c>
      <c r="AM2954" s="688">
        <f>IFERROR($H2954/SUMIF($A:$A,$A2954,$H:$H)*SUMIF(Summary!$A$230:$A$266,$A2954,Summary!$P$230:$P$266),0)</f>
        <v>0</v>
      </c>
      <c r="AN2954" s="688">
        <f>IFERROR($H2954/SUMIF($A:$A,$A2954,$H:$H)*(SUMIF(Summary!$A$230:$A$266,$A2954,Summary!$L$230:$L$266)+SUMIF(Summary!$A$281:$A$317,$A2954,Summary!$L$281:$L$317))-AM2954,0)</f>
        <v>0</v>
      </c>
      <c r="AO2954" s="688">
        <f>IFERROR($H2954/SUMIF($A:$A,$A2954,$H:$H)*SUMIF(Summary!$A$230:$A$266,$A2954,Summary!$Q$230:$Q$266),0)</f>
        <v>0</v>
      </c>
      <c r="AP2954" s="688">
        <f>IFERROR($H2954/SUMIF($A:$A,$A2954,$H:$H)*(SUMIF(Summary!$A$230:$A$266,$A2954,Summary!$L$230:$L$266)+SUMIF(Summary!$A$281:$A$317,$A2954,Summary!$L$281:$L$317))-AO2954,0)</f>
        <v>0</v>
      </c>
      <c r="AQ2954" s="306"/>
      <c r="AR2954" s="688">
        <f t="shared" ca="1" si="692"/>
        <v>0</v>
      </c>
      <c r="AS2954" s="688">
        <f t="shared" ca="1" si="693"/>
        <v>0</v>
      </c>
    </row>
    <row r="2955" spans="1:45" x14ac:dyDescent="0.2">
      <c r="A2955" s="423">
        <v>11161</v>
      </c>
      <c r="B2955" s="424">
        <v>1</v>
      </c>
      <c r="C2955" s="425" t="s">
        <v>310</v>
      </c>
      <c r="D2955" s="422">
        <f t="shared" si="694"/>
        <v>0</v>
      </c>
      <c r="E2955" s="422">
        <f t="shared" si="695"/>
        <v>0</v>
      </c>
      <c r="F2955" s="422">
        <f t="shared" si="696"/>
        <v>0</v>
      </c>
      <c r="G2955" s="422">
        <f t="shared" si="697"/>
        <v>0</v>
      </c>
      <c r="H2955" s="22">
        <f t="shared" si="698"/>
        <v>0</v>
      </c>
      <c r="I2955" s="116">
        <v>0</v>
      </c>
      <c r="J2955" s="116">
        <v>0</v>
      </c>
      <c r="K2955" s="116">
        <v>0</v>
      </c>
      <c r="L2955" s="116">
        <v>0</v>
      </c>
      <c r="M2955" s="22">
        <f t="shared" si="699"/>
        <v>0</v>
      </c>
      <c r="N2955" s="116">
        <v>0</v>
      </c>
      <c r="O2955" s="116">
        <v>0</v>
      </c>
      <c r="P2955" s="116">
        <v>0</v>
      </c>
      <c r="Q2955" s="116">
        <v>0</v>
      </c>
      <c r="R2955" s="22">
        <f t="shared" si="700"/>
        <v>0</v>
      </c>
      <c r="S2955" s="116">
        <v>0</v>
      </c>
      <c r="T2955" s="116">
        <v>0</v>
      </c>
      <c r="U2955" s="116">
        <v>0</v>
      </c>
      <c r="V2955" s="116">
        <v>0</v>
      </c>
      <c r="W2955" s="22">
        <f t="shared" si="701"/>
        <v>0</v>
      </c>
      <c r="X2955" s="22">
        <f t="shared" si="702"/>
        <v>0</v>
      </c>
      <c r="Y2955" s="22">
        <f ca="1">OFFSET('Cost Study'!$B$7,'Operations Support'!$C2955,'Operations Support'!$B2955)*$H2955</f>
        <v>0</v>
      </c>
      <c r="Z2955" s="23">
        <f ca="1">Y2955*'Cost Study'!$B$31</f>
        <v>0</v>
      </c>
      <c r="AA2955" s="23">
        <f ca="1">IF(A2955=10298,1.51,1)*IF($B2955&lt;3,$D2955*'Cost Study'!$B$32*OFFSET('Cost Study'!$B$7,'Operations Support'!$C2955,'Operations Support'!$B2955),0)</f>
        <v>0</v>
      </c>
      <c r="AB2955" s="24">
        <f ca="1">AA2955*'Cost Study'!$B$31</f>
        <v>0</v>
      </c>
      <c r="AC2955" s="23">
        <f ca="1">Y2955*'Cost Study'!$B$31</f>
        <v>0</v>
      </c>
      <c r="AD2955" s="24">
        <f ca="1">AA2955*'Cost Study'!$B$31</f>
        <v>0</v>
      </c>
      <c r="AE2955" s="377">
        <f t="shared" ca="1" si="703"/>
        <v>0</v>
      </c>
      <c r="AF2955" s="377">
        <f t="shared" ca="1" si="704"/>
        <v>0</v>
      </c>
      <c r="AH2955" s="688">
        <f>IFERROR($H2955/SUMIF($A:$A,$A2955,$H:$H)*SUMIF(Summary!$A$110:$A$186,$A2955,Summary!$P$110:$P$186),0)</f>
        <v>0</v>
      </c>
      <c r="AI2955" s="689">
        <f t="shared" ca="1" si="690"/>
        <v>0</v>
      </c>
      <c r="AJ2955" s="688">
        <f>IFERROR(H2955/SUMIF(A:A,A2955,H:H)*SUMIF(Summary!$A$110:$A$186,'Operations Support'!A2955,Summary!$Q$110:$Q$186),0)</f>
        <v>0</v>
      </c>
      <c r="AK2955" s="688">
        <f t="shared" ca="1" si="691"/>
        <v>0</v>
      </c>
      <c r="AM2955" s="688">
        <f>IFERROR($H2955/SUMIF($A:$A,$A2955,$H:$H)*SUMIF(Summary!$A$230:$A$266,$A2955,Summary!$P$230:$P$266),0)</f>
        <v>0</v>
      </c>
      <c r="AN2955" s="688">
        <f>IFERROR($H2955/SUMIF($A:$A,$A2955,$H:$H)*(SUMIF(Summary!$A$230:$A$266,$A2955,Summary!$L$230:$L$266)+SUMIF(Summary!$A$281:$A$317,$A2955,Summary!$L$281:$L$317))-AM2955,0)</f>
        <v>0</v>
      </c>
      <c r="AO2955" s="688">
        <f>IFERROR($H2955/SUMIF($A:$A,$A2955,$H:$H)*SUMIF(Summary!$A$230:$A$266,$A2955,Summary!$Q$230:$Q$266),0)</f>
        <v>0</v>
      </c>
      <c r="AP2955" s="688">
        <f>IFERROR($H2955/SUMIF($A:$A,$A2955,$H:$H)*(SUMIF(Summary!$A$230:$A$266,$A2955,Summary!$L$230:$L$266)+SUMIF(Summary!$A$281:$A$317,$A2955,Summary!$L$281:$L$317))-AO2955,0)</f>
        <v>0</v>
      </c>
      <c r="AQ2955" s="306"/>
      <c r="AR2955" s="688">
        <f t="shared" ca="1" si="692"/>
        <v>0</v>
      </c>
      <c r="AS2955" s="688">
        <f t="shared" ca="1" si="693"/>
        <v>0</v>
      </c>
    </row>
    <row r="2956" spans="1:45" s="15" customFormat="1" x14ac:dyDescent="0.2">
      <c r="A2956" s="423">
        <v>11161</v>
      </c>
      <c r="B2956" s="424">
        <v>1</v>
      </c>
      <c r="C2956" s="425" t="s">
        <v>311</v>
      </c>
      <c r="D2956" s="422">
        <f t="shared" si="694"/>
        <v>0</v>
      </c>
      <c r="E2956" s="422">
        <f t="shared" si="695"/>
        <v>0</v>
      </c>
      <c r="F2956" s="422">
        <f t="shared" si="696"/>
        <v>0</v>
      </c>
      <c r="G2956" s="422">
        <f t="shared" si="697"/>
        <v>0</v>
      </c>
      <c r="H2956" s="22">
        <f t="shared" si="698"/>
        <v>0</v>
      </c>
      <c r="I2956" s="116">
        <v>0</v>
      </c>
      <c r="J2956" s="116">
        <v>0</v>
      </c>
      <c r="K2956" s="116">
        <v>0</v>
      </c>
      <c r="L2956" s="116">
        <v>0</v>
      </c>
      <c r="M2956" s="22">
        <f t="shared" si="699"/>
        <v>0</v>
      </c>
      <c r="N2956" s="116">
        <v>0</v>
      </c>
      <c r="O2956" s="116">
        <v>0</v>
      </c>
      <c r="P2956" s="116">
        <v>0</v>
      </c>
      <c r="Q2956" s="116">
        <v>0</v>
      </c>
      <c r="R2956" s="22">
        <f t="shared" si="700"/>
        <v>0</v>
      </c>
      <c r="S2956" s="116">
        <v>0</v>
      </c>
      <c r="T2956" s="116">
        <v>0</v>
      </c>
      <c r="U2956" s="116">
        <v>0</v>
      </c>
      <c r="V2956" s="116">
        <v>0</v>
      </c>
      <c r="W2956" s="22">
        <f t="shared" si="701"/>
        <v>0</v>
      </c>
      <c r="X2956" s="22">
        <f t="shared" si="702"/>
        <v>0</v>
      </c>
      <c r="Y2956" s="22">
        <f ca="1">OFFSET('Cost Study'!$B$7,'Operations Support'!$C2956,'Operations Support'!$B2956)*$H2956</f>
        <v>0</v>
      </c>
      <c r="Z2956" s="23">
        <f ca="1">Y2956*'Cost Study'!$B$31</f>
        <v>0</v>
      </c>
      <c r="AA2956" s="23">
        <f ca="1">IF(A2956=10298,1.51,1)*IF($B2956&lt;3,$D2956*'Cost Study'!$B$32*OFFSET('Cost Study'!$B$7,'Operations Support'!$C2956,'Operations Support'!$B2956),0)</f>
        <v>0</v>
      </c>
      <c r="AB2956" s="24">
        <f ca="1">AA2956*'Cost Study'!$B$31</f>
        <v>0</v>
      </c>
      <c r="AC2956" s="23">
        <f ca="1">Y2956*'Cost Study'!$B$31</f>
        <v>0</v>
      </c>
      <c r="AD2956" s="24">
        <f ca="1">AA2956*'Cost Study'!$B$31</f>
        <v>0</v>
      </c>
      <c r="AE2956" s="377">
        <f t="shared" ca="1" si="703"/>
        <v>0</v>
      </c>
      <c r="AF2956" s="377">
        <f t="shared" ca="1" si="704"/>
        <v>0</v>
      </c>
      <c r="AH2956" s="688">
        <f>IFERROR($H2956/SUMIF($A:$A,$A2956,$H:$H)*SUMIF(Summary!$A$110:$A$186,$A2956,Summary!$P$110:$P$186),0)</f>
        <v>0</v>
      </c>
      <c r="AI2956" s="689">
        <f t="shared" ca="1" si="690"/>
        <v>0</v>
      </c>
      <c r="AJ2956" s="688">
        <f>IFERROR(H2956/SUMIF(A:A,A2956,H:H)*SUMIF(Summary!$A$110:$A$186,'Operations Support'!A2956,Summary!$Q$110:$Q$186),0)</f>
        <v>0</v>
      </c>
      <c r="AK2956" s="688">
        <f t="shared" ca="1" si="691"/>
        <v>0</v>
      </c>
      <c r="AL2956" s="1"/>
      <c r="AM2956" s="688">
        <f>IFERROR($H2956/SUMIF($A:$A,$A2956,$H:$H)*SUMIF(Summary!$A$230:$A$266,$A2956,Summary!$P$230:$P$266),0)</f>
        <v>0</v>
      </c>
      <c r="AN2956" s="688">
        <f>IFERROR($H2956/SUMIF($A:$A,$A2956,$H:$H)*(SUMIF(Summary!$A$230:$A$266,$A2956,Summary!$L$230:$L$266)+SUMIF(Summary!$A$281:$A$317,$A2956,Summary!$L$281:$L$317))-AM2956,0)</f>
        <v>0</v>
      </c>
      <c r="AO2956" s="688">
        <f>IFERROR($H2956/SUMIF($A:$A,$A2956,$H:$H)*SUMIF(Summary!$A$230:$A$266,$A2956,Summary!$Q$230:$Q$266),0)</f>
        <v>0</v>
      </c>
      <c r="AP2956" s="688">
        <f>IFERROR($H2956/SUMIF($A:$A,$A2956,$H:$H)*(SUMIF(Summary!$A$230:$A$266,$A2956,Summary!$L$230:$L$266)+SUMIF(Summary!$A$281:$A$317,$A2956,Summary!$L$281:$L$317))-AO2956,0)</f>
        <v>0</v>
      </c>
      <c r="AQ2956" s="306"/>
      <c r="AR2956" s="688">
        <f t="shared" ca="1" si="692"/>
        <v>0</v>
      </c>
      <c r="AS2956" s="688">
        <f t="shared" ca="1" si="693"/>
        <v>0</v>
      </c>
    </row>
    <row r="2957" spans="1:45" x14ac:dyDescent="0.2">
      <c r="A2957" s="423">
        <v>11161</v>
      </c>
      <c r="B2957" s="424">
        <v>1</v>
      </c>
      <c r="C2957" s="425" t="s">
        <v>312</v>
      </c>
      <c r="D2957" s="422">
        <f t="shared" si="694"/>
        <v>0</v>
      </c>
      <c r="E2957" s="422">
        <f t="shared" si="695"/>
        <v>91</v>
      </c>
      <c r="F2957" s="422">
        <f t="shared" si="696"/>
        <v>265</v>
      </c>
      <c r="G2957" s="422">
        <f t="shared" si="697"/>
        <v>0</v>
      </c>
      <c r="H2957" s="22">
        <f t="shared" si="698"/>
        <v>356</v>
      </c>
      <c r="I2957" s="116">
        <v>0</v>
      </c>
      <c r="J2957" s="116">
        <v>47</v>
      </c>
      <c r="K2957" s="116">
        <v>138</v>
      </c>
      <c r="L2957" s="116">
        <v>0</v>
      </c>
      <c r="M2957" s="22">
        <f t="shared" si="699"/>
        <v>185</v>
      </c>
      <c r="N2957" s="116">
        <v>0</v>
      </c>
      <c r="O2957" s="116">
        <v>44</v>
      </c>
      <c r="P2957" s="116">
        <v>117</v>
      </c>
      <c r="Q2957" s="116">
        <v>0</v>
      </c>
      <c r="R2957" s="22">
        <f t="shared" si="700"/>
        <v>161</v>
      </c>
      <c r="S2957" s="116">
        <v>0</v>
      </c>
      <c r="T2957" s="116">
        <v>0</v>
      </c>
      <c r="U2957" s="116">
        <v>10</v>
      </c>
      <c r="V2957" s="116">
        <v>0</v>
      </c>
      <c r="W2957" s="22">
        <f t="shared" si="701"/>
        <v>10</v>
      </c>
      <c r="X2957" s="22">
        <f t="shared" si="702"/>
        <v>11.866666666666667</v>
      </c>
      <c r="Y2957" s="22">
        <f ca="1">OFFSET('Cost Study'!$B$7,'Operations Support'!$C2957,'Operations Support'!$B2957)*$H2957</f>
        <v>491.28</v>
      </c>
      <c r="Z2957" s="23">
        <f ca="1">Y2957*'Cost Study'!$B$31</f>
        <v>27438.936131904706</v>
      </c>
      <c r="AA2957" s="23">
        <f ca="1">IF(A2957=10298,1.51,1)*IF($B2957&lt;3,$D2957*'Cost Study'!$B$32*OFFSET('Cost Study'!$B$7,'Operations Support'!$C2957,'Operations Support'!$B2957),0)</f>
        <v>0</v>
      </c>
      <c r="AB2957" s="24">
        <f ca="1">AA2957*'Cost Study'!$B$31</f>
        <v>0</v>
      </c>
      <c r="AC2957" s="23">
        <f ca="1">Y2957*'Cost Study'!$B$31</f>
        <v>27438.936131904706</v>
      </c>
      <c r="AD2957" s="24">
        <f ca="1">AA2957*'Cost Study'!$B$31</f>
        <v>0</v>
      </c>
      <c r="AE2957" s="377">
        <f t="shared" ca="1" si="703"/>
        <v>27438.936131904706</v>
      </c>
      <c r="AF2957" s="377">
        <f t="shared" ca="1" si="704"/>
        <v>27438.936131904706</v>
      </c>
      <c r="AH2957" s="688">
        <f>IFERROR($H2957/SUMIF($A:$A,$A2957,$H:$H)*SUMIF(Summary!$A$110:$A$186,$A2957,Summary!$P$110:$P$186),0)</f>
        <v>13438.303437566354</v>
      </c>
      <c r="AI2957" s="689">
        <f t="shared" ca="1" si="690"/>
        <v>14000.632694338352</v>
      </c>
      <c r="AJ2957" s="688">
        <f>IFERROR(H2957/SUMIF(A:A,A2957,H:H)*SUMIF(Summary!$A$110:$A$186,'Operations Support'!A2957,Summary!$Q$110:$Q$186),0)</f>
        <v>13452.963208963691</v>
      </c>
      <c r="AK2957" s="688">
        <f t="shared" ca="1" si="691"/>
        <v>13985.972922941015</v>
      </c>
      <c r="AM2957" s="688">
        <f>IFERROR($H2957/SUMIF($A:$A,$A2957,$H:$H)*SUMIF(Summary!$A$230:$A$266,$A2957,Summary!$P$230:$P$266),0)</f>
        <v>2542.5457839189426</v>
      </c>
      <c r="AN2957" s="688">
        <f>IFERROR($H2957/SUMIF($A:$A,$A2957,$H:$H)*(SUMIF(Summary!$A$230:$A$266,$A2957,Summary!$L$230:$L$266)+SUMIF(Summary!$A$281:$A$317,$A2957,Summary!$L$281:$L$317))-AM2957,0)</f>
        <v>6153.1722597351127</v>
      </c>
      <c r="AO2957" s="688">
        <f>IFERROR($H2957/SUMIF($A:$A,$A2957,$H:$H)*SUMIF(Summary!$A$230:$A$266,$A2957,Summary!$Q$230:$Q$266),0)</f>
        <v>2545.3194331472614</v>
      </c>
      <c r="AP2957" s="688">
        <f>IFERROR($H2957/SUMIF($A:$A,$A2957,$H:$H)*(SUMIF(Summary!$A$230:$A$266,$A2957,Summary!$L$230:$L$266)+SUMIF(Summary!$A$281:$A$317,$A2957,Summary!$L$281:$L$317))-AO2957,0)</f>
        <v>6150.3986105067934</v>
      </c>
      <c r="AQ2957" s="306"/>
      <c r="AR2957" s="688">
        <f t="shared" ca="1" si="692"/>
        <v>20153.804954073465</v>
      </c>
      <c r="AS2957" s="688">
        <f t="shared" ca="1" si="693"/>
        <v>20136.371533447807</v>
      </c>
    </row>
    <row r="2958" spans="1:45" x14ac:dyDescent="0.2">
      <c r="A2958" s="423">
        <v>11161</v>
      </c>
      <c r="B2958" s="424">
        <v>1</v>
      </c>
      <c r="C2958" s="425" t="s">
        <v>313</v>
      </c>
      <c r="D2958" s="422">
        <f t="shared" si="694"/>
        <v>280</v>
      </c>
      <c r="E2958" s="422">
        <f t="shared" si="695"/>
        <v>123</v>
      </c>
      <c r="F2958" s="422">
        <f t="shared" si="696"/>
        <v>522</v>
      </c>
      <c r="G2958" s="422">
        <f t="shared" si="697"/>
        <v>0</v>
      </c>
      <c r="H2958" s="22">
        <f t="shared" si="698"/>
        <v>925</v>
      </c>
      <c r="I2958" s="116">
        <v>38</v>
      </c>
      <c r="J2958" s="116">
        <v>12</v>
      </c>
      <c r="K2958" s="116">
        <v>260</v>
      </c>
      <c r="L2958" s="116">
        <v>0</v>
      </c>
      <c r="M2958" s="22">
        <f t="shared" si="699"/>
        <v>310</v>
      </c>
      <c r="N2958" s="116">
        <v>141</v>
      </c>
      <c r="O2958" s="116">
        <v>111</v>
      </c>
      <c r="P2958" s="116">
        <v>223</v>
      </c>
      <c r="Q2958" s="116">
        <v>0</v>
      </c>
      <c r="R2958" s="22">
        <f t="shared" si="700"/>
        <v>475</v>
      </c>
      <c r="S2958" s="116">
        <v>101</v>
      </c>
      <c r="T2958" s="116">
        <v>0</v>
      </c>
      <c r="U2958" s="116">
        <v>39</v>
      </c>
      <c r="V2958" s="116">
        <v>0</v>
      </c>
      <c r="W2958" s="22">
        <f t="shared" si="701"/>
        <v>140</v>
      </c>
      <c r="X2958" s="22">
        <f t="shared" si="702"/>
        <v>30.833333333333332</v>
      </c>
      <c r="Y2958" s="22">
        <f ca="1">OFFSET('Cost Study'!$B$7,'Operations Support'!$C2958,'Operations Support'!$B2958)*$H2958</f>
        <v>897.25</v>
      </c>
      <c r="Z2958" s="23">
        <f ca="1">Y2958*'Cost Study'!$B$31</f>
        <v>50113.144122194062</v>
      </c>
      <c r="AA2958" s="23">
        <f ca="1">IF(A2958=10298,1.51,1)*IF($B2958&lt;3,$D2958*'Cost Study'!$B$32*OFFSET('Cost Study'!$B$7,'Operations Support'!$C2958,'Operations Support'!$B2958),0)</f>
        <v>27.16</v>
      </c>
      <c r="AB2958" s="24">
        <f ca="1">AA2958*'Cost Study'!$B$31</f>
        <v>1516.9384166718203</v>
      </c>
      <c r="AC2958" s="23">
        <f ca="1">Y2958*'Cost Study'!$B$31</f>
        <v>50113.144122194062</v>
      </c>
      <c r="AD2958" s="24">
        <f ca="1">AA2958*'Cost Study'!$B$31</f>
        <v>1516.9384166718203</v>
      </c>
      <c r="AE2958" s="377">
        <f t="shared" ca="1" si="703"/>
        <v>51630.082538865885</v>
      </c>
      <c r="AF2958" s="377">
        <f t="shared" ca="1" si="704"/>
        <v>51630.082538865885</v>
      </c>
      <c r="AH2958" s="688">
        <f>IFERROR($H2958/SUMIF($A:$A,$A2958,$H:$H)*SUMIF(Summary!$A$110:$A$186,$A2958,Summary!$P$110:$P$186),0)</f>
        <v>34916.940111654148</v>
      </c>
      <c r="AI2958" s="689">
        <f t="shared" ca="1" si="690"/>
        <v>16713.142427211737</v>
      </c>
      <c r="AJ2958" s="688">
        <f>IFERROR(H2958/SUMIF(A:A,A2958,H:H)*SUMIF(Summary!$A$110:$A$186,'Operations Support'!A2958,Summary!$Q$110:$Q$186),0)</f>
        <v>34955.030809807351</v>
      </c>
      <c r="AK2958" s="688">
        <f t="shared" ca="1" si="691"/>
        <v>16675.051729058534</v>
      </c>
      <c r="AM2958" s="688">
        <f>IFERROR($H2958/SUMIF($A:$A,$A2958,$H:$H)*SUMIF(Summary!$A$230:$A$266,$A2958,Summary!$P$230:$P$266),0)</f>
        <v>6606.3338486657922</v>
      </c>
      <c r="AN2958" s="688">
        <f>IFERROR($H2958/SUMIF($A:$A,$A2958,$H:$H)*(SUMIF(Summary!$A$230:$A$266,$A2958,Summary!$L$230:$L$266)+SUMIF(Summary!$A$281:$A$317,$A2958,Summary!$L$281:$L$317))-AM2958,0)</f>
        <v>15987.877360266793</v>
      </c>
      <c r="AO2958" s="688">
        <f>IFERROR($H2958/SUMIF($A:$A,$A2958,$H:$H)*SUMIF(Summary!$A$230:$A$266,$A2958,Summary!$Q$230:$Q$266),0)</f>
        <v>6613.5406619697114</v>
      </c>
      <c r="AP2958" s="688">
        <f>IFERROR($H2958/SUMIF($A:$A,$A2958,$H:$H)*(SUMIF(Summary!$A$230:$A$266,$A2958,Summary!$L$230:$L$266)+SUMIF(Summary!$A$281:$A$317,$A2958,Summary!$L$281:$L$317))-AO2958,0)</f>
        <v>15980.670546962874</v>
      </c>
      <c r="AQ2958" s="306"/>
      <c r="AR2958" s="688">
        <f t="shared" ca="1" si="692"/>
        <v>32701.01978747853</v>
      </c>
      <c r="AS2958" s="688">
        <f t="shared" ca="1" si="693"/>
        <v>32655.722276021406</v>
      </c>
    </row>
    <row r="2959" spans="1:45" x14ac:dyDescent="0.2">
      <c r="A2959" s="423">
        <v>11161</v>
      </c>
      <c r="B2959" s="424">
        <v>1</v>
      </c>
      <c r="C2959" s="425" t="s">
        <v>314</v>
      </c>
      <c r="D2959" s="422">
        <f t="shared" si="694"/>
        <v>0</v>
      </c>
      <c r="E2959" s="422">
        <f t="shared" si="695"/>
        <v>0</v>
      </c>
      <c r="F2959" s="422">
        <f t="shared" si="696"/>
        <v>0</v>
      </c>
      <c r="G2959" s="422">
        <f t="shared" si="697"/>
        <v>0</v>
      </c>
      <c r="H2959" s="22">
        <f t="shared" si="698"/>
        <v>0</v>
      </c>
      <c r="I2959" s="116">
        <v>0</v>
      </c>
      <c r="J2959" s="116">
        <v>0</v>
      </c>
      <c r="K2959" s="116">
        <v>0</v>
      </c>
      <c r="L2959" s="116">
        <v>0</v>
      </c>
      <c r="M2959" s="22">
        <f t="shared" si="699"/>
        <v>0</v>
      </c>
      <c r="N2959" s="116">
        <v>0</v>
      </c>
      <c r="O2959" s="116">
        <v>0</v>
      </c>
      <c r="P2959" s="116">
        <v>0</v>
      </c>
      <c r="Q2959" s="116">
        <v>0</v>
      </c>
      <c r="R2959" s="22">
        <f t="shared" si="700"/>
        <v>0</v>
      </c>
      <c r="S2959" s="116">
        <v>0</v>
      </c>
      <c r="T2959" s="116">
        <v>0</v>
      </c>
      <c r="U2959" s="116">
        <v>0</v>
      </c>
      <c r="V2959" s="116">
        <v>0</v>
      </c>
      <c r="W2959" s="22">
        <f t="shared" si="701"/>
        <v>0</v>
      </c>
      <c r="X2959" s="22">
        <f t="shared" si="702"/>
        <v>0</v>
      </c>
      <c r="Y2959" s="22">
        <f ca="1">OFFSET('Cost Study'!$B$7,'Operations Support'!$C2959,'Operations Support'!$B2959)*$H2959</f>
        <v>0</v>
      </c>
      <c r="Z2959" s="23">
        <f ca="1">Y2959*'Cost Study'!$B$31</f>
        <v>0</v>
      </c>
      <c r="AA2959" s="23">
        <f ca="1">IF(A2959=10298,1.51,1)*IF($B2959&lt;3,$D2959*'Cost Study'!$B$32*OFFSET('Cost Study'!$B$7,'Operations Support'!$C2959,'Operations Support'!$B2959),0)</f>
        <v>0</v>
      </c>
      <c r="AB2959" s="24">
        <f ca="1">AA2959*'Cost Study'!$B$31</f>
        <v>0</v>
      </c>
      <c r="AC2959" s="23">
        <f ca="1">Y2959*'Cost Study'!$B$31</f>
        <v>0</v>
      </c>
      <c r="AD2959" s="24">
        <f ca="1">AA2959*'Cost Study'!$B$31</f>
        <v>0</v>
      </c>
      <c r="AE2959" s="377">
        <f t="shared" ca="1" si="703"/>
        <v>0</v>
      </c>
      <c r="AF2959" s="377">
        <f t="shared" ca="1" si="704"/>
        <v>0</v>
      </c>
      <c r="AH2959" s="688">
        <f>IFERROR($H2959/SUMIF($A:$A,$A2959,$H:$H)*SUMIF(Summary!$A$110:$A$186,$A2959,Summary!$P$110:$P$186),0)</f>
        <v>0</v>
      </c>
      <c r="AI2959" s="689">
        <f t="shared" ca="1" si="690"/>
        <v>0</v>
      </c>
      <c r="AJ2959" s="688">
        <f>IFERROR(H2959/SUMIF(A:A,A2959,H:H)*SUMIF(Summary!$A$110:$A$186,'Operations Support'!A2959,Summary!$Q$110:$Q$186),0)</f>
        <v>0</v>
      </c>
      <c r="AK2959" s="688">
        <f t="shared" ca="1" si="691"/>
        <v>0</v>
      </c>
      <c r="AM2959" s="688">
        <f>IFERROR($H2959/SUMIF($A:$A,$A2959,$H:$H)*SUMIF(Summary!$A$230:$A$266,$A2959,Summary!$P$230:$P$266),0)</f>
        <v>0</v>
      </c>
      <c r="AN2959" s="688">
        <f>IFERROR($H2959/SUMIF($A:$A,$A2959,$H:$H)*(SUMIF(Summary!$A$230:$A$266,$A2959,Summary!$L$230:$L$266)+SUMIF(Summary!$A$281:$A$317,$A2959,Summary!$L$281:$L$317))-AM2959,0)</f>
        <v>0</v>
      </c>
      <c r="AO2959" s="688">
        <f>IFERROR($H2959/SUMIF($A:$A,$A2959,$H:$H)*SUMIF(Summary!$A$230:$A$266,$A2959,Summary!$Q$230:$Q$266),0)</f>
        <v>0</v>
      </c>
      <c r="AP2959" s="688">
        <f>IFERROR($H2959/SUMIF($A:$A,$A2959,$H:$H)*(SUMIF(Summary!$A$230:$A$266,$A2959,Summary!$L$230:$L$266)+SUMIF(Summary!$A$281:$A$317,$A2959,Summary!$L$281:$L$317))-AO2959,0)</f>
        <v>0</v>
      </c>
      <c r="AQ2959" s="306"/>
      <c r="AR2959" s="688">
        <f t="shared" ca="1" si="692"/>
        <v>0</v>
      </c>
      <c r="AS2959" s="688">
        <f t="shared" ca="1" si="693"/>
        <v>0</v>
      </c>
    </row>
    <row r="2960" spans="1:45" x14ac:dyDescent="0.2">
      <c r="A2960" s="423">
        <v>11161</v>
      </c>
      <c r="B2960" s="424">
        <v>1</v>
      </c>
      <c r="C2960" s="425" t="s">
        <v>315</v>
      </c>
      <c r="D2960" s="422">
        <f t="shared" si="694"/>
        <v>2088</v>
      </c>
      <c r="E2960" s="422">
        <f t="shared" si="695"/>
        <v>276</v>
      </c>
      <c r="F2960" s="422">
        <f t="shared" si="696"/>
        <v>3921</v>
      </c>
      <c r="G2960" s="422">
        <f t="shared" si="697"/>
        <v>0</v>
      </c>
      <c r="H2960" s="22">
        <f t="shared" si="698"/>
        <v>6285</v>
      </c>
      <c r="I2960" s="116">
        <v>966</v>
      </c>
      <c r="J2960" s="116">
        <v>246</v>
      </c>
      <c r="K2960" s="116">
        <v>1719</v>
      </c>
      <c r="L2960" s="116">
        <v>0</v>
      </c>
      <c r="M2960" s="22">
        <f t="shared" si="699"/>
        <v>2931</v>
      </c>
      <c r="N2960" s="116">
        <v>810</v>
      </c>
      <c r="O2960" s="116">
        <v>30</v>
      </c>
      <c r="P2960" s="116">
        <v>2103</v>
      </c>
      <c r="Q2960" s="116">
        <v>0</v>
      </c>
      <c r="R2960" s="22">
        <f t="shared" si="700"/>
        <v>2943</v>
      </c>
      <c r="S2960" s="116">
        <v>312</v>
      </c>
      <c r="T2960" s="116">
        <v>0</v>
      </c>
      <c r="U2960" s="116">
        <v>99</v>
      </c>
      <c r="V2960" s="116">
        <v>0</v>
      </c>
      <c r="W2960" s="22">
        <f t="shared" si="701"/>
        <v>411</v>
      </c>
      <c r="X2960" s="22">
        <f t="shared" si="702"/>
        <v>209.5</v>
      </c>
      <c r="Y2960" s="22">
        <f ca="1">OFFSET('Cost Study'!$B$7,'Operations Support'!$C2960,'Operations Support'!$B2960)*$H2960</f>
        <v>7102.0499999999993</v>
      </c>
      <c r="Z2960" s="23">
        <f ca="1">Y2960*'Cost Study'!$B$31</f>
        <v>396663.19890000368</v>
      </c>
      <c r="AA2960" s="23">
        <f ca="1">IF(A2960=10298,1.51,1)*IF($B2960&lt;3,$D2960*'Cost Study'!$B$32*OFFSET('Cost Study'!$B$7,'Operations Support'!$C2960,'Operations Support'!$B2960),0)</f>
        <v>235.94399999999999</v>
      </c>
      <c r="AB2960" s="24">
        <f ca="1">AA2960*'Cost Study'!$B$31</f>
        <v>13177.927753432103</v>
      </c>
      <c r="AC2960" s="23">
        <f ca="1">Y2960*'Cost Study'!$B$31</f>
        <v>396663.19890000368</v>
      </c>
      <c r="AD2960" s="24">
        <f ca="1">AA2960*'Cost Study'!$B$31</f>
        <v>13177.927753432103</v>
      </c>
      <c r="AE2960" s="377">
        <f t="shared" ca="1" si="703"/>
        <v>409841.12665343581</v>
      </c>
      <c r="AF2960" s="377">
        <f t="shared" ca="1" si="704"/>
        <v>409841.12665343581</v>
      </c>
      <c r="AH2960" s="688">
        <f>IFERROR($H2960/SUMIF($A:$A,$A2960,$H:$H)*SUMIF(Summary!$A$110:$A$186,$A2960,Summary!$P$110:$P$186),0)</f>
        <v>237246.45254242845</v>
      </c>
      <c r="AI2960" s="689">
        <f t="shared" ca="1" si="690"/>
        <v>172594.67411100736</v>
      </c>
      <c r="AJ2960" s="688">
        <f>IFERROR(H2960/SUMIF(A:A,A2960,H:H)*SUMIF(Summary!$A$110:$A$186,'Operations Support'!A2960,Summary!$Q$110:$Q$186),0)</f>
        <v>237505.26339420449</v>
      </c>
      <c r="AK2960" s="688">
        <f t="shared" ca="1" si="691"/>
        <v>172335.86325923132</v>
      </c>
      <c r="AM2960" s="688">
        <f>IFERROR($H2960/SUMIF($A:$A,$A2960,$H:$H)*SUMIF(Summary!$A$230:$A$266,$A2960,Summary!$P$230:$P$266),0)</f>
        <v>44887.360258231893</v>
      </c>
      <c r="AN2960" s="688">
        <f>IFERROR($H2960/SUMIF($A:$A,$A2960,$H:$H)*(SUMIF(Summary!$A$230:$A$266,$A2960,Summary!$L$230:$L$266)+SUMIF(Summary!$A$281:$A$317,$A2960,Summary!$L$281:$L$317))-AM2960,0)</f>
        <v>108631.14509111005</v>
      </c>
      <c r="AO2960" s="688">
        <f>IFERROR($H2960/SUMIF($A:$A,$A2960,$H:$H)*SUMIF(Summary!$A$230:$A$266,$A2960,Summary!$Q$230:$Q$266),0)</f>
        <v>44936.327632950954</v>
      </c>
      <c r="AP2960" s="688">
        <f>IFERROR($H2960/SUMIF($A:$A,$A2960,$H:$H)*(SUMIF(Summary!$A$230:$A$266,$A2960,Summary!$L$230:$L$266)+SUMIF(Summary!$A$281:$A$317,$A2960,Summary!$L$281:$L$317))-AO2960,0)</f>
        <v>108582.177716391</v>
      </c>
      <c r="AQ2960" s="306"/>
      <c r="AR2960" s="688">
        <f t="shared" ca="1" si="692"/>
        <v>281225.81920211739</v>
      </c>
      <c r="AS2960" s="688">
        <f t="shared" ca="1" si="693"/>
        <v>280918.04097562231</v>
      </c>
    </row>
    <row r="2961" spans="1:45" x14ac:dyDescent="0.2">
      <c r="A2961" s="423">
        <v>11161</v>
      </c>
      <c r="B2961" s="424">
        <v>1</v>
      </c>
      <c r="C2961" s="425" t="s">
        <v>316</v>
      </c>
      <c r="D2961" s="422">
        <f t="shared" si="694"/>
        <v>0</v>
      </c>
      <c r="E2961" s="422">
        <f t="shared" si="695"/>
        <v>0</v>
      </c>
      <c r="F2961" s="422">
        <f t="shared" si="696"/>
        <v>0</v>
      </c>
      <c r="G2961" s="422">
        <f t="shared" si="697"/>
        <v>0</v>
      </c>
      <c r="H2961" s="22">
        <f t="shared" si="698"/>
        <v>0</v>
      </c>
      <c r="I2961" s="116">
        <v>0</v>
      </c>
      <c r="J2961" s="116">
        <v>0</v>
      </c>
      <c r="K2961" s="116">
        <v>0</v>
      </c>
      <c r="L2961" s="116">
        <v>0</v>
      </c>
      <c r="M2961" s="22">
        <f t="shared" si="699"/>
        <v>0</v>
      </c>
      <c r="N2961" s="116">
        <v>0</v>
      </c>
      <c r="O2961" s="116">
        <v>0</v>
      </c>
      <c r="P2961" s="116">
        <v>0</v>
      </c>
      <c r="Q2961" s="116">
        <v>0</v>
      </c>
      <c r="R2961" s="22">
        <f t="shared" si="700"/>
        <v>0</v>
      </c>
      <c r="S2961" s="116">
        <v>0</v>
      </c>
      <c r="T2961" s="116">
        <v>0</v>
      </c>
      <c r="U2961" s="116">
        <v>0</v>
      </c>
      <c r="V2961" s="116">
        <v>0</v>
      </c>
      <c r="W2961" s="22">
        <f t="shared" si="701"/>
        <v>0</v>
      </c>
      <c r="X2961" s="22">
        <f t="shared" si="702"/>
        <v>0</v>
      </c>
      <c r="Y2961" s="22">
        <f ca="1">OFFSET('Cost Study'!$B$7,'Operations Support'!$C2961,'Operations Support'!$B2961)*$H2961</f>
        <v>0</v>
      </c>
      <c r="Z2961" s="23">
        <f ca="1">Y2961*'Cost Study'!$B$31</f>
        <v>0</v>
      </c>
      <c r="AA2961" s="23">
        <f ca="1">IF(A2961=10298,1.51,1)*IF($B2961&lt;3,$D2961*'Cost Study'!$B$32*OFFSET('Cost Study'!$B$7,'Operations Support'!$C2961,'Operations Support'!$B2961),0)</f>
        <v>0</v>
      </c>
      <c r="AB2961" s="24">
        <f ca="1">AA2961*'Cost Study'!$B$31</f>
        <v>0</v>
      </c>
      <c r="AC2961" s="23">
        <f ca="1">Y2961*'Cost Study'!$B$31</f>
        <v>0</v>
      </c>
      <c r="AD2961" s="24">
        <f ca="1">AA2961*'Cost Study'!$B$31</f>
        <v>0</v>
      </c>
      <c r="AE2961" s="377">
        <f t="shared" ca="1" si="703"/>
        <v>0</v>
      </c>
      <c r="AF2961" s="377">
        <f t="shared" ca="1" si="704"/>
        <v>0</v>
      </c>
      <c r="AH2961" s="688">
        <f>IFERROR($H2961/SUMIF($A:$A,$A2961,$H:$H)*SUMIF(Summary!$A$110:$A$186,$A2961,Summary!$P$110:$P$186),0)</f>
        <v>0</v>
      </c>
      <c r="AI2961" s="689">
        <f t="shared" ca="1" si="690"/>
        <v>0</v>
      </c>
      <c r="AJ2961" s="688">
        <f>IFERROR(H2961/SUMIF(A:A,A2961,H:H)*SUMIF(Summary!$A$110:$A$186,'Operations Support'!A2961,Summary!$Q$110:$Q$186),0)</f>
        <v>0</v>
      </c>
      <c r="AK2961" s="688">
        <f t="shared" ca="1" si="691"/>
        <v>0</v>
      </c>
      <c r="AM2961" s="688">
        <f>IFERROR($H2961/SUMIF($A:$A,$A2961,$H:$H)*SUMIF(Summary!$A$230:$A$266,$A2961,Summary!$P$230:$P$266),0)</f>
        <v>0</v>
      </c>
      <c r="AN2961" s="688">
        <f>IFERROR($H2961/SUMIF($A:$A,$A2961,$H:$H)*(SUMIF(Summary!$A$230:$A$266,$A2961,Summary!$L$230:$L$266)+SUMIF(Summary!$A$281:$A$317,$A2961,Summary!$L$281:$L$317))-AM2961,0)</f>
        <v>0</v>
      </c>
      <c r="AO2961" s="688">
        <f>IFERROR($H2961/SUMIF($A:$A,$A2961,$H:$H)*SUMIF(Summary!$A$230:$A$266,$A2961,Summary!$Q$230:$Q$266),0)</f>
        <v>0</v>
      </c>
      <c r="AP2961" s="688">
        <f>IFERROR($H2961/SUMIF($A:$A,$A2961,$H:$H)*(SUMIF(Summary!$A$230:$A$266,$A2961,Summary!$L$230:$L$266)+SUMIF(Summary!$A$281:$A$317,$A2961,Summary!$L$281:$L$317))-AO2961,0)</f>
        <v>0</v>
      </c>
      <c r="AQ2961" s="306"/>
      <c r="AR2961" s="688">
        <f t="shared" ca="1" si="692"/>
        <v>0</v>
      </c>
      <c r="AS2961" s="688">
        <f t="shared" ca="1" si="693"/>
        <v>0</v>
      </c>
    </row>
    <row r="2962" spans="1:45" x14ac:dyDescent="0.2">
      <c r="A2962" s="423">
        <v>11161</v>
      </c>
      <c r="B2962" s="424">
        <v>1</v>
      </c>
      <c r="C2962" s="425" t="s">
        <v>317</v>
      </c>
      <c r="D2962" s="422">
        <f t="shared" si="694"/>
        <v>0</v>
      </c>
      <c r="E2962" s="422">
        <f t="shared" si="695"/>
        <v>0</v>
      </c>
      <c r="F2962" s="422">
        <f t="shared" si="696"/>
        <v>0</v>
      </c>
      <c r="G2962" s="422">
        <f t="shared" si="697"/>
        <v>0</v>
      </c>
      <c r="H2962" s="22">
        <f t="shared" si="698"/>
        <v>0</v>
      </c>
      <c r="I2962" s="116">
        <v>0</v>
      </c>
      <c r="J2962" s="116">
        <v>0</v>
      </c>
      <c r="K2962" s="116">
        <v>0</v>
      </c>
      <c r="L2962" s="116">
        <v>0</v>
      </c>
      <c r="M2962" s="22">
        <f t="shared" si="699"/>
        <v>0</v>
      </c>
      <c r="N2962" s="116">
        <v>0</v>
      </c>
      <c r="O2962" s="116">
        <v>0</v>
      </c>
      <c r="P2962" s="116">
        <v>0</v>
      </c>
      <c r="Q2962" s="116">
        <v>0</v>
      </c>
      <c r="R2962" s="22">
        <f t="shared" si="700"/>
        <v>0</v>
      </c>
      <c r="S2962" s="116">
        <v>0</v>
      </c>
      <c r="T2962" s="116">
        <v>0</v>
      </c>
      <c r="U2962" s="116">
        <v>0</v>
      </c>
      <c r="V2962" s="116">
        <v>0</v>
      </c>
      <c r="W2962" s="22">
        <f t="shared" si="701"/>
        <v>0</v>
      </c>
      <c r="X2962" s="22">
        <f t="shared" si="702"/>
        <v>0</v>
      </c>
      <c r="Y2962" s="22">
        <f ca="1">OFFSET('Cost Study'!$B$7,'Operations Support'!$C2962,'Operations Support'!$B2962)*$H2962</f>
        <v>0</v>
      </c>
      <c r="Z2962" s="23">
        <f ca="1">Y2962*'Cost Study'!$B$31</f>
        <v>0</v>
      </c>
      <c r="AA2962" s="23">
        <f ca="1">IF(A2962=10298,1.51,1)*IF($B2962&lt;3,$D2962*'Cost Study'!$B$32*OFFSET('Cost Study'!$B$7,'Operations Support'!$C2962,'Operations Support'!$B2962),0)</f>
        <v>0</v>
      </c>
      <c r="AB2962" s="24">
        <f ca="1">AA2962*'Cost Study'!$B$31</f>
        <v>0</v>
      </c>
      <c r="AC2962" s="23">
        <f ca="1">Y2962*'Cost Study'!$B$31</f>
        <v>0</v>
      </c>
      <c r="AD2962" s="24">
        <f ca="1">AA2962*'Cost Study'!$B$31</f>
        <v>0</v>
      </c>
      <c r="AE2962" s="377">
        <f t="shared" ca="1" si="703"/>
        <v>0</v>
      </c>
      <c r="AF2962" s="377">
        <f t="shared" ca="1" si="704"/>
        <v>0</v>
      </c>
      <c r="AH2962" s="688">
        <f>IFERROR($H2962/SUMIF($A:$A,$A2962,$H:$H)*SUMIF(Summary!$A$110:$A$186,$A2962,Summary!$P$110:$P$186),0)</f>
        <v>0</v>
      </c>
      <c r="AI2962" s="689">
        <f t="shared" ca="1" si="690"/>
        <v>0</v>
      </c>
      <c r="AJ2962" s="688">
        <f>IFERROR(H2962/SUMIF(A:A,A2962,H:H)*SUMIF(Summary!$A$110:$A$186,'Operations Support'!A2962,Summary!$Q$110:$Q$186),0)</f>
        <v>0</v>
      </c>
      <c r="AK2962" s="688">
        <f t="shared" ca="1" si="691"/>
        <v>0</v>
      </c>
      <c r="AM2962" s="688">
        <f>IFERROR($H2962/SUMIF($A:$A,$A2962,$H:$H)*SUMIF(Summary!$A$230:$A$266,$A2962,Summary!$P$230:$P$266),0)</f>
        <v>0</v>
      </c>
      <c r="AN2962" s="688">
        <f>IFERROR($H2962/SUMIF($A:$A,$A2962,$H:$H)*(SUMIF(Summary!$A$230:$A$266,$A2962,Summary!$L$230:$L$266)+SUMIF(Summary!$A$281:$A$317,$A2962,Summary!$L$281:$L$317))-AM2962,0)</f>
        <v>0</v>
      </c>
      <c r="AO2962" s="688">
        <f>IFERROR($H2962/SUMIF($A:$A,$A2962,$H:$H)*SUMIF(Summary!$A$230:$A$266,$A2962,Summary!$Q$230:$Q$266),0)</f>
        <v>0</v>
      </c>
      <c r="AP2962" s="688">
        <f>IFERROR($H2962/SUMIF($A:$A,$A2962,$H:$H)*(SUMIF(Summary!$A$230:$A$266,$A2962,Summary!$L$230:$L$266)+SUMIF(Summary!$A$281:$A$317,$A2962,Summary!$L$281:$L$317))-AO2962,0)</f>
        <v>0</v>
      </c>
      <c r="AQ2962" s="306"/>
      <c r="AR2962" s="688">
        <f t="shared" ca="1" si="692"/>
        <v>0</v>
      </c>
      <c r="AS2962" s="688">
        <f t="shared" ca="1" si="693"/>
        <v>0</v>
      </c>
    </row>
    <row r="2963" spans="1:45" x14ac:dyDescent="0.2">
      <c r="A2963" s="423">
        <v>11161</v>
      </c>
      <c r="B2963" s="424">
        <v>1</v>
      </c>
      <c r="C2963" s="425" t="s">
        <v>318</v>
      </c>
      <c r="D2963" s="422">
        <f t="shared" si="694"/>
        <v>45</v>
      </c>
      <c r="E2963" s="422">
        <f t="shared" si="695"/>
        <v>111</v>
      </c>
      <c r="F2963" s="422">
        <f t="shared" si="696"/>
        <v>9</v>
      </c>
      <c r="G2963" s="422">
        <f t="shared" si="697"/>
        <v>0</v>
      </c>
      <c r="H2963" s="22">
        <f t="shared" si="698"/>
        <v>165</v>
      </c>
      <c r="I2963" s="116">
        <v>0</v>
      </c>
      <c r="J2963" s="116">
        <v>55</v>
      </c>
      <c r="K2963" s="116">
        <v>3</v>
      </c>
      <c r="L2963" s="116">
        <v>0</v>
      </c>
      <c r="M2963" s="22">
        <f t="shared" si="699"/>
        <v>58</v>
      </c>
      <c r="N2963" s="116">
        <v>45</v>
      </c>
      <c r="O2963" s="116">
        <v>56</v>
      </c>
      <c r="P2963" s="116">
        <v>0</v>
      </c>
      <c r="Q2963" s="116">
        <v>0</v>
      </c>
      <c r="R2963" s="22">
        <f t="shared" si="700"/>
        <v>101</v>
      </c>
      <c r="S2963" s="116">
        <v>0</v>
      </c>
      <c r="T2963" s="116">
        <v>0</v>
      </c>
      <c r="U2963" s="116">
        <v>6</v>
      </c>
      <c r="V2963" s="116">
        <v>0</v>
      </c>
      <c r="W2963" s="22">
        <f t="shared" si="701"/>
        <v>6</v>
      </c>
      <c r="X2963" s="22">
        <f t="shared" si="702"/>
        <v>5.5</v>
      </c>
      <c r="Y2963" s="22">
        <f ca="1">OFFSET('Cost Study'!$B$7,'Operations Support'!$C2963,'Operations Support'!$B2963)*$H2963</f>
        <v>315.14999999999998</v>
      </c>
      <c r="Z2963" s="23">
        <f ca="1">Y2963*'Cost Study'!$B$31</f>
        <v>17601.735714805745</v>
      </c>
      <c r="AA2963" s="23">
        <f ca="1">IF(A2963=10298,1.51,1)*IF($B2963&lt;3,$D2963*'Cost Study'!$B$32*OFFSET('Cost Study'!$B$7,'Operations Support'!$C2963,'Operations Support'!$B2963),0)</f>
        <v>8.5949999999999989</v>
      </c>
      <c r="AB2963" s="24">
        <f ca="1">AA2963*'Cost Study'!$B$31</f>
        <v>480.04733767652033</v>
      </c>
      <c r="AC2963" s="23">
        <f ca="1">Y2963*'Cost Study'!$B$31</f>
        <v>17601.735714805745</v>
      </c>
      <c r="AD2963" s="24">
        <f ca="1">AA2963*'Cost Study'!$B$31</f>
        <v>480.04733767652033</v>
      </c>
      <c r="AE2963" s="377">
        <f t="shared" ca="1" si="703"/>
        <v>18081.783052482264</v>
      </c>
      <c r="AF2963" s="377">
        <f t="shared" ca="1" si="704"/>
        <v>18081.783052482264</v>
      </c>
      <c r="AH2963" s="688">
        <f>IFERROR($H2963/SUMIF($A:$A,$A2963,$H:$H)*SUMIF(Summary!$A$110:$A$186,$A2963,Summary!$P$110:$P$186),0)</f>
        <v>6228.4271550518215</v>
      </c>
      <c r="AI2963" s="689">
        <f t="shared" ca="1" si="690"/>
        <v>11853.355897430443</v>
      </c>
      <c r="AJ2963" s="688">
        <f>IFERROR(H2963/SUMIF(A:A,A2963,H:H)*SUMIF(Summary!$A$110:$A$186,'Operations Support'!A2963,Summary!$Q$110:$Q$186),0)</f>
        <v>6235.2217120196892</v>
      </c>
      <c r="AK2963" s="688">
        <f t="shared" ca="1" si="691"/>
        <v>11846.561340462575</v>
      </c>
      <c r="AM2963" s="688">
        <f>IFERROR($H2963/SUMIF($A:$A,$A2963,$H:$H)*SUMIF(Summary!$A$230:$A$266,$A2963,Summary!$P$230:$P$266),0)</f>
        <v>1178.4271189511953</v>
      </c>
      <c r="AN2963" s="688">
        <f>IFERROR($H2963/SUMIF($A:$A,$A2963,$H:$H)*(SUMIF(Summary!$A$230:$A$266,$A2963,Summary!$L$230:$L$266)+SUMIF(Summary!$A$281:$A$317,$A2963,Summary!$L$281:$L$317))-AM2963,0)</f>
        <v>2851.8916372367794</v>
      </c>
      <c r="AO2963" s="688">
        <f>IFERROR($H2963/SUMIF($A:$A,$A2963,$H:$H)*SUMIF(Summary!$A$230:$A$266,$A2963,Summary!$Q$230:$Q$266),0)</f>
        <v>1179.7126586216241</v>
      </c>
      <c r="AP2963" s="688">
        <f>IFERROR($H2963/SUMIF($A:$A,$A2963,$H:$H)*(SUMIF(Summary!$A$230:$A$266,$A2963,Summary!$L$230:$L$266)+SUMIF(Summary!$A$281:$A$317,$A2963,Summary!$L$281:$L$317))-AO2963,0)</f>
        <v>2850.6060975663509</v>
      </c>
      <c r="AQ2963" s="306"/>
      <c r="AR2963" s="688">
        <f t="shared" ca="1" si="692"/>
        <v>14705.247534667222</v>
      </c>
      <c r="AS2963" s="688">
        <f t="shared" ca="1" si="693"/>
        <v>14697.167438028926</v>
      </c>
    </row>
    <row r="2964" spans="1:45" x14ac:dyDescent="0.2">
      <c r="A2964" s="423">
        <v>11161</v>
      </c>
      <c r="B2964" s="424">
        <v>1</v>
      </c>
      <c r="C2964" s="425" t="s">
        <v>319</v>
      </c>
      <c r="D2964" s="422">
        <f t="shared" si="694"/>
        <v>35</v>
      </c>
      <c r="E2964" s="422">
        <f t="shared" si="695"/>
        <v>21</v>
      </c>
      <c r="F2964" s="422">
        <f t="shared" si="696"/>
        <v>139</v>
      </c>
      <c r="G2964" s="422">
        <f t="shared" si="697"/>
        <v>0</v>
      </c>
      <c r="H2964" s="22">
        <f t="shared" si="698"/>
        <v>195</v>
      </c>
      <c r="I2964" s="116">
        <v>0</v>
      </c>
      <c r="J2964" s="116">
        <v>21</v>
      </c>
      <c r="K2964" s="116">
        <v>84</v>
      </c>
      <c r="L2964" s="116">
        <v>0</v>
      </c>
      <c r="M2964" s="22">
        <f t="shared" si="699"/>
        <v>105</v>
      </c>
      <c r="N2964" s="116">
        <v>35</v>
      </c>
      <c r="O2964" s="116">
        <v>0</v>
      </c>
      <c r="P2964" s="116">
        <v>42</v>
      </c>
      <c r="Q2964" s="116">
        <v>0</v>
      </c>
      <c r="R2964" s="22">
        <f t="shared" si="700"/>
        <v>77</v>
      </c>
      <c r="S2964" s="116">
        <v>0</v>
      </c>
      <c r="T2964" s="116">
        <v>0</v>
      </c>
      <c r="U2964" s="116">
        <v>13</v>
      </c>
      <c r="V2964" s="116">
        <v>0</v>
      </c>
      <c r="W2964" s="22">
        <f t="shared" si="701"/>
        <v>13</v>
      </c>
      <c r="X2964" s="22">
        <f t="shared" si="702"/>
        <v>6.5</v>
      </c>
      <c r="Y2964" s="22">
        <f ca="1">OFFSET('Cost Study'!$B$7,'Operations Support'!$C2964,'Operations Support'!$B2964)*$H2964</f>
        <v>267.15000000000003</v>
      </c>
      <c r="Z2964" s="23">
        <f ca="1">Y2964*'Cost Study'!$B$31</f>
        <v>14920.843078566893</v>
      </c>
      <c r="AA2964" s="23">
        <f ca="1">IF(A2964=10298,1.51,1)*IF($B2964&lt;3,$D2964*'Cost Study'!$B$32*OFFSET('Cost Study'!$B$7,'Operations Support'!$C2964,'Operations Support'!$B2964),0)</f>
        <v>4.7949999999999999</v>
      </c>
      <c r="AB2964" s="24">
        <f ca="1">AA2964*'Cost Study'!$B$31</f>
        <v>267.81000397427755</v>
      </c>
      <c r="AC2964" s="23">
        <f ca="1">Y2964*'Cost Study'!$B$31</f>
        <v>14920.843078566893</v>
      </c>
      <c r="AD2964" s="24">
        <f ca="1">AA2964*'Cost Study'!$B$31</f>
        <v>267.81000397427755</v>
      </c>
      <c r="AE2964" s="377">
        <f t="shared" ca="1" si="703"/>
        <v>15188.65308254117</v>
      </c>
      <c r="AF2964" s="377">
        <f t="shared" ca="1" si="704"/>
        <v>15188.65308254117</v>
      </c>
      <c r="AH2964" s="688">
        <f>IFERROR($H2964/SUMIF($A:$A,$A2964,$H:$H)*SUMIF(Summary!$A$110:$A$186,$A2964,Summary!$P$110:$P$186),0)</f>
        <v>7360.8684559703343</v>
      </c>
      <c r="AI2964" s="689">
        <f t="shared" ca="1" si="690"/>
        <v>7827.7846265708358</v>
      </c>
      <c r="AJ2964" s="688">
        <f>IFERROR(H2964/SUMIF(A:A,A2964,H:H)*SUMIF(Summary!$A$110:$A$186,'Operations Support'!A2964,Summary!$Q$110:$Q$186),0)</f>
        <v>7368.8983869323602</v>
      </c>
      <c r="AK2964" s="688">
        <f t="shared" ca="1" si="691"/>
        <v>7819.7546956088099</v>
      </c>
      <c r="AM2964" s="688">
        <f>IFERROR($H2964/SUMIF($A:$A,$A2964,$H:$H)*SUMIF(Summary!$A$230:$A$266,$A2964,Summary!$P$230:$P$266),0)</f>
        <v>1392.68659512414</v>
      </c>
      <c r="AN2964" s="688">
        <f>IFERROR($H2964/SUMIF($A:$A,$A2964,$H:$H)*(SUMIF(Summary!$A$230:$A$266,$A2964,Summary!$L$230:$L$266)+SUMIF(Summary!$A$281:$A$317,$A2964,Summary!$L$281:$L$317))-AM2964,0)</f>
        <v>3370.4173894616488</v>
      </c>
      <c r="AO2964" s="688">
        <f>IFERROR($H2964/SUMIF($A:$A,$A2964,$H:$H)*SUMIF(Summary!$A$230:$A$266,$A2964,Summary!$Q$230:$Q$266),0)</f>
        <v>1394.2058692801013</v>
      </c>
      <c r="AP2964" s="688">
        <f>IFERROR($H2964/SUMIF($A:$A,$A2964,$H:$H)*(SUMIF(Summary!$A$230:$A$266,$A2964,Summary!$L$230:$L$266)+SUMIF(Summary!$A$281:$A$317,$A2964,Summary!$L$281:$L$317))-AO2964,0)</f>
        <v>3368.8981153056875</v>
      </c>
      <c r="AQ2964" s="306"/>
      <c r="AR2964" s="688">
        <f t="shared" ca="1" si="692"/>
        <v>11198.202016032485</v>
      </c>
      <c r="AS2964" s="688">
        <f t="shared" ca="1" si="693"/>
        <v>11188.652810914497</v>
      </c>
    </row>
    <row r="2965" spans="1:45" x14ac:dyDescent="0.2">
      <c r="A2965" s="423">
        <v>11161</v>
      </c>
      <c r="B2965" s="424">
        <v>1</v>
      </c>
      <c r="C2965" s="425" t="s">
        <v>320</v>
      </c>
      <c r="D2965" s="422">
        <f t="shared" si="694"/>
        <v>0</v>
      </c>
      <c r="E2965" s="422">
        <f t="shared" si="695"/>
        <v>0</v>
      </c>
      <c r="F2965" s="422">
        <f t="shared" si="696"/>
        <v>39</v>
      </c>
      <c r="G2965" s="422">
        <f t="shared" si="697"/>
        <v>0</v>
      </c>
      <c r="H2965" s="22">
        <f t="shared" si="698"/>
        <v>39</v>
      </c>
      <c r="I2965" s="116">
        <v>0</v>
      </c>
      <c r="J2965" s="116">
        <v>0</v>
      </c>
      <c r="K2965" s="116">
        <v>0</v>
      </c>
      <c r="L2965" s="116">
        <v>0</v>
      </c>
      <c r="M2965" s="22">
        <f t="shared" si="699"/>
        <v>0</v>
      </c>
      <c r="N2965" s="116">
        <v>0</v>
      </c>
      <c r="O2965" s="116">
        <v>0</v>
      </c>
      <c r="P2965" s="116">
        <v>39</v>
      </c>
      <c r="Q2965" s="116">
        <v>0</v>
      </c>
      <c r="R2965" s="22">
        <f t="shared" si="700"/>
        <v>39</v>
      </c>
      <c r="S2965" s="116">
        <v>0</v>
      </c>
      <c r="T2965" s="116">
        <v>0</v>
      </c>
      <c r="U2965" s="116">
        <v>0</v>
      </c>
      <c r="V2965" s="116">
        <v>0</v>
      </c>
      <c r="W2965" s="22">
        <f t="shared" si="701"/>
        <v>0</v>
      </c>
      <c r="X2965" s="22">
        <f t="shared" si="702"/>
        <v>1.3</v>
      </c>
      <c r="Y2965" s="22">
        <f ca="1">OFFSET('Cost Study'!$B$7,'Operations Support'!$C2965,'Operations Support'!$B2965)*$H2965</f>
        <v>39</v>
      </c>
      <c r="Z2965" s="23">
        <f ca="1">Y2965*'Cost Study'!$B$31</f>
        <v>2178.2252669440718</v>
      </c>
      <c r="AA2965" s="23">
        <f ca="1">IF(A2965=10298,1.51,1)*IF($B2965&lt;3,$D2965*'Cost Study'!$B$32*OFFSET('Cost Study'!$B$7,'Operations Support'!$C2965,'Operations Support'!$B2965),0)</f>
        <v>0</v>
      </c>
      <c r="AB2965" s="24">
        <f ca="1">AA2965*'Cost Study'!$B$31</f>
        <v>0</v>
      </c>
      <c r="AC2965" s="23">
        <f ca="1">Y2965*'Cost Study'!$B$31</f>
        <v>2178.2252669440718</v>
      </c>
      <c r="AD2965" s="24">
        <f ca="1">AA2965*'Cost Study'!$B$31</f>
        <v>0</v>
      </c>
      <c r="AE2965" s="377">
        <f t="shared" ca="1" si="703"/>
        <v>2178.2252669440718</v>
      </c>
      <c r="AF2965" s="377">
        <f t="shared" ca="1" si="704"/>
        <v>2178.2252669440718</v>
      </c>
      <c r="AH2965" s="688">
        <f>IFERROR($H2965/SUMIF($A:$A,$A2965,$H:$H)*SUMIF(Summary!$A$110:$A$186,$A2965,Summary!$P$110:$P$186),0)</f>
        <v>1472.1736911940668</v>
      </c>
      <c r="AI2965" s="689">
        <f t="shared" ca="1" si="690"/>
        <v>706.05157575000499</v>
      </c>
      <c r="AJ2965" s="688">
        <f>IFERROR(H2965/SUMIF(A:A,A2965,H:H)*SUMIF(Summary!$A$110:$A$186,'Operations Support'!A2965,Summary!$Q$110:$Q$186),0)</f>
        <v>1473.779677386472</v>
      </c>
      <c r="AK2965" s="688">
        <f t="shared" ca="1" si="691"/>
        <v>704.44558955759976</v>
      </c>
      <c r="AM2965" s="688">
        <f>IFERROR($H2965/SUMIF($A:$A,$A2965,$H:$H)*SUMIF(Summary!$A$230:$A$266,$A2965,Summary!$P$230:$P$266),0)</f>
        <v>278.53731902482798</v>
      </c>
      <c r="AN2965" s="688">
        <f>IFERROR($H2965/SUMIF($A:$A,$A2965,$H:$H)*(SUMIF(Summary!$A$230:$A$266,$A2965,Summary!$L$230:$L$266)+SUMIF(Summary!$A$281:$A$317,$A2965,Summary!$L$281:$L$317))-AM2965,0)</f>
        <v>674.08347789232971</v>
      </c>
      <c r="AO2965" s="688">
        <f>IFERROR($H2965/SUMIF($A:$A,$A2965,$H:$H)*SUMIF(Summary!$A$230:$A$266,$A2965,Summary!$Q$230:$Q$266),0)</f>
        <v>278.84117385602025</v>
      </c>
      <c r="AP2965" s="688">
        <f>IFERROR($H2965/SUMIF($A:$A,$A2965,$H:$H)*(SUMIF(Summary!$A$230:$A$266,$A2965,Summary!$L$230:$L$266)+SUMIF(Summary!$A$281:$A$317,$A2965,Summary!$L$281:$L$317))-AO2965,0)</f>
        <v>673.7796230611375</v>
      </c>
      <c r="AQ2965" s="306"/>
      <c r="AR2965" s="688">
        <f t="shared" ca="1" si="692"/>
        <v>1380.1350536423347</v>
      </c>
      <c r="AS2965" s="688">
        <f t="shared" ca="1" si="693"/>
        <v>1378.2252126187373</v>
      </c>
    </row>
    <row r="2966" spans="1:45" x14ac:dyDescent="0.2">
      <c r="A2966" s="423">
        <v>11161</v>
      </c>
      <c r="B2966" s="424">
        <v>2</v>
      </c>
      <c r="C2966" s="425" t="s">
        <v>300</v>
      </c>
      <c r="D2966" s="422">
        <f t="shared" si="694"/>
        <v>17831</v>
      </c>
      <c r="E2966" s="422">
        <f t="shared" si="695"/>
        <v>2401</v>
      </c>
      <c r="F2966" s="422">
        <f t="shared" si="696"/>
        <v>2807</v>
      </c>
      <c r="G2966" s="422">
        <f t="shared" si="697"/>
        <v>0</v>
      </c>
      <c r="H2966" s="22">
        <f t="shared" si="698"/>
        <v>23039</v>
      </c>
      <c r="I2966" s="116">
        <v>7948</v>
      </c>
      <c r="J2966" s="116">
        <v>1152</v>
      </c>
      <c r="K2966" s="116">
        <v>1257</v>
      </c>
      <c r="L2966" s="116">
        <v>0</v>
      </c>
      <c r="M2966" s="22">
        <f t="shared" si="699"/>
        <v>10357</v>
      </c>
      <c r="N2966" s="116">
        <v>7270</v>
      </c>
      <c r="O2966" s="116">
        <v>1102</v>
      </c>
      <c r="P2966" s="116">
        <v>1370</v>
      </c>
      <c r="Q2966" s="116">
        <v>0</v>
      </c>
      <c r="R2966" s="22">
        <f t="shared" si="700"/>
        <v>9742</v>
      </c>
      <c r="S2966" s="116">
        <v>2613</v>
      </c>
      <c r="T2966" s="116">
        <v>147</v>
      </c>
      <c r="U2966" s="116">
        <v>180</v>
      </c>
      <c r="V2966" s="116">
        <v>0</v>
      </c>
      <c r="W2966" s="22">
        <f t="shared" si="701"/>
        <v>2940</v>
      </c>
      <c r="X2966" s="22">
        <f t="shared" si="702"/>
        <v>767.9666666666667</v>
      </c>
      <c r="Y2966" s="22">
        <f ca="1">OFFSET('Cost Study'!$B$7,'Operations Support'!$C2966,'Operations Support'!$B2966)*$H2966</f>
        <v>40318.25</v>
      </c>
      <c r="Z2966" s="23">
        <f ca="1">Y2966*'Cost Study'!$B$31</f>
        <v>2251852.0735632773</v>
      </c>
      <c r="AA2966" s="23">
        <f ca="1">IF(A2966=10298,1.51,1)*IF($B2966&lt;3,$D2966*'Cost Study'!$B$32*OFFSET('Cost Study'!$B$7,'Operations Support'!$C2966,'Operations Support'!$B2966),0)</f>
        <v>3120.4250000000002</v>
      </c>
      <c r="AB2966" s="24">
        <f ca="1">AA2966*'Cost Study'!$B$31</f>
        <v>174281.75842574245</v>
      </c>
      <c r="AC2966" s="23">
        <f ca="1">Y2966*'Cost Study'!$B$31</f>
        <v>2251852.0735632773</v>
      </c>
      <c r="AD2966" s="24">
        <f ca="1">AA2966*'Cost Study'!$B$31</f>
        <v>174281.75842574245</v>
      </c>
      <c r="AE2966" s="377">
        <f t="shared" ca="1" si="703"/>
        <v>2426133.8319890196</v>
      </c>
      <c r="AF2966" s="377">
        <f t="shared" ca="1" si="704"/>
        <v>2426133.8319890196</v>
      </c>
      <c r="AH2966" s="688">
        <f>IFERROR($H2966/SUMIF($A:$A,$A2966,$H:$H)*SUMIF(Summary!$A$110:$A$186,$A2966,Summary!$P$110:$P$186),0)</f>
        <v>869677.171062054</v>
      </c>
      <c r="AI2966" s="689">
        <f t="shared" ca="1" si="690"/>
        <v>1556456.6609269655</v>
      </c>
      <c r="AJ2966" s="688">
        <f>IFERROR(H2966/SUMIF(A:A,A2966,H:H)*SUMIF(Summary!$A$110:$A$186,'Operations Support'!A2966,Summary!$Q$110:$Q$186),0)</f>
        <v>870625.89711043402</v>
      </c>
      <c r="AK2966" s="688">
        <f t="shared" ca="1" si="691"/>
        <v>1555507.9348785856</v>
      </c>
      <c r="AM2966" s="688">
        <f>IFERROR($H2966/SUMIF($A:$A,$A2966,$H:$H)*SUMIF(Summary!$A$230:$A$266,$A2966,Summary!$P$230:$P$266),0)</f>
        <v>164544.13571828234</v>
      </c>
      <c r="AN2966" s="688">
        <f>IFERROR($H2966/SUMIF($A:$A,$A2966,$H:$H)*(SUMIF(Summary!$A$230:$A$266,$A2966,Summary!$L$230:$L$266)+SUMIF(Summary!$A$281:$A$317,$A2966,Summary!$L$281:$L$317))-AM2966,0)</f>
        <v>398210.49351695855</v>
      </c>
      <c r="AO2966" s="688">
        <f>IFERROR($H2966/SUMIF($A:$A,$A2966,$H:$H)*SUMIF(Summary!$A$230:$A$266,$A2966,Summary!$Q$230:$Q$266),0)</f>
        <v>164723.6360120218</v>
      </c>
      <c r="AP2966" s="688">
        <f>IFERROR($H2966/SUMIF($A:$A,$A2966,$H:$H)*(SUMIF(Summary!$A$230:$A$266,$A2966,Summary!$L$230:$L$266)+SUMIF(Summary!$A$281:$A$317,$A2966,Summary!$L$281:$L$317))-AO2966,0)</f>
        <v>398030.99322321906</v>
      </c>
      <c r="AQ2966" s="306"/>
      <c r="AR2966" s="688">
        <f t="shared" ca="1" si="692"/>
        <v>1954667.1544439241</v>
      </c>
      <c r="AS2966" s="688">
        <f t="shared" ca="1" si="693"/>
        <v>1953538.9281018046</v>
      </c>
    </row>
    <row r="2967" spans="1:45" x14ac:dyDescent="0.2">
      <c r="A2967" s="423">
        <v>11161</v>
      </c>
      <c r="B2967" s="424">
        <v>2</v>
      </c>
      <c r="C2967" s="425" t="s">
        <v>301</v>
      </c>
      <c r="D2967" s="422">
        <f t="shared" si="694"/>
        <v>13051</v>
      </c>
      <c r="E2967" s="422">
        <f t="shared" si="695"/>
        <v>3007</v>
      </c>
      <c r="F2967" s="422">
        <f t="shared" si="696"/>
        <v>6848</v>
      </c>
      <c r="G2967" s="422">
        <f t="shared" si="697"/>
        <v>0</v>
      </c>
      <c r="H2967" s="22">
        <f t="shared" si="698"/>
        <v>22906</v>
      </c>
      <c r="I2967" s="116">
        <v>5704</v>
      </c>
      <c r="J2967" s="116">
        <v>1625</v>
      </c>
      <c r="K2967" s="116">
        <v>2603</v>
      </c>
      <c r="L2967" s="116">
        <v>0</v>
      </c>
      <c r="M2967" s="22">
        <f t="shared" si="699"/>
        <v>9932</v>
      </c>
      <c r="N2967" s="116">
        <v>5210</v>
      </c>
      <c r="O2967" s="116">
        <v>1001</v>
      </c>
      <c r="P2967" s="116">
        <v>3418</v>
      </c>
      <c r="Q2967" s="116">
        <v>0</v>
      </c>
      <c r="R2967" s="22">
        <f t="shared" si="700"/>
        <v>9629</v>
      </c>
      <c r="S2967" s="116">
        <v>2137</v>
      </c>
      <c r="T2967" s="116">
        <v>381</v>
      </c>
      <c r="U2967" s="116">
        <v>827</v>
      </c>
      <c r="V2967" s="116">
        <v>0</v>
      </c>
      <c r="W2967" s="22">
        <f t="shared" si="701"/>
        <v>3345</v>
      </c>
      <c r="X2967" s="22">
        <f t="shared" si="702"/>
        <v>763.5333333333333</v>
      </c>
      <c r="Y2967" s="22">
        <f ca="1">OFFSET('Cost Study'!$B$7,'Operations Support'!$C2967,'Operations Support'!$B2967)*$H2967</f>
        <v>63220.56</v>
      </c>
      <c r="Z2967" s="23">
        <f ca="1">Y2967*'Cost Study'!$B$31</f>
        <v>3530990.2867270177</v>
      </c>
      <c r="AA2967" s="23">
        <f ca="1">IF(A2967=10298,1.51,1)*IF($B2967&lt;3,$D2967*'Cost Study'!$B$32*OFFSET('Cost Study'!$B$7,'Operations Support'!$C2967,'Operations Support'!$B2967),0)</f>
        <v>3602.076</v>
      </c>
      <c r="AB2967" s="24">
        <f ca="1">AA2967*'Cost Study'!$B$31</f>
        <v>201182.89632443164</v>
      </c>
      <c r="AC2967" s="23">
        <f ca="1">Y2967*'Cost Study'!$B$31</f>
        <v>3530990.2867270177</v>
      </c>
      <c r="AD2967" s="24">
        <f ca="1">AA2967*'Cost Study'!$B$31</f>
        <v>201182.89632443164</v>
      </c>
      <c r="AE2967" s="377">
        <f t="shared" ca="1" si="703"/>
        <v>3732173.1830514492</v>
      </c>
      <c r="AF2967" s="377">
        <f t="shared" ca="1" si="704"/>
        <v>3732173.1830514492</v>
      </c>
      <c r="AH2967" s="688">
        <f>IFERROR($H2967/SUMIF($A:$A,$A2967,$H:$H)*SUMIF(Summary!$A$110:$A$186,$A2967,Summary!$P$110:$P$186),0)</f>
        <v>864656.68129464868</v>
      </c>
      <c r="AI2967" s="689">
        <f t="shared" ca="1" si="690"/>
        <v>2867516.5017568003</v>
      </c>
      <c r="AJ2967" s="688">
        <f>IFERROR(H2967/SUMIF(A:A,A2967,H:H)*SUMIF(Summary!$A$110:$A$186,'Operations Support'!A2967,Summary!$Q$110:$Q$186),0)</f>
        <v>865599.93051832123</v>
      </c>
      <c r="AK2967" s="688">
        <f t="shared" ca="1" si="691"/>
        <v>2866573.252533128</v>
      </c>
      <c r="AM2967" s="688">
        <f>IFERROR($H2967/SUMIF($A:$A,$A2967,$H:$H)*SUMIF(Summary!$A$230:$A$266,$A2967,Summary!$P$230:$P$266),0)</f>
        <v>163594.2520405823</v>
      </c>
      <c r="AN2967" s="688">
        <f>IFERROR($H2967/SUMIF($A:$A,$A2967,$H:$H)*(SUMIF(Summary!$A$230:$A$266,$A2967,Summary!$L$230:$L$266)+SUMIF(Summary!$A$281:$A$317,$A2967,Summary!$L$281:$L$317))-AM2967,0)</f>
        <v>395911.69601542834</v>
      </c>
      <c r="AO2967" s="688">
        <f>IFERROR($H2967/SUMIF($A:$A,$A2967,$H:$H)*SUMIF(Summary!$A$230:$A$266,$A2967,Summary!$Q$230:$Q$266),0)</f>
        <v>163772.7161114359</v>
      </c>
      <c r="AP2967" s="688">
        <f>IFERROR($H2967/SUMIF($A:$A,$A2967,$H:$H)*(SUMIF(Summary!$A$230:$A$266,$A2967,Summary!$L$230:$L$266)+SUMIF(Summary!$A$281:$A$317,$A2967,Summary!$L$281:$L$317))-AO2967,0)</f>
        <v>395733.23194457474</v>
      </c>
      <c r="AQ2967" s="306"/>
      <c r="AR2967" s="688">
        <f t="shared" ca="1" si="692"/>
        <v>3263428.1977722286</v>
      </c>
      <c r="AS2967" s="688">
        <f t="shared" ca="1" si="693"/>
        <v>3262306.4844777025</v>
      </c>
    </row>
    <row r="2968" spans="1:45" x14ac:dyDescent="0.2">
      <c r="A2968" s="423">
        <v>11161</v>
      </c>
      <c r="B2968" s="424">
        <v>2</v>
      </c>
      <c r="C2968" s="425" t="s">
        <v>302</v>
      </c>
      <c r="D2968" s="422">
        <f t="shared" si="694"/>
        <v>2591</v>
      </c>
      <c r="E2968" s="422">
        <f t="shared" si="695"/>
        <v>183</v>
      </c>
      <c r="F2968" s="422">
        <f t="shared" si="696"/>
        <v>623</v>
      </c>
      <c r="G2968" s="422">
        <f t="shared" si="697"/>
        <v>0</v>
      </c>
      <c r="H2968" s="22">
        <f t="shared" si="698"/>
        <v>3397</v>
      </c>
      <c r="I2968" s="116">
        <v>1179</v>
      </c>
      <c r="J2968" s="116">
        <v>89</v>
      </c>
      <c r="K2968" s="116">
        <v>355</v>
      </c>
      <c r="L2968" s="116">
        <v>0</v>
      </c>
      <c r="M2968" s="22">
        <f t="shared" si="699"/>
        <v>1623</v>
      </c>
      <c r="N2968" s="116">
        <v>1106</v>
      </c>
      <c r="O2968" s="116">
        <v>94</v>
      </c>
      <c r="P2968" s="116">
        <v>268</v>
      </c>
      <c r="Q2968" s="116">
        <v>0</v>
      </c>
      <c r="R2968" s="22">
        <f t="shared" si="700"/>
        <v>1468</v>
      </c>
      <c r="S2968" s="116">
        <v>306</v>
      </c>
      <c r="T2968" s="116">
        <v>0</v>
      </c>
      <c r="U2968" s="116">
        <v>0</v>
      </c>
      <c r="V2968" s="116">
        <v>0</v>
      </c>
      <c r="W2968" s="22">
        <f t="shared" si="701"/>
        <v>306</v>
      </c>
      <c r="X2968" s="22">
        <f t="shared" si="702"/>
        <v>113.23333333333333</v>
      </c>
      <c r="Y2968" s="22">
        <f ca="1">OFFSET('Cost Study'!$B$7,'Operations Support'!$C2968,'Operations Support'!$B2968)*$H2968</f>
        <v>9036.02</v>
      </c>
      <c r="Z2968" s="23">
        <f ca="1">Y2968*'Cost Study'!$B$31</f>
        <v>504679.15581056336</v>
      </c>
      <c r="AA2968" s="23">
        <f ca="1">IF(A2968=10298,1.51,1)*IF($B2968&lt;3,$D2968*'Cost Study'!$B$32*OFFSET('Cost Study'!$B$7,'Operations Support'!$C2968,'Operations Support'!$B2968),0)</f>
        <v>689.20600000000013</v>
      </c>
      <c r="AB2968" s="24">
        <f ca="1">AA2968*'Cost Study'!$B$31</f>
        <v>38493.485213575797</v>
      </c>
      <c r="AC2968" s="23">
        <f ca="1">Y2968*'Cost Study'!$B$31</f>
        <v>504679.15581056336</v>
      </c>
      <c r="AD2968" s="24">
        <f ca="1">AA2968*'Cost Study'!$B$31</f>
        <v>38493.485213575797</v>
      </c>
      <c r="AE2968" s="377">
        <f t="shared" ca="1" si="703"/>
        <v>543172.64102413913</v>
      </c>
      <c r="AF2968" s="377">
        <f t="shared" ca="1" si="704"/>
        <v>543172.64102413913</v>
      </c>
      <c r="AH2968" s="688">
        <f>IFERROR($H2968/SUMIF($A:$A,$A2968,$H:$H)*SUMIF(Summary!$A$110:$A$186,$A2968,Summary!$P$110:$P$186),0)</f>
        <v>128230.10330733961</v>
      </c>
      <c r="AI2968" s="689">
        <f t="shared" ca="1" si="690"/>
        <v>414942.53771679953</v>
      </c>
      <c r="AJ2968" s="688">
        <f>IFERROR(H2968/SUMIF(A:A,A2968,H:H)*SUMIF(Summary!$A$110:$A$186,'Operations Support'!A2968,Summary!$Q$110:$Q$186),0)</f>
        <v>128369.98882261141</v>
      </c>
      <c r="AK2968" s="688">
        <f t="shared" ca="1" si="691"/>
        <v>414802.65220152773</v>
      </c>
      <c r="AM2968" s="688">
        <f>IFERROR($H2968/SUMIF($A:$A,$A2968,$H:$H)*SUMIF(Summary!$A$230:$A$266,$A2968,Summary!$P$230:$P$266),0)</f>
        <v>24261.314685316429</v>
      </c>
      <c r="AN2968" s="688">
        <f>IFERROR($H2968/SUMIF($A:$A,$A2968,$H:$H)*(SUMIF(Summary!$A$230:$A$266,$A2968,Summary!$L$230:$L$266)+SUMIF(Summary!$A$281:$A$317,$A2968,Summary!$L$281:$L$317))-AM2968,0)</f>
        <v>58714.399343595993</v>
      </c>
      <c r="AO2968" s="688">
        <f>IFERROR($H2968/SUMIF($A:$A,$A2968,$H:$H)*SUMIF(Summary!$A$230:$A$266,$A2968,Summary!$Q$230:$Q$266),0)</f>
        <v>24287.781220228222</v>
      </c>
      <c r="AP2968" s="688">
        <f>IFERROR($H2968/SUMIF($A:$A,$A2968,$H:$H)*(SUMIF(Summary!$A$230:$A$266,$A2968,Summary!$L$230:$L$266)+SUMIF(Summary!$A$281:$A$317,$A2968,Summary!$L$281:$L$317))-AO2968,0)</f>
        <v>58687.9328086842</v>
      </c>
      <c r="AQ2968" s="306"/>
      <c r="AR2968" s="688">
        <f t="shared" ca="1" si="692"/>
        <v>473656.93706039555</v>
      </c>
      <c r="AS2968" s="688">
        <f t="shared" ca="1" si="693"/>
        <v>473490.58501021191</v>
      </c>
    </row>
    <row r="2969" spans="1:45" x14ac:dyDescent="0.2">
      <c r="A2969" s="423">
        <v>11161</v>
      </c>
      <c r="B2969" s="424">
        <v>2</v>
      </c>
      <c r="C2969" s="425" t="s">
        <v>303</v>
      </c>
      <c r="D2969" s="422">
        <f t="shared" si="694"/>
        <v>2299</v>
      </c>
      <c r="E2969" s="422">
        <f t="shared" si="695"/>
        <v>933</v>
      </c>
      <c r="F2969" s="422">
        <f t="shared" si="696"/>
        <v>3056</v>
      </c>
      <c r="G2969" s="422">
        <f t="shared" si="697"/>
        <v>0</v>
      </c>
      <c r="H2969" s="22">
        <f t="shared" si="698"/>
        <v>6288</v>
      </c>
      <c r="I2969" s="116">
        <v>537</v>
      </c>
      <c r="J2969" s="116">
        <v>522</v>
      </c>
      <c r="K2969" s="116">
        <v>1484</v>
      </c>
      <c r="L2969" s="116">
        <v>0</v>
      </c>
      <c r="M2969" s="22">
        <f t="shared" si="699"/>
        <v>2543</v>
      </c>
      <c r="N2969" s="116">
        <v>993</v>
      </c>
      <c r="O2969" s="116">
        <v>411</v>
      </c>
      <c r="P2969" s="116">
        <v>1317</v>
      </c>
      <c r="Q2969" s="116">
        <v>0</v>
      </c>
      <c r="R2969" s="22">
        <f t="shared" si="700"/>
        <v>2721</v>
      </c>
      <c r="S2969" s="116">
        <v>769</v>
      </c>
      <c r="T2969" s="116">
        <v>0</v>
      </c>
      <c r="U2969" s="116">
        <v>255</v>
      </c>
      <c r="V2969" s="116">
        <v>0</v>
      </c>
      <c r="W2969" s="22">
        <f t="shared" si="701"/>
        <v>1024</v>
      </c>
      <c r="X2969" s="22">
        <f t="shared" si="702"/>
        <v>209.6</v>
      </c>
      <c r="Y2969" s="22">
        <f ca="1">OFFSET('Cost Study'!$B$7,'Operations Support'!$C2969,'Operations Support'!$B2969)*$H2969</f>
        <v>12450.24</v>
      </c>
      <c r="Z2969" s="23">
        <f ca="1">Y2969*'Cost Study'!$B$31</f>
        <v>695369.93198763486</v>
      </c>
      <c r="AA2969" s="23">
        <f ca="1">IF(A2969=10298,1.51,1)*IF($B2969&lt;3,$D2969*'Cost Study'!$B$32*OFFSET('Cost Study'!$B$7,'Operations Support'!$C2969,'Operations Support'!$B2969),0)</f>
        <v>455.202</v>
      </c>
      <c r="AB2969" s="24">
        <f ca="1">AA2969*'Cost Study'!$B$31</f>
        <v>25423.910204191674</v>
      </c>
      <c r="AC2969" s="23">
        <f ca="1">Y2969*'Cost Study'!$B$31</f>
        <v>695369.93198763486</v>
      </c>
      <c r="AD2969" s="24">
        <f ca="1">AA2969*'Cost Study'!$B$31</f>
        <v>25423.910204191674</v>
      </c>
      <c r="AE2969" s="377">
        <f t="shared" ca="1" si="703"/>
        <v>720793.84219182655</v>
      </c>
      <c r="AF2969" s="377">
        <f t="shared" ca="1" si="704"/>
        <v>720793.84219182655</v>
      </c>
      <c r="AH2969" s="688">
        <f>IFERROR($H2969/SUMIF($A:$A,$A2969,$H:$H)*SUMIF(Summary!$A$110:$A$186,$A2969,Summary!$P$110:$P$186),0)</f>
        <v>237359.69667252031</v>
      </c>
      <c r="AI2969" s="689">
        <f t="shared" ca="1" si="690"/>
        <v>483434.14551930624</v>
      </c>
      <c r="AJ2969" s="688">
        <f>IFERROR(H2969/SUMIF(A:A,A2969,H:H)*SUMIF(Summary!$A$110:$A$186,'Operations Support'!A2969,Summary!$Q$110:$Q$186),0)</f>
        <v>237618.63106169578</v>
      </c>
      <c r="AK2969" s="688">
        <f t="shared" ca="1" si="691"/>
        <v>483175.2111301308</v>
      </c>
      <c r="AM2969" s="688">
        <f>IFERROR($H2969/SUMIF($A:$A,$A2969,$H:$H)*SUMIF(Summary!$A$230:$A$266,$A2969,Summary!$P$230:$P$266),0)</f>
        <v>44908.786205849188</v>
      </c>
      <c r="AN2969" s="688">
        <f>IFERROR($H2969/SUMIF($A:$A,$A2969,$H:$H)*(SUMIF(Summary!$A$230:$A$266,$A2969,Summary!$L$230:$L$266)+SUMIF(Summary!$A$281:$A$317,$A2969,Summary!$L$281:$L$317))-AM2969,0)</f>
        <v>108682.99766633254</v>
      </c>
      <c r="AO2969" s="688">
        <f>IFERROR($H2969/SUMIF($A:$A,$A2969,$H:$H)*SUMIF(Summary!$A$230:$A$266,$A2969,Summary!$Q$230:$Q$266),0)</f>
        <v>44957.776954016801</v>
      </c>
      <c r="AP2969" s="688">
        <f>IFERROR($H2969/SUMIF($A:$A,$A2969,$H:$H)*(SUMIF(Summary!$A$230:$A$266,$A2969,Summary!$L$230:$L$266)+SUMIF(Summary!$A$281:$A$317,$A2969,Summary!$L$281:$L$317))-AO2969,0)</f>
        <v>108634.00691816493</v>
      </c>
      <c r="AQ2969" s="306"/>
      <c r="AR2969" s="688">
        <f t="shared" ca="1" si="692"/>
        <v>592117.14318563882</v>
      </c>
      <c r="AS2969" s="688">
        <f t="shared" ca="1" si="693"/>
        <v>591809.2180482957</v>
      </c>
    </row>
    <row r="2970" spans="1:45" x14ac:dyDescent="0.2">
      <c r="A2970" s="423">
        <v>11161</v>
      </c>
      <c r="B2970" s="424">
        <v>2</v>
      </c>
      <c r="C2970" s="425" t="s">
        <v>304</v>
      </c>
      <c r="D2970" s="422">
        <f t="shared" si="694"/>
        <v>0</v>
      </c>
      <c r="E2970" s="422">
        <f t="shared" si="695"/>
        <v>0</v>
      </c>
      <c r="F2970" s="422">
        <f t="shared" si="696"/>
        <v>189</v>
      </c>
      <c r="G2970" s="422">
        <f t="shared" si="697"/>
        <v>0</v>
      </c>
      <c r="H2970" s="22">
        <f t="shared" si="698"/>
        <v>189</v>
      </c>
      <c r="I2970" s="116">
        <v>0</v>
      </c>
      <c r="J2970" s="116">
        <v>0</v>
      </c>
      <c r="K2970" s="116">
        <v>111</v>
      </c>
      <c r="L2970" s="116">
        <v>0</v>
      </c>
      <c r="M2970" s="22">
        <f t="shared" si="699"/>
        <v>111</v>
      </c>
      <c r="N2970" s="116">
        <v>0</v>
      </c>
      <c r="O2970" s="116">
        <v>0</v>
      </c>
      <c r="P2970" s="116">
        <v>78</v>
      </c>
      <c r="Q2970" s="116">
        <v>0</v>
      </c>
      <c r="R2970" s="22">
        <f t="shared" si="700"/>
        <v>78</v>
      </c>
      <c r="S2970" s="116">
        <v>0</v>
      </c>
      <c r="T2970" s="116">
        <v>0</v>
      </c>
      <c r="U2970" s="116">
        <v>0</v>
      </c>
      <c r="V2970" s="116">
        <v>0</v>
      </c>
      <c r="W2970" s="22">
        <f t="shared" si="701"/>
        <v>0</v>
      </c>
      <c r="X2970" s="22">
        <f t="shared" si="702"/>
        <v>6.3</v>
      </c>
      <c r="Y2970" s="22">
        <f ca="1">OFFSET('Cost Study'!$B$7,'Operations Support'!$C2970,'Operations Support'!$B2970)*$H2970</f>
        <v>449.82</v>
      </c>
      <c r="Z2970" s="23">
        <f ca="1">Y2970*'Cost Study'!$B$31</f>
        <v>25123.315117353392</v>
      </c>
      <c r="AA2970" s="23">
        <f ca="1">IF(A2970=10298,1.51,1)*IF($B2970&lt;3,$D2970*'Cost Study'!$B$32*OFFSET('Cost Study'!$B$7,'Operations Support'!$C2970,'Operations Support'!$B2970),0)</f>
        <v>0</v>
      </c>
      <c r="AB2970" s="24">
        <f ca="1">AA2970*'Cost Study'!$B$31</f>
        <v>0</v>
      </c>
      <c r="AC2970" s="23">
        <f ca="1">Y2970*'Cost Study'!$B$31</f>
        <v>25123.315117353392</v>
      </c>
      <c r="AD2970" s="24">
        <f ca="1">AA2970*'Cost Study'!$B$31</f>
        <v>0</v>
      </c>
      <c r="AE2970" s="377">
        <f t="shared" ca="1" si="703"/>
        <v>25123.315117353392</v>
      </c>
      <c r="AF2970" s="377">
        <f t="shared" ca="1" si="704"/>
        <v>25123.315117353392</v>
      </c>
      <c r="AH2970" s="688">
        <f>IFERROR($H2970/SUMIF($A:$A,$A2970,$H:$H)*SUMIF(Summary!$A$110:$A$186,$A2970,Summary!$P$110:$P$186),0)</f>
        <v>7134.3801957866317</v>
      </c>
      <c r="AI2970" s="689">
        <f t="shared" ca="1" si="690"/>
        <v>17988.934921566761</v>
      </c>
      <c r="AJ2970" s="688">
        <f>IFERROR(H2970/SUMIF(A:A,A2970,H:H)*SUMIF(Summary!$A$110:$A$186,'Operations Support'!A2970,Summary!$Q$110:$Q$186),0)</f>
        <v>7142.1630519498258</v>
      </c>
      <c r="AK2970" s="688">
        <f t="shared" ca="1" si="691"/>
        <v>17981.152065403567</v>
      </c>
      <c r="AM2970" s="688">
        <f>IFERROR($H2970/SUMIF($A:$A,$A2970,$H:$H)*SUMIF(Summary!$A$230:$A$266,$A2970,Summary!$P$230:$P$266),0)</f>
        <v>1349.8346998895511</v>
      </c>
      <c r="AN2970" s="688">
        <f>IFERROR($H2970/SUMIF($A:$A,$A2970,$H:$H)*(SUMIF(Summary!$A$230:$A$266,$A2970,Summary!$L$230:$L$266)+SUMIF(Summary!$A$281:$A$317,$A2970,Summary!$L$281:$L$317))-AM2970,0)</f>
        <v>3266.7122390166742</v>
      </c>
      <c r="AO2970" s="688">
        <f>IFERROR($H2970/SUMIF($A:$A,$A2970,$H:$H)*SUMIF(Summary!$A$230:$A$266,$A2970,Summary!$Q$230:$Q$266),0)</f>
        <v>1351.3072271484057</v>
      </c>
      <c r="AP2970" s="688">
        <f>IFERROR($H2970/SUMIF($A:$A,$A2970,$H:$H)*(SUMIF(Summary!$A$230:$A$266,$A2970,Summary!$L$230:$L$266)+SUMIF(Summary!$A$281:$A$317,$A2970,Summary!$L$281:$L$317))-AO2970,0)</f>
        <v>3265.2397117578198</v>
      </c>
      <c r="AQ2970" s="306"/>
      <c r="AR2970" s="688">
        <f t="shared" ca="1" si="692"/>
        <v>21255.647160583434</v>
      </c>
      <c r="AS2970" s="688">
        <f t="shared" ca="1" si="693"/>
        <v>21246.391777161385</v>
      </c>
    </row>
    <row r="2971" spans="1:45" x14ac:dyDescent="0.2">
      <c r="A2971" s="423">
        <v>11161</v>
      </c>
      <c r="B2971" s="424">
        <v>2</v>
      </c>
      <c r="C2971" s="425" t="s">
        <v>305</v>
      </c>
      <c r="D2971" s="422">
        <f t="shared" si="694"/>
        <v>4476</v>
      </c>
      <c r="E2971" s="422">
        <f t="shared" si="695"/>
        <v>1386</v>
      </c>
      <c r="F2971" s="422">
        <f t="shared" si="696"/>
        <v>1964</v>
      </c>
      <c r="G2971" s="422">
        <f t="shared" si="697"/>
        <v>0</v>
      </c>
      <c r="H2971" s="22">
        <f t="shared" si="698"/>
        <v>7826</v>
      </c>
      <c r="I2971" s="116">
        <v>2172</v>
      </c>
      <c r="J2971" s="116">
        <v>765</v>
      </c>
      <c r="K2971" s="116">
        <v>1063</v>
      </c>
      <c r="L2971" s="116">
        <v>0</v>
      </c>
      <c r="M2971" s="22">
        <f t="shared" si="699"/>
        <v>4000</v>
      </c>
      <c r="N2971" s="116">
        <v>2149</v>
      </c>
      <c r="O2971" s="116">
        <v>600</v>
      </c>
      <c r="P2971" s="116">
        <v>763</v>
      </c>
      <c r="Q2971" s="116">
        <v>0</v>
      </c>
      <c r="R2971" s="22">
        <f t="shared" si="700"/>
        <v>3512</v>
      </c>
      <c r="S2971" s="116">
        <v>155</v>
      </c>
      <c r="T2971" s="116">
        <v>21</v>
      </c>
      <c r="U2971" s="116">
        <v>138</v>
      </c>
      <c r="V2971" s="116">
        <v>0</v>
      </c>
      <c r="W2971" s="22">
        <f t="shared" si="701"/>
        <v>314</v>
      </c>
      <c r="X2971" s="22">
        <f t="shared" si="702"/>
        <v>260.86666666666667</v>
      </c>
      <c r="Y2971" s="22">
        <f ca="1">OFFSET('Cost Study'!$B$7,'Operations Support'!$C2971,'Operations Support'!$B2971)*$H2971</f>
        <v>23399.74</v>
      </c>
      <c r="Z2971" s="23">
        <f ca="1">Y2971*'Cost Study'!$B$31</f>
        <v>1306920.6386646635</v>
      </c>
      <c r="AA2971" s="23">
        <f ca="1">IF(A2971=10298,1.51,1)*IF($B2971&lt;3,$D2971*'Cost Study'!$B$32*OFFSET('Cost Study'!$B$7,'Operations Support'!$C2971,'Operations Support'!$B2971),0)</f>
        <v>1338.3240000000001</v>
      </c>
      <c r="AB2971" s="24">
        <f ca="1">AA2971*'Cost Study'!$B$31</f>
        <v>74747.978260452772</v>
      </c>
      <c r="AC2971" s="23">
        <f ca="1">Y2971*'Cost Study'!$B$31</f>
        <v>1306920.6386646635</v>
      </c>
      <c r="AD2971" s="24">
        <f ca="1">AA2971*'Cost Study'!$B$31</f>
        <v>74747.978260452772</v>
      </c>
      <c r="AE2971" s="377">
        <f t="shared" ca="1" si="703"/>
        <v>1381668.6169251164</v>
      </c>
      <c r="AF2971" s="377">
        <f t="shared" ca="1" si="704"/>
        <v>1381668.6169251164</v>
      </c>
      <c r="AH2971" s="688">
        <f>IFERROR($H2971/SUMIF($A:$A,$A2971,$H:$H)*SUMIF(Summary!$A$110:$A$186,$A2971,Summary!$P$110:$P$186),0)</f>
        <v>295416.18736627611</v>
      </c>
      <c r="AI2971" s="689">
        <f t="shared" ca="1" si="690"/>
        <v>1086252.4295588403</v>
      </c>
      <c r="AJ2971" s="688">
        <f>IFERROR(H2971/SUMIF(A:A,A2971,H:H)*SUMIF(Summary!$A$110:$A$186,'Operations Support'!A2971,Summary!$Q$110:$Q$186),0)</f>
        <v>295738.45526221872</v>
      </c>
      <c r="AK2971" s="688">
        <f t="shared" ca="1" si="691"/>
        <v>1085930.1616628976</v>
      </c>
      <c r="AM2971" s="688">
        <f>IFERROR($H2971/SUMIF($A:$A,$A2971,$H:$H)*SUMIF(Summary!$A$230:$A$266,$A2971,Summary!$P$230:$P$266),0)</f>
        <v>55893.155350982153</v>
      </c>
      <c r="AN2971" s="688">
        <f>IFERROR($H2971/SUMIF($A:$A,$A2971,$H:$H)*(SUMIF(Summary!$A$230:$A$266,$A2971,Summary!$L$230:$L$266)+SUMIF(Summary!$A$281:$A$317,$A2971,Summary!$L$281:$L$317))-AM2971,0)</f>
        <v>135266.08456372749</v>
      </c>
      <c r="AO2971" s="688">
        <f>IFERROR($H2971/SUMIF($A:$A,$A2971,$H:$H)*SUMIF(Summary!$A$230:$A$266,$A2971,Summary!$Q$230:$Q$266),0)</f>
        <v>55954.128887108061</v>
      </c>
      <c r="AP2971" s="688">
        <f>IFERROR($H2971/SUMIF($A:$A,$A2971,$H:$H)*(SUMIF(Summary!$A$230:$A$266,$A2971,Summary!$L$230:$L$266)+SUMIF(Summary!$A$281:$A$317,$A2971,Summary!$L$281:$L$317))-AO2971,0)</f>
        <v>135205.11102760158</v>
      </c>
      <c r="AQ2971" s="306"/>
      <c r="AR2971" s="688">
        <f t="shared" ca="1" si="692"/>
        <v>1221518.5141225678</v>
      </c>
      <c r="AS2971" s="688">
        <f t="shared" ca="1" si="693"/>
        <v>1221135.2726904992</v>
      </c>
    </row>
    <row r="2972" spans="1:45" x14ac:dyDescent="0.2">
      <c r="A2972" s="423">
        <v>11161</v>
      </c>
      <c r="B2972" s="424">
        <v>2</v>
      </c>
      <c r="C2972" s="425" t="s">
        <v>306</v>
      </c>
      <c r="D2972" s="422">
        <f t="shared" si="694"/>
        <v>0</v>
      </c>
      <c r="E2972" s="422">
        <f t="shared" si="695"/>
        <v>0</v>
      </c>
      <c r="F2972" s="422">
        <f t="shared" si="696"/>
        <v>0</v>
      </c>
      <c r="G2972" s="422">
        <f t="shared" si="697"/>
        <v>0</v>
      </c>
      <c r="H2972" s="22">
        <f t="shared" si="698"/>
        <v>0</v>
      </c>
      <c r="I2972" s="116">
        <v>0</v>
      </c>
      <c r="J2972" s="116">
        <v>0</v>
      </c>
      <c r="K2972" s="116">
        <v>0</v>
      </c>
      <c r="L2972" s="116">
        <v>0</v>
      </c>
      <c r="M2972" s="22">
        <f t="shared" si="699"/>
        <v>0</v>
      </c>
      <c r="N2972" s="116">
        <v>0</v>
      </c>
      <c r="O2972" s="116">
        <v>0</v>
      </c>
      <c r="P2972" s="116">
        <v>0</v>
      </c>
      <c r="Q2972" s="116">
        <v>0</v>
      </c>
      <c r="R2972" s="22">
        <f t="shared" si="700"/>
        <v>0</v>
      </c>
      <c r="S2972" s="116">
        <v>0</v>
      </c>
      <c r="T2972" s="116">
        <v>0</v>
      </c>
      <c r="U2972" s="116">
        <v>0</v>
      </c>
      <c r="V2972" s="116">
        <v>0</v>
      </c>
      <c r="W2972" s="22">
        <f t="shared" si="701"/>
        <v>0</v>
      </c>
      <c r="X2972" s="22">
        <f t="shared" si="702"/>
        <v>0</v>
      </c>
      <c r="Y2972" s="22">
        <f ca="1">OFFSET('Cost Study'!$B$7,'Operations Support'!$C2972,'Operations Support'!$B2972)*$H2972</f>
        <v>0</v>
      </c>
      <c r="Z2972" s="23">
        <f ca="1">Y2972*'Cost Study'!$B$31</f>
        <v>0</v>
      </c>
      <c r="AA2972" s="23">
        <f ca="1">IF(A2972=10298,1.51,1)*IF($B2972&lt;3,$D2972*'Cost Study'!$B$32*OFFSET('Cost Study'!$B$7,'Operations Support'!$C2972,'Operations Support'!$B2972),0)</f>
        <v>0</v>
      </c>
      <c r="AB2972" s="24">
        <f ca="1">AA2972*'Cost Study'!$B$31</f>
        <v>0</v>
      </c>
      <c r="AC2972" s="23">
        <f ca="1">Y2972*'Cost Study'!$B$31</f>
        <v>0</v>
      </c>
      <c r="AD2972" s="24">
        <f ca="1">AA2972*'Cost Study'!$B$31</f>
        <v>0</v>
      </c>
      <c r="AE2972" s="377">
        <f t="shared" ca="1" si="703"/>
        <v>0</v>
      </c>
      <c r="AF2972" s="377">
        <f t="shared" ca="1" si="704"/>
        <v>0</v>
      </c>
      <c r="AH2972" s="688">
        <f>IFERROR($H2972/SUMIF($A:$A,$A2972,$H:$H)*SUMIF(Summary!$A$110:$A$186,$A2972,Summary!$P$110:$P$186),0)</f>
        <v>0</v>
      </c>
      <c r="AI2972" s="689">
        <f t="shared" ca="1" si="690"/>
        <v>0</v>
      </c>
      <c r="AJ2972" s="688">
        <f>IFERROR(H2972/SUMIF(A:A,A2972,H:H)*SUMIF(Summary!$A$110:$A$186,'Operations Support'!A2972,Summary!$Q$110:$Q$186),0)</f>
        <v>0</v>
      </c>
      <c r="AK2972" s="688">
        <f t="shared" ca="1" si="691"/>
        <v>0</v>
      </c>
      <c r="AM2972" s="688">
        <f>IFERROR($H2972/SUMIF($A:$A,$A2972,$H:$H)*SUMIF(Summary!$A$230:$A$266,$A2972,Summary!$P$230:$P$266),0)</f>
        <v>0</v>
      </c>
      <c r="AN2972" s="688">
        <f>IFERROR($H2972/SUMIF($A:$A,$A2972,$H:$H)*(SUMIF(Summary!$A$230:$A$266,$A2972,Summary!$L$230:$L$266)+SUMIF(Summary!$A$281:$A$317,$A2972,Summary!$L$281:$L$317))-AM2972,0)</f>
        <v>0</v>
      </c>
      <c r="AO2972" s="688">
        <f>IFERROR($H2972/SUMIF($A:$A,$A2972,$H:$H)*SUMIF(Summary!$A$230:$A$266,$A2972,Summary!$Q$230:$Q$266),0)</f>
        <v>0</v>
      </c>
      <c r="AP2972" s="688">
        <f>IFERROR($H2972/SUMIF($A:$A,$A2972,$H:$H)*(SUMIF(Summary!$A$230:$A$266,$A2972,Summary!$L$230:$L$266)+SUMIF(Summary!$A$281:$A$317,$A2972,Summary!$L$281:$L$317))-AO2972,0)</f>
        <v>0</v>
      </c>
      <c r="AQ2972" s="306"/>
      <c r="AR2972" s="688">
        <f t="shared" ca="1" si="692"/>
        <v>0</v>
      </c>
      <c r="AS2972" s="688">
        <f t="shared" ca="1" si="693"/>
        <v>0</v>
      </c>
    </row>
    <row r="2973" spans="1:45" x14ac:dyDescent="0.2">
      <c r="A2973" s="423">
        <v>11161</v>
      </c>
      <c r="B2973" s="424">
        <v>2</v>
      </c>
      <c r="C2973" s="425" t="s">
        <v>307</v>
      </c>
      <c r="D2973" s="422">
        <f t="shared" si="694"/>
        <v>0</v>
      </c>
      <c r="E2973" s="422">
        <f t="shared" si="695"/>
        <v>0</v>
      </c>
      <c r="F2973" s="422">
        <f t="shared" si="696"/>
        <v>0</v>
      </c>
      <c r="G2973" s="422">
        <f t="shared" si="697"/>
        <v>0</v>
      </c>
      <c r="H2973" s="22">
        <f t="shared" si="698"/>
        <v>0</v>
      </c>
      <c r="I2973" s="116">
        <v>0</v>
      </c>
      <c r="J2973" s="116">
        <v>0</v>
      </c>
      <c r="K2973" s="116">
        <v>0</v>
      </c>
      <c r="L2973" s="116">
        <v>0</v>
      </c>
      <c r="M2973" s="22">
        <f t="shared" si="699"/>
        <v>0</v>
      </c>
      <c r="N2973" s="116">
        <v>0</v>
      </c>
      <c r="O2973" s="116">
        <v>0</v>
      </c>
      <c r="P2973" s="116">
        <v>0</v>
      </c>
      <c r="Q2973" s="116">
        <v>0</v>
      </c>
      <c r="R2973" s="22">
        <f t="shared" si="700"/>
        <v>0</v>
      </c>
      <c r="S2973" s="116">
        <v>0</v>
      </c>
      <c r="T2973" s="116">
        <v>0</v>
      </c>
      <c r="U2973" s="116">
        <v>0</v>
      </c>
      <c r="V2973" s="116">
        <v>0</v>
      </c>
      <c r="W2973" s="22">
        <f t="shared" si="701"/>
        <v>0</v>
      </c>
      <c r="X2973" s="22">
        <f t="shared" si="702"/>
        <v>0</v>
      </c>
      <c r="Y2973" s="22">
        <f ca="1">OFFSET('Cost Study'!$B$7,'Operations Support'!$C2973,'Operations Support'!$B2973)*$H2973</f>
        <v>0</v>
      </c>
      <c r="Z2973" s="23">
        <f ca="1">Y2973*'Cost Study'!$B$31</f>
        <v>0</v>
      </c>
      <c r="AA2973" s="23">
        <f ca="1">IF(A2973=10298,1.51,1)*IF($B2973&lt;3,$D2973*'Cost Study'!$B$32*OFFSET('Cost Study'!$B$7,'Operations Support'!$C2973,'Operations Support'!$B2973),0)</f>
        <v>0</v>
      </c>
      <c r="AB2973" s="24">
        <f ca="1">AA2973*'Cost Study'!$B$31</f>
        <v>0</v>
      </c>
      <c r="AC2973" s="23">
        <f ca="1">Y2973*'Cost Study'!$B$31</f>
        <v>0</v>
      </c>
      <c r="AD2973" s="24">
        <f ca="1">AA2973*'Cost Study'!$B$31</f>
        <v>0</v>
      </c>
      <c r="AE2973" s="377">
        <f t="shared" ca="1" si="703"/>
        <v>0</v>
      </c>
      <c r="AF2973" s="377">
        <f t="shared" ca="1" si="704"/>
        <v>0</v>
      </c>
      <c r="AH2973" s="688">
        <f>IFERROR($H2973/SUMIF($A:$A,$A2973,$H:$H)*SUMIF(Summary!$A$110:$A$186,$A2973,Summary!$P$110:$P$186),0)</f>
        <v>0</v>
      </c>
      <c r="AI2973" s="689">
        <f t="shared" ca="1" si="690"/>
        <v>0</v>
      </c>
      <c r="AJ2973" s="688">
        <f>IFERROR(H2973/SUMIF(A:A,A2973,H:H)*SUMIF(Summary!$A$110:$A$186,'Operations Support'!A2973,Summary!$Q$110:$Q$186),0)</f>
        <v>0</v>
      </c>
      <c r="AK2973" s="688">
        <f t="shared" ca="1" si="691"/>
        <v>0</v>
      </c>
      <c r="AM2973" s="688">
        <f>IFERROR($H2973/SUMIF($A:$A,$A2973,$H:$H)*SUMIF(Summary!$A$230:$A$266,$A2973,Summary!$P$230:$P$266),0)</f>
        <v>0</v>
      </c>
      <c r="AN2973" s="688">
        <f>IFERROR($H2973/SUMIF($A:$A,$A2973,$H:$H)*(SUMIF(Summary!$A$230:$A$266,$A2973,Summary!$L$230:$L$266)+SUMIF(Summary!$A$281:$A$317,$A2973,Summary!$L$281:$L$317))-AM2973,0)</f>
        <v>0</v>
      </c>
      <c r="AO2973" s="688">
        <f>IFERROR($H2973/SUMIF($A:$A,$A2973,$H:$H)*SUMIF(Summary!$A$230:$A$266,$A2973,Summary!$Q$230:$Q$266),0)</f>
        <v>0</v>
      </c>
      <c r="AP2973" s="688">
        <f>IFERROR($H2973/SUMIF($A:$A,$A2973,$H:$H)*(SUMIF(Summary!$A$230:$A$266,$A2973,Summary!$L$230:$L$266)+SUMIF(Summary!$A$281:$A$317,$A2973,Summary!$L$281:$L$317))-AO2973,0)</f>
        <v>0</v>
      </c>
      <c r="AQ2973" s="306"/>
      <c r="AR2973" s="688">
        <f t="shared" ca="1" si="692"/>
        <v>0</v>
      </c>
      <c r="AS2973" s="688">
        <f t="shared" ca="1" si="693"/>
        <v>0</v>
      </c>
    </row>
    <row r="2974" spans="1:45" x14ac:dyDescent="0.2">
      <c r="A2974" s="423">
        <v>11161</v>
      </c>
      <c r="B2974" s="424">
        <v>2</v>
      </c>
      <c r="C2974" s="425" t="s">
        <v>308</v>
      </c>
      <c r="D2974" s="422">
        <f t="shared" si="694"/>
        <v>0</v>
      </c>
      <c r="E2974" s="422">
        <f t="shared" si="695"/>
        <v>0</v>
      </c>
      <c r="F2974" s="422">
        <f t="shared" si="696"/>
        <v>309</v>
      </c>
      <c r="G2974" s="422">
        <f t="shared" si="697"/>
        <v>0</v>
      </c>
      <c r="H2974" s="22">
        <f t="shared" si="698"/>
        <v>309</v>
      </c>
      <c r="I2974" s="116">
        <v>0</v>
      </c>
      <c r="J2974" s="116">
        <v>0</v>
      </c>
      <c r="K2974" s="116">
        <v>150</v>
      </c>
      <c r="L2974" s="116">
        <v>0</v>
      </c>
      <c r="M2974" s="22">
        <f t="shared" si="699"/>
        <v>150</v>
      </c>
      <c r="N2974" s="116">
        <v>0</v>
      </c>
      <c r="O2974" s="116">
        <v>0</v>
      </c>
      <c r="P2974" s="116">
        <v>117</v>
      </c>
      <c r="Q2974" s="116">
        <v>0</v>
      </c>
      <c r="R2974" s="22">
        <f t="shared" si="700"/>
        <v>117</v>
      </c>
      <c r="S2974" s="116">
        <v>0</v>
      </c>
      <c r="T2974" s="116">
        <v>0</v>
      </c>
      <c r="U2974" s="116">
        <v>42</v>
      </c>
      <c r="V2974" s="116">
        <v>0</v>
      </c>
      <c r="W2974" s="22">
        <f t="shared" si="701"/>
        <v>42</v>
      </c>
      <c r="X2974" s="22">
        <f t="shared" si="702"/>
        <v>10.3</v>
      </c>
      <c r="Y2974" s="22">
        <f ca="1">OFFSET('Cost Study'!$B$7,'Operations Support'!$C2974,'Operations Support'!$B2974)*$H2974</f>
        <v>571.65</v>
      </c>
      <c r="Z2974" s="23">
        <f ca="1">Y2974*'Cost Study'!$B$31</f>
        <v>31927.755739707143</v>
      </c>
      <c r="AA2974" s="23">
        <f ca="1">IF(A2974=10298,1.51,1)*IF($B2974&lt;3,$D2974*'Cost Study'!$B$32*OFFSET('Cost Study'!$B$7,'Operations Support'!$C2974,'Operations Support'!$B2974),0)</f>
        <v>0</v>
      </c>
      <c r="AB2974" s="24">
        <f ca="1">AA2974*'Cost Study'!$B$31</f>
        <v>0</v>
      </c>
      <c r="AC2974" s="23">
        <f ca="1">Y2974*'Cost Study'!$B$31</f>
        <v>31927.755739707143</v>
      </c>
      <c r="AD2974" s="24">
        <f ca="1">AA2974*'Cost Study'!$B$31</f>
        <v>0</v>
      </c>
      <c r="AE2974" s="377">
        <f t="shared" ca="1" si="703"/>
        <v>31927.755739707143</v>
      </c>
      <c r="AF2974" s="377">
        <f t="shared" ca="1" si="704"/>
        <v>31927.755739707143</v>
      </c>
      <c r="AH2974" s="688">
        <f>IFERROR($H2974/SUMIF($A:$A,$A2974,$H:$H)*SUMIF(Summary!$A$110:$A$186,$A2974,Summary!$P$110:$P$186),0)</f>
        <v>11664.145399460684</v>
      </c>
      <c r="AI2974" s="689">
        <f t="shared" ca="1" si="690"/>
        <v>20263.610340246458</v>
      </c>
      <c r="AJ2974" s="688">
        <f>IFERROR(H2974/SUMIF(A:A,A2974,H:H)*SUMIF(Summary!$A$110:$A$186,'Operations Support'!A2974,Summary!$Q$110:$Q$186),0)</f>
        <v>11676.869751600509</v>
      </c>
      <c r="AK2974" s="688">
        <f t="shared" ca="1" si="691"/>
        <v>20250.885988106635</v>
      </c>
      <c r="AM2974" s="688">
        <f>IFERROR($H2974/SUMIF($A:$A,$A2974,$H:$H)*SUMIF(Summary!$A$230:$A$266,$A2974,Summary!$P$230:$P$266),0)</f>
        <v>2206.8726045813296</v>
      </c>
      <c r="AN2974" s="688">
        <f>IFERROR($H2974/SUMIF($A:$A,$A2974,$H:$H)*(SUMIF(Summary!$A$230:$A$266,$A2974,Summary!$L$230:$L$266)+SUMIF(Summary!$A$281:$A$317,$A2974,Summary!$L$281:$L$317))-AM2974,0)</f>
        <v>5340.8152479161508</v>
      </c>
      <c r="AO2974" s="688">
        <f>IFERROR($H2974/SUMIF($A:$A,$A2974,$H:$H)*SUMIF(Summary!$A$230:$A$266,$A2974,Summary!$Q$230:$Q$266),0)</f>
        <v>2209.2800697823145</v>
      </c>
      <c r="AP2974" s="688">
        <f>IFERROR($H2974/SUMIF($A:$A,$A2974,$H:$H)*(SUMIF(Summary!$A$230:$A$266,$A2974,Summary!$L$230:$L$266)+SUMIF(Summary!$A$281:$A$317,$A2974,Summary!$L$281:$L$317))-AO2974,0)</f>
        <v>5338.4077827151668</v>
      </c>
      <c r="AQ2974" s="306"/>
      <c r="AR2974" s="688">
        <f t="shared" ca="1" si="692"/>
        <v>25604.425588162609</v>
      </c>
      <c r="AS2974" s="688">
        <f t="shared" ca="1" si="693"/>
        <v>25589.293770821801</v>
      </c>
    </row>
    <row r="2975" spans="1:45" x14ac:dyDescent="0.2">
      <c r="A2975" s="423">
        <v>11161</v>
      </c>
      <c r="B2975" s="424">
        <v>2</v>
      </c>
      <c r="C2975" s="425" t="s">
        <v>309</v>
      </c>
      <c r="D2975" s="422">
        <f t="shared" si="694"/>
        <v>0</v>
      </c>
      <c r="E2975" s="422">
        <f t="shared" si="695"/>
        <v>0</v>
      </c>
      <c r="F2975" s="422">
        <f t="shared" si="696"/>
        <v>0</v>
      </c>
      <c r="G2975" s="422">
        <f t="shared" si="697"/>
        <v>0</v>
      </c>
      <c r="H2975" s="22">
        <f t="shared" si="698"/>
        <v>0</v>
      </c>
      <c r="I2975" s="116">
        <v>0</v>
      </c>
      <c r="J2975" s="116">
        <v>0</v>
      </c>
      <c r="K2975" s="116">
        <v>0</v>
      </c>
      <c r="L2975" s="116">
        <v>0</v>
      </c>
      <c r="M2975" s="22">
        <f t="shared" si="699"/>
        <v>0</v>
      </c>
      <c r="N2975" s="116">
        <v>0</v>
      </c>
      <c r="O2975" s="116">
        <v>0</v>
      </c>
      <c r="P2975" s="116">
        <v>0</v>
      </c>
      <c r="Q2975" s="116">
        <v>0</v>
      </c>
      <c r="R2975" s="22">
        <f t="shared" si="700"/>
        <v>0</v>
      </c>
      <c r="S2975" s="116">
        <v>0</v>
      </c>
      <c r="T2975" s="116">
        <v>0</v>
      </c>
      <c r="U2975" s="116">
        <v>0</v>
      </c>
      <c r="V2975" s="116">
        <v>0</v>
      </c>
      <c r="W2975" s="22">
        <f t="shared" si="701"/>
        <v>0</v>
      </c>
      <c r="X2975" s="22">
        <f t="shared" si="702"/>
        <v>0</v>
      </c>
      <c r="Y2975" s="22">
        <f ca="1">OFFSET('Cost Study'!$B$7,'Operations Support'!$C2975,'Operations Support'!$B2975)*$H2975</f>
        <v>0</v>
      </c>
      <c r="Z2975" s="23">
        <f ca="1">Y2975*'Cost Study'!$B$31</f>
        <v>0</v>
      </c>
      <c r="AA2975" s="23">
        <f ca="1">IF(A2975=10298,1.51,1)*IF($B2975&lt;3,$D2975*'Cost Study'!$B$32*OFFSET('Cost Study'!$B$7,'Operations Support'!$C2975,'Operations Support'!$B2975),0)</f>
        <v>0</v>
      </c>
      <c r="AB2975" s="24">
        <f ca="1">AA2975*'Cost Study'!$B$31</f>
        <v>0</v>
      </c>
      <c r="AC2975" s="23">
        <f ca="1">Y2975*'Cost Study'!$B$31</f>
        <v>0</v>
      </c>
      <c r="AD2975" s="24">
        <f ca="1">AA2975*'Cost Study'!$B$31</f>
        <v>0</v>
      </c>
      <c r="AE2975" s="377">
        <f t="shared" ca="1" si="703"/>
        <v>0</v>
      </c>
      <c r="AF2975" s="377">
        <f t="shared" ca="1" si="704"/>
        <v>0</v>
      </c>
      <c r="AH2975" s="688">
        <f>IFERROR($H2975/SUMIF($A:$A,$A2975,$H:$H)*SUMIF(Summary!$A$110:$A$186,$A2975,Summary!$P$110:$P$186),0)</f>
        <v>0</v>
      </c>
      <c r="AI2975" s="689">
        <f t="shared" ca="1" si="690"/>
        <v>0</v>
      </c>
      <c r="AJ2975" s="688">
        <f>IFERROR(H2975/SUMIF(A:A,A2975,H:H)*SUMIF(Summary!$A$110:$A$186,'Operations Support'!A2975,Summary!$Q$110:$Q$186),0)</f>
        <v>0</v>
      </c>
      <c r="AK2975" s="688">
        <f t="shared" ca="1" si="691"/>
        <v>0</v>
      </c>
      <c r="AM2975" s="688">
        <f>IFERROR($H2975/SUMIF($A:$A,$A2975,$H:$H)*SUMIF(Summary!$A$230:$A$266,$A2975,Summary!$P$230:$P$266),0)</f>
        <v>0</v>
      </c>
      <c r="AN2975" s="688">
        <f>IFERROR($H2975/SUMIF($A:$A,$A2975,$H:$H)*(SUMIF(Summary!$A$230:$A$266,$A2975,Summary!$L$230:$L$266)+SUMIF(Summary!$A$281:$A$317,$A2975,Summary!$L$281:$L$317))-AM2975,0)</f>
        <v>0</v>
      </c>
      <c r="AO2975" s="688">
        <f>IFERROR($H2975/SUMIF($A:$A,$A2975,$H:$H)*SUMIF(Summary!$A$230:$A$266,$A2975,Summary!$Q$230:$Q$266),0)</f>
        <v>0</v>
      </c>
      <c r="AP2975" s="688">
        <f>IFERROR($H2975/SUMIF($A:$A,$A2975,$H:$H)*(SUMIF(Summary!$A$230:$A$266,$A2975,Summary!$L$230:$L$266)+SUMIF(Summary!$A$281:$A$317,$A2975,Summary!$L$281:$L$317))-AO2975,0)</f>
        <v>0</v>
      </c>
      <c r="AQ2975" s="306"/>
      <c r="AR2975" s="688">
        <f t="shared" ca="1" si="692"/>
        <v>0</v>
      </c>
      <c r="AS2975" s="688">
        <f t="shared" ca="1" si="693"/>
        <v>0</v>
      </c>
    </row>
    <row r="2976" spans="1:45" x14ac:dyDescent="0.2">
      <c r="A2976" s="423">
        <v>11161</v>
      </c>
      <c r="B2976" s="424">
        <v>2</v>
      </c>
      <c r="C2976" s="425" t="s">
        <v>310</v>
      </c>
      <c r="D2976" s="422">
        <f t="shared" si="694"/>
        <v>0</v>
      </c>
      <c r="E2976" s="422">
        <f t="shared" si="695"/>
        <v>0</v>
      </c>
      <c r="F2976" s="422">
        <f t="shared" si="696"/>
        <v>0</v>
      </c>
      <c r="G2976" s="422">
        <f t="shared" si="697"/>
        <v>0</v>
      </c>
      <c r="H2976" s="22">
        <f t="shared" si="698"/>
        <v>0</v>
      </c>
      <c r="I2976" s="116">
        <v>0</v>
      </c>
      <c r="J2976" s="116">
        <v>0</v>
      </c>
      <c r="K2976" s="116">
        <v>0</v>
      </c>
      <c r="L2976" s="116">
        <v>0</v>
      </c>
      <c r="M2976" s="22">
        <f t="shared" si="699"/>
        <v>0</v>
      </c>
      <c r="N2976" s="116">
        <v>0</v>
      </c>
      <c r="O2976" s="116">
        <v>0</v>
      </c>
      <c r="P2976" s="116">
        <v>0</v>
      </c>
      <c r="Q2976" s="116">
        <v>0</v>
      </c>
      <c r="R2976" s="22">
        <f t="shared" si="700"/>
        <v>0</v>
      </c>
      <c r="S2976" s="116">
        <v>0</v>
      </c>
      <c r="T2976" s="116">
        <v>0</v>
      </c>
      <c r="U2976" s="116">
        <v>0</v>
      </c>
      <c r="V2976" s="116">
        <v>0</v>
      </c>
      <c r="W2976" s="22">
        <f t="shared" si="701"/>
        <v>0</v>
      </c>
      <c r="X2976" s="22">
        <f t="shared" si="702"/>
        <v>0</v>
      </c>
      <c r="Y2976" s="22">
        <f ca="1">OFFSET('Cost Study'!$B$7,'Operations Support'!$C2976,'Operations Support'!$B2976)*$H2976</f>
        <v>0</v>
      </c>
      <c r="Z2976" s="23">
        <f ca="1">Y2976*'Cost Study'!$B$31</f>
        <v>0</v>
      </c>
      <c r="AA2976" s="23">
        <f ca="1">IF(A2976=10298,1.51,1)*IF($B2976&lt;3,$D2976*'Cost Study'!$B$32*OFFSET('Cost Study'!$B$7,'Operations Support'!$C2976,'Operations Support'!$B2976),0)</f>
        <v>0</v>
      </c>
      <c r="AB2976" s="24">
        <f ca="1">AA2976*'Cost Study'!$B$31</f>
        <v>0</v>
      </c>
      <c r="AC2976" s="23">
        <f ca="1">Y2976*'Cost Study'!$B$31</f>
        <v>0</v>
      </c>
      <c r="AD2976" s="24">
        <f ca="1">AA2976*'Cost Study'!$B$31</f>
        <v>0</v>
      </c>
      <c r="AE2976" s="377">
        <f t="shared" ca="1" si="703"/>
        <v>0</v>
      </c>
      <c r="AF2976" s="377">
        <f t="shared" ca="1" si="704"/>
        <v>0</v>
      </c>
      <c r="AH2976" s="688">
        <f>IFERROR($H2976/SUMIF($A:$A,$A2976,$H:$H)*SUMIF(Summary!$A$110:$A$186,$A2976,Summary!$P$110:$P$186),0)</f>
        <v>0</v>
      </c>
      <c r="AI2976" s="689">
        <f t="shared" ca="1" si="690"/>
        <v>0</v>
      </c>
      <c r="AJ2976" s="688">
        <f>IFERROR(H2976/SUMIF(A:A,A2976,H:H)*SUMIF(Summary!$A$110:$A$186,'Operations Support'!A2976,Summary!$Q$110:$Q$186),0)</f>
        <v>0</v>
      </c>
      <c r="AK2976" s="688">
        <f t="shared" ca="1" si="691"/>
        <v>0</v>
      </c>
      <c r="AM2976" s="688">
        <f>IFERROR($H2976/SUMIF($A:$A,$A2976,$H:$H)*SUMIF(Summary!$A$230:$A$266,$A2976,Summary!$P$230:$P$266),0)</f>
        <v>0</v>
      </c>
      <c r="AN2976" s="688">
        <f>IFERROR($H2976/SUMIF($A:$A,$A2976,$H:$H)*(SUMIF(Summary!$A$230:$A$266,$A2976,Summary!$L$230:$L$266)+SUMIF(Summary!$A$281:$A$317,$A2976,Summary!$L$281:$L$317))-AM2976,0)</f>
        <v>0</v>
      </c>
      <c r="AO2976" s="688">
        <f>IFERROR($H2976/SUMIF($A:$A,$A2976,$H:$H)*SUMIF(Summary!$A$230:$A$266,$A2976,Summary!$Q$230:$Q$266),0)</f>
        <v>0</v>
      </c>
      <c r="AP2976" s="688">
        <f>IFERROR($H2976/SUMIF($A:$A,$A2976,$H:$H)*(SUMIF(Summary!$A$230:$A$266,$A2976,Summary!$L$230:$L$266)+SUMIF(Summary!$A$281:$A$317,$A2976,Summary!$L$281:$L$317))-AO2976,0)</f>
        <v>0</v>
      </c>
      <c r="AQ2976" s="306"/>
      <c r="AR2976" s="688">
        <f t="shared" ca="1" si="692"/>
        <v>0</v>
      </c>
      <c r="AS2976" s="688">
        <f t="shared" ca="1" si="693"/>
        <v>0</v>
      </c>
    </row>
    <row r="2977" spans="1:45" x14ac:dyDescent="0.2">
      <c r="A2977" s="423">
        <v>11161</v>
      </c>
      <c r="B2977" s="424">
        <v>2</v>
      </c>
      <c r="C2977" s="425" t="s">
        <v>311</v>
      </c>
      <c r="D2977" s="422">
        <f t="shared" si="694"/>
        <v>0</v>
      </c>
      <c r="E2977" s="422">
        <f t="shared" si="695"/>
        <v>0</v>
      </c>
      <c r="F2977" s="422">
        <f t="shared" si="696"/>
        <v>0</v>
      </c>
      <c r="G2977" s="422">
        <f t="shared" si="697"/>
        <v>0</v>
      </c>
      <c r="H2977" s="22">
        <f t="shared" si="698"/>
        <v>0</v>
      </c>
      <c r="I2977" s="116">
        <v>0</v>
      </c>
      <c r="J2977" s="116">
        <v>0</v>
      </c>
      <c r="K2977" s="116">
        <v>0</v>
      </c>
      <c r="L2977" s="116">
        <v>0</v>
      </c>
      <c r="M2977" s="22">
        <f t="shared" si="699"/>
        <v>0</v>
      </c>
      <c r="N2977" s="116">
        <v>0</v>
      </c>
      <c r="O2977" s="116">
        <v>0</v>
      </c>
      <c r="P2977" s="116">
        <v>0</v>
      </c>
      <c r="Q2977" s="116">
        <v>0</v>
      </c>
      <c r="R2977" s="22">
        <f t="shared" si="700"/>
        <v>0</v>
      </c>
      <c r="S2977" s="116">
        <v>0</v>
      </c>
      <c r="T2977" s="116">
        <v>0</v>
      </c>
      <c r="U2977" s="116">
        <v>0</v>
      </c>
      <c r="V2977" s="116">
        <v>0</v>
      </c>
      <c r="W2977" s="22">
        <f t="shared" si="701"/>
        <v>0</v>
      </c>
      <c r="X2977" s="22">
        <f t="shared" si="702"/>
        <v>0</v>
      </c>
      <c r="Y2977" s="22">
        <f ca="1">OFFSET('Cost Study'!$B$7,'Operations Support'!$C2977,'Operations Support'!$B2977)*$H2977</f>
        <v>0</v>
      </c>
      <c r="Z2977" s="23">
        <f ca="1">Y2977*'Cost Study'!$B$31</f>
        <v>0</v>
      </c>
      <c r="AA2977" s="23">
        <f ca="1">IF(A2977=10298,1.51,1)*IF($B2977&lt;3,$D2977*'Cost Study'!$B$32*OFFSET('Cost Study'!$B$7,'Operations Support'!$C2977,'Operations Support'!$B2977),0)</f>
        <v>0</v>
      </c>
      <c r="AB2977" s="24">
        <f ca="1">AA2977*'Cost Study'!$B$31</f>
        <v>0</v>
      </c>
      <c r="AC2977" s="23">
        <f ca="1">Y2977*'Cost Study'!$B$31</f>
        <v>0</v>
      </c>
      <c r="AD2977" s="24">
        <f ca="1">AA2977*'Cost Study'!$B$31</f>
        <v>0</v>
      </c>
      <c r="AE2977" s="377">
        <f t="shared" ca="1" si="703"/>
        <v>0</v>
      </c>
      <c r="AF2977" s="377">
        <f t="shared" ca="1" si="704"/>
        <v>0</v>
      </c>
      <c r="AH2977" s="688">
        <f>IFERROR($H2977/SUMIF($A:$A,$A2977,$H:$H)*SUMIF(Summary!$A$110:$A$186,$A2977,Summary!$P$110:$P$186),0)</f>
        <v>0</v>
      </c>
      <c r="AI2977" s="689">
        <f t="shared" ca="1" si="690"/>
        <v>0</v>
      </c>
      <c r="AJ2977" s="688">
        <f>IFERROR(H2977/SUMIF(A:A,A2977,H:H)*SUMIF(Summary!$A$110:$A$186,'Operations Support'!A2977,Summary!$Q$110:$Q$186),0)</f>
        <v>0</v>
      </c>
      <c r="AK2977" s="688">
        <f t="shared" ca="1" si="691"/>
        <v>0</v>
      </c>
      <c r="AM2977" s="688">
        <f>IFERROR($H2977/SUMIF($A:$A,$A2977,$H:$H)*SUMIF(Summary!$A$230:$A$266,$A2977,Summary!$P$230:$P$266),0)</f>
        <v>0</v>
      </c>
      <c r="AN2977" s="688">
        <f>IFERROR($H2977/SUMIF($A:$A,$A2977,$H:$H)*(SUMIF(Summary!$A$230:$A$266,$A2977,Summary!$L$230:$L$266)+SUMIF(Summary!$A$281:$A$317,$A2977,Summary!$L$281:$L$317))-AM2977,0)</f>
        <v>0</v>
      </c>
      <c r="AO2977" s="688">
        <f>IFERROR($H2977/SUMIF($A:$A,$A2977,$H:$H)*SUMIF(Summary!$A$230:$A$266,$A2977,Summary!$Q$230:$Q$266),0)</f>
        <v>0</v>
      </c>
      <c r="AP2977" s="688">
        <f>IFERROR($H2977/SUMIF($A:$A,$A2977,$H:$H)*(SUMIF(Summary!$A$230:$A$266,$A2977,Summary!$L$230:$L$266)+SUMIF(Summary!$A$281:$A$317,$A2977,Summary!$L$281:$L$317))-AO2977,0)</f>
        <v>0</v>
      </c>
      <c r="AQ2977" s="306"/>
      <c r="AR2977" s="688">
        <f t="shared" ca="1" si="692"/>
        <v>0</v>
      </c>
      <c r="AS2977" s="688">
        <f t="shared" ca="1" si="693"/>
        <v>0</v>
      </c>
    </row>
    <row r="2978" spans="1:45" s="15" customFormat="1" ht="14.25" customHeight="1" x14ac:dyDescent="0.2">
      <c r="A2978" s="423">
        <v>11161</v>
      </c>
      <c r="B2978" s="424">
        <v>2</v>
      </c>
      <c r="C2978" s="425" t="s">
        <v>312</v>
      </c>
      <c r="D2978" s="422">
        <f t="shared" si="694"/>
        <v>0</v>
      </c>
      <c r="E2978" s="422">
        <f t="shared" si="695"/>
        <v>0</v>
      </c>
      <c r="F2978" s="422">
        <f t="shared" si="696"/>
        <v>0</v>
      </c>
      <c r="G2978" s="422">
        <f t="shared" si="697"/>
        <v>0</v>
      </c>
      <c r="H2978" s="22">
        <f t="shared" si="698"/>
        <v>0</v>
      </c>
      <c r="I2978" s="116">
        <v>0</v>
      </c>
      <c r="J2978" s="116">
        <v>0</v>
      </c>
      <c r="K2978" s="116">
        <v>0</v>
      </c>
      <c r="L2978" s="116">
        <v>0</v>
      </c>
      <c r="M2978" s="22">
        <f t="shared" si="699"/>
        <v>0</v>
      </c>
      <c r="N2978" s="116">
        <v>0</v>
      </c>
      <c r="O2978" s="116">
        <v>0</v>
      </c>
      <c r="P2978" s="116">
        <v>0</v>
      </c>
      <c r="Q2978" s="116">
        <v>0</v>
      </c>
      <c r="R2978" s="22">
        <f t="shared" si="700"/>
        <v>0</v>
      </c>
      <c r="S2978" s="116">
        <v>0</v>
      </c>
      <c r="T2978" s="116">
        <v>0</v>
      </c>
      <c r="U2978" s="116">
        <v>0</v>
      </c>
      <c r="V2978" s="116">
        <v>0</v>
      </c>
      <c r="W2978" s="22">
        <f t="shared" si="701"/>
        <v>0</v>
      </c>
      <c r="X2978" s="22">
        <f t="shared" si="702"/>
        <v>0</v>
      </c>
      <c r="Y2978" s="22">
        <f ca="1">OFFSET('Cost Study'!$B$7,'Operations Support'!$C2978,'Operations Support'!$B2978)*$H2978</f>
        <v>0</v>
      </c>
      <c r="Z2978" s="23">
        <f ca="1">Y2978*'Cost Study'!$B$31</f>
        <v>0</v>
      </c>
      <c r="AA2978" s="23">
        <f ca="1">IF(A2978=10298,1.51,1)*IF($B2978&lt;3,$D2978*'Cost Study'!$B$32*OFFSET('Cost Study'!$B$7,'Operations Support'!$C2978,'Operations Support'!$B2978),0)</f>
        <v>0</v>
      </c>
      <c r="AB2978" s="24">
        <f ca="1">AA2978*'Cost Study'!$B$31</f>
        <v>0</v>
      </c>
      <c r="AC2978" s="23">
        <f ca="1">Y2978*'Cost Study'!$B$31</f>
        <v>0</v>
      </c>
      <c r="AD2978" s="24">
        <f ca="1">AA2978*'Cost Study'!$B$31</f>
        <v>0</v>
      </c>
      <c r="AE2978" s="377">
        <f t="shared" ca="1" si="703"/>
        <v>0</v>
      </c>
      <c r="AF2978" s="377">
        <f t="shared" ca="1" si="704"/>
        <v>0</v>
      </c>
      <c r="AH2978" s="688">
        <f>IFERROR($H2978/SUMIF($A:$A,$A2978,$H:$H)*SUMIF(Summary!$A$110:$A$186,$A2978,Summary!$P$110:$P$186),0)</f>
        <v>0</v>
      </c>
      <c r="AI2978" s="689">
        <f t="shared" ca="1" si="690"/>
        <v>0</v>
      </c>
      <c r="AJ2978" s="688">
        <f>IFERROR(H2978/SUMIF(A:A,A2978,H:H)*SUMIF(Summary!$A$110:$A$186,'Operations Support'!A2978,Summary!$Q$110:$Q$186),0)</f>
        <v>0</v>
      </c>
      <c r="AK2978" s="688">
        <f t="shared" ca="1" si="691"/>
        <v>0</v>
      </c>
      <c r="AL2978" s="1"/>
      <c r="AM2978" s="688">
        <f>IFERROR($H2978/SUMIF($A:$A,$A2978,$H:$H)*SUMIF(Summary!$A$230:$A$266,$A2978,Summary!$P$230:$P$266),0)</f>
        <v>0</v>
      </c>
      <c r="AN2978" s="688">
        <f>IFERROR($H2978/SUMIF($A:$A,$A2978,$H:$H)*(SUMIF(Summary!$A$230:$A$266,$A2978,Summary!$L$230:$L$266)+SUMIF(Summary!$A$281:$A$317,$A2978,Summary!$L$281:$L$317))-AM2978,0)</f>
        <v>0</v>
      </c>
      <c r="AO2978" s="688">
        <f>IFERROR($H2978/SUMIF($A:$A,$A2978,$H:$H)*SUMIF(Summary!$A$230:$A$266,$A2978,Summary!$Q$230:$Q$266),0)</f>
        <v>0</v>
      </c>
      <c r="AP2978" s="688">
        <f>IFERROR($H2978/SUMIF($A:$A,$A2978,$H:$H)*(SUMIF(Summary!$A$230:$A$266,$A2978,Summary!$L$230:$L$266)+SUMIF(Summary!$A$281:$A$317,$A2978,Summary!$L$281:$L$317))-AO2978,0)</f>
        <v>0</v>
      </c>
      <c r="AQ2978" s="306"/>
      <c r="AR2978" s="688">
        <f t="shared" ca="1" si="692"/>
        <v>0</v>
      </c>
      <c r="AS2978" s="688">
        <f t="shared" ca="1" si="693"/>
        <v>0</v>
      </c>
    </row>
    <row r="2979" spans="1:45" x14ac:dyDescent="0.2">
      <c r="A2979" s="423">
        <v>11161</v>
      </c>
      <c r="B2979" s="424">
        <v>2</v>
      </c>
      <c r="C2979" s="425" t="s">
        <v>313</v>
      </c>
      <c r="D2979" s="422">
        <f t="shared" si="694"/>
        <v>1339</v>
      </c>
      <c r="E2979" s="422">
        <f t="shared" si="695"/>
        <v>270</v>
      </c>
      <c r="F2979" s="422">
        <f t="shared" si="696"/>
        <v>2014</v>
      </c>
      <c r="G2979" s="422">
        <f t="shared" si="697"/>
        <v>0</v>
      </c>
      <c r="H2979" s="22">
        <f t="shared" si="698"/>
        <v>3623</v>
      </c>
      <c r="I2979" s="116">
        <v>549</v>
      </c>
      <c r="J2979" s="116">
        <v>195</v>
      </c>
      <c r="K2979" s="116">
        <v>891</v>
      </c>
      <c r="L2979" s="116">
        <v>0</v>
      </c>
      <c r="M2979" s="22">
        <f t="shared" si="699"/>
        <v>1635</v>
      </c>
      <c r="N2979" s="116">
        <v>390</v>
      </c>
      <c r="O2979" s="116">
        <v>75</v>
      </c>
      <c r="P2979" s="116">
        <v>895</v>
      </c>
      <c r="Q2979" s="116">
        <v>0</v>
      </c>
      <c r="R2979" s="22">
        <f t="shared" si="700"/>
        <v>1360</v>
      </c>
      <c r="S2979" s="116">
        <v>400</v>
      </c>
      <c r="T2979" s="116">
        <v>0</v>
      </c>
      <c r="U2979" s="116">
        <v>228</v>
      </c>
      <c r="V2979" s="116">
        <v>0</v>
      </c>
      <c r="W2979" s="22">
        <f t="shared" si="701"/>
        <v>628</v>
      </c>
      <c r="X2979" s="22">
        <f t="shared" si="702"/>
        <v>120.76666666666667</v>
      </c>
      <c r="Y2979" s="22">
        <f ca="1">OFFSET('Cost Study'!$B$7,'Operations Support'!$C2979,'Operations Support'!$B2979)*$H2979</f>
        <v>5651.88</v>
      </c>
      <c r="Z2979" s="23">
        <f ca="1">Y2979*'Cost Study'!$B$31</f>
        <v>315668.40568553488</v>
      </c>
      <c r="AA2979" s="23">
        <f ca="1">IF(A2979=10298,1.51,1)*IF($B2979&lt;3,$D2979*'Cost Study'!$B$32*OFFSET('Cost Study'!$B$7,'Operations Support'!$C2979,'Operations Support'!$B2979),0)</f>
        <v>208.88400000000001</v>
      </c>
      <c r="AB2979" s="24">
        <f ca="1">AA2979*'Cost Study'!$B$31</f>
        <v>11666.574529752448</v>
      </c>
      <c r="AC2979" s="23">
        <f ca="1">Y2979*'Cost Study'!$B$31</f>
        <v>315668.40568553488</v>
      </c>
      <c r="AD2979" s="24">
        <f ca="1">AA2979*'Cost Study'!$B$31</f>
        <v>11666.574529752448</v>
      </c>
      <c r="AE2979" s="377">
        <f t="shared" ca="1" si="703"/>
        <v>327334.9802152873</v>
      </c>
      <c r="AF2979" s="377">
        <f t="shared" ca="1" si="704"/>
        <v>327334.9802152873</v>
      </c>
      <c r="AH2979" s="688">
        <f>IFERROR($H2979/SUMIF($A:$A,$A2979,$H:$H)*SUMIF(Summary!$A$110:$A$186,$A2979,Summary!$P$110:$P$186),0)</f>
        <v>136761.1611075924</v>
      </c>
      <c r="AI2979" s="689">
        <f t="shared" ca="1" si="690"/>
        <v>190573.8191076949</v>
      </c>
      <c r="AJ2979" s="688">
        <f>IFERROR(H2979/SUMIF(A:A,A2979,H:H)*SUMIF(Summary!$A$110:$A$186,'Operations Support'!A2979,Summary!$Q$110:$Q$186),0)</f>
        <v>136910.35310695352</v>
      </c>
      <c r="AK2979" s="688">
        <f t="shared" ca="1" si="691"/>
        <v>190424.62710833378</v>
      </c>
      <c r="AM2979" s="688">
        <f>IFERROR($H2979/SUMIF($A:$A,$A2979,$H:$H)*SUMIF(Summary!$A$230:$A$266,$A2979,Summary!$P$230:$P$266),0)</f>
        <v>25875.402739152611</v>
      </c>
      <c r="AN2979" s="688">
        <f>IFERROR($H2979/SUMIF($A:$A,$A2979,$H:$H)*(SUMIF(Summary!$A$230:$A$266,$A2979,Summary!$L$230:$L$266)+SUMIF(Summary!$A$281:$A$317,$A2979,Summary!$L$281:$L$317))-AM2979,0)</f>
        <v>62620.626677023341</v>
      </c>
      <c r="AO2979" s="688">
        <f>IFERROR($H2979/SUMIF($A:$A,$A2979,$H:$H)*SUMIF(Summary!$A$230:$A$266,$A2979,Summary!$Q$230:$Q$266),0)</f>
        <v>25903.630073855416</v>
      </c>
      <c r="AP2979" s="688">
        <f>IFERROR($H2979/SUMIF($A:$A,$A2979,$H:$H)*(SUMIF(Summary!$A$230:$A$266,$A2979,Summary!$L$230:$L$266)+SUMIF(Summary!$A$281:$A$317,$A2979,Summary!$L$281:$L$317))-AO2979,0)</f>
        <v>62592.399342320539</v>
      </c>
      <c r="AQ2979" s="306"/>
      <c r="AR2979" s="688">
        <f t="shared" ca="1" si="692"/>
        <v>253194.44578471823</v>
      </c>
      <c r="AS2979" s="688">
        <f t="shared" ca="1" si="693"/>
        <v>253017.02645065432</v>
      </c>
    </row>
    <row r="2980" spans="1:45" x14ac:dyDescent="0.2">
      <c r="A2980" s="423">
        <v>11161</v>
      </c>
      <c r="B2980" s="424">
        <v>2</v>
      </c>
      <c r="C2980" s="425" t="s">
        <v>314</v>
      </c>
      <c r="D2980" s="422">
        <f t="shared" si="694"/>
        <v>0</v>
      </c>
      <c r="E2980" s="422">
        <f t="shared" si="695"/>
        <v>0</v>
      </c>
      <c r="F2980" s="422">
        <f t="shared" si="696"/>
        <v>0</v>
      </c>
      <c r="G2980" s="422">
        <f t="shared" si="697"/>
        <v>0</v>
      </c>
      <c r="H2980" s="22">
        <f t="shared" si="698"/>
        <v>0</v>
      </c>
      <c r="I2980" s="116">
        <v>0</v>
      </c>
      <c r="J2980" s="116">
        <v>0</v>
      </c>
      <c r="K2980" s="116">
        <v>0</v>
      </c>
      <c r="L2980" s="116">
        <v>0</v>
      </c>
      <c r="M2980" s="22">
        <f t="shared" si="699"/>
        <v>0</v>
      </c>
      <c r="N2980" s="116">
        <v>0</v>
      </c>
      <c r="O2980" s="116">
        <v>0</v>
      </c>
      <c r="P2980" s="116">
        <v>0</v>
      </c>
      <c r="Q2980" s="116">
        <v>0</v>
      </c>
      <c r="R2980" s="22">
        <f t="shared" si="700"/>
        <v>0</v>
      </c>
      <c r="S2980" s="116">
        <v>0</v>
      </c>
      <c r="T2980" s="116">
        <v>0</v>
      </c>
      <c r="U2980" s="116">
        <v>0</v>
      </c>
      <c r="V2980" s="116">
        <v>0</v>
      </c>
      <c r="W2980" s="22">
        <f t="shared" si="701"/>
        <v>0</v>
      </c>
      <c r="X2980" s="22">
        <f t="shared" si="702"/>
        <v>0</v>
      </c>
      <c r="Y2980" s="22">
        <f ca="1">OFFSET('Cost Study'!$B$7,'Operations Support'!$C2980,'Operations Support'!$B2980)*$H2980</f>
        <v>0</v>
      </c>
      <c r="Z2980" s="23">
        <f ca="1">Y2980*'Cost Study'!$B$31</f>
        <v>0</v>
      </c>
      <c r="AA2980" s="23">
        <f ca="1">IF(A2980=10298,1.51,1)*IF($B2980&lt;3,$D2980*'Cost Study'!$B$32*OFFSET('Cost Study'!$B$7,'Operations Support'!$C2980,'Operations Support'!$B2980),0)</f>
        <v>0</v>
      </c>
      <c r="AB2980" s="24">
        <f ca="1">AA2980*'Cost Study'!$B$31</f>
        <v>0</v>
      </c>
      <c r="AC2980" s="23">
        <f ca="1">Y2980*'Cost Study'!$B$31</f>
        <v>0</v>
      </c>
      <c r="AD2980" s="24">
        <f ca="1">AA2980*'Cost Study'!$B$31</f>
        <v>0</v>
      </c>
      <c r="AE2980" s="377">
        <f t="shared" ca="1" si="703"/>
        <v>0</v>
      </c>
      <c r="AF2980" s="377">
        <f t="shared" ca="1" si="704"/>
        <v>0</v>
      </c>
      <c r="AH2980" s="688">
        <f>IFERROR($H2980/SUMIF($A:$A,$A2980,$H:$H)*SUMIF(Summary!$A$110:$A$186,$A2980,Summary!$P$110:$P$186),0)</f>
        <v>0</v>
      </c>
      <c r="AI2980" s="689">
        <f t="shared" ca="1" si="690"/>
        <v>0</v>
      </c>
      <c r="AJ2980" s="688">
        <f>IFERROR(H2980/SUMIF(A:A,A2980,H:H)*SUMIF(Summary!$A$110:$A$186,'Operations Support'!A2980,Summary!$Q$110:$Q$186),0)</f>
        <v>0</v>
      </c>
      <c r="AK2980" s="688">
        <f t="shared" ca="1" si="691"/>
        <v>0</v>
      </c>
      <c r="AM2980" s="688">
        <f>IFERROR($H2980/SUMIF($A:$A,$A2980,$H:$H)*SUMIF(Summary!$A$230:$A$266,$A2980,Summary!$P$230:$P$266),0)</f>
        <v>0</v>
      </c>
      <c r="AN2980" s="688">
        <f>IFERROR($H2980/SUMIF($A:$A,$A2980,$H:$H)*(SUMIF(Summary!$A$230:$A$266,$A2980,Summary!$L$230:$L$266)+SUMIF(Summary!$A$281:$A$317,$A2980,Summary!$L$281:$L$317))-AM2980,0)</f>
        <v>0</v>
      </c>
      <c r="AO2980" s="688">
        <f>IFERROR($H2980/SUMIF($A:$A,$A2980,$H:$H)*SUMIF(Summary!$A$230:$A$266,$A2980,Summary!$Q$230:$Q$266),0)</f>
        <v>0</v>
      </c>
      <c r="AP2980" s="688">
        <f>IFERROR($H2980/SUMIF($A:$A,$A2980,$H:$H)*(SUMIF(Summary!$A$230:$A$266,$A2980,Summary!$L$230:$L$266)+SUMIF(Summary!$A$281:$A$317,$A2980,Summary!$L$281:$L$317))-AO2980,0)</f>
        <v>0</v>
      </c>
      <c r="AQ2980" s="306"/>
      <c r="AR2980" s="688">
        <f t="shared" ca="1" si="692"/>
        <v>0</v>
      </c>
      <c r="AS2980" s="688">
        <f t="shared" ca="1" si="693"/>
        <v>0</v>
      </c>
    </row>
    <row r="2981" spans="1:45" x14ac:dyDescent="0.2">
      <c r="A2981" s="423">
        <v>11161</v>
      </c>
      <c r="B2981" s="424">
        <v>2</v>
      </c>
      <c r="C2981" s="425" t="s">
        <v>315</v>
      </c>
      <c r="D2981" s="422">
        <f t="shared" si="694"/>
        <v>11910</v>
      </c>
      <c r="E2981" s="422">
        <f t="shared" si="695"/>
        <v>639</v>
      </c>
      <c r="F2981" s="422">
        <f t="shared" si="696"/>
        <v>2340</v>
      </c>
      <c r="G2981" s="422">
        <f t="shared" si="697"/>
        <v>0</v>
      </c>
      <c r="H2981" s="22">
        <f t="shared" si="698"/>
        <v>14889</v>
      </c>
      <c r="I2981" s="116">
        <v>5148</v>
      </c>
      <c r="J2981" s="116">
        <v>399</v>
      </c>
      <c r="K2981" s="116">
        <v>894</v>
      </c>
      <c r="L2981" s="116">
        <v>0</v>
      </c>
      <c r="M2981" s="22">
        <f t="shared" si="699"/>
        <v>6441</v>
      </c>
      <c r="N2981" s="116">
        <v>4809</v>
      </c>
      <c r="O2981" s="116">
        <v>240</v>
      </c>
      <c r="P2981" s="116">
        <v>1239</v>
      </c>
      <c r="Q2981" s="116">
        <v>0</v>
      </c>
      <c r="R2981" s="22">
        <f t="shared" si="700"/>
        <v>6288</v>
      </c>
      <c r="S2981" s="116">
        <v>1953</v>
      </c>
      <c r="T2981" s="116">
        <v>0</v>
      </c>
      <c r="U2981" s="116">
        <v>207</v>
      </c>
      <c r="V2981" s="116">
        <v>0</v>
      </c>
      <c r="W2981" s="22">
        <f t="shared" si="701"/>
        <v>2160</v>
      </c>
      <c r="X2981" s="22">
        <f t="shared" si="702"/>
        <v>496.3</v>
      </c>
      <c r="Y2981" s="22">
        <f ca="1">OFFSET('Cost Study'!$B$7,'Operations Support'!$C2981,'Operations Support'!$B2981)*$H2981</f>
        <v>26651.31</v>
      </c>
      <c r="Z2981" s="23">
        <f ca="1">Y2981*'Cost Study'!$B$31</f>
        <v>1488527.0984399798</v>
      </c>
      <c r="AA2981" s="23">
        <f ca="1">IF(A2981=10298,1.51,1)*IF($B2981&lt;3,$D2981*'Cost Study'!$B$32*OFFSET('Cost Study'!$B$7,'Operations Support'!$C2981,'Operations Support'!$B2981),0)</f>
        <v>2131.89</v>
      </c>
      <c r="AB2981" s="24">
        <f ca="1">AA2981*'Cost Study'!$B$31</f>
        <v>119070.1708806512</v>
      </c>
      <c r="AC2981" s="23">
        <f ca="1">Y2981*'Cost Study'!$B$31</f>
        <v>1488527.0984399798</v>
      </c>
      <c r="AD2981" s="24">
        <f ca="1">AA2981*'Cost Study'!$B$31</f>
        <v>119070.1708806512</v>
      </c>
      <c r="AE2981" s="377">
        <f t="shared" ca="1" si="703"/>
        <v>1607597.2693206309</v>
      </c>
      <c r="AF2981" s="377">
        <f t="shared" ca="1" si="704"/>
        <v>1607597.2693206309</v>
      </c>
      <c r="AH2981" s="688">
        <f>IFERROR($H2981/SUMIF($A:$A,$A2981,$H:$H)*SUMIF(Summary!$A$110:$A$186,$A2981,Summary!$P$110:$P$186),0)</f>
        <v>562030.61764585797</v>
      </c>
      <c r="AI2981" s="689">
        <f t="shared" ca="1" si="690"/>
        <v>1045566.651674773</v>
      </c>
      <c r="AJ2981" s="688">
        <f>IFERROR(H2981/SUMIF(A:A,A2981,H:H)*SUMIF(Summary!$A$110:$A$186,'Operations Support'!A2981,Summary!$Q$110:$Q$186),0)</f>
        <v>562643.73375915852</v>
      </c>
      <c r="AK2981" s="688">
        <f t="shared" ca="1" si="691"/>
        <v>1044953.5355614724</v>
      </c>
      <c r="AM2981" s="688">
        <f>IFERROR($H2981/SUMIF($A:$A,$A2981,$H:$H)*SUMIF(Summary!$A$230:$A$266,$A2981,Summary!$P$230:$P$266),0)</f>
        <v>106336.97802463241</v>
      </c>
      <c r="AN2981" s="688">
        <f>IFERROR($H2981/SUMIF($A:$A,$A2981,$H:$H)*(SUMIF(Summary!$A$230:$A$266,$A2981,Summary!$L$230:$L$266)+SUMIF(Summary!$A$281:$A$317,$A2981,Summary!$L$281:$L$317))-AM2981,0)</f>
        <v>257344.33082920246</v>
      </c>
      <c r="AO2981" s="688">
        <f>IFERROR($H2981/SUMIF($A:$A,$A2981,$H:$H)*SUMIF(Summary!$A$230:$A$266,$A2981,Summary!$Q$230:$Q$266),0)</f>
        <v>106452.98044980218</v>
      </c>
      <c r="AP2981" s="688">
        <f>IFERROR($H2981/SUMIF($A:$A,$A2981,$H:$H)*(SUMIF(Summary!$A$230:$A$266,$A2981,Summary!$L$230:$L$266)+SUMIF(Summary!$A$281:$A$317,$A2981,Summary!$L$281:$L$317))-AO2981,0)</f>
        <v>257228.32840403268</v>
      </c>
      <c r="AQ2981" s="306"/>
      <c r="AR2981" s="688">
        <f t="shared" ca="1" si="692"/>
        <v>1302910.9825039755</v>
      </c>
      <c r="AS2981" s="688">
        <f t="shared" ca="1" si="693"/>
        <v>1302181.863965505</v>
      </c>
    </row>
    <row r="2982" spans="1:45" x14ac:dyDescent="0.2">
      <c r="A2982" s="423">
        <v>11161</v>
      </c>
      <c r="B2982" s="424">
        <v>2</v>
      </c>
      <c r="C2982" s="425" t="s">
        <v>316</v>
      </c>
      <c r="D2982" s="422">
        <f t="shared" si="694"/>
        <v>0</v>
      </c>
      <c r="E2982" s="422">
        <f t="shared" si="695"/>
        <v>0</v>
      </c>
      <c r="F2982" s="422">
        <f t="shared" si="696"/>
        <v>0</v>
      </c>
      <c r="G2982" s="422">
        <f t="shared" si="697"/>
        <v>0</v>
      </c>
      <c r="H2982" s="22">
        <f t="shared" si="698"/>
        <v>0</v>
      </c>
      <c r="I2982" s="116">
        <v>0</v>
      </c>
      <c r="J2982" s="116">
        <v>0</v>
      </c>
      <c r="K2982" s="116">
        <v>0</v>
      </c>
      <c r="L2982" s="116">
        <v>0</v>
      </c>
      <c r="M2982" s="22">
        <f t="shared" si="699"/>
        <v>0</v>
      </c>
      <c r="N2982" s="116">
        <v>0</v>
      </c>
      <c r="O2982" s="116">
        <v>0</v>
      </c>
      <c r="P2982" s="116">
        <v>0</v>
      </c>
      <c r="Q2982" s="116">
        <v>0</v>
      </c>
      <c r="R2982" s="22">
        <f t="shared" si="700"/>
        <v>0</v>
      </c>
      <c r="S2982" s="116">
        <v>0</v>
      </c>
      <c r="T2982" s="116">
        <v>0</v>
      </c>
      <c r="U2982" s="116">
        <v>0</v>
      </c>
      <c r="V2982" s="116">
        <v>0</v>
      </c>
      <c r="W2982" s="22">
        <f t="shared" si="701"/>
        <v>0</v>
      </c>
      <c r="X2982" s="22">
        <f t="shared" si="702"/>
        <v>0</v>
      </c>
      <c r="Y2982" s="22">
        <f ca="1">OFFSET('Cost Study'!$B$7,'Operations Support'!$C2982,'Operations Support'!$B2982)*$H2982</f>
        <v>0</v>
      </c>
      <c r="Z2982" s="23">
        <f ca="1">Y2982*'Cost Study'!$B$31</f>
        <v>0</v>
      </c>
      <c r="AA2982" s="23">
        <f ca="1">IF(A2982=10298,1.51,1)*IF($B2982&lt;3,$D2982*'Cost Study'!$B$32*OFFSET('Cost Study'!$B$7,'Operations Support'!$C2982,'Operations Support'!$B2982),0)</f>
        <v>0</v>
      </c>
      <c r="AB2982" s="24">
        <f ca="1">AA2982*'Cost Study'!$B$31</f>
        <v>0</v>
      </c>
      <c r="AC2982" s="23">
        <f ca="1">Y2982*'Cost Study'!$B$31</f>
        <v>0</v>
      </c>
      <c r="AD2982" s="24">
        <f ca="1">AA2982*'Cost Study'!$B$31</f>
        <v>0</v>
      </c>
      <c r="AE2982" s="377">
        <f t="shared" ca="1" si="703"/>
        <v>0</v>
      </c>
      <c r="AF2982" s="377">
        <f t="shared" ca="1" si="704"/>
        <v>0</v>
      </c>
      <c r="AH2982" s="688">
        <f>IFERROR($H2982/SUMIF($A:$A,$A2982,$H:$H)*SUMIF(Summary!$A$110:$A$186,$A2982,Summary!$P$110:$P$186),0)</f>
        <v>0</v>
      </c>
      <c r="AI2982" s="689">
        <f t="shared" ca="1" si="690"/>
        <v>0</v>
      </c>
      <c r="AJ2982" s="688">
        <f>IFERROR(H2982/SUMIF(A:A,A2982,H:H)*SUMIF(Summary!$A$110:$A$186,'Operations Support'!A2982,Summary!$Q$110:$Q$186),0)</f>
        <v>0</v>
      </c>
      <c r="AK2982" s="688">
        <f t="shared" ca="1" si="691"/>
        <v>0</v>
      </c>
      <c r="AM2982" s="688">
        <f>IFERROR($H2982/SUMIF($A:$A,$A2982,$H:$H)*SUMIF(Summary!$A$230:$A$266,$A2982,Summary!$P$230:$P$266),0)</f>
        <v>0</v>
      </c>
      <c r="AN2982" s="688">
        <f>IFERROR($H2982/SUMIF($A:$A,$A2982,$H:$H)*(SUMIF(Summary!$A$230:$A$266,$A2982,Summary!$L$230:$L$266)+SUMIF(Summary!$A$281:$A$317,$A2982,Summary!$L$281:$L$317))-AM2982,0)</f>
        <v>0</v>
      </c>
      <c r="AO2982" s="688">
        <f>IFERROR($H2982/SUMIF($A:$A,$A2982,$H:$H)*SUMIF(Summary!$A$230:$A$266,$A2982,Summary!$Q$230:$Q$266),0)</f>
        <v>0</v>
      </c>
      <c r="AP2982" s="688">
        <f>IFERROR($H2982/SUMIF($A:$A,$A2982,$H:$H)*(SUMIF(Summary!$A$230:$A$266,$A2982,Summary!$L$230:$L$266)+SUMIF(Summary!$A$281:$A$317,$A2982,Summary!$L$281:$L$317))-AO2982,0)</f>
        <v>0</v>
      </c>
      <c r="AQ2982" s="306"/>
      <c r="AR2982" s="688">
        <f t="shared" ca="1" si="692"/>
        <v>0</v>
      </c>
      <c r="AS2982" s="688">
        <f t="shared" ca="1" si="693"/>
        <v>0</v>
      </c>
    </row>
    <row r="2983" spans="1:45" x14ac:dyDescent="0.2">
      <c r="A2983" s="423">
        <v>11161</v>
      </c>
      <c r="B2983" s="424">
        <v>2</v>
      </c>
      <c r="C2983" s="425" t="s">
        <v>317</v>
      </c>
      <c r="D2983" s="422">
        <f t="shared" si="694"/>
        <v>27</v>
      </c>
      <c r="E2983" s="422">
        <f t="shared" si="695"/>
        <v>36</v>
      </c>
      <c r="F2983" s="422">
        <f t="shared" si="696"/>
        <v>288</v>
      </c>
      <c r="G2983" s="422">
        <f t="shared" si="697"/>
        <v>0</v>
      </c>
      <c r="H2983" s="22">
        <f t="shared" si="698"/>
        <v>351</v>
      </c>
      <c r="I2983" s="116">
        <v>12</v>
      </c>
      <c r="J2983" s="116">
        <v>15</v>
      </c>
      <c r="K2983" s="116">
        <v>183</v>
      </c>
      <c r="L2983" s="116">
        <v>0</v>
      </c>
      <c r="M2983" s="22">
        <f t="shared" si="699"/>
        <v>210</v>
      </c>
      <c r="N2983" s="116">
        <v>15</v>
      </c>
      <c r="O2983" s="116">
        <v>21</v>
      </c>
      <c r="P2983" s="116">
        <v>105</v>
      </c>
      <c r="Q2983" s="116">
        <v>0</v>
      </c>
      <c r="R2983" s="22">
        <f t="shared" si="700"/>
        <v>141</v>
      </c>
      <c r="S2983" s="116">
        <v>0</v>
      </c>
      <c r="T2983" s="116">
        <v>0</v>
      </c>
      <c r="U2983" s="116">
        <v>0</v>
      </c>
      <c r="V2983" s="116">
        <v>0</v>
      </c>
      <c r="W2983" s="22">
        <f t="shared" si="701"/>
        <v>0</v>
      </c>
      <c r="X2983" s="22">
        <f t="shared" si="702"/>
        <v>11.7</v>
      </c>
      <c r="Y2983" s="22">
        <f ca="1">OFFSET('Cost Study'!$B$7,'Operations Support'!$C2983,'Operations Support'!$B2983)*$H2983</f>
        <v>768.68999999999994</v>
      </c>
      <c r="Z2983" s="23">
        <f ca="1">Y2983*'Cost Study'!$B$31</f>
        <v>42932.820011467651</v>
      </c>
      <c r="AA2983" s="23">
        <f ca="1">IF(A2983=10298,1.51,1)*IF($B2983&lt;3,$D2983*'Cost Study'!$B$32*OFFSET('Cost Study'!$B$7,'Operations Support'!$C2983,'Operations Support'!$B2983),0)</f>
        <v>5.9130000000000003</v>
      </c>
      <c r="AB2983" s="24">
        <f ca="1">AA2983*'Cost Study'!$B$31</f>
        <v>330.25246162667429</v>
      </c>
      <c r="AC2983" s="23">
        <f ca="1">Y2983*'Cost Study'!$B$31</f>
        <v>42932.820011467651</v>
      </c>
      <c r="AD2983" s="24">
        <f ca="1">AA2983*'Cost Study'!$B$31</f>
        <v>330.25246162667429</v>
      </c>
      <c r="AE2983" s="377">
        <f t="shared" ca="1" si="703"/>
        <v>43263.072473094326</v>
      </c>
      <c r="AF2983" s="377">
        <f t="shared" ca="1" si="704"/>
        <v>43263.072473094326</v>
      </c>
      <c r="AH2983" s="688">
        <f>IFERROR($H2983/SUMIF($A:$A,$A2983,$H:$H)*SUMIF(Summary!$A$110:$A$186,$A2983,Summary!$P$110:$P$186),0)</f>
        <v>13249.563220746601</v>
      </c>
      <c r="AI2983" s="689">
        <f t="shared" ca="1" si="690"/>
        <v>30013.509252347725</v>
      </c>
      <c r="AJ2983" s="688">
        <f>IFERROR(H2983/SUMIF(A:A,A2983,H:H)*SUMIF(Summary!$A$110:$A$186,'Operations Support'!A2983,Summary!$Q$110:$Q$186),0)</f>
        <v>13264.017096478246</v>
      </c>
      <c r="AK2983" s="688">
        <f t="shared" ca="1" si="691"/>
        <v>29999.055376616081</v>
      </c>
      <c r="AM2983" s="688">
        <f>IFERROR($H2983/SUMIF($A:$A,$A2983,$H:$H)*SUMIF(Summary!$A$230:$A$266,$A2983,Summary!$P$230:$P$266),0)</f>
        <v>2506.8358712234517</v>
      </c>
      <c r="AN2983" s="688">
        <f>IFERROR($H2983/SUMIF($A:$A,$A2983,$H:$H)*(SUMIF(Summary!$A$230:$A$266,$A2983,Summary!$L$230:$L$266)+SUMIF(Summary!$A$281:$A$317,$A2983,Summary!$L$281:$L$317))-AM2983,0)</f>
        <v>6066.7513010309667</v>
      </c>
      <c r="AO2983" s="688">
        <f>IFERROR($H2983/SUMIF($A:$A,$A2983,$H:$H)*SUMIF(Summary!$A$230:$A$266,$A2983,Summary!$Q$230:$Q$266),0)</f>
        <v>2509.5705647041818</v>
      </c>
      <c r="AP2983" s="688">
        <f>IFERROR($H2983/SUMIF($A:$A,$A2983,$H:$H)*(SUMIF(Summary!$A$230:$A$266,$A2983,Summary!$L$230:$L$266)+SUMIF(Summary!$A$281:$A$317,$A2983,Summary!$L$281:$L$317))-AO2983,0)</f>
        <v>6064.0166075502366</v>
      </c>
      <c r="AQ2983" s="306"/>
      <c r="AR2983" s="688">
        <f t="shared" ca="1" si="692"/>
        <v>36080.260553378692</v>
      </c>
      <c r="AS2983" s="688">
        <f t="shared" ca="1" si="693"/>
        <v>36063.071984166316</v>
      </c>
    </row>
    <row r="2984" spans="1:45" x14ac:dyDescent="0.2">
      <c r="A2984" s="423">
        <v>11161</v>
      </c>
      <c r="B2984" s="424">
        <v>2</v>
      </c>
      <c r="C2984" s="425" t="s">
        <v>318</v>
      </c>
      <c r="D2984" s="422">
        <f t="shared" si="694"/>
        <v>476</v>
      </c>
      <c r="E2984" s="422">
        <f t="shared" si="695"/>
        <v>177</v>
      </c>
      <c r="F2984" s="422">
        <f t="shared" si="696"/>
        <v>108</v>
      </c>
      <c r="G2984" s="422">
        <f t="shared" si="697"/>
        <v>0</v>
      </c>
      <c r="H2984" s="22">
        <f t="shared" si="698"/>
        <v>761</v>
      </c>
      <c r="I2984" s="116">
        <v>165</v>
      </c>
      <c r="J2984" s="116">
        <v>78</v>
      </c>
      <c r="K2984" s="116">
        <v>72</v>
      </c>
      <c r="L2984" s="116">
        <v>0</v>
      </c>
      <c r="M2984" s="22">
        <f t="shared" si="699"/>
        <v>315</v>
      </c>
      <c r="N2984" s="116">
        <v>311</v>
      </c>
      <c r="O2984" s="116">
        <v>99</v>
      </c>
      <c r="P2984" s="116">
        <v>0</v>
      </c>
      <c r="Q2984" s="116">
        <v>0</v>
      </c>
      <c r="R2984" s="22">
        <f t="shared" si="700"/>
        <v>410</v>
      </c>
      <c r="S2984" s="116">
        <v>0</v>
      </c>
      <c r="T2984" s="116">
        <v>0</v>
      </c>
      <c r="U2984" s="116">
        <v>36</v>
      </c>
      <c r="V2984" s="116">
        <v>0</v>
      </c>
      <c r="W2984" s="22">
        <f t="shared" si="701"/>
        <v>36</v>
      </c>
      <c r="X2984" s="22">
        <f t="shared" si="702"/>
        <v>25.366666666666667</v>
      </c>
      <c r="Y2984" s="22">
        <f ca="1">OFFSET('Cost Study'!$B$7,'Operations Support'!$C2984,'Operations Support'!$B2984)*$H2984</f>
        <v>1742.69</v>
      </c>
      <c r="Z2984" s="23">
        <f ca="1">Y2984*'Cost Study'!$B$31</f>
        <v>97332.599755147807</v>
      </c>
      <c r="AA2984" s="23">
        <f ca="1">IF(A2984=10298,1.51,1)*IF($B2984&lt;3,$D2984*'Cost Study'!$B$32*OFFSET('Cost Study'!$B$7,'Operations Support'!$C2984,'Operations Support'!$B2984),0)</f>
        <v>109.004</v>
      </c>
      <c r="AB2984" s="24">
        <f ca="1">AA2984*'Cost Study'!$B$31</f>
        <v>6088.0837691787592</v>
      </c>
      <c r="AC2984" s="23">
        <f ca="1">Y2984*'Cost Study'!$B$31</f>
        <v>97332.599755147807</v>
      </c>
      <c r="AD2984" s="24">
        <f ca="1">AA2984*'Cost Study'!$B$31</f>
        <v>6088.0837691787592</v>
      </c>
      <c r="AE2984" s="377">
        <f t="shared" ca="1" si="703"/>
        <v>103420.68352432657</v>
      </c>
      <c r="AF2984" s="377">
        <f t="shared" ca="1" si="704"/>
        <v>103420.68352432657</v>
      </c>
      <c r="AH2984" s="688">
        <f>IFERROR($H2984/SUMIF($A:$A,$A2984,$H:$H)*SUMIF(Summary!$A$110:$A$186,$A2984,Summary!$P$110:$P$186),0)</f>
        <v>28726.260999966278</v>
      </c>
      <c r="AI2984" s="689">
        <f t="shared" ca="1" si="690"/>
        <v>74694.422524360285</v>
      </c>
      <c r="AJ2984" s="688">
        <f>IFERROR(H2984/SUMIF(A:A,A2984,H:H)*SUMIF(Summary!$A$110:$A$186,'Operations Support'!A2984,Summary!$Q$110:$Q$186),0)</f>
        <v>28757.598320284746</v>
      </c>
      <c r="AK2984" s="688">
        <f t="shared" ca="1" si="691"/>
        <v>74663.085204041825</v>
      </c>
      <c r="AM2984" s="688">
        <f>IFERROR($H2984/SUMIF($A:$A,$A2984,$H:$H)*SUMIF(Summary!$A$230:$A$266,$A2984,Summary!$P$230:$P$266),0)</f>
        <v>5435.0487122536952</v>
      </c>
      <c r="AN2984" s="688">
        <f>IFERROR($H2984/SUMIF($A:$A,$A2984,$H:$H)*(SUMIF(Summary!$A$230:$A$266,$A2984,Summary!$L$230:$L$266)+SUMIF(Summary!$A$281:$A$317,$A2984,Summary!$L$281:$L$317))-AM2984,0)</f>
        <v>13153.269914770844</v>
      </c>
      <c r="AO2984" s="688">
        <f>IFERROR($H2984/SUMIF($A:$A,$A2984,$H:$H)*SUMIF(Summary!$A$230:$A$266,$A2984,Summary!$Q$230:$Q$266),0)</f>
        <v>5440.9777770367027</v>
      </c>
      <c r="AP2984" s="688">
        <f>IFERROR($H2984/SUMIF($A:$A,$A2984,$H:$H)*(SUMIF(Summary!$A$230:$A$266,$A2984,Summary!$L$230:$L$266)+SUMIF(Summary!$A$281:$A$317,$A2984,Summary!$L$281:$L$317))-AO2984,0)</f>
        <v>13147.340849987835</v>
      </c>
      <c r="AQ2984" s="306"/>
      <c r="AR2984" s="688">
        <f t="shared" ca="1" si="692"/>
        <v>87847.692439131133</v>
      </c>
      <c r="AS2984" s="688">
        <f t="shared" ca="1" si="693"/>
        <v>87810.426054029667</v>
      </c>
    </row>
    <row r="2985" spans="1:45" x14ac:dyDescent="0.2">
      <c r="A2985" s="423">
        <v>11161</v>
      </c>
      <c r="B2985" s="424">
        <v>2</v>
      </c>
      <c r="C2985" s="425" t="s">
        <v>319</v>
      </c>
      <c r="D2985" s="422">
        <f t="shared" si="694"/>
        <v>1386</v>
      </c>
      <c r="E2985" s="422">
        <f t="shared" si="695"/>
        <v>542</v>
      </c>
      <c r="F2985" s="422">
        <f t="shared" si="696"/>
        <v>12308</v>
      </c>
      <c r="G2985" s="422">
        <f t="shared" si="697"/>
        <v>0</v>
      </c>
      <c r="H2985" s="22">
        <f t="shared" si="698"/>
        <v>14236</v>
      </c>
      <c r="I2985" s="116">
        <v>623</v>
      </c>
      <c r="J2985" s="116">
        <v>475</v>
      </c>
      <c r="K2985" s="116">
        <v>4405</v>
      </c>
      <c r="L2985" s="116">
        <v>0</v>
      </c>
      <c r="M2985" s="22">
        <f t="shared" si="699"/>
        <v>5503</v>
      </c>
      <c r="N2985" s="116">
        <v>355</v>
      </c>
      <c r="O2985" s="116">
        <v>67</v>
      </c>
      <c r="P2985" s="116">
        <v>4678</v>
      </c>
      <c r="Q2985" s="116">
        <v>0</v>
      </c>
      <c r="R2985" s="22">
        <f t="shared" si="700"/>
        <v>5100</v>
      </c>
      <c r="S2985" s="116">
        <v>408</v>
      </c>
      <c r="T2985" s="116">
        <v>0</v>
      </c>
      <c r="U2985" s="116">
        <v>3225</v>
      </c>
      <c r="V2985" s="116">
        <v>0</v>
      </c>
      <c r="W2985" s="22">
        <f t="shared" si="701"/>
        <v>3633</v>
      </c>
      <c r="X2985" s="22">
        <f t="shared" si="702"/>
        <v>474.53333333333336</v>
      </c>
      <c r="Y2985" s="22">
        <f ca="1">OFFSET('Cost Study'!$B$7,'Operations Support'!$C2985,'Operations Support'!$B2985)*$H2985</f>
        <v>29041.439999999999</v>
      </c>
      <c r="Z2985" s="23">
        <f ca="1">Y2985*'Cost Study'!$B$31</f>
        <v>1622020.4717035959</v>
      </c>
      <c r="AA2985" s="23">
        <f ca="1">IF(A2985=10298,1.51,1)*IF($B2985&lt;3,$D2985*'Cost Study'!$B$32*OFFSET('Cost Study'!$B$7,'Operations Support'!$C2985,'Operations Support'!$B2985),0)</f>
        <v>282.74399999999997</v>
      </c>
      <c r="AB2985" s="24">
        <f ca="1">AA2985*'Cost Study'!$B$31</f>
        <v>15791.798073764989</v>
      </c>
      <c r="AC2985" s="23">
        <f ca="1">Y2985*'Cost Study'!$B$31</f>
        <v>1622020.4717035959</v>
      </c>
      <c r="AD2985" s="24">
        <f ca="1">AA2985*'Cost Study'!$B$31</f>
        <v>15791.798073764989</v>
      </c>
      <c r="AE2985" s="377">
        <f t="shared" ca="1" si="703"/>
        <v>1637812.2697773608</v>
      </c>
      <c r="AF2985" s="377">
        <f t="shared" ca="1" si="704"/>
        <v>1637812.2697773608</v>
      </c>
      <c r="AH2985" s="688">
        <f>IFERROR($H2985/SUMIF($A:$A,$A2985,$H:$H)*SUMIF(Summary!$A$110:$A$186,$A2985,Summary!$P$110:$P$186),0)</f>
        <v>537381.14532919833</v>
      </c>
      <c r="AI2985" s="689">
        <f t="shared" ca="1" si="690"/>
        <v>1100431.1244481625</v>
      </c>
      <c r="AJ2985" s="688">
        <f>IFERROR(H2985/SUMIF(A:A,A2985,H:H)*SUMIF(Summary!$A$110:$A$186,'Operations Support'!A2985,Summary!$Q$110:$Q$186),0)</f>
        <v>537967.37146855937</v>
      </c>
      <c r="AK2985" s="688">
        <f t="shared" ca="1" si="691"/>
        <v>1099844.8983088015</v>
      </c>
      <c r="AM2985" s="688">
        <f>IFERROR($H2985/SUMIF($A:$A,$A2985,$H:$H)*SUMIF(Summary!$A$230:$A$266,$A2985,Summary!$P$230:$P$266),0)</f>
        <v>101673.26342660132</v>
      </c>
      <c r="AN2985" s="688">
        <f>IFERROR($H2985/SUMIF($A:$A,$A2985,$H:$H)*(SUMIF(Summary!$A$230:$A$266,$A2985,Summary!$L$230:$L$266)+SUMIF(Summary!$A$281:$A$317,$A2985,Summary!$L$281:$L$317))-AM2985,0)</f>
        <v>246057.75362244115</v>
      </c>
      <c r="AO2985" s="688">
        <f>IFERROR($H2985/SUMIF($A:$A,$A2985,$H:$H)*SUMIF(Summary!$A$230:$A$266,$A2985,Summary!$Q$230:$Q$266),0)</f>
        <v>101784.178231136</v>
      </c>
      <c r="AP2985" s="688">
        <f>IFERROR($H2985/SUMIF($A:$A,$A2985,$H:$H)*(SUMIF(Summary!$A$230:$A$266,$A2985,Summary!$L$230:$L$266)+SUMIF(Summary!$A$281:$A$317,$A2985,Summary!$L$281:$L$317))-AO2985,0)</f>
        <v>245946.83881790645</v>
      </c>
      <c r="AQ2985" s="306"/>
      <c r="AR2985" s="688">
        <f t="shared" ca="1" si="692"/>
        <v>1346488.8780706036</v>
      </c>
      <c r="AS2985" s="688">
        <f t="shared" ca="1" si="693"/>
        <v>1345791.737126708</v>
      </c>
    </row>
    <row r="2986" spans="1:45" x14ac:dyDescent="0.2">
      <c r="A2986" s="423">
        <v>11161</v>
      </c>
      <c r="B2986" s="424">
        <v>2</v>
      </c>
      <c r="C2986" s="425" t="s">
        <v>320</v>
      </c>
      <c r="D2986" s="422">
        <f t="shared" si="694"/>
        <v>0</v>
      </c>
      <c r="E2986" s="422">
        <f t="shared" si="695"/>
        <v>0</v>
      </c>
      <c r="F2986" s="422">
        <f t="shared" si="696"/>
        <v>0</v>
      </c>
      <c r="G2986" s="422">
        <f t="shared" si="697"/>
        <v>0</v>
      </c>
      <c r="H2986" s="22">
        <f t="shared" si="698"/>
        <v>0</v>
      </c>
      <c r="I2986" s="116">
        <v>0</v>
      </c>
      <c r="J2986" s="116">
        <v>0</v>
      </c>
      <c r="K2986" s="116">
        <v>0</v>
      </c>
      <c r="L2986" s="116">
        <v>0</v>
      </c>
      <c r="M2986" s="22">
        <f t="shared" si="699"/>
        <v>0</v>
      </c>
      <c r="N2986" s="116">
        <v>0</v>
      </c>
      <c r="O2986" s="116">
        <v>0</v>
      </c>
      <c r="P2986" s="116">
        <v>0</v>
      </c>
      <c r="Q2986" s="116">
        <v>0</v>
      </c>
      <c r="R2986" s="22">
        <f t="shared" si="700"/>
        <v>0</v>
      </c>
      <c r="S2986" s="116">
        <v>0</v>
      </c>
      <c r="T2986" s="116">
        <v>0</v>
      </c>
      <c r="U2986" s="116">
        <v>0</v>
      </c>
      <c r="V2986" s="116">
        <v>0</v>
      </c>
      <c r="W2986" s="22">
        <f t="shared" si="701"/>
        <v>0</v>
      </c>
      <c r="X2986" s="22">
        <f t="shared" si="702"/>
        <v>0</v>
      </c>
      <c r="Y2986" s="22">
        <f ca="1">OFFSET('Cost Study'!$B$7,'Operations Support'!$C2986,'Operations Support'!$B2986)*$H2986</f>
        <v>0</v>
      </c>
      <c r="Z2986" s="23">
        <f ca="1">Y2986*'Cost Study'!$B$31</f>
        <v>0</v>
      </c>
      <c r="AA2986" s="23">
        <f ca="1">IF(A2986=10298,1.51,1)*IF($B2986&lt;3,$D2986*'Cost Study'!$B$32*OFFSET('Cost Study'!$B$7,'Operations Support'!$C2986,'Operations Support'!$B2986),0)</f>
        <v>0</v>
      </c>
      <c r="AB2986" s="24">
        <f ca="1">AA2986*'Cost Study'!$B$31</f>
        <v>0</v>
      </c>
      <c r="AC2986" s="23">
        <f ca="1">Y2986*'Cost Study'!$B$31</f>
        <v>0</v>
      </c>
      <c r="AD2986" s="24">
        <f ca="1">AA2986*'Cost Study'!$B$31</f>
        <v>0</v>
      </c>
      <c r="AE2986" s="377">
        <f t="shared" ca="1" si="703"/>
        <v>0</v>
      </c>
      <c r="AF2986" s="377">
        <f t="shared" ca="1" si="704"/>
        <v>0</v>
      </c>
      <c r="AH2986" s="688">
        <f>IFERROR($H2986/SUMIF($A:$A,$A2986,$H:$H)*SUMIF(Summary!$A$110:$A$186,$A2986,Summary!$P$110:$P$186),0)</f>
        <v>0</v>
      </c>
      <c r="AI2986" s="689">
        <f t="shared" ca="1" si="690"/>
        <v>0</v>
      </c>
      <c r="AJ2986" s="688">
        <f>IFERROR(H2986/SUMIF(A:A,A2986,H:H)*SUMIF(Summary!$A$110:$A$186,'Operations Support'!A2986,Summary!$Q$110:$Q$186),0)</f>
        <v>0</v>
      </c>
      <c r="AK2986" s="688">
        <f t="shared" ca="1" si="691"/>
        <v>0</v>
      </c>
      <c r="AM2986" s="688">
        <f>IFERROR($H2986/SUMIF($A:$A,$A2986,$H:$H)*SUMIF(Summary!$A$230:$A$266,$A2986,Summary!$P$230:$P$266),0)</f>
        <v>0</v>
      </c>
      <c r="AN2986" s="688">
        <f>IFERROR($H2986/SUMIF($A:$A,$A2986,$H:$H)*(SUMIF(Summary!$A$230:$A$266,$A2986,Summary!$L$230:$L$266)+SUMIF(Summary!$A$281:$A$317,$A2986,Summary!$L$281:$L$317))-AM2986,0)</f>
        <v>0</v>
      </c>
      <c r="AO2986" s="688">
        <f>IFERROR($H2986/SUMIF($A:$A,$A2986,$H:$H)*SUMIF(Summary!$A$230:$A$266,$A2986,Summary!$Q$230:$Q$266),0)</f>
        <v>0</v>
      </c>
      <c r="AP2986" s="688">
        <f>IFERROR($H2986/SUMIF($A:$A,$A2986,$H:$H)*(SUMIF(Summary!$A$230:$A$266,$A2986,Summary!$L$230:$L$266)+SUMIF(Summary!$A$281:$A$317,$A2986,Summary!$L$281:$L$317))-AO2986,0)</f>
        <v>0</v>
      </c>
      <c r="AQ2986" s="306"/>
      <c r="AR2986" s="688">
        <f t="shared" ca="1" si="692"/>
        <v>0</v>
      </c>
      <c r="AS2986" s="688">
        <f t="shared" ca="1" si="693"/>
        <v>0</v>
      </c>
    </row>
    <row r="2987" spans="1:45" x14ac:dyDescent="0.2">
      <c r="A2987" s="423">
        <v>11161</v>
      </c>
      <c r="B2987" s="424">
        <v>3</v>
      </c>
      <c r="C2987" s="425" t="s">
        <v>300</v>
      </c>
      <c r="D2987" s="422">
        <f t="shared" si="694"/>
        <v>3932</v>
      </c>
      <c r="E2987" s="422">
        <f t="shared" si="695"/>
        <v>1791</v>
      </c>
      <c r="F2987" s="422">
        <f t="shared" si="696"/>
        <v>900</v>
      </c>
      <c r="G2987" s="422">
        <f t="shared" si="697"/>
        <v>0</v>
      </c>
      <c r="H2987" s="22">
        <f t="shared" si="698"/>
        <v>6623</v>
      </c>
      <c r="I2987" s="116">
        <v>1570</v>
      </c>
      <c r="J2987" s="116">
        <v>735</v>
      </c>
      <c r="K2987" s="116">
        <v>285</v>
      </c>
      <c r="L2987" s="116">
        <v>0</v>
      </c>
      <c r="M2987" s="22">
        <f t="shared" si="699"/>
        <v>2590</v>
      </c>
      <c r="N2987" s="116">
        <v>1124</v>
      </c>
      <c r="O2987" s="116">
        <v>408</v>
      </c>
      <c r="P2987" s="116">
        <v>519</v>
      </c>
      <c r="Q2987" s="116">
        <v>0</v>
      </c>
      <c r="R2987" s="22">
        <f t="shared" si="700"/>
        <v>2051</v>
      </c>
      <c r="S2987" s="116">
        <v>1238</v>
      </c>
      <c r="T2987" s="116">
        <v>648</v>
      </c>
      <c r="U2987" s="116">
        <v>96</v>
      </c>
      <c r="V2987" s="116">
        <v>0</v>
      </c>
      <c r="W2987" s="22">
        <f t="shared" si="701"/>
        <v>1982</v>
      </c>
      <c r="X2987" s="22">
        <f t="shared" si="702"/>
        <v>275.95833333333331</v>
      </c>
      <c r="Y2987" s="22">
        <f ca="1">OFFSET('Cost Study'!$B$7,'Operations Support'!$C2987,'Operations Support'!$B2987)*$H2987</f>
        <v>28478.899999999998</v>
      </c>
      <c r="Z2987" s="23">
        <f ca="1">Y2987*'Cost Study'!$B$31</f>
        <v>1590601.5270454749</v>
      </c>
      <c r="AA2987" s="23">
        <f ca="1">IF(A2987=10298,1.51,1)*IF($B2987&lt;3,$D2987*'Cost Study'!$B$32*OFFSET('Cost Study'!$B$7,'Operations Support'!$C2987,'Operations Support'!$B2987),0)</f>
        <v>0</v>
      </c>
      <c r="AB2987" s="24">
        <f ca="1">AA2987*'Cost Study'!$B$31</f>
        <v>0</v>
      </c>
      <c r="AC2987" s="23">
        <f ca="1">Y2987*'Cost Study'!$B$31</f>
        <v>1590601.5270454749</v>
      </c>
      <c r="AD2987" s="24">
        <f ca="1">AA2987*'Cost Study'!$B$31</f>
        <v>0</v>
      </c>
      <c r="AE2987" s="377">
        <f t="shared" ca="1" si="703"/>
        <v>1590601.5270454749</v>
      </c>
      <c r="AF2987" s="377">
        <f t="shared" ca="1" si="704"/>
        <v>1590601.5270454749</v>
      </c>
      <c r="AH2987" s="688">
        <f>IFERROR($H2987/SUMIF($A:$A,$A2987,$H:$H)*SUMIF(Summary!$A$110:$A$186,$A2987,Summary!$P$110:$P$186),0)</f>
        <v>250005.29119944372</v>
      </c>
      <c r="AI2987" s="689">
        <f t="shared" ca="1" si="690"/>
        <v>1340596.2358460312</v>
      </c>
      <c r="AJ2987" s="688">
        <f>IFERROR(H2987/SUMIF(A:A,A2987,H:H)*SUMIF(Summary!$A$110:$A$186,'Operations Support'!A2987,Summary!$Q$110:$Q$186),0)</f>
        <v>250278.02059822061</v>
      </c>
      <c r="AK2987" s="688">
        <f t="shared" ca="1" si="691"/>
        <v>1340323.5064472542</v>
      </c>
      <c r="AM2987" s="688">
        <f>IFERROR($H2987/SUMIF($A:$A,$A2987,$H:$H)*SUMIF(Summary!$A$230:$A$266,$A2987,Summary!$P$230:$P$266),0)</f>
        <v>47301.350356447074</v>
      </c>
      <c r="AN2987" s="688">
        <f>IFERROR($H2987/SUMIF($A:$A,$A2987,$H:$H)*(SUMIF(Summary!$A$230:$A$266,$A2987,Summary!$L$230:$L$266)+SUMIF(Summary!$A$281:$A$317,$A2987,Summary!$L$281:$L$317))-AM2987,0)</f>
        <v>114473.20189951023</v>
      </c>
      <c r="AO2987" s="688">
        <f>IFERROR($H2987/SUMIF($A:$A,$A2987,$H:$H)*SUMIF(Summary!$A$230:$A$266,$A2987,Summary!$Q$230:$Q$266),0)</f>
        <v>47352.951139703131</v>
      </c>
      <c r="AP2987" s="688">
        <f>IFERROR($H2987/SUMIF($A:$A,$A2987,$H:$H)*(SUMIF(Summary!$A$230:$A$266,$A2987,Summary!$L$230:$L$266)+SUMIF(Summary!$A$281:$A$317,$A2987,Summary!$L$281:$L$317))-AO2987,0)</f>
        <v>114421.60111625417</v>
      </c>
      <c r="AQ2987" s="306"/>
      <c r="AR2987" s="688">
        <f t="shared" ca="1" si="692"/>
        <v>1455069.4377455413</v>
      </c>
      <c r="AS2987" s="688">
        <f t="shared" ca="1" si="693"/>
        <v>1454745.1075635084</v>
      </c>
    </row>
    <row r="2988" spans="1:45" x14ac:dyDescent="0.2">
      <c r="A2988" s="423">
        <v>11161</v>
      </c>
      <c r="B2988" s="424">
        <v>3</v>
      </c>
      <c r="C2988" s="425" t="s">
        <v>301</v>
      </c>
      <c r="D2988" s="422">
        <f t="shared" si="694"/>
        <v>2432</v>
      </c>
      <c r="E2988" s="422">
        <f t="shared" si="695"/>
        <v>281</v>
      </c>
      <c r="F2988" s="422">
        <f t="shared" si="696"/>
        <v>234</v>
      </c>
      <c r="G2988" s="422">
        <f t="shared" si="697"/>
        <v>0</v>
      </c>
      <c r="H2988" s="22">
        <f t="shared" si="698"/>
        <v>2947</v>
      </c>
      <c r="I2988" s="116">
        <v>1099</v>
      </c>
      <c r="J2988" s="116">
        <v>275</v>
      </c>
      <c r="K2988" s="116">
        <v>45</v>
      </c>
      <c r="L2988" s="116">
        <v>0</v>
      </c>
      <c r="M2988" s="22">
        <f t="shared" si="699"/>
        <v>1419</v>
      </c>
      <c r="N2988" s="116">
        <v>998</v>
      </c>
      <c r="O2988" s="116">
        <v>6</v>
      </c>
      <c r="P2988" s="116">
        <v>160</v>
      </c>
      <c r="Q2988" s="116">
        <v>0</v>
      </c>
      <c r="R2988" s="22">
        <f t="shared" si="700"/>
        <v>1164</v>
      </c>
      <c r="S2988" s="116">
        <v>335</v>
      </c>
      <c r="T2988" s="116">
        <v>0</v>
      </c>
      <c r="U2988" s="116">
        <v>29</v>
      </c>
      <c r="V2988" s="116">
        <v>0</v>
      </c>
      <c r="W2988" s="22">
        <f t="shared" si="701"/>
        <v>364</v>
      </c>
      <c r="X2988" s="22">
        <f t="shared" si="702"/>
        <v>122.79166666666667</v>
      </c>
      <c r="Y2988" s="22">
        <f ca="1">OFFSET('Cost Study'!$B$7,'Operations Support'!$C2988,'Operations Support'!$B2988)*$H2988</f>
        <v>21601.51</v>
      </c>
      <c r="Z2988" s="23">
        <f ca="1">Y2988*'Cost Study'!$B$31</f>
        <v>1206486.0227216675</v>
      </c>
      <c r="AA2988" s="23">
        <f ca="1">IF(A2988=10298,1.51,1)*IF($B2988&lt;3,$D2988*'Cost Study'!$B$32*OFFSET('Cost Study'!$B$7,'Operations Support'!$C2988,'Operations Support'!$B2988),0)</f>
        <v>0</v>
      </c>
      <c r="AB2988" s="24">
        <f ca="1">AA2988*'Cost Study'!$B$31</f>
        <v>0</v>
      </c>
      <c r="AC2988" s="23">
        <f ca="1">Y2988*'Cost Study'!$B$31</f>
        <v>1206486.0227216675</v>
      </c>
      <c r="AD2988" s="24">
        <f ca="1">AA2988*'Cost Study'!$B$31</f>
        <v>0</v>
      </c>
      <c r="AE2988" s="377">
        <f t="shared" ca="1" si="703"/>
        <v>1206486.0227216675</v>
      </c>
      <c r="AF2988" s="377">
        <f t="shared" ca="1" si="704"/>
        <v>1206486.0227216675</v>
      </c>
      <c r="AH2988" s="688">
        <f>IFERROR($H2988/SUMIF($A:$A,$A2988,$H:$H)*SUMIF(Summary!$A$110:$A$186,$A2988,Summary!$P$110:$P$186),0)</f>
        <v>111243.48379356193</v>
      </c>
      <c r="AI2988" s="689">
        <f t="shared" ca="1" si="690"/>
        <v>1095242.5389281055</v>
      </c>
      <c r="AJ2988" s="688">
        <f>IFERROR(H2988/SUMIF(A:A,A2988,H:H)*SUMIF(Summary!$A$110:$A$186,'Operations Support'!A2988,Summary!$Q$110:$Q$186),0)</f>
        <v>111364.83869892136</v>
      </c>
      <c r="AK2988" s="688">
        <f t="shared" ca="1" si="691"/>
        <v>1095121.1840227463</v>
      </c>
      <c r="AM2988" s="688">
        <f>IFERROR($H2988/SUMIF($A:$A,$A2988,$H:$H)*SUMIF(Summary!$A$230:$A$266,$A2988,Summary!$P$230:$P$266),0)</f>
        <v>21047.422542722259</v>
      </c>
      <c r="AN2988" s="688">
        <f>IFERROR($H2988/SUMIF($A:$A,$A2988,$H:$H)*(SUMIF(Summary!$A$230:$A$266,$A2988,Summary!$L$230:$L$266)+SUMIF(Summary!$A$281:$A$317,$A2988,Summary!$L$281:$L$317))-AM2988,0)</f>
        <v>50936.513060222976</v>
      </c>
      <c r="AO2988" s="688">
        <f>IFERROR($H2988/SUMIF($A:$A,$A2988,$H:$H)*SUMIF(Summary!$A$230:$A$266,$A2988,Summary!$Q$230:$Q$266),0)</f>
        <v>21070.383060351069</v>
      </c>
      <c r="AP2988" s="688">
        <f>IFERROR($H2988/SUMIF($A:$A,$A2988,$H:$H)*(SUMIF(Summary!$A$230:$A$266,$A2988,Summary!$L$230:$L$266)+SUMIF(Summary!$A$281:$A$317,$A2988,Summary!$L$281:$L$317))-AO2988,0)</f>
        <v>50913.55254259416</v>
      </c>
      <c r="AQ2988" s="306"/>
      <c r="AR2988" s="688">
        <f t="shared" ca="1" si="692"/>
        <v>1146179.0519883286</v>
      </c>
      <c r="AS2988" s="688">
        <f t="shared" ca="1" si="693"/>
        <v>1146034.7365653405</v>
      </c>
    </row>
    <row r="2989" spans="1:45" x14ac:dyDescent="0.2">
      <c r="A2989" s="423">
        <v>11161</v>
      </c>
      <c r="B2989" s="424">
        <v>3</v>
      </c>
      <c r="C2989" s="425" t="s">
        <v>302</v>
      </c>
      <c r="D2989" s="422">
        <f t="shared" si="694"/>
        <v>192</v>
      </c>
      <c r="E2989" s="422">
        <f t="shared" si="695"/>
        <v>6</v>
      </c>
      <c r="F2989" s="422">
        <f t="shared" si="696"/>
        <v>0</v>
      </c>
      <c r="G2989" s="422">
        <f t="shared" si="697"/>
        <v>0</v>
      </c>
      <c r="H2989" s="22">
        <f t="shared" si="698"/>
        <v>198</v>
      </c>
      <c r="I2989" s="116">
        <v>69</v>
      </c>
      <c r="J2989" s="116">
        <v>6</v>
      </c>
      <c r="K2989" s="116">
        <v>0</v>
      </c>
      <c r="L2989" s="116">
        <v>0</v>
      </c>
      <c r="M2989" s="22">
        <f t="shared" si="699"/>
        <v>75</v>
      </c>
      <c r="N2989" s="116">
        <v>105</v>
      </c>
      <c r="O2989" s="116">
        <v>0</v>
      </c>
      <c r="P2989" s="116">
        <v>0</v>
      </c>
      <c r="Q2989" s="116">
        <v>0</v>
      </c>
      <c r="R2989" s="22">
        <f t="shared" si="700"/>
        <v>105</v>
      </c>
      <c r="S2989" s="116">
        <v>18</v>
      </c>
      <c r="T2989" s="116">
        <v>0</v>
      </c>
      <c r="U2989" s="116">
        <v>0</v>
      </c>
      <c r="V2989" s="116">
        <v>0</v>
      </c>
      <c r="W2989" s="22">
        <f t="shared" si="701"/>
        <v>18</v>
      </c>
      <c r="X2989" s="22">
        <f t="shared" si="702"/>
        <v>8.25</v>
      </c>
      <c r="Y2989" s="22">
        <f ca="1">OFFSET('Cost Study'!$B$7,'Operations Support'!$C2989,'Operations Support'!$B2989)*$H2989</f>
        <v>1324.6200000000001</v>
      </c>
      <c r="Z2989" s="23">
        <f ca="1">Y2989*'Cost Study'!$B$31</f>
        <v>73982.583412806576</v>
      </c>
      <c r="AA2989" s="23">
        <f ca="1">IF(A2989=10298,1.51,1)*IF($B2989&lt;3,$D2989*'Cost Study'!$B$32*OFFSET('Cost Study'!$B$7,'Operations Support'!$C2989,'Operations Support'!$B2989),0)</f>
        <v>0</v>
      </c>
      <c r="AB2989" s="24">
        <f ca="1">AA2989*'Cost Study'!$B$31</f>
        <v>0</v>
      </c>
      <c r="AC2989" s="23">
        <f ca="1">Y2989*'Cost Study'!$B$31</f>
        <v>73982.583412806576</v>
      </c>
      <c r="AD2989" s="24">
        <f ca="1">AA2989*'Cost Study'!$B$31</f>
        <v>0</v>
      </c>
      <c r="AE2989" s="377">
        <f t="shared" ca="1" si="703"/>
        <v>73982.583412806576</v>
      </c>
      <c r="AF2989" s="377">
        <f t="shared" ca="1" si="704"/>
        <v>73982.583412806576</v>
      </c>
      <c r="AH2989" s="688">
        <f>IFERROR($H2989/SUMIF($A:$A,$A2989,$H:$H)*SUMIF(Summary!$A$110:$A$186,$A2989,Summary!$P$110:$P$186),0)</f>
        <v>7474.1125860621851</v>
      </c>
      <c r="AI2989" s="689">
        <f t="shared" ca="1" si="690"/>
        <v>66508.470826744393</v>
      </c>
      <c r="AJ2989" s="688">
        <f>IFERROR(H2989/SUMIF(A:A,A2989,H:H)*SUMIF(Summary!$A$110:$A$186,'Operations Support'!A2989,Summary!$Q$110:$Q$186),0)</f>
        <v>7482.266054423626</v>
      </c>
      <c r="AK2989" s="688">
        <f t="shared" ca="1" si="691"/>
        <v>66500.317358382948</v>
      </c>
      <c r="AM2989" s="688">
        <f>IFERROR($H2989/SUMIF($A:$A,$A2989,$H:$H)*SUMIF(Summary!$A$230:$A$266,$A2989,Summary!$P$230:$P$266),0)</f>
        <v>1414.1125427414343</v>
      </c>
      <c r="AN2989" s="688">
        <f>IFERROR($H2989/SUMIF($A:$A,$A2989,$H:$H)*(SUMIF(Summary!$A$230:$A$266,$A2989,Summary!$L$230:$L$266)+SUMIF(Summary!$A$281:$A$317,$A2989,Summary!$L$281:$L$317))-AM2989,0)</f>
        <v>3422.2699646841347</v>
      </c>
      <c r="AO2989" s="688">
        <f>IFERROR($H2989/SUMIF($A:$A,$A2989,$H:$H)*SUMIF(Summary!$A$230:$A$266,$A2989,Summary!$Q$230:$Q$266),0)</f>
        <v>1415.6551903459488</v>
      </c>
      <c r="AP2989" s="688">
        <f>IFERROR($H2989/SUMIF($A:$A,$A2989,$H:$H)*(SUMIF(Summary!$A$230:$A$266,$A2989,Summary!$L$230:$L$266)+SUMIF(Summary!$A$281:$A$317,$A2989,Summary!$L$281:$L$317))-AO2989,0)</f>
        <v>3420.7273170796207</v>
      </c>
      <c r="AQ2989" s="306"/>
      <c r="AR2989" s="688">
        <f t="shared" ca="1" si="692"/>
        <v>69930.740791428529</v>
      </c>
      <c r="AS2989" s="688">
        <f t="shared" ca="1" si="693"/>
        <v>69921.044675462574</v>
      </c>
    </row>
    <row r="2990" spans="1:45" x14ac:dyDescent="0.2">
      <c r="A2990" s="423">
        <v>11161</v>
      </c>
      <c r="B2990" s="424">
        <v>3</v>
      </c>
      <c r="C2990" s="425" t="s">
        <v>303</v>
      </c>
      <c r="D2990" s="422">
        <f t="shared" si="694"/>
        <v>2677</v>
      </c>
      <c r="E2990" s="422">
        <f t="shared" si="695"/>
        <v>324</v>
      </c>
      <c r="F2990" s="422">
        <f t="shared" si="696"/>
        <v>603</v>
      </c>
      <c r="G2990" s="422">
        <f t="shared" si="697"/>
        <v>0</v>
      </c>
      <c r="H2990" s="22">
        <f t="shared" si="698"/>
        <v>3604</v>
      </c>
      <c r="I2990" s="116">
        <v>819</v>
      </c>
      <c r="J2990" s="116">
        <v>225</v>
      </c>
      <c r="K2990" s="116">
        <v>351</v>
      </c>
      <c r="L2990" s="116">
        <v>0</v>
      </c>
      <c r="M2990" s="22">
        <f t="shared" si="699"/>
        <v>1395</v>
      </c>
      <c r="N2990" s="116">
        <v>859</v>
      </c>
      <c r="O2990" s="116">
        <v>78</v>
      </c>
      <c r="P2990" s="116">
        <v>222</v>
      </c>
      <c r="Q2990" s="116">
        <v>0</v>
      </c>
      <c r="R2990" s="22">
        <f t="shared" si="700"/>
        <v>1159</v>
      </c>
      <c r="S2990" s="116">
        <v>999</v>
      </c>
      <c r="T2990" s="116">
        <v>21</v>
      </c>
      <c r="U2990" s="116">
        <v>30</v>
      </c>
      <c r="V2990" s="116">
        <v>0</v>
      </c>
      <c r="W2990" s="22">
        <f t="shared" si="701"/>
        <v>1050</v>
      </c>
      <c r="X2990" s="22">
        <f t="shared" si="702"/>
        <v>150.16666666666666</v>
      </c>
      <c r="Y2990" s="22">
        <f ca="1">OFFSET('Cost Study'!$B$7,'Operations Support'!$C2990,'Operations Support'!$B2990)*$H2990</f>
        <v>8685.6400000000012</v>
      </c>
      <c r="Z2990" s="23">
        <f ca="1">Y2990*'Cost Study'!$B$31</f>
        <v>485109.75660461822</v>
      </c>
      <c r="AA2990" s="23">
        <f ca="1">IF(A2990=10298,1.51,1)*IF($B2990&lt;3,$D2990*'Cost Study'!$B$32*OFFSET('Cost Study'!$B$7,'Operations Support'!$C2990,'Operations Support'!$B2990),0)</f>
        <v>0</v>
      </c>
      <c r="AB2990" s="24">
        <f ca="1">AA2990*'Cost Study'!$B$31</f>
        <v>0</v>
      </c>
      <c r="AC2990" s="23">
        <f ca="1">Y2990*'Cost Study'!$B$31</f>
        <v>485109.75660461822</v>
      </c>
      <c r="AD2990" s="24">
        <f ca="1">AA2990*'Cost Study'!$B$31</f>
        <v>0</v>
      </c>
      <c r="AE2990" s="377">
        <f t="shared" ca="1" si="703"/>
        <v>485109.75660461822</v>
      </c>
      <c r="AF2990" s="377">
        <f t="shared" ca="1" si="704"/>
        <v>485109.75660461822</v>
      </c>
      <c r="AH2990" s="688">
        <f>IFERROR($H2990/SUMIF($A:$A,$A2990,$H:$H)*SUMIF(Summary!$A$110:$A$186,$A2990,Summary!$P$110:$P$186),0)</f>
        <v>136043.94828367737</v>
      </c>
      <c r="AI2990" s="689">
        <f t="shared" ref="AI2990:AI3053" ca="1" si="705">Z2990+AB2990-AH2990</f>
        <v>349065.80832094082</v>
      </c>
      <c r="AJ2990" s="688">
        <f>IFERROR(H2990/SUMIF(A:A,A2990,H:H)*SUMIF(Summary!$A$110:$A$186,'Operations Support'!A2990,Summary!$Q$110:$Q$186),0)</f>
        <v>136192.35787950884</v>
      </c>
      <c r="AK2990" s="688">
        <f t="shared" ref="AK2990:AK3053" ca="1" si="706">AC2990+AD2990-AJ2990</f>
        <v>348917.39872510941</v>
      </c>
      <c r="AM2990" s="688">
        <f>IFERROR($H2990/SUMIF($A:$A,$A2990,$H:$H)*SUMIF(Summary!$A$230:$A$266,$A2990,Summary!$P$230:$P$266),0)</f>
        <v>25739.705070909746</v>
      </c>
      <c r="AN2990" s="688">
        <f>IFERROR($H2990/SUMIF($A:$A,$A2990,$H:$H)*(SUMIF(Summary!$A$230:$A$266,$A2990,Summary!$L$230:$L$266)+SUMIF(Summary!$A$281:$A$317,$A2990,Summary!$L$281:$L$317))-AM2990,0)</f>
        <v>62292.227033947602</v>
      </c>
      <c r="AO2990" s="688">
        <f>IFERROR($H2990/SUMIF($A:$A,$A2990,$H:$H)*SUMIF(Summary!$A$230:$A$266,$A2990,Summary!$Q$230:$Q$266),0)</f>
        <v>25767.784373771716</v>
      </c>
      <c r="AP2990" s="688">
        <f>IFERROR($H2990/SUMIF($A:$A,$A2990,$H:$H)*(SUMIF(Summary!$A$230:$A$266,$A2990,Summary!$L$230:$L$266)+SUMIF(Summary!$A$281:$A$317,$A2990,Summary!$L$281:$L$317))-AO2990,0)</f>
        <v>62264.147731085628</v>
      </c>
      <c r="AQ2990" s="306"/>
      <c r="AR2990" s="688">
        <f t="shared" ref="AR2990:AR3053" ca="1" si="707">AI2990+AN2990</f>
        <v>411358.03535488842</v>
      </c>
      <c r="AS2990" s="688">
        <f t="shared" ref="AS2990:AS3053" ca="1" si="708">AK2990+AP2990</f>
        <v>411181.54645619506</v>
      </c>
    </row>
    <row r="2991" spans="1:45" x14ac:dyDescent="0.2">
      <c r="A2991" s="423">
        <v>11161</v>
      </c>
      <c r="B2991" s="424">
        <v>3</v>
      </c>
      <c r="C2991" s="425" t="s">
        <v>304</v>
      </c>
      <c r="D2991" s="422">
        <f t="shared" si="694"/>
        <v>183</v>
      </c>
      <c r="E2991" s="422">
        <f t="shared" si="695"/>
        <v>3</v>
      </c>
      <c r="F2991" s="422">
        <f t="shared" si="696"/>
        <v>0</v>
      </c>
      <c r="G2991" s="422">
        <f t="shared" si="697"/>
        <v>0</v>
      </c>
      <c r="H2991" s="22">
        <f t="shared" si="698"/>
        <v>186</v>
      </c>
      <c r="I2991" s="116">
        <v>73</v>
      </c>
      <c r="J2991" s="116">
        <v>3</v>
      </c>
      <c r="K2991" s="116">
        <v>0</v>
      </c>
      <c r="L2991" s="116">
        <v>0</v>
      </c>
      <c r="M2991" s="22">
        <f t="shared" si="699"/>
        <v>76</v>
      </c>
      <c r="N2991" s="116">
        <v>77</v>
      </c>
      <c r="O2991" s="116">
        <v>0</v>
      </c>
      <c r="P2991" s="116">
        <v>0</v>
      </c>
      <c r="Q2991" s="116">
        <v>0</v>
      </c>
      <c r="R2991" s="22">
        <f t="shared" si="700"/>
        <v>77</v>
      </c>
      <c r="S2991" s="116">
        <v>33</v>
      </c>
      <c r="T2991" s="116">
        <v>0</v>
      </c>
      <c r="U2991" s="116">
        <v>0</v>
      </c>
      <c r="V2991" s="116">
        <v>0</v>
      </c>
      <c r="W2991" s="22">
        <f t="shared" si="701"/>
        <v>33</v>
      </c>
      <c r="X2991" s="22">
        <f t="shared" si="702"/>
        <v>7.75</v>
      </c>
      <c r="Y2991" s="22">
        <f ca="1">OFFSET('Cost Study'!$B$7,'Operations Support'!$C2991,'Operations Support'!$B2991)*$H2991</f>
        <v>1381.98</v>
      </c>
      <c r="Z2991" s="23">
        <f ca="1">Y2991*'Cost Study'!$B$31</f>
        <v>77186.250113112008</v>
      </c>
      <c r="AA2991" s="23">
        <f ca="1">IF(A2991=10298,1.51,1)*IF($B2991&lt;3,$D2991*'Cost Study'!$B$32*OFFSET('Cost Study'!$B$7,'Operations Support'!$C2991,'Operations Support'!$B2991),0)</f>
        <v>0</v>
      </c>
      <c r="AB2991" s="24">
        <f ca="1">AA2991*'Cost Study'!$B$31</f>
        <v>0</v>
      </c>
      <c r="AC2991" s="23">
        <f ca="1">Y2991*'Cost Study'!$B$31</f>
        <v>77186.250113112008</v>
      </c>
      <c r="AD2991" s="24">
        <f ca="1">AA2991*'Cost Study'!$B$31</f>
        <v>0</v>
      </c>
      <c r="AE2991" s="377">
        <f t="shared" ca="1" si="703"/>
        <v>77186.250113112008</v>
      </c>
      <c r="AF2991" s="377">
        <f t="shared" ca="1" si="704"/>
        <v>77186.250113112008</v>
      </c>
      <c r="AH2991" s="688">
        <f>IFERROR($H2991/SUMIF($A:$A,$A2991,$H:$H)*SUMIF(Summary!$A$110:$A$186,$A2991,Summary!$P$110:$P$186),0)</f>
        <v>7021.1360656947809</v>
      </c>
      <c r="AI2991" s="689">
        <f t="shared" ca="1" si="705"/>
        <v>70165.114047417228</v>
      </c>
      <c r="AJ2991" s="688">
        <f>IFERROR(H2991/SUMIF(A:A,A2991,H:H)*SUMIF(Summary!$A$110:$A$186,'Operations Support'!A2991,Summary!$Q$110:$Q$186),0)</f>
        <v>7028.7953844585591</v>
      </c>
      <c r="AK2991" s="688">
        <f t="shared" ca="1" si="706"/>
        <v>70157.454728653451</v>
      </c>
      <c r="AM2991" s="688">
        <f>IFERROR($H2991/SUMIF($A:$A,$A2991,$H:$H)*SUMIF(Summary!$A$230:$A$266,$A2991,Summary!$P$230:$P$266),0)</f>
        <v>1328.4087522722566</v>
      </c>
      <c r="AN2991" s="688">
        <f>IFERROR($H2991/SUMIF($A:$A,$A2991,$H:$H)*(SUMIF(Summary!$A$230:$A$266,$A2991,Summary!$L$230:$L$266)+SUMIF(Summary!$A$281:$A$317,$A2991,Summary!$L$281:$L$317))-AM2991,0)</f>
        <v>3214.8596637941882</v>
      </c>
      <c r="AO2991" s="688">
        <f>IFERROR($H2991/SUMIF($A:$A,$A2991,$H:$H)*SUMIF(Summary!$A$230:$A$266,$A2991,Summary!$Q$230:$Q$266),0)</f>
        <v>1329.8579060825582</v>
      </c>
      <c r="AP2991" s="688">
        <f>IFERROR($H2991/SUMIF($A:$A,$A2991,$H:$H)*(SUMIF(Summary!$A$230:$A$266,$A2991,Summary!$L$230:$L$266)+SUMIF(Summary!$A$281:$A$317,$A2991,Summary!$L$281:$L$317))-AO2991,0)</f>
        <v>3213.4105099838866</v>
      </c>
      <c r="AQ2991" s="306"/>
      <c r="AR2991" s="688">
        <f t="shared" ca="1" si="707"/>
        <v>73379.973711211409</v>
      </c>
      <c r="AS2991" s="688">
        <f t="shared" ca="1" si="708"/>
        <v>73370.865238637343</v>
      </c>
    </row>
    <row r="2992" spans="1:45" x14ac:dyDescent="0.2">
      <c r="A2992" s="423">
        <v>11161</v>
      </c>
      <c r="B2992" s="424">
        <v>3</v>
      </c>
      <c r="C2992" s="425" t="s">
        <v>305</v>
      </c>
      <c r="D2992" s="422">
        <f t="shared" si="694"/>
        <v>2430</v>
      </c>
      <c r="E2992" s="422">
        <f t="shared" si="695"/>
        <v>318</v>
      </c>
      <c r="F2992" s="422">
        <f t="shared" si="696"/>
        <v>33</v>
      </c>
      <c r="G2992" s="422">
        <f t="shared" si="697"/>
        <v>0</v>
      </c>
      <c r="H2992" s="22">
        <f t="shared" si="698"/>
        <v>2781</v>
      </c>
      <c r="I2992" s="116">
        <v>939</v>
      </c>
      <c r="J2992" s="116">
        <v>201</v>
      </c>
      <c r="K2992" s="116">
        <v>3</v>
      </c>
      <c r="L2992" s="116">
        <v>0</v>
      </c>
      <c r="M2992" s="22">
        <f t="shared" si="699"/>
        <v>1143</v>
      </c>
      <c r="N2992" s="116">
        <v>981</v>
      </c>
      <c r="O2992" s="116">
        <v>108</v>
      </c>
      <c r="P2992" s="116">
        <v>30</v>
      </c>
      <c r="Q2992" s="116">
        <v>0</v>
      </c>
      <c r="R2992" s="22">
        <f t="shared" si="700"/>
        <v>1119</v>
      </c>
      <c r="S2992" s="116">
        <v>510</v>
      </c>
      <c r="T2992" s="116">
        <v>9</v>
      </c>
      <c r="U2992" s="116">
        <v>0</v>
      </c>
      <c r="V2992" s="116">
        <v>0</v>
      </c>
      <c r="W2992" s="22">
        <f t="shared" si="701"/>
        <v>519</v>
      </c>
      <c r="X2992" s="22">
        <f t="shared" si="702"/>
        <v>115.875</v>
      </c>
      <c r="Y2992" s="22">
        <f ca="1">OFFSET('Cost Study'!$B$7,'Operations Support'!$C2992,'Operations Support'!$B2992)*$H2992</f>
        <v>16686</v>
      </c>
      <c r="Z2992" s="23">
        <f ca="1">Y2992*'Cost Study'!$B$31</f>
        <v>931945.30267253285</v>
      </c>
      <c r="AA2992" s="23">
        <f ca="1">IF(A2992=10298,1.51,1)*IF($B2992&lt;3,$D2992*'Cost Study'!$B$32*OFFSET('Cost Study'!$B$7,'Operations Support'!$C2992,'Operations Support'!$B2992),0)</f>
        <v>0</v>
      </c>
      <c r="AB2992" s="24">
        <f ca="1">AA2992*'Cost Study'!$B$31</f>
        <v>0</v>
      </c>
      <c r="AC2992" s="23">
        <f ca="1">Y2992*'Cost Study'!$B$31</f>
        <v>931945.30267253285</v>
      </c>
      <c r="AD2992" s="24">
        <f ca="1">AA2992*'Cost Study'!$B$31</f>
        <v>0</v>
      </c>
      <c r="AE2992" s="377">
        <f t="shared" ca="1" si="703"/>
        <v>931945.30267253285</v>
      </c>
      <c r="AF2992" s="377">
        <f t="shared" ca="1" si="704"/>
        <v>931945.30267253285</v>
      </c>
      <c r="AH2992" s="688">
        <f>IFERROR($H2992/SUMIF($A:$A,$A2992,$H:$H)*SUMIF(Summary!$A$110:$A$186,$A2992,Summary!$P$110:$P$186),0)</f>
        <v>104977.30859514614</v>
      </c>
      <c r="AI2992" s="689">
        <f t="shared" ca="1" si="705"/>
        <v>826967.99407738668</v>
      </c>
      <c r="AJ2992" s="688">
        <f>IFERROR(H2992/SUMIF(A:A,A2992,H:H)*SUMIF(Summary!$A$110:$A$186,'Operations Support'!A2992,Summary!$Q$110:$Q$186),0)</f>
        <v>105091.82776440456</v>
      </c>
      <c r="AK2992" s="688">
        <f t="shared" ca="1" si="706"/>
        <v>826853.47490812826</v>
      </c>
      <c r="AM2992" s="688">
        <f>IFERROR($H2992/SUMIF($A:$A,$A2992,$H:$H)*SUMIF(Summary!$A$230:$A$266,$A2992,Summary!$P$230:$P$266),0)</f>
        <v>19861.853441231964</v>
      </c>
      <c r="AN2992" s="688">
        <f>IFERROR($H2992/SUMIF($A:$A,$A2992,$H:$H)*(SUMIF(Summary!$A$230:$A$266,$A2992,Summary!$L$230:$L$266)+SUMIF(Summary!$A$281:$A$317,$A2992,Summary!$L$281:$L$317))-AM2992,0)</f>
        <v>48067.33723124535</v>
      </c>
      <c r="AO2992" s="688">
        <f>IFERROR($H2992/SUMIF($A:$A,$A2992,$H:$H)*SUMIF(Summary!$A$230:$A$266,$A2992,Summary!$Q$230:$Q$266),0)</f>
        <v>19883.520628040827</v>
      </c>
      <c r="AP2992" s="688">
        <f>IFERROR($H2992/SUMIF($A:$A,$A2992,$H:$H)*(SUMIF(Summary!$A$230:$A$266,$A2992,Summary!$L$230:$L$266)+SUMIF(Summary!$A$281:$A$317,$A2992,Summary!$L$281:$L$317))-AO2992,0)</f>
        <v>48045.670044436483</v>
      </c>
      <c r="AQ2992" s="306"/>
      <c r="AR2992" s="688">
        <f t="shared" ca="1" si="707"/>
        <v>875035.33130863204</v>
      </c>
      <c r="AS2992" s="688">
        <f t="shared" ca="1" si="708"/>
        <v>874899.14495256473</v>
      </c>
    </row>
    <row r="2993" spans="1:45" x14ac:dyDescent="0.2">
      <c r="A2993" s="423">
        <v>11161</v>
      </c>
      <c r="B2993" s="424">
        <v>3</v>
      </c>
      <c r="C2993" s="425" t="s">
        <v>306</v>
      </c>
      <c r="D2993" s="422">
        <f t="shared" si="694"/>
        <v>0</v>
      </c>
      <c r="E2993" s="422">
        <f t="shared" si="695"/>
        <v>0</v>
      </c>
      <c r="F2993" s="422">
        <f t="shared" si="696"/>
        <v>0</v>
      </c>
      <c r="G2993" s="422">
        <f t="shared" si="697"/>
        <v>0</v>
      </c>
      <c r="H2993" s="22">
        <f t="shared" si="698"/>
        <v>0</v>
      </c>
      <c r="I2993" s="116">
        <v>0</v>
      </c>
      <c r="J2993" s="116">
        <v>0</v>
      </c>
      <c r="K2993" s="116">
        <v>0</v>
      </c>
      <c r="L2993" s="116">
        <v>0</v>
      </c>
      <c r="M2993" s="22">
        <f t="shared" si="699"/>
        <v>0</v>
      </c>
      <c r="N2993" s="116">
        <v>0</v>
      </c>
      <c r="O2993" s="116">
        <v>0</v>
      </c>
      <c r="P2993" s="116">
        <v>0</v>
      </c>
      <c r="Q2993" s="116">
        <v>0</v>
      </c>
      <c r="R2993" s="22">
        <f t="shared" si="700"/>
        <v>0</v>
      </c>
      <c r="S2993" s="116">
        <v>0</v>
      </c>
      <c r="T2993" s="116">
        <v>0</v>
      </c>
      <c r="U2993" s="116">
        <v>0</v>
      </c>
      <c r="V2993" s="116">
        <v>0</v>
      </c>
      <c r="W2993" s="22">
        <f t="shared" si="701"/>
        <v>0</v>
      </c>
      <c r="X2993" s="22">
        <f t="shared" si="702"/>
        <v>0</v>
      </c>
      <c r="Y2993" s="22">
        <f ca="1">OFFSET('Cost Study'!$B$7,'Operations Support'!$C2993,'Operations Support'!$B2993)*$H2993</f>
        <v>0</v>
      </c>
      <c r="Z2993" s="23">
        <f ca="1">Y2993*'Cost Study'!$B$31</f>
        <v>0</v>
      </c>
      <c r="AA2993" s="23">
        <f ca="1">IF(A2993=10298,1.51,1)*IF($B2993&lt;3,$D2993*'Cost Study'!$B$32*OFFSET('Cost Study'!$B$7,'Operations Support'!$C2993,'Operations Support'!$B2993),0)</f>
        <v>0</v>
      </c>
      <c r="AB2993" s="24">
        <f ca="1">AA2993*'Cost Study'!$B$31</f>
        <v>0</v>
      </c>
      <c r="AC2993" s="23">
        <f ca="1">Y2993*'Cost Study'!$B$31</f>
        <v>0</v>
      </c>
      <c r="AD2993" s="24">
        <f ca="1">AA2993*'Cost Study'!$B$31</f>
        <v>0</v>
      </c>
      <c r="AE2993" s="377">
        <f t="shared" ca="1" si="703"/>
        <v>0</v>
      </c>
      <c r="AF2993" s="377">
        <f t="shared" ca="1" si="704"/>
        <v>0</v>
      </c>
      <c r="AH2993" s="688">
        <f>IFERROR($H2993/SUMIF($A:$A,$A2993,$H:$H)*SUMIF(Summary!$A$110:$A$186,$A2993,Summary!$P$110:$P$186),0)</f>
        <v>0</v>
      </c>
      <c r="AI2993" s="689">
        <f t="shared" ca="1" si="705"/>
        <v>0</v>
      </c>
      <c r="AJ2993" s="688">
        <f>IFERROR(H2993/SUMIF(A:A,A2993,H:H)*SUMIF(Summary!$A$110:$A$186,'Operations Support'!A2993,Summary!$Q$110:$Q$186),0)</f>
        <v>0</v>
      </c>
      <c r="AK2993" s="688">
        <f t="shared" ca="1" si="706"/>
        <v>0</v>
      </c>
      <c r="AM2993" s="688">
        <f>IFERROR($H2993/SUMIF($A:$A,$A2993,$H:$H)*SUMIF(Summary!$A$230:$A$266,$A2993,Summary!$P$230:$P$266),0)</f>
        <v>0</v>
      </c>
      <c r="AN2993" s="688">
        <f>IFERROR($H2993/SUMIF($A:$A,$A2993,$H:$H)*(SUMIF(Summary!$A$230:$A$266,$A2993,Summary!$L$230:$L$266)+SUMIF(Summary!$A$281:$A$317,$A2993,Summary!$L$281:$L$317))-AM2993,0)</f>
        <v>0</v>
      </c>
      <c r="AO2993" s="688">
        <f>IFERROR($H2993/SUMIF($A:$A,$A2993,$H:$H)*SUMIF(Summary!$A$230:$A$266,$A2993,Summary!$Q$230:$Q$266),0)</f>
        <v>0</v>
      </c>
      <c r="AP2993" s="688">
        <f>IFERROR($H2993/SUMIF($A:$A,$A2993,$H:$H)*(SUMIF(Summary!$A$230:$A$266,$A2993,Summary!$L$230:$L$266)+SUMIF(Summary!$A$281:$A$317,$A2993,Summary!$L$281:$L$317))-AO2993,0)</f>
        <v>0</v>
      </c>
      <c r="AQ2993" s="306"/>
      <c r="AR2993" s="688">
        <f t="shared" ca="1" si="707"/>
        <v>0</v>
      </c>
      <c r="AS2993" s="688">
        <f t="shared" ca="1" si="708"/>
        <v>0</v>
      </c>
    </row>
    <row r="2994" spans="1:45" x14ac:dyDescent="0.2">
      <c r="A2994" s="423">
        <v>11161</v>
      </c>
      <c r="B2994" s="424">
        <v>3</v>
      </c>
      <c r="C2994" s="425" t="s">
        <v>307</v>
      </c>
      <c r="D2994" s="422">
        <f t="shared" si="694"/>
        <v>0</v>
      </c>
      <c r="E2994" s="422">
        <f t="shared" si="695"/>
        <v>0</v>
      </c>
      <c r="F2994" s="422">
        <f t="shared" si="696"/>
        <v>0</v>
      </c>
      <c r="G2994" s="422">
        <f t="shared" si="697"/>
        <v>0</v>
      </c>
      <c r="H2994" s="22">
        <f t="shared" si="698"/>
        <v>0</v>
      </c>
      <c r="I2994" s="116">
        <v>0</v>
      </c>
      <c r="J2994" s="116">
        <v>0</v>
      </c>
      <c r="K2994" s="116">
        <v>0</v>
      </c>
      <c r="L2994" s="116">
        <v>0</v>
      </c>
      <c r="M2994" s="22">
        <f t="shared" si="699"/>
        <v>0</v>
      </c>
      <c r="N2994" s="116">
        <v>0</v>
      </c>
      <c r="O2994" s="116">
        <v>0</v>
      </c>
      <c r="P2994" s="116">
        <v>0</v>
      </c>
      <c r="Q2994" s="116">
        <v>0</v>
      </c>
      <c r="R2994" s="22">
        <f t="shared" si="700"/>
        <v>0</v>
      </c>
      <c r="S2994" s="116">
        <v>0</v>
      </c>
      <c r="T2994" s="116">
        <v>0</v>
      </c>
      <c r="U2994" s="116">
        <v>0</v>
      </c>
      <c r="V2994" s="116">
        <v>0</v>
      </c>
      <c r="W2994" s="22">
        <f t="shared" si="701"/>
        <v>0</v>
      </c>
      <c r="X2994" s="22">
        <f t="shared" si="702"/>
        <v>0</v>
      </c>
      <c r="Y2994" s="22">
        <f ca="1">OFFSET('Cost Study'!$B$7,'Operations Support'!$C2994,'Operations Support'!$B2994)*$H2994</f>
        <v>0</v>
      </c>
      <c r="Z2994" s="23">
        <f ca="1">Y2994*'Cost Study'!$B$31</f>
        <v>0</v>
      </c>
      <c r="AA2994" s="23">
        <f ca="1">IF(A2994=10298,1.51,1)*IF($B2994&lt;3,$D2994*'Cost Study'!$B$32*OFFSET('Cost Study'!$B$7,'Operations Support'!$C2994,'Operations Support'!$B2994),0)</f>
        <v>0</v>
      </c>
      <c r="AB2994" s="24">
        <f ca="1">AA2994*'Cost Study'!$B$31</f>
        <v>0</v>
      </c>
      <c r="AC2994" s="23">
        <f ca="1">Y2994*'Cost Study'!$B$31</f>
        <v>0</v>
      </c>
      <c r="AD2994" s="24">
        <f ca="1">AA2994*'Cost Study'!$B$31</f>
        <v>0</v>
      </c>
      <c r="AE2994" s="377">
        <f t="shared" ca="1" si="703"/>
        <v>0</v>
      </c>
      <c r="AF2994" s="377">
        <f t="shared" ca="1" si="704"/>
        <v>0</v>
      </c>
      <c r="AH2994" s="688">
        <f>IFERROR($H2994/SUMIF($A:$A,$A2994,$H:$H)*SUMIF(Summary!$A$110:$A$186,$A2994,Summary!$P$110:$P$186),0)</f>
        <v>0</v>
      </c>
      <c r="AI2994" s="689">
        <f t="shared" ca="1" si="705"/>
        <v>0</v>
      </c>
      <c r="AJ2994" s="688">
        <f>IFERROR(H2994/SUMIF(A:A,A2994,H:H)*SUMIF(Summary!$A$110:$A$186,'Operations Support'!A2994,Summary!$Q$110:$Q$186),0)</f>
        <v>0</v>
      </c>
      <c r="AK2994" s="688">
        <f t="shared" ca="1" si="706"/>
        <v>0</v>
      </c>
      <c r="AM2994" s="688">
        <f>IFERROR($H2994/SUMIF($A:$A,$A2994,$H:$H)*SUMIF(Summary!$A$230:$A$266,$A2994,Summary!$P$230:$P$266),0)</f>
        <v>0</v>
      </c>
      <c r="AN2994" s="688">
        <f>IFERROR($H2994/SUMIF($A:$A,$A2994,$H:$H)*(SUMIF(Summary!$A$230:$A$266,$A2994,Summary!$L$230:$L$266)+SUMIF(Summary!$A$281:$A$317,$A2994,Summary!$L$281:$L$317))-AM2994,0)</f>
        <v>0</v>
      </c>
      <c r="AO2994" s="688">
        <f>IFERROR($H2994/SUMIF($A:$A,$A2994,$H:$H)*SUMIF(Summary!$A$230:$A$266,$A2994,Summary!$Q$230:$Q$266),0)</f>
        <v>0</v>
      </c>
      <c r="AP2994" s="688">
        <f>IFERROR($H2994/SUMIF($A:$A,$A2994,$H:$H)*(SUMIF(Summary!$A$230:$A$266,$A2994,Summary!$L$230:$L$266)+SUMIF(Summary!$A$281:$A$317,$A2994,Summary!$L$281:$L$317))-AO2994,0)</f>
        <v>0</v>
      </c>
      <c r="AQ2994" s="306"/>
      <c r="AR2994" s="688">
        <f t="shared" ca="1" si="707"/>
        <v>0</v>
      </c>
      <c r="AS2994" s="688">
        <f t="shared" ca="1" si="708"/>
        <v>0</v>
      </c>
    </row>
    <row r="2995" spans="1:45" x14ac:dyDescent="0.2">
      <c r="A2995" s="423">
        <v>11161</v>
      </c>
      <c r="B2995" s="424">
        <v>3</v>
      </c>
      <c r="C2995" s="425" t="s">
        <v>308</v>
      </c>
      <c r="D2995" s="422">
        <f t="shared" si="694"/>
        <v>0</v>
      </c>
      <c r="E2995" s="422">
        <f t="shared" si="695"/>
        <v>0</v>
      </c>
      <c r="F2995" s="422">
        <f t="shared" si="696"/>
        <v>0</v>
      </c>
      <c r="G2995" s="422">
        <f t="shared" si="697"/>
        <v>0</v>
      </c>
      <c r="H2995" s="22">
        <f t="shared" si="698"/>
        <v>0</v>
      </c>
      <c r="I2995" s="116">
        <v>0</v>
      </c>
      <c r="J2995" s="116">
        <v>0</v>
      </c>
      <c r="K2995" s="116">
        <v>0</v>
      </c>
      <c r="L2995" s="116">
        <v>0</v>
      </c>
      <c r="M2995" s="22">
        <f t="shared" si="699"/>
        <v>0</v>
      </c>
      <c r="N2995" s="116">
        <v>0</v>
      </c>
      <c r="O2995" s="116">
        <v>0</v>
      </c>
      <c r="P2995" s="116">
        <v>0</v>
      </c>
      <c r="Q2995" s="116">
        <v>0</v>
      </c>
      <c r="R2995" s="22">
        <f t="shared" si="700"/>
        <v>0</v>
      </c>
      <c r="S2995" s="116">
        <v>0</v>
      </c>
      <c r="T2995" s="116">
        <v>0</v>
      </c>
      <c r="U2995" s="116">
        <v>0</v>
      </c>
      <c r="V2995" s="116">
        <v>0</v>
      </c>
      <c r="W2995" s="22">
        <f t="shared" si="701"/>
        <v>0</v>
      </c>
      <c r="X2995" s="22">
        <f t="shared" si="702"/>
        <v>0</v>
      </c>
      <c r="Y2995" s="22">
        <f ca="1">OFFSET('Cost Study'!$B$7,'Operations Support'!$C2995,'Operations Support'!$B2995)*$H2995</f>
        <v>0</v>
      </c>
      <c r="Z2995" s="23">
        <f ca="1">Y2995*'Cost Study'!$B$31</f>
        <v>0</v>
      </c>
      <c r="AA2995" s="23">
        <f ca="1">IF(A2995=10298,1.51,1)*IF($B2995&lt;3,$D2995*'Cost Study'!$B$32*OFFSET('Cost Study'!$B$7,'Operations Support'!$C2995,'Operations Support'!$B2995),0)</f>
        <v>0</v>
      </c>
      <c r="AB2995" s="24">
        <f ca="1">AA2995*'Cost Study'!$B$31</f>
        <v>0</v>
      </c>
      <c r="AC2995" s="23">
        <f ca="1">Y2995*'Cost Study'!$B$31</f>
        <v>0</v>
      </c>
      <c r="AD2995" s="24">
        <f ca="1">AA2995*'Cost Study'!$B$31</f>
        <v>0</v>
      </c>
      <c r="AE2995" s="377">
        <f t="shared" ca="1" si="703"/>
        <v>0</v>
      </c>
      <c r="AF2995" s="377">
        <f t="shared" ca="1" si="704"/>
        <v>0</v>
      </c>
      <c r="AH2995" s="688">
        <f>IFERROR($H2995/SUMIF($A:$A,$A2995,$H:$H)*SUMIF(Summary!$A$110:$A$186,$A2995,Summary!$P$110:$P$186),0)</f>
        <v>0</v>
      </c>
      <c r="AI2995" s="689">
        <f t="shared" ca="1" si="705"/>
        <v>0</v>
      </c>
      <c r="AJ2995" s="688">
        <f>IFERROR(H2995/SUMIF(A:A,A2995,H:H)*SUMIF(Summary!$A$110:$A$186,'Operations Support'!A2995,Summary!$Q$110:$Q$186),0)</f>
        <v>0</v>
      </c>
      <c r="AK2995" s="688">
        <f t="shared" ca="1" si="706"/>
        <v>0</v>
      </c>
      <c r="AM2995" s="688">
        <f>IFERROR($H2995/SUMIF($A:$A,$A2995,$H:$H)*SUMIF(Summary!$A$230:$A$266,$A2995,Summary!$P$230:$P$266),0)</f>
        <v>0</v>
      </c>
      <c r="AN2995" s="688">
        <f>IFERROR($H2995/SUMIF($A:$A,$A2995,$H:$H)*(SUMIF(Summary!$A$230:$A$266,$A2995,Summary!$L$230:$L$266)+SUMIF(Summary!$A$281:$A$317,$A2995,Summary!$L$281:$L$317))-AM2995,0)</f>
        <v>0</v>
      </c>
      <c r="AO2995" s="688">
        <f>IFERROR($H2995/SUMIF($A:$A,$A2995,$H:$H)*SUMIF(Summary!$A$230:$A$266,$A2995,Summary!$Q$230:$Q$266),0)</f>
        <v>0</v>
      </c>
      <c r="AP2995" s="688">
        <f>IFERROR($H2995/SUMIF($A:$A,$A2995,$H:$H)*(SUMIF(Summary!$A$230:$A$266,$A2995,Summary!$L$230:$L$266)+SUMIF(Summary!$A$281:$A$317,$A2995,Summary!$L$281:$L$317))-AO2995,0)</f>
        <v>0</v>
      </c>
      <c r="AQ2995" s="306"/>
      <c r="AR2995" s="688">
        <f t="shared" ca="1" si="707"/>
        <v>0</v>
      </c>
      <c r="AS2995" s="688">
        <f t="shared" ca="1" si="708"/>
        <v>0</v>
      </c>
    </row>
    <row r="2996" spans="1:45" x14ac:dyDescent="0.2">
      <c r="A2996" s="423">
        <v>11161</v>
      </c>
      <c r="B2996" s="424">
        <v>3</v>
      </c>
      <c r="C2996" s="425" t="s">
        <v>309</v>
      </c>
      <c r="D2996" s="422">
        <f t="shared" si="694"/>
        <v>0</v>
      </c>
      <c r="E2996" s="422">
        <f t="shared" si="695"/>
        <v>0</v>
      </c>
      <c r="F2996" s="422">
        <f t="shared" si="696"/>
        <v>0</v>
      </c>
      <c r="G2996" s="422">
        <f t="shared" si="697"/>
        <v>0</v>
      </c>
      <c r="H2996" s="22">
        <f t="shared" si="698"/>
        <v>0</v>
      </c>
      <c r="I2996" s="116">
        <v>0</v>
      </c>
      <c r="J2996" s="116">
        <v>0</v>
      </c>
      <c r="K2996" s="116">
        <v>0</v>
      </c>
      <c r="L2996" s="116">
        <v>0</v>
      </c>
      <c r="M2996" s="22">
        <f t="shared" si="699"/>
        <v>0</v>
      </c>
      <c r="N2996" s="116">
        <v>0</v>
      </c>
      <c r="O2996" s="116">
        <v>0</v>
      </c>
      <c r="P2996" s="116">
        <v>0</v>
      </c>
      <c r="Q2996" s="116">
        <v>0</v>
      </c>
      <c r="R2996" s="22">
        <f t="shared" si="700"/>
        <v>0</v>
      </c>
      <c r="S2996" s="116">
        <v>0</v>
      </c>
      <c r="T2996" s="116">
        <v>0</v>
      </c>
      <c r="U2996" s="116">
        <v>0</v>
      </c>
      <c r="V2996" s="116">
        <v>0</v>
      </c>
      <c r="W2996" s="22">
        <f t="shared" si="701"/>
        <v>0</v>
      </c>
      <c r="X2996" s="22">
        <f t="shared" si="702"/>
        <v>0</v>
      </c>
      <c r="Y2996" s="22">
        <f ca="1">OFFSET('Cost Study'!$B$7,'Operations Support'!$C2996,'Operations Support'!$B2996)*$H2996</f>
        <v>0</v>
      </c>
      <c r="Z2996" s="23">
        <f ca="1">Y2996*'Cost Study'!$B$31</f>
        <v>0</v>
      </c>
      <c r="AA2996" s="23">
        <f ca="1">IF(A2996=10298,1.51,1)*IF($B2996&lt;3,$D2996*'Cost Study'!$B$32*OFFSET('Cost Study'!$B$7,'Operations Support'!$C2996,'Operations Support'!$B2996),0)</f>
        <v>0</v>
      </c>
      <c r="AB2996" s="24">
        <f ca="1">AA2996*'Cost Study'!$B$31</f>
        <v>0</v>
      </c>
      <c r="AC2996" s="23">
        <f ca="1">Y2996*'Cost Study'!$B$31</f>
        <v>0</v>
      </c>
      <c r="AD2996" s="24">
        <f ca="1">AA2996*'Cost Study'!$B$31</f>
        <v>0</v>
      </c>
      <c r="AE2996" s="377">
        <f t="shared" ca="1" si="703"/>
        <v>0</v>
      </c>
      <c r="AF2996" s="377">
        <f t="shared" ca="1" si="704"/>
        <v>0</v>
      </c>
      <c r="AH2996" s="688">
        <f>IFERROR($H2996/SUMIF($A:$A,$A2996,$H:$H)*SUMIF(Summary!$A$110:$A$186,$A2996,Summary!$P$110:$P$186),0)</f>
        <v>0</v>
      </c>
      <c r="AI2996" s="689">
        <f t="shared" ca="1" si="705"/>
        <v>0</v>
      </c>
      <c r="AJ2996" s="688">
        <f>IFERROR(H2996/SUMIF(A:A,A2996,H:H)*SUMIF(Summary!$A$110:$A$186,'Operations Support'!A2996,Summary!$Q$110:$Q$186),0)</f>
        <v>0</v>
      </c>
      <c r="AK2996" s="688">
        <f t="shared" ca="1" si="706"/>
        <v>0</v>
      </c>
      <c r="AM2996" s="688">
        <f>IFERROR($H2996/SUMIF($A:$A,$A2996,$H:$H)*SUMIF(Summary!$A$230:$A$266,$A2996,Summary!$P$230:$P$266),0)</f>
        <v>0</v>
      </c>
      <c r="AN2996" s="688">
        <f>IFERROR($H2996/SUMIF($A:$A,$A2996,$H:$H)*(SUMIF(Summary!$A$230:$A$266,$A2996,Summary!$L$230:$L$266)+SUMIF(Summary!$A$281:$A$317,$A2996,Summary!$L$281:$L$317))-AM2996,0)</f>
        <v>0</v>
      </c>
      <c r="AO2996" s="688">
        <f>IFERROR($H2996/SUMIF($A:$A,$A2996,$H:$H)*SUMIF(Summary!$A$230:$A$266,$A2996,Summary!$Q$230:$Q$266),0)</f>
        <v>0</v>
      </c>
      <c r="AP2996" s="688">
        <f>IFERROR($H2996/SUMIF($A:$A,$A2996,$H:$H)*(SUMIF(Summary!$A$230:$A$266,$A2996,Summary!$L$230:$L$266)+SUMIF(Summary!$A$281:$A$317,$A2996,Summary!$L$281:$L$317))-AO2996,0)</f>
        <v>0</v>
      </c>
      <c r="AQ2996" s="306"/>
      <c r="AR2996" s="688">
        <f t="shared" ca="1" si="707"/>
        <v>0</v>
      </c>
      <c r="AS2996" s="688">
        <f t="shared" ca="1" si="708"/>
        <v>0</v>
      </c>
    </row>
    <row r="2997" spans="1:45" x14ac:dyDescent="0.2">
      <c r="A2997" s="423">
        <v>11161</v>
      </c>
      <c r="B2997" s="424">
        <v>3</v>
      </c>
      <c r="C2997" s="425" t="s">
        <v>310</v>
      </c>
      <c r="D2997" s="422">
        <f t="shared" si="694"/>
        <v>0</v>
      </c>
      <c r="E2997" s="422">
        <f t="shared" si="695"/>
        <v>0</v>
      </c>
      <c r="F2997" s="422">
        <f t="shared" si="696"/>
        <v>0</v>
      </c>
      <c r="G2997" s="422">
        <f t="shared" si="697"/>
        <v>0</v>
      </c>
      <c r="H2997" s="22">
        <f t="shared" si="698"/>
        <v>0</v>
      </c>
      <c r="I2997" s="116">
        <v>0</v>
      </c>
      <c r="J2997" s="116">
        <v>0</v>
      </c>
      <c r="K2997" s="116">
        <v>0</v>
      </c>
      <c r="L2997" s="116">
        <v>0</v>
      </c>
      <c r="M2997" s="22">
        <f t="shared" si="699"/>
        <v>0</v>
      </c>
      <c r="N2997" s="116">
        <v>0</v>
      </c>
      <c r="O2997" s="116">
        <v>0</v>
      </c>
      <c r="P2997" s="116">
        <v>0</v>
      </c>
      <c r="Q2997" s="116">
        <v>0</v>
      </c>
      <c r="R2997" s="22">
        <f t="shared" si="700"/>
        <v>0</v>
      </c>
      <c r="S2997" s="116">
        <v>0</v>
      </c>
      <c r="T2997" s="116">
        <v>0</v>
      </c>
      <c r="U2997" s="116">
        <v>0</v>
      </c>
      <c r="V2997" s="116">
        <v>0</v>
      </c>
      <c r="W2997" s="22">
        <f t="shared" si="701"/>
        <v>0</v>
      </c>
      <c r="X2997" s="22">
        <f t="shared" si="702"/>
        <v>0</v>
      </c>
      <c r="Y2997" s="22">
        <f ca="1">OFFSET('Cost Study'!$B$7,'Operations Support'!$C2997,'Operations Support'!$B2997)*$H2997</f>
        <v>0</v>
      </c>
      <c r="Z2997" s="23">
        <f ca="1">Y2997*'Cost Study'!$B$31</f>
        <v>0</v>
      </c>
      <c r="AA2997" s="23">
        <f ca="1">IF(A2997=10298,1.51,1)*IF($B2997&lt;3,$D2997*'Cost Study'!$B$32*OFFSET('Cost Study'!$B$7,'Operations Support'!$C2997,'Operations Support'!$B2997),0)</f>
        <v>0</v>
      </c>
      <c r="AB2997" s="24">
        <f ca="1">AA2997*'Cost Study'!$B$31</f>
        <v>0</v>
      </c>
      <c r="AC2997" s="23">
        <f ca="1">Y2997*'Cost Study'!$B$31</f>
        <v>0</v>
      </c>
      <c r="AD2997" s="24">
        <f ca="1">AA2997*'Cost Study'!$B$31</f>
        <v>0</v>
      </c>
      <c r="AE2997" s="377">
        <f t="shared" ca="1" si="703"/>
        <v>0</v>
      </c>
      <c r="AF2997" s="377">
        <f t="shared" ca="1" si="704"/>
        <v>0</v>
      </c>
      <c r="AH2997" s="688">
        <f>IFERROR($H2997/SUMIF($A:$A,$A2997,$H:$H)*SUMIF(Summary!$A$110:$A$186,$A2997,Summary!$P$110:$P$186),0)</f>
        <v>0</v>
      </c>
      <c r="AI2997" s="689">
        <f t="shared" ca="1" si="705"/>
        <v>0</v>
      </c>
      <c r="AJ2997" s="688">
        <f>IFERROR(H2997/SUMIF(A:A,A2997,H:H)*SUMIF(Summary!$A$110:$A$186,'Operations Support'!A2997,Summary!$Q$110:$Q$186),0)</f>
        <v>0</v>
      </c>
      <c r="AK2997" s="688">
        <f t="shared" ca="1" si="706"/>
        <v>0</v>
      </c>
      <c r="AM2997" s="688">
        <f>IFERROR($H2997/SUMIF($A:$A,$A2997,$H:$H)*SUMIF(Summary!$A$230:$A$266,$A2997,Summary!$P$230:$P$266),0)</f>
        <v>0</v>
      </c>
      <c r="AN2997" s="688">
        <f>IFERROR($H2997/SUMIF($A:$A,$A2997,$H:$H)*(SUMIF(Summary!$A$230:$A$266,$A2997,Summary!$L$230:$L$266)+SUMIF(Summary!$A$281:$A$317,$A2997,Summary!$L$281:$L$317))-AM2997,0)</f>
        <v>0</v>
      </c>
      <c r="AO2997" s="688">
        <f>IFERROR($H2997/SUMIF($A:$A,$A2997,$H:$H)*SUMIF(Summary!$A$230:$A$266,$A2997,Summary!$Q$230:$Q$266),0)</f>
        <v>0</v>
      </c>
      <c r="AP2997" s="688">
        <f>IFERROR($H2997/SUMIF($A:$A,$A2997,$H:$H)*(SUMIF(Summary!$A$230:$A$266,$A2997,Summary!$L$230:$L$266)+SUMIF(Summary!$A$281:$A$317,$A2997,Summary!$L$281:$L$317))-AO2997,0)</f>
        <v>0</v>
      </c>
      <c r="AQ2997" s="306"/>
      <c r="AR2997" s="688">
        <f t="shared" ca="1" si="707"/>
        <v>0</v>
      </c>
      <c r="AS2997" s="688">
        <f t="shared" ca="1" si="708"/>
        <v>0</v>
      </c>
    </row>
    <row r="2998" spans="1:45" x14ac:dyDescent="0.2">
      <c r="A2998" s="423">
        <v>11161</v>
      </c>
      <c r="B2998" s="424">
        <v>3</v>
      </c>
      <c r="C2998" s="425" t="s">
        <v>311</v>
      </c>
      <c r="D2998" s="422">
        <f t="shared" si="694"/>
        <v>0</v>
      </c>
      <c r="E2998" s="422">
        <f t="shared" si="695"/>
        <v>0</v>
      </c>
      <c r="F2998" s="422">
        <f t="shared" si="696"/>
        <v>0</v>
      </c>
      <c r="G2998" s="422">
        <f t="shared" si="697"/>
        <v>0</v>
      </c>
      <c r="H2998" s="22">
        <f t="shared" si="698"/>
        <v>0</v>
      </c>
      <c r="I2998" s="116">
        <v>0</v>
      </c>
      <c r="J2998" s="116">
        <v>0</v>
      </c>
      <c r="K2998" s="116">
        <v>0</v>
      </c>
      <c r="L2998" s="116">
        <v>0</v>
      </c>
      <c r="M2998" s="22">
        <f t="shared" si="699"/>
        <v>0</v>
      </c>
      <c r="N2998" s="116">
        <v>0</v>
      </c>
      <c r="O2998" s="116">
        <v>0</v>
      </c>
      <c r="P2998" s="116">
        <v>0</v>
      </c>
      <c r="Q2998" s="116">
        <v>0</v>
      </c>
      <c r="R2998" s="22">
        <f t="shared" si="700"/>
        <v>0</v>
      </c>
      <c r="S2998" s="116">
        <v>0</v>
      </c>
      <c r="T2998" s="116">
        <v>0</v>
      </c>
      <c r="U2998" s="116">
        <v>0</v>
      </c>
      <c r="V2998" s="116">
        <v>0</v>
      </c>
      <c r="W2998" s="22">
        <f t="shared" si="701"/>
        <v>0</v>
      </c>
      <c r="X2998" s="22">
        <f t="shared" si="702"/>
        <v>0</v>
      </c>
      <c r="Y2998" s="22">
        <f ca="1">OFFSET('Cost Study'!$B$7,'Operations Support'!$C2998,'Operations Support'!$B2998)*$H2998</f>
        <v>0</v>
      </c>
      <c r="Z2998" s="23">
        <f ca="1">Y2998*'Cost Study'!$B$31</f>
        <v>0</v>
      </c>
      <c r="AA2998" s="23">
        <f ca="1">IF(A2998=10298,1.51,1)*IF($B2998&lt;3,$D2998*'Cost Study'!$B$32*OFFSET('Cost Study'!$B$7,'Operations Support'!$C2998,'Operations Support'!$B2998),0)</f>
        <v>0</v>
      </c>
      <c r="AB2998" s="24">
        <f ca="1">AA2998*'Cost Study'!$B$31</f>
        <v>0</v>
      </c>
      <c r="AC2998" s="23">
        <f ca="1">Y2998*'Cost Study'!$B$31</f>
        <v>0</v>
      </c>
      <c r="AD2998" s="24">
        <f ca="1">AA2998*'Cost Study'!$B$31</f>
        <v>0</v>
      </c>
      <c r="AE2998" s="377">
        <f t="shared" ca="1" si="703"/>
        <v>0</v>
      </c>
      <c r="AF2998" s="377">
        <f t="shared" ca="1" si="704"/>
        <v>0</v>
      </c>
      <c r="AH2998" s="688">
        <f>IFERROR($H2998/SUMIF($A:$A,$A2998,$H:$H)*SUMIF(Summary!$A$110:$A$186,$A2998,Summary!$P$110:$P$186),0)</f>
        <v>0</v>
      </c>
      <c r="AI2998" s="689">
        <f t="shared" ca="1" si="705"/>
        <v>0</v>
      </c>
      <c r="AJ2998" s="688">
        <f>IFERROR(H2998/SUMIF(A:A,A2998,H:H)*SUMIF(Summary!$A$110:$A$186,'Operations Support'!A2998,Summary!$Q$110:$Q$186),0)</f>
        <v>0</v>
      </c>
      <c r="AK2998" s="688">
        <f t="shared" ca="1" si="706"/>
        <v>0</v>
      </c>
      <c r="AM2998" s="688">
        <f>IFERROR($H2998/SUMIF($A:$A,$A2998,$H:$H)*SUMIF(Summary!$A$230:$A$266,$A2998,Summary!$P$230:$P$266),0)</f>
        <v>0</v>
      </c>
      <c r="AN2998" s="688">
        <f>IFERROR($H2998/SUMIF($A:$A,$A2998,$H:$H)*(SUMIF(Summary!$A$230:$A$266,$A2998,Summary!$L$230:$L$266)+SUMIF(Summary!$A$281:$A$317,$A2998,Summary!$L$281:$L$317))-AM2998,0)</f>
        <v>0</v>
      </c>
      <c r="AO2998" s="688">
        <f>IFERROR($H2998/SUMIF($A:$A,$A2998,$H:$H)*SUMIF(Summary!$A$230:$A$266,$A2998,Summary!$Q$230:$Q$266),0)</f>
        <v>0</v>
      </c>
      <c r="AP2998" s="688">
        <f>IFERROR($H2998/SUMIF($A:$A,$A2998,$H:$H)*(SUMIF(Summary!$A$230:$A$266,$A2998,Summary!$L$230:$L$266)+SUMIF(Summary!$A$281:$A$317,$A2998,Summary!$L$281:$L$317))-AO2998,0)</f>
        <v>0</v>
      </c>
      <c r="AQ2998" s="306"/>
      <c r="AR2998" s="688">
        <f t="shared" ca="1" si="707"/>
        <v>0</v>
      </c>
      <c r="AS2998" s="688">
        <f t="shared" ca="1" si="708"/>
        <v>0</v>
      </c>
    </row>
    <row r="2999" spans="1:45" x14ac:dyDescent="0.2">
      <c r="A2999" s="423">
        <v>11161</v>
      </c>
      <c r="B2999" s="424">
        <v>3</v>
      </c>
      <c r="C2999" s="425" t="s">
        <v>312</v>
      </c>
      <c r="D2999" s="422">
        <f t="shared" si="694"/>
        <v>0</v>
      </c>
      <c r="E2999" s="422">
        <f t="shared" si="695"/>
        <v>0</v>
      </c>
      <c r="F2999" s="422">
        <f t="shared" si="696"/>
        <v>0</v>
      </c>
      <c r="G2999" s="422">
        <f t="shared" si="697"/>
        <v>0</v>
      </c>
      <c r="H2999" s="22">
        <f t="shared" si="698"/>
        <v>0</v>
      </c>
      <c r="I2999" s="116">
        <v>0</v>
      </c>
      <c r="J2999" s="116">
        <v>0</v>
      </c>
      <c r="K2999" s="116">
        <v>0</v>
      </c>
      <c r="L2999" s="116">
        <v>0</v>
      </c>
      <c r="M2999" s="22">
        <f t="shared" si="699"/>
        <v>0</v>
      </c>
      <c r="N2999" s="116">
        <v>0</v>
      </c>
      <c r="O2999" s="116">
        <v>0</v>
      </c>
      <c r="P2999" s="116">
        <v>0</v>
      </c>
      <c r="Q2999" s="116">
        <v>0</v>
      </c>
      <c r="R2999" s="22">
        <f t="shared" si="700"/>
        <v>0</v>
      </c>
      <c r="S2999" s="116">
        <v>0</v>
      </c>
      <c r="T2999" s="116">
        <v>0</v>
      </c>
      <c r="U2999" s="116">
        <v>0</v>
      </c>
      <c r="V2999" s="116">
        <v>0</v>
      </c>
      <c r="W2999" s="22">
        <f t="shared" si="701"/>
        <v>0</v>
      </c>
      <c r="X2999" s="22">
        <f t="shared" si="702"/>
        <v>0</v>
      </c>
      <c r="Y2999" s="22">
        <f ca="1">OFFSET('Cost Study'!$B$7,'Operations Support'!$C2999,'Operations Support'!$B2999)*$H2999</f>
        <v>0</v>
      </c>
      <c r="Z2999" s="23">
        <f ca="1">Y2999*'Cost Study'!$B$31</f>
        <v>0</v>
      </c>
      <c r="AA2999" s="23">
        <f ca="1">IF(A2999=10298,1.51,1)*IF($B2999&lt;3,$D2999*'Cost Study'!$B$32*OFFSET('Cost Study'!$B$7,'Operations Support'!$C2999,'Operations Support'!$B2999),0)</f>
        <v>0</v>
      </c>
      <c r="AB2999" s="24">
        <f ca="1">AA2999*'Cost Study'!$B$31</f>
        <v>0</v>
      </c>
      <c r="AC2999" s="23">
        <f ca="1">Y2999*'Cost Study'!$B$31</f>
        <v>0</v>
      </c>
      <c r="AD2999" s="24">
        <f ca="1">AA2999*'Cost Study'!$B$31</f>
        <v>0</v>
      </c>
      <c r="AE2999" s="377">
        <f t="shared" ca="1" si="703"/>
        <v>0</v>
      </c>
      <c r="AF2999" s="377">
        <f t="shared" ca="1" si="704"/>
        <v>0</v>
      </c>
      <c r="AH2999" s="688">
        <f>IFERROR($H2999/SUMIF($A:$A,$A2999,$H:$H)*SUMIF(Summary!$A$110:$A$186,$A2999,Summary!$P$110:$P$186),0)</f>
        <v>0</v>
      </c>
      <c r="AI2999" s="689">
        <f t="shared" ca="1" si="705"/>
        <v>0</v>
      </c>
      <c r="AJ2999" s="688">
        <f>IFERROR(H2999/SUMIF(A:A,A2999,H:H)*SUMIF(Summary!$A$110:$A$186,'Operations Support'!A2999,Summary!$Q$110:$Q$186),0)</f>
        <v>0</v>
      </c>
      <c r="AK2999" s="688">
        <f t="shared" ca="1" si="706"/>
        <v>0</v>
      </c>
      <c r="AM2999" s="688">
        <f>IFERROR($H2999/SUMIF($A:$A,$A2999,$H:$H)*SUMIF(Summary!$A$230:$A$266,$A2999,Summary!$P$230:$P$266),0)</f>
        <v>0</v>
      </c>
      <c r="AN2999" s="688">
        <f>IFERROR($H2999/SUMIF($A:$A,$A2999,$H:$H)*(SUMIF(Summary!$A$230:$A$266,$A2999,Summary!$L$230:$L$266)+SUMIF(Summary!$A$281:$A$317,$A2999,Summary!$L$281:$L$317))-AM2999,0)</f>
        <v>0</v>
      </c>
      <c r="AO2999" s="688">
        <f>IFERROR($H2999/SUMIF($A:$A,$A2999,$H:$H)*SUMIF(Summary!$A$230:$A$266,$A2999,Summary!$Q$230:$Q$266),0)</f>
        <v>0</v>
      </c>
      <c r="AP2999" s="688">
        <f>IFERROR($H2999/SUMIF($A:$A,$A2999,$H:$H)*(SUMIF(Summary!$A$230:$A$266,$A2999,Summary!$L$230:$L$266)+SUMIF(Summary!$A$281:$A$317,$A2999,Summary!$L$281:$L$317))-AO2999,0)</f>
        <v>0</v>
      </c>
      <c r="AQ2999" s="306"/>
      <c r="AR2999" s="688">
        <f t="shared" ca="1" si="707"/>
        <v>0</v>
      </c>
      <c r="AS2999" s="688">
        <f t="shared" ca="1" si="708"/>
        <v>0</v>
      </c>
    </row>
    <row r="3000" spans="1:45" s="15" customFormat="1" x14ac:dyDescent="0.2">
      <c r="A3000" s="423">
        <v>11161</v>
      </c>
      <c r="B3000" s="424">
        <v>3</v>
      </c>
      <c r="C3000" s="425" t="s">
        <v>313</v>
      </c>
      <c r="D3000" s="422">
        <f t="shared" si="694"/>
        <v>45</v>
      </c>
      <c r="E3000" s="422">
        <f t="shared" si="695"/>
        <v>705</v>
      </c>
      <c r="F3000" s="422">
        <f t="shared" si="696"/>
        <v>660</v>
      </c>
      <c r="G3000" s="422">
        <f t="shared" si="697"/>
        <v>0</v>
      </c>
      <c r="H3000" s="22">
        <f t="shared" si="698"/>
        <v>1410</v>
      </c>
      <c r="I3000" s="116">
        <v>39</v>
      </c>
      <c r="J3000" s="116">
        <v>408</v>
      </c>
      <c r="K3000" s="116">
        <v>381</v>
      </c>
      <c r="L3000" s="116">
        <v>0</v>
      </c>
      <c r="M3000" s="22">
        <f t="shared" si="699"/>
        <v>828</v>
      </c>
      <c r="N3000" s="116">
        <v>0</v>
      </c>
      <c r="O3000" s="116">
        <v>90</v>
      </c>
      <c r="P3000" s="116">
        <v>279</v>
      </c>
      <c r="Q3000" s="116">
        <v>0</v>
      </c>
      <c r="R3000" s="22">
        <f t="shared" si="700"/>
        <v>369</v>
      </c>
      <c r="S3000" s="116">
        <v>6</v>
      </c>
      <c r="T3000" s="116">
        <v>207</v>
      </c>
      <c r="U3000" s="116">
        <v>0</v>
      </c>
      <c r="V3000" s="116">
        <v>0</v>
      </c>
      <c r="W3000" s="22">
        <f t="shared" si="701"/>
        <v>213</v>
      </c>
      <c r="X3000" s="22">
        <f t="shared" si="702"/>
        <v>58.75</v>
      </c>
      <c r="Y3000" s="22">
        <f ca="1">OFFSET('Cost Study'!$B$7,'Operations Support'!$C3000,'Operations Support'!$B3000)*$H3000</f>
        <v>3694.2000000000003</v>
      </c>
      <c r="Z3000" s="23">
        <f ca="1">Y3000*'Cost Study'!$B$31</f>
        <v>206328.19951653309</v>
      </c>
      <c r="AA3000" s="23">
        <f ca="1">IF(A3000=10298,1.51,1)*IF($B3000&lt;3,$D3000*'Cost Study'!$B$32*OFFSET('Cost Study'!$B$7,'Operations Support'!$C3000,'Operations Support'!$B3000),0)</f>
        <v>0</v>
      </c>
      <c r="AB3000" s="24">
        <f ca="1">AA3000*'Cost Study'!$B$31</f>
        <v>0</v>
      </c>
      <c r="AC3000" s="23">
        <f ca="1">Y3000*'Cost Study'!$B$31</f>
        <v>206328.19951653309</v>
      </c>
      <c r="AD3000" s="24">
        <f ca="1">AA3000*'Cost Study'!$B$31</f>
        <v>0</v>
      </c>
      <c r="AE3000" s="377">
        <f t="shared" ca="1" si="703"/>
        <v>206328.19951653309</v>
      </c>
      <c r="AF3000" s="377">
        <f t="shared" ca="1" si="704"/>
        <v>206328.19951653309</v>
      </c>
      <c r="AH3000" s="688">
        <f>IFERROR($H3000/SUMIF($A:$A,$A3000,$H:$H)*SUMIF(Summary!$A$110:$A$186,$A3000,Summary!$P$110:$P$186),0)</f>
        <v>53224.741143170111</v>
      </c>
      <c r="AI3000" s="689">
        <f t="shared" ca="1" si="705"/>
        <v>153103.45837336298</v>
      </c>
      <c r="AJ3000" s="688">
        <f>IFERROR(H3000/SUMIF(A:A,A3000,H:H)*SUMIF(Summary!$A$110:$A$186,'Operations Support'!A3000,Summary!$Q$110:$Q$186),0)</f>
        <v>53282.803720895521</v>
      </c>
      <c r="AK3000" s="688">
        <f t="shared" ca="1" si="706"/>
        <v>153045.39579563757</v>
      </c>
      <c r="AL3000" s="1"/>
      <c r="AM3000" s="688">
        <f>IFERROR($H3000/SUMIF($A:$A,$A3000,$H:$H)*SUMIF(Summary!$A$230:$A$266,$A3000,Summary!$P$230:$P$266),0)</f>
        <v>10070.195380128396</v>
      </c>
      <c r="AN3000" s="688">
        <f>IFERROR($H3000/SUMIF($A:$A,$A3000,$H:$H)*(SUMIF(Summary!$A$230:$A$266,$A3000,Summary!$L$230:$L$266)+SUMIF(Summary!$A$281:$A$317,$A3000,Summary!$L$281:$L$317))-AM3000,0)</f>
        <v>24370.710354568844</v>
      </c>
      <c r="AO3000" s="688">
        <f>IFERROR($H3000/SUMIF($A:$A,$A3000,$H:$H)*SUMIF(Summary!$A$230:$A$266,$A3000,Summary!$Q$230:$Q$266),0)</f>
        <v>10081.180900948424</v>
      </c>
      <c r="AP3000" s="688">
        <f>IFERROR($H3000/SUMIF($A:$A,$A3000,$H:$H)*(SUMIF(Summary!$A$230:$A$266,$A3000,Summary!$L$230:$L$266)+SUMIF(Summary!$A$281:$A$317,$A3000,Summary!$L$281:$L$317))-AO3000,0)</f>
        <v>24359.724833748816</v>
      </c>
      <c r="AQ3000" s="306"/>
      <c r="AR3000" s="688">
        <f t="shared" ca="1" si="707"/>
        <v>177474.16872793183</v>
      </c>
      <c r="AS3000" s="688">
        <f t="shared" ca="1" si="708"/>
        <v>177405.12062938639</v>
      </c>
    </row>
    <row r="3001" spans="1:45" s="15" customFormat="1" x14ac:dyDescent="0.2">
      <c r="A3001" s="423">
        <v>11161</v>
      </c>
      <c r="B3001" s="424">
        <v>3</v>
      </c>
      <c r="C3001" s="425" t="s">
        <v>314</v>
      </c>
      <c r="D3001" s="422">
        <f t="shared" si="694"/>
        <v>0</v>
      </c>
      <c r="E3001" s="422">
        <f t="shared" si="695"/>
        <v>0</v>
      </c>
      <c r="F3001" s="422">
        <f t="shared" si="696"/>
        <v>0</v>
      </c>
      <c r="G3001" s="422">
        <f t="shared" si="697"/>
        <v>0</v>
      </c>
      <c r="H3001" s="22">
        <f t="shared" si="698"/>
        <v>0</v>
      </c>
      <c r="I3001" s="116">
        <v>0</v>
      </c>
      <c r="J3001" s="116">
        <v>0</v>
      </c>
      <c r="K3001" s="116">
        <v>0</v>
      </c>
      <c r="L3001" s="116">
        <v>0</v>
      </c>
      <c r="M3001" s="22">
        <f t="shared" si="699"/>
        <v>0</v>
      </c>
      <c r="N3001" s="116">
        <v>0</v>
      </c>
      <c r="O3001" s="116">
        <v>0</v>
      </c>
      <c r="P3001" s="116">
        <v>0</v>
      </c>
      <c r="Q3001" s="116">
        <v>0</v>
      </c>
      <c r="R3001" s="22">
        <f t="shared" si="700"/>
        <v>0</v>
      </c>
      <c r="S3001" s="116">
        <v>0</v>
      </c>
      <c r="T3001" s="116">
        <v>0</v>
      </c>
      <c r="U3001" s="116">
        <v>0</v>
      </c>
      <c r="V3001" s="116">
        <v>0</v>
      </c>
      <c r="W3001" s="22">
        <f t="shared" si="701"/>
        <v>0</v>
      </c>
      <c r="X3001" s="22">
        <f t="shared" si="702"/>
        <v>0</v>
      </c>
      <c r="Y3001" s="22">
        <f ca="1">OFFSET('Cost Study'!$B$7,'Operations Support'!$C3001,'Operations Support'!$B3001)*$H3001</f>
        <v>0</v>
      </c>
      <c r="Z3001" s="23">
        <f ca="1">Y3001*'Cost Study'!$B$31</f>
        <v>0</v>
      </c>
      <c r="AA3001" s="23">
        <f ca="1">IF(A3001=10298,1.51,1)*IF($B3001&lt;3,$D3001*'Cost Study'!$B$32*OFFSET('Cost Study'!$B$7,'Operations Support'!$C3001,'Operations Support'!$B3001),0)</f>
        <v>0</v>
      </c>
      <c r="AB3001" s="24">
        <f ca="1">AA3001*'Cost Study'!$B$31</f>
        <v>0</v>
      </c>
      <c r="AC3001" s="23">
        <f ca="1">Y3001*'Cost Study'!$B$31</f>
        <v>0</v>
      </c>
      <c r="AD3001" s="24">
        <f ca="1">AA3001*'Cost Study'!$B$31</f>
        <v>0</v>
      </c>
      <c r="AE3001" s="377">
        <f t="shared" ca="1" si="703"/>
        <v>0</v>
      </c>
      <c r="AF3001" s="377">
        <f t="shared" ca="1" si="704"/>
        <v>0</v>
      </c>
      <c r="AH3001" s="688">
        <f>IFERROR($H3001/SUMIF($A:$A,$A3001,$H:$H)*SUMIF(Summary!$A$110:$A$186,$A3001,Summary!$P$110:$P$186),0)</f>
        <v>0</v>
      </c>
      <c r="AI3001" s="689">
        <f t="shared" ca="1" si="705"/>
        <v>0</v>
      </c>
      <c r="AJ3001" s="688">
        <f>IFERROR(H3001/SUMIF(A:A,A3001,H:H)*SUMIF(Summary!$A$110:$A$186,'Operations Support'!A3001,Summary!$Q$110:$Q$186),0)</f>
        <v>0</v>
      </c>
      <c r="AK3001" s="688">
        <f t="shared" ca="1" si="706"/>
        <v>0</v>
      </c>
      <c r="AL3001" s="1"/>
      <c r="AM3001" s="688">
        <f>IFERROR($H3001/SUMIF($A:$A,$A3001,$H:$H)*SUMIF(Summary!$A$230:$A$266,$A3001,Summary!$P$230:$P$266),0)</f>
        <v>0</v>
      </c>
      <c r="AN3001" s="688">
        <f>IFERROR($H3001/SUMIF($A:$A,$A3001,$H:$H)*(SUMIF(Summary!$A$230:$A$266,$A3001,Summary!$L$230:$L$266)+SUMIF(Summary!$A$281:$A$317,$A3001,Summary!$L$281:$L$317))-AM3001,0)</f>
        <v>0</v>
      </c>
      <c r="AO3001" s="688">
        <f>IFERROR($H3001/SUMIF($A:$A,$A3001,$H:$H)*SUMIF(Summary!$A$230:$A$266,$A3001,Summary!$Q$230:$Q$266),0)</f>
        <v>0</v>
      </c>
      <c r="AP3001" s="688">
        <f>IFERROR($H3001/SUMIF($A:$A,$A3001,$H:$H)*(SUMIF(Summary!$A$230:$A$266,$A3001,Summary!$L$230:$L$266)+SUMIF(Summary!$A$281:$A$317,$A3001,Summary!$L$281:$L$317))-AO3001,0)</f>
        <v>0</v>
      </c>
      <c r="AQ3001" s="306"/>
      <c r="AR3001" s="688">
        <f t="shared" ca="1" si="707"/>
        <v>0</v>
      </c>
      <c r="AS3001" s="688">
        <f t="shared" ca="1" si="708"/>
        <v>0</v>
      </c>
    </row>
    <row r="3002" spans="1:45" x14ac:dyDescent="0.2">
      <c r="A3002" s="423">
        <v>11161</v>
      </c>
      <c r="B3002" s="424">
        <v>3</v>
      </c>
      <c r="C3002" s="425" t="s">
        <v>315</v>
      </c>
      <c r="D3002" s="422">
        <f t="shared" si="694"/>
        <v>8307</v>
      </c>
      <c r="E3002" s="422">
        <f t="shared" si="695"/>
        <v>0</v>
      </c>
      <c r="F3002" s="422">
        <f t="shared" si="696"/>
        <v>3738</v>
      </c>
      <c r="G3002" s="422">
        <f t="shared" si="697"/>
        <v>0</v>
      </c>
      <c r="H3002" s="22">
        <f t="shared" si="698"/>
        <v>12045</v>
      </c>
      <c r="I3002" s="116">
        <v>3318</v>
      </c>
      <c r="J3002" s="116">
        <v>0</v>
      </c>
      <c r="K3002" s="116">
        <v>1248</v>
      </c>
      <c r="L3002" s="116">
        <v>0</v>
      </c>
      <c r="M3002" s="22">
        <f t="shared" si="699"/>
        <v>4566</v>
      </c>
      <c r="N3002" s="116">
        <v>1449</v>
      </c>
      <c r="O3002" s="116">
        <v>0</v>
      </c>
      <c r="P3002" s="116">
        <v>1035</v>
      </c>
      <c r="Q3002" s="116">
        <v>0</v>
      </c>
      <c r="R3002" s="22">
        <f t="shared" si="700"/>
        <v>2484</v>
      </c>
      <c r="S3002" s="116">
        <v>3540</v>
      </c>
      <c r="T3002" s="116">
        <v>0</v>
      </c>
      <c r="U3002" s="116">
        <v>1455</v>
      </c>
      <c r="V3002" s="116">
        <v>0</v>
      </c>
      <c r="W3002" s="22">
        <f t="shared" si="701"/>
        <v>4995</v>
      </c>
      <c r="X3002" s="22">
        <f t="shared" si="702"/>
        <v>501.875</v>
      </c>
      <c r="Y3002" s="22">
        <f ca="1">OFFSET('Cost Study'!$B$7,'Operations Support'!$C3002,'Operations Support'!$B3002)*$H3002</f>
        <v>39387.15</v>
      </c>
      <c r="Z3002" s="23">
        <f ca="1">Y3002*'Cost Study'!$B$31</f>
        <v>2199848.3416132359</v>
      </c>
      <c r="AA3002" s="23">
        <f ca="1">IF(A3002=10298,1.51,1)*IF($B3002&lt;3,$D3002*'Cost Study'!$B$32*OFFSET('Cost Study'!$B$7,'Operations Support'!$C3002,'Operations Support'!$B3002),0)</f>
        <v>0</v>
      </c>
      <c r="AB3002" s="24">
        <f ca="1">AA3002*'Cost Study'!$B$31</f>
        <v>0</v>
      </c>
      <c r="AC3002" s="23">
        <f ca="1">Y3002*'Cost Study'!$B$31</f>
        <v>2199848.3416132359</v>
      </c>
      <c r="AD3002" s="24">
        <f ca="1">AA3002*'Cost Study'!$B$31</f>
        <v>0</v>
      </c>
      <c r="AE3002" s="377">
        <f t="shared" ca="1" si="703"/>
        <v>2199848.3416132359</v>
      </c>
      <c r="AF3002" s="377">
        <f t="shared" ca="1" si="704"/>
        <v>2199848.3416132359</v>
      </c>
      <c r="AH3002" s="688">
        <f>IFERROR($H3002/SUMIF($A:$A,$A3002,$H:$H)*SUMIF(Summary!$A$110:$A$186,$A3002,Summary!$P$110:$P$186),0)</f>
        <v>454675.18231878296</v>
      </c>
      <c r="AI3002" s="689">
        <f t="shared" ca="1" si="705"/>
        <v>1745173.159294453</v>
      </c>
      <c r="AJ3002" s="688">
        <f>IFERROR(H3002/SUMIF(A:A,A3002,H:H)*SUMIF(Summary!$A$110:$A$186,'Operations Support'!A3002,Summary!$Q$110:$Q$186),0)</f>
        <v>455171.18497743731</v>
      </c>
      <c r="AK3002" s="688">
        <f t="shared" ca="1" si="706"/>
        <v>1744677.1566357985</v>
      </c>
      <c r="AM3002" s="688">
        <f>IFERROR($H3002/SUMIF($A:$A,$A3002,$H:$H)*SUMIF(Summary!$A$230:$A$266,$A3002,Summary!$P$230:$P$266),0)</f>
        <v>86025.179683437265</v>
      </c>
      <c r="AN3002" s="688">
        <f>IFERROR($H3002/SUMIF($A:$A,$A3002,$H:$H)*(SUMIF(Summary!$A$230:$A$266,$A3002,Summary!$L$230:$L$266)+SUMIF(Summary!$A$281:$A$317,$A3002,Summary!$L$281:$L$317))-AM3002,0)</f>
        <v>208188.08951828489</v>
      </c>
      <c r="AO3002" s="688">
        <f>IFERROR($H3002/SUMIF($A:$A,$A3002,$H:$H)*SUMIF(Summary!$A$230:$A$266,$A3002,Summary!$Q$230:$Q$266),0)</f>
        <v>86119.024079378563</v>
      </c>
      <c r="AP3002" s="688">
        <f>IFERROR($H3002/SUMIF($A:$A,$A3002,$H:$H)*(SUMIF(Summary!$A$230:$A$266,$A3002,Summary!$L$230:$L$266)+SUMIF(Summary!$A$281:$A$317,$A3002,Summary!$L$281:$L$317))-AO3002,0)</f>
        <v>208094.24512234359</v>
      </c>
      <c r="AQ3002" s="306"/>
      <c r="AR3002" s="688">
        <f t="shared" ca="1" si="707"/>
        <v>1953361.2488127379</v>
      </c>
      <c r="AS3002" s="688">
        <f t="shared" ca="1" si="708"/>
        <v>1952771.401758142</v>
      </c>
    </row>
    <row r="3003" spans="1:45" x14ac:dyDescent="0.2">
      <c r="A3003" s="423">
        <v>11161</v>
      </c>
      <c r="B3003" s="424">
        <v>3</v>
      </c>
      <c r="C3003" s="425" t="s">
        <v>316</v>
      </c>
      <c r="D3003" s="422">
        <f t="shared" si="694"/>
        <v>0</v>
      </c>
      <c r="E3003" s="422">
        <f t="shared" si="695"/>
        <v>0</v>
      </c>
      <c r="F3003" s="422">
        <f t="shared" si="696"/>
        <v>0</v>
      </c>
      <c r="G3003" s="422">
        <f t="shared" si="697"/>
        <v>0</v>
      </c>
      <c r="H3003" s="22">
        <f t="shared" si="698"/>
        <v>0</v>
      </c>
      <c r="I3003" s="116">
        <v>0</v>
      </c>
      <c r="J3003" s="116">
        <v>0</v>
      </c>
      <c r="K3003" s="116">
        <v>0</v>
      </c>
      <c r="L3003" s="116">
        <v>0</v>
      </c>
      <c r="M3003" s="22">
        <f t="shared" si="699"/>
        <v>0</v>
      </c>
      <c r="N3003" s="116">
        <v>0</v>
      </c>
      <c r="O3003" s="116">
        <v>0</v>
      </c>
      <c r="P3003" s="116">
        <v>0</v>
      </c>
      <c r="Q3003" s="116">
        <v>0</v>
      </c>
      <c r="R3003" s="22">
        <f t="shared" si="700"/>
        <v>0</v>
      </c>
      <c r="S3003" s="116">
        <v>0</v>
      </c>
      <c r="T3003" s="116">
        <v>0</v>
      </c>
      <c r="U3003" s="116">
        <v>0</v>
      </c>
      <c r="V3003" s="116">
        <v>0</v>
      </c>
      <c r="W3003" s="22">
        <f t="shared" si="701"/>
        <v>0</v>
      </c>
      <c r="X3003" s="22">
        <f t="shared" si="702"/>
        <v>0</v>
      </c>
      <c r="Y3003" s="22">
        <f ca="1">OFFSET('Cost Study'!$B$7,'Operations Support'!$C3003,'Operations Support'!$B3003)*$H3003</f>
        <v>0</v>
      </c>
      <c r="Z3003" s="23">
        <f ca="1">Y3003*'Cost Study'!$B$31</f>
        <v>0</v>
      </c>
      <c r="AA3003" s="23">
        <f ca="1">IF(A3003=10298,1.51,1)*IF($B3003&lt;3,$D3003*'Cost Study'!$B$32*OFFSET('Cost Study'!$B$7,'Operations Support'!$C3003,'Operations Support'!$B3003),0)</f>
        <v>0</v>
      </c>
      <c r="AB3003" s="24">
        <f ca="1">AA3003*'Cost Study'!$B$31</f>
        <v>0</v>
      </c>
      <c r="AC3003" s="23">
        <f ca="1">Y3003*'Cost Study'!$B$31</f>
        <v>0</v>
      </c>
      <c r="AD3003" s="24">
        <f ca="1">AA3003*'Cost Study'!$B$31</f>
        <v>0</v>
      </c>
      <c r="AE3003" s="377">
        <f t="shared" ca="1" si="703"/>
        <v>0</v>
      </c>
      <c r="AF3003" s="377">
        <f t="shared" ca="1" si="704"/>
        <v>0</v>
      </c>
      <c r="AH3003" s="688">
        <f>IFERROR($H3003/SUMIF($A:$A,$A3003,$H:$H)*SUMIF(Summary!$A$110:$A$186,$A3003,Summary!$P$110:$P$186),0)</f>
        <v>0</v>
      </c>
      <c r="AI3003" s="689">
        <f t="shared" ca="1" si="705"/>
        <v>0</v>
      </c>
      <c r="AJ3003" s="688">
        <f>IFERROR(H3003/SUMIF(A:A,A3003,H:H)*SUMIF(Summary!$A$110:$A$186,'Operations Support'!A3003,Summary!$Q$110:$Q$186),0)</f>
        <v>0</v>
      </c>
      <c r="AK3003" s="688">
        <f t="shared" ca="1" si="706"/>
        <v>0</v>
      </c>
      <c r="AM3003" s="688">
        <f>IFERROR($H3003/SUMIF($A:$A,$A3003,$H:$H)*SUMIF(Summary!$A$230:$A$266,$A3003,Summary!$P$230:$P$266),0)</f>
        <v>0</v>
      </c>
      <c r="AN3003" s="688">
        <f>IFERROR($H3003/SUMIF($A:$A,$A3003,$H:$H)*(SUMIF(Summary!$A$230:$A$266,$A3003,Summary!$L$230:$L$266)+SUMIF(Summary!$A$281:$A$317,$A3003,Summary!$L$281:$L$317))-AM3003,0)</f>
        <v>0</v>
      </c>
      <c r="AO3003" s="688">
        <f>IFERROR($H3003/SUMIF($A:$A,$A3003,$H:$H)*SUMIF(Summary!$A$230:$A$266,$A3003,Summary!$Q$230:$Q$266),0)</f>
        <v>0</v>
      </c>
      <c r="AP3003" s="688">
        <f>IFERROR($H3003/SUMIF($A:$A,$A3003,$H:$H)*(SUMIF(Summary!$A$230:$A$266,$A3003,Summary!$L$230:$L$266)+SUMIF(Summary!$A$281:$A$317,$A3003,Summary!$L$281:$L$317))-AO3003,0)</f>
        <v>0</v>
      </c>
      <c r="AQ3003" s="306"/>
      <c r="AR3003" s="688">
        <f t="shared" ca="1" si="707"/>
        <v>0</v>
      </c>
      <c r="AS3003" s="688">
        <f t="shared" ca="1" si="708"/>
        <v>0</v>
      </c>
    </row>
    <row r="3004" spans="1:45" x14ac:dyDescent="0.2">
      <c r="A3004" s="423">
        <v>11161</v>
      </c>
      <c r="B3004" s="424">
        <v>3</v>
      </c>
      <c r="C3004" s="425" t="s">
        <v>317</v>
      </c>
      <c r="D3004" s="422">
        <f t="shared" si="694"/>
        <v>0</v>
      </c>
      <c r="E3004" s="422">
        <f t="shared" si="695"/>
        <v>0</v>
      </c>
      <c r="F3004" s="422">
        <f t="shared" si="696"/>
        <v>0</v>
      </c>
      <c r="G3004" s="422">
        <f t="shared" si="697"/>
        <v>0</v>
      </c>
      <c r="H3004" s="22">
        <f t="shared" si="698"/>
        <v>0</v>
      </c>
      <c r="I3004" s="116">
        <v>0</v>
      </c>
      <c r="J3004" s="116">
        <v>0</v>
      </c>
      <c r="K3004" s="116">
        <v>0</v>
      </c>
      <c r="L3004" s="116">
        <v>0</v>
      </c>
      <c r="M3004" s="22">
        <f t="shared" si="699"/>
        <v>0</v>
      </c>
      <c r="N3004" s="116">
        <v>0</v>
      </c>
      <c r="O3004" s="116">
        <v>0</v>
      </c>
      <c r="P3004" s="116">
        <v>0</v>
      </c>
      <c r="Q3004" s="116">
        <v>0</v>
      </c>
      <c r="R3004" s="22">
        <f t="shared" si="700"/>
        <v>0</v>
      </c>
      <c r="S3004" s="116">
        <v>0</v>
      </c>
      <c r="T3004" s="116">
        <v>0</v>
      </c>
      <c r="U3004" s="116">
        <v>0</v>
      </c>
      <c r="V3004" s="116">
        <v>0</v>
      </c>
      <c r="W3004" s="22">
        <f t="shared" si="701"/>
        <v>0</v>
      </c>
      <c r="X3004" s="22">
        <f t="shared" si="702"/>
        <v>0</v>
      </c>
      <c r="Y3004" s="22">
        <f ca="1">OFFSET('Cost Study'!$B$7,'Operations Support'!$C3004,'Operations Support'!$B3004)*$H3004</f>
        <v>0</v>
      </c>
      <c r="Z3004" s="23">
        <f ca="1">Y3004*'Cost Study'!$B$31</f>
        <v>0</v>
      </c>
      <c r="AA3004" s="23">
        <f ca="1">IF(A3004=10298,1.51,1)*IF($B3004&lt;3,$D3004*'Cost Study'!$B$32*OFFSET('Cost Study'!$B$7,'Operations Support'!$C3004,'Operations Support'!$B3004),0)</f>
        <v>0</v>
      </c>
      <c r="AB3004" s="24">
        <f ca="1">AA3004*'Cost Study'!$B$31</f>
        <v>0</v>
      </c>
      <c r="AC3004" s="23">
        <f ca="1">Y3004*'Cost Study'!$B$31</f>
        <v>0</v>
      </c>
      <c r="AD3004" s="24">
        <f ca="1">AA3004*'Cost Study'!$B$31</f>
        <v>0</v>
      </c>
      <c r="AE3004" s="377">
        <f t="shared" ca="1" si="703"/>
        <v>0</v>
      </c>
      <c r="AF3004" s="377">
        <f t="shared" ca="1" si="704"/>
        <v>0</v>
      </c>
      <c r="AH3004" s="688">
        <f>IFERROR($H3004/SUMIF($A:$A,$A3004,$H:$H)*SUMIF(Summary!$A$110:$A$186,$A3004,Summary!$P$110:$P$186),0)</f>
        <v>0</v>
      </c>
      <c r="AI3004" s="689">
        <f t="shared" ca="1" si="705"/>
        <v>0</v>
      </c>
      <c r="AJ3004" s="688">
        <f>IFERROR(H3004/SUMIF(A:A,A3004,H:H)*SUMIF(Summary!$A$110:$A$186,'Operations Support'!A3004,Summary!$Q$110:$Q$186),0)</f>
        <v>0</v>
      </c>
      <c r="AK3004" s="688">
        <f t="shared" ca="1" si="706"/>
        <v>0</v>
      </c>
      <c r="AM3004" s="688">
        <f>IFERROR($H3004/SUMIF($A:$A,$A3004,$H:$H)*SUMIF(Summary!$A$230:$A$266,$A3004,Summary!$P$230:$P$266),0)</f>
        <v>0</v>
      </c>
      <c r="AN3004" s="688">
        <f>IFERROR($H3004/SUMIF($A:$A,$A3004,$H:$H)*(SUMIF(Summary!$A$230:$A$266,$A3004,Summary!$L$230:$L$266)+SUMIF(Summary!$A$281:$A$317,$A3004,Summary!$L$281:$L$317))-AM3004,0)</f>
        <v>0</v>
      </c>
      <c r="AO3004" s="688">
        <f>IFERROR($H3004/SUMIF($A:$A,$A3004,$H:$H)*SUMIF(Summary!$A$230:$A$266,$A3004,Summary!$Q$230:$Q$266),0)</f>
        <v>0</v>
      </c>
      <c r="AP3004" s="688">
        <f>IFERROR($H3004/SUMIF($A:$A,$A3004,$H:$H)*(SUMIF(Summary!$A$230:$A$266,$A3004,Summary!$L$230:$L$266)+SUMIF(Summary!$A$281:$A$317,$A3004,Summary!$L$281:$L$317))-AO3004,0)</f>
        <v>0</v>
      </c>
      <c r="AQ3004" s="306"/>
      <c r="AR3004" s="688">
        <f t="shared" ca="1" si="707"/>
        <v>0</v>
      </c>
      <c r="AS3004" s="688">
        <f t="shared" ca="1" si="708"/>
        <v>0</v>
      </c>
    </row>
    <row r="3005" spans="1:45" x14ac:dyDescent="0.2">
      <c r="A3005" s="423">
        <v>11161</v>
      </c>
      <c r="B3005" s="424">
        <v>3</v>
      </c>
      <c r="C3005" s="425" t="s">
        <v>318</v>
      </c>
      <c r="D3005" s="422">
        <f t="shared" si="694"/>
        <v>36</v>
      </c>
      <c r="E3005" s="422">
        <f t="shared" si="695"/>
        <v>0</v>
      </c>
      <c r="F3005" s="422">
        <f t="shared" si="696"/>
        <v>0</v>
      </c>
      <c r="G3005" s="422">
        <f t="shared" si="697"/>
        <v>0</v>
      </c>
      <c r="H3005" s="22">
        <f t="shared" si="698"/>
        <v>36</v>
      </c>
      <c r="I3005" s="116">
        <v>0</v>
      </c>
      <c r="J3005" s="116">
        <v>0</v>
      </c>
      <c r="K3005" s="116">
        <v>0</v>
      </c>
      <c r="L3005" s="116">
        <v>0</v>
      </c>
      <c r="M3005" s="22">
        <f t="shared" si="699"/>
        <v>0</v>
      </c>
      <c r="N3005" s="116">
        <v>12</v>
      </c>
      <c r="O3005" s="116">
        <v>0</v>
      </c>
      <c r="P3005" s="116">
        <v>0</v>
      </c>
      <c r="Q3005" s="116">
        <v>0</v>
      </c>
      <c r="R3005" s="22">
        <f t="shared" si="700"/>
        <v>12</v>
      </c>
      <c r="S3005" s="116">
        <v>24</v>
      </c>
      <c r="T3005" s="116">
        <v>0</v>
      </c>
      <c r="U3005" s="116">
        <v>0</v>
      </c>
      <c r="V3005" s="116">
        <v>0</v>
      </c>
      <c r="W3005" s="22">
        <f t="shared" si="701"/>
        <v>24</v>
      </c>
      <c r="X3005" s="22">
        <f t="shared" si="702"/>
        <v>1.5</v>
      </c>
      <c r="Y3005" s="22">
        <f ca="1">OFFSET('Cost Study'!$B$7,'Operations Support'!$C3005,'Operations Support'!$B3005)*$H3005</f>
        <v>137.51999999999998</v>
      </c>
      <c r="Z3005" s="23">
        <f ca="1">Y3005*'Cost Study'!$B$31</f>
        <v>7680.7574028243253</v>
      </c>
      <c r="AA3005" s="23">
        <f ca="1">IF(A3005=10298,1.51,1)*IF($B3005&lt;3,$D3005*'Cost Study'!$B$32*OFFSET('Cost Study'!$B$7,'Operations Support'!$C3005,'Operations Support'!$B3005),0)</f>
        <v>0</v>
      </c>
      <c r="AB3005" s="24">
        <f ca="1">AA3005*'Cost Study'!$B$31</f>
        <v>0</v>
      </c>
      <c r="AC3005" s="23">
        <f ca="1">Y3005*'Cost Study'!$B$31</f>
        <v>7680.7574028243253</v>
      </c>
      <c r="AD3005" s="24">
        <f ca="1">AA3005*'Cost Study'!$B$31</f>
        <v>0</v>
      </c>
      <c r="AE3005" s="377">
        <f t="shared" ca="1" si="703"/>
        <v>7680.7574028243253</v>
      </c>
      <c r="AF3005" s="377">
        <f t="shared" ca="1" si="704"/>
        <v>7680.7574028243253</v>
      </c>
      <c r="AH3005" s="688">
        <f>IFERROR($H3005/SUMIF($A:$A,$A3005,$H:$H)*SUMIF(Summary!$A$110:$A$186,$A3005,Summary!$P$110:$P$186),0)</f>
        <v>1358.9295611022155</v>
      </c>
      <c r="AI3005" s="689">
        <f t="shared" ca="1" si="705"/>
        <v>6321.82784172211</v>
      </c>
      <c r="AJ3005" s="688">
        <f>IFERROR(H3005/SUMIF(A:A,A3005,H:H)*SUMIF(Summary!$A$110:$A$186,'Operations Support'!A3005,Summary!$Q$110:$Q$186),0)</f>
        <v>1360.4120098952048</v>
      </c>
      <c r="AK3005" s="688">
        <f t="shared" ca="1" si="706"/>
        <v>6320.3453929291209</v>
      </c>
      <c r="AM3005" s="688">
        <f>IFERROR($H3005/SUMIF($A:$A,$A3005,$H:$H)*SUMIF(Summary!$A$230:$A$266,$A3005,Summary!$P$230:$P$266),0)</f>
        <v>257.11137140753351</v>
      </c>
      <c r="AN3005" s="688">
        <f>IFERROR($H3005/SUMIF($A:$A,$A3005,$H:$H)*(SUMIF(Summary!$A$230:$A$266,$A3005,Summary!$L$230:$L$266)+SUMIF(Summary!$A$281:$A$317,$A3005,Summary!$L$281:$L$317))-AM3005,0)</f>
        <v>622.23090266984275</v>
      </c>
      <c r="AO3005" s="688">
        <f>IFERROR($H3005/SUMIF($A:$A,$A3005,$H:$H)*SUMIF(Summary!$A$230:$A$266,$A3005,Summary!$Q$230:$Q$266),0)</f>
        <v>257.39185279017249</v>
      </c>
      <c r="AP3005" s="688">
        <f>IFERROR($H3005/SUMIF($A:$A,$A3005,$H:$H)*(SUMIF(Summary!$A$230:$A$266,$A3005,Summary!$L$230:$L$266)+SUMIF(Summary!$A$281:$A$317,$A3005,Summary!$L$281:$L$317))-AO3005,0)</f>
        <v>621.95042128720377</v>
      </c>
      <c r="AQ3005" s="306"/>
      <c r="AR3005" s="688">
        <f t="shared" ca="1" si="707"/>
        <v>6944.058744391953</v>
      </c>
      <c r="AS3005" s="688">
        <f t="shared" ca="1" si="708"/>
        <v>6942.2958142163243</v>
      </c>
    </row>
    <row r="3006" spans="1:45" x14ac:dyDescent="0.2">
      <c r="A3006" s="423">
        <v>11161</v>
      </c>
      <c r="B3006" s="424">
        <v>3</v>
      </c>
      <c r="C3006" s="425" t="s">
        <v>319</v>
      </c>
      <c r="D3006" s="422">
        <f t="shared" si="694"/>
        <v>2055</v>
      </c>
      <c r="E3006" s="422">
        <f t="shared" si="695"/>
        <v>630</v>
      </c>
      <c r="F3006" s="422">
        <f t="shared" si="696"/>
        <v>1400</v>
      </c>
      <c r="G3006" s="422">
        <f t="shared" si="697"/>
        <v>0</v>
      </c>
      <c r="H3006" s="22">
        <f t="shared" si="698"/>
        <v>4085</v>
      </c>
      <c r="I3006" s="116">
        <v>674</v>
      </c>
      <c r="J3006" s="116">
        <v>348</v>
      </c>
      <c r="K3006" s="116">
        <v>584</v>
      </c>
      <c r="L3006" s="116">
        <v>0</v>
      </c>
      <c r="M3006" s="22">
        <f t="shared" si="699"/>
        <v>1606</v>
      </c>
      <c r="N3006" s="116">
        <v>678</v>
      </c>
      <c r="O3006" s="116">
        <v>258</v>
      </c>
      <c r="P3006" s="116">
        <v>618</v>
      </c>
      <c r="Q3006" s="116">
        <v>0</v>
      </c>
      <c r="R3006" s="22">
        <f t="shared" si="700"/>
        <v>1554</v>
      </c>
      <c r="S3006" s="116">
        <v>703</v>
      </c>
      <c r="T3006" s="116">
        <v>24</v>
      </c>
      <c r="U3006" s="116">
        <v>198</v>
      </c>
      <c r="V3006" s="116">
        <v>0</v>
      </c>
      <c r="W3006" s="22">
        <f t="shared" si="701"/>
        <v>925</v>
      </c>
      <c r="X3006" s="22">
        <f t="shared" si="702"/>
        <v>170.20833333333334</v>
      </c>
      <c r="Y3006" s="22">
        <f ca="1">OFFSET('Cost Study'!$B$7,'Operations Support'!$C3006,'Operations Support'!$B3006)*$H3006</f>
        <v>11192.900000000001</v>
      </c>
      <c r="Z3006" s="23">
        <f ca="1">Y3006*'Cost Study'!$B$31</f>
        <v>625145.06641995651</v>
      </c>
      <c r="AA3006" s="23">
        <f ca="1">IF(A3006=10298,1.51,1)*IF($B3006&lt;3,$D3006*'Cost Study'!$B$32*OFFSET('Cost Study'!$B$7,'Operations Support'!$C3006,'Operations Support'!$B3006),0)</f>
        <v>0</v>
      </c>
      <c r="AB3006" s="24">
        <f ca="1">AA3006*'Cost Study'!$B$31</f>
        <v>0</v>
      </c>
      <c r="AC3006" s="23">
        <f ca="1">Y3006*'Cost Study'!$B$31</f>
        <v>625145.06641995651</v>
      </c>
      <c r="AD3006" s="24">
        <f ca="1">AA3006*'Cost Study'!$B$31</f>
        <v>0</v>
      </c>
      <c r="AE3006" s="377">
        <f t="shared" ca="1" si="703"/>
        <v>625145.06641995651</v>
      </c>
      <c r="AF3006" s="377">
        <f t="shared" ca="1" si="704"/>
        <v>625145.06641995651</v>
      </c>
      <c r="AH3006" s="688">
        <f>IFERROR($H3006/SUMIF($A:$A,$A3006,$H:$H)*SUMIF(Summary!$A$110:$A$186,$A3006,Summary!$P$110:$P$186),0)</f>
        <v>154200.7571417375</v>
      </c>
      <c r="AI3006" s="689">
        <f t="shared" ca="1" si="705"/>
        <v>470944.30927821901</v>
      </c>
      <c r="AJ3006" s="688">
        <f>IFERROR(H3006/SUMIF(A:A,A3006,H:H)*SUMIF(Summary!$A$110:$A$186,'Operations Support'!A3006,Summary!$Q$110:$Q$186),0)</f>
        <v>154368.97390060866</v>
      </c>
      <c r="AK3006" s="688">
        <f t="shared" ca="1" si="706"/>
        <v>470776.09251934785</v>
      </c>
      <c r="AM3006" s="688">
        <f>IFERROR($H3006/SUMIF($A:$A,$A3006,$H:$H)*SUMIF(Summary!$A$230:$A$266,$A3006,Summary!$P$230:$P$266),0)</f>
        <v>29174.998672215956</v>
      </c>
      <c r="AN3006" s="688">
        <f>IFERROR($H3006/SUMIF($A:$A,$A3006,$H:$H)*(SUMIF(Summary!$A$230:$A$266,$A3006,Summary!$L$230:$L$266)+SUMIF(Summary!$A$281:$A$317,$A3006,Summary!$L$281:$L$317))-AM3006,0)</f>
        <v>70605.923261286327</v>
      </c>
      <c r="AO3006" s="688">
        <f>IFERROR($H3006/SUMIF($A:$A,$A3006,$H:$H)*SUMIF(Summary!$A$230:$A$266,$A3006,Summary!$Q$230:$Q$266),0)</f>
        <v>29206.825517995963</v>
      </c>
      <c r="AP3006" s="688">
        <f>IFERROR($H3006/SUMIF($A:$A,$A3006,$H:$H)*(SUMIF(Summary!$A$230:$A$266,$A3006,Summary!$L$230:$L$266)+SUMIF(Summary!$A$281:$A$317,$A3006,Summary!$L$281:$L$317))-AO3006,0)</f>
        <v>70574.096415506312</v>
      </c>
      <c r="AQ3006" s="306"/>
      <c r="AR3006" s="688">
        <f t="shared" ca="1" si="707"/>
        <v>541550.23253950535</v>
      </c>
      <c r="AS3006" s="688">
        <f t="shared" ca="1" si="708"/>
        <v>541350.18893485412</v>
      </c>
    </row>
    <row r="3007" spans="1:45" x14ac:dyDescent="0.2">
      <c r="A3007" s="423">
        <v>11161</v>
      </c>
      <c r="B3007" s="424">
        <v>3</v>
      </c>
      <c r="C3007" s="425" t="s">
        <v>320</v>
      </c>
      <c r="D3007" s="422">
        <f t="shared" si="694"/>
        <v>0</v>
      </c>
      <c r="E3007" s="422">
        <f t="shared" si="695"/>
        <v>0</v>
      </c>
      <c r="F3007" s="422">
        <f t="shared" si="696"/>
        <v>0</v>
      </c>
      <c r="G3007" s="422">
        <f t="shared" si="697"/>
        <v>0</v>
      </c>
      <c r="H3007" s="22">
        <f t="shared" si="698"/>
        <v>0</v>
      </c>
      <c r="I3007" s="116">
        <v>0</v>
      </c>
      <c r="J3007" s="116">
        <v>0</v>
      </c>
      <c r="K3007" s="116">
        <v>0</v>
      </c>
      <c r="L3007" s="116">
        <v>0</v>
      </c>
      <c r="M3007" s="22">
        <f t="shared" si="699"/>
        <v>0</v>
      </c>
      <c r="N3007" s="116">
        <v>0</v>
      </c>
      <c r="O3007" s="116">
        <v>0</v>
      </c>
      <c r="P3007" s="116">
        <v>0</v>
      </c>
      <c r="Q3007" s="116">
        <v>0</v>
      </c>
      <c r="R3007" s="22">
        <f t="shared" si="700"/>
        <v>0</v>
      </c>
      <c r="S3007" s="116">
        <v>0</v>
      </c>
      <c r="T3007" s="116">
        <v>0</v>
      </c>
      <c r="U3007" s="116">
        <v>0</v>
      </c>
      <c r="V3007" s="116">
        <v>0</v>
      </c>
      <c r="W3007" s="22">
        <f t="shared" si="701"/>
        <v>0</v>
      </c>
      <c r="X3007" s="22">
        <f t="shared" si="702"/>
        <v>0</v>
      </c>
      <c r="Y3007" s="22">
        <f ca="1">OFFSET('Cost Study'!$B$7,'Operations Support'!$C3007,'Operations Support'!$B3007)*$H3007</f>
        <v>0</v>
      </c>
      <c r="Z3007" s="23">
        <f ca="1">Y3007*'Cost Study'!$B$31</f>
        <v>0</v>
      </c>
      <c r="AA3007" s="23">
        <f ca="1">IF(A3007=10298,1.51,1)*IF($B3007&lt;3,$D3007*'Cost Study'!$B$32*OFFSET('Cost Study'!$B$7,'Operations Support'!$C3007,'Operations Support'!$B3007),0)</f>
        <v>0</v>
      </c>
      <c r="AB3007" s="24">
        <f ca="1">AA3007*'Cost Study'!$B$31</f>
        <v>0</v>
      </c>
      <c r="AC3007" s="23">
        <f ca="1">Y3007*'Cost Study'!$B$31</f>
        <v>0</v>
      </c>
      <c r="AD3007" s="24">
        <f ca="1">AA3007*'Cost Study'!$B$31</f>
        <v>0</v>
      </c>
      <c r="AE3007" s="377">
        <f t="shared" ca="1" si="703"/>
        <v>0</v>
      </c>
      <c r="AF3007" s="377">
        <f t="shared" ca="1" si="704"/>
        <v>0</v>
      </c>
      <c r="AH3007" s="688">
        <f>IFERROR($H3007/SUMIF($A:$A,$A3007,$H:$H)*SUMIF(Summary!$A$110:$A$186,$A3007,Summary!$P$110:$P$186),0)</f>
        <v>0</v>
      </c>
      <c r="AI3007" s="689">
        <f t="shared" ca="1" si="705"/>
        <v>0</v>
      </c>
      <c r="AJ3007" s="688">
        <f>IFERROR(H3007/SUMIF(A:A,A3007,H:H)*SUMIF(Summary!$A$110:$A$186,'Operations Support'!A3007,Summary!$Q$110:$Q$186),0)</f>
        <v>0</v>
      </c>
      <c r="AK3007" s="688">
        <f t="shared" ca="1" si="706"/>
        <v>0</v>
      </c>
      <c r="AM3007" s="688">
        <f>IFERROR($H3007/SUMIF($A:$A,$A3007,$H:$H)*SUMIF(Summary!$A$230:$A$266,$A3007,Summary!$P$230:$P$266),0)</f>
        <v>0</v>
      </c>
      <c r="AN3007" s="688">
        <f>IFERROR($H3007/SUMIF($A:$A,$A3007,$H:$H)*(SUMIF(Summary!$A$230:$A$266,$A3007,Summary!$L$230:$L$266)+SUMIF(Summary!$A$281:$A$317,$A3007,Summary!$L$281:$L$317))-AM3007,0)</f>
        <v>0</v>
      </c>
      <c r="AO3007" s="688">
        <f>IFERROR($H3007/SUMIF($A:$A,$A3007,$H:$H)*SUMIF(Summary!$A$230:$A$266,$A3007,Summary!$Q$230:$Q$266),0)</f>
        <v>0</v>
      </c>
      <c r="AP3007" s="688">
        <f>IFERROR($H3007/SUMIF($A:$A,$A3007,$H:$H)*(SUMIF(Summary!$A$230:$A$266,$A3007,Summary!$L$230:$L$266)+SUMIF(Summary!$A$281:$A$317,$A3007,Summary!$L$281:$L$317))-AO3007,0)</f>
        <v>0</v>
      </c>
      <c r="AQ3007" s="306"/>
      <c r="AR3007" s="688">
        <f t="shared" ca="1" si="707"/>
        <v>0</v>
      </c>
      <c r="AS3007" s="688">
        <f t="shared" ca="1" si="708"/>
        <v>0</v>
      </c>
    </row>
    <row r="3008" spans="1:45" x14ac:dyDescent="0.2">
      <c r="A3008" s="423">
        <v>11161</v>
      </c>
      <c r="B3008" s="424">
        <v>4</v>
      </c>
      <c r="C3008" s="425" t="s">
        <v>300</v>
      </c>
      <c r="D3008" s="422">
        <f t="shared" si="694"/>
        <v>351</v>
      </c>
      <c r="E3008" s="422">
        <f t="shared" si="695"/>
        <v>3</v>
      </c>
      <c r="F3008" s="422">
        <f t="shared" si="696"/>
        <v>0</v>
      </c>
      <c r="G3008" s="422">
        <f t="shared" si="697"/>
        <v>0</v>
      </c>
      <c r="H3008" s="22">
        <f t="shared" si="698"/>
        <v>354</v>
      </c>
      <c r="I3008" s="116">
        <v>132</v>
      </c>
      <c r="J3008" s="116">
        <v>0</v>
      </c>
      <c r="K3008" s="116">
        <v>0</v>
      </c>
      <c r="L3008" s="116">
        <v>0</v>
      </c>
      <c r="M3008" s="22">
        <f t="shared" si="699"/>
        <v>132</v>
      </c>
      <c r="N3008" s="116">
        <v>135</v>
      </c>
      <c r="O3008" s="116">
        <v>3</v>
      </c>
      <c r="P3008" s="116">
        <v>0</v>
      </c>
      <c r="Q3008" s="116">
        <v>0</v>
      </c>
      <c r="R3008" s="22">
        <f t="shared" si="700"/>
        <v>138</v>
      </c>
      <c r="S3008" s="116">
        <v>84</v>
      </c>
      <c r="T3008" s="116">
        <v>0</v>
      </c>
      <c r="U3008" s="116">
        <v>0</v>
      </c>
      <c r="V3008" s="116">
        <v>0</v>
      </c>
      <c r="W3008" s="22">
        <f t="shared" si="701"/>
        <v>84</v>
      </c>
      <c r="X3008" s="22">
        <f t="shared" si="702"/>
        <v>19.666666666666668</v>
      </c>
      <c r="Y3008" s="22">
        <f ca="1">OFFSET('Cost Study'!$B$7,'Operations Support'!$C3008,'Operations Support'!$B3008)*$H3008</f>
        <v>4382.5200000000004</v>
      </c>
      <c r="Z3008" s="23">
        <f ca="1">Y3008*'Cost Study'!$B$31</f>
        <v>244772.1999201983</v>
      </c>
      <c r="AA3008" s="23">
        <f ca="1">IF(A3008=10298,1.51,1)*IF($B3008&lt;3,$D3008*'Cost Study'!$B$32*OFFSET('Cost Study'!$B$7,'Operations Support'!$C3008,'Operations Support'!$B3008),0)</f>
        <v>0</v>
      </c>
      <c r="AB3008" s="24">
        <f ca="1">AA3008*'Cost Study'!$B$31</f>
        <v>0</v>
      </c>
      <c r="AC3008" s="23">
        <f ca="1">Y3008*'Cost Study'!$B$31</f>
        <v>244772.1999201983</v>
      </c>
      <c r="AD3008" s="24">
        <f ca="1">AA3008*'Cost Study'!$B$31</f>
        <v>0</v>
      </c>
      <c r="AE3008" s="377">
        <f t="shared" ca="1" si="703"/>
        <v>244772.1999201983</v>
      </c>
      <c r="AF3008" s="377">
        <f t="shared" ca="1" si="704"/>
        <v>244772.1999201983</v>
      </c>
      <c r="AH3008" s="688">
        <f>IFERROR($H3008/SUMIF($A:$A,$A3008,$H:$H)*SUMIF(Summary!$A$110:$A$186,$A3008,Summary!$P$110:$P$186),0)</f>
        <v>13362.807350838451</v>
      </c>
      <c r="AI3008" s="689">
        <f t="shared" ca="1" si="705"/>
        <v>231409.39256935986</v>
      </c>
      <c r="AJ3008" s="688">
        <f>IFERROR(H3008/SUMIF(A:A,A3008,H:H)*SUMIF(Summary!$A$110:$A$186,'Operations Support'!A3008,Summary!$Q$110:$Q$186),0)</f>
        <v>13377.384763969512</v>
      </c>
      <c r="AK3008" s="688">
        <f t="shared" ca="1" si="706"/>
        <v>231394.81515622878</v>
      </c>
      <c r="AM3008" s="688">
        <f>IFERROR($H3008/SUMIF($A:$A,$A3008,$H:$H)*SUMIF(Summary!$A$230:$A$266,$A3008,Summary!$P$230:$P$266),0)</f>
        <v>2528.2618188407459</v>
      </c>
      <c r="AN3008" s="688">
        <f>IFERROR($H3008/SUMIF($A:$A,$A3008,$H:$H)*(SUMIF(Summary!$A$230:$A$266,$A3008,Summary!$L$230:$L$266)+SUMIF(Summary!$A$281:$A$317,$A3008,Summary!$L$281:$L$317))-AM3008,0)</f>
        <v>6118.6038762534545</v>
      </c>
      <c r="AO3008" s="688">
        <f>IFERROR($H3008/SUMIF($A:$A,$A3008,$H:$H)*SUMIF(Summary!$A$230:$A$266,$A3008,Summary!$Q$230:$Q$266),0)</f>
        <v>2531.0198857700298</v>
      </c>
      <c r="AP3008" s="688">
        <f>IFERROR($H3008/SUMIF($A:$A,$A3008,$H:$H)*(SUMIF(Summary!$A$230:$A$266,$A3008,Summary!$L$230:$L$266)+SUMIF(Summary!$A$281:$A$317,$A3008,Summary!$L$281:$L$317))-AO3008,0)</f>
        <v>6115.8458093241707</v>
      </c>
      <c r="AQ3008" s="306"/>
      <c r="AR3008" s="688">
        <f t="shared" ca="1" si="707"/>
        <v>237527.9964456133</v>
      </c>
      <c r="AS3008" s="688">
        <f t="shared" ca="1" si="708"/>
        <v>237510.66096555296</v>
      </c>
    </row>
    <row r="3009" spans="1:45" x14ac:dyDescent="0.2">
      <c r="A3009" s="423">
        <v>11161</v>
      </c>
      <c r="B3009" s="424">
        <v>4</v>
      </c>
      <c r="C3009" s="425" t="s">
        <v>301</v>
      </c>
      <c r="D3009" s="422">
        <f t="shared" si="694"/>
        <v>1473</v>
      </c>
      <c r="E3009" s="422">
        <f t="shared" si="695"/>
        <v>9</v>
      </c>
      <c r="F3009" s="422">
        <f t="shared" si="696"/>
        <v>6</v>
      </c>
      <c r="G3009" s="422">
        <f t="shared" si="697"/>
        <v>86</v>
      </c>
      <c r="H3009" s="22">
        <f t="shared" si="698"/>
        <v>1402</v>
      </c>
      <c r="I3009" s="116">
        <v>652</v>
      </c>
      <c r="J3009" s="116">
        <v>3</v>
      </c>
      <c r="K3009" s="116">
        <v>6</v>
      </c>
      <c r="L3009" s="116">
        <v>49</v>
      </c>
      <c r="M3009" s="22">
        <f t="shared" si="699"/>
        <v>612</v>
      </c>
      <c r="N3009" s="116">
        <v>658</v>
      </c>
      <c r="O3009" s="116">
        <v>3</v>
      </c>
      <c r="P3009" s="116">
        <v>0</v>
      </c>
      <c r="Q3009" s="116">
        <v>29</v>
      </c>
      <c r="R3009" s="22">
        <f t="shared" si="700"/>
        <v>632</v>
      </c>
      <c r="S3009" s="116">
        <v>163</v>
      </c>
      <c r="T3009" s="116">
        <v>3</v>
      </c>
      <c r="U3009" s="116">
        <v>0</v>
      </c>
      <c r="V3009" s="116">
        <v>8</v>
      </c>
      <c r="W3009" s="22">
        <f t="shared" si="701"/>
        <v>158</v>
      </c>
      <c r="X3009" s="22">
        <f t="shared" si="702"/>
        <v>77.888888888888886</v>
      </c>
      <c r="Y3009" s="22">
        <f ca="1">OFFSET('Cost Study'!$B$7,'Operations Support'!$C3009,'Operations Support'!$B3009)*$H3009</f>
        <v>30661.74</v>
      </c>
      <c r="Z3009" s="23">
        <f ca="1">Y3009*'Cost Study'!$B$31</f>
        <v>1712517.353755634</v>
      </c>
      <c r="AA3009" s="23">
        <f ca="1">IF(A3009=10298,1.51,1)*IF($B3009&lt;3,$D3009*'Cost Study'!$B$32*OFFSET('Cost Study'!$B$7,'Operations Support'!$C3009,'Operations Support'!$B3009),0)</f>
        <v>0</v>
      </c>
      <c r="AB3009" s="24">
        <f ca="1">AA3009*'Cost Study'!$B$31</f>
        <v>0</v>
      </c>
      <c r="AC3009" s="23">
        <f ca="1">Y3009*'Cost Study'!$B$31</f>
        <v>1712517.353755634</v>
      </c>
      <c r="AD3009" s="24">
        <f ca="1">AA3009*'Cost Study'!$B$31</f>
        <v>0</v>
      </c>
      <c r="AE3009" s="377">
        <f t="shared" ca="1" si="703"/>
        <v>1712517.353755634</v>
      </c>
      <c r="AF3009" s="377">
        <f t="shared" ca="1" si="704"/>
        <v>1712517.353755634</v>
      </c>
      <c r="AH3009" s="688">
        <f>IFERROR($H3009/SUMIF($A:$A,$A3009,$H:$H)*SUMIF(Summary!$A$110:$A$186,$A3009,Summary!$P$110:$P$186),0)</f>
        <v>52922.756796258502</v>
      </c>
      <c r="AI3009" s="689">
        <f t="shared" ca="1" si="705"/>
        <v>1659594.5969593755</v>
      </c>
      <c r="AJ3009" s="688">
        <f>IFERROR(H3009/SUMIF(A:A,A3009,H:H)*SUMIF(Summary!$A$110:$A$186,'Operations Support'!A3009,Summary!$Q$110:$Q$186),0)</f>
        <v>52980.489940918807</v>
      </c>
      <c r="AK3009" s="688">
        <f t="shared" ca="1" si="706"/>
        <v>1659536.8638147153</v>
      </c>
      <c r="AM3009" s="688">
        <f>IFERROR($H3009/SUMIF($A:$A,$A3009,$H:$H)*SUMIF(Summary!$A$230:$A$266,$A3009,Summary!$P$230:$P$266),0)</f>
        <v>10013.059519815612</v>
      </c>
      <c r="AN3009" s="688">
        <f>IFERROR($H3009/SUMIF($A:$A,$A3009,$H:$H)*(SUMIF(Summary!$A$230:$A$266,$A3009,Summary!$L$230:$L$266)+SUMIF(Summary!$A$281:$A$317,$A3009,Summary!$L$281:$L$317))-AM3009,0)</f>
        <v>24232.436820642211</v>
      </c>
      <c r="AO3009" s="688">
        <f>IFERROR($H3009/SUMIF($A:$A,$A3009,$H:$H)*SUMIF(Summary!$A$230:$A$266,$A3009,Summary!$Q$230:$Q$266),0)</f>
        <v>10023.982711439496</v>
      </c>
      <c r="AP3009" s="688">
        <f>IFERROR($H3009/SUMIF($A:$A,$A3009,$H:$H)*(SUMIF(Summary!$A$230:$A$266,$A3009,Summary!$L$230:$L$266)+SUMIF(Summary!$A$281:$A$317,$A3009,Summary!$L$281:$L$317))-AO3009,0)</f>
        <v>24221.513629018329</v>
      </c>
      <c r="AQ3009" s="306"/>
      <c r="AR3009" s="688">
        <f t="shared" ca="1" si="707"/>
        <v>1683827.0337800179</v>
      </c>
      <c r="AS3009" s="688">
        <f t="shared" ca="1" si="708"/>
        <v>1683758.3774437336</v>
      </c>
    </row>
    <row r="3010" spans="1:45" x14ac:dyDescent="0.2">
      <c r="A3010" s="423">
        <v>11161</v>
      </c>
      <c r="B3010" s="424">
        <v>4</v>
      </c>
      <c r="C3010" s="425" t="s">
        <v>302</v>
      </c>
      <c r="D3010" s="422">
        <f t="shared" si="694"/>
        <v>0</v>
      </c>
      <c r="E3010" s="422">
        <f t="shared" si="695"/>
        <v>0</v>
      </c>
      <c r="F3010" s="422">
        <f t="shared" si="696"/>
        <v>0</v>
      </c>
      <c r="G3010" s="422">
        <f t="shared" si="697"/>
        <v>0</v>
      </c>
      <c r="H3010" s="22">
        <f t="shared" si="698"/>
        <v>0</v>
      </c>
      <c r="I3010" s="116">
        <v>0</v>
      </c>
      <c r="J3010" s="116">
        <v>0</v>
      </c>
      <c r="K3010" s="116">
        <v>0</v>
      </c>
      <c r="L3010" s="116">
        <v>0</v>
      </c>
      <c r="M3010" s="22">
        <f t="shared" si="699"/>
        <v>0</v>
      </c>
      <c r="N3010" s="116">
        <v>0</v>
      </c>
      <c r="O3010" s="116">
        <v>0</v>
      </c>
      <c r="P3010" s="116">
        <v>0</v>
      </c>
      <c r="Q3010" s="116">
        <v>0</v>
      </c>
      <c r="R3010" s="22">
        <f t="shared" si="700"/>
        <v>0</v>
      </c>
      <c r="S3010" s="116">
        <v>0</v>
      </c>
      <c r="T3010" s="116">
        <v>0</v>
      </c>
      <c r="U3010" s="116">
        <v>0</v>
      </c>
      <c r="V3010" s="116">
        <v>0</v>
      </c>
      <c r="W3010" s="22">
        <f t="shared" si="701"/>
        <v>0</v>
      </c>
      <c r="X3010" s="22">
        <f t="shared" si="702"/>
        <v>0</v>
      </c>
      <c r="Y3010" s="22">
        <f ca="1">OFFSET('Cost Study'!$B$7,'Operations Support'!$C3010,'Operations Support'!$B3010)*$H3010</f>
        <v>0</v>
      </c>
      <c r="Z3010" s="23">
        <f ca="1">Y3010*'Cost Study'!$B$31</f>
        <v>0</v>
      </c>
      <c r="AA3010" s="23">
        <f ca="1">IF(A3010=10298,1.51,1)*IF($B3010&lt;3,$D3010*'Cost Study'!$B$32*OFFSET('Cost Study'!$B$7,'Operations Support'!$C3010,'Operations Support'!$B3010),0)</f>
        <v>0</v>
      </c>
      <c r="AB3010" s="24">
        <f ca="1">AA3010*'Cost Study'!$B$31</f>
        <v>0</v>
      </c>
      <c r="AC3010" s="23">
        <f ca="1">Y3010*'Cost Study'!$B$31</f>
        <v>0</v>
      </c>
      <c r="AD3010" s="24">
        <f ca="1">AA3010*'Cost Study'!$B$31</f>
        <v>0</v>
      </c>
      <c r="AE3010" s="377">
        <f t="shared" ca="1" si="703"/>
        <v>0</v>
      </c>
      <c r="AF3010" s="377">
        <f t="shared" ca="1" si="704"/>
        <v>0</v>
      </c>
      <c r="AH3010" s="688">
        <f>IFERROR($H3010/SUMIF($A:$A,$A3010,$H:$H)*SUMIF(Summary!$A$110:$A$186,$A3010,Summary!$P$110:$P$186),0)</f>
        <v>0</v>
      </c>
      <c r="AI3010" s="689">
        <f t="shared" ca="1" si="705"/>
        <v>0</v>
      </c>
      <c r="AJ3010" s="688">
        <f>IFERROR(H3010/SUMIF(A:A,A3010,H:H)*SUMIF(Summary!$A$110:$A$186,'Operations Support'!A3010,Summary!$Q$110:$Q$186),0)</f>
        <v>0</v>
      </c>
      <c r="AK3010" s="688">
        <f t="shared" ca="1" si="706"/>
        <v>0</v>
      </c>
      <c r="AM3010" s="688">
        <f>IFERROR($H3010/SUMIF($A:$A,$A3010,$H:$H)*SUMIF(Summary!$A$230:$A$266,$A3010,Summary!$P$230:$P$266),0)</f>
        <v>0</v>
      </c>
      <c r="AN3010" s="688">
        <f>IFERROR($H3010/SUMIF($A:$A,$A3010,$H:$H)*(SUMIF(Summary!$A$230:$A$266,$A3010,Summary!$L$230:$L$266)+SUMIF(Summary!$A$281:$A$317,$A3010,Summary!$L$281:$L$317))-AM3010,0)</f>
        <v>0</v>
      </c>
      <c r="AO3010" s="688">
        <f>IFERROR($H3010/SUMIF($A:$A,$A3010,$H:$H)*SUMIF(Summary!$A$230:$A$266,$A3010,Summary!$Q$230:$Q$266),0)</f>
        <v>0</v>
      </c>
      <c r="AP3010" s="688">
        <f>IFERROR($H3010/SUMIF($A:$A,$A3010,$H:$H)*(SUMIF(Summary!$A$230:$A$266,$A3010,Summary!$L$230:$L$266)+SUMIF(Summary!$A$281:$A$317,$A3010,Summary!$L$281:$L$317))-AO3010,0)</f>
        <v>0</v>
      </c>
      <c r="AQ3010" s="306"/>
      <c r="AR3010" s="688">
        <f t="shared" ca="1" si="707"/>
        <v>0</v>
      </c>
      <c r="AS3010" s="688">
        <f t="shared" ca="1" si="708"/>
        <v>0</v>
      </c>
    </row>
    <row r="3011" spans="1:45" x14ac:dyDescent="0.2">
      <c r="A3011" s="423">
        <v>11161</v>
      </c>
      <c r="B3011" s="424">
        <v>4</v>
      </c>
      <c r="C3011" s="425" t="s">
        <v>303</v>
      </c>
      <c r="D3011" s="422">
        <f t="shared" si="694"/>
        <v>1324</v>
      </c>
      <c r="E3011" s="422">
        <f t="shared" si="695"/>
        <v>45</v>
      </c>
      <c r="F3011" s="422">
        <f t="shared" si="696"/>
        <v>30</v>
      </c>
      <c r="G3011" s="422">
        <f t="shared" si="697"/>
        <v>19</v>
      </c>
      <c r="H3011" s="22">
        <f t="shared" si="698"/>
        <v>1380</v>
      </c>
      <c r="I3011" s="116">
        <v>477</v>
      </c>
      <c r="J3011" s="116">
        <v>33</v>
      </c>
      <c r="K3011" s="116">
        <v>12</v>
      </c>
      <c r="L3011" s="116">
        <v>3</v>
      </c>
      <c r="M3011" s="22">
        <f t="shared" si="699"/>
        <v>519</v>
      </c>
      <c r="N3011" s="116">
        <v>492</v>
      </c>
      <c r="O3011" s="116">
        <v>9</v>
      </c>
      <c r="P3011" s="116">
        <v>18</v>
      </c>
      <c r="Q3011" s="116">
        <v>9</v>
      </c>
      <c r="R3011" s="22">
        <f t="shared" si="700"/>
        <v>510</v>
      </c>
      <c r="S3011" s="116">
        <v>355</v>
      </c>
      <c r="T3011" s="116">
        <v>3</v>
      </c>
      <c r="U3011" s="116">
        <v>0</v>
      </c>
      <c r="V3011" s="116">
        <v>7</v>
      </c>
      <c r="W3011" s="22">
        <f t="shared" si="701"/>
        <v>351</v>
      </c>
      <c r="X3011" s="22">
        <f t="shared" si="702"/>
        <v>76.666666666666671</v>
      </c>
      <c r="Y3011" s="22">
        <f ca="1">OFFSET('Cost Study'!$B$7,'Operations Support'!$C3011,'Operations Support'!$B3011)*$H3011</f>
        <v>11205.599999999999</v>
      </c>
      <c r="Z3011" s="23">
        <f ca="1">Y3011*'Cost Study'!$B$31</f>
        <v>625854.38592996122</v>
      </c>
      <c r="AA3011" s="23">
        <f ca="1">IF(A3011=10298,1.51,1)*IF($B3011&lt;3,$D3011*'Cost Study'!$B$32*OFFSET('Cost Study'!$B$7,'Operations Support'!$C3011,'Operations Support'!$B3011),0)</f>
        <v>0</v>
      </c>
      <c r="AB3011" s="24">
        <f ca="1">AA3011*'Cost Study'!$B$31</f>
        <v>0</v>
      </c>
      <c r="AC3011" s="23">
        <f ca="1">Y3011*'Cost Study'!$B$31</f>
        <v>625854.38592996122</v>
      </c>
      <c r="AD3011" s="24">
        <f ca="1">AA3011*'Cost Study'!$B$31</f>
        <v>0</v>
      </c>
      <c r="AE3011" s="377">
        <f t="shared" ca="1" si="703"/>
        <v>625854.38592996122</v>
      </c>
      <c r="AF3011" s="377">
        <f t="shared" ca="1" si="704"/>
        <v>625854.38592996122</v>
      </c>
      <c r="AH3011" s="688">
        <f>IFERROR($H3011/SUMIF($A:$A,$A3011,$H:$H)*SUMIF(Summary!$A$110:$A$186,$A3011,Summary!$P$110:$P$186),0)</f>
        <v>52092.299842251596</v>
      </c>
      <c r="AI3011" s="689">
        <f t="shared" ca="1" si="705"/>
        <v>573762.08608770964</v>
      </c>
      <c r="AJ3011" s="688">
        <f>IFERROR(H3011/SUMIF(A:A,A3011,H:H)*SUMIF(Summary!$A$110:$A$186,'Operations Support'!A3011,Summary!$Q$110:$Q$186),0)</f>
        <v>52149.127045982852</v>
      </c>
      <c r="AK3011" s="688">
        <f t="shared" ca="1" si="706"/>
        <v>573705.25888397836</v>
      </c>
      <c r="AM3011" s="688">
        <f>IFERROR($H3011/SUMIF($A:$A,$A3011,$H:$H)*SUMIF(Summary!$A$230:$A$266,$A3011,Summary!$P$230:$P$266),0)</f>
        <v>9855.9359039554529</v>
      </c>
      <c r="AN3011" s="688">
        <f>IFERROR($H3011/SUMIF($A:$A,$A3011,$H:$H)*(SUMIF(Summary!$A$230:$A$266,$A3011,Summary!$L$230:$L$266)+SUMIF(Summary!$A$281:$A$317,$A3011,Summary!$L$281:$L$317))-AM3011,0)</f>
        <v>23852.184602343972</v>
      </c>
      <c r="AO3011" s="688">
        <f>IFERROR($H3011/SUMIF($A:$A,$A3011,$H:$H)*SUMIF(Summary!$A$230:$A$266,$A3011,Summary!$Q$230:$Q$266),0)</f>
        <v>9866.6876902899476</v>
      </c>
      <c r="AP3011" s="688">
        <f>IFERROR($H3011/SUMIF($A:$A,$A3011,$H:$H)*(SUMIF(Summary!$A$230:$A$266,$A3011,Summary!$L$230:$L$266)+SUMIF(Summary!$A$281:$A$317,$A3011,Summary!$L$281:$L$317))-AO3011,0)</f>
        <v>23841.432816009481</v>
      </c>
      <c r="AQ3011" s="306"/>
      <c r="AR3011" s="688">
        <f t="shared" ca="1" si="707"/>
        <v>597614.27069005358</v>
      </c>
      <c r="AS3011" s="688">
        <f t="shared" ca="1" si="708"/>
        <v>597546.69169998786</v>
      </c>
    </row>
    <row r="3012" spans="1:45" x14ac:dyDescent="0.2">
      <c r="A3012" s="423">
        <v>11161</v>
      </c>
      <c r="B3012" s="424">
        <v>4</v>
      </c>
      <c r="C3012" s="425" t="s">
        <v>304</v>
      </c>
      <c r="D3012" s="422">
        <f t="shared" si="694"/>
        <v>0</v>
      </c>
      <c r="E3012" s="422">
        <f t="shared" si="695"/>
        <v>0</v>
      </c>
      <c r="F3012" s="422">
        <f t="shared" si="696"/>
        <v>0</v>
      </c>
      <c r="G3012" s="422">
        <f t="shared" si="697"/>
        <v>0</v>
      </c>
      <c r="H3012" s="22">
        <f t="shared" si="698"/>
        <v>0</v>
      </c>
      <c r="I3012" s="116">
        <v>0</v>
      </c>
      <c r="J3012" s="116">
        <v>0</v>
      </c>
      <c r="K3012" s="116">
        <v>0</v>
      </c>
      <c r="L3012" s="116">
        <v>0</v>
      </c>
      <c r="M3012" s="22">
        <f t="shared" si="699"/>
        <v>0</v>
      </c>
      <c r="N3012" s="116">
        <v>0</v>
      </c>
      <c r="O3012" s="116">
        <v>0</v>
      </c>
      <c r="P3012" s="116">
        <v>0</v>
      </c>
      <c r="Q3012" s="116">
        <v>0</v>
      </c>
      <c r="R3012" s="22">
        <f t="shared" si="700"/>
        <v>0</v>
      </c>
      <c r="S3012" s="116">
        <v>0</v>
      </c>
      <c r="T3012" s="116">
        <v>0</v>
      </c>
      <c r="U3012" s="116">
        <v>0</v>
      </c>
      <c r="V3012" s="116">
        <v>0</v>
      </c>
      <c r="W3012" s="22">
        <f t="shared" si="701"/>
        <v>0</v>
      </c>
      <c r="X3012" s="22">
        <f t="shared" si="702"/>
        <v>0</v>
      </c>
      <c r="Y3012" s="22">
        <f ca="1">OFFSET('Cost Study'!$B$7,'Operations Support'!$C3012,'Operations Support'!$B3012)*$H3012</f>
        <v>0</v>
      </c>
      <c r="Z3012" s="23">
        <f ca="1">Y3012*'Cost Study'!$B$31</f>
        <v>0</v>
      </c>
      <c r="AA3012" s="23">
        <f ca="1">IF(A3012=10298,1.51,1)*IF($B3012&lt;3,$D3012*'Cost Study'!$B$32*OFFSET('Cost Study'!$B$7,'Operations Support'!$C3012,'Operations Support'!$B3012),0)</f>
        <v>0</v>
      </c>
      <c r="AB3012" s="24">
        <f ca="1">AA3012*'Cost Study'!$B$31</f>
        <v>0</v>
      </c>
      <c r="AC3012" s="23">
        <f ca="1">Y3012*'Cost Study'!$B$31</f>
        <v>0</v>
      </c>
      <c r="AD3012" s="24">
        <f ca="1">AA3012*'Cost Study'!$B$31</f>
        <v>0</v>
      </c>
      <c r="AE3012" s="377">
        <f t="shared" ca="1" si="703"/>
        <v>0</v>
      </c>
      <c r="AF3012" s="377">
        <f t="shared" ca="1" si="704"/>
        <v>0</v>
      </c>
      <c r="AH3012" s="688">
        <f>IFERROR($H3012/SUMIF($A:$A,$A3012,$H:$H)*SUMIF(Summary!$A$110:$A$186,$A3012,Summary!$P$110:$P$186),0)</f>
        <v>0</v>
      </c>
      <c r="AI3012" s="689">
        <f t="shared" ca="1" si="705"/>
        <v>0</v>
      </c>
      <c r="AJ3012" s="688">
        <f>IFERROR(H3012/SUMIF(A:A,A3012,H:H)*SUMIF(Summary!$A$110:$A$186,'Operations Support'!A3012,Summary!$Q$110:$Q$186),0)</f>
        <v>0</v>
      </c>
      <c r="AK3012" s="688">
        <f t="shared" ca="1" si="706"/>
        <v>0</v>
      </c>
      <c r="AM3012" s="688">
        <f>IFERROR($H3012/SUMIF($A:$A,$A3012,$H:$H)*SUMIF(Summary!$A$230:$A$266,$A3012,Summary!$P$230:$P$266),0)</f>
        <v>0</v>
      </c>
      <c r="AN3012" s="688">
        <f>IFERROR($H3012/SUMIF($A:$A,$A3012,$H:$H)*(SUMIF(Summary!$A$230:$A$266,$A3012,Summary!$L$230:$L$266)+SUMIF(Summary!$A$281:$A$317,$A3012,Summary!$L$281:$L$317))-AM3012,0)</f>
        <v>0</v>
      </c>
      <c r="AO3012" s="688">
        <f>IFERROR($H3012/SUMIF($A:$A,$A3012,$H:$H)*SUMIF(Summary!$A$230:$A$266,$A3012,Summary!$Q$230:$Q$266),0)</f>
        <v>0</v>
      </c>
      <c r="AP3012" s="688">
        <f>IFERROR($H3012/SUMIF($A:$A,$A3012,$H:$H)*(SUMIF(Summary!$A$230:$A$266,$A3012,Summary!$L$230:$L$266)+SUMIF(Summary!$A$281:$A$317,$A3012,Summary!$L$281:$L$317))-AO3012,0)</f>
        <v>0</v>
      </c>
      <c r="AQ3012" s="306"/>
      <c r="AR3012" s="688">
        <f t="shared" ca="1" si="707"/>
        <v>0</v>
      </c>
      <c r="AS3012" s="688">
        <f t="shared" ca="1" si="708"/>
        <v>0</v>
      </c>
    </row>
    <row r="3013" spans="1:45" x14ac:dyDescent="0.2">
      <c r="A3013" s="423">
        <v>11161</v>
      </c>
      <c r="B3013" s="424">
        <v>4</v>
      </c>
      <c r="C3013" s="425" t="s">
        <v>305</v>
      </c>
      <c r="D3013" s="422">
        <f t="shared" ref="D3013:D3076" si="709">I3013+N3013+S3013</f>
        <v>224</v>
      </c>
      <c r="E3013" s="422">
        <f t="shared" ref="E3013:E3076" si="710">J3013+O3013+T3013</f>
        <v>36</v>
      </c>
      <c r="F3013" s="422">
        <f t="shared" ref="F3013:F3076" si="711">K3013+P3013+U3013</f>
        <v>3</v>
      </c>
      <c r="G3013" s="422">
        <f t="shared" ref="G3013:G3076" si="712">L3013+Q3013+V3013</f>
        <v>0</v>
      </c>
      <c r="H3013" s="22">
        <f t="shared" ref="H3013:H3076" si="713">(SUM(D3013:F3013)-G3013)*IF(A3013=10298,1.51,1)</f>
        <v>263</v>
      </c>
      <c r="I3013" s="116">
        <v>75</v>
      </c>
      <c r="J3013" s="116">
        <v>15</v>
      </c>
      <c r="K3013" s="116">
        <v>0</v>
      </c>
      <c r="L3013" s="116">
        <v>0</v>
      </c>
      <c r="M3013" s="22">
        <f t="shared" ref="M3013:M3076" si="714">SUM(I3013:K3013)-L3013</f>
        <v>90</v>
      </c>
      <c r="N3013" s="116">
        <v>125</v>
      </c>
      <c r="O3013" s="116">
        <v>21</v>
      </c>
      <c r="P3013" s="116">
        <v>3</v>
      </c>
      <c r="Q3013" s="116">
        <v>0</v>
      </c>
      <c r="R3013" s="22">
        <f t="shared" ref="R3013:R3076" si="715">SUM(N3013:P3013)-Q3013</f>
        <v>149</v>
      </c>
      <c r="S3013" s="116">
        <v>24</v>
      </c>
      <c r="T3013" s="116">
        <v>0</v>
      </c>
      <c r="U3013" s="116">
        <v>0</v>
      </c>
      <c r="V3013" s="116">
        <v>0</v>
      </c>
      <c r="W3013" s="22">
        <f t="shared" ref="W3013:W3076" si="716">SUM(S3013:U3013)-V3013</f>
        <v>24</v>
      </c>
      <c r="X3013" s="22">
        <f t="shared" ref="X3013:X3076" si="717">IF(OR(B3013=1,B3013=2),H3013/30,IF(OR(B3013=3,B3013=5),H3013/24,IF(B3013=4,H3013/18,0)))</f>
        <v>14.611111111111111</v>
      </c>
      <c r="Y3013" s="22">
        <f ca="1">OFFSET('Cost Study'!$B$7,'Operations Support'!$C3013,'Operations Support'!$B3013)*$H3013</f>
        <v>4857.6099999999997</v>
      </c>
      <c r="Z3013" s="23">
        <f ca="1">Y3013*'Cost Study'!$B$31</f>
        <v>271306.89330667158</v>
      </c>
      <c r="AA3013" s="23">
        <f ca="1">IF(A3013=10298,1.51,1)*IF($B3013&lt;3,$D3013*'Cost Study'!$B$32*OFFSET('Cost Study'!$B$7,'Operations Support'!$C3013,'Operations Support'!$B3013),0)</f>
        <v>0</v>
      </c>
      <c r="AB3013" s="24">
        <f ca="1">AA3013*'Cost Study'!$B$31</f>
        <v>0</v>
      </c>
      <c r="AC3013" s="23">
        <f ca="1">Y3013*'Cost Study'!$B$31</f>
        <v>271306.89330667158</v>
      </c>
      <c r="AD3013" s="24">
        <f ca="1">AA3013*'Cost Study'!$B$31</f>
        <v>0</v>
      </c>
      <c r="AE3013" s="377">
        <f t="shared" ref="AE3013:AE3076" ca="1" si="718">Z3013+AB3013</f>
        <v>271306.89330667158</v>
      </c>
      <c r="AF3013" s="377">
        <f t="shared" ref="AF3013:AF3076" ca="1" si="719">AC3013+AD3013</f>
        <v>271306.89330667158</v>
      </c>
      <c r="AH3013" s="688">
        <f>IFERROR($H3013/SUMIF($A:$A,$A3013,$H:$H)*SUMIF(Summary!$A$110:$A$186,$A3013,Summary!$P$110:$P$186),0)</f>
        <v>9927.7354047189638</v>
      </c>
      <c r="AI3013" s="689">
        <f t="shared" ca="1" si="705"/>
        <v>261379.15790195263</v>
      </c>
      <c r="AJ3013" s="688">
        <f>IFERROR(H3013/SUMIF(A:A,A3013,H:H)*SUMIF(Summary!$A$110:$A$186,'Operations Support'!A3013,Summary!$Q$110:$Q$186),0)</f>
        <v>9938.5655167344139</v>
      </c>
      <c r="AK3013" s="688">
        <f t="shared" ca="1" si="706"/>
        <v>261368.32778993718</v>
      </c>
      <c r="AM3013" s="688">
        <f>IFERROR($H3013/SUMIF($A:$A,$A3013,$H:$H)*SUMIF(Summary!$A$230:$A$266,$A3013,Summary!$P$230:$P$266),0)</f>
        <v>1878.3414077828145</v>
      </c>
      <c r="AN3013" s="688">
        <f>IFERROR($H3013/SUMIF($A:$A,$A3013,$H:$H)*(SUMIF(Summary!$A$230:$A$266,$A3013,Summary!$L$230:$L$266)+SUMIF(Summary!$A$281:$A$317,$A3013,Summary!$L$281:$L$317))-AM3013,0)</f>
        <v>4545.7424278380176</v>
      </c>
      <c r="AO3013" s="688">
        <f>IFERROR($H3013/SUMIF($A:$A,$A3013,$H:$H)*SUMIF(Summary!$A$230:$A$266,$A3013,Summary!$Q$230:$Q$266),0)</f>
        <v>1880.3904801059828</v>
      </c>
      <c r="AP3013" s="688">
        <f>IFERROR($H3013/SUMIF($A:$A,$A3013,$H:$H)*(SUMIF(Summary!$A$230:$A$266,$A3013,Summary!$L$230:$L$266)+SUMIF(Summary!$A$281:$A$317,$A3013,Summary!$L$281:$L$317))-AO3013,0)</f>
        <v>4543.6933555148498</v>
      </c>
      <c r="AQ3013" s="306"/>
      <c r="AR3013" s="688">
        <f t="shared" ca="1" si="707"/>
        <v>265924.90032979066</v>
      </c>
      <c r="AS3013" s="688">
        <f t="shared" ca="1" si="708"/>
        <v>265912.02114545205</v>
      </c>
    </row>
    <row r="3014" spans="1:45" x14ac:dyDescent="0.2">
      <c r="A3014" s="423">
        <v>11161</v>
      </c>
      <c r="B3014" s="424">
        <v>4</v>
      </c>
      <c r="C3014" s="425" t="s">
        <v>306</v>
      </c>
      <c r="D3014" s="422">
        <f t="shared" si="709"/>
        <v>0</v>
      </c>
      <c r="E3014" s="422">
        <f t="shared" si="710"/>
        <v>0</v>
      </c>
      <c r="F3014" s="422">
        <f t="shared" si="711"/>
        <v>0</v>
      </c>
      <c r="G3014" s="422">
        <f t="shared" si="712"/>
        <v>0</v>
      </c>
      <c r="H3014" s="22">
        <f t="shared" si="713"/>
        <v>0</v>
      </c>
      <c r="I3014" s="116">
        <v>0</v>
      </c>
      <c r="J3014" s="116">
        <v>0</v>
      </c>
      <c r="K3014" s="116">
        <v>0</v>
      </c>
      <c r="L3014" s="116">
        <v>0</v>
      </c>
      <c r="M3014" s="22">
        <f t="shared" si="714"/>
        <v>0</v>
      </c>
      <c r="N3014" s="116">
        <v>0</v>
      </c>
      <c r="O3014" s="116">
        <v>0</v>
      </c>
      <c r="P3014" s="116">
        <v>0</v>
      </c>
      <c r="Q3014" s="116">
        <v>0</v>
      </c>
      <c r="R3014" s="22">
        <f t="shared" si="715"/>
        <v>0</v>
      </c>
      <c r="S3014" s="116">
        <v>0</v>
      </c>
      <c r="T3014" s="116">
        <v>0</v>
      </c>
      <c r="U3014" s="116">
        <v>0</v>
      </c>
      <c r="V3014" s="116">
        <v>0</v>
      </c>
      <c r="W3014" s="22">
        <f t="shared" si="716"/>
        <v>0</v>
      </c>
      <c r="X3014" s="22">
        <f t="shared" si="717"/>
        <v>0</v>
      </c>
      <c r="Y3014" s="22">
        <f ca="1">OFFSET('Cost Study'!$B$7,'Operations Support'!$C3014,'Operations Support'!$B3014)*$H3014</f>
        <v>0</v>
      </c>
      <c r="Z3014" s="23">
        <f ca="1">Y3014*'Cost Study'!$B$31</f>
        <v>0</v>
      </c>
      <c r="AA3014" s="23">
        <f ca="1">IF(A3014=10298,1.51,1)*IF($B3014&lt;3,$D3014*'Cost Study'!$B$32*OFFSET('Cost Study'!$B$7,'Operations Support'!$C3014,'Operations Support'!$B3014),0)</f>
        <v>0</v>
      </c>
      <c r="AB3014" s="24">
        <f ca="1">AA3014*'Cost Study'!$B$31</f>
        <v>0</v>
      </c>
      <c r="AC3014" s="23">
        <f ca="1">Y3014*'Cost Study'!$B$31</f>
        <v>0</v>
      </c>
      <c r="AD3014" s="24">
        <f ca="1">AA3014*'Cost Study'!$B$31</f>
        <v>0</v>
      </c>
      <c r="AE3014" s="377">
        <f t="shared" ca="1" si="718"/>
        <v>0</v>
      </c>
      <c r="AF3014" s="377">
        <f t="shared" ca="1" si="719"/>
        <v>0</v>
      </c>
      <c r="AH3014" s="688">
        <f>IFERROR($H3014/SUMIF($A:$A,$A3014,$H:$H)*SUMIF(Summary!$A$110:$A$186,$A3014,Summary!$P$110:$P$186),0)</f>
        <v>0</v>
      </c>
      <c r="AI3014" s="689">
        <f t="shared" ca="1" si="705"/>
        <v>0</v>
      </c>
      <c r="AJ3014" s="688">
        <f>IFERROR(H3014/SUMIF(A:A,A3014,H:H)*SUMIF(Summary!$A$110:$A$186,'Operations Support'!A3014,Summary!$Q$110:$Q$186),0)</f>
        <v>0</v>
      </c>
      <c r="AK3014" s="688">
        <f t="shared" ca="1" si="706"/>
        <v>0</v>
      </c>
      <c r="AM3014" s="688">
        <f>IFERROR($H3014/SUMIF($A:$A,$A3014,$H:$H)*SUMIF(Summary!$A$230:$A$266,$A3014,Summary!$P$230:$P$266),0)</f>
        <v>0</v>
      </c>
      <c r="AN3014" s="688">
        <f>IFERROR($H3014/SUMIF($A:$A,$A3014,$H:$H)*(SUMIF(Summary!$A$230:$A$266,$A3014,Summary!$L$230:$L$266)+SUMIF(Summary!$A$281:$A$317,$A3014,Summary!$L$281:$L$317))-AM3014,0)</f>
        <v>0</v>
      </c>
      <c r="AO3014" s="688">
        <f>IFERROR($H3014/SUMIF($A:$A,$A3014,$H:$H)*SUMIF(Summary!$A$230:$A$266,$A3014,Summary!$Q$230:$Q$266),0)</f>
        <v>0</v>
      </c>
      <c r="AP3014" s="688">
        <f>IFERROR($H3014/SUMIF($A:$A,$A3014,$H:$H)*(SUMIF(Summary!$A$230:$A$266,$A3014,Summary!$L$230:$L$266)+SUMIF(Summary!$A$281:$A$317,$A3014,Summary!$L$281:$L$317))-AO3014,0)</f>
        <v>0</v>
      </c>
      <c r="AQ3014" s="306"/>
      <c r="AR3014" s="688">
        <f t="shared" ca="1" si="707"/>
        <v>0</v>
      </c>
      <c r="AS3014" s="688">
        <f t="shared" ca="1" si="708"/>
        <v>0</v>
      </c>
    </row>
    <row r="3015" spans="1:45" x14ac:dyDescent="0.2">
      <c r="A3015" s="423">
        <v>11161</v>
      </c>
      <c r="B3015" s="424">
        <v>4</v>
      </c>
      <c r="C3015" s="425" t="s">
        <v>307</v>
      </c>
      <c r="D3015" s="422">
        <f t="shared" si="709"/>
        <v>0</v>
      </c>
      <c r="E3015" s="422">
        <f t="shared" si="710"/>
        <v>0</v>
      </c>
      <c r="F3015" s="422">
        <f t="shared" si="711"/>
        <v>0</v>
      </c>
      <c r="G3015" s="422">
        <f t="shared" si="712"/>
        <v>0</v>
      </c>
      <c r="H3015" s="22">
        <f t="shared" si="713"/>
        <v>0</v>
      </c>
      <c r="I3015" s="116">
        <v>0</v>
      </c>
      <c r="J3015" s="116">
        <v>0</v>
      </c>
      <c r="K3015" s="116">
        <v>0</v>
      </c>
      <c r="L3015" s="116">
        <v>0</v>
      </c>
      <c r="M3015" s="22">
        <f t="shared" si="714"/>
        <v>0</v>
      </c>
      <c r="N3015" s="116">
        <v>0</v>
      </c>
      <c r="O3015" s="116">
        <v>0</v>
      </c>
      <c r="P3015" s="116">
        <v>0</v>
      </c>
      <c r="Q3015" s="116">
        <v>0</v>
      </c>
      <c r="R3015" s="22">
        <f t="shared" si="715"/>
        <v>0</v>
      </c>
      <c r="S3015" s="116">
        <v>0</v>
      </c>
      <c r="T3015" s="116">
        <v>0</v>
      </c>
      <c r="U3015" s="116">
        <v>0</v>
      </c>
      <c r="V3015" s="116">
        <v>0</v>
      </c>
      <c r="W3015" s="22">
        <f t="shared" si="716"/>
        <v>0</v>
      </c>
      <c r="X3015" s="22">
        <f t="shared" si="717"/>
        <v>0</v>
      </c>
      <c r="Y3015" s="22">
        <f ca="1">OFFSET('Cost Study'!$B$7,'Operations Support'!$C3015,'Operations Support'!$B3015)*$H3015</f>
        <v>0</v>
      </c>
      <c r="Z3015" s="23">
        <f ca="1">Y3015*'Cost Study'!$B$31</f>
        <v>0</v>
      </c>
      <c r="AA3015" s="23">
        <f ca="1">IF(A3015=10298,1.51,1)*IF($B3015&lt;3,$D3015*'Cost Study'!$B$32*OFFSET('Cost Study'!$B$7,'Operations Support'!$C3015,'Operations Support'!$B3015),0)</f>
        <v>0</v>
      </c>
      <c r="AB3015" s="24">
        <f ca="1">AA3015*'Cost Study'!$B$31</f>
        <v>0</v>
      </c>
      <c r="AC3015" s="23">
        <f ca="1">Y3015*'Cost Study'!$B$31</f>
        <v>0</v>
      </c>
      <c r="AD3015" s="24">
        <f ca="1">AA3015*'Cost Study'!$B$31</f>
        <v>0</v>
      </c>
      <c r="AE3015" s="377">
        <f t="shared" ca="1" si="718"/>
        <v>0</v>
      </c>
      <c r="AF3015" s="377">
        <f t="shared" ca="1" si="719"/>
        <v>0</v>
      </c>
      <c r="AH3015" s="688">
        <f>IFERROR($H3015/SUMIF($A:$A,$A3015,$H:$H)*SUMIF(Summary!$A$110:$A$186,$A3015,Summary!$P$110:$P$186),0)</f>
        <v>0</v>
      </c>
      <c r="AI3015" s="689">
        <f t="shared" ca="1" si="705"/>
        <v>0</v>
      </c>
      <c r="AJ3015" s="688">
        <f>IFERROR(H3015/SUMIF(A:A,A3015,H:H)*SUMIF(Summary!$A$110:$A$186,'Operations Support'!A3015,Summary!$Q$110:$Q$186),0)</f>
        <v>0</v>
      </c>
      <c r="AK3015" s="688">
        <f t="shared" ca="1" si="706"/>
        <v>0</v>
      </c>
      <c r="AM3015" s="688">
        <f>IFERROR($H3015/SUMIF($A:$A,$A3015,$H:$H)*SUMIF(Summary!$A$230:$A$266,$A3015,Summary!$P$230:$P$266),0)</f>
        <v>0</v>
      </c>
      <c r="AN3015" s="688">
        <f>IFERROR($H3015/SUMIF($A:$A,$A3015,$H:$H)*(SUMIF(Summary!$A$230:$A$266,$A3015,Summary!$L$230:$L$266)+SUMIF(Summary!$A$281:$A$317,$A3015,Summary!$L$281:$L$317))-AM3015,0)</f>
        <v>0</v>
      </c>
      <c r="AO3015" s="688">
        <f>IFERROR($H3015/SUMIF($A:$A,$A3015,$H:$H)*SUMIF(Summary!$A$230:$A$266,$A3015,Summary!$Q$230:$Q$266),0)</f>
        <v>0</v>
      </c>
      <c r="AP3015" s="688">
        <f>IFERROR($H3015/SUMIF($A:$A,$A3015,$H:$H)*(SUMIF(Summary!$A$230:$A$266,$A3015,Summary!$L$230:$L$266)+SUMIF(Summary!$A$281:$A$317,$A3015,Summary!$L$281:$L$317))-AO3015,0)</f>
        <v>0</v>
      </c>
      <c r="AQ3015" s="306"/>
      <c r="AR3015" s="688">
        <f t="shared" ca="1" si="707"/>
        <v>0</v>
      </c>
      <c r="AS3015" s="688">
        <f t="shared" ca="1" si="708"/>
        <v>0</v>
      </c>
    </row>
    <row r="3016" spans="1:45" x14ac:dyDescent="0.2">
      <c r="A3016" s="423">
        <v>11161</v>
      </c>
      <c r="B3016" s="424">
        <v>4</v>
      </c>
      <c r="C3016" s="425" t="s">
        <v>308</v>
      </c>
      <c r="D3016" s="422">
        <f t="shared" si="709"/>
        <v>0</v>
      </c>
      <c r="E3016" s="422">
        <f t="shared" si="710"/>
        <v>0</v>
      </c>
      <c r="F3016" s="422">
        <f t="shared" si="711"/>
        <v>0</v>
      </c>
      <c r="G3016" s="422">
        <f t="shared" si="712"/>
        <v>0</v>
      </c>
      <c r="H3016" s="22">
        <f t="shared" si="713"/>
        <v>0</v>
      </c>
      <c r="I3016" s="116">
        <v>0</v>
      </c>
      <c r="J3016" s="116">
        <v>0</v>
      </c>
      <c r="K3016" s="116">
        <v>0</v>
      </c>
      <c r="L3016" s="116">
        <v>0</v>
      </c>
      <c r="M3016" s="22">
        <f t="shared" si="714"/>
        <v>0</v>
      </c>
      <c r="N3016" s="116">
        <v>0</v>
      </c>
      <c r="O3016" s="116">
        <v>0</v>
      </c>
      <c r="P3016" s="116">
        <v>0</v>
      </c>
      <c r="Q3016" s="116">
        <v>0</v>
      </c>
      <c r="R3016" s="22">
        <f t="shared" si="715"/>
        <v>0</v>
      </c>
      <c r="S3016" s="116">
        <v>0</v>
      </c>
      <c r="T3016" s="116">
        <v>0</v>
      </c>
      <c r="U3016" s="116">
        <v>0</v>
      </c>
      <c r="V3016" s="116">
        <v>0</v>
      </c>
      <c r="W3016" s="22">
        <f t="shared" si="716"/>
        <v>0</v>
      </c>
      <c r="X3016" s="22">
        <f t="shared" si="717"/>
        <v>0</v>
      </c>
      <c r="Y3016" s="22">
        <f ca="1">OFFSET('Cost Study'!$B$7,'Operations Support'!$C3016,'Operations Support'!$B3016)*$H3016</f>
        <v>0</v>
      </c>
      <c r="Z3016" s="23">
        <f ca="1">Y3016*'Cost Study'!$B$31</f>
        <v>0</v>
      </c>
      <c r="AA3016" s="23">
        <f ca="1">IF(A3016=10298,1.51,1)*IF($B3016&lt;3,$D3016*'Cost Study'!$B$32*OFFSET('Cost Study'!$B$7,'Operations Support'!$C3016,'Operations Support'!$B3016),0)</f>
        <v>0</v>
      </c>
      <c r="AB3016" s="24">
        <f ca="1">AA3016*'Cost Study'!$B$31</f>
        <v>0</v>
      </c>
      <c r="AC3016" s="23">
        <f ca="1">Y3016*'Cost Study'!$B$31</f>
        <v>0</v>
      </c>
      <c r="AD3016" s="24">
        <f ca="1">AA3016*'Cost Study'!$B$31</f>
        <v>0</v>
      </c>
      <c r="AE3016" s="377">
        <f t="shared" ca="1" si="718"/>
        <v>0</v>
      </c>
      <c r="AF3016" s="377">
        <f t="shared" ca="1" si="719"/>
        <v>0</v>
      </c>
      <c r="AH3016" s="688">
        <f>IFERROR($H3016/SUMIF($A:$A,$A3016,$H:$H)*SUMIF(Summary!$A$110:$A$186,$A3016,Summary!$P$110:$P$186),0)</f>
        <v>0</v>
      </c>
      <c r="AI3016" s="689">
        <f t="shared" ca="1" si="705"/>
        <v>0</v>
      </c>
      <c r="AJ3016" s="688">
        <f>IFERROR(H3016/SUMIF(A:A,A3016,H:H)*SUMIF(Summary!$A$110:$A$186,'Operations Support'!A3016,Summary!$Q$110:$Q$186),0)</f>
        <v>0</v>
      </c>
      <c r="AK3016" s="688">
        <f t="shared" ca="1" si="706"/>
        <v>0</v>
      </c>
      <c r="AM3016" s="688">
        <f>IFERROR($H3016/SUMIF($A:$A,$A3016,$H:$H)*SUMIF(Summary!$A$230:$A$266,$A3016,Summary!$P$230:$P$266),0)</f>
        <v>0</v>
      </c>
      <c r="AN3016" s="688">
        <f>IFERROR($H3016/SUMIF($A:$A,$A3016,$H:$H)*(SUMIF(Summary!$A$230:$A$266,$A3016,Summary!$L$230:$L$266)+SUMIF(Summary!$A$281:$A$317,$A3016,Summary!$L$281:$L$317))-AM3016,0)</f>
        <v>0</v>
      </c>
      <c r="AO3016" s="688">
        <f>IFERROR($H3016/SUMIF($A:$A,$A3016,$H:$H)*SUMIF(Summary!$A$230:$A$266,$A3016,Summary!$Q$230:$Q$266),0)</f>
        <v>0</v>
      </c>
      <c r="AP3016" s="688">
        <f>IFERROR($H3016/SUMIF($A:$A,$A3016,$H:$H)*(SUMIF(Summary!$A$230:$A$266,$A3016,Summary!$L$230:$L$266)+SUMIF(Summary!$A$281:$A$317,$A3016,Summary!$L$281:$L$317))-AO3016,0)</f>
        <v>0</v>
      </c>
      <c r="AQ3016" s="306"/>
      <c r="AR3016" s="688">
        <f t="shared" ca="1" si="707"/>
        <v>0</v>
      </c>
      <c r="AS3016" s="688">
        <f t="shared" ca="1" si="708"/>
        <v>0</v>
      </c>
    </row>
    <row r="3017" spans="1:45" x14ac:dyDescent="0.2">
      <c r="A3017" s="423">
        <v>11161</v>
      </c>
      <c r="B3017" s="424">
        <v>4</v>
      </c>
      <c r="C3017" s="425" t="s">
        <v>309</v>
      </c>
      <c r="D3017" s="422">
        <f t="shared" si="709"/>
        <v>0</v>
      </c>
      <c r="E3017" s="422">
        <f t="shared" si="710"/>
        <v>0</v>
      </c>
      <c r="F3017" s="422">
        <f t="shared" si="711"/>
        <v>0</v>
      </c>
      <c r="G3017" s="422">
        <f t="shared" si="712"/>
        <v>0</v>
      </c>
      <c r="H3017" s="22">
        <f t="shared" si="713"/>
        <v>0</v>
      </c>
      <c r="I3017" s="116">
        <v>0</v>
      </c>
      <c r="J3017" s="116">
        <v>0</v>
      </c>
      <c r="K3017" s="116">
        <v>0</v>
      </c>
      <c r="L3017" s="116">
        <v>0</v>
      </c>
      <c r="M3017" s="22">
        <f t="shared" si="714"/>
        <v>0</v>
      </c>
      <c r="N3017" s="116">
        <v>0</v>
      </c>
      <c r="O3017" s="116">
        <v>0</v>
      </c>
      <c r="P3017" s="116">
        <v>0</v>
      </c>
      <c r="Q3017" s="116">
        <v>0</v>
      </c>
      <c r="R3017" s="22">
        <f t="shared" si="715"/>
        <v>0</v>
      </c>
      <c r="S3017" s="116">
        <v>0</v>
      </c>
      <c r="T3017" s="116">
        <v>0</v>
      </c>
      <c r="U3017" s="116">
        <v>0</v>
      </c>
      <c r="V3017" s="116">
        <v>0</v>
      </c>
      <c r="W3017" s="22">
        <f t="shared" si="716"/>
        <v>0</v>
      </c>
      <c r="X3017" s="22">
        <f t="shared" si="717"/>
        <v>0</v>
      </c>
      <c r="Y3017" s="22">
        <f ca="1">OFFSET('Cost Study'!$B$7,'Operations Support'!$C3017,'Operations Support'!$B3017)*$H3017</f>
        <v>0</v>
      </c>
      <c r="Z3017" s="23">
        <f ca="1">Y3017*'Cost Study'!$B$31</f>
        <v>0</v>
      </c>
      <c r="AA3017" s="23">
        <f ca="1">IF(A3017=10298,1.51,1)*IF($B3017&lt;3,$D3017*'Cost Study'!$B$32*OFFSET('Cost Study'!$B$7,'Operations Support'!$C3017,'Operations Support'!$B3017),0)</f>
        <v>0</v>
      </c>
      <c r="AB3017" s="24">
        <f ca="1">AA3017*'Cost Study'!$B$31</f>
        <v>0</v>
      </c>
      <c r="AC3017" s="23">
        <f ca="1">Y3017*'Cost Study'!$B$31</f>
        <v>0</v>
      </c>
      <c r="AD3017" s="24">
        <f ca="1">AA3017*'Cost Study'!$B$31</f>
        <v>0</v>
      </c>
      <c r="AE3017" s="377">
        <f t="shared" ca="1" si="718"/>
        <v>0</v>
      </c>
      <c r="AF3017" s="377">
        <f t="shared" ca="1" si="719"/>
        <v>0</v>
      </c>
      <c r="AH3017" s="688">
        <f>IFERROR($H3017/SUMIF($A:$A,$A3017,$H:$H)*SUMIF(Summary!$A$110:$A$186,$A3017,Summary!$P$110:$P$186),0)</f>
        <v>0</v>
      </c>
      <c r="AI3017" s="689">
        <f t="shared" ca="1" si="705"/>
        <v>0</v>
      </c>
      <c r="AJ3017" s="688">
        <f>IFERROR(H3017/SUMIF(A:A,A3017,H:H)*SUMIF(Summary!$A$110:$A$186,'Operations Support'!A3017,Summary!$Q$110:$Q$186),0)</f>
        <v>0</v>
      </c>
      <c r="AK3017" s="688">
        <f t="shared" ca="1" si="706"/>
        <v>0</v>
      </c>
      <c r="AM3017" s="688">
        <f>IFERROR($H3017/SUMIF($A:$A,$A3017,$H:$H)*SUMIF(Summary!$A$230:$A$266,$A3017,Summary!$P$230:$P$266),0)</f>
        <v>0</v>
      </c>
      <c r="AN3017" s="688">
        <f>IFERROR($H3017/SUMIF($A:$A,$A3017,$H:$H)*(SUMIF(Summary!$A$230:$A$266,$A3017,Summary!$L$230:$L$266)+SUMIF(Summary!$A$281:$A$317,$A3017,Summary!$L$281:$L$317))-AM3017,0)</f>
        <v>0</v>
      </c>
      <c r="AO3017" s="688">
        <f>IFERROR($H3017/SUMIF($A:$A,$A3017,$H:$H)*SUMIF(Summary!$A$230:$A$266,$A3017,Summary!$Q$230:$Q$266),0)</f>
        <v>0</v>
      </c>
      <c r="AP3017" s="688">
        <f>IFERROR($H3017/SUMIF($A:$A,$A3017,$H:$H)*(SUMIF(Summary!$A$230:$A$266,$A3017,Summary!$L$230:$L$266)+SUMIF(Summary!$A$281:$A$317,$A3017,Summary!$L$281:$L$317))-AO3017,0)</f>
        <v>0</v>
      </c>
      <c r="AQ3017" s="306"/>
      <c r="AR3017" s="688">
        <f t="shared" ca="1" si="707"/>
        <v>0</v>
      </c>
      <c r="AS3017" s="688">
        <f t="shared" ca="1" si="708"/>
        <v>0</v>
      </c>
    </row>
    <row r="3018" spans="1:45" x14ac:dyDescent="0.2">
      <c r="A3018" s="423">
        <v>11161</v>
      </c>
      <c r="B3018" s="424">
        <v>4</v>
      </c>
      <c r="C3018" s="425" t="s">
        <v>310</v>
      </c>
      <c r="D3018" s="422">
        <f t="shared" si="709"/>
        <v>0</v>
      </c>
      <c r="E3018" s="422">
        <f t="shared" si="710"/>
        <v>0</v>
      </c>
      <c r="F3018" s="422">
        <f t="shared" si="711"/>
        <v>0</v>
      </c>
      <c r="G3018" s="422">
        <f t="shared" si="712"/>
        <v>0</v>
      </c>
      <c r="H3018" s="22">
        <f t="shared" si="713"/>
        <v>0</v>
      </c>
      <c r="I3018" s="116">
        <v>0</v>
      </c>
      <c r="J3018" s="116">
        <v>0</v>
      </c>
      <c r="K3018" s="116">
        <v>0</v>
      </c>
      <c r="L3018" s="116">
        <v>0</v>
      </c>
      <c r="M3018" s="22">
        <f t="shared" si="714"/>
        <v>0</v>
      </c>
      <c r="N3018" s="116">
        <v>0</v>
      </c>
      <c r="O3018" s="116">
        <v>0</v>
      </c>
      <c r="P3018" s="116">
        <v>0</v>
      </c>
      <c r="Q3018" s="116">
        <v>0</v>
      </c>
      <c r="R3018" s="22">
        <f t="shared" si="715"/>
        <v>0</v>
      </c>
      <c r="S3018" s="116">
        <v>0</v>
      </c>
      <c r="T3018" s="116">
        <v>0</v>
      </c>
      <c r="U3018" s="116">
        <v>0</v>
      </c>
      <c r="V3018" s="116">
        <v>0</v>
      </c>
      <c r="W3018" s="22">
        <f t="shared" si="716"/>
        <v>0</v>
      </c>
      <c r="X3018" s="22">
        <f t="shared" si="717"/>
        <v>0</v>
      </c>
      <c r="Y3018" s="22">
        <f ca="1">OFFSET('Cost Study'!$B$7,'Operations Support'!$C3018,'Operations Support'!$B3018)*$H3018</f>
        <v>0</v>
      </c>
      <c r="Z3018" s="23">
        <f ca="1">Y3018*'Cost Study'!$B$31</f>
        <v>0</v>
      </c>
      <c r="AA3018" s="23">
        <f ca="1">IF(A3018=10298,1.51,1)*IF($B3018&lt;3,$D3018*'Cost Study'!$B$32*OFFSET('Cost Study'!$B$7,'Operations Support'!$C3018,'Operations Support'!$B3018),0)</f>
        <v>0</v>
      </c>
      <c r="AB3018" s="24">
        <f ca="1">AA3018*'Cost Study'!$B$31</f>
        <v>0</v>
      </c>
      <c r="AC3018" s="23">
        <f ca="1">Y3018*'Cost Study'!$B$31</f>
        <v>0</v>
      </c>
      <c r="AD3018" s="24">
        <f ca="1">AA3018*'Cost Study'!$B$31</f>
        <v>0</v>
      </c>
      <c r="AE3018" s="377">
        <f t="shared" ca="1" si="718"/>
        <v>0</v>
      </c>
      <c r="AF3018" s="377">
        <f t="shared" ca="1" si="719"/>
        <v>0</v>
      </c>
      <c r="AH3018" s="688">
        <f>IFERROR($H3018/SUMIF($A:$A,$A3018,$H:$H)*SUMIF(Summary!$A$110:$A$186,$A3018,Summary!$P$110:$P$186),0)</f>
        <v>0</v>
      </c>
      <c r="AI3018" s="689">
        <f t="shared" ca="1" si="705"/>
        <v>0</v>
      </c>
      <c r="AJ3018" s="688">
        <f>IFERROR(H3018/SUMIF(A:A,A3018,H:H)*SUMIF(Summary!$A$110:$A$186,'Operations Support'!A3018,Summary!$Q$110:$Q$186),0)</f>
        <v>0</v>
      </c>
      <c r="AK3018" s="688">
        <f t="shared" ca="1" si="706"/>
        <v>0</v>
      </c>
      <c r="AM3018" s="688">
        <f>IFERROR($H3018/SUMIF($A:$A,$A3018,$H:$H)*SUMIF(Summary!$A$230:$A$266,$A3018,Summary!$P$230:$P$266),0)</f>
        <v>0</v>
      </c>
      <c r="AN3018" s="688">
        <f>IFERROR($H3018/SUMIF($A:$A,$A3018,$H:$H)*(SUMIF(Summary!$A$230:$A$266,$A3018,Summary!$L$230:$L$266)+SUMIF(Summary!$A$281:$A$317,$A3018,Summary!$L$281:$L$317))-AM3018,0)</f>
        <v>0</v>
      </c>
      <c r="AO3018" s="688">
        <f>IFERROR($H3018/SUMIF($A:$A,$A3018,$H:$H)*SUMIF(Summary!$A$230:$A$266,$A3018,Summary!$Q$230:$Q$266),0)</f>
        <v>0</v>
      </c>
      <c r="AP3018" s="688">
        <f>IFERROR($H3018/SUMIF($A:$A,$A3018,$H:$H)*(SUMIF(Summary!$A$230:$A$266,$A3018,Summary!$L$230:$L$266)+SUMIF(Summary!$A$281:$A$317,$A3018,Summary!$L$281:$L$317))-AO3018,0)</f>
        <v>0</v>
      </c>
      <c r="AQ3018" s="306"/>
      <c r="AR3018" s="688">
        <f t="shared" ca="1" si="707"/>
        <v>0</v>
      </c>
      <c r="AS3018" s="688">
        <f t="shared" ca="1" si="708"/>
        <v>0</v>
      </c>
    </row>
    <row r="3019" spans="1:45" x14ac:dyDescent="0.2">
      <c r="A3019" s="423">
        <v>11161</v>
      </c>
      <c r="B3019" s="424">
        <v>4</v>
      </c>
      <c r="C3019" s="425" t="s">
        <v>311</v>
      </c>
      <c r="D3019" s="422">
        <f t="shared" si="709"/>
        <v>0</v>
      </c>
      <c r="E3019" s="422">
        <f t="shared" si="710"/>
        <v>0</v>
      </c>
      <c r="F3019" s="422">
        <f t="shared" si="711"/>
        <v>0</v>
      </c>
      <c r="G3019" s="422">
        <f t="shared" si="712"/>
        <v>0</v>
      </c>
      <c r="H3019" s="22">
        <f t="shared" si="713"/>
        <v>0</v>
      </c>
      <c r="I3019" s="116">
        <v>0</v>
      </c>
      <c r="J3019" s="116">
        <v>0</v>
      </c>
      <c r="K3019" s="116">
        <v>0</v>
      </c>
      <c r="L3019" s="116">
        <v>0</v>
      </c>
      <c r="M3019" s="22">
        <f t="shared" si="714"/>
        <v>0</v>
      </c>
      <c r="N3019" s="116">
        <v>0</v>
      </c>
      <c r="O3019" s="116">
        <v>0</v>
      </c>
      <c r="P3019" s="116">
        <v>0</v>
      </c>
      <c r="Q3019" s="116">
        <v>0</v>
      </c>
      <c r="R3019" s="22">
        <f t="shared" si="715"/>
        <v>0</v>
      </c>
      <c r="S3019" s="116">
        <v>0</v>
      </c>
      <c r="T3019" s="116">
        <v>0</v>
      </c>
      <c r="U3019" s="116">
        <v>0</v>
      </c>
      <c r="V3019" s="116">
        <v>0</v>
      </c>
      <c r="W3019" s="22">
        <f t="shared" si="716"/>
        <v>0</v>
      </c>
      <c r="X3019" s="22">
        <f t="shared" si="717"/>
        <v>0</v>
      </c>
      <c r="Y3019" s="22">
        <f ca="1">OFFSET('Cost Study'!$B$7,'Operations Support'!$C3019,'Operations Support'!$B3019)*$H3019</f>
        <v>0</v>
      </c>
      <c r="Z3019" s="23">
        <f ca="1">Y3019*'Cost Study'!$B$31</f>
        <v>0</v>
      </c>
      <c r="AA3019" s="23">
        <f ca="1">IF(A3019=10298,1.51,1)*IF($B3019&lt;3,$D3019*'Cost Study'!$B$32*OFFSET('Cost Study'!$B$7,'Operations Support'!$C3019,'Operations Support'!$B3019),0)</f>
        <v>0</v>
      </c>
      <c r="AB3019" s="24">
        <f ca="1">AA3019*'Cost Study'!$B$31</f>
        <v>0</v>
      </c>
      <c r="AC3019" s="23">
        <f ca="1">Y3019*'Cost Study'!$B$31</f>
        <v>0</v>
      </c>
      <c r="AD3019" s="24">
        <f ca="1">AA3019*'Cost Study'!$B$31</f>
        <v>0</v>
      </c>
      <c r="AE3019" s="377">
        <f t="shared" ca="1" si="718"/>
        <v>0</v>
      </c>
      <c r="AF3019" s="377">
        <f t="shared" ca="1" si="719"/>
        <v>0</v>
      </c>
      <c r="AH3019" s="688">
        <f>IFERROR($H3019/SUMIF($A:$A,$A3019,$H:$H)*SUMIF(Summary!$A$110:$A$186,$A3019,Summary!$P$110:$P$186),0)</f>
        <v>0</v>
      </c>
      <c r="AI3019" s="689">
        <f t="shared" ca="1" si="705"/>
        <v>0</v>
      </c>
      <c r="AJ3019" s="688">
        <f>IFERROR(H3019/SUMIF(A:A,A3019,H:H)*SUMIF(Summary!$A$110:$A$186,'Operations Support'!A3019,Summary!$Q$110:$Q$186),0)</f>
        <v>0</v>
      </c>
      <c r="AK3019" s="688">
        <f t="shared" ca="1" si="706"/>
        <v>0</v>
      </c>
      <c r="AM3019" s="688">
        <f>IFERROR($H3019/SUMIF($A:$A,$A3019,$H:$H)*SUMIF(Summary!$A$230:$A$266,$A3019,Summary!$P$230:$P$266),0)</f>
        <v>0</v>
      </c>
      <c r="AN3019" s="688">
        <f>IFERROR($H3019/SUMIF($A:$A,$A3019,$H:$H)*(SUMIF(Summary!$A$230:$A$266,$A3019,Summary!$L$230:$L$266)+SUMIF(Summary!$A$281:$A$317,$A3019,Summary!$L$281:$L$317))-AM3019,0)</f>
        <v>0</v>
      </c>
      <c r="AO3019" s="688">
        <f>IFERROR($H3019/SUMIF($A:$A,$A3019,$H:$H)*SUMIF(Summary!$A$230:$A$266,$A3019,Summary!$Q$230:$Q$266),0)</f>
        <v>0</v>
      </c>
      <c r="AP3019" s="688">
        <f>IFERROR($H3019/SUMIF($A:$A,$A3019,$H:$H)*(SUMIF(Summary!$A$230:$A$266,$A3019,Summary!$L$230:$L$266)+SUMIF(Summary!$A$281:$A$317,$A3019,Summary!$L$281:$L$317))-AO3019,0)</f>
        <v>0</v>
      </c>
      <c r="AQ3019" s="306"/>
      <c r="AR3019" s="688">
        <f t="shared" ca="1" si="707"/>
        <v>0</v>
      </c>
      <c r="AS3019" s="688">
        <f t="shared" ca="1" si="708"/>
        <v>0</v>
      </c>
    </row>
    <row r="3020" spans="1:45" x14ac:dyDescent="0.2">
      <c r="A3020" s="423">
        <v>11161</v>
      </c>
      <c r="B3020" s="424">
        <v>4</v>
      </c>
      <c r="C3020" s="425" t="s">
        <v>312</v>
      </c>
      <c r="D3020" s="422">
        <f t="shared" si="709"/>
        <v>0</v>
      </c>
      <c r="E3020" s="422">
        <f t="shared" si="710"/>
        <v>0</v>
      </c>
      <c r="F3020" s="422">
        <f t="shared" si="711"/>
        <v>0</v>
      </c>
      <c r="G3020" s="422">
        <f t="shared" si="712"/>
        <v>0</v>
      </c>
      <c r="H3020" s="22">
        <f t="shared" si="713"/>
        <v>0</v>
      </c>
      <c r="I3020" s="116">
        <v>0</v>
      </c>
      <c r="J3020" s="116">
        <v>0</v>
      </c>
      <c r="K3020" s="116">
        <v>0</v>
      </c>
      <c r="L3020" s="116">
        <v>0</v>
      </c>
      <c r="M3020" s="22">
        <f t="shared" si="714"/>
        <v>0</v>
      </c>
      <c r="N3020" s="116">
        <v>0</v>
      </c>
      <c r="O3020" s="116">
        <v>0</v>
      </c>
      <c r="P3020" s="116">
        <v>0</v>
      </c>
      <c r="Q3020" s="116">
        <v>0</v>
      </c>
      <c r="R3020" s="22">
        <f t="shared" si="715"/>
        <v>0</v>
      </c>
      <c r="S3020" s="116">
        <v>0</v>
      </c>
      <c r="T3020" s="116">
        <v>0</v>
      </c>
      <c r="U3020" s="116">
        <v>0</v>
      </c>
      <c r="V3020" s="116">
        <v>0</v>
      </c>
      <c r="W3020" s="22">
        <f t="shared" si="716"/>
        <v>0</v>
      </c>
      <c r="X3020" s="22">
        <f t="shared" si="717"/>
        <v>0</v>
      </c>
      <c r="Y3020" s="22">
        <f ca="1">OFFSET('Cost Study'!$B$7,'Operations Support'!$C3020,'Operations Support'!$B3020)*$H3020</f>
        <v>0</v>
      </c>
      <c r="Z3020" s="23">
        <f ca="1">Y3020*'Cost Study'!$B$31</f>
        <v>0</v>
      </c>
      <c r="AA3020" s="23">
        <f ca="1">IF(A3020=10298,1.51,1)*IF($B3020&lt;3,$D3020*'Cost Study'!$B$32*OFFSET('Cost Study'!$B$7,'Operations Support'!$C3020,'Operations Support'!$B3020),0)</f>
        <v>0</v>
      </c>
      <c r="AB3020" s="24">
        <f ca="1">AA3020*'Cost Study'!$B$31</f>
        <v>0</v>
      </c>
      <c r="AC3020" s="23">
        <f ca="1">Y3020*'Cost Study'!$B$31</f>
        <v>0</v>
      </c>
      <c r="AD3020" s="24">
        <f ca="1">AA3020*'Cost Study'!$B$31</f>
        <v>0</v>
      </c>
      <c r="AE3020" s="377">
        <f t="shared" ca="1" si="718"/>
        <v>0</v>
      </c>
      <c r="AF3020" s="377">
        <f t="shared" ca="1" si="719"/>
        <v>0</v>
      </c>
      <c r="AH3020" s="688">
        <f>IFERROR($H3020/SUMIF($A:$A,$A3020,$H:$H)*SUMIF(Summary!$A$110:$A$186,$A3020,Summary!$P$110:$P$186),0)</f>
        <v>0</v>
      </c>
      <c r="AI3020" s="689">
        <f t="shared" ca="1" si="705"/>
        <v>0</v>
      </c>
      <c r="AJ3020" s="688">
        <f>IFERROR(H3020/SUMIF(A:A,A3020,H:H)*SUMIF(Summary!$A$110:$A$186,'Operations Support'!A3020,Summary!$Q$110:$Q$186),0)</f>
        <v>0</v>
      </c>
      <c r="AK3020" s="688">
        <f t="shared" ca="1" si="706"/>
        <v>0</v>
      </c>
      <c r="AM3020" s="688">
        <f>IFERROR($H3020/SUMIF($A:$A,$A3020,$H:$H)*SUMIF(Summary!$A$230:$A$266,$A3020,Summary!$P$230:$P$266),0)</f>
        <v>0</v>
      </c>
      <c r="AN3020" s="688">
        <f>IFERROR($H3020/SUMIF($A:$A,$A3020,$H:$H)*(SUMIF(Summary!$A$230:$A$266,$A3020,Summary!$L$230:$L$266)+SUMIF(Summary!$A$281:$A$317,$A3020,Summary!$L$281:$L$317))-AM3020,0)</f>
        <v>0</v>
      </c>
      <c r="AO3020" s="688">
        <f>IFERROR($H3020/SUMIF($A:$A,$A3020,$H:$H)*SUMIF(Summary!$A$230:$A$266,$A3020,Summary!$Q$230:$Q$266),0)</f>
        <v>0</v>
      </c>
      <c r="AP3020" s="688">
        <f>IFERROR($H3020/SUMIF($A:$A,$A3020,$H:$H)*(SUMIF(Summary!$A$230:$A$266,$A3020,Summary!$L$230:$L$266)+SUMIF(Summary!$A$281:$A$317,$A3020,Summary!$L$281:$L$317))-AO3020,0)</f>
        <v>0</v>
      </c>
      <c r="AQ3020" s="306"/>
      <c r="AR3020" s="688">
        <f t="shared" ca="1" si="707"/>
        <v>0</v>
      </c>
      <c r="AS3020" s="688">
        <f t="shared" ca="1" si="708"/>
        <v>0</v>
      </c>
    </row>
    <row r="3021" spans="1:45" x14ac:dyDescent="0.2">
      <c r="A3021" s="423">
        <v>11161</v>
      </c>
      <c r="B3021" s="424">
        <v>4</v>
      </c>
      <c r="C3021" s="425" t="s">
        <v>313</v>
      </c>
      <c r="D3021" s="422">
        <f t="shared" si="709"/>
        <v>0</v>
      </c>
      <c r="E3021" s="422">
        <f t="shared" si="710"/>
        <v>0</v>
      </c>
      <c r="F3021" s="422">
        <f t="shared" si="711"/>
        <v>0</v>
      </c>
      <c r="G3021" s="422">
        <f t="shared" si="712"/>
        <v>0</v>
      </c>
      <c r="H3021" s="22">
        <f t="shared" si="713"/>
        <v>0</v>
      </c>
      <c r="I3021" s="116">
        <v>0</v>
      </c>
      <c r="J3021" s="116">
        <v>0</v>
      </c>
      <c r="K3021" s="116">
        <v>0</v>
      </c>
      <c r="L3021" s="116">
        <v>0</v>
      </c>
      <c r="M3021" s="22">
        <f t="shared" si="714"/>
        <v>0</v>
      </c>
      <c r="N3021" s="116">
        <v>0</v>
      </c>
      <c r="O3021" s="116">
        <v>0</v>
      </c>
      <c r="P3021" s="116">
        <v>0</v>
      </c>
      <c r="Q3021" s="116">
        <v>0</v>
      </c>
      <c r="R3021" s="22">
        <f t="shared" si="715"/>
        <v>0</v>
      </c>
      <c r="S3021" s="116">
        <v>0</v>
      </c>
      <c r="T3021" s="116">
        <v>0</v>
      </c>
      <c r="U3021" s="116">
        <v>0</v>
      </c>
      <c r="V3021" s="116">
        <v>0</v>
      </c>
      <c r="W3021" s="22">
        <f t="shared" si="716"/>
        <v>0</v>
      </c>
      <c r="X3021" s="22">
        <f t="shared" si="717"/>
        <v>0</v>
      </c>
      <c r="Y3021" s="22">
        <f ca="1">OFFSET('Cost Study'!$B$7,'Operations Support'!$C3021,'Operations Support'!$B3021)*$H3021</f>
        <v>0</v>
      </c>
      <c r="Z3021" s="23">
        <f ca="1">Y3021*'Cost Study'!$B$31</f>
        <v>0</v>
      </c>
      <c r="AA3021" s="23">
        <f ca="1">IF(A3021=10298,1.51,1)*IF($B3021&lt;3,$D3021*'Cost Study'!$B$32*OFFSET('Cost Study'!$B$7,'Operations Support'!$C3021,'Operations Support'!$B3021),0)</f>
        <v>0</v>
      </c>
      <c r="AB3021" s="24">
        <f ca="1">AA3021*'Cost Study'!$B$31</f>
        <v>0</v>
      </c>
      <c r="AC3021" s="23">
        <f ca="1">Y3021*'Cost Study'!$B$31</f>
        <v>0</v>
      </c>
      <c r="AD3021" s="24">
        <f ca="1">AA3021*'Cost Study'!$B$31</f>
        <v>0</v>
      </c>
      <c r="AE3021" s="377">
        <f t="shared" ca="1" si="718"/>
        <v>0</v>
      </c>
      <c r="AF3021" s="377">
        <f t="shared" ca="1" si="719"/>
        <v>0</v>
      </c>
      <c r="AH3021" s="688">
        <f>IFERROR($H3021/SUMIF($A:$A,$A3021,$H:$H)*SUMIF(Summary!$A$110:$A$186,$A3021,Summary!$P$110:$P$186),0)</f>
        <v>0</v>
      </c>
      <c r="AI3021" s="689">
        <f t="shared" ca="1" si="705"/>
        <v>0</v>
      </c>
      <c r="AJ3021" s="688">
        <f>IFERROR(H3021/SUMIF(A:A,A3021,H:H)*SUMIF(Summary!$A$110:$A$186,'Operations Support'!A3021,Summary!$Q$110:$Q$186),0)</f>
        <v>0</v>
      </c>
      <c r="AK3021" s="688">
        <f t="shared" ca="1" si="706"/>
        <v>0</v>
      </c>
      <c r="AM3021" s="688">
        <f>IFERROR($H3021/SUMIF($A:$A,$A3021,$H:$H)*SUMIF(Summary!$A$230:$A$266,$A3021,Summary!$P$230:$P$266),0)</f>
        <v>0</v>
      </c>
      <c r="AN3021" s="688">
        <f>IFERROR($H3021/SUMIF($A:$A,$A3021,$H:$H)*(SUMIF(Summary!$A$230:$A$266,$A3021,Summary!$L$230:$L$266)+SUMIF(Summary!$A$281:$A$317,$A3021,Summary!$L$281:$L$317))-AM3021,0)</f>
        <v>0</v>
      </c>
      <c r="AO3021" s="688">
        <f>IFERROR($H3021/SUMIF($A:$A,$A3021,$H:$H)*SUMIF(Summary!$A$230:$A$266,$A3021,Summary!$Q$230:$Q$266),0)</f>
        <v>0</v>
      </c>
      <c r="AP3021" s="688">
        <f>IFERROR($H3021/SUMIF($A:$A,$A3021,$H:$H)*(SUMIF(Summary!$A$230:$A$266,$A3021,Summary!$L$230:$L$266)+SUMIF(Summary!$A$281:$A$317,$A3021,Summary!$L$281:$L$317))-AO3021,0)</f>
        <v>0</v>
      </c>
      <c r="AQ3021" s="306"/>
      <c r="AR3021" s="688">
        <f t="shared" ca="1" si="707"/>
        <v>0</v>
      </c>
      <c r="AS3021" s="688">
        <f t="shared" ca="1" si="708"/>
        <v>0</v>
      </c>
    </row>
    <row r="3022" spans="1:45" x14ac:dyDescent="0.2">
      <c r="A3022" s="423">
        <v>11161</v>
      </c>
      <c r="B3022" s="424">
        <v>4</v>
      </c>
      <c r="C3022" s="425" t="s">
        <v>314</v>
      </c>
      <c r="D3022" s="422">
        <f t="shared" si="709"/>
        <v>0</v>
      </c>
      <c r="E3022" s="422">
        <f t="shared" si="710"/>
        <v>0</v>
      </c>
      <c r="F3022" s="422">
        <f t="shared" si="711"/>
        <v>0</v>
      </c>
      <c r="G3022" s="422">
        <f t="shared" si="712"/>
        <v>0</v>
      </c>
      <c r="H3022" s="22">
        <f t="shared" si="713"/>
        <v>0</v>
      </c>
      <c r="I3022" s="116">
        <v>0</v>
      </c>
      <c r="J3022" s="116">
        <v>0</v>
      </c>
      <c r="K3022" s="116">
        <v>0</v>
      </c>
      <c r="L3022" s="116">
        <v>0</v>
      </c>
      <c r="M3022" s="22">
        <f t="shared" si="714"/>
        <v>0</v>
      </c>
      <c r="N3022" s="116">
        <v>0</v>
      </c>
      <c r="O3022" s="116">
        <v>0</v>
      </c>
      <c r="P3022" s="116">
        <v>0</v>
      </c>
      <c r="Q3022" s="116">
        <v>0</v>
      </c>
      <c r="R3022" s="22">
        <f t="shared" si="715"/>
        <v>0</v>
      </c>
      <c r="S3022" s="116">
        <v>0</v>
      </c>
      <c r="T3022" s="116">
        <v>0</v>
      </c>
      <c r="U3022" s="116">
        <v>0</v>
      </c>
      <c r="V3022" s="116">
        <v>0</v>
      </c>
      <c r="W3022" s="22">
        <f t="shared" si="716"/>
        <v>0</v>
      </c>
      <c r="X3022" s="22">
        <f t="shared" si="717"/>
        <v>0</v>
      </c>
      <c r="Y3022" s="22">
        <f ca="1">OFFSET('Cost Study'!$B$7,'Operations Support'!$C3022,'Operations Support'!$B3022)*$H3022</f>
        <v>0</v>
      </c>
      <c r="Z3022" s="23">
        <f ca="1">Y3022*'Cost Study'!$B$31</f>
        <v>0</v>
      </c>
      <c r="AA3022" s="23">
        <f ca="1">IF(A3022=10298,1.51,1)*IF($B3022&lt;3,$D3022*'Cost Study'!$B$32*OFFSET('Cost Study'!$B$7,'Operations Support'!$C3022,'Operations Support'!$B3022),0)</f>
        <v>0</v>
      </c>
      <c r="AB3022" s="24">
        <f ca="1">AA3022*'Cost Study'!$B$31</f>
        <v>0</v>
      </c>
      <c r="AC3022" s="23">
        <f ca="1">Y3022*'Cost Study'!$B$31</f>
        <v>0</v>
      </c>
      <c r="AD3022" s="24">
        <f ca="1">AA3022*'Cost Study'!$B$31</f>
        <v>0</v>
      </c>
      <c r="AE3022" s="377">
        <f t="shared" ca="1" si="718"/>
        <v>0</v>
      </c>
      <c r="AF3022" s="377">
        <f t="shared" ca="1" si="719"/>
        <v>0</v>
      </c>
      <c r="AH3022" s="688">
        <f>IFERROR($H3022/SUMIF($A:$A,$A3022,$H:$H)*SUMIF(Summary!$A$110:$A$186,$A3022,Summary!$P$110:$P$186),0)</f>
        <v>0</v>
      </c>
      <c r="AI3022" s="689">
        <f t="shared" ca="1" si="705"/>
        <v>0</v>
      </c>
      <c r="AJ3022" s="688">
        <f>IFERROR(H3022/SUMIF(A:A,A3022,H:H)*SUMIF(Summary!$A$110:$A$186,'Operations Support'!A3022,Summary!$Q$110:$Q$186),0)</f>
        <v>0</v>
      </c>
      <c r="AK3022" s="688">
        <f t="shared" ca="1" si="706"/>
        <v>0</v>
      </c>
      <c r="AM3022" s="688">
        <f>IFERROR($H3022/SUMIF($A:$A,$A3022,$H:$H)*SUMIF(Summary!$A$230:$A$266,$A3022,Summary!$P$230:$P$266),0)</f>
        <v>0</v>
      </c>
      <c r="AN3022" s="688">
        <f>IFERROR($H3022/SUMIF($A:$A,$A3022,$H:$H)*(SUMIF(Summary!$A$230:$A$266,$A3022,Summary!$L$230:$L$266)+SUMIF(Summary!$A$281:$A$317,$A3022,Summary!$L$281:$L$317))-AM3022,0)</f>
        <v>0</v>
      </c>
      <c r="AO3022" s="688">
        <f>IFERROR($H3022/SUMIF($A:$A,$A3022,$H:$H)*SUMIF(Summary!$A$230:$A$266,$A3022,Summary!$Q$230:$Q$266),0)</f>
        <v>0</v>
      </c>
      <c r="AP3022" s="688">
        <f>IFERROR($H3022/SUMIF($A:$A,$A3022,$H:$H)*(SUMIF(Summary!$A$230:$A$266,$A3022,Summary!$L$230:$L$266)+SUMIF(Summary!$A$281:$A$317,$A3022,Summary!$L$281:$L$317))-AO3022,0)</f>
        <v>0</v>
      </c>
      <c r="AQ3022" s="306"/>
      <c r="AR3022" s="688">
        <f t="shared" ca="1" si="707"/>
        <v>0</v>
      </c>
      <c r="AS3022" s="688">
        <f t="shared" ca="1" si="708"/>
        <v>0</v>
      </c>
    </row>
    <row r="3023" spans="1:45" s="15" customFormat="1" x14ac:dyDescent="0.2">
      <c r="A3023" s="423">
        <v>11161</v>
      </c>
      <c r="B3023" s="424">
        <v>4</v>
      </c>
      <c r="C3023" s="425" t="s">
        <v>315</v>
      </c>
      <c r="D3023" s="422">
        <f t="shared" si="709"/>
        <v>0</v>
      </c>
      <c r="E3023" s="422">
        <f t="shared" si="710"/>
        <v>0</v>
      </c>
      <c r="F3023" s="422">
        <f t="shared" si="711"/>
        <v>0</v>
      </c>
      <c r="G3023" s="422">
        <f t="shared" si="712"/>
        <v>0</v>
      </c>
      <c r="H3023" s="22">
        <f t="shared" si="713"/>
        <v>0</v>
      </c>
      <c r="I3023" s="116">
        <v>0</v>
      </c>
      <c r="J3023" s="116">
        <v>0</v>
      </c>
      <c r="K3023" s="116">
        <v>0</v>
      </c>
      <c r="L3023" s="116">
        <v>0</v>
      </c>
      <c r="M3023" s="22">
        <f t="shared" si="714"/>
        <v>0</v>
      </c>
      <c r="N3023" s="116">
        <v>0</v>
      </c>
      <c r="O3023" s="116">
        <v>0</v>
      </c>
      <c r="P3023" s="116">
        <v>0</v>
      </c>
      <c r="Q3023" s="116">
        <v>0</v>
      </c>
      <c r="R3023" s="22">
        <f t="shared" si="715"/>
        <v>0</v>
      </c>
      <c r="S3023" s="116">
        <v>0</v>
      </c>
      <c r="T3023" s="116">
        <v>0</v>
      </c>
      <c r="U3023" s="116">
        <v>0</v>
      </c>
      <c r="V3023" s="116">
        <v>0</v>
      </c>
      <c r="W3023" s="22">
        <f t="shared" si="716"/>
        <v>0</v>
      </c>
      <c r="X3023" s="22">
        <f t="shared" si="717"/>
        <v>0</v>
      </c>
      <c r="Y3023" s="22">
        <f ca="1">OFFSET('Cost Study'!$B$7,'Operations Support'!$C3023,'Operations Support'!$B3023)*$H3023</f>
        <v>0</v>
      </c>
      <c r="Z3023" s="23">
        <f ca="1">Y3023*'Cost Study'!$B$31</f>
        <v>0</v>
      </c>
      <c r="AA3023" s="23">
        <f ca="1">IF(A3023=10298,1.51,1)*IF($B3023&lt;3,$D3023*'Cost Study'!$B$32*OFFSET('Cost Study'!$B$7,'Operations Support'!$C3023,'Operations Support'!$B3023),0)</f>
        <v>0</v>
      </c>
      <c r="AB3023" s="24">
        <f ca="1">AA3023*'Cost Study'!$B$31</f>
        <v>0</v>
      </c>
      <c r="AC3023" s="23">
        <f ca="1">Y3023*'Cost Study'!$B$31</f>
        <v>0</v>
      </c>
      <c r="AD3023" s="24">
        <f ca="1">AA3023*'Cost Study'!$B$31</f>
        <v>0</v>
      </c>
      <c r="AE3023" s="377">
        <f t="shared" ca="1" si="718"/>
        <v>0</v>
      </c>
      <c r="AF3023" s="377">
        <f t="shared" ca="1" si="719"/>
        <v>0</v>
      </c>
      <c r="AH3023" s="688">
        <f>IFERROR($H3023/SUMIF($A:$A,$A3023,$H:$H)*SUMIF(Summary!$A$110:$A$186,$A3023,Summary!$P$110:$P$186),0)</f>
        <v>0</v>
      </c>
      <c r="AI3023" s="689">
        <f t="shared" ca="1" si="705"/>
        <v>0</v>
      </c>
      <c r="AJ3023" s="688">
        <f>IFERROR(H3023/SUMIF(A:A,A3023,H:H)*SUMIF(Summary!$A$110:$A$186,'Operations Support'!A3023,Summary!$Q$110:$Q$186),0)</f>
        <v>0</v>
      </c>
      <c r="AK3023" s="688">
        <f t="shared" ca="1" si="706"/>
        <v>0</v>
      </c>
      <c r="AL3023" s="1"/>
      <c r="AM3023" s="688">
        <f>IFERROR($H3023/SUMIF($A:$A,$A3023,$H:$H)*SUMIF(Summary!$A$230:$A$266,$A3023,Summary!$P$230:$P$266),0)</f>
        <v>0</v>
      </c>
      <c r="AN3023" s="688">
        <f>IFERROR($H3023/SUMIF($A:$A,$A3023,$H:$H)*(SUMIF(Summary!$A$230:$A$266,$A3023,Summary!$L$230:$L$266)+SUMIF(Summary!$A$281:$A$317,$A3023,Summary!$L$281:$L$317))-AM3023,0)</f>
        <v>0</v>
      </c>
      <c r="AO3023" s="688">
        <f>IFERROR($H3023/SUMIF($A:$A,$A3023,$H:$H)*SUMIF(Summary!$A$230:$A$266,$A3023,Summary!$Q$230:$Q$266),0)</f>
        <v>0</v>
      </c>
      <c r="AP3023" s="688">
        <f>IFERROR($H3023/SUMIF($A:$A,$A3023,$H:$H)*(SUMIF(Summary!$A$230:$A$266,$A3023,Summary!$L$230:$L$266)+SUMIF(Summary!$A$281:$A$317,$A3023,Summary!$L$281:$L$317))-AO3023,0)</f>
        <v>0</v>
      </c>
      <c r="AQ3023" s="306"/>
      <c r="AR3023" s="688">
        <f t="shared" ca="1" si="707"/>
        <v>0</v>
      </c>
      <c r="AS3023" s="688">
        <f t="shared" ca="1" si="708"/>
        <v>0</v>
      </c>
    </row>
    <row r="3024" spans="1:45" x14ac:dyDescent="0.2">
      <c r="A3024" s="423">
        <v>11161</v>
      </c>
      <c r="B3024" s="424">
        <v>4</v>
      </c>
      <c r="C3024" s="425" t="s">
        <v>316</v>
      </c>
      <c r="D3024" s="422">
        <f t="shared" si="709"/>
        <v>0</v>
      </c>
      <c r="E3024" s="422">
        <f t="shared" si="710"/>
        <v>0</v>
      </c>
      <c r="F3024" s="422">
        <f t="shared" si="711"/>
        <v>0</v>
      </c>
      <c r="G3024" s="422">
        <f t="shared" si="712"/>
        <v>0</v>
      </c>
      <c r="H3024" s="22">
        <f t="shared" si="713"/>
        <v>0</v>
      </c>
      <c r="I3024" s="116">
        <v>0</v>
      </c>
      <c r="J3024" s="116">
        <v>0</v>
      </c>
      <c r="K3024" s="116">
        <v>0</v>
      </c>
      <c r="L3024" s="116">
        <v>0</v>
      </c>
      <c r="M3024" s="22">
        <f t="shared" si="714"/>
        <v>0</v>
      </c>
      <c r="N3024" s="116">
        <v>0</v>
      </c>
      <c r="O3024" s="116">
        <v>0</v>
      </c>
      <c r="P3024" s="116">
        <v>0</v>
      </c>
      <c r="Q3024" s="116">
        <v>0</v>
      </c>
      <c r="R3024" s="22">
        <f t="shared" si="715"/>
        <v>0</v>
      </c>
      <c r="S3024" s="116">
        <v>0</v>
      </c>
      <c r="T3024" s="116">
        <v>0</v>
      </c>
      <c r="U3024" s="116">
        <v>0</v>
      </c>
      <c r="V3024" s="116">
        <v>0</v>
      </c>
      <c r="W3024" s="22">
        <f t="shared" si="716"/>
        <v>0</v>
      </c>
      <c r="X3024" s="22">
        <f t="shared" si="717"/>
        <v>0</v>
      </c>
      <c r="Y3024" s="22">
        <f ca="1">OFFSET('Cost Study'!$B$7,'Operations Support'!$C3024,'Operations Support'!$B3024)*$H3024</f>
        <v>0</v>
      </c>
      <c r="Z3024" s="23">
        <f ca="1">Y3024*'Cost Study'!$B$31</f>
        <v>0</v>
      </c>
      <c r="AA3024" s="23">
        <f ca="1">IF(A3024=10298,1.51,1)*IF($B3024&lt;3,$D3024*'Cost Study'!$B$32*OFFSET('Cost Study'!$B$7,'Operations Support'!$C3024,'Operations Support'!$B3024),0)</f>
        <v>0</v>
      </c>
      <c r="AB3024" s="24">
        <f ca="1">AA3024*'Cost Study'!$B$31</f>
        <v>0</v>
      </c>
      <c r="AC3024" s="23">
        <f ca="1">Y3024*'Cost Study'!$B$31</f>
        <v>0</v>
      </c>
      <c r="AD3024" s="24">
        <f ca="1">AA3024*'Cost Study'!$B$31</f>
        <v>0</v>
      </c>
      <c r="AE3024" s="377">
        <f t="shared" ca="1" si="718"/>
        <v>0</v>
      </c>
      <c r="AF3024" s="377">
        <f t="shared" ca="1" si="719"/>
        <v>0</v>
      </c>
      <c r="AH3024" s="688">
        <f>IFERROR($H3024/SUMIF($A:$A,$A3024,$H:$H)*SUMIF(Summary!$A$110:$A$186,$A3024,Summary!$P$110:$P$186),0)</f>
        <v>0</v>
      </c>
      <c r="AI3024" s="689">
        <f t="shared" ca="1" si="705"/>
        <v>0</v>
      </c>
      <c r="AJ3024" s="688">
        <f>IFERROR(H3024/SUMIF(A:A,A3024,H:H)*SUMIF(Summary!$A$110:$A$186,'Operations Support'!A3024,Summary!$Q$110:$Q$186),0)</f>
        <v>0</v>
      </c>
      <c r="AK3024" s="688">
        <f t="shared" ca="1" si="706"/>
        <v>0</v>
      </c>
      <c r="AM3024" s="688">
        <f>IFERROR($H3024/SUMIF($A:$A,$A3024,$H:$H)*SUMIF(Summary!$A$230:$A$266,$A3024,Summary!$P$230:$P$266),0)</f>
        <v>0</v>
      </c>
      <c r="AN3024" s="688">
        <f>IFERROR($H3024/SUMIF($A:$A,$A3024,$H:$H)*(SUMIF(Summary!$A$230:$A$266,$A3024,Summary!$L$230:$L$266)+SUMIF(Summary!$A$281:$A$317,$A3024,Summary!$L$281:$L$317))-AM3024,0)</f>
        <v>0</v>
      </c>
      <c r="AO3024" s="688">
        <f>IFERROR($H3024/SUMIF($A:$A,$A3024,$H:$H)*SUMIF(Summary!$A$230:$A$266,$A3024,Summary!$Q$230:$Q$266),0)</f>
        <v>0</v>
      </c>
      <c r="AP3024" s="688">
        <f>IFERROR($H3024/SUMIF($A:$A,$A3024,$H:$H)*(SUMIF(Summary!$A$230:$A$266,$A3024,Summary!$L$230:$L$266)+SUMIF(Summary!$A$281:$A$317,$A3024,Summary!$L$281:$L$317))-AO3024,0)</f>
        <v>0</v>
      </c>
      <c r="AQ3024" s="306"/>
      <c r="AR3024" s="688">
        <f t="shared" ca="1" si="707"/>
        <v>0</v>
      </c>
      <c r="AS3024" s="688">
        <f t="shared" ca="1" si="708"/>
        <v>0</v>
      </c>
    </row>
    <row r="3025" spans="1:45" x14ac:dyDescent="0.2">
      <c r="A3025" s="423">
        <v>11161</v>
      </c>
      <c r="B3025" s="424">
        <v>4</v>
      </c>
      <c r="C3025" s="425" t="s">
        <v>317</v>
      </c>
      <c r="D3025" s="422">
        <f t="shared" si="709"/>
        <v>0</v>
      </c>
      <c r="E3025" s="422">
        <f t="shared" si="710"/>
        <v>0</v>
      </c>
      <c r="F3025" s="422">
        <f t="shared" si="711"/>
        <v>0</v>
      </c>
      <c r="G3025" s="422">
        <f t="shared" si="712"/>
        <v>0</v>
      </c>
      <c r="H3025" s="22">
        <f t="shared" si="713"/>
        <v>0</v>
      </c>
      <c r="I3025" s="116">
        <v>0</v>
      </c>
      <c r="J3025" s="116">
        <v>0</v>
      </c>
      <c r="K3025" s="116">
        <v>0</v>
      </c>
      <c r="L3025" s="116">
        <v>0</v>
      </c>
      <c r="M3025" s="22">
        <f t="shared" si="714"/>
        <v>0</v>
      </c>
      <c r="N3025" s="116">
        <v>0</v>
      </c>
      <c r="O3025" s="116">
        <v>0</v>
      </c>
      <c r="P3025" s="116">
        <v>0</v>
      </c>
      <c r="Q3025" s="116">
        <v>0</v>
      </c>
      <c r="R3025" s="22">
        <f t="shared" si="715"/>
        <v>0</v>
      </c>
      <c r="S3025" s="116">
        <v>0</v>
      </c>
      <c r="T3025" s="116">
        <v>0</v>
      </c>
      <c r="U3025" s="116">
        <v>0</v>
      </c>
      <c r="V3025" s="116">
        <v>0</v>
      </c>
      <c r="W3025" s="22">
        <f t="shared" si="716"/>
        <v>0</v>
      </c>
      <c r="X3025" s="22">
        <f t="shared" si="717"/>
        <v>0</v>
      </c>
      <c r="Y3025" s="22">
        <f ca="1">OFFSET('Cost Study'!$B$7,'Operations Support'!$C3025,'Operations Support'!$B3025)*$H3025</f>
        <v>0</v>
      </c>
      <c r="Z3025" s="23">
        <f ca="1">Y3025*'Cost Study'!$B$31</f>
        <v>0</v>
      </c>
      <c r="AA3025" s="23">
        <f ca="1">IF(A3025=10298,1.51,1)*IF($B3025&lt;3,$D3025*'Cost Study'!$B$32*OFFSET('Cost Study'!$B$7,'Operations Support'!$C3025,'Operations Support'!$B3025),0)</f>
        <v>0</v>
      </c>
      <c r="AB3025" s="24">
        <f ca="1">AA3025*'Cost Study'!$B$31</f>
        <v>0</v>
      </c>
      <c r="AC3025" s="23">
        <f ca="1">Y3025*'Cost Study'!$B$31</f>
        <v>0</v>
      </c>
      <c r="AD3025" s="24">
        <f ca="1">AA3025*'Cost Study'!$B$31</f>
        <v>0</v>
      </c>
      <c r="AE3025" s="377">
        <f t="shared" ca="1" si="718"/>
        <v>0</v>
      </c>
      <c r="AF3025" s="377">
        <f t="shared" ca="1" si="719"/>
        <v>0</v>
      </c>
      <c r="AH3025" s="688">
        <f>IFERROR($H3025/SUMIF($A:$A,$A3025,$H:$H)*SUMIF(Summary!$A$110:$A$186,$A3025,Summary!$P$110:$P$186),0)</f>
        <v>0</v>
      </c>
      <c r="AI3025" s="689">
        <f t="shared" ca="1" si="705"/>
        <v>0</v>
      </c>
      <c r="AJ3025" s="688">
        <f>IFERROR(H3025/SUMIF(A:A,A3025,H:H)*SUMIF(Summary!$A$110:$A$186,'Operations Support'!A3025,Summary!$Q$110:$Q$186),0)</f>
        <v>0</v>
      </c>
      <c r="AK3025" s="688">
        <f t="shared" ca="1" si="706"/>
        <v>0</v>
      </c>
      <c r="AM3025" s="688">
        <f>IFERROR($H3025/SUMIF($A:$A,$A3025,$H:$H)*SUMIF(Summary!$A$230:$A$266,$A3025,Summary!$P$230:$P$266),0)</f>
        <v>0</v>
      </c>
      <c r="AN3025" s="688">
        <f>IFERROR($H3025/SUMIF($A:$A,$A3025,$H:$H)*(SUMIF(Summary!$A$230:$A$266,$A3025,Summary!$L$230:$L$266)+SUMIF(Summary!$A$281:$A$317,$A3025,Summary!$L$281:$L$317))-AM3025,0)</f>
        <v>0</v>
      </c>
      <c r="AO3025" s="688">
        <f>IFERROR($H3025/SUMIF($A:$A,$A3025,$H:$H)*SUMIF(Summary!$A$230:$A$266,$A3025,Summary!$Q$230:$Q$266),0)</f>
        <v>0</v>
      </c>
      <c r="AP3025" s="688">
        <f>IFERROR($H3025/SUMIF($A:$A,$A3025,$H:$H)*(SUMIF(Summary!$A$230:$A$266,$A3025,Summary!$L$230:$L$266)+SUMIF(Summary!$A$281:$A$317,$A3025,Summary!$L$281:$L$317))-AO3025,0)</f>
        <v>0</v>
      </c>
      <c r="AQ3025" s="306"/>
      <c r="AR3025" s="688">
        <f t="shared" ca="1" si="707"/>
        <v>0</v>
      </c>
      <c r="AS3025" s="688">
        <f t="shared" ca="1" si="708"/>
        <v>0</v>
      </c>
    </row>
    <row r="3026" spans="1:45" x14ac:dyDescent="0.2">
      <c r="A3026" s="423">
        <v>11161</v>
      </c>
      <c r="B3026" s="424">
        <v>4</v>
      </c>
      <c r="C3026" s="425" t="s">
        <v>318</v>
      </c>
      <c r="D3026" s="422">
        <f t="shared" si="709"/>
        <v>0</v>
      </c>
      <c r="E3026" s="422">
        <f t="shared" si="710"/>
        <v>0</v>
      </c>
      <c r="F3026" s="422">
        <f t="shared" si="711"/>
        <v>0</v>
      </c>
      <c r="G3026" s="422">
        <f t="shared" si="712"/>
        <v>0</v>
      </c>
      <c r="H3026" s="22">
        <f t="shared" si="713"/>
        <v>0</v>
      </c>
      <c r="I3026" s="116">
        <v>0</v>
      </c>
      <c r="J3026" s="116">
        <v>0</v>
      </c>
      <c r="K3026" s="116">
        <v>0</v>
      </c>
      <c r="L3026" s="116">
        <v>0</v>
      </c>
      <c r="M3026" s="22">
        <f t="shared" si="714"/>
        <v>0</v>
      </c>
      <c r="N3026" s="116">
        <v>0</v>
      </c>
      <c r="O3026" s="116">
        <v>0</v>
      </c>
      <c r="P3026" s="116">
        <v>0</v>
      </c>
      <c r="Q3026" s="116">
        <v>0</v>
      </c>
      <c r="R3026" s="22">
        <f t="shared" si="715"/>
        <v>0</v>
      </c>
      <c r="S3026" s="116">
        <v>0</v>
      </c>
      <c r="T3026" s="116">
        <v>0</v>
      </c>
      <c r="U3026" s="116">
        <v>0</v>
      </c>
      <c r="V3026" s="116">
        <v>0</v>
      </c>
      <c r="W3026" s="22">
        <f t="shared" si="716"/>
        <v>0</v>
      </c>
      <c r="X3026" s="22">
        <f t="shared" si="717"/>
        <v>0</v>
      </c>
      <c r="Y3026" s="22">
        <f ca="1">OFFSET('Cost Study'!$B$7,'Operations Support'!$C3026,'Operations Support'!$B3026)*$H3026</f>
        <v>0</v>
      </c>
      <c r="Z3026" s="23">
        <f ca="1">Y3026*'Cost Study'!$B$31</f>
        <v>0</v>
      </c>
      <c r="AA3026" s="23">
        <f ca="1">IF(A3026=10298,1.51,1)*IF($B3026&lt;3,$D3026*'Cost Study'!$B$32*OFFSET('Cost Study'!$B$7,'Operations Support'!$C3026,'Operations Support'!$B3026),0)</f>
        <v>0</v>
      </c>
      <c r="AB3026" s="24">
        <f ca="1">AA3026*'Cost Study'!$B$31</f>
        <v>0</v>
      </c>
      <c r="AC3026" s="23">
        <f ca="1">Y3026*'Cost Study'!$B$31</f>
        <v>0</v>
      </c>
      <c r="AD3026" s="24">
        <f ca="1">AA3026*'Cost Study'!$B$31</f>
        <v>0</v>
      </c>
      <c r="AE3026" s="377">
        <f t="shared" ca="1" si="718"/>
        <v>0</v>
      </c>
      <c r="AF3026" s="377">
        <f t="shared" ca="1" si="719"/>
        <v>0</v>
      </c>
      <c r="AH3026" s="688">
        <f>IFERROR($H3026/SUMIF($A:$A,$A3026,$H:$H)*SUMIF(Summary!$A$110:$A$186,$A3026,Summary!$P$110:$P$186),0)</f>
        <v>0</v>
      </c>
      <c r="AI3026" s="689">
        <f t="shared" ca="1" si="705"/>
        <v>0</v>
      </c>
      <c r="AJ3026" s="688">
        <f>IFERROR(H3026/SUMIF(A:A,A3026,H:H)*SUMIF(Summary!$A$110:$A$186,'Operations Support'!A3026,Summary!$Q$110:$Q$186),0)</f>
        <v>0</v>
      </c>
      <c r="AK3026" s="688">
        <f t="shared" ca="1" si="706"/>
        <v>0</v>
      </c>
      <c r="AM3026" s="688">
        <f>IFERROR($H3026/SUMIF($A:$A,$A3026,$H:$H)*SUMIF(Summary!$A$230:$A$266,$A3026,Summary!$P$230:$P$266),0)</f>
        <v>0</v>
      </c>
      <c r="AN3026" s="688">
        <f>IFERROR($H3026/SUMIF($A:$A,$A3026,$H:$H)*(SUMIF(Summary!$A$230:$A$266,$A3026,Summary!$L$230:$L$266)+SUMIF(Summary!$A$281:$A$317,$A3026,Summary!$L$281:$L$317))-AM3026,0)</f>
        <v>0</v>
      </c>
      <c r="AO3026" s="688">
        <f>IFERROR($H3026/SUMIF($A:$A,$A3026,$H:$H)*SUMIF(Summary!$A$230:$A$266,$A3026,Summary!$Q$230:$Q$266),0)</f>
        <v>0</v>
      </c>
      <c r="AP3026" s="688">
        <f>IFERROR($H3026/SUMIF($A:$A,$A3026,$H:$H)*(SUMIF(Summary!$A$230:$A$266,$A3026,Summary!$L$230:$L$266)+SUMIF(Summary!$A$281:$A$317,$A3026,Summary!$L$281:$L$317))-AO3026,0)</f>
        <v>0</v>
      </c>
      <c r="AQ3026" s="306"/>
      <c r="AR3026" s="688">
        <f t="shared" ca="1" si="707"/>
        <v>0</v>
      </c>
      <c r="AS3026" s="688">
        <f t="shared" ca="1" si="708"/>
        <v>0</v>
      </c>
    </row>
    <row r="3027" spans="1:45" x14ac:dyDescent="0.2">
      <c r="A3027" s="423">
        <v>11161</v>
      </c>
      <c r="B3027" s="424">
        <v>4</v>
      </c>
      <c r="C3027" s="425" t="s">
        <v>319</v>
      </c>
      <c r="D3027" s="422">
        <f t="shared" si="709"/>
        <v>144</v>
      </c>
      <c r="E3027" s="422">
        <f t="shared" si="710"/>
        <v>27</v>
      </c>
      <c r="F3027" s="422">
        <f t="shared" si="711"/>
        <v>75</v>
      </c>
      <c r="G3027" s="422">
        <f t="shared" si="712"/>
        <v>0</v>
      </c>
      <c r="H3027" s="22">
        <f t="shared" si="713"/>
        <v>246</v>
      </c>
      <c r="I3027" s="116">
        <v>75</v>
      </c>
      <c r="J3027" s="116">
        <v>27</v>
      </c>
      <c r="K3027" s="116">
        <v>0</v>
      </c>
      <c r="L3027" s="116">
        <v>0</v>
      </c>
      <c r="M3027" s="22">
        <f t="shared" si="714"/>
        <v>102</v>
      </c>
      <c r="N3027" s="116">
        <v>42</v>
      </c>
      <c r="O3027" s="116">
        <v>0</v>
      </c>
      <c r="P3027" s="116">
        <v>42</v>
      </c>
      <c r="Q3027" s="116">
        <v>0</v>
      </c>
      <c r="R3027" s="22">
        <f t="shared" si="715"/>
        <v>84</v>
      </c>
      <c r="S3027" s="116">
        <v>27</v>
      </c>
      <c r="T3027" s="116">
        <v>0</v>
      </c>
      <c r="U3027" s="116">
        <v>33</v>
      </c>
      <c r="V3027" s="116">
        <v>0</v>
      </c>
      <c r="W3027" s="22">
        <f t="shared" si="716"/>
        <v>60</v>
      </c>
      <c r="X3027" s="22">
        <f t="shared" si="717"/>
        <v>13.666666666666666</v>
      </c>
      <c r="Y3027" s="22">
        <f ca="1">OFFSET('Cost Study'!$B$7,'Operations Support'!$C3027,'Operations Support'!$B3027)*$H3027</f>
        <v>2531.3399999999997</v>
      </c>
      <c r="Z3027" s="23">
        <f ca="1">Y3027*'Cost Study'!$B$31</f>
        <v>141380.22428785142</v>
      </c>
      <c r="AA3027" s="23">
        <f ca="1">IF(A3027=10298,1.51,1)*IF($B3027&lt;3,$D3027*'Cost Study'!$B$32*OFFSET('Cost Study'!$B$7,'Operations Support'!$C3027,'Operations Support'!$B3027),0)</f>
        <v>0</v>
      </c>
      <c r="AB3027" s="24">
        <f ca="1">AA3027*'Cost Study'!$B$31</f>
        <v>0</v>
      </c>
      <c r="AC3027" s="23">
        <f ca="1">Y3027*'Cost Study'!$B$31</f>
        <v>141380.22428785142</v>
      </c>
      <c r="AD3027" s="24">
        <f ca="1">AA3027*'Cost Study'!$B$31</f>
        <v>0</v>
      </c>
      <c r="AE3027" s="377">
        <f t="shared" ca="1" si="718"/>
        <v>141380.22428785142</v>
      </c>
      <c r="AF3027" s="377">
        <f t="shared" ca="1" si="719"/>
        <v>141380.22428785142</v>
      </c>
      <c r="AH3027" s="688">
        <f>IFERROR($H3027/SUMIF($A:$A,$A3027,$H:$H)*SUMIF(Summary!$A$110:$A$186,$A3027,Summary!$P$110:$P$186),0)</f>
        <v>9286.0186675318055</v>
      </c>
      <c r="AI3027" s="689">
        <f t="shared" ca="1" si="705"/>
        <v>132094.20562031961</v>
      </c>
      <c r="AJ3027" s="688">
        <f>IFERROR(H3027/SUMIF(A:A,A3027,H:H)*SUMIF(Summary!$A$110:$A$186,'Operations Support'!A3027,Summary!$Q$110:$Q$186),0)</f>
        <v>9296.1487342838991</v>
      </c>
      <c r="AK3027" s="688">
        <f t="shared" ca="1" si="706"/>
        <v>132084.07555356753</v>
      </c>
      <c r="AM3027" s="688">
        <f>IFERROR($H3027/SUMIF($A:$A,$A3027,$H:$H)*SUMIF(Summary!$A$230:$A$266,$A3027,Summary!$P$230:$P$266),0)</f>
        <v>1756.9277046181458</v>
      </c>
      <c r="AN3027" s="688">
        <f>IFERROR($H3027/SUMIF($A:$A,$A3027,$H:$H)*(SUMIF(Summary!$A$230:$A$266,$A3027,Summary!$L$230:$L$266)+SUMIF(Summary!$A$281:$A$317,$A3027,Summary!$L$281:$L$317))-AM3027,0)</f>
        <v>4251.9111682439252</v>
      </c>
      <c r="AO3027" s="688">
        <f>IFERROR($H3027/SUMIF($A:$A,$A3027,$H:$H)*SUMIF(Summary!$A$230:$A$266,$A3027,Summary!$Q$230:$Q$266),0)</f>
        <v>1758.8443273995122</v>
      </c>
      <c r="AP3027" s="688">
        <f>IFERROR($H3027/SUMIF($A:$A,$A3027,$H:$H)*(SUMIF(Summary!$A$230:$A$266,$A3027,Summary!$L$230:$L$266)+SUMIF(Summary!$A$281:$A$317,$A3027,Summary!$L$281:$L$317))-AO3027,0)</f>
        <v>4249.9945454625595</v>
      </c>
      <c r="AQ3027" s="306"/>
      <c r="AR3027" s="688">
        <f t="shared" ca="1" si="707"/>
        <v>136346.11678856355</v>
      </c>
      <c r="AS3027" s="688">
        <f t="shared" ca="1" si="708"/>
        <v>136334.0700990301</v>
      </c>
    </row>
    <row r="3028" spans="1:45" x14ac:dyDescent="0.2">
      <c r="A3028" s="423">
        <v>11161</v>
      </c>
      <c r="B3028" s="424">
        <v>4</v>
      </c>
      <c r="C3028" s="425" t="s">
        <v>320</v>
      </c>
      <c r="D3028" s="422">
        <f t="shared" si="709"/>
        <v>0</v>
      </c>
      <c r="E3028" s="422">
        <f t="shared" si="710"/>
        <v>0</v>
      </c>
      <c r="F3028" s="422">
        <f t="shared" si="711"/>
        <v>0</v>
      </c>
      <c r="G3028" s="422">
        <f t="shared" si="712"/>
        <v>0</v>
      </c>
      <c r="H3028" s="22">
        <f t="shared" si="713"/>
        <v>0</v>
      </c>
      <c r="I3028" s="116">
        <v>0</v>
      </c>
      <c r="J3028" s="116">
        <v>0</v>
      </c>
      <c r="K3028" s="116">
        <v>0</v>
      </c>
      <c r="L3028" s="116">
        <v>0</v>
      </c>
      <c r="M3028" s="22">
        <f t="shared" si="714"/>
        <v>0</v>
      </c>
      <c r="N3028" s="116">
        <v>0</v>
      </c>
      <c r="O3028" s="116">
        <v>0</v>
      </c>
      <c r="P3028" s="116">
        <v>0</v>
      </c>
      <c r="Q3028" s="116">
        <v>0</v>
      </c>
      <c r="R3028" s="22">
        <f t="shared" si="715"/>
        <v>0</v>
      </c>
      <c r="S3028" s="116">
        <v>0</v>
      </c>
      <c r="T3028" s="116">
        <v>0</v>
      </c>
      <c r="U3028" s="116">
        <v>0</v>
      </c>
      <c r="V3028" s="116">
        <v>0</v>
      </c>
      <c r="W3028" s="22">
        <f t="shared" si="716"/>
        <v>0</v>
      </c>
      <c r="X3028" s="22">
        <f t="shared" si="717"/>
        <v>0</v>
      </c>
      <c r="Y3028" s="22">
        <f ca="1">OFFSET('Cost Study'!$B$7,'Operations Support'!$C3028,'Operations Support'!$B3028)*$H3028</f>
        <v>0</v>
      </c>
      <c r="Z3028" s="23">
        <f ca="1">Y3028*'Cost Study'!$B$31</f>
        <v>0</v>
      </c>
      <c r="AA3028" s="23">
        <f ca="1">IF(A3028=10298,1.51,1)*IF($B3028&lt;3,$D3028*'Cost Study'!$B$32*OFFSET('Cost Study'!$B$7,'Operations Support'!$C3028,'Operations Support'!$B3028),0)</f>
        <v>0</v>
      </c>
      <c r="AB3028" s="24">
        <f ca="1">AA3028*'Cost Study'!$B$31</f>
        <v>0</v>
      </c>
      <c r="AC3028" s="23">
        <f ca="1">Y3028*'Cost Study'!$B$31</f>
        <v>0</v>
      </c>
      <c r="AD3028" s="24">
        <f ca="1">AA3028*'Cost Study'!$B$31</f>
        <v>0</v>
      </c>
      <c r="AE3028" s="377">
        <f t="shared" ca="1" si="718"/>
        <v>0</v>
      </c>
      <c r="AF3028" s="377">
        <f t="shared" ca="1" si="719"/>
        <v>0</v>
      </c>
      <c r="AH3028" s="688">
        <f>IFERROR($H3028/SUMIF($A:$A,$A3028,$H:$H)*SUMIF(Summary!$A$110:$A$186,$A3028,Summary!$P$110:$P$186),0)</f>
        <v>0</v>
      </c>
      <c r="AI3028" s="689">
        <f t="shared" ca="1" si="705"/>
        <v>0</v>
      </c>
      <c r="AJ3028" s="688">
        <f>IFERROR(H3028/SUMIF(A:A,A3028,H:H)*SUMIF(Summary!$A$110:$A$186,'Operations Support'!A3028,Summary!$Q$110:$Q$186),0)</f>
        <v>0</v>
      </c>
      <c r="AK3028" s="688">
        <f t="shared" ca="1" si="706"/>
        <v>0</v>
      </c>
      <c r="AM3028" s="688">
        <f>IFERROR($H3028/SUMIF($A:$A,$A3028,$H:$H)*SUMIF(Summary!$A$230:$A$266,$A3028,Summary!$P$230:$P$266),0)</f>
        <v>0</v>
      </c>
      <c r="AN3028" s="688">
        <f>IFERROR($H3028/SUMIF($A:$A,$A3028,$H:$H)*(SUMIF(Summary!$A$230:$A$266,$A3028,Summary!$L$230:$L$266)+SUMIF(Summary!$A$281:$A$317,$A3028,Summary!$L$281:$L$317))-AM3028,0)</f>
        <v>0</v>
      </c>
      <c r="AO3028" s="688">
        <f>IFERROR($H3028/SUMIF($A:$A,$A3028,$H:$H)*SUMIF(Summary!$A$230:$A$266,$A3028,Summary!$Q$230:$Q$266),0)</f>
        <v>0</v>
      </c>
      <c r="AP3028" s="688">
        <f>IFERROR($H3028/SUMIF($A:$A,$A3028,$H:$H)*(SUMIF(Summary!$A$230:$A$266,$A3028,Summary!$L$230:$L$266)+SUMIF(Summary!$A$281:$A$317,$A3028,Summary!$L$281:$L$317))-AO3028,0)</f>
        <v>0</v>
      </c>
      <c r="AQ3028" s="306"/>
      <c r="AR3028" s="688">
        <f t="shared" ca="1" si="707"/>
        <v>0</v>
      </c>
      <c r="AS3028" s="688">
        <f t="shared" ca="1" si="708"/>
        <v>0</v>
      </c>
    </row>
    <row r="3029" spans="1:45" x14ac:dyDescent="0.2">
      <c r="A3029" s="423">
        <v>11161</v>
      </c>
      <c r="B3029" s="424">
        <v>5</v>
      </c>
      <c r="C3029" s="425" t="s">
        <v>300</v>
      </c>
      <c r="D3029" s="422">
        <f t="shared" si="709"/>
        <v>0</v>
      </c>
      <c r="E3029" s="422">
        <f t="shared" si="710"/>
        <v>0</v>
      </c>
      <c r="F3029" s="422">
        <f t="shared" si="711"/>
        <v>0</v>
      </c>
      <c r="G3029" s="422">
        <f t="shared" si="712"/>
        <v>0</v>
      </c>
      <c r="H3029" s="22">
        <f t="shared" si="713"/>
        <v>0</v>
      </c>
      <c r="I3029" s="116">
        <v>0</v>
      </c>
      <c r="J3029" s="116">
        <v>0</v>
      </c>
      <c r="K3029" s="116">
        <v>0</v>
      </c>
      <c r="L3029" s="116">
        <v>0</v>
      </c>
      <c r="M3029" s="22">
        <f t="shared" si="714"/>
        <v>0</v>
      </c>
      <c r="N3029" s="116">
        <v>0</v>
      </c>
      <c r="O3029" s="116">
        <v>0</v>
      </c>
      <c r="P3029" s="116">
        <v>0</v>
      </c>
      <c r="Q3029" s="116">
        <v>0</v>
      </c>
      <c r="R3029" s="22">
        <f t="shared" si="715"/>
        <v>0</v>
      </c>
      <c r="S3029" s="116">
        <v>0</v>
      </c>
      <c r="T3029" s="116">
        <v>0</v>
      </c>
      <c r="U3029" s="116">
        <v>0</v>
      </c>
      <c r="V3029" s="116">
        <v>0</v>
      </c>
      <c r="W3029" s="22">
        <f t="shared" si="716"/>
        <v>0</v>
      </c>
      <c r="X3029" s="22">
        <f t="shared" si="717"/>
        <v>0</v>
      </c>
      <c r="Y3029" s="22">
        <f ca="1">OFFSET('Cost Study'!$B$7,'Operations Support'!$C3029,'Operations Support'!$B3029)*$H3029</f>
        <v>0</v>
      </c>
      <c r="Z3029" s="23">
        <f ca="1">Y3029*'Cost Study'!$B$31</f>
        <v>0</v>
      </c>
      <c r="AA3029" s="23">
        <f ca="1">IF(A3029=10298,1.51,1)*IF($B3029&lt;3,$D3029*'Cost Study'!$B$32*OFFSET('Cost Study'!$B$7,'Operations Support'!$C3029,'Operations Support'!$B3029),0)</f>
        <v>0</v>
      </c>
      <c r="AB3029" s="24">
        <f ca="1">AA3029*'Cost Study'!$B$31</f>
        <v>0</v>
      </c>
      <c r="AC3029" s="23">
        <f ca="1">Y3029*'Cost Study'!$B$31</f>
        <v>0</v>
      </c>
      <c r="AD3029" s="24">
        <f ca="1">AA3029*'Cost Study'!$B$31</f>
        <v>0</v>
      </c>
      <c r="AE3029" s="377">
        <f t="shared" ca="1" si="718"/>
        <v>0</v>
      </c>
      <c r="AF3029" s="377">
        <f t="shared" ca="1" si="719"/>
        <v>0</v>
      </c>
      <c r="AH3029" s="688">
        <f>IFERROR($H3029/SUMIF($A:$A,$A3029,$H:$H)*SUMIF(Summary!$A$110:$A$186,$A3029,Summary!$P$110:$P$186),0)</f>
        <v>0</v>
      </c>
      <c r="AI3029" s="689">
        <f t="shared" ca="1" si="705"/>
        <v>0</v>
      </c>
      <c r="AJ3029" s="688">
        <f>IFERROR(H3029/SUMIF(A:A,A3029,H:H)*SUMIF(Summary!$A$110:$A$186,'Operations Support'!A3029,Summary!$Q$110:$Q$186),0)</f>
        <v>0</v>
      </c>
      <c r="AK3029" s="688">
        <f t="shared" ca="1" si="706"/>
        <v>0</v>
      </c>
      <c r="AM3029" s="688">
        <f>IFERROR($H3029/SUMIF($A:$A,$A3029,$H:$H)*SUMIF(Summary!$A$230:$A$266,$A3029,Summary!$P$230:$P$266),0)</f>
        <v>0</v>
      </c>
      <c r="AN3029" s="688">
        <f>IFERROR($H3029/SUMIF($A:$A,$A3029,$H:$H)*(SUMIF(Summary!$A$230:$A$266,$A3029,Summary!$L$230:$L$266)+SUMIF(Summary!$A$281:$A$317,$A3029,Summary!$L$281:$L$317))-AM3029,0)</f>
        <v>0</v>
      </c>
      <c r="AO3029" s="688">
        <f>IFERROR($H3029/SUMIF($A:$A,$A3029,$H:$H)*SUMIF(Summary!$A$230:$A$266,$A3029,Summary!$Q$230:$Q$266),0)</f>
        <v>0</v>
      </c>
      <c r="AP3029" s="688">
        <f>IFERROR($H3029/SUMIF($A:$A,$A3029,$H:$H)*(SUMIF(Summary!$A$230:$A$266,$A3029,Summary!$L$230:$L$266)+SUMIF(Summary!$A$281:$A$317,$A3029,Summary!$L$281:$L$317))-AO3029,0)</f>
        <v>0</v>
      </c>
      <c r="AQ3029" s="306"/>
      <c r="AR3029" s="688">
        <f t="shared" ca="1" si="707"/>
        <v>0</v>
      </c>
      <c r="AS3029" s="688">
        <f t="shared" ca="1" si="708"/>
        <v>0</v>
      </c>
    </row>
    <row r="3030" spans="1:45" x14ac:dyDescent="0.2">
      <c r="A3030" s="423">
        <v>11161</v>
      </c>
      <c r="B3030" s="424">
        <v>5</v>
      </c>
      <c r="C3030" s="425" t="s">
        <v>301</v>
      </c>
      <c r="D3030" s="422">
        <f t="shared" si="709"/>
        <v>0</v>
      </c>
      <c r="E3030" s="422">
        <f t="shared" si="710"/>
        <v>0</v>
      </c>
      <c r="F3030" s="422">
        <f t="shared" si="711"/>
        <v>0</v>
      </c>
      <c r="G3030" s="422">
        <f t="shared" si="712"/>
        <v>0</v>
      </c>
      <c r="H3030" s="22">
        <f t="shared" si="713"/>
        <v>0</v>
      </c>
      <c r="I3030" s="116">
        <v>0</v>
      </c>
      <c r="J3030" s="116">
        <v>0</v>
      </c>
      <c r="K3030" s="116">
        <v>0</v>
      </c>
      <c r="L3030" s="116">
        <v>0</v>
      </c>
      <c r="M3030" s="22">
        <f t="shared" si="714"/>
        <v>0</v>
      </c>
      <c r="N3030" s="116">
        <v>0</v>
      </c>
      <c r="O3030" s="116">
        <v>0</v>
      </c>
      <c r="P3030" s="116">
        <v>0</v>
      </c>
      <c r="Q3030" s="116">
        <v>0</v>
      </c>
      <c r="R3030" s="22">
        <f t="shared" si="715"/>
        <v>0</v>
      </c>
      <c r="S3030" s="116">
        <v>0</v>
      </c>
      <c r="T3030" s="116">
        <v>0</v>
      </c>
      <c r="U3030" s="116">
        <v>0</v>
      </c>
      <c r="V3030" s="116">
        <v>0</v>
      </c>
      <c r="W3030" s="22">
        <f t="shared" si="716"/>
        <v>0</v>
      </c>
      <c r="X3030" s="22">
        <f t="shared" si="717"/>
        <v>0</v>
      </c>
      <c r="Y3030" s="22">
        <f ca="1">OFFSET('Cost Study'!$B$7,'Operations Support'!$C3030,'Operations Support'!$B3030)*$H3030</f>
        <v>0</v>
      </c>
      <c r="Z3030" s="23">
        <f ca="1">Y3030*'Cost Study'!$B$31</f>
        <v>0</v>
      </c>
      <c r="AA3030" s="23">
        <f ca="1">IF(A3030=10298,1.51,1)*IF($B3030&lt;3,$D3030*'Cost Study'!$B$32*OFFSET('Cost Study'!$B$7,'Operations Support'!$C3030,'Operations Support'!$B3030),0)</f>
        <v>0</v>
      </c>
      <c r="AB3030" s="24">
        <f ca="1">AA3030*'Cost Study'!$B$31</f>
        <v>0</v>
      </c>
      <c r="AC3030" s="23">
        <f ca="1">Y3030*'Cost Study'!$B$31</f>
        <v>0</v>
      </c>
      <c r="AD3030" s="24">
        <f ca="1">AA3030*'Cost Study'!$B$31</f>
        <v>0</v>
      </c>
      <c r="AE3030" s="377">
        <f t="shared" ca="1" si="718"/>
        <v>0</v>
      </c>
      <c r="AF3030" s="377">
        <f t="shared" ca="1" si="719"/>
        <v>0</v>
      </c>
      <c r="AH3030" s="688">
        <f>IFERROR($H3030/SUMIF($A:$A,$A3030,$H:$H)*SUMIF(Summary!$A$110:$A$186,$A3030,Summary!$P$110:$P$186),0)</f>
        <v>0</v>
      </c>
      <c r="AI3030" s="689">
        <f t="shared" ca="1" si="705"/>
        <v>0</v>
      </c>
      <c r="AJ3030" s="688">
        <f>IFERROR(H3030/SUMIF(A:A,A3030,H:H)*SUMIF(Summary!$A$110:$A$186,'Operations Support'!A3030,Summary!$Q$110:$Q$186),0)</f>
        <v>0</v>
      </c>
      <c r="AK3030" s="688">
        <f t="shared" ca="1" si="706"/>
        <v>0</v>
      </c>
      <c r="AM3030" s="688">
        <f>IFERROR($H3030/SUMIF($A:$A,$A3030,$H:$H)*SUMIF(Summary!$A$230:$A$266,$A3030,Summary!$P$230:$P$266),0)</f>
        <v>0</v>
      </c>
      <c r="AN3030" s="688">
        <f>IFERROR($H3030/SUMIF($A:$A,$A3030,$H:$H)*(SUMIF(Summary!$A$230:$A$266,$A3030,Summary!$L$230:$L$266)+SUMIF(Summary!$A$281:$A$317,$A3030,Summary!$L$281:$L$317))-AM3030,0)</f>
        <v>0</v>
      </c>
      <c r="AO3030" s="688">
        <f>IFERROR($H3030/SUMIF($A:$A,$A3030,$H:$H)*SUMIF(Summary!$A$230:$A$266,$A3030,Summary!$Q$230:$Q$266),0)</f>
        <v>0</v>
      </c>
      <c r="AP3030" s="688">
        <f>IFERROR($H3030/SUMIF($A:$A,$A3030,$H:$H)*(SUMIF(Summary!$A$230:$A$266,$A3030,Summary!$L$230:$L$266)+SUMIF(Summary!$A$281:$A$317,$A3030,Summary!$L$281:$L$317))-AO3030,0)</f>
        <v>0</v>
      </c>
      <c r="AQ3030" s="306"/>
      <c r="AR3030" s="688">
        <f t="shared" ca="1" si="707"/>
        <v>0</v>
      </c>
      <c r="AS3030" s="688">
        <f t="shared" ca="1" si="708"/>
        <v>0</v>
      </c>
    </row>
    <row r="3031" spans="1:45" x14ac:dyDescent="0.2">
      <c r="A3031" s="423">
        <v>11161</v>
      </c>
      <c r="B3031" s="424">
        <v>5</v>
      </c>
      <c r="C3031" s="425" t="s">
        <v>302</v>
      </c>
      <c r="D3031" s="422">
        <f t="shared" si="709"/>
        <v>0</v>
      </c>
      <c r="E3031" s="422">
        <f t="shared" si="710"/>
        <v>0</v>
      </c>
      <c r="F3031" s="422">
        <f t="shared" si="711"/>
        <v>0</v>
      </c>
      <c r="G3031" s="422">
        <f t="shared" si="712"/>
        <v>0</v>
      </c>
      <c r="H3031" s="22">
        <f t="shared" si="713"/>
        <v>0</v>
      </c>
      <c r="I3031" s="116">
        <v>0</v>
      </c>
      <c r="J3031" s="116">
        <v>0</v>
      </c>
      <c r="K3031" s="116">
        <v>0</v>
      </c>
      <c r="L3031" s="116">
        <v>0</v>
      </c>
      <c r="M3031" s="22">
        <f t="shared" si="714"/>
        <v>0</v>
      </c>
      <c r="N3031" s="116">
        <v>0</v>
      </c>
      <c r="O3031" s="116">
        <v>0</v>
      </c>
      <c r="P3031" s="116">
        <v>0</v>
      </c>
      <c r="Q3031" s="116">
        <v>0</v>
      </c>
      <c r="R3031" s="22">
        <f t="shared" si="715"/>
        <v>0</v>
      </c>
      <c r="S3031" s="116">
        <v>0</v>
      </c>
      <c r="T3031" s="116">
        <v>0</v>
      </c>
      <c r="U3031" s="116">
        <v>0</v>
      </c>
      <c r="V3031" s="116">
        <v>0</v>
      </c>
      <c r="W3031" s="22">
        <f t="shared" si="716"/>
        <v>0</v>
      </c>
      <c r="X3031" s="22">
        <f t="shared" si="717"/>
        <v>0</v>
      </c>
      <c r="Y3031" s="22">
        <f ca="1">OFFSET('Cost Study'!$B$7,'Operations Support'!$C3031,'Operations Support'!$B3031)*$H3031</f>
        <v>0</v>
      </c>
      <c r="Z3031" s="23">
        <f ca="1">Y3031*'Cost Study'!$B$31</f>
        <v>0</v>
      </c>
      <c r="AA3031" s="23">
        <f ca="1">IF(A3031=10298,1.51,1)*IF($B3031&lt;3,$D3031*'Cost Study'!$B$32*OFFSET('Cost Study'!$B$7,'Operations Support'!$C3031,'Operations Support'!$B3031),0)</f>
        <v>0</v>
      </c>
      <c r="AB3031" s="24">
        <f ca="1">AA3031*'Cost Study'!$B$31</f>
        <v>0</v>
      </c>
      <c r="AC3031" s="23">
        <f ca="1">Y3031*'Cost Study'!$B$31</f>
        <v>0</v>
      </c>
      <c r="AD3031" s="24">
        <f ca="1">AA3031*'Cost Study'!$B$31</f>
        <v>0</v>
      </c>
      <c r="AE3031" s="377">
        <f t="shared" ca="1" si="718"/>
        <v>0</v>
      </c>
      <c r="AF3031" s="377">
        <f t="shared" ca="1" si="719"/>
        <v>0</v>
      </c>
      <c r="AH3031" s="688">
        <f>IFERROR($H3031/SUMIF($A:$A,$A3031,$H:$H)*SUMIF(Summary!$A$110:$A$186,$A3031,Summary!$P$110:$P$186),0)</f>
        <v>0</v>
      </c>
      <c r="AI3031" s="689">
        <f t="shared" ca="1" si="705"/>
        <v>0</v>
      </c>
      <c r="AJ3031" s="688">
        <f>IFERROR(H3031/SUMIF(A:A,A3031,H:H)*SUMIF(Summary!$A$110:$A$186,'Operations Support'!A3031,Summary!$Q$110:$Q$186),0)</f>
        <v>0</v>
      </c>
      <c r="AK3031" s="688">
        <f t="shared" ca="1" si="706"/>
        <v>0</v>
      </c>
      <c r="AM3031" s="688">
        <f>IFERROR($H3031/SUMIF($A:$A,$A3031,$H:$H)*SUMIF(Summary!$A$230:$A$266,$A3031,Summary!$P$230:$P$266),0)</f>
        <v>0</v>
      </c>
      <c r="AN3031" s="688">
        <f>IFERROR($H3031/SUMIF($A:$A,$A3031,$H:$H)*(SUMIF(Summary!$A$230:$A$266,$A3031,Summary!$L$230:$L$266)+SUMIF(Summary!$A$281:$A$317,$A3031,Summary!$L$281:$L$317))-AM3031,0)</f>
        <v>0</v>
      </c>
      <c r="AO3031" s="688">
        <f>IFERROR($H3031/SUMIF($A:$A,$A3031,$H:$H)*SUMIF(Summary!$A$230:$A$266,$A3031,Summary!$Q$230:$Q$266),0)</f>
        <v>0</v>
      </c>
      <c r="AP3031" s="688">
        <f>IFERROR($H3031/SUMIF($A:$A,$A3031,$H:$H)*(SUMIF(Summary!$A$230:$A$266,$A3031,Summary!$L$230:$L$266)+SUMIF(Summary!$A$281:$A$317,$A3031,Summary!$L$281:$L$317))-AO3031,0)</f>
        <v>0</v>
      </c>
      <c r="AQ3031" s="306"/>
      <c r="AR3031" s="688">
        <f t="shared" ca="1" si="707"/>
        <v>0</v>
      </c>
      <c r="AS3031" s="688">
        <f t="shared" ca="1" si="708"/>
        <v>0</v>
      </c>
    </row>
    <row r="3032" spans="1:45" x14ac:dyDescent="0.2">
      <c r="A3032" s="423">
        <v>11161</v>
      </c>
      <c r="B3032" s="424">
        <v>5</v>
      </c>
      <c r="C3032" s="425" t="s">
        <v>303</v>
      </c>
      <c r="D3032" s="422">
        <f t="shared" si="709"/>
        <v>0</v>
      </c>
      <c r="E3032" s="422">
        <f t="shared" si="710"/>
        <v>0</v>
      </c>
      <c r="F3032" s="422">
        <f t="shared" si="711"/>
        <v>0</v>
      </c>
      <c r="G3032" s="422">
        <f t="shared" si="712"/>
        <v>0</v>
      </c>
      <c r="H3032" s="22">
        <f t="shared" si="713"/>
        <v>0</v>
      </c>
      <c r="I3032" s="116">
        <v>0</v>
      </c>
      <c r="J3032" s="116">
        <v>0</v>
      </c>
      <c r="K3032" s="116">
        <v>0</v>
      </c>
      <c r="L3032" s="116">
        <v>0</v>
      </c>
      <c r="M3032" s="22">
        <f t="shared" si="714"/>
        <v>0</v>
      </c>
      <c r="N3032" s="116">
        <v>0</v>
      </c>
      <c r="O3032" s="116">
        <v>0</v>
      </c>
      <c r="P3032" s="116">
        <v>0</v>
      </c>
      <c r="Q3032" s="116">
        <v>0</v>
      </c>
      <c r="R3032" s="22">
        <f t="shared" si="715"/>
        <v>0</v>
      </c>
      <c r="S3032" s="116">
        <v>0</v>
      </c>
      <c r="T3032" s="116">
        <v>0</v>
      </c>
      <c r="U3032" s="116">
        <v>0</v>
      </c>
      <c r="V3032" s="116">
        <v>0</v>
      </c>
      <c r="W3032" s="22">
        <f t="shared" si="716"/>
        <v>0</v>
      </c>
      <c r="X3032" s="22">
        <f t="shared" si="717"/>
        <v>0</v>
      </c>
      <c r="Y3032" s="22">
        <f ca="1">OFFSET('Cost Study'!$B$7,'Operations Support'!$C3032,'Operations Support'!$B3032)*$H3032</f>
        <v>0</v>
      </c>
      <c r="Z3032" s="23">
        <f ca="1">Y3032*'Cost Study'!$B$31</f>
        <v>0</v>
      </c>
      <c r="AA3032" s="23">
        <f ca="1">IF(A3032=10298,1.51,1)*IF($B3032&lt;3,$D3032*'Cost Study'!$B$32*OFFSET('Cost Study'!$B$7,'Operations Support'!$C3032,'Operations Support'!$B3032),0)</f>
        <v>0</v>
      </c>
      <c r="AB3032" s="24">
        <f ca="1">AA3032*'Cost Study'!$B$31</f>
        <v>0</v>
      </c>
      <c r="AC3032" s="23">
        <f ca="1">Y3032*'Cost Study'!$B$31</f>
        <v>0</v>
      </c>
      <c r="AD3032" s="24">
        <f ca="1">AA3032*'Cost Study'!$B$31</f>
        <v>0</v>
      </c>
      <c r="AE3032" s="377">
        <f t="shared" ca="1" si="718"/>
        <v>0</v>
      </c>
      <c r="AF3032" s="377">
        <f t="shared" ca="1" si="719"/>
        <v>0</v>
      </c>
      <c r="AH3032" s="688">
        <f>IFERROR($H3032/SUMIF($A:$A,$A3032,$H:$H)*SUMIF(Summary!$A$110:$A$186,$A3032,Summary!$P$110:$P$186),0)</f>
        <v>0</v>
      </c>
      <c r="AI3032" s="689">
        <f t="shared" ca="1" si="705"/>
        <v>0</v>
      </c>
      <c r="AJ3032" s="688">
        <f>IFERROR(H3032/SUMIF(A:A,A3032,H:H)*SUMIF(Summary!$A$110:$A$186,'Operations Support'!A3032,Summary!$Q$110:$Q$186),0)</f>
        <v>0</v>
      </c>
      <c r="AK3032" s="688">
        <f t="shared" ca="1" si="706"/>
        <v>0</v>
      </c>
      <c r="AM3032" s="688">
        <f>IFERROR($H3032/SUMIF($A:$A,$A3032,$H:$H)*SUMIF(Summary!$A$230:$A$266,$A3032,Summary!$P$230:$P$266),0)</f>
        <v>0</v>
      </c>
      <c r="AN3032" s="688">
        <f>IFERROR($H3032/SUMIF($A:$A,$A3032,$H:$H)*(SUMIF(Summary!$A$230:$A$266,$A3032,Summary!$L$230:$L$266)+SUMIF(Summary!$A$281:$A$317,$A3032,Summary!$L$281:$L$317))-AM3032,0)</f>
        <v>0</v>
      </c>
      <c r="AO3032" s="688">
        <f>IFERROR($H3032/SUMIF($A:$A,$A3032,$H:$H)*SUMIF(Summary!$A$230:$A$266,$A3032,Summary!$Q$230:$Q$266),0)</f>
        <v>0</v>
      </c>
      <c r="AP3032" s="688">
        <f>IFERROR($H3032/SUMIF($A:$A,$A3032,$H:$H)*(SUMIF(Summary!$A$230:$A$266,$A3032,Summary!$L$230:$L$266)+SUMIF(Summary!$A$281:$A$317,$A3032,Summary!$L$281:$L$317))-AO3032,0)</f>
        <v>0</v>
      </c>
      <c r="AQ3032" s="306"/>
      <c r="AR3032" s="688">
        <f t="shared" ca="1" si="707"/>
        <v>0</v>
      </c>
      <c r="AS3032" s="688">
        <f t="shared" ca="1" si="708"/>
        <v>0</v>
      </c>
    </row>
    <row r="3033" spans="1:45" x14ac:dyDescent="0.2">
      <c r="A3033" s="423">
        <v>11161</v>
      </c>
      <c r="B3033" s="424">
        <v>5</v>
      </c>
      <c r="C3033" s="425" t="s">
        <v>304</v>
      </c>
      <c r="D3033" s="422">
        <f t="shared" si="709"/>
        <v>0</v>
      </c>
      <c r="E3033" s="422">
        <f t="shared" si="710"/>
        <v>0</v>
      </c>
      <c r="F3033" s="422">
        <f t="shared" si="711"/>
        <v>0</v>
      </c>
      <c r="G3033" s="422">
        <f t="shared" si="712"/>
        <v>0</v>
      </c>
      <c r="H3033" s="22">
        <f t="shared" si="713"/>
        <v>0</v>
      </c>
      <c r="I3033" s="116">
        <v>0</v>
      </c>
      <c r="J3033" s="116">
        <v>0</v>
      </c>
      <c r="K3033" s="116">
        <v>0</v>
      </c>
      <c r="L3033" s="116">
        <v>0</v>
      </c>
      <c r="M3033" s="22">
        <f t="shared" si="714"/>
        <v>0</v>
      </c>
      <c r="N3033" s="116">
        <v>0</v>
      </c>
      <c r="O3033" s="116">
        <v>0</v>
      </c>
      <c r="P3033" s="116">
        <v>0</v>
      </c>
      <c r="Q3033" s="116">
        <v>0</v>
      </c>
      <c r="R3033" s="22">
        <f t="shared" si="715"/>
        <v>0</v>
      </c>
      <c r="S3033" s="116">
        <v>0</v>
      </c>
      <c r="T3033" s="116">
        <v>0</v>
      </c>
      <c r="U3033" s="116">
        <v>0</v>
      </c>
      <c r="V3033" s="116">
        <v>0</v>
      </c>
      <c r="W3033" s="22">
        <f t="shared" si="716"/>
        <v>0</v>
      </c>
      <c r="X3033" s="22">
        <f t="shared" si="717"/>
        <v>0</v>
      </c>
      <c r="Y3033" s="22">
        <f ca="1">OFFSET('Cost Study'!$B$7,'Operations Support'!$C3033,'Operations Support'!$B3033)*$H3033</f>
        <v>0</v>
      </c>
      <c r="Z3033" s="23">
        <f ca="1">Y3033*'Cost Study'!$B$31</f>
        <v>0</v>
      </c>
      <c r="AA3033" s="23">
        <f ca="1">IF(A3033=10298,1.51,1)*IF($B3033&lt;3,$D3033*'Cost Study'!$B$32*OFFSET('Cost Study'!$B$7,'Operations Support'!$C3033,'Operations Support'!$B3033),0)</f>
        <v>0</v>
      </c>
      <c r="AB3033" s="24">
        <f ca="1">AA3033*'Cost Study'!$B$31</f>
        <v>0</v>
      </c>
      <c r="AC3033" s="23">
        <f ca="1">Y3033*'Cost Study'!$B$31</f>
        <v>0</v>
      </c>
      <c r="AD3033" s="24">
        <f ca="1">AA3033*'Cost Study'!$B$31</f>
        <v>0</v>
      </c>
      <c r="AE3033" s="377">
        <f t="shared" ca="1" si="718"/>
        <v>0</v>
      </c>
      <c r="AF3033" s="377">
        <f t="shared" ca="1" si="719"/>
        <v>0</v>
      </c>
      <c r="AH3033" s="688">
        <f>IFERROR($H3033/SUMIF($A:$A,$A3033,$H:$H)*SUMIF(Summary!$A$110:$A$186,$A3033,Summary!$P$110:$P$186),0)</f>
        <v>0</v>
      </c>
      <c r="AI3033" s="689">
        <f t="shared" ca="1" si="705"/>
        <v>0</v>
      </c>
      <c r="AJ3033" s="688">
        <f>IFERROR(H3033/SUMIF(A:A,A3033,H:H)*SUMIF(Summary!$A$110:$A$186,'Operations Support'!A3033,Summary!$Q$110:$Q$186),0)</f>
        <v>0</v>
      </c>
      <c r="AK3033" s="688">
        <f t="shared" ca="1" si="706"/>
        <v>0</v>
      </c>
      <c r="AM3033" s="688">
        <f>IFERROR($H3033/SUMIF($A:$A,$A3033,$H:$H)*SUMIF(Summary!$A$230:$A$266,$A3033,Summary!$P$230:$P$266),0)</f>
        <v>0</v>
      </c>
      <c r="AN3033" s="688">
        <f>IFERROR($H3033/SUMIF($A:$A,$A3033,$H:$H)*(SUMIF(Summary!$A$230:$A$266,$A3033,Summary!$L$230:$L$266)+SUMIF(Summary!$A$281:$A$317,$A3033,Summary!$L$281:$L$317))-AM3033,0)</f>
        <v>0</v>
      </c>
      <c r="AO3033" s="688">
        <f>IFERROR($H3033/SUMIF($A:$A,$A3033,$H:$H)*SUMIF(Summary!$A$230:$A$266,$A3033,Summary!$Q$230:$Q$266),0)</f>
        <v>0</v>
      </c>
      <c r="AP3033" s="688">
        <f>IFERROR($H3033/SUMIF($A:$A,$A3033,$H:$H)*(SUMIF(Summary!$A$230:$A$266,$A3033,Summary!$L$230:$L$266)+SUMIF(Summary!$A$281:$A$317,$A3033,Summary!$L$281:$L$317))-AO3033,0)</f>
        <v>0</v>
      </c>
      <c r="AQ3033" s="306"/>
      <c r="AR3033" s="688">
        <f t="shared" ca="1" si="707"/>
        <v>0</v>
      </c>
      <c r="AS3033" s="688">
        <f t="shared" ca="1" si="708"/>
        <v>0</v>
      </c>
    </row>
    <row r="3034" spans="1:45" x14ac:dyDescent="0.2">
      <c r="A3034" s="423">
        <v>11161</v>
      </c>
      <c r="B3034" s="424">
        <v>5</v>
      </c>
      <c r="C3034" s="425" t="s">
        <v>305</v>
      </c>
      <c r="D3034" s="422">
        <f t="shared" si="709"/>
        <v>0</v>
      </c>
      <c r="E3034" s="422">
        <f t="shared" si="710"/>
        <v>0</v>
      </c>
      <c r="F3034" s="422">
        <f t="shared" si="711"/>
        <v>0</v>
      </c>
      <c r="G3034" s="422">
        <f t="shared" si="712"/>
        <v>0</v>
      </c>
      <c r="H3034" s="22">
        <f t="shared" si="713"/>
        <v>0</v>
      </c>
      <c r="I3034" s="116">
        <v>0</v>
      </c>
      <c r="J3034" s="116">
        <v>0</v>
      </c>
      <c r="K3034" s="116">
        <v>0</v>
      </c>
      <c r="L3034" s="116">
        <v>0</v>
      </c>
      <c r="M3034" s="22">
        <f t="shared" si="714"/>
        <v>0</v>
      </c>
      <c r="N3034" s="116">
        <v>0</v>
      </c>
      <c r="O3034" s="116">
        <v>0</v>
      </c>
      <c r="P3034" s="116">
        <v>0</v>
      </c>
      <c r="Q3034" s="116">
        <v>0</v>
      </c>
      <c r="R3034" s="22">
        <f t="shared" si="715"/>
        <v>0</v>
      </c>
      <c r="S3034" s="116">
        <v>0</v>
      </c>
      <c r="T3034" s="116">
        <v>0</v>
      </c>
      <c r="U3034" s="116">
        <v>0</v>
      </c>
      <c r="V3034" s="116">
        <v>0</v>
      </c>
      <c r="W3034" s="22">
        <f t="shared" si="716"/>
        <v>0</v>
      </c>
      <c r="X3034" s="22">
        <f t="shared" si="717"/>
        <v>0</v>
      </c>
      <c r="Y3034" s="22">
        <f ca="1">OFFSET('Cost Study'!$B$7,'Operations Support'!$C3034,'Operations Support'!$B3034)*$H3034</f>
        <v>0</v>
      </c>
      <c r="Z3034" s="23">
        <f ca="1">Y3034*'Cost Study'!$B$31</f>
        <v>0</v>
      </c>
      <c r="AA3034" s="23">
        <f ca="1">IF(A3034=10298,1.51,1)*IF($B3034&lt;3,$D3034*'Cost Study'!$B$32*OFFSET('Cost Study'!$B$7,'Operations Support'!$C3034,'Operations Support'!$B3034),0)</f>
        <v>0</v>
      </c>
      <c r="AB3034" s="24">
        <f ca="1">AA3034*'Cost Study'!$B$31</f>
        <v>0</v>
      </c>
      <c r="AC3034" s="23">
        <f ca="1">Y3034*'Cost Study'!$B$31</f>
        <v>0</v>
      </c>
      <c r="AD3034" s="24">
        <f ca="1">AA3034*'Cost Study'!$B$31</f>
        <v>0</v>
      </c>
      <c r="AE3034" s="377">
        <f t="shared" ca="1" si="718"/>
        <v>0</v>
      </c>
      <c r="AF3034" s="377">
        <f t="shared" ca="1" si="719"/>
        <v>0</v>
      </c>
      <c r="AH3034" s="688">
        <f>IFERROR($H3034/SUMIF($A:$A,$A3034,$H:$H)*SUMIF(Summary!$A$110:$A$186,$A3034,Summary!$P$110:$P$186),0)</f>
        <v>0</v>
      </c>
      <c r="AI3034" s="689">
        <f t="shared" ca="1" si="705"/>
        <v>0</v>
      </c>
      <c r="AJ3034" s="688">
        <f>IFERROR(H3034/SUMIF(A:A,A3034,H:H)*SUMIF(Summary!$A$110:$A$186,'Operations Support'!A3034,Summary!$Q$110:$Q$186),0)</f>
        <v>0</v>
      </c>
      <c r="AK3034" s="688">
        <f t="shared" ca="1" si="706"/>
        <v>0</v>
      </c>
      <c r="AM3034" s="688">
        <f>IFERROR($H3034/SUMIF($A:$A,$A3034,$H:$H)*SUMIF(Summary!$A$230:$A$266,$A3034,Summary!$P$230:$P$266),0)</f>
        <v>0</v>
      </c>
      <c r="AN3034" s="688">
        <f>IFERROR($H3034/SUMIF($A:$A,$A3034,$H:$H)*(SUMIF(Summary!$A$230:$A$266,$A3034,Summary!$L$230:$L$266)+SUMIF(Summary!$A$281:$A$317,$A3034,Summary!$L$281:$L$317))-AM3034,0)</f>
        <v>0</v>
      </c>
      <c r="AO3034" s="688">
        <f>IFERROR($H3034/SUMIF($A:$A,$A3034,$H:$H)*SUMIF(Summary!$A$230:$A$266,$A3034,Summary!$Q$230:$Q$266),0)</f>
        <v>0</v>
      </c>
      <c r="AP3034" s="688">
        <f>IFERROR($H3034/SUMIF($A:$A,$A3034,$H:$H)*(SUMIF(Summary!$A$230:$A$266,$A3034,Summary!$L$230:$L$266)+SUMIF(Summary!$A$281:$A$317,$A3034,Summary!$L$281:$L$317))-AO3034,0)</f>
        <v>0</v>
      </c>
      <c r="AQ3034" s="306"/>
      <c r="AR3034" s="688">
        <f t="shared" ca="1" si="707"/>
        <v>0</v>
      </c>
      <c r="AS3034" s="688">
        <f t="shared" ca="1" si="708"/>
        <v>0</v>
      </c>
    </row>
    <row r="3035" spans="1:45" x14ac:dyDescent="0.2">
      <c r="A3035" s="423">
        <v>11161</v>
      </c>
      <c r="B3035" s="424">
        <v>5</v>
      </c>
      <c r="C3035" s="425" t="s">
        <v>306</v>
      </c>
      <c r="D3035" s="422">
        <f t="shared" si="709"/>
        <v>0</v>
      </c>
      <c r="E3035" s="422">
        <f t="shared" si="710"/>
        <v>0</v>
      </c>
      <c r="F3035" s="422">
        <f t="shared" si="711"/>
        <v>0</v>
      </c>
      <c r="G3035" s="422">
        <f t="shared" si="712"/>
        <v>0</v>
      </c>
      <c r="H3035" s="22">
        <f t="shared" si="713"/>
        <v>0</v>
      </c>
      <c r="I3035" s="116">
        <v>0</v>
      </c>
      <c r="J3035" s="116">
        <v>0</v>
      </c>
      <c r="K3035" s="116">
        <v>0</v>
      </c>
      <c r="L3035" s="116">
        <v>0</v>
      </c>
      <c r="M3035" s="22">
        <f t="shared" si="714"/>
        <v>0</v>
      </c>
      <c r="N3035" s="116">
        <v>0</v>
      </c>
      <c r="O3035" s="116">
        <v>0</v>
      </c>
      <c r="P3035" s="116">
        <v>0</v>
      </c>
      <c r="Q3035" s="116">
        <v>0</v>
      </c>
      <c r="R3035" s="22">
        <f t="shared" si="715"/>
        <v>0</v>
      </c>
      <c r="S3035" s="116">
        <v>0</v>
      </c>
      <c r="T3035" s="116">
        <v>0</v>
      </c>
      <c r="U3035" s="116">
        <v>0</v>
      </c>
      <c r="V3035" s="116">
        <v>0</v>
      </c>
      <c r="W3035" s="22">
        <f t="shared" si="716"/>
        <v>0</v>
      </c>
      <c r="X3035" s="22">
        <f t="shared" si="717"/>
        <v>0</v>
      </c>
      <c r="Y3035" s="22">
        <f ca="1">OFFSET('Cost Study'!$B$7,'Operations Support'!$C3035,'Operations Support'!$B3035)*$H3035</f>
        <v>0</v>
      </c>
      <c r="Z3035" s="23">
        <f ca="1">Y3035*'Cost Study'!$B$31</f>
        <v>0</v>
      </c>
      <c r="AA3035" s="23">
        <f ca="1">IF(A3035=10298,1.51,1)*IF($B3035&lt;3,$D3035*'Cost Study'!$B$32*OFFSET('Cost Study'!$B$7,'Operations Support'!$C3035,'Operations Support'!$B3035),0)</f>
        <v>0</v>
      </c>
      <c r="AB3035" s="24">
        <f ca="1">AA3035*'Cost Study'!$B$31</f>
        <v>0</v>
      </c>
      <c r="AC3035" s="23">
        <f ca="1">Y3035*'Cost Study'!$B$31</f>
        <v>0</v>
      </c>
      <c r="AD3035" s="24">
        <f ca="1">AA3035*'Cost Study'!$B$31</f>
        <v>0</v>
      </c>
      <c r="AE3035" s="377">
        <f t="shared" ca="1" si="718"/>
        <v>0</v>
      </c>
      <c r="AF3035" s="377">
        <f t="shared" ca="1" si="719"/>
        <v>0</v>
      </c>
      <c r="AH3035" s="688">
        <f>IFERROR($H3035/SUMIF($A:$A,$A3035,$H:$H)*SUMIF(Summary!$A$110:$A$186,$A3035,Summary!$P$110:$P$186),0)</f>
        <v>0</v>
      </c>
      <c r="AI3035" s="689">
        <f t="shared" ca="1" si="705"/>
        <v>0</v>
      </c>
      <c r="AJ3035" s="688">
        <f>IFERROR(H3035/SUMIF(A:A,A3035,H:H)*SUMIF(Summary!$A$110:$A$186,'Operations Support'!A3035,Summary!$Q$110:$Q$186),0)</f>
        <v>0</v>
      </c>
      <c r="AK3035" s="688">
        <f t="shared" ca="1" si="706"/>
        <v>0</v>
      </c>
      <c r="AM3035" s="688">
        <f>IFERROR($H3035/SUMIF($A:$A,$A3035,$H:$H)*SUMIF(Summary!$A$230:$A$266,$A3035,Summary!$P$230:$P$266),0)</f>
        <v>0</v>
      </c>
      <c r="AN3035" s="688">
        <f>IFERROR($H3035/SUMIF($A:$A,$A3035,$H:$H)*(SUMIF(Summary!$A$230:$A$266,$A3035,Summary!$L$230:$L$266)+SUMIF(Summary!$A$281:$A$317,$A3035,Summary!$L$281:$L$317))-AM3035,0)</f>
        <v>0</v>
      </c>
      <c r="AO3035" s="688">
        <f>IFERROR($H3035/SUMIF($A:$A,$A3035,$H:$H)*SUMIF(Summary!$A$230:$A$266,$A3035,Summary!$Q$230:$Q$266),0)</f>
        <v>0</v>
      </c>
      <c r="AP3035" s="688">
        <f>IFERROR($H3035/SUMIF($A:$A,$A3035,$H:$H)*(SUMIF(Summary!$A$230:$A$266,$A3035,Summary!$L$230:$L$266)+SUMIF(Summary!$A$281:$A$317,$A3035,Summary!$L$281:$L$317))-AO3035,0)</f>
        <v>0</v>
      </c>
      <c r="AQ3035" s="306"/>
      <c r="AR3035" s="688">
        <f t="shared" ca="1" si="707"/>
        <v>0</v>
      </c>
      <c r="AS3035" s="688">
        <f t="shared" ca="1" si="708"/>
        <v>0</v>
      </c>
    </row>
    <row r="3036" spans="1:45" x14ac:dyDescent="0.2">
      <c r="A3036" s="423">
        <v>11161</v>
      </c>
      <c r="B3036" s="424">
        <v>5</v>
      </c>
      <c r="C3036" s="425" t="s">
        <v>307</v>
      </c>
      <c r="D3036" s="422">
        <f t="shared" si="709"/>
        <v>0</v>
      </c>
      <c r="E3036" s="422">
        <f t="shared" si="710"/>
        <v>0</v>
      </c>
      <c r="F3036" s="422">
        <f t="shared" si="711"/>
        <v>0</v>
      </c>
      <c r="G3036" s="422">
        <f t="shared" si="712"/>
        <v>0</v>
      </c>
      <c r="H3036" s="22">
        <f t="shared" si="713"/>
        <v>0</v>
      </c>
      <c r="I3036" s="116">
        <v>0</v>
      </c>
      <c r="J3036" s="116">
        <v>0</v>
      </c>
      <c r="K3036" s="116">
        <v>0</v>
      </c>
      <c r="L3036" s="116">
        <v>0</v>
      </c>
      <c r="M3036" s="22">
        <f t="shared" si="714"/>
        <v>0</v>
      </c>
      <c r="N3036" s="116">
        <v>0</v>
      </c>
      <c r="O3036" s="116">
        <v>0</v>
      </c>
      <c r="P3036" s="116">
        <v>0</v>
      </c>
      <c r="Q3036" s="116">
        <v>0</v>
      </c>
      <c r="R3036" s="22">
        <f t="shared" si="715"/>
        <v>0</v>
      </c>
      <c r="S3036" s="116">
        <v>0</v>
      </c>
      <c r="T3036" s="116">
        <v>0</v>
      </c>
      <c r="U3036" s="116">
        <v>0</v>
      </c>
      <c r="V3036" s="116">
        <v>0</v>
      </c>
      <c r="W3036" s="22">
        <f t="shared" si="716"/>
        <v>0</v>
      </c>
      <c r="X3036" s="22">
        <f t="shared" si="717"/>
        <v>0</v>
      </c>
      <c r="Y3036" s="22">
        <f ca="1">OFFSET('Cost Study'!$B$7,'Operations Support'!$C3036,'Operations Support'!$B3036)*$H3036</f>
        <v>0</v>
      </c>
      <c r="Z3036" s="23">
        <f ca="1">Y3036*'Cost Study'!$B$31</f>
        <v>0</v>
      </c>
      <c r="AA3036" s="23">
        <f ca="1">IF(A3036=10298,1.51,1)*IF($B3036&lt;3,$D3036*'Cost Study'!$B$32*OFFSET('Cost Study'!$B$7,'Operations Support'!$C3036,'Operations Support'!$B3036),0)</f>
        <v>0</v>
      </c>
      <c r="AB3036" s="24">
        <f ca="1">AA3036*'Cost Study'!$B$31</f>
        <v>0</v>
      </c>
      <c r="AC3036" s="23">
        <f ca="1">Y3036*'Cost Study'!$B$31</f>
        <v>0</v>
      </c>
      <c r="AD3036" s="24">
        <f ca="1">AA3036*'Cost Study'!$B$31</f>
        <v>0</v>
      </c>
      <c r="AE3036" s="377">
        <f t="shared" ca="1" si="718"/>
        <v>0</v>
      </c>
      <c r="AF3036" s="377">
        <f t="shared" ca="1" si="719"/>
        <v>0</v>
      </c>
      <c r="AH3036" s="688">
        <f>IFERROR($H3036/SUMIF($A:$A,$A3036,$H:$H)*SUMIF(Summary!$A$110:$A$186,$A3036,Summary!$P$110:$P$186),0)</f>
        <v>0</v>
      </c>
      <c r="AI3036" s="689">
        <f t="shared" ca="1" si="705"/>
        <v>0</v>
      </c>
      <c r="AJ3036" s="688">
        <f>IFERROR(H3036/SUMIF(A:A,A3036,H:H)*SUMIF(Summary!$A$110:$A$186,'Operations Support'!A3036,Summary!$Q$110:$Q$186),0)</f>
        <v>0</v>
      </c>
      <c r="AK3036" s="688">
        <f t="shared" ca="1" si="706"/>
        <v>0</v>
      </c>
      <c r="AM3036" s="688">
        <f>IFERROR($H3036/SUMIF($A:$A,$A3036,$H:$H)*SUMIF(Summary!$A$230:$A$266,$A3036,Summary!$P$230:$P$266),0)</f>
        <v>0</v>
      </c>
      <c r="AN3036" s="688">
        <f>IFERROR($H3036/SUMIF($A:$A,$A3036,$H:$H)*(SUMIF(Summary!$A$230:$A$266,$A3036,Summary!$L$230:$L$266)+SUMIF(Summary!$A$281:$A$317,$A3036,Summary!$L$281:$L$317))-AM3036,0)</f>
        <v>0</v>
      </c>
      <c r="AO3036" s="688">
        <f>IFERROR($H3036/SUMIF($A:$A,$A3036,$H:$H)*SUMIF(Summary!$A$230:$A$266,$A3036,Summary!$Q$230:$Q$266),0)</f>
        <v>0</v>
      </c>
      <c r="AP3036" s="688">
        <f>IFERROR($H3036/SUMIF($A:$A,$A3036,$H:$H)*(SUMIF(Summary!$A$230:$A$266,$A3036,Summary!$L$230:$L$266)+SUMIF(Summary!$A$281:$A$317,$A3036,Summary!$L$281:$L$317))-AO3036,0)</f>
        <v>0</v>
      </c>
      <c r="AQ3036" s="306"/>
      <c r="AR3036" s="688">
        <f t="shared" ca="1" si="707"/>
        <v>0</v>
      </c>
      <c r="AS3036" s="688">
        <f t="shared" ca="1" si="708"/>
        <v>0</v>
      </c>
    </row>
    <row r="3037" spans="1:45" x14ac:dyDescent="0.2">
      <c r="A3037" s="423">
        <v>11161</v>
      </c>
      <c r="B3037" s="424">
        <v>5</v>
      </c>
      <c r="C3037" s="425" t="s">
        <v>308</v>
      </c>
      <c r="D3037" s="422">
        <f t="shared" si="709"/>
        <v>0</v>
      </c>
      <c r="E3037" s="422">
        <f t="shared" si="710"/>
        <v>0</v>
      </c>
      <c r="F3037" s="422">
        <f t="shared" si="711"/>
        <v>0</v>
      </c>
      <c r="G3037" s="422">
        <f t="shared" si="712"/>
        <v>0</v>
      </c>
      <c r="H3037" s="22">
        <f t="shared" si="713"/>
        <v>0</v>
      </c>
      <c r="I3037" s="116">
        <v>0</v>
      </c>
      <c r="J3037" s="116">
        <v>0</v>
      </c>
      <c r="K3037" s="116">
        <v>0</v>
      </c>
      <c r="L3037" s="116">
        <v>0</v>
      </c>
      <c r="M3037" s="22">
        <f t="shared" si="714"/>
        <v>0</v>
      </c>
      <c r="N3037" s="116">
        <v>0</v>
      </c>
      <c r="O3037" s="116">
        <v>0</v>
      </c>
      <c r="P3037" s="116">
        <v>0</v>
      </c>
      <c r="Q3037" s="116">
        <v>0</v>
      </c>
      <c r="R3037" s="22">
        <f t="shared" si="715"/>
        <v>0</v>
      </c>
      <c r="S3037" s="116">
        <v>0</v>
      </c>
      <c r="T3037" s="116">
        <v>0</v>
      </c>
      <c r="U3037" s="116">
        <v>0</v>
      </c>
      <c r="V3037" s="116">
        <v>0</v>
      </c>
      <c r="W3037" s="22">
        <f t="shared" si="716"/>
        <v>0</v>
      </c>
      <c r="X3037" s="22">
        <f t="shared" si="717"/>
        <v>0</v>
      </c>
      <c r="Y3037" s="22">
        <f ca="1">OFFSET('Cost Study'!$B$7,'Operations Support'!$C3037,'Operations Support'!$B3037)*$H3037</f>
        <v>0</v>
      </c>
      <c r="Z3037" s="23">
        <f ca="1">Y3037*'Cost Study'!$B$31</f>
        <v>0</v>
      </c>
      <c r="AA3037" s="23">
        <f ca="1">IF(A3037=10298,1.51,1)*IF($B3037&lt;3,$D3037*'Cost Study'!$B$32*OFFSET('Cost Study'!$B$7,'Operations Support'!$C3037,'Operations Support'!$B3037),0)</f>
        <v>0</v>
      </c>
      <c r="AB3037" s="24">
        <f ca="1">AA3037*'Cost Study'!$B$31</f>
        <v>0</v>
      </c>
      <c r="AC3037" s="23">
        <f ca="1">Y3037*'Cost Study'!$B$31</f>
        <v>0</v>
      </c>
      <c r="AD3037" s="24">
        <f ca="1">AA3037*'Cost Study'!$B$31</f>
        <v>0</v>
      </c>
      <c r="AE3037" s="377">
        <f t="shared" ca="1" si="718"/>
        <v>0</v>
      </c>
      <c r="AF3037" s="377">
        <f t="shared" ca="1" si="719"/>
        <v>0</v>
      </c>
      <c r="AH3037" s="688">
        <f>IFERROR($H3037/SUMIF($A:$A,$A3037,$H:$H)*SUMIF(Summary!$A$110:$A$186,$A3037,Summary!$P$110:$P$186),0)</f>
        <v>0</v>
      </c>
      <c r="AI3037" s="689">
        <f t="shared" ca="1" si="705"/>
        <v>0</v>
      </c>
      <c r="AJ3037" s="688">
        <f>IFERROR(H3037/SUMIF(A:A,A3037,H:H)*SUMIF(Summary!$A$110:$A$186,'Operations Support'!A3037,Summary!$Q$110:$Q$186),0)</f>
        <v>0</v>
      </c>
      <c r="AK3037" s="688">
        <f t="shared" ca="1" si="706"/>
        <v>0</v>
      </c>
      <c r="AM3037" s="688">
        <f>IFERROR($H3037/SUMIF($A:$A,$A3037,$H:$H)*SUMIF(Summary!$A$230:$A$266,$A3037,Summary!$P$230:$P$266),0)</f>
        <v>0</v>
      </c>
      <c r="AN3037" s="688">
        <f>IFERROR($H3037/SUMIF($A:$A,$A3037,$H:$H)*(SUMIF(Summary!$A$230:$A$266,$A3037,Summary!$L$230:$L$266)+SUMIF(Summary!$A$281:$A$317,$A3037,Summary!$L$281:$L$317))-AM3037,0)</f>
        <v>0</v>
      </c>
      <c r="AO3037" s="688">
        <f>IFERROR($H3037/SUMIF($A:$A,$A3037,$H:$H)*SUMIF(Summary!$A$230:$A$266,$A3037,Summary!$Q$230:$Q$266),0)</f>
        <v>0</v>
      </c>
      <c r="AP3037" s="688">
        <f>IFERROR($H3037/SUMIF($A:$A,$A3037,$H:$H)*(SUMIF(Summary!$A$230:$A$266,$A3037,Summary!$L$230:$L$266)+SUMIF(Summary!$A$281:$A$317,$A3037,Summary!$L$281:$L$317))-AO3037,0)</f>
        <v>0</v>
      </c>
      <c r="AQ3037" s="306"/>
      <c r="AR3037" s="688">
        <f t="shared" ca="1" si="707"/>
        <v>0</v>
      </c>
      <c r="AS3037" s="688">
        <f t="shared" ca="1" si="708"/>
        <v>0</v>
      </c>
    </row>
    <row r="3038" spans="1:45" x14ac:dyDescent="0.2">
      <c r="A3038" s="423">
        <v>11161</v>
      </c>
      <c r="B3038" s="424">
        <v>5</v>
      </c>
      <c r="C3038" s="425" t="s">
        <v>309</v>
      </c>
      <c r="D3038" s="422">
        <f t="shared" si="709"/>
        <v>0</v>
      </c>
      <c r="E3038" s="422">
        <f t="shared" si="710"/>
        <v>0</v>
      </c>
      <c r="F3038" s="422">
        <f t="shared" si="711"/>
        <v>0</v>
      </c>
      <c r="G3038" s="422">
        <f t="shared" si="712"/>
        <v>0</v>
      </c>
      <c r="H3038" s="22">
        <f t="shared" si="713"/>
        <v>0</v>
      </c>
      <c r="I3038" s="116">
        <v>0</v>
      </c>
      <c r="J3038" s="116">
        <v>0</v>
      </c>
      <c r="K3038" s="116">
        <v>0</v>
      </c>
      <c r="L3038" s="116">
        <v>0</v>
      </c>
      <c r="M3038" s="22">
        <f t="shared" si="714"/>
        <v>0</v>
      </c>
      <c r="N3038" s="116">
        <v>0</v>
      </c>
      <c r="O3038" s="116">
        <v>0</v>
      </c>
      <c r="P3038" s="116">
        <v>0</v>
      </c>
      <c r="Q3038" s="116">
        <v>0</v>
      </c>
      <c r="R3038" s="22">
        <f t="shared" si="715"/>
        <v>0</v>
      </c>
      <c r="S3038" s="116">
        <v>0</v>
      </c>
      <c r="T3038" s="116">
        <v>0</v>
      </c>
      <c r="U3038" s="116">
        <v>0</v>
      </c>
      <c r="V3038" s="116">
        <v>0</v>
      </c>
      <c r="W3038" s="22">
        <f t="shared" si="716"/>
        <v>0</v>
      </c>
      <c r="X3038" s="22">
        <f t="shared" si="717"/>
        <v>0</v>
      </c>
      <c r="Y3038" s="22">
        <f ca="1">OFFSET('Cost Study'!$B$7,'Operations Support'!$C3038,'Operations Support'!$B3038)*$H3038</f>
        <v>0</v>
      </c>
      <c r="Z3038" s="23">
        <f ca="1">Y3038*'Cost Study'!$B$31</f>
        <v>0</v>
      </c>
      <c r="AA3038" s="23">
        <f ca="1">IF(A3038=10298,1.51,1)*IF($B3038&lt;3,$D3038*'Cost Study'!$B$32*OFFSET('Cost Study'!$B$7,'Operations Support'!$C3038,'Operations Support'!$B3038),0)</f>
        <v>0</v>
      </c>
      <c r="AB3038" s="24">
        <f ca="1">AA3038*'Cost Study'!$B$31</f>
        <v>0</v>
      </c>
      <c r="AC3038" s="23">
        <f ca="1">Y3038*'Cost Study'!$B$31</f>
        <v>0</v>
      </c>
      <c r="AD3038" s="24">
        <f ca="1">AA3038*'Cost Study'!$B$31</f>
        <v>0</v>
      </c>
      <c r="AE3038" s="377">
        <f t="shared" ca="1" si="718"/>
        <v>0</v>
      </c>
      <c r="AF3038" s="377">
        <f t="shared" ca="1" si="719"/>
        <v>0</v>
      </c>
      <c r="AH3038" s="688">
        <f>IFERROR($H3038/SUMIF($A:$A,$A3038,$H:$H)*SUMIF(Summary!$A$110:$A$186,$A3038,Summary!$P$110:$P$186),0)</f>
        <v>0</v>
      </c>
      <c r="AI3038" s="689">
        <f t="shared" ca="1" si="705"/>
        <v>0</v>
      </c>
      <c r="AJ3038" s="688">
        <f>IFERROR(H3038/SUMIF(A:A,A3038,H:H)*SUMIF(Summary!$A$110:$A$186,'Operations Support'!A3038,Summary!$Q$110:$Q$186),0)</f>
        <v>0</v>
      </c>
      <c r="AK3038" s="688">
        <f t="shared" ca="1" si="706"/>
        <v>0</v>
      </c>
      <c r="AM3038" s="688">
        <f>IFERROR($H3038/SUMIF($A:$A,$A3038,$H:$H)*SUMIF(Summary!$A$230:$A$266,$A3038,Summary!$P$230:$P$266),0)</f>
        <v>0</v>
      </c>
      <c r="AN3038" s="688">
        <f>IFERROR($H3038/SUMIF($A:$A,$A3038,$H:$H)*(SUMIF(Summary!$A$230:$A$266,$A3038,Summary!$L$230:$L$266)+SUMIF(Summary!$A$281:$A$317,$A3038,Summary!$L$281:$L$317))-AM3038,0)</f>
        <v>0</v>
      </c>
      <c r="AO3038" s="688">
        <f>IFERROR($H3038/SUMIF($A:$A,$A3038,$H:$H)*SUMIF(Summary!$A$230:$A$266,$A3038,Summary!$Q$230:$Q$266),0)</f>
        <v>0</v>
      </c>
      <c r="AP3038" s="688">
        <f>IFERROR($H3038/SUMIF($A:$A,$A3038,$H:$H)*(SUMIF(Summary!$A$230:$A$266,$A3038,Summary!$L$230:$L$266)+SUMIF(Summary!$A$281:$A$317,$A3038,Summary!$L$281:$L$317))-AO3038,0)</f>
        <v>0</v>
      </c>
      <c r="AQ3038" s="306"/>
      <c r="AR3038" s="688">
        <f t="shared" ca="1" si="707"/>
        <v>0</v>
      </c>
      <c r="AS3038" s="688">
        <f t="shared" ca="1" si="708"/>
        <v>0</v>
      </c>
    </row>
    <row r="3039" spans="1:45" x14ac:dyDescent="0.2">
      <c r="A3039" s="423">
        <v>11161</v>
      </c>
      <c r="B3039" s="424">
        <v>5</v>
      </c>
      <c r="C3039" s="425" t="s">
        <v>310</v>
      </c>
      <c r="D3039" s="422">
        <f t="shared" si="709"/>
        <v>0</v>
      </c>
      <c r="E3039" s="422">
        <f t="shared" si="710"/>
        <v>0</v>
      </c>
      <c r="F3039" s="422">
        <f t="shared" si="711"/>
        <v>0</v>
      </c>
      <c r="G3039" s="422">
        <f t="shared" si="712"/>
        <v>0</v>
      </c>
      <c r="H3039" s="22">
        <f t="shared" si="713"/>
        <v>0</v>
      </c>
      <c r="I3039" s="116">
        <v>0</v>
      </c>
      <c r="J3039" s="116">
        <v>0</v>
      </c>
      <c r="K3039" s="116">
        <v>0</v>
      </c>
      <c r="L3039" s="116">
        <v>0</v>
      </c>
      <c r="M3039" s="22">
        <f t="shared" si="714"/>
        <v>0</v>
      </c>
      <c r="N3039" s="116">
        <v>0</v>
      </c>
      <c r="O3039" s="116">
        <v>0</v>
      </c>
      <c r="P3039" s="116">
        <v>0</v>
      </c>
      <c r="Q3039" s="116">
        <v>0</v>
      </c>
      <c r="R3039" s="22">
        <f t="shared" si="715"/>
        <v>0</v>
      </c>
      <c r="S3039" s="116">
        <v>0</v>
      </c>
      <c r="T3039" s="116">
        <v>0</v>
      </c>
      <c r="U3039" s="116">
        <v>0</v>
      </c>
      <c r="V3039" s="116">
        <v>0</v>
      </c>
      <c r="W3039" s="22">
        <f t="shared" si="716"/>
        <v>0</v>
      </c>
      <c r="X3039" s="22">
        <f t="shared" si="717"/>
        <v>0</v>
      </c>
      <c r="Y3039" s="22">
        <f ca="1">OFFSET('Cost Study'!$B$7,'Operations Support'!$C3039,'Operations Support'!$B3039)*$H3039</f>
        <v>0</v>
      </c>
      <c r="Z3039" s="23">
        <f ca="1">Y3039*'Cost Study'!$B$31</f>
        <v>0</v>
      </c>
      <c r="AA3039" s="23">
        <f ca="1">IF(A3039=10298,1.51,1)*IF($B3039&lt;3,$D3039*'Cost Study'!$B$32*OFFSET('Cost Study'!$B$7,'Operations Support'!$C3039,'Operations Support'!$B3039),0)</f>
        <v>0</v>
      </c>
      <c r="AB3039" s="24">
        <f ca="1">AA3039*'Cost Study'!$B$31</f>
        <v>0</v>
      </c>
      <c r="AC3039" s="23">
        <f ca="1">Y3039*'Cost Study'!$B$31</f>
        <v>0</v>
      </c>
      <c r="AD3039" s="24">
        <f ca="1">AA3039*'Cost Study'!$B$31</f>
        <v>0</v>
      </c>
      <c r="AE3039" s="377">
        <f t="shared" ca="1" si="718"/>
        <v>0</v>
      </c>
      <c r="AF3039" s="377">
        <f t="shared" ca="1" si="719"/>
        <v>0</v>
      </c>
      <c r="AH3039" s="688">
        <f>IFERROR($H3039/SUMIF($A:$A,$A3039,$H:$H)*SUMIF(Summary!$A$110:$A$186,$A3039,Summary!$P$110:$P$186),0)</f>
        <v>0</v>
      </c>
      <c r="AI3039" s="689">
        <f t="shared" ca="1" si="705"/>
        <v>0</v>
      </c>
      <c r="AJ3039" s="688">
        <f>IFERROR(H3039/SUMIF(A:A,A3039,H:H)*SUMIF(Summary!$A$110:$A$186,'Operations Support'!A3039,Summary!$Q$110:$Q$186),0)</f>
        <v>0</v>
      </c>
      <c r="AK3039" s="688">
        <f t="shared" ca="1" si="706"/>
        <v>0</v>
      </c>
      <c r="AM3039" s="688">
        <f>IFERROR($H3039/SUMIF($A:$A,$A3039,$H:$H)*SUMIF(Summary!$A$230:$A$266,$A3039,Summary!$P$230:$P$266),0)</f>
        <v>0</v>
      </c>
      <c r="AN3039" s="688">
        <f>IFERROR($H3039/SUMIF($A:$A,$A3039,$H:$H)*(SUMIF(Summary!$A$230:$A$266,$A3039,Summary!$L$230:$L$266)+SUMIF(Summary!$A$281:$A$317,$A3039,Summary!$L$281:$L$317))-AM3039,0)</f>
        <v>0</v>
      </c>
      <c r="AO3039" s="688">
        <f>IFERROR($H3039/SUMIF($A:$A,$A3039,$H:$H)*SUMIF(Summary!$A$230:$A$266,$A3039,Summary!$Q$230:$Q$266),0)</f>
        <v>0</v>
      </c>
      <c r="AP3039" s="688">
        <f>IFERROR($H3039/SUMIF($A:$A,$A3039,$H:$H)*(SUMIF(Summary!$A$230:$A$266,$A3039,Summary!$L$230:$L$266)+SUMIF(Summary!$A$281:$A$317,$A3039,Summary!$L$281:$L$317))-AO3039,0)</f>
        <v>0</v>
      </c>
      <c r="AQ3039" s="306"/>
      <c r="AR3039" s="688">
        <f t="shared" ca="1" si="707"/>
        <v>0</v>
      </c>
      <c r="AS3039" s="688">
        <f t="shared" ca="1" si="708"/>
        <v>0</v>
      </c>
    </row>
    <row r="3040" spans="1:45" x14ac:dyDescent="0.2">
      <c r="A3040" s="423">
        <v>11161</v>
      </c>
      <c r="B3040" s="424">
        <v>5</v>
      </c>
      <c r="C3040" s="425" t="s">
        <v>311</v>
      </c>
      <c r="D3040" s="422">
        <f t="shared" si="709"/>
        <v>0</v>
      </c>
      <c r="E3040" s="422">
        <f t="shared" si="710"/>
        <v>0</v>
      </c>
      <c r="F3040" s="422">
        <f t="shared" si="711"/>
        <v>0</v>
      </c>
      <c r="G3040" s="422">
        <f t="shared" si="712"/>
        <v>0</v>
      </c>
      <c r="H3040" s="22">
        <f t="shared" si="713"/>
        <v>0</v>
      </c>
      <c r="I3040" s="116">
        <v>0</v>
      </c>
      <c r="J3040" s="116">
        <v>0</v>
      </c>
      <c r="K3040" s="116">
        <v>0</v>
      </c>
      <c r="L3040" s="116">
        <v>0</v>
      </c>
      <c r="M3040" s="22">
        <f t="shared" si="714"/>
        <v>0</v>
      </c>
      <c r="N3040" s="116">
        <v>0</v>
      </c>
      <c r="O3040" s="116">
        <v>0</v>
      </c>
      <c r="P3040" s="116">
        <v>0</v>
      </c>
      <c r="Q3040" s="116">
        <v>0</v>
      </c>
      <c r="R3040" s="22">
        <f t="shared" si="715"/>
        <v>0</v>
      </c>
      <c r="S3040" s="116">
        <v>0</v>
      </c>
      <c r="T3040" s="116">
        <v>0</v>
      </c>
      <c r="U3040" s="116">
        <v>0</v>
      </c>
      <c r="V3040" s="116">
        <v>0</v>
      </c>
      <c r="W3040" s="22">
        <f t="shared" si="716"/>
        <v>0</v>
      </c>
      <c r="X3040" s="22">
        <f t="shared" si="717"/>
        <v>0</v>
      </c>
      <c r="Y3040" s="22">
        <f ca="1">OFFSET('Cost Study'!$B$7,'Operations Support'!$C3040,'Operations Support'!$B3040)*$H3040</f>
        <v>0</v>
      </c>
      <c r="Z3040" s="23">
        <f ca="1">Y3040*'Cost Study'!$B$31</f>
        <v>0</v>
      </c>
      <c r="AA3040" s="23">
        <f ca="1">IF(A3040=10298,1.51,1)*IF($B3040&lt;3,$D3040*'Cost Study'!$B$32*OFFSET('Cost Study'!$B$7,'Operations Support'!$C3040,'Operations Support'!$B3040),0)</f>
        <v>0</v>
      </c>
      <c r="AB3040" s="24">
        <f ca="1">AA3040*'Cost Study'!$B$31</f>
        <v>0</v>
      </c>
      <c r="AC3040" s="23">
        <f ca="1">Y3040*'Cost Study'!$B$31</f>
        <v>0</v>
      </c>
      <c r="AD3040" s="24">
        <f ca="1">AA3040*'Cost Study'!$B$31</f>
        <v>0</v>
      </c>
      <c r="AE3040" s="377">
        <f t="shared" ca="1" si="718"/>
        <v>0</v>
      </c>
      <c r="AF3040" s="377">
        <f t="shared" ca="1" si="719"/>
        <v>0</v>
      </c>
      <c r="AH3040" s="688">
        <f>IFERROR($H3040/SUMIF($A:$A,$A3040,$H:$H)*SUMIF(Summary!$A$110:$A$186,$A3040,Summary!$P$110:$P$186),0)</f>
        <v>0</v>
      </c>
      <c r="AI3040" s="689">
        <f t="shared" ca="1" si="705"/>
        <v>0</v>
      </c>
      <c r="AJ3040" s="688">
        <f>IFERROR(H3040/SUMIF(A:A,A3040,H:H)*SUMIF(Summary!$A$110:$A$186,'Operations Support'!A3040,Summary!$Q$110:$Q$186),0)</f>
        <v>0</v>
      </c>
      <c r="AK3040" s="688">
        <f t="shared" ca="1" si="706"/>
        <v>0</v>
      </c>
      <c r="AM3040" s="688">
        <f>IFERROR($H3040/SUMIF($A:$A,$A3040,$H:$H)*SUMIF(Summary!$A$230:$A$266,$A3040,Summary!$P$230:$P$266),0)</f>
        <v>0</v>
      </c>
      <c r="AN3040" s="688">
        <f>IFERROR($H3040/SUMIF($A:$A,$A3040,$H:$H)*(SUMIF(Summary!$A$230:$A$266,$A3040,Summary!$L$230:$L$266)+SUMIF(Summary!$A$281:$A$317,$A3040,Summary!$L$281:$L$317))-AM3040,0)</f>
        <v>0</v>
      </c>
      <c r="AO3040" s="688">
        <f>IFERROR($H3040/SUMIF($A:$A,$A3040,$H:$H)*SUMIF(Summary!$A$230:$A$266,$A3040,Summary!$Q$230:$Q$266),0)</f>
        <v>0</v>
      </c>
      <c r="AP3040" s="688">
        <f>IFERROR($H3040/SUMIF($A:$A,$A3040,$H:$H)*(SUMIF(Summary!$A$230:$A$266,$A3040,Summary!$L$230:$L$266)+SUMIF(Summary!$A$281:$A$317,$A3040,Summary!$L$281:$L$317))-AO3040,0)</f>
        <v>0</v>
      </c>
      <c r="AQ3040" s="306"/>
      <c r="AR3040" s="688">
        <f t="shared" ca="1" si="707"/>
        <v>0</v>
      </c>
      <c r="AS3040" s="688">
        <f t="shared" ca="1" si="708"/>
        <v>0</v>
      </c>
    </row>
    <row r="3041" spans="1:45" x14ac:dyDescent="0.2">
      <c r="A3041" s="423">
        <v>11161</v>
      </c>
      <c r="B3041" s="424">
        <v>5</v>
      </c>
      <c r="C3041" s="425" t="s">
        <v>312</v>
      </c>
      <c r="D3041" s="422">
        <f t="shared" si="709"/>
        <v>0</v>
      </c>
      <c r="E3041" s="422">
        <f t="shared" si="710"/>
        <v>0</v>
      </c>
      <c r="F3041" s="422">
        <f t="shared" si="711"/>
        <v>0</v>
      </c>
      <c r="G3041" s="422">
        <f t="shared" si="712"/>
        <v>0</v>
      </c>
      <c r="H3041" s="22">
        <f t="shared" si="713"/>
        <v>0</v>
      </c>
      <c r="I3041" s="116">
        <v>0</v>
      </c>
      <c r="J3041" s="116">
        <v>0</v>
      </c>
      <c r="K3041" s="116">
        <v>0</v>
      </c>
      <c r="L3041" s="116">
        <v>0</v>
      </c>
      <c r="M3041" s="22">
        <f t="shared" si="714"/>
        <v>0</v>
      </c>
      <c r="N3041" s="116">
        <v>0</v>
      </c>
      <c r="O3041" s="116">
        <v>0</v>
      </c>
      <c r="P3041" s="116">
        <v>0</v>
      </c>
      <c r="Q3041" s="116">
        <v>0</v>
      </c>
      <c r="R3041" s="22">
        <f t="shared" si="715"/>
        <v>0</v>
      </c>
      <c r="S3041" s="116">
        <v>0</v>
      </c>
      <c r="T3041" s="116">
        <v>0</v>
      </c>
      <c r="U3041" s="116">
        <v>0</v>
      </c>
      <c r="V3041" s="116">
        <v>0</v>
      </c>
      <c r="W3041" s="22">
        <f t="shared" si="716"/>
        <v>0</v>
      </c>
      <c r="X3041" s="22">
        <f t="shared" si="717"/>
        <v>0</v>
      </c>
      <c r="Y3041" s="22">
        <f ca="1">OFFSET('Cost Study'!$B$7,'Operations Support'!$C3041,'Operations Support'!$B3041)*$H3041</f>
        <v>0</v>
      </c>
      <c r="Z3041" s="23">
        <f ca="1">Y3041*'Cost Study'!$B$31</f>
        <v>0</v>
      </c>
      <c r="AA3041" s="23">
        <f ca="1">IF(A3041=10298,1.51,1)*IF($B3041&lt;3,$D3041*'Cost Study'!$B$32*OFFSET('Cost Study'!$B$7,'Operations Support'!$C3041,'Operations Support'!$B3041),0)</f>
        <v>0</v>
      </c>
      <c r="AB3041" s="24">
        <f ca="1">AA3041*'Cost Study'!$B$31</f>
        <v>0</v>
      </c>
      <c r="AC3041" s="23">
        <f ca="1">Y3041*'Cost Study'!$B$31</f>
        <v>0</v>
      </c>
      <c r="AD3041" s="24">
        <f ca="1">AA3041*'Cost Study'!$B$31</f>
        <v>0</v>
      </c>
      <c r="AE3041" s="377">
        <f t="shared" ca="1" si="718"/>
        <v>0</v>
      </c>
      <c r="AF3041" s="377">
        <f t="shared" ca="1" si="719"/>
        <v>0</v>
      </c>
      <c r="AH3041" s="688">
        <f>IFERROR($H3041/SUMIF($A:$A,$A3041,$H:$H)*SUMIF(Summary!$A$110:$A$186,$A3041,Summary!$P$110:$P$186),0)</f>
        <v>0</v>
      </c>
      <c r="AI3041" s="689">
        <f t="shared" ca="1" si="705"/>
        <v>0</v>
      </c>
      <c r="AJ3041" s="688">
        <f>IFERROR(H3041/SUMIF(A:A,A3041,H:H)*SUMIF(Summary!$A$110:$A$186,'Operations Support'!A3041,Summary!$Q$110:$Q$186),0)</f>
        <v>0</v>
      </c>
      <c r="AK3041" s="688">
        <f t="shared" ca="1" si="706"/>
        <v>0</v>
      </c>
      <c r="AM3041" s="688">
        <f>IFERROR($H3041/SUMIF($A:$A,$A3041,$H:$H)*SUMIF(Summary!$A$230:$A$266,$A3041,Summary!$P$230:$P$266),0)</f>
        <v>0</v>
      </c>
      <c r="AN3041" s="688">
        <f>IFERROR($H3041/SUMIF($A:$A,$A3041,$H:$H)*(SUMIF(Summary!$A$230:$A$266,$A3041,Summary!$L$230:$L$266)+SUMIF(Summary!$A$281:$A$317,$A3041,Summary!$L$281:$L$317))-AM3041,0)</f>
        <v>0</v>
      </c>
      <c r="AO3041" s="688">
        <f>IFERROR($H3041/SUMIF($A:$A,$A3041,$H:$H)*SUMIF(Summary!$A$230:$A$266,$A3041,Summary!$Q$230:$Q$266),0)</f>
        <v>0</v>
      </c>
      <c r="AP3041" s="688">
        <f>IFERROR($H3041/SUMIF($A:$A,$A3041,$H:$H)*(SUMIF(Summary!$A$230:$A$266,$A3041,Summary!$L$230:$L$266)+SUMIF(Summary!$A$281:$A$317,$A3041,Summary!$L$281:$L$317))-AO3041,0)</f>
        <v>0</v>
      </c>
      <c r="AQ3041" s="306"/>
      <c r="AR3041" s="688">
        <f t="shared" ca="1" si="707"/>
        <v>0</v>
      </c>
      <c r="AS3041" s="688">
        <f t="shared" ca="1" si="708"/>
        <v>0</v>
      </c>
    </row>
    <row r="3042" spans="1:45" x14ac:dyDescent="0.2">
      <c r="A3042" s="423">
        <v>11161</v>
      </c>
      <c r="B3042" s="424">
        <v>5</v>
      </c>
      <c r="C3042" s="425" t="s">
        <v>313</v>
      </c>
      <c r="D3042" s="422">
        <f t="shared" si="709"/>
        <v>0</v>
      </c>
      <c r="E3042" s="422">
        <f t="shared" si="710"/>
        <v>0</v>
      </c>
      <c r="F3042" s="422">
        <f t="shared" si="711"/>
        <v>0</v>
      </c>
      <c r="G3042" s="422">
        <f t="shared" si="712"/>
        <v>0</v>
      </c>
      <c r="H3042" s="22">
        <f t="shared" si="713"/>
        <v>0</v>
      </c>
      <c r="I3042" s="116">
        <v>0</v>
      </c>
      <c r="J3042" s="116">
        <v>0</v>
      </c>
      <c r="K3042" s="116">
        <v>0</v>
      </c>
      <c r="L3042" s="116">
        <v>0</v>
      </c>
      <c r="M3042" s="22">
        <f t="shared" si="714"/>
        <v>0</v>
      </c>
      <c r="N3042" s="116">
        <v>0</v>
      </c>
      <c r="O3042" s="116">
        <v>0</v>
      </c>
      <c r="P3042" s="116">
        <v>0</v>
      </c>
      <c r="Q3042" s="116">
        <v>0</v>
      </c>
      <c r="R3042" s="22">
        <f t="shared" si="715"/>
        <v>0</v>
      </c>
      <c r="S3042" s="116">
        <v>0</v>
      </c>
      <c r="T3042" s="116">
        <v>0</v>
      </c>
      <c r="U3042" s="116">
        <v>0</v>
      </c>
      <c r="V3042" s="116">
        <v>0</v>
      </c>
      <c r="W3042" s="22">
        <f t="shared" si="716"/>
        <v>0</v>
      </c>
      <c r="X3042" s="22">
        <f t="shared" si="717"/>
        <v>0</v>
      </c>
      <c r="Y3042" s="22">
        <f ca="1">OFFSET('Cost Study'!$B$7,'Operations Support'!$C3042,'Operations Support'!$B3042)*$H3042</f>
        <v>0</v>
      </c>
      <c r="Z3042" s="23">
        <f ca="1">Y3042*'Cost Study'!$B$31</f>
        <v>0</v>
      </c>
      <c r="AA3042" s="23">
        <f ca="1">IF(A3042=10298,1.51,1)*IF($B3042&lt;3,$D3042*'Cost Study'!$B$32*OFFSET('Cost Study'!$B$7,'Operations Support'!$C3042,'Operations Support'!$B3042),0)</f>
        <v>0</v>
      </c>
      <c r="AB3042" s="24">
        <f ca="1">AA3042*'Cost Study'!$B$31</f>
        <v>0</v>
      </c>
      <c r="AC3042" s="23">
        <f ca="1">Y3042*'Cost Study'!$B$31</f>
        <v>0</v>
      </c>
      <c r="AD3042" s="24">
        <f ca="1">AA3042*'Cost Study'!$B$31</f>
        <v>0</v>
      </c>
      <c r="AE3042" s="377">
        <f t="shared" ca="1" si="718"/>
        <v>0</v>
      </c>
      <c r="AF3042" s="377">
        <f t="shared" ca="1" si="719"/>
        <v>0</v>
      </c>
      <c r="AH3042" s="688">
        <f>IFERROR($H3042/SUMIF($A:$A,$A3042,$H:$H)*SUMIF(Summary!$A$110:$A$186,$A3042,Summary!$P$110:$P$186),0)</f>
        <v>0</v>
      </c>
      <c r="AI3042" s="689">
        <f t="shared" ca="1" si="705"/>
        <v>0</v>
      </c>
      <c r="AJ3042" s="688">
        <f>IFERROR(H3042/SUMIF(A:A,A3042,H:H)*SUMIF(Summary!$A$110:$A$186,'Operations Support'!A3042,Summary!$Q$110:$Q$186),0)</f>
        <v>0</v>
      </c>
      <c r="AK3042" s="688">
        <f t="shared" ca="1" si="706"/>
        <v>0</v>
      </c>
      <c r="AM3042" s="688">
        <f>IFERROR($H3042/SUMIF($A:$A,$A3042,$H:$H)*SUMIF(Summary!$A$230:$A$266,$A3042,Summary!$P$230:$P$266),0)</f>
        <v>0</v>
      </c>
      <c r="AN3042" s="688">
        <f>IFERROR($H3042/SUMIF($A:$A,$A3042,$H:$H)*(SUMIF(Summary!$A$230:$A$266,$A3042,Summary!$L$230:$L$266)+SUMIF(Summary!$A$281:$A$317,$A3042,Summary!$L$281:$L$317))-AM3042,0)</f>
        <v>0</v>
      </c>
      <c r="AO3042" s="688">
        <f>IFERROR($H3042/SUMIF($A:$A,$A3042,$H:$H)*SUMIF(Summary!$A$230:$A$266,$A3042,Summary!$Q$230:$Q$266),0)</f>
        <v>0</v>
      </c>
      <c r="AP3042" s="688">
        <f>IFERROR($H3042/SUMIF($A:$A,$A3042,$H:$H)*(SUMIF(Summary!$A$230:$A$266,$A3042,Summary!$L$230:$L$266)+SUMIF(Summary!$A$281:$A$317,$A3042,Summary!$L$281:$L$317))-AO3042,0)</f>
        <v>0</v>
      </c>
      <c r="AQ3042" s="306"/>
      <c r="AR3042" s="688">
        <f t="shared" ca="1" si="707"/>
        <v>0</v>
      </c>
      <c r="AS3042" s="688">
        <f t="shared" ca="1" si="708"/>
        <v>0</v>
      </c>
    </row>
    <row r="3043" spans="1:45" x14ac:dyDescent="0.2">
      <c r="A3043" s="423">
        <v>11161</v>
      </c>
      <c r="B3043" s="424">
        <v>5</v>
      </c>
      <c r="C3043" s="425" t="s">
        <v>314</v>
      </c>
      <c r="D3043" s="422">
        <f t="shared" si="709"/>
        <v>0</v>
      </c>
      <c r="E3043" s="422">
        <f t="shared" si="710"/>
        <v>0</v>
      </c>
      <c r="F3043" s="422">
        <f t="shared" si="711"/>
        <v>0</v>
      </c>
      <c r="G3043" s="422">
        <f t="shared" si="712"/>
        <v>0</v>
      </c>
      <c r="H3043" s="22">
        <f t="shared" si="713"/>
        <v>0</v>
      </c>
      <c r="I3043" s="116">
        <v>0</v>
      </c>
      <c r="J3043" s="116">
        <v>0</v>
      </c>
      <c r="K3043" s="116">
        <v>0</v>
      </c>
      <c r="L3043" s="116">
        <v>0</v>
      </c>
      <c r="M3043" s="22">
        <f t="shared" si="714"/>
        <v>0</v>
      </c>
      <c r="N3043" s="116">
        <v>0</v>
      </c>
      <c r="O3043" s="116">
        <v>0</v>
      </c>
      <c r="P3043" s="116">
        <v>0</v>
      </c>
      <c r="Q3043" s="116">
        <v>0</v>
      </c>
      <c r="R3043" s="22">
        <f t="shared" si="715"/>
        <v>0</v>
      </c>
      <c r="S3043" s="116">
        <v>0</v>
      </c>
      <c r="T3043" s="116">
        <v>0</v>
      </c>
      <c r="U3043" s="116">
        <v>0</v>
      </c>
      <c r="V3043" s="116">
        <v>0</v>
      </c>
      <c r="W3043" s="22">
        <f t="shared" si="716"/>
        <v>0</v>
      </c>
      <c r="X3043" s="22">
        <f t="shared" si="717"/>
        <v>0</v>
      </c>
      <c r="Y3043" s="22">
        <f ca="1">OFFSET('Cost Study'!$B$7,'Operations Support'!$C3043,'Operations Support'!$B3043)*$H3043</f>
        <v>0</v>
      </c>
      <c r="Z3043" s="23">
        <f ca="1">Y3043*'Cost Study'!$B$31</f>
        <v>0</v>
      </c>
      <c r="AA3043" s="23">
        <f ca="1">IF(A3043=10298,1.51,1)*IF($B3043&lt;3,$D3043*'Cost Study'!$B$32*OFFSET('Cost Study'!$B$7,'Operations Support'!$C3043,'Operations Support'!$B3043),0)</f>
        <v>0</v>
      </c>
      <c r="AB3043" s="24">
        <f ca="1">AA3043*'Cost Study'!$B$31</f>
        <v>0</v>
      </c>
      <c r="AC3043" s="23">
        <f ca="1">Y3043*'Cost Study'!$B$31</f>
        <v>0</v>
      </c>
      <c r="AD3043" s="24">
        <f ca="1">AA3043*'Cost Study'!$B$31</f>
        <v>0</v>
      </c>
      <c r="AE3043" s="377">
        <f t="shared" ca="1" si="718"/>
        <v>0</v>
      </c>
      <c r="AF3043" s="377">
        <f t="shared" ca="1" si="719"/>
        <v>0</v>
      </c>
      <c r="AH3043" s="688">
        <f>IFERROR($H3043/SUMIF($A:$A,$A3043,$H:$H)*SUMIF(Summary!$A$110:$A$186,$A3043,Summary!$P$110:$P$186),0)</f>
        <v>0</v>
      </c>
      <c r="AI3043" s="689">
        <f t="shared" ca="1" si="705"/>
        <v>0</v>
      </c>
      <c r="AJ3043" s="688">
        <f>IFERROR(H3043/SUMIF(A:A,A3043,H:H)*SUMIF(Summary!$A$110:$A$186,'Operations Support'!A3043,Summary!$Q$110:$Q$186),0)</f>
        <v>0</v>
      </c>
      <c r="AK3043" s="688">
        <f t="shared" ca="1" si="706"/>
        <v>0</v>
      </c>
      <c r="AM3043" s="688">
        <f>IFERROR($H3043/SUMIF($A:$A,$A3043,$H:$H)*SUMIF(Summary!$A$230:$A$266,$A3043,Summary!$P$230:$P$266),0)</f>
        <v>0</v>
      </c>
      <c r="AN3043" s="688">
        <f>IFERROR($H3043/SUMIF($A:$A,$A3043,$H:$H)*(SUMIF(Summary!$A$230:$A$266,$A3043,Summary!$L$230:$L$266)+SUMIF(Summary!$A$281:$A$317,$A3043,Summary!$L$281:$L$317))-AM3043,0)</f>
        <v>0</v>
      </c>
      <c r="AO3043" s="688">
        <f>IFERROR($H3043/SUMIF($A:$A,$A3043,$H:$H)*SUMIF(Summary!$A$230:$A$266,$A3043,Summary!$Q$230:$Q$266),0)</f>
        <v>0</v>
      </c>
      <c r="AP3043" s="688">
        <f>IFERROR($H3043/SUMIF($A:$A,$A3043,$H:$H)*(SUMIF(Summary!$A$230:$A$266,$A3043,Summary!$L$230:$L$266)+SUMIF(Summary!$A$281:$A$317,$A3043,Summary!$L$281:$L$317))-AO3043,0)</f>
        <v>0</v>
      </c>
      <c r="AQ3043" s="306"/>
      <c r="AR3043" s="688">
        <f t="shared" ca="1" si="707"/>
        <v>0</v>
      </c>
      <c r="AS3043" s="688">
        <f t="shared" ca="1" si="708"/>
        <v>0</v>
      </c>
    </row>
    <row r="3044" spans="1:45" x14ac:dyDescent="0.2">
      <c r="A3044" s="423">
        <v>11161</v>
      </c>
      <c r="B3044" s="424">
        <v>5</v>
      </c>
      <c r="C3044" s="425" t="s">
        <v>315</v>
      </c>
      <c r="D3044" s="422">
        <f t="shared" si="709"/>
        <v>0</v>
      </c>
      <c r="E3044" s="422">
        <f t="shared" si="710"/>
        <v>0</v>
      </c>
      <c r="F3044" s="422">
        <f t="shared" si="711"/>
        <v>0</v>
      </c>
      <c r="G3044" s="422">
        <f t="shared" si="712"/>
        <v>0</v>
      </c>
      <c r="H3044" s="22">
        <f t="shared" si="713"/>
        <v>0</v>
      </c>
      <c r="I3044" s="116">
        <v>0</v>
      </c>
      <c r="J3044" s="116">
        <v>0</v>
      </c>
      <c r="K3044" s="116">
        <v>0</v>
      </c>
      <c r="L3044" s="116">
        <v>0</v>
      </c>
      <c r="M3044" s="22">
        <f t="shared" si="714"/>
        <v>0</v>
      </c>
      <c r="N3044" s="116">
        <v>0</v>
      </c>
      <c r="O3044" s="116">
        <v>0</v>
      </c>
      <c r="P3044" s="116">
        <v>0</v>
      </c>
      <c r="Q3044" s="116">
        <v>0</v>
      </c>
      <c r="R3044" s="22">
        <f t="shared" si="715"/>
        <v>0</v>
      </c>
      <c r="S3044" s="116">
        <v>0</v>
      </c>
      <c r="T3044" s="116">
        <v>0</v>
      </c>
      <c r="U3044" s="116">
        <v>0</v>
      </c>
      <c r="V3044" s="116">
        <v>0</v>
      </c>
      <c r="W3044" s="22">
        <f t="shared" si="716"/>
        <v>0</v>
      </c>
      <c r="X3044" s="22">
        <f t="shared" si="717"/>
        <v>0</v>
      </c>
      <c r="Y3044" s="22">
        <f ca="1">OFFSET('Cost Study'!$B$7,'Operations Support'!$C3044,'Operations Support'!$B3044)*$H3044</f>
        <v>0</v>
      </c>
      <c r="Z3044" s="23">
        <f ca="1">Y3044*'Cost Study'!$B$31</f>
        <v>0</v>
      </c>
      <c r="AA3044" s="23">
        <f ca="1">IF(A3044=10298,1.51,1)*IF($B3044&lt;3,$D3044*'Cost Study'!$B$32*OFFSET('Cost Study'!$B$7,'Operations Support'!$C3044,'Operations Support'!$B3044),0)</f>
        <v>0</v>
      </c>
      <c r="AB3044" s="24">
        <f ca="1">AA3044*'Cost Study'!$B$31</f>
        <v>0</v>
      </c>
      <c r="AC3044" s="23">
        <f ca="1">Y3044*'Cost Study'!$B$31</f>
        <v>0</v>
      </c>
      <c r="AD3044" s="24">
        <f ca="1">AA3044*'Cost Study'!$B$31</f>
        <v>0</v>
      </c>
      <c r="AE3044" s="377">
        <f t="shared" ca="1" si="718"/>
        <v>0</v>
      </c>
      <c r="AF3044" s="377">
        <f t="shared" ca="1" si="719"/>
        <v>0</v>
      </c>
      <c r="AH3044" s="688">
        <f>IFERROR($H3044/SUMIF($A:$A,$A3044,$H:$H)*SUMIF(Summary!$A$110:$A$186,$A3044,Summary!$P$110:$P$186),0)</f>
        <v>0</v>
      </c>
      <c r="AI3044" s="689">
        <f t="shared" ca="1" si="705"/>
        <v>0</v>
      </c>
      <c r="AJ3044" s="688">
        <f>IFERROR(H3044/SUMIF(A:A,A3044,H:H)*SUMIF(Summary!$A$110:$A$186,'Operations Support'!A3044,Summary!$Q$110:$Q$186),0)</f>
        <v>0</v>
      </c>
      <c r="AK3044" s="688">
        <f t="shared" ca="1" si="706"/>
        <v>0</v>
      </c>
      <c r="AM3044" s="688">
        <f>IFERROR($H3044/SUMIF($A:$A,$A3044,$H:$H)*SUMIF(Summary!$A$230:$A$266,$A3044,Summary!$P$230:$P$266),0)</f>
        <v>0</v>
      </c>
      <c r="AN3044" s="688">
        <f>IFERROR($H3044/SUMIF($A:$A,$A3044,$H:$H)*(SUMIF(Summary!$A$230:$A$266,$A3044,Summary!$L$230:$L$266)+SUMIF(Summary!$A$281:$A$317,$A3044,Summary!$L$281:$L$317))-AM3044,0)</f>
        <v>0</v>
      </c>
      <c r="AO3044" s="688">
        <f>IFERROR($H3044/SUMIF($A:$A,$A3044,$H:$H)*SUMIF(Summary!$A$230:$A$266,$A3044,Summary!$Q$230:$Q$266),0)</f>
        <v>0</v>
      </c>
      <c r="AP3044" s="688">
        <f>IFERROR($H3044/SUMIF($A:$A,$A3044,$H:$H)*(SUMIF(Summary!$A$230:$A$266,$A3044,Summary!$L$230:$L$266)+SUMIF(Summary!$A$281:$A$317,$A3044,Summary!$L$281:$L$317))-AO3044,0)</f>
        <v>0</v>
      </c>
      <c r="AQ3044" s="306"/>
      <c r="AR3044" s="688">
        <f t="shared" ca="1" si="707"/>
        <v>0</v>
      </c>
      <c r="AS3044" s="688">
        <f t="shared" ca="1" si="708"/>
        <v>0</v>
      </c>
    </row>
    <row r="3045" spans="1:45" s="15" customFormat="1" x14ac:dyDescent="0.2">
      <c r="A3045" s="423">
        <v>11161</v>
      </c>
      <c r="B3045" s="424">
        <v>5</v>
      </c>
      <c r="C3045" s="425" t="s">
        <v>316</v>
      </c>
      <c r="D3045" s="422">
        <f t="shared" si="709"/>
        <v>0</v>
      </c>
      <c r="E3045" s="422">
        <f t="shared" si="710"/>
        <v>0</v>
      </c>
      <c r="F3045" s="422">
        <f t="shared" si="711"/>
        <v>0</v>
      </c>
      <c r="G3045" s="422">
        <f t="shared" si="712"/>
        <v>0</v>
      </c>
      <c r="H3045" s="22">
        <f t="shared" si="713"/>
        <v>0</v>
      </c>
      <c r="I3045" s="116">
        <v>0</v>
      </c>
      <c r="J3045" s="116">
        <v>0</v>
      </c>
      <c r="K3045" s="116">
        <v>0</v>
      </c>
      <c r="L3045" s="116">
        <v>0</v>
      </c>
      <c r="M3045" s="22">
        <f t="shared" si="714"/>
        <v>0</v>
      </c>
      <c r="N3045" s="116">
        <v>0</v>
      </c>
      <c r="O3045" s="116">
        <v>0</v>
      </c>
      <c r="P3045" s="116">
        <v>0</v>
      </c>
      <c r="Q3045" s="116">
        <v>0</v>
      </c>
      <c r="R3045" s="22">
        <f t="shared" si="715"/>
        <v>0</v>
      </c>
      <c r="S3045" s="116">
        <v>0</v>
      </c>
      <c r="T3045" s="116">
        <v>0</v>
      </c>
      <c r="U3045" s="116">
        <v>0</v>
      </c>
      <c r="V3045" s="116">
        <v>0</v>
      </c>
      <c r="W3045" s="22">
        <f t="shared" si="716"/>
        <v>0</v>
      </c>
      <c r="X3045" s="22">
        <f t="shared" si="717"/>
        <v>0</v>
      </c>
      <c r="Y3045" s="22">
        <f ca="1">OFFSET('Cost Study'!$B$7,'Operations Support'!$C3045,'Operations Support'!$B3045)*$H3045</f>
        <v>0</v>
      </c>
      <c r="Z3045" s="23">
        <f ca="1">Y3045*'Cost Study'!$B$31</f>
        <v>0</v>
      </c>
      <c r="AA3045" s="23">
        <f ca="1">IF(A3045=10298,1.51,1)*IF($B3045&lt;3,$D3045*'Cost Study'!$B$32*OFFSET('Cost Study'!$B$7,'Operations Support'!$C3045,'Operations Support'!$B3045),0)</f>
        <v>0</v>
      </c>
      <c r="AB3045" s="24">
        <f ca="1">AA3045*'Cost Study'!$B$31</f>
        <v>0</v>
      </c>
      <c r="AC3045" s="23">
        <f ca="1">Y3045*'Cost Study'!$B$31</f>
        <v>0</v>
      </c>
      <c r="AD3045" s="24">
        <f ca="1">AA3045*'Cost Study'!$B$31</f>
        <v>0</v>
      </c>
      <c r="AE3045" s="377">
        <f t="shared" ca="1" si="718"/>
        <v>0</v>
      </c>
      <c r="AF3045" s="377">
        <f t="shared" ca="1" si="719"/>
        <v>0</v>
      </c>
      <c r="AH3045" s="688">
        <f>IFERROR($H3045/SUMIF($A:$A,$A3045,$H:$H)*SUMIF(Summary!$A$110:$A$186,$A3045,Summary!$P$110:$P$186),0)</f>
        <v>0</v>
      </c>
      <c r="AI3045" s="689">
        <f t="shared" ca="1" si="705"/>
        <v>0</v>
      </c>
      <c r="AJ3045" s="688">
        <f>IFERROR(H3045/SUMIF(A:A,A3045,H:H)*SUMIF(Summary!$A$110:$A$186,'Operations Support'!A3045,Summary!$Q$110:$Q$186),0)</f>
        <v>0</v>
      </c>
      <c r="AK3045" s="688">
        <f t="shared" ca="1" si="706"/>
        <v>0</v>
      </c>
      <c r="AL3045" s="1"/>
      <c r="AM3045" s="688">
        <f>IFERROR($H3045/SUMIF($A:$A,$A3045,$H:$H)*SUMIF(Summary!$A$230:$A$266,$A3045,Summary!$P$230:$P$266),0)</f>
        <v>0</v>
      </c>
      <c r="AN3045" s="688">
        <f>IFERROR($H3045/SUMIF($A:$A,$A3045,$H:$H)*(SUMIF(Summary!$A$230:$A$266,$A3045,Summary!$L$230:$L$266)+SUMIF(Summary!$A$281:$A$317,$A3045,Summary!$L$281:$L$317))-AM3045,0)</f>
        <v>0</v>
      </c>
      <c r="AO3045" s="688">
        <f>IFERROR($H3045/SUMIF($A:$A,$A3045,$H:$H)*SUMIF(Summary!$A$230:$A$266,$A3045,Summary!$Q$230:$Q$266),0)</f>
        <v>0</v>
      </c>
      <c r="AP3045" s="688">
        <f>IFERROR($H3045/SUMIF($A:$A,$A3045,$H:$H)*(SUMIF(Summary!$A$230:$A$266,$A3045,Summary!$L$230:$L$266)+SUMIF(Summary!$A$281:$A$317,$A3045,Summary!$L$281:$L$317))-AO3045,0)</f>
        <v>0</v>
      </c>
      <c r="AQ3045" s="306"/>
      <c r="AR3045" s="688">
        <f t="shared" ca="1" si="707"/>
        <v>0</v>
      </c>
      <c r="AS3045" s="688">
        <f t="shared" ca="1" si="708"/>
        <v>0</v>
      </c>
    </row>
    <row r="3046" spans="1:45" x14ac:dyDescent="0.2">
      <c r="A3046" s="423">
        <v>11161</v>
      </c>
      <c r="B3046" s="424">
        <v>5</v>
      </c>
      <c r="C3046" s="425" t="s">
        <v>317</v>
      </c>
      <c r="D3046" s="422">
        <f t="shared" si="709"/>
        <v>0</v>
      </c>
      <c r="E3046" s="422">
        <f t="shared" si="710"/>
        <v>0</v>
      </c>
      <c r="F3046" s="422">
        <f t="shared" si="711"/>
        <v>0</v>
      </c>
      <c r="G3046" s="422">
        <f t="shared" si="712"/>
        <v>0</v>
      </c>
      <c r="H3046" s="22">
        <f t="shared" si="713"/>
        <v>0</v>
      </c>
      <c r="I3046" s="116">
        <v>0</v>
      </c>
      <c r="J3046" s="116">
        <v>0</v>
      </c>
      <c r="K3046" s="116">
        <v>0</v>
      </c>
      <c r="L3046" s="116">
        <v>0</v>
      </c>
      <c r="M3046" s="22">
        <f t="shared" si="714"/>
        <v>0</v>
      </c>
      <c r="N3046" s="116">
        <v>0</v>
      </c>
      <c r="O3046" s="116">
        <v>0</v>
      </c>
      <c r="P3046" s="116">
        <v>0</v>
      </c>
      <c r="Q3046" s="116">
        <v>0</v>
      </c>
      <c r="R3046" s="22">
        <f t="shared" si="715"/>
        <v>0</v>
      </c>
      <c r="S3046" s="116">
        <v>0</v>
      </c>
      <c r="T3046" s="116">
        <v>0</v>
      </c>
      <c r="U3046" s="116">
        <v>0</v>
      </c>
      <c r="V3046" s="116">
        <v>0</v>
      </c>
      <c r="W3046" s="22">
        <f t="shared" si="716"/>
        <v>0</v>
      </c>
      <c r="X3046" s="22">
        <f t="shared" si="717"/>
        <v>0</v>
      </c>
      <c r="Y3046" s="22">
        <f ca="1">OFFSET('Cost Study'!$B$7,'Operations Support'!$C3046,'Operations Support'!$B3046)*$H3046</f>
        <v>0</v>
      </c>
      <c r="Z3046" s="23">
        <f ca="1">Y3046*'Cost Study'!$B$31</f>
        <v>0</v>
      </c>
      <c r="AA3046" s="23">
        <f ca="1">IF(A3046=10298,1.51,1)*IF($B3046&lt;3,$D3046*'Cost Study'!$B$32*OFFSET('Cost Study'!$B$7,'Operations Support'!$C3046,'Operations Support'!$B3046),0)</f>
        <v>0</v>
      </c>
      <c r="AB3046" s="24">
        <f ca="1">AA3046*'Cost Study'!$B$31</f>
        <v>0</v>
      </c>
      <c r="AC3046" s="23">
        <f ca="1">Y3046*'Cost Study'!$B$31</f>
        <v>0</v>
      </c>
      <c r="AD3046" s="24">
        <f ca="1">AA3046*'Cost Study'!$B$31</f>
        <v>0</v>
      </c>
      <c r="AE3046" s="377">
        <f t="shared" ca="1" si="718"/>
        <v>0</v>
      </c>
      <c r="AF3046" s="377">
        <f t="shared" ca="1" si="719"/>
        <v>0</v>
      </c>
      <c r="AH3046" s="688">
        <f>IFERROR($H3046/SUMIF($A:$A,$A3046,$H:$H)*SUMIF(Summary!$A$110:$A$186,$A3046,Summary!$P$110:$P$186),0)</f>
        <v>0</v>
      </c>
      <c r="AI3046" s="689">
        <f t="shared" ca="1" si="705"/>
        <v>0</v>
      </c>
      <c r="AJ3046" s="688">
        <f>IFERROR(H3046/SUMIF(A:A,A3046,H:H)*SUMIF(Summary!$A$110:$A$186,'Operations Support'!A3046,Summary!$Q$110:$Q$186),0)</f>
        <v>0</v>
      </c>
      <c r="AK3046" s="688">
        <f t="shared" ca="1" si="706"/>
        <v>0</v>
      </c>
      <c r="AM3046" s="688">
        <f>IFERROR($H3046/SUMIF($A:$A,$A3046,$H:$H)*SUMIF(Summary!$A$230:$A$266,$A3046,Summary!$P$230:$P$266),0)</f>
        <v>0</v>
      </c>
      <c r="AN3046" s="688">
        <f>IFERROR($H3046/SUMIF($A:$A,$A3046,$H:$H)*(SUMIF(Summary!$A$230:$A$266,$A3046,Summary!$L$230:$L$266)+SUMIF(Summary!$A$281:$A$317,$A3046,Summary!$L$281:$L$317))-AM3046,0)</f>
        <v>0</v>
      </c>
      <c r="AO3046" s="688">
        <f>IFERROR($H3046/SUMIF($A:$A,$A3046,$H:$H)*SUMIF(Summary!$A$230:$A$266,$A3046,Summary!$Q$230:$Q$266),0)</f>
        <v>0</v>
      </c>
      <c r="AP3046" s="688">
        <f>IFERROR($H3046/SUMIF($A:$A,$A3046,$H:$H)*(SUMIF(Summary!$A$230:$A$266,$A3046,Summary!$L$230:$L$266)+SUMIF(Summary!$A$281:$A$317,$A3046,Summary!$L$281:$L$317))-AO3046,0)</f>
        <v>0</v>
      </c>
      <c r="AQ3046" s="306"/>
      <c r="AR3046" s="688">
        <f t="shared" ca="1" si="707"/>
        <v>0</v>
      </c>
      <c r="AS3046" s="688">
        <f t="shared" ca="1" si="708"/>
        <v>0</v>
      </c>
    </row>
    <row r="3047" spans="1:45" x14ac:dyDescent="0.2">
      <c r="A3047" s="423">
        <v>11161</v>
      </c>
      <c r="B3047" s="424">
        <v>5</v>
      </c>
      <c r="C3047" s="425" t="s">
        <v>318</v>
      </c>
      <c r="D3047" s="422">
        <f t="shared" si="709"/>
        <v>0</v>
      </c>
      <c r="E3047" s="422">
        <f t="shared" si="710"/>
        <v>0</v>
      </c>
      <c r="F3047" s="422">
        <f t="shared" si="711"/>
        <v>0</v>
      </c>
      <c r="G3047" s="422">
        <f t="shared" si="712"/>
        <v>0</v>
      </c>
      <c r="H3047" s="22">
        <f t="shared" si="713"/>
        <v>0</v>
      </c>
      <c r="I3047" s="116">
        <v>0</v>
      </c>
      <c r="J3047" s="116">
        <v>0</v>
      </c>
      <c r="K3047" s="116">
        <v>0</v>
      </c>
      <c r="L3047" s="116">
        <v>0</v>
      </c>
      <c r="M3047" s="22">
        <f t="shared" si="714"/>
        <v>0</v>
      </c>
      <c r="N3047" s="116">
        <v>0</v>
      </c>
      <c r="O3047" s="116">
        <v>0</v>
      </c>
      <c r="P3047" s="116">
        <v>0</v>
      </c>
      <c r="Q3047" s="116">
        <v>0</v>
      </c>
      <c r="R3047" s="22">
        <f t="shared" si="715"/>
        <v>0</v>
      </c>
      <c r="S3047" s="116">
        <v>0</v>
      </c>
      <c r="T3047" s="116">
        <v>0</v>
      </c>
      <c r="U3047" s="116">
        <v>0</v>
      </c>
      <c r="V3047" s="116">
        <v>0</v>
      </c>
      <c r="W3047" s="22">
        <f t="shared" si="716"/>
        <v>0</v>
      </c>
      <c r="X3047" s="22">
        <f t="shared" si="717"/>
        <v>0</v>
      </c>
      <c r="Y3047" s="22">
        <f ca="1">OFFSET('Cost Study'!$B$7,'Operations Support'!$C3047,'Operations Support'!$B3047)*$H3047</f>
        <v>0</v>
      </c>
      <c r="Z3047" s="23">
        <f ca="1">Y3047*'Cost Study'!$B$31</f>
        <v>0</v>
      </c>
      <c r="AA3047" s="23">
        <f ca="1">IF(A3047=10298,1.51,1)*IF($B3047&lt;3,$D3047*'Cost Study'!$B$32*OFFSET('Cost Study'!$B$7,'Operations Support'!$C3047,'Operations Support'!$B3047),0)</f>
        <v>0</v>
      </c>
      <c r="AB3047" s="24">
        <f ca="1">AA3047*'Cost Study'!$B$31</f>
        <v>0</v>
      </c>
      <c r="AC3047" s="23">
        <f ca="1">Y3047*'Cost Study'!$B$31</f>
        <v>0</v>
      </c>
      <c r="AD3047" s="24">
        <f ca="1">AA3047*'Cost Study'!$B$31</f>
        <v>0</v>
      </c>
      <c r="AE3047" s="377">
        <f t="shared" ca="1" si="718"/>
        <v>0</v>
      </c>
      <c r="AF3047" s="377">
        <f t="shared" ca="1" si="719"/>
        <v>0</v>
      </c>
      <c r="AH3047" s="688">
        <f>IFERROR($H3047/SUMIF($A:$A,$A3047,$H:$H)*SUMIF(Summary!$A$110:$A$186,$A3047,Summary!$P$110:$P$186),0)</f>
        <v>0</v>
      </c>
      <c r="AI3047" s="689">
        <f t="shared" ca="1" si="705"/>
        <v>0</v>
      </c>
      <c r="AJ3047" s="688">
        <f>IFERROR(H3047/SUMIF(A:A,A3047,H:H)*SUMIF(Summary!$A$110:$A$186,'Operations Support'!A3047,Summary!$Q$110:$Q$186),0)</f>
        <v>0</v>
      </c>
      <c r="AK3047" s="688">
        <f t="shared" ca="1" si="706"/>
        <v>0</v>
      </c>
      <c r="AM3047" s="688">
        <f>IFERROR($H3047/SUMIF($A:$A,$A3047,$H:$H)*SUMIF(Summary!$A$230:$A$266,$A3047,Summary!$P$230:$P$266),0)</f>
        <v>0</v>
      </c>
      <c r="AN3047" s="688">
        <f>IFERROR($H3047/SUMIF($A:$A,$A3047,$H:$H)*(SUMIF(Summary!$A$230:$A$266,$A3047,Summary!$L$230:$L$266)+SUMIF(Summary!$A$281:$A$317,$A3047,Summary!$L$281:$L$317))-AM3047,0)</f>
        <v>0</v>
      </c>
      <c r="AO3047" s="688">
        <f>IFERROR($H3047/SUMIF($A:$A,$A3047,$H:$H)*SUMIF(Summary!$A$230:$A$266,$A3047,Summary!$Q$230:$Q$266),0)</f>
        <v>0</v>
      </c>
      <c r="AP3047" s="688">
        <f>IFERROR($H3047/SUMIF($A:$A,$A3047,$H:$H)*(SUMIF(Summary!$A$230:$A$266,$A3047,Summary!$L$230:$L$266)+SUMIF(Summary!$A$281:$A$317,$A3047,Summary!$L$281:$L$317))-AO3047,0)</f>
        <v>0</v>
      </c>
      <c r="AQ3047" s="306"/>
      <c r="AR3047" s="688">
        <f t="shared" ca="1" si="707"/>
        <v>0</v>
      </c>
      <c r="AS3047" s="688">
        <f t="shared" ca="1" si="708"/>
        <v>0</v>
      </c>
    </row>
    <row r="3048" spans="1:45" x14ac:dyDescent="0.2">
      <c r="A3048" s="423">
        <v>11161</v>
      </c>
      <c r="B3048" s="424">
        <v>5</v>
      </c>
      <c r="C3048" s="425" t="s">
        <v>319</v>
      </c>
      <c r="D3048" s="422">
        <f t="shared" si="709"/>
        <v>0</v>
      </c>
      <c r="E3048" s="422">
        <f t="shared" si="710"/>
        <v>0</v>
      </c>
      <c r="F3048" s="422">
        <f t="shared" si="711"/>
        <v>0</v>
      </c>
      <c r="G3048" s="422">
        <f t="shared" si="712"/>
        <v>0</v>
      </c>
      <c r="H3048" s="22">
        <f t="shared" si="713"/>
        <v>0</v>
      </c>
      <c r="I3048" s="116">
        <v>0</v>
      </c>
      <c r="J3048" s="116">
        <v>0</v>
      </c>
      <c r="K3048" s="116">
        <v>0</v>
      </c>
      <c r="L3048" s="116">
        <v>0</v>
      </c>
      <c r="M3048" s="22">
        <f t="shared" si="714"/>
        <v>0</v>
      </c>
      <c r="N3048" s="116">
        <v>0</v>
      </c>
      <c r="O3048" s="116">
        <v>0</v>
      </c>
      <c r="P3048" s="116">
        <v>0</v>
      </c>
      <c r="Q3048" s="116">
        <v>0</v>
      </c>
      <c r="R3048" s="22">
        <f t="shared" si="715"/>
        <v>0</v>
      </c>
      <c r="S3048" s="116">
        <v>0</v>
      </c>
      <c r="T3048" s="116">
        <v>0</v>
      </c>
      <c r="U3048" s="116">
        <v>0</v>
      </c>
      <c r="V3048" s="116">
        <v>0</v>
      </c>
      <c r="W3048" s="22">
        <f t="shared" si="716"/>
        <v>0</v>
      </c>
      <c r="X3048" s="22">
        <f t="shared" si="717"/>
        <v>0</v>
      </c>
      <c r="Y3048" s="22">
        <f ca="1">OFFSET('Cost Study'!$B$7,'Operations Support'!$C3048,'Operations Support'!$B3048)*$H3048</f>
        <v>0</v>
      </c>
      <c r="Z3048" s="23">
        <f ca="1">Y3048*'Cost Study'!$B$31</f>
        <v>0</v>
      </c>
      <c r="AA3048" s="23">
        <f ca="1">IF(A3048=10298,1.51,1)*IF($B3048&lt;3,$D3048*'Cost Study'!$B$32*OFFSET('Cost Study'!$B$7,'Operations Support'!$C3048,'Operations Support'!$B3048),0)</f>
        <v>0</v>
      </c>
      <c r="AB3048" s="24">
        <f ca="1">AA3048*'Cost Study'!$B$31</f>
        <v>0</v>
      </c>
      <c r="AC3048" s="23">
        <f ca="1">Y3048*'Cost Study'!$B$31</f>
        <v>0</v>
      </c>
      <c r="AD3048" s="24">
        <f ca="1">AA3048*'Cost Study'!$B$31</f>
        <v>0</v>
      </c>
      <c r="AE3048" s="377">
        <f t="shared" ca="1" si="718"/>
        <v>0</v>
      </c>
      <c r="AF3048" s="377">
        <f t="shared" ca="1" si="719"/>
        <v>0</v>
      </c>
      <c r="AH3048" s="688">
        <f>IFERROR($H3048/SUMIF($A:$A,$A3048,$H:$H)*SUMIF(Summary!$A$110:$A$186,$A3048,Summary!$P$110:$P$186),0)</f>
        <v>0</v>
      </c>
      <c r="AI3048" s="689">
        <f t="shared" ca="1" si="705"/>
        <v>0</v>
      </c>
      <c r="AJ3048" s="688">
        <f>IFERROR(H3048/SUMIF(A:A,A3048,H:H)*SUMIF(Summary!$A$110:$A$186,'Operations Support'!A3048,Summary!$Q$110:$Q$186),0)</f>
        <v>0</v>
      </c>
      <c r="AK3048" s="688">
        <f t="shared" ca="1" si="706"/>
        <v>0</v>
      </c>
      <c r="AM3048" s="688">
        <f>IFERROR($H3048/SUMIF($A:$A,$A3048,$H:$H)*SUMIF(Summary!$A$230:$A$266,$A3048,Summary!$P$230:$P$266),0)</f>
        <v>0</v>
      </c>
      <c r="AN3048" s="688">
        <f>IFERROR($H3048/SUMIF($A:$A,$A3048,$H:$H)*(SUMIF(Summary!$A$230:$A$266,$A3048,Summary!$L$230:$L$266)+SUMIF(Summary!$A$281:$A$317,$A3048,Summary!$L$281:$L$317))-AM3048,0)</f>
        <v>0</v>
      </c>
      <c r="AO3048" s="688">
        <f>IFERROR($H3048/SUMIF($A:$A,$A3048,$H:$H)*SUMIF(Summary!$A$230:$A$266,$A3048,Summary!$Q$230:$Q$266),0)</f>
        <v>0</v>
      </c>
      <c r="AP3048" s="688">
        <f>IFERROR($H3048/SUMIF($A:$A,$A3048,$H:$H)*(SUMIF(Summary!$A$230:$A$266,$A3048,Summary!$L$230:$L$266)+SUMIF(Summary!$A$281:$A$317,$A3048,Summary!$L$281:$L$317))-AO3048,0)</f>
        <v>0</v>
      </c>
      <c r="AQ3048" s="306"/>
      <c r="AR3048" s="688">
        <f t="shared" ca="1" si="707"/>
        <v>0</v>
      </c>
      <c r="AS3048" s="688">
        <f t="shared" ca="1" si="708"/>
        <v>0</v>
      </c>
    </row>
    <row r="3049" spans="1:45" x14ac:dyDescent="0.2">
      <c r="A3049" s="423">
        <v>11161</v>
      </c>
      <c r="B3049" s="424">
        <v>5</v>
      </c>
      <c r="C3049" s="425" t="s">
        <v>320</v>
      </c>
      <c r="D3049" s="422">
        <f t="shared" si="709"/>
        <v>0</v>
      </c>
      <c r="E3049" s="422">
        <f t="shared" si="710"/>
        <v>0</v>
      </c>
      <c r="F3049" s="422">
        <f t="shared" si="711"/>
        <v>0</v>
      </c>
      <c r="G3049" s="422">
        <f t="shared" si="712"/>
        <v>0</v>
      </c>
      <c r="H3049" s="22">
        <f t="shared" si="713"/>
        <v>0</v>
      </c>
      <c r="I3049" s="116">
        <v>0</v>
      </c>
      <c r="J3049" s="116">
        <v>0</v>
      </c>
      <c r="K3049" s="116">
        <v>0</v>
      </c>
      <c r="L3049" s="116">
        <v>0</v>
      </c>
      <c r="M3049" s="22">
        <f t="shared" si="714"/>
        <v>0</v>
      </c>
      <c r="N3049" s="116">
        <v>0</v>
      </c>
      <c r="O3049" s="116">
        <v>0</v>
      </c>
      <c r="P3049" s="116">
        <v>0</v>
      </c>
      <c r="Q3049" s="116">
        <v>0</v>
      </c>
      <c r="R3049" s="22">
        <f t="shared" si="715"/>
        <v>0</v>
      </c>
      <c r="S3049" s="116">
        <v>0</v>
      </c>
      <c r="T3049" s="116">
        <v>0</v>
      </c>
      <c r="U3049" s="116">
        <v>0</v>
      </c>
      <c r="V3049" s="116">
        <v>0</v>
      </c>
      <c r="W3049" s="22">
        <f t="shared" si="716"/>
        <v>0</v>
      </c>
      <c r="X3049" s="22">
        <f t="shared" si="717"/>
        <v>0</v>
      </c>
      <c r="Y3049" s="22">
        <f ca="1">OFFSET('Cost Study'!$B$7,'Operations Support'!$C3049,'Operations Support'!$B3049)*$H3049</f>
        <v>0</v>
      </c>
      <c r="Z3049" s="23">
        <f ca="1">Y3049*'Cost Study'!$B$31</f>
        <v>0</v>
      </c>
      <c r="AA3049" s="23">
        <f ca="1">IF(A3049=10298,1.51,1)*IF($B3049&lt;3,$D3049*'Cost Study'!$B$32*OFFSET('Cost Study'!$B$7,'Operations Support'!$C3049,'Operations Support'!$B3049),0)</f>
        <v>0</v>
      </c>
      <c r="AB3049" s="24">
        <f ca="1">AA3049*'Cost Study'!$B$31</f>
        <v>0</v>
      </c>
      <c r="AC3049" s="23">
        <f ca="1">Y3049*'Cost Study'!$B$31</f>
        <v>0</v>
      </c>
      <c r="AD3049" s="24">
        <f ca="1">AA3049*'Cost Study'!$B$31</f>
        <v>0</v>
      </c>
      <c r="AE3049" s="377">
        <f t="shared" ca="1" si="718"/>
        <v>0</v>
      </c>
      <c r="AF3049" s="377">
        <f t="shared" ca="1" si="719"/>
        <v>0</v>
      </c>
      <c r="AH3049" s="688">
        <f>IFERROR($H3049/SUMIF($A:$A,$A3049,$H:$H)*SUMIF(Summary!$A$110:$A$186,$A3049,Summary!$P$110:$P$186),0)</f>
        <v>0</v>
      </c>
      <c r="AI3049" s="689">
        <f t="shared" ca="1" si="705"/>
        <v>0</v>
      </c>
      <c r="AJ3049" s="688">
        <f>IFERROR(H3049/SUMIF(A:A,A3049,H:H)*SUMIF(Summary!$A$110:$A$186,'Operations Support'!A3049,Summary!$Q$110:$Q$186),0)</f>
        <v>0</v>
      </c>
      <c r="AK3049" s="688">
        <f t="shared" ca="1" si="706"/>
        <v>0</v>
      </c>
      <c r="AM3049" s="688">
        <f>IFERROR($H3049/SUMIF($A:$A,$A3049,$H:$H)*SUMIF(Summary!$A$230:$A$266,$A3049,Summary!$P$230:$P$266),0)</f>
        <v>0</v>
      </c>
      <c r="AN3049" s="688">
        <f>IFERROR($H3049/SUMIF($A:$A,$A3049,$H:$H)*(SUMIF(Summary!$A$230:$A$266,$A3049,Summary!$L$230:$L$266)+SUMIF(Summary!$A$281:$A$317,$A3049,Summary!$L$281:$L$317))-AM3049,0)</f>
        <v>0</v>
      </c>
      <c r="AO3049" s="688">
        <f>IFERROR($H3049/SUMIF($A:$A,$A3049,$H:$H)*SUMIF(Summary!$A$230:$A$266,$A3049,Summary!$Q$230:$Q$266),0)</f>
        <v>0</v>
      </c>
      <c r="AP3049" s="688">
        <f>IFERROR($H3049/SUMIF($A:$A,$A3049,$H:$H)*(SUMIF(Summary!$A$230:$A$266,$A3049,Summary!$L$230:$L$266)+SUMIF(Summary!$A$281:$A$317,$A3049,Summary!$L$281:$L$317))-AO3049,0)</f>
        <v>0</v>
      </c>
      <c r="AQ3049" s="306"/>
      <c r="AR3049" s="688">
        <f t="shared" ca="1" si="707"/>
        <v>0</v>
      </c>
      <c r="AS3049" s="688">
        <f t="shared" ca="1" si="708"/>
        <v>0</v>
      </c>
    </row>
    <row r="3050" spans="1:45" x14ac:dyDescent="0.2">
      <c r="A3050" s="423">
        <v>11163</v>
      </c>
      <c r="B3050" s="424">
        <v>1</v>
      </c>
      <c r="C3050" s="425" t="s">
        <v>300</v>
      </c>
      <c r="D3050" s="422">
        <f t="shared" si="709"/>
        <v>11767</v>
      </c>
      <c r="E3050" s="422">
        <f t="shared" si="710"/>
        <v>0</v>
      </c>
      <c r="F3050" s="422">
        <f t="shared" si="711"/>
        <v>25163</v>
      </c>
      <c r="G3050" s="422">
        <f t="shared" si="712"/>
        <v>0</v>
      </c>
      <c r="H3050" s="22">
        <f t="shared" si="713"/>
        <v>36930</v>
      </c>
      <c r="I3050" s="116">
        <v>4910</v>
      </c>
      <c r="J3050" s="116">
        <v>0</v>
      </c>
      <c r="K3050" s="116">
        <v>11107</v>
      </c>
      <c r="L3050" s="116">
        <v>0</v>
      </c>
      <c r="M3050" s="22">
        <f t="shared" si="714"/>
        <v>16017</v>
      </c>
      <c r="N3050" s="116">
        <v>5622</v>
      </c>
      <c r="O3050" s="116">
        <v>0</v>
      </c>
      <c r="P3050" s="116">
        <v>13160</v>
      </c>
      <c r="Q3050" s="116">
        <v>0</v>
      </c>
      <c r="R3050" s="22">
        <f t="shared" si="715"/>
        <v>18782</v>
      </c>
      <c r="S3050" s="116">
        <v>1235</v>
      </c>
      <c r="T3050" s="116">
        <v>0</v>
      </c>
      <c r="U3050" s="116">
        <v>896</v>
      </c>
      <c r="V3050" s="116">
        <v>0</v>
      </c>
      <c r="W3050" s="22">
        <f t="shared" si="716"/>
        <v>2131</v>
      </c>
      <c r="X3050" s="22">
        <f t="shared" si="717"/>
        <v>1231</v>
      </c>
      <c r="Y3050" s="22">
        <f ca="1">OFFSET('Cost Study'!$B$7,'Operations Support'!$C3050,'Operations Support'!$B3050)*$H3050</f>
        <v>36930</v>
      </c>
      <c r="Z3050" s="23">
        <f ca="1">Y3050*'Cost Study'!$B$31</f>
        <v>2062611.7720062709</v>
      </c>
      <c r="AA3050" s="23">
        <f ca="1">IF(A3050=10298,1.51,1)*IF($B3050&lt;3,$D3050*'Cost Study'!$B$32*OFFSET('Cost Study'!$B$7,'Operations Support'!$C3050,'Operations Support'!$B3050),0)</f>
        <v>1176.7</v>
      </c>
      <c r="AB3050" s="24">
        <f ca="1">AA3050*'Cost Study'!$B$31</f>
        <v>65720.965938797162</v>
      </c>
      <c r="AC3050" s="23">
        <f ca="1">Y3050*'Cost Study'!$B$31</f>
        <v>2062611.7720062709</v>
      </c>
      <c r="AD3050" s="24">
        <f ca="1">AA3050*'Cost Study'!$B$31</f>
        <v>65720.965938797162</v>
      </c>
      <c r="AE3050" s="377">
        <f t="shared" ca="1" si="718"/>
        <v>2128332.7379450682</v>
      </c>
      <c r="AF3050" s="377">
        <f t="shared" ca="1" si="719"/>
        <v>2128332.7379450682</v>
      </c>
      <c r="AH3050" s="688">
        <f>IFERROR($H3050/SUMIF($A:$A,$A3050,$H:$H)*SUMIF(Summary!$A$110:$A$186,$A3050,Summary!$P$110:$P$186),0)</f>
        <v>1207377.6865809048</v>
      </c>
      <c r="AI3050" s="689">
        <f t="shared" ca="1" si="705"/>
        <v>920955.0513641634</v>
      </c>
      <c r="AJ3050" s="688">
        <f>IFERROR(H3050/SUMIF(A:A,A3050,H:H)*SUMIF(Summary!$A$110:$A$186,'Operations Support'!A3050,Summary!$Q$110:$Q$186),0)</f>
        <v>1212736.0632167717</v>
      </c>
      <c r="AK3050" s="688">
        <f t="shared" ca="1" si="706"/>
        <v>915596.67472829646</v>
      </c>
      <c r="AM3050" s="688">
        <f>IFERROR($H3050/SUMIF($A:$A,$A3050,$H:$H)*SUMIF(Summary!$A$230:$A$266,$A3050,Summary!$P$230:$P$266),0)</f>
        <v>228437.54502763497</v>
      </c>
      <c r="AN3050" s="688">
        <f>IFERROR($H3050/SUMIF($A:$A,$A3050,$H:$H)*(SUMIF(Summary!$A$230:$A$266,$A3050,Summary!$L$230:$L$266)+SUMIF(Summary!$A$281:$A$317,$A3050,Summary!$L$281:$L$317))-AM3050,0)</f>
        <v>493974.59687988518</v>
      </c>
      <c r="AO3050" s="688">
        <f>IFERROR($H3050/SUMIF($A:$A,$A3050,$H:$H)*SUMIF(Summary!$A$230:$A$266,$A3050,Summary!$Q$230:$Q$266),0)</f>
        <v>229451.3573728815</v>
      </c>
      <c r="AP3050" s="688">
        <f>IFERROR($H3050/SUMIF($A:$A,$A3050,$H:$H)*(SUMIF(Summary!$A$230:$A$266,$A3050,Summary!$L$230:$L$266)+SUMIF(Summary!$A$281:$A$317,$A3050,Summary!$L$281:$L$317))-AO3050,0)</f>
        <v>492960.78453463863</v>
      </c>
      <c r="AQ3050" s="306"/>
      <c r="AR3050" s="688">
        <f t="shared" ca="1" si="707"/>
        <v>1414929.6482440485</v>
      </c>
      <c r="AS3050" s="688">
        <f t="shared" ca="1" si="708"/>
        <v>1408557.459262935</v>
      </c>
    </row>
    <row r="3051" spans="1:45" x14ac:dyDescent="0.2">
      <c r="A3051" s="423">
        <v>11163</v>
      </c>
      <c r="B3051" s="424">
        <v>1</v>
      </c>
      <c r="C3051" s="425" t="s">
        <v>301</v>
      </c>
      <c r="D3051" s="422">
        <f t="shared" si="709"/>
        <v>4641</v>
      </c>
      <c r="E3051" s="422">
        <f t="shared" si="710"/>
        <v>0</v>
      </c>
      <c r="F3051" s="422">
        <f t="shared" si="711"/>
        <v>12150</v>
      </c>
      <c r="G3051" s="422">
        <f t="shared" si="712"/>
        <v>0</v>
      </c>
      <c r="H3051" s="22">
        <f t="shared" si="713"/>
        <v>16791</v>
      </c>
      <c r="I3051" s="116">
        <v>1898</v>
      </c>
      <c r="J3051" s="116">
        <v>0</v>
      </c>
      <c r="K3051" s="116">
        <v>4968</v>
      </c>
      <c r="L3051" s="116">
        <v>0</v>
      </c>
      <c r="M3051" s="22">
        <f t="shared" si="714"/>
        <v>6866</v>
      </c>
      <c r="N3051" s="116">
        <v>2676</v>
      </c>
      <c r="O3051" s="116">
        <v>0</v>
      </c>
      <c r="P3051" s="116">
        <v>6169</v>
      </c>
      <c r="Q3051" s="116">
        <v>0</v>
      </c>
      <c r="R3051" s="22">
        <f t="shared" si="715"/>
        <v>8845</v>
      </c>
      <c r="S3051" s="116">
        <v>67</v>
      </c>
      <c r="T3051" s="116">
        <v>0</v>
      </c>
      <c r="U3051" s="116">
        <v>1013</v>
      </c>
      <c r="V3051" s="116">
        <v>0</v>
      </c>
      <c r="W3051" s="22">
        <f t="shared" si="716"/>
        <v>1080</v>
      </c>
      <c r="X3051" s="22">
        <f t="shared" si="717"/>
        <v>559.70000000000005</v>
      </c>
      <c r="Y3051" s="22">
        <f ca="1">OFFSET('Cost Study'!$B$7,'Operations Support'!$C3051,'Operations Support'!$B3051)*$H3051</f>
        <v>25354.41</v>
      </c>
      <c r="Z3051" s="23">
        <f ca="1">Y3051*'Cost Study'!$B$31</f>
        <v>1416092.7305246009</v>
      </c>
      <c r="AA3051" s="23">
        <f ca="1">IF(A3051=10298,1.51,1)*IF($B3051&lt;3,$D3051*'Cost Study'!$B$32*OFFSET('Cost Study'!$B$7,'Operations Support'!$C3051,'Operations Support'!$B3051),0)</f>
        <v>700.79100000000005</v>
      </c>
      <c r="AB3051" s="24">
        <f ca="1">AA3051*'Cost Study'!$B$31</f>
        <v>39140.529821718024</v>
      </c>
      <c r="AC3051" s="23">
        <f ca="1">Y3051*'Cost Study'!$B$31</f>
        <v>1416092.7305246009</v>
      </c>
      <c r="AD3051" s="24">
        <f ca="1">AA3051*'Cost Study'!$B$31</f>
        <v>39140.529821718024</v>
      </c>
      <c r="AE3051" s="377">
        <f t="shared" ca="1" si="718"/>
        <v>1455233.2603463191</v>
      </c>
      <c r="AF3051" s="377">
        <f t="shared" ca="1" si="719"/>
        <v>1455233.2603463191</v>
      </c>
      <c r="AH3051" s="688">
        <f>IFERROR($H3051/SUMIF($A:$A,$A3051,$H:$H)*SUMIF(Summary!$A$110:$A$186,$A3051,Summary!$P$110:$P$186),0)</f>
        <v>548959.61915461603</v>
      </c>
      <c r="AI3051" s="689">
        <f t="shared" ca="1" si="705"/>
        <v>906273.64119170303</v>
      </c>
      <c r="AJ3051" s="688">
        <f>IFERROR(H3051/SUMIF(A:A,A3051,H:H)*SUMIF(Summary!$A$110:$A$186,'Operations Support'!A3051,Summary!$Q$110:$Q$186),0)</f>
        <v>551395.91761366942</v>
      </c>
      <c r="AK3051" s="688">
        <f t="shared" ca="1" si="706"/>
        <v>903837.34273264965</v>
      </c>
      <c r="AM3051" s="688">
        <f>IFERROR($H3051/SUMIF($A:$A,$A3051,$H:$H)*SUMIF(Summary!$A$230:$A$266,$A3051,Summary!$P$230:$P$266),0)</f>
        <v>103863.92684968912</v>
      </c>
      <c r="AN3051" s="688">
        <f>IFERROR($H3051/SUMIF($A:$A,$A3051,$H:$H)*(SUMIF(Summary!$A$230:$A$266,$A3051,Summary!$L$230:$L$266)+SUMIF(Summary!$A$281:$A$317,$A3051,Summary!$L$281:$L$317))-AM3051,0)</f>
        <v>224595.92353669513</v>
      </c>
      <c r="AO3051" s="688">
        <f>IFERROR($H3051/SUMIF($A:$A,$A3051,$H:$H)*SUMIF(Summary!$A$230:$A$266,$A3051,Summary!$Q$230:$Q$266),0)</f>
        <v>104324.87792169111</v>
      </c>
      <c r="AP3051" s="688">
        <f>IFERROR($H3051/SUMIF($A:$A,$A3051,$H:$H)*(SUMIF(Summary!$A$230:$A$266,$A3051,Summary!$L$230:$L$266)+SUMIF(Summary!$A$281:$A$317,$A3051,Summary!$L$281:$L$317))-AO3051,0)</f>
        <v>224134.97246469313</v>
      </c>
      <c r="AQ3051" s="306"/>
      <c r="AR3051" s="688">
        <f t="shared" ca="1" si="707"/>
        <v>1130869.5647283981</v>
      </c>
      <c r="AS3051" s="688">
        <f t="shared" ca="1" si="708"/>
        <v>1127972.3151973428</v>
      </c>
    </row>
    <row r="3052" spans="1:45" x14ac:dyDescent="0.2">
      <c r="A3052" s="423">
        <v>11163</v>
      </c>
      <c r="B3052" s="424">
        <v>1</v>
      </c>
      <c r="C3052" s="425" t="s">
        <v>302</v>
      </c>
      <c r="D3052" s="422">
        <f t="shared" si="709"/>
        <v>1894</v>
      </c>
      <c r="E3052" s="422">
        <f t="shared" si="710"/>
        <v>0</v>
      </c>
      <c r="F3052" s="422">
        <f t="shared" si="711"/>
        <v>2606</v>
      </c>
      <c r="G3052" s="422">
        <f t="shared" si="712"/>
        <v>0</v>
      </c>
      <c r="H3052" s="22">
        <f t="shared" si="713"/>
        <v>4500</v>
      </c>
      <c r="I3052" s="116">
        <v>691</v>
      </c>
      <c r="J3052" s="116">
        <v>0</v>
      </c>
      <c r="K3052" s="116">
        <v>1141</v>
      </c>
      <c r="L3052" s="116">
        <v>0</v>
      </c>
      <c r="M3052" s="22">
        <f t="shared" si="714"/>
        <v>1832</v>
      </c>
      <c r="N3052" s="116">
        <v>1044</v>
      </c>
      <c r="O3052" s="116">
        <v>0</v>
      </c>
      <c r="P3052" s="116">
        <v>1465</v>
      </c>
      <c r="Q3052" s="116">
        <v>0</v>
      </c>
      <c r="R3052" s="22">
        <f t="shared" si="715"/>
        <v>2509</v>
      </c>
      <c r="S3052" s="116">
        <v>159</v>
      </c>
      <c r="T3052" s="116">
        <v>0</v>
      </c>
      <c r="U3052" s="116">
        <v>0</v>
      </c>
      <c r="V3052" s="116">
        <v>0</v>
      </c>
      <c r="W3052" s="22">
        <f t="shared" si="716"/>
        <v>159</v>
      </c>
      <c r="X3052" s="22">
        <f t="shared" si="717"/>
        <v>150</v>
      </c>
      <c r="Y3052" s="22">
        <f ca="1">OFFSET('Cost Study'!$B$7,'Operations Support'!$C3052,'Operations Support'!$B3052)*$H3052</f>
        <v>6525</v>
      </c>
      <c r="Z3052" s="23">
        <f ca="1">Y3052*'Cost Study'!$B$31</f>
        <v>364433.84273871966</v>
      </c>
      <c r="AA3052" s="23">
        <f ca="1">IF(A3052=10298,1.51,1)*IF($B3052&lt;3,$D3052*'Cost Study'!$B$32*OFFSET('Cost Study'!$B$7,'Operations Support'!$C3052,'Operations Support'!$B3052),0)</f>
        <v>274.63</v>
      </c>
      <c r="AB3052" s="24">
        <f ca="1">AA3052*'Cost Study'!$B$31</f>
        <v>15338.615514380779</v>
      </c>
      <c r="AC3052" s="23">
        <f ca="1">Y3052*'Cost Study'!$B$31</f>
        <v>364433.84273871966</v>
      </c>
      <c r="AD3052" s="24">
        <f ca="1">AA3052*'Cost Study'!$B$31</f>
        <v>15338.615514380779</v>
      </c>
      <c r="AE3052" s="377">
        <f t="shared" ca="1" si="718"/>
        <v>379772.45825310046</v>
      </c>
      <c r="AF3052" s="377">
        <f t="shared" ca="1" si="719"/>
        <v>379772.45825310046</v>
      </c>
      <c r="AH3052" s="688">
        <f>IFERROR($H3052/SUMIF($A:$A,$A3052,$H:$H)*SUMIF(Summary!$A$110:$A$186,$A3052,Summary!$P$110:$P$186),0)</f>
        <v>147121.57025762447</v>
      </c>
      <c r="AI3052" s="689">
        <f t="shared" ca="1" si="705"/>
        <v>232650.88799547599</v>
      </c>
      <c r="AJ3052" s="688">
        <f>IFERROR(H3052/SUMIF(A:A,A3052,H:H)*SUMIF(Summary!$A$110:$A$186,'Operations Support'!A3052,Summary!$Q$110:$Q$186),0)</f>
        <v>147774.49998579669</v>
      </c>
      <c r="AK3052" s="688">
        <f t="shared" ca="1" si="706"/>
        <v>231997.95826730377</v>
      </c>
      <c r="AM3052" s="688">
        <f>IFERROR($H3052/SUMIF($A:$A,$A3052,$H:$H)*SUMIF(Summary!$A$230:$A$266,$A3052,Summary!$P$230:$P$266),0)</f>
        <v>27835.606624001011</v>
      </c>
      <c r="AN3052" s="688">
        <f>IFERROR($H3052/SUMIF($A:$A,$A3052,$H:$H)*(SUMIF(Summary!$A$230:$A$266,$A3052,Summary!$L$230:$L$266)+SUMIF(Summary!$A$281:$A$317,$A3052,Summary!$L$281:$L$317))-AM3052,0)</f>
        <v>60191.868019482339</v>
      </c>
      <c r="AO3052" s="688">
        <f>IFERROR($H3052/SUMIF($A:$A,$A3052,$H:$H)*SUMIF(Summary!$A$230:$A$266,$A3052,Summary!$Q$230:$Q$266),0)</f>
        <v>27959.141840724791</v>
      </c>
      <c r="AP3052" s="688">
        <f>IFERROR($H3052/SUMIF($A:$A,$A3052,$H:$H)*(SUMIF(Summary!$A$230:$A$266,$A3052,Summary!$L$230:$L$266)+SUMIF(Summary!$A$281:$A$317,$A3052,Summary!$L$281:$L$317))-AO3052,0)</f>
        <v>60068.332802758559</v>
      </c>
      <c r="AQ3052" s="306"/>
      <c r="AR3052" s="688">
        <f t="shared" ca="1" si="707"/>
        <v>292842.75601495832</v>
      </c>
      <c r="AS3052" s="688">
        <f t="shared" ca="1" si="708"/>
        <v>292066.29107006232</v>
      </c>
    </row>
    <row r="3053" spans="1:45" x14ac:dyDescent="0.2">
      <c r="A3053" s="423">
        <v>11163</v>
      </c>
      <c r="B3053" s="424">
        <v>1</v>
      </c>
      <c r="C3053" s="425" t="s">
        <v>303</v>
      </c>
      <c r="D3053" s="422">
        <f t="shared" si="709"/>
        <v>685</v>
      </c>
      <c r="E3053" s="422">
        <f t="shared" si="710"/>
        <v>0</v>
      </c>
      <c r="F3053" s="422">
        <f t="shared" si="711"/>
        <v>228</v>
      </c>
      <c r="G3053" s="422">
        <f t="shared" si="712"/>
        <v>0</v>
      </c>
      <c r="H3053" s="22">
        <f t="shared" si="713"/>
        <v>913</v>
      </c>
      <c r="I3053" s="116">
        <v>256</v>
      </c>
      <c r="J3053" s="116">
        <v>0</v>
      </c>
      <c r="K3053" s="116">
        <v>108</v>
      </c>
      <c r="L3053" s="116">
        <v>0</v>
      </c>
      <c r="M3053" s="22">
        <f t="shared" si="714"/>
        <v>364</v>
      </c>
      <c r="N3053" s="116">
        <v>420</v>
      </c>
      <c r="O3053" s="116">
        <v>0</v>
      </c>
      <c r="P3053" s="116">
        <v>93</v>
      </c>
      <c r="Q3053" s="116">
        <v>0</v>
      </c>
      <c r="R3053" s="22">
        <f t="shared" si="715"/>
        <v>513</v>
      </c>
      <c r="S3053" s="116">
        <v>9</v>
      </c>
      <c r="T3053" s="116">
        <v>0</v>
      </c>
      <c r="U3053" s="116">
        <v>27</v>
      </c>
      <c r="V3053" s="116">
        <v>0</v>
      </c>
      <c r="W3053" s="22">
        <f t="shared" si="716"/>
        <v>36</v>
      </c>
      <c r="X3053" s="22">
        <f t="shared" si="717"/>
        <v>30.433333333333334</v>
      </c>
      <c r="Y3053" s="22">
        <f ca="1">OFFSET('Cost Study'!$B$7,'Operations Support'!$C3053,'Operations Support'!$B3053)*$H3053</f>
        <v>1332.98</v>
      </c>
      <c r="Z3053" s="23">
        <f ca="1">Y3053*'Cost Study'!$B$31</f>
        <v>74449.505546951506</v>
      </c>
      <c r="AA3053" s="23">
        <f ca="1">IF(A3053=10298,1.51,1)*IF($B3053&lt;3,$D3053*'Cost Study'!$B$32*OFFSET('Cost Study'!$B$7,'Operations Support'!$C3053,'Operations Support'!$B3053),0)</f>
        <v>100.00999999999999</v>
      </c>
      <c r="AB3053" s="24">
        <f ca="1">AA3053*'Cost Study'!$B$31</f>
        <v>5585.7515114635025</v>
      </c>
      <c r="AC3053" s="23">
        <f ca="1">Y3053*'Cost Study'!$B$31</f>
        <v>74449.505546951506</v>
      </c>
      <c r="AD3053" s="24">
        <f ca="1">AA3053*'Cost Study'!$B$31</f>
        <v>5585.7515114635025</v>
      </c>
      <c r="AE3053" s="377">
        <f t="shared" ca="1" si="718"/>
        <v>80035.257058415009</v>
      </c>
      <c r="AF3053" s="377">
        <f t="shared" ca="1" si="719"/>
        <v>80035.257058415009</v>
      </c>
      <c r="AH3053" s="688">
        <f>IFERROR($H3053/SUMIF($A:$A,$A3053,$H:$H)*SUMIF(Summary!$A$110:$A$186,$A3053,Summary!$P$110:$P$186),0)</f>
        <v>29849.331921158027</v>
      </c>
      <c r="AI3053" s="689">
        <f t="shared" ca="1" si="705"/>
        <v>50185.925137256985</v>
      </c>
      <c r="AJ3053" s="688">
        <f>IFERROR(H3053/SUMIF(A:A,A3053,H:H)*SUMIF(Summary!$A$110:$A$186,'Operations Support'!A3053,Summary!$Q$110:$Q$186),0)</f>
        <v>29981.804108229415</v>
      </c>
      <c r="AK3053" s="688">
        <f t="shared" ca="1" si="706"/>
        <v>50053.452950185594</v>
      </c>
      <c r="AM3053" s="688">
        <f>IFERROR($H3053/SUMIF($A:$A,$A3053,$H:$H)*SUMIF(Summary!$A$230:$A$266,$A3053,Summary!$P$230:$P$266),0)</f>
        <v>5647.5352994917603</v>
      </c>
      <c r="AN3053" s="688">
        <f>IFERROR($H3053/SUMIF($A:$A,$A3053,$H:$H)*(SUMIF(Summary!$A$230:$A$266,$A3053,Summary!$L$230:$L$266)+SUMIF(Summary!$A$281:$A$317,$A3053,Summary!$L$281:$L$317))-AM3053,0)</f>
        <v>12212.261222619418</v>
      </c>
      <c r="AO3053" s="688">
        <f>IFERROR($H3053/SUMIF($A:$A,$A3053,$H:$H)*SUMIF(Summary!$A$230:$A$266,$A3053,Summary!$Q$230:$Q$266),0)</f>
        <v>5672.5992223514968</v>
      </c>
      <c r="AP3053" s="688">
        <f>IFERROR($H3053/SUMIF($A:$A,$A3053,$H:$H)*(SUMIF(Summary!$A$230:$A$266,$A3053,Summary!$L$230:$L$266)+SUMIF(Summary!$A$281:$A$317,$A3053,Summary!$L$281:$L$317))-AO3053,0)</f>
        <v>12187.19729975968</v>
      </c>
      <c r="AQ3053" s="306"/>
      <c r="AR3053" s="688">
        <f t="shared" ca="1" si="707"/>
        <v>62398.186359876403</v>
      </c>
      <c r="AS3053" s="688">
        <f t="shared" ca="1" si="708"/>
        <v>62240.650249945276</v>
      </c>
    </row>
    <row r="3054" spans="1:45" x14ac:dyDescent="0.2">
      <c r="A3054" s="423">
        <v>11163</v>
      </c>
      <c r="B3054" s="424">
        <v>1</v>
      </c>
      <c r="C3054" s="425" t="s">
        <v>304</v>
      </c>
      <c r="D3054" s="422">
        <f t="shared" si="709"/>
        <v>0</v>
      </c>
      <c r="E3054" s="422">
        <f t="shared" si="710"/>
        <v>0</v>
      </c>
      <c r="F3054" s="422">
        <f t="shared" si="711"/>
        <v>0</v>
      </c>
      <c r="G3054" s="422">
        <f t="shared" si="712"/>
        <v>0</v>
      </c>
      <c r="H3054" s="22">
        <f t="shared" si="713"/>
        <v>0</v>
      </c>
      <c r="I3054" s="116">
        <v>0</v>
      </c>
      <c r="J3054" s="116">
        <v>0</v>
      </c>
      <c r="K3054" s="116">
        <v>0</v>
      </c>
      <c r="L3054" s="116">
        <v>0</v>
      </c>
      <c r="M3054" s="22">
        <f t="shared" si="714"/>
        <v>0</v>
      </c>
      <c r="N3054" s="116">
        <v>0</v>
      </c>
      <c r="O3054" s="116">
        <v>0</v>
      </c>
      <c r="P3054" s="116">
        <v>0</v>
      </c>
      <c r="Q3054" s="116">
        <v>0</v>
      </c>
      <c r="R3054" s="22">
        <f t="shared" si="715"/>
        <v>0</v>
      </c>
      <c r="S3054" s="116">
        <v>0</v>
      </c>
      <c r="T3054" s="116">
        <v>0</v>
      </c>
      <c r="U3054" s="116">
        <v>0</v>
      </c>
      <c r="V3054" s="116">
        <v>0</v>
      </c>
      <c r="W3054" s="22">
        <f t="shared" si="716"/>
        <v>0</v>
      </c>
      <c r="X3054" s="22">
        <f t="shared" si="717"/>
        <v>0</v>
      </c>
      <c r="Y3054" s="22">
        <f ca="1">OFFSET('Cost Study'!$B$7,'Operations Support'!$C3054,'Operations Support'!$B3054)*$H3054</f>
        <v>0</v>
      </c>
      <c r="Z3054" s="23">
        <f ca="1">Y3054*'Cost Study'!$B$31</f>
        <v>0</v>
      </c>
      <c r="AA3054" s="23">
        <f ca="1">IF(A3054=10298,1.51,1)*IF($B3054&lt;3,$D3054*'Cost Study'!$B$32*OFFSET('Cost Study'!$B$7,'Operations Support'!$C3054,'Operations Support'!$B3054),0)</f>
        <v>0</v>
      </c>
      <c r="AB3054" s="24">
        <f ca="1">AA3054*'Cost Study'!$B$31</f>
        <v>0</v>
      </c>
      <c r="AC3054" s="23">
        <f ca="1">Y3054*'Cost Study'!$B$31</f>
        <v>0</v>
      </c>
      <c r="AD3054" s="24">
        <f ca="1">AA3054*'Cost Study'!$B$31</f>
        <v>0</v>
      </c>
      <c r="AE3054" s="377">
        <f t="shared" ca="1" si="718"/>
        <v>0</v>
      </c>
      <c r="AF3054" s="377">
        <f t="shared" ca="1" si="719"/>
        <v>0</v>
      </c>
      <c r="AH3054" s="688">
        <f>IFERROR($H3054/SUMIF($A:$A,$A3054,$H:$H)*SUMIF(Summary!$A$110:$A$186,$A3054,Summary!$P$110:$P$186),0)</f>
        <v>0</v>
      </c>
      <c r="AI3054" s="689">
        <f t="shared" ref="AI3054:AI3117" ca="1" si="720">Z3054+AB3054-AH3054</f>
        <v>0</v>
      </c>
      <c r="AJ3054" s="688">
        <f>IFERROR(H3054/SUMIF(A:A,A3054,H:H)*SUMIF(Summary!$A$110:$A$186,'Operations Support'!A3054,Summary!$Q$110:$Q$186),0)</f>
        <v>0</v>
      </c>
      <c r="AK3054" s="688">
        <f t="shared" ref="AK3054:AK3117" ca="1" si="721">AC3054+AD3054-AJ3054</f>
        <v>0</v>
      </c>
      <c r="AM3054" s="688">
        <f>IFERROR($H3054/SUMIF($A:$A,$A3054,$H:$H)*SUMIF(Summary!$A$230:$A$266,$A3054,Summary!$P$230:$P$266),0)</f>
        <v>0</v>
      </c>
      <c r="AN3054" s="688">
        <f>IFERROR($H3054/SUMIF($A:$A,$A3054,$H:$H)*(SUMIF(Summary!$A$230:$A$266,$A3054,Summary!$L$230:$L$266)+SUMIF(Summary!$A$281:$A$317,$A3054,Summary!$L$281:$L$317))-AM3054,0)</f>
        <v>0</v>
      </c>
      <c r="AO3054" s="688">
        <f>IFERROR($H3054/SUMIF($A:$A,$A3054,$H:$H)*SUMIF(Summary!$A$230:$A$266,$A3054,Summary!$Q$230:$Q$266),0)</f>
        <v>0</v>
      </c>
      <c r="AP3054" s="688">
        <f>IFERROR($H3054/SUMIF($A:$A,$A3054,$H:$H)*(SUMIF(Summary!$A$230:$A$266,$A3054,Summary!$L$230:$L$266)+SUMIF(Summary!$A$281:$A$317,$A3054,Summary!$L$281:$L$317))-AO3054,0)</f>
        <v>0</v>
      </c>
      <c r="AQ3054" s="306"/>
      <c r="AR3054" s="688">
        <f t="shared" ref="AR3054:AR3117" ca="1" si="722">AI3054+AN3054</f>
        <v>0</v>
      </c>
      <c r="AS3054" s="688">
        <f t="shared" ref="AS3054:AS3117" ca="1" si="723">AK3054+AP3054</f>
        <v>0</v>
      </c>
    </row>
    <row r="3055" spans="1:45" x14ac:dyDescent="0.2">
      <c r="A3055" s="423">
        <v>11163</v>
      </c>
      <c r="B3055" s="424">
        <v>1</v>
      </c>
      <c r="C3055" s="425" t="s">
        <v>305</v>
      </c>
      <c r="D3055" s="422">
        <f t="shared" si="709"/>
        <v>2357</v>
      </c>
      <c r="E3055" s="422">
        <f t="shared" si="710"/>
        <v>0</v>
      </c>
      <c r="F3055" s="422">
        <f t="shared" si="711"/>
        <v>2525</v>
      </c>
      <c r="G3055" s="422">
        <f t="shared" si="712"/>
        <v>0</v>
      </c>
      <c r="H3055" s="22">
        <f t="shared" si="713"/>
        <v>4882</v>
      </c>
      <c r="I3055" s="116">
        <v>660</v>
      </c>
      <c r="J3055" s="116">
        <v>0</v>
      </c>
      <c r="K3055" s="116">
        <v>1130</v>
      </c>
      <c r="L3055" s="116">
        <v>0</v>
      </c>
      <c r="M3055" s="22">
        <f t="shared" si="714"/>
        <v>1790</v>
      </c>
      <c r="N3055" s="116">
        <v>1610</v>
      </c>
      <c r="O3055" s="116">
        <v>0</v>
      </c>
      <c r="P3055" s="116">
        <v>1056</v>
      </c>
      <c r="Q3055" s="116">
        <v>0</v>
      </c>
      <c r="R3055" s="22">
        <f t="shared" si="715"/>
        <v>2666</v>
      </c>
      <c r="S3055" s="116">
        <v>87</v>
      </c>
      <c r="T3055" s="116">
        <v>0</v>
      </c>
      <c r="U3055" s="116">
        <v>339</v>
      </c>
      <c r="V3055" s="116">
        <v>0</v>
      </c>
      <c r="W3055" s="22">
        <f t="shared" si="716"/>
        <v>426</v>
      </c>
      <c r="X3055" s="22">
        <f t="shared" si="717"/>
        <v>162.73333333333332</v>
      </c>
      <c r="Y3055" s="22">
        <f ca="1">OFFSET('Cost Study'!$B$7,'Operations Support'!$C3055,'Operations Support'!$B3055)*$H3055</f>
        <v>9568.7199999999993</v>
      </c>
      <c r="Z3055" s="23">
        <f ca="1">Y3055*'Cost Study'!$B$31</f>
        <v>534431.47887982242</v>
      </c>
      <c r="AA3055" s="23">
        <f ca="1">IF(A3055=10298,1.51,1)*IF($B3055&lt;3,$D3055*'Cost Study'!$B$32*OFFSET('Cost Study'!$B$7,'Operations Support'!$C3055,'Operations Support'!$B3055),0)</f>
        <v>461.97200000000004</v>
      </c>
      <c r="AB3055" s="24">
        <f ca="1">AA3055*'Cost Study'!$B$31</f>
        <v>25802.0277697612</v>
      </c>
      <c r="AC3055" s="23">
        <f ca="1">Y3055*'Cost Study'!$B$31</f>
        <v>534431.47887982242</v>
      </c>
      <c r="AD3055" s="24">
        <f ca="1">AA3055*'Cost Study'!$B$31</f>
        <v>25802.0277697612</v>
      </c>
      <c r="AE3055" s="377">
        <f t="shared" ca="1" si="718"/>
        <v>560233.50664958358</v>
      </c>
      <c r="AF3055" s="377">
        <f t="shared" ca="1" si="719"/>
        <v>560233.50664958358</v>
      </c>
      <c r="AH3055" s="688">
        <f>IFERROR($H3055/SUMIF($A:$A,$A3055,$H:$H)*SUMIF(Summary!$A$110:$A$186,$A3055,Summary!$P$110:$P$186),0)</f>
        <v>159610.55688838279</v>
      </c>
      <c r="AI3055" s="689">
        <f t="shared" ca="1" si="720"/>
        <v>400622.94976120081</v>
      </c>
      <c r="AJ3055" s="688">
        <f>IFERROR(H3055/SUMIF(A:A,A3055,H:H)*SUMIF(Summary!$A$110:$A$186,'Operations Support'!A3055,Summary!$Q$110:$Q$186),0)</f>
        <v>160318.9130957021</v>
      </c>
      <c r="AK3055" s="688">
        <f t="shared" ca="1" si="721"/>
        <v>399914.59355388151</v>
      </c>
      <c r="AM3055" s="688">
        <f>IFERROR($H3055/SUMIF($A:$A,$A3055,$H:$H)*SUMIF(Summary!$A$230:$A$266,$A3055,Summary!$P$230:$P$266),0)</f>
        <v>30198.540341860655</v>
      </c>
      <c r="AN3055" s="688">
        <f>IFERROR($H3055/SUMIF($A:$A,$A3055,$H:$H)*(SUMIF(Summary!$A$230:$A$266,$A3055,Summary!$L$230:$L$266)+SUMIF(Summary!$A$281:$A$317,$A3055,Summary!$L$281:$L$317))-AM3055,0)</f>
        <v>65301.488815802848</v>
      </c>
      <c r="AO3055" s="688">
        <f>IFERROR($H3055/SUMIF($A:$A,$A3055,$H:$H)*SUMIF(Summary!$A$230:$A$266,$A3055,Summary!$Q$230:$Q$266),0)</f>
        <v>30332.562325870767</v>
      </c>
      <c r="AP3055" s="688">
        <f>IFERROR($H3055/SUMIF($A:$A,$A3055,$H:$H)*(SUMIF(Summary!$A$230:$A$266,$A3055,Summary!$L$230:$L$266)+SUMIF(Summary!$A$281:$A$317,$A3055,Summary!$L$281:$L$317))-AO3055,0)</f>
        <v>65167.466831792743</v>
      </c>
      <c r="AQ3055" s="306"/>
      <c r="AR3055" s="688">
        <f t="shared" ca="1" si="722"/>
        <v>465924.43857700366</v>
      </c>
      <c r="AS3055" s="688">
        <f t="shared" ca="1" si="723"/>
        <v>465082.06038567424</v>
      </c>
    </row>
    <row r="3056" spans="1:45" x14ac:dyDescent="0.2">
      <c r="A3056" s="423">
        <v>11163</v>
      </c>
      <c r="B3056" s="424">
        <v>1</v>
      </c>
      <c r="C3056" s="425" t="s">
        <v>306</v>
      </c>
      <c r="D3056" s="422">
        <f t="shared" si="709"/>
        <v>0</v>
      </c>
      <c r="E3056" s="422">
        <f t="shared" si="710"/>
        <v>0</v>
      </c>
      <c r="F3056" s="422">
        <f t="shared" si="711"/>
        <v>93</v>
      </c>
      <c r="G3056" s="422">
        <f t="shared" si="712"/>
        <v>0</v>
      </c>
      <c r="H3056" s="22">
        <f t="shared" si="713"/>
        <v>93</v>
      </c>
      <c r="I3056" s="116">
        <v>0</v>
      </c>
      <c r="J3056" s="116">
        <v>0</v>
      </c>
      <c r="K3056" s="116">
        <v>30</v>
      </c>
      <c r="L3056" s="116">
        <v>0</v>
      </c>
      <c r="M3056" s="22">
        <f t="shared" si="714"/>
        <v>30</v>
      </c>
      <c r="N3056" s="116">
        <v>0</v>
      </c>
      <c r="O3056" s="116">
        <v>0</v>
      </c>
      <c r="P3056" s="116">
        <v>63</v>
      </c>
      <c r="Q3056" s="116">
        <v>0</v>
      </c>
      <c r="R3056" s="22">
        <f t="shared" si="715"/>
        <v>63</v>
      </c>
      <c r="S3056" s="116">
        <v>0</v>
      </c>
      <c r="T3056" s="116">
        <v>0</v>
      </c>
      <c r="U3056" s="116">
        <v>0</v>
      </c>
      <c r="V3056" s="116">
        <v>0</v>
      </c>
      <c r="W3056" s="22">
        <f t="shared" si="716"/>
        <v>0</v>
      </c>
      <c r="X3056" s="22">
        <f t="shared" si="717"/>
        <v>3.1</v>
      </c>
      <c r="Y3056" s="22">
        <f ca="1">OFFSET('Cost Study'!$B$7,'Operations Support'!$C3056,'Operations Support'!$B3056)*$H3056</f>
        <v>103.23</v>
      </c>
      <c r="Z3056" s="23">
        <f ca="1">Y3056*'Cost Study'!$B$31</f>
        <v>5765.5947258111928</v>
      </c>
      <c r="AA3056" s="23">
        <f ca="1">IF(A3056=10298,1.51,1)*IF($B3056&lt;3,$D3056*'Cost Study'!$B$32*OFFSET('Cost Study'!$B$7,'Operations Support'!$C3056,'Operations Support'!$B3056),0)</f>
        <v>0</v>
      </c>
      <c r="AB3056" s="24">
        <f ca="1">AA3056*'Cost Study'!$B$31</f>
        <v>0</v>
      </c>
      <c r="AC3056" s="23">
        <f ca="1">Y3056*'Cost Study'!$B$31</f>
        <v>5765.5947258111928</v>
      </c>
      <c r="AD3056" s="24">
        <f ca="1">AA3056*'Cost Study'!$B$31</f>
        <v>0</v>
      </c>
      <c r="AE3056" s="377">
        <f t="shared" ca="1" si="718"/>
        <v>5765.5947258111928</v>
      </c>
      <c r="AF3056" s="377">
        <f t="shared" ca="1" si="719"/>
        <v>5765.5947258111928</v>
      </c>
      <c r="AH3056" s="688">
        <f>IFERROR($H3056/SUMIF($A:$A,$A3056,$H:$H)*SUMIF(Summary!$A$110:$A$186,$A3056,Summary!$P$110:$P$186),0)</f>
        <v>3040.5124519909054</v>
      </c>
      <c r="AI3056" s="689">
        <f t="shared" ca="1" si="720"/>
        <v>2725.0822738202874</v>
      </c>
      <c r="AJ3056" s="688">
        <f>IFERROR(H3056/SUMIF(A:A,A3056,H:H)*SUMIF(Summary!$A$110:$A$186,'Operations Support'!A3056,Summary!$Q$110:$Q$186),0)</f>
        <v>3054.0063330397984</v>
      </c>
      <c r="AK3056" s="688">
        <f t="shared" ca="1" si="721"/>
        <v>2711.5883927713944</v>
      </c>
      <c r="AM3056" s="688">
        <f>IFERROR($H3056/SUMIF($A:$A,$A3056,$H:$H)*SUMIF(Summary!$A$230:$A$266,$A3056,Summary!$P$230:$P$266),0)</f>
        <v>575.26920356268761</v>
      </c>
      <c r="AN3056" s="688">
        <f>IFERROR($H3056/SUMIF($A:$A,$A3056,$H:$H)*(SUMIF(Summary!$A$230:$A$266,$A3056,Summary!$L$230:$L$266)+SUMIF(Summary!$A$281:$A$317,$A3056,Summary!$L$281:$L$317))-AM3056,0)</f>
        <v>1243.965272402635</v>
      </c>
      <c r="AO3056" s="688">
        <f>IFERROR($H3056/SUMIF($A:$A,$A3056,$H:$H)*SUMIF(Summary!$A$230:$A$266,$A3056,Summary!$Q$230:$Q$266),0)</f>
        <v>577.82226470831233</v>
      </c>
      <c r="AP3056" s="688">
        <f>IFERROR($H3056/SUMIF($A:$A,$A3056,$H:$H)*(SUMIF(Summary!$A$230:$A$266,$A3056,Summary!$L$230:$L$266)+SUMIF(Summary!$A$281:$A$317,$A3056,Summary!$L$281:$L$317))-AO3056,0)</f>
        <v>1241.4122112570103</v>
      </c>
      <c r="AQ3056" s="306"/>
      <c r="AR3056" s="688">
        <f t="shared" ca="1" si="722"/>
        <v>3969.0475462229224</v>
      </c>
      <c r="AS3056" s="688">
        <f t="shared" ca="1" si="723"/>
        <v>3953.0006040284047</v>
      </c>
    </row>
    <row r="3057" spans="1:45" x14ac:dyDescent="0.2">
      <c r="A3057" s="423">
        <v>11163</v>
      </c>
      <c r="B3057" s="424">
        <v>1</v>
      </c>
      <c r="C3057" s="425" t="s">
        <v>307</v>
      </c>
      <c r="D3057" s="422">
        <f t="shared" si="709"/>
        <v>0</v>
      </c>
      <c r="E3057" s="422">
        <f t="shared" si="710"/>
        <v>0</v>
      </c>
      <c r="F3057" s="422">
        <f t="shared" si="711"/>
        <v>0</v>
      </c>
      <c r="G3057" s="422">
        <f t="shared" si="712"/>
        <v>0</v>
      </c>
      <c r="H3057" s="22">
        <f t="shared" si="713"/>
        <v>0</v>
      </c>
      <c r="I3057" s="116">
        <v>0</v>
      </c>
      <c r="J3057" s="116">
        <v>0</v>
      </c>
      <c r="K3057" s="116">
        <v>0</v>
      </c>
      <c r="L3057" s="116">
        <v>0</v>
      </c>
      <c r="M3057" s="22">
        <f t="shared" si="714"/>
        <v>0</v>
      </c>
      <c r="N3057" s="116">
        <v>0</v>
      </c>
      <c r="O3057" s="116">
        <v>0</v>
      </c>
      <c r="P3057" s="116">
        <v>0</v>
      </c>
      <c r="Q3057" s="116">
        <v>0</v>
      </c>
      <c r="R3057" s="22">
        <f t="shared" si="715"/>
        <v>0</v>
      </c>
      <c r="S3057" s="116">
        <v>0</v>
      </c>
      <c r="T3057" s="116">
        <v>0</v>
      </c>
      <c r="U3057" s="116">
        <v>0</v>
      </c>
      <c r="V3057" s="116">
        <v>0</v>
      </c>
      <c r="W3057" s="22">
        <f t="shared" si="716"/>
        <v>0</v>
      </c>
      <c r="X3057" s="22">
        <f t="shared" si="717"/>
        <v>0</v>
      </c>
      <c r="Y3057" s="22">
        <f ca="1">OFFSET('Cost Study'!$B$7,'Operations Support'!$C3057,'Operations Support'!$B3057)*$H3057</f>
        <v>0</v>
      </c>
      <c r="Z3057" s="23">
        <f ca="1">Y3057*'Cost Study'!$B$31</f>
        <v>0</v>
      </c>
      <c r="AA3057" s="23">
        <f ca="1">IF(A3057=10298,1.51,1)*IF($B3057&lt;3,$D3057*'Cost Study'!$B$32*OFFSET('Cost Study'!$B$7,'Operations Support'!$C3057,'Operations Support'!$B3057),0)</f>
        <v>0</v>
      </c>
      <c r="AB3057" s="24">
        <f ca="1">AA3057*'Cost Study'!$B$31</f>
        <v>0</v>
      </c>
      <c r="AC3057" s="23">
        <f ca="1">Y3057*'Cost Study'!$B$31</f>
        <v>0</v>
      </c>
      <c r="AD3057" s="24">
        <f ca="1">AA3057*'Cost Study'!$B$31</f>
        <v>0</v>
      </c>
      <c r="AE3057" s="377">
        <f t="shared" ca="1" si="718"/>
        <v>0</v>
      </c>
      <c r="AF3057" s="377">
        <f t="shared" ca="1" si="719"/>
        <v>0</v>
      </c>
      <c r="AH3057" s="688">
        <f>IFERROR($H3057/SUMIF($A:$A,$A3057,$H:$H)*SUMIF(Summary!$A$110:$A$186,$A3057,Summary!$P$110:$P$186),0)</f>
        <v>0</v>
      </c>
      <c r="AI3057" s="689">
        <f t="shared" ca="1" si="720"/>
        <v>0</v>
      </c>
      <c r="AJ3057" s="688">
        <f>IFERROR(H3057/SUMIF(A:A,A3057,H:H)*SUMIF(Summary!$A$110:$A$186,'Operations Support'!A3057,Summary!$Q$110:$Q$186),0)</f>
        <v>0</v>
      </c>
      <c r="AK3057" s="688">
        <f t="shared" ca="1" si="721"/>
        <v>0</v>
      </c>
      <c r="AM3057" s="688">
        <f>IFERROR($H3057/SUMIF($A:$A,$A3057,$H:$H)*SUMIF(Summary!$A$230:$A$266,$A3057,Summary!$P$230:$P$266),0)</f>
        <v>0</v>
      </c>
      <c r="AN3057" s="688">
        <f>IFERROR($H3057/SUMIF($A:$A,$A3057,$H:$H)*(SUMIF(Summary!$A$230:$A$266,$A3057,Summary!$L$230:$L$266)+SUMIF(Summary!$A$281:$A$317,$A3057,Summary!$L$281:$L$317))-AM3057,0)</f>
        <v>0</v>
      </c>
      <c r="AO3057" s="688">
        <f>IFERROR($H3057/SUMIF($A:$A,$A3057,$H:$H)*SUMIF(Summary!$A$230:$A$266,$A3057,Summary!$Q$230:$Q$266),0)</f>
        <v>0</v>
      </c>
      <c r="AP3057" s="688">
        <f>IFERROR($H3057/SUMIF($A:$A,$A3057,$H:$H)*(SUMIF(Summary!$A$230:$A$266,$A3057,Summary!$L$230:$L$266)+SUMIF(Summary!$A$281:$A$317,$A3057,Summary!$L$281:$L$317))-AO3057,0)</f>
        <v>0</v>
      </c>
      <c r="AQ3057" s="306"/>
      <c r="AR3057" s="688">
        <f t="shared" ca="1" si="722"/>
        <v>0</v>
      </c>
      <c r="AS3057" s="688">
        <f t="shared" ca="1" si="723"/>
        <v>0</v>
      </c>
    </row>
    <row r="3058" spans="1:45" x14ac:dyDescent="0.2">
      <c r="A3058" s="423">
        <v>11163</v>
      </c>
      <c r="B3058" s="424">
        <v>1</v>
      </c>
      <c r="C3058" s="425" t="s">
        <v>308</v>
      </c>
      <c r="D3058" s="422">
        <f t="shared" si="709"/>
        <v>0</v>
      </c>
      <c r="E3058" s="422">
        <f t="shared" si="710"/>
        <v>0</v>
      </c>
      <c r="F3058" s="422">
        <f t="shared" si="711"/>
        <v>0</v>
      </c>
      <c r="G3058" s="422">
        <f t="shared" si="712"/>
        <v>0</v>
      </c>
      <c r="H3058" s="22">
        <f t="shared" si="713"/>
        <v>0</v>
      </c>
      <c r="I3058" s="116">
        <v>0</v>
      </c>
      <c r="J3058" s="116">
        <v>0</v>
      </c>
      <c r="K3058" s="116">
        <v>0</v>
      </c>
      <c r="L3058" s="116">
        <v>0</v>
      </c>
      <c r="M3058" s="22">
        <f t="shared" si="714"/>
        <v>0</v>
      </c>
      <c r="N3058" s="116">
        <v>0</v>
      </c>
      <c r="O3058" s="116">
        <v>0</v>
      </c>
      <c r="P3058" s="116">
        <v>0</v>
      </c>
      <c r="Q3058" s="116">
        <v>0</v>
      </c>
      <c r="R3058" s="22">
        <f t="shared" si="715"/>
        <v>0</v>
      </c>
      <c r="S3058" s="116">
        <v>0</v>
      </c>
      <c r="T3058" s="116">
        <v>0</v>
      </c>
      <c r="U3058" s="116">
        <v>0</v>
      </c>
      <c r="V3058" s="116">
        <v>0</v>
      </c>
      <c r="W3058" s="22">
        <f t="shared" si="716"/>
        <v>0</v>
      </c>
      <c r="X3058" s="22">
        <f t="shared" si="717"/>
        <v>0</v>
      </c>
      <c r="Y3058" s="22">
        <f ca="1">OFFSET('Cost Study'!$B$7,'Operations Support'!$C3058,'Operations Support'!$B3058)*$H3058</f>
        <v>0</v>
      </c>
      <c r="Z3058" s="23">
        <f ca="1">Y3058*'Cost Study'!$B$31</f>
        <v>0</v>
      </c>
      <c r="AA3058" s="23">
        <f ca="1">IF(A3058=10298,1.51,1)*IF($B3058&lt;3,$D3058*'Cost Study'!$B$32*OFFSET('Cost Study'!$B$7,'Operations Support'!$C3058,'Operations Support'!$B3058),0)</f>
        <v>0</v>
      </c>
      <c r="AB3058" s="24">
        <f ca="1">AA3058*'Cost Study'!$B$31</f>
        <v>0</v>
      </c>
      <c r="AC3058" s="23">
        <f ca="1">Y3058*'Cost Study'!$B$31</f>
        <v>0</v>
      </c>
      <c r="AD3058" s="24">
        <f ca="1">AA3058*'Cost Study'!$B$31</f>
        <v>0</v>
      </c>
      <c r="AE3058" s="377">
        <f t="shared" ca="1" si="718"/>
        <v>0</v>
      </c>
      <c r="AF3058" s="377">
        <f t="shared" ca="1" si="719"/>
        <v>0</v>
      </c>
      <c r="AH3058" s="688">
        <f>IFERROR($H3058/SUMIF($A:$A,$A3058,$H:$H)*SUMIF(Summary!$A$110:$A$186,$A3058,Summary!$P$110:$P$186),0)</f>
        <v>0</v>
      </c>
      <c r="AI3058" s="689">
        <f t="shared" ca="1" si="720"/>
        <v>0</v>
      </c>
      <c r="AJ3058" s="688">
        <f>IFERROR(H3058/SUMIF(A:A,A3058,H:H)*SUMIF(Summary!$A$110:$A$186,'Operations Support'!A3058,Summary!$Q$110:$Q$186),0)</f>
        <v>0</v>
      </c>
      <c r="AK3058" s="688">
        <f t="shared" ca="1" si="721"/>
        <v>0</v>
      </c>
      <c r="AM3058" s="688">
        <f>IFERROR($H3058/SUMIF($A:$A,$A3058,$H:$H)*SUMIF(Summary!$A$230:$A$266,$A3058,Summary!$P$230:$P$266),0)</f>
        <v>0</v>
      </c>
      <c r="AN3058" s="688">
        <f>IFERROR($H3058/SUMIF($A:$A,$A3058,$H:$H)*(SUMIF(Summary!$A$230:$A$266,$A3058,Summary!$L$230:$L$266)+SUMIF(Summary!$A$281:$A$317,$A3058,Summary!$L$281:$L$317))-AM3058,0)</f>
        <v>0</v>
      </c>
      <c r="AO3058" s="688">
        <f>IFERROR($H3058/SUMIF($A:$A,$A3058,$H:$H)*SUMIF(Summary!$A$230:$A$266,$A3058,Summary!$Q$230:$Q$266),0)</f>
        <v>0</v>
      </c>
      <c r="AP3058" s="688">
        <f>IFERROR($H3058/SUMIF($A:$A,$A3058,$H:$H)*(SUMIF(Summary!$A$230:$A$266,$A3058,Summary!$L$230:$L$266)+SUMIF(Summary!$A$281:$A$317,$A3058,Summary!$L$281:$L$317))-AO3058,0)</f>
        <v>0</v>
      </c>
      <c r="AQ3058" s="306"/>
      <c r="AR3058" s="688">
        <f t="shared" ca="1" si="722"/>
        <v>0</v>
      </c>
      <c r="AS3058" s="688">
        <f t="shared" ca="1" si="723"/>
        <v>0</v>
      </c>
    </row>
    <row r="3059" spans="1:45" x14ac:dyDescent="0.2">
      <c r="A3059" s="423">
        <v>11163</v>
      </c>
      <c r="B3059" s="424">
        <v>1</v>
      </c>
      <c r="C3059" s="425" t="s">
        <v>309</v>
      </c>
      <c r="D3059" s="422">
        <f t="shared" si="709"/>
        <v>0</v>
      </c>
      <c r="E3059" s="422">
        <f t="shared" si="710"/>
        <v>0</v>
      </c>
      <c r="F3059" s="422">
        <f t="shared" si="711"/>
        <v>36</v>
      </c>
      <c r="G3059" s="422">
        <f t="shared" si="712"/>
        <v>0</v>
      </c>
      <c r="H3059" s="22">
        <f t="shared" si="713"/>
        <v>36</v>
      </c>
      <c r="I3059" s="116">
        <v>0</v>
      </c>
      <c r="J3059" s="116">
        <v>0</v>
      </c>
      <c r="K3059" s="116">
        <v>30</v>
      </c>
      <c r="L3059" s="116">
        <v>0</v>
      </c>
      <c r="M3059" s="22">
        <f t="shared" si="714"/>
        <v>30</v>
      </c>
      <c r="N3059" s="116">
        <v>0</v>
      </c>
      <c r="O3059" s="116">
        <v>0</v>
      </c>
      <c r="P3059" s="116">
        <v>0</v>
      </c>
      <c r="Q3059" s="116">
        <v>0</v>
      </c>
      <c r="R3059" s="22">
        <f t="shared" si="715"/>
        <v>0</v>
      </c>
      <c r="S3059" s="116">
        <v>0</v>
      </c>
      <c r="T3059" s="116">
        <v>0</v>
      </c>
      <c r="U3059" s="116">
        <v>6</v>
      </c>
      <c r="V3059" s="116">
        <v>0</v>
      </c>
      <c r="W3059" s="22">
        <f t="shared" si="716"/>
        <v>6</v>
      </c>
      <c r="X3059" s="22">
        <f t="shared" si="717"/>
        <v>1.2</v>
      </c>
      <c r="Y3059" s="22">
        <f ca="1">OFFSET('Cost Study'!$B$7,'Operations Support'!$C3059,'Operations Support'!$B3059)*$H3059</f>
        <v>78.84</v>
      </c>
      <c r="Z3059" s="23">
        <f ca="1">Y3059*'Cost Study'!$B$31</f>
        <v>4403.3661550223233</v>
      </c>
      <c r="AA3059" s="23">
        <f ca="1">IF(A3059=10298,1.51,1)*IF($B3059&lt;3,$D3059*'Cost Study'!$B$32*OFFSET('Cost Study'!$B$7,'Operations Support'!$C3059,'Operations Support'!$B3059),0)</f>
        <v>0</v>
      </c>
      <c r="AB3059" s="24">
        <f ca="1">AA3059*'Cost Study'!$B$31</f>
        <v>0</v>
      </c>
      <c r="AC3059" s="23">
        <f ca="1">Y3059*'Cost Study'!$B$31</f>
        <v>4403.3661550223233</v>
      </c>
      <c r="AD3059" s="24">
        <f ca="1">AA3059*'Cost Study'!$B$31</f>
        <v>0</v>
      </c>
      <c r="AE3059" s="377">
        <f t="shared" ca="1" si="718"/>
        <v>4403.3661550223233</v>
      </c>
      <c r="AF3059" s="377">
        <f t="shared" ca="1" si="719"/>
        <v>4403.3661550223233</v>
      </c>
      <c r="AH3059" s="688">
        <f>IFERROR($H3059/SUMIF($A:$A,$A3059,$H:$H)*SUMIF(Summary!$A$110:$A$186,$A3059,Summary!$P$110:$P$186),0)</f>
        <v>1176.9725620609956</v>
      </c>
      <c r="AI3059" s="689">
        <f t="shared" ca="1" si="720"/>
        <v>3226.3935929613276</v>
      </c>
      <c r="AJ3059" s="688">
        <f>IFERROR(H3059/SUMIF(A:A,A3059,H:H)*SUMIF(Summary!$A$110:$A$186,'Operations Support'!A3059,Summary!$Q$110:$Q$186),0)</f>
        <v>1182.1959998863736</v>
      </c>
      <c r="AK3059" s="688">
        <f t="shared" ca="1" si="721"/>
        <v>3221.1701551359497</v>
      </c>
      <c r="AM3059" s="688">
        <f>IFERROR($H3059/SUMIF($A:$A,$A3059,$H:$H)*SUMIF(Summary!$A$230:$A$266,$A3059,Summary!$P$230:$P$266),0)</f>
        <v>222.6848529920081</v>
      </c>
      <c r="AN3059" s="688">
        <f>IFERROR($H3059/SUMIF($A:$A,$A3059,$H:$H)*(SUMIF(Summary!$A$230:$A$266,$A3059,Summary!$L$230:$L$266)+SUMIF(Summary!$A$281:$A$317,$A3059,Summary!$L$281:$L$317))-AM3059,0)</f>
        <v>481.53494415585874</v>
      </c>
      <c r="AO3059" s="688">
        <f>IFERROR($H3059/SUMIF($A:$A,$A3059,$H:$H)*SUMIF(Summary!$A$230:$A$266,$A3059,Summary!$Q$230:$Q$266),0)</f>
        <v>223.67313472579835</v>
      </c>
      <c r="AP3059" s="688">
        <f>IFERROR($H3059/SUMIF($A:$A,$A3059,$H:$H)*(SUMIF(Summary!$A$230:$A$266,$A3059,Summary!$L$230:$L$266)+SUMIF(Summary!$A$281:$A$317,$A3059,Summary!$L$281:$L$317))-AO3059,0)</f>
        <v>480.54666242206849</v>
      </c>
      <c r="AQ3059" s="306"/>
      <c r="AR3059" s="688">
        <f t="shared" ca="1" si="722"/>
        <v>3707.9285371171864</v>
      </c>
      <c r="AS3059" s="688">
        <f t="shared" ca="1" si="723"/>
        <v>3701.7168175580182</v>
      </c>
    </row>
    <row r="3060" spans="1:45" x14ac:dyDescent="0.2">
      <c r="A3060" s="423">
        <v>11163</v>
      </c>
      <c r="B3060" s="424">
        <v>1</v>
      </c>
      <c r="C3060" s="425" t="s">
        <v>310</v>
      </c>
      <c r="D3060" s="422">
        <f t="shared" si="709"/>
        <v>0</v>
      </c>
      <c r="E3060" s="422">
        <f t="shared" si="710"/>
        <v>0</v>
      </c>
      <c r="F3060" s="422">
        <f t="shared" si="711"/>
        <v>0</v>
      </c>
      <c r="G3060" s="422">
        <f t="shared" si="712"/>
        <v>0</v>
      </c>
      <c r="H3060" s="22">
        <f t="shared" si="713"/>
        <v>0</v>
      </c>
      <c r="I3060" s="116">
        <v>0</v>
      </c>
      <c r="J3060" s="116">
        <v>0</v>
      </c>
      <c r="K3060" s="116">
        <v>0</v>
      </c>
      <c r="L3060" s="116">
        <v>0</v>
      </c>
      <c r="M3060" s="22">
        <f t="shared" si="714"/>
        <v>0</v>
      </c>
      <c r="N3060" s="116">
        <v>0</v>
      </c>
      <c r="O3060" s="116">
        <v>0</v>
      </c>
      <c r="P3060" s="116">
        <v>0</v>
      </c>
      <c r="Q3060" s="116">
        <v>0</v>
      </c>
      <c r="R3060" s="22">
        <f t="shared" si="715"/>
        <v>0</v>
      </c>
      <c r="S3060" s="116">
        <v>0</v>
      </c>
      <c r="T3060" s="116">
        <v>0</v>
      </c>
      <c r="U3060" s="116">
        <v>0</v>
      </c>
      <c r="V3060" s="116">
        <v>0</v>
      </c>
      <c r="W3060" s="22">
        <f t="shared" si="716"/>
        <v>0</v>
      </c>
      <c r="X3060" s="22">
        <f t="shared" si="717"/>
        <v>0</v>
      </c>
      <c r="Y3060" s="22">
        <f ca="1">OFFSET('Cost Study'!$B$7,'Operations Support'!$C3060,'Operations Support'!$B3060)*$H3060</f>
        <v>0</v>
      </c>
      <c r="Z3060" s="23">
        <f ca="1">Y3060*'Cost Study'!$B$31</f>
        <v>0</v>
      </c>
      <c r="AA3060" s="23">
        <f ca="1">IF(A3060=10298,1.51,1)*IF($B3060&lt;3,$D3060*'Cost Study'!$B$32*OFFSET('Cost Study'!$B$7,'Operations Support'!$C3060,'Operations Support'!$B3060),0)</f>
        <v>0</v>
      </c>
      <c r="AB3060" s="24">
        <f ca="1">AA3060*'Cost Study'!$B$31</f>
        <v>0</v>
      </c>
      <c r="AC3060" s="23">
        <f ca="1">Y3060*'Cost Study'!$B$31</f>
        <v>0</v>
      </c>
      <c r="AD3060" s="24">
        <f ca="1">AA3060*'Cost Study'!$B$31</f>
        <v>0</v>
      </c>
      <c r="AE3060" s="377">
        <f t="shared" ca="1" si="718"/>
        <v>0</v>
      </c>
      <c r="AF3060" s="377">
        <f t="shared" ca="1" si="719"/>
        <v>0</v>
      </c>
      <c r="AH3060" s="688">
        <f>IFERROR($H3060/SUMIF($A:$A,$A3060,$H:$H)*SUMIF(Summary!$A$110:$A$186,$A3060,Summary!$P$110:$P$186),0)</f>
        <v>0</v>
      </c>
      <c r="AI3060" s="689">
        <f t="shared" ca="1" si="720"/>
        <v>0</v>
      </c>
      <c r="AJ3060" s="688">
        <f>IFERROR(H3060/SUMIF(A:A,A3060,H:H)*SUMIF(Summary!$A$110:$A$186,'Operations Support'!A3060,Summary!$Q$110:$Q$186),0)</f>
        <v>0</v>
      </c>
      <c r="AK3060" s="688">
        <f t="shared" ca="1" si="721"/>
        <v>0</v>
      </c>
      <c r="AM3060" s="688">
        <f>IFERROR($H3060/SUMIF($A:$A,$A3060,$H:$H)*SUMIF(Summary!$A$230:$A$266,$A3060,Summary!$P$230:$P$266),0)</f>
        <v>0</v>
      </c>
      <c r="AN3060" s="688">
        <f>IFERROR($H3060/SUMIF($A:$A,$A3060,$H:$H)*(SUMIF(Summary!$A$230:$A$266,$A3060,Summary!$L$230:$L$266)+SUMIF(Summary!$A$281:$A$317,$A3060,Summary!$L$281:$L$317))-AM3060,0)</f>
        <v>0</v>
      </c>
      <c r="AO3060" s="688">
        <f>IFERROR($H3060/SUMIF($A:$A,$A3060,$H:$H)*SUMIF(Summary!$A$230:$A$266,$A3060,Summary!$Q$230:$Q$266),0)</f>
        <v>0</v>
      </c>
      <c r="AP3060" s="688">
        <f>IFERROR($H3060/SUMIF($A:$A,$A3060,$H:$H)*(SUMIF(Summary!$A$230:$A$266,$A3060,Summary!$L$230:$L$266)+SUMIF(Summary!$A$281:$A$317,$A3060,Summary!$L$281:$L$317))-AO3060,0)</f>
        <v>0</v>
      </c>
      <c r="AQ3060" s="306"/>
      <c r="AR3060" s="688">
        <f t="shared" ca="1" si="722"/>
        <v>0</v>
      </c>
      <c r="AS3060" s="688">
        <f t="shared" ca="1" si="723"/>
        <v>0</v>
      </c>
    </row>
    <row r="3061" spans="1:45" x14ac:dyDescent="0.2">
      <c r="A3061" s="423">
        <v>11163</v>
      </c>
      <c r="B3061" s="424">
        <v>1</v>
      </c>
      <c r="C3061" s="425" t="s">
        <v>311</v>
      </c>
      <c r="D3061" s="422">
        <f t="shared" si="709"/>
        <v>0</v>
      </c>
      <c r="E3061" s="422">
        <f t="shared" si="710"/>
        <v>0</v>
      </c>
      <c r="F3061" s="422">
        <f t="shared" si="711"/>
        <v>0</v>
      </c>
      <c r="G3061" s="422">
        <f t="shared" si="712"/>
        <v>0</v>
      </c>
      <c r="H3061" s="22">
        <f t="shared" si="713"/>
        <v>0</v>
      </c>
      <c r="I3061" s="116">
        <v>0</v>
      </c>
      <c r="J3061" s="116">
        <v>0</v>
      </c>
      <c r="K3061" s="116">
        <v>0</v>
      </c>
      <c r="L3061" s="116">
        <v>0</v>
      </c>
      <c r="M3061" s="22">
        <f t="shared" si="714"/>
        <v>0</v>
      </c>
      <c r="N3061" s="116">
        <v>0</v>
      </c>
      <c r="O3061" s="116">
        <v>0</v>
      </c>
      <c r="P3061" s="116">
        <v>0</v>
      </c>
      <c r="Q3061" s="116">
        <v>0</v>
      </c>
      <c r="R3061" s="22">
        <f t="shared" si="715"/>
        <v>0</v>
      </c>
      <c r="S3061" s="116">
        <v>0</v>
      </c>
      <c r="T3061" s="116">
        <v>0</v>
      </c>
      <c r="U3061" s="116">
        <v>0</v>
      </c>
      <c r="V3061" s="116">
        <v>0</v>
      </c>
      <c r="W3061" s="22">
        <f t="shared" si="716"/>
        <v>0</v>
      </c>
      <c r="X3061" s="22">
        <f t="shared" si="717"/>
        <v>0</v>
      </c>
      <c r="Y3061" s="22">
        <f ca="1">OFFSET('Cost Study'!$B$7,'Operations Support'!$C3061,'Operations Support'!$B3061)*$H3061</f>
        <v>0</v>
      </c>
      <c r="Z3061" s="23">
        <f ca="1">Y3061*'Cost Study'!$B$31</f>
        <v>0</v>
      </c>
      <c r="AA3061" s="23">
        <f ca="1">IF(A3061=10298,1.51,1)*IF($B3061&lt;3,$D3061*'Cost Study'!$B$32*OFFSET('Cost Study'!$B$7,'Operations Support'!$C3061,'Operations Support'!$B3061),0)</f>
        <v>0</v>
      </c>
      <c r="AB3061" s="24">
        <f ca="1">AA3061*'Cost Study'!$B$31</f>
        <v>0</v>
      </c>
      <c r="AC3061" s="23">
        <f ca="1">Y3061*'Cost Study'!$B$31</f>
        <v>0</v>
      </c>
      <c r="AD3061" s="24">
        <f ca="1">AA3061*'Cost Study'!$B$31</f>
        <v>0</v>
      </c>
      <c r="AE3061" s="377">
        <f t="shared" ca="1" si="718"/>
        <v>0</v>
      </c>
      <c r="AF3061" s="377">
        <f t="shared" ca="1" si="719"/>
        <v>0</v>
      </c>
      <c r="AH3061" s="688">
        <f>IFERROR($H3061/SUMIF($A:$A,$A3061,$H:$H)*SUMIF(Summary!$A$110:$A$186,$A3061,Summary!$P$110:$P$186),0)</f>
        <v>0</v>
      </c>
      <c r="AI3061" s="689">
        <f t="shared" ca="1" si="720"/>
        <v>0</v>
      </c>
      <c r="AJ3061" s="688">
        <f>IFERROR(H3061/SUMIF(A:A,A3061,H:H)*SUMIF(Summary!$A$110:$A$186,'Operations Support'!A3061,Summary!$Q$110:$Q$186),0)</f>
        <v>0</v>
      </c>
      <c r="AK3061" s="688">
        <f t="shared" ca="1" si="721"/>
        <v>0</v>
      </c>
      <c r="AM3061" s="688">
        <f>IFERROR($H3061/SUMIF($A:$A,$A3061,$H:$H)*SUMIF(Summary!$A$230:$A$266,$A3061,Summary!$P$230:$P$266),0)</f>
        <v>0</v>
      </c>
      <c r="AN3061" s="688">
        <f>IFERROR($H3061/SUMIF($A:$A,$A3061,$H:$H)*(SUMIF(Summary!$A$230:$A$266,$A3061,Summary!$L$230:$L$266)+SUMIF(Summary!$A$281:$A$317,$A3061,Summary!$L$281:$L$317))-AM3061,0)</f>
        <v>0</v>
      </c>
      <c r="AO3061" s="688">
        <f>IFERROR($H3061/SUMIF($A:$A,$A3061,$H:$H)*SUMIF(Summary!$A$230:$A$266,$A3061,Summary!$Q$230:$Q$266),0)</f>
        <v>0</v>
      </c>
      <c r="AP3061" s="688">
        <f>IFERROR($H3061/SUMIF($A:$A,$A3061,$H:$H)*(SUMIF(Summary!$A$230:$A$266,$A3061,Summary!$L$230:$L$266)+SUMIF(Summary!$A$281:$A$317,$A3061,Summary!$L$281:$L$317))-AO3061,0)</f>
        <v>0</v>
      </c>
      <c r="AQ3061" s="306"/>
      <c r="AR3061" s="688">
        <f t="shared" ca="1" si="722"/>
        <v>0</v>
      </c>
      <c r="AS3061" s="688">
        <f t="shared" ca="1" si="723"/>
        <v>0</v>
      </c>
    </row>
    <row r="3062" spans="1:45" x14ac:dyDescent="0.2">
      <c r="A3062" s="423">
        <v>11163</v>
      </c>
      <c r="B3062" s="424">
        <v>1</v>
      </c>
      <c r="C3062" s="425" t="s">
        <v>312</v>
      </c>
      <c r="D3062" s="422">
        <f t="shared" si="709"/>
        <v>0</v>
      </c>
      <c r="E3062" s="422">
        <f t="shared" si="710"/>
        <v>0</v>
      </c>
      <c r="F3062" s="422">
        <f t="shared" si="711"/>
        <v>148</v>
      </c>
      <c r="G3062" s="422">
        <f t="shared" si="712"/>
        <v>0</v>
      </c>
      <c r="H3062" s="22">
        <f t="shared" si="713"/>
        <v>148</v>
      </c>
      <c r="I3062" s="116">
        <v>0</v>
      </c>
      <c r="J3062" s="116">
        <v>0</v>
      </c>
      <c r="K3062" s="116">
        <v>58</v>
      </c>
      <c r="L3062" s="116">
        <v>0</v>
      </c>
      <c r="M3062" s="22">
        <f t="shared" si="714"/>
        <v>58</v>
      </c>
      <c r="N3062" s="116">
        <v>0</v>
      </c>
      <c r="O3062" s="116">
        <v>0</v>
      </c>
      <c r="P3062" s="116">
        <v>90</v>
      </c>
      <c r="Q3062" s="116">
        <v>0</v>
      </c>
      <c r="R3062" s="22">
        <f t="shared" si="715"/>
        <v>90</v>
      </c>
      <c r="S3062" s="116">
        <v>0</v>
      </c>
      <c r="T3062" s="116">
        <v>0</v>
      </c>
      <c r="U3062" s="116">
        <v>0</v>
      </c>
      <c r="V3062" s="116">
        <v>0</v>
      </c>
      <c r="W3062" s="22">
        <f t="shared" si="716"/>
        <v>0</v>
      </c>
      <c r="X3062" s="22">
        <f t="shared" si="717"/>
        <v>4.9333333333333336</v>
      </c>
      <c r="Y3062" s="22">
        <f ca="1">OFFSET('Cost Study'!$B$7,'Operations Support'!$C3062,'Operations Support'!$B3062)*$H3062</f>
        <v>204.23999999999998</v>
      </c>
      <c r="Z3062" s="23">
        <f ca="1">Y3062*'Cost Study'!$B$31</f>
        <v>11407.198167196337</v>
      </c>
      <c r="AA3062" s="23">
        <f ca="1">IF(A3062=10298,1.51,1)*IF($B3062&lt;3,$D3062*'Cost Study'!$B$32*OFFSET('Cost Study'!$B$7,'Operations Support'!$C3062,'Operations Support'!$B3062),0)</f>
        <v>0</v>
      </c>
      <c r="AB3062" s="24">
        <f ca="1">AA3062*'Cost Study'!$B$31</f>
        <v>0</v>
      </c>
      <c r="AC3062" s="23">
        <f ca="1">Y3062*'Cost Study'!$B$31</f>
        <v>11407.198167196337</v>
      </c>
      <c r="AD3062" s="24">
        <f ca="1">AA3062*'Cost Study'!$B$31</f>
        <v>0</v>
      </c>
      <c r="AE3062" s="377">
        <f t="shared" ca="1" si="718"/>
        <v>11407.198167196337</v>
      </c>
      <c r="AF3062" s="377">
        <f t="shared" ca="1" si="719"/>
        <v>11407.198167196337</v>
      </c>
      <c r="AH3062" s="688">
        <f>IFERROR($H3062/SUMIF($A:$A,$A3062,$H:$H)*SUMIF(Summary!$A$110:$A$186,$A3062,Summary!$P$110:$P$186),0)</f>
        <v>4838.664977361871</v>
      </c>
      <c r="AI3062" s="689">
        <f t="shared" ca="1" si="720"/>
        <v>6568.5331898344657</v>
      </c>
      <c r="AJ3062" s="688">
        <f>IFERROR(H3062/SUMIF(A:A,A3062,H:H)*SUMIF(Summary!$A$110:$A$186,'Operations Support'!A3062,Summary!$Q$110:$Q$186),0)</f>
        <v>4860.1391106439805</v>
      </c>
      <c r="AK3062" s="688">
        <f t="shared" ca="1" si="721"/>
        <v>6547.0590565523562</v>
      </c>
      <c r="AM3062" s="688">
        <f>IFERROR($H3062/SUMIF($A:$A,$A3062,$H:$H)*SUMIF(Summary!$A$230:$A$266,$A3062,Summary!$P$230:$P$266),0)</f>
        <v>915.48217341158886</v>
      </c>
      <c r="AN3062" s="688">
        <f>IFERROR($H3062/SUMIF($A:$A,$A3062,$H:$H)*(SUMIF(Summary!$A$230:$A$266,$A3062,Summary!$L$230:$L$266)+SUMIF(Summary!$A$281:$A$317,$A3062,Summary!$L$281:$L$317))-AM3062,0)</f>
        <v>1979.6436593074191</v>
      </c>
      <c r="AO3062" s="688">
        <f>IFERROR($H3062/SUMIF($A:$A,$A3062,$H:$H)*SUMIF(Summary!$A$230:$A$266,$A3062,Summary!$Q$230:$Q$266),0)</f>
        <v>919.5451094282821</v>
      </c>
      <c r="AP3062" s="688">
        <f>IFERROR($H3062/SUMIF($A:$A,$A3062,$H:$H)*(SUMIF(Summary!$A$230:$A$266,$A3062,Summary!$L$230:$L$266)+SUMIF(Summary!$A$281:$A$317,$A3062,Summary!$L$281:$L$317))-AO3062,0)</f>
        <v>1975.5807232907259</v>
      </c>
      <c r="AQ3062" s="306"/>
      <c r="AR3062" s="688">
        <f t="shared" ca="1" si="722"/>
        <v>8548.1768491418843</v>
      </c>
      <c r="AS3062" s="688">
        <f t="shared" ca="1" si="723"/>
        <v>8522.6397798430826</v>
      </c>
    </row>
    <row r="3063" spans="1:45" x14ac:dyDescent="0.2">
      <c r="A3063" s="423">
        <v>11163</v>
      </c>
      <c r="B3063" s="424">
        <v>1</v>
      </c>
      <c r="C3063" s="425" t="s">
        <v>313</v>
      </c>
      <c r="D3063" s="422">
        <f t="shared" si="709"/>
        <v>751</v>
      </c>
      <c r="E3063" s="422">
        <f t="shared" si="710"/>
        <v>0</v>
      </c>
      <c r="F3063" s="422">
        <f t="shared" si="711"/>
        <v>1224</v>
      </c>
      <c r="G3063" s="422">
        <f t="shared" si="712"/>
        <v>0</v>
      </c>
      <c r="H3063" s="22">
        <f t="shared" si="713"/>
        <v>1975</v>
      </c>
      <c r="I3063" s="116">
        <v>201</v>
      </c>
      <c r="J3063" s="116">
        <v>0</v>
      </c>
      <c r="K3063" s="116">
        <v>603</v>
      </c>
      <c r="L3063" s="116">
        <v>0</v>
      </c>
      <c r="M3063" s="22">
        <f t="shared" si="714"/>
        <v>804</v>
      </c>
      <c r="N3063" s="116">
        <v>454</v>
      </c>
      <c r="O3063" s="116">
        <v>0</v>
      </c>
      <c r="P3063" s="116">
        <v>495</v>
      </c>
      <c r="Q3063" s="116">
        <v>0</v>
      </c>
      <c r="R3063" s="22">
        <f t="shared" si="715"/>
        <v>949</v>
      </c>
      <c r="S3063" s="116">
        <v>96</v>
      </c>
      <c r="T3063" s="116">
        <v>0</v>
      </c>
      <c r="U3063" s="116">
        <v>126</v>
      </c>
      <c r="V3063" s="116">
        <v>0</v>
      </c>
      <c r="W3063" s="22">
        <f t="shared" si="716"/>
        <v>222</v>
      </c>
      <c r="X3063" s="22">
        <f t="shared" si="717"/>
        <v>65.833333333333329</v>
      </c>
      <c r="Y3063" s="22">
        <f ca="1">OFFSET('Cost Study'!$B$7,'Operations Support'!$C3063,'Operations Support'!$B3063)*$H3063</f>
        <v>1915.75</v>
      </c>
      <c r="Z3063" s="23">
        <f ca="1">Y3063*'Cost Study'!$B$31</f>
        <v>106998.33474738731</v>
      </c>
      <c r="AA3063" s="23">
        <f ca="1">IF(A3063=10298,1.51,1)*IF($B3063&lt;3,$D3063*'Cost Study'!$B$32*OFFSET('Cost Study'!$B$7,'Operations Support'!$C3063,'Operations Support'!$B3063),0)</f>
        <v>72.847000000000008</v>
      </c>
      <c r="AB3063" s="24">
        <f ca="1">AA3063*'Cost Study'!$B$31</f>
        <v>4068.6455390019182</v>
      </c>
      <c r="AC3063" s="23">
        <f ca="1">Y3063*'Cost Study'!$B$31</f>
        <v>106998.33474738731</v>
      </c>
      <c r="AD3063" s="24">
        <f ca="1">AA3063*'Cost Study'!$B$31</f>
        <v>4068.6455390019182</v>
      </c>
      <c r="AE3063" s="377">
        <f t="shared" ca="1" si="718"/>
        <v>111066.98028638924</v>
      </c>
      <c r="AF3063" s="377">
        <f t="shared" ca="1" si="719"/>
        <v>111066.98028638924</v>
      </c>
      <c r="AH3063" s="688">
        <f>IFERROR($H3063/SUMIF($A:$A,$A3063,$H:$H)*SUMIF(Summary!$A$110:$A$186,$A3063,Summary!$P$110:$P$186),0)</f>
        <v>64570.022501957399</v>
      </c>
      <c r="AI3063" s="689">
        <f t="shared" ca="1" si="720"/>
        <v>46496.957784431841</v>
      </c>
      <c r="AJ3063" s="688">
        <f>IFERROR(H3063/SUMIF(A:A,A3063,H:H)*SUMIF(Summary!$A$110:$A$186,'Operations Support'!A3063,Summary!$Q$110:$Q$186),0)</f>
        <v>64856.586104877439</v>
      </c>
      <c r="AK3063" s="688">
        <f t="shared" ca="1" si="721"/>
        <v>46210.394181511801</v>
      </c>
      <c r="AM3063" s="688">
        <f>IFERROR($H3063/SUMIF($A:$A,$A3063,$H:$H)*SUMIF(Summary!$A$230:$A$266,$A3063,Summary!$P$230:$P$266),0)</f>
        <v>12216.738462755999</v>
      </c>
      <c r="AN3063" s="688">
        <f>IFERROR($H3063/SUMIF($A:$A,$A3063,$H:$H)*(SUMIF(Summary!$A$230:$A$266,$A3063,Summary!$L$230:$L$266)+SUMIF(Summary!$A$281:$A$317,$A3063,Summary!$L$281:$L$317))-AM3063,0)</f>
        <v>26417.542075217247</v>
      </c>
      <c r="AO3063" s="688">
        <f>IFERROR($H3063/SUMIF($A:$A,$A3063,$H:$H)*SUMIF(Summary!$A$230:$A$266,$A3063,Summary!$Q$230:$Q$266),0)</f>
        <v>12270.956696762547</v>
      </c>
      <c r="AP3063" s="688">
        <f>IFERROR($H3063/SUMIF($A:$A,$A3063,$H:$H)*(SUMIF(Summary!$A$230:$A$266,$A3063,Summary!$L$230:$L$266)+SUMIF(Summary!$A$281:$A$317,$A3063,Summary!$L$281:$L$317))-AO3063,0)</f>
        <v>26363.323841210698</v>
      </c>
      <c r="AQ3063" s="306"/>
      <c r="AR3063" s="688">
        <f t="shared" ca="1" si="722"/>
        <v>72914.499859649091</v>
      </c>
      <c r="AS3063" s="688">
        <f t="shared" ca="1" si="723"/>
        <v>72573.718022722504</v>
      </c>
    </row>
    <row r="3064" spans="1:45" x14ac:dyDescent="0.2">
      <c r="A3064" s="423">
        <v>11163</v>
      </c>
      <c r="B3064" s="424">
        <v>1</v>
      </c>
      <c r="C3064" s="425" t="s">
        <v>314</v>
      </c>
      <c r="D3064" s="422">
        <f t="shared" si="709"/>
        <v>0</v>
      </c>
      <c r="E3064" s="422">
        <f t="shared" si="710"/>
        <v>0</v>
      </c>
      <c r="F3064" s="422">
        <f t="shared" si="711"/>
        <v>0</v>
      </c>
      <c r="G3064" s="422">
        <f t="shared" si="712"/>
        <v>0</v>
      </c>
      <c r="H3064" s="22">
        <f t="shared" si="713"/>
        <v>0</v>
      </c>
      <c r="I3064" s="116">
        <v>0</v>
      </c>
      <c r="J3064" s="116">
        <v>0</v>
      </c>
      <c r="K3064" s="116">
        <v>0</v>
      </c>
      <c r="L3064" s="116">
        <v>0</v>
      </c>
      <c r="M3064" s="22">
        <f t="shared" si="714"/>
        <v>0</v>
      </c>
      <c r="N3064" s="116">
        <v>0</v>
      </c>
      <c r="O3064" s="116">
        <v>0</v>
      </c>
      <c r="P3064" s="116">
        <v>0</v>
      </c>
      <c r="Q3064" s="116">
        <v>0</v>
      </c>
      <c r="R3064" s="22">
        <f t="shared" si="715"/>
        <v>0</v>
      </c>
      <c r="S3064" s="116">
        <v>0</v>
      </c>
      <c r="T3064" s="116">
        <v>0</v>
      </c>
      <c r="U3064" s="116">
        <v>0</v>
      </c>
      <c r="V3064" s="116">
        <v>0</v>
      </c>
      <c r="W3064" s="22">
        <f t="shared" si="716"/>
        <v>0</v>
      </c>
      <c r="X3064" s="22">
        <f t="shared" si="717"/>
        <v>0</v>
      </c>
      <c r="Y3064" s="22">
        <f ca="1">OFFSET('Cost Study'!$B$7,'Operations Support'!$C3064,'Operations Support'!$B3064)*$H3064</f>
        <v>0</v>
      </c>
      <c r="Z3064" s="23">
        <f ca="1">Y3064*'Cost Study'!$B$31</f>
        <v>0</v>
      </c>
      <c r="AA3064" s="23">
        <f ca="1">IF(A3064=10298,1.51,1)*IF($B3064&lt;3,$D3064*'Cost Study'!$B$32*OFFSET('Cost Study'!$B$7,'Operations Support'!$C3064,'Operations Support'!$B3064),0)</f>
        <v>0</v>
      </c>
      <c r="AB3064" s="24">
        <f ca="1">AA3064*'Cost Study'!$B$31</f>
        <v>0</v>
      </c>
      <c r="AC3064" s="23">
        <f ca="1">Y3064*'Cost Study'!$B$31</f>
        <v>0</v>
      </c>
      <c r="AD3064" s="24">
        <f ca="1">AA3064*'Cost Study'!$B$31</f>
        <v>0</v>
      </c>
      <c r="AE3064" s="377">
        <f t="shared" ca="1" si="718"/>
        <v>0</v>
      </c>
      <c r="AF3064" s="377">
        <f t="shared" ca="1" si="719"/>
        <v>0</v>
      </c>
      <c r="AH3064" s="688">
        <f>IFERROR($H3064/SUMIF($A:$A,$A3064,$H:$H)*SUMIF(Summary!$A$110:$A$186,$A3064,Summary!$P$110:$P$186),0)</f>
        <v>0</v>
      </c>
      <c r="AI3064" s="689">
        <f t="shared" ca="1" si="720"/>
        <v>0</v>
      </c>
      <c r="AJ3064" s="688">
        <f>IFERROR(H3064/SUMIF(A:A,A3064,H:H)*SUMIF(Summary!$A$110:$A$186,'Operations Support'!A3064,Summary!$Q$110:$Q$186),0)</f>
        <v>0</v>
      </c>
      <c r="AK3064" s="688">
        <f t="shared" ca="1" si="721"/>
        <v>0</v>
      </c>
      <c r="AM3064" s="688">
        <f>IFERROR($H3064/SUMIF($A:$A,$A3064,$H:$H)*SUMIF(Summary!$A$230:$A$266,$A3064,Summary!$P$230:$P$266),0)</f>
        <v>0</v>
      </c>
      <c r="AN3064" s="688">
        <f>IFERROR($H3064/SUMIF($A:$A,$A3064,$H:$H)*(SUMIF(Summary!$A$230:$A$266,$A3064,Summary!$L$230:$L$266)+SUMIF(Summary!$A$281:$A$317,$A3064,Summary!$L$281:$L$317))-AM3064,0)</f>
        <v>0</v>
      </c>
      <c r="AO3064" s="688">
        <f>IFERROR($H3064/SUMIF($A:$A,$A3064,$H:$H)*SUMIF(Summary!$A$230:$A$266,$A3064,Summary!$Q$230:$Q$266),0)</f>
        <v>0</v>
      </c>
      <c r="AP3064" s="688">
        <f>IFERROR($H3064/SUMIF($A:$A,$A3064,$H:$H)*(SUMIF(Summary!$A$230:$A$266,$A3064,Summary!$L$230:$L$266)+SUMIF(Summary!$A$281:$A$317,$A3064,Summary!$L$281:$L$317))-AO3064,0)</f>
        <v>0</v>
      </c>
      <c r="AQ3064" s="306"/>
      <c r="AR3064" s="688">
        <f t="shared" ca="1" si="722"/>
        <v>0</v>
      </c>
      <c r="AS3064" s="688">
        <f t="shared" ca="1" si="723"/>
        <v>0</v>
      </c>
    </row>
    <row r="3065" spans="1:45" x14ac:dyDescent="0.2">
      <c r="A3065" s="423">
        <v>11163</v>
      </c>
      <c r="B3065" s="424">
        <v>1</v>
      </c>
      <c r="C3065" s="425" t="s">
        <v>315</v>
      </c>
      <c r="D3065" s="422">
        <f t="shared" si="709"/>
        <v>1737</v>
      </c>
      <c r="E3065" s="422">
        <f t="shared" si="710"/>
        <v>0</v>
      </c>
      <c r="F3065" s="422">
        <f t="shared" si="711"/>
        <v>3013</v>
      </c>
      <c r="G3065" s="422">
        <f t="shared" si="712"/>
        <v>0</v>
      </c>
      <c r="H3065" s="22">
        <f t="shared" si="713"/>
        <v>4750</v>
      </c>
      <c r="I3065" s="116">
        <v>670</v>
      </c>
      <c r="J3065" s="116">
        <v>0</v>
      </c>
      <c r="K3065" s="116">
        <v>1263</v>
      </c>
      <c r="L3065" s="116">
        <v>0</v>
      </c>
      <c r="M3065" s="22">
        <f t="shared" si="714"/>
        <v>1933</v>
      </c>
      <c r="N3065" s="116">
        <v>986</v>
      </c>
      <c r="O3065" s="116">
        <v>0</v>
      </c>
      <c r="P3065" s="116">
        <v>1519</v>
      </c>
      <c r="Q3065" s="116">
        <v>0</v>
      </c>
      <c r="R3065" s="22">
        <f t="shared" si="715"/>
        <v>2505</v>
      </c>
      <c r="S3065" s="116">
        <v>81</v>
      </c>
      <c r="T3065" s="116">
        <v>0</v>
      </c>
      <c r="U3065" s="116">
        <v>231</v>
      </c>
      <c r="V3065" s="116">
        <v>0</v>
      </c>
      <c r="W3065" s="22">
        <f t="shared" si="716"/>
        <v>312</v>
      </c>
      <c r="X3065" s="22">
        <f t="shared" si="717"/>
        <v>158.33333333333334</v>
      </c>
      <c r="Y3065" s="22">
        <f ca="1">OFFSET('Cost Study'!$B$7,'Operations Support'!$C3065,'Operations Support'!$B3065)*$H3065</f>
        <v>5367.4999999999991</v>
      </c>
      <c r="Z3065" s="23">
        <f ca="1">Y3065*'Cost Study'!$B$31</f>
        <v>299785.23385441804</v>
      </c>
      <c r="AA3065" s="23">
        <f ca="1">IF(A3065=10298,1.51,1)*IF($B3065&lt;3,$D3065*'Cost Study'!$B$32*OFFSET('Cost Study'!$B$7,'Operations Support'!$C3065,'Operations Support'!$B3065),0)</f>
        <v>196.28100000000001</v>
      </c>
      <c r="AB3065" s="24">
        <f ca="1">AA3065*'Cost Study'!$B$31</f>
        <v>10962.672656949982</v>
      </c>
      <c r="AC3065" s="23">
        <f ca="1">Y3065*'Cost Study'!$B$31</f>
        <v>299785.23385441804</v>
      </c>
      <c r="AD3065" s="24">
        <f ca="1">AA3065*'Cost Study'!$B$31</f>
        <v>10962.672656949982</v>
      </c>
      <c r="AE3065" s="377">
        <f t="shared" ca="1" si="718"/>
        <v>310747.906511368</v>
      </c>
      <c r="AF3065" s="377">
        <f t="shared" ca="1" si="719"/>
        <v>310747.906511368</v>
      </c>
      <c r="AH3065" s="688">
        <f>IFERROR($H3065/SUMIF($A:$A,$A3065,$H:$H)*SUMIF(Summary!$A$110:$A$186,$A3065,Summary!$P$110:$P$186),0)</f>
        <v>155294.99082749247</v>
      </c>
      <c r="AI3065" s="689">
        <f t="shared" ca="1" si="720"/>
        <v>155452.91568387553</v>
      </c>
      <c r="AJ3065" s="688">
        <f>IFERROR(H3065/SUMIF(A:A,A3065,H:H)*SUMIF(Summary!$A$110:$A$186,'Operations Support'!A3065,Summary!$Q$110:$Q$186),0)</f>
        <v>155984.19442945207</v>
      </c>
      <c r="AK3065" s="688">
        <f t="shared" ca="1" si="721"/>
        <v>154763.71208191593</v>
      </c>
      <c r="AM3065" s="688">
        <f>IFERROR($H3065/SUMIF($A:$A,$A3065,$H:$H)*SUMIF(Summary!$A$230:$A$266,$A3065,Summary!$P$230:$P$266),0)</f>
        <v>29382.029214223287</v>
      </c>
      <c r="AN3065" s="688">
        <f>IFERROR($H3065/SUMIF($A:$A,$A3065,$H:$H)*(SUMIF(Summary!$A$230:$A$266,$A3065,Summary!$L$230:$L$266)+SUMIF(Summary!$A$281:$A$317,$A3065,Summary!$L$281:$L$317))-AM3065,0)</f>
        <v>63535.860687231361</v>
      </c>
      <c r="AO3065" s="688">
        <f>IFERROR($H3065/SUMIF($A:$A,$A3065,$H:$H)*SUMIF(Summary!$A$230:$A$266,$A3065,Summary!$Q$230:$Q$266),0)</f>
        <v>29512.427498542835</v>
      </c>
      <c r="AP3065" s="688">
        <f>IFERROR($H3065/SUMIF($A:$A,$A3065,$H:$H)*(SUMIF(Summary!$A$230:$A$266,$A3065,Summary!$L$230:$L$266)+SUMIF(Summary!$A$281:$A$317,$A3065,Summary!$L$281:$L$317))-AO3065,0)</f>
        <v>63405.462402911813</v>
      </c>
      <c r="AQ3065" s="306"/>
      <c r="AR3065" s="688">
        <f t="shared" ca="1" si="722"/>
        <v>218988.77637110688</v>
      </c>
      <c r="AS3065" s="688">
        <f t="shared" ca="1" si="723"/>
        <v>218169.17448482773</v>
      </c>
    </row>
    <row r="3066" spans="1:45" x14ac:dyDescent="0.2">
      <c r="A3066" s="423">
        <v>11163</v>
      </c>
      <c r="B3066" s="424">
        <v>1</v>
      </c>
      <c r="C3066" s="425" t="s">
        <v>316</v>
      </c>
      <c r="D3066" s="422">
        <f t="shared" si="709"/>
        <v>0</v>
      </c>
      <c r="E3066" s="422">
        <f t="shared" si="710"/>
        <v>0</v>
      </c>
      <c r="F3066" s="422">
        <f t="shared" si="711"/>
        <v>0</v>
      </c>
      <c r="G3066" s="422">
        <f t="shared" si="712"/>
        <v>0</v>
      </c>
      <c r="H3066" s="22">
        <f t="shared" si="713"/>
        <v>0</v>
      </c>
      <c r="I3066" s="116">
        <v>0</v>
      </c>
      <c r="J3066" s="116">
        <v>0</v>
      </c>
      <c r="K3066" s="116">
        <v>0</v>
      </c>
      <c r="L3066" s="116">
        <v>0</v>
      </c>
      <c r="M3066" s="22">
        <f t="shared" si="714"/>
        <v>0</v>
      </c>
      <c r="N3066" s="116">
        <v>0</v>
      </c>
      <c r="O3066" s="116">
        <v>0</v>
      </c>
      <c r="P3066" s="116">
        <v>0</v>
      </c>
      <c r="Q3066" s="116">
        <v>0</v>
      </c>
      <c r="R3066" s="22">
        <f t="shared" si="715"/>
        <v>0</v>
      </c>
      <c r="S3066" s="116">
        <v>0</v>
      </c>
      <c r="T3066" s="116">
        <v>0</v>
      </c>
      <c r="U3066" s="116">
        <v>0</v>
      </c>
      <c r="V3066" s="116">
        <v>0</v>
      </c>
      <c r="W3066" s="22">
        <f t="shared" si="716"/>
        <v>0</v>
      </c>
      <c r="X3066" s="22">
        <f t="shared" si="717"/>
        <v>0</v>
      </c>
      <c r="Y3066" s="22">
        <f ca="1">OFFSET('Cost Study'!$B$7,'Operations Support'!$C3066,'Operations Support'!$B3066)*$H3066</f>
        <v>0</v>
      </c>
      <c r="Z3066" s="23">
        <f ca="1">Y3066*'Cost Study'!$B$31</f>
        <v>0</v>
      </c>
      <c r="AA3066" s="23">
        <f ca="1">IF(A3066=10298,1.51,1)*IF($B3066&lt;3,$D3066*'Cost Study'!$B$32*OFFSET('Cost Study'!$B$7,'Operations Support'!$C3066,'Operations Support'!$B3066),0)</f>
        <v>0</v>
      </c>
      <c r="AB3066" s="24">
        <f ca="1">AA3066*'Cost Study'!$B$31</f>
        <v>0</v>
      </c>
      <c r="AC3066" s="23">
        <f ca="1">Y3066*'Cost Study'!$B$31</f>
        <v>0</v>
      </c>
      <c r="AD3066" s="24">
        <f ca="1">AA3066*'Cost Study'!$B$31</f>
        <v>0</v>
      </c>
      <c r="AE3066" s="377">
        <f t="shared" ca="1" si="718"/>
        <v>0</v>
      </c>
      <c r="AF3066" s="377">
        <f t="shared" ca="1" si="719"/>
        <v>0</v>
      </c>
      <c r="AH3066" s="688">
        <f>IFERROR($H3066/SUMIF($A:$A,$A3066,$H:$H)*SUMIF(Summary!$A$110:$A$186,$A3066,Summary!$P$110:$P$186),0)</f>
        <v>0</v>
      </c>
      <c r="AI3066" s="689">
        <f t="shared" ca="1" si="720"/>
        <v>0</v>
      </c>
      <c r="AJ3066" s="688">
        <f>IFERROR(H3066/SUMIF(A:A,A3066,H:H)*SUMIF(Summary!$A$110:$A$186,'Operations Support'!A3066,Summary!$Q$110:$Q$186),0)</f>
        <v>0</v>
      </c>
      <c r="AK3066" s="688">
        <f t="shared" ca="1" si="721"/>
        <v>0</v>
      </c>
      <c r="AM3066" s="688">
        <f>IFERROR($H3066/SUMIF($A:$A,$A3066,$H:$H)*SUMIF(Summary!$A$230:$A$266,$A3066,Summary!$P$230:$P$266),0)</f>
        <v>0</v>
      </c>
      <c r="AN3066" s="688">
        <f>IFERROR($H3066/SUMIF($A:$A,$A3066,$H:$H)*(SUMIF(Summary!$A$230:$A$266,$A3066,Summary!$L$230:$L$266)+SUMIF(Summary!$A$281:$A$317,$A3066,Summary!$L$281:$L$317))-AM3066,0)</f>
        <v>0</v>
      </c>
      <c r="AO3066" s="688">
        <f>IFERROR($H3066/SUMIF($A:$A,$A3066,$H:$H)*SUMIF(Summary!$A$230:$A$266,$A3066,Summary!$Q$230:$Q$266),0)</f>
        <v>0</v>
      </c>
      <c r="AP3066" s="688">
        <f>IFERROR($H3066/SUMIF($A:$A,$A3066,$H:$H)*(SUMIF(Summary!$A$230:$A$266,$A3066,Summary!$L$230:$L$266)+SUMIF(Summary!$A$281:$A$317,$A3066,Summary!$L$281:$L$317))-AO3066,0)</f>
        <v>0</v>
      </c>
      <c r="AQ3066" s="306"/>
      <c r="AR3066" s="688">
        <f t="shared" ca="1" si="722"/>
        <v>0</v>
      </c>
      <c r="AS3066" s="688">
        <f t="shared" ca="1" si="723"/>
        <v>0</v>
      </c>
    </row>
    <row r="3067" spans="1:45" s="15" customFormat="1" x14ac:dyDescent="0.2">
      <c r="A3067" s="423">
        <v>11163</v>
      </c>
      <c r="B3067" s="424">
        <v>1</v>
      </c>
      <c r="C3067" s="425" t="s">
        <v>317</v>
      </c>
      <c r="D3067" s="422">
        <f t="shared" si="709"/>
        <v>0</v>
      </c>
      <c r="E3067" s="422">
        <f t="shared" si="710"/>
        <v>0</v>
      </c>
      <c r="F3067" s="422">
        <f t="shared" si="711"/>
        <v>0</v>
      </c>
      <c r="G3067" s="422">
        <f t="shared" si="712"/>
        <v>0</v>
      </c>
      <c r="H3067" s="22">
        <f t="shared" si="713"/>
        <v>0</v>
      </c>
      <c r="I3067" s="116">
        <v>0</v>
      </c>
      <c r="J3067" s="116">
        <v>0</v>
      </c>
      <c r="K3067" s="116">
        <v>0</v>
      </c>
      <c r="L3067" s="116">
        <v>0</v>
      </c>
      <c r="M3067" s="22">
        <f t="shared" si="714"/>
        <v>0</v>
      </c>
      <c r="N3067" s="116">
        <v>0</v>
      </c>
      <c r="O3067" s="116">
        <v>0</v>
      </c>
      <c r="P3067" s="116">
        <v>0</v>
      </c>
      <c r="Q3067" s="116">
        <v>0</v>
      </c>
      <c r="R3067" s="22">
        <f t="shared" si="715"/>
        <v>0</v>
      </c>
      <c r="S3067" s="116">
        <v>0</v>
      </c>
      <c r="T3067" s="116">
        <v>0</v>
      </c>
      <c r="U3067" s="116">
        <v>0</v>
      </c>
      <c r="V3067" s="116">
        <v>0</v>
      </c>
      <c r="W3067" s="22">
        <f t="shared" si="716"/>
        <v>0</v>
      </c>
      <c r="X3067" s="22">
        <f t="shared" si="717"/>
        <v>0</v>
      </c>
      <c r="Y3067" s="22">
        <f ca="1">OFFSET('Cost Study'!$B$7,'Operations Support'!$C3067,'Operations Support'!$B3067)*$H3067</f>
        <v>0</v>
      </c>
      <c r="Z3067" s="23">
        <f ca="1">Y3067*'Cost Study'!$B$31</f>
        <v>0</v>
      </c>
      <c r="AA3067" s="23">
        <f ca="1">IF(A3067=10298,1.51,1)*IF($B3067&lt;3,$D3067*'Cost Study'!$B$32*OFFSET('Cost Study'!$B$7,'Operations Support'!$C3067,'Operations Support'!$B3067),0)</f>
        <v>0</v>
      </c>
      <c r="AB3067" s="24">
        <f ca="1">AA3067*'Cost Study'!$B$31</f>
        <v>0</v>
      </c>
      <c r="AC3067" s="23">
        <f ca="1">Y3067*'Cost Study'!$B$31</f>
        <v>0</v>
      </c>
      <c r="AD3067" s="24">
        <f ca="1">AA3067*'Cost Study'!$B$31</f>
        <v>0</v>
      </c>
      <c r="AE3067" s="377">
        <f t="shared" ca="1" si="718"/>
        <v>0</v>
      </c>
      <c r="AF3067" s="377">
        <f t="shared" ca="1" si="719"/>
        <v>0</v>
      </c>
      <c r="AH3067" s="688">
        <f>IFERROR($H3067/SUMIF($A:$A,$A3067,$H:$H)*SUMIF(Summary!$A$110:$A$186,$A3067,Summary!$P$110:$P$186),0)</f>
        <v>0</v>
      </c>
      <c r="AI3067" s="689">
        <f t="shared" ca="1" si="720"/>
        <v>0</v>
      </c>
      <c r="AJ3067" s="688">
        <f>IFERROR(H3067/SUMIF(A:A,A3067,H:H)*SUMIF(Summary!$A$110:$A$186,'Operations Support'!A3067,Summary!$Q$110:$Q$186),0)</f>
        <v>0</v>
      </c>
      <c r="AK3067" s="688">
        <f t="shared" ca="1" si="721"/>
        <v>0</v>
      </c>
      <c r="AL3067" s="1"/>
      <c r="AM3067" s="688">
        <f>IFERROR($H3067/SUMIF($A:$A,$A3067,$H:$H)*SUMIF(Summary!$A$230:$A$266,$A3067,Summary!$P$230:$P$266),0)</f>
        <v>0</v>
      </c>
      <c r="AN3067" s="688">
        <f>IFERROR($H3067/SUMIF($A:$A,$A3067,$H:$H)*(SUMIF(Summary!$A$230:$A$266,$A3067,Summary!$L$230:$L$266)+SUMIF(Summary!$A$281:$A$317,$A3067,Summary!$L$281:$L$317))-AM3067,0)</f>
        <v>0</v>
      </c>
      <c r="AO3067" s="688">
        <f>IFERROR($H3067/SUMIF($A:$A,$A3067,$H:$H)*SUMIF(Summary!$A$230:$A$266,$A3067,Summary!$Q$230:$Q$266),0)</f>
        <v>0</v>
      </c>
      <c r="AP3067" s="688">
        <f>IFERROR($H3067/SUMIF($A:$A,$A3067,$H:$H)*(SUMIF(Summary!$A$230:$A$266,$A3067,Summary!$L$230:$L$266)+SUMIF(Summary!$A$281:$A$317,$A3067,Summary!$L$281:$L$317))-AO3067,0)</f>
        <v>0</v>
      </c>
      <c r="AQ3067" s="306"/>
      <c r="AR3067" s="688">
        <f t="shared" ca="1" si="722"/>
        <v>0</v>
      </c>
      <c r="AS3067" s="688">
        <f t="shared" ca="1" si="723"/>
        <v>0</v>
      </c>
    </row>
    <row r="3068" spans="1:45" x14ac:dyDescent="0.2">
      <c r="A3068" s="423">
        <v>11163</v>
      </c>
      <c r="B3068" s="424">
        <v>1</v>
      </c>
      <c r="C3068" s="425" t="s">
        <v>318</v>
      </c>
      <c r="D3068" s="422">
        <f t="shared" si="709"/>
        <v>447</v>
      </c>
      <c r="E3068" s="422">
        <f t="shared" si="710"/>
        <v>0</v>
      </c>
      <c r="F3068" s="422">
        <f t="shared" si="711"/>
        <v>528</v>
      </c>
      <c r="G3068" s="422">
        <f t="shared" si="712"/>
        <v>0</v>
      </c>
      <c r="H3068" s="22">
        <f t="shared" si="713"/>
        <v>975</v>
      </c>
      <c r="I3068" s="116">
        <v>216</v>
      </c>
      <c r="J3068" s="116">
        <v>0</v>
      </c>
      <c r="K3068" s="116">
        <v>252</v>
      </c>
      <c r="L3068" s="116">
        <v>0</v>
      </c>
      <c r="M3068" s="22">
        <f t="shared" si="714"/>
        <v>468</v>
      </c>
      <c r="N3068" s="116">
        <v>207</v>
      </c>
      <c r="O3068" s="116">
        <v>0</v>
      </c>
      <c r="P3068" s="116">
        <v>276</v>
      </c>
      <c r="Q3068" s="116">
        <v>0</v>
      </c>
      <c r="R3068" s="22">
        <f t="shared" si="715"/>
        <v>483</v>
      </c>
      <c r="S3068" s="116">
        <v>24</v>
      </c>
      <c r="T3068" s="116">
        <v>0</v>
      </c>
      <c r="U3068" s="116">
        <v>0</v>
      </c>
      <c r="V3068" s="116">
        <v>0</v>
      </c>
      <c r="W3068" s="22">
        <f t="shared" si="716"/>
        <v>24</v>
      </c>
      <c r="X3068" s="22">
        <f t="shared" si="717"/>
        <v>32.5</v>
      </c>
      <c r="Y3068" s="22">
        <f ca="1">OFFSET('Cost Study'!$B$7,'Operations Support'!$C3068,'Operations Support'!$B3068)*$H3068</f>
        <v>1862.25</v>
      </c>
      <c r="Z3068" s="23">
        <f ca="1">Y3068*'Cost Study'!$B$31</f>
        <v>104010.25649657942</v>
      </c>
      <c r="AA3068" s="23">
        <f ca="1">IF(A3068=10298,1.51,1)*IF($B3068&lt;3,$D3068*'Cost Study'!$B$32*OFFSET('Cost Study'!$B$7,'Operations Support'!$C3068,'Operations Support'!$B3068),0)</f>
        <v>85.376999999999995</v>
      </c>
      <c r="AB3068" s="24">
        <f ca="1">AA3068*'Cost Study'!$B$31</f>
        <v>4768.4702209201023</v>
      </c>
      <c r="AC3068" s="23">
        <f ca="1">Y3068*'Cost Study'!$B$31</f>
        <v>104010.25649657942</v>
      </c>
      <c r="AD3068" s="24">
        <f ca="1">AA3068*'Cost Study'!$B$31</f>
        <v>4768.4702209201023</v>
      </c>
      <c r="AE3068" s="377">
        <f t="shared" ca="1" si="718"/>
        <v>108778.72671749952</v>
      </c>
      <c r="AF3068" s="377">
        <f t="shared" ca="1" si="719"/>
        <v>108778.72671749952</v>
      </c>
      <c r="AH3068" s="688">
        <f>IFERROR($H3068/SUMIF($A:$A,$A3068,$H:$H)*SUMIF(Summary!$A$110:$A$186,$A3068,Summary!$P$110:$P$186),0)</f>
        <v>31876.340222485298</v>
      </c>
      <c r="AI3068" s="689">
        <f t="shared" ca="1" si="720"/>
        <v>76902.386495014216</v>
      </c>
      <c r="AJ3068" s="688">
        <f>IFERROR(H3068/SUMIF(A:A,A3068,H:H)*SUMIF(Summary!$A$110:$A$186,'Operations Support'!A3068,Summary!$Q$110:$Q$186),0)</f>
        <v>32017.80833025595</v>
      </c>
      <c r="AK3068" s="688">
        <f t="shared" ca="1" si="721"/>
        <v>76760.918387243568</v>
      </c>
      <c r="AM3068" s="688">
        <f>IFERROR($H3068/SUMIF($A:$A,$A3068,$H:$H)*SUMIF(Summary!$A$230:$A$266,$A3068,Summary!$P$230:$P$266),0)</f>
        <v>6031.0481018668861</v>
      </c>
      <c r="AN3068" s="688">
        <f>IFERROR($H3068/SUMIF($A:$A,$A3068,$H:$H)*(SUMIF(Summary!$A$230:$A$266,$A3068,Summary!$L$230:$L$266)+SUMIF(Summary!$A$281:$A$317,$A3068,Summary!$L$281:$L$317))-AM3068,0)</f>
        <v>13041.571404221173</v>
      </c>
      <c r="AO3068" s="688">
        <f>IFERROR($H3068/SUMIF($A:$A,$A3068,$H:$H)*SUMIF(Summary!$A$230:$A$266,$A3068,Summary!$Q$230:$Q$266),0)</f>
        <v>6057.8140654903718</v>
      </c>
      <c r="AP3068" s="688">
        <f>IFERROR($H3068/SUMIF($A:$A,$A3068,$H:$H)*(SUMIF(Summary!$A$230:$A$266,$A3068,Summary!$L$230:$L$266)+SUMIF(Summary!$A$281:$A$317,$A3068,Summary!$L$281:$L$317))-AO3068,0)</f>
        <v>13014.805440597687</v>
      </c>
      <c r="AQ3068" s="306"/>
      <c r="AR3068" s="688">
        <f t="shared" ca="1" si="722"/>
        <v>89943.957899235393</v>
      </c>
      <c r="AS3068" s="688">
        <f t="shared" ca="1" si="723"/>
        <v>89775.723827841255</v>
      </c>
    </row>
    <row r="3069" spans="1:45" x14ac:dyDescent="0.2">
      <c r="A3069" s="423">
        <v>11163</v>
      </c>
      <c r="B3069" s="424">
        <v>1</v>
      </c>
      <c r="C3069" s="425" t="s">
        <v>319</v>
      </c>
      <c r="D3069" s="422">
        <f t="shared" si="709"/>
        <v>240</v>
      </c>
      <c r="E3069" s="422">
        <f t="shared" si="710"/>
        <v>0</v>
      </c>
      <c r="F3069" s="422">
        <f t="shared" si="711"/>
        <v>2010</v>
      </c>
      <c r="G3069" s="422">
        <f t="shared" si="712"/>
        <v>0</v>
      </c>
      <c r="H3069" s="22">
        <f t="shared" si="713"/>
        <v>2250</v>
      </c>
      <c r="I3069" s="116">
        <v>87</v>
      </c>
      <c r="J3069" s="116">
        <v>0</v>
      </c>
      <c r="K3069" s="116">
        <v>768</v>
      </c>
      <c r="L3069" s="116">
        <v>0</v>
      </c>
      <c r="M3069" s="22">
        <f t="shared" si="714"/>
        <v>855</v>
      </c>
      <c r="N3069" s="116">
        <v>150</v>
      </c>
      <c r="O3069" s="116">
        <v>0</v>
      </c>
      <c r="P3069" s="116">
        <v>1095</v>
      </c>
      <c r="Q3069" s="116">
        <v>0</v>
      </c>
      <c r="R3069" s="22">
        <f t="shared" si="715"/>
        <v>1245</v>
      </c>
      <c r="S3069" s="116">
        <v>3</v>
      </c>
      <c r="T3069" s="116">
        <v>0</v>
      </c>
      <c r="U3069" s="116">
        <v>147</v>
      </c>
      <c r="V3069" s="116">
        <v>0</v>
      </c>
      <c r="W3069" s="22">
        <f t="shared" si="716"/>
        <v>150</v>
      </c>
      <c r="X3069" s="22">
        <f t="shared" si="717"/>
        <v>75</v>
      </c>
      <c r="Y3069" s="22">
        <f ca="1">OFFSET('Cost Study'!$B$7,'Operations Support'!$C3069,'Operations Support'!$B3069)*$H3069</f>
        <v>3082.5000000000005</v>
      </c>
      <c r="Z3069" s="23">
        <f ca="1">Y3069*'Cost Study'!$B$31</f>
        <v>172163.57398346416</v>
      </c>
      <c r="AA3069" s="23">
        <f ca="1">IF(A3069=10298,1.51,1)*IF($B3069&lt;3,$D3069*'Cost Study'!$B$32*OFFSET('Cost Study'!$B$7,'Operations Support'!$C3069,'Operations Support'!$B3069),0)</f>
        <v>32.880000000000003</v>
      </c>
      <c r="AB3069" s="24">
        <f ca="1">AA3069*'Cost Study'!$B$31</f>
        <v>1836.4114558236174</v>
      </c>
      <c r="AC3069" s="23">
        <f ca="1">Y3069*'Cost Study'!$B$31</f>
        <v>172163.57398346416</v>
      </c>
      <c r="AD3069" s="24">
        <f ca="1">AA3069*'Cost Study'!$B$31</f>
        <v>1836.4114558236174</v>
      </c>
      <c r="AE3069" s="377">
        <f t="shared" ca="1" si="718"/>
        <v>173999.98543928776</v>
      </c>
      <c r="AF3069" s="377">
        <f t="shared" ca="1" si="719"/>
        <v>173999.98543928776</v>
      </c>
      <c r="AH3069" s="688">
        <f>IFERROR($H3069/SUMIF($A:$A,$A3069,$H:$H)*SUMIF(Summary!$A$110:$A$186,$A3069,Summary!$P$110:$P$186),0)</f>
        <v>73560.785128812233</v>
      </c>
      <c r="AI3069" s="689">
        <f t="shared" ca="1" si="720"/>
        <v>100439.20031047553</v>
      </c>
      <c r="AJ3069" s="688">
        <f>IFERROR(H3069/SUMIF(A:A,A3069,H:H)*SUMIF(Summary!$A$110:$A$186,'Operations Support'!A3069,Summary!$Q$110:$Q$186),0)</f>
        <v>73887.249992898345</v>
      </c>
      <c r="AK3069" s="688">
        <f t="shared" ca="1" si="721"/>
        <v>100112.73544638942</v>
      </c>
      <c r="AM3069" s="688">
        <f>IFERROR($H3069/SUMIF($A:$A,$A3069,$H:$H)*SUMIF(Summary!$A$230:$A$266,$A3069,Summary!$P$230:$P$266),0)</f>
        <v>13917.803312000506</v>
      </c>
      <c r="AN3069" s="688">
        <f>IFERROR($H3069/SUMIF($A:$A,$A3069,$H:$H)*(SUMIF(Summary!$A$230:$A$266,$A3069,Summary!$L$230:$L$266)+SUMIF(Summary!$A$281:$A$317,$A3069,Summary!$L$281:$L$317))-AM3069,0)</f>
        <v>30095.93400974117</v>
      </c>
      <c r="AO3069" s="688">
        <f>IFERROR($H3069/SUMIF($A:$A,$A3069,$H:$H)*SUMIF(Summary!$A$230:$A$266,$A3069,Summary!$Q$230:$Q$266),0)</f>
        <v>13979.570920362396</v>
      </c>
      <c r="AP3069" s="688">
        <f>IFERROR($H3069/SUMIF($A:$A,$A3069,$H:$H)*(SUMIF(Summary!$A$230:$A$266,$A3069,Summary!$L$230:$L$266)+SUMIF(Summary!$A$281:$A$317,$A3069,Summary!$L$281:$L$317))-AO3069,0)</f>
        <v>30034.16640137928</v>
      </c>
      <c r="AQ3069" s="306"/>
      <c r="AR3069" s="688">
        <f t="shared" ca="1" si="722"/>
        <v>130535.13432021669</v>
      </c>
      <c r="AS3069" s="688">
        <f t="shared" ca="1" si="723"/>
        <v>130146.90184776869</v>
      </c>
    </row>
    <row r="3070" spans="1:45" x14ac:dyDescent="0.2">
      <c r="A3070" s="423">
        <v>11163</v>
      </c>
      <c r="B3070" s="424">
        <v>1</v>
      </c>
      <c r="C3070" s="425" t="s">
        <v>320</v>
      </c>
      <c r="D3070" s="422">
        <f t="shared" si="709"/>
        <v>0</v>
      </c>
      <c r="E3070" s="422">
        <f t="shared" si="710"/>
        <v>0</v>
      </c>
      <c r="F3070" s="422">
        <f t="shared" si="711"/>
        <v>0</v>
      </c>
      <c r="G3070" s="422">
        <f t="shared" si="712"/>
        <v>0</v>
      </c>
      <c r="H3070" s="22">
        <f t="shared" si="713"/>
        <v>0</v>
      </c>
      <c r="I3070" s="116">
        <v>0</v>
      </c>
      <c r="J3070" s="116">
        <v>0</v>
      </c>
      <c r="K3070" s="116">
        <v>0</v>
      </c>
      <c r="L3070" s="116">
        <v>0</v>
      </c>
      <c r="M3070" s="22">
        <f t="shared" si="714"/>
        <v>0</v>
      </c>
      <c r="N3070" s="116">
        <v>0</v>
      </c>
      <c r="O3070" s="116">
        <v>0</v>
      </c>
      <c r="P3070" s="116">
        <v>0</v>
      </c>
      <c r="Q3070" s="116">
        <v>0</v>
      </c>
      <c r="R3070" s="22">
        <f t="shared" si="715"/>
        <v>0</v>
      </c>
      <c r="S3070" s="116">
        <v>0</v>
      </c>
      <c r="T3070" s="116">
        <v>0</v>
      </c>
      <c r="U3070" s="116">
        <v>0</v>
      </c>
      <c r="V3070" s="116">
        <v>0</v>
      </c>
      <c r="W3070" s="22">
        <f t="shared" si="716"/>
        <v>0</v>
      </c>
      <c r="X3070" s="22">
        <f t="shared" si="717"/>
        <v>0</v>
      </c>
      <c r="Y3070" s="22">
        <f ca="1">OFFSET('Cost Study'!$B$7,'Operations Support'!$C3070,'Operations Support'!$B3070)*$H3070</f>
        <v>0</v>
      </c>
      <c r="Z3070" s="23">
        <f ca="1">Y3070*'Cost Study'!$B$31</f>
        <v>0</v>
      </c>
      <c r="AA3070" s="23">
        <f ca="1">IF(A3070=10298,1.51,1)*IF($B3070&lt;3,$D3070*'Cost Study'!$B$32*OFFSET('Cost Study'!$B$7,'Operations Support'!$C3070,'Operations Support'!$B3070),0)</f>
        <v>0</v>
      </c>
      <c r="AB3070" s="24">
        <f ca="1">AA3070*'Cost Study'!$B$31</f>
        <v>0</v>
      </c>
      <c r="AC3070" s="23">
        <f ca="1">Y3070*'Cost Study'!$B$31</f>
        <v>0</v>
      </c>
      <c r="AD3070" s="24">
        <f ca="1">AA3070*'Cost Study'!$B$31</f>
        <v>0</v>
      </c>
      <c r="AE3070" s="377">
        <f t="shared" ca="1" si="718"/>
        <v>0</v>
      </c>
      <c r="AF3070" s="377">
        <f t="shared" ca="1" si="719"/>
        <v>0</v>
      </c>
      <c r="AH3070" s="688">
        <f>IFERROR($H3070/SUMIF($A:$A,$A3070,$H:$H)*SUMIF(Summary!$A$110:$A$186,$A3070,Summary!$P$110:$P$186),0)</f>
        <v>0</v>
      </c>
      <c r="AI3070" s="689">
        <f t="shared" ca="1" si="720"/>
        <v>0</v>
      </c>
      <c r="AJ3070" s="688">
        <f>IFERROR(H3070/SUMIF(A:A,A3070,H:H)*SUMIF(Summary!$A$110:$A$186,'Operations Support'!A3070,Summary!$Q$110:$Q$186),0)</f>
        <v>0</v>
      </c>
      <c r="AK3070" s="688">
        <f t="shared" ca="1" si="721"/>
        <v>0</v>
      </c>
      <c r="AM3070" s="688">
        <f>IFERROR($H3070/SUMIF($A:$A,$A3070,$H:$H)*SUMIF(Summary!$A$230:$A$266,$A3070,Summary!$P$230:$P$266),0)</f>
        <v>0</v>
      </c>
      <c r="AN3070" s="688">
        <f>IFERROR($H3070/SUMIF($A:$A,$A3070,$H:$H)*(SUMIF(Summary!$A$230:$A$266,$A3070,Summary!$L$230:$L$266)+SUMIF(Summary!$A$281:$A$317,$A3070,Summary!$L$281:$L$317))-AM3070,0)</f>
        <v>0</v>
      </c>
      <c r="AO3070" s="688">
        <f>IFERROR($H3070/SUMIF($A:$A,$A3070,$H:$H)*SUMIF(Summary!$A$230:$A$266,$A3070,Summary!$Q$230:$Q$266),0)</f>
        <v>0</v>
      </c>
      <c r="AP3070" s="688">
        <f>IFERROR($H3070/SUMIF($A:$A,$A3070,$H:$H)*(SUMIF(Summary!$A$230:$A$266,$A3070,Summary!$L$230:$L$266)+SUMIF(Summary!$A$281:$A$317,$A3070,Summary!$L$281:$L$317))-AO3070,0)</f>
        <v>0</v>
      </c>
      <c r="AQ3070" s="306"/>
      <c r="AR3070" s="688">
        <f t="shared" ca="1" si="722"/>
        <v>0</v>
      </c>
      <c r="AS3070" s="688">
        <f t="shared" ca="1" si="723"/>
        <v>0</v>
      </c>
    </row>
    <row r="3071" spans="1:45" x14ac:dyDescent="0.2">
      <c r="A3071" s="423">
        <v>11163</v>
      </c>
      <c r="B3071" s="424">
        <v>2</v>
      </c>
      <c r="C3071" s="425" t="s">
        <v>300</v>
      </c>
      <c r="D3071" s="422">
        <f t="shared" si="709"/>
        <v>7770</v>
      </c>
      <c r="E3071" s="422">
        <f t="shared" si="710"/>
        <v>0</v>
      </c>
      <c r="F3071" s="422">
        <f t="shared" si="711"/>
        <v>7465</v>
      </c>
      <c r="G3071" s="422">
        <f t="shared" si="712"/>
        <v>0</v>
      </c>
      <c r="H3071" s="22">
        <f t="shared" si="713"/>
        <v>15235</v>
      </c>
      <c r="I3071" s="116">
        <v>3332</v>
      </c>
      <c r="J3071" s="116">
        <v>0</v>
      </c>
      <c r="K3071" s="116">
        <v>3357</v>
      </c>
      <c r="L3071" s="116">
        <v>0</v>
      </c>
      <c r="M3071" s="22">
        <f t="shared" si="714"/>
        <v>6689</v>
      </c>
      <c r="N3071" s="116">
        <v>3539</v>
      </c>
      <c r="O3071" s="116">
        <v>0</v>
      </c>
      <c r="P3071" s="116">
        <v>2911</v>
      </c>
      <c r="Q3071" s="116">
        <v>0</v>
      </c>
      <c r="R3071" s="22">
        <f t="shared" si="715"/>
        <v>6450</v>
      </c>
      <c r="S3071" s="116">
        <v>899</v>
      </c>
      <c r="T3071" s="116">
        <v>0</v>
      </c>
      <c r="U3071" s="116">
        <v>1197</v>
      </c>
      <c r="V3071" s="116">
        <v>0</v>
      </c>
      <c r="W3071" s="22">
        <f t="shared" si="716"/>
        <v>2096</v>
      </c>
      <c r="X3071" s="22">
        <f t="shared" si="717"/>
        <v>507.83333333333331</v>
      </c>
      <c r="Y3071" s="22">
        <f ca="1">OFFSET('Cost Study'!$B$7,'Operations Support'!$C3071,'Operations Support'!$B3071)*$H3071</f>
        <v>26661.25</v>
      </c>
      <c r="Z3071" s="23">
        <f ca="1">Y3071*'Cost Study'!$B$31</f>
        <v>1489082.2666234009</v>
      </c>
      <c r="AA3071" s="23">
        <f ca="1">IF(A3071=10298,1.51,1)*IF($B3071&lt;3,$D3071*'Cost Study'!$B$32*OFFSET('Cost Study'!$B$7,'Operations Support'!$C3071,'Operations Support'!$B3071),0)</f>
        <v>1359.75</v>
      </c>
      <c r="AB3071" s="24">
        <f ca="1">AA3071*'Cost Study'!$B$31</f>
        <v>75944.661710953878</v>
      </c>
      <c r="AC3071" s="23">
        <f ca="1">Y3071*'Cost Study'!$B$31</f>
        <v>1489082.2666234009</v>
      </c>
      <c r="AD3071" s="24">
        <f ca="1">AA3071*'Cost Study'!$B$31</f>
        <v>75944.661710953878</v>
      </c>
      <c r="AE3071" s="377">
        <f t="shared" ca="1" si="718"/>
        <v>1565026.9283343547</v>
      </c>
      <c r="AF3071" s="377">
        <f t="shared" ca="1" si="719"/>
        <v>1565026.9283343547</v>
      </c>
      <c r="AH3071" s="688">
        <f>IFERROR($H3071/SUMIF($A:$A,$A3071,$H:$H)*SUMIF(Summary!$A$110:$A$186,$A3071,Summary!$P$110:$P$186),0)</f>
        <v>498088.24952775746</v>
      </c>
      <c r="AI3071" s="689">
        <f t="shared" ca="1" si="720"/>
        <v>1066938.6788065971</v>
      </c>
      <c r="AJ3071" s="688">
        <f>IFERROR(H3071/SUMIF(A:A,A3071,H:H)*SUMIF(Summary!$A$110:$A$186,'Operations Support'!A3071,Summary!$Q$110:$Q$186),0)</f>
        <v>500298.77939635835</v>
      </c>
      <c r="AK3071" s="688">
        <f t="shared" ca="1" si="721"/>
        <v>1064728.1489379962</v>
      </c>
      <c r="AM3071" s="688">
        <f>IFERROR($H3071/SUMIF($A:$A,$A3071,$H:$H)*SUMIF(Summary!$A$230:$A$266,$A3071,Summary!$P$230:$P$266),0)</f>
        <v>94238.99264814565</v>
      </c>
      <c r="AN3071" s="688">
        <f>IFERROR($H3071/SUMIF($A:$A,$A3071,$H:$H)*(SUMIF(Summary!$A$230:$A$266,$A3071,Summary!$L$230:$L$266)+SUMIF(Summary!$A$281:$A$317,$A3071,Summary!$L$281:$L$317))-AM3071,0)</f>
        <v>203782.91317262524</v>
      </c>
      <c r="AO3071" s="688">
        <f>IFERROR($H3071/SUMIF($A:$A,$A3071,$H:$H)*SUMIF(Summary!$A$230:$A$266,$A3071,Summary!$Q$230:$Q$266),0)</f>
        <v>94657.227987431601</v>
      </c>
      <c r="AP3071" s="688">
        <f>IFERROR($H3071/SUMIF($A:$A,$A3071,$H:$H)*(SUMIF(Summary!$A$230:$A$266,$A3071,Summary!$L$230:$L$266)+SUMIF(Summary!$A$281:$A$317,$A3071,Summary!$L$281:$L$317))-AO3071,0)</f>
        <v>203364.67783333929</v>
      </c>
      <c r="AQ3071" s="306"/>
      <c r="AR3071" s="688">
        <f t="shared" ca="1" si="722"/>
        <v>1270721.5919792224</v>
      </c>
      <c r="AS3071" s="688">
        <f t="shared" ca="1" si="723"/>
        <v>1268092.8267713354</v>
      </c>
    </row>
    <row r="3072" spans="1:45" x14ac:dyDescent="0.2">
      <c r="A3072" s="423">
        <v>11163</v>
      </c>
      <c r="B3072" s="424">
        <v>2</v>
      </c>
      <c r="C3072" s="425" t="s">
        <v>301</v>
      </c>
      <c r="D3072" s="422">
        <f t="shared" si="709"/>
        <v>7153</v>
      </c>
      <c r="E3072" s="422">
        <f t="shared" si="710"/>
        <v>0</v>
      </c>
      <c r="F3072" s="422">
        <f t="shared" si="711"/>
        <v>2355</v>
      </c>
      <c r="G3072" s="422">
        <f t="shared" si="712"/>
        <v>0</v>
      </c>
      <c r="H3072" s="22">
        <f t="shared" si="713"/>
        <v>9508</v>
      </c>
      <c r="I3072" s="116">
        <v>3407</v>
      </c>
      <c r="J3072" s="116">
        <v>0</v>
      </c>
      <c r="K3072" s="116">
        <v>998</v>
      </c>
      <c r="L3072" s="116">
        <v>0</v>
      </c>
      <c r="M3072" s="22">
        <f t="shared" si="714"/>
        <v>4405</v>
      </c>
      <c r="N3072" s="116">
        <v>3189</v>
      </c>
      <c r="O3072" s="116">
        <v>0</v>
      </c>
      <c r="P3072" s="116">
        <v>1053</v>
      </c>
      <c r="Q3072" s="116">
        <v>0</v>
      </c>
      <c r="R3072" s="22">
        <f t="shared" si="715"/>
        <v>4242</v>
      </c>
      <c r="S3072" s="116">
        <v>557</v>
      </c>
      <c r="T3072" s="116">
        <v>0</v>
      </c>
      <c r="U3072" s="116">
        <v>304</v>
      </c>
      <c r="V3072" s="116">
        <v>0</v>
      </c>
      <c r="W3072" s="22">
        <f t="shared" si="716"/>
        <v>861</v>
      </c>
      <c r="X3072" s="22">
        <f t="shared" si="717"/>
        <v>316.93333333333334</v>
      </c>
      <c r="Y3072" s="22">
        <f ca="1">OFFSET('Cost Study'!$B$7,'Operations Support'!$C3072,'Operations Support'!$B3072)*$H3072</f>
        <v>26242.079999999998</v>
      </c>
      <c r="Z3072" s="23">
        <f ca="1">Y3072*'Cost Study'!$B$31</f>
        <v>1465670.8131581456</v>
      </c>
      <c r="AA3072" s="23">
        <f ca="1">IF(A3072=10298,1.51,1)*IF($B3072&lt;3,$D3072*'Cost Study'!$B$32*OFFSET('Cost Study'!$B$7,'Operations Support'!$C3072,'Operations Support'!$B3072),0)</f>
        <v>1974.2280000000001</v>
      </c>
      <c r="AB3072" s="24">
        <f ca="1">AA3072*'Cost Study'!$B$31</f>
        <v>110264.44390534515</v>
      </c>
      <c r="AC3072" s="23">
        <f ca="1">Y3072*'Cost Study'!$B$31</f>
        <v>1465670.8131581456</v>
      </c>
      <c r="AD3072" s="24">
        <f ca="1">AA3072*'Cost Study'!$B$31</f>
        <v>110264.44390534515</v>
      </c>
      <c r="AE3072" s="377">
        <f t="shared" ca="1" si="718"/>
        <v>1575935.2570634908</v>
      </c>
      <c r="AF3072" s="377">
        <f t="shared" ca="1" si="719"/>
        <v>1575935.2570634908</v>
      </c>
      <c r="AH3072" s="688">
        <f>IFERROR($H3072/SUMIF($A:$A,$A3072,$H:$H)*SUMIF(Summary!$A$110:$A$186,$A3072,Summary!$P$110:$P$186),0)</f>
        <v>310851.53111322079</v>
      </c>
      <c r="AI3072" s="689">
        <f t="shared" ca="1" si="720"/>
        <v>1265083.72595027</v>
      </c>
      <c r="AJ3072" s="688">
        <f>IFERROR(H3072/SUMIF(A:A,A3072,H:H)*SUMIF(Summary!$A$110:$A$186,'Operations Support'!A3072,Summary!$Q$110:$Q$186),0)</f>
        <v>312231.09908110113</v>
      </c>
      <c r="AK3072" s="688">
        <f t="shared" ca="1" si="721"/>
        <v>1263704.1579823897</v>
      </c>
      <c r="AM3072" s="688">
        <f>IFERROR($H3072/SUMIF($A:$A,$A3072,$H:$H)*SUMIF(Summary!$A$230:$A$266,$A3072,Summary!$P$230:$P$266),0)</f>
        <v>58813.543951333697</v>
      </c>
      <c r="AN3072" s="688">
        <f>IFERROR($H3072/SUMIF($A:$A,$A3072,$H:$H)*(SUMIF(Summary!$A$230:$A$266,$A3072,Summary!$L$230:$L$266)+SUMIF(Summary!$A$281:$A$317,$A3072,Summary!$L$281:$L$317))-AM3072,0)</f>
        <v>127178.72913983068</v>
      </c>
      <c r="AO3072" s="688">
        <f>IFERROR($H3072/SUMIF($A:$A,$A3072,$H:$H)*SUMIF(Summary!$A$230:$A$266,$A3072,Summary!$Q$230:$Q$266),0)</f>
        <v>59074.560138135857</v>
      </c>
      <c r="AP3072" s="688">
        <f>IFERROR($H3072/SUMIF($A:$A,$A3072,$H:$H)*(SUMIF(Summary!$A$230:$A$266,$A3072,Summary!$L$230:$L$266)+SUMIF(Summary!$A$281:$A$317,$A3072,Summary!$L$281:$L$317))-AO3072,0)</f>
        <v>126917.71295302853</v>
      </c>
      <c r="AQ3072" s="306"/>
      <c r="AR3072" s="688">
        <f t="shared" ca="1" si="722"/>
        <v>1392262.4550901006</v>
      </c>
      <c r="AS3072" s="688">
        <f t="shared" ca="1" si="723"/>
        <v>1390621.8709354182</v>
      </c>
    </row>
    <row r="3073" spans="1:45" x14ac:dyDescent="0.2">
      <c r="A3073" s="423">
        <v>11163</v>
      </c>
      <c r="B3073" s="424">
        <v>2</v>
      </c>
      <c r="C3073" s="425" t="s">
        <v>302</v>
      </c>
      <c r="D3073" s="422">
        <f t="shared" si="709"/>
        <v>1282</v>
      </c>
      <c r="E3073" s="422">
        <f t="shared" si="710"/>
        <v>0</v>
      </c>
      <c r="F3073" s="422">
        <f t="shared" si="711"/>
        <v>505</v>
      </c>
      <c r="G3073" s="422">
        <f t="shared" si="712"/>
        <v>0</v>
      </c>
      <c r="H3073" s="22">
        <f t="shared" si="713"/>
        <v>1787</v>
      </c>
      <c r="I3073" s="116">
        <v>551</v>
      </c>
      <c r="J3073" s="116">
        <v>0</v>
      </c>
      <c r="K3073" s="116">
        <v>280</v>
      </c>
      <c r="L3073" s="116">
        <v>0</v>
      </c>
      <c r="M3073" s="22">
        <f t="shared" si="714"/>
        <v>831</v>
      </c>
      <c r="N3073" s="116">
        <v>686</v>
      </c>
      <c r="O3073" s="116">
        <v>0</v>
      </c>
      <c r="P3073" s="116">
        <v>225</v>
      </c>
      <c r="Q3073" s="116">
        <v>0</v>
      </c>
      <c r="R3073" s="22">
        <f t="shared" si="715"/>
        <v>911</v>
      </c>
      <c r="S3073" s="116">
        <v>45</v>
      </c>
      <c r="T3073" s="116">
        <v>0</v>
      </c>
      <c r="U3073" s="116">
        <v>0</v>
      </c>
      <c r="V3073" s="116">
        <v>0</v>
      </c>
      <c r="W3073" s="22">
        <f t="shared" si="716"/>
        <v>45</v>
      </c>
      <c r="X3073" s="22">
        <f t="shared" si="717"/>
        <v>59.56666666666667</v>
      </c>
      <c r="Y3073" s="22">
        <f ca="1">OFFSET('Cost Study'!$B$7,'Operations Support'!$C3073,'Operations Support'!$B3073)*$H3073</f>
        <v>4753.42</v>
      </c>
      <c r="Z3073" s="23">
        <f ca="1">Y3073*'Cost Study'!$B$31</f>
        <v>265487.68072813563</v>
      </c>
      <c r="AA3073" s="23">
        <f ca="1">IF(A3073=10298,1.51,1)*IF($B3073&lt;3,$D3073*'Cost Study'!$B$32*OFFSET('Cost Study'!$B$7,'Operations Support'!$C3073,'Operations Support'!$B3073),0)</f>
        <v>341.01200000000006</v>
      </c>
      <c r="AB3073" s="24">
        <f ca="1">AA3073*'Cost Study'!$B$31</f>
        <v>19046.17832643928</v>
      </c>
      <c r="AC3073" s="23">
        <f ca="1">Y3073*'Cost Study'!$B$31</f>
        <v>265487.68072813563</v>
      </c>
      <c r="AD3073" s="24">
        <f ca="1">AA3073*'Cost Study'!$B$31</f>
        <v>19046.17832643928</v>
      </c>
      <c r="AE3073" s="377">
        <f t="shared" ca="1" si="718"/>
        <v>284533.85905457492</v>
      </c>
      <c r="AF3073" s="377">
        <f t="shared" ca="1" si="719"/>
        <v>284533.85905457492</v>
      </c>
      <c r="AH3073" s="688">
        <f>IFERROR($H3073/SUMIF($A:$A,$A3073,$H:$H)*SUMIF(Summary!$A$110:$A$186,$A3073,Summary!$P$110:$P$186),0)</f>
        <v>58423.61023341665</v>
      </c>
      <c r="AI3073" s="689">
        <f t="shared" ca="1" si="720"/>
        <v>226110.24882115825</v>
      </c>
      <c r="AJ3073" s="688">
        <f>IFERROR(H3073/SUMIF(A:A,A3073,H:H)*SUMIF(Summary!$A$110:$A$186,'Operations Support'!A3073,Summary!$Q$110:$Q$186),0)</f>
        <v>58682.895883248602</v>
      </c>
      <c r="AK3073" s="688">
        <f t="shared" ca="1" si="721"/>
        <v>225850.96317132632</v>
      </c>
      <c r="AM3073" s="688">
        <f>IFERROR($H3073/SUMIF($A:$A,$A3073,$H:$H)*SUMIF(Summary!$A$230:$A$266,$A3073,Summary!$P$230:$P$266),0)</f>
        <v>11053.828674908847</v>
      </c>
      <c r="AN3073" s="688">
        <f>IFERROR($H3073/SUMIF($A:$A,$A3073,$H:$H)*(SUMIF(Summary!$A$230:$A$266,$A3073,Summary!$L$230:$L$266)+SUMIF(Summary!$A$281:$A$317,$A3073,Summary!$L$281:$L$317))-AM3073,0)</f>
        <v>23902.859589069991</v>
      </c>
      <c r="AO3073" s="688">
        <f>IFERROR($H3073/SUMIF($A:$A,$A3073,$H:$H)*SUMIF(Summary!$A$230:$A$266,$A3073,Summary!$Q$230:$Q$266),0)</f>
        <v>11102.885882083379</v>
      </c>
      <c r="AP3073" s="688">
        <f>IFERROR($H3073/SUMIF($A:$A,$A3073,$H:$H)*(SUMIF(Summary!$A$230:$A$266,$A3073,Summary!$L$230:$L$266)+SUMIF(Summary!$A$281:$A$317,$A3073,Summary!$L$281:$L$317))-AO3073,0)</f>
        <v>23853.802381895461</v>
      </c>
      <c r="AQ3073" s="306"/>
      <c r="AR3073" s="688">
        <f t="shared" ca="1" si="722"/>
        <v>250013.10841022825</v>
      </c>
      <c r="AS3073" s="688">
        <f t="shared" ca="1" si="723"/>
        <v>249704.76555322178</v>
      </c>
    </row>
    <row r="3074" spans="1:45" x14ac:dyDescent="0.2">
      <c r="A3074" s="423">
        <v>11163</v>
      </c>
      <c r="B3074" s="424">
        <v>2</v>
      </c>
      <c r="C3074" s="425" t="s">
        <v>303</v>
      </c>
      <c r="D3074" s="422">
        <f t="shared" si="709"/>
        <v>3224</v>
      </c>
      <c r="E3074" s="422">
        <f t="shared" si="710"/>
        <v>0</v>
      </c>
      <c r="F3074" s="422">
        <f t="shared" si="711"/>
        <v>1605</v>
      </c>
      <c r="G3074" s="422">
        <f t="shared" si="712"/>
        <v>0</v>
      </c>
      <c r="H3074" s="22">
        <f t="shared" si="713"/>
        <v>4829</v>
      </c>
      <c r="I3074" s="116">
        <v>1509</v>
      </c>
      <c r="J3074" s="116">
        <v>0</v>
      </c>
      <c r="K3074" s="116">
        <v>672</v>
      </c>
      <c r="L3074" s="116">
        <v>0</v>
      </c>
      <c r="M3074" s="22">
        <f t="shared" si="714"/>
        <v>2181</v>
      </c>
      <c r="N3074" s="116">
        <v>1601</v>
      </c>
      <c r="O3074" s="116">
        <v>0</v>
      </c>
      <c r="P3074" s="116">
        <v>852</v>
      </c>
      <c r="Q3074" s="116">
        <v>0</v>
      </c>
      <c r="R3074" s="22">
        <f t="shared" si="715"/>
        <v>2453</v>
      </c>
      <c r="S3074" s="116">
        <v>114</v>
      </c>
      <c r="T3074" s="116">
        <v>0</v>
      </c>
      <c r="U3074" s="116">
        <v>81</v>
      </c>
      <c r="V3074" s="116">
        <v>0</v>
      </c>
      <c r="W3074" s="22">
        <f t="shared" si="716"/>
        <v>195</v>
      </c>
      <c r="X3074" s="22">
        <f t="shared" si="717"/>
        <v>160.96666666666667</v>
      </c>
      <c r="Y3074" s="22">
        <f ca="1">OFFSET('Cost Study'!$B$7,'Operations Support'!$C3074,'Operations Support'!$B3074)*$H3074</f>
        <v>9561.42</v>
      </c>
      <c r="Z3074" s="23">
        <f ca="1">Y3074*'Cost Study'!$B$31</f>
        <v>534023.75979139446</v>
      </c>
      <c r="AA3074" s="23">
        <f ca="1">IF(A3074=10298,1.51,1)*IF($B3074&lt;3,$D3074*'Cost Study'!$B$32*OFFSET('Cost Study'!$B$7,'Operations Support'!$C3074,'Operations Support'!$B3074),0)</f>
        <v>638.35200000000009</v>
      </c>
      <c r="AB3074" s="24">
        <f ca="1">AA3074*'Cost Study'!$B$31</f>
        <v>35653.191169340571</v>
      </c>
      <c r="AC3074" s="23">
        <f ca="1">Y3074*'Cost Study'!$B$31</f>
        <v>534023.75979139446</v>
      </c>
      <c r="AD3074" s="24">
        <f ca="1">AA3074*'Cost Study'!$B$31</f>
        <v>35653.191169340571</v>
      </c>
      <c r="AE3074" s="377">
        <f t="shared" ca="1" si="718"/>
        <v>569676.95096073509</v>
      </c>
      <c r="AF3074" s="377">
        <f t="shared" ca="1" si="719"/>
        <v>569676.95096073509</v>
      </c>
      <c r="AH3074" s="688">
        <f>IFERROR($H3074/SUMIF($A:$A,$A3074,$H:$H)*SUMIF(Summary!$A$110:$A$186,$A3074,Summary!$P$110:$P$186),0)</f>
        <v>157877.79172757079</v>
      </c>
      <c r="AI3074" s="689">
        <f t="shared" ca="1" si="720"/>
        <v>411799.15923316428</v>
      </c>
      <c r="AJ3074" s="688">
        <f>IFERROR(H3074/SUMIF(A:A,A3074,H:H)*SUMIF(Summary!$A$110:$A$186,'Operations Support'!A3074,Summary!$Q$110:$Q$186),0)</f>
        <v>158578.45787364719</v>
      </c>
      <c r="AK3074" s="688">
        <f t="shared" ca="1" si="721"/>
        <v>411098.49308708787</v>
      </c>
      <c r="AM3074" s="688">
        <f>IFERROR($H3074/SUMIF($A:$A,$A3074,$H:$H)*SUMIF(Summary!$A$230:$A$266,$A3074,Summary!$P$230:$P$266),0)</f>
        <v>29870.698752733533</v>
      </c>
      <c r="AN3074" s="688">
        <f>IFERROR($H3074/SUMIF($A:$A,$A3074,$H:$H)*(SUMIF(Summary!$A$230:$A$266,$A3074,Summary!$L$230:$L$266)+SUMIF(Summary!$A$281:$A$317,$A3074,Summary!$L$281:$L$317))-AM3074,0)</f>
        <v>64592.562370240063</v>
      </c>
      <c r="AO3074" s="688">
        <f>IFERROR($H3074/SUMIF($A:$A,$A3074,$H:$H)*SUMIF(Summary!$A$230:$A$266,$A3074,Summary!$Q$230:$Q$266),0)</f>
        <v>30003.26576641334</v>
      </c>
      <c r="AP3074" s="688">
        <f>IFERROR($H3074/SUMIF($A:$A,$A3074,$H:$H)*(SUMIF(Summary!$A$230:$A$266,$A3074,Summary!$L$230:$L$266)+SUMIF(Summary!$A$281:$A$317,$A3074,Summary!$L$281:$L$317))-AO3074,0)</f>
        <v>64459.995356560248</v>
      </c>
      <c r="AQ3074" s="306"/>
      <c r="AR3074" s="688">
        <f t="shared" ca="1" si="722"/>
        <v>476391.72160340432</v>
      </c>
      <c r="AS3074" s="688">
        <f t="shared" ca="1" si="723"/>
        <v>475558.48844364809</v>
      </c>
    </row>
    <row r="3075" spans="1:45" x14ac:dyDescent="0.2">
      <c r="A3075" s="423">
        <v>11163</v>
      </c>
      <c r="B3075" s="424">
        <v>2</v>
      </c>
      <c r="C3075" s="425" t="s">
        <v>304</v>
      </c>
      <c r="D3075" s="422">
        <f t="shared" si="709"/>
        <v>0</v>
      </c>
      <c r="E3075" s="422">
        <f t="shared" si="710"/>
        <v>0</v>
      </c>
      <c r="F3075" s="422">
        <f t="shared" si="711"/>
        <v>0</v>
      </c>
      <c r="G3075" s="422">
        <f t="shared" si="712"/>
        <v>0</v>
      </c>
      <c r="H3075" s="22">
        <f t="shared" si="713"/>
        <v>0</v>
      </c>
      <c r="I3075" s="116">
        <v>0</v>
      </c>
      <c r="J3075" s="116">
        <v>0</v>
      </c>
      <c r="K3075" s="116">
        <v>0</v>
      </c>
      <c r="L3075" s="116">
        <v>0</v>
      </c>
      <c r="M3075" s="22">
        <f t="shared" si="714"/>
        <v>0</v>
      </c>
      <c r="N3075" s="116">
        <v>0</v>
      </c>
      <c r="O3075" s="116">
        <v>0</v>
      </c>
      <c r="P3075" s="116">
        <v>0</v>
      </c>
      <c r="Q3075" s="116">
        <v>0</v>
      </c>
      <c r="R3075" s="22">
        <f t="shared" si="715"/>
        <v>0</v>
      </c>
      <c r="S3075" s="116">
        <v>0</v>
      </c>
      <c r="T3075" s="116">
        <v>0</v>
      </c>
      <c r="U3075" s="116">
        <v>0</v>
      </c>
      <c r="V3075" s="116">
        <v>0</v>
      </c>
      <c r="W3075" s="22">
        <f t="shared" si="716"/>
        <v>0</v>
      </c>
      <c r="X3075" s="22">
        <f t="shared" si="717"/>
        <v>0</v>
      </c>
      <c r="Y3075" s="22">
        <f ca="1">OFFSET('Cost Study'!$B$7,'Operations Support'!$C3075,'Operations Support'!$B3075)*$H3075</f>
        <v>0</v>
      </c>
      <c r="Z3075" s="23">
        <f ca="1">Y3075*'Cost Study'!$B$31</f>
        <v>0</v>
      </c>
      <c r="AA3075" s="23">
        <f ca="1">IF(A3075=10298,1.51,1)*IF($B3075&lt;3,$D3075*'Cost Study'!$B$32*OFFSET('Cost Study'!$B$7,'Operations Support'!$C3075,'Operations Support'!$B3075),0)</f>
        <v>0</v>
      </c>
      <c r="AB3075" s="24">
        <f ca="1">AA3075*'Cost Study'!$B$31</f>
        <v>0</v>
      </c>
      <c r="AC3075" s="23">
        <f ca="1">Y3075*'Cost Study'!$B$31</f>
        <v>0</v>
      </c>
      <c r="AD3075" s="24">
        <f ca="1">AA3075*'Cost Study'!$B$31</f>
        <v>0</v>
      </c>
      <c r="AE3075" s="377">
        <f t="shared" ca="1" si="718"/>
        <v>0</v>
      </c>
      <c r="AF3075" s="377">
        <f t="shared" ca="1" si="719"/>
        <v>0</v>
      </c>
      <c r="AH3075" s="688">
        <f>IFERROR($H3075/SUMIF($A:$A,$A3075,$H:$H)*SUMIF(Summary!$A$110:$A$186,$A3075,Summary!$P$110:$P$186),0)</f>
        <v>0</v>
      </c>
      <c r="AI3075" s="689">
        <f t="shared" ca="1" si="720"/>
        <v>0</v>
      </c>
      <c r="AJ3075" s="688">
        <f>IFERROR(H3075/SUMIF(A:A,A3075,H:H)*SUMIF(Summary!$A$110:$A$186,'Operations Support'!A3075,Summary!$Q$110:$Q$186),0)</f>
        <v>0</v>
      </c>
      <c r="AK3075" s="688">
        <f t="shared" ca="1" si="721"/>
        <v>0</v>
      </c>
      <c r="AM3075" s="688">
        <f>IFERROR($H3075/SUMIF($A:$A,$A3075,$H:$H)*SUMIF(Summary!$A$230:$A$266,$A3075,Summary!$P$230:$P$266),0)</f>
        <v>0</v>
      </c>
      <c r="AN3075" s="688">
        <f>IFERROR($H3075/SUMIF($A:$A,$A3075,$H:$H)*(SUMIF(Summary!$A$230:$A$266,$A3075,Summary!$L$230:$L$266)+SUMIF(Summary!$A$281:$A$317,$A3075,Summary!$L$281:$L$317))-AM3075,0)</f>
        <v>0</v>
      </c>
      <c r="AO3075" s="688">
        <f>IFERROR($H3075/SUMIF($A:$A,$A3075,$H:$H)*SUMIF(Summary!$A$230:$A$266,$A3075,Summary!$Q$230:$Q$266),0)</f>
        <v>0</v>
      </c>
      <c r="AP3075" s="688">
        <f>IFERROR($H3075/SUMIF($A:$A,$A3075,$H:$H)*(SUMIF(Summary!$A$230:$A$266,$A3075,Summary!$L$230:$L$266)+SUMIF(Summary!$A$281:$A$317,$A3075,Summary!$L$281:$L$317))-AO3075,0)</f>
        <v>0</v>
      </c>
      <c r="AQ3075" s="306"/>
      <c r="AR3075" s="688">
        <f t="shared" ca="1" si="722"/>
        <v>0</v>
      </c>
      <c r="AS3075" s="688">
        <f t="shared" ca="1" si="723"/>
        <v>0</v>
      </c>
    </row>
    <row r="3076" spans="1:45" x14ac:dyDescent="0.2">
      <c r="A3076" s="423">
        <v>11163</v>
      </c>
      <c r="B3076" s="424">
        <v>2</v>
      </c>
      <c r="C3076" s="425" t="s">
        <v>305</v>
      </c>
      <c r="D3076" s="422">
        <f t="shared" si="709"/>
        <v>6670</v>
      </c>
      <c r="E3076" s="422">
        <f t="shared" si="710"/>
        <v>0</v>
      </c>
      <c r="F3076" s="422">
        <f t="shared" si="711"/>
        <v>6172</v>
      </c>
      <c r="G3076" s="422">
        <f t="shared" si="712"/>
        <v>0</v>
      </c>
      <c r="H3076" s="22">
        <f t="shared" si="713"/>
        <v>12842</v>
      </c>
      <c r="I3076" s="116">
        <v>3218</v>
      </c>
      <c r="J3076" s="116">
        <v>0</v>
      </c>
      <c r="K3076" s="116">
        <v>3057</v>
      </c>
      <c r="L3076" s="116">
        <v>0</v>
      </c>
      <c r="M3076" s="22">
        <f t="shared" si="714"/>
        <v>6275</v>
      </c>
      <c r="N3076" s="116">
        <v>3347</v>
      </c>
      <c r="O3076" s="116">
        <v>0</v>
      </c>
      <c r="P3076" s="116">
        <v>2758</v>
      </c>
      <c r="Q3076" s="116">
        <v>0</v>
      </c>
      <c r="R3076" s="22">
        <f t="shared" si="715"/>
        <v>6105</v>
      </c>
      <c r="S3076" s="116">
        <v>105</v>
      </c>
      <c r="T3076" s="116">
        <v>0</v>
      </c>
      <c r="U3076" s="116">
        <v>357</v>
      </c>
      <c r="V3076" s="116">
        <v>0</v>
      </c>
      <c r="W3076" s="22">
        <f t="shared" si="716"/>
        <v>462</v>
      </c>
      <c r="X3076" s="22">
        <f t="shared" si="717"/>
        <v>428.06666666666666</v>
      </c>
      <c r="Y3076" s="22">
        <f ca="1">OFFSET('Cost Study'!$B$7,'Operations Support'!$C3076,'Operations Support'!$B3076)*$H3076</f>
        <v>38397.58</v>
      </c>
      <c r="Z3076" s="23">
        <f ca="1">Y3076*'Cost Study'!$B$31</f>
        <v>2144578.9473206755</v>
      </c>
      <c r="AA3076" s="23">
        <f ca="1">IF(A3076=10298,1.51,1)*IF($B3076&lt;3,$D3076*'Cost Study'!$B$32*OFFSET('Cost Study'!$B$7,'Operations Support'!$C3076,'Operations Support'!$B3076),0)</f>
        <v>1994.3300000000002</v>
      </c>
      <c r="AB3076" s="24">
        <f ca="1">AA3076*'Cost Study'!$B$31</f>
        <v>111387.17940063002</v>
      </c>
      <c r="AC3076" s="23">
        <f ca="1">Y3076*'Cost Study'!$B$31</f>
        <v>2144578.9473206755</v>
      </c>
      <c r="AD3076" s="24">
        <f ca="1">AA3076*'Cost Study'!$B$31</f>
        <v>111387.17940063002</v>
      </c>
      <c r="AE3076" s="377">
        <f t="shared" ca="1" si="718"/>
        <v>2255966.1267213053</v>
      </c>
      <c r="AF3076" s="377">
        <f t="shared" ca="1" si="719"/>
        <v>2255966.1267213053</v>
      </c>
      <c r="AH3076" s="688">
        <f>IFERROR($H3076/SUMIF($A:$A,$A3076,$H:$H)*SUMIF(Summary!$A$110:$A$186,$A3076,Summary!$P$110:$P$186),0)</f>
        <v>419852.26783298072</v>
      </c>
      <c r="AI3076" s="689">
        <f t="shared" ca="1" si="720"/>
        <v>1836113.8588883246</v>
      </c>
      <c r="AJ3076" s="688">
        <f>IFERROR(H3076/SUMIF(A:A,A3076,H:H)*SUMIF(Summary!$A$110:$A$186,'Operations Support'!A3076,Summary!$Q$110:$Q$186),0)</f>
        <v>421715.58418168913</v>
      </c>
      <c r="AK3076" s="688">
        <f t="shared" ca="1" si="721"/>
        <v>1834250.5425396161</v>
      </c>
      <c r="AM3076" s="688">
        <f>IFERROR($H3076/SUMIF($A:$A,$A3076,$H:$H)*SUMIF(Summary!$A$230:$A$266,$A3076,Summary!$P$230:$P$266),0)</f>
        <v>79436.635614537998</v>
      </c>
      <c r="AN3076" s="688">
        <f>IFERROR($H3076/SUMIF($A:$A,$A3076,$H:$H)*(SUMIF(Summary!$A$230:$A$266,$A3076,Summary!$L$230:$L$266)+SUMIF(Summary!$A$281:$A$317,$A3076,Summary!$L$281:$L$317))-AM3076,0)</f>
        <v>171774.21535693161</v>
      </c>
      <c r="AO3076" s="688">
        <f>IFERROR($H3076/SUMIF($A:$A,$A3076,$H:$H)*SUMIF(Summary!$A$230:$A$266,$A3076,Summary!$Q$230:$Q$266),0)</f>
        <v>79789.177670797289</v>
      </c>
      <c r="AP3076" s="688">
        <f>IFERROR($H3076/SUMIF($A:$A,$A3076,$H:$H)*(SUMIF(Summary!$A$230:$A$266,$A3076,Summary!$L$230:$L$266)+SUMIF(Summary!$A$281:$A$317,$A3076,Summary!$L$281:$L$317))-AO3076,0)</f>
        <v>171421.67330067232</v>
      </c>
      <c r="AQ3076" s="306"/>
      <c r="AR3076" s="688">
        <f t="shared" ca="1" si="722"/>
        <v>2007888.0742452561</v>
      </c>
      <c r="AS3076" s="688">
        <f t="shared" ca="1" si="723"/>
        <v>2005672.2158402884</v>
      </c>
    </row>
    <row r="3077" spans="1:45" x14ac:dyDescent="0.2">
      <c r="A3077" s="423">
        <v>11163</v>
      </c>
      <c r="B3077" s="424">
        <v>2</v>
      </c>
      <c r="C3077" s="425" t="s">
        <v>306</v>
      </c>
      <c r="D3077" s="422">
        <f t="shared" ref="D3077:D3140" si="724">I3077+N3077+S3077</f>
        <v>0</v>
      </c>
      <c r="E3077" s="422">
        <f t="shared" ref="E3077:E3140" si="725">J3077+O3077+T3077</f>
        <v>0</v>
      </c>
      <c r="F3077" s="422">
        <f t="shared" ref="F3077:F3140" si="726">K3077+P3077+U3077</f>
        <v>180</v>
      </c>
      <c r="G3077" s="422">
        <f t="shared" ref="G3077:G3140" si="727">L3077+Q3077+V3077</f>
        <v>0</v>
      </c>
      <c r="H3077" s="22">
        <f t="shared" ref="H3077:H3140" si="728">(SUM(D3077:F3077)-G3077)*IF(A3077=10298,1.51,1)</f>
        <v>180</v>
      </c>
      <c r="I3077" s="116">
        <v>0</v>
      </c>
      <c r="J3077" s="116">
        <v>0</v>
      </c>
      <c r="K3077" s="116">
        <v>81</v>
      </c>
      <c r="L3077" s="116">
        <v>0</v>
      </c>
      <c r="M3077" s="22">
        <f t="shared" ref="M3077:M3140" si="729">SUM(I3077:K3077)-L3077</f>
        <v>81</v>
      </c>
      <c r="N3077" s="116">
        <v>0</v>
      </c>
      <c r="O3077" s="116">
        <v>0</v>
      </c>
      <c r="P3077" s="116">
        <v>99</v>
      </c>
      <c r="Q3077" s="116">
        <v>0</v>
      </c>
      <c r="R3077" s="22">
        <f t="shared" ref="R3077:R3140" si="730">SUM(N3077:P3077)-Q3077</f>
        <v>99</v>
      </c>
      <c r="S3077" s="116">
        <v>0</v>
      </c>
      <c r="T3077" s="116">
        <v>0</v>
      </c>
      <c r="U3077" s="116">
        <v>0</v>
      </c>
      <c r="V3077" s="116">
        <v>0</v>
      </c>
      <c r="W3077" s="22">
        <f t="shared" ref="W3077:W3140" si="731">SUM(S3077:U3077)-V3077</f>
        <v>0</v>
      </c>
      <c r="X3077" s="22">
        <f t="shared" ref="X3077:X3140" si="732">IF(OR(B3077=1,B3077=2),H3077/30,IF(OR(B3077=3,B3077=5),H3077/24,IF(B3077=4,H3077/18,0)))</f>
        <v>6</v>
      </c>
      <c r="Y3077" s="22">
        <f ca="1">OFFSET('Cost Study'!$B$7,'Operations Support'!$C3077,'Operations Support'!$B3077)*$H3077</f>
        <v>324</v>
      </c>
      <c r="Z3077" s="23">
        <f ca="1">Y3077*'Cost Study'!$B$31</f>
        <v>18096.025294612289</v>
      </c>
      <c r="AA3077" s="23">
        <f ca="1">IF(A3077=10298,1.51,1)*IF($B3077&lt;3,$D3077*'Cost Study'!$B$32*OFFSET('Cost Study'!$B$7,'Operations Support'!$C3077,'Operations Support'!$B3077),0)</f>
        <v>0</v>
      </c>
      <c r="AB3077" s="24">
        <f ca="1">AA3077*'Cost Study'!$B$31</f>
        <v>0</v>
      </c>
      <c r="AC3077" s="23">
        <f ca="1">Y3077*'Cost Study'!$B$31</f>
        <v>18096.025294612289</v>
      </c>
      <c r="AD3077" s="24">
        <f ca="1">AA3077*'Cost Study'!$B$31</f>
        <v>0</v>
      </c>
      <c r="AE3077" s="377">
        <f t="shared" ref="AE3077:AE3140" ca="1" si="733">Z3077+AB3077</f>
        <v>18096.025294612289</v>
      </c>
      <c r="AF3077" s="377">
        <f t="shared" ref="AF3077:AF3140" ca="1" si="734">AC3077+AD3077</f>
        <v>18096.025294612289</v>
      </c>
      <c r="AH3077" s="688">
        <f>IFERROR($H3077/SUMIF($A:$A,$A3077,$H:$H)*SUMIF(Summary!$A$110:$A$186,$A3077,Summary!$P$110:$P$186),0)</f>
        <v>5884.8628103049787</v>
      </c>
      <c r="AI3077" s="689">
        <f t="shared" ca="1" si="720"/>
        <v>12211.162484307311</v>
      </c>
      <c r="AJ3077" s="688">
        <f>IFERROR(H3077/SUMIF(A:A,A3077,H:H)*SUMIF(Summary!$A$110:$A$186,'Operations Support'!A3077,Summary!$Q$110:$Q$186),0)</f>
        <v>5910.9799994318682</v>
      </c>
      <c r="AK3077" s="688">
        <f t="shared" ca="1" si="721"/>
        <v>12185.045295180422</v>
      </c>
      <c r="AM3077" s="688">
        <f>IFERROR($H3077/SUMIF($A:$A,$A3077,$H:$H)*SUMIF(Summary!$A$230:$A$266,$A3077,Summary!$P$230:$P$266),0)</f>
        <v>1113.4242649600405</v>
      </c>
      <c r="AN3077" s="688">
        <f>IFERROR($H3077/SUMIF($A:$A,$A3077,$H:$H)*(SUMIF(Summary!$A$230:$A$266,$A3077,Summary!$L$230:$L$266)+SUMIF(Summary!$A$281:$A$317,$A3077,Summary!$L$281:$L$317))-AM3077,0)</f>
        <v>2407.6747207792937</v>
      </c>
      <c r="AO3077" s="688">
        <f>IFERROR($H3077/SUMIF($A:$A,$A3077,$H:$H)*SUMIF(Summary!$A$230:$A$266,$A3077,Summary!$Q$230:$Q$266),0)</f>
        <v>1118.3656736289918</v>
      </c>
      <c r="AP3077" s="688">
        <f>IFERROR($H3077/SUMIF($A:$A,$A3077,$H:$H)*(SUMIF(Summary!$A$230:$A$266,$A3077,Summary!$L$230:$L$266)+SUMIF(Summary!$A$281:$A$317,$A3077,Summary!$L$281:$L$317))-AO3077,0)</f>
        <v>2402.7333121103425</v>
      </c>
      <c r="AQ3077" s="306"/>
      <c r="AR3077" s="688">
        <f t="shared" ca="1" si="722"/>
        <v>14618.837205086606</v>
      </c>
      <c r="AS3077" s="688">
        <f t="shared" ca="1" si="723"/>
        <v>14587.778607290764</v>
      </c>
    </row>
    <row r="3078" spans="1:45" x14ac:dyDescent="0.2">
      <c r="A3078" s="423">
        <v>11163</v>
      </c>
      <c r="B3078" s="424">
        <v>2</v>
      </c>
      <c r="C3078" s="425" t="s">
        <v>307</v>
      </c>
      <c r="D3078" s="422">
        <f t="shared" si="724"/>
        <v>0</v>
      </c>
      <c r="E3078" s="422">
        <f t="shared" si="725"/>
        <v>0</v>
      </c>
      <c r="F3078" s="422">
        <f t="shared" si="726"/>
        <v>0</v>
      </c>
      <c r="G3078" s="422">
        <f t="shared" si="727"/>
        <v>0</v>
      </c>
      <c r="H3078" s="22">
        <f t="shared" si="728"/>
        <v>0</v>
      </c>
      <c r="I3078" s="116">
        <v>0</v>
      </c>
      <c r="J3078" s="116">
        <v>0</v>
      </c>
      <c r="K3078" s="116">
        <v>0</v>
      </c>
      <c r="L3078" s="116">
        <v>0</v>
      </c>
      <c r="M3078" s="22">
        <f t="shared" si="729"/>
        <v>0</v>
      </c>
      <c r="N3078" s="116">
        <v>0</v>
      </c>
      <c r="O3078" s="116">
        <v>0</v>
      </c>
      <c r="P3078" s="116">
        <v>0</v>
      </c>
      <c r="Q3078" s="116">
        <v>0</v>
      </c>
      <c r="R3078" s="22">
        <f t="shared" si="730"/>
        <v>0</v>
      </c>
      <c r="S3078" s="116">
        <v>0</v>
      </c>
      <c r="T3078" s="116">
        <v>0</v>
      </c>
      <c r="U3078" s="116">
        <v>0</v>
      </c>
      <c r="V3078" s="116">
        <v>0</v>
      </c>
      <c r="W3078" s="22">
        <f t="shared" si="731"/>
        <v>0</v>
      </c>
      <c r="X3078" s="22">
        <f t="shared" si="732"/>
        <v>0</v>
      </c>
      <c r="Y3078" s="22">
        <f ca="1">OFFSET('Cost Study'!$B$7,'Operations Support'!$C3078,'Operations Support'!$B3078)*$H3078</f>
        <v>0</v>
      </c>
      <c r="Z3078" s="23">
        <f ca="1">Y3078*'Cost Study'!$B$31</f>
        <v>0</v>
      </c>
      <c r="AA3078" s="23">
        <f ca="1">IF(A3078=10298,1.51,1)*IF($B3078&lt;3,$D3078*'Cost Study'!$B$32*OFFSET('Cost Study'!$B$7,'Operations Support'!$C3078,'Operations Support'!$B3078),0)</f>
        <v>0</v>
      </c>
      <c r="AB3078" s="24">
        <f ca="1">AA3078*'Cost Study'!$B$31</f>
        <v>0</v>
      </c>
      <c r="AC3078" s="23">
        <f ca="1">Y3078*'Cost Study'!$B$31</f>
        <v>0</v>
      </c>
      <c r="AD3078" s="24">
        <f ca="1">AA3078*'Cost Study'!$B$31</f>
        <v>0</v>
      </c>
      <c r="AE3078" s="377">
        <f t="shared" ca="1" si="733"/>
        <v>0</v>
      </c>
      <c r="AF3078" s="377">
        <f t="shared" ca="1" si="734"/>
        <v>0</v>
      </c>
      <c r="AH3078" s="688">
        <f>IFERROR($H3078/SUMIF($A:$A,$A3078,$H:$H)*SUMIF(Summary!$A$110:$A$186,$A3078,Summary!$P$110:$P$186),0)</f>
        <v>0</v>
      </c>
      <c r="AI3078" s="689">
        <f t="shared" ca="1" si="720"/>
        <v>0</v>
      </c>
      <c r="AJ3078" s="688">
        <f>IFERROR(H3078/SUMIF(A:A,A3078,H:H)*SUMIF(Summary!$A$110:$A$186,'Operations Support'!A3078,Summary!$Q$110:$Q$186),0)</f>
        <v>0</v>
      </c>
      <c r="AK3078" s="688">
        <f t="shared" ca="1" si="721"/>
        <v>0</v>
      </c>
      <c r="AM3078" s="688">
        <f>IFERROR($H3078/SUMIF($A:$A,$A3078,$H:$H)*SUMIF(Summary!$A$230:$A$266,$A3078,Summary!$P$230:$P$266),0)</f>
        <v>0</v>
      </c>
      <c r="AN3078" s="688">
        <f>IFERROR($H3078/SUMIF($A:$A,$A3078,$H:$H)*(SUMIF(Summary!$A$230:$A$266,$A3078,Summary!$L$230:$L$266)+SUMIF(Summary!$A$281:$A$317,$A3078,Summary!$L$281:$L$317))-AM3078,0)</f>
        <v>0</v>
      </c>
      <c r="AO3078" s="688">
        <f>IFERROR($H3078/SUMIF($A:$A,$A3078,$H:$H)*SUMIF(Summary!$A$230:$A$266,$A3078,Summary!$Q$230:$Q$266),0)</f>
        <v>0</v>
      </c>
      <c r="AP3078" s="688">
        <f>IFERROR($H3078/SUMIF($A:$A,$A3078,$H:$H)*(SUMIF(Summary!$A$230:$A$266,$A3078,Summary!$L$230:$L$266)+SUMIF(Summary!$A$281:$A$317,$A3078,Summary!$L$281:$L$317))-AO3078,0)</f>
        <v>0</v>
      </c>
      <c r="AQ3078" s="306"/>
      <c r="AR3078" s="688">
        <f t="shared" ca="1" si="722"/>
        <v>0</v>
      </c>
      <c r="AS3078" s="688">
        <f t="shared" ca="1" si="723"/>
        <v>0</v>
      </c>
    </row>
    <row r="3079" spans="1:45" x14ac:dyDescent="0.2">
      <c r="A3079" s="423">
        <v>11163</v>
      </c>
      <c r="B3079" s="424">
        <v>2</v>
      </c>
      <c r="C3079" s="425" t="s">
        <v>308</v>
      </c>
      <c r="D3079" s="422">
        <f t="shared" si="724"/>
        <v>0</v>
      </c>
      <c r="E3079" s="422">
        <f t="shared" si="725"/>
        <v>0</v>
      </c>
      <c r="F3079" s="422">
        <f t="shared" si="726"/>
        <v>0</v>
      </c>
      <c r="G3079" s="422">
        <f t="shared" si="727"/>
        <v>0</v>
      </c>
      <c r="H3079" s="22">
        <f t="shared" si="728"/>
        <v>0</v>
      </c>
      <c r="I3079" s="116">
        <v>0</v>
      </c>
      <c r="J3079" s="116">
        <v>0</v>
      </c>
      <c r="K3079" s="116">
        <v>0</v>
      </c>
      <c r="L3079" s="116">
        <v>0</v>
      </c>
      <c r="M3079" s="22">
        <f t="shared" si="729"/>
        <v>0</v>
      </c>
      <c r="N3079" s="116">
        <v>0</v>
      </c>
      <c r="O3079" s="116">
        <v>0</v>
      </c>
      <c r="P3079" s="116">
        <v>0</v>
      </c>
      <c r="Q3079" s="116">
        <v>0</v>
      </c>
      <c r="R3079" s="22">
        <f t="shared" si="730"/>
        <v>0</v>
      </c>
      <c r="S3079" s="116">
        <v>0</v>
      </c>
      <c r="T3079" s="116">
        <v>0</v>
      </c>
      <c r="U3079" s="116">
        <v>0</v>
      </c>
      <c r="V3079" s="116">
        <v>0</v>
      </c>
      <c r="W3079" s="22">
        <f t="shared" si="731"/>
        <v>0</v>
      </c>
      <c r="X3079" s="22">
        <f t="shared" si="732"/>
        <v>0</v>
      </c>
      <c r="Y3079" s="22">
        <f ca="1">OFFSET('Cost Study'!$B$7,'Operations Support'!$C3079,'Operations Support'!$B3079)*$H3079</f>
        <v>0</v>
      </c>
      <c r="Z3079" s="23">
        <f ca="1">Y3079*'Cost Study'!$B$31</f>
        <v>0</v>
      </c>
      <c r="AA3079" s="23">
        <f ca="1">IF(A3079=10298,1.51,1)*IF($B3079&lt;3,$D3079*'Cost Study'!$B$32*OFFSET('Cost Study'!$B$7,'Operations Support'!$C3079,'Operations Support'!$B3079),0)</f>
        <v>0</v>
      </c>
      <c r="AB3079" s="24">
        <f ca="1">AA3079*'Cost Study'!$B$31</f>
        <v>0</v>
      </c>
      <c r="AC3079" s="23">
        <f ca="1">Y3079*'Cost Study'!$B$31</f>
        <v>0</v>
      </c>
      <c r="AD3079" s="24">
        <f ca="1">AA3079*'Cost Study'!$B$31</f>
        <v>0</v>
      </c>
      <c r="AE3079" s="377">
        <f t="shared" ca="1" si="733"/>
        <v>0</v>
      </c>
      <c r="AF3079" s="377">
        <f t="shared" ca="1" si="734"/>
        <v>0</v>
      </c>
      <c r="AH3079" s="688">
        <f>IFERROR($H3079/SUMIF($A:$A,$A3079,$H:$H)*SUMIF(Summary!$A$110:$A$186,$A3079,Summary!$P$110:$P$186),0)</f>
        <v>0</v>
      </c>
      <c r="AI3079" s="689">
        <f t="shared" ca="1" si="720"/>
        <v>0</v>
      </c>
      <c r="AJ3079" s="688">
        <f>IFERROR(H3079/SUMIF(A:A,A3079,H:H)*SUMIF(Summary!$A$110:$A$186,'Operations Support'!A3079,Summary!$Q$110:$Q$186),0)</f>
        <v>0</v>
      </c>
      <c r="AK3079" s="688">
        <f t="shared" ca="1" si="721"/>
        <v>0</v>
      </c>
      <c r="AM3079" s="688">
        <f>IFERROR($H3079/SUMIF($A:$A,$A3079,$H:$H)*SUMIF(Summary!$A$230:$A$266,$A3079,Summary!$P$230:$P$266),0)</f>
        <v>0</v>
      </c>
      <c r="AN3079" s="688">
        <f>IFERROR($H3079/SUMIF($A:$A,$A3079,$H:$H)*(SUMIF(Summary!$A$230:$A$266,$A3079,Summary!$L$230:$L$266)+SUMIF(Summary!$A$281:$A$317,$A3079,Summary!$L$281:$L$317))-AM3079,0)</f>
        <v>0</v>
      </c>
      <c r="AO3079" s="688">
        <f>IFERROR($H3079/SUMIF($A:$A,$A3079,$H:$H)*SUMIF(Summary!$A$230:$A$266,$A3079,Summary!$Q$230:$Q$266),0)</f>
        <v>0</v>
      </c>
      <c r="AP3079" s="688">
        <f>IFERROR($H3079/SUMIF($A:$A,$A3079,$H:$H)*(SUMIF(Summary!$A$230:$A$266,$A3079,Summary!$L$230:$L$266)+SUMIF(Summary!$A$281:$A$317,$A3079,Summary!$L$281:$L$317))-AO3079,0)</f>
        <v>0</v>
      </c>
      <c r="AQ3079" s="306"/>
      <c r="AR3079" s="688">
        <f t="shared" ca="1" si="722"/>
        <v>0</v>
      </c>
      <c r="AS3079" s="688">
        <f t="shared" ca="1" si="723"/>
        <v>0</v>
      </c>
    </row>
    <row r="3080" spans="1:45" x14ac:dyDescent="0.2">
      <c r="A3080" s="423">
        <v>11163</v>
      </c>
      <c r="B3080" s="424">
        <v>2</v>
      </c>
      <c r="C3080" s="425" t="s">
        <v>309</v>
      </c>
      <c r="D3080" s="422">
        <f t="shared" si="724"/>
        <v>0</v>
      </c>
      <c r="E3080" s="422">
        <f t="shared" si="725"/>
        <v>0</v>
      </c>
      <c r="F3080" s="422">
        <f t="shared" si="726"/>
        <v>297</v>
      </c>
      <c r="G3080" s="422">
        <f t="shared" si="727"/>
        <v>0</v>
      </c>
      <c r="H3080" s="22">
        <f t="shared" si="728"/>
        <v>297</v>
      </c>
      <c r="I3080" s="116">
        <v>0</v>
      </c>
      <c r="J3080" s="116">
        <v>0</v>
      </c>
      <c r="K3080" s="116">
        <v>234</v>
      </c>
      <c r="L3080" s="116">
        <v>0</v>
      </c>
      <c r="M3080" s="22">
        <f t="shared" si="729"/>
        <v>234</v>
      </c>
      <c r="N3080" s="116">
        <v>0</v>
      </c>
      <c r="O3080" s="116">
        <v>0</v>
      </c>
      <c r="P3080" s="116">
        <v>0</v>
      </c>
      <c r="Q3080" s="116">
        <v>0</v>
      </c>
      <c r="R3080" s="22">
        <f t="shared" si="730"/>
        <v>0</v>
      </c>
      <c r="S3080" s="116">
        <v>0</v>
      </c>
      <c r="T3080" s="116">
        <v>0</v>
      </c>
      <c r="U3080" s="116">
        <v>63</v>
      </c>
      <c r="V3080" s="116">
        <v>0</v>
      </c>
      <c r="W3080" s="22">
        <f t="shared" si="731"/>
        <v>63</v>
      </c>
      <c r="X3080" s="22">
        <f t="shared" si="732"/>
        <v>9.9</v>
      </c>
      <c r="Y3080" s="22">
        <f ca="1">OFFSET('Cost Study'!$B$7,'Operations Support'!$C3080,'Operations Support'!$B3080)*$H3080</f>
        <v>519.75</v>
      </c>
      <c r="Z3080" s="23">
        <f ca="1">Y3080*'Cost Study'!$B$31</f>
        <v>29029.040576773878</v>
      </c>
      <c r="AA3080" s="23">
        <f ca="1">IF(A3080=10298,1.51,1)*IF($B3080&lt;3,$D3080*'Cost Study'!$B$32*OFFSET('Cost Study'!$B$7,'Operations Support'!$C3080,'Operations Support'!$B3080),0)</f>
        <v>0</v>
      </c>
      <c r="AB3080" s="24">
        <f ca="1">AA3080*'Cost Study'!$B$31</f>
        <v>0</v>
      </c>
      <c r="AC3080" s="23">
        <f ca="1">Y3080*'Cost Study'!$B$31</f>
        <v>29029.040576773878</v>
      </c>
      <c r="AD3080" s="24">
        <f ca="1">AA3080*'Cost Study'!$B$31</f>
        <v>0</v>
      </c>
      <c r="AE3080" s="377">
        <f t="shared" ca="1" si="733"/>
        <v>29029.040576773878</v>
      </c>
      <c r="AF3080" s="377">
        <f t="shared" ca="1" si="734"/>
        <v>29029.040576773878</v>
      </c>
      <c r="AH3080" s="688">
        <f>IFERROR($H3080/SUMIF($A:$A,$A3080,$H:$H)*SUMIF(Summary!$A$110:$A$186,$A3080,Summary!$P$110:$P$186),0)</f>
        <v>9710.0236370032144</v>
      </c>
      <c r="AI3080" s="689">
        <f t="shared" ca="1" si="720"/>
        <v>19319.016939770663</v>
      </c>
      <c r="AJ3080" s="688">
        <f>IFERROR(H3080/SUMIF(A:A,A3080,H:H)*SUMIF(Summary!$A$110:$A$186,'Operations Support'!A3080,Summary!$Q$110:$Q$186),0)</f>
        <v>9753.1169990625822</v>
      </c>
      <c r="AK3080" s="688">
        <f t="shared" ca="1" si="721"/>
        <v>19275.923577711295</v>
      </c>
      <c r="AM3080" s="688">
        <f>IFERROR($H3080/SUMIF($A:$A,$A3080,$H:$H)*SUMIF(Summary!$A$230:$A$266,$A3080,Summary!$P$230:$P$266),0)</f>
        <v>1837.1500371840668</v>
      </c>
      <c r="AN3080" s="688">
        <f>IFERROR($H3080/SUMIF($A:$A,$A3080,$H:$H)*(SUMIF(Summary!$A$230:$A$266,$A3080,Summary!$L$230:$L$266)+SUMIF(Summary!$A$281:$A$317,$A3080,Summary!$L$281:$L$317))-AM3080,0)</f>
        <v>3972.6632892858352</v>
      </c>
      <c r="AO3080" s="688">
        <f>IFERROR($H3080/SUMIF($A:$A,$A3080,$H:$H)*SUMIF(Summary!$A$230:$A$266,$A3080,Summary!$Q$230:$Q$266),0)</f>
        <v>1845.3033614878364</v>
      </c>
      <c r="AP3080" s="688">
        <f>IFERROR($H3080/SUMIF($A:$A,$A3080,$H:$H)*(SUMIF(Summary!$A$230:$A$266,$A3080,Summary!$L$230:$L$266)+SUMIF(Summary!$A$281:$A$317,$A3080,Summary!$L$281:$L$317))-AO3080,0)</f>
        <v>3964.5099649820654</v>
      </c>
      <c r="AQ3080" s="306"/>
      <c r="AR3080" s="688">
        <f t="shared" ca="1" si="722"/>
        <v>23291.680229056499</v>
      </c>
      <c r="AS3080" s="688">
        <f t="shared" ca="1" si="723"/>
        <v>23240.433542693361</v>
      </c>
    </row>
    <row r="3081" spans="1:45" x14ac:dyDescent="0.2">
      <c r="A3081" s="423">
        <v>11163</v>
      </c>
      <c r="B3081" s="424">
        <v>2</v>
      </c>
      <c r="C3081" s="425" t="s">
        <v>310</v>
      </c>
      <c r="D3081" s="422">
        <f t="shared" si="724"/>
        <v>0</v>
      </c>
      <c r="E3081" s="422">
        <f t="shared" si="725"/>
        <v>0</v>
      </c>
      <c r="F3081" s="422">
        <f t="shared" si="726"/>
        <v>0</v>
      </c>
      <c r="G3081" s="422">
        <f t="shared" si="727"/>
        <v>0</v>
      </c>
      <c r="H3081" s="22">
        <f t="shared" si="728"/>
        <v>0</v>
      </c>
      <c r="I3081" s="116">
        <v>0</v>
      </c>
      <c r="J3081" s="116">
        <v>0</v>
      </c>
      <c r="K3081" s="116">
        <v>0</v>
      </c>
      <c r="L3081" s="116">
        <v>0</v>
      </c>
      <c r="M3081" s="22">
        <f t="shared" si="729"/>
        <v>0</v>
      </c>
      <c r="N3081" s="116">
        <v>0</v>
      </c>
      <c r="O3081" s="116">
        <v>0</v>
      </c>
      <c r="P3081" s="116">
        <v>0</v>
      </c>
      <c r="Q3081" s="116">
        <v>0</v>
      </c>
      <c r="R3081" s="22">
        <f t="shared" si="730"/>
        <v>0</v>
      </c>
      <c r="S3081" s="116">
        <v>0</v>
      </c>
      <c r="T3081" s="116">
        <v>0</v>
      </c>
      <c r="U3081" s="116">
        <v>0</v>
      </c>
      <c r="V3081" s="116">
        <v>0</v>
      </c>
      <c r="W3081" s="22">
        <f t="shared" si="731"/>
        <v>0</v>
      </c>
      <c r="X3081" s="22">
        <f t="shared" si="732"/>
        <v>0</v>
      </c>
      <c r="Y3081" s="22">
        <f ca="1">OFFSET('Cost Study'!$B$7,'Operations Support'!$C3081,'Operations Support'!$B3081)*$H3081</f>
        <v>0</v>
      </c>
      <c r="Z3081" s="23">
        <f ca="1">Y3081*'Cost Study'!$B$31</f>
        <v>0</v>
      </c>
      <c r="AA3081" s="23">
        <f ca="1">IF(A3081=10298,1.51,1)*IF($B3081&lt;3,$D3081*'Cost Study'!$B$32*OFFSET('Cost Study'!$B$7,'Operations Support'!$C3081,'Operations Support'!$B3081),0)</f>
        <v>0</v>
      </c>
      <c r="AB3081" s="24">
        <f ca="1">AA3081*'Cost Study'!$B$31</f>
        <v>0</v>
      </c>
      <c r="AC3081" s="23">
        <f ca="1">Y3081*'Cost Study'!$B$31</f>
        <v>0</v>
      </c>
      <c r="AD3081" s="24">
        <f ca="1">AA3081*'Cost Study'!$B$31</f>
        <v>0</v>
      </c>
      <c r="AE3081" s="377">
        <f t="shared" ca="1" si="733"/>
        <v>0</v>
      </c>
      <c r="AF3081" s="377">
        <f t="shared" ca="1" si="734"/>
        <v>0</v>
      </c>
      <c r="AH3081" s="688">
        <f>IFERROR($H3081/SUMIF($A:$A,$A3081,$H:$H)*SUMIF(Summary!$A$110:$A$186,$A3081,Summary!$P$110:$P$186),0)</f>
        <v>0</v>
      </c>
      <c r="AI3081" s="689">
        <f t="shared" ca="1" si="720"/>
        <v>0</v>
      </c>
      <c r="AJ3081" s="688">
        <f>IFERROR(H3081/SUMIF(A:A,A3081,H:H)*SUMIF(Summary!$A$110:$A$186,'Operations Support'!A3081,Summary!$Q$110:$Q$186),0)</f>
        <v>0</v>
      </c>
      <c r="AK3081" s="688">
        <f t="shared" ca="1" si="721"/>
        <v>0</v>
      </c>
      <c r="AM3081" s="688">
        <f>IFERROR($H3081/SUMIF($A:$A,$A3081,$H:$H)*SUMIF(Summary!$A$230:$A$266,$A3081,Summary!$P$230:$P$266),0)</f>
        <v>0</v>
      </c>
      <c r="AN3081" s="688">
        <f>IFERROR($H3081/SUMIF($A:$A,$A3081,$H:$H)*(SUMIF(Summary!$A$230:$A$266,$A3081,Summary!$L$230:$L$266)+SUMIF(Summary!$A$281:$A$317,$A3081,Summary!$L$281:$L$317))-AM3081,0)</f>
        <v>0</v>
      </c>
      <c r="AO3081" s="688">
        <f>IFERROR($H3081/SUMIF($A:$A,$A3081,$H:$H)*SUMIF(Summary!$A$230:$A$266,$A3081,Summary!$Q$230:$Q$266),0)</f>
        <v>0</v>
      </c>
      <c r="AP3081" s="688">
        <f>IFERROR($H3081/SUMIF($A:$A,$A3081,$H:$H)*(SUMIF(Summary!$A$230:$A$266,$A3081,Summary!$L$230:$L$266)+SUMIF(Summary!$A$281:$A$317,$A3081,Summary!$L$281:$L$317))-AO3081,0)</f>
        <v>0</v>
      </c>
      <c r="AQ3081" s="306"/>
      <c r="AR3081" s="688">
        <f t="shared" ca="1" si="722"/>
        <v>0</v>
      </c>
      <c r="AS3081" s="688">
        <f t="shared" ca="1" si="723"/>
        <v>0</v>
      </c>
    </row>
    <row r="3082" spans="1:45" x14ac:dyDescent="0.2">
      <c r="A3082" s="423">
        <v>11163</v>
      </c>
      <c r="B3082" s="424">
        <v>2</v>
      </c>
      <c r="C3082" s="425" t="s">
        <v>311</v>
      </c>
      <c r="D3082" s="422">
        <f t="shared" si="724"/>
        <v>0</v>
      </c>
      <c r="E3082" s="422">
        <f t="shared" si="725"/>
        <v>0</v>
      </c>
      <c r="F3082" s="422">
        <f t="shared" si="726"/>
        <v>0</v>
      </c>
      <c r="G3082" s="422">
        <f t="shared" si="727"/>
        <v>0</v>
      </c>
      <c r="H3082" s="22">
        <f t="shared" si="728"/>
        <v>0</v>
      </c>
      <c r="I3082" s="116">
        <v>0</v>
      </c>
      <c r="J3082" s="116">
        <v>0</v>
      </c>
      <c r="K3082" s="116">
        <v>0</v>
      </c>
      <c r="L3082" s="116">
        <v>0</v>
      </c>
      <c r="M3082" s="22">
        <f t="shared" si="729"/>
        <v>0</v>
      </c>
      <c r="N3082" s="116">
        <v>0</v>
      </c>
      <c r="O3082" s="116">
        <v>0</v>
      </c>
      <c r="P3082" s="116">
        <v>0</v>
      </c>
      <c r="Q3082" s="116">
        <v>0</v>
      </c>
      <c r="R3082" s="22">
        <f t="shared" si="730"/>
        <v>0</v>
      </c>
      <c r="S3082" s="116">
        <v>0</v>
      </c>
      <c r="T3082" s="116">
        <v>0</v>
      </c>
      <c r="U3082" s="116">
        <v>0</v>
      </c>
      <c r="V3082" s="116">
        <v>0</v>
      </c>
      <c r="W3082" s="22">
        <f t="shared" si="731"/>
        <v>0</v>
      </c>
      <c r="X3082" s="22">
        <f t="shared" si="732"/>
        <v>0</v>
      </c>
      <c r="Y3082" s="22">
        <f ca="1">OFFSET('Cost Study'!$B$7,'Operations Support'!$C3082,'Operations Support'!$B3082)*$H3082</f>
        <v>0</v>
      </c>
      <c r="Z3082" s="23">
        <f ca="1">Y3082*'Cost Study'!$B$31</f>
        <v>0</v>
      </c>
      <c r="AA3082" s="23">
        <f ca="1">IF(A3082=10298,1.51,1)*IF($B3082&lt;3,$D3082*'Cost Study'!$B$32*OFFSET('Cost Study'!$B$7,'Operations Support'!$C3082,'Operations Support'!$B3082),0)</f>
        <v>0</v>
      </c>
      <c r="AB3082" s="24">
        <f ca="1">AA3082*'Cost Study'!$B$31</f>
        <v>0</v>
      </c>
      <c r="AC3082" s="23">
        <f ca="1">Y3082*'Cost Study'!$B$31</f>
        <v>0</v>
      </c>
      <c r="AD3082" s="24">
        <f ca="1">AA3082*'Cost Study'!$B$31</f>
        <v>0</v>
      </c>
      <c r="AE3082" s="377">
        <f t="shared" ca="1" si="733"/>
        <v>0</v>
      </c>
      <c r="AF3082" s="377">
        <f t="shared" ca="1" si="734"/>
        <v>0</v>
      </c>
      <c r="AH3082" s="688">
        <f>IFERROR($H3082/SUMIF($A:$A,$A3082,$H:$H)*SUMIF(Summary!$A$110:$A$186,$A3082,Summary!$P$110:$P$186),0)</f>
        <v>0</v>
      </c>
      <c r="AI3082" s="689">
        <f t="shared" ca="1" si="720"/>
        <v>0</v>
      </c>
      <c r="AJ3082" s="688">
        <f>IFERROR(H3082/SUMIF(A:A,A3082,H:H)*SUMIF(Summary!$A$110:$A$186,'Operations Support'!A3082,Summary!$Q$110:$Q$186),0)</f>
        <v>0</v>
      </c>
      <c r="AK3082" s="688">
        <f t="shared" ca="1" si="721"/>
        <v>0</v>
      </c>
      <c r="AM3082" s="688">
        <f>IFERROR($H3082/SUMIF($A:$A,$A3082,$H:$H)*SUMIF(Summary!$A$230:$A$266,$A3082,Summary!$P$230:$P$266),0)</f>
        <v>0</v>
      </c>
      <c r="AN3082" s="688">
        <f>IFERROR($H3082/SUMIF($A:$A,$A3082,$H:$H)*(SUMIF(Summary!$A$230:$A$266,$A3082,Summary!$L$230:$L$266)+SUMIF(Summary!$A$281:$A$317,$A3082,Summary!$L$281:$L$317))-AM3082,0)</f>
        <v>0</v>
      </c>
      <c r="AO3082" s="688">
        <f>IFERROR($H3082/SUMIF($A:$A,$A3082,$H:$H)*SUMIF(Summary!$A$230:$A$266,$A3082,Summary!$Q$230:$Q$266),0)</f>
        <v>0</v>
      </c>
      <c r="AP3082" s="688">
        <f>IFERROR($H3082/SUMIF($A:$A,$A3082,$H:$H)*(SUMIF(Summary!$A$230:$A$266,$A3082,Summary!$L$230:$L$266)+SUMIF(Summary!$A$281:$A$317,$A3082,Summary!$L$281:$L$317))-AO3082,0)</f>
        <v>0</v>
      </c>
      <c r="AQ3082" s="306"/>
      <c r="AR3082" s="688">
        <f t="shared" ca="1" si="722"/>
        <v>0</v>
      </c>
      <c r="AS3082" s="688">
        <f t="shared" ca="1" si="723"/>
        <v>0</v>
      </c>
    </row>
    <row r="3083" spans="1:45" x14ac:dyDescent="0.2">
      <c r="A3083" s="423">
        <v>11163</v>
      </c>
      <c r="B3083" s="424">
        <v>2</v>
      </c>
      <c r="C3083" s="425" t="s">
        <v>312</v>
      </c>
      <c r="D3083" s="422">
        <f t="shared" si="724"/>
        <v>0</v>
      </c>
      <c r="E3083" s="422">
        <f t="shared" si="725"/>
        <v>0</v>
      </c>
      <c r="F3083" s="422">
        <f t="shared" si="726"/>
        <v>0</v>
      </c>
      <c r="G3083" s="422">
        <f t="shared" si="727"/>
        <v>0</v>
      </c>
      <c r="H3083" s="22">
        <f t="shared" si="728"/>
        <v>0</v>
      </c>
      <c r="I3083" s="116">
        <v>0</v>
      </c>
      <c r="J3083" s="116">
        <v>0</v>
      </c>
      <c r="K3083" s="116">
        <v>0</v>
      </c>
      <c r="L3083" s="116">
        <v>0</v>
      </c>
      <c r="M3083" s="22">
        <f t="shared" si="729"/>
        <v>0</v>
      </c>
      <c r="N3083" s="116">
        <v>0</v>
      </c>
      <c r="O3083" s="116">
        <v>0</v>
      </c>
      <c r="P3083" s="116">
        <v>0</v>
      </c>
      <c r="Q3083" s="116">
        <v>0</v>
      </c>
      <c r="R3083" s="22">
        <f t="shared" si="730"/>
        <v>0</v>
      </c>
      <c r="S3083" s="116">
        <v>0</v>
      </c>
      <c r="T3083" s="116">
        <v>0</v>
      </c>
      <c r="U3083" s="116">
        <v>0</v>
      </c>
      <c r="V3083" s="116">
        <v>0</v>
      </c>
      <c r="W3083" s="22">
        <f t="shared" si="731"/>
        <v>0</v>
      </c>
      <c r="X3083" s="22">
        <f t="shared" si="732"/>
        <v>0</v>
      </c>
      <c r="Y3083" s="22">
        <f ca="1">OFFSET('Cost Study'!$B$7,'Operations Support'!$C3083,'Operations Support'!$B3083)*$H3083</f>
        <v>0</v>
      </c>
      <c r="Z3083" s="23">
        <f ca="1">Y3083*'Cost Study'!$B$31</f>
        <v>0</v>
      </c>
      <c r="AA3083" s="23">
        <f ca="1">IF(A3083=10298,1.51,1)*IF($B3083&lt;3,$D3083*'Cost Study'!$B$32*OFFSET('Cost Study'!$B$7,'Operations Support'!$C3083,'Operations Support'!$B3083),0)</f>
        <v>0</v>
      </c>
      <c r="AB3083" s="24">
        <f ca="1">AA3083*'Cost Study'!$B$31</f>
        <v>0</v>
      </c>
      <c r="AC3083" s="23">
        <f ca="1">Y3083*'Cost Study'!$B$31</f>
        <v>0</v>
      </c>
      <c r="AD3083" s="24">
        <f ca="1">AA3083*'Cost Study'!$B$31</f>
        <v>0</v>
      </c>
      <c r="AE3083" s="377">
        <f t="shared" ca="1" si="733"/>
        <v>0</v>
      </c>
      <c r="AF3083" s="377">
        <f t="shared" ca="1" si="734"/>
        <v>0</v>
      </c>
      <c r="AH3083" s="688">
        <f>IFERROR($H3083/SUMIF($A:$A,$A3083,$H:$H)*SUMIF(Summary!$A$110:$A$186,$A3083,Summary!$P$110:$P$186),0)</f>
        <v>0</v>
      </c>
      <c r="AI3083" s="689">
        <f t="shared" ca="1" si="720"/>
        <v>0</v>
      </c>
      <c r="AJ3083" s="688">
        <f>IFERROR(H3083/SUMIF(A:A,A3083,H:H)*SUMIF(Summary!$A$110:$A$186,'Operations Support'!A3083,Summary!$Q$110:$Q$186),0)</f>
        <v>0</v>
      </c>
      <c r="AK3083" s="688">
        <f t="shared" ca="1" si="721"/>
        <v>0</v>
      </c>
      <c r="AM3083" s="688">
        <f>IFERROR($H3083/SUMIF($A:$A,$A3083,$H:$H)*SUMIF(Summary!$A$230:$A$266,$A3083,Summary!$P$230:$P$266),0)</f>
        <v>0</v>
      </c>
      <c r="AN3083" s="688">
        <f>IFERROR($H3083/SUMIF($A:$A,$A3083,$H:$H)*(SUMIF(Summary!$A$230:$A$266,$A3083,Summary!$L$230:$L$266)+SUMIF(Summary!$A$281:$A$317,$A3083,Summary!$L$281:$L$317))-AM3083,0)</f>
        <v>0</v>
      </c>
      <c r="AO3083" s="688">
        <f>IFERROR($H3083/SUMIF($A:$A,$A3083,$H:$H)*SUMIF(Summary!$A$230:$A$266,$A3083,Summary!$Q$230:$Q$266),0)</f>
        <v>0</v>
      </c>
      <c r="AP3083" s="688">
        <f>IFERROR($H3083/SUMIF($A:$A,$A3083,$H:$H)*(SUMIF(Summary!$A$230:$A$266,$A3083,Summary!$L$230:$L$266)+SUMIF(Summary!$A$281:$A$317,$A3083,Summary!$L$281:$L$317))-AO3083,0)</f>
        <v>0</v>
      </c>
      <c r="AQ3083" s="306"/>
      <c r="AR3083" s="688">
        <f t="shared" ca="1" si="722"/>
        <v>0</v>
      </c>
      <c r="AS3083" s="688">
        <f t="shared" ca="1" si="723"/>
        <v>0</v>
      </c>
    </row>
    <row r="3084" spans="1:45" x14ac:dyDescent="0.2">
      <c r="A3084" s="423">
        <v>11163</v>
      </c>
      <c r="B3084" s="424">
        <v>2</v>
      </c>
      <c r="C3084" s="425" t="s">
        <v>313</v>
      </c>
      <c r="D3084" s="422">
        <f t="shared" si="724"/>
        <v>1454</v>
      </c>
      <c r="E3084" s="422">
        <f t="shared" si="725"/>
        <v>0</v>
      </c>
      <c r="F3084" s="422">
        <f t="shared" si="726"/>
        <v>1291</v>
      </c>
      <c r="G3084" s="422">
        <f t="shared" si="727"/>
        <v>0</v>
      </c>
      <c r="H3084" s="22">
        <f t="shared" si="728"/>
        <v>2745</v>
      </c>
      <c r="I3084" s="116">
        <v>631</v>
      </c>
      <c r="J3084" s="116">
        <v>0</v>
      </c>
      <c r="K3084" s="116">
        <v>802</v>
      </c>
      <c r="L3084" s="116">
        <v>0</v>
      </c>
      <c r="M3084" s="22">
        <f t="shared" si="729"/>
        <v>1433</v>
      </c>
      <c r="N3084" s="116">
        <v>568</v>
      </c>
      <c r="O3084" s="116">
        <v>0</v>
      </c>
      <c r="P3084" s="116">
        <v>489</v>
      </c>
      <c r="Q3084" s="116">
        <v>0</v>
      </c>
      <c r="R3084" s="22">
        <f t="shared" si="730"/>
        <v>1057</v>
      </c>
      <c r="S3084" s="116">
        <v>255</v>
      </c>
      <c r="T3084" s="116">
        <v>0</v>
      </c>
      <c r="U3084" s="116">
        <v>0</v>
      </c>
      <c r="V3084" s="116">
        <v>0</v>
      </c>
      <c r="W3084" s="22">
        <f t="shared" si="731"/>
        <v>255</v>
      </c>
      <c r="X3084" s="22">
        <f t="shared" si="732"/>
        <v>91.5</v>
      </c>
      <c r="Y3084" s="22">
        <f ca="1">OFFSET('Cost Study'!$B$7,'Operations Support'!$C3084,'Operations Support'!$B3084)*$H3084</f>
        <v>4282.2</v>
      </c>
      <c r="Z3084" s="23">
        <f ca="1">Y3084*'Cost Study'!$B$31</f>
        <v>239169.13431045905</v>
      </c>
      <c r="AA3084" s="23">
        <f ca="1">IF(A3084=10298,1.51,1)*IF($B3084&lt;3,$D3084*'Cost Study'!$B$32*OFFSET('Cost Study'!$B$7,'Operations Support'!$C3084,'Operations Support'!$B3084),0)</f>
        <v>226.82400000000001</v>
      </c>
      <c r="AB3084" s="24">
        <f ca="1">AA3084*'Cost Study'!$B$31</f>
        <v>12668.558152546722</v>
      </c>
      <c r="AC3084" s="23">
        <f ca="1">Y3084*'Cost Study'!$B$31</f>
        <v>239169.13431045905</v>
      </c>
      <c r="AD3084" s="24">
        <f ca="1">AA3084*'Cost Study'!$B$31</f>
        <v>12668.558152546722</v>
      </c>
      <c r="AE3084" s="377">
        <f t="shared" ca="1" si="733"/>
        <v>251837.69246300578</v>
      </c>
      <c r="AF3084" s="377">
        <f t="shared" ca="1" si="734"/>
        <v>251837.69246300578</v>
      </c>
      <c r="AH3084" s="688">
        <f>IFERROR($H3084/SUMIF($A:$A,$A3084,$H:$H)*SUMIF(Summary!$A$110:$A$186,$A3084,Summary!$P$110:$P$186),0)</f>
        <v>89744.157857150916</v>
      </c>
      <c r="AI3084" s="689">
        <f t="shared" ca="1" si="720"/>
        <v>162093.53460585486</v>
      </c>
      <c r="AJ3084" s="688">
        <f>IFERROR(H3084/SUMIF(A:A,A3084,H:H)*SUMIF(Summary!$A$110:$A$186,'Operations Support'!A3084,Summary!$Q$110:$Q$186),0)</f>
        <v>90142.444991335986</v>
      </c>
      <c r="AK3084" s="688">
        <f t="shared" ca="1" si="721"/>
        <v>161695.24747166981</v>
      </c>
      <c r="AM3084" s="688">
        <f>IFERROR($H3084/SUMIF($A:$A,$A3084,$H:$H)*SUMIF(Summary!$A$230:$A$266,$A3084,Summary!$P$230:$P$266),0)</f>
        <v>16979.720040640615</v>
      </c>
      <c r="AN3084" s="688">
        <f>IFERROR($H3084/SUMIF($A:$A,$A3084,$H:$H)*(SUMIF(Summary!$A$230:$A$266,$A3084,Summary!$L$230:$L$266)+SUMIF(Summary!$A$281:$A$317,$A3084,Summary!$L$281:$L$317))-AM3084,0)</f>
        <v>36717.039491884236</v>
      </c>
      <c r="AO3084" s="688">
        <f>IFERROR($H3084/SUMIF($A:$A,$A3084,$H:$H)*SUMIF(Summary!$A$230:$A$266,$A3084,Summary!$Q$230:$Q$266),0)</f>
        <v>17055.076522842122</v>
      </c>
      <c r="AP3084" s="688">
        <f>IFERROR($H3084/SUMIF($A:$A,$A3084,$H:$H)*(SUMIF(Summary!$A$230:$A$266,$A3084,Summary!$L$230:$L$266)+SUMIF(Summary!$A$281:$A$317,$A3084,Summary!$L$281:$L$317))-AO3084,0)</f>
        <v>36641.683009682725</v>
      </c>
      <c r="AQ3084" s="306"/>
      <c r="AR3084" s="688">
        <f t="shared" ca="1" si="722"/>
        <v>198810.5740977391</v>
      </c>
      <c r="AS3084" s="688">
        <f t="shared" ca="1" si="723"/>
        <v>198336.93048135252</v>
      </c>
    </row>
    <row r="3085" spans="1:45" x14ac:dyDescent="0.2">
      <c r="A3085" s="423">
        <v>11163</v>
      </c>
      <c r="B3085" s="424">
        <v>2</v>
      </c>
      <c r="C3085" s="425" t="s">
        <v>314</v>
      </c>
      <c r="D3085" s="422">
        <f t="shared" si="724"/>
        <v>0</v>
      </c>
      <c r="E3085" s="422">
        <f t="shared" si="725"/>
        <v>0</v>
      </c>
      <c r="F3085" s="422">
        <f t="shared" si="726"/>
        <v>0</v>
      </c>
      <c r="G3085" s="422">
        <f t="shared" si="727"/>
        <v>0</v>
      </c>
      <c r="H3085" s="22">
        <f t="shared" si="728"/>
        <v>0</v>
      </c>
      <c r="I3085" s="116">
        <v>0</v>
      </c>
      <c r="J3085" s="116">
        <v>0</v>
      </c>
      <c r="K3085" s="116">
        <v>0</v>
      </c>
      <c r="L3085" s="116">
        <v>0</v>
      </c>
      <c r="M3085" s="22">
        <f t="shared" si="729"/>
        <v>0</v>
      </c>
      <c r="N3085" s="116">
        <v>0</v>
      </c>
      <c r="O3085" s="116">
        <v>0</v>
      </c>
      <c r="P3085" s="116">
        <v>0</v>
      </c>
      <c r="Q3085" s="116">
        <v>0</v>
      </c>
      <c r="R3085" s="22">
        <f t="shared" si="730"/>
        <v>0</v>
      </c>
      <c r="S3085" s="116">
        <v>0</v>
      </c>
      <c r="T3085" s="116">
        <v>0</v>
      </c>
      <c r="U3085" s="116">
        <v>0</v>
      </c>
      <c r="V3085" s="116">
        <v>0</v>
      </c>
      <c r="W3085" s="22">
        <f t="shared" si="731"/>
        <v>0</v>
      </c>
      <c r="X3085" s="22">
        <f t="shared" si="732"/>
        <v>0</v>
      </c>
      <c r="Y3085" s="22">
        <f ca="1">OFFSET('Cost Study'!$B$7,'Operations Support'!$C3085,'Operations Support'!$B3085)*$H3085</f>
        <v>0</v>
      </c>
      <c r="Z3085" s="23">
        <f ca="1">Y3085*'Cost Study'!$B$31</f>
        <v>0</v>
      </c>
      <c r="AA3085" s="23">
        <f ca="1">IF(A3085=10298,1.51,1)*IF($B3085&lt;3,$D3085*'Cost Study'!$B$32*OFFSET('Cost Study'!$B$7,'Operations Support'!$C3085,'Operations Support'!$B3085),0)</f>
        <v>0</v>
      </c>
      <c r="AB3085" s="24">
        <f ca="1">AA3085*'Cost Study'!$B$31</f>
        <v>0</v>
      </c>
      <c r="AC3085" s="23">
        <f ca="1">Y3085*'Cost Study'!$B$31</f>
        <v>0</v>
      </c>
      <c r="AD3085" s="24">
        <f ca="1">AA3085*'Cost Study'!$B$31</f>
        <v>0</v>
      </c>
      <c r="AE3085" s="377">
        <f t="shared" ca="1" si="733"/>
        <v>0</v>
      </c>
      <c r="AF3085" s="377">
        <f t="shared" ca="1" si="734"/>
        <v>0</v>
      </c>
      <c r="AH3085" s="688">
        <f>IFERROR($H3085/SUMIF($A:$A,$A3085,$H:$H)*SUMIF(Summary!$A$110:$A$186,$A3085,Summary!$P$110:$P$186),0)</f>
        <v>0</v>
      </c>
      <c r="AI3085" s="689">
        <f t="shared" ca="1" si="720"/>
        <v>0</v>
      </c>
      <c r="AJ3085" s="688">
        <f>IFERROR(H3085/SUMIF(A:A,A3085,H:H)*SUMIF(Summary!$A$110:$A$186,'Operations Support'!A3085,Summary!$Q$110:$Q$186),0)</f>
        <v>0</v>
      </c>
      <c r="AK3085" s="688">
        <f t="shared" ca="1" si="721"/>
        <v>0</v>
      </c>
      <c r="AM3085" s="688">
        <f>IFERROR($H3085/SUMIF($A:$A,$A3085,$H:$H)*SUMIF(Summary!$A$230:$A$266,$A3085,Summary!$P$230:$P$266),0)</f>
        <v>0</v>
      </c>
      <c r="AN3085" s="688">
        <f>IFERROR($H3085/SUMIF($A:$A,$A3085,$H:$H)*(SUMIF(Summary!$A$230:$A$266,$A3085,Summary!$L$230:$L$266)+SUMIF(Summary!$A$281:$A$317,$A3085,Summary!$L$281:$L$317))-AM3085,0)</f>
        <v>0</v>
      </c>
      <c r="AO3085" s="688">
        <f>IFERROR($H3085/SUMIF($A:$A,$A3085,$H:$H)*SUMIF(Summary!$A$230:$A$266,$A3085,Summary!$Q$230:$Q$266),0)</f>
        <v>0</v>
      </c>
      <c r="AP3085" s="688">
        <f>IFERROR($H3085/SUMIF($A:$A,$A3085,$H:$H)*(SUMIF(Summary!$A$230:$A$266,$A3085,Summary!$L$230:$L$266)+SUMIF(Summary!$A$281:$A$317,$A3085,Summary!$L$281:$L$317))-AO3085,0)</f>
        <v>0</v>
      </c>
      <c r="AQ3085" s="306"/>
      <c r="AR3085" s="688">
        <f t="shared" ca="1" si="722"/>
        <v>0</v>
      </c>
      <c r="AS3085" s="688">
        <f t="shared" ca="1" si="723"/>
        <v>0</v>
      </c>
    </row>
    <row r="3086" spans="1:45" x14ac:dyDescent="0.2">
      <c r="A3086" s="423">
        <v>11163</v>
      </c>
      <c r="B3086" s="424">
        <v>2</v>
      </c>
      <c r="C3086" s="425" t="s">
        <v>315</v>
      </c>
      <c r="D3086" s="422">
        <f t="shared" si="724"/>
        <v>12086</v>
      </c>
      <c r="E3086" s="422">
        <f t="shared" si="725"/>
        <v>0</v>
      </c>
      <c r="F3086" s="422">
        <f t="shared" si="726"/>
        <v>7458</v>
      </c>
      <c r="G3086" s="422">
        <f t="shared" si="727"/>
        <v>0</v>
      </c>
      <c r="H3086" s="22">
        <f t="shared" si="728"/>
        <v>19544</v>
      </c>
      <c r="I3086" s="116">
        <v>5088</v>
      </c>
      <c r="J3086" s="116">
        <v>0</v>
      </c>
      <c r="K3086" s="116">
        <v>3013</v>
      </c>
      <c r="L3086" s="116">
        <v>0</v>
      </c>
      <c r="M3086" s="22">
        <f t="shared" si="729"/>
        <v>8101</v>
      </c>
      <c r="N3086" s="116">
        <v>5147</v>
      </c>
      <c r="O3086" s="116">
        <v>0</v>
      </c>
      <c r="P3086" s="116">
        <v>3674</v>
      </c>
      <c r="Q3086" s="116">
        <v>0</v>
      </c>
      <c r="R3086" s="22">
        <f t="shared" si="730"/>
        <v>8821</v>
      </c>
      <c r="S3086" s="116">
        <v>1851</v>
      </c>
      <c r="T3086" s="116">
        <v>0</v>
      </c>
      <c r="U3086" s="116">
        <v>771</v>
      </c>
      <c r="V3086" s="116">
        <v>0</v>
      </c>
      <c r="W3086" s="22">
        <f t="shared" si="731"/>
        <v>2622</v>
      </c>
      <c r="X3086" s="22">
        <f t="shared" si="732"/>
        <v>651.4666666666667</v>
      </c>
      <c r="Y3086" s="22">
        <f ca="1">OFFSET('Cost Study'!$B$7,'Operations Support'!$C3086,'Operations Support'!$B3086)*$H3086</f>
        <v>34983.760000000002</v>
      </c>
      <c r="Z3086" s="23">
        <f ca="1">Y3086*'Cost Study'!$B$31</f>
        <v>1953910.5119155729</v>
      </c>
      <c r="AA3086" s="23">
        <f ca="1">IF(A3086=10298,1.51,1)*IF($B3086&lt;3,$D3086*'Cost Study'!$B$32*OFFSET('Cost Study'!$B$7,'Operations Support'!$C3086,'Operations Support'!$B3086),0)</f>
        <v>2163.3940000000002</v>
      </c>
      <c r="AB3086" s="24">
        <f ca="1">AA3086*'Cost Study'!$B$31</f>
        <v>120829.73008090265</v>
      </c>
      <c r="AC3086" s="23">
        <f ca="1">Y3086*'Cost Study'!$B$31</f>
        <v>1953910.5119155729</v>
      </c>
      <c r="AD3086" s="24">
        <f ca="1">AA3086*'Cost Study'!$B$31</f>
        <v>120829.73008090265</v>
      </c>
      <c r="AE3086" s="377">
        <f t="shared" ca="1" si="733"/>
        <v>2074740.2419964755</v>
      </c>
      <c r="AF3086" s="377">
        <f t="shared" ca="1" si="734"/>
        <v>2074740.2419964755</v>
      </c>
      <c r="AH3086" s="688">
        <f>IFERROR($H3086/SUMIF($A:$A,$A3086,$H:$H)*SUMIF(Summary!$A$110:$A$186,$A3086,Summary!$P$110:$P$186),0)</f>
        <v>638965.32647000276</v>
      </c>
      <c r="AI3086" s="689">
        <f t="shared" ca="1" si="720"/>
        <v>1435774.9155264727</v>
      </c>
      <c r="AJ3086" s="688">
        <f>IFERROR(H3086/SUMIF(A:A,A3086,H:H)*SUMIF(Summary!$A$110:$A$186,'Operations Support'!A3086,Summary!$Q$110:$Q$186),0)</f>
        <v>641801.07282720238</v>
      </c>
      <c r="AK3086" s="688">
        <f t="shared" ca="1" si="721"/>
        <v>1432939.1691692732</v>
      </c>
      <c r="AM3086" s="688">
        <f>IFERROR($H3086/SUMIF($A:$A,$A3086,$H:$H)*SUMIF(Summary!$A$230:$A$266,$A3086,Summary!$P$230:$P$266),0)</f>
        <v>120893.13241321684</v>
      </c>
      <c r="AN3086" s="688">
        <f>IFERROR($H3086/SUMIF($A:$A,$A3086,$H:$H)*(SUMIF(Summary!$A$230:$A$266,$A3086,Summary!$L$230:$L$266)+SUMIF(Summary!$A$281:$A$317,$A3086,Summary!$L$281:$L$317))-AM3086,0)</f>
        <v>261419.97079394732</v>
      </c>
      <c r="AO3086" s="688">
        <f>IFERROR($H3086/SUMIF($A:$A,$A3086,$H:$H)*SUMIF(Summary!$A$230:$A$266,$A3086,Summary!$Q$230:$Q$266),0)</f>
        <v>121429.65958558342</v>
      </c>
      <c r="AP3086" s="688">
        <f>IFERROR($H3086/SUMIF($A:$A,$A3086,$H:$H)*(SUMIF(Summary!$A$230:$A$266,$A3086,Summary!$L$230:$L$266)+SUMIF(Summary!$A$281:$A$317,$A3086,Summary!$L$281:$L$317))-AO3086,0)</f>
        <v>260883.44362158072</v>
      </c>
      <c r="AQ3086" s="306"/>
      <c r="AR3086" s="688">
        <f t="shared" ca="1" si="722"/>
        <v>1697194.8863204201</v>
      </c>
      <c r="AS3086" s="688">
        <f t="shared" ca="1" si="723"/>
        <v>1693822.6127908539</v>
      </c>
    </row>
    <row r="3087" spans="1:45" x14ac:dyDescent="0.2">
      <c r="A3087" s="423">
        <v>11163</v>
      </c>
      <c r="B3087" s="424">
        <v>2</v>
      </c>
      <c r="C3087" s="425" t="s">
        <v>316</v>
      </c>
      <c r="D3087" s="422">
        <f t="shared" si="724"/>
        <v>0</v>
      </c>
      <c r="E3087" s="422">
        <f t="shared" si="725"/>
        <v>0</v>
      </c>
      <c r="F3087" s="422">
        <f t="shared" si="726"/>
        <v>0</v>
      </c>
      <c r="G3087" s="422">
        <f t="shared" si="727"/>
        <v>0</v>
      </c>
      <c r="H3087" s="22">
        <f t="shared" si="728"/>
        <v>0</v>
      </c>
      <c r="I3087" s="116">
        <v>0</v>
      </c>
      <c r="J3087" s="116">
        <v>0</v>
      </c>
      <c r="K3087" s="116">
        <v>0</v>
      </c>
      <c r="L3087" s="116">
        <v>0</v>
      </c>
      <c r="M3087" s="22">
        <f t="shared" si="729"/>
        <v>0</v>
      </c>
      <c r="N3087" s="116">
        <v>0</v>
      </c>
      <c r="O3087" s="116">
        <v>0</v>
      </c>
      <c r="P3087" s="116">
        <v>0</v>
      </c>
      <c r="Q3087" s="116">
        <v>0</v>
      </c>
      <c r="R3087" s="22">
        <f t="shared" si="730"/>
        <v>0</v>
      </c>
      <c r="S3087" s="116">
        <v>0</v>
      </c>
      <c r="T3087" s="116">
        <v>0</v>
      </c>
      <c r="U3087" s="116">
        <v>0</v>
      </c>
      <c r="V3087" s="116">
        <v>0</v>
      </c>
      <c r="W3087" s="22">
        <f t="shared" si="731"/>
        <v>0</v>
      </c>
      <c r="X3087" s="22">
        <f t="shared" si="732"/>
        <v>0</v>
      </c>
      <c r="Y3087" s="22">
        <f ca="1">OFFSET('Cost Study'!$B$7,'Operations Support'!$C3087,'Operations Support'!$B3087)*$H3087</f>
        <v>0</v>
      </c>
      <c r="Z3087" s="23">
        <f ca="1">Y3087*'Cost Study'!$B$31</f>
        <v>0</v>
      </c>
      <c r="AA3087" s="23">
        <f ca="1">IF(A3087=10298,1.51,1)*IF($B3087&lt;3,$D3087*'Cost Study'!$B$32*OFFSET('Cost Study'!$B$7,'Operations Support'!$C3087,'Operations Support'!$B3087),0)</f>
        <v>0</v>
      </c>
      <c r="AB3087" s="24">
        <f ca="1">AA3087*'Cost Study'!$B$31</f>
        <v>0</v>
      </c>
      <c r="AC3087" s="23">
        <f ca="1">Y3087*'Cost Study'!$B$31</f>
        <v>0</v>
      </c>
      <c r="AD3087" s="24">
        <f ca="1">AA3087*'Cost Study'!$B$31</f>
        <v>0</v>
      </c>
      <c r="AE3087" s="377">
        <f t="shared" ca="1" si="733"/>
        <v>0</v>
      </c>
      <c r="AF3087" s="377">
        <f t="shared" ca="1" si="734"/>
        <v>0</v>
      </c>
      <c r="AH3087" s="688">
        <f>IFERROR($H3087/SUMIF($A:$A,$A3087,$H:$H)*SUMIF(Summary!$A$110:$A$186,$A3087,Summary!$P$110:$P$186),0)</f>
        <v>0</v>
      </c>
      <c r="AI3087" s="689">
        <f t="shared" ca="1" si="720"/>
        <v>0</v>
      </c>
      <c r="AJ3087" s="688">
        <f>IFERROR(H3087/SUMIF(A:A,A3087,H:H)*SUMIF(Summary!$A$110:$A$186,'Operations Support'!A3087,Summary!$Q$110:$Q$186),0)</f>
        <v>0</v>
      </c>
      <c r="AK3087" s="688">
        <f t="shared" ca="1" si="721"/>
        <v>0</v>
      </c>
      <c r="AM3087" s="688">
        <f>IFERROR($H3087/SUMIF($A:$A,$A3087,$H:$H)*SUMIF(Summary!$A$230:$A$266,$A3087,Summary!$P$230:$P$266),0)</f>
        <v>0</v>
      </c>
      <c r="AN3087" s="688">
        <f>IFERROR($H3087/SUMIF($A:$A,$A3087,$H:$H)*(SUMIF(Summary!$A$230:$A$266,$A3087,Summary!$L$230:$L$266)+SUMIF(Summary!$A$281:$A$317,$A3087,Summary!$L$281:$L$317))-AM3087,0)</f>
        <v>0</v>
      </c>
      <c r="AO3087" s="688">
        <f>IFERROR($H3087/SUMIF($A:$A,$A3087,$H:$H)*SUMIF(Summary!$A$230:$A$266,$A3087,Summary!$Q$230:$Q$266),0)</f>
        <v>0</v>
      </c>
      <c r="AP3087" s="688">
        <f>IFERROR($H3087/SUMIF($A:$A,$A3087,$H:$H)*(SUMIF(Summary!$A$230:$A$266,$A3087,Summary!$L$230:$L$266)+SUMIF(Summary!$A$281:$A$317,$A3087,Summary!$L$281:$L$317))-AO3087,0)</f>
        <v>0</v>
      </c>
      <c r="AQ3087" s="306"/>
      <c r="AR3087" s="688">
        <f t="shared" ca="1" si="722"/>
        <v>0</v>
      </c>
      <c r="AS3087" s="688">
        <f t="shared" ca="1" si="723"/>
        <v>0</v>
      </c>
    </row>
    <row r="3088" spans="1:45" x14ac:dyDescent="0.2">
      <c r="A3088" s="423">
        <v>11163</v>
      </c>
      <c r="B3088" s="424">
        <v>2</v>
      </c>
      <c r="C3088" s="425" t="s">
        <v>317</v>
      </c>
      <c r="D3088" s="422">
        <f t="shared" si="724"/>
        <v>0</v>
      </c>
      <c r="E3088" s="422">
        <f t="shared" si="725"/>
        <v>0</v>
      </c>
      <c r="F3088" s="422">
        <f t="shared" si="726"/>
        <v>492</v>
      </c>
      <c r="G3088" s="422">
        <f t="shared" si="727"/>
        <v>0</v>
      </c>
      <c r="H3088" s="22">
        <f t="shared" si="728"/>
        <v>492</v>
      </c>
      <c r="I3088" s="116">
        <v>0</v>
      </c>
      <c r="J3088" s="116">
        <v>0</v>
      </c>
      <c r="K3088" s="116">
        <v>240</v>
      </c>
      <c r="L3088" s="116">
        <v>0</v>
      </c>
      <c r="M3088" s="22">
        <f t="shared" si="729"/>
        <v>240</v>
      </c>
      <c r="N3088" s="116">
        <v>0</v>
      </c>
      <c r="O3088" s="116">
        <v>0</v>
      </c>
      <c r="P3088" s="116">
        <v>252</v>
      </c>
      <c r="Q3088" s="116">
        <v>0</v>
      </c>
      <c r="R3088" s="22">
        <f t="shared" si="730"/>
        <v>252</v>
      </c>
      <c r="S3088" s="116">
        <v>0</v>
      </c>
      <c r="T3088" s="116">
        <v>0</v>
      </c>
      <c r="U3088" s="116">
        <v>0</v>
      </c>
      <c r="V3088" s="116">
        <v>0</v>
      </c>
      <c r="W3088" s="22">
        <f t="shared" si="731"/>
        <v>0</v>
      </c>
      <c r="X3088" s="22">
        <f t="shared" si="732"/>
        <v>16.399999999999999</v>
      </c>
      <c r="Y3088" s="22">
        <f ca="1">OFFSET('Cost Study'!$B$7,'Operations Support'!$C3088,'Operations Support'!$B3088)*$H3088</f>
        <v>1077.48</v>
      </c>
      <c r="Z3088" s="23">
        <f ca="1">Y3088*'Cost Study'!$B$31</f>
        <v>60179.337451971754</v>
      </c>
      <c r="AA3088" s="23">
        <f ca="1">IF(A3088=10298,1.51,1)*IF($B3088&lt;3,$D3088*'Cost Study'!$B$32*OFFSET('Cost Study'!$B$7,'Operations Support'!$C3088,'Operations Support'!$B3088),0)</f>
        <v>0</v>
      </c>
      <c r="AB3088" s="24">
        <f ca="1">AA3088*'Cost Study'!$B$31</f>
        <v>0</v>
      </c>
      <c r="AC3088" s="23">
        <f ca="1">Y3088*'Cost Study'!$B$31</f>
        <v>60179.337451971754</v>
      </c>
      <c r="AD3088" s="24">
        <f ca="1">AA3088*'Cost Study'!$B$31</f>
        <v>0</v>
      </c>
      <c r="AE3088" s="377">
        <f t="shared" ca="1" si="733"/>
        <v>60179.337451971754</v>
      </c>
      <c r="AF3088" s="377">
        <f t="shared" ca="1" si="734"/>
        <v>60179.337451971754</v>
      </c>
      <c r="AH3088" s="688">
        <f>IFERROR($H3088/SUMIF($A:$A,$A3088,$H:$H)*SUMIF(Summary!$A$110:$A$186,$A3088,Summary!$P$110:$P$186),0)</f>
        <v>16085.291681500274</v>
      </c>
      <c r="AI3088" s="689">
        <f t="shared" ca="1" si="720"/>
        <v>44094.045770471479</v>
      </c>
      <c r="AJ3088" s="688">
        <f>IFERROR(H3088/SUMIF(A:A,A3088,H:H)*SUMIF(Summary!$A$110:$A$186,'Operations Support'!A3088,Summary!$Q$110:$Q$186),0)</f>
        <v>16156.678665113772</v>
      </c>
      <c r="AK3088" s="688">
        <f t="shared" ca="1" si="721"/>
        <v>44022.658786857981</v>
      </c>
      <c r="AM3088" s="688">
        <f>IFERROR($H3088/SUMIF($A:$A,$A3088,$H:$H)*SUMIF(Summary!$A$230:$A$266,$A3088,Summary!$P$230:$P$266),0)</f>
        <v>3043.3596575574438</v>
      </c>
      <c r="AN3088" s="688">
        <f>IFERROR($H3088/SUMIF($A:$A,$A3088,$H:$H)*(SUMIF(Summary!$A$230:$A$266,$A3088,Summary!$L$230:$L$266)+SUMIF(Summary!$A$281:$A$317,$A3088,Summary!$L$281:$L$317))-AM3088,0)</f>
        <v>6580.9775701300705</v>
      </c>
      <c r="AO3088" s="688">
        <f>IFERROR($H3088/SUMIF($A:$A,$A3088,$H:$H)*SUMIF(Summary!$A$230:$A$266,$A3088,Summary!$Q$230:$Q$266),0)</f>
        <v>3056.8661745859108</v>
      </c>
      <c r="AP3088" s="688">
        <f>IFERROR($H3088/SUMIF($A:$A,$A3088,$H:$H)*(SUMIF(Summary!$A$230:$A$266,$A3088,Summary!$L$230:$L$266)+SUMIF(Summary!$A$281:$A$317,$A3088,Summary!$L$281:$L$317))-AO3088,0)</f>
        <v>6567.4710531016035</v>
      </c>
      <c r="AQ3088" s="306"/>
      <c r="AR3088" s="688">
        <f t="shared" ca="1" si="722"/>
        <v>50675.023340601547</v>
      </c>
      <c r="AS3088" s="688">
        <f t="shared" ca="1" si="723"/>
        <v>50590.129839959583</v>
      </c>
    </row>
    <row r="3089" spans="1:45" s="15" customFormat="1" x14ac:dyDescent="0.2">
      <c r="A3089" s="423">
        <v>11163</v>
      </c>
      <c r="B3089" s="424">
        <v>2</v>
      </c>
      <c r="C3089" s="425" t="s">
        <v>318</v>
      </c>
      <c r="D3089" s="422">
        <f t="shared" si="724"/>
        <v>690</v>
      </c>
      <c r="E3089" s="422">
        <f t="shared" si="725"/>
        <v>0</v>
      </c>
      <c r="F3089" s="422">
        <f t="shared" si="726"/>
        <v>1278</v>
      </c>
      <c r="G3089" s="422">
        <f t="shared" si="727"/>
        <v>0</v>
      </c>
      <c r="H3089" s="22">
        <f t="shared" si="728"/>
        <v>1968</v>
      </c>
      <c r="I3089" s="116">
        <v>216</v>
      </c>
      <c r="J3089" s="116">
        <v>0</v>
      </c>
      <c r="K3089" s="116">
        <v>750</v>
      </c>
      <c r="L3089" s="116">
        <v>0</v>
      </c>
      <c r="M3089" s="22">
        <f t="shared" si="729"/>
        <v>966</v>
      </c>
      <c r="N3089" s="116">
        <v>282</v>
      </c>
      <c r="O3089" s="116">
        <v>0</v>
      </c>
      <c r="P3089" s="116">
        <v>528</v>
      </c>
      <c r="Q3089" s="116">
        <v>0</v>
      </c>
      <c r="R3089" s="22">
        <f t="shared" si="730"/>
        <v>810</v>
      </c>
      <c r="S3089" s="116">
        <v>192</v>
      </c>
      <c r="T3089" s="116">
        <v>0</v>
      </c>
      <c r="U3089" s="116">
        <v>0</v>
      </c>
      <c r="V3089" s="116">
        <v>0</v>
      </c>
      <c r="W3089" s="22">
        <f t="shared" si="731"/>
        <v>192</v>
      </c>
      <c r="X3089" s="22">
        <f t="shared" si="732"/>
        <v>65.599999999999994</v>
      </c>
      <c r="Y3089" s="22">
        <f ca="1">OFFSET('Cost Study'!$B$7,'Operations Support'!$C3089,'Operations Support'!$B3089)*$H3089</f>
        <v>4506.72</v>
      </c>
      <c r="Z3089" s="23">
        <f ca="1">Y3089*'Cost Study'!$B$31</f>
        <v>251709.00961646633</v>
      </c>
      <c r="AA3089" s="23">
        <f ca="1">IF(A3089=10298,1.51,1)*IF($B3089&lt;3,$D3089*'Cost Study'!$B$32*OFFSET('Cost Study'!$B$7,'Operations Support'!$C3089,'Operations Support'!$B3089),0)</f>
        <v>158.01</v>
      </c>
      <c r="AB3089" s="24">
        <f ca="1">AA3089*'Cost Study'!$B$31</f>
        <v>8825.1634469187884</v>
      </c>
      <c r="AC3089" s="23">
        <f ca="1">Y3089*'Cost Study'!$B$31</f>
        <v>251709.00961646633</v>
      </c>
      <c r="AD3089" s="24">
        <f ca="1">AA3089*'Cost Study'!$B$31</f>
        <v>8825.1634469187884</v>
      </c>
      <c r="AE3089" s="377">
        <f t="shared" ca="1" si="733"/>
        <v>260534.17306338513</v>
      </c>
      <c r="AF3089" s="377">
        <f t="shared" ca="1" si="734"/>
        <v>260534.17306338513</v>
      </c>
      <c r="AH3089" s="688">
        <f>IFERROR($H3089/SUMIF($A:$A,$A3089,$H:$H)*SUMIF(Summary!$A$110:$A$186,$A3089,Summary!$P$110:$P$186),0)</f>
        <v>64341.166726001095</v>
      </c>
      <c r="AI3089" s="689">
        <f t="shared" ca="1" si="720"/>
        <v>196193.00633738402</v>
      </c>
      <c r="AJ3089" s="688">
        <f>IFERROR(H3089/SUMIF(A:A,A3089,H:H)*SUMIF(Summary!$A$110:$A$186,'Operations Support'!A3089,Summary!$Q$110:$Q$186),0)</f>
        <v>64626.714660455087</v>
      </c>
      <c r="AK3089" s="688">
        <f t="shared" ca="1" si="721"/>
        <v>195907.45840293003</v>
      </c>
      <c r="AL3089" s="1"/>
      <c r="AM3089" s="688">
        <f>IFERROR($H3089/SUMIF($A:$A,$A3089,$H:$H)*SUMIF(Summary!$A$230:$A$266,$A3089,Summary!$P$230:$P$266),0)</f>
        <v>12173.438630229775</v>
      </c>
      <c r="AN3089" s="688">
        <f>IFERROR($H3089/SUMIF($A:$A,$A3089,$H:$H)*(SUMIF(Summary!$A$230:$A$266,$A3089,Summary!$L$230:$L$266)+SUMIF(Summary!$A$281:$A$317,$A3089,Summary!$L$281:$L$317))-AM3089,0)</f>
        <v>26323.910280520282</v>
      </c>
      <c r="AO3089" s="688">
        <f>IFERROR($H3089/SUMIF($A:$A,$A3089,$H:$H)*SUMIF(Summary!$A$230:$A$266,$A3089,Summary!$Q$230:$Q$266),0)</f>
        <v>12227.464698343643</v>
      </c>
      <c r="AP3089" s="688">
        <f>IFERROR($H3089/SUMIF($A:$A,$A3089,$H:$H)*(SUMIF(Summary!$A$230:$A$266,$A3089,Summary!$L$230:$L$266)+SUMIF(Summary!$A$281:$A$317,$A3089,Summary!$L$281:$L$317))-AO3089,0)</f>
        <v>26269.884212406414</v>
      </c>
      <c r="AQ3089" s="306"/>
      <c r="AR3089" s="688">
        <f t="shared" ca="1" si="722"/>
        <v>222516.91661790429</v>
      </c>
      <c r="AS3089" s="688">
        <f t="shared" ca="1" si="723"/>
        <v>222177.34261533644</v>
      </c>
    </row>
    <row r="3090" spans="1:45" x14ac:dyDescent="0.2">
      <c r="A3090" s="423">
        <v>11163</v>
      </c>
      <c r="B3090" s="424">
        <v>2</v>
      </c>
      <c r="C3090" s="425" t="s">
        <v>319</v>
      </c>
      <c r="D3090" s="422">
        <f t="shared" si="724"/>
        <v>2466</v>
      </c>
      <c r="E3090" s="422">
        <f t="shared" si="725"/>
        <v>0</v>
      </c>
      <c r="F3090" s="422">
        <f t="shared" si="726"/>
        <v>21479</v>
      </c>
      <c r="G3090" s="422">
        <f t="shared" si="727"/>
        <v>0</v>
      </c>
      <c r="H3090" s="22">
        <f t="shared" si="728"/>
        <v>23945</v>
      </c>
      <c r="I3090" s="116">
        <v>1101</v>
      </c>
      <c r="J3090" s="116">
        <v>0</v>
      </c>
      <c r="K3090" s="116">
        <v>9498</v>
      </c>
      <c r="L3090" s="116">
        <v>0</v>
      </c>
      <c r="M3090" s="22">
        <f t="shared" si="729"/>
        <v>10599</v>
      </c>
      <c r="N3090" s="116">
        <v>855</v>
      </c>
      <c r="O3090" s="116">
        <v>0</v>
      </c>
      <c r="P3090" s="116">
        <v>9287</v>
      </c>
      <c r="Q3090" s="116">
        <v>0</v>
      </c>
      <c r="R3090" s="22">
        <f t="shared" si="730"/>
        <v>10142</v>
      </c>
      <c r="S3090" s="116">
        <v>510</v>
      </c>
      <c r="T3090" s="116">
        <v>0</v>
      </c>
      <c r="U3090" s="116">
        <v>2694</v>
      </c>
      <c r="V3090" s="116">
        <v>0</v>
      </c>
      <c r="W3090" s="22">
        <f t="shared" si="731"/>
        <v>3204</v>
      </c>
      <c r="X3090" s="22">
        <f t="shared" si="732"/>
        <v>798.16666666666663</v>
      </c>
      <c r="Y3090" s="22">
        <f ca="1">OFFSET('Cost Study'!$B$7,'Operations Support'!$C3090,'Operations Support'!$B3090)*$H3090</f>
        <v>48847.8</v>
      </c>
      <c r="Z3090" s="23">
        <f ca="1">Y3090*'Cost Study'!$B$31</f>
        <v>2728243.9024264263</v>
      </c>
      <c r="AA3090" s="23">
        <f ca="1">IF(A3090=10298,1.51,1)*IF($B3090&lt;3,$D3090*'Cost Study'!$B$32*OFFSET('Cost Study'!$B$7,'Operations Support'!$C3090,'Operations Support'!$B3090),0)</f>
        <v>503.06400000000008</v>
      </c>
      <c r="AB3090" s="24">
        <f ca="1">AA3090*'Cost Study'!$B$31</f>
        <v>28097.09527410135</v>
      </c>
      <c r="AC3090" s="23">
        <f ca="1">Y3090*'Cost Study'!$B$31</f>
        <v>2728243.9024264263</v>
      </c>
      <c r="AD3090" s="24">
        <f ca="1">AA3090*'Cost Study'!$B$31</f>
        <v>28097.09527410135</v>
      </c>
      <c r="AE3090" s="377">
        <f t="shared" ca="1" si="733"/>
        <v>2756340.9977005278</v>
      </c>
      <c r="AF3090" s="377">
        <f t="shared" ca="1" si="734"/>
        <v>2756340.9977005278</v>
      </c>
      <c r="AH3090" s="688">
        <f>IFERROR($H3090/SUMIF($A:$A,$A3090,$H:$H)*SUMIF(Summary!$A$110:$A$186,$A3090,Summary!$P$110:$P$186),0)</f>
        <v>782850.22218195954</v>
      </c>
      <c r="AI3090" s="689">
        <f t="shared" ca="1" si="720"/>
        <v>1973490.7755185682</v>
      </c>
      <c r="AJ3090" s="688">
        <f>IFERROR(H3090/SUMIF(A:A,A3090,H:H)*SUMIF(Summary!$A$110:$A$186,'Operations Support'!A3090,Summary!$Q$110:$Q$186),0)</f>
        <v>786324.5338133116</v>
      </c>
      <c r="AK3090" s="688">
        <f t="shared" ca="1" si="721"/>
        <v>1970016.4638872161</v>
      </c>
      <c r="AM3090" s="688">
        <f>IFERROR($H3090/SUMIF($A:$A,$A3090,$H:$H)*SUMIF(Summary!$A$230:$A$266,$A3090,Summary!$P$230:$P$266),0)</f>
        <v>148116.35569148982</v>
      </c>
      <c r="AN3090" s="688">
        <f>IFERROR($H3090/SUMIF($A:$A,$A3090,$H:$H)*(SUMIF(Summary!$A$230:$A$266,$A3090,Summary!$L$230:$L$266)+SUMIF(Summary!$A$281:$A$317,$A3090,Summary!$L$281:$L$317))-AM3090,0)</f>
        <v>320287.61771700106</v>
      </c>
      <c r="AO3090" s="688">
        <f>IFERROR($H3090/SUMIF($A:$A,$A3090,$H:$H)*SUMIF(Summary!$A$230:$A$266,$A3090,Summary!$Q$230:$Q$266),0)</f>
        <v>148773.70030581226</v>
      </c>
      <c r="AP3090" s="688">
        <f>IFERROR($H3090/SUMIF($A:$A,$A3090,$H:$H)*(SUMIF(Summary!$A$230:$A$266,$A3090,Summary!$L$230:$L$266)+SUMIF(Summary!$A$281:$A$317,$A3090,Summary!$L$281:$L$317))-AO3090,0)</f>
        <v>319630.27310267859</v>
      </c>
      <c r="AQ3090" s="306"/>
      <c r="AR3090" s="688">
        <f t="shared" ca="1" si="722"/>
        <v>2293778.3932355694</v>
      </c>
      <c r="AS3090" s="688">
        <f t="shared" ca="1" si="723"/>
        <v>2289646.7369898949</v>
      </c>
    </row>
    <row r="3091" spans="1:45" x14ac:dyDescent="0.2">
      <c r="A3091" s="423">
        <v>11163</v>
      </c>
      <c r="B3091" s="424">
        <v>2</v>
      </c>
      <c r="C3091" s="425" t="s">
        <v>320</v>
      </c>
      <c r="D3091" s="422">
        <f t="shared" si="724"/>
        <v>0</v>
      </c>
      <c r="E3091" s="422">
        <f t="shared" si="725"/>
        <v>0</v>
      </c>
      <c r="F3091" s="422">
        <f t="shared" si="726"/>
        <v>0</v>
      </c>
      <c r="G3091" s="422">
        <f t="shared" si="727"/>
        <v>0</v>
      </c>
      <c r="H3091" s="22">
        <f t="shared" si="728"/>
        <v>0</v>
      </c>
      <c r="I3091" s="116">
        <v>0</v>
      </c>
      <c r="J3091" s="116">
        <v>0</v>
      </c>
      <c r="K3091" s="116">
        <v>0</v>
      </c>
      <c r="L3091" s="116">
        <v>0</v>
      </c>
      <c r="M3091" s="22">
        <f t="shared" si="729"/>
        <v>0</v>
      </c>
      <c r="N3091" s="116">
        <v>0</v>
      </c>
      <c r="O3091" s="116">
        <v>0</v>
      </c>
      <c r="P3091" s="116">
        <v>0</v>
      </c>
      <c r="Q3091" s="116">
        <v>0</v>
      </c>
      <c r="R3091" s="22">
        <f t="shared" si="730"/>
        <v>0</v>
      </c>
      <c r="S3091" s="116">
        <v>0</v>
      </c>
      <c r="T3091" s="116">
        <v>0</v>
      </c>
      <c r="U3091" s="116">
        <v>0</v>
      </c>
      <c r="V3091" s="116">
        <v>0</v>
      </c>
      <c r="W3091" s="22">
        <f t="shared" si="731"/>
        <v>0</v>
      </c>
      <c r="X3091" s="22">
        <f t="shared" si="732"/>
        <v>0</v>
      </c>
      <c r="Y3091" s="22">
        <f ca="1">OFFSET('Cost Study'!$B$7,'Operations Support'!$C3091,'Operations Support'!$B3091)*$H3091</f>
        <v>0</v>
      </c>
      <c r="Z3091" s="23">
        <f ca="1">Y3091*'Cost Study'!$B$31</f>
        <v>0</v>
      </c>
      <c r="AA3091" s="23">
        <f ca="1">IF(A3091=10298,1.51,1)*IF($B3091&lt;3,$D3091*'Cost Study'!$B$32*OFFSET('Cost Study'!$B$7,'Operations Support'!$C3091,'Operations Support'!$B3091),0)</f>
        <v>0</v>
      </c>
      <c r="AB3091" s="24">
        <f ca="1">AA3091*'Cost Study'!$B$31</f>
        <v>0</v>
      </c>
      <c r="AC3091" s="23">
        <f ca="1">Y3091*'Cost Study'!$B$31</f>
        <v>0</v>
      </c>
      <c r="AD3091" s="24">
        <f ca="1">AA3091*'Cost Study'!$B$31</f>
        <v>0</v>
      </c>
      <c r="AE3091" s="377">
        <f t="shared" ca="1" si="733"/>
        <v>0</v>
      </c>
      <c r="AF3091" s="377">
        <f t="shared" ca="1" si="734"/>
        <v>0</v>
      </c>
      <c r="AH3091" s="688">
        <f>IFERROR($H3091/SUMIF($A:$A,$A3091,$H:$H)*SUMIF(Summary!$A$110:$A$186,$A3091,Summary!$P$110:$P$186),0)</f>
        <v>0</v>
      </c>
      <c r="AI3091" s="689">
        <f t="shared" ca="1" si="720"/>
        <v>0</v>
      </c>
      <c r="AJ3091" s="688">
        <f>IFERROR(H3091/SUMIF(A:A,A3091,H:H)*SUMIF(Summary!$A$110:$A$186,'Operations Support'!A3091,Summary!$Q$110:$Q$186),0)</f>
        <v>0</v>
      </c>
      <c r="AK3091" s="688">
        <f t="shared" ca="1" si="721"/>
        <v>0</v>
      </c>
      <c r="AM3091" s="688">
        <f>IFERROR($H3091/SUMIF($A:$A,$A3091,$H:$H)*SUMIF(Summary!$A$230:$A$266,$A3091,Summary!$P$230:$P$266),0)</f>
        <v>0</v>
      </c>
      <c r="AN3091" s="688">
        <f>IFERROR($H3091/SUMIF($A:$A,$A3091,$H:$H)*(SUMIF(Summary!$A$230:$A$266,$A3091,Summary!$L$230:$L$266)+SUMIF(Summary!$A$281:$A$317,$A3091,Summary!$L$281:$L$317))-AM3091,0)</f>
        <v>0</v>
      </c>
      <c r="AO3091" s="688">
        <f>IFERROR($H3091/SUMIF($A:$A,$A3091,$H:$H)*SUMIF(Summary!$A$230:$A$266,$A3091,Summary!$Q$230:$Q$266),0)</f>
        <v>0</v>
      </c>
      <c r="AP3091" s="688">
        <f>IFERROR($H3091/SUMIF($A:$A,$A3091,$H:$H)*(SUMIF(Summary!$A$230:$A$266,$A3091,Summary!$L$230:$L$266)+SUMIF(Summary!$A$281:$A$317,$A3091,Summary!$L$281:$L$317))-AO3091,0)</f>
        <v>0</v>
      </c>
      <c r="AQ3091" s="306"/>
      <c r="AR3091" s="688">
        <f t="shared" ca="1" si="722"/>
        <v>0</v>
      </c>
      <c r="AS3091" s="688">
        <f t="shared" ca="1" si="723"/>
        <v>0</v>
      </c>
    </row>
    <row r="3092" spans="1:45" x14ac:dyDescent="0.2">
      <c r="A3092" s="423">
        <v>11163</v>
      </c>
      <c r="B3092" s="424">
        <v>3</v>
      </c>
      <c r="C3092" s="425" t="s">
        <v>300</v>
      </c>
      <c r="D3092" s="422">
        <f t="shared" si="724"/>
        <v>4557</v>
      </c>
      <c r="E3092" s="422">
        <f t="shared" si="725"/>
        <v>0</v>
      </c>
      <c r="F3092" s="422">
        <f t="shared" si="726"/>
        <v>1488</v>
      </c>
      <c r="G3092" s="422">
        <f t="shared" si="727"/>
        <v>0</v>
      </c>
      <c r="H3092" s="22">
        <f t="shared" si="728"/>
        <v>6045</v>
      </c>
      <c r="I3092" s="116">
        <v>1599</v>
      </c>
      <c r="J3092" s="116">
        <v>0</v>
      </c>
      <c r="K3092" s="116">
        <v>534</v>
      </c>
      <c r="L3092" s="116">
        <v>0</v>
      </c>
      <c r="M3092" s="22">
        <f t="shared" si="729"/>
        <v>2133</v>
      </c>
      <c r="N3092" s="116">
        <v>1662</v>
      </c>
      <c r="O3092" s="116">
        <v>0</v>
      </c>
      <c r="P3092" s="116">
        <v>546</v>
      </c>
      <c r="Q3092" s="116">
        <v>0</v>
      </c>
      <c r="R3092" s="22">
        <f t="shared" si="730"/>
        <v>2208</v>
      </c>
      <c r="S3092" s="116">
        <v>1296</v>
      </c>
      <c r="T3092" s="116">
        <v>0</v>
      </c>
      <c r="U3092" s="116">
        <v>408</v>
      </c>
      <c r="V3092" s="116">
        <v>0</v>
      </c>
      <c r="W3092" s="22">
        <f t="shared" si="731"/>
        <v>1704</v>
      </c>
      <c r="X3092" s="22">
        <f t="shared" si="732"/>
        <v>251.875</v>
      </c>
      <c r="Y3092" s="22">
        <f ca="1">OFFSET('Cost Study'!$B$7,'Operations Support'!$C3092,'Operations Support'!$B3092)*$H3092</f>
        <v>25993.5</v>
      </c>
      <c r="Z3092" s="23">
        <f ca="1">Y3092*'Cost Study'!$B$31</f>
        <v>1451787.1404182238</v>
      </c>
      <c r="AA3092" s="23">
        <f ca="1">IF(A3092=10298,1.51,1)*IF($B3092&lt;3,$D3092*'Cost Study'!$B$32*OFFSET('Cost Study'!$B$7,'Operations Support'!$C3092,'Operations Support'!$B3092),0)</f>
        <v>0</v>
      </c>
      <c r="AB3092" s="24">
        <f ca="1">AA3092*'Cost Study'!$B$31</f>
        <v>0</v>
      </c>
      <c r="AC3092" s="23">
        <f ca="1">Y3092*'Cost Study'!$B$31</f>
        <v>1451787.1404182238</v>
      </c>
      <c r="AD3092" s="24">
        <f ca="1">AA3092*'Cost Study'!$B$31</f>
        <v>0</v>
      </c>
      <c r="AE3092" s="377">
        <f t="shared" ca="1" si="733"/>
        <v>1451787.1404182238</v>
      </c>
      <c r="AF3092" s="377">
        <f t="shared" ca="1" si="734"/>
        <v>1451787.1404182238</v>
      </c>
      <c r="AH3092" s="688">
        <f>IFERROR($H3092/SUMIF($A:$A,$A3092,$H:$H)*SUMIF(Summary!$A$110:$A$186,$A3092,Summary!$P$110:$P$186),0)</f>
        <v>197633.30937940886</v>
      </c>
      <c r="AI3092" s="689">
        <f t="shared" ca="1" si="720"/>
        <v>1254153.831038815</v>
      </c>
      <c r="AJ3092" s="688">
        <f>IFERROR(H3092/SUMIF(A:A,A3092,H:H)*SUMIF(Summary!$A$110:$A$186,'Operations Support'!A3092,Summary!$Q$110:$Q$186),0)</f>
        <v>198510.41164758691</v>
      </c>
      <c r="AK3092" s="688">
        <f t="shared" ca="1" si="721"/>
        <v>1253276.728770637</v>
      </c>
      <c r="AM3092" s="688">
        <f>IFERROR($H3092/SUMIF($A:$A,$A3092,$H:$H)*SUMIF(Summary!$A$230:$A$266,$A3092,Summary!$P$230:$P$266),0)</f>
        <v>37392.498231574697</v>
      </c>
      <c r="AN3092" s="688">
        <f>IFERROR($H3092/SUMIF($A:$A,$A3092,$H:$H)*(SUMIF(Summary!$A$230:$A$266,$A3092,Summary!$L$230:$L$266)+SUMIF(Summary!$A$281:$A$317,$A3092,Summary!$L$281:$L$317))-AM3092,0)</f>
        <v>80857.742706171295</v>
      </c>
      <c r="AO3092" s="688">
        <f>IFERROR($H3092/SUMIF($A:$A,$A3092,$H:$H)*SUMIF(Summary!$A$230:$A$266,$A3092,Summary!$Q$230:$Q$266),0)</f>
        <v>37558.447206040306</v>
      </c>
      <c r="AP3092" s="688">
        <f>IFERROR($H3092/SUMIF($A:$A,$A3092,$H:$H)*(SUMIF(Summary!$A$230:$A$266,$A3092,Summary!$L$230:$L$266)+SUMIF(Summary!$A$281:$A$317,$A3092,Summary!$L$281:$L$317))-AO3092,0)</f>
        <v>80691.793731705679</v>
      </c>
      <c r="AQ3092" s="306"/>
      <c r="AR3092" s="688">
        <f t="shared" ca="1" si="722"/>
        <v>1335011.5737449862</v>
      </c>
      <c r="AS3092" s="688">
        <f t="shared" ca="1" si="723"/>
        <v>1333968.5225023427</v>
      </c>
    </row>
    <row r="3093" spans="1:45" x14ac:dyDescent="0.2">
      <c r="A3093" s="423">
        <v>11163</v>
      </c>
      <c r="B3093" s="424">
        <v>3</v>
      </c>
      <c r="C3093" s="425" t="s">
        <v>301</v>
      </c>
      <c r="D3093" s="422">
        <f t="shared" si="724"/>
        <v>929</v>
      </c>
      <c r="E3093" s="422">
        <f t="shared" si="725"/>
        <v>0</v>
      </c>
      <c r="F3093" s="422">
        <f t="shared" si="726"/>
        <v>39</v>
      </c>
      <c r="G3093" s="422">
        <f t="shared" si="727"/>
        <v>0</v>
      </c>
      <c r="H3093" s="22">
        <f t="shared" si="728"/>
        <v>968</v>
      </c>
      <c r="I3093" s="116">
        <v>394</v>
      </c>
      <c r="J3093" s="116">
        <v>0</v>
      </c>
      <c r="K3093" s="116">
        <v>39</v>
      </c>
      <c r="L3093" s="116">
        <v>0</v>
      </c>
      <c r="M3093" s="22">
        <f t="shared" si="729"/>
        <v>433</v>
      </c>
      <c r="N3093" s="116">
        <v>415</v>
      </c>
      <c r="O3093" s="116">
        <v>0</v>
      </c>
      <c r="P3093" s="116">
        <v>0</v>
      </c>
      <c r="Q3093" s="116">
        <v>0</v>
      </c>
      <c r="R3093" s="22">
        <f t="shared" si="730"/>
        <v>415</v>
      </c>
      <c r="S3093" s="116">
        <v>120</v>
      </c>
      <c r="T3093" s="116">
        <v>0</v>
      </c>
      <c r="U3093" s="116">
        <v>0</v>
      </c>
      <c r="V3093" s="116">
        <v>0</v>
      </c>
      <c r="W3093" s="22">
        <f t="shared" si="731"/>
        <v>120</v>
      </c>
      <c r="X3093" s="22">
        <f t="shared" si="732"/>
        <v>40.333333333333336</v>
      </c>
      <c r="Y3093" s="22">
        <f ca="1">OFFSET('Cost Study'!$B$7,'Operations Support'!$C3093,'Operations Support'!$B3093)*$H3093</f>
        <v>7095.4400000000005</v>
      </c>
      <c r="Z3093" s="23">
        <f ca="1">Y3093*'Cost Study'!$B$31</f>
        <v>396294.01764322165</v>
      </c>
      <c r="AA3093" s="23">
        <f ca="1">IF(A3093=10298,1.51,1)*IF($B3093&lt;3,$D3093*'Cost Study'!$B$32*OFFSET('Cost Study'!$B$7,'Operations Support'!$C3093,'Operations Support'!$B3093),0)</f>
        <v>0</v>
      </c>
      <c r="AB3093" s="24">
        <f ca="1">AA3093*'Cost Study'!$B$31</f>
        <v>0</v>
      </c>
      <c r="AC3093" s="23">
        <f ca="1">Y3093*'Cost Study'!$B$31</f>
        <v>396294.01764322165</v>
      </c>
      <c r="AD3093" s="24">
        <f ca="1">AA3093*'Cost Study'!$B$31</f>
        <v>0</v>
      </c>
      <c r="AE3093" s="377">
        <f t="shared" ca="1" si="733"/>
        <v>396294.01764322165</v>
      </c>
      <c r="AF3093" s="377">
        <f t="shared" ca="1" si="734"/>
        <v>396294.01764322165</v>
      </c>
      <c r="AH3093" s="688">
        <f>IFERROR($H3093/SUMIF($A:$A,$A3093,$H:$H)*SUMIF(Summary!$A$110:$A$186,$A3093,Summary!$P$110:$P$186),0)</f>
        <v>31647.484446528997</v>
      </c>
      <c r="AI3093" s="689">
        <f t="shared" ca="1" si="720"/>
        <v>364646.53319669265</v>
      </c>
      <c r="AJ3093" s="688">
        <f>IFERROR(H3093/SUMIF(A:A,A3093,H:H)*SUMIF(Summary!$A$110:$A$186,'Operations Support'!A3093,Summary!$Q$110:$Q$186),0)</f>
        <v>31787.936885833602</v>
      </c>
      <c r="AK3093" s="688">
        <f t="shared" ca="1" si="721"/>
        <v>364506.08075738803</v>
      </c>
      <c r="AM3093" s="688">
        <f>IFERROR($H3093/SUMIF($A:$A,$A3093,$H:$H)*SUMIF(Summary!$A$230:$A$266,$A3093,Summary!$P$230:$P$266),0)</f>
        <v>5987.7482693406628</v>
      </c>
      <c r="AN3093" s="688">
        <f>IFERROR($H3093/SUMIF($A:$A,$A3093,$H:$H)*(SUMIF(Summary!$A$230:$A$266,$A3093,Summary!$L$230:$L$266)+SUMIF(Summary!$A$281:$A$317,$A3093,Summary!$L$281:$L$317))-AM3093,0)</f>
        <v>12947.939609524201</v>
      </c>
      <c r="AO3093" s="688">
        <f>IFERROR($H3093/SUMIF($A:$A,$A3093,$H:$H)*SUMIF(Summary!$A$230:$A$266,$A3093,Summary!$Q$230:$Q$266),0)</f>
        <v>6014.3220670714672</v>
      </c>
      <c r="AP3093" s="688">
        <f>IFERROR($H3093/SUMIF($A:$A,$A3093,$H:$H)*(SUMIF(Summary!$A$230:$A$266,$A3093,Summary!$L$230:$L$266)+SUMIF(Summary!$A$281:$A$317,$A3093,Summary!$L$281:$L$317))-AO3093,0)</f>
        <v>12921.365811793397</v>
      </c>
      <c r="AQ3093" s="306"/>
      <c r="AR3093" s="688">
        <f t="shared" ca="1" si="722"/>
        <v>377594.47280621686</v>
      </c>
      <c r="AS3093" s="688">
        <f t="shared" ca="1" si="723"/>
        <v>377427.44656918145</v>
      </c>
    </row>
    <row r="3094" spans="1:45" x14ac:dyDescent="0.2">
      <c r="A3094" s="423">
        <v>11163</v>
      </c>
      <c r="B3094" s="424">
        <v>3</v>
      </c>
      <c r="C3094" s="425" t="s">
        <v>302</v>
      </c>
      <c r="D3094" s="422">
        <f t="shared" si="724"/>
        <v>366</v>
      </c>
      <c r="E3094" s="422">
        <f t="shared" si="725"/>
        <v>0</v>
      </c>
      <c r="F3094" s="422">
        <f t="shared" si="726"/>
        <v>0</v>
      </c>
      <c r="G3094" s="422">
        <f t="shared" si="727"/>
        <v>0</v>
      </c>
      <c r="H3094" s="22">
        <f t="shared" si="728"/>
        <v>366</v>
      </c>
      <c r="I3094" s="116">
        <v>168</v>
      </c>
      <c r="J3094" s="116">
        <v>0</v>
      </c>
      <c r="K3094" s="116">
        <v>0</v>
      </c>
      <c r="L3094" s="116">
        <v>0</v>
      </c>
      <c r="M3094" s="22">
        <f t="shared" si="729"/>
        <v>168</v>
      </c>
      <c r="N3094" s="116">
        <v>162</v>
      </c>
      <c r="O3094" s="116">
        <v>0</v>
      </c>
      <c r="P3094" s="116">
        <v>0</v>
      </c>
      <c r="Q3094" s="116">
        <v>0</v>
      </c>
      <c r="R3094" s="22">
        <f t="shared" si="730"/>
        <v>162</v>
      </c>
      <c r="S3094" s="116">
        <v>36</v>
      </c>
      <c r="T3094" s="116">
        <v>0</v>
      </c>
      <c r="U3094" s="116">
        <v>0</v>
      </c>
      <c r="V3094" s="116">
        <v>0</v>
      </c>
      <c r="W3094" s="22">
        <f t="shared" si="731"/>
        <v>36</v>
      </c>
      <c r="X3094" s="22">
        <f t="shared" si="732"/>
        <v>15.25</v>
      </c>
      <c r="Y3094" s="22">
        <f ca="1">OFFSET('Cost Study'!$B$7,'Operations Support'!$C3094,'Operations Support'!$B3094)*$H3094</f>
        <v>2448.54</v>
      </c>
      <c r="Z3094" s="23">
        <f ca="1">Y3094*'Cost Study'!$B$31</f>
        <v>136755.68449033942</v>
      </c>
      <c r="AA3094" s="23">
        <f ca="1">IF(A3094=10298,1.51,1)*IF($B3094&lt;3,$D3094*'Cost Study'!$B$32*OFFSET('Cost Study'!$B$7,'Operations Support'!$C3094,'Operations Support'!$B3094),0)</f>
        <v>0</v>
      </c>
      <c r="AB3094" s="24">
        <f ca="1">AA3094*'Cost Study'!$B$31</f>
        <v>0</v>
      </c>
      <c r="AC3094" s="23">
        <f ca="1">Y3094*'Cost Study'!$B$31</f>
        <v>136755.68449033942</v>
      </c>
      <c r="AD3094" s="24">
        <f ca="1">AA3094*'Cost Study'!$B$31</f>
        <v>0</v>
      </c>
      <c r="AE3094" s="377">
        <f t="shared" ca="1" si="733"/>
        <v>136755.68449033942</v>
      </c>
      <c r="AF3094" s="377">
        <f t="shared" ca="1" si="734"/>
        <v>136755.68449033942</v>
      </c>
      <c r="AH3094" s="688">
        <f>IFERROR($H3094/SUMIF($A:$A,$A3094,$H:$H)*SUMIF(Summary!$A$110:$A$186,$A3094,Summary!$P$110:$P$186),0)</f>
        <v>11965.88771428679</v>
      </c>
      <c r="AI3094" s="689">
        <f t="shared" ca="1" si="720"/>
        <v>124789.79677605264</v>
      </c>
      <c r="AJ3094" s="688">
        <f>IFERROR(H3094/SUMIF(A:A,A3094,H:H)*SUMIF(Summary!$A$110:$A$186,'Operations Support'!A3094,Summary!$Q$110:$Q$186),0)</f>
        <v>12018.992665511465</v>
      </c>
      <c r="AK3094" s="688">
        <f t="shared" ca="1" si="721"/>
        <v>124736.69182482795</v>
      </c>
      <c r="AM3094" s="688">
        <f>IFERROR($H3094/SUMIF($A:$A,$A3094,$H:$H)*SUMIF(Summary!$A$230:$A$266,$A3094,Summary!$P$230:$P$266),0)</f>
        <v>2263.9626720854158</v>
      </c>
      <c r="AN3094" s="688">
        <f>IFERROR($H3094/SUMIF($A:$A,$A3094,$H:$H)*(SUMIF(Summary!$A$230:$A$266,$A3094,Summary!$L$230:$L$266)+SUMIF(Summary!$A$281:$A$317,$A3094,Summary!$L$281:$L$317))-AM3094,0)</f>
        <v>4895.6052655845642</v>
      </c>
      <c r="AO3094" s="688">
        <f>IFERROR($H3094/SUMIF($A:$A,$A3094,$H:$H)*SUMIF(Summary!$A$230:$A$266,$A3094,Summary!$Q$230:$Q$266),0)</f>
        <v>2274.0102030456164</v>
      </c>
      <c r="AP3094" s="688">
        <f>IFERROR($H3094/SUMIF($A:$A,$A3094,$H:$H)*(SUMIF(Summary!$A$230:$A$266,$A3094,Summary!$L$230:$L$266)+SUMIF(Summary!$A$281:$A$317,$A3094,Summary!$L$281:$L$317))-AO3094,0)</f>
        <v>4885.5577346243635</v>
      </c>
      <c r="AQ3094" s="306"/>
      <c r="AR3094" s="688">
        <f t="shared" ca="1" si="722"/>
        <v>129685.40204163721</v>
      </c>
      <c r="AS3094" s="688">
        <f t="shared" ca="1" si="723"/>
        <v>129622.24955945232</v>
      </c>
    </row>
    <row r="3095" spans="1:45" x14ac:dyDescent="0.2">
      <c r="A3095" s="423">
        <v>11163</v>
      </c>
      <c r="B3095" s="424">
        <v>3</v>
      </c>
      <c r="C3095" s="425" t="s">
        <v>303</v>
      </c>
      <c r="D3095" s="422">
        <f t="shared" si="724"/>
        <v>7378</v>
      </c>
      <c r="E3095" s="422">
        <f t="shared" si="725"/>
        <v>0</v>
      </c>
      <c r="F3095" s="422">
        <f t="shared" si="726"/>
        <v>1504</v>
      </c>
      <c r="G3095" s="422">
        <f t="shared" si="727"/>
        <v>0</v>
      </c>
      <c r="H3095" s="22">
        <f t="shared" si="728"/>
        <v>8882</v>
      </c>
      <c r="I3095" s="116">
        <v>2151</v>
      </c>
      <c r="J3095" s="116">
        <v>0</v>
      </c>
      <c r="K3095" s="116">
        <v>745</v>
      </c>
      <c r="L3095" s="116">
        <v>0</v>
      </c>
      <c r="M3095" s="22">
        <f t="shared" si="729"/>
        <v>2896</v>
      </c>
      <c r="N3095" s="116">
        <v>2532</v>
      </c>
      <c r="O3095" s="116">
        <v>0</v>
      </c>
      <c r="P3095" s="116">
        <v>592</v>
      </c>
      <c r="Q3095" s="116">
        <v>0</v>
      </c>
      <c r="R3095" s="22">
        <f t="shared" si="730"/>
        <v>3124</v>
      </c>
      <c r="S3095" s="116">
        <v>2695</v>
      </c>
      <c r="T3095" s="116">
        <v>0</v>
      </c>
      <c r="U3095" s="116">
        <v>167</v>
      </c>
      <c r="V3095" s="116">
        <v>0</v>
      </c>
      <c r="W3095" s="22">
        <f t="shared" si="731"/>
        <v>2862</v>
      </c>
      <c r="X3095" s="22">
        <f t="shared" si="732"/>
        <v>370.08333333333331</v>
      </c>
      <c r="Y3095" s="22">
        <f ca="1">OFFSET('Cost Study'!$B$7,'Operations Support'!$C3095,'Operations Support'!$B3095)*$H3095</f>
        <v>21405.620000000003</v>
      </c>
      <c r="Z3095" s="23">
        <f ca="1">Y3095*'Cost Study'!$B$31</f>
        <v>1195545.1881693171</v>
      </c>
      <c r="AA3095" s="23">
        <f ca="1">IF(A3095=10298,1.51,1)*IF($B3095&lt;3,$D3095*'Cost Study'!$B$32*OFFSET('Cost Study'!$B$7,'Operations Support'!$C3095,'Operations Support'!$B3095),0)</f>
        <v>0</v>
      </c>
      <c r="AB3095" s="24">
        <f ca="1">AA3095*'Cost Study'!$B$31</f>
        <v>0</v>
      </c>
      <c r="AC3095" s="23">
        <f ca="1">Y3095*'Cost Study'!$B$31</f>
        <v>1195545.1881693171</v>
      </c>
      <c r="AD3095" s="24">
        <f ca="1">AA3095*'Cost Study'!$B$31</f>
        <v>0</v>
      </c>
      <c r="AE3095" s="377">
        <f t="shared" ca="1" si="733"/>
        <v>1195545.1881693171</v>
      </c>
      <c r="AF3095" s="377">
        <f t="shared" ca="1" si="734"/>
        <v>1195545.1881693171</v>
      </c>
      <c r="AH3095" s="688">
        <f>IFERROR($H3095/SUMIF($A:$A,$A3095,$H:$H)*SUMIF(Summary!$A$110:$A$186,$A3095,Summary!$P$110:$P$186),0)</f>
        <v>290385.2860062712</v>
      </c>
      <c r="AI3095" s="689">
        <f t="shared" ca="1" si="720"/>
        <v>905159.90216304595</v>
      </c>
      <c r="AJ3095" s="688">
        <f>IFERROR(H3095/SUMIF(A:A,A3095,H:H)*SUMIF(Summary!$A$110:$A$186,'Operations Support'!A3095,Summary!$Q$110:$Q$186),0)</f>
        <v>291674.02419418807</v>
      </c>
      <c r="AK3095" s="688">
        <f t="shared" ca="1" si="721"/>
        <v>903871.16397512902</v>
      </c>
      <c r="AM3095" s="688">
        <f>IFERROR($H3095/SUMIF($A:$A,$A3095,$H:$H)*SUMIF(Summary!$A$230:$A$266,$A3095,Summary!$P$230:$P$266),0)</f>
        <v>54941.301785417105</v>
      </c>
      <c r="AN3095" s="688">
        <f>IFERROR($H3095/SUMIF($A:$A,$A3095,$H:$H)*(SUMIF(Summary!$A$230:$A$266,$A3095,Summary!$L$230:$L$266)+SUMIF(Summary!$A$281:$A$317,$A3095,Summary!$L$281:$L$317))-AM3095,0)</f>
        <v>118805.37149978714</v>
      </c>
      <c r="AO3095" s="688">
        <f>IFERROR($H3095/SUMIF($A:$A,$A3095,$H:$H)*SUMIF(Summary!$A$230:$A$266,$A3095,Summary!$Q$230:$Q$266),0)</f>
        <v>55185.132850959468</v>
      </c>
      <c r="AP3095" s="688">
        <f>IFERROR($H3095/SUMIF($A:$A,$A3095,$H:$H)*(SUMIF(Summary!$A$230:$A$266,$A3095,Summary!$L$230:$L$266)+SUMIF(Summary!$A$281:$A$317,$A3095,Summary!$L$281:$L$317))-AO3095,0)</f>
        <v>118561.54043424479</v>
      </c>
      <c r="AQ3095" s="306"/>
      <c r="AR3095" s="688">
        <f t="shared" ca="1" si="722"/>
        <v>1023965.273662833</v>
      </c>
      <c r="AS3095" s="688">
        <f t="shared" ca="1" si="723"/>
        <v>1022432.7044093738</v>
      </c>
    </row>
    <row r="3096" spans="1:45" x14ac:dyDescent="0.2">
      <c r="A3096" s="423">
        <v>11163</v>
      </c>
      <c r="B3096" s="424">
        <v>3</v>
      </c>
      <c r="C3096" s="425" t="s">
        <v>304</v>
      </c>
      <c r="D3096" s="422">
        <f t="shared" si="724"/>
        <v>0</v>
      </c>
      <c r="E3096" s="422">
        <f t="shared" si="725"/>
        <v>0</v>
      </c>
      <c r="F3096" s="422">
        <f t="shared" si="726"/>
        <v>0</v>
      </c>
      <c r="G3096" s="422">
        <f t="shared" si="727"/>
        <v>0</v>
      </c>
      <c r="H3096" s="22">
        <f t="shared" si="728"/>
        <v>0</v>
      </c>
      <c r="I3096" s="116">
        <v>0</v>
      </c>
      <c r="J3096" s="116">
        <v>0</v>
      </c>
      <c r="K3096" s="116">
        <v>0</v>
      </c>
      <c r="L3096" s="116">
        <v>0</v>
      </c>
      <c r="M3096" s="22">
        <f t="shared" si="729"/>
        <v>0</v>
      </c>
      <c r="N3096" s="116">
        <v>0</v>
      </c>
      <c r="O3096" s="116">
        <v>0</v>
      </c>
      <c r="P3096" s="116">
        <v>0</v>
      </c>
      <c r="Q3096" s="116">
        <v>0</v>
      </c>
      <c r="R3096" s="22">
        <f t="shared" si="730"/>
        <v>0</v>
      </c>
      <c r="S3096" s="116">
        <v>0</v>
      </c>
      <c r="T3096" s="116">
        <v>0</v>
      </c>
      <c r="U3096" s="116">
        <v>0</v>
      </c>
      <c r="V3096" s="116">
        <v>0</v>
      </c>
      <c r="W3096" s="22">
        <f t="shared" si="731"/>
        <v>0</v>
      </c>
      <c r="X3096" s="22">
        <f t="shared" si="732"/>
        <v>0</v>
      </c>
      <c r="Y3096" s="22">
        <f ca="1">OFFSET('Cost Study'!$B$7,'Operations Support'!$C3096,'Operations Support'!$B3096)*$H3096</f>
        <v>0</v>
      </c>
      <c r="Z3096" s="23">
        <f ca="1">Y3096*'Cost Study'!$B$31</f>
        <v>0</v>
      </c>
      <c r="AA3096" s="23">
        <f ca="1">IF(A3096=10298,1.51,1)*IF($B3096&lt;3,$D3096*'Cost Study'!$B$32*OFFSET('Cost Study'!$B$7,'Operations Support'!$C3096,'Operations Support'!$B3096),0)</f>
        <v>0</v>
      </c>
      <c r="AB3096" s="24">
        <f ca="1">AA3096*'Cost Study'!$B$31</f>
        <v>0</v>
      </c>
      <c r="AC3096" s="23">
        <f ca="1">Y3096*'Cost Study'!$B$31</f>
        <v>0</v>
      </c>
      <c r="AD3096" s="24">
        <f ca="1">AA3096*'Cost Study'!$B$31</f>
        <v>0</v>
      </c>
      <c r="AE3096" s="377">
        <f t="shared" ca="1" si="733"/>
        <v>0</v>
      </c>
      <c r="AF3096" s="377">
        <f t="shared" ca="1" si="734"/>
        <v>0</v>
      </c>
      <c r="AH3096" s="688">
        <f>IFERROR($H3096/SUMIF($A:$A,$A3096,$H:$H)*SUMIF(Summary!$A$110:$A$186,$A3096,Summary!$P$110:$P$186),0)</f>
        <v>0</v>
      </c>
      <c r="AI3096" s="689">
        <f t="shared" ca="1" si="720"/>
        <v>0</v>
      </c>
      <c r="AJ3096" s="688">
        <f>IFERROR(H3096/SUMIF(A:A,A3096,H:H)*SUMIF(Summary!$A$110:$A$186,'Operations Support'!A3096,Summary!$Q$110:$Q$186),0)</f>
        <v>0</v>
      </c>
      <c r="AK3096" s="688">
        <f t="shared" ca="1" si="721"/>
        <v>0</v>
      </c>
      <c r="AM3096" s="688">
        <f>IFERROR($H3096/SUMIF($A:$A,$A3096,$H:$H)*SUMIF(Summary!$A$230:$A$266,$A3096,Summary!$P$230:$P$266),0)</f>
        <v>0</v>
      </c>
      <c r="AN3096" s="688">
        <f>IFERROR($H3096/SUMIF($A:$A,$A3096,$H:$H)*(SUMIF(Summary!$A$230:$A$266,$A3096,Summary!$L$230:$L$266)+SUMIF(Summary!$A$281:$A$317,$A3096,Summary!$L$281:$L$317))-AM3096,0)</f>
        <v>0</v>
      </c>
      <c r="AO3096" s="688">
        <f>IFERROR($H3096/SUMIF($A:$A,$A3096,$H:$H)*SUMIF(Summary!$A$230:$A$266,$A3096,Summary!$Q$230:$Q$266),0)</f>
        <v>0</v>
      </c>
      <c r="AP3096" s="688">
        <f>IFERROR($H3096/SUMIF($A:$A,$A3096,$H:$H)*(SUMIF(Summary!$A$230:$A$266,$A3096,Summary!$L$230:$L$266)+SUMIF(Summary!$A$281:$A$317,$A3096,Summary!$L$281:$L$317))-AO3096,0)</f>
        <v>0</v>
      </c>
      <c r="AQ3096" s="306"/>
      <c r="AR3096" s="688">
        <f t="shared" ca="1" si="722"/>
        <v>0</v>
      </c>
      <c r="AS3096" s="688">
        <f t="shared" ca="1" si="723"/>
        <v>0</v>
      </c>
    </row>
    <row r="3097" spans="1:45" x14ac:dyDescent="0.2">
      <c r="A3097" s="423">
        <v>11163</v>
      </c>
      <c r="B3097" s="424">
        <v>3</v>
      </c>
      <c r="C3097" s="425" t="s">
        <v>305</v>
      </c>
      <c r="D3097" s="422">
        <f t="shared" si="724"/>
        <v>1149</v>
      </c>
      <c r="E3097" s="422">
        <f t="shared" si="725"/>
        <v>0</v>
      </c>
      <c r="F3097" s="422">
        <f t="shared" si="726"/>
        <v>102</v>
      </c>
      <c r="G3097" s="422">
        <f t="shared" si="727"/>
        <v>0</v>
      </c>
      <c r="H3097" s="22">
        <f t="shared" si="728"/>
        <v>1251</v>
      </c>
      <c r="I3097" s="116">
        <v>384</v>
      </c>
      <c r="J3097" s="116">
        <v>0</v>
      </c>
      <c r="K3097" s="116">
        <v>3</v>
      </c>
      <c r="L3097" s="116">
        <v>0</v>
      </c>
      <c r="M3097" s="22">
        <f t="shared" si="729"/>
        <v>387</v>
      </c>
      <c r="N3097" s="116">
        <v>435</v>
      </c>
      <c r="O3097" s="116">
        <v>0</v>
      </c>
      <c r="P3097" s="116">
        <v>99</v>
      </c>
      <c r="Q3097" s="116">
        <v>0</v>
      </c>
      <c r="R3097" s="22">
        <f t="shared" si="730"/>
        <v>534</v>
      </c>
      <c r="S3097" s="116">
        <v>330</v>
      </c>
      <c r="T3097" s="116">
        <v>0</v>
      </c>
      <c r="U3097" s="116">
        <v>0</v>
      </c>
      <c r="V3097" s="116">
        <v>0</v>
      </c>
      <c r="W3097" s="22">
        <f t="shared" si="731"/>
        <v>330</v>
      </c>
      <c r="X3097" s="22">
        <f t="shared" si="732"/>
        <v>52.125</v>
      </c>
      <c r="Y3097" s="22">
        <f ca="1">OFFSET('Cost Study'!$B$7,'Operations Support'!$C3097,'Operations Support'!$B3097)*$H3097</f>
        <v>7506</v>
      </c>
      <c r="Z3097" s="23">
        <f ca="1">Y3097*'Cost Study'!$B$31</f>
        <v>419224.58599185135</v>
      </c>
      <c r="AA3097" s="23">
        <f ca="1">IF(A3097=10298,1.51,1)*IF($B3097&lt;3,$D3097*'Cost Study'!$B$32*OFFSET('Cost Study'!$B$7,'Operations Support'!$C3097,'Operations Support'!$B3097),0)</f>
        <v>0</v>
      </c>
      <c r="AB3097" s="24">
        <f ca="1">AA3097*'Cost Study'!$B$31</f>
        <v>0</v>
      </c>
      <c r="AC3097" s="23">
        <f ca="1">Y3097*'Cost Study'!$B$31</f>
        <v>419224.58599185135</v>
      </c>
      <c r="AD3097" s="24">
        <f ca="1">AA3097*'Cost Study'!$B$31</f>
        <v>0</v>
      </c>
      <c r="AE3097" s="377">
        <f t="shared" ca="1" si="733"/>
        <v>419224.58599185135</v>
      </c>
      <c r="AF3097" s="377">
        <f t="shared" ca="1" si="734"/>
        <v>419224.58599185135</v>
      </c>
      <c r="AH3097" s="688">
        <f>IFERROR($H3097/SUMIF($A:$A,$A3097,$H:$H)*SUMIF(Summary!$A$110:$A$186,$A3097,Summary!$P$110:$P$186),0)</f>
        <v>40899.796531619599</v>
      </c>
      <c r="AI3097" s="689">
        <f t="shared" ca="1" si="720"/>
        <v>378324.78946023172</v>
      </c>
      <c r="AJ3097" s="688">
        <f>IFERROR(H3097/SUMIF(A:A,A3097,H:H)*SUMIF(Summary!$A$110:$A$186,'Operations Support'!A3097,Summary!$Q$110:$Q$186),0)</f>
        <v>41081.310996051485</v>
      </c>
      <c r="AK3097" s="688">
        <f t="shared" ca="1" si="721"/>
        <v>378143.27499579987</v>
      </c>
      <c r="AM3097" s="688">
        <f>IFERROR($H3097/SUMIF($A:$A,$A3097,$H:$H)*SUMIF(Summary!$A$230:$A$266,$A3097,Summary!$P$230:$P$266),0)</f>
        <v>7738.2986414722809</v>
      </c>
      <c r="AN3097" s="688">
        <f>IFERROR($H3097/SUMIF($A:$A,$A3097,$H:$H)*(SUMIF(Summary!$A$230:$A$266,$A3097,Summary!$L$230:$L$266)+SUMIF(Summary!$A$281:$A$317,$A3097,Summary!$L$281:$L$317))-AM3097,0)</f>
        <v>16733.339309416093</v>
      </c>
      <c r="AO3097" s="688">
        <f>IFERROR($H3097/SUMIF($A:$A,$A3097,$H:$H)*SUMIF(Summary!$A$230:$A$266,$A3097,Summary!$Q$230:$Q$266),0)</f>
        <v>7772.6414317214922</v>
      </c>
      <c r="AP3097" s="688">
        <f>IFERROR($H3097/SUMIF($A:$A,$A3097,$H:$H)*(SUMIF(Summary!$A$230:$A$266,$A3097,Summary!$L$230:$L$266)+SUMIF(Summary!$A$281:$A$317,$A3097,Summary!$L$281:$L$317))-AO3097,0)</f>
        <v>16698.996519166882</v>
      </c>
      <c r="AQ3097" s="306"/>
      <c r="AR3097" s="688">
        <f t="shared" ca="1" si="722"/>
        <v>395058.1287696478</v>
      </c>
      <c r="AS3097" s="688">
        <f t="shared" ca="1" si="723"/>
        <v>394842.27151496673</v>
      </c>
    </row>
    <row r="3098" spans="1:45" x14ac:dyDescent="0.2">
      <c r="A3098" s="423">
        <v>11163</v>
      </c>
      <c r="B3098" s="424">
        <v>3</v>
      </c>
      <c r="C3098" s="425" t="s">
        <v>306</v>
      </c>
      <c r="D3098" s="422">
        <f t="shared" si="724"/>
        <v>549</v>
      </c>
      <c r="E3098" s="422">
        <f t="shared" si="725"/>
        <v>0</v>
      </c>
      <c r="F3098" s="422">
        <f t="shared" si="726"/>
        <v>0</v>
      </c>
      <c r="G3098" s="422">
        <f t="shared" si="727"/>
        <v>0</v>
      </c>
      <c r="H3098" s="22">
        <f t="shared" si="728"/>
        <v>549</v>
      </c>
      <c r="I3098" s="116">
        <v>162</v>
      </c>
      <c r="J3098" s="116">
        <v>0</v>
      </c>
      <c r="K3098" s="116">
        <v>0</v>
      </c>
      <c r="L3098" s="116">
        <v>0</v>
      </c>
      <c r="M3098" s="22">
        <f t="shared" si="729"/>
        <v>162</v>
      </c>
      <c r="N3098" s="116">
        <v>159</v>
      </c>
      <c r="O3098" s="116">
        <v>0</v>
      </c>
      <c r="P3098" s="116">
        <v>0</v>
      </c>
      <c r="Q3098" s="116">
        <v>0</v>
      </c>
      <c r="R3098" s="22">
        <f t="shared" si="730"/>
        <v>159</v>
      </c>
      <c r="S3098" s="116">
        <v>228</v>
      </c>
      <c r="T3098" s="116">
        <v>0</v>
      </c>
      <c r="U3098" s="116">
        <v>0</v>
      </c>
      <c r="V3098" s="116">
        <v>0</v>
      </c>
      <c r="W3098" s="22">
        <f t="shared" si="731"/>
        <v>228</v>
      </c>
      <c r="X3098" s="22">
        <f t="shared" si="732"/>
        <v>22.875</v>
      </c>
      <c r="Y3098" s="22">
        <f ca="1">OFFSET('Cost Study'!$B$7,'Operations Support'!$C3098,'Operations Support'!$B3098)*$H3098</f>
        <v>1679.94</v>
      </c>
      <c r="Z3098" s="23">
        <f ca="1">Y3098*'Cost Study'!$B$31</f>
        <v>93827.891152564713</v>
      </c>
      <c r="AA3098" s="23">
        <f ca="1">IF(A3098=10298,1.51,1)*IF($B3098&lt;3,$D3098*'Cost Study'!$B$32*OFFSET('Cost Study'!$B$7,'Operations Support'!$C3098,'Operations Support'!$B3098),0)</f>
        <v>0</v>
      </c>
      <c r="AB3098" s="24">
        <f ca="1">AA3098*'Cost Study'!$B$31</f>
        <v>0</v>
      </c>
      <c r="AC3098" s="23">
        <f ca="1">Y3098*'Cost Study'!$B$31</f>
        <v>93827.891152564713</v>
      </c>
      <c r="AD3098" s="24">
        <f ca="1">AA3098*'Cost Study'!$B$31</f>
        <v>0</v>
      </c>
      <c r="AE3098" s="377">
        <f t="shared" ca="1" si="733"/>
        <v>93827.891152564713</v>
      </c>
      <c r="AF3098" s="377">
        <f t="shared" ca="1" si="734"/>
        <v>93827.891152564713</v>
      </c>
      <c r="AH3098" s="688">
        <f>IFERROR($H3098/SUMIF($A:$A,$A3098,$H:$H)*SUMIF(Summary!$A$110:$A$186,$A3098,Summary!$P$110:$P$186),0)</f>
        <v>17948.831571430183</v>
      </c>
      <c r="AI3098" s="689">
        <f t="shared" ca="1" si="720"/>
        <v>75879.059581134527</v>
      </c>
      <c r="AJ3098" s="688">
        <f>IFERROR(H3098/SUMIF(A:A,A3098,H:H)*SUMIF(Summary!$A$110:$A$186,'Operations Support'!A3098,Summary!$Q$110:$Q$186),0)</f>
        <v>18028.488998267196</v>
      </c>
      <c r="AK3098" s="688">
        <f t="shared" ca="1" si="721"/>
        <v>75799.40215429751</v>
      </c>
      <c r="AM3098" s="688">
        <f>IFERROR($H3098/SUMIF($A:$A,$A3098,$H:$H)*SUMIF(Summary!$A$230:$A$266,$A3098,Summary!$P$230:$P$266),0)</f>
        <v>3395.9440081281232</v>
      </c>
      <c r="AN3098" s="688">
        <f>IFERROR($H3098/SUMIF($A:$A,$A3098,$H:$H)*(SUMIF(Summary!$A$230:$A$266,$A3098,Summary!$L$230:$L$266)+SUMIF(Summary!$A$281:$A$317,$A3098,Summary!$L$281:$L$317))-AM3098,0)</f>
        <v>7343.4078983768468</v>
      </c>
      <c r="AO3098" s="688">
        <f>IFERROR($H3098/SUMIF($A:$A,$A3098,$H:$H)*SUMIF(Summary!$A$230:$A$266,$A3098,Summary!$Q$230:$Q$266),0)</f>
        <v>3411.0153045684247</v>
      </c>
      <c r="AP3098" s="688">
        <f>IFERROR($H3098/SUMIF($A:$A,$A3098,$H:$H)*(SUMIF(Summary!$A$230:$A$266,$A3098,Summary!$L$230:$L$266)+SUMIF(Summary!$A$281:$A$317,$A3098,Summary!$L$281:$L$317))-AO3098,0)</f>
        <v>7328.3366019365449</v>
      </c>
      <c r="AQ3098" s="306"/>
      <c r="AR3098" s="688">
        <f t="shared" ca="1" si="722"/>
        <v>83222.467479511368</v>
      </c>
      <c r="AS3098" s="688">
        <f t="shared" ca="1" si="723"/>
        <v>83127.738756234059</v>
      </c>
    </row>
    <row r="3099" spans="1:45" x14ac:dyDescent="0.2">
      <c r="A3099" s="423">
        <v>11163</v>
      </c>
      <c r="B3099" s="424">
        <v>3</v>
      </c>
      <c r="C3099" s="425" t="s">
        <v>307</v>
      </c>
      <c r="D3099" s="422">
        <f t="shared" si="724"/>
        <v>0</v>
      </c>
      <c r="E3099" s="422">
        <f t="shared" si="725"/>
        <v>0</v>
      </c>
      <c r="F3099" s="422">
        <f t="shared" si="726"/>
        <v>0</v>
      </c>
      <c r="G3099" s="422">
        <f t="shared" si="727"/>
        <v>0</v>
      </c>
      <c r="H3099" s="22">
        <f t="shared" si="728"/>
        <v>0</v>
      </c>
      <c r="I3099" s="116">
        <v>0</v>
      </c>
      <c r="J3099" s="116">
        <v>0</v>
      </c>
      <c r="K3099" s="116">
        <v>0</v>
      </c>
      <c r="L3099" s="116">
        <v>0</v>
      </c>
      <c r="M3099" s="22">
        <f t="shared" si="729"/>
        <v>0</v>
      </c>
      <c r="N3099" s="116">
        <v>0</v>
      </c>
      <c r="O3099" s="116">
        <v>0</v>
      </c>
      <c r="P3099" s="116">
        <v>0</v>
      </c>
      <c r="Q3099" s="116">
        <v>0</v>
      </c>
      <c r="R3099" s="22">
        <f t="shared" si="730"/>
        <v>0</v>
      </c>
      <c r="S3099" s="116">
        <v>0</v>
      </c>
      <c r="T3099" s="116">
        <v>0</v>
      </c>
      <c r="U3099" s="116">
        <v>0</v>
      </c>
      <c r="V3099" s="116">
        <v>0</v>
      </c>
      <c r="W3099" s="22">
        <f t="shared" si="731"/>
        <v>0</v>
      </c>
      <c r="X3099" s="22">
        <f t="shared" si="732"/>
        <v>0</v>
      </c>
      <c r="Y3099" s="22">
        <f ca="1">OFFSET('Cost Study'!$B$7,'Operations Support'!$C3099,'Operations Support'!$B3099)*$H3099</f>
        <v>0</v>
      </c>
      <c r="Z3099" s="23">
        <f ca="1">Y3099*'Cost Study'!$B$31</f>
        <v>0</v>
      </c>
      <c r="AA3099" s="23">
        <f ca="1">IF(A3099=10298,1.51,1)*IF($B3099&lt;3,$D3099*'Cost Study'!$B$32*OFFSET('Cost Study'!$B$7,'Operations Support'!$C3099,'Operations Support'!$B3099),0)</f>
        <v>0</v>
      </c>
      <c r="AB3099" s="24">
        <f ca="1">AA3099*'Cost Study'!$B$31</f>
        <v>0</v>
      </c>
      <c r="AC3099" s="23">
        <f ca="1">Y3099*'Cost Study'!$B$31</f>
        <v>0</v>
      </c>
      <c r="AD3099" s="24">
        <f ca="1">AA3099*'Cost Study'!$B$31</f>
        <v>0</v>
      </c>
      <c r="AE3099" s="377">
        <f t="shared" ca="1" si="733"/>
        <v>0</v>
      </c>
      <c r="AF3099" s="377">
        <f t="shared" ca="1" si="734"/>
        <v>0</v>
      </c>
      <c r="AH3099" s="688">
        <f>IFERROR($H3099/SUMIF($A:$A,$A3099,$H:$H)*SUMIF(Summary!$A$110:$A$186,$A3099,Summary!$P$110:$P$186),0)</f>
        <v>0</v>
      </c>
      <c r="AI3099" s="689">
        <f t="shared" ca="1" si="720"/>
        <v>0</v>
      </c>
      <c r="AJ3099" s="688">
        <f>IFERROR(H3099/SUMIF(A:A,A3099,H:H)*SUMIF(Summary!$A$110:$A$186,'Operations Support'!A3099,Summary!$Q$110:$Q$186),0)</f>
        <v>0</v>
      </c>
      <c r="AK3099" s="688">
        <f t="shared" ca="1" si="721"/>
        <v>0</v>
      </c>
      <c r="AM3099" s="688">
        <f>IFERROR($H3099/SUMIF($A:$A,$A3099,$H:$H)*SUMIF(Summary!$A$230:$A$266,$A3099,Summary!$P$230:$P$266),0)</f>
        <v>0</v>
      </c>
      <c r="AN3099" s="688">
        <f>IFERROR($H3099/SUMIF($A:$A,$A3099,$H:$H)*(SUMIF(Summary!$A$230:$A$266,$A3099,Summary!$L$230:$L$266)+SUMIF(Summary!$A$281:$A$317,$A3099,Summary!$L$281:$L$317))-AM3099,0)</f>
        <v>0</v>
      </c>
      <c r="AO3099" s="688">
        <f>IFERROR($H3099/SUMIF($A:$A,$A3099,$H:$H)*SUMIF(Summary!$A$230:$A$266,$A3099,Summary!$Q$230:$Q$266),0)</f>
        <v>0</v>
      </c>
      <c r="AP3099" s="688">
        <f>IFERROR($H3099/SUMIF($A:$A,$A3099,$H:$H)*(SUMIF(Summary!$A$230:$A$266,$A3099,Summary!$L$230:$L$266)+SUMIF(Summary!$A$281:$A$317,$A3099,Summary!$L$281:$L$317))-AO3099,0)</f>
        <v>0</v>
      </c>
      <c r="AQ3099" s="306"/>
      <c r="AR3099" s="688">
        <f t="shared" ca="1" si="722"/>
        <v>0</v>
      </c>
      <c r="AS3099" s="688">
        <f t="shared" ca="1" si="723"/>
        <v>0</v>
      </c>
    </row>
    <row r="3100" spans="1:45" x14ac:dyDescent="0.2">
      <c r="A3100" s="423">
        <v>11163</v>
      </c>
      <c r="B3100" s="424">
        <v>3</v>
      </c>
      <c r="C3100" s="425" t="s">
        <v>308</v>
      </c>
      <c r="D3100" s="422">
        <f t="shared" si="724"/>
        <v>0</v>
      </c>
      <c r="E3100" s="422">
        <f t="shared" si="725"/>
        <v>0</v>
      </c>
      <c r="F3100" s="422">
        <f t="shared" si="726"/>
        <v>0</v>
      </c>
      <c r="G3100" s="422">
        <f t="shared" si="727"/>
        <v>0</v>
      </c>
      <c r="H3100" s="22">
        <f t="shared" si="728"/>
        <v>0</v>
      </c>
      <c r="I3100" s="116">
        <v>0</v>
      </c>
      <c r="J3100" s="116">
        <v>0</v>
      </c>
      <c r="K3100" s="116">
        <v>0</v>
      </c>
      <c r="L3100" s="116">
        <v>0</v>
      </c>
      <c r="M3100" s="22">
        <f t="shared" si="729"/>
        <v>0</v>
      </c>
      <c r="N3100" s="116">
        <v>0</v>
      </c>
      <c r="O3100" s="116">
        <v>0</v>
      </c>
      <c r="P3100" s="116">
        <v>0</v>
      </c>
      <c r="Q3100" s="116">
        <v>0</v>
      </c>
      <c r="R3100" s="22">
        <f t="shared" si="730"/>
        <v>0</v>
      </c>
      <c r="S3100" s="116">
        <v>0</v>
      </c>
      <c r="T3100" s="116">
        <v>0</v>
      </c>
      <c r="U3100" s="116">
        <v>0</v>
      </c>
      <c r="V3100" s="116">
        <v>0</v>
      </c>
      <c r="W3100" s="22">
        <f t="shared" si="731"/>
        <v>0</v>
      </c>
      <c r="X3100" s="22">
        <f t="shared" si="732"/>
        <v>0</v>
      </c>
      <c r="Y3100" s="22">
        <f ca="1">OFFSET('Cost Study'!$B$7,'Operations Support'!$C3100,'Operations Support'!$B3100)*$H3100</f>
        <v>0</v>
      </c>
      <c r="Z3100" s="23">
        <f ca="1">Y3100*'Cost Study'!$B$31</f>
        <v>0</v>
      </c>
      <c r="AA3100" s="23">
        <f ca="1">IF(A3100=10298,1.51,1)*IF($B3100&lt;3,$D3100*'Cost Study'!$B$32*OFFSET('Cost Study'!$B$7,'Operations Support'!$C3100,'Operations Support'!$B3100),0)</f>
        <v>0</v>
      </c>
      <c r="AB3100" s="24">
        <f ca="1">AA3100*'Cost Study'!$B$31</f>
        <v>0</v>
      </c>
      <c r="AC3100" s="23">
        <f ca="1">Y3100*'Cost Study'!$B$31</f>
        <v>0</v>
      </c>
      <c r="AD3100" s="24">
        <f ca="1">AA3100*'Cost Study'!$B$31</f>
        <v>0</v>
      </c>
      <c r="AE3100" s="377">
        <f t="shared" ca="1" si="733"/>
        <v>0</v>
      </c>
      <c r="AF3100" s="377">
        <f t="shared" ca="1" si="734"/>
        <v>0</v>
      </c>
      <c r="AH3100" s="688">
        <f>IFERROR($H3100/SUMIF($A:$A,$A3100,$H:$H)*SUMIF(Summary!$A$110:$A$186,$A3100,Summary!$P$110:$P$186),0)</f>
        <v>0</v>
      </c>
      <c r="AI3100" s="689">
        <f t="shared" ca="1" si="720"/>
        <v>0</v>
      </c>
      <c r="AJ3100" s="688">
        <f>IFERROR(H3100/SUMIF(A:A,A3100,H:H)*SUMIF(Summary!$A$110:$A$186,'Operations Support'!A3100,Summary!$Q$110:$Q$186),0)</f>
        <v>0</v>
      </c>
      <c r="AK3100" s="688">
        <f t="shared" ca="1" si="721"/>
        <v>0</v>
      </c>
      <c r="AM3100" s="688">
        <f>IFERROR($H3100/SUMIF($A:$A,$A3100,$H:$H)*SUMIF(Summary!$A$230:$A$266,$A3100,Summary!$P$230:$P$266),0)</f>
        <v>0</v>
      </c>
      <c r="AN3100" s="688">
        <f>IFERROR($H3100/SUMIF($A:$A,$A3100,$H:$H)*(SUMIF(Summary!$A$230:$A$266,$A3100,Summary!$L$230:$L$266)+SUMIF(Summary!$A$281:$A$317,$A3100,Summary!$L$281:$L$317))-AM3100,0)</f>
        <v>0</v>
      </c>
      <c r="AO3100" s="688">
        <f>IFERROR($H3100/SUMIF($A:$A,$A3100,$H:$H)*SUMIF(Summary!$A$230:$A$266,$A3100,Summary!$Q$230:$Q$266),0)</f>
        <v>0</v>
      </c>
      <c r="AP3100" s="688">
        <f>IFERROR($H3100/SUMIF($A:$A,$A3100,$H:$H)*(SUMIF(Summary!$A$230:$A$266,$A3100,Summary!$L$230:$L$266)+SUMIF(Summary!$A$281:$A$317,$A3100,Summary!$L$281:$L$317))-AO3100,0)</f>
        <v>0</v>
      </c>
      <c r="AQ3100" s="306"/>
      <c r="AR3100" s="688">
        <f t="shared" ca="1" si="722"/>
        <v>0</v>
      </c>
      <c r="AS3100" s="688">
        <f t="shared" ca="1" si="723"/>
        <v>0</v>
      </c>
    </row>
    <row r="3101" spans="1:45" x14ac:dyDescent="0.2">
      <c r="A3101" s="423">
        <v>11163</v>
      </c>
      <c r="B3101" s="424">
        <v>3</v>
      </c>
      <c r="C3101" s="425" t="s">
        <v>309</v>
      </c>
      <c r="D3101" s="422">
        <f t="shared" si="724"/>
        <v>0</v>
      </c>
      <c r="E3101" s="422">
        <f t="shared" si="725"/>
        <v>0</v>
      </c>
      <c r="F3101" s="422">
        <f t="shared" si="726"/>
        <v>0</v>
      </c>
      <c r="G3101" s="422">
        <f t="shared" si="727"/>
        <v>0</v>
      </c>
      <c r="H3101" s="22">
        <f t="shared" si="728"/>
        <v>0</v>
      </c>
      <c r="I3101" s="116">
        <v>0</v>
      </c>
      <c r="J3101" s="116">
        <v>0</v>
      </c>
      <c r="K3101" s="116">
        <v>0</v>
      </c>
      <c r="L3101" s="116">
        <v>0</v>
      </c>
      <c r="M3101" s="22">
        <f t="shared" si="729"/>
        <v>0</v>
      </c>
      <c r="N3101" s="116">
        <v>0</v>
      </c>
      <c r="O3101" s="116">
        <v>0</v>
      </c>
      <c r="P3101" s="116">
        <v>0</v>
      </c>
      <c r="Q3101" s="116">
        <v>0</v>
      </c>
      <c r="R3101" s="22">
        <f t="shared" si="730"/>
        <v>0</v>
      </c>
      <c r="S3101" s="116">
        <v>0</v>
      </c>
      <c r="T3101" s="116">
        <v>0</v>
      </c>
      <c r="U3101" s="116">
        <v>0</v>
      </c>
      <c r="V3101" s="116">
        <v>0</v>
      </c>
      <c r="W3101" s="22">
        <f t="shared" si="731"/>
        <v>0</v>
      </c>
      <c r="X3101" s="22">
        <f t="shared" si="732"/>
        <v>0</v>
      </c>
      <c r="Y3101" s="22">
        <f ca="1">OFFSET('Cost Study'!$B$7,'Operations Support'!$C3101,'Operations Support'!$B3101)*$H3101</f>
        <v>0</v>
      </c>
      <c r="Z3101" s="23">
        <f ca="1">Y3101*'Cost Study'!$B$31</f>
        <v>0</v>
      </c>
      <c r="AA3101" s="23">
        <f ca="1">IF(A3101=10298,1.51,1)*IF($B3101&lt;3,$D3101*'Cost Study'!$B$32*OFFSET('Cost Study'!$B$7,'Operations Support'!$C3101,'Operations Support'!$B3101),0)</f>
        <v>0</v>
      </c>
      <c r="AB3101" s="24">
        <f ca="1">AA3101*'Cost Study'!$B$31</f>
        <v>0</v>
      </c>
      <c r="AC3101" s="23">
        <f ca="1">Y3101*'Cost Study'!$B$31</f>
        <v>0</v>
      </c>
      <c r="AD3101" s="24">
        <f ca="1">AA3101*'Cost Study'!$B$31</f>
        <v>0</v>
      </c>
      <c r="AE3101" s="377">
        <f t="shared" ca="1" si="733"/>
        <v>0</v>
      </c>
      <c r="AF3101" s="377">
        <f t="shared" ca="1" si="734"/>
        <v>0</v>
      </c>
      <c r="AH3101" s="688">
        <f>IFERROR($H3101/SUMIF($A:$A,$A3101,$H:$H)*SUMIF(Summary!$A$110:$A$186,$A3101,Summary!$P$110:$P$186),0)</f>
        <v>0</v>
      </c>
      <c r="AI3101" s="689">
        <f t="shared" ca="1" si="720"/>
        <v>0</v>
      </c>
      <c r="AJ3101" s="688">
        <f>IFERROR(H3101/SUMIF(A:A,A3101,H:H)*SUMIF(Summary!$A$110:$A$186,'Operations Support'!A3101,Summary!$Q$110:$Q$186),0)</f>
        <v>0</v>
      </c>
      <c r="AK3101" s="688">
        <f t="shared" ca="1" si="721"/>
        <v>0</v>
      </c>
      <c r="AM3101" s="688">
        <f>IFERROR($H3101/SUMIF($A:$A,$A3101,$H:$H)*SUMIF(Summary!$A$230:$A$266,$A3101,Summary!$P$230:$P$266),0)</f>
        <v>0</v>
      </c>
      <c r="AN3101" s="688">
        <f>IFERROR($H3101/SUMIF($A:$A,$A3101,$H:$H)*(SUMIF(Summary!$A$230:$A$266,$A3101,Summary!$L$230:$L$266)+SUMIF(Summary!$A$281:$A$317,$A3101,Summary!$L$281:$L$317))-AM3101,0)</f>
        <v>0</v>
      </c>
      <c r="AO3101" s="688">
        <f>IFERROR($H3101/SUMIF($A:$A,$A3101,$H:$H)*SUMIF(Summary!$A$230:$A$266,$A3101,Summary!$Q$230:$Q$266),0)</f>
        <v>0</v>
      </c>
      <c r="AP3101" s="688">
        <f>IFERROR($H3101/SUMIF($A:$A,$A3101,$H:$H)*(SUMIF(Summary!$A$230:$A$266,$A3101,Summary!$L$230:$L$266)+SUMIF(Summary!$A$281:$A$317,$A3101,Summary!$L$281:$L$317))-AO3101,0)</f>
        <v>0</v>
      </c>
      <c r="AQ3101" s="306"/>
      <c r="AR3101" s="688">
        <f t="shared" ca="1" si="722"/>
        <v>0</v>
      </c>
      <c r="AS3101" s="688">
        <f t="shared" ca="1" si="723"/>
        <v>0</v>
      </c>
    </row>
    <row r="3102" spans="1:45" x14ac:dyDescent="0.2">
      <c r="A3102" s="423">
        <v>11163</v>
      </c>
      <c r="B3102" s="424">
        <v>3</v>
      </c>
      <c r="C3102" s="425" t="s">
        <v>310</v>
      </c>
      <c r="D3102" s="422">
        <f t="shared" si="724"/>
        <v>0</v>
      </c>
      <c r="E3102" s="422">
        <f t="shared" si="725"/>
        <v>0</v>
      </c>
      <c r="F3102" s="422">
        <f t="shared" si="726"/>
        <v>0</v>
      </c>
      <c r="G3102" s="422">
        <f t="shared" si="727"/>
        <v>0</v>
      </c>
      <c r="H3102" s="22">
        <f t="shared" si="728"/>
        <v>0</v>
      </c>
      <c r="I3102" s="116">
        <v>0</v>
      </c>
      <c r="J3102" s="116">
        <v>0</v>
      </c>
      <c r="K3102" s="116">
        <v>0</v>
      </c>
      <c r="L3102" s="116">
        <v>0</v>
      </c>
      <c r="M3102" s="22">
        <f t="shared" si="729"/>
        <v>0</v>
      </c>
      <c r="N3102" s="116">
        <v>0</v>
      </c>
      <c r="O3102" s="116">
        <v>0</v>
      </c>
      <c r="P3102" s="116">
        <v>0</v>
      </c>
      <c r="Q3102" s="116">
        <v>0</v>
      </c>
      <c r="R3102" s="22">
        <f t="shared" si="730"/>
        <v>0</v>
      </c>
      <c r="S3102" s="116">
        <v>0</v>
      </c>
      <c r="T3102" s="116">
        <v>0</v>
      </c>
      <c r="U3102" s="116">
        <v>0</v>
      </c>
      <c r="V3102" s="116">
        <v>0</v>
      </c>
      <c r="W3102" s="22">
        <f t="shared" si="731"/>
        <v>0</v>
      </c>
      <c r="X3102" s="22">
        <f t="shared" si="732"/>
        <v>0</v>
      </c>
      <c r="Y3102" s="22">
        <f ca="1">OFFSET('Cost Study'!$B$7,'Operations Support'!$C3102,'Operations Support'!$B3102)*$H3102</f>
        <v>0</v>
      </c>
      <c r="Z3102" s="23">
        <f ca="1">Y3102*'Cost Study'!$B$31</f>
        <v>0</v>
      </c>
      <c r="AA3102" s="23">
        <f ca="1">IF(A3102=10298,1.51,1)*IF($B3102&lt;3,$D3102*'Cost Study'!$B$32*OFFSET('Cost Study'!$B$7,'Operations Support'!$C3102,'Operations Support'!$B3102),0)</f>
        <v>0</v>
      </c>
      <c r="AB3102" s="24">
        <f ca="1">AA3102*'Cost Study'!$B$31</f>
        <v>0</v>
      </c>
      <c r="AC3102" s="23">
        <f ca="1">Y3102*'Cost Study'!$B$31</f>
        <v>0</v>
      </c>
      <c r="AD3102" s="24">
        <f ca="1">AA3102*'Cost Study'!$B$31</f>
        <v>0</v>
      </c>
      <c r="AE3102" s="377">
        <f t="shared" ca="1" si="733"/>
        <v>0</v>
      </c>
      <c r="AF3102" s="377">
        <f t="shared" ca="1" si="734"/>
        <v>0</v>
      </c>
      <c r="AH3102" s="688">
        <f>IFERROR($H3102/SUMIF($A:$A,$A3102,$H:$H)*SUMIF(Summary!$A$110:$A$186,$A3102,Summary!$P$110:$P$186),0)</f>
        <v>0</v>
      </c>
      <c r="AI3102" s="689">
        <f t="shared" ca="1" si="720"/>
        <v>0</v>
      </c>
      <c r="AJ3102" s="688">
        <f>IFERROR(H3102/SUMIF(A:A,A3102,H:H)*SUMIF(Summary!$A$110:$A$186,'Operations Support'!A3102,Summary!$Q$110:$Q$186),0)</f>
        <v>0</v>
      </c>
      <c r="AK3102" s="688">
        <f t="shared" ca="1" si="721"/>
        <v>0</v>
      </c>
      <c r="AM3102" s="688">
        <f>IFERROR($H3102/SUMIF($A:$A,$A3102,$H:$H)*SUMIF(Summary!$A$230:$A$266,$A3102,Summary!$P$230:$P$266),0)</f>
        <v>0</v>
      </c>
      <c r="AN3102" s="688">
        <f>IFERROR($H3102/SUMIF($A:$A,$A3102,$H:$H)*(SUMIF(Summary!$A$230:$A$266,$A3102,Summary!$L$230:$L$266)+SUMIF(Summary!$A$281:$A$317,$A3102,Summary!$L$281:$L$317))-AM3102,0)</f>
        <v>0</v>
      </c>
      <c r="AO3102" s="688">
        <f>IFERROR($H3102/SUMIF($A:$A,$A3102,$H:$H)*SUMIF(Summary!$A$230:$A$266,$A3102,Summary!$Q$230:$Q$266),0)</f>
        <v>0</v>
      </c>
      <c r="AP3102" s="688">
        <f>IFERROR($H3102/SUMIF($A:$A,$A3102,$H:$H)*(SUMIF(Summary!$A$230:$A$266,$A3102,Summary!$L$230:$L$266)+SUMIF(Summary!$A$281:$A$317,$A3102,Summary!$L$281:$L$317))-AO3102,0)</f>
        <v>0</v>
      </c>
      <c r="AQ3102" s="306"/>
      <c r="AR3102" s="688">
        <f t="shared" ca="1" si="722"/>
        <v>0</v>
      </c>
      <c r="AS3102" s="688">
        <f t="shared" ca="1" si="723"/>
        <v>0</v>
      </c>
    </row>
    <row r="3103" spans="1:45" x14ac:dyDescent="0.2">
      <c r="A3103" s="423">
        <v>11163</v>
      </c>
      <c r="B3103" s="424">
        <v>3</v>
      </c>
      <c r="C3103" s="425" t="s">
        <v>311</v>
      </c>
      <c r="D3103" s="422">
        <f t="shared" si="724"/>
        <v>0</v>
      </c>
      <c r="E3103" s="422">
        <f t="shared" si="725"/>
        <v>0</v>
      </c>
      <c r="F3103" s="422">
        <f t="shared" si="726"/>
        <v>0</v>
      </c>
      <c r="G3103" s="422">
        <f t="shared" si="727"/>
        <v>0</v>
      </c>
      <c r="H3103" s="22">
        <f t="shared" si="728"/>
        <v>0</v>
      </c>
      <c r="I3103" s="116">
        <v>0</v>
      </c>
      <c r="J3103" s="116">
        <v>0</v>
      </c>
      <c r="K3103" s="116">
        <v>0</v>
      </c>
      <c r="L3103" s="116">
        <v>0</v>
      </c>
      <c r="M3103" s="22">
        <f t="shared" si="729"/>
        <v>0</v>
      </c>
      <c r="N3103" s="116">
        <v>0</v>
      </c>
      <c r="O3103" s="116">
        <v>0</v>
      </c>
      <c r="P3103" s="116">
        <v>0</v>
      </c>
      <c r="Q3103" s="116">
        <v>0</v>
      </c>
      <c r="R3103" s="22">
        <f t="shared" si="730"/>
        <v>0</v>
      </c>
      <c r="S3103" s="116">
        <v>0</v>
      </c>
      <c r="T3103" s="116">
        <v>0</v>
      </c>
      <c r="U3103" s="116">
        <v>0</v>
      </c>
      <c r="V3103" s="116">
        <v>0</v>
      </c>
      <c r="W3103" s="22">
        <f t="shared" si="731"/>
        <v>0</v>
      </c>
      <c r="X3103" s="22">
        <f t="shared" si="732"/>
        <v>0</v>
      </c>
      <c r="Y3103" s="22">
        <f ca="1">OFFSET('Cost Study'!$B$7,'Operations Support'!$C3103,'Operations Support'!$B3103)*$H3103</f>
        <v>0</v>
      </c>
      <c r="Z3103" s="23">
        <f ca="1">Y3103*'Cost Study'!$B$31</f>
        <v>0</v>
      </c>
      <c r="AA3103" s="23">
        <f ca="1">IF(A3103=10298,1.51,1)*IF($B3103&lt;3,$D3103*'Cost Study'!$B$32*OFFSET('Cost Study'!$B$7,'Operations Support'!$C3103,'Operations Support'!$B3103),0)</f>
        <v>0</v>
      </c>
      <c r="AB3103" s="24">
        <f ca="1">AA3103*'Cost Study'!$B$31</f>
        <v>0</v>
      </c>
      <c r="AC3103" s="23">
        <f ca="1">Y3103*'Cost Study'!$B$31</f>
        <v>0</v>
      </c>
      <c r="AD3103" s="24">
        <f ca="1">AA3103*'Cost Study'!$B$31</f>
        <v>0</v>
      </c>
      <c r="AE3103" s="377">
        <f t="shared" ca="1" si="733"/>
        <v>0</v>
      </c>
      <c r="AF3103" s="377">
        <f t="shared" ca="1" si="734"/>
        <v>0</v>
      </c>
      <c r="AH3103" s="688">
        <f>IFERROR($H3103/SUMIF($A:$A,$A3103,$H:$H)*SUMIF(Summary!$A$110:$A$186,$A3103,Summary!$P$110:$P$186),0)</f>
        <v>0</v>
      </c>
      <c r="AI3103" s="689">
        <f t="shared" ca="1" si="720"/>
        <v>0</v>
      </c>
      <c r="AJ3103" s="688">
        <f>IFERROR(H3103/SUMIF(A:A,A3103,H:H)*SUMIF(Summary!$A$110:$A$186,'Operations Support'!A3103,Summary!$Q$110:$Q$186),0)</f>
        <v>0</v>
      </c>
      <c r="AK3103" s="688">
        <f t="shared" ca="1" si="721"/>
        <v>0</v>
      </c>
      <c r="AM3103" s="688">
        <f>IFERROR($H3103/SUMIF($A:$A,$A3103,$H:$H)*SUMIF(Summary!$A$230:$A$266,$A3103,Summary!$P$230:$P$266),0)</f>
        <v>0</v>
      </c>
      <c r="AN3103" s="688">
        <f>IFERROR($H3103/SUMIF($A:$A,$A3103,$H:$H)*(SUMIF(Summary!$A$230:$A$266,$A3103,Summary!$L$230:$L$266)+SUMIF(Summary!$A$281:$A$317,$A3103,Summary!$L$281:$L$317))-AM3103,0)</f>
        <v>0</v>
      </c>
      <c r="AO3103" s="688">
        <f>IFERROR($H3103/SUMIF($A:$A,$A3103,$H:$H)*SUMIF(Summary!$A$230:$A$266,$A3103,Summary!$Q$230:$Q$266),0)</f>
        <v>0</v>
      </c>
      <c r="AP3103" s="688">
        <f>IFERROR($H3103/SUMIF($A:$A,$A3103,$H:$H)*(SUMIF(Summary!$A$230:$A$266,$A3103,Summary!$L$230:$L$266)+SUMIF(Summary!$A$281:$A$317,$A3103,Summary!$L$281:$L$317))-AO3103,0)</f>
        <v>0</v>
      </c>
      <c r="AQ3103" s="306"/>
      <c r="AR3103" s="688">
        <f t="shared" ca="1" si="722"/>
        <v>0</v>
      </c>
      <c r="AS3103" s="688">
        <f t="shared" ca="1" si="723"/>
        <v>0</v>
      </c>
    </row>
    <row r="3104" spans="1:45" x14ac:dyDescent="0.2">
      <c r="A3104" s="423">
        <v>11163</v>
      </c>
      <c r="B3104" s="424">
        <v>3</v>
      </c>
      <c r="C3104" s="425" t="s">
        <v>312</v>
      </c>
      <c r="D3104" s="422">
        <f t="shared" si="724"/>
        <v>0</v>
      </c>
      <c r="E3104" s="422">
        <f t="shared" si="725"/>
        <v>0</v>
      </c>
      <c r="F3104" s="422">
        <f t="shared" si="726"/>
        <v>0</v>
      </c>
      <c r="G3104" s="422">
        <f t="shared" si="727"/>
        <v>0</v>
      </c>
      <c r="H3104" s="22">
        <f t="shared" si="728"/>
        <v>0</v>
      </c>
      <c r="I3104" s="116">
        <v>0</v>
      </c>
      <c r="J3104" s="116">
        <v>0</v>
      </c>
      <c r="K3104" s="116">
        <v>0</v>
      </c>
      <c r="L3104" s="116">
        <v>0</v>
      </c>
      <c r="M3104" s="22">
        <f t="shared" si="729"/>
        <v>0</v>
      </c>
      <c r="N3104" s="116">
        <v>0</v>
      </c>
      <c r="O3104" s="116">
        <v>0</v>
      </c>
      <c r="P3104" s="116">
        <v>0</v>
      </c>
      <c r="Q3104" s="116">
        <v>0</v>
      </c>
      <c r="R3104" s="22">
        <f t="shared" si="730"/>
        <v>0</v>
      </c>
      <c r="S3104" s="116">
        <v>0</v>
      </c>
      <c r="T3104" s="116">
        <v>0</v>
      </c>
      <c r="U3104" s="116">
        <v>0</v>
      </c>
      <c r="V3104" s="116">
        <v>0</v>
      </c>
      <c r="W3104" s="22">
        <f t="shared" si="731"/>
        <v>0</v>
      </c>
      <c r="X3104" s="22">
        <f t="shared" si="732"/>
        <v>0</v>
      </c>
      <c r="Y3104" s="22">
        <f ca="1">OFFSET('Cost Study'!$B$7,'Operations Support'!$C3104,'Operations Support'!$B3104)*$H3104</f>
        <v>0</v>
      </c>
      <c r="Z3104" s="23">
        <f ca="1">Y3104*'Cost Study'!$B$31</f>
        <v>0</v>
      </c>
      <c r="AA3104" s="23">
        <f ca="1">IF(A3104=10298,1.51,1)*IF($B3104&lt;3,$D3104*'Cost Study'!$B$32*OFFSET('Cost Study'!$B$7,'Operations Support'!$C3104,'Operations Support'!$B3104),0)</f>
        <v>0</v>
      </c>
      <c r="AB3104" s="24">
        <f ca="1">AA3104*'Cost Study'!$B$31</f>
        <v>0</v>
      </c>
      <c r="AC3104" s="23">
        <f ca="1">Y3104*'Cost Study'!$B$31</f>
        <v>0</v>
      </c>
      <c r="AD3104" s="24">
        <f ca="1">AA3104*'Cost Study'!$B$31</f>
        <v>0</v>
      </c>
      <c r="AE3104" s="377">
        <f t="shared" ca="1" si="733"/>
        <v>0</v>
      </c>
      <c r="AF3104" s="377">
        <f t="shared" ca="1" si="734"/>
        <v>0</v>
      </c>
      <c r="AH3104" s="688">
        <f>IFERROR($H3104/SUMIF($A:$A,$A3104,$H:$H)*SUMIF(Summary!$A$110:$A$186,$A3104,Summary!$P$110:$P$186),0)</f>
        <v>0</v>
      </c>
      <c r="AI3104" s="689">
        <f t="shared" ca="1" si="720"/>
        <v>0</v>
      </c>
      <c r="AJ3104" s="688">
        <f>IFERROR(H3104/SUMIF(A:A,A3104,H:H)*SUMIF(Summary!$A$110:$A$186,'Operations Support'!A3104,Summary!$Q$110:$Q$186),0)</f>
        <v>0</v>
      </c>
      <c r="AK3104" s="688">
        <f t="shared" ca="1" si="721"/>
        <v>0</v>
      </c>
      <c r="AM3104" s="688">
        <f>IFERROR($H3104/SUMIF($A:$A,$A3104,$H:$H)*SUMIF(Summary!$A$230:$A$266,$A3104,Summary!$P$230:$P$266),0)</f>
        <v>0</v>
      </c>
      <c r="AN3104" s="688">
        <f>IFERROR($H3104/SUMIF($A:$A,$A3104,$H:$H)*(SUMIF(Summary!$A$230:$A$266,$A3104,Summary!$L$230:$L$266)+SUMIF(Summary!$A$281:$A$317,$A3104,Summary!$L$281:$L$317))-AM3104,0)</f>
        <v>0</v>
      </c>
      <c r="AO3104" s="688">
        <f>IFERROR($H3104/SUMIF($A:$A,$A3104,$H:$H)*SUMIF(Summary!$A$230:$A$266,$A3104,Summary!$Q$230:$Q$266),0)</f>
        <v>0</v>
      </c>
      <c r="AP3104" s="688">
        <f>IFERROR($H3104/SUMIF($A:$A,$A3104,$H:$H)*(SUMIF(Summary!$A$230:$A$266,$A3104,Summary!$L$230:$L$266)+SUMIF(Summary!$A$281:$A$317,$A3104,Summary!$L$281:$L$317))-AO3104,0)</f>
        <v>0</v>
      </c>
      <c r="AQ3104" s="306"/>
      <c r="AR3104" s="688">
        <f t="shared" ca="1" si="722"/>
        <v>0</v>
      </c>
      <c r="AS3104" s="688">
        <f t="shared" ca="1" si="723"/>
        <v>0</v>
      </c>
    </row>
    <row r="3105" spans="1:45" x14ac:dyDescent="0.2">
      <c r="A3105" s="423">
        <v>11163</v>
      </c>
      <c r="B3105" s="424">
        <v>3</v>
      </c>
      <c r="C3105" s="425" t="s">
        <v>313</v>
      </c>
      <c r="D3105" s="422">
        <f t="shared" si="724"/>
        <v>1356</v>
      </c>
      <c r="E3105" s="422">
        <f t="shared" si="725"/>
        <v>0</v>
      </c>
      <c r="F3105" s="422">
        <f t="shared" si="726"/>
        <v>378</v>
      </c>
      <c r="G3105" s="422">
        <f t="shared" si="727"/>
        <v>0</v>
      </c>
      <c r="H3105" s="22">
        <f t="shared" si="728"/>
        <v>1734</v>
      </c>
      <c r="I3105" s="116">
        <v>93</v>
      </c>
      <c r="J3105" s="116">
        <v>0</v>
      </c>
      <c r="K3105" s="116">
        <v>228</v>
      </c>
      <c r="L3105" s="116">
        <v>0</v>
      </c>
      <c r="M3105" s="22">
        <f t="shared" si="729"/>
        <v>321</v>
      </c>
      <c r="N3105" s="116">
        <v>192</v>
      </c>
      <c r="O3105" s="116">
        <v>0</v>
      </c>
      <c r="P3105" s="116">
        <v>150</v>
      </c>
      <c r="Q3105" s="116">
        <v>0</v>
      </c>
      <c r="R3105" s="22">
        <f t="shared" si="730"/>
        <v>342</v>
      </c>
      <c r="S3105" s="116">
        <v>1071</v>
      </c>
      <c r="T3105" s="116">
        <v>0</v>
      </c>
      <c r="U3105" s="116">
        <v>0</v>
      </c>
      <c r="V3105" s="116">
        <v>0</v>
      </c>
      <c r="W3105" s="22">
        <f t="shared" si="731"/>
        <v>1071</v>
      </c>
      <c r="X3105" s="22">
        <f t="shared" si="732"/>
        <v>72.25</v>
      </c>
      <c r="Y3105" s="22">
        <f ca="1">OFFSET('Cost Study'!$B$7,'Operations Support'!$C3105,'Operations Support'!$B3105)*$H3105</f>
        <v>4543.08</v>
      </c>
      <c r="Z3105" s="23">
        <f ca="1">Y3105*'Cost Study'!$B$31</f>
        <v>253739.78578841727</v>
      </c>
      <c r="AA3105" s="23">
        <f ca="1">IF(A3105=10298,1.51,1)*IF($B3105&lt;3,$D3105*'Cost Study'!$B$32*OFFSET('Cost Study'!$B$7,'Operations Support'!$C3105,'Operations Support'!$B3105),0)</f>
        <v>0</v>
      </c>
      <c r="AB3105" s="24">
        <f ca="1">AA3105*'Cost Study'!$B$31</f>
        <v>0</v>
      </c>
      <c r="AC3105" s="23">
        <f ca="1">Y3105*'Cost Study'!$B$31</f>
        <v>253739.78578841727</v>
      </c>
      <c r="AD3105" s="24">
        <f ca="1">AA3105*'Cost Study'!$B$31</f>
        <v>0</v>
      </c>
      <c r="AE3105" s="377">
        <f t="shared" ca="1" si="733"/>
        <v>253739.78578841727</v>
      </c>
      <c r="AF3105" s="377">
        <f t="shared" ca="1" si="734"/>
        <v>253739.78578841727</v>
      </c>
      <c r="AH3105" s="688">
        <f>IFERROR($H3105/SUMIF($A:$A,$A3105,$H:$H)*SUMIF(Summary!$A$110:$A$186,$A3105,Summary!$P$110:$P$186),0)</f>
        <v>56690.845072604621</v>
      </c>
      <c r="AI3105" s="689">
        <f t="shared" ca="1" si="720"/>
        <v>197048.94071581264</v>
      </c>
      <c r="AJ3105" s="688">
        <f>IFERROR(H3105/SUMIF(A:A,A3105,H:H)*SUMIF(Summary!$A$110:$A$186,'Operations Support'!A3105,Summary!$Q$110:$Q$186),0)</f>
        <v>56942.440661193657</v>
      </c>
      <c r="AK3105" s="688">
        <f t="shared" ca="1" si="721"/>
        <v>196797.34512722361</v>
      </c>
      <c r="AM3105" s="688">
        <f>IFERROR($H3105/SUMIF($A:$A,$A3105,$H:$H)*SUMIF(Summary!$A$230:$A$266,$A3105,Summary!$P$230:$P$266),0)</f>
        <v>10725.987085781722</v>
      </c>
      <c r="AN3105" s="688">
        <f>IFERROR($H3105/SUMIF($A:$A,$A3105,$H:$H)*(SUMIF(Summary!$A$230:$A$266,$A3105,Summary!$L$230:$L$266)+SUMIF(Summary!$A$281:$A$317,$A3105,Summary!$L$281:$L$317))-AM3105,0)</f>
        <v>23193.933143507194</v>
      </c>
      <c r="AO3105" s="688">
        <f>IFERROR($H3105/SUMIF($A:$A,$A3105,$H:$H)*SUMIF(Summary!$A$230:$A$266,$A3105,Summary!$Q$230:$Q$266),0)</f>
        <v>10773.589322625952</v>
      </c>
      <c r="AP3105" s="688">
        <f>IFERROR($H3105/SUMIF($A:$A,$A3105,$H:$H)*(SUMIF(Summary!$A$230:$A$266,$A3105,Summary!$L$230:$L$266)+SUMIF(Summary!$A$281:$A$317,$A3105,Summary!$L$281:$L$317))-AO3105,0)</f>
        <v>23146.330906662966</v>
      </c>
      <c r="AQ3105" s="306"/>
      <c r="AR3105" s="688">
        <f t="shared" ca="1" si="722"/>
        <v>220242.87385931984</v>
      </c>
      <c r="AS3105" s="688">
        <f t="shared" ca="1" si="723"/>
        <v>219943.67603388659</v>
      </c>
    </row>
    <row r="3106" spans="1:45" x14ac:dyDescent="0.2">
      <c r="A3106" s="423">
        <v>11163</v>
      </c>
      <c r="B3106" s="424">
        <v>3</v>
      </c>
      <c r="C3106" s="425" t="s">
        <v>314</v>
      </c>
      <c r="D3106" s="422">
        <f t="shared" si="724"/>
        <v>0</v>
      </c>
      <c r="E3106" s="422">
        <f t="shared" si="725"/>
        <v>0</v>
      </c>
      <c r="F3106" s="422">
        <f t="shared" si="726"/>
        <v>0</v>
      </c>
      <c r="G3106" s="422">
        <f t="shared" si="727"/>
        <v>0</v>
      </c>
      <c r="H3106" s="22">
        <f t="shared" si="728"/>
        <v>0</v>
      </c>
      <c r="I3106" s="116">
        <v>0</v>
      </c>
      <c r="J3106" s="116">
        <v>0</v>
      </c>
      <c r="K3106" s="116">
        <v>0</v>
      </c>
      <c r="L3106" s="116">
        <v>0</v>
      </c>
      <c r="M3106" s="22">
        <f t="shared" si="729"/>
        <v>0</v>
      </c>
      <c r="N3106" s="116">
        <v>0</v>
      </c>
      <c r="O3106" s="116">
        <v>0</v>
      </c>
      <c r="P3106" s="116">
        <v>0</v>
      </c>
      <c r="Q3106" s="116">
        <v>0</v>
      </c>
      <c r="R3106" s="22">
        <f t="shared" si="730"/>
        <v>0</v>
      </c>
      <c r="S3106" s="116">
        <v>0</v>
      </c>
      <c r="T3106" s="116">
        <v>0</v>
      </c>
      <c r="U3106" s="116">
        <v>0</v>
      </c>
      <c r="V3106" s="116">
        <v>0</v>
      </c>
      <c r="W3106" s="22">
        <f t="shared" si="731"/>
        <v>0</v>
      </c>
      <c r="X3106" s="22">
        <f t="shared" si="732"/>
        <v>0</v>
      </c>
      <c r="Y3106" s="22">
        <f ca="1">OFFSET('Cost Study'!$B$7,'Operations Support'!$C3106,'Operations Support'!$B3106)*$H3106</f>
        <v>0</v>
      </c>
      <c r="Z3106" s="23">
        <f ca="1">Y3106*'Cost Study'!$B$31</f>
        <v>0</v>
      </c>
      <c r="AA3106" s="23">
        <f ca="1">IF(A3106=10298,1.51,1)*IF($B3106&lt;3,$D3106*'Cost Study'!$B$32*OFFSET('Cost Study'!$B$7,'Operations Support'!$C3106,'Operations Support'!$B3106),0)</f>
        <v>0</v>
      </c>
      <c r="AB3106" s="24">
        <f ca="1">AA3106*'Cost Study'!$B$31</f>
        <v>0</v>
      </c>
      <c r="AC3106" s="23">
        <f ca="1">Y3106*'Cost Study'!$B$31</f>
        <v>0</v>
      </c>
      <c r="AD3106" s="24">
        <f ca="1">AA3106*'Cost Study'!$B$31</f>
        <v>0</v>
      </c>
      <c r="AE3106" s="377">
        <f t="shared" ca="1" si="733"/>
        <v>0</v>
      </c>
      <c r="AF3106" s="377">
        <f t="shared" ca="1" si="734"/>
        <v>0</v>
      </c>
      <c r="AH3106" s="688">
        <f>IFERROR($H3106/SUMIF($A:$A,$A3106,$H:$H)*SUMIF(Summary!$A$110:$A$186,$A3106,Summary!$P$110:$P$186),0)</f>
        <v>0</v>
      </c>
      <c r="AI3106" s="689">
        <f t="shared" ca="1" si="720"/>
        <v>0</v>
      </c>
      <c r="AJ3106" s="688">
        <f>IFERROR(H3106/SUMIF(A:A,A3106,H:H)*SUMIF(Summary!$A$110:$A$186,'Operations Support'!A3106,Summary!$Q$110:$Q$186),0)</f>
        <v>0</v>
      </c>
      <c r="AK3106" s="688">
        <f t="shared" ca="1" si="721"/>
        <v>0</v>
      </c>
      <c r="AM3106" s="688">
        <f>IFERROR($H3106/SUMIF($A:$A,$A3106,$H:$H)*SUMIF(Summary!$A$230:$A$266,$A3106,Summary!$P$230:$P$266),0)</f>
        <v>0</v>
      </c>
      <c r="AN3106" s="688">
        <f>IFERROR($H3106/SUMIF($A:$A,$A3106,$H:$H)*(SUMIF(Summary!$A$230:$A$266,$A3106,Summary!$L$230:$L$266)+SUMIF(Summary!$A$281:$A$317,$A3106,Summary!$L$281:$L$317))-AM3106,0)</f>
        <v>0</v>
      </c>
      <c r="AO3106" s="688">
        <f>IFERROR($H3106/SUMIF($A:$A,$A3106,$H:$H)*SUMIF(Summary!$A$230:$A$266,$A3106,Summary!$Q$230:$Q$266),0)</f>
        <v>0</v>
      </c>
      <c r="AP3106" s="688">
        <f>IFERROR($H3106/SUMIF($A:$A,$A3106,$H:$H)*(SUMIF(Summary!$A$230:$A$266,$A3106,Summary!$L$230:$L$266)+SUMIF(Summary!$A$281:$A$317,$A3106,Summary!$L$281:$L$317))-AO3106,0)</f>
        <v>0</v>
      </c>
      <c r="AQ3106" s="306"/>
      <c r="AR3106" s="688">
        <f t="shared" ca="1" si="722"/>
        <v>0</v>
      </c>
      <c r="AS3106" s="688">
        <f t="shared" ca="1" si="723"/>
        <v>0</v>
      </c>
    </row>
    <row r="3107" spans="1:45" x14ac:dyDescent="0.2">
      <c r="A3107" s="423">
        <v>11163</v>
      </c>
      <c r="B3107" s="424">
        <v>3</v>
      </c>
      <c r="C3107" s="425" t="s">
        <v>315</v>
      </c>
      <c r="D3107" s="422">
        <f t="shared" si="724"/>
        <v>13012</v>
      </c>
      <c r="E3107" s="422">
        <f t="shared" si="725"/>
        <v>0</v>
      </c>
      <c r="F3107" s="422">
        <f t="shared" si="726"/>
        <v>1209</v>
      </c>
      <c r="G3107" s="422">
        <f t="shared" si="727"/>
        <v>0</v>
      </c>
      <c r="H3107" s="22">
        <f t="shared" si="728"/>
        <v>14221</v>
      </c>
      <c r="I3107" s="116">
        <v>4998</v>
      </c>
      <c r="J3107" s="116">
        <v>0</v>
      </c>
      <c r="K3107" s="116">
        <v>348</v>
      </c>
      <c r="L3107" s="116">
        <v>0</v>
      </c>
      <c r="M3107" s="22">
        <f t="shared" si="729"/>
        <v>5346</v>
      </c>
      <c r="N3107" s="116">
        <v>4083</v>
      </c>
      <c r="O3107" s="116">
        <v>0</v>
      </c>
      <c r="P3107" s="116">
        <v>378</v>
      </c>
      <c r="Q3107" s="116">
        <v>0</v>
      </c>
      <c r="R3107" s="22">
        <f t="shared" si="730"/>
        <v>4461</v>
      </c>
      <c r="S3107" s="116">
        <v>3931</v>
      </c>
      <c r="T3107" s="116">
        <v>0</v>
      </c>
      <c r="U3107" s="116">
        <v>483</v>
      </c>
      <c r="V3107" s="116">
        <v>0</v>
      </c>
      <c r="W3107" s="22">
        <f t="shared" si="731"/>
        <v>4414</v>
      </c>
      <c r="X3107" s="22">
        <f t="shared" si="732"/>
        <v>592.54166666666663</v>
      </c>
      <c r="Y3107" s="22">
        <f ca="1">OFFSET('Cost Study'!$B$7,'Operations Support'!$C3107,'Operations Support'!$B3107)*$H3107</f>
        <v>46502.67</v>
      </c>
      <c r="Z3107" s="23">
        <f ca="1">Y3107*'Cost Study'!$B$31</f>
        <v>2597263.8660092838</v>
      </c>
      <c r="AA3107" s="23">
        <f ca="1">IF(A3107=10298,1.51,1)*IF($B3107&lt;3,$D3107*'Cost Study'!$B$32*OFFSET('Cost Study'!$B$7,'Operations Support'!$C3107,'Operations Support'!$B3107),0)</f>
        <v>0</v>
      </c>
      <c r="AB3107" s="24">
        <f ca="1">AA3107*'Cost Study'!$B$31</f>
        <v>0</v>
      </c>
      <c r="AC3107" s="23">
        <f ca="1">Y3107*'Cost Study'!$B$31</f>
        <v>2597263.8660092838</v>
      </c>
      <c r="AD3107" s="24">
        <f ca="1">AA3107*'Cost Study'!$B$31</f>
        <v>0</v>
      </c>
      <c r="AE3107" s="377">
        <f t="shared" ca="1" si="733"/>
        <v>2597263.8660092838</v>
      </c>
      <c r="AF3107" s="377">
        <f t="shared" ca="1" si="734"/>
        <v>2597263.8660092838</v>
      </c>
      <c r="AH3107" s="688">
        <f>IFERROR($H3107/SUMIF($A:$A,$A3107,$H:$H)*SUMIF(Summary!$A$110:$A$186,$A3107,Summary!$P$110:$P$186),0)</f>
        <v>464936.85569637275</v>
      </c>
      <c r="AI3107" s="689">
        <f t="shared" ca="1" si="720"/>
        <v>2132327.0103129111</v>
      </c>
      <c r="AJ3107" s="688">
        <f>IFERROR(H3107/SUMIF(A:A,A3107,H:H)*SUMIF(Summary!$A$110:$A$186,'Operations Support'!A3107,Summary!$Q$110:$Q$186),0)</f>
        <v>467000.25873289222</v>
      </c>
      <c r="AK3107" s="688">
        <f t="shared" ca="1" si="721"/>
        <v>2130263.6072763917</v>
      </c>
      <c r="AM3107" s="688">
        <f>IFERROR($H3107/SUMIF($A:$A,$A3107,$H:$H)*SUMIF(Summary!$A$230:$A$266,$A3107,Summary!$P$230:$P$266),0)</f>
        <v>87966.702622204088</v>
      </c>
      <c r="AN3107" s="688">
        <f>IFERROR($H3107/SUMIF($A:$A,$A3107,$H:$H)*(SUMIF(Summary!$A$230:$A$266,$A3107,Summary!$L$230:$L$266)+SUMIF(Summary!$A$281:$A$317,$A3107,Summary!$L$281:$L$317))-AM3107,0)</f>
        <v>190219.67891223519</v>
      </c>
      <c r="AO3107" s="688">
        <f>IFERROR($H3107/SUMIF($A:$A,$A3107,$H:$H)*SUMIF(Summary!$A$230:$A$266,$A3107,Summary!$Q$230:$Q$266),0)</f>
        <v>88357.101359321619</v>
      </c>
      <c r="AP3107" s="688">
        <f>IFERROR($H3107/SUMIF($A:$A,$A3107,$H:$H)*(SUMIF(Summary!$A$230:$A$266,$A3107,Summary!$L$230:$L$266)+SUMIF(Summary!$A$281:$A$317,$A3107,Summary!$L$281:$L$317))-AO3107,0)</f>
        <v>189829.28017511766</v>
      </c>
      <c r="AQ3107" s="306"/>
      <c r="AR3107" s="688">
        <f t="shared" ca="1" si="722"/>
        <v>2322546.6892251465</v>
      </c>
      <c r="AS3107" s="688">
        <f t="shared" ca="1" si="723"/>
        <v>2320092.8874515095</v>
      </c>
    </row>
    <row r="3108" spans="1:45" x14ac:dyDescent="0.2">
      <c r="A3108" s="423">
        <v>11163</v>
      </c>
      <c r="B3108" s="424">
        <v>3</v>
      </c>
      <c r="C3108" s="425" t="s">
        <v>316</v>
      </c>
      <c r="D3108" s="422">
        <f t="shared" si="724"/>
        <v>0</v>
      </c>
      <c r="E3108" s="422">
        <f t="shared" si="725"/>
        <v>0</v>
      </c>
      <c r="F3108" s="422">
        <f t="shared" si="726"/>
        <v>0</v>
      </c>
      <c r="G3108" s="422">
        <f t="shared" si="727"/>
        <v>0</v>
      </c>
      <c r="H3108" s="22">
        <f t="shared" si="728"/>
        <v>0</v>
      </c>
      <c r="I3108" s="116">
        <v>0</v>
      </c>
      <c r="J3108" s="116">
        <v>0</v>
      </c>
      <c r="K3108" s="116">
        <v>0</v>
      </c>
      <c r="L3108" s="116">
        <v>0</v>
      </c>
      <c r="M3108" s="22">
        <f t="shared" si="729"/>
        <v>0</v>
      </c>
      <c r="N3108" s="116">
        <v>0</v>
      </c>
      <c r="O3108" s="116">
        <v>0</v>
      </c>
      <c r="P3108" s="116">
        <v>0</v>
      </c>
      <c r="Q3108" s="116">
        <v>0</v>
      </c>
      <c r="R3108" s="22">
        <f t="shared" si="730"/>
        <v>0</v>
      </c>
      <c r="S3108" s="116">
        <v>0</v>
      </c>
      <c r="T3108" s="116">
        <v>0</v>
      </c>
      <c r="U3108" s="116">
        <v>0</v>
      </c>
      <c r="V3108" s="116">
        <v>0</v>
      </c>
      <c r="W3108" s="22">
        <f t="shared" si="731"/>
        <v>0</v>
      </c>
      <c r="X3108" s="22">
        <f t="shared" si="732"/>
        <v>0</v>
      </c>
      <c r="Y3108" s="22">
        <f ca="1">OFFSET('Cost Study'!$B$7,'Operations Support'!$C3108,'Operations Support'!$B3108)*$H3108</f>
        <v>0</v>
      </c>
      <c r="Z3108" s="23">
        <f ca="1">Y3108*'Cost Study'!$B$31</f>
        <v>0</v>
      </c>
      <c r="AA3108" s="23">
        <f ca="1">IF(A3108=10298,1.51,1)*IF($B3108&lt;3,$D3108*'Cost Study'!$B$32*OFFSET('Cost Study'!$B$7,'Operations Support'!$C3108,'Operations Support'!$B3108),0)</f>
        <v>0</v>
      </c>
      <c r="AB3108" s="24">
        <f ca="1">AA3108*'Cost Study'!$B$31</f>
        <v>0</v>
      </c>
      <c r="AC3108" s="23">
        <f ca="1">Y3108*'Cost Study'!$B$31</f>
        <v>0</v>
      </c>
      <c r="AD3108" s="24">
        <f ca="1">AA3108*'Cost Study'!$B$31</f>
        <v>0</v>
      </c>
      <c r="AE3108" s="377">
        <f t="shared" ca="1" si="733"/>
        <v>0</v>
      </c>
      <c r="AF3108" s="377">
        <f t="shared" ca="1" si="734"/>
        <v>0</v>
      </c>
      <c r="AH3108" s="688">
        <f>IFERROR($H3108/SUMIF($A:$A,$A3108,$H:$H)*SUMIF(Summary!$A$110:$A$186,$A3108,Summary!$P$110:$P$186),0)</f>
        <v>0</v>
      </c>
      <c r="AI3108" s="689">
        <f t="shared" ca="1" si="720"/>
        <v>0</v>
      </c>
      <c r="AJ3108" s="688">
        <f>IFERROR(H3108/SUMIF(A:A,A3108,H:H)*SUMIF(Summary!$A$110:$A$186,'Operations Support'!A3108,Summary!$Q$110:$Q$186),0)</f>
        <v>0</v>
      </c>
      <c r="AK3108" s="688">
        <f t="shared" ca="1" si="721"/>
        <v>0</v>
      </c>
      <c r="AM3108" s="688">
        <f>IFERROR($H3108/SUMIF($A:$A,$A3108,$H:$H)*SUMIF(Summary!$A$230:$A$266,$A3108,Summary!$P$230:$P$266),0)</f>
        <v>0</v>
      </c>
      <c r="AN3108" s="688">
        <f>IFERROR($H3108/SUMIF($A:$A,$A3108,$H:$H)*(SUMIF(Summary!$A$230:$A$266,$A3108,Summary!$L$230:$L$266)+SUMIF(Summary!$A$281:$A$317,$A3108,Summary!$L$281:$L$317))-AM3108,0)</f>
        <v>0</v>
      </c>
      <c r="AO3108" s="688">
        <f>IFERROR($H3108/SUMIF($A:$A,$A3108,$H:$H)*SUMIF(Summary!$A$230:$A$266,$A3108,Summary!$Q$230:$Q$266),0)</f>
        <v>0</v>
      </c>
      <c r="AP3108" s="688">
        <f>IFERROR($H3108/SUMIF($A:$A,$A3108,$H:$H)*(SUMIF(Summary!$A$230:$A$266,$A3108,Summary!$L$230:$L$266)+SUMIF(Summary!$A$281:$A$317,$A3108,Summary!$L$281:$L$317))-AO3108,0)</f>
        <v>0</v>
      </c>
      <c r="AQ3108" s="306"/>
      <c r="AR3108" s="688">
        <f t="shared" ca="1" si="722"/>
        <v>0</v>
      </c>
      <c r="AS3108" s="688">
        <f t="shared" ca="1" si="723"/>
        <v>0</v>
      </c>
    </row>
    <row r="3109" spans="1:45" x14ac:dyDescent="0.2">
      <c r="A3109" s="423">
        <v>11163</v>
      </c>
      <c r="B3109" s="424">
        <v>3</v>
      </c>
      <c r="C3109" s="425" t="s">
        <v>317</v>
      </c>
      <c r="D3109" s="422">
        <f t="shared" si="724"/>
        <v>0</v>
      </c>
      <c r="E3109" s="422">
        <f t="shared" si="725"/>
        <v>0</v>
      </c>
      <c r="F3109" s="422">
        <f t="shared" si="726"/>
        <v>0</v>
      </c>
      <c r="G3109" s="422">
        <f t="shared" si="727"/>
        <v>0</v>
      </c>
      <c r="H3109" s="22">
        <f t="shared" si="728"/>
        <v>0</v>
      </c>
      <c r="I3109" s="116">
        <v>0</v>
      </c>
      <c r="J3109" s="116">
        <v>0</v>
      </c>
      <c r="K3109" s="116">
        <v>0</v>
      </c>
      <c r="L3109" s="116">
        <v>0</v>
      </c>
      <c r="M3109" s="22">
        <f t="shared" si="729"/>
        <v>0</v>
      </c>
      <c r="N3109" s="116">
        <v>0</v>
      </c>
      <c r="O3109" s="116">
        <v>0</v>
      </c>
      <c r="P3109" s="116">
        <v>0</v>
      </c>
      <c r="Q3109" s="116">
        <v>0</v>
      </c>
      <c r="R3109" s="22">
        <f t="shared" si="730"/>
        <v>0</v>
      </c>
      <c r="S3109" s="116">
        <v>0</v>
      </c>
      <c r="T3109" s="116">
        <v>0</v>
      </c>
      <c r="U3109" s="116">
        <v>0</v>
      </c>
      <c r="V3109" s="116">
        <v>0</v>
      </c>
      <c r="W3109" s="22">
        <f t="shared" si="731"/>
        <v>0</v>
      </c>
      <c r="X3109" s="22">
        <f t="shared" si="732"/>
        <v>0</v>
      </c>
      <c r="Y3109" s="22">
        <f ca="1">OFFSET('Cost Study'!$B$7,'Operations Support'!$C3109,'Operations Support'!$B3109)*$H3109</f>
        <v>0</v>
      </c>
      <c r="Z3109" s="23">
        <f ca="1">Y3109*'Cost Study'!$B$31</f>
        <v>0</v>
      </c>
      <c r="AA3109" s="23">
        <f ca="1">IF(A3109=10298,1.51,1)*IF($B3109&lt;3,$D3109*'Cost Study'!$B$32*OFFSET('Cost Study'!$B$7,'Operations Support'!$C3109,'Operations Support'!$B3109),0)</f>
        <v>0</v>
      </c>
      <c r="AB3109" s="24">
        <f ca="1">AA3109*'Cost Study'!$B$31</f>
        <v>0</v>
      </c>
      <c r="AC3109" s="23">
        <f ca="1">Y3109*'Cost Study'!$B$31</f>
        <v>0</v>
      </c>
      <c r="AD3109" s="24">
        <f ca="1">AA3109*'Cost Study'!$B$31</f>
        <v>0</v>
      </c>
      <c r="AE3109" s="377">
        <f t="shared" ca="1" si="733"/>
        <v>0</v>
      </c>
      <c r="AF3109" s="377">
        <f t="shared" ca="1" si="734"/>
        <v>0</v>
      </c>
      <c r="AH3109" s="688">
        <f>IFERROR($H3109/SUMIF($A:$A,$A3109,$H:$H)*SUMIF(Summary!$A$110:$A$186,$A3109,Summary!$P$110:$P$186),0)</f>
        <v>0</v>
      </c>
      <c r="AI3109" s="689">
        <f t="shared" ca="1" si="720"/>
        <v>0</v>
      </c>
      <c r="AJ3109" s="688">
        <f>IFERROR(H3109/SUMIF(A:A,A3109,H:H)*SUMIF(Summary!$A$110:$A$186,'Operations Support'!A3109,Summary!$Q$110:$Q$186),0)</f>
        <v>0</v>
      </c>
      <c r="AK3109" s="688">
        <f t="shared" ca="1" si="721"/>
        <v>0</v>
      </c>
      <c r="AM3109" s="688">
        <f>IFERROR($H3109/SUMIF($A:$A,$A3109,$H:$H)*SUMIF(Summary!$A$230:$A$266,$A3109,Summary!$P$230:$P$266),0)</f>
        <v>0</v>
      </c>
      <c r="AN3109" s="688">
        <f>IFERROR($H3109/SUMIF($A:$A,$A3109,$H:$H)*(SUMIF(Summary!$A$230:$A$266,$A3109,Summary!$L$230:$L$266)+SUMIF(Summary!$A$281:$A$317,$A3109,Summary!$L$281:$L$317))-AM3109,0)</f>
        <v>0</v>
      </c>
      <c r="AO3109" s="688">
        <f>IFERROR($H3109/SUMIF($A:$A,$A3109,$H:$H)*SUMIF(Summary!$A$230:$A$266,$A3109,Summary!$Q$230:$Q$266),0)</f>
        <v>0</v>
      </c>
      <c r="AP3109" s="688">
        <f>IFERROR($H3109/SUMIF($A:$A,$A3109,$H:$H)*(SUMIF(Summary!$A$230:$A$266,$A3109,Summary!$L$230:$L$266)+SUMIF(Summary!$A$281:$A$317,$A3109,Summary!$L$281:$L$317))-AO3109,0)</f>
        <v>0</v>
      </c>
      <c r="AQ3109" s="306"/>
      <c r="AR3109" s="688">
        <f t="shared" ca="1" si="722"/>
        <v>0</v>
      </c>
      <c r="AS3109" s="688">
        <f t="shared" ca="1" si="723"/>
        <v>0</v>
      </c>
    </row>
    <row r="3110" spans="1:45" x14ac:dyDescent="0.2">
      <c r="A3110" s="423">
        <v>11163</v>
      </c>
      <c r="B3110" s="424">
        <v>3</v>
      </c>
      <c r="C3110" s="425" t="s">
        <v>318</v>
      </c>
      <c r="D3110" s="422">
        <f t="shared" si="724"/>
        <v>453</v>
      </c>
      <c r="E3110" s="422">
        <f t="shared" si="725"/>
        <v>0</v>
      </c>
      <c r="F3110" s="422">
        <f t="shared" si="726"/>
        <v>747</v>
      </c>
      <c r="G3110" s="422">
        <f t="shared" si="727"/>
        <v>0</v>
      </c>
      <c r="H3110" s="22">
        <f t="shared" si="728"/>
        <v>1200</v>
      </c>
      <c r="I3110" s="116">
        <v>108</v>
      </c>
      <c r="J3110" s="116">
        <v>0</v>
      </c>
      <c r="K3110" s="116">
        <v>234</v>
      </c>
      <c r="L3110" s="116">
        <v>0</v>
      </c>
      <c r="M3110" s="22">
        <f t="shared" si="729"/>
        <v>342</v>
      </c>
      <c r="N3110" s="116">
        <v>222</v>
      </c>
      <c r="O3110" s="116">
        <v>0</v>
      </c>
      <c r="P3110" s="116">
        <v>390</v>
      </c>
      <c r="Q3110" s="116">
        <v>0</v>
      </c>
      <c r="R3110" s="22">
        <f t="shared" si="730"/>
        <v>612</v>
      </c>
      <c r="S3110" s="116">
        <v>123</v>
      </c>
      <c r="T3110" s="116">
        <v>0</v>
      </c>
      <c r="U3110" s="116">
        <v>123</v>
      </c>
      <c r="V3110" s="116">
        <v>0</v>
      </c>
      <c r="W3110" s="22">
        <f t="shared" si="731"/>
        <v>246</v>
      </c>
      <c r="X3110" s="22">
        <f t="shared" si="732"/>
        <v>50</v>
      </c>
      <c r="Y3110" s="22">
        <f ca="1">OFFSET('Cost Study'!$B$7,'Operations Support'!$C3110,'Operations Support'!$B3110)*$H3110</f>
        <v>4584</v>
      </c>
      <c r="Z3110" s="23">
        <f ca="1">Y3110*'Cost Study'!$B$31</f>
        <v>256025.2467608109</v>
      </c>
      <c r="AA3110" s="23">
        <f ca="1">IF(A3110=10298,1.51,1)*IF($B3110&lt;3,$D3110*'Cost Study'!$B$32*OFFSET('Cost Study'!$B$7,'Operations Support'!$C3110,'Operations Support'!$B3110),0)</f>
        <v>0</v>
      </c>
      <c r="AB3110" s="24">
        <f ca="1">AA3110*'Cost Study'!$B$31</f>
        <v>0</v>
      </c>
      <c r="AC3110" s="23">
        <f ca="1">Y3110*'Cost Study'!$B$31</f>
        <v>256025.2467608109</v>
      </c>
      <c r="AD3110" s="24">
        <f ca="1">AA3110*'Cost Study'!$B$31</f>
        <v>0</v>
      </c>
      <c r="AE3110" s="377">
        <f t="shared" ca="1" si="733"/>
        <v>256025.2467608109</v>
      </c>
      <c r="AF3110" s="377">
        <f t="shared" ca="1" si="734"/>
        <v>256025.2467608109</v>
      </c>
      <c r="AH3110" s="688">
        <f>IFERROR($H3110/SUMIF($A:$A,$A3110,$H:$H)*SUMIF(Summary!$A$110:$A$186,$A3110,Summary!$P$110:$P$186),0)</f>
        <v>39232.418735366526</v>
      </c>
      <c r="AI3110" s="689">
        <f t="shared" ca="1" si="720"/>
        <v>216792.82802544438</v>
      </c>
      <c r="AJ3110" s="688">
        <f>IFERROR(H3110/SUMIF(A:A,A3110,H:H)*SUMIF(Summary!$A$110:$A$186,'Operations Support'!A3110,Summary!$Q$110:$Q$186),0)</f>
        <v>39406.533329545789</v>
      </c>
      <c r="AK3110" s="688">
        <f t="shared" ca="1" si="721"/>
        <v>216618.71343126512</v>
      </c>
      <c r="AM3110" s="688">
        <f>IFERROR($H3110/SUMIF($A:$A,$A3110,$H:$H)*SUMIF(Summary!$A$230:$A$266,$A3110,Summary!$P$230:$P$266),0)</f>
        <v>7422.8284330669367</v>
      </c>
      <c r="AN3110" s="688">
        <f>IFERROR($H3110/SUMIF($A:$A,$A3110,$H:$H)*(SUMIF(Summary!$A$230:$A$266,$A3110,Summary!$L$230:$L$266)+SUMIF(Summary!$A$281:$A$317,$A3110,Summary!$L$281:$L$317))-AM3110,0)</f>
        <v>16051.164805195291</v>
      </c>
      <c r="AO3110" s="688">
        <f>IFERROR($H3110/SUMIF($A:$A,$A3110,$H:$H)*SUMIF(Summary!$A$230:$A$266,$A3110,Summary!$Q$230:$Q$266),0)</f>
        <v>7455.7711575266121</v>
      </c>
      <c r="AP3110" s="688">
        <f>IFERROR($H3110/SUMIF($A:$A,$A3110,$H:$H)*(SUMIF(Summary!$A$230:$A$266,$A3110,Summary!$L$230:$L$266)+SUMIF(Summary!$A$281:$A$317,$A3110,Summary!$L$281:$L$317))-AO3110,0)</f>
        <v>16018.222080735617</v>
      </c>
      <c r="AQ3110" s="306"/>
      <c r="AR3110" s="688">
        <f t="shared" ca="1" si="722"/>
        <v>232843.99283063968</v>
      </c>
      <c r="AS3110" s="688">
        <f t="shared" ca="1" si="723"/>
        <v>232636.93551200072</v>
      </c>
    </row>
    <row r="3111" spans="1:45" s="15" customFormat="1" x14ac:dyDescent="0.2">
      <c r="A3111" s="423">
        <v>11163</v>
      </c>
      <c r="B3111" s="424">
        <v>3</v>
      </c>
      <c r="C3111" s="425" t="s">
        <v>319</v>
      </c>
      <c r="D3111" s="422">
        <f t="shared" si="724"/>
        <v>2448</v>
      </c>
      <c r="E3111" s="422">
        <f t="shared" si="725"/>
        <v>0</v>
      </c>
      <c r="F3111" s="422">
        <f t="shared" si="726"/>
        <v>2577</v>
      </c>
      <c r="G3111" s="422">
        <f t="shared" si="727"/>
        <v>0</v>
      </c>
      <c r="H3111" s="22">
        <f t="shared" si="728"/>
        <v>5025</v>
      </c>
      <c r="I3111" s="116">
        <v>756</v>
      </c>
      <c r="J3111" s="116">
        <v>0</v>
      </c>
      <c r="K3111" s="116">
        <v>1230</v>
      </c>
      <c r="L3111" s="116">
        <v>0</v>
      </c>
      <c r="M3111" s="22">
        <f t="shared" si="729"/>
        <v>1986</v>
      </c>
      <c r="N3111" s="116">
        <v>942</v>
      </c>
      <c r="O3111" s="116">
        <v>0</v>
      </c>
      <c r="P3111" s="116">
        <v>848</v>
      </c>
      <c r="Q3111" s="116">
        <v>0</v>
      </c>
      <c r="R3111" s="22">
        <f t="shared" si="730"/>
        <v>1790</v>
      </c>
      <c r="S3111" s="116">
        <v>750</v>
      </c>
      <c r="T3111" s="116">
        <v>0</v>
      </c>
      <c r="U3111" s="116">
        <v>499</v>
      </c>
      <c r="V3111" s="116">
        <v>0</v>
      </c>
      <c r="W3111" s="22">
        <f t="shared" si="731"/>
        <v>1249</v>
      </c>
      <c r="X3111" s="22">
        <f t="shared" si="732"/>
        <v>209.375</v>
      </c>
      <c r="Y3111" s="22">
        <f ca="1">OFFSET('Cost Study'!$B$7,'Operations Support'!$C3111,'Operations Support'!$B3111)*$H3111</f>
        <v>13768.500000000002</v>
      </c>
      <c r="Z3111" s="23">
        <f ca="1">Y3111*'Cost Study'!$B$31</f>
        <v>768997.29712613986</v>
      </c>
      <c r="AA3111" s="23">
        <f ca="1">IF(A3111=10298,1.51,1)*IF($B3111&lt;3,$D3111*'Cost Study'!$B$32*OFFSET('Cost Study'!$B$7,'Operations Support'!$C3111,'Operations Support'!$B3111),0)</f>
        <v>0</v>
      </c>
      <c r="AB3111" s="24">
        <f ca="1">AA3111*'Cost Study'!$B$31</f>
        <v>0</v>
      </c>
      <c r="AC3111" s="23">
        <f ca="1">Y3111*'Cost Study'!$B$31</f>
        <v>768997.29712613986</v>
      </c>
      <c r="AD3111" s="24">
        <f ca="1">AA3111*'Cost Study'!$B$31</f>
        <v>0</v>
      </c>
      <c r="AE3111" s="377">
        <f t="shared" ca="1" si="733"/>
        <v>768997.29712613986</v>
      </c>
      <c r="AF3111" s="377">
        <f t="shared" ca="1" si="734"/>
        <v>768997.29712613986</v>
      </c>
      <c r="AH3111" s="688">
        <f>IFERROR($H3111/SUMIF($A:$A,$A3111,$H:$H)*SUMIF(Summary!$A$110:$A$186,$A3111,Summary!$P$110:$P$186),0)</f>
        <v>164285.75345434732</v>
      </c>
      <c r="AI3111" s="689">
        <f t="shared" ca="1" si="720"/>
        <v>604711.54367179261</v>
      </c>
      <c r="AJ3111" s="688">
        <f>IFERROR(H3111/SUMIF(A:A,A3111,H:H)*SUMIF(Summary!$A$110:$A$186,'Operations Support'!A3111,Summary!$Q$110:$Q$186),0)</f>
        <v>165014.85831747297</v>
      </c>
      <c r="AK3111" s="688">
        <f t="shared" ca="1" si="721"/>
        <v>603982.43880866689</v>
      </c>
      <c r="AL3111" s="1"/>
      <c r="AM3111" s="688">
        <f>IFERROR($H3111/SUMIF($A:$A,$A3111,$H:$H)*SUMIF(Summary!$A$230:$A$266,$A3111,Summary!$P$230:$P$266),0)</f>
        <v>31083.094063467794</v>
      </c>
      <c r="AN3111" s="688">
        <f>IFERROR($H3111/SUMIF($A:$A,$A3111,$H:$H)*(SUMIF(Summary!$A$230:$A$266,$A3111,Summary!$L$230:$L$266)+SUMIF(Summary!$A$281:$A$317,$A3111,Summary!$L$281:$L$317))-AM3111,0)</f>
        <v>67214.25262175528</v>
      </c>
      <c r="AO3111" s="688">
        <f>IFERROR($H3111/SUMIF($A:$A,$A3111,$H:$H)*SUMIF(Summary!$A$230:$A$266,$A3111,Summary!$Q$230:$Q$266),0)</f>
        <v>31221.041722142683</v>
      </c>
      <c r="AP3111" s="688">
        <f>IFERROR($H3111/SUMIF($A:$A,$A3111,$H:$H)*(SUMIF(Summary!$A$230:$A$266,$A3111,Summary!$L$230:$L$266)+SUMIF(Summary!$A$281:$A$317,$A3111,Summary!$L$281:$L$317))-AO3111,0)</f>
        <v>67076.304963080387</v>
      </c>
      <c r="AQ3111" s="306"/>
      <c r="AR3111" s="688">
        <f t="shared" ca="1" si="722"/>
        <v>671925.79629354784</v>
      </c>
      <c r="AS3111" s="688">
        <f t="shared" ca="1" si="723"/>
        <v>671058.74377174722</v>
      </c>
    </row>
    <row r="3112" spans="1:45" s="15" customFormat="1" x14ac:dyDescent="0.2">
      <c r="A3112" s="423">
        <v>11163</v>
      </c>
      <c r="B3112" s="424">
        <v>3</v>
      </c>
      <c r="C3112" s="425" t="s">
        <v>320</v>
      </c>
      <c r="D3112" s="422">
        <f t="shared" si="724"/>
        <v>0</v>
      </c>
      <c r="E3112" s="422">
        <f t="shared" si="725"/>
        <v>0</v>
      </c>
      <c r="F3112" s="422">
        <f t="shared" si="726"/>
        <v>0</v>
      </c>
      <c r="G3112" s="422">
        <f t="shared" si="727"/>
        <v>0</v>
      </c>
      <c r="H3112" s="22">
        <f t="shared" si="728"/>
        <v>0</v>
      </c>
      <c r="I3112" s="116">
        <v>0</v>
      </c>
      <c r="J3112" s="116">
        <v>0</v>
      </c>
      <c r="K3112" s="116">
        <v>0</v>
      </c>
      <c r="L3112" s="116">
        <v>0</v>
      </c>
      <c r="M3112" s="22">
        <f t="shared" si="729"/>
        <v>0</v>
      </c>
      <c r="N3112" s="116">
        <v>0</v>
      </c>
      <c r="O3112" s="116">
        <v>0</v>
      </c>
      <c r="P3112" s="116">
        <v>0</v>
      </c>
      <c r="Q3112" s="116">
        <v>0</v>
      </c>
      <c r="R3112" s="22">
        <f t="shared" si="730"/>
        <v>0</v>
      </c>
      <c r="S3112" s="116">
        <v>0</v>
      </c>
      <c r="T3112" s="116">
        <v>0</v>
      </c>
      <c r="U3112" s="116">
        <v>0</v>
      </c>
      <c r="V3112" s="116">
        <v>0</v>
      </c>
      <c r="W3112" s="22">
        <f t="shared" si="731"/>
        <v>0</v>
      </c>
      <c r="X3112" s="22">
        <f t="shared" si="732"/>
        <v>0</v>
      </c>
      <c r="Y3112" s="22">
        <f ca="1">OFFSET('Cost Study'!$B$7,'Operations Support'!$C3112,'Operations Support'!$B3112)*$H3112</f>
        <v>0</v>
      </c>
      <c r="Z3112" s="23">
        <f ca="1">Y3112*'Cost Study'!$B$31</f>
        <v>0</v>
      </c>
      <c r="AA3112" s="23">
        <f ca="1">IF(A3112=10298,1.51,1)*IF($B3112&lt;3,$D3112*'Cost Study'!$B$32*OFFSET('Cost Study'!$B$7,'Operations Support'!$C3112,'Operations Support'!$B3112),0)</f>
        <v>0</v>
      </c>
      <c r="AB3112" s="24">
        <f ca="1">AA3112*'Cost Study'!$B$31</f>
        <v>0</v>
      </c>
      <c r="AC3112" s="23">
        <f ca="1">Y3112*'Cost Study'!$B$31</f>
        <v>0</v>
      </c>
      <c r="AD3112" s="24">
        <f ca="1">AA3112*'Cost Study'!$B$31</f>
        <v>0</v>
      </c>
      <c r="AE3112" s="377">
        <f t="shared" ca="1" si="733"/>
        <v>0</v>
      </c>
      <c r="AF3112" s="377">
        <f t="shared" ca="1" si="734"/>
        <v>0</v>
      </c>
      <c r="AH3112" s="688">
        <f>IFERROR($H3112/SUMIF($A:$A,$A3112,$H:$H)*SUMIF(Summary!$A$110:$A$186,$A3112,Summary!$P$110:$P$186),0)</f>
        <v>0</v>
      </c>
      <c r="AI3112" s="689">
        <f t="shared" ca="1" si="720"/>
        <v>0</v>
      </c>
      <c r="AJ3112" s="688">
        <f>IFERROR(H3112/SUMIF(A:A,A3112,H:H)*SUMIF(Summary!$A$110:$A$186,'Operations Support'!A3112,Summary!$Q$110:$Q$186),0)</f>
        <v>0</v>
      </c>
      <c r="AK3112" s="688">
        <f t="shared" ca="1" si="721"/>
        <v>0</v>
      </c>
      <c r="AL3112" s="1"/>
      <c r="AM3112" s="688">
        <f>IFERROR($H3112/SUMIF($A:$A,$A3112,$H:$H)*SUMIF(Summary!$A$230:$A$266,$A3112,Summary!$P$230:$P$266),0)</f>
        <v>0</v>
      </c>
      <c r="AN3112" s="688">
        <f>IFERROR($H3112/SUMIF($A:$A,$A3112,$H:$H)*(SUMIF(Summary!$A$230:$A$266,$A3112,Summary!$L$230:$L$266)+SUMIF(Summary!$A$281:$A$317,$A3112,Summary!$L$281:$L$317))-AM3112,0)</f>
        <v>0</v>
      </c>
      <c r="AO3112" s="688">
        <f>IFERROR($H3112/SUMIF($A:$A,$A3112,$H:$H)*SUMIF(Summary!$A$230:$A$266,$A3112,Summary!$Q$230:$Q$266),0)</f>
        <v>0</v>
      </c>
      <c r="AP3112" s="688">
        <f>IFERROR($H3112/SUMIF($A:$A,$A3112,$H:$H)*(SUMIF(Summary!$A$230:$A$266,$A3112,Summary!$L$230:$L$266)+SUMIF(Summary!$A$281:$A$317,$A3112,Summary!$L$281:$L$317))-AO3112,0)</f>
        <v>0</v>
      </c>
      <c r="AQ3112" s="306"/>
      <c r="AR3112" s="688">
        <f t="shared" ca="1" si="722"/>
        <v>0</v>
      </c>
      <c r="AS3112" s="688">
        <f t="shared" ca="1" si="723"/>
        <v>0</v>
      </c>
    </row>
    <row r="3113" spans="1:45" x14ac:dyDescent="0.2">
      <c r="A3113" s="423">
        <v>11163</v>
      </c>
      <c r="B3113" s="424">
        <v>4</v>
      </c>
      <c r="C3113" s="425" t="s">
        <v>300</v>
      </c>
      <c r="D3113" s="422">
        <f t="shared" si="724"/>
        <v>0</v>
      </c>
      <c r="E3113" s="422">
        <f t="shared" si="725"/>
        <v>0</v>
      </c>
      <c r="F3113" s="422">
        <f t="shared" si="726"/>
        <v>0</v>
      </c>
      <c r="G3113" s="422">
        <f t="shared" si="727"/>
        <v>0</v>
      </c>
      <c r="H3113" s="22">
        <f t="shared" si="728"/>
        <v>0</v>
      </c>
      <c r="I3113" s="116">
        <v>0</v>
      </c>
      <c r="J3113" s="116">
        <v>0</v>
      </c>
      <c r="K3113" s="116">
        <v>0</v>
      </c>
      <c r="L3113" s="116">
        <v>0</v>
      </c>
      <c r="M3113" s="22">
        <f t="shared" si="729"/>
        <v>0</v>
      </c>
      <c r="N3113" s="116">
        <v>0</v>
      </c>
      <c r="O3113" s="116">
        <v>0</v>
      </c>
      <c r="P3113" s="116">
        <v>0</v>
      </c>
      <c r="Q3113" s="116">
        <v>0</v>
      </c>
      <c r="R3113" s="22">
        <f t="shared" si="730"/>
        <v>0</v>
      </c>
      <c r="S3113" s="116">
        <v>0</v>
      </c>
      <c r="T3113" s="116">
        <v>0</v>
      </c>
      <c r="U3113" s="116">
        <v>0</v>
      </c>
      <c r="V3113" s="116">
        <v>0</v>
      </c>
      <c r="W3113" s="22">
        <f t="shared" si="731"/>
        <v>0</v>
      </c>
      <c r="X3113" s="22">
        <f t="shared" si="732"/>
        <v>0</v>
      </c>
      <c r="Y3113" s="22">
        <f ca="1">OFFSET('Cost Study'!$B$7,'Operations Support'!$C3113,'Operations Support'!$B3113)*$H3113</f>
        <v>0</v>
      </c>
      <c r="Z3113" s="23">
        <f ca="1">Y3113*'Cost Study'!$B$31</f>
        <v>0</v>
      </c>
      <c r="AA3113" s="23">
        <f ca="1">IF(A3113=10298,1.51,1)*IF($B3113&lt;3,$D3113*'Cost Study'!$B$32*OFFSET('Cost Study'!$B$7,'Operations Support'!$C3113,'Operations Support'!$B3113),0)</f>
        <v>0</v>
      </c>
      <c r="AB3113" s="24">
        <f ca="1">AA3113*'Cost Study'!$B$31</f>
        <v>0</v>
      </c>
      <c r="AC3113" s="23">
        <f ca="1">Y3113*'Cost Study'!$B$31</f>
        <v>0</v>
      </c>
      <c r="AD3113" s="24">
        <f ca="1">AA3113*'Cost Study'!$B$31</f>
        <v>0</v>
      </c>
      <c r="AE3113" s="377">
        <f t="shared" ca="1" si="733"/>
        <v>0</v>
      </c>
      <c r="AF3113" s="377">
        <f t="shared" ca="1" si="734"/>
        <v>0</v>
      </c>
      <c r="AH3113" s="688">
        <f>IFERROR($H3113/SUMIF($A:$A,$A3113,$H:$H)*SUMIF(Summary!$A$110:$A$186,$A3113,Summary!$P$110:$P$186),0)</f>
        <v>0</v>
      </c>
      <c r="AI3113" s="689">
        <f t="shared" ca="1" si="720"/>
        <v>0</v>
      </c>
      <c r="AJ3113" s="688">
        <f>IFERROR(H3113/SUMIF(A:A,A3113,H:H)*SUMIF(Summary!$A$110:$A$186,'Operations Support'!A3113,Summary!$Q$110:$Q$186),0)</f>
        <v>0</v>
      </c>
      <c r="AK3113" s="688">
        <f t="shared" ca="1" si="721"/>
        <v>0</v>
      </c>
      <c r="AM3113" s="688">
        <f>IFERROR($H3113/SUMIF($A:$A,$A3113,$H:$H)*SUMIF(Summary!$A$230:$A$266,$A3113,Summary!$P$230:$P$266),0)</f>
        <v>0</v>
      </c>
      <c r="AN3113" s="688">
        <f>IFERROR($H3113/SUMIF($A:$A,$A3113,$H:$H)*(SUMIF(Summary!$A$230:$A$266,$A3113,Summary!$L$230:$L$266)+SUMIF(Summary!$A$281:$A$317,$A3113,Summary!$L$281:$L$317))-AM3113,0)</f>
        <v>0</v>
      </c>
      <c r="AO3113" s="688">
        <f>IFERROR($H3113/SUMIF($A:$A,$A3113,$H:$H)*SUMIF(Summary!$A$230:$A$266,$A3113,Summary!$Q$230:$Q$266),0)</f>
        <v>0</v>
      </c>
      <c r="AP3113" s="688">
        <f>IFERROR($H3113/SUMIF($A:$A,$A3113,$H:$H)*(SUMIF(Summary!$A$230:$A$266,$A3113,Summary!$L$230:$L$266)+SUMIF(Summary!$A$281:$A$317,$A3113,Summary!$L$281:$L$317))-AO3113,0)</f>
        <v>0</v>
      </c>
      <c r="AQ3113" s="306"/>
      <c r="AR3113" s="688">
        <f t="shared" ca="1" si="722"/>
        <v>0</v>
      </c>
      <c r="AS3113" s="688">
        <f t="shared" ca="1" si="723"/>
        <v>0</v>
      </c>
    </row>
    <row r="3114" spans="1:45" x14ac:dyDescent="0.2">
      <c r="A3114" s="423">
        <v>11163</v>
      </c>
      <c r="B3114" s="424">
        <v>4</v>
      </c>
      <c r="C3114" s="425" t="s">
        <v>301</v>
      </c>
      <c r="D3114" s="422">
        <f t="shared" si="724"/>
        <v>0</v>
      </c>
      <c r="E3114" s="422">
        <f t="shared" si="725"/>
        <v>0</v>
      </c>
      <c r="F3114" s="422">
        <f t="shared" si="726"/>
        <v>0</v>
      </c>
      <c r="G3114" s="422">
        <f t="shared" si="727"/>
        <v>0</v>
      </c>
      <c r="H3114" s="22">
        <f t="shared" si="728"/>
        <v>0</v>
      </c>
      <c r="I3114" s="116">
        <v>0</v>
      </c>
      <c r="J3114" s="116">
        <v>0</v>
      </c>
      <c r="K3114" s="116">
        <v>0</v>
      </c>
      <c r="L3114" s="116">
        <v>0</v>
      </c>
      <c r="M3114" s="22">
        <f t="shared" si="729"/>
        <v>0</v>
      </c>
      <c r="N3114" s="116">
        <v>0</v>
      </c>
      <c r="O3114" s="116">
        <v>0</v>
      </c>
      <c r="P3114" s="116">
        <v>0</v>
      </c>
      <c r="Q3114" s="116">
        <v>0</v>
      </c>
      <c r="R3114" s="22">
        <f t="shared" si="730"/>
        <v>0</v>
      </c>
      <c r="S3114" s="116">
        <v>0</v>
      </c>
      <c r="T3114" s="116">
        <v>0</v>
      </c>
      <c r="U3114" s="116">
        <v>0</v>
      </c>
      <c r="V3114" s="116">
        <v>0</v>
      </c>
      <c r="W3114" s="22">
        <f t="shared" si="731"/>
        <v>0</v>
      </c>
      <c r="X3114" s="22">
        <f t="shared" si="732"/>
        <v>0</v>
      </c>
      <c r="Y3114" s="22">
        <f ca="1">OFFSET('Cost Study'!$B$7,'Operations Support'!$C3114,'Operations Support'!$B3114)*$H3114</f>
        <v>0</v>
      </c>
      <c r="Z3114" s="23">
        <f ca="1">Y3114*'Cost Study'!$B$31</f>
        <v>0</v>
      </c>
      <c r="AA3114" s="23">
        <f ca="1">IF(A3114=10298,1.51,1)*IF($B3114&lt;3,$D3114*'Cost Study'!$B$32*OFFSET('Cost Study'!$B$7,'Operations Support'!$C3114,'Operations Support'!$B3114),0)</f>
        <v>0</v>
      </c>
      <c r="AB3114" s="24">
        <f ca="1">AA3114*'Cost Study'!$B$31</f>
        <v>0</v>
      </c>
      <c r="AC3114" s="23">
        <f ca="1">Y3114*'Cost Study'!$B$31</f>
        <v>0</v>
      </c>
      <c r="AD3114" s="24">
        <f ca="1">AA3114*'Cost Study'!$B$31</f>
        <v>0</v>
      </c>
      <c r="AE3114" s="377">
        <f t="shared" ca="1" si="733"/>
        <v>0</v>
      </c>
      <c r="AF3114" s="377">
        <f t="shared" ca="1" si="734"/>
        <v>0</v>
      </c>
      <c r="AH3114" s="688">
        <f>IFERROR($H3114/SUMIF($A:$A,$A3114,$H:$H)*SUMIF(Summary!$A$110:$A$186,$A3114,Summary!$P$110:$P$186),0)</f>
        <v>0</v>
      </c>
      <c r="AI3114" s="689">
        <f t="shared" ca="1" si="720"/>
        <v>0</v>
      </c>
      <c r="AJ3114" s="688">
        <f>IFERROR(H3114/SUMIF(A:A,A3114,H:H)*SUMIF(Summary!$A$110:$A$186,'Operations Support'!A3114,Summary!$Q$110:$Q$186),0)</f>
        <v>0</v>
      </c>
      <c r="AK3114" s="688">
        <f t="shared" ca="1" si="721"/>
        <v>0</v>
      </c>
      <c r="AM3114" s="688">
        <f>IFERROR($H3114/SUMIF($A:$A,$A3114,$H:$H)*SUMIF(Summary!$A$230:$A$266,$A3114,Summary!$P$230:$P$266),0)</f>
        <v>0</v>
      </c>
      <c r="AN3114" s="688">
        <f>IFERROR($H3114/SUMIF($A:$A,$A3114,$H:$H)*(SUMIF(Summary!$A$230:$A$266,$A3114,Summary!$L$230:$L$266)+SUMIF(Summary!$A$281:$A$317,$A3114,Summary!$L$281:$L$317))-AM3114,0)</f>
        <v>0</v>
      </c>
      <c r="AO3114" s="688">
        <f>IFERROR($H3114/SUMIF($A:$A,$A3114,$H:$H)*SUMIF(Summary!$A$230:$A$266,$A3114,Summary!$Q$230:$Q$266),0)</f>
        <v>0</v>
      </c>
      <c r="AP3114" s="688">
        <f>IFERROR($H3114/SUMIF($A:$A,$A3114,$H:$H)*(SUMIF(Summary!$A$230:$A$266,$A3114,Summary!$L$230:$L$266)+SUMIF(Summary!$A$281:$A$317,$A3114,Summary!$L$281:$L$317))-AO3114,0)</f>
        <v>0</v>
      </c>
      <c r="AQ3114" s="306"/>
      <c r="AR3114" s="688">
        <f t="shared" ca="1" si="722"/>
        <v>0</v>
      </c>
      <c r="AS3114" s="688">
        <f t="shared" ca="1" si="723"/>
        <v>0</v>
      </c>
    </row>
    <row r="3115" spans="1:45" x14ac:dyDescent="0.2">
      <c r="A3115" s="423">
        <v>11163</v>
      </c>
      <c r="B3115" s="424">
        <v>4</v>
      </c>
      <c r="C3115" s="425" t="s">
        <v>302</v>
      </c>
      <c r="D3115" s="422">
        <f t="shared" si="724"/>
        <v>0</v>
      </c>
      <c r="E3115" s="422">
        <f t="shared" si="725"/>
        <v>0</v>
      </c>
      <c r="F3115" s="422">
        <f t="shared" si="726"/>
        <v>0</v>
      </c>
      <c r="G3115" s="422">
        <f t="shared" si="727"/>
        <v>0</v>
      </c>
      <c r="H3115" s="22">
        <f t="shared" si="728"/>
        <v>0</v>
      </c>
      <c r="I3115" s="116">
        <v>0</v>
      </c>
      <c r="J3115" s="116">
        <v>0</v>
      </c>
      <c r="K3115" s="116">
        <v>0</v>
      </c>
      <c r="L3115" s="116">
        <v>0</v>
      </c>
      <c r="M3115" s="22">
        <f t="shared" si="729"/>
        <v>0</v>
      </c>
      <c r="N3115" s="116">
        <v>0</v>
      </c>
      <c r="O3115" s="116">
        <v>0</v>
      </c>
      <c r="P3115" s="116">
        <v>0</v>
      </c>
      <c r="Q3115" s="116">
        <v>0</v>
      </c>
      <c r="R3115" s="22">
        <f t="shared" si="730"/>
        <v>0</v>
      </c>
      <c r="S3115" s="116">
        <v>0</v>
      </c>
      <c r="T3115" s="116">
        <v>0</v>
      </c>
      <c r="U3115" s="116">
        <v>0</v>
      </c>
      <c r="V3115" s="116">
        <v>0</v>
      </c>
      <c r="W3115" s="22">
        <f t="shared" si="731"/>
        <v>0</v>
      </c>
      <c r="X3115" s="22">
        <f t="shared" si="732"/>
        <v>0</v>
      </c>
      <c r="Y3115" s="22">
        <f ca="1">OFFSET('Cost Study'!$B$7,'Operations Support'!$C3115,'Operations Support'!$B3115)*$H3115</f>
        <v>0</v>
      </c>
      <c r="Z3115" s="23">
        <f ca="1">Y3115*'Cost Study'!$B$31</f>
        <v>0</v>
      </c>
      <c r="AA3115" s="23">
        <f ca="1">IF(A3115=10298,1.51,1)*IF($B3115&lt;3,$D3115*'Cost Study'!$B$32*OFFSET('Cost Study'!$B$7,'Operations Support'!$C3115,'Operations Support'!$B3115),0)</f>
        <v>0</v>
      </c>
      <c r="AB3115" s="24">
        <f ca="1">AA3115*'Cost Study'!$B$31</f>
        <v>0</v>
      </c>
      <c r="AC3115" s="23">
        <f ca="1">Y3115*'Cost Study'!$B$31</f>
        <v>0</v>
      </c>
      <c r="AD3115" s="24">
        <f ca="1">AA3115*'Cost Study'!$B$31</f>
        <v>0</v>
      </c>
      <c r="AE3115" s="377">
        <f t="shared" ca="1" si="733"/>
        <v>0</v>
      </c>
      <c r="AF3115" s="377">
        <f t="shared" ca="1" si="734"/>
        <v>0</v>
      </c>
      <c r="AH3115" s="688">
        <f>IFERROR($H3115/SUMIF($A:$A,$A3115,$H:$H)*SUMIF(Summary!$A$110:$A$186,$A3115,Summary!$P$110:$P$186),0)</f>
        <v>0</v>
      </c>
      <c r="AI3115" s="689">
        <f t="shared" ca="1" si="720"/>
        <v>0</v>
      </c>
      <c r="AJ3115" s="688">
        <f>IFERROR(H3115/SUMIF(A:A,A3115,H:H)*SUMIF(Summary!$A$110:$A$186,'Operations Support'!A3115,Summary!$Q$110:$Q$186),0)</f>
        <v>0</v>
      </c>
      <c r="AK3115" s="688">
        <f t="shared" ca="1" si="721"/>
        <v>0</v>
      </c>
      <c r="AM3115" s="688">
        <f>IFERROR($H3115/SUMIF($A:$A,$A3115,$H:$H)*SUMIF(Summary!$A$230:$A$266,$A3115,Summary!$P$230:$P$266),0)</f>
        <v>0</v>
      </c>
      <c r="AN3115" s="688">
        <f>IFERROR($H3115/SUMIF($A:$A,$A3115,$H:$H)*(SUMIF(Summary!$A$230:$A$266,$A3115,Summary!$L$230:$L$266)+SUMIF(Summary!$A$281:$A$317,$A3115,Summary!$L$281:$L$317))-AM3115,0)</f>
        <v>0</v>
      </c>
      <c r="AO3115" s="688">
        <f>IFERROR($H3115/SUMIF($A:$A,$A3115,$H:$H)*SUMIF(Summary!$A$230:$A$266,$A3115,Summary!$Q$230:$Q$266),0)</f>
        <v>0</v>
      </c>
      <c r="AP3115" s="688">
        <f>IFERROR($H3115/SUMIF($A:$A,$A3115,$H:$H)*(SUMIF(Summary!$A$230:$A$266,$A3115,Summary!$L$230:$L$266)+SUMIF(Summary!$A$281:$A$317,$A3115,Summary!$L$281:$L$317))-AO3115,0)</f>
        <v>0</v>
      </c>
      <c r="AQ3115" s="306"/>
      <c r="AR3115" s="688">
        <f t="shared" ca="1" si="722"/>
        <v>0</v>
      </c>
      <c r="AS3115" s="688">
        <f t="shared" ca="1" si="723"/>
        <v>0</v>
      </c>
    </row>
    <row r="3116" spans="1:45" x14ac:dyDescent="0.2">
      <c r="A3116" s="423">
        <v>11163</v>
      </c>
      <c r="B3116" s="424">
        <v>4</v>
      </c>
      <c r="C3116" s="425" t="s">
        <v>303</v>
      </c>
      <c r="D3116" s="422">
        <f t="shared" si="724"/>
        <v>0</v>
      </c>
      <c r="E3116" s="422">
        <f t="shared" si="725"/>
        <v>0</v>
      </c>
      <c r="F3116" s="422">
        <f t="shared" si="726"/>
        <v>0</v>
      </c>
      <c r="G3116" s="422">
        <f t="shared" si="727"/>
        <v>0</v>
      </c>
      <c r="H3116" s="22">
        <f t="shared" si="728"/>
        <v>0</v>
      </c>
      <c r="I3116" s="116">
        <v>0</v>
      </c>
      <c r="J3116" s="116">
        <v>0</v>
      </c>
      <c r="K3116" s="116">
        <v>0</v>
      </c>
      <c r="L3116" s="116">
        <v>0</v>
      </c>
      <c r="M3116" s="22">
        <f t="shared" si="729"/>
        <v>0</v>
      </c>
      <c r="N3116" s="116">
        <v>0</v>
      </c>
      <c r="O3116" s="116">
        <v>0</v>
      </c>
      <c r="P3116" s="116">
        <v>0</v>
      </c>
      <c r="Q3116" s="116">
        <v>0</v>
      </c>
      <c r="R3116" s="22">
        <f t="shared" si="730"/>
        <v>0</v>
      </c>
      <c r="S3116" s="116">
        <v>0</v>
      </c>
      <c r="T3116" s="116">
        <v>0</v>
      </c>
      <c r="U3116" s="116">
        <v>0</v>
      </c>
      <c r="V3116" s="116">
        <v>0</v>
      </c>
      <c r="W3116" s="22">
        <f t="shared" si="731"/>
        <v>0</v>
      </c>
      <c r="X3116" s="22">
        <f t="shared" si="732"/>
        <v>0</v>
      </c>
      <c r="Y3116" s="22">
        <f ca="1">OFFSET('Cost Study'!$B$7,'Operations Support'!$C3116,'Operations Support'!$B3116)*$H3116</f>
        <v>0</v>
      </c>
      <c r="Z3116" s="23">
        <f ca="1">Y3116*'Cost Study'!$B$31</f>
        <v>0</v>
      </c>
      <c r="AA3116" s="23">
        <f ca="1">IF(A3116=10298,1.51,1)*IF($B3116&lt;3,$D3116*'Cost Study'!$B$32*OFFSET('Cost Study'!$B$7,'Operations Support'!$C3116,'Operations Support'!$B3116),0)</f>
        <v>0</v>
      </c>
      <c r="AB3116" s="24">
        <f ca="1">AA3116*'Cost Study'!$B$31</f>
        <v>0</v>
      </c>
      <c r="AC3116" s="23">
        <f ca="1">Y3116*'Cost Study'!$B$31</f>
        <v>0</v>
      </c>
      <c r="AD3116" s="24">
        <f ca="1">AA3116*'Cost Study'!$B$31</f>
        <v>0</v>
      </c>
      <c r="AE3116" s="377">
        <f t="shared" ca="1" si="733"/>
        <v>0</v>
      </c>
      <c r="AF3116" s="377">
        <f t="shared" ca="1" si="734"/>
        <v>0</v>
      </c>
      <c r="AH3116" s="688">
        <f>IFERROR($H3116/SUMIF($A:$A,$A3116,$H:$H)*SUMIF(Summary!$A$110:$A$186,$A3116,Summary!$P$110:$P$186),0)</f>
        <v>0</v>
      </c>
      <c r="AI3116" s="689">
        <f t="shared" ca="1" si="720"/>
        <v>0</v>
      </c>
      <c r="AJ3116" s="688">
        <f>IFERROR(H3116/SUMIF(A:A,A3116,H:H)*SUMIF(Summary!$A$110:$A$186,'Operations Support'!A3116,Summary!$Q$110:$Q$186),0)</f>
        <v>0</v>
      </c>
      <c r="AK3116" s="688">
        <f t="shared" ca="1" si="721"/>
        <v>0</v>
      </c>
      <c r="AM3116" s="688">
        <f>IFERROR($H3116/SUMIF($A:$A,$A3116,$H:$H)*SUMIF(Summary!$A$230:$A$266,$A3116,Summary!$P$230:$P$266),0)</f>
        <v>0</v>
      </c>
      <c r="AN3116" s="688">
        <f>IFERROR($H3116/SUMIF($A:$A,$A3116,$H:$H)*(SUMIF(Summary!$A$230:$A$266,$A3116,Summary!$L$230:$L$266)+SUMIF(Summary!$A$281:$A$317,$A3116,Summary!$L$281:$L$317))-AM3116,0)</f>
        <v>0</v>
      </c>
      <c r="AO3116" s="688">
        <f>IFERROR($H3116/SUMIF($A:$A,$A3116,$H:$H)*SUMIF(Summary!$A$230:$A$266,$A3116,Summary!$Q$230:$Q$266),0)</f>
        <v>0</v>
      </c>
      <c r="AP3116" s="688">
        <f>IFERROR($H3116/SUMIF($A:$A,$A3116,$H:$H)*(SUMIF(Summary!$A$230:$A$266,$A3116,Summary!$L$230:$L$266)+SUMIF(Summary!$A$281:$A$317,$A3116,Summary!$L$281:$L$317))-AO3116,0)</f>
        <v>0</v>
      </c>
      <c r="AQ3116" s="306"/>
      <c r="AR3116" s="688">
        <f t="shared" ca="1" si="722"/>
        <v>0</v>
      </c>
      <c r="AS3116" s="688">
        <f t="shared" ca="1" si="723"/>
        <v>0</v>
      </c>
    </row>
    <row r="3117" spans="1:45" x14ac:dyDescent="0.2">
      <c r="A3117" s="423">
        <v>11163</v>
      </c>
      <c r="B3117" s="424">
        <v>4</v>
      </c>
      <c r="C3117" s="425" t="s">
        <v>304</v>
      </c>
      <c r="D3117" s="422">
        <f t="shared" si="724"/>
        <v>0</v>
      </c>
      <c r="E3117" s="422">
        <f t="shared" si="725"/>
        <v>0</v>
      </c>
      <c r="F3117" s="422">
        <f t="shared" si="726"/>
        <v>0</v>
      </c>
      <c r="G3117" s="422">
        <f t="shared" si="727"/>
        <v>0</v>
      </c>
      <c r="H3117" s="22">
        <f t="shared" si="728"/>
        <v>0</v>
      </c>
      <c r="I3117" s="116">
        <v>0</v>
      </c>
      <c r="J3117" s="116">
        <v>0</v>
      </c>
      <c r="K3117" s="116">
        <v>0</v>
      </c>
      <c r="L3117" s="116">
        <v>0</v>
      </c>
      <c r="M3117" s="22">
        <f t="shared" si="729"/>
        <v>0</v>
      </c>
      <c r="N3117" s="116">
        <v>0</v>
      </c>
      <c r="O3117" s="116">
        <v>0</v>
      </c>
      <c r="P3117" s="116">
        <v>0</v>
      </c>
      <c r="Q3117" s="116">
        <v>0</v>
      </c>
      <c r="R3117" s="22">
        <f t="shared" si="730"/>
        <v>0</v>
      </c>
      <c r="S3117" s="116">
        <v>0</v>
      </c>
      <c r="T3117" s="116">
        <v>0</v>
      </c>
      <c r="U3117" s="116">
        <v>0</v>
      </c>
      <c r="V3117" s="116">
        <v>0</v>
      </c>
      <c r="W3117" s="22">
        <f t="shared" si="731"/>
        <v>0</v>
      </c>
      <c r="X3117" s="22">
        <f t="shared" si="732"/>
        <v>0</v>
      </c>
      <c r="Y3117" s="22">
        <f ca="1">OFFSET('Cost Study'!$B$7,'Operations Support'!$C3117,'Operations Support'!$B3117)*$H3117</f>
        <v>0</v>
      </c>
      <c r="Z3117" s="23">
        <f ca="1">Y3117*'Cost Study'!$B$31</f>
        <v>0</v>
      </c>
      <c r="AA3117" s="23">
        <f ca="1">IF(A3117=10298,1.51,1)*IF($B3117&lt;3,$D3117*'Cost Study'!$B$32*OFFSET('Cost Study'!$B$7,'Operations Support'!$C3117,'Operations Support'!$B3117),0)</f>
        <v>0</v>
      </c>
      <c r="AB3117" s="24">
        <f ca="1">AA3117*'Cost Study'!$B$31</f>
        <v>0</v>
      </c>
      <c r="AC3117" s="23">
        <f ca="1">Y3117*'Cost Study'!$B$31</f>
        <v>0</v>
      </c>
      <c r="AD3117" s="24">
        <f ca="1">AA3117*'Cost Study'!$B$31</f>
        <v>0</v>
      </c>
      <c r="AE3117" s="377">
        <f t="shared" ca="1" si="733"/>
        <v>0</v>
      </c>
      <c r="AF3117" s="377">
        <f t="shared" ca="1" si="734"/>
        <v>0</v>
      </c>
      <c r="AH3117" s="688">
        <f>IFERROR($H3117/SUMIF($A:$A,$A3117,$H:$H)*SUMIF(Summary!$A$110:$A$186,$A3117,Summary!$P$110:$P$186),0)</f>
        <v>0</v>
      </c>
      <c r="AI3117" s="689">
        <f t="shared" ca="1" si="720"/>
        <v>0</v>
      </c>
      <c r="AJ3117" s="688">
        <f>IFERROR(H3117/SUMIF(A:A,A3117,H:H)*SUMIF(Summary!$A$110:$A$186,'Operations Support'!A3117,Summary!$Q$110:$Q$186),0)</f>
        <v>0</v>
      </c>
      <c r="AK3117" s="688">
        <f t="shared" ca="1" si="721"/>
        <v>0</v>
      </c>
      <c r="AM3117" s="688">
        <f>IFERROR($H3117/SUMIF($A:$A,$A3117,$H:$H)*SUMIF(Summary!$A$230:$A$266,$A3117,Summary!$P$230:$P$266),0)</f>
        <v>0</v>
      </c>
      <c r="AN3117" s="688">
        <f>IFERROR($H3117/SUMIF($A:$A,$A3117,$H:$H)*(SUMIF(Summary!$A$230:$A$266,$A3117,Summary!$L$230:$L$266)+SUMIF(Summary!$A$281:$A$317,$A3117,Summary!$L$281:$L$317))-AM3117,0)</f>
        <v>0</v>
      </c>
      <c r="AO3117" s="688">
        <f>IFERROR($H3117/SUMIF($A:$A,$A3117,$H:$H)*SUMIF(Summary!$A$230:$A$266,$A3117,Summary!$Q$230:$Q$266),0)</f>
        <v>0</v>
      </c>
      <c r="AP3117" s="688">
        <f>IFERROR($H3117/SUMIF($A:$A,$A3117,$H:$H)*(SUMIF(Summary!$A$230:$A$266,$A3117,Summary!$L$230:$L$266)+SUMIF(Summary!$A$281:$A$317,$A3117,Summary!$L$281:$L$317))-AO3117,0)</f>
        <v>0</v>
      </c>
      <c r="AQ3117" s="306"/>
      <c r="AR3117" s="688">
        <f t="shared" ca="1" si="722"/>
        <v>0</v>
      </c>
      <c r="AS3117" s="688">
        <f t="shared" ca="1" si="723"/>
        <v>0</v>
      </c>
    </row>
    <row r="3118" spans="1:45" x14ac:dyDescent="0.2">
      <c r="A3118" s="423">
        <v>11163</v>
      </c>
      <c r="B3118" s="424">
        <v>4</v>
      </c>
      <c r="C3118" s="425" t="s">
        <v>305</v>
      </c>
      <c r="D3118" s="422">
        <f t="shared" si="724"/>
        <v>0</v>
      </c>
      <c r="E3118" s="422">
        <f t="shared" si="725"/>
        <v>0</v>
      </c>
      <c r="F3118" s="422">
        <f t="shared" si="726"/>
        <v>0</v>
      </c>
      <c r="G3118" s="422">
        <f t="shared" si="727"/>
        <v>0</v>
      </c>
      <c r="H3118" s="22">
        <f t="shared" si="728"/>
        <v>0</v>
      </c>
      <c r="I3118" s="116">
        <v>0</v>
      </c>
      <c r="J3118" s="116">
        <v>0</v>
      </c>
      <c r="K3118" s="116">
        <v>0</v>
      </c>
      <c r="L3118" s="116">
        <v>0</v>
      </c>
      <c r="M3118" s="22">
        <f t="shared" si="729"/>
        <v>0</v>
      </c>
      <c r="N3118" s="116">
        <v>0</v>
      </c>
      <c r="O3118" s="116">
        <v>0</v>
      </c>
      <c r="P3118" s="116">
        <v>0</v>
      </c>
      <c r="Q3118" s="116">
        <v>0</v>
      </c>
      <c r="R3118" s="22">
        <f t="shared" si="730"/>
        <v>0</v>
      </c>
      <c r="S3118" s="116">
        <v>0</v>
      </c>
      <c r="T3118" s="116">
        <v>0</v>
      </c>
      <c r="U3118" s="116">
        <v>0</v>
      </c>
      <c r="V3118" s="116">
        <v>0</v>
      </c>
      <c r="W3118" s="22">
        <f t="shared" si="731"/>
        <v>0</v>
      </c>
      <c r="X3118" s="22">
        <f t="shared" si="732"/>
        <v>0</v>
      </c>
      <c r="Y3118" s="22">
        <f ca="1">OFFSET('Cost Study'!$B$7,'Operations Support'!$C3118,'Operations Support'!$B3118)*$H3118</f>
        <v>0</v>
      </c>
      <c r="Z3118" s="23">
        <f ca="1">Y3118*'Cost Study'!$B$31</f>
        <v>0</v>
      </c>
      <c r="AA3118" s="23">
        <f ca="1">IF(A3118=10298,1.51,1)*IF($B3118&lt;3,$D3118*'Cost Study'!$B$32*OFFSET('Cost Study'!$B$7,'Operations Support'!$C3118,'Operations Support'!$B3118),0)</f>
        <v>0</v>
      </c>
      <c r="AB3118" s="24">
        <f ca="1">AA3118*'Cost Study'!$B$31</f>
        <v>0</v>
      </c>
      <c r="AC3118" s="23">
        <f ca="1">Y3118*'Cost Study'!$B$31</f>
        <v>0</v>
      </c>
      <c r="AD3118" s="24">
        <f ca="1">AA3118*'Cost Study'!$B$31</f>
        <v>0</v>
      </c>
      <c r="AE3118" s="377">
        <f t="shared" ca="1" si="733"/>
        <v>0</v>
      </c>
      <c r="AF3118" s="377">
        <f t="shared" ca="1" si="734"/>
        <v>0</v>
      </c>
      <c r="AH3118" s="688">
        <f>IFERROR($H3118/SUMIF($A:$A,$A3118,$H:$H)*SUMIF(Summary!$A$110:$A$186,$A3118,Summary!$P$110:$P$186),0)</f>
        <v>0</v>
      </c>
      <c r="AI3118" s="689">
        <f t="shared" ref="AI3118:AI3181" ca="1" si="735">Z3118+AB3118-AH3118</f>
        <v>0</v>
      </c>
      <c r="AJ3118" s="688">
        <f>IFERROR(H3118/SUMIF(A:A,A3118,H:H)*SUMIF(Summary!$A$110:$A$186,'Operations Support'!A3118,Summary!$Q$110:$Q$186),0)</f>
        <v>0</v>
      </c>
      <c r="AK3118" s="688">
        <f t="shared" ref="AK3118:AK3181" ca="1" si="736">AC3118+AD3118-AJ3118</f>
        <v>0</v>
      </c>
      <c r="AM3118" s="688">
        <f>IFERROR($H3118/SUMIF($A:$A,$A3118,$H:$H)*SUMIF(Summary!$A$230:$A$266,$A3118,Summary!$P$230:$P$266),0)</f>
        <v>0</v>
      </c>
      <c r="AN3118" s="688">
        <f>IFERROR($H3118/SUMIF($A:$A,$A3118,$H:$H)*(SUMIF(Summary!$A$230:$A$266,$A3118,Summary!$L$230:$L$266)+SUMIF(Summary!$A$281:$A$317,$A3118,Summary!$L$281:$L$317))-AM3118,0)</f>
        <v>0</v>
      </c>
      <c r="AO3118" s="688">
        <f>IFERROR($H3118/SUMIF($A:$A,$A3118,$H:$H)*SUMIF(Summary!$A$230:$A$266,$A3118,Summary!$Q$230:$Q$266),0)</f>
        <v>0</v>
      </c>
      <c r="AP3118" s="688">
        <f>IFERROR($H3118/SUMIF($A:$A,$A3118,$H:$H)*(SUMIF(Summary!$A$230:$A$266,$A3118,Summary!$L$230:$L$266)+SUMIF(Summary!$A$281:$A$317,$A3118,Summary!$L$281:$L$317))-AO3118,0)</f>
        <v>0</v>
      </c>
      <c r="AQ3118" s="306"/>
      <c r="AR3118" s="688">
        <f t="shared" ref="AR3118:AR3181" ca="1" si="737">AI3118+AN3118</f>
        <v>0</v>
      </c>
      <c r="AS3118" s="688">
        <f t="shared" ref="AS3118:AS3181" ca="1" si="738">AK3118+AP3118</f>
        <v>0</v>
      </c>
    </row>
    <row r="3119" spans="1:45" x14ac:dyDescent="0.2">
      <c r="A3119" s="423">
        <v>11163</v>
      </c>
      <c r="B3119" s="424">
        <v>4</v>
      </c>
      <c r="C3119" s="425" t="s">
        <v>306</v>
      </c>
      <c r="D3119" s="422">
        <f t="shared" si="724"/>
        <v>0</v>
      </c>
      <c r="E3119" s="422">
        <f t="shared" si="725"/>
        <v>0</v>
      </c>
      <c r="F3119" s="422">
        <f t="shared" si="726"/>
        <v>0</v>
      </c>
      <c r="G3119" s="422">
        <f t="shared" si="727"/>
        <v>0</v>
      </c>
      <c r="H3119" s="22">
        <f t="shared" si="728"/>
        <v>0</v>
      </c>
      <c r="I3119" s="116">
        <v>0</v>
      </c>
      <c r="J3119" s="116">
        <v>0</v>
      </c>
      <c r="K3119" s="116">
        <v>0</v>
      </c>
      <c r="L3119" s="116">
        <v>0</v>
      </c>
      <c r="M3119" s="22">
        <f t="shared" si="729"/>
        <v>0</v>
      </c>
      <c r="N3119" s="116">
        <v>0</v>
      </c>
      <c r="O3119" s="116">
        <v>0</v>
      </c>
      <c r="P3119" s="116">
        <v>0</v>
      </c>
      <c r="Q3119" s="116">
        <v>0</v>
      </c>
      <c r="R3119" s="22">
        <f t="shared" si="730"/>
        <v>0</v>
      </c>
      <c r="S3119" s="116">
        <v>0</v>
      </c>
      <c r="T3119" s="116">
        <v>0</v>
      </c>
      <c r="U3119" s="116">
        <v>0</v>
      </c>
      <c r="V3119" s="116">
        <v>0</v>
      </c>
      <c r="W3119" s="22">
        <f t="shared" si="731"/>
        <v>0</v>
      </c>
      <c r="X3119" s="22">
        <f t="shared" si="732"/>
        <v>0</v>
      </c>
      <c r="Y3119" s="22">
        <f ca="1">OFFSET('Cost Study'!$B$7,'Operations Support'!$C3119,'Operations Support'!$B3119)*$H3119</f>
        <v>0</v>
      </c>
      <c r="Z3119" s="23">
        <f ca="1">Y3119*'Cost Study'!$B$31</f>
        <v>0</v>
      </c>
      <c r="AA3119" s="23">
        <f ca="1">IF(A3119=10298,1.51,1)*IF($B3119&lt;3,$D3119*'Cost Study'!$B$32*OFFSET('Cost Study'!$B$7,'Operations Support'!$C3119,'Operations Support'!$B3119),0)</f>
        <v>0</v>
      </c>
      <c r="AB3119" s="24">
        <f ca="1">AA3119*'Cost Study'!$B$31</f>
        <v>0</v>
      </c>
      <c r="AC3119" s="23">
        <f ca="1">Y3119*'Cost Study'!$B$31</f>
        <v>0</v>
      </c>
      <c r="AD3119" s="24">
        <f ca="1">AA3119*'Cost Study'!$B$31</f>
        <v>0</v>
      </c>
      <c r="AE3119" s="377">
        <f t="shared" ca="1" si="733"/>
        <v>0</v>
      </c>
      <c r="AF3119" s="377">
        <f t="shared" ca="1" si="734"/>
        <v>0</v>
      </c>
      <c r="AH3119" s="688">
        <f>IFERROR($H3119/SUMIF($A:$A,$A3119,$H:$H)*SUMIF(Summary!$A$110:$A$186,$A3119,Summary!$P$110:$P$186),0)</f>
        <v>0</v>
      </c>
      <c r="AI3119" s="689">
        <f t="shared" ca="1" si="735"/>
        <v>0</v>
      </c>
      <c r="AJ3119" s="688">
        <f>IFERROR(H3119/SUMIF(A:A,A3119,H:H)*SUMIF(Summary!$A$110:$A$186,'Operations Support'!A3119,Summary!$Q$110:$Q$186),0)</f>
        <v>0</v>
      </c>
      <c r="AK3119" s="688">
        <f t="shared" ca="1" si="736"/>
        <v>0</v>
      </c>
      <c r="AM3119" s="688">
        <f>IFERROR($H3119/SUMIF($A:$A,$A3119,$H:$H)*SUMIF(Summary!$A$230:$A$266,$A3119,Summary!$P$230:$P$266),0)</f>
        <v>0</v>
      </c>
      <c r="AN3119" s="688">
        <f>IFERROR($H3119/SUMIF($A:$A,$A3119,$H:$H)*(SUMIF(Summary!$A$230:$A$266,$A3119,Summary!$L$230:$L$266)+SUMIF(Summary!$A$281:$A$317,$A3119,Summary!$L$281:$L$317))-AM3119,0)</f>
        <v>0</v>
      </c>
      <c r="AO3119" s="688">
        <f>IFERROR($H3119/SUMIF($A:$A,$A3119,$H:$H)*SUMIF(Summary!$A$230:$A$266,$A3119,Summary!$Q$230:$Q$266),0)</f>
        <v>0</v>
      </c>
      <c r="AP3119" s="688">
        <f>IFERROR($H3119/SUMIF($A:$A,$A3119,$H:$H)*(SUMIF(Summary!$A$230:$A$266,$A3119,Summary!$L$230:$L$266)+SUMIF(Summary!$A$281:$A$317,$A3119,Summary!$L$281:$L$317))-AO3119,0)</f>
        <v>0</v>
      </c>
      <c r="AQ3119" s="306"/>
      <c r="AR3119" s="688">
        <f t="shared" ca="1" si="737"/>
        <v>0</v>
      </c>
      <c r="AS3119" s="688">
        <f t="shared" ca="1" si="738"/>
        <v>0</v>
      </c>
    </row>
    <row r="3120" spans="1:45" x14ac:dyDescent="0.2">
      <c r="A3120" s="423">
        <v>11163</v>
      </c>
      <c r="B3120" s="424">
        <v>4</v>
      </c>
      <c r="C3120" s="425" t="s">
        <v>307</v>
      </c>
      <c r="D3120" s="422">
        <f t="shared" si="724"/>
        <v>0</v>
      </c>
      <c r="E3120" s="422">
        <f t="shared" si="725"/>
        <v>0</v>
      </c>
      <c r="F3120" s="422">
        <f t="shared" si="726"/>
        <v>0</v>
      </c>
      <c r="G3120" s="422">
        <f t="shared" si="727"/>
        <v>0</v>
      </c>
      <c r="H3120" s="22">
        <f t="shared" si="728"/>
        <v>0</v>
      </c>
      <c r="I3120" s="116">
        <v>0</v>
      </c>
      <c r="J3120" s="116">
        <v>0</v>
      </c>
      <c r="K3120" s="116">
        <v>0</v>
      </c>
      <c r="L3120" s="116">
        <v>0</v>
      </c>
      <c r="M3120" s="22">
        <f t="shared" si="729"/>
        <v>0</v>
      </c>
      <c r="N3120" s="116">
        <v>0</v>
      </c>
      <c r="O3120" s="116">
        <v>0</v>
      </c>
      <c r="P3120" s="116">
        <v>0</v>
      </c>
      <c r="Q3120" s="116">
        <v>0</v>
      </c>
      <c r="R3120" s="22">
        <f t="shared" si="730"/>
        <v>0</v>
      </c>
      <c r="S3120" s="116">
        <v>0</v>
      </c>
      <c r="T3120" s="116">
        <v>0</v>
      </c>
      <c r="U3120" s="116">
        <v>0</v>
      </c>
      <c r="V3120" s="116">
        <v>0</v>
      </c>
      <c r="W3120" s="22">
        <f t="shared" si="731"/>
        <v>0</v>
      </c>
      <c r="X3120" s="22">
        <f t="shared" si="732"/>
        <v>0</v>
      </c>
      <c r="Y3120" s="22">
        <f ca="1">OFFSET('Cost Study'!$B$7,'Operations Support'!$C3120,'Operations Support'!$B3120)*$H3120</f>
        <v>0</v>
      </c>
      <c r="Z3120" s="23">
        <f ca="1">Y3120*'Cost Study'!$B$31</f>
        <v>0</v>
      </c>
      <c r="AA3120" s="23">
        <f ca="1">IF(A3120=10298,1.51,1)*IF($B3120&lt;3,$D3120*'Cost Study'!$B$32*OFFSET('Cost Study'!$B$7,'Operations Support'!$C3120,'Operations Support'!$B3120),0)</f>
        <v>0</v>
      </c>
      <c r="AB3120" s="24">
        <f ca="1">AA3120*'Cost Study'!$B$31</f>
        <v>0</v>
      </c>
      <c r="AC3120" s="23">
        <f ca="1">Y3120*'Cost Study'!$B$31</f>
        <v>0</v>
      </c>
      <c r="AD3120" s="24">
        <f ca="1">AA3120*'Cost Study'!$B$31</f>
        <v>0</v>
      </c>
      <c r="AE3120" s="377">
        <f t="shared" ca="1" si="733"/>
        <v>0</v>
      </c>
      <c r="AF3120" s="377">
        <f t="shared" ca="1" si="734"/>
        <v>0</v>
      </c>
      <c r="AH3120" s="688">
        <f>IFERROR($H3120/SUMIF($A:$A,$A3120,$H:$H)*SUMIF(Summary!$A$110:$A$186,$A3120,Summary!$P$110:$P$186),0)</f>
        <v>0</v>
      </c>
      <c r="AI3120" s="689">
        <f t="shared" ca="1" si="735"/>
        <v>0</v>
      </c>
      <c r="AJ3120" s="688">
        <f>IFERROR(H3120/SUMIF(A:A,A3120,H:H)*SUMIF(Summary!$A$110:$A$186,'Operations Support'!A3120,Summary!$Q$110:$Q$186),0)</f>
        <v>0</v>
      </c>
      <c r="AK3120" s="688">
        <f t="shared" ca="1" si="736"/>
        <v>0</v>
      </c>
      <c r="AM3120" s="688">
        <f>IFERROR($H3120/SUMIF($A:$A,$A3120,$H:$H)*SUMIF(Summary!$A$230:$A$266,$A3120,Summary!$P$230:$P$266),0)</f>
        <v>0</v>
      </c>
      <c r="AN3120" s="688">
        <f>IFERROR($H3120/SUMIF($A:$A,$A3120,$H:$H)*(SUMIF(Summary!$A$230:$A$266,$A3120,Summary!$L$230:$L$266)+SUMIF(Summary!$A$281:$A$317,$A3120,Summary!$L$281:$L$317))-AM3120,0)</f>
        <v>0</v>
      </c>
      <c r="AO3120" s="688">
        <f>IFERROR($H3120/SUMIF($A:$A,$A3120,$H:$H)*SUMIF(Summary!$A$230:$A$266,$A3120,Summary!$Q$230:$Q$266),0)</f>
        <v>0</v>
      </c>
      <c r="AP3120" s="688">
        <f>IFERROR($H3120/SUMIF($A:$A,$A3120,$H:$H)*(SUMIF(Summary!$A$230:$A$266,$A3120,Summary!$L$230:$L$266)+SUMIF(Summary!$A$281:$A$317,$A3120,Summary!$L$281:$L$317))-AO3120,0)</f>
        <v>0</v>
      </c>
      <c r="AQ3120" s="306"/>
      <c r="AR3120" s="688">
        <f t="shared" ca="1" si="737"/>
        <v>0</v>
      </c>
      <c r="AS3120" s="688">
        <f t="shared" ca="1" si="738"/>
        <v>0</v>
      </c>
    </row>
    <row r="3121" spans="1:45" x14ac:dyDescent="0.2">
      <c r="A3121" s="423">
        <v>11163</v>
      </c>
      <c r="B3121" s="424">
        <v>4</v>
      </c>
      <c r="C3121" s="425" t="s">
        <v>308</v>
      </c>
      <c r="D3121" s="422">
        <f t="shared" si="724"/>
        <v>0</v>
      </c>
      <c r="E3121" s="422">
        <f t="shared" si="725"/>
        <v>0</v>
      </c>
      <c r="F3121" s="422">
        <f t="shared" si="726"/>
        <v>0</v>
      </c>
      <c r="G3121" s="422">
        <f t="shared" si="727"/>
        <v>0</v>
      </c>
      <c r="H3121" s="22">
        <f t="shared" si="728"/>
        <v>0</v>
      </c>
      <c r="I3121" s="116">
        <v>0</v>
      </c>
      <c r="J3121" s="116">
        <v>0</v>
      </c>
      <c r="K3121" s="116">
        <v>0</v>
      </c>
      <c r="L3121" s="116">
        <v>0</v>
      </c>
      <c r="M3121" s="22">
        <f t="shared" si="729"/>
        <v>0</v>
      </c>
      <c r="N3121" s="116">
        <v>0</v>
      </c>
      <c r="O3121" s="116">
        <v>0</v>
      </c>
      <c r="P3121" s="116">
        <v>0</v>
      </c>
      <c r="Q3121" s="116">
        <v>0</v>
      </c>
      <c r="R3121" s="22">
        <f t="shared" si="730"/>
        <v>0</v>
      </c>
      <c r="S3121" s="116">
        <v>0</v>
      </c>
      <c r="T3121" s="116">
        <v>0</v>
      </c>
      <c r="U3121" s="116">
        <v>0</v>
      </c>
      <c r="V3121" s="116">
        <v>0</v>
      </c>
      <c r="W3121" s="22">
        <f t="shared" si="731"/>
        <v>0</v>
      </c>
      <c r="X3121" s="22">
        <f t="shared" si="732"/>
        <v>0</v>
      </c>
      <c r="Y3121" s="22">
        <f ca="1">OFFSET('Cost Study'!$B$7,'Operations Support'!$C3121,'Operations Support'!$B3121)*$H3121</f>
        <v>0</v>
      </c>
      <c r="Z3121" s="23">
        <f ca="1">Y3121*'Cost Study'!$B$31</f>
        <v>0</v>
      </c>
      <c r="AA3121" s="23">
        <f ca="1">IF(A3121=10298,1.51,1)*IF($B3121&lt;3,$D3121*'Cost Study'!$B$32*OFFSET('Cost Study'!$B$7,'Operations Support'!$C3121,'Operations Support'!$B3121),0)</f>
        <v>0</v>
      </c>
      <c r="AB3121" s="24">
        <f ca="1">AA3121*'Cost Study'!$B$31</f>
        <v>0</v>
      </c>
      <c r="AC3121" s="23">
        <f ca="1">Y3121*'Cost Study'!$B$31</f>
        <v>0</v>
      </c>
      <c r="AD3121" s="24">
        <f ca="1">AA3121*'Cost Study'!$B$31</f>
        <v>0</v>
      </c>
      <c r="AE3121" s="377">
        <f t="shared" ca="1" si="733"/>
        <v>0</v>
      </c>
      <c r="AF3121" s="377">
        <f t="shared" ca="1" si="734"/>
        <v>0</v>
      </c>
      <c r="AH3121" s="688">
        <f>IFERROR($H3121/SUMIF($A:$A,$A3121,$H:$H)*SUMIF(Summary!$A$110:$A$186,$A3121,Summary!$P$110:$P$186),0)</f>
        <v>0</v>
      </c>
      <c r="AI3121" s="689">
        <f t="shared" ca="1" si="735"/>
        <v>0</v>
      </c>
      <c r="AJ3121" s="688">
        <f>IFERROR(H3121/SUMIF(A:A,A3121,H:H)*SUMIF(Summary!$A$110:$A$186,'Operations Support'!A3121,Summary!$Q$110:$Q$186),0)</f>
        <v>0</v>
      </c>
      <c r="AK3121" s="688">
        <f t="shared" ca="1" si="736"/>
        <v>0</v>
      </c>
      <c r="AM3121" s="688">
        <f>IFERROR($H3121/SUMIF($A:$A,$A3121,$H:$H)*SUMIF(Summary!$A$230:$A$266,$A3121,Summary!$P$230:$P$266),0)</f>
        <v>0</v>
      </c>
      <c r="AN3121" s="688">
        <f>IFERROR($H3121/SUMIF($A:$A,$A3121,$H:$H)*(SUMIF(Summary!$A$230:$A$266,$A3121,Summary!$L$230:$L$266)+SUMIF(Summary!$A$281:$A$317,$A3121,Summary!$L$281:$L$317))-AM3121,0)</f>
        <v>0</v>
      </c>
      <c r="AO3121" s="688">
        <f>IFERROR($H3121/SUMIF($A:$A,$A3121,$H:$H)*SUMIF(Summary!$A$230:$A$266,$A3121,Summary!$Q$230:$Q$266),0)</f>
        <v>0</v>
      </c>
      <c r="AP3121" s="688">
        <f>IFERROR($H3121/SUMIF($A:$A,$A3121,$H:$H)*(SUMIF(Summary!$A$230:$A$266,$A3121,Summary!$L$230:$L$266)+SUMIF(Summary!$A$281:$A$317,$A3121,Summary!$L$281:$L$317))-AO3121,0)</f>
        <v>0</v>
      </c>
      <c r="AQ3121" s="306"/>
      <c r="AR3121" s="688">
        <f t="shared" ca="1" si="737"/>
        <v>0</v>
      </c>
      <c r="AS3121" s="688">
        <f t="shared" ca="1" si="738"/>
        <v>0</v>
      </c>
    </row>
    <row r="3122" spans="1:45" x14ac:dyDescent="0.2">
      <c r="A3122" s="423">
        <v>11163</v>
      </c>
      <c r="B3122" s="424">
        <v>4</v>
      </c>
      <c r="C3122" s="425" t="s">
        <v>309</v>
      </c>
      <c r="D3122" s="422">
        <f t="shared" si="724"/>
        <v>0</v>
      </c>
      <c r="E3122" s="422">
        <f t="shared" si="725"/>
        <v>0</v>
      </c>
      <c r="F3122" s="422">
        <f t="shared" si="726"/>
        <v>0</v>
      </c>
      <c r="G3122" s="422">
        <f t="shared" si="727"/>
        <v>0</v>
      </c>
      <c r="H3122" s="22">
        <f t="shared" si="728"/>
        <v>0</v>
      </c>
      <c r="I3122" s="116">
        <v>0</v>
      </c>
      <c r="J3122" s="116">
        <v>0</v>
      </c>
      <c r="K3122" s="116">
        <v>0</v>
      </c>
      <c r="L3122" s="116">
        <v>0</v>
      </c>
      <c r="M3122" s="22">
        <f t="shared" si="729"/>
        <v>0</v>
      </c>
      <c r="N3122" s="116">
        <v>0</v>
      </c>
      <c r="O3122" s="116">
        <v>0</v>
      </c>
      <c r="P3122" s="116">
        <v>0</v>
      </c>
      <c r="Q3122" s="116">
        <v>0</v>
      </c>
      <c r="R3122" s="22">
        <f t="shared" si="730"/>
        <v>0</v>
      </c>
      <c r="S3122" s="116">
        <v>0</v>
      </c>
      <c r="T3122" s="116">
        <v>0</v>
      </c>
      <c r="U3122" s="116">
        <v>0</v>
      </c>
      <c r="V3122" s="116">
        <v>0</v>
      </c>
      <c r="W3122" s="22">
        <f t="shared" si="731"/>
        <v>0</v>
      </c>
      <c r="X3122" s="22">
        <f t="shared" si="732"/>
        <v>0</v>
      </c>
      <c r="Y3122" s="22">
        <f ca="1">OFFSET('Cost Study'!$B$7,'Operations Support'!$C3122,'Operations Support'!$B3122)*$H3122</f>
        <v>0</v>
      </c>
      <c r="Z3122" s="23">
        <f ca="1">Y3122*'Cost Study'!$B$31</f>
        <v>0</v>
      </c>
      <c r="AA3122" s="23">
        <f ca="1">IF(A3122=10298,1.51,1)*IF($B3122&lt;3,$D3122*'Cost Study'!$B$32*OFFSET('Cost Study'!$B$7,'Operations Support'!$C3122,'Operations Support'!$B3122),0)</f>
        <v>0</v>
      </c>
      <c r="AB3122" s="24">
        <f ca="1">AA3122*'Cost Study'!$B$31</f>
        <v>0</v>
      </c>
      <c r="AC3122" s="23">
        <f ca="1">Y3122*'Cost Study'!$B$31</f>
        <v>0</v>
      </c>
      <c r="AD3122" s="24">
        <f ca="1">AA3122*'Cost Study'!$B$31</f>
        <v>0</v>
      </c>
      <c r="AE3122" s="377">
        <f t="shared" ca="1" si="733"/>
        <v>0</v>
      </c>
      <c r="AF3122" s="377">
        <f t="shared" ca="1" si="734"/>
        <v>0</v>
      </c>
      <c r="AH3122" s="688">
        <f>IFERROR($H3122/SUMIF($A:$A,$A3122,$H:$H)*SUMIF(Summary!$A$110:$A$186,$A3122,Summary!$P$110:$P$186),0)</f>
        <v>0</v>
      </c>
      <c r="AI3122" s="689">
        <f t="shared" ca="1" si="735"/>
        <v>0</v>
      </c>
      <c r="AJ3122" s="688">
        <f>IFERROR(H3122/SUMIF(A:A,A3122,H:H)*SUMIF(Summary!$A$110:$A$186,'Operations Support'!A3122,Summary!$Q$110:$Q$186),0)</f>
        <v>0</v>
      </c>
      <c r="AK3122" s="688">
        <f t="shared" ca="1" si="736"/>
        <v>0</v>
      </c>
      <c r="AM3122" s="688">
        <f>IFERROR($H3122/SUMIF($A:$A,$A3122,$H:$H)*SUMIF(Summary!$A$230:$A$266,$A3122,Summary!$P$230:$P$266),0)</f>
        <v>0</v>
      </c>
      <c r="AN3122" s="688">
        <f>IFERROR($H3122/SUMIF($A:$A,$A3122,$H:$H)*(SUMIF(Summary!$A$230:$A$266,$A3122,Summary!$L$230:$L$266)+SUMIF(Summary!$A$281:$A$317,$A3122,Summary!$L$281:$L$317))-AM3122,0)</f>
        <v>0</v>
      </c>
      <c r="AO3122" s="688">
        <f>IFERROR($H3122/SUMIF($A:$A,$A3122,$H:$H)*SUMIF(Summary!$A$230:$A$266,$A3122,Summary!$Q$230:$Q$266),0)</f>
        <v>0</v>
      </c>
      <c r="AP3122" s="688">
        <f>IFERROR($H3122/SUMIF($A:$A,$A3122,$H:$H)*(SUMIF(Summary!$A$230:$A$266,$A3122,Summary!$L$230:$L$266)+SUMIF(Summary!$A$281:$A$317,$A3122,Summary!$L$281:$L$317))-AO3122,0)</f>
        <v>0</v>
      </c>
      <c r="AQ3122" s="306"/>
      <c r="AR3122" s="688">
        <f t="shared" ca="1" si="737"/>
        <v>0</v>
      </c>
      <c r="AS3122" s="688">
        <f t="shared" ca="1" si="738"/>
        <v>0</v>
      </c>
    </row>
    <row r="3123" spans="1:45" x14ac:dyDescent="0.2">
      <c r="A3123" s="423">
        <v>11163</v>
      </c>
      <c r="B3123" s="424">
        <v>4</v>
      </c>
      <c r="C3123" s="425" t="s">
        <v>310</v>
      </c>
      <c r="D3123" s="422">
        <f t="shared" si="724"/>
        <v>0</v>
      </c>
      <c r="E3123" s="422">
        <f t="shared" si="725"/>
        <v>0</v>
      </c>
      <c r="F3123" s="422">
        <f t="shared" si="726"/>
        <v>0</v>
      </c>
      <c r="G3123" s="422">
        <f t="shared" si="727"/>
        <v>0</v>
      </c>
      <c r="H3123" s="22">
        <f t="shared" si="728"/>
        <v>0</v>
      </c>
      <c r="I3123" s="116">
        <v>0</v>
      </c>
      <c r="J3123" s="116">
        <v>0</v>
      </c>
      <c r="K3123" s="116">
        <v>0</v>
      </c>
      <c r="L3123" s="116">
        <v>0</v>
      </c>
      <c r="M3123" s="22">
        <f t="shared" si="729"/>
        <v>0</v>
      </c>
      <c r="N3123" s="116">
        <v>0</v>
      </c>
      <c r="O3123" s="116">
        <v>0</v>
      </c>
      <c r="P3123" s="116">
        <v>0</v>
      </c>
      <c r="Q3123" s="116">
        <v>0</v>
      </c>
      <c r="R3123" s="22">
        <f t="shared" si="730"/>
        <v>0</v>
      </c>
      <c r="S3123" s="116">
        <v>0</v>
      </c>
      <c r="T3123" s="116">
        <v>0</v>
      </c>
      <c r="U3123" s="116">
        <v>0</v>
      </c>
      <c r="V3123" s="116">
        <v>0</v>
      </c>
      <c r="W3123" s="22">
        <f t="shared" si="731"/>
        <v>0</v>
      </c>
      <c r="X3123" s="22">
        <f t="shared" si="732"/>
        <v>0</v>
      </c>
      <c r="Y3123" s="22">
        <f ca="1">OFFSET('Cost Study'!$B$7,'Operations Support'!$C3123,'Operations Support'!$B3123)*$H3123</f>
        <v>0</v>
      </c>
      <c r="Z3123" s="23">
        <f ca="1">Y3123*'Cost Study'!$B$31</f>
        <v>0</v>
      </c>
      <c r="AA3123" s="23">
        <f ca="1">IF(A3123=10298,1.51,1)*IF($B3123&lt;3,$D3123*'Cost Study'!$B$32*OFFSET('Cost Study'!$B$7,'Operations Support'!$C3123,'Operations Support'!$B3123),0)</f>
        <v>0</v>
      </c>
      <c r="AB3123" s="24">
        <f ca="1">AA3123*'Cost Study'!$B$31</f>
        <v>0</v>
      </c>
      <c r="AC3123" s="23">
        <f ca="1">Y3123*'Cost Study'!$B$31</f>
        <v>0</v>
      </c>
      <c r="AD3123" s="24">
        <f ca="1">AA3123*'Cost Study'!$B$31</f>
        <v>0</v>
      </c>
      <c r="AE3123" s="377">
        <f t="shared" ca="1" si="733"/>
        <v>0</v>
      </c>
      <c r="AF3123" s="377">
        <f t="shared" ca="1" si="734"/>
        <v>0</v>
      </c>
      <c r="AH3123" s="688">
        <f>IFERROR($H3123/SUMIF($A:$A,$A3123,$H:$H)*SUMIF(Summary!$A$110:$A$186,$A3123,Summary!$P$110:$P$186),0)</f>
        <v>0</v>
      </c>
      <c r="AI3123" s="689">
        <f t="shared" ca="1" si="735"/>
        <v>0</v>
      </c>
      <c r="AJ3123" s="688">
        <f>IFERROR(H3123/SUMIF(A:A,A3123,H:H)*SUMIF(Summary!$A$110:$A$186,'Operations Support'!A3123,Summary!$Q$110:$Q$186),0)</f>
        <v>0</v>
      </c>
      <c r="AK3123" s="688">
        <f t="shared" ca="1" si="736"/>
        <v>0</v>
      </c>
      <c r="AM3123" s="688">
        <f>IFERROR($H3123/SUMIF($A:$A,$A3123,$H:$H)*SUMIF(Summary!$A$230:$A$266,$A3123,Summary!$P$230:$P$266),0)</f>
        <v>0</v>
      </c>
      <c r="AN3123" s="688">
        <f>IFERROR($H3123/SUMIF($A:$A,$A3123,$H:$H)*(SUMIF(Summary!$A$230:$A$266,$A3123,Summary!$L$230:$L$266)+SUMIF(Summary!$A$281:$A$317,$A3123,Summary!$L$281:$L$317))-AM3123,0)</f>
        <v>0</v>
      </c>
      <c r="AO3123" s="688">
        <f>IFERROR($H3123/SUMIF($A:$A,$A3123,$H:$H)*SUMIF(Summary!$A$230:$A$266,$A3123,Summary!$Q$230:$Q$266),0)</f>
        <v>0</v>
      </c>
      <c r="AP3123" s="688">
        <f>IFERROR($H3123/SUMIF($A:$A,$A3123,$H:$H)*(SUMIF(Summary!$A$230:$A$266,$A3123,Summary!$L$230:$L$266)+SUMIF(Summary!$A$281:$A$317,$A3123,Summary!$L$281:$L$317))-AO3123,0)</f>
        <v>0</v>
      </c>
      <c r="AQ3123" s="306"/>
      <c r="AR3123" s="688">
        <f t="shared" ca="1" si="737"/>
        <v>0</v>
      </c>
      <c r="AS3123" s="688">
        <f t="shared" ca="1" si="738"/>
        <v>0</v>
      </c>
    </row>
    <row r="3124" spans="1:45" x14ac:dyDescent="0.2">
      <c r="A3124" s="423">
        <v>11163</v>
      </c>
      <c r="B3124" s="424">
        <v>4</v>
      </c>
      <c r="C3124" s="425" t="s">
        <v>311</v>
      </c>
      <c r="D3124" s="422">
        <f t="shared" si="724"/>
        <v>0</v>
      </c>
      <c r="E3124" s="422">
        <f t="shared" si="725"/>
        <v>0</v>
      </c>
      <c r="F3124" s="422">
        <f t="shared" si="726"/>
        <v>0</v>
      </c>
      <c r="G3124" s="422">
        <f t="shared" si="727"/>
        <v>0</v>
      </c>
      <c r="H3124" s="22">
        <f t="shared" si="728"/>
        <v>0</v>
      </c>
      <c r="I3124" s="116">
        <v>0</v>
      </c>
      <c r="J3124" s="116">
        <v>0</v>
      </c>
      <c r="K3124" s="116">
        <v>0</v>
      </c>
      <c r="L3124" s="116">
        <v>0</v>
      </c>
      <c r="M3124" s="22">
        <f t="shared" si="729"/>
        <v>0</v>
      </c>
      <c r="N3124" s="116">
        <v>0</v>
      </c>
      <c r="O3124" s="116">
        <v>0</v>
      </c>
      <c r="P3124" s="116">
        <v>0</v>
      </c>
      <c r="Q3124" s="116">
        <v>0</v>
      </c>
      <c r="R3124" s="22">
        <f t="shared" si="730"/>
        <v>0</v>
      </c>
      <c r="S3124" s="116">
        <v>0</v>
      </c>
      <c r="T3124" s="116">
        <v>0</v>
      </c>
      <c r="U3124" s="116">
        <v>0</v>
      </c>
      <c r="V3124" s="116">
        <v>0</v>
      </c>
      <c r="W3124" s="22">
        <f t="shared" si="731"/>
        <v>0</v>
      </c>
      <c r="X3124" s="22">
        <f t="shared" si="732"/>
        <v>0</v>
      </c>
      <c r="Y3124" s="22">
        <f ca="1">OFFSET('Cost Study'!$B$7,'Operations Support'!$C3124,'Operations Support'!$B3124)*$H3124</f>
        <v>0</v>
      </c>
      <c r="Z3124" s="23">
        <f ca="1">Y3124*'Cost Study'!$B$31</f>
        <v>0</v>
      </c>
      <c r="AA3124" s="23">
        <f ca="1">IF(A3124=10298,1.51,1)*IF($B3124&lt;3,$D3124*'Cost Study'!$B$32*OFFSET('Cost Study'!$B$7,'Operations Support'!$C3124,'Operations Support'!$B3124),0)</f>
        <v>0</v>
      </c>
      <c r="AB3124" s="24">
        <f ca="1">AA3124*'Cost Study'!$B$31</f>
        <v>0</v>
      </c>
      <c r="AC3124" s="23">
        <f ca="1">Y3124*'Cost Study'!$B$31</f>
        <v>0</v>
      </c>
      <c r="AD3124" s="24">
        <f ca="1">AA3124*'Cost Study'!$B$31</f>
        <v>0</v>
      </c>
      <c r="AE3124" s="377">
        <f t="shared" ca="1" si="733"/>
        <v>0</v>
      </c>
      <c r="AF3124" s="377">
        <f t="shared" ca="1" si="734"/>
        <v>0</v>
      </c>
      <c r="AH3124" s="688">
        <f>IFERROR($H3124/SUMIF($A:$A,$A3124,$H:$H)*SUMIF(Summary!$A$110:$A$186,$A3124,Summary!$P$110:$P$186),0)</f>
        <v>0</v>
      </c>
      <c r="AI3124" s="689">
        <f t="shared" ca="1" si="735"/>
        <v>0</v>
      </c>
      <c r="AJ3124" s="688">
        <f>IFERROR(H3124/SUMIF(A:A,A3124,H:H)*SUMIF(Summary!$A$110:$A$186,'Operations Support'!A3124,Summary!$Q$110:$Q$186),0)</f>
        <v>0</v>
      </c>
      <c r="AK3124" s="688">
        <f t="shared" ca="1" si="736"/>
        <v>0</v>
      </c>
      <c r="AM3124" s="688">
        <f>IFERROR($H3124/SUMIF($A:$A,$A3124,$H:$H)*SUMIF(Summary!$A$230:$A$266,$A3124,Summary!$P$230:$P$266),0)</f>
        <v>0</v>
      </c>
      <c r="AN3124" s="688">
        <f>IFERROR($H3124/SUMIF($A:$A,$A3124,$H:$H)*(SUMIF(Summary!$A$230:$A$266,$A3124,Summary!$L$230:$L$266)+SUMIF(Summary!$A$281:$A$317,$A3124,Summary!$L$281:$L$317))-AM3124,0)</f>
        <v>0</v>
      </c>
      <c r="AO3124" s="688">
        <f>IFERROR($H3124/SUMIF($A:$A,$A3124,$H:$H)*SUMIF(Summary!$A$230:$A$266,$A3124,Summary!$Q$230:$Q$266),0)</f>
        <v>0</v>
      </c>
      <c r="AP3124" s="688">
        <f>IFERROR($H3124/SUMIF($A:$A,$A3124,$H:$H)*(SUMIF(Summary!$A$230:$A$266,$A3124,Summary!$L$230:$L$266)+SUMIF(Summary!$A$281:$A$317,$A3124,Summary!$L$281:$L$317))-AO3124,0)</f>
        <v>0</v>
      </c>
      <c r="AQ3124" s="306"/>
      <c r="AR3124" s="688">
        <f t="shared" ca="1" si="737"/>
        <v>0</v>
      </c>
      <c r="AS3124" s="688">
        <f t="shared" ca="1" si="738"/>
        <v>0</v>
      </c>
    </row>
    <row r="3125" spans="1:45" x14ac:dyDescent="0.2">
      <c r="A3125" s="423">
        <v>11163</v>
      </c>
      <c r="B3125" s="424">
        <v>4</v>
      </c>
      <c r="C3125" s="425" t="s">
        <v>312</v>
      </c>
      <c r="D3125" s="422">
        <f t="shared" si="724"/>
        <v>0</v>
      </c>
      <c r="E3125" s="422">
        <f t="shared" si="725"/>
        <v>0</v>
      </c>
      <c r="F3125" s="422">
        <f t="shared" si="726"/>
        <v>0</v>
      </c>
      <c r="G3125" s="422">
        <f t="shared" si="727"/>
        <v>0</v>
      </c>
      <c r="H3125" s="22">
        <f t="shared" si="728"/>
        <v>0</v>
      </c>
      <c r="I3125" s="116">
        <v>0</v>
      </c>
      <c r="J3125" s="116">
        <v>0</v>
      </c>
      <c r="K3125" s="116">
        <v>0</v>
      </c>
      <c r="L3125" s="116">
        <v>0</v>
      </c>
      <c r="M3125" s="22">
        <f t="shared" si="729"/>
        <v>0</v>
      </c>
      <c r="N3125" s="116">
        <v>0</v>
      </c>
      <c r="O3125" s="116">
        <v>0</v>
      </c>
      <c r="P3125" s="116">
        <v>0</v>
      </c>
      <c r="Q3125" s="116">
        <v>0</v>
      </c>
      <c r="R3125" s="22">
        <f t="shared" si="730"/>
        <v>0</v>
      </c>
      <c r="S3125" s="116">
        <v>0</v>
      </c>
      <c r="T3125" s="116">
        <v>0</v>
      </c>
      <c r="U3125" s="116">
        <v>0</v>
      </c>
      <c r="V3125" s="116">
        <v>0</v>
      </c>
      <c r="W3125" s="22">
        <f t="shared" si="731"/>
        <v>0</v>
      </c>
      <c r="X3125" s="22">
        <f t="shared" si="732"/>
        <v>0</v>
      </c>
      <c r="Y3125" s="22">
        <f ca="1">OFFSET('Cost Study'!$B$7,'Operations Support'!$C3125,'Operations Support'!$B3125)*$H3125</f>
        <v>0</v>
      </c>
      <c r="Z3125" s="23">
        <f ca="1">Y3125*'Cost Study'!$B$31</f>
        <v>0</v>
      </c>
      <c r="AA3125" s="23">
        <f ca="1">IF(A3125=10298,1.51,1)*IF($B3125&lt;3,$D3125*'Cost Study'!$B$32*OFFSET('Cost Study'!$B$7,'Operations Support'!$C3125,'Operations Support'!$B3125),0)</f>
        <v>0</v>
      </c>
      <c r="AB3125" s="24">
        <f ca="1">AA3125*'Cost Study'!$B$31</f>
        <v>0</v>
      </c>
      <c r="AC3125" s="23">
        <f ca="1">Y3125*'Cost Study'!$B$31</f>
        <v>0</v>
      </c>
      <c r="AD3125" s="24">
        <f ca="1">AA3125*'Cost Study'!$B$31</f>
        <v>0</v>
      </c>
      <c r="AE3125" s="377">
        <f t="shared" ca="1" si="733"/>
        <v>0</v>
      </c>
      <c r="AF3125" s="377">
        <f t="shared" ca="1" si="734"/>
        <v>0</v>
      </c>
      <c r="AH3125" s="688">
        <f>IFERROR($H3125/SUMIF($A:$A,$A3125,$H:$H)*SUMIF(Summary!$A$110:$A$186,$A3125,Summary!$P$110:$P$186),0)</f>
        <v>0</v>
      </c>
      <c r="AI3125" s="689">
        <f t="shared" ca="1" si="735"/>
        <v>0</v>
      </c>
      <c r="AJ3125" s="688">
        <f>IFERROR(H3125/SUMIF(A:A,A3125,H:H)*SUMIF(Summary!$A$110:$A$186,'Operations Support'!A3125,Summary!$Q$110:$Q$186),0)</f>
        <v>0</v>
      </c>
      <c r="AK3125" s="688">
        <f t="shared" ca="1" si="736"/>
        <v>0</v>
      </c>
      <c r="AM3125" s="688">
        <f>IFERROR($H3125/SUMIF($A:$A,$A3125,$H:$H)*SUMIF(Summary!$A$230:$A$266,$A3125,Summary!$P$230:$P$266),0)</f>
        <v>0</v>
      </c>
      <c r="AN3125" s="688">
        <f>IFERROR($H3125/SUMIF($A:$A,$A3125,$H:$H)*(SUMIF(Summary!$A$230:$A$266,$A3125,Summary!$L$230:$L$266)+SUMIF(Summary!$A$281:$A$317,$A3125,Summary!$L$281:$L$317))-AM3125,0)</f>
        <v>0</v>
      </c>
      <c r="AO3125" s="688">
        <f>IFERROR($H3125/SUMIF($A:$A,$A3125,$H:$H)*SUMIF(Summary!$A$230:$A$266,$A3125,Summary!$Q$230:$Q$266),0)</f>
        <v>0</v>
      </c>
      <c r="AP3125" s="688">
        <f>IFERROR($H3125/SUMIF($A:$A,$A3125,$H:$H)*(SUMIF(Summary!$A$230:$A$266,$A3125,Summary!$L$230:$L$266)+SUMIF(Summary!$A$281:$A$317,$A3125,Summary!$L$281:$L$317))-AO3125,0)</f>
        <v>0</v>
      </c>
      <c r="AQ3125" s="306"/>
      <c r="AR3125" s="688">
        <f t="shared" ca="1" si="737"/>
        <v>0</v>
      </c>
      <c r="AS3125" s="688">
        <f t="shared" ca="1" si="738"/>
        <v>0</v>
      </c>
    </row>
    <row r="3126" spans="1:45" x14ac:dyDescent="0.2">
      <c r="A3126" s="423">
        <v>11163</v>
      </c>
      <c r="B3126" s="424">
        <v>4</v>
      </c>
      <c r="C3126" s="425" t="s">
        <v>313</v>
      </c>
      <c r="D3126" s="422">
        <f t="shared" si="724"/>
        <v>0</v>
      </c>
      <c r="E3126" s="422">
        <f t="shared" si="725"/>
        <v>0</v>
      </c>
      <c r="F3126" s="422">
        <f t="shared" si="726"/>
        <v>0</v>
      </c>
      <c r="G3126" s="422">
        <f t="shared" si="727"/>
        <v>0</v>
      </c>
      <c r="H3126" s="22">
        <f t="shared" si="728"/>
        <v>0</v>
      </c>
      <c r="I3126" s="116">
        <v>0</v>
      </c>
      <c r="J3126" s="116">
        <v>0</v>
      </c>
      <c r="K3126" s="116">
        <v>0</v>
      </c>
      <c r="L3126" s="116">
        <v>0</v>
      </c>
      <c r="M3126" s="22">
        <f t="shared" si="729"/>
        <v>0</v>
      </c>
      <c r="N3126" s="116">
        <v>0</v>
      </c>
      <c r="O3126" s="116">
        <v>0</v>
      </c>
      <c r="P3126" s="116">
        <v>0</v>
      </c>
      <c r="Q3126" s="116">
        <v>0</v>
      </c>
      <c r="R3126" s="22">
        <f t="shared" si="730"/>
        <v>0</v>
      </c>
      <c r="S3126" s="116">
        <v>0</v>
      </c>
      <c r="T3126" s="116">
        <v>0</v>
      </c>
      <c r="U3126" s="116">
        <v>0</v>
      </c>
      <c r="V3126" s="116">
        <v>0</v>
      </c>
      <c r="W3126" s="22">
        <f t="shared" si="731"/>
        <v>0</v>
      </c>
      <c r="X3126" s="22">
        <f t="shared" si="732"/>
        <v>0</v>
      </c>
      <c r="Y3126" s="22">
        <f ca="1">OFFSET('Cost Study'!$B$7,'Operations Support'!$C3126,'Operations Support'!$B3126)*$H3126</f>
        <v>0</v>
      </c>
      <c r="Z3126" s="23">
        <f ca="1">Y3126*'Cost Study'!$B$31</f>
        <v>0</v>
      </c>
      <c r="AA3126" s="23">
        <f ca="1">IF(A3126=10298,1.51,1)*IF($B3126&lt;3,$D3126*'Cost Study'!$B$32*OFFSET('Cost Study'!$B$7,'Operations Support'!$C3126,'Operations Support'!$B3126),0)</f>
        <v>0</v>
      </c>
      <c r="AB3126" s="24">
        <f ca="1">AA3126*'Cost Study'!$B$31</f>
        <v>0</v>
      </c>
      <c r="AC3126" s="23">
        <f ca="1">Y3126*'Cost Study'!$B$31</f>
        <v>0</v>
      </c>
      <c r="AD3126" s="24">
        <f ca="1">AA3126*'Cost Study'!$B$31</f>
        <v>0</v>
      </c>
      <c r="AE3126" s="377">
        <f t="shared" ca="1" si="733"/>
        <v>0</v>
      </c>
      <c r="AF3126" s="377">
        <f t="shared" ca="1" si="734"/>
        <v>0</v>
      </c>
      <c r="AH3126" s="688">
        <f>IFERROR($H3126/SUMIF($A:$A,$A3126,$H:$H)*SUMIF(Summary!$A$110:$A$186,$A3126,Summary!$P$110:$P$186),0)</f>
        <v>0</v>
      </c>
      <c r="AI3126" s="689">
        <f t="shared" ca="1" si="735"/>
        <v>0</v>
      </c>
      <c r="AJ3126" s="688">
        <f>IFERROR(H3126/SUMIF(A:A,A3126,H:H)*SUMIF(Summary!$A$110:$A$186,'Operations Support'!A3126,Summary!$Q$110:$Q$186),0)</f>
        <v>0</v>
      </c>
      <c r="AK3126" s="688">
        <f t="shared" ca="1" si="736"/>
        <v>0</v>
      </c>
      <c r="AM3126" s="688">
        <f>IFERROR($H3126/SUMIF($A:$A,$A3126,$H:$H)*SUMIF(Summary!$A$230:$A$266,$A3126,Summary!$P$230:$P$266),0)</f>
        <v>0</v>
      </c>
      <c r="AN3126" s="688">
        <f>IFERROR($H3126/SUMIF($A:$A,$A3126,$H:$H)*(SUMIF(Summary!$A$230:$A$266,$A3126,Summary!$L$230:$L$266)+SUMIF(Summary!$A$281:$A$317,$A3126,Summary!$L$281:$L$317))-AM3126,0)</f>
        <v>0</v>
      </c>
      <c r="AO3126" s="688">
        <f>IFERROR($H3126/SUMIF($A:$A,$A3126,$H:$H)*SUMIF(Summary!$A$230:$A$266,$A3126,Summary!$Q$230:$Q$266),0)</f>
        <v>0</v>
      </c>
      <c r="AP3126" s="688">
        <f>IFERROR($H3126/SUMIF($A:$A,$A3126,$H:$H)*(SUMIF(Summary!$A$230:$A$266,$A3126,Summary!$L$230:$L$266)+SUMIF(Summary!$A$281:$A$317,$A3126,Summary!$L$281:$L$317))-AO3126,0)</f>
        <v>0</v>
      </c>
      <c r="AQ3126" s="306"/>
      <c r="AR3126" s="688">
        <f t="shared" ca="1" si="737"/>
        <v>0</v>
      </c>
      <c r="AS3126" s="688">
        <f t="shared" ca="1" si="738"/>
        <v>0</v>
      </c>
    </row>
    <row r="3127" spans="1:45" x14ac:dyDescent="0.2">
      <c r="A3127" s="423">
        <v>11163</v>
      </c>
      <c r="B3127" s="424">
        <v>4</v>
      </c>
      <c r="C3127" s="425" t="s">
        <v>314</v>
      </c>
      <c r="D3127" s="422">
        <f t="shared" si="724"/>
        <v>0</v>
      </c>
      <c r="E3127" s="422">
        <f t="shared" si="725"/>
        <v>0</v>
      </c>
      <c r="F3127" s="422">
        <f t="shared" si="726"/>
        <v>0</v>
      </c>
      <c r="G3127" s="422">
        <f t="shared" si="727"/>
        <v>0</v>
      </c>
      <c r="H3127" s="22">
        <f t="shared" si="728"/>
        <v>0</v>
      </c>
      <c r="I3127" s="116">
        <v>0</v>
      </c>
      <c r="J3127" s="116">
        <v>0</v>
      </c>
      <c r="K3127" s="116">
        <v>0</v>
      </c>
      <c r="L3127" s="116">
        <v>0</v>
      </c>
      <c r="M3127" s="22">
        <f t="shared" si="729"/>
        <v>0</v>
      </c>
      <c r="N3127" s="116">
        <v>0</v>
      </c>
      <c r="O3127" s="116">
        <v>0</v>
      </c>
      <c r="P3127" s="116">
        <v>0</v>
      </c>
      <c r="Q3127" s="116">
        <v>0</v>
      </c>
      <c r="R3127" s="22">
        <f t="shared" si="730"/>
        <v>0</v>
      </c>
      <c r="S3127" s="116">
        <v>0</v>
      </c>
      <c r="T3127" s="116">
        <v>0</v>
      </c>
      <c r="U3127" s="116">
        <v>0</v>
      </c>
      <c r="V3127" s="116">
        <v>0</v>
      </c>
      <c r="W3127" s="22">
        <f t="shared" si="731"/>
        <v>0</v>
      </c>
      <c r="X3127" s="22">
        <f t="shared" si="732"/>
        <v>0</v>
      </c>
      <c r="Y3127" s="22">
        <f ca="1">OFFSET('Cost Study'!$B$7,'Operations Support'!$C3127,'Operations Support'!$B3127)*$H3127</f>
        <v>0</v>
      </c>
      <c r="Z3127" s="23">
        <f ca="1">Y3127*'Cost Study'!$B$31</f>
        <v>0</v>
      </c>
      <c r="AA3127" s="23">
        <f ca="1">IF(A3127=10298,1.51,1)*IF($B3127&lt;3,$D3127*'Cost Study'!$B$32*OFFSET('Cost Study'!$B$7,'Operations Support'!$C3127,'Operations Support'!$B3127),0)</f>
        <v>0</v>
      </c>
      <c r="AB3127" s="24">
        <f ca="1">AA3127*'Cost Study'!$B$31</f>
        <v>0</v>
      </c>
      <c r="AC3127" s="23">
        <f ca="1">Y3127*'Cost Study'!$B$31</f>
        <v>0</v>
      </c>
      <c r="AD3127" s="24">
        <f ca="1">AA3127*'Cost Study'!$B$31</f>
        <v>0</v>
      </c>
      <c r="AE3127" s="377">
        <f t="shared" ca="1" si="733"/>
        <v>0</v>
      </c>
      <c r="AF3127" s="377">
        <f t="shared" ca="1" si="734"/>
        <v>0</v>
      </c>
      <c r="AH3127" s="688">
        <f>IFERROR($H3127/SUMIF($A:$A,$A3127,$H:$H)*SUMIF(Summary!$A$110:$A$186,$A3127,Summary!$P$110:$P$186),0)</f>
        <v>0</v>
      </c>
      <c r="AI3127" s="689">
        <f t="shared" ca="1" si="735"/>
        <v>0</v>
      </c>
      <c r="AJ3127" s="688">
        <f>IFERROR(H3127/SUMIF(A:A,A3127,H:H)*SUMIF(Summary!$A$110:$A$186,'Operations Support'!A3127,Summary!$Q$110:$Q$186),0)</f>
        <v>0</v>
      </c>
      <c r="AK3127" s="688">
        <f t="shared" ca="1" si="736"/>
        <v>0</v>
      </c>
      <c r="AM3127" s="688">
        <f>IFERROR($H3127/SUMIF($A:$A,$A3127,$H:$H)*SUMIF(Summary!$A$230:$A$266,$A3127,Summary!$P$230:$P$266),0)</f>
        <v>0</v>
      </c>
      <c r="AN3127" s="688">
        <f>IFERROR($H3127/SUMIF($A:$A,$A3127,$H:$H)*(SUMIF(Summary!$A$230:$A$266,$A3127,Summary!$L$230:$L$266)+SUMIF(Summary!$A$281:$A$317,$A3127,Summary!$L$281:$L$317))-AM3127,0)</f>
        <v>0</v>
      </c>
      <c r="AO3127" s="688">
        <f>IFERROR($H3127/SUMIF($A:$A,$A3127,$H:$H)*SUMIF(Summary!$A$230:$A$266,$A3127,Summary!$Q$230:$Q$266),0)</f>
        <v>0</v>
      </c>
      <c r="AP3127" s="688">
        <f>IFERROR($H3127/SUMIF($A:$A,$A3127,$H:$H)*(SUMIF(Summary!$A$230:$A$266,$A3127,Summary!$L$230:$L$266)+SUMIF(Summary!$A$281:$A$317,$A3127,Summary!$L$281:$L$317))-AO3127,0)</f>
        <v>0</v>
      </c>
      <c r="AQ3127" s="306"/>
      <c r="AR3127" s="688">
        <f t="shared" ca="1" si="737"/>
        <v>0</v>
      </c>
      <c r="AS3127" s="688">
        <f t="shared" ca="1" si="738"/>
        <v>0</v>
      </c>
    </row>
    <row r="3128" spans="1:45" x14ac:dyDescent="0.2">
      <c r="A3128" s="423">
        <v>11163</v>
      </c>
      <c r="B3128" s="424">
        <v>4</v>
      </c>
      <c r="C3128" s="425" t="s">
        <v>315</v>
      </c>
      <c r="D3128" s="422">
        <f t="shared" si="724"/>
        <v>634</v>
      </c>
      <c r="E3128" s="422">
        <f t="shared" si="725"/>
        <v>0</v>
      </c>
      <c r="F3128" s="422">
        <f t="shared" si="726"/>
        <v>0</v>
      </c>
      <c r="G3128" s="422">
        <f t="shared" si="727"/>
        <v>0</v>
      </c>
      <c r="H3128" s="22">
        <f t="shared" si="728"/>
        <v>634</v>
      </c>
      <c r="I3128" s="116">
        <v>254</v>
      </c>
      <c r="J3128" s="116">
        <v>0</v>
      </c>
      <c r="K3128" s="116">
        <v>0</v>
      </c>
      <c r="L3128" s="116">
        <v>0</v>
      </c>
      <c r="M3128" s="22">
        <f t="shared" si="729"/>
        <v>254</v>
      </c>
      <c r="N3128" s="116">
        <v>246</v>
      </c>
      <c r="O3128" s="116">
        <v>0</v>
      </c>
      <c r="P3128" s="116">
        <v>0</v>
      </c>
      <c r="Q3128" s="116">
        <v>0</v>
      </c>
      <c r="R3128" s="22">
        <f t="shared" si="730"/>
        <v>246</v>
      </c>
      <c r="S3128" s="116">
        <v>134</v>
      </c>
      <c r="T3128" s="116">
        <v>0</v>
      </c>
      <c r="U3128" s="116">
        <v>0</v>
      </c>
      <c r="V3128" s="116">
        <v>0</v>
      </c>
      <c r="W3128" s="22">
        <f t="shared" si="731"/>
        <v>134</v>
      </c>
      <c r="X3128" s="22">
        <f t="shared" si="732"/>
        <v>35.222222222222221</v>
      </c>
      <c r="Y3128" s="22">
        <f ca="1">OFFSET('Cost Study'!$B$7,'Operations Support'!$C3128,'Operations Support'!$B3128)*$H3128</f>
        <v>17897.82</v>
      </c>
      <c r="Z3128" s="23">
        <f ca="1">Y3128*'Cost Study'!$B$31</f>
        <v>999627.78839017812</v>
      </c>
      <c r="AA3128" s="23">
        <f ca="1">IF(A3128=10298,1.51,1)*IF($B3128&lt;3,$D3128*'Cost Study'!$B$32*OFFSET('Cost Study'!$B$7,'Operations Support'!$C3128,'Operations Support'!$B3128),0)</f>
        <v>0</v>
      </c>
      <c r="AB3128" s="24">
        <f ca="1">AA3128*'Cost Study'!$B$31</f>
        <v>0</v>
      </c>
      <c r="AC3128" s="23">
        <f ca="1">Y3128*'Cost Study'!$B$31</f>
        <v>999627.78839017812</v>
      </c>
      <c r="AD3128" s="24">
        <f ca="1">AA3128*'Cost Study'!$B$31</f>
        <v>0</v>
      </c>
      <c r="AE3128" s="377">
        <f t="shared" ca="1" si="733"/>
        <v>999627.78839017812</v>
      </c>
      <c r="AF3128" s="377">
        <f t="shared" ca="1" si="734"/>
        <v>999627.78839017812</v>
      </c>
      <c r="AH3128" s="688">
        <f>IFERROR($H3128/SUMIF($A:$A,$A3128,$H:$H)*SUMIF(Summary!$A$110:$A$186,$A3128,Summary!$P$110:$P$186),0)</f>
        <v>20727.794565185312</v>
      </c>
      <c r="AI3128" s="689">
        <f t="shared" ca="1" si="735"/>
        <v>978899.99382499279</v>
      </c>
      <c r="AJ3128" s="688">
        <f>IFERROR(H3128/SUMIF(A:A,A3128,H:H)*SUMIF(Summary!$A$110:$A$186,'Operations Support'!A3128,Summary!$Q$110:$Q$186),0)</f>
        <v>20819.785109110024</v>
      </c>
      <c r="AK3128" s="688">
        <f t="shared" ca="1" si="736"/>
        <v>978808.00328106806</v>
      </c>
      <c r="AM3128" s="688">
        <f>IFERROR($H3128/SUMIF($A:$A,$A3128,$H:$H)*SUMIF(Summary!$A$230:$A$266,$A3128,Summary!$P$230:$P$266),0)</f>
        <v>3921.7276888036981</v>
      </c>
      <c r="AN3128" s="688">
        <f>IFERROR($H3128/SUMIF($A:$A,$A3128,$H:$H)*(SUMIF(Summary!$A$230:$A$266,$A3128,Summary!$L$230:$L$266)+SUMIF(Summary!$A$281:$A$317,$A3128,Summary!$L$281:$L$317))-AM3128,0)</f>
        <v>8480.3654054115141</v>
      </c>
      <c r="AO3128" s="688">
        <f>IFERROR($H3128/SUMIF($A:$A,$A3128,$H:$H)*SUMIF(Summary!$A$230:$A$266,$A3128,Summary!$Q$230:$Q$266),0)</f>
        <v>3939.13242822656</v>
      </c>
      <c r="AP3128" s="688">
        <f>IFERROR($H3128/SUMIF($A:$A,$A3128,$H:$H)*(SUMIF(Summary!$A$230:$A$266,$A3128,Summary!$L$230:$L$266)+SUMIF(Summary!$A$281:$A$317,$A3128,Summary!$L$281:$L$317))-AO3128,0)</f>
        <v>8462.9606659886522</v>
      </c>
      <c r="AQ3128" s="306"/>
      <c r="AR3128" s="688">
        <f t="shared" ca="1" si="737"/>
        <v>987380.35923040425</v>
      </c>
      <c r="AS3128" s="688">
        <f t="shared" ca="1" si="738"/>
        <v>987270.96394705668</v>
      </c>
    </row>
    <row r="3129" spans="1:45" x14ac:dyDescent="0.2">
      <c r="A3129" s="423">
        <v>11163</v>
      </c>
      <c r="B3129" s="424">
        <v>4</v>
      </c>
      <c r="C3129" s="425" t="s">
        <v>316</v>
      </c>
      <c r="D3129" s="422">
        <f t="shared" si="724"/>
        <v>0</v>
      </c>
      <c r="E3129" s="422">
        <f t="shared" si="725"/>
        <v>0</v>
      </c>
      <c r="F3129" s="422">
        <f t="shared" si="726"/>
        <v>0</v>
      </c>
      <c r="G3129" s="422">
        <f t="shared" si="727"/>
        <v>0</v>
      </c>
      <c r="H3129" s="22">
        <f t="shared" si="728"/>
        <v>0</v>
      </c>
      <c r="I3129" s="116">
        <v>0</v>
      </c>
      <c r="J3129" s="116">
        <v>0</v>
      </c>
      <c r="K3129" s="116">
        <v>0</v>
      </c>
      <c r="L3129" s="116">
        <v>0</v>
      </c>
      <c r="M3129" s="22">
        <f t="shared" si="729"/>
        <v>0</v>
      </c>
      <c r="N3129" s="116">
        <v>0</v>
      </c>
      <c r="O3129" s="116">
        <v>0</v>
      </c>
      <c r="P3129" s="116">
        <v>0</v>
      </c>
      <c r="Q3129" s="116">
        <v>0</v>
      </c>
      <c r="R3129" s="22">
        <f t="shared" si="730"/>
        <v>0</v>
      </c>
      <c r="S3129" s="116">
        <v>0</v>
      </c>
      <c r="T3129" s="116">
        <v>0</v>
      </c>
      <c r="U3129" s="116">
        <v>0</v>
      </c>
      <c r="V3129" s="116">
        <v>0</v>
      </c>
      <c r="W3129" s="22">
        <f t="shared" si="731"/>
        <v>0</v>
      </c>
      <c r="X3129" s="22">
        <f t="shared" si="732"/>
        <v>0</v>
      </c>
      <c r="Y3129" s="22">
        <f ca="1">OFFSET('Cost Study'!$B$7,'Operations Support'!$C3129,'Operations Support'!$B3129)*$H3129</f>
        <v>0</v>
      </c>
      <c r="Z3129" s="23">
        <f ca="1">Y3129*'Cost Study'!$B$31</f>
        <v>0</v>
      </c>
      <c r="AA3129" s="23">
        <f ca="1">IF(A3129=10298,1.51,1)*IF($B3129&lt;3,$D3129*'Cost Study'!$B$32*OFFSET('Cost Study'!$B$7,'Operations Support'!$C3129,'Operations Support'!$B3129),0)</f>
        <v>0</v>
      </c>
      <c r="AB3129" s="24">
        <f ca="1">AA3129*'Cost Study'!$B$31</f>
        <v>0</v>
      </c>
      <c r="AC3129" s="23">
        <f ca="1">Y3129*'Cost Study'!$B$31</f>
        <v>0</v>
      </c>
      <c r="AD3129" s="24">
        <f ca="1">AA3129*'Cost Study'!$B$31</f>
        <v>0</v>
      </c>
      <c r="AE3129" s="377">
        <f t="shared" ca="1" si="733"/>
        <v>0</v>
      </c>
      <c r="AF3129" s="377">
        <f t="shared" ca="1" si="734"/>
        <v>0</v>
      </c>
      <c r="AH3129" s="688">
        <f>IFERROR($H3129/SUMIF($A:$A,$A3129,$H:$H)*SUMIF(Summary!$A$110:$A$186,$A3129,Summary!$P$110:$P$186),0)</f>
        <v>0</v>
      </c>
      <c r="AI3129" s="689">
        <f t="shared" ca="1" si="735"/>
        <v>0</v>
      </c>
      <c r="AJ3129" s="688">
        <f>IFERROR(H3129/SUMIF(A:A,A3129,H:H)*SUMIF(Summary!$A$110:$A$186,'Operations Support'!A3129,Summary!$Q$110:$Q$186),0)</f>
        <v>0</v>
      </c>
      <c r="AK3129" s="688">
        <f t="shared" ca="1" si="736"/>
        <v>0</v>
      </c>
      <c r="AM3129" s="688">
        <f>IFERROR($H3129/SUMIF($A:$A,$A3129,$H:$H)*SUMIF(Summary!$A$230:$A$266,$A3129,Summary!$P$230:$P$266),0)</f>
        <v>0</v>
      </c>
      <c r="AN3129" s="688">
        <f>IFERROR($H3129/SUMIF($A:$A,$A3129,$H:$H)*(SUMIF(Summary!$A$230:$A$266,$A3129,Summary!$L$230:$L$266)+SUMIF(Summary!$A$281:$A$317,$A3129,Summary!$L$281:$L$317))-AM3129,0)</f>
        <v>0</v>
      </c>
      <c r="AO3129" s="688">
        <f>IFERROR($H3129/SUMIF($A:$A,$A3129,$H:$H)*SUMIF(Summary!$A$230:$A$266,$A3129,Summary!$Q$230:$Q$266),0)</f>
        <v>0</v>
      </c>
      <c r="AP3129" s="688">
        <f>IFERROR($H3129/SUMIF($A:$A,$A3129,$H:$H)*(SUMIF(Summary!$A$230:$A$266,$A3129,Summary!$L$230:$L$266)+SUMIF(Summary!$A$281:$A$317,$A3129,Summary!$L$281:$L$317))-AO3129,0)</f>
        <v>0</v>
      </c>
      <c r="AQ3129" s="306"/>
      <c r="AR3129" s="688">
        <f t="shared" ca="1" si="737"/>
        <v>0</v>
      </c>
      <c r="AS3129" s="688">
        <f t="shared" ca="1" si="738"/>
        <v>0</v>
      </c>
    </row>
    <row r="3130" spans="1:45" x14ac:dyDescent="0.2">
      <c r="A3130" s="423">
        <v>11163</v>
      </c>
      <c r="B3130" s="424">
        <v>4</v>
      </c>
      <c r="C3130" s="425" t="s">
        <v>317</v>
      </c>
      <c r="D3130" s="422">
        <f t="shared" si="724"/>
        <v>0</v>
      </c>
      <c r="E3130" s="422">
        <f t="shared" si="725"/>
        <v>0</v>
      </c>
      <c r="F3130" s="422">
        <f t="shared" si="726"/>
        <v>0</v>
      </c>
      <c r="G3130" s="422">
        <f t="shared" si="727"/>
        <v>0</v>
      </c>
      <c r="H3130" s="22">
        <f t="shared" si="728"/>
        <v>0</v>
      </c>
      <c r="I3130" s="116">
        <v>0</v>
      </c>
      <c r="J3130" s="116">
        <v>0</v>
      </c>
      <c r="K3130" s="116">
        <v>0</v>
      </c>
      <c r="L3130" s="116">
        <v>0</v>
      </c>
      <c r="M3130" s="22">
        <f t="shared" si="729"/>
        <v>0</v>
      </c>
      <c r="N3130" s="116">
        <v>0</v>
      </c>
      <c r="O3130" s="116">
        <v>0</v>
      </c>
      <c r="P3130" s="116">
        <v>0</v>
      </c>
      <c r="Q3130" s="116">
        <v>0</v>
      </c>
      <c r="R3130" s="22">
        <f t="shared" si="730"/>
        <v>0</v>
      </c>
      <c r="S3130" s="116">
        <v>0</v>
      </c>
      <c r="T3130" s="116">
        <v>0</v>
      </c>
      <c r="U3130" s="116">
        <v>0</v>
      </c>
      <c r="V3130" s="116">
        <v>0</v>
      </c>
      <c r="W3130" s="22">
        <f t="shared" si="731"/>
        <v>0</v>
      </c>
      <c r="X3130" s="22">
        <f t="shared" si="732"/>
        <v>0</v>
      </c>
      <c r="Y3130" s="22">
        <f ca="1">OFFSET('Cost Study'!$B$7,'Operations Support'!$C3130,'Operations Support'!$B3130)*$H3130</f>
        <v>0</v>
      </c>
      <c r="Z3130" s="23">
        <f ca="1">Y3130*'Cost Study'!$B$31</f>
        <v>0</v>
      </c>
      <c r="AA3130" s="23">
        <f ca="1">IF(A3130=10298,1.51,1)*IF($B3130&lt;3,$D3130*'Cost Study'!$B$32*OFFSET('Cost Study'!$B$7,'Operations Support'!$C3130,'Operations Support'!$B3130),0)</f>
        <v>0</v>
      </c>
      <c r="AB3130" s="24">
        <f ca="1">AA3130*'Cost Study'!$B$31</f>
        <v>0</v>
      </c>
      <c r="AC3130" s="23">
        <f ca="1">Y3130*'Cost Study'!$B$31</f>
        <v>0</v>
      </c>
      <c r="AD3130" s="24">
        <f ca="1">AA3130*'Cost Study'!$B$31</f>
        <v>0</v>
      </c>
      <c r="AE3130" s="377">
        <f t="shared" ca="1" si="733"/>
        <v>0</v>
      </c>
      <c r="AF3130" s="377">
        <f t="shared" ca="1" si="734"/>
        <v>0</v>
      </c>
      <c r="AH3130" s="688">
        <f>IFERROR($H3130/SUMIF($A:$A,$A3130,$H:$H)*SUMIF(Summary!$A$110:$A$186,$A3130,Summary!$P$110:$P$186),0)</f>
        <v>0</v>
      </c>
      <c r="AI3130" s="689">
        <f t="shared" ca="1" si="735"/>
        <v>0</v>
      </c>
      <c r="AJ3130" s="688">
        <f>IFERROR(H3130/SUMIF(A:A,A3130,H:H)*SUMIF(Summary!$A$110:$A$186,'Operations Support'!A3130,Summary!$Q$110:$Q$186),0)</f>
        <v>0</v>
      </c>
      <c r="AK3130" s="688">
        <f t="shared" ca="1" si="736"/>
        <v>0</v>
      </c>
      <c r="AM3130" s="688">
        <f>IFERROR($H3130/SUMIF($A:$A,$A3130,$H:$H)*SUMIF(Summary!$A$230:$A$266,$A3130,Summary!$P$230:$P$266),0)</f>
        <v>0</v>
      </c>
      <c r="AN3130" s="688">
        <f>IFERROR($H3130/SUMIF($A:$A,$A3130,$H:$H)*(SUMIF(Summary!$A$230:$A$266,$A3130,Summary!$L$230:$L$266)+SUMIF(Summary!$A$281:$A$317,$A3130,Summary!$L$281:$L$317))-AM3130,0)</f>
        <v>0</v>
      </c>
      <c r="AO3130" s="688">
        <f>IFERROR($H3130/SUMIF($A:$A,$A3130,$H:$H)*SUMIF(Summary!$A$230:$A$266,$A3130,Summary!$Q$230:$Q$266),0)</f>
        <v>0</v>
      </c>
      <c r="AP3130" s="688">
        <f>IFERROR($H3130/SUMIF($A:$A,$A3130,$H:$H)*(SUMIF(Summary!$A$230:$A$266,$A3130,Summary!$L$230:$L$266)+SUMIF(Summary!$A$281:$A$317,$A3130,Summary!$L$281:$L$317))-AO3130,0)</f>
        <v>0</v>
      </c>
      <c r="AQ3130" s="306"/>
      <c r="AR3130" s="688">
        <f t="shared" ca="1" si="737"/>
        <v>0</v>
      </c>
      <c r="AS3130" s="688">
        <f t="shared" ca="1" si="738"/>
        <v>0</v>
      </c>
    </row>
    <row r="3131" spans="1:45" x14ac:dyDescent="0.2">
      <c r="A3131" s="423">
        <v>11163</v>
      </c>
      <c r="B3131" s="424">
        <v>4</v>
      </c>
      <c r="C3131" s="425" t="s">
        <v>318</v>
      </c>
      <c r="D3131" s="422">
        <f t="shared" si="724"/>
        <v>0</v>
      </c>
      <c r="E3131" s="422">
        <f t="shared" si="725"/>
        <v>0</v>
      </c>
      <c r="F3131" s="422">
        <f t="shared" si="726"/>
        <v>0</v>
      </c>
      <c r="G3131" s="422">
        <f t="shared" si="727"/>
        <v>0</v>
      </c>
      <c r="H3131" s="22">
        <f t="shared" si="728"/>
        <v>0</v>
      </c>
      <c r="I3131" s="116">
        <v>0</v>
      </c>
      <c r="J3131" s="116">
        <v>0</v>
      </c>
      <c r="K3131" s="116">
        <v>0</v>
      </c>
      <c r="L3131" s="116">
        <v>0</v>
      </c>
      <c r="M3131" s="22">
        <f t="shared" si="729"/>
        <v>0</v>
      </c>
      <c r="N3131" s="116">
        <v>0</v>
      </c>
      <c r="O3131" s="116">
        <v>0</v>
      </c>
      <c r="P3131" s="116">
        <v>0</v>
      </c>
      <c r="Q3131" s="116">
        <v>0</v>
      </c>
      <c r="R3131" s="22">
        <f t="shared" si="730"/>
        <v>0</v>
      </c>
      <c r="S3131" s="116">
        <v>0</v>
      </c>
      <c r="T3131" s="116">
        <v>0</v>
      </c>
      <c r="U3131" s="116">
        <v>0</v>
      </c>
      <c r="V3131" s="116">
        <v>0</v>
      </c>
      <c r="W3131" s="22">
        <f t="shared" si="731"/>
        <v>0</v>
      </c>
      <c r="X3131" s="22">
        <f t="shared" si="732"/>
        <v>0</v>
      </c>
      <c r="Y3131" s="22">
        <f ca="1">OFFSET('Cost Study'!$B$7,'Operations Support'!$C3131,'Operations Support'!$B3131)*$H3131</f>
        <v>0</v>
      </c>
      <c r="Z3131" s="23">
        <f ca="1">Y3131*'Cost Study'!$B$31</f>
        <v>0</v>
      </c>
      <c r="AA3131" s="23">
        <f ca="1">IF(A3131=10298,1.51,1)*IF($B3131&lt;3,$D3131*'Cost Study'!$B$32*OFFSET('Cost Study'!$B$7,'Operations Support'!$C3131,'Operations Support'!$B3131),0)</f>
        <v>0</v>
      </c>
      <c r="AB3131" s="24">
        <f ca="1">AA3131*'Cost Study'!$B$31</f>
        <v>0</v>
      </c>
      <c r="AC3131" s="23">
        <f ca="1">Y3131*'Cost Study'!$B$31</f>
        <v>0</v>
      </c>
      <c r="AD3131" s="24">
        <f ca="1">AA3131*'Cost Study'!$B$31</f>
        <v>0</v>
      </c>
      <c r="AE3131" s="377">
        <f t="shared" ca="1" si="733"/>
        <v>0</v>
      </c>
      <c r="AF3131" s="377">
        <f t="shared" ca="1" si="734"/>
        <v>0</v>
      </c>
      <c r="AH3131" s="688">
        <f>IFERROR($H3131/SUMIF($A:$A,$A3131,$H:$H)*SUMIF(Summary!$A$110:$A$186,$A3131,Summary!$P$110:$P$186),0)</f>
        <v>0</v>
      </c>
      <c r="AI3131" s="689">
        <f t="shared" ca="1" si="735"/>
        <v>0</v>
      </c>
      <c r="AJ3131" s="688">
        <f>IFERROR(H3131/SUMIF(A:A,A3131,H:H)*SUMIF(Summary!$A$110:$A$186,'Operations Support'!A3131,Summary!$Q$110:$Q$186),0)</f>
        <v>0</v>
      </c>
      <c r="AK3131" s="688">
        <f t="shared" ca="1" si="736"/>
        <v>0</v>
      </c>
      <c r="AM3131" s="688">
        <f>IFERROR($H3131/SUMIF($A:$A,$A3131,$H:$H)*SUMIF(Summary!$A$230:$A$266,$A3131,Summary!$P$230:$P$266),0)</f>
        <v>0</v>
      </c>
      <c r="AN3131" s="688">
        <f>IFERROR($H3131/SUMIF($A:$A,$A3131,$H:$H)*(SUMIF(Summary!$A$230:$A$266,$A3131,Summary!$L$230:$L$266)+SUMIF(Summary!$A$281:$A$317,$A3131,Summary!$L$281:$L$317))-AM3131,0)</f>
        <v>0</v>
      </c>
      <c r="AO3131" s="688">
        <f>IFERROR($H3131/SUMIF($A:$A,$A3131,$H:$H)*SUMIF(Summary!$A$230:$A$266,$A3131,Summary!$Q$230:$Q$266),0)</f>
        <v>0</v>
      </c>
      <c r="AP3131" s="688">
        <f>IFERROR($H3131/SUMIF($A:$A,$A3131,$H:$H)*(SUMIF(Summary!$A$230:$A$266,$A3131,Summary!$L$230:$L$266)+SUMIF(Summary!$A$281:$A$317,$A3131,Summary!$L$281:$L$317))-AO3131,0)</f>
        <v>0</v>
      </c>
      <c r="AQ3131" s="306"/>
      <c r="AR3131" s="688">
        <f t="shared" ca="1" si="737"/>
        <v>0</v>
      </c>
      <c r="AS3131" s="688">
        <f t="shared" ca="1" si="738"/>
        <v>0</v>
      </c>
    </row>
    <row r="3132" spans="1:45" x14ac:dyDescent="0.2">
      <c r="A3132" s="423">
        <v>11163</v>
      </c>
      <c r="B3132" s="424">
        <v>4</v>
      </c>
      <c r="C3132" s="425" t="s">
        <v>319</v>
      </c>
      <c r="D3132" s="422">
        <f t="shared" si="724"/>
        <v>882</v>
      </c>
      <c r="E3132" s="422">
        <f t="shared" si="725"/>
        <v>0</v>
      </c>
      <c r="F3132" s="422">
        <f t="shared" si="726"/>
        <v>141</v>
      </c>
      <c r="G3132" s="422">
        <f t="shared" si="727"/>
        <v>0</v>
      </c>
      <c r="H3132" s="22">
        <f t="shared" si="728"/>
        <v>1023</v>
      </c>
      <c r="I3132" s="116">
        <v>319</v>
      </c>
      <c r="J3132" s="116">
        <v>0</v>
      </c>
      <c r="K3132" s="116">
        <v>81</v>
      </c>
      <c r="L3132" s="116">
        <v>0</v>
      </c>
      <c r="M3132" s="22">
        <f t="shared" si="729"/>
        <v>400</v>
      </c>
      <c r="N3132" s="116">
        <v>383</v>
      </c>
      <c r="O3132" s="116">
        <v>0</v>
      </c>
      <c r="P3132" s="116">
        <v>60</v>
      </c>
      <c r="Q3132" s="116">
        <v>0</v>
      </c>
      <c r="R3132" s="22">
        <f t="shared" si="730"/>
        <v>443</v>
      </c>
      <c r="S3132" s="116">
        <v>180</v>
      </c>
      <c r="T3132" s="116">
        <v>0</v>
      </c>
      <c r="U3132" s="116">
        <v>0</v>
      </c>
      <c r="V3132" s="116">
        <v>0</v>
      </c>
      <c r="W3132" s="22">
        <f t="shared" si="731"/>
        <v>180</v>
      </c>
      <c r="X3132" s="22">
        <f t="shared" si="732"/>
        <v>56.833333333333336</v>
      </c>
      <c r="Y3132" s="22">
        <f ca="1">OFFSET('Cost Study'!$B$7,'Operations Support'!$C3132,'Operations Support'!$B3132)*$H3132</f>
        <v>10526.669999999998</v>
      </c>
      <c r="Z3132" s="23">
        <f ca="1">Y3132*'Cost Study'!$B$31</f>
        <v>587934.83514826023</v>
      </c>
      <c r="AA3132" s="23">
        <f ca="1">IF(A3132=10298,1.51,1)*IF($B3132&lt;3,$D3132*'Cost Study'!$B$32*OFFSET('Cost Study'!$B$7,'Operations Support'!$C3132,'Operations Support'!$B3132),0)</f>
        <v>0</v>
      </c>
      <c r="AB3132" s="24">
        <f ca="1">AA3132*'Cost Study'!$B$31</f>
        <v>0</v>
      </c>
      <c r="AC3132" s="23">
        <f ca="1">Y3132*'Cost Study'!$B$31</f>
        <v>587934.83514826023</v>
      </c>
      <c r="AD3132" s="24">
        <f ca="1">AA3132*'Cost Study'!$B$31</f>
        <v>0</v>
      </c>
      <c r="AE3132" s="377">
        <f t="shared" ca="1" si="733"/>
        <v>587934.83514826023</v>
      </c>
      <c r="AF3132" s="377">
        <f t="shared" ca="1" si="734"/>
        <v>587934.83514826023</v>
      </c>
      <c r="AH3132" s="688">
        <f>IFERROR($H3132/SUMIF($A:$A,$A3132,$H:$H)*SUMIF(Summary!$A$110:$A$186,$A3132,Summary!$P$110:$P$186),0)</f>
        <v>33445.636971899963</v>
      </c>
      <c r="AI3132" s="689">
        <f t="shared" ca="1" si="735"/>
        <v>554489.19817636022</v>
      </c>
      <c r="AJ3132" s="688">
        <f>IFERROR(H3132/SUMIF(A:A,A3132,H:H)*SUMIF(Summary!$A$110:$A$186,'Operations Support'!A3132,Summary!$Q$110:$Q$186),0)</f>
        <v>33594.069663437782</v>
      </c>
      <c r="AK3132" s="688">
        <f t="shared" ca="1" si="736"/>
        <v>554340.76548482245</v>
      </c>
      <c r="AM3132" s="688">
        <f>IFERROR($H3132/SUMIF($A:$A,$A3132,$H:$H)*SUMIF(Summary!$A$230:$A$266,$A3132,Summary!$P$230:$P$266),0)</f>
        <v>6327.9612391895635</v>
      </c>
      <c r="AN3132" s="688">
        <f>IFERROR($H3132/SUMIF($A:$A,$A3132,$H:$H)*(SUMIF(Summary!$A$230:$A$266,$A3132,Summary!$L$230:$L$266)+SUMIF(Summary!$A$281:$A$317,$A3132,Summary!$L$281:$L$317))-AM3132,0)</f>
        <v>13683.617996428988</v>
      </c>
      <c r="AO3132" s="688">
        <f>IFERROR($H3132/SUMIF($A:$A,$A3132,$H:$H)*SUMIF(Summary!$A$230:$A$266,$A3132,Summary!$Q$230:$Q$266),0)</f>
        <v>6356.0449117914368</v>
      </c>
      <c r="AP3132" s="688">
        <f>IFERROR($H3132/SUMIF($A:$A,$A3132,$H:$H)*(SUMIF(Summary!$A$230:$A$266,$A3132,Summary!$L$230:$L$266)+SUMIF(Summary!$A$281:$A$317,$A3132,Summary!$L$281:$L$317))-AO3132,0)</f>
        <v>13655.534323827116</v>
      </c>
      <c r="AQ3132" s="306"/>
      <c r="AR3132" s="688">
        <f t="shared" ca="1" si="737"/>
        <v>568172.8161727892</v>
      </c>
      <c r="AS3132" s="688">
        <f t="shared" ca="1" si="738"/>
        <v>567996.29980864958</v>
      </c>
    </row>
    <row r="3133" spans="1:45" x14ac:dyDescent="0.2">
      <c r="A3133" s="423">
        <v>11163</v>
      </c>
      <c r="B3133" s="424">
        <v>4</v>
      </c>
      <c r="C3133" s="425" t="s">
        <v>320</v>
      </c>
      <c r="D3133" s="422">
        <f t="shared" si="724"/>
        <v>0</v>
      </c>
      <c r="E3133" s="422">
        <f t="shared" si="725"/>
        <v>0</v>
      </c>
      <c r="F3133" s="422">
        <f t="shared" si="726"/>
        <v>0</v>
      </c>
      <c r="G3133" s="422">
        <f t="shared" si="727"/>
        <v>0</v>
      </c>
      <c r="H3133" s="22">
        <f t="shared" si="728"/>
        <v>0</v>
      </c>
      <c r="I3133" s="116">
        <v>0</v>
      </c>
      <c r="J3133" s="116">
        <v>0</v>
      </c>
      <c r="K3133" s="116">
        <v>0</v>
      </c>
      <c r="L3133" s="116">
        <v>0</v>
      </c>
      <c r="M3133" s="22">
        <f t="shared" si="729"/>
        <v>0</v>
      </c>
      <c r="N3133" s="116">
        <v>0</v>
      </c>
      <c r="O3133" s="116">
        <v>0</v>
      </c>
      <c r="P3133" s="116">
        <v>0</v>
      </c>
      <c r="Q3133" s="116">
        <v>0</v>
      </c>
      <c r="R3133" s="22">
        <f t="shared" si="730"/>
        <v>0</v>
      </c>
      <c r="S3133" s="116">
        <v>0</v>
      </c>
      <c r="T3133" s="116">
        <v>0</v>
      </c>
      <c r="U3133" s="116">
        <v>0</v>
      </c>
      <c r="V3133" s="116">
        <v>0</v>
      </c>
      <c r="W3133" s="22">
        <f t="shared" si="731"/>
        <v>0</v>
      </c>
      <c r="X3133" s="22">
        <f t="shared" si="732"/>
        <v>0</v>
      </c>
      <c r="Y3133" s="22">
        <f ca="1">OFFSET('Cost Study'!$B$7,'Operations Support'!$C3133,'Operations Support'!$B3133)*$H3133</f>
        <v>0</v>
      </c>
      <c r="Z3133" s="23">
        <f ca="1">Y3133*'Cost Study'!$B$31</f>
        <v>0</v>
      </c>
      <c r="AA3133" s="23">
        <f ca="1">IF(A3133=10298,1.51,1)*IF($B3133&lt;3,$D3133*'Cost Study'!$B$32*OFFSET('Cost Study'!$B$7,'Operations Support'!$C3133,'Operations Support'!$B3133),0)</f>
        <v>0</v>
      </c>
      <c r="AB3133" s="24">
        <f ca="1">AA3133*'Cost Study'!$B$31</f>
        <v>0</v>
      </c>
      <c r="AC3133" s="23">
        <f ca="1">Y3133*'Cost Study'!$B$31</f>
        <v>0</v>
      </c>
      <c r="AD3133" s="24">
        <f ca="1">AA3133*'Cost Study'!$B$31</f>
        <v>0</v>
      </c>
      <c r="AE3133" s="377">
        <f t="shared" ca="1" si="733"/>
        <v>0</v>
      </c>
      <c r="AF3133" s="377">
        <f t="shared" ca="1" si="734"/>
        <v>0</v>
      </c>
      <c r="AH3133" s="688">
        <f>IFERROR($H3133/SUMIF($A:$A,$A3133,$H:$H)*SUMIF(Summary!$A$110:$A$186,$A3133,Summary!$P$110:$P$186),0)</f>
        <v>0</v>
      </c>
      <c r="AI3133" s="689">
        <f t="shared" ca="1" si="735"/>
        <v>0</v>
      </c>
      <c r="AJ3133" s="688">
        <f>IFERROR(H3133/SUMIF(A:A,A3133,H:H)*SUMIF(Summary!$A$110:$A$186,'Operations Support'!A3133,Summary!$Q$110:$Q$186),0)</f>
        <v>0</v>
      </c>
      <c r="AK3133" s="688">
        <f t="shared" ca="1" si="736"/>
        <v>0</v>
      </c>
      <c r="AM3133" s="688">
        <f>IFERROR($H3133/SUMIF($A:$A,$A3133,$H:$H)*SUMIF(Summary!$A$230:$A$266,$A3133,Summary!$P$230:$P$266),0)</f>
        <v>0</v>
      </c>
      <c r="AN3133" s="688">
        <f>IFERROR($H3133/SUMIF($A:$A,$A3133,$H:$H)*(SUMIF(Summary!$A$230:$A$266,$A3133,Summary!$L$230:$L$266)+SUMIF(Summary!$A$281:$A$317,$A3133,Summary!$L$281:$L$317))-AM3133,0)</f>
        <v>0</v>
      </c>
      <c r="AO3133" s="688">
        <f>IFERROR($H3133/SUMIF($A:$A,$A3133,$H:$H)*SUMIF(Summary!$A$230:$A$266,$A3133,Summary!$Q$230:$Q$266),0)</f>
        <v>0</v>
      </c>
      <c r="AP3133" s="688">
        <f>IFERROR($H3133/SUMIF($A:$A,$A3133,$H:$H)*(SUMIF(Summary!$A$230:$A$266,$A3133,Summary!$L$230:$L$266)+SUMIF(Summary!$A$281:$A$317,$A3133,Summary!$L$281:$L$317))-AO3133,0)</f>
        <v>0</v>
      </c>
      <c r="AQ3133" s="306"/>
      <c r="AR3133" s="688">
        <f t="shared" ca="1" si="737"/>
        <v>0</v>
      </c>
      <c r="AS3133" s="688">
        <f t="shared" ca="1" si="738"/>
        <v>0</v>
      </c>
    </row>
    <row r="3134" spans="1:45" s="15" customFormat="1" x14ac:dyDescent="0.2">
      <c r="A3134" s="423">
        <v>11163</v>
      </c>
      <c r="B3134" s="424">
        <v>5</v>
      </c>
      <c r="C3134" s="425" t="s">
        <v>300</v>
      </c>
      <c r="D3134" s="422">
        <f t="shared" si="724"/>
        <v>0</v>
      </c>
      <c r="E3134" s="422">
        <f t="shared" si="725"/>
        <v>0</v>
      </c>
      <c r="F3134" s="422">
        <f t="shared" si="726"/>
        <v>0</v>
      </c>
      <c r="G3134" s="422">
        <f t="shared" si="727"/>
        <v>0</v>
      </c>
      <c r="H3134" s="22">
        <f t="shared" si="728"/>
        <v>0</v>
      </c>
      <c r="I3134" s="116">
        <v>0</v>
      </c>
      <c r="J3134" s="116">
        <v>0</v>
      </c>
      <c r="K3134" s="116">
        <v>0</v>
      </c>
      <c r="L3134" s="116">
        <v>0</v>
      </c>
      <c r="M3134" s="22">
        <f t="shared" si="729"/>
        <v>0</v>
      </c>
      <c r="N3134" s="116">
        <v>0</v>
      </c>
      <c r="O3134" s="116">
        <v>0</v>
      </c>
      <c r="P3134" s="116">
        <v>0</v>
      </c>
      <c r="Q3134" s="116">
        <v>0</v>
      </c>
      <c r="R3134" s="22">
        <f t="shared" si="730"/>
        <v>0</v>
      </c>
      <c r="S3134" s="116">
        <v>0</v>
      </c>
      <c r="T3134" s="116">
        <v>0</v>
      </c>
      <c r="U3134" s="116">
        <v>0</v>
      </c>
      <c r="V3134" s="116">
        <v>0</v>
      </c>
      <c r="W3134" s="22">
        <f t="shared" si="731"/>
        <v>0</v>
      </c>
      <c r="X3134" s="22">
        <f t="shared" si="732"/>
        <v>0</v>
      </c>
      <c r="Y3134" s="22">
        <f ca="1">OFFSET('Cost Study'!$B$7,'Operations Support'!$C3134,'Operations Support'!$B3134)*$H3134</f>
        <v>0</v>
      </c>
      <c r="Z3134" s="23">
        <f ca="1">Y3134*'Cost Study'!$B$31</f>
        <v>0</v>
      </c>
      <c r="AA3134" s="23">
        <f ca="1">IF(A3134=10298,1.51,1)*IF($B3134&lt;3,$D3134*'Cost Study'!$B$32*OFFSET('Cost Study'!$B$7,'Operations Support'!$C3134,'Operations Support'!$B3134),0)</f>
        <v>0</v>
      </c>
      <c r="AB3134" s="24">
        <f ca="1">AA3134*'Cost Study'!$B$31</f>
        <v>0</v>
      </c>
      <c r="AC3134" s="23">
        <f ca="1">Y3134*'Cost Study'!$B$31</f>
        <v>0</v>
      </c>
      <c r="AD3134" s="24">
        <f ca="1">AA3134*'Cost Study'!$B$31</f>
        <v>0</v>
      </c>
      <c r="AE3134" s="377">
        <f t="shared" ca="1" si="733"/>
        <v>0</v>
      </c>
      <c r="AF3134" s="377">
        <f t="shared" ca="1" si="734"/>
        <v>0</v>
      </c>
      <c r="AH3134" s="688">
        <f>IFERROR($H3134/SUMIF($A:$A,$A3134,$H:$H)*SUMIF(Summary!$A$110:$A$186,$A3134,Summary!$P$110:$P$186),0)</f>
        <v>0</v>
      </c>
      <c r="AI3134" s="689">
        <f t="shared" ca="1" si="735"/>
        <v>0</v>
      </c>
      <c r="AJ3134" s="688">
        <f>IFERROR(H3134/SUMIF(A:A,A3134,H:H)*SUMIF(Summary!$A$110:$A$186,'Operations Support'!A3134,Summary!$Q$110:$Q$186),0)</f>
        <v>0</v>
      </c>
      <c r="AK3134" s="688">
        <f t="shared" ca="1" si="736"/>
        <v>0</v>
      </c>
      <c r="AL3134" s="1"/>
      <c r="AM3134" s="688">
        <f>IFERROR($H3134/SUMIF($A:$A,$A3134,$H:$H)*SUMIF(Summary!$A$230:$A$266,$A3134,Summary!$P$230:$P$266),0)</f>
        <v>0</v>
      </c>
      <c r="AN3134" s="688">
        <f>IFERROR($H3134/SUMIF($A:$A,$A3134,$H:$H)*(SUMIF(Summary!$A$230:$A$266,$A3134,Summary!$L$230:$L$266)+SUMIF(Summary!$A$281:$A$317,$A3134,Summary!$L$281:$L$317))-AM3134,0)</f>
        <v>0</v>
      </c>
      <c r="AO3134" s="688">
        <f>IFERROR($H3134/SUMIF($A:$A,$A3134,$H:$H)*SUMIF(Summary!$A$230:$A$266,$A3134,Summary!$Q$230:$Q$266),0)</f>
        <v>0</v>
      </c>
      <c r="AP3134" s="688">
        <f>IFERROR($H3134/SUMIF($A:$A,$A3134,$H:$H)*(SUMIF(Summary!$A$230:$A$266,$A3134,Summary!$L$230:$L$266)+SUMIF(Summary!$A$281:$A$317,$A3134,Summary!$L$281:$L$317))-AO3134,0)</f>
        <v>0</v>
      </c>
      <c r="AQ3134" s="306"/>
      <c r="AR3134" s="688">
        <f t="shared" ca="1" si="737"/>
        <v>0</v>
      </c>
      <c r="AS3134" s="688">
        <f t="shared" ca="1" si="738"/>
        <v>0</v>
      </c>
    </row>
    <row r="3135" spans="1:45" x14ac:dyDescent="0.2">
      <c r="A3135" s="423">
        <v>11163</v>
      </c>
      <c r="B3135" s="424">
        <v>5</v>
      </c>
      <c r="C3135" s="425" t="s">
        <v>301</v>
      </c>
      <c r="D3135" s="422">
        <f t="shared" si="724"/>
        <v>0</v>
      </c>
      <c r="E3135" s="422">
        <f t="shared" si="725"/>
        <v>0</v>
      </c>
      <c r="F3135" s="422">
        <f t="shared" si="726"/>
        <v>0</v>
      </c>
      <c r="G3135" s="422">
        <f t="shared" si="727"/>
        <v>0</v>
      </c>
      <c r="H3135" s="22">
        <f t="shared" si="728"/>
        <v>0</v>
      </c>
      <c r="I3135" s="116">
        <v>0</v>
      </c>
      <c r="J3135" s="116">
        <v>0</v>
      </c>
      <c r="K3135" s="116">
        <v>0</v>
      </c>
      <c r="L3135" s="116">
        <v>0</v>
      </c>
      <c r="M3135" s="22">
        <f t="shared" si="729"/>
        <v>0</v>
      </c>
      <c r="N3135" s="116">
        <v>0</v>
      </c>
      <c r="O3135" s="116">
        <v>0</v>
      </c>
      <c r="P3135" s="116">
        <v>0</v>
      </c>
      <c r="Q3135" s="116">
        <v>0</v>
      </c>
      <c r="R3135" s="22">
        <f t="shared" si="730"/>
        <v>0</v>
      </c>
      <c r="S3135" s="116">
        <v>0</v>
      </c>
      <c r="T3135" s="116">
        <v>0</v>
      </c>
      <c r="U3135" s="116">
        <v>0</v>
      </c>
      <c r="V3135" s="116">
        <v>0</v>
      </c>
      <c r="W3135" s="22">
        <f t="shared" si="731"/>
        <v>0</v>
      </c>
      <c r="X3135" s="22">
        <f t="shared" si="732"/>
        <v>0</v>
      </c>
      <c r="Y3135" s="22">
        <f ca="1">OFFSET('Cost Study'!$B$7,'Operations Support'!$C3135,'Operations Support'!$B3135)*$H3135</f>
        <v>0</v>
      </c>
      <c r="Z3135" s="23">
        <f ca="1">Y3135*'Cost Study'!$B$31</f>
        <v>0</v>
      </c>
      <c r="AA3135" s="23">
        <f ca="1">IF(A3135=10298,1.51,1)*IF($B3135&lt;3,$D3135*'Cost Study'!$B$32*OFFSET('Cost Study'!$B$7,'Operations Support'!$C3135,'Operations Support'!$B3135),0)</f>
        <v>0</v>
      </c>
      <c r="AB3135" s="24">
        <f ca="1">AA3135*'Cost Study'!$B$31</f>
        <v>0</v>
      </c>
      <c r="AC3135" s="23">
        <f ca="1">Y3135*'Cost Study'!$B$31</f>
        <v>0</v>
      </c>
      <c r="AD3135" s="24">
        <f ca="1">AA3135*'Cost Study'!$B$31</f>
        <v>0</v>
      </c>
      <c r="AE3135" s="377">
        <f t="shared" ca="1" si="733"/>
        <v>0</v>
      </c>
      <c r="AF3135" s="377">
        <f t="shared" ca="1" si="734"/>
        <v>0</v>
      </c>
      <c r="AH3135" s="688">
        <f>IFERROR($H3135/SUMIF($A:$A,$A3135,$H:$H)*SUMIF(Summary!$A$110:$A$186,$A3135,Summary!$P$110:$P$186),0)</f>
        <v>0</v>
      </c>
      <c r="AI3135" s="689">
        <f t="shared" ca="1" si="735"/>
        <v>0</v>
      </c>
      <c r="AJ3135" s="688">
        <f>IFERROR(H3135/SUMIF(A:A,A3135,H:H)*SUMIF(Summary!$A$110:$A$186,'Operations Support'!A3135,Summary!$Q$110:$Q$186),0)</f>
        <v>0</v>
      </c>
      <c r="AK3135" s="688">
        <f t="shared" ca="1" si="736"/>
        <v>0</v>
      </c>
      <c r="AM3135" s="688">
        <f>IFERROR($H3135/SUMIF($A:$A,$A3135,$H:$H)*SUMIF(Summary!$A$230:$A$266,$A3135,Summary!$P$230:$P$266),0)</f>
        <v>0</v>
      </c>
      <c r="AN3135" s="688">
        <f>IFERROR($H3135/SUMIF($A:$A,$A3135,$H:$H)*(SUMIF(Summary!$A$230:$A$266,$A3135,Summary!$L$230:$L$266)+SUMIF(Summary!$A$281:$A$317,$A3135,Summary!$L$281:$L$317))-AM3135,0)</f>
        <v>0</v>
      </c>
      <c r="AO3135" s="688">
        <f>IFERROR($H3135/SUMIF($A:$A,$A3135,$H:$H)*SUMIF(Summary!$A$230:$A$266,$A3135,Summary!$Q$230:$Q$266),0)</f>
        <v>0</v>
      </c>
      <c r="AP3135" s="688">
        <f>IFERROR($H3135/SUMIF($A:$A,$A3135,$H:$H)*(SUMIF(Summary!$A$230:$A$266,$A3135,Summary!$L$230:$L$266)+SUMIF(Summary!$A$281:$A$317,$A3135,Summary!$L$281:$L$317))-AO3135,0)</f>
        <v>0</v>
      </c>
      <c r="AQ3135" s="306"/>
      <c r="AR3135" s="688">
        <f t="shared" ca="1" si="737"/>
        <v>0</v>
      </c>
      <c r="AS3135" s="688">
        <f t="shared" ca="1" si="738"/>
        <v>0</v>
      </c>
    </row>
    <row r="3136" spans="1:45" x14ac:dyDescent="0.2">
      <c r="A3136" s="423">
        <v>11163</v>
      </c>
      <c r="B3136" s="424">
        <v>5</v>
      </c>
      <c r="C3136" s="425" t="s">
        <v>302</v>
      </c>
      <c r="D3136" s="422">
        <f t="shared" si="724"/>
        <v>0</v>
      </c>
      <c r="E3136" s="422">
        <f t="shared" si="725"/>
        <v>0</v>
      </c>
      <c r="F3136" s="422">
        <f t="shared" si="726"/>
        <v>0</v>
      </c>
      <c r="G3136" s="422">
        <f t="shared" si="727"/>
        <v>0</v>
      </c>
      <c r="H3136" s="22">
        <f t="shared" si="728"/>
        <v>0</v>
      </c>
      <c r="I3136" s="116">
        <v>0</v>
      </c>
      <c r="J3136" s="116">
        <v>0</v>
      </c>
      <c r="K3136" s="116">
        <v>0</v>
      </c>
      <c r="L3136" s="116">
        <v>0</v>
      </c>
      <c r="M3136" s="22">
        <f t="shared" si="729"/>
        <v>0</v>
      </c>
      <c r="N3136" s="116">
        <v>0</v>
      </c>
      <c r="O3136" s="116">
        <v>0</v>
      </c>
      <c r="P3136" s="116">
        <v>0</v>
      </c>
      <c r="Q3136" s="116">
        <v>0</v>
      </c>
      <c r="R3136" s="22">
        <f t="shared" si="730"/>
        <v>0</v>
      </c>
      <c r="S3136" s="116">
        <v>0</v>
      </c>
      <c r="T3136" s="116">
        <v>0</v>
      </c>
      <c r="U3136" s="116">
        <v>0</v>
      </c>
      <c r="V3136" s="116">
        <v>0</v>
      </c>
      <c r="W3136" s="22">
        <f t="shared" si="731"/>
        <v>0</v>
      </c>
      <c r="X3136" s="22">
        <f t="shared" si="732"/>
        <v>0</v>
      </c>
      <c r="Y3136" s="22">
        <f ca="1">OFFSET('Cost Study'!$B$7,'Operations Support'!$C3136,'Operations Support'!$B3136)*$H3136</f>
        <v>0</v>
      </c>
      <c r="Z3136" s="23">
        <f ca="1">Y3136*'Cost Study'!$B$31</f>
        <v>0</v>
      </c>
      <c r="AA3136" s="23">
        <f ca="1">IF(A3136=10298,1.51,1)*IF($B3136&lt;3,$D3136*'Cost Study'!$B$32*OFFSET('Cost Study'!$B$7,'Operations Support'!$C3136,'Operations Support'!$B3136),0)</f>
        <v>0</v>
      </c>
      <c r="AB3136" s="24">
        <f ca="1">AA3136*'Cost Study'!$B$31</f>
        <v>0</v>
      </c>
      <c r="AC3136" s="23">
        <f ca="1">Y3136*'Cost Study'!$B$31</f>
        <v>0</v>
      </c>
      <c r="AD3136" s="24">
        <f ca="1">AA3136*'Cost Study'!$B$31</f>
        <v>0</v>
      </c>
      <c r="AE3136" s="377">
        <f t="shared" ca="1" si="733"/>
        <v>0</v>
      </c>
      <c r="AF3136" s="377">
        <f t="shared" ca="1" si="734"/>
        <v>0</v>
      </c>
      <c r="AH3136" s="688">
        <f>IFERROR($H3136/SUMIF($A:$A,$A3136,$H:$H)*SUMIF(Summary!$A$110:$A$186,$A3136,Summary!$P$110:$P$186),0)</f>
        <v>0</v>
      </c>
      <c r="AI3136" s="689">
        <f t="shared" ca="1" si="735"/>
        <v>0</v>
      </c>
      <c r="AJ3136" s="688">
        <f>IFERROR(H3136/SUMIF(A:A,A3136,H:H)*SUMIF(Summary!$A$110:$A$186,'Operations Support'!A3136,Summary!$Q$110:$Q$186),0)</f>
        <v>0</v>
      </c>
      <c r="AK3136" s="688">
        <f t="shared" ca="1" si="736"/>
        <v>0</v>
      </c>
      <c r="AM3136" s="688">
        <f>IFERROR($H3136/SUMIF($A:$A,$A3136,$H:$H)*SUMIF(Summary!$A$230:$A$266,$A3136,Summary!$P$230:$P$266),0)</f>
        <v>0</v>
      </c>
      <c r="AN3136" s="688">
        <f>IFERROR($H3136/SUMIF($A:$A,$A3136,$H:$H)*(SUMIF(Summary!$A$230:$A$266,$A3136,Summary!$L$230:$L$266)+SUMIF(Summary!$A$281:$A$317,$A3136,Summary!$L$281:$L$317))-AM3136,0)</f>
        <v>0</v>
      </c>
      <c r="AO3136" s="688">
        <f>IFERROR($H3136/SUMIF($A:$A,$A3136,$H:$H)*SUMIF(Summary!$A$230:$A$266,$A3136,Summary!$Q$230:$Q$266),0)</f>
        <v>0</v>
      </c>
      <c r="AP3136" s="688">
        <f>IFERROR($H3136/SUMIF($A:$A,$A3136,$H:$H)*(SUMIF(Summary!$A$230:$A$266,$A3136,Summary!$L$230:$L$266)+SUMIF(Summary!$A$281:$A$317,$A3136,Summary!$L$281:$L$317))-AO3136,0)</f>
        <v>0</v>
      </c>
      <c r="AQ3136" s="306"/>
      <c r="AR3136" s="688">
        <f t="shared" ca="1" si="737"/>
        <v>0</v>
      </c>
      <c r="AS3136" s="688">
        <f t="shared" ca="1" si="738"/>
        <v>0</v>
      </c>
    </row>
    <row r="3137" spans="1:45" x14ac:dyDescent="0.2">
      <c r="A3137" s="423">
        <v>11163</v>
      </c>
      <c r="B3137" s="424">
        <v>5</v>
      </c>
      <c r="C3137" s="425" t="s">
        <v>303</v>
      </c>
      <c r="D3137" s="422">
        <f t="shared" si="724"/>
        <v>0</v>
      </c>
      <c r="E3137" s="422">
        <f t="shared" si="725"/>
        <v>0</v>
      </c>
      <c r="F3137" s="422">
        <f t="shared" si="726"/>
        <v>0</v>
      </c>
      <c r="G3137" s="422">
        <f t="shared" si="727"/>
        <v>0</v>
      </c>
      <c r="H3137" s="22">
        <f t="shared" si="728"/>
        <v>0</v>
      </c>
      <c r="I3137" s="116">
        <v>0</v>
      </c>
      <c r="J3137" s="116">
        <v>0</v>
      </c>
      <c r="K3137" s="116">
        <v>0</v>
      </c>
      <c r="L3137" s="116">
        <v>0</v>
      </c>
      <c r="M3137" s="22">
        <f t="shared" si="729"/>
        <v>0</v>
      </c>
      <c r="N3137" s="116">
        <v>0</v>
      </c>
      <c r="O3137" s="116">
        <v>0</v>
      </c>
      <c r="P3137" s="116">
        <v>0</v>
      </c>
      <c r="Q3137" s="116">
        <v>0</v>
      </c>
      <c r="R3137" s="22">
        <f t="shared" si="730"/>
        <v>0</v>
      </c>
      <c r="S3137" s="116">
        <v>0</v>
      </c>
      <c r="T3137" s="116">
        <v>0</v>
      </c>
      <c r="U3137" s="116">
        <v>0</v>
      </c>
      <c r="V3137" s="116">
        <v>0</v>
      </c>
      <c r="W3137" s="22">
        <f t="shared" si="731"/>
        <v>0</v>
      </c>
      <c r="X3137" s="22">
        <f t="shared" si="732"/>
        <v>0</v>
      </c>
      <c r="Y3137" s="22">
        <f ca="1">OFFSET('Cost Study'!$B$7,'Operations Support'!$C3137,'Operations Support'!$B3137)*$H3137</f>
        <v>0</v>
      </c>
      <c r="Z3137" s="23">
        <f ca="1">Y3137*'Cost Study'!$B$31</f>
        <v>0</v>
      </c>
      <c r="AA3137" s="23">
        <f ca="1">IF(A3137=10298,1.51,1)*IF($B3137&lt;3,$D3137*'Cost Study'!$B$32*OFFSET('Cost Study'!$B$7,'Operations Support'!$C3137,'Operations Support'!$B3137),0)</f>
        <v>0</v>
      </c>
      <c r="AB3137" s="24">
        <f ca="1">AA3137*'Cost Study'!$B$31</f>
        <v>0</v>
      </c>
      <c r="AC3137" s="23">
        <f ca="1">Y3137*'Cost Study'!$B$31</f>
        <v>0</v>
      </c>
      <c r="AD3137" s="24">
        <f ca="1">AA3137*'Cost Study'!$B$31</f>
        <v>0</v>
      </c>
      <c r="AE3137" s="377">
        <f t="shared" ca="1" si="733"/>
        <v>0</v>
      </c>
      <c r="AF3137" s="377">
        <f t="shared" ca="1" si="734"/>
        <v>0</v>
      </c>
      <c r="AH3137" s="688">
        <f>IFERROR($H3137/SUMIF($A:$A,$A3137,$H:$H)*SUMIF(Summary!$A$110:$A$186,$A3137,Summary!$P$110:$P$186),0)</f>
        <v>0</v>
      </c>
      <c r="AI3137" s="689">
        <f t="shared" ca="1" si="735"/>
        <v>0</v>
      </c>
      <c r="AJ3137" s="688">
        <f>IFERROR(H3137/SUMIF(A:A,A3137,H:H)*SUMIF(Summary!$A$110:$A$186,'Operations Support'!A3137,Summary!$Q$110:$Q$186),0)</f>
        <v>0</v>
      </c>
      <c r="AK3137" s="688">
        <f t="shared" ca="1" si="736"/>
        <v>0</v>
      </c>
      <c r="AM3137" s="688">
        <f>IFERROR($H3137/SUMIF($A:$A,$A3137,$H:$H)*SUMIF(Summary!$A$230:$A$266,$A3137,Summary!$P$230:$P$266),0)</f>
        <v>0</v>
      </c>
      <c r="AN3137" s="688">
        <f>IFERROR($H3137/SUMIF($A:$A,$A3137,$H:$H)*(SUMIF(Summary!$A$230:$A$266,$A3137,Summary!$L$230:$L$266)+SUMIF(Summary!$A$281:$A$317,$A3137,Summary!$L$281:$L$317))-AM3137,0)</f>
        <v>0</v>
      </c>
      <c r="AO3137" s="688">
        <f>IFERROR($H3137/SUMIF($A:$A,$A3137,$H:$H)*SUMIF(Summary!$A$230:$A$266,$A3137,Summary!$Q$230:$Q$266),0)</f>
        <v>0</v>
      </c>
      <c r="AP3137" s="688">
        <f>IFERROR($H3137/SUMIF($A:$A,$A3137,$H:$H)*(SUMIF(Summary!$A$230:$A$266,$A3137,Summary!$L$230:$L$266)+SUMIF(Summary!$A$281:$A$317,$A3137,Summary!$L$281:$L$317))-AO3137,0)</f>
        <v>0</v>
      </c>
      <c r="AQ3137" s="306"/>
      <c r="AR3137" s="688">
        <f t="shared" ca="1" si="737"/>
        <v>0</v>
      </c>
      <c r="AS3137" s="688">
        <f t="shared" ca="1" si="738"/>
        <v>0</v>
      </c>
    </row>
    <row r="3138" spans="1:45" x14ac:dyDescent="0.2">
      <c r="A3138" s="423">
        <v>11163</v>
      </c>
      <c r="B3138" s="424">
        <v>5</v>
      </c>
      <c r="C3138" s="425" t="s">
        <v>304</v>
      </c>
      <c r="D3138" s="422">
        <f t="shared" si="724"/>
        <v>0</v>
      </c>
      <c r="E3138" s="422">
        <f t="shared" si="725"/>
        <v>0</v>
      </c>
      <c r="F3138" s="422">
        <f t="shared" si="726"/>
        <v>0</v>
      </c>
      <c r="G3138" s="422">
        <f t="shared" si="727"/>
        <v>0</v>
      </c>
      <c r="H3138" s="22">
        <f t="shared" si="728"/>
        <v>0</v>
      </c>
      <c r="I3138" s="116">
        <v>0</v>
      </c>
      <c r="J3138" s="116">
        <v>0</v>
      </c>
      <c r="K3138" s="116">
        <v>0</v>
      </c>
      <c r="L3138" s="116">
        <v>0</v>
      </c>
      <c r="M3138" s="22">
        <f t="shared" si="729"/>
        <v>0</v>
      </c>
      <c r="N3138" s="116">
        <v>0</v>
      </c>
      <c r="O3138" s="116">
        <v>0</v>
      </c>
      <c r="P3138" s="116">
        <v>0</v>
      </c>
      <c r="Q3138" s="116">
        <v>0</v>
      </c>
      <c r="R3138" s="22">
        <f t="shared" si="730"/>
        <v>0</v>
      </c>
      <c r="S3138" s="116">
        <v>0</v>
      </c>
      <c r="T3138" s="116">
        <v>0</v>
      </c>
      <c r="U3138" s="116">
        <v>0</v>
      </c>
      <c r="V3138" s="116">
        <v>0</v>
      </c>
      <c r="W3138" s="22">
        <f t="shared" si="731"/>
        <v>0</v>
      </c>
      <c r="X3138" s="22">
        <f t="shared" si="732"/>
        <v>0</v>
      </c>
      <c r="Y3138" s="22">
        <f ca="1">OFFSET('Cost Study'!$B$7,'Operations Support'!$C3138,'Operations Support'!$B3138)*$H3138</f>
        <v>0</v>
      </c>
      <c r="Z3138" s="23">
        <f ca="1">Y3138*'Cost Study'!$B$31</f>
        <v>0</v>
      </c>
      <c r="AA3138" s="23">
        <f ca="1">IF(A3138=10298,1.51,1)*IF($B3138&lt;3,$D3138*'Cost Study'!$B$32*OFFSET('Cost Study'!$B$7,'Operations Support'!$C3138,'Operations Support'!$B3138),0)</f>
        <v>0</v>
      </c>
      <c r="AB3138" s="24">
        <f ca="1">AA3138*'Cost Study'!$B$31</f>
        <v>0</v>
      </c>
      <c r="AC3138" s="23">
        <f ca="1">Y3138*'Cost Study'!$B$31</f>
        <v>0</v>
      </c>
      <c r="AD3138" s="24">
        <f ca="1">AA3138*'Cost Study'!$B$31</f>
        <v>0</v>
      </c>
      <c r="AE3138" s="377">
        <f t="shared" ca="1" si="733"/>
        <v>0</v>
      </c>
      <c r="AF3138" s="377">
        <f t="shared" ca="1" si="734"/>
        <v>0</v>
      </c>
      <c r="AH3138" s="688">
        <f>IFERROR($H3138/SUMIF($A:$A,$A3138,$H:$H)*SUMIF(Summary!$A$110:$A$186,$A3138,Summary!$P$110:$P$186),0)</f>
        <v>0</v>
      </c>
      <c r="AI3138" s="689">
        <f t="shared" ca="1" si="735"/>
        <v>0</v>
      </c>
      <c r="AJ3138" s="688">
        <f>IFERROR(H3138/SUMIF(A:A,A3138,H:H)*SUMIF(Summary!$A$110:$A$186,'Operations Support'!A3138,Summary!$Q$110:$Q$186),0)</f>
        <v>0</v>
      </c>
      <c r="AK3138" s="688">
        <f t="shared" ca="1" si="736"/>
        <v>0</v>
      </c>
      <c r="AM3138" s="688">
        <f>IFERROR($H3138/SUMIF($A:$A,$A3138,$H:$H)*SUMIF(Summary!$A$230:$A$266,$A3138,Summary!$P$230:$P$266),0)</f>
        <v>0</v>
      </c>
      <c r="AN3138" s="688">
        <f>IFERROR($H3138/SUMIF($A:$A,$A3138,$H:$H)*(SUMIF(Summary!$A$230:$A$266,$A3138,Summary!$L$230:$L$266)+SUMIF(Summary!$A$281:$A$317,$A3138,Summary!$L$281:$L$317))-AM3138,0)</f>
        <v>0</v>
      </c>
      <c r="AO3138" s="688">
        <f>IFERROR($H3138/SUMIF($A:$A,$A3138,$H:$H)*SUMIF(Summary!$A$230:$A$266,$A3138,Summary!$Q$230:$Q$266),0)</f>
        <v>0</v>
      </c>
      <c r="AP3138" s="688">
        <f>IFERROR($H3138/SUMIF($A:$A,$A3138,$H:$H)*(SUMIF(Summary!$A$230:$A$266,$A3138,Summary!$L$230:$L$266)+SUMIF(Summary!$A$281:$A$317,$A3138,Summary!$L$281:$L$317))-AO3138,0)</f>
        <v>0</v>
      </c>
      <c r="AQ3138" s="306"/>
      <c r="AR3138" s="688">
        <f t="shared" ca="1" si="737"/>
        <v>0</v>
      </c>
      <c r="AS3138" s="688">
        <f t="shared" ca="1" si="738"/>
        <v>0</v>
      </c>
    </row>
    <row r="3139" spans="1:45" x14ac:dyDescent="0.2">
      <c r="A3139" s="423">
        <v>11163</v>
      </c>
      <c r="B3139" s="424">
        <v>5</v>
      </c>
      <c r="C3139" s="425" t="s">
        <v>305</v>
      </c>
      <c r="D3139" s="422">
        <f t="shared" si="724"/>
        <v>0</v>
      </c>
      <c r="E3139" s="422">
        <f t="shared" si="725"/>
        <v>0</v>
      </c>
      <c r="F3139" s="422">
        <f t="shared" si="726"/>
        <v>0</v>
      </c>
      <c r="G3139" s="422">
        <f t="shared" si="727"/>
        <v>0</v>
      </c>
      <c r="H3139" s="22">
        <f t="shared" si="728"/>
        <v>0</v>
      </c>
      <c r="I3139" s="116">
        <v>0</v>
      </c>
      <c r="J3139" s="116">
        <v>0</v>
      </c>
      <c r="K3139" s="116">
        <v>0</v>
      </c>
      <c r="L3139" s="116">
        <v>0</v>
      </c>
      <c r="M3139" s="22">
        <f t="shared" si="729"/>
        <v>0</v>
      </c>
      <c r="N3139" s="116">
        <v>0</v>
      </c>
      <c r="O3139" s="116">
        <v>0</v>
      </c>
      <c r="P3139" s="116">
        <v>0</v>
      </c>
      <c r="Q3139" s="116">
        <v>0</v>
      </c>
      <c r="R3139" s="22">
        <f t="shared" si="730"/>
        <v>0</v>
      </c>
      <c r="S3139" s="116">
        <v>0</v>
      </c>
      <c r="T3139" s="116">
        <v>0</v>
      </c>
      <c r="U3139" s="116">
        <v>0</v>
      </c>
      <c r="V3139" s="116">
        <v>0</v>
      </c>
      <c r="W3139" s="22">
        <f t="shared" si="731"/>
        <v>0</v>
      </c>
      <c r="X3139" s="22">
        <f t="shared" si="732"/>
        <v>0</v>
      </c>
      <c r="Y3139" s="22">
        <f ca="1">OFFSET('Cost Study'!$B$7,'Operations Support'!$C3139,'Operations Support'!$B3139)*$H3139</f>
        <v>0</v>
      </c>
      <c r="Z3139" s="23">
        <f ca="1">Y3139*'Cost Study'!$B$31</f>
        <v>0</v>
      </c>
      <c r="AA3139" s="23">
        <f ca="1">IF(A3139=10298,1.51,1)*IF($B3139&lt;3,$D3139*'Cost Study'!$B$32*OFFSET('Cost Study'!$B$7,'Operations Support'!$C3139,'Operations Support'!$B3139),0)</f>
        <v>0</v>
      </c>
      <c r="AB3139" s="24">
        <f ca="1">AA3139*'Cost Study'!$B$31</f>
        <v>0</v>
      </c>
      <c r="AC3139" s="23">
        <f ca="1">Y3139*'Cost Study'!$B$31</f>
        <v>0</v>
      </c>
      <c r="AD3139" s="24">
        <f ca="1">AA3139*'Cost Study'!$B$31</f>
        <v>0</v>
      </c>
      <c r="AE3139" s="377">
        <f t="shared" ca="1" si="733"/>
        <v>0</v>
      </c>
      <c r="AF3139" s="377">
        <f t="shared" ca="1" si="734"/>
        <v>0</v>
      </c>
      <c r="AH3139" s="688">
        <f>IFERROR($H3139/SUMIF($A:$A,$A3139,$H:$H)*SUMIF(Summary!$A$110:$A$186,$A3139,Summary!$P$110:$P$186),0)</f>
        <v>0</v>
      </c>
      <c r="AI3139" s="689">
        <f t="shared" ca="1" si="735"/>
        <v>0</v>
      </c>
      <c r="AJ3139" s="688">
        <f>IFERROR(H3139/SUMIF(A:A,A3139,H:H)*SUMIF(Summary!$A$110:$A$186,'Operations Support'!A3139,Summary!$Q$110:$Q$186),0)</f>
        <v>0</v>
      </c>
      <c r="AK3139" s="688">
        <f t="shared" ca="1" si="736"/>
        <v>0</v>
      </c>
      <c r="AM3139" s="688">
        <f>IFERROR($H3139/SUMIF($A:$A,$A3139,$H:$H)*SUMIF(Summary!$A$230:$A$266,$A3139,Summary!$P$230:$P$266),0)</f>
        <v>0</v>
      </c>
      <c r="AN3139" s="688">
        <f>IFERROR($H3139/SUMIF($A:$A,$A3139,$H:$H)*(SUMIF(Summary!$A$230:$A$266,$A3139,Summary!$L$230:$L$266)+SUMIF(Summary!$A$281:$A$317,$A3139,Summary!$L$281:$L$317))-AM3139,0)</f>
        <v>0</v>
      </c>
      <c r="AO3139" s="688">
        <f>IFERROR($H3139/SUMIF($A:$A,$A3139,$H:$H)*SUMIF(Summary!$A$230:$A$266,$A3139,Summary!$Q$230:$Q$266),0)</f>
        <v>0</v>
      </c>
      <c r="AP3139" s="688">
        <f>IFERROR($H3139/SUMIF($A:$A,$A3139,$H:$H)*(SUMIF(Summary!$A$230:$A$266,$A3139,Summary!$L$230:$L$266)+SUMIF(Summary!$A$281:$A$317,$A3139,Summary!$L$281:$L$317))-AO3139,0)</f>
        <v>0</v>
      </c>
      <c r="AQ3139" s="306"/>
      <c r="AR3139" s="688">
        <f t="shared" ca="1" si="737"/>
        <v>0</v>
      </c>
      <c r="AS3139" s="688">
        <f t="shared" ca="1" si="738"/>
        <v>0</v>
      </c>
    </row>
    <row r="3140" spans="1:45" x14ac:dyDescent="0.2">
      <c r="A3140" s="423">
        <v>11163</v>
      </c>
      <c r="B3140" s="424">
        <v>5</v>
      </c>
      <c r="C3140" s="425" t="s">
        <v>306</v>
      </c>
      <c r="D3140" s="422">
        <f t="shared" si="724"/>
        <v>0</v>
      </c>
      <c r="E3140" s="422">
        <f t="shared" si="725"/>
        <v>0</v>
      </c>
      <c r="F3140" s="422">
        <f t="shared" si="726"/>
        <v>0</v>
      </c>
      <c r="G3140" s="422">
        <f t="shared" si="727"/>
        <v>0</v>
      </c>
      <c r="H3140" s="22">
        <f t="shared" si="728"/>
        <v>0</v>
      </c>
      <c r="I3140" s="116">
        <v>0</v>
      </c>
      <c r="J3140" s="116">
        <v>0</v>
      </c>
      <c r="K3140" s="116">
        <v>0</v>
      </c>
      <c r="L3140" s="116">
        <v>0</v>
      </c>
      <c r="M3140" s="22">
        <f t="shared" si="729"/>
        <v>0</v>
      </c>
      <c r="N3140" s="116">
        <v>0</v>
      </c>
      <c r="O3140" s="116">
        <v>0</v>
      </c>
      <c r="P3140" s="116">
        <v>0</v>
      </c>
      <c r="Q3140" s="116">
        <v>0</v>
      </c>
      <c r="R3140" s="22">
        <f t="shared" si="730"/>
        <v>0</v>
      </c>
      <c r="S3140" s="116">
        <v>0</v>
      </c>
      <c r="T3140" s="116">
        <v>0</v>
      </c>
      <c r="U3140" s="116">
        <v>0</v>
      </c>
      <c r="V3140" s="116">
        <v>0</v>
      </c>
      <c r="W3140" s="22">
        <f t="shared" si="731"/>
        <v>0</v>
      </c>
      <c r="X3140" s="22">
        <f t="shared" si="732"/>
        <v>0</v>
      </c>
      <c r="Y3140" s="22">
        <f ca="1">OFFSET('Cost Study'!$B$7,'Operations Support'!$C3140,'Operations Support'!$B3140)*$H3140</f>
        <v>0</v>
      </c>
      <c r="Z3140" s="23">
        <f ca="1">Y3140*'Cost Study'!$B$31</f>
        <v>0</v>
      </c>
      <c r="AA3140" s="23">
        <f ca="1">IF(A3140=10298,1.51,1)*IF($B3140&lt;3,$D3140*'Cost Study'!$B$32*OFFSET('Cost Study'!$B$7,'Operations Support'!$C3140,'Operations Support'!$B3140),0)</f>
        <v>0</v>
      </c>
      <c r="AB3140" s="24">
        <f ca="1">AA3140*'Cost Study'!$B$31</f>
        <v>0</v>
      </c>
      <c r="AC3140" s="23">
        <f ca="1">Y3140*'Cost Study'!$B$31</f>
        <v>0</v>
      </c>
      <c r="AD3140" s="24">
        <f ca="1">AA3140*'Cost Study'!$B$31</f>
        <v>0</v>
      </c>
      <c r="AE3140" s="377">
        <f t="shared" ca="1" si="733"/>
        <v>0</v>
      </c>
      <c r="AF3140" s="377">
        <f t="shared" ca="1" si="734"/>
        <v>0</v>
      </c>
      <c r="AH3140" s="688">
        <f>IFERROR($H3140/SUMIF($A:$A,$A3140,$H:$H)*SUMIF(Summary!$A$110:$A$186,$A3140,Summary!$P$110:$P$186),0)</f>
        <v>0</v>
      </c>
      <c r="AI3140" s="689">
        <f t="shared" ca="1" si="735"/>
        <v>0</v>
      </c>
      <c r="AJ3140" s="688">
        <f>IFERROR(H3140/SUMIF(A:A,A3140,H:H)*SUMIF(Summary!$A$110:$A$186,'Operations Support'!A3140,Summary!$Q$110:$Q$186),0)</f>
        <v>0</v>
      </c>
      <c r="AK3140" s="688">
        <f t="shared" ca="1" si="736"/>
        <v>0</v>
      </c>
      <c r="AM3140" s="688">
        <f>IFERROR($H3140/SUMIF($A:$A,$A3140,$H:$H)*SUMIF(Summary!$A$230:$A$266,$A3140,Summary!$P$230:$P$266),0)</f>
        <v>0</v>
      </c>
      <c r="AN3140" s="688">
        <f>IFERROR($H3140/SUMIF($A:$A,$A3140,$H:$H)*(SUMIF(Summary!$A$230:$A$266,$A3140,Summary!$L$230:$L$266)+SUMIF(Summary!$A$281:$A$317,$A3140,Summary!$L$281:$L$317))-AM3140,0)</f>
        <v>0</v>
      </c>
      <c r="AO3140" s="688">
        <f>IFERROR($H3140/SUMIF($A:$A,$A3140,$H:$H)*SUMIF(Summary!$A$230:$A$266,$A3140,Summary!$Q$230:$Q$266),0)</f>
        <v>0</v>
      </c>
      <c r="AP3140" s="688">
        <f>IFERROR($H3140/SUMIF($A:$A,$A3140,$H:$H)*(SUMIF(Summary!$A$230:$A$266,$A3140,Summary!$L$230:$L$266)+SUMIF(Summary!$A$281:$A$317,$A3140,Summary!$L$281:$L$317))-AO3140,0)</f>
        <v>0</v>
      </c>
      <c r="AQ3140" s="306"/>
      <c r="AR3140" s="688">
        <f t="shared" ca="1" si="737"/>
        <v>0</v>
      </c>
      <c r="AS3140" s="688">
        <f t="shared" ca="1" si="738"/>
        <v>0</v>
      </c>
    </row>
    <row r="3141" spans="1:45" x14ac:dyDescent="0.2">
      <c r="A3141" s="423">
        <v>11163</v>
      </c>
      <c r="B3141" s="424">
        <v>5</v>
      </c>
      <c r="C3141" s="425" t="s">
        <v>307</v>
      </c>
      <c r="D3141" s="422">
        <f t="shared" ref="D3141:D3204" si="739">I3141+N3141+S3141</f>
        <v>0</v>
      </c>
      <c r="E3141" s="422">
        <f t="shared" ref="E3141:E3204" si="740">J3141+O3141+T3141</f>
        <v>0</v>
      </c>
      <c r="F3141" s="422">
        <f t="shared" ref="F3141:F3204" si="741">K3141+P3141+U3141</f>
        <v>0</v>
      </c>
      <c r="G3141" s="422">
        <f t="shared" ref="G3141:G3204" si="742">L3141+Q3141+V3141</f>
        <v>0</v>
      </c>
      <c r="H3141" s="22">
        <f t="shared" ref="H3141:H3204" si="743">(SUM(D3141:F3141)-G3141)*IF(A3141=10298,1.51,1)</f>
        <v>0</v>
      </c>
      <c r="I3141" s="116">
        <v>0</v>
      </c>
      <c r="J3141" s="116">
        <v>0</v>
      </c>
      <c r="K3141" s="116">
        <v>0</v>
      </c>
      <c r="L3141" s="116">
        <v>0</v>
      </c>
      <c r="M3141" s="22">
        <f t="shared" ref="M3141:M3204" si="744">SUM(I3141:K3141)-L3141</f>
        <v>0</v>
      </c>
      <c r="N3141" s="116">
        <v>0</v>
      </c>
      <c r="O3141" s="116">
        <v>0</v>
      </c>
      <c r="P3141" s="116">
        <v>0</v>
      </c>
      <c r="Q3141" s="116">
        <v>0</v>
      </c>
      <c r="R3141" s="22">
        <f t="shared" ref="R3141:R3204" si="745">SUM(N3141:P3141)-Q3141</f>
        <v>0</v>
      </c>
      <c r="S3141" s="116">
        <v>0</v>
      </c>
      <c r="T3141" s="116">
        <v>0</v>
      </c>
      <c r="U3141" s="116">
        <v>0</v>
      </c>
      <c r="V3141" s="116">
        <v>0</v>
      </c>
      <c r="W3141" s="22">
        <f t="shared" ref="W3141:W3204" si="746">SUM(S3141:U3141)-V3141</f>
        <v>0</v>
      </c>
      <c r="X3141" s="22">
        <f t="shared" ref="X3141:X3204" si="747">IF(OR(B3141=1,B3141=2),H3141/30,IF(OR(B3141=3,B3141=5),H3141/24,IF(B3141=4,H3141/18,0)))</f>
        <v>0</v>
      </c>
      <c r="Y3141" s="22">
        <f ca="1">OFFSET('Cost Study'!$B$7,'Operations Support'!$C3141,'Operations Support'!$B3141)*$H3141</f>
        <v>0</v>
      </c>
      <c r="Z3141" s="23">
        <f ca="1">Y3141*'Cost Study'!$B$31</f>
        <v>0</v>
      </c>
      <c r="AA3141" s="23">
        <f ca="1">IF(A3141=10298,1.51,1)*IF($B3141&lt;3,$D3141*'Cost Study'!$B$32*OFFSET('Cost Study'!$B$7,'Operations Support'!$C3141,'Operations Support'!$B3141),0)</f>
        <v>0</v>
      </c>
      <c r="AB3141" s="24">
        <f ca="1">AA3141*'Cost Study'!$B$31</f>
        <v>0</v>
      </c>
      <c r="AC3141" s="23">
        <f ca="1">Y3141*'Cost Study'!$B$31</f>
        <v>0</v>
      </c>
      <c r="AD3141" s="24">
        <f ca="1">AA3141*'Cost Study'!$B$31</f>
        <v>0</v>
      </c>
      <c r="AE3141" s="377">
        <f t="shared" ref="AE3141:AE3204" ca="1" si="748">Z3141+AB3141</f>
        <v>0</v>
      </c>
      <c r="AF3141" s="377">
        <f t="shared" ref="AF3141:AF3204" ca="1" si="749">AC3141+AD3141</f>
        <v>0</v>
      </c>
      <c r="AH3141" s="688">
        <f>IFERROR($H3141/SUMIF($A:$A,$A3141,$H:$H)*SUMIF(Summary!$A$110:$A$186,$A3141,Summary!$P$110:$P$186),0)</f>
        <v>0</v>
      </c>
      <c r="AI3141" s="689">
        <f t="shared" ca="1" si="735"/>
        <v>0</v>
      </c>
      <c r="AJ3141" s="688">
        <f>IFERROR(H3141/SUMIF(A:A,A3141,H:H)*SUMIF(Summary!$A$110:$A$186,'Operations Support'!A3141,Summary!$Q$110:$Q$186),0)</f>
        <v>0</v>
      </c>
      <c r="AK3141" s="688">
        <f t="shared" ca="1" si="736"/>
        <v>0</v>
      </c>
      <c r="AM3141" s="688">
        <f>IFERROR($H3141/SUMIF($A:$A,$A3141,$H:$H)*SUMIF(Summary!$A$230:$A$266,$A3141,Summary!$P$230:$P$266),0)</f>
        <v>0</v>
      </c>
      <c r="AN3141" s="688">
        <f>IFERROR($H3141/SUMIF($A:$A,$A3141,$H:$H)*(SUMIF(Summary!$A$230:$A$266,$A3141,Summary!$L$230:$L$266)+SUMIF(Summary!$A$281:$A$317,$A3141,Summary!$L$281:$L$317))-AM3141,0)</f>
        <v>0</v>
      </c>
      <c r="AO3141" s="688">
        <f>IFERROR($H3141/SUMIF($A:$A,$A3141,$H:$H)*SUMIF(Summary!$A$230:$A$266,$A3141,Summary!$Q$230:$Q$266),0)</f>
        <v>0</v>
      </c>
      <c r="AP3141" s="688">
        <f>IFERROR($H3141/SUMIF($A:$A,$A3141,$H:$H)*(SUMIF(Summary!$A$230:$A$266,$A3141,Summary!$L$230:$L$266)+SUMIF(Summary!$A$281:$A$317,$A3141,Summary!$L$281:$L$317))-AO3141,0)</f>
        <v>0</v>
      </c>
      <c r="AQ3141" s="306"/>
      <c r="AR3141" s="688">
        <f t="shared" ca="1" si="737"/>
        <v>0</v>
      </c>
      <c r="AS3141" s="688">
        <f t="shared" ca="1" si="738"/>
        <v>0</v>
      </c>
    </row>
    <row r="3142" spans="1:45" x14ac:dyDescent="0.2">
      <c r="A3142" s="423">
        <v>11163</v>
      </c>
      <c r="B3142" s="424">
        <v>5</v>
      </c>
      <c r="C3142" s="425" t="s">
        <v>308</v>
      </c>
      <c r="D3142" s="422">
        <f t="shared" si="739"/>
        <v>0</v>
      </c>
      <c r="E3142" s="422">
        <f t="shared" si="740"/>
        <v>0</v>
      </c>
      <c r="F3142" s="422">
        <f t="shared" si="741"/>
        <v>0</v>
      </c>
      <c r="G3142" s="422">
        <f t="shared" si="742"/>
        <v>0</v>
      </c>
      <c r="H3142" s="22">
        <f t="shared" si="743"/>
        <v>0</v>
      </c>
      <c r="I3142" s="116">
        <v>0</v>
      </c>
      <c r="J3142" s="116">
        <v>0</v>
      </c>
      <c r="K3142" s="116">
        <v>0</v>
      </c>
      <c r="L3142" s="116">
        <v>0</v>
      </c>
      <c r="M3142" s="22">
        <f t="shared" si="744"/>
        <v>0</v>
      </c>
      <c r="N3142" s="116">
        <v>0</v>
      </c>
      <c r="O3142" s="116">
        <v>0</v>
      </c>
      <c r="P3142" s="116">
        <v>0</v>
      </c>
      <c r="Q3142" s="116">
        <v>0</v>
      </c>
      <c r="R3142" s="22">
        <f t="shared" si="745"/>
        <v>0</v>
      </c>
      <c r="S3142" s="116">
        <v>0</v>
      </c>
      <c r="T3142" s="116">
        <v>0</v>
      </c>
      <c r="U3142" s="116">
        <v>0</v>
      </c>
      <c r="V3142" s="116">
        <v>0</v>
      </c>
      <c r="W3142" s="22">
        <f t="shared" si="746"/>
        <v>0</v>
      </c>
      <c r="X3142" s="22">
        <f t="shared" si="747"/>
        <v>0</v>
      </c>
      <c r="Y3142" s="22">
        <f ca="1">OFFSET('Cost Study'!$B$7,'Operations Support'!$C3142,'Operations Support'!$B3142)*$H3142</f>
        <v>0</v>
      </c>
      <c r="Z3142" s="23">
        <f ca="1">Y3142*'Cost Study'!$B$31</f>
        <v>0</v>
      </c>
      <c r="AA3142" s="23">
        <f ca="1">IF(A3142=10298,1.51,1)*IF($B3142&lt;3,$D3142*'Cost Study'!$B$32*OFFSET('Cost Study'!$B$7,'Operations Support'!$C3142,'Operations Support'!$B3142),0)</f>
        <v>0</v>
      </c>
      <c r="AB3142" s="24">
        <f ca="1">AA3142*'Cost Study'!$B$31</f>
        <v>0</v>
      </c>
      <c r="AC3142" s="23">
        <f ca="1">Y3142*'Cost Study'!$B$31</f>
        <v>0</v>
      </c>
      <c r="AD3142" s="24">
        <f ca="1">AA3142*'Cost Study'!$B$31</f>
        <v>0</v>
      </c>
      <c r="AE3142" s="377">
        <f t="shared" ca="1" si="748"/>
        <v>0</v>
      </c>
      <c r="AF3142" s="377">
        <f t="shared" ca="1" si="749"/>
        <v>0</v>
      </c>
      <c r="AH3142" s="688">
        <f>IFERROR($H3142/SUMIF($A:$A,$A3142,$H:$H)*SUMIF(Summary!$A$110:$A$186,$A3142,Summary!$P$110:$P$186),0)</f>
        <v>0</v>
      </c>
      <c r="AI3142" s="689">
        <f t="shared" ca="1" si="735"/>
        <v>0</v>
      </c>
      <c r="AJ3142" s="688">
        <f>IFERROR(H3142/SUMIF(A:A,A3142,H:H)*SUMIF(Summary!$A$110:$A$186,'Operations Support'!A3142,Summary!$Q$110:$Q$186),0)</f>
        <v>0</v>
      </c>
      <c r="AK3142" s="688">
        <f t="shared" ca="1" si="736"/>
        <v>0</v>
      </c>
      <c r="AM3142" s="688">
        <f>IFERROR($H3142/SUMIF($A:$A,$A3142,$H:$H)*SUMIF(Summary!$A$230:$A$266,$A3142,Summary!$P$230:$P$266),0)</f>
        <v>0</v>
      </c>
      <c r="AN3142" s="688">
        <f>IFERROR($H3142/SUMIF($A:$A,$A3142,$H:$H)*(SUMIF(Summary!$A$230:$A$266,$A3142,Summary!$L$230:$L$266)+SUMIF(Summary!$A$281:$A$317,$A3142,Summary!$L$281:$L$317))-AM3142,0)</f>
        <v>0</v>
      </c>
      <c r="AO3142" s="688">
        <f>IFERROR($H3142/SUMIF($A:$A,$A3142,$H:$H)*SUMIF(Summary!$A$230:$A$266,$A3142,Summary!$Q$230:$Q$266),0)</f>
        <v>0</v>
      </c>
      <c r="AP3142" s="688">
        <f>IFERROR($H3142/SUMIF($A:$A,$A3142,$H:$H)*(SUMIF(Summary!$A$230:$A$266,$A3142,Summary!$L$230:$L$266)+SUMIF(Summary!$A$281:$A$317,$A3142,Summary!$L$281:$L$317))-AO3142,0)</f>
        <v>0</v>
      </c>
      <c r="AQ3142" s="306"/>
      <c r="AR3142" s="688">
        <f t="shared" ca="1" si="737"/>
        <v>0</v>
      </c>
      <c r="AS3142" s="688">
        <f t="shared" ca="1" si="738"/>
        <v>0</v>
      </c>
    </row>
    <row r="3143" spans="1:45" x14ac:dyDescent="0.2">
      <c r="A3143" s="423">
        <v>11163</v>
      </c>
      <c r="B3143" s="424">
        <v>5</v>
      </c>
      <c r="C3143" s="425" t="s">
        <v>309</v>
      </c>
      <c r="D3143" s="422">
        <f t="shared" si="739"/>
        <v>0</v>
      </c>
      <c r="E3143" s="422">
        <f t="shared" si="740"/>
        <v>0</v>
      </c>
      <c r="F3143" s="422">
        <f t="shared" si="741"/>
        <v>0</v>
      </c>
      <c r="G3143" s="422">
        <f t="shared" si="742"/>
        <v>0</v>
      </c>
      <c r="H3143" s="22">
        <f t="shared" si="743"/>
        <v>0</v>
      </c>
      <c r="I3143" s="116">
        <v>0</v>
      </c>
      <c r="J3143" s="116">
        <v>0</v>
      </c>
      <c r="K3143" s="116">
        <v>0</v>
      </c>
      <c r="L3143" s="116">
        <v>0</v>
      </c>
      <c r="M3143" s="22">
        <f t="shared" si="744"/>
        <v>0</v>
      </c>
      <c r="N3143" s="116">
        <v>0</v>
      </c>
      <c r="O3143" s="116">
        <v>0</v>
      </c>
      <c r="P3143" s="116">
        <v>0</v>
      </c>
      <c r="Q3143" s="116">
        <v>0</v>
      </c>
      <c r="R3143" s="22">
        <f t="shared" si="745"/>
        <v>0</v>
      </c>
      <c r="S3143" s="116">
        <v>0</v>
      </c>
      <c r="T3143" s="116">
        <v>0</v>
      </c>
      <c r="U3143" s="116">
        <v>0</v>
      </c>
      <c r="V3143" s="116">
        <v>0</v>
      </c>
      <c r="W3143" s="22">
        <f t="shared" si="746"/>
        <v>0</v>
      </c>
      <c r="X3143" s="22">
        <f t="shared" si="747"/>
        <v>0</v>
      </c>
      <c r="Y3143" s="22">
        <f ca="1">OFFSET('Cost Study'!$B$7,'Operations Support'!$C3143,'Operations Support'!$B3143)*$H3143</f>
        <v>0</v>
      </c>
      <c r="Z3143" s="23">
        <f ca="1">Y3143*'Cost Study'!$B$31</f>
        <v>0</v>
      </c>
      <c r="AA3143" s="23">
        <f ca="1">IF(A3143=10298,1.51,1)*IF($B3143&lt;3,$D3143*'Cost Study'!$B$32*OFFSET('Cost Study'!$B$7,'Operations Support'!$C3143,'Operations Support'!$B3143),0)</f>
        <v>0</v>
      </c>
      <c r="AB3143" s="24">
        <f ca="1">AA3143*'Cost Study'!$B$31</f>
        <v>0</v>
      </c>
      <c r="AC3143" s="23">
        <f ca="1">Y3143*'Cost Study'!$B$31</f>
        <v>0</v>
      </c>
      <c r="AD3143" s="24">
        <f ca="1">AA3143*'Cost Study'!$B$31</f>
        <v>0</v>
      </c>
      <c r="AE3143" s="377">
        <f t="shared" ca="1" si="748"/>
        <v>0</v>
      </c>
      <c r="AF3143" s="377">
        <f t="shared" ca="1" si="749"/>
        <v>0</v>
      </c>
      <c r="AH3143" s="688">
        <f>IFERROR($H3143/SUMIF($A:$A,$A3143,$H:$H)*SUMIF(Summary!$A$110:$A$186,$A3143,Summary!$P$110:$P$186),0)</f>
        <v>0</v>
      </c>
      <c r="AI3143" s="689">
        <f t="shared" ca="1" si="735"/>
        <v>0</v>
      </c>
      <c r="AJ3143" s="688">
        <f>IFERROR(H3143/SUMIF(A:A,A3143,H:H)*SUMIF(Summary!$A$110:$A$186,'Operations Support'!A3143,Summary!$Q$110:$Q$186),0)</f>
        <v>0</v>
      </c>
      <c r="AK3143" s="688">
        <f t="shared" ca="1" si="736"/>
        <v>0</v>
      </c>
      <c r="AM3143" s="688">
        <f>IFERROR($H3143/SUMIF($A:$A,$A3143,$H:$H)*SUMIF(Summary!$A$230:$A$266,$A3143,Summary!$P$230:$P$266),0)</f>
        <v>0</v>
      </c>
      <c r="AN3143" s="688">
        <f>IFERROR($H3143/SUMIF($A:$A,$A3143,$H:$H)*(SUMIF(Summary!$A$230:$A$266,$A3143,Summary!$L$230:$L$266)+SUMIF(Summary!$A$281:$A$317,$A3143,Summary!$L$281:$L$317))-AM3143,0)</f>
        <v>0</v>
      </c>
      <c r="AO3143" s="688">
        <f>IFERROR($H3143/SUMIF($A:$A,$A3143,$H:$H)*SUMIF(Summary!$A$230:$A$266,$A3143,Summary!$Q$230:$Q$266),0)</f>
        <v>0</v>
      </c>
      <c r="AP3143" s="688">
        <f>IFERROR($H3143/SUMIF($A:$A,$A3143,$H:$H)*(SUMIF(Summary!$A$230:$A$266,$A3143,Summary!$L$230:$L$266)+SUMIF(Summary!$A$281:$A$317,$A3143,Summary!$L$281:$L$317))-AO3143,0)</f>
        <v>0</v>
      </c>
      <c r="AQ3143" s="306"/>
      <c r="AR3143" s="688">
        <f t="shared" ca="1" si="737"/>
        <v>0</v>
      </c>
      <c r="AS3143" s="688">
        <f t="shared" ca="1" si="738"/>
        <v>0</v>
      </c>
    </row>
    <row r="3144" spans="1:45" x14ac:dyDescent="0.2">
      <c r="A3144" s="423">
        <v>11163</v>
      </c>
      <c r="B3144" s="424">
        <v>5</v>
      </c>
      <c r="C3144" s="425" t="s">
        <v>310</v>
      </c>
      <c r="D3144" s="422">
        <f t="shared" si="739"/>
        <v>0</v>
      </c>
      <c r="E3144" s="422">
        <f t="shared" si="740"/>
        <v>0</v>
      </c>
      <c r="F3144" s="422">
        <f t="shared" si="741"/>
        <v>0</v>
      </c>
      <c r="G3144" s="422">
        <f t="shared" si="742"/>
        <v>0</v>
      </c>
      <c r="H3144" s="22">
        <f t="shared" si="743"/>
        <v>0</v>
      </c>
      <c r="I3144" s="116">
        <v>0</v>
      </c>
      <c r="J3144" s="116">
        <v>0</v>
      </c>
      <c r="K3144" s="116">
        <v>0</v>
      </c>
      <c r="L3144" s="116">
        <v>0</v>
      </c>
      <c r="M3144" s="22">
        <f t="shared" si="744"/>
        <v>0</v>
      </c>
      <c r="N3144" s="116">
        <v>0</v>
      </c>
      <c r="O3144" s="116">
        <v>0</v>
      </c>
      <c r="P3144" s="116">
        <v>0</v>
      </c>
      <c r="Q3144" s="116">
        <v>0</v>
      </c>
      <c r="R3144" s="22">
        <f t="shared" si="745"/>
        <v>0</v>
      </c>
      <c r="S3144" s="116">
        <v>0</v>
      </c>
      <c r="T3144" s="116">
        <v>0</v>
      </c>
      <c r="U3144" s="116">
        <v>0</v>
      </c>
      <c r="V3144" s="116">
        <v>0</v>
      </c>
      <c r="W3144" s="22">
        <f t="shared" si="746"/>
        <v>0</v>
      </c>
      <c r="X3144" s="22">
        <f t="shared" si="747"/>
        <v>0</v>
      </c>
      <c r="Y3144" s="22">
        <f ca="1">OFFSET('Cost Study'!$B$7,'Operations Support'!$C3144,'Operations Support'!$B3144)*$H3144</f>
        <v>0</v>
      </c>
      <c r="Z3144" s="23">
        <f ca="1">Y3144*'Cost Study'!$B$31</f>
        <v>0</v>
      </c>
      <c r="AA3144" s="23">
        <f ca="1">IF(A3144=10298,1.51,1)*IF($B3144&lt;3,$D3144*'Cost Study'!$B$32*OFFSET('Cost Study'!$B$7,'Operations Support'!$C3144,'Operations Support'!$B3144),0)</f>
        <v>0</v>
      </c>
      <c r="AB3144" s="24">
        <f ca="1">AA3144*'Cost Study'!$B$31</f>
        <v>0</v>
      </c>
      <c r="AC3144" s="23">
        <f ca="1">Y3144*'Cost Study'!$B$31</f>
        <v>0</v>
      </c>
      <c r="AD3144" s="24">
        <f ca="1">AA3144*'Cost Study'!$B$31</f>
        <v>0</v>
      </c>
      <c r="AE3144" s="377">
        <f t="shared" ca="1" si="748"/>
        <v>0</v>
      </c>
      <c r="AF3144" s="377">
        <f t="shared" ca="1" si="749"/>
        <v>0</v>
      </c>
      <c r="AH3144" s="688">
        <f>IFERROR($H3144/SUMIF($A:$A,$A3144,$H:$H)*SUMIF(Summary!$A$110:$A$186,$A3144,Summary!$P$110:$P$186),0)</f>
        <v>0</v>
      </c>
      <c r="AI3144" s="689">
        <f t="shared" ca="1" si="735"/>
        <v>0</v>
      </c>
      <c r="AJ3144" s="688">
        <f>IFERROR(H3144/SUMIF(A:A,A3144,H:H)*SUMIF(Summary!$A$110:$A$186,'Operations Support'!A3144,Summary!$Q$110:$Q$186),0)</f>
        <v>0</v>
      </c>
      <c r="AK3144" s="688">
        <f t="shared" ca="1" si="736"/>
        <v>0</v>
      </c>
      <c r="AM3144" s="688">
        <f>IFERROR($H3144/SUMIF($A:$A,$A3144,$H:$H)*SUMIF(Summary!$A$230:$A$266,$A3144,Summary!$P$230:$P$266),0)</f>
        <v>0</v>
      </c>
      <c r="AN3144" s="688">
        <f>IFERROR($H3144/SUMIF($A:$A,$A3144,$H:$H)*(SUMIF(Summary!$A$230:$A$266,$A3144,Summary!$L$230:$L$266)+SUMIF(Summary!$A$281:$A$317,$A3144,Summary!$L$281:$L$317))-AM3144,0)</f>
        <v>0</v>
      </c>
      <c r="AO3144" s="688">
        <f>IFERROR($H3144/SUMIF($A:$A,$A3144,$H:$H)*SUMIF(Summary!$A$230:$A$266,$A3144,Summary!$Q$230:$Q$266),0)</f>
        <v>0</v>
      </c>
      <c r="AP3144" s="688">
        <f>IFERROR($H3144/SUMIF($A:$A,$A3144,$H:$H)*(SUMIF(Summary!$A$230:$A$266,$A3144,Summary!$L$230:$L$266)+SUMIF(Summary!$A$281:$A$317,$A3144,Summary!$L$281:$L$317))-AO3144,0)</f>
        <v>0</v>
      </c>
      <c r="AQ3144" s="306"/>
      <c r="AR3144" s="688">
        <f t="shared" ca="1" si="737"/>
        <v>0</v>
      </c>
      <c r="AS3144" s="688">
        <f t="shared" ca="1" si="738"/>
        <v>0</v>
      </c>
    </row>
    <row r="3145" spans="1:45" x14ac:dyDescent="0.2">
      <c r="A3145" s="423">
        <v>11163</v>
      </c>
      <c r="B3145" s="424">
        <v>5</v>
      </c>
      <c r="C3145" s="425" t="s">
        <v>311</v>
      </c>
      <c r="D3145" s="422">
        <f t="shared" si="739"/>
        <v>0</v>
      </c>
      <c r="E3145" s="422">
        <f t="shared" si="740"/>
        <v>0</v>
      </c>
      <c r="F3145" s="422">
        <f t="shared" si="741"/>
        <v>0</v>
      </c>
      <c r="G3145" s="422">
        <f t="shared" si="742"/>
        <v>0</v>
      </c>
      <c r="H3145" s="22">
        <f t="shared" si="743"/>
        <v>0</v>
      </c>
      <c r="I3145" s="116">
        <v>0</v>
      </c>
      <c r="J3145" s="116">
        <v>0</v>
      </c>
      <c r="K3145" s="116">
        <v>0</v>
      </c>
      <c r="L3145" s="116">
        <v>0</v>
      </c>
      <c r="M3145" s="22">
        <f t="shared" si="744"/>
        <v>0</v>
      </c>
      <c r="N3145" s="116">
        <v>0</v>
      </c>
      <c r="O3145" s="116">
        <v>0</v>
      </c>
      <c r="P3145" s="116">
        <v>0</v>
      </c>
      <c r="Q3145" s="116">
        <v>0</v>
      </c>
      <c r="R3145" s="22">
        <f t="shared" si="745"/>
        <v>0</v>
      </c>
      <c r="S3145" s="116">
        <v>0</v>
      </c>
      <c r="T3145" s="116">
        <v>0</v>
      </c>
      <c r="U3145" s="116">
        <v>0</v>
      </c>
      <c r="V3145" s="116">
        <v>0</v>
      </c>
      <c r="W3145" s="22">
        <f t="shared" si="746"/>
        <v>0</v>
      </c>
      <c r="X3145" s="22">
        <f t="shared" si="747"/>
        <v>0</v>
      </c>
      <c r="Y3145" s="22">
        <f ca="1">OFFSET('Cost Study'!$B$7,'Operations Support'!$C3145,'Operations Support'!$B3145)*$H3145</f>
        <v>0</v>
      </c>
      <c r="Z3145" s="23">
        <f ca="1">Y3145*'Cost Study'!$B$31</f>
        <v>0</v>
      </c>
      <c r="AA3145" s="23">
        <f ca="1">IF(A3145=10298,1.51,1)*IF($B3145&lt;3,$D3145*'Cost Study'!$B$32*OFFSET('Cost Study'!$B$7,'Operations Support'!$C3145,'Operations Support'!$B3145),0)</f>
        <v>0</v>
      </c>
      <c r="AB3145" s="24">
        <f ca="1">AA3145*'Cost Study'!$B$31</f>
        <v>0</v>
      </c>
      <c r="AC3145" s="23">
        <f ca="1">Y3145*'Cost Study'!$B$31</f>
        <v>0</v>
      </c>
      <c r="AD3145" s="24">
        <f ca="1">AA3145*'Cost Study'!$B$31</f>
        <v>0</v>
      </c>
      <c r="AE3145" s="377">
        <f t="shared" ca="1" si="748"/>
        <v>0</v>
      </c>
      <c r="AF3145" s="377">
        <f t="shared" ca="1" si="749"/>
        <v>0</v>
      </c>
      <c r="AH3145" s="688">
        <f>IFERROR($H3145/SUMIF($A:$A,$A3145,$H:$H)*SUMIF(Summary!$A$110:$A$186,$A3145,Summary!$P$110:$P$186),0)</f>
        <v>0</v>
      </c>
      <c r="AI3145" s="689">
        <f t="shared" ca="1" si="735"/>
        <v>0</v>
      </c>
      <c r="AJ3145" s="688">
        <f>IFERROR(H3145/SUMIF(A:A,A3145,H:H)*SUMIF(Summary!$A$110:$A$186,'Operations Support'!A3145,Summary!$Q$110:$Q$186),0)</f>
        <v>0</v>
      </c>
      <c r="AK3145" s="688">
        <f t="shared" ca="1" si="736"/>
        <v>0</v>
      </c>
      <c r="AM3145" s="688">
        <f>IFERROR($H3145/SUMIF($A:$A,$A3145,$H:$H)*SUMIF(Summary!$A$230:$A$266,$A3145,Summary!$P$230:$P$266),0)</f>
        <v>0</v>
      </c>
      <c r="AN3145" s="688">
        <f>IFERROR($H3145/SUMIF($A:$A,$A3145,$H:$H)*(SUMIF(Summary!$A$230:$A$266,$A3145,Summary!$L$230:$L$266)+SUMIF(Summary!$A$281:$A$317,$A3145,Summary!$L$281:$L$317))-AM3145,0)</f>
        <v>0</v>
      </c>
      <c r="AO3145" s="688">
        <f>IFERROR($H3145/SUMIF($A:$A,$A3145,$H:$H)*SUMIF(Summary!$A$230:$A$266,$A3145,Summary!$Q$230:$Q$266),0)</f>
        <v>0</v>
      </c>
      <c r="AP3145" s="688">
        <f>IFERROR($H3145/SUMIF($A:$A,$A3145,$H:$H)*(SUMIF(Summary!$A$230:$A$266,$A3145,Summary!$L$230:$L$266)+SUMIF(Summary!$A$281:$A$317,$A3145,Summary!$L$281:$L$317))-AO3145,0)</f>
        <v>0</v>
      </c>
      <c r="AQ3145" s="306"/>
      <c r="AR3145" s="688">
        <f t="shared" ca="1" si="737"/>
        <v>0</v>
      </c>
      <c r="AS3145" s="688">
        <f t="shared" ca="1" si="738"/>
        <v>0</v>
      </c>
    </row>
    <row r="3146" spans="1:45" x14ac:dyDescent="0.2">
      <c r="A3146" s="423">
        <v>11163</v>
      </c>
      <c r="B3146" s="424">
        <v>5</v>
      </c>
      <c r="C3146" s="425" t="s">
        <v>312</v>
      </c>
      <c r="D3146" s="422">
        <f t="shared" si="739"/>
        <v>0</v>
      </c>
      <c r="E3146" s="422">
        <f t="shared" si="740"/>
        <v>0</v>
      </c>
      <c r="F3146" s="422">
        <f t="shared" si="741"/>
        <v>0</v>
      </c>
      <c r="G3146" s="422">
        <f t="shared" si="742"/>
        <v>0</v>
      </c>
      <c r="H3146" s="22">
        <f t="shared" si="743"/>
        <v>0</v>
      </c>
      <c r="I3146" s="116">
        <v>0</v>
      </c>
      <c r="J3146" s="116">
        <v>0</v>
      </c>
      <c r="K3146" s="116">
        <v>0</v>
      </c>
      <c r="L3146" s="116">
        <v>0</v>
      </c>
      <c r="M3146" s="22">
        <f t="shared" si="744"/>
        <v>0</v>
      </c>
      <c r="N3146" s="116">
        <v>0</v>
      </c>
      <c r="O3146" s="116">
        <v>0</v>
      </c>
      <c r="P3146" s="116">
        <v>0</v>
      </c>
      <c r="Q3146" s="116">
        <v>0</v>
      </c>
      <c r="R3146" s="22">
        <f t="shared" si="745"/>
        <v>0</v>
      </c>
      <c r="S3146" s="116">
        <v>0</v>
      </c>
      <c r="T3146" s="116">
        <v>0</v>
      </c>
      <c r="U3146" s="116">
        <v>0</v>
      </c>
      <c r="V3146" s="116">
        <v>0</v>
      </c>
      <c r="W3146" s="22">
        <f t="shared" si="746"/>
        <v>0</v>
      </c>
      <c r="X3146" s="22">
        <f t="shared" si="747"/>
        <v>0</v>
      </c>
      <c r="Y3146" s="22">
        <f ca="1">OFFSET('Cost Study'!$B$7,'Operations Support'!$C3146,'Operations Support'!$B3146)*$H3146</f>
        <v>0</v>
      </c>
      <c r="Z3146" s="23">
        <f ca="1">Y3146*'Cost Study'!$B$31</f>
        <v>0</v>
      </c>
      <c r="AA3146" s="23">
        <f ca="1">IF(A3146=10298,1.51,1)*IF($B3146&lt;3,$D3146*'Cost Study'!$B$32*OFFSET('Cost Study'!$B$7,'Operations Support'!$C3146,'Operations Support'!$B3146),0)</f>
        <v>0</v>
      </c>
      <c r="AB3146" s="24">
        <f ca="1">AA3146*'Cost Study'!$B$31</f>
        <v>0</v>
      </c>
      <c r="AC3146" s="23">
        <f ca="1">Y3146*'Cost Study'!$B$31</f>
        <v>0</v>
      </c>
      <c r="AD3146" s="24">
        <f ca="1">AA3146*'Cost Study'!$B$31</f>
        <v>0</v>
      </c>
      <c r="AE3146" s="377">
        <f t="shared" ca="1" si="748"/>
        <v>0</v>
      </c>
      <c r="AF3146" s="377">
        <f t="shared" ca="1" si="749"/>
        <v>0</v>
      </c>
      <c r="AH3146" s="688">
        <f>IFERROR($H3146/SUMIF($A:$A,$A3146,$H:$H)*SUMIF(Summary!$A$110:$A$186,$A3146,Summary!$P$110:$P$186),0)</f>
        <v>0</v>
      </c>
      <c r="AI3146" s="689">
        <f t="shared" ca="1" si="735"/>
        <v>0</v>
      </c>
      <c r="AJ3146" s="688">
        <f>IFERROR(H3146/SUMIF(A:A,A3146,H:H)*SUMIF(Summary!$A$110:$A$186,'Operations Support'!A3146,Summary!$Q$110:$Q$186),0)</f>
        <v>0</v>
      </c>
      <c r="AK3146" s="688">
        <f t="shared" ca="1" si="736"/>
        <v>0</v>
      </c>
      <c r="AM3146" s="688">
        <f>IFERROR($H3146/SUMIF($A:$A,$A3146,$H:$H)*SUMIF(Summary!$A$230:$A$266,$A3146,Summary!$P$230:$P$266),0)</f>
        <v>0</v>
      </c>
      <c r="AN3146" s="688">
        <f>IFERROR($H3146/SUMIF($A:$A,$A3146,$H:$H)*(SUMIF(Summary!$A$230:$A$266,$A3146,Summary!$L$230:$L$266)+SUMIF(Summary!$A$281:$A$317,$A3146,Summary!$L$281:$L$317))-AM3146,0)</f>
        <v>0</v>
      </c>
      <c r="AO3146" s="688">
        <f>IFERROR($H3146/SUMIF($A:$A,$A3146,$H:$H)*SUMIF(Summary!$A$230:$A$266,$A3146,Summary!$Q$230:$Q$266),0)</f>
        <v>0</v>
      </c>
      <c r="AP3146" s="688">
        <f>IFERROR($H3146/SUMIF($A:$A,$A3146,$H:$H)*(SUMIF(Summary!$A$230:$A$266,$A3146,Summary!$L$230:$L$266)+SUMIF(Summary!$A$281:$A$317,$A3146,Summary!$L$281:$L$317))-AO3146,0)</f>
        <v>0</v>
      </c>
      <c r="AQ3146" s="306"/>
      <c r="AR3146" s="688">
        <f t="shared" ca="1" si="737"/>
        <v>0</v>
      </c>
      <c r="AS3146" s="688">
        <f t="shared" ca="1" si="738"/>
        <v>0</v>
      </c>
    </row>
    <row r="3147" spans="1:45" x14ac:dyDescent="0.2">
      <c r="A3147" s="423">
        <v>11163</v>
      </c>
      <c r="B3147" s="424">
        <v>5</v>
      </c>
      <c r="C3147" s="425" t="s">
        <v>313</v>
      </c>
      <c r="D3147" s="422">
        <f t="shared" si="739"/>
        <v>0</v>
      </c>
      <c r="E3147" s="422">
        <f t="shared" si="740"/>
        <v>0</v>
      </c>
      <c r="F3147" s="422">
        <f t="shared" si="741"/>
        <v>0</v>
      </c>
      <c r="G3147" s="422">
        <f t="shared" si="742"/>
        <v>0</v>
      </c>
      <c r="H3147" s="22">
        <f t="shared" si="743"/>
        <v>0</v>
      </c>
      <c r="I3147" s="116">
        <v>0</v>
      </c>
      <c r="J3147" s="116">
        <v>0</v>
      </c>
      <c r="K3147" s="116">
        <v>0</v>
      </c>
      <c r="L3147" s="116">
        <v>0</v>
      </c>
      <c r="M3147" s="22">
        <f t="shared" si="744"/>
        <v>0</v>
      </c>
      <c r="N3147" s="116">
        <v>0</v>
      </c>
      <c r="O3147" s="116">
        <v>0</v>
      </c>
      <c r="P3147" s="116">
        <v>0</v>
      </c>
      <c r="Q3147" s="116">
        <v>0</v>
      </c>
      <c r="R3147" s="22">
        <f t="shared" si="745"/>
        <v>0</v>
      </c>
      <c r="S3147" s="116">
        <v>0</v>
      </c>
      <c r="T3147" s="116">
        <v>0</v>
      </c>
      <c r="U3147" s="116">
        <v>0</v>
      </c>
      <c r="V3147" s="116">
        <v>0</v>
      </c>
      <c r="W3147" s="22">
        <f t="shared" si="746"/>
        <v>0</v>
      </c>
      <c r="X3147" s="22">
        <f t="shared" si="747"/>
        <v>0</v>
      </c>
      <c r="Y3147" s="22">
        <f ca="1">OFFSET('Cost Study'!$B$7,'Operations Support'!$C3147,'Operations Support'!$B3147)*$H3147</f>
        <v>0</v>
      </c>
      <c r="Z3147" s="23">
        <f ca="1">Y3147*'Cost Study'!$B$31</f>
        <v>0</v>
      </c>
      <c r="AA3147" s="23">
        <f ca="1">IF(A3147=10298,1.51,1)*IF($B3147&lt;3,$D3147*'Cost Study'!$B$32*OFFSET('Cost Study'!$B$7,'Operations Support'!$C3147,'Operations Support'!$B3147),0)</f>
        <v>0</v>
      </c>
      <c r="AB3147" s="24">
        <f ca="1">AA3147*'Cost Study'!$B$31</f>
        <v>0</v>
      </c>
      <c r="AC3147" s="23">
        <f ca="1">Y3147*'Cost Study'!$B$31</f>
        <v>0</v>
      </c>
      <c r="AD3147" s="24">
        <f ca="1">AA3147*'Cost Study'!$B$31</f>
        <v>0</v>
      </c>
      <c r="AE3147" s="377">
        <f t="shared" ca="1" si="748"/>
        <v>0</v>
      </c>
      <c r="AF3147" s="377">
        <f t="shared" ca="1" si="749"/>
        <v>0</v>
      </c>
      <c r="AH3147" s="688">
        <f>IFERROR($H3147/SUMIF($A:$A,$A3147,$H:$H)*SUMIF(Summary!$A$110:$A$186,$A3147,Summary!$P$110:$P$186),0)</f>
        <v>0</v>
      </c>
      <c r="AI3147" s="689">
        <f t="shared" ca="1" si="735"/>
        <v>0</v>
      </c>
      <c r="AJ3147" s="688">
        <f>IFERROR(H3147/SUMIF(A:A,A3147,H:H)*SUMIF(Summary!$A$110:$A$186,'Operations Support'!A3147,Summary!$Q$110:$Q$186),0)</f>
        <v>0</v>
      </c>
      <c r="AK3147" s="688">
        <f t="shared" ca="1" si="736"/>
        <v>0</v>
      </c>
      <c r="AM3147" s="688">
        <f>IFERROR($H3147/SUMIF($A:$A,$A3147,$H:$H)*SUMIF(Summary!$A$230:$A$266,$A3147,Summary!$P$230:$P$266),0)</f>
        <v>0</v>
      </c>
      <c r="AN3147" s="688">
        <f>IFERROR($H3147/SUMIF($A:$A,$A3147,$H:$H)*(SUMIF(Summary!$A$230:$A$266,$A3147,Summary!$L$230:$L$266)+SUMIF(Summary!$A$281:$A$317,$A3147,Summary!$L$281:$L$317))-AM3147,0)</f>
        <v>0</v>
      </c>
      <c r="AO3147" s="688">
        <f>IFERROR($H3147/SUMIF($A:$A,$A3147,$H:$H)*SUMIF(Summary!$A$230:$A$266,$A3147,Summary!$Q$230:$Q$266),0)</f>
        <v>0</v>
      </c>
      <c r="AP3147" s="688">
        <f>IFERROR($H3147/SUMIF($A:$A,$A3147,$H:$H)*(SUMIF(Summary!$A$230:$A$266,$A3147,Summary!$L$230:$L$266)+SUMIF(Summary!$A$281:$A$317,$A3147,Summary!$L$281:$L$317))-AO3147,0)</f>
        <v>0</v>
      </c>
      <c r="AQ3147" s="306"/>
      <c r="AR3147" s="688">
        <f t="shared" ca="1" si="737"/>
        <v>0</v>
      </c>
      <c r="AS3147" s="688">
        <f t="shared" ca="1" si="738"/>
        <v>0</v>
      </c>
    </row>
    <row r="3148" spans="1:45" x14ac:dyDescent="0.2">
      <c r="A3148" s="423">
        <v>11163</v>
      </c>
      <c r="B3148" s="424">
        <v>5</v>
      </c>
      <c r="C3148" s="425" t="s">
        <v>314</v>
      </c>
      <c r="D3148" s="422">
        <f t="shared" si="739"/>
        <v>0</v>
      </c>
      <c r="E3148" s="422">
        <f t="shared" si="740"/>
        <v>0</v>
      </c>
      <c r="F3148" s="422">
        <f t="shared" si="741"/>
        <v>0</v>
      </c>
      <c r="G3148" s="422">
        <f t="shared" si="742"/>
        <v>0</v>
      </c>
      <c r="H3148" s="22">
        <f t="shared" si="743"/>
        <v>0</v>
      </c>
      <c r="I3148" s="116">
        <v>0</v>
      </c>
      <c r="J3148" s="116">
        <v>0</v>
      </c>
      <c r="K3148" s="116">
        <v>0</v>
      </c>
      <c r="L3148" s="116">
        <v>0</v>
      </c>
      <c r="M3148" s="22">
        <f t="shared" si="744"/>
        <v>0</v>
      </c>
      <c r="N3148" s="116">
        <v>0</v>
      </c>
      <c r="O3148" s="116">
        <v>0</v>
      </c>
      <c r="P3148" s="116">
        <v>0</v>
      </c>
      <c r="Q3148" s="116">
        <v>0</v>
      </c>
      <c r="R3148" s="22">
        <f t="shared" si="745"/>
        <v>0</v>
      </c>
      <c r="S3148" s="116">
        <v>0</v>
      </c>
      <c r="T3148" s="116">
        <v>0</v>
      </c>
      <c r="U3148" s="116">
        <v>0</v>
      </c>
      <c r="V3148" s="116">
        <v>0</v>
      </c>
      <c r="W3148" s="22">
        <f t="shared" si="746"/>
        <v>0</v>
      </c>
      <c r="X3148" s="22">
        <f t="shared" si="747"/>
        <v>0</v>
      </c>
      <c r="Y3148" s="22">
        <f ca="1">OFFSET('Cost Study'!$B$7,'Operations Support'!$C3148,'Operations Support'!$B3148)*$H3148</f>
        <v>0</v>
      </c>
      <c r="Z3148" s="23">
        <f ca="1">Y3148*'Cost Study'!$B$31</f>
        <v>0</v>
      </c>
      <c r="AA3148" s="23">
        <f ca="1">IF(A3148=10298,1.51,1)*IF($B3148&lt;3,$D3148*'Cost Study'!$B$32*OFFSET('Cost Study'!$B$7,'Operations Support'!$C3148,'Operations Support'!$B3148),0)</f>
        <v>0</v>
      </c>
      <c r="AB3148" s="24">
        <f ca="1">AA3148*'Cost Study'!$B$31</f>
        <v>0</v>
      </c>
      <c r="AC3148" s="23">
        <f ca="1">Y3148*'Cost Study'!$B$31</f>
        <v>0</v>
      </c>
      <c r="AD3148" s="24">
        <f ca="1">AA3148*'Cost Study'!$B$31</f>
        <v>0</v>
      </c>
      <c r="AE3148" s="377">
        <f t="shared" ca="1" si="748"/>
        <v>0</v>
      </c>
      <c r="AF3148" s="377">
        <f t="shared" ca="1" si="749"/>
        <v>0</v>
      </c>
      <c r="AH3148" s="688">
        <f>IFERROR($H3148/SUMIF($A:$A,$A3148,$H:$H)*SUMIF(Summary!$A$110:$A$186,$A3148,Summary!$P$110:$P$186),0)</f>
        <v>0</v>
      </c>
      <c r="AI3148" s="689">
        <f t="shared" ca="1" si="735"/>
        <v>0</v>
      </c>
      <c r="AJ3148" s="688">
        <f>IFERROR(H3148/SUMIF(A:A,A3148,H:H)*SUMIF(Summary!$A$110:$A$186,'Operations Support'!A3148,Summary!$Q$110:$Q$186),0)</f>
        <v>0</v>
      </c>
      <c r="AK3148" s="688">
        <f t="shared" ca="1" si="736"/>
        <v>0</v>
      </c>
      <c r="AM3148" s="688">
        <f>IFERROR($H3148/SUMIF($A:$A,$A3148,$H:$H)*SUMIF(Summary!$A$230:$A$266,$A3148,Summary!$P$230:$P$266),0)</f>
        <v>0</v>
      </c>
      <c r="AN3148" s="688">
        <f>IFERROR($H3148/SUMIF($A:$A,$A3148,$H:$H)*(SUMIF(Summary!$A$230:$A$266,$A3148,Summary!$L$230:$L$266)+SUMIF(Summary!$A$281:$A$317,$A3148,Summary!$L$281:$L$317))-AM3148,0)</f>
        <v>0</v>
      </c>
      <c r="AO3148" s="688">
        <f>IFERROR($H3148/SUMIF($A:$A,$A3148,$H:$H)*SUMIF(Summary!$A$230:$A$266,$A3148,Summary!$Q$230:$Q$266),0)</f>
        <v>0</v>
      </c>
      <c r="AP3148" s="688">
        <f>IFERROR($H3148/SUMIF($A:$A,$A3148,$H:$H)*(SUMIF(Summary!$A$230:$A$266,$A3148,Summary!$L$230:$L$266)+SUMIF(Summary!$A$281:$A$317,$A3148,Summary!$L$281:$L$317))-AO3148,0)</f>
        <v>0</v>
      </c>
      <c r="AQ3148" s="306"/>
      <c r="AR3148" s="688">
        <f t="shared" ca="1" si="737"/>
        <v>0</v>
      </c>
      <c r="AS3148" s="688">
        <f t="shared" ca="1" si="738"/>
        <v>0</v>
      </c>
    </row>
    <row r="3149" spans="1:45" x14ac:dyDescent="0.2">
      <c r="A3149" s="423">
        <v>11163</v>
      </c>
      <c r="B3149" s="424">
        <v>5</v>
      </c>
      <c r="C3149" s="425" t="s">
        <v>315</v>
      </c>
      <c r="D3149" s="422">
        <f t="shared" si="739"/>
        <v>0</v>
      </c>
      <c r="E3149" s="422">
        <f t="shared" si="740"/>
        <v>0</v>
      </c>
      <c r="F3149" s="422">
        <f t="shared" si="741"/>
        <v>0</v>
      </c>
      <c r="G3149" s="422">
        <f t="shared" si="742"/>
        <v>0</v>
      </c>
      <c r="H3149" s="22">
        <f t="shared" si="743"/>
        <v>0</v>
      </c>
      <c r="I3149" s="116">
        <v>0</v>
      </c>
      <c r="J3149" s="116">
        <v>0</v>
      </c>
      <c r="K3149" s="116">
        <v>0</v>
      </c>
      <c r="L3149" s="116">
        <v>0</v>
      </c>
      <c r="M3149" s="22">
        <f t="shared" si="744"/>
        <v>0</v>
      </c>
      <c r="N3149" s="116">
        <v>0</v>
      </c>
      <c r="O3149" s="116">
        <v>0</v>
      </c>
      <c r="P3149" s="116">
        <v>0</v>
      </c>
      <c r="Q3149" s="116">
        <v>0</v>
      </c>
      <c r="R3149" s="22">
        <f t="shared" si="745"/>
        <v>0</v>
      </c>
      <c r="S3149" s="116">
        <v>0</v>
      </c>
      <c r="T3149" s="116">
        <v>0</v>
      </c>
      <c r="U3149" s="116">
        <v>0</v>
      </c>
      <c r="V3149" s="116">
        <v>0</v>
      </c>
      <c r="W3149" s="22">
        <f t="shared" si="746"/>
        <v>0</v>
      </c>
      <c r="X3149" s="22">
        <f t="shared" si="747"/>
        <v>0</v>
      </c>
      <c r="Y3149" s="22">
        <f ca="1">OFFSET('Cost Study'!$B$7,'Operations Support'!$C3149,'Operations Support'!$B3149)*$H3149</f>
        <v>0</v>
      </c>
      <c r="Z3149" s="23">
        <f ca="1">Y3149*'Cost Study'!$B$31</f>
        <v>0</v>
      </c>
      <c r="AA3149" s="23">
        <f ca="1">IF(A3149=10298,1.51,1)*IF($B3149&lt;3,$D3149*'Cost Study'!$B$32*OFFSET('Cost Study'!$B$7,'Operations Support'!$C3149,'Operations Support'!$B3149),0)</f>
        <v>0</v>
      </c>
      <c r="AB3149" s="24">
        <f ca="1">AA3149*'Cost Study'!$B$31</f>
        <v>0</v>
      </c>
      <c r="AC3149" s="23">
        <f ca="1">Y3149*'Cost Study'!$B$31</f>
        <v>0</v>
      </c>
      <c r="AD3149" s="24">
        <f ca="1">AA3149*'Cost Study'!$B$31</f>
        <v>0</v>
      </c>
      <c r="AE3149" s="377">
        <f t="shared" ca="1" si="748"/>
        <v>0</v>
      </c>
      <c r="AF3149" s="377">
        <f t="shared" ca="1" si="749"/>
        <v>0</v>
      </c>
      <c r="AH3149" s="688">
        <f>IFERROR($H3149/SUMIF($A:$A,$A3149,$H:$H)*SUMIF(Summary!$A$110:$A$186,$A3149,Summary!$P$110:$P$186),0)</f>
        <v>0</v>
      </c>
      <c r="AI3149" s="689">
        <f t="shared" ca="1" si="735"/>
        <v>0</v>
      </c>
      <c r="AJ3149" s="688">
        <f>IFERROR(H3149/SUMIF(A:A,A3149,H:H)*SUMIF(Summary!$A$110:$A$186,'Operations Support'!A3149,Summary!$Q$110:$Q$186),0)</f>
        <v>0</v>
      </c>
      <c r="AK3149" s="688">
        <f t="shared" ca="1" si="736"/>
        <v>0</v>
      </c>
      <c r="AM3149" s="688">
        <f>IFERROR($H3149/SUMIF($A:$A,$A3149,$H:$H)*SUMIF(Summary!$A$230:$A$266,$A3149,Summary!$P$230:$P$266),0)</f>
        <v>0</v>
      </c>
      <c r="AN3149" s="688">
        <f>IFERROR($H3149/SUMIF($A:$A,$A3149,$H:$H)*(SUMIF(Summary!$A$230:$A$266,$A3149,Summary!$L$230:$L$266)+SUMIF(Summary!$A$281:$A$317,$A3149,Summary!$L$281:$L$317))-AM3149,0)</f>
        <v>0</v>
      </c>
      <c r="AO3149" s="688">
        <f>IFERROR($H3149/SUMIF($A:$A,$A3149,$H:$H)*SUMIF(Summary!$A$230:$A$266,$A3149,Summary!$Q$230:$Q$266),0)</f>
        <v>0</v>
      </c>
      <c r="AP3149" s="688">
        <f>IFERROR($H3149/SUMIF($A:$A,$A3149,$H:$H)*(SUMIF(Summary!$A$230:$A$266,$A3149,Summary!$L$230:$L$266)+SUMIF(Summary!$A$281:$A$317,$A3149,Summary!$L$281:$L$317))-AO3149,0)</f>
        <v>0</v>
      </c>
      <c r="AQ3149" s="306"/>
      <c r="AR3149" s="688">
        <f t="shared" ca="1" si="737"/>
        <v>0</v>
      </c>
      <c r="AS3149" s="688">
        <f t="shared" ca="1" si="738"/>
        <v>0</v>
      </c>
    </row>
    <row r="3150" spans="1:45" x14ac:dyDescent="0.2">
      <c r="A3150" s="423">
        <v>11163</v>
      </c>
      <c r="B3150" s="424">
        <v>5</v>
      </c>
      <c r="C3150" s="425" t="s">
        <v>316</v>
      </c>
      <c r="D3150" s="422">
        <f t="shared" si="739"/>
        <v>0</v>
      </c>
      <c r="E3150" s="422">
        <f t="shared" si="740"/>
        <v>0</v>
      </c>
      <c r="F3150" s="422">
        <f t="shared" si="741"/>
        <v>0</v>
      </c>
      <c r="G3150" s="422">
        <f t="shared" si="742"/>
        <v>0</v>
      </c>
      <c r="H3150" s="22">
        <f t="shared" si="743"/>
        <v>0</v>
      </c>
      <c r="I3150" s="116">
        <v>0</v>
      </c>
      <c r="J3150" s="116">
        <v>0</v>
      </c>
      <c r="K3150" s="116">
        <v>0</v>
      </c>
      <c r="L3150" s="116">
        <v>0</v>
      </c>
      <c r="M3150" s="22">
        <f t="shared" si="744"/>
        <v>0</v>
      </c>
      <c r="N3150" s="116">
        <v>0</v>
      </c>
      <c r="O3150" s="116">
        <v>0</v>
      </c>
      <c r="P3150" s="116">
        <v>0</v>
      </c>
      <c r="Q3150" s="116">
        <v>0</v>
      </c>
      <c r="R3150" s="22">
        <f t="shared" si="745"/>
        <v>0</v>
      </c>
      <c r="S3150" s="116">
        <v>0</v>
      </c>
      <c r="T3150" s="116">
        <v>0</v>
      </c>
      <c r="U3150" s="116">
        <v>0</v>
      </c>
      <c r="V3150" s="116">
        <v>0</v>
      </c>
      <c r="W3150" s="22">
        <f t="shared" si="746"/>
        <v>0</v>
      </c>
      <c r="X3150" s="22">
        <f t="shared" si="747"/>
        <v>0</v>
      </c>
      <c r="Y3150" s="22">
        <f ca="1">OFFSET('Cost Study'!$B$7,'Operations Support'!$C3150,'Operations Support'!$B3150)*$H3150</f>
        <v>0</v>
      </c>
      <c r="Z3150" s="23">
        <f ca="1">Y3150*'Cost Study'!$B$31</f>
        <v>0</v>
      </c>
      <c r="AA3150" s="23">
        <f ca="1">IF(A3150=10298,1.51,1)*IF($B3150&lt;3,$D3150*'Cost Study'!$B$32*OFFSET('Cost Study'!$B$7,'Operations Support'!$C3150,'Operations Support'!$B3150),0)</f>
        <v>0</v>
      </c>
      <c r="AB3150" s="24">
        <f ca="1">AA3150*'Cost Study'!$B$31</f>
        <v>0</v>
      </c>
      <c r="AC3150" s="23">
        <f ca="1">Y3150*'Cost Study'!$B$31</f>
        <v>0</v>
      </c>
      <c r="AD3150" s="24">
        <f ca="1">AA3150*'Cost Study'!$B$31</f>
        <v>0</v>
      </c>
      <c r="AE3150" s="377">
        <f t="shared" ca="1" si="748"/>
        <v>0</v>
      </c>
      <c r="AF3150" s="377">
        <f t="shared" ca="1" si="749"/>
        <v>0</v>
      </c>
      <c r="AH3150" s="688">
        <f>IFERROR($H3150/SUMIF($A:$A,$A3150,$H:$H)*SUMIF(Summary!$A$110:$A$186,$A3150,Summary!$P$110:$P$186),0)</f>
        <v>0</v>
      </c>
      <c r="AI3150" s="689">
        <f t="shared" ca="1" si="735"/>
        <v>0</v>
      </c>
      <c r="AJ3150" s="688">
        <f>IFERROR(H3150/SUMIF(A:A,A3150,H:H)*SUMIF(Summary!$A$110:$A$186,'Operations Support'!A3150,Summary!$Q$110:$Q$186),0)</f>
        <v>0</v>
      </c>
      <c r="AK3150" s="688">
        <f t="shared" ca="1" si="736"/>
        <v>0</v>
      </c>
      <c r="AM3150" s="688">
        <f>IFERROR($H3150/SUMIF($A:$A,$A3150,$H:$H)*SUMIF(Summary!$A$230:$A$266,$A3150,Summary!$P$230:$P$266),0)</f>
        <v>0</v>
      </c>
      <c r="AN3150" s="688">
        <f>IFERROR($H3150/SUMIF($A:$A,$A3150,$H:$H)*(SUMIF(Summary!$A$230:$A$266,$A3150,Summary!$L$230:$L$266)+SUMIF(Summary!$A$281:$A$317,$A3150,Summary!$L$281:$L$317))-AM3150,0)</f>
        <v>0</v>
      </c>
      <c r="AO3150" s="688">
        <f>IFERROR($H3150/SUMIF($A:$A,$A3150,$H:$H)*SUMIF(Summary!$A$230:$A$266,$A3150,Summary!$Q$230:$Q$266),0)</f>
        <v>0</v>
      </c>
      <c r="AP3150" s="688">
        <f>IFERROR($H3150/SUMIF($A:$A,$A3150,$H:$H)*(SUMIF(Summary!$A$230:$A$266,$A3150,Summary!$L$230:$L$266)+SUMIF(Summary!$A$281:$A$317,$A3150,Summary!$L$281:$L$317))-AO3150,0)</f>
        <v>0</v>
      </c>
      <c r="AQ3150" s="306"/>
      <c r="AR3150" s="688">
        <f t="shared" ca="1" si="737"/>
        <v>0</v>
      </c>
      <c r="AS3150" s="688">
        <f t="shared" ca="1" si="738"/>
        <v>0</v>
      </c>
    </row>
    <row r="3151" spans="1:45" x14ac:dyDescent="0.2">
      <c r="A3151" s="423">
        <v>11163</v>
      </c>
      <c r="B3151" s="424">
        <v>5</v>
      </c>
      <c r="C3151" s="425" t="s">
        <v>317</v>
      </c>
      <c r="D3151" s="422">
        <f t="shared" si="739"/>
        <v>0</v>
      </c>
      <c r="E3151" s="422">
        <f t="shared" si="740"/>
        <v>0</v>
      </c>
      <c r="F3151" s="422">
        <f t="shared" si="741"/>
        <v>0</v>
      </c>
      <c r="G3151" s="422">
        <f t="shared" si="742"/>
        <v>0</v>
      </c>
      <c r="H3151" s="22">
        <f t="shared" si="743"/>
        <v>0</v>
      </c>
      <c r="I3151" s="116">
        <v>0</v>
      </c>
      <c r="J3151" s="116">
        <v>0</v>
      </c>
      <c r="K3151" s="116">
        <v>0</v>
      </c>
      <c r="L3151" s="116">
        <v>0</v>
      </c>
      <c r="M3151" s="22">
        <f t="shared" si="744"/>
        <v>0</v>
      </c>
      <c r="N3151" s="116">
        <v>0</v>
      </c>
      <c r="O3151" s="116">
        <v>0</v>
      </c>
      <c r="P3151" s="116">
        <v>0</v>
      </c>
      <c r="Q3151" s="116">
        <v>0</v>
      </c>
      <c r="R3151" s="22">
        <f t="shared" si="745"/>
        <v>0</v>
      </c>
      <c r="S3151" s="116">
        <v>0</v>
      </c>
      <c r="T3151" s="116">
        <v>0</v>
      </c>
      <c r="U3151" s="116">
        <v>0</v>
      </c>
      <c r="V3151" s="116">
        <v>0</v>
      </c>
      <c r="W3151" s="22">
        <f t="shared" si="746"/>
        <v>0</v>
      </c>
      <c r="X3151" s="22">
        <f t="shared" si="747"/>
        <v>0</v>
      </c>
      <c r="Y3151" s="22">
        <f ca="1">OFFSET('Cost Study'!$B$7,'Operations Support'!$C3151,'Operations Support'!$B3151)*$H3151</f>
        <v>0</v>
      </c>
      <c r="Z3151" s="23">
        <f ca="1">Y3151*'Cost Study'!$B$31</f>
        <v>0</v>
      </c>
      <c r="AA3151" s="23">
        <f ca="1">IF(A3151=10298,1.51,1)*IF($B3151&lt;3,$D3151*'Cost Study'!$B$32*OFFSET('Cost Study'!$B$7,'Operations Support'!$C3151,'Operations Support'!$B3151),0)</f>
        <v>0</v>
      </c>
      <c r="AB3151" s="24">
        <f ca="1">AA3151*'Cost Study'!$B$31</f>
        <v>0</v>
      </c>
      <c r="AC3151" s="23">
        <f ca="1">Y3151*'Cost Study'!$B$31</f>
        <v>0</v>
      </c>
      <c r="AD3151" s="24">
        <f ca="1">AA3151*'Cost Study'!$B$31</f>
        <v>0</v>
      </c>
      <c r="AE3151" s="377">
        <f t="shared" ca="1" si="748"/>
        <v>0</v>
      </c>
      <c r="AF3151" s="377">
        <f t="shared" ca="1" si="749"/>
        <v>0</v>
      </c>
      <c r="AH3151" s="688">
        <f>IFERROR($H3151/SUMIF($A:$A,$A3151,$H:$H)*SUMIF(Summary!$A$110:$A$186,$A3151,Summary!$P$110:$P$186),0)</f>
        <v>0</v>
      </c>
      <c r="AI3151" s="689">
        <f t="shared" ca="1" si="735"/>
        <v>0</v>
      </c>
      <c r="AJ3151" s="688">
        <f>IFERROR(H3151/SUMIF(A:A,A3151,H:H)*SUMIF(Summary!$A$110:$A$186,'Operations Support'!A3151,Summary!$Q$110:$Q$186),0)</f>
        <v>0</v>
      </c>
      <c r="AK3151" s="688">
        <f t="shared" ca="1" si="736"/>
        <v>0</v>
      </c>
      <c r="AM3151" s="688">
        <f>IFERROR($H3151/SUMIF($A:$A,$A3151,$H:$H)*SUMIF(Summary!$A$230:$A$266,$A3151,Summary!$P$230:$P$266),0)</f>
        <v>0</v>
      </c>
      <c r="AN3151" s="688">
        <f>IFERROR($H3151/SUMIF($A:$A,$A3151,$H:$H)*(SUMIF(Summary!$A$230:$A$266,$A3151,Summary!$L$230:$L$266)+SUMIF(Summary!$A$281:$A$317,$A3151,Summary!$L$281:$L$317))-AM3151,0)</f>
        <v>0</v>
      </c>
      <c r="AO3151" s="688">
        <f>IFERROR($H3151/SUMIF($A:$A,$A3151,$H:$H)*SUMIF(Summary!$A$230:$A$266,$A3151,Summary!$Q$230:$Q$266),0)</f>
        <v>0</v>
      </c>
      <c r="AP3151" s="688">
        <f>IFERROR($H3151/SUMIF($A:$A,$A3151,$H:$H)*(SUMIF(Summary!$A$230:$A$266,$A3151,Summary!$L$230:$L$266)+SUMIF(Summary!$A$281:$A$317,$A3151,Summary!$L$281:$L$317))-AO3151,0)</f>
        <v>0</v>
      </c>
      <c r="AQ3151" s="306"/>
      <c r="AR3151" s="688">
        <f t="shared" ca="1" si="737"/>
        <v>0</v>
      </c>
      <c r="AS3151" s="688">
        <f t="shared" ca="1" si="738"/>
        <v>0</v>
      </c>
    </row>
    <row r="3152" spans="1:45" x14ac:dyDescent="0.2">
      <c r="A3152" s="423">
        <v>11163</v>
      </c>
      <c r="B3152" s="424">
        <v>5</v>
      </c>
      <c r="C3152" s="425" t="s">
        <v>318</v>
      </c>
      <c r="D3152" s="422">
        <f t="shared" si="739"/>
        <v>0</v>
      </c>
      <c r="E3152" s="422">
        <f t="shared" si="740"/>
        <v>0</v>
      </c>
      <c r="F3152" s="422">
        <f t="shared" si="741"/>
        <v>0</v>
      </c>
      <c r="G3152" s="422">
        <f t="shared" si="742"/>
        <v>0</v>
      </c>
      <c r="H3152" s="22">
        <f t="shared" si="743"/>
        <v>0</v>
      </c>
      <c r="I3152" s="116">
        <v>0</v>
      </c>
      <c r="J3152" s="116">
        <v>0</v>
      </c>
      <c r="K3152" s="116">
        <v>0</v>
      </c>
      <c r="L3152" s="116">
        <v>0</v>
      </c>
      <c r="M3152" s="22">
        <f t="shared" si="744"/>
        <v>0</v>
      </c>
      <c r="N3152" s="116">
        <v>0</v>
      </c>
      <c r="O3152" s="116">
        <v>0</v>
      </c>
      <c r="P3152" s="116">
        <v>0</v>
      </c>
      <c r="Q3152" s="116">
        <v>0</v>
      </c>
      <c r="R3152" s="22">
        <f t="shared" si="745"/>
        <v>0</v>
      </c>
      <c r="S3152" s="116">
        <v>0</v>
      </c>
      <c r="T3152" s="116">
        <v>0</v>
      </c>
      <c r="U3152" s="116">
        <v>0</v>
      </c>
      <c r="V3152" s="116">
        <v>0</v>
      </c>
      <c r="W3152" s="22">
        <f t="shared" si="746"/>
        <v>0</v>
      </c>
      <c r="X3152" s="22">
        <f t="shared" si="747"/>
        <v>0</v>
      </c>
      <c r="Y3152" s="22">
        <f ca="1">OFFSET('Cost Study'!$B$7,'Operations Support'!$C3152,'Operations Support'!$B3152)*$H3152</f>
        <v>0</v>
      </c>
      <c r="Z3152" s="23">
        <f ca="1">Y3152*'Cost Study'!$B$31</f>
        <v>0</v>
      </c>
      <c r="AA3152" s="23">
        <f ca="1">IF(A3152=10298,1.51,1)*IF($B3152&lt;3,$D3152*'Cost Study'!$B$32*OFFSET('Cost Study'!$B$7,'Operations Support'!$C3152,'Operations Support'!$B3152),0)</f>
        <v>0</v>
      </c>
      <c r="AB3152" s="24">
        <f ca="1">AA3152*'Cost Study'!$B$31</f>
        <v>0</v>
      </c>
      <c r="AC3152" s="23">
        <f ca="1">Y3152*'Cost Study'!$B$31</f>
        <v>0</v>
      </c>
      <c r="AD3152" s="24">
        <f ca="1">AA3152*'Cost Study'!$B$31</f>
        <v>0</v>
      </c>
      <c r="AE3152" s="377">
        <f t="shared" ca="1" si="748"/>
        <v>0</v>
      </c>
      <c r="AF3152" s="377">
        <f t="shared" ca="1" si="749"/>
        <v>0</v>
      </c>
      <c r="AH3152" s="688">
        <f>IFERROR($H3152/SUMIF($A:$A,$A3152,$H:$H)*SUMIF(Summary!$A$110:$A$186,$A3152,Summary!$P$110:$P$186),0)</f>
        <v>0</v>
      </c>
      <c r="AI3152" s="689">
        <f t="shared" ca="1" si="735"/>
        <v>0</v>
      </c>
      <c r="AJ3152" s="688">
        <f>IFERROR(H3152/SUMIF(A:A,A3152,H:H)*SUMIF(Summary!$A$110:$A$186,'Operations Support'!A3152,Summary!$Q$110:$Q$186),0)</f>
        <v>0</v>
      </c>
      <c r="AK3152" s="688">
        <f t="shared" ca="1" si="736"/>
        <v>0</v>
      </c>
      <c r="AM3152" s="688">
        <f>IFERROR($H3152/SUMIF($A:$A,$A3152,$H:$H)*SUMIF(Summary!$A$230:$A$266,$A3152,Summary!$P$230:$P$266),0)</f>
        <v>0</v>
      </c>
      <c r="AN3152" s="688">
        <f>IFERROR($H3152/SUMIF($A:$A,$A3152,$H:$H)*(SUMIF(Summary!$A$230:$A$266,$A3152,Summary!$L$230:$L$266)+SUMIF(Summary!$A$281:$A$317,$A3152,Summary!$L$281:$L$317))-AM3152,0)</f>
        <v>0</v>
      </c>
      <c r="AO3152" s="688">
        <f>IFERROR($H3152/SUMIF($A:$A,$A3152,$H:$H)*SUMIF(Summary!$A$230:$A$266,$A3152,Summary!$Q$230:$Q$266),0)</f>
        <v>0</v>
      </c>
      <c r="AP3152" s="688">
        <f>IFERROR($H3152/SUMIF($A:$A,$A3152,$H:$H)*(SUMIF(Summary!$A$230:$A$266,$A3152,Summary!$L$230:$L$266)+SUMIF(Summary!$A$281:$A$317,$A3152,Summary!$L$281:$L$317))-AO3152,0)</f>
        <v>0</v>
      </c>
      <c r="AQ3152" s="306"/>
      <c r="AR3152" s="688">
        <f t="shared" ca="1" si="737"/>
        <v>0</v>
      </c>
      <c r="AS3152" s="688">
        <f t="shared" ca="1" si="738"/>
        <v>0</v>
      </c>
    </row>
    <row r="3153" spans="1:45" x14ac:dyDescent="0.2">
      <c r="A3153" s="423">
        <v>11163</v>
      </c>
      <c r="B3153" s="424">
        <v>5</v>
      </c>
      <c r="C3153" s="425" t="s">
        <v>319</v>
      </c>
      <c r="D3153" s="422">
        <f t="shared" si="739"/>
        <v>0</v>
      </c>
      <c r="E3153" s="422">
        <f t="shared" si="740"/>
        <v>0</v>
      </c>
      <c r="F3153" s="422">
        <f t="shared" si="741"/>
        <v>0</v>
      </c>
      <c r="G3153" s="422">
        <f t="shared" si="742"/>
        <v>0</v>
      </c>
      <c r="H3153" s="22">
        <f t="shared" si="743"/>
        <v>0</v>
      </c>
      <c r="I3153" s="116">
        <v>0</v>
      </c>
      <c r="J3153" s="116">
        <v>0</v>
      </c>
      <c r="K3153" s="116">
        <v>0</v>
      </c>
      <c r="L3153" s="116">
        <v>0</v>
      </c>
      <c r="M3153" s="22">
        <f t="shared" si="744"/>
        <v>0</v>
      </c>
      <c r="N3153" s="116">
        <v>0</v>
      </c>
      <c r="O3153" s="116">
        <v>0</v>
      </c>
      <c r="P3153" s="116">
        <v>0</v>
      </c>
      <c r="Q3153" s="116">
        <v>0</v>
      </c>
      <c r="R3153" s="22">
        <f t="shared" si="745"/>
        <v>0</v>
      </c>
      <c r="S3153" s="116">
        <v>0</v>
      </c>
      <c r="T3153" s="116">
        <v>0</v>
      </c>
      <c r="U3153" s="116">
        <v>0</v>
      </c>
      <c r="V3153" s="116">
        <v>0</v>
      </c>
      <c r="W3153" s="22">
        <f t="shared" si="746"/>
        <v>0</v>
      </c>
      <c r="X3153" s="22">
        <f t="shared" si="747"/>
        <v>0</v>
      </c>
      <c r="Y3153" s="22">
        <f ca="1">OFFSET('Cost Study'!$B$7,'Operations Support'!$C3153,'Operations Support'!$B3153)*$H3153</f>
        <v>0</v>
      </c>
      <c r="Z3153" s="23">
        <f ca="1">Y3153*'Cost Study'!$B$31</f>
        <v>0</v>
      </c>
      <c r="AA3153" s="23">
        <f ca="1">IF(A3153=10298,1.51,1)*IF($B3153&lt;3,$D3153*'Cost Study'!$B$32*OFFSET('Cost Study'!$B$7,'Operations Support'!$C3153,'Operations Support'!$B3153),0)</f>
        <v>0</v>
      </c>
      <c r="AB3153" s="24">
        <f ca="1">AA3153*'Cost Study'!$B$31</f>
        <v>0</v>
      </c>
      <c r="AC3153" s="23">
        <f ca="1">Y3153*'Cost Study'!$B$31</f>
        <v>0</v>
      </c>
      <c r="AD3153" s="24">
        <f ca="1">AA3153*'Cost Study'!$B$31</f>
        <v>0</v>
      </c>
      <c r="AE3153" s="377">
        <f t="shared" ca="1" si="748"/>
        <v>0</v>
      </c>
      <c r="AF3153" s="377">
        <f t="shared" ca="1" si="749"/>
        <v>0</v>
      </c>
      <c r="AH3153" s="688">
        <f>IFERROR($H3153/SUMIF($A:$A,$A3153,$H:$H)*SUMIF(Summary!$A$110:$A$186,$A3153,Summary!$P$110:$P$186),0)</f>
        <v>0</v>
      </c>
      <c r="AI3153" s="689">
        <f t="shared" ca="1" si="735"/>
        <v>0</v>
      </c>
      <c r="AJ3153" s="688">
        <f>IFERROR(H3153/SUMIF(A:A,A3153,H:H)*SUMIF(Summary!$A$110:$A$186,'Operations Support'!A3153,Summary!$Q$110:$Q$186),0)</f>
        <v>0</v>
      </c>
      <c r="AK3153" s="688">
        <f t="shared" ca="1" si="736"/>
        <v>0</v>
      </c>
      <c r="AM3153" s="688">
        <f>IFERROR($H3153/SUMIF($A:$A,$A3153,$H:$H)*SUMIF(Summary!$A$230:$A$266,$A3153,Summary!$P$230:$P$266),0)</f>
        <v>0</v>
      </c>
      <c r="AN3153" s="688">
        <f>IFERROR($H3153/SUMIF($A:$A,$A3153,$H:$H)*(SUMIF(Summary!$A$230:$A$266,$A3153,Summary!$L$230:$L$266)+SUMIF(Summary!$A$281:$A$317,$A3153,Summary!$L$281:$L$317))-AM3153,0)</f>
        <v>0</v>
      </c>
      <c r="AO3153" s="688">
        <f>IFERROR($H3153/SUMIF($A:$A,$A3153,$H:$H)*SUMIF(Summary!$A$230:$A$266,$A3153,Summary!$Q$230:$Q$266),0)</f>
        <v>0</v>
      </c>
      <c r="AP3153" s="688">
        <f>IFERROR($H3153/SUMIF($A:$A,$A3153,$H:$H)*(SUMIF(Summary!$A$230:$A$266,$A3153,Summary!$L$230:$L$266)+SUMIF(Summary!$A$281:$A$317,$A3153,Summary!$L$281:$L$317))-AO3153,0)</f>
        <v>0</v>
      </c>
      <c r="AQ3153" s="306"/>
      <c r="AR3153" s="688">
        <f t="shared" ca="1" si="737"/>
        <v>0</v>
      </c>
      <c r="AS3153" s="688">
        <f t="shared" ca="1" si="738"/>
        <v>0</v>
      </c>
    </row>
    <row r="3154" spans="1:45" x14ac:dyDescent="0.2">
      <c r="A3154" s="423">
        <v>11163</v>
      </c>
      <c r="B3154" s="424">
        <v>5</v>
      </c>
      <c r="C3154" s="425" t="s">
        <v>320</v>
      </c>
      <c r="D3154" s="422">
        <f t="shared" si="739"/>
        <v>0</v>
      </c>
      <c r="E3154" s="422">
        <f t="shared" si="740"/>
        <v>0</v>
      </c>
      <c r="F3154" s="422">
        <f t="shared" si="741"/>
        <v>0</v>
      </c>
      <c r="G3154" s="422">
        <f t="shared" si="742"/>
        <v>0</v>
      </c>
      <c r="H3154" s="22">
        <f t="shared" si="743"/>
        <v>0</v>
      </c>
      <c r="I3154" s="116">
        <v>0</v>
      </c>
      <c r="J3154" s="116">
        <v>0</v>
      </c>
      <c r="K3154" s="116">
        <v>0</v>
      </c>
      <c r="L3154" s="116">
        <v>0</v>
      </c>
      <c r="M3154" s="22">
        <f t="shared" si="744"/>
        <v>0</v>
      </c>
      <c r="N3154" s="116">
        <v>0</v>
      </c>
      <c r="O3154" s="116">
        <v>0</v>
      </c>
      <c r="P3154" s="116">
        <v>0</v>
      </c>
      <c r="Q3154" s="116">
        <v>0</v>
      </c>
      <c r="R3154" s="22">
        <f t="shared" si="745"/>
        <v>0</v>
      </c>
      <c r="S3154" s="116">
        <v>0</v>
      </c>
      <c r="T3154" s="116">
        <v>0</v>
      </c>
      <c r="U3154" s="116">
        <v>0</v>
      </c>
      <c r="V3154" s="116">
        <v>0</v>
      </c>
      <c r="W3154" s="22">
        <f t="shared" si="746"/>
        <v>0</v>
      </c>
      <c r="X3154" s="22">
        <f t="shared" si="747"/>
        <v>0</v>
      </c>
      <c r="Y3154" s="22">
        <f ca="1">OFFSET('Cost Study'!$B$7,'Operations Support'!$C3154,'Operations Support'!$B3154)*$H3154</f>
        <v>0</v>
      </c>
      <c r="Z3154" s="23">
        <f ca="1">Y3154*'Cost Study'!$B$31</f>
        <v>0</v>
      </c>
      <c r="AA3154" s="23">
        <f ca="1">IF(A3154=10298,1.51,1)*IF($B3154&lt;3,$D3154*'Cost Study'!$B$32*OFFSET('Cost Study'!$B$7,'Operations Support'!$C3154,'Operations Support'!$B3154),0)</f>
        <v>0</v>
      </c>
      <c r="AB3154" s="24">
        <f ca="1">AA3154*'Cost Study'!$B$31</f>
        <v>0</v>
      </c>
      <c r="AC3154" s="23">
        <f ca="1">Y3154*'Cost Study'!$B$31</f>
        <v>0</v>
      </c>
      <c r="AD3154" s="24">
        <f ca="1">AA3154*'Cost Study'!$B$31</f>
        <v>0</v>
      </c>
      <c r="AE3154" s="377">
        <f t="shared" ca="1" si="748"/>
        <v>0</v>
      </c>
      <c r="AF3154" s="377">
        <f t="shared" ca="1" si="749"/>
        <v>0</v>
      </c>
      <c r="AH3154" s="688">
        <f>IFERROR($H3154/SUMIF($A:$A,$A3154,$H:$H)*SUMIF(Summary!$A$110:$A$186,$A3154,Summary!$P$110:$P$186),0)</f>
        <v>0</v>
      </c>
      <c r="AI3154" s="689">
        <f t="shared" ca="1" si="735"/>
        <v>0</v>
      </c>
      <c r="AJ3154" s="688">
        <f>IFERROR(H3154/SUMIF(A:A,A3154,H:H)*SUMIF(Summary!$A$110:$A$186,'Operations Support'!A3154,Summary!$Q$110:$Q$186),0)</f>
        <v>0</v>
      </c>
      <c r="AK3154" s="688">
        <f t="shared" ca="1" si="736"/>
        <v>0</v>
      </c>
      <c r="AM3154" s="688">
        <f>IFERROR($H3154/SUMIF($A:$A,$A3154,$H:$H)*SUMIF(Summary!$A$230:$A$266,$A3154,Summary!$P$230:$P$266),0)</f>
        <v>0</v>
      </c>
      <c r="AN3154" s="688">
        <f>IFERROR($H3154/SUMIF($A:$A,$A3154,$H:$H)*(SUMIF(Summary!$A$230:$A$266,$A3154,Summary!$L$230:$L$266)+SUMIF(Summary!$A$281:$A$317,$A3154,Summary!$L$281:$L$317))-AM3154,0)</f>
        <v>0</v>
      </c>
      <c r="AO3154" s="688">
        <f>IFERROR($H3154/SUMIF($A:$A,$A3154,$H:$H)*SUMIF(Summary!$A$230:$A$266,$A3154,Summary!$Q$230:$Q$266),0)</f>
        <v>0</v>
      </c>
      <c r="AP3154" s="688">
        <f>IFERROR($H3154/SUMIF($A:$A,$A3154,$H:$H)*(SUMIF(Summary!$A$230:$A$266,$A3154,Summary!$L$230:$L$266)+SUMIF(Summary!$A$281:$A$317,$A3154,Summary!$L$281:$L$317))-AO3154,0)</f>
        <v>0</v>
      </c>
      <c r="AQ3154" s="306"/>
      <c r="AR3154" s="688">
        <f t="shared" ca="1" si="737"/>
        <v>0</v>
      </c>
      <c r="AS3154" s="688">
        <f t="shared" ca="1" si="738"/>
        <v>0</v>
      </c>
    </row>
    <row r="3155" spans="1:45" x14ac:dyDescent="0.2">
      <c r="A3155" s="423">
        <v>11711</v>
      </c>
      <c r="B3155" s="424">
        <v>1</v>
      </c>
      <c r="C3155" s="425" t="s">
        <v>300</v>
      </c>
      <c r="D3155" s="422">
        <f t="shared" si="739"/>
        <v>9171</v>
      </c>
      <c r="E3155" s="422">
        <f t="shared" si="740"/>
        <v>0</v>
      </c>
      <c r="F3155" s="422">
        <f t="shared" si="741"/>
        <v>7747</v>
      </c>
      <c r="G3155" s="422">
        <f t="shared" si="742"/>
        <v>0</v>
      </c>
      <c r="H3155" s="22">
        <f t="shared" si="743"/>
        <v>16918</v>
      </c>
      <c r="I3155" s="116">
        <v>3567</v>
      </c>
      <c r="J3155" s="116">
        <v>0</v>
      </c>
      <c r="K3155" s="116">
        <v>3738</v>
      </c>
      <c r="L3155" s="116">
        <v>0</v>
      </c>
      <c r="M3155" s="22">
        <f t="shared" si="744"/>
        <v>7305</v>
      </c>
      <c r="N3155" s="116">
        <v>5100</v>
      </c>
      <c r="O3155" s="116">
        <v>0</v>
      </c>
      <c r="P3155" s="116">
        <v>3625</v>
      </c>
      <c r="Q3155" s="116">
        <v>0</v>
      </c>
      <c r="R3155" s="22">
        <f t="shared" si="745"/>
        <v>8725</v>
      </c>
      <c r="S3155" s="116">
        <v>504</v>
      </c>
      <c r="T3155" s="116">
        <v>0</v>
      </c>
      <c r="U3155" s="116">
        <v>384</v>
      </c>
      <c r="V3155" s="116">
        <v>0</v>
      </c>
      <c r="W3155" s="22">
        <f t="shared" si="746"/>
        <v>888</v>
      </c>
      <c r="X3155" s="22">
        <f t="shared" si="747"/>
        <v>563.93333333333328</v>
      </c>
      <c r="Y3155" s="22">
        <f ca="1">OFFSET('Cost Study'!$B$7,'Operations Support'!$C3155,'Operations Support'!$B3155)*$H3155</f>
        <v>16918</v>
      </c>
      <c r="Z3155" s="23">
        <f ca="1">Y3155*'Cost Study'!$B$31</f>
        <v>944902.95041435398</v>
      </c>
      <c r="AA3155" s="23">
        <f ca="1">IF(A3155=10298,1.51,1)*IF($B3155&lt;3,$D3155*'Cost Study'!$B$32*OFFSET('Cost Study'!$B$7,'Operations Support'!$C3155,'Operations Support'!$B3155),0)</f>
        <v>917.1</v>
      </c>
      <c r="AB3155" s="24">
        <f ca="1">AA3155*'Cost Study'!$B$31</f>
        <v>51221.804931138671</v>
      </c>
      <c r="AC3155" s="23">
        <f ca="1">Y3155*'Cost Study'!$B$31</f>
        <v>944902.95041435398</v>
      </c>
      <c r="AD3155" s="24">
        <f ca="1">AA3155*'Cost Study'!$B$31</f>
        <v>51221.804931138671</v>
      </c>
      <c r="AE3155" s="377">
        <f t="shared" ca="1" si="748"/>
        <v>996124.75534549262</v>
      </c>
      <c r="AF3155" s="377">
        <f t="shared" ca="1" si="749"/>
        <v>996124.75534549262</v>
      </c>
      <c r="AH3155" s="688">
        <f>IFERROR($H3155/SUMIF($A:$A,$A3155,$H:$H)*SUMIF(Summary!$A$110:$A$186,$A3155,Summary!$P$110:$P$186),0)</f>
        <v>699192.08636753133</v>
      </c>
      <c r="AI3155" s="689">
        <f t="shared" ca="1" si="735"/>
        <v>296932.66897796129</v>
      </c>
      <c r="AJ3155" s="688">
        <f>IFERROR(H3155/SUMIF(A:A,A3155,H:H)*SUMIF(Summary!$A$110:$A$186,'Operations Support'!A3155,Summary!$Q$110:$Q$186),0)</f>
        <v>705057.09185941482</v>
      </c>
      <c r="AK3155" s="688">
        <f t="shared" ca="1" si="736"/>
        <v>291067.6634860778</v>
      </c>
      <c r="AM3155" s="688">
        <f>IFERROR($H3155/SUMIF($A:$A,$A3155,$H:$H)*SUMIF(Summary!$A$230:$A$266,$A3155,Summary!$P$230:$P$266),0)</f>
        <v>132288.11952360545</v>
      </c>
      <c r="AN3155" s="688">
        <f>IFERROR($H3155/SUMIF($A:$A,$A3155,$H:$H)*(SUMIF(Summary!$A$230:$A$266,$A3155,Summary!$L$230:$L$266)+SUMIF(Summary!$A$281:$A$317,$A3155,Summary!$L$281:$L$317))-AM3155,0)</f>
        <v>253641.39746670017</v>
      </c>
      <c r="AO3155" s="688">
        <f>IFERROR($H3155/SUMIF($A:$A,$A3155,$H:$H)*SUMIF(Summary!$A$230:$A$266,$A3155,Summary!$Q$230:$Q$266),0)</f>
        <v>133397.78675617915</v>
      </c>
      <c r="AP3155" s="688">
        <f>IFERROR($H3155/SUMIF($A:$A,$A3155,$H:$H)*(SUMIF(Summary!$A$230:$A$266,$A3155,Summary!$L$230:$L$266)+SUMIF(Summary!$A$281:$A$317,$A3155,Summary!$L$281:$L$317))-AO3155,0)</f>
        <v>252531.73023412647</v>
      </c>
      <c r="AQ3155" s="306"/>
      <c r="AR3155" s="688">
        <f t="shared" ca="1" si="737"/>
        <v>550574.06644466147</v>
      </c>
      <c r="AS3155" s="688">
        <f t="shared" ca="1" si="738"/>
        <v>543599.39372020424</v>
      </c>
    </row>
    <row r="3156" spans="1:45" s="15" customFormat="1" x14ac:dyDescent="0.2">
      <c r="A3156" s="423">
        <v>11711</v>
      </c>
      <c r="B3156" s="424">
        <v>1</v>
      </c>
      <c r="C3156" s="425" t="s">
        <v>301</v>
      </c>
      <c r="D3156" s="422">
        <f t="shared" si="739"/>
        <v>4006</v>
      </c>
      <c r="E3156" s="422">
        <f t="shared" si="740"/>
        <v>0</v>
      </c>
      <c r="F3156" s="422">
        <f t="shared" si="741"/>
        <v>4151</v>
      </c>
      <c r="G3156" s="422">
        <f t="shared" si="742"/>
        <v>0</v>
      </c>
      <c r="H3156" s="22">
        <f t="shared" si="743"/>
        <v>8157</v>
      </c>
      <c r="I3156" s="116">
        <v>1637</v>
      </c>
      <c r="J3156" s="116">
        <v>0</v>
      </c>
      <c r="K3156" s="116">
        <v>1970</v>
      </c>
      <c r="L3156" s="116">
        <v>0</v>
      </c>
      <c r="M3156" s="22">
        <f t="shared" si="744"/>
        <v>3607</v>
      </c>
      <c r="N3156" s="116">
        <v>2090</v>
      </c>
      <c r="O3156" s="116">
        <v>0</v>
      </c>
      <c r="P3156" s="116">
        <v>1927</v>
      </c>
      <c r="Q3156" s="116">
        <v>0</v>
      </c>
      <c r="R3156" s="22">
        <f t="shared" si="745"/>
        <v>4017</v>
      </c>
      <c r="S3156" s="116">
        <v>279</v>
      </c>
      <c r="T3156" s="116">
        <v>0</v>
      </c>
      <c r="U3156" s="116">
        <v>254</v>
      </c>
      <c r="V3156" s="116">
        <v>0</v>
      </c>
      <c r="W3156" s="22">
        <f t="shared" si="746"/>
        <v>533</v>
      </c>
      <c r="X3156" s="22">
        <f t="shared" si="747"/>
        <v>271.89999999999998</v>
      </c>
      <c r="Y3156" s="22">
        <f ca="1">OFFSET('Cost Study'!$B$7,'Operations Support'!$C3156,'Operations Support'!$B3156)*$H3156</f>
        <v>12317.07</v>
      </c>
      <c r="Z3156" s="23">
        <f ca="1">Y3156*'Cost Study'!$B$31</f>
        <v>687932.13047996967</v>
      </c>
      <c r="AA3156" s="23">
        <f ca="1">IF(A3156=10298,1.51,1)*IF($B3156&lt;3,$D3156*'Cost Study'!$B$32*OFFSET('Cost Study'!$B$7,'Operations Support'!$C3156,'Operations Support'!$B3156),0)</f>
        <v>604.90600000000006</v>
      </c>
      <c r="AB3156" s="24">
        <f ca="1">AA3156*'Cost Study'!$B$31</f>
        <v>33785.167521181298</v>
      </c>
      <c r="AC3156" s="23">
        <f ca="1">Y3156*'Cost Study'!$B$31</f>
        <v>687932.13047996967</v>
      </c>
      <c r="AD3156" s="24">
        <f ca="1">AA3156*'Cost Study'!$B$31</f>
        <v>33785.167521181298</v>
      </c>
      <c r="AE3156" s="377">
        <f t="shared" ca="1" si="748"/>
        <v>721717.29800115095</v>
      </c>
      <c r="AF3156" s="377">
        <f t="shared" ca="1" si="749"/>
        <v>721717.29800115095</v>
      </c>
      <c r="AH3156" s="688">
        <f>IFERROR($H3156/SUMIF($A:$A,$A3156,$H:$H)*SUMIF(Summary!$A$110:$A$186,$A3156,Summary!$P$110:$P$186),0)</f>
        <v>337114.89824447053</v>
      </c>
      <c r="AI3156" s="689">
        <f t="shared" ca="1" si="735"/>
        <v>384602.39975668042</v>
      </c>
      <c r="AJ3156" s="688">
        <f>IFERROR(H3156/SUMIF(A:A,A3156,H:H)*SUMIF(Summary!$A$110:$A$186,'Operations Support'!A3156,Summary!$Q$110:$Q$186),0)</f>
        <v>339942.70589296881</v>
      </c>
      <c r="AK3156" s="688">
        <f t="shared" ca="1" si="736"/>
        <v>381774.59210818214</v>
      </c>
      <c r="AL3156" s="1"/>
      <c r="AM3156" s="688">
        <f>IFERROR($H3156/SUMIF($A:$A,$A3156,$H:$H)*SUMIF(Summary!$A$230:$A$266,$A3156,Summary!$P$230:$P$266),0)</f>
        <v>63782.609702922906</v>
      </c>
      <c r="AN3156" s="688">
        <f>IFERROR($H3156/SUMIF($A:$A,$A3156,$H:$H)*(SUMIF(Summary!$A$230:$A$266,$A3156,Summary!$L$230:$L$266)+SUMIF(Summary!$A$281:$A$317,$A3156,Summary!$L$281:$L$317))-AM3156,0)</f>
        <v>122292.9943927103</v>
      </c>
      <c r="AO3156" s="688">
        <f>IFERROR($H3156/SUMIF($A:$A,$A3156,$H:$H)*SUMIF(Summary!$A$230:$A$266,$A3156,Summary!$Q$230:$Q$266),0)</f>
        <v>64317.634860512662</v>
      </c>
      <c r="AP3156" s="688">
        <f>IFERROR($H3156/SUMIF($A:$A,$A3156,$H:$H)*(SUMIF(Summary!$A$230:$A$266,$A3156,Summary!$L$230:$L$266)+SUMIF(Summary!$A$281:$A$317,$A3156,Summary!$L$281:$L$317))-AO3156,0)</f>
        <v>121757.96923512054</v>
      </c>
      <c r="AQ3156" s="306"/>
      <c r="AR3156" s="688">
        <f t="shared" ca="1" si="737"/>
        <v>506895.39414939075</v>
      </c>
      <c r="AS3156" s="688">
        <f t="shared" ca="1" si="738"/>
        <v>503532.56134330272</v>
      </c>
    </row>
    <row r="3157" spans="1:45" x14ac:dyDescent="0.2">
      <c r="A3157" s="423">
        <v>11711</v>
      </c>
      <c r="B3157" s="424">
        <v>1</v>
      </c>
      <c r="C3157" s="425" t="s">
        <v>302</v>
      </c>
      <c r="D3157" s="422">
        <f t="shared" si="739"/>
        <v>981</v>
      </c>
      <c r="E3157" s="422">
        <f t="shared" si="740"/>
        <v>0</v>
      </c>
      <c r="F3157" s="422">
        <f t="shared" si="741"/>
        <v>1041</v>
      </c>
      <c r="G3157" s="422">
        <f t="shared" si="742"/>
        <v>0</v>
      </c>
      <c r="H3157" s="22">
        <f t="shared" si="743"/>
        <v>2022</v>
      </c>
      <c r="I3157" s="116">
        <v>552</v>
      </c>
      <c r="J3157" s="116">
        <v>0</v>
      </c>
      <c r="K3157" s="116">
        <v>351</v>
      </c>
      <c r="L3157" s="116">
        <v>0</v>
      </c>
      <c r="M3157" s="22">
        <f t="shared" si="744"/>
        <v>903</v>
      </c>
      <c r="N3157" s="116">
        <v>426</v>
      </c>
      <c r="O3157" s="116">
        <v>0</v>
      </c>
      <c r="P3157" s="116">
        <v>654</v>
      </c>
      <c r="Q3157" s="116">
        <v>0</v>
      </c>
      <c r="R3157" s="22">
        <f t="shared" si="745"/>
        <v>1080</v>
      </c>
      <c r="S3157" s="116">
        <v>3</v>
      </c>
      <c r="T3157" s="116">
        <v>0</v>
      </c>
      <c r="U3157" s="116">
        <v>36</v>
      </c>
      <c r="V3157" s="116">
        <v>0</v>
      </c>
      <c r="W3157" s="22">
        <f t="shared" si="746"/>
        <v>39</v>
      </c>
      <c r="X3157" s="22">
        <f t="shared" si="747"/>
        <v>67.400000000000006</v>
      </c>
      <c r="Y3157" s="22">
        <f ca="1">OFFSET('Cost Study'!$B$7,'Operations Support'!$C3157,'Operations Support'!$B3157)*$H3157</f>
        <v>2931.9</v>
      </c>
      <c r="Z3157" s="23">
        <f ca="1">Y3157*'Cost Study'!$B$31</f>
        <v>163752.27333726472</v>
      </c>
      <c r="AA3157" s="23">
        <f ca="1">IF(A3157=10298,1.51,1)*IF($B3157&lt;3,$D3157*'Cost Study'!$B$32*OFFSET('Cost Study'!$B$7,'Operations Support'!$C3157,'Operations Support'!$B3157),0)</f>
        <v>142.245</v>
      </c>
      <c r="AB3157" s="24">
        <f ca="1">AA3157*'Cost Study'!$B$31</f>
        <v>7944.6577717040891</v>
      </c>
      <c r="AC3157" s="23">
        <f ca="1">Y3157*'Cost Study'!$B$31</f>
        <v>163752.27333726472</v>
      </c>
      <c r="AD3157" s="24">
        <f ca="1">AA3157*'Cost Study'!$B$31</f>
        <v>7944.6577717040891</v>
      </c>
      <c r="AE3157" s="377">
        <f t="shared" ca="1" si="748"/>
        <v>171696.9311089688</v>
      </c>
      <c r="AF3157" s="377">
        <f t="shared" ca="1" si="749"/>
        <v>171696.9311089688</v>
      </c>
      <c r="AH3157" s="688">
        <f>IFERROR($H3157/SUMIF($A:$A,$A3157,$H:$H)*SUMIF(Summary!$A$110:$A$186,$A3157,Summary!$P$110:$P$186),0)</f>
        <v>83565.811480975768</v>
      </c>
      <c r="AI3157" s="689">
        <f t="shared" ca="1" si="735"/>
        <v>88131.11962799303</v>
      </c>
      <c r="AJ3157" s="688">
        <f>IFERROR(H3157/SUMIF(A:A,A3157,H:H)*SUMIF(Summary!$A$110:$A$186,'Operations Support'!A3157,Summary!$Q$110:$Q$186),0)</f>
        <v>84266.783292335764</v>
      </c>
      <c r="AK3157" s="688">
        <f t="shared" ca="1" si="736"/>
        <v>87430.147816633034</v>
      </c>
      <c r="AM3157" s="688">
        <f>IFERROR($H3157/SUMIF($A:$A,$A3157,$H:$H)*SUMIF(Summary!$A$230:$A$266,$A3157,Summary!$P$230:$P$266),0)</f>
        <v>15810.768275016562</v>
      </c>
      <c r="AN3157" s="688">
        <f>IFERROR($H3157/SUMIF($A:$A,$A3157,$H:$H)*(SUMIF(Summary!$A$230:$A$266,$A3157,Summary!$L$230:$L$266)+SUMIF(Summary!$A$281:$A$317,$A3157,Summary!$L$281:$L$317))-AM3157,0)</f>
        <v>30314.629724415863</v>
      </c>
      <c r="AO3157" s="688">
        <f>IFERROR($H3157/SUMIF($A:$A,$A3157,$H:$H)*SUMIF(Summary!$A$230:$A$266,$A3157,Summary!$Q$230:$Q$266),0)</f>
        <v>15943.393120995046</v>
      </c>
      <c r="AP3157" s="688">
        <f>IFERROR($H3157/SUMIF($A:$A,$A3157,$H:$H)*(SUMIF(Summary!$A$230:$A$266,$A3157,Summary!$L$230:$L$266)+SUMIF(Summary!$A$281:$A$317,$A3157,Summary!$L$281:$L$317))-AO3157,0)</f>
        <v>30182.004878437379</v>
      </c>
      <c r="AQ3157" s="306"/>
      <c r="AR3157" s="688">
        <f t="shared" ca="1" si="737"/>
        <v>118445.74935240889</v>
      </c>
      <c r="AS3157" s="688">
        <f t="shared" ca="1" si="738"/>
        <v>117612.15269507041</v>
      </c>
    </row>
    <row r="3158" spans="1:45" x14ac:dyDescent="0.2">
      <c r="A3158" s="423">
        <v>11711</v>
      </c>
      <c r="B3158" s="424">
        <v>1</v>
      </c>
      <c r="C3158" s="425" t="s">
        <v>303</v>
      </c>
      <c r="D3158" s="422">
        <f t="shared" si="739"/>
        <v>792</v>
      </c>
      <c r="E3158" s="422">
        <f t="shared" si="740"/>
        <v>0</v>
      </c>
      <c r="F3158" s="422">
        <f t="shared" si="741"/>
        <v>981</v>
      </c>
      <c r="G3158" s="422">
        <f t="shared" si="742"/>
        <v>0</v>
      </c>
      <c r="H3158" s="22">
        <f t="shared" si="743"/>
        <v>1773</v>
      </c>
      <c r="I3158" s="116">
        <v>309</v>
      </c>
      <c r="J3158" s="116">
        <v>0</v>
      </c>
      <c r="K3158" s="116">
        <v>434</v>
      </c>
      <c r="L3158" s="116">
        <v>0</v>
      </c>
      <c r="M3158" s="22">
        <f t="shared" si="744"/>
        <v>743</v>
      </c>
      <c r="N3158" s="116">
        <v>444</v>
      </c>
      <c r="O3158" s="116">
        <v>0</v>
      </c>
      <c r="P3158" s="116">
        <v>493</v>
      </c>
      <c r="Q3158" s="116">
        <v>0</v>
      </c>
      <c r="R3158" s="22">
        <f t="shared" si="745"/>
        <v>937</v>
      </c>
      <c r="S3158" s="116">
        <v>39</v>
      </c>
      <c r="T3158" s="116">
        <v>0</v>
      </c>
      <c r="U3158" s="116">
        <v>54</v>
      </c>
      <c r="V3158" s="116">
        <v>0</v>
      </c>
      <c r="W3158" s="22">
        <f t="shared" si="746"/>
        <v>93</v>
      </c>
      <c r="X3158" s="22">
        <f t="shared" si="747"/>
        <v>59.1</v>
      </c>
      <c r="Y3158" s="22">
        <f ca="1">OFFSET('Cost Study'!$B$7,'Operations Support'!$C3158,'Operations Support'!$B3158)*$H3158</f>
        <v>2588.58</v>
      </c>
      <c r="Z3158" s="23">
        <f ca="1">Y3158*'Cost Study'!$B$31</f>
        <v>144577.18875656629</v>
      </c>
      <c r="AA3158" s="23">
        <f ca="1">IF(A3158=10298,1.51,1)*IF($B3158&lt;3,$D3158*'Cost Study'!$B$32*OFFSET('Cost Study'!$B$7,'Operations Support'!$C3158,'Operations Support'!$B3158),0)</f>
        <v>115.63200000000001</v>
      </c>
      <c r="AB3158" s="24">
        <f ca="1">AA3158*'Cost Study'!$B$31</f>
        <v>6458.2703606994082</v>
      </c>
      <c r="AC3158" s="23">
        <f ca="1">Y3158*'Cost Study'!$B$31</f>
        <v>144577.18875656629</v>
      </c>
      <c r="AD3158" s="24">
        <f ca="1">AA3158*'Cost Study'!$B$31</f>
        <v>6458.2703606994082</v>
      </c>
      <c r="AE3158" s="377">
        <f t="shared" ca="1" si="748"/>
        <v>151035.45911726571</v>
      </c>
      <c r="AF3158" s="377">
        <f t="shared" ca="1" si="749"/>
        <v>151035.45911726571</v>
      </c>
      <c r="AH3158" s="688">
        <f>IFERROR($H3158/SUMIF($A:$A,$A3158,$H:$H)*SUMIF(Summary!$A$110:$A$186,$A3158,Summary!$P$110:$P$186),0)</f>
        <v>73275.066150232466</v>
      </c>
      <c r="AI3158" s="689">
        <f t="shared" ca="1" si="735"/>
        <v>77760.392967033244</v>
      </c>
      <c r="AJ3158" s="688">
        <f>IFERROR(H3158/SUMIF(A:A,A3158,H:H)*SUMIF(Summary!$A$110:$A$186,'Operations Support'!A3158,Summary!$Q$110:$Q$186),0)</f>
        <v>73889.716507077799</v>
      </c>
      <c r="AK3158" s="688">
        <f t="shared" ca="1" si="736"/>
        <v>77145.74261018791</v>
      </c>
      <c r="AM3158" s="688">
        <f>IFERROR($H3158/SUMIF($A:$A,$A3158,$H:$H)*SUMIF(Summary!$A$230:$A$266,$A3158,Summary!$P$230:$P$266),0)</f>
        <v>13863.744882099092</v>
      </c>
      <c r="AN3158" s="688">
        <f>IFERROR($H3158/SUMIF($A:$A,$A3158,$H:$H)*(SUMIF(Summary!$A$230:$A$266,$A3158,Summary!$L$230:$L$266)+SUMIF(Summary!$A$281:$A$317,$A3158,Summary!$L$281:$L$317))-AM3158,0)</f>
        <v>26581.522503159911</v>
      </c>
      <c r="AO3158" s="688">
        <f>IFERROR($H3158/SUMIF($A:$A,$A3158,$H:$H)*SUMIF(Summary!$A$230:$A$266,$A3158,Summary!$Q$230:$Q$266),0)</f>
        <v>13980.037588290908</v>
      </c>
      <c r="AP3158" s="688">
        <f>IFERROR($H3158/SUMIF($A:$A,$A3158,$H:$H)*(SUMIF(Summary!$A$230:$A$266,$A3158,Summary!$L$230:$L$266)+SUMIF(Summary!$A$281:$A$317,$A3158,Summary!$L$281:$L$317))-AO3158,0)</f>
        <v>26465.229796968095</v>
      </c>
      <c r="AQ3158" s="306"/>
      <c r="AR3158" s="688">
        <f t="shared" ca="1" si="737"/>
        <v>104341.91547019315</v>
      </c>
      <c r="AS3158" s="688">
        <f t="shared" ca="1" si="738"/>
        <v>103610.972407156</v>
      </c>
    </row>
    <row r="3159" spans="1:45" x14ac:dyDescent="0.2">
      <c r="A3159" s="423">
        <v>11711</v>
      </c>
      <c r="B3159" s="424">
        <v>1</v>
      </c>
      <c r="C3159" s="425" t="s">
        <v>304</v>
      </c>
      <c r="D3159" s="422">
        <f t="shared" si="739"/>
        <v>0</v>
      </c>
      <c r="E3159" s="422">
        <f t="shared" si="740"/>
        <v>0</v>
      </c>
      <c r="F3159" s="422">
        <f t="shared" si="741"/>
        <v>0</v>
      </c>
      <c r="G3159" s="422">
        <f t="shared" si="742"/>
        <v>0</v>
      </c>
      <c r="H3159" s="22">
        <f t="shared" si="743"/>
        <v>0</v>
      </c>
      <c r="I3159" s="116">
        <v>0</v>
      </c>
      <c r="J3159" s="116">
        <v>0</v>
      </c>
      <c r="K3159" s="116">
        <v>0</v>
      </c>
      <c r="L3159" s="116">
        <v>0</v>
      </c>
      <c r="M3159" s="22">
        <f t="shared" si="744"/>
        <v>0</v>
      </c>
      <c r="N3159" s="116">
        <v>0</v>
      </c>
      <c r="O3159" s="116">
        <v>0</v>
      </c>
      <c r="P3159" s="116">
        <v>0</v>
      </c>
      <c r="Q3159" s="116">
        <v>0</v>
      </c>
      <c r="R3159" s="22">
        <f t="shared" si="745"/>
        <v>0</v>
      </c>
      <c r="S3159" s="116">
        <v>0</v>
      </c>
      <c r="T3159" s="116">
        <v>0</v>
      </c>
      <c r="U3159" s="116">
        <v>0</v>
      </c>
      <c r="V3159" s="116">
        <v>0</v>
      </c>
      <c r="W3159" s="22">
        <f t="shared" si="746"/>
        <v>0</v>
      </c>
      <c r="X3159" s="22">
        <f t="shared" si="747"/>
        <v>0</v>
      </c>
      <c r="Y3159" s="22">
        <f ca="1">OFFSET('Cost Study'!$B$7,'Operations Support'!$C3159,'Operations Support'!$B3159)*$H3159</f>
        <v>0</v>
      </c>
      <c r="Z3159" s="23">
        <f ca="1">Y3159*'Cost Study'!$B$31</f>
        <v>0</v>
      </c>
      <c r="AA3159" s="23">
        <f ca="1">IF(A3159=10298,1.51,1)*IF($B3159&lt;3,$D3159*'Cost Study'!$B$32*OFFSET('Cost Study'!$B$7,'Operations Support'!$C3159,'Operations Support'!$B3159),0)</f>
        <v>0</v>
      </c>
      <c r="AB3159" s="24">
        <f ca="1">AA3159*'Cost Study'!$B$31</f>
        <v>0</v>
      </c>
      <c r="AC3159" s="23">
        <f ca="1">Y3159*'Cost Study'!$B$31</f>
        <v>0</v>
      </c>
      <c r="AD3159" s="24">
        <f ca="1">AA3159*'Cost Study'!$B$31</f>
        <v>0</v>
      </c>
      <c r="AE3159" s="377">
        <f t="shared" ca="1" si="748"/>
        <v>0</v>
      </c>
      <c r="AF3159" s="377">
        <f t="shared" ca="1" si="749"/>
        <v>0</v>
      </c>
      <c r="AH3159" s="688">
        <f>IFERROR($H3159/SUMIF($A:$A,$A3159,$H:$H)*SUMIF(Summary!$A$110:$A$186,$A3159,Summary!$P$110:$P$186),0)</f>
        <v>0</v>
      </c>
      <c r="AI3159" s="689">
        <f t="shared" ca="1" si="735"/>
        <v>0</v>
      </c>
      <c r="AJ3159" s="688">
        <f>IFERROR(H3159/SUMIF(A:A,A3159,H:H)*SUMIF(Summary!$A$110:$A$186,'Operations Support'!A3159,Summary!$Q$110:$Q$186),0)</f>
        <v>0</v>
      </c>
      <c r="AK3159" s="688">
        <f t="shared" ca="1" si="736"/>
        <v>0</v>
      </c>
      <c r="AM3159" s="688">
        <f>IFERROR($H3159/SUMIF($A:$A,$A3159,$H:$H)*SUMIF(Summary!$A$230:$A$266,$A3159,Summary!$P$230:$P$266),0)</f>
        <v>0</v>
      </c>
      <c r="AN3159" s="688">
        <f>IFERROR($H3159/SUMIF($A:$A,$A3159,$H:$H)*(SUMIF(Summary!$A$230:$A$266,$A3159,Summary!$L$230:$L$266)+SUMIF(Summary!$A$281:$A$317,$A3159,Summary!$L$281:$L$317))-AM3159,0)</f>
        <v>0</v>
      </c>
      <c r="AO3159" s="688">
        <f>IFERROR($H3159/SUMIF($A:$A,$A3159,$H:$H)*SUMIF(Summary!$A$230:$A$266,$A3159,Summary!$Q$230:$Q$266),0)</f>
        <v>0</v>
      </c>
      <c r="AP3159" s="688">
        <f>IFERROR($H3159/SUMIF($A:$A,$A3159,$H:$H)*(SUMIF(Summary!$A$230:$A$266,$A3159,Summary!$L$230:$L$266)+SUMIF(Summary!$A$281:$A$317,$A3159,Summary!$L$281:$L$317))-AO3159,0)</f>
        <v>0</v>
      </c>
      <c r="AQ3159" s="306"/>
      <c r="AR3159" s="688">
        <f t="shared" ca="1" si="737"/>
        <v>0</v>
      </c>
      <c r="AS3159" s="688">
        <f t="shared" ca="1" si="738"/>
        <v>0</v>
      </c>
    </row>
    <row r="3160" spans="1:45" x14ac:dyDescent="0.2">
      <c r="A3160" s="423">
        <v>11711</v>
      </c>
      <c r="B3160" s="424">
        <v>1</v>
      </c>
      <c r="C3160" s="425" t="s">
        <v>305</v>
      </c>
      <c r="D3160" s="422">
        <f t="shared" si="739"/>
        <v>2543</v>
      </c>
      <c r="E3160" s="422">
        <f t="shared" si="740"/>
        <v>0</v>
      </c>
      <c r="F3160" s="422">
        <f t="shared" si="741"/>
        <v>628</v>
      </c>
      <c r="G3160" s="422">
        <f t="shared" si="742"/>
        <v>0</v>
      </c>
      <c r="H3160" s="22">
        <f t="shared" si="743"/>
        <v>3171</v>
      </c>
      <c r="I3160" s="116">
        <v>1215</v>
      </c>
      <c r="J3160" s="116">
        <v>0</v>
      </c>
      <c r="K3160" s="116">
        <v>197</v>
      </c>
      <c r="L3160" s="116">
        <v>0</v>
      </c>
      <c r="M3160" s="22">
        <f t="shared" si="744"/>
        <v>1412</v>
      </c>
      <c r="N3160" s="116">
        <v>1208</v>
      </c>
      <c r="O3160" s="116">
        <v>0</v>
      </c>
      <c r="P3160" s="116">
        <v>374</v>
      </c>
      <c r="Q3160" s="116">
        <v>0</v>
      </c>
      <c r="R3160" s="22">
        <f t="shared" si="745"/>
        <v>1582</v>
      </c>
      <c r="S3160" s="116">
        <v>120</v>
      </c>
      <c r="T3160" s="116">
        <v>0</v>
      </c>
      <c r="U3160" s="116">
        <v>57</v>
      </c>
      <c r="V3160" s="116">
        <v>0</v>
      </c>
      <c r="W3160" s="22">
        <f t="shared" si="746"/>
        <v>177</v>
      </c>
      <c r="X3160" s="22">
        <f t="shared" si="747"/>
        <v>105.7</v>
      </c>
      <c r="Y3160" s="22">
        <f ca="1">OFFSET('Cost Study'!$B$7,'Operations Support'!$C3160,'Operations Support'!$B3160)*$H3160</f>
        <v>6215.16</v>
      </c>
      <c r="Z3160" s="23">
        <f ca="1">Y3160*'Cost Study'!$B$31</f>
        <v>347128.68077179784</v>
      </c>
      <c r="AA3160" s="23">
        <f ca="1">IF(A3160=10298,1.51,1)*IF($B3160&lt;3,$D3160*'Cost Study'!$B$32*OFFSET('Cost Study'!$B$7,'Operations Support'!$C3160,'Operations Support'!$B3160),0)</f>
        <v>498.428</v>
      </c>
      <c r="AB3160" s="24">
        <f ca="1">AA3160*'Cost Study'!$B$31</f>
        <v>27838.165726984607</v>
      </c>
      <c r="AC3160" s="23">
        <f ca="1">Y3160*'Cost Study'!$B$31</f>
        <v>347128.68077179784</v>
      </c>
      <c r="AD3160" s="24">
        <f ca="1">AA3160*'Cost Study'!$B$31</f>
        <v>27838.165726984607</v>
      </c>
      <c r="AE3160" s="377">
        <f t="shared" ca="1" si="748"/>
        <v>374966.84649878246</v>
      </c>
      <c r="AF3160" s="377">
        <f t="shared" ca="1" si="749"/>
        <v>374966.84649878246</v>
      </c>
      <c r="AH3160" s="688">
        <f>IFERROR($H3160/SUMIF($A:$A,$A3160,$H:$H)*SUMIF(Summary!$A$110:$A$186,$A3160,Summary!$P$110:$P$186),0)</f>
        <v>131052.02186259851</v>
      </c>
      <c r="AI3160" s="689">
        <f t="shared" ca="1" si="735"/>
        <v>243914.82463618394</v>
      </c>
      <c r="AJ3160" s="688">
        <f>IFERROR(H3160/SUMIF(A:A,A3160,H:H)*SUMIF(Summary!$A$110:$A$186,'Operations Support'!A3160,Summary!$Q$110:$Q$186),0)</f>
        <v>132151.32038575507</v>
      </c>
      <c r="AK3160" s="688">
        <f t="shared" ca="1" si="736"/>
        <v>242815.52611302739</v>
      </c>
      <c r="AM3160" s="688">
        <f>IFERROR($H3160/SUMIF($A:$A,$A3160,$H:$H)*SUMIF(Summary!$A$230:$A$266,$A3160,Summary!$P$230:$P$266),0)</f>
        <v>24795.225618238142</v>
      </c>
      <c r="AN3160" s="688">
        <f>IFERROR($H3160/SUMIF($A:$A,$A3160,$H:$H)*(SUMIF(Summary!$A$230:$A$266,$A3160,Summary!$L$230:$L$266)+SUMIF(Summary!$A$281:$A$317,$A3160,Summary!$L$281:$L$317))-AM3160,0)</f>
        <v>47540.895576717478</v>
      </c>
      <c r="AO3160" s="688">
        <f>IFERROR($H3160/SUMIF($A:$A,$A3160,$H:$H)*SUMIF(Summary!$A$230:$A$266,$A3160,Summary!$Q$230:$Q$266),0)</f>
        <v>25003.214434557518</v>
      </c>
      <c r="AP3160" s="688">
        <f>IFERROR($H3160/SUMIF($A:$A,$A3160,$H:$H)*(SUMIF(Summary!$A$230:$A$266,$A3160,Summary!$L$230:$L$266)+SUMIF(Summary!$A$281:$A$317,$A3160,Summary!$L$281:$L$317))-AO3160,0)</f>
        <v>47332.906760398095</v>
      </c>
      <c r="AQ3160" s="306"/>
      <c r="AR3160" s="688">
        <f t="shared" ca="1" si="737"/>
        <v>291455.72021290142</v>
      </c>
      <c r="AS3160" s="688">
        <f t="shared" ca="1" si="738"/>
        <v>290148.43287342548</v>
      </c>
    </row>
    <row r="3161" spans="1:45" x14ac:dyDescent="0.2">
      <c r="A3161" s="423">
        <v>11711</v>
      </c>
      <c r="B3161" s="424">
        <v>1</v>
      </c>
      <c r="C3161" s="425" t="s">
        <v>306</v>
      </c>
      <c r="D3161" s="422">
        <f t="shared" si="739"/>
        <v>3</v>
      </c>
      <c r="E3161" s="422">
        <f t="shared" si="740"/>
        <v>0</v>
      </c>
      <c r="F3161" s="422">
        <f t="shared" si="741"/>
        <v>9</v>
      </c>
      <c r="G3161" s="422">
        <f t="shared" si="742"/>
        <v>0</v>
      </c>
      <c r="H3161" s="22">
        <f t="shared" si="743"/>
        <v>12</v>
      </c>
      <c r="I3161" s="116">
        <v>0</v>
      </c>
      <c r="J3161" s="116">
        <v>0</v>
      </c>
      <c r="K3161" s="116">
        <v>3</v>
      </c>
      <c r="L3161" s="116">
        <v>0</v>
      </c>
      <c r="M3161" s="22">
        <f t="shared" si="744"/>
        <v>3</v>
      </c>
      <c r="N3161" s="116">
        <v>3</v>
      </c>
      <c r="O3161" s="116">
        <v>0</v>
      </c>
      <c r="P3161" s="116">
        <v>6</v>
      </c>
      <c r="Q3161" s="116">
        <v>0</v>
      </c>
      <c r="R3161" s="22">
        <f t="shared" si="745"/>
        <v>9</v>
      </c>
      <c r="S3161" s="116">
        <v>0</v>
      </c>
      <c r="T3161" s="116">
        <v>0</v>
      </c>
      <c r="U3161" s="116">
        <v>0</v>
      </c>
      <c r="V3161" s="116">
        <v>0</v>
      </c>
      <c r="W3161" s="22">
        <f t="shared" si="746"/>
        <v>0</v>
      </c>
      <c r="X3161" s="22">
        <f t="shared" si="747"/>
        <v>0.4</v>
      </c>
      <c r="Y3161" s="22">
        <f ca="1">OFFSET('Cost Study'!$B$7,'Operations Support'!$C3161,'Operations Support'!$B3161)*$H3161</f>
        <v>13.32</v>
      </c>
      <c r="Z3161" s="23">
        <f ca="1">Y3161*'Cost Study'!$B$31</f>
        <v>743.94770655628292</v>
      </c>
      <c r="AA3161" s="23">
        <f ca="1">IF(A3161=10298,1.51,1)*IF($B3161&lt;3,$D3161*'Cost Study'!$B$32*OFFSET('Cost Study'!$B$7,'Operations Support'!$C3161,'Operations Support'!$B3161),0)</f>
        <v>0.33300000000000007</v>
      </c>
      <c r="AB3161" s="24">
        <f ca="1">AA3161*'Cost Study'!$B$31</f>
        <v>18.598692663907077</v>
      </c>
      <c r="AC3161" s="23">
        <f ca="1">Y3161*'Cost Study'!$B$31</f>
        <v>743.94770655628292</v>
      </c>
      <c r="AD3161" s="24">
        <f ca="1">AA3161*'Cost Study'!$B$31</f>
        <v>18.598692663907077</v>
      </c>
      <c r="AE3161" s="377">
        <f t="shared" ca="1" si="748"/>
        <v>762.54639922018998</v>
      </c>
      <c r="AF3161" s="377">
        <f t="shared" ca="1" si="749"/>
        <v>762.54639922018998</v>
      </c>
      <c r="AH3161" s="688">
        <f>IFERROR($H3161/SUMIF($A:$A,$A3161,$H:$H)*SUMIF(Summary!$A$110:$A$186,$A3161,Summary!$P$110:$P$186),0)</f>
        <v>495.93953401172564</v>
      </c>
      <c r="AI3161" s="689">
        <f t="shared" ca="1" si="735"/>
        <v>266.60686520846434</v>
      </c>
      <c r="AJ3161" s="688">
        <f>IFERROR(H3161/SUMIF(A:A,A3161,H:H)*SUMIF(Summary!$A$110:$A$186,'Operations Support'!A3161,Summary!$Q$110:$Q$186),0)</f>
        <v>500.09960410881763</v>
      </c>
      <c r="AK3161" s="688">
        <f t="shared" ca="1" si="736"/>
        <v>262.44679511137235</v>
      </c>
      <c r="AM3161" s="688">
        <f>IFERROR($H3161/SUMIF($A:$A,$A3161,$H:$H)*SUMIF(Summary!$A$230:$A$266,$A3161,Summary!$P$230:$P$266),0)</f>
        <v>93.832452670721437</v>
      </c>
      <c r="AN3161" s="688">
        <f>IFERROR($H3161/SUMIF($A:$A,$A3161,$H:$H)*(SUMIF(Summary!$A$230:$A$266,$A3161,Summary!$L$230:$L$266)+SUMIF(Summary!$A$281:$A$317,$A3161,Summary!$L$281:$L$317))-AM3161,0)</f>
        <v>179.90878174727519</v>
      </c>
      <c r="AO3161" s="688">
        <f>IFERROR($H3161/SUMIF($A:$A,$A3161,$H:$H)*SUMIF(Summary!$A$230:$A$266,$A3161,Summary!$Q$230:$Q$266),0)</f>
        <v>94.619543744777729</v>
      </c>
      <c r="AP3161" s="688">
        <f>IFERROR($H3161/SUMIF($A:$A,$A3161,$H:$H)*(SUMIF(Summary!$A$230:$A$266,$A3161,Summary!$L$230:$L$266)+SUMIF(Summary!$A$281:$A$317,$A3161,Summary!$L$281:$L$317))-AO3161,0)</f>
        <v>179.12169067321889</v>
      </c>
      <c r="AQ3161" s="306"/>
      <c r="AR3161" s="688">
        <f t="shared" ca="1" si="737"/>
        <v>446.5156469557395</v>
      </c>
      <c r="AS3161" s="688">
        <f t="shared" ca="1" si="738"/>
        <v>441.56848578459125</v>
      </c>
    </row>
    <row r="3162" spans="1:45" x14ac:dyDescent="0.2">
      <c r="A3162" s="423">
        <v>11711</v>
      </c>
      <c r="B3162" s="424">
        <v>1</v>
      </c>
      <c r="C3162" s="425" t="s">
        <v>307</v>
      </c>
      <c r="D3162" s="422">
        <f t="shared" si="739"/>
        <v>0</v>
      </c>
      <c r="E3162" s="422">
        <f t="shared" si="740"/>
        <v>0</v>
      </c>
      <c r="F3162" s="422">
        <f t="shared" si="741"/>
        <v>0</v>
      </c>
      <c r="G3162" s="422">
        <f t="shared" si="742"/>
        <v>0</v>
      </c>
      <c r="H3162" s="22">
        <f t="shared" si="743"/>
        <v>0</v>
      </c>
      <c r="I3162" s="116">
        <v>0</v>
      </c>
      <c r="J3162" s="116">
        <v>0</v>
      </c>
      <c r="K3162" s="116">
        <v>0</v>
      </c>
      <c r="L3162" s="116">
        <v>0</v>
      </c>
      <c r="M3162" s="22">
        <f t="shared" si="744"/>
        <v>0</v>
      </c>
      <c r="N3162" s="116">
        <v>0</v>
      </c>
      <c r="O3162" s="116">
        <v>0</v>
      </c>
      <c r="P3162" s="116">
        <v>0</v>
      </c>
      <c r="Q3162" s="116">
        <v>0</v>
      </c>
      <c r="R3162" s="22">
        <f t="shared" si="745"/>
        <v>0</v>
      </c>
      <c r="S3162" s="116">
        <v>0</v>
      </c>
      <c r="T3162" s="116">
        <v>0</v>
      </c>
      <c r="U3162" s="116">
        <v>0</v>
      </c>
      <c r="V3162" s="116">
        <v>0</v>
      </c>
      <c r="W3162" s="22">
        <f t="shared" si="746"/>
        <v>0</v>
      </c>
      <c r="X3162" s="22">
        <f t="shared" si="747"/>
        <v>0</v>
      </c>
      <c r="Y3162" s="22">
        <f ca="1">OFFSET('Cost Study'!$B$7,'Operations Support'!$C3162,'Operations Support'!$B3162)*$H3162</f>
        <v>0</v>
      </c>
      <c r="Z3162" s="23">
        <f ca="1">Y3162*'Cost Study'!$B$31</f>
        <v>0</v>
      </c>
      <c r="AA3162" s="23">
        <f ca="1">IF(A3162=10298,1.51,1)*IF($B3162&lt;3,$D3162*'Cost Study'!$B$32*OFFSET('Cost Study'!$B$7,'Operations Support'!$C3162,'Operations Support'!$B3162),0)</f>
        <v>0</v>
      </c>
      <c r="AB3162" s="24">
        <f ca="1">AA3162*'Cost Study'!$B$31</f>
        <v>0</v>
      </c>
      <c r="AC3162" s="23">
        <f ca="1">Y3162*'Cost Study'!$B$31</f>
        <v>0</v>
      </c>
      <c r="AD3162" s="24">
        <f ca="1">AA3162*'Cost Study'!$B$31</f>
        <v>0</v>
      </c>
      <c r="AE3162" s="377">
        <f t="shared" ca="1" si="748"/>
        <v>0</v>
      </c>
      <c r="AF3162" s="377">
        <f t="shared" ca="1" si="749"/>
        <v>0</v>
      </c>
      <c r="AH3162" s="688">
        <f>IFERROR($H3162/SUMIF($A:$A,$A3162,$H:$H)*SUMIF(Summary!$A$110:$A$186,$A3162,Summary!$P$110:$P$186),0)</f>
        <v>0</v>
      </c>
      <c r="AI3162" s="689">
        <f t="shared" ca="1" si="735"/>
        <v>0</v>
      </c>
      <c r="AJ3162" s="688">
        <f>IFERROR(H3162/SUMIF(A:A,A3162,H:H)*SUMIF(Summary!$A$110:$A$186,'Operations Support'!A3162,Summary!$Q$110:$Q$186),0)</f>
        <v>0</v>
      </c>
      <c r="AK3162" s="688">
        <f t="shared" ca="1" si="736"/>
        <v>0</v>
      </c>
      <c r="AM3162" s="688">
        <f>IFERROR($H3162/SUMIF($A:$A,$A3162,$H:$H)*SUMIF(Summary!$A$230:$A$266,$A3162,Summary!$P$230:$P$266),0)</f>
        <v>0</v>
      </c>
      <c r="AN3162" s="688">
        <f>IFERROR($H3162/SUMIF($A:$A,$A3162,$H:$H)*(SUMIF(Summary!$A$230:$A$266,$A3162,Summary!$L$230:$L$266)+SUMIF(Summary!$A$281:$A$317,$A3162,Summary!$L$281:$L$317))-AM3162,0)</f>
        <v>0</v>
      </c>
      <c r="AO3162" s="688">
        <f>IFERROR($H3162/SUMIF($A:$A,$A3162,$H:$H)*SUMIF(Summary!$A$230:$A$266,$A3162,Summary!$Q$230:$Q$266),0)</f>
        <v>0</v>
      </c>
      <c r="AP3162" s="688">
        <f>IFERROR($H3162/SUMIF($A:$A,$A3162,$H:$H)*(SUMIF(Summary!$A$230:$A$266,$A3162,Summary!$L$230:$L$266)+SUMIF(Summary!$A$281:$A$317,$A3162,Summary!$L$281:$L$317))-AO3162,0)</f>
        <v>0</v>
      </c>
      <c r="AQ3162" s="306"/>
      <c r="AR3162" s="688">
        <f t="shared" ca="1" si="737"/>
        <v>0</v>
      </c>
      <c r="AS3162" s="688">
        <f t="shared" ca="1" si="738"/>
        <v>0</v>
      </c>
    </row>
    <row r="3163" spans="1:45" x14ac:dyDescent="0.2">
      <c r="A3163" s="423">
        <v>11711</v>
      </c>
      <c r="B3163" s="424">
        <v>1</v>
      </c>
      <c r="C3163" s="425" t="s">
        <v>308</v>
      </c>
      <c r="D3163" s="422">
        <f t="shared" si="739"/>
        <v>0</v>
      </c>
      <c r="E3163" s="422">
        <f t="shared" si="740"/>
        <v>0</v>
      </c>
      <c r="F3163" s="422">
        <f t="shared" si="741"/>
        <v>72</v>
      </c>
      <c r="G3163" s="422">
        <f t="shared" si="742"/>
        <v>0</v>
      </c>
      <c r="H3163" s="22">
        <f t="shared" si="743"/>
        <v>72</v>
      </c>
      <c r="I3163" s="116">
        <v>0</v>
      </c>
      <c r="J3163" s="116">
        <v>0</v>
      </c>
      <c r="K3163" s="116">
        <v>48</v>
      </c>
      <c r="L3163" s="116">
        <v>0</v>
      </c>
      <c r="M3163" s="22">
        <f t="shared" si="744"/>
        <v>48</v>
      </c>
      <c r="N3163" s="116">
        <v>0</v>
      </c>
      <c r="O3163" s="116">
        <v>0</v>
      </c>
      <c r="P3163" s="116">
        <v>24</v>
      </c>
      <c r="Q3163" s="116">
        <v>0</v>
      </c>
      <c r="R3163" s="22">
        <f t="shared" si="745"/>
        <v>24</v>
      </c>
      <c r="S3163" s="116">
        <v>0</v>
      </c>
      <c r="T3163" s="116">
        <v>0</v>
      </c>
      <c r="U3163" s="116">
        <v>0</v>
      </c>
      <c r="V3163" s="116">
        <v>0</v>
      </c>
      <c r="W3163" s="22">
        <f t="shared" si="746"/>
        <v>0</v>
      </c>
      <c r="X3163" s="22">
        <f t="shared" si="747"/>
        <v>2.4</v>
      </c>
      <c r="Y3163" s="22">
        <f ca="1">OFFSET('Cost Study'!$B$7,'Operations Support'!$C3163,'Operations Support'!$B3163)*$H3163</f>
        <v>113.76</v>
      </c>
      <c r="Z3163" s="23">
        <f ca="1">Y3163*'Cost Study'!$B$31</f>
        <v>6353.7155478860923</v>
      </c>
      <c r="AA3163" s="23">
        <f ca="1">IF(A3163=10298,1.51,1)*IF($B3163&lt;3,$D3163*'Cost Study'!$B$32*OFFSET('Cost Study'!$B$7,'Operations Support'!$C3163,'Operations Support'!$B3163),0)</f>
        <v>0</v>
      </c>
      <c r="AB3163" s="24">
        <f ca="1">AA3163*'Cost Study'!$B$31</f>
        <v>0</v>
      </c>
      <c r="AC3163" s="23">
        <f ca="1">Y3163*'Cost Study'!$B$31</f>
        <v>6353.7155478860923</v>
      </c>
      <c r="AD3163" s="24">
        <f ca="1">AA3163*'Cost Study'!$B$31</f>
        <v>0</v>
      </c>
      <c r="AE3163" s="377">
        <f t="shared" ca="1" si="748"/>
        <v>6353.7155478860923</v>
      </c>
      <c r="AF3163" s="377">
        <f t="shared" ca="1" si="749"/>
        <v>6353.7155478860923</v>
      </c>
      <c r="AH3163" s="688">
        <f>IFERROR($H3163/SUMIF($A:$A,$A3163,$H:$H)*SUMIF(Summary!$A$110:$A$186,$A3163,Summary!$P$110:$P$186),0)</f>
        <v>2975.6372040703536</v>
      </c>
      <c r="AI3163" s="689">
        <f t="shared" ca="1" si="735"/>
        <v>3378.0783438157387</v>
      </c>
      <c r="AJ3163" s="688">
        <f>IFERROR(H3163/SUMIF(A:A,A3163,H:H)*SUMIF(Summary!$A$110:$A$186,'Operations Support'!A3163,Summary!$Q$110:$Q$186),0)</f>
        <v>3000.5976246529058</v>
      </c>
      <c r="AK3163" s="688">
        <f t="shared" ca="1" si="736"/>
        <v>3353.1179232331865</v>
      </c>
      <c r="AM3163" s="688">
        <f>IFERROR($H3163/SUMIF($A:$A,$A3163,$H:$H)*SUMIF(Summary!$A$230:$A$266,$A3163,Summary!$P$230:$P$266),0)</f>
        <v>562.99471602432868</v>
      </c>
      <c r="AN3163" s="688">
        <f>IFERROR($H3163/SUMIF($A:$A,$A3163,$H:$H)*(SUMIF(Summary!$A$230:$A$266,$A3163,Summary!$L$230:$L$266)+SUMIF(Summary!$A$281:$A$317,$A3163,Summary!$L$281:$L$317))-AM3163,0)</f>
        <v>1079.4526904836509</v>
      </c>
      <c r="AO3163" s="688">
        <f>IFERROR($H3163/SUMIF($A:$A,$A3163,$H:$H)*SUMIF(Summary!$A$230:$A$266,$A3163,Summary!$Q$230:$Q$266),0)</f>
        <v>567.71726246866638</v>
      </c>
      <c r="AP3163" s="688">
        <f>IFERROR($H3163/SUMIF($A:$A,$A3163,$H:$H)*(SUMIF(Summary!$A$230:$A$266,$A3163,Summary!$L$230:$L$266)+SUMIF(Summary!$A$281:$A$317,$A3163,Summary!$L$281:$L$317))-AO3163,0)</f>
        <v>1074.7301440393132</v>
      </c>
      <c r="AQ3163" s="306"/>
      <c r="AR3163" s="688">
        <f t="shared" ca="1" si="737"/>
        <v>4457.5310342993898</v>
      </c>
      <c r="AS3163" s="688">
        <f t="shared" ca="1" si="738"/>
        <v>4427.8480672725</v>
      </c>
    </row>
    <row r="3164" spans="1:45" x14ac:dyDescent="0.2">
      <c r="A3164" s="423">
        <v>11711</v>
      </c>
      <c r="B3164" s="424">
        <v>1</v>
      </c>
      <c r="C3164" s="425" t="s">
        <v>309</v>
      </c>
      <c r="D3164" s="422">
        <f t="shared" si="739"/>
        <v>0</v>
      </c>
      <c r="E3164" s="422">
        <f t="shared" si="740"/>
        <v>0</v>
      </c>
      <c r="F3164" s="422">
        <f t="shared" si="741"/>
        <v>0</v>
      </c>
      <c r="G3164" s="422">
        <f t="shared" si="742"/>
        <v>0</v>
      </c>
      <c r="H3164" s="22">
        <f t="shared" si="743"/>
        <v>0</v>
      </c>
      <c r="I3164" s="116">
        <v>0</v>
      </c>
      <c r="J3164" s="116">
        <v>0</v>
      </c>
      <c r="K3164" s="116">
        <v>0</v>
      </c>
      <c r="L3164" s="116">
        <v>0</v>
      </c>
      <c r="M3164" s="22">
        <f t="shared" si="744"/>
        <v>0</v>
      </c>
      <c r="N3164" s="116">
        <v>0</v>
      </c>
      <c r="O3164" s="116">
        <v>0</v>
      </c>
      <c r="P3164" s="116">
        <v>0</v>
      </c>
      <c r="Q3164" s="116">
        <v>0</v>
      </c>
      <c r="R3164" s="22">
        <f t="shared" si="745"/>
        <v>0</v>
      </c>
      <c r="S3164" s="116">
        <v>0</v>
      </c>
      <c r="T3164" s="116">
        <v>0</v>
      </c>
      <c r="U3164" s="116">
        <v>0</v>
      </c>
      <c r="V3164" s="116">
        <v>0</v>
      </c>
      <c r="W3164" s="22">
        <f t="shared" si="746"/>
        <v>0</v>
      </c>
      <c r="X3164" s="22">
        <f t="shared" si="747"/>
        <v>0</v>
      </c>
      <c r="Y3164" s="22">
        <f ca="1">OFFSET('Cost Study'!$B$7,'Operations Support'!$C3164,'Operations Support'!$B3164)*$H3164</f>
        <v>0</v>
      </c>
      <c r="Z3164" s="23">
        <f ca="1">Y3164*'Cost Study'!$B$31</f>
        <v>0</v>
      </c>
      <c r="AA3164" s="23">
        <f ca="1">IF(A3164=10298,1.51,1)*IF($B3164&lt;3,$D3164*'Cost Study'!$B$32*OFFSET('Cost Study'!$B$7,'Operations Support'!$C3164,'Operations Support'!$B3164),0)</f>
        <v>0</v>
      </c>
      <c r="AB3164" s="24">
        <f ca="1">AA3164*'Cost Study'!$B$31</f>
        <v>0</v>
      </c>
      <c r="AC3164" s="23">
        <f ca="1">Y3164*'Cost Study'!$B$31</f>
        <v>0</v>
      </c>
      <c r="AD3164" s="24">
        <f ca="1">AA3164*'Cost Study'!$B$31</f>
        <v>0</v>
      </c>
      <c r="AE3164" s="377">
        <f t="shared" ca="1" si="748"/>
        <v>0</v>
      </c>
      <c r="AF3164" s="377">
        <f t="shared" ca="1" si="749"/>
        <v>0</v>
      </c>
      <c r="AH3164" s="688">
        <f>IFERROR($H3164/SUMIF($A:$A,$A3164,$H:$H)*SUMIF(Summary!$A$110:$A$186,$A3164,Summary!$P$110:$P$186),0)</f>
        <v>0</v>
      </c>
      <c r="AI3164" s="689">
        <f t="shared" ca="1" si="735"/>
        <v>0</v>
      </c>
      <c r="AJ3164" s="688">
        <f>IFERROR(H3164/SUMIF(A:A,A3164,H:H)*SUMIF(Summary!$A$110:$A$186,'Operations Support'!A3164,Summary!$Q$110:$Q$186),0)</f>
        <v>0</v>
      </c>
      <c r="AK3164" s="688">
        <f t="shared" ca="1" si="736"/>
        <v>0</v>
      </c>
      <c r="AM3164" s="688">
        <f>IFERROR($H3164/SUMIF($A:$A,$A3164,$H:$H)*SUMIF(Summary!$A$230:$A$266,$A3164,Summary!$P$230:$P$266),0)</f>
        <v>0</v>
      </c>
      <c r="AN3164" s="688">
        <f>IFERROR($H3164/SUMIF($A:$A,$A3164,$H:$H)*(SUMIF(Summary!$A$230:$A$266,$A3164,Summary!$L$230:$L$266)+SUMIF(Summary!$A$281:$A$317,$A3164,Summary!$L$281:$L$317))-AM3164,0)</f>
        <v>0</v>
      </c>
      <c r="AO3164" s="688">
        <f>IFERROR($H3164/SUMIF($A:$A,$A3164,$H:$H)*SUMIF(Summary!$A$230:$A$266,$A3164,Summary!$Q$230:$Q$266),0)</f>
        <v>0</v>
      </c>
      <c r="AP3164" s="688">
        <f>IFERROR($H3164/SUMIF($A:$A,$A3164,$H:$H)*(SUMIF(Summary!$A$230:$A$266,$A3164,Summary!$L$230:$L$266)+SUMIF(Summary!$A$281:$A$317,$A3164,Summary!$L$281:$L$317))-AO3164,0)</f>
        <v>0</v>
      </c>
      <c r="AQ3164" s="306"/>
      <c r="AR3164" s="688">
        <f t="shared" ca="1" si="737"/>
        <v>0</v>
      </c>
      <c r="AS3164" s="688">
        <f t="shared" ca="1" si="738"/>
        <v>0</v>
      </c>
    </row>
    <row r="3165" spans="1:45" x14ac:dyDescent="0.2">
      <c r="A3165" s="423">
        <v>11711</v>
      </c>
      <c r="B3165" s="424">
        <v>1</v>
      </c>
      <c r="C3165" s="425" t="s">
        <v>310</v>
      </c>
      <c r="D3165" s="422">
        <f t="shared" si="739"/>
        <v>0</v>
      </c>
      <c r="E3165" s="422">
        <f t="shared" si="740"/>
        <v>0</v>
      </c>
      <c r="F3165" s="422">
        <f t="shared" si="741"/>
        <v>0</v>
      </c>
      <c r="G3165" s="422">
        <f t="shared" si="742"/>
        <v>0</v>
      </c>
      <c r="H3165" s="22">
        <f t="shared" si="743"/>
        <v>0</v>
      </c>
      <c r="I3165" s="116">
        <v>0</v>
      </c>
      <c r="J3165" s="116">
        <v>0</v>
      </c>
      <c r="K3165" s="116">
        <v>0</v>
      </c>
      <c r="L3165" s="116">
        <v>0</v>
      </c>
      <c r="M3165" s="22">
        <f t="shared" si="744"/>
        <v>0</v>
      </c>
      <c r="N3165" s="116">
        <v>0</v>
      </c>
      <c r="O3165" s="116">
        <v>0</v>
      </c>
      <c r="P3165" s="116">
        <v>0</v>
      </c>
      <c r="Q3165" s="116">
        <v>0</v>
      </c>
      <c r="R3165" s="22">
        <f t="shared" si="745"/>
        <v>0</v>
      </c>
      <c r="S3165" s="116">
        <v>0</v>
      </c>
      <c r="T3165" s="116">
        <v>0</v>
      </c>
      <c r="U3165" s="116">
        <v>0</v>
      </c>
      <c r="V3165" s="116">
        <v>0</v>
      </c>
      <c r="W3165" s="22">
        <f t="shared" si="746"/>
        <v>0</v>
      </c>
      <c r="X3165" s="22">
        <f t="shared" si="747"/>
        <v>0</v>
      </c>
      <c r="Y3165" s="22">
        <f ca="1">OFFSET('Cost Study'!$B$7,'Operations Support'!$C3165,'Operations Support'!$B3165)*$H3165</f>
        <v>0</v>
      </c>
      <c r="Z3165" s="23">
        <f ca="1">Y3165*'Cost Study'!$B$31</f>
        <v>0</v>
      </c>
      <c r="AA3165" s="23">
        <f ca="1">IF(A3165=10298,1.51,1)*IF($B3165&lt;3,$D3165*'Cost Study'!$B$32*OFFSET('Cost Study'!$B$7,'Operations Support'!$C3165,'Operations Support'!$B3165),0)</f>
        <v>0</v>
      </c>
      <c r="AB3165" s="24">
        <f ca="1">AA3165*'Cost Study'!$B$31</f>
        <v>0</v>
      </c>
      <c r="AC3165" s="23">
        <f ca="1">Y3165*'Cost Study'!$B$31</f>
        <v>0</v>
      </c>
      <c r="AD3165" s="24">
        <f ca="1">AA3165*'Cost Study'!$B$31</f>
        <v>0</v>
      </c>
      <c r="AE3165" s="377">
        <f t="shared" ca="1" si="748"/>
        <v>0</v>
      </c>
      <c r="AF3165" s="377">
        <f t="shared" ca="1" si="749"/>
        <v>0</v>
      </c>
      <c r="AH3165" s="688">
        <f>IFERROR($H3165/SUMIF($A:$A,$A3165,$H:$H)*SUMIF(Summary!$A$110:$A$186,$A3165,Summary!$P$110:$P$186),0)</f>
        <v>0</v>
      </c>
      <c r="AI3165" s="689">
        <f t="shared" ca="1" si="735"/>
        <v>0</v>
      </c>
      <c r="AJ3165" s="688">
        <f>IFERROR(H3165/SUMIF(A:A,A3165,H:H)*SUMIF(Summary!$A$110:$A$186,'Operations Support'!A3165,Summary!$Q$110:$Q$186),0)</f>
        <v>0</v>
      </c>
      <c r="AK3165" s="688">
        <f t="shared" ca="1" si="736"/>
        <v>0</v>
      </c>
      <c r="AM3165" s="688">
        <f>IFERROR($H3165/SUMIF($A:$A,$A3165,$H:$H)*SUMIF(Summary!$A$230:$A$266,$A3165,Summary!$P$230:$P$266),0)</f>
        <v>0</v>
      </c>
      <c r="AN3165" s="688">
        <f>IFERROR($H3165/SUMIF($A:$A,$A3165,$H:$H)*(SUMIF(Summary!$A$230:$A$266,$A3165,Summary!$L$230:$L$266)+SUMIF(Summary!$A$281:$A$317,$A3165,Summary!$L$281:$L$317))-AM3165,0)</f>
        <v>0</v>
      </c>
      <c r="AO3165" s="688">
        <f>IFERROR($H3165/SUMIF($A:$A,$A3165,$H:$H)*SUMIF(Summary!$A$230:$A$266,$A3165,Summary!$Q$230:$Q$266),0)</f>
        <v>0</v>
      </c>
      <c r="AP3165" s="688">
        <f>IFERROR($H3165/SUMIF($A:$A,$A3165,$H:$H)*(SUMIF(Summary!$A$230:$A$266,$A3165,Summary!$L$230:$L$266)+SUMIF(Summary!$A$281:$A$317,$A3165,Summary!$L$281:$L$317))-AO3165,0)</f>
        <v>0</v>
      </c>
      <c r="AQ3165" s="306"/>
      <c r="AR3165" s="688">
        <f t="shared" ca="1" si="737"/>
        <v>0</v>
      </c>
      <c r="AS3165" s="688">
        <f t="shared" ca="1" si="738"/>
        <v>0</v>
      </c>
    </row>
    <row r="3166" spans="1:45" x14ac:dyDescent="0.2">
      <c r="A3166" s="423">
        <v>11711</v>
      </c>
      <c r="B3166" s="424">
        <v>1</v>
      </c>
      <c r="C3166" s="425" t="s">
        <v>311</v>
      </c>
      <c r="D3166" s="422">
        <f t="shared" si="739"/>
        <v>0</v>
      </c>
      <c r="E3166" s="422">
        <f t="shared" si="740"/>
        <v>0</v>
      </c>
      <c r="F3166" s="422">
        <f t="shared" si="741"/>
        <v>0</v>
      </c>
      <c r="G3166" s="422">
        <f t="shared" si="742"/>
        <v>0</v>
      </c>
      <c r="H3166" s="22">
        <f t="shared" si="743"/>
        <v>0</v>
      </c>
      <c r="I3166" s="116">
        <v>0</v>
      </c>
      <c r="J3166" s="116">
        <v>0</v>
      </c>
      <c r="K3166" s="116">
        <v>0</v>
      </c>
      <c r="L3166" s="116">
        <v>0</v>
      </c>
      <c r="M3166" s="22">
        <f t="shared" si="744"/>
        <v>0</v>
      </c>
      <c r="N3166" s="116">
        <v>0</v>
      </c>
      <c r="O3166" s="116">
        <v>0</v>
      </c>
      <c r="P3166" s="116">
        <v>0</v>
      </c>
      <c r="Q3166" s="116">
        <v>0</v>
      </c>
      <c r="R3166" s="22">
        <f t="shared" si="745"/>
        <v>0</v>
      </c>
      <c r="S3166" s="116">
        <v>0</v>
      </c>
      <c r="T3166" s="116">
        <v>0</v>
      </c>
      <c r="U3166" s="116">
        <v>0</v>
      </c>
      <c r="V3166" s="116">
        <v>0</v>
      </c>
      <c r="W3166" s="22">
        <f t="shared" si="746"/>
        <v>0</v>
      </c>
      <c r="X3166" s="22">
        <f t="shared" si="747"/>
        <v>0</v>
      </c>
      <c r="Y3166" s="22">
        <f ca="1">OFFSET('Cost Study'!$B$7,'Operations Support'!$C3166,'Operations Support'!$B3166)*$H3166</f>
        <v>0</v>
      </c>
      <c r="Z3166" s="23">
        <f ca="1">Y3166*'Cost Study'!$B$31</f>
        <v>0</v>
      </c>
      <c r="AA3166" s="23">
        <f ca="1">IF(A3166=10298,1.51,1)*IF($B3166&lt;3,$D3166*'Cost Study'!$B$32*OFFSET('Cost Study'!$B$7,'Operations Support'!$C3166,'Operations Support'!$B3166),0)</f>
        <v>0</v>
      </c>
      <c r="AB3166" s="24">
        <f ca="1">AA3166*'Cost Study'!$B$31</f>
        <v>0</v>
      </c>
      <c r="AC3166" s="23">
        <f ca="1">Y3166*'Cost Study'!$B$31</f>
        <v>0</v>
      </c>
      <c r="AD3166" s="24">
        <f ca="1">AA3166*'Cost Study'!$B$31</f>
        <v>0</v>
      </c>
      <c r="AE3166" s="377">
        <f t="shared" ca="1" si="748"/>
        <v>0</v>
      </c>
      <c r="AF3166" s="377">
        <f t="shared" ca="1" si="749"/>
        <v>0</v>
      </c>
      <c r="AH3166" s="688">
        <f>IFERROR($H3166/SUMIF($A:$A,$A3166,$H:$H)*SUMIF(Summary!$A$110:$A$186,$A3166,Summary!$P$110:$P$186),0)</f>
        <v>0</v>
      </c>
      <c r="AI3166" s="689">
        <f t="shared" ca="1" si="735"/>
        <v>0</v>
      </c>
      <c r="AJ3166" s="688">
        <f>IFERROR(H3166/SUMIF(A:A,A3166,H:H)*SUMIF(Summary!$A$110:$A$186,'Operations Support'!A3166,Summary!$Q$110:$Q$186),0)</f>
        <v>0</v>
      </c>
      <c r="AK3166" s="688">
        <f t="shared" ca="1" si="736"/>
        <v>0</v>
      </c>
      <c r="AM3166" s="688">
        <f>IFERROR($H3166/SUMIF($A:$A,$A3166,$H:$H)*SUMIF(Summary!$A$230:$A$266,$A3166,Summary!$P$230:$P$266),0)</f>
        <v>0</v>
      </c>
      <c r="AN3166" s="688">
        <f>IFERROR($H3166/SUMIF($A:$A,$A3166,$H:$H)*(SUMIF(Summary!$A$230:$A$266,$A3166,Summary!$L$230:$L$266)+SUMIF(Summary!$A$281:$A$317,$A3166,Summary!$L$281:$L$317))-AM3166,0)</f>
        <v>0</v>
      </c>
      <c r="AO3166" s="688">
        <f>IFERROR($H3166/SUMIF($A:$A,$A3166,$H:$H)*SUMIF(Summary!$A$230:$A$266,$A3166,Summary!$Q$230:$Q$266),0)</f>
        <v>0</v>
      </c>
      <c r="AP3166" s="688">
        <f>IFERROR($H3166/SUMIF($A:$A,$A3166,$H:$H)*(SUMIF(Summary!$A$230:$A$266,$A3166,Summary!$L$230:$L$266)+SUMIF(Summary!$A$281:$A$317,$A3166,Summary!$L$281:$L$317))-AO3166,0)</f>
        <v>0</v>
      </c>
      <c r="AQ3166" s="306"/>
      <c r="AR3166" s="688">
        <f t="shared" ca="1" si="737"/>
        <v>0</v>
      </c>
      <c r="AS3166" s="688">
        <f t="shared" ca="1" si="738"/>
        <v>0</v>
      </c>
    </row>
    <row r="3167" spans="1:45" x14ac:dyDescent="0.2">
      <c r="A3167" s="423">
        <v>11711</v>
      </c>
      <c r="B3167" s="424">
        <v>1</v>
      </c>
      <c r="C3167" s="425" t="s">
        <v>312</v>
      </c>
      <c r="D3167" s="422">
        <f t="shared" si="739"/>
        <v>0</v>
      </c>
      <c r="E3167" s="422">
        <f t="shared" si="740"/>
        <v>0</v>
      </c>
      <c r="F3167" s="422">
        <f t="shared" si="741"/>
        <v>0</v>
      </c>
      <c r="G3167" s="422">
        <f t="shared" si="742"/>
        <v>0</v>
      </c>
      <c r="H3167" s="22">
        <f t="shared" si="743"/>
        <v>0</v>
      </c>
      <c r="I3167" s="116">
        <v>0</v>
      </c>
      <c r="J3167" s="116">
        <v>0</v>
      </c>
      <c r="K3167" s="116">
        <v>0</v>
      </c>
      <c r="L3167" s="116">
        <v>0</v>
      </c>
      <c r="M3167" s="22">
        <f t="shared" si="744"/>
        <v>0</v>
      </c>
      <c r="N3167" s="116">
        <v>0</v>
      </c>
      <c r="O3167" s="116">
        <v>0</v>
      </c>
      <c r="P3167" s="116">
        <v>0</v>
      </c>
      <c r="Q3167" s="116">
        <v>0</v>
      </c>
      <c r="R3167" s="22">
        <f t="shared" si="745"/>
        <v>0</v>
      </c>
      <c r="S3167" s="116">
        <v>0</v>
      </c>
      <c r="T3167" s="116">
        <v>0</v>
      </c>
      <c r="U3167" s="116">
        <v>0</v>
      </c>
      <c r="V3167" s="116">
        <v>0</v>
      </c>
      <c r="W3167" s="22">
        <f t="shared" si="746"/>
        <v>0</v>
      </c>
      <c r="X3167" s="22">
        <f t="shared" si="747"/>
        <v>0</v>
      </c>
      <c r="Y3167" s="22">
        <f ca="1">OFFSET('Cost Study'!$B$7,'Operations Support'!$C3167,'Operations Support'!$B3167)*$H3167</f>
        <v>0</v>
      </c>
      <c r="Z3167" s="23">
        <f ca="1">Y3167*'Cost Study'!$B$31</f>
        <v>0</v>
      </c>
      <c r="AA3167" s="23">
        <f ca="1">IF(A3167=10298,1.51,1)*IF($B3167&lt;3,$D3167*'Cost Study'!$B$32*OFFSET('Cost Study'!$B$7,'Operations Support'!$C3167,'Operations Support'!$B3167),0)</f>
        <v>0</v>
      </c>
      <c r="AB3167" s="24">
        <f ca="1">AA3167*'Cost Study'!$B$31</f>
        <v>0</v>
      </c>
      <c r="AC3167" s="23">
        <f ca="1">Y3167*'Cost Study'!$B$31</f>
        <v>0</v>
      </c>
      <c r="AD3167" s="24">
        <f ca="1">AA3167*'Cost Study'!$B$31</f>
        <v>0</v>
      </c>
      <c r="AE3167" s="377">
        <f t="shared" ca="1" si="748"/>
        <v>0</v>
      </c>
      <c r="AF3167" s="377">
        <f t="shared" ca="1" si="749"/>
        <v>0</v>
      </c>
      <c r="AH3167" s="688">
        <f>IFERROR($H3167/SUMIF($A:$A,$A3167,$H:$H)*SUMIF(Summary!$A$110:$A$186,$A3167,Summary!$P$110:$P$186),0)</f>
        <v>0</v>
      </c>
      <c r="AI3167" s="689">
        <f t="shared" ca="1" si="735"/>
        <v>0</v>
      </c>
      <c r="AJ3167" s="688">
        <f>IFERROR(H3167/SUMIF(A:A,A3167,H:H)*SUMIF(Summary!$A$110:$A$186,'Operations Support'!A3167,Summary!$Q$110:$Q$186),0)</f>
        <v>0</v>
      </c>
      <c r="AK3167" s="688">
        <f t="shared" ca="1" si="736"/>
        <v>0</v>
      </c>
      <c r="AM3167" s="688">
        <f>IFERROR($H3167/SUMIF($A:$A,$A3167,$H:$H)*SUMIF(Summary!$A$230:$A$266,$A3167,Summary!$P$230:$P$266),0)</f>
        <v>0</v>
      </c>
      <c r="AN3167" s="688">
        <f>IFERROR($H3167/SUMIF($A:$A,$A3167,$H:$H)*(SUMIF(Summary!$A$230:$A$266,$A3167,Summary!$L$230:$L$266)+SUMIF(Summary!$A$281:$A$317,$A3167,Summary!$L$281:$L$317))-AM3167,0)</f>
        <v>0</v>
      </c>
      <c r="AO3167" s="688">
        <f>IFERROR($H3167/SUMIF($A:$A,$A3167,$H:$H)*SUMIF(Summary!$A$230:$A$266,$A3167,Summary!$Q$230:$Q$266),0)</f>
        <v>0</v>
      </c>
      <c r="AP3167" s="688">
        <f>IFERROR($H3167/SUMIF($A:$A,$A3167,$H:$H)*(SUMIF(Summary!$A$230:$A$266,$A3167,Summary!$L$230:$L$266)+SUMIF(Summary!$A$281:$A$317,$A3167,Summary!$L$281:$L$317))-AO3167,0)</f>
        <v>0</v>
      </c>
      <c r="AQ3167" s="306"/>
      <c r="AR3167" s="688">
        <f t="shared" ca="1" si="737"/>
        <v>0</v>
      </c>
      <c r="AS3167" s="688">
        <f t="shared" ca="1" si="738"/>
        <v>0</v>
      </c>
    </row>
    <row r="3168" spans="1:45" x14ac:dyDescent="0.2">
      <c r="A3168" s="423">
        <v>11711</v>
      </c>
      <c r="B3168" s="424">
        <v>1</v>
      </c>
      <c r="C3168" s="425" t="s">
        <v>313</v>
      </c>
      <c r="D3168" s="422">
        <f t="shared" si="739"/>
        <v>67</v>
      </c>
      <c r="E3168" s="422">
        <f t="shared" si="740"/>
        <v>0</v>
      </c>
      <c r="F3168" s="422">
        <f t="shared" si="741"/>
        <v>348</v>
      </c>
      <c r="G3168" s="422">
        <f t="shared" si="742"/>
        <v>0</v>
      </c>
      <c r="H3168" s="22">
        <f t="shared" si="743"/>
        <v>415</v>
      </c>
      <c r="I3168" s="116">
        <v>18</v>
      </c>
      <c r="J3168" s="116">
        <v>0</v>
      </c>
      <c r="K3168" s="116">
        <v>195</v>
      </c>
      <c r="L3168" s="116">
        <v>0</v>
      </c>
      <c r="M3168" s="22">
        <f t="shared" si="744"/>
        <v>213</v>
      </c>
      <c r="N3168" s="116">
        <v>24</v>
      </c>
      <c r="O3168" s="116">
        <v>0</v>
      </c>
      <c r="P3168" s="116">
        <v>138</v>
      </c>
      <c r="Q3168" s="116">
        <v>0</v>
      </c>
      <c r="R3168" s="22">
        <f t="shared" si="745"/>
        <v>162</v>
      </c>
      <c r="S3168" s="116">
        <v>25</v>
      </c>
      <c r="T3168" s="116">
        <v>0</v>
      </c>
      <c r="U3168" s="116">
        <v>15</v>
      </c>
      <c r="V3168" s="116">
        <v>0</v>
      </c>
      <c r="W3168" s="22">
        <f t="shared" si="746"/>
        <v>40</v>
      </c>
      <c r="X3168" s="22">
        <f t="shared" si="747"/>
        <v>13.833333333333334</v>
      </c>
      <c r="Y3168" s="22">
        <f ca="1">OFFSET('Cost Study'!$B$7,'Operations Support'!$C3168,'Operations Support'!$B3168)*$H3168</f>
        <v>402.55</v>
      </c>
      <c r="Z3168" s="23">
        <f ca="1">Y3168*'Cost Study'!$B$31</f>
        <v>22483.194389957334</v>
      </c>
      <c r="AA3168" s="23">
        <f ca="1">IF(A3168=10298,1.51,1)*IF($B3168&lt;3,$D3168*'Cost Study'!$B$32*OFFSET('Cost Study'!$B$7,'Operations Support'!$C3168,'Operations Support'!$B3168),0)</f>
        <v>6.4989999999999997</v>
      </c>
      <c r="AB3168" s="24">
        <f ca="1">AA3168*'Cost Study'!$B$31</f>
        <v>362.98169256075693</v>
      </c>
      <c r="AC3168" s="23">
        <f ca="1">Y3168*'Cost Study'!$B$31</f>
        <v>22483.194389957334</v>
      </c>
      <c r="AD3168" s="24">
        <f ca="1">AA3168*'Cost Study'!$B$31</f>
        <v>362.98169256075693</v>
      </c>
      <c r="AE3168" s="377">
        <f t="shared" ca="1" si="748"/>
        <v>22846.17608251809</v>
      </c>
      <c r="AF3168" s="377">
        <f t="shared" ca="1" si="749"/>
        <v>22846.17608251809</v>
      </c>
      <c r="AH3168" s="688">
        <f>IFERROR($H3168/SUMIF($A:$A,$A3168,$H:$H)*SUMIF(Summary!$A$110:$A$186,$A3168,Summary!$P$110:$P$186),0)</f>
        <v>17151.242217905514</v>
      </c>
      <c r="AI3168" s="689">
        <f t="shared" ca="1" si="735"/>
        <v>5694.9338646125761</v>
      </c>
      <c r="AJ3168" s="688">
        <f>IFERROR(H3168/SUMIF(A:A,A3168,H:H)*SUMIF(Summary!$A$110:$A$186,'Operations Support'!A3168,Summary!$Q$110:$Q$186),0)</f>
        <v>17295.11130876328</v>
      </c>
      <c r="AK3168" s="688">
        <f t="shared" ca="1" si="736"/>
        <v>5551.0647737548097</v>
      </c>
      <c r="AM3168" s="688">
        <f>IFERROR($H3168/SUMIF($A:$A,$A3168,$H:$H)*SUMIF(Summary!$A$230:$A$266,$A3168,Summary!$P$230:$P$266),0)</f>
        <v>3245.0389881957835</v>
      </c>
      <c r="AN3168" s="688">
        <f>IFERROR($H3168/SUMIF($A:$A,$A3168,$H:$H)*(SUMIF(Summary!$A$230:$A$266,$A3168,Summary!$L$230:$L$266)+SUMIF(Summary!$A$281:$A$317,$A3168,Summary!$L$281:$L$317))-AM3168,0)</f>
        <v>6221.845368759934</v>
      </c>
      <c r="AO3168" s="688">
        <f>IFERROR($H3168/SUMIF($A:$A,$A3168,$H:$H)*SUMIF(Summary!$A$230:$A$266,$A3168,Summary!$Q$230:$Q$266),0)</f>
        <v>3272.2592211735637</v>
      </c>
      <c r="AP3168" s="688">
        <f>IFERROR($H3168/SUMIF($A:$A,$A3168,$H:$H)*(SUMIF(Summary!$A$230:$A$266,$A3168,Summary!$L$230:$L$266)+SUMIF(Summary!$A$281:$A$317,$A3168,Summary!$L$281:$L$317))-AO3168,0)</f>
        <v>6194.6251357821538</v>
      </c>
      <c r="AQ3168" s="306"/>
      <c r="AR3168" s="688">
        <f t="shared" ca="1" si="737"/>
        <v>11916.77923337251</v>
      </c>
      <c r="AS3168" s="688">
        <f t="shared" ca="1" si="738"/>
        <v>11745.689909536963</v>
      </c>
    </row>
    <row r="3169" spans="1:45" x14ac:dyDescent="0.2">
      <c r="A3169" s="423">
        <v>11711</v>
      </c>
      <c r="B3169" s="424">
        <v>1</v>
      </c>
      <c r="C3169" s="425" t="s">
        <v>314</v>
      </c>
      <c r="D3169" s="422">
        <f t="shared" si="739"/>
        <v>0</v>
      </c>
      <c r="E3169" s="422">
        <f t="shared" si="740"/>
        <v>0</v>
      </c>
      <c r="F3169" s="422">
        <f t="shared" si="741"/>
        <v>0</v>
      </c>
      <c r="G3169" s="422">
        <f t="shared" si="742"/>
        <v>0</v>
      </c>
      <c r="H3169" s="22">
        <f t="shared" si="743"/>
        <v>0</v>
      </c>
      <c r="I3169" s="116">
        <v>0</v>
      </c>
      <c r="J3169" s="116">
        <v>0</v>
      </c>
      <c r="K3169" s="116">
        <v>0</v>
      </c>
      <c r="L3169" s="116">
        <v>0</v>
      </c>
      <c r="M3169" s="22">
        <f t="shared" si="744"/>
        <v>0</v>
      </c>
      <c r="N3169" s="116">
        <v>0</v>
      </c>
      <c r="O3169" s="116">
        <v>0</v>
      </c>
      <c r="P3169" s="116">
        <v>0</v>
      </c>
      <c r="Q3169" s="116">
        <v>0</v>
      </c>
      <c r="R3169" s="22">
        <f t="shared" si="745"/>
        <v>0</v>
      </c>
      <c r="S3169" s="116">
        <v>0</v>
      </c>
      <c r="T3169" s="116">
        <v>0</v>
      </c>
      <c r="U3169" s="116">
        <v>0</v>
      </c>
      <c r="V3169" s="116">
        <v>0</v>
      </c>
      <c r="W3169" s="22">
        <f t="shared" si="746"/>
        <v>0</v>
      </c>
      <c r="X3169" s="22">
        <f t="shared" si="747"/>
        <v>0</v>
      </c>
      <c r="Y3169" s="22">
        <f ca="1">OFFSET('Cost Study'!$B$7,'Operations Support'!$C3169,'Operations Support'!$B3169)*$H3169</f>
        <v>0</v>
      </c>
      <c r="Z3169" s="23">
        <f ca="1">Y3169*'Cost Study'!$B$31</f>
        <v>0</v>
      </c>
      <c r="AA3169" s="23">
        <f ca="1">IF(A3169=10298,1.51,1)*IF($B3169&lt;3,$D3169*'Cost Study'!$B$32*OFFSET('Cost Study'!$B$7,'Operations Support'!$C3169,'Operations Support'!$B3169),0)</f>
        <v>0</v>
      </c>
      <c r="AB3169" s="24">
        <f ca="1">AA3169*'Cost Study'!$B$31</f>
        <v>0</v>
      </c>
      <c r="AC3169" s="23">
        <f ca="1">Y3169*'Cost Study'!$B$31</f>
        <v>0</v>
      </c>
      <c r="AD3169" s="24">
        <f ca="1">AA3169*'Cost Study'!$B$31</f>
        <v>0</v>
      </c>
      <c r="AE3169" s="377">
        <f t="shared" ca="1" si="748"/>
        <v>0</v>
      </c>
      <c r="AF3169" s="377">
        <f t="shared" ca="1" si="749"/>
        <v>0</v>
      </c>
      <c r="AH3169" s="688">
        <f>IFERROR($H3169/SUMIF($A:$A,$A3169,$H:$H)*SUMIF(Summary!$A$110:$A$186,$A3169,Summary!$P$110:$P$186),0)</f>
        <v>0</v>
      </c>
      <c r="AI3169" s="689">
        <f t="shared" ca="1" si="735"/>
        <v>0</v>
      </c>
      <c r="AJ3169" s="688">
        <f>IFERROR(H3169/SUMIF(A:A,A3169,H:H)*SUMIF(Summary!$A$110:$A$186,'Operations Support'!A3169,Summary!$Q$110:$Q$186),0)</f>
        <v>0</v>
      </c>
      <c r="AK3169" s="688">
        <f t="shared" ca="1" si="736"/>
        <v>0</v>
      </c>
      <c r="AM3169" s="688">
        <f>IFERROR($H3169/SUMIF($A:$A,$A3169,$H:$H)*SUMIF(Summary!$A$230:$A$266,$A3169,Summary!$P$230:$P$266),0)</f>
        <v>0</v>
      </c>
      <c r="AN3169" s="688">
        <f>IFERROR($H3169/SUMIF($A:$A,$A3169,$H:$H)*(SUMIF(Summary!$A$230:$A$266,$A3169,Summary!$L$230:$L$266)+SUMIF(Summary!$A$281:$A$317,$A3169,Summary!$L$281:$L$317))-AM3169,0)</f>
        <v>0</v>
      </c>
      <c r="AO3169" s="688">
        <f>IFERROR($H3169/SUMIF($A:$A,$A3169,$H:$H)*SUMIF(Summary!$A$230:$A$266,$A3169,Summary!$Q$230:$Q$266),0)</f>
        <v>0</v>
      </c>
      <c r="AP3169" s="688">
        <f>IFERROR($H3169/SUMIF($A:$A,$A3169,$H:$H)*(SUMIF(Summary!$A$230:$A$266,$A3169,Summary!$L$230:$L$266)+SUMIF(Summary!$A$281:$A$317,$A3169,Summary!$L$281:$L$317))-AO3169,0)</f>
        <v>0</v>
      </c>
      <c r="AQ3169" s="306"/>
      <c r="AR3169" s="688">
        <f t="shared" ca="1" si="737"/>
        <v>0</v>
      </c>
      <c r="AS3169" s="688">
        <f t="shared" ca="1" si="738"/>
        <v>0</v>
      </c>
    </row>
    <row r="3170" spans="1:45" x14ac:dyDescent="0.2">
      <c r="A3170" s="423">
        <v>11711</v>
      </c>
      <c r="B3170" s="424">
        <v>1</v>
      </c>
      <c r="C3170" s="425" t="s">
        <v>315</v>
      </c>
      <c r="D3170" s="422">
        <f t="shared" si="739"/>
        <v>2220</v>
      </c>
      <c r="E3170" s="422">
        <f t="shared" si="740"/>
        <v>0</v>
      </c>
      <c r="F3170" s="422">
        <f t="shared" si="741"/>
        <v>525</v>
      </c>
      <c r="G3170" s="422">
        <f t="shared" si="742"/>
        <v>0</v>
      </c>
      <c r="H3170" s="22">
        <f t="shared" si="743"/>
        <v>2745</v>
      </c>
      <c r="I3170" s="116">
        <v>1026</v>
      </c>
      <c r="J3170" s="116">
        <v>0</v>
      </c>
      <c r="K3170" s="116">
        <v>231</v>
      </c>
      <c r="L3170" s="116">
        <v>0</v>
      </c>
      <c r="M3170" s="22">
        <f t="shared" si="744"/>
        <v>1257</v>
      </c>
      <c r="N3170" s="116">
        <v>1140</v>
      </c>
      <c r="O3170" s="116">
        <v>0</v>
      </c>
      <c r="P3170" s="116">
        <v>285</v>
      </c>
      <c r="Q3170" s="116">
        <v>0</v>
      </c>
      <c r="R3170" s="22">
        <f t="shared" si="745"/>
        <v>1425</v>
      </c>
      <c r="S3170" s="116">
        <v>54</v>
      </c>
      <c r="T3170" s="116">
        <v>0</v>
      </c>
      <c r="U3170" s="116">
        <v>9</v>
      </c>
      <c r="V3170" s="116">
        <v>0</v>
      </c>
      <c r="W3170" s="22">
        <f t="shared" si="746"/>
        <v>63</v>
      </c>
      <c r="X3170" s="22">
        <f t="shared" si="747"/>
        <v>91.5</v>
      </c>
      <c r="Y3170" s="22">
        <f ca="1">OFFSET('Cost Study'!$B$7,'Operations Support'!$C3170,'Operations Support'!$B3170)*$H3170</f>
        <v>3101.85</v>
      </c>
      <c r="Z3170" s="23">
        <f ca="1">Y3170*'Cost Study'!$B$31</f>
        <v>173244.30882744791</v>
      </c>
      <c r="AA3170" s="23">
        <f ca="1">IF(A3170=10298,1.51,1)*IF($B3170&lt;3,$D3170*'Cost Study'!$B$32*OFFSET('Cost Study'!$B$7,'Operations Support'!$C3170,'Operations Support'!$B3170),0)</f>
        <v>250.85999999999999</v>
      </c>
      <c r="AB3170" s="24">
        <f ca="1">AA3170*'Cost Study'!$B$31</f>
        <v>14011.015140143329</v>
      </c>
      <c r="AC3170" s="23">
        <f ca="1">Y3170*'Cost Study'!$B$31</f>
        <v>173244.30882744791</v>
      </c>
      <c r="AD3170" s="24">
        <f ca="1">AA3170*'Cost Study'!$B$31</f>
        <v>14011.015140143329</v>
      </c>
      <c r="AE3170" s="377">
        <f t="shared" ca="1" si="748"/>
        <v>187255.32396759125</v>
      </c>
      <c r="AF3170" s="377">
        <f t="shared" ca="1" si="749"/>
        <v>187255.32396759125</v>
      </c>
      <c r="AH3170" s="688">
        <f>IFERROR($H3170/SUMIF($A:$A,$A3170,$H:$H)*SUMIF(Summary!$A$110:$A$186,$A3170,Summary!$P$110:$P$186),0)</f>
        <v>113446.16840518224</v>
      </c>
      <c r="AI3170" s="689">
        <f t="shared" ca="1" si="735"/>
        <v>73809.155562409011</v>
      </c>
      <c r="AJ3170" s="688">
        <f>IFERROR(H3170/SUMIF(A:A,A3170,H:H)*SUMIF(Summary!$A$110:$A$186,'Operations Support'!A3170,Summary!$Q$110:$Q$186),0)</f>
        <v>114397.78443989203</v>
      </c>
      <c r="AK3170" s="688">
        <f t="shared" ca="1" si="736"/>
        <v>72857.53952769922</v>
      </c>
      <c r="AM3170" s="688">
        <f>IFERROR($H3170/SUMIF($A:$A,$A3170,$H:$H)*SUMIF(Summary!$A$230:$A$266,$A3170,Summary!$P$230:$P$266),0)</f>
        <v>21464.17354842753</v>
      </c>
      <c r="AN3170" s="688">
        <f>IFERROR($H3170/SUMIF($A:$A,$A3170,$H:$H)*(SUMIF(Summary!$A$230:$A$266,$A3170,Summary!$L$230:$L$266)+SUMIF(Summary!$A$281:$A$317,$A3170,Summary!$L$281:$L$317))-AM3170,0)</f>
        <v>41154.133824689197</v>
      </c>
      <c r="AO3170" s="688">
        <f>IFERROR($H3170/SUMIF($A:$A,$A3170,$H:$H)*SUMIF(Summary!$A$230:$A$266,$A3170,Summary!$Q$230:$Q$266),0)</f>
        <v>21644.220631617904</v>
      </c>
      <c r="AP3170" s="688">
        <f>IFERROR($H3170/SUMIF($A:$A,$A3170,$H:$H)*(SUMIF(Summary!$A$230:$A$266,$A3170,Summary!$L$230:$L$266)+SUMIF(Summary!$A$281:$A$317,$A3170,Summary!$L$281:$L$317))-AO3170,0)</f>
        <v>40974.086741498817</v>
      </c>
      <c r="AQ3170" s="306"/>
      <c r="AR3170" s="688">
        <f t="shared" ca="1" si="737"/>
        <v>114963.28938709821</v>
      </c>
      <c r="AS3170" s="688">
        <f t="shared" ca="1" si="738"/>
        <v>113831.62626919804</v>
      </c>
    </row>
    <row r="3171" spans="1:45" x14ac:dyDescent="0.2">
      <c r="A3171" s="423">
        <v>11711</v>
      </c>
      <c r="B3171" s="424">
        <v>1</v>
      </c>
      <c r="C3171" s="425" t="s">
        <v>316</v>
      </c>
      <c r="D3171" s="422">
        <f t="shared" si="739"/>
        <v>0</v>
      </c>
      <c r="E3171" s="422">
        <f t="shared" si="740"/>
        <v>0</v>
      </c>
      <c r="F3171" s="422">
        <f t="shared" si="741"/>
        <v>0</v>
      </c>
      <c r="G3171" s="422">
        <f t="shared" si="742"/>
        <v>0</v>
      </c>
      <c r="H3171" s="22">
        <f t="shared" si="743"/>
        <v>0</v>
      </c>
      <c r="I3171" s="116">
        <v>0</v>
      </c>
      <c r="J3171" s="116">
        <v>0</v>
      </c>
      <c r="K3171" s="116">
        <v>0</v>
      </c>
      <c r="L3171" s="116">
        <v>0</v>
      </c>
      <c r="M3171" s="22">
        <f t="shared" si="744"/>
        <v>0</v>
      </c>
      <c r="N3171" s="116">
        <v>0</v>
      </c>
      <c r="O3171" s="116">
        <v>0</v>
      </c>
      <c r="P3171" s="116">
        <v>0</v>
      </c>
      <c r="Q3171" s="116">
        <v>0</v>
      </c>
      <c r="R3171" s="22">
        <f t="shared" si="745"/>
        <v>0</v>
      </c>
      <c r="S3171" s="116">
        <v>0</v>
      </c>
      <c r="T3171" s="116">
        <v>0</v>
      </c>
      <c r="U3171" s="116">
        <v>0</v>
      </c>
      <c r="V3171" s="116">
        <v>0</v>
      </c>
      <c r="W3171" s="22">
        <f t="shared" si="746"/>
        <v>0</v>
      </c>
      <c r="X3171" s="22">
        <f t="shared" si="747"/>
        <v>0</v>
      </c>
      <c r="Y3171" s="22">
        <f ca="1">OFFSET('Cost Study'!$B$7,'Operations Support'!$C3171,'Operations Support'!$B3171)*$H3171</f>
        <v>0</v>
      </c>
      <c r="Z3171" s="23">
        <f ca="1">Y3171*'Cost Study'!$B$31</f>
        <v>0</v>
      </c>
      <c r="AA3171" s="23">
        <f ca="1">IF(A3171=10298,1.51,1)*IF($B3171&lt;3,$D3171*'Cost Study'!$B$32*OFFSET('Cost Study'!$B$7,'Operations Support'!$C3171,'Operations Support'!$B3171),0)</f>
        <v>0</v>
      </c>
      <c r="AB3171" s="24">
        <f ca="1">AA3171*'Cost Study'!$B$31</f>
        <v>0</v>
      </c>
      <c r="AC3171" s="23">
        <f ca="1">Y3171*'Cost Study'!$B$31</f>
        <v>0</v>
      </c>
      <c r="AD3171" s="24">
        <f ca="1">AA3171*'Cost Study'!$B$31</f>
        <v>0</v>
      </c>
      <c r="AE3171" s="377">
        <f t="shared" ca="1" si="748"/>
        <v>0</v>
      </c>
      <c r="AF3171" s="377">
        <f t="shared" ca="1" si="749"/>
        <v>0</v>
      </c>
      <c r="AH3171" s="688">
        <f>IFERROR($H3171/SUMIF($A:$A,$A3171,$H:$H)*SUMIF(Summary!$A$110:$A$186,$A3171,Summary!$P$110:$P$186),0)</f>
        <v>0</v>
      </c>
      <c r="AI3171" s="689">
        <f t="shared" ca="1" si="735"/>
        <v>0</v>
      </c>
      <c r="AJ3171" s="688">
        <f>IFERROR(H3171/SUMIF(A:A,A3171,H:H)*SUMIF(Summary!$A$110:$A$186,'Operations Support'!A3171,Summary!$Q$110:$Q$186),0)</f>
        <v>0</v>
      </c>
      <c r="AK3171" s="688">
        <f t="shared" ca="1" si="736"/>
        <v>0</v>
      </c>
      <c r="AM3171" s="688">
        <f>IFERROR($H3171/SUMIF($A:$A,$A3171,$H:$H)*SUMIF(Summary!$A$230:$A$266,$A3171,Summary!$P$230:$P$266),0)</f>
        <v>0</v>
      </c>
      <c r="AN3171" s="688">
        <f>IFERROR($H3171/SUMIF($A:$A,$A3171,$H:$H)*(SUMIF(Summary!$A$230:$A$266,$A3171,Summary!$L$230:$L$266)+SUMIF(Summary!$A$281:$A$317,$A3171,Summary!$L$281:$L$317))-AM3171,0)</f>
        <v>0</v>
      </c>
      <c r="AO3171" s="688">
        <f>IFERROR($H3171/SUMIF($A:$A,$A3171,$H:$H)*SUMIF(Summary!$A$230:$A$266,$A3171,Summary!$Q$230:$Q$266),0)</f>
        <v>0</v>
      </c>
      <c r="AP3171" s="688">
        <f>IFERROR($H3171/SUMIF($A:$A,$A3171,$H:$H)*(SUMIF(Summary!$A$230:$A$266,$A3171,Summary!$L$230:$L$266)+SUMIF(Summary!$A$281:$A$317,$A3171,Summary!$L$281:$L$317))-AO3171,0)</f>
        <v>0</v>
      </c>
      <c r="AQ3171" s="306"/>
      <c r="AR3171" s="688">
        <f t="shared" ca="1" si="737"/>
        <v>0</v>
      </c>
      <c r="AS3171" s="688">
        <f t="shared" ca="1" si="738"/>
        <v>0</v>
      </c>
    </row>
    <row r="3172" spans="1:45" x14ac:dyDescent="0.2">
      <c r="A3172" s="423">
        <v>11711</v>
      </c>
      <c r="B3172" s="424">
        <v>1</v>
      </c>
      <c r="C3172" s="425" t="s">
        <v>317</v>
      </c>
      <c r="D3172" s="422">
        <f t="shared" si="739"/>
        <v>0</v>
      </c>
      <c r="E3172" s="422">
        <f t="shared" si="740"/>
        <v>0</v>
      </c>
      <c r="F3172" s="422">
        <f t="shared" si="741"/>
        <v>0</v>
      </c>
      <c r="G3172" s="422">
        <f t="shared" si="742"/>
        <v>0</v>
      </c>
      <c r="H3172" s="22">
        <f t="shared" si="743"/>
        <v>0</v>
      </c>
      <c r="I3172" s="116">
        <v>0</v>
      </c>
      <c r="J3172" s="116">
        <v>0</v>
      </c>
      <c r="K3172" s="116">
        <v>0</v>
      </c>
      <c r="L3172" s="116">
        <v>0</v>
      </c>
      <c r="M3172" s="22">
        <f t="shared" si="744"/>
        <v>0</v>
      </c>
      <c r="N3172" s="116">
        <v>0</v>
      </c>
      <c r="O3172" s="116">
        <v>0</v>
      </c>
      <c r="P3172" s="116">
        <v>0</v>
      </c>
      <c r="Q3172" s="116">
        <v>0</v>
      </c>
      <c r="R3172" s="22">
        <f t="shared" si="745"/>
        <v>0</v>
      </c>
      <c r="S3172" s="116">
        <v>0</v>
      </c>
      <c r="T3172" s="116">
        <v>0</v>
      </c>
      <c r="U3172" s="116">
        <v>0</v>
      </c>
      <c r="V3172" s="116">
        <v>0</v>
      </c>
      <c r="W3172" s="22">
        <f t="shared" si="746"/>
        <v>0</v>
      </c>
      <c r="X3172" s="22">
        <f t="shared" si="747"/>
        <v>0</v>
      </c>
      <c r="Y3172" s="22">
        <f ca="1">OFFSET('Cost Study'!$B$7,'Operations Support'!$C3172,'Operations Support'!$B3172)*$H3172</f>
        <v>0</v>
      </c>
      <c r="Z3172" s="23">
        <f ca="1">Y3172*'Cost Study'!$B$31</f>
        <v>0</v>
      </c>
      <c r="AA3172" s="23">
        <f ca="1">IF(A3172=10298,1.51,1)*IF($B3172&lt;3,$D3172*'Cost Study'!$B$32*OFFSET('Cost Study'!$B$7,'Operations Support'!$C3172,'Operations Support'!$B3172),0)</f>
        <v>0</v>
      </c>
      <c r="AB3172" s="24">
        <f ca="1">AA3172*'Cost Study'!$B$31</f>
        <v>0</v>
      </c>
      <c r="AC3172" s="23">
        <f ca="1">Y3172*'Cost Study'!$B$31</f>
        <v>0</v>
      </c>
      <c r="AD3172" s="24">
        <f ca="1">AA3172*'Cost Study'!$B$31</f>
        <v>0</v>
      </c>
      <c r="AE3172" s="377">
        <f t="shared" ca="1" si="748"/>
        <v>0</v>
      </c>
      <c r="AF3172" s="377">
        <f t="shared" ca="1" si="749"/>
        <v>0</v>
      </c>
      <c r="AH3172" s="688">
        <f>IFERROR($H3172/SUMIF($A:$A,$A3172,$H:$H)*SUMIF(Summary!$A$110:$A$186,$A3172,Summary!$P$110:$P$186),0)</f>
        <v>0</v>
      </c>
      <c r="AI3172" s="689">
        <f t="shared" ca="1" si="735"/>
        <v>0</v>
      </c>
      <c r="AJ3172" s="688">
        <f>IFERROR(H3172/SUMIF(A:A,A3172,H:H)*SUMIF(Summary!$A$110:$A$186,'Operations Support'!A3172,Summary!$Q$110:$Q$186),0)</f>
        <v>0</v>
      </c>
      <c r="AK3172" s="688">
        <f t="shared" ca="1" si="736"/>
        <v>0</v>
      </c>
      <c r="AM3172" s="688">
        <f>IFERROR($H3172/SUMIF($A:$A,$A3172,$H:$H)*SUMIF(Summary!$A$230:$A$266,$A3172,Summary!$P$230:$P$266),0)</f>
        <v>0</v>
      </c>
      <c r="AN3172" s="688">
        <f>IFERROR($H3172/SUMIF($A:$A,$A3172,$H:$H)*(SUMIF(Summary!$A$230:$A$266,$A3172,Summary!$L$230:$L$266)+SUMIF(Summary!$A$281:$A$317,$A3172,Summary!$L$281:$L$317))-AM3172,0)</f>
        <v>0</v>
      </c>
      <c r="AO3172" s="688">
        <f>IFERROR($H3172/SUMIF($A:$A,$A3172,$H:$H)*SUMIF(Summary!$A$230:$A$266,$A3172,Summary!$Q$230:$Q$266),0)</f>
        <v>0</v>
      </c>
      <c r="AP3172" s="688">
        <f>IFERROR($H3172/SUMIF($A:$A,$A3172,$H:$H)*(SUMIF(Summary!$A$230:$A$266,$A3172,Summary!$L$230:$L$266)+SUMIF(Summary!$A$281:$A$317,$A3172,Summary!$L$281:$L$317))-AO3172,0)</f>
        <v>0</v>
      </c>
      <c r="AQ3172" s="306"/>
      <c r="AR3172" s="688">
        <f t="shared" ca="1" si="737"/>
        <v>0</v>
      </c>
      <c r="AS3172" s="688">
        <f t="shared" ca="1" si="738"/>
        <v>0</v>
      </c>
    </row>
    <row r="3173" spans="1:45" x14ac:dyDescent="0.2">
      <c r="A3173" s="423">
        <v>11711</v>
      </c>
      <c r="B3173" s="424">
        <v>1</v>
      </c>
      <c r="C3173" s="425" t="s">
        <v>318</v>
      </c>
      <c r="D3173" s="422">
        <f t="shared" si="739"/>
        <v>36</v>
      </c>
      <c r="E3173" s="422">
        <f t="shared" si="740"/>
        <v>0</v>
      </c>
      <c r="F3173" s="422">
        <f t="shared" si="741"/>
        <v>15</v>
      </c>
      <c r="G3173" s="422">
        <f t="shared" si="742"/>
        <v>0</v>
      </c>
      <c r="H3173" s="22">
        <f t="shared" si="743"/>
        <v>51</v>
      </c>
      <c r="I3173" s="116">
        <v>6</v>
      </c>
      <c r="J3173" s="116">
        <v>0</v>
      </c>
      <c r="K3173" s="116">
        <v>9</v>
      </c>
      <c r="L3173" s="116">
        <v>0</v>
      </c>
      <c r="M3173" s="22">
        <f t="shared" si="744"/>
        <v>15</v>
      </c>
      <c r="N3173" s="116">
        <v>27</v>
      </c>
      <c r="O3173" s="116">
        <v>0</v>
      </c>
      <c r="P3173" s="116">
        <v>3</v>
      </c>
      <c r="Q3173" s="116">
        <v>0</v>
      </c>
      <c r="R3173" s="22">
        <f t="shared" si="745"/>
        <v>30</v>
      </c>
      <c r="S3173" s="116">
        <v>3</v>
      </c>
      <c r="T3173" s="116">
        <v>0</v>
      </c>
      <c r="U3173" s="116">
        <v>3</v>
      </c>
      <c r="V3173" s="116">
        <v>0</v>
      </c>
      <c r="W3173" s="22">
        <f t="shared" si="746"/>
        <v>6</v>
      </c>
      <c r="X3173" s="22">
        <f t="shared" si="747"/>
        <v>1.7</v>
      </c>
      <c r="Y3173" s="22">
        <f ca="1">OFFSET('Cost Study'!$B$7,'Operations Support'!$C3173,'Operations Support'!$B3173)*$H3173</f>
        <v>97.41</v>
      </c>
      <c r="Z3173" s="23">
        <f ca="1">Y3173*'Cost Study'!$B$31</f>
        <v>5440.5364936672313</v>
      </c>
      <c r="AA3173" s="23">
        <f ca="1">IF(A3173=10298,1.51,1)*IF($B3173&lt;3,$D3173*'Cost Study'!$B$32*OFFSET('Cost Study'!$B$7,'Operations Support'!$C3173,'Operations Support'!$B3173),0)</f>
        <v>6.8759999999999994</v>
      </c>
      <c r="AB3173" s="24">
        <f ca="1">AA3173*'Cost Study'!$B$31</f>
        <v>384.03787014121627</v>
      </c>
      <c r="AC3173" s="23">
        <f ca="1">Y3173*'Cost Study'!$B$31</f>
        <v>5440.5364936672313</v>
      </c>
      <c r="AD3173" s="24">
        <f ca="1">AA3173*'Cost Study'!$B$31</f>
        <v>384.03787014121627</v>
      </c>
      <c r="AE3173" s="377">
        <f t="shared" ca="1" si="748"/>
        <v>5824.5743638084477</v>
      </c>
      <c r="AF3173" s="377">
        <f t="shared" ca="1" si="749"/>
        <v>5824.5743638084477</v>
      </c>
      <c r="AH3173" s="688">
        <f>IFERROR($H3173/SUMIF($A:$A,$A3173,$H:$H)*SUMIF(Summary!$A$110:$A$186,$A3173,Summary!$P$110:$P$186),0)</f>
        <v>2107.7430195498341</v>
      </c>
      <c r="AI3173" s="689">
        <f t="shared" ca="1" si="735"/>
        <v>3716.8313442586136</v>
      </c>
      <c r="AJ3173" s="688">
        <f>IFERROR(H3173/SUMIF(A:A,A3173,H:H)*SUMIF(Summary!$A$110:$A$186,'Operations Support'!A3173,Summary!$Q$110:$Q$186),0)</f>
        <v>2125.4233174624751</v>
      </c>
      <c r="AK3173" s="688">
        <f t="shared" ca="1" si="736"/>
        <v>3699.1510463459726</v>
      </c>
      <c r="AM3173" s="688">
        <f>IFERROR($H3173/SUMIF($A:$A,$A3173,$H:$H)*SUMIF(Summary!$A$230:$A$266,$A3173,Summary!$P$230:$P$266),0)</f>
        <v>398.78792385056619</v>
      </c>
      <c r="AN3173" s="688">
        <f>IFERROR($H3173/SUMIF($A:$A,$A3173,$H:$H)*(SUMIF(Summary!$A$230:$A$266,$A3173,Summary!$L$230:$L$266)+SUMIF(Summary!$A$281:$A$317,$A3173,Summary!$L$281:$L$317))-AM3173,0)</f>
        <v>764.6123224259195</v>
      </c>
      <c r="AO3173" s="688">
        <f>IFERROR($H3173/SUMIF($A:$A,$A3173,$H:$H)*SUMIF(Summary!$A$230:$A$266,$A3173,Summary!$Q$230:$Q$266),0)</f>
        <v>402.13306091530541</v>
      </c>
      <c r="AP3173" s="688">
        <f>IFERROR($H3173/SUMIF($A:$A,$A3173,$H:$H)*(SUMIF(Summary!$A$230:$A$266,$A3173,Summary!$L$230:$L$266)+SUMIF(Summary!$A$281:$A$317,$A3173,Summary!$L$281:$L$317))-AO3173,0)</f>
        <v>761.26718536118028</v>
      </c>
      <c r="AQ3173" s="306"/>
      <c r="AR3173" s="688">
        <f t="shared" ca="1" si="737"/>
        <v>4481.4436666845331</v>
      </c>
      <c r="AS3173" s="688">
        <f t="shared" ca="1" si="738"/>
        <v>4460.4182317071527</v>
      </c>
    </row>
    <row r="3174" spans="1:45" x14ac:dyDescent="0.2">
      <c r="A3174" s="423">
        <v>11711</v>
      </c>
      <c r="B3174" s="424">
        <v>1</v>
      </c>
      <c r="C3174" s="425" t="s">
        <v>319</v>
      </c>
      <c r="D3174" s="422">
        <f t="shared" si="739"/>
        <v>0</v>
      </c>
      <c r="E3174" s="422">
        <f t="shared" si="740"/>
        <v>0</v>
      </c>
      <c r="F3174" s="422">
        <f t="shared" si="741"/>
        <v>0</v>
      </c>
      <c r="G3174" s="422">
        <f t="shared" si="742"/>
        <v>0</v>
      </c>
      <c r="H3174" s="22">
        <f t="shared" si="743"/>
        <v>0</v>
      </c>
      <c r="I3174" s="116">
        <v>0</v>
      </c>
      <c r="J3174" s="116">
        <v>0</v>
      </c>
      <c r="K3174" s="116">
        <v>0</v>
      </c>
      <c r="L3174" s="116">
        <v>0</v>
      </c>
      <c r="M3174" s="22">
        <f t="shared" si="744"/>
        <v>0</v>
      </c>
      <c r="N3174" s="116">
        <v>0</v>
      </c>
      <c r="O3174" s="116">
        <v>0</v>
      </c>
      <c r="P3174" s="116">
        <v>0</v>
      </c>
      <c r="Q3174" s="116">
        <v>0</v>
      </c>
      <c r="R3174" s="22">
        <f t="shared" si="745"/>
        <v>0</v>
      </c>
      <c r="S3174" s="116">
        <v>0</v>
      </c>
      <c r="T3174" s="116">
        <v>0</v>
      </c>
      <c r="U3174" s="116">
        <v>0</v>
      </c>
      <c r="V3174" s="116">
        <v>0</v>
      </c>
      <c r="W3174" s="22">
        <f t="shared" si="746"/>
        <v>0</v>
      </c>
      <c r="X3174" s="22">
        <f t="shared" si="747"/>
        <v>0</v>
      </c>
      <c r="Y3174" s="22">
        <f ca="1">OFFSET('Cost Study'!$B$7,'Operations Support'!$C3174,'Operations Support'!$B3174)*$H3174</f>
        <v>0</v>
      </c>
      <c r="Z3174" s="23">
        <f ca="1">Y3174*'Cost Study'!$B$31</f>
        <v>0</v>
      </c>
      <c r="AA3174" s="23">
        <f ca="1">IF(A3174=10298,1.51,1)*IF($B3174&lt;3,$D3174*'Cost Study'!$B$32*OFFSET('Cost Study'!$B$7,'Operations Support'!$C3174,'Operations Support'!$B3174),0)</f>
        <v>0</v>
      </c>
      <c r="AB3174" s="24">
        <f ca="1">AA3174*'Cost Study'!$B$31</f>
        <v>0</v>
      </c>
      <c r="AC3174" s="23">
        <f ca="1">Y3174*'Cost Study'!$B$31</f>
        <v>0</v>
      </c>
      <c r="AD3174" s="24">
        <f ca="1">AA3174*'Cost Study'!$B$31</f>
        <v>0</v>
      </c>
      <c r="AE3174" s="377">
        <f t="shared" ca="1" si="748"/>
        <v>0</v>
      </c>
      <c r="AF3174" s="377">
        <f t="shared" ca="1" si="749"/>
        <v>0</v>
      </c>
      <c r="AH3174" s="688">
        <f>IFERROR($H3174/SUMIF($A:$A,$A3174,$H:$H)*SUMIF(Summary!$A$110:$A$186,$A3174,Summary!$P$110:$P$186),0)</f>
        <v>0</v>
      </c>
      <c r="AI3174" s="689">
        <f t="shared" ca="1" si="735"/>
        <v>0</v>
      </c>
      <c r="AJ3174" s="688">
        <f>IFERROR(H3174/SUMIF(A:A,A3174,H:H)*SUMIF(Summary!$A$110:$A$186,'Operations Support'!A3174,Summary!$Q$110:$Q$186),0)</f>
        <v>0</v>
      </c>
      <c r="AK3174" s="688">
        <f t="shared" ca="1" si="736"/>
        <v>0</v>
      </c>
      <c r="AM3174" s="688">
        <f>IFERROR($H3174/SUMIF($A:$A,$A3174,$H:$H)*SUMIF(Summary!$A$230:$A$266,$A3174,Summary!$P$230:$P$266),0)</f>
        <v>0</v>
      </c>
      <c r="AN3174" s="688">
        <f>IFERROR($H3174/SUMIF($A:$A,$A3174,$H:$H)*(SUMIF(Summary!$A$230:$A$266,$A3174,Summary!$L$230:$L$266)+SUMIF(Summary!$A$281:$A$317,$A3174,Summary!$L$281:$L$317))-AM3174,0)</f>
        <v>0</v>
      </c>
      <c r="AO3174" s="688">
        <f>IFERROR($H3174/SUMIF($A:$A,$A3174,$H:$H)*SUMIF(Summary!$A$230:$A$266,$A3174,Summary!$Q$230:$Q$266),0)</f>
        <v>0</v>
      </c>
      <c r="AP3174" s="688">
        <f>IFERROR($H3174/SUMIF($A:$A,$A3174,$H:$H)*(SUMIF(Summary!$A$230:$A$266,$A3174,Summary!$L$230:$L$266)+SUMIF(Summary!$A$281:$A$317,$A3174,Summary!$L$281:$L$317))-AO3174,0)</f>
        <v>0</v>
      </c>
      <c r="AQ3174" s="306"/>
      <c r="AR3174" s="688">
        <f t="shared" ca="1" si="737"/>
        <v>0</v>
      </c>
      <c r="AS3174" s="688">
        <f t="shared" ca="1" si="738"/>
        <v>0</v>
      </c>
    </row>
    <row r="3175" spans="1:45" x14ac:dyDescent="0.2">
      <c r="A3175" s="423">
        <v>11711</v>
      </c>
      <c r="B3175" s="424">
        <v>1</v>
      </c>
      <c r="C3175" s="425" t="s">
        <v>320</v>
      </c>
      <c r="D3175" s="422">
        <f t="shared" si="739"/>
        <v>0</v>
      </c>
      <c r="E3175" s="422">
        <f t="shared" si="740"/>
        <v>0</v>
      </c>
      <c r="F3175" s="422">
        <f t="shared" si="741"/>
        <v>0</v>
      </c>
      <c r="G3175" s="422">
        <f t="shared" si="742"/>
        <v>0</v>
      </c>
      <c r="H3175" s="22">
        <f t="shared" si="743"/>
        <v>0</v>
      </c>
      <c r="I3175" s="116">
        <v>0</v>
      </c>
      <c r="J3175" s="116">
        <v>0</v>
      </c>
      <c r="K3175" s="116">
        <v>0</v>
      </c>
      <c r="L3175" s="116">
        <v>0</v>
      </c>
      <c r="M3175" s="22">
        <f t="shared" si="744"/>
        <v>0</v>
      </c>
      <c r="N3175" s="116">
        <v>0</v>
      </c>
      <c r="O3175" s="116">
        <v>0</v>
      </c>
      <c r="P3175" s="116">
        <v>0</v>
      </c>
      <c r="Q3175" s="116">
        <v>0</v>
      </c>
      <c r="R3175" s="22">
        <f t="shared" si="745"/>
        <v>0</v>
      </c>
      <c r="S3175" s="116">
        <v>0</v>
      </c>
      <c r="T3175" s="116">
        <v>0</v>
      </c>
      <c r="U3175" s="116">
        <v>0</v>
      </c>
      <c r="V3175" s="116">
        <v>0</v>
      </c>
      <c r="W3175" s="22">
        <f t="shared" si="746"/>
        <v>0</v>
      </c>
      <c r="X3175" s="22">
        <f t="shared" si="747"/>
        <v>0</v>
      </c>
      <c r="Y3175" s="22">
        <f ca="1">OFFSET('Cost Study'!$B$7,'Operations Support'!$C3175,'Operations Support'!$B3175)*$H3175</f>
        <v>0</v>
      </c>
      <c r="Z3175" s="23">
        <f ca="1">Y3175*'Cost Study'!$B$31</f>
        <v>0</v>
      </c>
      <c r="AA3175" s="23">
        <f ca="1">IF(A3175=10298,1.51,1)*IF($B3175&lt;3,$D3175*'Cost Study'!$B$32*OFFSET('Cost Study'!$B$7,'Operations Support'!$C3175,'Operations Support'!$B3175),0)</f>
        <v>0</v>
      </c>
      <c r="AB3175" s="24">
        <f ca="1">AA3175*'Cost Study'!$B$31</f>
        <v>0</v>
      </c>
      <c r="AC3175" s="23">
        <f ca="1">Y3175*'Cost Study'!$B$31</f>
        <v>0</v>
      </c>
      <c r="AD3175" s="24">
        <f ca="1">AA3175*'Cost Study'!$B$31</f>
        <v>0</v>
      </c>
      <c r="AE3175" s="377">
        <f t="shared" ca="1" si="748"/>
        <v>0</v>
      </c>
      <c r="AF3175" s="377">
        <f t="shared" ca="1" si="749"/>
        <v>0</v>
      </c>
      <c r="AH3175" s="688">
        <f>IFERROR($H3175/SUMIF($A:$A,$A3175,$H:$H)*SUMIF(Summary!$A$110:$A$186,$A3175,Summary!$P$110:$P$186),0)</f>
        <v>0</v>
      </c>
      <c r="AI3175" s="689">
        <f t="shared" ca="1" si="735"/>
        <v>0</v>
      </c>
      <c r="AJ3175" s="688">
        <f>IFERROR(H3175/SUMIF(A:A,A3175,H:H)*SUMIF(Summary!$A$110:$A$186,'Operations Support'!A3175,Summary!$Q$110:$Q$186),0)</f>
        <v>0</v>
      </c>
      <c r="AK3175" s="688">
        <f t="shared" ca="1" si="736"/>
        <v>0</v>
      </c>
      <c r="AM3175" s="688">
        <f>IFERROR($H3175/SUMIF($A:$A,$A3175,$H:$H)*SUMIF(Summary!$A$230:$A$266,$A3175,Summary!$P$230:$P$266),0)</f>
        <v>0</v>
      </c>
      <c r="AN3175" s="688">
        <f>IFERROR($H3175/SUMIF($A:$A,$A3175,$H:$H)*(SUMIF(Summary!$A$230:$A$266,$A3175,Summary!$L$230:$L$266)+SUMIF(Summary!$A$281:$A$317,$A3175,Summary!$L$281:$L$317))-AM3175,0)</f>
        <v>0</v>
      </c>
      <c r="AO3175" s="688">
        <f>IFERROR($H3175/SUMIF($A:$A,$A3175,$H:$H)*SUMIF(Summary!$A$230:$A$266,$A3175,Summary!$Q$230:$Q$266),0)</f>
        <v>0</v>
      </c>
      <c r="AP3175" s="688">
        <f>IFERROR($H3175/SUMIF($A:$A,$A3175,$H:$H)*(SUMIF(Summary!$A$230:$A$266,$A3175,Summary!$L$230:$L$266)+SUMIF(Summary!$A$281:$A$317,$A3175,Summary!$L$281:$L$317))-AO3175,0)</f>
        <v>0</v>
      </c>
      <c r="AQ3175" s="306"/>
      <c r="AR3175" s="688">
        <f t="shared" ca="1" si="737"/>
        <v>0</v>
      </c>
      <c r="AS3175" s="688">
        <f t="shared" ca="1" si="738"/>
        <v>0</v>
      </c>
    </row>
    <row r="3176" spans="1:45" x14ac:dyDescent="0.2">
      <c r="A3176" s="423">
        <v>11711</v>
      </c>
      <c r="B3176" s="424">
        <v>2</v>
      </c>
      <c r="C3176" s="425" t="s">
        <v>300</v>
      </c>
      <c r="D3176" s="422">
        <f t="shared" si="739"/>
        <v>18945</v>
      </c>
      <c r="E3176" s="422">
        <f t="shared" si="740"/>
        <v>0</v>
      </c>
      <c r="F3176" s="422">
        <f t="shared" si="741"/>
        <v>16413</v>
      </c>
      <c r="G3176" s="422">
        <f t="shared" si="742"/>
        <v>0</v>
      </c>
      <c r="H3176" s="22">
        <f t="shared" si="743"/>
        <v>35358</v>
      </c>
      <c r="I3176" s="116">
        <v>7893</v>
      </c>
      <c r="J3176" s="116">
        <v>0</v>
      </c>
      <c r="K3176" s="116">
        <v>7272</v>
      </c>
      <c r="L3176" s="116">
        <v>0</v>
      </c>
      <c r="M3176" s="22">
        <f t="shared" si="744"/>
        <v>15165</v>
      </c>
      <c r="N3176" s="116">
        <v>8340</v>
      </c>
      <c r="O3176" s="116">
        <v>0</v>
      </c>
      <c r="P3176" s="116">
        <v>6885</v>
      </c>
      <c r="Q3176" s="116">
        <v>0</v>
      </c>
      <c r="R3176" s="22">
        <f t="shared" si="745"/>
        <v>15225</v>
      </c>
      <c r="S3176" s="116">
        <v>2712</v>
      </c>
      <c r="T3176" s="116">
        <v>0</v>
      </c>
      <c r="U3176" s="116">
        <v>2256</v>
      </c>
      <c r="V3176" s="116">
        <v>0</v>
      </c>
      <c r="W3176" s="22">
        <f t="shared" si="746"/>
        <v>4968</v>
      </c>
      <c r="X3176" s="22">
        <f t="shared" si="747"/>
        <v>1178.5999999999999</v>
      </c>
      <c r="Y3176" s="22">
        <f ca="1">OFFSET('Cost Study'!$B$7,'Operations Support'!$C3176,'Operations Support'!$B3176)*$H3176</f>
        <v>61876.5</v>
      </c>
      <c r="Z3176" s="23">
        <f ca="1">Y3176*'Cost Study'!$B$31</f>
        <v>3455921.9417965347</v>
      </c>
      <c r="AA3176" s="23">
        <f ca="1">IF(A3176=10298,1.51,1)*IF($B3176&lt;3,$D3176*'Cost Study'!$B$32*OFFSET('Cost Study'!$B$7,'Operations Support'!$C3176,'Operations Support'!$B3176),0)</f>
        <v>3315.375</v>
      </c>
      <c r="AB3176" s="24">
        <f ca="1">AA3176*'Cost Study'!$B$31</f>
        <v>185170.09216396671</v>
      </c>
      <c r="AC3176" s="23">
        <f ca="1">Y3176*'Cost Study'!$B$31</f>
        <v>3455921.9417965347</v>
      </c>
      <c r="AD3176" s="24">
        <f ca="1">AA3176*'Cost Study'!$B$31</f>
        <v>185170.09216396671</v>
      </c>
      <c r="AE3176" s="377">
        <f t="shared" ca="1" si="748"/>
        <v>3641092.0339605012</v>
      </c>
      <c r="AF3176" s="377">
        <f t="shared" ca="1" si="749"/>
        <v>3641092.0339605012</v>
      </c>
      <c r="AH3176" s="688">
        <f>IFERROR($H3176/SUMIF($A:$A,$A3176,$H:$H)*SUMIF(Summary!$A$110:$A$186,$A3176,Summary!$P$110:$P$186),0)</f>
        <v>1461285.8369655497</v>
      </c>
      <c r="AI3176" s="689">
        <f t="shared" ca="1" si="735"/>
        <v>2179806.1969949515</v>
      </c>
      <c r="AJ3176" s="688">
        <f>IFERROR(H3176/SUMIF(A:A,A3176,H:H)*SUMIF(Summary!$A$110:$A$186,'Operations Support'!A3176,Summary!$Q$110:$Q$186),0)</f>
        <v>1473543.4835066311</v>
      </c>
      <c r="AK3176" s="688">
        <f t="shared" ca="1" si="736"/>
        <v>2167548.5504538701</v>
      </c>
      <c r="AM3176" s="688">
        <f>IFERROR($H3176/SUMIF($A:$A,$A3176,$H:$H)*SUMIF(Summary!$A$230:$A$266,$A3176,Summary!$P$230:$P$266),0)</f>
        <v>276477.32179428072</v>
      </c>
      <c r="AN3176" s="688">
        <f>IFERROR($H3176/SUMIF($A:$A,$A3176,$H:$H)*(SUMIF(Summary!$A$230:$A$266,$A3176,Summary!$L$230:$L$266)+SUMIF(Summary!$A$281:$A$317,$A3176,Summary!$L$281:$L$317))-AM3176,0)</f>
        <v>530101.22541834624</v>
      </c>
      <c r="AO3176" s="688">
        <f>IFERROR($H3176/SUMIF($A:$A,$A3176,$H:$H)*SUMIF(Summary!$A$230:$A$266,$A3176,Summary!$Q$230:$Q$266),0)</f>
        <v>278796.4856439876</v>
      </c>
      <c r="AP3176" s="688">
        <f>IFERROR($H3176/SUMIF($A:$A,$A3176,$H:$H)*(SUMIF(Summary!$A$230:$A$266,$A3176,Summary!$L$230:$L$266)+SUMIF(Summary!$A$281:$A$317,$A3176,Summary!$L$281:$L$317))-AO3176,0)</f>
        <v>527782.06156863947</v>
      </c>
      <c r="AQ3176" s="306"/>
      <c r="AR3176" s="688">
        <f t="shared" ca="1" si="737"/>
        <v>2709907.4224132979</v>
      </c>
      <c r="AS3176" s="688">
        <f t="shared" ca="1" si="738"/>
        <v>2695330.6120225098</v>
      </c>
    </row>
    <row r="3177" spans="1:45" x14ac:dyDescent="0.2">
      <c r="A3177" s="423">
        <v>11711</v>
      </c>
      <c r="B3177" s="424">
        <v>2</v>
      </c>
      <c r="C3177" s="425" t="s">
        <v>301</v>
      </c>
      <c r="D3177" s="422">
        <f t="shared" si="739"/>
        <v>10386</v>
      </c>
      <c r="E3177" s="422">
        <f t="shared" si="740"/>
        <v>0</v>
      </c>
      <c r="F3177" s="422">
        <f t="shared" si="741"/>
        <v>5504</v>
      </c>
      <c r="G3177" s="422">
        <f t="shared" si="742"/>
        <v>0</v>
      </c>
      <c r="H3177" s="22">
        <f t="shared" si="743"/>
        <v>15890</v>
      </c>
      <c r="I3177" s="116">
        <v>4647</v>
      </c>
      <c r="J3177" s="116">
        <v>0</v>
      </c>
      <c r="K3177" s="116">
        <v>2390</v>
      </c>
      <c r="L3177" s="116">
        <v>0</v>
      </c>
      <c r="M3177" s="22">
        <f t="shared" si="744"/>
        <v>7037</v>
      </c>
      <c r="N3177" s="116">
        <v>4231</v>
      </c>
      <c r="O3177" s="116">
        <v>0</v>
      </c>
      <c r="P3177" s="116">
        <v>2798</v>
      </c>
      <c r="Q3177" s="116">
        <v>0</v>
      </c>
      <c r="R3177" s="22">
        <f t="shared" si="745"/>
        <v>7029</v>
      </c>
      <c r="S3177" s="116">
        <v>1508</v>
      </c>
      <c r="T3177" s="116">
        <v>0</v>
      </c>
      <c r="U3177" s="116">
        <v>316</v>
      </c>
      <c r="V3177" s="116">
        <v>0</v>
      </c>
      <c r="W3177" s="22">
        <f t="shared" si="746"/>
        <v>1824</v>
      </c>
      <c r="X3177" s="22">
        <f t="shared" si="747"/>
        <v>529.66666666666663</v>
      </c>
      <c r="Y3177" s="22">
        <f ca="1">OFFSET('Cost Study'!$B$7,'Operations Support'!$C3177,'Operations Support'!$B3177)*$H3177</f>
        <v>43856.399999999994</v>
      </c>
      <c r="Z3177" s="23">
        <f ca="1">Y3177*'Cost Study'!$B$31</f>
        <v>2449464.5794155379</v>
      </c>
      <c r="AA3177" s="23">
        <f ca="1">IF(A3177=10298,1.51,1)*IF($B3177&lt;3,$D3177*'Cost Study'!$B$32*OFFSET('Cost Study'!$B$7,'Operations Support'!$C3177,'Operations Support'!$B3177),0)</f>
        <v>2866.5360000000001</v>
      </c>
      <c r="AB3177" s="24">
        <f ca="1">AA3177*'Cost Study'!$B$31</f>
        <v>160101.56778986644</v>
      </c>
      <c r="AC3177" s="23">
        <f ca="1">Y3177*'Cost Study'!$B$31</f>
        <v>2449464.5794155379</v>
      </c>
      <c r="AD3177" s="24">
        <f ca="1">AA3177*'Cost Study'!$B$31</f>
        <v>160101.56778986644</v>
      </c>
      <c r="AE3177" s="377">
        <f t="shared" ca="1" si="748"/>
        <v>2609566.1472054045</v>
      </c>
      <c r="AF3177" s="377">
        <f t="shared" ca="1" si="749"/>
        <v>2609566.1472054045</v>
      </c>
      <c r="AH3177" s="688">
        <f>IFERROR($H3177/SUMIF($A:$A,$A3177,$H:$H)*SUMIF(Summary!$A$110:$A$186,$A3177,Summary!$P$110:$P$186),0)</f>
        <v>656706.59962052666</v>
      </c>
      <c r="AI3177" s="689">
        <f t="shared" ca="1" si="735"/>
        <v>1952859.5475848778</v>
      </c>
      <c r="AJ3177" s="688">
        <f>IFERROR(H3177/SUMIF(A:A,A3177,H:H)*SUMIF(Summary!$A$110:$A$186,'Operations Support'!A3177,Summary!$Q$110:$Q$186),0)</f>
        <v>662215.22577409272</v>
      </c>
      <c r="AK3177" s="688">
        <f t="shared" ca="1" si="736"/>
        <v>1947350.9214313119</v>
      </c>
      <c r="AM3177" s="688">
        <f>IFERROR($H3177/SUMIF($A:$A,$A3177,$H:$H)*SUMIF(Summary!$A$230:$A$266,$A3177,Summary!$P$230:$P$266),0)</f>
        <v>124249.80607814697</v>
      </c>
      <c r="AN3177" s="688">
        <f>IFERROR($H3177/SUMIF($A:$A,$A3177,$H:$H)*(SUMIF(Summary!$A$230:$A$266,$A3177,Summary!$L$230:$L$266)+SUMIF(Summary!$A$281:$A$317,$A3177,Summary!$L$281:$L$317))-AM3177,0)</f>
        <v>238229.21183035022</v>
      </c>
      <c r="AO3177" s="688">
        <f>IFERROR($H3177/SUMIF($A:$A,$A3177,$H:$H)*SUMIF(Summary!$A$230:$A$266,$A3177,Summary!$Q$230:$Q$266),0)</f>
        <v>125292.04584204317</v>
      </c>
      <c r="AP3177" s="688">
        <f>IFERROR($H3177/SUMIF($A:$A,$A3177,$H:$H)*(SUMIF(Summary!$A$230:$A$266,$A3177,Summary!$L$230:$L$266)+SUMIF(Summary!$A$281:$A$317,$A3177,Summary!$L$281:$L$317))-AO3177,0)</f>
        <v>237186.97206645401</v>
      </c>
      <c r="AQ3177" s="306"/>
      <c r="AR3177" s="688">
        <f t="shared" ca="1" si="737"/>
        <v>2191088.7594152279</v>
      </c>
      <c r="AS3177" s="688">
        <f t="shared" ca="1" si="738"/>
        <v>2184537.893497766</v>
      </c>
    </row>
    <row r="3178" spans="1:45" s="15" customFormat="1" x14ac:dyDescent="0.2">
      <c r="A3178" s="423">
        <v>11711</v>
      </c>
      <c r="B3178" s="424">
        <v>2</v>
      </c>
      <c r="C3178" s="425" t="s">
        <v>302</v>
      </c>
      <c r="D3178" s="422">
        <f t="shared" si="739"/>
        <v>1935</v>
      </c>
      <c r="E3178" s="422">
        <f t="shared" si="740"/>
        <v>0</v>
      </c>
      <c r="F3178" s="422">
        <f t="shared" si="741"/>
        <v>1593</v>
      </c>
      <c r="G3178" s="422">
        <f t="shared" si="742"/>
        <v>0</v>
      </c>
      <c r="H3178" s="22">
        <f t="shared" si="743"/>
        <v>3528</v>
      </c>
      <c r="I3178" s="116">
        <v>987</v>
      </c>
      <c r="J3178" s="116">
        <v>0</v>
      </c>
      <c r="K3178" s="116">
        <v>753</v>
      </c>
      <c r="L3178" s="116">
        <v>0</v>
      </c>
      <c r="M3178" s="22">
        <f t="shared" si="744"/>
        <v>1740</v>
      </c>
      <c r="N3178" s="116">
        <v>792</v>
      </c>
      <c r="O3178" s="116">
        <v>0</v>
      </c>
      <c r="P3178" s="116">
        <v>681</v>
      </c>
      <c r="Q3178" s="116">
        <v>0</v>
      </c>
      <c r="R3178" s="22">
        <f t="shared" si="745"/>
        <v>1473</v>
      </c>
      <c r="S3178" s="116">
        <v>156</v>
      </c>
      <c r="T3178" s="116">
        <v>0</v>
      </c>
      <c r="U3178" s="116">
        <v>159</v>
      </c>
      <c r="V3178" s="116">
        <v>0</v>
      </c>
      <c r="W3178" s="22">
        <f t="shared" si="746"/>
        <v>315</v>
      </c>
      <c r="X3178" s="22">
        <f t="shared" si="747"/>
        <v>117.6</v>
      </c>
      <c r="Y3178" s="22">
        <f ca="1">OFFSET('Cost Study'!$B$7,'Operations Support'!$C3178,'Operations Support'!$B3178)*$H3178</f>
        <v>9384.4800000000014</v>
      </c>
      <c r="Z3178" s="23">
        <f ca="1">Y3178*'Cost Study'!$B$31</f>
        <v>524141.31931105908</v>
      </c>
      <c r="AA3178" s="23">
        <f ca="1">IF(A3178=10298,1.51,1)*IF($B3178&lt;3,$D3178*'Cost Study'!$B$32*OFFSET('Cost Study'!$B$7,'Operations Support'!$C3178,'Operations Support'!$B3178),0)</f>
        <v>514.71</v>
      </c>
      <c r="AB3178" s="24">
        <f ca="1">AA3178*'Cost Study'!$B$31</f>
        <v>28747.5468499688</v>
      </c>
      <c r="AC3178" s="23">
        <f ca="1">Y3178*'Cost Study'!$B$31</f>
        <v>524141.31931105908</v>
      </c>
      <c r="AD3178" s="24">
        <f ca="1">AA3178*'Cost Study'!$B$31</f>
        <v>28747.5468499688</v>
      </c>
      <c r="AE3178" s="377">
        <f t="shared" ca="1" si="748"/>
        <v>552888.86616102792</v>
      </c>
      <c r="AF3178" s="377">
        <f t="shared" ca="1" si="749"/>
        <v>552888.86616102792</v>
      </c>
      <c r="AH3178" s="688">
        <f>IFERROR($H3178/SUMIF($A:$A,$A3178,$H:$H)*SUMIF(Summary!$A$110:$A$186,$A3178,Summary!$P$110:$P$186),0)</f>
        <v>145806.22299944735</v>
      </c>
      <c r="AI3178" s="689">
        <f t="shared" ca="1" si="735"/>
        <v>407082.64316158055</v>
      </c>
      <c r="AJ3178" s="688">
        <f>IFERROR(H3178/SUMIF(A:A,A3178,H:H)*SUMIF(Summary!$A$110:$A$186,'Operations Support'!A3178,Summary!$Q$110:$Q$186),0)</f>
        <v>147029.28360799237</v>
      </c>
      <c r="AK3178" s="688">
        <f t="shared" ca="1" si="736"/>
        <v>405859.58255303558</v>
      </c>
      <c r="AL3178" s="1"/>
      <c r="AM3178" s="688">
        <f>IFERROR($H3178/SUMIF($A:$A,$A3178,$H:$H)*SUMIF(Summary!$A$230:$A$266,$A3178,Summary!$P$230:$P$266),0)</f>
        <v>27586.741085192105</v>
      </c>
      <c r="AN3178" s="688">
        <f>IFERROR($H3178/SUMIF($A:$A,$A3178,$H:$H)*(SUMIF(Summary!$A$230:$A$266,$A3178,Summary!$L$230:$L$266)+SUMIF(Summary!$A$281:$A$317,$A3178,Summary!$L$281:$L$317))-AM3178,0)</f>
        <v>52893.181833698909</v>
      </c>
      <c r="AO3178" s="688">
        <f>IFERROR($H3178/SUMIF($A:$A,$A3178,$H:$H)*SUMIF(Summary!$A$230:$A$266,$A3178,Summary!$Q$230:$Q$266),0)</f>
        <v>27818.145860964651</v>
      </c>
      <c r="AP3178" s="688">
        <f>IFERROR($H3178/SUMIF($A:$A,$A3178,$H:$H)*(SUMIF(Summary!$A$230:$A$266,$A3178,Summary!$L$230:$L$266)+SUMIF(Summary!$A$281:$A$317,$A3178,Summary!$L$281:$L$317))-AO3178,0)</f>
        <v>52661.77705792636</v>
      </c>
      <c r="AQ3178" s="306"/>
      <c r="AR3178" s="688">
        <f t="shared" ca="1" si="737"/>
        <v>459975.82499527943</v>
      </c>
      <c r="AS3178" s="688">
        <f t="shared" ca="1" si="738"/>
        <v>458521.35961096192</v>
      </c>
    </row>
    <row r="3179" spans="1:45" x14ac:dyDescent="0.2">
      <c r="A3179" s="423">
        <v>11711</v>
      </c>
      <c r="B3179" s="424">
        <v>2</v>
      </c>
      <c r="C3179" s="425" t="s">
        <v>303</v>
      </c>
      <c r="D3179" s="422">
        <f t="shared" si="739"/>
        <v>2676</v>
      </c>
      <c r="E3179" s="422">
        <f t="shared" si="740"/>
        <v>0</v>
      </c>
      <c r="F3179" s="422">
        <f t="shared" si="741"/>
        <v>6723</v>
      </c>
      <c r="G3179" s="422">
        <f t="shared" si="742"/>
        <v>0</v>
      </c>
      <c r="H3179" s="22">
        <f t="shared" si="743"/>
        <v>9399</v>
      </c>
      <c r="I3179" s="116">
        <v>1272</v>
      </c>
      <c r="J3179" s="116">
        <v>0</v>
      </c>
      <c r="K3179" s="116">
        <v>2955</v>
      </c>
      <c r="L3179" s="116">
        <v>0</v>
      </c>
      <c r="M3179" s="22">
        <f t="shared" si="744"/>
        <v>4227</v>
      </c>
      <c r="N3179" s="116">
        <v>1197</v>
      </c>
      <c r="O3179" s="116">
        <v>0</v>
      </c>
      <c r="P3179" s="116">
        <v>3361</v>
      </c>
      <c r="Q3179" s="116">
        <v>0</v>
      </c>
      <c r="R3179" s="22">
        <f t="shared" si="745"/>
        <v>4558</v>
      </c>
      <c r="S3179" s="116">
        <v>207</v>
      </c>
      <c r="T3179" s="116">
        <v>0</v>
      </c>
      <c r="U3179" s="116">
        <v>407</v>
      </c>
      <c r="V3179" s="116">
        <v>0</v>
      </c>
      <c r="W3179" s="22">
        <f t="shared" si="746"/>
        <v>614</v>
      </c>
      <c r="X3179" s="22">
        <f t="shared" si="747"/>
        <v>313.3</v>
      </c>
      <c r="Y3179" s="22">
        <f ca="1">OFFSET('Cost Study'!$B$7,'Operations Support'!$C3179,'Operations Support'!$B3179)*$H3179</f>
        <v>18610.02</v>
      </c>
      <c r="Z3179" s="23">
        <f ca="1">Y3179*'Cost Study'!$B$31</f>
        <v>1039405.5328803721</v>
      </c>
      <c r="AA3179" s="23">
        <f ca="1">IF(A3179=10298,1.51,1)*IF($B3179&lt;3,$D3179*'Cost Study'!$B$32*OFFSET('Cost Study'!$B$7,'Operations Support'!$C3179,'Operations Support'!$B3179),0)</f>
        <v>529.84800000000007</v>
      </c>
      <c r="AB3179" s="24">
        <f ca="1">AA3179*'Cost Study'!$B$31</f>
        <v>29593.033365122632</v>
      </c>
      <c r="AC3179" s="23">
        <f ca="1">Y3179*'Cost Study'!$B$31</f>
        <v>1039405.5328803721</v>
      </c>
      <c r="AD3179" s="24">
        <f ca="1">AA3179*'Cost Study'!$B$31</f>
        <v>29593.033365122632</v>
      </c>
      <c r="AE3179" s="377">
        <f t="shared" ca="1" si="748"/>
        <v>1068998.5662454949</v>
      </c>
      <c r="AF3179" s="377">
        <f t="shared" ca="1" si="749"/>
        <v>1068998.5662454949</v>
      </c>
      <c r="AH3179" s="688">
        <f>IFERROR($H3179/SUMIF($A:$A,$A3179,$H:$H)*SUMIF(Summary!$A$110:$A$186,$A3179,Summary!$P$110:$P$186),0)</f>
        <v>388444.64001468412</v>
      </c>
      <c r="AI3179" s="689">
        <f t="shared" ca="1" si="735"/>
        <v>680553.92623081082</v>
      </c>
      <c r="AJ3179" s="688">
        <f>IFERROR(H3179/SUMIF(A:A,A3179,H:H)*SUMIF(Summary!$A$110:$A$186,'Operations Support'!A3179,Summary!$Q$110:$Q$186),0)</f>
        <v>391703.01491823141</v>
      </c>
      <c r="AK3179" s="688">
        <f t="shared" ca="1" si="736"/>
        <v>677295.55132726347</v>
      </c>
      <c r="AM3179" s="688">
        <f>IFERROR($H3179/SUMIF($A:$A,$A3179,$H:$H)*SUMIF(Summary!$A$230:$A$266,$A3179,Summary!$P$230:$P$266),0)</f>
        <v>73494.268554342576</v>
      </c>
      <c r="AN3179" s="688">
        <f>IFERROR($H3179/SUMIF($A:$A,$A3179,$H:$H)*(SUMIF(Summary!$A$230:$A$266,$A3179,Summary!$L$230:$L$266)+SUMIF(Summary!$A$281:$A$317,$A3179,Summary!$L$281:$L$317))-AM3179,0)</f>
        <v>140913.55330355326</v>
      </c>
      <c r="AO3179" s="688">
        <f>IFERROR($H3179/SUMIF($A:$A,$A3179,$H:$H)*SUMIF(Summary!$A$230:$A$266,$A3179,Summary!$Q$230:$Q$266),0)</f>
        <v>74110.757638097159</v>
      </c>
      <c r="AP3179" s="688">
        <f>IFERROR($H3179/SUMIF($A:$A,$A3179,$H:$H)*(SUMIF(Summary!$A$230:$A$266,$A3179,Summary!$L$230:$L$266)+SUMIF(Summary!$A$281:$A$317,$A3179,Summary!$L$281:$L$317))-AO3179,0)</f>
        <v>140297.06421979869</v>
      </c>
      <c r="AQ3179" s="306"/>
      <c r="AR3179" s="688">
        <f t="shared" ca="1" si="737"/>
        <v>821467.47953436407</v>
      </c>
      <c r="AS3179" s="688">
        <f t="shared" ca="1" si="738"/>
        <v>817592.61554706213</v>
      </c>
    </row>
    <row r="3180" spans="1:45" x14ac:dyDescent="0.2">
      <c r="A3180" s="423">
        <v>11711</v>
      </c>
      <c r="B3180" s="424">
        <v>2</v>
      </c>
      <c r="C3180" s="425" t="s">
        <v>304</v>
      </c>
      <c r="D3180" s="422">
        <f t="shared" si="739"/>
        <v>0</v>
      </c>
      <c r="E3180" s="422">
        <f t="shared" si="740"/>
        <v>0</v>
      </c>
      <c r="F3180" s="422">
        <f t="shared" si="741"/>
        <v>0</v>
      </c>
      <c r="G3180" s="422">
        <f t="shared" si="742"/>
        <v>0</v>
      </c>
      <c r="H3180" s="22">
        <f t="shared" si="743"/>
        <v>0</v>
      </c>
      <c r="I3180" s="116">
        <v>0</v>
      </c>
      <c r="J3180" s="116">
        <v>0</v>
      </c>
      <c r="K3180" s="116">
        <v>0</v>
      </c>
      <c r="L3180" s="116">
        <v>0</v>
      </c>
      <c r="M3180" s="22">
        <f t="shared" si="744"/>
        <v>0</v>
      </c>
      <c r="N3180" s="116">
        <v>0</v>
      </c>
      <c r="O3180" s="116">
        <v>0</v>
      </c>
      <c r="P3180" s="116">
        <v>0</v>
      </c>
      <c r="Q3180" s="116">
        <v>0</v>
      </c>
      <c r="R3180" s="22">
        <f t="shared" si="745"/>
        <v>0</v>
      </c>
      <c r="S3180" s="116">
        <v>0</v>
      </c>
      <c r="T3180" s="116">
        <v>0</v>
      </c>
      <c r="U3180" s="116">
        <v>0</v>
      </c>
      <c r="V3180" s="116">
        <v>0</v>
      </c>
      <c r="W3180" s="22">
        <f t="shared" si="746"/>
        <v>0</v>
      </c>
      <c r="X3180" s="22">
        <f t="shared" si="747"/>
        <v>0</v>
      </c>
      <c r="Y3180" s="22">
        <f ca="1">OFFSET('Cost Study'!$B$7,'Operations Support'!$C3180,'Operations Support'!$B3180)*$H3180</f>
        <v>0</v>
      </c>
      <c r="Z3180" s="23">
        <f ca="1">Y3180*'Cost Study'!$B$31</f>
        <v>0</v>
      </c>
      <c r="AA3180" s="23">
        <f ca="1">IF(A3180=10298,1.51,1)*IF($B3180&lt;3,$D3180*'Cost Study'!$B$32*OFFSET('Cost Study'!$B$7,'Operations Support'!$C3180,'Operations Support'!$B3180),0)</f>
        <v>0</v>
      </c>
      <c r="AB3180" s="24">
        <f ca="1">AA3180*'Cost Study'!$B$31</f>
        <v>0</v>
      </c>
      <c r="AC3180" s="23">
        <f ca="1">Y3180*'Cost Study'!$B$31</f>
        <v>0</v>
      </c>
      <c r="AD3180" s="24">
        <f ca="1">AA3180*'Cost Study'!$B$31</f>
        <v>0</v>
      </c>
      <c r="AE3180" s="377">
        <f t="shared" ca="1" si="748"/>
        <v>0</v>
      </c>
      <c r="AF3180" s="377">
        <f t="shared" ca="1" si="749"/>
        <v>0</v>
      </c>
      <c r="AH3180" s="688">
        <f>IFERROR($H3180/SUMIF($A:$A,$A3180,$H:$H)*SUMIF(Summary!$A$110:$A$186,$A3180,Summary!$P$110:$P$186),0)</f>
        <v>0</v>
      </c>
      <c r="AI3180" s="689">
        <f t="shared" ca="1" si="735"/>
        <v>0</v>
      </c>
      <c r="AJ3180" s="688">
        <f>IFERROR(H3180/SUMIF(A:A,A3180,H:H)*SUMIF(Summary!$A$110:$A$186,'Operations Support'!A3180,Summary!$Q$110:$Q$186),0)</f>
        <v>0</v>
      </c>
      <c r="AK3180" s="688">
        <f t="shared" ca="1" si="736"/>
        <v>0</v>
      </c>
      <c r="AM3180" s="688">
        <f>IFERROR($H3180/SUMIF($A:$A,$A3180,$H:$H)*SUMIF(Summary!$A$230:$A$266,$A3180,Summary!$P$230:$P$266),0)</f>
        <v>0</v>
      </c>
      <c r="AN3180" s="688">
        <f>IFERROR($H3180/SUMIF($A:$A,$A3180,$H:$H)*(SUMIF(Summary!$A$230:$A$266,$A3180,Summary!$L$230:$L$266)+SUMIF(Summary!$A$281:$A$317,$A3180,Summary!$L$281:$L$317))-AM3180,0)</f>
        <v>0</v>
      </c>
      <c r="AO3180" s="688">
        <f>IFERROR($H3180/SUMIF($A:$A,$A3180,$H:$H)*SUMIF(Summary!$A$230:$A$266,$A3180,Summary!$Q$230:$Q$266),0)</f>
        <v>0</v>
      </c>
      <c r="AP3180" s="688">
        <f>IFERROR($H3180/SUMIF($A:$A,$A3180,$H:$H)*(SUMIF(Summary!$A$230:$A$266,$A3180,Summary!$L$230:$L$266)+SUMIF(Summary!$A$281:$A$317,$A3180,Summary!$L$281:$L$317))-AO3180,0)</f>
        <v>0</v>
      </c>
      <c r="AQ3180" s="306"/>
      <c r="AR3180" s="688">
        <f t="shared" ca="1" si="737"/>
        <v>0</v>
      </c>
      <c r="AS3180" s="688">
        <f t="shared" ca="1" si="738"/>
        <v>0</v>
      </c>
    </row>
    <row r="3181" spans="1:45" x14ac:dyDescent="0.2">
      <c r="A3181" s="423">
        <v>11711</v>
      </c>
      <c r="B3181" s="424">
        <v>2</v>
      </c>
      <c r="C3181" s="425" t="s">
        <v>305</v>
      </c>
      <c r="D3181" s="422">
        <f t="shared" si="739"/>
        <v>5327</v>
      </c>
      <c r="E3181" s="422">
        <f t="shared" si="740"/>
        <v>0</v>
      </c>
      <c r="F3181" s="422">
        <f t="shared" si="741"/>
        <v>1663</v>
      </c>
      <c r="G3181" s="422">
        <f t="shared" si="742"/>
        <v>0</v>
      </c>
      <c r="H3181" s="22">
        <f t="shared" si="743"/>
        <v>6990</v>
      </c>
      <c r="I3181" s="116">
        <v>2170</v>
      </c>
      <c r="J3181" s="116">
        <v>0</v>
      </c>
      <c r="K3181" s="116">
        <v>746</v>
      </c>
      <c r="L3181" s="116">
        <v>0</v>
      </c>
      <c r="M3181" s="22">
        <f t="shared" si="744"/>
        <v>2916</v>
      </c>
      <c r="N3181" s="116">
        <v>2439</v>
      </c>
      <c r="O3181" s="116">
        <v>0</v>
      </c>
      <c r="P3181" s="116">
        <v>762</v>
      </c>
      <c r="Q3181" s="116">
        <v>0</v>
      </c>
      <c r="R3181" s="22">
        <f t="shared" si="745"/>
        <v>3201</v>
      </c>
      <c r="S3181" s="116">
        <v>718</v>
      </c>
      <c r="T3181" s="116">
        <v>0</v>
      </c>
      <c r="U3181" s="116">
        <v>155</v>
      </c>
      <c r="V3181" s="116">
        <v>0</v>
      </c>
      <c r="W3181" s="22">
        <f t="shared" si="746"/>
        <v>873</v>
      </c>
      <c r="X3181" s="22">
        <f t="shared" si="747"/>
        <v>233</v>
      </c>
      <c r="Y3181" s="22">
        <f ca="1">OFFSET('Cost Study'!$B$7,'Operations Support'!$C3181,'Operations Support'!$B3181)*$H3181</f>
        <v>20900.100000000002</v>
      </c>
      <c r="Z3181" s="23">
        <f ca="1">Y3181*'Cost Study'!$B$31</f>
        <v>1167310.920555328</v>
      </c>
      <c r="AA3181" s="23">
        <f ca="1">IF(A3181=10298,1.51,1)*IF($B3181&lt;3,$D3181*'Cost Study'!$B$32*OFFSET('Cost Study'!$B$7,'Operations Support'!$C3181,'Operations Support'!$B3181),0)</f>
        <v>1592.7730000000001</v>
      </c>
      <c r="AB3181" s="24">
        <f ca="1">AA3181*'Cost Study'!$B$31</f>
        <v>88959.445977084877</v>
      </c>
      <c r="AC3181" s="23">
        <f ca="1">Y3181*'Cost Study'!$B$31</f>
        <v>1167310.920555328</v>
      </c>
      <c r="AD3181" s="24">
        <f ca="1">AA3181*'Cost Study'!$B$31</f>
        <v>88959.445977084877</v>
      </c>
      <c r="AE3181" s="377">
        <f t="shared" ca="1" si="748"/>
        <v>1256270.3665324128</v>
      </c>
      <c r="AF3181" s="377">
        <f t="shared" ca="1" si="749"/>
        <v>1256270.3665324128</v>
      </c>
      <c r="AH3181" s="688">
        <f>IFERROR($H3181/SUMIF($A:$A,$A3181,$H:$H)*SUMIF(Summary!$A$110:$A$186,$A3181,Summary!$P$110:$P$186),0)</f>
        <v>288884.77856183017</v>
      </c>
      <c r="AI3181" s="689">
        <f t="shared" ca="1" si="735"/>
        <v>967385.58797058265</v>
      </c>
      <c r="AJ3181" s="688">
        <f>IFERROR(H3181/SUMIF(A:A,A3181,H:H)*SUMIF(Summary!$A$110:$A$186,'Operations Support'!A3181,Summary!$Q$110:$Q$186),0)</f>
        <v>291308.01939338626</v>
      </c>
      <c r="AK3181" s="688">
        <f t="shared" ca="1" si="736"/>
        <v>964962.3471390265</v>
      </c>
      <c r="AM3181" s="688">
        <f>IFERROR($H3181/SUMIF($A:$A,$A3181,$H:$H)*SUMIF(Summary!$A$230:$A$266,$A3181,Summary!$P$230:$P$266),0)</f>
        <v>54657.403680695243</v>
      </c>
      <c r="AN3181" s="688">
        <f>IFERROR($H3181/SUMIF($A:$A,$A3181,$H:$H)*(SUMIF(Summary!$A$230:$A$266,$A3181,Summary!$L$230:$L$266)+SUMIF(Summary!$A$281:$A$317,$A3181,Summary!$L$281:$L$317))-AM3181,0)</f>
        <v>104796.86536778777</v>
      </c>
      <c r="AO3181" s="688">
        <f>IFERROR($H3181/SUMIF($A:$A,$A3181,$H:$H)*SUMIF(Summary!$A$230:$A$266,$A3181,Summary!$Q$230:$Q$266),0)</f>
        <v>55115.884231333024</v>
      </c>
      <c r="AP3181" s="688">
        <f>IFERROR($H3181/SUMIF($A:$A,$A3181,$H:$H)*(SUMIF(Summary!$A$230:$A$266,$A3181,Summary!$L$230:$L$266)+SUMIF(Summary!$A$281:$A$317,$A3181,Summary!$L$281:$L$317))-AO3181,0)</f>
        <v>104338.38481715</v>
      </c>
      <c r="AQ3181" s="306"/>
      <c r="AR3181" s="688">
        <f t="shared" ca="1" si="737"/>
        <v>1072182.4533383704</v>
      </c>
      <c r="AS3181" s="688">
        <f t="shared" ca="1" si="738"/>
        <v>1069300.7319561765</v>
      </c>
    </row>
    <row r="3182" spans="1:45" x14ac:dyDescent="0.2">
      <c r="A3182" s="423">
        <v>11711</v>
      </c>
      <c r="B3182" s="424">
        <v>2</v>
      </c>
      <c r="C3182" s="425" t="s">
        <v>306</v>
      </c>
      <c r="D3182" s="422">
        <f t="shared" si="739"/>
        <v>447</v>
      </c>
      <c r="E3182" s="422">
        <f t="shared" si="740"/>
        <v>0</v>
      </c>
      <c r="F3182" s="422">
        <f t="shared" si="741"/>
        <v>225</v>
      </c>
      <c r="G3182" s="422">
        <f t="shared" si="742"/>
        <v>0</v>
      </c>
      <c r="H3182" s="22">
        <f t="shared" si="743"/>
        <v>672</v>
      </c>
      <c r="I3182" s="116">
        <v>141</v>
      </c>
      <c r="J3182" s="116">
        <v>0</v>
      </c>
      <c r="K3182" s="116">
        <v>144</v>
      </c>
      <c r="L3182" s="116">
        <v>0</v>
      </c>
      <c r="M3182" s="22">
        <f t="shared" si="744"/>
        <v>285</v>
      </c>
      <c r="N3182" s="116">
        <v>144</v>
      </c>
      <c r="O3182" s="116">
        <v>0</v>
      </c>
      <c r="P3182" s="116">
        <v>81</v>
      </c>
      <c r="Q3182" s="116">
        <v>0</v>
      </c>
      <c r="R3182" s="22">
        <f t="shared" si="745"/>
        <v>225</v>
      </c>
      <c r="S3182" s="116">
        <v>162</v>
      </c>
      <c r="T3182" s="116">
        <v>0</v>
      </c>
      <c r="U3182" s="116">
        <v>0</v>
      </c>
      <c r="V3182" s="116">
        <v>0</v>
      </c>
      <c r="W3182" s="22">
        <f t="shared" si="746"/>
        <v>162</v>
      </c>
      <c r="X3182" s="22">
        <f t="shared" si="747"/>
        <v>22.4</v>
      </c>
      <c r="Y3182" s="22">
        <f ca="1">OFFSET('Cost Study'!$B$7,'Operations Support'!$C3182,'Operations Support'!$B3182)*$H3182</f>
        <v>1209.6000000000001</v>
      </c>
      <c r="Z3182" s="23">
        <f ca="1">Y3182*'Cost Study'!$B$31</f>
        <v>67558.49443321921</v>
      </c>
      <c r="AA3182" s="23">
        <f ca="1">IF(A3182=10298,1.51,1)*IF($B3182&lt;3,$D3182*'Cost Study'!$B$32*OFFSET('Cost Study'!$B$7,'Operations Support'!$C3182,'Operations Support'!$B3182),0)</f>
        <v>80.460000000000008</v>
      </c>
      <c r="AB3182" s="24">
        <f ca="1">AA3182*'Cost Study'!$B$31</f>
        <v>4493.8462814953855</v>
      </c>
      <c r="AC3182" s="23">
        <f ca="1">Y3182*'Cost Study'!$B$31</f>
        <v>67558.49443321921</v>
      </c>
      <c r="AD3182" s="24">
        <f ca="1">AA3182*'Cost Study'!$B$31</f>
        <v>4493.8462814953855</v>
      </c>
      <c r="AE3182" s="377">
        <f t="shared" ca="1" si="748"/>
        <v>72052.340714714592</v>
      </c>
      <c r="AF3182" s="377">
        <f t="shared" ca="1" si="749"/>
        <v>72052.340714714592</v>
      </c>
      <c r="AH3182" s="688">
        <f>IFERROR($H3182/SUMIF($A:$A,$A3182,$H:$H)*SUMIF(Summary!$A$110:$A$186,$A3182,Summary!$P$110:$P$186),0)</f>
        <v>27772.613904656639</v>
      </c>
      <c r="AI3182" s="689">
        <f t="shared" ref="AI3182:AI3245" ca="1" si="750">Z3182+AB3182-AH3182</f>
        <v>44279.726810057953</v>
      </c>
      <c r="AJ3182" s="688">
        <f>IFERROR(H3182/SUMIF(A:A,A3182,H:H)*SUMIF(Summary!$A$110:$A$186,'Operations Support'!A3182,Summary!$Q$110:$Q$186),0)</f>
        <v>28005.577830093789</v>
      </c>
      <c r="AK3182" s="688">
        <f t="shared" ref="AK3182:AK3245" ca="1" si="751">AC3182+AD3182-AJ3182</f>
        <v>44046.762884620803</v>
      </c>
      <c r="AM3182" s="688">
        <f>IFERROR($H3182/SUMIF($A:$A,$A3182,$H:$H)*SUMIF(Summary!$A$230:$A$266,$A3182,Summary!$P$230:$P$266),0)</f>
        <v>5254.6173495604007</v>
      </c>
      <c r="AN3182" s="688">
        <f>IFERROR($H3182/SUMIF($A:$A,$A3182,$H:$H)*(SUMIF(Summary!$A$230:$A$266,$A3182,Summary!$L$230:$L$266)+SUMIF(Summary!$A$281:$A$317,$A3182,Summary!$L$281:$L$317))-AM3182,0)</f>
        <v>10074.89177784741</v>
      </c>
      <c r="AO3182" s="688">
        <f>IFERROR($H3182/SUMIF($A:$A,$A3182,$H:$H)*SUMIF(Summary!$A$230:$A$266,$A3182,Summary!$Q$230:$Q$266),0)</f>
        <v>5298.6944497075528</v>
      </c>
      <c r="AP3182" s="688">
        <f>IFERROR($H3182/SUMIF($A:$A,$A3182,$H:$H)*(SUMIF(Summary!$A$230:$A$266,$A3182,Summary!$L$230:$L$266)+SUMIF(Summary!$A$281:$A$317,$A3182,Summary!$L$281:$L$317))-AO3182,0)</f>
        <v>10030.814677700258</v>
      </c>
      <c r="AQ3182" s="306"/>
      <c r="AR3182" s="688">
        <f t="shared" ref="AR3182:AR3245" ca="1" si="752">AI3182+AN3182</f>
        <v>54354.618587905366</v>
      </c>
      <c r="AS3182" s="688">
        <f t="shared" ref="AS3182:AS3245" ca="1" si="753">AK3182+AP3182</f>
        <v>54077.577562321065</v>
      </c>
    </row>
    <row r="3183" spans="1:45" x14ac:dyDescent="0.2">
      <c r="A3183" s="423">
        <v>11711</v>
      </c>
      <c r="B3183" s="424">
        <v>2</v>
      </c>
      <c r="C3183" s="425" t="s">
        <v>307</v>
      </c>
      <c r="D3183" s="422">
        <f t="shared" si="739"/>
        <v>0</v>
      </c>
      <c r="E3183" s="422">
        <f t="shared" si="740"/>
        <v>0</v>
      </c>
      <c r="F3183" s="422">
        <f t="shared" si="741"/>
        <v>0</v>
      </c>
      <c r="G3183" s="422">
        <f t="shared" si="742"/>
        <v>0</v>
      </c>
      <c r="H3183" s="22">
        <f t="shared" si="743"/>
        <v>0</v>
      </c>
      <c r="I3183" s="116">
        <v>0</v>
      </c>
      <c r="J3183" s="116">
        <v>0</v>
      </c>
      <c r="K3183" s="116">
        <v>0</v>
      </c>
      <c r="L3183" s="116">
        <v>0</v>
      </c>
      <c r="M3183" s="22">
        <f t="shared" si="744"/>
        <v>0</v>
      </c>
      <c r="N3183" s="116">
        <v>0</v>
      </c>
      <c r="O3183" s="116">
        <v>0</v>
      </c>
      <c r="P3183" s="116">
        <v>0</v>
      </c>
      <c r="Q3183" s="116">
        <v>0</v>
      </c>
      <c r="R3183" s="22">
        <f t="shared" si="745"/>
        <v>0</v>
      </c>
      <c r="S3183" s="116">
        <v>0</v>
      </c>
      <c r="T3183" s="116">
        <v>0</v>
      </c>
      <c r="U3183" s="116">
        <v>0</v>
      </c>
      <c r="V3183" s="116">
        <v>0</v>
      </c>
      <c r="W3183" s="22">
        <f t="shared" si="746"/>
        <v>0</v>
      </c>
      <c r="X3183" s="22">
        <f t="shared" si="747"/>
        <v>0</v>
      </c>
      <c r="Y3183" s="22">
        <f ca="1">OFFSET('Cost Study'!$B$7,'Operations Support'!$C3183,'Operations Support'!$B3183)*$H3183</f>
        <v>0</v>
      </c>
      <c r="Z3183" s="23">
        <f ca="1">Y3183*'Cost Study'!$B$31</f>
        <v>0</v>
      </c>
      <c r="AA3183" s="23">
        <f ca="1">IF(A3183=10298,1.51,1)*IF($B3183&lt;3,$D3183*'Cost Study'!$B$32*OFFSET('Cost Study'!$B$7,'Operations Support'!$C3183,'Operations Support'!$B3183),0)</f>
        <v>0</v>
      </c>
      <c r="AB3183" s="24">
        <f ca="1">AA3183*'Cost Study'!$B$31</f>
        <v>0</v>
      </c>
      <c r="AC3183" s="23">
        <f ca="1">Y3183*'Cost Study'!$B$31</f>
        <v>0</v>
      </c>
      <c r="AD3183" s="24">
        <f ca="1">AA3183*'Cost Study'!$B$31</f>
        <v>0</v>
      </c>
      <c r="AE3183" s="377">
        <f t="shared" ca="1" si="748"/>
        <v>0</v>
      </c>
      <c r="AF3183" s="377">
        <f t="shared" ca="1" si="749"/>
        <v>0</v>
      </c>
      <c r="AH3183" s="688">
        <f>IFERROR($H3183/SUMIF($A:$A,$A3183,$H:$H)*SUMIF(Summary!$A$110:$A$186,$A3183,Summary!$P$110:$P$186),0)</f>
        <v>0</v>
      </c>
      <c r="AI3183" s="689">
        <f t="shared" ca="1" si="750"/>
        <v>0</v>
      </c>
      <c r="AJ3183" s="688">
        <f>IFERROR(H3183/SUMIF(A:A,A3183,H:H)*SUMIF(Summary!$A$110:$A$186,'Operations Support'!A3183,Summary!$Q$110:$Q$186),0)</f>
        <v>0</v>
      </c>
      <c r="AK3183" s="688">
        <f t="shared" ca="1" si="751"/>
        <v>0</v>
      </c>
      <c r="AM3183" s="688">
        <f>IFERROR($H3183/SUMIF($A:$A,$A3183,$H:$H)*SUMIF(Summary!$A$230:$A$266,$A3183,Summary!$P$230:$P$266),0)</f>
        <v>0</v>
      </c>
      <c r="AN3183" s="688">
        <f>IFERROR($H3183/SUMIF($A:$A,$A3183,$H:$H)*(SUMIF(Summary!$A$230:$A$266,$A3183,Summary!$L$230:$L$266)+SUMIF(Summary!$A$281:$A$317,$A3183,Summary!$L$281:$L$317))-AM3183,0)</f>
        <v>0</v>
      </c>
      <c r="AO3183" s="688">
        <f>IFERROR($H3183/SUMIF($A:$A,$A3183,$H:$H)*SUMIF(Summary!$A$230:$A$266,$A3183,Summary!$Q$230:$Q$266),0)</f>
        <v>0</v>
      </c>
      <c r="AP3183" s="688">
        <f>IFERROR($H3183/SUMIF($A:$A,$A3183,$H:$H)*(SUMIF(Summary!$A$230:$A$266,$A3183,Summary!$L$230:$L$266)+SUMIF(Summary!$A$281:$A$317,$A3183,Summary!$L$281:$L$317))-AO3183,0)</f>
        <v>0</v>
      </c>
      <c r="AQ3183" s="306"/>
      <c r="AR3183" s="688">
        <f t="shared" ca="1" si="752"/>
        <v>0</v>
      </c>
      <c r="AS3183" s="688">
        <f t="shared" ca="1" si="753"/>
        <v>0</v>
      </c>
    </row>
    <row r="3184" spans="1:45" x14ac:dyDescent="0.2">
      <c r="A3184" s="423">
        <v>11711</v>
      </c>
      <c r="B3184" s="424">
        <v>2</v>
      </c>
      <c r="C3184" s="425" t="s">
        <v>308</v>
      </c>
      <c r="D3184" s="422">
        <f t="shared" si="739"/>
        <v>258</v>
      </c>
      <c r="E3184" s="422">
        <f t="shared" si="740"/>
        <v>0</v>
      </c>
      <c r="F3184" s="422">
        <f t="shared" si="741"/>
        <v>933</v>
      </c>
      <c r="G3184" s="422">
        <f t="shared" si="742"/>
        <v>0</v>
      </c>
      <c r="H3184" s="22">
        <f t="shared" si="743"/>
        <v>1191</v>
      </c>
      <c r="I3184" s="116">
        <v>144</v>
      </c>
      <c r="J3184" s="116">
        <v>0</v>
      </c>
      <c r="K3184" s="116">
        <v>435</v>
      </c>
      <c r="L3184" s="116">
        <v>0</v>
      </c>
      <c r="M3184" s="22">
        <f t="shared" si="744"/>
        <v>579</v>
      </c>
      <c r="N3184" s="116">
        <v>114</v>
      </c>
      <c r="O3184" s="116">
        <v>0</v>
      </c>
      <c r="P3184" s="116">
        <v>480</v>
      </c>
      <c r="Q3184" s="116">
        <v>0</v>
      </c>
      <c r="R3184" s="22">
        <f t="shared" si="745"/>
        <v>594</v>
      </c>
      <c r="S3184" s="116">
        <v>0</v>
      </c>
      <c r="T3184" s="116">
        <v>0</v>
      </c>
      <c r="U3184" s="116">
        <v>18</v>
      </c>
      <c r="V3184" s="116">
        <v>0</v>
      </c>
      <c r="W3184" s="22">
        <f t="shared" si="746"/>
        <v>18</v>
      </c>
      <c r="X3184" s="22">
        <f t="shared" si="747"/>
        <v>39.700000000000003</v>
      </c>
      <c r="Y3184" s="22">
        <f ca="1">OFFSET('Cost Study'!$B$7,'Operations Support'!$C3184,'Operations Support'!$B3184)*$H3184</f>
        <v>2203.35</v>
      </c>
      <c r="Z3184" s="23">
        <f ca="1">Y3184*'Cost Study'!$B$31</f>
        <v>123061.3497928518</v>
      </c>
      <c r="AA3184" s="23">
        <f ca="1">IF(A3184=10298,1.51,1)*IF($B3184&lt;3,$D3184*'Cost Study'!$B$32*OFFSET('Cost Study'!$B$7,'Operations Support'!$C3184,'Operations Support'!$B3184),0)</f>
        <v>47.730000000000004</v>
      </c>
      <c r="AB3184" s="24">
        <f ca="1">AA3184*'Cost Study'!$B$31</f>
        <v>2665.812615160014</v>
      </c>
      <c r="AC3184" s="23">
        <f ca="1">Y3184*'Cost Study'!$B$31</f>
        <v>123061.3497928518</v>
      </c>
      <c r="AD3184" s="24">
        <f ca="1">AA3184*'Cost Study'!$B$31</f>
        <v>2665.812615160014</v>
      </c>
      <c r="AE3184" s="377">
        <f t="shared" ca="1" si="748"/>
        <v>125727.16240801182</v>
      </c>
      <c r="AF3184" s="377">
        <f t="shared" ca="1" si="749"/>
        <v>125727.16240801182</v>
      </c>
      <c r="AH3184" s="688">
        <f>IFERROR($H3184/SUMIF($A:$A,$A3184,$H:$H)*SUMIF(Summary!$A$110:$A$186,$A3184,Summary!$P$110:$P$186),0)</f>
        <v>49221.99875066377</v>
      </c>
      <c r="AI3184" s="689">
        <f t="shared" ca="1" si="750"/>
        <v>76505.16365734805</v>
      </c>
      <c r="AJ3184" s="688">
        <f>IFERROR(H3184/SUMIF(A:A,A3184,H:H)*SUMIF(Summary!$A$110:$A$186,'Operations Support'!A3184,Summary!$Q$110:$Q$186),0)</f>
        <v>49634.885707800153</v>
      </c>
      <c r="AK3184" s="688">
        <f t="shared" ca="1" si="751"/>
        <v>76092.27670021166</v>
      </c>
      <c r="AM3184" s="688">
        <f>IFERROR($H3184/SUMIF($A:$A,$A3184,$H:$H)*SUMIF(Summary!$A$230:$A$266,$A3184,Summary!$P$230:$P$266),0)</f>
        <v>9312.8709275691035</v>
      </c>
      <c r="AN3184" s="688">
        <f>IFERROR($H3184/SUMIF($A:$A,$A3184,$H:$H)*(SUMIF(Summary!$A$230:$A$266,$A3184,Summary!$L$230:$L$266)+SUMIF(Summary!$A$281:$A$317,$A3184,Summary!$L$281:$L$317))-AM3184,0)</f>
        <v>17855.94658841706</v>
      </c>
      <c r="AO3184" s="688">
        <f>IFERROR($H3184/SUMIF($A:$A,$A3184,$H:$H)*SUMIF(Summary!$A$230:$A$266,$A3184,Summary!$Q$230:$Q$266),0)</f>
        <v>9390.9897166691899</v>
      </c>
      <c r="AP3184" s="688">
        <f>IFERROR($H3184/SUMIF($A:$A,$A3184,$H:$H)*(SUMIF(Summary!$A$230:$A$266,$A3184,Summary!$L$230:$L$266)+SUMIF(Summary!$A$281:$A$317,$A3184,Summary!$L$281:$L$317))-AO3184,0)</f>
        <v>17777.827799316976</v>
      </c>
      <c r="AQ3184" s="306"/>
      <c r="AR3184" s="688">
        <f t="shared" ca="1" si="752"/>
        <v>94361.110245765114</v>
      </c>
      <c r="AS3184" s="688">
        <f t="shared" ca="1" si="753"/>
        <v>93870.104499528636</v>
      </c>
    </row>
    <row r="3185" spans="1:45" x14ac:dyDescent="0.2">
      <c r="A3185" s="423">
        <v>11711</v>
      </c>
      <c r="B3185" s="424">
        <v>2</v>
      </c>
      <c r="C3185" s="425" t="s">
        <v>309</v>
      </c>
      <c r="D3185" s="422">
        <f t="shared" si="739"/>
        <v>0</v>
      </c>
      <c r="E3185" s="422">
        <f t="shared" si="740"/>
        <v>0</v>
      </c>
      <c r="F3185" s="422">
        <f t="shared" si="741"/>
        <v>0</v>
      </c>
      <c r="G3185" s="422">
        <f t="shared" si="742"/>
        <v>0</v>
      </c>
      <c r="H3185" s="22">
        <f t="shared" si="743"/>
        <v>0</v>
      </c>
      <c r="I3185" s="116">
        <v>0</v>
      </c>
      <c r="J3185" s="116">
        <v>0</v>
      </c>
      <c r="K3185" s="116">
        <v>0</v>
      </c>
      <c r="L3185" s="116">
        <v>0</v>
      </c>
      <c r="M3185" s="22">
        <f t="shared" si="744"/>
        <v>0</v>
      </c>
      <c r="N3185" s="116">
        <v>0</v>
      </c>
      <c r="O3185" s="116">
        <v>0</v>
      </c>
      <c r="P3185" s="116">
        <v>0</v>
      </c>
      <c r="Q3185" s="116">
        <v>0</v>
      </c>
      <c r="R3185" s="22">
        <f t="shared" si="745"/>
        <v>0</v>
      </c>
      <c r="S3185" s="116">
        <v>0</v>
      </c>
      <c r="T3185" s="116">
        <v>0</v>
      </c>
      <c r="U3185" s="116">
        <v>0</v>
      </c>
      <c r="V3185" s="116">
        <v>0</v>
      </c>
      <c r="W3185" s="22">
        <f t="shared" si="746"/>
        <v>0</v>
      </c>
      <c r="X3185" s="22">
        <f t="shared" si="747"/>
        <v>0</v>
      </c>
      <c r="Y3185" s="22">
        <f ca="1">OFFSET('Cost Study'!$B$7,'Operations Support'!$C3185,'Operations Support'!$B3185)*$H3185</f>
        <v>0</v>
      </c>
      <c r="Z3185" s="23">
        <f ca="1">Y3185*'Cost Study'!$B$31</f>
        <v>0</v>
      </c>
      <c r="AA3185" s="23">
        <f ca="1">IF(A3185=10298,1.51,1)*IF($B3185&lt;3,$D3185*'Cost Study'!$B$32*OFFSET('Cost Study'!$B$7,'Operations Support'!$C3185,'Operations Support'!$B3185),0)</f>
        <v>0</v>
      </c>
      <c r="AB3185" s="24">
        <f ca="1">AA3185*'Cost Study'!$B$31</f>
        <v>0</v>
      </c>
      <c r="AC3185" s="23">
        <f ca="1">Y3185*'Cost Study'!$B$31</f>
        <v>0</v>
      </c>
      <c r="AD3185" s="24">
        <f ca="1">AA3185*'Cost Study'!$B$31</f>
        <v>0</v>
      </c>
      <c r="AE3185" s="377">
        <f t="shared" ca="1" si="748"/>
        <v>0</v>
      </c>
      <c r="AF3185" s="377">
        <f t="shared" ca="1" si="749"/>
        <v>0</v>
      </c>
      <c r="AH3185" s="688">
        <f>IFERROR($H3185/SUMIF($A:$A,$A3185,$H:$H)*SUMIF(Summary!$A$110:$A$186,$A3185,Summary!$P$110:$P$186),0)</f>
        <v>0</v>
      </c>
      <c r="AI3185" s="689">
        <f t="shared" ca="1" si="750"/>
        <v>0</v>
      </c>
      <c r="AJ3185" s="688">
        <f>IFERROR(H3185/SUMIF(A:A,A3185,H:H)*SUMIF(Summary!$A$110:$A$186,'Operations Support'!A3185,Summary!$Q$110:$Q$186),0)</f>
        <v>0</v>
      </c>
      <c r="AK3185" s="688">
        <f t="shared" ca="1" si="751"/>
        <v>0</v>
      </c>
      <c r="AM3185" s="688">
        <f>IFERROR($H3185/SUMIF($A:$A,$A3185,$H:$H)*SUMIF(Summary!$A$230:$A$266,$A3185,Summary!$P$230:$P$266),0)</f>
        <v>0</v>
      </c>
      <c r="AN3185" s="688">
        <f>IFERROR($H3185/SUMIF($A:$A,$A3185,$H:$H)*(SUMIF(Summary!$A$230:$A$266,$A3185,Summary!$L$230:$L$266)+SUMIF(Summary!$A$281:$A$317,$A3185,Summary!$L$281:$L$317))-AM3185,0)</f>
        <v>0</v>
      </c>
      <c r="AO3185" s="688">
        <f>IFERROR($H3185/SUMIF($A:$A,$A3185,$H:$H)*SUMIF(Summary!$A$230:$A$266,$A3185,Summary!$Q$230:$Q$266),0)</f>
        <v>0</v>
      </c>
      <c r="AP3185" s="688">
        <f>IFERROR($H3185/SUMIF($A:$A,$A3185,$H:$H)*(SUMIF(Summary!$A$230:$A$266,$A3185,Summary!$L$230:$L$266)+SUMIF(Summary!$A$281:$A$317,$A3185,Summary!$L$281:$L$317))-AO3185,0)</f>
        <v>0</v>
      </c>
      <c r="AQ3185" s="306"/>
      <c r="AR3185" s="688">
        <f t="shared" ca="1" si="752"/>
        <v>0</v>
      </c>
      <c r="AS3185" s="688">
        <f t="shared" ca="1" si="753"/>
        <v>0</v>
      </c>
    </row>
    <row r="3186" spans="1:45" x14ac:dyDescent="0.2">
      <c r="A3186" s="423">
        <v>11711</v>
      </c>
      <c r="B3186" s="424">
        <v>2</v>
      </c>
      <c r="C3186" s="425" t="s">
        <v>310</v>
      </c>
      <c r="D3186" s="422">
        <f t="shared" si="739"/>
        <v>0</v>
      </c>
      <c r="E3186" s="422">
        <f t="shared" si="740"/>
        <v>0</v>
      </c>
      <c r="F3186" s="422">
        <f t="shared" si="741"/>
        <v>0</v>
      </c>
      <c r="G3186" s="422">
        <f t="shared" si="742"/>
        <v>0</v>
      </c>
      <c r="H3186" s="22">
        <f t="shared" si="743"/>
        <v>0</v>
      </c>
      <c r="I3186" s="116">
        <v>0</v>
      </c>
      <c r="J3186" s="116">
        <v>0</v>
      </c>
      <c r="K3186" s="116">
        <v>0</v>
      </c>
      <c r="L3186" s="116">
        <v>0</v>
      </c>
      <c r="M3186" s="22">
        <f t="shared" si="744"/>
        <v>0</v>
      </c>
      <c r="N3186" s="116">
        <v>0</v>
      </c>
      <c r="O3186" s="116">
        <v>0</v>
      </c>
      <c r="P3186" s="116">
        <v>0</v>
      </c>
      <c r="Q3186" s="116">
        <v>0</v>
      </c>
      <c r="R3186" s="22">
        <f t="shared" si="745"/>
        <v>0</v>
      </c>
      <c r="S3186" s="116">
        <v>0</v>
      </c>
      <c r="T3186" s="116">
        <v>0</v>
      </c>
      <c r="U3186" s="116">
        <v>0</v>
      </c>
      <c r="V3186" s="116">
        <v>0</v>
      </c>
      <c r="W3186" s="22">
        <f t="shared" si="746"/>
        <v>0</v>
      </c>
      <c r="X3186" s="22">
        <f t="shared" si="747"/>
        <v>0</v>
      </c>
      <c r="Y3186" s="22">
        <f ca="1">OFFSET('Cost Study'!$B$7,'Operations Support'!$C3186,'Operations Support'!$B3186)*$H3186</f>
        <v>0</v>
      </c>
      <c r="Z3186" s="23">
        <f ca="1">Y3186*'Cost Study'!$B$31</f>
        <v>0</v>
      </c>
      <c r="AA3186" s="23">
        <f ca="1">IF(A3186=10298,1.51,1)*IF($B3186&lt;3,$D3186*'Cost Study'!$B$32*OFFSET('Cost Study'!$B$7,'Operations Support'!$C3186,'Operations Support'!$B3186),0)</f>
        <v>0</v>
      </c>
      <c r="AB3186" s="24">
        <f ca="1">AA3186*'Cost Study'!$B$31</f>
        <v>0</v>
      </c>
      <c r="AC3186" s="23">
        <f ca="1">Y3186*'Cost Study'!$B$31</f>
        <v>0</v>
      </c>
      <c r="AD3186" s="24">
        <f ca="1">AA3186*'Cost Study'!$B$31</f>
        <v>0</v>
      </c>
      <c r="AE3186" s="377">
        <f t="shared" ca="1" si="748"/>
        <v>0</v>
      </c>
      <c r="AF3186" s="377">
        <f t="shared" ca="1" si="749"/>
        <v>0</v>
      </c>
      <c r="AH3186" s="688">
        <f>IFERROR($H3186/SUMIF($A:$A,$A3186,$H:$H)*SUMIF(Summary!$A$110:$A$186,$A3186,Summary!$P$110:$P$186),0)</f>
        <v>0</v>
      </c>
      <c r="AI3186" s="689">
        <f t="shared" ca="1" si="750"/>
        <v>0</v>
      </c>
      <c r="AJ3186" s="688">
        <f>IFERROR(H3186/SUMIF(A:A,A3186,H:H)*SUMIF(Summary!$A$110:$A$186,'Operations Support'!A3186,Summary!$Q$110:$Q$186),0)</f>
        <v>0</v>
      </c>
      <c r="AK3186" s="688">
        <f t="shared" ca="1" si="751"/>
        <v>0</v>
      </c>
      <c r="AM3186" s="688">
        <f>IFERROR($H3186/SUMIF($A:$A,$A3186,$H:$H)*SUMIF(Summary!$A$230:$A$266,$A3186,Summary!$P$230:$P$266),0)</f>
        <v>0</v>
      </c>
      <c r="AN3186" s="688">
        <f>IFERROR($H3186/SUMIF($A:$A,$A3186,$H:$H)*(SUMIF(Summary!$A$230:$A$266,$A3186,Summary!$L$230:$L$266)+SUMIF(Summary!$A$281:$A$317,$A3186,Summary!$L$281:$L$317))-AM3186,0)</f>
        <v>0</v>
      </c>
      <c r="AO3186" s="688">
        <f>IFERROR($H3186/SUMIF($A:$A,$A3186,$H:$H)*SUMIF(Summary!$A$230:$A$266,$A3186,Summary!$Q$230:$Q$266),0)</f>
        <v>0</v>
      </c>
      <c r="AP3186" s="688">
        <f>IFERROR($H3186/SUMIF($A:$A,$A3186,$H:$H)*(SUMIF(Summary!$A$230:$A$266,$A3186,Summary!$L$230:$L$266)+SUMIF(Summary!$A$281:$A$317,$A3186,Summary!$L$281:$L$317))-AO3186,0)</f>
        <v>0</v>
      </c>
      <c r="AQ3186" s="306"/>
      <c r="AR3186" s="688">
        <f t="shared" ca="1" si="752"/>
        <v>0</v>
      </c>
      <c r="AS3186" s="688">
        <f t="shared" ca="1" si="753"/>
        <v>0</v>
      </c>
    </row>
    <row r="3187" spans="1:45" x14ac:dyDescent="0.2">
      <c r="A3187" s="423">
        <v>11711</v>
      </c>
      <c r="B3187" s="424">
        <v>2</v>
      </c>
      <c r="C3187" s="425" t="s">
        <v>311</v>
      </c>
      <c r="D3187" s="422">
        <f t="shared" si="739"/>
        <v>0</v>
      </c>
      <c r="E3187" s="422">
        <f t="shared" si="740"/>
        <v>0</v>
      </c>
      <c r="F3187" s="422">
        <f t="shared" si="741"/>
        <v>0</v>
      </c>
      <c r="G3187" s="422">
        <f t="shared" si="742"/>
        <v>0</v>
      </c>
      <c r="H3187" s="22">
        <f t="shared" si="743"/>
        <v>0</v>
      </c>
      <c r="I3187" s="116">
        <v>0</v>
      </c>
      <c r="J3187" s="116">
        <v>0</v>
      </c>
      <c r="K3187" s="116">
        <v>0</v>
      </c>
      <c r="L3187" s="116">
        <v>0</v>
      </c>
      <c r="M3187" s="22">
        <f t="shared" si="744"/>
        <v>0</v>
      </c>
      <c r="N3187" s="116">
        <v>0</v>
      </c>
      <c r="O3187" s="116">
        <v>0</v>
      </c>
      <c r="P3187" s="116">
        <v>0</v>
      </c>
      <c r="Q3187" s="116">
        <v>0</v>
      </c>
      <c r="R3187" s="22">
        <f t="shared" si="745"/>
        <v>0</v>
      </c>
      <c r="S3187" s="116">
        <v>0</v>
      </c>
      <c r="T3187" s="116">
        <v>0</v>
      </c>
      <c r="U3187" s="116">
        <v>0</v>
      </c>
      <c r="V3187" s="116">
        <v>0</v>
      </c>
      <c r="W3187" s="22">
        <f t="shared" si="746"/>
        <v>0</v>
      </c>
      <c r="X3187" s="22">
        <f t="shared" si="747"/>
        <v>0</v>
      </c>
      <c r="Y3187" s="22">
        <f ca="1">OFFSET('Cost Study'!$B$7,'Operations Support'!$C3187,'Operations Support'!$B3187)*$H3187</f>
        <v>0</v>
      </c>
      <c r="Z3187" s="23">
        <f ca="1">Y3187*'Cost Study'!$B$31</f>
        <v>0</v>
      </c>
      <c r="AA3187" s="23">
        <f ca="1">IF(A3187=10298,1.51,1)*IF($B3187&lt;3,$D3187*'Cost Study'!$B$32*OFFSET('Cost Study'!$B$7,'Operations Support'!$C3187,'Operations Support'!$B3187),0)</f>
        <v>0</v>
      </c>
      <c r="AB3187" s="24">
        <f ca="1">AA3187*'Cost Study'!$B$31</f>
        <v>0</v>
      </c>
      <c r="AC3187" s="23">
        <f ca="1">Y3187*'Cost Study'!$B$31</f>
        <v>0</v>
      </c>
      <c r="AD3187" s="24">
        <f ca="1">AA3187*'Cost Study'!$B$31</f>
        <v>0</v>
      </c>
      <c r="AE3187" s="377">
        <f t="shared" ca="1" si="748"/>
        <v>0</v>
      </c>
      <c r="AF3187" s="377">
        <f t="shared" ca="1" si="749"/>
        <v>0</v>
      </c>
      <c r="AH3187" s="688">
        <f>IFERROR($H3187/SUMIF($A:$A,$A3187,$H:$H)*SUMIF(Summary!$A$110:$A$186,$A3187,Summary!$P$110:$P$186),0)</f>
        <v>0</v>
      </c>
      <c r="AI3187" s="689">
        <f t="shared" ca="1" si="750"/>
        <v>0</v>
      </c>
      <c r="AJ3187" s="688">
        <f>IFERROR(H3187/SUMIF(A:A,A3187,H:H)*SUMIF(Summary!$A$110:$A$186,'Operations Support'!A3187,Summary!$Q$110:$Q$186),0)</f>
        <v>0</v>
      </c>
      <c r="AK3187" s="688">
        <f t="shared" ca="1" si="751"/>
        <v>0</v>
      </c>
      <c r="AM3187" s="688">
        <f>IFERROR($H3187/SUMIF($A:$A,$A3187,$H:$H)*SUMIF(Summary!$A$230:$A$266,$A3187,Summary!$P$230:$P$266),0)</f>
        <v>0</v>
      </c>
      <c r="AN3187" s="688">
        <f>IFERROR($H3187/SUMIF($A:$A,$A3187,$H:$H)*(SUMIF(Summary!$A$230:$A$266,$A3187,Summary!$L$230:$L$266)+SUMIF(Summary!$A$281:$A$317,$A3187,Summary!$L$281:$L$317))-AM3187,0)</f>
        <v>0</v>
      </c>
      <c r="AO3187" s="688">
        <f>IFERROR($H3187/SUMIF($A:$A,$A3187,$H:$H)*SUMIF(Summary!$A$230:$A$266,$A3187,Summary!$Q$230:$Q$266),0)</f>
        <v>0</v>
      </c>
      <c r="AP3187" s="688">
        <f>IFERROR($H3187/SUMIF($A:$A,$A3187,$H:$H)*(SUMIF(Summary!$A$230:$A$266,$A3187,Summary!$L$230:$L$266)+SUMIF(Summary!$A$281:$A$317,$A3187,Summary!$L$281:$L$317))-AO3187,0)</f>
        <v>0</v>
      </c>
      <c r="AQ3187" s="306"/>
      <c r="AR3187" s="688">
        <f t="shared" ca="1" si="752"/>
        <v>0</v>
      </c>
      <c r="AS3187" s="688">
        <f t="shared" ca="1" si="753"/>
        <v>0</v>
      </c>
    </row>
    <row r="3188" spans="1:45" x14ac:dyDescent="0.2">
      <c r="A3188" s="423">
        <v>11711</v>
      </c>
      <c r="B3188" s="424">
        <v>2</v>
      </c>
      <c r="C3188" s="425" t="s">
        <v>312</v>
      </c>
      <c r="D3188" s="422">
        <f t="shared" si="739"/>
        <v>0</v>
      </c>
      <c r="E3188" s="422">
        <f t="shared" si="740"/>
        <v>0</v>
      </c>
      <c r="F3188" s="422">
        <f t="shared" si="741"/>
        <v>0</v>
      </c>
      <c r="G3188" s="422">
        <f t="shared" si="742"/>
        <v>0</v>
      </c>
      <c r="H3188" s="22">
        <f t="shared" si="743"/>
        <v>0</v>
      </c>
      <c r="I3188" s="116">
        <v>0</v>
      </c>
      <c r="J3188" s="116">
        <v>0</v>
      </c>
      <c r="K3188" s="116">
        <v>0</v>
      </c>
      <c r="L3188" s="116">
        <v>0</v>
      </c>
      <c r="M3188" s="22">
        <f t="shared" si="744"/>
        <v>0</v>
      </c>
      <c r="N3188" s="116">
        <v>0</v>
      </c>
      <c r="O3188" s="116">
        <v>0</v>
      </c>
      <c r="P3188" s="116">
        <v>0</v>
      </c>
      <c r="Q3188" s="116">
        <v>0</v>
      </c>
      <c r="R3188" s="22">
        <f t="shared" si="745"/>
        <v>0</v>
      </c>
      <c r="S3188" s="116">
        <v>0</v>
      </c>
      <c r="T3188" s="116">
        <v>0</v>
      </c>
      <c r="U3188" s="116">
        <v>0</v>
      </c>
      <c r="V3188" s="116">
        <v>0</v>
      </c>
      <c r="W3188" s="22">
        <f t="shared" si="746"/>
        <v>0</v>
      </c>
      <c r="X3188" s="22">
        <f t="shared" si="747"/>
        <v>0</v>
      </c>
      <c r="Y3188" s="22">
        <f ca="1">OFFSET('Cost Study'!$B$7,'Operations Support'!$C3188,'Operations Support'!$B3188)*$H3188</f>
        <v>0</v>
      </c>
      <c r="Z3188" s="23">
        <f ca="1">Y3188*'Cost Study'!$B$31</f>
        <v>0</v>
      </c>
      <c r="AA3188" s="23">
        <f ca="1">IF(A3188=10298,1.51,1)*IF($B3188&lt;3,$D3188*'Cost Study'!$B$32*OFFSET('Cost Study'!$B$7,'Operations Support'!$C3188,'Operations Support'!$B3188),0)</f>
        <v>0</v>
      </c>
      <c r="AB3188" s="24">
        <f ca="1">AA3188*'Cost Study'!$B$31</f>
        <v>0</v>
      </c>
      <c r="AC3188" s="23">
        <f ca="1">Y3188*'Cost Study'!$B$31</f>
        <v>0</v>
      </c>
      <c r="AD3188" s="24">
        <f ca="1">AA3188*'Cost Study'!$B$31</f>
        <v>0</v>
      </c>
      <c r="AE3188" s="377">
        <f t="shared" ca="1" si="748"/>
        <v>0</v>
      </c>
      <c r="AF3188" s="377">
        <f t="shared" ca="1" si="749"/>
        <v>0</v>
      </c>
      <c r="AH3188" s="688">
        <f>IFERROR($H3188/SUMIF($A:$A,$A3188,$H:$H)*SUMIF(Summary!$A$110:$A$186,$A3188,Summary!$P$110:$P$186),0)</f>
        <v>0</v>
      </c>
      <c r="AI3188" s="689">
        <f t="shared" ca="1" si="750"/>
        <v>0</v>
      </c>
      <c r="AJ3188" s="688">
        <f>IFERROR(H3188/SUMIF(A:A,A3188,H:H)*SUMIF(Summary!$A$110:$A$186,'Operations Support'!A3188,Summary!$Q$110:$Q$186),0)</f>
        <v>0</v>
      </c>
      <c r="AK3188" s="688">
        <f t="shared" ca="1" si="751"/>
        <v>0</v>
      </c>
      <c r="AM3188" s="688">
        <f>IFERROR($H3188/SUMIF($A:$A,$A3188,$H:$H)*SUMIF(Summary!$A$230:$A$266,$A3188,Summary!$P$230:$P$266),0)</f>
        <v>0</v>
      </c>
      <c r="AN3188" s="688">
        <f>IFERROR($H3188/SUMIF($A:$A,$A3188,$H:$H)*(SUMIF(Summary!$A$230:$A$266,$A3188,Summary!$L$230:$L$266)+SUMIF(Summary!$A$281:$A$317,$A3188,Summary!$L$281:$L$317))-AM3188,0)</f>
        <v>0</v>
      </c>
      <c r="AO3188" s="688">
        <f>IFERROR($H3188/SUMIF($A:$A,$A3188,$H:$H)*SUMIF(Summary!$A$230:$A$266,$A3188,Summary!$Q$230:$Q$266),0)</f>
        <v>0</v>
      </c>
      <c r="AP3188" s="688">
        <f>IFERROR($H3188/SUMIF($A:$A,$A3188,$H:$H)*(SUMIF(Summary!$A$230:$A$266,$A3188,Summary!$L$230:$L$266)+SUMIF(Summary!$A$281:$A$317,$A3188,Summary!$L$281:$L$317))-AO3188,0)</f>
        <v>0</v>
      </c>
      <c r="AQ3188" s="306"/>
      <c r="AR3188" s="688">
        <f t="shared" ca="1" si="752"/>
        <v>0</v>
      </c>
      <c r="AS3188" s="688">
        <f t="shared" ca="1" si="753"/>
        <v>0</v>
      </c>
    </row>
    <row r="3189" spans="1:45" x14ac:dyDescent="0.2">
      <c r="A3189" s="423">
        <v>11711</v>
      </c>
      <c r="B3189" s="424">
        <v>2</v>
      </c>
      <c r="C3189" s="425" t="s">
        <v>313</v>
      </c>
      <c r="D3189" s="422">
        <f t="shared" si="739"/>
        <v>2232</v>
      </c>
      <c r="E3189" s="422">
        <f t="shared" si="740"/>
        <v>0</v>
      </c>
      <c r="F3189" s="422">
        <f t="shared" si="741"/>
        <v>2940</v>
      </c>
      <c r="G3189" s="422">
        <f t="shared" si="742"/>
        <v>0</v>
      </c>
      <c r="H3189" s="22">
        <f t="shared" si="743"/>
        <v>5172</v>
      </c>
      <c r="I3189" s="116">
        <v>765</v>
      </c>
      <c r="J3189" s="116">
        <v>0</v>
      </c>
      <c r="K3189" s="116">
        <v>1245</v>
      </c>
      <c r="L3189" s="116">
        <v>0</v>
      </c>
      <c r="M3189" s="22">
        <f t="shared" si="744"/>
        <v>2010</v>
      </c>
      <c r="N3189" s="116">
        <v>918</v>
      </c>
      <c r="O3189" s="116">
        <v>0</v>
      </c>
      <c r="P3189" s="116">
        <v>1149</v>
      </c>
      <c r="Q3189" s="116">
        <v>0</v>
      </c>
      <c r="R3189" s="22">
        <f t="shared" si="745"/>
        <v>2067</v>
      </c>
      <c r="S3189" s="116">
        <v>549</v>
      </c>
      <c r="T3189" s="116">
        <v>0</v>
      </c>
      <c r="U3189" s="116">
        <v>546</v>
      </c>
      <c r="V3189" s="116">
        <v>0</v>
      </c>
      <c r="W3189" s="22">
        <f t="shared" si="746"/>
        <v>1095</v>
      </c>
      <c r="X3189" s="22">
        <f t="shared" si="747"/>
        <v>172.4</v>
      </c>
      <c r="Y3189" s="22">
        <f ca="1">OFFSET('Cost Study'!$B$7,'Operations Support'!$C3189,'Operations Support'!$B3189)*$H3189</f>
        <v>8068.3200000000006</v>
      </c>
      <c r="Z3189" s="23">
        <f ca="1">Y3189*'Cost Study'!$B$31</f>
        <v>450631.24322538957</v>
      </c>
      <c r="AA3189" s="23">
        <f ca="1">IF(A3189=10298,1.51,1)*IF($B3189&lt;3,$D3189*'Cost Study'!$B$32*OFFSET('Cost Study'!$B$7,'Operations Support'!$C3189,'Operations Support'!$B3189),0)</f>
        <v>348.19200000000006</v>
      </c>
      <c r="AB3189" s="24">
        <f ca="1">AA3189*'Cost Study'!$B$31</f>
        <v>19447.195183276675</v>
      </c>
      <c r="AC3189" s="23">
        <f ca="1">Y3189*'Cost Study'!$B$31</f>
        <v>450631.24322538957</v>
      </c>
      <c r="AD3189" s="24">
        <f ca="1">AA3189*'Cost Study'!$B$31</f>
        <v>19447.195183276675</v>
      </c>
      <c r="AE3189" s="377">
        <f t="shared" ca="1" si="748"/>
        <v>470078.43840866623</v>
      </c>
      <c r="AF3189" s="377">
        <f t="shared" ca="1" si="749"/>
        <v>470078.43840866623</v>
      </c>
      <c r="AH3189" s="688">
        <f>IFERROR($H3189/SUMIF($A:$A,$A3189,$H:$H)*SUMIF(Summary!$A$110:$A$186,$A3189,Summary!$P$110:$P$186),0)</f>
        <v>213749.93915905376</v>
      </c>
      <c r="AI3189" s="689">
        <f t="shared" ca="1" si="750"/>
        <v>256328.49924961248</v>
      </c>
      <c r="AJ3189" s="688">
        <f>IFERROR(H3189/SUMIF(A:A,A3189,H:H)*SUMIF(Summary!$A$110:$A$186,'Operations Support'!A3189,Summary!$Q$110:$Q$186),0)</f>
        <v>215542.92937090041</v>
      </c>
      <c r="AK3189" s="688">
        <f t="shared" ca="1" si="751"/>
        <v>254535.50903776582</v>
      </c>
      <c r="AM3189" s="688">
        <f>IFERROR($H3189/SUMIF($A:$A,$A3189,$H:$H)*SUMIF(Summary!$A$230:$A$266,$A3189,Summary!$P$230:$P$266),0)</f>
        <v>40441.787101080947</v>
      </c>
      <c r="AN3189" s="688">
        <f>IFERROR($H3189/SUMIF($A:$A,$A3189,$H:$H)*(SUMIF(Summary!$A$230:$A$266,$A3189,Summary!$L$230:$L$266)+SUMIF(Summary!$A$281:$A$317,$A3189,Summary!$L$281:$L$317))-AM3189,0)</f>
        <v>77540.684933075609</v>
      </c>
      <c r="AO3189" s="688">
        <f>IFERROR($H3189/SUMIF($A:$A,$A3189,$H:$H)*SUMIF(Summary!$A$230:$A$266,$A3189,Summary!$Q$230:$Q$266),0)</f>
        <v>40781.023353999204</v>
      </c>
      <c r="AP3189" s="688">
        <f>IFERROR($H3189/SUMIF($A:$A,$A3189,$H:$H)*(SUMIF(Summary!$A$230:$A$266,$A3189,Summary!$L$230:$L$266)+SUMIF(Summary!$A$281:$A$317,$A3189,Summary!$L$281:$L$317))-AO3189,0)</f>
        <v>77201.448680157351</v>
      </c>
      <c r="AQ3189" s="306"/>
      <c r="AR3189" s="688">
        <f t="shared" ca="1" si="752"/>
        <v>333869.18418268807</v>
      </c>
      <c r="AS3189" s="688">
        <f t="shared" ca="1" si="753"/>
        <v>331736.95771792316</v>
      </c>
    </row>
    <row r="3190" spans="1:45" x14ac:dyDescent="0.2">
      <c r="A3190" s="423">
        <v>11711</v>
      </c>
      <c r="B3190" s="424">
        <v>2</v>
      </c>
      <c r="C3190" s="425" t="s">
        <v>314</v>
      </c>
      <c r="D3190" s="422">
        <f t="shared" si="739"/>
        <v>0</v>
      </c>
      <c r="E3190" s="422">
        <f t="shared" si="740"/>
        <v>0</v>
      </c>
      <c r="F3190" s="422">
        <f t="shared" si="741"/>
        <v>0</v>
      </c>
      <c r="G3190" s="422">
        <f t="shared" si="742"/>
        <v>0</v>
      </c>
      <c r="H3190" s="22">
        <f t="shared" si="743"/>
        <v>0</v>
      </c>
      <c r="I3190" s="116">
        <v>0</v>
      </c>
      <c r="J3190" s="116">
        <v>0</v>
      </c>
      <c r="K3190" s="116">
        <v>0</v>
      </c>
      <c r="L3190" s="116">
        <v>0</v>
      </c>
      <c r="M3190" s="22">
        <f t="shared" si="744"/>
        <v>0</v>
      </c>
      <c r="N3190" s="116">
        <v>0</v>
      </c>
      <c r="O3190" s="116">
        <v>0</v>
      </c>
      <c r="P3190" s="116">
        <v>0</v>
      </c>
      <c r="Q3190" s="116">
        <v>0</v>
      </c>
      <c r="R3190" s="22">
        <f t="shared" si="745"/>
        <v>0</v>
      </c>
      <c r="S3190" s="116">
        <v>0</v>
      </c>
      <c r="T3190" s="116">
        <v>0</v>
      </c>
      <c r="U3190" s="116">
        <v>0</v>
      </c>
      <c r="V3190" s="116">
        <v>0</v>
      </c>
      <c r="W3190" s="22">
        <f t="shared" si="746"/>
        <v>0</v>
      </c>
      <c r="X3190" s="22">
        <f t="shared" si="747"/>
        <v>0</v>
      </c>
      <c r="Y3190" s="22">
        <f ca="1">OFFSET('Cost Study'!$B$7,'Operations Support'!$C3190,'Operations Support'!$B3190)*$H3190</f>
        <v>0</v>
      </c>
      <c r="Z3190" s="23">
        <f ca="1">Y3190*'Cost Study'!$B$31</f>
        <v>0</v>
      </c>
      <c r="AA3190" s="23">
        <f ca="1">IF(A3190=10298,1.51,1)*IF($B3190&lt;3,$D3190*'Cost Study'!$B$32*OFFSET('Cost Study'!$B$7,'Operations Support'!$C3190,'Operations Support'!$B3190),0)</f>
        <v>0</v>
      </c>
      <c r="AB3190" s="24">
        <f ca="1">AA3190*'Cost Study'!$B$31</f>
        <v>0</v>
      </c>
      <c r="AC3190" s="23">
        <f ca="1">Y3190*'Cost Study'!$B$31</f>
        <v>0</v>
      </c>
      <c r="AD3190" s="24">
        <f ca="1">AA3190*'Cost Study'!$B$31</f>
        <v>0</v>
      </c>
      <c r="AE3190" s="377">
        <f t="shared" ca="1" si="748"/>
        <v>0</v>
      </c>
      <c r="AF3190" s="377">
        <f t="shared" ca="1" si="749"/>
        <v>0</v>
      </c>
      <c r="AH3190" s="688">
        <f>IFERROR($H3190/SUMIF($A:$A,$A3190,$H:$H)*SUMIF(Summary!$A$110:$A$186,$A3190,Summary!$P$110:$P$186),0)</f>
        <v>0</v>
      </c>
      <c r="AI3190" s="689">
        <f t="shared" ca="1" si="750"/>
        <v>0</v>
      </c>
      <c r="AJ3190" s="688">
        <f>IFERROR(H3190/SUMIF(A:A,A3190,H:H)*SUMIF(Summary!$A$110:$A$186,'Operations Support'!A3190,Summary!$Q$110:$Q$186),0)</f>
        <v>0</v>
      </c>
      <c r="AK3190" s="688">
        <f t="shared" ca="1" si="751"/>
        <v>0</v>
      </c>
      <c r="AM3190" s="688">
        <f>IFERROR($H3190/SUMIF($A:$A,$A3190,$H:$H)*SUMIF(Summary!$A$230:$A$266,$A3190,Summary!$P$230:$P$266),0)</f>
        <v>0</v>
      </c>
      <c r="AN3190" s="688">
        <f>IFERROR($H3190/SUMIF($A:$A,$A3190,$H:$H)*(SUMIF(Summary!$A$230:$A$266,$A3190,Summary!$L$230:$L$266)+SUMIF(Summary!$A$281:$A$317,$A3190,Summary!$L$281:$L$317))-AM3190,0)</f>
        <v>0</v>
      </c>
      <c r="AO3190" s="688">
        <f>IFERROR($H3190/SUMIF($A:$A,$A3190,$H:$H)*SUMIF(Summary!$A$230:$A$266,$A3190,Summary!$Q$230:$Q$266),0)</f>
        <v>0</v>
      </c>
      <c r="AP3190" s="688">
        <f>IFERROR($H3190/SUMIF($A:$A,$A3190,$H:$H)*(SUMIF(Summary!$A$230:$A$266,$A3190,Summary!$L$230:$L$266)+SUMIF(Summary!$A$281:$A$317,$A3190,Summary!$L$281:$L$317))-AO3190,0)</f>
        <v>0</v>
      </c>
      <c r="AQ3190" s="306"/>
      <c r="AR3190" s="688">
        <f t="shared" ca="1" si="752"/>
        <v>0</v>
      </c>
      <c r="AS3190" s="688">
        <f t="shared" ca="1" si="753"/>
        <v>0</v>
      </c>
    </row>
    <row r="3191" spans="1:45" x14ac:dyDescent="0.2">
      <c r="A3191" s="423">
        <v>11711</v>
      </c>
      <c r="B3191" s="424">
        <v>2</v>
      </c>
      <c r="C3191" s="425" t="s">
        <v>315</v>
      </c>
      <c r="D3191" s="422">
        <f t="shared" si="739"/>
        <v>16270</v>
      </c>
      <c r="E3191" s="422">
        <f t="shared" si="740"/>
        <v>0</v>
      </c>
      <c r="F3191" s="422">
        <f t="shared" si="741"/>
        <v>7139</v>
      </c>
      <c r="G3191" s="422">
        <f t="shared" si="742"/>
        <v>0</v>
      </c>
      <c r="H3191" s="22">
        <f t="shared" si="743"/>
        <v>23409</v>
      </c>
      <c r="I3191" s="116">
        <v>7219</v>
      </c>
      <c r="J3191" s="116">
        <v>0</v>
      </c>
      <c r="K3191" s="116">
        <v>3031</v>
      </c>
      <c r="L3191" s="116">
        <v>0</v>
      </c>
      <c r="M3191" s="22">
        <f t="shared" si="744"/>
        <v>10250</v>
      </c>
      <c r="N3191" s="116">
        <v>6623</v>
      </c>
      <c r="O3191" s="116">
        <v>0</v>
      </c>
      <c r="P3191" s="116">
        <v>3571</v>
      </c>
      <c r="Q3191" s="116">
        <v>0</v>
      </c>
      <c r="R3191" s="22">
        <f t="shared" si="745"/>
        <v>10194</v>
      </c>
      <c r="S3191" s="116">
        <v>2428</v>
      </c>
      <c r="T3191" s="116">
        <v>0</v>
      </c>
      <c r="U3191" s="116">
        <v>537</v>
      </c>
      <c r="V3191" s="116">
        <v>0</v>
      </c>
      <c r="W3191" s="22">
        <f t="shared" si="746"/>
        <v>2965</v>
      </c>
      <c r="X3191" s="22">
        <f t="shared" si="747"/>
        <v>780.3</v>
      </c>
      <c r="Y3191" s="22">
        <f ca="1">OFFSET('Cost Study'!$B$7,'Operations Support'!$C3191,'Operations Support'!$B3191)*$H3191</f>
        <v>41902.11</v>
      </c>
      <c r="Z3191" s="23">
        <f ca="1">Y3191*'Cost Study'!$B$31</f>
        <v>2340313.7112889709</v>
      </c>
      <c r="AA3191" s="23">
        <f ca="1">IF(A3191=10298,1.51,1)*IF($B3191&lt;3,$D3191*'Cost Study'!$B$32*OFFSET('Cost Study'!$B$7,'Operations Support'!$C3191,'Operations Support'!$B3191),0)</f>
        <v>2912.33</v>
      </c>
      <c r="AB3191" s="24">
        <f ca="1">AA3191*'Cost Study'!$B$31</f>
        <v>162659.25106869815</v>
      </c>
      <c r="AC3191" s="23">
        <f ca="1">Y3191*'Cost Study'!$B$31</f>
        <v>2340313.7112889709</v>
      </c>
      <c r="AD3191" s="24">
        <f ca="1">AA3191*'Cost Study'!$B$31</f>
        <v>162659.25106869815</v>
      </c>
      <c r="AE3191" s="377">
        <f t="shared" ca="1" si="748"/>
        <v>2502972.9623576691</v>
      </c>
      <c r="AF3191" s="377">
        <f t="shared" ca="1" si="749"/>
        <v>2502972.9623576691</v>
      </c>
      <c r="AH3191" s="688">
        <f>IFERROR($H3191/SUMIF($A:$A,$A3191,$H:$H)*SUMIF(Summary!$A$110:$A$186,$A3191,Summary!$P$110:$P$186),0)</f>
        <v>967454.04597337393</v>
      </c>
      <c r="AI3191" s="689">
        <f t="shared" ca="1" si="750"/>
        <v>1535518.9163842951</v>
      </c>
      <c r="AJ3191" s="688">
        <f>IFERROR(H3191/SUMIF(A:A,A3191,H:H)*SUMIF(Summary!$A$110:$A$186,'Operations Support'!A3191,Summary!$Q$110:$Q$186),0)</f>
        <v>975569.30271527614</v>
      </c>
      <c r="AK3191" s="688">
        <f t="shared" ca="1" si="751"/>
        <v>1527403.659642393</v>
      </c>
      <c r="AM3191" s="688">
        <f>IFERROR($H3191/SUMIF($A:$A,$A3191,$H:$H)*SUMIF(Summary!$A$230:$A$266,$A3191,Summary!$P$230:$P$266),0)</f>
        <v>183043.65704740988</v>
      </c>
      <c r="AN3191" s="688">
        <f>IFERROR($H3191/SUMIF($A:$A,$A3191,$H:$H)*(SUMIF(Summary!$A$230:$A$266,$A3191,Summary!$L$230:$L$266)+SUMIF(Summary!$A$281:$A$317,$A3191,Summary!$L$281:$L$317))-AM3191,0)</f>
        <v>350957.05599349702</v>
      </c>
      <c r="AO3191" s="688">
        <f>IFERROR($H3191/SUMIF($A:$A,$A3191,$H:$H)*SUMIF(Summary!$A$230:$A$266,$A3191,Summary!$Q$230:$Q$266),0)</f>
        <v>184579.07496012517</v>
      </c>
      <c r="AP3191" s="688">
        <f>IFERROR($H3191/SUMIF($A:$A,$A3191,$H:$H)*(SUMIF(Summary!$A$230:$A$266,$A3191,Summary!$L$230:$L$266)+SUMIF(Summary!$A$281:$A$317,$A3191,Summary!$L$281:$L$317))-AO3191,0)</f>
        <v>349421.63808078179</v>
      </c>
      <c r="AQ3191" s="306"/>
      <c r="AR3191" s="688">
        <f t="shared" ca="1" si="752"/>
        <v>1886475.972377792</v>
      </c>
      <c r="AS3191" s="688">
        <f t="shared" ca="1" si="753"/>
        <v>1876825.2977231748</v>
      </c>
    </row>
    <row r="3192" spans="1:45" x14ac:dyDescent="0.2">
      <c r="A3192" s="423">
        <v>11711</v>
      </c>
      <c r="B3192" s="424">
        <v>2</v>
      </c>
      <c r="C3192" s="425" t="s">
        <v>316</v>
      </c>
      <c r="D3192" s="422">
        <f t="shared" si="739"/>
        <v>0</v>
      </c>
      <c r="E3192" s="422">
        <f t="shared" si="740"/>
        <v>0</v>
      </c>
      <c r="F3192" s="422">
        <f t="shared" si="741"/>
        <v>0</v>
      </c>
      <c r="G3192" s="422">
        <f t="shared" si="742"/>
        <v>0</v>
      </c>
      <c r="H3192" s="22">
        <f t="shared" si="743"/>
        <v>0</v>
      </c>
      <c r="I3192" s="116">
        <v>0</v>
      </c>
      <c r="J3192" s="116">
        <v>0</v>
      </c>
      <c r="K3192" s="116">
        <v>0</v>
      </c>
      <c r="L3192" s="116">
        <v>0</v>
      </c>
      <c r="M3192" s="22">
        <f t="shared" si="744"/>
        <v>0</v>
      </c>
      <c r="N3192" s="116">
        <v>0</v>
      </c>
      <c r="O3192" s="116">
        <v>0</v>
      </c>
      <c r="P3192" s="116">
        <v>0</v>
      </c>
      <c r="Q3192" s="116">
        <v>0</v>
      </c>
      <c r="R3192" s="22">
        <f t="shared" si="745"/>
        <v>0</v>
      </c>
      <c r="S3192" s="116">
        <v>0</v>
      </c>
      <c r="T3192" s="116">
        <v>0</v>
      </c>
      <c r="U3192" s="116">
        <v>0</v>
      </c>
      <c r="V3192" s="116">
        <v>0</v>
      </c>
      <c r="W3192" s="22">
        <f t="shared" si="746"/>
        <v>0</v>
      </c>
      <c r="X3192" s="22">
        <f t="shared" si="747"/>
        <v>0</v>
      </c>
      <c r="Y3192" s="22">
        <f ca="1">OFFSET('Cost Study'!$B$7,'Operations Support'!$C3192,'Operations Support'!$B3192)*$H3192</f>
        <v>0</v>
      </c>
      <c r="Z3192" s="23">
        <f ca="1">Y3192*'Cost Study'!$B$31</f>
        <v>0</v>
      </c>
      <c r="AA3192" s="23">
        <f ca="1">IF(A3192=10298,1.51,1)*IF($B3192&lt;3,$D3192*'Cost Study'!$B$32*OFFSET('Cost Study'!$B$7,'Operations Support'!$C3192,'Operations Support'!$B3192),0)</f>
        <v>0</v>
      </c>
      <c r="AB3192" s="24">
        <f ca="1">AA3192*'Cost Study'!$B$31</f>
        <v>0</v>
      </c>
      <c r="AC3192" s="23">
        <f ca="1">Y3192*'Cost Study'!$B$31</f>
        <v>0</v>
      </c>
      <c r="AD3192" s="24">
        <f ca="1">AA3192*'Cost Study'!$B$31</f>
        <v>0</v>
      </c>
      <c r="AE3192" s="377">
        <f t="shared" ca="1" si="748"/>
        <v>0</v>
      </c>
      <c r="AF3192" s="377">
        <f t="shared" ca="1" si="749"/>
        <v>0</v>
      </c>
      <c r="AH3192" s="688">
        <f>IFERROR($H3192/SUMIF($A:$A,$A3192,$H:$H)*SUMIF(Summary!$A$110:$A$186,$A3192,Summary!$P$110:$P$186),0)</f>
        <v>0</v>
      </c>
      <c r="AI3192" s="689">
        <f t="shared" ca="1" si="750"/>
        <v>0</v>
      </c>
      <c r="AJ3192" s="688">
        <f>IFERROR(H3192/SUMIF(A:A,A3192,H:H)*SUMIF(Summary!$A$110:$A$186,'Operations Support'!A3192,Summary!$Q$110:$Q$186),0)</f>
        <v>0</v>
      </c>
      <c r="AK3192" s="688">
        <f t="shared" ca="1" si="751"/>
        <v>0</v>
      </c>
      <c r="AM3192" s="688">
        <f>IFERROR($H3192/SUMIF($A:$A,$A3192,$H:$H)*SUMIF(Summary!$A$230:$A$266,$A3192,Summary!$P$230:$P$266),0)</f>
        <v>0</v>
      </c>
      <c r="AN3192" s="688">
        <f>IFERROR($H3192/SUMIF($A:$A,$A3192,$H:$H)*(SUMIF(Summary!$A$230:$A$266,$A3192,Summary!$L$230:$L$266)+SUMIF(Summary!$A$281:$A$317,$A3192,Summary!$L$281:$L$317))-AM3192,0)</f>
        <v>0</v>
      </c>
      <c r="AO3192" s="688">
        <f>IFERROR($H3192/SUMIF($A:$A,$A3192,$H:$H)*SUMIF(Summary!$A$230:$A$266,$A3192,Summary!$Q$230:$Q$266),0)</f>
        <v>0</v>
      </c>
      <c r="AP3192" s="688">
        <f>IFERROR($H3192/SUMIF($A:$A,$A3192,$H:$H)*(SUMIF(Summary!$A$230:$A$266,$A3192,Summary!$L$230:$L$266)+SUMIF(Summary!$A$281:$A$317,$A3192,Summary!$L$281:$L$317))-AO3192,0)</f>
        <v>0</v>
      </c>
      <c r="AQ3192" s="306"/>
      <c r="AR3192" s="688">
        <f t="shared" ca="1" si="752"/>
        <v>0</v>
      </c>
      <c r="AS3192" s="688">
        <f t="shared" ca="1" si="753"/>
        <v>0</v>
      </c>
    </row>
    <row r="3193" spans="1:45" x14ac:dyDescent="0.2">
      <c r="A3193" s="423">
        <v>11711</v>
      </c>
      <c r="B3193" s="424">
        <v>2</v>
      </c>
      <c r="C3193" s="425" t="s">
        <v>317</v>
      </c>
      <c r="D3193" s="422">
        <f t="shared" si="739"/>
        <v>6</v>
      </c>
      <c r="E3193" s="422">
        <f t="shared" si="740"/>
        <v>0</v>
      </c>
      <c r="F3193" s="422">
        <f t="shared" si="741"/>
        <v>582</v>
      </c>
      <c r="G3193" s="422">
        <f t="shared" si="742"/>
        <v>0</v>
      </c>
      <c r="H3193" s="22">
        <f t="shared" si="743"/>
        <v>588</v>
      </c>
      <c r="I3193" s="116">
        <v>0</v>
      </c>
      <c r="J3193" s="116">
        <v>0</v>
      </c>
      <c r="K3193" s="116">
        <v>279</v>
      </c>
      <c r="L3193" s="116">
        <v>0</v>
      </c>
      <c r="M3193" s="22">
        <f t="shared" si="744"/>
        <v>279</v>
      </c>
      <c r="N3193" s="116">
        <v>6</v>
      </c>
      <c r="O3193" s="116">
        <v>0</v>
      </c>
      <c r="P3193" s="116">
        <v>303</v>
      </c>
      <c r="Q3193" s="116">
        <v>0</v>
      </c>
      <c r="R3193" s="22">
        <f t="shared" si="745"/>
        <v>309</v>
      </c>
      <c r="S3193" s="116">
        <v>0</v>
      </c>
      <c r="T3193" s="116">
        <v>0</v>
      </c>
      <c r="U3193" s="116">
        <v>0</v>
      </c>
      <c r="V3193" s="116">
        <v>0</v>
      </c>
      <c r="W3193" s="22">
        <f t="shared" si="746"/>
        <v>0</v>
      </c>
      <c r="X3193" s="22">
        <f t="shared" si="747"/>
        <v>19.600000000000001</v>
      </c>
      <c r="Y3193" s="22">
        <f ca="1">OFFSET('Cost Study'!$B$7,'Operations Support'!$C3193,'Operations Support'!$B3193)*$H3193</f>
        <v>1287.72</v>
      </c>
      <c r="Z3193" s="23">
        <f ca="1">Y3193*'Cost Study'!$B$31</f>
        <v>71921.647198697945</v>
      </c>
      <c r="AA3193" s="23">
        <f ca="1">IF(A3193=10298,1.51,1)*IF($B3193&lt;3,$D3193*'Cost Study'!$B$32*OFFSET('Cost Study'!$B$7,'Operations Support'!$C3193,'Operations Support'!$B3193),0)</f>
        <v>1.3140000000000001</v>
      </c>
      <c r="AB3193" s="24">
        <f ca="1">AA3193*'Cost Study'!$B$31</f>
        <v>73.389435917038725</v>
      </c>
      <c r="AC3193" s="23">
        <f ca="1">Y3193*'Cost Study'!$B$31</f>
        <v>71921.647198697945</v>
      </c>
      <c r="AD3193" s="24">
        <f ca="1">AA3193*'Cost Study'!$B$31</f>
        <v>73.389435917038725</v>
      </c>
      <c r="AE3193" s="377">
        <f t="shared" ca="1" si="748"/>
        <v>71995.036634614982</v>
      </c>
      <c r="AF3193" s="377">
        <f t="shared" ca="1" si="749"/>
        <v>71995.036634614982</v>
      </c>
      <c r="AH3193" s="688">
        <f>IFERROR($H3193/SUMIF($A:$A,$A3193,$H:$H)*SUMIF(Summary!$A$110:$A$186,$A3193,Summary!$P$110:$P$186),0)</f>
        <v>24301.037166574559</v>
      </c>
      <c r="AI3193" s="689">
        <f t="shared" ca="1" si="750"/>
        <v>47693.99946804042</v>
      </c>
      <c r="AJ3193" s="688">
        <f>IFERROR(H3193/SUMIF(A:A,A3193,H:H)*SUMIF(Summary!$A$110:$A$186,'Operations Support'!A3193,Summary!$Q$110:$Q$186),0)</f>
        <v>24504.880601332065</v>
      </c>
      <c r="AK3193" s="688">
        <f t="shared" ca="1" si="751"/>
        <v>47490.156033282918</v>
      </c>
      <c r="AM3193" s="688">
        <f>IFERROR($H3193/SUMIF($A:$A,$A3193,$H:$H)*SUMIF(Summary!$A$230:$A$266,$A3193,Summary!$P$230:$P$266),0)</f>
        <v>4597.7901808653514</v>
      </c>
      <c r="AN3193" s="688">
        <f>IFERROR($H3193/SUMIF($A:$A,$A3193,$H:$H)*(SUMIF(Summary!$A$230:$A$266,$A3193,Summary!$L$230:$L$266)+SUMIF(Summary!$A$281:$A$317,$A3193,Summary!$L$281:$L$317))-AM3193,0)</f>
        <v>8815.530305616483</v>
      </c>
      <c r="AO3193" s="688">
        <f>IFERROR($H3193/SUMIF($A:$A,$A3193,$H:$H)*SUMIF(Summary!$A$230:$A$266,$A3193,Summary!$Q$230:$Q$266),0)</f>
        <v>4636.3576434941087</v>
      </c>
      <c r="AP3193" s="688">
        <f>IFERROR($H3193/SUMIF($A:$A,$A3193,$H:$H)*(SUMIF(Summary!$A$230:$A$266,$A3193,Summary!$L$230:$L$266)+SUMIF(Summary!$A$281:$A$317,$A3193,Summary!$L$281:$L$317))-AO3193,0)</f>
        <v>8776.9628429877266</v>
      </c>
      <c r="AQ3193" s="306"/>
      <c r="AR3193" s="688">
        <f t="shared" ca="1" si="752"/>
        <v>56509.529773656905</v>
      </c>
      <c r="AS3193" s="688">
        <f t="shared" ca="1" si="753"/>
        <v>56267.118876270644</v>
      </c>
    </row>
    <row r="3194" spans="1:45" x14ac:dyDescent="0.2">
      <c r="A3194" s="423">
        <v>11711</v>
      </c>
      <c r="B3194" s="424">
        <v>2</v>
      </c>
      <c r="C3194" s="425" t="s">
        <v>318</v>
      </c>
      <c r="D3194" s="422">
        <f t="shared" si="739"/>
        <v>504</v>
      </c>
      <c r="E3194" s="422">
        <f t="shared" si="740"/>
        <v>0</v>
      </c>
      <c r="F3194" s="422">
        <f t="shared" si="741"/>
        <v>738</v>
      </c>
      <c r="G3194" s="422">
        <f t="shared" si="742"/>
        <v>0</v>
      </c>
      <c r="H3194" s="22">
        <f t="shared" si="743"/>
        <v>1242</v>
      </c>
      <c r="I3194" s="116">
        <v>120</v>
      </c>
      <c r="J3194" s="116">
        <v>0</v>
      </c>
      <c r="K3194" s="116">
        <v>384</v>
      </c>
      <c r="L3194" s="116">
        <v>0</v>
      </c>
      <c r="M3194" s="22">
        <f t="shared" si="744"/>
        <v>504</v>
      </c>
      <c r="N3194" s="116">
        <v>252</v>
      </c>
      <c r="O3194" s="116">
        <v>0</v>
      </c>
      <c r="P3194" s="116">
        <v>330</v>
      </c>
      <c r="Q3194" s="116">
        <v>0</v>
      </c>
      <c r="R3194" s="22">
        <f t="shared" si="745"/>
        <v>582</v>
      </c>
      <c r="S3194" s="116">
        <v>132</v>
      </c>
      <c r="T3194" s="116">
        <v>0</v>
      </c>
      <c r="U3194" s="116">
        <v>24</v>
      </c>
      <c r="V3194" s="116">
        <v>0</v>
      </c>
      <c r="W3194" s="22">
        <f t="shared" si="746"/>
        <v>156</v>
      </c>
      <c r="X3194" s="22">
        <f t="shared" si="747"/>
        <v>41.4</v>
      </c>
      <c r="Y3194" s="22">
        <f ca="1">OFFSET('Cost Study'!$B$7,'Operations Support'!$C3194,'Operations Support'!$B3194)*$H3194</f>
        <v>2844.18</v>
      </c>
      <c r="Z3194" s="23">
        <f ca="1">Y3194*'Cost Study'!$B$31</f>
        <v>158852.94204453818</v>
      </c>
      <c r="AA3194" s="23">
        <f ca="1">IF(A3194=10298,1.51,1)*IF($B3194&lt;3,$D3194*'Cost Study'!$B$32*OFFSET('Cost Study'!$B$7,'Operations Support'!$C3194,'Operations Support'!$B3194),0)</f>
        <v>115.41600000000001</v>
      </c>
      <c r="AB3194" s="24">
        <f ca="1">AA3194*'Cost Study'!$B$31</f>
        <v>6446.206343836333</v>
      </c>
      <c r="AC3194" s="23">
        <f ca="1">Y3194*'Cost Study'!$B$31</f>
        <v>158852.94204453818</v>
      </c>
      <c r="AD3194" s="24">
        <f ca="1">AA3194*'Cost Study'!$B$31</f>
        <v>6446.206343836333</v>
      </c>
      <c r="AE3194" s="377">
        <f t="shared" ca="1" si="748"/>
        <v>165299.14838837451</v>
      </c>
      <c r="AF3194" s="377">
        <f t="shared" ca="1" si="749"/>
        <v>165299.14838837451</v>
      </c>
      <c r="AH3194" s="688">
        <f>IFERROR($H3194/SUMIF($A:$A,$A3194,$H:$H)*SUMIF(Summary!$A$110:$A$186,$A3194,Summary!$P$110:$P$186),0)</f>
        <v>51329.741770213608</v>
      </c>
      <c r="AI3194" s="689">
        <f t="shared" ca="1" si="750"/>
        <v>113969.40661816089</v>
      </c>
      <c r="AJ3194" s="688">
        <f>IFERROR(H3194/SUMIF(A:A,A3194,H:H)*SUMIF(Summary!$A$110:$A$186,'Operations Support'!A3194,Summary!$Q$110:$Q$186),0)</f>
        <v>51760.309025262628</v>
      </c>
      <c r="AK3194" s="688">
        <f t="shared" ca="1" si="751"/>
        <v>113538.83936311188</v>
      </c>
      <c r="AM3194" s="688">
        <f>IFERROR($H3194/SUMIF($A:$A,$A3194,$H:$H)*SUMIF(Summary!$A$230:$A$266,$A3194,Summary!$P$230:$P$266),0)</f>
        <v>9711.6588514196701</v>
      </c>
      <c r="AN3194" s="688">
        <f>IFERROR($H3194/SUMIF($A:$A,$A3194,$H:$H)*(SUMIF(Summary!$A$230:$A$266,$A3194,Summary!$L$230:$L$266)+SUMIF(Summary!$A$281:$A$317,$A3194,Summary!$L$281:$L$317))-AM3194,0)</f>
        <v>18620.558910842981</v>
      </c>
      <c r="AO3194" s="688">
        <f>IFERROR($H3194/SUMIF($A:$A,$A3194,$H:$H)*SUMIF(Summary!$A$230:$A$266,$A3194,Summary!$Q$230:$Q$266),0)</f>
        <v>9793.1227775844945</v>
      </c>
      <c r="AP3194" s="688">
        <f>IFERROR($H3194/SUMIF($A:$A,$A3194,$H:$H)*(SUMIF(Summary!$A$230:$A$266,$A3194,Summary!$L$230:$L$266)+SUMIF(Summary!$A$281:$A$317,$A3194,Summary!$L$281:$L$317))-AO3194,0)</f>
        <v>18539.094984678159</v>
      </c>
      <c r="AQ3194" s="306"/>
      <c r="AR3194" s="688">
        <f t="shared" ca="1" si="752"/>
        <v>132589.96552900388</v>
      </c>
      <c r="AS3194" s="688">
        <f t="shared" ca="1" si="753"/>
        <v>132077.93434779003</v>
      </c>
    </row>
    <row r="3195" spans="1:45" x14ac:dyDescent="0.2">
      <c r="A3195" s="423">
        <v>11711</v>
      </c>
      <c r="B3195" s="424">
        <v>2</v>
      </c>
      <c r="C3195" s="425" t="s">
        <v>319</v>
      </c>
      <c r="D3195" s="422">
        <f t="shared" si="739"/>
        <v>171</v>
      </c>
      <c r="E3195" s="422">
        <f t="shared" si="740"/>
        <v>0</v>
      </c>
      <c r="F3195" s="422">
        <f t="shared" si="741"/>
        <v>483</v>
      </c>
      <c r="G3195" s="422">
        <f t="shared" si="742"/>
        <v>0</v>
      </c>
      <c r="H3195" s="22">
        <f t="shared" si="743"/>
        <v>654</v>
      </c>
      <c r="I3195" s="116">
        <v>99</v>
      </c>
      <c r="J3195" s="116">
        <v>0</v>
      </c>
      <c r="K3195" s="116">
        <v>168</v>
      </c>
      <c r="L3195" s="116">
        <v>0</v>
      </c>
      <c r="M3195" s="22">
        <f t="shared" si="744"/>
        <v>267</v>
      </c>
      <c r="N3195" s="116">
        <v>72</v>
      </c>
      <c r="O3195" s="116">
        <v>0</v>
      </c>
      <c r="P3195" s="116">
        <v>303</v>
      </c>
      <c r="Q3195" s="116">
        <v>0</v>
      </c>
      <c r="R3195" s="22">
        <f t="shared" si="745"/>
        <v>375</v>
      </c>
      <c r="S3195" s="116">
        <v>0</v>
      </c>
      <c r="T3195" s="116">
        <v>0</v>
      </c>
      <c r="U3195" s="116">
        <v>12</v>
      </c>
      <c r="V3195" s="116">
        <v>0</v>
      </c>
      <c r="W3195" s="22">
        <f t="shared" si="746"/>
        <v>12</v>
      </c>
      <c r="X3195" s="22">
        <f t="shared" si="747"/>
        <v>21.8</v>
      </c>
      <c r="Y3195" s="22">
        <f ca="1">OFFSET('Cost Study'!$B$7,'Operations Support'!$C3195,'Operations Support'!$B3195)*$H3195</f>
        <v>1334.16</v>
      </c>
      <c r="Z3195" s="23">
        <f ca="1">Y3195*'Cost Study'!$B$31</f>
        <v>74515.410824259045</v>
      </c>
      <c r="AA3195" s="23">
        <f ca="1">IF(A3195=10298,1.51,1)*IF($B3195&lt;3,$D3195*'Cost Study'!$B$32*OFFSET('Cost Study'!$B$7,'Operations Support'!$C3195,'Operations Support'!$B3195),0)</f>
        <v>34.884</v>
      </c>
      <c r="AB3195" s="24">
        <f ca="1">AA3195*'Cost Study'!$B$31</f>
        <v>1948.3387233865897</v>
      </c>
      <c r="AC3195" s="23">
        <f ca="1">Y3195*'Cost Study'!$B$31</f>
        <v>74515.410824259045</v>
      </c>
      <c r="AD3195" s="24">
        <f ca="1">AA3195*'Cost Study'!$B$31</f>
        <v>1948.3387233865897</v>
      </c>
      <c r="AE3195" s="377">
        <f t="shared" ca="1" si="748"/>
        <v>76463.749547645639</v>
      </c>
      <c r="AF3195" s="377">
        <f t="shared" ca="1" si="749"/>
        <v>76463.749547645639</v>
      </c>
      <c r="AH3195" s="688">
        <f>IFERROR($H3195/SUMIF($A:$A,$A3195,$H:$H)*SUMIF(Summary!$A$110:$A$186,$A3195,Summary!$P$110:$P$186),0)</f>
        <v>27028.704603639049</v>
      </c>
      <c r="AI3195" s="689">
        <f t="shared" ca="1" si="750"/>
        <v>49435.044944006586</v>
      </c>
      <c r="AJ3195" s="688">
        <f>IFERROR(H3195/SUMIF(A:A,A3195,H:H)*SUMIF(Summary!$A$110:$A$186,'Operations Support'!A3195,Summary!$Q$110:$Q$186),0)</f>
        <v>27255.428423930563</v>
      </c>
      <c r="AK3195" s="688">
        <f t="shared" ca="1" si="751"/>
        <v>49208.321123715075</v>
      </c>
      <c r="AM3195" s="688">
        <f>IFERROR($H3195/SUMIF($A:$A,$A3195,$H:$H)*SUMIF(Summary!$A$230:$A$266,$A3195,Summary!$P$230:$P$266),0)</f>
        <v>5113.8686705543187</v>
      </c>
      <c r="AN3195" s="688">
        <f>IFERROR($H3195/SUMIF($A:$A,$A3195,$H:$H)*(SUMIF(Summary!$A$230:$A$266,$A3195,Summary!$L$230:$L$266)+SUMIF(Summary!$A$281:$A$317,$A3195,Summary!$L$281:$L$317))-AM3195,0)</f>
        <v>9805.0286052264983</v>
      </c>
      <c r="AO3195" s="688">
        <f>IFERROR($H3195/SUMIF($A:$A,$A3195,$H:$H)*SUMIF(Summary!$A$230:$A$266,$A3195,Summary!$Q$230:$Q$266),0)</f>
        <v>5156.7651340903867</v>
      </c>
      <c r="AP3195" s="688">
        <f>IFERROR($H3195/SUMIF($A:$A,$A3195,$H:$H)*(SUMIF(Summary!$A$230:$A$266,$A3195,Summary!$L$230:$L$266)+SUMIF(Summary!$A$281:$A$317,$A3195,Summary!$L$281:$L$317))-AO3195,0)</f>
        <v>9762.1321416904302</v>
      </c>
      <c r="AQ3195" s="306"/>
      <c r="AR3195" s="688">
        <f t="shared" ca="1" si="752"/>
        <v>59240.073549233086</v>
      </c>
      <c r="AS3195" s="688">
        <f t="shared" ca="1" si="753"/>
        <v>58970.453265405507</v>
      </c>
    </row>
    <row r="3196" spans="1:45" x14ac:dyDescent="0.2">
      <c r="A3196" s="423">
        <v>11711</v>
      </c>
      <c r="B3196" s="424">
        <v>2</v>
      </c>
      <c r="C3196" s="425" t="s">
        <v>320</v>
      </c>
      <c r="D3196" s="422">
        <f t="shared" si="739"/>
        <v>0</v>
      </c>
      <c r="E3196" s="422">
        <f t="shared" si="740"/>
        <v>0</v>
      </c>
      <c r="F3196" s="422">
        <f t="shared" si="741"/>
        <v>0</v>
      </c>
      <c r="G3196" s="422">
        <f t="shared" si="742"/>
        <v>0</v>
      </c>
      <c r="H3196" s="22">
        <f t="shared" si="743"/>
        <v>0</v>
      </c>
      <c r="I3196" s="116">
        <v>0</v>
      </c>
      <c r="J3196" s="116">
        <v>0</v>
      </c>
      <c r="K3196" s="116">
        <v>0</v>
      </c>
      <c r="L3196" s="116">
        <v>0</v>
      </c>
      <c r="M3196" s="22">
        <f t="shared" si="744"/>
        <v>0</v>
      </c>
      <c r="N3196" s="116">
        <v>0</v>
      </c>
      <c r="O3196" s="116">
        <v>0</v>
      </c>
      <c r="P3196" s="116">
        <v>0</v>
      </c>
      <c r="Q3196" s="116">
        <v>0</v>
      </c>
      <c r="R3196" s="22">
        <f t="shared" si="745"/>
        <v>0</v>
      </c>
      <c r="S3196" s="116">
        <v>0</v>
      </c>
      <c r="T3196" s="116">
        <v>0</v>
      </c>
      <c r="U3196" s="116">
        <v>0</v>
      </c>
      <c r="V3196" s="116">
        <v>0</v>
      </c>
      <c r="W3196" s="22">
        <f t="shared" si="746"/>
        <v>0</v>
      </c>
      <c r="X3196" s="22">
        <f t="shared" si="747"/>
        <v>0</v>
      </c>
      <c r="Y3196" s="22">
        <f ca="1">OFFSET('Cost Study'!$B$7,'Operations Support'!$C3196,'Operations Support'!$B3196)*$H3196</f>
        <v>0</v>
      </c>
      <c r="Z3196" s="23">
        <f ca="1">Y3196*'Cost Study'!$B$31</f>
        <v>0</v>
      </c>
      <c r="AA3196" s="23">
        <f ca="1">IF(A3196=10298,1.51,1)*IF($B3196&lt;3,$D3196*'Cost Study'!$B$32*OFFSET('Cost Study'!$B$7,'Operations Support'!$C3196,'Operations Support'!$B3196),0)</f>
        <v>0</v>
      </c>
      <c r="AB3196" s="24">
        <f ca="1">AA3196*'Cost Study'!$B$31</f>
        <v>0</v>
      </c>
      <c r="AC3196" s="23">
        <f ca="1">Y3196*'Cost Study'!$B$31</f>
        <v>0</v>
      </c>
      <c r="AD3196" s="24">
        <f ca="1">AA3196*'Cost Study'!$B$31</f>
        <v>0</v>
      </c>
      <c r="AE3196" s="377">
        <f t="shared" ca="1" si="748"/>
        <v>0</v>
      </c>
      <c r="AF3196" s="377">
        <f t="shared" ca="1" si="749"/>
        <v>0</v>
      </c>
      <c r="AH3196" s="688">
        <f>IFERROR($H3196/SUMIF($A:$A,$A3196,$H:$H)*SUMIF(Summary!$A$110:$A$186,$A3196,Summary!$P$110:$P$186),0)</f>
        <v>0</v>
      </c>
      <c r="AI3196" s="689">
        <f t="shared" ca="1" si="750"/>
        <v>0</v>
      </c>
      <c r="AJ3196" s="688">
        <f>IFERROR(H3196/SUMIF(A:A,A3196,H:H)*SUMIF(Summary!$A$110:$A$186,'Operations Support'!A3196,Summary!$Q$110:$Q$186),0)</f>
        <v>0</v>
      </c>
      <c r="AK3196" s="688">
        <f t="shared" ca="1" si="751"/>
        <v>0</v>
      </c>
      <c r="AM3196" s="688">
        <f>IFERROR($H3196/SUMIF($A:$A,$A3196,$H:$H)*SUMIF(Summary!$A$230:$A$266,$A3196,Summary!$P$230:$P$266),0)</f>
        <v>0</v>
      </c>
      <c r="AN3196" s="688">
        <f>IFERROR($H3196/SUMIF($A:$A,$A3196,$H:$H)*(SUMIF(Summary!$A$230:$A$266,$A3196,Summary!$L$230:$L$266)+SUMIF(Summary!$A$281:$A$317,$A3196,Summary!$L$281:$L$317))-AM3196,0)</f>
        <v>0</v>
      </c>
      <c r="AO3196" s="688">
        <f>IFERROR($H3196/SUMIF($A:$A,$A3196,$H:$H)*SUMIF(Summary!$A$230:$A$266,$A3196,Summary!$Q$230:$Q$266),0)</f>
        <v>0</v>
      </c>
      <c r="AP3196" s="688">
        <f>IFERROR($H3196/SUMIF($A:$A,$A3196,$H:$H)*(SUMIF(Summary!$A$230:$A$266,$A3196,Summary!$L$230:$L$266)+SUMIF(Summary!$A$281:$A$317,$A3196,Summary!$L$281:$L$317))-AO3196,0)</f>
        <v>0</v>
      </c>
      <c r="AQ3196" s="306"/>
      <c r="AR3196" s="688">
        <f t="shared" ca="1" si="752"/>
        <v>0</v>
      </c>
      <c r="AS3196" s="688">
        <f t="shared" ca="1" si="753"/>
        <v>0</v>
      </c>
    </row>
    <row r="3197" spans="1:45" x14ac:dyDescent="0.2">
      <c r="A3197" s="423">
        <v>11711</v>
      </c>
      <c r="B3197" s="424">
        <v>3</v>
      </c>
      <c r="C3197" s="425" t="s">
        <v>300</v>
      </c>
      <c r="D3197" s="422">
        <f t="shared" si="739"/>
        <v>6384</v>
      </c>
      <c r="E3197" s="422">
        <f t="shared" si="740"/>
        <v>0</v>
      </c>
      <c r="F3197" s="422">
        <f t="shared" si="741"/>
        <v>957</v>
      </c>
      <c r="G3197" s="422">
        <f t="shared" si="742"/>
        <v>0</v>
      </c>
      <c r="H3197" s="22">
        <f t="shared" si="743"/>
        <v>7341</v>
      </c>
      <c r="I3197" s="116">
        <v>2718</v>
      </c>
      <c r="J3197" s="116">
        <v>0</v>
      </c>
      <c r="K3197" s="116">
        <v>447</v>
      </c>
      <c r="L3197" s="116">
        <v>0</v>
      </c>
      <c r="M3197" s="22">
        <f t="shared" si="744"/>
        <v>3165</v>
      </c>
      <c r="N3197" s="116">
        <v>2916</v>
      </c>
      <c r="O3197" s="116">
        <v>0</v>
      </c>
      <c r="P3197" s="116">
        <v>306</v>
      </c>
      <c r="Q3197" s="116">
        <v>0</v>
      </c>
      <c r="R3197" s="22">
        <f t="shared" si="745"/>
        <v>3222</v>
      </c>
      <c r="S3197" s="116">
        <v>750</v>
      </c>
      <c r="T3197" s="116">
        <v>0</v>
      </c>
      <c r="U3197" s="116">
        <v>204</v>
      </c>
      <c r="V3197" s="116">
        <v>0</v>
      </c>
      <c r="W3197" s="22">
        <f t="shared" si="746"/>
        <v>954</v>
      </c>
      <c r="X3197" s="22">
        <f t="shared" si="747"/>
        <v>305.875</v>
      </c>
      <c r="Y3197" s="22">
        <f ca="1">OFFSET('Cost Study'!$B$7,'Operations Support'!$C3197,'Operations Support'!$B3197)*$H3197</f>
        <v>31566.3</v>
      </c>
      <c r="Z3197" s="23">
        <f ca="1">Y3197*'Cost Study'!$B$31</f>
        <v>1763038.7754855552</v>
      </c>
      <c r="AA3197" s="23">
        <f ca="1">IF(A3197=10298,1.51,1)*IF($B3197&lt;3,$D3197*'Cost Study'!$B$32*OFFSET('Cost Study'!$B$7,'Operations Support'!$C3197,'Operations Support'!$B3197),0)</f>
        <v>0</v>
      </c>
      <c r="AB3197" s="24">
        <f ca="1">AA3197*'Cost Study'!$B$31</f>
        <v>0</v>
      </c>
      <c r="AC3197" s="23">
        <f ca="1">Y3197*'Cost Study'!$B$31</f>
        <v>1763038.7754855552</v>
      </c>
      <c r="AD3197" s="24">
        <f ca="1">AA3197*'Cost Study'!$B$31</f>
        <v>0</v>
      </c>
      <c r="AE3197" s="377">
        <f t="shared" ca="1" si="748"/>
        <v>1763038.7754855552</v>
      </c>
      <c r="AF3197" s="377">
        <f t="shared" ca="1" si="749"/>
        <v>1763038.7754855552</v>
      </c>
      <c r="AH3197" s="688">
        <f>IFERROR($H3197/SUMIF($A:$A,$A3197,$H:$H)*SUMIF(Summary!$A$110:$A$186,$A3197,Summary!$P$110:$P$186),0)</f>
        <v>303391.00993167318</v>
      </c>
      <c r="AI3197" s="689">
        <f t="shared" ca="1" si="750"/>
        <v>1459647.7655538819</v>
      </c>
      <c r="AJ3197" s="688">
        <f>IFERROR(H3197/SUMIF(A:A,A3197,H:H)*SUMIF(Summary!$A$110:$A$186,'Operations Support'!A3197,Summary!$Q$110:$Q$186),0)</f>
        <v>305935.9328135692</v>
      </c>
      <c r="AK3197" s="688">
        <f t="shared" ca="1" si="751"/>
        <v>1457102.842671986</v>
      </c>
      <c r="AM3197" s="688">
        <f>IFERROR($H3197/SUMIF($A:$A,$A3197,$H:$H)*SUMIF(Summary!$A$230:$A$266,$A3197,Summary!$P$230:$P$266),0)</f>
        <v>57402.00292131384</v>
      </c>
      <c r="AN3197" s="688">
        <f>IFERROR($H3197/SUMIF($A:$A,$A3197,$H:$H)*(SUMIF(Summary!$A$230:$A$266,$A3197,Summary!$L$230:$L$266)+SUMIF(Summary!$A$281:$A$317,$A3197,Summary!$L$281:$L$317))-AM3197,0)</f>
        <v>110059.1972338956</v>
      </c>
      <c r="AO3197" s="688">
        <f>IFERROR($H3197/SUMIF($A:$A,$A3197,$H:$H)*SUMIF(Summary!$A$230:$A$266,$A3197,Summary!$Q$230:$Q$266),0)</f>
        <v>57883.505885867773</v>
      </c>
      <c r="AP3197" s="688">
        <f>IFERROR($H3197/SUMIF($A:$A,$A3197,$H:$H)*(SUMIF(Summary!$A$230:$A$266,$A3197,Summary!$L$230:$L$266)+SUMIF(Summary!$A$281:$A$317,$A3197,Summary!$L$281:$L$317))-AO3197,0)</f>
        <v>109577.69426934165</v>
      </c>
      <c r="AQ3197" s="306"/>
      <c r="AR3197" s="688">
        <f t="shared" ca="1" si="752"/>
        <v>1569706.9627877774</v>
      </c>
      <c r="AS3197" s="688">
        <f t="shared" ca="1" si="753"/>
        <v>1566680.5369413276</v>
      </c>
    </row>
    <row r="3198" spans="1:45" x14ac:dyDescent="0.2">
      <c r="A3198" s="423">
        <v>11711</v>
      </c>
      <c r="B3198" s="424">
        <v>3</v>
      </c>
      <c r="C3198" s="425" t="s">
        <v>301</v>
      </c>
      <c r="D3198" s="422">
        <f t="shared" si="739"/>
        <v>3695</v>
      </c>
      <c r="E3198" s="422">
        <f t="shared" si="740"/>
        <v>0</v>
      </c>
      <c r="F3198" s="422">
        <f t="shared" si="741"/>
        <v>707</v>
      </c>
      <c r="G3198" s="422">
        <f t="shared" si="742"/>
        <v>0</v>
      </c>
      <c r="H3198" s="22">
        <f t="shared" si="743"/>
        <v>4402</v>
      </c>
      <c r="I3198" s="116">
        <v>1704</v>
      </c>
      <c r="J3198" s="116">
        <v>0</v>
      </c>
      <c r="K3198" s="116">
        <v>351</v>
      </c>
      <c r="L3198" s="116">
        <v>0</v>
      </c>
      <c r="M3198" s="22">
        <f t="shared" si="744"/>
        <v>2055</v>
      </c>
      <c r="N3198" s="116">
        <v>1691</v>
      </c>
      <c r="O3198" s="116">
        <v>0</v>
      </c>
      <c r="P3198" s="116">
        <v>260</v>
      </c>
      <c r="Q3198" s="116">
        <v>0</v>
      </c>
      <c r="R3198" s="22">
        <f t="shared" si="745"/>
        <v>1951</v>
      </c>
      <c r="S3198" s="116">
        <v>300</v>
      </c>
      <c r="T3198" s="116">
        <v>0</v>
      </c>
      <c r="U3198" s="116">
        <v>96</v>
      </c>
      <c r="V3198" s="116">
        <v>0</v>
      </c>
      <c r="W3198" s="22">
        <f t="shared" si="746"/>
        <v>396</v>
      </c>
      <c r="X3198" s="22">
        <f t="shared" si="747"/>
        <v>183.41666666666666</v>
      </c>
      <c r="Y3198" s="22">
        <f ca="1">OFFSET('Cost Study'!$B$7,'Operations Support'!$C3198,'Operations Support'!$B3198)*$H3198</f>
        <v>32266.66</v>
      </c>
      <c r="Z3198" s="23">
        <f ca="1">Y3198*'Cost Study'!$B$31</f>
        <v>1802155.2331254769</v>
      </c>
      <c r="AA3198" s="23">
        <f ca="1">IF(A3198=10298,1.51,1)*IF($B3198&lt;3,$D3198*'Cost Study'!$B$32*OFFSET('Cost Study'!$B$7,'Operations Support'!$C3198,'Operations Support'!$B3198),0)</f>
        <v>0</v>
      </c>
      <c r="AB3198" s="24">
        <f ca="1">AA3198*'Cost Study'!$B$31</f>
        <v>0</v>
      </c>
      <c r="AC3198" s="23">
        <f ca="1">Y3198*'Cost Study'!$B$31</f>
        <v>1802155.2331254769</v>
      </c>
      <c r="AD3198" s="24">
        <f ca="1">AA3198*'Cost Study'!$B$31</f>
        <v>0</v>
      </c>
      <c r="AE3198" s="377">
        <f t="shared" ca="1" si="748"/>
        <v>1802155.2331254769</v>
      </c>
      <c r="AF3198" s="377">
        <f t="shared" ca="1" si="749"/>
        <v>1802155.2331254769</v>
      </c>
      <c r="AH3198" s="688">
        <f>IFERROR($H3198/SUMIF($A:$A,$A3198,$H:$H)*SUMIF(Summary!$A$110:$A$186,$A3198,Summary!$P$110:$P$186),0)</f>
        <v>181927.15239330137</v>
      </c>
      <c r="AI3198" s="689">
        <f t="shared" ca="1" si="750"/>
        <v>1620228.0807321756</v>
      </c>
      <c r="AJ3198" s="688">
        <f>IFERROR(H3198/SUMIF(A:A,A3198,H:H)*SUMIF(Summary!$A$110:$A$186,'Operations Support'!A3198,Summary!$Q$110:$Q$186),0)</f>
        <v>183453.20477391794</v>
      </c>
      <c r="AK3198" s="688">
        <f t="shared" ca="1" si="751"/>
        <v>1618702.0283515588</v>
      </c>
      <c r="AM3198" s="688">
        <f>IFERROR($H3198/SUMIF($A:$A,$A3198,$H:$H)*SUMIF(Summary!$A$230:$A$266,$A3198,Summary!$P$230:$P$266),0)</f>
        <v>34420.871388042979</v>
      </c>
      <c r="AN3198" s="688">
        <f>IFERROR($H3198/SUMIF($A:$A,$A3198,$H:$H)*(SUMIF(Summary!$A$230:$A$266,$A3198,Summary!$L$230:$L$266)+SUMIF(Summary!$A$281:$A$317,$A3198,Summary!$L$281:$L$317))-AM3198,0)</f>
        <v>65996.538104292122</v>
      </c>
      <c r="AO3198" s="688">
        <f>IFERROR($H3198/SUMIF($A:$A,$A3198,$H:$H)*SUMIF(Summary!$A$230:$A$266,$A3198,Summary!$Q$230:$Q$266),0)</f>
        <v>34709.602630375965</v>
      </c>
      <c r="AP3198" s="688">
        <f>IFERROR($H3198/SUMIF($A:$A,$A3198,$H:$H)*(SUMIF(Summary!$A$230:$A$266,$A3198,Summary!$L$230:$L$266)+SUMIF(Summary!$A$281:$A$317,$A3198,Summary!$L$281:$L$317))-AO3198,0)</f>
        <v>65707.806861959136</v>
      </c>
      <c r="AQ3198" s="306"/>
      <c r="AR3198" s="688">
        <f t="shared" ca="1" si="752"/>
        <v>1686224.6188364676</v>
      </c>
      <c r="AS3198" s="688">
        <f t="shared" ca="1" si="753"/>
        <v>1684409.835213518</v>
      </c>
    </row>
    <row r="3199" spans="1:45" x14ac:dyDescent="0.2">
      <c r="A3199" s="423">
        <v>11711</v>
      </c>
      <c r="B3199" s="424">
        <v>3</v>
      </c>
      <c r="C3199" s="425" t="s">
        <v>302</v>
      </c>
      <c r="D3199" s="422">
        <f t="shared" si="739"/>
        <v>369</v>
      </c>
      <c r="E3199" s="422">
        <f t="shared" si="740"/>
        <v>0</v>
      </c>
      <c r="F3199" s="422">
        <f t="shared" si="741"/>
        <v>69</v>
      </c>
      <c r="G3199" s="422">
        <f t="shared" si="742"/>
        <v>0</v>
      </c>
      <c r="H3199" s="22">
        <f t="shared" si="743"/>
        <v>438</v>
      </c>
      <c r="I3199" s="116">
        <v>210</v>
      </c>
      <c r="J3199" s="116">
        <v>0</v>
      </c>
      <c r="K3199" s="116">
        <v>21</v>
      </c>
      <c r="L3199" s="116">
        <v>0</v>
      </c>
      <c r="M3199" s="22">
        <f t="shared" si="744"/>
        <v>231</v>
      </c>
      <c r="N3199" s="116">
        <v>159</v>
      </c>
      <c r="O3199" s="116">
        <v>0</v>
      </c>
      <c r="P3199" s="116">
        <v>48</v>
      </c>
      <c r="Q3199" s="116">
        <v>0</v>
      </c>
      <c r="R3199" s="22">
        <f t="shared" si="745"/>
        <v>207</v>
      </c>
      <c r="S3199" s="116">
        <v>0</v>
      </c>
      <c r="T3199" s="116">
        <v>0</v>
      </c>
      <c r="U3199" s="116">
        <v>0</v>
      </c>
      <c r="V3199" s="116">
        <v>0</v>
      </c>
      <c r="W3199" s="22">
        <f t="shared" si="746"/>
        <v>0</v>
      </c>
      <c r="X3199" s="22">
        <f t="shared" si="747"/>
        <v>18.25</v>
      </c>
      <c r="Y3199" s="22">
        <f ca="1">OFFSET('Cost Study'!$B$7,'Operations Support'!$C3199,'Operations Support'!$B3199)*$H3199</f>
        <v>2930.2200000000003</v>
      </c>
      <c r="Z3199" s="23">
        <f ca="1">Y3199*'Cost Study'!$B$31</f>
        <v>163658.44209499637</v>
      </c>
      <c r="AA3199" s="23">
        <f ca="1">IF(A3199=10298,1.51,1)*IF($B3199&lt;3,$D3199*'Cost Study'!$B$32*OFFSET('Cost Study'!$B$7,'Operations Support'!$C3199,'Operations Support'!$B3199),0)</f>
        <v>0</v>
      </c>
      <c r="AB3199" s="24">
        <f ca="1">AA3199*'Cost Study'!$B$31</f>
        <v>0</v>
      </c>
      <c r="AC3199" s="23">
        <f ca="1">Y3199*'Cost Study'!$B$31</f>
        <v>163658.44209499637</v>
      </c>
      <c r="AD3199" s="24">
        <f ca="1">AA3199*'Cost Study'!$B$31</f>
        <v>0</v>
      </c>
      <c r="AE3199" s="377">
        <f t="shared" ca="1" si="748"/>
        <v>163658.44209499637</v>
      </c>
      <c r="AF3199" s="377">
        <f t="shared" ca="1" si="749"/>
        <v>163658.44209499637</v>
      </c>
      <c r="AH3199" s="688">
        <f>IFERROR($H3199/SUMIF($A:$A,$A3199,$H:$H)*SUMIF(Summary!$A$110:$A$186,$A3199,Summary!$P$110:$P$186),0)</f>
        <v>18101.792991427985</v>
      </c>
      <c r="AI3199" s="689">
        <f t="shared" ca="1" si="750"/>
        <v>145556.64910356837</v>
      </c>
      <c r="AJ3199" s="688">
        <f>IFERROR(H3199/SUMIF(A:A,A3199,H:H)*SUMIF(Summary!$A$110:$A$186,'Operations Support'!A3199,Summary!$Q$110:$Q$186),0)</f>
        <v>18253.635549971845</v>
      </c>
      <c r="AK3199" s="688">
        <f t="shared" ca="1" si="751"/>
        <v>145404.80654502453</v>
      </c>
      <c r="AM3199" s="688">
        <f>IFERROR($H3199/SUMIF($A:$A,$A3199,$H:$H)*SUMIF(Summary!$A$230:$A$266,$A3199,Summary!$P$230:$P$266),0)</f>
        <v>3424.8845224813326</v>
      </c>
      <c r="AN3199" s="688">
        <f>IFERROR($H3199/SUMIF($A:$A,$A3199,$H:$H)*(SUMIF(Summary!$A$230:$A$266,$A3199,Summary!$L$230:$L$266)+SUMIF(Summary!$A$281:$A$317,$A3199,Summary!$L$281:$L$317))-AM3199,0)</f>
        <v>6566.6705337755448</v>
      </c>
      <c r="AO3199" s="688">
        <f>IFERROR($H3199/SUMIF($A:$A,$A3199,$H:$H)*SUMIF(Summary!$A$230:$A$266,$A3199,Summary!$Q$230:$Q$266),0)</f>
        <v>3453.6133466843871</v>
      </c>
      <c r="AP3199" s="688">
        <f>IFERROR($H3199/SUMIF($A:$A,$A3199,$H:$H)*(SUMIF(Summary!$A$230:$A$266,$A3199,Summary!$L$230:$L$266)+SUMIF(Summary!$A$281:$A$317,$A3199,Summary!$L$281:$L$317))-AO3199,0)</f>
        <v>6537.9417095724893</v>
      </c>
      <c r="AQ3199" s="306"/>
      <c r="AR3199" s="688">
        <f t="shared" ca="1" si="752"/>
        <v>152123.31963734393</v>
      </c>
      <c r="AS3199" s="688">
        <f t="shared" ca="1" si="753"/>
        <v>151942.74825459701</v>
      </c>
    </row>
    <row r="3200" spans="1:45" s="15" customFormat="1" x14ac:dyDescent="0.2">
      <c r="A3200" s="423">
        <v>11711</v>
      </c>
      <c r="B3200" s="424">
        <v>3</v>
      </c>
      <c r="C3200" s="425" t="s">
        <v>303</v>
      </c>
      <c r="D3200" s="422">
        <f t="shared" si="739"/>
        <v>2941</v>
      </c>
      <c r="E3200" s="422">
        <f t="shared" si="740"/>
        <v>0</v>
      </c>
      <c r="F3200" s="422">
        <f t="shared" si="741"/>
        <v>341</v>
      </c>
      <c r="G3200" s="422">
        <f t="shared" si="742"/>
        <v>0</v>
      </c>
      <c r="H3200" s="22">
        <f t="shared" si="743"/>
        <v>3282</v>
      </c>
      <c r="I3200" s="116">
        <v>1173</v>
      </c>
      <c r="J3200" s="116">
        <v>0</v>
      </c>
      <c r="K3200" s="116">
        <v>112</v>
      </c>
      <c r="L3200" s="116">
        <v>0</v>
      </c>
      <c r="M3200" s="22">
        <f t="shared" si="744"/>
        <v>1285</v>
      </c>
      <c r="N3200" s="116">
        <v>995</v>
      </c>
      <c r="O3200" s="116">
        <v>0</v>
      </c>
      <c r="P3200" s="116">
        <v>211</v>
      </c>
      <c r="Q3200" s="116">
        <v>0</v>
      </c>
      <c r="R3200" s="22">
        <f t="shared" si="745"/>
        <v>1206</v>
      </c>
      <c r="S3200" s="116">
        <v>773</v>
      </c>
      <c r="T3200" s="116">
        <v>0</v>
      </c>
      <c r="U3200" s="116">
        <v>18</v>
      </c>
      <c r="V3200" s="116">
        <v>0</v>
      </c>
      <c r="W3200" s="22">
        <f t="shared" si="746"/>
        <v>791</v>
      </c>
      <c r="X3200" s="22">
        <f t="shared" si="747"/>
        <v>136.75</v>
      </c>
      <c r="Y3200" s="22">
        <f ca="1">OFFSET('Cost Study'!$B$7,'Operations Support'!$C3200,'Operations Support'!$B3200)*$H3200</f>
        <v>7909.6200000000008</v>
      </c>
      <c r="Z3200" s="23">
        <f ca="1">Y3200*'Cost Study'!$B$31</f>
        <v>441767.54194682487</v>
      </c>
      <c r="AA3200" s="23">
        <f ca="1">IF(A3200=10298,1.51,1)*IF($B3200&lt;3,$D3200*'Cost Study'!$B$32*OFFSET('Cost Study'!$B$7,'Operations Support'!$C3200,'Operations Support'!$B3200),0)</f>
        <v>0</v>
      </c>
      <c r="AB3200" s="24">
        <f ca="1">AA3200*'Cost Study'!$B$31</f>
        <v>0</v>
      </c>
      <c r="AC3200" s="23">
        <f ca="1">Y3200*'Cost Study'!$B$31</f>
        <v>441767.54194682487</v>
      </c>
      <c r="AD3200" s="24">
        <f ca="1">AA3200*'Cost Study'!$B$31</f>
        <v>0</v>
      </c>
      <c r="AE3200" s="377">
        <f t="shared" ca="1" si="748"/>
        <v>441767.54194682487</v>
      </c>
      <c r="AF3200" s="377">
        <f t="shared" ca="1" si="749"/>
        <v>441767.54194682487</v>
      </c>
      <c r="AH3200" s="688">
        <f>IFERROR($H3200/SUMIF($A:$A,$A3200,$H:$H)*SUMIF(Summary!$A$110:$A$186,$A3200,Summary!$P$110:$P$186),0)</f>
        <v>135639.46255220697</v>
      </c>
      <c r="AI3200" s="689">
        <f t="shared" ca="1" si="750"/>
        <v>306128.07939461793</v>
      </c>
      <c r="AJ3200" s="688">
        <f>IFERROR(H3200/SUMIF(A:A,A3200,H:H)*SUMIF(Summary!$A$110:$A$186,'Operations Support'!A3200,Summary!$Q$110:$Q$186),0)</f>
        <v>136777.24172376163</v>
      </c>
      <c r="AK3200" s="688">
        <f t="shared" ca="1" si="751"/>
        <v>304990.30022306321</v>
      </c>
      <c r="AL3200" s="1"/>
      <c r="AM3200" s="688">
        <f>IFERROR($H3200/SUMIF($A:$A,$A3200,$H:$H)*SUMIF(Summary!$A$230:$A$266,$A3200,Summary!$P$230:$P$266),0)</f>
        <v>25663.175805442315</v>
      </c>
      <c r="AN3200" s="688">
        <f>IFERROR($H3200/SUMIF($A:$A,$A3200,$H:$H)*(SUMIF(Summary!$A$230:$A$266,$A3200,Summary!$L$230:$L$266)+SUMIF(Summary!$A$281:$A$317,$A3200,Summary!$L$281:$L$317))-AM3200,0)</f>
        <v>49205.051807879761</v>
      </c>
      <c r="AO3200" s="688">
        <f>IFERROR($H3200/SUMIF($A:$A,$A3200,$H:$H)*SUMIF(Summary!$A$230:$A$266,$A3200,Summary!$Q$230:$Q$266),0)</f>
        <v>25878.445214196712</v>
      </c>
      <c r="AP3200" s="688">
        <f>IFERROR($H3200/SUMIF($A:$A,$A3200,$H:$H)*(SUMIF(Summary!$A$230:$A$266,$A3200,Summary!$L$230:$L$266)+SUMIF(Summary!$A$281:$A$317,$A3200,Summary!$L$281:$L$317))-AO3200,0)</f>
        <v>48989.782399125361</v>
      </c>
      <c r="AQ3200" s="306"/>
      <c r="AR3200" s="688">
        <f t="shared" ca="1" si="752"/>
        <v>355333.13120249769</v>
      </c>
      <c r="AS3200" s="688">
        <f t="shared" ca="1" si="753"/>
        <v>353980.08262218855</v>
      </c>
    </row>
    <row r="3201" spans="1:45" x14ac:dyDescent="0.2">
      <c r="A3201" s="423">
        <v>11711</v>
      </c>
      <c r="B3201" s="424">
        <v>3</v>
      </c>
      <c r="C3201" s="425" t="s">
        <v>304</v>
      </c>
      <c r="D3201" s="422">
        <f t="shared" si="739"/>
        <v>0</v>
      </c>
      <c r="E3201" s="422">
        <f t="shared" si="740"/>
        <v>0</v>
      </c>
      <c r="F3201" s="422">
        <f t="shared" si="741"/>
        <v>0</v>
      </c>
      <c r="G3201" s="422">
        <f t="shared" si="742"/>
        <v>0</v>
      </c>
      <c r="H3201" s="22">
        <f t="shared" si="743"/>
        <v>0</v>
      </c>
      <c r="I3201" s="116">
        <v>0</v>
      </c>
      <c r="J3201" s="116">
        <v>0</v>
      </c>
      <c r="K3201" s="116">
        <v>0</v>
      </c>
      <c r="L3201" s="116">
        <v>0</v>
      </c>
      <c r="M3201" s="22">
        <f t="shared" si="744"/>
        <v>0</v>
      </c>
      <c r="N3201" s="116">
        <v>0</v>
      </c>
      <c r="O3201" s="116">
        <v>0</v>
      </c>
      <c r="P3201" s="116">
        <v>0</v>
      </c>
      <c r="Q3201" s="116">
        <v>0</v>
      </c>
      <c r="R3201" s="22">
        <f t="shared" si="745"/>
        <v>0</v>
      </c>
      <c r="S3201" s="116">
        <v>0</v>
      </c>
      <c r="T3201" s="116">
        <v>0</v>
      </c>
      <c r="U3201" s="116">
        <v>0</v>
      </c>
      <c r="V3201" s="116">
        <v>0</v>
      </c>
      <c r="W3201" s="22">
        <f t="shared" si="746"/>
        <v>0</v>
      </c>
      <c r="X3201" s="22">
        <f t="shared" si="747"/>
        <v>0</v>
      </c>
      <c r="Y3201" s="22">
        <f ca="1">OFFSET('Cost Study'!$B$7,'Operations Support'!$C3201,'Operations Support'!$B3201)*$H3201</f>
        <v>0</v>
      </c>
      <c r="Z3201" s="23">
        <f ca="1">Y3201*'Cost Study'!$B$31</f>
        <v>0</v>
      </c>
      <c r="AA3201" s="23">
        <f ca="1">IF(A3201=10298,1.51,1)*IF($B3201&lt;3,$D3201*'Cost Study'!$B$32*OFFSET('Cost Study'!$B$7,'Operations Support'!$C3201,'Operations Support'!$B3201),0)</f>
        <v>0</v>
      </c>
      <c r="AB3201" s="24">
        <f ca="1">AA3201*'Cost Study'!$B$31</f>
        <v>0</v>
      </c>
      <c r="AC3201" s="23">
        <f ca="1">Y3201*'Cost Study'!$B$31</f>
        <v>0</v>
      </c>
      <c r="AD3201" s="24">
        <f ca="1">AA3201*'Cost Study'!$B$31</f>
        <v>0</v>
      </c>
      <c r="AE3201" s="377">
        <f t="shared" ca="1" si="748"/>
        <v>0</v>
      </c>
      <c r="AF3201" s="377">
        <f t="shared" ca="1" si="749"/>
        <v>0</v>
      </c>
      <c r="AH3201" s="688">
        <f>IFERROR($H3201/SUMIF($A:$A,$A3201,$H:$H)*SUMIF(Summary!$A$110:$A$186,$A3201,Summary!$P$110:$P$186),0)</f>
        <v>0</v>
      </c>
      <c r="AI3201" s="689">
        <f t="shared" ca="1" si="750"/>
        <v>0</v>
      </c>
      <c r="AJ3201" s="688">
        <f>IFERROR(H3201/SUMIF(A:A,A3201,H:H)*SUMIF(Summary!$A$110:$A$186,'Operations Support'!A3201,Summary!$Q$110:$Q$186),0)</f>
        <v>0</v>
      </c>
      <c r="AK3201" s="688">
        <f t="shared" ca="1" si="751"/>
        <v>0</v>
      </c>
      <c r="AM3201" s="688">
        <f>IFERROR($H3201/SUMIF($A:$A,$A3201,$H:$H)*SUMIF(Summary!$A$230:$A$266,$A3201,Summary!$P$230:$P$266),0)</f>
        <v>0</v>
      </c>
      <c r="AN3201" s="688">
        <f>IFERROR($H3201/SUMIF($A:$A,$A3201,$H:$H)*(SUMIF(Summary!$A$230:$A$266,$A3201,Summary!$L$230:$L$266)+SUMIF(Summary!$A$281:$A$317,$A3201,Summary!$L$281:$L$317))-AM3201,0)</f>
        <v>0</v>
      </c>
      <c r="AO3201" s="688">
        <f>IFERROR($H3201/SUMIF($A:$A,$A3201,$H:$H)*SUMIF(Summary!$A$230:$A$266,$A3201,Summary!$Q$230:$Q$266),0)</f>
        <v>0</v>
      </c>
      <c r="AP3201" s="688">
        <f>IFERROR($H3201/SUMIF($A:$A,$A3201,$H:$H)*(SUMIF(Summary!$A$230:$A$266,$A3201,Summary!$L$230:$L$266)+SUMIF(Summary!$A$281:$A$317,$A3201,Summary!$L$281:$L$317))-AO3201,0)</f>
        <v>0</v>
      </c>
      <c r="AQ3201" s="306"/>
      <c r="AR3201" s="688">
        <f t="shared" ca="1" si="752"/>
        <v>0</v>
      </c>
      <c r="AS3201" s="688">
        <f t="shared" ca="1" si="753"/>
        <v>0</v>
      </c>
    </row>
    <row r="3202" spans="1:45" x14ac:dyDescent="0.2">
      <c r="A3202" s="423">
        <v>11711</v>
      </c>
      <c r="B3202" s="424">
        <v>3</v>
      </c>
      <c r="C3202" s="425" t="s">
        <v>305</v>
      </c>
      <c r="D3202" s="422">
        <f t="shared" si="739"/>
        <v>5178</v>
      </c>
      <c r="E3202" s="422">
        <f t="shared" si="740"/>
        <v>0</v>
      </c>
      <c r="F3202" s="422">
        <f t="shared" si="741"/>
        <v>426</v>
      </c>
      <c r="G3202" s="422">
        <f t="shared" si="742"/>
        <v>0</v>
      </c>
      <c r="H3202" s="22">
        <f t="shared" si="743"/>
        <v>5604</v>
      </c>
      <c r="I3202" s="116">
        <v>2234</v>
      </c>
      <c r="J3202" s="116">
        <v>0</v>
      </c>
      <c r="K3202" s="116">
        <v>117</v>
      </c>
      <c r="L3202" s="116">
        <v>0</v>
      </c>
      <c r="M3202" s="22">
        <f t="shared" si="744"/>
        <v>2351</v>
      </c>
      <c r="N3202" s="116">
        <v>2385</v>
      </c>
      <c r="O3202" s="116">
        <v>0</v>
      </c>
      <c r="P3202" s="116">
        <v>219</v>
      </c>
      <c r="Q3202" s="116">
        <v>0</v>
      </c>
      <c r="R3202" s="22">
        <f t="shared" si="745"/>
        <v>2604</v>
      </c>
      <c r="S3202" s="116">
        <v>559</v>
      </c>
      <c r="T3202" s="116">
        <v>0</v>
      </c>
      <c r="U3202" s="116">
        <v>90</v>
      </c>
      <c r="V3202" s="116">
        <v>0</v>
      </c>
      <c r="W3202" s="22">
        <f t="shared" si="746"/>
        <v>649</v>
      </c>
      <c r="X3202" s="22">
        <f t="shared" si="747"/>
        <v>233.5</v>
      </c>
      <c r="Y3202" s="22">
        <f ca="1">OFFSET('Cost Study'!$B$7,'Operations Support'!$C3202,'Operations Support'!$B3202)*$H3202</f>
        <v>33624</v>
      </c>
      <c r="Z3202" s="23">
        <f ca="1">Y3202*'Cost Study'!$B$31</f>
        <v>1877965.2916853197</v>
      </c>
      <c r="AA3202" s="23">
        <f ca="1">IF(A3202=10298,1.51,1)*IF($B3202&lt;3,$D3202*'Cost Study'!$B$32*OFFSET('Cost Study'!$B$7,'Operations Support'!$C3202,'Operations Support'!$B3202),0)</f>
        <v>0</v>
      </c>
      <c r="AB3202" s="24">
        <f ca="1">AA3202*'Cost Study'!$B$31</f>
        <v>0</v>
      </c>
      <c r="AC3202" s="23">
        <f ca="1">Y3202*'Cost Study'!$B$31</f>
        <v>1877965.2916853197</v>
      </c>
      <c r="AD3202" s="24">
        <f ca="1">AA3202*'Cost Study'!$B$31</f>
        <v>0</v>
      </c>
      <c r="AE3202" s="377">
        <f t="shared" ca="1" si="748"/>
        <v>1877965.2916853197</v>
      </c>
      <c r="AF3202" s="377">
        <f t="shared" ca="1" si="749"/>
        <v>1877965.2916853197</v>
      </c>
      <c r="AH3202" s="688">
        <f>IFERROR($H3202/SUMIF($A:$A,$A3202,$H:$H)*SUMIF(Summary!$A$110:$A$186,$A3202,Summary!$P$110:$P$186),0)</f>
        <v>231603.7623834759</v>
      </c>
      <c r="AI3202" s="689">
        <f t="shared" ca="1" si="750"/>
        <v>1646361.5293018438</v>
      </c>
      <c r="AJ3202" s="688">
        <f>IFERROR(H3202/SUMIF(A:A,A3202,H:H)*SUMIF(Summary!$A$110:$A$186,'Operations Support'!A3202,Summary!$Q$110:$Q$186),0)</f>
        <v>233546.51511881786</v>
      </c>
      <c r="AK3202" s="688">
        <f t="shared" ca="1" si="751"/>
        <v>1644418.7765665019</v>
      </c>
      <c r="AM3202" s="688">
        <f>IFERROR($H3202/SUMIF($A:$A,$A3202,$H:$H)*SUMIF(Summary!$A$230:$A$266,$A3202,Summary!$P$230:$P$266),0)</f>
        <v>43819.755397226916</v>
      </c>
      <c r="AN3202" s="688">
        <f>IFERROR($H3202/SUMIF($A:$A,$A3202,$H:$H)*(SUMIF(Summary!$A$230:$A$266,$A3202,Summary!$L$230:$L$266)+SUMIF(Summary!$A$281:$A$317,$A3202,Summary!$L$281:$L$317))-AM3202,0)</f>
        <v>84017.401075977512</v>
      </c>
      <c r="AO3202" s="688">
        <f>IFERROR($H3202/SUMIF($A:$A,$A3202,$H:$H)*SUMIF(Summary!$A$230:$A$266,$A3202,Summary!$Q$230:$Q$266),0)</f>
        <v>44187.326928811206</v>
      </c>
      <c r="AP3202" s="688">
        <f>IFERROR($H3202/SUMIF($A:$A,$A3202,$H:$H)*(SUMIF(Summary!$A$230:$A$266,$A3202,Summary!$L$230:$L$266)+SUMIF(Summary!$A$281:$A$317,$A3202,Summary!$L$281:$L$317))-AO3202,0)</f>
        <v>83649.829544393229</v>
      </c>
      <c r="AQ3202" s="306"/>
      <c r="AR3202" s="688">
        <f t="shared" ca="1" si="752"/>
        <v>1730378.9303778214</v>
      </c>
      <c r="AS3202" s="688">
        <f t="shared" ca="1" si="753"/>
        <v>1728068.6061108951</v>
      </c>
    </row>
    <row r="3203" spans="1:45" x14ac:dyDescent="0.2">
      <c r="A3203" s="423">
        <v>11711</v>
      </c>
      <c r="B3203" s="424">
        <v>3</v>
      </c>
      <c r="C3203" s="425" t="s">
        <v>306</v>
      </c>
      <c r="D3203" s="422">
        <f t="shared" si="739"/>
        <v>33</v>
      </c>
      <c r="E3203" s="422">
        <f t="shared" si="740"/>
        <v>0</v>
      </c>
      <c r="F3203" s="422">
        <f t="shared" si="741"/>
        <v>0</v>
      </c>
      <c r="G3203" s="422">
        <f t="shared" si="742"/>
        <v>0</v>
      </c>
      <c r="H3203" s="22">
        <f t="shared" si="743"/>
        <v>33</v>
      </c>
      <c r="I3203" s="116">
        <v>18</v>
      </c>
      <c r="J3203" s="116">
        <v>0</v>
      </c>
      <c r="K3203" s="116">
        <v>0</v>
      </c>
      <c r="L3203" s="116">
        <v>0</v>
      </c>
      <c r="M3203" s="22">
        <f t="shared" si="744"/>
        <v>18</v>
      </c>
      <c r="N3203" s="116">
        <v>15</v>
      </c>
      <c r="O3203" s="116">
        <v>0</v>
      </c>
      <c r="P3203" s="116">
        <v>0</v>
      </c>
      <c r="Q3203" s="116">
        <v>0</v>
      </c>
      <c r="R3203" s="22">
        <f t="shared" si="745"/>
        <v>15</v>
      </c>
      <c r="S3203" s="116">
        <v>0</v>
      </c>
      <c r="T3203" s="116">
        <v>0</v>
      </c>
      <c r="U3203" s="116">
        <v>0</v>
      </c>
      <c r="V3203" s="116">
        <v>0</v>
      </c>
      <c r="W3203" s="22">
        <f t="shared" si="746"/>
        <v>0</v>
      </c>
      <c r="X3203" s="22">
        <f t="shared" si="747"/>
        <v>1.375</v>
      </c>
      <c r="Y3203" s="22">
        <f ca="1">OFFSET('Cost Study'!$B$7,'Operations Support'!$C3203,'Operations Support'!$B3203)*$H3203</f>
        <v>100.98</v>
      </c>
      <c r="Z3203" s="23">
        <f ca="1">Y3203*'Cost Study'!$B$31</f>
        <v>5639.9278834874967</v>
      </c>
      <c r="AA3203" s="23">
        <f ca="1">IF(A3203=10298,1.51,1)*IF($B3203&lt;3,$D3203*'Cost Study'!$B$32*OFFSET('Cost Study'!$B$7,'Operations Support'!$C3203,'Operations Support'!$B3203),0)</f>
        <v>0</v>
      </c>
      <c r="AB3203" s="24">
        <f ca="1">AA3203*'Cost Study'!$B$31</f>
        <v>0</v>
      </c>
      <c r="AC3203" s="23">
        <f ca="1">Y3203*'Cost Study'!$B$31</f>
        <v>5639.9278834874967</v>
      </c>
      <c r="AD3203" s="24">
        <f ca="1">AA3203*'Cost Study'!$B$31</f>
        <v>0</v>
      </c>
      <c r="AE3203" s="377">
        <f t="shared" ca="1" si="748"/>
        <v>5639.9278834874967</v>
      </c>
      <c r="AF3203" s="377">
        <f t="shared" ca="1" si="749"/>
        <v>5639.9278834874967</v>
      </c>
      <c r="AH3203" s="688">
        <f>IFERROR($H3203/SUMIF($A:$A,$A3203,$H:$H)*SUMIF(Summary!$A$110:$A$186,$A3203,Summary!$P$110:$P$186),0)</f>
        <v>1363.8337185322457</v>
      </c>
      <c r="AI3203" s="689">
        <f t="shared" ca="1" si="750"/>
        <v>4276.0941649552515</v>
      </c>
      <c r="AJ3203" s="688">
        <f>IFERROR(H3203/SUMIF(A:A,A3203,H:H)*SUMIF(Summary!$A$110:$A$186,'Operations Support'!A3203,Summary!$Q$110:$Q$186),0)</f>
        <v>1375.2739112992485</v>
      </c>
      <c r="AK3203" s="688">
        <f t="shared" ca="1" si="751"/>
        <v>4264.6539721882482</v>
      </c>
      <c r="AM3203" s="688">
        <f>IFERROR($H3203/SUMIF($A:$A,$A3203,$H:$H)*SUMIF(Summary!$A$230:$A$266,$A3203,Summary!$P$230:$P$266),0)</f>
        <v>258.03924484448396</v>
      </c>
      <c r="AN3203" s="688">
        <f>IFERROR($H3203/SUMIF($A:$A,$A3203,$H:$H)*(SUMIF(Summary!$A$230:$A$266,$A3203,Summary!$L$230:$L$266)+SUMIF(Summary!$A$281:$A$317,$A3203,Summary!$L$281:$L$317))-AM3203,0)</f>
        <v>494.74914980500682</v>
      </c>
      <c r="AO3203" s="688">
        <f>IFERROR($H3203/SUMIF($A:$A,$A3203,$H:$H)*SUMIF(Summary!$A$230:$A$266,$A3203,Summary!$Q$230:$Q$266),0)</f>
        <v>260.20374529813876</v>
      </c>
      <c r="AP3203" s="688">
        <f>IFERROR($H3203/SUMIF($A:$A,$A3203,$H:$H)*(SUMIF(Summary!$A$230:$A$266,$A3203,Summary!$L$230:$L$266)+SUMIF(Summary!$A$281:$A$317,$A3203,Summary!$L$281:$L$317))-AO3203,0)</f>
        <v>492.58464935135203</v>
      </c>
      <c r="AQ3203" s="306"/>
      <c r="AR3203" s="688">
        <f t="shared" ca="1" si="752"/>
        <v>4770.8433147602582</v>
      </c>
      <c r="AS3203" s="688">
        <f t="shared" ca="1" si="753"/>
        <v>4757.2386215396</v>
      </c>
    </row>
    <row r="3204" spans="1:45" x14ac:dyDescent="0.2">
      <c r="A3204" s="423">
        <v>11711</v>
      </c>
      <c r="B3204" s="424">
        <v>3</v>
      </c>
      <c r="C3204" s="425" t="s">
        <v>307</v>
      </c>
      <c r="D3204" s="422">
        <f t="shared" si="739"/>
        <v>0</v>
      </c>
      <c r="E3204" s="422">
        <f t="shared" si="740"/>
        <v>0</v>
      </c>
      <c r="F3204" s="422">
        <f t="shared" si="741"/>
        <v>0</v>
      </c>
      <c r="G3204" s="422">
        <f t="shared" si="742"/>
        <v>0</v>
      </c>
      <c r="H3204" s="22">
        <f t="shared" si="743"/>
        <v>0</v>
      </c>
      <c r="I3204" s="116">
        <v>0</v>
      </c>
      <c r="J3204" s="116">
        <v>0</v>
      </c>
      <c r="K3204" s="116">
        <v>0</v>
      </c>
      <c r="L3204" s="116">
        <v>0</v>
      </c>
      <c r="M3204" s="22">
        <f t="shared" si="744"/>
        <v>0</v>
      </c>
      <c r="N3204" s="116">
        <v>0</v>
      </c>
      <c r="O3204" s="116">
        <v>0</v>
      </c>
      <c r="P3204" s="116">
        <v>0</v>
      </c>
      <c r="Q3204" s="116">
        <v>0</v>
      </c>
      <c r="R3204" s="22">
        <f t="shared" si="745"/>
        <v>0</v>
      </c>
      <c r="S3204" s="116">
        <v>0</v>
      </c>
      <c r="T3204" s="116">
        <v>0</v>
      </c>
      <c r="U3204" s="116">
        <v>0</v>
      </c>
      <c r="V3204" s="116">
        <v>0</v>
      </c>
      <c r="W3204" s="22">
        <f t="shared" si="746"/>
        <v>0</v>
      </c>
      <c r="X3204" s="22">
        <f t="shared" si="747"/>
        <v>0</v>
      </c>
      <c r="Y3204" s="22">
        <f ca="1">OFFSET('Cost Study'!$B$7,'Operations Support'!$C3204,'Operations Support'!$B3204)*$H3204</f>
        <v>0</v>
      </c>
      <c r="Z3204" s="23">
        <f ca="1">Y3204*'Cost Study'!$B$31</f>
        <v>0</v>
      </c>
      <c r="AA3204" s="23">
        <f ca="1">IF(A3204=10298,1.51,1)*IF($B3204&lt;3,$D3204*'Cost Study'!$B$32*OFFSET('Cost Study'!$B$7,'Operations Support'!$C3204,'Operations Support'!$B3204),0)</f>
        <v>0</v>
      </c>
      <c r="AB3204" s="24">
        <f ca="1">AA3204*'Cost Study'!$B$31</f>
        <v>0</v>
      </c>
      <c r="AC3204" s="23">
        <f ca="1">Y3204*'Cost Study'!$B$31</f>
        <v>0</v>
      </c>
      <c r="AD3204" s="24">
        <f ca="1">AA3204*'Cost Study'!$B$31</f>
        <v>0</v>
      </c>
      <c r="AE3204" s="377">
        <f t="shared" ca="1" si="748"/>
        <v>0</v>
      </c>
      <c r="AF3204" s="377">
        <f t="shared" ca="1" si="749"/>
        <v>0</v>
      </c>
      <c r="AH3204" s="688">
        <f>IFERROR($H3204/SUMIF($A:$A,$A3204,$H:$H)*SUMIF(Summary!$A$110:$A$186,$A3204,Summary!$P$110:$P$186),0)</f>
        <v>0</v>
      </c>
      <c r="AI3204" s="689">
        <f t="shared" ca="1" si="750"/>
        <v>0</v>
      </c>
      <c r="AJ3204" s="688">
        <f>IFERROR(H3204/SUMIF(A:A,A3204,H:H)*SUMIF(Summary!$A$110:$A$186,'Operations Support'!A3204,Summary!$Q$110:$Q$186),0)</f>
        <v>0</v>
      </c>
      <c r="AK3204" s="688">
        <f t="shared" ca="1" si="751"/>
        <v>0</v>
      </c>
      <c r="AM3204" s="688">
        <f>IFERROR($H3204/SUMIF($A:$A,$A3204,$H:$H)*SUMIF(Summary!$A$230:$A$266,$A3204,Summary!$P$230:$P$266),0)</f>
        <v>0</v>
      </c>
      <c r="AN3204" s="688">
        <f>IFERROR($H3204/SUMIF($A:$A,$A3204,$H:$H)*(SUMIF(Summary!$A$230:$A$266,$A3204,Summary!$L$230:$L$266)+SUMIF(Summary!$A$281:$A$317,$A3204,Summary!$L$281:$L$317))-AM3204,0)</f>
        <v>0</v>
      </c>
      <c r="AO3204" s="688">
        <f>IFERROR($H3204/SUMIF($A:$A,$A3204,$H:$H)*SUMIF(Summary!$A$230:$A$266,$A3204,Summary!$Q$230:$Q$266),0)</f>
        <v>0</v>
      </c>
      <c r="AP3204" s="688">
        <f>IFERROR($H3204/SUMIF($A:$A,$A3204,$H:$H)*(SUMIF(Summary!$A$230:$A$266,$A3204,Summary!$L$230:$L$266)+SUMIF(Summary!$A$281:$A$317,$A3204,Summary!$L$281:$L$317))-AO3204,0)</f>
        <v>0</v>
      </c>
      <c r="AQ3204" s="306"/>
      <c r="AR3204" s="688">
        <f t="shared" ca="1" si="752"/>
        <v>0</v>
      </c>
      <c r="AS3204" s="688">
        <f t="shared" ca="1" si="753"/>
        <v>0</v>
      </c>
    </row>
    <row r="3205" spans="1:45" x14ac:dyDescent="0.2">
      <c r="A3205" s="423">
        <v>11711</v>
      </c>
      <c r="B3205" s="424">
        <v>3</v>
      </c>
      <c r="C3205" s="425" t="s">
        <v>308</v>
      </c>
      <c r="D3205" s="422">
        <f t="shared" ref="D3205:D3268" si="754">I3205+N3205+S3205</f>
        <v>0</v>
      </c>
      <c r="E3205" s="422">
        <f t="shared" ref="E3205:E3268" si="755">J3205+O3205+T3205</f>
        <v>0</v>
      </c>
      <c r="F3205" s="422">
        <f t="shared" ref="F3205:F3268" si="756">K3205+P3205+U3205</f>
        <v>0</v>
      </c>
      <c r="G3205" s="422">
        <f t="shared" ref="G3205:G3268" si="757">L3205+Q3205+V3205</f>
        <v>0</v>
      </c>
      <c r="H3205" s="22">
        <f t="shared" ref="H3205:H3268" si="758">(SUM(D3205:F3205)-G3205)*IF(A3205=10298,1.51,1)</f>
        <v>0</v>
      </c>
      <c r="I3205" s="116">
        <v>0</v>
      </c>
      <c r="J3205" s="116">
        <v>0</v>
      </c>
      <c r="K3205" s="116">
        <v>0</v>
      </c>
      <c r="L3205" s="116">
        <v>0</v>
      </c>
      <c r="M3205" s="22">
        <f t="shared" ref="M3205:M3268" si="759">SUM(I3205:K3205)-L3205</f>
        <v>0</v>
      </c>
      <c r="N3205" s="116">
        <v>0</v>
      </c>
      <c r="O3205" s="116">
        <v>0</v>
      </c>
      <c r="P3205" s="116">
        <v>0</v>
      </c>
      <c r="Q3205" s="116">
        <v>0</v>
      </c>
      <c r="R3205" s="22">
        <f t="shared" ref="R3205:R3268" si="760">SUM(N3205:P3205)-Q3205</f>
        <v>0</v>
      </c>
      <c r="S3205" s="116">
        <v>0</v>
      </c>
      <c r="T3205" s="116">
        <v>0</v>
      </c>
      <c r="U3205" s="116">
        <v>0</v>
      </c>
      <c r="V3205" s="116">
        <v>0</v>
      </c>
      <c r="W3205" s="22">
        <f t="shared" ref="W3205:W3268" si="761">SUM(S3205:U3205)-V3205</f>
        <v>0</v>
      </c>
      <c r="X3205" s="22">
        <f t="shared" ref="X3205:X3268" si="762">IF(OR(B3205=1,B3205=2),H3205/30,IF(OR(B3205=3,B3205=5),H3205/24,IF(B3205=4,H3205/18,0)))</f>
        <v>0</v>
      </c>
      <c r="Y3205" s="22">
        <f ca="1">OFFSET('Cost Study'!$B$7,'Operations Support'!$C3205,'Operations Support'!$B3205)*$H3205</f>
        <v>0</v>
      </c>
      <c r="Z3205" s="23">
        <f ca="1">Y3205*'Cost Study'!$B$31</f>
        <v>0</v>
      </c>
      <c r="AA3205" s="23">
        <f ca="1">IF(A3205=10298,1.51,1)*IF($B3205&lt;3,$D3205*'Cost Study'!$B$32*OFFSET('Cost Study'!$B$7,'Operations Support'!$C3205,'Operations Support'!$B3205),0)</f>
        <v>0</v>
      </c>
      <c r="AB3205" s="24">
        <f ca="1">AA3205*'Cost Study'!$B$31</f>
        <v>0</v>
      </c>
      <c r="AC3205" s="23">
        <f ca="1">Y3205*'Cost Study'!$B$31</f>
        <v>0</v>
      </c>
      <c r="AD3205" s="24">
        <f ca="1">AA3205*'Cost Study'!$B$31</f>
        <v>0</v>
      </c>
      <c r="AE3205" s="377">
        <f t="shared" ref="AE3205:AE3268" ca="1" si="763">Z3205+AB3205</f>
        <v>0</v>
      </c>
      <c r="AF3205" s="377">
        <f t="shared" ref="AF3205:AF3268" ca="1" si="764">AC3205+AD3205</f>
        <v>0</v>
      </c>
      <c r="AH3205" s="688">
        <f>IFERROR($H3205/SUMIF($A:$A,$A3205,$H:$H)*SUMIF(Summary!$A$110:$A$186,$A3205,Summary!$P$110:$P$186),0)</f>
        <v>0</v>
      </c>
      <c r="AI3205" s="689">
        <f t="shared" ca="1" si="750"/>
        <v>0</v>
      </c>
      <c r="AJ3205" s="688">
        <f>IFERROR(H3205/SUMIF(A:A,A3205,H:H)*SUMIF(Summary!$A$110:$A$186,'Operations Support'!A3205,Summary!$Q$110:$Q$186),0)</f>
        <v>0</v>
      </c>
      <c r="AK3205" s="688">
        <f t="shared" ca="1" si="751"/>
        <v>0</v>
      </c>
      <c r="AM3205" s="688">
        <f>IFERROR($H3205/SUMIF($A:$A,$A3205,$H:$H)*SUMIF(Summary!$A$230:$A$266,$A3205,Summary!$P$230:$P$266),0)</f>
        <v>0</v>
      </c>
      <c r="AN3205" s="688">
        <f>IFERROR($H3205/SUMIF($A:$A,$A3205,$H:$H)*(SUMIF(Summary!$A$230:$A$266,$A3205,Summary!$L$230:$L$266)+SUMIF(Summary!$A$281:$A$317,$A3205,Summary!$L$281:$L$317))-AM3205,0)</f>
        <v>0</v>
      </c>
      <c r="AO3205" s="688">
        <f>IFERROR($H3205/SUMIF($A:$A,$A3205,$H:$H)*SUMIF(Summary!$A$230:$A$266,$A3205,Summary!$Q$230:$Q$266),0)</f>
        <v>0</v>
      </c>
      <c r="AP3205" s="688">
        <f>IFERROR($H3205/SUMIF($A:$A,$A3205,$H:$H)*(SUMIF(Summary!$A$230:$A$266,$A3205,Summary!$L$230:$L$266)+SUMIF(Summary!$A$281:$A$317,$A3205,Summary!$L$281:$L$317))-AO3205,0)</f>
        <v>0</v>
      </c>
      <c r="AQ3205" s="306"/>
      <c r="AR3205" s="688">
        <f t="shared" ca="1" si="752"/>
        <v>0</v>
      </c>
      <c r="AS3205" s="688">
        <f t="shared" ca="1" si="753"/>
        <v>0</v>
      </c>
    </row>
    <row r="3206" spans="1:45" x14ac:dyDescent="0.2">
      <c r="A3206" s="423">
        <v>11711</v>
      </c>
      <c r="B3206" s="424">
        <v>3</v>
      </c>
      <c r="C3206" s="425" t="s">
        <v>309</v>
      </c>
      <c r="D3206" s="422">
        <f t="shared" si="754"/>
        <v>603</v>
      </c>
      <c r="E3206" s="422">
        <f t="shared" si="755"/>
        <v>0</v>
      </c>
      <c r="F3206" s="422">
        <f t="shared" si="756"/>
        <v>180</v>
      </c>
      <c r="G3206" s="422">
        <f t="shared" si="757"/>
        <v>0</v>
      </c>
      <c r="H3206" s="22">
        <f t="shared" si="758"/>
        <v>783</v>
      </c>
      <c r="I3206" s="116">
        <v>240</v>
      </c>
      <c r="J3206" s="116">
        <v>0</v>
      </c>
      <c r="K3206" s="116">
        <v>123</v>
      </c>
      <c r="L3206" s="116">
        <v>0</v>
      </c>
      <c r="M3206" s="22">
        <f t="shared" si="759"/>
        <v>363</v>
      </c>
      <c r="N3206" s="116">
        <v>141</v>
      </c>
      <c r="O3206" s="116">
        <v>0</v>
      </c>
      <c r="P3206" s="116">
        <v>57</v>
      </c>
      <c r="Q3206" s="116">
        <v>0</v>
      </c>
      <c r="R3206" s="22">
        <f t="shared" si="760"/>
        <v>198</v>
      </c>
      <c r="S3206" s="116">
        <v>222</v>
      </c>
      <c r="T3206" s="116">
        <v>0</v>
      </c>
      <c r="U3206" s="116">
        <v>0</v>
      </c>
      <c r="V3206" s="116">
        <v>0</v>
      </c>
      <c r="W3206" s="22">
        <f t="shared" si="761"/>
        <v>222</v>
      </c>
      <c r="X3206" s="22">
        <f t="shared" si="762"/>
        <v>32.625</v>
      </c>
      <c r="Y3206" s="22">
        <f ca="1">OFFSET('Cost Study'!$B$7,'Operations Support'!$C3206,'Operations Support'!$B3206)*$H3206</f>
        <v>2364.66</v>
      </c>
      <c r="Z3206" s="23">
        <f ca="1">Y3206*'Cost Study'!$B$31</f>
        <v>132070.82460851202</v>
      </c>
      <c r="AA3206" s="23">
        <f ca="1">IF(A3206=10298,1.51,1)*IF($B3206&lt;3,$D3206*'Cost Study'!$B$32*OFFSET('Cost Study'!$B$7,'Operations Support'!$C3206,'Operations Support'!$B3206),0)</f>
        <v>0</v>
      </c>
      <c r="AB3206" s="24">
        <f ca="1">AA3206*'Cost Study'!$B$31</f>
        <v>0</v>
      </c>
      <c r="AC3206" s="23">
        <f ca="1">Y3206*'Cost Study'!$B$31</f>
        <v>132070.82460851202</v>
      </c>
      <c r="AD3206" s="24">
        <f ca="1">AA3206*'Cost Study'!$B$31</f>
        <v>0</v>
      </c>
      <c r="AE3206" s="377">
        <f t="shared" ca="1" si="763"/>
        <v>132070.82460851202</v>
      </c>
      <c r="AF3206" s="377">
        <f t="shared" ca="1" si="764"/>
        <v>132070.82460851202</v>
      </c>
      <c r="AH3206" s="688">
        <f>IFERROR($H3206/SUMIF($A:$A,$A3206,$H:$H)*SUMIF(Summary!$A$110:$A$186,$A3206,Summary!$P$110:$P$186),0)</f>
        <v>32360.054594265097</v>
      </c>
      <c r="AI3206" s="689">
        <f t="shared" ca="1" si="750"/>
        <v>99710.770014246926</v>
      </c>
      <c r="AJ3206" s="688">
        <f>IFERROR(H3206/SUMIF(A:A,A3206,H:H)*SUMIF(Summary!$A$110:$A$186,'Operations Support'!A3206,Summary!$Q$110:$Q$186),0)</f>
        <v>32631.499168100348</v>
      </c>
      <c r="AK3206" s="688">
        <f t="shared" ca="1" si="751"/>
        <v>99439.325440411674</v>
      </c>
      <c r="AM3206" s="688">
        <f>IFERROR($H3206/SUMIF($A:$A,$A3206,$H:$H)*SUMIF(Summary!$A$230:$A$266,$A3206,Summary!$P$230:$P$266),0)</f>
        <v>6122.5675367645736</v>
      </c>
      <c r="AN3206" s="688">
        <f>IFERROR($H3206/SUMIF($A:$A,$A3206,$H:$H)*(SUMIF(Summary!$A$230:$A$266,$A3206,Summary!$L$230:$L$266)+SUMIF(Summary!$A$281:$A$317,$A3206,Summary!$L$281:$L$317))-AM3206,0)</f>
        <v>11739.048009009704</v>
      </c>
      <c r="AO3206" s="688">
        <f>IFERROR($H3206/SUMIF($A:$A,$A3206,$H:$H)*SUMIF(Summary!$A$230:$A$266,$A3206,Summary!$Q$230:$Q$266),0)</f>
        <v>6173.9252293467462</v>
      </c>
      <c r="AP3206" s="688">
        <f>IFERROR($H3206/SUMIF($A:$A,$A3206,$H:$H)*(SUMIF(Summary!$A$230:$A$266,$A3206,Summary!$L$230:$L$266)+SUMIF(Summary!$A$281:$A$317,$A3206,Summary!$L$281:$L$317))-AO3206,0)</f>
        <v>11687.690316427532</v>
      </c>
      <c r="AQ3206" s="306"/>
      <c r="AR3206" s="688">
        <f t="shared" ca="1" si="752"/>
        <v>111449.81802325664</v>
      </c>
      <c r="AS3206" s="688">
        <f t="shared" ca="1" si="753"/>
        <v>111127.0157568392</v>
      </c>
    </row>
    <row r="3207" spans="1:45" x14ac:dyDescent="0.2">
      <c r="A3207" s="423">
        <v>11711</v>
      </c>
      <c r="B3207" s="424">
        <v>3</v>
      </c>
      <c r="C3207" s="425" t="s">
        <v>310</v>
      </c>
      <c r="D3207" s="422">
        <f t="shared" si="754"/>
        <v>0</v>
      </c>
      <c r="E3207" s="422">
        <f t="shared" si="755"/>
        <v>0</v>
      </c>
      <c r="F3207" s="422">
        <f t="shared" si="756"/>
        <v>0</v>
      </c>
      <c r="G3207" s="422">
        <f t="shared" si="757"/>
        <v>0</v>
      </c>
      <c r="H3207" s="22">
        <f t="shared" si="758"/>
        <v>0</v>
      </c>
      <c r="I3207" s="116">
        <v>0</v>
      </c>
      <c r="J3207" s="116">
        <v>0</v>
      </c>
      <c r="K3207" s="116">
        <v>0</v>
      </c>
      <c r="L3207" s="116">
        <v>0</v>
      </c>
      <c r="M3207" s="22">
        <f t="shared" si="759"/>
        <v>0</v>
      </c>
      <c r="N3207" s="116">
        <v>0</v>
      </c>
      <c r="O3207" s="116">
        <v>0</v>
      </c>
      <c r="P3207" s="116">
        <v>0</v>
      </c>
      <c r="Q3207" s="116">
        <v>0</v>
      </c>
      <c r="R3207" s="22">
        <f t="shared" si="760"/>
        <v>0</v>
      </c>
      <c r="S3207" s="116">
        <v>0</v>
      </c>
      <c r="T3207" s="116">
        <v>0</v>
      </c>
      <c r="U3207" s="116">
        <v>0</v>
      </c>
      <c r="V3207" s="116">
        <v>0</v>
      </c>
      <c r="W3207" s="22">
        <f t="shared" si="761"/>
        <v>0</v>
      </c>
      <c r="X3207" s="22">
        <f t="shared" si="762"/>
        <v>0</v>
      </c>
      <c r="Y3207" s="22">
        <f ca="1">OFFSET('Cost Study'!$B$7,'Operations Support'!$C3207,'Operations Support'!$B3207)*$H3207</f>
        <v>0</v>
      </c>
      <c r="Z3207" s="23">
        <f ca="1">Y3207*'Cost Study'!$B$31</f>
        <v>0</v>
      </c>
      <c r="AA3207" s="23">
        <f ca="1">IF(A3207=10298,1.51,1)*IF($B3207&lt;3,$D3207*'Cost Study'!$B$32*OFFSET('Cost Study'!$B$7,'Operations Support'!$C3207,'Operations Support'!$B3207),0)</f>
        <v>0</v>
      </c>
      <c r="AB3207" s="24">
        <f ca="1">AA3207*'Cost Study'!$B$31</f>
        <v>0</v>
      </c>
      <c r="AC3207" s="23">
        <f ca="1">Y3207*'Cost Study'!$B$31</f>
        <v>0</v>
      </c>
      <c r="AD3207" s="24">
        <f ca="1">AA3207*'Cost Study'!$B$31</f>
        <v>0</v>
      </c>
      <c r="AE3207" s="377">
        <f t="shared" ca="1" si="763"/>
        <v>0</v>
      </c>
      <c r="AF3207" s="377">
        <f t="shared" ca="1" si="764"/>
        <v>0</v>
      </c>
      <c r="AH3207" s="688">
        <f>IFERROR($H3207/SUMIF($A:$A,$A3207,$H:$H)*SUMIF(Summary!$A$110:$A$186,$A3207,Summary!$P$110:$P$186),0)</f>
        <v>0</v>
      </c>
      <c r="AI3207" s="689">
        <f t="shared" ca="1" si="750"/>
        <v>0</v>
      </c>
      <c r="AJ3207" s="688">
        <f>IFERROR(H3207/SUMIF(A:A,A3207,H:H)*SUMIF(Summary!$A$110:$A$186,'Operations Support'!A3207,Summary!$Q$110:$Q$186),0)</f>
        <v>0</v>
      </c>
      <c r="AK3207" s="688">
        <f t="shared" ca="1" si="751"/>
        <v>0</v>
      </c>
      <c r="AM3207" s="688">
        <f>IFERROR($H3207/SUMIF($A:$A,$A3207,$H:$H)*SUMIF(Summary!$A$230:$A$266,$A3207,Summary!$P$230:$P$266),0)</f>
        <v>0</v>
      </c>
      <c r="AN3207" s="688">
        <f>IFERROR($H3207/SUMIF($A:$A,$A3207,$H:$H)*(SUMIF(Summary!$A$230:$A$266,$A3207,Summary!$L$230:$L$266)+SUMIF(Summary!$A$281:$A$317,$A3207,Summary!$L$281:$L$317))-AM3207,0)</f>
        <v>0</v>
      </c>
      <c r="AO3207" s="688">
        <f>IFERROR($H3207/SUMIF($A:$A,$A3207,$H:$H)*SUMIF(Summary!$A$230:$A$266,$A3207,Summary!$Q$230:$Q$266),0)</f>
        <v>0</v>
      </c>
      <c r="AP3207" s="688">
        <f>IFERROR($H3207/SUMIF($A:$A,$A3207,$H:$H)*(SUMIF(Summary!$A$230:$A$266,$A3207,Summary!$L$230:$L$266)+SUMIF(Summary!$A$281:$A$317,$A3207,Summary!$L$281:$L$317))-AO3207,0)</f>
        <v>0</v>
      </c>
      <c r="AQ3207" s="306"/>
      <c r="AR3207" s="688">
        <f t="shared" ca="1" si="752"/>
        <v>0</v>
      </c>
      <c r="AS3207" s="688">
        <f t="shared" ca="1" si="753"/>
        <v>0</v>
      </c>
    </row>
    <row r="3208" spans="1:45" x14ac:dyDescent="0.2">
      <c r="A3208" s="423">
        <v>11711</v>
      </c>
      <c r="B3208" s="424">
        <v>3</v>
      </c>
      <c r="C3208" s="425" t="s">
        <v>311</v>
      </c>
      <c r="D3208" s="422">
        <f t="shared" si="754"/>
        <v>0</v>
      </c>
      <c r="E3208" s="422">
        <f t="shared" si="755"/>
        <v>0</v>
      </c>
      <c r="F3208" s="422">
        <f t="shared" si="756"/>
        <v>0</v>
      </c>
      <c r="G3208" s="422">
        <f t="shared" si="757"/>
        <v>0</v>
      </c>
      <c r="H3208" s="22">
        <f t="shared" si="758"/>
        <v>0</v>
      </c>
      <c r="I3208" s="116">
        <v>0</v>
      </c>
      <c r="J3208" s="116">
        <v>0</v>
      </c>
      <c r="K3208" s="116">
        <v>0</v>
      </c>
      <c r="L3208" s="116">
        <v>0</v>
      </c>
      <c r="M3208" s="22">
        <f t="shared" si="759"/>
        <v>0</v>
      </c>
      <c r="N3208" s="116">
        <v>0</v>
      </c>
      <c r="O3208" s="116">
        <v>0</v>
      </c>
      <c r="P3208" s="116">
        <v>0</v>
      </c>
      <c r="Q3208" s="116">
        <v>0</v>
      </c>
      <c r="R3208" s="22">
        <f t="shared" si="760"/>
        <v>0</v>
      </c>
      <c r="S3208" s="116">
        <v>0</v>
      </c>
      <c r="T3208" s="116">
        <v>0</v>
      </c>
      <c r="U3208" s="116">
        <v>0</v>
      </c>
      <c r="V3208" s="116">
        <v>0</v>
      </c>
      <c r="W3208" s="22">
        <f t="shared" si="761"/>
        <v>0</v>
      </c>
      <c r="X3208" s="22">
        <f t="shared" si="762"/>
        <v>0</v>
      </c>
      <c r="Y3208" s="22">
        <f ca="1">OFFSET('Cost Study'!$B$7,'Operations Support'!$C3208,'Operations Support'!$B3208)*$H3208</f>
        <v>0</v>
      </c>
      <c r="Z3208" s="23">
        <f ca="1">Y3208*'Cost Study'!$B$31</f>
        <v>0</v>
      </c>
      <c r="AA3208" s="23">
        <f ca="1">IF(A3208=10298,1.51,1)*IF($B3208&lt;3,$D3208*'Cost Study'!$B$32*OFFSET('Cost Study'!$B$7,'Operations Support'!$C3208,'Operations Support'!$B3208),0)</f>
        <v>0</v>
      </c>
      <c r="AB3208" s="24">
        <f ca="1">AA3208*'Cost Study'!$B$31</f>
        <v>0</v>
      </c>
      <c r="AC3208" s="23">
        <f ca="1">Y3208*'Cost Study'!$B$31</f>
        <v>0</v>
      </c>
      <c r="AD3208" s="24">
        <f ca="1">AA3208*'Cost Study'!$B$31</f>
        <v>0</v>
      </c>
      <c r="AE3208" s="377">
        <f t="shared" ca="1" si="763"/>
        <v>0</v>
      </c>
      <c r="AF3208" s="377">
        <f t="shared" ca="1" si="764"/>
        <v>0</v>
      </c>
      <c r="AH3208" s="688">
        <f>IFERROR($H3208/SUMIF($A:$A,$A3208,$H:$H)*SUMIF(Summary!$A$110:$A$186,$A3208,Summary!$P$110:$P$186),0)</f>
        <v>0</v>
      </c>
      <c r="AI3208" s="689">
        <f t="shared" ca="1" si="750"/>
        <v>0</v>
      </c>
      <c r="AJ3208" s="688">
        <f>IFERROR(H3208/SUMIF(A:A,A3208,H:H)*SUMIF(Summary!$A$110:$A$186,'Operations Support'!A3208,Summary!$Q$110:$Q$186),0)</f>
        <v>0</v>
      </c>
      <c r="AK3208" s="688">
        <f t="shared" ca="1" si="751"/>
        <v>0</v>
      </c>
      <c r="AM3208" s="688">
        <f>IFERROR($H3208/SUMIF($A:$A,$A3208,$H:$H)*SUMIF(Summary!$A$230:$A$266,$A3208,Summary!$P$230:$P$266),0)</f>
        <v>0</v>
      </c>
      <c r="AN3208" s="688">
        <f>IFERROR($H3208/SUMIF($A:$A,$A3208,$H:$H)*(SUMIF(Summary!$A$230:$A$266,$A3208,Summary!$L$230:$L$266)+SUMIF(Summary!$A$281:$A$317,$A3208,Summary!$L$281:$L$317))-AM3208,0)</f>
        <v>0</v>
      </c>
      <c r="AO3208" s="688">
        <f>IFERROR($H3208/SUMIF($A:$A,$A3208,$H:$H)*SUMIF(Summary!$A$230:$A$266,$A3208,Summary!$Q$230:$Q$266),0)</f>
        <v>0</v>
      </c>
      <c r="AP3208" s="688">
        <f>IFERROR($H3208/SUMIF($A:$A,$A3208,$H:$H)*(SUMIF(Summary!$A$230:$A$266,$A3208,Summary!$L$230:$L$266)+SUMIF(Summary!$A$281:$A$317,$A3208,Summary!$L$281:$L$317))-AO3208,0)</f>
        <v>0</v>
      </c>
      <c r="AQ3208" s="306"/>
      <c r="AR3208" s="688">
        <f t="shared" ca="1" si="752"/>
        <v>0</v>
      </c>
      <c r="AS3208" s="688">
        <f t="shared" ca="1" si="753"/>
        <v>0</v>
      </c>
    </row>
    <row r="3209" spans="1:45" x14ac:dyDescent="0.2">
      <c r="A3209" s="423">
        <v>11711</v>
      </c>
      <c r="B3209" s="424">
        <v>3</v>
      </c>
      <c r="C3209" s="425" t="s">
        <v>312</v>
      </c>
      <c r="D3209" s="422">
        <f t="shared" si="754"/>
        <v>0</v>
      </c>
      <c r="E3209" s="422">
        <f t="shared" si="755"/>
        <v>0</v>
      </c>
      <c r="F3209" s="422">
        <f t="shared" si="756"/>
        <v>0</v>
      </c>
      <c r="G3209" s="422">
        <f t="shared" si="757"/>
        <v>0</v>
      </c>
      <c r="H3209" s="22">
        <f t="shared" si="758"/>
        <v>0</v>
      </c>
      <c r="I3209" s="116">
        <v>0</v>
      </c>
      <c r="J3209" s="116">
        <v>0</v>
      </c>
      <c r="K3209" s="116">
        <v>0</v>
      </c>
      <c r="L3209" s="116">
        <v>0</v>
      </c>
      <c r="M3209" s="22">
        <f t="shared" si="759"/>
        <v>0</v>
      </c>
      <c r="N3209" s="116">
        <v>0</v>
      </c>
      <c r="O3209" s="116">
        <v>0</v>
      </c>
      <c r="P3209" s="116">
        <v>0</v>
      </c>
      <c r="Q3209" s="116">
        <v>0</v>
      </c>
      <c r="R3209" s="22">
        <f t="shared" si="760"/>
        <v>0</v>
      </c>
      <c r="S3209" s="116">
        <v>0</v>
      </c>
      <c r="T3209" s="116">
        <v>0</v>
      </c>
      <c r="U3209" s="116">
        <v>0</v>
      </c>
      <c r="V3209" s="116">
        <v>0</v>
      </c>
      <c r="W3209" s="22">
        <f t="shared" si="761"/>
        <v>0</v>
      </c>
      <c r="X3209" s="22">
        <f t="shared" si="762"/>
        <v>0</v>
      </c>
      <c r="Y3209" s="22">
        <f ca="1">OFFSET('Cost Study'!$B$7,'Operations Support'!$C3209,'Operations Support'!$B3209)*$H3209</f>
        <v>0</v>
      </c>
      <c r="Z3209" s="23">
        <f ca="1">Y3209*'Cost Study'!$B$31</f>
        <v>0</v>
      </c>
      <c r="AA3209" s="23">
        <f ca="1">IF(A3209=10298,1.51,1)*IF($B3209&lt;3,$D3209*'Cost Study'!$B$32*OFFSET('Cost Study'!$B$7,'Operations Support'!$C3209,'Operations Support'!$B3209),0)</f>
        <v>0</v>
      </c>
      <c r="AB3209" s="24">
        <f ca="1">AA3209*'Cost Study'!$B$31</f>
        <v>0</v>
      </c>
      <c r="AC3209" s="23">
        <f ca="1">Y3209*'Cost Study'!$B$31</f>
        <v>0</v>
      </c>
      <c r="AD3209" s="24">
        <f ca="1">AA3209*'Cost Study'!$B$31</f>
        <v>0</v>
      </c>
      <c r="AE3209" s="377">
        <f t="shared" ca="1" si="763"/>
        <v>0</v>
      </c>
      <c r="AF3209" s="377">
        <f t="shared" ca="1" si="764"/>
        <v>0</v>
      </c>
      <c r="AH3209" s="688">
        <f>IFERROR($H3209/SUMIF($A:$A,$A3209,$H:$H)*SUMIF(Summary!$A$110:$A$186,$A3209,Summary!$P$110:$P$186),0)</f>
        <v>0</v>
      </c>
      <c r="AI3209" s="689">
        <f t="shared" ca="1" si="750"/>
        <v>0</v>
      </c>
      <c r="AJ3209" s="688">
        <f>IFERROR(H3209/SUMIF(A:A,A3209,H:H)*SUMIF(Summary!$A$110:$A$186,'Operations Support'!A3209,Summary!$Q$110:$Q$186),0)</f>
        <v>0</v>
      </c>
      <c r="AK3209" s="688">
        <f t="shared" ca="1" si="751"/>
        <v>0</v>
      </c>
      <c r="AM3209" s="688">
        <f>IFERROR($H3209/SUMIF($A:$A,$A3209,$H:$H)*SUMIF(Summary!$A$230:$A$266,$A3209,Summary!$P$230:$P$266),0)</f>
        <v>0</v>
      </c>
      <c r="AN3209" s="688">
        <f>IFERROR($H3209/SUMIF($A:$A,$A3209,$H:$H)*(SUMIF(Summary!$A$230:$A$266,$A3209,Summary!$L$230:$L$266)+SUMIF(Summary!$A$281:$A$317,$A3209,Summary!$L$281:$L$317))-AM3209,0)</f>
        <v>0</v>
      </c>
      <c r="AO3209" s="688">
        <f>IFERROR($H3209/SUMIF($A:$A,$A3209,$H:$H)*SUMIF(Summary!$A$230:$A$266,$A3209,Summary!$Q$230:$Q$266),0)</f>
        <v>0</v>
      </c>
      <c r="AP3209" s="688">
        <f>IFERROR($H3209/SUMIF($A:$A,$A3209,$H:$H)*(SUMIF(Summary!$A$230:$A$266,$A3209,Summary!$L$230:$L$266)+SUMIF(Summary!$A$281:$A$317,$A3209,Summary!$L$281:$L$317))-AO3209,0)</f>
        <v>0</v>
      </c>
      <c r="AQ3209" s="306"/>
      <c r="AR3209" s="688">
        <f t="shared" ca="1" si="752"/>
        <v>0</v>
      </c>
      <c r="AS3209" s="688">
        <f t="shared" ca="1" si="753"/>
        <v>0</v>
      </c>
    </row>
    <row r="3210" spans="1:45" x14ac:dyDescent="0.2">
      <c r="A3210" s="423">
        <v>11711</v>
      </c>
      <c r="B3210" s="424">
        <v>3</v>
      </c>
      <c r="C3210" s="425" t="s">
        <v>313</v>
      </c>
      <c r="D3210" s="422">
        <f t="shared" si="754"/>
        <v>3794</v>
      </c>
      <c r="E3210" s="422">
        <f t="shared" si="755"/>
        <v>0</v>
      </c>
      <c r="F3210" s="422">
        <f t="shared" si="756"/>
        <v>667</v>
      </c>
      <c r="G3210" s="422">
        <f t="shared" si="757"/>
        <v>0</v>
      </c>
      <c r="H3210" s="22">
        <f t="shared" si="758"/>
        <v>4461</v>
      </c>
      <c r="I3210" s="116">
        <v>1461</v>
      </c>
      <c r="J3210" s="116">
        <v>0</v>
      </c>
      <c r="K3210" s="116">
        <v>516</v>
      </c>
      <c r="L3210" s="116">
        <v>0</v>
      </c>
      <c r="M3210" s="22">
        <f t="shared" si="759"/>
        <v>1977</v>
      </c>
      <c r="N3210" s="116">
        <v>1067</v>
      </c>
      <c r="O3210" s="116">
        <v>0</v>
      </c>
      <c r="P3210" s="116">
        <v>52</v>
      </c>
      <c r="Q3210" s="116">
        <v>0</v>
      </c>
      <c r="R3210" s="22">
        <f t="shared" si="760"/>
        <v>1119</v>
      </c>
      <c r="S3210" s="116">
        <v>1266</v>
      </c>
      <c r="T3210" s="116">
        <v>0</v>
      </c>
      <c r="U3210" s="116">
        <v>99</v>
      </c>
      <c r="V3210" s="116">
        <v>0</v>
      </c>
      <c r="W3210" s="22">
        <f t="shared" si="761"/>
        <v>1365</v>
      </c>
      <c r="X3210" s="22">
        <f t="shared" si="762"/>
        <v>185.875</v>
      </c>
      <c r="Y3210" s="22">
        <f ca="1">OFFSET('Cost Study'!$B$7,'Operations Support'!$C3210,'Operations Support'!$B3210)*$H3210</f>
        <v>11687.82</v>
      </c>
      <c r="Z3210" s="23">
        <f ca="1">Y3210*'Cost Study'!$B$31</f>
        <v>652787.30357677583</v>
      </c>
      <c r="AA3210" s="23">
        <f ca="1">IF(A3210=10298,1.51,1)*IF($B3210&lt;3,$D3210*'Cost Study'!$B$32*OFFSET('Cost Study'!$B$7,'Operations Support'!$C3210,'Operations Support'!$B3210),0)</f>
        <v>0</v>
      </c>
      <c r="AB3210" s="24">
        <f ca="1">AA3210*'Cost Study'!$B$31</f>
        <v>0</v>
      </c>
      <c r="AC3210" s="23">
        <f ca="1">Y3210*'Cost Study'!$B$31</f>
        <v>652787.30357677583</v>
      </c>
      <c r="AD3210" s="24">
        <f ca="1">AA3210*'Cost Study'!$B$31</f>
        <v>0</v>
      </c>
      <c r="AE3210" s="377">
        <f t="shared" ca="1" si="763"/>
        <v>652787.30357677583</v>
      </c>
      <c r="AF3210" s="377">
        <f t="shared" ca="1" si="764"/>
        <v>652787.30357677583</v>
      </c>
      <c r="AH3210" s="688">
        <f>IFERROR($H3210/SUMIF($A:$A,$A3210,$H:$H)*SUMIF(Summary!$A$110:$A$186,$A3210,Summary!$P$110:$P$186),0)</f>
        <v>184365.52176885901</v>
      </c>
      <c r="AI3210" s="689">
        <f t="shared" ca="1" si="750"/>
        <v>468421.78180791682</v>
      </c>
      <c r="AJ3210" s="688">
        <f>IFERROR(H3210/SUMIF(A:A,A3210,H:H)*SUMIF(Summary!$A$110:$A$186,'Operations Support'!A3210,Summary!$Q$110:$Q$186),0)</f>
        <v>185912.02782745296</v>
      </c>
      <c r="AK3210" s="688">
        <f t="shared" ca="1" si="751"/>
        <v>466875.27574932284</v>
      </c>
      <c r="AM3210" s="688">
        <f>IFERROR($H3210/SUMIF($A:$A,$A3210,$H:$H)*SUMIF(Summary!$A$230:$A$266,$A3210,Summary!$P$230:$P$266),0)</f>
        <v>34882.214280340697</v>
      </c>
      <c r="AN3210" s="688">
        <f>IFERROR($H3210/SUMIF($A:$A,$A3210,$H:$H)*(SUMIF(Summary!$A$230:$A$266,$A3210,Summary!$L$230:$L$266)+SUMIF(Summary!$A$281:$A$317,$A3210,Summary!$L$281:$L$317))-AM3210,0)</f>
        <v>66881.089614549535</v>
      </c>
      <c r="AO3210" s="688">
        <f>IFERROR($H3210/SUMIF($A:$A,$A3210,$H:$H)*SUMIF(Summary!$A$230:$A$266,$A3210,Summary!$Q$230:$Q$266),0)</f>
        <v>35174.815387121118</v>
      </c>
      <c r="AP3210" s="688">
        <f>IFERROR($H3210/SUMIF($A:$A,$A3210,$H:$H)*(SUMIF(Summary!$A$230:$A$266,$A3210,Summary!$L$230:$L$266)+SUMIF(Summary!$A$281:$A$317,$A3210,Summary!$L$281:$L$317))-AO3210,0)</f>
        <v>66588.488507769129</v>
      </c>
      <c r="AQ3210" s="306"/>
      <c r="AR3210" s="688">
        <f t="shared" ca="1" si="752"/>
        <v>535302.87142246636</v>
      </c>
      <c r="AS3210" s="688">
        <f t="shared" ca="1" si="753"/>
        <v>533463.76425709203</v>
      </c>
    </row>
    <row r="3211" spans="1:45" x14ac:dyDescent="0.2">
      <c r="A3211" s="423">
        <v>11711</v>
      </c>
      <c r="B3211" s="424">
        <v>3</v>
      </c>
      <c r="C3211" s="425" t="s">
        <v>314</v>
      </c>
      <c r="D3211" s="422">
        <f t="shared" si="754"/>
        <v>0</v>
      </c>
      <c r="E3211" s="422">
        <f t="shared" si="755"/>
        <v>0</v>
      </c>
      <c r="F3211" s="422">
        <f t="shared" si="756"/>
        <v>0</v>
      </c>
      <c r="G3211" s="422">
        <f t="shared" si="757"/>
        <v>0</v>
      </c>
      <c r="H3211" s="22">
        <f t="shared" si="758"/>
        <v>0</v>
      </c>
      <c r="I3211" s="116">
        <v>0</v>
      </c>
      <c r="J3211" s="116">
        <v>0</v>
      </c>
      <c r="K3211" s="116">
        <v>0</v>
      </c>
      <c r="L3211" s="116">
        <v>0</v>
      </c>
      <c r="M3211" s="22">
        <f t="shared" si="759"/>
        <v>0</v>
      </c>
      <c r="N3211" s="116">
        <v>0</v>
      </c>
      <c r="O3211" s="116">
        <v>0</v>
      </c>
      <c r="P3211" s="116">
        <v>0</v>
      </c>
      <c r="Q3211" s="116">
        <v>0</v>
      </c>
      <c r="R3211" s="22">
        <f t="shared" si="760"/>
        <v>0</v>
      </c>
      <c r="S3211" s="116">
        <v>0</v>
      </c>
      <c r="T3211" s="116">
        <v>0</v>
      </c>
      <c r="U3211" s="116">
        <v>0</v>
      </c>
      <c r="V3211" s="116">
        <v>0</v>
      </c>
      <c r="W3211" s="22">
        <f t="shared" si="761"/>
        <v>0</v>
      </c>
      <c r="X3211" s="22">
        <f t="shared" si="762"/>
        <v>0</v>
      </c>
      <c r="Y3211" s="22">
        <f ca="1">OFFSET('Cost Study'!$B$7,'Operations Support'!$C3211,'Operations Support'!$B3211)*$H3211</f>
        <v>0</v>
      </c>
      <c r="Z3211" s="23">
        <f ca="1">Y3211*'Cost Study'!$B$31</f>
        <v>0</v>
      </c>
      <c r="AA3211" s="23">
        <f ca="1">IF(A3211=10298,1.51,1)*IF($B3211&lt;3,$D3211*'Cost Study'!$B$32*OFFSET('Cost Study'!$B$7,'Operations Support'!$C3211,'Operations Support'!$B3211),0)</f>
        <v>0</v>
      </c>
      <c r="AB3211" s="24">
        <f ca="1">AA3211*'Cost Study'!$B$31</f>
        <v>0</v>
      </c>
      <c r="AC3211" s="23">
        <f ca="1">Y3211*'Cost Study'!$B$31</f>
        <v>0</v>
      </c>
      <c r="AD3211" s="24">
        <f ca="1">AA3211*'Cost Study'!$B$31</f>
        <v>0</v>
      </c>
      <c r="AE3211" s="377">
        <f t="shared" ca="1" si="763"/>
        <v>0</v>
      </c>
      <c r="AF3211" s="377">
        <f t="shared" ca="1" si="764"/>
        <v>0</v>
      </c>
      <c r="AH3211" s="688">
        <f>IFERROR($H3211/SUMIF($A:$A,$A3211,$H:$H)*SUMIF(Summary!$A$110:$A$186,$A3211,Summary!$P$110:$P$186),0)</f>
        <v>0</v>
      </c>
      <c r="AI3211" s="689">
        <f t="shared" ca="1" si="750"/>
        <v>0</v>
      </c>
      <c r="AJ3211" s="688">
        <f>IFERROR(H3211/SUMIF(A:A,A3211,H:H)*SUMIF(Summary!$A$110:$A$186,'Operations Support'!A3211,Summary!$Q$110:$Q$186),0)</f>
        <v>0</v>
      </c>
      <c r="AK3211" s="688">
        <f t="shared" ca="1" si="751"/>
        <v>0</v>
      </c>
      <c r="AM3211" s="688">
        <f>IFERROR($H3211/SUMIF($A:$A,$A3211,$H:$H)*SUMIF(Summary!$A$230:$A$266,$A3211,Summary!$P$230:$P$266),0)</f>
        <v>0</v>
      </c>
      <c r="AN3211" s="688">
        <f>IFERROR($H3211/SUMIF($A:$A,$A3211,$H:$H)*(SUMIF(Summary!$A$230:$A$266,$A3211,Summary!$L$230:$L$266)+SUMIF(Summary!$A$281:$A$317,$A3211,Summary!$L$281:$L$317))-AM3211,0)</f>
        <v>0</v>
      </c>
      <c r="AO3211" s="688">
        <f>IFERROR($H3211/SUMIF($A:$A,$A3211,$H:$H)*SUMIF(Summary!$A$230:$A$266,$A3211,Summary!$Q$230:$Q$266),0)</f>
        <v>0</v>
      </c>
      <c r="AP3211" s="688">
        <f>IFERROR($H3211/SUMIF($A:$A,$A3211,$H:$H)*(SUMIF(Summary!$A$230:$A$266,$A3211,Summary!$L$230:$L$266)+SUMIF(Summary!$A$281:$A$317,$A3211,Summary!$L$281:$L$317))-AO3211,0)</f>
        <v>0</v>
      </c>
      <c r="AQ3211" s="306"/>
      <c r="AR3211" s="688">
        <f t="shared" ca="1" si="752"/>
        <v>0</v>
      </c>
      <c r="AS3211" s="688">
        <f t="shared" ca="1" si="753"/>
        <v>0</v>
      </c>
    </row>
    <row r="3212" spans="1:45" x14ac:dyDescent="0.2">
      <c r="A3212" s="423">
        <v>11711</v>
      </c>
      <c r="B3212" s="424">
        <v>3</v>
      </c>
      <c r="C3212" s="425" t="s">
        <v>315</v>
      </c>
      <c r="D3212" s="422">
        <f t="shared" si="754"/>
        <v>11091</v>
      </c>
      <c r="E3212" s="422">
        <f t="shared" si="755"/>
        <v>0</v>
      </c>
      <c r="F3212" s="422">
        <f t="shared" si="756"/>
        <v>1079</v>
      </c>
      <c r="G3212" s="422">
        <f t="shared" si="757"/>
        <v>0</v>
      </c>
      <c r="H3212" s="22">
        <f t="shared" si="758"/>
        <v>12170</v>
      </c>
      <c r="I3212" s="116">
        <v>4627</v>
      </c>
      <c r="J3212" s="116">
        <v>0</v>
      </c>
      <c r="K3212" s="116">
        <v>505</v>
      </c>
      <c r="L3212" s="116">
        <v>0</v>
      </c>
      <c r="M3212" s="22">
        <f t="shared" si="759"/>
        <v>5132</v>
      </c>
      <c r="N3212" s="116">
        <v>2960</v>
      </c>
      <c r="O3212" s="116">
        <v>0</v>
      </c>
      <c r="P3212" s="116">
        <v>523</v>
      </c>
      <c r="Q3212" s="116">
        <v>0</v>
      </c>
      <c r="R3212" s="22">
        <f t="shared" si="760"/>
        <v>3483</v>
      </c>
      <c r="S3212" s="116">
        <v>3504</v>
      </c>
      <c r="T3212" s="116">
        <v>0</v>
      </c>
      <c r="U3212" s="116">
        <v>51</v>
      </c>
      <c r="V3212" s="116">
        <v>0</v>
      </c>
      <c r="W3212" s="22">
        <f t="shared" si="761"/>
        <v>3555</v>
      </c>
      <c r="X3212" s="22">
        <f t="shared" si="762"/>
        <v>507.08333333333331</v>
      </c>
      <c r="Y3212" s="22">
        <f ca="1">OFFSET('Cost Study'!$B$7,'Operations Support'!$C3212,'Operations Support'!$B3212)*$H3212</f>
        <v>39795.9</v>
      </c>
      <c r="Z3212" s="23">
        <f ca="1">Y3212*'Cost Study'!$B$31</f>
        <v>2222677.8179687075</v>
      </c>
      <c r="AA3212" s="23">
        <f ca="1">IF(A3212=10298,1.51,1)*IF($B3212&lt;3,$D3212*'Cost Study'!$B$32*OFFSET('Cost Study'!$B$7,'Operations Support'!$C3212,'Operations Support'!$B3212),0)</f>
        <v>0</v>
      </c>
      <c r="AB3212" s="24">
        <f ca="1">AA3212*'Cost Study'!$B$31</f>
        <v>0</v>
      </c>
      <c r="AC3212" s="23">
        <f ca="1">Y3212*'Cost Study'!$B$31</f>
        <v>2222677.8179687075</v>
      </c>
      <c r="AD3212" s="24">
        <f ca="1">AA3212*'Cost Study'!$B$31</f>
        <v>0</v>
      </c>
      <c r="AE3212" s="377">
        <f t="shared" ca="1" si="763"/>
        <v>2222677.8179687075</v>
      </c>
      <c r="AF3212" s="377">
        <f t="shared" ca="1" si="764"/>
        <v>2222677.8179687075</v>
      </c>
      <c r="AH3212" s="688">
        <f>IFERROR($H3212/SUMIF($A:$A,$A3212,$H:$H)*SUMIF(Summary!$A$110:$A$186,$A3212,Summary!$P$110:$P$186),0)</f>
        <v>502965.34407689172</v>
      </c>
      <c r="AI3212" s="689">
        <f t="shared" ca="1" si="750"/>
        <v>1719712.4738918159</v>
      </c>
      <c r="AJ3212" s="688">
        <f>IFERROR(H3212/SUMIF(A:A,A3212,H:H)*SUMIF(Summary!$A$110:$A$186,'Operations Support'!A3212,Summary!$Q$110:$Q$186),0)</f>
        <v>507184.34850035916</v>
      </c>
      <c r="AK3212" s="688">
        <f t="shared" ca="1" si="751"/>
        <v>1715493.4694683484</v>
      </c>
      <c r="AM3212" s="688">
        <f>IFERROR($H3212/SUMIF($A:$A,$A3212,$H:$H)*SUMIF(Summary!$A$230:$A$266,$A3212,Summary!$P$230:$P$266),0)</f>
        <v>95161.74575022333</v>
      </c>
      <c r="AN3212" s="688">
        <f>IFERROR($H3212/SUMIF($A:$A,$A3212,$H:$H)*(SUMIF(Summary!$A$230:$A$266,$A3212,Summary!$L$230:$L$266)+SUMIF(Summary!$A$281:$A$317,$A3212,Summary!$L$281:$L$317))-AM3212,0)</f>
        <v>182457.48948869488</v>
      </c>
      <c r="AO3212" s="688">
        <f>IFERROR($H3212/SUMIF($A:$A,$A3212,$H:$H)*SUMIF(Summary!$A$230:$A$266,$A3212,Summary!$Q$230:$Q$266),0)</f>
        <v>95959.987281162073</v>
      </c>
      <c r="AP3212" s="688">
        <f>IFERROR($H3212/SUMIF($A:$A,$A3212,$H:$H)*(SUMIF(Summary!$A$230:$A$266,$A3212,Summary!$L$230:$L$266)+SUMIF(Summary!$A$281:$A$317,$A3212,Summary!$L$281:$L$317))-AO3212,0)</f>
        <v>181659.24795775616</v>
      </c>
      <c r="AQ3212" s="306"/>
      <c r="AR3212" s="688">
        <f t="shared" ca="1" si="752"/>
        <v>1902169.9633805107</v>
      </c>
      <c r="AS3212" s="688">
        <f t="shared" ca="1" si="753"/>
        <v>1897152.7174261045</v>
      </c>
    </row>
    <row r="3213" spans="1:45" x14ac:dyDescent="0.2">
      <c r="A3213" s="423">
        <v>11711</v>
      </c>
      <c r="B3213" s="424">
        <v>3</v>
      </c>
      <c r="C3213" s="425" t="s">
        <v>316</v>
      </c>
      <c r="D3213" s="422">
        <f t="shared" si="754"/>
        <v>0</v>
      </c>
      <c r="E3213" s="422">
        <f t="shared" si="755"/>
        <v>0</v>
      </c>
      <c r="F3213" s="422">
        <f t="shared" si="756"/>
        <v>0</v>
      </c>
      <c r="G3213" s="422">
        <f t="shared" si="757"/>
        <v>0</v>
      </c>
      <c r="H3213" s="22">
        <f t="shared" si="758"/>
        <v>0</v>
      </c>
      <c r="I3213" s="116">
        <v>0</v>
      </c>
      <c r="J3213" s="116">
        <v>0</v>
      </c>
      <c r="K3213" s="116">
        <v>0</v>
      </c>
      <c r="L3213" s="116">
        <v>0</v>
      </c>
      <c r="M3213" s="22">
        <f t="shared" si="759"/>
        <v>0</v>
      </c>
      <c r="N3213" s="116">
        <v>0</v>
      </c>
      <c r="O3213" s="116">
        <v>0</v>
      </c>
      <c r="P3213" s="116">
        <v>0</v>
      </c>
      <c r="Q3213" s="116">
        <v>0</v>
      </c>
      <c r="R3213" s="22">
        <f t="shared" si="760"/>
        <v>0</v>
      </c>
      <c r="S3213" s="116">
        <v>0</v>
      </c>
      <c r="T3213" s="116">
        <v>0</v>
      </c>
      <c r="U3213" s="116">
        <v>0</v>
      </c>
      <c r="V3213" s="116">
        <v>0</v>
      </c>
      <c r="W3213" s="22">
        <f t="shared" si="761"/>
        <v>0</v>
      </c>
      <c r="X3213" s="22">
        <f t="shared" si="762"/>
        <v>0</v>
      </c>
      <c r="Y3213" s="22">
        <f ca="1">OFFSET('Cost Study'!$B$7,'Operations Support'!$C3213,'Operations Support'!$B3213)*$H3213</f>
        <v>0</v>
      </c>
      <c r="Z3213" s="23">
        <f ca="1">Y3213*'Cost Study'!$B$31</f>
        <v>0</v>
      </c>
      <c r="AA3213" s="23">
        <f ca="1">IF(A3213=10298,1.51,1)*IF($B3213&lt;3,$D3213*'Cost Study'!$B$32*OFFSET('Cost Study'!$B$7,'Operations Support'!$C3213,'Operations Support'!$B3213),0)</f>
        <v>0</v>
      </c>
      <c r="AB3213" s="24">
        <f ca="1">AA3213*'Cost Study'!$B$31</f>
        <v>0</v>
      </c>
      <c r="AC3213" s="23">
        <f ca="1">Y3213*'Cost Study'!$B$31</f>
        <v>0</v>
      </c>
      <c r="AD3213" s="24">
        <f ca="1">AA3213*'Cost Study'!$B$31</f>
        <v>0</v>
      </c>
      <c r="AE3213" s="377">
        <f t="shared" ca="1" si="763"/>
        <v>0</v>
      </c>
      <c r="AF3213" s="377">
        <f t="shared" ca="1" si="764"/>
        <v>0</v>
      </c>
      <c r="AH3213" s="688">
        <f>IFERROR($H3213/SUMIF($A:$A,$A3213,$H:$H)*SUMIF(Summary!$A$110:$A$186,$A3213,Summary!$P$110:$P$186),0)</f>
        <v>0</v>
      </c>
      <c r="AI3213" s="689">
        <f t="shared" ca="1" si="750"/>
        <v>0</v>
      </c>
      <c r="AJ3213" s="688">
        <f>IFERROR(H3213/SUMIF(A:A,A3213,H:H)*SUMIF(Summary!$A$110:$A$186,'Operations Support'!A3213,Summary!$Q$110:$Q$186),0)</f>
        <v>0</v>
      </c>
      <c r="AK3213" s="688">
        <f t="shared" ca="1" si="751"/>
        <v>0</v>
      </c>
      <c r="AM3213" s="688">
        <f>IFERROR($H3213/SUMIF($A:$A,$A3213,$H:$H)*SUMIF(Summary!$A$230:$A$266,$A3213,Summary!$P$230:$P$266),0)</f>
        <v>0</v>
      </c>
      <c r="AN3213" s="688">
        <f>IFERROR($H3213/SUMIF($A:$A,$A3213,$H:$H)*(SUMIF(Summary!$A$230:$A$266,$A3213,Summary!$L$230:$L$266)+SUMIF(Summary!$A$281:$A$317,$A3213,Summary!$L$281:$L$317))-AM3213,0)</f>
        <v>0</v>
      </c>
      <c r="AO3213" s="688">
        <f>IFERROR($H3213/SUMIF($A:$A,$A3213,$H:$H)*SUMIF(Summary!$A$230:$A$266,$A3213,Summary!$Q$230:$Q$266),0)</f>
        <v>0</v>
      </c>
      <c r="AP3213" s="688">
        <f>IFERROR($H3213/SUMIF($A:$A,$A3213,$H:$H)*(SUMIF(Summary!$A$230:$A$266,$A3213,Summary!$L$230:$L$266)+SUMIF(Summary!$A$281:$A$317,$A3213,Summary!$L$281:$L$317))-AO3213,0)</f>
        <v>0</v>
      </c>
      <c r="AQ3213" s="306"/>
      <c r="AR3213" s="688">
        <f t="shared" ca="1" si="752"/>
        <v>0</v>
      </c>
      <c r="AS3213" s="688">
        <f t="shared" ca="1" si="753"/>
        <v>0</v>
      </c>
    </row>
    <row r="3214" spans="1:45" x14ac:dyDescent="0.2">
      <c r="A3214" s="423">
        <v>11711</v>
      </c>
      <c r="B3214" s="424">
        <v>3</v>
      </c>
      <c r="C3214" s="425" t="s">
        <v>317</v>
      </c>
      <c r="D3214" s="422">
        <f t="shared" si="754"/>
        <v>0</v>
      </c>
      <c r="E3214" s="422">
        <f t="shared" si="755"/>
        <v>0</v>
      </c>
      <c r="F3214" s="422">
        <f t="shared" si="756"/>
        <v>0</v>
      </c>
      <c r="G3214" s="422">
        <f t="shared" si="757"/>
        <v>0</v>
      </c>
      <c r="H3214" s="22">
        <f t="shared" si="758"/>
        <v>0</v>
      </c>
      <c r="I3214" s="116">
        <v>0</v>
      </c>
      <c r="J3214" s="116">
        <v>0</v>
      </c>
      <c r="K3214" s="116">
        <v>0</v>
      </c>
      <c r="L3214" s="116">
        <v>0</v>
      </c>
      <c r="M3214" s="22">
        <f t="shared" si="759"/>
        <v>0</v>
      </c>
      <c r="N3214" s="116">
        <v>0</v>
      </c>
      <c r="O3214" s="116">
        <v>0</v>
      </c>
      <c r="P3214" s="116">
        <v>0</v>
      </c>
      <c r="Q3214" s="116">
        <v>0</v>
      </c>
      <c r="R3214" s="22">
        <f t="shared" si="760"/>
        <v>0</v>
      </c>
      <c r="S3214" s="116">
        <v>0</v>
      </c>
      <c r="T3214" s="116">
        <v>0</v>
      </c>
      <c r="U3214" s="116">
        <v>0</v>
      </c>
      <c r="V3214" s="116">
        <v>0</v>
      </c>
      <c r="W3214" s="22">
        <f t="shared" si="761"/>
        <v>0</v>
      </c>
      <c r="X3214" s="22">
        <f t="shared" si="762"/>
        <v>0</v>
      </c>
      <c r="Y3214" s="22">
        <f ca="1">OFFSET('Cost Study'!$B$7,'Operations Support'!$C3214,'Operations Support'!$B3214)*$H3214</f>
        <v>0</v>
      </c>
      <c r="Z3214" s="23">
        <f ca="1">Y3214*'Cost Study'!$B$31</f>
        <v>0</v>
      </c>
      <c r="AA3214" s="23">
        <f ca="1">IF(A3214=10298,1.51,1)*IF($B3214&lt;3,$D3214*'Cost Study'!$B$32*OFFSET('Cost Study'!$B$7,'Operations Support'!$C3214,'Operations Support'!$B3214),0)</f>
        <v>0</v>
      </c>
      <c r="AB3214" s="24">
        <f ca="1">AA3214*'Cost Study'!$B$31</f>
        <v>0</v>
      </c>
      <c r="AC3214" s="23">
        <f ca="1">Y3214*'Cost Study'!$B$31</f>
        <v>0</v>
      </c>
      <c r="AD3214" s="24">
        <f ca="1">AA3214*'Cost Study'!$B$31</f>
        <v>0</v>
      </c>
      <c r="AE3214" s="377">
        <f t="shared" ca="1" si="763"/>
        <v>0</v>
      </c>
      <c r="AF3214" s="377">
        <f t="shared" ca="1" si="764"/>
        <v>0</v>
      </c>
      <c r="AH3214" s="688">
        <f>IFERROR($H3214/SUMIF($A:$A,$A3214,$H:$H)*SUMIF(Summary!$A$110:$A$186,$A3214,Summary!$P$110:$P$186),0)</f>
        <v>0</v>
      </c>
      <c r="AI3214" s="689">
        <f t="shared" ca="1" si="750"/>
        <v>0</v>
      </c>
      <c r="AJ3214" s="688">
        <f>IFERROR(H3214/SUMIF(A:A,A3214,H:H)*SUMIF(Summary!$A$110:$A$186,'Operations Support'!A3214,Summary!$Q$110:$Q$186),0)</f>
        <v>0</v>
      </c>
      <c r="AK3214" s="688">
        <f t="shared" ca="1" si="751"/>
        <v>0</v>
      </c>
      <c r="AM3214" s="688">
        <f>IFERROR($H3214/SUMIF($A:$A,$A3214,$H:$H)*SUMIF(Summary!$A$230:$A$266,$A3214,Summary!$P$230:$P$266),0)</f>
        <v>0</v>
      </c>
      <c r="AN3214" s="688">
        <f>IFERROR($H3214/SUMIF($A:$A,$A3214,$H:$H)*(SUMIF(Summary!$A$230:$A$266,$A3214,Summary!$L$230:$L$266)+SUMIF(Summary!$A$281:$A$317,$A3214,Summary!$L$281:$L$317))-AM3214,0)</f>
        <v>0</v>
      </c>
      <c r="AO3214" s="688">
        <f>IFERROR($H3214/SUMIF($A:$A,$A3214,$H:$H)*SUMIF(Summary!$A$230:$A$266,$A3214,Summary!$Q$230:$Q$266),0)</f>
        <v>0</v>
      </c>
      <c r="AP3214" s="688">
        <f>IFERROR($H3214/SUMIF($A:$A,$A3214,$H:$H)*(SUMIF(Summary!$A$230:$A$266,$A3214,Summary!$L$230:$L$266)+SUMIF(Summary!$A$281:$A$317,$A3214,Summary!$L$281:$L$317))-AO3214,0)</f>
        <v>0</v>
      </c>
      <c r="AQ3214" s="306"/>
      <c r="AR3214" s="688">
        <f t="shared" ca="1" si="752"/>
        <v>0</v>
      </c>
      <c r="AS3214" s="688">
        <f t="shared" ca="1" si="753"/>
        <v>0</v>
      </c>
    </row>
    <row r="3215" spans="1:45" x14ac:dyDescent="0.2">
      <c r="A3215" s="423">
        <v>11711</v>
      </c>
      <c r="B3215" s="424">
        <v>3</v>
      </c>
      <c r="C3215" s="425" t="s">
        <v>318</v>
      </c>
      <c r="D3215" s="422">
        <f t="shared" si="754"/>
        <v>831</v>
      </c>
      <c r="E3215" s="422">
        <f t="shared" si="755"/>
        <v>0</v>
      </c>
      <c r="F3215" s="422">
        <f t="shared" si="756"/>
        <v>327</v>
      </c>
      <c r="G3215" s="422">
        <f t="shared" si="757"/>
        <v>0</v>
      </c>
      <c r="H3215" s="22">
        <f t="shared" si="758"/>
        <v>1158</v>
      </c>
      <c r="I3215" s="116">
        <v>363</v>
      </c>
      <c r="J3215" s="116">
        <v>0</v>
      </c>
      <c r="K3215" s="116">
        <v>216</v>
      </c>
      <c r="L3215" s="116">
        <v>0</v>
      </c>
      <c r="M3215" s="22">
        <f t="shared" si="759"/>
        <v>579</v>
      </c>
      <c r="N3215" s="116">
        <v>324</v>
      </c>
      <c r="O3215" s="116">
        <v>0</v>
      </c>
      <c r="P3215" s="116">
        <v>99</v>
      </c>
      <c r="Q3215" s="116">
        <v>0</v>
      </c>
      <c r="R3215" s="22">
        <f t="shared" si="760"/>
        <v>423</v>
      </c>
      <c r="S3215" s="116">
        <v>144</v>
      </c>
      <c r="T3215" s="116">
        <v>0</v>
      </c>
      <c r="U3215" s="116">
        <v>12</v>
      </c>
      <c r="V3215" s="116">
        <v>0</v>
      </c>
      <c r="W3215" s="22">
        <f t="shared" si="761"/>
        <v>156</v>
      </c>
      <c r="X3215" s="22">
        <f t="shared" si="762"/>
        <v>48.25</v>
      </c>
      <c r="Y3215" s="22">
        <f ca="1">OFFSET('Cost Study'!$B$7,'Operations Support'!$C3215,'Operations Support'!$B3215)*$H3215</f>
        <v>4423.5599999999995</v>
      </c>
      <c r="Z3215" s="23">
        <f ca="1">Y3215*'Cost Study'!$B$31</f>
        <v>247064.36312418248</v>
      </c>
      <c r="AA3215" s="23">
        <f ca="1">IF(A3215=10298,1.51,1)*IF($B3215&lt;3,$D3215*'Cost Study'!$B$32*OFFSET('Cost Study'!$B$7,'Operations Support'!$C3215,'Operations Support'!$B3215),0)</f>
        <v>0</v>
      </c>
      <c r="AB3215" s="24">
        <f ca="1">AA3215*'Cost Study'!$B$31</f>
        <v>0</v>
      </c>
      <c r="AC3215" s="23">
        <f ca="1">Y3215*'Cost Study'!$B$31</f>
        <v>247064.36312418248</v>
      </c>
      <c r="AD3215" s="24">
        <f ca="1">AA3215*'Cost Study'!$B$31</f>
        <v>0</v>
      </c>
      <c r="AE3215" s="377">
        <f t="shared" ca="1" si="763"/>
        <v>247064.36312418248</v>
      </c>
      <c r="AF3215" s="377">
        <f t="shared" ca="1" si="764"/>
        <v>247064.36312418248</v>
      </c>
      <c r="AH3215" s="688">
        <f>IFERROR($H3215/SUMIF($A:$A,$A3215,$H:$H)*SUMIF(Summary!$A$110:$A$186,$A3215,Summary!$P$110:$P$186),0)</f>
        <v>47858.165032131532</v>
      </c>
      <c r="AI3215" s="689">
        <f t="shared" ca="1" si="750"/>
        <v>199206.19809205094</v>
      </c>
      <c r="AJ3215" s="688">
        <f>IFERROR(H3215/SUMIF(A:A,A3215,H:H)*SUMIF(Summary!$A$110:$A$186,'Operations Support'!A3215,Summary!$Q$110:$Q$186),0)</f>
        <v>48259.611796500903</v>
      </c>
      <c r="AK3215" s="688">
        <f t="shared" ca="1" si="751"/>
        <v>198804.75132768159</v>
      </c>
      <c r="AM3215" s="688">
        <f>IFERROR($H3215/SUMIF($A:$A,$A3215,$H:$H)*SUMIF(Summary!$A$230:$A$266,$A3215,Summary!$P$230:$P$266),0)</f>
        <v>9054.8316827246199</v>
      </c>
      <c r="AN3215" s="688">
        <f>IFERROR($H3215/SUMIF($A:$A,$A3215,$H:$H)*(SUMIF(Summary!$A$230:$A$266,$A3215,Summary!$L$230:$L$266)+SUMIF(Summary!$A$281:$A$317,$A3215,Summary!$L$281:$L$317))-AM3215,0)</f>
        <v>17361.197438612056</v>
      </c>
      <c r="AO3215" s="688">
        <f>IFERROR($H3215/SUMIF($A:$A,$A3215,$H:$H)*SUMIF(Summary!$A$230:$A$266,$A3215,Summary!$Q$230:$Q$266),0)</f>
        <v>9130.7859713710513</v>
      </c>
      <c r="AP3215" s="688">
        <f>IFERROR($H3215/SUMIF($A:$A,$A3215,$H:$H)*(SUMIF(Summary!$A$230:$A$266,$A3215,Summary!$L$230:$L$266)+SUMIF(Summary!$A$281:$A$317,$A3215,Summary!$L$281:$L$317))-AO3215,0)</f>
        <v>17285.243149965623</v>
      </c>
      <c r="AQ3215" s="306"/>
      <c r="AR3215" s="688">
        <f t="shared" ca="1" si="752"/>
        <v>216567.39553066299</v>
      </c>
      <c r="AS3215" s="688">
        <f t="shared" ca="1" si="753"/>
        <v>216089.99447764721</v>
      </c>
    </row>
    <row r="3216" spans="1:45" x14ac:dyDescent="0.2">
      <c r="A3216" s="423">
        <v>11711</v>
      </c>
      <c r="B3216" s="424">
        <v>3</v>
      </c>
      <c r="C3216" s="425" t="s">
        <v>319</v>
      </c>
      <c r="D3216" s="422">
        <f t="shared" si="754"/>
        <v>0</v>
      </c>
      <c r="E3216" s="422">
        <f t="shared" si="755"/>
        <v>0</v>
      </c>
      <c r="F3216" s="422">
        <f t="shared" si="756"/>
        <v>0</v>
      </c>
      <c r="G3216" s="422">
        <f t="shared" si="757"/>
        <v>0</v>
      </c>
      <c r="H3216" s="22">
        <f t="shared" si="758"/>
        <v>0</v>
      </c>
      <c r="I3216" s="116">
        <v>0</v>
      </c>
      <c r="J3216" s="116">
        <v>0</v>
      </c>
      <c r="K3216" s="116">
        <v>0</v>
      </c>
      <c r="L3216" s="116">
        <v>0</v>
      </c>
      <c r="M3216" s="22">
        <f t="shared" si="759"/>
        <v>0</v>
      </c>
      <c r="N3216" s="116">
        <v>0</v>
      </c>
      <c r="O3216" s="116">
        <v>0</v>
      </c>
      <c r="P3216" s="116">
        <v>0</v>
      </c>
      <c r="Q3216" s="116">
        <v>0</v>
      </c>
      <c r="R3216" s="22">
        <f t="shared" si="760"/>
        <v>0</v>
      </c>
      <c r="S3216" s="116">
        <v>0</v>
      </c>
      <c r="T3216" s="116">
        <v>0</v>
      </c>
      <c r="U3216" s="116">
        <v>0</v>
      </c>
      <c r="V3216" s="116">
        <v>0</v>
      </c>
      <c r="W3216" s="22">
        <f t="shared" si="761"/>
        <v>0</v>
      </c>
      <c r="X3216" s="22">
        <f t="shared" si="762"/>
        <v>0</v>
      </c>
      <c r="Y3216" s="22">
        <f ca="1">OFFSET('Cost Study'!$B$7,'Operations Support'!$C3216,'Operations Support'!$B3216)*$H3216</f>
        <v>0</v>
      </c>
      <c r="Z3216" s="23">
        <f ca="1">Y3216*'Cost Study'!$B$31</f>
        <v>0</v>
      </c>
      <c r="AA3216" s="23">
        <f ca="1">IF(A3216=10298,1.51,1)*IF($B3216&lt;3,$D3216*'Cost Study'!$B$32*OFFSET('Cost Study'!$B$7,'Operations Support'!$C3216,'Operations Support'!$B3216),0)</f>
        <v>0</v>
      </c>
      <c r="AB3216" s="24">
        <f ca="1">AA3216*'Cost Study'!$B$31</f>
        <v>0</v>
      </c>
      <c r="AC3216" s="23">
        <f ca="1">Y3216*'Cost Study'!$B$31</f>
        <v>0</v>
      </c>
      <c r="AD3216" s="24">
        <f ca="1">AA3216*'Cost Study'!$B$31</f>
        <v>0</v>
      </c>
      <c r="AE3216" s="377">
        <f t="shared" ca="1" si="763"/>
        <v>0</v>
      </c>
      <c r="AF3216" s="377">
        <f t="shared" ca="1" si="764"/>
        <v>0</v>
      </c>
      <c r="AH3216" s="688">
        <f>IFERROR($H3216/SUMIF($A:$A,$A3216,$H:$H)*SUMIF(Summary!$A$110:$A$186,$A3216,Summary!$P$110:$P$186),0)</f>
        <v>0</v>
      </c>
      <c r="AI3216" s="689">
        <f t="shared" ca="1" si="750"/>
        <v>0</v>
      </c>
      <c r="AJ3216" s="688">
        <f>IFERROR(H3216/SUMIF(A:A,A3216,H:H)*SUMIF(Summary!$A$110:$A$186,'Operations Support'!A3216,Summary!$Q$110:$Q$186),0)</f>
        <v>0</v>
      </c>
      <c r="AK3216" s="688">
        <f t="shared" ca="1" si="751"/>
        <v>0</v>
      </c>
      <c r="AM3216" s="688">
        <f>IFERROR($H3216/SUMIF($A:$A,$A3216,$H:$H)*SUMIF(Summary!$A$230:$A$266,$A3216,Summary!$P$230:$P$266),0)</f>
        <v>0</v>
      </c>
      <c r="AN3216" s="688">
        <f>IFERROR($H3216/SUMIF($A:$A,$A3216,$H:$H)*(SUMIF(Summary!$A$230:$A$266,$A3216,Summary!$L$230:$L$266)+SUMIF(Summary!$A$281:$A$317,$A3216,Summary!$L$281:$L$317))-AM3216,0)</f>
        <v>0</v>
      </c>
      <c r="AO3216" s="688">
        <f>IFERROR($H3216/SUMIF($A:$A,$A3216,$H:$H)*SUMIF(Summary!$A$230:$A$266,$A3216,Summary!$Q$230:$Q$266),0)</f>
        <v>0</v>
      </c>
      <c r="AP3216" s="688">
        <f>IFERROR($H3216/SUMIF($A:$A,$A3216,$H:$H)*(SUMIF(Summary!$A$230:$A$266,$A3216,Summary!$L$230:$L$266)+SUMIF(Summary!$A$281:$A$317,$A3216,Summary!$L$281:$L$317))-AO3216,0)</f>
        <v>0</v>
      </c>
      <c r="AQ3216" s="306"/>
      <c r="AR3216" s="688">
        <f t="shared" ca="1" si="752"/>
        <v>0</v>
      </c>
      <c r="AS3216" s="688">
        <f t="shared" ca="1" si="753"/>
        <v>0</v>
      </c>
    </row>
    <row r="3217" spans="1:45" x14ac:dyDescent="0.2">
      <c r="A3217" s="423">
        <v>11711</v>
      </c>
      <c r="B3217" s="424">
        <v>3</v>
      </c>
      <c r="C3217" s="425" t="s">
        <v>320</v>
      </c>
      <c r="D3217" s="422">
        <f t="shared" si="754"/>
        <v>0</v>
      </c>
      <c r="E3217" s="422">
        <f t="shared" si="755"/>
        <v>0</v>
      </c>
      <c r="F3217" s="422">
        <f t="shared" si="756"/>
        <v>0</v>
      </c>
      <c r="G3217" s="422">
        <f t="shared" si="757"/>
        <v>0</v>
      </c>
      <c r="H3217" s="22">
        <f t="shared" si="758"/>
        <v>0</v>
      </c>
      <c r="I3217" s="116">
        <v>0</v>
      </c>
      <c r="J3217" s="116">
        <v>0</v>
      </c>
      <c r="K3217" s="116">
        <v>0</v>
      </c>
      <c r="L3217" s="116">
        <v>0</v>
      </c>
      <c r="M3217" s="22">
        <f t="shared" si="759"/>
        <v>0</v>
      </c>
      <c r="N3217" s="116">
        <v>0</v>
      </c>
      <c r="O3217" s="116">
        <v>0</v>
      </c>
      <c r="P3217" s="116">
        <v>0</v>
      </c>
      <c r="Q3217" s="116">
        <v>0</v>
      </c>
      <c r="R3217" s="22">
        <f t="shared" si="760"/>
        <v>0</v>
      </c>
      <c r="S3217" s="116">
        <v>0</v>
      </c>
      <c r="T3217" s="116">
        <v>0</v>
      </c>
      <c r="U3217" s="116">
        <v>0</v>
      </c>
      <c r="V3217" s="116">
        <v>0</v>
      </c>
      <c r="W3217" s="22">
        <f t="shared" si="761"/>
        <v>0</v>
      </c>
      <c r="X3217" s="22">
        <f t="shared" si="762"/>
        <v>0</v>
      </c>
      <c r="Y3217" s="22">
        <f ca="1">OFFSET('Cost Study'!$B$7,'Operations Support'!$C3217,'Operations Support'!$B3217)*$H3217</f>
        <v>0</v>
      </c>
      <c r="Z3217" s="23">
        <f ca="1">Y3217*'Cost Study'!$B$31</f>
        <v>0</v>
      </c>
      <c r="AA3217" s="23">
        <f ca="1">IF(A3217=10298,1.51,1)*IF($B3217&lt;3,$D3217*'Cost Study'!$B$32*OFFSET('Cost Study'!$B$7,'Operations Support'!$C3217,'Operations Support'!$B3217),0)</f>
        <v>0</v>
      </c>
      <c r="AB3217" s="24">
        <f ca="1">AA3217*'Cost Study'!$B$31</f>
        <v>0</v>
      </c>
      <c r="AC3217" s="23">
        <f ca="1">Y3217*'Cost Study'!$B$31</f>
        <v>0</v>
      </c>
      <c r="AD3217" s="24">
        <f ca="1">AA3217*'Cost Study'!$B$31</f>
        <v>0</v>
      </c>
      <c r="AE3217" s="377">
        <f t="shared" ca="1" si="763"/>
        <v>0</v>
      </c>
      <c r="AF3217" s="377">
        <f t="shared" ca="1" si="764"/>
        <v>0</v>
      </c>
      <c r="AH3217" s="688">
        <f>IFERROR($H3217/SUMIF($A:$A,$A3217,$H:$H)*SUMIF(Summary!$A$110:$A$186,$A3217,Summary!$P$110:$P$186),0)</f>
        <v>0</v>
      </c>
      <c r="AI3217" s="689">
        <f t="shared" ca="1" si="750"/>
        <v>0</v>
      </c>
      <c r="AJ3217" s="688">
        <f>IFERROR(H3217/SUMIF(A:A,A3217,H:H)*SUMIF(Summary!$A$110:$A$186,'Operations Support'!A3217,Summary!$Q$110:$Q$186),0)</f>
        <v>0</v>
      </c>
      <c r="AK3217" s="688">
        <f t="shared" ca="1" si="751"/>
        <v>0</v>
      </c>
      <c r="AM3217" s="688">
        <f>IFERROR($H3217/SUMIF($A:$A,$A3217,$H:$H)*SUMIF(Summary!$A$230:$A$266,$A3217,Summary!$P$230:$P$266),0)</f>
        <v>0</v>
      </c>
      <c r="AN3217" s="688">
        <f>IFERROR($H3217/SUMIF($A:$A,$A3217,$H:$H)*(SUMIF(Summary!$A$230:$A$266,$A3217,Summary!$L$230:$L$266)+SUMIF(Summary!$A$281:$A$317,$A3217,Summary!$L$281:$L$317))-AM3217,0)</f>
        <v>0</v>
      </c>
      <c r="AO3217" s="688">
        <f>IFERROR($H3217/SUMIF($A:$A,$A3217,$H:$H)*SUMIF(Summary!$A$230:$A$266,$A3217,Summary!$Q$230:$Q$266),0)</f>
        <v>0</v>
      </c>
      <c r="AP3217" s="688">
        <f>IFERROR($H3217/SUMIF($A:$A,$A3217,$H:$H)*(SUMIF(Summary!$A$230:$A$266,$A3217,Summary!$L$230:$L$266)+SUMIF(Summary!$A$281:$A$317,$A3217,Summary!$L$281:$L$317))-AO3217,0)</f>
        <v>0</v>
      </c>
      <c r="AQ3217" s="306"/>
      <c r="AR3217" s="688">
        <f t="shared" ca="1" si="752"/>
        <v>0</v>
      </c>
      <c r="AS3217" s="688">
        <f t="shared" ca="1" si="753"/>
        <v>0</v>
      </c>
    </row>
    <row r="3218" spans="1:45" x14ac:dyDescent="0.2">
      <c r="A3218" s="423">
        <v>11711</v>
      </c>
      <c r="B3218" s="424">
        <v>4</v>
      </c>
      <c r="C3218" s="425" t="s">
        <v>300</v>
      </c>
      <c r="D3218" s="422">
        <f t="shared" si="754"/>
        <v>417</v>
      </c>
      <c r="E3218" s="422">
        <f t="shared" si="755"/>
        <v>0</v>
      </c>
      <c r="F3218" s="422">
        <f t="shared" si="756"/>
        <v>6</v>
      </c>
      <c r="G3218" s="422">
        <f t="shared" si="757"/>
        <v>0</v>
      </c>
      <c r="H3218" s="22">
        <f t="shared" si="758"/>
        <v>423</v>
      </c>
      <c r="I3218" s="116">
        <v>186</v>
      </c>
      <c r="J3218" s="116">
        <v>0</v>
      </c>
      <c r="K3218" s="116">
        <v>6</v>
      </c>
      <c r="L3218" s="116">
        <v>0</v>
      </c>
      <c r="M3218" s="22">
        <f t="shared" si="759"/>
        <v>192</v>
      </c>
      <c r="N3218" s="116">
        <v>153</v>
      </c>
      <c r="O3218" s="116">
        <v>0</v>
      </c>
      <c r="P3218" s="116">
        <v>0</v>
      </c>
      <c r="Q3218" s="116">
        <v>0</v>
      </c>
      <c r="R3218" s="22">
        <f t="shared" si="760"/>
        <v>153</v>
      </c>
      <c r="S3218" s="116">
        <v>78</v>
      </c>
      <c r="T3218" s="116">
        <v>0</v>
      </c>
      <c r="U3218" s="116">
        <v>0</v>
      </c>
      <c r="V3218" s="116">
        <v>0</v>
      </c>
      <c r="W3218" s="22">
        <f t="shared" si="761"/>
        <v>78</v>
      </c>
      <c r="X3218" s="22">
        <f t="shared" si="762"/>
        <v>23.5</v>
      </c>
      <c r="Y3218" s="22">
        <f ca="1">OFFSET('Cost Study'!$B$7,'Operations Support'!$C3218,'Operations Support'!$B3218)*$H3218</f>
        <v>5236.7400000000007</v>
      </c>
      <c r="Z3218" s="23">
        <f ca="1">Y3218*'Cost Study'!$B$31</f>
        <v>292482.03549786407</v>
      </c>
      <c r="AA3218" s="23">
        <f ca="1">IF(A3218=10298,1.51,1)*IF($B3218&lt;3,$D3218*'Cost Study'!$B$32*OFFSET('Cost Study'!$B$7,'Operations Support'!$C3218,'Operations Support'!$B3218),0)</f>
        <v>0</v>
      </c>
      <c r="AB3218" s="24">
        <f ca="1">AA3218*'Cost Study'!$B$31</f>
        <v>0</v>
      </c>
      <c r="AC3218" s="23">
        <f ca="1">Y3218*'Cost Study'!$B$31</f>
        <v>292482.03549786407</v>
      </c>
      <c r="AD3218" s="24">
        <f ca="1">AA3218*'Cost Study'!$B$31</f>
        <v>0</v>
      </c>
      <c r="AE3218" s="377">
        <f t="shared" ca="1" si="763"/>
        <v>292482.03549786407</v>
      </c>
      <c r="AF3218" s="377">
        <f t="shared" ca="1" si="764"/>
        <v>292482.03549786407</v>
      </c>
      <c r="AH3218" s="688">
        <f>IFERROR($H3218/SUMIF($A:$A,$A3218,$H:$H)*SUMIF(Summary!$A$110:$A$186,$A3218,Summary!$P$110:$P$186),0)</f>
        <v>17481.868573913329</v>
      </c>
      <c r="AI3218" s="689">
        <f t="shared" ca="1" si="750"/>
        <v>275000.16692395072</v>
      </c>
      <c r="AJ3218" s="688">
        <f>IFERROR(H3218/SUMIF(A:A,A3218,H:H)*SUMIF(Summary!$A$110:$A$186,'Operations Support'!A3218,Summary!$Q$110:$Q$186),0)</f>
        <v>17628.511044835821</v>
      </c>
      <c r="AK3218" s="688">
        <f t="shared" ca="1" si="751"/>
        <v>274853.52445302822</v>
      </c>
      <c r="AM3218" s="688">
        <f>IFERROR($H3218/SUMIF($A:$A,$A3218,$H:$H)*SUMIF(Summary!$A$230:$A$266,$A3218,Summary!$P$230:$P$266),0)</f>
        <v>3307.5939566429311</v>
      </c>
      <c r="AN3218" s="688">
        <f>IFERROR($H3218/SUMIF($A:$A,$A3218,$H:$H)*(SUMIF(Summary!$A$230:$A$266,$A3218,Summary!$L$230:$L$266)+SUMIF(Summary!$A$281:$A$317,$A3218,Summary!$L$281:$L$317))-AM3218,0)</f>
        <v>6341.7845565914504</v>
      </c>
      <c r="AO3218" s="688">
        <f>IFERROR($H3218/SUMIF($A:$A,$A3218,$H:$H)*SUMIF(Summary!$A$230:$A$266,$A3218,Summary!$Q$230:$Q$266),0)</f>
        <v>3335.3389170034152</v>
      </c>
      <c r="AP3218" s="688">
        <f>IFERROR($H3218/SUMIF($A:$A,$A3218,$H:$H)*(SUMIF(Summary!$A$230:$A$266,$A3218,Summary!$L$230:$L$266)+SUMIF(Summary!$A$281:$A$317,$A3218,Summary!$L$281:$L$317))-AO3218,0)</f>
        <v>6314.0395962309667</v>
      </c>
      <c r="AQ3218" s="306"/>
      <c r="AR3218" s="688">
        <f t="shared" ca="1" si="752"/>
        <v>281341.95148054219</v>
      </c>
      <c r="AS3218" s="688">
        <f t="shared" ca="1" si="753"/>
        <v>281167.56404925918</v>
      </c>
    </row>
    <row r="3219" spans="1:45" x14ac:dyDescent="0.2">
      <c r="A3219" s="423">
        <v>11711</v>
      </c>
      <c r="B3219" s="424">
        <v>4</v>
      </c>
      <c r="C3219" s="425" t="s">
        <v>301</v>
      </c>
      <c r="D3219" s="422">
        <f t="shared" si="754"/>
        <v>39</v>
      </c>
      <c r="E3219" s="422">
        <f t="shared" si="755"/>
        <v>0</v>
      </c>
      <c r="F3219" s="422">
        <f t="shared" si="756"/>
        <v>0</v>
      </c>
      <c r="G3219" s="422">
        <f t="shared" si="757"/>
        <v>0</v>
      </c>
      <c r="H3219" s="22">
        <f t="shared" si="758"/>
        <v>39</v>
      </c>
      <c r="I3219" s="116">
        <v>24</v>
      </c>
      <c r="J3219" s="116">
        <v>0</v>
      </c>
      <c r="K3219" s="116">
        <v>0</v>
      </c>
      <c r="L3219" s="116">
        <v>0</v>
      </c>
      <c r="M3219" s="22">
        <f t="shared" si="759"/>
        <v>24</v>
      </c>
      <c r="N3219" s="116">
        <v>15</v>
      </c>
      <c r="O3219" s="116">
        <v>0</v>
      </c>
      <c r="P3219" s="116">
        <v>0</v>
      </c>
      <c r="Q3219" s="116">
        <v>0</v>
      </c>
      <c r="R3219" s="22">
        <f t="shared" si="760"/>
        <v>15</v>
      </c>
      <c r="S3219" s="116">
        <v>0</v>
      </c>
      <c r="T3219" s="116">
        <v>0</v>
      </c>
      <c r="U3219" s="116">
        <v>0</v>
      </c>
      <c r="V3219" s="116">
        <v>0</v>
      </c>
      <c r="W3219" s="22">
        <f t="shared" si="761"/>
        <v>0</v>
      </c>
      <c r="X3219" s="22">
        <f t="shared" si="762"/>
        <v>2.1666666666666665</v>
      </c>
      <c r="Y3219" s="22">
        <f ca="1">OFFSET('Cost Study'!$B$7,'Operations Support'!$C3219,'Operations Support'!$B3219)*$H3219</f>
        <v>852.93000000000006</v>
      </c>
      <c r="Z3219" s="23">
        <f ca="1">Y3219*'Cost Study'!$B$31</f>
        <v>47637.786588066854</v>
      </c>
      <c r="AA3219" s="23">
        <f ca="1">IF(A3219=10298,1.51,1)*IF($B3219&lt;3,$D3219*'Cost Study'!$B$32*OFFSET('Cost Study'!$B$7,'Operations Support'!$C3219,'Operations Support'!$B3219),0)</f>
        <v>0</v>
      </c>
      <c r="AB3219" s="24">
        <f ca="1">AA3219*'Cost Study'!$B$31</f>
        <v>0</v>
      </c>
      <c r="AC3219" s="23">
        <f ca="1">Y3219*'Cost Study'!$B$31</f>
        <v>47637.786588066854</v>
      </c>
      <c r="AD3219" s="24">
        <f ca="1">AA3219*'Cost Study'!$B$31</f>
        <v>0</v>
      </c>
      <c r="AE3219" s="377">
        <f t="shared" ca="1" si="763"/>
        <v>47637.786588066854</v>
      </c>
      <c r="AF3219" s="377">
        <f t="shared" ca="1" si="764"/>
        <v>47637.786588066854</v>
      </c>
      <c r="AH3219" s="688">
        <f>IFERROR($H3219/SUMIF($A:$A,$A3219,$H:$H)*SUMIF(Summary!$A$110:$A$186,$A3219,Summary!$P$110:$P$186),0)</f>
        <v>1611.8034855381084</v>
      </c>
      <c r="AI3219" s="689">
        <f t="shared" ca="1" si="750"/>
        <v>46025.983102528742</v>
      </c>
      <c r="AJ3219" s="688">
        <f>IFERROR(H3219/SUMIF(A:A,A3219,H:H)*SUMIF(Summary!$A$110:$A$186,'Operations Support'!A3219,Summary!$Q$110:$Q$186),0)</f>
        <v>1625.3237133536572</v>
      </c>
      <c r="AK3219" s="688">
        <f t="shared" ca="1" si="751"/>
        <v>46012.462874713194</v>
      </c>
      <c r="AM3219" s="688">
        <f>IFERROR($H3219/SUMIF($A:$A,$A3219,$H:$H)*SUMIF(Summary!$A$230:$A$266,$A3219,Summary!$P$230:$P$266),0)</f>
        <v>304.95547117984466</v>
      </c>
      <c r="AN3219" s="688">
        <f>IFERROR($H3219/SUMIF($A:$A,$A3219,$H:$H)*(SUMIF(Summary!$A$230:$A$266,$A3219,Summary!$L$230:$L$266)+SUMIF(Summary!$A$281:$A$317,$A3219,Summary!$L$281:$L$317))-AM3219,0)</f>
        <v>584.70354067864423</v>
      </c>
      <c r="AO3219" s="688">
        <f>IFERROR($H3219/SUMIF($A:$A,$A3219,$H:$H)*SUMIF(Summary!$A$230:$A$266,$A3219,Summary!$Q$230:$Q$266),0)</f>
        <v>307.51351717052762</v>
      </c>
      <c r="AP3219" s="688">
        <f>IFERROR($H3219/SUMIF($A:$A,$A3219,$H:$H)*(SUMIF(Summary!$A$230:$A$266,$A3219,Summary!$L$230:$L$266)+SUMIF(Summary!$A$281:$A$317,$A3219,Summary!$L$281:$L$317))-AO3219,0)</f>
        <v>582.14549468796133</v>
      </c>
      <c r="AQ3219" s="306"/>
      <c r="AR3219" s="688">
        <f t="shared" ca="1" si="752"/>
        <v>46610.686643207388</v>
      </c>
      <c r="AS3219" s="688">
        <f t="shared" ca="1" si="753"/>
        <v>46594.608369401154</v>
      </c>
    </row>
    <row r="3220" spans="1:45" x14ac:dyDescent="0.2">
      <c r="A3220" s="423">
        <v>11711</v>
      </c>
      <c r="B3220" s="424">
        <v>4</v>
      </c>
      <c r="C3220" s="425" t="s">
        <v>302</v>
      </c>
      <c r="D3220" s="422">
        <f t="shared" si="754"/>
        <v>0</v>
      </c>
      <c r="E3220" s="422">
        <f t="shared" si="755"/>
        <v>0</v>
      </c>
      <c r="F3220" s="422">
        <f t="shared" si="756"/>
        <v>0</v>
      </c>
      <c r="G3220" s="422">
        <f t="shared" si="757"/>
        <v>0</v>
      </c>
      <c r="H3220" s="22">
        <f t="shared" si="758"/>
        <v>0</v>
      </c>
      <c r="I3220" s="116">
        <v>0</v>
      </c>
      <c r="J3220" s="116">
        <v>0</v>
      </c>
      <c r="K3220" s="116">
        <v>0</v>
      </c>
      <c r="L3220" s="116">
        <v>0</v>
      </c>
      <c r="M3220" s="22">
        <f t="shared" si="759"/>
        <v>0</v>
      </c>
      <c r="N3220" s="116">
        <v>0</v>
      </c>
      <c r="O3220" s="116">
        <v>0</v>
      </c>
      <c r="P3220" s="116">
        <v>0</v>
      </c>
      <c r="Q3220" s="116">
        <v>0</v>
      </c>
      <c r="R3220" s="22">
        <f t="shared" si="760"/>
        <v>0</v>
      </c>
      <c r="S3220" s="116">
        <v>0</v>
      </c>
      <c r="T3220" s="116">
        <v>0</v>
      </c>
      <c r="U3220" s="116">
        <v>0</v>
      </c>
      <c r="V3220" s="116">
        <v>0</v>
      </c>
      <c r="W3220" s="22">
        <f t="shared" si="761"/>
        <v>0</v>
      </c>
      <c r="X3220" s="22">
        <f t="shared" si="762"/>
        <v>0</v>
      </c>
      <c r="Y3220" s="22">
        <f ca="1">OFFSET('Cost Study'!$B$7,'Operations Support'!$C3220,'Operations Support'!$B3220)*$H3220</f>
        <v>0</v>
      </c>
      <c r="Z3220" s="23">
        <f ca="1">Y3220*'Cost Study'!$B$31</f>
        <v>0</v>
      </c>
      <c r="AA3220" s="23">
        <f ca="1">IF(A3220=10298,1.51,1)*IF($B3220&lt;3,$D3220*'Cost Study'!$B$32*OFFSET('Cost Study'!$B$7,'Operations Support'!$C3220,'Operations Support'!$B3220),0)</f>
        <v>0</v>
      </c>
      <c r="AB3220" s="24">
        <f ca="1">AA3220*'Cost Study'!$B$31</f>
        <v>0</v>
      </c>
      <c r="AC3220" s="23">
        <f ca="1">Y3220*'Cost Study'!$B$31</f>
        <v>0</v>
      </c>
      <c r="AD3220" s="24">
        <f ca="1">AA3220*'Cost Study'!$B$31</f>
        <v>0</v>
      </c>
      <c r="AE3220" s="377">
        <f t="shared" ca="1" si="763"/>
        <v>0</v>
      </c>
      <c r="AF3220" s="377">
        <f t="shared" ca="1" si="764"/>
        <v>0</v>
      </c>
      <c r="AH3220" s="688">
        <f>IFERROR($H3220/SUMIF($A:$A,$A3220,$H:$H)*SUMIF(Summary!$A$110:$A$186,$A3220,Summary!$P$110:$P$186),0)</f>
        <v>0</v>
      </c>
      <c r="AI3220" s="689">
        <f t="shared" ca="1" si="750"/>
        <v>0</v>
      </c>
      <c r="AJ3220" s="688">
        <f>IFERROR(H3220/SUMIF(A:A,A3220,H:H)*SUMIF(Summary!$A$110:$A$186,'Operations Support'!A3220,Summary!$Q$110:$Q$186),0)</f>
        <v>0</v>
      </c>
      <c r="AK3220" s="688">
        <f t="shared" ca="1" si="751"/>
        <v>0</v>
      </c>
      <c r="AM3220" s="688">
        <f>IFERROR($H3220/SUMIF($A:$A,$A3220,$H:$H)*SUMIF(Summary!$A$230:$A$266,$A3220,Summary!$P$230:$P$266),0)</f>
        <v>0</v>
      </c>
      <c r="AN3220" s="688">
        <f>IFERROR($H3220/SUMIF($A:$A,$A3220,$H:$H)*(SUMIF(Summary!$A$230:$A$266,$A3220,Summary!$L$230:$L$266)+SUMIF(Summary!$A$281:$A$317,$A3220,Summary!$L$281:$L$317))-AM3220,0)</f>
        <v>0</v>
      </c>
      <c r="AO3220" s="688">
        <f>IFERROR($H3220/SUMIF($A:$A,$A3220,$H:$H)*SUMIF(Summary!$A$230:$A$266,$A3220,Summary!$Q$230:$Q$266),0)</f>
        <v>0</v>
      </c>
      <c r="AP3220" s="688">
        <f>IFERROR($H3220/SUMIF($A:$A,$A3220,$H:$H)*(SUMIF(Summary!$A$230:$A$266,$A3220,Summary!$L$230:$L$266)+SUMIF(Summary!$A$281:$A$317,$A3220,Summary!$L$281:$L$317))-AO3220,0)</f>
        <v>0</v>
      </c>
      <c r="AQ3220" s="306"/>
      <c r="AR3220" s="688">
        <f t="shared" ca="1" si="752"/>
        <v>0</v>
      </c>
      <c r="AS3220" s="688">
        <f t="shared" ca="1" si="753"/>
        <v>0</v>
      </c>
    </row>
    <row r="3221" spans="1:45" x14ac:dyDescent="0.2">
      <c r="A3221" s="423">
        <v>11711</v>
      </c>
      <c r="B3221" s="424">
        <v>4</v>
      </c>
      <c r="C3221" s="425" t="s">
        <v>303</v>
      </c>
      <c r="D3221" s="422">
        <f t="shared" si="754"/>
        <v>1092</v>
      </c>
      <c r="E3221" s="422">
        <f t="shared" si="755"/>
        <v>0</v>
      </c>
      <c r="F3221" s="422">
        <f t="shared" si="756"/>
        <v>165</v>
      </c>
      <c r="G3221" s="422">
        <f t="shared" si="757"/>
        <v>6</v>
      </c>
      <c r="H3221" s="22">
        <f t="shared" si="758"/>
        <v>1251</v>
      </c>
      <c r="I3221" s="116">
        <v>378</v>
      </c>
      <c r="J3221" s="116">
        <v>0</v>
      </c>
      <c r="K3221" s="116">
        <v>120</v>
      </c>
      <c r="L3221" s="116">
        <v>3</v>
      </c>
      <c r="M3221" s="22">
        <f t="shared" si="759"/>
        <v>495</v>
      </c>
      <c r="N3221" s="116">
        <v>519</v>
      </c>
      <c r="O3221" s="116">
        <v>0</v>
      </c>
      <c r="P3221" s="116">
        <v>39</v>
      </c>
      <c r="Q3221" s="116">
        <v>3</v>
      </c>
      <c r="R3221" s="22">
        <f t="shared" si="760"/>
        <v>555</v>
      </c>
      <c r="S3221" s="116">
        <v>195</v>
      </c>
      <c r="T3221" s="116">
        <v>0</v>
      </c>
      <c r="U3221" s="116">
        <v>6</v>
      </c>
      <c r="V3221" s="116">
        <v>0</v>
      </c>
      <c r="W3221" s="22">
        <f t="shared" si="761"/>
        <v>201</v>
      </c>
      <c r="X3221" s="22">
        <f t="shared" si="762"/>
        <v>69.5</v>
      </c>
      <c r="Y3221" s="22">
        <f ca="1">OFFSET('Cost Study'!$B$7,'Operations Support'!$C3221,'Operations Support'!$B3221)*$H3221</f>
        <v>10158.119999999999</v>
      </c>
      <c r="Z3221" s="23">
        <f ca="1">Y3221*'Cost Study'!$B$31</f>
        <v>567350.60637563874</v>
      </c>
      <c r="AA3221" s="23">
        <f ca="1">IF(A3221=10298,1.51,1)*IF($B3221&lt;3,$D3221*'Cost Study'!$B$32*OFFSET('Cost Study'!$B$7,'Operations Support'!$C3221,'Operations Support'!$B3221),0)</f>
        <v>0</v>
      </c>
      <c r="AB3221" s="24">
        <f ca="1">AA3221*'Cost Study'!$B$31</f>
        <v>0</v>
      </c>
      <c r="AC3221" s="23">
        <f ca="1">Y3221*'Cost Study'!$B$31</f>
        <v>567350.60637563874</v>
      </c>
      <c r="AD3221" s="24">
        <f ca="1">AA3221*'Cost Study'!$B$31</f>
        <v>0</v>
      </c>
      <c r="AE3221" s="377">
        <f t="shared" ca="1" si="763"/>
        <v>567350.60637563874</v>
      </c>
      <c r="AF3221" s="377">
        <f t="shared" ca="1" si="764"/>
        <v>567350.60637563874</v>
      </c>
      <c r="AH3221" s="688">
        <f>IFERROR($H3221/SUMIF($A:$A,$A3221,$H:$H)*SUMIF(Summary!$A$110:$A$186,$A3221,Summary!$P$110:$P$186),0)</f>
        <v>51701.696420722401</v>
      </c>
      <c r="AI3221" s="689">
        <f t="shared" ca="1" si="750"/>
        <v>515648.90995491634</v>
      </c>
      <c r="AJ3221" s="688">
        <f>IFERROR(H3221/SUMIF(A:A,A3221,H:H)*SUMIF(Summary!$A$110:$A$186,'Operations Support'!A3221,Summary!$Q$110:$Q$186),0)</f>
        <v>52135.383728344241</v>
      </c>
      <c r="AK3221" s="688">
        <f t="shared" ca="1" si="751"/>
        <v>515215.22264729452</v>
      </c>
      <c r="AM3221" s="688">
        <f>IFERROR($H3221/SUMIF($A:$A,$A3221,$H:$H)*SUMIF(Summary!$A$230:$A$266,$A3221,Summary!$P$230:$P$266),0)</f>
        <v>9782.0331909227098</v>
      </c>
      <c r="AN3221" s="688">
        <f>IFERROR($H3221/SUMIF($A:$A,$A3221,$H:$H)*(SUMIF(Summary!$A$230:$A$266,$A3221,Summary!$L$230:$L$266)+SUMIF(Summary!$A$281:$A$317,$A3221,Summary!$L$281:$L$317))-AM3221,0)</f>
        <v>18755.490497153438</v>
      </c>
      <c r="AO3221" s="688">
        <f>IFERROR($H3221/SUMIF($A:$A,$A3221,$H:$H)*SUMIF(Summary!$A$230:$A$266,$A3221,Summary!$Q$230:$Q$266),0)</f>
        <v>9864.0874353930776</v>
      </c>
      <c r="AP3221" s="688">
        <f>IFERROR($H3221/SUMIF($A:$A,$A3221,$H:$H)*(SUMIF(Summary!$A$230:$A$266,$A3221,Summary!$L$230:$L$266)+SUMIF(Summary!$A$281:$A$317,$A3221,Summary!$L$281:$L$317))-AO3221,0)</f>
        <v>18673.43625268307</v>
      </c>
      <c r="AQ3221" s="306"/>
      <c r="AR3221" s="688">
        <f t="shared" ca="1" si="752"/>
        <v>534404.40045206982</v>
      </c>
      <c r="AS3221" s="688">
        <f t="shared" ca="1" si="753"/>
        <v>533888.65889997757</v>
      </c>
    </row>
    <row r="3222" spans="1:45" s="15" customFormat="1" x14ac:dyDescent="0.2">
      <c r="A3222" s="423">
        <v>11711</v>
      </c>
      <c r="B3222" s="424">
        <v>4</v>
      </c>
      <c r="C3222" s="425" t="s">
        <v>304</v>
      </c>
      <c r="D3222" s="422">
        <f t="shared" si="754"/>
        <v>0</v>
      </c>
      <c r="E3222" s="422">
        <f t="shared" si="755"/>
        <v>0</v>
      </c>
      <c r="F3222" s="422">
        <f t="shared" si="756"/>
        <v>0</v>
      </c>
      <c r="G3222" s="422">
        <f t="shared" si="757"/>
        <v>0</v>
      </c>
      <c r="H3222" s="22">
        <f t="shared" si="758"/>
        <v>0</v>
      </c>
      <c r="I3222" s="116">
        <v>0</v>
      </c>
      <c r="J3222" s="116">
        <v>0</v>
      </c>
      <c r="K3222" s="116">
        <v>0</v>
      </c>
      <c r="L3222" s="116">
        <v>0</v>
      </c>
      <c r="M3222" s="22">
        <f t="shared" si="759"/>
        <v>0</v>
      </c>
      <c r="N3222" s="116">
        <v>0</v>
      </c>
      <c r="O3222" s="116">
        <v>0</v>
      </c>
      <c r="P3222" s="116">
        <v>0</v>
      </c>
      <c r="Q3222" s="116">
        <v>0</v>
      </c>
      <c r="R3222" s="22">
        <f t="shared" si="760"/>
        <v>0</v>
      </c>
      <c r="S3222" s="116">
        <v>0</v>
      </c>
      <c r="T3222" s="116">
        <v>0</v>
      </c>
      <c r="U3222" s="116">
        <v>0</v>
      </c>
      <c r="V3222" s="116">
        <v>0</v>
      </c>
      <c r="W3222" s="22">
        <f t="shared" si="761"/>
        <v>0</v>
      </c>
      <c r="X3222" s="22">
        <f t="shared" si="762"/>
        <v>0</v>
      </c>
      <c r="Y3222" s="22">
        <f ca="1">OFFSET('Cost Study'!$B$7,'Operations Support'!$C3222,'Operations Support'!$B3222)*$H3222</f>
        <v>0</v>
      </c>
      <c r="Z3222" s="23">
        <f ca="1">Y3222*'Cost Study'!$B$31</f>
        <v>0</v>
      </c>
      <c r="AA3222" s="23">
        <f ca="1">IF(A3222=10298,1.51,1)*IF($B3222&lt;3,$D3222*'Cost Study'!$B$32*OFFSET('Cost Study'!$B$7,'Operations Support'!$C3222,'Operations Support'!$B3222),0)</f>
        <v>0</v>
      </c>
      <c r="AB3222" s="24">
        <f ca="1">AA3222*'Cost Study'!$B$31</f>
        <v>0</v>
      </c>
      <c r="AC3222" s="23">
        <f ca="1">Y3222*'Cost Study'!$B$31</f>
        <v>0</v>
      </c>
      <c r="AD3222" s="24">
        <f ca="1">AA3222*'Cost Study'!$B$31</f>
        <v>0</v>
      </c>
      <c r="AE3222" s="377">
        <f t="shared" ca="1" si="763"/>
        <v>0</v>
      </c>
      <c r="AF3222" s="377">
        <f t="shared" ca="1" si="764"/>
        <v>0</v>
      </c>
      <c r="AH3222" s="688">
        <f>IFERROR($H3222/SUMIF($A:$A,$A3222,$H:$H)*SUMIF(Summary!$A$110:$A$186,$A3222,Summary!$P$110:$P$186),0)</f>
        <v>0</v>
      </c>
      <c r="AI3222" s="689">
        <f t="shared" ca="1" si="750"/>
        <v>0</v>
      </c>
      <c r="AJ3222" s="688">
        <f>IFERROR(H3222/SUMIF(A:A,A3222,H:H)*SUMIF(Summary!$A$110:$A$186,'Operations Support'!A3222,Summary!$Q$110:$Q$186),0)</f>
        <v>0</v>
      </c>
      <c r="AK3222" s="688">
        <f t="shared" ca="1" si="751"/>
        <v>0</v>
      </c>
      <c r="AL3222" s="1"/>
      <c r="AM3222" s="688">
        <f>IFERROR($H3222/SUMIF($A:$A,$A3222,$H:$H)*SUMIF(Summary!$A$230:$A$266,$A3222,Summary!$P$230:$P$266),0)</f>
        <v>0</v>
      </c>
      <c r="AN3222" s="688">
        <f>IFERROR($H3222/SUMIF($A:$A,$A3222,$H:$H)*(SUMIF(Summary!$A$230:$A$266,$A3222,Summary!$L$230:$L$266)+SUMIF(Summary!$A$281:$A$317,$A3222,Summary!$L$281:$L$317))-AM3222,0)</f>
        <v>0</v>
      </c>
      <c r="AO3222" s="688">
        <f>IFERROR($H3222/SUMIF($A:$A,$A3222,$H:$H)*SUMIF(Summary!$A$230:$A$266,$A3222,Summary!$Q$230:$Q$266),0)</f>
        <v>0</v>
      </c>
      <c r="AP3222" s="688">
        <f>IFERROR($H3222/SUMIF($A:$A,$A3222,$H:$H)*(SUMIF(Summary!$A$230:$A$266,$A3222,Summary!$L$230:$L$266)+SUMIF(Summary!$A$281:$A$317,$A3222,Summary!$L$281:$L$317))-AO3222,0)</f>
        <v>0</v>
      </c>
      <c r="AQ3222" s="306"/>
      <c r="AR3222" s="688">
        <f t="shared" ca="1" si="752"/>
        <v>0</v>
      </c>
      <c r="AS3222" s="688">
        <f t="shared" ca="1" si="753"/>
        <v>0</v>
      </c>
    </row>
    <row r="3223" spans="1:45" s="15" customFormat="1" x14ac:dyDescent="0.2">
      <c r="A3223" s="423">
        <v>11711</v>
      </c>
      <c r="B3223" s="424">
        <v>4</v>
      </c>
      <c r="C3223" s="425" t="s">
        <v>305</v>
      </c>
      <c r="D3223" s="422">
        <f t="shared" si="754"/>
        <v>0</v>
      </c>
      <c r="E3223" s="422">
        <f t="shared" si="755"/>
        <v>0</v>
      </c>
      <c r="F3223" s="422">
        <f t="shared" si="756"/>
        <v>0</v>
      </c>
      <c r="G3223" s="422">
        <f t="shared" si="757"/>
        <v>0</v>
      </c>
      <c r="H3223" s="22">
        <f t="shared" si="758"/>
        <v>0</v>
      </c>
      <c r="I3223" s="116">
        <v>0</v>
      </c>
      <c r="J3223" s="116">
        <v>0</v>
      </c>
      <c r="K3223" s="116">
        <v>0</v>
      </c>
      <c r="L3223" s="116">
        <v>0</v>
      </c>
      <c r="M3223" s="22">
        <f t="shared" si="759"/>
        <v>0</v>
      </c>
      <c r="N3223" s="116">
        <v>0</v>
      </c>
      <c r="O3223" s="116">
        <v>0</v>
      </c>
      <c r="P3223" s="116">
        <v>0</v>
      </c>
      <c r="Q3223" s="116">
        <v>0</v>
      </c>
      <c r="R3223" s="22">
        <f t="shared" si="760"/>
        <v>0</v>
      </c>
      <c r="S3223" s="116">
        <v>0</v>
      </c>
      <c r="T3223" s="116">
        <v>0</v>
      </c>
      <c r="U3223" s="116">
        <v>0</v>
      </c>
      <c r="V3223" s="116">
        <v>0</v>
      </c>
      <c r="W3223" s="22">
        <f t="shared" si="761"/>
        <v>0</v>
      </c>
      <c r="X3223" s="22">
        <f t="shared" si="762"/>
        <v>0</v>
      </c>
      <c r="Y3223" s="22">
        <f ca="1">OFFSET('Cost Study'!$B$7,'Operations Support'!$C3223,'Operations Support'!$B3223)*$H3223</f>
        <v>0</v>
      </c>
      <c r="Z3223" s="23">
        <f ca="1">Y3223*'Cost Study'!$B$31</f>
        <v>0</v>
      </c>
      <c r="AA3223" s="23">
        <f ca="1">IF(A3223=10298,1.51,1)*IF($B3223&lt;3,$D3223*'Cost Study'!$B$32*OFFSET('Cost Study'!$B$7,'Operations Support'!$C3223,'Operations Support'!$B3223),0)</f>
        <v>0</v>
      </c>
      <c r="AB3223" s="24">
        <f ca="1">AA3223*'Cost Study'!$B$31</f>
        <v>0</v>
      </c>
      <c r="AC3223" s="23">
        <f ca="1">Y3223*'Cost Study'!$B$31</f>
        <v>0</v>
      </c>
      <c r="AD3223" s="24">
        <f ca="1">AA3223*'Cost Study'!$B$31</f>
        <v>0</v>
      </c>
      <c r="AE3223" s="377">
        <f t="shared" ca="1" si="763"/>
        <v>0</v>
      </c>
      <c r="AF3223" s="377">
        <f t="shared" ca="1" si="764"/>
        <v>0</v>
      </c>
      <c r="AH3223" s="688">
        <f>IFERROR($H3223/SUMIF($A:$A,$A3223,$H:$H)*SUMIF(Summary!$A$110:$A$186,$A3223,Summary!$P$110:$P$186),0)</f>
        <v>0</v>
      </c>
      <c r="AI3223" s="689">
        <f t="shared" ca="1" si="750"/>
        <v>0</v>
      </c>
      <c r="AJ3223" s="688">
        <f>IFERROR(H3223/SUMIF(A:A,A3223,H:H)*SUMIF(Summary!$A$110:$A$186,'Operations Support'!A3223,Summary!$Q$110:$Q$186),0)</f>
        <v>0</v>
      </c>
      <c r="AK3223" s="688">
        <f t="shared" ca="1" si="751"/>
        <v>0</v>
      </c>
      <c r="AL3223" s="1"/>
      <c r="AM3223" s="688">
        <f>IFERROR($H3223/SUMIF($A:$A,$A3223,$H:$H)*SUMIF(Summary!$A$230:$A$266,$A3223,Summary!$P$230:$P$266),0)</f>
        <v>0</v>
      </c>
      <c r="AN3223" s="688">
        <f>IFERROR($H3223/SUMIF($A:$A,$A3223,$H:$H)*(SUMIF(Summary!$A$230:$A$266,$A3223,Summary!$L$230:$L$266)+SUMIF(Summary!$A$281:$A$317,$A3223,Summary!$L$281:$L$317))-AM3223,0)</f>
        <v>0</v>
      </c>
      <c r="AO3223" s="688">
        <f>IFERROR($H3223/SUMIF($A:$A,$A3223,$H:$H)*SUMIF(Summary!$A$230:$A$266,$A3223,Summary!$Q$230:$Q$266),0)</f>
        <v>0</v>
      </c>
      <c r="AP3223" s="688">
        <f>IFERROR($H3223/SUMIF($A:$A,$A3223,$H:$H)*(SUMIF(Summary!$A$230:$A$266,$A3223,Summary!$L$230:$L$266)+SUMIF(Summary!$A$281:$A$317,$A3223,Summary!$L$281:$L$317))-AO3223,0)</f>
        <v>0</v>
      </c>
      <c r="AQ3223" s="306"/>
      <c r="AR3223" s="688">
        <f t="shared" ca="1" si="752"/>
        <v>0</v>
      </c>
      <c r="AS3223" s="688">
        <f t="shared" ca="1" si="753"/>
        <v>0</v>
      </c>
    </row>
    <row r="3224" spans="1:45" x14ac:dyDescent="0.2">
      <c r="A3224" s="423">
        <v>11711</v>
      </c>
      <c r="B3224" s="424">
        <v>4</v>
      </c>
      <c r="C3224" s="425" t="s">
        <v>306</v>
      </c>
      <c r="D3224" s="422">
        <f t="shared" si="754"/>
        <v>0</v>
      </c>
      <c r="E3224" s="422">
        <f t="shared" si="755"/>
        <v>0</v>
      </c>
      <c r="F3224" s="422">
        <f t="shared" si="756"/>
        <v>0</v>
      </c>
      <c r="G3224" s="422">
        <f t="shared" si="757"/>
        <v>0</v>
      </c>
      <c r="H3224" s="22">
        <f t="shared" si="758"/>
        <v>0</v>
      </c>
      <c r="I3224" s="116">
        <v>0</v>
      </c>
      <c r="J3224" s="116">
        <v>0</v>
      </c>
      <c r="K3224" s="116">
        <v>0</v>
      </c>
      <c r="L3224" s="116">
        <v>0</v>
      </c>
      <c r="M3224" s="22">
        <f t="shared" si="759"/>
        <v>0</v>
      </c>
      <c r="N3224" s="116">
        <v>0</v>
      </c>
      <c r="O3224" s="116">
        <v>0</v>
      </c>
      <c r="P3224" s="116">
        <v>0</v>
      </c>
      <c r="Q3224" s="116">
        <v>0</v>
      </c>
      <c r="R3224" s="22">
        <f t="shared" si="760"/>
        <v>0</v>
      </c>
      <c r="S3224" s="116">
        <v>0</v>
      </c>
      <c r="T3224" s="116">
        <v>0</v>
      </c>
      <c r="U3224" s="116">
        <v>0</v>
      </c>
      <c r="V3224" s="116">
        <v>0</v>
      </c>
      <c r="W3224" s="22">
        <f t="shared" si="761"/>
        <v>0</v>
      </c>
      <c r="X3224" s="22">
        <f t="shared" si="762"/>
        <v>0</v>
      </c>
      <c r="Y3224" s="22">
        <f ca="1">OFFSET('Cost Study'!$B$7,'Operations Support'!$C3224,'Operations Support'!$B3224)*$H3224</f>
        <v>0</v>
      </c>
      <c r="Z3224" s="23">
        <f ca="1">Y3224*'Cost Study'!$B$31</f>
        <v>0</v>
      </c>
      <c r="AA3224" s="23">
        <f ca="1">IF(A3224=10298,1.51,1)*IF($B3224&lt;3,$D3224*'Cost Study'!$B$32*OFFSET('Cost Study'!$B$7,'Operations Support'!$C3224,'Operations Support'!$B3224),0)</f>
        <v>0</v>
      </c>
      <c r="AB3224" s="24">
        <f ca="1">AA3224*'Cost Study'!$B$31</f>
        <v>0</v>
      </c>
      <c r="AC3224" s="23">
        <f ca="1">Y3224*'Cost Study'!$B$31</f>
        <v>0</v>
      </c>
      <c r="AD3224" s="24">
        <f ca="1">AA3224*'Cost Study'!$B$31</f>
        <v>0</v>
      </c>
      <c r="AE3224" s="377">
        <f t="shared" ca="1" si="763"/>
        <v>0</v>
      </c>
      <c r="AF3224" s="377">
        <f t="shared" ca="1" si="764"/>
        <v>0</v>
      </c>
      <c r="AH3224" s="688">
        <f>IFERROR($H3224/SUMIF($A:$A,$A3224,$H:$H)*SUMIF(Summary!$A$110:$A$186,$A3224,Summary!$P$110:$P$186),0)</f>
        <v>0</v>
      </c>
      <c r="AI3224" s="689">
        <f t="shared" ca="1" si="750"/>
        <v>0</v>
      </c>
      <c r="AJ3224" s="688">
        <f>IFERROR(H3224/SUMIF(A:A,A3224,H:H)*SUMIF(Summary!$A$110:$A$186,'Operations Support'!A3224,Summary!$Q$110:$Q$186),0)</f>
        <v>0</v>
      </c>
      <c r="AK3224" s="688">
        <f t="shared" ca="1" si="751"/>
        <v>0</v>
      </c>
      <c r="AM3224" s="688">
        <f>IFERROR($H3224/SUMIF($A:$A,$A3224,$H:$H)*SUMIF(Summary!$A$230:$A$266,$A3224,Summary!$P$230:$P$266),0)</f>
        <v>0</v>
      </c>
      <c r="AN3224" s="688">
        <f>IFERROR($H3224/SUMIF($A:$A,$A3224,$H:$H)*(SUMIF(Summary!$A$230:$A$266,$A3224,Summary!$L$230:$L$266)+SUMIF(Summary!$A$281:$A$317,$A3224,Summary!$L$281:$L$317))-AM3224,0)</f>
        <v>0</v>
      </c>
      <c r="AO3224" s="688">
        <f>IFERROR($H3224/SUMIF($A:$A,$A3224,$H:$H)*SUMIF(Summary!$A$230:$A$266,$A3224,Summary!$Q$230:$Q$266),0)</f>
        <v>0</v>
      </c>
      <c r="AP3224" s="688">
        <f>IFERROR($H3224/SUMIF($A:$A,$A3224,$H:$H)*(SUMIF(Summary!$A$230:$A$266,$A3224,Summary!$L$230:$L$266)+SUMIF(Summary!$A$281:$A$317,$A3224,Summary!$L$281:$L$317))-AO3224,0)</f>
        <v>0</v>
      </c>
      <c r="AQ3224" s="306"/>
      <c r="AR3224" s="688">
        <f t="shared" ca="1" si="752"/>
        <v>0</v>
      </c>
      <c r="AS3224" s="688">
        <f t="shared" ca="1" si="753"/>
        <v>0</v>
      </c>
    </row>
    <row r="3225" spans="1:45" x14ac:dyDescent="0.2">
      <c r="A3225" s="423">
        <v>11711</v>
      </c>
      <c r="B3225" s="424">
        <v>4</v>
      </c>
      <c r="C3225" s="425" t="s">
        <v>307</v>
      </c>
      <c r="D3225" s="422">
        <f t="shared" si="754"/>
        <v>0</v>
      </c>
      <c r="E3225" s="422">
        <f t="shared" si="755"/>
        <v>0</v>
      </c>
      <c r="F3225" s="422">
        <f t="shared" si="756"/>
        <v>0</v>
      </c>
      <c r="G3225" s="422">
        <f t="shared" si="757"/>
        <v>0</v>
      </c>
      <c r="H3225" s="22">
        <f t="shared" si="758"/>
        <v>0</v>
      </c>
      <c r="I3225" s="116">
        <v>0</v>
      </c>
      <c r="J3225" s="116">
        <v>0</v>
      </c>
      <c r="K3225" s="116">
        <v>0</v>
      </c>
      <c r="L3225" s="116">
        <v>0</v>
      </c>
      <c r="M3225" s="22">
        <f t="shared" si="759"/>
        <v>0</v>
      </c>
      <c r="N3225" s="116">
        <v>0</v>
      </c>
      <c r="O3225" s="116">
        <v>0</v>
      </c>
      <c r="P3225" s="116">
        <v>0</v>
      </c>
      <c r="Q3225" s="116">
        <v>0</v>
      </c>
      <c r="R3225" s="22">
        <f t="shared" si="760"/>
        <v>0</v>
      </c>
      <c r="S3225" s="116">
        <v>0</v>
      </c>
      <c r="T3225" s="116">
        <v>0</v>
      </c>
      <c r="U3225" s="116">
        <v>0</v>
      </c>
      <c r="V3225" s="116">
        <v>0</v>
      </c>
      <c r="W3225" s="22">
        <f t="shared" si="761"/>
        <v>0</v>
      </c>
      <c r="X3225" s="22">
        <f t="shared" si="762"/>
        <v>0</v>
      </c>
      <c r="Y3225" s="22">
        <f ca="1">OFFSET('Cost Study'!$B$7,'Operations Support'!$C3225,'Operations Support'!$B3225)*$H3225</f>
        <v>0</v>
      </c>
      <c r="Z3225" s="23">
        <f ca="1">Y3225*'Cost Study'!$B$31</f>
        <v>0</v>
      </c>
      <c r="AA3225" s="23">
        <f ca="1">IF(A3225=10298,1.51,1)*IF($B3225&lt;3,$D3225*'Cost Study'!$B$32*OFFSET('Cost Study'!$B$7,'Operations Support'!$C3225,'Operations Support'!$B3225),0)</f>
        <v>0</v>
      </c>
      <c r="AB3225" s="24">
        <f ca="1">AA3225*'Cost Study'!$B$31</f>
        <v>0</v>
      </c>
      <c r="AC3225" s="23">
        <f ca="1">Y3225*'Cost Study'!$B$31</f>
        <v>0</v>
      </c>
      <c r="AD3225" s="24">
        <f ca="1">AA3225*'Cost Study'!$B$31</f>
        <v>0</v>
      </c>
      <c r="AE3225" s="377">
        <f t="shared" ca="1" si="763"/>
        <v>0</v>
      </c>
      <c r="AF3225" s="377">
        <f t="shared" ca="1" si="764"/>
        <v>0</v>
      </c>
      <c r="AH3225" s="688">
        <f>IFERROR($H3225/SUMIF($A:$A,$A3225,$H:$H)*SUMIF(Summary!$A$110:$A$186,$A3225,Summary!$P$110:$P$186),0)</f>
        <v>0</v>
      </c>
      <c r="AI3225" s="689">
        <f t="shared" ca="1" si="750"/>
        <v>0</v>
      </c>
      <c r="AJ3225" s="688">
        <f>IFERROR(H3225/SUMIF(A:A,A3225,H:H)*SUMIF(Summary!$A$110:$A$186,'Operations Support'!A3225,Summary!$Q$110:$Q$186),0)</f>
        <v>0</v>
      </c>
      <c r="AK3225" s="688">
        <f t="shared" ca="1" si="751"/>
        <v>0</v>
      </c>
      <c r="AM3225" s="688">
        <f>IFERROR($H3225/SUMIF($A:$A,$A3225,$H:$H)*SUMIF(Summary!$A$230:$A$266,$A3225,Summary!$P$230:$P$266),0)</f>
        <v>0</v>
      </c>
      <c r="AN3225" s="688">
        <f>IFERROR($H3225/SUMIF($A:$A,$A3225,$H:$H)*(SUMIF(Summary!$A$230:$A$266,$A3225,Summary!$L$230:$L$266)+SUMIF(Summary!$A$281:$A$317,$A3225,Summary!$L$281:$L$317))-AM3225,0)</f>
        <v>0</v>
      </c>
      <c r="AO3225" s="688">
        <f>IFERROR($H3225/SUMIF($A:$A,$A3225,$H:$H)*SUMIF(Summary!$A$230:$A$266,$A3225,Summary!$Q$230:$Q$266),0)</f>
        <v>0</v>
      </c>
      <c r="AP3225" s="688">
        <f>IFERROR($H3225/SUMIF($A:$A,$A3225,$H:$H)*(SUMIF(Summary!$A$230:$A$266,$A3225,Summary!$L$230:$L$266)+SUMIF(Summary!$A$281:$A$317,$A3225,Summary!$L$281:$L$317))-AO3225,0)</f>
        <v>0</v>
      </c>
      <c r="AQ3225" s="306"/>
      <c r="AR3225" s="688">
        <f t="shared" ca="1" si="752"/>
        <v>0</v>
      </c>
      <c r="AS3225" s="688">
        <f t="shared" ca="1" si="753"/>
        <v>0</v>
      </c>
    </row>
    <row r="3226" spans="1:45" x14ac:dyDescent="0.2">
      <c r="A3226" s="423">
        <v>11711</v>
      </c>
      <c r="B3226" s="424">
        <v>4</v>
      </c>
      <c r="C3226" s="425" t="s">
        <v>308</v>
      </c>
      <c r="D3226" s="422">
        <f t="shared" si="754"/>
        <v>0</v>
      </c>
      <c r="E3226" s="422">
        <f t="shared" si="755"/>
        <v>0</v>
      </c>
      <c r="F3226" s="422">
        <f t="shared" si="756"/>
        <v>0</v>
      </c>
      <c r="G3226" s="422">
        <f t="shared" si="757"/>
        <v>0</v>
      </c>
      <c r="H3226" s="22">
        <f t="shared" si="758"/>
        <v>0</v>
      </c>
      <c r="I3226" s="116">
        <v>0</v>
      </c>
      <c r="J3226" s="116">
        <v>0</v>
      </c>
      <c r="K3226" s="116">
        <v>0</v>
      </c>
      <c r="L3226" s="116">
        <v>0</v>
      </c>
      <c r="M3226" s="22">
        <f t="shared" si="759"/>
        <v>0</v>
      </c>
      <c r="N3226" s="116">
        <v>0</v>
      </c>
      <c r="O3226" s="116">
        <v>0</v>
      </c>
      <c r="P3226" s="116">
        <v>0</v>
      </c>
      <c r="Q3226" s="116">
        <v>0</v>
      </c>
      <c r="R3226" s="22">
        <f t="shared" si="760"/>
        <v>0</v>
      </c>
      <c r="S3226" s="116">
        <v>0</v>
      </c>
      <c r="T3226" s="116">
        <v>0</v>
      </c>
      <c r="U3226" s="116">
        <v>0</v>
      </c>
      <c r="V3226" s="116">
        <v>0</v>
      </c>
      <c r="W3226" s="22">
        <f t="shared" si="761"/>
        <v>0</v>
      </c>
      <c r="X3226" s="22">
        <f t="shared" si="762"/>
        <v>0</v>
      </c>
      <c r="Y3226" s="22">
        <f ca="1">OFFSET('Cost Study'!$B$7,'Operations Support'!$C3226,'Operations Support'!$B3226)*$H3226</f>
        <v>0</v>
      </c>
      <c r="Z3226" s="23">
        <f ca="1">Y3226*'Cost Study'!$B$31</f>
        <v>0</v>
      </c>
      <c r="AA3226" s="23">
        <f ca="1">IF(A3226=10298,1.51,1)*IF($B3226&lt;3,$D3226*'Cost Study'!$B$32*OFFSET('Cost Study'!$B$7,'Operations Support'!$C3226,'Operations Support'!$B3226),0)</f>
        <v>0</v>
      </c>
      <c r="AB3226" s="24">
        <f ca="1">AA3226*'Cost Study'!$B$31</f>
        <v>0</v>
      </c>
      <c r="AC3226" s="23">
        <f ca="1">Y3226*'Cost Study'!$B$31</f>
        <v>0</v>
      </c>
      <c r="AD3226" s="24">
        <f ca="1">AA3226*'Cost Study'!$B$31</f>
        <v>0</v>
      </c>
      <c r="AE3226" s="377">
        <f t="shared" ca="1" si="763"/>
        <v>0</v>
      </c>
      <c r="AF3226" s="377">
        <f t="shared" ca="1" si="764"/>
        <v>0</v>
      </c>
      <c r="AH3226" s="688">
        <f>IFERROR($H3226/SUMIF($A:$A,$A3226,$H:$H)*SUMIF(Summary!$A$110:$A$186,$A3226,Summary!$P$110:$P$186),0)</f>
        <v>0</v>
      </c>
      <c r="AI3226" s="689">
        <f t="shared" ca="1" si="750"/>
        <v>0</v>
      </c>
      <c r="AJ3226" s="688">
        <f>IFERROR(H3226/SUMIF(A:A,A3226,H:H)*SUMIF(Summary!$A$110:$A$186,'Operations Support'!A3226,Summary!$Q$110:$Q$186),0)</f>
        <v>0</v>
      </c>
      <c r="AK3226" s="688">
        <f t="shared" ca="1" si="751"/>
        <v>0</v>
      </c>
      <c r="AM3226" s="688">
        <f>IFERROR($H3226/SUMIF($A:$A,$A3226,$H:$H)*SUMIF(Summary!$A$230:$A$266,$A3226,Summary!$P$230:$P$266),0)</f>
        <v>0</v>
      </c>
      <c r="AN3226" s="688">
        <f>IFERROR($H3226/SUMIF($A:$A,$A3226,$H:$H)*(SUMIF(Summary!$A$230:$A$266,$A3226,Summary!$L$230:$L$266)+SUMIF(Summary!$A$281:$A$317,$A3226,Summary!$L$281:$L$317))-AM3226,0)</f>
        <v>0</v>
      </c>
      <c r="AO3226" s="688">
        <f>IFERROR($H3226/SUMIF($A:$A,$A3226,$H:$H)*SUMIF(Summary!$A$230:$A$266,$A3226,Summary!$Q$230:$Q$266),0)</f>
        <v>0</v>
      </c>
      <c r="AP3226" s="688">
        <f>IFERROR($H3226/SUMIF($A:$A,$A3226,$H:$H)*(SUMIF(Summary!$A$230:$A$266,$A3226,Summary!$L$230:$L$266)+SUMIF(Summary!$A$281:$A$317,$A3226,Summary!$L$281:$L$317))-AO3226,0)</f>
        <v>0</v>
      </c>
      <c r="AQ3226" s="306"/>
      <c r="AR3226" s="688">
        <f t="shared" ca="1" si="752"/>
        <v>0</v>
      </c>
      <c r="AS3226" s="688">
        <f t="shared" ca="1" si="753"/>
        <v>0</v>
      </c>
    </row>
    <row r="3227" spans="1:45" x14ac:dyDescent="0.2">
      <c r="A3227" s="423">
        <v>11711</v>
      </c>
      <c r="B3227" s="424">
        <v>4</v>
      </c>
      <c r="C3227" s="425" t="s">
        <v>309</v>
      </c>
      <c r="D3227" s="422">
        <f t="shared" si="754"/>
        <v>0</v>
      </c>
      <c r="E3227" s="422">
        <f t="shared" si="755"/>
        <v>0</v>
      </c>
      <c r="F3227" s="422">
        <f t="shared" si="756"/>
        <v>0</v>
      </c>
      <c r="G3227" s="422">
        <f t="shared" si="757"/>
        <v>0</v>
      </c>
      <c r="H3227" s="22">
        <f t="shared" si="758"/>
        <v>0</v>
      </c>
      <c r="I3227" s="116">
        <v>0</v>
      </c>
      <c r="J3227" s="116">
        <v>0</v>
      </c>
      <c r="K3227" s="116">
        <v>0</v>
      </c>
      <c r="L3227" s="116">
        <v>0</v>
      </c>
      <c r="M3227" s="22">
        <f t="shared" si="759"/>
        <v>0</v>
      </c>
      <c r="N3227" s="116">
        <v>0</v>
      </c>
      <c r="O3227" s="116">
        <v>0</v>
      </c>
      <c r="P3227" s="116">
        <v>0</v>
      </c>
      <c r="Q3227" s="116">
        <v>0</v>
      </c>
      <c r="R3227" s="22">
        <f t="shared" si="760"/>
        <v>0</v>
      </c>
      <c r="S3227" s="116">
        <v>0</v>
      </c>
      <c r="T3227" s="116">
        <v>0</v>
      </c>
      <c r="U3227" s="116">
        <v>0</v>
      </c>
      <c r="V3227" s="116">
        <v>0</v>
      </c>
      <c r="W3227" s="22">
        <f t="shared" si="761"/>
        <v>0</v>
      </c>
      <c r="X3227" s="22">
        <f t="shared" si="762"/>
        <v>0</v>
      </c>
      <c r="Y3227" s="22">
        <f ca="1">OFFSET('Cost Study'!$B$7,'Operations Support'!$C3227,'Operations Support'!$B3227)*$H3227</f>
        <v>0</v>
      </c>
      <c r="Z3227" s="23">
        <f ca="1">Y3227*'Cost Study'!$B$31</f>
        <v>0</v>
      </c>
      <c r="AA3227" s="23">
        <f ca="1">IF(A3227=10298,1.51,1)*IF($B3227&lt;3,$D3227*'Cost Study'!$B$32*OFFSET('Cost Study'!$B$7,'Operations Support'!$C3227,'Operations Support'!$B3227),0)</f>
        <v>0</v>
      </c>
      <c r="AB3227" s="24">
        <f ca="1">AA3227*'Cost Study'!$B$31</f>
        <v>0</v>
      </c>
      <c r="AC3227" s="23">
        <f ca="1">Y3227*'Cost Study'!$B$31</f>
        <v>0</v>
      </c>
      <c r="AD3227" s="24">
        <f ca="1">AA3227*'Cost Study'!$B$31</f>
        <v>0</v>
      </c>
      <c r="AE3227" s="377">
        <f t="shared" ca="1" si="763"/>
        <v>0</v>
      </c>
      <c r="AF3227" s="377">
        <f t="shared" ca="1" si="764"/>
        <v>0</v>
      </c>
      <c r="AH3227" s="688">
        <f>IFERROR($H3227/SUMIF($A:$A,$A3227,$H:$H)*SUMIF(Summary!$A$110:$A$186,$A3227,Summary!$P$110:$P$186),0)</f>
        <v>0</v>
      </c>
      <c r="AI3227" s="689">
        <f t="shared" ca="1" si="750"/>
        <v>0</v>
      </c>
      <c r="AJ3227" s="688">
        <f>IFERROR(H3227/SUMIF(A:A,A3227,H:H)*SUMIF(Summary!$A$110:$A$186,'Operations Support'!A3227,Summary!$Q$110:$Q$186),0)</f>
        <v>0</v>
      </c>
      <c r="AK3227" s="688">
        <f t="shared" ca="1" si="751"/>
        <v>0</v>
      </c>
      <c r="AM3227" s="688">
        <f>IFERROR($H3227/SUMIF($A:$A,$A3227,$H:$H)*SUMIF(Summary!$A$230:$A$266,$A3227,Summary!$P$230:$P$266),0)</f>
        <v>0</v>
      </c>
      <c r="AN3227" s="688">
        <f>IFERROR($H3227/SUMIF($A:$A,$A3227,$H:$H)*(SUMIF(Summary!$A$230:$A$266,$A3227,Summary!$L$230:$L$266)+SUMIF(Summary!$A$281:$A$317,$A3227,Summary!$L$281:$L$317))-AM3227,0)</f>
        <v>0</v>
      </c>
      <c r="AO3227" s="688">
        <f>IFERROR($H3227/SUMIF($A:$A,$A3227,$H:$H)*SUMIF(Summary!$A$230:$A$266,$A3227,Summary!$Q$230:$Q$266),0)</f>
        <v>0</v>
      </c>
      <c r="AP3227" s="688">
        <f>IFERROR($H3227/SUMIF($A:$A,$A3227,$H:$H)*(SUMIF(Summary!$A$230:$A$266,$A3227,Summary!$L$230:$L$266)+SUMIF(Summary!$A$281:$A$317,$A3227,Summary!$L$281:$L$317))-AO3227,0)</f>
        <v>0</v>
      </c>
      <c r="AQ3227" s="306"/>
      <c r="AR3227" s="688">
        <f t="shared" ca="1" si="752"/>
        <v>0</v>
      </c>
      <c r="AS3227" s="688">
        <f t="shared" ca="1" si="753"/>
        <v>0</v>
      </c>
    </row>
    <row r="3228" spans="1:45" x14ac:dyDescent="0.2">
      <c r="A3228" s="423">
        <v>11711</v>
      </c>
      <c r="B3228" s="424">
        <v>4</v>
      </c>
      <c r="C3228" s="425" t="s">
        <v>310</v>
      </c>
      <c r="D3228" s="422">
        <f t="shared" si="754"/>
        <v>0</v>
      </c>
      <c r="E3228" s="422">
        <f t="shared" si="755"/>
        <v>0</v>
      </c>
      <c r="F3228" s="422">
        <f t="shared" si="756"/>
        <v>0</v>
      </c>
      <c r="G3228" s="422">
        <f t="shared" si="757"/>
        <v>0</v>
      </c>
      <c r="H3228" s="22">
        <f t="shared" si="758"/>
        <v>0</v>
      </c>
      <c r="I3228" s="116">
        <v>0</v>
      </c>
      <c r="J3228" s="116">
        <v>0</v>
      </c>
      <c r="K3228" s="116">
        <v>0</v>
      </c>
      <c r="L3228" s="116">
        <v>0</v>
      </c>
      <c r="M3228" s="22">
        <f t="shared" si="759"/>
        <v>0</v>
      </c>
      <c r="N3228" s="116">
        <v>0</v>
      </c>
      <c r="O3228" s="116">
        <v>0</v>
      </c>
      <c r="P3228" s="116">
        <v>0</v>
      </c>
      <c r="Q3228" s="116">
        <v>0</v>
      </c>
      <c r="R3228" s="22">
        <f t="shared" si="760"/>
        <v>0</v>
      </c>
      <c r="S3228" s="116">
        <v>0</v>
      </c>
      <c r="T3228" s="116">
        <v>0</v>
      </c>
      <c r="U3228" s="116">
        <v>0</v>
      </c>
      <c r="V3228" s="116">
        <v>0</v>
      </c>
      <c r="W3228" s="22">
        <f t="shared" si="761"/>
        <v>0</v>
      </c>
      <c r="X3228" s="22">
        <f t="shared" si="762"/>
        <v>0</v>
      </c>
      <c r="Y3228" s="22">
        <f ca="1">OFFSET('Cost Study'!$B$7,'Operations Support'!$C3228,'Operations Support'!$B3228)*$H3228</f>
        <v>0</v>
      </c>
      <c r="Z3228" s="23">
        <f ca="1">Y3228*'Cost Study'!$B$31</f>
        <v>0</v>
      </c>
      <c r="AA3228" s="23">
        <f ca="1">IF(A3228=10298,1.51,1)*IF($B3228&lt;3,$D3228*'Cost Study'!$B$32*OFFSET('Cost Study'!$B$7,'Operations Support'!$C3228,'Operations Support'!$B3228),0)</f>
        <v>0</v>
      </c>
      <c r="AB3228" s="24">
        <f ca="1">AA3228*'Cost Study'!$B$31</f>
        <v>0</v>
      </c>
      <c r="AC3228" s="23">
        <f ca="1">Y3228*'Cost Study'!$B$31</f>
        <v>0</v>
      </c>
      <c r="AD3228" s="24">
        <f ca="1">AA3228*'Cost Study'!$B$31</f>
        <v>0</v>
      </c>
      <c r="AE3228" s="377">
        <f t="shared" ca="1" si="763"/>
        <v>0</v>
      </c>
      <c r="AF3228" s="377">
        <f t="shared" ca="1" si="764"/>
        <v>0</v>
      </c>
      <c r="AH3228" s="688">
        <f>IFERROR($H3228/SUMIF($A:$A,$A3228,$H:$H)*SUMIF(Summary!$A$110:$A$186,$A3228,Summary!$P$110:$P$186),0)</f>
        <v>0</v>
      </c>
      <c r="AI3228" s="689">
        <f t="shared" ca="1" si="750"/>
        <v>0</v>
      </c>
      <c r="AJ3228" s="688">
        <f>IFERROR(H3228/SUMIF(A:A,A3228,H:H)*SUMIF(Summary!$A$110:$A$186,'Operations Support'!A3228,Summary!$Q$110:$Q$186),0)</f>
        <v>0</v>
      </c>
      <c r="AK3228" s="688">
        <f t="shared" ca="1" si="751"/>
        <v>0</v>
      </c>
      <c r="AM3228" s="688">
        <f>IFERROR($H3228/SUMIF($A:$A,$A3228,$H:$H)*SUMIF(Summary!$A$230:$A$266,$A3228,Summary!$P$230:$P$266),0)</f>
        <v>0</v>
      </c>
      <c r="AN3228" s="688">
        <f>IFERROR($H3228/SUMIF($A:$A,$A3228,$H:$H)*(SUMIF(Summary!$A$230:$A$266,$A3228,Summary!$L$230:$L$266)+SUMIF(Summary!$A$281:$A$317,$A3228,Summary!$L$281:$L$317))-AM3228,0)</f>
        <v>0</v>
      </c>
      <c r="AO3228" s="688">
        <f>IFERROR($H3228/SUMIF($A:$A,$A3228,$H:$H)*SUMIF(Summary!$A$230:$A$266,$A3228,Summary!$Q$230:$Q$266),0)</f>
        <v>0</v>
      </c>
      <c r="AP3228" s="688">
        <f>IFERROR($H3228/SUMIF($A:$A,$A3228,$H:$H)*(SUMIF(Summary!$A$230:$A$266,$A3228,Summary!$L$230:$L$266)+SUMIF(Summary!$A$281:$A$317,$A3228,Summary!$L$281:$L$317))-AO3228,0)</f>
        <v>0</v>
      </c>
      <c r="AQ3228" s="306"/>
      <c r="AR3228" s="688">
        <f t="shared" ca="1" si="752"/>
        <v>0</v>
      </c>
      <c r="AS3228" s="688">
        <f t="shared" ca="1" si="753"/>
        <v>0</v>
      </c>
    </row>
    <row r="3229" spans="1:45" x14ac:dyDescent="0.2">
      <c r="A3229" s="423">
        <v>11711</v>
      </c>
      <c r="B3229" s="424">
        <v>4</v>
      </c>
      <c r="C3229" s="425" t="s">
        <v>311</v>
      </c>
      <c r="D3229" s="422">
        <f t="shared" si="754"/>
        <v>0</v>
      </c>
      <c r="E3229" s="422">
        <f t="shared" si="755"/>
        <v>0</v>
      </c>
      <c r="F3229" s="422">
        <f t="shared" si="756"/>
        <v>0</v>
      </c>
      <c r="G3229" s="422">
        <f t="shared" si="757"/>
        <v>0</v>
      </c>
      <c r="H3229" s="22">
        <f t="shared" si="758"/>
        <v>0</v>
      </c>
      <c r="I3229" s="116">
        <v>0</v>
      </c>
      <c r="J3229" s="116">
        <v>0</v>
      </c>
      <c r="K3229" s="116">
        <v>0</v>
      </c>
      <c r="L3229" s="116">
        <v>0</v>
      </c>
      <c r="M3229" s="22">
        <f t="shared" si="759"/>
        <v>0</v>
      </c>
      <c r="N3229" s="116">
        <v>0</v>
      </c>
      <c r="O3229" s="116">
        <v>0</v>
      </c>
      <c r="P3229" s="116">
        <v>0</v>
      </c>
      <c r="Q3229" s="116">
        <v>0</v>
      </c>
      <c r="R3229" s="22">
        <f t="shared" si="760"/>
        <v>0</v>
      </c>
      <c r="S3229" s="116">
        <v>0</v>
      </c>
      <c r="T3229" s="116">
        <v>0</v>
      </c>
      <c r="U3229" s="116">
        <v>0</v>
      </c>
      <c r="V3229" s="116">
        <v>0</v>
      </c>
      <c r="W3229" s="22">
        <f t="shared" si="761"/>
        <v>0</v>
      </c>
      <c r="X3229" s="22">
        <f t="shared" si="762"/>
        <v>0</v>
      </c>
      <c r="Y3229" s="22">
        <f ca="1">OFFSET('Cost Study'!$B$7,'Operations Support'!$C3229,'Operations Support'!$B3229)*$H3229</f>
        <v>0</v>
      </c>
      <c r="Z3229" s="23">
        <f ca="1">Y3229*'Cost Study'!$B$31</f>
        <v>0</v>
      </c>
      <c r="AA3229" s="23">
        <f ca="1">IF(A3229=10298,1.51,1)*IF($B3229&lt;3,$D3229*'Cost Study'!$B$32*OFFSET('Cost Study'!$B$7,'Operations Support'!$C3229,'Operations Support'!$B3229),0)</f>
        <v>0</v>
      </c>
      <c r="AB3229" s="24">
        <f ca="1">AA3229*'Cost Study'!$B$31</f>
        <v>0</v>
      </c>
      <c r="AC3229" s="23">
        <f ca="1">Y3229*'Cost Study'!$B$31</f>
        <v>0</v>
      </c>
      <c r="AD3229" s="24">
        <f ca="1">AA3229*'Cost Study'!$B$31</f>
        <v>0</v>
      </c>
      <c r="AE3229" s="377">
        <f t="shared" ca="1" si="763"/>
        <v>0</v>
      </c>
      <c r="AF3229" s="377">
        <f t="shared" ca="1" si="764"/>
        <v>0</v>
      </c>
      <c r="AH3229" s="688">
        <f>IFERROR($H3229/SUMIF($A:$A,$A3229,$H:$H)*SUMIF(Summary!$A$110:$A$186,$A3229,Summary!$P$110:$P$186),0)</f>
        <v>0</v>
      </c>
      <c r="AI3229" s="689">
        <f t="shared" ca="1" si="750"/>
        <v>0</v>
      </c>
      <c r="AJ3229" s="688">
        <f>IFERROR(H3229/SUMIF(A:A,A3229,H:H)*SUMIF(Summary!$A$110:$A$186,'Operations Support'!A3229,Summary!$Q$110:$Q$186),0)</f>
        <v>0</v>
      </c>
      <c r="AK3229" s="688">
        <f t="shared" ca="1" si="751"/>
        <v>0</v>
      </c>
      <c r="AM3229" s="688">
        <f>IFERROR($H3229/SUMIF($A:$A,$A3229,$H:$H)*SUMIF(Summary!$A$230:$A$266,$A3229,Summary!$P$230:$P$266),0)</f>
        <v>0</v>
      </c>
      <c r="AN3229" s="688">
        <f>IFERROR($H3229/SUMIF($A:$A,$A3229,$H:$H)*(SUMIF(Summary!$A$230:$A$266,$A3229,Summary!$L$230:$L$266)+SUMIF(Summary!$A$281:$A$317,$A3229,Summary!$L$281:$L$317))-AM3229,0)</f>
        <v>0</v>
      </c>
      <c r="AO3229" s="688">
        <f>IFERROR($H3229/SUMIF($A:$A,$A3229,$H:$H)*SUMIF(Summary!$A$230:$A$266,$A3229,Summary!$Q$230:$Q$266),0)</f>
        <v>0</v>
      </c>
      <c r="AP3229" s="688">
        <f>IFERROR($H3229/SUMIF($A:$A,$A3229,$H:$H)*(SUMIF(Summary!$A$230:$A$266,$A3229,Summary!$L$230:$L$266)+SUMIF(Summary!$A$281:$A$317,$A3229,Summary!$L$281:$L$317))-AO3229,0)</f>
        <v>0</v>
      </c>
      <c r="AQ3229" s="306"/>
      <c r="AR3229" s="688">
        <f t="shared" ca="1" si="752"/>
        <v>0</v>
      </c>
      <c r="AS3229" s="688">
        <f t="shared" ca="1" si="753"/>
        <v>0</v>
      </c>
    </row>
    <row r="3230" spans="1:45" x14ac:dyDescent="0.2">
      <c r="A3230" s="423">
        <v>11711</v>
      </c>
      <c r="B3230" s="424">
        <v>4</v>
      </c>
      <c r="C3230" s="425" t="s">
        <v>312</v>
      </c>
      <c r="D3230" s="422">
        <f t="shared" si="754"/>
        <v>0</v>
      </c>
      <c r="E3230" s="422">
        <f t="shared" si="755"/>
        <v>0</v>
      </c>
      <c r="F3230" s="422">
        <f t="shared" si="756"/>
        <v>0</v>
      </c>
      <c r="G3230" s="422">
        <f t="shared" si="757"/>
        <v>0</v>
      </c>
      <c r="H3230" s="22">
        <f t="shared" si="758"/>
        <v>0</v>
      </c>
      <c r="I3230" s="116">
        <v>0</v>
      </c>
      <c r="J3230" s="116">
        <v>0</v>
      </c>
      <c r="K3230" s="116">
        <v>0</v>
      </c>
      <c r="L3230" s="116">
        <v>0</v>
      </c>
      <c r="M3230" s="22">
        <f t="shared" si="759"/>
        <v>0</v>
      </c>
      <c r="N3230" s="116">
        <v>0</v>
      </c>
      <c r="O3230" s="116">
        <v>0</v>
      </c>
      <c r="P3230" s="116">
        <v>0</v>
      </c>
      <c r="Q3230" s="116">
        <v>0</v>
      </c>
      <c r="R3230" s="22">
        <f t="shared" si="760"/>
        <v>0</v>
      </c>
      <c r="S3230" s="116">
        <v>0</v>
      </c>
      <c r="T3230" s="116">
        <v>0</v>
      </c>
      <c r="U3230" s="116">
        <v>0</v>
      </c>
      <c r="V3230" s="116">
        <v>0</v>
      </c>
      <c r="W3230" s="22">
        <f t="shared" si="761"/>
        <v>0</v>
      </c>
      <c r="X3230" s="22">
        <f t="shared" si="762"/>
        <v>0</v>
      </c>
      <c r="Y3230" s="22">
        <f ca="1">OFFSET('Cost Study'!$B$7,'Operations Support'!$C3230,'Operations Support'!$B3230)*$H3230</f>
        <v>0</v>
      </c>
      <c r="Z3230" s="23">
        <f ca="1">Y3230*'Cost Study'!$B$31</f>
        <v>0</v>
      </c>
      <c r="AA3230" s="23">
        <f ca="1">IF(A3230=10298,1.51,1)*IF($B3230&lt;3,$D3230*'Cost Study'!$B$32*OFFSET('Cost Study'!$B$7,'Operations Support'!$C3230,'Operations Support'!$B3230),0)</f>
        <v>0</v>
      </c>
      <c r="AB3230" s="24">
        <f ca="1">AA3230*'Cost Study'!$B$31</f>
        <v>0</v>
      </c>
      <c r="AC3230" s="23">
        <f ca="1">Y3230*'Cost Study'!$B$31</f>
        <v>0</v>
      </c>
      <c r="AD3230" s="24">
        <f ca="1">AA3230*'Cost Study'!$B$31</f>
        <v>0</v>
      </c>
      <c r="AE3230" s="377">
        <f t="shared" ca="1" si="763"/>
        <v>0</v>
      </c>
      <c r="AF3230" s="377">
        <f t="shared" ca="1" si="764"/>
        <v>0</v>
      </c>
      <c r="AH3230" s="688">
        <f>IFERROR($H3230/SUMIF($A:$A,$A3230,$H:$H)*SUMIF(Summary!$A$110:$A$186,$A3230,Summary!$P$110:$P$186),0)</f>
        <v>0</v>
      </c>
      <c r="AI3230" s="689">
        <f t="shared" ca="1" si="750"/>
        <v>0</v>
      </c>
      <c r="AJ3230" s="688">
        <f>IFERROR(H3230/SUMIF(A:A,A3230,H:H)*SUMIF(Summary!$A$110:$A$186,'Operations Support'!A3230,Summary!$Q$110:$Q$186),0)</f>
        <v>0</v>
      </c>
      <c r="AK3230" s="688">
        <f t="shared" ca="1" si="751"/>
        <v>0</v>
      </c>
      <c r="AM3230" s="688">
        <f>IFERROR($H3230/SUMIF($A:$A,$A3230,$H:$H)*SUMIF(Summary!$A$230:$A$266,$A3230,Summary!$P$230:$P$266),0)</f>
        <v>0</v>
      </c>
      <c r="AN3230" s="688">
        <f>IFERROR($H3230/SUMIF($A:$A,$A3230,$H:$H)*(SUMIF(Summary!$A$230:$A$266,$A3230,Summary!$L$230:$L$266)+SUMIF(Summary!$A$281:$A$317,$A3230,Summary!$L$281:$L$317))-AM3230,0)</f>
        <v>0</v>
      </c>
      <c r="AO3230" s="688">
        <f>IFERROR($H3230/SUMIF($A:$A,$A3230,$H:$H)*SUMIF(Summary!$A$230:$A$266,$A3230,Summary!$Q$230:$Q$266),0)</f>
        <v>0</v>
      </c>
      <c r="AP3230" s="688">
        <f>IFERROR($H3230/SUMIF($A:$A,$A3230,$H:$H)*(SUMIF(Summary!$A$230:$A$266,$A3230,Summary!$L$230:$L$266)+SUMIF(Summary!$A$281:$A$317,$A3230,Summary!$L$281:$L$317))-AO3230,0)</f>
        <v>0</v>
      </c>
      <c r="AQ3230" s="306"/>
      <c r="AR3230" s="688">
        <f t="shared" ca="1" si="752"/>
        <v>0</v>
      </c>
      <c r="AS3230" s="688">
        <f t="shared" ca="1" si="753"/>
        <v>0</v>
      </c>
    </row>
    <row r="3231" spans="1:45" x14ac:dyDescent="0.2">
      <c r="A3231" s="423">
        <v>11711</v>
      </c>
      <c r="B3231" s="424">
        <v>4</v>
      </c>
      <c r="C3231" s="425" t="s">
        <v>313</v>
      </c>
      <c r="D3231" s="422">
        <f t="shared" si="754"/>
        <v>0</v>
      </c>
      <c r="E3231" s="422">
        <f t="shared" si="755"/>
        <v>0</v>
      </c>
      <c r="F3231" s="422">
        <f t="shared" si="756"/>
        <v>0</v>
      </c>
      <c r="G3231" s="422">
        <f t="shared" si="757"/>
        <v>0</v>
      </c>
      <c r="H3231" s="22">
        <f t="shared" si="758"/>
        <v>0</v>
      </c>
      <c r="I3231" s="116">
        <v>0</v>
      </c>
      <c r="J3231" s="116">
        <v>0</v>
      </c>
      <c r="K3231" s="116">
        <v>0</v>
      </c>
      <c r="L3231" s="116">
        <v>0</v>
      </c>
      <c r="M3231" s="22">
        <f t="shared" si="759"/>
        <v>0</v>
      </c>
      <c r="N3231" s="116">
        <v>0</v>
      </c>
      <c r="O3231" s="116">
        <v>0</v>
      </c>
      <c r="P3231" s="116">
        <v>0</v>
      </c>
      <c r="Q3231" s="116">
        <v>0</v>
      </c>
      <c r="R3231" s="22">
        <f t="shared" si="760"/>
        <v>0</v>
      </c>
      <c r="S3231" s="116">
        <v>0</v>
      </c>
      <c r="T3231" s="116">
        <v>0</v>
      </c>
      <c r="U3231" s="116">
        <v>0</v>
      </c>
      <c r="V3231" s="116">
        <v>0</v>
      </c>
      <c r="W3231" s="22">
        <f t="shared" si="761"/>
        <v>0</v>
      </c>
      <c r="X3231" s="22">
        <f t="shared" si="762"/>
        <v>0</v>
      </c>
      <c r="Y3231" s="22">
        <f ca="1">OFFSET('Cost Study'!$B$7,'Operations Support'!$C3231,'Operations Support'!$B3231)*$H3231</f>
        <v>0</v>
      </c>
      <c r="Z3231" s="23">
        <f ca="1">Y3231*'Cost Study'!$B$31</f>
        <v>0</v>
      </c>
      <c r="AA3231" s="23">
        <f ca="1">IF(A3231=10298,1.51,1)*IF($B3231&lt;3,$D3231*'Cost Study'!$B$32*OFFSET('Cost Study'!$B$7,'Operations Support'!$C3231,'Operations Support'!$B3231),0)</f>
        <v>0</v>
      </c>
      <c r="AB3231" s="24">
        <f ca="1">AA3231*'Cost Study'!$B$31</f>
        <v>0</v>
      </c>
      <c r="AC3231" s="23">
        <f ca="1">Y3231*'Cost Study'!$B$31</f>
        <v>0</v>
      </c>
      <c r="AD3231" s="24">
        <f ca="1">AA3231*'Cost Study'!$B$31</f>
        <v>0</v>
      </c>
      <c r="AE3231" s="377">
        <f t="shared" ca="1" si="763"/>
        <v>0</v>
      </c>
      <c r="AF3231" s="377">
        <f t="shared" ca="1" si="764"/>
        <v>0</v>
      </c>
      <c r="AH3231" s="688">
        <f>IFERROR($H3231/SUMIF($A:$A,$A3231,$H:$H)*SUMIF(Summary!$A$110:$A$186,$A3231,Summary!$P$110:$P$186),0)</f>
        <v>0</v>
      </c>
      <c r="AI3231" s="689">
        <f t="shared" ca="1" si="750"/>
        <v>0</v>
      </c>
      <c r="AJ3231" s="688">
        <f>IFERROR(H3231/SUMIF(A:A,A3231,H:H)*SUMIF(Summary!$A$110:$A$186,'Operations Support'!A3231,Summary!$Q$110:$Q$186),0)</f>
        <v>0</v>
      </c>
      <c r="AK3231" s="688">
        <f t="shared" ca="1" si="751"/>
        <v>0</v>
      </c>
      <c r="AM3231" s="688">
        <f>IFERROR($H3231/SUMIF($A:$A,$A3231,$H:$H)*SUMIF(Summary!$A$230:$A$266,$A3231,Summary!$P$230:$P$266),0)</f>
        <v>0</v>
      </c>
      <c r="AN3231" s="688">
        <f>IFERROR($H3231/SUMIF($A:$A,$A3231,$H:$H)*(SUMIF(Summary!$A$230:$A$266,$A3231,Summary!$L$230:$L$266)+SUMIF(Summary!$A$281:$A$317,$A3231,Summary!$L$281:$L$317))-AM3231,0)</f>
        <v>0</v>
      </c>
      <c r="AO3231" s="688">
        <f>IFERROR($H3231/SUMIF($A:$A,$A3231,$H:$H)*SUMIF(Summary!$A$230:$A$266,$A3231,Summary!$Q$230:$Q$266),0)</f>
        <v>0</v>
      </c>
      <c r="AP3231" s="688">
        <f>IFERROR($H3231/SUMIF($A:$A,$A3231,$H:$H)*(SUMIF(Summary!$A$230:$A$266,$A3231,Summary!$L$230:$L$266)+SUMIF(Summary!$A$281:$A$317,$A3231,Summary!$L$281:$L$317))-AO3231,0)</f>
        <v>0</v>
      </c>
      <c r="AQ3231" s="306"/>
      <c r="AR3231" s="688">
        <f t="shared" ca="1" si="752"/>
        <v>0</v>
      </c>
      <c r="AS3231" s="688">
        <f t="shared" ca="1" si="753"/>
        <v>0</v>
      </c>
    </row>
    <row r="3232" spans="1:45" x14ac:dyDescent="0.2">
      <c r="A3232" s="423">
        <v>11711</v>
      </c>
      <c r="B3232" s="424">
        <v>4</v>
      </c>
      <c r="C3232" s="425" t="s">
        <v>314</v>
      </c>
      <c r="D3232" s="422">
        <f t="shared" si="754"/>
        <v>0</v>
      </c>
      <c r="E3232" s="422">
        <f t="shared" si="755"/>
        <v>0</v>
      </c>
      <c r="F3232" s="422">
        <f t="shared" si="756"/>
        <v>0</v>
      </c>
      <c r="G3232" s="422">
        <f t="shared" si="757"/>
        <v>0</v>
      </c>
      <c r="H3232" s="22">
        <f t="shared" si="758"/>
        <v>0</v>
      </c>
      <c r="I3232" s="116">
        <v>0</v>
      </c>
      <c r="J3232" s="116">
        <v>0</v>
      </c>
      <c r="K3232" s="116">
        <v>0</v>
      </c>
      <c r="L3232" s="116">
        <v>0</v>
      </c>
      <c r="M3232" s="22">
        <f t="shared" si="759"/>
        <v>0</v>
      </c>
      <c r="N3232" s="116">
        <v>0</v>
      </c>
      <c r="O3232" s="116">
        <v>0</v>
      </c>
      <c r="P3232" s="116">
        <v>0</v>
      </c>
      <c r="Q3232" s="116">
        <v>0</v>
      </c>
      <c r="R3232" s="22">
        <f t="shared" si="760"/>
        <v>0</v>
      </c>
      <c r="S3232" s="116">
        <v>0</v>
      </c>
      <c r="T3232" s="116">
        <v>0</v>
      </c>
      <c r="U3232" s="116">
        <v>0</v>
      </c>
      <c r="V3232" s="116">
        <v>0</v>
      </c>
      <c r="W3232" s="22">
        <f t="shared" si="761"/>
        <v>0</v>
      </c>
      <c r="X3232" s="22">
        <f t="shared" si="762"/>
        <v>0</v>
      </c>
      <c r="Y3232" s="22">
        <f ca="1">OFFSET('Cost Study'!$B$7,'Operations Support'!$C3232,'Operations Support'!$B3232)*$H3232</f>
        <v>0</v>
      </c>
      <c r="Z3232" s="23">
        <f ca="1">Y3232*'Cost Study'!$B$31</f>
        <v>0</v>
      </c>
      <c r="AA3232" s="23">
        <f ca="1">IF(A3232=10298,1.51,1)*IF($B3232&lt;3,$D3232*'Cost Study'!$B$32*OFFSET('Cost Study'!$B$7,'Operations Support'!$C3232,'Operations Support'!$B3232),0)</f>
        <v>0</v>
      </c>
      <c r="AB3232" s="24">
        <f ca="1">AA3232*'Cost Study'!$B$31</f>
        <v>0</v>
      </c>
      <c r="AC3232" s="23">
        <f ca="1">Y3232*'Cost Study'!$B$31</f>
        <v>0</v>
      </c>
      <c r="AD3232" s="24">
        <f ca="1">AA3232*'Cost Study'!$B$31</f>
        <v>0</v>
      </c>
      <c r="AE3232" s="377">
        <f t="shared" ca="1" si="763"/>
        <v>0</v>
      </c>
      <c r="AF3232" s="377">
        <f t="shared" ca="1" si="764"/>
        <v>0</v>
      </c>
      <c r="AH3232" s="688">
        <f>IFERROR($H3232/SUMIF($A:$A,$A3232,$H:$H)*SUMIF(Summary!$A$110:$A$186,$A3232,Summary!$P$110:$P$186),0)</f>
        <v>0</v>
      </c>
      <c r="AI3232" s="689">
        <f t="shared" ca="1" si="750"/>
        <v>0</v>
      </c>
      <c r="AJ3232" s="688">
        <f>IFERROR(H3232/SUMIF(A:A,A3232,H:H)*SUMIF(Summary!$A$110:$A$186,'Operations Support'!A3232,Summary!$Q$110:$Q$186),0)</f>
        <v>0</v>
      </c>
      <c r="AK3232" s="688">
        <f t="shared" ca="1" si="751"/>
        <v>0</v>
      </c>
      <c r="AM3232" s="688">
        <f>IFERROR($H3232/SUMIF($A:$A,$A3232,$H:$H)*SUMIF(Summary!$A$230:$A$266,$A3232,Summary!$P$230:$P$266),0)</f>
        <v>0</v>
      </c>
      <c r="AN3232" s="688">
        <f>IFERROR($H3232/SUMIF($A:$A,$A3232,$H:$H)*(SUMIF(Summary!$A$230:$A$266,$A3232,Summary!$L$230:$L$266)+SUMIF(Summary!$A$281:$A$317,$A3232,Summary!$L$281:$L$317))-AM3232,0)</f>
        <v>0</v>
      </c>
      <c r="AO3232" s="688">
        <f>IFERROR($H3232/SUMIF($A:$A,$A3232,$H:$H)*SUMIF(Summary!$A$230:$A$266,$A3232,Summary!$Q$230:$Q$266),0)</f>
        <v>0</v>
      </c>
      <c r="AP3232" s="688">
        <f>IFERROR($H3232/SUMIF($A:$A,$A3232,$H:$H)*(SUMIF(Summary!$A$230:$A$266,$A3232,Summary!$L$230:$L$266)+SUMIF(Summary!$A$281:$A$317,$A3232,Summary!$L$281:$L$317))-AO3232,0)</f>
        <v>0</v>
      </c>
      <c r="AQ3232" s="306"/>
      <c r="AR3232" s="688">
        <f t="shared" ca="1" si="752"/>
        <v>0</v>
      </c>
      <c r="AS3232" s="688">
        <f t="shared" ca="1" si="753"/>
        <v>0</v>
      </c>
    </row>
    <row r="3233" spans="1:45" x14ac:dyDescent="0.2">
      <c r="A3233" s="423">
        <v>11711</v>
      </c>
      <c r="B3233" s="424">
        <v>4</v>
      </c>
      <c r="C3233" s="425" t="s">
        <v>315</v>
      </c>
      <c r="D3233" s="422">
        <f t="shared" si="754"/>
        <v>0</v>
      </c>
      <c r="E3233" s="422">
        <f t="shared" si="755"/>
        <v>0</v>
      </c>
      <c r="F3233" s="422">
        <f t="shared" si="756"/>
        <v>0</v>
      </c>
      <c r="G3233" s="422">
        <f t="shared" si="757"/>
        <v>0</v>
      </c>
      <c r="H3233" s="22">
        <f t="shared" si="758"/>
        <v>0</v>
      </c>
      <c r="I3233" s="116">
        <v>0</v>
      </c>
      <c r="J3233" s="116">
        <v>0</v>
      </c>
      <c r="K3233" s="116">
        <v>0</v>
      </c>
      <c r="L3233" s="116">
        <v>0</v>
      </c>
      <c r="M3233" s="22">
        <f t="shared" si="759"/>
        <v>0</v>
      </c>
      <c r="N3233" s="116">
        <v>0</v>
      </c>
      <c r="O3233" s="116">
        <v>0</v>
      </c>
      <c r="P3233" s="116">
        <v>0</v>
      </c>
      <c r="Q3233" s="116">
        <v>0</v>
      </c>
      <c r="R3233" s="22">
        <f t="shared" si="760"/>
        <v>0</v>
      </c>
      <c r="S3233" s="116">
        <v>0</v>
      </c>
      <c r="T3233" s="116">
        <v>0</v>
      </c>
      <c r="U3233" s="116">
        <v>0</v>
      </c>
      <c r="V3233" s="116">
        <v>0</v>
      </c>
      <c r="W3233" s="22">
        <f t="shared" si="761"/>
        <v>0</v>
      </c>
      <c r="X3233" s="22">
        <f t="shared" si="762"/>
        <v>0</v>
      </c>
      <c r="Y3233" s="22">
        <f ca="1">OFFSET('Cost Study'!$B$7,'Operations Support'!$C3233,'Operations Support'!$B3233)*$H3233</f>
        <v>0</v>
      </c>
      <c r="Z3233" s="23">
        <f ca="1">Y3233*'Cost Study'!$B$31</f>
        <v>0</v>
      </c>
      <c r="AA3233" s="23">
        <f ca="1">IF(A3233=10298,1.51,1)*IF($B3233&lt;3,$D3233*'Cost Study'!$B$32*OFFSET('Cost Study'!$B$7,'Operations Support'!$C3233,'Operations Support'!$B3233),0)</f>
        <v>0</v>
      </c>
      <c r="AB3233" s="24">
        <f ca="1">AA3233*'Cost Study'!$B$31</f>
        <v>0</v>
      </c>
      <c r="AC3233" s="23">
        <f ca="1">Y3233*'Cost Study'!$B$31</f>
        <v>0</v>
      </c>
      <c r="AD3233" s="24">
        <f ca="1">AA3233*'Cost Study'!$B$31</f>
        <v>0</v>
      </c>
      <c r="AE3233" s="377">
        <f t="shared" ca="1" si="763"/>
        <v>0</v>
      </c>
      <c r="AF3233" s="377">
        <f t="shared" ca="1" si="764"/>
        <v>0</v>
      </c>
      <c r="AH3233" s="688">
        <f>IFERROR($H3233/SUMIF($A:$A,$A3233,$H:$H)*SUMIF(Summary!$A$110:$A$186,$A3233,Summary!$P$110:$P$186),0)</f>
        <v>0</v>
      </c>
      <c r="AI3233" s="689">
        <f t="shared" ca="1" si="750"/>
        <v>0</v>
      </c>
      <c r="AJ3233" s="688">
        <f>IFERROR(H3233/SUMIF(A:A,A3233,H:H)*SUMIF(Summary!$A$110:$A$186,'Operations Support'!A3233,Summary!$Q$110:$Q$186),0)</f>
        <v>0</v>
      </c>
      <c r="AK3233" s="688">
        <f t="shared" ca="1" si="751"/>
        <v>0</v>
      </c>
      <c r="AM3233" s="688">
        <f>IFERROR($H3233/SUMIF($A:$A,$A3233,$H:$H)*SUMIF(Summary!$A$230:$A$266,$A3233,Summary!$P$230:$P$266),0)</f>
        <v>0</v>
      </c>
      <c r="AN3233" s="688">
        <f>IFERROR($H3233/SUMIF($A:$A,$A3233,$H:$H)*(SUMIF(Summary!$A$230:$A$266,$A3233,Summary!$L$230:$L$266)+SUMIF(Summary!$A$281:$A$317,$A3233,Summary!$L$281:$L$317))-AM3233,0)</f>
        <v>0</v>
      </c>
      <c r="AO3233" s="688">
        <f>IFERROR($H3233/SUMIF($A:$A,$A3233,$H:$H)*SUMIF(Summary!$A$230:$A$266,$A3233,Summary!$Q$230:$Q$266),0)</f>
        <v>0</v>
      </c>
      <c r="AP3233" s="688">
        <f>IFERROR($H3233/SUMIF($A:$A,$A3233,$H:$H)*(SUMIF(Summary!$A$230:$A$266,$A3233,Summary!$L$230:$L$266)+SUMIF(Summary!$A$281:$A$317,$A3233,Summary!$L$281:$L$317))-AO3233,0)</f>
        <v>0</v>
      </c>
      <c r="AQ3233" s="306"/>
      <c r="AR3233" s="688">
        <f t="shared" ca="1" si="752"/>
        <v>0</v>
      </c>
      <c r="AS3233" s="688">
        <f t="shared" ca="1" si="753"/>
        <v>0</v>
      </c>
    </row>
    <row r="3234" spans="1:45" x14ac:dyDescent="0.2">
      <c r="A3234" s="423">
        <v>11711</v>
      </c>
      <c r="B3234" s="424">
        <v>4</v>
      </c>
      <c r="C3234" s="425" t="s">
        <v>316</v>
      </c>
      <c r="D3234" s="422">
        <f t="shared" si="754"/>
        <v>0</v>
      </c>
      <c r="E3234" s="422">
        <f t="shared" si="755"/>
        <v>0</v>
      </c>
      <c r="F3234" s="422">
        <f t="shared" si="756"/>
        <v>0</v>
      </c>
      <c r="G3234" s="422">
        <f t="shared" si="757"/>
        <v>0</v>
      </c>
      <c r="H3234" s="22">
        <f t="shared" si="758"/>
        <v>0</v>
      </c>
      <c r="I3234" s="116">
        <v>0</v>
      </c>
      <c r="J3234" s="116">
        <v>0</v>
      </c>
      <c r="K3234" s="116">
        <v>0</v>
      </c>
      <c r="L3234" s="116">
        <v>0</v>
      </c>
      <c r="M3234" s="22">
        <f t="shared" si="759"/>
        <v>0</v>
      </c>
      <c r="N3234" s="116">
        <v>0</v>
      </c>
      <c r="O3234" s="116">
        <v>0</v>
      </c>
      <c r="P3234" s="116">
        <v>0</v>
      </c>
      <c r="Q3234" s="116">
        <v>0</v>
      </c>
      <c r="R3234" s="22">
        <f t="shared" si="760"/>
        <v>0</v>
      </c>
      <c r="S3234" s="116">
        <v>0</v>
      </c>
      <c r="T3234" s="116">
        <v>0</v>
      </c>
      <c r="U3234" s="116">
        <v>0</v>
      </c>
      <c r="V3234" s="116">
        <v>0</v>
      </c>
      <c r="W3234" s="22">
        <f t="shared" si="761"/>
        <v>0</v>
      </c>
      <c r="X3234" s="22">
        <f t="shared" si="762"/>
        <v>0</v>
      </c>
      <c r="Y3234" s="22">
        <f ca="1">OFFSET('Cost Study'!$B$7,'Operations Support'!$C3234,'Operations Support'!$B3234)*$H3234</f>
        <v>0</v>
      </c>
      <c r="Z3234" s="23">
        <f ca="1">Y3234*'Cost Study'!$B$31</f>
        <v>0</v>
      </c>
      <c r="AA3234" s="23">
        <f ca="1">IF(A3234=10298,1.51,1)*IF($B3234&lt;3,$D3234*'Cost Study'!$B$32*OFFSET('Cost Study'!$B$7,'Operations Support'!$C3234,'Operations Support'!$B3234),0)</f>
        <v>0</v>
      </c>
      <c r="AB3234" s="24">
        <f ca="1">AA3234*'Cost Study'!$B$31</f>
        <v>0</v>
      </c>
      <c r="AC3234" s="23">
        <f ca="1">Y3234*'Cost Study'!$B$31</f>
        <v>0</v>
      </c>
      <c r="AD3234" s="24">
        <f ca="1">AA3234*'Cost Study'!$B$31</f>
        <v>0</v>
      </c>
      <c r="AE3234" s="377">
        <f t="shared" ca="1" si="763"/>
        <v>0</v>
      </c>
      <c r="AF3234" s="377">
        <f t="shared" ca="1" si="764"/>
        <v>0</v>
      </c>
      <c r="AH3234" s="688">
        <f>IFERROR($H3234/SUMIF($A:$A,$A3234,$H:$H)*SUMIF(Summary!$A$110:$A$186,$A3234,Summary!$P$110:$P$186),0)</f>
        <v>0</v>
      </c>
      <c r="AI3234" s="689">
        <f t="shared" ca="1" si="750"/>
        <v>0</v>
      </c>
      <c r="AJ3234" s="688">
        <f>IFERROR(H3234/SUMIF(A:A,A3234,H:H)*SUMIF(Summary!$A$110:$A$186,'Operations Support'!A3234,Summary!$Q$110:$Q$186),0)</f>
        <v>0</v>
      </c>
      <c r="AK3234" s="688">
        <f t="shared" ca="1" si="751"/>
        <v>0</v>
      </c>
      <c r="AM3234" s="688">
        <f>IFERROR($H3234/SUMIF($A:$A,$A3234,$H:$H)*SUMIF(Summary!$A$230:$A$266,$A3234,Summary!$P$230:$P$266),0)</f>
        <v>0</v>
      </c>
      <c r="AN3234" s="688">
        <f>IFERROR($H3234/SUMIF($A:$A,$A3234,$H:$H)*(SUMIF(Summary!$A$230:$A$266,$A3234,Summary!$L$230:$L$266)+SUMIF(Summary!$A$281:$A$317,$A3234,Summary!$L$281:$L$317))-AM3234,0)</f>
        <v>0</v>
      </c>
      <c r="AO3234" s="688">
        <f>IFERROR($H3234/SUMIF($A:$A,$A3234,$H:$H)*SUMIF(Summary!$A$230:$A$266,$A3234,Summary!$Q$230:$Q$266),0)</f>
        <v>0</v>
      </c>
      <c r="AP3234" s="688">
        <f>IFERROR($H3234/SUMIF($A:$A,$A3234,$H:$H)*(SUMIF(Summary!$A$230:$A$266,$A3234,Summary!$L$230:$L$266)+SUMIF(Summary!$A$281:$A$317,$A3234,Summary!$L$281:$L$317))-AO3234,0)</f>
        <v>0</v>
      </c>
      <c r="AQ3234" s="306"/>
      <c r="AR3234" s="688">
        <f t="shared" ca="1" si="752"/>
        <v>0</v>
      </c>
      <c r="AS3234" s="688">
        <f t="shared" ca="1" si="753"/>
        <v>0</v>
      </c>
    </row>
    <row r="3235" spans="1:45" x14ac:dyDescent="0.2">
      <c r="A3235" s="423">
        <v>11711</v>
      </c>
      <c r="B3235" s="424">
        <v>4</v>
      </c>
      <c r="C3235" s="425" t="s">
        <v>317</v>
      </c>
      <c r="D3235" s="422">
        <f t="shared" si="754"/>
        <v>0</v>
      </c>
      <c r="E3235" s="422">
        <f t="shared" si="755"/>
        <v>0</v>
      </c>
      <c r="F3235" s="422">
        <f t="shared" si="756"/>
        <v>0</v>
      </c>
      <c r="G3235" s="422">
        <f t="shared" si="757"/>
        <v>0</v>
      </c>
      <c r="H3235" s="22">
        <f t="shared" si="758"/>
        <v>0</v>
      </c>
      <c r="I3235" s="116">
        <v>0</v>
      </c>
      <c r="J3235" s="116">
        <v>0</v>
      </c>
      <c r="K3235" s="116">
        <v>0</v>
      </c>
      <c r="L3235" s="116">
        <v>0</v>
      </c>
      <c r="M3235" s="22">
        <f t="shared" si="759"/>
        <v>0</v>
      </c>
      <c r="N3235" s="116">
        <v>0</v>
      </c>
      <c r="O3235" s="116">
        <v>0</v>
      </c>
      <c r="P3235" s="116">
        <v>0</v>
      </c>
      <c r="Q3235" s="116">
        <v>0</v>
      </c>
      <c r="R3235" s="22">
        <f t="shared" si="760"/>
        <v>0</v>
      </c>
      <c r="S3235" s="116">
        <v>0</v>
      </c>
      <c r="T3235" s="116">
        <v>0</v>
      </c>
      <c r="U3235" s="116">
        <v>0</v>
      </c>
      <c r="V3235" s="116">
        <v>0</v>
      </c>
      <c r="W3235" s="22">
        <f t="shared" si="761"/>
        <v>0</v>
      </c>
      <c r="X3235" s="22">
        <f t="shared" si="762"/>
        <v>0</v>
      </c>
      <c r="Y3235" s="22">
        <f ca="1">OFFSET('Cost Study'!$B$7,'Operations Support'!$C3235,'Operations Support'!$B3235)*$H3235</f>
        <v>0</v>
      </c>
      <c r="Z3235" s="23">
        <f ca="1">Y3235*'Cost Study'!$B$31</f>
        <v>0</v>
      </c>
      <c r="AA3235" s="23">
        <f ca="1">IF(A3235=10298,1.51,1)*IF($B3235&lt;3,$D3235*'Cost Study'!$B$32*OFFSET('Cost Study'!$B$7,'Operations Support'!$C3235,'Operations Support'!$B3235),0)</f>
        <v>0</v>
      </c>
      <c r="AB3235" s="24">
        <f ca="1">AA3235*'Cost Study'!$B$31</f>
        <v>0</v>
      </c>
      <c r="AC3235" s="23">
        <f ca="1">Y3235*'Cost Study'!$B$31</f>
        <v>0</v>
      </c>
      <c r="AD3235" s="24">
        <f ca="1">AA3235*'Cost Study'!$B$31</f>
        <v>0</v>
      </c>
      <c r="AE3235" s="377">
        <f t="shared" ca="1" si="763"/>
        <v>0</v>
      </c>
      <c r="AF3235" s="377">
        <f t="shared" ca="1" si="764"/>
        <v>0</v>
      </c>
      <c r="AH3235" s="688">
        <f>IFERROR($H3235/SUMIF($A:$A,$A3235,$H:$H)*SUMIF(Summary!$A$110:$A$186,$A3235,Summary!$P$110:$P$186),0)</f>
        <v>0</v>
      </c>
      <c r="AI3235" s="689">
        <f t="shared" ca="1" si="750"/>
        <v>0</v>
      </c>
      <c r="AJ3235" s="688">
        <f>IFERROR(H3235/SUMIF(A:A,A3235,H:H)*SUMIF(Summary!$A$110:$A$186,'Operations Support'!A3235,Summary!$Q$110:$Q$186),0)</f>
        <v>0</v>
      </c>
      <c r="AK3235" s="688">
        <f t="shared" ca="1" si="751"/>
        <v>0</v>
      </c>
      <c r="AM3235" s="688">
        <f>IFERROR($H3235/SUMIF($A:$A,$A3235,$H:$H)*SUMIF(Summary!$A$230:$A$266,$A3235,Summary!$P$230:$P$266),0)</f>
        <v>0</v>
      </c>
      <c r="AN3235" s="688">
        <f>IFERROR($H3235/SUMIF($A:$A,$A3235,$H:$H)*(SUMIF(Summary!$A$230:$A$266,$A3235,Summary!$L$230:$L$266)+SUMIF(Summary!$A$281:$A$317,$A3235,Summary!$L$281:$L$317))-AM3235,0)</f>
        <v>0</v>
      </c>
      <c r="AO3235" s="688">
        <f>IFERROR($H3235/SUMIF($A:$A,$A3235,$H:$H)*SUMIF(Summary!$A$230:$A$266,$A3235,Summary!$Q$230:$Q$266),0)</f>
        <v>0</v>
      </c>
      <c r="AP3235" s="688">
        <f>IFERROR($H3235/SUMIF($A:$A,$A3235,$H:$H)*(SUMIF(Summary!$A$230:$A$266,$A3235,Summary!$L$230:$L$266)+SUMIF(Summary!$A$281:$A$317,$A3235,Summary!$L$281:$L$317))-AO3235,0)</f>
        <v>0</v>
      </c>
      <c r="AQ3235" s="306"/>
      <c r="AR3235" s="688">
        <f t="shared" ca="1" si="752"/>
        <v>0</v>
      </c>
      <c r="AS3235" s="688">
        <f t="shared" ca="1" si="753"/>
        <v>0</v>
      </c>
    </row>
    <row r="3236" spans="1:45" x14ac:dyDescent="0.2">
      <c r="A3236" s="423">
        <v>11711</v>
      </c>
      <c r="B3236" s="424">
        <v>4</v>
      </c>
      <c r="C3236" s="425" t="s">
        <v>318</v>
      </c>
      <c r="D3236" s="422">
        <f t="shared" si="754"/>
        <v>0</v>
      </c>
      <c r="E3236" s="422">
        <f t="shared" si="755"/>
        <v>0</v>
      </c>
      <c r="F3236" s="422">
        <f t="shared" si="756"/>
        <v>0</v>
      </c>
      <c r="G3236" s="422">
        <f t="shared" si="757"/>
        <v>0</v>
      </c>
      <c r="H3236" s="22">
        <f t="shared" si="758"/>
        <v>0</v>
      </c>
      <c r="I3236" s="116">
        <v>0</v>
      </c>
      <c r="J3236" s="116">
        <v>0</v>
      </c>
      <c r="K3236" s="116">
        <v>0</v>
      </c>
      <c r="L3236" s="116">
        <v>0</v>
      </c>
      <c r="M3236" s="22">
        <f t="shared" si="759"/>
        <v>0</v>
      </c>
      <c r="N3236" s="116">
        <v>0</v>
      </c>
      <c r="O3236" s="116">
        <v>0</v>
      </c>
      <c r="P3236" s="116">
        <v>0</v>
      </c>
      <c r="Q3236" s="116">
        <v>0</v>
      </c>
      <c r="R3236" s="22">
        <f t="shared" si="760"/>
        <v>0</v>
      </c>
      <c r="S3236" s="116">
        <v>0</v>
      </c>
      <c r="T3236" s="116">
        <v>0</v>
      </c>
      <c r="U3236" s="116">
        <v>0</v>
      </c>
      <c r="V3236" s="116">
        <v>0</v>
      </c>
      <c r="W3236" s="22">
        <f t="shared" si="761"/>
        <v>0</v>
      </c>
      <c r="X3236" s="22">
        <f t="shared" si="762"/>
        <v>0</v>
      </c>
      <c r="Y3236" s="22">
        <f ca="1">OFFSET('Cost Study'!$B$7,'Operations Support'!$C3236,'Operations Support'!$B3236)*$H3236</f>
        <v>0</v>
      </c>
      <c r="Z3236" s="23">
        <f ca="1">Y3236*'Cost Study'!$B$31</f>
        <v>0</v>
      </c>
      <c r="AA3236" s="23">
        <f ca="1">IF(A3236=10298,1.51,1)*IF($B3236&lt;3,$D3236*'Cost Study'!$B$32*OFFSET('Cost Study'!$B$7,'Operations Support'!$C3236,'Operations Support'!$B3236),0)</f>
        <v>0</v>
      </c>
      <c r="AB3236" s="24">
        <f ca="1">AA3236*'Cost Study'!$B$31</f>
        <v>0</v>
      </c>
      <c r="AC3236" s="23">
        <f ca="1">Y3236*'Cost Study'!$B$31</f>
        <v>0</v>
      </c>
      <c r="AD3236" s="24">
        <f ca="1">AA3236*'Cost Study'!$B$31</f>
        <v>0</v>
      </c>
      <c r="AE3236" s="377">
        <f t="shared" ca="1" si="763"/>
        <v>0</v>
      </c>
      <c r="AF3236" s="377">
        <f t="shared" ca="1" si="764"/>
        <v>0</v>
      </c>
      <c r="AH3236" s="688">
        <f>IFERROR($H3236/SUMIF($A:$A,$A3236,$H:$H)*SUMIF(Summary!$A$110:$A$186,$A3236,Summary!$P$110:$P$186),0)</f>
        <v>0</v>
      </c>
      <c r="AI3236" s="689">
        <f t="shared" ca="1" si="750"/>
        <v>0</v>
      </c>
      <c r="AJ3236" s="688">
        <f>IFERROR(H3236/SUMIF(A:A,A3236,H:H)*SUMIF(Summary!$A$110:$A$186,'Operations Support'!A3236,Summary!$Q$110:$Q$186),0)</f>
        <v>0</v>
      </c>
      <c r="AK3236" s="688">
        <f t="shared" ca="1" si="751"/>
        <v>0</v>
      </c>
      <c r="AM3236" s="688">
        <f>IFERROR($H3236/SUMIF($A:$A,$A3236,$H:$H)*SUMIF(Summary!$A$230:$A$266,$A3236,Summary!$P$230:$P$266),0)</f>
        <v>0</v>
      </c>
      <c r="AN3236" s="688">
        <f>IFERROR($H3236/SUMIF($A:$A,$A3236,$H:$H)*(SUMIF(Summary!$A$230:$A$266,$A3236,Summary!$L$230:$L$266)+SUMIF(Summary!$A$281:$A$317,$A3236,Summary!$L$281:$L$317))-AM3236,0)</f>
        <v>0</v>
      </c>
      <c r="AO3236" s="688">
        <f>IFERROR($H3236/SUMIF($A:$A,$A3236,$H:$H)*SUMIF(Summary!$A$230:$A$266,$A3236,Summary!$Q$230:$Q$266),0)</f>
        <v>0</v>
      </c>
      <c r="AP3236" s="688">
        <f>IFERROR($H3236/SUMIF($A:$A,$A3236,$H:$H)*(SUMIF(Summary!$A$230:$A$266,$A3236,Summary!$L$230:$L$266)+SUMIF(Summary!$A$281:$A$317,$A3236,Summary!$L$281:$L$317))-AO3236,0)</f>
        <v>0</v>
      </c>
      <c r="AQ3236" s="306"/>
      <c r="AR3236" s="688">
        <f t="shared" ca="1" si="752"/>
        <v>0</v>
      </c>
      <c r="AS3236" s="688">
        <f t="shared" ca="1" si="753"/>
        <v>0</v>
      </c>
    </row>
    <row r="3237" spans="1:45" x14ac:dyDescent="0.2">
      <c r="A3237" s="423">
        <v>11711</v>
      </c>
      <c r="B3237" s="424">
        <v>4</v>
      </c>
      <c r="C3237" s="425" t="s">
        <v>319</v>
      </c>
      <c r="D3237" s="422">
        <f t="shared" si="754"/>
        <v>0</v>
      </c>
      <c r="E3237" s="422">
        <f t="shared" si="755"/>
        <v>0</v>
      </c>
      <c r="F3237" s="422">
        <f t="shared" si="756"/>
        <v>0</v>
      </c>
      <c r="G3237" s="422">
        <f t="shared" si="757"/>
        <v>0</v>
      </c>
      <c r="H3237" s="22">
        <f t="shared" si="758"/>
        <v>0</v>
      </c>
      <c r="I3237" s="116">
        <v>0</v>
      </c>
      <c r="J3237" s="116">
        <v>0</v>
      </c>
      <c r="K3237" s="116">
        <v>0</v>
      </c>
      <c r="L3237" s="116">
        <v>0</v>
      </c>
      <c r="M3237" s="22">
        <f t="shared" si="759"/>
        <v>0</v>
      </c>
      <c r="N3237" s="116">
        <v>0</v>
      </c>
      <c r="O3237" s="116">
        <v>0</v>
      </c>
      <c r="P3237" s="116">
        <v>0</v>
      </c>
      <c r="Q3237" s="116">
        <v>0</v>
      </c>
      <c r="R3237" s="22">
        <f t="shared" si="760"/>
        <v>0</v>
      </c>
      <c r="S3237" s="116">
        <v>0</v>
      </c>
      <c r="T3237" s="116">
        <v>0</v>
      </c>
      <c r="U3237" s="116">
        <v>0</v>
      </c>
      <c r="V3237" s="116">
        <v>0</v>
      </c>
      <c r="W3237" s="22">
        <f t="shared" si="761"/>
        <v>0</v>
      </c>
      <c r="X3237" s="22">
        <f t="shared" si="762"/>
        <v>0</v>
      </c>
      <c r="Y3237" s="22">
        <f ca="1">OFFSET('Cost Study'!$B$7,'Operations Support'!$C3237,'Operations Support'!$B3237)*$H3237</f>
        <v>0</v>
      </c>
      <c r="Z3237" s="23">
        <f ca="1">Y3237*'Cost Study'!$B$31</f>
        <v>0</v>
      </c>
      <c r="AA3237" s="23">
        <f ca="1">IF(A3237=10298,1.51,1)*IF($B3237&lt;3,$D3237*'Cost Study'!$B$32*OFFSET('Cost Study'!$B$7,'Operations Support'!$C3237,'Operations Support'!$B3237),0)</f>
        <v>0</v>
      </c>
      <c r="AB3237" s="24">
        <f ca="1">AA3237*'Cost Study'!$B$31</f>
        <v>0</v>
      </c>
      <c r="AC3237" s="23">
        <f ca="1">Y3237*'Cost Study'!$B$31</f>
        <v>0</v>
      </c>
      <c r="AD3237" s="24">
        <f ca="1">AA3237*'Cost Study'!$B$31</f>
        <v>0</v>
      </c>
      <c r="AE3237" s="377">
        <f t="shared" ca="1" si="763"/>
        <v>0</v>
      </c>
      <c r="AF3237" s="377">
        <f t="shared" ca="1" si="764"/>
        <v>0</v>
      </c>
      <c r="AH3237" s="688">
        <f>IFERROR($H3237/SUMIF($A:$A,$A3237,$H:$H)*SUMIF(Summary!$A$110:$A$186,$A3237,Summary!$P$110:$P$186),0)</f>
        <v>0</v>
      </c>
      <c r="AI3237" s="689">
        <f t="shared" ca="1" si="750"/>
        <v>0</v>
      </c>
      <c r="AJ3237" s="688">
        <f>IFERROR(H3237/SUMIF(A:A,A3237,H:H)*SUMIF(Summary!$A$110:$A$186,'Operations Support'!A3237,Summary!$Q$110:$Q$186),0)</f>
        <v>0</v>
      </c>
      <c r="AK3237" s="688">
        <f t="shared" ca="1" si="751"/>
        <v>0</v>
      </c>
      <c r="AM3237" s="688">
        <f>IFERROR($H3237/SUMIF($A:$A,$A3237,$H:$H)*SUMIF(Summary!$A$230:$A$266,$A3237,Summary!$P$230:$P$266),0)</f>
        <v>0</v>
      </c>
      <c r="AN3237" s="688">
        <f>IFERROR($H3237/SUMIF($A:$A,$A3237,$H:$H)*(SUMIF(Summary!$A$230:$A$266,$A3237,Summary!$L$230:$L$266)+SUMIF(Summary!$A$281:$A$317,$A3237,Summary!$L$281:$L$317))-AM3237,0)</f>
        <v>0</v>
      </c>
      <c r="AO3237" s="688">
        <f>IFERROR($H3237/SUMIF($A:$A,$A3237,$H:$H)*SUMIF(Summary!$A$230:$A$266,$A3237,Summary!$Q$230:$Q$266),0)</f>
        <v>0</v>
      </c>
      <c r="AP3237" s="688">
        <f>IFERROR($H3237/SUMIF($A:$A,$A3237,$H:$H)*(SUMIF(Summary!$A$230:$A$266,$A3237,Summary!$L$230:$L$266)+SUMIF(Summary!$A$281:$A$317,$A3237,Summary!$L$281:$L$317))-AO3237,0)</f>
        <v>0</v>
      </c>
      <c r="AQ3237" s="306"/>
      <c r="AR3237" s="688">
        <f t="shared" ca="1" si="752"/>
        <v>0</v>
      </c>
      <c r="AS3237" s="688">
        <f t="shared" ca="1" si="753"/>
        <v>0</v>
      </c>
    </row>
    <row r="3238" spans="1:45" x14ac:dyDescent="0.2">
      <c r="A3238" s="423">
        <v>11711</v>
      </c>
      <c r="B3238" s="424">
        <v>4</v>
      </c>
      <c r="C3238" s="425" t="s">
        <v>320</v>
      </c>
      <c r="D3238" s="422">
        <f t="shared" si="754"/>
        <v>0</v>
      </c>
      <c r="E3238" s="422">
        <f t="shared" si="755"/>
        <v>0</v>
      </c>
      <c r="F3238" s="422">
        <f t="shared" si="756"/>
        <v>0</v>
      </c>
      <c r="G3238" s="422">
        <f t="shared" si="757"/>
        <v>0</v>
      </c>
      <c r="H3238" s="22">
        <f t="shared" si="758"/>
        <v>0</v>
      </c>
      <c r="I3238" s="116">
        <v>0</v>
      </c>
      <c r="J3238" s="116">
        <v>0</v>
      </c>
      <c r="K3238" s="116">
        <v>0</v>
      </c>
      <c r="L3238" s="116">
        <v>0</v>
      </c>
      <c r="M3238" s="22">
        <f t="shared" si="759"/>
        <v>0</v>
      </c>
      <c r="N3238" s="116">
        <v>0</v>
      </c>
      <c r="O3238" s="116">
        <v>0</v>
      </c>
      <c r="P3238" s="116">
        <v>0</v>
      </c>
      <c r="Q3238" s="116">
        <v>0</v>
      </c>
      <c r="R3238" s="22">
        <f t="shared" si="760"/>
        <v>0</v>
      </c>
      <c r="S3238" s="116">
        <v>0</v>
      </c>
      <c r="T3238" s="116">
        <v>0</v>
      </c>
      <c r="U3238" s="116">
        <v>0</v>
      </c>
      <c r="V3238" s="116">
        <v>0</v>
      </c>
      <c r="W3238" s="22">
        <f t="shared" si="761"/>
        <v>0</v>
      </c>
      <c r="X3238" s="22">
        <f t="shared" si="762"/>
        <v>0</v>
      </c>
      <c r="Y3238" s="22">
        <f ca="1">OFFSET('Cost Study'!$B$7,'Operations Support'!$C3238,'Operations Support'!$B3238)*$H3238</f>
        <v>0</v>
      </c>
      <c r="Z3238" s="23">
        <f ca="1">Y3238*'Cost Study'!$B$31</f>
        <v>0</v>
      </c>
      <c r="AA3238" s="23">
        <f ca="1">IF(A3238=10298,1.51,1)*IF($B3238&lt;3,$D3238*'Cost Study'!$B$32*OFFSET('Cost Study'!$B$7,'Operations Support'!$C3238,'Operations Support'!$B3238),0)</f>
        <v>0</v>
      </c>
      <c r="AB3238" s="24">
        <f ca="1">AA3238*'Cost Study'!$B$31</f>
        <v>0</v>
      </c>
      <c r="AC3238" s="23">
        <f ca="1">Y3238*'Cost Study'!$B$31</f>
        <v>0</v>
      </c>
      <c r="AD3238" s="24">
        <f ca="1">AA3238*'Cost Study'!$B$31</f>
        <v>0</v>
      </c>
      <c r="AE3238" s="377">
        <f t="shared" ca="1" si="763"/>
        <v>0</v>
      </c>
      <c r="AF3238" s="377">
        <f t="shared" ca="1" si="764"/>
        <v>0</v>
      </c>
      <c r="AH3238" s="688">
        <f>IFERROR($H3238/SUMIF($A:$A,$A3238,$H:$H)*SUMIF(Summary!$A$110:$A$186,$A3238,Summary!$P$110:$P$186),0)</f>
        <v>0</v>
      </c>
      <c r="AI3238" s="689">
        <f t="shared" ca="1" si="750"/>
        <v>0</v>
      </c>
      <c r="AJ3238" s="688">
        <f>IFERROR(H3238/SUMIF(A:A,A3238,H:H)*SUMIF(Summary!$A$110:$A$186,'Operations Support'!A3238,Summary!$Q$110:$Q$186),0)</f>
        <v>0</v>
      </c>
      <c r="AK3238" s="688">
        <f t="shared" ca="1" si="751"/>
        <v>0</v>
      </c>
      <c r="AM3238" s="688">
        <f>IFERROR($H3238/SUMIF($A:$A,$A3238,$H:$H)*SUMIF(Summary!$A$230:$A$266,$A3238,Summary!$P$230:$P$266),0)</f>
        <v>0</v>
      </c>
      <c r="AN3238" s="688">
        <f>IFERROR($H3238/SUMIF($A:$A,$A3238,$H:$H)*(SUMIF(Summary!$A$230:$A$266,$A3238,Summary!$L$230:$L$266)+SUMIF(Summary!$A$281:$A$317,$A3238,Summary!$L$281:$L$317))-AM3238,0)</f>
        <v>0</v>
      </c>
      <c r="AO3238" s="688">
        <f>IFERROR($H3238/SUMIF($A:$A,$A3238,$H:$H)*SUMIF(Summary!$A$230:$A$266,$A3238,Summary!$Q$230:$Q$266),0)</f>
        <v>0</v>
      </c>
      <c r="AP3238" s="688">
        <f>IFERROR($H3238/SUMIF($A:$A,$A3238,$H:$H)*(SUMIF(Summary!$A$230:$A$266,$A3238,Summary!$L$230:$L$266)+SUMIF(Summary!$A$281:$A$317,$A3238,Summary!$L$281:$L$317))-AO3238,0)</f>
        <v>0</v>
      </c>
      <c r="AQ3238" s="306"/>
      <c r="AR3238" s="688">
        <f t="shared" ca="1" si="752"/>
        <v>0</v>
      </c>
      <c r="AS3238" s="688">
        <f t="shared" ca="1" si="753"/>
        <v>0</v>
      </c>
    </row>
    <row r="3239" spans="1:45" x14ac:dyDescent="0.2">
      <c r="A3239" s="423">
        <v>11711</v>
      </c>
      <c r="B3239" s="424">
        <v>5</v>
      </c>
      <c r="C3239" s="425" t="s">
        <v>300</v>
      </c>
      <c r="D3239" s="422">
        <f t="shared" si="754"/>
        <v>0</v>
      </c>
      <c r="E3239" s="422">
        <f t="shared" si="755"/>
        <v>0</v>
      </c>
      <c r="F3239" s="422">
        <f t="shared" si="756"/>
        <v>0</v>
      </c>
      <c r="G3239" s="422">
        <f t="shared" si="757"/>
        <v>0</v>
      </c>
      <c r="H3239" s="22">
        <f t="shared" si="758"/>
        <v>0</v>
      </c>
      <c r="I3239" s="116">
        <v>0</v>
      </c>
      <c r="J3239" s="116">
        <v>0</v>
      </c>
      <c r="K3239" s="116">
        <v>0</v>
      </c>
      <c r="L3239" s="116">
        <v>0</v>
      </c>
      <c r="M3239" s="22">
        <f t="shared" si="759"/>
        <v>0</v>
      </c>
      <c r="N3239" s="116">
        <v>0</v>
      </c>
      <c r="O3239" s="116">
        <v>0</v>
      </c>
      <c r="P3239" s="116">
        <v>0</v>
      </c>
      <c r="Q3239" s="116">
        <v>0</v>
      </c>
      <c r="R3239" s="22">
        <f t="shared" si="760"/>
        <v>0</v>
      </c>
      <c r="S3239" s="116">
        <v>0</v>
      </c>
      <c r="T3239" s="116">
        <v>0</v>
      </c>
      <c r="U3239" s="116">
        <v>0</v>
      </c>
      <c r="V3239" s="116">
        <v>0</v>
      </c>
      <c r="W3239" s="22">
        <f t="shared" si="761"/>
        <v>0</v>
      </c>
      <c r="X3239" s="22">
        <f t="shared" si="762"/>
        <v>0</v>
      </c>
      <c r="Y3239" s="22">
        <f ca="1">OFFSET('Cost Study'!$B$7,'Operations Support'!$C3239,'Operations Support'!$B3239)*$H3239</f>
        <v>0</v>
      </c>
      <c r="Z3239" s="23">
        <f ca="1">Y3239*'Cost Study'!$B$31</f>
        <v>0</v>
      </c>
      <c r="AA3239" s="23">
        <f ca="1">IF(A3239=10298,1.51,1)*IF($B3239&lt;3,$D3239*'Cost Study'!$B$32*OFFSET('Cost Study'!$B$7,'Operations Support'!$C3239,'Operations Support'!$B3239),0)</f>
        <v>0</v>
      </c>
      <c r="AB3239" s="24">
        <f ca="1">AA3239*'Cost Study'!$B$31</f>
        <v>0</v>
      </c>
      <c r="AC3239" s="23">
        <f ca="1">Y3239*'Cost Study'!$B$31</f>
        <v>0</v>
      </c>
      <c r="AD3239" s="24">
        <f ca="1">AA3239*'Cost Study'!$B$31</f>
        <v>0</v>
      </c>
      <c r="AE3239" s="377">
        <f t="shared" ca="1" si="763"/>
        <v>0</v>
      </c>
      <c r="AF3239" s="377">
        <f t="shared" ca="1" si="764"/>
        <v>0</v>
      </c>
      <c r="AH3239" s="688">
        <f>IFERROR($H3239/SUMIF($A:$A,$A3239,$H:$H)*SUMIF(Summary!$A$110:$A$186,$A3239,Summary!$P$110:$P$186),0)</f>
        <v>0</v>
      </c>
      <c r="AI3239" s="689">
        <f t="shared" ca="1" si="750"/>
        <v>0</v>
      </c>
      <c r="AJ3239" s="688">
        <f>IFERROR(H3239/SUMIF(A:A,A3239,H:H)*SUMIF(Summary!$A$110:$A$186,'Operations Support'!A3239,Summary!$Q$110:$Q$186),0)</f>
        <v>0</v>
      </c>
      <c r="AK3239" s="688">
        <f t="shared" ca="1" si="751"/>
        <v>0</v>
      </c>
      <c r="AM3239" s="688">
        <f>IFERROR($H3239/SUMIF($A:$A,$A3239,$H:$H)*SUMIF(Summary!$A$230:$A$266,$A3239,Summary!$P$230:$P$266),0)</f>
        <v>0</v>
      </c>
      <c r="AN3239" s="688">
        <f>IFERROR($H3239/SUMIF($A:$A,$A3239,$H:$H)*(SUMIF(Summary!$A$230:$A$266,$A3239,Summary!$L$230:$L$266)+SUMIF(Summary!$A$281:$A$317,$A3239,Summary!$L$281:$L$317))-AM3239,0)</f>
        <v>0</v>
      </c>
      <c r="AO3239" s="688">
        <f>IFERROR($H3239/SUMIF($A:$A,$A3239,$H:$H)*SUMIF(Summary!$A$230:$A$266,$A3239,Summary!$Q$230:$Q$266),0)</f>
        <v>0</v>
      </c>
      <c r="AP3239" s="688">
        <f>IFERROR($H3239/SUMIF($A:$A,$A3239,$H:$H)*(SUMIF(Summary!$A$230:$A$266,$A3239,Summary!$L$230:$L$266)+SUMIF(Summary!$A$281:$A$317,$A3239,Summary!$L$281:$L$317))-AO3239,0)</f>
        <v>0</v>
      </c>
      <c r="AQ3239" s="306"/>
      <c r="AR3239" s="688">
        <f t="shared" ca="1" si="752"/>
        <v>0</v>
      </c>
      <c r="AS3239" s="688">
        <f t="shared" ca="1" si="753"/>
        <v>0</v>
      </c>
    </row>
    <row r="3240" spans="1:45" x14ac:dyDescent="0.2">
      <c r="A3240" s="423">
        <v>11711</v>
      </c>
      <c r="B3240" s="424">
        <v>5</v>
      </c>
      <c r="C3240" s="425" t="s">
        <v>301</v>
      </c>
      <c r="D3240" s="422">
        <f t="shared" si="754"/>
        <v>0</v>
      </c>
      <c r="E3240" s="422">
        <f t="shared" si="755"/>
        <v>0</v>
      </c>
      <c r="F3240" s="422">
        <f t="shared" si="756"/>
        <v>0</v>
      </c>
      <c r="G3240" s="422">
        <f t="shared" si="757"/>
        <v>0</v>
      </c>
      <c r="H3240" s="22">
        <f t="shared" si="758"/>
        <v>0</v>
      </c>
      <c r="I3240" s="116">
        <v>0</v>
      </c>
      <c r="J3240" s="116">
        <v>0</v>
      </c>
      <c r="K3240" s="116">
        <v>0</v>
      </c>
      <c r="L3240" s="116">
        <v>0</v>
      </c>
      <c r="M3240" s="22">
        <f t="shared" si="759"/>
        <v>0</v>
      </c>
      <c r="N3240" s="116">
        <v>0</v>
      </c>
      <c r="O3240" s="116">
        <v>0</v>
      </c>
      <c r="P3240" s="116">
        <v>0</v>
      </c>
      <c r="Q3240" s="116">
        <v>0</v>
      </c>
      <c r="R3240" s="22">
        <f t="shared" si="760"/>
        <v>0</v>
      </c>
      <c r="S3240" s="116">
        <v>0</v>
      </c>
      <c r="T3240" s="116">
        <v>0</v>
      </c>
      <c r="U3240" s="116">
        <v>0</v>
      </c>
      <c r="V3240" s="116">
        <v>0</v>
      </c>
      <c r="W3240" s="22">
        <f t="shared" si="761"/>
        <v>0</v>
      </c>
      <c r="X3240" s="22">
        <f t="shared" si="762"/>
        <v>0</v>
      </c>
      <c r="Y3240" s="22">
        <f ca="1">OFFSET('Cost Study'!$B$7,'Operations Support'!$C3240,'Operations Support'!$B3240)*$H3240</f>
        <v>0</v>
      </c>
      <c r="Z3240" s="23">
        <f ca="1">Y3240*'Cost Study'!$B$31</f>
        <v>0</v>
      </c>
      <c r="AA3240" s="23">
        <f ca="1">IF(A3240=10298,1.51,1)*IF($B3240&lt;3,$D3240*'Cost Study'!$B$32*OFFSET('Cost Study'!$B$7,'Operations Support'!$C3240,'Operations Support'!$B3240),0)</f>
        <v>0</v>
      </c>
      <c r="AB3240" s="24">
        <f ca="1">AA3240*'Cost Study'!$B$31</f>
        <v>0</v>
      </c>
      <c r="AC3240" s="23">
        <f ca="1">Y3240*'Cost Study'!$B$31</f>
        <v>0</v>
      </c>
      <c r="AD3240" s="24">
        <f ca="1">AA3240*'Cost Study'!$B$31</f>
        <v>0</v>
      </c>
      <c r="AE3240" s="377">
        <f t="shared" ca="1" si="763"/>
        <v>0</v>
      </c>
      <c r="AF3240" s="377">
        <f t="shared" ca="1" si="764"/>
        <v>0</v>
      </c>
      <c r="AH3240" s="688">
        <f>IFERROR($H3240/SUMIF($A:$A,$A3240,$H:$H)*SUMIF(Summary!$A$110:$A$186,$A3240,Summary!$P$110:$P$186),0)</f>
        <v>0</v>
      </c>
      <c r="AI3240" s="689">
        <f t="shared" ca="1" si="750"/>
        <v>0</v>
      </c>
      <c r="AJ3240" s="688">
        <f>IFERROR(H3240/SUMIF(A:A,A3240,H:H)*SUMIF(Summary!$A$110:$A$186,'Operations Support'!A3240,Summary!$Q$110:$Q$186),0)</f>
        <v>0</v>
      </c>
      <c r="AK3240" s="688">
        <f t="shared" ca="1" si="751"/>
        <v>0</v>
      </c>
      <c r="AM3240" s="688">
        <f>IFERROR($H3240/SUMIF($A:$A,$A3240,$H:$H)*SUMIF(Summary!$A$230:$A$266,$A3240,Summary!$P$230:$P$266),0)</f>
        <v>0</v>
      </c>
      <c r="AN3240" s="688">
        <f>IFERROR($H3240/SUMIF($A:$A,$A3240,$H:$H)*(SUMIF(Summary!$A$230:$A$266,$A3240,Summary!$L$230:$L$266)+SUMIF(Summary!$A$281:$A$317,$A3240,Summary!$L$281:$L$317))-AM3240,0)</f>
        <v>0</v>
      </c>
      <c r="AO3240" s="688">
        <f>IFERROR($H3240/SUMIF($A:$A,$A3240,$H:$H)*SUMIF(Summary!$A$230:$A$266,$A3240,Summary!$Q$230:$Q$266),0)</f>
        <v>0</v>
      </c>
      <c r="AP3240" s="688">
        <f>IFERROR($H3240/SUMIF($A:$A,$A3240,$H:$H)*(SUMIF(Summary!$A$230:$A$266,$A3240,Summary!$L$230:$L$266)+SUMIF(Summary!$A$281:$A$317,$A3240,Summary!$L$281:$L$317))-AO3240,0)</f>
        <v>0</v>
      </c>
      <c r="AQ3240" s="306"/>
      <c r="AR3240" s="688">
        <f t="shared" ca="1" si="752"/>
        <v>0</v>
      </c>
      <c r="AS3240" s="688">
        <f t="shared" ca="1" si="753"/>
        <v>0</v>
      </c>
    </row>
    <row r="3241" spans="1:45" x14ac:dyDescent="0.2">
      <c r="A3241" s="423">
        <v>11711</v>
      </c>
      <c r="B3241" s="424">
        <v>5</v>
      </c>
      <c r="C3241" s="425" t="s">
        <v>302</v>
      </c>
      <c r="D3241" s="422">
        <f t="shared" si="754"/>
        <v>0</v>
      </c>
      <c r="E3241" s="422">
        <f t="shared" si="755"/>
        <v>0</v>
      </c>
      <c r="F3241" s="422">
        <f t="shared" si="756"/>
        <v>0</v>
      </c>
      <c r="G3241" s="422">
        <f t="shared" si="757"/>
        <v>0</v>
      </c>
      <c r="H3241" s="22">
        <f t="shared" si="758"/>
        <v>0</v>
      </c>
      <c r="I3241" s="116">
        <v>0</v>
      </c>
      <c r="J3241" s="116">
        <v>0</v>
      </c>
      <c r="K3241" s="116">
        <v>0</v>
      </c>
      <c r="L3241" s="116">
        <v>0</v>
      </c>
      <c r="M3241" s="22">
        <f t="shared" si="759"/>
        <v>0</v>
      </c>
      <c r="N3241" s="116">
        <v>0</v>
      </c>
      <c r="O3241" s="116">
        <v>0</v>
      </c>
      <c r="P3241" s="116">
        <v>0</v>
      </c>
      <c r="Q3241" s="116">
        <v>0</v>
      </c>
      <c r="R3241" s="22">
        <f t="shared" si="760"/>
        <v>0</v>
      </c>
      <c r="S3241" s="116">
        <v>0</v>
      </c>
      <c r="T3241" s="116">
        <v>0</v>
      </c>
      <c r="U3241" s="116">
        <v>0</v>
      </c>
      <c r="V3241" s="116">
        <v>0</v>
      </c>
      <c r="W3241" s="22">
        <f t="shared" si="761"/>
        <v>0</v>
      </c>
      <c r="X3241" s="22">
        <f t="shared" si="762"/>
        <v>0</v>
      </c>
      <c r="Y3241" s="22">
        <f ca="1">OFFSET('Cost Study'!$B$7,'Operations Support'!$C3241,'Operations Support'!$B3241)*$H3241</f>
        <v>0</v>
      </c>
      <c r="Z3241" s="23">
        <f ca="1">Y3241*'Cost Study'!$B$31</f>
        <v>0</v>
      </c>
      <c r="AA3241" s="23">
        <f ca="1">IF(A3241=10298,1.51,1)*IF($B3241&lt;3,$D3241*'Cost Study'!$B$32*OFFSET('Cost Study'!$B$7,'Operations Support'!$C3241,'Operations Support'!$B3241),0)</f>
        <v>0</v>
      </c>
      <c r="AB3241" s="24">
        <f ca="1">AA3241*'Cost Study'!$B$31</f>
        <v>0</v>
      </c>
      <c r="AC3241" s="23">
        <f ca="1">Y3241*'Cost Study'!$B$31</f>
        <v>0</v>
      </c>
      <c r="AD3241" s="24">
        <f ca="1">AA3241*'Cost Study'!$B$31</f>
        <v>0</v>
      </c>
      <c r="AE3241" s="377">
        <f t="shared" ca="1" si="763"/>
        <v>0</v>
      </c>
      <c r="AF3241" s="377">
        <f t="shared" ca="1" si="764"/>
        <v>0</v>
      </c>
      <c r="AH3241" s="688">
        <f>IFERROR($H3241/SUMIF($A:$A,$A3241,$H:$H)*SUMIF(Summary!$A$110:$A$186,$A3241,Summary!$P$110:$P$186),0)</f>
        <v>0</v>
      </c>
      <c r="AI3241" s="689">
        <f t="shared" ca="1" si="750"/>
        <v>0</v>
      </c>
      <c r="AJ3241" s="688">
        <f>IFERROR(H3241/SUMIF(A:A,A3241,H:H)*SUMIF(Summary!$A$110:$A$186,'Operations Support'!A3241,Summary!$Q$110:$Q$186),0)</f>
        <v>0</v>
      </c>
      <c r="AK3241" s="688">
        <f t="shared" ca="1" si="751"/>
        <v>0</v>
      </c>
      <c r="AM3241" s="688">
        <f>IFERROR($H3241/SUMIF($A:$A,$A3241,$H:$H)*SUMIF(Summary!$A$230:$A$266,$A3241,Summary!$P$230:$P$266),0)</f>
        <v>0</v>
      </c>
      <c r="AN3241" s="688">
        <f>IFERROR($H3241/SUMIF($A:$A,$A3241,$H:$H)*(SUMIF(Summary!$A$230:$A$266,$A3241,Summary!$L$230:$L$266)+SUMIF(Summary!$A$281:$A$317,$A3241,Summary!$L$281:$L$317))-AM3241,0)</f>
        <v>0</v>
      </c>
      <c r="AO3241" s="688">
        <f>IFERROR($H3241/SUMIF($A:$A,$A3241,$H:$H)*SUMIF(Summary!$A$230:$A$266,$A3241,Summary!$Q$230:$Q$266),0)</f>
        <v>0</v>
      </c>
      <c r="AP3241" s="688">
        <f>IFERROR($H3241/SUMIF($A:$A,$A3241,$H:$H)*(SUMIF(Summary!$A$230:$A$266,$A3241,Summary!$L$230:$L$266)+SUMIF(Summary!$A$281:$A$317,$A3241,Summary!$L$281:$L$317))-AO3241,0)</f>
        <v>0</v>
      </c>
      <c r="AQ3241" s="306"/>
      <c r="AR3241" s="688">
        <f t="shared" ca="1" si="752"/>
        <v>0</v>
      </c>
      <c r="AS3241" s="688">
        <f t="shared" ca="1" si="753"/>
        <v>0</v>
      </c>
    </row>
    <row r="3242" spans="1:45" x14ac:dyDescent="0.2">
      <c r="A3242" s="423">
        <v>11711</v>
      </c>
      <c r="B3242" s="424">
        <v>5</v>
      </c>
      <c r="C3242" s="425" t="s">
        <v>303</v>
      </c>
      <c r="D3242" s="422">
        <f t="shared" si="754"/>
        <v>0</v>
      </c>
      <c r="E3242" s="422">
        <f t="shared" si="755"/>
        <v>0</v>
      </c>
      <c r="F3242" s="422">
        <f t="shared" si="756"/>
        <v>0</v>
      </c>
      <c r="G3242" s="422">
        <f t="shared" si="757"/>
        <v>0</v>
      </c>
      <c r="H3242" s="22">
        <f t="shared" si="758"/>
        <v>0</v>
      </c>
      <c r="I3242" s="116">
        <v>0</v>
      </c>
      <c r="J3242" s="116">
        <v>0</v>
      </c>
      <c r="K3242" s="116">
        <v>0</v>
      </c>
      <c r="L3242" s="116">
        <v>0</v>
      </c>
      <c r="M3242" s="22">
        <f t="shared" si="759"/>
        <v>0</v>
      </c>
      <c r="N3242" s="116">
        <v>0</v>
      </c>
      <c r="O3242" s="116">
        <v>0</v>
      </c>
      <c r="P3242" s="116">
        <v>0</v>
      </c>
      <c r="Q3242" s="116">
        <v>0</v>
      </c>
      <c r="R3242" s="22">
        <f t="shared" si="760"/>
        <v>0</v>
      </c>
      <c r="S3242" s="116">
        <v>0</v>
      </c>
      <c r="T3242" s="116">
        <v>0</v>
      </c>
      <c r="U3242" s="116">
        <v>0</v>
      </c>
      <c r="V3242" s="116">
        <v>0</v>
      </c>
      <c r="W3242" s="22">
        <f t="shared" si="761"/>
        <v>0</v>
      </c>
      <c r="X3242" s="22">
        <f t="shared" si="762"/>
        <v>0</v>
      </c>
      <c r="Y3242" s="22">
        <f ca="1">OFFSET('Cost Study'!$B$7,'Operations Support'!$C3242,'Operations Support'!$B3242)*$H3242</f>
        <v>0</v>
      </c>
      <c r="Z3242" s="23">
        <f ca="1">Y3242*'Cost Study'!$B$31</f>
        <v>0</v>
      </c>
      <c r="AA3242" s="23">
        <f ca="1">IF(A3242=10298,1.51,1)*IF($B3242&lt;3,$D3242*'Cost Study'!$B$32*OFFSET('Cost Study'!$B$7,'Operations Support'!$C3242,'Operations Support'!$B3242),0)</f>
        <v>0</v>
      </c>
      <c r="AB3242" s="24">
        <f ca="1">AA3242*'Cost Study'!$B$31</f>
        <v>0</v>
      </c>
      <c r="AC3242" s="23">
        <f ca="1">Y3242*'Cost Study'!$B$31</f>
        <v>0</v>
      </c>
      <c r="AD3242" s="24">
        <f ca="1">AA3242*'Cost Study'!$B$31</f>
        <v>0</v>
      </c>
      <c r="AE3242" s="377">
        <f t="shared" ca="1" si="763"/>
        <v>0</v>
      </c>
      <c r="AF3242" s="377">
        <f t="shared" ca="1" si="764"/>
        <v>0</v>
      </c>
      <c r="AH3242" s="688">
        <f>IFERROR($H3242/SUMIF($A:$A,$A3242,$H:$H)*SUMIF(Summary!$A$110:$A$186,$A3242,Summary!$P$110:$P$186),0)</f>
        <v>0</v>
      </c>
      <c r="AI3242" s="689">
        <f t="shared" ca="1" si="750"/>
        <v>0</v>
      </c>
      <c r="AJ3242" s="688">
        <f>IFERROR(H3242/SUMIF(A:A,A3242,H:H)*SUMIF(Summary!$A$110:$A$186,'Operations Support'!A3242,Summary!$Q$110:$Q$186),0)</f>
        <v>0</v>
      </c>
      <c r="AK3242" s="688">
        <f t="shared" ca="1" si="751"/>
        <v>0</v>
      </c>
      <c r="AM3242" s="688">
        <f>IFERROR($H3242/SUMIF($A:$A,$A3242,$H:$H)*SUMIF(Summary!$A$230:$A$266,$A3242,Summary!$P$230:$P$266),0)</f>
        <v>0</v>
      </c>
      <c r="AN3242" s="688">
        <f>IFERROR($H3242/SUMIF($A:$A,$A3242,$H:$H)*(SUMIF(Summary!$A$230:$A$266,$A3242,Summary!$L$230:$L$266)+SUMIF(Summary!$A$281:$A$317,$A3242,Summary!$L$281:$L$317))-AM3242,0)</f>
        <v>0</v>
      </c>
      <c r="AO3242" s="688">
        <f>IFERROR($H3242/SUMIF($A:$A,$A3242,$H:$H)*SUMIF(Summary!$A$230:$A$266,$A3242,Summary!$Q$230:$Q$266),0)</f>
        <v>0</v>
      </c>
      <c r="AP3242" s="688">
        <f>IFERROR($H3242/SUMIF($A:$A,$A3242,$H:$H)*(SUMIF(Summary!$A$230:$A$266,$A3242,Summary!$L$230:$L$266)+SUMIF(Summary!$A$281:$A$317,$A3242,Summary!$L$281:$L$317))-AO3242,0)</f>
        <v>0</v>
      </c>
      <c r="AQ3242" s="306"/>
      <c r="AR3242" s="688">
        <f t="shared" ca="1" si="752"/>
        <v>0</v>
      </c>
      <c r="AS3242" s="688">
        <f t="shared" ca="1" si="753"/>
        <v>0</v>
      </c>
    </row>
    <row r="3243" spans="1:45" x14ac:dyDescent="0.2">
      <c r="A3243" s="423">
        <v>11711</v>
      </c>
      <c r="B3243" s="424">
        <v>5</v>
      </c>
      <c r="C3243" s="425" t="s">
        <v>304</v>
      </c>
      <c r="D3243" s="422">
        <f t="shared" si="754"/>
        <v>0</v>
      </c>
      <c r="E3243" s="422">
        <f t="shared" si="755"/>
        <v>0</v>
      </c>
      <c r="F3243" s="422">
        <f t="shared" si="756"/>
        <v>0</v>
      </c>
      <c r="G3243" s="422">
        <f t="shared" si="757"/>
        <v>0</v>
      </c>
      <c r="H3243" s="22">
        <f t="shared" si="758"/>
        <v>0</v>
      </c>
      <c r="I3243" s="116">
        <v>0</v>
      </c>
      <c r="J3243" s="116">
        <v>0</v>
      </c>
      <c r="K3243" s="116">
        <v>0</v>
      </c>
      <c r="L3243" s="116">
        <v>0</v>
      </c>
      <c r="M3243" s="22">
        <f t="shared" si="759"/>
        <v>0</v>
      </c>
      <c r="N3243" s="116">
        <v>0</v>
      </c>
      <c r="O3243" s="116">
        <v>0</v>
      </c>
      <c r="P3243" s="116">
        <v>0</v>
      </c>
      <c r="Q3243" s="116">
        <v>0</v>
      </c>
      <c r="R3243" s="22">
        <f t="shared" si="760"/>
        <v>0</v>
      </c>
      <c r="S3243" s="116">
        <v>0</v>
      </c>
      <c r="T3243" s="116">
        <v>0</v>
      </c>
      <c r="U3243" s="116">
        <v>0</v>
      </c>
      <c r="V3243" s="116">
        <v>0</v>
      </c>
      <c r="W3243" s="22">
        <f t="shared" si="761"/>
        <v>0</v>
      </c>
      <c r="X3243" s="22">
        <f t="shared" si="762"/>
        <v>0</v>
      </c>
      <c r="Y3243" s="22">
        <f ca="1">OFFSET('Cost Study'!$B$7,'Operations Support'!$C3243,'Operations Support'!$B3243)*$H3243</f>
        <v>0</v>
      </c>
      <c r="Z3243" s="23">
        <f ca="1">Y3243*'Cost Study'!$B$31</f>
        <v>0</v>
      </c>
      <c r="AA3243" s="23">
        <f ca="1">IF(A3243=10298,1.51,1)*IF($B3243&lt;3,$D3243*'Cost Study'!$B$32*OFFSET('Cost Study'!$B$7,'Operations Support'!$C3243,'Operations Support'!$B3243),0)</f>
        <v>0</v>
      </c>
      <c r="AB3243" s="24">
        <f ca="1">AA3243*'Cost Study'!$B$31</f>
        <v>0</v>
      </c>
      <c r="AC3243" s="23">
        <f ca="1">Y3243*'Cost Study'!$B$31</f>
        <v>0</v>
      </c>
      <c r="AD3243" s="24">
        <f ca="1">AA3243*'Cost Study'!$B$31</f>
        <v>0</v>
      </c>
      <c r="AE3243" s="377">
        <f t="shared" ca="1" si="763"/>
        <v>0</v>
      </c>
      <c r="AF3243" s="377">
        <f t="shared" ca="1" si="764"/>
        <v>0</v>
      </c>
      <c r="AH3243" s="688">
        <f>IFERROR($H3243/SUMIF($A:$A,$A3243,$H:$H)*SUMIF(Summary!$A$110:$A$186,$A3243,Summary!$P$110:$P$186),0)</f>
        <v>0</v>
      </c>
      <c r="AI3243" s="689">
        <f t="shared" ca="1" si="750"/>
        <v>0</v>
      </c>
      <c r="AJ3243" s="688">
        <f>IFERROR(H3243/SUMIF(A:A,A3243,H:H)*SUMIF(Summary!$A$110:$A$186,'Operations Support'!A3243,Summary!$Q$110:$Q$186),0)</f>
        <v>0</v>
      </c>
      <c r="AK3243" s="688">
        <f t="shared" ca="1" si="751"/>
        <v>0</v>
      </c>
      <c r="AM3243" s="688">
        <f>IFERROR($H3243/SUMIF($A:$A,$A3243,$H:$H)*SUMIF(Summary!$A$230:$A$266,$A3243,Summary!$P$230:$P$266),0)</f>
        <v>0</v>
      </c>
      <c r="AN3243" s="688">
        <f>IFERROR($H3243/SUMIF($A:$A,$A3243,$H:$H)*(SUMIF(Summary!$A$230:$A$266,$A3243,Summary!$L$230:$L$266)+SUMIF(Summary!$A$281:$A$317,$A3243,Summary!$L$281:$L$317))-AM3243,0)</f>
        <v>0</v>
      </c>
      <c r="AO3243" s="688">
        <f>IFERROR($H3243/SUMIF($A:$A,$A3243,$H:$H)*SUMIF(Summary!$A$230:$A$266,$A3243,Summary!$Q$230:$Q$266),0)</f>
        <v>0</v>
      </c>
      <c r="AP3243" s="688">
        <f>IFERROR($H3243/SUMIF($A:$A,$A3243,$H:$H)*(SUMIF(Summary!$A$230:$A$266,$A3243,Summary!$L$230:$L$266)+SUMIF(Summary!$A$281:$A$317,$A3243,Summary!$L$281:$L$317))-AO3243,0)</f>
        <v>0</v>
      </c>
      <c r="AQ3243" s="306"/>
      <c r="AR3243" s="688">
        <f t="shared" ca="1" si="752"/>
        <v>0</v>
      </c>
      <c r="AS3243" s="688">
        <f t="shared" ca="1" si="753"/>
        <v>0</v>
      </c>
    </row>
    <row r="3244" spans="1:45" x14ac:dyDescent="0.2">
      <c r="A3244" s="423">
        <v>11711</v>
      </c>
      <c r="B3244" s="424">
        <v>5</v>
      </c>
      <c r="C3244" s="425" t="s">
        <v>305</v>
      </c>
      <c r="D3244" s="422">
        <f t="shared" si="754"/>
        <v>0</v>
      </c>
      <c r="E3244" s="422">
        <f t="shared" si="755"/>
        <v>0</v>
      </c>
      <c r="F3244" s="422">
        <f t="shared" si="756"/>
        <v>0</v>
      </c>
      <c r="G3244" s="422">
        <f t="shared" si="757"/>
        <v>0</v>
      </c>
      <c r="H3244" s="22">
        <f t="shared" si="758"/>
        <v>0</v>
      </c>
      <c r="I3244" s="116">
        <v>0</v>
      </c>
      <c r="J3244" s="116">
        <v>0</v>
      </c>
      <c r="K3244" s="116">
        <v>0</v>
      </c>
      <c r="L3244" s="116">
        <v>0</v>
      </c>
      <c r="M3244" s="22">
        <f t="shared" si="759"/>
        <v>0</v>
      </c>
      <c r="N3244" s="116">
        <v>0</v>
      </c>
      <c r="O3244" s="116">
        <v>0</v>
      </c>
      <c r="P3244" s="116">
        <v>0</v>
      </c>
      <c r="Q3244" s="116">
        <v>0</v>
      </c>
      <c r="R3244" s="22">
        <f t="shared" si="760"/>
        <v>0</v>
      </c>
      <c r="S3244" s="116">
        <v>0</v>
      </c>
      <c r="T3244" s="116">
        <v>0</v>
      </c>
      <c r="U3244" s="116">
        <v>0</v>
      </c>
      <c r="V3244" s="116">
        <v>0</v>
      </c>
      <c r="W3244" s="22">
        <f t="shared" si="761"/>
        <v>0</v>
      </c>
      <c r="X3244" s="22">
        <f t="shared" si="762"/>
        <v>0</v>
      </c>
      <c r="Y3244" s="22">
        <f ca="1">OFFSET('Cost Study'!$B$7,'Operations Support'!$C3244,'Operations Support'!$B3244)*$H3244</f>
        <v>0</v>
      </c>
      <c r="Z3244" s="23">
        <f ca="1">Y3244*'Cost Study'!$B$31</f>
        <v>0</v>
      </c>
      <c r="AA3244" s="23">
        <f ca="1">IF(A3244=10298,1.51,1)*IF($B3244&lt;3,$D3244*'Cost Study'!$B$32*OFFSET('Cost Study'!$B$7,'Operations Support'!$C3244,'Operations Support'!$B3244),0)</f>
        <v>0</v>
      </c>
      <c r="AB3244" s="24">
        <f ca="1">AA3244*'Cost Study'!$B$31</f>
        <v>0</v>
      </c>
      <c r="AC3244" s="23">
        <f ca="1">Y3244*'Cost Study'!$B$31</f>
        <v>0</v>
      </c>
      <c r="AD3244" s="24">
        <f ca="1">AA3244*'Cost Study'!$B$31</f>
        <v>0</v>
      </c>
      <c r="AE3244" s="377">
        <f t="shared" ca="1" si="763"/>
        <v>0</v>
      </c>
      <c r="AF3244" s="377">
        <f t="shared" ca="1" si="764"/>
        <v>0</v>
      </c>
      <c r="AH3244" s="688">
        <f>IFERROR($H3244/SUMIF($A:$A,$A3244,$H:$H)*SUMIF(Summary!$A$110:$A$186,$A3244,Summary!$P$110:$P$186),0)</f>
        <v>0</v>
      </c>
      <c r="AI3244" s="689">
        <f t="shared" ca="1" si="750"/>
        <v>0</v>
      </c>
      <c r="AJ3244" s="688">
        <f>IFERROR(H3244/SUMIF(A:A,A3244,H:H)*SUMIF(Summary!$A$110:$A$186,'Operations Support'!A3244,Summary!$Q$110:$Q$186),0)</f>
        <v>0</v>
      </c>
      <c r="AK3244" s="688">
        <f t="shared" ca="1" si="751"/>
        <v>0</v>
      </c>
      <c r="AM3244" s="688">
        <f>IFERROR($H3244/SUMIF($A:$A,$A3244,$H:$H)*SUMIF(Summary!$A$230:$A$266,$A3244,Summary!$P$230:$P$266),0)</f>
        <v>0</v>
      </c>
      <c r="AN3244" s="688">
        <f>IFERROR($H3244/SUMIF($A:$A,$A3244,$H:$H)*(SUMIF(Summary!$A$230:$A$266,$A3244,Summary!$L$230:$L$266)+SUMIF(Summary!$A$281:$A$317,$A3244,Summary!$L$281:$L$317))-AM3244,0)</f>
        <v>0</v>
      </c>
      <c r="AO3244" s="688">
        <f>IFERROR($H3244/SUMIF($A:$A,$A3244,$H:$H)*SUMIF(Summary!$A$230:$A$266,$A3244,Summary!$Q$230:$Q$266),0)</f>
        <v>0</v>
      </c>
      <c r="AP3244" s="688">
        <f>IFERROR($H3244/SUMIF($A:$A,$A3244,$H:$H)*(SUMIF(Summary!$A$230:$A$266,$A3244,Summary!$L$230:$L$266)+SUMIF(Summary!$A$281:$A$317,$A3244,Summary!$L$281:$L$317))-AO3244,0)</f>
        <v>0</v>
      </c>
      <c r="AQ3244" s="306"/>
      <c r="AR3244" s="688">
        <f t="shared" ca="1" si="752"/>
        <v>0</v>
      </c>
      <c r="AS3244" s="688">
        <f t="shared" ca="1" si="753"/>
        <v>0</v>
      </c>
    </row>
    <row r="3245" spans="1:45" s="15" customFormat="1" x14ac:dyDescent="0.2">
      <c r="A3245" s="423">
        <v>11711</v>
      </c>
      <c r="B3245" s="424">
        <v>5</v>
      </c>
      <c r="C3245" s="425" t="s">
        <v>306</v>
      </c>
      <c r="D3245" s="422">
        <f t="shared" si="754"/>
        <v>0</v>
      </c>
      <c r="E3245" s="422">
        <f t="shared" si="755"/>
        <v>0</v>
      </c>
      <c r="F3245" s="422">
        <f t="shared" si="756"/>
        <v>0</v>
      </c>
      <c r="G3245" s="422">
        <f t="shared" si="757"/>
        <v>0</v>
      </c>
      <c r="H3245" s="22">
        <f t="shared" si="758"/>
        <v>0</v>
      </c>
      <c r="I3245" s="116">
        <v>0</v>
      </c>
      <c r="J3245" s="116">
        <v>0</v>
      </c>
      <c r="K3245" s="116">
        <v>0</v>
      </c>
      <c r="L3245" s="116">
        <v>0</v>
      </c>
      <c r="M3245" s="22">
        <f t="shared" si="759"/>
        <v>0</v>
      </c>
      <c r="N3245" s="116">
        <v>0</v>
      </c>
      <c r="O3245" s="116">
        <v>0</v>
      </c>
      <c r="P3245" s="116">
        <v>0</v>
      </c>
      <c r="Q3245" s="116">
        <v>0</v>
      </c>
      <c r="R3245" s="22">
        <f t="shared" si="760"/>
        <v>0</v>
      </c>
      <c r="S3245" s="116">
        <v>0</v>
      </c>
      <c r="T3245" s="116">
        <v>0</v>
      </c>
      <c r="U3245" s="116">
        <v>0</v>
      </c>
      <c r="V3245" s="116">
        <v>0</v>
      </c>
      <c r="W3245" s="22">
        <f t="shared" si="761"/>
        <v>0</v>
      </c>
      <c r="X3245" s="22">
        <f t="shared" si="762"/>
        <v>0</v>
      </c>
      <c r="Y3245" s="22">
        <f ca="1">OFFSET('Cost Study'!$B$7,'Operations Support'!$C3245,'Operations Support'!$B3245)*$H3245</f>
        <v>0</v>
      </c>
      <c r="Z3245" s="23">
        <f ca="1">Y3245*'Cost Study'!$B$31</f>
        <v>0</v>
      </c>
      <c r="AA3245" s="23">
        <f ca="1">IF(A3245=10298,1.51,1)*IF($B3245&lt;3,$D3245*'Cost Study'!$B$32*OFFSET('Cost Study'!$B$7,'Operations Support'!$C3245,'Operations Support'!$B3245),0)</f>
        <v>0</v>
      </c>
      <c r="AB3245" s="24">
        <f ca="1">AA3245*'Cost Study'!$B$31</f>
        <v>0</v>
      </c>
      <c r="AC3245" s="23">
        <f ca="1">Y3245*'Cost Study'!$B$31</f>
        <v>0</v>
      </c>
      <c r="AD3245" s="24">
        <f ca="1">AA3245*'Cost Study'!$B$31</f>
        <v>0</v>
      </c>
      <c r="AE3245" s="377">
        <f t="shared" ca="1" si="763"/>
        <v>0</v>
      </c>
      <c r="AF3245" s="377">
        <f t="shared" ca="1" si="764"/>
        <v>0</v>
      </c>
      <c r="AH3245" s="688">
        <f>IFERROR($H3245/SUMIF($A:$A,$A3245,$H:$H)*SUMIF(Summary!$A$110:$A$186,$A3245,Summary!$P$110:$P$186),0)</f>
        <v>0</v>
      </c>
      <c r="AI3245" s="689">
        <f t="shared" ca="1" si="750"/>
        <v>0</v>
      </c>
      <c r="AJ3245" s="688">
        <f>IFERROR(H3245/SUMIF(A:A,A3245,H:H)*SUMIF(Summary!$A$110:$A$186,'Operations Support'!A3245,Summary!$Q$110:$Q$186),0)</f>
        <v>0</v>
      </c>
      <c r="AK3245" s="688">
        <f t="shared" ca="1" si="751"/>
        <v>0</v>
      </c>
      <c r="AL3245" s="1"/>
      <c r="AM3245" s="688">
        <f>IFERROR($H3245/SUMIF($A:$A,$A3245,$H:$H)*SUMIF(Summary!$A$230:$A$266,$A3245,Summary!$P$230:$P$266),0)</f>
        <v>0</v>
      </c>
      <c r="AN3245" s="688">
        <f>IFERROR($H3245/SUMIF($A:$A,$A3245,$H:$H)*(SUMIF(Summary!$A$230:$A$266,$A3245,Summary!$L$230:$L$266)+SUMIF(Summary!$A$281:$A$317,$A3245,Summary!$L$281:$L$317))-AM3245,0)</f>
        <v>0</v>
      </c>
      <c r="AO3245" s="688">
        <f>IFERROR($H3245/SUMIF($A:$A,$A3245,$H:$H)*SUMIF(Summary!$A$230:$A$266,$A3245,Summary!$Q$230:$Q$266),0)</f>
        <v>0</v>
      </c>
      <c r="AP3245" s="688">
        <f>IFERROR($H3245/SUMIF($A:$A,$A3245,$H:$H)*(SUMIF(Summary!$A$230:$A$266,$A3245,Summary!$L$230:$L$266)+SUMIF(Summary!$A$281:$A$317,$A3245,Summary!$L$281:$L$317))-AO3245,0)</f>
        <v>0</v>
      </c>
      <c r="AQ3245" s="306"/>
      <c r="AR3245" s="688">
        <f t="shared" ca="1" si="752"/>
        <v>0</v>
      </c>
      <c r="AS3245" s="688">
        <f t="shared" ca="1" si="753"/>
        <v>0</v>
      </c>
    </row>
    <row r="3246" spans="1:45" x14ac:dyDescent="0.2">
      <c r="A3246" s="423">
        <v>11711</v>
      </c>
      <c r="B3246" s="424">
        <v>5</v>
      </c>
      <c r="C3246" s="425" t="s">
        <v>307</v>
      </c>
      <c r="D3246" s="422">
        <f t="shared" si="754"/>
        <v>0</v>
      </c>
      <c r="E3246" s="422">
        <f t="shared" si="755"/>
        <v>0</v>
      </c>
      <c r="F3246" s="422">
        <f t="shared" si="756"/>
        <v>0</v>
      </c>
      <c r="G3246" s="422">
        <f t="shared" si="757"/>
        <v>0</v>
      </c>
      <c r="H3246" s="22">
        <f t="shared" si="758"/>
        <v>0</v>
      </c>
      <c r="I3246" s="116">
        <v>0</v>
      </c>
      <c r="J3246" s="116">
        <v>0</v>
      </c>
      <c r="K3246" s="116">
        <v>0</v>
      </c>
      <c r="L3246" s="116">
        <v>0</v>
      </c>
      <c r="M3246" s="22">
        <f t="shared" si="759"/>
        <v>0</v>
      </c>
      <c r="N3246" s="116">
        <v>0</v>
      </c>
      <c r="O3246" s="116">
        <v>0</v>
      </c>
      <c r="P3246" s="116">
        <v>0</v>
      </c>
      <c r="Q3246" s="116">
        <v>0</v>
      </c>
      <c r="R3246" s="22">
        <f t="shared" si="760"/>
        <v>0</v>
      </c>
      <c r="S3246" s="116">
        <v>0</v>
      </c>
      <c r="T3246" s="116">
        <v>0</v>
      </c>
      <c r="U3246" s="116">
        <v>0</v>
      </c>
      <c r="V3246" s="116">
        <v>0</v>
      </c>
      <c r="W3246" s="22">
        <f t="shared" si="761"/>
        <v>0</v>
      </c>
      <c r="X3246" s="22">
        <f t="shared" si="762"/>
        <v>0</v>
      </c>
      <c r="Y3246" s="22">
        <f ca="1">OFFSET('Cost Study'!$B$7,'Operations Support'!$C3246,'Operations Support'!$B3246)*$H3246</f>
        <v>0</v>
      </c>
      <c r="Z3246" s="23">
        <f ca="1">Y3246*'Cost Study'!$B$31</f>
        <v>0</v>
      </c>
      <c r="AA3246" s="23">
        <f ca="1">IF(A3246=10298,1.51,1)*IF($B3246&lt;3,$D3246*'Cost Study'!$B$32*OFFSET('Cost Study'!$B$7,'Operations Support'!$C3246,'Operations Support'!$B3246),0)</f>
        <v>0</v>
      </c>
      <c r="AB3246" s="24">
        <f ca="1">AA3246*'Cost Study'!$B$31</f>
        <v>0</v>
      </c>
      <c r="AC3246" s="23">
        <f ca="1">Y3246*'Cost Study'!$B$31</f>
        <v>0</v>
      </c>
      <c r="AD3246" s="24">
        <f ca="1">AA3246*'Cost Study'!$B$31</f>
        <v>0</v>
      </c>
      <c r="AE3246" s="377">
        <f t="shared" ca="1" si="763"/>
        <v>0</v>
      </c>
      <c r="AF3246" s="377">
        <f t="shared" ca="1" si="764"/>
        <v>0</v>
      </c>
      <c r="AH3246" s="688">
        <f>IFERROR($H3246/SUMIF($A:$A,$A3246,$H:$H)*SUMIF(Summary!$A$110:$A$186,$A3246,Summary!$P$110:$P$186),0)</f>
        <v>0</v>
      </c>
      <c r="AI3246" s="689">
        <f t="shared" ref="AI3246:AI3309" ca="1" si="765">Z3246+AB3246-AH3246</f>
        <v>0</v>
      </c>
      <c r="AJ3246" s="688">
        <f>IFERROR(H3246/SUMIF(A:A,A3246,H:H)*SUMIF(Summary!$A$110:$A$186,'Operations Support'!A3246,Summary!$Q$110:$Q$186),0)</f>
        <v>0</v>
      </c>
      <c r="AK3246" s="688">
        <f t="shared" ref="AK3246:AK3309" ca="1" si="766">AC3246+AD3246-AJ3246</f>
        <v>0</v>
      </c>
      <c r="AM3246" s="688">
        <f>IFERROR($H3246/SUMIF($A:$A,$A3246,$H:$H)*SUMIF(Summary!$A$230:$A$266,$A3246,Summary!$P$230:$P$266),0)</f>
        <v>0</v>
      </c>
      <c r="AN3246" s="688">
        <f>IFERROR($H3246/SUMIF($A:$A,$A3246,$H:$H)*(SUMIF(Summary!$A$230:$A$266,$A3246,Summary!$L$230:$L$266)+SUMIF(Summary!$A$281:$A$317,$A3246,Summary!$L$281:$L$317))-AM3246,0)</f>
        <v>0</v>
      </c>
      <c r="AO3246" s="688">
        <f>IFERROR($H3246/SUMIF($A:$A,$A3246,$H:$H)*SUMIF(Summary!$A$230:$A$266,$A3246,Summary!$Q$230:$Q$266),0)</f>
        <v>0</v>
      </c>
      <c r="AP3246" s="688">
        <f>IFERROR($H3246/SUMIF($A:$A,$A3246,$H:$H)*(SUMIF(Summary!$A$230:$A$266,$A3246,Summary!$L$230:$L$266)+SUMIF(Summary!$A$281:$A$317,$A3246,Summary!$L$281:$L$317))-AO3246,0)</f>
        <v>0</v>
      </c>
      <c r="AQ3246" s="306"/>
      <c r="AR3246" s="688">
        <f t="shared" ref="AR3246:AR3309" ca="1" si="767">AI3246+AN3246</f>
        <v>0</v>
      </c>
      <c r="AS3246" s="688">
        <f t="shared" ref="AS3246:AS3309" ca="1" si="768">AK3246+AP3246</f>
        <v>0</v>
      </c>
    </row>
    <row r="3247" spans="1:45" x14ac:dyDescent="0.2">
      <c r="A3247" s="423">
        <v>11711</v>
      </c>
      <c r="B3247" s="424">
        <v>5</v>
      </c>
      <c r="C3247" s="425" t="s">
        <v>308</v>
      </c>
      <c r="D3247" s="422">
        <f t="shared" si="754"/>
        <v>0</v>
      </c>
      <c r="E3247" s="422">
        <f t="shared" si="755"/>
        <v>0</v>
      </c>
      <c r="F3247" s="422">
        <f t="shared" si="756"/>
        <v>0</v>
      </c>
      <c r="G3247" s="422">
        <f t="shared" si="757"/>
        <v>0</v>
      </c>
      <c r="H3247" s="22">
        <f t="shared" si="758"/>
        <v>0</v>
      </c>
      <c r="I3247" s="116">
        <v>0</v>
      </c>
      <c r="J3247" s="116">
        <v>0</v>
      </c>
      <c r="K3247" s="116">
        <v>0</v>
      </c>
      <c r="L3247" s="116">
        <v>0</v>
      </c>
      <c r="M3247" s="22">
        <f t="shared" si="759"/>
        <v>0</v>
      </c>
      <c r="N3247" s="116">
        <v>0</v>
      </c>
      <c r="O3247" s="116">
        <v>0</v>
      </c>
      <c r="P3247" s="116">
        <v>0</v>
      </c>
      <c r="Q3247" s="116">
        <v>0</v>
      </c>
      <c r="R3247" s="22">
        <f t="shared" si="760"/>
        <v>0</v>
      </c>
      <c r="S3247" s="116">
        <v>0</v>
      </c>
      <c r="T3247" s="116">
        <v>0</v>
      </c>
      <c r="U3247" s="116">
        <v>0</v>
      </c>
      <c r="V3247" s="116">
        <v>0</v>
      </c>
      <c r="W3247" s="22">
        <f t="shared" si="761"/>
        <v>0</v>
      </c>
      <c r="X3247" s="22">
        <f t="shared" si="762"/>
        <v>0</v>
      </c>
      <c r="Y3247" s="22">
        <f ca="1">OFFSET('Cost Study'!$B$7,'Operations Support'!$C3247,'Operations Support'!$B3247)*$H3247</f>
        <v>0</v>
      </c>
      <c r="Z3247" s="23">
        <f ca="1">Y3247*'Cost Study'!$B$31</f>
        <v>0</v>
      </c>
      <c r="AA3247" s="23">
        <f ca="1">IF(A3247=10298,1.51,1)*IF($B3247&lt;3,$D3247*'Cost Study'!$B$32*OFFSET('Cost Study'!$B$7,'Operations Support'!$C3247,'Operations Support'!$B3247),0)</f>
        <v>0</v>
      </c>
      <c r="AB3247" s="24">
        <f ca="1">AA3247*'Cost Study'!$B$31</f>
        <v>0</v>
      </c>
      <c r="AC3247" s="23">
        <f ca="1">Y3247*'Cost Study'!$B$31</f>
        <v>0</v>
      </c>
      <c r="AD3247" s="24">
        <f ca="1">AA3247*'Cost Study'!$B$31</f>
        <v>0</v>
      </c>
      <c r="AE3247" s="377">
        <f t="shared" ca="1" si="763"/>
        <v>0</v>
      </c>
      <c r="AF3247" s="377">
        <f t="shared" ca="1" si="764"/>
        <v>0</v>
      </c>
      <c r="AH3247" s="688">
        <f>IFERROR($H3247/SUMIF($A:$A,$A3247,$H:$H)*SUMIF(Summary!$A$110:$A$186,$A3247,Summary!$P$110:$P$186),0)</f>
        <v>0</v>
      </c>
      <c r="AI3247" s="689">
        <f t="shared" ca="1" si="765"/>
        <v>0</v>
      </c>
      <c r="AJ3247" s="688">
        <f>IFERROR(H3247/SUMIF(A:A,A3247,H:H)*SUMIF(Summary!$A$110:$A$186,'Operations Support'!A3247,Summary!$Q$110:$Q$186),0)</f>
        <v>0</v>
      </c>
      <c r="AK3247" s="688">
        <f t="shared" ca="1" si="766"/>
        <v>0</v>
      </c>
      <c r="AM3247" s="688">
        <f>IFERROR($H3247/SUMIF($A:$A,$A3247,$H:$H)*SUMIF(Summary!$A$230:$A$266,$A3247,Summary!$P$230:$P$266),0)</f>
        <v>0</v>
      </c>
      <c r="AN3247" s="688">
        <f>IFERROR($H3247/SUMIF($A:$A,$A3247,$H:$H)*(SUMIF(Summary!$A$230:$A$266,$A3247,Summary!$L$230:$L$266)+SUMIF(Summary!$A$281:$A$317,$A3247,Summary!$L$281:$L$317))-AM3247,0)</f>
        <v>0</v>
      </c>
      <c r="AO3247" s="688">
        <f>IFERROR($H3247/SUMIF($A:$A,$A3247,$H:$H)*SUMIF(Summary!$A$230:$A$266,$A3247,Summary!$Q$230:$Q$266),0)</f>
        <v>0</v>
      </c>
      <c r="AP3247" s="688">
        <f>IFERROR($H3247/SUMIF($A:$A,$A3247,$H:$H)*(SUMIF(Summary!$A$230:$A$266,$A3247,Summary!$L$230:$L$266)+SUMIF(Summary!$A$281:$A$317,$A3247,Summary!$L$281:$L$317))-AO3247,0)</f>
        <v>0</v>
      </c>
      <c r="AQ3247" s="306"/>
      <c r="AR3247" s="688">
        <f t="shared" ca="1" si="767"/>
        <v>0</v>
      </c>
      <c r="AS3247" s="688">
        <f t="shared" ca="1" si="768"/>
        <v>0</v>
      </c>
    </row>
    <row r="3248" spans="1:45" x14ac:dyDescent="0.2">
      <c r="A3248" s="423">
        <v>11711</v>
      </c>
      <c r="B3248" s="424">
        <v>5</v>
      </c>
      <c r="C3248" s="425" t="s">
        <v>309</v>
      </c>
      <c r="D3248" s="422">
        <f t="shared" si="754"/>
        <v>0</v>
      </c>
      <c r="E3248" s="422">
        <f t="shared" si="755"/>
        <v>0</v>
      </c>
      <c r="F3248" s="422">
        <f t="shared" si="756"/>
        <v>0</v>
      </c>
      <c r="G3248" s="422">
        <f t="shared" si="757"/>
        <v>0</v>
      </c>
      <c r="H3248" s="22">
        <f t="shared" si="758"/>
        <v>0</v>
      </c>
      <c r="I3248" s="116">
        <v>0</v>
      </c>
      <c r="J3248" s="116">
        <v>0</v>
      </c>
      <c r="K3248" s="116">
        <v>0</v>
      </c>
      <c r="L3248" s="116">
        <v>0</v>
      </c>
      <c r="M3248" s="22">
        <f t="shared" si="759"/>
        <v>0</v>
      </c>
      <c r="N3248" s="116">
        <v>0</v>
      </c>
      <c r="O3248" s="116">
        <v>0</v>
      </c>
      <c r="P3248" s="116">
        <v>0</v>
      </c>
      <c r="Q3248" s="116">
        <v>0</v>
      </c>
      <c r="R3248" s="22">
        <f t="shared" si="760"/>
        <v>0</v>
      </c>
      <c r="S3248" s="116">
        <v>0</v>
      </c>
      <c r="T3248" s="116">
        <v>0</v>
      </c>
      <c r="U3248" s="116">
        <v>0</v>
      </c>
      <c r="V3248" s="116">
        <v>0</v>
      </c>
      <c r="W3248" s="22">
        <f t="shared" si="761"/>
        <v>0</v>
      </c>
      <c r="X3248" s="22">
        <f t="shared" si="762"/>
        <v>0</v>
      </c>
      <c r="Y3248" s="22">
        <f ca="1">OFFSET('Cost Study'!$B$7,'Operations Support'!$C3248,'Operations Support'!$B3248)*$H3248</f>
        <v>0</v>
      </c>
      <c r="Z3248" s="23">
        <f ca="1">Y3248*'Cost Study'!$B$31</f>
        <v>0</v>
      </c>
      <c r="AA3248" s="23">
        <f ca="1">IF(A3248=10298,1.51,1)*IF($B3248&lt;3,$D3248*'Cost Study'!$B$32*OFFSET('Cost Study'!$B$7,'Operations Support'!$C3248,'Operations Support'!$B3248),0)</f>
        <v>0</v>
      </c>
      <c r="AB3248" s="24">
        <f ca="1">AA3248*'Cost Study'!$B$31</f>
        <v>0</v>
      </c>
      <c r="AC3248" s="23">
        <f ca="1">Y3248*'Cost Study'!$B$31</f>
        <v>0</v>
      </c>
      <c r="AD3248" s="24">
        <f ca="1">AA3248*'Cost Study'!$B$31</f>
        <v>0</v>
      </c>
      <c r="AE3248" s="377">
        <f t="shared" ca="1" si="763"/>
        <v>0</v>
      </c>
      <c r="AF3248" s="377">
        <f t="shared" ca="1" si="764"/>
        <v>0</v>
      </c>
      <c r="AH3248" s="688">
        <f>IFERROR($H3248/SUMIF($A:$A,$A3248,$H:$H)*SUMIF(Summary!$A$110:$A$186,$A3248,Summary!$P$110:$P$186),0)</f>
        <v>0</v>
      </c>
      <c r="AI3248" s="689">
        <f t="shared" ca="1" si="765"/>
        <v>0</v>
      </c>
      <c r="AJ3248" s="688">
        <f>IFERROR(H3248/SUMIF(A:A,A3248,H:H)*SUMIF(Summary!$A$110:$A$186,'Operations Support'!A3248,Summary!$Q$110:$Q$186),0)</f>
        <v>0</v>
      </c>
      <c r="AK3248" s="688">
        <f t="shared" ca="1" si="766"/>
        <v>0</v>
      </c>
      <c r="AM3248" s="688">
        <f>IFERROR($H3248/SUMIF($A:$A,$A3248,$H:$H)*SUMIF(Summary!$A$230:$A$266,$A3248,Summary!$P$230:$P$266),0)</f>
        <v>0</v>
      </c>
      <c r="AN3248" s="688">
        <f>IFERROR($H3248/SUMIF($A:$A,$A3248,$H:$H)*(SUMIF(Summary!$A$230:$A$266,$A3248,Summary!$L$230:$L$266)+SUMIF(Summary!$A$281:$A$317,$A3248,Summary!$L$281:$L$317))-AM3248,0)</f>
        <v>0</v>
      </c>
      <c r="AO3248" s="688">
        <f>IFERROR($H3248/SUMIF($A:$A,$A3248,$H:$H)*SUMIF(Summary!$A$230:$A$266,$A3248,Summary!$Q$230:$Q$266),0)</f>
        <v>0</v>
      </c>
      <c r="AP3248" s="688">
        <f>IFERROR($H3248/SUMIF($A:$A,$A3248,$H:$H)*(SUMIF(Summary!$A$230:$A$266,$A3248,Summary!$L$230:$L$266)+SUMIF(Summary!$A$281:$A$317,$A3248,Summary!$L$281:$L$317))-AO3248,0)</f>
        <v>0</v>
      </c>
      <c r="AQ3248" s="306"/>
      <c r="AR3248" s="688">
        <f t="shared" ca="1" si="767"/>
        <v>0</v>
      </c>
      <c r="AS3248" s="688">
        <f t="shared" ca="1" si="768"/>
        <v>0</v>
      </c>
    </row>
    <row r="3249" spans="1:45" x14ac:dyDescent="0.2">
      <c r="A3249" s="423">
        <v>11711</v>
      </c>
      <c r="B3249" s="424">
        <v>5</v>
      </c>
      <c r="C3249" s="425" t="s">
        <v>310</v>
      </c>
      <c r="D3249" s="422">
        <f t="shared" si="754"/>
        <v>0</v>
      </c>
      <c r="E3249" s="422">
        <f t="shared" si="755"/>
        <v>0</v>
      </c>
      <c r="F3249" s="422">
        <f t="shared" si="756"/>
        <v>0</v>
      </c>
      <c r="G3249" s="422">
        <f t="shared" si="757"/>
        <v>0</v>
      </c>
      <c r="H3249" s="22">
        <f t="shared" si="758"/>
        <v>0</v>
      </c>
      <c r="I3249" s="116">
        <v>0</v>
      </c>
      <c r="J3249" s="116">
        <v>0</v>
      </c>
      <c r="K3249" s="116">
        <v>0</v>
      </c>
      <c r="L3249" s="116">
        <v>0</v>
      </c>
      <c r="M3249" s="22">
        <f t="shared" si="759"/>
        <v>0</v>
      </c>
      <c r="N3249" s="116">
        <v>0</v>
      </c>
      <c r="O3249" s="116">
        <v>0</v>
      </c>
      <c r="P3249" s="116">
        <v>0</v>
      </c>
      <c r="Q3249" s="116">
        <v>0</v>
      </c>
      <c r="R3249" s="22">
        <f t="shared" si="760"/>
        <v>0</v>
      </c>
      <c r="S3249" s="116">
        <v>0</v>
      </c>
      <c r="T3249" s="116">
        <v>0</v>
      </c>
      <c r="U3249" s="116">
        <v>0</v>
      </c>
      <c r="V3249" s="116">
        <v>0</v>
      </c>
      <c r="W3249" s="22">
        <f t="shared" si="761"/>
        <v>0</v>
      </c>
      <c r="X3249" s="22">
        <f t="shared" si="762"/>
        <v>0</v>
      </c>
      <c r="Y3249" s="22">
        <f ca="1">OFFSET('Cost Study'!$B$7,'Operations Support'!$C3249,'Operations Support'!$B3249)*$H3249</f>
        <v>0</v>
      </c>
      <c r="Z3249" s="23">
        <f ca="1">Y3249*'Cost Study'!$B$31</f>
        <v>0</v>
      </c>
      <c r="AA3249" s="23">
        <f ca="1">IF(A3249=10298,1.51,1)*IF($B3249&lt;3,$D3249*'Cost Study'!$B$32*OFFSET('Cost Study'!$B$7,'Operations Support'!$C3249,'Operations Support'!$B3249),0)</f>
        <v>0</v>
      </c>
      <c r="AB3249" s="24">
        <f ca="1">AA3249*'Cost Study'!$B$31</f>
        <v>0</v>
      </c>
      <c r="AC3249" s="23">
        <f ca="1">Y3249*'Cost Study'!$B$31</f>
        <v>0</v>
      </c>
      <c r="AD3249" s="24">
        <f ca="1">AA3249*'Cost Study'!$B$31</f>
        <v>0</v>
      </c>
      <c r="AE3249" s="377">
        <f t="shared" ca="1" si="763"/>
        <v>0</v>
      </c>
      <c r="AF3249" s="377">
        <f t="shared" ca="1" si="764"/>
        <v>0</v>
      </c>
      <c r="AH3249" s="688">
        <f>IFERROR($H3249/SUMIF($A:$A,$A3249,$H:$H)*SUMIF(Summary!$A$110:$A$186,$A3249,Summary!$P$110:$P$186),0)</f>
        <v>0</v>
      </c>
      <c r="AI3249" s="689">
        <f t="shared" ca="1" si="765"/>
        <v>0</v>
      </c>
      <c r="AJ3249" s="688">
        <f>IFERROR(H3249/SUMIF(A:A,A3249,H:H)*SUMIF(Summary!$A$110:$A$186,'Operations Support'!A3249,Summary!$Q$110:$Q$186),0)</f>
        <v>0</v>
      </c>
      <c r="AK3249" s="688">
        <f t="shared" ca="1" si="766"/>
        <v>0</v>
      </c>
      <c r="AM3249" s="688">
        <f>IFERROR($H3249/SUMIF($A:$A,$A3249,$H:$H)*SUMIF(Summary!$A$230:$A$266,$A3249,Summary!$P$230:$P$266),0)</f>
        <v>0</v>
      </c>
      <c r="AN3249" s="688">
        <f>IFERROR($H3249/SUMIF($A:$A,$A3249,$H:$H)*(SUMIF(Summary!$A$230:$A$266,$A3249,Summary!$L$230:$L$266)+SUMIF(Summary!$A$281:$A$317,$A3249,Summary!$L$281:$L$317))-AM3249,0)</f>
        <v>0</v>
      </c>
      <c r="AO3249" s="688">
        <f>IFERROR($H3249/SUMIF($A:$A,$A3249,$H:$H)*SUMIF(Summary!$A$230:$A$266,$A3249,Summary!$Q$230:$Q$266),0)</f>
        <v>0</v>
      </c>
      <c r="AP3249" s="688">
        <f>IFERROR($H3249/SUMIF($A:$A,$A3249,$H:$H)*(SUMIF(Summary!$A$230:$A$266,$A3249,Summary!$L$230:$L$266)+SUMIF(Summary!$A$281:$A$317,$A3249,Summary!$L$281:$L$317))-AO3249,0)</f>
        <v>0</v>
      </c>
      <c r="AQ3249" s="306"/>
      <c r="AR3249" s="688">
        <f t="shared" ca="1" si="767"/>
        <v>0</v>
      </c>
      <c r="AS3249" s="688">
        <f t="shared" ca="1" si="768"/>
        <v>0</v>
      </c>
    </row>
    <row r="3250" spans="1:45" x14ac:dyDescent="0.2">
      <c r="A3250" s="423">
        <v>11711</v>
      </c>
      <c r="B3250" s="424">
        <v>5</v>
      </c>
      <c r="C3250" s="425" t="s">
        <v>311</v>
      </c>
      <c r="D3250" s="422">
        <f t="shared" si="754"/>
        <v>0</v>
      </c>
      <c r="E3250" s="422">
        <f t="shared" si="755"/>
        <v>0</v>
      </c>
      <c r="F3250" s="422">
        <f t="shared" si="756"/>
        <v>0</v>
      </c>
      <c r="G3250" s="422">
        <f t="shared" si="757"/>
        <v>0</v>
      </c>
      <c r="H3250" s="22">
        <f t="shared" si="758"/>
        <v>0</v>
      </c>
      <c r="I3250" s="116">
        <v>0</v>
      </c>
      <c r="J3250" s="116">
        <v>0</v>
      </c>
      <c r="K3250" s="116">
        <v>0</v>
      </c>
      <c r="L3250" s="116">
        <v>0</v>
      </c>
      <c r="M3250" s="22">
        <f t="shared" si="759"/>
        <v>0</v>
      </c>
      <c r="N3250" s="116">
        <v>0</v>
      </c>
      <c r="O3250" s="116">
        <v>0</v>
      </c>
      <c r="P3250" s="116">
        <v>0</v>
      </c>
      <c r="Q3250" s="116">
        <v>0</v>
      </c>
      <c r="R3250" s="22">
        <f t="shared" si="760"/>
        <v>0</v>
      </c>
      <c r="S3250" s="116">
        <v>0</v>
      </c>
      <c r="T3250" s="116">
        <v>0</v>
      </c>
      <c r="U3250" s="116">
        <v>0</v>
      </c>
      <c r="V3250" s="116">
        <v>0</v>
      </c>
      <c r="W3250" s="22">
        <f t="shared" si="761"/>
        <v>0</v>
      </c>
      <c r="X3250" s="22">
        <f t="shared" si="762"/>
        <v>0</v>
      </c>
      <c r="Y3250" s="22">
        <f ca="1">OFFSET('Cost Study'!$B$7,'Operations Support'!$C3250,'Operations Support'!$B3250)*$H3250</f>
        <v>0</v>
      </c>
      <c r="Z3250" s="23">
        <f ca="1">Y3250*'Cost Study'!$B$31</f>
        <v>0</v>
      </c>
      <c r="AA3250" s="23">
        <f ca="1">IF(A3250=10298,1.51,1)*IF($B3250&lt;3,$D3250*'Cost Study'!$B$32*OFFSET('Cost Study'!$B$7,'Operations Support'!$C3250,'Operations Support'!$B3250),0)</f>
        <v>0</v>
      </c>
      <c r="AB3250" s="24">
        <f ca="1">AA3250*'Cost Study'!$B$31</f>
        <v>0</v>
      </c>
      <c r="AC3250" s="23">
        <f ca="1">Y3250*'Cost Study'!$B$31</f>
        <v>0</v>
      </c>
      <c r="AD3250" s="24">
        <f ca="1">AA3250*'Cost Study'!$B$31</f>
        <v>0</v>
      </c>
      <c r="AE3250" s="377">
        <f t="shared" ca="1" si="763"/>
        <v>0</v>
      </c>
      <c r="AF3250" s="377">
        <f t="shared" ca="1" si="764"/>
        <v>0</v>
      </c>
      <c r="AH3250" s="688">
        <f>IFERROR($H3250/SUMIF($A:$A,$A3250,$H:$H)*SUMIF(Summary!$A$110:$A$186,$A3250,Summary!$P$110:$P$186),0)</f>
        <v>0</v>
      </c>
      <c r="AI3250" s="689">
        <f t="shared" ca="1" si="765"/>
        <v>0</v>
      </c>
      <c r="AJ3250" s="688">
        <f>IFERROR(H3250/SUMIF(A:A,A3250,H:H)*SUMIF(Summary!$A$110:$A$186,'Operations Support'!A3250,Summary!$Q$110:$Q$186),0)</f>
        <v>0</v>
      </c>
      <c r="AK3250" s="688">
        <f t="shared" ca="1" si="766"/>
        <v>0</v>
      </c>
      <c r="AM3250" s="688">
        <f>IFERROR($H3250/SUMIF($A:$A,$A3250,$H:$H)*SUMIF(Summary!$A$230:$A$266,$A3250,Summary!$P$230:$P$266),0)</f>
        <v>0</v>
      </c>
      <c r="AN3250" s="688">
        <f>IFERROR($H3250/SUMIF($A:$A,$A3250,$H:$H)*(SUMIF(Summary!$A$230:$A$266,$A3250,Summary!$L$230:$L$266)+SUMIF(Summary!$A$281:$A$317,$A3250,Summary!$L$281:$L$317))-AM3250,0)</f>
        <v>0</v>
      </c>
      <c r="AO3250" s="688">
        <f>IFERROR($H3250/SUMIF($A:$A,$A3250,$H:$H)*SUMIF(Summary!$A$230:$A$266,$A3250,Summary!$Q$230:$Q$266),0)</f>
        <v>0</v>
      </c>
      <c r="AP3250" s="688">
        <f>IFERROR($H3250/SUMIF($A:$A,$A3250,$H:$H)*(SUMIF(Summary!$A$230:$A$266,$A3250,Summary!$L$230:$L$266)+SUMIF(Summary!$A$281:$A$317,$A3250,Summary!$L$281:$L$317))-AO3250,0)</f>
        <v>0</v>
      </c>
      <c r="AQ3250" s="306"/>
      <c r="AR3250" s="688">
        <f t="shared" ca="1" si="767"/>
        <v>0</v>
      </c>
      <c r="AS3250" s="688">
        <f t="shared" ca="1" si="768"/>
        <v>0</v>
      </c>
    </row>
    <row r="3251" spans="1:45" x14ac:dyDescent="0.2">
      <c r="A3251" s="423">
        <v>11711</v>
      </c>
      <c r="B3251" s="424">
        <v>5</v>
      </c>
      <c r="C3251" s="425" t="s">
        <v>312</v>
      </c>
      <c r="D3251" s="422">
        <f t="shared" si="754"/>
        <v>0</v>
      </c>
      <c r="E3251" s="422">
        <f t="shared" si="755"/>
        <v>0</v>
      </c>
      <c r="F3251" s="422">
        <f t="shared" si="756"/>
        <v>0</v>
      </c>
      <c r="G3251" s="422">
        <f t="shared" si="757"/>
        <v>0</v>
      </c>
      <c r="H3251" s="22">
        <f t="shared" si="758"/>
        <v>0</v>
      </c>
      <c r="I3251" s="116">
        <v>0</v>
      </c>
      <c r="J3251" s="116">
        <v>0</v>
      </c>
      <c r="K3251" s="116">
        <v>0</v>
      </c>
      <c r="L3251" s="116">
        <v>0</v>
      </c>
      <c r="M3251" s="22">
        <f t="shared" si="759"/>
        <v>0</v>
      </c>
      <c r="N3251" s="116">
        <v>0</v>
      </c>
      <c r="O3251" s="116">
        <v>0</v>
      </c>
      <c r="P3251" s="116">
        <v>0</v>
      </c>
      <c r="Q3251" s="116">
        <v>0</v>
      </c>
      <c r="R3251" s="22">
        <f t="shared" si="760"/>
        <v>0</v>
      </c>
      <c r="S3251" s="116">
        <v>0</v>
      </c>
      <c r="T3251" s="116">
        <v>0</v>
      </c>
      <c r="U3251" s="116">
        <v>0</v>
      </c>
      <c r="V3251" s="116">
        <v>0</v>
      </c>
      <c r="W3251" s="22">
        <f t="shared" si="761"/>
        <v>0</v>
      </c>
      <c r="X3251" s="22">
        <f t="shared" si="762"/>
        <v>0</v>
      </c>
      <c r="Y3251" s="22">
        <f ca="1">OFFSET('Cost Study'!$B$7,'Operations Support'!$C3251,'Operations Support'!$B3251)*$H3251</f>
        <v>0</v>
      </c>
      <c r="Z3251" s="23">
        <f ca="1">Y3251*'Cost Study'!$B$31</f>
        <v>0</v>
      </c>
      <c r="AA3251" s="23">
        <f ca="1">IF(A3251=10298,1.51,1)*IF($B3251&lt;3,$D3251*'Cost Study'!$B$32*OFFSET('Cost Study'!$B$7,'Operations Support'!$C3251,'Operations Support'!$B3251),0)</f>
        <v>0</v>
      </c>
      <c r="AB3251" s="24">
        <f ca="1">AA3251*'Cost Study'!$B$31</f>
        <v>0</v>
      </c>
      <c r="AC3251" s="23">
        <f ca="1">Y3251*'Cost Study'!$B$31</f>
        <v>0</v>
      </c>
      <c r="AD3251" s="24">
        <f ca="1">AA3251*'Cost Study'!$B$31</f>
        <v>0</v>
      </c>
      <c r="AE3251" s="377">
        <f t="shared" ca="1" si="763"/>
        <v>0</v>
      </c>
      <c r="AF3251" s="377">
        <f t="shared" ca="1" si="764"/>
        <v>0</v>
      </c>
      <c r="AH3251" s="688">
        <f>IFERROR($H3251/SUMIF($A:$A,$A3251,$H:$H)*SUMIF(Summary!$A$110:$A$186,$A3251,Summary!$P$110:$P$186),0)</f>
        <v>0</v>
      </c>
      <c r="AI3251" s="689">
        <f t="shared" ca="1" si="765"/>
        <v>0</v>
      </c>
      <c r="AJ3251" s="688">
        <f>IFERROR(H3251/SUMIF(A:A,A3251,H:H)*SUMIF(Summary!$A$110:$A$186,'Operations Support'!A3251,Summary!$Q$110:$Q$186),0)</f>
        <v>0</v>
      </c>
      <c r="AK3251" s="688">
        <f t="shared" ca="1" si="766"/>
        <v>0</v>
      </c>
      <c r="AM3251" s="688">
        <f>IFERROR($H3251/SUMIF($A:$A,$A3251,$H:$H)*SUMIF(Summary!$A$230:$A$266,$A3251,Summary!$P$230:$P$266),0)</f>
        <v>0</v>
      </c>
      <c r="AN3251" s="688">
        <f>IFERROR($H3251/SUMIF($A:$A,$A3251,$H:$H)*(SUMIF(Summary!$A$230:$A$266,$A3251,Summary!$L$230:$L$266)+SUMIF(Summary!$A$281:$A$317,$A3251,Summary!$L$281:$L$317))-AM3251,0)</f>
        <v>0</v>
      </c>
      <c r="AO3251" s="688">
        <f>IFERROR($H3251/SUMIF($A:$A,$A3251,$H:$H)*SUMIF(Summary!$A$230:$A$266,$A3251,Summary!$Q$230:$Q$266),0)</f>
        <v>0</v>
      </c>
      <c r="AP3251" s="688">
        <f>IFERROR($H3251/SUMIF($A:$A,$A3251,$H:$H)*(SUMIF(Summary!$A$230:$A$266,$A3251,Summary!$L$230:$L$266)+SUMIF(Summary!$A$281:$A$317,$A3251,Summary!$L$281:$L$317))-AO3251,0)</f>
        <v>0</v>
      </c>
      <c r="AQ3251" s="306"/>
      <c r="AR3251" s="688">
        <f t="shared" ca="1" si="767"/>
        <v>0</v>
      </c>
      <c r="AS3251" s="688">
        <f t="shared" ca="1" si="768"/>
        <v>0</v>
      </c>
    </row>
    <row r="3252" spans="1:45" x14ac:dyDescent="0.2">
      <c r="A3252" s="423">
        <v>11711</v>
      </c>
      <c r="B3252" s="424">
        <v>5</v>
      </c>
      <c r="C3252" s="425" t="s">
        <v>313</v>
      </c>
      <c r="D3252" s="422">
        <f t="shared" si="754"/>
        <v>0</v>
      </c>
      <c r="E3252" s="422">
        <f t="shared" si="755"/>
        <v>0</v>
      </c>
      <c r="F3252" s="422">
        <f t="shared" si="756"/>
        <v>0</v>
      </c>
      <c r="G3252" s="422">
        <f t="shared" si="757"/>
        <v>0</v>
      </c>
      <c r="H3252" s="22">
        <f t="shared" si="758"/>
        <v>0</v>
      </c>
      <c r="I3252" s="116">
        <v>0</v>
      </c>
      <c r="J3252" s="116">
        <v>0</v>
      </c>
      <c r="K3252" s="116">
        <v>0</v>
      </c>
      <c r="L3252" s="116">
        <v>0</v>
      </c>
      <c r="M3252" s="22">
        <f t="shared" si="759"/>
        <v>0</v>
      </c>
      <c r="N3252" s="116">
        <v>0</v>
      </c>
      <c r="O3252" s="116">
        <v>0</v>
      </c>
      <c r="P3252" s="116">
        <v>0</v>
      </c>
      <c r="Q3252" s="116">
        <v>0</v>
      </c>
      <c r="R3252" s="22">
        <f t="shared" si="760"/>
        <v>0</v>
      </c>
      <c r="S3252" s="116">
        <v>0</v>
      </c>
      <c r="T3252" s="116">
        <v>0</v>
      </c>
      <c r="U3252" s="116">
        <v>0</v>
      </c>
      <c r="V3252" s="116">
        <v>0</v>
      </c>
      <c r="W3252" s="22">
        <f t="shared" si="761"/>
        <v>0</v>
      </c>
      <c r="X3252" s="22">
        <f t="shared" si="762"/>
        <v>0</v>
      </c>
      <c r="Y3252" s="22">
        <f ca="1">OFFSET('Cost Study'!$B$7,'Operations Support'!$C3252,'Operations Support'!$B3252)*$H3252</f>
        <v>0</v>
      </c>
      <c r="Z3252" s="23">
        <f ca="1">Y3252*'Cost Study'!$B$31</f>
        <v>0</v>
      </c>
      <c r="AA3252" s="23">
        <f ca="1">IF(A3252=10298,1.51,1)*IF($B3252&lt;3,$D3252*'Cost Study'!$B$32*OFFSET('Cost Study'!$B$7,'Operations Support'!$C3252,'Operations Support'!$B3252),0)</f>
        <v>0</v>
      </c>
      <c r="AB3252" s="24">
        <f ca="1">AA3252*'Cost Study'!$B$31</f>
        <v>0</v>
      </c>
      <c r="AC3252" s="23">
        <f ca="1">Y3252*'Cost Study'!$B$31</f>
        <v>0</v>
      </c>
      <c r="AD3252" s="24">
        <f ca="1">AA3252*'Cost Study'!$B$31</f>
        <v>0</v>
      </c>
      <c r="AE3252" s="377">
        <f t="shared" ca="1" si="763"/>
        <v>0</v>
      </c>
      <c r="AF3252" s="377">
        <f t="shared" ca="1" si="764"/>
        <v>0</v>
      </c>
      <c r="AH3252" s="688">
        <f>IFERROR($H3252/SUMIF($A:$A,$A3252,$H:$H)*SUMIF(Summary!$A$110:$A$186,$A3252,Summary!$P$110:$P$186),0)</f>
        <v>0</v>
      </c>
      <c r="AI3252" s="689">
        <f t="shared" ca="1" si="765"/>
        <v>0</v>
      </c>
      <c r="AJ3252" s="688">
        <f>IFERROR(H3252/SUMIF(A:A,A3252,H:H)*SUMIF(Summary!$A$110:$A$186,'Operations Support'!A3252,Summary!$Q$110:$Q$186),0)</f>
        <v>0</v>
      </c>
      <c r="AK3252" s="688">
        <f t="shared" ca="1" si="766"/>
        <v>0</v>
      </c>
      <c r="AM3252" s="688">
        <f>IFERROR($H3252/SUMIF($A:$A,$A3252,$H:$H)*SUMIF(Summary!$A$230:$A$266,$A3252,Summary!$P$230:$P$266),0)</f>
        <v>0</v>
      </c>
      <c r="AN3252" s="688">
        <f>IFERROR($H3252/SUMIF($A:$A,$A3252,$H:$H)*(SUMIF(Summary!$A$230:$A$266,$A3252,Summary!$L$230:$L$266)+SUMIF(Summary!$A$281:$A$317,$A3252,Summary!$L$281:$L$317))-AM3252,0)</f>
        <v>0</v>
      </c>
      <c r="AO3252" s="688">
        <f>IFERROR($H3252/SUMIF($A:$A,$A3252,$H:$H)*SUMIF(Summary!$A$230:$A$266,$A3252,Summary!$Q$230:$Q$266),0)</f>
        <v>0</v>
      </c>
      <c r="AP3252" s="688">
        <f>IFERROR($H3252/SUMIF($A:$A,$A3252,$H:$H)*(SUMIF(Summary!$A$230:$A$266,$A3252,Summary!$L$230:$L$266)+SUMIF(Summary!$A$281:$A$317,$A3252,Summary!$L$281:$L$317))-AO3252,0)</f>
        <v>0</v>
      </c>
      <c r="AQ3252" s="306"/>
      <c r="AR3252" s="688">
        <f t="shared" ca="1" si="767"/>
        <v>0</v>
      </c>
      <c r="AS3252" s="688">
        <f t="shared" ca="1" si="768"/>
        <v>0</v>
      </c>
    </row>
    <row r="3253" spans="1:45" x14ac:dyDescent="0.2">
      <c r="A3253" s="423">
        <v>11711</v>
      </c>
      <c r="B3253" s="424">
        <v>5</v>
      </c>
      <c r="C3253" s="425" t="s">
        <v>314</v>
      </c>
      <c r="D3253" s="422">
        <f t="shared" si="754"/>
        <v>0</v>
      </c>
      <c r="E3253" s="422">
        <f t="shared" si="755"/>
        <v>0</v>
      </c>
      <c r="F3253" s="422">
        <f t="shared" si="756"/>
        <v>0</v>
      </c>
      <c r="G3253" s="422">
        <f t="shared" si="757"/>
        <v>0</v>
      </c>
      <c r="H3253" s="22">
        <f t="shared" si="758"/>
        <v>0</v>
      </c>
      <c r="I3253" s="116">
        <v>0</v>
      </c>
      <c r="J3253" s="116">
        <v>0</v>
      </c>
      <c r="K3253" s="116">
        <v>0</v>
      </c>
      <c r="L3253" s="116">
        <v>0</v>
      </c>
      <c r="M3253" s="22">
        <f t="shared" si="759"/>
        <v>0</v>
      </c>
      <c r="N3253" s="116">
        <v>0</v>
      </c>
      <c r="O3253" s="116">
        <v>0</v>
      </c>
      <c r="P3253" s="116">
        <v>0</v>
      </c>
      <c r="Q3253" s="116">
        <v>0</v>
      </c>
      <c r="R3253" s="22">
        <f t="shared" si="760"/>
        <v>0</v>
      </c>
      <c r="S3253" s="116">
        <v>0</v>
      </c>
      <c r="T3253" s="116">
        <v>0</v>
      </c>
      <c r="U3253" s="116">
        <v>0</v>
      </c>
      <c r="V3253" s="116">
        <v>0</v>
      </c>
      <c r="W3253" s="22">
        <f t="shared" si="761"/>
        <v>0</v>
      </c>
      <c r="X3253" s="22">
        <f t="shared" si="762"/>
        <v>0</v>
      </c>
      <c r="Y3253" s="22">
        <f ca="1">OFFSET('Cost Study'!$B$7,'Operations Support'!$C3253,'Operations Support'!$B3253)*$H3253</f>
        <v>0</v>
      </c>
      <c r="Z3253" s="23">
        <f ca="1">Y3253*'Cost Study'!$B$31</f>
        <v>0</v>
      </c>
      <c r="AA3253" s="23">
        <f ca="1">IF(A3253=10298,1.51,1)*IF($B3253&lt;3,$D3253*'Cost Study'!$B$32*OFFSET('Cost Study'!$B$7,'Operations Support'!$C3253,'Operations Support'!$B3253),0)</f>
        <v>0</v>
      </c>
      <c r="AB3253" s="24">
        <f ca="1">AA3253*'Cost Study'!$B$31</f>
        <v>0</v>
      </c>
      <c r="AC3253" s="23">
        <f ca="1">Y3253*'Cost Study'!$B$31</f>
        <v>0</v>
      </c>
      <c r="AD3253" s="24">
        <f ca="1">AA3253*'Cost Study'!$B$31</f>
        <v>0</v>
      </c>
      <c r="AE3253" s="377">
        <f t="shared" ca="1" si="763"/>
        <v>0</v>
      </c>
      <c r="AF3253" s="377">
        <f t="shared" ca="1" si="764"/>
        <v>0</v>
      </c>
      <c r="AH3253" s="688">
        <f>IFERROR($H3253/SUMIF($A:$A,$A3253,$H:$H)*SUMIF(Summary!$A$110:$A$186,$A3253,Summary!$P$110:$P$186),0)</f>
        <v>0</v>
      </c>
      <c r="AI3253" s="689">
        <f t="shared" ca="1" si="765"/>
        <v>0</v>
      </c>
      <c r="AJ3253" s="688">
        <f>IFERROR(H3253/SUMIF(A:A,A3253,H:H)*SUMIF(Summary!$A$110:$A$186,'Operations Support'!A3253,Summary!$Q$110:$Q$186),0)</f>
        <v>0</v>
      </c>
      <c r="AK3253" s="688">
        <f t="shared" ca="1" si="766"/>
        <v>0</v>
      </c>
      <c r="AM3253" s="688">
        <f>IFERROR($H3253/SUMIF($A:$A,$A3253,$H:$H)*SUMIF(Summary!$A$230:$A$266,$A3253,Summary!$P$230:$P$266),0)</f>
        <v>0</v>
      </c>
      <c r="AN3253" s="688">
        <f>IFERROR($H3253/SUMIF($A:$A,$A3253,$H:$H)*(SUMIF(Summary!$A$230:$A$266,$A3253,Summary!$L$230:$L$266)+SUMIF(Summary!$A$281:$A$317,$A3253,Summary!$L$281:$L$317))-AM3253,0)</f>
        <v>0</v>
      </c>
      <c r="AO3253" s="688">
        <f>IFERROR($H3253/SUMIF($A:$A,$A3253,$H:$H)*SUMIF(Summary!$A$230:$A$266,$A3253,Summary!$Q$230:$Q$266),0)</f>
        <v>0</v>
      </c>
      <c r="AP3253" s="688">
        <f>IFERROR($H3253/SUMIF($A:$A,$A3253,$H:$H)*(SUMIF(Summary!$A$230:$A$266,$A3253,Summary!$L$230:$L$266)+SUMIF(Summary!$A$281:$A$317,$A3253,Summary!$L$281:$L$317))-AO3253,0)</f>
        <v>0</v>
      </c>
      <c r="AQ3253" s="306"/>
      <c r="AR3253" s="688">
        <f t="shared" ca="1" si="767"/>
        <v>0</v>
      </c>
      <c r="AS3253" s="688">
        <f t="shared" ca="1" si="768"/>
        <v>0</v>
      </c>
    </row>
    <row r="3254" spans="1:45" x14ac:dyDescent="0.2">
      <c r="A3254" s="423">
        <v>11711</v>
      </c>
      <c r="B3254" s="424">
        <v>5</v>
      </c>
      <c r="C3254" s="425" t="s">
        <v>315</v>
      </c>
      <c r="D3254" s="422">
        <f t="shared" si="754"/>
        <v>0</v>
      </c>
      <c r="E3254" s="422">
        <f t="shared" si="755"/>
        <v>0</v>
      </c>
      <c r="F3254" s="422">
        <f t="shared" si="756"/>
        <v>0</v>
      </c>
      <c r="G3254" s="422">
        <f t="shared" si="757"/>
        <v>0</v>
      </c>
      <c r="H3254" s="22">
        <f t="shared" si="758"/>
        <v>0</v>
      </c>
      <c r="I3254" s="116">
        <v>0</v>
      </c>
      <c r="J3254" s="116">
        <v>0</v>
      </c>
      <c r="K3254" s="116">
        <v>0</v>
      </c>
      <c r="L3254" s="116">
        <v>0</v>
      </c>
      <c r="M3254" s="22">
        <f t="shared" si="759"/>
        <v>0</v>
      </c>
      <c r="N3254" s="116">
        <v>0</v>
      </c>
      <c r="O3254" s="116">
        <v>0</v>
      </c>
      <c r="P3254" s="116">
        <v>0</v>
      </c>
      <c r="Q3254" s="116">
        <v>0</v>
      </c>
      <c r="R3254" s="22">
        <f t="shared" si="760"/>
        <v>0</v>
      </c>
      <c r="S3254" s="116">
        <v>0</v>
      </c>
      <c r="T3254" s="116">
        <v>0</v>
      </c>
      <c r="U3254" s="116">
        <v>0</v>
      </c>
      <c r="V3254" s="116">
        <v>0</v>
      </c>
      <c r="W3254" s="22">
        <f t="shared" si="761"/>
        <v>0</v>
      </c>
      <c r="X3254" s="22">
        <f t="shared" si="762"/>
        <v>0</v>
      </c>
      <c r="Y3254" s="22">
        <f ca="1">OFFSET('Cost Study'!$B$7,'Operations Support'!$C3254,'Operations Support'!$B3254)*$H3254</f>
        <v>0</v>
      </c>
      <c r="Z3254" s="23">
        <f ca="1">Y3254*'Cost Study'!$B$31</f>
        <v>0</v>
      </c>
      <c r="AA3254" s="23">
        <f ca="1">IF(A3254=10298,1.51,1)*IF($B3254&lt;3,$D3254*'Cost Study'!$B$32*OFFSET('Cost Study'!$B$7,'Operations Support'!$C3254,'Operations Support'!$B3254),0)</f>
        <v>0</v>
      </c>
      <c r="AB3254" s="24">
        <f ca="1">AA3254*'Cost Study'!$B$31</f>
        <v>0</v>
      </c>
      <c r="AC3254" s="23">
        <f ca="1">Y3254*'Cost Study'!$B$31</f>
        <v>0</v>
      </c>
      <c r="AD3254" s="24">
        <f ca="1">AA3254*'Cost Study'!$B$31</f>
        <v>0</v>
      </c>
      <c r="AE3254" s="377">
        <f t="shared" ca="1" si="763"/>
        <v>0</v>
      </c>
      <c r="AF3254" s="377">
        <f t="shared" ca="1" si="764"/>
        <v>0</v>
      </c>
      <c r="AH3254" s="688">
        <f>IFERROR($H3254/SUMIF($A:$A,$A3254,$H:$H)*SUMIF(Summary!$A$110:$A$186,$A3254,Summary!$P$110:$P$186),0)</f>
        <v>0</v>
      </c>
      <c r="AI3254" s="689">
        <f t="shared" ca="1" si="765"/>
        <v>0</v>
      </c>
      <c r="AJ3254" s="688">
        <f>IFERROR(H3254/SUMIF(A:A,A3254,H:H)*SUMIF(Summary!$A$110:$A$186,'Operations Support'!A3254,Summary!$Q$110:$Q$186),0)</f>
        <v>0</v>
      </c>
      <c r="AK3254" s="688">
        <f t="shared" ca="1" si="766"/>
        <v>0</v>
      </c>
      <c r="AM3254" s="688">
        <f>IFERROR($H3254/SUMIF($A:$A,$A3254,$H:$H)*SUMIF(Summary!$A$230:$A$266,$A3254,Summary!$P$230:$P$266),0)</f>
        <v>0</v>
      </c>
      <c r="AN3254" s="688">
        <f>IFERROR($H3254/SUMIF($A:$A,$A3254,$H:$H)*(SUMIF(Summary!$A$230:$A$266,$A3254,Summary!$L$230:$L$266)+SUMIF(Summary!$A$281:$A$317,$A3254,Summary!$L$281:$L$317))-AM3254,0)</f>
        <v>0</v>
      </c>
      <c r="AO3254" s="688">
        <f>IFERROR($H3254/SUMIF($A:$A,$A3254,$H:$H)*SUMIF(Summary!$A$230:$A$266,$A3254,Summary!$Q$230:$Q$266),0)</f>
        <v>0</v>
      </c>
      <c r="AP3254" s="688">
        <f>IFERROR($H3254/SUMIF($A:$A,$A3254,$H:$H)*(SUMIF(Summary!$A$230:$A$266,$A3254,Summary!$L$230:$L$266)+SUMIF(Summary!$A$281:$A$317,$A3254,Summary!$L$281:$L$317))-AO3254,0)</f>
        <v>0</v>
      </c>
      <c r="AQ3254" s="306"/>
      <c r="AR3254" s="688">
        <f t="shared" ca="1" si="767"/>
        <v>0</v>
      </c>
      <c r="AS3254" s="688">
        <f t="shared" ca="1" si="768"/>
        <v>0</v>
      </c>
    </row>
    <row r="3255" spans="1:45" x14ac:dyDescent="0.2">
      <c r="A3255" s="423">
        <v>11711</v>
      </c>
      <c r="B3255" s="424">
        <v>5</v>
      </c>
      <c r="C3255" s="425" t="s">
        <v>316</v>
      </c>
      <c r="D3255" s="422">
        <f t="shared" si="754"/>
        <v>0</v>
      </c>
      <c r="E3255" s="422">
        <f t="shared" si="755"/>
        <v>0</v>
      </c>
      <c r="F3255" s="422">
        <f t="shared" si="756"/>
        <v>0</v>
      </c>
      <c r="G3255" s="422">
        <f t="shared" si="757"/>
        <v>0</v>
      </c>
      <c r="H3255" s="22">
        <f t="shared" si="758"/>
        <v>0</v>
      </c>
      <c r="I3255" s="116">
        <v>0</v>
      </c>
      <c r="J3255" s="116">
        <v>0</v>
      </c>
      <c r="K3255" s="116">
        <v>0</v>
      </c>
      <c r="L3255" s="116">
        <v>0</v>
      </c>
      <c r="M3255" s="22">
        <f t="shared" si="759"/>
        <v>0</v>
      </c>
      <c r="N3255" s="116">
        <v>0</v>
      </c>
      <c r="O3255" s="116">
        <v>0</v>
      </c>
      <c r="P3255" s="116">
        <v>0</v>
      </c>
      <c r="Q3255" s="116">
        <v>0</v>
      </c>
      <c r="R3255" s="22">
        <f t="shared" si="760"/>
        <v>0</v>
      </c>
      <c r="S3255" s="116">
        <v>0</v>
      </c>
      <c r="T3255" s="116">
        <v>0</v>
      </c>
      <c r="U3255" s="116">
        <v>0</v>
      </c>
      <c r="V3255" s="116">
        <v>0</v>
      </c>
      <c r="W3255" s="22">
        <f t="shared" si="761"/>
        <v>0</v>
      </c>
      <c r="X3255" s="22">
        <f t="shared" si="762"/>
        <v>0</v>
      </c>
      <c r="Y3255" s="22">
        <f ca="1">OFFSET('Cost Study'!$B$7,'Operations Support'!$C3255,'Operations Support'!$B3255)*$H3255</f>
        <v>0</v>
      </c>
      <c r="Z3255" s="23">
        <f ca="1">Y3255*'Cost Study'!$B$31</f>
        <v>0</v>
      </c>
      <c r="AA3255" s="23">
        <f ca="1">IF(A3255=10298,1.51,1)*IF($B3255&lt;3,$D3255*'Cost Study'!$B$32*OFFSET('Cost Study'!$B$7,'Operations Support'!$C3255,'Operations Support'!$B3255),0)</f>
        <v>0</v>
      </c>
      <c r="AB3255" s="24">
        <f ca="1">AA3255*'Cost Study'!$B$31</f>
        <v>0</v>
      </c>
      <c r="AC3255" s="23">
        <f ca="1">Y3255*'Cost Study'!$B$31</f>
        <v>0</v>
      </c>
      <c r="AD3255" s="24">
        <f ca="1">AA3255*'Cost Study'!$B$31</f>
        <v>0</v>
      </c>
      <c r="AE3255" s="377">
        <f t="shared" ca="1" si="763"/>
        <v>0</v>
      </c>
      <c r="AF3255" s="377">
        <f t="shared" ca="1" si="764"/>
        <v>0</v>
      </c>
      <c r="AH3255" s="688">
        <f>IFERROR($H3255/SUMIF($A:$A,$A3255,$H:$H)*SUMIF(Summary!$A$110:$A$186,$A3255,Summary!$P$110:$P$186),0)</f>
        <v>0</v>
      </c>
      <c r="AI3255" s="689">
        <f t="shared" ca="1" si="765"/>
        <v>0</v>
      </c>
      <c r="AJ3255" s="688">
        <f>IFERROR(H3255/SUMIF(A:A,A3255,H:H)*SUMIF(Summary!$A$110:$A$186,'Operations Support'!A3255,Summary!$Q$110:$Q$186),0)</f>
        <v>0</v>
      </c>
      <c r="AK3255" s="688">
        <f t="shared" ca="1" si="766"/>
        <v>0</v>
      </c>
      <c r="AM3255" s="688">
        <f>IFERROR($H3255/SUMIF($A:$A,$A3255,$H:$H)*SUMIF(Summary!$A$230:$A$266,$A3255,Summary!$P$230:$P$266),0)</f>
        <v>0</v>
      </c>
      <c r="AN3255" s="688">
        <f>IFERROR($H3255/SUMIF($A:$A,$A3255,$H:$H)*(SUMIF(Summary!$A$230:$A$266,$A3255,Summary!$L$230:$L$266)+SUMIF(Summary!$A$281:$A$317,$A3255,Summary!$L$281:$L$317))-AM3255,0)</f>
        <v>0</v>
      </c>
      <c r="AO3255" s="688">
        <f>IFERROR($H3255/SUMIF($A:$A,$A3255,$H:$H)*SUMIF(Summary!$A$230:$A$266,$A3255,Summary!$Q$230:$Q$266),0)</f>
        <v>0</v>
      </c>
      <c r="AP3255" s="688">
        <f>IFERROR($H3255/SUMIF($A:$A,$A3255,$H:$H)*(SUMIF(Summary!$A$230:$A$266,$A3255,Summary!$L$230:$L$266)+SUMIF(Summary!$A$281:$A$317,$A3255,Summary!$L$281:$L$317))-AO3255,0)</f>
        <v>0</v>
      </c>
      <c r="AQ3255" s="306"/>
      <c r="AR3255" s="688">
        <f t="shared" ca="1" si="767"/>
        <v>0</v>
      </c>
      <c r="AS3255" s="688">
        <f t="shared" ca="1" si="768"/>
        <v>0</v>
      </c>
    </row>
    <row r="3256" spans="1:45" x14ac:dyDescent="0.2">
      <c r="A3256" s="423">
        <v>11711</v>
      </c>
      <c r="B3256" s="424">
        <v>5</v>
      </c>
      <c r="C3256" s="425" t="s">
        <v>317</v>
      </c>
      <c r="D3256" s="422">
        <f t="shared" si="754"/>
        <v>0</v>
      </c>
      <c r="E3256" s="422">
        <f t="shared" si="755"/>
        <v>0</v>
      </c>
      <c r="F3256" s="422">
        <f t="shared" si="756"/>
        <v>0</v>
      </c>
      <c r="G3256" s="422">
        <f t="shared" si="757"/>
        <v>0</v>
      </c>
      <c r="H3256" s="22">
        <f t="shared" si="758"/>
        <v>0</v>
      </c>
      <c r="I3256" s="116">
        <v>0</v>
      </c>
      <c r="J3256" s="116">
        <v>0</v>
      </c>
      <c r="K3256" s="116">
        <v>0</v>
      </c>
      <c r="L3256" s="116">
        <v>0</v>
      </c>
      <c r="M3256" s="22">
        <f t="shared" si="759"/>
        <v>0</v>
      </c>
      <c r="N3256" s="116">
        <v>0</v>
      </c>
      <c r="O3256" s="116">
        <v>0</v>
      </c>
      <c r="P3256" s="116">
        <v>0</v>
      </c>
      <c r="Q3256" s="116">
        <v>0</v>
      </c>
      <c r="R3256" s="22">
        <f t="shared" si="760"/>
        <v>0</v>
      </c>
      <c r="S3256" s="116">
        <v>0</v>
      </c>
      <c r="T3256" s="116">
        <v>0</v>
      </c>
      <c r="U3256" s="116">
        <v>0</v>
      </c>
      <c r="V3256" s="116">
        <v>0</v>
      </c>
      <c r="W3256" s="22">
        <f t="shared" si="761"/>
        <v>0</v>
      </c>
      <c r="X3256" s="22">
        <f t="shared" si="762"/>
        <v>0</v>
      </c>
      <c r="Y3256" s="22">
        <f ca="1">OFFSET('Cost Study'!$B$7,'Operations Support'!$C3256,'Operations Support'!$B3256)*$H3256</f>
        <v>0</v>
      </c>
      <c r="Z3256" s="23">
        <f ca="1">Y3256*'Cost Study'!$B$31</f>
        <v>0</v>
      </c>
      <c r="AA3256" s="23">
        <f ca="1">IF(A3256=10298,1.51,1)*IF($B3256&lt;3,$D3256*'Cost Study'!$B$32*OFFSET('Cost Study'!$B$7,'Operations Support'!$C3256,'Operations Support'!$B3256),0)</f>
        <v>0</v>
      </c>
      <c r="AB3256" s="24">
        <f ca="1">AA3256*'Cost Study'!$B$31</f>
        <v>0</v>
      </c>
      <c r="AC3256" s="23">
        <f ca="1">Y3256*'Cost Study'!$B$31</f>
        <v>0</v>
      </c>
      <c r="AD3256" s="24">
        <f ca="1">AA3256*'Cost Study'!$B$31</f>
        <v>0</v>
      </c>
      <c r="AE3256" s="377">
        <f t="shared" ca="1" si="763"/>
        <v>0</v>
      </c>
      <c r="AF3256" s="377">
        <f t="shared" ca="1" si="764"/>
        <v>0</v>
      </c>
      <c r="AH3256" s="688">
        <f>IFERROR($H3256/SUMIF($A:$A,$A3256,$H:$H)*SUMIF(Summary!$A$110:$A$186,$A3256,Summary!$P$110:$P$186),0)</f>
        <v>0</v>
      </c>
      <c r="AI3256" s="689">
        <f t="shared" ca="1" si="765"/>
        <v>0</v>
      </c>
      <c r="AJ3256" s="688">
        <f>IFERROR(H3256/SUMIF(A:A,A3256,H:H)*SUMIF(Summary!$A$110:$A$186,'Operations Support'!A3256,Summary!$Q$110:$Q$186),0)</f>
        <v>0</v>
      </c>
      <c r="AK3256" s="688">
        <f t="shared" ca="1" si="766"/>
        <v>0</v>
      </c>
      <c r="AM3256" s="688">
        <f>IFERROR($H3256/SUMIF($A:$A,$A3256,$H:$H)*SUMIF(Summary!$A$230:$A$266,$A3256,Summary!$P$230:$P$266),0)</f>
        <v>0</v>
      </c>
      <c r="AN3256" s="688">
        <f>IFERROR($H3256/SUMIF($A:$A,$A3256,$H:$H)*(SUMIF(Summary!$A$230:$A$266,$A3256,Summary!$L$230:$L$266)+SUMIF(Summary!$A$281:$A$317,$A3256,Summary!$L$281:$L$317))-AM3256,0)</f>
        <v>0</v>
      </c>
      <c r="AO3256" s="688">
        <f>IFERROR($H3256/SUMIF($A:$A,$A3256,$H:$H)*SUMIF(Summary!$A$230:$A$266,$A3256,Summary!$Q$230:$Q$266),0)</f>
        <v>0</v>
      </c>
      <c r="AP3256" s="688">
        <f>IFERROR($H3256/SUMIF($A:$A,$A3256,$H:$H)*(SUMIF(Summary!$A$230:$A$266,$A3256,Summary!$L$230:$L$266)+SUMIF(Summary!$A$281:$A$317,$A3256,Summary!$L$281:$L$317))-AO3256,0)</f>
        <v>0</v>
      </c>
      <c r="AQ3256" s="306"/>
      <c r="AR3256" s="688">
        <f t="shared" ca="1" si="767"/>
        <v>0</v>
      </c>
      <c r="AS3256" s="688">
        <f t="shared" ca="1" si="768"/>
        <v>0</v>
      </c>
    </row>
    <row r="3257" spans="1:45" x14ac:dyDescent="0.2">
      <c r="A3257" s="423">
        <v>11711</v>
      </c>
      <c r="B3257" s="424">
        <v>5</v>
      </c>
      <c r="C3257" s="425" t="s">
        <v>318</v>
      </c>
      <c r="D3257" s="422">
        <f t="shared" si="754"/>
        <v>0</v>
      </c>
      <c r="E3257" s="422">
        <f t="shared" si="755"/>
        <v>0</v>
      </c>
      <c r="F3257" s="422">
        <f t="shared" si="756"/>
        <v>0</v>
      </c>
      <c r="G3257" s="422">
        <f t="shared" si="757"/>
        <v>0</v>
      </c>
      <c r="H3257" s="22">
        <f t="shared" si="758"/>
        <v>0</v>
      </c>
      <c r="I3257" s="116">
        <v>0</v>
      </c>
      <c r="J3257" s="116">
        <v>0</v>
      </c>
      <c r="K3257" s="116">
        <v>0</v>
      </c>
      <c r="L3257" s="116">
        <v>0</v>
      </c>
      <c r="M3257" s="22">
        <f t="shared" si="759"/>
        <v>0</v>
      </c>
      <c r="N3257" s="116">
        <v>0</v>
      </c>
      <c r="O3257" s="116">
        <v>0</v>
      </c>
      <c r="P3257" s="116">
        <v>0</v>
      </c>
      <c r="Q3257" s="116">
        <v>0</v>
      </c>
      <c r="R3257" s="22">
        <f t="shared" si="760"/>
        <v>0</v>
      </c>
      <c r="S3257" s="116">
        <v>0</v>
      </c>
      <c r="T3257" s="116">
        <v>0</v>
      </c>
      <c r="U3257" s="116">
        <v>0</v>
      </c>
      <c r="V3257" s="116">
        <v>0</v>
      </c>
      <c r="W3257" s="22">
        <f t="shared" si="761"/>
        <v>0</v>
      </c>
      <c r="X3257" s="22">
        <f t="shared" si="762"/>
        <v>0</v>
      </c>
      <c r="Y3257" s="22">
        <f ca="1">OFFSET('Cost Study'!$B$7,'Operations Support'!$C3257,'Operations Support'!$B3257)*$H3257</f>
        <v>0</v>
      </c>
      <c r="Z3257" s="23">
        <f ca="1">Y3257*'Cost Study'!$B$31</f>
        <v>0</v>
      </c>
      <c r="AA3257" s="23">
        <f ca="1">IF(A3257=10298,1.51,1)*IF($B3257&lt;3,$D3257*'Cost Study'!$B$32*OFFSET('Cost Study'!$B$7,'Operations Support'!$C3257,'Operations Support'!$B3257),0)</f>
        <v>0</v>
      </c>
      <c r="AB3257" s="24">
        <f ca="1">AA3257*'Cost Study'!$B$31</f>
        <v>0</v>
      </c>
      <c r="AC3257" s="23">
        <f ca="1">Y3257*'Cost Study'!$B$31</f>
        <v>0</v>
      </c>
      <c r="AD3257" s="24">
        <f ca="1">AA3257*'Cost Study'!$B$31</f>
        <v>0</v>
      </c>
      <c r="AE3257" s="377">
        <f t="shared" ca="1" si="763"/>
        <v>0</v>
      </c>
      <c r="AF3257" s="377">
        <f t="shared" ca="1" si="764"/>
        <v>0</v>
      </c>
      <c r="AH3257" s="688">
        <f>IFERROR($H3257/SUMIF($A:$A,$A3257,$H:$H)*SUMIF(Summary!$A$110:$A$186,$A3257,Summary!$P$110:$P$186),0)</f>
        <v>0</v>
      </c>
      <c r="AI3257" s="689">
        <f t="shared" ca="1" si="765"/>
        <v>0</v>
      </c>
      <c r="AJ3257" s="688">
        <f>IFERROR(H3257/SUMIF(A:A,A3257,H:H)*SUMIF(Summary!$A$110:$A$186,'Operations Support'!A3257,Summary!$Q$110:$Q$186),0)</f>
        <v>0</v>
      </c>
      <c r="AK3257" s="688">
        <f t="shared" ca="1" si="766"/>
        <v>0</v>
      </c>
      <c r="AM3257" s="688">
        <f>IFERROR($H3257/SUMIF($A:$A,$A3257,$H:$H)*SUMIF(Summary!$A$230:$A$266,$A3257,Summary!$P$230:$P$266),0)</f>
        <v>0</v>
      </c>
      <c r="AN3257" s="688">
        <f>IFERROR($H3257/SUMIF($A:$A,$A3257,$H:$H)*(SUMIF(Summary!$A$230:$A$266,$A3257,Summary!$L$230:$L$266)+SUMIF(Summary!$A$281:$A$317,$A3257,Summary!$L$281:$L$317))-AM3257,0)</f>
        <v>0</v>
      </c>
      <c r="AO3257" s="688">
        <f>IFERROR($H3257/SUMIF($A:$A,$A3257,$H:$H)*SUMIF(Summary!$A$230:$A$266,$A3257,Summary!$Q$230:$Q$266),0)</f>
        <v>0</v>
      </c>
      <c r="AP3257" s="688">
        <f>IFERROR($H3257/SUMIF($A:$A,$A3257,$H:$H)*(SUMIF(Summary!$A$230:$A$266,$A3257,Summary!$L$230:$L$266)+SUMIF(Summary!$A$281:$A$317,$A3257,Summary!$L$281:$L$317))-AO3257,0)</f>
        <v>0</v>
      </c>
      <c r="AQ3257" s="306"/>
      <c r="AR3257" s="688">
        <f t="shared" ca="1" si="767"/>
        <v>0</v>
      </c>
      <c r="AS3257" s="688">
        <f t="shared" ca="1" si="768"/>
        <v>0</v>
      </c>
    </row>
    <row r="3258" spans="1:45" x14ac:dyDescent="0.2">
      <c r="A3258" s="423">
        <v>11711</v>
      </c>
      <c r="B3258" s="424">
        <v>5</v>
      </c>
      <c r="C3258" s="425" t="s">
        <v>319</v>
      </c>
      <c r="D3258" s="422">
        <f t="shared" si="754"/>
        <v>0</v>
      </c>
      <c r="E3258" s="422">
        <f t="shared" si="755"/>
        <v>0</v>
      </c>
      <c r="F3258" s="422">
        <f t="shared" si="756"/>
        <v>0</v>
      </c>
      <c r="G3258" s="422">
        <f t="shared" si="757"/>
        <v>0</v>
      </c>
      <c r="H3258" s="22">
        <f t="shared" si="758"/>
        <v>0</v>
      </c>
      <c r="I3258" s="116">
        <v>0</v>
      </c>
      <c r="J3258" s="116">
        <v>0</v>
      </c>
      <c r="K3258" s="116">
        <v>0</v>
      </c>
      <c r="L3258" s="116">
        <v>0</v>
      </c>
      <c r="M3258" s="22">
        <f t="shared" si="759"/>
        <v>0</v>
      </c>
      <c r="N3258" s="116">
        <v>0</v>
      </c>
      <c r="O3258" s="116">
        <v>0</v>
      </c>
      <c r="P3258" s="116">
        <v>0</v>
      </c>
      <c r="Q3258" s="116">
        <v>0</v>
      </c>
      <c r="R3258" s="22">
        <f t="shared" si="760"/>
        <v>0</v>
      </c>
      <c r="S3258" s="116">
        <v>0</v>
      </c>
      <c r="T3258" s="116">
        <v>0</v>
      </c>
      <c r="U3258" s="116">
        <v>0</v>
      </c>
      <c r="V3258" s="116">
        <v>0</v>
      </c>
      <c r="W3258" s="22">
        <f t="shared" si="761"/>
        <v>0</v>
      </c>
      <c r="X3258" s="22">
        <f t="shared" si="762"/>
        <v>0</v>
      </c>
      <c r="Y3258" s="22">
        <f ca="1">OFFSET('Cost Study'!$B$7,'Operations Support'!$C3258,'Operations Support'!$B3258)*$H3258</f>
        <v>0</v>
      </c>
      <c r="Z3258" s="23">
        <f ca="1">Y3258*'Cost Study'!$B$31</f>
        <v>0</v>
      </c>
      <c r="AA3258" s="23">
        <f ca="1">IF(A3258=10298,1.51,1)*IF($B3258&lt;3,$D3258*'Cost Study'!$B$32*OFFSET('Cost Study'!$B$7,'Operations Support'!$C3258,'Operations Support'!$B3258),0)</f>
        <v>0</v>
      </c>
      <c r="AB3258" s="24">
        <f ca="1">AA3258*'Cost Study'!$B$31</f>
        <v>0</v>
      </c>
      <c r="AC3258" s="23">
        <f ca="1">Y3258*'Cost Study'!$B$31</f>
        <v>0</v>
      </c>
      <c r="AD3258" s="24">
        <f ca="1">AA3258*'Cost Study'!$B$31</f>
        <v>0</v>
      </c>
      <c r="AE3258" s="377">
        <f t="shared" ca="1" si="763"/>
        <v>0</v>
      </c>
      <c r="AF3258" s="377">
        <f t="shared" ca="1" si="764"/>
        <v>0</v>
      </c>
      <c r="AH3258" s="688">
        <f>IFERROR($H3258/SUMIF($A:$A,$A3258,$H:$H)*SUMIF(Summary!$A$110:$A$186,$A3258,Summary!$P$110:$P$186),0)</f>
        <v>0</v>
      </c>
      <c r="AI3258" s="689">
        <f t="shared" ca="1" si="765"/>
        <v>0</v>
      </c>
      <c r="AJ3258" s="688">
        <f>IFERROR(H3258/SUMIF(A:A,A3258,H:H)*SUMIF(Summary!$A$110:$A$186,'Operations Support'!A3258,Summary!$Q$110:$Q$186),0)</f>
        <v>0</v>
      </c>
      <c r="AK3258" s="688">
        <f t="shared" ca="1" si="766"/>
        <v>0</v>
      </c>
      <c r="AM3258" s="688">
        <f>IFERROR($H3258/SUMIF($A:$A,$A3258,$H:$H)*SUMIF(Summary!$A$230:$A$266,$A3258,Summary!$P$230:$P$266),0)</f>
        <v>0</v>
      </c>
      <c r="AN3258" s="688">
        <f>IFERROR($H3258/SUMIF($A:$A,$A3258,$H:$H)*(SUMIF(Summary!$A$230:$A$266,$A3258,Summary!$L$230:$L$266)+SUMIF(Summary!$A$281:$A$317,$A3258,Summary!$L$281:$L$317))-AM3258,0)</f>
        <v>0</v>
      </c>
      <c r="AO3258" s="688">
        <f>IFERROR($H3258/SUMIF($A:$A,$A3258,$H:$H)*SUMIF(Summary!$A$230:$A$266,$A3258,Summary!$Q$230:$Q$266),0)</f>
        <v>0</v>
      </c>
      <c r="AP3258" s="688">
        <f>IFERROR($H3258/SUMIF($A:$A,$A3258,$H:$H)*(SUMIF(Summary!$A$230:$A$266,$A3258,Summary!$L$230:$L$266)+SUMIF(Summary!$A$281:$A$317,$A3258,Summary!$L$281:$L$317))-AO3258,0)</f>
        <v>0</v>
      </c>
      <c r="AQ3258" s="306"/>
      <c r="AR3258" s="688">
        <f t="shared" ca="1" si="767"/>
        <v>0</v>
      </c>
      <c r="AS3258" s="688">
        <f t="shared" ca="1" si="768"/>
        <v>0</v>
      </c>
    </row>
    <row r="3259" spans="1:45" x14ac:dyDescent="0.2">
      <c r="A3259" s="423">
        <v>11711</v>
      </c>
      <c r="B3259" s="424">
        <v>5</v>
      </c>
      <c r="C3259" s="425" t="s">
        <v>320</v>
      </c>
      <c r="D3259" s="422">
        <f t="shared" si="754"/>
        <v>0</v>
      </c>
      <c r="E3259" s="422">
        <f t="shared" si="755"/>
        <v>0</v>
      </c>
      <c r="F3259" s="422">
        <f t="shared" si="756"/>
        <v>0</v>
      </c>
      <c r="G3259" s="422">
        <f t="shared" si="757"/>
        <v>0</v>
      </c>
      <c r="H3259" s="22">
        <f t="shared" si="758"/>
        <v>0</v>
      </c>
      <c r="I3259" s="116">
        <v>0</v>
      </c>
      <c r="J3259" s="116">
        <v>0</v>
      </c>
      <c r="K3259" s="116">
        <v>0</v>
      </c>
      <c r="L3259" s="116">
        <v>0</v>
      </c>
      <c r="M3259" s="22">
        <f t="shared" si="759"/>
        <v>0</v>
      </c>
      <c r="N3259" s="116">
        <v>0</v>
      </c>
      <c r="O3259" s="116">
        <v>0</v>
      </c>
      <c r="P3259" s="116">
        <v>0</v>
      </c>
      <c r="Q3259" s="116">
        <v>0</v>
      </c>
      <c r="R3259" s="22">
        <f t="shared" si="760"/>
        <v>0</v>
      </c>
      <c r="S3259" s="116">
        <v>0</v>
      </c>
      <c r="T3259" s="116">
        <v>0</v>
      </c>
      <c r="U3259" s="116">
        <v>0</v>
      </c>
      <c r="V3259" s="116">
        <v>0</v>
      </c>
      <c r="W3259" s="22">
        <f t="shared" si="761"/>
        <v>0</v>
      </c>
      <c r="X3259" s="22">
        <f t="shared" si="762"/>
        <v>0</v>
      </c>
      <c r="Y3259" s="22">
        <f ca="1">OFFSET('Cost Study'!$B$7,'Operations Support'!$C3259,'Operations Support'!$B3259)*$H3259</f>
        <v>0</v>
      </c>
      <c r="Z3259" s="23">
        <f ca="1">Y3259*'Cost Study'!$B$31</f>
        <v>0</v>
      </c>
      <c r="AA3259" s="23">
        <f ca="1">IF(A3259=10298,1.51,1)*IF($B3259&lt;3,$D3259*'Cost Study'!$B$32*OFFSET('Cost Study'!$B$7,'Operations Support'!$C3259,'Operations Support'!$B3259),0)</f>
        <v>0</v>
      </c>
      <c r="AB3259" s="24">
        <f ca="1">AA3259*'Cost Study'!$B$31</f>
        <v>0</v>
      </c>
      <c r="AC3259" s="23">
        <f ca="1">Y3259*'Cost Study'!$B$31</f>
        <v>0</v>
      </c>
      <c r="AD3259" s="24">
        <f ca="1">AA3259*'Cost Study'!$B$31</f>
        <v>0</v>
      </c>
      <c r="AE3259" s="377">
        <f t="shared" ca="1" si="763"/>
        <v>0</v>
      </c>
      <c r="AF3259" s="377">
        <f t="shared" ca="1" si="764"/>
        <v>0</v>
      </c>
      <c r="AH3259" s="688">
        <f>IFERROR($H3259/SUMIF($A:$A,$A3259,$H:$H)*SUMIF(Summary!$A$110:$A$186,$A3259,Summary!$P$110:$P$186),0)</f>
        <v>0</v>
      </c>
      <c r="AI3259" s="689">
        <f t="shared" ca="1" si="765"/>
        <v>0</v>
      </c>
      <c r="AJ3259" s="688">
        <f>IFERROR(H3259/SUMIF(A:A,A3259,H:H)*SUMIF(Summary!$A$110:$A$186,'Operations Support'!A3259,Summary!$Q$110:$Q$186),0)</f>
        <v>0</v>
      </c>
      <c r="AK3259" s="688">
        <f t="shared" ca="1" si="766"/>
        <v>0</v>
      </c>
      <c r="AM3259" s="688">
        <f>IFERROR($H3259/SUMIF($A:$A,$A3259,$H:$H)*SUMIF(Summary!$A$230:$A$266,$A3259,Summary!$P$230:$P$266),0)</f>
        <v>0</v>
      </c>
      <c r="AN3259" s="688">
        <f>IFERROR($H3259/SUMIF($A:$A,$A3259,$H:$H)*(SUMIF(Summary!$A$230:$A$266,$A3259,Summary!$L$230:$L$266)+SUMIF(Summary!$A$281:$A$317,$A3259,Summary!$L$281:$L$317))-AM3259,0)</f>
        <v>0</v>
      </c>
      <c r="AO3259" s="688">
        <f>IFERROR($H3259/SUMIF($A:$A,$A3259,$H:$H)*SUMIF(Summary!$A$230:$A$266,$A3259,Summary!$Q$230:$Q$266),0)</f>
        <v>0</v>
      </c>
      <c r="AP3259" s="688">
        <f>IFERROR($H3259/SUMIF($A:$A,$A3259,$H:$H)*(SUMIF(Summary!$A$230:$A$266,$A3259,Summary!$L$230:$L$266)+SUMIF(Summary!$A$281:$A$317,$A3259,Summary!$L$281:$L$317))-AO3259,0)</f>
        <v>0</v>
      </c>
      <c r="AQ3259" s="306"/>
      <c r="AR3259" s="688">
        <f t="shared" ca="1" si="767"/>
        <v>0</v>
      </c>
      <c r="AS3259" s="688">
        <f t="shared" ca="1" si="768"/>
        <v>0</v>
      </c>
    </row>
    <row r="3260" spans="1:45" x14ac:dyDescent="0.2">
      <c r="A3260" s="423">
        <v>12826</v>
      </c>
      <c r="B3260" s="424">
        <v>1</v>
      </c>
      <c r="C3260" s="425" t="s">
        <v>300</v>
      </c>
      <c r="D3260" s="422">
        <f t="shared" si="754"/>
        <v>27052</v>
      </c>
      <c r="E3260" s="422">
        <f t="shared" si="755"/>
        <v>19768</v>
      </c>
      <c r="F3260" s="422">
        <f t="shared" si="756"/>
        <v>25624</v>
      </c>
      <c r="G3260" s="422">
        <f t="shared" si="757"/>
        <v>0</v>
      </c>
      <c r="H3260" s="22">
        <f t="shared" si="758"/>
        <v>72444</v>
      </c>
      <c r="I3260" s="116">
        <v>10989</v>
      </c>
      <c r="J3260" s="116">
        <v>8415</v>
      </c>
      <c r="K3260" s="116">
        <v>11137</v>
      </c>
      <c r="L3260" s="116">
        <v>0</v>
      </c>
      <c r="M3260" s="22">
        <f t="shared" si="759"/>
        <v>30541</v>
      </c>
      <c r="N3260" s="116">
        <v>12731</v>
      </c>
      <c r="O3260" s="116">
        <v>10247</v>
      </c>
      <c r="P3260" s="116">
        <v>12913</v>
      </c>
      <c r="Q3260" s="116">
        <v>0</v>
      </c>
      <c r="R3260" s="22">
        <f t="shared" si="760"/>
        <v>35891</v>
      </c>
      <c r="S3260" s="116">
        <v>3332</v>
      </c>
      <c r="T3260" s="116">
        <v>1106</v>
      </c>
      <c r="U3260" s="116">
        <v>1574</v>
      </c>
      <c r="V3260" s="116">
        <v>0</v>
      </c>
      <c r="W3260" s="22">
        <f t="shared" si="761"/>
        <v>6012</v>
      </c>
      <c r="X3260" s="22">
        <f t="shared" si="762"/>
        <v>2414.8000000000002</v>
      </c>
      <c r="Y3260" s="22">
        <f ca="1">OFFSET('Cost Study'!$B$7,'Operations Support'!$C3260,'Operations Support'!$B3260)*$H3260</f>
        <v>72444</v>
      </c>
      <c r="Z3260" s="23">
        <f ca="1">Y3260*'Cost Study'!$B$31</f>
        <v>4046137.2112434958</v>
      </c>
      <c r="AA3260" s="23">
        <f ca="1">IF(A3260=10298,1.51,1)*IF($B3260&lt;3,$D3260*'Cost Study'!$B$32*OFFSET('Cost Study'!$B$7,'Operations Support'!$C3260,'Operations Support'!$B3260),0)</f>
        <v>2705.2000000000003</v>
      </c>
      <c r="AB3260" s="24">
        <f ca="1">AA3260*'Cost Study'!$B$31</f>
        <v>151090.64082402829</v>
      </c>
      <c r="AC3260" s="23">
        <f ca="1">Y3260*'Cost Study'!$B$31</f>
        <v>4046137.2112434958</v>
      </c>
      <c r="AD3260" s="24">
        <f ca="1">AA3260*'Cost Study'!$B$31</f>
        <v>151090.64082402829</v>
      </c>
      <c r="AE3260" s="377">
        <f t="shared" ca="1" si="763"/>
        <v>4197227.8520675246</v>
      </c>
      <c r="AF3260" s="377">
        <f t="shared" ca="1" si="764"/>
        <v>4197227.8520675246</v>
      </c>
      <c r="AH3260" s="688">
        <f>IFERROR($H3260/SUMIF($A:$A,$A3260,$H:$H)*SUMIF(Summary!$A$110:$A$186,$A3260,Summary!$P$110:$P$186),0)</f>
        <v>2457750.5266695525</v>
      </c>
      <c r="AI3260" s="689">
        <f t="shared" ca="1" si="765"/>
        <v>1739477.325397972</v>
      </c>
      <c r="AJ3260" s="688">
        <f>IFERROR(H3260/SUMIF(A:A,A3260,H:H)*SUMIF(Summary!$A$110:$A$186,'Operations Support'!A3260,Summary!$Q$110:$Q$186),0)</f>
        <v>2468640.4372143066</v>
      </c>
      <c r="AK3260" s="688">
        <f t="shared" ca="1" si="766"/>
        <v>1728587.414853218</v>
      </c>
      <c r="AM3260" s="688">
        <f>IFERROR($H3260/SUMIF($A:$A,$A3260,$H:$H)*SUMIF(Summary!$A$230:$A$266,$A3260,Summary!$P$230:$P$266),0)</f>
        <v>465009.83316387306</v>
      </c>
      <c r="AN3260" s="688">
        <f>IFERROR($H3260/SUMIF($A:$A,$A3260,$H:$H)*(SUMIF(Summary!$A$230:$A$266,$A3260,Summary!$L$230:$L$266)+SUMIF(Summary!$A$281:$A$317,$A3260,Summary!$L$281:$L$317))-AM3260,0)</f>
        <v>797448.57403415861</v>
      </c>
      <c r="AO3260" s="688">
        <f>IFERROR($H3260/SUMIF($A:$A,$A3260,$H:$H)*SUMIF(Summary!$A$230:$A$266,$A3260,Summary!$Q$230:$Q$266),0)</f>
        <v>467070.21945232496</v>
      </c>
      <c r="AP3260" s="688">
        <f>IFERROR($H3260/SUMIF($A:$A,$A3260,$H:$H)*(SUMIF(Summary!$A$230:$A$266,$A3260,Summary!$L$230:$L$266)+SUMIF(Summary!$A$281:$A$317,$A3260,Summary!$L$281:$L$317))-AO3260,0)</f>
        <v>795388.18774570664</v>
      </c>
      <c r="AQ3260" s="306"/>
      <c r="AR3260" s="688">
        <f t="shared" ca="1" si="767"/>
        <v>2536925.8994321306</v>
      </c>
      <c r="AS3260" s="688">
        <f t="shared" ca="1" si="768"/>
        <v>2523975.6025989247</v>
      </c>
    </row>
    <row r="3261" spans="1:45" x14ac:dyDescent="0.2">
      <c r="A3261" s="423">
        <v>12826</v>
      </c>
      <c r="B3261" s="424">
        <v>1</v>
      </c>
      <c r="C3261" s="425" t="s">
        <v>301</v>
      </c>
      <c r="D3261" s="422">
        <f t="shared" si="754"/>
        <v>2180</v>
      </c>
      <c r="E3261" s="422">
        <f t="shared" si="755"/>
        <v>7432</v>
      </c>
      <c r="F3261" s="422">
        <f t="shared" si="756"/>
        <v>5072</v>
      </c>
      <c r="G3261" s="422">
        <f t="shared" si="757"/>
        <v>0</v>
      </c>
      <c r="H3261" s="22">
        <f t="shared" si="758"/>
        <v>14684</v>
      </c>
      <c r="I3261" s="116">
        <v>792</v>
      </c>
      <c r="J3261" s="116">
        <v>3160</v>
      </c>
      <c r="K3261" s="116">
        <v>2271</v>
      </c>
      <c r="L3261" s="116">
        <v>0</v>
      </c>
      <c r="M3261" s="22">
        <f t="shared" si="759"/>
        <v>6223</v>
      </c>
      <c r="N3261" s="116">
        <v>1080</v>
      </c>
      <c r="O3261" s="116">
        <v>3697</v>
      </c>
      <c r="P3261" s="116">
        <v>2231</v>
      </c>
      <c r="Q3261" s="116">
        <v>0</v>
      </c>
      <c r="R3261" s="22">
        <f t="shared" si="760"/>
        <v>7008</v>
      </c>
      <c r="S3261" s="116">
        <v>308</v>
      </c>
      <c r="T3261" s="116">
        <v>575</v>
      </c>
      <c r="U3261" s="116">
        <v>570</v>
      </c>
      <c r="V3261" s="116">
        <v>0</v>
      </c>
      <c r="W3261" s="22">
        <f t="shared" si="761"/>
        <v>1453</v>
      </c>
      <c r="X3261" s="22">
        <f t="shared" si="762"/>
        <v>489.46666666666664</v>
      </c>
      <c r="Y3261" s="22">
        <f ca="1">OFFSET('Cost Study'!$B$7,'Operations Support'!$C3261,'Operations Support'!$B3261)*$H3261</f>
        <v>22172.84</v>
      </c>
      <c r="Z3261" s="23">
        <f ca="1">Y3261*'Cost Study'!$B$31</f>
        <v>1238395.9058437997</v>
      </c>
      <c r="AA3261" s="23">
        <f ca="1">IF(A3261=10298,1.51,1)*IF($B3261&lt;3,$D3261*'Cost Study'!$B$32*OFFSET('Cost Study'!$B$7,'Operations Support'!$C3261,'Operations Support'!$B3261),0)</f>
        <v>329.18</v>
      </c>
      <c r="AB3261" s="24">
        <f ca="1">AA3261*'Cost Study'!$B$31</f>
        <v>18385.338291606397</v>
      </c>
      <c r="AC3261" s="23">
        <f ca="1">Y3261*'Cost Study'!$B$31</f>
        <v>1238395.9058437997</v>
      </c>
      <c r="AD3261" s="24">
        <f ca="1">AA3261*'Cost Study'!$B$31</f>
        <v>18385.338291606397</v>
      </c>
      <c r="AE3261" s="377">
        <f t="shared" ca="1" si="763"/>
        <v>1256781.2441354061</v>
      </c>
      <c r="AF3261" s="377">
        <f t="shared" ca="1" si="764"/>
        <v>1256781.2441354061</v>
      </c>
      <c r="AH3261" s="688">
        <f>IFERROR($H3261/SUMIF($A:$A,$A3261,$H:$H)*SUMIF(Summary!$A$110:$A$186,$A3261,Summary!$P$110:$P$186),0)</f>
        <v>498172.50198243762</v>
      </c>
      <c r="AI3261" s="689">
        <f t="shared" ca="1" si="765"/>
        <v>758608.74215296842</v>
      </c>
      <c r="AJ3261" s="688">
        <f>IFERROR(H3261/SUMIF(A:A,A3261,H:H)*SUMIF(Summary!$A$110:$A$186,'Operations Support'!A3261,Summary!$Q$110:$Q$186),0)</f>
        <v>500379.82690153603</v>
      </c>
      <c r="AK3261" s="688">
        <f t="shared" ca="1" si="766"/>
        <v>756401.41723387013</v>
      </c>
      <c r="AM3261" s="688">
        <f>IFERROR($H3261/SUMIF($A:$A,$A3261,$H:$H)*SUMIF(Summary!$A$230:$A$266,$A3261,Summary!$P$230:$P$266),0)</f>
        <v>94254.933330273212</v>
      </c>
      <c r="AN3261" s="688">
        <f>IFERROR($H3261/SUMIF($A:$A,$A3261,$H:$H)*(SUMIF(Summary!$A$230:$A$266,$A3261,Summary!$L$230:$L$266)+SUMIF(Summary!$A$281:$A$317,$A3261,Summary!$L$281:$L$317))-AM3261,0)</f>
        <v>161638.43604877678</v>
      </c>
      <c r="AO3261" s="688">
        <f>IFERROR($H3261/SUMIF($A:$A,$A3261,$H:$H)*SUMIF(Summary!$A$230:$A$266,$A3261,Summary!$Q$230:$Q$266),0)</f>
        <v>94672.56228863592</v>
      </c>
      <c r="AP3261" s="688">
        <f>IFERROR($H3261/SUMIF($A:$A,$A3261,$H:$H)*(SUMIF(Summary!$A$230:$A$266,$A3261,Summary!$L$230:$L$266)+SUMIF(Summary!$A$281:$A$317,$A3261,Summary!$L$281:$L$317))-AO3261,0)</f>
        <v>161220.80709041405</v>
      </c>
      <c r="AQ3261" s="306"/>
      <c r="AR3261" s="688">
        <f t="shared" ca="1" si="767"/>
        <v>920247.17820174526</v>
      </c>
      <c r="AS3261" s="688">
        <f t="shared" ca="1" si="768"/>
        <v>917622.22432428412</v>
      </c>
    </row>
    <row r="3262" spans="1:45" x14ac:dyDescent="0.2">
      <c r="A3262" s="423">
        <v>12826</v>
      </c>
      <c r="B3262" s="424">
        <v>1</v>
      </c>
      <c r="C3262" s="425" t="s">
        <v>302</v>
      </c>
      <c r="D3262" s="422">
        <f t="shared" si="754"/>
        <v>1131</v>
      </c>
      <c r="E3262" s="422">
        <f t="shared" si="755"/>
        <v>4749</v>
      </c>
      <c r="F3262" s="422">
        <f t="shared" si="756"/>
        <v>864</v>
      </c>
      <c r="G3262" s="422">
        <f t="shared" si="757"/>
        <v>0</v>
      </c>
      <c r="H3262" s="22">
        <f t="shared" si="758"/>
        <v>6744</v>
      </c>
      <c r="I3262" s="116">
        <v>516</v>
      </c>
      <c r="J3262" s="116">
        <v>2022</v>
      </c>
      <c r="K3262" s="116">
        <v>246</v>
      </c>
      <c r="L3262" s="116">
        <v>0</v>
      </c>
      <c r="M3262" s="22">
        <f t="shared" si="759"/>
        <v>2784</v>
      </c>
      <c r="N3262" s="116">
        <v>471</v>
      </c>
      <c r="O3262" s="116">
        <v>2319</v>
      </c>
      <c r="P3262" s="116">
        <v>618</v>
      </c>
      <c r="Q3262" s="116">
        <v>0</v>
      </c>
      <c r="R3262" s="22">
        <f t="shared" si="760"/>
        <v>3408</v>
      </c>
      <c r="S3262" s="116">
        <v>144</v>
      </c>
      <c r="T3262" s="116">
        <v>408</v>
      </c>
      <c r="U3262" s="116">
        <v>0</v>
      </c>
      <c r="V3262" s="116">
        <v>0</v>
      </c>
      <c r="W3262" s="22">
        <f t="shared" si="761"/>
        <v>552</v>
      </c>
      <c r="X3262" s="22">
        <f t="shared" si="762"/>
        <v>224.8</v>
      </c>
      <c r="Y3262" s="22">
        <f ca="1">OFFSET('Cost Study'!$B$7,'Operations Support'!$C3262,'Operations Support'!$B3262)*$H3262</f>
        <v>9778.7999999999993</v>
      </c>
      <c r="Z3262" s="23">
        <f ca="1">Y3262*'Cost Study'!$B$31</f>
        <v>546164.85231776116</v>
      </c>
      <c r="AA3262" s="23">
        <f ca="1">IF(A3262=10298,1.51,1)*IF($B3262&lt;3,$D3262*'Cost Study'!$B$32*OFFSET('Cost Study'!$B$7,'Operations Support'!$C3262,'Operations Support'!$B3262),0)</f>
        <v>163.995</v>
      </c>
      <c r="AB3262" s="24">
        <f ca="1">AA3262*'Cost Study'!$B$31</f>
        <v>9159.4372474998218</v>
      </c>
      <c r="AC3262" s="23">
        <f ca="1">Y3262*'Cost Study'!$B$31</f>
        <v>546164.85231776116</v>
      </c>
      <c r="AD3262" s="24">
        <f ca="1">AA3262*'Cost Study'!$B$31</f>
        <v>9159.4372474998218</v>
      </c>
      <c r="AE3262" s="377">
        <f t="shared" ca="1" si="763"/>
        <v>555324.28956526099</v>
      </c>
      <c r="AF3262" s="377">
        <f t="shared" ca="1" si="764"/>
        <v>555324.28956526099</v>
      </c>
      <c r="AH3262" s="688">
        <f>IFERROR($H3262/SUMIF($A:$A,$A3262,$H:$H)*SUMIF(Summary!$A$110:$A$186,$A3262,Summary!$P$110:$P$186),0)</f>
        <v>228798.37601263684</v>
      </c>
      <c r="AI3262" s="689">
        <f t="shared" ca="1" si="765"/>
        <v>326525.91355262417</v>
      </c>
      <c r="AJ3262" s="688">
        <f>IFERROR(H3262/SUMIF(A:A,A3262,H:H)*SUMIF(Summary!$A$110:$A$186,'Operations Support'!A3262,Summary!$Q$110:$Q$186),0)</f>
        <v>229812.14605175421</v>
      </c>
      <c r="AK3262" s="688">
        <f t="shared" ca="1" si="766"/>
        <v>325512.14351350674</v>
      </c>
      <c r="AM3262" s="688">
        <f>IFERROR($H3262/SUMIF($A:$A,$A3262,$H:$H)*SUMIF(Summary!$A$230:$A$266,$A3262,Summary!$P$230:$P$266),0)</f>
        <v>43288.972376693171</v>
      </c>
      <c r="AN3262" s="688">
        <f>IFERROR($H3262/SUMIF($A:$A,$A3262,$H:$H)*(SUMIF(Summary!$A$230:$A$266,$A3262,Summary!$L$230:$L$266)+SUMIF(Summary!$A$281:$A$317,$A3262,Summary!$L$281:$L$317))-AM3262,0)</f>
        <v>74236.55766228211</v>
      </c>
      <c r="AO3262" s="688">
        <f>IFERROR($H3262/SUMIF($A:$A,$A3262,$H:$H)*SUMIF(Summary!$A$230:$A$266,$A3262,Summary!$Q$230:$Q$266),0)</f>
        <v>43480.779084347632</v>
      </c>
      <c r="AP3262" s="688">
        <f>IFERROR($H3262/SUMIF($A:$A,$A3262,$H:$H)*(SUMIF(Summary!$A$230:$A$266,$A3262,Summary!$L$230:$L$266)+SUMIF(Summary!$A$281:$A$317,$A3262,Summary!$L$281:$L$317))-AO3262,0)</f>
        <v>74044.750954627641</v>
      </c>
      <c r="AQ3262" s="306"/>
      <c r="AR3262" s="688">
        <f t="shared" ca="1" si="767"/>
        <v>400762.47121490631</v>
      </c>
      <c r="AS3262" s="688">
        <f t="shared" ca="1" si="768"/>
        <v>399556.89446813439</v>
      </c>
    </row>
    <row r="3263" spans="1:45" x14ac:dyDescent="0.2">
      <c r="A3263" s="423">
        <v>12826</v>
      </c>
      <c r="B3263" s="424">
        <v>1</v>
      </c>
      <c r="C3263" s="425" t="s">
        <v>303</v>
      </c>
      <c r="D3263" s="422">
        <f t="shared" si="754"/>
        <v>864</v>
      </c>
      <c r="E3263" s="422">
        <f t="shared" si="755"/>
        <v>429</v>
      </c>
      <c r="F3263" s="422">
        <f t="shared" si="756"/>
        <v>294</v>
      </c>
      <c r="G3263" s="422">
        <f t="shared" si="757"/>
        <v>0</v>
      </c>
      <c r="H3263" s="22">
        <f t="shared" si="758"/>
        <v>1587</v>
      </c>
      <c r="I3263" s="116">
        <v>474</v>
      </c>
      <c r="J3263" s="116">
        <v>108</v>
      </c>
      <c r="K3263" s="116">
        <v>48</v>
      </c>
      <c r="L3263" s="116">
        <v>0</v>
      </c>
      <c r="M3263" s="22">
        <f t="shared" si="759"/>
        <v>630</v>
      </c>
      <c r="N3263" s="116">
        <v>258</v>
      </c>
      <c r="O3263" s="116">
        <v>264</v>
      </c>
      <c r="P3263" s="116">
        <v>243</v>
      </c>
      <c r="Q3263" s="116">
        <v>0</v>
      </c>
      <c r="R3263" s="22">
        <f t="shared" si="760"/>
        <v>765</v>
      </c>
      <c r="S3263" s="116">
        <v>132</v>
      </c>
      <c r="T3263" s="116">
        <v>57</v>
      </c>
      <c r="U3263" s="116">
        <v>3</v>
      </c>
      <c r="V3263" s="116">
        <v>0</v>
      </c>
      <c r="W3263" s="22">
        <f t="shared" si="761"/>
        <v>192</v>
      </c>
      <c r="X3263" s="22">
        <f t="shared" si="762"/>
        <v>52.9</v>
      </c>
      <c r="Y3263" s="22">
        <f ca="1">OFFSET('Cost Study'!$B$7,'Operations Support'!$C3263,'Operations Support'!$B3263)*$H3263</f>
        <v>2317.02</v>
      </c>
      <c r="Z3263" s="23">
        <f ca="1">Y3263*'Cost Study'!$B$31</f>
        <v>129410.03866704495</v>
      </c>
      <c r="AA3263" s="23">
        <f ca="1">IF(A3263=10298,1.51,1)*IF($B3263&lt;3,$D3263*'Cost Study'!$B$32*OFFSET('Cost Study'!$B$7,'Operations Support'!$C3263,'Operations Support'!$B3263),0)</f>
        <v>126.14400000000001</v>
      </c>
      <c r="AB3263" s="24">
        <f ca="1">AA3263*'Cost Study'!$B$31</f>
        <v>7045.3858480357176</v>
      </c>
      <c r="AC3263" s="23">
        <f ca="1">Y3263*'Cost Study'!$B$31</f>
        <v>129410.03866704495</v>
      </c>
      <c r="AD3263" s="24">
        <f ca="1">AA3263*'Cost Study'!$B$31</f>
        <v>7045.3858480357176</v>
      </c>
      <c r="AE3263" s="377">
        <f t="shared" ca="1" si="763"/>
        <v>136455.42451508067</v>
      </c>
      <c r="AF3263" s="377">
        <f t="shared" ca="1" si="764"/>
        <v>136455.42451508067</v>
      </c>
      <c r="AH3263" s="688">
        <f>IFERROR($H3263/SUMIF($A:$A,$A3263,$H:$H)*SUMIF(Summary!$A$110:$A$186,$A3263,Summary!$P$110:$P$186),0)</f>
        <v>53840.898981621394</v>
      </c>
      <c r="AI3263" s="689">
        <f t="shared" ca="1" si="765"/>
        <v>82614.525533459266</v>
      </c>
      <c r="AJ3263" s="688">
        <f>IFERROR(H3263/SUMIF(A:A,A3263,H:H)*SUMIF(Summary!$A$110:$A$186,'Operations Support'!A3263,Summary!$Q$110:$Q$186),0)</f>
        <v>54079.459635844301</v>
      </c>
      <c r="AK3263" s="688">
        <f t="shared" ca="1" si="766"/>
        <v>82375.964879236359</v>
      </c>
      <c r="AM3263" s="688">
        <f>IFERROR($H3263/SUMIF($A:$A,$A3263,$H:$H)*SUMIF(Summary!$A$230:$A$266,$A3263,Summary!$P$230:$P$266),0)</f>
        <v>10186.773303946035</v>
      </c>
      <c r="AN3263" s="688">
        <f>IFERROR($H3263/SUMIF($A:$A,$A3263,$H:$H)*(SUMIF(Summary!$A$230:$A$266,$A3263,Summary!$L$230:$L$266)+SUMIF(Summary!$A$281:$A$317,$A3263,Summary!$L$281:$L$317))-AM3263,0)</f>
        <v>17469.367884051266</v>
      </c>
      <c r="AO3263" s="688">
        <f>IFERROR($H3263/SUMIF($A:$A,$A3263,$H:$H)*SUMIF(Summary!$A$230:$A$266,$A3263,Summary!$Q$230:$Q$266),0)</f>
        <v>10231.909312998174</v>
      </c>
      <c r="AP3263" s="688">
        <f>IFERROR($H3263/SUMIF($A:$A,$A3263,$H:$H)*(SUMIF(Summary!$A$230:$A$266,$A3263,Summary!$L$230:$L$266)+SUMIF(Summary!$A$281:$A$317,$A3263,Summary!$L$281:$L$317))-AO3263,0)</f>
        <v>17424.231874999125</v>
      </c>
      <c r="AQ3263" s="306"/>
      <c r="AR3263" s="688">
        <f t="shared" ca="1" si="767"/>
        <v>100083.89341751052</v>
      </c>
      <c r="AS3263" s="688">
        <f t="shared" ca="1" si="768"/>
        <v>99800.196754235483</v>
      </c>
    </row>
    <row r="3264" spans="1:45" x14ac:dyDescent="0.2">
      <c r="A3264" s="423">
        <v>12826</v>
      </c>
      <c r="B3264" s="424">
        <v>1</v>
      </c>
      <c r="C3264" s="425" t="s">
        <v>304</v>
      </c>
      <c r="D3264" s="422">
        <f t="shared" si="754"/>
        <v>0</v>
      </c>
      <c r="E3264" s="422">
        <f t="shared" si="755"/>
        <v>0</v>
      </c>
      <c r="F3264" s="422">
        <f t="shared" si="756"/>
        <v>0</v>
      </c>
      <c r="G3264" s="422">
        <f t="shared" si="757"/>
        <v>0</v>
      </c>
      <c r="H3264" s="22">
        <f t="shared" si="758"/>
        <v>0</v>
      </c>
      <c r="I3264" s="116">
        <v>0</v>
      </c>
      <c r="J3264" s="116">
        <v>0</v>
      </c>
      <c r="K3264" s="116">
        <v>0</v>
      </c>
      <c r="L3264" s="116">
        <v>0</v>
      </c>
      <c r="M3264" s="22">
        <f t="shared" si="759"/>
        <v>0</v>
      </c>
      <c r="N3264" s="116">
        <v>0</v>
      </c>
      <c r="O3264" s="116">
        <v>0</v>
      </c>
      <c r="P3264" s="116">
        <v>0</v>
      </c>
      <c r="Q3264" s="116">
        <v>0</v>
      </c>
      <c r="R3264" s="22">
        <f t="shared" si="760"/>
        <v>0</v>
      </c>
      <c r="S3264" s="116">
        <v>0</v>
      </c>
      <c r="T3264" s="116">
        <v>0</v>
      </c>
      <c r="U3264" s="116">
        <v>0</v>
      </c>
      <c r="V3264" s="116">
        <v>0</v>
      </c>
      <c r="W3264" s="22">
        <f t="shared" si="761"/>
        <v>0</v>
      </c>
      <c r="X3264" s="22">
        <f t="shared" si="762"/>
        <v>0</v>
      </c>
      <c r="Y3264" s="22">
        <f ca="1">OFFSET('Cost Study'!$B$7,'Operations Support'!$C3264,'Operations Support'!$B3264)*$H3264</f>
        <v>0</v>
      </c>
      <c r="Z3264" s="23">
        <f ca="1">Y3264*'Cost Study'!$B$31</f>
        <v>0</v>
      </c>
      <c r="AA3264" s="23">
        <f ca="1">IF(A3264=10298,1.51,1)*IF($B3264&lt;3,$D3264*'Cost Study'!$B$32*OFFSET('Cost Study'!$B$7,'Operations Support'!$C3264,'Operations Support'!$B3264),0)</f>
        <v>0</v>
      </c>
      <c r="AB3264" s="24">
        <f ca="1">AA3264*'Cost Study'!$B$31</f>
        <v>0</v>
      </c>
      <c r="AC3264" s="23">
        <f ca="1">Y3264*'Cost Study'!$B$31</f>
        <v>0</v>
      </c>
      <c r="AD3264" s="24">
        <f ca="1">AA3264*'Cost Study'!$B$31</f>
        <v>0</v>
      </c>
      <c r="AE3264" s="377">
        <f t="shared" ca="1" si="763"/>
        <v>0</v>
      </c>
      <c r="AF3264" s="377">
        <f t="shared" ca="1" si="764"/>
        <v>0</v>
      </c>
      <c r="AH3264" s="688">
        <f>IFERROR($H3264/SUMIF($A:$A,$A3264,$H:$H)*SUMIF(Summary!$A$110:$A$186,$A3264,Summary!$P$110:$P$186),0)</f>
        <v>0</v>
      </c>
      <c r="AI3264" s="689">
        <f t="shared" ca="1" si="765"/>
        <v>0</v>
      </c>
      <c r="AJ3264" s="688">
        <f>IFERROR(H3264/SUMIF(A:A,A3264,H:H)*SUMIF(Summary!$A$110:$A$186,'Operations Support'!A3264,Summary!$Q$110:$Q$186),0)</f>
        <v>0</v>
      </c>
      <c r="AK3264" s="688">
        <f t="shared" ca="1" si="766"/>
        <v>0</v>
      </c>
      <c r="AM3264" s="688">
        <f>IFERROR($H3264/SUMIF($A:$A,$A3264,$H:$H)*SUMIF(Summary!$A$230:$A$266,$A3264,Summary!$P$230:$P$266),0)</f>
        <v>0</v>
      </c>
      <c r="AN3264" s="688">
        <f>IFERROR($H3264/SUMIF($A:$A,$A3264,$H:$H)*(SUMIF(Summary!$A$230:$A$266,$A3264,Summary!$L$230:$L$266)+SUMIF(Summary!$A$281:$A$317,$A3264,Summary!$L$281:$L$317))-AM3264,0)</f>
        <v>0</v>
      </c>
      <c r="AO3264" s="688">
        <f>IFERROR($H3264/SUMIF($A:$A,$A3264,$H:$H)*SUMIF(Summary!$A$230:$A$266,$A3264,Summary!$Q$230:$Q$266),0)</f>
        <v>0</v>
      </c>
      <c r="AP3264" s="688">
        <f>IFERROR($H3264/SUMIF($A:$A,$A3264,$H:$H)*(SUMIF(Summary!$A$230:$A$266,$A3264,Summary!$L$230:$L$266)+SUMIF(Summary!$A$281:$A$317,$A3264,Summary!$L$281:$L$317))-AO3264,0)</f>
        <v>0</v>
      </c>
      <c r="AQ3264" s="306"/>
      <c r="AR3264" s="688">
        <f t="shared" ca="1" si="767"/>
        <v>0</v>
      </c>
      <c r="AS3264" s="688">
        <f t="shared" ca="1" si="768"/>
        <v>0</v>
      </c>
    </row>
    <row r="3265" spans="1:45" x14ac:dyDescent="0.2">
      <c r="A3265" s="423">
        <v>12826</v>
      </c>
      <c r="B3265" s="424">
        <v>1</v>
      </c>
      <c r="C3265" s="425" t="s">
        <v>305</v>
      </c>
      <c r="D3265" s="422">
        <f t="shared" si="754"/>
        <v>1125</v>
      </c>
      <c r="E3265" s="422">
        <f t="shared" si="755"/>
        <v>342</v>
      </c>
      <c r="F3265" s="422">
        <f t="shared" si="756"/>
        <v>2633</v>
      </c>
      <c r="G3265" s="422">
        <f t="shared" si="757"/>
        <v>0</v>
      </c>
      <c r="H3265" s="22">
        <f t="shared" si="758"/>
        <v>4100</v>
      </c>
      <c r="I3265" s="116">
        <v>360</v>
      </c>
      <c r="J3265" s="116">
        <v>162</v>
      </c>
      <c r="K3265" s="116">
        <v>1340</v>
      </c>
      <c r="L3265" s="116">
        <v>0</v>
      </c>
      <c r="M3265" s="22">
        <f t="shared" si="759"/>
        <v>1862</v>
      </c>
      <c r="N3265" s="116">
        <v>504</v>
      </c>
      <c r="O3265" s="116">
        <v>180</v>
      </c>
      <c r="P3265" s="116">
        <v>1085</v>
      </c>
      <c r="Q3265" s="116">
        <v>0</v>
      </c>
      <c r="R3265" s="22">
        <f t="shared" si="760"/>
        <v>1769</v>
      </c>
      <c r="S3265" s="116">
        <v>261</v>
      </c>
      <c r="T3265" s="116">
        <v>0</v>
      </c>
      <c r="U3265" s="116">
        <v>208</v>
      </c>
      <c r="V3265" s="116">
        <v>0</v>
      </c>
      <c r="W3265" s="22">
        <f t="shared" si="761"/>
        <v>469</v>
      </c>
      <c r="X3265" s="22">
        <f t="shared" si="762"/>
        <v>136.66666666666666</v>
      </c>
      <c r="Y3265" s="22">
        <f ca="1">OFFSET('Cost Study'!$B$7,'Operations Support'!$C3265,'Operations Support'!$B3265)*$H3265</f>
        <v>8036</v>
      </c>
      <c r="Z3265" s="23">
        <f ca="1">Y3265*'Cost Study'!$B$31</f>
        <v>448826.10885032202</v>
      </c>
      <c r="AA3265" s="23">
        <f ca="1">IF(A3265=10298,1.51,1)*IF($B3265&lt;3,$D3265*'Cost Study'!$B$32*OFFSET('Cost Study'!$B$7,'Operations Support'!$C3265,'Operations Support'!$B3265),0)</f>
        <v>220.5</v>
      </c>
      <c r="AB3265" s="24">
        <f ca="1">AA3265*'Cost Study'!$B$31</f>
        <v>12315.350547722252</v>
      </c>
      <c r="AC3265" s="23">
        <f ca="1">Y3265*'Cost Study'!$B$31</f>
        <v>448826.10885032202</v>
      </c>
      <c r="AD3265" s="24">
        <f ca="1">AA3265*'Cost Study'!$B$31</f>
        <v>12315.350547722252</v>
      </c>
      <c r="AE3265" s="377">
        <f t="shared" ca="1" si="763"/>
        <v>461141.45939804427</v>
      </c>
      <c r="AF3265" s="377">
        <f t="shared" ca="1" si="764"/>
        <v>461141.45939804427</v>
      </c>
      <c r="AH3265" s="688">
        <f>IFERROR($H3265/SUMIF($A:$A,$A3265,$H:$H)*SUMIF(Summary!$A$110:$A$186,$A3265,Summary!$P$110:$P$186),0)</f>
        <v>139097.47058893996</v>
      </c>
      <c r="AI3265" s="689">
        <f t="shared" ca="1" si="765"/>
        <v>322043.98880910431</v>
      </c>
      <c r="AJ3265" s="688">
        <f>IFERROR(H3265/SUMIF(A:A,A3265,H:H)*SUMIF(Summary!$A$110:$A$186,'Operations Support'!A3265,Summary!$Q$110:$Q$186),0)</f>
        <v>139713.78985945912</v>
      </c>
      <c r="AK3265" s="688">
        <f t="shared" ca="1" si="766"/>
        <v>321427.66953858512</v>
      </c>
      <c r="AM3265" s="688">
        <f>IFERROR($H3265/SUMIF($A:$A,$A3265,$H:$H)*SUMIF(Summary!$A$230:$A$266,$A3265,Summary!$P$230:$P$266),0)</f>
        <v>26317.435756886418</v>
      </c>
      <c r="AN3265" s="688">
        <f>IFERROR($H3265/SUMIF($A:$A,$A3265,$H:$H)*(SUMIF(Summary!$A$230:$A$266,$A3265,Summary!$L$230:$L$266)+SUMIF(Summary!$A$281:$A$317,$A3265,Summary!$L$281:$L$317))-AM3265,0)</f>
        <v>45131.952315444345</v>
      </c>
      <c r="AO3265" s="688">
        <f>IFERROR($H3265/SUMIF($A:$A,$A3265,$H:$H)*SUMIF(Summary!$A$230:$A$266,$A3265,Summary!$Q$230:$Q$266),0)</f>
        <v>26434.044223876823</v>
      </c>
      <c r="AP3265" s="688">
        <f>IFERROR($H3265/SUMIF($A:$A,$A3265,$H:$H)*(SUMIF(Summary!$A$230:$A$266,$A3265,Summary!$L$230:$L$266)+SUMIF(Summary!$A$281:$A$317,$A3265,Summary!$L$281:$L$317))-AO3265,0)</f>
        <v>45015.343848453944</v>
      </c>
      <c r="AQ3265" s="306"/>
      <c r="AR3265" s="688">
        <f t="shared" ca="1" si="767"/>
        <v>367175.94112454867</v>
      </c>
      <c r="AS3265" s="688">
        <f t="shared" ca="1" si="768"/>
        <v>366443.01338703907</v>
      </c>
    </row>
    <row r="3266" spans="1:45" x14ac:dyDescent="0.2">
      <c r="A3266" s="423">
        <v>12826</v>
      </c>
      <c r="B3266" s="424">
        <v>1</v>
      </c>
      <c r="C3266" s="425" t="s">
        <v>306</v>
      </c>
      <c r="D3266" s="422">
        <f t="shared" si="754"/>
        <v>237</v>
      </c>
      <c r="E3266" s="422">
        <f t="shared" si="755"/>
        <v>6</v>
      </c>
      <c r="F3266" s="422">
        <f t="shared" si="756"/>
        <v>3</v>
      </c>
      <c r="G3266" s="422">
        <f t="shared" si="757"/>
        <v>0</v>
      </c>
      <c r="H3266" s="22">
        <f t="shared" si="758"/>
        <v>246</v>
      </c>
      <c r="I3266" s="116">
        <v>66</v>
      </c>
      <c r="J3266" s="116">
        <v>0</v>
      </c>
      <c r="K3266" s="116">
        <v>0</v>
      </c>
      <c r="L3266" s="116">
        <v>0</v>
      </c>
      <c r="M3266" s="22">
        <f t="shared" si="759"/>
        <v>66</v>
      </c>
      <c r="N3266" s="116">
        <v>171</v>
      </c>
      <c r="O3266" s="116">
        <v>6</v>
      </c>
      <c r="P3266" s="116">
        <v>0</v>
      </c>
      <c r="Q3266" s="116">
        <v>0</v>
      </c>
      <c r="R3266" s="22">
        <f t="shared" si="760"/>
        <v>177</v>
      </c>
      <c r="S3266" s="116">
        <v>0</v>
      </c>
      <c r="T3266" s="116">
        <v>0</v>
      </c>
      <c r="U3266" s="116">
        <v>3</v>
      </c>
      <c r="V3266" s="116">
        <v>0</v>
      </c>
      <c r="W3266" s="22">
        <f t="shared" si="761"/>
        <v>3</v>
      </c>
      <c r="X3266" s="22">
        <f t="shared" si="762"/>
        <v>8.1999999999999993</v>
      </c>
      <c r="Y3266" s="22">
        <f ca="1">OFFSET('Cost Study'!$B$7,'Operations Support'!$C3266,'Operations Support'!$B3266)*$H3266</f>
        <v>273.06</v>
      </c>
      <c r="Z3266" s="23">
        <f ca="1">Y3266*'Cost Study'!$B$31</f>
        <v>15250.927984403801</v>
      </c>
      <c r="AA3266" s="23">
        <f ca="1">IF(A3266=10298,1.51,1)*IF($B3266&lt;3,$D3266*'Cost Study'!$B$32*OFFSET('Cost Study'!$B$7,'Operations Support'!$C3266,'Operations Support'!$B3266),0)</f>
        <v>26.307000000000006</v>
      </c>
      <c r="AB3266" s="24">
        <f ca="1">AA3266*'Cost Study'!$B$31</f>
        <v>1469.296720448659</v>
      </c>
      <c r="AC3266" s="23">
        <f ca="1">Y3266*'Cost Study'!$B$31</f>
        <v>15250.927984403801</v>
      </c>
      <c r="AD3266" s="24">
        <f ca="1">AA3266*'Cost Study'!$B$31</f>
        <v>1469.296720448659</v>
      </c>
      <c r="AE3266" s="377">
        <f t="shared" ca="1" si="763"/>
        <v>16720.224704852459</v>
      </c>
      <c r="AF3266" s="377">
        <f t="shared" ca="1" si="764"/>
        <v>16720.224704852459</v>
      </c>
      <c r="AH3266" s="688">
        <f>IFERROR($H3266/SUMIF($A:$A,$A3266,$H:$H)*SUMIF(Summary!$A$110:$A$186,$A3266,Summary!$P$110:$P$186),0)</f>
        <v>8345.8482353363979</v>
      </c>
      <c r="AI3266" s="689">
        <f t="shared" ca="1" si="765"/>
        <v>8374.3764695160608</v>
      </c>
      <c r="AJ3266" s="688">
        <f>IFERROR(H3266/SUMIF(A:A,A3266,H:H)*SUMIF(Summary!$A$110:$A$186,'Operations Support'!A3266,Summary!$Q$110:$Q$186),0)</f>
        <v>8382.8273915675472</v>
      </c>
      <c r="AK3266" s="688">
        <f t="shared" ca="1" si="766"/>
        <v>8337.3973132849114</v>
      </c>
      <c r="AM3266" s="688">
        <f>IFERROR($H3266/SUMIF($A:$A,$A3266,$H:$H)*SUMIF(Summary!$A$230:$A$266,$A3266,Summary!$P$230:$P$266),0)</f>
        <v>1579.0461454131851</v>
      </c>
      <c r="AN3266" s="688">
        <f>IFERROR($H3266/SUMIF($A:$A,$A3266,$H:$H)*(SUMIF(Summary!$A$230:$A$266,$A3266,Summary!$L$230:$L$266)+SUMIF(Summary!$A$281:$A$317,$A3266,Summary!$L$281:$L$317))-AM3266,0)</f>
        <v>2707.9171389266608</v>
      </c>
      <c r="AO3266" s="688">
        <f>IFERROR($H3266/SUMIF($A:$A,$A3266,$H:$H)*SUMIF(Summary!$A$230:$A$266,$A3266,Summary!$Q$230:$Q$266),0)</f>
        <v>1586.0426534326093</v>
      </c>
      <c r="AP3266" s="688">
        <f>IFERROR($H3266/SUMIF($A:$A,$A3266,$H:$H)*(SUMIF(Summary!$A$230:$A$266,$A3266,Summary!$L$230:$L$266)+SUMIF(Summary!$A$281:$A$317,$A3266,Summary!$L$281:$L$317))-AO3266,0)</f>
        <v>2700.9206309072365</v>
      </c>
      <c r="AQ3266" s="306"/>
      <c r="AR3266" s="688">
        <f t="shared" ca="1" si="767"/>
        <v>11082.293608442722</v>
      </c>
      <c r="AS3266" s="688">
        <f t="shared" ca="1" si="768"/>
        <v>11038.317944192147</v>
      </c>
    </row>
    <row r="3267" spans="1:45" s="15" customFormat="1" x14ac:dyDescent="0.2">
      <c r="A3267" s="423">
        <v>12826</v>
      </c>
      <c r="B3267" s="424">
        <v>1</v>
      </c>
      <c r="C3267" s="425" t="s">
        <v>307</v>
      </c>
      <c r="D3267" s="422">
        <f t="shared" si="754"/>
        <v>0</v>
      </c>
      <c r="E3267" s="422">
        <f t="shared" si="755"/>
        <v>0</v>
      </c>
      <c r="F3267" s="422">
        <f t="shared" si="756"/>
        <v>0</v>
      </c>
      <c r="G3267" s="422">
        <f t="shared" si="757"/>
        <v>0</v>
      </c>
      <c r="H3267" s="22">
        <f t="shared" si="758"/>
        <v>0</v>
      </c>
      <c r="I3267" s="116">
        <v>0</v>
      </c>
      <c r="J3267" s="116">
        <v>0</v>
      </c>
      <c r="K3267" s="116">
        <v>0</v>
      </c>
      <c r="L3267" s="116">
        <v>0</v>
      </c>
      <c r="M3267" s="22">
        <f t="shared" si="759"/>
        <v>0</v>
      </c>
      <c r="N3267" s="116">
        <v>0</v>
      </c>
      <c r="O3267" s="116">
        <v>0</v>
      </c>
      <c r="P3267" s="116">
        <v>0</v>
      </c>
      <c r="Q3267" s="116">
        <v>0</v>
      </c>
      <c r="R3267" s="22">
        <f t="shared" si="760"/>
        <v>0</v>
      </c>
      <c r="S3267" s="116">
        <v>0</v>
      </c>
      <c r="T3267" s="116">
        <v>0</v>
      </c>
      <c r="U3267" s="116">
        <v>0</v>
      </c>
      <c r="V3267" s="116">
        <v>0</v>
      </c>
      <c r="W3267" s="22">
        <f t="shared" si="761"/>
        <v>0</v>
      </c>
      <c r="X3267" s="22">
        <f t="shared" si="762"/>
        <v>0</v>
      </c>
      <c r="Y3267" s="22">
        <f ca="1">OFFSET('Cost Study'!$B$7,'Operations Support'!$C3267,'Operations Support'!$B3267)*$H3267</f>
        <v>0</v>
      </c>
      <c r="Z3267" s="23">
        <f ca="1">Y3267*'Cost Study'!$B$31</f>
        <v>0</v>
      </c>
      <c r="AA3267" s="23">
        <f ca="1">IF(A3267=10298,1.51,1)*IF($B3267&lt;3,$D3267*'Cost Study'!$B$32*OFFSET('Cost Study'!$B$7,'Operations Support'!$C3267,'Operations Support'!$B3267),0)</f>
        <v>0</v>
      </c>
      <c r="AB3267" s="24">
        <f ca="1">AA3267*'Cost Study'!$B$31</f>
        <v>0</v>
      </c>
      <c r="AC3267" s="23">
        <f ca="1">Y3267*'Cost Study'!$B$31</f>
        <v>0</v>
      </c>
      <c r="AD3267" s="24">
        <f ca="1">AA3267*'Cost Study'!$B$31</f>
        <v>0</v>
      </c>
      <c r="AE3267" s="377">
        <f t="shared" ca="1" si="763"/>
        <v>0</v>
      </c>
      <c r="AF3267" s="377">
        <f t="shared" ca="1" si="764"/>
        <v>0</v>
      </c>
      <c r="AH3267" s="688">
        <f>IFERROR($H3267/SUMIF($A:$A,$A3267,$H:$H)*SUMIF(Summary!$A$110:$A$186,$A3267,Summary!$P$110:$P$186),0)</f>
        <v>0</v>
      </c>
      <c r="AI3267" s="689">
        <f t="shared" ca="1" si="765"/>
        <v>0</v>
      </c>
      <c r="AJ3267" s="688">
        <f>IFERROR(H3267/SUMIF(A:A,A3267,H:H)*SUMIF(Summary!$A$110:$A$186,'Operations Support'!A3267,Summary!$Q$110:$Q$186),0)</f>
        <v>0</v>
      </c>
      <c r="AK3267" s="688">
        <f t="shared" ca="1" si="766"/>
        <v>0</v>
      </c>
      <c r="AL3267" s="1"/>
      <c r="AM3267" s="688">
        <f>IFERROR($H3267/SUMIF($A:$A,$A3267,$H:$H)*SUMIF(Summary!$A$230:$A$266,$A3267,Summary!$P$230:$P$266),0)</f>
        <v>0</v>
      </c>
      <c r="AN3267" s="688">
        <f>IFERROR($H3267/SUMIF($A:$A,$A3267,$H:$H)*(SUMIF(Summary!$A$230:$A$266,$A3267,Summary!$L$230:$L$266)+SUMIF(Summary!$A$281:$A$317,$A3267,Summary!$L$281:$L$317))-AM3267,0)</f>
        <v>0</v>
      </c>
      <c r="AO3267" s="688">
        <f>IFERROR($H3267/SUMIF($A:$A,$A3267,$H:$H)*SUMIF(Summary!$A$230:$A$266,$A3267,Summary!$Q$230:$Q$266),0)</f>
        <v>0</v>
      </c>
      <c r="AP3267" s="688">
        <f>IFERROR($H3267/SUMIF($A:$A,$A3267,$H:$H)*(SUMIF(Summary!$A$230:$A$266,$A3267,Summary!$L$230:$L$266)+SUMIF(Summary!$A$281:$A$317,$A3267,Summary!$L$281:$L$317))-AO3267,0)</f>
        <v>0</v>
      </c>
      <c r="AQ3267" s="306"/>
      <c r="AR3267" s="688">
        <f t="shared" ca="1" si="767"/>
        <v>0</v>
      </c>
      <c r="AS3267" s="688">
        <f t="shared" ca="1" si="768"/>
        <v>0</v>
      </c>
    </row>
    <row r="3268" spans="1:45" x14ac:dyDescent="0.2">
      <c r="A3268" s="423">
        <v>12826</v>
      </c>
      <c r="B3268" s="424">
        <v>1</v>
      </c>
      <c r="C3268" s="425" t="s">
        <v>308</v>
      </c>
      <c r="D3268" s="422">
        <f t="shared" si="754"/>
        <v>24</v>
      </c>
      <c r="E3268" s="422">
        <f t="shared" si="755"/>
        <v>0</v>
      </c>
      <c r="F3268" s="422">
        <f t="shared" si="756"/>
        <v>504</v>
      </c>
      <c r="G3268" s="422">
        <f t="shared" si="757"/>
        <v>0</v>
      </c>
      <c r="H3268" s="22">
        <f t="shared" si="758"/>
        <v>528</v>
      </c>
      <c r="I3268" s="116">
        <v>9</v>
      </c>
      <c r="J3268" s="116">
        <v>0</v>
      </c>
      <c r="K3268" s="116">
        <v>219</v>
      </c>
      <c r="L3268" s="116">
        <v>0</v>
      </c>
      <c r="M3268" s="22">
        <f t="shared" si="759"/>
        <v>228</v>
      </c>
      <c r="N3268" s="116">
        <v>3</v>
      </c>
      <c r="O3268" s="116">
        <v>0</v>
      </c>
      <c r="P3268" s="116">
        <v>243</v>
      </c>
      <c r="Q3268" s="116">
        <v>0</v>
      </c>
      <c r="R3268" s="22">
        <f t="shared" si="760"/>
        <v>246</v>
      </c>
      <c r="S3268" s="116">
        <v>12</v>
      </c>
      <c r="T3268" s="116">
        <v>0</v>
      </c>
      <c r="U3268" s="116">
        <v>42</v>
      </c>
      <c r="V3268" s="116">
        <v>0</v>
      </c>
      <c r="W3268" s="22">
        <f t="shared" si="761"/>
        <v>54</v>
      </c>
      <c r="X3268" s="22">
        <f t="shared" si="762"/>
        <v>17.600000000000001</v>
      </c>
      <c r="Y3268" s="22">
        <f ca="1">OFFSET('Cost Study'!$B$7,'Operations Support'!$C3268,'Operations Support'!$B3268)*$H3268</f>
        <v>834.24</v>
      </c>
      <c r="Z3268" s="23">
        <f ca="1">Y3268*'Cost Study'!$B$31</f>
        <v>46593.914017831346</v>
      </c>
      <c r="AA3268" s="23">
        <f ca="1">IF(A3268=10298,1.51,1)*IF($B3268&lt;3,$D3268*'Cost Study'!$B$32*OFFSET('Cost Study'!$B$7,'Operations Support'!$C3268,'Operations Support'!$B3268),0)</f>
        <v>3.7920000000000007</v>
      </c>
      <c r="AB3268" s="24">
        <f ca="1">AA3268*'Cost Study'!$B$31</f>
        <v>211.79051826286977</v>
      </c>
      <c r="AC3268" s="23">
        <f ca="1">Y3268*'Cost Study'!$B$31</f>
        <v>46593.914017831346</v>
      </c>
      <c r="AD3268" s="24">
        <f ca="1">AA3268*'Cost Study'!$B$31</f>
        <v>211.79051826286977</v>
      </c>
      <c r="AE3268" s="377">
        <f t="shared" ca="1" si="763"/>
        <v>46805.704536094214</v>
      </c>
      <c r="AF3268" s="377">
        <f t="shared" ca="1" si="764"/>
        <v>46805.704536094214</v>
      </c>
      <c r="AH3268" s="688">
        <f>IFERROR($H3268/SUMIF($A:$A,$A3268,$H:$H)*SUMIF(Summary!$A$110:$A$186,$A3268,Summary!$P$110:$P$186),0)</f>
        <v>17913.040114868363</v>
      </c>
      <c r="AI3268" s="689">
        <f t="shared" ca="1" si="765"/>
        <v>28892.664421225851</v>
      </c>
      <c r="AJ3268" s="688">
        <f>IFERROR(H3268/SUMIF(A:A,A3268,H:H)*SUMIF(Summary!$A$110:$A$186,'Operations Support'!A3268,Summary!$Q$110:$Q$186),0)</f>
        <v>17992.41001116937</v>
      </c>
      <c r="AK3268" s="688">
        <f t="shared" ca="1" si="766"/>
        <v>28813.294524924844</v>
      </c>
      <c r="AM3268" s="688">
        <f>IFERROR($H3268/SUMIF($A:$A,$A3268,$H:$H)*SUMIF(Summary!$A$230:$A$266,$A3268,Summary!$P$230:$P$266),0)</f>
        <v>3389.1722145453728</v>
      </c>
      <c r="AN3268" s="688">
        <f>IFERROR($H3268/SUMIF($A:$A,$A3268,$H:$H)*(SUMIF(Summary!$A$230:$A$266,$A3268,Summary!$L$230:$L$266)+SUMIF(Summary!$A$281:$A$317,$A3268,Summary!$L$281:$L$317))-AM3268,0)</f>
        <v>5812.1148347694179</v>
      </c>
      <c r="AO3268" s="688">
        <f>IFERROR($H3268/SUMIF($A:$A,$A3268,$H:$H)*SUMIF(Summary!$A$230:$A$266,$A3268,Summary!$Q$230:$Q$266),0)</f>
        <v>3404.1891098065762</v>
      </c>
      <c r="AP3268" s="688">
        <f>IFERROR($H3268/SUMIF($A:$A,$A3268,$H:$H)*(SUMIF(Summary!$A$230:$A$266,$A3268,Summary!$L$230:$L$266)+SUMIF(Summary!$A$281:$A$317,$A3268,Summary!$L$281:$L$317))-AO3268,0)</f>
        <v>5797.0979395082149</v>
      </c>
      <c r="AQ3268" s="306"/>
      <c r="AR3268" s="688">
        <f t="shared" ca="1" si="767"/>
        <v>34704.779255995265</v>
      </c>
      <c r="AS3268" s="688">
        <f t="shared" ca="1" si="768"/>
        <v>34610.392464433062</v>
      </c>
    </row>
    <row r="3269" spans="1:45" x14ac:dyDescent="0.2">
      <c r="A3269" s="423">
        <v>12826</v>
      </c>
      <c r="B3269" s="424">
        <v>1</v>
      </c>
      <c r="C3269" s="425" t="s">
        <v>309</v>
      </c>
      <c r="D3269" s="422">
        <f t="shared" ref="D3269:D3332" si="769">I3269+N3269+S3269</f>
        <v>0</v>
      </c>
      <c r="E3269" s="422">
        <f t="shared" ref="E3269:E3332" si="770">J3269+O3269+T3269</f>
        <v>0</v>
      </c>
      <c r="F3269" s="422">
        <f t="shared" ref="F3269:F3332" si="771">K3269+P3269+U3269</f>
        <v>0</v>
      </c>
      <c r="G3269" s="422">
        <f t="shared" ref="G3269:G3332" si="772">L3269+Q3269+V3269</f>
        <v>0</v>
      </c>
      <c r="H3269" s="22">
        <f t="shared" ref="H3269:H3332" si="773">(SUM(D3269:F3269)-G3269)*IF(A3269=10298,1.51,1)</f>
        <v>0</v>
      </c>
      <c r="I3269" s="116">
        <v>0</v>
      </c>
      <c r="J3269" s="116">
        <v>0</v>
      </c>
      <c r="K3269" s="116">
        <v>0</v>
      </c>
      <c r="L3269" s="116">
        <v>0</v>
      </c>
      <c r="M3269" s="22">
        <f t="shared" ref="M3269:M3332" si="774">SUM(I3269:K3269)-L3269</f>
        <v>0</v>
      </c>
      <c r="N3269" s="116">
        <v>0</v>
      </c>
      <c r="O3269" s="116">
        <v>0</v>
      </c>
      <c r="P3269" s="116">
        <v>0</v>
      </c>
      <c r="Q3269" s="116">
        <v>0</v>
      </c>
      <c r="R3269" s="22">
        <f t="shared" ref="R3269:R3332" si="775">SUM(N3269:P3269)-Q3269</f>
        <v>0</v>
      </c>
      <c r="S3269" s="116">
        <v>0</v>
      </c>
      <c r="T3269" s="116">
        <v>0</v>
      </c>
      <c r="U3269" s="116">
        <v>0</v>
      </c>
      <c r="V3269" s="116">
        <v>0</v>
      </c>
      <c r="W3269" s="22">
        <f t="shared" ref="W3269:W3332" si="776">SUM(S3269:U3269)-V3269</f>
        <v>0</v>
      </c>
      <c r="X3269" s="22">
        <f t="shared" ref="X3269:X3332" si="777">IF(OR(B3269=1,B3269=2),H3269/30,IF(OR(B3269=3,B3269=5),H3269/24,IF(B3269=4,H3269/18,0)))</f>
        <v>0</v>
      </c>
      <c r="Y3269" s="22">
        <f ca="1">OFFSET('Cost Study'!$B$7,'Operations Support'!$C3269,'Operations Support'!$B3269)*$H3269</f>
        <v>0</v>
      </c>
      <c r="Z3269" s="23">
        <f ca="1">Y3269*'Cost Study'!$B$31</f>
        <v>0</v>
      </c>
      <c r="AA3269" s="23">
        <f ca="1">IF(A3269=10298,1.51,1)*IF($B3269&lt;3,$D3269*'Cost Study'!$B$32*OFFSET('Cost Study'!$B$7,'Operations Support'!$C3269,'Operations Support'!$B3269),0)</f>
        <v>0</v>
      </c>
      <c r="AB3269" s="24">
        <f ca="1">AA3269*'Cost Study'!$B$31</f>
        <v>0</v>
      </c>
      <c r="AC3269" s="23">
        <f ca="1">Y3269*'Cost Study'!$B$31</f>
        <v>0</v>
      </c>
      <c r="AD3269" s="24">
        <f ca="1">AA3269*'Cost Study'!$B$31</f>
        <v>0</v>
      </c>
      <c r="AE3269" s="377">
        <f t="shared" ref="AE3269:AE3332" ca="1" si="778">Z3269+AB3269</f>
        <v>0</v>
      </c>
      <c r="AF3269" s="377">
        <f t="shared" ref="AF3269:AF3332" ca="1" si="779">AC3269+AD3269</f>
        <v>0</v>
      </c>
      <c r="AH3269" s="688">
        <f>IFERROR($H3269/SUMIF($A:$A,$A3269,$H:$H)*SUMIF(Summary!$A$110:$A$186,$A3269,Summary!$P$110:$P$186),0)</f>
        <v>0</v>
      </c>
      <c r="AI3269" s="689">
        <f t="shared" ca="1" si="765"/>
        <v>0</v>
      </c>
      <c r="AJ3269" s="688">
        <f>IFERROR(H3269/SUMIF(A:A,A3269,H:H)*SUMIF(Summary!$A$110:$A$186,'Operations Support'!A3269,Summary!$Q$110:$Q$186),0)</f>
        <v>0</v>
      </c>
      <c r="AK3269" s="688">
        <f t="shared" ca="1" si="766"/>
        <v>0</v>
      </c>
      <c r="AM3269" s="688">
        <f>IFERROR($H3269/SUMIF($A:$A,$A3269,$H:$H)*SUMIF(Summary!$A$230:$A$266,$A3269,Summary!$P$230:$P$266),0)</f>
        <v>0</v>
      </c>
      <c r="AN3269" s="688">
        <f>IFERROR($H3269/SUMIF($A:$A,$A3269,$H:$H)*(SUMIF(Summary!$A$230:$A$266,$A3269,Summary!$L$230:$L$266)+SUMIF(Summary!$A$281:$A$317,$A3269,Summary!$L$281:$L$317))-AM3269,0)</f>
        <v>0</v>
      </c>
      <c r="AO3269" s="688">
        <f>IFERROR($H3269/SUMIF($A:$A,$A3269,$H:$H)*SUMIF(Summary!$A$230:$A$266,$A3269,Summary!$Q$230:$Q$266),0)</f>
        <v>0</v>
      </c>
      <c r="AP3269" s="688">
        <f>IFERROR($H3269/SUMIF($A:$A,$A3269,$H:$H)*(SUMIF(Summary!$A$230:$A$266,$A3269,Summary!$L$230:$L$266)+SUMIF(Summary!$A$281:$A$317,$A3269,Summary!$L$281:$L$317))-AO3269,0)</f>
        <v>0</v>
      </c>
      <c r="AQ3269" s="306"/>
      <c r="AR3269" s="688">
        <f t="shared" ca="1" si="767"/>
        <v>0</v>
      </c>
      <c r="AS3269" s="688">
        <f t="shared" ca="1" si="768"/>
        <v>0</v>
      </c>
    </row>
    <row r="3270" spans="1:45" x14ac:dyDescent="0.2">
      <c r="A3270" s="423">
        <v>12826</v>
      </c>
      <c r="B3270" s="424">
        <v>1</v>
      </c>
      <c r="C3270" s="425" t="s">
        <v>310</v>
      </c>
      <c r="D3270" s="422">
        <f t="shared" si="769"/>
        <v>0</v>
      </c>
      <c r="E3270" s="422">
        <f t="shared" si="770"/>
        <v>0</v>
      </c>
      <c r="F3270" s="422">
        <f t="shared" si="771"/>
        <v>0</v>
      </c>
      <c r="G3270" s="422">
        <f t="shared" si="772"/>
        <v>0</v>
      </c>
      <c r="H3270" s="22">
        <f t="shared" si="773"/>
        <v>0</v>
      </c>
      <c r="I3270" s="116">
        <v>0</v>
      </c>
      <c r="J3270" s="116">
        <v>0</v>
      </c>
      <c r="K3270" s="116">
        <v>0</v>
      </c>
      <c r="L3270" s="116">
        <v>0</v>
      </c>
      <c r="M3270" s="22">
        <f t="shared" si="774"/>
        <v>0</v>
      </c>
      <c r="N3270" s="116">
        <v>0</v>
      </c>
      <c r="O3270" s="116">
        <v>0</v>
      </c>
      <c r="P3270" s="116">
        <v>0</v>
      </c>
      <c r="Q3270" s="116">
        <v>0</v>
      </c>
      <c r="R3270" s="22">
        <f t="shared" si="775"/>
        <v>0</v>
      </c>
      <c r="S3270" s="116">
        <v>0</v>
      </c>
      <c r="T3270" s="116">
        <v>0</v>
      </c>
      <c r="U3270" s="116">
        <v>0</v>
      </c>
      <c r="V3270" s="116">
        <v>0</v>
      </c>
      <c r="W3270" s="22">
        <f t="shared" si="776"/>
        <v>0</v>
      </c>
      <c r="X3270" s="22">
        <f t="shared" si="777"/>
        <v>0</v>
      </c>
      <c r="Y3270" s="22">
        <f ca="1">OFFSET('Cost Study'!$B$7,'Operations Support'!$C3270,'Operations Support'!$B3270)*$H3270</f>
        <v>0</v>
      </c>
      <c r="Z3270" s="23">
        <f ca="1">Y3270*'Cost Study'!$B$31</f>
        <v>0</v>
      </c>
      <c r="AA3270" s="23">
        <f ca="1">IF(A3270=10298,1.51,1)*IF($B3270&lt;3,$D3270*'Cost Study'!$B$32*OFFSET('Cost Study'!$B$7,'Operations Support'!$C3270,'Operations Support'!$B3270),0)</f>
        <v>0</v>
      </c>
      <c r="AB3270" s="24">
        <f ca="1">AA3270*'Cost Study'!$B$31</f>
        <v>0</v>
      </c>
      <c r="AC3270" s="23">
        <f ca="1">Y3270*'Cost Study'!$B$31</f>
        <v>0</v>
      </c>
      <c r="AD3270" s="24">
        <f ca="1">AA3270*'Cost Study'!$B$31</f>
        <v>0</v>
      </c>
      <c r="AE3270" s="377">
        <f t="shared" ca="1" si="778"/>
        <v>0</v>
      </c>
      <c r="AF3270" s="377">
        <f t="shared" ca="1" si="779"/>
        <v>0</v>
      </c>
      <c r="AH3270" s="688">
        <f>IFERROR($H3270/SUMIF($A:$A,$A3270,$H:$H)*SUMIF(Summary!$A$110:$A$186,$A3270,Summary!$P$110:$P$186),0)</f>
        <v>0</v>
      </c>
      <c r="AI3270" s="689">
        <f t="shared" ca="1" si="765"/>
        <v>0</v>
      </c>
      <c r="AJ3270" s="688">
        <f>IFERROR(H3270/SUMIF(A:A,A3270,H:H)*SUMIF(Summary!$A$110:$A$186,'Operations Support'!A3270,Summary!$Q$110:$Q$186),0)</f>
        <v>0</v>
      </c>
      <c r="AK3270" s="688">
        <f t="shared" ca="1" si="766"/>
        <v>0</v>
      </c>
      <c r="AM3270" s="688">
        <f>IFERROR($H3270/SUMIF($A:$A,$A3270,$H:$H)*SUMIF(Summary!$A$230:$A$266,$A3270,Summary!$P$230:$P$266),0)</f>
        <v>0</v>
      </c>
      <c r="AN3270" s="688">
        <f>IFERROR($H3270/SUMIF($A:$A,$A3270,$H:$H)*(SUMIF(Summary!$A$230:$A$266,$A3270,Summary!$L$230:$L$266)+SUMIF(Summary!$A$281:$A$317,$A3270,Summary!$L$281:$L$317))-AM3270,0)</f>
        <v>0</v>
      </c>
      <c r="AO3270" s="688">
        <f>IFERROR($H3270/SUMIF($A:$A,$A3270,$H:$H)*SUMIF(Summary!$A$230:$A$266,$A3270,Summary!$Q$230:$Q$266),0)</f>
        <v>0</v>
      </c>
      <c r="AP3270" s="688">
        <f>IFERROR($H3270/SUMIF($A:$A,$A3270,$H:$H)*(SUMIF(Summary!$A$230:$A$266,$A3270,Summary!$L$230:$L$266)+SUMIF(Summary!$A$281:$A$317,$A3270,Summary!$L$281:$L$317))-AO3270,0)</f>
        <v>0</v>
      </c>
      <c r="AQ3270" s="306"/>
      <c r="AR3270" s="688">
        <f t="shared" ca="1" si="767"/>
        <v>0</v>
      </c>
      <c r="AS3270" s="688">
        <f t="shared" ca="1" si="768"/>
        <v>0</v>
      </c>
    </row>
    <row r="3271" spans="1:45" x14ac:dyDescent="0.2">
      <c r="A3271" s="423">
        <v>12826</v>
      </c>
      <c r="B3271" s="424">
        <v>1</v>
      </c>
      <c r="C3271" s="425" t="s">
        <v>311</v>
      </c>
      <c r="D3271" s="422">
        <f t="shared" si="769"/>
        <v>0</v>
      </c>
      <c r="E3271" s="422">
        <f t="shared" si="770"/>
        <v>0</v>
      </c>
      <c r="F3271" s="422">
        <f t="shared" si="771"/>
        <v>0</v>
      </c>
      <c r="G3271" s="422">
        <f t="shared" si="772"/>
        <v>0</v>
      </c>
      <c r="H3271" s="22">
        <f t="shared" si="773"/>
        <v>0</v>
      </c>
      <c r="I3271" s="116">
        <v>0</v>
      </c>
      <c r="J3271" s="116">
        <v>0</v>
      </c>
      <c r="K3271" s="116">
        <v>0</v>
      </c>
      <c r="L3271" s="116">
        <v>0</v>
      </c>
      <c r="M3271" s="22">
        <f t="shared" si="774"/>
        <v>0</v>
      </c>
      <c r="N3271" s="116">
        <v>0</v>
      </c>
      <c r="O3271" s="116">
        <v>0</v>
      </c>
      <c r="P3271" s="116">
        <v>0</v>
      </c>
      <c r="Q3271" s="116">
        <v>0</v>
      </c>
      <c r="R3271" s="22">
        <f t="shared" si="775"/>
        <v>0</v>
      </c>
      <c r="S3271" s="116">
        <v>0</v>
      </c>
      <c r="T3271" s="116">
        <v>0</v>
      </c>
      <c r="U3271" s="116">
        <v>0</v>
      </c>
      <c r="V3271" s="116">
        <v>0</v>
      </c>
      <c r="W3271" s="22">
        <f t="shared" si="776"/>
        <v>0</v>
      </c>
      <c r="X3271" s="22">
        <f t="shared" si="777"/>
        <v>0</v>
      </c>
      <c r="Y3271" s="22">
        <f ca="1">OFFSET('Cost Study'!$B$7,'Operations Support'!$C3271,'Operations Support'!$B3271)*$H3271</f>
        <v>0</v>
      </c>
      <c r="Z3271" s="23">
        <f ca="1">Y3271*'Cost Study'!$B$31</f>
        <v>0</v>
      </c>
      <c r="AA3271" s="23">
        <f ca="1">IF(A3271=10298,1.51,1)*IF($B3271&lt;3,$D3271*'Cost Study'!$B$32*OFFSET('Cost Study'!$B$7,'Operations Support'!$C3271,'Operations Support'!$B3271),0)</f>
        <v>0</v>
      </c>
      <c r="AB3271" s="24">
        <f ca="1">AA3271*'Cost Study'!$B$31</f>
        <v>0</v>
      </c>
      <c r="AC3271" s="23">
        <f ca="1">Y3271*'Cost Study'!$B$31</f>
        <v>0</v>
      </c>
      <c r="AD3271" s="24">
        <f ca="1">AA3271*'Cost Study'!$B$31</f>
        <v>0</v>
      </c>
      <c r="AE3271" s="377">
        <f t="shared" ca="1" si="778"/>
        <v>0</v>
      </c>
      <c r="AF3271" s="377">
        <f t="shared" ca="1" si="779"/>
        <v>0</v>
      </c>
      <c r="AH3271" s="688">
        <f>IFERROR($H3271/SUMIF($A:$A,$A3271,$H:$H)*SUMIF(Summary!$A$110:$A$186,$A3271,Summary!$P$110:$P$186),0)</f>
        <v>0</v>
      </c>
      <c r="AI3271" s="689">
        <f t="shared" ca="1" si="765"/>
        <v>0</v>
      </c>
      <c r="AJ3271" s="688">
        <f>IFERROR(H3271/SUMIF(A:A,A3271,H:H)*SUMIF(Summary!$A$110:$A$186,'Operations Support'!A3271,Summary!$Q$110:$Q$186),0)</f>
        <v>0</v>
      </c>
      <c r="AK3271" s="688">
        <f t="shared" ca="1" si="766"/>
        <v>0</v>
      </c>
      <c r="AM3271" s="688">
        <f>IFERROR($H3271/SUMIF($A:$A,$A3271,$H:$H)*SUMIF(Summary!$A$230:$A$266,$A3271,Summary!$P$230:$P$266),0)</f>
        <v>0</v>
      </c>
      <c r="AN3271" s="688">
        <f>IFERROR($H3271/SUMIF($A:$A,$A3271,$H:$H)*(SUMIF(Summary!$A$230:$A$266,$A3271,Summary!$L$230:$L$266)+SUMIF(Summary!$A$281:$A$317,$A3271,Summary!$L$281:$L$317))-AM3271,0)</f>
        <v>0</v>
      </c>
      <c r="AO3271" s="688">
        <f>IFERROR($H3271/SUMIF($A:$A,$A3271,$H:$H)*SUMIF(Summary!$A$230:$A$266,$A3271,Summary!$Q$230:$Q$266),0)</f>
        <v>0</v>
      </c>
      <c r="AP3271" s="688">
        <f>IFERROR($H3271/SUMIF($A:$A,$A3271,$H:$H)*(SUMIF(Summary!$A$230:$A$266,$A3271,Summary!$L$230:$L$266)+SUMIF(Summary!$A$281:$A$317,$A3271,Summary!$L$281:$L$317))-AO3271,0)</f>
        <v>0</v>
      </c>
      <c r="AQ3271" s="306"/>
      <c r="AR3271" s="688">
        <f t="shared" ca="1" si="767"/>
        <v>0</v>
      </c>
      <c r="AS3271" s="688">
        <f t="shared" ca="1" si="768"/>
        <v>0</v>
      </c>
    </row>
    <row r="3272" spans="1:45" x14ac:dyDescent="0.2">
      <c r="A3272" s="423">
        <v>12826</v>
      </c>
      <c r="B3272" s="424">
        <v>1</v>
      </c>
      <c r="C3272" s="425" t="s">
        <v>312</v>
      </c>
      <c r="D3272" s="422">
        <f t="shared" si="769"/>
        <v>0</v>
      </c>
      <c r="E3272" s="422">
        <f t="shared" si="770"/>
        <v>0</v>
      </c>
      <c r="F3272" s="422">
        <f t="shared" si="771"/>
        <v>0</v>
      </c>
      <c r="G3272" s="422">
        <f t="shared" si="772"/>
        <v>0</v>
      </c>
      <c r="H3272" s="22">
        <f t="shared" si="773"/>
        <v>0</v>
      </c>
      <c r="I3272" s="116">
        <v>0</v>
      </c>
      <c r="J3272" s="116">
        <v>0</v>
      </c>
      <c r="K3272" s="116">
        <v>0</v>
      </c>
      <c r="L3272" s="116">
        <v>0</v>
      </c>
      <c r="M3272" s="22">
        <f t="shared" si="774"/>
        <v>0</v>
      </c>
      <c r="N3272" s="116">
        <v>0</v>
      </c>
      <c r="O3272" s="116">
        <v>0</v>
      </c>
      <c r="P3272" s="116">
        <v>0</v>
      </c>
      <c r="Q3272" s="116">
        <v>0</v>
      </c>
      <c r="R3272" s="22">
        <f t="shared" si="775"/>
        <v>0</v>
      </c>
      <c r="S3272" s="116">
        <v>0</v>
      </c>
      <c r="T3272" s="116">
        <v>0</v>
      </c>
      <c r="U3272" s="116">
        <v>0</v>
      </c>
      <c r="V3272" s="116">
        <v>0</v>
      </c>
      <c r="W3272" s="22">
        <f t="shared" si="776"/>
        <v>0</v>
      </c>
      <c r="X3272" s="22">
        <f t="shared" si="777"/>
        <v>0</v>
      </c>
      <c r="Y3272" s="22">
        <f ca="1">OFFSET('Cost Study'!$B$7,'Operations Support'!$C3272,'Operations Support'!$B3272)*$H3272</f>
        <v>0</v>
      </c>
      <c r="Z3272" s="23">
        <f ca="1">Y3272*'Cost Study'!$B$31</f>
        <v>0</v>
      </c>
      <c r="AA3272" s="23">
        <f ca="1">IF(A3272=10298,1.51,1)*IF($B3272&lt;3,$D3272*'Cost Study'!$B$32*OFFSET('Cost Study'!$B$7,'Operations Support'!$C3272,'Operations Support'!$B3272),0)</f>
        <v>0</v>
      </c>
      <c r="AB3272" s="24">
        <f ca="1">AA3272*'Cost Study'!$B$31</f>
        <v>0</v>
      </c>
      <c r="AC3272" s="23">
        <f ca="1">Y3272*'Cost Study'!$B$31</f>
        <v>0</v>
      </c>
      <c r="AD3272" s="24">
        <f ca="1">AA3272*'Cost Study'!$B$31</f>
        <v>0</v>
      </c>
      <c r="AE3272" s="377">
        <f t="shared" ca="1" si="778"/>
        <v>0</v>
      </c>
      <c r="AF3272" s="377">
        <f t="shared" ca="1" si="779"/>
        <v>0</v>
      </c>
      <c r="AH3272" s="688">
        <f>IFERROR($H3272/SUMIF($A:$A,$A3272,$H:$H)*SUMIF(Summary!$A$110:$A$186,$A3272,Summary!$P$110:$P$186),0)</f>
        <v>0</v>
      </c>
      <c r="AI3272" s="689">
        <f t="shared" ca="1" si="765"/>
        <v>0</v>
      </c>
      <c r="AJ3272" s="688">
        <f>IFERROR(H3272/SUMIF(A:A,A3272,H:H)*SUMIF(Summary!$A$110:$A$186,'Operations Support'!A3272,Summary!$Q$110:$Q$186),0)</f>
        <v>0</v>
      </c>
      <c r="AK3272" s="688">
        <f t="shared" ca="1" si="766"/>
        <v>0</v>
      </c>
      <c r="AM3272" s="688">
        <f>IFERROR($H3272/SUMIF($A:$A,$A3272,$H:$H)*SUMIF(Summary!$A$230:$A$266,$A3272,Summary!$P$230:$P$266),0)</f>
        <v>0</v>
      </c>
      <c r="AN3272" s="688">
        <f>IFERROR($H3272/SUMIF($A:$A,$A3272,$H:$H)*(SUMIF(Summary!$A$230:$A$266,$A3272,Summary!$L$230:$L$266)+SUMIF(Summary!$A$281:$A$317,$A3272,Summary!$L$281:$L$317))-AM3272,0)</f>
        <v>0</v>
      </c>
      <c r="AO3272" s="688">
        <f>IFERROR($H3272/SUMIF($A:$A,$A3272,$H:$H)*SUMIF(Summary!$A$230:$A$266,$A3272,Summary!$Q$230:$Q$266),0)</f>
        <v>0</v>
      </c>
      <c r="AP3272" s="688">
        <f>IFERROR($H3272/SUMIF($A:$A,$A3272,$H:$H)*(SUMIF(Summary!$A$230:$A$266,$A3272,Summary!$L$230:$L$266)+SUMIF(Summary!$A$281:$A$317,$A3272,Summary!$L$281:$L$317))-AO3272,0)</f>
        <v>0</v>
      </c>
      <c r="AQ3272" s="306"/>
      <c r="AR3272" s="688">
        <f t="shared" ca="1" si="767"/>
        <v>0</v>
      </c>
      <c r="AS3272" s="688">
        <f t="shared" ca="1" si="768"/>
        <v>0</v>
      </c>
    </row>
    <row r="3273" spans="1:45" x14ac:dyDescent="0.2">
      <c r="A3273" s="423">
        <v>12826</v>
      </c>
      <c r="B3273" s="424">
        <v>1</v>
      </c>
      <c r="C3273" s="425" t="s">
        <v>313</v>
      </c>
      <c r="D3273" s="422">
        <f t="shared" si="769"/>
        <v>591</v>
      </c>
      <c r="E3273" s="422">
        <f t="shared" si="770"/>
        <v>51</v>
      </c>
      <c r="F3273" s="422">
        <f t="shared" si="771"/>
        <v>297</v>
      </c>
      <c r="G3273" s="422">
        <f t="shared" si="772"/>
        <v>0</v>
      </c>
      <c r="H3273" s="22">
        <f t="shared" si="773"/>
        <v>939</v>
      </c>
      <c r="I3273" s="116">
        <v>231</v>
      </c>
      <c r="J3273" s="116">
        <v>0</v>
      </c>
      <c r="K3273" s="116">
        <v>108</v>
      </c>
      <c r="L3273" s="116">
        <v>0</v>
      </c>
      <c r="M3273" s="22">
        <f t="shared" si="774"/>
        <v>339</v>
      </c>
      <c r="N3273" s="116">
        <v>216</v>
      </c>
      <c r="O3273" s="116">
        <v>3</v>
      </c>
      <c r="P3273" s="116">
        <v>111</v>
      </c>
      <c r="Q3273" s="116">
        <v>0</v>
      </c>
      <c r="R3273" s="22">
        <f t="shared" si="775"/>
        <v>330</v>
      </c>
      <c r="S3273" s="116">
        <v>144</v>
      </c>
      <c r="T3273" s="116">
        <v>48</v>
      </c>
      <c r="U3273" s="116">
        <v>78</v>
      </c>
      <c r="V3273" s="116">
        <v>0</v>
      </c>
      <c r="W3273" s="22">
        <f t="shared" si="776"/>
        <v>270</v>
      </c>
      <c r="X3273" s="22">
        <f t="shared" si="777"/>
        <v>31.3</v>
      </c>
      <c r="Y3273" s="22">
        <f ca="1">OFFSET('Cost Study'!$B$7,'Operations Support'!$C3273,'Operations Support'!$B3273)*$H3273</f>
        <v>910.82999999999993</v>
      </c>
      <c r="Z3273" s="23">
        <f ca="1">Y3273*'Cost Study'!$B$31</f>
        <v>50871.613330529966</v>
      </c>
      <c r="AA3273" s="23">
        <f ca="1">IF(A3273=10298,1.51,1)*IF($B3273&lt;3,$D3273*'Cost Study'!$B$32*OFFSET('Cost Study'!$B$7,'Operations Support'!$C3273,'Operations Support'!$B3273),0)</f>
        <v>57.326999999999998</v>
      </c>
      <c r="AB3273" s="24">
        <f ca="1">AA3273*'Cost Study'!$B$31</f>
        <v>3201.8235866180203</v>
      </c>
      <c r="AC3273" s="23">
        <f ca="1">Y3273*'Cost Study'!$B$31</f>
        <v>50871.613330529966</v>
      </c>
      <c r="AD3273" s="24">
        <f ca="1">AA3273*'Cost Study'!$B$31</f>
        <v>3201.8235866180203</v>
      </c>
      <c r="AE3273" s="377">
        <f t="shared" ca="1" si="778"/>
        <v>54073.436917147985</v>
      </c>
      <c r="AF3273" s="377">
        <f t="shared" ca="1" si="779"/>
        <v>54073.436917147985</v>
      </c>
      <c r="AH3273" s="688">
        <f>IFERROR($H3273/SUMIF($A:$A,$A3273,$H:$H)*SUMIF(Summary!$A$110:$A$186,$A3273,Summary!$P$110:$P$186),0)</f>
        <v>31856.713386101124</v>
      </c>
      <c r="AI3273" s="689">
        <f t="shared" ca="1" si="765"/>
        <v>22216.72353104686</v>
      </c>
      <c r="AJ3273" s="688">
        <f>IFERROR(H3273/SUMIF(A:A,A3273,H:H)*SUMIF(Summary!$A$110:$A$186,'Operations Support'!A3273,Summary!$Q$110:$Q$186),0)</f>
        <v>31997.865531227348</v>
      </c>
      <c r="AK3273" s="688">
        <f t="shared" ca="1" si="766"/>
        <v>22075.571385920637</v>
      </c>
      <c r="AM3273" s="688">
        <f>IFERROR($H3273/SUMIF($A:$A,$A3273,$H:$H)*SUMIF(Summary!$A$230:$A$266,$A3273,Summary!$P$230:$P$266),0)</f>
        <v>6027.3346770039871</v>
      </c>
      <c r="AN3273" s="688">
        <f>IFERROR($H3273/SUMIF($A:$A,$A3273,$H:$H)*(SUMIF(Summary!$A$230:$A$266,$A3273,Summary!$L$230:$L$266)+SUMIF(Summary!$A$281:$A$317,$A3273,Summary!$L$281:$L$317))-AM3273,0)</f>
        <v>10336.317859561521</v>
      </c>
      <c r="AO3273" s="688">
        <f>IFERROR($H3273/SUMIF($A:$A,$A3273,$H:$H)*SUMIF(Summary!$A$230:$A$266,$A3273,Summary!$Q$230:$Q$266),0)</f>
        <v>6054.0408600537403</v>
      </c>
      <c r="AP3273" s="688">
        <f>IFERROR($H3273/SUMIF($A:$A,$A3273,$H:$H)*(SUMIF(Summary!$A$230:$A$266,$A3273,Summary!$L$230:$L$266)+SUMIF(Summary!$A$281:$A$317,$A3273,Summary!$L$281:$L$317))-AO3273,0)</f>
        <v>10309.611676511769</v>
      </c>
      <c r="AQ3273" s="306"/>
      <c r="AR3273" s="688">
        <f t="shared" ca="1" si="767"/>
        <v>32553.041390608381</v>
      </c>
      <c r="AS3273" s="688">
        <f t="shared" ca="1" si="768"/>
        <v>32385.183062432407</v>
      </c>
    </row>
    <row r="3274" spans="1:45" x14ac:dyDescent="0.2">
      <c r="A3274" s="423">
        <v>12826</v>
      </c>
      <c r="B3274" s="424">
        <v>1</v>
      </c>
      <c r="C3274" s="425" t="s">
        <v>314</v>
      </c>
      <c r="D3274" s="422">
        <f t="shared" si="769"/>
        <v>0</v>
      </c>
      <c r="E3274" s="422">
        <f t="shared" si="770"/>
        <v>0</v>
      </c>
      <c r="F3274" s="422">
        <f t="shared" si="771"/>
        <v>0</v>
      </c>
      <c r="G3274" s="422">
        <f t="shared" si="772"/>
        <v>0</v>
      </c>
      <c r="H3274" s="22">
        <f t="shared" si="773"/>
        <v>0</v>
      </c>
      <c r="I3274" s="116">
        <v>0</v>
      </c>
      <c r="J3274" s="116">
        <v>0</v>
      </c>
      <c r="K3274" s="116">
        <v>0</v>
      </c>
      <c r="L3274" s="116">
        <v>0</v>
      </c>
      <c r="M3274" s="22">
        <f t="shared" si="774"/>
        <v>0</v>
      </c>
      <c r="N3274" s="116">
        <v>0</v>
      </c>
      <c r="O3274" s="116">
        <v>0</v>
      </c>
      <c r="P3274" s="116">
        <v>0</v>
      </c>
      <c r="Q3274" s="116">
        <v>0</v>
      </c>
      <c r="R3274" s="22">
        <f t="shared" si="775"/>
        <v>0</v>
      </c>
      <c r="S3274" s="116">
        <v>0</v>
      </c>
      <c r="T3274" s="116">
        <v>0</v>
      </c>
      <c r="U3274" s="116">
        <v>0</v>
      </c>
      <c r="V3274" s="116">
        <v>0</v>
      </c>
      <c r="W3274" s="22">
        <f t="shared" si="776"/>
        <v>0</v>
      </c>
      <c r="X3274" s="22">
        <f t="shared" si="777"/>
        <v>0</v>
      </c>
      <c r="Y3274" s="22">
        <f ca="1">OFFSET('Cost Study'!$B$7,'Operations Support'!$C3274,'Operations Support'!$B3274)*$H3274</f>
        <v>0</v>
      </c>
      <c r="Z3274" s="23">
        <f ca="1">Y3274*'Cost Study'!$B$31</f>
        <v>0</v>
      </c>
      <c r="AA3274" s="23">
        <f ca="1">IF(A3274=10298,1.51,1)*IF($B3274&lt;3,$D3274*'Cost Study'!$B$32*OFFSET('Cost Study'!$B$7,'Operations Support'!$C3274,'Operations Support'!$B3274),0)</f>
        <v>0</v>
      </c>
      <c r="AB3274" s="24">
        <f ca="1">AA3274*'Cost Study'!$B$31</f>
        <v>0</v>
      </c>
      <c r="AC3274" s="23">
        <f ca="1">Y3274*'Cost Study'!$B$31</f>
        <v>0</v>
      </c>
      <c r="AD3274" s="24">
        <f ca="1">AA3274*'Cost Study'!$B$31</f>
        <v>0</v>
      </c>
      <c r="AE3274" s="377">
        <f t="shared" ca="1" si="778"/>
        <v>0</v>
      </c>
      <c r="AF3274" s="377">
        <f t="shared" ca="1" si="779"/>
        <v>0</v>
      </c>
      <c r="AH3274" s="688">
        <f>IFERROR($H3274/SUMIF($A:$A,$A3274,$H:$H)*SUMIF(Summary!$A$110:$A$186,$A3274,Summary!$P$110:$P$186),0)</f>
        <v>0</v>
      </c>
      <c r="AI3274" s="689">
        <f t="shared" ca="1" si="765"/>
        <v>0</v>
      </c>
      <c r="AJ3274" s="688">
        <f>IFERROR(H3274/SUMIF(A:A,A3274,H:H)*SUMIF(Summary!$A$110:$A$186,'Operations Support'!A3274,Summary!$Q$110:$Q$186),0)</f>
        <v>0</v>
      </c>
      <c r="AK3274" s="688">
        <f t="shared" ca="1" si="766"/>
        <v>0</v>
      </c>
      <c r="AM3274" s="688">
        <f>IFERROR($H3274/SUMIF($A:$A,$A3274,$H:$H)*SUMIF(Summary!$A$230:$A$266,$A3274,Summary!$P$230:$P$266),0)</f>
        <v>0</v>
      </c>
      <c r="AN3274" s="688">
        <f>IFERROR($H3274/SUMIF($A:$A,$A3274,$H:$H)*(SUMIF(Summary!$A$230:$A$266,$A3274,Summary!$L$230:$L$266)+SUMIF(Summary!$A$281:$A$317,$A3274,Summary!$L$281:$L$317))-AM3274,0)</f>
        <v>0</v>
      </c>
      <c r="AO3274" s="688">
        <f>IFERROR($H3274/SUMIF($A:$A,$A3274,$H:$H)*SUMIF(Summary!$A$230:$A$266,$A3274,Summary!$Q$230:$Q$266),0)</f>
        <v>0</v>
      </c>
      <c r="AP3274" s="688">
        <f>IFERROR($H3274/SUMIF($A:$A,$A3274,$H:$H)*(SUMIF(Summary!$A$230:$A$266,$A3274,Summary!$L$230:$L$266)+SUMIF(Summary!$A$281:$A$317,$A3274,Summary!$L$281:$L$317))-AO3274,0)</f>
        <v>0</v>
      </c>
      <c r="AQ3274" s="306"/>
      <c r="AR3274" s="688">
        <f t="shared" ca="1" si="767"/>
        <v>0</v>
      </c>
      <c r="AS3274" s="688">
        <f t="shared" ca="1" si="768"/>
        <v>0</v>
      </c>
    </row>
    <row r="3275" spans="1:45" x14ac:dyDescent="0.2">
      <c r="A3275" s="423">
        <v>12826</v>
      </c>
      <c r="B3275" s="424">
        <v>1</v>
      </c>
      <c r="C3275" s="425" t="s">
        <v>315</v>
      </c>
      <c r="D3275" s="422">
        <f t="shared" si="769"/>
        <v>1440</v>
      </c>
      <c r="E3275" s="422">
        <f t="shared" si="770"/>
        <v>613</v>
      </c>
      <c r="F3275" s="422">
        <f t="shared" si="771"/>
        <v>1976</v>
      </c>
      <c r="G3275" s="422">
        <f t="shared" si="772"/>
        <v>0</v>
      </c>
      <c r="H3275" s="22">
        <f t="shared" si="773"/>
        <v>4029</v>
      </c>
      <c r="I3275" s="116">
        <v>793</v>
      </c>
      <c r="J3275" s="116">
        <v>294</v>
      </c>
      <c r="K3275" s="116">
        <v>851</v>
      </c>
      <c r="L3275" s="116">
        <v>0</v>
      </c>
      <c r="M3275" s="22">
        <f t="shared" si="774"/>
        <v>1938</v>
      </c>
      <c r="N3275" s="116">
        <v>566</v>
      </c>
      <c r="O3275" s="116">
        <v>289</v>
      </c>
      <c r="P3275" s="116">
        <v>978</v>
      </c>
      <c r="Q3275" s="116">
        <v>0</v>
      </c>
      <c r="R3275" s="22">
        <f t="shared" si="775"/>
        <v>1833</v>
      </c>
      <c r="S3275" s="116">
        <v>81</v>
      </c>
      <c r="T3275" s="116">
        <v>30</v>
      </c>
      <c r="U3275" s="116">
        <v>147</v>
      </c>
      <c r="V3275" s="116">
        <v>0</v>
      </c>
      <c r="W3275" s="22">
        <f t="shared" si="776"/>
        <v>258</v>
      </c>
      <c r="X3275" s="22">
        <f t="shared" si="777"/>
        <v>134.30000000000001</v>
      </c>
      <c r="Y3275" s="22">
        <f ca="1">OFFSET('Cost Study'!$B$7,'Operations Support'!$C3275,'Operations Support'!$B3275)*$H3275</f>
        <v>4552.7699999999995</v>
      </c>
      <c r="Z3275" s="23">
        <f ca="1">Y3275*'Cost Study'!$B$31</f>
        <v>254280.99098935796</v>
      </c>
      <c r="AA3275" s="23">
        <f ca="1">IF(A3275=10298,1.51,1)*IF($B3275&lt;3,$D3275*'Cost Study'!$B$32*OFFSET('Cost Study'!$B$7,'Operations Support'!$C3275,'Operations Support'!$B3275),0)</f>
        <v>162.71999999999997</v>
      </c>
      <c r="AB3275" s="24">
        <f ca="1">AA3275*'Cost Study'!$B$31</f>
        <v>9088.2260368497246</v>
      </c>
      <c r="AC3275" s="23">
        <f ca="1">Y3275*'Cost Study'!$B$31</f>
        <v>254280.99098935796</v>
      </c>
      <c r="AD3275" s="24">
        <f ca="1">AA3275*'Cost Study'!$B$31</f>
        <v>9088.2260368497246</v>
      </c>
      <c r="AE3275" s="377">
        <f t="shared" ca="1" si="778"/>
        <v>263369.21702620771</v>
      </c>
      <c r="AF3275" s="377">
        <f t="shared" ca="1" si="779"/>
        <v>263369.21702620771</v>
      </c>
      <c r="AH3275" s="688">
        <f>IFERROR($H3275/SUMIF($A:$A,$A3275,$H:$H)*SUMIF(Summary!$A$110:$A$186,$A3275,Summary!$P$110:$P$186),0)</f>
        <v>136688.70951288758</v>
      </c>
      <c r="AI3275" s="689">
        <f t="shared" ca="1" si="765"/>
        <v>126680.50751332013</v>
      </c>
      <c r="AJ3275" s="688">
        <f>IFERROR(H3275/SUMIF(A:A,A3275,H:H)*SUMIF(Summary!$A$110:$A$186,'Operations Support'!A3275,Summary!$Q$110:$Q$186),0)</f>
        <v>137294.35593750264</v>
      </c>
      <c r="AK3275" s="688">
        <f t="shared" ca="1" si="766"/>
        <v>126074.86108870507</v>
      </c>
      <c r="AM3275" s="688">
        <f>IFERROR($H3275/SUMIF($A:$A,$A3275,$H:$H)*SUMIF(Summary!$A$230:$A$266,$A3275,Summary!$P$230:$P$266),0)</f>
        <v>25861.694796218384</v>
      </c>
      <c r="AN3275" s="688">
        <f>IFERROR($H3275/SUMIF($A:$A,$A3275,$H:$H)*(SUMIF(Summary!$A$230:$A$266,$A3275,Summary!$L$230:$L$266)+SUMIF(Summary!$A$281:$A$317,$A3275,Summary!$L$281:$L$317))-AM3275,0)</f>
        <v>44350.398994859825</v>
      </c>
      <c r="AO3275" s="688">
        <f>IFERROR($H3275/SUMIF($A:$A,$A3275,$H:$H)*SUMIF(Summary!$A$230:$A$266,$A3275,Summary!$Q$230:$Q$266),0)</f>
        <v>25976.283945853589</v>
      </c>
      <c r="AP3275" s="688">
        <f>IFERROR($H3275/SUMIF($A:$A,$A3275,$H:$H)*(SUMIF(Summary!$A$230:$A$266,$A3275,Summary!$L$230:$L$266)+SUMIF(Summary!$A$281:$A$317,$A3275,Summary!$L$281:$L$317))-AO3275,0)</f>
        <v>44235.809845224619</v>
      </c>
      <c r="AQ3275" s="306"/>
      <c r="AR3275" s="688">
        <f t="shared" ca="1" si="767"/>
        <v>171030.90650817996</v>
      </c>
      <c r="AS3275" s="688">
        <f t="shared" ca="1" si="768"/>
        <v>170310.67093392968</v>
      </c>
    </row>
    <row r="3276" spans="1:45" x14ac:dyDescent="0.2">
      <c r="A3276" s="423">
        <v>12826</v>
      </c>
      <c r="B3276" s="424">
        <v>1</v>
      </c>
      <c r="C3276" s="425" t="s">
        <v>316</v>
      </c>
      <c r="D3276" s="422">
        <f t="shared" si="769"/>
        <v>0</v>
      </c>
      <c r="E3276" s="422">
        <f t="shared" si="770"/>
        <v>0</v>
      </c>
      <c r="F3276" s="422">
        <f t="shared" si="771"/>
        <v>0</v>
      </c>
      <c r="G3276" s="422">
        <f t="shared" si="772"/>
        <v>0</v>
      </c>
      <c r="H3276" s="22">
        <f t="shared" si="773"/>
        <v>0</v>
      </c>
      <c r="I3276" s="116">
        <v>0</v>
      </c>
      <c r="J3276" s="116">
        <v>0</v>
      </c>
      <c r="K3276" s="116">
        <v>0</v>
      </c>
      <c r="L3276" s="116">
        <v>0</v>
      </c>
      <c r="M3276" s="22">
        <f t="shared" si="774"/>
        <v>0</v>
      </c>
      <c r="N3276" s="116">
        <v>0</v>
      </c>
      <c r="O3276" s="116">
        <v>0</v>
      </c>
      <c r="P3276" s="116">
        <v>0</v>
      </c>
      <c r="Q3276" s="116">
        <v>0</v>
      </c>
      <c r="R3276" s="22">
        <f t="shared" si="775"/>
        <v>0</v>
      </c>
      <c r="S3276" s="116">
        <v>0</v>
      </c>
      <c r="T3276" s="116">
        <v>0</v>
      </c>
      <c r="U3276" s="116">
        <v>0</v>
      </c>
      <c r="V3276" s="116">
        <v>0</v>
      </c>
      <c r="W3276" s="22">
        <f t="shared" si="776"/>
        <v>0</v>
      </c>
      <c r="X3276" s="22">
        <f t="shared" si="777"/>
        <v>0</v>
      </c>
      <c r="Y3276" s="22">
        <f ca="1">OFFSET('Cost Study'!$B$7,'Operations Support'!$C3276,'Operations Support'!$B3276)*$H3276</f>
        <v>0</v>
      </c>
      <c r="Z3276" s="23">
        <f ca="1">Y3276*'Cost Study'!$B$31</f>
        <v>0</v>
      </c>
      <c r="AA3276" s="23">
        <f ca="1">IF(A3276=10298,1.51,1)*IF($B3276&lt;3,$D3276*'Cost Study'!$B$32*OFFSET('Cost Study'!$B$7,'Operations Support'!$C3276,'Operations Support'!$B3276),0)</f>
        <v>0</v>
      </c>
      <c r="AB3276" s="24">
        <f ca="1">AA3276*'Cost Study'!$B$31</f>
        <v>0</v>
      </c>
      <c r="AC3276" s="23">
        <f ca="1">Y3276*'Cost Study'!$B$31</f>
        <v>0</v>
      </c>
      <c r="AD3276" s="24">
        <f ca="1">AA3276*'Cost Study'!$B$31</f>
        <v>0</v>
      </c>
      <c r="AE3276" s="377">
        <f t="shared" ca="1" si="778"/>
        <v>0</v>
      </c>
      <c r="AF3276" s="377">
        <f t="shared" ca="1" si="779"/>
        <v>0</v>
      </c>
      <c r="AH3276" s="688">
        <f>IFERROR($H3276/SUMIF($A:$A,$A3276,$H:$H)*SUMIF(Summary!$A$110:$A$186,$A3276,Summary!$P$110:$P$186),0)</f>
        <v>0</v>
      </c>
      <c r="AI3276" s="689">
        <f t="shared" ca="1" si="765"/>
        <v>0</v>
      </c>
      <c r="AJ3276" s="688">
        <f>IFERROR(H3276/SUMIF(A:A,A3276,H:H)*SUMIF(Summary!$A$110:$A$186,'Operations Support'!A3276,Summary!$Q$110:$Q$186),0)</f>
        <v>0</v>
      </c>
      <c r="AK3276" s="688">
        <f t="shared" ca="1" si="766"/>
        <v>0</v>
      </c>
      <c r="AM3276" s="688">
        <f>IFERROR($H3276/SUMIF($A:$A,$A3276,$H:$H)*SUMIF(Summary!$A$230:$A$266,$A3276,Summary!$P$230:$P$266),0)</f>
        <v>0</v>
      </c>
      <c r="AN3276" s="688">
        <f>IFERROR($H3276/SUMIF($A:$A,$A3276,$H:$H)*(SUMIF(Summary!$A$230:$A$266,$A3276,Summary!$L$230:$L$266)+SUMIF(Summary!$A$281:$A$317,$A3276,Summary!$L$281:$L$317))-AM3276,0)</f>
        <v>0</v>
      </c>
      <c r="AO3276" s="688">
        <f>IFERROR($H3276/SUMIF($A:$A,$A3276,$H:$H)*SUMIF(Summary!$A$230:$A$266,$A3276,Summary!$Q$230:$Q$266),0)</f>
        <v>0</v>
      </c>
      <c r="AP3276" s="688">
        <f>IFERROR($H3276/SUMIF($A:$A,$A3276,$H:$H)*(SUMIF(Summary!$A$230:$A$266,$A3276,Summary!$L$230:$L$266)+SUMIF(Summary!$A$281:$A$317,$A3276,Summary!$L$281:$L$317))-AO3276,0)</f>
        <v>0</v>
      </c>
      <c r="AQ3276" s="306"/>
      <c r="AR3276" s="688">
        <f t="shared" ca="1" si="767"/>
        <v>0</v>
      </c>
      <c r="AS3276" s="688">
        <f t="shared" ca="1" si="768"/>
        <v>0</v>
      </c>
    </row>
    <row r="3277" spans="1:45" x14ac:dyDescent="0.2">
      <c r="A3277" s="423">
        <v>12826</v>
      </c>
      <c r="B3277" s="424">
        <v>1</v>
      </c>
      <c r="C3277" s="425" t="s">
        <v>317</v>
      </c>
      <c r="D3277" s="422">
        <f t="shared" si="769"/>
        <v>0</v>
      </c>
      <c r="E3277" s="422">
        <f t="shared" si="770"/>
        <v>0</v>
      </c>
      <c r="F3277" s="422">
        <f t="shared" si="771"/>
        <v>0</v>
      </c>
      <c r="G3277" s="422">
        <f t="shared" si="772"/>
        <v>0</v>
      </c>
      <c r="H3277" s="22">
        <f t="shared" si="773"/>
        <v>0</v>
      </c>
      <c r="I3277" s="116">
        <v>0</v>
      </c>
      <c r="J3277" s="116">
        <v>0</v>
      </c>
      <c r="K3277" s="116">
        <v>0</v>
      </c>
      <c r="L3277" s="116">
        <v>0</v>
      </c>
      <c r="M3277" s="22">
        <f t="shared" si="774"/>
        <v>0</v>
      </c>
      <c r="N3277" s="116">
        <v>0</v>
      </c>
      <c r="O3277" s="116">
        <v>0</v>
      </c>
      <c r="P3277" s="116">
        <v>0</v>
      </c>
      <c r="Q3277" s="116">
        <v>0</v>
      </c>
      <c r="R3277" s="22">
        <f t="shared" si="775"/>
        <v>0</v>
      </c>
      <c r="S3277" s="116">
        <v>0</v>
      </c>
      <c r="T3277" s="116">
        <v>0</v>
      </c>
      <c r="U3277" s="116">
        <v>0</v>
      </c>
      <c r="V3277" s="116">
        <v>0</v>
      </c>
      <c r="W3277" s="22">
        <f t="shared" si="776"/>
        <v>0</v>
      </c>
      <c r="X3277" s="22">
        <f t="shared" si="777"/>
        <v>0</v>
      </c>
      <c r="Y3277" s="22">
        <f ca="1">OFFSET('Cost Study'!$B$7,'Operations Support'!$C3277,'Operations Support'!$B3277)*$H3277</f>
        <v>0</v>
      </c>
      <c r="Z3277" s="23">
        <f ca="1">Y3277*'Cost Study'!$B$31</f>
        <v>0</v>
      </c>
      <c r="AA3277" s="23">
        <f ca="1">IF(A3277=10298,1.51,1)*IF($B3277&lt;3,$D3277*'Cost Study'!$B$32*OFFSET('Cost Study'!$B$7,'Operations Support'!$C3277,'Operations Support'!$B3277),0)</f>
        <v>0</v>
      </c>
      <c r="AB3277" s="24">
        <f ca="1">AA3277*'Cost Study'!$B$31</f>
        <v>0</v>
      </c>
      <c r="AC3277" s="23">
        <f ca="1">Y3277*'Cost Study'!$B$31</f>
        <v>0</v>
      </c>
      <c r="AD3277" s="24">
        <f ca="1">AA3277*'Cost Study'!$B$31</f>
        <v>0</v>
      </c>
      <c r="AE3277" s="377">
        <f t="shared" ca="1" si="778"/>
        <v>0</v>
      </c>
      <c r="AF3277" s="377">
        <f t="shared" ca="1" si="779"/>
        <v>0</v>
      </c>
      <c r="AH3277" s="688">
        <f>IFERROR($H3277/SUMIF($A:$A,$A3277,$H:$H)*SUMIF(Summary!$A$110:$A$186,$A3277,Summary!$P$110:$P$186),0)</f>
        <v>0</v>
      </c>
      <c r="AI3277" s="689">
        <f t="shared" ca="1" si="765"/>
        <v>0</v>
      </c>
      <c r="AJ3277" s="688">
        <f>IFERROR(H3277/SUMIF(A:A,A3277,H:H)*SUMIF(Summary!$A$110:$A$186,'Operations Support'!A3277,Summary!$Q$110:$Q$186),0)</f>
        <v>0</v>
      </c>
      <c r="AK3277" s="688">
        <f t="shared" ca="1" si="766"/>
        <v>0</v>
      </c>
      <c r="AM3277" s="688">
        <f>IFERROR($H3277/SUMIF($A:$A,$A3277,$H:$H)*SUMIF(Summary!$A$230:$A$266,$A3277,Summary!$P$230:$P$266),0)</f>
        <v>0</v>
      </c>
      <c r="AN3277" s="688">
        <f>IFERROR($H3277/SUMIF($A:$A,$A3277,$H:$H)*(SUMIF(Summary!$A$230:$A$266,$A3277,Summary!$L$230:$L$266)+SUMIF(Summary!$A$281:$A$317,$A3277,Summary!$L$281:$L$317))-AM3277,0)</f>
        <v>0</v>
      </c>
      <c r="AO3277" s="688">
        <f>IFERROR($H3277/SUMIF($A:$A,$A3277,$H:$H)*SUMIF(Summary!$A$230:$A$266,$A3277,Summary!$Q$230:$Q$266),0)</f>
        <v>0</v>
      </c>
      <c r="AP3277" s="688">
        <f>IFERROR($H3277/SUMIF($A:$A,$A3277,$H:$H)*(SUMIF(Summary!$A$230:$A$266,$A3277,Summary!$L$230:$L$266)+SUMIF(Summary!$A$281:$A$317,$A3277,Summary!$L$281:$L$317))-AO3277,0)</f>
        <v>0</v>
      </c>
      <c r="AQ3277" s="306"/>
      <c r="AR3277" s="688">
        <f t="shared" ca="1" si="767"/>
        <v>0</v>
      </c>
      <c r="AS3277" s="688">
        <f t="shared" ca="1" si="768"/>
        <v>0</v>
      </c>
    </row>
    <row r="3278" spans="1:45" x14ac:dyDescent="0.2">
      <c r="A3278" s="423">
        <v>12826</v>
      </c>
      <c r="B3278" s="424">
        <v>1</v>
      </c>
      <c r="C3278" s="425" t="s">
        <v>318</v>
      </c>
      <c r="D3278" s="422">
        <f t="shared" si="769"/>
        <v>546</v>
      </c>
      <c r="E3278" s="422">
        <f t="shared" si="770"/>
        <v>189</v>
      </c>
      <c r="F3278" s="422">
        <f t="shared" si="771"/>
        <v>84</v>
      </c>
      <c r="G3278" s="422">
        <f t="shared" si="772"/>
        <v>0</v>
      </c>
      <c r="H3278" s="22">
        <f t="shared" si="773"/>
        <v>819</v>
      </c>
      <c r="I3278" s="116">
        <v>225</v>
      </c>
      <c r="J3278" s="116">
        <v>111</v>
      </c>
      <c r="K3278" s="116">
        <v>33</v>
      </c>
      <c r="L3278" s="116">
        <v>0</v>
      </c>
      <c r="M3278" s="22">
        <f t="shared" si="774"/>
        <v>369</v>
      </c>
      <c r="N3278" s="116">
        <v>257</v>
      </c>
      <c r="O3278" s="116">
        <v>78</v>
      </c>
      <c r="P3278" s="116">
        <v>51</v>
      </c>
      <c r="Q3278" s="116">
        <v>0</v>
      </c>
      <c r="R3278" s="22">
        <f t="shared" si="775"/>
        <v>386</v>
      </c>
      <c r="S3278" s="116">
        <v>64</v>
      </c>
      <c r="T3278" s="116">
        <v>0</v>
      </c>
      <c r="U3278" s="116">
        <v>0</v>
      </c>
      <c r="V3278" s="116">
        <v>0</v>
      </c>
      <c r="W3278" s="22">
        <f t="shared" si="776"/>
        <v>64</v>
      </c>
      <c r="X3278" s="22">
        <f t="shared" si="777"/>
        <v>27.3</v>
      </c>
      <c r="Y3278" s="22">
        <f ca="1">OFFSET('Cost Study'!$B$7,'Operations Support'!$C3278,'Operations Support'!$B3278)*$H3278</f>
        <v>1564.29</v>
      </c>
      <c r="Z3278" s="23">
        <f ca="1">Y3278*'Cost Study'!$B$31</f>
        <v>87368.615457126711</v>
      </c>
      <c r="AA3278" s="23">
        <f ca="1">IF(A3278=10298,1.51,1)*IF($B3278&lt;3,$D3278*'Cost Study'!$B$32*OFFSET('Cost Study'!$B$7,'Operations Support'!$C3278,'Operations Support'!$B3278),0)</f>
        <v>104.286</v>
      </c>
      <c r="AB3278" s="24">
        <f ca="1">AA3278*'Cost Study'!$B$31</f>
        <v>5824.5743638084477</v>
      </c>
      <c r="AC3278" s="23">
        <f ca="1">Y3278*'Cost Study'!$B$31</f>
        <v>87368.615457126711</v>
      </c>
      <c r="AD3278" s="24">
        <f ca="1">AA3278*'Cost Study'!$B$31</f>
        <v>5824.5743638084477</v>
      </c>
      <c r="AE3278" s="377">
        <f t="shared" ca="1" si="778"/>
        <v>93193.189820935164</v>
      </c>
      <c r="AF3278" s="377">
        <f t="shared" ca="1" si="779"/>
        <v>93193.189820935164</v>
      </c>
      <c r="AH3278" s="688">
        <f>IFERROR($H3278/SUMIF($A:$A,$A3278,$H:$H)*SUMIF(Summary!$A$110:$A$186,$A3278,Summary!$P$110:$P$186),0)</f>
        <v>27785.567905449228</v>
      </c>
      <c r="AI3278" s="689">
        <f t="shared" ca="1" si="765"/>
        <v>65407.621915485935</v>
      </c>
      <c r="AJ3278" s="688">
        <f>IFERROR(H3278/SUMIF(A:A,A3278,H:H)*SUMIF(Summary!$A$110:$A$186,'Operations Support'!A3278,Summary!$Q$110:$Q$186),0)</f>
        <v>27908.681437779764</v>
      </c>
      <c r="AK3278" s="688">
        <f t="shared" ca="1" si="766"/>
        <v>65284.5083831554</v>
      </c>
      <c r="AM3278" s="688">
        <f>IFERROR($H3278/SUMIF($A:$A,$A3278,$H:$H)*SUMIF(Summary!$A$230:$A$266,$A3278,Summary!$P$230:$P$266),0)</f>
        <v>5257.0682646073119</v>
      </c>
      <c r="AN3278" s="688">
        <f>IFERROR($H3278/SUMIF($A:$A,$A3278,$H:$H)*(SUMIF(Summary!$A$230:$A$266,$A3278,Summary!$L$230:$L$266)+SUMIF(Summary!$A$281:$A$317,$A3278,Summary!$L$281:$L$317))-AM3278,0)</f>
        <v>9015.3826698412013</v>
      </c>
      <c r="AO3278" s="688">
        <f>IFERROR($H3278/SUMIF($A:$A,$A3278,$H:$H)*SUMIF(Summary!$A$230:$A$266,$A3278,Summary!$Q$230:$Q$266),0)</f>
        <v>5280.3615169158829</v>
      </c>
      <c r="AP3278" s="688">
        <f>IFERROR($H3278/SUMIF($A:$A,$A3278,$H:$H)*(SUMIF(Summary!$A$230:$A$266,$A3278,Summary!$L$230:$L$266)+SUMIF(Summary!$A$281:$A$317,$A3278,Summary!$L$281:$L$317))-AO3278,0)</f>
        <v>8992.0894175326284</v>
      </c>
      <c r="AQ3278" s="306"/>
      <c r="AR3278" s="688">
        <f t="shared" ca="1" si="767"/>
        <v>74423.004585327144</v>
      </c>
      <c r="AS3278" s="688">
        <f t="shared" ca="1" si="768"/>
        <v>74276.597800688032</v>
      </c>
    </row>
    <row r="3279" spans="1:45" x14ac:dyDescent="0.2">
      <c r="A3279" s="423">
        <v>12826</v>
      </c>
      <c r="B3279" s="424">
        <v>1</v>
      </c>
      <c r="C3279" s="425" t="s">
        <v>319</v>
      </c>
      <c r="D3279" s="422">
        <f t="shared" si="769"/>
        <v>3</v>
      </c>
      <c r="E3279" s="422">
        <f t="shared" si="770"/>
        <v>2</v>
      </c>
      <c r="F3279" s="422">
        <f t="shared" si="771"/>
        <v>3</v>
      </c>
      <c r="G3279" s="422">
        <f t="shared" si="772"/>
        <v>0</v>
      </c>
      <c r="H3279" s="22">
        <f t="shared" si="773"/>
        <v>8</v>
      </c>
      <c r="I3279" s="116">
        <v>3</v>
      </c>
      <c r="J3279" s="116">
        <v>2</v>
      </c>
      <c r="K3279" s="116">
        <v>3</v>
      </c>
      <c r="L3279" s="116">
        <v>0</v>
      </c>
      <c r="M3279" s="22">
        <f t="shared" si="774"/>
        <v>8</v>
      </c>
      <c r="N3279" s="116">
        <v>0</v>
      </c>
      <c r="O3279" s="116">
        <v>0</v>
      </c>
      <c r="P3279" s="116">
        <v>0</v>
      </c>
      <c r="Q3279" s="116">
        <v>0</v>
      </c>
      <c r="R3279" s="22">
        <f t="shared" si="775"/>
        <v>0</v>
      </c>
      <c r="S3279" s="116">
        <v>0</v>
      </c>
      <c r="T3279" s="116">
        <v>0</v>
      </c>
      <c r="U3279" s="116">
        <v>0</v>
      </c>
      <c r="V3279" s="116">
        <v>0</v>
      </c>
      <c r="W3279" s="22">
        <f t="shared" si="776"/>
        <v>0</v>
      </c>
      <c r="X3279" s="22">
        <f t="shared" si="777"/>
        <v>0.26666666666666666</v>
      </c>
      <c r="Y3279" s="22">
        <f ca="1">OFFSET('Cost Study'!$B$7,'Operations Support'!$C3279,'Operations Support'!$B3279)*$H3279</f>
        <v>10.96</v>
      </c>
      <c r="Z3279" s="23">
        <f ca="1">Y3279*'Cost Study'!$B$31</f>
        <v>612.13715194120584</v>
      </c>
      <c r="AA3279" s="23">
        <f ca="1">IF(A3279=10298,1.51,1)*IF($B3279&lt;3,$D3279*'Cost Study'!$B$32*OFFSET('Cost Study'!$B$7,'Operations Support'!$C3279,'Operations Support'!$B3279),0)</f>
        <v>0.41100000000000009</v>
      </c>
      <c r="AB3279" s="24">
        <f ca="1">AA3279*'Cost Study'!$B$31</f>
        <v>22.955143197795223</v>
      </c>
      <c r="AC3279" s="23">
        <f ca="1">Y3279*'Cost Study'!$B$31</f>
        <v>612.13715194120584</v>
      </c>
      <c r="AD3279" s="24">
        <f ca="1">AA3279*'Cost Study'!$B$31</f>
        <v>22.955143197795223</v>
      </c>
      <c r="AE3279" s="377">
        <f t="shared" ca="1" si="778"/>
        <v>635.09229513900107</v>
      </c>
      <c r="AF3279" s="377">
        <f t="shared" ca="1" si="779"/>
        <v>635.09229513900107</v>
      </c>
      <c r="AH3279" s="688">
        <f>IFERROR($H3279/SUMIF($A:$A,$A3279,$H:$H)*SUMIF(Summary!$A$110:$A$186,$A3279,Summary!$P$110:$P$186),0)</f>
        <v>271.40969871012675</v>
      </c>
      <c r="AI3279" s="689">
        <f t="shared" ca="1" si="765"/>
        <v>363.68259642887432</v>
      </c>
      <c r="AJ3279" s="688">
        <f>IFERROR(H3279/SUMIF(A:A,A3279,H:H)*SUMIF(Summary!$A$110:$A$186,'Operations Support'!A3279,Summary!$Q$110:$Q$186),0)</f>
        <v>272.6122728965056</v>
      </c>
      <c r="AK3279" s="688">
        <f t="shared" ca="1" si="766"/>
        <v>362.48002224249547</v>
      </c>
      <c r="AM3279" s="688">
        <f>IFERROR($H3279/SUMIF($A:$A,$A3279,$H:$H)*SUMIF(Summary!$A$230:$A$266,$A3279,Summary!$P$230:$P$266),0)</f>
        <v>51.351094159778377</v>
      </c>
      <c r="AN3279" s="688">
        <f>IFERROR($H3279/SUMIF($A:$A,$A3279,$H:$H)*(SUMIF(Summary!$A$230:$A$266,$A3279,Summary!$L$230:$L$266)+SUMIF(Summary!$A$281:$A$317,$A3279,Summary!$L$281:$L$317))-AM3279,0)</f>
        <v>88.062345981354838</v>
      </c>
      <c r="AO3279" s="688">
        <f>IFERROR($H3279/SUMIF($A:$A,$A3279,$H:$H)*SUMIF(Summary!$A$230:$A$266,$A3279,Summary!$Q$230:$Q$266),0)</f>
        <v>51.578622875857214</v>
      </c>
      <c r="AP3279" s="688">
        <f>IFERROR($H3279/SUMIF($A:$A,$A3279,$H:$H)*(SUMIF(Summary!$A$230:$A$266,$A3279,Summary!$L$230:$L$266)+SUMIF(Summary!$A$281:$A$317,$A3279,Summary!$L$281:$L$317))-AO3279,0)</f>
        <v>87.834817265276001</v>
      </c>
      <c r="AQ3279" s="306"/>
      <c r="AR3279" s="688">
        <f t="shared" ca="1" si="767"/>
        <v>451.74494241022916</v>
      </c>
      <c r="AS3279" s="688">
        <f t="shared" ca="1" si="768"/>
        <v>450.31483950777147</v>
      </c>
    </row>
    <row r="3280" spans="1:45" x14ac:dyDescent="0.2">
      <c r="A3280" s="423">
        <v>12826</v>
      </c>
      <c r="B3280" s="424">
        <v>1</v>
      </c>
      <c r="C3280" s="425" t="s">
        <v>320</v>
      </c>
      <c r="D3280" s="422">
        <f t="shared" si="769"/>
        <v>291</v>
      </c>
      <c r="E3280" s="422">
        <f t="shared" si="770"/>
        <v>81</v>
      </c>
      <c r="F3280" s="422">
        <f t="shared" si="771"/>
        <v>579</v>
      </c>
      <c r="G3280" s="422">
        <f t="shared" si="772"/>
        <v>0</v>
      </c>
      <c r="H3280" s="22">
        <f t="shared" si="773"/>
        <v>951</v>
      </c>
      <c r="I3280" s="116">
        <v>0</v>
      </c>
      <c r="J3280" s="116">
        <v>0</v>
      </c>
      <c r="K3280" s="116">
        <v>180</v>
      </c>
      <c r="L3280" s="116">
        <v>0</v>
      </c>
      <c r="M3280" s="22">
        <f t="shared" si="774"/>
        <v>180</v>
      </c>
      <c r="N3280" s="116">
        <v>291</v>
      </c>
      <c r="O3280" s="116">
        <v>81</v>
      </c>
      <c r="P3280" s="116">
        <v>390</v>
      </c>
      <c r="Q3280" s="116">
        <v>0</v>
      </c>
      <c r="R3280" s="22">
        <f t="shared" si="775"/>
        <v>762</v>
      </c>
      <c r="S3280" s="116">
        <v>0</v>
      </c>
      <c r="T3280" s="116">
        <v>0</v>
      </c>
      <c r="U3280" s="116">
        <v>9</v>
      </c>
      <c r="V3280" s="116">
        <v>0</v>
      </c>
      <c r="W3280" s="22">
        <f t="shared" si="776"/>
        <v>9</v>
      </c>
      <c r="X3280" s="22">
        <f t="shared" si="777"/>
        <v>31.7</v>
      </c>
      <c r="Y3280" s="22">
        <f ca="1">OFFSET('Cost Study'!$B$7,'Operations Support'!$C3280,'Operations Support'!$B3280)*$H3280</f>
        <v>951</v>
      </c>
      <c r="Z3280" s="23">
        <f ca="1">Y3280*'Cost Study'!$B$31</f>
        <v>53115.185355482361</v>
      </c>
      <c r="AA3280" s="23">
        <f ca="1">IF(A3280=10298,1.51,1)*IF($B3280&lt;3,$D3280*'Cost Study'!$B$32*OFFSET('Cost Study'!$B$7,'Operations Support'!$C3280,'Operations Support'!$B3280),0)</f>
        <v>29.1</v>
      </c>
      <c r="AB3280" s="24">
        <f ca="1">AA3280*'Cost Study'!$B$31</f>
        <v>1625.2911607198073</v>
      </c>
      <c r="AC3280" s="23">
        <f ca="1">Y3280*'Cost Study'!$B$31</f>
        <v>53115.185355482361</v>
      </c>
      <c r="AD3280" s="24">
        <f ca="1">AA3280*'Cost Study'!$B$31</f>
        <v>1625.2911607198073</v>
      </c>
      <c r="AE3280" s="377">
        <f t="shared" ca="1" si="778"/>
        <v>54740.476516202165</v>
      </c>
      <c r="AF3280" s="377">
        <f t="shared" ca="1" si="779"/>
        <v>54740.476516202165</v>
      </c>
      <c r="AH3280" s="688">
        <f>IFERROR($H3280/SUMIF($A:$A,$A3280,$H:$H)*SUMIF(Summary!$A$110:$A$186,$A3280,Summary!$P$110:$P$186),0)</f>
        <v>32263.827934166318</v>
      </c>
      <c r="AI3280" s="689">
        <f t="shared" ca="1" si="765"/>
        <v>22476.648582035847</v>
      </c>
      <c r="AJ3280" s="688">
        <f>IFERROR(H3280/SUMIF(A:A,A3280,H:H)*SUMIF(Summary!$A$110:$A$186,'Operations Support'!A3280,Summary!$Q$110:$Q$186),0)</f>
        <v>32406.783940572106</v>
      </c>
      <c r="AK3280" s="688">
        <f t="shared" ca="1" si="766"/>
        <v>22333.692575630059</v>
      </c>
      <c r="AM3280" s="688">
        <f>IFERROR($H3280/SUMIF($A:$A,$A3280,$H:$H)*SUMIF(Summary!$A$230:$A$266,$A3280,Summary!$P$230:$P$266),0)</f>
        <v>6104.3613182436548</v>
      </c>
      <c r="AN3280" s="688">
        <f>IFERROR($H3280/SUMIF($A:$A,$A3280,$H:$H)*(SUMIF(Summary!$A$230:$A$266,$A3280,Summary!$L$230:$L$266)+SUMIF(Summary!$A$281:$A$317,$A3280,Summary!$L$281:$L$317))-AM3280,0)</f>
        <v>10468.411378533556</v>
      </c>
      <c r="AO3280" s="688">
        <f>IFERROR($H3280/SUMIF($A:$A,$A3280,$H:$H)*SUMIF(Summary!$A$230:$A$266,$A3280,Summary!$Q$230:$Q$266),0)</f>
        <v>6131.4087943675268</v>
      </c>
      <c r="AP3280" s="688">
        <f>IFERROR($H3280/SUMIF($A:$A,$A3280,$H:$H)*(SUMIF(Summary!$A$230:$A$266,$A3280,Summary!$L$230:$L$266)+SUMIF(Summary!$A$281:$A$317,$A3280,Summary!$L$281:$L$317))-AO3280,0)</f>
        <v>10441.363902409685</v>
      </c>
      <c r="AQ3280" s="306"/>
      <c r="AR3280" s="688">
        <f t="shared" ca="1" si="767"/>
        <v>32945.059960569401</v>
      </c>
      <c r="AS3280" s="688">
        <f t="shared" ca="1" si="768"/>
        <v>32775.05647803974</v>
      </c>
    </row>
    <row r="3281" spans="1:45" x14ac:dyDescent="0.2">
      <c r="A3281" s="423">
        <v>12826</v>
      </c>
      <c r="B3281" s="424">
        <v>2</v>
      </c>
      <c r="C3281" s="425" t="s">
        <v>300</v>
      </c>
      <c r="D3281" s="422">
        <f t="shared" si="769"/>
        <v>26253</v>
      </c>
      <c r="E3281" s="422">
        <f t="shared" si="770"/>
        <v>15597</v>
      </c>
      <c r="F3281" s="422">
        <f t="shared" si="771"/>
        <v>8847</v>
      </c>
      <c r="G3281" s="422">
        <f t="shared" si="772"/>
        <v>0</v>
      </c>
      <c r="H3281" s="22">
        <f t="shared" si="773"/>
        <v>50697</v>
      </c>
      <c r="I3281" s="116">
        <v>10206</v>
      </c>
      <c r="J3281" s="116">
        <v>7392</v>
      </c>
      <c r="K3281" s="116">
        <v>4458</v>
      </c>
      <c r="L3281" s="116">
        <v>0</v>
      </c>
      <c r="M3281" s="22">
        <f t="shared" si="774"/>
        <v>22056</v>
      </c>
      <c r="N3281" s="116">
        <v>9852</v>
      </c>
      <c r="O3281" s="116">
        <v>6774</v>
      </c>
      <c r="P3281" s="116">
        <v>3963</v>
      </c>
      <c r="Q3281" s="116">
        <v>0</v>
      </c>
      <c r="R3281" s="22">
        <f t="shared" si="775"/>
        <v>20589</v>
      </c>
      <c r="S3281" s="116">
        <v>6195</v>
      </c>
      <c r="T3281" s="116">
        <v>1431</v>
      </c>
      <c r="U3281" s="116">
        <v>426</v>
      </c>
      <c r="V3281" s="116">
        <v>0</v>
      </c>
      <c r="W3281" s="22">
        <f t="shared" si="776"/>
        <v>8052</v>
      </c>
      <c r="X3281" s="22">
        <f t="shared" si="777"/>
        <v>1689.9</v>
      </c>
      <c r="Y3281" s="22">
        <f ca="1">OFFSET('Cost Study'!$B$7,'Operations Support'!$C3281,'Operations Support'!$B3281)*$H3281</f>
        <v>88719.75</v>
      </c>
      <c r="Z3281" s="23">
        <f ca="1">Y3281*'Cost Study'!$B$31</f>
        <v>4955169.2596656745</v>
      </c>
      <c r="AA3281" s="23">
        <f ca="1">IF(A3281=10298,1.51,1)*IF($B3281&lt;3,$D3281*'Cost Study'!$B$32*OFFSET('Cost Study'!$B$7,'Operations Support'!$C3281,'Operations Support'!$B3281),0)</f>
        <v>4594.2750000000005</v>
      </c>
      <c r="AB3281" s="24">
        <f ca="1">AA3281*'Cost Study'!$B$31</f>
        <v>256599.1253407558</v>
      </c>
      <c r="AC3281" s="23">
        <f ca="1">Y3281*'Cost Study'!$B$31</f>
        <v>4955169.2596656745</v>
      </c>
      <c r="AD3281" s="24">
        <f ca="1">AA3281*'Cost Study'!$B$31</f>
        <v>256599.1253407558</v>
      </c>
      <c r="AE3281" s="377">
        <f t="shared" ca="1" si="778"/>
        <v>5211768.3850064306</v>
      </c>
      <c r="AF3281" s="377">
        <f t="shared" ca="1" si="779"/>
        <v>5211768.3850064306</v>
      </c>
      <c r="AH3281" s="688">
        <f>IFERROR($H3281/SUMIF($A:$A,$A3281,$H:$H)*SUMIF(Summary!$A$110:$A$186,$A3281,Summary!$P$110:$P$186),0)</f>
        <v>1719957.186938412</v>
      </c>
      <c r="AI3281" s="689">
        <f t="shared" ca="1" si="765"/>
        <v>3491811.1980680185</v>
      </c>
      <c r="AJ3281" s="688">
        <f>IFERROR(H3281/SUMIF(A:A,A3281,H:H)*SUMIF(Summary!$A$110:$A$186,'Operations Support'!A3281,Summary!$Q$110:$Q$186),0)</f>
        <v>1727578.049879268</v>
      </c>
      <c r="AK3281" s="688">
        <f t="shared" ca="1" si="766"/>
        <v>3484190.3351271627</v>
      </c>
      <c r="AM3281" s="688">
        <f>IFERROR($H3281/SUMIF($A:$A,$A3281,$H:$H)*SUMIF(Summary!$A$230:$A$266,$A3281,Summary!$P$230:$P$266),0)</f>
        <v>325418.30257728556</v>
      </c>
      <c r="AN3281" s="688">
        <f>IFERROR($H3281/SUMIF($A:$A,$A3281,$H:$H)*(SUMIF(Summary!$A$230:$A$266,$A3281,Summary!$L$230:$L$266)+SUMIF(Summary!$A$281:$A$317,$A3281,Summary!$L$281:$L$317))-AM3281,0)</f>
        <v>558062.09427709319</v>
      </c>
      <c r="AO3281" s="688">
        <f>IFERROR($H3281/SUMIF($A:$A,$A3281,$H:$H)*SUMIF(Summary!$A$230:$A$266,$A3281,Summary!$Q$230:$Q$266),0)</f>
        <v>326860.18049216666</v>
      </c>
      <c r="AP3281" s="688">
        <f>IFERROR($H3281/SUMIF($A:$A,$A3281,$H:$H)*(SUMIF(Summary!$A$230:$A$266,$A3281,Summary!$L$230:$L$266)+SUMIF(Summary!$A$281:$A$317,$A3281,Summary!$L$281:$L$317))-AO3281,0)</f>
        <v>556620.21636221209</v>
      </c>
      <c r="AQ3281" s="306"/>
      <c r="AR3281" s="688">
        <f t="shared" ca="1" si="767"/>
        <v>4049873.2923451117</v>
      </c>
      <c r="AS3281" s="688">
        <f t="shared" ca="1" si="768"/>
        <v>4040810.5514893746</v>
      </c>
    </row>
    <row r="3282" spans="1:45" x14ac:dyDescent="0.2">
      <c r="A3282" s="423">
        <v>12826</v>
      </c>
      <c r="B3282" s="424">
        <v>2</v>
      </c>
      <c r="C3282" s="425" t="s">
        <v>301</v>
      </c>
      <c r="D3282" s="422">
        <f t="shared" si="769"/>
        <v>10171</v>
      </c>
      <c r="E3282" s="422">
        <f t="shared" si="770"/>
        <v>3451</v>
      </c>
      <c r="F3282" s="422">
        <f t="shared" si="771"/>
        <v>4277</v>
      </c>
      <c r="G3282" s="422">
        <f t="shared" si="772"/>
        <v>0</v>
      </c>
      <c r="H3282" s="22">
        <f t="shared" si="773"/>
        <v>17899</v>
      </c>
      <c r="I3282" s="116">
        <v>4455</v>
      </c>
      <c r="J3282" s="116">
        <v>1546</v>
      </c>
      <c r="K3282" s="116">
        <v>1625</v>
      </c>
      <c r="L3282" s="116">
        <v>0</v>
      </c>
      <c r="M3282" s="22">
        <f t="shared" si="774"/>
        <v>7626</v>
      </c>
      <c r="N3282" s="116">
        <v>4321</v>
      </c>
      <c r="O3282" s="116">
        <v>1554</v>
      </c>
      <c r="P3282" s="116">
        <v>2011</v>
      </c>
      <c r="Q3282" s="116">
        <v>0</v>
      </c>
      <c r="R3282" s="22">
        <f t="shared" si="775"/>
        <v>7886</v>
      </c>
      <c r="S3282" s="116">
        <v>1395</v>
      </c>
      <c r="T3282" s="116">
        <v>351</v>
      </c>
      <c r="U3282" s="116">
        <v>641</v>
      </c>
      <c r="V3282" s="116">
        <v>0</v>
      </c>
      <c r="W3282" s="22">
        <f t="shared" si="776"/>
        <v>2387</v>
      </c>
      <c r="X3282" s="22">
        <f t="shared" si="777"/>
        <v>596.63333333333333</v>
      </c>
      <c r="Y3282" s="22">
        <f ca="1">OFFSET('Cost Study'!$B$7,'Operations Support'!$C3282,'Operations Support'!$B3282)*$H3282</f>
        <v>49401.24</v>
      </c>
      <c r="Z3282" s="23">
        <f ca="1">Y3282*'Cost Study'!$B$31</f>
        <v>2759154.5945222601</v>
      </c>
      <c r="AA3282" s="23">
        <f ca="1">IF(A3282=10298,1.51,1)*IF($B3282&lt;3,$D3282*'Cost Study'!$B$32*OFFSET('Cost Study'!$B$7,'Operations Support'!$C3282,'Operations Support'!$B3282),0)</f>
        <v>2807.1959999999999</v>
      </c>
      <c r="AB3282" s="24">
        <f ca="1">AA3282*'Cost Study'!$B$31</f>
        <v>156787.31426831614</v>
      </c>
      <c r="AC3282" s="23">
        <f ca="1">Y3282*'Cost Study'!$B$31</f>
        <v>2759154.5945222601</v>
      </c>
      <c r="AD3282" s="24">
        <f ca="1">AA3282*'Cost Study'!$B$31</f>
        <v>156787.31426831614</v>
      </c>
      <c r="AE3282" s="377">
        <f t="shared" ca="1" si="778"/>
        <v>2915941.9087905763</v>
      </c>
      <c r="AF3282" s="377">
        <f t="shared" ca="1" si="779"/>
        <v>2915941.9087905763</v>
      </c>
      <c r="AH3282" s="688">
        <f>IFERROR($H3282/SUMIF($A:$A,$A3282,$H:$H)*SUMIF(Summary!$A$110:$A$186,$A3282,Summary!$P$110:$P$186),0)</f>
        <v>607245.27465156978</v>
      </c>
      <c r="AI3282" s="689">
        <f t="shared" ca="1" si="765"/>
        <v>2308696.6341390065</v>
      </c>
      <c r="AJ3282" s="688">
        <f>IFERROR(H3282/SUMIF(A:A,A3282,H:H)*SUMIF(Summary!$A$110:$A$186,'Operations Support'!A3282,Summary!$Q$110:$Q$186),0)</f>
        <v>609935.88407181925</v>
      </c>
      <c r="AK3282" s="688">
        <f t="shared" ca="1" si="766"/>
        <v>2306006.0247187568</v>
      </c>
      <c r="AM3282" s="688">
        <f>IFERROR($H3282/SUMIF($A:$A,$A3282,$H:$H)*SUMIF(Summary!$A$230:$A$266,$A3282,Summary!$P$230:$P$266),0)</f>
        <v>114891.65429573414</v>
      </c>
      <c r="AN3282" s="688">
        <f>IFERROR($H3282/SUMIF($A:$A,$A3282,$H:$H)*(SUMIF(Summary!$A$230:$A$266,$A3282,Summary!$L$230:$L$266)+SUMIF(Summary!$A$281:$A$317,$A3282,Summary!$L$281:$L$317))-AM3282,0)</f>
        <v>197028.49134003377</v>
      </c>
      <c r="AO3282" s="688">
        <f>IFERROR($H3282/SUMIF($A:$A,$A3282,$H:$H)*SUMIF(Summary!$A$230:$A$266,$A3282,Summary!$Q$230:$Q$266),0)</f>
        <v>115400.72135687103</v>
      </c>
      <c r="AP3282" s="688">
        <f>IFERROR($H3282/SUMIF($A:$A,$A3282,$H:$H)*(SUMIF(Summary!$A$230:$A$266,$A3282,Summary!$L$230:$L$266)+SUMIF(Summary!$A$281:$A$317,$A3282,Summary!$L$281:$L$317))-AO3282,0)</f>
        <v>196519.42427889688</v>
      </c>
      <c r="AQ3282" s="306"/>
      <c r="AR3282" s="688">
        <f t="shared" ca="1" si="767"/>
        <v>2505725.1254790402</v>
      </c>
      <c r="AS3282" s="688">
        <f t="shared" ca="1" si="768"/>
        <v>2502525.4489976536</v>
      </c>
    </row>
    <row r="3283" spans="1:45" x14ac:dyDescent="0.2">
      <c r="A3283" s="423">
        <v>12826</v>
      </c>
      <c r="B3283" s="424">
        <v>2</v>
      </c>
      <c r="C3283" s="425" t="s">
        <v>302</v>
      </c>
      <c r="D3283" s="422">
        <f t="shared" si="769"/>
        <v>750</v>
      </c>
      <c r="E3283" s="422">
        <f t="shared" si="770"/>
        <v>957</v>
      </c>
      <c r="F3283" s="422">
        <f t="shared" si="771"/>
        <v>0</v>
      </c>
      <c r="G3283" s="422">
        <f t="shared" si="772"/>
        <v>0</v>
      </c>
      <c r="H3283" s="22">
        <f t="shared" si="773"/>
        <v>1707</v>
      </c>
      <c r="I3283" s="116">
        <v>219</v>
      </c>
      <c r="J3283" s="116">
        <v>396</v>
      </c>
      <c r="K3283" s="116">
        <v>0</v>
      </c>
      <c r="L3283" s="116">
        <v>0</v>
      </c>
      <c r="M3283" s="22">
        <f t="shared" si="774"/>
        <v>615</v>
      </c>
      <c r="N3283" s="116">
        <v>351</v>
      </c>
      <c r="O3283" s="116">
        <v>507</v>
      </c>
      <c r="P3283" s="116">
        <v>0</v>
      </c>
      <c r="Q3283" s="116">
        <v>0</v>
      </c>
      <c r="R3283" s="22">
        <f t="shared" si="775"/>
        <v>858</v>
      </c>
      <c r="S3283" s="116">
        <v>180</v>
      </c>
      <c r="T3283" s="116">
        <v>54</v>
      </c>
      <c r="U3283" s="116">
        <v>0</v>
      </c>
      <c r="V3283" s="116">
        <v>0</v>
      </c>
      <c r="W3283" s="22">
        <f t="shared" si="776"/>
        <v>234</v>
      </c>
      <c r="X3283" s="22">
        <f t="shared" si="777"/>
        <v>56.9</v>
      </c>
      <c r="Y3283" s="22">
        <f ca="1">OFFSET('Cost Study'!$B$7,'Operations Support'!$C3283,'Operations Support'!$B3283)*$H3283</f>
        <v>4540.62</v>
      </c>
      <c r="Z3283" s="23">
        <f ca="1">Y3283*'Cost Study'!$B$31</f>
        <v>253602.39004081002</v>
      </c>
      <c r="AA3283" s="23">
        <f ca="1">IF(A3283=10298,1.51,1)*IF($B3283&lt;3,$D3283*'Cost Study'!$B$32*OFFSET('Cost Study'!$B$7,'Operations Support'!$C3283,'Operations Support'!$B3283),0)</f>
        <v>199.5</v>
      </c>
      <c r="AB3283" s="24">
        <f ca="1">AA3283*'Cost Study'!$B$31</f>
        <v>11142.460019367751</v>
      </c>
      <c r="AC3283" s="23">
        <f ca="1">Y3283*'Cost Study'!$B$31</f>
        <v>253602.39004081002</v>
      </c>
      <c r="AD3283" s="24">
        <f ca="1">AA3283*'Cost Study'!$B$31</f>
        <v>11142.460019367751</v>
      </c>
      <c r="AE3283" s="377">
        <f t="shared" ca="1" si="778"/>
        <v>264744.85006017779</v>
      </c>
      <c r="AF3283" s="377">
        <f t="shared" ca="1" si="779"/>
        <v>264744.85006017779</v>
      </c>
      <c r="AH3283" s="688">
        <f>IFERROR($H3283/SUMIF($A:$A,$A3283,$H:$H)*SUMIF(Summary!$A$110:$A$186,$A3283,Summary!$P$110:$P$186),0)</f>
        <v>57912.044462273298</v>
      </c>
      <c r="AI3283" s="689">
        <f t="shared" ca="1" si="765"/>
        <v>206832.80559790449</v>
      </c>
      <c r="AJ3283" s="688">
        <f>IFERROR(H3283/SUMIF(A:A,A3283,H:H)*SUMIF(Summary!$A$110:$A$186,'Operations Support'!A3283,Summary!$Q$110:$Q$186),0)</f>
        <v>58168.643729291885</v>
      </c>
      <c r="AK3283" s="688">
        <f t="shared" ca="1" si="766"/>
        <v>206576.20633088591</v>
      </c>
      <c r="AM3283" s="688">
        <f>IFERROR($H3283/SUMIF($A:$A,$A3283,$H:$H)*SUMIF(Summary!$A$230:$A$266,$A3283,Summary!$P$230:$P$266),0)</f>
        <v>10957.039716342711</v>
      </c>
      <c r="AN3283" s="688">
        <f>IFERROR($H3283/SUMIF($A:$A,$A3283,$H:$H)*(SUMIF(Summary!$A$230:$A$266,$A3283,Summary!$L$230:$L$266)+SUMIF(Summary!$A$281:$A$317,$A3283,Summary!$L$281:$L$317))-AM3283,0)</f>
        <v>18790.303073771585</v>
      </c>
      <c r="AO3283" s="688">
        <f>IFERROR($H3283/SUMIF($A:$A,$A3283,$H:$H)*SUMIF(Summary!$A$230:$A$266,$A3283,Summary!$Q$230:$Q$266),0)</f>
        <v>11005.588656136033</v>
      </c>
      <c r="AP3283" s="688">
        <f>IFERROR($H3283/SUMIF($A:$A,$A3283,$H:$H)*(SUMIF(Summary!$A$230:$A$266,$A3283,Summary!$L$230:$L$266)+SUMIF(Summary!$A$281:$A$317,$A3283,Summary!$L$281:$L$317))-AO3283,0)</f>
        <v>18741.754133978262</v>
      </c>
      <c r="AQ3283" s="306"/>
      <c r="AR3283" s="688">
        <f t="shared" ca="1" si="767"/>
        <v>225623.10867167608</v>
      </c>
      <c r="AS3283" s="688">
        <f t="shared" ca="1" si="768"/>
        <v>225317.96046486415</v>
      </c>
    </row>
    <row r="3284" spans="1:45" x14ac:dyDescent="0.2">
      <c r="A3284" s="423">
        <v>12826</v>
      </c>
      <c r="B3284" s="424">
        <v>2</v>
      </c>
      <c r="C3284" s="425" t="s">
        <v>303</v>
      </c>
      <c r="D3284" s="422">
        <f t="shared" si="769"/>
        <v>4137</v>
      </c>
      <c r="E3284" s="422">
        <f t="shared" si="770"/>
        <v>2913</v>
      </c>
      <c r="F3284" s="422">
        <f t="shared" si="771"/>
        <v>4584</v>
      </c>
      <c r="G3284" s="422">
        <f t="shared" si="772"/>
        <v>0</v>
      </c>
      <c r="H3284" s="22">
        <f t="shared" si="773"/>
        <v>11634</v>
      </c>
      <c r="I3284" s="116">
        <v>1848</v>
      </c>
      <c r="J3284" s="116">
        <v>1272</v>
      </c>
      <c r="K3284" s="116">
        <v>1893</v>
      </c>
      <c r="L3284" s="116">
        <v>0</v>
      </c>
      <c r="M3284" s="22">
        <f t="shared" si="774"/>
        <v>5013</v>
      </c>
      <c r="N3284" s="116">
        <v>1614</v>
      </c>
      <c r="O3284" s="116">
        <v>1452</v>
      </c>
      <c r="P3284" s="116">
        <v>2244</v>
      </c>
      <c r="Q3284" s="116">
        <v>0</v>
      </c>
      <c r="R3284" s="22">
        <f t="shared" si="775"/>
        <v>5310</v>
      </c>
      <c r="S3284" s="116">
        <v>675</v>
      </c>
      <c r="T3284" s="116">
        <v>189</v>
      </c>
      <c r="U3284" s="116">
        <v>447</v>
      </c>
      <c r="V3284" s="116">
        <v>0</v>
      </c>
      <c r="W3284" s="22">
        <f t="shared" si="776"/>
        <v>1311</v>
      </c>
      <c r="X3284" s="22">
        <f t="shared" si="777"/>
        <v>387.8</v>
      </c>
      <c r="Y3284" s="22">
        <f ca="1">OFFSET('Cost Study'!$B$7,'Operations Support'!$C3284,'Operations Support'!$B3284)*$H3284</f>
        <v>23035.32</v>
      </c>
      <c r="Z3284" s="23">
        <f ca="1">Y3284*'Cost Study'!$B$31</f>
        <v>1286567.0783626183</v>
      </c>
      <c r="AA3284" s="23">
        <f ca="1">IF(A3284=10298,1.51,1)*IF($B3284&lt;3,$D3284*'Cost Study'!$B$32*OFFSET('Cost Study'!$B$7,'Operations Support'!$C3284,'Operations Support'!$B3284),0)</f>
        <v>819.12600000000009</v>
      </c>
      <c r="AB3284" s="24">
        <f ca="1">AA3284*'Cost Study'!$B$31</f>
        <v>45749.767948995635</v>
      </c>
      <c r="AC3284" s="23">
        <f ca="1">Y3284*'Cost Study'!$B$31</f>
        <v>1286567.0783626183</v>
      </c>
      <c r="AD3284" s="24">
        <f ca="1">AA3284*'Cost Study'!$B$31</f>
        <v>45749.767948995635</v>
      </c>
      <c r="AE3284" s="377">
        <f t="shared" ca="1" si="778"/>
        <v>1332316.8463116139</v>
      </c>
      <c r="AF3284" s="377">
        <f t="shared" ca="1" si="779"/>
        <v>1332316.8463116139</v>
      </c>
      <c r="AH3284" s="688">
        <f>IFERROR($H3284/SUMIF($A:$A,$A3284,$H:$H)*SUMIF(Summary!$A$110:$A$186,$A3284,Summary!$P$110:$P$186),0)</f>
        <v>394697.55434920179</v>
      </c>
      <c r="AI3284" s="689">
        <f t="shared" ca="1" si="765"/>
        <v>937619.29196241219</v>
      </c>
      <c r="AJ3284" s="688">
        <f>IFERROR(H3284/SUMIF(A:A,A3284,H:H)*SUMIF(Summary!$A$110:$A$186,'Operations Support'!A3284,Summary!$Q$110:$Q$186),0)</f>
        <v>396446.39785974327</v>
      </c>
      <c r="AK3284" s="688">
        <f t="shared" ca="1" si="766"/>
        <v>935870.44845187059</v>
      </c>
      <c r="AM3284" s="688">
        <f>IFERROR($H3284/SUMIF($A:$A,$A3284,$H:$H)*SUMIF(Summary!$A$230:$A$266,$A3284,Summary!$P$230:$P$266),0)</f>
        <v>74677.328681857703</v>
      </c>
      <c r="AN3284" s="688">
        <f>IFERROR($H3284/SUMIF($A:$A,$A3284,$H:$H)*(SUMIF(Summary!$A$230:$A$266,$A3284,Summary!$L$230:$L$266)+SUMIF(Summary!$A$281:$A$317,$A3284,Summary!$L$281:$L$317))-AM3284,0)</f>
        <v>128064.66664338525</v>
      </c>
      <c r="AO3284" s="688">
        <f>IFERROR($H3284/SUMIF($A:$A,$A3284,$H:$H)*SUMIF(Summary!$A$230:$A$266,$A3284,Summary!$Q$230:$Q$266),0)</f>
        <v>75008.212317215352</v>
      </c>
      <c r="AP3284" s="688">
        <f>IFERROR($H3284/SUMIF($A:$A,$A3284,$H:$H)*(SUMIF(Summary!$A$230:$A$266,$A3284,Summary!$L$230:$L$266)+SUMIF(Summary!$A$281:$A$317,$A3284,Summary!$L$281:$L$317))-AO3284,0)</f>
        <v>127733.7830080276</v>
      </c>
      <c r="AQ3284" s="306"/>
      <c r="AR3284" s="688">
        <f t="shared" ca="1" si="767"/>
        <v>1065683.9586057975</v>
      </c>
      <c r="AS3284" s="688">
        <f t="shared" ca="1" si="768"/>
        <v>1063604.2314598982</v>
      </c>
    </row>
    <row r="3285" spans="1:45" x14ac:dyDescent="0.2">
      <c r="A3285" s="423">
        <v>12826</v>
      </c>
      <c r="B3285" s="424">
        <v>2</v>
      </c>
      <c r="C3285" s="425" t="s">
        <v>304</v>
      </c>
      <c r="D3285" s="422">
        <f t="shared" si="769"/>
        <v>0</v>
      </c>
      <c r="E3285" s="422">
        <f t="shared" si="770"/>
        <v>0</v>
      </c>
      <c r="F3285" s="422">
        <f t="shared" si="771"/>
        <v>0</v>
      </c>
      <c r="G3285" s="422">
        <f t="shared" si="772"/>
        <v>0</v>
      </c>
      <c r="H3285" s="22">
        <f t="shared" si="773"/>
        <v>0</v>
      </c>
      <c r="I3285" s="116">
        <v>0</v>
      </c>
      <c r="J3285" s="116">
        <v>0</v>
      </c>
      <c r="K3285" s="116">
        <v>0</v>
      </c>
      <c r="L3285" s="116">
        <v>0</v>
      </c>
      <c r="M3285" s="22">
        <f t="shared" si="774"/>
        <v>0</v>
      </c>
      <c r="N3285" s="116">
        <v>0</v>
      </c>
      <c r="O3285" s="116">
        <v>0</v>
      </c>
      <c r="P3285" s="116">
        <v>0</v>
      </c>
      <c r="Q3285" s="116">
        <v>0</v>
      </c>
      <c r="R3285" s="22">
        <f t="shared" si="775"/>
        <v>0</v>
      </c>
      <c r="S3285" s="116">
        <v>0</v>
      </c>
      <c r="T3285" s="116">
        <v>0</v>
      </c>
      <c r="U3285" s="116">
        <v>0</v>
      </c>
      <c r="V3285" s="116">
        <v>0</v>
      </c>
      <c r="W3285" s="22">
        <f t="shared" si="776"/>
        <v>0</v>
      </c>
      <c r="X3285" s="22">
        <f t="shared" si="777"/>
        <v>0</v>
      </c>
      <c r="Y3285" s="22">
        <f ca="1">OFFSET('Cost Study'!$B$7,'Operations Support'!$C3285,'Operations Support'!$B3285)*$H3285</f>
        <v>0</v>
      </c>
      <c r="Z3285" s="23">
        <f ca="1">Y3285*'Cost Study'!$B$31</f>
        <v>0</v>
      </c>
      <c r="AA3285" s="23">
        <f ca="1">IF(A3285=10298,1.51,1)*IF($B3285&lt;3,$D3285*'Cost Study'!$B$32*OFFSET('Cost Study'!$B$7,'Operations Support'!$C3285,'Operations Support'!$B3285),0)</f>
        <v>0</v>
      </c>
      <c r="AB3285" s="24">
        <f ca="1">AA3285*'Cost Study'!$B$31</f>
        <v>0</v>
      </c>
      <c r="AC3285" s="23">
        <f ca="1">Y3285*'Cost Study'!$B$31</f>
        <v>0</v>
      </c>
      <c r="AD3285" s="24">
        <f ca="1">AA3285*'Cost Study'!$B$31</f>
        <v>0</v>
      </c>
      <c r="AE3285" s="377">
        <f t="shared" ca="1" si="778"/>
        <v>0</v>
      </c>
      <c r="AF3285" s="377">
        <f t="shared" ca="1" si="779"/>
        <v>0</v>
      </c>
      <c r="AH3285" s="688">
        <f>IFERROR($H3285/SUMIF($A:$A,$A3285,$H:$H)*SUMIF(Summary!$A$110:$A$186,$A3285,Summary!$P$110:$P$186),0)</f>
        <v>0</v>
      </c>
      <c r="AI3285" s="689">
        <f t="shared" ca="1" si="765"/>
        <v>0</v>
      </c>
      <c r="AJ3285" s="688">
        <f>IFERROR(H3285/SUMIF(A:A,A3285,H:H)*SUMIF(Summary!$A$110:$A$186,'Operations Support'!A3285,Summary!$Q$110:$Q$186),0)</f>
        <v>0</v>
      </c>
      <c r="AK3285" s="688">
        <f t="shared" ca="1" si="766"/>
        <v>0</v>
      </c>
      <c r="AM3285" s="688">
        <f>IFERROR($H3285/SUMIF($A:$A,$A3285,$H:$H)*SUMIF(Summary!$A$230:$A$266,$A3285,Summary!$P$230:$P$266),0)</f>
        <v>0</v>
      </c>
      <c r="AN3285" s="688">
        <f>IFERROR($H3285/SUMIF($A:$A,$A3285,$H:$H)*(SUMIF(Summary!$A$230:$A$266,$A3285,Summary!$L$230:$L$266)+SUMIF(Summary!$A$281:$A$317,$A3285,Summary!$L$281:$L$317))-AM3285,0)</f>
        <v>0</v>
      </c>
      <c r="AO3285" s="688">
        <f>IFERROR($H3285/SUMIF($A:$A,$A3285,$H:$H)*SUMIF(Summary!$A$230:$A$266,$A3285,Summary!$Q$230:$Q$266),0)</f>
        <v>0</v>
      </c>
      <c r="AP3285" s="688">
        <f>IFERROR($H3285/SUMIF($A:$A,$A3285,$H:$H)*(SUMIF(Summary!$A$230:$A$266,$A3285,Summary!$L$230:$L$266)+SUMIF(Summary!$A$281:$A$317,$A3285,Summary!$L$281:$L$317))-AO3285,0)</f>
        <v>0</v>
      </c>
      <c r="AQ3285" s="306"/>
      <c r="AR3285" s="688">
        <f t="shared" ca="1" si="767"/>
        <v>0</v>
      </c>
      <c r="AS3285" s="688">
        <f t="shared" ca="1" si="768"/>
        <v>0</v>
      </c>
    </row>
    <row r="3286" spans="1:45" x14ac:dyDescent="0.2">
      <c r="A3286" s="423">
        <v>12826</v>
      </c>
      <c r="B3286" s="424">
        <v>2</v>
      </c>
      <c r="C3286" s="425" t="s">
        <v>305</v>
      </c>
      <c r="D3286" s="422">
        <f t="shared" si="769"/>
        <v>1744</v>
      </c>
      <c r="E3286" s="422">
        <f t="shared" si="770"/>
        <v>255</v>
      </c>
      <c r="F3286" s="422">
        <f t="shared" si="771"/>
        <v>641</v>
      </c>
      <c r="G3286" s="422">
        <f t="shared" si="772"/>
        <v>0</v>
      </c>
      <c r="H3286" s="22">
        <f t="shared" si="773"/>
        <v>2640</v>
      </c>
      <c r="I3286" s="116">
        <v>835</v>
      </c>
      <c r="J3286" s="116">
        <v>99</v>
      </c>
      <c r="K3286" s="116">
        <v>303</v>
      </c>
      <c r="L3286" s="116">
        <v>0</v>
      </c>
      <c r="M3286" s="22">
        <f t="shared" si="774"/>
        <v>1237</v>
      </c>
      <c r="N3286" s="116">
        <v>752</v>
      </c>
      <c r="O3286" s="116">
        <v>156</v>
      </c>
      <c r="P3286" s="116">
        <v>216</v>
      </c>
      <c r="Q3286" s="116">
        <v>0</v>
      </c>
      <c r="R3286" s="22">
        <f t="shared" si="775"/>
        <v>1124</v>
      </c>
      <c r="S3286" s="116">
        <v>157</v>
      </c>
      <c r="T3286" s="116">
        <v>0</v>
      </c>
      <c r="U3286" s="116">
        <v>122</v>
      </c>
      <c r="V3286" s="116">
        <v>0</v>
      </c>
      <c r="W3286" s="22">
        <f t="shared" si="776"/>
        <v>279</v>
      </c>
      <c r="X3286" s="22">
        <f t="shared" si="777"/>
        <v>88</v>
      </c>
      <c r="Y3286" s="22">
        <f ca="1">OFFSET('Cost Study'!$B$7,'Operations Support'!$C3286,'Operations Support'!$B3286)*$H3286</f>
        <v>7893.6</v>
      </c>
      <c r="Z3286" s="23">
        <f ca="1">Y3286*'Cost Study'!$B$31</f>
        <v>440872.79402948014</v>
      </c>
      <c r="AA3286" s="23">
        <f ca="1">IF(A3286=10298,1.51,1)*IF($B3286&lt;3,$D3286*'Cost Study'!$B$32*OFFSET('Cost Study'!$B$7,'Operations Support'!$C3286,'Operations Support'!$B3286),0)</f>
        <v>521.45600000000002</v>
      </c>
      <c r="AB3286" s="24">
        <f ca="1">AA3286*'Cost Study'!$B$31</f>
        <v>29124.323969220201</v>
      </c>
      <c r="AC3286" s="23">
        <f ca="1">Y3286*'Cost Study'!$B$31</f>
        <v>440872.79402948014</v>
      </c>
      <c r="AD3286" s="24">
        <f ca="1">AA3286*'Cost Study'!$B$31</f>
        <v>29124.323969220201</v>
      </c>
      <c r="AE3286" s="377">
        <f t="shared" ca="1" si="778"/>
        <v>469997.11799870036</v>
      </c>
      <c r="AF3286" s="377">
        <f t="shared" ca="1" si="779"/>
        <v>469997.11799870036</v>
      </c>
      <c r="AH3286" s="688">
        <f>IFERROR($H3286/SUMIF($A:$A,$A3286,$H:$H)*SUMIF(Summary!$A$110:$A$186,$A3286,Summary!$P$110:$P$186),0)</f>
        <v>89565.200574341827</v>
      </c>
      <c r="AI3286" s="689">
        <f t="shared" ca="1" si="765"/>
        <v>380431.91742435854</v>
      </c>
      <c r="AJ3286" s="688">
        <f>IFERROR(H3286/SUMIF(A:A,A3286,H:H)*SUMIF(Summary!$A$110:$A$186,'Operations Support'!A3286,Summary!$Q$110:$Q$186),0)</f>
        <v>89962.050055846848</v>
      </c>
      <c r="AK3286" s="688">
        <f t="shared" ca="1" si="766"/>
        <v>380035.06794285349</v>
      </c>
      <c r="AM3286" s="688">
        <f>IFERROR($H3286/SUMIF($A:$A,$A3286,$H:$H)*SUMIF(Summary!$A$230:$A$266,$A3286,Summary!$P$230:$P$266),0)</f>
        <v>16945.861072726864</v>
      </c>
      <c r="AN3286" s="688">
        <f>IFERROR($H3286/SUMIF($A:$A,$A3286,$H:$H)*(SUMIF(Summary!$A$230:$A$266,$A3286,Summary!$L$230:$L$266)+SUMIF(Summary!$A$281:$A$317,$A3286,Summary!$L$281:$L$317))-AM3286,0)</f>
        <v>29060.574173847093</v>
      </c>
      <c r="AO3286" s="688">
        <f>IFERROR($H3286/SUMIF($A:$A,$A3286,$H:$H)*SUMIF(Summary!$A$230:$A$266,$A3286,Summary!$Q$230:$Q$266),0)</f>
        <v>17020.94554903288</v>
      </c>
      <c r="AP3286" s="688">
        <f>IFERROR($H3286/SUMIF($A:$A,$A3286,$H:$H)*(SUMIF(Summary!$A$230:$A$266,$A3286,Summary!$L$230:$L$266)+SUMIF(Summary!$A$281:$A$317,$A3286,Summary!$L$281:$L$317))-AO3286,0)</f>
        <v>28985.489697541077</v>
      </c>
      <c r="AQ3286" s="306"/>
      <c r="AR3286" s="688">
        <f t="shared" ca="1" si="767"/>
        <v>409492.49159820564</v>
      </c>
      <c r="AS3286" s="688">
        <f t="shared" ca="1" si="768"/>
        <v>409020.55764039455</v>
      </c>
    </row>
    <row r="3287" spans="1:45" x14ac:dyDescent="0.2">
      <c r="A3287" s="423">
        <v>12826</v>
      </c>
      <c r="B3287" s="424">
        <v>2</v>
      </c>
      <c r="C3287" s="425" t="s">
        <v>306</v>
      </c>
      <c r="D3287" s="422">
        <f t="shared" si="769"/>
        <v>327</v>
      </c>
      <c r="E3287" s="422">
        <f t="shared" si="770"/>
        <v>228</v>
      </c>
      <c r="F3287" s="422">
        <f t="shared" si="771"/>
        <v>54</v>
      </c>
      <c r="G3287" s="422">
        <f t="shared" si="772"/>
        <v>0</v>
      </c>
      <c r="H3287" s="22">
        <f t="shared" si="773"/>
        <v>609</v>
      </c>
      <c r="I3287" s="116">
        <v>147</v>
      </c>
      <c r="J3287" s="116">
        <v>63</v>
      </c>
      <c r="K3287" s="116">
        <v>0</v>
      </c>
      <c r="L3287" s="116">
        <v>0</v>
      </c>
      <c r="M3287" s="22">
        <f t="shared" si="774"/>
        <v>210</v>
      </c>
      <c r="N3287" s="116">
        <v>114</v>
      </c>
      <c r="O3287" s="116">
        <v>117</v>
      </c>
      <c r="P3287" s="116">
        <v>0</v>
      </c>
      <c r="Q3287" s="116">
        <v>0</v>
      </c>
      <c r="R3287" s="22">
        <f t="shared" si="775"/>
        <v>231</v>
      </c>
      <c r="S3287" s="116">
        <v>66</v>
      </c>
      <c r="T3287" s="116">
        <v>48</v>
      </c>
      <c r="U3287" s="116">
        <v>54</v>
      </c>
      <c r="V3287" s="116">
        <v>0</v>
      </c>
      <c r="W3287" s="22">
        <f t="shared" si="776"/>
        <v>168</v>
      </c>
      <c r="X3287" s="22">
        <f t="shared" si="777"/>
        <v>20.3</v>
      </c>
      <c r="Y3287" s="22">
        <f ca="1">OFFSET('Cost Study'!$B$7,'Operations Support'!$C3287,'Operations Support'!$B3287)*$H3287</f>
        <v>1096.2</v>
      </c>
      <c r="Z3287" s="23">
        <f ca="1">Y3287*'Cost Study'!$B$31</f>
        <v>61224.885580104907</v>
      </c>
      <c r="AA3287" s="23">
        <f ca="1">IF(A3287=10298,1.51,1)*IF($B3287&lt;3,$D3287*'Cost Study'!$B$32*OFFSET('Cost Study'!$B$7,'Operations Support'!$C3287,'Operations Support'!$B3287),0)</f>
        <v>58.860000000000007</v>
      </c>
      <c r="AB3287" s="24">
        <f ca="1">AA3287*'Cost Study'!$B$31</f>
        <v>3287.4445951878993</v>
      </c>
      <c r="AC3287" s="23">
        <f ca="1">Y3287*'Cost Study'!$B$31</f>
        <v>61224.885580104907</v>
      </c>
      <c r="AD3287" s="24">
        <f ca="1">AA3287*'Cost Study'!$B$31</f>
        <v>3287.4445951878993</v>
      </c>
      <c r="AE3287" s="377">
        <f t="shared" ca="1" si="778"/>
        <v>64512.330175292809</v>
      </c>
      <c r="AF3287" s="377">
        <f t="shared" ca="1" si="779"/>
        <v>64512.330175292809</v>
      </c>
      <c r="AH3287" s="688">
        <f>IFERROR($H3287/SUMIF($A:$A,$A3287,$H:$H)*SUMIF(Summary!$A$110:$A$186,$A3287,Summary!$P$110:$P$186),0)</f>
        <v>20661.063314308401</v>
      </c>
      <c r="AI3287" s="689">
        <f t="shared" ca="1" si="765"/>
        <v>43851.266860984411</v>
      </c>
      <c r="AJ3287" s="688">
        <f>IFERROR(H3287/SUMIF(A:A,A3287,H:H)*SUMIF(Summary!$A$110:$A$186,'Operations Support'!A3287,Summary!$Q$110:$Q$186),0)</f>
        <v>20752.60927424649</v>
      </c>
      <c r="AK3287" s="688">
        <f t="shared" ca="1" si="766"/>
        <v>43759.720901046319</v>
      </c>
      <c r="AM3287" s="688">
        <f>IFERROR($H3287/SUMIF($A:$A,$A3287,$H:$H)*SUMIF(Summary!$A$230:$A$266,$A3287,Summary!$P$230:$P$266),0)</f>
        <v>3909.102042913129</v>
      </c>
      <c r="AN3287" s="688">
        <f>IFERROR($H3287/SUMIF($A:$A,$A3287,$H:$H)*(SUMIF(Summary!$A$230:$A$266,$A3287,Summary!$L$230:$L$266)+SUMIF(Summary!$A$281:$A$317,$A3287,Summary!$L$281:$L$317))-AM3287,0)</f>
        <v>6703.7460878306356</v>
      </c>
      <c r="AO3287" s="688">
        <f>IFERROR($H3287/SUMIF($A:$A,$A3287,$H:$H)*SUMIF(Summary!$A$230:$A$266,$A3287,Summary!$Q$230:$Q$266),0)</f>
        <v>3926.4226664246307</v>
      </c>
      <c r="AP3287" s="688">
        <f>IFERROR($H3287/SUMIF($A:$A,$A3287,$H:$H)*(SUMIF(Summary!$A$230:$A$266,$A3287,Summary!$L$230:$L$266)+SUMIF(Summary!$A$281:$A$317,$A3287,Summary!$L$281:$L$317))-AO3287,0)</f>
        <v>6686.4254643191343</v>
      </c>
      <c r="AQ3287" s="306"/>
      <c r="AR3287" s="688">
        <f t="shared" ca="1" si="767"/>
        <v>50555.012948815049</v>
      </c>
      <c r="AS3287" s="688">
        <f t="shared" ca="1" si="768"/>
        <v>50446.14636536545</v>
      </c>
    </row>
    <row r="3288" spans="1:45" x14ac:dyDescent="0.2">
      <c r="A3288" s="423">
        <v>12826</v>
      </c>
      <c r="B3288" s="424">
        <v>2</v>
      </c>
      <c r="C3288" s="425" t="s">
        <v>307</v>
      </c>
      <c r="D3288" s="422">
        <f t="shared" si="769"/>
        <v>0</v>
      </c>
      <c r="E3288" s="422">
        <f t="shared" si="770"/>
        <v>0</v>
      </c>
      <c r="F3288" s="422">
        <f t="shared" si="771"/>
        <v>0</v>
      </c>
      <c r="G3288" s="422">
        <f t="shared" si="772"/>
        <v>0</v>
      </c>
      <c r="H3288" s="22">
        <f t="shared" si="773"/>
        <v>0</v>
      </c>
      <c r="I3288" s="116">
        <v>0</v>
      </c>
      <c r="J3288" s="116">
        <v>0</v>
      </c>
      <c r="K3288" s="116">
        <v>0</v>
      </c>
      <c r="L3288" s="116">
        <v>0</v>
      </c>
      <c r="M3288" s="22">
        <f t="shared" si="774"/>
        <v>0</v>
      </c>
      <c r="N3288" s="116">
        <v>0</v>
      </c>
      <c r="O3288" s="116">
        <v>0</v>
      </c>
      <c r="P3288" s="116">
        <v>0</v>
      </c>
      <c r="Q3288" s="116">
        <v>0</v>
      </c>
      <c r="R3288" s="22">
        <f t="shared" si="775"/>
        <v>0</v>
      </c>
      <c r="S3288" s="116">
        <v>0</v>
      </c>
      <c r="T3288" s="116">
        <v>0</v>
      </c>
      <c r="U3288" s="116">
        <v>0</v>
      </c>
      <c r="V3288" s="116">
        <v>0</v>
      </c>
      <c r="W3288" s="22">
        <f t="shared" si="776"/>
        <v>0</v>
      </c>
      <c r="X3288" s="22">
        <f t="shared" si="777"/>
        <v>0</v>
      </c>
      <c r="Y3288" s="22">
        <f ca="1">OFFSET('Cost Study'!$B$7,'Operations Support'!$C3288,'Operations Support'!$B3288)*$H3288</f>
        <v>0</v>
      </c>
      <c r="Z3288" s="23">
        <f ca="1">Y3288*'Cost Study'!$B$31</f>
        <v>0</v>
      </c>
      <c r="AA3288" s="23">
        <f ca="1">IF(A3288=10298,1.51,1)*IF($B3288&lt;3,$D3288*'Cost Study'!$B$32*OFFSET('Cost Study'!$B$7,'Operations Support'!$C3288,'Operations Support'!$B3288),0)</f>
        <v>0</v>
      </c>
      <c r="AB3288" s="24">
        <f ca="1">AA3288*'Cost Study'!$B$31</f>
        <v>0</v>
      </c>
      <c r="AC3288" s="23">
        <f ca="1">Y3288*'Cost Study'!$B$31</f>
        <v>0</v>
      </c>
      <c r="AD3288" s="24">
        <f ca="1">AA3288*'Cost Study'!$B$31</f>
        <v>0</v>
      </c>
      <c r="AE3288" s="377">
        <f t="shared" ca="1" si="778"/>
        <v>0</v>
      </c>
      <c r="AF3288" s="377">
        <f t="shared" ca="1" si="779"/>
        <v>0</v>
      </c>
      <c r="AH3288" s="688">
        <f>IFERROR($H3288/SUMIF($A:$A,$A3288,$H:$H)*SUMIF(Summary!$A$110:$A$186,$A3288,Summary!$P$110:$P$186),0)</f>
        <v>0</v>
      </c>
      <c r="AI3288" s="689">
        <f t="shared" ca="1" si="765"/>
        <v>0</v>
      </c>
      <c r="AJ3288" s="688">
        <f>IFERROR(H3288/SUMIF(A:A,A3288,H:H)*SUMIF(Summary!$A$110:$A$186,'Operations Support'!A3288,Summary!$Q$110:$Q$186),0)</f>
        <v>0</v>
      </c>
      <c r="AK3288" s="688">
        <f t="shared" ca="1" si="766"/>
        <v>0</v>
      </c>
      <c r="AM3288" s="688">
        <f>IFERROR($H3288/SUMIF($A:$A,$A3288,$H:$H)*SUMIF(Summary!$A$230:$A$266,$A3288,Summary!$P$230:$P$266),0)</f>
        <v>0</v>
      </c>
      <c r="AN3288" s="688">
        <f>IFERROR($H3288/SUMIF($A:$A,$A3288,$H:$H)*(SUMIF(Summary!$A$230:$A$266,$A3288,Summary!$L$230:$L$266)+SUMIF(Summary!$A$281:$A$317,$A3288,Summary!$L$281:$L$317))-AM3288,0)</f>
        <v>0</v>
      </c>
      <c r="AO3288" s="688">
        <f>IFERROR($H3288/SUMIF($A:$A,$A3288,$H:$H)*SUMIF(Summary!$A$230:$A$266,$A3288,Summary!$Q$230:$Q$266),0)</f>
        <v>0</v>
      </c>
      <c r="AP3288" s="688">
        <f>IFERROR($H3288/SUMIF($A:$A,$A3288,$H:$H)*(SUMIF(Summary!$A$230:$A$266,$A3288,Summary!$L$230:$L$266)+SUMIF(Summary!$A$281:$A$317,$A3288,Summary!$L$281:$L$317))-AO3288,0)</f>
        <v>0</v>
      </c>
      <c r="AQ3288" s="306"/>
      <c r="AR3288" s="688">
        <f t="shared" ca="1" si="767"/>
        <v>0</v>
      </c>
      <c r="AS3288" s="688">
        <f t="shared" ca="1" si="768"/>
        <v>0</v>
      </c>
    </row>
    <row r="3289" spans="1:45" s="15" customFormat="1" x14ac:dyDescent="0.2">
      <c r="A3289" s="423">
        <v>12826</v>
      </c>
      <c r="B3289" s="424">
        <v>2</v>
      </c>
      <c r="C3289" s="425" t="s">
        <v>308</v>
      </c>
      <c r="D3289" s="422">
        <f t="shared" si="769"/>
        <v>1395</v>
      </c>
      <c r="E3289" s="422">
        <f t="shared" si="770"/>
        <v>30</v>
      </c>
      <c r="F3289" s="422">
        <f t="shared" si="771"/>
        <v>1899</v>
      </c>
      <c r="G3289" s="422">
        <f t="shared" si="772"/>
        <v>0</v>
      </c>
      <c r="H3289" s="22">
        <f t="shared" si="773"/>
        <v>3324</v>
      </c>
      <c r="I3289" s="116">
        <v>714</v>
      </c>
      <c r="J3289" s="116">
        <v>0</v>
      </c>
      <c r="K3289" s="116">
        <v>861</v>
      </c>
      <c r="L3289" s="116">
        <v>0</v>
      </c>
      <c r="M3289" s="22">
        <f t="shared" si="774"/>
        <v>1575</v>
      </c>
      <c r="N3289" s="116">
        <v>528</v>
      </c>
      <c r="O3289" s="116">
        <v>0</v>
      </c>
      <c r="P3289" s="116">
        <v>813</v>
      </c>
      <c r="Q3289" s="116">
        <v>0</v>
      </c>
      <c r="R3289" s="22">
        <f t="shared" si="775"/>
        <v>1341</v>
      </c>
      <c r="S3289" s="116">
        <v>153</v>
      </c>
      <c r="T3289" s="116">
        <v>30</v>
      </c>
      <c r="U3289" s="116">
        <v>225</v>
      </c>
      <c r="V3289" s="116">
        <v>0</v>
      </c>
      <c r="W3289" s="22">
        <f t="shared" si="776"/>
        <v>408</v>
      </c>
      <c r="X3289" s="22">
        <f t="shared" si="777"/>
        <v>110.8</v>
      </c>
      <c r="Y3289" s="22">
        <f ca="1">OFFSET('Cost Study'!$B$7,'Operations Support'!$C3289,'Operations Support'!$B3289)*$H3289</f>
        <v>6149.4000000000005</v>
      </c>
      <c r="Z3289" s="23">
        <f ca="1">Y3289*'Cost Study'!$B$31</f>
        <v>343455.85786015063</v>
      </c>
      <c r="AA3289" s="23">
        <f ca="1">IF(A3289=10298,1.51,1)*IF($B3289&lt;3,$D3289*'Cost Study'!$B$32*OFFSET('Cost Study'!$B$7,'Operations Support'!$C3289,'Operations Support'!$B3289),0)</f>
        <v>258.07499999999999</v>
      </c>
      <c r="AB3289" s="24">
        <f ca="1">AA3289*'Cost Study'!$B$31</f>
        <v>14413.986814527982</v>
      </c>
      <c r="AC3289" s="23">
        <f ca="1">Y3289*'Cost Study'!$B$31</f>
        <v>343455.85786015063</v>
      </c>
      <c r="AD3289" s="24">
        <f ca="1">AA3289*'Cost Study'!$B$31</f>
        <v>14413.986814527982</v>
      </c>
      <c r="AE3289" s="377">
        <f t="shared" ca="1" si="778"/>
        <v>357869.84467467864</v>
      </c>
      <c r="AF3289" s="377">
        <f t="shared" ca="1" si="779"/>
        <v>357869.84467467864</v>
      </c>
      <c r="AH3289" s="688">
        <f>IFERROR($H3289/SUMIF($A:$A,$A3289,$H:$H)*SUMIF(Summary!$A$110:$A$186,$A3289,Summary!$P$110:$P$186),0)</f>
        <v>112770.72981405766</v>
      </c>
      <c r="AI3289" s="689">
        <f t="shared" ca="1" si="765"/>
        <v>245099.11486062099</v>
      </c>
      <c r="AJ3289" s="688">
        <f>IFERROR(H3289/SUMIF(A:A,A3289,H:H)*SUMIF(Summary!$A$110:$A$186,'Operations Support'!A3289,Summary!$Q$110:$Q$186),0)</f>
        <v>113270.39938849807</v>
      </c>
      <c r="AK3289" s="688">
        <f t="shared" ca="1" si="766"/>
        <v>244599.44528618056</v>
      </c>
      <c r="AL3289" s="1"/>
      <c r="AM3289" s="688">
        <f>IFERROR($H3289/SUMIF($A:$A,$A3289,$H:$H)*SUMIF(Summary!$A$230:$A$266,$A3289,Summary!$P$230:$P$266),0)</f>
        <v>21336.379623387915</v>
      </c>
      <c r="AN3289" s="688">
        <f>IFERROR($H3289/SUMIF($A:$A,$A3289,$H:$H)*(SUMIF(Summary!$A$230:$A$266,$A3289,Summary!$L$230:$L$266)+SUMIF(Summary!$A$281:$A$317,$A3289,Summary!$L$281:$L$317))-AM3289,0)</f>
        <v>36589.904755252923</v>
      </c>
      <c r="AO3289" s="688">
        <f>IFERROR($H3289/SUMIF($A:$A,$A3289,$H:$H)*SUMIF(Summary!$A$230:$A$266,$A3289,Summary!$Q$230:$Q$266),0)</f>
        <v>21430.91780491867</v>
      </c>
      <c r="AP3289" s="688">
        <f>IFERROR($H3289/SUMIF($A:$A,$A3289,$H:$H)*(SUMIF(Summary!$A$230:$A$266,$A3289,Summary!$L$230:$L$266)+SUMIF(Summary!$A$281:$A$317,$A3289,Summary!$L$281:$L$317))-AO3289,0)</f>
        <v>36495.366573722175</v>
      </c>
      <c r="AQ3289" s="306"/>
      <c r="AR3289" s="688">
        <f t="shared" ca="1" si="767"/>
        <v>281689.01961587393</v>
      </c>
      <c r="AS3289" s="688">
        <f t="shared" ca="1" si="768"/>
        <v>281094.81185990275</v>
      </c>
    </row>
    <row r="3290" spans="1:45" x14ac:dyDescent="0.2">
      <c r="A3290" s="423">
        <v>12826</v>
      </c>
      <c r="B3290" s="424">
        <v>2</v>
      </c>
      <c r="C3290" s="425" t="s">
        <v>309</v>
      </c>
      <c r="D3290" s="422">
        <f t="shared" si="769"/>
        <v>0</v>
      </c>
      <c r="E3290" s="422">
        <f t="shared" si="770"/>
        <v>0</v>
      </c>
      <c r="F3290" s="422">
        <f t="shared" si="771"/>
        <v>0</v>
      </c>
      <c r="G3290" s="422">
        <f t="shared" si="772"/>
        <v>0</v>
      </c>
      <c r="H3290" s="22">
        <f t="shared" si="773"/>
        <v>0</v>
      </c>
      <c r="I3290" s="116">
        <v>0</v>
      </c>
      <c r="J3290" s="116">
        <v>0</v>
      </c>
      <c r="K3290" s="116">
        <v>0</v>
      </c>
      <c r="L3290" s="116">
        <v>0</v>
      </c>
      <c r="M3290" s="22">
        <f t="shared" si="774"/>
        <v>0</v>
      </c>
      <c r="N3290" s="116">
        <v>0</v>
      </c>
      <c r="O3290" s="116">
        <v>0</v>
      </c>
      <c r="P3290" s="116">
        <v>0</v>
      </c>
      <c r="Q3290" s="116">
        <v>0</v>
      </c>
      <c r="R3290" s="22">
        <f t="shared" si="775"/>
        <v>0</v>
      </c>
      <c r="S3290" s="116">
        <v>0</v>
      </c>
      <c r="T3290" s="116">
        <v>0</v>
      </c>
      <c r="U3290" s="116">
        <v>0</v>
      </c>
      <c r="V3290" s="116">
        <v>0</v>
      </c>
      <c r="W3290" s="22">
        <f t="shared" si="776"/>
        <v>0</v>
      </c>
      <c r="X3290" s="22">
        <f t="shared" si="777"/>
        <v>0</v>
      </c>
      <c r="Y3290" s="22">
        <f ca="1">OFFSET('Cost Study'!$B$7,'Operations Support'!$C3290,'Operations Support'!$B3290)*$H3290</f>
        <v>0</v>
      </c>
      <c r="Z3290" s="23">
        <f ca="1">Y3290*'Cost Study'!$B$31</f>
        <v>0</v>
      </c>
      <c r="AA3290" s="23">
        <f ca="1">IF(A3290=10298,1.51,1)*IF($B3290&lt;3,$D3290*'Cost Study'!$B$32*OFFSET('Cost Study'!$B$7,'Operations Support'!$C3290,'Operations Support'!$B3290),0)</f>
        <v>0</v>
      </c>
      <c r="AB3290" s="24">
        <f ca="1">AA3290*'Cost Study'!$B$31</f>
        <v>0</v>
      </c>
      <c r="AC3290" s="23">
        <f ca="1">Y3290*'Cost Study'!$B$31</f>
        <v>0</v>
      </c>
      <c r="AD3290" s="24">
        <f ca="1">AA3290*'Cost Study'!$B$31</f>
        <v>0</v>
      </c>
      <c r="AE3290" s="377">
        <f t="shared" ca="1" si="778"/>
        <v>0</v>
      </c>
      <c r="AF3290" s="377">
        <f t="shared" ca="1" si="779"/>
        <v>0</v>
      </c>
      <c r="AH3290" s="688">
        <f>IFERROR($H3290/SUMIF($A:$A,$A3290,$H:$H)*SUMIF(Summary!$A$110:$A$186,$A3290,Summary!$P$110:$P$186),0)</f>
        <v>0</v>
      </c>
      <c r="AI3290" s="689">
        <f t="shared" ca="1" si="765"/>
        <v>0</v>
      </c>
      <c r="AJ3290" s="688">
        <f>IFERROR(H3290/SUMIF(A:A,A3290,H:H)*SUMIF(Summary!$A$110:$A$186,'Operations Support'!A3290,Summary!$Q$110:$Q$186),0)</f>
        <v>0</v>
      </c>
      <c r="AK3290" s="688">
        <f t="shared" ca="1" si="766"/>
        <v>0</v>
      </c>
      <c r="AM3290" s="688">
        <f>IFERROR($H3290/SUMIF($A:$A,$A3290,$H:$H)*SUMIF(Summary!$A$230:$A$266,$A3290,Summary!$P$230:$P$266),0)</f>
        <v>0</v>
      </c>
      <c r="AN3290" s="688">
        <f>IFERROR($H3290/SUMIF($A:$A,$A3290,$H:$H)*(SUMIF(Summary!$A$230:$A$266,$A3290,Summary!$L$230:$L$266)+SUMIF(Summary!$A$281:$A$317,$A3290,Summary!$L$281:$L$317))-AM3290,0)</f>
        <v>0</v>
      </c>
      <c r="AO3290" s="688">
        <f>IFERROR($H3290/SUMIF($A:$A,$A3290,$H:$H)*SUMIF(Summary!$A$230:$A$266,$A3290,Summary!$Q$230:$Q$266),0)</f>
        <v>0</v>
      </c>
      <c r="AP3290" s="688">
        <f>IFERROR($H3290/SUMIF($A:$A,$A3290,$H:$H)*(SUMIF(Summary!$A$230:$A$266,$A3290,Summary!$L$230:$L$266)+SUMIF(Summary!$A$281:$A$317,$A3290,Summary!$L$281:$L$317))-AO3290,0)</f>
        <v>0</v>
      </c>
      <c r="AQ3290" s="306"/>
      <c r="AR3290" s="688">
        <f t="shared" ca="1" si="767"/>
        <v>0</v>
      </c>
      <c r="AS3290" s="688">
        <f t="shared" ca="1" si="768"/>
        <v>0</v>
      </c>
    </row>
    <row r="3291" spans="1:45" x14ac:dyDescent="0.2">
      <c r="A3291" s="423">
        <v>12826</v>
      </c>
      <c r="B3291" s="424">
        <v>2</v>
      </c>
      <c r="C3291" s="425" t="s">
        <v>310</v>
      </c>
      <c r="D3291" s="422">
        <f t="shared" si="769"/>
        <v>0</v>
      </c>
      <c r="E3291" s="422">
        <f t="shared" si="770"/>
        <v>0</v>
      </c>
      <c r="F3291" s="422">
        <f t="shared" si="771"/>
        <v>0</v>
      </c>
      <c r="G3291" s="422">
        <f t="shared" si="772"/>
        <v>0</v>
      </c>
      <c r="H3291" s="22">
        <f t="shared" si="773"/>
        <v>0</v>
      </c>
      <c r="I3291" s="116">
        <v>0</v>
      </c>
      <c r="J3291" s="116">
        <v>0</v>
      </c>
      <c r="K3291" s="116">
        <v>0</v>
      </c>
      <c r="L3291" s="116">
        <v>0</v>
      </c>
      <c r="M3291" s="22">
        <f t="shared" si="774"/>
        <v>0</v>
      </c>
      <c r="N3291" s="116">
        <v>0</v>
      </c>
      <c r="O3291" s="116">
        <v>0</v>
      </c>
      <c r="P3291" s="116">
        <v>0</v>
      </c>
      <c r="Q3291" s="116">
        <v>0</v>
      </c>
      <c r="R3291" s="22">
        <f t="shared" si="775"/>
        <v>0</v>
      </c>
      <c r="S3291" s="116">
        <v>0</v>
      </c>
      <c r="T3291" s="116">
        <v>0</v>
      </c>
      <c r="U3291" s="116">
        <v>0</v>
      </c>
      <c r="V3291" s="116">
        <v>0</v>
      </c>
      <c r="W3291" s="22">
        <f t="shared" si="776"/>
        <v>0</v>
      </c>
      <c r="X3291" s="22">
        <f t="shared" si="777"/>
        <v>0</v>
      </c>
      <c r="Y3291" s="22">
        <f ca="1">OFFSET('Cost Study'!$B$7,'Operations Support'!$C3291,'Operations Support'!$B3291)*$H3291</f>
        <v>0</v>
      </c>
      <c r="Z3291" s="23">
        <f ca="1">Y3291*'Cost Study'!$B$31</f>
        <v>0</v>
      </c>
      <c r="AA3291" s="23">
        <f ca="1">IF(A3291=10298,1.51,1)*IF($B3291&lt;3,$D3291*'Cost Study'!$B$32*OFFSET('Cost Study'!$B$7,'Operations Support'!$C3291,'Operations Support'!$B3291),0)</f>
        <v>0</v>
      </c>
      <c r="AB3291" s="24">
        <f ca="1">AA3291*'Cost Study'!$B$31</f>
        <v>0</v>
      </c>
      <c r="AC3291" s="23">
        <f ca="1">Y3291*'Cost Study'!$B$31</f>
        <v>0</v>
      </c>
      <c r="AD3291" s="24">
        <f ca="1">AA3291*'Cost Study'!$B$31</f>
        <v>0</v>
      </c>
      <c r="AE3291" s="377">
        <f t="shared" ca="1" si="778"/>
        <v>0</v>
      </c>
      <c r="AF3291" s="377">
        <f t="shared" ca="1" si="779"/>
        <v>0</v>
      </c>
      <c r="AH3291" s="688">
        <f>IFERROR($H3291/SUMIF($A:$A,$A3291,$H:$H)*SUMIF(Summary!$A$110:$A$186,$A3291,Summary!$P$110:$P$186),0)</f>
        <v>0</v>
      </c>
      <c r="AI3291" s="689">
        <f t="shared" ca="1" si="765"/>
        <v>0</v>
      </c>
      <c r="AJ3291" s="688">
        <f>IFERROR(H3291/SUMIF(A:A,A3291,H:H)*SUMIF(Summary!$A$110:$A$186,'Operations Support'!A3291,Summary!$Q$110:$Q$186),0)</f>
        <v>0</v>
      </c>
      <c r="AK3291" s="688">
        <f t="shared" ca="1" si="766"/>
        <v>0</v>
      </c>
      <c r="AM3291" s="688">
        <f>IFERROR($H3291/SUMIF($A:$A,$A3291,$H:$H)*SUMIF(Summary!$A$230:$A$266,$A3291,Summary!$P$230:$P$266),0)</f>
        <v>0</v>
      </c>
      <c r="AN3291" s="688">
        <f>IFERROR($H3291/SUMIF($A:$A,$A3291,$H:$H)*(SUMIF(Summary!$A$230:$A$266,$A3291,Summary!$L$230:$L$266)+SUMIF(Summary!$A$281:$A$317,$A3291,Summary!$L$281:$L$317))-AM3291,0)</f>
        <v>0</v>
      </c>
      <c r="AO3291" s="688">
        <f>IFERROR($H3291/SUMIF($A:$A,$A3291,$H:$H)*SUMIF(Summary!$A$230:$A$266,$A3291,Summary!$Q$230:$Q$266),0)</f>
        <v>0</v>
      </c>
      <c r="AP3291" s="688">
        <f>IFERROR($H3291/SUMIF($A:$A,$A3291,$H:$H)*(SUMIF(Summary!$A$230:$A$266,$A3291,Summary!$L$230:$L$266)+SUMIF(Summary!$A$281:$A$317,$A3291,Summary!$L$281:$L$317))-AO3291,0)</f>
        <v>0</v>
      </c>
      <c r="AQ3291" s="306"/>
      <c r="AR3291" s="688">
        <f t="shared" ca="1" si="767"/>
        <v>0</v>
      </c>
      <c r="AS3291" s="688">
        <f t="shared" ca="1" si="768"/>
        <v>0</v>
      </c>
    </row>
    <row r="3292" spans="1:45" x14ac:dyDescent="0.2">
      <c r="A3292" s="423">
        <v>12826</v>
      </c>
      <c r="B3292" s="424">
        <v>2</v>
      </c>
      <c r="C3292" s="425" t="s">
        <v>311</v>
      </c>
      <c r="D3292" s="422">
        <f t="shared" si="769"/>
        <v>0</v>
      </c>
      <c r="E3292" s="422">
        <f t="shared" si="770"/>
        <v>0</v>
      </c>
      <c r="F3292" s="422">
        <f t="shared" si="771"/>
        <v>0</v>
      </c>
      <c r="G3292" s="422">
        <f t="shared" si="772"/>
        <v>0</v>
      </c>
      <c r="H3292" s="22">
        <f t="shared" si="773"/>
        <v>0</v>
      </c>
      <c r="I3292" s="116">
        <v>0</v>
      </c>
      <c r="J3292" s="116">
        <v>0</v>
      </c>
      <c r="K3292" s="116">
        <v>0</v>
      </c>
      <c r="L3292" s="116">
        <v>0</v>
      </c>
      <c r="M3292" s="22">
        <f t="shared" si="774"/>
        <v>0</v>
      </c>
      <c r="N3292" s="116">
        <v>0</v>
      </c>
      <c r="O3292" s="116">
        <v>0</v>
      </c>
      <c r="P3292" s="116">
        <v>0</v>
      </c>
      <c r="Q3292" s="116">
        <v>0</v>
      </c>
      <c r="R3292" s="22">
        <f t="shared" si="775"/>
        <v>0</v>
      </c>
      <c r="S3292" s="116">
        <v>0</v>
      </c>
      <c r="T3292" s="116">
        <v>0</v>
      </c>
      <c r="U3292" s="116">
        <v>0</v>
      </c>
      <c r="V3292" s="116">
        <v>0</v>
      </c>
      <c r="W3292" s="22">
        <f t="shared" si="776"/>
        <v>0</v>
      </c>
      <c r="X3292" s="22">
        <f t="shared" si="777"/>
        <v>0</v>
      </c>
      <c r="Y3292" s="22">
        <f ca="1">OFFSET('Cost Study'!$B$7,'Operations Support'!$C3292,'Operations Support'!$B3292)*$H3292</f>
        <v>0</v>
      </c>
      <c r="Z3292" s="23">
        <f ca="1">Y3292*'Cost Study'!$B$31</f>
        <v>0</v>
      </c>
      <c r="AA3292" s="23">
        <f ca="1">IF(A3292=10298,1.51,1)*IF($B3292&lt;3,$D3292*'Cost Study'!$B$32*OFFSET('Cost Study'!$B$7,'Operations Support'!$C3292,'Operations Support'!$B3292),0)</f>
        <v>0</v>
      </c>
      <c r="AB3292" s="24">
        <f ca="1">AA3292*'Cost Study'!$B$31</f>
        <v>0</v>
      </c>
      <c r="AC3292" s="23">
        <f ca="1">Y3292*'Cost Study'!$B$31</f>
        <v>0</v>
      </c>
      <c r="AD3292" s="24">
        <f ca="1">AA3292*'Cost Study'!$B$31</f>
        <v>0</v>
      </c>
      <c r="AE3292" s="377">
        <f t="shared" ca="1" si="778"/>
        <v>0</v>
      </c>
      <c r="AF3292" s="377">
        <f t="shared" ca="1" si="779"/>
        <v>0</v>
      </c>
      <c r="AH3292" s="688">
        <f>IFERROR($H3292/SUMIF($A:$A,$A3292,$H:$H)*SUMIF(Summary!$A$110:$A$186,$A3292,Summary!$P$110:$P$186),0)</f>
        <v>0</v>
      </c>
      <c r="AI3292" s="689">
        <f t="shared" ca="1" si="765"/>
        <v>0</v>
      </c>
      <c r="AJ3292" s="688">
        <f>IFERROR(H3292/SUMIF(A:A,A3292,H:H)*SUMIF(Summary!$A$110:$A$186,'Operations Support'!A3292,Summary!$Q$110:$Q$186),0)</f>
        <v>0</v>
      </c>
      <c r="AK3292" s="688">
        <f t="shared" ca="1" si="766"/>
        <v>0</v>
      </c>
      <c r="AM3292" s="688">
        <f>IFERROR($H3292/SUMIF($A:$A,$A3292,$H:$H)*SUMIF(Summary!$A$230:$A$266,$A3292,Summary!$P$230:$P$266),0)</f>
        <v>0</v>
      </c>
      <c r="AN3292" s="688">
        <f>IFERROR($H3292/SUMIF($A:$A,$A3292,$H:$H)*(SUMIF(Summary!$A$230:$A$266,$A3292,Summary!$L$230:$L$266)+SUMIF(Summary!$A$281:$A$317,$A3292,Summary!$L$281:$L$317))-AM3292,0)</f>
        <v>0</v>
      </c>
      <c r="AO3292" s="688">
        <f>IFERROR($H3292/SUMIF($A:$A,$A3292,$H:$H)*SUMIF(Summary!$A$230:$A$266,$A3292,Summary!$Q$230:$Q$266),0)</f>
        <v>0</v>
      </c>
      <c r="AP3292" s="688">
        <f>IFERROR($H3292/SUMIF($A:$A,$A3292,$H:$H)*(SUMIF(Summary!$A$230:$A$266,$A3292,Summary!$L$230:$L$266)+SUMIF(Summary!$A$281:$A$317,$A3292,Summary!$L$281:$L$317))-AO3292,0)</f>
        <v>0</v>
      </c>
      <c r="AQ3292" s="306"/>
      <c r="AR3292" s="688">
        <f t="shared" ca="1" si="767"/>
        <v>0</v>
      </c>
      <c r="AS3292" s="688">
        <f t="shared" ca="1" si="768"/>
        <v>0</v>
      </c>
    </row>
    <row r="3293" spans="1:45" x14ac:dyDescent="0.2">
      <c r="A3293" s="423">
        <v>12826</v>
      </c>
      <c r="B3293" s="424">
        <v>2</v>
      </c>
      <c r="C3293" s="425" t="s">
        <v>312</v>
      </c>
      <c r="D3293" s="422">
        <f t="shared" si="769"/>
        <v>0</v>
      </c>
      <c r="E3293" s="422">
        <f t="shared" si="770"/>
        <v>0</v>
      </c>
      <c r="F3293" s="422">
        <f t="shared" si="771"/>
        <v>0</v>
      </c>
      <c r="G3293" s="422">
        <f t="shared" si="772"/>
        <v>0</v>
      </c>
      <c r="H3293" s="22">
        <f t="shared" si="773"/>
        <v>0</v>
      </c>
      <c r="I3293" s="116">
        <v>0</v>
      </c>
      <c r="J3293" s="116">
        <v>0</v>
      </c>
      <c r="K3293" s="116">
        <v>0</v>
      </c>
      <c r="L3293" s="116">
        <v>0</v>
      </c>
      <c r="M3293" s="22">
        <f t="shared" si="774"/>
        <v>0</v>
      </c>
      <c r="N3293" s="116">
        <v>0</v>
      </c>
      <c r="O3293" s="116">
        <v>0</v>
      </c>
      <c r="P3293" s="116">
        <v>0</v>
      </c>
      <c r="Q3293" s="116">
        <v>0</v>
      </c>
      <c r="R3293" s="22">
        <f t="shared" si="775"/>
        <v>0</v>
      </c>
      <c r="S3293" s="116">
        <v>0</v>
      </c>
      <c r="T3293" s="116">
        <v>0</v>
      </c>
      <c r="U3293" s="116">
        <v>0</v>
      </c>
      <c r="V3293" s="116">
        <v>0</v>
      </c>
      <c r="W3293" s="22">
        <f t="shared" si="776"/>
        <v>0</v>
      </c>
      <c r="X3293" s="22">
        <f t="shared" si="777"/>
        <v>0</v>
      </c>
      <c r="Y3293" s="22">
        <f ca="1">OFFSET('Cost Study'!$B$7,'Operations Support'!$C3293,'Operations Support'!$B3293)*$H3293</f>
        <v>0</v>
      </c>
      <c r="Z3293" s="23">
        <f ca="1">Y3293*'Cost Study'!$B$31</f>
        <v>0</v>
      </c>
      <c r="AA3293" s="23">
        <f ca="1">IF(A3293=10298,1.51,1)*IF($B3293&lt;3,$D3293*'Cost Study'!$B$32*OFFSET('Cost Study'!$B$7,'Operations Support'!$C3293,'Operations Support'!$B3293),0)</f>
        <v>0</v>
      </c>
      <c r="AB3293" s="24">
        <f ca="1">AA3293*'Cost Study'!$B$31</f>
        <v>0</v>
      </c>
      <c r="AC3293" s="23">
        <f ca="1">Y3293*'Cost Study'!$B$31</f>
        <v>0</v>
      </c>
      <c r="AD3293" s="24">
        <f ca="1">AA3293*'Cost Study'!$B$31</f>
        <v>0</v>
      </c>
      <c r="AE3293" s="377">
        <f t="shared" ca="1" si="778"/>
        <v>0</v>
      </c>
      <c r="AF3293" s="377">
        <f t="shared" ca="1" si="779"/>
        <v>0</v>
      </c>
      <c r="AH3293" s="688">
        <f>IFERROR($H3293/SUMIF($A:$A,$A3293,$H:$H)*SUMIF(Summary!$A$110:$A$186,$A3293,Summary!$P$110:$P$186),0)</f>
        <v>0</v>
      </c>
      <c r="AI3293" s="689">
        <f t="shared" ca="1" si="765"/>
        <v>0</v>
      </c>
      <c r="AJ3293" s="688">
        <f>IFERROR(H3293/SUMIF(A:A,A3293,H:H)*SUMIF(Summary!$A$110:$A$186,'Operations Support'!A3293,Summary!$Q$110:$Q$186),0)</f>
        <v>0</v>
      </c>
      <c r="AK3293" s="688">
        <f t="shared" ca="1" si="766"/>
        <v>0</v>
      </c>
      <c r="AM3293" s="688">
        <f>IFERROR($H3293/SUMIF($A:$A,$A3293,$H:$H)*SUMIF(Summary!$A$230:$A$266,$A3293,Summary!$P$230:$P$266),0)</f>
        <v>0</v>
      </c>
      <c r="AN3293" s="688">
        <f>IFERROR($H3293/SUMIF($A:$A,$A3293,$H:$H)*(SUMIF(Summary!$A$230:$A$266,$A3293,Summary!$L$230:$L$266)+SUMIF(Summary!$A$281:$A$317,$A3293,Summary!$L$281:$L$317))-AM3293,0)</f>
        <v>0</v>
      </c>
      <c r="AO3293" s="688">
        <f>IFERROR($H3293/SUMIF($A:$A,$A3293,$H:$H)*SUMIF(Summary!$A$230:$A$266,$A3293,Summary!$Q$230:$Q$266),0)</f>
        <v>0</v>
      </c>
      <c r="AP3293" s="688">
        <f>IFERROR($H3293/SUMIF($A:$A,$A3293,$H:$H)*(SUMIF(Summary!$A$230:$A$266,$A3293,Summary!$L$230:$L$266)+SUMIF(Summary!$A$281:$A$317,$A3293,Summary!$L$281:$L$317))-AO3293,0)</f>
        <v>0</v>
      </c>
      <c r="AQ3293" s="306"/>
      <c r="AR3293" s="688">
        <f t="shared" ca="1" si="767"/>
        <v>0</v>
      </c>
      <c r="AS3293" s="688">
        <f t="shared" ca="1" si="768"/>
        <v>0</v>
      </c>
    </row>
    <row r="3294" spans="1:45" x14ac:dyDescent="0.2">
      <c r="A3294" s="423">
        <v>12826</v>
      </c>
      <c r="B3294" s="424">
        <v>2</v>
      </c>
      <c r="C3294" s="425" t="s">
        <v>313</v>
      </c>
      <c r="D3294" s="422">
        <f t="shared" si="769"/>
        <v>1815</v>
      </c>
      <c r="E3294" s="422">
        <f t="shared" si="770"/>
        <v>87</v>
      </c>
      <c r="F3294" s="422">
        <f t="shared" si="771"/>
        <v>366</v>
      </c>
      <c r="G3294" s="422">
        <f t="shared" si="772"/>
        <v>0</v>
      </c>
      <c r="H3294" s="22">
        <f t="shared" si="773"/>
        <v>2268</v>
      </c>
      <c r="I3294" s="116">
        <v>828</v>
      </c>
      <c r="J3294" s="116">
        <v>0</v>
      </c>
      <c r="K3294" s="116">
        <v>222</v>
      </c>
      <c r="L3294" s="116">
        <v>0</v>
      </c>
      <c r="M3294" s="22">
        <f t="shared" si="774"/>
        <v>1050</v>
      </c>
      <c r="N3294" s="116">
        <v>756</v>
      </c>
      <c r="O3294" s="116">
        <v>87</v>
      </c>
      <c r="P3294" s="116">
        <v>144</v>
      </c>
      <c r="Q3294" s="116">
        <v>0</v>
      </c>
      <c r="R3294" s="22">
        <f t="shared" si="775"/>
        <v>987</v>
      </c>
      <c r="S3294" s="116">
        <v>231</v>
      </c>
      <c r="T3294" s="116">
        <v>0</v>
      </c>
      <c r="U3294" s="116">
        <v>0</v>
      </c>
      <c r="V3294" s="116">
        <v>0</v>
      </c>
      <c r="W3294" s="22">
        <f t="shared" si="776"/>
        <v>231</v>
      </c>
      <c r="X3294" s="22">
        <f t="shared" si="777"/>
        <v>75.599999999999994</v>
      </c>
      <c r="Y3294" s="22">
        <f ca="1">OFFSET('Cost Study'!$B$7,'Operations Support'!$C3294,'Operations Support'!$B3294)*$H3294</f>
        <v>3538.08</v>
      </c>
      <c r="Z3294" s="23">
        <f ca="1">Y3294*'Cost Study'!$B$31</f>
        <v>197608.59621716617</v>
      </c>
      <c r="AA3294" s="23">
        <f ca="1">IF(A3294=10298,1.51,1)*IF($B3294&lt;3,$D3294*'Cost Study'!$B$32*OFFSET('Cost Study'!$B$7,'Operations Support'!$C3294,'Operations Support'!$B3294),0)</f>
        <v>283.14</v>
      </c>
      <c r="AB3294" s="24">
        <f ca="1">AA3294*'Cost Study'!$B$31</f>
        <v>15813.915438013959</v>
      </c>
      <c r="AC3294" s="23">
        <f ca="1">Y3294*'Cost Study'!$B$31</f>
        <v>197608.59621716617</v>
      </c>
      <c r="AD3294" s="24">
        <f ca="1">AA3294*'Cost Study'!$B$31</f>
        <v>15813.915438013959</v>
      </c>
      <c r="AE3294" s="377">
        <f t="shared" ca="1" si="778"/>
        <v>213422.51165518013</v>
      </c>
      <c r="AF3294" s="377">
        <f t="shared" ca="1" si="779"/>
        <v>213422.51165518013</v>
      </c>
      <c r="AH3294" s="688">
        <f>IFERROR($H3294/SUMIF($A:$A,$A3294,$H:$H)*SUMIF(Summary!$A$110:$A$186,$A3294,Summary!$P$110:$P$186),0)</f>
        <v>76944.649584320927</v>
      </c>
      <c r="AI3294" s="689">
        <f t="shared" ca="1" si="765"/>
        <v>136477.86207085921</v>
      </c>
      <c r="AJ3294" s="688">
        <f>IFERROR(H3294/SUMIF(A:A,A3294,H:H)*SUMIF(Summary!$A$110:$A$186,'Operations Support'!A3294,Summary!$Q$110:$Q$186),0)</f>
        <v>77285.579366159334</v>
      </c>
      <c r="AK3294" s="688">
        <f t="shared" ca="1" si="766"/>
        <v>136136.9322890208</v>
      </c>
      <c r="AM3294" s="688">
        <f>IFERROR($H3294/SUMIF($A:$A,$A3294,$H:$H)*SUMIF(Summary!$A$230:$A$266,$A3294,Summary!$P$230:$P$266),0)</f>
        <v>14558.03519429717</v>
      </c>
      <c r="AN3294" s="688">
        <f>IFERROR($H3294/SUMIF($A:$A,$A3294,$H:$H)*(SUMIF(Summary!$A$230:$A$266,$A3294,Summary!$L$230:$L$266)+SUMIF(Summary!$A$281:$A$317,$A3294,Summary!$L$281:$L$317))-AM3294,0)</f>
        <v>24965.675085714094</v>
      </c>
      <c r="AO3294" s="688">
        <f>IFERROR($H3294/SUMIF($A:$A,$A3294,$H:$H)*SUMIF(Summary!$A$230:$A$266,$A3294,Summary!$Q$230:$Q$266),0)</f>
        <v>14622.53958530552</v>
      </c>
      <c r="AP3294" s="688">
        <f>IFERROR($H3294/SUMIF($A:$A,$A3294,$H:$H)*(SUMIF(Summary!$A$230:$A$266,$A3294,Summary!$L$230:$L$266)+SUMIF(Summary!$A$281:$A$317,$A3294,Summary!$L$281:$L$317))-AO3294,0)</f>
        <v>24901.170694705743</v>
      </c>
      <c r="AQ3294" s="306"/>
      <c r="AR3294" s="688">
        <f t="shared" ca="1" si="767"/>
        <v>161443.53715657329</v>
      </c>
      <c r="AS3294" s="688">
        <f t="shared" ca="1" si="768"/>
        <v>161038.10298372654</v>
      </c>
    </row>
    <row r="3295" spans="1:45" x14ac:dyDescent="0.2">
      <c r="A3295" s="423">
        <v>12826</v>
      </c>
      <c r="B3295" s="424">
        <v>2</v>
      </c>
      <c r="C3295" s="425" t="s">
        <v>314</v>
      </c>
      <c r="D3295" s="422">
        <f t="shared" si="769"/>
        <v>0</v>
      </c>
      <c r="E3295" s="422">
        <f t="shared" si="770"/>
        <v>0</v>
      </c>
      <c r="F3295" s="422">
        <f t="shared" si="771"/>
        <v>0</v>
      </c>
      <c r="G3295" s="422">
        <f t="shared" si="772"/>
        <v>0</v>
      </c>
      <c r="H3295" s="22">
        <f t="shared" si="773"/>
        <v>0</v>
      </c>
      <c r="I3295" s="116">
        <v>0</v>
      </c>
      <c r="J3295" s="116">
        <v>0</v>
      </c>
      <c r="K3295" s="116">
        <v>0</v>
      </c>
      <c r="L3295" s="116">
        <v>0</v>
      </c>
      <c r="M3295" s="22">
        <f t="shared" si="774"/>
        <v>0</v>
      </c>
      <c r="N3295" s="116">
        <v>0</v>
      </c>
      <c r="O3295" s="116">
        <v>0</v>
      </c>
      <c r="P3295" s="116">
        <v>0</v>
      </c>
      <c r="Q3295" s="116">
        <v>0</v>
      </c>
      <c r="R3295" s="22">
        <f t="shared" si="775"/>
        <v>0</v>
      </c>
      <c r="S3295" s="116">
        <v>0</v>
      </c>
      <c r="T3295" s="116">
        <v>0</v>
      </c>
      <c r="U3295" s="116">
        <v>0</v>
      </c>
      <c r="V3295" s="116">
        <v>0</v>
      </c>
      <c r="W3295" s="22">
        <f t="shared" si="776"/>
        <v>0</v>
      </c>
      <c r="X3295" s="22">
        <f t="shared" si="777"/>
        <v>0</v>
      </c>
      <c r="Y3295" s="22">
        <f ca="1">OFFSET('Cost Study'!$B$7,'Operations Support'!$C3295,'Operations Support'!$B3295)*$H3295</f>
        <v>0</v>
      </c>
      <c r="Z3295" s="23">
        <f ca="1">Y3295*'Cost Study'!$B$31</f>
        <v>0</v>
      </c>
      <c r="AA3295" s="23">
        <f ca="1">IF(A3295=10298,1.51,1)*IF($B3295&lt;3,$D3295*'Cost Study'!$B$32*OFFSET('Cost Study'!$B$7,'Operations Support'!$C3295,'Operations Support'!$B3295),0)</f>
        <v>0</v>
      </c>
      <c r="AB3295" s="24">
        <f ca="1">AA3295*'Cost Study'!$B$31</f>
        <v>0</v>
      </c>
      <c r="AC3295" s="23">
        <f ca="1">Y3295*'Cost Study'!$B$31</f>
        <v>0</v>
      </c>
      <c r="AD3295" s="24">
        <f ca="1">AA3295*'Cost Study'!$B$31</f>
        <v>0</v>
      </c>
      <c r="AE3295" s="377">
        <f t="shared" ca="1" si="778"/>
        <v>0</v>
      </c>
      <c r="AF3295" s="377">
        <f t="shared" ca="1" si="779"/>
        <v>0</v>
      </c>
      <c r="AH3295" s="688">
        <f>IFERROR($H3295/SUMIF($A:$A,$A3295,$H:$H)*SUMIF(Summary!$A$110:$A$186,$A3295,Summary!$P$110:$P$186),0)</f>
        <v>0</v>
      </c>
      <c r="AI3295" s="689">
        <f t="shared" ca="1" si="765"/>
        <v>0</v>
      </c>
      <c r="AJ3295" s="688">
        <f>IFERROR(H3295/SUMIF(A:A,A3295,H:H)*SUMIF(Summary!$A$110:$A$186,'Operations Support'!A3295,Summary!$Q$110:$Q$186),0)</f>
        <v>0</v>
      </c>
      <c r="AK3295" s="688">
        <f t="shared" ca="1" si="766"/>
        <v>0</v>
      </c>
      <c r="AM3295" s="688">
        <f>IFERROR($H3295/SUMIF($A:$A,$A3295,$H:$H)*SUMIF(Summary!$A$230:$A$266,$A3295,Summary!$P$230:$P$266),0)</f>
        <v>0</v>
      </c>
      <c r="AN3295" s="688">
        <f>IFERROR($H3295/SUMIF($A:$A,$A3295,$H:$H)*(SUMIF(Summary!$A$230:$A$266,$A3295,Summary!$L$230:$L$266)+SUMIF(Summary!$A$281:$A$317,$A3295,Summary!$L$281:$L$317))-AM3295,0)</f>
        <v>0</v>
      </c>
      <c r="AO3295" s="688">
        <f>IFERROR($H3295/SUMIF($A:$A,$A3295,$H:$H)*SUMIF(Summary!$A$230:$A$266,$A3295,Summary!$Q$230:$Q$266),0)</f>
        <v>0</v>
      </c>
      <c r="AP3295" s="688">
        <f>IFERROR($H3295/SUMIF($A:$A,$A3295,$H:$H)*(SUMIF(Summary!$A$230:$A$266,$A3295,Summary!$L$230:$L$266)+SUMIF(Summary!$A$281:$A$317,$A3295,Summary!$L$281:$L$317))-AO3295,0)</f>
        <v>0</v>
      </c>
      <c r="AQ3295" s="306"/>
      <c r="AR3295" s="688">
        <f t="shared" ca="1" si="767"/>
        <v>0</v>
      </c>
      <c r="AS3295" s="688">
        <f t="shared" ca="1" si="768"/>
        <v>0</v>
      </c>
    </row>
    <row r="3296" spans="1:45" x14ac:dyDescent="0.2">
      <c r="A3296" s="423">
        <v>12826</v>
      </c>
      <c r="B3296" s="424">
        <v>2</v>
      </c>
      <c r="C3296" s="425" t="s">
        <v>315</v>
      </c>
      <c r="D3296" s="422">
        <f t="shared" si="769"/>
        <v>21692</v>
      </c>
      <c r="E3296" s="422">
        <f t="shared" si="770"/>
        <v>16162</v>
      </c>
      <c r="F3296" s="422">
        <f t="shared" si="771"/>
        <v>18690</v>
      </c>
      <c r="G3296" s="422">
        <f t="shared" si="772"/>
        <v>0</v>
      </c>
      <c r="H3296" s="22">
        <f t="shared" si="773"/>
        <v>56544</v>
      </c>
      <c r="I3296" s="116">
        <v>8741</v>
      </c>
      <c r="J3296" s="116">
        <v>7734</v>
      </c>
      <c r="K3296" s="116">
        <v>7465</v>
      </c>
      <c r="L3296" s="116">
        <v>0</v>
      </c>
      <c r="M3296" s="22">
        <f t="shared" si="774"/>
        <v>23940</v>
      </c>
      <c r="N3296" s="116">
        <v>7011</v>
      </c>
      <c r="O3296" s="116">
        <v>6685</v>
      </c>
      <c r="P3296" s="116">
        <v>9419</v>
      </c>
      <c r="Q3296" s="116">
        <v>0</v>
      </c>
      <c r="R3296" s="22">
        <f t="shared" si="775"/>
        <v>23115</v>
      </c>
      <c r="S3296" s="116">
        <v>5940</v>
      </c>
      <c r="T3296" s="116">
        <v>1743</v>
      </c>
      <c r="U3296" s="116">
        <v>1806</v>
      </c>
      <c r="V3296" s="116">
        <v>0</v>
      </c>
      <c r="W3296" s="22">
        <f t="shared" si="776"/>
        <v>9489</v>
      </c>
      <c r="X3296" s="22">
        <f t="shared" si="777"/>
        <v>1884.8</v>
      </c>
      <c r="Y3296" s="22">
        <f ca="1">OFFSET('Cost Study'!$B$7,'Operations Support'!$C3296,'Operations Support'!$B3296)*$H3296</f>
        <v>101213.75999999999</v>
      </c>
      <c r="Z3296" s="23">
        <f ca="1">Y3296*'Cost Study'!$B$31</f>
        <v>5652983.8306259792</v>
      </c>
      <c r="AA3296" s="23">
        <f ca="1">IF(A3296=10298,1.51,1)*IF($B3296&lt;3,$D3296*'Cost Study'!$B$32*OFFSET('Cost Study'!$B$7,'Operations Support'!$C3296,'Operations Support'!$B3296),0)</f>
        <v>3882.8680000000004</v>
      </c>
      <c r="AB3296" s="24">
        <f ca="1">AA3296*'Cost Study'!$B$31</f>
        <v>216865.67143098961</v>
      </c>
      <c r="AC3296" s="23">
        <f ca="1">Y3296*'Cost Study'!$B$31</f>
        <v>5652983.8306259792</v>
      </c>
      <c r="AD3296" s="24">
        <f ca="1">AA3296*'Cost Study'!$B$31</f>
        <v>216865.67143098961</v>
      </c>
      <c r="AE3296" s="377">
        <f t="shared" ca="1" si="778"/>
        <v>5869849.5020569684</v>
      </c>
      <c r="AF3296" s="377">
        <f t="shared" ca="1" si="779"/>
        <v>5869849.5020569684</v>
      </c>
      <c r="AH3296" s="688">
        <f>IFERROR($H3296/SUMIF($A:$A,$A3296,$H:$H)*SUMIF(Summary!$A$110:$A$186,$A3296,Summary!$P$110:$P$186),0)</f>
        <v>1918323.750483176</v>
      </c>
      <c r="AI3296" s="689">
        <f t="shared" ca="1" si="765"/>
        <v>3951525.7515737927</v>
      </c>
      <c r="AJ3296" s="688">
        <f>IFERROR(H3296/SUMIF(A:A,A3296,H:H)*SUMIF(Summary!$A$110:$A$186,'Operations Support'!A3296,Summary!$Q$110:$Q$186),0)</f>
        <v>1926823.5448325018</v>
      </c>
      <c r="AK3296" s="688">
        <f t="shared" ca="1" si="766"/>
        <v>3943025.9572244668</v>
      </c>
      <c r="AM3296" s="688">
        <f>IFERROR($H3296/SUMIF($A:$A,$A3296,$H:$H)*SUMIF(Summary!$A$230:$A$266,$A3296,Summary!$P$230:$P$266),0)</f>
        <v>362949.53352131357</v>
      </c>
      <c r="AN3296" s="688">
        <f>IFERROR($H3296/SUMIF($A:$A,$A3296,$H:$H)*(SUMIF(Summary!$A$230:$A$266,$A3296,Summary!$L$230:$L$266)+SUMIF(Summary!$A$281:$A$317,$A3296,Summary!$L$281:$L$317))-AM3296,0)</f>
        <v>622424.6613962159</v>
      </c>
      <c r="AO3296" s="688">
        <f>IFERROR($H3296/SUMIF($A:$A,$A3296,$H:$H)*SUMIF(Summary!$A$230:$A$266,$A3296,Summary!$Q$230:$Q$266),0)</f>
        <v>364557.70648655883</v>
      </c>
      <c r="AP3296" s="688">
        <f>IFERROR($H3296/SUMIF($A:$A,$A3296,$H:$H)*(SUMIF(Summary!$A$230:$A$266,$A3296,Summary!$L$230:$L$266)+SUMIF(Summary!$A$281:$A$317,$A3296,Summary!$L$281:$L$317))-AO3296,0)</f>
        <v>620816.48843097058</v>
      </c>
      <c r="AQ3296" s="306"/>
      <c r="AR3296" s="688">
        <f t="shared" ca="1" si="767"/>
        <v>4573950.4129700083</v>
      </c>
      <c r="AS3296" s="688">
        <f t="shared" ca="1" si="768"/>
        <v>4563842.4456554372</v>
      </c>
    </row>
    <row r="3297" spans="1:45" x14ac:dyDescent="0.2">
      <c r="A3297" s="423">
        <v>12826</v>
      </c>
      <c r="B3297" s="424">
        <v>2</v>
      </c>
      <c r="C3297" s="425" t="s">
        <v>316</v>
      </c>
      <c r="D3297" s="422">
        <f t="shared" si="769"/>
        <v>0</v>
      </c>
      <c r="E3297" s="422">
        <f t="shared" si="770"/>
        <v>0</v>
      </c>
      <c r="F3297" s="422">
        <f t="shared" si="771"/>
        <v>0</v>
      </c>
      <c r="G3297" s="422">
        <f t="shared" si="772"/>
        <v>0</v>
      </c>
      <c r="H3297" s="22">
        <f t="shared" si="773"/>
        <v>0</v>
      </c>
      <c r="I3297" s="116">
        <v>0</v>
      </c>
      <c r="J3297" s="116">
        <v>0</v>
      </c>
      <c r="K3297" s="116">
        <v>0</v>
      </c>
      <c r="L3297" s="116">
        <v>0</v>
      </c>
      <c r="M3297" s="22">
        <f t="shared" si="774"/>
        <v>0</v>
      </c>
      <c r="N3297" s="116">
        <v>0</v>
      </c>
      <c r="O3297" s="116">
        <v>0</v>
      </c>
      <c r="P3297" s="116">
        <v>0</v>
      </c>
      <c r="Q3297" s="116">
        <v>0</v>
      </c>
      <c r="R3297" s="22">
        <f t="shared" si="775"/>
        <v>0</v>
      </c>
      <c r="S3297" s="116">
        <v>0</v>
      </c>
      <c r="T3297" s="116">
        <v>0</v>
      </c>
      <c r="U3297" s="116">
        <v>0</v>
      </c>
      <c r="V3297" s="116">
        <v>0</v>
      </c>
      <c r="W3297" s="22">
        <f t="shared" si="776"/>
        <v>0</v>
      </c>
      <c r="X3297" s="22">
        <f t="shared" si="777"/>
        <v>0</v>
      </c>
      <c r="Y3297" s="22">
        <f ca="1">OFFSET('Cost Study'!$B$7,'Operations Support'!$C3297,'Operations Support'!$B3297)*$H3297</f>
        <v>0</v>
      </c>
      <c r="Z3297" s="23">
        <f ca="1">Y3297*'Cost Study'!$B$31</f>
        <v>0</v>
      </c>
      <c r="AA3297" s="23">
        <f ca="1">IF(A3297=10298,1.51,1)*IF($B3297&lt;3,$D3297*'Cost Study'!$B$32*OFFSET('Cost Study'!$B$7,'Operations Support'!$C3297,'Operations Support'!$B3297),0)</f>
        <v>0</v>
      </c>
      <c r="AB3297" s="24">
        <f ca="1">AA3297*'Cost Study'!$B$31</f>
        <v>0</v>
      </c>
      <c r="AC3297" s="23">
        <f ca="1">Y3297*'Cost Study'!$B$31</f>
        <v>0</v>
      </c>
      <c r="AD3297" s="24">
        <f ca="1">AA3297*'Cost Study'!$B$31</f>
        <v>0</v>
      </c>
      <c r="AE3297" s="377">
        <f t="shared" ca="1" si="778"/>
        <v>0</v>
      </c>
      <c r="AF3297" s="377">
        <f t="shared" ca="1" si="779"/>
        <v>0</v>
      </c>
      <c r="AH3297" s="688">
        <f>IFERROR($H3297/SUMIF($A:$A,$A3297,$H:$H)*SUMIF(Summary!$A$110:$A$186,$A3297,Summary!$P$110:$P$186),0)</f>
        <v>0</v>
      </c>
      <c r="AI3297" s="689">
        <f t="shared" ca="1" si="765"/>
        <v>0</v>
      </c>
      <c r="AJ3297" s="688">
        <f>IFERROR(H3297/SUMIF(A:A,A3297,H:H)*SUMIF(Summary!$A$110:$A$186,'Operations Support'!A3297,Summary!$Q$110:$Q$186),0)</f>
        <v>0</v>
      </c>
      <c r="AK3297" s="688">
        <f t="shared" ca="1" si="766"/>
        <v>0</v>
      </c>
      <c r="AM3297" s="688">
        <f>IFERROR($H3297/SUMIF($A:$A,$A3297,$H:$H)*SUMIF(Summary!$A$230:$A$266,$A3297,Summary!$P$230:$P$266),0)</f>
        <v>0</v>
      </c>
      <c r="AN3297" s="688">
        <f>IFERROR($H3297/SUMIF($A:$A,$A3297,$H:$H)*(SUMIF(Summary!$A$230:$A$266,$A3297,Summary!$L$230:$L$266)+SUMIF(Summary!$A$281:$A$317,$A3297,Summary!$L$281:$L$317))-AM3297,0)</f>
        <v>0</v>
      </c>
      <c r="AO3297" s="688">
        <f>IFERROR($H3297/SUMIF($A:$A,$A3297,$H:$H)*SUMIF(Summary!$A$230:$A$266,$A3297,Summary!$Q$230:$Q$266),0)</f>
        <v>0</v>
      </c>
      <c r="AP3297" s="688">
        <f>IFERROR($H3297/SUMIF($A:$A,$A3297,$H:$H)*(SUMIF(Summary!$A$230:$A$266,$A3297,Summary!$L$230:$L$266)+SUMIF(Summary!$A$281:$A$317,$A3297,Summary!$L$281:$L$317))-AO3297,0)</f>
        <v>0</v>
      </c>
      <c r="AQ3297" s="306"/>
      <c r="AR3297" s="688">
        <f t="shared" ca="1" si="767"/>
        <v>0</v>
      </c>
      <c r="AS3297" s="688">
        <f t="shared" ca="1" si="768"/>
        <v>0</v>
      </c>
    </row>
    <row r="3298" spans="1:45" x14ac:dyDescent="0.2">
      <c r="A3298" s="423">
        <v>12826</v>
      </c>
      <c r="B3298" s="424">
        <v>2</v>
      </c>
      <c r="C3298" s="425" t="s">
        <v>317</v>
      </c>
      <c r="D3298" s="422">
        <f t="shared" si="769"/>
        <v>0</v>
      </c>
      <c r="E3298" s="422">
        <f t="shared" si="770"/>
        <v>375</v>
      </c>
      <c r="F3298" s="422">
        <f t="shared" si="771"/>
        <v>1005</v>
      </c>
      <c r="G3298" s="422">
        <f t="shared" si="772"/>
        <v>0</v>
      </c>
      <c r="H3298" s="22">
        <f t="shared" si="773"/>
        <v>1380</v>
      </c>
      <c r="I3298" s="116">
        <v>0</v>
      </c>
      <c r="J3298" s="116">
        <v>150</v>
      </c>
      <c r="K3298" s="116">
        <v>414</v>
      </c>
      <c r="L3298" s="116">
        <v>0</v>
      </c>
      <c r="M3298" s="22">
        <f t="shared" si="774"/>
        <v>564</v>
      </c>
      <c r="N3298" s="116">
        <v>0</v>
      </c>
      <c r="O3298" s="116">
        <v>225</v>
      </c>
      <c r="P3298" s="116">
        <v>591</v>
      </c>
      <c r="Q3298" s="116">
        <v>0</v>
      </c>
      <c r="R3298" s="22">
        <f t="shared" si="775"/>
        <v>816</v>
      </c>
      <c r="S3298" s="116">
        <v>0</v>
      </c>
      <c r="T3298" s="116">
        <v>0</v>
      </c>
      <c r="U3298" s="116">
        <v>0</v>
      </c>
      <c r="V3298" s="116">
        <v>0</v>
      </c>
      <c r="W3298" s="22">
        <f t="shared" si="776"/>
        <v>0</v>
      </c>
      <c r="X3298" s="22">
        <f t="shared" si="777"/>
        <v>46</v>
      </c>
      <c r="Y3298" s="22">
        <f ca="1">OFFSET('Cost Study'!$B$7,'Operations Support'!$C3298,'Operations Support'!$B3298)*$H3298</f>
        <v>3022.2</v>
      </c>
      <c r="Z3298" s="23">
        <f ca="1">Y3298*'Cost Study'!$B$31</f>
        <v>168795.70260918906</v>
      </c>
      <c r="AA3298" s="23">
        <f ca="1">IF(A3298=10298,1.51,1)*IF($B3298&lt;3,$D3298*'Cost Study'!$B$32*OFFSET('Cost Study'!$B$7,'Operations Support'!$C3298,'Operations Support'!$B3298),0)</f>
        <v>0</v>
      </c>
      <c r="AB3298" s="24">
        <f ca="1">AA3298*'Cost Study'!$B$31</f>
        <v>0</v>
      </c>
      <c r="AC3298" s="23">
        <f ca="1">Y3298*'Cost Study'!$B$31</f>
        <v>168795.70260918906</v>
      </c>
      <c r="AD3298" s="24">
        <f ca="1">AA3298*'Cost Study'!$B$31</f>
        <v>0</v>
      </c>
      <c r="AE3298" s="377">
        <f t="shared" ca="1" si="778"/>
        <v>168795.70260918906</v>
      </c>
      <c r="AF3298" s="377">
        <f t="shared" ca="1" si="779"/>
        <v>168795.70260918906</v>
      </c>
      <c r="AH3298" s="688">
        <f>IFERROR($H3298/SUMIF($A:$A,$A3298,$H:$H)*SUMIF(Summary!$A$110:$A$186,$A3298,Summary!$P$110:$P$186),0)</f>
        <v>46818.173027496865</v>
      </c>
      <c r="AI3298" s="689">
        <f t="shared" ca="1" si="765"/>
        <v>121977.52958169219</v>
      </c>
      <c r="AJ3298" s="688">
        <f>IFERROR(H3298/SUMIF(A:A,A3298,H:H)*SUMIF(Summary!$A$110:$A$186,'Operations Support'!A3298,Summary!$Q$110:$Q$186),0)</f>
        <v>47025.61707464722</v>
      </c>
      <c r="AK3298" s="688">
        <f t="shared" ca="1" si="766"/>
        <v>121770.08553454184</v>
      </c>
      <c r="AM3298" s="688">
        <f>IFERROR($H3298/SUMIF($A:$A,$A3298,$H:$H)*SUMIF(Summary!$A$230:$A$266,$A3298,Summary!$P$230:$P$266),0)</f>
        <v>8858.0637425617697</v>
      </c>
      <c r="AN3298" s="688">
        <f>IFERROR($H3298/SUMIF($A:$A,$A3298,$H:$H)*(SUMIF(Summary!$A$230:$A$266,$A3298,Summary!$L$230:$L$266)+SUMIF(Summary!$A$281:$A$317,$A3298,Summary!$L$281:$L$317))-AM3298,0)</f>
        <v>15190.754681783708</v>
      </c>
      <c r="AO3298" s="688">
        <f>IFERROR($H3298/SUMIF($A:$A,$A3298,$H:$H)*SUMIF(Summary!$A$230:$A$266,$A3298,Summary!$Q$230:$Q$266),0)</f>
        <v>8897.3124460853705</v>
      </c>
      <c r="AP3298" s="688">
        <f>IFERROR($H3298/SUMIF($A:$A,$A3298,$H:$H)*(SUMIF(Summary!$A$230:$A$266,$A3298,Summary!$L$230:$L$266)+SUMIF(Summary!$A$281:$A$317,$A3298,Summary!$L$281:$L$317))-AO3298,0)</f>
        <v>15151.505978260107</v>
      </c>
      <c r="AQ3298" s="306"/>
      <c r="AR3298" s="688">
        <f t="shared" ca="1" si="767"/>
        <v>137168.28426347589</v>
      </c>
      <c r="AS3298" s="688">
        <f t="shared" ca="1" si="768"/>
        <v>136921.59151280194</v>
      </c>
    </row>
    <row r="3299" spans="1:45" x14ac:dyDescent="0.2">
      <c r="A3299" s="423">
        <v>12826</v>
      </c>
      <c r="B3299" s="424">
        <v>2</v>
      </c>
      <c r="C3299" s="425" t="s">
        <v>318</v>
      </c>
      <c r="D3299" s="422">
        <f t="shared" si="769"/>
        <v>830</v>
      </c>
      <c r="E3299" s="422">
        <f t="shared" si="770"/>
        <v>468</v>
      </c>
      <c r="F3299" s="422">
        <f t="shared" si="771"/>
        <v>266</v>
      </c>
      <c r="G3299" s="422">
        <f t="shared" si="772"/>
        <v>0</v>
      </c>
      <c r="H3299" s="22">
        <f t="shared" si="773"/>
        <v>1564</v>
      </c>
      <c r="I3299" s="116">
        <v>258</v>
      </c>
      <c r="J3299" s="116">
        <v>294</v>
      </c>
      <c r="K3299" s="116">
        <v>87</v>
      </c>
      <c r="L3299" s="116">
        <v>0</v>
      </c>
      <c r="M3299" s="22">
        <f t="shared" si="774"/>
        <v>639</v>
      </c>
      <c r="N3299" s="116">
        <v>368</v>
      </c>
      <c r="O3299" s="116">
        <v>174</v>
      </c>
      <c r="P3299" s="116">
        <v>59</v>
      </c>
      <c r="Q3299" s="116">
        <v>0</v>
      </c>
      <c r="R3299" s="22">
        <f t="shared" si="775"/>
        <v>601</v>
      </c>
      <c r="S3299" s="116">
        <v>204</v>
      </c>
      <c r="T3299" s="116">
        <v>0</v>
      </c>
      <c r="U3299" s="116">
        <v>120</v>
      </c>
      <c r="V3299" s="116">
        <v>0</v>
      </c>
      <c r="W3299" s="22">
        <f t="shared" si="776"/>
        <v>324</v>
      </c>
      <c r="X3299" s="22">
        <f t="shared" si="777"/>
        <v>52.133333333333333</v>
      </c>
      <c r="Y3299" s="22">
        <f ca="1">OFFSET('Cost Study'!$B$7,'Operations Support'!$C3299,'Operations Support'!$B3299)*$H3299</f>
        <v>3581.56</v>
      </c>
      <c r="Z3299" s="23">
        <f ca="1">Y3299*'Cost Study'!$B$31</f>
        <v>200037.0381301592</v>
      </c>
      <c r="AA3299" s="23">
        <f ca="1">IF(A3299=10298,1.51,1)*IF($B3299&lt;3,$D3299*'Cost Study'!$B$32*OFFSET('Cost Study'!$B$7,'Operations Support'!$C3299,'Operations Support'!$B3299),0)</f>
        <v>190.07</v>
      </c>
      <c r="AB3299" s="24">
        <f ca="1">AA3299*'Cost Study'!$B$31</f>
        <v>10615.776320206658</v>
      </c>
      <c r="AC3299" s="23">
        <f ca="1">Y3299*'Cost Study'!$B$31</f>
        <v>200037.0381301592</v>
      </c>
      <c r="AD3299" s="24">
        <f ca="1">AA3299*'Cost Study'!$B$31</f>
        <v>10615.776320206658</v>
      </c>
      <c r="AE3299" s="377">
        <f t="shared" ca="1" si="778"/>
        <v>210652.81445036587</v>
      </c>
      <c r="AF3299" s="377">
        <f t="shared" ca="1" si="779"/>
        <v>210652.81445036587</v>
      </c>
      <c r="AH3299" s="688">
        <f>IFERROR($H3299/SUMIF($A:$A,$A3299,$H:$H)*SUMIF(Summary!$A$110:$A$186,$A3299,Summary!$P$110:$P$186),0)</f>
        <v>53060.596097829781</v>
      </c>
      <c r="AI3299" s="689">
        <f t="shared" ca="1" si="765"/>
        <v>157592.21835253609</v>
      </c>
      <c r="AJ3299" s="688">
        <f>IFERROR(H3299/SUMIF(A:A,A3299,H:H)*SUMIF(Summary!$A$110:$A$186,'Operations Support'!A3299,Summary!$Q$110:$Q$186),0)</f>
        <v>53295.699351266849</v>
      </c>
      <c r="AK3299" s="688">
        <f t="shared" ca="1" si="766"/>
        <v>157357.11509909903</v>
      </c>
      <c r="AM3299" s="688">
        <f>IFERROR($H3299/SUMIF($A:$A,$A3299,$H:$H)*SUMIF(Summary!$A$230:$A$266,$A3299,Summary!$P$230:$P$266),0)</f>
        <v>10039.138908236673</v>
      </c>
      <c r="AN3299" s="688">
        <f>IFERROR($H3299/SUMIF($A:$A,$A3299,$H:$H)*(SUMIF(Summary!$A$230:$A$266,$A3299,Summary!$L$230:$L$266)+SUMIF(Summary!$A$281:$A$317,$A3299,Summary!$L$281:$L$317))-AM3299,0)</f>
        <v>17216.188639354867</v>
      </c>
      <c r="AO3299" s="688">
        <f>IFERROR($H3299/SUMIF($A:$A,$A3299,$H:$H)*SUMIF(Summary!$A$230:$A$266,$A3299,Summary!$Q$230:$Q$266),0)</f>
        <v>10083.620772230086</v>
      </c>
      <c r="AP3299" s="688">
        <f>IFERROR($H3299/SUMIF($A:$A,$A3299,$H:$H)*(SUMIF(Summary!$A$230:$A$266,$A3299,Summary!$L$230:$L$266)+SUMIF(Summary!$A$281:$A$317,$A3299,Summary!$L$281:$L$317))-AO3299,0)</f>
        <v>17171.706775361454</v>
      </c>
      <c r="AQ3299" s="306"/>
      <c r="AR3299" s="688">
        <f t="shared" ca="1" si="767"/>
        <v>174808.40699189095</v>
      </c>
      <c r="AS3299" s="688">
        <f t="shared" ca="1" si="768"/>
        <v>174528.8218744605</v>
      </c>
    </row>
    <row r="3300" spans="1:45" x14ac:dyDescent="0.2">
      <c r="A3300" s="423">
        <v>12826</v>
      </c>
      <c r="B3300" s="424">
        <v>2</v>
      </c>
      <c r="C3300" s="425" t="s">
        <v>319</v>
      </c>
      <c r="D3300" s="422">
        <f t="shared" si="769"/>
        <v>147</v>
      </c>
      <c r="E3300" s="422">
        <f t="shared" si="770"/>
        <v>47</v>
      </c>
      <c r="F3300" s="422">
        <f t="shared" si="771"/>
        <v>21</v>
      </c>
      <c r="G3300" s="422">
        <f t="shared" si="772"/>
        <v>0</v>
      </c>
      <c r="H3300" s="22">
        <f t="shared" si="773"/>
        <v>215</v>
      </c>
      <c r="I3300" s="116">
        <v>99</v>
      </c>
      <c r="J3300" s="116">
        <v>31</v>
      </c>
      <c r="K3300" s="116">
        <v>21</v>
      </c>
      <c r="L3300" s="116">
        <v>0</v>
      </c>
      <c r="M3300" s="22">
        <f t="shared" si="774"/>
        <v>151</v>
      </c>
      <c r="N3300" s="116">
        <v>48</v>
      </c>
      <c r="O3300" s="116">
        <v>16</v>
      </c>
      <c r="P3300" s="116">
        <v>0</v>
      </c>
      <c r="Q3300" s="116">
        <v>0</v>
      </c>
      <c r="R3300" s="22">
        <f t="shared" si="775"/>
        <v>64</v>
      </c>
      <c r="S3300" s="116">
        <v>0</v>
      </c>
      <c r="T3300" s="116">
        <v>0</v>
      </c>
      <c r="U3300" s="116">
        <v>0</v>
      </c>
      <c r="V3300" s="116">
        <v>0</v>
      </c>
      <c r="W3300" s="22">
        <f t="shared" si="776"/>
        <v>0</v>
      </c>
      <c r="X3300" s="22">
        <f t="shared" si="777"/>
        <v>7.166666666666667</v>
      </c>
      <c r="Y3300" s="22">
        <f ca="1">OFFSET('Cost Study'!$B$7,'Operations Support'!$C3300,'Operations Support'!$B3300)*$H3300</f>
        <v>438.6</v>
      </c>
      <c r="Z3300" s="23">
        <f ca="1">Y3300*'Cost Study'!$B$31</f>
        <v>24496.65646363256</v>
      </c>
      <c r="AA3300" s="23">
        <f ca="1">IF(A3300=10298,1.51,1)*IF($B3300&lt;3,$D3300*'Cost Study'!$B$32*OFFSET('Cost Study'!$B$7,'Operations Support'!$C3300,'Operations Support'!$B3300),0)</f>
        <v>29.988000000000003</v>
      </c>
      <c r="AB3300" s="24">
        <f ca="1">AA3300*'Cost Study'!$B$31</f>
        <v>1674.8876744902263</v>
      </c>
      <c r="AC3300" s="23">
        <f ca="1">Y3300*'Cost Study'!$B$31</f>
        <v>24496.65646363256</v>
      </c>
      <c r="AD3300" s="24">
        <f ca="1">AA3300*'Cost Study'!$B$31</f>
        <v>1674.8876744902263</v>
      </c>
      <c r="AE3300" s="377">
        <f t="shared" ca="1" si="778"/>
        <v>26171.544138122787</v>
      </c>
      <c r="AF3300" s="377">
        <f t="shared" ca="1" si="779"/>
        <v>26171.544138122787</v>
      </c>
      <c r="AH3300" s="688">
        <f>IFERROR($H3300/SUMIF($A:$A,$A3300,$H:$H)*SUMIF(Summary!$A$110:$A$186,$A3300,Summary!$P$110:$P$186),0)</f>
        <v>7294.135652834656</v>
      </c>
      <c r="AI3300" s="689">
        <f t="shared" ca="1" si="765"/>
        <v>18877.408485288131</v>
      </c>
      <c r="AJ3300" s="688">
        <f>IFERROR(H3300/SUMIF(A:A,A3300,H:H)*SUMIF(Summary!$A$110:$A$186,'Operations Support'!A3300,Summary!$Q$110:$Q$186),0)</f>
        <v>7326.454834093588</v>
      </c>
      <c r="AK3300" s="688">
        <f t="shared" ca="1" si="766"/>
        <v>18845.089304029199</v>
      </c>
      <c r="AM3300" s="688">
        <f>IFERROR($H3300/SUMIF($A:$A,$A3300,$H:$H)*SUMIF(Summary!$A$230:$A$266,$A3300,Summary!$P$230:$P$266),0)</f>
        <v>1380.0606555440438</v>
      </c>
      <c r="AN3300" s="688">
        <f>IFERROR($H3300/SUMIF($A:$A,$A3300,$H:$H)*(SUMIF(Summary!$A$230:$A$266,$A3300,Summary!$L$230:$L$266)+SUMIF(Summary!$A$281:$A$317,$A3300,Summary!$L$281:$L$317))-AM3300,0)</f>
        <v>2366.6755482489107</v>
      </c>
      <c r="AO3300" s="688">
        <f>IFERROR($H3300/SUMIF($A:$A,$A3300,$H:$H)*SUMIF(Summary!$A$230:$A$266,$A3300,Summary!$Q$230:$Q$266),0)</f>
        <v>1386.1754897886626</v>
      </c>
      <c r="AP3300" s="688">
        <f>IFERROR($H3300/SUMIF($A:$A,$A3300,$H:$H)*(SUMIF(Summary!$A$230:$A$266,$A3300,Summary!$L$230:$L$266)+SUMIF(Summary!$A$281:$A$317,$A3300,Summary!$L$281:$L$317))-AO3300,0)</f>
        <v>2360.5607140042916</v>
      </c>
      <c r="AQ3300" s="306"/>
      <c r="AR3300" s="688">
        <f t="shared" ca="1" si="767"/>
        <v>21244.084033537041</v>
      </c>
      <c r="AS3300" s="688">
        <f t="shared" ca="1" si="768"/>
        <v>21205.650018033492</v>
      </c>
    </row>
    <row r="3301" spans="1:45" x14ac:dyDescent="0.2">
      <c r="A3301" s="423">
        <v>12826</v>
      </c>
      <c r="B3301" s="424">
        <v>2</v>
      </c>
      <c r="C3301" s="425" t="s">
        <v>320</v>
      </c>
      <c r="D3301" s="422">
        <f t="shared" si="769"/>
        <v>0</v>
      </c>
      <c r="E3301" s="422">
        <f t="shared" si="770"/>
        <v>0</v>
      </c>
      <c r="F3301" s="422">
        <f t="shared" si="771"/>
        <v>0</v>
      </c>
      <c r="G3301" s="422">
        <f t="shared" si="772"/>
        <v>0</v>
      </c>
      <c r="H3301" s="22">
        <f t="shared" si="773"/>
        <v>0</v>
      </c>
      <c r="I3301" s="116">
        <v>0</v>
      </c>
      <c r="J3301" s="116">
        <v>0</v>
      </c>
      <c r="K3301" s="116">
        <v>0</v>
      </c>
      <c r="L3301" s="116">
        <v>0</v>
      </c>
      <c r="M3301" s="22">
        <f t="shared" si="774"/>
        <v>0</v>
      </c>
      <c r="N3301" s="116">
        <v>0</v>
      </c>
      <c r="O3301" s="116">
        <v>0</v>
      </c>
      <c r="P3301" s="116">
        <v>0</v>
      </c>
      <c r="Q3301" s="116">
        <v>0</v>
      </c>
      <c r="R3301" s="22">
        <f t="shared" si="775"/>
        <v>0</v>
      </c>
      <c r="S3301" s="116">
        <v>0</v>
      </c>
      <c r="T3301" s="116">
        <v>0</v>
      </c>
      <c r="U3301" s="116">
        <v>0</v>
      </c>
      <c r="V3301" s="116">
        <v>0</v>
      </c>
      <c r="W3301" s="22">
        <f t="shared" si="776"/>
        <v>0</v>
      </c>
      <c r="X3301" s="22">
        <f t="shared" si="777"/>
        <v>0</v>
      </c>
      <c r="Y3301" s="22">
        <f ca="1">OFFSET('Cost Study'!$B$7,'Operations Support'!$C3301,'Operations Support'!$B3301)*$H3301</f>
        <v>0</v>
      </c>
      <c r="Z3301" s="23">
        <f ca="1">Y3301*'Cost Study'!$B$31</f>
        <v>0</v>
      </c>
      <c r="AA3301" s="23">
        <f ca="1">IF(A3301=10298,1.51,1)*IF($B3301&lt;3,$D3301*'Cost Study'!$B$32*OFFSET('Cost Study'!$B$7,'Operations Support'!$C3301,'Operations Support'!$B3301),0)</f>
        <v>0</v>
      </c>
      <c r="AB3301" s="24">
        <f ca="1">AA3301*'Cost Study'!$B$31</f>
        <v>0</v>
      </c>
      <c r="AC3301" s="23">
        <f ca="1">Y3301*'Cost Study'!$B$31</f>
        <v>0</v>
      </c>
      <c r="AD3301" s="24">
        <f ca="1">AA3301*'Cost Study'!$B$31</f>
        <v>0</v>
      </c>
      <c r="AE3301" s="377">
        <f t="shared" ca="1" si="778"/>
        <v>0</v>
      </c>
      <c r="AF3301" s="377">
        <f t="shared" ca="1" si="779"/>
        <v>0</v>
      </c>
      <c r="AH3301" s="688">
        <f>IFERROR($H3301/SUMIF($A:$A,$A3301,$H:$H)*SUMIF(Summary!$A$110:$A$186,$A3301,Summary!$P$110:$P$186),0)</f>
        <v>0</v>
      </c>
      <c r="AI3301" s="689">
        <f t="shared" ca="1" si="765"/>
        <v>0</v>
      </c>
      <c r="AJ3301" s="688">
        <f>IFERROR(H3301/SUMIF(A:A,A3301,H:H)*SUMIF(Summary!$A$110:$A$186,'Operations Support'!A3301,Summary!$Q$110:$Q$186),0)</f>
        <v>0</v>
      </c>
      <c r="AK3301" s="688">
        <f t="shared" ca="1" si="766"/>
        <v>0</v>
      </c>
      <c r="AM3301" s="688">
        <f>IFERROR($H3301/SUMIF($A:$A,$A3301,$H:$H)*SUMIF(Summary!$A$230:$A$266,$A3301,Summary!$P$230:$P$266),0)</f>
        <v>0</v>
      </c>
      <c r="AN3301" s="688">
        <f>IFERROR($H3301/SUMIF($A:$A,$A3301,$H:$H)*(SUMIF(Summary!$A$230:$A$266,$A3301,Summary!$L$230:$L$266)+SUMIF(Summary!$A$281:$A$317,$A3301,Summary!$L$281:$L$317))-AM3301,0)</f>
        <v>0</v>
      </c>
      <c r="AO3301" s="688">
        <f>IFERROR($H3301/SUMIF($A:$A,$A3301,$H:$H)*SUMIF(Summary!$A$230:$A$266,$A3301,Summary!$Q$230:$Q$266),0)</f>
        <v>0</v>
      </c>
      <c r="AP3301" s="688">
        <f>IFERROR($H3301/SUMIF($A:$A,$A3301,$H:$H)*(SUMIF(Summary!$A$230:$A$266,$A3301,Summary!$L$230:$L$266)+SUMIF(Summary!$A$281:$A$317,$A3301,Summary!$L$281:$L$317))-AO3301,0)</f>
        <v>0</v>
      </c>
      <c r="AQ3301" s="306"/>
      <c r="AR3301" s="688">
        <f t="shared" ca="1" si="767"/>
        <v>0</v>
      </c>
      <c r="AS3301" s="688">
        <f t="shared" ca="1" si="768"/>
        <v>0</v>
      </c>
    </row>
    <row r="3302" spans="1:45" x14ac:dyDescent="0.2">
      <c r="A3302" s="423">
        <v>12826</v>
      </c>
      <c r="B3302" s="424">
        <v>3</v>
      </c>
      <c r="C3302" s="425" t="s">
        <v>300</v>
      </c>
      <c r="D3302" s="422">
        <f t="shared" si="769"/>
        <v>1866</v>
      </c>
      <c r="E3302" s="422">
        <f t="shared" si="770"/>
        <v>114</v>
      </c>
      <c r="F3302" s="422">
        <f t="shared" si="771"/>
        <v>303</v>
      </c>
      <c r="G3302" s="422">
        <f t="shared" si="772"/>
        <v>0</v>
      </c>
      <c r="H3302" s="22">
        <f t="shared" si="773"/>
        <v>2283</v>
      </c>
      <c r="I3302" s="116">
        <v>891</v>
      </c>
      <c r="J3302" s="116">
        <v>51</v>
      </c>
      <c r="K3302" s="116">
        <v>87</v>
      </c>
      <c r="L3302" s="116">
        <v>0</v>
      </c>
      <c r="M3302" s="22">
        <f t="shared" si="774"/>
        <v>1029</v>
      </c>
      <c r="N3302" s="116">
        <v>804</v>
      </c>
      <c r="O3302" s="116">
        <v>0</v>
      </c>
      <c r="P3302" s="116">
        <v>30</v>
      </c>
      <c r="Q3302" s="116">
        <v>0</v>
      </c>
      <c r="R3302" s="22">
        <f t="shared" si="775"/>
        <v>834</v>
      </c>
      <c r="S3302" s="116">
        <v>171</v>
      </c>
      <c r="T3302" s="116">
        <v>63</v>
      </c>
      <c r="U3302" s="116">
        <v>186</v>
      </c>
      <c r="V3302" s="116">
        <v>0</v>
      </c>
      <c r="W3302" s="22">
        <f t="shared" si="776"/>
        <v>420</v>
      </c>
      <c r="X3302" s="22">
        <f t="shared" si="777"/>
        <v>95.125</v>
      </c>
      <c r="Y3302" s="22">
        <f ca="1">OFFSET('Cost Study'!$B$7,'Operations Support'!$C3302,'Operations Support'!$B3302)*$H3302</f>
        <v>9816.9</v>
      </c>
      <c r="Z3302" s="23">
        <f ca="1">Y3302*'Cost Study'!$B$31</f>
        <v>548292.81084777578</v>
      </c>
      <c r="AA3302" s="23">
        <f ca="1">IF(A3302=10298,1.51,1)*IF($B3302&lt;3,$D3302*'Cost Study'!$B$32*OFFSET('Cost Study'!$B$7,'Operations Support'!$C3302,'Operations Support'!$B3302),0)</f>
        <v>0</v>
      </c>
      <c r="AB3302" s="24">
        <f ca="1">AA3302*'Cost Study'!$B$31</f>
        <v>0</v>
      </c>
      <c r="AC3302" s="23">
        <f ca="1">Y3302*'Cost Study'!$B$31</f>
        <v>548292.81084777578</v>
      </c>
      <c r="AD3302" s="24">
        <f ca="1">AA3302*'Cost Study'!$B$31</f>
        <v>0</v>
      </c>
      <c r="AE3302" s="377">
        <f t="shared" ca="1" si="778"/>
        <v>548292.81084777578</v>
      </c>
      <c r="AF3302" s="377">
        <f t="shared" ca="1" si="779"/>
        <v>548292.81084777578</v>
      </c>
      <c r="AH3302" s="688">
        <f>IFERROR($H3302/SUMIF($A:$A,$A3302,$H:$H)*SUMIF(Summary!$A$110:$A$186,$A3302,Summary!$P$110:$P$186),0)</f>
        <v>77453.542769402411</v>
      </c>
      <c r="AI3302" s="689">
        <f t="shared" ca="1" si="765"/>
        <v>470839.2680783734</v>
      </c>
      <c r="AJ3302" s="688">
        <f>IFERROR(H3302/SUMIF(A:A,A3302,H:H)*SUMIF(Summary!$A$110:$A$186,'Operations Support'!A3302,Summary!$Q$110:$Q$186),0)</f>
        <v>77796.727377840289</v>
      </c>
      <c r="AK3302" s="688">
        <f t="shared" ca="1" si="766"/>
        <v>470496.08346993546</v>
      </c>
      <c r="AM3302" s="688">
        <f>IFERROR($H3302/SUMIF($A:$A,$A3302,$H:$H)*SUMIF(Summary!$A$230:$A$266,$A3302,Summary!$P$230:$P$266),0)</f>
        <v>14654.318495846754</v>
      </c>
      <c r="AN3302" s="688">
        <f>IFERROR($H3302/SUMIF($A:$A,$A3302,$H:$H)*(SUMIF(Summary!$A$230:$A$266,$A3302,Summary!$L$230:$L$266)+SUMIF(Summary!$A$281:$A$317,$A3302,Summary!$L$281:$L$317))-AM3302,0)</f>
        <v>25130.791984429132</v>
      </c>
      <c r="AO3302" s="688">
        <f>IFERROR($H3302/SUMIF($A:$A,$A3302,$H:$H)*SUMIF(Summary!$A$230:$A$266,$A3302,Summary!$Q$230:$Q$266),0)</f>
        <v>14719.249503197751</v>
      </c>
      <c r="AP3302" s="688">
        <f>IFERROR($H3302/SUMIF($A:$A,$A3302,$H:$H)*(SUMIF(Summary!$A$230:$A$266,$A3302,Summary!$L$230:$L$266)+SUMIF(Summary!$A$281:$A$317,$A3302,Summary!$L$281:$L$317))-AO3302,0)</f>
        <v>25065.860977078133</v>
      </c>
      <c r="AQ3302" s="306"/>
      <c r="AR3302" s="688">
        <f t="shared" ca="1" si="767"/>
        <v>495970.06006280251</v>
      </c>
      <c r="AS3302" s="688">
        <f t="shared" ca="1" si="768"/>
        <v>495561.94444701361</v>
      </c>
    </row>
    <row r="3303" spans="1:45" x14ac:dyDescent="0.2">
      <c r="A3303" s="423">
        <v>12826</v>
      </c>
      <c r="B3303" s="424">
        <v>3</v>
      </c>
      <c r="C3303" s="425" t="s">
        <v>301</v>
      </c>
      <c r="D3303" s="422">
        <f t="shared" si="769"/>
        <v>990</v>
      </c>
      <c r="E3303" s="422">
        <f t="shared" si="770"/>
        <v>168</v>
      </c>
      <c r="F3303" s="422">
        <f t="shared" si="771"/>
        <v>0</v>
      </c>
      <c r="G3303" s="422">
        <f t="shared" si="772"/>
        <v>0</v>
      </c>
      <c r="H3303" s="22">
        <f t="shared" si="773"/>
        <v>1158</v>
      </c>
      <c r="I3303" s="116">
        <v>291</v>
      </c>
      <c r="J3303" s="116">
        <v>111</v>
      </c>
      <c r="K3303" s="116">
        <v>0</v>
      </c>
      <c r="L3303" s="116">
        <v>0</v>
      </c>
      <c r="M3303" s="22">
        <f t="shared" si="774"/>
        <v>402</v>
      </c>
      <c r="N3303" s="116">
        <v>516</v>
      </c>
      <c r="O3303" s="116">
        <v>57</v>
      </c>
      <c r="P3303" s="116">
        <v>0</v>
      </c>
      <c r="Q3303" s="116">
        <v>0</v>
      </c>
      <c r="R3303" s="22">
        <f t="shared" si="775"/>
        <v>573</v>
      </c>
      <c r="S3303" s="116">
        <v>183</v>
      </c>
      <c r="T3303" s="116">
        <v>0</v>
      </c>
      <c r="U3303" s="116">
        <v>0</v>
      </c>
      <c r="V3303" s="116">
        <v>0</v>
      </c>
      <c r="W3303" s="22">
        <f t="shared" si="776"/>
        <v>183</v>
      </c>
      <c r="X3303" s="22">
        <f t="shared" si="777"/>
        <v>48.25</v>
      </c>
      <c r="Y3303" s="22">
        <f ca="1">OFFSET('Cost Study'!$B$7,'Operations Support'!$C3303,'Operations Support'!$B3303)*$H3303</f>
        <v>8488.14</v>
      </c>
      <c r="Z3303" s="23">
        <f ca="1">Y3303*'Cost Study'!$B$31</f>
        <v>474079.00044509361</v>
      </c>
      <c r="AA3303" s="23">
        <f ca="1">IF(A3303=10298,1.51,1)*IF($B3303&lt;3,$D3303*'Cost Study'!$B$32*OFFSET('Cost Study'!$B$7,'Operations Support'!$C3303,'Operations Support'!$B3303),0)</f>
        <v>0</v>
      </c>
      <c r="AB3303" s="24">
        <f ca="1">AA3303*'Cost Study'!$B$31</f>
        <v>0</v>
      </c>
      <c r="AC3303" s="23">
        <f ca="1">Y3303*'Cost Study'!$B$31</f>
        <v>474079.00044509361</v>
      </c>
      <c r="AD3303" s="24">
        <f ca="1">AA3303*'Cost Study'!$B$31</f>
        <v>0</v>
      </c>
      <c r="AE3303" s="377">
        <f t="shared" ca="1" si="778"/>
        <v>474079.00044509361</v>
      </c>
      <c r="AF3303" s="377">
        <f t="shared" ca="1" si="779"/>
        <v>474079.00044509361</v>
      </c>
      <c r="AH3303" s="688">
        <f>IFERROR($H3303/SUMIF($A:$A,$A3303,$H:$H)*SUMIF(Summary!$A$110:$A$186,$A3303,Summary!$P$110:$P$186),0)</f>
        <v>39286.553888290844</v>
      </c>
      <c r="AI3303" s="689">
        <f t="shared" ca="1" si="765"/>
        <v>434792.44655680278</v>
      </c>
      <c r="AJ3303" s="688">
        <f>IFERROR(H3303/SUMIF(A:A,A3303,H:H)*SUMIF(Summary!$A$110:$A$186,'Operations Support'!A3303,Summary!$Q$110:$Q$186),0)</f>
        <v>39460.626501769191</v>
      </c>
      <c r="AK3303" s="688">
        <f t="shared" ca="1" si="766"/>
        <v>434618.37394332443</v>
      </c>
      <c r="AM3303" s="688">
        <f>IFERROR($H3303/SUMIF($A:$A,$A3303,$H:$H)*SUMIF(Summary!$A$230:$A$266,$A3303,Summary!$P$230:$P$266),0)</f>
        <v>7433.0708796279205</v>
      </c>
      <c r="AN3303" s="688">
        <f>IFERROR($H3303/SUMIF($A:$A,$A3303,$H:$H)*(SUMIF(Summary!$A$230:$A$266,$A3303,Summary!$L$230:$L$266)+SUMIF(Summary!$A$281:$A$317,$A3303,Summary!$L$281:$L$317))-AM3303,0)</f>
        <v>12747.02458080111</v>
      </c>
      <c r="AO3303" s="688">
        <f>IFERROR($H3303/SUMIF($A:$A,$A3303,$H:$H)*SUMIF(Summary!$A$230:$A$266,$A3303,Summary!$Q$230:$Q$266),0)</f>
        <v>7466.0056612803319</v>
      </c>
      <c r="AP3303" s="688">
        <f>IFERROR($H3303/SUMIF($A:$A,$A3303,$H:$H)*(SUMIF(Summary!$A$230:$A$266,$A3303,Summary!$L$230:$L$266)+SUMIF(Summary!$A$281:$A$317,$A3303,Summary!$L$281:$L$317))-AO3303,0)</f>
        <v>12714.0897991487</v>
      </c>
      <c r="AQ3303" s="306"/>
      <c r="AR3303" s="688">
        <f t="shared" ca="1" si="767"/>
        <v>447539.47113760386</v>
      </c>
      <c r="AS3303" s="688">
        <f t="shared" ca="1" si="768"/>
        <v>447332.46374247316</v>
      </c>
    </row>
    <row r="3304" spans="1:45" x14ac:dyDescent="0.2">
      <c r="A3304" s="423">
        <v>12826</v>
      </c>
      <c r="B3304" s="424">
        <v>3</v>
      </c>
      <c r="C3304" s="425" t="s">
        <v>302</v>
      </c>
      <c r="D3304" s="422">
        <f t="shared" si="769"/>
        <v>0</v>
      </c>
      <c r="E3304" s="422">
        <f t="shared" si="770"/>
        <v>0</v>
      </c>
      <c r="F3304" s="422">
        <f t="shared" si="771"/>
        <v>0</v>
      </c>
      <c r="G3304" s="422">
        <f t="shared" si="772"/>
        <v>0</v>
      </c>
      <c r="H3304" s="22">
        <f t="shared" si="773"/>
        <v>0</v>
      </c>
      <c r="I3304" s="116">
        <v>0</v>
      </c>
      <c r="J3304" s="116">
        <v>0</v>
      </c>
      <c r="K3304" s="116">
        <v>0</v>
      </c>
      <c r="L3304" s="116">
        <v>0</v>
      </c>
      <c r="M3304" s="22">
        <f t="shared" si="774"/>
        <v>0</v>
      </c>
      <c r="N3304" s="116">
        <v>0</v>
      </c>
      <c r="O3304" s="116">
        <v>0</v>
      </c>
      <c r="P3304" s="116">
        <v>0</v>
      </c>
      <c r="Q3304" s="116">
        <v>0</v>
      </c>
      <c r="R3304" s="22">
        <f t="shared" si="775"/>
        <v>0</v>
      </c>
      <c r="S3304" s="116">
        <v>0</v>
      </c>
      <c r="T3304" s="116">
        <v>0</v>
      </c>
      <c r="U3304" s="116">
        <v>0</v>
      </c>
      <c r="V3304" s="116">
        <v>0</v>
      </c>
      <c r="W3304" s="22">
        <f t="shared" si="776"/>
        <v>0</v>
      </c>
      <c r="X3304" s="22">
        <f t="shared" si="777"/>
        <v>0</v>
      </c>
      <c r="Y3304" s="22">
        <f ca="1">OFFSET('Cost Study'!$B$7,'Operations Support'!$C3304,'Operations Support'!$B3304)*$H3304</f>
        <v>0</v>
      </c>
      <c r="Z3304" s="23">
        <f ca="1">Y3304*'Cost Study'!$B$31</f>
        <v>0</v>
      </c>
      <c r="AA3304" s="23">
        <f ca="1">IF(A3304=10298,1.51,1)*IF($B3304&lt;3,$D3304*'Cost Study'!$B$32*OFFSET('Cost Study'!$B$7,'Operations Support'!$C3304,'Operations Support'!$B3304),0)</f>
        <v>0</v>
      </c>
      <c r="AB3304" s="24">
        <f ca="1">AA3304*'Cost Study'!$B$31</f>
        <v>0</v>
      </c>
      <c r="AC3304" s="23">
        <f ca="1">Y3304*'Cost Study'!$B$31</f>
        <v>0</v>
      </c>
      <c r="AD3304" s="24">
        <f ca="1">AA3304*'Cost Study'!$B$31</f>
        <v>0</v>
      </c>
      <c r="AE3304" s="377">
        <f t="shared" ca="1" si="778"/>
        <v>0</v>
      </c>
      <c r="AF3304" s="377">
        <f t="shared" ca="1" si="779"/>
        <v>0</v>
      </c>
      <c r="AH3304" s="688">
        <f>IFERROR($H3304/SUMIF($A:$A,$A3304,$H:$H)*SUMIF(Summary!$A$110:$A$186,$A3304,Summary!$P$110:$P$186),0)</f>
        <v>0</v>
      </c>
      <c r="AI3304" s="689">
        <f t="shared" ca="1" si="765"/>
        <v>0</v>
      </c>
      <c r="AJ3304" s="688">
        <f>IFERROR(H3304/SUMIF(A:A,A3304,H:H)*SUMIF(Summary!$A$110:$A$186,'Operations Support'!A3304,Summary!$Q$110:$Q$186),0)</f>
        <v>0</v>
      </c>
      <c r="AK3304" s="688">
        <f t="shared" ca="1" si="766"/>
        <v>0</v>
      </c>
      <c r="AM3304" s="688">
        <f>IFERROR($H3304/SUMIF($A:$A,$A3304,$H:$H)*SUMIF(Summary!$A$230:$A$266,$A3304,Summary!$P$230:$P$266),0)</f>
        <v>0</v>
      </c>
      <c r="AN3304" s="688">
        <f>IFERROR($H3304/SUMIF($A:$A,$A3304,$H:$H)*(SUMIF(Summary!$A$230:$A$266,$A3304,Summary!$L$230:$L$266)+SUMIF(Summary!$A$281:$A$317,$A3304,Summary!$L$281:$L$317))-AM3304,0)</f>
        <v>0</v>
      </c>
      <c r="AO3304" s="688">
        <f>IFERROR($H3304/SUMIF($A:$A,$A3304,$H:$H)*SUMIF(Summary!$A$230:$A$266,$A3304,Summary!$Q$230:$Q$266),0)</f>
        <v>0</v>
      </c>
      <c r="AP3304" s="688">
        <f>IFERROR($H3304/SUMIF($A:$A,$A3304,$H:$H)*(SUMIF(Summary!$A$230:$A$266,$A3304,Summary!$L$230:$L$266)+SUMIF(Summary!$A$281:$A$317,$A3304,Summary!$L$281:$L$317))-AO3304,0)</f>
        <v>0</v>
      </c>
      <c r="AQ3304" s="306"/>
      <c r="AR3304" s="688">
        <f t="shared" ca="1" si="767"/>
        <v>0</v>
      </c>
      <c r="AS3304" s="688">
        <f t="shared" ca="1" si="768"/>
        <v>0</v>
      </c>
    </row>
    <row r="3305" spans="1:45" x14ac:dyDescent="0.2">
      <c r="A3305" s="423">
        <v>12826</v>
      </c>
      <c r="B3305" s="424">
        <v>3</v>
      </c>
      <c r="C3305" s="425" t="s">
        <v>303</v>
      </c>
      <c r="D3305" s="422">
        <f t="shared" si="769"/>
        <v>645</v>
      </c>
      <c r="E3305" s="422">
        <f t="shared" si="770"/>
        <v>90</v>
      </c>
      <c r="F3305" s="422">
        <f t="shared" si="771"/>
        <v>39</v>
      </c>
      <c r="G3305" s="422">
        <f t="shared" si="772"/>
        <v>0</v>
      </c>
      <c r="H3305" s="22">
        <f t="shared" si="773"/>
        <v>774</v>
      </c>
      <c r="I3305" s="116">
        <v>180</v>
      </c>
      <c r="J3305" s="116">
        <v>36</v>
      </c>
      <c r="K3305" s="116">
        <v>21</v>
      </c>
      <c r="L3305" s="116">
        <v>0</v>
      </c>
      <c r="M3305" s="22">
        <f t="shared" si="774"/>
        <v>237</v>
      </c>
      <c r="N3305" s="116">
        <v>288</v>
      </c>
      <c r="O3305" s="116">
        <v>51</v>
      </c>
      <c r="P3305" s="116">
        <v>18</v>
      </c>
      <c r="Q3305" s="116">
        <v>0</v>
      </c>
      <c r="R3305" s="22">
        <f t="shared" si="775"/>
        <v>357</v>
      </c>
      <c r="S3305" s="116">
        <v>177</v>
      </c>
      <c r="T3305" s="116">
        <v>3</v>
      </c>
      <c r="U3305" s="116">
        <v>0</v>
      </c>
      <c r="V3305" s="116">
        <v>0</v>
      </c>
      <c r="W3305" s="22">
        <f t="shared" si="776"/>
        <v>180</v>
      </c>
      <c r="X3305" s="22">
        <f t="shared" si="777"/>
        <v>32.25</v>
      </c>
      <c r="Y3305" s="22">
        <f ca="1">OFFSET('Cost Study'!$B$7,'Operations Support'!$C3305,'Operations Support'!$B3305)*$H3305</f>
        <v>1865.3400000000001</v>
      </c>
      <c r="Z3305" s="23">
        <f ca="1">Y3305*'Cost Study'!$B$31</f>
        <v>104182.8389600373</v>
      </c>
      <c r="AA3305" s="23">
        <f ca="1">IF(A3305=10298,1.51,1)*IF($B3305&lt;3,$D3305*'Cost Study'!$B$32*OFFSET('Cost Study'!$B$7,'Operations Support'!$C3305,'Operations Support'!$B3305),0)</f>
        <v>0</v>
      </c>
      <c r="AB3305" s="24">
        <f ca="1">AA3305*'Cost Study'!$B$31</f>
        <v>0</v>
      </c>
      <c r="AC3305" s="23">
        <f ca="1">Y3305*'Cost Study'!$B$31</f>
        <v>104182.8389600373</v>
      </c>
      <c r="AD3305" s="24">
        <f ca="1">AA3305*'Cost Study'!$B$31</f>
        <v>0</v>
      </c>
      <c r="AE3305" s="377">
        <f t="shared" ca="1" si="778"/>
        <v>104182.8389600373</v>
      </c>
      <c r="AF3305" s="377">
        <f t="shared" ca="1" si="779"/>
        <v>104182.8389600373</v>
      </c>
      <c r="AH3305" s="688">
        <f>IFERROR($H3305/SUMIF($A:$A,$A3305,$H:$H)*SUMIF(Summary!$A$110:$A$186,$A3305,Summary!$P$110:$P$186),0)</f>
        <v>26258.888350204761</v>
      </c>
      <c r="AI3305" s="689">
        <f t="shared" ca="1" si="765"/>
        <v>77923.950609832536</v>
      </c>
      <c r="AJ3305" s="688">
        <f>IFERROR(H3305/SUMIF(A:A,A3305,H:H)*SUMIF(Summary!$A$110:$A$186,'Operations Support'!A3305,Summary!$Q$110:$Q$186),0)</f>
        <v>26375.237402736919</v>
      </c>
      <c r="AK3305" s="688">
        <f t="shared" ca="1" si="766"/>
        <v>77807.601557300382</v>
      </c>
      <c r="AM3305" s="688">
        <f>IFERROR($H3305/SUMIF($A:$A,$A3305,$H:$H)*SUMIF(Summary!$A$230:$A$266,$A3305,Summary!$P$230:$P$266),0)</f>
        <v>4968.2183599585578</v>
      </c>
      <c r="AN3305" s="688">
        <f>IFERROR($H3305/SUMIF($A:$A,$A3305,$H:$H)*(SUMIF(Summary!$A$230:$A$266,$A3305,Summary!$L$230:$L$266)+SUMIF(Summary!$A$281:$A$317,$A3305,Summary!$L$281:$L$317))-AM3305,0)</f>
        <v>8520.0319736960773</v>
      </c>
      <c r="AO3305" s="688">
        <f>IFERROR($H3305/SUMIF($A:$A,$A3305,$H:$H)*SUMIF(Summary!$A$230:$A$266,$A3305,Summary!$Q$230:$Q$266),0)</f>
        <v>4990.231763239186</v>
      </c>
      <c r="AP3305" s="688">
        <f>IFERROR($H3305/SUMIF($A:$A,$A3305,$H:$H)*(SUMIF(Summary!$A$230:$A$266,$A3305,Summary!$L$230:$L$266)+SUMIF(Summary!$A$281:$A$317,$A3305,Summary!$L$281:$L$317))-AO3305,0)</f>
        <v>8498.0185704154501</v>
      </c>
      <c r="AQ3305" s="306"/>
      <c r="AR3305" s="688">
        <f t="shared" ca="1" si="767"/>
        <v>86443.982583528617</v>
      </c>
      <c r="AS3305" s="688">
        <f t="shared" ca="1" si="768"/>
        <v>86305.62012771584</v>
      </c>
    </row>
    <row r="3306" spans="1:45" x14ac:dyDescent="0.2">
      <c r="A3306" s="423">
        <v>12826</v>
      </c>
      <c r="B3306" s="424">
        <v>3</v>
      </c>
      <c r="C3306" s="425" t="s">
        <v>304</v>
      </c>
      <c r="D3306" s="422">
        <f t="shared" si="769"/>
        <v>0</v>
      </c>
      <c r="E3306" s="422">
        <f t="shared" si="770"/>
        <v>0</v>
      </c>
      <c r="F3306" s="422">
        <f t="shared" si="771"/>
        <v>0</v>
      </c>
      <c r="G3306" s="422">
        <f t="shared" si="772"/>
        <v>0</v>
      </c>
      <c r="H3306" s="22">
        <f t="shared" si="773"/>
        <v>0</v>
      </c>
      <c r="I3306" s="116">
        <v>0</v>
      </c>
      <c r="J3306" s="116">
        <v>0</v>
      </c>
      <c r="K3306" s="116">
        <v>0</v>
      </c>
      <c r="L3306" s="116">
        <v>0</v>
      </c>
      <c r="M3306" s="22">
        <f t="shared" si="774"/>
        <v>0</v>
      </c>
      <c r="N3306" s="116">
        <v>0</v>
      </c>
      <c r="O3306" s="116">
        <v>0</v>
      </c>
      <c r="P3306" s="116">
        <v>0</v>
      </c>
      <c r="Q3306" s="116">
        <v>0</v>
      </c>
      <c r="R3306" s="22">
        <f t="shared" si="775"/>
        <v>0</v>
      </c>
      <c r="S3306" s="116">
        <v>0</v>
      </c>
      <c r="T3306" s="116">
        <v>0</v>
      </c>
      <c r="U3306" s="116">
        <v>0</v>
      </c>
      <c r="V3306" s="116">
        <v>0</v>
      </c>
      <c r="W3306" s="22">
        <f t="shared" si="776"/>
        <v>0</v>
      </c>
      <c r="X3306" s="22">
        <f t="shared" si="777"/>
        <v>0</v>
      </c>
      <c r="Y3306" s="22">
        <f ca="1">OFFSET('Cost Study'!$B$7,'Operations Support'!$C3306,'Operations Support'!$B3306)*$H3306</f>
        <v>0</v>
      </c>
      <c r="Z3306" s="23">
        <f ca="1">Y3306*'Cost Study'!$B$31</f>
        <v>0</v>
      </c>
      <c r="AA3306" s="23">
        <f ca="1">IF(A3306=10298,1.51,1)*IF($B3306&lt;3,$D3306*'Cost Study'!$B$32*OFFSET('Cost Study'!$B$7,'Operations Support'!$C3306,'Operations Support'!$B3306),0)</f>
        <v>0</v>
      </c>
      <c r="AB3306" s="24">
        <f ca="1">AA3306*'Cost Study'!$B$31</f>
        <v>0</v>
      </c>
      <c r="AC3306" s="23">
        <f ca="1">Y3306*'Cost Study'!$B$31</f>
        <v>0</v>
      </c>
      <c r="AD3306" s="24">
        <f ca="1">AA3306*'Cost Study'!$B$31</f>
        <v>0</v>
      </c>
      <c r="AE3306" s="377">
        <f t="shared" ca="1" si="778"/>
        <v>0</v>
      </c>
      <c r="AF3306" s="377">
        <f t="shared" ca="1" si="779"/>
        <v>0</v>
      </c>
      <c r="AH3306" s="688">
        <f>IFERROR($H3306/SUMIF($A:$A,$A3306,$H:$H)*SUMIF(Summary!$A$110:$A$186,$A3306,Summary!$P$110:$P$186),0)</f>
        <v>0</v>
      </c>
      <c r="AI3306" s="689">
        <f t="shared" ca="1" si="765"/>
        <v>0</v>
      </c>
      <c r="AJ3306" s="688">
        <f>IFERROR(H3306/SUMIF(A:A,A3306,H:H)*SUMIF(Summary!$A$110:$A$186,'Operations Support'!A3306,Summary!$Q$110:$Q$186),0)</f>
        <v>0</v>
      </c>
      <c r="AK3306" s="688">
        <f t="shared" ca="1" si="766"/>
        <v>0</v>
      </c>
      <c r="AM3306" s="688">
        <f>IFERROR($H3306/SUMIF($A:$A,$A3306,$H:$H)*SUMIF(Summary!$A$230:$A$266,$A3306,Summary!$P$230:$P$266),0)</f>
        <v>0</v>
      </c>
      <c r="AN3306" s="688">
        <f>IFERROR($H3306/SUMIF($A:$A,$A3306,$H:$H)*(SUMIF(Summary!$A$230:$A$266,$A3306,Summary!$L$230:$L$266)+SUMIF(Summary!$A$281:$A$317,$A3306,Summary!$L$281:$L$317))-AM3306,0)</f>
        <v>0</v>
      </c>
      <c r="AO3306" s="688">
        <f>IFERROR($H3306/SUMIF($A:$A,$A3306,$H:$H)*SUMIF(Summary!$A$230:$A$266,$A3306,Summary!$Q$230:$Q$266),0)</f>
        <v>0</v>
      </c>
      <c r="AP3306" s="688">
        <f>IFERROR($H3306/SUMIF($A:$A,$A3306,$H:$H)*(SUMIF(Summary!$A$230:$A$266,$A3306,Summary!$L$230:$L$266)+SUMIF(Summary!$A$281:$A$317,$A3306,Summary!$L$281:$L$317))-AO3306,0)</f>
        <v>0</v>
      </c>
      <c r="AQ3306" s="306"/>
      <c r="AR3306" s="688">
        <f t="shared" ca="1" si="767"/>
        <v>0</v>
      </c>
      <c r="AS3306" s="688">
        <f t="shared" ca="1" si="768"/>
        <v>0</v>
      </c>
    </row>
    <row r="3307" spans="1:45" x14ac:dyDescent="0.2">
      <c r="A3307" s="423">
        <v>12826</v>
      </c>
      <c r="B3307" s="424">
        <v>3</v>
      </c>
      <c r="C3307" s="425" t="s">
        <v>305</v>
      </c>
      <c r="D3307" s="422">
        <f t="shared" si="769"/>
        <v>378</v>
      </c>
      <c r="E3307" s="422">
        <f t="shared" si="770"/>
        <v>0</v>
      </c>
      <c r="F3307" s="422">
        <f t="shared" si="771"/>
        <v>0</v>
      </c>
      <c r="G3307" s="422">
        <f t="shared" si="772"/>
        <v>0</v>
      </c>
      <c r="H3307" s="22">
        <f t="shared" si="773"/>
        <v>378</v>
      </c>
      <c r="I3307" s="116">
        <v>141</v>
      </c>
      <c r="J3307" s="116">
        <v>0</v>
      </c>
      <c r="K3307" s="116">
        <v>0</v>
      </c>
      <c r="L3307" s="116">
        <v>0</v>
      </c>
      <c r="M3307" s="22">
        <f t="shared" si="774"/>
        <v>141</v>
      </c>
      <c r="N3307" s="116">
        <v>177</v>
      </c>
      <c r="O3307" s="116">
        <v>0</v>
      </c>
      <c r="P3307" s="116">
        <v>0</v>
      </c>
      <c r="Q3307" s="116">
        <v>0</v>
      </c>
      <c r="R3307" s="22">
        <f t="shared" si="775"/>
        <v>177</v>
      </c>
      <c r="S3307" s="116">
        <v>60</v>
      </c>
      <c r="T3307" s="116">
        <v>0</v>
      </c>
      <c r="U3307" s="116">
        <v>0</v>
      </c>
      <c r="V3307" s="116">
        <v>0</v>
      </c>
      <c r="W3307" s="22">
        <f t="shared" si="776"/>
        <v>60</v>
      </c>
      <c r="X3307" s="22">
        <f t="shared" si="777"/>
        <v>15.75</v>
      </c>
      <c r="Y3307" s="22">
        <f ca="1">OFFSET('Cost Study'!$B$7,'Operations Support'!$C3307,'Operations Support'!$B3307)*$H3307</f>
        <v>2268</v>
      </c>
      <c r="Z3307" s="23">
        <f ca="1">Y3307*'Cost Study'!$B$31</f>
        <v>126672.17706228602</v>
      </c>
      <c r="AA3307" s="23">
        <f ca="1">IF(A3307=10298,1.51,1)*IF($B3307&lt;3,$D3307*'Cost Study'!$B$32*OFFSET('Cost Study'!$B$7,'Operations Support'!$C3307,'Operations Support'!$B3307),0)</f>
        <v>0</v>
      </c>
      <c r="AB3307" s="24">
        <f ca="1">AA3307*'Cost Study'!$B$31</f>
        <v>0</v>
      </c>
      <c r="AC3307" s="23">
        <f ca="1">Y3307*'Cost Study'!$B$31</f>
        <v>126672.17706228602</v>
      </c>
      <c r="AD3307" s="24">
        <f ca="1">AA3307*'Cost Study'!$B$31</f>
        <v>0</v>
      </c>
      <c r="AE3307" s="377">
        <f t="shared" ca="1" si="778"/>
        <v>126672.17706228602</v>
      </c>
      <c r="AF3307" s="377">
        <f t="shared" ca="1" si="779"/>
        <v>126672.17706228602</v>
      </c>
      <c r="AH3307" s="688">
        <f>IFERROR($H3307/SUMIF($A:$A,$A3307,$H:$H)*SUMIF(Summary!$A$110:$A$186,$A3307,Summary!$P$110:$P$186),0)</f>
        <v>12824.10826405349</v>
      </c>
      <c r="AI3307" s="689">
        <f t="shared" ca="1" si="765"/>
        <v>113848.06879823253</v>
      </c>
      <c r="AJ3307" s="688">
        <f>IFERROR(H3307/SUMIF(A:A,A3307,H:H)*SUMIF(Summary!$A$110:$A$186,'Operations Support'!A3307,Summary!$Q$110:$Q$186),0)</f>
        <v>12880.929894359891</v>
      </c>
      <c r="AK3307" s="688">
        <f t="shared" ca="1" si="766"/>
        <v>113791.24716792614</v>
      </c>
      <c r="AM3307" s="688">
        <f>IFERROR($H3307/SUMIF($A:$A,$A3307,$H:$H)*SUMIF(Summary!$A$230:$A$266,$A3307,Summary!$P$230:$P$266),0)</f>
        <v>2426.3391990495284</v>
      </c>
      <c r="AN3307" s="688">
        <f>IFERROR($H3307/SUMIF($A:$A,$A3307,$H:$H)*(SUMIF(Summary!$A$230:$A$266,$A3307,Summary!$L$230:$L$266)+SUMIF(Summary!$A$281:$A$317,$A3307,Summary!$L$281:$L$317))-AM3307,0)</f>
        <v>4160.9458476190157</v>
      </c>
      <c r="AO3307" s="688">
        <f>IFERROR($H3307/SUMIF($A:$A,$A3307,$H:$H)*SUMIF(Summary!$A$230:$A$266,$A3307,Summary!$Q$230:$Q$266),0)</f>
        <v>2437.0899308842536</v>
      </c>
      <c r="AP3307" s="688">
        <f>IFERROR($H3307/SUMIF($A:$A,$A3307,$H:$H)*(SUMIF(Summary!$A$230:$A$266,$A3307,Summary!$L$230:$L$266)+SUMIF(Summary!$A$281:$A$317,$A3307,Summary!$L$281:$L$317))-AO3307,0)</f>
        <v>4150.1951157842905</v>
      </c>
      <c r="AQ3307" s="306"/>
      <c r="AR3307" s="688">
        <f t="shared" ca="1" si="767"/>
        <v>118009.01464585155</v>
      </c>
      <c r="AS3307" s="688">
        <f t="shared" ca="1" si="768"/>
        <v>117941.44228371042</v>
      </c>
    </row>
    <row r="3308" spans="1:45" x14ac:dyDescent="0.2">
      <c r="A3308" s="423">
        <v>12826</v>
      </c>
      <c r="B3308" s="424">
        <v>3</v>
      </c>
      <c r="C3308" s="425" t="s">
        <v>306</v>
      </c>
      <c r="D3308" s="422">
        <f t="shared" si="769"/>
        <v>0</v>
      </c>
      <c r="E3308" s="422">
        <f t="shared" si="770"/>
        <v>0</v>
      </c>
      <c r="F3308" s="422">
        <f t="shared" si="771"/>
        <v>0</v>
      </c>
      <c r="G3308" s="422">
        <f t="shared" si="772"/>
        <v>0</v>
      </c>
      <c r="H3308" s="22">
        <f t="shared" si="773"/>
        <v>0</v>
      </c>
      <c r="I3308" s="116">
        <v>0</v>
      </c>
      <c r="J3308" s="116">
        <v>0</v>
      </c>
      <c r="K3308" s="116">
        <v>0</v>
      </c>
      <c r="L3308" s="116">
        <v>0</v>
      </c>
      <c r="M3308" s="22">
        <f t="shared" si="774"/>
        <v>0</v>
      </c>
      <c r="N3308" s="116">
        <v>0</v>
      </c>
      <c r="O3308" s="116">
        <v>0</v>
      </c>
      <c r="P3308" s="116">
        <v>0</v>
      </c>
      <c r="Q3308" s="116">
        <v>0</v>
      </c>
      <c r="R3308" s="22">
        <f t="shared" si="775"/>
        <v>0</v>
      </c>
      <c r="S3308" s="116">
        <v>0</v>
      </c>
      <c r="T3308" s="116">
        <v>0</v>
      </c>
      <c r="U3308" s="116">
        <v>0</v>
      </c>
      <c r="V3308" s="116">
        <v>0</v>
      </c>
      <c r="W3308" s="22">
        <f t="shared" si="776"/>
        <v>0</v>
      </c>
      <c r="X3308" s="22">
        <f t="shared" si="777"/>
        <v>0</v>
      </c>
      <c r="Y3308" s="22">
        <f ca="1">OFFSET('Cost Study'!$B$7,'Operations Support'!$C3308,'Operations Support'!$B3308)*$H3308</f>
        <v>0</v>
      </c>
      <c r="Z3308" s="23">
        <f ca="1">Y3308*'Cost Study'!$B$31</f>
        <v>0</v>
      </c>
      <c r="AA3308" s="23">
        <f ca="1">IF(A3308=10298,1.51,1)*IF($B3308&lt;3,$D3308*'Cost Study'!$B$32*OFFSET('Cost Study'!$B$7,'Operations Support'!$C3308,'Operations Support'!$B3308),0)</f>
        <v>0</v>
      </c>
      <c r="AB3308" s="24">
        <f ca="1">AA3308*'Cost Study'!$B$31</f>
        <v>0</v>
      </c>
      <c r="AC3308" s="23">
        <f ca="1">Y3308*'Cost Study'!$B$31</f>
        <v>0</v>
      </c>
      <c r="AD3308" s="24">
        <f ca="1">AA3308*'Cost Study'!$B$31</f>
        <v>0</v>
      </c>
      <c r="AE3308" s="377">
        <f t="shared" ca="1" si="778"/>
        <v>0</v>
      </c>
      <c r="AF3308" s="377">
        <f t="shared" ca="1" si="779"/>
        <v>0</v>
      </c>
      <c r="AH3308" s="688">
        <f>IFERROR($H3308/SUMIF($A:$A,$A3308,$H:$H)*SUMIF(Summary!$A$110:$A$186,$A3308,Summary!$P$110:$P$186),0)</f>
        <v>0</v>
      </c>
      <c r="AI3308" s="689">
        <f t="shared" ca="1" si="765"/>
        <v>0</v>
      </c>
      <c r="AJ3308" s="688">
        <f>IFERROR(H3308/SUMIF(A:A,A3308,H:H)*SUMIF(Summary!$A$110:$A$186,'Operations Support'!A3308,Summary!$Q$110:$Q$186),0)</f>
        <v>0</v>
      </c>
      <c r="AK3308" s="688">
        <f t="shared" ca="1" si="766"/>
        <v>0</v>
      </c>
      <c r="AM3308" s="688">
        <f>IFERROR($H3308/SUMIF($A:$A,$A3308,$H:$H)*SUMIF(Summary!$A$230:$A$266,$A3308,Summary!$P$230:$P$266),0)</f>
        <v>0</v>
      </c>
      <c r="AN3308" s="688">
        <f>IFERROR($H3308/SUMIF($A:$A,$A3308,$H:$H)*(SUMIF(Summary!$A$230:$A$266,$A3308,Summary!$L$230:$L$266)+SUMIF(Summary!$A$281:$A$317,$A3308,Summary!$L$281:$L$317))-AM3308,0)</f>
        <v>0</v>
      </c>
      <c r="AO3308" s="688">
        <f>IFERROR($H3308/SUMIF($A:$A,$A3308,$H:$H)*SUMIF(Summary!$A$230:$A$266,$A3308,Summary!$Q$230:$Q$266),0)</f>
        <v>0</v>
      </c>
      <c r="AP3308" s="688">
        <f>IFERROR($H3308/SUMIF($A:$A,$A3308,$H:$H)*(SUMIF(Summary!$A$230:$A$266,$A3308,Summary!$L$230:$L$266)+SUMIF(Summary!$A$281:$A$317,$A3308,Summary!$L$281:$L$317))-AO3308,0)</f>
        <v>0</v>
      </c>
      <c r="AQ3308" s="306"/>
      <c r="AR3308" s="688">
        <f t="shared" ca="1" si="767"/>
        <v>0</v>
      </c>
      <c r="AS3308" s="688">
        <f t="shared" ca="1" si="768"/>
        <v>0</v>
      </c>
    </row>
    <row r="3309" spans="1:45" x14ac:dyDescent="0.2">
      <c r="A3309" s="423">
        <v>12826</v>
      </c>
      <c r="B3309" s="424">
        <v>3</v>
      </c>
      <c r="C3309" s="425" t="s">
        <v>307</v>
      </c>
      <c r="D3309" s="422">
        <f t="shared" si="769"/>
        <v>0</v>
      </c>
      <c r="E3309" s="422">
        <f t="shared" si="770"/>
        <v>0</v>
      </c>
      <c r="F3309" s="422">
        <f t="shared" si="771"/>
        <v>0</v>
      </c>
      <c r="G3309" s="422">
        <f t="shared" si="772"/>
        <v>0</v>
      </c>
      <c r="H3309" s="22">
        <f t="shared" si="773"/>
        <v>0</v>
      </c>
      <c r="I3309" s="116">
        <v>0</v>
      </c>
      <c r="J3309" s="116">
        <v>0</v>
      </c>
      <c r="K3309" s="116">
        <v>0</v>
      </c>
      <c r="L3309" s="116">
        <v>0</v>
      </c>
      <c r="M3309" s="22">
        <f t="shared" si="774"/>
        <v>0</v>
      </c>
      <c r="N3309" s="116">
        <v>0</v>
      </c>
      <c r="O3309" s="116">
        <v>0</v>
      </c>
      <c r="P3309" s="116">
        <v>0</v>
      </c>
      <c r="Q3309" s="116">
        <v>0</v>
      </c>
      <c r="R3309" s="22">
        <f t="shared" si="775"/>
        <v>0</v>
      </c>
      <c r="S3309" s="116">
        <v>0</v>
      </c>
      <c r="T3309" s="116">
        <v>0</v>
      </c>
      <c r="U3309" s="116">
        <v>0</v>
      </c>
      <c r="V3309" s="116">
        <v>0</v>
      </c>
      <c r="W3309" s="22">
        <f t="shared" si="776"/>
        <v>0</v>
      </c>
      <c r="X3309" s="22">
        <f t="shared" si="777"/>
        <v>0</v>
      </c>
      <c r="Y3309" s="22">
        <f ca="1">OFFSET('Cost Study'!$B$7,'Operations Support'!$C3309,'Operations Support'!$B3309)*$H3309</f>
        <v>0</v>
      </c>
      <c r="Z3309" s="23">
        <f ca="1">Y3309*'Cost Study'!$B$31</f>
        <v>0</v>
      </c>
      <c r="AA3309" s="23">
        <f ca="1">IF(A3309=10298,1.51,1)*IF($B3309&lt;3,$D3309*'Cost Study'!$B$32*OFFSET('Cost Study'!$B$7,'Operations Support'!$C3309,'Operations Support'!$B3309),0)</f>
        <v>0</v>
      </c>
      <c r="AB3309" s="24">
        <f ca="1">AA3309*'Cost Study'!$B$31</f>
        <v>0</v>
      </c>
      <c r="AC3309" s="23">
        <f ca="1">Y3309*'Cost Study'!$B$31</f>
        <v>0</v>
      </c>
      <c r="AD3309" s="24">
        <f ca="1">AA3309*'Cost Study'!$B$31</f>
        <v>0</v>
      </c>
      <c r="AE3309" s="377">
        <f t="shared" ca="1" si="778"/>
        <v>0</v>
      </c>
      <c r="AF3309" s="377">
        <f t="shared" ca="1" si="779"/>
        <v>0</v>
      </c>
      <c r="AH3309" s="688">
        <f>IFERROR($H3309/SUMIF($A:$A,$A3309,$H:$H)*SUMIF(Summary!$A$110:$A$186,$A3309,Summary!$P$110:$P$186),0)</f>
        <v>0</v>
      </c>
      <c r="AI3309" s="689">
        <f t="shared" ca="1" si="765"/>
        <v>0</v>
      </c>
      <c r="AJ3309" s="688">
        <f>IFERROR(H3309/SUMIF(A:A,A3309,H:H)*SUMIF(Summary!$A$110:$A$186,'Operations Support'!A3309,Summary!$Q$110:$Q$186),0)</f>
        <v>0</v>
      </c>
      <c r="AK3309" s="688">
        <f t="shared" ca="1" si="766"/>
        <v>0</v>
      </c>
      <c r="AM3309" s="688">
        <f>IFERROR($H3309/SUMIF($A:$A,$A3309,$H:$H)*SUMIF(Summary!$A$230:$A$266,$A3309,Summary!$P$230:$P$266),0)</f>
        <v>0</v>
      </c>
      <c r="AN3309" s="688">
        <f>IFERROR($H3309/SUMIF($A:$A,$A3309,$H:$H)*(SUMIF(Summary!$A$230:$A$266,$A3309,Summary!$L$230:$L$266)+SUMIF(Summary!$A$281:$A$317,$A3309,Summary!$L$281:$L$317))-AM3309,0)</f>
        <v>0</v>
      </c>
      <c r="AO3309" s="688">
        <f>IFERROR($H3309/SUMIF($A:$A,$A3309,$H:$H)*SUMIF(Summary!$A$230:$A$266,$A3309,Summary!$Q$230:$Q$266),0)</f>
        <v>0</v>
      </c>
      <c r="AP3309" s="688">
        <f>IFERROR($H3309/SUMIF($A:$A,$A3309,$H:$H)*(SUMIF(Summary!$A$230:$A$266,$A3309,Summary!$L$230:$L$266)+SUMIF(Summary!$A$281:$A$317,$A3309,Summary!$L$281:$L$317))-AO3309,0)</f>
        <v>0</v>
      </c>
      <c r="AQ3309" s="306"/>
      <c r="AR3309" s="688">
        <f t="shared" ca="1" si="767"/>
        <v>0</v>
      </c>
      <c r="AS3309" s="688">
        <f t="shared" ca="1" si="768"/>
        <v>0</v>
      </c>
    </row>
    <row r="3310" spans="1:45" x14ac:dyDescent="0.2">
      <c r="A3310" s="423">
        <v>12826</v>
      </c>
      <c r="B3310" s="424">
        <v>3</v>
      </c>
      <c r="C3310" s="425" t="s">
        <v>308</v>
      </c>
      <c r="D3310" s="422">
        <f t="shared" si="769"/>
        <v>0</v>
      </c>
      <c r="E3310" s="422">
        <f t="shared" si="770"/>
        <v>0</v>
      </c>
      <c r="F3310" s="422">
        <f t="shared" si="771"/>
        <v>0</v>
      </c>
      <c r="G3310" s="422">
        <f t="shared" si="772"/>
        <v>0</v>
      </c>
      <c r="H3310" s="22">
        <f t="shared" si="773"/>
        <v>0</v>
      </c>
      <c r="I3310" s="116">
        <v>0</v>
      </c>
      <c r="J3310" s="116">
        <v>0</v>
      </c>
      <c r="K3310" s="116">
        <v>0</v>
      </c>
      <c r="L3310" s="116">
        <v>0</v>
      </c>
      <c r="M3310" s="22">
        <f t="shared" si="774"/>
        <v>0</v>
      </c>
      <c r="N3310" s="116">
        <v>0</v>
      </c>
      <c r="O3310" s="116">
        <v>0</v>
      </c>
      <c r="P3310" s="116">
        <v>0</v>
      </c>
      <c r="Q3310" s="116">
        <v>0</v>
      </c>
      <c r="R3310" s="22">
        <f t="shared" si="775"/>
        <v>0</v>
      </c>
      <c r="S3310" s="116">
        <v>0</v>
      </c>
      <c r="T3310" s="116">
        <v>0</v>
      </c>
      <c r="U3310" s="116">
        <v>0</v>
      </c>
      <c r="V3310" s="116">
        <v>0</v>
      </c>
      <c r="W3310" s="22">
        <f t="shared" si="776"/>
        <v>0</v>
      </c>
      <c r="X3310" s="22">
        <f t="shared" si="777"/>
        <v>0</v>
      </c>
      <c r="Y3310" s="22">
        <f ca="1">OFFSET('Cost Study'!$B$7,'Operations Support'!$C3310,'Operations Support'!$B3310)*$H3310</f>
        <v>0</v>
      </c>
      <c r="Z3310" s="23">
        <f ca="1">Y3310*'Cost Study'!$B$31</f>
        <v>0</v>
      </c>
      <c r="AA3310" s="23">
        <f ca="1">IF(A3310=10298,1.51,1)*IF($B3310&lt;3,$D3310*'Cost Study'!$B$32*OFFSET('Cost Study'!$B$7,'Operations Support'!$C3310,'Operations Support'!$B3310),0)</f>
        <v>0</v>
      </c>
      <c r="AB3310" s="24">
        <f ca="1">AA3310*'Cost Study'!$B$31</f>
        <v>0</v>
      </c>
      <c r="AC3310" s="23">
        <f ca="1">Y3310*'Cost Study'!$B$31</f>
        <v>0</v>
      </c>
      <c r="AD3310" s="24">
        <f ca="1">AA3310*'Cost Study'!$B$31</f>
        <v>0</v>
      </c>
      <c r="AE3310" s="377">
        <f t="shared" ca="1" si="778"/>
        <v>0</v>
      </c>
      <c r="AF3310" s="377">
        <f t="shared" ca="1" si="779"/>
        <v>0</v>
      </c>
      <c r="AH3310" s="688">
        <f>IFERROR($H3310/SUMIF($A:$A,$A3310,$H:$H)*SUMIF(Summary!$A$110:$A$186,$A3310,Summary!$P$110:$P$186),0)</f>
        <v>0</v>
      </c>
      <c r="AI3310" s="689">
        <f t="shared" ref="AI3310:AI3373" ca="1" si="780">Z3310+AB3310-AH3310</f>
        <v>0</v>
      </c>
      <c r="AJ3310" s="688">
        <f>IFERROR(H3310/SUMIF(A:A,A3310,H:H)*SUMIF(Summary!$A$110:$A$186,'Operations Support'!A3310,Summary!$Q$110:$Q$186),0)</f>
        <v>0</v>
      </c>
      <c r="AK3310" s="688">
        <f t="shared" ref="AK3310:AK3373" ca="1" si="781">AC3310+AD3310-AJ3310</f>
        <v>0</v>
      </c>
      <c r="AM3310" s="688">
        <f>IFERROR($H3310/SUMIF($A:$A,$A3310,$H:$H)*SUMIF(Summary!$A$230:$A$266,$A3310,Summary!$P$230:$P$266),0)</f>
        <v>0</v>
      </c>
      <c r="AN3310" s="688">
        <f>IFERROR($H3310/SUMIF($A:$A,$A3310,$H:$H)*(SUMIF(Summary!$A$230:$A$266,$A3310,Summary!$L$230:$L$266)+SUMIF(Summary!$A$281:$A$317,$A3310,Summary!$L$281:$L$317))-AM3310,0)</f>
        <v>0</v>
      </c>
      <c r="AO3310" s="688">
        <f>IFERROR($H3310/SUMIF($A:$A,$A3310,$H:$H)*SUMIF(Summary!$A$230:$A$266,$A3310,Summary!$Q$230:$Q$266),0)</f>
        <v>0</v>
      </c>
      <c r="AP3310" s="688">
        <f>IFERROR($H3310/SUMIF($A:$A,$A3310,$H:$H)*(SUMIF(Summary!$A$230:$A$266,$A3310,Summary!$L$230:$L$266)+SUMIF(Summary!$A$281:$A$317,$A3310,Summary!$L$281:$L$317))-AO3310,0)</f>
        <v>0</v>
      </c>
      <c r="AQ3310" s="306"/>
      <c r="AR3310" s="688">
        <f t="shared" ref="AR3310:AR3373" ca="1" si="782">AI3310+AN3310</f>
        <v>0</v>
      </c>
      <c r="AS3310" s="688">
        <f t="shared" ref="AS3310:AS3373" ca="1" si="783">AK3310+AP3310</f>
        <v>0</v>
      </c>
    </row>
    <row r="3311" spans="1:45" s="15" customFormat="1" x14ac:dyDescent="0.2">
      <c r="A3311" s="423">
        <v>12826</v>
      </c>
      <c r="B3311" s="424">
        <v>3</v>
      </c>
      <c r="C3311" s="425" t="s">
        <v>309</v>
      </c>
      <c r="D3311" s="422">
        <f t="shared" si="769"/>
        <v>0</v>
      </c>
      <c r="E3311" s="422">
        <f t="shared" si="770"/>
        <v>0</v>
      </c>
      <c r="F3311" s="422">
        <f t="shared" si="771"/>
        <v>0</v>
      </c>
      <c r="G3311" s="422">
        <f t="shared" si="772"/>
        <v>0</v>
      </c>
      <c r="H3311" s="22">
        <f t="shared" si="773"/>
        <v>0</v>
      </c>
      <c r="I3311" s="116">
        <v>0</v>
      </c>
      <c r="J3311" s="116">
        <v>0</v>
      </c>
      <c r="K3311" s="116">
        <v>0</v>
      </c>
      <c r="L3311" s="116">
        <v>0</v>
      </c>
      <c r="M3311" s="22">
        <f t="shared" si="774"/>
        <v>0</v>
      </c>
      <c r="N3311" s="116">
        <v>0</v>
      </c>
      <c r="O3311" s="116">
        <v>0</v>
      </c>
      <c r="P3311" s="116">
        <v>0</v>
      </c>
      <c r="Q3311" s="116">
        <v>0</v>
      </c>
      <c r="R3311" s="22">
        <f t="shared" si="775"/>
        <v>0</v>
      </c>
      <c r="S3311" s="116">
        <v>0</v>
      </c>
      <c r="T3311" s="116">
        <v>0</v>
      </c>
      <c r="U3311" s="116">
        <v>0</v>
      </c>
      <c r="V3311" s="116">
        <v>0</v>
      </c>
      <c r="W3311" s="22">
        <f t="shared" si="776"/>
        <v>0</v>
      </c>
      <c r="X3311" s="22">
        <f t="shared" si="777"/>
        <v>0</v>
      </c>
      <c r="Y3311" s="22">
        <f ca="1">OFFSET('Cost Study'!$B$7,'Operations Support'!$C3311,'Operations Support'!$B3311)*$H3311</f>
        <v>0</v>
      </c>
      <c r="Z3311" s="23">
        <f ca="1">Y3311*'Cost Study'!$B$31</f>
        <v>0</v>
      </c>
      <c r="AA3311" s="23">
        <f ca="1">IF(A3311=10298,1.51,1)*IF($B3311&lt;3,$D3311*'Cost Study'!$B$32*OFFSET('Cost Study'!$B$7,'Operations Support'!$C3311,'Operations Support'!$B3311),0)</f>
        <v>0</v>
      </c>
      <c r="AB3311" s="24">
        <f ca="1">AA3311*'Cost Study'!$B$31</f>
        <v>0</v>
      </c>
      <c r="AC3311" s="23">
        <f ca="1">Y3311*'Cost Study'!$B$31</f>
        <v>0</v>
      </c>
      <c r="AD3311" s="24">
        <f ca="1">AA3311*'Cost Study'!$B$31</f>
        <v>0</v>
      </c>
      <c r="AE3311" s="377">
        <f t="shared" ca="1" si="778"/>
        <v>0</v>
      </c>
      <c r="AF3311" s="377">
        <f t="shared" ca="1" si="779"/>
        <v>0</v>
      </c>
      <c r="AH3311" s="688">
        <f>IFERROR($H3311/SUMIF($A:$A,$A3311,$H:$H)*SUMIF(Summary!$A$110:$A$186,$A3311,Summary!$P$110:$P$186),0)</f>
        <v>0</v>
      </c>
      <c r="AI3311" s="689">
        <f t="shared" ca="1" si="780"/>
        <v>0</v>
      </c>
      <c r="AJ3311" s="688">
        <f>IFERROR(H3311/SUMIF(A:A,A3311,H:H)*SUMIF(Summary!$A$110:$A$186,'Operations Support'!A3311,Summary!$Q$110:$Q$186),0)</f>
        <v>0</v>
      </c>
      <c r="AK3311" s="688">
        <f t="shared" ca="1" si="781"/>
        <v>0</v>
      </c>
      <c r="AL3311" s="1"/>
      <c r="AM3311" s="688">
        <f>IFERROR($H3311/SUMIF($A:$A,$A3311,$H:$H)*SUMIF(Summary!$A$230:$A$266,$A3311,Summary!$P$230:$P$266),0)</f>
        <v>0</v>
      </c>
      <c r="AN3311" s="688">
        <f>IFERROR($H3311/SUMIF($A:$A,$A3311,$H:$H)*(SUMIF(Summary!$A$230:$A$266,$A3311,Summary!$L$230:$L$266)+SUMIF(Summary!$A$281:$A$317,$A3311,Summary!$L$281:$L$317))-AM3311,0)</f>
        <v>0</v>
      </c>
      <c r="AO3311" s="688">
        <f>IFERROR($H3311/SUMIF($A:$A,$A3311,$H:$H)*SUMIF(Summary!$A$230:$A$266,$A3311,Summary!$Q$230:$Q$266),0)</f>
        <v>0</v>
      </c>
      <c r="AP3311" s="688">
        <f>IFERROR($H3311/SUMIF($A:$A,$A3311,$H:$H)*(SUMIF(Summary!$A$230:$A$266,$A3311,Summary!$L$230:$L$266)+SUMIF(Summary!$A$281:$A$317,$A3311,Summary!$L$281:$L$317))-AO3311,0)</f>
        <v>0</v>
      </c>
      <c r="AQ3311" s="306"/>
      <c r="AR3311" s="688">
        <f t="shared" ca="1" si="782"/>
        <v>0</v>
      </c>
      <c r="AS3311" s="688">
        <f t="shared" ca="1" si="783"/>
        <v>0</v>
      </c>
    </row>
    <row r="3312" spans="1:45" x14ac:dyDescent="0.2">
      <c r="A3312" s="423">
        <v>12826</v>
      </c>
      <c r="B3312" s="424">
        <v>3</v>
      </c>
      <c r="C3312" s="425" t="s">
        <v>310</v>
      </c>
      <c r="D3312" s="422">
        <f t="shared" si="769"/>
        <v>0</v>
      </c>
      <c r="E3312" s="422">
        <f t="shared" si="770"/>
        <v>0</v>
      </c>
      <c r="F3312" s="422">
        <f t="shared" si="771"/>
        <v>0</v>
      </c>
      <c r="G3312" s="422">
        <f t="shared" si="772"/>
        <v>0</v>
      </c>
      <c r="H3312" s="22">
        <f t="shared" si="773"/>
        <v>0</v>
      </c>
      <c r="I3312" s="116">
        <v>0</v>
      </c>
      <c r="J3312" s="116">
        <v>0</v>
      </c>
      <c r="K3312" s="116">
        <v>0</v>
      </c>
      <c r="L3312" s="116">
        <v>0</v>
      </c>
      <c r="M3312" s="22">
        <f t="shared" si="774"/>
        <v>0</v>
      </c>
      <c r="N3312" s="116">
        <v>0</v>
      </c>
      <c r="O3312" s="116">
        <v>0</v>
      </c>
      <c r="P3312" s="116">
        <v>0</v>
      </c>
      <c r="Q3312" s="116">
        <v>0</v>
      </c>
      <c r="R3312" s="22">
        <f t="shared" si="775"/>
        <v>0</v>
      </c>
      <c r="S3312" s="116">
        <v>0</v>
      </c>
      <c r="T3312" s="116">
        <v>0</v>
      </c>
      <c r="U3312" s="116">
        <v>0</v>
      </c>
      <c r="V3312" s="116">
        <v>0</v>
      </c>
      <c r="W3312" s="22">
        <f t="shared" si="776"/>
        <v>0</v>
      </c>
      <c r="X3312" s="22">
        <f t="shared" si="777"/>
        <v>0</v>
      </c>
      <c r="Y3312" s="22">
        <f ca="1">OFFSET('Cost Study'!$B$7,'Operations Support'!$C3312,'Operations Support'!$B3312)*$H3312</f>
        <v>0</v>
      </c>
      <c r="Z3312" s="23">
        <f ca="1">Y3312*'Cost Study'!$B$31</f>
        <v>0</v>
      </c>
      <c r="AA3312" s="23">
        <f ca="1">IF(A3312=10298,1.51,1)*IF($B3312&lt;3,$D3312*'Cost Study'!$B$32*OFFSET('Cost Study'!$B$7,'Operations Support'!$C3312,'Operations Support'!$B3312),0)</f>
        <v>0</v>
      </c>
      <c r="AB3312" s="24">
        <f ca="1">AA3312*'Cost Study'!$B$31</f>
        <v>0</v>
      </c>
      <c r="AC3312" s="23">
        <f ca="1">Y3312*'Cost Study'!$B$31</f>
        <v>0</v>
      </c>
      <c r="AD3312" s="24">
        <f ca="1">AA3312*'Cost Study'!$B$31</f>
        <v>0</v>
      </c>
      <c r="AE3312" s="377">
        <f t="shared" ca="1" si="778"/>
        <v>0</v>
      </c>
      <c r="AF3312" s="377">
        <f t="shared" ca="1" si="779"/>
        <v>0</v>
      </c>
      <c r="AH3312" s="688">
        <f>IFERROR($H3312/SUMIF($A:$A,$A3312,$H:$H)*SUMIF(Summary!$A$110:$A$186,$A3312,Summary!$P$110:$P$186),0)</f>
        <v>0</v>
      </c>
      <c r="AI3312" s="689">
        <f t="shared" ca="1" si="780"/>
        <v>0</v>
      </c>
      <c r="AJ3312" s="688">
        <f>IFERROR(H3312/SUMIF(A:A,A3312,H:H)*SUMIF(Summary!$A$110:$A$186,'Operations Support'!A3312,Summary!$Q$110:$Q$186),0)</f>
        <v>0</v>
      </c>
      <c r="AK3312" s="688">
        <f t="shared" ca="1" si="781"/>
        <v>0</v>
      </c>
      <c r="AM3312" s="688">
        <f>IFERROR($H3312/SUMIF($A:$A,$A3312,$H:$H)*SUMIF(Summary!$A$230:$A$266,$A3312,Summary!$P$230:$P$266),0)</f>
        <v>0</v>
      </c>
      <c r="AN3312" s="688">
        <f>IFERROR($H3312/SUMIF($A:$A,$A3312,$H:$H)*(SUMIF(Summary!$A$230:$A$266,$A3312,Summary!$L$230:$L$266)+SUMIF(Summary!$A$281:$A$317,$A3312,Summary!$L$281:$L$317))-AM3312,0)</f>
        <v>0</v>
      </c>
      <c r="AO3312" s="688">
        <f>IFERROR($H3312/SUMIF($A:$A,$A3312,$H:$H)*SUMIF(Summary!$A$230:$A$266,$A3312,Summary!$Q$230:$Q$266),0)</f>
        <v>0</v>
      </c>
      <c r="AP3312" s="688">
        <f>IFERROR($H3312/SUMIF($A:$A,$A3312,$H:$H)*(SUMIF(Summary!$A$230:$A$266,$A3312,Summary!$L$230:$L$266)+SUMIF(Summary!$A$281:$A$317,$A3312,Summary!$L$281:$L$317))-AO3312,0)</f>
        <v>0</v>
      </c>
      <c r="AQ3312" s="306"/>
      <c r="AR3312" s="688">
        <f t="shared" ca="1" si="782"/>
        <v>0</v>
      </c>
      <c r="AS3312" s="688">
        <f t="shared" ca="1" si="783"/>
        <v>0</v>
      </c>
    </row>
    <row r="3313" spans="1:45" x14ac:dyDescent="0.2">
      <c r="A3313" s="423">
        <v>12826</v>
      </c>
      <c r="B3313" s="424">
        <v>3</v>
      </c>
      <c r="C3313" s="425" t="s">
        <v>311</v>
      </c>
      <c r="D3313" s="422">
        <f t="shared" si="769"/>
        <v>0</v>
      </c>
      <c r="E3313" s="422">
        <f t="shared" si="770"/>
        <v>0</v>
      </c>
      <c r="F3313" s="422">
        <f t="shared" si="771"/>
        <v>0</v>
      </c>
      <c r="G3313" s="422">
        <f t="shared" si="772"/>
        <v>0</v>
      </c>
      <c r="H3313" s="22">
        <f t="shared" si="773"/>
        <v>0</v>
      </c>
      <c r="I3313" s="116">
        <v>0</v>
      </c>
      <c r="J3313" s="116">
        <v>0</v>
      </c>
      <c r="K3313" s="116">
        <v>0</v>
      </c>
      <c r="L3313" s="116">
        <v>0</v>
      </c>
      <c r="M3313" s="22">
        <f t="shared" si="774"/>
        <v>0</v>
      </c>
      <c r="N3313" s="116">
        <v>0</v>
      </c>
      <c r="O3313" s="116">
        <v>0</v>
      </c>
      <c r="P3313" s="116">
        <v>0</v>
      </c>
      <c r="Q3313" s="116">
        <v>0</v>
      </c>
      <c r="R3313" s="22">
        <f t="shared" si="775"/>
        <v>0</v>
      </c>
      <c r="S3313" s="116">
        <v>0</v>
      </c>
      <c r="T3313" s="116">
        <v>0</v>
      </c>
      <c r="U3313" s="116">
        <v>0</v>
      </c>
      <c r="V3313" s="116">
        <v>0</v>
      </c>
      <c r="W3313" s="22">
        <f t="shared" si="776"/>
        <v>0</v>
      </c>
      <c r="X3313" s="22">
        <f t="shared" si="777"/>
        <v>0</v>
      </c>
      <c r="Y3313" s="22">
        <f ca="1">OFFSET('Cost Study'!$B$7,'Operations Support'!$C3313,'Operations Support'!$B3313)*$H3313</f>
        <v>0</v>
      </c>
      <c r="Z3313" s="23">
        <f ca="1">Y3313*'Cost Study'!$B$31</f>
        <v>0</v>
      </c>
      <c r="AA3313" s="23">
        <f ca="1">IF(A3313=10298,1.51,1)*IF($B3313&lt;3,$D3313*'Cost Study'!$B$32*OFFSET('Cost Study'!$B$7,'Operations Support'!$C3313,'Operations Support'!$B3313),0)</f>
        <v>0</v>
      </c>
      <c r="AB3313" s="24">
        <f ca="1">AA3313*'Cost Study'!$B$31</f>
        <v>0</v>
      </c>
      <c r="AC3313" s="23">
        <f ca="1">Y3313*'Cost Study'!$B$31</f>
        <v>0</v>
      </c>
      <c r="AD3313" s="24">
        <f ca="1">AA3313*'Cost Study'!$B$31</f>
        <v>0</v>
      </c>
      <c r="AE3313" s="377">
        <f t="shared" ca="1" si="778"/>
        <v>0</v>
      </c>
      <c r="AF3313" s="377">
        <f t="shared" ca="1" si="779"/>
        <v>0</v>
      </c>
      <c r="AH3313" s="688">
        <f>IFERROR($H3313/SUMIF($A:$A,$A3313,$H:$H)*SUMIF(Summary!$A$110:$A$186,$A3313,Summary!$P$110:$P$186),0)</f>
        <v>0</v>
      </c>
      <c r="AI3313" s="689">
        <f t="shared" ca="1" si="780"/>
        <v>0</v>
      </c>
      <c r="AJ3313" s="688">
        <f>IFERROR(H3313/SUMIF(A:A,A3313,H:H)*SUMIF(Summary!$A$110:$A$186,'Operations Support'!A3313,Summary!$Q$110:$Q$186),0)</f>
        <v>0</v>
      </c>
      <c r="AK3313" s="688">
        <f t="shared" ca="1" si="781"/>
        <v>0</v>
      </c>
      <c r="AM3313" s="688">
        <f>IFERROR($H3313/SUMIF($A:$A,$A3313,$H:$H)*SUMIF(Summary!$A$230:$A$266,$A3313,Summary!$P$230:$P$266),0)</f>
        <v>0</v>
      </c>
      <c r="AN3313" s="688">
        <f>IFERROR($H3313/SUMIF($A:$A,$A3313,$H:$H)*(SUMIF(Summary!$A$230:$A$266,$A3313,Summary!$L$230:$L$266)+SUMIF(Summary!$A$281:$A$317,$A3313,Summary!$L$281:$L$317))-AM3313,0)</f>
        <v>0</v>
      </c>
      <c r="AO3313" s="688">
        <f>IFERROR($H3313/SUMIF($A:$A,$A3313,$H:$H)*SUMIF(Summary!$A$230:$A$266,$A3313,Summary!$Q$230:$Q$266),0)</f>
        <v>0</v>
      </c>
      <c r="AP3313" s="688">
        <f>IFERROR($H3313/SUMIF($A:$A,$A3313,$H:$H)*(SUMIF(Summary!$A$230:$A$266,$A3313,Summary!$L$230:$L$266)+SUMIF(Summary!$A$281:$A$317,$A3313,Summary!$L$281:$L$317))-AO3313,0)</f>
        <v>0</v>
      </c>
      <c r="AQ3313" s="306"/>
      <c r="AR3313" s="688">
        <f t="shared" ca="1" si="782"/>
        <v>0</v>
      </c>
      <c r="AS3313" s="688">
        <f t="shared" ca="1" si="783"/>
        <v>0</v>
      </c>
    </row>
    <row r="3314" spans="1:45" x14ac:dyDescent="0.2">
      <c r="A3314" s="423">
        <v>12826</v>
      </c>
      <c r="B3314" s="424">
        <v>3</v>
      </c>
      <c r="C3314" s="425" t="s">
        <v>312</v>
      </c>
      <c r="D3314" s="422">
        <f t="shared" si="769"/>
        <v>0</v>
      </c>
      <c r="E3314" s="422">
        <f t="shared" si="770"/>
        <v>0</v>
      </c>
      <c r="F3314" s="422">
        <f t="shared" si="771"/>
        <v>0</v>
      </c>
      <c r="G3314" s="422">
        <f t="shared" si="772"/>
        <v>0</v>
      </c>
      <c r="H3314" s="22">
        <f t="shared" si="773"/>
        <v>0</v>
      </c>
      <c r="I3314" s="116">
        <v>0</v>
      </c>
      <c r="J3314" s="116">
        <v>0</v>
      </c>
      <c r="K3314" s="116">
        <v>0</v>
      </c>
      <c r="L3314" s="116">
        <v>0</v>
      </c>
      <c r="M3314" s="22">
        <f t="shared" si="774"/>
        <v>0</v>
      </c>
      <c r="N3314" s="116">
        <v>0</v>
      </c>
      <c r="O3314" s="116">
        <v>0</v>
      </c>
      <c r="P3314" s="116">
        <v>0</v>
      </c>
      <c r="Q3314" s="116">
        <v>0</v>
      </c>
      <c r="R3314" s="22">
        <f t="shared" si="775"/>
        <v>0</v>
      </c>
      <c r="S3314" s="116">
        <v>0</v>
      </c>
      <c r="T3314" s="116">
        <v>0</v>
      </c>
      <c r="U3314" s="116">
        <v>0</v>
      </c>
      <c r="V3314" s="116">
        <v>0</v>
      </c>
      <c r="W3314" s="22">
        <f t="shared" si="776"/>
        <v>0</v>
      </c>
      <c r="X3314" s="22">
        <f t="shared" si="777"/>
        <v>0</v>
      </c>
      <c r="Y3314" s="22">
        <f ca="1">OFFSET('Cost Study'!$B$7,'Operations Support'!$C3314,'Operations Support'!$B3314)*$H3314</f>
        <v>0</v>
      </c>
      <c r="Z3314" s="23">
        <f ca="1">Y3314*'Cost Study'!$B$31</f>
        <v>0</v>
      </c>
      <c r="AA3314" s="23">
        <f ca="1">IF(A3314=10298,1.51,1)*IF($B3314&lt;3,$D3314*'Cost Study'!$B$32*OFFSET('Cost Study'!$B$7,'Operations Support'!$C3314,'Operations Support'!$B3314),0)</f>
        <v>0</v>
      </c>
      <c r="AB3314" s="24">
        <f ca="1">AA3314*'Cost Study'!$B$31</f>
        <v>0</v>
      </c>
      <c r="AC3314" s="23">
        <f ca="1">Y3314*'Cost Study'!$B$31</f>
        <v>0</v>
      </c>
      <c r="AD3314" s="24">
        <f ca="1">AA3314*'Cost Study'!$B$31</f>
        <v>0</v>
      </c>
      <c r="AE3314" s="377">
        <f t="shared" ca="1" si="778"/>
        <v>0</v>
      </c>
      <c r="AF3314" s="377">
        <f t="shared" ca="1" si="779"/>
        <v>0</v>
      </c>
      <c r="AH3314" s="688">
        <f>IFERROR($H3314/SUMIF($A:$A,$A3314,$H:$H)*SUMIF(Summary!$A$110:$A$186,$A3314,Summary!$P$110:$P$186),0)</f>
        <v>0</v>
      </c>
      <c r="AI3314" s="689">
        <f t="shared" ca="1" si="780"/>
        <v>0</v>
      </c>
      <c r="AJ3314" s="688">
        <f>IFERROR(H3314/SUMIF(A:A,A3314,H:H)*SUMIF(Summary!$A$110:$A$186,'Operations Support'!A3314,Summary!$Q$110:$Q$186),0)</f>
        <v>0</v>
      </c>
      <c r="AK3314" s="688">
        <f t="shared" ca="1" si="781"/>
        <v>0</v>
      </c>
      <c r="AM3314" s="688">
        <f>IFERROR($H3314/SUMIF($A:$A,$A3314,$H:$H)*SUMIF(Summary!$A$230:$A$266,$A3314,Summary!$P$230:$P$266),0)</f>
        <v>0</v>
      </c>
      <c r="AN3314" s="688">
        <f>IFERROR($H3314/SUMIF($A:$A,$A3314,$H:$H)*(SUMIF(Summary!$A$230:$A$266,$A3314,Summary!$L$230:$L$266)+SUMIF(Summary!$A$281:$A$317,$A3314,Summary!$L$281:$L$317))-AM3314,0)</f>
        <v>0</v>
      </c>
      <c r="AO3314" s="688">
        <f>IFERROR($H3314/SUMIF($A:$A,$A3314,$H:$H)*SUMIF(Summary!$A$230:$A$266,$A3314,Summary!$Q$230:$Q$266),0)</f>
        <v>0</v>
      </c>
      <c r="AP3314" s="688">
        <f>IFERROR($H3314/SUMIF($A:$A,$A3314,$H:$H)*(SUMIF(Summary!$A$230:$A$266,$A3314,Summary!$L$230:$L$266)+SUMIF(Summary!$A$281:$A$317,$A3314,Summary!$L$281:$L$317))-AO3314,0)</f>
        <v>0</v>
      </c>
      <c r="AQ3314" s="306"/>
      <c r="AR3314" s="688">
        <f t="shared" ca="1" si="782"/>
        <v>0</v>
      </c>
      <c r="AS3314" s="688">
        <f t="shared" ca="1" si="783"/>
        <v>0</v>
      </c>
    </row>
    <row r="3315" spans="1:45" x14ac:dyDescent="0.2">
      <c r="A3315" s="423">
        <v>12826</v>
      </c>
      <c r="B3315" s="424">
        <v>3</v>
      </c>
      <c r="C3315" s="425" t="s">
        <v>313</v>
      </c>
      <c r="D3315" s="422">
        <f t="shared" si="769"/>
        <v>0</v>
      </c>
      <c r="E3315" s="422">
        <f t="shared" si="770"/>
        <v>0</v>
      </c>
      <c r="F3315" s="422">
        <f t="shared" si="771"/>
        <v>0</v>
      </c>
      <c r="G3315" s="422">
        <f t="shared" si="772"/>
        <v>0</v>
      </c>
      <c r="H3315" s="22">
        <f t="shared" si="773"/>
        <v>0</v>
      </c>
      <c r="I3315" s="116">
        <v>0</v>
      </c>
      <c r="J3315" s="116">
        <v>0</v>
      </c>
      <c r="K3315" s="116">
        <v>0</v>
      </c>
      <c r="L3315" s="116">
        <v>0</v>
      </c>
      <c r="M3315" s="22">
        <f t="shared" si="774"/>
        <v>0</v>
      </c>
      <c r="N3315" s="116">
        <v>0</v>
      </c>
      <c r="O3315" s="116">
        <v>0</v>
      </c>
      <c r="P3315" s="116">
        <v>0</v>
      </c>
      <c r="Q3315" s="116">
        <v>0</v>
      </c>
      <c r="R3315" s="22">
        <f t="shared" si="775"/>
        <v>0</v>
      </c>
      <c r="S3315" s="116">
        <v>0</v>
      </c>
      <c r="T3315" s="116">
        <v>0</v>
      </c>
      <c r="U3315" s="116">
        <v>0</v>
      </c>
      <c r="V3315" s="116">
        <v>0</v>
      </c>
      <c r="W3315" s="22">
        <f t="shared" si="776"/>
        <v>0</v>
      </c>
      <c r="X3315" s="22">
        <f t="shared" si="777"/>
        <v>0</v>
      </c>
      <c r="Y3315" s="22">
        <f ca="1">OFFSET('Cost Study'!$B$7,'Operations Support'!$C3315,'Operations Support'!$B3315)*$H3315</f>
        <v>0</v>
      </c>
      <c r="Z3315" s="23">
        <f ca="1">Y3315*'Cost Study'!$B$31</f>
        <v>0</v>
      </c>
      <c r="AA3315" s="23">
        <f ca="1">IF(A3315=10298,1.51,1)*IF($B3315&lt;3,$D3315*'Cost Study'!$B$32*OFFSET('Cost Study'!$B$7,'Operations Support'!$C3315,'Operations Support'!$B3315),0)</f>
        <v>0</v>
      </c>
      <c r="AB3315" s="24">
        <f ca="1">AA3315*'Cost Study'!$B$31</f>
        <v>0</v>
      </c>
      <c r="AC3315" s="23">
        <f ca="1">Y3315*'Cost Study'!$B$31</f>
        <v>0</v>
      </c>
      <c r="AD3315" s="24">
        <f ca="1">AA3315*'Cost Study'!$B$31</f>
        <v>0</v>
      </c>
      <c r="AE3315" s="377">
        <f t="shared" ca="1" si="778"/>
        <v>0</v>
      </c>
      <c r="AF3315" s="377">
        <f t="shared" ca="1" si="779"/>
        <v>0</v>
      </c>
      <c r="AH3315" s="688">
        <f>IFERROR($H3315/SUMIF($A:$A,$A3315,$H:$H)*SUMIF(Summary!$A$110:$A$186,$A3315,Summary!$P$110:$P$186),0)</f>
        <v>0</v>
      </c>
      <c r="AI3315" s="689">
        <f t="shared" ca="1" si="780"/>
        <v>0</v>
      </c>
      <c r="AJ3315" s="688">
        <f>IFERROR(H3315/SUMIF(A:A,A3315,H:H)*SUMIF(Summary!$A$110:$A$186,'Operations Support'!A3315,Summary!$Q$110:$Q$186),0)</f>
        <v>0</v>
      </c>
      <c r="AK3315" s="688">
        <f t="shared" ca="1" si="781"/>
        <v>0</v>
      </c>
      <c r="AM3315" s="688">
        <f>IFERROR($H3315/SUMIF($A:$A,$A3315,$H:$H)*SUMIF(Summary!$A$230:$A$266,$A3315,Summary!$P$230:$P$266),0)</f>
        <v>0</v>
      </c>
      <c r="AN3315" s="688">
        <f>IFERROR($H3315/SUMIF($A:$A,$A3315,$H:$H)*(SUMIF(Summary!$A$230:$A$266,$A3315,Summary!$L$230:$L$266)+SUMIF(Summary!$A$281:$A$317,$A3315,Summary!$L$281:$L$317))-AM3315,0)</f>
        <v>0</v>
      </c>
      <c r="AO3315" s="688">
        <f>IFERROR($H3315/SUMIF($A:$A,$A3315,$H:$H)*SUMIF(Summary!$A$230:$A$266,$A3315,Summary!$Q$230:$Q$266),0)</f>
        <v>0</v>
      </c>
      <c r="AP3315" s="688">
        <f>IFERROR($H3315/SUMIF($A:$A,$A3315,$H:$H)*(SUMIF(Summary!$A$230:$A$266,$A3315,Summary!$L$230:$L$266)+SUMIF(Summary!$A$281:$A$317,$A3315,Summary!$L$281:$L$317))-AO3315,0)</f>
        <v>0</v>
      </c>
      <c r="AQ3315" s="306"/>
      <c r="AR3315" s="688">
        <f t="shared" ca="1" si="782"/>
        <v>0</v>
      </c>
      <c r="AS3315" s="688">
        <f t="shared" ca="1" si="783"/>
        <v>0</v>
      </c>
    </row>
    <row r="3316" spans="1:45" x14ac:dyDescent="0.2">
      <c r="A3316" s="423">
        <v>12826</v>
      </c>
      <c r="B3316" s="424">
        <v>3</v>
      </c>
      <c r="C3316" s="425" t="s">
        <v>314</v>
      </c>
      <c r="D3316" s="422">
        <f t="shared" si="769"/>
        <v>0</v>
      </c>
      <c r="E3316" s="422">
        <f t="shared" si="770"/>
        <v>0</v>
      </c>
      <c r="F3316" s="422">
        <f t="shared" si="771"/>
        <v>0</v>
      </c>
      <c r="G3316" s="422">
        <f t="shared" si="772"/>
        <v>0</v>
      </c>
      <c r="H3316" s="22">
        <f t="shared" si="773"/>
        <v>0</v>
      </c>
      <c r="I3316" s="116">
        <v>0</v>
      </c>
      <c r="J3316" s="116">
        <v>0</v>
      </c>
      <c r="K3316" s="116">
        <v>0</v>
      </c>
      <c r="L3316" s="116">
        <v>0</v>
      </c>
      <c r="M3316" s="22">
        <f t="shared" si="774"/>
        <v>0</v>
      </c>
      <c r="N3316" s="116">
        <v>0</v>
      </c>
      <c r="O3316" s="116">
        <v>0</v>
      </c>
      <c r="P3316" s="116">
        <v>0</v>
      </c>
      <c r="Q3316" s="116">
        <v>0</v>
      </c>
      <c r="R3316" s="22">
        <f t="shared" si="775"/>
        <v>0</v>
      </c>
      <c r="S3316" s="116">
        <v>0</v>
      </c>
      <c r="T3316" s="116">
        <v>0</v>
      </c>
      <c r="U3316" s="116">
        <v>0</v>
      </c>
      <c r="V3316" s="116">
        <v>0</v>
      </c>
      <c r="W3316" s="22">
        <f t="shared" si="776"/>
        <v>0</v>
      </c>
      <c r="X3316" s="22">
        <f t="shared" si="777"/>
        <v>0</v>
      </c>
      <c r="Y3316" s="22">
        <f ca="1">OFFSET('Cost Study'!$B$7,'Operations Support'!$C3316,'Operations Support'!$B3316)*$H3316</f>
        <v>0</v>
      </c>
      <c r="Z3316" s="23">
        <f ca="1">Y3316*'Cost Study'!$B$31</f>
        <v>0</v>
      </c>
      <c r="AA3316" s="23">
        <f ca="1">IF(A3316=10298,1.51,1)*IF($B3316&lt;3,$D3316*'Cost Study'!$B$32*OFFSET('Cost Study'!$B$7,'Operations Support'!$C3316,'Operations Support'!$B3316),0)</f>
        <v>0</v>
      </c>
      <c r="AB3316" s="24">
        <f ca="1">AA3316*'Cost Study'!$B$31</f>
        <v>0</v>
      </c>
      <c r="AC3316" s="23">
        <f ca="1">Y3316*'Cost Study'!$B$31</f>
        <v>0</v>
      </c>
      <c r="AD3316" s="24">
        <f ca="1">AA3316*'Cost Study'!$B$31</f>
        <v>0</v>
      </c>
      <c r="AE3316" s="377">
        <f t="shared" ca="1" si="778"/>
        <v>0</v>
      </c>
      <c r="AF3316" s="377">
        <f t="shared" ca="1" si="779"/>
        <v>0</v>
      </c>
      <c r="AH3316" s="688">
        <f>IFERROR($H3316/SUMIF($A:$A,$A3316,$H:$H)*SUMIF(Summary!$A$110:$A$186,$A3316,Summary!$P$110:$P$186),0)</f>
        <v>0</v>
      </c>
      <c r="AI3316" s="689">
        <f t="shared" ca="1" si="780"/>
        <v>0</v>
      </c>
      <c r="AJ3316" s="688">
        <f>IFERROR(H3316/SUMIF(A:A,A3316,H:H)*SUMIF(Summary!$A$110:$A$186,'Operations Support'!A3316,Summary!$Q$110:$Q$186),0)</f>
        <v>0</v>
      </c>
      <c r="AK3316" s="688">
        <f t="shared" ca="1" si="781"/>
        <v>0</v>
      </c>
      <c r="AM3316" s="688">
        <f>IFERROR($H3316/SUMIF($A:$A,$A3316,$H:$H)*SUMIF(Summary!$A$230:$A$266,$A3316,Summary!$P$230:$P$266),0)</f>
        <v>0</v>
      </c>
      <c r="AN3316" s="688">
        <f>IFERROR($H3316/SUMIF($A:$A,$A3316,$H:$H)*(SUMIF(Summary!$A$230:$A$266,$A3316,Summary!$L$230:$L$266)+SUMIF(Summary!$A$281:$A$317,$A3316,Summary!$L$281:$L$317))-AM3316,0)</f>
        <v>0</v>
      </c>
      <c r="AO3316" s="688">
        <f>IFERROR($H3316/SUMIF($A:$A,$A3316,$H:$H)*SUMIF(Summary!$A$230:$A$266,$A3316,Summary!$Q$230:$Q$266),0)</f>
        <v>0</v>
      </c>
      <c r="AP3316" s="688">
        <f>IFERROR($H3316/SUMIF($A:$A,$A3316,$H:$H)*(SUMIF(Summary!$A$230:$A$266,$A3316,Summary!$L$230:$L$266)+SUMIF(Summary!$A$281:$A$317,$A3316,Summary!$L$281:$L$317))-AO3316,0)</f>
        <v>0</v>
      </c>
      <c r="AQ3316" s="306"/>
      <c r="AR3316" s="688">
        <f t="shared" ca="1" si="782"/>
        <v>0</v>
      </c>
      <c r="AS3316" s="688">
        <f t="shared" ca="1" si="783"/>
        <v>0</v>
      </c>
    </row>
    <row r="3317" spans="1:45" x14ac:dyDescent="0.2">
      <c r="A3317" s="423">
        <v>12826</v>
      </c>
      <c r="B3317" s="424">
        <v>3</v>
      </c>
      <c r="C3317" s="425" t="s">
        <v>315</v>
      </c>
      <c r="D3317" s="422">
        <f t="shared" si="769"/>
        <v>12938</v>
      </c>
      <c r="E3317" s="422">
        <f t="shared" si="770"/>
        <v>6882</v>
      </c>
      <c r="F3317" s="422">
        <f t="shared" si="771"/>
        <v>3261</v>
      </c>
      <c r="G3317" s="422">
        <f t="shared" si="772"/>
        <v>0</v>
      </c>
      <c r="H3317" s="22">
        <f t="shared" si="773"/>
        <v>23081</v>
      </c>
      <c r="I3317" s="116">
        <v>5134</v>
      </c>
      <c r="J3317" s="116">
        <v>2809</v>
      </c>
      <c r="K3317" s="116">
        <v>1030</v>
      </c>
      <c r="L3317" s="116">
        <v>0</v>
      </c>
      <c r="M3317" s="22">
        <f t="shared" si="774"/>
        <v>8973</v>
      </c>
      <c r="N3317" s="116">
        <v>2385</v>
      </c>
      <c r="O3317" s="116">
        <v>1371</v>
      </c>
      <c r="P3317" s="116">
        <v>858</v>
      </c>
      <c r="Q3317" s="116">
        <v>0</v>
      </c>
      <c r="R3317" s="22">
        <f t="shared" si="775"/>
        <v>4614</v>
      </c>
      <c r="S3317" s="116">
        <v>5419</v>
      </c>
      <c r="T3317" s="116">
        <v>2702</v>
      </c>
      <c r="U3317" s="116">
        <v>1373</v>
      </c>
      <c r="V3317" s="116">
        <v>0</v>
      </c>
      <c r="W3317" s="22">
        <f t="shared" si="776"/>
        <v>9494</v>
      </c>
      <c r="X3317" s="22">
        <f t="shared" si="777"/>
        <v>961.70833333333337</v>
      </c>
      <c r="Y3317" s="22">
        <f ca="1">OFFSET('Cost Study'!$B$7,'Operations Support'!$C3317,'Operations Support'!$B3317)*$H3317</f>
        <v>75474.87</v>
      </c>
      <c r="Z3317" s="23">
        <f ca="1">Y3317*'Cost Study'!$B$31</f>
        <v>4215417.1500851046</v>
      </c>
      <c r="AA3317" s="23">
        <f ca="1">IF(A3317=10298,1.51,1)*IF($B3317&lt;3,$D3317*'Cost Study'!$B$32*OFFSET('Cost Study'!$B$7,'Operations Support'!$C3317,'Operations Support'!$B3317),0)</f>
        <v>0</v>
      </c>
      <c r="AB3317" s="24">
        <f ca="1">AA3317*'Cost Study'!$B$31</f>
        <v>0</v>
      </c>
      <c r="AC3317" s="23">
        <f ca="1">Y3317*'Cost Study'!$B$31</f>
        <v>4215417.1500851046</v>
      </c>
      <c r="AD3317" s="24">
        <f ca="1">AA3317*'Cost Study'!$B$31</f>
        <v>0</v>
      </c>
      <c r="AE3317" s="377">
        <f t="shared" ca="1" si="778"/>
        <v>4215417.1500851046</v>
      </c>
      <c r="AF3317" s="377">
        <f t="shared" ca="1" si="779"/>
        <v>4215417.1500851046</v>
      </c>
      <c r="AH3317" s="688">
        <f>IFERROR($H3317/SUMIF($A:$A,$A3317,$H:$H)*SUMIF(Summary!$A$110:$A$186,$A3317,Summary!$P$110:$P$186),0)</f>
        <v>783050.90699105442</v>
      </c>
      <c r="AI3317" s="689">
        <f t="shared" ca="1" si="780"/>
        <v>3432366.2430940503</v>
      </c>
      <c r="AJ3317" s="688">
        <f>IFERROR(H3317/SUMIF(A:A,A3317,H:H)*SUMIF(Summary!$A$110:$A$186,'Operations Support'!A3317,Summary!$Q$110:$Q$186),0)</f>
        <v>786520.48384053074</v>
      </c>
      <c r="AK3317" s="688">
        <f t="shared" ca="1" si="781"/>
        <v>3428896.6662445739</v>
      </c>
      <c r="AM3317" s="688">
        <f>IFERROR($H3317/SUMIF($A:$A,$A3317,$H:$H)*SUMIF(Summary!$A$230:$A$266,$A3317,Summary!$P$230:$P$266),0)</f>
        <v>148154.32553773059</v>
      </c>
      <c r="AN3317" s="688">
        <f>IFERROR($H3317/SUMIF($A:$A,$A3317,$H:$H)*(SUMIF(Summary!$A$230:$A$266,$A3317,Summary!$L$230:$L$266)+SUMIF(Summary!$A$281:$A$317,$A3317,Summary!$L$281:$L$317))-AM3317,0)</f>
        <v>254070.8759494563</v>
      </c>
      <c r="AO3317" s="688">
        <f>IFERROR($H3317/SUMIF($A:$A,$A3317,$H:$H)*SUMIF(Summary!$A$230:$A$266,$A3317,Summary!$Q$230:$Q$266),0)</f>
        <v>148810.77432470754</v>
      </c>
      <c r="AP3317" s="688">
        <f>IFERROR($H3317/SUMIF($A:$A,$A3317,$H:$H)*(SUMIF(Summary!$A$230:$A$266,$A3317,Summary!$L$230:$L$266)+SUMIF(Summary!$A$281:$A$317,$A3317,Summary!$L$281:$L$317))-AO3317,0)</f>
        <v>253414.42716247935</v>
      </c>
      <c r="AQ3317" s="306"/>
      <c r="AR3317" s="688">
        <f t="shared" ca="1" si="782"/>
        <v>3686437.1190435067</v>
      </c>
      <c r="AS3317" s="688">
        <f t="shared" ca="1" si="783"/>
        <v>3682311.093407053</v>
      </c>
    </row>
    <row r="3318" spans="1:45" x14ac:dyDescent="0.2">
      <c r="A3318" s="423">
        <v>12826</v>
      </c>
      <c r="B3318" s="424">
        <v>3</v>
      </c>
      <c r="C3318" s="425" t="s">
        <v>316</v>
      </c>
      <c r="D3318" s="422">
        <f t="shared" si="769"/>
        <v>0</v>
      </c>
      <c r="E3318" s="422">
        <f t="shared" si="770"/>
        <v>0</v>
      </c>
      <c r="F3318" s="422">
        <f t="shared" si="771"/>
        <v>0</v>
      </c>
      <c r="G3318" s="422">
        <f t="shared" si="772"/>
        <v>0</v>
      </c>
      <c r="H3318" s="22">
        <f t="shared" si="773"/>
        <v>0</v>
      </c>
      <c r="I3318" s="116">
        <v>0</v>
      </c>
      <c r="J3318" s="116">
        <v>0</v>
      </c>
      <c r="K3318" s="116">
        <v>0</v>
      </c>
      <c r="L3318" s="116">
        <v>0</v>
      </c>
      <c r="M3318" s="22">
        <f t="shared" si="774"/>
        <v>0</v>
      </c>
      <c r="N3318" s="116">
        <v>0</v>
      </c>
      <c r="O3318" s="116">
        <v>0</v>
      </c>
      <c r="P3318" s="116">
        <v>0</v>
      </c>
      <c r="Q3318" s="116">
        <v>0</v>
      </c>
      <c r="R3318" s="22">
        <f t="shared" si="775"/>
        <v>0</v>
      </c>
      <c r="S3318" s="116">
        <v>0</v>
      </c>
      <c r="T3318" s="116">
        <v>0</v>
      </c>
      <c r="U3318" s="116">
        <v>0</v>
      </c>
      <c r="V3318" s="116">
        <v>0</v>
      </c>
      <c r="W3318" s="22">
        <f t="shared" si="776"/>
        <v>0</v>
      </c>
      <c r="X3318" s="22">
        <f t="shared" si="777"/>
        <v>0</v>
      </c>
      <c r="Y3318" s="22">
        <f ca="1">OFFSET('Cost Study'!$B$7,'Operations Support'!$C3318,'Operations Support'!$B3318)*$H3318</f>
        <v>0</v>
      </c>
      <c r="Z3318" s="23">
        <f ca="1">Y3318*'Cost Study'!$B$31</f>
        <v>0</v>
      </c>
      <c r="AA3318" s="23">
        <f ca="1">IF(A3318=10298,1.51,1)*IF($B3318&lt;3,$D3318*'Cost Study'!$B$32*OFFSET('Cost Study'!$B$7,'Operations Support'!$C3318,'Operations Support'!$B3318),0)</f>
        <v>0</v>
      </c>
      <c r="AB3318" s="24">
        <f ca="1">AA3318*'Cost Study'!$B$31</f>
        <v>0</v>
      </c>
      <c r="AC3318" s="23">
        <f ca="1">Y3318*'Cost Study'!$B$31</f>
        <v>0</v>
      </c>
      <c r="AD3318" s="24">
        <f ca="1">AA3318*'Cost Study'!$B$31</f>
        <v>0</v>
      </c>
      <c r="AE3318" s="377">
        <f t="shared" ca="1" si="778"/>
        <v>0</v>
      </c>
      <c r="AF3318" s="377">
        <f t="shared" ca="1" si="779"/>
        <v>0</v>
      </c>
      <c r="AH3318" s="688">
        <f>IFERROR($H3318/SUMIF($A:$A,$A3318,$H:$H)*SUMIF(Summary!$A$110:$A$186,$A3318,Summary!$P$110:$P$186),0)</f>
        <v>0</v>
      </c>
      <c r="AI3318" s="689">
        <f t="shared" ca="1" si="780"/>
        <v>0</v>
      </c>
      <c r="AJ3318" s="688">
        <f>IFERROR(H3318/SUMIF(A:A,A3318,H:H)*SUMIF(Summary!$A$110:$A$186,'Operations Support'!A3318,Summary!$Q$110:$Q$186),0)</f>
        <v>0</v>
      </c>
      <c r="AK3318" s="688">
        <f t="shared" ca="1" si="781"/>
        <v>0</v>
      </c>
      <c r="AM3318" s="688">
        <f>IFERROR($H3318/SUMIF($A:$A,$A3318,$H:$H)*SUMIF(Summary!$A$230:$A$266,$A3318,Summary!$P$230:$P$266),0)</f>
        <v>0</v>
      </c>
      <c r="AN3318" s="688">
        <f>IFERROR($H3318/SUMIF($A:$A,$A3318,$H:$H)*(SUMIF(Summary!$A$230:$A$266,$A3318,Summary!$L$230:$L$266)+SUMIF(Summary!$A$281:$A$317,$A3318,Summary!$L$281:$L$317))-AM3318,0)</f>
        <v>0</v>
      </c>
      <c r="AO3318" s="688">
        <f>IFERROR($H3318/SUMIF($A:$A,$A3318,$H:$H)*SUMIF(Summary!$A$230:$A$266,$A3318,Summary!$Q$230:$Q$266),0)</f>
        <v>0</v>
      </c>
      <c r="AP3318" s="688">
        <f>IFERROR($H3318/SUMIF($A:$A,$A3318,$H:$H)*(SUMIF(Summary!$A$230:$A$266,$A3318,Summary!$L$230:$L$266)+SUMIF(Summary!$A$281:$A$317,$A3318,Summary!$L$281:$L$317))-AO3318,0)</f>
        <v>0</v>
      </c>
      <c r="AQ3318" s="306"/>
      <c r="AR3318" s="688">
        <f t="shared" ca="1" si="782"/>
        <v>0</v>
      </c>
      <c r="AS3318" s="688">
        <f t="shared" ca="1" si="783"/>
        <v>0</v>
      </c>
    </row>
    <row r="3319" spans="1:45" x14ac:dyDescent="0.2">
      <c r="A3319" s="423">
        <v>12826</v>
      </c>
      <c r="B3319" s="424">
        <v>3</v>
      </c>
      <c r="C3319" s="425" t="s">
        <v>317</v>
      </c>
      <c r="D3319" s="422">
        <f t="shared" si="769"/>
        <v>0</v>
      </c>
      <c r="E3319" s="422">
        <f t="shared" si="770"/>
        <v>0</v>
      </c>
      <c r="F3319" s="422">
        <f t="shared" si="771"/>
        <v>0</v>
      </c>
      <c r="G3319" s="422">
        <f t="shared" si="772"/>
        <v>0</v>
      </c>
      <c r="H3319" s="22">
        <f t="shared" si="773"/>
        <v>0</v>
      </c>
      <c r="I3319" s="116">
        <v>0</v>
      </c>
      <c r="J3319" s="116">
        <v>0</v>
      </c>
      <c r="K3319" s="116">
        <v>0</v>
      </c>
      <c r="L3319" s="116">
        <v>0</v>
      </c>
      <c r="M3319" s="22">
        <f t="shared" si="774"/>
        <v>0</v>
      </c>
      <c r="N3319" s="116">
        <v>0</v>
      </c>
      <c r="O3319" s="116">
        <v>0</v>
      </c>
      <c r="P3319" s="116">
        <v>0</v>
      </c>
      <c r="Q3319" s="116">
        <v>0</v>
      </c>
      <c r="R3319" s="22">
        <f t="shared" si="775"/>
        <v>0</v>
      </c>
      <c r="S3319" s="116">
        <v>0</v>
      </c>
      <c r="T3319" s="116">
        <v>0</v>
      </c>
      <c r="U3319" s="116">
        <v>0</v>
      </c>
      <c r="V3319" s="116">
        <v>0</v>
      </c>
      <c r="W3319" s="22">
        <f t="shared" si="776"/>
        <v>0</v>
      </c>
      <c r="X3319" s="22">
        <f t="shared" si="777"/>
        <v>0</v>
      </c>
      <c r="Y3319" s="22">
        <f ca="1">OFFSET('Cost Study'!$B$7,'Operations Support'!$C3319,'Operations Support'!$B3319)*$H3319</f>
        <v>0</v>
      </c>
      <c r="Z3319" s="23">
        <f ca="1">Y3319*'Cost Study'!$B$31</f>
        <v>0</v>
      </c>
      <c r="AA3319" s="23">
        <f ca="1">IF(A3319=10298,1.51,1)*IF($B3319&lt;3,$D3319*'Cost Study'!$B$32*OFFSET('Cost Study'!$B$7,'Operations Support'!$C3319,'Operations Support'!$B3319),0)</f>
        <v>0</v>
      </c>
      <c r="AB3319" s="24">
        <f ca="1">AA3319*'Cost Study'!$B$31</f>
        <v>0</v>
      </c>
      <c r="AC3319" s="23">
        <f ca="1">Y3319*'Cost Study'!$B$31</f>
        <v>0</v>
      </c>
      <c r="AD3319" s="24">
        <f ca="1">AA3319*'Cost Study'!$B$31</f>
        <v>0</v>
      </c>
      <c r="AE3319" s="377">
        <f t="shared" ca="1" si="778"/>
        <v>0</v>
      </c>
      <c r="AF3319" s="377">
        <f t="shared" ca="1" si="779"/>
        <v>0</v>
      </c>
      <c r="AH3319" s="688">
        <f>IFERROR($H3319/SUMIF($A:$A,$A3319,$H:$H)*SUMIF(Summary!$A$110:$A$186,$A3319,Summary!$P$110:$P$186),0)</f>
        <v>0</v>
      </c>
      <c r="AI3319" s="689">
        <f t="shared" ca="1" si="780"/>
        <v>0</v>
      </c>
      <c r="AJ3319" s="688">
        <f>IFERROR(H3319/SUMIF(A:A,A3319,H:H)*SUMIF(Summary!$A$110:$A$186,'Operations Support'!A3319,Summary!$Q$110:$Q$186),0)</f>
        <v>0</v>
      </c>
      <c r="AK3319" s="688">
        <f t="shared" ca="1" si="781"/>
        <v>0</v>
      </c>
      <c r="AM3319" s="688">
        <f>IFERROR($H3319/SUMIF($A:$A,$A3319,$H:$H)*SUMIF(Summary!$A$230:$A$266,$A3319,Summary!$P$230:$P$266),0)</f>
        <v>0</v>
      </c>
      <c r="AN3319" s="688">
        <f>IFERROR($H3319/SUMIF($A:$A,$A3319,$H:$H)*(SUMIF(Summary!$A$230:$A$266,$A3319,Summary!$L$230:$L$266)+SUMIF(Summary!$A$281:$A$317,$A3319,Summary!$L$281:$L$317))-AM3319,0)</f>
        <v>0</v>
      </c>
      <c r="AO3319" s="688">
        <f>IFERROR($H3319/SUMIF($A:$A,$A3319,$H:$H)*SUMIF(Summary!$A$230:$A$266,$A3319,Summary!$Q$230:$Q$266),0)</f>
        <v>0</v>
      </c>
      <c r="AP3319" s="688">
        <f>IFERROR($H3319/SUMIF($A:$A,$A3319,$H:$H)*(SUMIF(Summary!$A$230:$A$266,$A3319,Summary!$L$230:$L$266)+SUMIF(Summary!$A$281:$A$317,$A3319,Summary!$L$281:$L$317))-AO3319,0)</f>
        <v>0</v>
      </c>
      <c r="AQ3319" s="306"/>
      <c r="AR3319" s="688">
        <f t="shared" ca="1" si="782"/>
        <v>0</v>
      </c>
      <c r="AS3319" s="688">
        <f t="shared" ca="1" si="783"/>
        <v>0</v>
      </c>
    </row>
    <row r="3320" spans="1:45" x14ac:dyDescent="0.2">
      <c r="A3320" s="423">
        <v>12826</v>
      </c>
      <c r="B3320" s="424">
        <v>3</v>
      </c>
      <c r="C3320" s="425" t="s">
        <v>318</v>
      </c>
      <c r="D3320" s="422">
        <f t="shared" si="769"/>
        <v>765</v>
      </c>
      <c r="E3320" s="422">
        <f t="shared" si="770"/>
        <v>0</v>
      </c>
      <c r="F3320" s="422">
        <f t="shared" si="771"/>
        <v>0</v>
      </c>
      <c r="G3320" s="422">
        <f t="shared" si="772"/>
        <v>0</v>
      </c>
      <c r="H3320" s="22">
        <f t="shared" si="773"/>
        <v>765</v>
      </c>
      <c r="I3320" s="116">
        <v>372</v>
      </c>
      <c r="J3320" s="116">
        <v>0</v>
      </c>
      <c r="K3320" s="116">
        <v>0</v>
      </c>
      <c r="L3320" s="116">
        <v>0</v>
      </c>
      <c r="M3320" s="22">
        <f t="shared" si="774"/>
        <v>372</v>
      </c>
      <c r="N3320" s="116">
        <v>240</v>
      </c>
      <c r="O3320" s="116">
        <v>0</v>
      </c>
      <c r="P3320" s="116">
        <v>0</v>
      </c>
      <c r="Q3320" s="116">
        <v>0</v>
      </c>
      <c r="R3320" s="22">
        <f t="shared" si="775"/>
        <v>240</v>
      </c>
      <c r="S3320" s="116">
        <v>153</v>
      </c>
      <c r="T3320" s="116">
        <v>0</v>
      </c>
      <c r="U3320" s="116">
        <v>0</v>
      </c>
      <c r="V3320" s="116">
        <v>0</v>
      </c>
      <c r="W3320" s="22">
        <f t="shared" si="776"/>
        <v>153</v>
      </c>
      <c r="X3320" s="22">
        <f t="shared" si="777"/>
        <v>31.875</v>
      </c>
      <c r="Y3320" s="22">
        <f ca="1">OFFSET('Cost Study'!$B$7,'Operations Support'!$C3320,'Operations Support'!$B3320)*$H3320</f>
        <v>2922.2999999999997</v>
      </c>
      <c r="Z3320" s="23">
        <f ca="1">Y3320*'Cost Study'!$B$31</f>
        <v>163216.09481001692</v>
      </c>
      <c r="AA3320" s="23">
        <f ca="1">IF(A3320=10298,1.51,1)*IF($B3320&lt;3,$D3320*'Cost Study'!$B$32*OFFSET('Cost Study'!$B$7,'Operations Support'!$C3320,'Operations Support'!$B3320),0)</f>
        <v>0</v>
      </c>
      <c r="AB3320" s="24">
        <f ca="1">AA3320*'Cost Study'!$B$31</f>
        <v>0</v>
      </c>
      <c r="AC3320" s="23">
        <f ca="1">Y3320*'Cost Study'!$B$31</f>
        <v>163216.09481001692</v>
      </c>
      <c r="AD3320" s="24">
        <f ca="1">AA3320*'Cost Study'!$B$31</f>
        <v>0</v>
      </c>
      <c r="AE3320" s="377">
        <f t="shared" ca="1" si="778"/>
        <v>163216.09481001692</v>
      </c>
      <c r="AF3320" s="377">
        <f t="shared" ca="1" si="779"/>
        <v>163216.09481001692</v>
      </c>
      <c r="AH3320" s="688">
        <f>IFERROR($H3320/SUMIF($A:$A,$A3320,$H:$H)*SUMIF(Summary!$A$110:$A$186,$A3320,Summary!$P$110:$P$186),0)</f>
        <v>25953.552439155868</v>
      </c>
      <c r="AI3320" s="689">
        <f t="shared" ca="1" si="780"/>
        <v>137262.54237086105</v>
      </c>
      <c r="AJ3320" s="688">
        <f>IFERROR(H3320/SUMIF(A:A,A3320,H:H)*SUMIF(Summary!$A$110:$A$186,'Operations Support'!A3320,Summary!$Q$110:$Q$186),0)</f>
        <v>26068.548595728349</v>
      </c>
      <c r="AK3320" s="688">
        <f t="shared" ca="1" si="781"/>
        <v>137147.54621428857</v>
      </c>
      <c r="AM3320" s="688">
        <f>IFERROR($H3320/SUMIF($A:$A,$A3320,$H:$H)*SUMIF(Summary!$A$230:$A$266,$A3320,Summary!$P$230:$P$266),0)</f>
        <v>4910.4483790288068</v>
      </c>
      <c r="AN3320" s="688">
        <f>IFERROR($H3320/SUMIF($A:$A,$A3320,$H:$H)*(SUMIF(Summary!$A$230:$A$266,$A3320,Summary!$L$230:$L$266)+SUMIF(Summary!$A$281:$A$317,$A3320,Summary!$L$281:$L$317))-AM3320,0)</f>
        <v>8420.9618344670544</v>
      </c>
      <c r="AO3320" s="688">
        <f>IFERROR($H3320/SUMIF($A:$A,$A3320,$H:$H)*SUMIF(Summary!$A$230:$A$266,$A3320,Summary!$Q$230:$Q$266),0)</f>
        <v>4932.2058125038457</v>
      </c>
      <c r="AP3320" s="688">
        <f>IFERROR($H3320/SUMIF($A:$A,$A3320,$H:$H)*(SUMIF(Summary!$A$230:$A$266,$A3320,Summary!$L$230:$L$266)+SUMIF(Summary!$A$281:$A$317,$A3320,Summary!$L$281:$L$317))-AO3320,0)</f>
        <v>8399.2044009920155</v>
      </c>
      <c r="AQ3320" s="306"/>
      <c r="AR3320" s="688">
        <f t="shared" ca="1" si="782"/>
        <v>145683.50420532809</v>
      </c>
      <c r="AS3320" s="688">
        <f t="shared" ca="1" si="783"/>
        <v>145546.75061528059</v>
      </c>
    </row>
    <row r="3321" spans="1:45" x14ac:dyDescent="0.2">
      <c r="A3321" s="423">
        <v>12826</v>
      </c>
      <c r="B3321" s="424">
        <v>3</v>
      </c>
      <c r="C3321" s="425" t="s">
        <v>319</v>
      </c>
      <c r="D3321" s="422">
        <f t="shared" si="769"/>
        <v>0</v>
      </c>
      <c r="E3321" s="422">
        <f t="shared" si="770"/>
        <v>0</v>
      </c>
      <c r="F3321" s="422">
        <f t="shared" si="771"/>
        <v>0</v>
      </c>
      <c r="G3321" s="422">
        <f t="shared" si="772"/>
        <v>0</v>
      </c>
      <c r="H3321" s="22">
        <f t="shared" si="773"/>
        <v>0</v>
      </c>
      <c r="I3321" s="116">
        <v>0</v>
      </c>
      <c r="J3321" s="116">
        <v>0</v>
      </c>
      <c r="K3321" s="116">
        <v>0</v>
      </c>
      <c r="L3321" s="116">
        <v>0</v>
      </c>
      <c r="M3321" s="22">
        <f t="shared" si="774"/>
        <v>0</v>
      </c>
      <c r="N3321" s="116">
        <v>0</v>
      </c>
      <c r="O3321" s="116">
        <v>0</v>
      </c>
      <c r="P3321" s="116">
        <v>0</v>
      </c>
      <c r="Q3321" s="116">
        <v>0</v>
      </c>
      <c r="R3321" s="22">
        <f t="shared" si="775"/>
        <v>0</v>
      </c>
      <c r="S3321" s="116">
        <v>0</v>
      </c>
      <c r="T3321" s="116">
        <v>0</v>
      </c>
      <c r="U3321" s="116">
        <v>0</v>
      </c>
      <c r="V3321" s="116">
        <v>0</v>
      </c>
      <c r="W3321" s="22">
        <f t="shared" si="776"/>
        <v>0</v>
      </c>
      <c r="X3321" s="22">
        <f t="shared" si="777"/>
        <v>0</v>
      </c>
      <c r="Y3321" s="22">
        <f ca="1">OFFSET('Cost Study'!$B$7,'Operations Support'!$C3321,'Operations Support'!$B3321)*$H3321</f>
        <v>0</v>
      </c>
      <c r="Z3321" s="23">
        <f ca="1">Y3321*'Cost Study'!$B$31</f>
        <v>0</v>
      </c>
      <c r="AA3321" s="23">
        <f ca="1">IF(A3321=10298,1.51,1)*IF($B3321&lt;3,$D3321*'Cost Study'!$B$32*OFFSET('Cost Study'!$B$7,'Operations Support'!$C3321,'Operations Support'!$B3321),0)</f>
        <v>0</v>
      </c>
      <c r="AB3321" s="24">
        <f ca="1">AA3321*'Cost Study'!$B$31</f>
        <v>0</v>
      </c>
      <c r="AC3321" s="23">
        <f ca="1">Y3321*'Cost Study'!$B$31</f>
        <v>0</v>
      </c>
      <c r="AD3321" s="24">
        <f ca="1">AA3321*'Cost Study'!$B$31</f>
        <v>0</v>
      </c>
      <c r="AE3321" s="377">
        <f t="shared" ca="1" si="778"/>
        <v>0</v>
      </c>
      <c r="AF3321" s="377">
        <f t="shared" ca="1" si="779"/>
        <v>0</v>
      </c>
      <c r="AH3321" s="688">
        <f>IFERROR($H3321/SUMIF($A:$A,$A3321,$H:$H)*SUMIF(Summary!$A$110:$A$186,$A3321,Summary!$P$110:$P$186),0)</f>
        <v>0</v>
      </c>
      <c r="AI3321" s="689">
        <f t="shared" ca="1" si="780"/>
        <v>0</v>
      </c>
      <c r="AJ3321" s="688">
        <f>IFERROR(H3321/SUMIF(A:A,A3321,H:H)*SUMIF(Summary!$A$110:$A$186,'Operations Support'!A3321,Summary!$Q$110:$Q$186),0)</f>
        <v>0</v>
      </c>
      <c r="AK3321" s="688">
        <f t="shared" ca="1" si="781"/>
        <v>0</v>
      </c>
      <c r="AM3321" s="688">
        <f>IFERROR($H3321/SUMIF($A:$A,$A3321,$H:$H)*SUMIF(Summary!$A$230:$A$266,$A3321,Summary!$P$230:$P$266),0)</f>
        <v>0</v>
      </c>
      <c r="AN3321" s="688">
        <f>IFERROR($H3321/SUMIF($A:$A,$A3321,$H:$H)*(SUMIF(Summary!$A$230:$A$266,$A3321,Summary!$L$230:$L$266)+SUMIF(Summary!$A$281:$A$317,$A3321,Summary!$L$281:$L$317))-AM3321,0)</f>
        <v>0</v>
      </c>
      <c r="AO3321" s="688">
        <f>IFERROR($H3321/SUMIF($A:$A,$A3321,$H:$H)*SUMIF(Summary!$A$230:$A$266,$A3321,Summary!$Q$230:$Q$266),0)</f>
        <v>0</v>
      </c>
      <c r="AP3321" s="688">
        <f>IFERROR($H3321/SUMIF($A:$A,$A3321,$H:$H)*(SUMIF(Summary!$A$230:$A$266,$A3321,Summary!$L$230:$L$266)+SUMIF(Summary!$A$281:$A$317,$A3321,Summary!$L$281:$L$317))-AO3321,0)</f>
        <v>0</v>
      </c>
      <c r="AQ3321" s="306"/>
      <c r="AR3321" s="688">
        <f t="shared" ca="1" si="782"/>
        <v>0</v>
      </c>
      <c r="AS3321" s="688">
        <f t="shared" ca="1" si="783"/>
        <v>0</v>
      </c>
    </row>
    <row r="3322" spans="1:45" x14ac:dyDescent="0.2">
      <c r="A3322" s="423">
        <v>12826</v>
      </c>
      <c r="B3322" s="424">
        <v>3</v>
      </c>
      <c r="C3322" s="425" t="s">
        <v>320</v>
      </c>
      <c r="D3322" s="422">
        <f t="shared" si="769"/>
        <v>0</v>
      </c>
      <c r="E3322" s="422">
        <f t="shared" si="770"/>
        <v>0</v>
      </c>
      <c r="F3322" s="422">
        <f t="shared" si="771"/>
        <v>0</v>
      </c>
      <c r="G3322" s="422">
        <f t="shared" si="772"/>
        <v>0</v>
      </c>
      <c r="H3322" s="22">
        <f t="shared" si="773"/>
        <v>0</v>
      </c>
      <c r="I3322" s="116">
        <v>0</v>
      </c>
      <c r="J3322" s="116">
        <v>0</v>
      </c>
      <c r="K3322" s="116">
        <v>0</v>
      </c>
      <c r="L3322" s="116">
        <v>0</v>
      </c>
      <c r="M3322" s="22">
        <f t="shared" si="774"/>
        <v>0</v>
      </c>
      <c r="N3322" s="116">
        <v>0</v>
      </c>
      <c r="O3322" s="116">
        <v>0</v>
      </c>
      <c r="P3322" s="116">
        <v>0</v>
      </c>
      <c r="Q3322" s="116">
        <v>0</v>
      </c>
      <c r="R3322" s="22">
        <f t="shared" si="775"/>
        <v>0</v>
      </c>
      <c r="S3322" s="116">
        <v>0</v>
      </c>
      <c r="T3322" s="116">
        <v>0</v>
      </c>
      <c r="U3322" s="116">
        <v>0</v>
      </c>
      <c r="V3322" s="116">
        <v>0</v>
      </c>
      <c r="W3322" s="22">
        <f t="shared" si="776"/>
        <v>0</v>
      </c>
      <c r="X3322" s="22">
        <f t="shared" si="777"/>
        <v>0</v>
      </c>
      <c r="Y3322" s="22">
        <f ca="1">OFFSET('Cost Study'!$B$7,'Operations Support'!$C3322,'Operations Support'!$B3322)*$H3322</f>
        <v>0</v>
      </c>
      <c r="Z3322" s="23">
        <f ca="1">Y3322*'Cost Study'!$B$31</f>
        <v>0</v>
      </c>
      <c r="AA3322" s="23">
        <f ca="1">IF(A3322=10298,1.51,1)*IF($B3322&lt;3,$D3322*'Cost Study'!$B$32*OFFSET('Cost Study'!$B$7,'Operations Support'!$C3322,'Operations Support'!$B3322),0)</f>
        <v>0</v>
      </c>
      <c r="AB3322" s="24">
        <f ca="1">AA3322*'Cost Study'!$B$31</f>
        <v>0</v>
      </c>
      <c r="AC3322" s="23">
        <f ca="1">Y3322*'Cost Study'!$B$31</f>
        <v>0</v>
      </c>
      <c r="AD3322" s="24">
        <f ca="1">AA3322*'Cost Study'!$B$31</f>
        <v>0</v>
      </c>
      <c r="AE3322" s="377">
        <f t="shared" ca="1" si="778"/>
        <v>0</v>
      </c>
      <c r="AF3322" s="377">
        <f t="shared" ca="1" si="779"/>
        <v>0</v>
      </c>
      <c r="AH3322" s="688">
        <f>IFERROR($H3322/SUMIF($A:$A,$A3322,$H:$H)*SUMIF(Summary!$A$110:$A$186,$A3322,Summary!$P$110:$P$186),0)</f>
        <v>0</v>
      </c>
      <c r="AI3322" s="689">
        <f t="shared" ca="1" si="780"/>
        <v>0</v>
      </c>
      <c r="AJ3322" s="688">
        <f>IFERROR(H3322/SUMIF(A:A,A3322,H:H)*SUMIF(Summary!$A$110:$A$186,'Operations Support'!A3322,Summary!$Q$110:$Q$186),0)</f>
        <v>0</v>
      </c>
      <c r="AK3322" s="688">
        <f t="shared" ca="1" si="781"/>
        <v>0</v>
      </c>
      <c r="AM3322" s="688">
        <f>IFERROR($H3322/SUMIF($A:$A,$A3322,$H:$H)*SUMIF(Summary!$A$230:$A$266,$A3322,Summary!$P$230:$P$266),0)</f>
        <v>0</v>
      </c>
      <c r="AN3322" s="688">
        <f>IFERROR($H3322/SUMIF($A:$A,$A3322,$H:$H)*(SUMIF(Summary!$A$230:$A$266,$A3322,Summary!$L$230:$L$266)+SUMIF(Summary!$A$281:$A$317,$A3322,Summary!$L$281:$L$317))-AM3322,0)</f>
        <v>0</v>
      </c>
      <c r="AO3322" s="688">
        <f>IFERROR($H3322/SUMIF($A:$A,$A3322,$H:$H)*SUMIF(Summary!$A$230:$A$266,$A3322,Summary!$Q$230:$Q$266),0)</f>
        <v>0</v>
      </c>
      <c r="AP3322" s="688">
        <f>IFERROR($H3322/SUMIF($A:$A,$A3322,$H:$H)*(SUMIF(Summary!$A$230:$A$266,$A3322,Summary!$L$230:$L$266)+SUMIF(Summary!$A$281:$A$317,$A3322,Summary!$L$281:$L$317))-AO3322,0)</f>
        <v>0</v>
      </c>
      <c r="AQ3322" s="306"/>
      <c r="AR3322" s="688">
        <f t="shared" ca="1" si="782"/>
        <v>0</v>
      </c>
      <c r="AS3322" s="688">
        <f t="shared" ca="1" si="783"/>
        <v>0</v>
      </c>
    </row>
    <row r="3323" spans="1:45" x14ac:dyDescent="0.2">
      <c r="A3323" s="423">
        <v>12826</v>
      </c>
      <c r="B3323" s="424">
        <v>4</v>
      </c>
      <c r="C3323" s="425" t="s">
        <v>300</v>
      </c>
      <c r="D3323" s="422">
        <f t="shared" si="769"/>
        <v>0</v>
      </c>
      <c r="E3323" s="422">
        <f t="shared" si="770"/>
        <v>0</v>
      </c>
      <c r="F3323" s="422">
        <f t="shared" si="771"/>
        <v>0</v>
      </c>
      <c r="G3323" s="422">
        <f t="shared" si="772"/>
        <v>0</v>
      </c>
      <c r="H3323" s="22">
        <f t="shared" si="773"/>
        <v>0</v>
      </c>
      <c r="I3323" s="116">
        <v>0</v>
      </c>
      <c r="J3323" s="116">
        <v>0</v>
      </c>
      <c r="K3323" s="116">
        <v>0</v>
      </c>
      <c r="L3323" s="116">
        <v>0</v>
      </c>
      <c r="M3323" s="22">
        <f t="shared" si="774"/>
        <v>0</v>
      </c>
      <c r="N3323" s="116">
        <v>0</v>
      </c>
      <c r="O3323" s="116">
        <v>0</v>
      </c>
      <c r="P3323" s="116">
        <v>0</v>
      </c>
      <c r="Q3323" s="116">
        <v>0</v>
      </c>
      <c r="R3323" s="22">
        <f t="shared" si="775"/>
        <v>0</v>
      </c>
      <c r="S3323" s="116">
        <v>0</v>
      </c>
      <c r="T3323" s="116">
        <v>0</v>
      </c>
      <c r="U3323" s="116">
        <v>0</v>
      </c>
      <c r="V3323" s="116">
        <v>0</v>
      </c>
      <c r="W3323" s="22">
        <f t="shared" si="776"/>
        <v>0</v>
      </c>
      <c r="X3323" s="22">
        <f t="shared" si="777"/>
        <v>0</v>
      </c>
      <c r="Y3323" s="22">
        <f ca="1">OFFSET('Cost Study'!$B$7,'Operations Support'!$C3323,'Operations Support'!$B3323)*$H3323</f>
        <v>0</v>
      </c>
      <c r="Z3323" s="23">
        <f ca="1">Y3323*'Cost Study'!$B$31</f>
        <v>0</v>
      </c>
      <c r="AA3323" s="23">
        <f ca="1">IF(A3323=10298,1.51,1)*IF($B3323&lt;3,$D3323*'Cost Study'!$B$32*OFFSET('Cost Study'!$B$7,'Operations Support'!$C3323,'Operations Support'!$B3323),0)</f>
        <v>0</v>
      </c>
      <c r="AB3323" s="24">
        <f ca="1">AA3323*'Cost Study'!$B$31</f>
        <v>0</v>
      </c>
      <c r="AC3323" s="23">
        <f ca="1">Y3323*'Cost Study'!$B$31</f>
        <v>0</v>
      </c>
      <c r="AD3323" s="24">
        <f ca="1">AA3323*'Cost Study'!$B$31</f>
        <v>0</v>
      </c>
      <c r="AE3323" s="377">
        <f t="shared" ca="1" si="778"/>
        <v>0</v>
      </c>
      <c r="AF3323" s="377">
        <f t="shared" ca="1" si="779"/>
        <v>0</v>
      </c>
      <c r="AH3323" s="688">
        <f>IFERROR($H3323/SUMIF($A:$A,$A3323,$H:$H)*SUMIF(Summary!$A$110:$A$186,$A3323,Summary!$P$110:$P$186),0)</f>
        <v>0</v>
      </c>
      <c r="AI3323" s="689">
        <f t="shared" ca="1" si="780"/>
        <v>0</v>
      </c>
      <c r="AJ3323" s="688">
        <f>IFERROR(H3323/SUMIF(A:A,A3323,H:H)*SUMIF(Summary!$A$110:$A$186,'Operations Support'!A3323,Summary!$Q$110:$Q$186),0)</f>
        <v>0</v>
      </c>
      <c r="AK3323" s="688">
        <f t="shared" ca="1" si="781"/>
        <v>0</v>
      </c>
      <c r="AM3323" s="688">
        <f>IFERROR($H3323/SUMIF($A:$A,$A3323,$H:$H)*SUMIF(Summary!$A$230:$A$266,$A3323,Summary!$P$230:$P$266),0)</f>
        <v>0</v>
      </c>
      <c r="AN3323" s="688">
        <f>IFERROR($H3323/SUMIF($A:$A,$A3323,$H:$H)*(SUMIF(Summary!$A$230:$A$266,$A3323,Summary!$L$230:$L$266)+SUMIF(Summary!$A$281:$A$317,$A3323,Summary!$L$281:$L$317))-AM3323,0)</f>
        <v>0</v>
      </c>
      <c r="AO3323" s="688">
        <f>IFERROR($H3323/SUMIF($A:$A,$A3323,$H:$H)*SUMIF(Summary!$A$230:$A$266,$A3323,Summary!$Q$230:$Q$266),0)</f>
        <v>0</v>
      </c>
      <c r="AP3323" s="688">
        <f>IFERROR($H3323/SUMIF($A:$A,$A3323,$H:$H)*(SUMIF(Summary!$A$230:$A$266,$A3323,Summary!$L$230:$L$266)+SUMIF(Summary!$A$281:$A$317,$A3323,Summary!$L$281:$L$317))-AO3323,0)</f>
        <v>0</v>
      </c>
      <c r="AQ3323" s="306"/>
      <c r="AR3323" s="688">
        <f t="shared" ca="1" si="782"/>
        <v>0</v>
      </c>
      <c r="AS3323" s="688">
        <f t="shared" ca="1" si="783"/>
        <v>0</v>
      </c>
    </row>
    <row r="3324" spans="1:45" x14ac:dyDescent="0.2">
      <c r="A3324" s="423">
        <v>12826</v>
      </c>
      <c r="B3324" s="424">
        <v>4</v>
      </c>
      <c r="C3324" s="425" t="s">
        <v>301</v>
      </c>
      <c r="D3324" s="422">
        <f t="shared" si="769"/>
        <v>0</v>
      </c>
      <c r="E3324" s="422">
        <f t="shared" si="770"/>
        <v>0</v>
      </c>
      <c r="F3324" s="422">
        <f t="shared" si="771"/>
        <v>0</v>
      </c>
      <c r="G3324" s="422">
        <f t="shared" si="772"/>
        <v>0</v>
      </c>
      <c r="H3324" s="22">
        <f t="shared" si="773"/>
        <v>0</v>
      </c>
      <c r="I3324" s="116">
        <v>0</v>
      </c>
      <c r="J3324" s="116">
        <v>0</v>
      </c>
      <c r="K3324" s="116">
        <v>0</v>
      </c>
      <c r="L3324" s="116">
        <v>0</v>
      </c>
      <c r="M3324" s="22">
        <f t="shared" si="774"/>
        <v>0</v>
      </c>
      <c r="N3324" s="116">
        <v>0</v>
      </c>
      <c r="O3324" s="116">
        <v>0</v>
      </c>
      <c r="P3324" s="116">
        <v>0</v>
      </c>
      <c r="Q3324" s="116">
        <v>0</v>
      </c>
      <c r="R3324" s="22">
        <f t="shared" si="775"/>
        <v>0</v>
      </c>
      <c r="S3324" s="116">
        <v>0</v>
      </c>
      <c r="T3324" s="116">
        <v>0</v>
      </c>
      <c r="U3324" s="116">
        <v>0</v>
      </c>
      <c r="V3324" s="116">
        <v>0</v>
      </c>
      <c r="W3324" s="22">
        <f t="shared" si="776"/>
        <v>0</v>
      </c>
      <c r="X3324" s="22">
        <f t="shared" si="777"/>
        <v>0</v>
      </c>
      <c r="Y3324" s="22">
        <f ca="1">OFFSET('Cost Study'!$B$7,'Operations Support'!$C3324,'Operations Support'!$B3324)*$H3324</f>
        <v>0</v>
      </c>
      <c r="Z3324" s="23">
        <f ca="1">Y3324*'Cost Study'!$B$31</f>
        <v>0</v>
      </c>
      <c r="AA3324" s="23">
        <f ca="1">IF(A3324=10298,1.51,1)*IF($B3324&lt;3,$D3324*'Cost Study'!$B$32*OFFSET('Cost Study'!$B$7,'Operations Support'!$C3324,'Operations Support'!$B3324),0)</f>
        <v>0</v>
      </c>
      <c r="AB3324" s="24">
        <f ca="1">AA3324*'Cost Study'!$B$31</f>
        <v>0</v>
      </c>
      <c r="AC3324" s="23">
        <f ca="1">Y3324*'Cost Study'!$B$31</f>
        <v>0</v>
      </c>
      <c r="AD3324" s="24">
        <f ca="1">AA3324*'Cost Study'!$B$31</f>
        <v>0</v>
      </c>
      <c r="AE3324" s="377">
        <f t="shared" ca="1" si="778"/>
        <v>0</v>
      </c>
      <c r="AF3324" s="377">
        <f t="shared" ca="1" si="779"/>
        <v>0</v>
      </c>
      <c r="AH3324" s="688">
        <f>IFERROR($H3324/SUMIF($A:$A,$A3324,$H:$H)*SUMIF(Summary!$A$110:$A$186,$A3324,Summary!$P$110:$P$186),0)</f>
        <v>0</v>
      </c>
      <c r="AI3324" s="689">
        <f t="shared" ca="1" si="780"/>
        <v>0</v>
      </c>
      <c r="AJ3324" s="688">
        <f>IFERROR(H3324/SUMIF(A:A,A3324,H:H)*SUMIF(Summary!$A$110:$A$186,'Operations Support'!A3324,Summary!$Q$110:$Q$186),0)</f>
        <v>0</v>
      </c>
      <c r="AK3324" s="688">
        <f t="shared" ca="1" si="781"/>
        <v>0</v>
      </c>
      <c r="AM3324" s="688">
        <f>IFERROR($H3324/SUMIF($A:$A,$A3324,$H:$H)*SUMIF(Summary!$A$230:$A$266,$A3324,Summary!$P$230:$P$266),0)</f>
        <v>0</v>
      </c>
      <c r="AN3324" s="688">
        <f>IFERROR($H3324/SUMIF($A:$A,$A3324,$H:$H)*(SUMIF(Summary!$A$230:$A$266,$A3324,Summary!$L$230:$L$266)+SUMIF(Summary!$A$281:$A$317,$A3324,Summary!$L$281:$L$317))-AM3324,0)</f>
        <v>0</v>
      </c>
      <c r="AO3324" s="688">
        <f>IFERROR($H3324/SUMIF($A:$A,$A3324,$H:$H)*SUMIF(Summary!$A$230:$A$266,$A3324,Summary!$Q$230:$Q$266),0)</f>
        <v>0</v>
      </c>
      <c r="AP3324" s="688">
        <f>IFERROR($H3324/SUMIF($A:$A,$A3324,$H:$H)*(SUMIF(Summary!$A$230:$A$266,$A3324,Summary!$L$230:$L$266)+SUMIF(Summary!$A$281:$A$317,$A3324,Summary!$L$281:$L$317))-AO3324,0)</f>
        <v>0</v>
      </c>
      <c r="AQ3324" s="306"/>
      <c r="AR3324" s="688">
        <f t="shared" ca="1" si="782"/>
        <v>0</v>
      </c>
      <c r="AS3324" s="688">
        <f t="shared" ca="1" si="783"/>
        <v>0</v>
      </c>
    </row>
    <row r="3325" spans="1:45" x14ac:dyDescent="0.2">
      <c r="A3325" s="423">
        <v>12826</v>
      </c>
      <c r="B3325" s="424">
        <v>4</v>
      </c>
      <c r="C3325" s="425" t="s">
        <v>302</v>
      </c>
      <c r="D3325" s="422">
        <f t="shared" si="769"/>
        <v>0</v>
      </c>
      <c r="E3325" s="422">
        <f t="shared" si="770"/>
        <v>0</v>
      </c>
      <c r="F3325" s="422">
        <f t="shared" si="771"/>
        <v>0</v>
      </c>
      <c r="G3325" s="422">
        <f t="shared" si="772"/>
        <v>0</v>
      </c>
      <c r="H3325" s="22">
        <f t="shared" si="773"/>
        <v>0</v>
      </c>
      <c r="I3325" s="116">
        <v>0</v>
      </c>
      <c r="J3325" s="116">
        <v>0</v>
      </c>
      <c r="K3325" s="116">
        <v>0</v>
      </c>
      <c r="L3325" s="116">
        <v>0</v>
      </c>
      <c r="M3325" s="22">
        <f t="shared" si="774"/>
        <v>0</v>
      </c>
      <c r="N3325" s="116">
        <v>0</v>
      </c>
      <c r="O3325" s="116">
        <v>0</v>
      </c>
      <c r="P3325" s="116">
        <v>0</v>
      </c>
      <c r="Q3325" s="116">
        <v>0</v>
      </c>
      <c r="R3325" s="22">
        <f t="shared" si="775"/>
        <v>0</v>
      </c>
      <c r="S3325" s="116">
        <v>0</v>
      </c>
      <c r="T3325" s="116">
        <v>0</v>
      </c>
      <c r="U3325" s="116">
        <v>0</v>
      </c>
      <c r="V3325" s="116">
        <v>0</v>
      </c>
      <c r="W3325" s="22">
        <f t="shared" si="776"/>
        <v>0</v>
      </c>
      <c r="X3325" s="22">
        <f t="shared" si="777"/>
        <v>0</v>
      </c>
      <c r="Y3325" s="22">
        <f ca="1">OFFSET('Cost Study'!$B$7,'Operations Support'!$C3325,'Operations Support'!$B3325)*$H3325</f>
        <v>0</v>
      </c>
      <c r="Z3325" s="23">
        <f ca="1">Y3325*'Cost Study'!$B$31</f>
        <v>0</v>
      </c>
      <c r="AA3325" s="23">
        <f ca="1">IF(A3325=10298,1.51,1)*IF($B3325&lt;3,$D3325*'Cost Study'!$B$32*OFFSET('Cost Study'!$B$7,'Operations Support'!$C3325,'Operations Support'!$B3325),0)</f>
        <v>0</v>
      </c>
      <c r="AB3325" s="24">
        <f ca="1">AA3325*'Cost Study'!$B$31</f>
        <v>0</v>
      </c>
      <c r="AC3325" s="23">
        <f ca="1">Y3325*'Cost Study'!$B$31</f>
        <v>0</v>
      </c>
      <c r="AD3325" s="24">
        <f ca="1">AA3325*'Cost Study'!$B$31</f>
        <v>0</v>
      </c>
      <c r="AE3325" s="377">
        <f t="shared" ca="1" si="778"/>
        <v>0</v>
      </c>
      <c r="AF3325" s="377">
        <f t="shared" ca="1" si="779"/>
        <v>0</v>
      </c>
      <c r="AH3325" s="688">
        <f>IFERROR($H3325/SUMIF($A:$A,$A3325,$H:$H)*SUMIF(Summary!$A$110:$A$186,$A3325,Summary!$P$110:$P$186),0)</f>
        <v>0</v>
      </c>
      <c r="AI3325" s="689">
        <f t="shared" ca="1" si="780"/>
        <v>0</v>
      </c>
      <c r="AJ3325" s="688">
        <f>IFERROR(H3325/SUMIF(A:A,A3325,H:H)*SUMIF(Summary!$A$110:$A$186,'Operations Support'!A3325,Summary!$Q$110:$Q$186),0)</f>
        <v>0</v>
      </c>
      <c r="AK3325" s="688">
        <f t="shared" ca="1" si="781"/>
        <v>0</v>
      </c>
      <c r="AM3325" s="688">
        <f>IFERROR($H3325/SUMIF($A:$A,$A3325,$H:$H)*SUMIF(Summary!$A$230:$A$266,$A3325,Summary!$P$230:$P$266),0)</f>
        <v>0</v>
      </c>
      <c r="AN3325" s="688">
        <f>IFERROR($H3325/SUMIF($A:$A,$A3325,$H:$H)*(SUMIF(Summary!$A$230:$A$266,$A3325,Summary!$L$230:$L$266)+SUMIF(Summary!$A$281:$A$317,$A3325,Summary!$L$281:$L$317))-AM3325,0)</f>
        <v>0</v>
      </c>
      <c r="AO3325" s="688">
        <f>IFERROR($H3325/SUMIF($A:$A,$A3325,$H:$H)*SUMIF(Summary!$A$230:$A$266,$A3325,Summary!$Q$230:$Q$266),0)</f>
        <v>0</v>
      </c>
      <c r="AP3325" s="688">
        <f>IFERROR($H3325/SUMIF($A:$A,$A3325,$H:$H)*(SUMIF(Summary!$A$230:$A$266,$A3325,Summary!$L$230:$L$266)+SUMIF(Summary!$A$281:$A$317,$A3325,Summary!$L$281:$L$317))-AO3325,0)</f>
        <v>0</v>
      </c>
      <c r="AQ3325" s="306"/>
      <c r="AR3325" s="688">
        <f t="shared" ca="1" si="782"/>
        <v>0</v>
      </c>
      <c r="AS3325" s="688">
        <f t="shared" ca="1" si="783"/>
        <v>0</v>
      </c>
    </row>
    <row r="3326" spans="1:45" x14ac:dyDescent="0.2">
      <c r="A3326" s="423">
        <v>12826</v>
      </c>
      <c r="B3326" s="424">
        <v>4</v>
      </c>
      <c r="C3326" s="425" t="s">
        <v>303</v>
      </c>
      <c r="D3326" s="422">
        <f t="shared" si="769"/>
        <v>0</v>
      </c>
      <c r="E3326" s="422">
        <f t="shared" si="770"/>
        <v>0</v>
      </c>
      <c r="F3326" s="422">
        <f t="shared" si="771"/>
        <v>0</v>
      </c>
      <c r="G3326" s="422">
        <f t="shared" si="772"/>
        <v>0</v>
      </c>
      <c r="H3326" s="22">
        <f t="shared" si="773"/>
        <v>0</v>
      </c>
      <c r="I3326" s="116">
        <v>0</v>
      </c>
      <c r="J3326" s="116">
        <v>0</v>
      </c>
      <c r="K3326" s="116">
        <v>0</v>
      </c>
      <c r="L3326" s="116">
        <v>0</v>
      </c>
      <c r="M3326" s="22">
        <f t="shared" si="774"/>
        <v>0</v>
      </c>
      <c r="N3326" s="116">
        <v>0</v>
      </c>
      <c r="O3326" s="116">
        <v>0</v>
      </c>
      <c r="P3326" s="116">
        <v>0</v>
      </c>
      <c r="Q3326" s="116">
        <v>0</v>
      </c>
      <c r="R3326" s="22">
        <f t="shared" si="775"/>
        <v>0</v>
      </c>
      <c r="S3326" s="116">
        <v>0</v>
      </c>
      <c r="T3326" s="116">
        <v>0</v>
      </c>
      <c r="U3326" s="116">
        <v>0</v>
      </c>
      <c r="V3326" s="116">
        <v>0</v>
      </c>
      <c r="W3326" s="22">
        <f t="shared" si="776"/>
        <v>0</v>
      </c>
      <c r="X3326" s="22">
        <f t="shared" si="777"/>
        <v>0</v>
      </c>
      <c r="Y3326" s="22">
        <f ca="1">OFFSET('Cost Study'!$B$7,'Operations Support'!$C3326,'Operations Support'!$B3326)*$H3326</f>
        <v>0</v>
      </c>
      <c r="Z3326" s="23">
        <f ca="1">Y3326*'Cost Study'!$B$31</f>
        <v>0</v>
      </c>
      <c r="AA3326" s="23">
        <f ca="1">IF(A3326=10298,1.51,1)*IF($B3326&lt;3,$D3326*'Cost Study'!$B$32*OFFSET('Cost Study'!$B$7,'Operations Support'!$C3326,'Operations Support'!$B3326),0)</f>
        <v>0</v>
      </c>
      <c r="AB3326" s="24">
        <f ca="1">AA3326*'Cost Study'!$B$31</f>
        <v>0</v>
      </c>
      <c r="AC3326" s="23">
        <f ca="1">Y3326*'Cost Study'!$B$31</f>
        <v>0</v>
      </c>
      <c r="AD3326" s="24">
        <f ca="1">AA3326*'Cost Study'!$B$31</f>
        <v>0</v>
      </c>
      <c r="AE3326" s="377">
        <f t="shared" ca="1" si="778"/>
        <v>0</v>
      </c>
      <c r="AF3326" s="377">
        <f t="shared" ca="1" si="779"/>
        <v>0</v>
      </c>
      <c r="AH3326" s="688">
        <f>IFERROR($H3326/SUMIF($A:$A,$A3326,$H:$H)*SUMIF(Summary!$A$110:$A$186,$A3326,Summary!$P$110:$P$186),0)</f>
        <v>0</v>
      </c>
      <c r="AI3326" s="689">
        <f t="shared" ca="1" si="780"/>
        <v>0</v>
      </c>
      <c r="AJ3326" s="688">
        <f>IFERROR(H3326/SUMIF(A:A,A3326,H:H)*SUMIF(Summary!$A$110:$A$186,'Operations Support'!A3326,Summary!$Q$110:$Q$186),0)</f>
        <v>0</v>
      </c>
      <c r="AK3326" s="688">
        <f t="shared" ca="1" si="781"/>
        <v>0</v>
      </c>
      <c r="AM3326" s="688">
        <f>IFERROR($H3326/SUMIF($A:$A,$A3326,$H:$H)*SUMIF(Summary!$A$230:$A$266,$A3326,Summary!$P$230:$P$266),0)</f>
        <v>0</v>
      </c>
      <c r="AN3326" s="688">
        <f>IFERROR($H3326/SUMIF($A:$A,$A3326,$H:$H)*(SUMIF(Summary!$A$230:$A$266,$A3326,Summary!$L$230:$L$266)+SUMIF(Summary!$A$281:$A$317,$A3326,Summary!$L$281:$L$317))-AM3326,0)</f>
        <v>0</v>
      </c>
      <c r="AO3326" s="688">
        <f>IFERROR($H3326/SUMIF($A:$A,$A3326,$H:$H)*SUMIF(Summary!$A$230:$A$266,$A3326,Summary!$Q$230:$Q$266),0)</f>
        <v>0</v>
      </c>
      <c r="AP3326" s="688">
        <f>IFERROR($H3326/SUMIF($A:$A,$A3326,$H:$H)*(SUMIF(Summary!$A$230:$A$266,$A3326,Summary!$L$230:$L$266)+SUMIF(Summary!$A$281:$A$317,$A3326,Summary!$L$281:$L$317))-AO3326,0)</f>
        <v>0</v>
      </c>
      <c r="AQ3326" s="306"/>
      <c r="AR3326" s="688">
        <f t="shared" ca="1" si="782"/>
        <v>0</v>
      </c>
      <c r="AS3326" s="688">
        <f t="shared" ca="1" si="783"/>
        <v>0</v>
      </c>
    </row>
    <row r="3327" spans="1:45" x14ac:dyDescent="0.2">
      <c r="A3327" s="423">
        <v>12826</v>
      </c>
      <c r="B3327" s="424">
        <v>4</v>
      </c>
      <c r="C3327" s="425" t="s">
        <v>304</v>
      </c>
      <c r="D3327" s="422">
        <f t="shared" si="769"/>
        <v>0</v>
      </c>
      <c r="E3327" s="422">
        <f t="shared" si="770"/>
        <v>0</v>
      </c>
      <c r="F3327" s="422">
        <f t="shared" si="771"/>
        <v>0</v>
      </c>
      <c r="G3327" s="422">
        <f t="shared" si="772"/>
        <v>0</v>
      </c>
      <c r="H3327" s="22">
        <f t="shared" si="773"/>
        <v>0</v>
      </c>
      <c r="I3327" s="116">
        <v>0</v>
      </c>
      <c r="J3327" s="116">
        <v>0</v>
      </c>
      <c r="K3327" s="116">
        <v>0</v>
      </c>
      <c r="L3327" s="116">
        <v>0</v>
      </c>
      <c r="M3327" s="22">
        <f t="shared" si="774"/>
        <v>0</v>
      </c>
      <c r="N3327" s="116">
        <v>0</v>
      </c>
      <c r="O3327" s="116">
        <v>0</v>
      </c>
      <c r="P3327" s="116">
        <v>0</v>
      </c>
      <c r="Q3327" s="116">
        <v>0</v>
      </c>
      <c r="R3327" s="22">
        <f t="shared" si="775"/>
        <v>0</v>
      </c>
      <c r="S3327" s="116">
        <v>0</v>
      </c>
      <c r="T3327" s="116">
        <v>0</v>
      </c>
      <c r="U3327" s="116">
        <v>0</v>
      </c>
      <c r="V3327" s="116">
        <v>0</v>
      </c>
      <c r="W3327" s="22">
        <f t="shared" si="776"/>
        <v>0</v>
      </c>
      <c r="X3327" s="22">
        <f t="shared" si="777"/>
        <v>0</v>
      </c>
      <c r="Y3327" s="22">
        <f ca="1">OFFSET('Cost Study'!$B$7,'Operations Support'!$C3327,'Operations Support'!$B3327)*$H3327</f>
        <v>0</v>
      </c>
      <c r="Z3327" s="23">
        <f ca="1">Y3327*'Cost Study'!$B$31</f>
        <v>0</v>
      </c>
      <c r="AA3327" s="23">
        <f ca="1">IF(A3327=10298,1.51,1)*IF($B3327&lt;3,$D3327*'Cost Study'!$B$32*OFFSET('Cost Study'!$B$7,'Operations Support'!$C3327,'Operations Support'!$B3327),0)</f>
        <v>0</v>
      </c>
      <c r="AB3327" s="24">
        <f ca="1">AA3327*'Cost Study'!$B$31</f>
        <v>0</v>
      </c>
      <c r="AC3327" s="23">
        <f ca="1">Y3327*'Cost Study'!$B$31</f>
        <v>0</v>
      </c>
      <c r="AD3327" s="24">
        <f ca="1">AA3327*'Cost Study'!$B$31</f>
        <v>0</v>
      </c>
      <c r="AE3327" s="377">
        <f t="shared" ca="1" si="778"/>
        <v>0</v>
      </c>
      <c r="AF3327" s="377">
        <f t="shared" ca="1" si="779"/>
        <v>0</v>
      </c>
      <c r="AH3327" s="688">
        <f>IFERROR($H3327/SUMIF($A:$A,$A3327,$H:$H)*SUMIF(Summary!$A$110:$A$186,$A3327,Summary!$P$110:$P$186),0)</f>
        <v>0</v>
      </c>
      <c r="AI3327" s="689">
        <f t="shared" ca="1" si="780"/>
        <v>0</v>
      </c>
      <c r="AJ3327" s="688">
        <f>IFERROR(H3327/SUMIF(A:A,A3327,H:H)*SUMIF(Summary!$A$110:$A$186,'Operations Support'!A3327,Summary!$Q$110:$Q$186),0)</f>
        <v>0</v>
      </c>
      <c r="AK3327" s="688">
        <f t="shared" ca="1" si="781"/>
        <v>0</v>
      </c>
      <c r="AM3327" s="688">
        <f>IFERROR($H3327/SUMIF($A:$A,$A3327,$H:$H)*SUMIF(Summary!$A$230:$A$266,$A3327,Summary!$P$230:$P$266),0)</f>
        <v>0</v>
      </c>
      <c r="AN3327" s="688">
        <f>IFERROR($H3327/SUMIF($A:$A,$A3327,$H:$H)*(SUMIF(Summary!$A$230:$A$266,$A3327,Summary!$L$230:$L$266)+SUMIF(Summary!$A$281:$A$317,$A3327,Summary!$L$281:$L$317))-AM3327,0)</f>
        <v>0</v>
      </c>
      <c r="AO3327" s="688">
        <f>IFERROR($H3327/SUMIF($A:$A,$A3327,$H:$H)*SUMIF(Summary!$A$230:$A$266,$A3327,Summary!$Q$230:$Q$266),0)</f>
        <v>0</v>
      </c>
      <c r="AP3327" s="688">
        <f>IFERROR($H3327/SUMIF($A:$A,$A3327,$H:$H)*(SUMIF(Summary!$A$230:$A$266,$A3327,Summary!$L$230:$L$266)+SUMIF(Summary!$A$281:$A$317,$A3327,Summary!$L$281:$L$317))-AO3327,0)</f>
        <v>0</v>
      </c>
      <c r="AQ3327" s="306"/>
      <c r="AR3327" s="688">
        <f t="shared" ca="1" si="782"/>
        <v>0</v>
      </c>
      <c r="AS3327" s="688">
        <f t="shared" ca="1" si="783"/>
        <v>0</v>
      </c>
    </row>
    <row r="3328" spans="1:45" x14ac:dyDescent="0.2">
      <c r="A3328" s="423">
        <v>12826</v>
      </c>
      <c r="B3328" s="424">
        <v>4</v>
      </c>
      <c r="C3328" s="425" t="s">
        <v>305</v>
      </c>
      <c r="D3328" s="422">
        <f t="shared" si="769"/>
        <v>0</v>
      </c>
      <c r="E3328" s="422">
        <f t="shared" si="770"/>
        <v>0</v>
      </c>
      <c r="F3328" s="422">
        <f t="shared" si="771"/>
        <v>0</v>
      </c>
      <c r="G3328" s="422">
        <f t="shared" si="772"/>
        <v>0</v>
      </c>
      <c r="H3328" s="22">
        <f t="shared" si="773"/>
        <v>0</v>
      </c>
      <c r="I3328" s="116">
        <v>0</v>
      </c>
      <c r="J3328" s="116">
        <v>0</v>
      </c>
      <c r="K3328" s="116">
        <v>0</v>
      </c>
      <c r="L3328" s="116">
        <v>0</v>
      </c>
      <c r="M3328" s="22">
        <f t="shared" si="774"/>
        <v>0</v>
      </c>
      <c r="N3328" s="116">
        <v>0</v>
      </c>
      <c r="O3328" s="116">
        <v>0</v>
      </c>
      <c r="P3328" s="116">
        <v>0</v>
      </c>
      <c r="Q3328" s="116">
        <v>0</v>
      </c>
      <c r="R3328" s="22">
        <f t="shared" si="775"/>
        <v>0</v>
      </c>
      <c r="S3328" s="116">
        <v>0</v>
      </c>
      <c r="T3328" s="116">
        <v>0</v>
      </c>
      <c r="U3328" s="116">
        <v>0</v>
      </c>
      <c r="V3328" s="116">
        <v>0</v>
      </c>
      <c r="W3328" s="22">
        <f t="shared" si="776"/>
        <v>0</v>
      </c>
      <c r="X3328" s="22">
        <f t="shared" si="777"/>
        <v>0</v>
      </c>
      <c r="Y3328" s="22">
        <f ca="1">OFFSET('Cost Study'!$B$7,'Operations Support'!$C3328,'Operations Support'!$B3328)*$H3328</f>
        <v>0</v>
      </c>
      <c r="Z3328" s="23">
        <f ca="1">Y3328*'Cost Study'!$B$31</f>
        <v>0</v>
      </c>
      <c r="AA3328" s="23">
        <f ca="1">IF(A3328=10298,1.51,1)*IF($B3328&lt;3,$D3328*'Cost Study'!$B$32*OFFSET('Cost Study'!$B$7,'Operations Support'!$C3328,'Operations Support'!$B3328),0)</f>
        <v>0</v>
      </c>
      <c r="AB3328" s="24">
        <f ca="1">AA3328*'Cost Study'!$B$31</f>
        <v>0</v>
      </c>
      <c r="AC3328" s="23">
        <f ca="1">Y3328*'Cost Study'!$B$31</f>
        <v>0</v>
      </c>
      <c r="AD3328" s="24">
        <f ca="1">AA3328*'Cost Study'!$B$31</f>
        <v>0</v>
      </c>
      <c r="AE3328" s="377">
        <f t="shared" ca="1" si="778"/>
        <v>0</v>
      </c>
      <c r="AF3328" s="377">
        <f t="shared" ca="1" si="779"/>
        <v>0</v>
      </c>
      <c r="AH3328" s="688">
        <f>IFERROR($H3328/SUMIF($A:$A,$A3328,$H:$H)*SUMIF(Summary!$A$110:$A$186,$A3328,Summary!$P$110:$P$186),0)</f>
        <v>0</v>
      </c>
      <c r="AI3328" s="689">
        <f t="shared" ca="1" si="780"/>
        <v>0</v>
      </c>
      <c r="AJ3328" s="688">
        <f>IFERROR(H3328/SUMIF(A:A,A3328,H:H)*SUMIF(Summary!$A$110:$A$186,'Operations Support'!A3328,Summary!$Q$110:$Q$186),0)</f>
        <v>0</v>
      </c>
      <c r="AK3328" s="688">
        <f t="shared" ca="1" si="781"/>
        <v>0</v>
      </c>
      <c r="AM3328" s="688">
        <f>IFERROR($H3328/SUMIF($A:$A,$A3328,$H:$H)*SUMIF(Summary!$A$230:$A$266,$A3328,Summary!$P$230:$P$266),0)</f>
        <v>0</v>
      </c>
      <c r="AN3328" s="688">
        <f>IFERROR($H3328/SUMIF($A:$A,$A3328,$H:$H)*(SUMIF(Summary!$A$230:$A$266,$A3328,Summary!$L$230:$L$266)+SUMIF(Summary!$A$281:$A$317,$A3328,Summary!$L$281:$L$317))-AM3328,0)</f>
        <v>0</v>
      </c>
      <c r="AO3328" s="688">
        <f>IFERROR($H3328/SUMIF($A:$A,$A3328,$H:$H)*SUMIF(Summary!$A$230:$A$266,$A3328,Summary!$Q$230:$Q$266),0)</f>
        <v>0</v>
      </c>
      <c r="AP3328" s="688">
        <f>IFERROR($H3328/SUMIF($A:$A,$A3328,$H:$H)*(SUMIF(Summary!$A$230:$A$266,$A3328,Summary!$L$230:$L$266)+SUMIF(Summary!$A$281:$A$317,$A3328,Summary!$L$281:$L$317))-AO3328,0)</f>
        <v>0</v>
      </c>
      <c r="AQ3328" s="306"/>
      <c r="AR3328" s="688">
        <f t="shared" ca="1" si="782"/>
        <v>0</v>
      </c>
      <c r="AS3328" s="688">
        <f t="shared" ca="1" si="783"/>
        <v>0</v>
      </c>
    </row>
    <row r="3329" spans="1:45" x14ac:dyDescent="0.2">
      <c r="A3329" s="423">
        <v>12826</v>
      </c>
      <c r="B3329" s="424">
        <v>4</v>
      </c>
      <c r="C3329" s="425" t="s">
        <v>306</v>
      </c>
      <c r="D3329" s="422">
        <f t="shared" si="769"/>
        <v>0</v>
      </c>
      <c r="E3329" s="422">
        <f t="shared" si="770"/>
        <v>0</v>
      </c>
      <c r="F3329" s="422">
        <f t="shared" si="771"/>
        <v>0</v>
      </c>
      <c r="G3329" s="422">
        <f t="shared" si="772"/>
        <v>0</v>
      </c>
      <c r="H3329" s="22">
        <f t="shared" si="773"/>
        <v>0</v>
      </c>
      <c r="I3329" s="116">
        <v>0</v>
      </c>
      <c r="J3329" s="116">
        <v>0</v>
      </c>
      <c r="K3329" s="116">
        <v>0</v>
      </c>
      <c r="L3329" s="116">
        <v>0</v>
      </c>
      <c r="M3329" s="22">
        <f t="shared" si="774"/>
        <v>0</v>
      </c>
      <c r="N3329" s="116">
        <v>0</v>
      </c>
      <c r="O3329" s="116">
        <v>0</v>
      </c>
      <c r="P3329" s="116">
        <v>0</v>
      </c>
      <c r="Q3329" s="116">
        <v>0</v>
      </c>
      <c r="R3329" s="22">
        <f t="shared" si="775"/>
        <v>0</v>
      </c>
      <c r="S3329" s="116">
        <v>0</v>
      </c>
      <c r="T3329" s="116">
        <v>0</v>
      </c>
      <c r="U3329" s="116">
        <v>0</v>
      </c>
      <c r="V3329" s="116">
        <v>0</v>
      </c>
      <c r="W3329" s="22">
        <f t="shared" si="776"/>
        <v>0</v>
      </c>
      <c r="X3329" s="22">
        <f t="shared" si="777"/>
        <v>0</v>
      </c>
      <c r="Y3329" s="22">
        <f ca="1">OFFSET('Cost Study'!$B$7,'Operations Support'!$C3329,'Operations Support'!$B3329)*$H3329</f>
        <v>0</v>
      </c>
      <c r="Z3329" s="23">
        <f ca="1">Y3329*'Cost Study'!$B$31</f>
        <v>0</v>
      </c>
      <c r="AA3329" s="23">
        <f ca="1">IF(A3329=10298,1.51,1)*IF($B3329&lt;3,$D3329*'Cost Study'!$B$32*OFFSET('Cost Study'!$B$7,'Operations Support'!$C3329,'Operations Support'!$B3329),0)</f>
        <v>0</v>
      </c>
      <c r="AB3329" s="24">
        <f ca="1">AA3329*'Cost Study'!$B$31</f>
        <v>0</v>
      </c>
      <c r="AC3329" s="23">
        <f ca="1">Y3329*'Cost Study'!$B$31</f>
        <v>0</v>
      </c>
      <c r="AD3329" s="24">
        <f ca="1">AA3329*'Cost Study'!$B$31</f>
        <v>0</v>
      </c>
      <c r="AE3329" s="377">
        <f t="shared" ca="1" si="778"/>
        <v>0</v>
      </c>
      <c r="AF3329" s="377">
        <f t="shared" ca="1" si="779"/>
        <v>0</v>
      </c>
      <c r="AH3329" s="688">
        <f>IFERROR($H3329/SUMIF($A:$A,$A3329,$H:$H)*SUMIF(Summary!$A$110:$A$186,$A3329,Summary!$P$110:$P$186),0)</f>
        <v>0</v>
      </c>
      <c r="AI3329" s="689">
        <f t="shared" ca="1" si="780"/>
        <v>0</v>
      </c>
      <c r="AJ3329" s="688">
        <f>IFERROR(H3329/SUMIF(A:A,A3329,H:H)*SUMIF(Summary!$A$110:$A$186,'Operations Support'!A3329,Summary!$Q$110:$Q$186),0)</f>
        <v>0</v>
      </c>
      <c r="AK3329" s="688">
        <f t="shared" ca="1" si="781"/>
        <v>0</v>
      </c>
      <c r="AM3329" s="688">
        <f>IFERROR($H3329/SUMIF($A:$A,$A3329,$H:$H)*SUMIF(Summary!$A$230:$A$266,$A3329,Summary!$P$230:$P$266),0)</f>
        <v>0</v>
      </c>
      <c r="AN3329" s="688">
        <f>IFERROR($H3329/SUMIF($A:$A,$A3329,$H:$H)*(SUMIF(Summary!$A$230:$A$266,$A3329,Summary!$L$230:$L$266)+SUMIF(Summary!$A$281:$A$317,$A3329,Summary!$L$281:$L$317))-AM3329,0)</f>
        <v>0</v>
      </c>
      <c r="AO3329" s="688">
        <f>IFERROR($H3329/SUMIF($A:$A,$A3329,$H:$H)*SUMIF(Summary!$A$230:$A$266,$A3329,Summary!$Q$230:$Q$266),0)</f>
        <v>0</v>
      </c>
      <c r="AP3329" s="688">
        <f>IFERROR($H3329/SUMIF($A:$A,$A3329,$H:$H)*(SUMIF(Summary!$A$230:$A$266,$A3329,Summary!$L$230:$L$266)+SUMIF(Summary!$A$281:$A$317,$A3329,Summary!$L$281:$L$317))-AO3329,0)</f>
        <v>0</v>
      </c>
      <c r="AQ3329" s="306"/>
      <c r="AR3329" s="688">
        <f t="shared" ca="1" si="782"/>
        <v>0</v>
      </c>
      <c r="AS3329" s="688">
        <f t="shared" ca="1" si="783"/>
        <v>0</v>
      </c>
    </row>
    <row r="3330" spans="1:45" x14ac:dyDescent="0.2">
      <c r="A3330" s="423">
        <v>12826</v>
      </c>
      <c r="B3330" s="424">
        <v>4</v>
      </c>
      <c r="C3330" s="425" t="s">
        <v>307</v>
      </c>
      <c r="D3330" s="422">
        <f t="shared" si="769"/>
        <v>0</v>
      </c>
      <c r="E3330" s="422">
        <f t="shared" si="770"/>
        <v>0</v>
      </c>
      <c r="F3330" s="422">
        <f t="shared" si="771"/>
        <v>0</v>
      </c>
      <c r="G3330" s="422">
        <f t="shared" si="772"/>
        <v>0</v>
      </c>
      <c r="H3330" s="22">
        <f t="shared" si="773"/>
        <v>0</v>
      </c>
      <c r="I3330" s="116">
        <v>0</v>
      </c>
      <c r="J3330" s="116">
        <v>0</v>
      </c>
      <c r="K3330" s="116">
        <v>0</v>
      </c>
      <c r="L3330" s="116">
        <v>0</v>
      </c>
      <c r="M3330" s="22">
        <f t="shared" si="774"/>
        <v>0</v>
      </c>
      <c r="N3330" s="116">
        <v>0</v>
      </c>
      <c r="O3330" s="116">
        <v>0</v>
      </c>
      <c r="P3330" s="116">
        <v>0</v>
      </c>
      <c r="Q3330" s="116">
        <v>0</v>
      </c>
      <c r="R3330" s="22">
        <f t="shared" si="775"/>
        <v>0</v>
      </c>
      <c r="S3330" s="116">
        <v>0</v>
      </c>
      <c r="T3330" s="116">
        <v>0</v>
      </c>
      <c r="U3330" s="116">
        <v>0</v>
      </c>
      <c r="V3330" s="116">
        <v>0</v>
      </c>
      <c r="W3330" s="22">
        <f t="shared" si="776"/>
        <v>0</v>
      </c>
      <c r="X3330" s="22">
        <f t="shared" si="777"/>
        <v>0</v>
      </c>
      <c r="Y3330" s="22">
        <f ca="1">OFFSET('Cost Study'!$B$7,'Operations Support'!$C3330,'Operations Support'!$B3330)*$H3330</f>
        <v>0</v>
      </c>
      <c r="Z3330" s="23">
        <f ca="1">Y3330*'Cost Study'!$B$31</f>
        <v>0</v>
      </c>
      <c r="AA3330" s="23">
        <f ca="1">IF(A3330=10298,1.51,1)*IF($B3330&lt;3,$D3330*'Cost Study'!$B$32*OFFSET('Cost Study'!$B$7,'Operations Support'!$C3330,'Operations Support'!$B3330),0)</f>
        <v>0</v>
      </c>
      <c r="AB3330" s="24">
        <f ca="1">AA3330*'Cost Study'!$B$31</f>
        <v>0</v>
      </c>
      <c r="AC3330" s="23">
        <f ca="1">Y3330*'Cost Study'!$B$31</f>
        <v>0</v>
      </c>
      <c r="AD3330" s="24">
        <f ca="1">AA3330*'Cost Study'!$B$31</f>
        <v>0</v>
      </c>
      <c r="AE3330" s="377">
        <f t="shared" ca="1" si="778"/>
        <v>0</v>
      </c>
      <c r="AF3330" s="377">
        <f t="shared" ca="1" si="779"/>
        <v>0</v>
      </c>
      <c r="AH3330" s="688">
        <f>IFERROR($H3330/SUMIF($A:$A,$A3330,$H:$H)*SUMIF(Summary!$A$110:$A$186,$A3330,Summary!$P$110:$P$186),0)</f>
        <v>0</v>
      </c>
      <c r="AI3330" s="689">
        <f t="shared" ca="1" si="780"/>
        <v>0</v>
      </c>
      <c r="AJ3330" s="688">
        <f>IFERROR(H3330/SUMIF(A:A,A3330,H:H)*SUMIF(Summary!$A$110:$A$186,'Operations Support'!A3330,Summary!$Q$110:$Q$186),0)</f>
        <v>0</v>
      </c>
      <c r="AK3330" s="688">
        <f t="shared" ca="1" si="781"/>
        <v>0</v>
      </c>
      <c r="AM3330" s="688">
        <f>IFERROR($H3330/SUMIF($A:$A,$A3330,$H:$H)*SUMIF(Summary!$A$230:$A$266,$A3330,Summary!$P$230:$P$266),0)</f>
        <v>0</v>
      </c>
      <c r="AN3330" s="688">
        <f>IFERROR($H3330/SUMIF($A:$A,$A3330,$H:$H)*(SUMIF(Summary!$A$230:$A$266,$A3330,Summary!$L$230:$L$266)+SUMIF(Summary!$A$281:$A$317,$A3330,Summary!$L$281:$L$317))-AM3330,0)</f>
        <v>0</v>
      </c>
      <c r="AO3330" s="688">
        <f>IFERROR($H3330/SUMIF($A:$A,$A3330,$H:$H)*SUMIF(Summary!$A$230:$A$266,$A3330,Summary!$Q$230:$Q$266),0)</f>
        <v>0</v>
      </c>
      <c r="AP3330" s="688">
        <f>IFERROR($H3330/SUMIF($A:$A,$A3330,$H:$H)*(SUMIF(Summary!$A$230:$A$266,$A3330,Summary!$L$230:$L$266)+SUMIF(Summary!$A$281:$A$317,$A3330,Summary!$L$281:$L$317))-AO3330,0)</f>
        <v>0</v>
      </c>
      <c r="AQ3330" s="306"/>
      <c r="AR3330" s="688">
        <f t="shared" ca="1" si="782"/>
        <v>0</v>
      </c>
      <c r="AS3330" s="688">
        <f t="shared" ca="1" si="783"/>
        <v>0</v>
      </c>
    </row>
    <row r="3331" spans="1:45" x14ac:dyDescent="0.2">
      <c r="A3331" s="423">
        <v>12826</v>
      </c>
      <c r="B3331" s="424">
        <v>4</v>
      </c>
      <c r="C3331" s="425" t="s">
        <v>308</v>
      </c>
      <c r="D3331" s="422">
        <f t="shared" si="769"/>
        <v>0</v>
      </c>
      <c r="E3331" s="422">
        <f t="shared" si="770"/>
        <v>0</v>
      </c>
      <c r="F3331" s="422">
        <f t="shared" si="771"/>
        <v>0</v>
      </c>
      <c r="G3331" s="422">
        <f t="shared" si="772"/>
        <v>0</v>
      </c>
      <c r="H3331" s="22">
        <f t="shared" si="773"/>
        <v>0</v>
      </c>
      <c r="I3331" s="116">
        <v>0</v>
      </c>
      <c r="J3331" s="116">
        <v>0</v>
      </c>
      <c r="K3331" s="116">
        <v>0</v>
      </c>
      <c r="L3331" s="116">
        <v>0</v>
      </c>
      <c r="M3331" s="22">
        <f t="shared" si="774"/>
        <v>0</v>
      </c>
      <c r="N3331" s="116">
        <v>0</v>
      </c>
      <c r="O3331" s="116">
        <v>0</v>
      </c>
      <c r="P3331" s="116">
        <v>0</v>
      </c>
      <c r="Q3331" s="116">
        <v>0</v>
      </c>
      <c r="R3331" s="22">
        <f t="shared" si="775"/>
        <v>0</v>
      </c>
      <c r="S3331" s="116">
        <v>0</v>
      </c>
      <c r="T3331" s="116">
        <v>0</v>
      </c>
      <c r="U3331" s="116">
        <v>0</v>
      </c>
      <c r="V3331" s="116">
        <v>0</v>
      </c>
      <c r="W3331" s="22">
        <f t="shared" si="776"/>
        <v>0</v>
      </c>
      <c r="X3331" s="22">
        <f t="shared" si="777"/>
        <v>0</v>
      </c>
      <c r="Y3331" s="22">
        <f ca="1">OFFSET('Cost Study'!$B$7,'Operations Support'!$C3331,'Operations Support'!$B3331)*$H3331</f>
        <v>0</v>
      </c>
      <c r="Z3331" s="23">
        <f ca="1">Y3331*'Cost Study'!$B$31</f>
        <v>0</v>
      </c>
      <c r="AA3331" s="23">
        <f ca="1">IF(A3331=10298,1.51,1)*IF($B3331&lt;3,$D3331*'Cost Study'!$B$32*OFFSET('Cost Study'!$B$7,'Operations Support'!$C3331,'Operations Support'!$B3331),0)</f>
        <v>0</v>
      </c>
      <c r="AB3331" s="24">
        <f ca="1">AA3331*'Cost Study'!$B$31</f>
        <v>0</v>
      </c>
      <c r="AC3331" s="23">
        <f ca="1">Y3331*'Cost Study'!$B$31</f>
        <v>0</v>
      </c>
      <c r="AD3331" s="24">
        <f ca="1">AA3331*'Cost Study'!$B$31</f>
        <v>0</v>
      </c>
      <c r="AE3331" s="377">
        <f t="shared" ca="1" si="778"/>
        <v>0</v>
      </c>
      <c r="AF3331" s="377">
        <f t="shared" ca="1" si="779"/>
        <v>0</v>
      </c>
      <c r="AH3331" s="688">
        <f>IFERROR($H3331/SUMIF($A:$A,$A3331,$H:$H)*SUMIF(Summary!$A$110:$A$186,$A3331,Summary!$P$110:$P$186),0)</f>
        <v>0</v>
      </c>
      <c r="AI3331" s="689">
        <f t="shared" ca="1" si="780"/>
        <v>0</v>
      </c>
      <c r="AJ3331" s="688">
        <f>IFERROR(H3331/SUMIF(A:A,A3331,H:H)*SUMIF(Summary!$A$110:$A$186,'Operations Support'!A3331,Summary!$Q$110:$Q$186),0)</f>
        <v>0</v>
      </c>
      <c r="AK3331" s="688">
        <f t="shared" ca="1" si="781"/>
        <v>0</v>
      </c>
      <c r="AM3331" s="688">
        <f>IFERROR($H3331/SUMIF($A:$A,$A3331,$H:$H)*SUMIF(Summary!$A$230:$A$266,$A3331,Summary!$P$230:$P$266),0)</f>
        <v>0</v>
      </c>
      <c r="AN3331" s="688">
        <f>IFERROR($H3331/SUMIF($A:$A,$A3331,$H:$H)*(SUMIF(Summary!$A$230:$A$266,$A3331,Summary!$L$230:$L$266)+SUMIF(Summary!$A$281:$A$317,$A3331,Summary!$L$281:$L$317))-AM3331,0)</f>
        <v>0</v>
      </c>
      <c r="AO3331" s="688">
        <f>IFERROR($H3331/SUMIF($A:$A,$A3331,$H:$H)*SUMIF(Summary!$A$230:$A$266,$A3331,Summary!$Q$230:$Q$266),0)</f>
        <v>0</v>
      </c>
      <c r="AP3331" s="688">
        <f>IFERROR($H3331/SUMIF($A:$A,$A3331,$H:$H)*(SUMIF(Summary!$A$230:$A$266,$A3331,Summary!$L$230:$L$266)+SUMIF(Summary!$A$281:$A$317,$A3331,Summary!$L$281:$L$317))-AO3331,0)</f>
        <v>0</v>
      </c>
      <c r="AQ3331" s="306"/>
      <c r="AR3331" s="688">
        <f t="shared" ca="1" si="782"/>
        <v>0</v>
      </c>
      <c r="AS3331" s="688">
        <f t="shared" ca="1" si="783"/>
        <v>0</v>
      </c>
    </row>
    <row r="3332" spans="1:45" x14ac:dyDescent="0.2">
      <c r="A3332" s="423">
        <v>12826</v>
      </c>
      <c r="B3332" s="424">
        <v>4</v>
      </c>
      <c r="C3332" s="425" t="s">
        <v>309</v>
      </c>
      <c r="D3332" s="422">
        <f t="shared" si="769"/>
        <v>0</v>
      </c>
      <c r="E3332" s="422">
        <f t="shared" si="770"/>
        <v>0</v>
      </c>
      <c r="F3332" s="422">
        <f t="shared" si="771"/>
        <v>0</v>
      </c>
      <c r="G3332" s="422">
        <f t="shared" si="772"/>
        <v>0</v>
      </c>
      <c r="H3332" s="22">
        <f t="shared" si="773"/>
        <v>0</v>
      </c>
      <c r="I3332" s="116">
        <v>0</v>
      </c>
      <c r="J3332" s="116">
        <v>0</v>
      </c>
      <c r="K3332" s="116">
        <v>0</v>
      </c>
      <c r="L3332" s="116">
        <v>0</v>
      </c>
      <c r="M3332" s="22">
        <f t="shared" si="774"/>
        <v>0</v>
      </c>
      <c r="N3332" s="116">
        <v>0</v>
      </c>
      <c r="O3332" s="116">
        <v>0</v>
      </c>
      <c r="P3332" s="116">
        <v>0</v>
      </c>
      <c r="Q3332" s="116">
        <v>0</v>
      </c>
      <c r="R3332" s="22">
        <f t="shared" si="775"/>
        <v>0</v>
      </c>
      <c r="S3332" s="116">
        <v>0</v>
      </c>
      <c r="T3332" s="116">
        <v>0</v>
      </c>
      <c r="U3332" s="116">
        <v>0</v>
      </c>
      <c r="V3332" s="116">
        <v>0</v>
      </c>
      <c r="W3332" s="22">
        <f t="shared" si="776"/>
        <v>0</v>
      </c>
      <c r="X3332" s="22">
        <f t="shared" si="777"/>
        <v>0</v>
      </c>
      <c r="Y3332" s="22">
        <f ca="1">OFFSET('Cost Study'!$B$7,'Operations Support'!$C3332,'Operations Support'!$B3332)*$H3332</f>
        <v>0</v>
      </c>
      <c r="Z3332" s="23">
        <f ca="1">Y3332*'Cost Study'!$B$31</f>
        <v>0</v>
      </c>
      <c r="AA3332" s="23">
        <f ca="1">IF(A3332=10298,1.51,1)*IF($B3332&lt;3,$D3332*'Cost Study'!$B$32*OFFSET('Cost Study'!$B$7,'Operations Support'!$C3332,'Operations Support'!$B3332),0)</f>
        <v>0</v>
      </c>
      <c r="AB3332" s="24">
        <f ca="1">AA3332*'Cost Study'!$B$31</f>
        <v>0</v>
      </c>
      <c r="AC3332" s="23">
        <f ca="1">Y3332*'Cost Study'!$B$31</f>
        <v>0</v>
      </c>
      <c r="AD3332" s="24">
        <f ca="1">AA3332*'Cost Study'!$B$31</f>
        <v>0</v>
      </c>
      <c r="AE3332" s="377">
        <f t="shared" ca="1" si="778"/>
        <v>0</v>
      </c>
      <c r="AF3332" s="377">
        <f t="shared" ca="1" si="779"/>
        <v>0</v>
      </c>
      <c r="AH3332" s="688">
        <f>IFERROR($H3332/SUMIF($A:$A,$A3332,$H:$H)*SUMIF(Summary!$A$110:$A$186,$A3332,Summary!$P$110:$P$186),0)</f>
        <v>0</v>
      </c>
      <c r="AI3332" s="689">
        <f t="shared" ca="1" si="780"/>
        <v>0</v>
      </c>
      <c r="AJ3332" s="688">
        <f>IFERROR(H3332/SUMIF(A:A,A3332,H:H)*SUMIF(Summary!$A$110:$A$186,'Operations Support'!A3332,Summary!$Q$110:$Q$186),0)</f>
        <v>0</v>
      </c>
      <c r="AK3332" s="688">
        <f t="shared" ca="1" si="781"/>
        <v>0</v>
      </c>
      <c r="AM3332" s="688">
        <f>IFERROR($H3332/SUMIF($A:$A,$A3332,$H:$H)*SUMIF(Summary!$A$230:$A$266,$A3332,Summary!$P$230:$P$266),0)</f>
        <v>0</v>
      </c>
      <c r="AN3332" s="688">
        <f>IFERROR($H3332/SUMIF($A:$A,$A3332,$H:$H)*(SUMIF(Summary!$A$230:$A$266,$A3332,Summary!$L$230:$L$266)+SUMIF(Summary!$A$281:$A$317,$A3332,Summary!$L$281:$L$317))-AM3332,0)</f>
        <v>0</v>
      </c>
      <c r="AO3332" s="688">
        <f>IFERROR($H3332/SUMIF($A:$A,$A3332,$H:$H)*SUMIF(Summary!$A$230:$A$266,$A3332,Summary!$Q$230:$Q$266),0)</f>
        <v>0</v>
      </c>
      <c r="AP3332" s="688">
        <f>IFERROR($H3332/SUMIF($A:$A,$A3332,$H:$H)*(SUMIF(Summary!$A$230:$A$266,$A3332,Summary!$L$230:$L$266)+SUMIF(Summary!$A$281:$A$317,$A3332,Summary!$L$281:$L$317))-AO3332,0)</f>
        <v>0</v>
      </c>
      <c r="AQ3332" s="306"/>
      <c r="AR3332" s="688">
        <f t="shared" ca="1" si="782"/>
        <v>0</v>
      </c>
      <c r="AS3332" s="688">
        <f t="shared" ca="1" si="783"/>
        <v>0</v>
      </c>
    </row>
    <row r="3333" spans="1:45" s="15" customFormat="1" x14ac:dyDescent="0.2">
      <c r="A3333" s="423">
        <v>12826</v>
      </c>
      <c r="B3333" s="424">
        <v>4</v>
      </c>
      <c r="C3333" s="425" t="s">
        <v>310</v>
      </c>
      <c r="D3333" s="422">
        <f t="shared" ref="D3333:D3396" si="784">I3333+N3333+S3333</f>
        <v>0</v>
      </c>
      <c r="E3333" s="422">
        <f t="shared" ref="E3333:E3396" si="785">J3333+O3333+T3333</f>
        <v>0</v>
      </c>
      <c r="F3333" s="422">
        <f t="shared" ref="F3333:F3396" si="786">K3333+P3333+U3333</f>
        <v>0</v>
      </c>
      <c r="G3333" s="422">
        <f t="shared" ref="G3333:G3396" si="787">L3333+Q3333+V3333</f>
        <v>0</v>
      </c>
      <c r="H3333" s="22">
        <f t="shared" ref="H3333:H3396" si="788">(SUM(D3333:F3333)-G3333)*IF(A3333=10298,1.51,1)</f>
        <v>0</v>
      </c>
      <c r="I3333" s="116">
        <v>0</v>
      </c>
      <c r="J3333" s="116">
        <v>0</v>
      </c>
      <c r="K3333" s="116">
        <v>0</v>
      </c>
      <c r="L3333" s="116">
        <v>0</v>
      </c>
      <c r="M3333" s="22">
        <f t="shared" ref="M3333:M3396" si="789">SUM(I3333:K3333)-L3333</f>
        <v>0</v>
      </c>
      <c r="N3333" s="116">
        <v>0</v>
      </c>
      <c r="O3333" s="116">
        <v>0</v>
      </c>
      <c r="P3333" s="116">
        <v>0</v>
      </c>
      <c r="Q3333" s="116">
        <v>0</v>
      </c>
      <c r="R3333" s="22">
        <f t="shared" ref="R3333:R3396" si="790">SUM(N3333:P3333)-Q3333</f>
        <v>0</v>
      </c>
      <c r="S3333" s="116">
        <v>0</v>
      </c>
      <c r="T3333" s="116">
        <v>0</v>
      </c>
      <c r="U3333" s="116">
        <v>0</v>
      </c>
      <c r="V3333" s="116">
        <v>0</v>
      </c>
      <c r="W3333" s="22">
        <f t="shared" ref="W3333:W3396" si="791">SUM(S3333:U3333)-V3333</f>
        <v>0</v>
      </c>
      <c r="X3333" s="22">
        <f t="shared" ref="X3333:X3396" si="792">IF(OR(B3333=1,B3333=2),H3333/30,IF(OR(B3333=3,B3333=5),H3333/24,IF(B3333=4,H3333/18,0)))</f>
        <v>0</v>
      </c>
      <c r="Y3333" s="22">
        <f ca="1">OFFSET('Cost Study'!$B$7,'Operations Support'!$C3333,'Operations Support'!$B3333)*$H3333</f>
        <v>0</v>
      </c>
      <c r="Z3333" s="23">
        <f ca="1">Y3333*'Cost Study'!$B$31</f>
        <v>0</v>
      </c>
      <c r="AA3333" s="23">
        <f ca="1">IF(A3333=10298,1.51,1)*IF($B3333&lt;3,$D3333*'Cost Study'!$B$32*OFFSET('Cost Study'!$B$7,'Operations Support'!$C3333,'Operations Support'!$B3333),0)</f>
        <v>0</v>
      </c>
      <c r="AB3333" s="24">
        <f ca="1">AA3333*'Cost Study'!$B$31</f>
        <v>0</v>
      </c>
      <c r="AC3333" s="23">
        <f ca="1">Y3333*'Cost Study'!$B$31</f>
        <v>0</v>
      </c>
      <c r="AD3333" s="24">
        <f ca="1">AA3333*'Cost Study'!$B$31</f>
        <v>0</v>
      </c>
      <c r="AE3333" s="377">
        <f t="shared" ref="AE3333:AE3396" ca="1" si="793">Z3333+AB3333</f>
        <v>0</v>
      </c>
      <c r="AF3333" s="377">
        <f t="shared" ref="AF3333:AF3396" ca="1" si="794">AC3333+AD3333</f>
        <v>0</v>
      </c>
      <c r="AH3333" s="688">
        <f>IFERROR($H3333/SUMIF($A:$A,$A3333,$H:$H)*SUMIF(Summary!$A$110:$A$186,$A3333,Summary!$P$110:$P$186),0)</f>
        <v>0</v>
      </c>
      <c r="AI3333" s="689">
        <f t="shared" ca="1" si="780"/>
        <v>0</v>
      </c>
      <c r="AJ3333" s="688">
        <f>IFERROR(H3333/SUMIF(A:A,A3333,H:H)*SUMIF(Summary!$A$110:$A$186,'Operations Support'!A3333,Summary!$Q$110:$Q$186),0)</f>
        <v>0</v>
      </c>
      <c r="AK3333" s="688">
        <f t="shared" ca="1" si="781"/>
        <v>0</v>
      </c>
      <c r="AL3333" s="1"/>
      <c r="AM3333" s="688">
        <f>IFERROR($H3333/SUMIF($A:$A,$A3333,$H:$H)*SUMIF(Summary!$A$230:$A$266,$A3333,Summary!$P$230:$P$266),0)</f>
        <v>0</v>
      </c>
      <c r="AN3333" s="688">
        <f>IFERROR($H3333/SUMIF($A:$A,$A3333,$H:$H)*(SUMIF(Summary!$A$230:$A$266,$A3333,Summary!$L$230:$L$266)+SUMIF(Summary!$A$281:$A$317,$A3333,Summary!$L$281:$L$317))-AM3333,0)</f>
        <v>0</v>
      </c>
      <c r="AO3333" s="688">
        <f>IFERROR($H3333/SUMIF($A:$A,$A3333,$H:$H)*SUMIF(Summary!$A$230:$A$266,$A3333,Summary!$Q$230:$Q$266),0)</f>
        <v>0</v>
      </c>
      <c r="AP3333" s="688">
        <f>IFERROR($H3333/SUMIF($A:$A,$A3333,$H:$H)*(SUMIF(Summary!$A$230:$A$266,$A3333,Summary!$L$230:$L$266)+SUMIF(Summary!$A$281:$A$317,$A3333,Summary!$L$281:$L$317))-AO3333,0)</f>
        <v>0</v>
      </c>
      <c r="AQ3333" s="306"/>
      <c r="AR3333" s="688">
        <f t="shared" ca="1" si="782"/>
        <v>0</v>
      </c>
      <c r="AS3333" s="688">
        <f t="shared" ca="1" si="783"/>
        <v>0</v>
      </c>
    </row>
    <row r="3334" spans="1:45" s="15" customFormat="1" x14ac:dyDescent="0.2">
      <c r="A3334" s="423">
        <v>12826</v>
      </c>
      <c r="B3334" s="424">
        <v>4</v>
      </c>
      <c r="C3334" s="425" t="s">
        <v>311</v>
      </c>
      <c r="D3334" s="422">
        <f t="shared" si="784"/>
        <v>0</v>
      </c>
      <c r="E3334" s="422">
        <f t="shared" si="785"/>
        <v>0</v>
      </c>
      <c r="F3334" s="422">
        <f t="shared" si="786"/>
        <v>0</v>
      </c>
      <c r="G3334" s="422">
        <f t="shared" si="787"/>
        <v>0</v>
      </c>
      <c r="H3334" s="22">
        <f t="shared" si="788"/>
        <v>0</v>
      </c>
      <c r="I3334" s="116">
        <v>0</v>
      </c>
      <c r="J3334" s="116">
        <v>0</v>
      </c>
      <c r="K3334" s="116">
        <v>0</v>
      </c>
      <c r="L3334" s="116">
        <v>0</v>
      </c>
      <c r="M3334" s="22">
        <f t="shared" si="789"/>
        <v>0</v>
      </c>
      <c r="N3334" s="116">
        <v>0</v>
      </c>
      <c r="O3334" s="116">
        <v>0</v>
      </c>
      <c r="P3334" s="116">
        <v>0</v>
      </c>
      <c r="Q3334" s="116">
        <v>0</v>
      </c>
      <c r="R3334" s="22">
        <f t="shared" si="790"/>
        <v>0</v>
      </c>
      <c r="S3334" s="116">
        <v>0</v>
      </c>
      <c r="T3334" s="116">
        <v>0</v>
      </c>
      <c r="U3334" s="116">
        <v>0</v>
      </c>
      <c r="V3334" s="116">
        <v>0</v>
      </c>
      <c r="W3334" s="22">
        <f t="shared" si="791"/>
        <v>0</v>
      </c>
      <c r="X3334" s="22">
        <f t="shared" si="792"/>
        <v>0</v>
      </c>
      <c r="Y3334" s="22">
        <f ca="1">OFFSET('Cost Study'!$B$7,'Operations Support'!$C3334,'Operations Support'!$B3334)*$H3334</f>
        <v>0</v>
      </c>
      <c r="Z3334" s="23">
        <f ca="1">Y3334*'Cost Study'!$B$31</f>
        <v>0</v>
      </c>
      <c r="AA3334" s="23">
        <f ca="1">IF(A3334=10298,1.51,1)*IF($B3334&lt;3,$D3334*'Cost Study'!$B$32*OFFSET('Cost Study'!$B$7,'Operations Support'!$C3334,'Operations Support'!$B3334),0)</f>
        <v>0</v>
      </c>
      <c r="AB3334" s="24">
        <f ca="1">AA3334*'Cost Study'!$B$31</f>
        <v>0</v>
      </c>
      <c r="AC3334" s="23">
        <f ca="1">Y3334*'Cost Study'!$B$31</f>
        <v>0</v>
      </c>
      <c r="AD3334" s="24">
        <f ca="1">AA3334*'Cost Study'!$B$31</f>
        <v>0</v>
      </c>
      <c r="AE3334" s="377">
        <f t="shared" ca="1" si="793"/>
        <v>0</v>
      </c>
      <c r="AF3334" s="377">
        <f t="shared" ca="1" si="794"/>
        <v>0</v>
      </c>
      <c r="AH3334" s="688">
        <f>IFERROR($H3334/SUMIF($A:$A,$A3334,$H:$H)*SUMIF(Summary!$A$110:$A$186,$A3334,Summary!$P$110:$P$186),0)</f>
        <v>0</v>
      </c>
      <c r="AI3334" s="689">
        <f t="shared" ca="1" si="780"/>
        <v>0</v>
      </c>
      <c r="AJ3334" s="688">
        <f>IFERROR(H3334/SUMIF(A:A,A3334,H:H)*SUMIF(Summary!$A$110:$A$186,'Operations Support'!A3334,Summary!$Q$110:$Q$186),0)</f>
        <v>0</v>
      </c>
      <c r="AK3334" s="688">
        <f t="shared" ca="1" si="781"/>
        <v>0</v>
      </c>
      <c r="AL3334" s="1"/>
      <c r="AM3334" s="688">
        <f>IFERROR($H3334/SUMIF($A:$A,$A3334,$H:$H)*SUMIF(Summary!$A$230:$A$266,$A3334,Summary!$P$230:$P$266),0)</f>
        <v>0</v>
      </c>
      <c r="AN3334" s="688">
        <f>IFERROR($H3334/SUMIF($A:$A,$A3334,$H:$H)*(SUMIF(Summary!$A$230:$A$266,$A3334,Summary!$L$230:$L$266)+SUMIF(Summary!$A$281:$A$317,$A3334,Summary!$L$281:$L$317))-AM3334,0)</f>
        <v>0</v>
      </c>
      <c r="AO3334" s="688">
        <f>IFERROR($H3334/SUMIF($A:$A,$A3334,$H:$H)*SUMIF(Summary!$A$230:$A$266,$A3334,Summary!$Q$230:$Q$266),0)</f>
        <v>0</v>
      </c>
      <c r="AP3334" s="688">
        <f>IFERROR($H3334/SUMIF($A:$A,$A3334,$H:$H)*(SUMIF(Summary!$A$230:$A$266,$A3334,Summary!$L$230:$L$266)+SUMIF(Summary!$A$281:$A$317,$A3334,Summary!$L$281:$L$317))-AO3334,0)</f>
        <v>0</v>
      </c>
      <c r="AQ3334" s="306"/>
      <c r="AR3334" s="688">
        <f t="shared" ca="1" si="782"/>
        <v>0</v>
      </c>
      <c r="AS3334" s="688">
        <f t="shared" ca="1" si="783"/>
        <v>0</v>
      </c>
    </row>
    <row r="3335" spans="1:45" x14ac:dyDescent="0.2">
      <c r="A3335" s="423">
        <v>12826</v>
      </c>
      <c r="B3335" s="424">
        <v>4</v>
      </c>
      <c r="C3335" s="425" t="s">
        <v>312</v>
      </c>
      <c r="D3335" s="422">
        <f t="shared" si="784"/>
        <v>0</v>
      </c>
      <c r="E3335" s="422">
        <f t="shared" si="785"/>
        <v>0</v>
      </c>
      <c r="F3335" s="422">
        <f t="shared" si="786"/>
        <v>0</v>
      </c>
      <c r="G3335" s="422">
        <f t="shared" si="787"/>
        <v>0</v>
      </c>
      <c r="H3335" s="22">
        <f t="shared" si="788"/>
        <v>0</v>
      </c>
      <c r="I3335" s="116">
        <v>0</v>
      </c>
      <c r="J3335" s="116">
        <v>0</v>
      </c>
      <c r="K3335" s="116">
        <v>0</v>
      </c>
      <c r="L3335" s="116">
        <v>0</v>
      </c>
      <c r="M3335" s="22">
        <f t="shared" si="789"/>
        <v>0</v>
      </c>
      <c r="N3335" s="116">
        <v>0</v>
      </c>
      <c r="O3335" s="116">
        <v>0</v>
      </c>
      <c r="P3335" s="116">
        <v>0</v>
      </c>
      <c r="Q3335" s="116">
        <v>0</v>
      </c>
      <c r="R3335" s="22">
        <f t="shared" si="790"/>
        <v>0</v>
      </c>
      <c r="S3335" s="116">
        <v>0</v>
      </c>
      <c r="T3335" s="116">
        <v>0</v>
      </c>
      <c r="U3335" s="116">
        <v>0</v>
      </c>
      <c r="V3335" s="116">
        <v>0</v>
      </c>
      <c r="W3335" s="22">
        <f t="shared" si="791"/>
        <v>0</v>
      </c>
      <c r="X3335" s="22">
        <f t="shared" si="792"/>
        <v>0</v>
      </c>
      <c r="Y3335" s="22">
        <f ca="1">OFFSET('Cost Study'!$B$7,'Operations Support'!$C3335,'Operations Support'!$B3335)*$H3335</f>
        <v>0</v>
      </c>
      <c r="Z3335" s="23">
        <f ca="1">Y3335*'Cost Study'!$B$31</f>
        <v>0</v>
      </c>
      <c r="AA3335" s="23">
        <f ca="1">IF(A3335=10298,1.51,1)*IF($B3335&lt;3,$D3335*'Cost Study'!$B$32*OFFSET('Cost Study'!$B$7,'Operations Support'!$C3335,'Operations Support'!$B3335),0)</f>
        <v>0</v>
      </c>
      <c r="AB3335" s="24">
        <f ca="1">AA3335*'Cost Study'!$B$31</f>
        <v>0</v>
      </c>
      <c r="AC3335" s="23">
        <f ca="1">Y3335*'Cost Study'!$B$31</f>
        <v>0</v>
      </c>
      <c r="AD3335" s="24">
        <f ca="1">AA3335*'Cost Study'!$B$31</f>
        <v>0</v>
      </c>
      <c r="AE3335" s="377">
        <f t="shared" ca="1" si="793"/>
        <v>0</v>
      </c>
      <c r="AF3335" s="377">
        <f t="shared" ca="1" si="794"/>
        <v>0</v>
      </c>
      <c r="AH3335" s="688">
        <f>IFERROR($H3335/SUMIF($A:$A,$A3335,$H:$H)*SUMIF(Summary!$A$110:$A$186,$A3335,Summary!$P$110:$P$186),0)</f>
        <v>0</v>
      </c>
      <c r="AI3335" s="689">
        <f t="shared" ca="1" si="780"/>
        <v>0</v>
      </c>
      <c r="AJ3335" s="688">
        <f>IFERROR(H3335/SUMIF(A:A,A3335,H:H)*SUMIF(Summary!$A$110:$A$186,'Operations Support'!A3335,Summary!$Q$110:$Q$186),0)</f>
        <v>0</v>
      </c>
      <c r="AK3335" s="688">
        <f t="shared" ca="1" si="781"/>
        <v>0</v>
      </c>
      <c r="AM3335" s="688">
        <f>IFERROR($H3335/SUMIF($A:$A,$A3335,$H:$H)*SUMIF(Summary!$A$230:$A$266,$A3335,Summary!$P$230:$P$266),0)</f>
        <v>0</v>
      </c>
      <c r="AN3335" s="688">
        <f>IFERROR($H3335/SUMIF($A:$A,$A3335,$H:$H)*(SUMIF(Summary!$A$230:$A$266,$A3335,Summary!$L$230:$L$266)+SUMIF(Summary!$A$281:$A$317,$A3335,Summary!$L$281:$L$317))-AM3335,0)</f>
        <v>0</v>
      </c>
      <c r="AO3335" s="688">
        <f>IFERROR($H3335/SUMIF($A:$A,$A3335,$H:$H)*SUMIF(Summary!$A$230:$A$266,$A3335,Summary!$Q$230:$Q$266),0)</f>
        <v>0</v>
      </c>
      <c r="AP3335" s="688">
        <f>IFERROR($H3335/SUMIF($A:$A,$A3335,$H:$H)*(SUMIF(Summary!$A$230:$A$266,$A3335,Summary!$L$230:$L$266)+SUMIF(Summary!$A$281:$A$317,$A3335,Summary!$L$281:$L$317))-AO3335,0)</f>
        <v>0</v>
      </c>
      <c r="AQ3335" s="306"/>
      <c r="AR3335" s="688">
        <f t="shared" ca="1" si="782"/>
        <v>0</v>
      </c>
      <c r="AS3335" s="688">
        <f t="shared" ca="1" si="783"/>
        <v>0</v>
      </c>
    </row>
    <row r="3336" spans="1:45" x14ac:dyDescent="0.2">
      <c r="A3336" s="423">
        <v>12826</v>
      </c>
      <c r="B3336" s="424">
        <v>4</v>
      </c>
      <c r="C3336" s="425" t="s">
        <v>313</v>
      </c>
      <c r="D3336" s="422">
        <f t="shared" si="784"/>
        <v>0</v>
      </c>
      <c r="E3336" s="422">
        <f t="shared" si="785"/>
        <v>0</v>
      </c>
      <c r="F3336" s="422">
        <f t="shared" si="786"/>
        <v>0</v>
      </c>
      <c r="G3336" s="422">
        <f t="shared" si="787"/>
        <v>0</v>
      </c>
      <c r="H3336" s="22">
        <f t="shared" si="788"/>
        <v>0</v>
      </c>
      <c r="I3336" s="116">
        <v>0</v>
      </c>
      <c r="J3336" s="116">
        <v>0</v>
      </c>
      <c r="K3336" s="116">
        <v>0</v>
      </c>
      <c r="L3336" s="116">
        <v>0</v>
      </c>
      <c r="M3336" s="22">
        <f t="shared" si="789"/>
        <v>0</v>
      </c>
      <c r="N3336" s="116">
        <v>0</v>
      </c>
      <c r="O3336" s="116">
        <v>0</v>
      </c>
      <c r="P3336" s="116">
        <v>0</v>
      </c>
      <c r="Q3336" s="116">
        <v>0</v>
      </c>
      <c r="R3336" s="22">
        <f t="shared" si="790"/>
        <v>0</v>
      </c>
      <c r="S3336" s="116">
        <v>0</v>
      </c>
      <c r="T3336" s="116">
        <v>0</v>
      </c>
      <c r="U3336" s="116">
        <v>0</v>
      </c>
      <c r="V3336" s="116">
        <v>0</v>
      </c>
      <c r="W3336" s="22">
        <f t="shared" si="791"/>
        <v>0</v>
      </c>
      <c r="X3336" s="22">
        <f t="shared" si="792"/>
        <v>0</v>
      </c>
      <c r="Y3336" s="22">
        <f ca="1">OFFSET('Cost Study'!$B$7,'Operations Support'!$C3336,'Operations Support'!$B3336)*$H3336</f>
        <v>0</v>
      </c>
      <c r="Z3336" s="23">
        <f ca="1">Y3336*'Cost Study'!$B$31</f>
        <v>0</v>
      </c>
      <c r="AA3336" s="23">
        <f ca="1">IF(A3336=10298,1.51,1)*IF($B3336&lt;3,$D3336*'Cost Study'!$B$32*OFFSET('Cost Study'!$B$7,'Operations Support'!$C3336,'Operations Support'!$B3336),0)</f>
        <v>0</v>
      </c>
      <c r="AB3336" s="24">
        <f ca="1">AA3336*'Cost Study'!$B$31</f>
        <v>0</v>
      </c>
      <c r="AC3336" s="23">
        <f ca="1">Y3336*'Cost Study'!$B$31</f>
        <v>0</v>
      </c>
      <c r="AD3336" s="24">
        <f ca="1">AA3336*'Cost Study'!$B$31</f>
        <v>0</v>
      </c>
      <c r="AE3336" s="377">
        <f t="shared" ca="1" si="793"/>
        <v>0</v>
      </c>
      <c r="AF3336" s="377">
        <f t="shared" ca="1" si="794"/>
        <v>0</v>
      </c>
      <c r="AH3336" s="688">
        <f>IFERROR($H3336/SUMIF($A:$A,$A3336,$H:$H)*SUMIF(Summary!$A$110:$A$186,$A3336,Summary!$P$110:$P$186),0)</f>
        <v>0</v>
      </c>
      <c r="AI3336" s="689">
        <f t="shared" ca="1" si="780"/>
        <v>0</v>
      </c>
      <c r="AJ3336" s="688">
        <f>IFERROR(H3336/SUMIF(A:A,A3336,H:H)*SUMIF(Summary!$A$110:$A$186,'Operations Support'!A3336,Summary!$Q$110:$Q$186),0)</f>
        <v>0</v>
      </c>
      <c r="AK3336" s="688">
        <f t="shared" ca="1" si="781"/>
        <v>0</v>
      </c>
      <c r="AM3336" s="688">
        <f>IFERROR($H3336/SUMIF($A:$A,$A3336,$H:$H)*SUMIF(Summary!$A$230:$A$266,$A3336,Summary!$P$230:$P$266),0)</f>
        <v>0</v>
      </c>
      <c r="AN3336" s="688">
        <f>IFERROR($H3336/SUMIF($A:$A,$A3336,$H:$H)*(SUMIF(Summary!$A$230:$A$266,$A3336,Summary!$L$230:$L$266)+SUMIF(Summary!$A$281:$A$317,$A3336,Summary!$L$281:$L$317))-AM3336,0)</f>
        <v>0</v>
      </c>
      <c r="AO3336" s="688">
        <f>IFERROR($H3336/SUMIF($A:$A,$A3336,$H:$H)*SUMIF(Summary!$A$230:$A$266,$A3336,Summary!$Q$230:$Q$266),0)</f>
        <v>0</v>
      </c>
      <c r="AP3336" s="688">
        <f>IFERROR($H3336/SUMIF($A:$A,$A3336,$H:$H)*(SUMIF(Summary!$A$230:$A$266,$A3336,Summary!$L$230:$L$266)+SUMIF(Summary!$A$281:$A$317,$A3336,Summary!$L$281:$L$317))-AO3336,0)</f>
        <v>0</v>
      </c>
      <c r="AQ3336" s="306"/>
      <c r="AR3336" s="688">
        <f t="shared" ca="1" si="782"/>
        <v>0</v>
      </c>
      <c r="AS3336" s="688">
        <f t="shared" ca="1" si="783"/>
        <v>0</v>
      </c>
    </row>
    <row r="3337" spans="1:45" x14ac:dyDescent="0.2">
      <c r="A3337" s="423">
        <v>12826</v>
      </c>
      <c r="B3337" s="424">
        <v>4</v>
      </c>
      <c r="C3337" s="425" t="s">
        <v>314</v>
      </c>
      <c r="D3337" s="422">
        <f t="shared" si="784"/>
        <v>0</v>
      </c>
      <c r="E3337" s="422">
        <f t="shared" si="785"/>
        <v>0</v>
      </c>
      <c r="F3337" s="422">
        <f t="shared" si="786"/>
        <v>0</v>
      </c>
      <c r="G3337" s="422">
        <f t="shared" si="787"/>
        <v>0</v>
      </c>
      <c r="H3337" s="22">
        <f t="shared" si="788"/>
        <v>0</v>
      </c>
      <c r="I3337" s="116">
        <v>0</v>
      </c>
      <c r="J3337" s="116">
        <v>0</v>
      </c>
      <c r="K3337" s="116">
        <v>0</v>
      </c>
      <c r="L3337" s="116">
        <v>0</v>
      </c>
      <c r="M3337" s="22">
        <f t="shared" si="789"/>
        <v>0</v>
      </c>
      <c r="N3337" s="116">
        <v>0</v>
      </c>
      <c r="O3337" s="116">
        <v>0</v>
      </c>
      <c r="P3337" s="116">
        <v>0</v>
      </c>
      <c r="Q3337" s="116">
        <v>0</v>
      </c>
      <c r="R3337" s="22">
        <f t="shared" si="790"/>
        <v>0</v>
      </c>
      <c r="S3337" s="116">
        <v>0</v>
      </c>
      <c r="T3337" s="116">
        <v>0</v>
      </c>
      <c r="U3337" s="116">
        <v>0</v>
      </c>
      <c r="V3337" s="116">
        <v>0</v>
      </c>
      <c r="W3337" s="22">
        <f t="shared" si="791"/>
        <v>0</v>
      </c>
      <c r="X3337" s="22">
        <f t="shared" si="792"/>
        <v>0</v>
      </c>
      <c r="Y3337" s="22">
        <f ca="1">OFFSET('Cost Study'!$B$7,'Operations Support'!$C3337,'Operations Support'!$B3337)*$H3337</f>
        <v>0</v>
      </c>
      <c r="Z3337" s="23">
        <f ca="1">Y3337*'Cost Study'!$B$31</f>
        <v>0</v>
      </c>
      <c r="AA3337" s="23">
        <f ca="1">IF(A3337=10298,1.51,1)*IF($B3337&lt;3,$D3337*'Cost Study'!$B$32*OFFSET('Cost Study'!$B$7,'Operations Support'!$C3337,'Operations Support'!$B3337),0)</f>
        <v>0</v>
      </c>
      <c r="AB3337" s="24">
        <f ca="1">AA3337*'Cost Study'!$B$31</f>
        <v>0</v>
      </c>
      <c r="AC3337" s="23">
        <f ca="1">Y3337*'Cost Study'!$B$31</f>
        <v>0</v>
      </c>
      <c r="AD3337" s="24">
        <f ca="1">AA3337*'Cost Study'!$B$31</f>
        <v>0</v>
      </c>
      <c r="AE3337" s="377">
        <f t="shared" ca="1" si="793"/>
        <v>0</v>
      </c>
      <c r="AF3337" s="377">
        <f t="shared" ca="1" si="794"/>
        <v>0</v>
      </c>
      <c r="AH3337" s="688">
        <f>IFERROR($H3337/SUMIF($A:$A,$A3337,$H:$H)*SUMIF(Summary!$A$110:$A$186,$A3337,Summary!$P$110:$P$186),0)</f>
        <v>0</v>
      </c>
      <c r="AI3337" s="689">
        <f t="shared" ca="1" si="780"/>
        <v>0</v>
      </c>
      <c r="AJ3337" s="688">
        <f>IFERROR(H3337/SUMIF(A:A,A3337,H:H)*SUMIF(Summary!$A$110:$A$186,'Operations Support'!A3337,Summary!$Q$110:$Q$186),0)</f>
        <v>0</v>
      </c>
      <c r="AK3337" s="688">
        <f t="shared" ca="1" si="781"/>
        <v>0</v>
      </c>
      <c r="AM3337" s="688">
        <f>IFERROR($H3337/SUMIF($A:$A,$A3337,$H:$H)*SUMIF(Summary!$A$230:$A$266,$A3337,Summary!$P$230:$P$266),0)</f>
        <v>0</v>
      </c>
      <c r="AN3337" s="688">
        <f>IFERROR($H3337/SUMIF($A:$A,$A3337,$H:$H)*(SUMIF(Summary!$A$230:$A$266,$A3337,Summary!$L$230:$L$266)+SUMIF(Summary!$A$281:$A$317,$A3337,Summary!$L$281:$L$317))-AM3337,0)</f>
        <v>0</v>
      </c>
      <c r="AO3337" s="688">
        <f>IFERROR($H3337/SUMIF($A:$A,$A3337,$H:$H)*SUMIF(Summary!$A$230:$A$266,$A3337,Summary!$Q$230:$Q$266),0)</f>
        <v>0</v>
      </c>
      <c r="AP3337" s="688">
        <f>IFERROR($H3337/SUMIF($A:$A,$A3337,$H:$H)*(SUMIF(Summary!$A$230:$A$266,$A3337,Summary!$L$230:$L$266)+SUMIF(Summary!$A$281:$A$317,$A3337,Summary!$L$281:$L$317))-AO3337,0)</f>
        <v>0</v>
      </c>
      <c r="AQ3337" s="306"/>
      <c r="AR3337" s="688">
        <f t="shared" ca="1" si="782"/>
        <v>0</v>
      </c>
      <c r="AS3337" s="688">
        <f t="shared" ca="1" si="783"/>
        <v>0</v>
      </c>
    </row>
    <row r="3338" spans="1:45" x14ac:dyDescent="0.2">
      <c r="A3338" s="423">
        <v>12826</v>
      </c>
      <c r="B3338" s="424">
        <v>4</v>
      </c>
      <c r="C3338" s="425" t="s">
        <v>315</v>
      </c>
      <c r="D3338" s="422">
        <f t="shared" si="784"/>
        <v>0</v>
      </c>
      <c r="E3338" s="422">
        <f t="shared" si="785"/>
        <v>0</v>
      </c>
      <c r="F3338" s="422">
        <f t="shared" si="786"/>
        <v>0</v>
      </c>
      <c r="G3338" s="422">
        <f t="shared" si="787"/>
        <v>0</v>
      </c>
      <c r="H3338" s="22">
        <f t="shared" si="788"/>
        <v>0</v>
      </c>
      <c r="I3338" s="116">
        <v>0</v>
      </c>
      <c r="J3338" s="116">
        <v>0</v>
      </c>
      <c r="K3338" s="116">
        <v>0</v>
      </c>
      <c r="L3338" s="116">
        <v>0</v>
      </c>
      <c r="M3338" s="22">
        <f t="shared" si="789"/>
        <v>0</v>
      </c>
      <c r="N3338" s="116">
        <v>0</v>
      </c>
      <c r="O3338" s="116">
        <v>0</v>
      </c>
      <c r="P3338" s="116">
        <v>0</v>
      </c>
      <c r="Q3338" s="116">
        <v>0</v>
      </c>
      <c r="R3338" s="22">
        <f t="shared" si="790"/>
        <v>0</v>
      </c>
      <c r="S3338" s="116">
        <v>0</v>
      </c>
      <c r="T3338" s="116">
        <v>0</v>
      </c>
      <c r="U3338" s="116">
        <v>0</v>
      </c>
      <c r="V3338" s="116">
        <v>0</v>
      </c>
      <c r="W3338" s="22">
        <f t="shared" si="791"/>
        <v>0</v>
      </c>
      <c r="X3338" s="22">
        <f t="shared" si="792"/>
        <v>0</v>
      </c>
      <c r="Y3338" s="22">
        <f ca="1">OFFSET('Cost Study'!$B$7,'Operations Support'!$C3338,'Operations Support'!$B3338)*$H3338</f>
        <v>0</v>
      </c>
      <c r="Z3338" s="23">
        <f ca="1">Y3338*'Cost Study'!$B$31</f>
        <v>0</v>
      </c>
      <c r="AA3338" s="23">
        <f ca="1">IF(A3338=10298,1.51,1)*IF($B3338&lt;3,$D3338*'Cost Study'!$B$32*OFFSET('Cost Study'!$B$7,'Operations Support'!$C3338,'Operations Support'!$B3338),0)</f>
        <v>0</v>
      </c>
      <c r="AB3338" s="24">
        <f ca="1">AA3338*'Cost Study'!$B$31</f>
        <v>0</v>
      </c>
      <c r="AC3338" s="23">
        <f ca="1">Y3338*'Cost Study'!$B$31</f>
        <v>0</v>
      </c>
      <c r="AD3338" s="24">
        <f ca="1">AA3338*'Cost Study'!$B$31</f>
        <v>0</v>
      </c>
      <c r="AE3338" s="377">
        <f t="shared" ca="1" si="793"/>
        <v>0</v>
      </c>
      <c r="AF3338" s="377">
        <f t="shared" ca="1" si="794"/>
        <v>0</v>
      </c>
      <c r="AH3338" s="688">
        <f>IFERROR($H3338/SUMIF($A:$A,$A3338,$H:$H)*SUMIF(Summary!$A$110:$A$186,$A3338,Summary!$P$110:$P$186),0)</f>
        <v>0</v>
      </c>
      <c r="AI3338" s="689">
        <f t="shared" ca="1" si="780"/>
        <v>0</v>
      </c>
      <c r="AJ3338" s="688">
        <f>IFERROR(H3338/SUMIF(A:A,A3338,H:H)*SUMIF(Summary!$A$110:$A$186,'Operations Support'!A3338,Summary!$Q$110:$Q$186),0)</f>
        <v>0</v>
      </c>
      <c r="AK3338" s="688">
        <f t="shared" ca="1" si="781"/>
        <v>0</v>
      </c>
      <c r="AM3338" s="688">
        <f>IFERROR($H3338/SUMIF($A:$A,$A3338,$H:$H)*SUMIF(Summary!$A$230:$A$266,$A3338,Summary!$P$230:$P$266),0)</f>
        <v>0</v>
      </c>
      <c r="AN3338" s="688">
        <f>IFERROR($H3338/SUMIF($A:$A,$A3338,$H:$H)*(SUMIF(Summary!$A$230:$A$266,$A3338,Summary!$L$230:$L$266)+SUMIF(Summary!$A$281:$A$317,$A3338,Summary!$L$281:$L$317))-AM3338,0)</f>
        <v>0</v>
      </c>
      <c r="AO3338" s="688">
        <f>IFERROR($H3338/SUMIF($A:$A,$A3338,$H:$H)*SUMIF(Summary!$A$230:$A$266,$A3338,Summary!$Q$230:$Q$266),0)</f>
        <v>0</v>
      </c>
      <c r="AP3338" s="688">
        <f>IFERROR($H3338/SUMIF($A:$A,$A3338,$H:$H)*(SUMIF(Summary!$A$230:$A$266,$A3338,Summary!$L$230:$L$266)+SUMIF(Summary!$A$281:$A$317,$A3338,Summary!$L$281:$L$317))-AO3338,0)</f>
        <v>0</v>
      </c>
      <c r="AQ3338" s="306"/>
      <c r="AR3338" s="688">
        <f t="shared" ca="1" si="782"/>
        <v>0</v>
      </c>
      <c r="AS3338" s="688">
        <f t="shared" ca="1" si="783"/>
        <v>0</v>
      </c>
    </row>
    <row r="3339" spans="1:45" x14ac:dyDescent="0.2">
      <c r="A3339" s="423">
        <v>12826</v>
      </c>
      <c r="B3339" s="424">
        <v>4</v>
      </c>
      <c r="C3339" s="425" t="s">
        <v>316</v>
      </c>
      <c r="D3339" s="422">
        <f t="shared" si="784"/>
        <v>0</v>
      </c>
      <c r="E3339" s="422">
        <f t="shared" si="785"/>
        <v>0</v>
      </c>
      <c r="F3339" s="422">
        <f t="shared" si="786"/>
        <v>0</v>
      </c>
      <c r="G3339" s="422">
        <f t="shared" si="787"/>
        <v>0</v>
      </c>
      <c r="H3339" s="22">
        <f t="shared" si="788"/>
        <v>0</v>
      </c>
      <c r="I3339" s="116">
        <v>0</v>
      </c>
      <c r="J3339" s="116">
        <v>0</v>
      </c>
      <c r="K3339" s="116">
        <v>0</v>
      </c>
      <c r="L3339" s="116">
        <v>0</v>
      </c>
      <c r="M3339" s="22">
        <f t="shared" si="789"/>
        <v>0</v>
      </c>
      <c r="N3339" s="116">
        <v>0</v>
      </c>
      <c r="O3339" s="116">
        <v>0</v>
      </c>
      <c r="P3339" s="116">
        <v>0</v>
      </c>
      <c r="Q3339" s="116">
        <v>0</v>
      </c>
      <c r="R3339" s="22">
        <f t="shared" si="790"/>
        <v>0</v>
      </c>
      <c r="S3339" s="116">
        <v>0</v>
      </c>
      <c r="T3339" s="116">
        <v>0</v>
      </c>
      <c r="U3339" s="116">
        <v>0</v>
      </c>
      <c r="V3339" s="116">
        <v>0</v>
      </c>
      <c r="W3339" s="22">
        <f t="shared" si="791"/>
        <v>0</v>
      </c>
      <c r="X3339" s="22">
        <f t="shared" si="792"/>
        <v>0</v>
      </c>
      <c r="Y3339" s="22">
        <f ca="1">OFFSET('Cost Study'!$B$7,'Operations Support'!$C3339,'Operations Support'!$B3339)*$H3339</f>
        <v>0</v>
      </c>
      <c r="Z3339" s="23">
        <f ca="1">Y3339*'Cost Study'!$B$31</f>
        <v>0</v>
      </c>
      <c r="AA3339" s="23">
        <f ca="1">IF(A3339=10298,1.51,1)*IF($B3339&lt;3,$D3339*'Cost Study'!$B$32*OFFSET('Cost Study'!$B$7,'Operations Support'!$C3339,'Operations Support'!$B3339),0)</f>
        <v>0</v>
      </c>
      <c r="AB3339" s="24">
        <f ca="1">AA3339*'Cost Study'!$B$31</f>
        <v>0</v>
      </c>
      <c r="AC3339" s="23">
        <f ca="1">Y3339*'Cost Study'!$B$31</f>
        <v>0</v>
      </c>
      <c r="AD3339" s="24">
        <f ca="1">AA3339*'Cost Study'!$B$31</f>
        <v>0</v>
      </c>
      <c r="AE3339" s="377">
        <f t="shared" ca="1" si="793"/>
        <v>0</v>
      </c>
      <c r="AF3339" s="377">
        <f t="shared" ca="1" si="794"/>
        <v>0</v>
      </c>
      <c r="AH3339" s="688">
        <f>IFERROR($H3339/SUMIF($A:$A,$A3339,$H:$H)*SUMIF(Summary!$A$110:$A$186,$A3339,Summary!$P$110:$P$186),0)</f>
        <v>0</v>
      </c>
      <c r="AI3339" s="689">
        <f t="shared" ca="1" si="780"/>
        <v>0</v>
      </c>
      <c r="AJ3339" s="688">
        <f>IFERROR(H3339/SUMIF(A:A,A3339,H:H)*SUMIF(Summary!$A$110:$A$186,'Operations Support'!A3339,Summary!$Q$110:$Q$186),0)</f>
        <v>0</v>
      </c>
      <c r="AK3339" s="688">
        <f t="shared" ca="1" si="781"/>
        <v>0</v>
      </c>
      <c r="AM3339" s="688">
        <f>IFERROR($H3339/SUMIF($A:$A,$A3339,$H:$H)*SUMIF(Summary!$A$230:$A$266,$A3339,Summary!$P$230:$P$266),0)</f>
        <v>0</v>
      </c>
      <c r="AN3339" s="688">
        <f>IFERROR($H3339/SUMIF($A:$A,$A3339,$H:$H)*(SUMIF(Summary!$A$230:$A$266,$A3339,Summary!$L$230:$L$266)+SUMIF(Summary!$A$281:$A$317,$A3339,Summary!$L$281:$L$317))-AM3339,0)</f>
        <v>0</v>
      </c>
      <c r="AO3339" s="688">
        <f>IFERROR($H3339/SUMIF($A:$A,$A3339,$H:$H)*SUMIF(Summary!$A$230:$A$266,$A3339,Summary!$Q$230:$Q$266),0)</f>
        <v>0</v>
      </c>
      <c r="AP3339" s="688">
        <f>IFERROR($H3339/SUMIF($A:$A,$A3339,$H:$H)*(SUMIF(Summary!$A$230:$A$266,$A3339,Summary!$L$230:$L$266)+SUMIF(Summary!$A$281:$A$317,$A3339,Summary!$L$281:$L$317))-AO3339,0)</f>
        <v>0</v>
      </c>
      <c r="AQ3339" s="306"/>
      <c r="AR3339" s="688">
        <f t="shared" ca="1" si="782"/>
        <v>0</v>
      </c>
      <c r="AS3339" s="688">
        <f t="shared" ca="1" si="783"/>
        <v>0</v>
      </c>
    </row>
    <row r="3340" spans="1:45" x14ac:dyDescent="0.2">
      <c r="A3340" s="423">
        <v>12826</v>
      </c>
      <c r="B3340" s="424">
        <v>4</v>
      </c>
      <c r="C3340" s="425" t="s">
        <v>317</v>
      </c>
      <c r="D3340" s="422">
        <f t="shared" si="784"/>
        <v>0</v>
      </c>
      <c r="E3340" s="422">
        <f t="shared" si="785"/>
        <v>0</v>
      </c>
      <c r="F3340" s="422">
        <f t="shared" si="786"/>
        <v>0</v>
      </c>
      <c r="G3340" s="422">
        <f t="shared" si="787"/>
        <v>0</v>
      </c>
      <c r="H3340" s="22">
        <f t="shared" si="788"/>
        <v>0</v>
      </c>
      <c r="I3340" s="116">
        <v>0</v>
      </c>
      <c r="J3340" s="116">
        <v>0</v>
      </c>
      <c r="K3340" s="116">
        <v>0</v>
      </c>
      <c r="L3340" s="116">
        <v>0</v>
      </c>
      <c r="M3340" s="22">
        <f t="shared" si="789"/>
        <v>0</v>
      </c>
      <c r="N3340" s="116">
        <v>0</v>
      </c>
      <c r="O3340" s="116">
        <v>0</v>
      </c>
      <c r="P3340" s="116">
        <v>0</v>
      </c>
      <c r="Q3340" s="116">
        <v>0</v>
      </c>
      <c r="R3340" s="22">
        <f t="shared" si="790"/>
        <v>0</v>
      </c>
      <c r="S3340" s="116">
        <v>0</v>
      </c>
      <c r="T3340" s="116">
        <v>0</v>
      </c>
      <c r="U3340" s="116">
        <v>0</v>
      </c>
      <c r="V3340" s="116">
        <v>0</v>
      </c>
      <c r="W3340" s="22">
        <f t="shared" si="791"/>
        <v>0</v>
      </c>
      <c r="X3340" s="22">
        <f t="shared" si="792"/>
        <v>0</v>
      </c>
      <c r="Y3340" s="22">
        <f ca="1">OFFSET('Cost Study'!$B$7,'Operations Support'!$C3340,'Operations Support'!$B3340)*$H3340</f>
        <v>0</v>
      </c>
      <c r="Z3340" s="23">
        <f ca="1">Y3340*'Cost Study'!$B$31</f>
        <v>0</v>
      </c>
      <c r="AA3340" s="23">
        <f ca="1">IF(A3340=10298,1.51,1)*IF($B3340&lt;3,$D3340*'Cost Study'!$B$32*OFFSET('Cost Study'!$B$7,'Operations Support'!$C3340,'Operations Support'!$B3340),0)</f>
        <v>0</v>
      </c>
      <c r="AB3340" s="24">
        <f ca="1">AA3340*'Cost Study'!$B$31</f>
        <v>0</v>
      </c>
      <c r="AC3340" s="23">
        <f ca="1">Y3340*'Cost Study'!$B$31</f>
        <v>0</v>
      </c>
      <c r="AD3340" s="24">
        <f ca="1">AA3340*'Cost Study'!$B$31</f>
        <v>0</v>
      </c>
      <c r="AE3340" s="377">
        <f t="shared" ca="1" si="793"/>
        <v>0</v>
      </c>
      <c r="AF3340" s="377">
        <f t="shared" ca="1" si="794"/>
        <v>0</v>
      </c>
      <c r="AH3340" s="688">
        <f>IFERROR($H3340/SUMIF($A:$A,$A3340,$H:$H)*SUMIF(Summary!$A$110:$A$186,$A3340,Summary!$P$110:$P$186),0)</f>
        <v>0</v>
      </c>
      <c r="AI3340" s="689">
        <f t="shared" ca="1" si="780"/>
        <v>0</v>
      </c>
      <c r="AJ3340" s="688">
        <f>IFERROR(H3340/SUMIF(A:A,A3340,H:H)*SUMIF(Summary!$A$110:$A$186,'Operations Support'!A3340,Summary!$Q$110:$Q$186),0)</f>
        <v>0</v>
      </c>
      <c r="AK3340" s="688">
        <f t="shared" ca="1" si="781"/>
        <v>0</v>
      </c>
      <c r="AM3340" s="688">
        <f>IFERROR($H3340/SUMIF($A:$A,$A3340,$H:$H)*SUMIF(Summary!$A$230:$A$266,$A3340,Summary!$P$230:$P$266),0)</f>
        <v>0</v>
      </c>
      <c r="AN3340" s="688">
        <f>IFERROR($H3340/SUMIF($A:$A,$A3340,$H:$H)*(SUMIF(Summary!$A$230:$A$266,$A3340,Summary!$L$230:$L$266)+SUMIF(Summary!$A$281:$A$317,$A3340,Summary!$L$281:$L$317))-AM3340,0)</f>
        <v>0</v>
      </c>
      <c r="AO3340" s="688">
        <f>IFERROR($H3340/SUMIF($A:$A,$A3340,$H:$H)*SUMIF(Summary!$A$230:$A$266,$A3340,Summary!$Q$230:$Q$266),0)</f>
        <v>0</v>
      </c>
      <c r="AP3340" s="688">
        <f>IFERROR($H3340/SUMIF($A:$A,$A3340,$H:$H)*(SUMIF(Summary!$A$230:$A$266,$A3340,Summary!$L$230:$L$266)+SUMIF(Summary!$A$281:$A$317,$A3340,Summary!$L$281:$L$317))-AO3340,0)</f>
        <v>0</v>
      </c>
      <c r="AQ3340" s="306"/>
      <c r="AR3340" s="688">
        <f t="shared" ca="1" si="782"/>
        <v>0</v>
      </c>
      <c r="AS3340" s="688">
        <f t="shared" ca="1" si="783"/>
        <v>0</v>
      </c>
    </row>
    <row r="3341" spans="1:45" x14ac:dyDescent="0.2">
      <c r="A3341" s="423">
        <v>12826</v>
      </c>
      <c r="B3341" s="424">
        <v>4</v>
      </c>
      <c r="C3341" s="425" t="s">
        <v>318</v>
      </c>
      <c r="D3341" s="422">
        <f t="shared" si="784"/>
        <v>0</v>
      </c>
      <c r="E3341" s="422">
        <f t="shared" si="785"/>
        <v>0</v>
      </c>
      <c r="F3341" s="422">
        <f t="shared" si="786"/>
        <v>0</v>
      </c>
      <c r="G3341" s="422">
        <f t="shared" si="787"/>
        <v>0</v>
      </c>
      <c r="H3341" s="22">
        <f t="shared" si="788"/>
        <v>0</v>
      </c>
      <c r="I3341" s="116">
        <v>0</v>
      </c>
      <c r="J3341" s="116">
        <v>0</v>
      </c>
      <c r="K3341" s="116">
        <v>0</v>
      </c>
      <c r="L3341" s="116">
        <v>0</v>
      </c>
      <c r="M3341" s="22">
        <f t="shared" si="789"/>
        <v>0</v>
      </c>
      <c r="N3341" s="116">
        <v>0</v>
      </c>
      <c r="O3341" s="116">
        <v>0</v>
      </c>
      <c r="P3341" s="116">
        <v>0</v>
      </c>
      <c r="Q3341" s="116">
        <v>0</v>
      </c>
      <c r="R3341" s="22">
        <f t="shared" si="790"/>
        <v>0</v>
      </c>
      <c r="S3341" s="116">
        <v>0</v>
      </c>
      <c r="T3341" s="116">
        <v>0</v>
      </c>
      <c r="U3341" s="116">
        <v>0</v>
      </c>
      <c r="V3341" s="116">
        <v>0</v>
      </c>
      <c r="W3341" s="22">
        <f t="shared" si="791"/>
        <v>0</v>
      </c>
      <c r="X3341" s="22">
        <f t="shared" si="792"/>
        <v>0</v>
      </c>
      <c r="Y3341" s="22">
        <f ca="1">OFFSET('Cost Study'!$B$7,'Operations Support'!$C3341,'Operations Support'!$B3341)*$H3341</f>
        <v>0</v>
      </c>
      <c r="Z3341" s="23">
        <f ca="1">Y3341*'Cost Study'!$B$31</f>
        <v>0</v>
      </c>
      <c r="AA3341" s="23">
        <f ca="1">IF(A3341=10298,1.51,1)*IF($B3341&lt;3,$D3341*'Cost Study'!$B$32*OFFSET('Cost Study'!$B$7,'Operations Support'!$C3341,'Operations Support'!$B3341),0)</f>
        <v>0</v>
      </c>
      <c r="AB3341" s="24">
        <f ca="1">AA3341*'Cost Study'!$B$31</f>
        <v>0</v>
      </c>
      <c r="AC3341" s="23">
        <f ca="1">Y3341*'Cost Study'!$B$31</f>
        <v>0</v>
      </c>
      <c r="AD3341" s="24">
        <f ca="1">AA3341*'Cost Study'!$B$31</f>
        <v>0</v>
      </c>
      <c r="AE3341" s="377">
        <f t="shared" ca="1" si="793"/>
        <v>0</v>
      </c>
      <c r="AF3341" s="377">
        <f t="shared" ca="1" si="794"/>
        <v>0</v>
      </c>
      <c r="AH3341" s="688">
        <f>IFERROR($H3341/SUMIF($A:$A,$A3341,$H:$H)*SUMIF(Summary!$A$110:$A$186,$A3341,Summary!$P$110:$P$186),0)</f>
        <v>0</v>
      </c>
      <c r="AI3341" s="689">
        <f t="shared" ca="1" si="780"/>
        <v>0</v>
      </c>
      <c r="AJ3341" s="688">
        <f>IFERROR(H3341/SUMIF(A:A,A3341,H:H)*SUMIF(Summary!$A$110:$A$186,'Operations Support'!A3341,Summary!$Q$110:$Q$186),0)</f>
        <v>0</v>
      </c>
      <c r="AK3341" s="688">
        <f t="shared" ca="1" si="781"/>
        <v>0</v>
      </c>
      <c r="AM3341" s="688">
        <f>IFERROR($H3341/SUMIF($A:$A,$A3341,$H:$H)*SUMIF(Summary!$A$230:$A$266,$A3341,Summary!$P$230:$P$266),0)</f>
        <v>0</v>
      </c>
      <c r="AN3341" s="688">
        <f>IFERROR($H3341/SUMIF($A:$A,$A3341,$H:$H)*(SUMIF(Summary!$A$230:$A$266,$A3341,Summary!$L$230:$L$266)+SUMIF(Summary!$A$281:$A$317,$A3341,Summary!$L$281:$L$317))-AM3341,0)</f>
        <v>0</v>
      </c>
      <c r="AO3341" s="688">
        <f>IFERROR($H3341/SUMIF($A:$A,$A3341,$H:$H)*SUMIF(Summary!$A$230:$A$266,$A3341,Summary!$Q$230:$Q$266),0)</f>
        <v>0</v>
      </c>
      <c r="AP3341" s="688">
        <f>IFERROR($H3341/SUMIF($A:$A,$A3341,$H:$H)*(SUMIF(Summary!$A$230:$A$266,$A3341,Summary!$L$230:$L$266)+SUMIF(Summary!$A$281:$A$317,$A3341,Summary!$L$281:$L$317))-AO3341,0)</f>
        <v>0</v>
      </c>
      <c r="AQ3341" s="306"/>
      <c r="AR3341" s="688">
        <f t="shared" ca="1" si="782"/>
        <v>0</v>
      </c>
      <c r="AS3341" s="688">
        <f t="shared" ca="1" si="783"/>
        <v>0</v>
      </c>
    </row>
    <row r="3342" spans="1:45" x14ac:dyDescent="0.2">
      <c r="A3342" s="423">
        <v>12826</v>
      </c>
      <c r="B3342" s="424">
        <v>4</v>
      </c>
      <c r="C3342" s="425" t="s">
        <v>319</v>
      </c>
      <c r="D3342" s="422">
        <f t="shared" si="784"/>
        <v>0</v>
      </c>
      <c r="E3342" s="422">
        <f t="shared" si="785"/>
        <v>0</v>
      </c>
      <c r="F3342" s="422">
        <f t="shared" si="786"/>
        <v>0</v>
      </c>
      <c r="G3342" s="422">
        <f t="shared" si="787"/>
        <v>0</v>
      </c>
      <c r="H3342" s="22">
        <f t="shared" si="788"/>
        <v>0</v>
      </c>
      <c r="I3342" s="116">
        <v>0</v>
      </c>
      <c r="J3342" s="116">
        <v>0</v>
      </c>
      <c r="K3342" s="116">
        <v>0</v>
      </c>
      <c r="L3342" s="116">
        <v>0</v>
      </c>
      <c r="M3342" s="22">
        <f t="shared" si="789"/>
        <v>0</v>
      </c>
      <c r="N3342" s="116">
        <v>0</v>
      </c>
      <c r="O3342" s="116">
        <v>0</v>
      </c>
      <c r="P3342" s="116">
        <v>0</v>
      </c>
      <c r="Q3342" s="116">
        <v>0</v>
      </c>
      <c r="R3342" s="22">
        <f t="shared" si="790"/>
        <v>0</v>
      </c>
      <c r="S3342" s="116">
        <v>0</v>
      </c>
      <c r="T3342" s="116">
        <v>0</v>
      </c>
      <c r="U3342" s="116">
        <v>0</v>
      </c>
      <c r="V3342" s="116">
        <v>0</v>
      </c>
      <c r="W3342" s="22">
        <f t="shared" si="791"/>
        <v>0</v>
      </c>
      <c r="X3342" s="22">
        <f t="shared" si="792"/>
        <v>0</v>
      </c>
      <c r="Y3342" s="22">
        <f ca="1">OFFSET('Cost Study'!$B$7,'Operations Support'!$C3342,'Operations Support'!$B3342)*$H3342</f>
        <v>0</v>
      </c>
      <c r="Z3342" s="23">
        <f ca="1">Y3342*'Cost Study'!$B$31</f>
        <v>0</v>
      </c>
      <c r="AA3342" s="23">
        <f ca="1">IF(A3342=10298,1.51,1)*IF($B3342&lt;3,$D3342*'Cost Study'!$B$32*OFFSET('Cost Study'!$B$7,'Operations Support'!$C3342,'Operations Support'!$B3342),0)</f>
        <v>0</v>
      </c>
      <c r="AB3342" s="24">
        <f ca="1">AA3342*'Cost Study'!$B$31</f>
        <v>0</v>
      </c>
      <c r="AC3342" s="23">
        <f ca="1">Y3342*'Cost Study'!$B$31</f>
        <v>0</v>
      </c>
      <c r="AD3342" s="24">
        <f ca="1">AA3342*'Cost Study'!$B$31</f>
        <v>0</v>
      </c>
      <c r="AE3342" s="377">
        <f t="shared" ca="1" si="793"/>
        <v>0</v>
      </c>
      <c r="AF3342" s="377">
        <f t="shared" ca="1" si="794"/>
        <v>0</v>
      </c>
      <c r="AH3342" s="688">
        <f>IFERROR($H3342/SUMIF($A:$A,$A3342,$H:$H)*SUMIF(Summary!$A$110:$A$186,$A3342,Summary!$P$110:$P$186),0)</f>
        <v>0</v>
      </c>
      <c r="AI3342" s="689">
        <f t="shared" ca="1" si="780"/>
        <v>0</v>
      </c>
      <c r="AJ3342" s="688">
        <f>IFERROR(H3342/SUMIF(A:A,A3342,H:H)*SUMIF(Summary!$A$110:$A$186,'Operations Support'!A3342,Summary!$Q$110:$Q$186),0)</f>
        <v>0</v>
      </c>
      <c r="AK3342" s="688">
        <f t="shared" ca="1" si="781"/>
        <v>0</v>
      </c>
      <c r="AM3342" s="688">
        <f>IFERROR($H3342/SUMIF($A:$A,$A3342,$H:$H)*SUMIF(Summary!$A$230:$A$266,$A3342,Summary!$P$230:$P$266),0)</f>
        <v>0</v>
      </c>
      <c r="AN3342" s="688">
        <f>IFERROR($H3342/SUMIF($A:$A,$A3342,$H:$H)*(SUMIF(Summary!$A$230:$A$266,$A3342,Summary!$L$230:$L$266)+SUMIF(Summary!$A$281:$A$317,$A3342,Summary!$L$281:$L$317))-AM3342,0)</f>
        <v>0</v>
      </c>
      <c r="AO3342" s="688">
        <f>IFERROR($H3342/SUMIF($A:$A,$A3342,$H:$H)*SUMIF(Summary!$A$230:$A$266,$A3342,Summary!$Q$230:$Q$266),0)</f>
        <v>0</v>
      </c>
      <c r="AP3342" s="688">
        <f>IFERROR($H3342/SUMIF($A:$A,$A3342,$H:$H)*(SUMIF(Summary!$A$230:$A$266,$A3342,Summary!$L$230:$L$266)+SUMIF(Summary!$A$281:$A$317,$A3342,Summary!$L$281:$L$317))-AO3342,0)</f>
        <v>0</v>
      </c>
      <c r="AQ3342" s="306"/>
      <c r="AR3342" s="688">
        <f t="shared" ca="1" si="782"/>
        <v>0</v>
      </c>
      <c r="AS3342" s="688">
        <f t="shared" ca="1" si="783"/>
        <v>0</v>
      </c>
    </row>
    <row r="3343" spans="1:45" x14ac:dyDescent="0.2">
      <c r="A3343" s="423">
        <v>12826</v>
      </c>
      <c r="B3343" s="424">
        <v>4</v>
      </c>
      <c r="C3343" s="425" t="s">
        <v>320</v>
      </c>
      <c r="D3343" s="422">
        <f t="shared" si="784"/>
        <v>0</v>
      </c>
      <c r="E3343" s="422">
        <f t="shared" si="785"/>
        <v>0</v>
      </c>
      <c r="F3343" s="422">
        <f t="shared" si="786"/>
        <v>0</v>
      </c>
      <c r="G3343" s="422">
        <f t="shared" si="787"/>
        <v>0</v>
      </c>
      <c r="H3343" s="22">
        <f t="shared" si="788"/>
        <v>0</v>
      </c>
      <c r="I3343" s="116">
        <v>0</v>
      </c>
      <c r="J3343" s="116">
        <v>0</v>
      </c>
      <c r="K3343" s="116">
        <v>0</v>
      </c>
      <c r="L3343" s="116">
        <v>0</v>
      </c>
      <c r="M3343" s="22">
        <f t="shared" si="789"/>
        <v>0</v>
      </c>
      <c r="N3343" s="116">
        <v>0</v>
      </c>
      <c r="O3343" s="116">
        <v>0</v>
      </c>
      <c r="P3343" s="116">
        <v>0</v>
      </c>
      <c r="Q3343" s="116">
        <v>0</v>
      </c>
      <c r="R3343" s="22">
        <f t="shared" si="790"/>
        <v>0</v>
      </c>
      <c r="S3343" s="116">
        <v>0</v>
      </c>
      <c r="T3343" s="116">
        <v>0</v>
      </c>
      <c r="U3343" s="116">
        <v>0</v>
      </c>
      <c r="V3343" s="116">
        <v>0</v>
      </c>
      <c r="W3343" s="22">
        <f t="shared" si="791"/>
        <v>0</v>
      </c>
      <c r="X3343" s="22">
        <f t="shared" si="792"/>
        <v>0</v>
      </c>
      <c r="Y3343" s="22">
        <f ca="1">OFFSET('Cost Study'!$B$7,'Operations Support'!$C3343,'Operations Support'!$B3343)*$H3343</f>
        <v>0</v>
      </c>
      <c r="Z3343" s="23">
        <f ca="1">Y3343*'Cost Study'!$B$31</f>
        <v>0</v>
      </c>
      <c r="AA3343" s="23">
        <f ca="1">IF(A3343=10298,1.51,1)*IF($B3343&lt;3,$D3343*'Cost Study'!$B$32*OFFSET('Cost Study'!$B$7,'Operations Support'!$C3343,'Operations Support'!$B3343),0)</f>
        <v>0</v>
      </c>
      <c r="AB3343" s="24">
        <f ca="1">AA3343*'Cost Study'!$B$31</f>
        <v>0</v>
      </c>
      <c r="AC3343" s="23">
        <f ca="1">Y3343*'Cost Study'!$B$31</f>
        <v>0</v>
      </c>
      <c r="AD3343" s="24">
        <f ca="1">AA3343*'Cost Study'!$B$31</f>
        <v>0</v>
      </c>
      <c r="AE3343" s="377">
        <f t="shared" ca="1" si="793"/>
        <v>0</v>
      </c>
      <c r="AF3343" s="377">
        <f t="shared" ca="1" si="794"/>
        <v>0</v>
      </c>
      <c r="AH3343" s="688">
        <f>IFERROR($H3343/SUMIF($A:$A,$A3343,$H:$H)*SUMIF(Summary!$A$110:$A$186,$A3343,Summary!$P$110:$P$186),0)</f>
        <v>0</v>
      </c>
      <c r="AI3343" s="689">
        <f t="shared" ca="1" si="780"/>
        <v>0</v>
      </c>
      <c r="AJ3343" s="688">
        <f>IFERROR(H3343/SUMIF(A:A,A3343,H:H)*SUMIF(Summary!$A$110:$A$186,'Operations Support'!A3343,Summary!$Q$110:$Q$186),0)</f>
        <v>0</v>
      </c>
      <c r="AK3343" s="688">
        <f t="shared" ca="1" si="781"/>
        <v>0</v>
      </c>
      <c r="AM3343" s="688">
        <f>IFERROR($H3343/SUMIF($A:$A,$A3343,$H:$H)*SUMIF(Summary!$A$230:$A$266,$A3343,Summary!$P$230:$P$266),0)</f>
        <v>0</v>
      </c>
      <c r="AN3343" s="688">
        <f>IFERROR($H3343/SUMIF($A:$A,$A3343,$H:$H)*(SUMIF(Summary!$A$230:$A$266,$A3343,Summary!$L$230:$L$266)+SUMIF(Summary!$A$281:$A$317,$A3343,Summary!$L$281:$L$317))-AM3343,0)</f>
        <v>0</v>
      </c>
      <c r="AO3343" s="688">
        <f>IFERROR($H3343/SUMIF($A:$A,$A3343,$H:$H)*SUMIF(Summary!$A$230:$A$266,$A3343,Summary!$Q$230:$Q$266),0)</f>
        <v>0</v>
      </c>
      <c r="AP3343" s="688">
        <f>IFERROR($H3343/SUMIF($A:$A,$A3343,$H:$H)*(SUMIF(Summary!$A$230:$A$266,$A3343,Summary!$L$230:$L$266)+SUMIF(Summary!$A$281:$A$317,$A3343,Summary!$L$281:$L$317))-AO3343,0)</f>
        <v>0</v>
      </c>
      <c r="AQ3343" s="306"/>
      <c r="AR3343" s="688">
        <f t="shared" ca="1" si="782"/>
        <v>0</v>
      </c>
      <c r="AS3343" s="688">
        <f t="shared" ca="1" si="783"/>
        <v>0</v>
      </c>
    </row>
    <row r="3344" spans="1:45" x14ac:dyDescent="0.2">
      <c r="A3344" s="423">
        <v>12826</v>
      </c>
      <c r="B3344" s="424">
        <v>5</v>
      </c>
      <c r="C3344" s="425" t="s">
        <v>300</v>
      </c>
      <c r="D3344" s="422">
        <f t="shared" si="784"/>
        <v>0</v>
      </c>
      <c r="E3344" s="422">
        <f t="shared" si="785"/>
        <v>0</v>
      </c>
      <c r="F3344" s="422">
        <f t="shared" si="786"/>
        <v>0</v>
      </c>
      <c r="G3344" s="422">
        <f t="shared" si="787"/>
        <v>0</v>
      </c>
      <c r="H3344" s="22">
        <f t="shared" si="788"/>
        <v>0</v>
      </c>
      <c r="I3344" s="116">
        <v>0</v>
      </c>
      <c r="J3344" s="116">
        <v>0</v>
      </c>
      <c r="K3344" s="116">
        <v>0</v>
      </c>
      <c r="L3344" s="116">
        <v>0</v>
      </c>
      <c r="M3344" s="22">
        <f t="shared" si="789"/>
        <v>0</v>
      </c>
      <c r="N3344" s="116">
        <v>0</v>
      </c>
      <c r="O3344" s="116">
        <v>0</v>
      </c>
      <c r="P3344" s="116">
        <v>0</v>
      </c>
      <c r="Q3344" s="116">
        <v>0</v>
      </c>
      <c r="R3344" s="22">
        <f t="shared" si="790"/>
        <v>0</v>
      </c>
      <c r="S3344" s="116">
        <v>0</v>
      </c>
      <c r="T3344" s="116">
        <v>0</v>
      </c>
      <c r="U3344" s="116">
        <v>0</v>
      </c>
      <c r="V3344" s="116">
        <v>0</v>
      </c>
      <c r="W3344" s="22">
        <f t="shared" si="791"/>
        <v>0</v>
      </c>
      <c r="X3344" s="22">
        <f t="shared" si="792"/>
        <v>0</v>
      </c>
      <c r="Y3344" s="22">
        <f ca="1">OFFSET('Cost Study'!$B$7,'Operations Support'!$C3344,'Operations Support'!$B3344)*$H3344</f>
        <v>0</v>
      </c>
      <c r="Z3344" s="23">
        <f ca="1">Y3344*'Cost Study'!$B$31</f>
        <v>0</v>
      </c>
      <c r="AA3344" s="23">
        <f ca="1">IF(A3344=10298,1.51,1)*IF($B3344&lt;3,$D3344*'Cost Study'!$B$32*OFFSET('Cost Study'!$B$7,'Operations Support'!$C3344,'Operations Support'!$B3344),0)</f>
        <v>0</v>
      </c>
      <c r="AB3344" s="24">
        <f ca="1">AA3344*'Cost Study'!$B$31</f>
        <v>0</v>
      </c>
      <c r="AC3344" s="23">
        <f ca="1">Y3344*'Cost Study'!$B$31</f>
        <v>0</v>
      </c>
      <c r="AD3344" s="24">
        <f ca="1">AA3344*'Cost Study'!$B$31</f>
        <v>0</v>
      </c>
      <c r="AE3344" s="377">
        <f t="shared" ca="1" si="793"/>
        <v>0</v>
      </c>
      <c r="AF3344" s="377">
        <f t="shared" ca="1" si="794"/>
        <v>0</v>
      </c>
      <c r="AH3344" s="688">
        <f>IFERROR($H3344/SUMIF($A:$A,$A3344,$H:$H)*SUMIF(Summary!$A$110:$A$186,$A3344,Summary!$P$110:$P$186),0)</f>
        <v>0</v>
      </c>
      <c r="AI3344" s="689">
        <f t="shared" ca="1" si="780"/>
        <v>0</v>
      </c>
      <c r="AJ3344" s="688">
        <f>IFERROR(H3344/SUMIF(A:A,A3344,H:H)*SUMIF(Summary!$A$110:$A$186,'Operations Support'!A3344,Summary!$Q$110:$Q$186),0)</f>
        <v>0</v>
      </c>
      <c r="AK3344" s="688">
        <f t="shared" ca="1" si="781"/>
        <v>0</v>
      </c>
      <c r="AM3344" s="688">
        <f>IFERROR($H3344/SUMIF($A:$A,$A3344,$H:$H)*SUMIF(Summary!$A$230:$A$266,$A3344,Summary!$P$230:$P$266),0)</f>
        <v>0</v>
      </c>
      <c r="AN3344" s="688">
        <f>IFERROR($H3344/SUMIF($A:$A,$A3344,$H:$H)*(SUMIF(Summary!$A$230:$A$266,$A3344,Summary!$L$230:$L$266)+SUMIF(Summary!$A$281:$A$317,$A3344,Summary!$L$281:$L$317))-AM3344,0)</f>
        <v>0</v>
      </c>
      <c r="AO3344" s="688">
        <f>IFERROR($H3344/SUMIF($A:$A,$A3344,$H:$H)*SUMIF(Summary!$A$230:$A$266,$A3344,Summary!$Q$230:$Q$266),0)</f>
        <v>0</v>
      </c>
      <c r="AP3344" s="688">
        <f>IFERROR($H3344/SUMIF($A:$A,$A3344,$H:$H)*(SUMIF(Summary!$A$230:$A$266,$A3344,Summary!$L$230:$L$266)+SUMIF(Summary!$A$281:$A$317,$A3344,Summary!$L$281:$L$317))-AO3344,0)</f>
        <v>0</v>
      </c>
      <c r="AQ3344" s="306"/>
      <c r="AR3344" s="688">
        <f t="shared" ca="1" si="782"/>
        <v>0</v>
      </c>
      <c r="AS3344" s="688">
        <f t="shared" ca="1" si="783"/>
        <v>0</v>
      </c>
    </row>
    <row r="3345" spans="1:45" x14ac:dyDescent="0.2">
      <c r="A3345" s="423">
        <v>12826</v>
      </c>
      <c r="B3345" s="424">
        <v>5</v>
      </c>
      <c r="C3345" s="425" t="s">
        <v>301</v>
      </c>
      <c r="D3345" s="422">
        <f t="shared" si="784"/>
        <v>0</v>
      </c>
      <c r="E3345" s="422">
        <f t="shared" si="785"/>
        <v>0</v>
      </c>
      <c r="F3345" s="422">
        <f t="shared" si="786"/>
        <v>0</v>
      </c>
      <c r="G3345" s="422">
        <f t="shared" si="787"/>
        <v>0</v>
      </c>
      <c r="H3345" s="22">
        <f t="shared" si="788"/>
        <v>0</v>
      </c>
      <c r="I3345" s="116">
        <v>0</v>
      </c>
      <c r="J3345" s="116">
        <v>0</v>
      </c>
      <c r="K3345" s="116">
        <v>0</v>
      </c>
      <c r="L3345" s="116">
        <v>0</v>
      </c>
      <c r="M3345" s="22">
        <f t="shared" si="789"/>
        <v>0</v>
      </c>
      <c r="N3345" s="116">
        <v>0</v>
      </c>
      <c r="O3345" s="116">
        <v>0</v>
      </c>
      <c r="P3345" s="116">
        <v>0</v>
      </c>
      <c r="Q3345" s="116">
        <v>0</v>
      </c>
      <c r="R3345" s="22">
        <f t="shared" si="790"/>
        <v>0</v>
      </c>
      <c r="S3345" s="116">
        <v>0</v>
      </c>
      <c r="T3345" s="116">
        <v>0</v>
      </c>
      <c r="U3345" s="116">
        <v>0</v>
      </c>
      <c r="V3345" s="116">
        <v>0</v>
      </c>
      <c r="W3345" s="22">
        <f t="shared" si="791"/>
        <v>0</v>
      </c>
      <c r="X3345" s="22">
        <f t="shared" si="792"/>
        <v>0</v>
      </c>
      <c r="Y3345" s="22">
        <f ca="1">OFFSET('Cost Study'!$B$7,'Operations Support'!$C3345,'Operations Support'!$B3345)*$H3345</f>
        <v>0</v>
      </c>
      <c r="Z3345" s="23">
        <f ca="1">Y3345*'Cost Study'!$B$31</f>
        <v>0</v>
      </c>
      <c r="AA3345" s="23">
        <f ca="1">IF(A3345=10298,1.51,1)*IF($B3345&lt;3,$D3345*'Cost Study'!$B$32*OFFSET('Cost Study'!$B$7,'Operations Support'!$C3345,'Operations Support'!$B3345),0)</f>
        <v>0</v>
      </c>
      <c r="AB3345" s="24">
        <f ca="1">AA3345*'Cost Study'!$B$31</f>
        <v>0</v>
      </c>
      <c r="AC3345" s="23">
        <f ca="1">Y3345*'Cost Study'!$B$31</f>
        <v>0</v>
      </c>
      <c r="AD3345" s="24">
        <f ca="1">AA3345*'Cost Study'!$B$31</f>
        <v>0</v>
      </c>
      <c r="AE3345" s="377">
        <f t="shared" ca="1" si="793"/>
        <v>0</v>
      </c>
      <c r="AF3345" s="377">
        <f t="shared" ca="1" si="794"/>
        <v>0</v>
      </c>
      <c r="AH3345" s="688">
        <f>IFERROR($H3345/SUMIF($A:$A,$A3345,$H:$H)*SUMIF(Summary!$A$110:$A$186,$A3345,Summary!$P$110:$P$186),0)</f>
        <v>0</v>
      </c>
      <c r="AI3345" s="689">
        <f t="shared" ca="1" si="780"/>
        <v>0</v>
      </c>
      <c r="AJ3345" s="688">
        <f>IFERROR(H3345/SUMIF(A:A,A3345,H:H)*SUMIF(Summary!$A$110:$A$186,'Operations Support'!A3345,Summary!$Q$110:$Q$186),0)</f>
        <v>0</v>
      </c>
      <c r="AK3345" s="688">
        <f t="shared" ca="1" si="781"/>
        <v>0</v>
      </c>
      <c r="AM3345" s="688">
        <f>IFERROR($H3345/SUMIF($A:$A,$A3345,$H:$H)*SUMIF(Summary!$A$230:$A$266,$A3345,Summary!$P$230:$P$266),0)</f>
        <v>0</v>
      </c>
      <c r="AN3345" s="688">
        <f>IFERROR($H3345/SUMIF($A:$A,$A3345,$H:$H)*(SUMIF(Summary!$A$230:$A$266,$A3345,Summary!$L$230:$L$266)+SUMIF(Summary!$A$281:$A$317,$A3345,Summary!$L$281:$L$317))-AM3345,0)</f>
        <v>0</v>
      </c>
      <c r="AO3345" s="688">
        <f>IFERROR($H3345/SUMIF($A:$A,$A3345,$H:$H)*SUMIF(Summary!$A$230:$A$266,$A3345,Summary!$Q$230:$Q$266),0)</f>
        <v>0</v>
      </c>
      <c r="AP3345" s="688">
        <f>IFERROR($H3345/SUMIF($A:$A,$A3345,$H:$H)*(SUMIF(Summary!$A$230:$A$266,$A3345,Summary!$L$230:$L$266)+SUMIF(Summary!$A$281:$A$317,$A3345,Summary!$L$281:$L$317))-AO3345,0)</f>
        <v>0</v>
      </c>
      <c r="AQ3345" s="306"/>
      <c r="AR3345" s="688">
        <f t="shared" ca="1" si="782"/>
        <v>0</v>
      </c>
      <c r="AS3345" s="688">
        <f t="shared" ca="1" si="783"/>
        <v>0</v>
      </c>
    </row>
    <row r="3346" spans="1:45" x14ac:dyDescent="0.2">
      <c r="A3346" s="423">
        <v>12826</v>
      </c>
      <c r="B3346" s="424">
        <v>5</v>
      </c>
      <c r="C3346" s="425" t="s">
        <v>302</v>
      </c>
      <c r="D3346" s="422">
        <f t="shared" si="784"/>
        <v>0</v>
      </c>
      <c r="E3346" s="422">
        <f t="shared" si="785"/>
        <v>0</v>
      </c>
      <c r="F3346" s="422">
        <f t="shared" si="786"/>
        <v>0</v>
      </c>
      <c r="G3346" s="422">
        <f t="shared" si="787"/>
        <v>0</v>
      </c>
      <c r="H3346" s="22">
        <f t="shared" si="788"/>
        <v>0</v>
      </c>
      <c r="I3346" s="116">
        <v>0</v>
      </c>
      <c r="J3346" s="116">
        <v>0</v>
      </c>
      <c r="K3346" s="116">
        <v>0</v>
      </c>
      <c r="L3346" s="116">
        <v>0</v>
      </c>
      <c r="M3346" s="22">
        <f t="shared" si="789"/>
        <v>0</v>
      </c>
      <c r="N3346" s="116">
        <v>0</v>
      </c>
      <c r="O3346" s="116">
        <v>0</v>
      </c>
      <c r="P3346" s="116">
        <v>0</v>
      </c>
      <c r="Q3346" s="116">
        <v>0</v>
      </c>
      <c r="R3346" s="22">
        <f t="shared" si="790"/>
        <v>0</v>
      </c>
      <c r="S3346" s="116">
        <v>0</v>
      </c>
      <c r="T3346" s="116">
        <v>0</v>
      </c>
      <c r="U3346" s="116">
        <v>0</v>
      </c>
      <c r="V3346" s="116">
        <v>0</v>
      </c>
      <c r="W3346" s="22">
        <f t="shared" si="791"/>
        <v>0</v>
      </c>
      <c r="X3346" s="22">
        <f t="shared" si="792"/>
        <v>0</v>
      </c>
      <c r="Y3346" s="22">
        <f ca="1">OFFSET('Cost Study'!$B$7,'Operations Support'!$C3346,'Operations Support'!$B3346)*$H3346</f>
        <v>0</v>
      </c>
      <c r="Z3346" s="23">
        <f ca="1">Y3346*'Cost Study'!$B$31</f>
        <v>0</v>
      </c>
      <c r="AA3346" s="23">
        <f ca="1">IF(A3346=10298,1.51,1)*IF($B3346&lt;3,$D3346*'Cost Study'!$B$32*OFFSET('Cost Study'!$B$7,'Operations Support'!$C3346,'Operations Support'!$B3346),0)</f>
        <v>0</v>
      </c>
      <c r="AB3346" s="24">
        <f ca="1">AA3346*'Cost Study'!$B$31</f>
        <v>0</v>
      </c>
      <c r="AC3346" s="23">
        <f ca="1">Y3346*'Cost Study'!$B$31</f>
        <v>0</v>
      </c>
      <c r="AD3346" s="24">
        <f ca="1">AA3346*'Cost Study'!$B$31</f>
        <v>0</v>
      </c>
      <c r="AE3346" s="377">
        <f t="shared" ca="1" si="793"/>
        <v>0</v>
      </c>
      <c r="AF3346" s="377">
        <f t="shared" ca="1" si="794"/>
        <v>0</v>
      </c>
      <c r="AH3346" s="688">
        <f>IFERROR($H3346/SUMIF($A:$A,$A3346,$H:$H)*SUMIF(Summary!$A$110:$A$186,$A3346,Summary!$P$110:$P$186),0)</f>
        <v>0</v>
      </c>
      <c r="AI3346" s="689">
        <f t="shared" ca="1" si="780"/>
        <v>0</v>
      </c>
      <c r="AJ3346" s="688">
        <f>IFERROR(H3346/SUMIF(A:A,A3346,H:H)*SUMIF(Summary!$A$110:$A$186,'Operations Support'!A3346,Summary!$Q$110:$Q$186),0)</f>
        <v>0</v>
      </c>
      <c r="AK3346" s="688">
        <f t="shared" ca="1" si="781"/>
        <v>0</v>
      </c>
      <c r="AM3346" s="688">
        <f>IFERROR($H3346/SUMIF($A:$A,$A3346,$H:$H)*SUMIF(Summary!$A$230:$A$266,$A3346,Summary!$P$230:$P$266),0)</f>
        <v>0</v>
      </c>
      <c r="AN3346" s="688">
        <f>IFERROR($H3346/SUMIF($A:$A,$A3346,$H:$H)*(SUMIF(Summary!$A$230:$A$266,$A3346,Summary!$L$230:$L$266)+SUMIF(Summary!$A$281:$A$317,$A3346,Summary!$L$281:$L$317))-AM3346,0)</f>
        <v>0</v>
      </c>
      <c r="AO3346" s="688">
        <f>IFERROR($H3346/SUMIF($A:$A,$A3346,$H:$H)*SUMIF(Summary!$A$230:$A$266,$A3346,Summary!$Q$230:$Q$266),0)</f>
        <v>0</v>
      </c>
      <c r="AP3346" s="688">
        <f>IFERROR($H3346/SUMIF($A:$A,$A3346,$H:$H)*(SUMIF(Summary!$A$230:$A$266,$A3346,Summary!$L$230:$L$266)+SUMIF(Summary!$A$281:$A$317,$A3346,Summary!$L$281:$L$317))-AO3346,0)</f>
        <v>0</v>
      </c>
      <c r="AQ3346" s="306"/>
      <c r="AR3346" s="688">
        <f t="shared" ca="1" si="782"/>
        <v>0</v>
      </c>
      <c r="AS3346" s="688">
        <f t="shared" ca="1" si="783"/>
        <v>0</v>
      </c>
    </row>
    <row r="3347" spans="1:45" x14ac:dyDescent="0.2">
      <c r="A3347" s="423">
        <v>12826</v>
      </c>
      <c r="B3347" s="424">
        <v>5</v>
      </c>
      <c r="C3347" s="425" t="s">
        <v>303</v>
      </c>
      <c r="D3347" s="422">
        <f t="shared" si="784"/>
        <v>0</v>
      </c>
      <c r="E3347" s="422">
        <f t="shared" si="785"/>
        <v>0</v>
      </c>
      <c r="F3347" s="422">
        <f t="shared" si="786"/>
        <v>0</v>
      </c>
      <c r="G3347" s="422">
        <f t="shared" si="787"/>
        <v>0</v>
      </c>
      <c r="H3347" s="22">
        <f t="shared" si="788"/>
        <v>0</v>
      </c>
      <c r="I3347" s="116">
        <v>0</v>
      </c>
      <c r="J3347" s="116">
        <v>0</v>
      </c>
      <c r="K3347" s="116">
        <v>0</v>
      </c>
      <c r="L3347" s="116">
        <v>0</v>
      </c>
      <c r="M3347" s="22">
        <f t="shared" si="789"/>
        <v>0</v>
      </c>
      <c r="N3347" s="116">
        <v>0</v>
      </c>
      <c r="O3347" s="116">
        <v>0</v>
      </c>
      <c r="P3347" s="116">
        <v>0</v>
      </c>
      <c r="Q3347" s="116">
        <v>0</v>
      </c>
      <c r="R3347" s="22">
        <f t="shared" si="790"/>
        <v>0</v>
      </c>
      <c r="S3347" s="116">
        <v>0</v>
      </c>
      <c r="T3347" s="116">
        <v>0</v>
      </c>
      <c r="U3347" s="116">
        <v>0</v>
      </c>
      <c r="V3347" s="116">
        <v>0</v>
      </c>
      <c r="W3347" s="22">
        <f t="shared" si="791"/>
        <v>0</v>
      </c>
      <c r="X3347" s="22">
        <f t="shared" si="792"/>
        <v>0</v>
      </c>
      <c r="Y3347" s="22">
        <f ca="1">OFFSET('Cost Study'!$B$7,'Operations Support'!$C3347,'Operations Support'!$B3347)*$H3347</f>
        <v>0</v>
      </c>
      <c r="Z3347" s="23">
        <f ca="1">Y3347*'Cost Study'!$B$31</f>
        <v>0</v>
      </c>
      <c r="AA3347" s="23">
        <f ca="1">IF(A3347=10298,1.51,1)*IF($B3347&lt;3,$D3347*'Cost Study'!$B$32*OFFSET('Cost Study'!$B$7,'Operations Support'!$C3347,'Operations Support'!$B3347),0)</f>
        <v>0</v>
      </c>
      <c r="AB3347" s="24">
        <f ca="1">AA3347*'Cost Study'!$B$31</f>
        <v>0</v>
      </c>
      <c r="AC3347" s="23">
        <f ca="1">Y3347*'Cost Study'!$B$31</f>
        <v>0</v>
      </c>
      <c r="AD3347" s="24">
        <f ca="1">AA3347*'Cost Study'!$B$31</f>
        <v>0</v>
      </c>
      <c r="AE3347" s="377">
        <f t="shared" ca="1" si="793"/>
        <v>0</v>
      </c>
      <c r="AF3347" s="377">
        <f t="shared" ca="1" si="794"/>
        <v>0</v>
      </c>
      <c r="AH3347" s="688">
        <f>IFERROR($H3347/SUMIF($A:$A,$A3347,$H:$H)*SUMIF(Summary!$A$110:$A$186,$A3347,Summary!$P$110:$P$186),0)</f>
        <v>0</v>
      </c>
      <c r="AI3347" s="689">
        <f t="shared" ca="1" si="780"/>
        <v>0</v>
      </c>
      <c r="AJ3347" s="688">
        <f>IFERROR(H3347/SUMIF(A:A,A3347,H:H)*SUMIF(Summary!$A$110:$A$186,'Operations Support'!A3347,Summary!$Q$110:$Q$186),0)</f>
        <v>0</v>
      </c>
      <c r="AK3347" s="688">
        <f t="shared" ca="1" si="781"/>
        <v>0</v>
      </c>
      <c r="AM3347" s="688">
        <f>IFERROR($H3347/SUMIF($A:$A,$A3347,$H:$H)*SUMIF(Summary!$A$230:$A$266,$A3347,Summary!$P$230:$P$266),0)</f>
        <v>0</v>
      </c>
      <c r="AN3347" s="688">
        <f>IFERROR($H3347/SUMIF($A:$A,$A3347,$H:$H)*(SUMIF(Summary!$A$230:$A$266,$A3347,Summary!$L$230:$L$266)+SUMIF(Summary!$A$281:$A$317,$A3347,Summary!$L$281:$L$317))-AM3347,0)</f>
        <v>0</v>
      </c>
      <c r="AO3347" s="688">
        <f>IFERROR($H3347/SUMIF($A:$A,$A3347,$H:$H)*SUMIF(Summary!$A$230:$A$266,$A3347,Summary!$Q$230:$Q$266),0)</f>
        <v>0</v>
      </c>
      <c r="AP3347" s="688">
        <f>IFERROR($H3347/SUMIF($A:$A,$A3347,$H:$H)*(SUMIF(Summary!$A$230:$A$266,$A3347,Summary!$L$230:$L$266)+SUMIF(Summary!$A$281:$A$317,$A3347,Summary!$L$281:$L$317))-AO3347,0)</f>
        <v>0</v>
      </c>
      <c r="AQ3347" s="306"/>
      <c r="AR3347" s="688">
        <f t="shared" ca="1" si="782"/>
        <v>0</v>
      </c>
      <c r="AS3347" s="688">
        <f t="shared" ca="1" si="783"/>
        <v>0</v>
      </c>
    </row>
    <row r="3348" spans="1:45" x14ac:dyDescent="0.2">
      <c r="A3348" s="423">
        <v>12826</v>
      </c>
      <c r="B3348" s="424">
        <v>5</v>
      </c>
      <c r="C3348" s="425" t="s">
        <v>304</v>
      </c>
      <c r="D3348" s="422">
        <f t="shared" si="784"/>
        <v>0</v>
      </c>
      <c r="E3348" s="422">
        <f t="shared" si="785"/>
        <v>0</v>
      </c>
      <c r="F3348" s="422">
        <f t="shared" si="786"/>
        <v>0</v>
      </c>
      <c r="G3348" s="422">
        <f t="shared" si="787"/>
        <v>0</v>
      </c>
      <c r="H3348" s="22">
        <f t="shared" si="788"/>
        <v>0</v>
      </c>
      <c r="I3348" s="116">
        <v>0</v>
      </c>
      <c r="J3348" s="116">
        <v>0</v>
      </c>
      <c r="K3348" s="116">
        <v>0</v>
      </c>
      <c r="L3348" s="116">
        <v>0</v>
      </c>
      <c r="M3348" s="22">
        <f t="shared" si="789"/>
        <v>0</v>
      </c>
      <c r="N3348" s="116">
        <v>0</v>
      </c>
      <c r="O3348" s="116">
        <v>0</v>
      </c>
      <c r="P3348" s="116">
        <v>0</v>
      </c>
      <c r="Q3348" s="116">
        <v>0</v>
      </c>
      <c r="R3348" s="22">
        <f t="shared" si="790"/>
        <v>0</v>
      </c>
      <c r="S3348" s="116">
        <v>0</v>
      </c>
      <c r="T3348" s="116">
        <v>0</v>
      </c>
      <c r="U3348" s="116">
        <v>0</v>
      </c>
      <c r="V3348" s="116">
        <v>0</v>
      </c>
      <c r="W3348" s="22">
        <f t="shared" si="791"/>
        <v>0</v>
      </c>
      <c r="X3348" s="22">
        <f t="shared" si="792"/>
        <v>0</v>
      </c>
      <c r="Y3348" s="22">
        <f ca="1">OFFSET('Cost Study'!$B$7,'Operations Support'!$C3348,'Operations Support'!$B3348)*$H3348</f>
        <v>0</v>
      </c>
      <c r="Z3348" s="23">
        <f ca="1">Y3348*'Cost Study'!$B$31</f>
        <v>0</v>
      </c>
      <c r="AA3348" s="23">
        <f ca="1">IF(A3348=10298,1.51,1)*IF($B3348&lt;3,$D3348*'Cost Study'!$B$32*OFFSET('Cost Study'!$B$7,'Operations Support'!$C3348,'Operations Support'!$B3348),0)</f>
        <v>0</v>
      </c>
      <c r="AB3348" s="24">
        <f ca="1">AA3348*'Cost Study'!$B$31</f>
        <v>0</v>
      </c>
      <c r="AC3348" s="23">
        <f ca="1">Y3348*'Cost Study'!$B$31</f>
        <v>0</v>
      </c>
      <c r="AD3348" s="24">
        <f ca="1">AA3348*'Cost Study'!$B$31</f>
        <v>0</v>
      </c>
      <c r="AE3348" s="377">
        <f t="shared" ca="1" si="793"/>
        <v>0</v>
      </c>
      <c r="AF3348" s="377">
        <f t="shared" ca="1" si="794"/>
        <v>0</v>
      </c>
      <c r="AH3348" s="688">
        <f>IFERROR($H3348/SUMIF($A:$A,$A3348,$H:$H)*SUMIF(Summary!$A$110:$A$186,$A3348,Summary!$P$110:$P$186),0)</f>
        <v>0</v>
      </c>
      <c r="AI3348" s="689">
        <f t="shared" ca="1" si="780"/>
        <v>0</v>
      </c>
      <c r="AJ3348" s="688">
        <f>IFERROR(H3348/SUMIF(A:A,A3348,H:H)*SUMIF(Summary!$A$110:$A$186,'Operations Support'!A3348,Summary!$Q$110:$Q$186),0)</f>
        <v>0</v>
      </c>
      <c r="AK3348" s="688">
        <f t="shared" ca="1" si="781"/>
        <v>0</v>
      </c>
      <c r="AM3348" s="688">
        <f>IFERROR($H3348/SUMIF($A:$A,$A3348,$H:$H)*SUMIF(Summary!$A$230:$A$266,$A3348,Summary!$P$230:$P$266),0)</f>
        <v>0</v>
      </c>
      <c r="AN3348" s="688">
        <f>IFERROR($H3348/SUMIF($A:$A,$A3348,$H:$H)*(SUMIF(Summary!$A$230:$A$266,$A3348,Summary!$L$230:$L$266)+SUMIF(Summary!$A$281:$A$317,$A3348,Summary!$L$281:$L$317))-AM3348,0)</f>
        <v>0</v>
      </c>
      <c r="AO3348" s="688">
        <f>IFERROR($H3348/SUMIF($A:$A,$A3348,$H:$H)*SUMIF(Summary!$A$230:$A$266,$A3348,Summary!$Q$230:$Q$266),0)</f>
        <v>0</v>
      </c>
      <c r="AP3348" s="688">
        <f>IFERROR($H3348/SUMIF($A:$A,$A3348,$H:$H)*(SUMIF(Summary!$A$230:$A$266,$A3348,Summary!$L$230:$L$266)+SUMIF(Summary!$A$281:$A$317,$A3348,Summary!$L$281:$L$317))-AO3348,0)</f>
        <v>0</v>
      </c>
      <c r="AQ3348" s="306"/>
      <c r="AR3348" s="688">
        <f t="shared" ca="1" si="782"/>
        <v>0</v>
      </c>
      <c r="AS3348" s="688">
        <f t="shared" ca="1" si="783"/>
        <v>0</v>
      </c>
    </row>
    <row r="3349" spans="1:45" x14ac:dyDescent="0.2">
      <c r="A3349" s="423">
        <v>12826</v>
      </c>
      <c r="B3349" s="424">
        <v>5</v>
      </c>
      <c r="C3349" s="425" t="s">
        <v>305</v>
      </c>
      <c r="D3349" s="422">
        <f t="shared" si="784"/>
        <v>0</v>
      </c>
      <c r="E3349" s="422">
        <f t="shared" si="785"/>
        <v>0</v>
      </c>
      <c r="F3349" s="422">
        <f t="shared" si="786"/>
        <v>0</v>
      </c>
      <c r="G3349" s="422">
        <f t="shared" si="787"/>
        <v>0</v>
      </c>
      <c r="H3349" s="22">
        <f t="shared" si="788"/>
        <v>0</v>
      </c>
      <c r="I3349" s="116">
        <v>0</v>
      </c>
      <c r="J3349" s="116">
        <v>0</v>
      </c>
      <c r="K3349" s="116">
        <v>0</v>
      </c>
      <c r="L3349" s="116">
        <v>0</v>
      </c>
      <c r="M3349" s="22">
        <f t="shared" si="789"/>
        <v>0</v>
      </c>
      <c r="N3349" s="116">
        <v>0</v>
      </c>
      <c r="O3349" s="116">
        <v>0</v>
      </c>
      <c r="P3349" s="116">
        <v>0</v>
      </c>
      <c r="Q3349" s="116">
        <v>0</v>
      </c>
      <c r="R3349" s="22">
        <f t="shared" si="790"/>
        <v>0</v>
      </c>
      <c r="S3349" s="116">
        <v>0</v>
      </c>
      <c r="T3349" s="116">
        <v>0</v>
      </c>
      <c r="U3349" s="116">
        <v>0</v>
      </c>
      <c r="V3349" s="116">
        <v>0</v>
      </c>
      <c r="W3349" s="22">
        <f t="shared" si="791"/>
        <v>0</v>
      </c>
      <c r="X3349" s="22">
        <f t="shared" si="792"/>
        <v>0</v>
      </c>
      <c r="Y3349" s="22">
        <f ca="1">OFFSET('Cost Study'!$B$7,'Operations Support'!$C3349,'Operations Support'!$B3349)*$H3349</f>
        <v>0</v>
      </c>
      <c r="Z3349" s="23">
        <f ca="1">Y3349*'Cost Study'!$B$31</f>
        <v>0</v>
      </c>
      <c r="AA3349" s="23">
        <f ca="1">IF(A3349=10298,1.51,1)*IF($B3349&lt;3,$D3349*'Cost Study'!$B$32*OFFSET('Cost Study'!$B$7,'Operations Support'!$C3349,'Operations Support'!$B3349),0)</f>
        <v>0</v>
      </c>
      <c r="AB3349" s="24">
        <f ca="1">AA3349*'Cost Study'!$B$31</f>
        <v>0</v>
      </c>
      <c r="AC3349" s="23">
        <f ca="1">Y3349*'Cost Study'!$B$31</f>
        <v>0</v>
      </c>
      <c r="AD3349" s="24">
        <f ca="1">AA3349*'Cost Study'!$B$31</f>
        <v>0</v>
      </c>
      <c r="AE3349" s="377">
        <f t="shared" ca="1" si="793"/>
        <v>0</v>
      </c>
      <c r="AF3349" s="377">
        <f t="shared" ca="1" si="794"/>
        <v>0</v>
      </c>
      <c r="AH3349" s="688">
        <f>IFERROR($H3349/SUMIF($A:$A,$A3349,$H:$H)*SUMIF(Summary!$A$110:$A$186,$A3349,Summary!$P$110:$P$186),0)</f>
        <v>0</v>
      </c>
      <c r="AI3349" s="689">
        <f t="shared" ca="1" si="780"/>
        <v>0</v>
      </c>
      <c r="AJ3349" s="688">
        <f>IFERROR(H3349/SUMIF(A:A,A3349,H:H)*SUMIF(Summary!$A$110:$A$186,'Operations Support'!A3349,Summary!$Q$110:$Q$186),0)</f>
        <v>0</v>
      </c>
      <c r="AK3349" s="688">
        <f t="shared" ca="1" si="781"/>
        <v>0</v>
      </c>
      <c r="AM3349" s="688">
        <f>IFERROR($H3349/SUMIF($A:$A,$A3349,$H:$H)*SUMIF(Summary!$A$230:$A$266,$A3349,Summary!$P$230:$P$266),0)</f>
        <v>0</v>
      </c>
      <c r="AN3349" s="688">
        <f>IFERROR($H3349/SUMIF($A:$A,$A3349,$H:$H)*(SUMIF(Summary!$A$230:$A$266,$A3349,Summary!$L$230:$L$266)+SUMIF(Summary!$A$281:$A$317,$A3349,Summary!$L$281:$L$317))-AM3349,0)</f>
        <v>0</v>
      </c>
      <c r="AO3349" s="688">
        <f>IFERROR($H3349/SUMIF($A:$A,$A3349,$H:$H)*SUMIF(Summary!$A$230:$A$266,$A3349,Summary!$Q$230:$Q$266),0)</f>
        <v>0</v>
      </c>
      <c r="AP3349" s="688">
        <f>IFERROR($H3349/SUMIF($A:$A,$A3349,$H:$H)*(SUMIF(Summary!$A$230:$A$266,$A3349,Summary!$L$230:$L$266)+SUMIF(Summary!$A$281:$A$317,$A3349,Summary!$L$281:$L$317))-AO3349,0)</f>
        <v>0</v>
      </c>
      <c r="AQ3349" s="306"/>
      <c r="AR3349" s="688">
        <f t="shared" ca="1" si="782"/>
        <v>0</v>
      </c>
      <c r="AS3349" s="688">
        <f t="shared" ca="1" si="783"/>
        <v>0</v>
      </c>
    </row>
    <row r="3350" spans="1:45" x14ac:dyDescent="0.2">
      <c r="A3350" s="423">
        <v>12826</v>
      </c>
      <c r="B3350" s="424">
        <v>5</v>
      </c>
      <c r="C3350" s="425" t="s">
        <v>306</v>
      </c>
      <c r="D3350" s="422">
        <f t="shared" si="784"/>
        <v>0</v>
      </c>
      <c r="E3350" s="422">
        <f t="shared" si="785"/>
        <v>0</v>
      </c>
      <c r="F3350" s="422">
        <f t="shared" si="786"/>
        <v>0</v>
      </c>
      <c r="G3350" s="422">
        <f t="shared" si="787"/>
        <v>0</v>
      </c>
      <c r="H3350" s="22">
        <f t="shared" si="788"/>
        <v>0</v>
      </c>
      <c r="I3350" s="116">
        <v>0</v>
      </c>
      <c r="J3350" s="116">
        <v>0</v>
      </c>
      <c r="K3350" s="116">
        <v>0</v>
      </c>
      <c r="L3350" s="116">
        <v>0</v>
      </c>
      <c r="M3350" s="22">
        <f t="shared" si="789"/>
        <v>0</v>
      </c>
      <c r="N3350" s="116">
        <v>0</v>
      </c>
      <c r="O3350" s="116">
        <v>0</v>
      </c>
      <c r="P3350" s="116">
        <v>0</v>
      </c>
      <c r="Q3350" s="116">
        <v>0</v>
      </c>
      <c r="R3350" s="22">
        <f t="shared" si="790"/>
        <v>0</v>
      </c>
      <c r="S3350" s="116">
        <v>0</v>
      </c>
      <c r="T3350" s="116">
        <v>0</v>
      </c>
      <c r="U3350" s="116">
        <v>0</v>
      </c>
      <c r="V3350" s="116">
        <v>0</v>
      </c>
      <c r="W3350" s="22">
        <f t="shared" si="791"/>
        <v>0</v>
      </c>
      <c r="X3350" s="22">
        <f t="shared" si="792"/>
        <v>0</v>
      </c>
      <c r="Y3350" s="22">
        <f ca="1">OFFSET('Cost Study'!$B$7,'Operations Support'!$C3350,'Operations Support'!$B3350)*$H3350</f>
        <v>0</v>
      </c>
      <c r="Z3350" s="23">
        <f ca="1">Y3350*'Cost Study'!$B$31</f>
        <v>0</v>
      </c>
      <c r="AA3350" s="23">
        <f ca="1">IF(A3350=10298,1.51,1)*IF($B3350&lt;3,$D3350*'Cost Study'!$B$32*OFFSET('Cost Study'!$B$7,'Operations Support'!$C3350,'Operations Support'!$B3350),0)</f>
        <v>0</v>
      </c>
      <c r="AB3350" s="24">
        <f ca="1">AA3350*'Cost Study'!$B$31</f>
        <v>0</v>
      </c>
      <c r="AC3350" s="23">
        <f ca="1">Y3350*'Cost Study'!$B$31</f>
        <v>0</v>
      </c>
      <c r="AD3350" s="24">
        <f ca="1">AA3350*'Cost Study'!$B$31</f>
        <v>0</v>
      </c>
      <c r="AE3350" s="377">
        <f t="shared" ca="1" si="793"/>
        <v>0</v>
      </c>
      <c r="AF3350" s="377">
        <f t="shared" ca="1" si="794"/>
        <v>0</v>
      </c>
      <c r="AH3350" s="688">
        <f>IFERROR($H3350/SUMIF($A:$A,$A3350,$H:$H)*SUMIF(Summary!$A$110:$A$186,$A3350,Summary!$P$110:$P$186),0)</f>
        <v>0</v>
      </c>
      <c r="AI3350" s="689">
        <f t="shared" ca="1" si="780"/>
        <v>0</v>
      </c>
      <c r="AJ3350" s="688">
        <f>IFERROR(H3350/SUMIF(A:A,A3350,H:H)*SUMIF(Summary!$A$110:$A$186,'Operations Support'!A3350,Summary!$Q$110:$Q$186),0)</f>
        <v>0</v>
      </c>
      <c r="AK3350" s="688">
        <f t="shared" ca="1" si="781"/>
        <v>0</v>
      </c>
      <c r="AM3350" s="688">
        <f>IFERROR($H3350/SUMIF($A:$A,$A3350,$H:$H)*SUMIF(Summary!$A$230:$A$266,$A3350,Summary!$P$230:$P$266),0)</f>
        <v>0</v>
      </c>
      <c r="AN3350" s="688">
        <f>IFERROR($H3350/SUMIF($A:$A,$A3350,$H:$H)*(SUMIF(Summary!$A$230:$A$266,$A3350,Summary!$L$230:$L$266)+SUMIF(Summary!$A$281:$A$317,$A3350,Summary!$L$281:$L$317))-AM3350,0)</f>
        <v>0</v>
      </c>
      <c r="AO3350" s="688">
        <f>IFERROR($H3350/SUMIF($A:$A,$A3350,$H:$H)*SUMIF(Summary!$A$230:$A$266,$A3350,Summary!$Q$230:$Q$266),0)</f>
        <v>0</v>
      </c>
      <c r="AP3350" s="688">
        <f>IFERROR($H3350/SUMIF($A:$A,$A3350,$H:$H)*(SUMIF(Summary!$A$230:$A$266,$A3350,Summary!$L$230:$L$266)+SUMIF(Summary!$A$281:$A$317,$A3350,Summary!$L$281:$L$317))-AO3350,0)</f>
        <v>0</v>
      </c>
      <c r="AQ3350" s="306"/>
      <c r="AR3350" s="688">
        <f t="shared" ca="1" si="782"/>
        <v>0</v>
      </c>
      <c r="AS3350" s="688">
        <f t="shared" ca="1" si="783"/>
        <v>0</v>
      </c>
    </row>
    <row r="3351" spans="1:45" x14ac:dyDescent="0.2">
      <c r="A3351" s="423">
        <v>12826</v>
      </c>
      <c r="B3351" s="424">
        <v>5</v>
      </c>
      <c r="C3351" s="425" t="s">
        <v>307</v>
      </c>
      <c r="D3351" s="422">
        <f t="shared" si="784"/>
        <v>0</v>
      </c>
      <c r="E3351" s="422">
        <f t="shared" si="785"/>
        <v>0</v>
      </c>
      <c r="F3351" s="422">
        <f t="shared" si="786"/>
        <v>0</v>
      </c>
      <c r="G3351" s="422">
        <f t="shared" si="787"/>
        <v>0</v>
      </c>
      <c r="H3351" s="22">
        <f t="shared" si="788"/>
        <v>0</v>
      </c>
      <c r="I3351" s="116">
        <v>0</v>
      </c>
      <c r="J3351" s="116">
        <v>0</v>
      </c>
      <c r="K3351" s="116">
        <v>0</v>
      </c>
      <c r="L3351" s="116">
        <v>0</v>
      </c>
      <c r="M3351" s="22">
        <f t="shared" si="789"/>
        <v>0</v>
      </c>
      <c r="N3351" s="116">
        <v>0</v>
      </c>
      <c r="O3351" s="116">
        <v>0</v>
      </c>
      <c r="P3351" s="116">
        <v>0</v>
      </c>
      <c r="Q3351" s="116">
        <v>0</v>
      </c>
      <c r="R3351" s="22">
        <f t="shared" si="790"/>
        <v>0</v>
      </c>
      <c r="S3351" s="116">
        <v>0</v>
      </c>
      <c r="T3351" s="116">
        <v>0</v>
      </c>
      <c r="U3351" s="116">
        <v>0</v>
      </c>
      <c r="V3351" s="116">
        <v>0</v>
      </c>
      <c r="W3351" s="22">
        <f t="shared" si="791"/>
        <v>0</v>
      </c>
      <c r="X3351" s="22">
        <f t="shared" si="792"/>
        <v>0</v>
      </c>
      <c r="Y3351" s="22">
        <f ca="1">OFFSET('Cost Study'!$B$7,'Operations Support'!$C3351,'Operations Support'!$B3351)*$H3351</f>
        <v>0</v>
      </c>
      <c r="Z3351" s="23">
        <f ca="1">Y3351*'Cost Study'!$B$31</f>
        <v>0</v>
      </c>
      <c r="AA3351" s="23">
        <f ca="1">IF(A3351=10298,1.51,1)*IF($B3351&lt;3,$D3351*'Cost Study'!$B$32*OFFSET('Cost Study'!$B$7,'Operations Support'!$C3351,'Operations Support'!$B3351),0)</f>
        <v>0</v>
      </c>
      <c r="AB3351" s="24">
        <f ca="1">AA3351*'Cost Study'!$B$31</f>
        <v>0</v>
      </c>
      <c r="AC3351" s="23">
        <f ca="1">Y3351*'Cost Study'!$B$31</f>
        <v>0</v>
      </c>
      <c r="AD3351" s="24">
        <f ca="1">AA3351*'Cost Study'!$B$31</f>
        <v>0</v>
      </c>
      <c r="AE3351" s="377">
        <f t="shared" ca="1" si="793"/>
        <v>0</v>
      </c>
      <c r="AF3351" s="377">
        <f t="shared" ca="1" si="794"/>
        <v>0</v>
      </c>
      <c r="AH3351" s="688">
        <f>IFERROR($H3351/SUMIF($A:$A,$A3351,$H:$H)*SUMIF(Summary!$A$110:$A$186,$A3351,Summary!$P$110:$P$186),0)</f>
        <v>0</v>
      </c>
      <c r="AI3351" s="689">
        <f t="shared" ca="1" si="780"/>
        <v>0</v>
      </c>
      <c r="AJ3351" s="688">
        <f>IFERROR(H3351/SUMIF(A:A,A3351,H:H)*SUMIF(Summary!$A$110:$A$186,'Operations Support'!A3351,Summary!$Q$110:$Q$186),0)</f>
        <v>0</v>
      </c>
      <c r="AK3351" s="688">
        <f t="shared" ca="1" si="781"/>
        <v>0</v>
      </c>
      <c r="AM3351" s="688">
        <f>IFERROR($H3351/SUMIF($A:$A,$A3351,$H:$H)*SUMIF(Summary!$A$230:$A$266,$A3351,Summary!$P$230:$P$266),0)</f>
        <v>0</v>
      </c>
      <c r="AN3351" s="688">
        <f>IFERROR($H3351/SUMIF($A:$A,$A3351,$H:$H)*(SUMIF(Summary!$A$230:$A$266,$A3351,Summary!$L$230:$L$266)+SUMIF(Summary!$A$281:$A$317,$A3351,Summary!$L$281:$L$317))-AM3351,0)</f>
        <v>0</v>
      </c>
      <c r="AO3351" s="688">
        <f>IFERROR($H3351/SUMIF($A:$A,$A3351,$H:$H)*SUMIF(Summary!$A$230:$A$266,$A3351,Summary!$Q$230:$Q$266),0)</f>
        <v>0</v>
      </c>
      <c r="AP3351" s="688">
        <f>IFERROR($H3351/SUMIF($A:$A,$A3351,$H:$H)*(SUMIF(Summary!$A$230:$A$266,$A3351,Summary!$L$230:$L$266)+SUMIF(Summary!$A$281:$A$317,$A3351,Summary!$L$281:$L$317))-AO3351,0)</f>
        <v>0</v>
      </c>
      <c r="AQ3351" s="306"/>
      <c r="AR3351" s="688">
        <f t="shared" ca="1" si="782"/>
        <v>0</v>
      </c>
      <c r="AS3351" s="688">
        <f t="shared" ca="1" si="783"/>
        <v>0</v>
      </c>
    </row>
    <row r="3352" spans="1:45" x14ac:dyDescent="0.2">
      <c r="A3352" s="423">
        <v>12826</v>
      </c>
      <c r="B3352" s="424">
        <v>5</v>
      </c>
      <c r="C3352" s="425" t="s">
        <v>308</v>
      </c>
      <c r="D3352" s="422">
        <f t="shared" si="784"/>
        <v>0</v>
      </c>
      <c r="E3352" s="422">
        <f t="shared" si="785"/>
        <v>0</v>
      </c>
      <c r="F3352" s="422">
        <f t="shared" si="786"/>
        <v>0</v>
      </c>
      <c r="G3352" s="422">
        <f t="shared" si="787"/>
        <v>0</v>
      </c>
      <c r="H3352" s="22">
        <f t="shared" si="788"/>
        <v>0</v>
      </c>
      <c r="I3352" s="116">
        <v>0</v>
      </c>
      <c r="J3352" s="116">
        <v>0</v>
      </c>
      <c r="K3352" s="116">
        <v>0</v>
      </c>
      <c r="L3352" s="116">
        <v>0</v>
      </c>
      <c r="M3352" s="22">
        <f t="shared" si="789"/>
        <v>0</v>
      </c>
      <c r="N3352" s="116">
        <v>0</v>
      </c>
      <c r="O3352" s="116">
        <v>0</v>
      </c>
      <c r="P3352" s="116">
        <v>0</v>
      </c>
      <c r="Q3352" s="116">
        <v>0</v>
      </c>
      <c r="R3352" s="22">
        <f t="shared" si="790"/>
        <v>0</v>
      </c>
      <c r="S3352" s="116">
        <v>0</v>
      </c>
      <c r="T3352" s="116">
        <v>0</v>
      </c>
      <c r="U3352" s="116">
        <v>0</v>
      </c>
      <c r="V3352" s="116">
        <v>0</v>
      </c>
      <c r="W3352" s="22">
        <f t="shared" si="791"/>
        <v>0</v>
      </c>
      <c r="X3352" s="22">
        <f t="shared" si="792"/>
        <v>0</v>
      </c>
      <c r="Y3352" s="22">
        <f ca="1">OFFSET('Cost Study'!$B$7,'Operations Support'!$C3352,'Operations Support'!$B3352)*$H3352</f>
        <v>0</v>
      </c>
      <c r="Z3352" s="23">
        <f ca="1">Y3352*'Cost Study'!$B$31</f>
        <v>0</v>
      </c>
      <c r="AA3352" s="23">
        <f ca="1">IF(A3352=10298,1.51,1)*IF($B3352&lt;3,$D3352*'Cost Study'!$B$32*OFFSET('Cost Study'!$B$7,'Operations Support'!$C3352,'Operations Support'!$B3352),0)</f>
        <v>0</v>
      </c>
      <c r="AB3352" s="24">
        <f ca="1">AA3352*'Cost Study'!$B$31</f>
        <v>0</v>
      </c>
      <c r="AC3352" s="23">
        <f ca="1">Y3352*'Cost Study'!$B$31</f>
        <v>0</v>
      </c>
      <c r="AD3352" s="24">
        <f ca="1">AA3352*'Cost Study'!$B$31</f>
        <v>0</v>
      </c>
      <c r="AE3352" s="377">
        <f t="shared" ca="1" si="793"/>
        <v>0</v>
      </c>
      <c r="AF3352" s="377">
        <f t="shared" ca="1" si="794"/>
        <v>0</v>
      </c>
      <c r="AH3352" s="688">
        <f>IFERROR($H3352/SUMIF($A:$A,$A3352,$H:$H)*SUMIF(Summary!$A$110:$A$186,$A3352,Summary!$P$110:$P$186),0)</f>
        <v>0</v>
      </c>
      <c r="AI3352" s="689">
        <f t="shared" ca="1" si="780"/>
        <v>0</v>
      </c>
      <c r="AJ3352" s="688">
        <f>IFERROR(H3352/SUMIF(A:A,A3352,H:H)*SUMIF(Summary!$A$110:$A$186,'Operations Support'!A3352,Summary!$Q$110:$Q$186),0)</f>
        <v>0</v>
      </c>
      <c r="AK3352" s="688">
        <f t="shared" ca="1" si="781"/>
        <v>0</v>
      </c>
      <c r="AM3352" s="688">
        <f>IFERROR($H3352/SUMIF($A:$A,$A3352,$H:$H)*SUMIF(Summary!$A$230:$A$266,$A3352,Summary!$P$230:$P$266),0)</f>
        <v>0</v>
      </c>
      <c r="AN3352" s="688">
        <f>IFERROR($H3352/SUMIF($A:$A,$A3352,$H:$H)*(SUMIF(Summary!$A$230:$A$266,$A3352,Summary!$L$230:$L$266)+SUMIF(Summary!$A$281:$A$317,$A3352,Summary!$L$281:$L$317))-AM3352,0)</f>
        <v>0</v>
      </c>
      <c r="AO3352" s="688">
        <f>IFERROR($H3352/SUMIF($A:$A,$A3352,$H:$H)*SUMIF(Summary!$A$230:$A$266,$A3352,Summary!$Q$230:$Q$266),0)</f>
        <v>0</v>
      </c>
      <c r="AP3352" s="688">
        <f>IFERROR($H3352/SUMIF($A:$A,$A3352,$H:$H)*(SUMIF(Summary!$A$230:$A$266,$A3352,Summary!$L$230:$L$266)+SUMIF(Summary!$A$281:$A$317,$A3352,Summary!$L$281:$L$317))-AO3352,0)</f>
        <v>0</v>
      </c>
      <c r="AQ3352" s="306"/>
      <c r="AR3352" s="688">
        <f t="shared" ca="1" si="782"/>
        <v>0</v>
      </c>
      <c r="AS3352" s="688">
        <f t="shared" ca="1" si="783"/>
        <v>0</v>
      </c>
    </row>
    <row r="3353" spans="1:45" x14ac:dyDescent="0.2">
      <c r="A3353" s="423">
        <v>12826</v>
      </c>
      <c r="B3353" s="424">
        <v>5</v>
      </c>
      <c r="C3353" s="425" t="s">
        <v>309</v>
      </c>
      <c r="D3353" s="422">
        <f t="shared" si="784"/>
        <v>0</v>
      </c>
      <c r="E3353" s="422">
        <f t="shared" si="785"/>
        <v>0</v>
      </c>
      <c r="F3353" s="422">
        <f t="shared" si="786"/>
        <v>0</v>
      </c>
      <c r="G3353" s="422">
        <f t="shared" si="787"/>
        <v>0</v>
      </c>
      <c r="H3353" s="22">
        <f t="shared" si="788"/>
        <v>0</v>
      </c>
      <c r="I3353" s="116">
        <v>0</v>
      </c>
      <c r="J3353" s="116">
        <v>0</v>
      </c>
      <c r="K3353" s="116">
        <v>0</v>
      </c>
      <c r="L3353" s="116">
        <v>0</v>
      </c>
      <c r="M3353" s="22">
        <f t="shared" si="789"/>
        <v>0</v>
      </c>
      <c r="N3353" s="116">
        <v>0</v>
      </c>
      <c r="O3353" s="116">
        <v>0</v>
      </c>
      <c r="P3353" s="116">
        <v>0</v>
      </c>
      <c r="Q3353" s="116">
        <v>0</v>
      </c>
      <c r="R3353" s="22">
        <f t="shared" si="790"/>
        <v>0</v>
      </c>
      <c r="S3353" s="116">
        <v>0</v>
      </c>
      <c r="T3353" s="116">
        <v>0</v>
      </c>
      <c r="U3353" s="116">
        <v>0</v>
      </c>
      <c r="V3353" s="116">
        <v>0</v>
      </c>
      <c r="W3353" s="22">
        <f t="shared" si="791"/>
        <v>0</v>
      </c>
      <c r="X3353" s="22">
        <f t="shared" si="792"/>
        <v>0</v>
      </c>
      <c r="Y3353" s="22">
        <f ca="1">OFFSET('Cost Study'!$B$7,'Operations Support'!$C3353,'Operations Support'!$B3353)*$H3353</f>
        <v>0</v>
      </c>
      <c r="Z3353" s="23">
        <f ca="1">Y3353*'Cost Study'!$B$31</f>
        <v>0</v>
      </c>
      <c r="AA3353" s="23">
        <f ca="1">IF(A3353=10298,1.51,1)*IF($B3353&lt;3,$D3353*'Cost Study'!$B$32*OFFSET('Cost Study'!$B$7,'Operations Support'!$C3353,'Operations Support'!$B3353),0)</f>
        <v>0</v>
      </c>
      <c r="AB3353" s="24">
        <f ca="1">AA3353*'Cost Study'!$B$31</f>
        <v>0</v>
      </c>
      <c r="AC3353" s="23">
        <f ca="1">Y3353*'Cost Study'!$B$31</f>
        <v>0</v>
      </c>
      <c r="AD3353" s="24">
        <f ca="1">AA3353*'Cost Study'!$B$31</f>
        <v>0</v>
      </c>
      <c r="AE3353" s="377">
        <f t="shared" ca="1" si="793"/>
        <v>0</v>
      </c>
      <c r="AF3353" s="377">
        <f t="shared" ca="1" si="794"/>
        <v>0</v>
      </c>
      <c r="AH3353" s="688">
        <f>IFERROR($H3353/SUMIF($A:$A,$A3353,$H:$H)*SUMIF(Summary!$A$110:$A$186,$A3353,Summary!$P$110:$P$186),0)</f>
        <v>0</v>
      </c>
      <c r="AI3353" s="689">
        <f t="shared" ca="1" si="780"/>
        <v>0</v>
      </c>
      <c r="AJ3353" s="688">
        <f>IFERROR(H3353/SUMIF(A:A,A3353,H:H)*SUMIF(Summary!$A$110:$A$186,'Operations Support'!A3353,Summary!$Q$110:$Q$186),0)</f>
        <v>0</v>
      </c>
      <c r="AK3353" s="688">
        <f t="shared" ca="1" si="781"/>
        <v>0</v>
      </c>
      <c r="AM3353" s="688">
        <f>IFERROR($H3353/SUMIF($A:$A,$A3353,$H:$H)*SUMIF(Summary!$A$230:$A$266,$A3353,Summary!$P$230:$P$266),0)</f>
        <v>0</v>
      </c>
      <c r="AN3353" s="688">
        <f>IFERROR($H3353/SUMIF($A:$A,$A3353,$H:$H)*(SUMIF(Summary!$A$230:$A$266,$A3353,Summary!$L$230:$L$266)+SUMIF(Summary!$A$281:$A$317,$A3353,Summary!$L$281:$L$317))-AM3353,0)</f>
        <v>0</v>
      </c>
      <c r="AO3353" s="688">
        <f>IFERROR($H3353/SUMIF($A:$A,$A3353,$H:$H)*SUMIF(Summary!$A$230:$A$266,$A3353,Summary!$Q$230:$Q$266),0)</f>
        <v>0</v>
      </c>
      <c r="AP3353" s="688">
        <f>IFERROR($H3353/SUMIF($A:$A,$A3353,$H:$H)*(SUMIF(Summary!$A$230:$A$266,$A3353,Summary!$L$230:$L$266)+SUMIF(Summary!$A$281:$A$317,$A3353,Summary!$L$281:$L$317))-AO3353,0)</f>
        <v>0</v>
      </c>
      <c r="AQ3353" s="306"/>
      <c r="AR3353" s="688">
        <f t="shared" ca="1" si="782"/>
        <v>0</v>
      </c>
      <c r="AS3353" s="688">
        <f t="shared" ca="1" si="783"/>
        <v>0</v>
      </c>
    </row>
    <row r="3354" spans="1:45" x14ac:dyDescent="0.2">
      <c r="A3354" s="423">
        <v>12826</v>
      </c>
      <c r="B3354" s="424">
        <v>5</v>
      </c>
      <c r="C3354" s="425" t="s">
        <v>310</v>
      </c>
      <c r="D3354" s="422">
        <f t="shared" si="784"/>
        <v>0</v>
      </c>
      <c r="E3354" s="422">
        <f t="shared" si="785"/>
        <v>0</v>
      </c>
      <c r="F3354" s="422">
        <f t="shared" si="786"/>
        <v>0</v>
      </c>
      <c r="G3354" s="422">
        <f t="shared" si="787"/>
        <v>0</v>
      </c>
      <c r="H3354" s="22">
        <f t="shared" si="788"/>
        <v>0</v>
      </c>
      <c r="I3354" s="116">
        <v>0</v>
      </c>
      <c r="J3354" s="116">
        <v>0</v>
      </c>
      <c r="K3354" s="116">
        <v>0</v>
      </c>
      <c r="L3354" s="116">
        <v>0</v>
      </c>
      <c r="M3354" s="22">
        <f t="shared" si="789"/>
        <v>0</v>
      </c>
      <c r="N3354" s="116">
        <v>0</v>
      </c>
      <c r="O3354" s="116">
        <v>0</v>
      </c>
      <c r="P3354" s="116">
        <v>0</v>
      </c>
      <c r="Q3354" s="116">
        <v>0</v>
      </c>
      <c r="R3354" s="22">
        <f t="shared" si="790"/>
        <v>0</v>
      </c>
      <c r="S3354" s="116">
        <v>0</v>
      </c>
      <c r="T3354" s="116">
        <v>0</v>
      </c>
      <c r="U3354" s="116">
        <v>0</v>
      </c>
      <c r="V3354" s="116">
        <v>0</v>
      </c>
      <c r="W3354" s="22">
        <f t="shared" si="791"/>
        <v>0</v>
      </c>
      <c r="X3354" s="22">
        <f t="shared" si="792"/>
        <v>0</v>
      </c>
      <c r="Y3354" s="22">
        <f ca="1">OFFSET('Cost Study'!$B$7,'Operations Support'!$C3354,'Operations Support'!$B3354)*$H3354</f>
        <v>0</v>
      </c>
      <c r="Z3354" s="23">
        <f ca="1">Y3354*'Cost Study'!$B$31</f>
        <v>0</v>
      </c>
      <c r="AA3354" s="23">
        <f ca="1">IF(A3354=10298,1.51,1)*IF($B3354&lt;3,$D3354*'Cost Study'!$B$32*OFFSET('Cost Study'!$B$7,'Operations Support'!$C3354,'Operations Support'!$B3354),0)</f>
        <v>0</v>
      </c>
      <c r="AB3354" s="24">
        <f ca="1">AA3354*'Cost Study'!$B$31</f>
        <v>0</v>
      </c>
      <c r="AC3354" s="23">
        <f ca="1">Y3354*'Cost Study'!$B$31</f>
        <v>0</v>
      </c>
      <c r="AD3354" s="24">
        <f ca="1">AA3354*'Cost Study'!$B$31</f>
        <v>0</v>
      </c>
      <c r="AE3354" s="377">
        <f t="shared" ca="1" si="793"/>
        <v>0</v>
      </c>
      <c r="AF3354" s="377">
        <f t="shared" ca="1" si="794"/>
        <v>0</v>
      </c>
      <c r="AH3354" s="688">
        <f>IFERROR($H3354/SUMIF($A:$A,$A3354,$H:$H)*SUMIF(Summary!$A$110:$A$186,$A3354,Summary!$P$110:$P$186),0)</f>
        <v>0</v>
      </c>
      <c r="AI3354" s="689">
        <f t="shared" ca="1" si="780"/>
        <v>0</v>
      </c>
      <c r="AJ3354" s="688">
        <f>IFERROR(H3354/SUMIF(A:A,A3354,H:H)*SUMIF(Summary!$A$110:$A$186,'Operations Support'!A3354,Summary!$Q$110:$Q$186),0)</f>
        <v>0</v>
      </c>
      <c r="AK3354" s="688">
        <f t="shared" ca="1" si="781"/>
        <v>0</v>
      </c>
      <c r="AM3354" s="688">
        <f>IFERROR($H3354/SUMIF($A:$A,$A3354,$H:$H)*SUMIF(Summary!$A$230:$A$266,$A3354,Summary!$P$230:$P$266),0)</f>
        <v>0</v>
      </c>
      <c r="AN3354" s="688">
        <f>IFERROR($H3354/SUMIF($A:$A,$A3354,$H:$H)*(SUMIF(Summary!$A$230:$A$266,$A3354,Summary!$L$230:$L$266)+SUMIF(Summary!$A$281:$A$317,$A3354,Summary!$L$281:$L$317))-AM3354,0)</f>
        <v>0</v>
      </c>
      <c r="AO3354" s="688">
        <f>IFERROR($H3354/SUMIF($A:$A,$A3354,$H:$H)*SUMIF(Summary!$A$230:$A$266,$A3354,Summary!$Q$230:$Q$266),0)</f>
        <v>0</v>
      </c>
      <c r="AP3354" s="688">
        <f>IFERROR($H3354/SUMIF($A:$A,$A3354,$H:$H)*(SUMIF(Summary!$A$230:$A$266,$A3354,Summary!$L$230:$L$266)+SUMIF(Summary!$A$281:$A$317,$A3354,Summary!$L$281:$L$317))-AO3354,0)</f>
        <v>0</v>
      </c>
      <c r="AQ3354" s="306"/>
      <c r="AR3354" s="688">
        <f t="shared" ca="1" si="782"/>
        <v>0</v>
      </c>
      <c r="AS3354" s="688">
        <f t="shared" ca="1" si="783"/>
        <v>0</v>
      </c>
    </row>
    <row r="3355" spans="1:45" x14ac:dyDescent="0.2">
      <c r="A3355" s="423">
        <v>12826</v>
      </c>
      <c r="B3355" s="424">
        <v>5</v>
      </c>
      <c r="C3355" s="425" t="s">
        <v>311</v>
      </c>
      <c r="D3355" s="422">
        <f t="shared" si="784"/>
        <v>0</v>
      </c>
      <c r="E3355" s="422">
        <f t="shared" si="785"/>
        <v>0</v>
      </c>
      <c r="F3355" s="422">
        <f t="shared" si="786"/>
        <v>0</v>
      </c>
      <c r="G3355" s="422">
        <f t="shared" si="787"/>
        <v>0</v>
      </c>
      <c r="H3355" s="22">
        <f t="shared" si="788"/>
        <v>0</v>
      </c>
      <c r="I3355" s="116">
        <v>0</v>
      </c>
      <c r="J3355" s="116">
        <v>0</v>
      </c>
      <c r="K3355" s="116">
        <v>0</v>
      </c>
      <c r="L3355" s="116">
        <v>0</v>
      </c>
      <c r="M3355" s="22">
        <f t="shared" si="789"/>
        <v>0</v>
      </c>
      <c r="N3355" s="116">
        <v>0</v>
      </c>
      <c r="O3355" s="116">
        <v>0</v>
      </c>
      <c r="P3355" s="116">
        <v>0</v>
      </c>
      <c r="Q3355" s="116">
        <v>0</v>
      </c>
      <c r="R3355" s="22">
        <f t="shared" si="790"/>
        <v>0</v>
      </c>
      <c r="S3355" s="116">
        <v>0</v>
      </c>
      <c r="T3355" s="116">
        <v>0</v>
      </c>
      <c r="U3355" s="116">
        <v>0</v>
      </c>
      <c r="V3355" s="116">
        <v>0</v>
      </c>
      <c r="W3355" s="22">
        <f t="shared" si="791"/>
        <v>0</v>
      </c>
      <c r="X3355" s="22">
        <f t="shared" si="792"/>
        <v>0</v>
      </c>
      <c r="Y3355" s="22">
        <f ca="1">OFFSET('Cost Study'!$B$7,'Operations Support'!$C3355,'Operations Support'!$B3355)*$H3355</f>
        <v>0</v>
      </c>
      <c r="Z3355" s="23">
        <f ca="1">Y3355*'Cost Study'!$B$31</f>
        <v>0</v>
      </c>
      <c r="AA3355" s="23">
        <f ca="1">IF(A3355=10298,1.51,1)*IF($B3355&lt;3,$D3355*'Cost Study'!$B$32*OFFSET('Cost Study'!$B$7,'Operations Support'!$C3355,'Operations Support'!$B3355),0)</f>
        <v>0</v>
      </c>
      <c r="AB3355" s="24">
        <f ca="1">AA3355*'Cost Study'!$B$31</f>
        <v>0</v>
      </c>
      <c r="AC3355" s="23">
        <f ca="1">Y3355*'Cost Study'!$B$31</f>
        <v>0</v>
      </c>
      <c r="AD3355" s="24">
        <f ca="1">AA3355*'Cost Study'!$B$31</f>
        <v>0</v>
      </c>
      <c r="AE3355" s="377">
        <f t="shared" ca="1" si="793"/>
        <v>0</v>
      </c>
      <c r="AF3355" s="377">
        <f t="shared" ca="1" si="794"/>
        <v>0</v>
      </c>
      <c r="AH3355" s="688">
        <f>IFERROR($H3355/SUMIF($A:$A,$A3355,$H:$H)*SUMIF(Summary!$A$110:$A$186,$A3355,Summary!$P$110:$P$186),0)</f>
        <v>0</v>
      </c>
      <c r="AI3355" s="689">
        <f t="shared" ca="1" si="780"/>
        <v>0</v>
      </c>
      <c r="AJ3355" s="688">
        <f>IFERROR(H3355/SUMIF(A:A,A3355,H:H)*SUMIF(Summary!$A$110:$A$186,'Operations Support'!A3355,Summary!$Q$110:$Q$186),0)</f>
        <v>0</v>
      </c>
      <c r="AK3355" s="688">
        <f t="shared" ca="1" si="781"/>
        <v>0</v>
      </c>
      <c r="AM3355" s="688">
        <f>IFERROR($H3355/SUMIF($A:$A,$A3355,$H:$H)*SUMIF(Summary!$A$230:$A$266,$A3355,Summary!$P$230:$P$266),0)</f>
        <v>0</v>
      </c>
      <c r="AN3355" s="688">
        <f>IFERROR($H3355/SUMIF($A:$A,$A3355,$H:$H)*(SUMIF(Summary!$A$230:$A$266,$A3355,Summary!$L$230:$L$266)+SUMIF(Summary!$A$281:$A$317,$A3355,Summary!$L$281:$L$317))-AM3355,0)</f>
        <v>0</v>
      </c>
      <c r="AO3355" s="688">
        <f>IFERROR($H3355/SUMIF($A:$A,$A3355,$H:$H)*SUMIF(Summary!$A$230:$A$266,$A3355,Summary!$Q$230:$Q$266),0)</f>
        <v>0</v>
      </c>
      <c r="AP3355" s="688">
        <f>IFERROR($H3355/SUMIF($A:$A,$A3355,$H:$H)*(SUMIF(Summary!$A$230:$A$266,$A3355,Summary!$L$230:$L$266)+SUMIF(Summary!$A$281:$A$317,$A3355,Summary!$L$281:$L$317))-AO3355,0)</f>
        <v>0</v>
      </c>
      <c r="AQ3355" s="306"/>
      <c r="AR3355" s="688">
        <f t="shared" ca="1" si="782"/>
        <v>0</v>
      </c>
      <c r="AS3355" s="688">
        <f t="shared" ca="1" si="783"/>
        <v>0</v>
      </c>
    </row>
    <row r="3356" spans="1:45" s="15" customFormat="1" x14ac:dyDescent="0.2">
      <c r="A3356" s="423">
        <v>12826</v>
      </c>
      <c r="B3356" s="424">
        <v>5</v>
      </c>
      <c r="C3356" s="425" t="s">
        <v>312</v>
      </c>
      <c r="D3356" s="422">
        <f t="shared" si="784"/>
        <v>0</v>
      </c>
      <c r="E3356" s="422">
        <f t="shared" si="785"/>
        <v>0</v>
      </c>
      <c r="F3356" s="422">
        <f t="shared" si="786"/>
        <v>0</v>
      </c>
      <c r="G3356" s="422">
        <f t="shared" si="787"/>
        <v>0</v>
      </c>
      <c r="H3356" s="22">
        <f t="shared" si="788"/>
        <v>0</v>
      </c>
      <c r="I3356" s="116">
        <v>0</v>
      </c>
      <c r="J3356" s="116">
        <v>0</v>
      </c>
      <c r="K3356" s="116">
        <v>0</v>
      </c>
      <c r="L3356" s="116">
        <v>0</v>
      </c>
      <c r="M3356" s="22">
        <f t="shared" si="789"/>
        <v>0</v>
      </c>
      <c r="N3356" s="116">
        <v>0</v>
      </c>
      <c r="O3356" s="116">
        <v>0</v>
      </c>
      <c r="P3356" s="116">
        <v>0</v>
      </c>
      <c r="Q3356" s="116">
        <v>0</v>
      </c>
      <c r="R3356" s="22">
        <f t="shared" si="790"/>
        <v>0</v>
      </c>
      <c r="S3356" s="116">
        <v>0</v>
      </c>
      <c r="T3356" s="116">
        <v>0</v>
      </c>
      <c r="U3356" s="116">
        <v>0</v>
      </c>
      <c r="V3356" s="116">
        <v>0</v>
      </c>
      <c r="W3356" s="22">
        <f t="shared" si="791"/>
        <v>0</v>
      </c>
      <c r="X3356" s="22">
        <f t="shared" si="792"/>
        <v>0</v>
      </c>
      <c r="Y3356" s="22">
        <f ca="1">OFFSET('Cost Study'!$B$7,'Operations Support'!$C3356,'Operations Support'!$B3356)*$H3356</f>
        <v>0</v>
      </c>
      <c r="Z3356" s="23">
        <f ca="1">Y3356*'Cost Study'!$B$31</f>
        <v>0</v>
      </c>
      <c r="AA3356" s="23">
        <f ca="1">IF(A3356=10298,1.51,1)*IF($B3356&lt;3,$D3356*'Cost Study'!$B$32*OFFSET('Cost Study'!$B$7,'Operations Support'!$C3356,'Operations Support'!$B3356),0)</f>
        <v>0</v>
      </c>
      <c r="AB3356" s="24">
        <f ca="1">AA3356*'Cost Study'!$B$31</f>
        <v>0</v>
      </c>
      <c r="AC3356" s="23">
        <f ca="1">Y3356*'Cost Study'!$B$31</f>
        <v>0</v>
      </c>
      <c r="AD3356" s="24">
        <f ca="1">AA3356*'Cost Study'!$B$31</f>
        <v>0</v>
      </c>
      <c r="AE3356" s="377">
        <f t="shared" ca="1" si="793"/>
        <v>0</v>
      </c>
      <c r="AF3356" s="377">
        <f t="shared" ca="1" si="794"/>
        <v>0</v>
      </c>
      <c r="AH3356" s="688">
        <f>IFERROR($H3356/SUMIF($A:$A,$A3356,$H:$H)*SUMIF(Summary!$A$110:$A$186,$A3356,Summary!$P$110:$P$186),0)</f>
        <v>0</v>
      </c>
      <c r="AI3356" s="689">
        <f t="shared" ca="1" si="780"/>
        <v>0</v>
      </c>
      <c r="AJ3356" s="688">
        <f>IFERROR(H3356/SUMIF(A:A,A3356,H:H)*SUMIF(Summary!$A$110:$A$186,'Operations Support'!A3356,Summary!$Q$110:$Q$186),0)</f>
        <v>0</v>
      </c>
      <c r="AK3356" s="688">
        <f t="shared" ca="1" si="781"/>
        <v>0</v>
      </c>
      <c r="AL3356" s="1"/>
      <c r="AM3356" s="688">
        <f>IFERROR($H3356/SUMIF($A:$A,$A3356,$H:$H)*SUMIF(Summary!$A$230:$A$266,$A3356,Summary!$P$230:$P$266),0)</f>
        <v>0</v>
      </c>
      <c r="AN3356" s="688">
        <f>IFERROR($H3356/SUMIF($A:$A,$A3356,$H:$H)*(SUMIF(Summary!$A$230:$A$266,$A3356,Summary!$L$230:$L$266)+SUMIF(Summary!$A$281:$A$317,$A3356,Summary!$L$281:$L$317))-AM3356,0)</f>
        <v>0</v>
      </c>
      <c r="AO3356" s="688">
        <f>IFERROR($H3356/SUMIF($A:$A,$A3356,$H:$H)*SUMIF(Summary!$A$230:$A$266,$A3356,Summary!$Q$230:$Q$266),0)</f>
        <v>0</v>
      </c>
      <c r="AP3356" s="688">
        <f>IFERROR($H3356/SUMIF($A:$A,$A3356,$H:$H)*(SUMIF(Summary!$A$230:$A$266,$A3356,Summary!$L$230:$L$266)+SUMIF(Summary!$A$281:$A$317,$A3356,Summary!$L$281:$L$317))-AO3356,0)</f>
        <v>0</v>
      </c>
      <c r="AQ3356" s="306"/>
      <c r="AR3356" s="688">
        <f t="shared" ca="1" si="782"/>
        <v>0</v>
      </c>
      <c r="AS3356" s="688">
        <f t="shared" ca="1" si="783"/>
        <v>0</v>
      </c>
    </row>
    <row r="3357" spans="1:45" x14ac:dyDescent="0.2">
      <c r="A3357" s="423">
        <v>12826</v>
      </c>
      <c r="B3357" s="424">
        <v>5</v>
      </c>
      <c r="C3357" s="425" t="s">
        <v>313</v>
      </c>
      <c r="D3357" s="422">
        <f t="shared" si="784"/>
        <v>0</v>
      </c>
      <c r="E3357" s="422">
        <f t="shared" si="785"/>
        <v>0</v>
      </c>
      <c r="F3357" s="422">
        <f t="shared" si="786"/>
        <v>0</v>
      </c>
      <c r="G3357" s="422">
        <f t="shared" si="787"/>
        <v>0</v>
      </c>
      <c r="H3357" s="22">
        <f t="shared" si="788"/>
        <v>0</v>
      </c>
      <c r="I3357" s="116">
        <v>0</v>
      </c>
      <c r="J3357" s="116">
        <v>0</v>
      </c>
      <c r="K3357" s="116">
        <v>0</v>
      </c>
      <c r="L3357" s="116">
        <v>0</v>
      </c>
      <c r="M3357" s="22">
        <f t="shared" si="789"/>
        <v>0</v>
      </c>
      <c r="N3357" s="116">
        <v>0</v>
      </c>
      <c r="O3357" s="116">
        <v>0</v>
      </c>
      <c r="P3357" s="116">
        <v>0</v>
      </c>
      <c r="Q3357" s="116">
        <v>0</v>
      </c>
      <c r="R3357" s="22">
        <f t="shared" si="790"/>
        <v>0</v>
      </c>
      <c r="S3357" s="116">
        <v>0</v>
      </c>
      <c r="T3357" s="116">
        <v>0</v>
      </c>
      <c r="U3357" s="116">
        <v>0</v>
      </c>
      <c r="V3357" s="116">
        <v>0</v>
      </c>
      <c r="W3357" s="22">
        <f t="shared" si="791"/>
        <v>0</v>
      </c>
      <c r="X3357" s="22">
        <f t="shared" si="792"/>
        <v>0</v>
      </c>
      <c r="Y3357" s="22">
        <f ca="1">OFFSET('Cost Study'!$B$7,'Operations Support'!$C3357,'Operations Support'!$B3357)*$H3357</f>
        <v>0</v>
      </c>
      <c r="Z3357" s="23">
        <f ca="1">Y3357*'Cost Study'!$B$31</f>
        <v>0</v>
      </c>
      <c r="AA3357" s="23">
        <f ca="1">IF(A3357=10298,1.51,1)*IF($B3357&lt;3,$D3357*'Cost Study'!$B$32*OFFSET('Cost Study'!$B$7,'Operations Support'!$C3357,'Operations Support'!$B3357),0)</f>
        <v>0</v>
      </c>
      <c r="AB3357" s="24">
        <f ca="1">AA3357*'Cost Study'!$B$31</f>
        <v>0</v>
      </c>
      <c r="AC3357" s="23">
        <f ca="1">Y3357*'Cost Study'!$B$31</f>
        <v>0</v>
      </c>
      <c r="AD3357" s="24">
        <f ca="1">AA3357*'Cost Study'!$B$31</f>
        <v>0</v>
      </c>
      <c r="AE3357" s="377">
        <f t="shared" ca="1" si="793"/>
        <v>0</v>
      </c>
      <c r="AF3357" s="377">
        <f t="shared" ca="1" si="794"/>
        <v>0</v>
      </c>
      <c r="AH3357" s="688">
        <f>IFERROR($H3357/SUMIF($A:$A,$A3357,$H:$H)*SUMIF(Summary!$A$110:$A$186,$A3357,Summary!$P$110:$P$186),0)</f>
        <v>0</v>
      </c>
      <c r="AI3357" s="689">
        <f t="shared" ca="1" si="780"/>
        <v>0</v>
      </c>
      <c r="AJ3357" s="688">
        <f>IFERROR(H3357/SUMIF(A:A,A3357,H:H)*SUMIF(Summary!$A$110:$A$186,'Operations Support'!A3357,Summary!$Q$110:$Q$186),0)</f>
        <v>0</v>
      </c>
      <c r="AK3357" s="688">
        <f t="shared" ca="1" si="781"/>
        <v>0</v>
      </c>
      <c r="AM3357" s="688">
        <f>IFERROR($H3357/SUMIF($A:$A,$A3357,$H:$H)*SUMIF(Summary!$A$230:$A$266,$A3357,Summary!$P$230:$P$266),0)</f>
        <v>0</v>
      </c>
      <c r="AN3357" s="688">
        <f>IFERROR($H3357/SUMIF($A:$A,$A3357,$H:$H)*(SUMIF(Summary!$A$230:$A$266,$A3357,Summary!$L$230:$L$266)+SUMIF(Summary!$A$281:$A$317,$A3357,Summary!$L$281:$L$317))-AM3357,0)</f>
        <v>0</v>
      </c>
      <c r="AO3357" s="688">
        <f>IFERROR($H3357/SUMIF($A:$A,$A3357,$H:$H)*SUMIF(Summary!$A$230:$A$266,$A3357,Summary!$Q$230:$Q$266),0)</f>
        <v>0</v>
      </c>
      <c r="AP3357" s="688">
        <f>IFERROR($H3357/SUMIF($A:$A,$A3357,$H:$H)*(SUMIF(Summary!$A$230:$A$266,$A3357,Summary!$L$230:$L$266)+SUMIF(Summary!$A$281:$A$317,$A3357,Summary!$L$281:$L$317))-AO3357,0)</f>
        <v>0</v>
      </c>
      <c r="AQ3357" s="306"/>
      <c r="AR3357" s="688">
        <f t="shared" ca="1" si="782"/>
        <v>0</v>
      </c>
      <c r="AS3357" s="688">
        <f t="shared" ca="1" si="783"/>
        <v>0</v>
      </c>
    </row>
    <row r="3358" spans="1:45" x14ac:dyDescent="0.2">
      <c r="A3358" s="423">
        <v>12826</v>
      </c>
      <c r="B3358" s="424">
        <v>5</v>
      </c>
      <c r="C3358" s="425" t="s">
        <v>314</v>
      </c>
      <c r="D3358" s="422">
        <f t="shared" si="784"/>
        <v>0</v>
      </c>
      <c r="E3358" s="422">
        <f t="shared" si="785"/>
        <v>0</v>
      </c>
      <c r="F3358" s="422">
        <f t="shared" si="786"/>
        <v>0</v>
      </c>
      <c r="G3358" s="422">
        <f t="shared" si="787"/>
        <v>0</v>
      </c>
      <c r="H3358" s="22">
        <f t="shared" si="788"/>
        <v>0</v>
      </c>
      <c r="I3358" s="116">
        <v>0</v>
      </c>
      <c r="J3358" s="116">
        <v>0</v>
      </c>
      <c r="K3358" s="116">
        <v>0</v>
      </c>
      <c r="L3358" s="116">
        <v>0</v>
      </c>
      <c r="M3358" s="22">
        <f t="shared" si="789"/>
        <v>0</v>
      </c>
      <c r="N3358" s="116">
        <v>0</v>
      </c>
      <c r="O3358" s="116">
        <v>0</v>
      </c>
      <c r="P3358" s="116">
        <v>0</v>
      </c>
      <c r="Q3358" s="116">
        <v>0</v>
      </c>
      <c r="R3358" s="22">
        <f t="shared" si="790"/>
        <v>0</v>
      </c>
      <c r="S3358" s="116">
        <v>0</v>
      </c>
      <c r="T3358" s="116">
        <v>0</v>
      </c>
      <c r="U3358" s="116">
        <v>0</v>
      </c>
      <c r="V3358" s="116">
        <v>0</v>
      </c>
      <c r="W3358" s="22">
        <f t="shared" si="791"/>
        <v>0</v>
      </c>
      <c r="X3358" s="22">
        <f t="shared" si="792"/>
        <v>0</v>
      </c>
      <c r="Y3358" s="22">
        <f ca="1">OFFSET('Cost Study'!$B$7,'Operations Support'!$C3358,'Operations Support'!$B3358)*$H3358</f>
        <v>0</v>
      </c>
      <c r="Z3358" s="23">
        <f ca="1">Y3358*'Cost Study'!$B$31</f>
        <v>0</v>
      </c>
      <c r="AA3358" s="23">
        <f ca="1">IF(A3358=10298,1.51,1)*IF($B3358&lt;3,$D3358*'Cost Study'!$B$32*OFFSET('Cost Study'!$B$7,'Operations Support'!$C3358,'Operations Support'!$B3358),0)</f>
        <v>0</v>
      </c>
      <c r="AB3358" s="24">
        <f ca="1">AA3358*'Cost Study'!$B$31</f>
        <v>0</v>
      </c>
      <c r="AC3358" s="23">
        <f ca="1">Y3358*'Cost Study'!$B$31</f>
        <v>0</v>
      </c>
      <c r="AD3358" s="24">
        <f ca="1">AA3358*'Cost Study'!$B$31</f>
        <v>0</v>
      </c>
      <c r="AE3358" s="377">
        <f t="shared" ca="1" si="793"/>
        <v>0</v>
      </c>
      <c r="AF3358" s="377">
        <f t="shared" ca="1" si="794"/>
        <v>0</v>
      </c>
      <c r="AH3358" s="688">
        <f>IFERROR($H3358/SUMIF($A:$A,$A3358,$H:$H)*SUMIF(Summary!$A$110:$A$186,$A3358,Summary!$P$110:$P$186),0)</f>
        <v>0</v>
      </c>
      <c r="AI3358" s="689">
        <f t="shared" ca="1" si="780"/>
        <v>0</v>
      </c>
      <c r="AJ3358" s="688">
        <f>IFERROR(H3358/SUMIF(A:A,A3358,H:H)*SUMIF(Summary!$A$110:$A$186,'Operations Support'!A3358,Summary!$Q$110:$Q$186),0)</f>
        <v>0</v>
      </c>
      <c r="AK3358" s="688">
        <f t="shared" ca="1" si="781"/>
        <v>0</v>
      </c>
      <c r="AM3358" s="688">
        <f>IFERROR($H3358/SUMIF($A:$A,$A3358,$H:$H)*SUMIF(Summary!$A$230:$A$266,$A3358,Summary!$P$230:$P$266),0)</f>
        <v>0</v>
      </c>
      <c r="AN3358" s="688">
        <f>IFERROR($H3358/SUMIF($A:$A,$A3358,$H:$H)*(SUMIF(Summary!$A$230:$A$266,$A3358,Summary!$L$230:$L$266)+SUMIF(Summary!$A$281:$A$317,$A3358,Summary!$L$281:$L$317))-AM3358,0)</f>
        <v>0</v>
      </c>
      <c r="AO3358" s="688">
        <f>IFERROR($H3358/SUMIF($A:$A,$A3358,$H:$H)*SUMIF(Summary!$A$230:$A$266,$A3358,Summary!$Q$230:$Q$266),0)</f>
        <v>0</v>
      </c>
      <c r="AP3358" s="688">
        <f>IFERROR($H3358/SUMIF($A:$A,$A3358,$H:$H)*(SUMIF(Summary!$A$230:$A$266,$A3358,Summary!$L$230:$L$266)+SUMIF(Summary!$A$281:$A$317,$A3358,Summary!$L$281:$L$317))-AO3358,0)</f>
        <v>0</v>
      </c>
      <c r="AQ3358" s="306"/>
      <c r="AR3358" s="688">
        <f t="shared" ca="1" si="782"/>
        <v>0</v>
      </c>
      <c r="AS3358" s="688">
        <f t="shared" ca="1" si="783"/>
        <v>0</v>
      </c>
    </row>
    <row r="3359" spans="1:45" x14ac:dyDescent="0.2">
      <c r="A3359" s="423">
        <v>12826</v>
      </c>
      <c r="B3359" s="424">
        <v>5</v>
      </c>
      <c r="C3359" s="425" t="s">
        <v>315</v>
      </c>
      <c r="D3359" s="422">
        <f t="shared" si="784"/>
        <v>0</v>
      </c>
      <c r="E3359" s="422">
        <f t="shared" si="785"/>
        <v>0</v>
      </c>
      <c r="F3359" s="422">
        <f t="shared" si="786"/>
        <v>0</v>
      </c>
      <c r="G3359" s="422">
        <f t="shared" si="787"/>
        <v>0</v>
      </c>
      <c r="H3359" s="22">
        <f t="shared" si="788"/>
        <v>0</v>
      </c>
      <c r="I3359" s="116">
        <v>0</v>
      </c>
      <c r="J3359" s="116">
        <v>0</v>
      </c>
      <c r="K3359" s="116">
        <v>0</v>
      </c>
      <c r="L3359" s="116">
        <v>0</v>
      </c>
      <c r="M3359" s="22">
        <f t="shared" si="789"/>
        <v>0</v>
      </c>
      <c r="N3359" s="116">
        <v>0</v>
      </c>
      <c r="O3359" s="116">
        <v>0</v>
      </c>
      <c r="P3359" s="116">
        <v>0</v>
      </c>
      <c r="Q3359" s="116">
        <v>0</v>
      </c>
      <c r="R3359" s="22">
        <f t="shared" si="790"/>
        <v>0</v>
      </c>
      <c r="S3359" s="116">
        <v>0</v>
      </c>
      <c r="T3359" s="116">
        <v>0</v>
      </c>
      <c r="U3359" s="116">
        <v>0</v>
      </c>
      <c r="V3359" s="116">
        <v>0</v>
      </c>
      <c r="W3359" s="22">
        <f t="shared" si="791"/>
        <v>0</v>
      </c>
      <c r="X3359" s="22">
        <f t="shared" si="792"/>
        <v>0</v>
      </c>
      <c r="Y3359" s="22">
        <f ca="1">OFFSET('Cost Study'!$B$7,'Operations Support'!$C3359,'Operations Support'!$B3359)*$H3359</f>
        <v>0</v>
      </c>
      <c r="Z3359" s="23">
        <f ca="1">Y3359*'Cost Study'!$B$31</f>
        <v>0</v>
      </c>
      <c r="AA3359" s="23">
        <f ca="1">IF(A3359=10298,1.51,1)*IF($B3359&lt;3,$D3359*'Cost Study'!$B$32*OFFSET('Cost Study'!$B$7,'Operations Support'!$C3359,'Operations Support'!$B3359),0)</f>
        <v>0</v>
      </c>
      <c r="AB3359" s="24">
        <f ca="1">AA3359*'Cost Study'!$B$31</f>
        <v>0</v>
      </c>
      <c r="AC3359" s="23">
        <f ca="1">Y3359*'Cost Study'!$B$31</f>
        <v>0</v>
      </c>
      <c r="AD3359" s="24">
        <f ca="1">AA3359*'Cost Study'!$B$31</f>
        <v>0</v>
      </c>
      <c r="AE3359" s="377">
        <f t="shared" ca="1" si="793"/>
        <v>0</v>
      </c>
      <c r="AF3359" s="377">
        <f t="shared" ca="1" si="794"/>
        <v>0</v>
      </c>
      <c r="AH3359" s="688">
        <f>IFERROR($H3359/SUMIF($A:$A,$A3359,$H:$H)*SUMIF(Summary!$A$110:$A$186,$A3359,Summary!$P$110:$P$186),0)</f>
        <v>0</v>
      </c>
      <c r="AI3359" s="689">
        <f t="shared" ca="1" si="780"/>
        <v>0</v>
      </c>
      <c r="AJ3359" s="688">
        <f>IFERROR(H3359/SUMIF(A:A,A3359,H:H)*SUMIF(Summary!$A$110:$A$186,'Operations Support'!A3359,Summary!$Q$110:$Q$186),0)</f>
        <v>0</v>
      </c>
      <c r="AK3359" s="688">
        <f t="shared" ca="1" si="781"/>
        <v>0</v>
      </c>
      <c r="AM3359" s="688">
        <f>IFERROR($H3359/SUMIF($A:$A,$A3359,$H:$H)*SUMIF(Summary!$A$230:$A$266,$A3359,Summary!$P$230:$P$266),0)</f>
        <v>0</v>
      </c>
      <c r="AN3359" s="688">
        <f>IFERROR($H3359/SUMIF($A:$A,$A3359,$H:$H)*(SUMIF(Summary!$A$230:$A$266,$A3359,Summary!$L$230:$L$266)+SUMIF(Summary!$A$281:$A$317,$A3359,Summary!$L$281:$L$317))-AM3359,0)</f>
        <v>0</v>
      </c>
      <c r="AO3359" s="688">
        <f>IFERROR($H3359/SUMIF($A:$A,$A3359,$H:$H)*SUMIF(Summary!$A$230:$A$266,$A3359,Summary!$Q$230:$Q$266),0)</f>
        <v>0</v>
      </c>
      <c r="AP3359" s="688">
        <f>IFERROR($H3359/SUMIF($A:$A,$A3359,$H:$H)*(SUMIF(Summary!$A$230:$A$266,$A3359,Summary!$L$230:$L$266)+SUMIF(Summary!$A$281:$A$317,$A3359,Summary!$L$281:$L$317))-AO3359,0)</f>
        <v>0</v>
      </c>
      <c r="AQ3359" s="306"/>
      <c r="AR3359" s="688">
        <f t="shared" ca="1" si="782"/>
        <v>0</v>
      </c>
      <c r="AS3359" s="688">
        <f t="shared" ca="1" si="783"/>
        <v>0</v>
      </c>
    </row>
    <row r="3360" spans="1:45" x14ac:dyDescent="0.2">
      <c r="A3360" s="423">
        <v>12826</v>
      </c>
      <c r="B3360" s="424">
        <v>5</v>
      </c>
      <c r="C3360" s="425" t="s">
        <v>316</v>
      </c>
      <c r="D3360" s="422">
        <f t="shared" si="784"/>
        <v>0</v>
      </c>
      <c r="E3360" s="422">
        <f t="shared" si="785"/>
        <v>0</v>
      </c>
      <c r="F3360" s="422">
        <f t="shared" si="786"/>
        <v>0</v>
      </c>
      <c r="G3360" s="422">
        <f t="shared" si="787"/>
        <v>0</v>
      </c>
      <c r="H3360" s="22">
        <f t="shared" si="788"/>
        <v>0</v>
      </c>
      <c r="I3360" s="116">
        <v>0</v>
      </c>
      <c r="J3360" s="116">
        <v>0</v>
      </c>
      <c r="K3360" s="116">
        <v>0</v>
      </c>
      <c r="L3360" s="116">
        <v>0</v>
      </c>
      <c r="M3360" s="22">
        <f t="shared" si="789"/>
        <v>0</v>
      </c>
      <c r="N3360" s="116">
        <v>0</v>
      </c>
      <c r="O3360" s="116">
        <v>0</v>
      </c>
      <c r="P3360" s="116">
        <v>0</v>
      </c>
      <c r="Q3360" s="116">
        <v>0</v>
      </c>
      <c r="R3360" s="22">
        <f t="shared" si="790"/>
        <v>0</v>
      </c>
      <c r="S3360" s="116">
        <v>0</v>
      </c>
      <c r="T3360" s="116">
        <v>0</v>
      </c>
      <c r="U3360" s="116">
        <v>0</v>
      </c>
      <c r="V3360" s="116">
        <v>0</v>
      </c>
      <c r="W3360" s="22">
        <f t="shared" si="791"/>
        <v>0</v>
      </c>
      <c r="X3360" s="22">
        <f t="shared" si="792"/>
        <v>0</v>
      </c>
      <c r="Y3360" s="22">
        <f ca="1">OFFSET('Cost Study'!$B$7,'Operations Support'!$C3360,'Operations Support'!$B3360)*$H3360</f>
        <v>0</v>
      </c>
      <c r="Z3360" s="23">
        <f ca="1">Y3360*'Cost Study'!$B$31</f>
        <v>0</v>
      </c>
      <c r="AA3360" s="23">
        <f ca="1">IF(A3360=10298,1.51,1)*IF($B3360&lt;3,$D3360*'Cost Study'!$B$32*OFFSET('Cost Study'!$B$7,'Operations Support'!$C3360,'Operations Support'!$B3360),0)</f>
        <v>0</v>
      </c>
      <c r="AB3360" s="24">
        <f ca="1">AA3360*'Cost Study'!$B$31</f>
        <v>0</v>
      </c>
      <c r="AC3360" s="23">
        <f ca="1">Y3360*'Cost Study'!$B$31</f>
        <v>0</v>
      </c>
      <c r="AD3360" s="24">
        <f ca="1">AA3360*'Cost Study'!$B$31</f>
        <v>0</v>
      </c>
      <c r="AE3360" s="377">
        <f t="shared" ca="1" si="793"/>
        <v>0</v>
      </c>
      <c r="AF3360" s="377">
        <f t="shared" ca="1" si="794"/>
        <v>0</v>
      </c>
      <c r="AH3360" s="688">
        <f>IFERROR($H3360/SUMIF($A:$A,$A3360,$H:$H)*SUMIF(Summary!$A$110:$A$186,$A3360,Summary!$P$110:$P$186),0)</f>
        <v>0</v>
      </c>
      <c r="AI3360" s="689">
        <f t="shared" ca="1" si="780"/>
        <v>0</v>
      </c>
      <c r="AJ3360" s="688">
        <f>IFERROR(H3360/SUMIF(A:A,A3360,H:H)*SUMIF(Summary!$A$110:$A$186,'Operations Support'!A3360,Summary!$Q$110:$Q$186),0)</f>
        <v>0</v>
      </c>
      <c r="AK3360" s="688">
        <f t="shared" ca="1" si="781"/>
        <v>0</v>
      </c>
      <c r="AM3360" s="688">
        <f>IFERROR($H3360/SUMIF($A:$A,$A3360,$H:$H)*SUMIF(Summary!$A$230:$A$266,$A3360,Summary!$P$230:$P$266),0)</f>
        <v>0</v>
      </c>
      <c r="AN3360" s="688">
        <f>IFERROR($H3360/SUMIF($A:$A,$A3360,$H:$H)*(SUMIF(Summary!$A$230:$A$266,$A3360,Summary!$L$230:$L$266)+SUMIF(Summary!$A$281:$A$317,$A3360,Summary!$L$281:$L$317))-AM3360,0)</f>
        <v>0</v>
      </c>
      <c r="AO3360" s="688">
        <f>IFERROR($H3360/SUMIF($A:$A,$A3360,$H:$H)*SUMIF(Summary!$A$230:$A$266,$A3360,Summary!$Q$230:$Q$266),0)</f>
        <v>0</v>
      </c>
      <c r="AP3360" s="688">
        <f>IFERROR($H3360/SUMIF($A:$A,$A3360,$H:$H)*(SUMIF(Summary!$A$230:$A$266,$A3360,Summary!$L$230:$L$266)+SUMIF(Summary!$A$281:$A$317,$A3360,Summary!$L$281:$L$317))-AO3360,0)</f>
        <v>0</v>
      </c>
      <c r="AQ3360" s="306"/>
      <c r="AR3360" s="688">
        <f t="shared" ca="1" si="782"/>
        <v>0</v>
      </c>
      <c r="AS3360" s="688">
        <f t="shared" ca="1" si="783"/>
        <v>0</v>
      </c>
    </row>
    <row r="3361" spans="1:45" x14ac:dyDescent="0.2">
      <c r="A3361" s="423">
        <v>12826</v>
      </c>
      <c r="B3361" s="424">
        <v>5</v>
      </c>
      <c r="C3361" s="425" t="s">
        <v>317</v>
      </c>
      <c r="D3361" s="422">
        <f t="shared" si="784"/>
        <v>0</v>
      </c>
      <c r="E3361" s="422">
        <f t="shared" si="785"/>
        <v>0</v>
      </c>
      <c r="F3361" s="422">
        <f t="shared" si="786"/>
        <v>0</v>
      </c>
      <c r="G3361" s="422">
        <f t="shared" si="787"/>
        <v>0</v>
      </c>
      <c r="H3361" s="22">
        <f t="shared" si="788"/>
        <v>0</v>
      </c>
      <c r="I3361" s="116">
        <v>0</v>
      </c>
      <c r="J3361" s="116">
        <v>0</v>
      </c>
      <c r="K3361" s="116">
        <v>0</v>
      </c>
      <c r="L3361" s="116">
        <v>0</v>
      </c>
      <c r="M3361" s="22">
        <f t="shared" si="789"/>
        <v>0</v>
      </c>
      <c r="N3361" s="116">
        <v>0</v>
      </c>
      <c r="O3361" s="116">
        <v>0</v>
      </c>
      <c r="P3361" s="116">
        <v>0</v>
      </c>
      <c r="Q3361" s="116">
        <v>0</v>
      </c>
      <c r="R3361" s="22">
        <f t="shared" si="790"/>
        <v>0</v>
      </c>
      <c r="S3361" s="116">
        <v>0</v>
      </c>
      <c r="T3361" s="116">
        <v>0</v>
      </c>
      <c r="U3361" s="116">
        <v>0</v>
      </c>
      <c r="V3361" s="116">
        <v>0</v>
      </c>
      <c r="W3361" s="22">
        <f t="shared" si="791"/>
        <v>0</v>
      </c>
      <c r="X3361" s="22">
        <f t="shared" si="792"/>
        <v>0</v>
      </c>
      <c r="Y3361" s="22">
        <f ca="1">OFFSET('Cost Study'!$B$7,'Operations Support'!$C3361,'Operations Support'!$B3361)*$H3361</f>
        <v>0</v>
      </c>
      <c r="Z3361" s="23">
        <f ca="1">Y3361*'Cost Study'!$B$31</f>
        <v>0</v>
      </c>
      <c r="AA3361" s="23">
        <f ca="1">IF(A3361=10298,1.51,1)*IF($B3361&lt;3,$D3361*'Cost Study'!$B$32*OFFSET('Cost Study'!$B$7,'Operations Support'!$C3361,'Operations Support'!$B3361),0)</f>
        <v>0</v>
      </c>
      <c r="AB3361" s="24">
        <f ca="1">AA3361*'Cost Study'!$B$31</f>
        <v>0</v>
      </c>
      <c r="AC3361" s="23">
        <f ca="1">Y3361*'Cost Study'!$B$31</f>
        <v>0</v>
      </c>
      <c r="AD3361" s="24">
        <f ca="1">AA3361*'Cost Study'!$B$31</f>
        <v>0</v>
      </c>
      <c r="AE3361" s="377">
        <f t="shared" ca="1" si="793"/>
        <v>0</v>
      </c>
      <c r="AF3361" s="377">
        <f t="shared" ca="1" si="794"/>
        <v>0</v>
      </c>
      <c r="AH3361" s="688">
        <f>IFERROR($H3361/SUMIF($A:$A,$A3361,$H:$H)*SUMIF(Summary!$A$110:$A$186,$A3361,Summary!$P$110:$P$186),0)</f>
        <v>0</v>
      </c>
      <c r="AI3361" s="689">
        <f t="shared" ca="1" si="780"/>
        <v>0</v>
      </c>
      <c r="AJ3361" s="688">
        <f>IFERROR(H3361/SUMIF(A:A,A3361,H:H)*SUMIF(Summary!$A$110:$A$186,'Operations Support'!A3361,Summary!$Q$110:$Q$186),0)</f>
        <v>0</v>
      </c>
      <c r="AK3361" s="688">
        <f t="shared" ca="1" si="781"/>
        <v>0</v>
      </c>
      <c r="AM3361" s="688">
        <f>IFERROR($H3361/SUMIF($A:$A,$A3361,$H:$H)*SUMIF(Summary!$A$230:$A$266,$A3361,Summary!$P$230:$P$266),0)</f>
        <v>0</v>
      </c>
      <c r="AN3361" s="688">
        <f>IFERROR($H3361/SUMIF($A:$A,$A3361,$H:$H)*(SUMIF(Summary!$A$230:$A$266,$A3361,Summary!$L$230:$L$266)+SUMIF(Summary!$A$281:$A$317,$A3361,Summary!$L$281:$L$317))-AM3361,0)</f>
        <v>0</v>
      </c>
      <c r="AO3361" s="688">
        <f>IFERROR($H3361/SUMIF($A:$A,$A3361,$H:$H)*SUMIF(Summary!$A$230:$A$266,$A3361,Summary!$Q$230:$Q$266),0)</f>
        <v>0</v>
      </c>
      <c r="AP3361" s="688">
        <f>IFERROR($H3361/SUMIF($A:$A,$A3361,$H:$H)*(SUMIF(Summary!$A$230:$A$266,$A3361,Summary!$L$230:$L$266)+SUMIF(Summary!$A$281:$A$317,$A3361,Summary!$L$281:$L$317))-AO3361,0)</f>
        <v>0</v>
      </c>
      <c r="AQ3361" s="306"/>
      <c r="AR3361" s="688">
        <f t="shared" ca="1" si="782"/>
        <v>0</v>
      </c>
      <c r="AS3361" s="688">
        <f t="shared" ca="1" si="783"/>
        <v>0</v>
      </c>
    </row>
    <row r="3362" spans="1:45" x14ac:dyDescent="0.2">
      <c r="A3362" s="423">
        <v>12826</v>
      </c>
      <c r="B3362" s="424">
        <v>5</v>
      </c>
      <c r="C3362" s="425" t="s">
        <v>318</v>
      </c>
      <c r="D3362" s="422">
        <f t="shared" si="784"/>
        <v>0</v>
      </c>
      <c r="E3362" s="422">
        <f t="shared" si="785"/>
        <v>0</v>
      </c>
      <c r="F3362" s="422">
        <f t="shared" si="786"/>
        <v>0</v>
      </c>
      <c r="G3362" s="422">
        <f t="shared" si="787"/>
        <v>0</v>
      </c>
      <c r="H3362" s="22">
        <f t="shared" si="788"/>
        <v>0</v>
      </c>
      <c r="I3362" s="116">
        <v>0</v>
      </c>
      <c r="J3362" s="116">
        <v>0</v>
      </c>
      <c r="K3362" s="116">
        <v>0</v>
      </c>
      <c r="L3362" s="116">
        <v>0</v>
      </c>
      <c r="M3362" s="22">
        <f t="shared" si="789"/>
        <v>0</v>
      </c>
      <c r="N3362" s="116">
        <v>0</v>
      </c>
      <c r="O3362" s="116">
        <v>0</v>
      </c>
      <c r="P3362" s="116">
        <v>0</v>
      </c>
      <c r="Q3362" s="116">
        <v>0</v>
      </c>
      <c r="R3362" s="22">
        <f t="shared" si="790"/>
        <v>0</v>
      </c>
      <c r="S3362" s="116">
        <v>0</v>
      </c>
      <c r="T3362" s="116">
        <v>0</v>
      </c>
      <c r="U3362" s="116">
        <v>0</v>
      </c>
      <c r="V3362" s="116">
        <v>0</v>
      </c>
      <c r="W3362" s="22">
        <f t="shared" si="791"/>
        <v>0</v>
      </c>
      <c r="X3362" s="22">
        <f t="shared" si="792"/>
        <v>0</v>
      </c>
      <c r="Y3362" s="22">
        <f ca="1">OFFSET('Cost Study'!$B$7,'Operations Support'!$C3362,'Operations Support'!$B3362)*$H3362</f>
        <v>0</v>
      </c>
      <c r="Z3362" s="23">
        <f ca="1">Y3362*'Cost Study'!$B$31</f>
        <v>0</v>
      </c>
      <c r="AA3362" s="23">
        <f ca="1">IF(A3362=10298,1.51,1)*IF($B3362&lt;3,$D3362*'Cost Study'!$B$32*OFFSET('Cost Study'!$B$7,'Operations Support'!$C3362,'Operations Support'!$B3362),0)</f>
        <v>0</v>
      </c>
      <c r="AB3362" s="24">
        <f ca="1">AA3362*'Cost Study'!$B$31</f>
        <v>0</v>
      </c>
      <c r="AC3362" s="23">
        <f ca="1">Y3362*'Cost Study'!$B$31</f>
        <v>0</v>
      </c>
      <c r="AD3362" s="24">
        <f ca="1">AA3362*'Cost Study'!$B$31</f>
        <v>0</v>
      </c>
      <c r="AE3362" s="377">
        <f t="shared" ca="1" si="793"/>
        <v>0</v>
      </c>
      <c r="AF3362" s="377">
        <f t="shared" ca="1" si="794"/>
        <v>0</v>
      </c>
      <c r="AH3362" s="688">
        <f>IFERROR($H3362/SUMIF($A:$A,$A3362,$H:$H)*SUMIF(Summary!$A$110:$A$186,$A3362,Summary!$P$110:$P$186),0)</f>
        <v>0</v>
      </c>
      <c r="AI3362" s="689">
        <f t="shared" ca="1" si="780"/>
        <v>0</v>
      </c>
      <c r="AJ3362" s="688">
        <f>IFERROR(H3362/SUMIF(A:A,A3362,H:H)*SUMIF(Summary!$A$110:$A$186,'Operations Support'!A3362,Summary!$Q$110:$Q$186),0)</f>
        <v>0</v>
      </c>
      <c r="AK3362" s="688">
        <f t="shared" ca="1" si="781"/>
        <v>0</v>
      </c>
      <c r="AM3362" s="688">
        <f>IFERROR($H3362/SUMIF($A:$A,$A3362,$H:$H)*SUMIF(Summary!$A$230:$A$266,$A3362,Summary!$P$230:$P$266),0)</f>
        <v>0</v>
      </c>
      <c r="AN3362" s="688">
        <f>IFERROR($H3362/SUMIF($A:$A,$A3362,$H:$H)*(SUMIF(Summary!$A$230:$A$266,$A3362,Summary!$L$230:$L$266)+SUMIF(Summary!$A$281:$A$317,$A3362,Summary!$L$281:$L$317))-AM3362,0)</f>
        <v>0</v>
      </c>
      <c r="AO3362" s="688">
        <f>IFERROR($H3362/SUMIF($A:$A,$A3362,$H:$H)*SUMIF(Summary!$A$230:$A$266,$A3362,Summary!$Q$230:$Q$266),0)</f>
        <v>0</v>
      </c>
      <c r="AP3362" s="688">
        <f>IFERROR($H3362/SUMIF($A:$A,$A3362,$H:$H)*(SUMIF(Summary!$A$230:$A$266,$A3362,Summary!$L$230:$L$266)+SUMIF(Summary!$A$281:$A$317,$A3362,Summary!$L$281:$L$317))-AO3362,0)</f>
        <v>0</v>
      </c>
      <c r="AQ3362" s="306"/>
      <c r="AR3362" s="688">
        <f t="shared" ca="1" si="782"/>
        <v>0</v>
      </c>
      <c r="AS3362" s="688">
        <f t="shared" ca="1" si="783"/>
        <v>0</v>
      </c>
    </row>
    <row r="3363" spans="1:45" x14ac:dyDescent="0.2">
      <c r="A3363" s="423">
        <v>12826</v>
      </c>
      <c r="B3363" s="424">
        <v>5</v>
      </c>
      <c r="C3363" s="425" t="s">
        <v>319</v>
      </c>
      <c r="D3363" s="422">
        <f t="shared" si="784"/>
        <v>0</v>
      </c>
      <c r="E3363" s="422">
        <f t="shared" si="785"/>
        <v>0</v>
      </c>
      <c r="F3363" s="422">
        <f t="shared" si="786"/>
        <v>0</v>
      </c>
      <c r="G3363" s="422">
        <f t="shared" si="787"/>
        <v>0</v>
      </c>
      <c r="H3363" s="22">
        <f t="shared" si="788"/>
        <v>0</v>
      </c>
      <c r="I3363" s="116">
        <v>0</v>
      </c>
      <c r="J3363" s="116">
        <v>0</v>
      </c>
      <c r="K3363" s="116">
        <v>0</v>
      </c>
      <c r="L3363" s="116">
        <v>0</v>
      </c>
      <c r="M3363" s="22">
        <f t="shared" si="789"/>
        <v>0</v>
      </c>
      <c r="N3363" s="116">
        <v>0</v>
      </c>
      <c r="O3363" s="116">
        <v>0</v>
      </c>
      <c r="P3363" s="116">
        <v>0</v>
      </c>
      <c r="Q3363" s="116">
        <v>0</v>
      </c>
      <c r="R3363" s="22">
        <f t="shared" si="790"/>
        <v>0</v>
      </c>
      <c r="S3363" s="116">
        <v>0</v>
      </c>
      <c r="T3363" s="116">
        <v>0</v>
      </c>
      <c r="U3363" s="116">
        <v>0</v>
      </c>
      <c r="V3363" s="116">
        <v>0</v>
      </c>
      <c r="W3363" s="22">
        <f t="shared" si="791"/>
        <v>0</v>
      </c>
      <c r="X3363" s="22">
        <f t="shared" si="792"/>
        <v>0</v>
      </c>
      <c r="Y3363" s="22">
        <f ca="1">OFFSET('Cost Study'!$B$7,'Operations Support'!$C3363,'Operations Support'!$B3363)*$H3363</f>
        <v>0</v>
      </c>
      <c r="Z3363" s="23">
        <f ca="1">Y3363*'Cost Study'!$B$31</f>
        <v>0</v>
      </c>
      <c r="AA3363" s="23">
        <f ca="1">IF(A3363=10298,1.51,1)*IF($B3363&lt;3,$D3363*'Cost Study'!$B$32*OFFSET('Cost Study'!$B$7,'Operations Support'!$C3363,'Operations Support'!$B3363),0)</f>
        <v>0</v>
      </c>
      <c r="AB3363" s="24">
        <f ca="1">AA3363*'Cost Study'!$B$31</f>
        <v>0</v>
      </c>
      <c r="AC3363" s="23">
        <f ca="1">Y3363*'Cost Study'!$B$31</f>
        <v>0</v>
      </c>
      <c r="AD3363" s="24">
        <f ca="1">AA3363*'Cost Study'!$B$31</f>
        <v>0</v>
      </c>
      <c r="AE3363" s="377">
        <f t="shared" ca="1" si="793"/>
        <v>0</v>
      </c>
      <c r="AF3363" s="377">
        <f t="shared" ca="1" si="794"/>
        <v>0</v>
      </c>
      <c r="AH3363" s="688">
        <f>IFERROR($H3363/SUMIF($A:$A,$A3363,$H:$H)*SUMIF(Summary!$A$110:$A$186,$A3363,Summary!$P$110:$P$186),0)</f>
        <v>0</v>
      </c>
      <c r="AI3363" s="689">
        <f t="shared" ca="1" si="780"/>
        <v>0</v>
      </c>
      <c r="AJ3363" s="688">
        <f>IFERROR(H3363/SUMIF(A:A,A3363,H:H)*SUMIF(Summary!$A$110:$A$186,'Operations Support'!A3363,Summary!$Q$110:$Q$186),0)</f>
        <v>0</v>
      </c>
      <c r="AK3363" s="688">
        <f t="shared" ca="1" si="781"/>
        <v>0</v>
      </c>
      <c r="AM3363" s="688">
        <f>IFERROR($H3363/SUMIF($A:$A,$A3363,$H:$H)*SUMIF(Summary!$A$230:$A$266,$A3363,Summary!$P$230:$P$266),0)</f>
        <v>0</v>
      </c>
      <c r="AN3363" s="688">
        <f>IFERROR($H3363/SUMIF($A:$A,$A3363,$H:$H)*(SUMIF(Summary!$A$230:$A$266,$A3363,Summary!$L$230:$L$266)+SUMIF(Summary!$A$281:$A$317,$A3363,Summary!$L$281:$L$317))-AM3363,0)</f>
        <v>0</v>
      </c>
      <c r="AO3363" s="688">
        <f>IFERROR($H3363/SUMIF($A:$A,$A3363,$H:$H)*SUMIF(Summary!$A$230:$A$266,$A3363,Summary!$Q$230:$Q$266),0)</f>
        <v>0</v>
      </c>
      <c r="AP3363" s="688">
        <f>IFERROR($H3363/SUMIF($A:$A,$A3363,$H:$H)*(SUMIF(Summary!$A$230:$A$266,$A3363,Summary!$L$230:$L$266)+SUMIF(Summary!$A$281:$A$317,$A3363,Summary!$L$281:$L$317))-AO3363,0)</f>
        <v>0</v>
      </c>
      <c r="AQ3363" s="306"/>
      <c r="AR3363" s="688">
        <f t="shared" ca="1" si="782"/>
        <v>0</v>
      </c>
      <c r="AS3363" s="688">
        <f t="shared" ca="1" si="783"/>
        <v>0</v>
      </c>
    </row>
    <row r="3364" spans="1:45" x14ac:dyDescent="0.2">
      <c r="A3364" s="423">
        <v>12826</v>
      </c>
      <c r="B3364" s="424">
        <v>5</v>
      </c>
      <c r="C3364" s="425" t="s">
        <v>320</v>
      </c>
      <c r="D3364" s="422">
        <f t="shared" si="784"/>
        <v>0</v>
      </c>
      <c r="E3364" s="422">
        <f t="shared" si="785"/>
        <v>0</v>
      </c>
      <c r="F3364" s="422">
        <f t="shared" si="786"/>
        <v>0</v>
      </c>
      <c r="G3364" s="422">
        <f t="shared" si="787"/>
        <v>0</v>
      </c>
      <c r="H3364" s="22">
        <f t="shared" si="788"/>
        <v>0</v>
      </c>
      <c r="I3364" s="116">
        <v>0</v>
      </c>
      <c r="J3364" s="116">
        <v>0</v>
      </c>
      <c r="K3364" s="116">
        <v>0</v>
      </c>
      <c r="L3364" s="116">
        <v>0</v>
      </c>
      <c r="M3364" s="22">
        <f t="shared" si="789"/>
        <v>0</v>
      </c>
      <c r="N3364" s="116">
        <v>0</v>
      </c>
      <c r="O3364" s="116">
        <v>0</v>
      </c>
      <c r="P3364" s="116">
        <v>0</v>
      </c>
      <c r="Q3364" s="116">
        <v>0</v>
      </c>
      <c r="R3364" s="22">
        <f t="shared" si="790"/>
        <v>0</v>
      </c>
      <c r="S3364" s="116">
        <v>0</v>
      </c>
      <c r="T3364" s="116">
        <v>0</v>
      </c>
      <c r="U3364" s="116">
        <v>0</v>
      </c>
      <c r="V3364" s="116">
        <v>0</v>
      </c>
      <c r="W3364" s="22">
        <f t="shared" si="791"/>
        <v>0</v>
      </c>
      <c r="X3364" s="22">
        <f t="shared" si="792"/>
        <v>0</v>
      </c>
      <c r="Y3364" s="22">
        <f ca="1">OFFSET('Cost Study'!$B$7,'Operations Support'!$C3364,'Operations Support'!$B3364)*$H3364</f>
        <v>0</v>
      </c>
      <c r="Z3364" s="23">
        <f ca="1">Y3364*'Cost Study'!$B$31</f>
        <v>0</v>
      </c>
      <c r="AA3364" s="23">
        <f ca="1">IF(A3364=10298,1.51,1)*IF($B3364&lt;3,$D3364*'Cost Study'!$B$32*OFFSET('Cost Study'!$B$7,'Operations Support'!$C3364,'Operations Support'!$B3364),0)</f>
        <v>0</v>
      </c>
      <c r="AB3364" s="24">
        <f ca="1">AA3364*'Cost Study'!$B$31</f>
        <v>0</v>
      </c>
      <c r="AC3364" s="23">
        <f ca="1">Y3364*'Cost Study'!$B$31</f>
        <v>0</v>
      </c>
      <c r="AD3364" s="24">
        <f ca="1">AA3364*'Cost Study'!$B$31</f>
        <v>0</v>
      </c>
      <c r="AE3364" s="377">
        <f t="shared" ca="1" si="793"/>
        <v>0</v>
      </c>
      <c r="AF3364" s="377">
        <f t="shared" ca="1" si="794"/>
        <v>0</v>
      </c>
      <c r="AH3364" s="688">
        <f>IFERROR($H3364/SUMIF($A:$A,$A3364,$H:$H)*SUMIF(Summary!$A$110:$A$186,$A3364,Summary!$P$110:$P$186),0)</f>
        <v>0</v>
      </c>
      <c r="AI3364" s="689">
        <f t="shared" ca="1" si="780"/>
        <v>0</v>
      </c>
      <c r="AJ3364" s="688">
        <f>IFERROR(H3364/SUMIF(A:A,A3364,H:H)*SUMIF(Summary!$A$110:$A$186,'Operations Support'!A3364,Summary!$Q$110:$Q$186),0)</f>
        <v>0</v>
      </c>
      <c r="AK3364" s="688">
        <f t="shared" ca="1" si="781"/>
        <v>0</v>
      </c>
      <c r="AM3364" s="688">
        <f>IFERROR($H3364/SUMIF($A:$A,$A3364,$H:$H)*SUMIF(Summary!$A$230:$A$266,$A3364,Summary!$P$230:$P$266),0)</f>
        <v>0</v>
      </c>
      <c r="AN3364" s="688">
        <f>IFERROR($H3364/SUMIF($A:$A,$A3364,$H:$H)*(SUMIF(Summary!$A$230:$A$266,$A3364,Summary!$L$230:$L$266)+SUMIF(Summary!$A$281:$A$317,$A3364,Summary!$L$281:$L$317))-AM3364,0)</f>
        <v>0</v>
      </c>
      <c r="AO3364" s="688">
        <f>IFERROR($H3364/SUMIF($A:$A,$A3364,$H:$H)*SUMIF(Summary!$A$230:$A$266,$A3364,Summary!$Q$230:$Q$266),0)</f>
        <v>0</v>
      </c>
      <c r="AP3364" s="688">
        <f>IFERROR($H3364/SUMIF($A:$A,$A3364,$H:$H)*(SUMIF(Summary!$A$230:$A$266,$A3364,Summary!$L$230:$L$266)+SUMIF(Summary!$A$281:$A$317,$A3364,Summary!$L$281:$L$317))-AO3364,0)</f>
        <v>0</v>
      </c>
      <c r="AQ3364" s="306"/>
      <c r="AR3364" s="688">
        <f t="shared" ca="1" si="782"/>
        <v>0</v>
      </c>
      <c r="AS3364" s="688">
        <f t="shared" ca="1" si="783"/>
        <v>0</v>
      </c>
    </row>
    <row r="3365" spans="1:45" x14ac:dyDescent="0.2">
      <c r="A3365" s="423">
        <v>13231</v>
      </c>
      <c r="B3365" s="424">
        <v>1</v>
      </c>
      <c r="C3365" s="425" t="s">
        <v>300</v>
      </c>
      <c r="D3365" s="422">
        <f t="shared" si="784"/>
        <v>9395</v>
      </c>
      <c r="E3365" s="422">
        <f t="shared" si="785"/>
        <v>0</v>
      </c>
      <c r="F3365" s="422">
        <f t="shared" si="786"/>
        <v>7036</v>
      </c>
      <c r="G3365" s="422">
        <f t="shared" si="787"/>
        <v>0</v>
      </c>
      <c r="H3365" s="22">
        <f t="shared" si="788"/>
        <v>16431</v>
      </c>
      <c r="I3365" s="116">
        <v>3793</v>
      </c>
      <c r="J3365" s="116">
        <v>0</v>
      </c>
      <c r="K3365" s="116">
        <v>2887</v>
      </c>
      <c r="L3365" s="116">
        <v>0</v>
      </c>
      <c r="M3365" s="22">
        <f t="shared" si="789"/>
        <v>6680</v>
      </c>
      <c r="N3365" s="116">
        <v>4454</v>
      </c>
      <c r="O3365" s="116">
        <v>0</v>
      </c>
      <c r="P3365" s="116">
        <v>3967</v>
      </c>
      <c r="Q3365" s="116">
        <v>0</v>
      </c>
      <c r="R3365" s="22">
        <f t="shared" si="790"/>
        <v>8421</v>
      </c>
      <c r="S3365" s="116">
        <v>1148</v>
      </c>
      <c r="T3365" s="116">
        <v>0</v>
      </c>
      <c r="U3365" s="116">
        <v>182</v>
      </c>
      <c r="V3365" s="116">
        <v>0</v>
      </c>
      <c r="W3365" s="22">
        <f t="shared" si="791"/>
        <v>1330</v>
      </c>
      <c r="X3365" s="22">
        <f t="shared" si="792"/>
        <v>547.70000000000005</v>
      </c>
      <c r="Y3365" s="22">
        <f ca="1">OFFSET('Cost Study'!$B$7,'Operations Support'!$C3365,'Operations Support'!$B3365)*$H3365</f>
        <v>16431</v>
      </c>
      <c r="Z3365" s="23">
        <f ca="1">Y3365*'Cost Study'!$B$31</f>
        <v>917703.06054251385</v>
      </c>
      <c r="AA3365" s="23">
        <f ca="1">IF(A3365=10298,1.51,1)*IF($B3365&lt;3,$D3365*'Cost Study'!$B$32*OFFSET('Cost Study'!$B$7,'Operations Support'!$C3365,'Operations Support'!$B3365),0)</f>
        <v>939.5</v>
      </c>
      <c r="AB3365" s="24">
        <f ca="1">AA3365*'Cost Study'!$B$31</f>
        <v>52472.888161383467</v>
      </c>
      <c r="AC3365" s="23">
        <f ca="1">Y3365*'Cost Study'!$B$31</f>
        <v>917703.06054251385</v>
      </c>
      <c r="AD3365" s="24">
        <f ca="1">AA3365*'Cost Study'!$B$31</f>
        <v>52472.888161383467</v>
      </c>
      <c r="AE3365" s="377">
        <f t="shared" ca="1" si="793"/>
        <v>970175.9487038973</v>
      </c>
      <c r="AF3365" s="377">
        <f t="shared" ca="1" si="794"/>
        <v>970175.9487038973</v>
      </c>
      <c r="AH3365" s="688">
        <f>IFERROR($H3365/SUMIF($A:$A,$A3365,$H:$H)*SUMIF(Summary!$A$110:$A$186,$A3365,Summary!$P$110:$P$186),0)</f>
        <v>499928.27331641922</v>
      </c>
      <c r="AI3365" s="689">
        <f t="shared" ca="1" si="780"/>
        <v>470247.67538747808</v>
      </c>
      <c r="AJ3365" s="688">
        <f>IFERROR(H3365/SUMIF(A:A,A3365,H:H)*SUMIF(Summary!$A$110:$A$186,'Operations Support'!A3365,Summary!$Q$110:$Q$186),0)</f>
        <v>501315.26658768312</v>
      </c>
      <c r="AK3365" s="688">
        <f t="shared" ca="1" si="781"/>
        <v>468860.68211621419</v>
      </c>
      <c r="AM3365" s="688">
        <f>IFERROR($H3365/SUMIF($A:$A,$A3365,$H:$H)*SUMIF(Summary!$A$230:$A$266,$A3365,Summary!$P$230:$P$266),0)</f>
        <v>94587.127719504002</v>
      </c>
      <c r="AN3365" s="688">
        <f>IFERROR($H3365/SUMIF($A:$A,$A3365,$H:$H)*(SUMIF(Summary!$A$230:$A$266,$A3365,Summary!$L$230:$L$266)+SUMIF(Summary!$A$281:$A$317,$A3365,Summary!$L$281:$L$317))-AM3365,0)</f>
        <v>492481.50135857129</v>
      </c>
      <c r="AO3365" s="688">
        <f>IFERROR($H3365/SUMIF($A:$A,$A3365,$H:$H)*SUMIF(Summary!$A$230:$A$266,$A3365,Summary!$Q$230:$Q$266),0)</f>
        <v>94849.548784079612</v>
      </c>
      <c r="AP3365" s="688">
        <f>IFERROR($H3365/SUMIF($A:$A,$A3365,$H:$H)*(SUMIF(Summary!$A$230:$A$266,$A3365,Summary!$L$230:$L$266)+SUMIF(Summary!$A$281:$A$317,$A3365,Summary!$L$281:$L$317))-AO3365,0)</f>
        <v>492219.08029399568</v>
      </c>
      <c r="AQ3365" s="306"/>
      <c r="AR3365" s="688">
        <f t="shared" ca="1" si="782"/>
        <v>962729.17674604943</v>
      </c>
      <c r="AS3365" s="688">
        <f t="shared" ca="1" si="783"/>
        <v>961079.76241020986</v>
      </c>
    </row>
    <row r="3366" spans="1:45" x14ac:dyDescent="0.2">
      <c r="A3366" s="423">
        <v>13231</v>
      </c>
      <c r="B3366" s="424">
        <v>1</v>
      </c>
      <c r="C3366" s="425" t="s">
        <v>301</v>
      </c>
      <c r="D3366" s="422">
        <f t="shared" si="784"/>
        <v>2185</v>
      </c>
      <c r="E3366" s="422">
        <f t="shared" si="785"/>
        <v>0</v>
      </c>
      <c r="F3366" s="422">
        <f t="shared" si="786"/>
        <v>3153</v>
      </c>
      <c r="G3366" s="422">
        <f t="shared" si="787"/>
        <v>0</v>
      </c>
      <c r="H3366" s="22">
        <f t="shared" si="788"/>
        <v>5338</v>
      </c>
      <c r="I3366" s="116">
        <v>954</v>
      </c>
      <c r="J3366" s="116">
        <v>0</v>
      </c>
      <c r="K3366" s="116">
        <v>1217</v>
      </c>
      <c r="L3366" s="116">
        <v>0</v>
      </c>
      <c r="M3366" s="22">
        <f t="shared" si="789"/>
        <v>2171</v>
      </c>
      <c r="N3366" s="116">
        <v>976</v>
      </c>
      <c r="O3366" s="116">
        <v>0</v>
      </c>
      <c r="P3366" s="116">
        <v>1684</v>
      </c>
      <c r="Q3366" s="116">
        <v>0</v>
      </c>
      <c r="R3366" s="22">
        <f t="shared" si="790"/>
        <v>2660</v>
      </c>
      <c r="S3366" s="116">
        <v>255</v>
      </c>
      <c r="T3366" s="116">
        <v>0</v>
      </c>
      <c r="U3366" s="116">
        <v>252</v>
      </c>
      <c r="V3366" s="116">
        <v>0</v>
      </c>
      <c r="W3366" s="22">
        <f t="shared" si="791"/>
        <v>507</v>
      </c>
      <c r="X3366" s="22">
        <f t="shared" si="792"/>
        <v>177.93333333333334</v>
      </c>
      <c r="Y3366" s="22">
        <f ca="1">OFFSET('Cost Study'!$B$7,'Operations Support'!$C3366,'Operations Support'!$B3366)*$H3366</f>
        <v>8060.38</v>
      </c>
      <c r="Z3366" s="23">
        <f ca="1">Y3366*'Cost Study'!$B$31</f>
        <v>450187.77890181169</v>
      </c>
      <c r="AA3366" s="23">
        <f ca="1">IF(A3366=10298,1.51,1)*IF($B3366&lt;3,$D3366*'Cost Study'!$B$32*OFFSET('Cost Study'!$B$7,'Operations Support'!$C3366,'Operations Support'!$B3366),0)</f>
        <v>329.935</v>
      </c>
      <c r="AB3366" s="24">
        <f ca="1">AA3366*'Cost Study'!$B$31</f>
        <v>18427.506498697239</v>
      </c>
      <c r="AC3366" s="23">
        <f ca="1">Y3366*'Cost Study'!$B$31</f>
        <v>450187.77890181169</v>
      </c>
      <c r="AD3366" s="24">
        <f ca="1">AA3366*'Cost Study'!$B$31</f>
        <v>18427.506498697239</v>
      </c>
      <c r="AE3366" s="377">
        <f t="shared" ca="1" si="793"/>
        <v>468615.2854005089</v>
      </c>
      <c r="AF3366" s="377">
        <f t="shared" ca="1" si="794"/>
        <v>468615.2854005089</v>
      </c>
      <c r="AH3366" s="688">
        <f>IFERROR($H3366/SUMIF($A:$A,$A3366,$H:$H)*SUMIF(Summary!$A$110:$A$186,$A3366,Summary!$P$110:$P$186),0)</f>
        <v>162413.55504613509</v>
      </c>
      <c r="AI3366" s="689">
        <f t="shared" ca="1" si="780"/>
        <v>306201.73035437381</v>
      </c>
      <c r="AJ3366" s="688">
        <f>IFERROR(H3366/SUMIF(A:A,A3366,H:H)*SUMIF(Summary!$A$110:$A$186,'Operations Support'!A3366,Summary!$Q$110:$Q$186),0)</f>
        <v>162864.15270190814</v>
      </c>
      <c r="AK3366" s="688">
        <f t="shared" ca="1" si="781"/>
        <v>305751.13269860076</v>
      </c>
      <c r="AM3366" s="688">
        <f>IFERROR($H3366/SUMIF($A:$A,$A3366,$H:$H)*SUMIF(Summary!$A$230:$A$266,$A3366,Summary!$P$230:$P$266),0)</f>
        <v>30728.871509142009</v>
      </c>
      <c r="AN3366" s="688">
        <f>IFERROR($H3366/SUMIF($A:$A,$A3366,$H:$H)*(SUMIF(Summary!$A$230:$A$266,$A3366,Summary!$L$230:$L$266)+SUMIF(Summary!$A$281:$A$317,$A3366,Summary!$L$281:$L$317))-AM3366,0)</f>
        <v>159994.29458049135</v>
      </c>
      <c r="AO3366" s="688">
        <f>IFERROR($H3366/SUMIF($A:$A,$A3366,$H:$H)*SUMIF(Summary!$A$230:$A$266,$A3366,Summary!$Q$230:$Q$266),0)</f>
        <v>30814.125215106626</v>
      </c>
      <c r="AP3366" s="688">
        <f>IFERROR($H3366/SUMIF($A:$A,$A3366,$H:$H)*(SUMIF(Summary!$A$230:$A$266,$A3366,Summary!$L$230:$L$266)+SUMIF(Summary!$A$281:$A$317,$A3366,Summary!$L$281:$L$317))-AO3366,0)</f>
        <v>159909.04087452675</v>
      </c>
      <c r="AQ3366" s="306"/>
      <c r="AR3366" s="688">
        <f t="shared" ca="1" si="782"/>
        <v>466196.02493486519</v>
      </c>
      <c r="AS3366" s="688">
        <f t="shared" ca="1" si="783"/>
        <v>465660.17357312748</v>
      </c>
    </row>
    <row r="3367" spans="1:45" x14ac:dyDescent="0.2">
      <c r="A3367" s="423">
        <v>13231</v>
      </c>
      <c r="B3367" s="424">
        <v>1</v>
      </c>
      <c r="C3367" s="425" t="s">
        <v>302</v>
      </c>
      <c r="D3367" s="422">
        <f t="shared" si="784"/>
        <v>363</v>
      </c>
      <c r="E3367" s="422">
        <f t="shared" si="785"/>
        <v>0</v>
      </c>
      <c r="F3367" s="422">
        <f t="shared" si="786"/>
        <v>168</v>
      </c>
      <c r="G3367" s="422">
        <f t="shared" si="787"/>
        <v>0</v>
      </c>
      <c r="H3367" s="22">
        <f t="shared" si="788"/>
        <v>531</v>
      </c>
      <c r="I3367" s="116">
        <v>165</v>
      </c>
      <c r="J3367" s="116">
        <v>0</v>
      </c>
      <c r="K3367" s="116">
        <v>105</v>
      </c>
      <c r="L3367" s="116">
        <v>0</v>
      </c>
      <c r="M3367" s="22">
        <f t="shared" si="789"/>
        <v>270</v>
      </c>
      <c r="N3367" s="116">
        <v>198</v>
      </c>
      <c r="O3367" s="116">
        <v>0</v>
      </c>
      <c r="P3367" s="116">
        <v>63</v>
      </c>
      <c r="Q3367" s="116">
        <v>0</v>
      </c>
      <c r="R3367" s="22">
        <f t="shared" si="790"/>
        <v>261</v>
      </c>
      <c r="S3367" s="116">
        <v>0</v>
      </c>
      <c r="T3367" s="116">
        <v>0</v>
      </c>
      <c r="U3367" s="116">
        <v>0</v>
      </c>
      <c r="V3367" s="116">
        <v>0</v>
      </c>
      <c r="W3367" s="22">
        <f t="shared" si="791"/>
        <v>0</v>
      </c>
      <c r="X3367" s="22">
        <f t="shared" si="792"/>
        <v>17.7</v>
      </c>
      <c r="Y3367" s="22">
        <f ca="1">OFFSET('Cost Study'!$B$7,'Operations Support'!$C3367,'Operations Support'!$B3367)*$H3367</f>
        <v>769.94999999999993</v>
      </c>
      <c r="Z3367" s="23">
        <f ca="1">Y3367*'Cost Study'!$B$31</f>
        <v>43003.193443168922</v>
      </c>
      <c r="AA3367" s="23">
        <f ca="1">IF(A3367=10298,1.51,1)*IF($B3367&lt;3,$D3367*'Cost Study'!$B$32*OFFSET('Cost Study'!$B$7,'Operations Support'!$C3367,'Operations Support'!$B3367),0)</f>
        <v>52.635000000000005</v>
      </c>
      <c r="AB3367" s="24">
        <f ca="1">AA3367*'Cost Study'!$B$31</f>
        <v>2939.7663314256724</v>
      </c>
      <c r="AC3367" s="23">
        <f ca="1">Y3367*'Cost Study'!$B$31</f>
        <v>43003.193443168922</v>
      </c>
      <c r="AD3367" s="24">
        <f ca="1">AA3367*'Cost Study'!$B$31</f>
        <v>2939.7663314256724</v>
      </c>
      <c r="AE3367" s="377">
        <f t="shared" ca="1" si="793"/>
        <v>45942.959774594594</v>
      </c>
      <c r="AF3367" s="377">
        <f t="shared" ca="1" si="794"/>
        <v>45942.959774594594</v>
      </c>
      <c r="AH3367" s="688">
        <f>IFERROR($H3367/SUMIF($A:$A,$A3367,$H:$H)*SUMIF(Summary!$A$110:$A$186,$A3367,Summary!$P$110:$P$186),0)</f>
        <v>16156.162931715573</v>
      </c>
      <c r="AI3367" s="689">
        <f t="shared" ca="1" si="780"/>
        <v>29786.796842879019</v>
      </c>
      <c r="AJ3367" s="688">
        <f>IFERROR(H3367/SUMIF(A:A,A3367,H:H)*SUMIF(Summary!$A$110:$A$186,'Operations Support'!A3367,Summary!$Q$110:$Q$186),0)</f>
        <v>16200.986340335934</v>
      </c>
      <c r="AK3367" s="688">
        <f t="shared" ca="1" si="781"/>
        <v>29741.97343425866</v>
      </c>
      <c r="AM3367" s="688">
        <f>IFERROR($H3367/SUMIF($A:$A,$A3367,$H:$H)*SUMIF(Summary!$A$230:$A$266,$A3367,Summary!$P$230:$P$266),0)</f>
        <v>3056.768597106483</v>
      </c>
      <c r="AN3367" s="688">
        <f>IFERROR($H3367/SUMIF($A:$A,$A3367,$H:$H)*(SUMIF(Summary!$A$230:$A$266,$A3367,Summary!$L$230:$L$266)+SUMIF(Summary!$A$281:$A$317,$A3367,Summary!$L$281:$L$317))-AM3367,0)</f>
        <v>15915.505886519466</v>
      </c>
      <c r="AO3367" s="688">
        <f>IFERROR($H3367/SUMIF($A:$A,$A3367,$H:$H)*SUMIF(Summary!$A$230:$A$266,$A3367,Summary!$Q$230:$Q$266),0)</f>
        <v>3065.2492486364963</v>
      </c>
      <c r="AP3367" s="688">
        <f>IFERROR($H3367/SUMIF($A:$A,$A3367,$H:$H)*(SUMIF(Summary!$A$230:$A$266,$A3367,Summary!$L$230:$L$266)+SUMIF(Summary!$A$281:$A$317,$A3367,Summary!$L$281:$L$317))-AO3367,0)</f>
        <v>15907.025234989451</v>
      </c>
      <c r="AQ3367" s="306"/>
      <c r="AR3367" s="688">
        <f t="shared" ca="1" si="782"/>
        <v>45702.302729398485</v>
      </c>
      <c r="AS3367" s="688">
        <f t="shared" ca="1" si="783"/>
        <v>45648.998669248111</v>
      </c>
    </row>
    <row r="3368" spans="1:45" x14ac:dyDescent="0.2">
      <c r="A3368" s="423">
        <v>13231</v>
      </c>
      <c r="B3368" s="424">
        <v>1</v>
      </c>
      <c r="C3368" s="425" t="s">
        <v>303</v>
      </c>
      <c r="D3368" s="422">
        <f t="shared" si="784"/>
        <v>384</v>
      </c>
      <c r="E3368" s="422">
        <f t="shared" si="785"/>
        <v>0</v>
      </c>
      <c r="F3368" s="422">
        <f t="shared" si="786"/>
        <v>651</v>
      </c>
      <c r="G3368" s="422">
        <f t="shared" si="787"/>
        <v>0</v>
      </c>
      <c r="H3368" s="22">
        <f t="shared" si="788"/>
        <v>1035</v>
      </c>
      <c r="I3368" s="116">
        <v>147</v>
      </c>
      <c r="J3368" s="116">
        <v>0</v>
      </c>
      <c r="K3368" s="116">
        <v>372</v>
      </c>
      <c r="L3368" s="116">
        <v>0</v>
      </c>
      <c r="M3368" s="22">
        <f t="shared" si="789"/>
        <v>519</v>
      </c>
      <c r="N3368" s="116">
        <v>195</v>
      </c>
      <c r="O3368" s="116">
        <v>0</v>
      </c>
      <c r="P3368" s="116">
        <v>279</v>
      </c>
      <c r="Q3368" s="116">
        <v>0</v>
      </c>
      <c r="R3368" s="22">
        <f t="shared" si="790"/>
        <v>474</v>
      </c>
      <c r="S3368" s="116">
        <v>42</v>
      </c>
      <c r="T3368" s="116">
        <v>0</v>
      </c>
      <c r="U3368" s="116">
        <v>0</v>
      </c>
      <c r="V3368" s="116">
        <v>0</v>
      </c>
      <c r="W3368" s="22">
        <f t="shared" si="791"/>
        <v>42</v>
      </c>
      <c r="X3368" s="22">
        <f t="shared" si="792"/>
        <v>34.5</v>
      </c>
      <c r="Y3368" s="22">
        <f ca="1">OFFSET('Cost Study'!$B$7,'Operations Support'!$C3368,'Operations Support'!$B3368)*$H3368</f>
        <v>1511.1</v>
      </c>
      <c r="Z3368" s="23">
        <f ca="1">Y3368*'Cost Study'!$B$31</f>
        <v>84397.851304594529</v>
      </c>
      <c r="AA3368" s="23">
        <f ca="1">IF(A3368=10298,1.51,1)*IF($B3368&lt;3,$D3368*'Cost Study'!$B$32*OFFSET('Cost Study'!$B$7,'Operations Support'!$C3368,'Operations Support'!$B3368),0)</f>
        <v>56.064000000000007</v>
      </c>
      <c r="AB3368" s="24">
        <f ca="1">AA3368*'Cost Study'!$B$31</f>
        <v>3131.282599126986</v>
      </c>
      <c r="AC3368" s="23">
        <f ca="1">Y3368*'Cost Study'!$B$31</f>
        <v>84397.851304594529</v>
      </c>
      <c r="AD3368" s="24">
        <f ca="1">AA3368*'Cost Study'!$B$31</f>
        <v>3131.282599126986</v>
      </c>
      <c r="AE3368" s="377">
        <f t="shared" ca="1" si="793"/>
        <v>87529.133903721522</v>
      </c>
      <c r="AF3368" s="377">
        <f t="shared" ca="1" si="794"/>
        <v>87529.133903721522</v>
      </c>
      <c r="AH3368" s="688">
        <f>IFERROR($H3368/SUMIF($A:$A,$A3368,$H:$H)*SUMIF(Summary!$A$110:$A$186,$A3368,Summary!$P$110:$P$186),0)</f>
        <v>31490.826053343913</v>
      </c>
      <c r="AI3368" s="689">
        <f t="shared" ca="1" si="780"/>
        <v>56038.307850377605</v>
      </c>
      <c r="AJ3368" s="688">
        <f>IFERROR(H3368/SUMIF(A:A,A3368,H:H)*SUMIF(Summary!$A$110:$A$186,'Operations Support'!A3368,Summary!$Q$110:$Q$186),0)</f>
        <v>31578.193714214111</v>
      </c>
      <c r="AK3368" s="688">
        <f t="shared" ca="1" si="781"/>
        <v>55950.940189507412</v>
      </c>
      <c r="AM3368" s="688">
        <f>IFERROR($H3368/SUMIF($A:$A,$A3368,$H:$H)*SUMIF(Summary!$A$230:$A$266,$A3368,Summary!$P$230:$P$266),0)</f>
        <v>5958.1082824956875</v>
      </c>
      <c r="AN3368" s="688">
        <f>IFERROR($H3368/SUMIF($A:$A,$A3368,$H:$H)*(SUMIF(Summary!$A$230:$A$266,$A3368,Summary!$L$230:$L$266)+SUMIF(Summary!$A$281:$A$317,$A3368,Summary!$L$281:$L$317))-AM3368,0)</f>
        <v>31021.748761859973</v>
      </c>
      <c r="AO3368" s="688">
        <f>IFERROR($H3368/SUMIF($A:$A,$A3368,$H:$H)*SUMIF(Summary!$A$230:$A$266,$A3368,Summary!$Q$230:$Q$266),0)</f>
        <v>5974.6383659863914</v>
      </c>
      <c r="AP3368" s="688">
        <f>IFERROR($H3368/SUMIF($A:$A,$A3368,$H:$H)*(SUMIF(Summary!$A$230:$A$266,$A3368,Summary!$L$230:$L$266)+SUMIF(Summary!$A$281:$A$317,$A3368,Summary!$L$281:$L$317))-AO3368,0)</f>
        <v>31005.218678369267</v>
      </c>
      <c r="AQ3368" s="306"/>
      <c r="AR3368" s="688">
        <f t="shared" ca="1" si="782"/>
        <v>87060.056612237575</v>
      </c>
      <c r="AS3368" s="688">
        <f t="shared" ca="1" si="783"/>
        <v>86956.158867876686</v>
      </c>
    </row>
    <row r="3369" spans="1:45" x14ac:dyDescent="0.2">
      <c r="A3369" s="423">
        <v>13231</v>
      </c>
      <c r="B3369" s="424">
        <v>1</v>
      </c>
      <c r="C3369" s="425" t="s">
        <v>304</v>
      </c>
      <c r="D3369" s="422">
        <f t="shared" si="784"/>
        <v>0</v>
      </c>
      <c r="E3369" s="422">
        <f t="shared" si="785"/>
        <v>0</v>
      </c>
      <c r="F3369" s="422">
        <f t="shared" si="786"/>
        <v>0</v>
      </c>
      <c r="G3369" s="422">
        <f t="shared" si="787"/>
        <v>0</v>
      </c>
      <c r="H3369" s="22">
        <f t="shared" si="788"/>
        <v>0</v>
      </c>
      <c r="I3369" s="116">
        <v>0</v>
      </c>
      <c r="J3369" s="116">
        <v>0</v>
      </c>
      <c r="K3369" s="116">
        <v>0</v>
      </c>
      <c r="L3369" s="116">
        <v>0</v>
      </c>
      <c r="M3369" s="22">
        <f t="shared" si="789"/>
        <v>0</v>
      </c>
      <c r="N3369" s="116">
        <v>0</v>
      </c>
      <c r="O3369" s="116">
        <v>0</v>
      </c>
      <c r="P3369" s="116">
        <v>0</v>
      </c>
      <c r="Q3369" s="116">
        <v>0</v>
      </c>
      <c r="R3369" s="22">
        <f t="shared" si="790"/>
        <v>0</v>
      </c>
      <c r="S3369" s="116">
        <v>0</v>
      </c>
      <c r="T3369" s="116">
        <v>0</v>
      </c>
      <c r="U3369" s="116">
        <v>0</v>
      </c>
      <c r="V3369" s="116">
        <v>0</v>
      </c>
      <c r="W3369" s="22">
        <f t="shared" si="791"/>
        <v>0</v>
      </c>
      <c r="X3369" s="22">
        <f t="shared" si="792"/>
        <v>0</v>
      </c>
      <c r="Y3369" s="22">
        <f ca="1">OFFSET('Cost Study'!$B$7,'Operations Support'!$C3369,'Operations Support'!$B3369)*$H3369</f>
        <v>0</v>
      </c>
      <c r="Z3369" s="23">
        <f ca="1">Y3369*'Cost Study'!$B$31</f>
        <v>0</v>
      </c>
      <c r="AA3369" s="23">
        <f ca="1">IF(A3369=10298,1.51,1)*IF($B3369&lt;3,$D3369*'Cost Study'!$B$32*OFFSET('Cost Study'!$B$7,'Operations Support'!$C3369,'Operations Support'!$B3369),0)</f>
        <v>0</v>
      </c>
      <c r="AB3369" s="24">
        <f ca="1">AA3369*'Cost Study'!$B$31</f>
        <v>0</v>
      </c>
      <c r="AC3369" s="23">
        <f ca="1">Y3369*'Cost Study'!$B$31</f>
        <v>0</v>
      </c>
      <c r="AD3369" s="24">
        <f ca="1">AA3369*'Cost Study'!$B$31</f>
        <v>0</v>
      </c>
      <c r="AE3369" s="377">
        <f t="shared" ca="1" si="793"/>
        <v>0</v>
      </c>
      <c r="AF3369" s="377">
        <f t="shared" ca="1" si="794"/>
        <v>0</v>
      </c>
      <c r="AH3369" s="688">
        <f>IFERROR($H3369/SUMIF($A:$A,$A3369,$H:$H)*SUMIF(Summary!$A$110:$A$186,$A3369,Summary!$P$110:$P$186),0)</f>
        <v>0</v>
      </c>
      <c r="AI3369" s="689">
        <f t="shared" ca="1" si="780"/>
        <v>0</v>
      </c>
      <c r="AJ3369" s="688">
        <f>IFERROR(H3369/SUMIF(A:A,A3369,H:H)*SUMIF(Summary!$A$110:$A$186,'Operations Support'!A3369,Summary!$Q$110:$Q$186),0)</f>
        <v>0</v>
      </c>
      <c r="AK3369" s="688">
        <f t="shared" ca="1" si="781"/>
        <v>0</v>
      </c>
      <c r="AM3369" s="688">
        <f>IFERROR($H3369/SUMIF($A:$A,$A3369,$H:$H)*SUMIF(Summary!$A$230:$A$266,$A3369,Summary!$P$230:$P$266),0)</f>
        <v>0</v>
      </c>
      <c r="AN3369" s="688">
        <f>IFERROR($H3369/SUMIF($A:$A,$A3369,$H:$H)*(SUMIF(Summary!$A$230:$A$266,$A3369,Summary!$L$230:$L$266)+SUMIF(Summary!$A$281:$A$317,$A3369,Summary!$L$281:$L$317))-AM3369,0)</f>
        <v>0</v>
      </c>
      <c r="AO3369" s="688">
        <f>IFERROR($H3369/SUMIF($A:$A,$A3369,$H:$H)*SUMIF(Summary!$A$230:$A$266,$A3369,Summary!$Q$230:$Q$266),0)</f>
        <v>0</v>
      </c>
      <c r="AP3369" s="688">
        <f>IFERROR($H3369/SUMIF($A:$A,$A3369,$H:$H)*(SUMIF(Summary!$A$230:$A$266,$A3369,Summary!$L$230:$L$266)+SUMIF(Summary!$A$281:$A$317,$A3369,Summary!$L$281:$L$317))-AO3369,0)</f>
        <v>0</v>
      </c>
      <c r="AQ3369" s="306"/>
      <c r="AR3369" s="688">
        <f t="shared" ca="1" si="782"/>
        <v>0</v>
      </c>
      <c r="AS3369" s="688">
        <f t="shared" ca="1" si="783"/>
        <v>0</v>
      </c>
    </row>
    <row r="3370" spans="1:45" x14ac:dyDescent="0.2">
      <c r="A3370" s="423">
        <v>13231</v>
      </c>
      <c r="B3370" s="424">
        <v>1</v>
      </c>
      <c r="C3370" s="425" t="s">
        <v>305</v>
      </c>
      <c r="D3370" s="422">
        <f t="shared" si="784"/>
        <v>320</v>
      </c>
      <c r="E3370" s="422">
        <f t="shared" si="785"/>
        <v>0</v>
      </c>
      <c r="F3370" s="422">
        <f t="shared" si="786"/>
        <v>680</v>
      </c>
      <c r="G3370" s="422">
        <f t="shared" si="787"/>
        <v>0</v>
      </c>
      <c r="H3370" s="22">
        <f t="shared" si="788"/>
        <v>1000</v>
      </c>
      <c r="I3370" s="116">
        <v>199</v>
      </c>
      <c r="J3370" s="116">
        <v>0</v>
      </c>
      <c r="K3370" s="116">
        <v>262</v>
      </c>
      <c r="L3370" s="116">
        <v>0</v>
      </c>
      <c r="M3370" s="22">
        <f t="shared" si="789"/>
        <v>461</v>
      </c>
      <c r="N3370" s="116">
        <v>60</v>
      </c>
      <c r="O3370" s="116">
        <v>0</v>
      </c>
      <c r="P3370" s="116">
        <v>415</v>
      </c>
      <c r="Q3370" s="116">
        <v>0</v>
      </c>
      <c r="R3370" s="22">
        <f t="shared" si="790"/>
        <v>475</v>
      </c>
      <c r="S3370" s="116">
        <v>61</v>
      </c>
      <c r="T3370" s="116">
        <v>0</v>
      </c>
      <c r="U3370" s="116">
        <v>3</v>
      </c>
      <c r="V3370" s="116">
        <v>0</v>
      </c>
      <c r="W3370" s="22">
        <f t="shared" si="791"/>
        <v>64</v>
      </c>
      <c r="X3370" s="22">
        <f t="shared" si="792"/>
        <v>33.333333333333336</v>
      </c>
      <c r="Y3370" s="22">
        <f ca="1">OFFSET('Cost Study'!$B$7,'Operations Support'!$C3370,'Operations Support'!$B3370)*$H3370</f>
        <v>1960</v>
      </c>
      <c r="Z3370" s="23">
        <f ca="1">Y3370*'Cost Study'!$B$31</f>
        <v>109469.78264642002</v>
      </c>
      <c r="AA3370" s="23">
        <f ca="1">IF(A3370=10298,1.51,1)*IF($B3370&lt;3,$D3370*'Cost Study'!$B$32*OFFSET('Cost Study'!$B$7,'Operations Support'!$C3370,'Operations Support'!$B3370),0)</f>
        <v>62.72</v>
      </c>
      <c r="AB3370" s="24">
        <f ca="1">AA3370*'Cost Study'!$B$31</f>
        <v>3503.0330446854405</v>
      </c>
      <c r="AC3370" s="23">
        <f ca="1">Y3370*'Cost Study'!$B$31</f>
        <v>109469.78264642002</v>
      </c>
      <c r="AD3370" s="24">
        <f ca="1">AA3370*'Cost Study'!$B$31</f>
        <v>3503.0330446854405</v>
      </c>
      <c r="AE3370" s="377">
        <f t="shared" ca="1" si="793"/>
        <v>112972.81569110545</v>
      </c>
      <c r="AF3370" s="377">
        <f t="shared" ca="1" si="794"/>
        <v>112972.81569110545</v>
      </c>
      <c r="AH3370" s="688">
        <f>IFERROR($H3370/SUMIF($A:$A,$A3370,$H:$H)*SUMIF(Summary!$A$110:$A$186,$A3370,Summary!$P$110:$P$186),0)</f>
        <v>30425.91889211972</v>
      </c>
      <c r="AI3370" s="689">
        <f t="shared" ca="1" si="780"/>
        <v>82546.896798985734</v>
      </c>
      <c r="AJ3370" s="688">
        <f>IFERROR(H3370/SUMIF(A:A,A3370,H:H)*SUMIF(Summary!$A$110:$A$186,'Operations Support'!A3370,Summary!$Q$110:$Q$186),0)</f>
        <v>30510.332091028122</v>
      </c>
      <c r="AK3370" s="688">
        <f t="shared" ca="1" si="781"/>
        <v>82462.483600077336</v>
      </c>
      <c r="AM3370" s="688">
        <f>IFERROR($H3370/SUMIF($A:$A,$A3370,$H:$H)*SUMIF(Summary!$A$230:$A$266,$A3370,Summary!$P$230:$P$266),0)</f>
        <v>5756.6263598992145</v>
      </c>
      <c r="AN3370" s="688">
        <f>IFERROR($H3370/SUMIF($A:$A,$A3370,$H:$H)*(SUMIF(Summary!$A$230:$A$266,$A3370,Summary!$L$230:$L$266)+SUMIF(Summary!$A$281:$A$317,$A3370,Summary!$L$281:$L$317))-AM3370,0)</f>
        <v>29972.7041177391</v>
      </c>
      <c r="AO3370" s="688">
        <f>IFERROR($H3370/SUMIF($A:$A,$A3370,$H:$H)*SUMIF(Summary!$A$230:$A$266,$A3370,Summary!$Q$230:$Q$266),0)</f>
        <v>5772.5974550593146</v>
      </c>
      <c r="AP3370" s="688">
        <f>IFERROR($H3370/SUMIF($A:$A,$A3370,$H:$H)*(SUMIF(Summary!$A$230:$A$266,$A3370,Summary!$L$230:$L$266)+SUMIF(Summary!$A$281:$A$317,$A3370,Summary!$L$281:$L$317))-AO3370,0)</f>
        <v>29956.733022578999</v>
      </c>
      <c r="AQ3370" s="306"/>
      <c r="AR3370" s="688">
        <f t="shared" ca="1" si="782"/>
        <v>112519.60091672483</v>
      </c>
      <c r="AS3370" s="688">
        <f t="shared" ca="1" si="783"/>
        <v>112419.21662265633</v>
      </c>
    </row>
    <row r="3371" spans="1:45" x14ac:dyDescent="0.2">
      <c r="A3371" s="423">
        <v>13231</v>
      </c>
      <c r="B3371" s="424">
        <v>1</v>
      </c>
      <c r="C3371" s="425" t="s">
        <v>306</v>
      </c>
      <c r="D3371" s="422">
        <f t="shared" si="784"/>
        <v>105</v>
      </c>
      <c r="E3371" s="422">
        <f t="shared" si="785"/>
        <v>0</v>
      </c>
      <c r="F3371" s="422">
        <f t="shared" si="786"/>
        <v>102</v>
      </c>
      <c r="G3371" s="422">
        <f t="shared" si="787"/>
        <v>0</v>
      </c>
      <c r="H3371" s="22">
        <f t="shared" si="788"/>
        <v>207</v>
      </c>
      <c r="I3371" s="116">
        <v>66</v>
      </c>
      <c r="J3371" s="116">
        <v>0</v>
      </c>
      <c r="K3371" s="116">
        <v>21</v>
      </c>
      <c r="L3371" s="116">
        <v>0</v>
      </c>
      <c r="M3371" s="22">
        <f t="shared" si="789"/>
        <v>87</v>
      </c>
      <c r="N3371" s="116">
        <v>39</v>
      </c>
      <c r="O3371" s="116">
        <v>0</v>
      </c>
      <c r="P3371" s="116">
        <v>60</v>
      </c>
      <c r="Q3371" s="116">
        <v>0</v>
      </c>
      <c r="R3371" s="22">
        <f t="shared" si="790"/>
        <v>99</v>
      </c>
      <c r="S3371" s="116">
        <v>0</v>
      </c>
      <c r="T3371" s="116">
        <v>0</v>
      </c>
      <c r="U3371" s="116">
        <v>21</v>
      </c>
      <c r="V3371" s="116">
        <v>0</v>
      </c>
      <c r="W3371" s="22">
        <f t="shared" si="791"/>
        <v>21</v>
      </c>
      <c r="X3371" s="22">
        <f t="shared" si="792"/>
        <v>6.9</v>
      </c>
      <c r="Y3371" s="22">
        <f ca="1">OFFSET('Cost Study'!$B$7,'Operations Support'!$C3371,'Operations Support'!$B3371)*$H3371</f>
        <v>229.77</v>
      </c>
      <c r="Z3371" s="23">
        <f ca="1">Y3371*'Cost Study'!$B$31</f>
        <v>12833.097938095882</v>
      </c>
      <c r="AA3371" s="23">
        <f ca="1">IF(A3371=10298,1.51,1)*IF($B3371&lt;3,$D3371*'Cost Study'!$B$32*OFFSET('Cost Study'!$B$7,'Operations Support'!$C3371,'Operations Support'!$B3371),0)</f>
        <v>11.655000000000001</v>
      </c>
      <c r="AB3371" s="24">
        <f ca="1">AA3371*'Cost Study'!$B$31</f>
        <v>650.95424323674763</v>
      </c>
      <c r="AC3371" s="23">
        <f ca="1">Y3371*'Cost Study'!$B$31</f>
        <v>12833.097938095882</v>
      </c>
      <c r="AD3371" s="24">
        <f ca="1">AA3371*'Cost Study'!$B$31</f>
        <v>650.95424323674763</v>
      </c>
      <c r="AE3371" s="377">
        <f t="shared" ca="1" si="793"/>
        <v>13484.052181332629</v>
      </c>
      <c r="AF3371" s="377">
        <f t="shared" ca="1" si="794"/>
        <v>13484.052181332629</v>
      </c>
      <c r="AH3371" s="688">
        <f>IFERROR($H3371/SUMIF($A:$A,$A3371,$H:$H)*SUMIF(Summary!$A$110:$A$186,$A3371,Summary!$P$110:$P$186),0)</f>
        <v>6298.1652106687825</v>
      </c>
      <c r="AI3371" s="689">
        <f t="shared" ca="1" si="780"/>
        <v>7185.8869706638461</v>
      </c>
      <c r="AJ3371" s="688">
        <f>IFERROR(H3371/SUMIF(A:A,A3371,H:H)*SUMIF(Summary!$A$110:$A$186,'Operations Support'!A3371,Summary!$Q$110:$Q$186),0)</f>
        <v>6315.6387428428216</v>
      </c>
      <c r="AK3371" s="688">
        <f t="shared" ca="1" si="781"/>
        <v>7168.413438489807</v>
      </c>
      <c r="AM3371" s="688">
        <f>IFERROR($H3371/SUMIF($A:$A,$A3371,$H:$H)*SUMIF(Summary!$A$230:$A$266,$A3371,Summary!$P$230:$P$266),0)</f>
        <v>1191.6216564991373</v>
      </c>
      <c r="AN3371" s="688">
        <f>IFERROR($H3371/SUMIF($A:$A,$A3371,$H:$H)*(SUMIF(Summary!$A$230:$A$266,$A3371,Summary!$L$230:$L$266)+SUMIF(Summary!$A$281:$A$317,$A3371,Summary!$L$281:$L$317))-AM3371,0)</f>
        <v>6204.3497523719952</v>
      </c>
      <c r="AO3371" s="688">
        <f>IFERROR($H3371/SUMIF($A:$A,$A3371,$H:$H)*SUMIF(Summary!$A$230:$A$266,$A3371,Summary!$Q$230:$Q$266),0)</f>
        <v>1194.9276731972782</v>
      </c>
      <c r="AP3371" s="688">
        <f>IFERROR($H3371/SUMIF($A:$A,$A3371,$H:$H)*(SUMIF(Summary!$A$230:$A$266,$A3371,Summary!$L$230:$L$266)+SUMIF(Summary!$A$281:$A$317,$A3371,Summary!$L$281:$L$317))-AO3371,0)</f>
        <v>6201.0437356738548</v>
      </c>
      <c r="AQ3371" s="306"/>
      <c r="AR3371" s="688">
        <f t="shared" ca="1" si="782"/>
        <v>13390.236723035841</v>
      </c>
      <c r="AS3371" s="688">
        <f t="shared" ca="1" si="783"/>
        <v>13369.457174163661</v>
      </c>
    </row>
    <row r="3372" spans="1:45" x14ac:dyDescent="0.2">
      <c r="A3372" s="423">
        <v>13231</v>
      </c>
      <c r="B3372" s="424">
        <v>1</v>
      </c>
      <c r="C3372" s="425" t="s">
        <v>307</v>
      </c>
      <c r="D3372" s="422">
        <f t="shared" si="784"/>
        <v>0</v>
      </c>
      <c r="E3372" s="422">
        <f t="shared" si="785"/>
        <v>0</v>
      </c>
      <c r="F3372" s="422">
        <f t="shared" si="786"/>
        <v>0</v>
      </c>
      <c r="G3372" s="422">
        <f t="shared" si="787"/>
        <v>0</v>
      </c>
      <c r="H3372" s="22">
        <f t="shared" si="788"/>
        <v>0</v>
      </c>
      <c r="I3372" s="116">
        <v>0</v>
      </c>
      <c r="J3372" s="116">
        <v>0</v>
      </c>
      <c r="K3372" s="116">
        <v>0</v>
      </c>
      <c r="L3372" s="116">
        <v>0</v>
      </c>
      <c r="M3372" s="22">
        <f t="shared" si="789"/>
        <v>0</v>
      </c>
      <c r="N3372" s="116">
        <v>0</v>
      </c>
      <c r="O3372" s="116">
        <v>0</v>
      </c>
      <c r="P3372" s="116">
        <v>0</v>
      </c>
      <c r="Q3372" s="116">
        <v>0</v>
      </c>
      <c r="R3372" s="22">
        <f t="shared" si="790"/>
        <v>0</v>
      </c>
      <c r="S3372" s="116">
        <v>0</v>
      </c>
      <c r="T3372" s="116">
        <v>0</v>
      </c>
      <c r="U3372" s="116">
        <v>0</v>
      </c>
      <c r="V3372" s="116">
        <v>0</v>
      </c>
      <c r="W3372" s="22">
        <f t="shared" si="791"/>
        <v>0</v>
      </c>
      <c r="X3372" s="22">
        <f t="shared" si="792"/>
        <v>0</v>
      </c>
      <c r="Y3372" s="22">
        <f ca="1">OFFSET('Cost Study'!$B$7,'Operations Support'!$C3372,'Operations Support'!$B3372)*$H3372</f>
        <v>0</v>
      </c>
      <c r="Z3372" s="23">
        <f ca="1">Y3372*'Cost Study'!$B$31</f>
        <v>0</v>
      </c>
      <c r="AA3372" s="23">
        <f ca="1">IF(A3372=10298,1.51,1)*IF($B3372&lt;3,$D3372*'Cost Study'!$B$32*OFFSET('Cost Study'!$B$7,'Operations Support'!$C3372,'Operations Support'!$B3372),0)</f>
        <v>0</v>
      </c>
      <c r="AB3372" s="24">
        <f ca="1">AA3372*'Cost Study'!$B$31</f>
        <v>0</v>
      </c>
      <c r="AC3372" s="23">
        <f ca="1">Y3372*'Cost Study'!$B$31</f>
        <v>0</v>
      </c>
      <c r="AD3372" s="24">
        <f ca="1">AA3372*'Cost Study'!$B$31</f>
        <v>0</v>
      </c>
      <c r="AE3372" s="377">
        <f t="shared" ca="1" si="793"/>
        <v>0</v>
      </c>
      <c r="AF3372" s="377">
        <f t="shared" ca="1" si="794"/>
        <v>0</v>
      </c>
      <c r="AH3372" s="688">
        <f>IFERROR($H3372/SUMIF($A:$A,$A3372,$H:$H)*SUMIF(Summary!$A$110:$A$186,$A3372,Summary!$P$110:$P$186),0)</f>
        <v>0</v>
      </c>
      <c r="AI3372" s="689">
        <f t="shared" ca="1" si="780"/>
        <v>0</v>
      </c>
      <c r="AJ3372" s="688">
        <f>IFERROR(H3372/SUMIF(A:A,A3372,H:H)*SUMIF(Summary!$A$110:$A$186,'Operations Support'!A3372,Summary!$Q$110:$Q$186),0)</f>
        <v>0</v>
      </c>
      <c r="AK3372" s="688">
        <f t="shared" ca="1" si="781"/>
        <v>0</v>
      </c>
      <c r="AM3372" s="688">
        <f>IFERROR($H3372/SUMIF($A:$A,$A3372,$H:$H)*SUMIF(Summary!$A$230:$A$266,$A3372,Summary!$P$230:$P$266),0)</f>
        <v>0</v>
      </c>
      <c r="AN3372" s="688">
        <f>IFERROR($H3372/SUMIF($A:$A,$A3372,$H:$H)*(SUMIF(Summary!$A$230:$A$266,$A3372,Summary!$L$230:$L$266)+SUMIF(Summary!$A$281:$A$317,$A3372,Summary!$L$281:$L$317))-AM3372,0)</f>
        <v>0</v>
      </c>
      <c r="AO3372" s="688">
        <f>IFERROR($H3372/SUMIF($A:$A,$A3372,$H:$H)*SUMIF(Summary!$A$230:$A$266,$A3372,Summary!$Q$230:$Q$266),0)</f>
        <v>0</v>
      </c>
      <c r="AP3372" s="688">
        <f>IFERROR($H3372/SUMIF($A:$A,$A3372,$H:$H)*(SUMIF(Summary!$A$230:$A$266,$A3372,Summary!$L$230:$L$266)+SUMIF(Summary!$A$281:$A$317,$A3372,Summary!$L$281:$L$317))-AO3372,0)</f>
        <v>0</v>
      </c>
      <c r="AQ3372" s="306"/>
      <c r="AR3372" s="688">
        <f t="shared" ca="1" si="782"/>
        <v>0</v>
      </c>
      <c r="AS3372" s="688">
        <f t="shared" ca="1" si="783"/>
        <v>0</v>
      </c>
    </row>
    <row r="3373" spans="1:45" x14ac:dyDescent="0.2">
      <c r="A3373" s="423">
        <v>13231</v>
      </c>
      <c r="B3373" s="424">
        <v>1</v>
      </c>
      <c r="C3373" s="425" t="s">
        <v>308</v>
      </c>
      <c r="D3373" s="422">
        <f t="shared" si="784"/>
        <v>0</v>
      </c>
      <c r="E3373" s="422">
        <f t="shared" si="785"/>
        <v>0</v>
      </c>
      <c r="F3373" s="422">
        <f t="shared" si="786"/>
        <v>0</v>
      </c>
      <c r="G3373" s="422">
        <f t="shared" si="787"/>
        <v>0</v>
      </c>
      <c r="H3373" s="22">
        <f t="shared" si="788"/>
        <v>0</v>
      </c>
      <c r="I3373" s="116">
        <v>0</v>
      </c>
      <c r="J3373" s="116">
        <v>0</v>
      </c>
      <c r="K3373" s="116">
        <v>0</v>
      </c>
      <c r="L3373" s="116">
        <v>0</v>
      </c>
      <c r="M3373" s="22">
        <f t="shared" si="789"/>
        <v>0</v>
      </c>
      <c r="N3373" s="116">
        <v>0</v>
      </c>
      <c r="O3373" s="116">
        <v>0</v>
      </c>
      <c r="P3373" s="116">
        <v>0</v>
      </c>
      <c r="Q3373" s="116">
        <v>0</v>
      </c>
      <c r="R3373" s="22">
        <f t="shared" si="790"/>
        <v>0</v>
      </c>
      <c r="S3373" s="116">
        <v>0</v>
      </c>
      <c r="T3373" s="116">
        <v>0</v>
      </c>
      <c r="U3373" s="116">
        <v>0</v>
      </c>
      <c r="V3373" s="116">
        <v>0</v>
      </c>
      <c r="W3373" s="22">
        <f t="shared" si="791"/>
        <v>0</v>
      </c>
      <c r="X3373" s="22">
        <f t="shared" si="792"/>
        <v>0</v>
      </c>
      <c r="Y3373" s="22">
        <f ca="1">OFFSET('Cost Study'!$B$7,'Operations Support'!$C3373,'Operations Support'!$B3373)*$H3373</f>
        <v>0</v>
      </c>
      <c r="Z3373" s="23">
        <f ca="1">Y3373*'Cost Study'!$B$31</f>
        <v>0</v>
      </c>
      <c r="AA3373" s="23">
        <f ca="1">IF(A3373=10298,1.51,1)*IF($B3373&lt;3,$D3373*'Cost Study'!$B$32*OFFSET('Cost Study'!$B$7,'Operations Support'!$C3373,'Operations Support'!$B3373),0)</f>
        <v>0</v>
      </c>
      <c r="AB3373" s="24">
        <f ca="1">AA3373*'Cost Study'!$B$31</f>
        <v>0</v>
      </c>
      <c r="AC3373" s="23">
        <f ca="1">Y3373*'Cost Study'!$B$31</f>
        <v>0</v>
      </c>
      <c r="AD3373" s="24">
        <f ca="1">AA3373*'Cost Study'!$B$31</f>
        <v>0</v>
      </c>
      <c r="AE3373" s="377">
        <f t="shared" ca="1" si="793"/>
        <v>0</v>
      </c>
      <c r="AF3373" s="377">
        <f t="shared" ca="1" si="794"/>
        <v>0</v>
      </c>
      <c r="AH3373" s="688">
        <f>IFERROR($H3373/SUMIF($A:$A,$A3373,$H:$H)*SUMIF(Summary!$A$110:$A$186,$A3373,Summary!$P$110:$P$186),0)</f>
        <v>0</v>
      </c>
      <c r="AI3373" s="689">
        <f t="shared" ca="1" si="780"/>
        <v>0</v>
      </c>
      <c r="AJ3373" s="688">
        <f>IFERROR(H3373/SUMIF(A:A,A3373,H:H)*SUMIF(Summary!$A$110:$A$186,'Operations Support'!A3373,Summary!$Q$110:$Q$186),0)</f>
        <v>0</v>
      </c>
      <c r="AK3373" s="688">
        <f t="shared" ca="1" si="781"/>
        <v>0</v>
      </c>
      <c r="AM3373" s="688">
        <f>IFERROR($H3373/SUMIF($A:$A,$A3373,$H:$H)*SUMIF(Summary!$A$230:$A$266,$A3373,Summary!$P$230:$P$266),0)</f>
        <v>0</v>
      </c>
      <c r="AN3373" s="688">
        <f>IFERROR($H3373/SUMIF($A:$A,$A3373,$H:$H)*(SUMIF(Summary!$A$230:$A$266,$A3373,Summary!$L$230:$L$266)+SUMIF(Summary!$A$281:$A$317,$A3373,Summary!$L$281:$L$317))-AM3373,0)</f>
        <v>0</v>
      </c>
      <c r="AO3373" s="688">
        <f>IFERROR($H3373/SUMIF($A:$A,$A3373,$H:$H)*SUMIF(Summary!$A$230:$A$266,$A3373,Summary!$Q$230:$Q$266),0)</f>
        <v>0</v>
      </c>
      <c r="AP3373" s="688">
        <f>IFERROR($H3373/SUMIF($A:$A,$A3373,$H:$H)*(SUMIF(Summary!$A$230:$A$266,$A3373,Summary!$L$230:$L$266)+SUMIF(Summary!$A$281:$A$317,$A3373,Summary!$L$281:$L$317))-AO3373,0)</f>
        <v>0</v>
      </c>
      <c r="AQ3373" s="306"/>
      <c r="AR3373" s="688">
        <f t="shared" ca="1" si="782"/>
        <v>0</v>
      </c>
      <c r="AS3373" s="688">
        <f t="shared" ca="1" si="783"/>
        <v>0</v>
      </c>
    </row>
    <row r="3374" spans="1:45" x14ac:dyDescent="0.2">
      <c r="A3374" s="423">
        <v>13231</v>
      </c>
      <c r="B3374" s="424">
        <v>1</v>
      </c>
      <c r="C3374" s="425" t="s">
        <v>309</v>
      </c>
      <c r="D3374" s="422">
        <f t="shared" si="784"/>
        <v>0</v>
      </c>
      <c r="E3374" s="422">
        <f t="shared" si="785"/>
        <v>0</v>
      </c>
      <c r="F3374" s="422">
        <f t="shared" si="786"/>
        <v>0</v>
      </c>
      <c r="G3374" s="422">
        <f t="shared" si="787"/>
        <v>0</v>
      </c>
      <c r="H3374" s="22">
        <f t="shared" si="788"/>
        <v>0</v>
      </c>
      <c r="I3374" s="116">
        <v>0</v>
      </c>
      <c r="J3374" s="116">
        <v>0</v>
      </c>
      <c r="K3374" s="116">
        <v>0</v>
      </c>
      <c r="L3374" s="116">
        <v>0</v>
      </c>
      <c r="M3374" s="22">
        <f t="shared" si="789"/>
        <v>0</v>
      </c>
      <c r="N3374" s="116">
        <v>0</v>
      </c>
      <c r="O3374" s="116">
        <v>0</v>
      </c>
      <c r="P3374" s="116">
        <v>0</v>
      </c>
      <c r="Q3374" s="116">
        <v>0</v>
      </c>
      <c r="R3374" s="22">
        <f t="shared" si="790"/>
        <v>0</v>
      </c>
      <c r="S3374" s="116">
        <v>0</v>
      </c>
      <c r="T3374" s="116">
        <v>0</v>
      </c>
      <c r="U3374" s="116">
        <v>0</v>
      </c>
      <c r="V3374" s="116">
        <v>0</v>
      </c>
      <c r="W3374" s="22">
        <f t="shared" si="791"/>
        <v>0</v>
      </c>
      <c r="X3374" s="22">
        <f t="shared" si="792"/>
        <v>0</v>
      </c>
      <c r="Y3374" s="22">
        <f ca="1">OFFSET('Cost Study'!$B$7,'Operations Support'!$C3374,'Operations Support'!$B3374)*$H3374</f>
        <v>0</v>
      </c>
      <c r="Z3374" s="23">
        <f ca="1">Y3374*'Cost Study'!$B$31</f>
        <v>0</v>
      </c>
      <c r="AA3374" s="23">
        <f ca="1">IF(A3374=10298,1.51,1)*IF($B3374&lt;3,$D3374*'Cost Study'!$B$32*OFFSET('Cost Study'!$B$7,'Operations Support'!$C3374,'Operations Support'!$B3374),0)</f>
        <v>0</v>
      </c>
      <c r="AB3374" s="24">
        <f ca="1">AA3374*'Cost Study'!$B$31</f>
        <v>0</v>
      </c>
      <c r="AC3374" s="23">
        <f ca="1">Y3374*'Cost Study'!$B$31</f>
        <v>0</v>
      </c>
      <c r="AD3374" s="24">
        <f ca="1">AA3374*'Cost Study'!$B$31</f>
        <v>0</v>
      </c>
      <c r="AE3374" s="377">
        <f t="shared" ca="1" si="793"/>
        <v>0</v>
      </c>
      <c r="AF3374" s="377">
        <f t="shared" ca="1" si="794"/>
        <v>0</v>
      </c>
      <c r="AH3374" s="688">
        <f>IFERROR($H3374/SUMIF($A:$A,$A3374,$H:$H)*SUMIF(Summary!$A$110:$A$186,$A3374,Summary!$P$110:$P$186),0)</f>
        <v>0</v>
      </c>
      <c r="AI3374" s="689">
        <f t="shared" ref="AI3374:AI3437" ca="1" si="795">Z3374+AB3374-AH3374</f>
        <v>0</v>
      </c>
      <c r="AJ3374" s="688">
        <f>IFERROR(H3374/SUMIF(A:A,A3374,H:H)*SUMIF(Summary!$A$110:$A$186,'Operations Support'!A3374,Summary!$Q$110:$Q$186),0)</f>
        <v>0</v>
      </c>
      <c r="AK3374" s="688">
        <f t="shared" ref="AK3374:AK3437" ca="1" si="796">AC3374+AD3374-AJ3374</f>
        <v>0</v>
      </c>
      <c r="AM3374" s="688">
        <f>IFERROR($H3374/SUMIF($A:$A,$A3374,$H:$H)*SUMIF(Summary!$A$230:$A$266,$A3374,Summary!$P$230:$P$266),0)</f>
        <v>0</v>
      </c>
      <c r="AN3374" s="688">
        <f>IFERROR($H3374/SUMIF($A:$A,$A3374,$H:$H)*(SUMIF(Summary!$A$230:$A$266,$A3374,Summary!$L$230:$L$266)+SUMIF(Summary!$A$281:$A$317,$A3374,Summary!$L$281:$L$317))-AM3374,0)</f>
        <v>0</v>
      </c>
      <c r="AO3374" s="688">
        <f>IFERROR($H3374/SUMIF($A:$A,$A3374,$H:$H)*SUMIF(Summary!$A$230:$A$266,$A3374,Summary!$Q$230:$Q$266),0)</f>
        <v>0</v>
      </c>
      <c r="AP3374" s="688">
        <f>IFERROR($H3374/SUMIF($A:$A,$A3374,$H:$H)*(SUMIF(Summary!$A$230:$A$266,$A3374,Summary!$L$230:$L$266)+SUMIF(Summary!$A$281:$A$317,$A3374,Summary!$L$281:$L$317))-AO3374,0)</f>
        <v>0</v>
      </c>
      <c r="AQ3374" s="306"/>
      <c r="AR3374" s="688">
        <f t="shared" ref="AR3374:AR3437" ca="1" si="797">AI3374+AN3374</f>
        <v>0</v>
      </c>
      <c r="AS3374" s="688">
        <f t="shared" ref="AS3374:AS3437" ca="1" si="798">AK3374+AP3374</f>
        <v>0</v>
      </c>
    </row>
    <row r="3375" spans="1:45" x14ac:dyDescent="0.2">
      <c r="A3375" s="423">
        <v>13231</v>
      </c>
      <c r="B3375" s="424">
        <v>1</v>
      </c>
      <c r="C3375" s="425" t="s">
        <v>310</v>
      </c>
      <c r="D3375" s="422">
        <f t="shared" si="784"/>
        <v>0</v>
      </c>
      <c r="E3375" s="422">
        <f t="shared" si="785"/>
        <v>0</v>
      </c>
      <c r="F3375" s="422">
        <f t="shared" si="786"/>
        <v>0</v>
      </c>
      <c r="G3375" s="422">
        <f t="shared" si="787"/>
        <v>0</v>
      </c>
      <c r="H3375" s="22">
        <f t="shared" si="788"/>
        <v>0</v>
      </c>
      <c r="I3375" s="116">
        <v>0</v>
      </c>
      <c r="J3375" s="116">
        <v>0</v>
      </c>
      <c r="K3375" s="116">
        <v>0</v>
      </c>
      <c r="L3375" s="116">
        <v>0</v>
      </c>
      <c r="M3375" s="22">
        <f t="shared" si="789"/>
        <v>0</v>
      </c>
      <c r="N3375" s="116">
        <v>0</v>
      </c>
      <c r="O3375" s="116">
        <v>0</v>
      </c>
      <c r="P3375" s="116">
        <v>0</v>
      </c>
      <c r="Q3375" s="116">
        <v>0</v>
      </c>
      <c r="R3375" s="22">
        <f t="shared" si="790"/>
        <v>0</v>
      </c>
      <c r="S3375" s="116">
        <v>0</v>
      </c>
      <c r="T3375" s="116">
        <v>0</v>
      </c>
      <c r="U3375" s="116">
        <v>0</v>
      </c>
      <c r="V3375" s="116">
        <v>0</v>
      </c>
      <c r="W3375" s="22">
        <f t="shared" si="791"/>
        <v>0</v>
      </c>
      <c r="X3375" s="22">
        <f t="shared" si="792"/>
        <v>0</v>
      </c>
      <c r="Y3375" s="22">
        <f ca="1">OFFSET('Cost Study'!$B$7,'Operations Support'!$C3375,'Operations Support'!$B3375)*$H3375</f>
        <v>0</v>
      </c>
      <c r="Z3375" s="23">
        <f ca="1">Y3375*'Cost Study'!$B$31</f>
        <v>0</v>
      </c>
      <c r="AA3375" s="23">
        <f ca="1">IF(A3375=10298,1.51,1)*IF($B3375&lt;3,$D3375*'Cost Study'!$B$32*OFFSET('Cost Study'!$B$7,'Operations Support'!$C3375,'Operations Support'!$B3375),0)</f>
        <v>0</v>
      </c>
      <c r="AB3375" s="24">
        <f ca="1">AA3375*'Cost Study'!$B$31</f>
        <v>0</v>
      </c>
      <c r="AC3375" s="23">
        <f ca="1">Y3375*'Cost Study'!$B$31</f>
        <v>0</v>
      </c>
      <c r="AD3375" s="24">
        <f ca="1">AA3375*'Cost Study'!$B$31</f>
        <v>0</v>
      </c>
      <c r="AE3375" s="377">
        <f t="shared" ca="1" si="793"/>
        <v>0</v>
      </c>
      <c r="AF3375" s="377">
        <f t="shared" ca="1" si="794"/>
        <v>0</v>
      </c>
      <c r="AH3375" s="688">
        <f>IFERROR($H3375/SUMIF($A:$A,$A3375,$H:$H)*SUMIF(Summary!$A$110:$A$186,$A3375,Summary!$P$110:$P$186),0)</f>
        <v>0</v>
      </c>
      <c r="AI3375" s="689">
        <f t="shared" ca="1" si="795"/>
        <v>0</v>
      </c>
      <c r="AJ3375" s="688">
        <f>IFERROR(H3375/SUMIF(A:A,A3375,H:H)*SUMIF(Summary!$A$110:$A$186,'Operations Support'!A3375,Summary!$Q$110:$Q$186),0)</f>
        <v>0</v>
      </c>
      <c r="AK3375" s="688">
        <f t="shared" ca="1" si="796"/>
        <v>0</v>
      </c>
      <c r="AM3375" s="688">
        <f>IFERROR($H3375/SUMIF($A:$A,$A3375,$H:$H)*SUMIF(Summary!$A$230:$A$266,$A3375,Summary!$P$230:$P$266),0)</f>
        <v>0</v>
      </c>
      <c r="AN3375" s="688">
        <f>IFERROR($H3375/SUMIF($A:$A,$A3375,$H:$H)*(SUMIF(Summary!$A$230:$A$266,$A3375,Summary!$L$230:$L$266)+SUMIF(Summary!$A$281:$A$317,$A3375,Summary!$L$281:$L$317))-AM3375,0)</f>
        <v>0</v>
      </c>
      <c r="AO3375" s="688">
        <f>IFERROR($H3375/SUMIF($A:$A,$A3375,$H:$H)*SUMIF(Summary!$A$230:$A$266,$A3375,Summary!$Q$230:$Q$266),0)</f>
        <v>0</v>
      </c>
      <c r="AP3375" s="688">
        <f>IFERROR($H3375/SUMIF($A:$A,$A3375,$H:$H)*(SUMIF(Summary!$A$230:$A$266,$A3375,Summary!$L$230:$L$266)+SUMIF(Summary!$A$281:$A$317,$A3375,Summary!$L$281:$L$317))-AO3375,0)</f>
        <v>0</v>
      </c>
      <c r="AQ3375" s="306"/>
      <c r="AR3375" s="688">
        <f t="shared" ca="1" si="797"/>
        <v>0</v>
      </c>
      <c r="AS3375" s="688">
        <f t="shared" ca="1" si="798"/>
        <v>0</v>
      </c>
    </row>
    <row r="3376" spans="1:45" x14ac:dyDescent="0.2">
      <c r="A3376" s="423">
        <v>13231</v>
      </c>
      <c r="B3376" s="424">
        <v>1</v>
      </c>
      <c r="C3376" s="425" t="s">
        <v>311</v>
      </c>
      <c r="D3376" s="422">
        <f t="shared" si="784"/>
        <v>0</v>
      </c>
      <c r="E3376" s="422">
        <f t="shared" si="785"/>
        <v>0</v>
      </c>
      <c r="F3376" s="422">
        <f t="shared" si="786"/>
        <v>0</v>
      </c>
      <c r="G3376" s="422">
        <f t="shared" si="787"/>
        <v>0</v>
      </c>
      <c r="H3376" s="22">
        <f t="shared" si="788"/>
        <v>0</v>
      </c>
      <c r="I3376" s="116">
        <v>0</v>
      </c>
      <c r="J3376" s="116">
        <v>0</v>
      </c>
      <c r="K3376" s="116">
        <v>0</v>
      </c>
      <c r="L3376" s="116">
        <v>0</v>
      </c>
      <c r="M3376" s="22">
        <f t="shared" si="789"/>
        <v>0</v>
      </c>
      <c r="N3376" s="116">
        <v>0</v>
      </c>
      <c r="O3376" s="116">
        <v>0</v>
      </c>
      <c r="P3376" s="116">
        <v>0</v>
      </c>
      <c r="Q3376" s="116">
        <v>0</v>
      </c>
      <c r="R3376" s="22">
        <f t="shared" si="790"/>
        <v>0</v>
      </c>
      <c r="S3376" s="116">
        <v>0</v>
      </c>
      <c r="T3376" s="116">
        <v>0</v>
      </c>
      <c r="U3376" s="116">
        <v>0</v>
      </c>
      <c r="V3376" s="116">
        <v>0</v>
      </c>
      <c r="W3376" s="22">
        <f t="shared" si="791"/>
        <v>0</v>
      </c>
      <c r="X3376" s="22">
        <f t="shared" si="792"/>
        <v>0</v>
      </c>
      <c r="Y3376" s="22">
        <f ca="1">OFFSET('Cost Study'!$B$7,'Operations Support'!$C3376,'Operations Support'!$B3376)*$H3376</f>
        <v>0</v>
      </c>
      <c r="Z3376" s="23">
        <f ca="1">Y3376*'Cost Study'!$B$31</f>
        <v>0</v>
      </c>
      <c r="AA3376" s="23">
        <f ca="1">IF(A3376=10298,1.51,1)*IF($B3376&lt;3,$D3376*'Cost Study'!$B$32*OFFSET('Cost Study'!$B$7,'Operations Support'!$C3376,'Operations Support'!$B3376),0)</f>
        <v>0</v>
      </c>
      <c r="AB3376" s="24">
        <f ca="1">AA3376*'Cost Study'!$B$31</f>
        <v>0</v>
      </c>
      <c r="AC3376" s="23">
        <f ca="1">Y3376*'Cost Study'!$B$31</f>
        <v>0</v>
      </c>
      <c r="AD3376" s="24">
        <f ca="1">AA3376*'Cost Study'!$B$31</f>
        <v>0</v>
      </c>
      <c r="AE3376" s="377">
        <f t="shared" ca="1" si="793"/>
        <v>0</v>
      </c>
      <c r="AF3376" s="377">
        <f t="shared" ca="1" si="794"/>
        <v>0</v>
      </c>
      <c r="AH3376" s="688">
        <f>IFERROR($H3376/SUMIF($A:$A,$A3376,$H:$H)*SUMIF(Summary!$A$110:$A$186,$A3376,Summary!$P$110:$P$186),0)</f>
        <v>0</v>
      </c>
      <c r="AI3376" s="689">
        <f t="shared" ca="1" si="795"/>
        <v>0</v>
      </c>
      <c r="AJ3376" s="688">
        <f>IFERROR(H3376/SUMIF(A:A,A3376,H:H)*SUMIF(Summary!$A$110:$A$186,'Operations Support'!A3376,Summary!$Q$110:$Q$186),0)</f>
        <v>0</v>
      </c>
      <c r="AK3376" s="688">
        <f t="shared" ca="1" si="796"/>
        <v>0</v>
      </c>
      <c r="AM3376" s="688">
        <f>IFERROR($H3376/SUMIF($A:$A,$A3376,$H:$H)*SUMIF(Summary!$A$230:$A$266,$A3376,Summary!$P$230:$P$266),0)</f>
        <v>0</v>
      </c>
      <c r="AN3376" s="688">
        <f>IFERROR($H3376/SUMIF($A:$A,$A3376,$H:$H)*(SUMIF(Summary!$A$230:$A$266,$A3376,Summary!$L$230:$L$266)+SUMIF(Summary!$A$281:$A$317,$A3376,Summary!$L$281:$L$317))-AM3376,0)</f>
        <v>0</v>
      </c>
      <c r="AO3376" s="688">
        <f>IFERROR($H3376/SUMIF($A:$A,$A3376,$H:$H)*SUMIF(Summary!$A$230:$A$266,$A3376,Summary!$Q$230:$Q$266),0)</f>
        <v>0</v>
      </c>
      <c r="AP3376" s="688">
        <f>IFERROR($H3376/SUMIF($A:$A,$A3376,$H:$H)*(SUMIF(Summary!$A$230:$A$266,$A3376,Summary!$L$230:$L$266)+SUMIF(Summary!$A$281:$A$317,$A3376,Summary!$L$281:$L$317))-AO3376,0)</f>
        <v>0</v>
      </c>
      <c r="AQ3376" s="306"/>
      <c r="AR3376" s="688">
        <f t="shared" ca="1" si="797"/>
        <v>0</v>
      </c>
      <c r="AS3376" s="688">
        <f t="shared" ca="1" si="798"/>
        <v>0</v>
      </c>
    </row>
    <row r="3377" spans="1:45" x14ac:dyDescent="0.2">
      <c r="A3377" s="423">
        <v>13231</v>
      </c>
      <c r="B3377" s="424">
        <v>1</v>
      </c>
      <c r="C3377" s="425" t="s">
        <v>312</v>
      </c>
      <c r="D3377" s="422">
        <f t="shared" si="784"/>
        <v>0</v>
      </c>
      <c r="E3377" s="422">
        <f t="shared" si="785"/>
        <v>0</v>
      </c>
      <c r="F3377" s="422">
        <f t="shared" si="786"/>
        <v>0</v>
      </c>
      <c r="G3377" s="422">
        <f t="shared" si="787"/>
        <v>0</v>
      </c>
      <c r="H3377" s="22">
        <f t="shared" si="788"/>
        <v>0</v>
      </c>
      <c r="I3377" s="116">
        <v>0</v>
      </c>
      <c r="J3377" s="116">
        <v>0</v>
      </c>
      <c r="K3377" s="116">
        <v>0</v>
      </c>
      <c r="L3377" s="116">
        <v>0</v>
      </c>
      <c r="M3377" s="22">
        <f t="shared" si="789"/>
        <v>0</v>
      </c>
      <c r="N3377" s="116">
        <v>0</v>
      </c>
      <c r="O3377" s="116">
        <v>0</v>
      </c>
      <c r="P3377" s="116">
        <v>0</v>
      </c>
      <c r="Q3377" s="116">
        <v>0</v>
      </c>
      <c r="R3377" s="22">
        <f t="shared" si="790"/>
        <v>0</v>
      </c>
      <c r="S3377" s="116">
        <v>0</v>
      </c>
      <c r="T3377" s="116">
        <v>0</v>
      </c>
      <c r="U3377" s="116">
        <v>0</v>
      </c>
      <c r="V3377" s="116">
        <v>0</v>
      </c>
      <c r="W3377" s="22">
        <f t="shared" si="791"/>
        <v>0</v>
      </c>
      <c r="X3377" s="22">
        <f t="shared" si="792"/>
        <v>0</v>
      </c>
      <c r="Y3377" s="22">
        <f ca="1">OFFSET('Cost Study'!$B$7,'Operations Support'!$C3377,'Operations Support'!$B3377)*$H3377</f>
        <v>0</v>
      </c>
      <c r="Z3377" s="23">
        <f ca="1">Y3377*'Cost Study'!$B$31</f>
        <v>0</v>
      </c>
      <c r="AA3377" s="23">
        <f ca="1">IF(A3377=10298,1.51,1)*IF($B3377&lt;3,$D3377*'Cost Study'!$B$32*OFFSET('Cost Study'!$B$7,'Operations Support'!$C3377,'Operations Support'!$B3377),0)</f>
        <v>0</v>
      </c>
      <c r="AB3377" s="24">
        <f ca="1">AA3377*'Cost Study'!$B$31</f>
        <v>0</v>
      </c>
      <c r="AC3377" s="23">
        <f ca="1">Y3377*'Cost Study'!$B$31</f>
        <v>0</v>
      </c>
      <c r="AD3377" s="24">
        <f ca="1">AA3377*'Cost Study'!$B$31</f>
        <v>0</v>
      </c>
      <c r="AE3377" s="377">
        <f t="shared" ca="1" si="793"/>
        <v>0</v>
      </c>
      <c r="AF3377" s="377">
        <f t="shared" ca="1" si="794"/>
        <v>0</v>
      </c>
      <c r="AH3377" s="688">
        <f>IFERROR($H3377/SUMIF($A:$A,$A3377,$H:$H)*SUMIF(Summary!$A$110:$A$186,$A3377,Summary!$P$110:$P$186),0)</f>
        <v>0</v>
      </c>
      <c r="AI3377" s="689">
        <f t="shared" ca="1" si="795"/>
        <v>0</v>
      </c>
      <c r="AJ3377" s="688">
        <f>IFERROR(H3377/SUMIF(A:A,A3377,H:H)*SUMIF(Summary!$A$110:$A$186,'Operations Support'!A3377,Summary!$Q$110:$Q$186),0)</f>
        <v>0</v>
      </c>
      <c r="AK3377" s="688">
        <f t="shared" ca="1" si="796"/>
        <v>0</v>
      </c>
      <c r="AM3377" s="688">
        <f>IFERROR($H3377/SUMIF($A:$A,$A3377,$H:$H)*SUMIF(Summary!$A$230:$A$266,$A3377,Summary!$P$230:$P$266),0)</f>
        <v>0</v>
      </c>
      <c r="AN3377" s="688">
        <f>IFERROR($H3377/SUMIF($A:$A,$A3377,$H:$H)*(SUMIF(Summary!$A$230:$A$266,$A3377,Summary!$L$230:$L$266)+SUMIF(Summary!$A$281:$A$317,$A3377,Summary!$L$281:$L$317))-AM3377,0)</f>
        <v>0</v>
      </c>
      <c r="AO3377" s="688">
        <f>IFERROR($H3377/SUMIF($A:$A,$A3377,$H:$H)*SUMIF(Summary!$A$230:$A$266,$A3377,Summary!$Q$230:$Q$266),0)</f>
        <v>0</v>
      </c>
      <c r="AP3377" s="688">
        <f>IFERROR($H3377/SUMIF($A:$A,$A3377,$H:$H)*(SUMIF(Summary!$A$230:$A$266,$A3377,Summary!$L$230:$L$266)+SUMIF(Summary!$A$281:$A$317,$A3377,Summary!$L$281:$L$317))-AO3377,0)</f>
        <v>0</v>
      </c>
      <c r="AQ3377" s="306"/>
      <c r="AR3377" s="688">
        <f t="shared" ca="1" si="797"/>
        <v>0</v>
      </c>
      <c r="AS3377" s="688">
        <f t="shared" ca="1" si="798"/>
        <v>0</v>
      </c>
    </row>
    <row r="3378" spans="1:45" s="15" customFormat="1" x14ac:dyDescent="0.2">
      <c r="A3378" s="423">
        <v>13231</v>
      </c>
      <c r="B3378" s="424">
        <v>1</v>
      </c>
      <c r="C3378" s="425" t="s">
        <v>313</v>
      </c>
      <c r="D3378" s="422">
        <f t="shared" si="784"/>
        <v>174</v>
      </c>
      <c r="E3378" s="422">
        <f t="shared" si="785"/>
        <v>0</v>
      </c>
      <c r="F3378" s="422">
        <f t="shared" si="786"/>
        <v>18</v>
      </c>
      <c r="G3378" s="422">
        <f t="shared" si="787"/>
        <v>0</v>
      </c>
      <c r="H3378" s="22">
        <f t="shared" si="788"/>
        <v>192</v>
      </c>
      <c r="I3378" s="116">
        <v>129</v>
      </c>
      <c r="J3378" s="116">
        <v>0</v>
      </c>
      <c r="K3378" s="116">
        <v>0</v>
      </c>
      <c r="L3378" s="116">
        <v>0</v>
      </c>
      <c r="M3378" s="22">
        <f t="shared" si="789"/>
        <v>129</v>
      </c>
      <c r="N3378" s="116">
        <v>30</v>
      </c>
      <c r="O3378" s="116">
        <v>0</v>
      </c>
      <c r="P3378" s="116">
        <v>18</v>
      </c>
      <c r="Q3378" s="116">
        <v>0</v>
      </c>
      <c r="R3378" s="22">
        <f t="shared" si="790"/>
        <v>48</v>
      </c>
      <c r="S3378" s="116">
        <v>15</v>
      </c>
      <c r="T3378" s="116">
        <v>0</v>
      </c>
      <c r="U3378" s="116">
        <v>0</v>
      </c>
      <c r="V3378" s="116">
        <v>0</v>
      </c>
      <c r="W3378" s="22">
        <f t="shared" si="791"/>
        <v>15</v>
      </c>
      <c r="X3378" s="22">
        <f t="shared" si="792"/>
        <v>6.4</v>
      </c>
      <c r="Y3378" s="22">
        <f ca="1">OFFSET('Cost Study'!$B$7,'Operations Support'!$C3378,'Operations Support'!$B3378)*$H3378</f>
        <v>186.24</v>
      </c>
      <c r="Z3378" s="23">
        <f ca="1">Y3378*'Cost Study'!$B$31</f>
        <v>10401.863428606768</v>
      </c>
      <c r="AA3378" s="23">
        <f ca="1">IF(A3378=10298,1.51,1)*IF($B3378&lt;3,$D3378*'Cost Study'!$B$32*OFFSET('Cost Study'!$B$7,'Operations Support'!$C3378,'Operations Support'!$B3378),0)</f>
        <v>16.878</v>
      </c>
      <c r="AB3378" s="24">
        <f ca="1">AA3378*'Cost Study'!$B$31</f>
        <v>942.66887321748823</v>
      </c>
      <c r="AC3378" s="23">
        <f ca="1">Y3378*'Cost Study'!$B$31</f>
        <v>10401.863428606768</v>
      </c>
      <c r="AD3378" s="24">
        <f ca="1">AA3378*'Cost Study'!$B$31</f>
        <v>942.66887321748823</v>
      </c>
      <c r="AE3378" s="377">
        <f t="shared" ca="1" si="793"/>
        <v>11344.532301824256</v>
      </c>
      <c r="AF3378" s="377">
        <f t="shared" ca="1" si="794"/>
        <v>11344.532301824256</v>
      </c>
      <c r="AH3378" s="688">
        <f>IFERROR($H3378/SUMIF($A:$A,$A3378,$H:$H)*SUMIF(Summary!$A$110:$A$186,$A3378,Summary!$P$110:$P$186),0)</f>
        <v>5841.7764272869872</v>
      </c>
      <c r="AI3378" s="689">
        <f t="shared" ca="1" si="795"/>
        <v>5502.7558745372689</v>
      </c>
      <c r="AJ3378" s="688">
        <f>IFERROR(H3378/SUMIF(A:A,A3378,H:H)*SUMIF(Summary!$A$110:$A$186,'Operations Support'!A3378,Summary!$Q$110:$Q$186),0)</f>
        <v>5857.9837614773996</v>
      </c>
      <c r="AK3378" s="688">
        <f t="shared" ca="1" si="796"/>
        <v>5486.5485403468565</v>
      </c>
      <c r="AL3378" s="1"/>
      <c r="AM3378" s="688">
        <f>IFERROR($H3378/SUMIF($A:$A,$A3378,$H:$H)*SUMIF(Summary!$A$230:$A$266,$A3378,Summary!$P$230:$P$266),0)</f>
        <v>1105.2722611006493</v>
      </c>
      <c r="AN3378" s="688">
        <f>IFERROR($H3378/SUMIF($A:$A,$A3378,$H:$H)*(SUMIF(Summary!$A$230:$A$266,$A3378,Summary!$L$230:$L$266)+SUMIF(Summary!$A$281:$A$317,$A3378,Summary!$L$281:$L$317))-AM3378,0)</f>
        <v>5754.7591906059088</v>
      </c>
      <c r="AO3378" s="688">
        <f>IFERROR($H3378/SUMIF($A:$A,$A3378,$H:$H)*SUMIF(Summary!$A$230:$A$266,$A3378,Summary!$Q$230:$Q$266),0)</f>
        <v>1108.3387113713884</v>
      </c>
      <c r="AP3378" s="688">
        <f>IFERROR($H3378/SUMIF($A:$A,$A3378,$H:$H)*(SUMIF(Summary!$A$230:$A$266,$A3378,Summary!$L$230:$L$266)+SUMIF(Summary!$A$281:$A$317,$A3378,Summary!$L$281:$L$317))-AO3378,0)</f>
        <v>5751.6927403351692</v>
      </c>
      <c r="AQ3378" s="306"/>
      <c r="AR3378" s="688">
        <f t="shared" ca="1" si="797"/>
        <v>11257.515065143178</v>
      </c>
      <c r="AS3378" s="688">
        <f t="shared" ca="1" si="798"/>
        <v>11238.241280682025</v>
      </c>
    </row>
    <row r="3379" spans="1:45" x14ac:dyDescent="0.2">
      <c r="A3379" s="423">
        <v>13231</v>
      </c>
      <c r="B3379" s="424">
        <v>1</v>
      </c>
      <c r="C3379" s="425" t="s">
        <v>314</v>
      </c>
      <c r="D3379" s="422">
        <f t="shared" si="784"/>
        <v>0</v>
      </c>
      <c r="E3379" s="422">
        <f t="shared" si="785"/>
        <v>0</v>
      </c>
      <c r="F3379" s="422">
        <f t="shared" si="786"/>
        <v>0</v>
      </c>
      <c r="G3379" s="422">
        <f t="shared" si="787"/>
        <v>0</v>
      </c>
      <c r="H3379" s="22">
        <f t="shared" si="788"/>
        <v>0</v>
      </c>
      <c r="I3379" s="116">
        <v>0</v>
      </c>
      <c r="J3379" s="116">
        <v>0</v>
      </c>
      <c r="K3379" s="116">
        <v>0</v>
      </c>
      <c r="L3379" s="116">
        <v>0</v>
      </c>
      <c r="M3379" s="22">
        <f t="shared" si="789"/>
        <v>0</v>
      </c>
      <c r="N3379" s="116">
        <v>0</v>
      </c>
      <c r="O3379" s="116">
        <v>0</v>
      </c>
      <c r="P3379" s="116">
        <v>0</v>
      </c>
      <c r="Q3379" s="116">
        <v>0</v>
      </c>
      <c r="R3379" s="22">
        <f t="shared" si="790"/>
        <v>0</v>
      </c>
      <c r="S3379" s="116">
        <v>0</v>
      </c>
      <c r="T3379" s="116">
        <v>0</v>
      </c>
      <c r="U3379" s="116">
        <v>0</v>
      </c>
      <c r="V3379" s="116">
        <v>0</v>
      </c>
      <c r="W3379" s="22">
        <f t="shared" si="791"/>
        <v>0</v>
      </c>
      <c r="X3379" s="22">
        <f t="shared" si="792"/>
        <v>0</v>
      </c>
      <c r="Y3379" s="22">
        <f ca="1">OFFSET('Cost Study'!$B$7,'Operations Support'!$C3379,'Operations Support'!$B3379)*$H3379</f>
        <v>0</v>
      </c>
      <c r="Z3379" s="23">
        <f ca="1">Y3379*'Cost Study'!$B$31</f>
        <v>0</v>
      </c>
      <c r="AA3379" s="23">
        <f ca="1">IF(A3379=10298,1.51,1)*IF($B3379&lt;3,$D3379*'Cost Study'!$B$32*OFFSET('Cost Study'!$B$7,'Operations Support'!$C3379,'Operations Support'!$B3379),0)</f>
        <v>0</v>
      </c>
      <c r="AB3379" s="24">
        <f ca="1">AA3379*'Cost Study'!$B$31</f>
        <v>0</v>
      </c>
      <c r="AC3379" s="23">
        <f ca="1">Y3379*'Cost Study'!$B$31</f>
        <v>0</v>
      </c>
      <c r="AD3379" s="24">
        <f ca="1">AA3379*'Cost Study'!$B$31</f>
        <v>0</v>
      </c>
      <c r="AE3379" s="377">
        <f t="shared" ca="1" si="793"/>
        <v>0</v>
      </c>
      <c r="AF3379" s="377">
        <f t="shared" ca="1" si="794"/>
        <v>0</v>
      </c>
      <c r="AH3379" s="688">
        <f>IFERROR($H3379/SUMIF($A:$A,$A3379,$H:$H)*SUMIF(Summary!$A$110:$A$186,$A3379,Summary!$P$110:$P$186),0)</f>
        <v>0</v>
      </c>
      <c r="AI3379" s="689">
        <f t="shared" ca="1" si="795"/>
        <v>0</v>
      </c>
      <c r="AJ3379" s="688">
        <f>IFERROR(H3379/SUMIF(A:A,A3379,H:H)*SUMIF(Summary!$A$110:$A$186,'Operations Support'!A3379,Summary!$Q$110:$Q$186),0)</f>
        <v>0</v>
      </c>
      <c r="AK3379" s="688">
        <f t="shared" ca="1" si="796"/>
        <v>0</v>
      </c>
      <c r="AM3379" s="688">
        <f>IFERROR($H3379/SUMIF($A:$A,$A3379,$H:$H)*SUMIF(Summary!$A$230:$A$266,$A3379,Summary!$P$230:$P$266),0)</f>
        <v>0</v>
      </c>
      <c r="AN3379" s="688">
        <f>IFERROR($H3379/SUMIF($A:$A,$A3379,$H:$H)*(SUMIF(Summary!$A$230:$A$266,$A3379,Summary!$L$230:$L$266)+SUMIF(Summary!$A$281:$A$317,$A3379,Summary!$L$281:$L$317))-AM3379,0)</f>
        <v>0</v>
      </c>
      <c r="AO3379" s="688">
        <f>IFERROR($H3379/SUMIF($A:$A,$A3379,$H:$H)*SUMIF(Summary!$A$230:$A$266,$A3379,Summary!$Q$230:$Q$266),0)</f>
        <v>0</v>
      </c>
      <c r="AP3379" s="688">
        <f>IFERROR($H3379/SUMIF($A:$A,$A3379,$H:$H)*(SUMIF(Summary!$A$230:$A$266,$A3379,Summary!$L$230:$L$266)+SUMIF(Summary!$A$281:$A$317,$A3379,Summary!$L$281:$L$317))-AO3379,0)</f>
        <v>0</v>
      </c>
      <c r="AQ3379" s="306"/>
      <c r="AR3379" s="688">
        <f t="shared" ca="1" si="797"/>
        <v>0</v>
      </c>
      <c r="AS3379" s="688">
        <f t="shared" ca="1" si="798"/>
        <v>0</v>
      </c>
    </row>
    <row r="3380" spans="1:45" x14ac:dyDescent="0.2">
      <c r="A3380" s="423">
        <v>13231</v>
      </c>
      <c r="B3380" s="424">
        <v>1</v>
      </c>
      <c r="C3380" s="425" t="s">
        <v>315</v>
      </c>
      <c r="D3380" s="422">
        <f t="shared" si="784"/>
        <v>693</v>
      </c>
      <c r="E3380" s="422">
        <f t="shared" si="785"/>
        <v>0</v>
      </c>
      <c r="F3380" s="422">
        <f t="shared" si="786"/>
        <v>810</v>
      </c>
      <c r="G3380" s="422">
        <f t="shared" si="787"/>
        <v>0</v>
      </c>
      <c r="H3380" s="22">
        <f t="shared" si="788"/>
        <v>1503</v>
      </c>
      <c r="I3380" s="116">
        <v>321</v>
      </c>
      <c r="J3380" s="116">
        <v>0</v>
      </c>
      <c r="K3380" s="116">
        <v>339</v>
      </c>
      <c r="L3380" s="116">
        <v>0</v>
      </c>
      <c r="M3380" s="22">
        <f t="shared" si="789"/>
        <v>660</v>
      </c>
      <c r="N3380" s="116">
        <v>306</v>
      </c>
      <c r="O3380" s="116">
        <v>0</v>
      </c>
      <c r="P3380" s="116">
        <v>405</v>
      </c>
      <c r="Q3380" s="116">
        <v>0</v>
      </c>
      <c r="R3380" s="22">
        <f t="shared" si="790"/>
        <v>711</v>
      </c>
      <c r="S3380" s="116">
        <v>66</v>
      </c>
      <c r="T3380" s="116">
        <v>0</v>
      </c>
      <c r="U3380" s="116">
        <v>66</v>
      </c>
      <c r="V3380" s="116">
        <v>0</v>
      </c>
      <c r="W3380" s="22">
        <f t="shared" si="791"/>
        <v>132</v>
      </c>
      <c r="X3380" s="22">
        <f t="shared" si="792"/>
        <v>50.1</v>
      </c>
      <c r="Y3380" s="22">
        <f ca="1">OFFSET('Cost Study'!$B$7,'Operations Support'!$C3380,'Operations Support'!$B3380)*$H3380</f>
        <v>1698.3899999999999</v>
      </c>
      <c r="Z3380" s="23">
        <f ca="1">Y3380*'Cost Study'!$B$31</f>
        <v>94858.359259619014</v>
      </c>
      <c r="AA3380" s="23">
        <f ca="1">IF(A3380=10298,1.51,1)*IF($B3380&lt;3,$D3380*'Cost Study'!$B$32*OFFSET('Cost Study'!$B$7,'Operations Support'!$C3380,'Operations Support'!$B3380),0)</f>
        <v>78.308999999999983</v>
      </c>
      <c r="AB3380" s="24">
        <f ca="1">AA3380*'Cost Study'!$B$31</f>
        <v>4373.7087802339302</v>
      </c>
      <c r="AC3380" s="23">
        <f ca="1">Y3380*'Cost Study'!$B$31</f>
        <v>94858.359259619014</v>
      </c>
      <c r="AD3380" s="24">
        <f ca="1">AA3380*'Cost Study'!$B$31</f>
        <v>4373.7087802339302</v>
      </c>
      <c r="AE3380" s="377">
        <f t="shared" ca="1" si="793"/>
        <v>99232.068039852951</v>
      </c>
      <c r="AF3380" s="377">
        <f t="shared" ca="1" si="794"/>
        <v>99232.068039852951</v>
      </c>
      <c r="AH3380" s="688">
        <f>IFERROR($H3380/SUMIF($A:$A,$A3380,$H:$H)*SUMIF(Summary!$A$110:$A$186,$A3380,Summary!$P$110:$P$186),0)</f>
        <v>45730.156094855942</v>
      </c>
      <c r="AI3380" s="689">
        <f t="shared" ca="1" si="795"/>
        <v>53501.911944997009</v>
      </c>
      <c r="AJ3380" s="688">
        <f>IFERROR(H3380/SUMIF(A:A,A3380,H:H)*SUMIF(Summary!$A$110:$A$186,'Operations Support'!A3380,Summary!$Q$110:$Q$186),0)</f>
        <v>45857.029132815267</v>
      </c>
      <c r="AK3380" s="688">
        <f t="shared" ca="1" si="796"/>
        <v>53375.038907037684</v>
      </c>
      <c r="AM3380" s="688">
        <f>IFERROR($H3380/SUMIF($A:$A,$A3380,$H:$H)*SUMIF(Summary!$A$230:$A$266,$A3380,Summary!$P$230:$P$266),0)</f>
        <v>8652.2094189285199</v>
      </c>
      <c r="AN3380" s="688">
        <f>IFERROR($H3380/SUMIF($A:$A,$A3380,$H:$H)*(SUMIF(Summary!$A$230:$A$266,$A3380,Summary!$L$230:$L$266)+SUMIF(Summary!$A$281:$A$317,$A3380,Summary!$L$281:$L$317))-AM3380,0)</f>
        <v>45048.974288961872</v>
      </c>
      <c r="AO3380" s="688">
        <f>IFERROR($H3380/SUMIF($A:$A,$A3380,$H:$H)*SUMIF(Summary!$A$230:$A$266,$A3380,Summary!$Q$230:$Q$266),0)</f>
        <v>8676.2139749541493</v>
      </c>
      <c r="AP3380" s="688">
        <f>IFERROR($H3380/SUMIF($A:$A,$A3380,$H:$H)*(SUMIF(Summary!$A$230:$A$266,$A3380,Summary!$L$230:$L$266)+SUMIF(Summary!$A$281:$A$317,$A3380,Summary!$L$281:$L$317))-AO3380,0)</f>
        <v>45024.969732936239</v>
      </c>
      <c r="AQ3380" s="306"/>
      <c r="AR3380" s="688">
        <f t="shared" ca="1" si="797"/>
        <v>98550.886233958881</v>
      </c>
      <c r="AS3380" s="688">
        <f t="shared" ca="1" si="798"/>
        <v>98400.008639973923</v>
      </c>
    </row>
    <row r="3381" spans="1:45" x14ac:dyDescent="0.2">
      <c r="A3381" s="423">
        <v>13231</v>
      </c>
      <c r="B3381" s="424">
        <v>1</v>
      </c>
      <c r="C3381" s="425" t="s">
        <v>316</v>
      </c>
      <c r="D3381" s="422">
        <f t="shared" si="784"/>
        <v>0</v>
      </c>
      <c r="E3381" s="422">
        <f t="shared" si="785"/>
        <v>0</v>
      </c>
      <c r="F3381" s="422">
        <f t="shared" si="786"/>
        <v>0</v>
      </c>
      <c r="G3381" s="422">
        <f t="shared" si="787"/>
        <v>0</v>
      </c>
      <c r="H3381" s="22">
        <f t="shared" si="788"/>
        <v>0</v>
      </c>
      <c r="I3381" s="116">
        <v>0</v>
      </c>
      <c r="J3381" s="116">
        <v>0</v>
      </c>
      <c r="K3381" s="116">
        <v>0</v>
      </c>
      <c r="L3381" s="116">
        <v>0</v>
      </c>
      <c r="M3381" s="22">
        <f t="shared" si="789"/>
        <v>0</v>
      </c>
      <c r="N3381" s="116">
        <v>0</v>
      </c>
      <c r="O3381" s="116">
        <v>0</v>
      </c>
      <c r="P3381" s="116">
        <v>0</v>
      </c>
      <c r="Q3381" s="116">
        <v>0</v>
      </c>
      <c r="R3381" s="22">
        <f t="shared" si="790"/>
        <v>0</v>
      </c>
      <c r="S3381" s="116">
        <v>0</v>
      </c>
      <c r="T3381" s="116">
        <v>0</v>
      </c>
      <c r="U3381" s="116">
        <v>0</v>
      </c>
      <c r="V3381" s="116">
        <v>0</v>
      </c>
      <c r="W3381" s="22">
        <f t="shared" si="791"/>
        <v>0</v>
      </c>
      <c r="X3381" s="22">
        <f t="shared" si="792"/>
        <v>0</v>
      </c>
      <c r="Y3381" s="22">
        <f ca="1">OFFSET('Cost Study'!$B$7,'Operations Support'!$C3381,'Operations Support'!$B3381)*$H3381</f>
        <v>0</v>
      </c>
      <c r="Z3381" s="23">
        <f ca="1">Y3381*'Cost Study'!$B$31</f>
        <v>0</v>
      </c>
      <c r="AA3381" s="23">
        <f ca="1">IF(A3381=10298,1.51,1)*IF($B3381&lt;3,$D3381*'Cost Study'!$B$32*OFFSET('Cost Study'!$B$7,'Operations Support'!$C3381,'Operations Support'!$B3381),0)</f>
        <v>0</v>
      </c>
      <c r="AB3381" s="24">
        <f ca="1">AA3381*'Cost Study'!$B$31</f>
        <v>0</v>
      </c>
      <c r="AC3381" s="23">
        <f ca="1">Y3381*'Cost Study'!$B$31</f>
        <v>0</v>
      </c>
      <c r="AD3381" s="24">
        <f ca="1">AA3381*'Cost Study'!$B$31</f>
        <v>0</v>
      </c>
      <c r="AE3381" s="377">
        <f t="shared" ca="1" si="793"/>
        <v>0</v>
      </c>
      <c r="AF3381" s="377">
        <f t="shared" ca="1" si="794"/>
        <v>0</v>
      </c>
      <c r="AH3381" s="688">
        <f>IFERROR($H3381/SUMIF($A:$A,$A3381,$H:$H)*SUMIF(Summary!$A$110:$A$186,$A3381,Summary!$P$110:$P$186),0)</f>
        <v>0</v>
      </c>
      <c r="AI3381" s="689">
        <f t="shared" ca="1" si="795"/>
        <v>0</v>
      </c>
      <c r="AJ3381" s="688">
        <f>IFERROR(H3381/SUMIF(A:A,A3381,H:H)*SUMIF(Summary!$A$110:$A$186,'Operations Support'!A3381,Summary!$Q$110:$Q$186),0)</f>
        <v>0</v>
      </c>
      <c r="AK3381" s="688">
        <f t="shared" ca="1" si="796"/>
        <v>0</v>
      </c>
      <c r="AM3381" s="688">
        <f>IFERROR($H3381/SUMIF($A:$A,$A3381,$H:$H)*SUMIF(Summary!$A$230:$A$266,$A3381,Summary!$P$230:$P$266),0)</f>
        <v>0</v>
      </c>
      <c r="AN3381" s="688">
        <f>IFERROR($H3381/SUMIF($A:$A,$A3381,$H:$H)*(SUMIF(Summary!$A$230:$A$266,$A3381,Summary!$L$230:$L$266)+SUMIF(Summary!$A$281:$A$317,$A3381,Summary!$L$281:$L$317))-AM3381,0)</f>
        <v>0</v>
      </c>
      <c r="AO3381" s="688">
        <f>IFERROR($H3381/SUMIF($A:$A,$A3381,$H:$H)*SUMIF(Summary!$A$230:$A$266,$A3381,Summary!$Q$230:$Q$266),0)</f>
        <v>0</v>
      </c>
      <c r="AP3381" s="688">
        <f>IFERROR($H3381/SUMIF($A:$A,$A3381,$H:$H)*(SUMIF(Summary!$A$230:$A$266,$A3381,Summary!$L$230:$L$266)+SUMIF(Summary!$A$281:$A$317,$A3381,Summary!$L$281:$L$317))-AO3381,0)</f>
        <v>0</v>
      </c>
      <c r="AQ3381" s="306"/>
      <c r="AR3381" s="688">
        <f t="shared" ca="1" si="797"/>
        <v>0</v>
      </c>
      <c r="AS3381" s="688">
        <f t="shared" ca="1" si="798"/>
        <v>0</v>
      </c>
    </row>
    <row r="3382" spans="1:45" x14ac:dyDescent="0.2">
      <c r="A3382" s="423">
        <v>13231</v>
      </c>
      <c r="B3382" s="424">
        <v>1</v>
      </c>
      <c r="C3382" s="425" t="s">
        <v>317</v>
      </c>
      <c r="D3382" s="422">
        <f t="shared" si="784"/>
        <v>0</v>
      </c>
      <c r="E3382" s="422">
        <f t="shared" si="785"/>
        <v>0</v>
      </c>
      <c r="F3382" s="422">
        <f t="shared" si="786"/>
        <v>0</v>
      </c>
      <c r="G3382" s="422">
        <f t="shared" si="787"/>
        <v>0</v>
      </c>
      <c r="H3382" s="22">
        <f t="shared" si="788"/>
        <v>0</v>
      </c>
      <c r="I3382" s="116">
        <v>0</v>
      </c>
      <c r="J3382" s="116">
        <v>0</v>
      </c>
      <c r="K3382" s="116">
        <v>0</v>
      </c>
      <c r="L3382" s="116">
        <v>0</v>
      </c>
      <c r="M3382" s="22">
        <f t="shared" si="789"/>
        <v>0</v>
      </c>
      <c r="N3382" s="116">
        <v>0</v>
      </c>
      <c r="O3382" s="116">
        <v>0</v>
      </c>
      <c r="P3382" s="116">
        <v>0</v>
      </c>
      <c r="Q3382" s="116">
        <v>0</v>
      </c>
      <c r="R3382" s="22">
        <f t="shared" si="790"/>
        <v>0</v>
      </c>
      <c r="S3382" s="116">
        <v>0</v>
      </c>
      <c r="T3382" s="116">
        <v>0</v>
      </c>
      <c r="U3382" s="116">
        <v>0</v>
      </c>
      <c r="V3382" s="116">
        <v>0</v>
      </c>
      <c r="W3382" s="22">
        <f t="shared" si="791"/>
        <v>0</v>
      </c>
      <c r="X3382" s="22">
        <f t="shared" si="792"/>
        <v>0</v>
      </c>
      <c r="Y3382" s="22">
        <f ca="1">OFFSET('Cost Study'!$B$7,'Operations Support'!$C3382,'Operations Support'!$B3382)*$H3382</f>
        <v>0</v>
      </c>
      <c r="Z3382" s="23">
        <f ca="1">Y3382*'Cost Study'!$B$31</f>
        <v>0</v>
      </c>
      <c r="AA3382" s="23">
        <f ca="1">IF(A3382=10298,1.51,1)*IF($B3382&lt;3,$D3382*'Cost Study'!$B$32*OFFSET('Cost Study'!$B$7,'Operations Support'!$C3382,'Operations Support'!$B3382),0)</f>
        <v>0</v>
      </c>
      <c r="AB3382" s="24">
        <f ca="1">AA3382*'Cost Study'!$B$31</f>
        <v>0</v>
      </c>
      <c r="AC3382" s="23">
        <f ca="1">Y3382*'Cost Study'!$B$31</f>
        <v>0</v>
      </c>
      <c r="AD3382" s="24">
        <f ca="1">AA3382*'Cost Study'!$B$31</f>
        <v>0</v>
      </c>
      <c r="AE3382" s="377">
        <f t="shared" ca="1" si="793"/>
        <v>0</v>
      </c>
      <c r="AF3382" s="377">
        <f t="shared" ca="1" si="794"/>
        <v>0</v>
      </c>
      <c r="AH3382" s="688">
        <f>IFERROR($H3382/SUMIF($A:$A,$A3382,$H:$H)*SUMIF(Summary!$A$110:$A$186,$A3382,Summary!$P$110:$P$186),0)</f>
        <v>0</v>
      </c>
      <c r="AI3382" s="689">
        <f t="shared" ca="1" si="795"/>
        <v>0</v>
      </c>
      <c r="AJ3382" s="688">
        <f>IFERROR(H3382/SUMIF(A:A,A3382,H:H)*SUMIF(Summary!$A$110:$A$186,'Operations Support'!A3382,Summary!$Q$110:$Q$186),0)</f>
        <v>0</v>
      </c>
      <c r="AK3382" s="688">
        <f t="shared" ca="1" si="796"/>
        <v>0</v>
      </c>
      <c r="AM3382" s="688">
        <f>IFERROR($H3382/SUMIF($A:$A,$A3382,$H:$H)*SUMIF(Summary!$A$230:$A$266,$A3382,Summary!$P$230:$P$266),0)</f>
        <v>0</v>
      </c>
      <c r="AN3382" s="688">
        <f>IFERROR($H3382/SUMIF($A:$A,$A3382,$H:$H)*(SUMIF(Summary!$A$230:$A$266,$A3382,Summary!$L$230:$L$266)+SUMIF(Summary!$A$281:$A$317,$A3382,Summary!$L$281:$L$317))-AM3382,0)</f>
        <v>0</v>
      </c>
      <c r="AO3382" s="688">
        <f>IFERROR($H3382/SUMIF($A:$A,$A3382,$H:$H)*SUMIF(Summary!$A$230:$A$266,$A3382,Summary!$Q$230:$Q$266),0)</f>
        <v>0</v>
      </c>
      <c r="AP3382" s="688">
        <f>IFERROR($H3382/SUMIF($A:$A,$A3382,$H:$H)*(SUMIF(Summary!$A$230:$A$266,$A3382,Summary!$L$230:$L$266)+SUMIF(Summary!$A$281:$A$317,$A3382,Summary!$L$281:$L$317))-AO3382,0)</f>
        <v>0</v>
      </c>
      <c r="AQ3382" s="306"/>
      <c r="AR3382" s="688">
        <f t="shared" ca="1" si="797"/>
        <v>0</v>
      </c>
      <c r="AS3382" s="688">
        <f t="shared" ca="1" si="798"/>
        <v>0</v>
      </c>
    </row>
    <row r="3383" spans="1:45" x14ac:dyDescent="0.2">
      <c r="A3383" s="423">
        <v>13231</v>
      </c>
      <c r="B3383" s="424">
        <v>1</v>
      </c>
      <c r="C3383" s="425" t="s">
        <v>318</v>
      </c>
      <c r="D3383" s="422">
        <f t="shared" si="784"/>
        <v>0</v>
      </c>
      <c r="E3383" s="422">
        <f t="shared" si="785"/>
        <v>0</v>
      </c>
      <c r="F3383" s="422">
        <f t="shared" si="786"/>
        <v>3</v>
      </c>
      <c r="G3383" s="422">
        <f t="shared" si="787"/>
        <v>0</v>
      </c>
      <c r="H3383" s="22">
        <f t="shared" si="788"/>
        <v>3</v>
      </c>
      <c r="I3383" s="116">
        <v>0</v>
      </c>
      <c r="J3383" s="116">
        <v>0</v>
      </c>
      <c r="K3383" s="116">
        <v>3</v>
      </c>
      <c r="L3383" s="116">
        <v>0</v>
      </c>
      <c r="M3383" s="22">
        <f t="shared" si="789"/>
        <v>3</v>
      </c>
      <c r="N3383" s="116">
        <v>0</v>
      </c>
      <c r="O3383" s="116">
        <v>0</v>
      </c>
      <c r="P3383" s="116">
        <v>0</v>
      </c>
      <c r="Q3383" s="116">
        <v>0</v>
      </c>
      <c r="R3383" s="22">
        <f t="shared" si="790"/>
        <v>0</v>
      </c>
      <c r="S3383" s="116">
        <v>0</v>
      </c>
      <c r="T3383" s="116">
        <v>0</v>
      </c>
      <c r="U3383" s="116">
        <v>0</v>
      </c>
      <c r="V3383" s="116">
        <v>0</v>
      </c>
      <c r="W3383" s="22">
        <f t="shared" si="791"/>
        <v>0</v>
      </c>
      <c r="X3383" s="22">
        <f t="shared" si="792"/>
        <v>0.1</v>
      </c>
      <c r="Y3383" s="22">
        <f ca="1">OFFSET('Cost Study'!$B$7,'Operations Support'!$C3383,'Operations Support'!$B3383)*$H3383</f>
        <v>5.7299999999999995</v>
      </c>
      <c r="Z3383" s="23">
        <f ca="1">Y3383*'Cost Study'!$B$31</f>
        <v>320.03155845101361</v>
      </c>
      <c r="AA3383" s="23">
        <f ca="1">IF(A3383=10298,1.51,1)*IF($B3383&lt;3,$D3383*'Cost Study'!$B$32*OFFSET('Cost Study'!$B$7,'Operations Support'!$C3383,'Operations Support'!$B3383),0)</f>
        <v>0</v>
      </c>
      <c r="AB3383" s="24">
        <f ca="1">AA3383*'Cost Study'!$B$31</f>
        <v>0</v>
      </c>
      <c r="AC3383" s="23">
        <f ca="1">Y3383*'Cost Study'!$B$31</f>
        <v>320.03155845101361</v>
      </c>
      <c r="AD3383" s="24">
        <f ca="1">AA3383*'Cost Study'!$B$31</f>
        <v>0</v>
      </c>
      <c r="AE3383" s="377">
        <f t="shared" ca="1" si="793"/>
        <v>320.03155845101361</v>
      </c>
      <c r="AF3383" s="377">
        <f t="shared" ca="1" si="794"/>
        <v>320.03155845101361</v>
      </c>
      <c r="AH3383" s="688">
        <f>IFERROR($H3383/SUMIF($A:$A,$A3383,$H:$H)*SUMIF(Summary!$A$110:$A$186,$A3383,Summary!$P$110:$P$186),0)</f>
        <v>91.277756676359175</v>
      </c>
      <c r="AI3383" s="689">
        <f t="shared" ca="1" si="795"/>
        <v>228.75380177465445</v>
      </c>
      <c r="AJ3383" s="688">
        <f>IFERROR(H3383/SUMIF(A:A,A3383,H:H)*SUMIF(Summary!$A$110:$A$186,'Operations Support'!A3383,Summary!$Q$110:$Q$186),0)</f>
        <v>91.530996273084369</v>
      </c>
      <c r="AK3383" s="688">
        <f t="shared" ca="1" si="796"/>
        <v>228.50056217792923</v>
      </c>
      <c r="AM3383" s="688">
        <f>IFERROR($H3383/SUMIF($A:$A,$A3383,$H:$H)*SUMIF(Summary!$A$230:$A$266,$A3383,Summary!$P$230:$P$266),0)</f>
        <v>17.269879079697645</v>
      </c>
      <c r="AN3383" s="688">
        <f>IFERROR($H3383/SUMIF($A:$A,$A3383,$H:$H)*(SUMIF(Summary!$A$230:$A$266,$A3383,Summary!$L$230:$L$266)+SUMIF(Summary!$A$281:$A$317,$A3383,Summary!$L$281:$L$317))-AM3383,0)</f>
        <v>89.918112353217325</v>
      </c>
      <c r="AO3383" s="688">
        <f>IFERROR($H3383/SUMIF($A:$A,$A3383,$H:$H)*SUMIF(Summary!$A$230:$A$266,$A3383,Summary!$Q$230:$Q$266),0)</f>
        <v>17.317792365177944</v>
      </c>
      <c r="AP3383" s="688">
        <f>IFERROR($H3383/SUMIF($A:$A,$A3383,$H:$H)*(SUMIF(Summary!$A$230:$A$266,$A3383,Summary!$L$230:$L$266)+SUMIF(Summary!$A$281:$A$317,$A3383,Summary!$L$281:$L$317))-AO3383,0)</f>
        <v>89.870199067737019</v>
      </c>
      <c r="AQ3383" s="306"/>
      <c r="AR3383" s="688">
        <f t="shared" ca="1" si="797"/>
        <v>318.67191412787179</v>
      </c>
      <c r="AS3383" s="688">
        <f t="shared" ca="1" si="798"/>
        <v>318.37076124566624</v>
      </c>
    </row>
    <row r="3384" spans="1:45" x14ac:dyDescent="0.2">
      <c r="A3384" s="423">
        <v>13231</v>
      </c>
      <c r="B3384" s="424">
        <v>1</v>
      </c>
      <c r="C3384" s="425" t="s">
        <v>319</v>
      </c>
      <c r="D3384" s="422">
        <f t="shared" si="784"/>
        <v>0</v>
      </c>
      <c r="E3384" s="422">
        <f t="shared" si="785"/>
        <v>0</v>
      </c>
      <c r="F3384" s="422">
        <f t="shared" si="786"/>
        <v>3</v>
      </c>
      <c r="G3384" s="422">
        <f t="shared" si="787"/>
        <v>0</v>
      </c>
      <c r="H3384" s="22">
        <f t="shared" si="788"/>
        <v>3</v>
      </c>
      <c r="I3384" s="116">
        <v>0</v>
      </c>
      <c r="J3384" s="116">
        <v>0</v>
      </c>
      <c r="K3384" s="116">
        <v>3</v>
      </c>
      <c r="L3384" s="116">
        <v>0</v>
      </c>
      <c r="M3384" s="22">
        <f t="shared" si="789"/>
        <v>3</v>
      </c>
      <c r="N3384" s="116">
        <v>0</v>
      </c>
      <c r="O3384" s="116">
        <v>0</v>
      </c>
      <c r="P3384" s="116">
        <v>0</v>
      </c>
      <c r="Q3384" s="116">
        <v>0</v>
      </c>
      <c r="R3384" s="22">
        <f t="shared" si="790"/>
        <v>0</v>
      </c>
      <c r="S3384" s="116">
        <v>0</v>
      </c>
      <c r="T3384" s="116">
        <v>0</v>
      </c>
      <c r="U3384" s="116">
        <v>0</v>
      </c>
      <c r="V3384" s="116">
        <v>0</v>
      </c>
      <c r="W3384" s="22">
        <f t="shared" si="791"/>
        <v>0</v>
      </c>
      <c r="X3384" s="22">
        <f t="shared" si="792"/>
        <v>0.1</v>
      </c>
      <c r="Y3384" s="22">
        <f ca="1">OFFSET('Cost Study'!$B$7,'Operations Support'!$C3384,'Operations Support'!$B3384)*$H3384</f>
        <v>4.1100000000000003</v>
      </c>
      <c r="Z3384" s="23">
        <f ca="1">Y3384*'Cost Study'!$B$31</f>
        <v>229.55143197795218</v>
      </c>
      <c r="AA3384" s="23">
        <f ca="1">IF(A3384=10298,1.51,1)*IF($B3384&lt;3,$D3384*'Cost Study'!$B$32*OFFSET('Cost Study'!$B$7,'Operations Support'!$C3384,'Operations Support'!$B3384),0)</f>
        <v>0</v>
      </c>
      <c r="AB3384" s="24">
        <f ca="1">AA3384*'Cost Study'!$B$31</f>
        <v>0</v>
      </c>
      <c r="AC3384" s="23">
        <f ca="1">Y3384*'Cost Study'!$B$31</f>
        <v>229.55143197795218</v>
      </c>
      <c r="AD3384" s="24">
        <f ca="1">AA3384*'Cost Study'!$B$31</f>
        <v>0</v>
      </c>
      <c r="AE3384" s="377">
        <f t="shared" ca="1" si="793"/>
        <v>229.55143197795218</v>
      </c>
      <c r="AF3384" s="377">
        <f t="shared" ca="1" si="794"/>
        <v>229.55143197795218</v>
      </c>
      <c r="AH3384" s="688">
        <f>IFERROR($H3384/SUMIF($A:$A,$A3384,$H:$H)*SUMIF(Summary!$A$110:$A$186,$A3384,Summary!$P$110:$P$186),0)</f>
        <v>91.277756676359175</v>
      </c>
      <c r="AI3384" s="689">
        <f t="shared" ca="1" si="795"/>
        <v>138.27367530159302</v>
      </c>
      <c r="AJ3384" s="688">
        <f>IFERROR(H3384/SUMIF(A:A,A3384,H:H)*SUMIF(Summary!$A$110:$A$186,'Operations Support'!A3384,Summary!$Q$110:$Q$186),0)</f>
        <v>91.530996273084369</v>
      </c>
      <c r="AK3384" s="688">
        <f t="shared" ca="1" si="796"/>
        <v>138.02043570486779</v>
      </c>
      <c r="AM3384" s="688">
        <f>IFERROR($H3384/SUMIF($A:$A,$A3384,$H:$H)*SUMIF(Summary!$A$230:$A$266,$A3384,Summary!$P$230:$P$266),0)</f>
        <v>17.269879079697645</v>
      </c>
      <c r="AN3384" s="688">
        <f>IFERROR($H3384/SUMIF($A:$A,$A3384,$H:$H)*(SUMIF(Summary!$A$230:$A$266,$A3384,Summary!$L$230:$L$266)+SUMIF(Summary!$A$281:$A$317,$A3384,Summary!$L$281:$L$317))-AM3384,0)</f>
        <v>89.918112353217325</v>
      </c>
      <c r="AO3384" s="688">
        <f>IFERROR($H3384/SUMIF($A:$A,$A3384,$H:$H)*SUMIF(Summary!$A$230:$A$266,$A3384,Summary!$Q$230:$Q$266),0)</f>
        <v>17.317792365177944</v>
      </c>
      <c r="AP3384" s="688">
        <f>IFERROR($H3384/SUMIF($A:$A,$A3384,$H:$H)*(SUMIF(Summary!$A$230:$A$266,$A3384,Summary!$L$230:$L$266)+SUMIF(Summary!$A$281:$A$317,$A3384,Summary!$L$281:$L$317))-AO3384,0)</f>
        <v>89.870199067737019</v>
      </c>
      <c r="AQ3384" s="306"/>
      <c r="AR3384" s="688">
        <f t="shared" ca="1" si="797"/>
        <v>228.19178765481035</v>
      </c>
      <c r="AS3384" s="688">
        <f t="shared" ca="1" si="798"/>
        <v>227.89063477260481</v>
      </c>
    </row>
    <row r="3385" spans="1:45" x14ac:dyDescent="0.2">
      <c r="A3385" s="423">
        <v>13231</v>
      </c>
      <c r="B3385" s="424">
        <v>1</v>
      </c>
      <c r="C3385" s="425" t="s">
        <v>320</v>
      </c>
      <c r="D3385" s="422">
        <f t="shared" si="784"/>
        <v>0</v>
      </c>
      <c r="E3385" s="422">
        <f t="shared" si="785"/>
        <v>0</v>
      </c>
      <c r="F3385" s="422">
        <f t="shared" si="786"/>
        <v>0</v>
      </c>
      <c r="G3385" s="422">
        <f t="shared" si="787"/>
        <v>0</v>
      </c>
      <c r="H3385" s="22">
        <f t="shared" si="788"/>
        <v>0</v>
      </c>
      <c r="I3385" s="116">
        <v>0</v>
      </c>
      <c r="J3385" s="116">
        <v>0</v>
      </c>
      <c r="K3385" s="116">
        <v>0</v>
      </c>
      <c r="L3385" s="116">
        <v>0</v>
      </c>
      <c r="M3385" s="22">
        <f t="shared" si="789"/>
        <v>0</v>
      </c>
      <c r="N3385" s="116">
        <v>0</v>
      </c>
      <c r="O3385" s="116">
        <v>0</v>
      </c>
      <c r="P3385" s="116">
        <v>0</v>
      </c>
      <c r="Q3385" s="116">
        <v>0</v>
      </c>
      <c r="R3385" s="22">
        <f t="shared" si="790"/>
        <v>0</v>
      </c>
      <c r="S3385" s="116">
        <v>0</v>
      </c>
      <c r="T3385" s="116">
        <v>0</v>
      </c>
      <c r="U3385" s="116">
        <v>0</v>
      </c>
      <c r="V3385" s="116">
        <v>0</v>
      </c>
      <c r="W3385" s="22">
        <f t="shared" si="791"/>
        <v>0</v>
      </c>
      <c r="X3385" s="22">
        <f t="shared" si="792"/>
        <v>0</v>
      </c>
      <c r="Y3385" s="22">
        <f ca="1">OFFSET('Cost Study'!$B$7,'Operations Support'!$C3385,'Operations Support'!$B3385)*$H3385</f>
        <v>0</v>
      </c>
      <c r="Z3385" s="23">
        <f ca="1">Y3385*'Cost Study'!$B$31</f>
        <v>0</v>
      </c>
      <c r="AA3385" s="23">
        <f ca="1">IF(A3385=10298,1.51,1)*IF($B3385&lt;3,$D3385*'Cost Study'!$B$32*OFFSET('Cost Study'!$B$7,'Operations Support'!$C3385,'Operations Support'!$B3385),0)</f>
        <v>0</v>
      </c>
      <c r="AB3385" s="24">
        <f ca="1">AA3385*'Cost Study'!$B$31</f>
        <v>0</v>
      </c>
      <c r="AC3385" s="23">
        <f ca="1">Y3385*'Cost Study'!$B$31</f>
        <v>0</v>
      </c>
      <c r="AD3385" s="24">
        <f ca="1">AA3385*'Cost Study'!$B$31</f>
        <v>0</v>
      </c>
      <c r="AE3385" s="377">
        <f t="shared" ca="1" si="793"/>
        <v>0</v>
      </c>
      <c r="AF3385" s="377">
        <f t="shared" ca="1" si="794"/>
        <v>0</v>
      </c>
      <c r="AH3385" s="688">
        <f>IFERROR($H3385/SUMIF($A:$A,$A3385,$H:$H)*SUMIF(Summary!$A$110:$A$186,$A3385,Summary!$P$110:$P$186),0)</f>
        <v>0</v>
      </c>
      <c r="AI3385" s="689">
        <f t="shared" ca="1" si="795"/>
        <v>0</v>
      </c>
      <c r="AJ3385" s="688">
        <f>IFERROR(H3385/SUMIF(A:A,A3385,H:H)*SUMIF(Summary!$A$110:$A$186,'Operations Support'!A3385,Summary!$Q$110:$Q$186),0)</f>
        <v>0</v>
      </c>
      <c r="AK3385" s="688">
        <f t="shared" ca="1" si="796"/>
        <v>0</v>
      </c>
      <c r="AM3385" s="688">
        <f>IFERROR($H3385/SUMIF($A:$A,$A3385,$H:$H)*SUMIF(Summary!$A$230:$A$266,$A3385,Summary!$P$230:$P$266),0)</f>
        <v>0</v>
      </c>
      <c r="AN3385" s="688">
        <f>IFERROR($H3385/SUMIF($A:$A,$A3385,$H:$H)*(SUMIF(Summary!$A$230:$A$266,$A3385,Summary!$L$230:$L$266)+SUMIF(Summary!$A$281:$A$317,$A3385,Summary!$L$281:$L$317))-AM3385,0)</f>
        <v>0</v>
      </c>
      <c r="AO3385" s="688">
        <f>IFERROR($H3385/SUMIF($A:$A,$A3385,$H:$H)*SUMIF(Summary!$A$230:$A$266,$A3385,Summary!$Q$230:$Q$266),0)</f>
        <v>0</v>
      </c>
      <c r="AP3385" s="688">
        <f>IFERROR($H3385/SUMIF($A:$A,$A3385,$H:$H)*(SUMIF(Summary!$A$230:$A$266,$A3385,Summary!$L$230:$L$266)+SUMIF(Summary!$A$281:$A$317,$A3385,Summary!$L$281:$L$317))-AO3385,0)</f>
        <v>0</v>
      </c>
      <c r="AQ3385" s="306"/>
      <c r="AR3385" s="688">
        <f t="shared" ca="1" si="797"/>
        <v>0</v>
      </c>
      <c r="AS3385" s="688">
        <f t="shared" ca="1" si="798"/>
        <v>0</v>
      </c>
    </row>
    <row r="3386" spans="1:45" x14ac:dyDescent="0.2">
      <c r="A3386" s="423">
        <v>13231</v>
      </c>
      <c r="B3386" s="424">
        <v>2</v>
      </c>
      <c r="C3386" s="425" t="s">
        <v>300</v>
      </c>
      <c r="D3386" s="422">
        <f t="shared" si="784"/>
        <v>10776</v>
      </c>
      <c r="E3386" s="422">
        <f t="shared" si="785"/>
        <v>0</v>
      </c>
      <c r="F3386" s="422">
        <f t="shared" si="786"/>
        <v>6248</v>
      </c>
      <c r="G3386" s="422">
        <f t="shared" si="787"/>
        <v>0</v>
      </c>
      <c r="H3386" s="22">
        <f t="shared" si="788"/>
        <v>17024</v>
      </c>
      <c r="I3386" s="116">
        <v>4238</v>
      </c>
      <c r="J3386" s="116">
        <v>0</v>
      </c>
      <c r="K3386" s="116">
        <v>2802</v>
      </c>
      <c r="L3386" s="116">
        <v>0</v>
      </c>
      <c r="M3386" s="22">
        <f t="shared" si="789"/>
        <v>7040</v>
      </c>
      <c r="N3386" s="116">
        <v>4577</v>
      </c>
      <c r="O3386" s="116">
        <v>0</v>
      </c>
      <c r="P3386" s="116">
        <v>2673</v>
      </c>
      <c r="Q3386" s="116">
        <v>0</v>
      </c>
      <c r="R3386" s="22">
        <f t="shared" si="790"/>
        <v>7250</v>
      </c>
      <c r="S3386" s="116">
        <v>1961</v>
      </c>
      <c r="T3386" s="116">
        <v>0</v>
      </c>
      <c r="U3386" s="116">
        <v>773</v>
      </c>
      <c r="V3386" s="116">
        <v>0</v>
      </c>
      <c r="W3386" s="22">
        <f t="shared" si="791"/>
        <v>2734</v>
      </c>
      <c r="X3386" s="22">
        <f t="shared" si="792"/>
        <v>567.4666666666667</v>
      </c>
      <c r="Y3386" s="22">
        <f ca="1">OFFSET('Cost Study'!$B$7,'Operations Support'!$C3386,'Operations Support'!$B3386)*$H3386</f>
        <v>29792</v>
      </c>
      <c r="Z3386" s="23">
        <f ca="1">Y3386*'Cost Study'!$B$31</f>
        <v>1663940.6962255843</v>
      </c>
      <c r="AA3386" s="23">
        <f ca="1">IF(A3386=10298,1.51,1)*IF($B3386&lt;3,$D3386*'Cost Study'!$B$32*OFFSET('Cost Study'!$B$7,'Operations Support'!$C3386,'Operations Support'!$B3386),0)</f>
        <v>1885.8000000000002</v>
      </c>
      <c r="AB3386" s="24">
        <f ca="1">AA3386*'Cost Study'!$B$31</f>
        <v>105325.56944623412</v>
      </c>
      <c r="AC3386" s="23">
        <f ca="1">Y3386*'Cost Study'!$B$31</f>
        <v>1663940.6962255843</v>
      </c>
      <c r="AD3386" s="24">
        <f ca="1">AA3386*'Cost Study'!$B$31</f>
        <v>105325.56944623412</v>
      </c>
      <c r="AE3386" s="377">
        <f t="shared" ca="1" si="793"/>
        <v>1769266.2656718183</v>
      </c>
      <c r="AF3386" s="377">
        <f t="shared" ca="1" si="794"/>
        <v>1769266.2656718183</v>
      </c>
      <c r="AH3386" s="688">
        <f>IFERROR($H3386/SUMIF($A:$A,$A3386,$H:$H)*SUMIF(Summary!$A$110:$A$186,$A3386,Summary!$P$110:$P$186),0)</f>
        <v>517970.84321944613</v>
      </c>
      <c r="AI3386" s="689">
        <f t="shared" ca="1" si="795"/>
        <v>1251295.422452372</v>
      </c>
      <c r="AJ3386" s="688">
        <f>IFERROR(H3386/SUMIF(A:A,A3386,H:H)*SUMIF(Summary!$A$110:$A$186,'Operations Support'!A3386,Summary!$Q$110:$Q$186),0)</f>
        <v>519407.89351766277</v>
      </c>
      <c r="AK3386" s="688">
        <f t="shared" ca="1" si="796"/>
        <v>1249858.3721541555</v>
      </c>
      <c r="AM3386" s="688">
        <f>IFERROR($H3386/SUMIF($A:$A,$A3386,$H:$H)*SUMIF(Summary!$A$230:$A$266,$A3386,Summary!$P$230:$P$266),0)</f>
        <v>98000.807150924229</v>
      </c>
      <c r="AN3386" s="688">
        <f>IFERROR($H3386/SUMIF($A:$A,$A3386,$H:$H)*(SUMIF(Summary!$A$230:$A$266,$A3386,Summary!$L$230:$L$266)+SUMIF(Summary!$A$281:$A$317,$A3386,Summary!$L$281:$L$317))-AM3386,0)</f>
        <v>510255.31490039057</v>
      </c>
      <c r="AO3386" s="688">
        <f>IFERROR($H3386/SUMIF($A:$A,$A3386,$H:$H)*SUMIF(Summary!$A$230:$A$266,$A3386,Summary!$Q$230:$Q$266),0)</f>
        <v>98272.699074929769</v>
      </c>
      <c r="AP3386" s="688">
        <f>IFERROR($H3386/SUMIF($A:$A,$A3386,$H:$H)*(SUMIF(Summary!$A$230:$A$266,$A3386,Summary!$L$230:$L$266)+SUMIF(Summary!$A$281:$A$317,$A3386,Summary!$L$281:$L$317))-AO3386,0)</f>
        <v>509983.42297638505</v>
      </c>
      <c r="AQ3386" s="306"/>
      <c r="AR3386" s="688">
        <f t="shared" ca="1" si="797"/>
        <v>1761550.7373527626</v>
      </c>
      <c r="AS3386" s="688">
        <f t="shared" ca="1" si="798"/>
        <v>1759841.7951305406</v>
      </c>
    </row>
    <row r="3387" spans="1:45" x14ac:dyDescent="0.2">
      <c r="A3387" s="423">
        <v>13231</v>
      </c>
      <c r="B3387" s="424">
        <v>2</v>
      </c>
      <c r="C3387" s="425" t="s">
        <v>301</v>
      </c>
      <c r="D3387" s="422">
        <f t="shared" si="784"/>
        <v>1213</v>
      </c>
      <c r="E3387" s="422">
        <f t="shared" si="785"/>
        <v>0</v>
      </c>
      <c r="F3387" s="422">
        <f t="shared" si="786"/>
        <v>532</v>
      </c>
      <c r="G3387" s="422">
        <f t="shared" si="787"/>
        <v>0</v>
      </c>
      <c r="H3387" s="22">
        <f t="shared" si="788"/>
        <v>1745</v>
      </c>
      <c r="I3387" s="116">
        <v>489</v>
      </c>
      <c r="J3387" s="116">
        <v>0</v>
      </c>
      <c r="K3387" s="116">
        <v>325</v>
      </c>
      <c r="L3387" s="116">
        <v>0</v>
      </c>
      <c r="M3387" s="22">
        <f t="shared" si="789"/>
        <v>814</v>
      </c>
      <c r="N3387" s="116">
        <v>460</v>
      </c>
      <c r="O3387" s="116">
        <v>0</v>
      </c>
      <c r="P3387" s="116">
        <v>153</v>
      </c>
      <c r="Q3387" s="116">
        <v>0</v>
      </c>
      <c r="R3387" s="22">
        <f t="shared" si="790"/>
        <v>613</v>
      </c>
      <c r="S3387" s="116">
        <v>264</v>
      </c>
      <c r="T3387" s="116">
        <v>0</v>
      </c>
      <c r="U3387" s="116">
        <v>54</v>
      </c>
      <c r="V3387" s="116">
        <v>0</v>
      </c>
      <c r="W3387" s="22">
        <f t="shared" si="791"/>
        <v>318</v>
      </c>
      <c r="X3387" s="22">
        <f t="shared" si="792"/>
        <v>58.166666666666664</v>
      </c>
      <c r="Y3387" s="22">
        <f ca="1">OFFSET('Cost Study'!$B$7,'Operations Support'!$C3387,'Operations Support'!$B3387)*$H3387</f>
        <v>4816.2</v>
      </c>
      <c r="Z3387" s="23">
        <f ca="1">Y3387*'Cost Study'!$B$31</f>
        <v>268994.06488861633</v>
      </c>
      <c r="AA3387" s="23">
        <f ca="1">IF(A3387=10298,1.51,1)*IF($B3387&lt;3,$D3387*'Cost Study'!$B$32*OFFSET('Cost Study'!$B$7,'Operations Support'!$C3387,'Operations Support'!$B3387),0)</f>
        <v>334.78800000000001</v>
      </c>
      <c r="AB3387" s="24">
        <f ca="1">AA3387*'Cost Study'!$B$31</f>
        <v>18698.555914606972</v>
      </c>
      <c r="AC3387" s="23">
        <f ca="1">Y3387*'Cost Study'!$B$31</f>
        <v>268994.06488861633</v>
      </c>
      <c r="AD3387" s="24">
        <f ca="1">AA3387*'Cost Study'!$B$31</f>
        <v>18698.555914606972</v>
      </c>
      <c r="AE3387" s="377">
        <f t="shared" ca="1" si="793"/>
        <v>287692.62080322328</v>
      </c>
      <c r="AF3387" s="377">
        <f t="shared" ca="1" si="794"/>
        <v>287692.62080322328</v>
      </c>
      <c r="AH3387" s="688">
        <f>IFERROR($H3387/SUMIF($A:$A,$A3387,$H:$H)*SUMIF(Summary!$A$110:$A$186,$A3387,Summary!$P$110:$P$186),0)</f>
        <v>53093.228466748922</v>
      </c>
      <c r="AI3387" s="689">
        <f t="shared" ca="1" si="795"/>
        <v>234599.39233647435</v>
      </c>
      <c r="AJ3387" s="688">
        <f>IFERROR(H3387/SUMIF(A:A,A3387,H:H)*SUMIF(Summary!$A$110:$A$186,'Operations Support'!A3387,Summary!$Q$110:$Q$186),0)</f>
        <v>53240.52949884408</v>
      </c>
      <c r="AK3387" s="688">
        <f t="shared" ca="1" si="796"/>
        <v>234452.0913043792</v>
      </c>
      <c r="AM3387" s="688">
        <f>IFERROR($H3387/SUMIF($A:$A,$A3387,$H:$H)*SUMIF(Summary!$A$230:$A$266,$A3387,Summary!$P$230:$P$266),0)</f>
        <v>10045.31299802413</v>
      </c>
      <c r="AN3387" s="688">
        <f>IFERROR($H3387/SUMIF($A:$A,$A3387,$H:$H)*(SUMIF(Summary!$A$230:$A$266,$A3387,Summary!$L$230:$L$266)+SUMIF(Summary!$A$281:$A$317,$A3387,Summary!$L$281:$L$317))-AM3387,0)</f>
        <v>52302.368685454749</v>
      </c>
      <c r="AO3387" s="688">
        <f>IFERROR($H3387/SUMIF($A:$A,$A3387,$H:$H)*SUMIF(Summary!$A$230:$A$266,$A3387,Summary!$Q$230:$Q$266),0)</f>
        <v>10073.182559078505</v>
      </c>
      <c r="AP3387" s="688">
        <f>IFERROR($H3387/SUMIF($A:$A,$A3387,$H:$H)*(SUMIF(Summary!$A$230:$A$266,$A3387,Summary!$L$230:$L$266)+SUMIF(Summary!$A$281:$A$317,$A3387,Summary!$L$281:$L$317))-AO3387,0)</f>
        <v>52274.499124400376</v>
      </c>
      <c r="AQ3387" s="306"/>
      <c r="AR3387" s="688">
        <f t="shared" ca="1" si="797"/>
        <v>286901.76102192909</v>
      </c>
      <c r="AS3387" s="688">
        <f t="shared" ca="1" si="798"/>
        <v>286726.5904287796</v>
      </c>
    </row>
    <row r="3388" spans="1:45" x14ac:dyDescent="0.2">
      <c r="A3388" s="423">
        <v>13231</v>
      </c>
      <c r="B3388" s="424">
        <v>2</v>
      </c>
      <c r="C3388" s="425" t="s">
        <v>302</v>
      </c>
      <c r="D3388" s="422">
        <f t="shared" si="784"/>
        <v>18</v>
      </c>
      <c r="E3388" s="422">
        <f t="shared" si="785"/>
        <v>0</v>
      </c>
      <c r="F3388" s="422">
        <f t="shared" si="786"/>
        <v>303</v>
      </c>
      <c r="G3388" s="422">
        <f t="shared" si="787"/>
        <v>0</v>
      </c>
      <c r="H3388" s="22">
        <f t="shared" si="788"/>
        <v>321</v>
      </c>
      <c r="I3388" s="116">
        <v>0</v>
      </c>
      <c r="J3388" s="116">
        <v>0</v>
      </c>
      <c r="K3388" s="116">
        <v>180</v>
      </c>
      <c r="L3388" s="116">
        <v>0</v>
      </c>
      <c r="M3388" s="22">
        <f t="shared" si="789"/>
        <v>180</v>
      </c>
      <c r="N3388" s="116">
        <v>18</v>
      </c>
      <c r="O3388" s="116">
        <v>0</v>
      </c>
      <c r="P3388" s="116">
        <v>123</v>
      </c>
      <c r="Q3388" s="116">
        <v>0</v>
      </c>
      <c r="R3388" s="22">
        <f t="shared" si="790"/>
        <v>141</v>
      </c>
      <c r="S3388" s="116">
        <v>0</v>
      </c>
      <c r="T3388" s="116">
        <v>0</v>
      </c>
      <c r="U3388" s="116">
        <v>0</v>
      </c>
      <c r="V3388" s="116">
        <v>0</v>
      </c>
      <c r="W3388" s="22">
        <f t="shared" si="791"/>
        <v>0</v>
      </c>
      <c r="X3388" s="22">
        <f t="shared" si="792"/>
        <v>10.7</v>
      </c>
      <c r="Y3388" s="22">
        <f ca="1">OFFSET('Cost Study'!$B$7,'Operations Support'!$C3388,'Operations Support'!$B3388)*$H3388</f>
        <v>853.86</v>
      </c>
      <c r="Z3388" s="23">
        <f ca="1">Y3388*'Cost Study'!$B$31</f>
        <v>47689.728882893978</v>
      </c>
      <c r="AA3388" s="23">
        <f ca="1">IF(A3388=10298,1.51,1)*IF($B3388&lt;3,$D3388*'Cost Study'!$B$32*OFFSET('Cost Study'!$B$7,'Operations Support'!$C3388,'Operations Support'!$B3388),0)</f>
        <v>4.7880000000000003</v>
      </c>
      <c r="AB3388" s="24">
        <f ca="1">AA3388*'Cost Study'!$B$31</f>
        <v>267.41904046482603</v>
      </c>
      <c r="AC3388" s="23">
        <f ca="1">Y3388*'Cost Study'!$B$31</f>
        <v>47689.728882893978</v>
      </c>
      <c r="AD3388" s="24">
        <f ca="1">AA3388*'Cost Study'!$B$31</f>
        <v>267.41904046482603</v>
      </c>
      <c r="AE3388" s="377">
        <f t="shared" ca="1" si="793"/>
        <v>47957.147923358803</v>
      </c>
      <c r="AF3388" s="377">
        <f t="shared" ca="1" si="794"/>
        <v>47957.147923358803</v>
      </c>
      <c r="AH3388" s="688">
        <f>IFERROR($H3388/SUMIF($A:$A,$A3388,$H:$H)*SUMIF(Summary!$A$110:$A$186,$A3388,Summary!$P$110:$P$186),0)</f>
        <v>9766.7199643704316</v>
      </c>
      <c r="AI3388" s="689">
        <f t="shared" ca="1" si="795"/>
        <v>38190.427958988374</v>
      </c>
      <c r="AJ3388" s="688">
        <f>IFERROR(H3388/SUMIF(A:A,A3388,H:H)*SUMIF(Summary!$A$110:$A$186,'Operations Support'!A3388,Summary!$Q$110:$Q$186),0)</f>
        <v>9793.8166012200272</v>
      </c>
      <c r="AK3388" s="688">
        <f t="shared" ca="1" si="796"/>
        <v>38163.33132213878</v>
      </c>
      <c r="AM3388" s="688">
        <f>IFERROR($H3388/SUMIF($A:$A,$A3388,$H:$H)*SUMIF(Summary!$A$230:$A$266,$A3388,Summary!$P$230:$P$266),0)</f>
        <v>1847.8770615276478</v>
      </c>
      <c r="AN3388" s="688">
        <f>IFERROR($H3388/SUMIF($A:$A,$A3388,$H:$H)*(SUMIF(Summary!$A$230:$A$266,$A3388,Summary!$L$230:$L$266)+SUMIF(Summary!$A$281:$A$317,$A3388,Summary!$L$281:$L$317))-AM3388,0)</f>
        <v>9621.2380217942518</v>
      </c>
      <c r="AO3388" s="688">
        <f>IFERROR($H3388/SUMIF($A:$A,$A3388,$H:$H)*SUMIF(Summary!$A$230:$A$266,$A3388,Summary!$Q$230:$Q$266),0)</f>
        <v>1853.00378307404</v>
      </c>
      <c r="AP3388" s="688">
        <f>IFERROR($H3388/SUMIF($A:$A,$A3388,$H:$H)*(SUMIF(Summary!$A$230:$A$266,$A3388,Summary!$L$230:$L$266)+SUMIF(Summary!$A$281:$A$317,$A3388,Summary!$L$281:$L$317))-AO3388,0)</f>
        <v>9616.1113002478596</v>
      </c>
      <c r="AQ3388" s="306"/>
      <c r="AR3388" s="688">
        <f t="shared" ca="1" si="797"/>
        <v>47811.665980782622</v>
      </c>
      <c r="AS3388" s="688">
        <f t="shared" ca="1" si="798"/>
        <v>47779.442622386639</v>
      </c>
    </row>
    <row r="3389" spans="1:45" x14ac:dyDescent="0.2">
      <c r="A3389" s="423">
        <v>13231</v>
      </c>
      <c r="B3389" s="424">
        <v>2</v>
      </c>
      <c r="C3389" s="425" t="s">
        <v>303</v>
      </c>
      <c r="D3389" s="422">
        <f t="shared" si="784"/>
        <v>3538</v>
      </c>
      <c r="E3389" s="422">
        <f t="shared" si="785"/>
        <v>0</v>
      </c>
      <c r="F3389" s="422">
        <f t="shared" si="786"/>
        <v>1008</v>
      </c>
      <c r="G3389" s="422">
        <f t="shared" si="787"/>
        <v>0</v>
      </c>
      <c r="H3389" s="22">
        <f t="shared" si="788"/>
        <v>4546</v>
      </c>
      <c r="I3389" s="116">
        <v>1407</v>
      </c>
      <c r="J3389" s="116">
        <v>0</v>
      </c>
      <c r="K3389" s="116">
        <v>399</v>
      </c>
      <c r="L3389" s="116">
        <v>0</v>
      </c>
      <c r="M3389" s="22">
        <f t="shared" si="789"/>
        <v>1806</v>
      </c>
      <c r="N3389" s="116">
        <v>1417</v>
      </c>
      <c r="O3389" s="116">
        <v>0</v>
      </c>
      <c r="P3389" s="116">
        <v>483</v>
      </c>
      <c r="Q3389" s="116">
        <v>0</v>
      </c>
      <c r="R3389" s="22">
        <f t="shared" si="790"/>
        <v>1900</v>
      </c>
      <c r="S3389" s="116">
        <v>714</v>
      </c>
      <c r="T3389" s="116">
        <v>0</v>
      </c>
      <c r="U3389" s="116">
        <v>126</v>
      </c>
      <c r="V3389" s="116">
        <v>0</v>
      </c>
      <c r="W3389" s="22">
        <f t="shared" si="791"/>
        <v>840</v>
      </c>
      <c r="X3389" s="22">
        <f t="shared" si="792"/>
        <v>151.53333333333333</v>
      </c>
      <c r="Y3389" s="22">
        <f ca="1">OFFSET('Cost Study'!$B$7,'Operations Support'!$C3389,'Operations Support'!$B3389)*$H3389</f>
        <v>9001.08</v>
      </c>
      <c r="Z3389" s="23">
        <f ca="1">Y3389*'Cost Study'!$B$31</f>
        <v>502727.68937910115</v>
      </c>
      <c r="AA3389" s="23">
        <f ca="1">IF(A3389=10298,1.51,1)*IF($B3389&lt;3,$D3389*'Cost Study'!$B$32*OFFSET('Cost Study'!$B$7,'Operations Support'!$C3389,'Operations Support'!$B3389),0)</f>
        <v>700.524</v>
      </c>
      <c r="AB3389" s="24">
        <f ca="1">AA3389*'Cost Study'!$B$31</f>
        <v>39125.617356428942</v>
      </c>
      <c r="AC3389" s="23">
        <f ca="1">Y3389*'Cost Study'!$B$31</f>
        <v>502727.68937910115</v>
      </c>
      <c r="AD3389" s="24">
        <f ca="1">AA3389*'Cost Study'!$B$31</f>
        <v>39125.617356428942</v>
      </c>
      <c r="AE3389" s="377">
        <f t="shared" ca="1" si="793"/>
        <v>541853.30673553015</v>
      </c>
      <c r="AF3389" s="377">
        <f t="shared" ca="1" si="794"/>
        <v>541853.30673553015</v>
      </c>
      <c r="AH3389" s="688">
        <f>IFERROR($H3389/SUMIF($A:$A,$A3389,$H:$H)*SUMIF(Summary!$A$110:$A$186,$A3389,Summary!$P$110:$P$186),0)</f>
        <v>138316.22728357627</v>
      </c>
      <c r="AI3389" s="689">
        <f t="shared" ca="1" si="795"/>
        <v>403537.07945195388</v>
      </c>
      <c r="AJ3389" s="688">
        <f>IFERROR(H3389/SUMIF(A:A,A3389,H:H)*SUMIF(Summary!$A$110:$A$186,'Operations Support'!A3389,Summary!$Q$110:$Q$186),0)</f>
        <v>138699.96968581385</v>
      </c>
      <c r="AK3389" s="688">
        <f t="shared" ca="1" si="796"/>
        <v>403153.33704971627</v>
      </c>
      <c r="AM3389" s="688">
        <f>IFERROR($H3389/SUMIF($A:$A,$A3389,$H:$H)*SUMIF(Summary!$A$230:$A$266,$A3389,Summary!$P$230:$P$266),0)</f>
        <v>26169.623432101831</v>
      </c>
      <c r="AN3389" s="688">
        <f>IFERROR($H3389/SUMIF($A:$A,$A3389,$H:$H)*(SUMIF(Summary!$A$230:$A$266,$A3389,Summary!$L$230:$L$266)+SUMIF(Summary!$A$281:$A$317,$A3389,Summary!$L$281:$L$317))-AM3389,0)</f>
        <v>136255.91291924199</v>
      </c>
      <c r="AO3389" s="688">
        <f>IFERROR($H3389/SUMIF($A:$A,$A3389,$H:$H)*SUMIF(Summary!$A$230:$A$266,$A3389,Summary!$Q$230:$Q$266),0)</f>
        <v>26242.228030699647</v>
      </c>
      <c r="AP3389" s="688">
        <f>IFERROR($H3389/SUMIF($A:$A,$A3389,$H:$H)*(SUMIF(Summary!$A$230:$A$266,$A3389,Summary!$L$230:$L$266)+SUMIF(Summary!$A$281:$A$317,$A3389,Summary!$L$281:$L$317))-AO3389,0)</f>
        <v>136183.30832064417</v>
      </c>
      <c r="AQ3389" s="306"/>
      <c r="AR3389" s="688">
        <f t="shared" ca="1" si="797"/>
        <v>539792.99237119593</v>
      </c>
      <c r="AS3389" s="688">
        <f t="shared" ca="1" si="798"/>
        <v>539336.64537036046</v>
      </c>
    </row>
    <row r="3390" spans="1:45" x14ac:dyDescent="0.2">
      <c r="A3390" s="423">
        <v>13231</v>
      </c>
      <c r="B3390" s="424">
        <v>2</v>
      </c>
      <c r="C3390" s="425" t="s">
        <v>304</v>
      </c>
      <c r="D3390" s="422">
        <f t="shared" si="784"/>
        <v>0</v>
      </c>
      <c r="E3390" s="422">
        <f t="shared" si="785"/>
        <v>0</v>
      </c>
      <c r="F3390" s="422">
        <f t="shared" si="786"/>
        <v>0</v>
      </c>
      <c r="G3390" s="422">
        <f t="shared" si="787"/>
        <v>0</v>
      </c>
      <c r="H3390" s="22">
        <f t="shared" si="788"/>
        <v>0</v>
      </c>
      <c r="I3390" s="116">
        <v>0</v>
      </c>
      <c r="J3390" s="116">
        <v>0</v>
      </c>
      <c r="K3390" s="116">
        <v>0</v>
      </c>
      <c r="L3390" s="116">
        <v>0</v>
      </c>
      <c r="M3390" s="22">
        <f t="shared" si="789"/>
        <v>0</v>
      </c>
      <c r="N3390" s="116">
        <v>0</v>
      </c>
      <c r="O3390" s="116">
        <v>0</v>
      </c>
      <c r="P3390" s="116">
        <v>0</v>
      </c>
      <c r="Q3390" s="116">
        <v>0</v>
      </c>
      <c r="R3390" s="22">
        <f t="shared" si="790"/>
        <v>0</v>
      </c>
      <c r="S3390" s="116">
        <v>0</v>
      </c>
      <c r="T3390" s="116">
        <v>0</v>
      </c>
      <c r="U3390" s="116">
        <v>0</v>
      </c>
      <c r="V3390" s="116">
        <v>0</v>
      </c>
      <c r="W3390" s="22">
        <f t="shared" si="791"/>
        <v>0</v>
      </c>
      <c r="X3390" s="22">
        <f t="shared" si="792"/>
        <v>0</v>
      </c>
      <c r="Y3390" s="22">
        <f ca="1">OFFSET('Cost Study'!$B$7,'Operations Support'!$C3390,'Operations Support'!$B3390)*$H3390</f>
        <v>0</v>
      </c>
      <c r="Z3390" s="23">
        <f ca="1">Y3390*'Cost Study'!$B$31</f>
        <v>0</v>
      </c>
      <c r="AA3390" s="23">
        <f ca="1">IF(A3390=10298,1.51,1)*IF($B3390&lt;3,$D3390*'Cost Study'!$B$32*OFFSET('Cost Study'!$B$7,'Operations Support'!$C3390,'Operations Support'!$B3390),0)</f>
        <v>0</v>
      </c>
      <c r="AB3390" s="24">
        <f ca="1">AA3390*'Cost Study'!$B$31</f>
        <v>0</v>
      </c>
      <c r="AC3390" s="23">
        <f ca="1">Y3390*'Cost Study'!$B$31</f>
        <v>0</v>
      </c>
      <c r="AD3390" s="24">
        <f ca="1">AA3390*'Cost Study'!$B$31</f>
        <v>0</v>
      </c>
      <c r="AE3390" s="377">
        <f t="shared" ca="1" si="793"/>
        <v>0</v>
      </c>
      <c r="AF3390" s="377">
        <f t="shared" ca="1" si="794"/>
        <v>0</v>
      </c>
      <c r="AH3390" s="688">
        <f>IFERROR($H3390/SUMIF($A:$A,$A3390,$H:$H)*SUMIF(Summary!$A$110:$A$186,$A3390,Summary!$P$110:$P$186),0)</f>
        <v>0</v>
      </c>
      <c r="AI3390" s="689">
        <f t="shared" ca="1" si="795"/>
        <v>0</v>
      </c>
      <c r="AJ3390" s="688">
        <f>IFERROR(H3390/SUMIF(A:A,A3390,H:H)*SUMIF(Summary!$A$110:$A$186,'Operations Support'!A3390,Summary!$Q$110:$Q$186),0)</f>
        <v>0</v>
      </c>
      <c r="AK3390" s="688">
        <f t="shared" ca="1" si="796"/>
        <v>0</v>
      </c>
      <c r="AM3390" s="688">
        <f>IFERROR($H3390/SUMIF($A:$A,$A3390,$H:$H)*SUMIF(Summary!$A$230:$A$266,$A3390,Summary!$P$230:$P$266),0)</f>
        <v>0</v>
      </c>
      <c r="AN3390" s="688">
        <f>IFERROR($H3390/SUMIF($A:$A,$A3390,$H:$H)*(SUMIF(Summary!$A$230:$A$266,$A3390,Summary!$L$230:$L$266)+SUMIF(Summary!$A$281:$A$317,$A3390,Summary!$L$281:$L$317))-AM3390,0)</f>
        <v>0</v>
      </c>
      <c r="AO3390" s="688">
        <f>IFERROR($H3390/SUMIF($A:$A,$A3390,$H:$H)*SUMIF(Summary!$A$230:$A$266,$A3390,Summary!$Q$230:$Q$266),0)</f>
        <v>0</v>
      </c>
      <c r="AP3390" s="688">
        <f>IFERROR($H3390/SUMIF($A:$A,$A3390,$H:$H)*(SUMIF(Summary!$A$230:$A$266,$A3390,Summary!$L$230:$L$266)+SUMIF(Summary!$A$281:$A$317,$A3390,Summary!$L$281:$L$317))-AO3390,0)</f>
        <v>0</v>
      </c>
      <c r="AQ3390" s="306"/>
      <c r="AR3390" s="688">
        <f t="shared" ca="1" si="797"/>
        <v>0</v>
      </c>
      <c r="AS3390" s="688">
        <f t="shared" ca="1" si="798"/>
        <v>0</v>
      </c>
    </row>
    <row r="3391" spans="1:45" x14ac:dyDescent="0.2">
      <c r="A3391" s="423">
        <v>13231</v>
      </c>
      <c r="B3391" s="424">
        <v>2</v>
      </c>
      <c r="C3391" s="425" t="s">
        <v>305</v>
      </c>
      <c r="D3391" s="422">
        <f t="shared" si="784"/>
        <v>1365</v>
      </c>
      <c r="E3391" s="422">
        <f t="shared" si="785"/>
        <v>0</v>
      </c>
      <c r="F3391" s="422">
        <f t="shared" si="786"/>
        <v>2091</v>
      </c>
      <c r="G3391" s="422">
        <f t="shared" si="787"/>
        <v>0</v>
      </c>
      <c r="H3391" s="22">
        <f t="shared" si="788"/>
        <v>3456</v>
      </c>
      <c r="I3391" s="116">
        <v>570</v>
      </c>
      <c r="J3391" s="116">
        <v>0</v>
      </c>
      <c r="K3391" s="116">
        <v>1044</v>
      </c>
      <c r="L3391" s="116">
        <v>0</v>
      </c>
      <c r="M3391" s="22">
        <f t="shared" si="789"/>
        <v>1614</v>
      </c>
      <c r="N3391" s="116">
        <v>615</v>
      </c>
      <c r="O3391" s="116">
        <v>0</v>
      </c>
      <c r="P3391" s="116">
        <v>861</v>
      </c>
      <c r="Q3391" s="116">
        <v>0</v>
      </c>
      <c r="R3391" s="22">
        <f t="shared" si="790"/>
        <v>1476</v>
      </c>
      <c r="S3391" s="116">
        <v>180</v>
      </c>
      <c r="T3391" s="116">
        <v>0</v>
      </c>
      <c r="U3391" s="116">
        <v>186</v>
      </c>
      <c r="V3391" s="116">
        <v>0</v>
      </c>
      <c r="W3391" s="22">
        <f t="shared" si="791"/>
        <v>366</v>
      </c>
      <c r="X3391" s="22">
        <f t="shared" si="792"/>
        <v>115.2</v>
      </c>
      <c r="Y3391" s="22">
        <f ca="1">OFFSET('Cost Study'!$B$7,'Operations Support'!$C3391,'Operations Support'!$B3391)*$H3391</f>
        <v>10333.44</v>
      </c>
      <c r="Z3391" s="23">
        <f ca="1">Y3391*'Cost Study'!$B$31</f>
        <v>577142.56672950124</v>
      </c>
      <c r="AA3391" s="23">
        <f ca="1">IF(A3391=10298,1.51,1)*IF($B3391&lt;3,$D3391*'Cost Study'!$B$32*OFFSET('Cost Study'!$B$7,'Operations Support'!$C3391,'Operations Support'!$B3391),0)</f>
        <v>408.13500000000005</v>
      </c>
      <c r="AB3391" s="24">
        <f ca="1">AA3391*'Cost Study'!$B$31</f>
        <v>22795.127418569711</v>
      </c>
      <c r="AC3391" s="23">
        <f ca="1">Y3391*'Cost Study'!$B$31</f>
        <v>577142.56672950124</v>
      </c>
      <c r="AD3391" s="24">
        <f ca="1">AA3391*'Cost Study'!$B$31</f>
        <v>22795.127418569711</v>
      </c>
      <c r="AE3391" s="377">
        <f t="shared" ca="1" si="793"/>
        <v>599937.69414807099</v>
      </c>
      <c r="AF3391" s="377">
        <f t="shared" ca="1" si="794"/>
        <v>599937.69414807099</v>
      </c>
      <c r="AH3391" s="688">
        <f>IFERROR($H3391/SUMIF($A:$A,$A3391,$H:$H)*SUMIF(Summary!$A$110:$A$186,$A3391,Summary!$P$110:$P$186),0)</f>
        <v>105151.97569116576</v>
      </c>
      <c r="AI3391" s="689">
        <f t="shared" ca="1" si="795"/>
        <v>494785.71845690522</v>
      </c>
      <c r="AJ3391" s="688">
        <f>IFERROR(H3391/SUMIF(A:A,A3391,H:H)*SUMIF(Summary!$A$110:$A$186,'Operations Support'!A3391,Summary!$Q$110:$Q$186),0)</f>
        <v>105443.7077065932</v>
      </c>
      <c r="AK3391" s="688">
        <f t="shared" ca="1" si="796"/>
        <v>494493.98644147778</v>
      </c>
      <c r="AM3391" s="688">
        <f>IFERROR($H3391/SUMIF($A:$A,$A3391,$H:$H)*SUMIF(Summary!$A$230:$A$266,$A3391,Summary!$P$230:$P$266),0)</f>
        <v>19894.900699811686</v>
      </c>
      <c r="AN3391" s="688">
        <f>IFERROR($H3391/SUMIF($A:$A,$A3391,$H:$H)*(SUMIF(Summary!$A$230:$A$266,$A3391,Summary!$L$230:$L$266)+SUMIF(Summary!$A$281:$A$317,$A3391,Summary!$L$281:$L$317))-AM3391,0)</f>
        <v>103585.66543090635</v>
      </c>
      <c r="AO3391" s="688">
        <f>IFERROR($H3391/SUMIF($A:$A,$A3391,$H:$H)*SUMIF(Summary!$A$230:$A$266,$A3391,Summary!$Q$230:$Q$266),0)</f>
        <v>19950.096804684992</v>
      </c>
      <c r="AP3391" s="688">
        <f>IFERROR($H3391/SUMIF($A:$A,$A3391,$H:$H)*(SUMIF(Summary!$A$230:$A$266,$A3391,Summary!$L$230:$L$266)+SUMIF(Summary!$A$281:$A$317,$A3391,Summary!$L$281:$L$317))-AO3391,0)</f>
        <v>103530.46932603304</v>
      </c>
      <c r="AQ3391" s="306"/>
      <c r="AR3391" s="688">
        <f t="shared" ca="1" si="797"/>
        <v>598371.38388781156</v>
      </c>
      <c r="AS3391" s="688">
        <f t="shared" ca="1" si="798"/>
        <v>598024.45576751081</v>
      </c>
    </row>
    <row r="3392" spans="1:45" x14ac:dyDescent="0.2">
      <c r="A3392" s="423">
        <v>13231</v>
      </c>
      <c r="B3392" s="424">
        <v>2</v>
      </c>
      <c r="C3392" s="425" t="s">
        <v>306</v>
      </c>
      <c r="D3392" s="422">
        <f t="shared" si="784"/>
        <v>660</v>
      </c>
      <c r="E3392" s="422">
        <f t="shared" si="785"/>
        <v>0</v>
      </c>
      <c r="F3392" s="422">
        <f t="shared" si="786"/>
        <v>348</v>
      </c>
      <c r="G3392" s="422">
        <f t="shared" si="787"/>
        <v>0</v>
      </c>
      <c r="H3392" s="22">
        <f t="shared" si="788"/>
        <v>1008</v>
      </c>
      <c r="I3392" s="116">
        <v>369</v>
      </c>
      <c r="J3392" s="116">
        <v>0</v>
      </c>
      <c r="K3392" s="116">
        <v>27</v>
      </c>
      <c r="L3392" s="116">
        <v>0</v>
      </c>
      <c r="M3392" s="22">
        <f t="shared" si="789"/>
        <v>396</v>
      </c>
      <c r="N3392" s="116">
        <v>291</v>
      </c>
      <c r="O3392" s="116">
        <v>0</v>
      </c>
      <c r="P3392" s="116">
        <v>204</v>
      </c>
      <c r="Q3392" s="116">
        <v>0</v>
      </c>
      <c r="R3392" s="22">
        <f t="shared" si="790"/>
        <v>495</v>
      </c>
      <c r="S3392" s="116">
        <v>0</v>
      </c>
      <c r="T3392" s="116">
        <v>0</v>
      </c>
      <c r="U3392" s="116">
        <v>117</v>
      </c>
      <c r="V3392" s="116">
        <v>0</v>
      </c>
      <c r="W3392" s="22">
        <f t="shared" si="791"/>
        <v>117</v>
      </c>
      <c r="X3392" s="22">
        <f t="shared" si="792"/>
        <v>33.6</v>
      </c>
      <c r="Y3392" s="22">
        <f ca="1">OFFSET('Cost Study'!$B$7,'Operations Support'!$C3392,'Operations Support'!$B3392)*$H3392</f>
        <v>1814.4</v>
      </c>
      <c r="Z3392" s="23">
        <f ca="1">Y3392*'Cost Study'!$B$31</f>
        <v>101337.74164982882</v>
      </c>
      <c r="AA3392" s="23">
        <f ca="1">IF(A3392=10298,1.51,1)*IF($B3392&lt;3,$D3392*'Cost Study'!$B$32*OFFSET('Cost Study'!$B$7,'Operations Support'!$C3392,'Operations Support'!$B3392),0)</f>
        <v>118.8</v>
      </c>
      <c r="AB3392" s="24">
        <f ca="1">AA3392*'Cost Study'!$B$31</f>
        <v>6635.2092746911721</v>
      </c>
      <c r="AC3392" s="23">
        <f ca="1">Y3392*'Cost Study'!$B$31</f>
        <v>101337.74164982882</v>
      </c>
      <c r="AD3392" s="24">
        <f ca="1">AA3392*'Cost Study'!$B$31</f>
        <v>6635.2092746911721</v>
      </c>
      <c r="AE3392" s="377">
        <f t="shared" ca="1" si="793"/>
        <v>107972.95092451999</v>
      </c>
      <c r="AF3392" s="377">
        <f t="shared" ca="1" si="794"/>
        <v>107972.95092451999</v>
      </c>
      <c r="AH3392" s="688">
        <f>IFERROR($H3392/SUMIF($A:$A,$A3392,$H:$H)*SUMIF(Summary!$A$110:$A$186,$A3392,Summary!$P$110:$P$186),0)</f>
        <v>30669.326243256677</v>
      </c>
      <c r="AI3392" s="689">
        <f t="shared" ca="1" si="795"/>
        <v>77303.624681263318</v>
      </c>
      <c r="AJ3392" s="688">
        <f>IFERROR(H3392/SUMIF(A:A,A3392,H:H)*SUMIF(Summary!$A$110:$A$186,'Operations Support'!A3392,Summary!$Q$110:$Q$186),0)</f>
        <v>30754.414747756346</v>
      </c>
      <c r="AK3392" s="688">
        <f t="shared" ca="1" si="796"/>
        <v>77218.53617676365</v>
      </c>
      <c r="AM3392" s="688">
        <f>IFERROR($H3392/SUMIF($A:$A,$A3392,$H:$H)*SUMIF(Summary!$A$230:$A$266,$A3392,Summary!$P$230:$P$266),0)</f>
        <v>5802.6793707784082</v>
      </c>
      <c r="AN3392" s="688">
        <f>IFERROR($H3392/SUMIF($A:$A,$A3392,$H:$H)*(SUMIF(Summary!$A$230:$A$266,$A3392,Summary!$L$230:$L$266)+SUMIF(Summary!$A$281:$A$317,$A3392,Summary!$L$281:$L$317))-AM3392,0)</f>
        <v>30212.485750681015</v>
      </c>
      <c r="AO3392" s="688">
        <f>IFERROR($H3392/SUMIF($A:$A,$A3392,$H:$H)*SUMIF(Summary!$A$230:$A$266,$A3392,Summary!$Q$230:$Q$266),0)</f>
        <v>5818.7782346997892</v>
      </c>
      <c r="AP3392" s="688">
        <f>IFERROR($H3392/SUMIF($A:$A,$A3392,$H:$H)*(SUMIF(Summary!$A$230:$A$266,$A3392,Summary!$L$230:$L$266)+SUMIF(Summary!$A$281:$A$317,$A3392,Summary!$L$281:$L$317))-AO3392,0)</f>
        <v>30196.386886759636</v>
      </c>
      <c r="AQ3392" s="306"/>
      <c r="AR3392" s="688">
        <f t="shared" ca="1" si="797"/>
        <v>107516.11043194434</v>
      </c>
      <c r="AS3392" s="688">
        <f t="shared" ca="1" si="798"/>
        <v>107414.92306352328</v>
      </c>
    </row>
    <row r="3393" spans="1:45" x14ac:dyDescent="0.2">
      <c r="A3393" s="423">
        <v>13231</v>
      </c>
      <c r="B3393" s="424">
        <v>2</v>
      </c>
      <c r="C3393" s="425" t="s">
        <v>307</v>
      </c>
      <c r="D3393" s="422">
        <f t="shared" si="784"/>
        <v>0</v>
      </c>
      <c r="E3393" s="422">
        <f t="shared" si="785"/>
        <v>0</v>
      </c>
      <c r="F3393" s="422">
        <f t="shared" si="786"/>
        <v>0</v>
      </c>
      <c r="G3393" s="422">
        <f t="shared" si="787"/>
        <v>0</v>
      </c>
      <c r="H3393" s="22">
        <f t="shared" si="788"/>
        <v>0</v>
      </c>
      <c r="I3393" s="116">
        <v>0</v>
      </c>
      <c r="J3393" s="116">
        <v>0</v>
      </c>
      <c r="K3393" s="116">
        <v>0</v>
      </c>
      <c r="L3393" s="116">
        <v>0</v>
      </c>
      <c r="M3393" s="22">
        <f t="shared" si="789"/>
        <v>0</v>
      </c>
      <c r="N3393" s="116">
        <v>0</v>
      </c>
      <c r="O3393" s="116">
        <v>0</v>
      </c>
      <c r="P3393" s="116">
        <v>0</v>
      </c>
      <c r="Q3393" s="116">
        <v>0</v>
      </c>
      <c r="R3393" s="22">
        <f t="shared" si="790"/>
        <v>0</v>
      </c>
      <c r="S3393" s="116">
        <v>0</v>
      </c>
      <c r="T3393" s="116">
        <v>0</v>
      </c>
      <c r="U3393" s="116">
        <v>0</v>
      </c>
      <c r="V3393" s="116">
        <v>0</v>
      </c>
      <c r="W3393" s="22">
        <f t="shared" si="791"/>
        <v>0</v>
      </c>
      <c r="X3393" s="22">
        <f t="shared" si="792"/>
        <v>0</v>
      </c>
      <c r="Y3393" s="22">
        <f ca="1">OFFSET('Cost Study'!$B$7,'Operations Support'!$C3393,'Operations Support'!$B3393)*$H3393</f>
        <v>0</v>
      </c>
      <c r="Z3393" s="23">
        <f ca="1">Y3393*'Cost Study'!$B$31</f>
        <v>0</v>
      </c>
      <c r="AA3393" s="23">
        <f ca="1">IF(A3393=10298,1.51,1)*IF($B3393&lt;3,$D3393*'Cost Study'!$B$32*OFFSET('Cost Study'!$B$7,'Operations Support'!$C3393,'Operations Support'!$B3393),0)</f>
        <v>0</v>
      </c>
      <c r="AB3393" s="24">
        <f ca="1">AA3393*'Cost Study'!$B$31</f>
        <v>0</v>
      </c>
      <c r="AC3393" s="23">
        <f ca="1">Y3393*'Cost Study'!$B$31</f>
        <v>0</v>
      </c>
      <c r="AD3393" s="24">
        <f ca="1">AA3393*'Cost Study'!$B$31</f>
        <v>0</v>
      </c>
      <c r="AE3393" s="377">
        <f t="shared" ca="1" si="793"/>
        <v>0</v>
      </c>
      <c r="AF3393" s="377">
        <f t="shared" ca="1" si="794"/>
        <v>0</v>
      </c>
      <c r="AH3393" s="688">
        <f>IFERROR($H3393/SUMIF($A:$A,$A3393,$H:$H)*SUMIF(Summary!$A$110:$A$186,$A3393,Summary!$P$110:$P$186),0)</f>
        <v>0</v>
      </c>
      <c r="AI3393" s="689">
        <f t="shared" ca="1" si="795"/>
        <v>0</v>
      </c>
      <c r="AJ3393" s="688">
        <f>IFERROR(H3393/SUMIF(A:A,A3393,H:H)*SUMIF(Summary!$A$110:$A$186,'Operations Support'!A3393,Summary!$Q$110:$Q$186),0)</f>
        <v>0</v>
      </c>
      <c r="AK3393" s="688">
        <f t="shared" ca="1" si="796"/>
        <v>0</v>
      </c>
      <c r="AM3393" s="688">
        <f>IFERROR($H3393/SUMIF($A:$A,$A3393,$H:$H)*SUMIF(Summary!$A$230:$A$266,$A3393,Summary!$P$230:$P$266),0)</f>
        <v>0</v>
      </c>
      <c r="AN3393" s="688">
        <f>IFERROR($H3393/SUMIF($A:$A,$A3393,$H:$H)*(SUMIF(Summary!$A$230:$A$266,$A3393,Summary!$L$230:$L$266)+SUMIF(Summary!$A$281:$A$317,$A3393,Summary!$L$281:$L$317))-AM3393,0)</f>
        <v>0</v>
      </c>
      <c r="AO3393" s="688">
        <f>IFERROR($H3393/SUMIF($A:$A,$A3393,$H:$H)*SUMIF(Summary!$A$230:$A$266,$A3393,Summary!$Q$230:$Q$266),0)</f>
        <v>0</v>
      </c>
      <c r="AP3393" s="688">
        <f>IFERROR($H3393/SUMIF($A:$A,$A3393,$H:$H)*(SUMIF(Summary!$A$230:$A$266,$A3393,Summary!$L$230:$L$266)+SUMIF(Summary!$A$281:$A$317,$A3393,Summary!$L$281:$L$317))-AO3393,0)</f>
        <v>0</v>
      </c>
      <c r="AQ3393" s="306"/>
      <c r="AR3393" s="688">
        <f t="shared" ca="1" si="797"/>
        <v>0</v>
      </c>
      <c r="AS3393" s="688">
        <f t="shared" ca="1" si="798"/>
        <v>0</v>
      </c>
    </row>
    <row r="3394" spans="1:45" x14ac:dyDescent="0.2">
      <c r="A3394" s="423">
        <v>13231</v>
      </c>
      <c r="B3394" s="424">
        <v>2</v>
      </c>
      <c r="C3394" s="425" t="s">
        <v>308</v>
      </c>
      <c r="D3394" s="422">
        <f t="shared" si="784"/>
        <v>0</v>
      </c>
      <c r="E3394" s="422">
        <f t="shared" si="785"/>
        <v>0</v>
      </c>
      <c r="F3394" s="422">
        <f t="shared" si="786"/>
        <v>0</v>
      </c>
      <c r="G3394" s="422">
        <f t="shared" si="787"/>
        <v>0</v>
      </c>
      <c r="H3394" s="22">
        <f t="shared" si="788"/>
        <v>0</v>
      </c>
      <c r="I3394" s="116">
        <v>0</v>
      </c>
      <c r="J3394" s="116">
        <v>0</v>
      </c>
      <c r="K3394" s="116">
        <v>0</v>
      </c>
      <c r="L3394" s="116">
        <v>0</v>
      </c>
      <c r="M3394" s="22">
        <f t="shared" si="789"/>
        <v>0</v>
      </c>
      <c r="N3394" s="116">
        <v>0</v>
      </c>
      <c r="O3394" s="116">
        <v>0</v>
      </c>
      <c r="P3394" s="116">
        <v>0</v>
      </c>
      <c r="Q3394" s="116">
        <v>0</v>
      </c>
      <c r="R3394" s="22">
        <f t="shared" si="790"/>
        <v>0</v>
      </c>
      <c r="S3394" s="116">
        <v>0</v>
      </c>
      <c r="T3394" s="116">
        <v>0</v>
      </c>
      <c r="U3394" s="116">
        <v>0</v>
      </c>
      <c r="V3394" s="116">
        <v>0</v>
      </c>
      <c r="W3394" s="22">
        <f t="shared" si="791"/>
        <v>0</v>
      </c>
      <c r="X3394" s="22">
        <f t="shared" si="792"/>
        <v>0</v>
      </c>
      <c r="Y3394" s="22">
        <f ca="1">OFFSET('Cost Study'!$B$7,'Operations Support'!$C3394,'Operations Support'!$B3394)*$H3394</f>
        <v>0</v>
      </c>
      <c r="Z3394" s="23">
        <f ca="1">Y3394*'Cost Study'!$B$31</f>
        <v>0</v>
      </c>
      <c r="AA3394" s="23">
        <f ca="1">IF(A3394=10298,1.51,1)*IF($B3394&lt;3,$D3394*'Cost Study'!$B$32*OFFSET('Cost Study'!$B$7,'Operations Support'!$C3394,'Operations Support'!$B3394),0)</f>
        <v>0</v>
      </c>
      <c r="AB3394" s="24">
        <f ca="1">AA3394*'Cost Study'!$B$31</f>
        <v>0</v>
      </c>
      <c r="AC3394" s="23">
        <f ca="1">Y3394*'Cost Study'!$B$31</f>
        <v>0</v>
      </c>
      <c r="AD3394" s="24">
        <f ca="1">AA3394*'Cost Study'!$B$31</f>
        <v>0</v>
      </c>
      <c r="AE3394" s="377">
        <f t="shared" ca="1" si="793"/>
        <v>0</v>
      </c>
      <c r="AF3394" s="377">
        <f t="shared" ca="1" si="794"/>
        <v>0</v>
      </c>
      <c r="AH3394" s="688">
        <f>IFERROR($H3394/SUMIF($A:$A,$A3394,$H:$H)*SUMIF(Summary!$A$110:$A$186,$A3394,Summary!$P$110:$P$186),0)</f>
        <v>0</v>
      </c>
      <c r="AI3394" s="689">
        <f t="shared" ca="1" si="795"/>
        <v>0</v>
      </c>
      <c r="AJ3394" s="688">
        <f>IFERROR(H3394/SUMIF(A:A,A3394,H:H)*SUMIF(Summary!$A$110:$A$186,'Operations Support'!A3394,Summary!$Q$110:$Q$186),0)</f>
        <v>0</v>
      </c>
      <c r="AK3394" s="688">
        <f t="shared" ca="1" si="796"/>
        <v>0</v>
      </c>
      <c r="AM3394" s="688">
        <f>IFERROR($H3394/SUMIF($A:$A,$A3394,$H:$H)*SUMIF(Summary!$A$230:$A$266,$A3394,Summary!$P$230:$P$266),0)</f>
        <v>0</v>
      </c>
      <c r="AN3394" s="688">
        <f>IFERROR($H3394/SUMIF($A:$A,$A3394,$H:$H)*(SUMIF(Summary!$A$230:$A$266,$A3394,Summary!$L$230:$L$266)+SUMIF(Summary!$A$281:$A$317,$A3394,Summary!$L$281:$L$317))-AM3394,0)</f>
        <v>0</v>
      </c>
      <c r="AO3394" s="688">
        <f>IFERROR($H3394/SUMIF($A:$A,$A3394,$H:$H)*SUMIF(Summary!$A$230:$A$266,$A3394,Summary!$Q$230:$Q$266),0)</f>
        <v>0</v>
      </c>
      <c r="AP3394" s="688">
        <f>IFERROR($H3394/SUMIF($A:$A,$A3394,$H:$H)*(SUMIF(Summary!$A$230:$A$266,$A3394,Summary!$L$230:$L$266)+SUMIF(Summary!$A$281:$A$317,$A3394,Summary!$L$281:$L$317))-AO3394,0)</f>
        <v>0</v>
      </c>
      <c r="AQ3394" s="306"/>
      <c r="AR3394" s="688">
        <f t="shared" ca="1" si="797"/>
        <v>0</v>
      </c>
      <c r="AS3394" s="688">
        <f t="shared" ca="1" si="798"/>
        <v>0</v>
      </c>
    </row>
    <row r="3395" spans="1:45" x14ac:dyDescent="0.2">
      <c r="A3395" s="423">
        <v>13231</v>
      </c>
      <c r="B3395" s="424">
        <v>2</v>
      </c>
      <c r="C3395" s="425" t="s">
        <v>309</v>
      </c>
      <c r="D3395" s="422">
        <f t="shared" si="784"/>
        <v>0</v>
      </c>
      <c r="E3395" s="422">
        <f t="shared" si="785"/>
        <v>0</v>
      </c>
      <c r="F3395" s="422">
        <f t="shared" si="786"/>
        <v>0</v>
      </c>
      <c r="G3395" s="422">
        <f t="shared" si="787"/>
        <v>0</v>
      </c>
      <c r="H3395" s="22">
        <f t="shared" si="788"/>
        <v>0</v>
      </c>
      <c r="I3395" s="116">
        <v>0</v>
      </c>
      <c r="J3395" s="116">
        <v>0</v>
      </c>
      <c r="K3395" s="116">
        <v>0</v>
      </c>
      <c r="L3395" s="116">
        <v>0</v>
      </c>
      <c r="M3395" s="22">
        <f t="shared" si="789"/>
        <v>0</v>
      </c>
      <c r="N3395" s="116">
        <v>0</v>
      </c>
      <c r="O3395" s="116">
        <v>0</v>
      </c>
      <c r="P3395" s="116">
        <v>0</v>
      </c>
      <c r="Q3395" s="116">
        <v>0</v>
      </c>
      <c r="R3395" s="22">
        <f t="shared" si="790"/>
        <v>0</v>
      </c>
      <c r="S3395" s="116">
        <v>0</v>
      </c>
      <c r="T3395" s="116">
        <v>0</v>
      </c>
      <c r="U3395" s="116">
        <v>0</v>
      </c>
      <c r="V3395" s="116">
        <v>0</v>
      </c>
      <c r="W3395" s="22">
        <f t="shared" si="791"/>
        <v>0</v>
      </c>
      <c r="X3395" s="22">
        <f t="shared" si="792"/>
        <v>0</v>
      </c>
      <c r="Y3395" s="22">
        <f ca="1">OFFSET('Cost Study'!$B$7,'Operations Support'!$C3395,'Operations Support'!$B3395)*$H3395</f>
        <v>0</v>
      </c>
      <c r="Z3395" s="23">
        <f ca="1">Y3395*'Cost Study'!$B$31</f>
        <v>0</v>
      </c>
      <c r="AA3395" s="23">
        <f ca="1">IF(A3395=10298,1.51,1)*IF($B3395&lt;3,$D3395*'Cost Study'!$B$32*OFFSET('Cost Study'!$B$7,'Operations Support'!$C3395,'Operations Support'!$B3395),0)</f>
        <v>0</v>
      </c>
      <c r="AB3395" s="24">
        <f ca="1">AA3395*'Cost Study'!$B$31</f>
        <v>0</v>
      </c>
      <c r="AC3395" s="23">
        <f ca="1">Y3395*'Cost Study'!$B$31</f>
        <v>0</v>
      </c>
      <c r="AD3395" s="24">
        <f ca="1">AA3395*'Cost Study'!$B$31</f>
        <v>0</v>
      </c>
      <c r="AE3395" s="377">
        <f t="shared" ca="1" si="793"/>
        <v>0</v>
      </c>
      <c r="AF3395" s="377">
        <f t="shared" ca="1" si="794"/>
        <v>0</v>
      </c>
      <c r="AH3395" s="688">
        <f>IFERROR($H3395/SUMIF($A:$A,$A3395,$H:$H)*SUMIF(Summary!$A$110:$A$186,$A3395,Summary!$P$110:$P$186),0)</f>
        <v>0</v>
      </c>
      <c r="AI3395" s="689">
        <f t="shared" ca="1" si="795"/>
        <v>0</v>
      </c>
      <c r="AJ3395" s="688">
        <f>IFERROR(H3395/SUMIF(A:A,A3395,H:H)*SUMIF(Summary!$A$110:$A$186,'Operations Support'!A3395,Summary!$Q$110:$Q$186),0)</f>
        <v>0</v>
      </c>
      <c r="AK3395" s="688">
        <f t="shared" ca="1" si="796"/>
        <v>0</v>
      </c>
      <c r="AM3395" s="688">
        <f>IFERROR($H3395/SUMIF($A:$A,$A3395,$H:$H)*SUMIF(Summary!$A$230:$A$266,$A3395,Summary!$P$230:$P$266),0)</f>
        <v>0</v>
      </c>
      <c r="AN3395" s="688">
        <f>IFERROR($H3395/SUMIF($A:$A,$A3395,$H:$H)*(SUMIF(Summary!$A$230:$A$266,$A3395,Summary!$L$230:$L$266)+SUMIF(Summary!$A$281:$A$317,$A3395,Summary!$L$281:$L$317))-AM3395,0)</f>
        <v>0</v>
      </c>
      <c r="AO3395" s="688">
        <f>IFERROR($H3395/SUMIF($A:$A,$A3395,$H:$H)*SUMIF(Summary!$A$230:$A$266,$A3395,Summary!$Q$230:$Q$266),0)</f>
        <v>0</v>
      </c>
      <c r="AP3395" s="688">
        <f>IFERROR($H3395/SUMIF($A:$A,$A3395,$H:$H)*(SUMIF(Summary!$A$230:$A$266,$A3395,Summary!$L$230:$L$266)+SUMIF(Summary!$A$281:$A$317,$A3395,Summary!$L$281:$L$317))-AO3395,0)</f>
        <v>0</v>
      </c>
      <c r="AQ3395" s="306"/>
      <c r="AR3395" s="688">
        <f t="shared" ca="1" si="797"/>
        <v>0</v>
      </c>
      <c r="AS3395" s="688">
        <f t="shared" ca="1" si="798"/>
        <v>0</v>
      </c>
    </row>
    <row r="3396" spans="1:45" x14ac:dyDescent="0.2">
      <c r="A3396" s="423">
        <v>13231</v>
      </c>
      <c r="B3396" s="424">
        <v>2</v>
      </c>
      <c r="C3396" s="425" t="s">
        <v>310</v>
      </c>
      <c r="D3396" s="422">
        <f t="shared" si="784"/>
        <v>0</v>
      </c>
      <c r="E3396" s="422">
        <f t="shared" si="785"/>
        <v>0</v>
      </c>
      <c r="F3396" s="422">
        <f t="shared" si="786"/>
        <v>0</v>
      </c>
      <c r="G3396" s="422">
        <f t="shared" si="787"/>
        <v>0</v>
      </c>
      <c r="H3396" s="22">
        <f t="shared" si="788"/>
        <v>0</v>
      </c>
      <c r="I3396" s="116">
        <v>0</v>
      </c>
      <c r="J3396" s="116">
        <v>0</v>
      </c>
      <c r="K3396" s="116">
        <v>0</v>
      </c>
      <c r="L3396" s="116">
        <v>0</v>
      </c>
      <c r="M3396" s="22">
        <f t="shared" si="789"/>
        <v>0</v>
      </c>
      <c r="N3396" s="116">
        <v>0</v>
      </c>
      <c r="O3396" s="116">
        <v>0</v>
      </c>
      <c r="P3396" s="116">
        <v>0</v>
      </c>
      <c r="Q3396" s="116">
        <v>0</v>
      </c>
      <c r="R3396" s="22">
        <f t="shared" si="790"/>
        <v>0</v>
      </c>
      <c r="S3396" s="116">
        <v>0</v>
      </c>
      <c r="T3396" s="116">
        <v>0</v>
      </c>
      <c r="U3396" s="116">
        <v>0</v>
      </c>
      <c r="V3396" s="116">
        <v>0</v>
      </c>
      <c r="W3396" s="22">
        <f t="shared" si="791"/>
        <v>0</v>
      </c>
      <c r="X3396" s="22">
        <f t="shared" si="792"/>
        <v>0</v>
      </c>
      <c r="Y3396" s="22">
        <f ca="1">OFFSET('Cost Study'!$B$7,'Operations Support'!$C3396,'Operations Support'!$B3396)*$H3396</f>
        <v>0</v>
      </c>
      <c r="Z3396" s="23">
        <f ca="1">Y3396*'Cost Study'!$B$31</f>
        <v>0</v>
      </c>
      <c r="AA3396" s="23">
        <f ca="1">IF(A3396=10298,1.51,1)*IF($B3396&lt;3,$D3396*'Cost Study'!$B$32*OFFSET('Cost Study'!$B$7,'Operations Support'!$C3396,'Operations Support'!$B3396),0)</f>
        <v>0</v>
      </c>
      <c r="AB3396" s="24">
        <f ca="1">AA3396*'Cost Study'!$B$31</f>
        <v>0</v>
      </c>
      <c r="AC3396" s="23">
        <f ca="1">Y3396*'Cost Study'!$B$31</f>
        <v>0</v>
      </c>
      <c r="AD3396" s="24">
        <f ca="1">AA3396*'Cost Study'!$B$31</f>
        <v>0</v>
      </c>
      <c r="AE3396" s="377">
        <f t="shared" ca="1" si="793"/>
        <v>0</v>
      </c>
      <c r="AF3396" s="377">
        <f t="shared" ca="1" si="794"/>
        <v>0</v>
      </c>
      <c r="AH3396" s="688">
        <f>IFERROR($H3396/SUMIF($A:$A,$A3396,$H:$H)*SUMIF(Summary!$A$110:$A$186,$A3396,Summary!$P$110:$P$186),0)</f>
        <v>0</v>
      </c>
      <c r="AI3396" s="689">
        <f t="shared" ca="1" si="795"/>
        <v>0</v>
      </c>
      <c r="AJ3396" s="688">
        <f>IFERROR(H3396/SUMIF(A:A,A3396,H:H)*SUMIF(Summary!$A$110:$A$186,'Operations Support'!A3396,Summary!$Q$110:$Q$186),0)</f>
        <v>0</v>
      </c>
      <c r="AK3396" s="688">
        <f t="shared" ca="1" si="796"/>
        <v>0</v>
      </c>
      <c r="AM3396" s="688">
        <f>IFERROR($H3396/SUMIF($A:$A,$A3396,$H:$H)*SUMIF(Summary!$A$230:$A$266,$A3396,Summary!$P$230:$P$266),0)</f>
        <v>0</v>
      </c>
      <c r="AN3396" s="688">
        <f>IFERROR($H3396/SUMIF($A:$A,$A3396,$H:$H)*(SUMIF(Summary!$A$230:$A$266,$A3396,Summary!$L$230:$L$266)+SUMIF(Summary!$A$281:$A$317,$A3396,Summary!$L$281:$L$317))-AM3396,0)</f>
        <v>0</v>
      </c>
      <c r="AO3396" s="688">
        <f>IFERROR($H3396/SUMIF($A:$A,$A3396,$H:$H)*SUMIF(Summary!$A$230:$A$266,$A3396,Summary!$Q$230:$Q$266),0)</f>
        <v>0</v>
      </c>
      <c r="AP3396" s="688">
        <f>IFERROR($H3396/SUMIF($A:$A,$A3396,$H:$H)*(SUMIF(Summary!$A$230:$A$266,$A3396,Summary!$L$230:$L$266)+SUMIF(Summary!$A$281:$A$317,$A3396,Summary!$L$281:$L$317))-AO3396,0)</f>
        <v>0</v>
      </c>
      <c r="AQ3396" s="306"/>
      <c r="AR3396" s="688">
        <f t="shared" ca="1" si="797"/>
        <v>0</v>
      </c>
      <c r="AS3396" s="688">
        <f t="shared" ca="1" si="798"/>
        <v>0</v>
      </c>
    </row>
    <row r="3397" spans="1:45" x14ac:dyDescent="0.2">
      <c r="A3397" s="423">
        <v>13231</v>
      </c>
      <c r="B3397" s="424">
        <v>2</v>
      </c>
      <c r="C3397" s="425" t="s">
        <v>311</v>
      </c>
      <c r="D3397" s="422">
        <f t="shared" ref="D3397:D3460" si="799">I3397+N3397+S3397</f>
        <v>0</v>
      </c>
      <c r="E3397" s="422">
        <f t="shared" ref="E3397:E3460" si="800">J3397+O3397+T3397</f>
        <v>0</v>
      </c>
      <c r="F3397" s="422">
        <f t="shared" ref="F3397:F3460" si="801">K3397+P3397+U3397</f>
        <v>0</v>
      </c>
      <c r="G3397" s="422">
        <f t="shared" ref="G3397:G3460" si="802">L3397+Q3397+V3397</f>
        <v>0</v>
      </c>
      <c r="H3397" s="22">
        <f t="shared" ref="H3397:H3460" si="803">(SUM(D3397:F3397)-G3397)*IF(A3397=10298,1.51,1)</f>
        <v>0</v>
      </c>
      <c r="I3397" s="116">
        <v>0</v>
      </c>
      <c r="J3397" s="116">
        <v>0</v>
      </c>
      <c r="K3397" s="116">
        <v>0</v>
      </c>
      <c r="L3397" s="116">
        <v>0</v>
      </c>
      <c r="M3397" s="22">
        <f t="shared" ref="M3397:M3460" si="804">SUM(I3397:K3397)-L3397</f>
        <v>0</v>
      </c>
      <c r="N3397" s="116">
        <v>0</v>
      </c>
      <c r="O3397" s="116">
        <v>0</v>
      </c>
      <c r="P3397" s="116">
        <v>0</v>
      </c>
      <c r="Q3397" s="116">
        <v>0</v>
      </c>
      <c r="R3397" s="22">
        <f t="shared" ref="R3397:R3460" si="805">SUM(N3397:P3397)-Q3397</f>
        <v>0</v>
      </c>
      <c r="S3397" s="116">
        <v>0</v>
      </c>
      <c r="T3397" s="116">
        <v>0</v>
      </c>
      <c r="U3397" s="116">
        <v>0</v>
      </c>
      <c r="V3397" s="116">
        <v>0</v>
      </c>
      <c r="W3397" s="22">
        <f t="shared" ref="W3397:W3460" si="806">SUM(S3397:U3397)-V3397</f>
        <v>0</v>
      </c>
      <c r="X3397" s="22">
        <f t="shared" ref="X3397:X3460" si="807">IF(OR(B3397=1,B3397=2),H3397/30,IF(OR(B3397=3,B3397=5),H3397/24,IF(B3397=4,H3397/18,0)))</f>
        <v>0</v>
      </c>
      <c r="Y3397" s="22">
        <f ca="1">OFFSET('Cost Study'!$B$7,'Operations Support'!$C3397,'Operations Support'!$B3397)*$H3397</f>
        <v>0</v>
      </c>
      <c r="Z3397" s="23">
        <f ca="1">Y3397*'Cost Study'!$B$31</f>
        <v>0</v>
      </c>
      <c r="AA3397" s="23">
        <f ca="1">IF(A3397=10298,1.51,1)*IF($B3397&lt;3,$D3397*'Cost Study'!$B$32*OFFSET('Cost Study'!$B$7,'Operations Support'!$C3397,'Operations Support'!$B3397),0)</f>
        <v>0</v>
      </c>
      <c r="AB3397" s="24">
        <f ca="1">AA3397*'Cost Study'!$B$31</f>
        <v>0</v>
      </c>
      <c r="AC3397" s="23">
        <f ca="1">Y3397*'Cost Study'!$B$31</f>
        <v>0</v>
      </c>
      <c r="AD3397" s="24">
        <f ca="1">AA3397*'Cost Study'!$B$31</f>
        <v>0</v>
      </c>
      <c r="AE3397" s="377">
        <f t="shared" ref="AE3397:AE3460" ca="1" si="808">Z3397+AB3397</f>
        <v>0</v>
      </c>
      <c r="AF3397" s="377">
        <f t="shared" ref="AF3397:AF3460" ca="1" si="809">AC3397+AD3397</f>
        <v>0</v>
      </c>
      <c r="AH3397" s="688">
        <f>IFERROR($H3397/SUMIF($A:$A,$A3397,$H:$H)*SUMIF(Summary!$A$110:$A$186,$A3397,Summary!$P$110:$P$186),0)</f>
        <v>0</v>
      </c>
      <c r="AI3397" s="689">
        <f t="shared" ca="1" si="795"/>
        <v>0</v>
      </c>
      <c r="AJ3397" s="688">
        <f>IFERROR(H3397/SUMIF(A:A,A3397,H:H)*SUMIF(Summary!$A$110:$A$186,'Operations Support'!A3397,Summary!$Q$110:$Q$186),0)</f>
        <v>0</v>
      </c>
      <c r="AK3397" s="688">
        <f t="shared" ca="1" si="796"/>
        <v>0</v>
      </c>
      <c r="AM3397" s="688">
        <f>IFERROR($H3397/SUMIF($A:$A,$A3397,$H:$H)*SUMIF(Summary!$A$230:$A$266,$A3397,Summary!$P$230:$P$266),0)</f>
        <v>0</v>
      </c>
      <c r="AN3397" s="688">
        <f>IFERROR($H3397/SUMIF($A:$A,$A3397,$H:$H)*(SUMIF(Summary!$A$230:$A$266,$A3397,Summary!$L$230:$L$266)+SUMIF(Summary!$A$281:$A$317,$A3397,Summary!$L$281:$L$317))-AM3397,0)</f>
        <v>0</v>
      </c>
      <c r="AO3397" s="688">
        <f>IFERROR($H3397/SUMIF($A:$A,$A3397,$H:$H)*SUMIF(Summary!$A$230:$A$266,$A3397,Summary!$Q$230:$Q$266),0)</f>
        <v>0</v>
      </c>
      <c r="AP3397" s="688">
        <f>IFERROR($H3397/SUMIF($A:$A,$A3397,$H:$H)*(SUMIF(Summary!$A$230:$A$266,$A3397,Summary!$L$230:$L$266)+SUMIF(Summary!$A$281:$A$317,$A3397,Summary!$L$281:$L$317))-AO3397,0)</f>
        <v>0</v>
      </c>
      <c r="AQ3397" s="306"/>
      <c r="AR3397" s="688">
        <f t="shared" ca="1" si="797"/>
        <v>0</v>
      </c>
      <c r="AS3397" s="688">
        <f t="shared" ca="1" si="798"/>
        <v>0</v>
      </c>
    </row>
    <row r="3398" spans="1:45" x14ac:dyDescent="0.2">
      <c r="A3398" s="423">
        <v>13231</v>
      </c>
      <c r="B3398" s="424">
        <v>2</v>
      </c>
      <c r="C3398" s="425" t="s">
        <v>312</v>
      </c>
      <c r="D3398" s="422">
        <f t="shared" si="799"/>
        <v>0</v>
      </c>
      <c r="E3398" s="422">
        <f t="shared" si="800"/>
        <v>0</v>
      </c>
      <c r="F3398" s="422">
        <f t="shared" si="801"/>
        <v>0</v>
      </c>
      <c r="G3398" s="422">
        <f t="shared" si="802"/>
        <v>0</v>
      </c>
      <c r="H3398" s="22">
        <f t="shared" si="803"/>
        <v>0</v>
      </c>
      <c r="I3398" s="116">
        <v>0</v>
      </c>
      <c r="J3398" s="116">
        <v>0</v>
      </c>
      <c r="K3398" s="116">
        <v>0</v>
      </c>
      <c r="L3398" s="116">
        <v>0</v>
      </c>
      <c r="M3398" s="22">
        <f t="shared" si="804"/>
        <v>0</v>
      </c>
      <c r="N3398" s="116">
        <v>0</v>
      </c>
      <c r="O3398" s="116">
        <v>0</v>
      </c>
      <c r="P3398" s="116">
        <v>0</v>
      </c>
      <c r="Q3398" s="116">
        <v>0</v>
      </c>
      <c r="R3398" s="22">
        <f t="shared" si="805"/>
        <v>0</v>
      </c>
      <c r="S3398" s="116">
        <v>0</v>
      </c>
      <c r="T3398" s="116">
        <v>0</v>
      </c>
      <c r="U3398" s="116">
        <v>0</v>
      </c>
      <c r="V3398" s="116">
        <v>0</v>
      </c>
      <c r="W3398" s="22">
        <f t="shared" si="806"/>
        <v>0</v>
      </c>
      <c r="X3398" s="22">
        <f t="shared" si="807"/>
        <v>0</v>
      </c>
      <c r="Y3398" s="22">
        <f ca="1">OFFSET('Cost Study'!$B$7,'Operations Support'!$C3398,'Operations Support'!$B3398)*$H3398</f>
        <v>0</v>
      </c>
      <c r="Z3398" s="23">
        <f ca="1">Y3398*'Cost Study'!$B$31</f>
        <v>0</v>
      </c>
      <c r="AA3398" s="23">
        <f ca="1">IF(A3398=10298,1.51,1)*IF($B3398&lt;3,$D3398*'Cost Study'!$B$32*OFFSET('Cost Study'!$B$7,'Operations Support'!$C3398,'Operations Support'!$B3398),0)</f>
        <v>0</v>
      </c>
      <c r="AB3398" s="24">
        <f ca="1">AA3398*'Cost Study'!$B$31</f>
        <v>0</v>
      </c>
      <c r="AC3398" s="23">
        <f ca="1">Y3398*'Cost Study'!$B$31</f>
        <v>0</v>
      </c>
      <c r="AD3398" s="24">
        <f ca="1">AA3398*'Cost Study'!$B$31</f>
        <v>0</v>
      </c>
      <c r="AE3398" s="377">
        <f t="shared" ca="1" si="808"/>
        <v>0</v>
      </c>
      <c r="AF3398" s="377">
        <f t="shared" ca="1" si="809"/>
        <v>0</v>
      </c>
      <c r="AH3398" s="688">
        <f>IFERROR($H3398/SUMIF($A:$A,$A3398,$H:$H)*SUMIF(Summary!$A$110:$A$186,$A3398,Summary!$P$110:$P$186),0)</f>
        <v>0</v>
      </c>
      <c r="AI3398" s="689">
        <f t="shared" ca="1" si="795"/>
        <v>0</v>
      </c>
      <c r="AJ3398" s="688">
        <f>IFERROR(H3398/SUMIF(A:A,A3398,H:H)*SUMIF(Summary!$A$110:$A$186,'Operations Support'!A3398,Summary!$Q$110:$Q$186),0)</f>
        <v>0</v>
      </c>
      <c r="AK3398" s="688">
        <f t="shared" ca="1" si="796"/>
        <v>0</v>
      </c>
      <c r="AM3398" s="688">
        <f>IFERROR($H3398/SUMIF($A:$A,$A3398,$H:$H)*SUMIF(Summary!$A$230:$A$266,$A3398,Summary!$P$230:$P$266),0)</f>
        <v>0</v>
      </c>
      <c r="AN3398" s="688">
        <f>IFERROR($H3398/SUMIF($A:$A,$A3398,$H:$H)*(SUMIF(Summary!$A$230:$A$266,$A3398,Summary!$L$230:$L$266)+SUMIF(Summary!$A$281:$A$317,$A3398,Summary!$L$281:$L$317))-AM3398,0)</f>
        <v>0</v>
      </c>
      <c r="AO3398" s="688">
        <f>IFERROR($H3398/SUMIF($A:$A,$A3398,$H:$H)*SUMIF(Summary!$A$230:$A$266,$A3398,Summary!$Q$230:$Q$266),0)</f>
        <v>0</v>
      </c>
      <c r="AP3398" s="688">
        <f>IFERROR($H3398/SUMIF($A:$A,$A3398,$H:$H)*(SUMIF(Summary!$A$230:$A$266,$A3398,Summary!$L$230:$L$266)+SUMIF(Summary!$A$281:$A$317,$A3398,Summary!$L$281:$L$317))-AO3398,0)</f>
        <v>0</v>
      </c>
      <c r="AQ3398" s="306"/>
      <c r="AR3398" s="688">
        <f t="shared" ca="1" si="797"/>
        <v>0</v>
      </c>
      <c r="AS3398" s="688">
        <f t="shared" ca="1" si="798"/>
        <v>0</v>
      </c>
    </row>
    <row r="3399" spans="1:45" x14ac:dyDescent="0.2">
      <c r="A3399" s="423">
        <v>13231</v>
      </c>
      <c r="B3399" s="424">
        <v>2</v>
      </c>
      <c r="C3399" s="425" t="s">
        <v>313</v>
      </c>
      <c r="D3399" s="422">
        <f t="shared" si="799"/>
        <v>646</v>
      </c>
      <c r="E3399" s="422">
        <f t="shared" si="800"/>
        <v>0</v>
      </c>
      <c r="F3399" s="422">
        <f t="shared" si="801"/>
        <v>145</v>
      </c>
      <c r="G3399" s="422">
        <f t="shared" si="802"/>
        <v>0</v>
      </c>
      <c r="H3399" s="22">
        <f t="shared" si="803"/>
        <v>791</v>
      </c>
      <c r="I3399" s="116">
        <v>291</v>
      </c>
      <c r="J3399" s="116">
        <v>0</v>
      </c>
      <c r="K3399" s="116">
        <v>76</v>
      </c>
      <c r="L3399" s="116">
        <v>0</v>
      </c>
      <c r="M3399" s="22">
        <f t="shared" si="804"/>
        <v>367</v>
      </c>
      <c r="N3399" s="116">
        <v>189</v>
      </c>
      <c r="O3399" s="116">
        <v>0</v>
      </c>
      <c r="P3399" s="116">
        <v>69</v>
      </c>
      <c r="Q3399" s="116">
        <v>0</v>
      </c>
      <c r="R3399" s="22">
        <f t="shared" si="805"/>
        <v>258</v>
      </c>
      <c r="S3399" s="116">
        <v>166</v>
      </c>
      <c r="T3399" s="116">
        <v>0</v>
      </c>
      <c r="U3399" s="116">
        <v>0</v>
      </c>
      <c r="V3399" s="116">
        <v>0</v>
      </c>
      <c r="W3399" s="22">
        <f t="shared" si="806"/>
        <v>166</v>
      </c>
      <c r="X3399" s="22">
        <f t="shared" si="807"/>
        <v>26.366666666666667</v>
      </c>
      <c r="Y3399" s="22">
        <f ca="1">OFFSET('Cost Study'!$B$7,'Operations Support'!$C3399,'Operations Support'!$B3399)*$H3399</f>
        <v>1233.96</v>
      </c>
      <c r="Z3399" s="23">
        <f ca="1">Y3399*'Cost Study'!$B$31</f>
        <v>68919.047446110431</v>
      </c>
      <c r="AA3399" s="23">
        <f ca="1">IF(A3399=10298,1.51,1)*IF($B3399&lt;3,$D3399*'Cost Study'!$B$32*OFFSET('Cost Study'!$B$7,'Operations Support'!$C3399,'Operations Support'!$B3399),0)</f>
        <v>100.77600000000001</v>
      </c>
      <c r="AB3399" s="24">
        <f ca="1">AA3399*'Cost Study'!$B$31</f>
        <v>5628.5340897834822</v>
      </c>
      <c r="AC3399" s="23">
        <f ca="1">Y3399*'Cost Study'!$B$31</f>
        <v>68919.047446110431</v>
      </c>
      <c r="AD3399" s="24">
        <f ca="1">AA3399*'Cost Study'!$B$31</f>
        <v>5628.5340897834822</v>
      </c>
      <c r="AE3399" s="377">
        <f t="shared" ca="1" si="808"/>
        <v>74547.581535893914</v>
      </c>
      <c r="AF3399" s="377">
        <f t="shared" ca="1" si="809"/>
        <v>74547.581535893914</v>
      </c>
      <c r="AH3399" s="688">
        <f>IFERROR($H3399/SUMIF($A:$A,$A3399,$H:$H)*SUMIF(Summary!$A$110:$A$186,$A3399,Summary!$P$110:$P$186),0)</f>
        <v>24066.901843666703</v>
      </c>
      <c r="AI3399" s="689">
        <f t="shared" ca="1" si="795"/>
        <v>50480.679692227211</v>
      </c>
      <c r="AJ3399" s="688">
        <f>IFERROR(H3399/SUMIF(A:A,A3399,H:H)*SUMIF(Summary!$A$110:$A$186,'Operations Support'!A3399,Summary!$Q$110:$Q$186),0)</f>
        <v>24133.672684003246</v>
      </c>
      <c r="AK3399" s="688">
        <f t="shared" ca="1" si="796"/>
        <v>50413.908851890665</v>
      </c>
      <c r="AM3399" s="688">
        <f>IFERROR($H3399/SUMIF($A:$A,$A3399,$H:$H)*SUMIF(Summary!$A$230:$A$266,$A3399,Summary!$P$230:$P$266),0)</f>
        <v>4553.4914506802788</v>
      </c>
      <c r="AN3399" s="688">
        <f>IFERROR($H3399/SUMIF($A:$A,$A3399,$H:$H)*(SUMIF(Summary!$A$230:$A$266,$A3399,Summary!$L$230:$L$266)+SUMIF(Summary!$A$281:$A$317,$A3399,Summary!$L$281:$L$317))-AM3399,0)</f>
        <v>23708.408957131636</v>
      </c>
      <c r="AO3399" s="688">
        <f>IFERROR($H3399/SUMIF($A:$A,$A3399,$H:$H)*SUMIF(Summary!$A$230:$A$266,$A3399,Summary!$Q$230:$Q$266),0)</f>
        <v>4566.1245869519189</v>
      </c>
      <c r="AP3399" s="688">
        <f>IFERROR($H3399/SUMIF($A:$A,$A3399,$H:$H)*(SUMIF(Summary!$A$230:$A$266,$A3399,Summary!$L$230:$L$266)+SUMIF(Summary!$A$281:$A$317,$A3399,Summary!$L$281:$L$317))-AO3399,0)</f>
        <v>23695.775820859995</v>
      </c>
      <c r="AQ3399" s="306"/>
      <c r="AR3399" s="688">
        <f t="shared" ca="1" si="797"/>
        <v>74189.088649358848</v>
      </c>
      <c r="AS3399" s="688">
        <f t="shared" ca="1" si="798"/>
        <v>74109.684672750664</v>
      </c>
    </row>
    <row r="3400" spans="1:45" s="15" customFormat="1" x14ac:dyDescent="0.2">
      <c r="A3400" s="423">
        <v>13231</v>
      </c>
      <c r="B3400" s="424">
        <v>2</v>
      </c>
      <c r="C3400" s="425" t="s">
        <v>314</v>
      </c>
      <c r="D3400" s="422">
        <f t="shared" si="799"/>
        <v>0</v>
      </c>
      <c r="E3400" s="422">
        <f t="shared" si="800"/>
        <v>0</v>
      </c>
      <c r="F3400" s="422">
        <f t="shared" si="801"/>
        <v>0</v>
      </c>
      <c r="G3400" s="422">
        <f t="shared" si="802"/>
        <v>0</v>
      </c>
      <c r="H3400" s="22">
        <f t="shared" si="803"/>
        <v>0</v>
      </c>
      <c r="I3400" s="116">
        <v>0</v>
      </c>
      <c r="J3400" s="116">
        <v>0</v>
      </c>
      <c r="K3400" s="116">
        <v>0</v>
      </c>
      <c r="L3400" s="116">
        <v>0</v>
      </c>
      <c r="M3400" s="22">
        <f t="shared" si="804"/>
        <v>0</v>
      </c>
      <c r="N3400" s="116">
        <v>0</v>
      </c>
      <c r="O3400" s="116">
        <v>0</v>
      </c>
      <c r="P3400" s="116">
        <v>0</v>
      </c>
      <c r="Q3400" s="116">
        <v>0</v>
      </c>
      <c r="R3400" s="22">
        <f t="shared" si="805"/>
        <v>0</v>
      </c>
      <c r="S3400" s="116">
        <v>0</v>
      </c>
      <c r="T3400" s="116">
        <v>0</v>
      </c>
      <c r="U3400" s="116">
        <v>0</v>
      </c>
      <c r="V3400" s="116">
        <v>0</v>
      </c>
      <c r="W3400" s="22">
        <f t="shared" si="806"/>
        <v>0</v>
      </c>
      <c r="X3400" s="22">
        <f t="shared" si="807"/>
        <v>0</v>
      </c>
      <c r="Y3400" s="22">
        <f ca="1">OFFSET('Cost Study'!$B$7,'Operations Support'!$C3400,'Operations Support'!$B3400)*$H3400</f>
        <v>0</v>
      </c>
      <c r="Z3400" s="23">
        <f ca="1">Y3400*'Cost Study'!$B$31</f>
        <v>0</v>
      </c>
      <c r="AA3400" s="23">
        <f ca="1">IF(A3400=10298,1.51,1)*IF($B3400&lt;3,$D3400*'Cost Study'!$B$32*OFFSET('Cost Study'!$B$7,'Operations Support'!$C3400,'Operations Support'!$B3400),0)</f>
        <v>0</v>
      </c>
      <c r="AB3400" s="24">
        <f ca="1">AA3400*'Cost Study'!$B$31</f>
        <v>0</v>
      </c>
      <c r="AC3400" s="23">
        <f ca="1">Y3400*'Cost Study'!$B$31</f>
        <v>0</v>
      </c>
      <c r="AD3400" s="24">
        <f ca="1">AA3400*'Cost Study'!$B$31</f>
        <v>0</v>
      </c>
      <c r="AE3400" s="377">
        <f t="shared" ca="1" si="808"/>
        <v>0</v>
      </c>
      <c r="AF3400" s="377">
        <f t="shared" ca="1" si="809"/>
        <v>0</v>
      </c>
      <c r="AH3400" s="688">
        <f>IFERROR($H3400/SUMIF($A:$A,$A3400,$H:$H)*SUMIF(Summary!$A$110:$A$186,$A3400,Summary!$P$110:$P$186),0)</f>
        <v>0</v>
      </c>
      <c r="AI3400" s="689">
        <f t="shared" ca="1" si="795"/>
        <v>0</v>
      </c>
      <c r="AJ3400" s="688">
        <f>IFERROR(H3400/SUMIF(A:A,A3400,H:H)*SUMIF(Summary!$A$110:$A$186,'Operations Support'!A3400,Summary!$Q$110:$Q$186),0)</f>
        <v>0</v>
      </c>
      <c r="AK3400" s="688">
        <f t="shared" ca="1" si="796"/>
        <v>0</v>
      </c>
      <c r="AL3400" s="1"/>
      <c r="AM3400" s="688">
        <f>IFERROR($H3400/SUMIF($A:$A,$A3400,$H:$H)*SUMIF(Summary!$A$230:$A$266,$A3400,Summary!$P$230:$P$266),0)</f>
        <v>0</v>
      </c>
      <c r="AN3400" s="688">
        <f>IFERROR($H3400/SUMIF($A:$A,$A3400,$H:$H)*(SUMIF(Summary!$A$230:$A$266,$A3400,Summary!$L$230:$L$266)+SUMIF(Summary!$A$281:$A$317,$A3400,Summary!$L$281:$L$317))-AM3400,0)</f>
        <v>0</v>
      </c>
      <c r="AO3400" s="688">
        <f>IFERROR($H3400/SUMIF($A:$A,$A3400,$H:$H)*SUMIF(Summary!$A$230:$A$266,$A3400,Summary!$Q$230:$Q$266),0)</f>
        <v>0</v>
      </c>
      <c r="AP3400" s="688">
        <f>IFERROR($H3400/SUMIF($A:$A,$A3400,$H:$H)*(SUMIF(Summary!$A$230:$A$266,$A3400,Summary!$L$230:$L$266)+SUMIF(Summary!$A$281:$A$317,$A3400,Summary!$L$281:$L$317))-AO3400,0)</f>
        <v>0</v>
      </c>
      <c r="AQ3400" s="306"/>
      <c r="AR3400" s="688">
        <f t="shared" ca="1" si="797"/>
        <v>0</v>
      </c>
      <c r="AS3400" s="688">
        <f t="shared" ca="1" si="798"/>
        <v>0</v>
      </c>
    </row>
    <row r="3401" spans="1:45" x14ac:dyDescent="0.2">
      <c r="A3401" s="423">
        <v>13231</v>
      </c>
      <c r="B3401" s="424">
        <v>2</v>
      </c>
      <c r="C3401" s="425" t="s">
        <v>315</v>
      </c>
      <c r="D3401" s="422">
        <f t="shared" si="799"/>
        <v>11316</v>
      </c>
      <c r="E3401" s="422">
        <f t="shared" si="800"/>
        <v>0</v>
      </c>
      <c r="F3401" s="422">
        <f t="shared" si="801"/>
        <v>4557</v>
      </c>
      <c r="G3401" s="422">
        <f t="shared" si="802"/>
        <v>0</v>
      </c>
      <c r="H3401" s="22">
        <f t="shared" si="803"/>
        <v>15873</v>
      </c>
      <c r="I3401" s="116">
        <v>4959</v>
      </c>
      <c r="J3401" s="116">
        <v>0</v>
      </c>
      <c r="K3401" s="116">
        <v>2043</v>
      </c>
      <c r="L3401" s="116">
        <v>0</v>
      </c>
      <c r="M3401" s="22">
        <f t="shared" si="804"/>
        <v>7002</v>
      </c>
      <c r="N3401" s="116">
        <v>4611</v>
      </c>
      <c r="O3401" s="116">
        <v>0</v>
      </c>
      <c r="P3401" s="116">
        <v>2181</v>
      </c>
      <c r="Q3401" s="116">
        <v>0</v>
      </c>
      <c r="R3401" s="22">
        <f t="shared" si="805"/>
        <v>6792</v>
      </c>
      <c r="S3401" s="116">
        <v>1746</v>
      </c>
      <c r="T3401" s="116">
        <v>0</v>
      </c>
      <c r="U3401" s="116">
        <v>333</v>
      </c>
      <c r="V3401" s="116">
        <v>0</v>
      </c>
      <c r="W3401" s="22">
        <f t="shared" si="806"/>
        <v>2079</v>
      </c>
      <c r="X3401" s="22">
        <f t="shared" si="807"/>
        <v>529.1</v>
      </c>
      <c r="Y3401" s="22">
        <f ca="1">OFFSET('Cost Study'!$B$7,'Operations Support'!$C3401,'Operations Support'!$B3401)*$H3401</f>
        <v>28412.670000000002</v>
      </c>
      <c r="Z3401" s="23">
        <f ca="1">Y3401*'Cost Study'!$B$31</f>
        <v>1586902.4537267645</v>
      </c>
      <c r="AA3401" s="23">
        <f ca="1">IF(A3401=10298,1.51,1)*IF($B3401&lt;3,$D3401*'Cost Study'!$B$32*OFFSET('Cost Study'!$B$7,'Operations Support'!$C3401,'Operations Support'!$B3401),0)</f>
        <v>2025.5640000000003</v>
      </c>
      <c r="AB3401" s="24">
        <f ca="1">AA3401*'Cost Study'!$B$31</f>
        <v>113131.65857980262</v>
      </c>
      <c r="AC3401" s="23">
        <f ca="1">Y3401*'Cost Study'!$B$31</f>
        <v>1586902.4537267645</v>
      </c>
      <c r="AD3401" s="24">
        <f ca="1">AA3401*'Cost Study'!$B$31</f>
        <v>113131.65857980262</v>
      </c>
      <c r="AE3401" s="377">
        <f t="shared" ca="1" si="808"/>
        <v>1700034.1123065671</v>
      </c>
      <c r="AF3401" s="377">
        <f t="shared" ca="1" si="809"/>
        <v>1700034.1123065671</v>
      </c>
      <c r="AH3401" s="688">
        <f>IFERROR($H3401/SUMIF($A:$A,$A3401,$H:$H)*SUMIF(Summary!$A$110:$A$186,$A3401,Summary!$P$110:$P$186),0)</f>
        <v>482950.61057461635</v>
      </c>
      <c r="AI3401" s="689">
        <f t="shared" ca="1" si="795"/>
        <v>1217083.5017319508</v>
      </c>
      <c r="AJ3401" s="688">
        <f>IFERROR(H3401/SUMIF(A:A,A3401,H:H)*SUMIF(Summary!$A$110:$A$186,'Operations Support'!A3401,Summary!$Q$110:$Q$186),0)</f>
        <v>484290.50128088938</v>
      </c>
      <c r="AK3401" s="688">
        <f t="shared" ca="1" si="796"/>
        <v>1215743.6110256778</v>
      </c>
      <c r="AM3401" s="688">
        <f>IFERROR($H3401/SUMIF($A:$A,$A3401,$H:$H)*SUMIF(Summary!$A$230:$A$266,$A3401,Summary!$P$230:$P$266),0)</f>
        <v>91374.930210680235</v>
      </c>
      <c r="AN3401" s="688">
        <f>IFERROR($H3401/SUMIF($A:$A,$A3401,$H:$H)*(SUMIF(Summary!$A$230:$A$266,$A3401,Summary!$L$230:$L$266)+SUMIF(Summary!$A$281:$A$317,$A3401,Summary!$L$281:$L$317))-AM3401,0)</f>
        <v>475756.73246087285</v>
      </c>
      <c r="AO3401" s="688">
        <f>IFERROR($H3401/SUMIF($A:$A,$A3401,$H:$H)*SUMIF(Summary!$A$230:$A$266,$A3401,Summary!$Q$230:$Q$266),0)</f>
        <v>91628.439404156496</v>
      </c>
      <c r="AP3401" s="688">
        <f>IFERROR($H3401/SUMIF($A:$A,$A3401,$H:$H)*(SUMIF(Summary!$A$230:$A$266,$A3401,Summary!$L$230:$L$266)+SUMIF(Summary!$A$281:$A$317,$A3401,Summary!$L$281:$L$317))-AO3401,0)</f>
        <v>475503.22326739656</v>
      </c>
      <c r="AQ3401" s="306"/>
      <c r="AR3401" s="688">
        <f t="shared" ca="1" si="797"/>
        <v>1692840.2341928235</v>
      </c>
      <c r="AS3401" s="688">
        <f t="shared" ca="1" si="798"/>
        <v>1691246.8342930744</v>
      </c>
    </row>
    <row r="3402" spans="1:45" x14ac:dyDescent="0.2">
      <c r="A3402" s="423">
        <v>13231</v>
      </c>
      <c r="B3402" s="424">
        <v>2</v>
      </c>
      <c r="C3402" s="425" t="s">
        <v>316</v>
      </c>
      <c r="D3402" s="422">
        <f t="shared" si="799"/>
        <v>0</v>
      </c>
      <c r="E3402" s="422">
        <f t="shared" si="800"/>
        <v>0</v>
      </c>
      <c r="F3402" s="422">
        <f t="shared" si="801"/>
        <v>0</v>
      </c>
      <c r="G3402" s="422">
        <f t="shared" si="802"/>
        <v>0</v>
      </c>
      <c r="H3402" s="22">
        <f t="shared" si="803"/>
        <v>0</v>
      </c>
      <c r="I3402" s="116">
        <v>0</v>
      </c>
      <c r="J3402" s="116">
        <v>0</v>
      </c>
      <c r="K3402" s="116">
        <v>0</v>
      </c>
      <c r="L3402" s="116">
        <v>0</v>
      </c>
      <c r="M3402" s="22">
        <f t="shared" si="804"/>
        <v>0</v>
      </c>
      <c r="N3402" s="116">
        <v>0</v>
      </c>
      <c r="O3402" s="116">
        <v>0</v>
      </c>
      <c r="P3402" s="116">
        <v>0</v>
      </c>
      <c r="Q3402" s="116">
        <v>0</v>
      </c>
      <c r="R3402" s="22">
        <f t="shared" si="805"/>
        <v>0</v>
      </c>
      <c r="S3402" s="116">
        <v>0</v>
      </c>
      <c r="T3402" s="116">
        <v>0</v>
      </c>
      <c r="U3402" s="116">
        <v>0</v>
      </c>
      <c r="V3402" s="116">
        <v>0</v>
      </c>
      <c r="W3402" s="22">
        <f t="shared" si="806"/>
        <v>0</v>
      </c>
      <c r="X3402" s="22">
        <f t="shared" si="807"/>
        <v>0</v>
      </c>
      <c r="Y3402" s="22">
        <f ca="1">OFFSET('Cost Study'!$B$7,'Operations Support'!$C3402,'Operations Support'!$B3402)*$H3402</f>
        <v>0</v>
      </c>
      <c r="Z3402" s="23">
        <f ca="1">Y3402*'Cost Study'!$B$31</f>
        <v>0</v>
      </c>
      <c r="AA3402" s="23">
        <f ca="1">IF(A3402=10298,1.51,1)*IF($B3402&lt;3,$D3402*'Cost Study'!$B$32*OFFSET('Cost Study'!$B$7,'Operations Support'!$C3402,'Operations Support'!$B3402),0)</f>
        <v>0</v>
      </c>
      <c r="AB3402" s="24">
        <f ca="1">AA3402*'Cost Study'!$B$31</f>
        <v>0</v>
      </c>
      <c r="AC3402" s="23">
        <f ca="1">Y3402*'Cost Study'!$B$31</f>
        <v>0</v>
      </c>
      <c r="AD3402" s="24">
        <f ca="1">AA3402*'Cost Study'!$B$31</f>
        <v>0</v>
      </c>
      <c r="AE3402" s="377">
        <f t="shared" ca="1" si="808"/>
        <v>0</v>
      </c>
      <c r="AF3402" s="377">
        <f t="shared" ca="1" si="809"/>
        <v>0</v>
      </c>
      <c r="AH3402" s="688">
        <f>IFERROR($H3402/SUMIF($A:$A,$A3402,$H:$H)*SUMIF(Summary!$A$110:$A$186,$A3402,Summary!$P$110:$P$186),0)</f>
        <v>0</v>
      </c>
      <c r="AI3402" s="689">
        <f t="shared" ca="1" si="795"/>
        <v>0</v>
      </c>
      <c r="AJ3402" s="688">
        <f>IFERROR(H3402/SUMIF(A:A,A3402,H:H)*SUMIF(Summary!$A$110:$A$186,'Operations Support'!A3402,Summary!$Q$110:$Q$186),0)</f>
        <v>0</v>
      </c>
      <c r="AK3402" s="688">
        <f t="shared" ca="1" si="796"/>
        <v>0</v>
      </c>
      <c r="AM3402" s="688">
        <f>IFERROR($H3402/SUMIF($A:$A,$A3402,$H:$H)*SUMIF(Summary!$A$230:$A$266,$A3402,Summary!$P$230:$P$266),0)</f>
        <v>0</v>
      </c>
      <c r="AN3402" s="688">
        <f>IFERROR($H3402/SUMIF($A:$A,$A3402,$H:$H)*(SUMIF(Summary!$A$230:$A$266,$A3402,Summary!$L$230:$L$266)+SUMIF(Summary!$A$281:$A$317,$A3402,Summary!$L$281:$L$317))-AM3402,0)</f>
        <v>0</v>
      </c>
      <c r="AO3402" s="688">
        <f>IFERROR($H3402/SUMIF($A:$A,$A3402,$H:$H)*SUMIF(Summary!$A$230:$A$266,$A3402,Summary!$Q$230:$Q$266),0)</f>
        <v>0</v>
      </c>
      <c r="AP3402" s="688">
        <f>IFERROR($H3402/SUMIF($A:$A,$A3402,$H:$H)*(SUMIF(Summary!$A$230:$A$266,$A3402,Summary!$L$230:$L$266)+SUMIF(Summary!$A$281:$A$317,$A3402,Summary!$L$281:$L$317))-AO3402,0)</f>
        <v>0</v>
      </c>
      <c r="AQ3402" s="306"/>
      <c r="AR3402" s="688">
        <f t="shared" ca="1" si="797"/>
        <v>0</v>
      </c>
      <c r="AS3402" s="688">
        <f t="shared" ca="1" si="798"/>
        <v>0</v>
      </c>
    </row>
    <row r="3403" spans="1:45" x14ac:dyDescent="0.2">
      <c r="A3403" s="423">
        <v>13231</v>
      </c>
      <c r="B3403" s="424">
        <v>2</v>
      </c>
      <c r="C3403" s="425" t="s">
        <v>317</v>
      </c>
      <c r="D3403" s="422">
        <f t="shared" si="799"/>
        <v>360</v>
      </c>
      <c r="E3403" s="422">
        <f t="shared" si="800"/>
        <v>0</v>
      </c>
      <c r="F3403" s="422">
        <f t="shared" si="801"/>
        <v>0</v>
      </c>
      <c r="G3403" s="422">
        <f t="shared" si="802"/>
        <v>0</v>
      </c>
      <c r="H3403" s="22">
        <f t="shared" si="803"/>
        <v>360</v>
      </c>
      <c r="I3403" s="116">
        <v>207</v>
      </c>
      <c r="J3403" s="116">
        <v>0</v>
      </c>
      <c r="K3403" s="116">
        <v>0</v>
      </c>
      <c r="L3403" s="116">
        <v>0</v>
      </c>
      <c r="M3403" s="22">
        <f t="shared" si="804"/>
        <v>207</v>
      </c>
      <c r="N3403" s="116">
        <v>153</v>
      </c>
      <c r="O3403" s="116">
        <v>0</v>
      </c>
      <c r="P3403" s="116">
        <v>0</v>
      </c>
      <c r="Q3403" s="116">
        <v>0</v>
      </c>
      <c r="R3403" s="22">
        <f t="shared" si="805"/>
        <v>153</v>
      </c>
      <c r="S3403" s="116">
        <v>0</v>
      </c>
      <c r="T3403" s="116">
        <v>0</v>
      </c>
      <c r="U3403" s="116">
        <v>0</v>
      </c>
      <c r="V3403" s="116">
        <v>0</v>
      </c>
      <c r="W3403" s="22">
        <f t="shared" si="806"/>
        <v>0</v>
      </c>
      <c r="X3403" s="22">
        <f t="shared" si="807"/>
        <v>12</v>
      </c>
      <c r="Y3403" s="22">
        <f ca="1">OFFSET('Cost Study'!$B$7,'Operations Support'!$C3403,'Operations Support'!$B3403)*$H3403</f>
        <v>788.4</v>
      </c>
      <c r="Z3403" s="23">
        <f ca="1">Y3403*'Cost Study'!$B$31</f>
        <v>44033.661550223231</v>
      </c>
      <c r="AA3403" s="23">
        <f ca="1">IF(A3403=10298,1.51,1)*IF($B3403&lt;3,$D3403*'Cost Study'!$B$32*OFFSET('Cost Study'!$B$7,'Operations Support'!$C3403,'Operations Support'!$B3403),0)</f>
        <v>78.84</v>
      </c>
      <c r="AB3403" s="24">
        <f ca="1">AA3403*'Cost Study'!$B$31</f>
        <v>4403.3661550223233</v>
      </c>
      <c r="AC3403" s="23">
        <f ca="1">Y3403*'Cost Study'!$B$31</f>
        <v>44033.661550223231</v>
      </c>
      <c r="AD3403" s="24">
        <f ca="1">AA3403*'Cost Study'!$B$31</f>
        <v>4403.3661550223233</v>
      </c>
      <c r="AE3403" s="377">
        <f t="shared" ca="1" si="808"/>
        <v>48437.027705245557</v>
      </c>
      <c r="AF3403" s="377">
        <f t="shared" ca="1" si="809"/>
        <v>48437.027705245557</v>
      </c>
      <c r="AH3403" s="688">
        <f>IFERROR($H3403/SUMIF($A:$A,$A3403,$H:$H)*SUMIF(Summary!$A$110:$A$186,$A3403,Summary!$P$110:$P$186),0)</f>
        <v>10953.3308011631</v>
      </c>
      <c r="AI3403" s="689">
        <f t="shared" ca="1" si="795"/>
        <v>37483.696904082455</v>
      </c>
      <c r="AJ3403" s="688">
        <f>IFERROR(H3403/SUMIF(A:A,A3403,H:H)*SUMIF(Summary!$A$110:$A$186,'Operations Support'!A3403,Summary!$Q$110:$Q$186),0)</f>
        <v>10983.719552770124</v>
      </c>
      <c r="AK3403" s="688">
        <f t="shared" ca="1" si="796"/>
        <v>37453.308152475431</v>
      </c>
      <c r="AM3403" s="688">
        <f>IFERROR($H3403/SUMIF($A:$A,$A3403,$H:$H)*SUMIF(Summary!$A$230:$A$266,$A3403,Summary!$P$230:$P$266),0)</f>
        <v>2072.3854895637173</v>
      </c>
      <c r="AN3403" s="688">
        <f>IFERROR($H3403/SUMIF($A:$A,$A3403,$H:$H)*(SUMIF(Summary!$A$230:$A$266,$A3403,Summary!$L$230:$L$266)+SUMIF(Summary!$A$281:$A$317,$A3403,Summary!$L$281:$L$317))-AM3403,0)</f>
        <v>10790.173482386077</v>
      </c>
      <c r="AO3403" s="688">
        <f>IFERROR($H3403/SUMIF($A:$A,$A3403,$H:$H)*SUMIF(Summary!$A$230:$A$266,$A3403,Summary!$Q$230:$Q$266),0)</f>
        <v>2078.1350838213534</v>
      </c>
      <c r="AP3403" s="688">
        <f>IFERROR($H3403/SUMIF($A:$A,$A3403,$H:$H)*(SUMIF(Summary!$A$230:$A$266,$A3403,Summary!$L$230:$L$266)+SUMIF(Summary!$A$281:$A$317,$A3403,Summary!$L$281:$L$317))-AO3403,0)</f>
        <v>10784.423888128442</v>
      </c>
      <c r="AQ3403" s="306"/>
      <c r="AR3403" s="688">
        <f t="shared" ca="1" si="797"/>
        <v>48273.87038646853</v>
      </c>
      <c r="AS3403" s="688">
        <f t="shared" ca="1" si="798"/>
        <v>48237.732040603871</v>
      </c>
    </row>
    <row r="3404" spans="1:45" x14ac:dyDescent="0.2">
      <c r="A3404" s="423">
        <v>13231</v>
      </c>
      <c r="B3404" s="424">
        <v>2</v>
      </c>
      <c r="C3404" s="425" t="s">
        <v>318</v>
      </c>
      <c r="D3404" s="422">
        <f t="shared" si="799"/>
        <v>90</v>
      </c>
      <c r="E3404" s="422">
        <f t="shared" si="800"/>
        <v>0</v>
      </c>
      <c r="F3404" s="422">
        <f t="shared" si="801"/>
        <v>207</v>
      </c>
      <c r="G3404" s="422">
        <f t="shared" si="802"/>
        <v>0</v>
      </c>
      <c r="H3404" s="22">
        <f t="shared" si="803"/>
        <v>297</v>
      </c>
      <c r="I3404" s="116">
        <v>90</v>
      </c>
      <c r="J3404" s="116">
        <v>0</v>
      </c>
      <c r="K3404" s="116">
        <v>96</v>
      </c>
      <c r="L3404" s="116">
        <v>0</v>
      </c>
      <c r="M3404" s="22">
        <f t="shared" si="804"/>
        <v>186</v>
      </c>
      <c r="N3404" s="116">
        <v>0</v>
      </c>
      <c r="O3404" s="116">
        <v>0</v>
      </c>
      <c r="P3404" s="116">
        <v>111</v>
      </c>
      <c r="Q3404" s="116">
        <v>0</v>
      </c>
      <c r="R3404" s="22">
        <f t="shared" si="805"/>
        <v>111</v>
      </c>
      <c r="S3404" s="116">
        <v>0</v>
      </c>
      <c r="T3404" s="116">
        <v>0</v>
      </c>
      <c r="U3404" s="116">
        <v>0</v>
      </c>
      <c r="V3404" s="116">
        <v>0</v>
      </c>
      <c r="W3404" s="22">
        <f t="shared" si="806"/>
        <v>0</v>
      </c>
      <c r="X3404" s="22">
        <f t="shared" si="807"/>
        <v>9.9</v>
      </c>
      <c r="Y3404" s="22">
        <f ca="1">OFFSET('Cost Study'!$B$7,'Operations Support'!$C3404,'Operations Support'!$B3404)*$H3404</f>
        <v>680.13</v>
      </c>
      <c r="Z3404" s="23">
        <f ca="1">Y3404*'Cost Study'!$B$31</f>
        <v>37986.573097606961</v>
      </c>
      <c r="AA3404" s="23">
        <f ca="1">IF(A3404=10298,1.51,1)*IF($B3404&lt;3,$D3404*'Cost Study'!$B$32*OFFSET('Cost Study'!$B$7,'Operations Support'!$C3404,'Operations Support'!$B3404),0)</f>
        <v>20.61</v>
      </c>
      <c r="AB3404" s="24">
        <f ca="1">AA3404*'Cost Study'!$B$31</f>
        <v>1151.1082756850594</v>
      </c>
      <c r="AC3404" s="23">
        <f ca="1">Y3404*'Cost Study'!$B$31</f>
        <v>37986.573097606961</v>
      </c>
      <c r="AD3404" s="24">
        <f ca="1">AA3404*'Cost Study'!$B$31</f>
        <v>1151.1082756850594</v>
      </c>
      <c r="AE3404" s="377">
        <f t="shared" ca="1" si="808"/>
        <v>39137.68137329202</v>
      </c>
      <c r="AF3404" s="377">
        <f t="shared" ca="1" si="809"/>
        <v>39137.68137329202</v>
      </c>
      <c r="AH3404" s="688">
        <f>IFERROR($H3404/SUMIF($A:$A,$A3404,$H:$H)*SUMIF(Summary!$A$110:$A$186,$A3404,Summary!$P$110:$P$186),0)</f>
        <v>9036.4979109595588</v>
      </c>
      <c r="AI3404" s="689">
        <f t="shared" ca="1" si="795"/>
        <v>30101.183462332461</v>
      </c>
      <c r="AJ3404" s="688">
        <f>IFERROR(H3404/SUMIF(A:A,A3404,H:H)*SUMIF(Summary!$A$110:$A$186,'Operations Support'!A3404,Summary!$Q$110:$Q$186),0)</f>
        <v>9061.5686310353522</v>
      </c>
      <c r="AK3404" s="688">
        <f t="shared" ca="1" si="796"/>
        <v>30076.112742256668</v>
      </c>
      <c r="AM3404" s="688">
        <f>IFERROR($H3404/SUMIF($A:$A,$A3404,$H:$H)*SUMIF(Summary!$A$230:$A$266,$A3404,Summary!$P$230:$P$266),0)</f>
        <v>1709.7180288900668</v>
      </c>
      <c r="AN3404" s="688">
        <f>IFERROR($H3404/SUMIF($A:$A,$A3404,$H:$H)*(SUMIF(Summary!$A$230:$A$266,$A3404,Summary!$L$230:$L$266)+SUMIF(Summary!$A$281:$A$317,$A3404,Summary!$L$281:$L$317))-AM3404,0)</f>
        <v>8901.8931229685149</v>
      </c>
      <c r="AO3404" s="688">
        <f>IFERROR($H3404/SUMIF($A:$A,$A3404,$H:$H)*SUMIF(Summary!$A$230:$A$266,$A3404,Summary!$Q$230:$Q$266),0)</f>
        <v>1714.4614441526167</v>
      </c>
      <c r="AP3404" s="688">
        <f>IFERROR($H3404/SUMIF($A:$A,$A3404,$H:$H)*(SUMIF(Summary!$A$230:$A$266,$A3404,Summary!$L$230:$L$266)+SUMIF(Summary!$A$281:$A$317,$A3404,Summary!$L$281:$L$317))-AO3404,0)</f>
        <v>8897.1497077059648</v>
      </c>
      <c r="AQ3404" s="306"/>
      <c r="AR3404" s="688">
        <f t="shared" ca="1" si="797"/>
        <v>39003.07658530098</v>
      </c>
      <c r="AS3404" s="688">
        <f t="shared" ca="1" si="798"/>
        <v>38973.262449962633</v>
      </c>
    </row>
    <row r="3405" spans="1:45" x14ac:dyDescent="0.2">
      <c r="A3405" s="423">
        <v>13231</v>
      </c>
      <c r="B3405" s="424">
        <v>2</v>
      </c>
      <c r="C3405" s="425" t="s">
        <v>319</v>
      </c>
      <c r="D3405" s="422">
        <f t="shared" si="799"/>
        <v>0</v>
      </c>
      <c r="E3405" s="422">
        <f t="shared" si="800"/>
        <v>0</v>
      </c>
      <c r="F3405" s="422">
        <f t="shared" si="801"/>
        <v>306</v>
      </c>
      <c r="G3405" s="422">
        <f t="shared" si="802"/>
        <v>0</v>
      </c>
      <c r="H3405" s="22">
        <f t="shared" si="803"/>
        <v>306</v>
      </c>
      <c r="I3405" s="116">
        <v>0</v>
      </c>
      <c r="J3405" s="116">
        <v>0</v>
      </c>
      <c r="K3405" s="116">
        <v>132</v>
      </c>
      <c r="L3405" s="116">
        <v>0</v>
      </c>
      <c r="M3405" s="22">
        <f t="shared" si="804"/>
        <v>132</v>
      </c>
      <c r="N3405" s="116">
        <v>0</v>
      </c>
      <c r="O3405" s="116">
        <v>0</v>
      </c>
      <c r="P3405" s="116">
        <v>72</v>
      </c>
      <c r="Q3405" s="116">
        <v>0</v>
      </c>
      <c r="R3405" s="22">
        <f t="shared" si="805"/>
        <v>72</v>
      </c>
      <c r="S3405" s="116">
        <v>0</v>
      </c>
      <c r="T3405" s="116">
        <v>0</v>
      </c>
      <c r="U3405" s="116">
        <v>102</v>
      </c>
      <c r="V3405" s="116">
        <v>0</v>
      </c>
      <c r="W3405" s="22">
        <f t="shared" si="806"/>
        <v>102</v>
      </c>
      <c r="X3405" s="22">
        <f t="shared" si="807"/>
        <v>10.199999999999999</v>
      </c>
      <c r="Y3405" s="22">
        <f ca="1">OFFSET('Cost Study'!$B$7,'Operations Support'!$C3405,'Operations Support'!$B3405)*$H3405</f>
        <v>624.24</v>
      </c>
      <c r="Z3405" s="23">
        <f ca="1">Y3405*'Cost Study'!$B$31</f>
        <v>34865.008734286341</v>
      </c>
      <c r="AA3405" s="23">
        <f ca="1">IF(A3405=10298,1.51,1)*IF($B3405&lt;3,$D3405*'Cost Study'!$B$32*OFFSET('Cost Study'!$B$7,'Operations Support'!$C3405,'Operations Support'!$B3405),0)</f>
        <v>0</v>
      </c>
      <c r="AB3405" s="24">
        <f ca="1">AA3405*'Cost Study'!$B$31</f>
        <v>0</v>
      </c>
      <c r="AC3405" s="23">
        <f ca="1">Y3405*'Cost Study'!$B$31</f>
        <v>34865.008734286341</v>
      </c>
      <c r="AD3405" s="24">
        <f ca="1">AA3405*'Cost Study'!$B$31</f>
        <v>0</v>
      </c>
      <c r="AE3405" s="377">
        <f t="shared" ca="1" si="808"/>
        <v>34865.008734286341</v>
      </c>
      <c r="AF3405" s="377">
        <f t="shared" ca="1" si="809"/>
        <v>34865.008734286341</v>
      </c>
      <c r="AH3405" s="688">
        <f>IFERROR($H3405/SUMIF($A:$A,$A3405,$H:$H)*SUMIF(Summary!$A$110:$A$186,$A3405,Summary!$P$110:$P$186),0)</f>
        <v>9310.3311809886363</v>
      </c>
      <c r="AI3405" s="689">
        <f t="shared" ca="1" si="795"/>
        <v>25554.677553297704</v>
      </c>
      <c r="AJ3405" s="688">
        <f>IFERROR(H3405/SUMIF(A:A,A3405,H:H)*SUMIF(Summary!$A$110:$A$186,'Operations Support'!A3405,Summary!$Q$110:$Q$186),0)</f>
        <v>9336.1616198546053</v>
      </c>
      <c r="AK3405" s="688">
        <f t="shared" ca="1" si="796"/>
        <v>25528.847114431737</v>
      </c>
      <c r="AM3405" s="688">
        <f>IFERROR($H3405/SUMIF($A:$A,$A3405,$H:$H)*SUMIF(Summary!$A$230:$A$266,$A3405,Summary!$P$230:$P$266),0)</f>
        <v>1761.5276661291598</v>
      </c>
      <c r="AN3405" s="688">
        <f>IFERROR($H3405/SUMIF($A:$A,$A3405,$H:$H)*(SUMIF(Summary!$A$230:$A$266,$A3405,Summary!$L$230:$L$266)+SUMIF(Summary!$A$281:$A$317,$A3405,Summary!$L$281:$L$317))-AM3405,0)</f>
        <v>9171.6474600281672</v>
      </c>
      <c r="AO3405" s="688">
        <f>IFERROR($H3405/SUMIF($A:$A,$A3405,$H:$H)*SUMIF(Summary!$A$230:$A$266,$A3405,Summary!$Q$230:$Q$266),0)</f>
        <v>1766.4148212481505</v>
      </c>
      <c r="AP3405" s="688">
        <f>IFERROR($H3405/SUMIF($A:$A,$A3405,$H:$H)*(SUMIF(Summary!$A$230:$A$266,$A3405,Summary!$L$230:$L$266)+SUMIF(Summary!$A$281:$A$317,$A3405,Summary!$L$281:$L$317))-AO3405,0)</f>
        <v>9166.7603049091758</v>
      </c>
      <c r="AQ3405" s="306"/>
      <c r="AR3405" s="688">
        <f t="shared" ca="1" si="797"/>
        <v>34726.32501332587</v>
      </c>
      <c r="AS3405" s="688">
        <f t="shared" ca="1" si="798"/>
        <v>34695.607419340915</v>
      </c>
    </row>
    <row r="3406" spans="1:45" x14ac:dyDescent="0.2">
      <c r="A3406" s="423">
        <v>13231</v>
      </c>
      <c r="B3406" s="424">
        <v>2</v>
      </c>
      <c r="C3406" s="425" t="s">
        <v>320</v>
      </c>
      <c r="D3406" s="422">
        <f t="shared" si="799"/>
        <v>0</v>
      </c>
      <c r="E3406" s="422">
        <f t="shared" si="800"/>
        <v>0</v>
      </c>
      <c r="F3406" s="422">
        <f t="shared" si="801"/>
        <v>0</v>
      </c>
      <c r="G3406" s="422">
        <f t="shared" si="802"/>
        <v>0</v>
      </c>
      <c r="H3406" s="22">
        <f t="shared" si="803"/>
        <v>0</v>
      </c>
      <c r="I3406" s="116">
        <v>0</v>
      </c>
      <c r="J3406" s="116">
        <v>0</v>
      </c>
      <c r="K3406" s="116">
        <v>0</v>
      </c>
      <c r="L3406" s="116">
        <v>0</v>
      </c>
      <c r="M3406" s="22">
        <f t="shared" si="804"/>
        <v>0</v>
      </c>
      <c r="N3406" s="116">
        <v>0</v>
      </c>
      <c r="O3406" s="116">
        <v>0</v>
      </c>
      <c r="P3406" s="116">
        <v>0</v>
      </c>
      <c r="Q3406" s="116">
        <v>0</v>
      </c>
      <c r="R3406" s="22">
        <f t="shared" si="805"/>
        <v>0</v>
      </c>
      <c r="S3406" s="116">
        <v>0</v>
      </c>
      <c r="T3406" s="116">
        <v>0</v>
      </c>
      <c r="U3406" s="116">
        <v>0</v>
      </c>
      <c r="V3406" s="116">
        <v>0</v>
      </c>
      <c r="W3406" s="22">
        <f t="shared" si="806"/>
        <v>0</v>
      </c>
      <c r="X3406" s="22">
        <f t="shared" si="807"/>
        <v>0</v>
      </c>
      <c r="Y3406" s="22">
        <f ca="1">OFFSET('Cost Study'!$B$7,'Operations Support'!$C3406,'Operations Support'!$B3406)*$H3406</f>
        <v>0</v>
      </c>
      <c r="Z3406" s="23">
        <f ca="1">Y3406*'Cost Study'!$B$31</f>
        <v>0</v>
      </c>
      <c r="AA3406" s="23">
        <f ca="1">IF(A3406=10298,1.51,1)*IF($B3406&lt;3,$D3406*'Cost Study'!$B$32*OFFSET('Cost Study'!$B$7,'Operations Support'!$C3406,'Operations Support'!$B3406),0)</f>
        <v>0</v>
      </c>
      <c r="AB3406" s="24">
        <f ca="1">AA3406*'Cost Study'!$B$31</f>
        <v>0</v>
      </c>
      <c r="AC3406" s="23">
        <f ca="1">Y3406*'Cost Study'!$B$31</f>
        <v>0</v>
      </c>
      <c r="AD3406" s="24">
        <f ca="1">AA3406*'Cost Study'!$B$31</f>
        <v>0</v>
      </c>
      <c r="AE3406" s="377">
        <f t="shared" ca="1" si="808"/>
        <v>0</v>
      </c>
      <c r="AF3406" s="377">
        <f t="shared" ca="1" si="809"/>
        <v>0</v>
      </c>
      <c r="AH3406" s="688">
        <f>IFERROR($H3406/SUMIF($A:$A,$A3406,$H:$H)*SUMIF(Summary!$A$110:$A$186,$A3406,Summary!$P$110:$P$186),0)</f>
        <v>0</v>
      </c>
      <c r="AI3406" s="689">
        <f t="shared" ca="1" si="795"/>
        <v>0</v>
      </c>
      <c r="AJ3406" s="688">
        <f>IFERROR(H3406/SUMIF(A:A,A3406,H:H)*SUMIF(Summary!$A$110:$A$186,'Operations Support'!A3406,Summary!$Q$110:$Q$186),0)</f>
        <v>0</v>
      </c>
      <c r="AK3406" s="688">
        <f t="shared" ca="1" si="796"/>
        <v>0</v>
      </c>
      <c r="AM3406" s="688">
        <f>IFERROR($H3406/SUMIF($A:$A,$A3406,$H:$H)*SUMIF(Summary!$A$230:$A$266,$A3406,Summary!$P$230:$P$266),0)</f>
        <v>0</v>
      </c>
      <c r="AN3406" s="688">
        <f>IFERROR($H3406/SUMIF($A:$A,$A3406,$H:$H)*(SUMIF(Summary!$A$230:$A$266,$A3406,Summary!$L$230:$L$266)+SUMIF(Summary!$A$281:$A$317,$A3406,Summary!$L$281:$L$317))-AM3406,0)</f>
        <v>0</v>
      </c>
      <c r="AO3406" s="688">
        <f>IFERROR($H3406/SUMIF($A:$A,$A3406,$H:$H)*SUMIF(Summary!$A$230:$A$266,$A3406,Summary!$Q$230:$Q$266),0)</f>
        <v>0</v>
      </c>
      <c r="AP3406" s="688">
        <f>IFERROR($H3406/SUMIF($A:$A,$A3406,$H:$H)*(SUMIF(Summary!$A$230:$A$266,$A3406,Summary!$L$230:$L$266)+SUMIF(Summary!$A$281:$A$317,$A3406,Summary!$L$281:$L$317))-AO3406,0)</f>
        <v>0</v>
      </c>
      <c r="AQ3406" s="306"/>
      <c r="AR3406" s="688">
        <f t="shared" ca="1" si="797"/>
        <v>0</v>
      </c>
      <c r="AS3406" s="688">
        <f t="shared" ca="1" si="798"/>
        <v>0</v>
      </c>
    </row>
    <row r="3407" spans="1:45" x14ac:dyDescent="0.2">
      <c r="A3407" s="423">
        <v>13231</v>
      </c>
      <c r="B3407" s="424">
        <v>3</v>
      </c>
      <c r="C3407" s="425" t="s">
        <v>300</v>
      </c>
      <c r="D3407" s="422">
        <f t="shared" si="799"/>
        <v>2718</v>
      </c>
      <c r="E3407" s="422">
        <f t="shared" si="800"/>
        <v>0</v>
      </c>
      <c r="F3407" s="422">
        <f t="shared" si="801"/>
        <v>1038</v>
      </c>
      <c r="G3407" s="422">
        <f t="shared" si="802"/>
        <v>0</v>
      </c>
      <c r="H3407" s="22">
        <f t="shared" si="803"/>
        <v>3756</v>
      </c>
      <c r="I3407" s="116">
        <v>1011</v>
      </c>
      <c r="J3407" s="116">
        <v>0</v>
      </c>
      <c r="K3407" s="116">
        <v>414</v>
      </c>
      <c r="L3407" s="116">
        <v>0</v>
      </c>
      <c r="M3407" s="22">
        <f t="shared" si="804"/>
        <v>1425</v>
      </c>
      <c r="N3407" s="116">
        <v>1185</v>
      </c>
      <c r="O3407" s="116">
        <v>0</v>
      </c>
      <c r="P3407" s="116">
        <v>378</v>
      </c>
      <c r="Q3407" s="116">
        <v>0</v>
      </c>
      <c r="R3407" s="22">
        <f t="shared" si="805"/>
        <v>1563</v>
      </c>
      <c r="S3407" s="116">
        <v>522</v>
      </c>
      <c r="T3407" s="116">
        <v>0</v>
      </c>
      <c r="U3407" s="116">
        <v>246</v>
      </c>
      <c r="V3407" s="116">
        <v>0</v>
      </c>
      <c r="W3407" s="22">
        <f t="shared" si="806"/>
        <v>768</v>
      </c>
      <c r="X3407" s="22">
        <f t="shared" si="807"/>
        <v>156.5</v>
      </c>
      <c r="Y3407" s="22">
        <f ca="1">OFFSET('Cost Study'!$B$7,'Operations Support'!$C3407,'Operations Support'!$B3407)*$H3407</f>
        <v>16150.8</v>
      </c>
      <c r="Z3407" s="23">
        <f ca="1">Y3407*'Cost Study'!$B$31</f>
        <v>902053.34977846954</v>
      </c>
      <c r="AA3407" s="23">
        <f ca="1">IF(A3407=10298,1.51,1)*IF($B3407&lt;3,$D3407*'Cost Study'!$B$32*OFFSET('Cost Study'!$B$7,'Operations Support'!$C3407,'Operations Support'!$B3407),0)</f>
        <v>0</v>
      </c>
      <c r="AB3407" s="24">
        <f ca="1">AA3407*'Cost Study'!$B$31</f>
        <v>0</v>
      </c>
      <c r="AC3407" s="23">
        <f ca="1">Y3407*'Cost Study'!$B$31</f>
        <v>902053.34977846954</v>
      </c>
      <c r="AD3407" s="24">
        <f ca="1">AA3407*'Cost Study'!$B$31</f>
        <v>0</v>
      </c>
      <c r="AE3407" s="377">
        <f t="shared" ca="1" si="808"/>
        <v>902053.34977846954</v>
      </c>
      <c r="AF3407" s="377">
        <f t="shared" ca="1" si="809"/>
        <v>902053.34977846954</v>
      </c>
      <c r="AH3407" s="688">
        <f>IFERROR($H3407/SUMIF($A:$A,$A3407,$H:$H)*SUMIF(Summary!$A$110:$A$186,$A3407,Summary!$P$110:$P$186),0)</f>
        <v>114279.75135880167</v>
      </c>
      <c r="AI3407" s="689">
        <f t="shared" ca="1" si="795"/>
        <v>787773.59841966792</v>
      </c>
      <c r="AJ3407" s="688">
        <f>IFERROR(H3407/SUMIF(A:A,A3407,H:H)*SUMIF(Summary!$A$110:$A$186,'Operations Support'!A3407,Summary!$Q$110:$Q$186),0)</f>
        <v>114596.80733390163</v>
      </c>
      <c r="AK3407" s="688">
        <f t="shared" ca="1" si="796"/>
        <v>787456.54244456789</v>
      </c>
      <c r="AM3407" s="688">
        <f>IFERROR($H3407/SUMIF($A:$A,$A3407,$H:$H)*SUMIF(Summary!$A$230:$A$266,$A3407,Summary!$P$230:$P$266),0)</f>
        <v>21621.88860778145</v>
      </c>
      <c r="AN3407" s="688">
        <f>IFERROR($H3407/SUMIF($A:$A,$A3407,$H:$H)*(SUMIF(Summary!$A$230:$A$266,$A3407,Summary!$L$230:$L$266)+SUMIF(Summary!$A$281:$A$317,$A3407,Summary!$L$281:$L$317))-AM3407,0)</f>
        <v>112577.47666622807</v>
      </c>
      <c r="AO3407" s="688">
        <f>IFERROR($H3407/SUMIF($A:$A,$A3407,$H:$H)*SUMIF(Summary!$A$230:$A$266,$A3407,Summary!$Q$230:$Q$266),0)</f>
        <v>21681.876041202784</v>
      </c>
      <c r="AP3407" s="688">
        <f>IFERROR($H3407/SUMIF($A:$A,$A3407,$H:$H)*(SUMIF(Summary!$A$230:$A$266,$A3407,Summary!$L$230:$L$266)+SUMIF(Summary!$A$281:$A$317,$A3407,Summary!$L$281:$L$317))-AO3407,0)</f>
        <v>112517.48923280675</v>
      </c>
      <c r="AQ3407" s="306"/>
      <c r="AR3407" s="688">
        <f t="shared" ca="1" si="797"/>
        <v>900351.07508589595</v>
      </c>
      <c r="AS3407" s="688">
        <f t="shared" ca="1" si="798"/>
        <v>899974.03167737462</v>
      </c>
    </row>
    <row r="3408" spans="1:45" x14ac:dyDescent="0.2">
      <c r="A3408" s="423">
        <v>13231</v>
      </c>
      <c r="B3408" s="424">
        <v>3</v>
      </c>
      <c r="C3408" s="425" t="s">
        <v>301</v>
      </c>
      <c r="D3408" s="422">
        <f t="shared" si="799"/>
        <v>603</v>
      </c>
      <c r="E3408" s="422">
        <f t="shared" si="800"/>
        <v>0</v>
      </c>
      <c r="F3408" s="422">
        <f t="shared" si="801"/>
        <v>69</v>
      </c>
      <c r="G3408" s="422">
        <f t="shared" si="802"/>
        <v>0</v>
      </c>
      <c r="H3408" s="22">
        <f t="shared" si="803"/>
        <v>672</v>
      </c>
      <c r="I3408" s="116">
        <v>252</v>
      </c>
      <c r="J3408" s="116">
        <v>0</v>
      </c>
      <c r="K3408" s="116">
        <v>0</v>
      </c>
      <c r="L3408" s="116">
        <v>0</v>
      </c>
      <c r="M3408" s="22">
        <f t="shared" si="804"/>
        <v>252</v>
      </c>
      <c r="N3408" s="116">
        <v>237</v>
      </c>
      <c r="O3408" s="116">
        <v>0</v>
      </c>
      <c r="P3408" s="116">
        <v>69</v>
      </c>
      <c r="Q3408" s="116">
        <v>0</v>
      </c>
      <c r="R3408" s="22">
        <f t="shared" si="805"/>
        <v>306</v>
      </c>
      <c r="S3408" s="116">
        <v>114</v>
      </c>
      <c r="T3408" s="116">
        <v>0</v>
      </c>
      <c r="U3408" s="116">
        <v>0</v>
      </c>
      <c r="V3408" s="116">
        <v>0</v>
      </c>
      <c r="W3408" s="22">
        <f t="shared" si="806"/>
        <v>114</v>
      </c>
      <c r="X3408" s="22">
        <f t="shared" si="807"/>
        <v>28</v>
      </c>
      <c r="Y3408" s="22">
        <f ca="1">OFFSET('Cost Study'!$B$7,'Operations Support'!$C3408,'Operations Support'!$B3408)*$H3408</f>
        <v>4925.76</v>
      </c>
      <c r="Z3408" s="23">
        <f ca="1">Y3408*'Cost Study'!$B$31</f>
        <v>275113.20233083155</v>
      </c>
      <c r="AA3408" s="23">
        <f ca="1">IF(A3408=10298,1.51,1)*IF($B3408&lt;3,$D3408*'Cost Study'!$B$32*OFFSET('Cost Study'!$B$7,'Operations Support'!$C3408,'Operations Support'!$B3408),0)</f>
        <v>0</v>
      </c>
      <c r="AB3408" s="24">
        <f ca="1">AA3408*'Cost Study'!$B$31</f>
        <v>0</v>
      </c>
      <c r="AC3408" s="23">
        <f ca="1">Y3408*'Cost Study'!$B$31</f>
        <v>275113.20233083155</v>
      </c>
      <c r="AD3408" s="24">
        <f ca="1">AA3408*'Cost Study'!$B$31</f>
        <v>0</v>
      </c>
      <c r="AE3408" s="377">
        <f t="shared" ca="1" si="808"/>
        <v>275113.20233083155</v>
      </c>
      <c r="AF3408" s="377">
        <f t="shared" ca="1" si="809"/>
        <v>275113.20233083155</v>
      </c>
      <c r="AH3408" s="688">
        <f>IFERROR($H3408/SUMIF($A:$A,$A3408,$H:$H)*SUMIF(Summary!$A$110:$A$186,$A3408,Summary!$P$110:$P$186),0)</f>
        <v>20446.217495504454</v>
      </c>
      <c r="AI3408" s="689">
        <f t="shared" ca="1" si="795"/>
        <v>254666.98483532711</v>
      </c>
      <c r="AJ3408" s="688">
        <f>IFERROR(H3408/SUMIF(A:A,A3408,H:H)*SUMIF(Summary!$A$110:$A$186,'Operations Support'!A3408,Summary!$Q$110:$Q$186),0)</f>
        <v>20502.943165170898</v>
      </c>
      <c r="AK3408" s="688">
        <f t="shared" ca="1" si="796"/>
        <v>254610.25916566065</v>
      </c>
      <c r="AM3408" s="688">
        <f>IFERROR($H3408/SUMIF($A:$A,$A3408,$H:$H)*SUMIF(Summary!$A$230:$A$266,$A3408,Summary!$P$230:$P$266),0)</f>
        <v>3868.4529138522721</v>
      </c>
      <c r="AN3408" s="688">
        <f>IFERROR($H3408/SUMIF($A:$A,$A3408,$H:$H)*(SUMIF(Summary!$A$230:$A$266,$A3408,Summary!$L$230:$L$266)+SUMIF(Summary!$A$281:$A$317,$A3408,Summary!$L$281:$L$317))-AM3408,0)</f>
        <v>20141.657167120684</v>
      </c>
      <c r="AO3408" s="688">
        <f>IFERROR($H3408/SUMIF($A:$A,$A3408,$H:$H)*SUMIF(Summary!$A$230:$A$266,$A3408,Summary!$Q$230:$Q$266),0)</f>
        <v>3879.1854897998596</v>
      </c>
      <c r="AP3408" s="688">
        <f>IFERROR($H3408/SUMIF($A:$A,$A3408,$H:$H)*(SUMIF(Summary!$A$230:$A$266,$A3408,Summary!$L$230:$L$266)+SUMIF(Summary!$A$281:$A$317,$A3408,Summary!$L$281:$L$317))-AO3408,0)</f>
        <v>20130.924591173094</v>
      </c>
      <c r="AQ3408" s="306"/>
      <c r="AR3408" s="688">
        <f t="shared" ca="1" si="797"/>
        <v>274808.6420024478</v>
      </c>
      <c r="AS3408" s="688">
        <f t="shared" ca="1" si="798"/>
        <v>274741.18375683372</v>
      </c>
    </row>
    <row r="3409" spans="1:45" x14ac:dyDescent="0.2">
      <c r="A3409" s="423">
        <v>13231</v>
      </c>
      <c r="B3409" s="424">
        <v>3</v>
      </c>
      <c r="C3409" s="425" t="s">
        <v>302</v>
      </c>
      <c r="D3409" s="422">
        <f t="shared" si="799"/>
        <v>0</v>
      </c>
      <c r="E3409" s="422">
        <f t="shared" si="800"/>
        <v>0</v>
      </c>
      <c r="F3409" s="422">
        <f t="shared" si="801"/>
        <v>0</v>
      </c>
      <c r="G3409" s="422">
        <f t="shared" si="802"/>
        <v>0</v>
      </c>
      <c r="H3409" s="22">
        <f t="shared" si="803"/>
        <v>0</v>
      </c>
      <c r="I3409" s="116">
        <v>0</v>
      </c>
      <c r="J3409" s="116">
        <v>0</v>
      </c>
      <c r="K3409" s="116">
        <v>0</v>
      </c>
      <c r="L3409" s="116">
        <v>0</v>
      </c>
      <c r="M3409" s="22">
        <f t="shared" si="804"/>
        <v>0</v>
      </c>
      <c r="N3409" s="116">
        <v>0</v>
      </c>
      <c r="O3409" s="116">
        <v>0</v>
      </c>
      <c r="P3409" s="116">
        <v>0</v>
      </c>
      <c r="Q3409" s="116">
        <v>0</v>
      </c>
      <c r="R3409" s="22">
        <f t="shared" si="805"/>
        <v>0</v>
      </c>
      <c r="S3409" s="116">
        <v>0</v>
      </c>
      <c r="T3409" s="116">
        <v>0</v>
      </c>
      <c r="U3409" s="116">
        <v>0</v>
      </c>
      <c r="V3409" s="116">
        <v>0</v>
      </c>
      <c r="W3409" s="22">
        <f t="shared" si="806"/>
        <v>0</v>
      </c>
      <c r="X3409" s="22">
        <f t="shared" si="807"/>
        <v>0</v>
      </c>
      <c r="Y3409" s="22">
        <f ca="1">OFFSET('Cost Study'!$B$7,'Operations Support'!$C3409,'Operations Support'!$B3409)*$H3409</f>
        <v>0</v>
      </c>
      <c r="Z3409" s="23">
        <f ca="1">Y3409*'Cost Study'!$B$31</f>
        <v>0</v>
      </c>
      <c r="AA3409" s="23">
        <f ca="1">IF(A3409=10298,1.51,1)*IF($B3409&lt;3,$D3409*'Cost Study'!$B$32*OFFSET('Cost Study'!$B$7,'Operations Support'!$C3409,'Operations Support'!$B3409),0)</f>
        <v>0</v>
      </c>
      <c r="AB3409" s="24">
        <f ca="1">AA3409*'Cost Study'!$B$31</f>
        <v>0</v>
      </c>
      <c r="AC3409" s="23">
        <f ca="1">Y3409*'Cost Study'!$B$31</f>
        <v>0</v>
      </c>
      <c r="AD3409" s="24">
        <f ca="1">AA3409*'Cost Study'!$B$31</f>
        <v>0</v>
      </c>
      <c r="AE3409" s="377">
        <f t="shared" ca="1" si="808"/>
        <v>0</v>
      </c>
      <c r="AF3409" s="377">
        <f t="shared" ca="1" si="809"/>
        <v>0</v>
      </c>
      <c r="AH3409" s="688">
        <f>IFERROR($H3409/SUMIF($A:$A,$A3409,$H:$H)*SUMIF(Summary!$A$110:$A$186,$A3409,Summary!$P$110:$P$186),0)</f>
        <v>0</v>
      </c>
      <c r="AI3409" s="689">
        <f t="shared" ca="1" si="795"/>
        <v>0</v>
      </c>
      <c r="AJ3409" s="688">
        <f>IFERROR(H3409/SUMIF(A:A,A3409,H:H)*SUMIF(Summary!$A$110:$A$186,'Operations Support'!A3409,Summary!$Q$110:$Q$186),0)</f>
        <v>0</v>
      </c>
      <c r="AK3409" s="688">
        <f t="shared" ca="1" si="796"/>
        <v>0</v>
      </c>
      <c r="AM3409" s="688">
        <f>IFERROR($H3409/SUMIF($A:$A,$A3409,$H:$H)*SUMIF(Summary!$A$230:$A$266,$A3409,Summary!$P$230:$P$266),0)</f>
        <v>0</v>
      </c>
      <c r="AN3409" s="688">
        <f>IFERROR($H3409/SUMIF($A:$A,$A3409,$H:$H)*(SUMIF(Summary!$A$230:$A$266,$A3409,Summary!$L$230:$L$266)+SUMIF(Summary!$A$281:$A$317,$A3409,Summary!$L$281:$L$317))-AM3409,0)</f>
        <v>0</v>
      </c>
      <c r="AO3409" s="688">
        <f>IFERROR($H3409/SUMIF($A:$A,$A3409,$H:$H)*SUMIF(Summary!$A$230:$A$266,$A3409,Summary!$Q$230:$Q$266),0)</f>
        <v>0</v>
      </c>
      <c r="AP3409" s="688">
        <f>IFERROR($H3409/SUMIF($A:$A,$A3409,$H:$H)*(SUMIF(Summary!$A$230:$A$266,$A3409,Summary!$L$230:$L$266)+SUMIF(Summary!$A$281:$A$317,$A3409,Summary!$L$281:$L$317))-AO3409,0)</f>
        <v>0</v>
      </c>
      <c r="AQ3409" s="306"/>
      <c r="AR3409" s="688">
        <f t="shared" ca="1" si="797"/>
        <v>0</v>
      </c>
      <c r="AS3409" s="688">
        <f t="shared" ca="1" si="798"/>
        <v>0</v>
      </c>
    </row>
    <row r="3410" spans="1:45" x14ac:dyDescent="0.2">
      <c r="A3410" s="423">
        <v>13231</v>
      </c>
      <c r="B3410" s="424">
        <v>3</v>
      </c>
      <c r="C3410" s="425" t="s">
        <v>303</v>
      </c>
      <c r="D3410" s="422">
        <f t="shared" si="799"/>
        <v>3384</v>
      </c>
      <c r="E3410" s="422">
        <f t="shared" si="800"/>
        <v>0</v>
      </c>
      <c r="F3410" s="422">
        <f t="shared" si="801"/>
        <v>1983</v>
      </c>
      <c r="G3410" s="422">
        <f t="shared" si="802"/>
        <v>0</v>
      </c>
      <c r="H3410" s="22">
        <f t="shared" si="803"/>
        <v>5367</v>
      </c>
      <c r="I3410" s="116">
        <v>1194</v>
      </c>
      <c r="J3410" s="116">
        <v>0</v>
      </c>
      <c r="K3410" s="116">
        <v>642</v>
      </c>
      <c r="L3410" s="116">
        <v>0</v>
      </c>
      <c r="M3410" s="22">
        <f t="shared" si="804"/>
        <v>1836</v>
      </c>
      <c r="N3410" s="116">
        <v>1272</v>
      </c>
      <c r="O3410" s="116">
        <v>0</v>
      </c>
      <c r="P3410" s="116">
        <v>831</v>
      </c>
      <c r="Q3410" s="116">
        <v>0</v>
      </c>
      <c r="R3410" s="22">
        <f t="shared" si="805"/>
        <v>2103</v>
      </c>
      <c r="S3410" s="116">
        <v>918</v>
      </c>
      <c r="T3410" s="116">
        <v>0</v>
      </c>
      <c r="U3410" s="116">
        <v>510</v>
      </c>
      <c r="V3410" s="116">
        <v>0</v>
      </c>
      <c r="W3410" s="22">
        <f t="shared" si="806"/>
        <v>1428</v>
      </c>
      <c r="X3410" s="22">
        <f t="shared" si="807"/>
        <v>223.625</v>
      </c>
      <c r="Y3410" s="22">
        <f ca="1">OFFSET('Cost Study'!$B$7,'Operations Support'!$C3410,'Operations Support'!$B3410)*$H3410</f>
        <v>12934.470000000001</v>
      </c>
      <c r="Z3410" s="23">
        <f ca="1">Y3410*'Cost Study'!$B$31</f>
        <v>722415.11201359204</v>
      </c>
      <c r="AA3410" s="23">
        <f ca="1">IF(A3410=10298,1.51,1)*IF($B3410&lt;3,$D3410*'Cost Study'!$B$32*OFFSET('Cost Study'!$B$7,'Operations Support'!$C3410,'Operations Support'!$B3410),0)</f>
        <v>0</v>
      </c>
      <c r="AB3410" s="24">
        <f ca="1">AA3410*'Cost Study'!$B$31</f>
        <v>0</v>
      </c>
      <c r="AC3410" s="23">
        <f ca="1">Y3410*'Cost Study'!$B$31</f>
        <v>722415.11201359204</v>
      </c>
      <c r="AD3410" s="24">
        <f ca="1">AA3410*'Cost Study'!$B$31</f>
        <v>0</v>
      </c>
      <c r="AE3410" s="377">
        <f t="shared" ca="1" si="808"/>
        <v>722415.11201359204</v>
      </c>
      <c r="AF3410" s="377">
        <f t="shared" ca="1" si="809"/>
        <v>722415.11201359204</v>
      </c>
      <c r="AH3410" s="688">
        <f>IFERROR($H3410/SUMIF($A:$A,$A3410,$H:$H)*SUMIF(Summary!$A$110:$A$186,$A3410,Summary!$P$110:$P$186),0)</f>
        <v>163295.90669400655</v>
      </c>
      <c r="AI3410" s="689">
        <f t="shared" ca="1" si="795"/>
        <v>559119.20531958551</v>
      </c>
      <c r="AJ3410" s="688">
        <f>IFERROR(H3410/SUMIF(A:A,A3410,H:H)*SUMIF(Summary!$A$110:$A$186,'Operations Support'!A3410,Summary!$Q$110:$Q$186),0)</f>
        <v>163748.95233254792</v>
      </c>
      <c r="AK3410" s="688">
        <f t="shared" ca="1" si="796"/>
        <v>558666.15968104405</v>
      </c>
      <c r="AM3410" s="688">
        <f>IFERROR($H3410/SUMIF($A:$A,$A3410,$H:$H)*SUMIF(Summary!$A$230:$A$266,$A3410,Summary!$P$230:$P$266),0)</f>
        <v>30895.813673579083</v>
      </c>
      <c r="AN3410" s="688">
        <f>IFERROR($H3410/SUMIF($A:$A,$A3410,$H:$H)*(SUMIF(Summary!$A$230:$A$266,$A3410,Summary!$L$230:$L$266)+SUMIF(Summary!$A$281:$A$317,$A3410,Summary!$L$281:$L$317))-AM3410,0)</f>
        <v>160863.50299990579</v>
      </c>
      <c r="AO3410" s="688">
        <f>IFERROR($H3410/SUMIF($A:$A,$A3410,$H:$H)*SUMIF(Summary!$A$230:$A$266,$A3410,Summary!$Q$230:$Q$266),0)</f>
        <v>30981.530541303342</v>
      </c>
      <c r="AP3410" s="688">
        <f>IFERROR($H3410/SUMIF($A:$A,$A3410,$H:$H)*(SUMIF(Summary!$A$230:$A$266,$A3410,Summary!$L$230:$L$266)+SUMIF(Summary!$A$281:$A$317,$A3410,Summary!$L$281:$L$317))-AO3410,0)</f>
        <v>160777.78613218153</v>
      </c>
      <c r="AQ3410" s="306"/>
      <c r="AR3410" s="688">
        <f t="shared" ca="1" si="797"/>
        <v>719982.70831949124</v>
      </c>
      <c r="AS3410" s="688">
        <f t="shared" ca="1" si="798"/>
        <v>719443.94581322558</v>
      </c>
    </row>
    <row r="3411" spans="1:45" x14ac:dyDescent="0.2">
      <c r="A3411" s="423">
        <v>13231</v>
      </c>
      <c r="B3411" s="424">
        <v>3</v>
      </c>
      <c r="C3411" s="425" t="s">
        <v>304</v>
      </c>
      <c r="D3411" s="422">
        <f t="shared" si="799"/>
        <v>0</v>
      </c>
      <c r="E3411" s="422">
        <f t="shared" si="800"/>
        <v>0</v>
      </c>
      <c r="F3411" s="422">
        <f t="shared" si="801"/>
        <v>0</v>
      </c>
      <c r="G3411" s="422">
        <f t="shared" si="802"/>
        <v>0</v>
      </c>
      <c r="H3411" s="22">
        <f t="shared" si="803"/>
        <v>0</v>
      </c>
      <c r="I3411" s="116">
        <v>0</v>
      </c>
      <c r="J3411" s="116">
        <v>0</v>
      </c>
      <c r="K3411" s="116">
        <v>0</v>
      </c>
      <c r="L3411" s="116">
        <v>0</v>
      </c>
      <c r="M3411" s="22">
        <f t="shared" si="804"/>
        <v>0</v>
      </c>
      <c r="N3411" s="116">
        <v>0</v>
      </c>
      <c r="O3411" s="116">
        <v>0</v>
      </c>
      <c r="P3411" s="116">
        <v>0</v>
      </c>
      <c r="Q3411" s="116">
        <v>0</v>
      </c>
      <c r="R3411" s="22">
        <f t="shared" si="805"/>
        <v>0</v>
      </c>
      <c r="S3411" s="116">
        <v>0</v>
      </c>
      <c r="T3411" s="116">
        <v>0</v>
      </c>
      <c r="U3411" s="116">
        <v>0</v>
      </c>
      <c r="V3411" s="116">
        <v>0</v>
      </c>
      <c r="W3411" s="22">
        <f t="shared" si="806"/>
        <v>0</v>
      </c>
      <c r="X3411" s="22">
        <f t="shared" si="807"/>
        <v>0</v>
      </c>
      <c r="Y3411" s="22">
        <f ca="1">OFFSET('Cost Study'!$B$7,'Operations Support'!$C3411,'Operations Support'!$B3411)*$H3411</f>
        <v>0</v>
      </c>
      <c r="Z3411" s="23">
        <f ca="1">Y3411*'Cost Study'!$B$31</f>
        <v>0</v>
      </c>
      <c r="AA3411" s="23">
        <f ca="1">IF(A3411=10298,1.51,1)*IF($B3411&lt;3,$D3411*'Cost Study'!$B$32*OFFSET('Cost Study'!$B$7,'Operations Support'!$C3411,'Operations Support'!$B3411),0)</f>
        <v>0</v>
      </c>
      <c r="AB3411" s="24">
        <f ca="1">AA3411*'Cost Study'!$B$31</f>
        <v>0</v>
      </c>
      <c r="AC3411" s="23">
        <f ca="1">Y3411*'Cost Study'!$B$31</f>
        <v>0</v>
      </c>
      <c r="AD3411" s="24">
        <f ca="1">AA3411*'Cost Study'!$B$31</f>
        <v>0</v>
      </c>
      <c r="AE3411" s="377">
        <f t="shared" ca="1" si="808"/>
        <v>0</v>
      </c>
      <c r="AF3411" s="377">
        <f t="shared" ca="1" si="809"/>
        <v>0</v>
      </c>
      <c r="AH3411" s="688">
        <f>IFERROR($H3411/SUMIF($A:$A,$A3411,$H:$H)*SUMIF(Summary!$A$110:$A$186,$A3411,Summary!$P$110:$P$186),0)</f>
        <v>0</v>
      </c>
      <c r="AI3411" s="689">
        <f t="shared" ca="1" si="795"/>
        <v>0</v>
      </c>
      <c r="AJ3411" s="688">
        <f>IFERROR(H3411/SUMIF(A:A,A3411,H:H)*SUMIF(Summary!$A$110:$A$186,'Operations Support'!A3411,Summary!$Q$110:$Q$186),0)</f>
        <v>0</v>
      </c>
      <c r="AK3411" s="688">
        <f t="shared" ca="1" si="796"/>
        <v>0</v>
      </c>
      <c r="AM3411" s="688">
        <f>IFERROR($H3411/SUMIF($A:$A,$A3411,$H:$H)*SUMIF(Summary!$A$230:$A$266,$A3411,Summary!$P$230:$P$266),0)</f>
        <v>0</v>
      </c>
      <c r="AN3411" s="688">
        <f>IFERROR($H3411/SUMIF($A:$A,$A3411,$H:$H)*(SUMIF(Summary!$A$230:$A$266,$A3411,Summary!$L$230:$L$266)+SUMIF(Summary!$A$281:$A$317,$A3411,Summary!$L$281:$L$317))-AM3411,0)</f>
        <v>0</v>
      </c>
      <c r="AO3411" s="688">
        <f>IFERROR($H3411/SUMIF($A:$A,$A3411,$H:$H)*SUMIF(Summary!$A$230:$A$266,$A3411,Summary!$Q$230:$Q$266),0)</f>
        <v>0</v>
      </c>
      <c r="AP3411" s="688">
        <f>IFERROR($H3411/SUMIF($A:$A,$A3411,$H:$H)*(SUMIF(Summary!$A$230:$A$266,$A3411,Summary!$L$230:$L$266)+SUMIF(Summary!$A$281:$A$317,$A3411,Summary!$L$281:$L$317))-AO3411,0)</f>
        <v>0</v>
      </c>
      <c r="AQ3411" s="306"/>
      <c r="AR3411" s="688">
        <f t="shared" ca="1" si="797"/>
        <v>0</v>
      </c>
      <c r="AS3411" s="688">
        <f t="shared" ca="1" si="798"/>
        <v>0</v>
      </c>
    </row>
    <row r="3412" spans="1:45" x14ac:dyDescent="0.2">
      <c r="A3412" s="423">
        <v>13231</v>
      </c>
      <c r="B3412" s="424">
        <v>3</v>
      </c>
      <c r="C3412" s="425" t="s">
        <v>305</v>
      </c>
      <c r="D3412" s="422">
        <f t="shared" si="799"/>
        <v>366</v>
      </c>
      <c r="E3412" s="422">
        <f t="shared" si="800"/>
        <v>0</v>
      </c>
      <c r="F3412" s="422">
        <f t="shared" si="801"/>
        <v>204</v>
      </c>
      <c r="G3412" s="422">
        <f t="shared" si="802"/>
        <v>0</v>
      </c>
      <c r="H3412" s="22">
        <f t="shared" si="803"/>
        <v>570</v>
      </c>
      <c r="I3412" s="116">
        <v>171</v>
      </c>
      <c r="J3412" s="116">
        <v>0</v>
      </c>
      <c r="K3412" s="116">
        <v>66</v>
      </c>
      <c r="L3412" s="116">
        <v>0</v>
      </c>
      <c r="M3412" s="22">
        <f t="shared" si="804"/>
        <v>237</v>
      </c>
      <c r="N3412" s="116">
        <v>120</v>
      </c>
      <c r="O3412" s="116">
        <v>0</v>
      </c>
      <c r="P3412" s="116">
        <v>96</v>
      </c>
      <c r="Q3412" s="116">
        <v>0</v>
      </c>
      <c r="R3412" s="22">
        <f t="shared" si="805"/>
        <v>216</v>
      </c>
      <c r="S3412" s="116">
        <v>75</v>
      </c>
      <c r="T3412" s="116">
        <v>0</v>
      </c>
      <c r="U3412" s="116">
        <v>42</v>
      </c>
      <c r="V3412" s="116">
        <v>0</v>
      </c>
      <c r="W3412" s="22">
        <f t="shared" si="806"/>
        <v>117</v>
      </c>
      <c r="X3412" s="22">
        <f t="shared" si="807"/>
        <v>23.75</v>
      </c>
      <c r="Y3412" s="22">
        <f ca="1">OFFSET('Cost Study'!$B$7,'Operations Support'!$C3412,'Operations Support'!$B3412)*$H3412</f>
        <v>3420</v>
      </c>
      <c r="Z3412" s="23">
        <f ca="1">Y3412*'Cost Study'!$B$31</f>
        <v>191013.6003320186</v>
      </c>
      <c r="AA3412" s="23">
        <f ca="1">IF(A3412=10298,1.51,1)*IF($B3412&lt;3,$D3412*'Cost Study'!$B$32*OFFSET('Cost Study'!$B$7,'Operations Support'!$C3412,'Operations Support'!$B3412),0)</f>
        <v>0</v>
      </c>
      <c r="AB3412" s="24">
        <f ca="1">AA3412*'Cost Study'!$B$31</f>
        <v>0</v>
      </c>
      <c r="AC3412" s="23">
        <f ca="1">Y3412*'Cost Study'!$B$31</f>
        <v>191013.6003320186</v>
      </c>
      <c r="AD3412" s="24">
        <f ca="1">AA3412*'Cost Study'!$B$31</f>
        <v>0</v>
      </c>
      <c r="AE3412" s="377">
        <f t="shared" ca="1" si="808"/>
        <v>191013.6003320186</v>
      </c>
      <c r="AF3412" s="377">
        <f t="shared" ca="1" si="809"/>
        <v>191013.6003320186</v>
      </c>
      <c r="AH3412" s="688">
        <f>IFERROR($H3412/SUMIF($A:$A,$A3412,$H:$H)*SUMIF(Summary!$A$110:$A$186,$A3412,Summary!$P$110:$P$186),0)</f>
        <v>17342.773768508243</v>
      </c>
      <c r="AI3412" s="689">
        <f t="shared" ca="1" si="795"/>
        <v>173670.82656351035</v>
      </c>
      <c r="AJ3412" s="688">
        <f>IFERROR(H3412/SUMIF(A:A,A3412,H:H)*SUMIF(Summary!$A$110:$A$186,'Operations Support'!A3412,Summary!$Q$110:$Q$186),0)</f>
        <v>17390.889291886029</v>
      </c>
      <c r="AK3412" s="688">
        <f t="shared" ca="1" si="796"/>
        <v>173622.71104013256</v>
      </c>
      <c r="AM3412" s="688">
        <f>IFERROR($H3412/SUMIF($A:$A,$A3412,$H:$H)*SUMIF(Summary!$A$230:$A$266,$A3412,Summary!$P$230:$P$266),0)</f>
        <v>3281.2770251425522</v>
      </c>
      <c r="AN3412" s="688">
        <f>IFERROR($H3412/SUMIF($A:$A,$A3412,$H:$H)*(SUMIF(Summary!$A$230:$A$266,$A3412,Summary!$L$230:$L$266)+SUMIF(Summary!$A$281:$A$317,$A3412,Summary!$L$281:$L$317))-AM3412,0)</f>
        <v>17084.441347111289</v>
      </c>
      <c r="AO3412" s="688">
        <f>IFERROR($H3412/SUMIF($A:$A,$A3412,$H:$H)*SUMIF(Summary!$A$230:$A$266,$A3412,Summary!$Q$230:$Q$266),0)</f>
        <v>3290.3805493838095</v>
      </c>
      <c r="AP3412" s="688">
        <f>IFERROR($H3412/SUMIF($A:$A,$A3412,$H:$H)*(SUMIF(Summary!$A$230:$A$266,$A3412,Summary!$L$230:$L$266)+SUMIF(Summary!$A$281:$A$317,$A3412,Summary!$L$281:$L$317))-AO3412,0)</f>
        <v>17075.337822870035</v>
      </c>
      <c r="AQ3412" s="306"/>
      <c r="AR3412" s="688">
        <f t="shared" ca="1" si="797"/>
        <v>190755.26791062162</v>
      </c>
      <c r="AS3412" s="688">
        <f t="shared" ca="1" si="798"/>
        <v>190698.04886300259</v>
      </c>
    </row>
    <row r="3413" spans="1:45" x14ac:dyDescent="0.2">
      <c r="A3413" s="423">
        <v>13231</v>
      </c>
      <c r="B3413" s="424">
        <v>3</v>
      </c>
      <c r="C3413" s="425" t="s">
        <v>306</v>
      </c>
      <c r="D3413" s="422">
        <f t="shared" si="799"/>
        <v>0</v>
      </c>
      <c r="E3413" s="422">
        <f t="shared" si="800"/>
        <v>0</v>
      </c>
      <c r="F3413" s="422">
        <f t="shared" si="801"/>
        <v>0</v>
      </c>
      <c r="G3413" s="422">
        <f t="shared" si="802"/>
        <v>0</v>
      </c>
      <c r="H3413" s="22">
        <f t="shared" si="803"/>
        <v>0</v>
      </c>
      <c r="I3413" s="116">
        <v>0</v>
      </c>
      <c r="J3413" s="116">
        <v>0</v>
      </c>
      <c r="K3413" s="116">
        <v>0</v>
      </c>
      <c r="L3413" s="116">
        <v>0</v>
      </c>
      <c r="M3413" s="22">
        <f t="shared" si="804"/>
        <v>0</v>
      </c>
      <c r="N3413" s="116">
        <v>0</v>
      </c>
      <c r="O3413" s="116">
        <v>0</v>
      </c>
      <c r="P3413" s="116">
        <v>0</v>
      </c>
      <c r="Q3413" s="116">
        <v>0</v>
      </c>
      <c r="R3413" s="22">
        <f t="shared" si="805"/>
        <v>0</v>
      </c>
      <c r="S3413" s="116">
        <v>0</v>
      </c>
      <c r="T3413" s="116">
        <v>0</v>
      </c>
      <c r="U3413" s="116">
        <v>0</v>
      </c>
      <c r="V3413" s="116">
        <v>0</v>
      </c>
      <c r="W3413" s="22">
        <f t="shared" si="806"/>
        <v>0</v>
      </c>
      <c r="X3413" s="22">
        <f t="shared" si="807"/>
        <v>0</v>
      </c>
      <c r="Y3413" s="22">
        <f ca="1">OFFSET('Cost Study'!$B$7,'Operations Support'!$C3413,'Operations Support'!$B3413)*$H3413</f>
        <v>0</v>
      </c>
      <c r="Z3413" s="23">
        <f ca="1">Y3413*'Cost Study'!$B$31</f>
        <v>0</v>
      </c>
      <c r="AA3413" s="23">
        <f ca="1">IF(A3413=10298,1.51,1)*IF($B3413&lt;3,$D3413*'Cost Study'!$B$32*OFFSET('Cost Study'!$B$7,'Operations Support'!$C3413,'Operations Support'!$B3413),0)</f>
        <v>0</v>
      </c>
      <c r="AB3413" s="24">
        <f ca="1">AA3413*'Cost Study'!$B$31</f>
        <v>0</v>
      </c>
      <c r="AC3413" s="23">
        <f ca="1">Y3413*'Cost Study'!$B$31</f>
        <v>0</v>
      </c>
      <c r="AD3413" s="24">
        <f ca="1">AA3413*'Cost Study'!$B$31</f>
        <v>0</v>
      </c>
      <c r="AE3413" s="377">
        <f t="shared" ca="1" si="808"/>
        <v>0</v>
      </c>
      <c r="AF3413" s="377">
        <f t="shared" ca="1" si="809"/>
        <v>0</v>
      </c>
      <c r="AH3413" s="688">
        <f>IFERROR($H3413/SUMIF($A:$A,$A3413,$H:$H)*SUMIF(Summary!$A$110:$A$186,$A3413,Summary!$P$110:$P$186),0)</f>
        <v>0</v>
      </c>
      <c r="AI3413" s="689">
        <f t="shared" ca="1" si="795"/>
        <v>0</v>
      </c>
      <c r="AJ3413" s="688">
        <f>IFERROR(H3413/SUMIF(A:A,A3413,H:H)*SUMIF(Summary!$A$110:$A$186,'Operations Support'!A3413,Summary!$Q$110:$Q$186),0)</f>
        <v>0</v>
      </c>
      <c r="AK3413" s="688">
        <f t="shared" ca="1" si="796"/>
        <v>0</v>
      </c>
      <c r="AM3413" s="688">
        <f>IFERROR($H3413/SUMIF($A:$A,$A3413,$H:$H)*SUMIF(Summary!$A$230:$A$266,$A3413,Summary!$P$230:$P$266),0)</f>
        <v>0</v>
      </c>
      <c r="AN3413" s="688">
        <f>IFERROR($H3413/SUMIF($A:$A,$A3413,$H:$H)*(SUMIF(Summary!$A$230:$A$266,$A3413,Summary!$L$230:$L$266)+SUMIF(Summary!$A$281:$A$317,$A3413,Summary!$L$281:$L$317))-AM3413,0)</f>
        <v>0</v>
      </c>
      <c r="AO3413" s="688">
        <f>IFERROR($H3413/SUMIF($A:$A,$A3413,$H:$H)*SUMIF(Summary!$A$230:$A$266,$A3413,Summary!$Q$230:$Q$266),0)</f>
        <v>0</v>
      </c>
      <c r="AP3413" s="688">
        <f>IFERROR($H3413/SUMIF($A:$A,$A3413,$H:$H)*(SUMIF(Summary!$A$230:$A$266,$A3413,Summary!$L$230:$L$266)+SUMIF(Summary!$A$281:$A$317,$A3413,Summary!$L$281:$L$317))-AO3413,0)</f>
        <v>0</v>
      </c>
      <c r="AQ3413" s="306"/>
      <c r="AR3413" s="688">
        <f t="shared" ca="1" si="797"/>
        <v>0</v>
      </c>
      <c r="AS3413" s="688">
        <f t="shared" ca="1" si="798"/>
        <v>0</v>
      </c>
    </row>
    <row r="3414" spans="1:45" x14ac:dyDescent="0.2">
      <c r="A3414" s="423">
        <v>13231</v>
      </c>
      <c r="B3414" s="424">
        <v>3</v>
      </c>
      <c r="C3414" s="425" t="s">
        <v>307</v>
      </c>
      <c r="D3414" s="422">
        <f t="shared" si="799"/>
        <v>0</v>
      </c>
      <c r="E3414" s="422">
        <f t="shared" si="800"/>
        <v>0</v>
      </c>
      <c r="F3414" s="422">
        <f t="shared" si="801"/>
        <v>0</v>
      </c>
      <c r="G3414" s="422">
        <f t="shared" si="802"/>
        <v>0</v>
      </c>
      <c r="H3414" s="22">
        <f t="shared" si="803"/>
        <v>0</v>
      </c>
      <c r="I3414" s="116">
        <v>0</v>
      </c>
      <c r="J3414" s="116">
        <v>0</v>
      </c>
      <c r="K3414" s="116">
        <v>0</v>
      </c>
      <c r="L3414" s="116">
        <v>0</v>
      </c>
      <c r="M3414" s="22">
        <f t="shared" si="804"/>
        <v>0</v>
      </c>
      <c r="N3414" s="116">
        <v>0</v>
      </c>
      <c r="O3414" s="116">
        <v>0</v>
      </c>
      <c r="P3414" s="116">
        <v>0</v>
      </c>
      <c r="Q3414" s="116">
        <v>0</v>
      </c>
      <c r="R3414" s="22">
        <f t="shared" si="805"/>
        <v>0</v>
      </c>
      <c r="S3414" s="116">
        <v>0</v>
      </c>
      <c r="T3414" s="116">
        <v>0</v>
      </c>
      <c r="U3414" s="116">
        <v>0</v>
      </c>
      <c r="V3414" s="116">
        <v>0</v>
      </c>
      <c r="W3414" s="22">
        <f t="shared" si="806"/>
        <v>0</v>
      </c>
      <c r="X3414" s="22">
        <f t="shared" si="807"/>
        <v>0</v>
      </c>
      <c r="Y3414" s="22">
        <f ca="1">OFFSET('Cost Study'!$B$7,'Operations Support'!$C3414,'Operations Support'!$B3414)*$H3414</f>
        <v>0</v>
      </c>
      <c r="Z3414" s="23">
        <f ca="1">Y3414*'Cost Study'!$B$31</f>
        <v>0</v>
      </c>
      <c r="AA3414" s="23">
        <f ca="1">IF(A3414=10298,1.51,1)*IF($B3414&lt;3,$D3414*'Cost Study'!$B$32*OFFSET('Cost Study'!$B$7,'Operations Support'!$C3414,'Operations Support'!$B3414),0)</f>
        <v>0</v>
      </c>
      <c r="AB3414" s="24">
        <f ca="1">AA3414*'Cost Study'!$B$31</f>
        <v>0</v>
      </c>
      <c r="AC3414" s="23">
        <f ca="1">Y3414*'Cost Study'!$B$31</f>
        <v>0</v>
      </c>
      <c r="AD3414" s="24">
        <f ca="1">AA3414*'Cost Study'!$B$31</f>
        <v>0</v>
      </c>
      <c r="AE3414" s="377">
        <f t="shared" ca="1" si="808"/>
        <v>0</v>
      </c>
      <c r="AF3414" s="377">
        <f t="shared" ca="1" si="809"/>
        <v>0</v>
      </c>
      <c r="AH3414" s="688">
        <f>IFERROR($H3414/SUMIF($A:$A,$A3414,$H:$H)*SUMIF(Summary!$A$110:$A$186,$A3414,Summary!$P$110:$P$186),0)</f>
        <v>0</v>
      </c>
      <c r="AI3414" s="689">
        <f t="shared" ca="1" si="795"/>
        <v>0</v>
      </c>
      <c r="AJ3414" s="688">
        <f>IFERROR(H3414/SUMIF(A:A,A3414,H:H)*SUMIF(Summary!$A$110:$A$186,'Operations Support'!A3414,Summary!$Q$110:$Q$186),0)</f>
        <v>0</v>
      </c>
      <c r="AK3414" s="688">
        <f t="shared" ca="1" si="796"/>
        <v>0</v>
      </c>
      <c r="AM3414" s="688">
        <f>IFERROR($H3414/SUMIF($A:$A,$A3414,$H:$H)*SUMIF(Summary!$A$230:$A$266,$A3414,Summary!$P$230:$P$266),0)</f>
        <v>0</v>
      </c>
      <c r="AN3414" s="688">
        <f>IFERROR($H3414/SUMIF($A:$A,$A3414,$H:$H)*(SUMIF(Summary!$A$230:$A$266,$A3414,Summary!$L$230:$L$266)+SUMIF(Summary!$A$281:$A$317,$A3414,Summary!$L$281:$L$317))-AM3414,0)</f>
        <v>0</v>
      </c>
      <c r="AO3414" s="688">
        <f>IFERROR($H3414/SUMIF($A:$A,$A3414,$H:$H)*SUMIF(Summary!$A$230:$A$266,$A3414,Summary!$Q$230:$Q$266),0)</f>
        <v>0</v>
      </c>
      <c r="AP3414" s="688">
        <f>IFERROR($H3414/SUMIF($A:$A,$A3414,$H:$H)*(SUMIF(Summary!$A$230:$A$266,$A3414,Summary!$L$230:$L$266)+SUMIF(Summary!$A$281:$A$317,$A3414,Summary!$L$281:$L$317))-AO3414,0)</f>
        <v>0</v>
      </c>
      <c r="AQ3414" s="306"/>
      <c r="AR3414" s="688">
        <f t="shared" ca="1" si="797"/>
        <v>0</v>
      </c>
      <c r="AS3414" s="688">
        <f t="shared" ca="1" si="798"/>
        <v>0</v>
      </c>
    </row>
    <row r="3415" spans="1:45" x14ac:dyDescent="0.2">
      <c r="A3415" s="423">
        <v>13231</v>
      </c>
      <c r="B3415" s="424">
        <v>3</v>
      </c>
      <c r="C3415" s="425" t="s">
        <v>308</v>
      </c>
      <c r="D3415" s="422">
        <f t="shared" si="799"/>
        <v>0</v>
      </c>
      <c r="E3415" s="422">
        <f t="shared" si="800"/>
        <v>0</v>
      </c>
      <c r="F3415" s="422">
        <f t="shared" si="801"/>
        <v>0</v>
      </c>
      <c r="G3415" s="422">
        <f t="shared" si="802"/>
        <v>0</v>
      </c>
      <c r="H3415" s="22">
        <f t="shared" si="803"/>
        <v>0</v>
      </c>
      <c r="I3415" s="116">
        <v>0</v>
      </c>
      <c r="J3415" s="116">
        <v>0</v>
      </c>
      <c r="K3415" s="116">
        <v>0</v>
      </c>
      <c r="L3415" s="116">
        <v>0</v>
      </c>
      <c r="M3415" s="22">
        <f t="shared" si="804"/>
        <v>0</v>
      </c>
      <c r="N3415" s="116">
        <v>0</v>
      </c>
      <c r="O3415" s="116">
        <v>0</v>
      </c>
      <c r="P3415" s="116">
        <v>0</v>
      </c>
      <c r="Q3415" s="116">
        <v>0</v>
      </c>
      <c r="R3415" s="22">
        <f t="shared" si="805"/>
        <v>0</v>
      </c>
      <c r="S3415" s="116">
        <v>0</v>
      </c>
      <c r="T3415" s="116">
        <v>0</v>
      </c>
      <c r="U3415" s="116">
        <v>0</v>
      </c>
      <c r="V3415" s="116">
        <v>0</v>
      </c>
      <c r="W3415" s="22">
        <f t="shared" si="806"/>
        <v>0</v>
      </c>
      <c r="X3415" s="22">
        <f t="shared" si="807"/>
        <v>0</v>
      </c>
      <c r="Y3415" s="22">
        <f ca="1">OFFSET('Cost Study'!$B$7,'Operations Support'!$C3415,'Operations Support'!$B3415)*$H3415</f>
        <v>0</v>
      </c>
      <c r="Z3415" s="23">
        <f ca="1">Y3415*'Cost Study'!$B$31</f>
        <v>0</v>
      </c>
      <c r="AA3415" s="23">
        <f ca="1">IF(A3415=10298,1.51,1)*IF($B3415&lt;3,$D3415*'Cost Study'!$B$32*OFFSET('Cost Study'!$B$7,'Operations Support'!$C3415,'Operations Support'!$B3415),0)</f>
        <v>0</v>
      </c>
      <c r="AB3415" s="24">
        <f ca="1">AA3415*'Cost Study'!$B$31</f>
        <v>0</v>
      </c>
      <c r="AC3415" s="23">
        <f ca="1">Y3415*'Cost Study'!$B$31</f>
        <v>0</v>
      </c>
      <c r="AD3415" s="24">
        <f ca="1">AA3415*'Cost Study'!$B$31</f>
        <v>0</v>
      </c>
      <c r="AE3415" s="377">
        <f t="shared" ca="1" si="808"/>
        <v>0</v>
      </c>
      <c r="AF3415" s="377">
        <f t="shared" ca="1" si="809"/>
        <v>0</v>
      </c>
      <c r="AH3415" s="688">
        <f>IFERROR($H3415/SUMIF($A:$A,$A3415,$H:$H)*SUMIF(Summary!$A$110:$A$186,$A3415,Summary!$P$110:$P$186),0)</f>
        <v>0</v>
      </c>
      <c r="AI3415" s="689">
        <f t="shared" ca="1" si="795"/>
        <v>0</v>
      </c>
      <c r="AJ3415" s="688">
        <f>IFERROR(H3415/SUMIF(A:A,A3415,H:H)*SUMIF(Summary!$A$110:$A$186,'Operations Support'!A3415,Summary!$Q$110:$Q$186),0)</f>
        <v>0</v>
      </c>
      <c r="AK3415" s="688">
        <f t="shared" ca="1" si="796"/>
        <v>0</v>
      </c>
      <c r="AM3415" s="688">
        <f>IFERROR($H3415/SUMIF($A:$A,$A3415,$H:$H)*SUMIF(Summary!$A$230:$A$266,$A3415,Summary!$P$230:$P$266),0)</f>
        <v>0</v>
      </c>
      <c r="AN3415" s="688">
        <f>IFERROR($H3415/SUMIF($A:$A,$A3415,$H:$H)*(SUMIF(Summary!$A$230:$A$266,$A3415,Summary!$L$230:$L$266)+SUMIF(Summary!$A$281:$A$317,$A3415,Summary!$L$281:$L$317))-AM3415,0)</f>
        <v>0</v>
      </c>
      <c r="AO3415" s="688">
        <f>IFERROR($H3415/SUMIF($A:$A,$A3415,$H:$H)*SUMIF(Summary!$A$230:$A$266,$A3415,Summary!$Q$230:$Q$266),0)</f>
        <v>0</v>
      </c>
      <c r="AP3415" s="688">
        <f>IFERROR($H3415/SUMIF($A:$A,$A3415,$H:$H)*(SUMIF(Summary!$A$230:$A$266,$A3415,Summary!$L$230:$L$266)+SUMIF(Summary!$A$281:$A$317,$A3415,Summary!$L$281:$L$317))-AO3415,0)</f>
        <v>0</v>
      </c>
      <c r="AQ3415" s="306"/>
      <c r="AR3415" s="688">
        <f t="shared" ca="1" si="797"/>
        <v>0</v>
      </c>
      <c r="AS3415" s="688">
        <f t="shared" ca="1" si="798"/>
        <v>0</v>
      </c>
    </row>
    <row r="3416" spans="1:45" x14ac:dyDescent="0.2">
      <c r="A3416" s="423">
        <v>13231</v>
      </c>
      <c r="B3416" s="424">
        <v>3</v>
      </c>
      <c r="C3416" s="425" t="s">
        <v>309</v>
      </c>
      <c r="D3416" s="422">
        <f t="shared" si="799"/>
        <v>0</v>
      </c>
      <c r="E3416" s="422">
        <f t="shared" si="800"/>
        <v>0</v>
      </c>
      <c r="F3416" s="422">
        <f t="shared" si="801"/>
        <v>0</v>
      </c>
      <c r="G3416" s="422">
        <f t="shared" si="802"/>
        <v>0</v>
      </c>
      <c r="H3416" s="22">
        <f t="shared" si="803"/>
        <v>0</v>
      </c>
      <c r="I3416" s="116">
        <v>0</v>
      </c>
      <c r="J3416" s="116">
        <v>0</v>
      </c>
      <c r="K3416" s="116">
        <v>0</v>
      </c>
      <c r="L3416" s="116">
        <v>0</v>
      </c>
      <c r="M3416" s="22">
        <f t="shared" si="804"/>
        <v>0</v>
      </c>
      <c r="N3416" s="116">
        <v>0</v>
      </c>
      <c r="O3416" s="116">
        <v>0</v>
      </c>
      <c r="P3416" s="116">
        <v>0</v>
      </c>
      <c r="Q3416" s="116">
        <v>0</v>
      </c>
      <c r="R3416" s="22">
        <f t="shared" si="805"/>
        <v>0</v>
      </c>
      <c r="S3416" s="116">
        <v>0</v>
      </c>
      <c r="T3416" s="116">
        <v>0</v>
      </c>
      <c r="U3416" s="116">
        <v>0</v>
      </c>
      <c r="V3416" s="116">
        <v>0</v>
      </c>
      <c r="W3416" s="22">
        <f t="shared" si="806"/>
        <v>0</v>
      </c>
      <c r="X3416" s="22">
        <f t="shared" si="807"/>
        <v>0</v>
      </c>
      <c r="Y3416" s="22">
        <f ca="1">OFFSET('Cost Study'!$B$7,'Operations Support'!$C3416,'Operations Support'!$B3416)*$H3416</f>
        <v>0</v>
      </c>
      <c r="Z3416" s="23">
        <f ca="1">Y3416*'Cost Study'!$B$31</f>
        <v>0</v>
      </c>
      <c r="AA3416" s="23">
        <f ca="1">IF(A3416=10298,1.51,1)*IF($B3416&lt;3,$D3416*'Cost Study'!$B$32*OFFSET('Cost Study'!$B$7,'Operations Support'!$C3416,'Operations Support'!$B3416),0)</f>
        <v>0</v>
      </c>
      <c r="AB3416" s="24">
        <f ca="1">AA3416*'Cost Study'!$B$31</f>
        <v>0</v>
      </c>
      <c r="AC3416" s="23">
        <f ca="1">Y3416*'Cost Study'!$B$31</f>
        <v>0</v>
      </c>
      <c r="AD3416" s="24">
        <f ca="1">AA3416*'Cost Study'!$B$31</f>
        <v>0</v>
      </c>
      <c r="AE3416" s="377">
        <f t="shared" ca="1" si="808"/>
        <v>0</v>
      </c>
      <c r="AF3416" s="377">
        <f t="shared" ca="1" si="809"/>
        <v>0</v>
      </c>
      <c r="AH3416" s="688">
        <f>IFERROR($H3416/SUMIF($A:$A,$A3416,$H:$H)*SUMIF(Summary!$A$110:$A$186,$A3416,Summary!$P$110:$P$186),0)</f>
        <v>0</v>
      </c>
      <c r="AI3416" s="689">
        <f t="shared" ca="1" si="795"/>
        <v>0</v>
      </c>
      <c r="AJ3416" s="688">
        <f>IFERROR(H3416/SUMIF(A:A,A3416,H:H)*SUMIF(Summary!$A$110:$A$186,'Operations Support'!A3416,Summary!$Q$110:$Q$186),0)</f>
        <v>0</v>
      </c>
      <c r="AK3416" s="688">
        <f t="shared" ca="1" si="796"/>
        <v>0</v>
      </c>
      <c r="AM3416" s="688">
        <f>IFERROR($H3416/SUMIF($A:$A,$A3416,$H:$H)*SUMIF(Summary!$A$230:$A$266,$A3416,Summary!$P$230:$P$266),0)</f>
        <v>0</v>
      </c>
      <c r="AN3416" s="688">
        <f>IFERROR($H3416/SUMIF($A:$A,$A3416,$H:$H)*(SUMIF(Summary!$A$230:$A$266,$A3416,Summary!$L$230:$L$266)+SUMIF(Summary!$A$281:$A$317,$A3416,Summary!$L$281:$L$317))-AM3416,0)</f>
        <v>0</v>
      </c>
      <c r="AO3416" s="688">
        <f>IFERROR($H3416/SUMIF($A:$A,$A3416,$H:$H)*SUMIF(Summary!$A$230:$A$266,$A3416,Summary!$Q$230:$Q$266),0)</f>
        <v>0</v>
      </c>
      <c r="AP3416" s="688">
        <f>IFERROR($H3416/SUMIF($A:$A,$A3416,$H:$H)*(SUMIF(Summary!$A$230:$A$266,$A3416,Summary!$L$230:$L$266)+SUMIF(Summary!$A$281:$A$317,$A3416,Summary!$L$281:$L$317))-AO3416,0)</f>
        <v>0</v>
      </c>
      <c r="AQ3416" s="306"/>
      <c r="AR3416" s="688">
        <f t="shared" ca="1" si="797"/>
        <v>0</v>
      </c>
      <c r="AS3416" s="688">
        <f t="shared" ca="1" si="798"/>
        <v>0</v>
      </c>
    </row>
    <row r="3417" spans="1:45" x14ac:dyDescent="0.2">
      <c r="A3417" s="423">
        <v>13231</v>
      </c>
      <c r="B3417" s="424">
        <v>3</v>
      </c>
      <c r="C3417" s="425" t="s">
        <v>310</v>
      </c>
      <c r="D3417" s="422">
        <f t="shared" si="799"/>
        <v>0</v>
      </c>
      <c r="E3417" s="422">
        <f t="shared" si="800"/>
        <v>0</v>
      </c>
      <c r="F3417" s="422">
        <f t="shared" si="801"/>
        <v>0</v>
      </c>
      <c r="G3417" s="422">
        <f t="shared" si="802"/>
        <v>0</v>
      </c>
      <c r="H3417" s="22">
        <f t="shared" si="803"/>
        <v>0</v>
      </c>
      <c r="I3417" s="116">
        <v>0</v>
      </c>
      <c r="J3417" s="116">
        <v>0</v>
      </c>
      <c r="K3417" s="116">
        <v>0</v>
      </c>
      <c r="L3417" s="116">
        <v>0</v>
      </c>
      <c r="M3417" s="22">
        <f t="shared" si="804"/>
        <v>0</v>
      </c>
      <c r="N3417" s="116">
        <v>0</v>
      </c>
      <c r="O3417" s="116">
        <v>0</v>
      </c>
      <c r="P3417" s="116">
        <v>0</v>
      </c>
      <c r="Q3417" s="116">
        <v>0</v>
      </c>
      <c r="R3417" s="22">
        <f t="shared" si="805"/>
        <v>0</v>
      </c>
      <c r="S3417" s="116">
        <v>0</v>
      </c>
      <c r="T3417" s="116">
        <v>0</v>
      </c>
      <c r="U3417" s="116">
        <v>0</v>
      </c>
      <c r="V3417" s="116">
        <v>0</v>
      </c>
      <c r="W3417" s="22">
        <f t="shared" si="806"/>
        <v>0</v>
      </c>
      <c r="X3417" s="22">
        <f t="shared" si="807"/>
        <v>0</v>
      </c>
      <c r="Y3417" s="22">
        <f ca="1">OFFSET('Cost Study'!$B$7,'Operations Support'!$C3417,'Operations Support'!$B3417)*$H3417</f>
        <v>0</v>
      </c>
      <c r="Z3417" s="23">
        <f ca="1">Y3417*'Cost Study'!$B$31</f>
        <v>0</v>
      </c>
      <c r="AA3417" s="23">
        <f ca="1">IF(A3417=10298,1.51,1)*IF($B3417&lt;3,$D3417*'Cost Study'!$B$32*OFFSET('Cost Study'!$B$7,'Operations Support'!$C3417,'Operations Support'!$B3417),0)</f>
        <v>0</v>
      </c>
      <c r="AB3417" s="24">
        <f ca="1">AA3417*'Cost Study'!$B$31</f>
        <v>0</v>
      </c>
      <c r="AC3417" s="23">
        <f ca="1">Y3417*'Cost Study'!$B$31</f>
        <v>0</v>
      </c>
      <c r="AD3417" s="24">
        <f ca="1">AA3417*'Cost Study'!$B$31</f>
        <v>0</v>
      </c>
      <c r="AE3417" s="377">
        <f t="shared" ca="1" si="808"/>
        <v>0</v>
      </c>
      <c r="AF3417" s="377">
        <f t="shared" ca="1" si="809"/>
        <v>0</v>
      </c>
      <c r="AH3417" s="688">
        <f>IFERROR($H3417/SUMIF($A:$A,$A3417,$H:$H)*SUMIF(Summary!$A$110:$A$186,$A3417,Summary!$P$110:$P$186),0)</f>
        <v>0</v>
      </c>
      <c r="AI3417" s="689">
        <f t="shared" ca="1" si="795"/>
        <v>0</v>
      </c>
      <c r="AJ3417" s="688">
        <f>IFERROR(H3417/SUMIF(A:A,A3417,H:H)*SUMIF(Summary!$A$110:$A$186,'Operations Support'!A3417,Summary!$Q$110:$Q$186),0)</f>
        <v>0</v>
      </c>
      <c r="AK3417" s="688">
        <f t="shared" ca="1" si="796"/>
        <v>0</v>
      </c>
      <c r="AM3417" s="688">
        <f>IFERROR($H3417/SUMIF($A:$A,$A3417,$H:$H)*SUMIF(Summary!$A$230:$A$266,$A3417,Summary!$P$230:$P$266),0)</f>
        <v>0</v>
      </c>
      <c r="AN3417" s="688">
        <f>IFERROR($H3417/SUMIF($A:$A,$A3417,$H:$H)*(SUMIF(Summary!$A$230:$A$266,$A3417,Summary!$L$230:$L$266)+SUMIF(Summary!$A$281:$A$317,$A3417,Summary!$L$281:$L$317))-AM3417,0)</f>
        <v>0</v>
      </c>
      <c r="AO3417" s="688">
        <f>IFERROR($H3417/SUMIF($A:$A,$A3417,$H:$H)*SUMIF(Summary!$A$230:$A$266,$A3417,Summary!$Q$230:$Q$266),0)</f>
        <v>0</v>
      </c>
      <c r="AP3417" s="688">
        <f>IFERROR($H3417/SUMIF($A:$A,$A3417,$H:$H)*(SUMIF(Summary!$A$230:$A$266,$A3417,Summary!$L$230:$L$266)+SUMIF(Summary!$A$281:$A$317,$A3417,Summary!$L$281:$L$317))-AO3417,0)</f>
        <v>0</v>
      </c>
      <c r="AQ3417" s="306"/>
      <c r="AR3417" s="688">
        <f t="shared" ca="1" si="797"/>
        <v>0</v>
      </c>
      <c r="AS3417" s="688">
        <f t="shared" ca="1" si="798"/>
        <v>0</v>
      </c>
    </row>
    <row r="3418" spans="1:45" x14ac:dyDescent="0.2">
      <c r="A3418" s="423">
        <v>13231</v>
      </c>
      <c r="B3418" s="424">
        <v>3</v>
      </c>
      <c r="C3418" s="425" t="s">
        <v>311</v>
      </c>
      <c r="D3418" s="422">
        <f t="shared" si="799"/>
        <v>0</v>
      </c>
      <c r="E3418" s="422">
        <f t="shared" si="800"/>
        <v>0</v>
      </c>
      <c r="F3418" s="422">
        <f t="shared" si="801"/>
        <v>0</v>
      </c>
      <c r="G3418" s="422">
        <f t="shared" si="802"/>
        <v>0</v>
      </c>
      <c r="H3418" s="22">
        <f t="shared" si="803"/>
        <v>0</v>
      </c>
      <c r="I3418" s="116">
        <v>0</v>
      </c>
      <c r="J3418" s="116">
        <v>0</v>
      </c>
      <c r="K3418" s="116">
        <v>0</v>
      </c>
      <c r="L3418" s="116">
        <v>0</v>
      </c>
      <c r="M3418" s="22">
        <f t="shared" si="804"/>
        <v>0</v>
      </c>
      <c r="N3418" s="116">
        <v>0</v>
      </c>
      <c r="O3418" s="116">
        <v>0</v>
      </c>
      <c r="P3418" s="116">
        <v>0</v>
      </c>
      <c r="Q3418" s="116">
        <v>0</v>
      </c>
      <c r="R3418" s="22">
        <f t="shared" si="805"/>
        <v>0</v>
      </c>
      <c r="S3418" s="116">
        <v>0</v>
      </c>
      <c r="T3418" s="116">
        <v>0</v>
      </c>
      <c r="U3418" s="116">
        <v>0</v>
      </c>
      <c r="V3418" s="116">
        <v>0</v>
      </c>
      <c r="W3418" s="22">
        <f t="shared" si="806"/>
        <v>0</v>
      </c>
      <c r="X3418" s="22">
        <f t="shared" si="807"/>
        <v>0</v>
      </c>
      <c r="Y3418" s="22">
        <f ca="1">OFFSET('Cost Study'!$B$7,'Operations Support'!$C3418,'Operations Support'!$B3418)*$H3418</f>
        <v>0</v>
      </c>
      <c r="Z3418" s="23">
        <f ca="1">Y3418*'Cost Study'!$B$31</f>
        <v>0</v>
      </c>
      <c r="AA3418" s="23">
        <f ca="1">IF(A3418=10298,1.51,1)*IF($B3418&lt;3,$D3418*'Cost Study'!$B$32*OFFSET('Cost Study'!$B$7,'Operations Support'!$C3418,'Operations Support'!$B3418),0)</f>
        <v>0</v>
      </c>
      <c r="AB3418" s="24">
        <f ca="1">AA3418*'Cost Study'!$B$31</f>
        <v>0</v>
      </c>
      <c r="AC3418" s="23">
        <f ca="1">Y3418*'Cost Study'!$B$31</f>
        <v>0</v>
      </c>
      <c r="AD3418" s="24">
        <f ca="1">AA3418*'Cost Study'!$B$31</f>
        <v>0</v>
      </c>
      <c r="AE3418" s="377">
        <f t="shared" ca="1" si="808"/>
        <v>0</v>
      </c>
      <c r="AF3418" s="377">
        <f t="shared" ca="1" si="809"/>
        <v>0</v>
      </c>
      <c r="AH3418" s="688">
        <f>IFERROR($H3418/SUMIF($A:$A,$A3418,$H:$H)*SUMIF(Summary!$A$110:$A$186,$A3418,Summary!$P$110:$P$186),0)</f>
        <v>0</v>
      </c>
      <c r="AI3418" s="689">
        <f t="shared" ca="1" si="795"/>
        <v>0</v>
      </c>
      <c r="AJ3418" s="688">
        <f>IFERROR(H3418/SUMIF(A:A,A3418,H:H)*SUMIF(Summary!$A$110:$A$186,'Operations Support'!A3418,Summary!$Q$110:$Q$186),0)</f>
        <v>0</v>
      </c>
      <c r="AK3418" s="688">
        <f t="shared" ca="1" si="796"/>
        <v>0</v>
      </c>
      <c r="AM3418" s="688">
        <f>IFERROR($H3418/SUMIF($A:$A,$A3418,$H:$H)*SUMIF(Summary!$A$230:$A$266,$A3418,Summary!$P$230:$P$266),0)</f>
        <v>0</v>
      </c>
      <c r="AN3418" s="688">
        <f>IFERROR($H3418/SUMIF($A:$A,$A3418,$H:$H)*(SUMIF(Summary!$A$230:$A$266,$A3418,Summary!$L$230:$L$266)+SUMIF(Summary!$A$281:$A$317,$A3418,Summary!$L$281:$L$317))-AM3418,0)</f>
        <v>0</v>
      </c>
      <c r="AO3418" s="688">
        <f>IFERROR($H3418/SUMIF($A:$A,$A3418,$H:$H)*SUMIF(Summary!$A$230:$A$266,$A3418,Summary!$Q$230:$Q$266),0)</f>
        <v>0</v>
      </c>
      <c r="AP3418" s="688">
        <f>IFERROR($H3418/SUMIF($A:$A,$A3418,$H:$H)*(SUMIF(Summary!$A$230:$A$266,$A3418,Summary!$L$230:$L$266)+SUMIF(Summary!$A$281:$A$317,$A3418,Summary!$L$281:$L$317))-AO3418,0)</f>
        <v>0</v>
      </c>
      <c r="AQ3418" s="306"/>
      <c r="AR3418" s="688">
        <f t="shared" ca="1" si="797"/>
        <v>0</v>
      </c>
      <c r="AS3418" s="688">
        <f t="shared" ca="1" si="798"/>
        <v>0</v>
      </c>
    </row>
    <row r="3419" spans="1:45" x14ac:dyDescent="0.2">
      <c r="A3419" s="423">
        <v>13231</v>
      </c>
      <c r="B3419" s="424">
        <v>3</v>
      </c>
      <c r="C3419" s="425" t="s">
        <v>312</v>
      </c>
      <c r="D3419" s="422">
        <f t="shared" si="799"/>
        <v>0</v>
      </c>
      <c r="E3419" s="422">
        <f t="shared" si="800"/>
        <v>0</v>
      </c>
      <c r="F3419" s="422">
        <f t="shared" si="801"/>
        <v>0</v>
      </c>
      <c r="G3419" s="422">
        <f t="shared" si="802"/>
        <v>0</v>
      </c>
      <c r="H3419" s="22">
        <f t="shared" si="803"/>
        <v>0</v>
      </c>
      <c r="I3419" s="116">
        <v>0</v>
      </c>
      <c r="J3419" s="116">
        <v>0</v>
      </c>
      <c r="K3419" s="116">
        <v>0</v>
      </c>
      <c r="L3419" s="116">
        <v>0</v>
      </c>
      <c r="M3419" s="22">
        <f t="shared" si="804"/>
        <v>0</v>
      </c>
      <c r="N3419" s="116">
        <v>0</v>
      </c>
      <c r="O3419" s="116">
        <v>0</v>
      </c>
      <c r="P3419" s="116">
        <v>0</v>
      </c>
      <c r="Q3419" s="116">
        <v>0</v>
      </c>
      <c r="R3419" s="22">
        <f t="shared" si="805"/>
        <v>0</v>
      </c>
      <c r="S3419" s="116">
        <v>0</v>
      </c>
      <c r="T3419" s="116">
        <v>0</v>
      </c>
      <c r="U3419" s="116">
        <v>0</v>
      </c>
      <c r="V3419" s="116">
        <v>0</v>
      </c>
      <c r="W3419" s="22">
        <f t="shared" si="806"/>
        <v>0</v>
      </c>
      <c r="X3419" s="22">
        <f t="shared" si="807"/>
        <v>0</v>
      </c>
      <c r="Y3419" s="22">
        <f ca="1">OFFSET('Cost Study'!$B$7,'Operations Support'!$C3419,'Operations Support'!$B3419)*$H3419</f>
        <v>0</v>
      </c>
      <c r="Z3419" s="23">
        <f ca="1">Y3419*'Cost Study'!$B$31</f>
        <v>0</v>
      </c>
      <c r="AA3419" s="23">
        <f ca="1">IF(A3419=10298,1.51,1)*IF($B3419&lt;3,$D3419*'Cost Study'!$B$32*OFFSET('Cost Study'!$B$7,'Operations Support'!$C3419,'Operations Support'!$B3419),0)</f>
        <v>0</v>
      </c>
      <c r="AB3419" s="24">
        <f ca="1">AA3419*'Cost Study'!$B$31</f>
        <v>0</v>
      </c>
      <c r="AC3419" s="23">
        <f ca="1">Y3419*'Cost Study'!$B$31</f>
        <v>0</v>
      </c>
      <c r="AD3419" s="24">
        <f ca="1">AA3419*'Cost Study'!$B$31</f>
        <v>0</v>
      </c>
      <c r="AE3419" s="377">
        <f t="shared" ca="1" si="808"/>
        <v>0</v>
      </c>
      <c r="AF3419" s="377">
        <f t="shared" ca="1" si="809"/>
        <v>0</v>
      </c>
      <c r="AH3419" s="688">
        <f>IFERROR($H3419/SUMIF($A:$A,$A3419,$H:$H)*SUMIF(Summary!$A$110:$A$186,$A3419,Summary!$P$110:$P$186),0)</f>
        <v>0</v>
      </c>
      <c r="AI3419" s="689">
        <f t="shared" ca="1" si="795"/>
        <v>0</v>
      </c>
      <c r="AJ3419" s="688">
        <f>IFERROR(H3419/SUMIF(A:A,A3419,H:H)*SUMIF(Summary!$A$110:$A$186,'Operations Support'!A3419,Summary!$Q$110:$Q$186),0)</f>
        <v>0</v>
      </c>
      <c r="AK3419" s="688">
        <f t="shared" ca="1" si="796"/>
        <v>0</v>
      </c>
      <c r="AM3419" s="688">
        <f>IFERROR($H3419/SUMIF($A:$A,$A3419,$H:$H)*SUMIF(Summary!$A$230:$A$266,$A3419,Summary!$P$230:$P$266),0)</f>
        <v>0</v>
      </c>
      <c r="AN3419" s="688">
        <f>IFERROR($H3419/SUMIF($A:$A,$A3419,$H:$H)*(SUMIF(Summary!$A$230:$A$266,$A3419,Summary!$L$230:$L$266)+SUMIF(Summary!$A$281:$A$317,$A3419,Summary!$L$281:$L$317))-AM3419,0)</f>
        <v>0</v>
      </c>
      <c r="AO3419" s="688">
        <f>IFERROR($H3419/SUMIF($A:$A,$A3419,$H:$H)*SUMIF(Summary!$A$230:$A$266,$A3419,Summary!$Q$230:$Q$266),0)</f>
        <v>0</v>
      </c>
      <c r="AP3419" s="688">
        <f>IFERROR($H3419/SUMIF($A:$A,$A3419,$H:$H)*(SUMIF(Summary!$A$230:$A$266,$A3419,Summary!$L$230:$L$266)+SUMIF(Summary!$A$281:$A$317,$A3419,Summary!$L$281:$L$317))-AO3419,0)</f>
        <v>0</v>
      </c>
      <c r="AQ3419" s="306"/>
      <c r="AR3419" s="688">
        <f t="shared" ca="1" si="797"/>
        <v>0</v>
      </c>
      <c r="AS3419" s="688">
        <f t="shared" ca="1" si="798"/>
        <v>0</v>
      </c>
    </row>
    <row r="3420" spans="1:45" x14ac:dyDescent="0.2">
      <c r="A3420" s="423">
        <v>13231</v>
      </c>
      <c r="B3420" s="424">
        <v>3</v>
      </c>
      <c r="C3420" s="425" t="s">
        <v>313</v>
      </c>
      <c r="D3420" s="422">
        <f t="shared" si="799"/>
        <v>0</v>
      </c>
      <c r="E3420" s="422">
        <f t="shared" si="800"/>
        <v>0</v>
      </c>
      <c r="F3420" s="422">
        <f t="shared" si="801"/>
        <v>0</v>
      </c>
      <c r="G3420" s="422">
        <f t="shared" si="802"/>
        <v>0</v>
      </c>
      <c r="H3420" s="22">
        <f t="shared" si="803"/>
        <v>0</v>
      </c>
      <c r="I3420" s="116">
        <v>0</v>
      </c>
      <c r="J3420" s="116">
        <v>0</v>
      </c>
      <c r="K3420" s="116">
        <v>0</v>
      </c>
      <c r="L3420" s="116">
        <v>0</v>
      </c>
      <c r="M3420" s="22">
        <f t="shared" si="804"/>
        <v>0</v>
      </c>
      <c r="N3420" s="116">
        <v>0</v>
      </c>
      <c r="O3420" s="116">
        <v>0</v>
      </c>
      <c r="P3420" s="116">
        <v>0</v>
      </c>
      <c r="Q3420" s="116">
        <v>0</v>
      </c>
      <c r="R3420" s="22">
        <f t="shared" si="805"/>
        <v>0</v>
      </c>
      <c r="S3420" s="116">
        <v>0</v>
      </c>
      <c r="T3420" s="116">
        <v>0</v>
      </c>
      <c r="U3420" s="116">
        <v>0</v>
      </c>
      <c r="V3420" s="116">
        <v>0</v>
      </c>
      <c r="W3420" s="22">
        <f t="shared" si="806"/>
        <v>0</v>
      </c>
      <c r="X3420" s="22">
        <f t="shared" si="807"/>
        <v>0</v>
      </c>
      <c r="Y3420" s="22">
        <f ca="1">OFFSET('Cost Study'!$B$7,'Operations Support'!$C3420,'Operations Support'!$B3420)*$H3420</f>
        <v>0</v>
      </c>
      <c r="Z3420" s="23">
        <f ca="1">Y3420*'Cost Study'!$B$31</f>
        <v>0</v>
      </c>
      <c r="AA3420" s="23">
        <f ca="1">IF(A3420=10298,1.51,1)*IF($B3420&lt;3,$D3420*'Cost Study'!$B$32*OFFSET('Cost Study'!$B$7,'Operations Support'!$C3420,'Operations Support'!$B3420),0)</f>
        <v>0</v>
      </c>
      <c r="AB3420" s="24">
        <f ca="1">AA3420*'Cost Study'!$B$31</f>
        <v>0</v>
      </c>
      <c r="AC3420" s="23">
        <f ca="1">Y3420*'Cost Study'!$B$31</f>
        <v>0</v>
      </c>
      <c r="AD3420" s="24">
        <f ca="1">AA3420*'Cost Study'!$B$31</f>
        <v>0</v>
      </c>
      <c r="AE3420" s="377">
        <f t="shared" ca="1" si="808"/>
        <v>0</v>
      </c>
      <c r="AF3420" s="377">
        <f t="shared" ca="1" si="809"/>
        <v>0</v>
      </c>
      <c r="AH3420" s="688">
        <f>IFERROR($H3420/SUMIF($A:$A,$A3420,$H:$H)*SUMIF(Summary!$A$110:$A$186,$A3420,Summary!$P$110:$P$186),0)</f>
        <v>0</v>
      </c>
      <c r="AI3420" s="689">
        <f t="shared" ca="1" si="795"/>
        <v>0</v>
      </c>
      <c r="AJ3420" s="688">
        <f>IFERROR(H3420/SUMIF(A:A,A3420,H:H)*SUMIF(Summary!$A$110:$A$186,'Operations Support'!A3420,Summary!$Q$110:$Q$186),0)</f>
        <v>0</v>
      </c>
      <c r="AK3420" s="688">
        <f t="shared" ca="1" si="796"/>
        <v>0</v>
      </c>
      <c r="AM3420" s="688">
        <f>IFERROR($H3420/SUMIF($A:$A,$A3420,$H:$H)*SUMIF(Summary!$A$230:$A$266,$A3420,Summary!$P$230:$P$266),0)</f>
        <v>0</v>
      </c>
      <c r="AN3420" s="688">
        <f>IFERROR($H3420/SUMIF($A:$A,$A3420,$H:$H)*(SUMIF(Summary!$A$230:$A$266,$A3420,Summary!$L$230:$L$266)+SUMIF(Summary!$A$281:$A$317,$A3420,Summary!$L$281:$L$317))-AM3420,0)</f>
        <v>0</v>
      </c>
      <c r="AO3420" s="688">
        <f>IFERROR($H3420/SUMIF($A:$A,$A3420,$H:$H)*SUMIF(Summary!$A$230:$A$266,$A3420,Summary!$Q$230:$Q$266),0)</f>
        <v>0</v>
      </c>
      <c r="AP3420" s="688">
        <f>IFERROR($H3420/SUMIF($A:$A,$A3420,$H:$H)*(SUMIF(Summary!$A$230:$A$266,$A3420,Summary!$L$230:$L$266)+SUMIF(Summary!$A$281:$A$317,$A3420,Summary!$L$281:$L$317))-AO3420,0)</f>
        <v>0</v>
      </c>
      <c r="AQ3420" s="306"/>
      <c r="AR3420" s="688">
        <f t="shared" ca="1" si="797"/>
        <v>0</v>
      </c>
      <c r="AS3420" s="688">
        <f t="shared" ca="1" si="798"/>
        <v>0</v>
      </c>
    </row>
    <row r="3421" spans="1:45" x14ac:dyDescent="0.2">
      <c r="A3421" s="423">
        <v>13231</v>
      </c>
      <c r="B3421" s="424">
        <v>3</v>
      </c>
      <c r="C3421" s="425" t="s">
        <v>314</v>
      </c>
      <c r="D3421" s="422">
        <f t="shared" si="799"/>
        <v>0</v>
      </c>
      <c r="E3421" s="422">
        <f t="shared" si="800"/>
        <v>0</v>
      </c>
      <c r="F3421" s="422">
        <f t="shared" si="801"/>
        <v>0</v>
      </c>
      <c r="G3421" s="422">
        <f t="shared" si="802"/>
        <v>0</v>
      </c>
      <c r="H3421" s="22">
        <f t="shared" si="803"/>
        <v>0</v>
      </c>
      <c r="I3421" s="116">
        <v>0</v>
      </c>
      <c r="J3421" s="116">
        <v>0</v>
      </c>
      <c r="K3421" s="116">
        <v>0</v>
      </c>
      <c r="L3421" s="116">
        <v>0</v>
      </c>
      <c r="M3421" s="22">
        <f t="shared" si="804"/>
        <v>0</v>
      </c>
      <c r="N3421" s="116">
        <v>0</v>
      </c>
      <c r="O3421" s="116">
        <v>0</v>
      </c>
      <c r="P3421" s="116">
        <v>0</v>
      </c>
      <c r="Q3421" s="116">
        <v>0</v>
      </c>
      <c r="R3421" s="22">
        <f t="shared" si="805"/>
        <v>0</v>
      </c>
      <c r="S3421" s="116">
        <v>0</v>
      </c>
      <c r="T3421" s="116">
        <v>0</v>
      </c>
      <c r="U3421" s="116">
        <v>0</v>
      </c>
      <c r="V3421" s="116">
        <v>0</v>
      </c>
      <c r="W3421" s="22">
        <f t="shared" si="806"/>
        <v>0</v>
      </c>
      <c r="X3421" s="22">
        <f t="shared" si="807"/>
        <v>0</v>
      </c>
      <c r="Y3421" s="22">
        <f ca="1">OFFSET('Cost Study'!$B$7,'Operations Support'!$C3421,'Operations Support'!$B3421)*$H3421</f>
        <v>0</v>
      </c>
      <c r="Z3421" s="23">
        <f ca="1">Y3421*'Cost Study'!$B$31</f>
        <v>0</v>
      </c>
      <c r="AA3421" s="23">
        <f ca="1">IF(A3421=10298,1.51,1)*IF($B3421&lt;3,$D3421*'Cost Study'!$B$32*OFFSET('Cost Study'!$B$7,'Operations Support'!$C3421,'Operations Support'!$B3421),0)</f>
        <v>0</v>
      </c>
      <c r="AB3421" s="24">
        <f ca="1">AA3421*'Cost Study'!$B$31</f>
        <v>0</v>
      </c>
      <c r="AC3421" s="23">
        <f ca="1">Y3421*'Cost Study'!$B$31</f>
        <v>0</v>
      </c>
      <c r="AD3421" s="24">
        <f ca="1">AA3421*'Cost Study'!$B$31</f>
        <v>0</v>
      </c>
      <c r="AE3421" s="377">
        <f t="shared" ca="1" si="808"/>
        <v>0</v>
      </c>
      <c r="AF3421" s="377">
        <f t="shared" ca="1" si="809"/>
        <v>0</v>
      </c>
      <c r="AH3421" s="688">
        <f>IFERROR($H3421/SUMIF($A:$A,$A3421,$H:$H)*SUMIF(Summary!$A$110:$A$186,$A3421,Summary!$P$110:$P$186),0)</f>
        <v>0</v>
      </c>
      <c r="AI3421" s="689">
        <f t="shared" ca="1" si="795"/>
        <v>0</v>
      </c>
      <c r="AJ3421" s="688">
        <f>IFERROR(H3421/SUMIF(A:A,A3421,H:H)*SUMIF(Summary!$A$110:$A$186,'Operations Support'!A3421,Summary!$Q$110:$Q$186),0)</f>
        <v>0</v>
      </c>
      <c r="AK3421" s="688">
        <f t="shared" ca="1" si="796"/>
        <v>0</v>
      </c>
      <c r="AM3421" s="688">
        <f>IFERROR($H3421/SUMIF($A:$A,$A3421,$H:$H)*SUMIF(Summary!$A$230:$A$266,$A3421,Summary!$P$230:$P$266),0)</f>
        <v>0</v>
      </c>
      <c r="AN3421" s="688">
        <f>IFERROR($H3421/SUMIF($A:$A,$A3421,$H:$H)*(SUMIF(Summary!$A$230:$A$266,$A3421,Summary!$L$230:$L$266)+SUMIF(Summary!$A$281:$A$317,$A3421,Summary!$L$281:$L$317))-AM3421,0)</f>
        <v>0</v>
      </c>
      <c r="AO3421" s="688">
        <f>IFERROR($H3421/SUMIF($A:$A,$A3421,$H:$H)*SUMIF(Summary!$A$230:$A$266,$A3421,Summary!$Q$230:$Q$266),0)</f>
        <v>0</v>
      </c>
      <c r="AP3421" s="688">
        <f>IFERROR($H3421/SUMIF($A:$A,$A3421,$H:$H)*(SUMIF(Summary!$A$230:$A$266,$A3421,Summary!$L$230:$L$266)+SUMIF(Summary!$A$281:$A$317,$A3421,Summary!$L$281:$L$317))-AO3421,0)</f>
        <v>0</v>
      </c>
      <c r="AQ3421" s="306"/>
      <c r="AR3421" s="688">
        <f t="shared" ca="1" si="797"/>
        <v>0</v>
      </c>
      <c r="AS3421" s="688">
        <f t="shared" ca="1" si="798"/>
        <v>0</v>
      </c>
    </row>
    <row r="3422" spans="1:45" s="15" customFormat="1" x14ac:dyDescent="0.2">
      <c r="A3422" s="423">
        <v>13231</v>
      </c>
      <c r="B3422" s="424">
        <v>3</v>
      </c>
      <c r="C3422" s="425" t="s">
        <v>315</v>
      </c>
      <c r="D3422" s="422">
        <f t="shared" si="799"/>
        <v>7050</v>
      </c>
      <c r="E3422" s="422">
        <f t="shared" si="800"/>
        <v>0</v>
      </c>
      <c r="F3422" s="422">
        <f t="shared" si="801"/>
        <v>315</v>
      </c>
      <c r="G3422" s="422">
        <f t="shared" si="802"/>
        <v>0</v>
      </c>
      <c r="H3422" s="22">
        <f t="shared" si="803"/>
        <v>7365</v>
      </c>
      <c r="I3422" s="116">
        <v>3054</v>
      </c>
      <c r="J3422" s="116">
        <v>0</v>
      </c>
      <c r="K3422" s="116">
        <v>156</v>
      </c>
      <c r="L3422" s="116">
        <v>0</v>
      </c>
      <c r="M3422" s="22">
        <f t="shared" si="804"/>
        <v>3210</v>
      </c>
      <c r="N3422" s="116">
        <v>2871</v>
      </c>
      <c r="O3422" s="116">
        <v>0</v>
      </c>
      <c r="P3422" s="116">
        <v>102</v>
      </c>
      <c r="Q3422" s="116">
        <v>0</v>
      </c>
      <c r="R3422" s="22">
        <f t="shared" si="805"/>
        <v>2973</v>
      </c>
      <c r="S3422" s="116">
        <v>1125</v>
      </c>
      <c r="T3422" s="116">
        <v>0</v>
      </c>
      <c r="U3422" s="116">
        <v>57</v>
      </c>
      <c r="V3422" s="116">
        <v>0</v>
      </c>
      <c r="W3422" s="22">
        <f t="shared" si="806"/>
        <v>1182</v>
      </c>
      <c r="X3422" s="22">
        <f t="shared" si="807"/>
        <v>306.875</v>
      </c>
      <c r="Y3422" s="22">
        <f ca="1">OFFSET('Cost Study'!$B$7,'Operations Support'!$C3422,'Operations Support'!$B3422)*$H3422</f>
        <v>24083.55</v>
      </c>
      <c r="Z3422" s="23">
        <f ca="1">Y3422*'Cost Study'!$B$31</f>
        <v>1345112.7468643819</v>
      </c>
      <c r="AA3422" s="23">
        <f ca="1">IF(A3422=10298,1.51,1)*IF($B3422&lt;3,$D3422*'Cost Study'!$B$32*OFFSET('Cost Study'!$B$7,'Operations Support'!$C3422,'Operations Support'!$B3422),0)</f>
        <v>0</v>
      </c>
      <c r="AB3422" s="24">
        <f ca="1">AA3422*'Cost Study'!$B$31</f>
        <v>0</v>
      </c>
      <c r="AC3422" s="23">
        <f ca="1">Y3422*'Cost Study'!$B$31</f>
        <v>1345112.7468643819</v>
      </c>
      <c r="AD3422" s="24">
        <f ca="1">AA3422*'Cost Study'!$B$31</f>
        <v>0</v>
      </c>
      <c r="AE3422" s="377">
        <f t="shared" ca="1" si="808"/>
        <v>1345112.7468643819</v>
      </c>
      <c r="AF3422" s="377">
        <f t="shared" ca="1" si="809"/>
        <v>1345112.7468643819</v>
      </c>
      <c r="AH3422" s="688">
        <f>IFERROR($H3422/SUMIF($A:$A,$A3422,$H:$H)*SUMIF(Summary!$A$110:$A$186,$A3422,Summary!$P$110:$P$186),0)</f>
        <v>224086.89264046177</v>
      </c>
      <c r="AI3422" s="689">
        <f t="shared" ca="1" si="795"/>
        <v>1121025.8542239203</v>
      </c>
      <c r="AJ3422" s="688">
        <f>IFERROR(H3422/SUMIF(A:A,A3422,H:H)*SUMIF(Summary!$A$110:$A$186,'Operations Support'!A3422,Summary!$Q$110:$Q$186),0)</f>
        <v>224708.59585042213</v>
      </c>
      <c r="AK3422" s="688">
        <f t="shared" ca="1" si="796"/>
        <v>1120404.1510139599</v>
      </c>
      <c r="AL3422" s="1"/>
      <c r="AM3422" s="688">
        <f>IFERROR($H3422/SUMIF($A:$A,$A3422,$H:$H)*SUMIF(Summary!$A$230:$A$266,$A3422,Summary!$P$230:$P$266),0)</f>
        <v>42397.553140657721</v>
      </c>
      <c r="AN3422" s="688">
        <f>IFERROR($H3422/SUMIF($A:$A,$A3422,$H:$H)*(SUMIF(Summary!$A$230:$A$266,$A3422,Summary!$L$230:$L$266)+SUMIF(Summary!$A$281:$A$317,$A3422,Summary!$L$281:$L$317))-AM3422,0)</f>
        <v>220748.96582714852</v>
      </c>
      <c r="AO3422" s="688">
        <f>IFERROR($H3422/SUMIF($A:$A,$A3422,$H:$H)*SUMIF(Summary!$A$230:$A$266,$A3422,Summary!$Q$230:$Q$266),0)</f>
        <v>42515.180256511856</v>
      </c>
      <c r="AP3422" s="688">
        <f>IFERROR($H3422/SUMIF($A:$A,$A3422,$H:$H)*(SUMIF(Summary!$A$230:$A$266,$A3422,Summary!$L$230:$L$266)+SUMIF(Summary!$A$281:$A$317,$A3422,Summary!$L$281:$L$317))-AO3422,0)</f>
        <v>220631.3387112944</v>
      </c>
      <c r="AQ3422" s="306"/>
      <c r="AR3422" s="688">
        <f t="shared" ca="1" si="797"/>
        <v>1341774.8200510689</v>
      </c>
      <c r="AS3422" s="688">
        <f t="shared" ca="1" si="798"/>
        <v>1341035.4897252542</v>
      </c>
    </row>
    <row r="3423" spans="1:45" x14ac:dyDescent="0.2">
      <c r="A3423" s="423">
        <v>13231</v>
      </c>
      <c r="B3423" s="424">
        <v>3</v>
      </c>
      <c r="C3423" s="425" t="s">
        <v>316</v>
      </c>
      <c r="D3423" s="422">
        <f t="shared" si="799"/>
        <v>0</v>
      </c>
      <c r="E3423" s="422">
        <f t="shared" si="800"/>
        <v>0</v>
      </c>
      <c r="F3423" s="422">
        <f t="shared" si="801"/>
        <v>0</v>
      </c>
      <c r="G3423" s="422">
        <f t="shared" si="802"/>
        <v>0</v>
      </c>
      <c r="H3423" s="22">
        <f t="shared" si="803"/>
        <v>0</v>
      </c>
      <c r="I3423" s="116">
        <v>0</v>
      </c>
      <c r="J3423" s="116">
        <v>0</v>
      </c>
      <c r="K3423" s="116">
        <v>0</v>
      </c>
      <c r="L3423" s="116">
        <v>0</v>
      </c>
      <c r="M3423" s="22">
        <f t="shared" si="804"/>
        <v>0</v>
      </c>
      <c r="N3423" s="116">
        <v>0</v>
      </c>
      <c r="O3423" s="116">
        <v>0</v>
      </c>
      <c r="P3423" s="116">
        <v>0</v>
      </c>
      <c r="Q3423" s="116">
        <v>0</v>
      </c>
      <c r="R3423" s="22">
        <f t="shared" si="805"/>
        <v>0</v>
      </c>
      <c r="S3423" s="116">
        <v>0</v>
      </c>
      <c r="T3423" s="116">
        <v>0</v>
      </c>
      <c r="U3423" s="116">
        <v>0</v>
      </c>
      <c r="V3423" s="116">
        <v>0</v>
      </c>
      <c r="W3423" s="22">
        <f t="shared" si="806"/>
        <v>0</v>
      </c>
      <c r="X3423" s="22">
        <f t="shared" si="807"/>
        <v>0</v>
      </c>
      <c r="Y3423" s="22">
        <f ca="1">OFFSET('Cost Study'!$B$7,'Operations Support'!$C3423,'Operations Support'!$B3423)*$H3423</f>
        <v>0</v>
      </c>
      <c r="Z3423" s="23">
        <f ca="1">Y3423*'Cost Study'!$B$31</f>
        <v>0</v>
      </c>
      <c r="AA3423" s="23">
        <f ca="1">IF(A3423=10298,1.51,1)*IF($B3423&lt;3,$D3423*'Cost Study'!$B$32*OFFSET('Cost Study'!$B$7,'Operations Support'!$C3423,'Operations Support'!$B3423),0)</f>
        <v>0</v>
      </c>
      <c r="AB3423" s="24">
        <f ca="1">AA3423*'Cost Study'!$B$31</f>
        <v>0</v>
      </c>
      <c r="AC3423" s="23">
        <f ca="1">Y3423*'Cost Study'!$B$31</f>
        <v>0</v>
      </c>
      <c r="AD3423" s="24">
        <f ca="1">AA3423*'Cost Study'!$B$31</f>
        <v>0</v>
      </c>
      <c r="AE3423" s="377">
        <f t="shared" ca="1" si="808"/>
        <v>0</v>
      </c>
      <c r="AF3423" s="377">
        <f t="shared" ca="1" si="809"/>
        <v>0</v>
      </c>
      <c r="AH3423" s="688">
        <f>IFERROR($H3423/SUMIF($A:$A,$A3423,$H:$H)*SUMIF(Summary!$A$110:$A$186,$A3423,Summary!$P$110:$P$186),0)</f>
        <v>0</v>
      </c>
      <c r="AI3423" s="689">
        <f t="shared" ca="1" si="795"/>
        <v>0</v>
      </c>
      <c r="AJ3423" s="688">
        <f>IFERROR(H3423/SUMIF(A:A,A3423,H:H)*SUMIF(Summary!$A$110:$A$186,'Operations Support'!A3423,Summary!$Q$110:$Q$186),0)</f>
        <v>0</v>
      </c>
      <c r="AK3423" s="688">
        <f t="shared" ca="1" si="796"/>
        <v>0</v>
      </c>
      <c r="AM3423" s="688">
        <f>IFERROR($H3423/SUMIF($A:$A,$A3423,$H:$H)*SUMIF(Summary!$A$230:$A$266,$A3423,Summary!$P$230:$P$266),0)</f>
        <v>0</v>
      </c>
      <c r="AN3423" s="688">
        <f>IFERROR($H3423/SUMIF($A:$A,$A3423,$H:$H)*(SUMIF(Summary!$A$230:$A$266,$A3423,Summary!$L$230:$L$266)+SUMIF(Summary!$A$281:$A$317,$A3423,Summary!$L$281:$L$317))-AM3423,0)</f>
        <v>0</v>
      </c>
      <c r="AO3423" s="688">
        <f>IFERROR($H3423/SUMIF($A:$A,$A3423,$H:$H)*SUMIF(Summary!$A$230:$A$266,$A3423,Summary!$Q$230:$Q$266),0)</f>
        <v>0</v>
      </c>
      <c r="AP3423" s="688">
        <f>IFERROR($H3423/SUMIF($A:$A,$A3423,$H:$H)*(SUMIF(Summary!$A$230:$A$266,$A3423,Summary!$L$230:$L$266)+SUMIF(Summary!$A$281:$A$317,$A3423,Summary!$L$281:$L$317))-AO3423,0)</f>
        <v>0</v>
      </c>
      <c r="AQ3423" s="306"/>
      <c r="AR3423" s="688">
        <f t="shared" ca="1" si="797"/>
        <v>0</v>
      </c>
      <c r="AS3423" s="688">
        <f t="shared" ca="1" si="798"/>
        <v>0</v>
      </c>
    </row>
    <row r="3424" spans="1:45" x14ac:dyDescent="0.2">
      <c r="A3424" s="423">
        <v>13231</v>
      </c>
      <c r="B3424" s="424">
        <v>3</v>
      </c>
      <c r="C3424" s="425" t="s">
        <v>317</v>
      </c>
      <c r="D3424" s="422">
        <f t="shared" si="799"/>
        <v>0</v>
      </c>
      <c r="E3424" s="422">
        <f t="shared" si="800"/>
        <v>0</v>
      </c>
      <c r="F3424" s="422">
        <f t="shared" si="801"/>
        <v>0</v>
      </c>
      <c r="G3424" s="422">
        <f t="shared" si="802"/>
        <v>0</v>
      </c>
      <c r="H3424" s="22">
        <f t="shared" si="803"/>
        <v>0</v>
      </c>
      <c r="I3424" s="116">
        <v>0</v>
      </c>
      <c r="J3424" s="116">
        <v>0</v>
      </c>
      <c r="K3424" s="116">
        <v>0</v>
      </c>
      <c r="L3424" s="116">
        <v>0</v>
      </c>
      <c r="M3424" s="22">
        <f t="shared" si="804"/>
        <v>0</v>
      </c>
      <c r="N3424" s="116">
        <v>0</v>
      </c>
      <c r="O3424" s="116">
        <v>0</v>
      </c>
      <c r="P3424" s="116">
        <v>0</v>
      </c>
      <c r="Q3424" s="116">
        <v>0</v>
      </c>
      <c r="R3424" s="22">
        <f t="shared" si="805"/>
        <v>0</v>
      </c>
      <c r="S3424" s="116">
        <v>0</v>
      </c>
      <c r="T3424" s="116">
        <v>0</v>
      </c>
      <c r="U3424" s="116">
        <v>0</v>
      </c>
      <c r="V3424" s="116">
        <v>0</v>
      </c>
      <c r="W3424" s="22">
        <f t="shared" si="806"/>
        <v>0</v>
      </c>
      <c r="X3424" s="22">
        <f t="shared" si="807"/>
        <v>0</v>
      </c>
      <c r="Y3424" s="22">
        <f ca="1">OFFSET('Cost Study'!$B$7,'Operations Support'!$C3424,'Operations Support'!$B3424)*$H3424</f>
        <v>0</v>
      </c>
      <c r="Z3424" s="23">
        <f ca="1">Y3424*'Cost Study'!$B$31</f>
        <v>0</v>
      </c>
      <c r="AA3424" s="23">
        <f ca="1">IF(A3424=10298,1.51,1)*IF($B3424&lt;3,$D3424*'Cost Study'!$B$32*OFFSET('Cost Study'!$B$7,'Operations Support'!$C3424,'Operations Support'!$B3424),0)</f>
        <v>0</v>
      </c>
      <c r="AB3424" s="24">
        <f ca="1">AA3424*'Cost Study'!$B$31</f>
        <v>0</v>
      </c>
      <c r="AC3424" s="23">
        <f ca="1">Y3424*'Cost Study'!$B$31</f>
        <v>0</v>
      </c>
      <c r="AD3424" s="24">
        <f ca="1">AA3424*'Cost Study'!$B$31</f>
        <v>0</v>
      </c>
      <c r="AE3424" s="377">
        <f t="shared" ca="1" si="808"/>
        <v>0</v>
      </c>
      <c r="AF3424" s="377">
        <f t="shared" ca="1" si="809"/>
        <v>0</v>
      </c>
      <c r="AH3424" s="688">
        <f>IFERROR($H3424/SUMIF($A:$A,$A3424,$H:$H)*SUMIF(Summary!$A$110:$A$186,$A3424,Summary!$P$110:$P$186),0)</f>
        <v>0</v>
      </c>
      <c r="AI3424" s="689">
        <f t="shared" ca="1" si="795"/>
        <v>0</v>
      </c>
      <c r="AJ3424" s="688">
        <f>IFERROR(H3424/SUMIF(A:A,A3424,H:H)*SUMIF(Summary!$A$110:$A$186,'Operations Support'!A3424,Summary!$Q$110:$Q$186),0)</f>
        <v>0</v>
      </c>
      <c r="AK3424" s="688">
        <f t="shared" ca="1" si="796"/>
        <v>0</v>
      </c>
      <c r="AM3424" s="688">
        <f>IFERROR($H3424/SUMIF($A:$A,$A3424,$H:$H)*SUMIF(Summary!$A$230:$A$266,$A3424,Summary!$P$230:$P$266),0)</f>
        <v>0</v>
      </c>
      <c r="AN3424" s="688">
        <f>IFERROR($H3424/SUMIF($A:$A,$A3424,$H:$H)*(SUMIF(Summary!$A$230:$A$266,$A3424,Summary!$L$230:$L$266)+SUMIF(Summary!$A$281:$A$317,$A3424,Summary!$L$281:$L$317))-AM3424,0)</f>
        <v>0</v>
      </c>
      <c r="AO3424" s="688">
        <f>IFERROR($H3424/SUMIF($A:$A,$A3424,$H:$H)*SUMIF(Summary!$A$230:$A$266,$A3424,Summary!$Q$230:$Q$266),0)</f>
        <v>0</v>
      </c>
      <c r="AP3424" s="688">
        <f>IFERROR($H3424/SUMIF($A:$A,$A3424,$H:$H)*(SUMIF(Summary!$A$230:$A$266,$A3424,Summary!$L$230:$L$266)+SUMIF(Summary!$A$281:$A$317,$A3424,Summary!$L$281:$L$317))-AO3424,0)</f>
        <v>0</v>
      </c>
      <c r="AQ3424" s="306"/>
      <c r="AR3424" s="688">
        <f t="shared" ca="1" si="797"/>
        <v>0</v>
      </c>
      <c r="AS3424" s="688">
        <f t="shared" ca="1" si="798"/>
        <v>0</v>
      </c>
    </row>
    <row r="3425" spans="1:45" x14ac:dyDescent="0.2">
      <c r="A3425" s="423">
        <v>13231</v>
      </c>
      <c r="B3425" s="424">
        <v>3</v>
      </c>
      <c r="C3425" s="425" t="s">
        <v>318</v>
      </c>
      <c r="D3425" s="422">
        <f t="shared" si="799"/>
        <v>75</v>
      </c>
      <c r="E3425" s="422">
        <f t="shared" si="800"/>
        <v>0</v>
      </c>
      <c r="F3425" s="422">
        <f t="shared" si="801"/>
        <v>0</v>
      </c>
      <c r="G3425" s="422">
        <f t="shared" si="802"/>
        <v>0</v>
      </c>
      <c r="H3425" s="22">
        <f t="shared" si="803"/>
        <v>75</v>
      </c>
      <c r="I3425" s="116">
        <v>0</v>
      </c>
      <c r="J3425" s="116">
        <v>0</v>
      </c>
      <c r="K3425" s="116">
        <v>0</v>
      </c>
      <c r="L3425" s="116">
        <v>0</v>
      </c>
      <c r="M3425" s="22">
        <f t="shared" si="804"/>
        <v>0</v>
      </c>
      <c r="N3425" s="116">
        <v>24</v>
      </c>
      <c r="O3425" s="116">
        <v>0</v>
      </c>
      <c r="P3425" s="116">
        <v>0</v>
      </c>
      <c r="Q3425" s="116">
        <v>0</v>
      </c>
      <c r="R3425" s="22">
        <f t="shared" si="805"/>
        <v>24</v>
      </c>
      <c r="S3425" s="116">
        <v>51</v>
      </c>
      <c r="T3425" s="116">
        <v>0</v>
      </c>
      <c r="U3425" s="116">
        <v>0</v>
      </c>
      <c r="V3425" s="116">
        <v>0</v>
      </c>
      <c r="W3425" s="22">
        <f t="shared" si="806"/>
        <v>51</v>
      </c>
      <c r="X3425" s="22">
        <f t="shared" si="807"/>
        <v>3.125</v>
      </c>
      <c r="Y3425" s="22">
        <f ca="1">OFFSET('Cost Study'!$B$7,'Operations Support'!$C3425,'Operations Support'!$B3425)*$H3425</f>
        <v>286.5</v>
      </c>
      <c r="Z3425" s="23">
        <f ca="1">Y3425*'Cost Study'!$B$31</f>
        <v>16001.577922550681</v>
      </c>
      <c r="AA3425" s="23">
        <f ca="1">IF(A3425=10298,1.51,1)*IF($B3425&lt;3,$D3425*'Cost Study'!$B$32*OFFSET('Cost Study'!$B$7,'Operations Support'!$C3425,'Operations Support'!$B3425),0)</f>
        <v>0</v>
      </c>
      <c r="AB3425" s="24">
        <f ca="1">AA3425*'Cost Study'!$B$31</f>
        <v>0</v>
      </c>
      <c r="AC3425" s="23">
        <f ca="1">Y3425*'Cost Study'!$B$31</f>
        <v>16001.577922550681</v>
      </c>
      <c r="AD3425" s="24">
        <f ca="1">AA3425*'Cost Study'!$B$31</f>
        <v>0</v>
      </c>
      <c r="AE3425" s="377">
        <f t="shared" ca="1" si="808"/>
        <v>16001.577922550681</v>
      </c>
      <c r="AF3425" s="377">
        <f t="shared" ca="1" si="809"/>
        <v>16001.577922550681</v>
      </c>
      <c r="AH3425" s="688">
        <f>IFERROR($H3425/SUMIF($A:$A,$A3425,$H:$H)*SUMIF(Summary!$A$110:$A$186,$A3425,Summary!$P$110:$P$186),0)</f>
        <v>2281.9439169089792</v>
      </c>
      <c r="AI3425" s="689">
        <f t="shared" ca="1" si="795"/>
        <v>13719.634005641703</v>
      </c>
      <c r="AJ3425" s="688">
        <f>IFERROR(H3425/SUMIF(A:A,A3425,H:H)*SUMIF(Summary!$A$110:$A$186,'Operations Support'!A3425,Summary!$Q$110:$Q$186),0)</f>
        <v>2288.2749068271091</v>
      </c>
      <c r="AK3425" s="688">
        <f t="shared" ca="1" si="796"/>
        <v>13713.303015723572</v>
      </c>
      <c r="AM3425" s="688">
        <f>IFERROR($H3425/SUMIF($A:$A,$A3425,$H:$H)*SUMIF(Summary!$A$230:$A$266,$A3425,Summary!$P$230:$P$266),0)</f>
        <v>431.74697699244109</v>
      </c>
      <c r="AN3425" s="688">
        <f>IFERROR($H3425/SUMIF($A:$A,$A3425,$H:$H)*(SUMIF(Summary!$A$230:$A$266,$A3425,Summary!$L$230:$L$266)+SUMIF(Summary!$A$281:$A$317,$A3425,Summary!$L$281:$L$317))-AM3425,0)</f>
        <v>2247.9528088304328</v>
      </c>
      <c r="AO3425" s="688">
        <f>IFERROR($H3425/SUMIF($A:$A,$A3425,$H:$H)*SUMIF(Summary!$A$230:$A$266,$A3425,Summary!$Q$230:$Q$266),0)</f>
        <v>432.94480912944857</v>
      </c>
      <c r="AP3425" s="688">
        <f>IFERROR($H3425/SUMIF($A:$A,$A3425,$H:$H)*(SUMIF(Summary!$A$230:$A$266,$A3425,Summary!$L$230:$L$266)+SUMIF(Summary!$A$281:$A$317,$A3425,Summary!$L$281:$L$317))-AO3425,0)</f>
        <v>2246.7549766934253</v>
      </c>
      <c r="AQ3425" s="306"/>
      <c r="AR3425" s="688">
        <f t="shared" ca="1" si="797"/>
        <v>15967.586814472135</v>
      </c>
      <c r="AS3425" s="688">
        <f t="shared" ca="1" si="798"/>
        <v>15960.057992416998</v>
      </c>
    </row>
    <row r="3426" spans="1:45" x14ac:dyDescent="0.2">
      <c r="A3426" s="423">
        <v>13231</v>
      </c>
      <c r="B3426" s="424">
        <v>3</v>
      </c>
      <c r="C3426" s="425" t="s">
        <v>319</v>
      </c>
      <c r="D3426" s="422">
        <f t="shared" si="799"/>
        <v>0</v>
      </c>
      <c r="E3426" s="422">
        <f t="shared" si="800"/>
        <v>0</v>
      </c>
      <c r="F3426" s="422">
        <f t="shared" si="801"/>
        <v>0</v>
      </c>
      <c r="G3426" s="422">
        <f t="shared" si="802"/>
        <v>0</v>
      </c>
      <c r="H3426" s="22">
        <f t="shared" si="803"/>
        <v>0</v>
      </c>
      <c r="I3426" s="116">
        <v>0</v>
      </c>
      <c r="J3426" s="116">
        <v>0</v>
      </c>
      <c r="K3426" s="116">
        <v>0</v>
      </c>
      <c r="L3426" s="116">
        <v>0</v>
      </c>
      <c r="M3426" s="22">
        <f t="shared" si="804"/>
        <v>0</v>
      </c>
      <c r="N3426" s="116">
        <v>0</v>
      </c>
      <c r="O3426" s="116">
        <v>0</v>
      </c>
      <c r="P3426" s="116">
        <v>0</v>
      </c>
      <c r="Q3426" s="116">
        <v>0</v>
      </c>
      <c r="R3426" s="22">
        <f t="shared" si="805"/>
        <v>0</v>
      </c>
      <c r="S3426" s="116">
        <v>0</v>
      </c>
      <c r="T3426" s="116">
        <v>0</v>
      </c>
      <c r="U3426" s="116">
        <v>0</v>
      </c>
      <c r="V3426" s="116">
        <v>0</v>
      </c>
      <c r="W3426" s="22">
        <f t="shared" si="806"/>
        <v>0</v>
      </c>
      <c r="X3426" s="22">
        <f t="shared" si="807"/>
        <v>0</v>
      </c>
      <c r="Y3426" s="22">
        <f ca="1">OFFSET('Cost Study'!$B$7,'Operations Support'!$C3426,'Operations Support'!$B3426)*$H3426</f>
        <v>0</v>
      </c>
      <c r="Z3426" s="23">
        <f ca="1">Y3426*'Cost Study'!$B$31</f>
        <v>0</v>
      </c>
      <c r="AA3426" s="23">
        <f ca="1">IF(A3426=10298,1.51,1)*IF($B3426&lt;3,$D3426*'Cost Study'!$B$32*OFFSET('Cost Study'!$B$7,'Operations Support'!$C3426,'Operations Support'!$B3426),0)</f>
        <v>0</v>
      </c>
      <c r="AB3426" s="24">
        <f ca="1">AA3426*'Cost Study'!$B$31</f>
        <v>0</v>
      </c>
      <c r="AC3426" s="23">
        <f ca="1">Y3426*'Cost Study'!$B$31</f>
        <v>0</v>
      </c>
      <c r="AD3426" s="24">
        <f ca="1">AA3426*'Cost Study'!$B$31</f>
        <v>0</v>
      </c>
      <c r="AE3426" s="377">
        <f t="shared" ca="1" si="808"/>
        <v>0</v>
      </c>
      <c r="AF3426" s="377">
        <f t="shared" ca="1" si="809"/>
        <v>0</v>
      </c>
      <c r="AH3426" s="688">
        <f>IFERROR($H3426/SUMIF($A:$A,$A3426,$H:$H)*SUMIF(Summary!$A$110:$A$186,$A3426,Summary!$P$110:$P$186),0)</f>
        <v>0</v>
      </c>
      <c r="AI3426" s="689">
        <f t="shared" ca="1" si="795"/>
        <v>0</v>
      </c>
      <c r="AJ3426" s="688">
        <f>IFERROR(H3426/SUMIF(A:A,A3426,H:H)*SUMIF(Summary!$A$110:$A$186,'Operations Support'!A3426,Summary!$Q$110:$Q$186),0)</f>
        <v>0</v>
      </c>
      <c r="AK3426" s="688">
        <f t="shared" ca="1" si="796"/>
        <v>0</v>
      </c>
      <c r="AM3426" s="688">
        <f>IFERROR($H3426/SUMIF($A:$A,$A3426,$H:$H)*SUMIF(Summary!$A$230:$A$266,$A3426,Summary!$P$230:$P$266),0)</f>
        <v>0</v>
      </c>
      <c r="AN3426" s="688">
        <f>IFERROR($H3426/SUMIF($A:$A,$A3426,$H:$H)*(SUMIF(Summary!$A$230:$A$266,$A3426,Summary!$L$230:$L$266)+SUMIF(Summary!$A$281:$A$317,$A3426,Summary!$L$281:$L$317))-AM3426,0)</f>
        <v>0</v>
      </c>
      <c r="AO3426" s="688">
        <f>IFERROR($H3426/SUMIF($A:$A,$A3426,$H:$H)*SUMIF(Summary!$A$230:$A$266,$A3426,Summary!$Q$230:$Q$266),0)</f>
        <v>0</v>
      </c>
      <c r="AP3426" s="688">
        <f>IFERROR($H3426/SUMIF($A:$A,$A3426,$H:$H)*(SUMIF(Summary!$A$230:$A$266,$A3426,Summary!$L$230:$L$266)+SUMIF(Summary!$A$281:$A$317,$A3426,Summary!$L$281:$L$317))-AO3426,0)</f>
        <v>0</v>
      </c>
      <c r="AQ3426" s="306"/>
      <c r="AR3426" s="688">
        <f t="shared" ca="1" si="797"/>
        <v>0</v>
      </c>
      <c r="AS3426" s="688">
        <f t="shared" ca="1" si="798"/>
        <v>0</v>
      </c>
    </row>
    <row r="3427" spans="1:45" x14ac:dyDescent="0.2">
      <c r="A3427" s="423">
        <v>13231</v>
      </c>
      <c r="B3427" s="424">
        <v>3</v>
      </c>
      <c r="C3427" s="425" t="s">
        <v>320</v>
      </c>
      <c r="D3427" s="422">
        <f t="shared" si="799"/>
        <v>0</v>
      </c>
      <c r="E3427" s="422">
        <f t="shared" si="800"/>
        <v>0</v>
      </c>
      <c r="F3427" s="422">
        <f t="shared" si="801"/>
        <v>0</v>
      </c>
      <c r="G3427" s="422">
        <f t="shared" si="802"/>
        <v>0</v>
      </c>
      <c r="H3427" s="22">
        <f t="shared" si="803"/>
        <v>0</v>
      </c>
      <c r="I3427" s="116">
        <v>0</v>
      </c>
      <c r="J3427" s="116">
        <v>0</v>
      </c>
      <c r="K3427" s="116">
        <v>0</v>
      </c>
      <c r="L3427" s="116">
        <v>0</v>
      </c>
      <c r="M3427" s="22">
        <f t="shared" si="804"/>
        <v>0</v>
      </c>
      <c r="N3427" s="116">
        <v>0</v>
      </c>
      <c r="O3427" s="116">
        <v>0</v>
      </c>
      <c r="P3427" s="116">
        <v>0</v>
      </c>
      <c r="Q3427" s="116">
        <v>0</v>
      </c>
      <c r="R3427" s="22">
        <f t="shared" si="805"/>
        <v>0</v>
      </c>
      <c r="S3427" s="116">
        <v>0</v>
      </c>
      <c r="T3427" s="116">
        <v>0</v>
      </c>
      <c r="U3427" s="116">
        <v>0</v>
      </c>
      <c r="V3427" s="116">
        <v>0</v>
      </c>
      <c r="W3427" s="22">
        <f t="shared" si="806"/>
        <v>0</v>
      </c>
      <c r="X3427" s="22">
        <f t="shared" si="807"/>
        <v>0</v>
      </c>
      <c r="Y3427" s="22">
        <f ca="1">OFFSET('Cost Study'!$B$7,'Operations Support'!$C3427,'Operations Support'!$B3427)*$H3427</f>
        <v>0</v>
      </c>
      <c r="Z3427" s="23">
        <f ca="1">Y3427*'Cost Study'!$B$31</f>
        <v>0</v>
      </c>
      <c r="AA3427" s="23">
        <f ca="1">IF(A3427=10298,1.51,1)*IF($B3427&lt;3,$D3427*'Cost Study'!$B$32*OFFSET('Cost Study'!$B$7,'Operations Support'!$C3427,'Operations Support'!$B3427),0)</f>
        <v>0</v>
      </c>
      <c r="AB3427" s="24">
        <f ca="1">AA3427*'Cost Study'!$B$31</f>
        <v>0</v>
      </c>
      <c r="AC3427" s="23">
        <f ca="1">Y3427*'Cost Study'!$B$31</f>
        <v>0</v>
      </c>
      <c r="AD3427" s="24">
        <f ca="1">AA3427*'Cost Study'!$B$31</f>
        <v>0</v>
      </c>
      <c r="AE3427" s="377">
        <f t="shared" ca="1" si="808"/>
        <v>0</v>
      </c>
      <c r="AF3427" s="377">
        <f t="shared" ca="1" si="809"/>
        <v>0</v>
      </c>
      <c r="AH3427" s="688">
        <f>IFERROR($H3427/SUMIF($A:$A,$A3427,$H:$H)*SUMIF(Summary!$A$110:$A$186,$A3427,Summary!$P$110:$P$186),0)</f>
        <v>0</v>
      </c>
      <c r="AI3427" s="689">
        <f t="shared" ca="1" si="795"/>
        <v>0</v>
      </c>
      <c r="AJ3427" s="688">
        <f>IFERROR(H3427/SUMIF(A:A,A3427,H:H)*SUMIF(Summary!$A$110:$A$186,'Operations Support'!A3427,Summary!$Q$110:$Q$186),0)</f>
        <v>0</v>
      </c>
      <c r="AK3427" s="688">
        <f t="shared" ca="1" si="796"/>
        <v>0</v>
      </c>
      <c r="AM3427" s="688">
        <f>IFERROR($H3427/SUMIF($A:$A,$A3427,$H:$H)*SUMIF(Summary!$A$230:$A$266,$A3427,Summary!$P$230:$P$266),0)</f>
        <v>0</v>
      </c>
      <c r="AN3427" s="688">
        <f>IFERROR($H3427/SUMIF($A:$A,$A3427,$H:$H)*(SUMIF(Summary!$A$230:$A$266,$A3427,Summary!$L$230:$L$266)+SUMIF(Summary!$A$281:$A$317,$A3427,Summary!$L$281:$L$317))-AM3427,0)</f>
        <v>0</v>
      </c>
      <c r="AO3427" s="688">
        <f>IFERROR($H3427/SUMIF($A:$A,$A3427,$H:$H)*SUMIF(Summary!$A$230:$A$266,$A3427,Summary!$Q$230:$Q$266),0)</f>
        <v>0</v>
      </c>
      <c r="AP3427" s="688">
        <f>IFERROR($H3427/SUMIF($A:$A,$A3427,$H:$H)*(SUMIF(Summary!$A$230:$A$266,$A3427,Summary!$L$230:$L$266)+SUMIF(Summary!$A$281:$A$317,$A3427,Summary!$L$281:$L$317))-AO3427,0)</f>
        <v>0</v>
      </c>
      <c r="AQ3427" s="306"/>
      <c r="AR3427" s="688">
        <f t="shared" ca="1" si="797"/>
        <v>0</v>
      </c>
      <c r="AS3427" s="688">
        <f t="shared" ca="1" si="798"/>
        <v>0</v>
      </c>
    </row>
    <row r="3428" spans="1:45" x14ac:dyDescent="0.2">
      <c r="A3428" s="423">
        <v>13231</v>
      </c>
      <c r="B3428" s="424">
        <v>4</v>
      </c>
      <c r="C3428" s="425" t="s">
        <v>300</v>
      </c>
      <c r="D3428" s="422">
        <f t="shared" si="799"/>
        <v>0</v>
      </c>
      <c r="E3428" s="422">
        <f t="shared" si="800"/>
        <v>0</v>
      </c>
      <c r="F3428" s="422">
        <f t="shared" si="801"/>
        <v>0</v>
      </c>
      <c r="G3428" s="422">
        <f t="shared" si="802"/>
        <v>0</v>
      </c>
      <c r="H3428" s="22">
        <f t="shared" si="803"/>
        <v>0</v>
      </c>
      <c r="I3428" s="116">
        <v>0</v>
      </c>
      <c r="J3428" s="116">
        <v>0</v>
      </c>
      <c r="K3428" s="116">
        <v>0</v>
      </c>
      <c r="L3428" s="116">
        <v>0</v>
      </c>
      <c r="M3428" s="22">
        <f t="shared" si="804"/>
        <v>0</v>
      </c>
      <c r="N3428" s="116">
        <v>0</v>
      </c>
      <c r="O3428" s="116">
        <v>0</v>
      </c>
      <c r="P3428" s="116">
        <v>0</v>
      </c>
      <c r="Q3428" s="116">
        <v>0</v>
      </c>
      <c r="R3428" s="22">
        <f t="shared" si="805"/>
        <v>0</v>
      </c>
      <c r="S3428" s="116">
        <v>0</v>
      </c>
      <c r="T3428" s="116">
        <v>0</v>
      </c>
      <c r="U3428" s="116">
        <v>0</v>
      </c>
      <c r="V3428" s="116">
        <v>0</v>
      </c>
      <c r="W3428" s="22">
        <f t="shared" si="806"/>
        <v>0</v>
      </c>
      <c r="X3428" s="22">
        <f t="shared" si="807"/>
        <v>0</v>
      </c>
      <c r="Y3428" s="22">
        <f ca="1">OFFSET('Cost Study'!$B$7,'Operations Support'!$C3428,'Operations Support'!$B3428)*$H3428</f>
        <v>0</v>
      </c>
      <c r="Z3428" s="23">
        <f ca="1">Y3428*'Cost Study'!$B$31</f>
        <v>0</v>
      </c>
      <c r="AA3428" s="23">
        <f ca="1">IF(A3428=10298,1.51,1)*IF($B3428&lt;3,$D3428*'Cost Study'!$B$32*OFFSET('Cost Study'!$B$7,'Operations Support'!$C3428,'Operations Support'!$B3428),0)</f>
        <v>0</v>
      </c>
      <c r="AB3428" s="24">
        <f ca="1">AA3428*'Cost Study'!$B$31</f>
        <v>0</v>
      </c>
      <c r="AC3428" s="23">
        <f ca="1">Y3428*'Cost Study'!$B$31</f>
        <v>0</v>
      </c>
      <c r="AD3428" s="24">
        <f ca="1">AA3428*'Cost Study'!$B$31</f>
        <v>0</v>
      </c>
      <c r="AE3428" s="377">
        <f t="shared" ca="1" si="808"/>
        <v>0</v>
      </c>
      <c r="AF3428" s="377">
        <f t="shared" ca="1" si="809"/>
        <v>0</v>
      </c>
      <c r="AH3428" s="688">
        <f>IFERROR($H3428/SUMIF($A:$A,$A3428,$H:$H)*SUMIF(Summary!$A$110:$A$186,$A3428,Summary!$P$110:$P$186),0)</f>
        <v>0</v>
      </c>
      <c r="AI3428" s="689">
        <f t="shared" ca="1" si="795"/>
        <v>0</v>
      </c>
      <c r="AJ3428" s="688">
        <f>IFERROR(H3428/SUMIF(A:A,A3428,H:H)*SUMIF(Summary!$A$110:$A$186,'Operations Support'!A3428,Summary!$Q$110:$Q$186),0)</f>
        <v>0</v>
      </c>
      <c r="AK3428" s="688">
        <f t="shared" ca="1" si="796"/>
        <v>0</v>
      </c>
      <c r="AM3428" s="688">
        <f>IFERROR($H3428/SUMIF($A:$A,$A3428,$H:$H)*SUMIF(Summary!$A$230:$A$266,$A3428,Summary!$P$230:$P$266),0)</f>
        <v>0</v>
      </c>
      <c r="AN3428" s="688">
        <f>IFERROR($H3428/SUMIF($A:$A,$A3428,$H:$H)*(SUMIF(Summary!$A$230:$A$266,$A3428,Summary!$L$230:$L$266)+SUMIF(Summary!$A$281:$A$317,$A3428,Summary!$L$281:$L$317))-AM3428,0)</f>
        <v>0</v>
      </c>
      <c r="AO3428" s="688">
        <f>IFERROR($H3428/SUMIF($A:$A,$A3428,$H:$H)*SUMIF(Summary!$A$230:$A$266,$A3428,Summary!$Q$230:$Q$266),0)</f>
        <v>0</v>
      </c>
      <c r="AP3428" s="688">
        <f>IFERROR($H3428/SUMIF($A:$A,$A3428,$H:$H)*(SUMIF(Summary!$A$230:$A$266,$A3428,Summary!$L$230:$L$266)+SUMIF(Summary!$A$281:$A$317,$A3428,Summary!$L$281:$L$317))-AO3428,0)</f>
        <v>0</v>
      </c>
      <c r="AQ3428" s="306"/>
      <c r="AR3428" s="688">
        <f t="shared" ca="1" si="797"/>
        <v>0</v>
      </c>
      <c r="AS3428" s="688">
        <f t="shared" ca="1" si="798"/>
        <v>0</v>
      </c>
    </row>
    <row r="3429" spans="1:45" x14ac:dyDescent="0.2">
      <c r="A3429" s="423">
        <v>13231</v>
      </c>
      <c r="B3429" s="424">
        <v>4</v>
      </c>
      <c r="C3429" s="425" t="s">
        <v>301</v>
      </c>
      <c r="D3429" s="422">
        <f t="shared" si="799"/>
        <v>0</v>
      </c>
      <c r="E3429" s="422">
        <f t="shared" si="800"/>
        <v>0</v>
      </c>
      <c r="F3429" s="422">
        <f t="shared" si="801"/>
        <v>0</v>
      </c>
      <c r="G3429" s="422">
        <f t="shared" si="802"/>
        <v>0</v>
      </c>
      <c r="H3429" s="22">
        <f t="shared" si="803"/>
        <v>0</v>
      </c>
      <c r="I3429" s="116">
        <v>0</v>
      </c>
      <c r="J3429" s="116">
        <v>0</v>
      </c>
      <c r="K3429" s="116">
        <v>0</v>
      </c>
      <c r="L3429" s="116">
        <v>0</v>
      </c>
      <c r="M3429" s="22">
        <f t="shared" si="804"/>
        <v>0</v>
      </c>
      <c r="N3429" s="116">
        <v>0</v>
      </c>
      <c r="O3429" s="116">
        <v>0</v>
      </c>
      <c r="P3429" s="116">
        <v>0</v>
      </c>
      <c r="Q3429" s="116">
        <v>0</v>
      </c>
      <c r="R3429" s="22">
        <f t="shared" si="805"/>
        <v>0</v>
      </c>
      <c r="S3429" s="116">
        <v>0</v>
      </c>
      <c r="T3429" s="116">
        <v>0</v>
      </c>
      <c r="U3429" s="116">
        <v>0</v>
      </c>
      <c r="V3429" s="116">
        <v>0</v>
      </c>
      <c r="W3429" s="22">
        <f t="shared" si="806"/>
        <v>0</v>
      </c>
      <c r="X3429" s="22">
        <f t="shared" si="807"/>
        <v>0</v>
      </c>
      <c r="Y3429" s="22">
        <f ca="1">OFFSET('Cost Study'!$B$7,'Operations Support'!$C3429,'Operations Support'!$B3429)*$H3429</f>
        <v>0</v>
      </c>
      <c r="Z3429" s="23">
        <f ca="1">Y3429*'Cost Study'!$B$31</f>
        <v>0</v>
      </c>
      <c r="AA3429" s="23">
        <f ca="1">IF(A3429=10298,1.51,1)*IF($B3429&lt;3,$D3429*'Cost Study'!$B$32*OFFSET('Cost Study'!$B$7,'Operations Support'!$C3429,'Operations Support'!$B3429),0)</f>
        <v>0</v>
      </c>
      <c r="AB3429" s="24">
        <f ca="1">AA3429*'Cost Study'!$B$31</f>
        <v>0</v>
      </c>
      <c r="AC3429" s="23">
        <f ca="1">Y3429*'Cost Study'!$B$31</f>
        <v>0</v>
      </c>
      <c r="AD3429" s="24">
        <f ca="1">AA3429*'Cost Study'!$B$31</f>
        <v>0</v>
      </c>
      <c r="AE3429" s="377">
        <f t="shared" ca="1" si="808"/>
        <v>0</v>
      </c>
      <c r="AF3429" s="377">
        <f t="shared" ca="1" si="809"/>
        <v>0</v>
      </c>
      <c r="AH3429" s="688">
        <f>IFERROR($H3429/SUMIF($A:$A,$A3429,$H:$H)*SUMIF(Summary!$A$110:$A$186,$A3429,Summary!$P$110:$P$186),0)</f>
        <v>0</v>
      </c>
      <c r="AI3429" s="689">
        <f t="shared" ca="1" si="795"/>
        <v>0</v>
      </c>
      <c r="AJ3429" s="688">
        <f>IFERROR(H3429/SUMIF(A:A,A3429,H:H)*SUMIF(Summary!$A$110:$A$186,'Operations Support'!A3429,Summary!$Q$110:$Q$186),0)</f>
        <v>0</v>
      </c>
      <c r="AK3429" s="688">
        <f t="shared" ca="1" si="796"/>
        <v>0</v>
      </c>
      <c r="AM3429" s="688">
        <f>IFERROR($H3429/SUMIF($A:$A,$A3429,$H:$H)*SUMIF(Summary!$A$230:$A$266,$A3429,Summary!$P$230:$P$266),0)</f>
        <v>0</v>
      </c>
      <c r="AN3429" s="688">
        <f>IFERROR($H3429/SUMIF($A:$A,$A3429,$H:$H)*(SUMIF(Summary!$A$230:$A$266,$A3429,Summary!$L$230:$L$266)+SUMIF(Summary!$A$281:$A$317,$A3429,Summary!$L$281:$L$317))-AM3429,0)</f>
        <v>0</v>
      </c>
      <c r="AO3429" s="688">
        <f>IFERROR($H3429/SUMIF($A:$A,$A3429,$H:$H)*SUMIF(Summary!$A$230:$A$266,$A3429,Summary!$Q$230:$Q$266),0)</f>
        <v>0</v>
      </c>
      <c r="AP3429" s="688">
        <f>IFERROR($H3429/SUMIF($A:$A,$A3429,$H:$H)*(SUMIF(Summary!$A$230:$A$266,$A3429,Summary!$L$230:$L$266)+SUMIF(Summary!$A$281:$A$317,$A3429,Summary!$L$281:$L$317))-AO3429,0)</f>
        <v>0</v>
      </c>
      <c r="AQ3429" s="306"/>
      <c r="AR3429" s="688">
        <f t="shared" ca="1" si="797"/>
        <v>0</v>
      </c>
      <c r="AS3429" s="688">
        <f t="shared" ca="1" si="798"/>
        <v>0</v>
      </c>
    </row>
    <row r="3430" spans="1:45" x14ac:dyDescent="0.2">
      <c r="A3430" s="423">
        <v>13231</v>
      </c>
      <c r="B3430" s="424">
        <v>4</v>
      </c>
      <c r="C3430" s="425" t="s">
        <v>302</v>
      </c>
      <c r="D3430" s="422">
        <f t="shared" si="799"/>
        <v>0</v>
      </c>
      <c r="E3430" s="422">
        <f t="shared" si="800"/>
        <v>0</v>
      </c>
      <c r="F3430" s="422">
        <f t="shared" si="801"/>
        <v>0</v>
      </c>
      <c r="G3430" s="422">
        <f t="shared" si="802"/>
        <v>0</v>
      </c>
      <c r="H3430" s="22">
        <f t="shared" si="803"/>
        <v>0</v>
      </c>
      <c r="I3430" s="116">
        <v>0</v>
      </c>
      <c r="J3430" s="116">
        <v>0</v>
      </c>
      <c r="K3430" s="116">
        <v>0</v>
      </c>
      <c r="L3430" s="116">
        <v>0</v>
      </c>
      <c r="M3430" s="22">
        <f t="shared" si="804"/>
        <v>0</v>
      </c>
      <c r="N3430" s="116">
        <v>0</v>
      </c>
      <c r="O3430" s="116">
        <v>0</v>
      </c>
      <c r="P3430" s="116">
        <v>0</v>
      </c>
      <c r="Q3430" s="116">
        <v>0</v>
      </c>
      <c r="R3430" s="22">
        <f t="shared" si="805"/>
        <v>0</v>
      </c>
      <c r="S3430" s="116">
        <v>0</v>
      </c>
      <c r="T3430" s="116">
        <v>0</v>
      </c>
      <c r="U3430" s="116">
        <v>0</v>
      </c>
      <c r="V3430" s="116">
        <v>0</v>
      </c>
      <c r="W3430" s="22">
        <f t="shared" si="806"/>
        <v>0</v>
      </c>
      <c r="X3430" s="22">
        <f t="shared" si="807"/>
        <v>0</v>
      </c>
      <c r="Y3430" s="22">
        <f ca="1">OFFSET('Cost Study'!$B$7,'Operations Support'!$C3430,'Operations Support'!$B3430)*$H3430</f>
        <v>0</v>
      </c>
      <c r="Z3430" s="23">
        <f ca="1">Y3430*'Cost Study'!$B$31</f>
        <v>0</v>
      </c>
      <c r="AA3430" s="23">
        <f ca="1">IF(A3430=10298,1.51,1)*IF($B3430&lt;3,$D3430*'Cost Study'!$B$32*OFFSET('Cost Study'!$B$7,'Operations Support'!$C3430,'Operations Support'!$B3430),0)</f>
        <v>0</v>
      </c>
      <c r="AB3430" s="24">
        <f ca="1">AA3430*'Cost Study'!$B$31</f>
        <v>0</v>
      </c>
      <c r="AC3430" s="23">
        <f ca="1">Y3430*'Cost Study'!$B$31</f>
        <v>0</v>
      </c>
      <c r="AD3430" s="24">
        <f ca="1">AA3430*'Cost Study'!$B$31</f>
        <v>0</v>
      </c>
      <c r="AE3430" s="377">
        <f t="shared" ca="1" si="808"/>
        <v>0</v>
      </c>
      <c r="AF3430" s="377">
        <f t="shared" ca="1" si="809"/>
        <v>0</v>
      </c>
      <c r="AH3430" s="688">
        <f>IFERROR($H3430/SUMIF($A:$A,$A3430,$H:$H)*SUMIF(Summary!$A$110:$A$186,$A3430,Summary!$P$110:$P$186),0)</f>
        <v>0</v>
      </c>
      <c r="AI3430" s="689">
        <f t="shared" ca="1" si="795"/>
        <v>0</v>
      </c>
      <c r="AJ3430" s="688">
        <f>IFERROR(H3430/SUMIF(A:A,A3430,H:H)*SUMIF(Summary!$A$110:$A$186,'Operations Support'!A3430,Summary!$Q$110:$Q$186),0)</f>
        <v>0</v>
      </c>
      <c r="AK3430" s="688">
        <f t="shared" ca="1" si="796"/>
        <v>0</v>
      </c>
      <c r="AM3430" s="688">
        <f>IFERROR($H3430/SUMIF($A:$A,$A3430,$H:$H)*SUMIF(Summary!$A$230:$A$266,$A3430,Summary!$P$230:$P$266),0)</f>
        <v>0</v>
      </c>
      <c r="AN3430" s="688">
        <f>IFERROR($H3430/SUMIF($A:$A,$A3430,$H:$H)*(SUMIF(Summary!$A$230:$A$266,$A3430,Summary!$L$230:$L$266)+SUMIF(Summary!$A$281:$A$317,$A3430,Summary!$L$281:$L$317))-AM3430,0)</f>
        <v>0</v>
      </c>
      <c r="AO3430" s="688">
        <f>IFERROR($H3430/SUMIF($A:$A,$A3430,$H:$H)*SUMIF(Summary!$A$230:$A$266,$A3430,Summary!$Q$230:$Q$266),0)</f>
        <v>0</v>
      </c>
      <c r="AP3430" s="688">
        <f>IFERROR($H3430/SUMIF($A:$A,$A3430,$H:$H)*(SUMIF(Summary!$A$230:$A$266,$A3430,Summary!$L$230:$L$266)+SUMIF(Summary!$A$281:$A$317,$A3430,Summary!$L$281:$L$317))-AO3430,0)</f>
        <v>0</v>
      </c>
      <c r="AQ3430" s="306"/>
      <c r="AR3430" s="688">
        <f t="shared" ca="1" si="797"/>
        <v>0</v>
      </c>
      <c r="AS3430" s="688">
        <f t="shared" ca="1" si="798"/>
        <v>0</v>
      </c>
    </row>
    <row r="3431" spans="1:45" x14ac:dyDescent="0.2">
      <c r="A3431" s="423">
        <v>13231</v>
      </c>
      <c r="B3431" s="424">
        <v>4</v>
      </c>
      <c r="C3431" s="425" t="s">
        <v>303</v>
      </c>
      <c r="D3431" s="422">
        <f t="shared" si="799"/>
        <v>0</v>
      </c>
      <c r="E3431" s="422">
        <f t="shared" si="800"/>
        <v>0</v>
      </c>
      <c r="F3431" s="422">
        <f t="shared" si="801"/>
        <v>0</v>
      </c>
      <c r="G3431" s="422">
        <f t="shared" si="802"/>
        <v>0</v>
      </c>
      <c r="H3431" s="22">
        <f t="shared" si="803"/>
        <v>0</v>
      </c>
      <c r="I3431" s="116">
        <v>0</v>
      </c>
      <c r="J3431" s="116">
        <v>0</v>
      </c>
      <c r="K3431" s="116">
        <v>0</v>
      </c>
      <c r="L3431" s="116">
        <v>0</v>
      </c>
      <c r="M3431" s="22">
        <f t="shared" si="804"/>
        <v>0</v>
      </c>
      <c r="N3431" s="116">
        <v>0</v>
      </c>
      <c r="O3431" s="116">
        <v>0</v>
      </c>
      <c r="P3431" s="116">
        <v>0</v>
      </c>
      <c r="Q3431" s="116">
        <v>0</v>
      </c>
      <c r="R3431" s="22">
        <f t="shared" si="805"/>
        <v>0</v>
      </c>
      <c r="S3431" s="116">
        <v>0</v>
      </c>
      <c r="T3431" s="116">
        <v>0</v>
      </c>
      <c r="U3431" s="116">
        <v>0</v>
      </c>
      <c r="V3431" s="116">
        <v>0</v>
      </c>
      <c r="W3431" s="22">
        <f t="shared" si="806"/>
        <v>0</v>
      </c>
      <c r="X3431" s="22">
        <f t="shared" si="807"/>
        <v>0</v>
      </c>
      <c r="Y3431" s="22">
        <f ca="1">OFFSET('Cost Study'!$B$7,'Operations Support'!$C3431,'Operations Support'!$B3431)*$H3431</f>
        <v>0</v>
      </c>
      <c r="Z3431" s="23">
        <f ca="1">Y3431*'Cost Study'!$B$31</f>
        <v>0</v>
      </c>
      <c r="AA3431" s="23">
        <f ca="1">IF(A3431=10298,1.51,1)*IF($B3431&lt;3,$D3431*'Cost Study'!$B$32*OFFSET('Cost Study'!$B$7,'Operations Support'!$C3431,'Operations Support'!$B3431),0)</f>
        <v>0</v>
      </c>
      <c r="AB3431" s="24">
        <f ca="1">AA3431*'Cost Study'!$B$31</f>
        <v>0</v>
      </c>
      <c r="AC3431" s="23">
        <f ca="1">Y3431*'Cost Study'!$B$31</f>
        <v>0</v>
      </c>
      <c r="AD3431" s="24">
        <f ca="1">AA3431*'Cost Study'!$B$31</f>
        <v>0</v>
      </c>
      <c r="AE3431" s="377">
        <f t="shared" ca="1" si="808"/>
        <v>0</v>
      </c>
      <c r="AF3431" s="377">
        <f t="shared" ca="1" si="809"/>
        <v>0</v>
      </c>
      <c r="AH3431" s="688">
        <f>IFERROR($H3431/SUMIF($A:$A,$A3431,$H:$H)*SUMIF(Summary!$A$110:$A$186,$A3431,Summary!$P$110:$P$186),0)</f>
        <v>0</v>
      </c>
      <c r="AI3431" s="689">
        <f t="shared" ca="1" si="795"/>
        <v>0</v>
      </c>
      <c r="AJ3431" s="688">
        <f>IFERROR(H3431/SUMIF(A:A,A3431,H:H)*SUMIF(Summary!$A$110:$A$186,'Operations Support'!A3431,Summary!$Q$110:$Q$186),0)</f>
        <v>0</v>
      </c>
      <c r="AK3431" s="688">
        <f t="shared" ca="1" si="796"/>
        <v>0</v>
      </c>
      <c r="AM3431" s="688">
        <f>IFERROR($H3431/SUMIF($A:$A,$A3431,$H:$H)*SUMIF(Summary!$A$230:$A$266,$A3431,Summary!$P$230:$P$266),0)</f>
        <v>0</v>
      </c>
      <c r="AN3431" s="688">
        <f>IFERROR($H3431/SUMIF($A:$A,$A3431,$H:$H)*(SUMIF(Summary!$A$230:$A$266,$A3431,Summary!$L$230:$L$266)+SUMIF(Summary!$A$281:$A$317,$A3431,Summary!$L$281:$L$317))-AM3431,0)</f>
        <v>0</v>
      </c>
      <c r="AO3431" s="688">
        <f>IFERROR($H3431/SUMIF($A:$A,$A3431,$H:$H)*SUMIF(Summary!$A$230:$A$266,$A3431,Summary!$Q$230:$Q$266),0)</f>
        <v>0</v>
      </c>
      <c r="AP3431" s="688">
        <f>IFERROR($H3431/SUMIF($A:$A,$A3431,$H:$H)*(SUMIF(Summary!$A$230:$A$266,$A3431,Summary!$L$230:$L$266)+SUMIF(Summary!$A$281:$A$317,$A3431,Summary!$L$281:$L$317))-AO3431,0)</f>
        <v>0</v>
      </c>
      <c r="AQ3431" s="306"/>
      <c r="AR3431" s="688">
        <f t="shared" ca="1" si="797"/>
        <v>0</v>
      </c>
      <c r="AS3431" s="688">
        <f t="shared" ca="1" si="798"/>
        <v>0</v>
      </c>
    </row>
    <row r="3432" spans="1:45" x14ac:dyDescent="0.2">
      <c r="A3432" s="423">
        <v>13231</v>
      </c>
      <c r="B3432" s="424">
        <v>4</v>
      </c>
      <c r="C3432" s="425" t="s">
        <v>304</v>
      </c>
      <c r="D3432" s="422">
        <f t="shared" si="799"/>
        <v>0</v>
      </c>
      <c r="E3432" s="422">
        <f t="shared" si="800"/>
        <v>0</v>
      </c>
      <c r="F3432" s="422">
        <f t="shared" si="801"/>
        <v>0</v>
      </c>
      <c r="G3432" s="422">
        <f t="shared" si="802"/>
        <v>0</v>
      </c>
      <c r="H3432" s="22">
        <f t="shared" si="803"/>
        <v>0</v>
      </c>
      <c r="I3432" s="116">
        <v>0</v>
      </c>
      <c r="J3432" s="116">
        <v>0</v>
      </c>
      <c r="K3432" s="116">
        <v>0</v>
      </c>
      <c r="L3432" s="116">
        <v>0</v>
      </c>
      <c r="M3432" s="22">
        <f t="shared" si="804"/>
        <v>0</v>
      </c>
      <c r="N3432" s="116">
        <v>0</v>
      </c>
      <c r="O3432" s="116">
        <v>0</v>
      </c>
      <c r="P3432" s="116">
        <v>0</v>
      </c>
      <c r="Q3432" s="116">
        <v>0</v>
      </c>
      <c r="R3432" s="22">
        <f t="shared" si="805"/>
        <v>0</v>
      </c>
      <c r="S3432" s="116">
        <v>0</v>
      </c>
      <c r="T3432" s="116">
        <v>0</v>
      </c>
      <c r="U3432" s="116">
        <v>0</v>
      </c>
      <c r="V3432" s="116">
        <v>0</v>
      </c>
      <c r="W3432" s="22">
        <f t="shared" si="806"/>
        <v>0</v>
      </c>
      <c r="X3432" s="22">
        <f t="shared" si="807"/>
        <v>0</v>
      </c>
      <c r="Y3432" s="22">
        <f ca="1">OFFSET('Cost Study'!$B$7,'Operations Support'!$C3432,'Operations Support'!$B3432)*$H3432</f>
        <v>0</v>
      </c>
      <c r="Z3432" s="23">
        <f ca="1">Y3432*'Cost Study'!$B$31</f>
        <v>0</v>
      </c>
      <c r="AA3432" s="23">
        <f ca="1">IF(A3432=10298,1.51,1)*IF($B3432&lt;3,$D3432*'Cost Study'!$B$32*OFFSET('Cost Study'!$B$7,'Operations Support'!$C3432,'Operations Support'!$B3432),0)</f>
        <v>0</v>
      </c>
      <c r="AB3432" s="24">
        <f ca="1">AA3432*'Cost Study'!$B$31</f>
        <v>0</v>
      </c>
      <c r="AC3432" s="23">
        <f ca="1">Y3432*'Cost Study'!$B$31</f>
        <v>0</v>
      </c>
      <c r="AD3432" s="24">
        <f ca="1">AA3432*'Cost Study'!$B$31</f>
        <v>0</v>
      </c>
      <c r="AE3432" s="377">
        <f t="shared" ca="1" si="808"/>
        <v>0</v>
      </c>
      <c r="AF3432" s="377">
        <f t="shared" ca="1" si="809"/>
        <v>0</v>
      </c>
      <c r="AH3432" s="688">
        <f>IFERROR($H3432/SUMIF($A:$A,$A3432,$H:$H)*SUMIF(Summary!$A$110:$A$186,$A3432,Summary!$P$110:$P$186),0)</f>
        <v>0</v>
      </c>
      <c r="AI3432" s="689">
        <f t="shared" ca="1" si="795"/>
        <v>0</v>
      </c>
      <c r="AJ3432" s="688">
        <f>IFERROR(H3432/SUMIF(A:A,A3432,H:H)*SUMIF(Summary!$A$110:$A$186,'Operations Support'!A3432,Summary!$Q$110:$Q$186),0)</f>
        <v>0</v>
      </c>
      <c r="AK3432" s="688">
        <f t="shared" ca="1" si="796"/>
        <v>0</v>
      </c>
      <c r="AM3432" s="688">
        <f>IFERROR($H3432/SUMIF($A:$A,$A3432,$H:$H)*SUMIF(Summary!$A$230:$A$266,$A3432,Summary!$P$230:$P$266),0)</f>
        <v>0</v>
      </c>
      <c r="AN3432" s="688">
        <f>IFERROR($H3432/SUMIF($A:$A,$A3432,$H:$H)*(SUMIF(Summary!$A$230:$A$266,$A3432,Summary!$L$230:$L$266)+SUMIF(Summary!$A$281:$A$317,$A3432,Summary!$L$281:$L$317))-AM3432,0)</f>
        <v>0</v>
      </c>
      <c r="AO3432" s="688">
        <f>IFERROR($H3432/SUMIF($A:$A,$A3432,$H:$H)*SUMIF(Summary!$A$230:$A$266,$A3432,Summary!$Q$230:$Q$266),0)</f>
        <v>0</v>
      </c>
      <c r="AP3432" s="688">
        <f>IFERROR($H3432/SUMIF($A:$A,$A3432,$H:$H)*(SUMIF(Summary!$A$230:$A$266,$A3432,Summary!$L$230:$L$266)+SUMIF(Summary!$A$281:$A$317,$A3432,Summary!$L$281:$L$317))-AO3432,0)</f>
        <v>0</v>
      </c>
      <c r="AQ3432" s="306"/>
      <c r="AR3432" s="688">
        <f t="shared" ca="1" si="797"/>
        <v>0</v>
      </c>
      <c r="AS3432" s="688">
        <f t="shared" ca="1" si="798"/>
        <v>0</v>
      </c>
    </row>
    <row r="3433" spans="1:45" x14ac:dyDescent="0.2">
      <c r="A3433" s="423">
        <v>13231</v>
      </c>
      <c r="B3433" s="424">
        <v>4</v>
      </c>
      <c r="C3433" s="425" t="s">
        <v>305</v>
      </c>
      <c r="D3433" s="422">
        <f t="shared" si="799"/>
        <v>0</v>
      </c>
      <c r="E3433" s="422">
        <f t="shared" si="800"/>
        <v>0</v>
      </c>
      <c r="F3433" s="422">
        <f t="shared" si="801"/>
        <v>0</v>
      </c>
      <c r="G3433" s="422">
        <f t="shared" si="802"/>
        <v>0</v>
      </c>
      <c r="H3433" s="22">
        <f t="shared" si="803"/>
        <v>0</v>
      </c>
      <c r="I3433" s="116">
        <v>0</v>
      </c>
      <c r="J3433" s="116">
        <v>0</v>
      </c>
      <c r="K3433" s="116">
        <v>0</v>
      </c>
      <c r="L3433" s="116">
        <v>0</v>
      </c>
      <c r="M3433" s="22">
        <f t="shared" si="804"/>
        <v>0</v>
      </c>
      <c r="N3433" s="116">
        <v>0</v>
      </c>
      <c r="O3433" s="116">
        <v>0</v>
      </c>
      <c r="P3433" s="116">
        <v>0</v>
      </c>
      <c r="Q3433" s="116">
        <v>0</v>
      </c>
      <c r="R3433" s="22">
        <f t="shared" si="805"/>
        <v>0</v>
      </c>
      <c r="S3433" s="116">
        <v>0</v>
      </c>
      <c r="T3433" s="116">
        <v>0</v>
      </c>
      <c r="U3433" s="116">
        <v>0</v>
      </c>
      <c r="V3433" s="116">
        <v>0</v>
      </c>
      <c r="W3433" s="22">
        <f t="shared" si="806"/>
        <v>0</v>
      </c>
      <c r="X3433" s="22">
        <f t="shared" si="807"/>
        <v>0</v>
      </c>
      <c r="Y3433" s="22">
        <f ca="1">OFFSET('Cost Study'!$B$7,'Operations Support'!$C3433,'Operations Support'!$B3433)*$H3433</f>
        <v>0</v>
      </c>
      <c r="Z3433" s="23">
        <f ca="1">Y3433*'Cost Study'!$B$31</f>
        <v>0</v>
      </c>
      <c r="AA3433" s="23">
        <f ca="1">IF(A3433=10298,1.51,1)*IF($B3433&lt;3,$D3433*'Cost Study'!$B$32*OFFSET('Cost Study'!$B$7,'Operations Support'!$C3433,'Operations Support'!$B3433),0)</f>
        <v>0</v>
      </c>
      <c r="AB3433" s="24">
        <f ca="1">AA3433*'Cost Study'!$B$31</f>
        <v>0</v>
      </c>
      <c r="AC3433" s="23">
        <f ca="1">Y3433*'Cost Study'!$B$31</f>
        <v>0</v>
      </c>
      <c r="AD3433" s="24">
        <f ca="1">AA3433*'Cost Study'!$B$31</f>
        <v>0</v>
      </c>
      <c r="AE3433" s="377">
        <f t="shared" ca="1" si="808"/>
        <v>0</v>
      </c>
      <c r="AF3433" s="377">
        <f t="shared" ca="1" si="809"/>
        <v>0</v>
      </c>
      <c r="AH3433" s="688">
        <f>IFERROR($H3433/SUMIF($A:$A,$A3433,$H:$H)*SUMIF(Summary!$A$110:$A$186,$A3433,Summary!$P$110:$P$186),0)</f>
        <v>0</v>
      </c>
      <c r="AI3433" s="689">
        <f t="shared" ca="1" si="795"/>
        <v>0</v>
      </c>
      <c r="AJ3433" s="688">
        <f>IFERROR(H3433/SUMIF(A:A,A3433,H:H)*SUMIF(Summary!$A$110:$A$186,'Operations Support'!A3433,Summary!$Q$110:$Q$186),0)</f>
        <v>0</v>
      </c>
      <c r="AK3433" s="688">
        <f t="shared" ca="1" si="796"/>
        <v>0</v>
      </c>
      <c r="AM3433" s="688">
        <f>IFERROR($H3433/SUMIF($A:$A,$A3433,$H:$H)*SUMIF(Summary!$A$230:$A$266,$A3433,Summary!$P$230:$P$266),0)</f>
        <v>0</v>
      </c>
      <c r="AN3433" s="688">
        <f>IFERROR($H3433/SUMIF($A:$A,$A3433,$H:$H)*(SUMIF(Summary!$A$230:$A$266,$A3433,Summary!$L$230:$L$266)+SUMIF(Summary!$A$281:$A$317,$A3433,Summary!$L$281:$L$317))-AM3433,0)</f>
        <v>0</v>
      </c>
      <c r="AO3433" s="688">
        <f>IFERROR($H3433/SUMIF($A:$A,$A3433,$H:$H)*SUMIF(Summary!$A$230:$A$266,$A3433,Summary!$Q$230:$Q$266),0)</f>
        <v>0</v>
      </c>
      <c r="AP3433" s="688">
        <f>IFERROR($H3433/SUMIF($A:$A,$A3433,$H:$H)*(SUMIF(Summary!$A$230:$A$266,$A3433,Summary!$L$230:$L$266)+SUMIF(Summary!$A$281:$A$317,$A3433,Summary!$L$281:$L$317))-AO3433,0)</f>
        <v>0</v>
      </c>
      <c r="AQ3433" s="306"/>
      <c r="AR3433" s="688">
        <f t="shared" ca="1" si="797"/>
        <v>0</v>
      </c>
      <c r="AS3433" s="688">
        <f t="shared" ca="1" si="798"/>
        <v>0</v>
      </c>
    </row>
    <row r="3434" spans="1:45" x14ac:dyDescent="0.2">
      <c r="A3434" s="423">
        <v>13231</v>
      </c>
      <c r="B3434" s="424">
        <v>4</v>
      </c>
      <c r="C3434" s="425" t="s">
        <v>306</v>
      </c>
      <c r="D3434" s="422">
        <f t="shared" si="799"/>
        <v>0</v>
      </c>
      <c r="E3434" s="422">
        <f t="shared" si="800"/>
        <v>0</v>
      </c>
      <c r="F3434" s="422">
        <f t="shared" si="801"/>
        <v>0</v>
      </c>
      <c r="G3434" s="422">
        <f t="shared" si="802"/>
        <v>0</v>
      </c>
      <c r="H3434" s="22">
        <f t="shared" si="803"/>
        <v>0</v>
      </c>
      <c r="I3434" s="116">
        <v>0</v>
      </c>
      <c r="J3434" s="116">
        <v>0</v>
      </c>
      <c r="K3434" s="116">
        <v>0</v>
      </c>
      <c r="L3434" s="116">
        <v>0</v>
      </c>
      <c r="M3434" s="22">
        <f t="shared" si="804"/>
        <v>0</v>
      </c>
      <c r="N3434" s="116">
        <v>0</v>
      </c>
      <c r="O3434" s="116">
        <v>0</v>
      </c>
      <c r="P3434" s="116">
        <v>0</v>
      </c>
      <c r="Q3434" s="116">
        <v>0</v>
      </c>
      <c r="R3434" s="22">
        <f t="shared" si="805"/>
        <v>0</v>
      </c>
      <c r="S3434" s="116">
        <v>0</v>
      </c>
      <c r="T3434" s="116">
        <v>0</v>
      </c>
      <c r="U3434" s="116">
        <v>0</v>
      </c>
      <c r="V3434" s="116">
        <v>0</v>
      </c>
      <c r="W3434" s="22">
        <f t="shared" si="806"/>
        <v>0</v>
      </c>
      <c r="X3434" s="22">
        <f t="shared" si="807"/>
        <v>0</v>
      </c>
      <c r="Y3434" s="22">
        <f ca="1">OFFSET('Cost Study'!$B$7,'Operations Support'!$C3434,'Operations Support'!$B3434)*$H3434</f>
        <v>0</v>
      </c>
      <c r="Z3434" s="23">
        <f ca="1">Y3434*'Cost Study'!$B$31</f>
        <v>0</v>
      </c>
      <c r="AA3434" s="23">
        <f ca="1">IF(A3434=10298,1.51,1)*IF($B3434&lt;3,$D3434*'Cost Study'!$B$32*OFFSET('Cost Study'!$B$7,'Operations Support'!$C3434,'Operations Support'!$B3434),0)</f>
        <v>0</v>
      </c>
      <c r="AB3434" s="24">
        <f ca="1">AA3434*'Cost Study'!$B$31</f>
        <v>0</v>
      </c>
      <c r="AC3434" s="23">
        <f ca="1">Y3434*'Cost Study'!$B$31</f>
        <v>0</v>
      </c>
      <c r="AD3434" s="24">
        <f ca="1">AA3434*'Cost Study'!$B$31</f>
        <v>0</v>
      </c>
      <c r="AE3434" s="377">
        <f t="shared" ca="1" si="808"/>
        <v>0</v>
      </c>
      <c r="AF3434" s="377">
        <f t="shared" ca="1" si="809"/>
        <v>0</v>
      </c>
      <c r="AH3434" s="688">
        <f>IFERROR($H3434/SUMIF($A:$A,$A3434,$H:$H)*SUMIF(Summary!$A$110:$A$186,$A3434,Summary!$P$110:$P$186),0)</f>
        <v>0</v>
      </c>
      <c r="AI3434" s="689">
        <f t="shared" ca="1" si="795"/>
        <v>0</v>
      </c>
      <c r="AJ3434" s="688">
        <f>IFERROR(H3434/SUMIF(A:A,A3434,H:H)*SUMIF(Summary!$A$110:$A$186,'Operations Support'!A3434,Summary!$Q$110:$Q$186),0)</f>
        <v>0</v>
      </c>
      <c r="AK3434" s="688">
        <f t="shared" ca="1" si="796"/>
        <v>0</v>
      </c>
      <c r="AM3434" s="688">
        <f>IFERROR($H3434/SUMIF($A:$A,$A3434,$H:$H)*SUMIF(Summary!$A$230:$A$266,$A3434,Summary!$P$230:$P$266),0)</f>
        <v>0</v>
      </c>
      <c r="AN3434" s="688">
        <f>IFERROR($H3434/SUMIF($A:$A,$A3434,$H:$H)*(SUMIF(Summary!$A$230:$A$266,$A3434,Summary!$L$230:$L$266)+SUMIF(Summary!$A$281:$A$317,$A3434,Summary!$L$281:$L$317))-AM3434,0)</f>
        <v>0</v>
      </c>
      <c r="AO3434" s="688">
        <f>IFERROR($H3434/SUMIF($A:$A,$A3434,$H:$H)*SUMIF(Summary!$A$230:$A$266,$A3434,Summary!$Q$230:$Q$266),0)</f>
        <v>0</v>
      </c>
      <c r="AP3434" s="688">
        <f>IFERROR($H3434/SUMIF($A:$A,$A3434,$H:$H)*(SUMIF(Summary!$A$230:$A$266,$A3434,Summary!$L$230:$L$266)+SUMIF(Summary!$A$281:$A$317,$A3434,Summary!$L$281:$L$317))-AO3434,0)</f>
        <v>0</v>
      </c>
      <c r="AQ3434" s="306"/>
      <c r="AR3434" s="688">
        <f t="shared" ca="1" si="797"/>
        <v>0</v>
      </c>
      <c r="AS3434" s="688">
        <f t="shared" ca="1" si="798"/>
        <v>0</v>
      </c>
    </row>
    <row r="3435" spans="1:45" x14ac:dyDescent="0.2">
      <c r="A3435" s="423">
        <v>13231</v>
      </c>
      <c r="B3435" s="424">
        <v>4</v>
      </c>
      <c r="C3435" s="425" t="s">
        <v>307</v>
      </c>
      <c r="D3435" s="422">
        <f t="shared" si="799"/>
        <v>0</v>
      </c>
      <c r="E3435" s="422">
        <f t="shared" si="800"/>
        <v>0</v>
      </c>
      <c r="F3435" s="422">
        <f t="shared" si="801"/>
        <v>0</v>
      </c>
      <c r="G3435" s="422">
        <f t="shared" si="802"/>
        <v>0</v>
      </c>
      <c r="H3435" s="22">
        <f t="shared" si="803"/>
        <v>0</v>
      </c>
      <c r="I3435" s="116">
        <v>0</v>
      </c>
      <c r="J3435" s="116">
        <v>0</v>
      </c>
      <c r="K3435" s="116">
        <v>0</v>
      </c>
      <c r="L3435" s="116">
        <v>0</v>
      </c>
      <c r="M3435" s="22">
        <f t="shared" si="804"/>
        <v>0</v>
      </c>
      <c r="N3435" s="116">
        <v>0</v>
      </c>
      <c r="O3435" s="116">
        <v>0</v>
      </c>
      <c r="P3435" s="116">
        <v>0</v>
      </c>
      <c r="Q3435" s="116">
        <v>0</v>
      </c>
      <c r="R3435" s="22">
        <f t="shared" si="805"/>
        <v>0</v>
      </c>
      <c r="S3435" s="116">
        <v>0</v>
      </c>
      <c r="T3435" s="116">
        <v>0</v>
      </c>
      <c r="U3435" s="116">
        <v>0</v>
      </c>
      <c r="V3435" s="116">
        <v>0</v>
      </c>
      <c r="W3435" s="22">
        <f t="shared" si="806"/>
        <v>0</v>
      </c>
      <c r="X3435" s="22">
        <f t="shared" si="807"/>
        <v>0</v>
      </c>
      <c r="Y3435" s="22">
        <f ca="1">OFFSET('Cost Study'!$B$7,'Operations Support'!$C3435,'Operations Support'!$B3435)*$H3435</f>
        <v>0</v>
      </c>
      <c r="Z3435" s="23">
        <f ca="1">Y3435*'Cost Study'!$B$31</f>
        <v>0</v>
      </c>
      <c r="AA3435" s="23">
        <f ca="1">IF(A3435=10298,1.51,1)*IF($B3435&lt;3,$D3435*'Cost Study'!$B$32*OFFSET('Cost Study'!$B$7,'Operations Support'!$C3435,'Operations Support'!$B3435),0)</f>
        <v>0</v>
      </c>
      <c r="AB3435" s="24">
        <f ca="1">AA3435*'Cost Study'!$B$31</f>
        <v>0</v>
      </c>
      <c r="AC3435" s="23">
        <f ca="1">Y3435*'Cost Study'!$B$31</f>
        <v>0</v>
      </c>
      <c r="AD3435" s="24">
        <f ca="1">AA3435*'Cost Study'!$B$31</f>
        <v>0</v>
      </c>
      <c r="AE3435" s="377">
        <f t="shared" ca="1" si="808"/>
        <v>0</v>
      </c>
      <c r="AF3435" s="377">
        <f t="shared" ca="1" si="809"/>
        <v>0</v>
      </c>
      <c r="AH3435" s="688">
        <f>IFERROR($H3435/SUMIF($A:$A,$A3435,$H:$H)*SUMIF(Summary!$A$110:$A$186,$A3435,Summary!$P$110:$P$186),0)</f>
        <v>0</v>
      </c>
      <c r="AI3435" s="689">
        <f t="shared" ca="1" si="795"/>
        <v>0</v>
      </c>
      <c r="AJ3435" s="688">
        <f>IFERROR(H3435/SUMIF(A:A,A3435,H:H)*SUMIF(Summary!$A$110:$A$186,'Operations Support'!A3435,Summary!$Q$110:$Q$186),0)</f>
        <v>0</v>
      </c>
      <c r="AK3435" s="688">
        <f t="shared" ca="1" si="796"/>
        <v>0</v>
      </c>
      <c r="AM3435" s="688">
        <f>IFERROR($H3435/SUMIF($A:$A,$A3435,$H:$H)*SUMIF(Summary!$A$230:$A$266,$A3435,Summary!$P$230:$P$266),0)</f>
        <v>0</v>
      </c>
      <c r="AN3435" s="688">
        <f>IFERROR($H3435/SUMIF($A:$A,$A3435,$H:$H)*(SUMIF(Summary!$A$230:$A$266,$A3435,Summary!$L$230:$L$266)+SUMIF(Summary!$A$281:$A$317,$A3435,Summary!$L$281:$L$317))-AM3435,0)</f>
        <v>0</v>
      </c>
      <c r="AO3435" s="688">
        <f>IFERROR($H3435/SUMIF($A:$A,$A3435,$H:$H)*SUMIF(Summary!$A$230:$A$266,$A3435,Summary!$Q$230:$Q$266),0)</f>
        <v>0</v>
      </c>
      <c r="AP3435" s="688">
        <f>IFERROR($H3435/SUMIF($A:$A,$A3435,$H:$H)*(SUMIF(Summary!$A$230:$A$266,$A3435,Summary!$L$230:$L$266)+SUMIF(Summary!$A$281:$A$317,$A3435,Summary!$L$281:$L$317))-AO3435,0)</f>
        <v>0</v>
      </c>
      <c r="AQ3435" s="306"/>
      <c r="AR3435" s="688">
        <f t="shared" ca="1" si="797"/>
        <v>0</v>
      </c>
      <c r="AS3435" s="688">
        <f t="shared" ca="1" si="798"/>
        <v>0</v>
      </c>
    </row>
    <row r="3436" spans="1:45" x14ac:dyDescent="0.2">
      <c r="A3436" s="423">
        <v>13231</v>
      </c>
      <c r="B3436" s="424">
        <v>4</v>
      </c>
      <c r="C3436" s="425" t="s">
        <v>308</v>
      </c>
      <c r="D3436" s="422">
        <f t="shared" si="799"/>
        <v>0</v>
      </c>
      <c r="E3436" s="422">
        <f t="shared" si="800"/>
        <v>0</v>
      </c>
      <c r="F3436" s="422">
        <f t="shared" si="801"/>
        <v>0</v>
      </c>
      <c r="G3436" s="422">
        <f t="shared" si="802"/>
        <v>0</v>
      </c>
      <c r="H3436" s="22">
        <f t="shared" si="803"/>
        <v>0</v>
      </c>
      <c r="I3436" s="116">
        <v>0</v>
      </c>
      <c r="J3436" s="116">
        <v>0</v>
      </c>
      <c r="K3436" s="116">
        <v>0</v>
      </c>
      <c r="L3436" s="116">
        <v>0</v>
      </c>
      <c r="M3436" s="22">
        <f t="shared" si="804"/>
        <v>0</v>
      </c>
      <c r="N3436" s="116">
        <v>0</v>
      </c>
      <c r="O3436" s="116">
        <v>0</v>
      </c>
      <c r="P3436" s="116">
        <v>0</v>
      </c>
      <c r="Q3436" s="116">
        <v>0</v>
      </c>
      <c r="R3436" s="22">
        <f t="shared" si="805"/>
        <v>0</v>
      </c>
      <c r="S3436" s="116">
        <v>0</v>
      </c>
      <c r="T3436" s="116">
        <v>0</v>
      </c>
      <c r="U3436" s="116">
        <v>0</v>
      </c>
      <c r="V3436" s="116">
        <v>0</v>
      </c>
      <c r="W3436" s="22">
        <f t="shared" si="806"/>
        <v>0</v>
      </c>
      <c r="X3436" s="22">
        <f t="shared" si="807"/>
        <v>0</v>
      </c>
      <c r="Y3436" s="22">
        <f ca="1">OFFSET('Cost Study'!$B$7,'Operations Support'!$C3436,'Operations Support'!$B3436)*$H3436</f>
        <v>0</v>
      </c>
      <c r="Z3436" s="23">
        <f ca="1">Y3436*'Cost Study'!$B$31</f>
        <v>0</v>
      </c>
      <c r="AA3436" s="23">
        <f ca="1">IF(A3436=10298,1.51,1)*IF($B3436&lt;3,$D3436*'Cost Study'!$B$32*OFFSET('Cost Study'!$B$7,'Operations Support'!$C3436,'Operations Support'!$B3436),0)</f>
        <v>0</v>
      </c>
      <c r="AB3436" s="24">
        <f ca="1">AA3436*'Cost Study'!$B$31</f>
        <v>0</v>
      </c>
      <c r="AC3436" s="23">
        <f ca="1">Y3436*'Cost Study'!$B$31</f>
        <v>0</v>
      </c>
      <c r="AD3436" s="24">
        <f ca="1">AA3436*'Cost Study'!$B$31</f>
        <v>0</v>
      </c>
      <c r="AE3436" s="377">
        <f t="shared" ca="1" si="808"/>
        <v>0</v>
      </c>
      <c r="AF3436" s="377">
        <f t="shared" ca="1" si="809"/>
        <v>0</v>
      </c>
      <c r="AH3436" s="688">
        <f>IFERROR($H3436/SUMIF($A:$A,$A3436,$H:$H)*SUMIF(Summary!$A$110:$A$186,$A3436,Summary!$P$110:$P$186),0)</f>
        <v>0</v>
      </c>
      <c r="AI3436" s="689">
        <f t="shared" ca="1" si="795"/>
        <v>0</v>
      </c>
      <c r="AJ3436" s="688">
        <f>IFERROR(H3436/SUMIF(A:A,A3436,H:H)*SUMIF(Summary!$A$110:$A$186,'Operations Support'!A3436,Summary!$Q$110:$Q$186),0)</f>
        <v>0</v>
      </c>
      <c r="AK3436" s="688">
        <f t="shared" ca="1" si="796"/>
        <v>0</v>
      </c>
      <c r="AM3436" s="688">
        <f>IFERROR($H3436/SUMIF($A:$A,$A3436,$H:$H)*SUMIF(Summary!$A$230:$A$266,$A3436,Summary!$P$230:$P$266),0)</f>
        <v>0</v>
      </c>
      <c r="AN3436" s="688">
        <f>IFERROR($H3436/SUMIF($A:$A,$A3436,$H:$H)*(SUMIF(Summary!$A$230:$A$266,$A3436,Summary!$L$230:$L$266)+SUMIF(Summary!$A$281:$A$317,$A3436,Summary!$L$281:$L$317))-AM3436,0)</f>
        <v>0</v>
      </c>
      <c r="AO3436" s="688">
        <f>IFERROR($H3436/SUMIF($A:$A,$A3436,$H:$H)*SUMIF(Summary!$A$230:$A$266,$A3436,Summary!$Q$230:$Q$266),0)</f>
        <v>0</v>
      </c>
      <c r="AP3436" s="688">
        <f>IFERROR($H3436/SUMIF($A:$A,$A3436,$H:$H)*(SUMIF(Summary!$A$230:$A$266,$A3436,Summary!$L$230:$L$266)+SUMIF(Summary!$A$281:$A$317,$A3436,Summary!$L$281:$L$317))-AO3436,0)</f>
        <v>0</v>
      </c>
      <c r="AQ3436" s="306"/>
      <c r="AR3436" s="688">
        <f t="shared" ca="1" si="797"/>
        <v>0</v>
      </c>
      <c r="AS3436" s="688">
        <f t="shared" ca="1" si="798"/>
        <v>0</v>
      </c>
    </row>
    <row r="3437" spans="1:45" x14ac:dyDescent="0.2">
      <c r="A3437" s="423">
        <v>13231</v>
      </c>
      <c r="B3437" s="424">
        <v>4</v>
      </c>
      <c r="C3437" s="425" t="s">
        <v>309</v>
      </c>
      <c r="D3437" s="422">
        <f t="shared" si="799"/>
        <v>0</v>
      </c>
      <c r="E3437" s="422">
        <f t="shared" si="800"/>
        <v>0</v>
      </c>
      <c r="F3437" s="422">
        <f t="shared" si="801"/>
        <v>0</v>
      </c>
      <c r="G3437" s="422">
        <f t="shared" si="802"/>
        <v>0</v>
      </c>
      <c r="H3437" s="22">
        <f t="shared" si="803"/>
        <v>0</v>
      </c>
      <c r="I3437" s="116">
        <v>0</v>
      </c>
      <c r="J3437" s="116">
        <v>0</v>
      </c>
      <c r="K3437" s="116">
        <v>0</v>
      </c>
      <c r="L3437" s="116">
        <v>0</v>
      </c>
      <c r="M3437" s="22">
        <f t="shared" si="804"/>
        <v>0</v>
      </c>
      <c r="N3437" s="116">
        <v>0</v>
      </c>
      <c r="O3437" s="116">
        <v>0</v>
      </c>
      <c r="P3437" s="116">
        <v>0</v>
      </c>
      <c r="Q3437" s="116">
        <v>0</v>
      </c>
      <c r="R3437" s="22">
        <f t="shared" si="805"/>
        <v>0</v>
      </c>
      <c r="S3437" s="116">
        <v>0</v>
      </c>
      <c r="T3437" s="116">
        <v>0</v>
      </c>
      <c r="U3437" s="116">
        <v>0</v>
      </c>
      <c r="V3437" s="116">
        <v>0</v>
      </c>
      <c r="W3437" s="22">
        <f t="shared" si="806"/>
        <v>0</v>
      </c>
      <c r="X3437" s="22">
        <f t="shared" si="807"/>
        <v>0</v>
      </c>
      <c r="Y3437" s="22">
        <f ca="1">OFFSET('Cost Study'!$B$7,'Operations Support'!$C3437,'Operations Support'!$B3437)*$H3437</f>
        <v>0</v>
      </c>
      <c r="Z3437" s="23">
        <f ca="1">Y3437*'Cost Study'!$B$31</f>
        <v>0</v>
      </c>
      <c r="AA3437" s="23">
        <f ca="1">IF(A3437=10298,1.51,1)*IF($B3437&lt;3,$D3437*'Cost Study'!$B$32*OFFSET('Cost Study'!$B$7,'Operations Support'!$C3437,'Operations Support'!$B3437),0)</f>
        <v>0</v>
      </c>
      <c r="AB3437" s="24">
        <f ca="1">AA3437*'Cost Study'!$B$31</f>
        <v>0</v>
      </c>
      <c r="AC3437" s="23">
        <f ca="1">Y3437*'Cost Study'!$B$31</f>
        <v>0</v>
      </c>
      <c r="AD3437" s="24">
        <f ca="1">AA3437*'Cost Study'!$B$31</f>
        <v>0</v>
      </c>
      <c r="AE3437" s="377">
        <f t="shared" ca="1" si="808"/>
        <v>0</v>
      </c>
      <c r="AF3437" s="377">
        <f t="shared" ca="1" si="809"/>
        <v>0</v>
      </c>
      <c r="AH3437" s="688">
        <f>IFERROR($H3437/SUMIF($A:$A,$A3437,$H:$H)*SUMIF(Summary!$A$110:$A$186,$A3437,Summary!$P$110:$P$186),0)</f>
        <v>0</v>
      </c>
      <c r="AI3437" s="689">
        <f t="shared" ca="1" si="795"/>
        <v>0</v>
      </c>
      <c r="AJ3437" s="688">
        <f>IFERROR(H3437/SUMIF(A:A,A3437,H:H)*SUMIF(Summary!$A$110:$A$186,'Operations Support'!A3437,Summary!$Q$110:$Q$186),0)</f>
        <v>0</v>
      </c>
      <c r="AK3437" s="688">
        <f t="shared" ca="1" si="796"/>
        <v>0</v>
      </c>
      <c r="AM3437" s="688">
        <f>IFERROR($H3437/SUMIF($A:$A,$A3437,$H:$H)*SUMIF(Summary!$A$230:$A$266,$A3437,Summary!$P$230:$P$266),0)</f>
        <v>0</v>
      </c>
      <c r="AN3437" s="688">
        <f>IFERROR($H3437/SUMIF($A:$A,$A3437,$H:$H)*(SUMIF(Summary!$A$230:$A$266,$A3437,Summary!$L$230:$L$266)+SUMIF(Summary!$A$281:$A$317,$A3437,Summary!$L$281:$L$317))-AM3437,0)</f>
        <v>0</v>
      </c>
      <c r="AO3437" s="688">
        <f>IFERROR($H3437/SUMIF($A:$A,$A3437,$H:$H)*SUMIF(Summary!$A$230:$A$266,$A3437,Summary!$Q$230:$Q$266),0)</f>
        <v>0</v>
      </c>
      <c r="AP3437" s="688">
        <f>IFERROR($H3437/SUMIF($A:$A,$A3437,$H:$H)*(SUMIF(Summary!$A$230:$A$266,$A3437,Summary!$L$230:$L$266)+SUMIF(Summary!$A$281:$A$317,$A3437,Summary!$L$281:$L$317))-AO3437,0)</f>
        <v>0</v>
      </c>
      <c r="AQ3437" s="306"/>
      <c r="AR3437" s="688">
        <f t="shared" ca="1" si="797"/>
        <v>0</v>
      </c>
      <c r="AS3437" s="688">
        <f t="shared" ca="1" si="798"/>
        <v>0</v>
      </c>
    </row>
    <row r="3438" spans="1:45" x14ac:dyDescent="0.2">
      <c r="A3438" s="423">
        <v>13231</v>
      </c>
      <c r="B3438" s="424">
        <v>4</v>
      </c>
      <c r="C3438" s="425" t="s">
        <v>310</v>
      </c>
      <c r="D3438" s="422">
        <f t="shared" si="799"/>
        <v>0</v>
      </c>
      <c r="E3438" s="422">
        <f t="shared" si="800"/>
        <v>0</v>
      </c>
      <c r="F3438" s="422">
        <f t="shared" si="801"/>
        <v>0</v>
      </c>
      <c r="G3438" s="422">
        <f t="shared" si="802"/>
        <v>0</v>
      </c>
      <c r="H3438" s="22">
        <f t="shared" si="803"/>
        <v>0</v>
      </c>
      <c r="I3438" s="116">
        <v>0</v>
      </c>
      <c r="J3438" s="116">
        <v>0</v>
      </c>
      <c r="K3438" s="116">
        <v>0</v>
      </c>
      <c r="L3438" s="116">
        <v>0</v>
      </c>
      <c r="M3438" s="22">
        <f t="shared" si="804"/>
        <v>0</v>
      </c>
      <c r="N3438" s="116">
        <v>0</v>
      </c>
      <c r="O3438" s="116">
        <v>0</v>
      </c>
      <c r="P3438" s="116">
        <v>0</v>
      </c>
      <c r="Q3438" s="116">
        <v>0</v>
      </c>
      <c r="R3438" s="22">
        <f t="shared" si="805"/>
        <v>0</v>
      </c>
      <c r="S3438" s="116">
        <v>0</v>
      </c>
      <c r="T3438" s="116">
        <v>0</v>
      </c>
      <c r="U3438" s="116">
        <v>0</v>
      </c>
      <c r="V3438" s="116">
        <v>0</v>
      </c>
      <c r="W3438" s="22">
        <f t="shared" si="806"/>
        <v>0</v>
      </c>
      <c r="X3438" s="22">
        <f t="shared" si="807"/>
        <v>0</v>
      </c>
      <c r="Y3438" s="22">
        <f ca="1">OFFSET('Cost Study'!$B$7,'Operations Support'!$C3438,'Operations Support'!$B3438)*$H3438</f>
        <v>0</v>
      </c>
      <c r="Z3438" s="23">
        <f ca="1">Y3438*'Cost Study'!$B$31</f>
        <v>0</v>
      </c>
      <c r="AA3438" s="23">
        <f ca="1">IF(A3438=10298,1.51,1)*IF($B3438&lt;3,$D3438*'Cost Study'!$B$32*OFFSET('Cost Study'!$B$7,'Operations Support'!$C3438,'Operations Support'!$B3438),0)</f>
        <v>0</v>
      </c>
      <c r="AB3438" s="24">
        <f ca="1">AA3438*'Cost Study'!$B$31</f>
        <v>0</v>
      </c>
      <c r="AC3438" s="23">
        <f ca="1">Y3438*'Cost Study'!$B$31</f>
        <v>0</v>
      </c>
      <c r="AD3438" s="24">
        <f ca="1">AA3438*'Cost Study'!$B$31</f>
        <v>0</v>
      </c>
      <c r="AE3438" s="377">
        <f t="shared" ca="1" si="808"/>
        <v>0</v>
      </c>
      <c r="AF3438" s="377">
        <f t="shared" ca="1" si="809"/>
        <v>0</v>
      </c>
      <c r="AH3438" s="688">
        <f>IFERROR($H3438/SUMIF($A:$A,$A3438,$H:$H)*SUMIF(Summary!$A$110:$A$186,$A3438,Summary!$P$110:$P$186),0)</f>
        <v>0</v>
      </c>
      <c r="AI3438" s="689">
        <f t="shared" ref="AI3438:AI3501" ca="1" si="810">Z3438+AB3438-AH3438</f>
        <v>0</v>
      </c>
      <c r="AJ3438" s="688">
        <f>IFERROR(H3438/SUMIF(A:A,A3438,H:H)*SUMIF(Summary!$A$110:$A$186,'Operations Support'!A3438,Summary!$Q$110:$Q$186),0)</f>
        <v>0</v>
      </c>
      <c r="AK3438" s="688">
        <f t="shared" ref="AK3438:AK3501" ca="1" si="811">AC3438+AD3438-AJ3438</f>
        <v>0</v>
      </c>
      <c r="AM3438" s="688">
        <f>IFERROR($H3438/SUMIF($A:$A,$A3438,$H:$H)*SUMIF(Summary!$A$230:$A$266,$A3438,Summary!$P$230:$P$266),0)</f>
        <v>0</v>
      </c>
      <c r="AN3438" s="688">
        <f>IFERROR($H3438/SUMIF($A:$A,$A3438,$H:$H)*(SUMIF(Summary!$A$230:$A$266,$A3438,Summary!$L$230:$L$266)+SUMIF(Summary!$A$281:$A$317,$A3438,Summary!$L$281:$L$317))-AM3438,0)</f>
        <v>0</v>
      </c>
      <c r="AO3438" s="688">
        <f>IFERROR($H3438/SUMIF($A:$A,$A3438,$H:$H)*SUMIF(Summary!$A$230:$A$266,$A3438,Summary!$Q$230:$Q$266),0)</f>
        <v>0</v>
      </c>
      <c r="AP3438" s="688">
        <f>IFERROR($H3438/SUMIF($A:$A,$A3438,$H:$H)*(SUMIF(Summary!$A$230:$A$266,$A3438,Summary!$L$230:$L$266)+SUMIF(Summary!$A$281:$A$317,$A3438,Summary!$L$281:$L$317))-AO3438,0)</f>
        <v>0</v>
      </c>
      <c r="AQ3438" s="306"/>
      <c r="AR3438" s="688">
        <f t="shared" ref="AR3438:AR3501" ca="1" si="812">AI3438+AN3438</f>
        <v>0</v>
      </c>
      <c r="AS3438" s="688">
        <f t="shared" ref="AS3438:AS3501" ca="1" si="813">AK3438+AP3438</f>
        <v>0</v>
      </c>
    </row>
    <row r="3439" spans="1:45" x14ac:dyDescent="0.2">
      <c r="A3439" s="423">
        <v>13231</v>
      </c>
      <c r="B3439" s="424">
        <v>4</v>
      </c>
      <c r="C3439" s="425" t="s">
        <v>311</v>
      </c>
      <c r="D3439" s="422">
        <f t="shared" si="799"/>
        <v>0</v>
      </c>
      <c r="E3439" s="422">
        <f t="shared" si="800"/>
        <v>0</v>
      </c>
      <c r="F3439" s="422">
        <f t="shared" si="801"/>
        <v>0</v>
      </c>
      <c r="G3439" s="422">
        <f t="shared" si="802"/>
        <v>0</v>
      </c>
      <c r="H3439" s="22">
        <f t="shared" si="803"/>
        <v>0</v>
      </c>
      <c r="I3439" s="116">
        <v>0</v>
      </c>
      <c r="J3439" s="116">
        <v>0</v>
      </c>
      <c r="K3439" s="116">
        <v>0</v>
      </c>
      <c r="L3439" s="116">
        <v>0</v>
      </c>
      <c r="M3439" s="22">
        <f t="shared" si="804"/>
        <v>0</v>
      </c>
      <c r="N3439" s="116">
        <v>0</v>
      </c>
      <c r="O3439" s="116">
        <v>0</v>
      </c>
      <c r="P3439" s="116">
        <v>0</v>
      </c>
      <c r="Q3439" s="116">
        <v>0</v>
      </c>
      <c r="R3439" s="22">
        <f t="shared" si="805"/>
        <v>0</v>
      </c>
      <c r="S3439" s="116">
        <v>0</v>
      </c>
      <c r="T3439" s="116">
        <v>0</v>
      </c>
      <c r="U3439" s="116">
        <v>0</v>
      </c>
      <c r="V3439" s="116">
        <v>0</v>
      </c>
      <c r="W3439" s="22">
        <f t="shared" si="806"/>
        <v>0</v>
      </c>
      <c r="X3439" s="22">
        <f t="shared" si="807"/>
        <v>0</v>
      </c>
      <c r="Y3439" s="22">
        <f ca="1">OFFSET('Cost Study'!$B$7,'Operations Support'!$C3439,'Operations Support'!$B3439)*$H3439</f>
        <v>0</v>
      </c>
      <c r="Z3439" s="23">
        <f ca="1">Y3439*'Cost Study'!$B$31</f>
        <v>0</v>
      </c>
      <c r="AA3439" s="23">
        <f ca="1">IF(A3439=10298,1.51,1)*IF($B3439&lt;3,$D3439*'Cost Study'!$B$32*OFFSET('Cost Study'!$B$7,'Operations Support'!$C3439,'Operations Support'!$B3439),0)</f>
        <v>0</v>
      </c>
      <c r="AB3439" s="24">
        <f ca="1">AA3439*'Cost Study'!$B$31</f>
        <v>0</v>
      </c>
      <c r="AC3439" s="23">
        <f ca="1">Y3439*'Cost Study'!$B$31</f>
        <v>0</v>
      </c>
      <c r="AD3439" s="24">
        <f ca="1">AA3439*'Cost Study'!$B$31</f>
        <v>0</v>
      </c>
      <c r="AE3439" s="377">
        <f t="shared" ca="1" si="808"/>
        <v>0</v>
      </c>
      <c r="AF3439" s="377">
        <f t="shared" ca="1" si="809"/>
        <v>0</v>
      </c>
      <c r="AH3439" s="688">
        <f>IFERROR($H3439/SUMIF($A:$A,$A3439,$H:$H)*SUMIF(Summary!$A$110:$A$186,$A3439,Summary!$P$110:$P$186),0)</f>
        <v>0</v>
      </c>
      <c r="AI3439" s="689">
        <f t="shared" ca="1" si="810"/>
        <v>0</v>
      </c>
      <c r="AJ3439" s="688">
        <f>IFERROR(H3439/SUMIF(A:A,A3439,H:H)*SUMIF(Summary!$A$110:$A$186,'Operations Support'!A3439,Summary!$Q$110:$Q$186),0)</f>
        <v>0</v>
      </c>
      <c r="AK3439" s="688">
        <f t="shared" ca="1" si="811"/>
        <v>0</v>
      </c>
      <c r="AM3439" s="688">
        <f>IFERROR($H3439/SUMIF($A:$A,$A3439,$H:$H)*SUMIF(Summary!$A$230:$A$266,$A3439,Summary!$P$230:$P$266),0)</f>
        <v>0</v>
      </c>
      <c r="AN3439" s="688">
        <f>IFERROR($H3439/SUMIF($A:$A,$A3439,$H:$H)*(SUMIF(Summary!$A$230:$A$266,$A3439,Summary!$L$230:$L$266)+SUMIF(Summary!$A$281:$A$317,$A3439,Summary!$L$281:$L$317))-AM3439,0)</f>
        <v>0</v>
      </c>
      <c r="AO3439" s="688">
        <f>IFERROR($H3439/SUMIF($A:$A,$A3439,$H:$H)*SUMIF(Summary!$A$230:$A$266,$A3439,Summary!$Q$230:$Q$266),0)</f>
        <v>0</v>
      </c>
      <c r="AP3439" s="688">
        <f>IFERROR($H3439/SUMIF($A:$A,$A3439,$H:$H)*(SUMIF(Summary!$A$230:$A$266,$A3439,Summary!$L$230:$L$266)+SUMIF(Summary!$A$281:$A$317,$A3439,Summary!$L$281:$L$317))-AO3439,0)</f>
        <v>0</v>
      </c>
      <c r="AQ3439" s="306"/>
      <c r="AR3439" s="688">
        <f t="shared" ca="1" si="812"/>
        <v>0</v>
      </c>
      <c r="AS3439" s="688">
        <f t="shared" ca="1" si="813"/>
        <v>0</v>
      </c>
    </row>
    <row r="3440" spans="1:45" x14ac:dyDescent="0.2">
      <c r="A3440" s="423">
        <v>13231</v>
      </c>
      <c r="B3440" s="424">
        <v>4</v>
      </c>
      <c r="C3440" s="425" t="s">
        <v>312</v>
      </c>
      <c r="D3440" s="422">
        <f t="shared" si="799"/>
        <v>0</v>
      </c>
      <c r="E3440" s="422">
        <f t="shared" si="800"/>
        <v>0</v>
      </c>
      <c r="F3440" s="422">
        <f t="shared" si="801"/>
        <v>0</v>
      </c>
      <c r="G3440" s="422">
        <f t="shared" si="802"/>
        <v>0</v>
      </c>
      <c r="H3440" s="22">
        <f t="shared" si="803"/>
        <v>0</v>
      </c>
      <c r="I3440" s="116">
        <v>0</v>
      </c>
      <c r="J3440" s="116">
        <v>0</v>
      </c>
      <c r="K3440" s="116">
        <v>0</v>
      </c>
      <c r="L3440" s="116">
        <v>0</v>
      </c>
      <c r="M3440" s="22">
        <f t="shared" si="804"/>
        <v>0</v>
      </c>
      <c r="N3440" s="116">
        <v>0</v>
      </c>
      <c r="O3440" s="116">
        <v>0</v>
      </c>
      <c r="P3440" s="116">
        <v>0</v>
      </c>
      <c r="Q3440" s="116">
        <v>0</v>
      </c>
      <c r="R3440" s="22">
        <f t="shared" si="805"/>
        <v>0</v>
      </c>
      <c r="S3440" s="116">
        <v>0</v>
      </c>
      <c r="T3440" s="116">
        <v>0</v>
      </c>
      <c r="U3440" s="116">
        <v>0</v>
      </c>
      <c r="V3440" s="116">
        <v>0</v>
      </c>
      <c r="W3440" s="22">
        <f t="shared" si="806"/>
        <v>0</v>
      </c>
      <c r="X3440" s="22">
        <f t="shared" si="807"/>
        <v>0</v>
      </c>
      <c r="Y3440" s="22">
        <f ca="1">OFFSET('Cost Study'!$B$7,'Operations Support'!$C3440,'Operations Support'!$B3440)*$H3440</f>
        <v>0</v>
      </c>
      <c r="Z3440" s="23">
        <f ca="1">Y3440*'Cost Study'!$B$31</f>
        <v>0</v>
      </c>
      <c r="AA3440" s="23">
        <f ca="1">IF(A3440=10298,1.51,1)*IF($B3440&lt;3,$D3440*'Cost Study'!$B$32*OFFSET('Cost Study'!$B$7,'Operations Support'!$C3440,'Operations Support'!$B3440),0)</f>
        <v>0</v>
      </c>
      <c r="AB3440" s="24">
        <f ca="1">AA3440*'Cost Study'!$B$31</f>
        <v>0</v>
      </c>
      <c r="AC3440" s="23">
        <f ca="1">Y3440*'Cost Study'!$B$31</f>
        <v>0</v>
      </c>
      <c r="AD3440" s="24">
        <f ca="1">AA3440*'Cost Study'!$B$31</f>
        <v>0</v>
      </c>
      <c r="AE3440" s="377">
        <f t="shared" ca="1" si="808"/>
        <v>0</v>
      </c>
      <c r="AF3440" s="377">
        <f t="shared" ca="1" si="809"/>
        <v>0</v>
      </c>
      <c r="AH3440" s="688">
        <f>IFERROR($H3440/SUMIF($A:$A,$A3440,$H:$H)*SUMIF(Summary!$A$110:$A$186,$A3440,Summary!$P$110:$P$186),0)</f>
        <v>0</v>
      </c>
      <c r="AI3440" s="689">
        <f t="shared" ca="1" si="810"/>
        <v>0</v>
      </c>
      <c r="AJ3440" s="688">
        <f>IFERROR(H3440/SUMIF(A:A,A3440,H:H)*SUMIF(Summary!$A$110:$A$186,'Operations Support'!A3440,Summary!$Q$110:$Q$186),0)</f>
        <v>0</v>
      </c>
      <c r="AK3440" s="688">
        <f t="shared" ca="1" si="811"/>
        <v>0</v>
      </c>
      <c r="AM3440" s="688">
        <f>IFERROR($H3440/SUMIF($A:$A,$A3440,$H:$H)*SUMIF(Summary!$A$230:$A$266,$A3440,Summary!$P$230:$P$266),0)</f>
        <v>0</v>
      </c>
      <c r="AN3440" s="688">
        <f>IFERROR($H3440/SUMIF($A:$A,$A3440,$H:$H)*(SUMIF(Summary!$A$230:$A$266,$A3440,Summary!$L$230:$L$266)+SUMIF(Summary!$A$281:$A$317,$A3440,Summary!$L$281:$L$317))-AM3440,0)</f>
        <v>0</v>
      </c>
      <c r="AO3440" s="688">
        <f>IFERROR($H3440/SUMIF($A:$A,$A3440,$H:$H)*SUMIF(Summary!$A$230:$A$266,$A3440,Summary!$Q$230:$Q$266),0)</f>
        <v>0</v>
      </c>
      <c r="AP3440" s="688">
        <f>IFERROR($H3440/SUMIF($A:$A,$A3440,$H:$H)*(SUMIF(Summary!$A$230:$A$266,$A3440,Summary!$L$230:$L$266)+SUMIF(Summary!$A$281:$A$317,$A3440,Summary!$L$281:$L$317))-AO3440,0)</f>
        <v>0</v>
      </c>
      <c r="AQ3440" s="306"/>
      <c r="AR3440" s="688">
        <f t="shared" ca="1" si="812"/>
        <v>0</v>
      </c>
      <c r="AS3440" s="688">
        <f t="shared" ca="1" si="813"/>
        <v>0</v>
      </c>
    </row>
    <row r="3441" spans="1:45" x14ac:dyDescent="0.2">
      <c r="A3441" s="423">
        <v>13231</v>
      </c>
      <c r="B3441" s="424">
        <v>4</v>
      </c>
      <c r="C3441" s="425" t="s">
        <v>313</v>
      </c>
      <c r="D3441" s="422">
        <f t="shared" si="799"/>
        <v>0</v>
      </c>
      <c r="E3441" s="422">
        <f t="shared" si="800"/>
        <v>0</v>
      </c>
      <c r="F3441" s="422">
        <f t="shared" si="801"/>
        <v>0</v>
      </c>
      <c r="G3441" s="422">
        <f t="shared" si="802"/>
        <v>0</v>
      </c>
      <c r="H3441" s="22">
        <f t="shared" si="803"/>
        <v>0</v>
      </c>
      <c r="I3441" s="116">
        <v>0</v>
      </c>
      <c r="J3441" s="116">
        <v>0</v>
      </c>
      <c r="K3441" s="116">
        <v>0</v>
      </c>
      <c r="L3441" s="116">
        <v>0</v>
      </c>
      <c r="M3441" s="22">
        <f t="shared" si="804"/>
        <v>0</v>
      </c>
      <c r="N3441" s="116">
        <v>0</v>
      </c>
      <c r="O3441" s="116">
        <v>0</v>
      </c>
      <c r="P3441" s="116">
        <v>0</v>
      </c>
      <c r="Q3441" s="116">
        <v>0</v>
      </c>
      <c r="R3441" s="22">
        <f t="shared" si="805"/>
        <v>0</v>
      </c>
      <c r="S3441" s="116">
        <v>0</v>
      </c>
      <c r="T3441" s="116">
        <v>0</v>
      </c>
      <c r="U3441" s="116">
        <v>0</v>
      </c>
      <c r="V3441" s="116">
        <v>0</v>
      </c>
      <c r="W3441" s="22">
        <f t="shared" si="806"/>
        <v>0</v>
      </c>
      <c r="X3441" s="22">
        <f t="shared" si="807"/>
        <v>0</v>
      </c>
      <c r="Y3441" s="22">
        <f ca="1">OFFSET('Cost Study'!$B$7,'Operations Support'!$C3441,'Operations Support'!$B3441)*$H3441</f>
        <v>0</v>
      </c>
      <c r="Z3441" s="23">
        <f ca="1">Y3441*'Cost Study'!$B$31</f>
        <v>0</v>
      </c>
      <c r="AA3441" s="23">
        <f ca="1">IF(A3441=10298,1.51,1)*IF($B3441&lt;3,$D3441*'Cost Study'!$B$32*OFFSET('Cost Study'!$B$7,'Operations Support'!$C3441,'Operations Support'!$B3441),0)</f>
        <v>0</v>
      </c>
      <c r="AB3441" s="24">
        <f ca="1">AA3441*'Cost Study'!$B$31</f>
        <v>0</v>
      </c>
      <c r="AC3441" s="23">
        <f ca="1">Y3441*'Cost Study'!$B$31</f>
        <v>0</v>
      </c>
      <c r="AD3441" s="24">
        <f ca="1">AA3441*'Cost Study'!$B$31</f>
        <v>0</v>
      </c>
      <c r="AE3441" s="377">
        <f t="shared" ca="1" si="808"/>
        <v>0</v>
      </c>
      <c r="AF3441" s="377">
        <f t="shared" ca="1" si="809"/>
        <v>0</v>
      </c>
      <c r="AH3441" s="688">
        <f>IFERROR($H3441/SUMIF($A:$A,$A3441,$H:$H)*SUMIF(Summary!$A$110:$A$186,$A3441,Summary!$P$110:$P$186),0)</f>
        <v>0</v>
      </c>
      <c r="AI3441" s="689">
        <f t="shared" ca="1" si="810"/>
        <v>0</v>
      </c>
      <c r="AJ3441" s="688">
        <f>IFERROR(H3441/SUMIF(A:A,A3441,H:H)*SUMIF(Summary!$A$110:$A$186,'Operations Support'!A3441,Summary!$Q$110:$Q$186),0)</f>
        <v>0</v>
      </c>
      <c r="AK3441" s="688">
        <f t="shared" ca="1" si="811"/>
        <v>0</v>
      </c>
      <c r="AM3441" s="688">
        <f>IFERROR($H3441/SUMIF($A:$A,$A3441,$H:$H)*SUMIF(Summary!$A$230:$A$266,$A3441,Summary!$P$230:$P$266),0)</f>
        <v>0</v>
      </c>
      <c r="AN3441" s="688">
        <f>IFERROR($H3441/SUMIF($A:$A,$A3441,$H:$H)*(SUMIF(Summary!$A$230:$A$266,$A3441,Summary!$L$230:$L$266)+SUMIF(Summary!$A$281:$A$317,$A3441,Summary!$L$281:$L$317))-AM3441,0)</f>
        <v>0</v>
      </c>
      <c r="AO3441" s="688">
        <f>IFERROR($H3441/SUMIF($A:$A,$A3441,$H:$H)*SUMIF(Summary!$A$230:$A$266,$A3441,Summary!$Q$230:$Q$266),0)</f>
        <v>0</v>
      </c>
      <c r="AP3441" s="688">
        <f>IFERROR($H3441/SUMIF($A:$A,$A3441,$H:$H)*(SUMIF(Summary!$A$230:$A$266,$A3441,Summary!$L$230:$L$266)+SUMIF(Summary!$A$281:$A$317,$A3441,Summary!$L$281:$L$317))-AO3441,0)</f>
        <v>0</v>
      </c>
      <c r="AQ3441" s="306"/>
      <c r="AR3441" s="688">
        <f t="shared" ca="1" si="812"/>
        <v>0</v>
      </c>
      <c r="AS3441" s="688">
        <f t="shared" ca="1" si="813"/>
        <v>0</v>
      </c>
    </row>
    <row r="3442" spans="1:45" x14ac:dyDescent="0.2">
      <c r="A3442" s="423">
        <v>13231</v>
      </c>
      <c r="B3442" s="424">
        <v>4</v>
      </c>
      <c r="C3442" s="425" t="s">
        <v>314</v>
      </c>
      <c r="D3442" s="422">
        <f t="shared" si="799"/>
        <v>0</v>
      </c>
      <c r="E3442" s="422">
        <f t="shared" si="800"/>
        <v>0</v>
      </c>
      <c r="F3442" s="422">
        <f t="shared" si="801"/>
        <v>0</v>
      </c>
      <c r="G3442" s="422">
        <f t="shared" si="802"/>
        <v>0</v>
      </c>
      <c r="H3442" s="22">
        <f t="shared" si="803"/>
        <v>0</v>
      </c>
      <c r="I3442" s="116">
        <v>0</v>
      </c>
      <c r="J3442" s="116">
        <v>0</v>
      </c>
      <c r="K3442" s="116">
        <v>0</v>
      </c>
      <c r="L3442" s="116">
        <v>0</v>
      </c>
      <c r="M3442" s="22">
        <f t="shared" si="804"/>
        <v>0</v>
      </c>
      <c r="N3442" s="116">
        <v>0</v>
      </c>
      <c r="O3442" s="116">
        <v>0</v>
      </c>
      <c r="P3442" s="116">
        <v>0</v>
      </c>
      <c r="Q3442" s="116">
        <v>0</v>
      </c>
      <c r="R3442" s="22">
        <f t="shared" si="805"/>
        <v>0</v>
      </c>
      <c r="S3442" s="116">
        <v>0</v>
      </c>
      <c r="T3442" s="116">
        <v>0</v>
      </c>
      <c r="U3442" s="116">
        <v>0</v>
      </c>
      <c r="V3442" s="116">
        <v>0</v>
      </c>
      <c r="W3442" s="22">
        <f t="shared" si="806"/>
        <v>0</v>
      </c>
      <c r="X3442" s="22">
        <f t="shared" si="807"/>
        <v>0</v>
      </c>
      <c r="Y3442" s="22">
        <f ca="1">OFFSET('Cost Study'!$B$7,'Operations Support'!$C3442,'Operations Support'!$B3442)*$H3442</f>
        <v>0</v>
      </c>
      <c r="Z3442" s="23">
        <f ca="1">Y3442*'Cost Study'!$B$31</f>
        <v>0</v>
      </c>
      <c r="AA3442" s="23">
        <f ca="1">IF(A3442=10298,1.51,1)*IF($B3442&lt;3,$D3442*'Cost Study'!$B$32*OFFSET('Cost Study'!$B$7,'Operations Support'!$C3442,'Operations Support'!$B3442),0)</f>
        <v>0</v>
      </c>
      <c r="AB3442" s="24">
        <f ca="1">AA3442*'Cost Study'!$B$31</f>
        <v>0</v>
      </c>
      <c r="AC3442" s="23">
        <f ca="1">Y3442*'Cost Study'!$B$31</f>
        <v>0</v>
      </c>
      <c r="AD3442" s="24">
        <f ca="1">AA3442*'Cost Study'!$B$31</f>
        <v>0</v>
      </c>
      <c r="AE3442" s="377">
        <f t="shared" ca="1" si="808"/>
        <v>0</v>
      </c>
      <c r="AF3442" s="377">
        <f t="shared" ca="1" si="809"/>
        <v>0</v>
      </c>
      <c r="AH3442" s="688">
        <f>IFERROR($H3442/SUMIF($A:$A,$A3442,$H:$H)*SUMIF(Summary!$A$110:$A$186,$A3442,Summary!$P$110:$P$186),0)</f>
        <v>0</v>
      </c>
      <c r="AI3442" s="689">
        <f t="shared" ca="1" si="810"/>
        <v>0</v>
      </c>
      <c r="AJ3442" s="688">
        <f>IFERROR(H3442/SUMIF(A:A,A3442,H:H)*SUMIF(Summary!$A$110:$A$186,'Operations Support'!A3442,Summary!$Q$110:$Q$186),0)</f>
        <v>0</v>
      </c>
      <c r="AK3442" s="688">
        <f t="shared" ca="1" si="811"/>
        <v>0</v>
      </c>
      <c r="AM3442" s="688">
        <f>IFERROR($H3442/SUMIF($A:$A,$A3442,$H:$H)*SUMIF(Summary!$A$230:$A$266,$A3442,Summary!$P$230:$P$266),0)</f>
        <v>0</v>
      </c>
      <c r="AN3442" s="688">
        <f>IFERROR($H3442/SUMIF($A:$A,$A3442,$H:$H)*(SUMIF(Summary!$A$230:$A$266,$A3442,Summary!$L$230:$L$266)+SUMIF(Summary!$A$281:$A$317,$A3442,Summary!$L$281:$L$317))-AM3442,0)</f>
        <v>0</v>
      </c>
      <c r="AO3442" s="688">
        <f>IFERROR($H3442/SUMIF($A:$A,$A3442,$H:$H)*SUMIF(Summary!$A$230:$A$266,$A3442,Summary!$Q$230:$Q$266),0)</f>
        <v>0</v>
      </c>
      <c r="AP3442" s="688">
        <f>IFERROR($H3442/SUMIF($A:$A,$A3442,$H:$H)*(SUMIF(Summary!$A$230:$A$266,$A3442,Summary!$L$230:$L$266)+SUMIF(Summary!$A$281:$A$317,$A3442,Summary!$L$281:$L$317))-AO3442,0)</f>
        <v>0</v>
      </c>
      <c r="AQ3442" s="306"/>
      <c r="AR3442" s="688">
        <f t="shared" ca="1" si="812"/>
        <v>0</v>
      </c>
      <c r="AS3442" s="688">
        <f t="shared" ca="1" si="813"/>
        <v>0</v>
      </c>
    </row>
    <row r="3443" spans="1:45" x14ac:dyDescent="0.2">
      <c r="A3443" s="423">
        <v>13231</v>
      </c>
      <c r="B3443" s="424">
        <v>4</v>
      </c>
      <c r="C3443" s="425" t="s">
        <v>315</v>
      </c>
      <c r="D3443" s="422">
        <f t="shared" si="799"/>
        <v>0</v>
      </c>
      <c r="E3443" s="422">
        <f t="shared" si="800"/>
        <v>0</v>
      </c>
      <c r="F3443" s="422">
        <f t="shared" si="801"/>
        <v>0</v>
      </c>
      <c r="G3443" s="422">
        <f t="shared" si="802"/>
        <v>0</v>
      </c>
      <c r="H3443" s="22">
        <f t="shared" si="803"/>
        <v>0</v>
      </c>
      <c r="I3443" s="116">
        <v>0</v>
      </c>
      <c r="J3443" s="116">
        <v>0</v>
      </c>
      <c r="K3443" s="116">
        <v>0</v>
      </c>
      <c r="L3443" s="116">
        <v>0</v>
      </c>
      <c r="M3443" s="22">
        <f t="shared" si="804"/>
        <v>0</v>
      </c>
      <c r="N3443" s="116">
        <v>0</v>
      </c>
      <c r="O3443" s="116">
        <v>0</v>
      </c>
      <c r="P3443" s="116">
        <v>0</v>
      </c>
      <c r="Q3443" s="116">
        <v>0</v>
      </c>
      <c r="R3443" s="22">
        <f t="shared" si="805"/>
        <v>0</v>
      </c>
      <c r="S3443" s="116">
        <v>0</v>
      </c>
      <c r="T3443" s="116">
        <v>0</v>
      </c>
      <c r="U3443" s="116">
        <v>0</v>
      </c>
      <c r="V3443" s="116">
        <v>0</v>
      </c>
      <c r="W3443" s="22">
        <f t="shared" si="806"/>
        <v>0</v>
      </c>
      <c r="X3443" s="22">
        <f t="shared" si="807"/>
        <v>0</v>
      </c>
      <c r="Y3443" s="22">
        <f ca="1">OFFSET('Cost Study'!$B$7,'Operations Support'!$C3443,'Operations Support'!$B3443)*$H3443</f>
        <v>0</v>
      </c>
      <c r="Z3443" s="23">
        <f ca="1">Y3443*'Cost Study'!$B$31</f>
        <v>0</v>
      </c>
      <c r="AA3443" s="23">
        <f ca="1">IF(A3443=10298,1.51,1)*IF($B3443&lt;3,$D3443*'Cost Study'!$B$32*OFFSET('Cost Study'!$B$7,'Operations Support'!$C3443,'Operations Support'!$B3443),0)</f>
        <v>0</v>
      </c>
      <c r="AB3443" s="24">
        <f ca="1">AA3443*'Cost Study'!$B$31</f>
        <v>0</v>
      </c>
      <c r="AC3443" s="23">
        <f ca="1">Y3443*'Cost Study'!$B$31</f>
        <v>0</v>
      </c>
      <c r="AD3443" s="24">
        <f ca="1">AA3443*'Cost Study'!$B$31</f>
        <v>0</v>
      </c>
      <c r="AE3443" s="377">
        <f t="shared" ca="1" si="808"/>
        <v>0</v>
      </c>
      <c r="AF3443" s="377">
        <f t="shared" ca="1" si="809"/>
        <v>0</v>
      </c>
      <c r="AH3443" s="688">
        <f>IFERROR($H3443/SUMIF($A:$A,$A3443,$H:$H)*SUMIF(Summary!$A$110:$A$186,$A3443,Summary!$P$110:$P$186),0)</f>
        <v>0</v>
      </c>
      <c r="AI3443" s="689">
        <f t="shared" ca="1" si="810"/>
        <v>0</v>
      </c>
      <c r="AJ3443" s="688">
        <f>IFERROR(H3443/SUMIF(A:A,A3443,H:H)*SUMIF(Summary!$A$110:$A$186,'Operations Support'!A3443,Summary!$Q$110:$Q$186),0)</f>
        <v>0</v>
      </c>
      <c r="AK3443" s="688">
        <f t="shared" ca="1" si="811"/>
        <v>0</v>
      </c>
      <c r="AM3443" s="688">
        <f>IFERROR($H3443/SUMIF($A:$A,$A3443,$H:$H)*SUMIF(Summary!$A$230:$A$266,$A3443,Summary!$P$230:$P$266),0)</f>
        <v>0</v>
      </c>
      <c r="AN3443" s="688">
        <f>IFERROR($H3443/SUMIF($A:$A,$A3443,$H:$H)*(SUMIF(Summary!$A$230:$A$266,$A3443,Summary!$L$230:$L$266)+SUMIF(Summary!$A$281:$A$317,$A3443,Summary!$L$281:$L$317))-AM3443,0)</f>
        <v>0</v>
      </c>
      <c r="AO3443" s="688">
        <f>IFERROR($H3443/SUMIF($A:$A,$A3443,$H:$H)*SUMIF(Summary!$A$230:$A$266,$A3443,Summary!$Q$230:$Q$266),0)</f>
        <v>0</v>
      </c>
      <c r="AP3443" s="688">
        <f>IFERROR($H3443/SUMIF($A:$A,$A3443,$H:$H)*(SUMIF(Summary!$A$230:$A$266,$A3443,Summary!$L$230:$L$266)+SUMIF(Summary!$A$281:$A$317,$A3443,Summary!$L$281:$L$317))-AO3443,0)</f>
        <v>0</v>
      </c>
      <c r="AQ3443" s="306"/>
      <c r="AR3443" s="688">
        <f t="shared" ca="1" si="812"/>
        <v>0</v>
      </c>
      <c r="AS3443" s="688">
        <f t="shared" ca="1" si="813"/>
        <v>0</v>
      </c>
    </row>
    <row r="3444" spans="1:45" s="15" customFormat="1" x14ac:dyDescent="0.2">
      <c r="A3444" s="423">
        <v>13231</v>
      </c>
      <c r="B3444" s="424">
        <v>4</v>
      </c>
      <c r="C3444" s="425" t="s">
        <v>316</v>
      </c>
      <c r="D3444" s="422">
        <f t="shared" si="799"/>
        <v>0</v>
      </c>
      <c r="E3444" s="422">
        <f t="shared" si="800"/>
        <v>0</v>
      </c>
      <c r="F3444" s="422">
        <f t="shared" si="801"/>
        <v>0</v>
      </c>
      <c r="G3444" s="422">
        <f t="shared" si="802"/>
        <v>0</v>
      </c>
      <c r="H3444" s="22">
        <f t="shared" si="803"/>
        <v>0</v>
      </c>
      <c r="I3444" s="116">
        <v>0</v>
      </c>
      <c r="J3444" s="116">
        <v>0</v>
      </c>
      <c r="K3444" s="116">
        <v>0</v>
      </c>
      <c r="L3444" s="116">
        <v>0</v>
      </c>
      <c r="M3444" s="22">
        <f t="shared" si="804"/>
        <v>0</v>
      </c>
      <c r="N3444" s="116">
        <v>0</v>
      </c>
      <c r="O3444" s="116">
        <v>0</v>
      </c>
      <c r="P3444" s="116">
        <v>0</v>
      </c>
      <c r="Q3444" s="116">
        <v>0</v>
      </c>
      <c r="R3444" s="22">
        <f t="shared" si="805"/>
        <v>0</v>
      </c>
      <c r="S3444" s="116">
        <v>0</v>
      </c>
      <c r="T3444" s="116">
        <v>0</v>
      </c>
      <c r="U3444" s="116">
        <v>0</v>
      </c>
      <c r="V3444" s="116">
        <v>0</v>
      </c>
      <c r="W3444" s="22">
        <f t="shared" si="806"/>
        <v>0</v>
      </c>
      <c r="X3444" s="22">
        <f t="shared" si="807"/>
        <v>0</v>
      </c>
      <c r="Y3444" s="22">
        <f ca="1">OFFSET('Cost Study'!$B$7,'Operations Support'!$C3444,'Operations Support'!$B3444)*$H3444</f>
        <v>0</v>
      </c>
      <c r="Z3444" s="23">
        <f ca="1">Y3444*'Cost Study'!$B$31</f>
        <v>0</v>
      </c>
      <c r="AA3444" s="23">
        <f ca="1">IF(A3444=10298,1.51,1)*IF($B3444&lt;3,$D3444*'Cost Study'!$B$32*OFFSET('Cost Study'!$B$7,'Operations Support'!$C3444,'Operations Support'!$B3444),0)</f>
        <v>0</v>
      </c>
      <c r="AB3444" s="24">
        <f ca="1">AA3444*'Cost Study'!$B$31</f>
        <v>0</v>
      </c>
      <c r="AC3444" s="23">
        <f ca="1">Y3444*'Cost Study'!$B$31</f>
        <v>0</v>
      </c>
      <c r="AD3444" s="24">
        <f ca="1">AA3444*'Cost Study'!$B$31</f>
        <v>0</v>
      </c>
      <c r="AE3444" s="377">
        <f t="shared" ca="1" si="808"/>
        <v>0</v>
      </c>
      <c r="AF3444" s="377">
        <f t="shared" ca="1" si="809"/>
        <v>0</v>
      </c>
      <c r="AH3444" s="688">
        <f>IFERROR($H3444/SUMIF($A:$A,$A3444,$H:$H)*SUMIF(Summary!$A$110:$A$186,$A3444,Summary!$P$110:$P$186),0)</f>
        <v>0</v>
      </c>
      <c r="AI3444" s="689">
        <f t="shared" ca="1" si="810"/>
        <v>0</v>
      </c>
      <c r="AJ3444" s="688">
        <f>IFERROR(H3444/SUMIF(A:A,A3444,H:H)*SUMIF(Summary!$A$110:$A$186,'Operations Support'!A3444,Summary!$Q$110:$Q$186),0)</f>
        <v>0</v>
      </c>
      <c r="AK3444" s="688">
        <f t="shared" ca="1" si="811"/>
        <v>0</v>
      </c>
      <c r="AL3444" s="1"/>
      <c r="AM3444" s="688">
        <f>IFERROR($H3444/SUMIF($A:$A,$A3444,$H:$H)*SUMIF(Summary!$A$230:$A$266,$A3444,Summary!$P$230:$P$266),0)</f>
        <v>0</v>
      </c>
      <c r="AN3444" s="688">
        <f>IFERROR($H3444/SUMIF($A:$A,$A3444,$H:$H)*(SUMIF(Summary!$A$230:$A$266,$A3444,Summary!$L$230:$L$266)+SUMIF(Summary!$A$281:$A$317,$A3444,Summary!$L$281:$L$317))-AM3444,0)</f>
        <v>0</v>
      </c>
      <c r="AO3444" s="688">
        <f>IFERROR($H3444/SUMIF($A:$A,$A3444,$H:$H)*SUMIF(Summary!$A$230:$A$266,$A3444,Summary!$Q$230:$Q$266),0)</f>
        <v>0</v>
      </c>
      <c r="AP3444" s="688">
        <f>IFERROR($H3444/SUMIF($A:$A,$A3444,$H:$H)*(SUMIF(Summary!$A$230:$A$266,$A3444,Summary!$L$230:$L$266)+SUMIF(Summary!$A$281:$A$317,$A3444,Summary!$L$281:$L$317))-AO3444,0)</f>
        <v>0</v>
      </c>
      <c r="AQ3444" s="306"/>
      <c r="AR3444" s="688">
        <f t="shared" ca="1" si="812"/>
        <v>0</v>
      </c>
      <c r="AS3444" s="688">
        <f t="shared" ca="1" si="813"/>
        <v>0</v>
      </c>
    </row>
    <row r="3445" spans="1:45" s="15" customFormat="1" x14ac:dyDescent="0.2">
      <c r="A3445" s="423">
        <v>13231</v>
      </c>
      <c r="B3445" s="424">
        <v>4</v>
      </c>
      <c r="C3445" s="425" t="s">
        <v>317</v>
      </c>
      <c r="D3445" s="422">
        <f t="shared" si="799"/>
        <v>0</v>
      </c>
      <c r="E3445" s="422">
        <f t="shared" si="800"/>
        <v>0</v>
      </c>
      <c r="F3445" s="422">
        <f t="shared" si="801"/>
        <v>0</v>
      </c>
      <c r="G3445" s="422">
        <f t="shared" si="802"/>
        <v>0</v>
      </c>
      <c r="H3445" s="22">
        <f t="shared" si="803"/>
        <v>0</v>
      </c>
      <c r="I3445" s="116">
        <v>0</v>
      </c>
      <c r="J3445" s="116">
        <v>0</v>
      </c>
      <c r="K3445" s="116">
        <v>0</v>
      </c>
      <c r="L3445" s="116">
        <v>0</v>
      </c>
      <c r="M3445" s="22">
        <f t="shared" si="804"/>
        <v>0</v>
      </c>
      <c r="N3445" s="116">
        <v>0</v>
      </c>
      <c r="O3445" s="116">
        <v>0</v>
      </c>
      <c r="P3445" s="116">
        <v>0</v>
      </c>
      <c r="Q3445" s="116">
        <v>0</v>
      </c>
      <c r="R3445" s="22">
        <f t="shared" si="805"/>
        <v>0</v>
      </c>
      <c r="S3445" s="116">
        <v>0</v>
      </c>
      <c r="T3445" s="116">
        <v>0</v>
      </c>
      <c r="U3445" s="116">
        <v>0</v>
      </c>
      <c r="V3445" s="116">
        <v>0</v>
      </c>
      <c r="W3445" s="22">
        <f t="shared" si="806"/>
        <v>0</v>
      </c>
      <c r="X3445" s="22">
        <f t="shared" si="807"/>
        <v>0</v>
      </c>
      <c r="Y3445" s="22">
        <f ca="1">OFFSET('Cost Study'!$B$7,'Operations Support'!$C3445,'Operations Support'!$B3445)*$H3445</f>
        <v>0</v>
      </c>
      <c r="Z3445" s="23">
        <f ca="1">Y3445*'Cost Study'!$B$31</f>
        <v>0</v>
      </c>
      <c r="AA3445" s="23">
        <f ca="1">IF(A3445=10298,1.51,1)*IF($B3445&lt;3,$D3445*'Cost Study'!$B$32*OFFSET('Cost Study'!$B$7,'Operations Support'!$C3445,'Operations Support'!$B3445),0)</f>
        <v>0</v>
      </c>
      <c r="AB3445" s="24">
        <f ca="1">AA3445*'Cost Study'!$B$31</f>
        <v>0</v>
      </c>
      <c r="AC3445" s="23">
        <f ca="1">Y3445*'Cost Study'!$B$31</f>
        <v>0</v>
      </c>
      <c r="AD3445" s="24">
        <f ca="1">AA3445*'Cost Study'!$B$31</f>
        <v>0</v>
      </c>
      <c r="AE3445" s="377">
        <f t="shared" ca="1" si="808"/>
        <v>0</v>
      </c>
      <c r="AF3445" s="377">
        <f t="shared" ca="1" si="809"/>
        <v>0</v>
      </c>
      <c r="AH3445" s="688">
        <f>IFERROR($H3445/SUMIF($A:$A,$A3445,$H:$H)*SUMIF(Summary!$A$110:$A$186,$A3445,Summary!$P$110:$P$186),0)</f>
        <v>0</v>
      </c>
      <c r="AI3445" s="689">
        <f t="shared" ca="1" si="810"/>
        <v>0</v>
      </c>
      <c r="AJ3445" s="688">
        <f>IFERROR(H3445/SUMIF(A:A,A3445,H:H)*SUMIF(Summary!$A$110:$A$186,'Operations Support'!A3445,Summary!$Q$110:$Q$186),0)</f>
        <v>0</v>
      </c>
      <c r="AK3445" s="688">
        <f t="shared" ca="1" si="811"/>
        <v>0</v>
      </c>
      <c r="AL3445" s="1"/>
      <c r="AM3445" s="688">
        <f>IFERROR($H3445/SUMIF($A:$A,$A3445,$H:$H)*SUMIF(Summary!$A$230:$A$266,$A3445,Summary!$P$230:$P$266),0)</f>
        <v>0</v>
      </c>
      <c r="AN3445" s="688">
        <f>IFERROR($H3445/SUMIF($A:$A,$A3445,$H:$H)*(SUMIF(Summary!$A$230:$A$266,$A3445,Summary!$L$230:$L$266)+SUMIF(Summary!$A$281:$A$317,$A3445,Summary!$L$281:$L$317))-AM3445,0)</f>
        <v>0</v>
      </c>
      <c r="AO3445" s="688">
        <f>IFERROR($H3445/SUMIF($A:$A,$A3445,$H:$H)*SUMIF(Summary!$A$230:$A$266,$A3445,Summary!$Q$230:$Q$266),0)</f>
        <v>0</v>
      </c>
      <c r="AP3445" s="688">
        <f>IFERROR($H3445/SUMIF($A:$A,$A3445,$H:$H)*(SUMIF(Summary!$A$230:$A$266,$A3445,Summary!$L$230:$L$266)+SUMIF(Summary!$A$281:$A$317,$A3445,Summary!$L$281:$L$317))-AO3445,0)</f>
        <v>0</v>
      </c>
      <c r="AQ3445" s="306"/>
      <c r="AR3445" s="688">
        <f t="shared" ca="1" si="812"/>
        <v>0</v>
      </c>
      <c r="AS3445" s="688">
        <f t="shared" ca="1" si="813"/>
        <v>0</v>
      </c>
    </row>
    <row r="3446" spans="1:45" x14ac:dyDescent="0.2">
      <c r="A3446" s="423">
        <v>13231</v>
      </c>
      <c r="B3446" s="424">
        <v>4</v>
      </c>
      <c r="C3446" s="425" t="s">
        <v>318</v>
      </c>
      <c r="D3446" s="422">
        <f t="shared" si="799"/>
        <v>0</v>
      </c>
      <c r="E3446" s="422">
        <f t="shared" si="800"/>
        <v>0</v>
      </c>
      <c r="F3446" s="422">
        <f t="shared" si="801"/>
        <v>0</v>
      </c>
      <c r="G3446" s="422">
        <f t="shared" si="802"/>
        <v>0</v>
      </c>
      <c r="H3446" s="22">
        <f t="shared" si="803"/>
        <v>0</v>
      </c>
      <c r="I3446" s="116">
        <v>0</v>
      </c>
      <c r="J3446" s="116">
        <v>0</v>
      </c>
      <c r="K3446" s="116">
        <v>0</v>
      </c>
      <c r="L3446" s="116">
        <v>0</v>
      </c>
      <c r="M3446" s="22">
        <f t="shared" si="804"/>
        <v>0</v>
      </c>
      <c r="N3446" s="116">
        <v>0</v>
      </c>
      <c r="O3446" s="116">
        <v>0</v>
      </c>
      <c r="P3446" s="116">
        <v>0</v>
      </c>
      <c r="Q3446" s="116">
        <v>0</v>
      </c>
      <c r="R3446" s="22">
        <f t="shared" si="805"/>
        <v>0</v>
      </c>
      <c r="S3446" s="116">
        <v>0</v>
      </c>
      <c r="T3446" s="116">
        <v>0</v>
      </c>
      <c r="U3446" s="116">
        <v>0</v>
      </c>
      <c r="V3446" s="116">
        <v>0</v>
      </c>
      <c r="W3446" s="22">
        <f t="shared" si="806"/>
        <v>0</v>
      </c>
      <c r="X3446" s="22">
        <f t="shared" si="807"/>
        <v>0</v>
      </c>
      <c r="Y3446" s="22">
        <f ca="1">OFFSET('Cost Study'!$B$7,'Operations Support'!$C3446,'Operations Support'!$B3446)*$H3446</f>
        <v>0</v>
      </c>
      <c r="Z3446" s="23">
        <f ca="1">Y3446*'Cost Study'!$B$31</f>
        <v>0</v>
      </c>
      <c r="AA3446" s="23">
        <f ca="1">IF(A3446=10298,1.51,1)*IF($B3446&lt;3,$D3446*'Cost Study'!$B$32*OFFSET('Cost Study'!$B$7,'Operations Support'!$C3446,'Operations Support'!$B3446),0)</f>
        <v>0</v>
      </c>
      <c r="AB3446" s="24">
        <f ca="1">AA3446*'Cost Study'!$B$31</f>
        <v>0</v>
      </c>
      <c r="AC3446" s="23">
        <f ca="1">Y3446*'Cost Study'!$B$31</f>
        <v>0</v>
      </c>
      <c r="AD3446" s="24">
        <f ca="1">AA3446*'Cost Study'!$B$31</f>
        <v>0</v>
      </c>
      <c r="AE3446" s="377">
        <f t="shared" ca="1" si="808"/>
        <v>0</v>
      </c>
      <c r="AF3446" s="377">
        <f t="shared" ca="1" si="809"/>
        <v>0</v>
      </c>
      <c r="AH3446" s="688">
        <f>IFERROR($H3446/SUMIF($A:$A,$A3446,$H:$H)*SUMIF(Summary!$A$110:$A$186,$A3446,Summary!$P$110:$P$186),0)</f>
        <v>0</v>
      </c>
      <c r="AI3446" s="689">
        <f t="shared" ca="1" si="810"/>
        <v>0</v>
      </c>
      <c r="AJ3446" s="688">
        <f>IFERROR(H3446/SUMIF(A:A,A3446,H:H)*SUMIF(Summary!$A$110:$A$186,'Operations Support'!A3446,Summary!$Q$110:$Q$186),0)</f>
        <v>0</v>
      </c>
      <c r="AK3446" s="688">
        <f t="shared" ca="1" si="811"/>
        <v>0</v>
      </c>
      <c r="AM3446" s="688">
        <f>IFERROR($H3446/SUMIF($A:$A,$A3446,$H:$H)*SUMIF(Summary!$A$230:$A$266,$A3446,Summary!$P$230:$P$266),0)</f>
        <v>0</v>
      </c>
      <c r="AN3446" s="688">
        <f>IFERROR($H3446/SUMIF($A:$A,$A3446,$H:$H)*(SUMIF(Summary!$A$230:$A$266,$A3446,Summary!$L$230:$L$266)+SUMIF(Summary!$A$281:$A$317,$A3446,Summary!$L$281:$L$317))-AM3446,0)</f>
        <v>0</v>
      </c>
      <c r="AO3446" s="688">
        <f>IFERROR($H3446/SUMIF($A:$A,$A3446,$H:$H)*SUMIF(Summary!$A$230:$A$266,$A3446,Summary!$Q$230:$Q$266),0)</f>
        <v>0</v>
      </c>
      <c r="AP3446" s="688">
        <f>IFERROR($H3446/SUMIF($A:$A,$A3446,$H:$H)*(SUMIF(Summary!$A$230:$A$266,$A3446,Summary!$L$230:$L$266)+SUMIF(Summary!$A$281:$A$317,$A3446,Summary!$L$281:$L$317))-AO3446,0)</f>
        <v>0</v>
      </c>
      <c r="AQ3446" s="306"/>
      <c r="AR3446" s="688">
        <f t="shared" ca="1" si="812"/>
        <v>0</v>
      </c>
      <c r="AS3446" s="688">
        <f t="shared" ca="1" si="813"/>
        <v>0</v>
      </c>
    </row>
    <row r="3447" spans="1:45" x14ac:dyDescent="0.2">
      <c r="A3447" s="423">
        <v>13231</v>
      </c>
      <c r="B3447" s="424">
        <v>4</v>
      </c>
      <c r="C3447" s="425" t="s">
        <v>319</v>
      </c>
      <c r="D3447" s="422">
        <f t="shared" si="799"/>
        <v>0</v>
      </c>
      <c r="E3447" s="422">
        <f t="shared" si="800"/>
        <v>0</v>
      </c>
      <c r="F3447" s="422">
        <f t="shared" si="801"/>
        <v>0</v>
      </c>
      <c r="G3447" s="422">
        <f t="shared" si="802"/>
        <v>0</v>
      </c>
      <c r="H3447" s="22">
        <f t="shared" si="803"/>
        <v>0</v>
      </c>
      <c r="I3447" s="116">
        <v>0</v>
      </c>
      <c r="J3447" s="116">
        <v>0</v>
      </c>
      <c r="K3447" s="116">
        <v>0</v>
      </c>
      <c r="L3447" s="116">
        <v>0</v>
      </c>
      <c r="M3447" s="22">
        <f t="shared" si="804"/>
        <v>0</v>
      </c>
      <c r="N3447" s="116">
        <v>0</v>
      </c>
      <c r="O3447" s="116">
        <v>0</v>
      </c>
      <c r="P3447" s="116">
        <v>0</v>
      </c>
      <c r="Q3447" s="116">
        <v>0</v>
      </c>
      <c r="R3447" s="22">
        <f t="shared" si="805"/>
        <v>0</v>
      </c>
      <c r="S3447" s="116">
        <v>0</v>
      </c>
      <c r="T3447" s="116">
        <v>0</v>
      </c>
      <c r="U3447" s="116">
        <v>0</v>
      </c>
      <c r="V3447" s="116">
        <v>0</v>
      </c>
      <c r="W3447" s="22">
        <f t="shared" si="806"/>
        <v>0</v>
      </c>
      <c r="X3447" s="22">
        <f t="shared" si="807"/>
        <v>0</v>
      </c>
      <c r="Y3447" s="22">
        <f ca="1">OFFSET('Cost Study'!$B$7,'Operations Support'!$C3447,'Operations Support'!$B3447)*$H3447</f>
        <v>0</v>
      </c>
      <c r="Z3447" s="23">
        <f ca="1">Y3447*'Cost Study'!$B$31</f>
        <v>0</v>
      </c>
      <c r="AA3447" s="23">
        <f ca="1">IF(A3447=10298,1.51,1)*IF($B3447&lt;3,$D3447*'Cost Study'!$B$32*OFFSET('Cost Study'!$B$7,'Operations Support'!$C3447,'Operations Support'!$B3447),0)</f>
        <v>0</v>
      </c>
      <c r="AB3447" s="24">
        <f ca="1">AA3447*'Cost Study'!$B$31</f>
        <v>0</v>
      </c>
      <c r="AC3447" s="23">
        <f ca="1">Y3447*'Cost Study'!$B$31</f>
        <v>0</v>
      </c>
      <c r="AD3447" s="24">
        <f ca="1">AA3447*'Cost Study'!$B$31</f>
        <v>0</v>
      </c>
      <c r="AE3447" s="377">
        <f t="shared" ca="1" si="808"/>
        <v>0</v>
      </c>
      <c r="AF3447" s="377">
        <f t="shared" ca="1" si="809"/>
        <v>0</v>
      </c>
      <c r="AH3447" s="688">
        <f>IFERROR($H3447/SUMIF($A:$A,$A3447,$H:$H)*SUMIF(Summary!$A$110:$A$186,$A3447,Summary!$P$110:$P$186),0)</f>
        <v>0</v>
      </c>
      <c r="AI3447" s="689">
        <f t="shared" ca="1" si="810"/>
        <v>0</v>
      </c>
      <c r="AJ3447" s="688">
        <f>IFERROR(H3447/SUMIF(A:A,A3447,H:H)*SUMIF(Summary!$A$110:$A$186,'Operations Support'!A3447,Summary!$Q$110:$Q$186),0)</f>
        <v>0</v>
      </c>
      <c r="AK3447" s="688">
        <f t="shared" ca="1" si="811"/>
        <v>0</v>
      </c>
      <c r="AM3447" s="688">
        <f>IFERROR($H3447/SUMIF($A:$A,$A3447,$H:$H)*SUMIF(Summary!$A$230:$A$266,$A3447,Summary!$P$230:$P$266),0)</f>
        <v>0</v>
      </c>
      <c r="AN3447" s="688">
        <f>IFERROR($H3447/SUMIF($A:$A,$A3447,$H:$H)*(SUMIF(Summary!$A$230:$A$266,$A3447,Summary!$L$230:$L$266)+SUMIF(Summary!$A$281:$A$317,$A3447,Summary!$L$281:$L$317))-AM3447,0)</f>
        <v>0</v>
      </c>
      <c r="AO3447" s="688">
        <f>IFERROR($H3447/SUMIF($A:$A,$A3447,$H:$H)*SUMIF(Summary!$A$230:$A$266,$A3447,Summary!$Q$230:$Q$266),0)</f>
        <v>0</v>
      </c>
      <c r="AP3447" s="688">
        <f>IFERROR($H3447/SUMIF($A:$A,$A3447,$H:$H)*(SUMIF(Summary!$A$230:$A$266,$A3447,Summary!$L$230:$L$266)+SUMIF(Summary!$A$281:$A$317,$A3447,Summary!$L$281:$L$317))-AO3447,0)</f>
        <v>0</v>
      </c>
      <c r="AQ3447" s="306"/>
      <c r="AR3447" s="688">
        <f t="shared" ca="1" si="812"/>
        <v>0</v>
      </c>
      <c r="AS3447" s="688">
        <f t="shared" ca="1" si="813"/>
        <v>0</v>
      </c>
    </row>
    <row r="3448" spans="1:45" x14ac:dyDescent="0.2">
      <c r="A3448" s="423">
        <v>13231</v>
      </c>
      <c r="B3448" s="424">
        <v>4</v>
      </c>
      <c r="C3448" s="425" t="s">
        <v>320</v>
      </c>
      <c r="D3448" s="422">
        <f t="shared" si="799"/>
        <v>0</v>
      </c>
      <c r="E3448" s="422">
        <f t="shared" si="800"/>
        <v>0</v>
      </c>
      <c r="F3448" s="422">
        <f t="shared" si="801"/>
        <v>0</v>
      </c>
      <c r="G3448" s="422">
        <f t="shared" si="802"/>
        <v>0</v>
      </c>
      <c r="H3448" s="22">
        <f t="shared" si="803"/>
        <v>0</v>
      </c>
      <c r="I3448" s="116">
        <v>0</v>
      </c>
      <c r="J3448" s="116">
        <v>0</v>
      </c>
      <c r="K3448" s="116">
        <v>0</v>
      </c>
      <c r="L3448" s="116">
        <v>0</v>
      </c>
      <c r="M3448" s="22">
        <f t="shared" si="804"/>
        <v>0</v>
      </c>
      <c r="N3448" s="116">
        <v>0</v>
      </c>
      <c r="O3448" s="116">
        <v>0</v>
      </c>
      <c r="P3448" s="116">
        <v>0</v>
      </c>
      <c r="Q3448" s="116">
        <v>0</v>
      </c>
      <c r="R3448" s="22">
        <f t="shared" si="805"/>
        <v>0</v>
      </c>
      <c r="S3448" s="116">
        <v>0</v>
      </c>
      <c r="T3448" s="116">
        <v>0</v>
      </c>
      <c r="U3448" s="116">
        <v>0</v>
      </c>
      <c r="V3448" s="116">
        <v>0</v>
      </c>
      <c r="W3448" s="22">
        <f t="shared" si="806"/>
        <v>0</v>
      </c>
      <c r="X3448" s="22">
        <f t="shared" si="807"/>
        <v>0</v>
      </c>
      <c r="Y3448" s="22">
        <f ca="1">OFFSET('Cost Study'!$B$7,'Operations Support'!$C3448,'Operations Support'!$B3448)*$H3448</f>
        <v>0</v>
      </c>
      <c r="Z3448" s="23">
        <f ca="1">Y3448*'Cost Study'!$B$31</f>
        <v>0</v>
      </c>
      <c r="AA3448" s="23">
        <f ca="1">IF(A3448=10298,1.51,1)*IF($B3448&lt;3,$D3448*'Cost Study'!$B$32*OFFSET('Cost Study'!$B$7,'Operations Support'!$C3448,'Operations Support'!$B3448),0)</f>
        <v>0</v>
      </c>
      <c r="AB3448" s="24">
        <f ca="1">AA3448*'Cost Study'!$B$31</f>
        <v>0</v>
      </c>
      <c r="AC3448" s="23">
        <f ca="1">Y3448*'Cost Study'!$B$31</f>
        <v>0</v>
      </c>
      <c r="AD3448" s="24">
        <f ca="1">AA3448*'Cost Study'!$B$31</f>
        <v>0</v>
      </c>
      <c r="AE3448" s="377">
        <f t="shared" ca="1" si="808"/>
        <v>0</v>
      </c>
      <c r="AF3448" s="377">
        <f t="shared" ca="1" si="809"/>
        <v>0</v>
      </c>
      <c r="AH3448" s="688">
        <f>IFERROR($H3448/SUMIF($A:$A,$A3448,$H:$H)*SUMIF(Summary!$A$110:$A$186,$A3448,Summary!$P$110:$P$186),0)</f>
        <v>0</v>
      </c>
      <c r="AI3448" s="689">
        <f t="shared" ca="1" si="810"/>
        <v>0</v>
      </c>
      <c r="AJ3448" s="688">
        <f>IFERROR(H3448/SUMIF(A:A,A3448,H:H)*SUMIF(Summary!$A$110:$A$186,'Operations Support'!A3448,Summary!$Q$110:$Q$186),0)</f>
        <v>0</v>
      </c>
      <c r="AK3448" s="688">
        <f t="shared" ca="1" si="811"/>
        <v>0</v>
      </c>
      <c r="AM3448" s="688">
        <f>IFERROR($H3448/SUMIF($A:$A,$A3448,$H:$H)*SUMIF(Summary!$A$230:$A$266,$A3448,Summary!$P$230:$P$266),0)</f>
        <v>0</v>
      </c>
      <c r="AN3448" s="688">
        <f>IFERROR($H3448/SUMIF($A:$A,$A3448,$H:$H)*(SUMIF(Summary!$A$230:$A$266,$A3448,Summary!$L$230:$L$266)+SUMIF(Summary!$A$281:$A$317,$A3448,Summary!$L$281:$L$317))-AM3448,0)</f>
        <v>0</v>
      </c>
      <c r="AO3448" s="688">
        <f>IFERROR($H3448/SUMIF($A:$A,$A3448,$H:$H)*SUMIF(Summary!$A$230:$A$266,$A3448,Summary!$Q$230:$Q$266),0)</f>
        <v>0</v>
      </c>
      <c r="AP3448" s="688">
        <f>IFERROR($H3448/SUMIF($A:$A,$A3448,$H:$H)*(SUMIF(Summary!$A$230:$A$266,$A3448,Summary!$L$230:$L$266)+SUMIF(Summary!$A$281:$A$317,$A3448,Summary!$L$281:$L$317))-AO3448,0)</f>
        <v>0</v>
      </c>
      <c r="AQ3448" s="306"/>
      <c r="AR3448" s="688">
        <f t="shared" ca="1" si="812"/>
        <v>0</v>
      </c>
      <c r="AS3448" s="688">
        <f t="shared" ca="1" si="813"/>
        <v>0</v>
      </c>
    </row>
    <row r="3449" spans="1:45" x14ac:dyDescent="0.2">
      <c r="A3449" s="423">
        <v>13231</v>
      </c>
      <c r="B3449" s="424">
        <v>5</v>
      </c>
      <c r="C3449" s="425" t="s">
        <v>300</v>
      </c>
      <c r="D3449" s="422">
        <f t="shared" si="799"/>
        <v>0</v>
      </c>
      <c r="E3449" s="422">
        <f t="shared" si="800"/>
        <v>0</v>
      </c>
      <c r="F3449" s="422">
        <f t="shared" si="801"/>
        <v>0</v>
      </c>
      <c r="G3449" s="422">
        <f t="shared" si="802"/>
        <v>0</v>
      </c>
      <c r="H3449" s="22">
        <f t="shared" si="803"/>
        <v>0</v>
      </c>
      <c r="I3449" s="116">
        <v>0</v>
      </c>
      <c r="J3449" s="116">
        <v>0</v>
      </c>
      <c r="K3449" s="116">
        <v>0</v>
      </c>
      <c r="L3449" s="116">
        <v>0</v>
      </c>
      <c r="M3449" s="22">
        <f t="shared" si="804"/>
        <v>0</v>
      </c>
      <c r="N3449" s="116">
        <v>0</v>
      </c>
      <c r="O3449" s="116">
        <v>0</v>
      </c>
      <c r="P3449" s="116">
        <v>0</v>
      </c>
      <c r="Q3449" s="116">
        <v>0</v>
      </c>
      <c r="R3449" s="22">
        <f t="shared" si="805"/>
        <v>0</v>
      </c>
      <c r="S3449" s="116">
        <v>0</v>
      </c>
      <c r="T3449" s="116">
        <v>0</v>
      </c>
      <c r="U3449" s="116">
        <v>0</v>
      </c>
      <c r="V3449" s="116">
        <v>0</v>
      </c>
      <c r="W3449" s="22">
        <f t="shared" si="806"/>
        <v>0</v>
      </c>
      <c r="X3449" s="22">
        <f t="shared" si="807"/>
        <v>0</v>
      </c>
      <c r="Y3449" s="22">
        <f ca="1">OFFSET('Cost Study'!$B$7,'Operations Support'!$C3449,'Operations Support'!$B3449)*$H3449</f>
        <v>0</v>
      </c>
      <c r="Z3449" s="23">
        <f ca="1">Y3449*'Cost Study'!$B$31</f>
        <v>0</v>
      </c>
      <c r="AA3449" s="23">
        <f ca="1">IF(A3449=10298,1.51,1)*IF($B3449&lt;3,$D3449*'Cost Study'!$B$32*OFFSET('Cost Study'!$B$7,'Operations Support'!$C3449,'Operations Support'!$B3449),0)</f>
        <v>0</v>
      </c>
      <c r="AB3449" s="24">
        <f ca="1">AA3449*'Cost Study'!$B$31</f>
        <v>0</v>
      </c>
      <c r="AC3449" s="23">
        <f ca="1">Y3449*'Cost Study'!$B$31</f>
        <v>0</v>
      </c>
      <c r="AD3449" s="24">
        <f ca="1">AA3449*'Cost Study'!$B$31</f>
        <v>0</v>
      </c>
      <c r="AE3449" s="377">
        <f t="shared" ca="1" si="808"/>
        <v>0</v>
      </c>
      <c r="AF3449" s="377">
        <f t="shared" ca="1" si="809"/>
        <v>0</v>
      </c>
      <c r="AH3449" s="688">
        <f>IFERROR($H3449/SUMIF($A:$A,$A3449,$H:$H)*SUMIF(Summary!$A$110:$A$186,$A3449,Summary!$P$110:$P$186),0)</f>
        <v>0</v>
      </c>
      <c r="AI3449" s="689">
        <f t="shared" ca="1" si="810"/>
        <v>0</v>
      </c>
      <c r="AJ3449" s="688">
        <f>IFERROR(H3449/SUMIF(A:A,A3449,H:H)*SUMIF(Summary!$A$110:$A$186,'Operations Support'!A3449,Summary!$Q$110:$Q$186),0)</f>
        <v>0</v>
      </c>
      <c r="AK3449" s="688">
        <f t="shared" ca="1" si="811"/>
        <v>0</v>
      </c>
      <c r="AM3449" s="688">
        <f>IFERROR($H3449/SUMIF($A:$A,$A3449,$H:$H)*SUMIF(Summary!$A$230:$A$266,$A3449,Summary!$P$230:$P$266),0)</f>
        <v>0</v>
      </c>
      <c r="AN3449" s="688">
        <f>IFERROR($H3449/SUMIF($A:$A,$A3449,$H:$H)*(SUMIF(Summary!$A$230:$A$266,$A3449,Summary!$L$230:$L$266)+SUMIF(Summary!$A$281:$A$317,$A3449,Summary!$L$281:$L$317))-AM3449,0)</f>
        <v>0</v>
      </c>
      <c r="AO3449" s="688">
        <f>IFERROR($H3449/SUMIF($A:$A,$A3449,$H:$H)*SUMIF(Summary!$A$230:$A$266,$A3449,Summary!$Q$230:$Q$266),0)</f>
        <v>0</v>
      </c>
      <c r="AP3449" s="688">
        <f>IFERROR($H3449/SUMIF($A:$A,$A3449,$H:$H)*(SUMIF(Summary!$A$230:$A$266,$A3449,Summary!$L$230:$L$266)+SUMIF(Summary!$A$281:$A$317,$A3449,Summary!$L$281:$L$317))-AO3449,0)</f>
        <v>0</v>
      </c>
      <c r="AQ3449" s="306"/>
      <c r="AR3449" s="688">
        <f t="shared" ca="1" si="812"/>
        <v>0</v>
      </c>
      <c r="AS3449" s="688">
        <f t="shared" ca="1" si="813"/>
        <v>0</v>
      </c>
    </row>
    <row r="3450" spans="1:45" x14ac:dyDescent="0.2">
      <c r="A3450" s="423">
        <v>13231</v>
      </c>
      <c r="B3450" s="424">
        <v>5</v>
      </c>
      <c r="C3450" s="425" t="s">
        <v>301</v>
      </c>
      <c r="D3450" s="422">
        <f t="shared" si="799"/>
        <v>0</v>
      </c>
      <c r="E3450" s="422">
        <f t="shared" si="800"/>
        <v>0</v>
      </c>
      <c r="F3450" s="422">
        <f t="shared" si="801"/>
        <v>0</v>
      </c>
      <c r="G3450" s="422">
        <f t="shared" si="802"/>
        <v>0</v>
      </c>
      <c r="H3450" s="22">
        <f t="shared" si="803"/>
        <v>0</v>
      </c>
      <c r="I3450" s="116">
        <v>0</v>
      </c>
      <c r="J3450" s="116">
        <v>0</v>
      </c>
      <c r="K3450" s="116">
        <v>0</v>
      </c>
      <c r="L3450" s="116">
        <v>0</v>
      </c>
      <c r="M3450" s="22">
        <f t="shared" si="804"/>
        <v>0</v>
      </c>
      <c r="N3450" s="116">
        <v>0</v>
      </c>
      <c r="O3450" s="116">
        <v>0</v>
      </c>
      <c r="P3450" s="116">
        <v>0</v>
      </c>
      <c r="Q3450" s="116">
        <v>0</v>
      </c>
      <c r="R3450" s="22">
        <f t="shared" si="805"/>
        <v>0</v>
      </c>
      <c r="S3450" s="116">
        <v>0</v>
      </c>
      <c r="T3450" s="116">
        <v>0</v>
      </c>
      <c r="U3450" s="116">
        <v>0</v>
      </c>
      <c r="V3450" s="116">
        <v>0</v>
      </c>
      <c r="W3450" s="22">
        <f t="shared" si="806"/>
        <v>0</v>
      </c>
      <c r="X3450" s="22">
        <f t="shared" si="807"/>
        <v>0</v>
      </c>
      <c r="Y3450" s="22">
        <f ca="1">OFFSET('Cost Study'!$B$7,'Operations Support'!$C3450,'Operations Support'!$B3450)*$H3450</f>
        <v>0</v>
      </c>
      <c r="Z3450" s="23">
        <f ca="1">Y3450*'Cost Study'!$B$31</f>
        <v>0</v>
      </c>
      <c r="AA3450" s="23">
        <f ca="1">IF(A3450=10298,1.51,1)*IF($B3450&lt;3,$D3450*'Cost Study'!$B$32*OFFSET('Cost Study'!$B$7,'Operations Support'!$C3450,'Operations Support'!$B3450),0)</f>
        <v>0</v>
      </c>
      <c r="AB3450" s="24">
        <f ca="1">AA3450*'Cost Study'!$B$31</f>
        <v>0</v>
      </c>
      <c r="AC3450" s="23">
        <f ca="1">Y3450*'Cost Study'!$B$31</f>
        <v>0</v>
      </c>
      <c r="AD3450" s="24">
        <f ca="1">AA3450*'Cost Study'!$B$31</f>
        <v>0</v>
      </c>
      <c r="AE3450" s="377">
        <f t="shared" ca="1" si="808"/>
        <v>0</v>
      </c>
      <c r="AF3450" s="377">
        <f t="shared" ca="1" si="809"/>
        <v>0</v>
      </c>
      <c r="AH3450" s="688">
        <f>IFERROR($H3450/SUMIF($A:$A,$A3450,$H:$H)*SUMIF(Summary!$A$110:$A$186,$A3450,Summary!$P$110:$P$186),0)</f>
        <v>0</v>
      </c>
      <c r="AI3450" s="689">
        <f t="shared" ca="1" si="810"/>
        <v>0</v>
      </c>
      <c r="AJ3450" s="688">
        <f>IFERROR(H3450/SUMIF(A:A,A3450,H:H)*SUMIF(Summary!$A$110:$A$186,'Operations Support'!A3450,Summary!$Q$110:$Q$186),0)</f>
        <v>0</v>
      </c>
      <c r="AK3450" s="688">
        <f t="shared" ca="1" si="811"/>
        <v>0</v>
      </c>
      <c r="AM3450" s="688">
        <f>IFERROR($H3450/SUMIF($A:$A,$A3450,$H:$H)*SUMIF(Summary!$A$230:$A$266,$A3450,Summary!$P$230:$P$266),0)</f>
        <v>0</v>
      </c>
      <c r="AN3450" s="688">
        <f>IFERROR($H3450/SUMIF($A:$A,$A3450,$H:$H)*(SUMIF(Summary!$A$230:$A$266,$A3450,Summary!$L$230:$L$266)+SUMIF(Summary!$A$281:$A$317,$A3450,Summary!$L$281:$L$317))-AM3450,0)</f>
        <v>0</v>
      </c>
      <c r="AO3450" s="688">
        <f>IFERROR($H3450/SUMIF($A:$A,$A3450,$H:$H)*SUMIF(Summary!$A$230:$A$266,$A3450,Summary!$Q$230:$Q$266),0)</f>
        <v>0</v>
      </c>
      <c r="AP3450" s="688">
        <f>IFERROR($H3450/SUMIF($A:$A,$A3450,$H:$H)*(SUMIF(Summary!$A$230:$A$266,$A3450,Summary!$L$230:$L$266)+SUMIF(Summary!$A$281:$A$317,$A3450,Summary!$L$281:$L$317))-AO3450,0)</f>
        <v>0</v>
      </c>
      <c r="AQ3450" s="306"/>
      <c r="AR3450" s="688">
        <f t="shared" ca="1" si="812"/>
        <v>0</v>
      </c>
      <c r="AS3450" s="688">
        <f t="shared" ca="1" si="813"/>
        <v>0</v>
      </c>
    </row>
    <row r="3451" spans="1:45" x14ac:dyDescent="0.2">
      <c r="A3451" s="423">
        <v>13231</v>
      </c>
      <c r="B3451" s="424">
        <v>5</v>
      </c>
      <c r="C3451" s="425" t="s">
        <v>302</v>
      </c>
      <c r="D3451" s="422">
        <f t="shared" si="799"/>
        <v>0</v>
      </c>
      <c r="E3451" s="422">
        <f t="shared" si="800"/>
        <v>0</v>
      </c>
      <c r="F3451" s="422">
        <f t="shared" si="801"/>
        <v>0</v>
      </c>
      <c r="G3451" s="422">
        <f t="shared" si="802"/>
        <v>0</v>
      </c>
      <c r="H3451" s="22">
        <f t="shared" si="803"/>
        <v>0</v>
      </c>
      <c r="I3451" s="116">
        <v>0</v>
      </c>
      <c r="J3451" s="116">
        <v>0</v>
      </c>
      <c r="K3451" s="116">
        <v>0</v>
      </c>
      <c r="L3451" s="116">
        <v>0</v>
      </c>
      <c r="M3451" s="22">
        <f t="shared" si="804"/>
        <v>0</v>
      </c>
      <c r="N3451" s="116">
        <v>0</v>
      </c>
      <c r="O3451" s="116">
        <v>0</v>
      </c>
      <c r="P3451" s="116">
        <v>0</v>
      </c>
      <c r="Q3451" s="116">
        <v>0</v>
      </c>
      <c r="R3451" s="22">
        <f t="shared" si="805"/>
        <v>0</v>
      </c>
      <c r="S3451" s="116">
        <v>0</v>
      </c>
      <c r="T3451" s="116">
        <v>0</v>
      </c>
      <c r="U3451" s="116">
        <v>0</v>
      </c>
      <c r="V3451" s="116">
        <v>0</v>
      </c>
      <c r="W3451" s="22">
        <f t="shared" si="806"/>
        <v>0</v>
      </c>
      <c r="X3451" s="22">
        <f t="shared" si="807"/>
        <v>0</v>
      </c>
      <c r="Y3451" s="22">
        <f ca="1">OFFSET('Cost Study'!$B$7,'Operations Support'!$C3451,'Operations Support'!$B3451)*$H3451</f>
        <v>0</v>
      </c>
      <c r="Z3451" s="23">
        <f ca="1">Y3451*'Cost Study'!$B$31</f>
        <v>0</v>
      </c>
      <c r="AA3451" s="23">
        <f ca="1">IF(A3451=10298,1.51,1)*IF($B3451&lt;3,$D3451*'Cost Study'!$B$32*OFFSET('Cost Study'!$B$7,'Operations Support'!$C3451,'Operations Support'!$B3451),0)</f>
        <v>0</v>
      </c>
      <c r="AB3451" s="24">
        <f ca="1">AA3451*'Cost Study'!$B$31</f>
        <v>0</v>
      </c>
      <c r="AC3451" s="23">
        <f ca="1">Y3451*'Cost Study'!$B$31</f>
        <v>0</v>
      </c>
      <c r="AD3451" s="24">
        <f ca="1">AA3451*'Cost Study'!$B$31</f>
        <v>0</v>
      </c>
      <c r="AE3451" s="377">
        <f t="shared" ca="1" si="808"/>
        <v>0</v>
      </c>
      <c r="AF3451" s="377">
        <f t="shared" ca="1" si="809"/>
        <v>0</v>
      </c>
      <c r="AH3451" s="688">
        <f>IFERROR($H3451/SUMIF($A:$A,$A3451,$H:$H)*SUMIF(Summary!$A$110:$A$186,$A3451,Summary!$P$110:$P$186),0)</f>
        <v>0</v>
      </c>
      <c r="AI3451" s="689">
        <f t="shared" ca="1" si="810"/>
        <v>0</v>
      </c>
      <c r="AJ3451" s="688">
        <f>IFERROR(H3451/SUMIF(A:A,A3451,H:H)*SUMIF(Summary!$A$110:$A$186,'Operations Support'!A3451,Summary!$Q$110:$Q$186),0)</f>
        <v>0</v>
      </c>
      <c r="AK3451" s="688">
        <f t="shared" ca="1" si="811"/>
        <v>0</v>
      </c>
      <c r="AM3451" s="688">
        <f>IFERROR($H3451/SUMIF($A:$A,$A3451,$H:$H)*SUMIF(Summary!$A$230:$A$266,$A3451,Summary!$P$230:$P$266),0)</f>
        <v>0</v>
      </c>
      <c r="AN3451" s="688">
        <f>IFERROR($H3451/SUMIF($A:$A,$A3451,$H:$H)*(SUMIF(Summary!$A$230:$A$266,$A3451,Summary!$L$230:$L$266)+SUMIF(Summary!$A$281:$A$317,$A3451,Summary!$L$281:$L$317))-AM3451,0)</f>
        <v>0</v>
      </c>
      <c r="AO3451" s="688">
        <f>IFERROR($H3451/SUMIF($A:$A,$A3451,$H:$H)*SUMIF(Summary!$A$230:$A$266,$A3451,Summary!$Q$230:$Q$266),0)</f>
        <v>0</v>
      </c>
      <c r="AP3451" s="688">
        <f>IFERROR($H3451/SUMIF($A:$A,$A3451,$H:$H)*(SUMIF(Summary!$A$230:$A$266,$A3451,Summary!$L$230:$L$266)+SUMIF(Summary!$A$281:$A$317,$A3451,Summary!$L$281:$L$317))-AO3451,0)</f>
        <v>0</v>
      </c>
      <c r="AQ3451" s="306"/>
      <c r="AR3451" s="688">
        <f t="shared" ca="1" si="812"/>
        <v>0</v>
      </c>
      <c r="AS3451" s="688">
        <f t="shared" ca="1" si="813"/>
        <v>0</v>
      </c>
    </row>
    <row r="3452" spans="1:45" x14ac:dyDescent="0.2">
      <c r="A3452" s="423">
        <v>13231</v>
      </c>
      <c r="B3452" s="424">
        <v>5</v>
      </c>
      <c r="C3452" s="425" t="s">
        <v>303</v>
      </c>
      <c r="D3452" s="422">
        <f t="shared" si="799"/>
        <v>0</v>
      </c>
      <c r="E3452" s="422">
        <f t="shared" si="800"/>
        <v>0</v>
      </c>
      <c r="F3452" s="422">
        <f t="shared" si="801"/>
        <v>0</v>
      </c>
      <c r="G3452" s="422">
        <f t="shared" si="802"/>
        <v>0</v>
      </c>
      <c r="H3452" s="22">
        <f t="shared" si="803"/>
        <v>0</v>
      </c>
      <c r="I3452" s="116">
        <v>0</v>
      </c>
      <c r="J3452" s="116">
        <v>0</v>
      </c>
      <c r="K3452" s="116">
        <v>0</v>
      </c>
      <c r="L3452" s="116">
        <v>0</v>
      </c>
      <c r="M3452" s="22">
        <f t="shared" si="804"/>
        <v>0</v>
      </c>
      <c r="N3452" s="116">
        <v>0</v>
      </c>
      <c r="O3452" s="116">
        <v>0</v>
      </c>
      <c r="P3452" s="116">
        <v>0</v>
      </c>
      <c r="Q3452" s="116">
        <v>0</v>
      </c>
      <c r="R3452" s="22">
        <f t="shared" si="805"/>
        <v>0</v>
      </c>
      <c r="S3452" s="116">
        <v>0</v>
      </c>
      <c r="T3452" s="116">
        <v>0</v>
      </c>
      <c r="U3452" s="116">
        <v>0</v>
      </c>
      <c r="V3452" s="116">
        <v>0</v>
      </c>
      <c r="W3452" s="22">
        <f t="shared" si="806"/>
        <v>0</v>
      </c>
      <c r="X3452" s="22">
        <f t="shared" si="807"/>
        <v>0</v>
      </c>
      <c r="Y3452" s="22">
        <f ca="1">OFFSET('Cost Study'!$B$7,'Operations Support'!$C3452,'Operations Support'!$B3452)*$H3452</f>
        <v>0</v>
      </c>
      <c r="Z3452" s="23">
        <f ca="1">Y3452*'Cost Study'!$B$31</f>
        <v>0</v>
      </c>
      <c r="AA3452" s="23">
        <f ca="1">IF(A3452=10298,1.51,1)*IF($B3452&lt;3,$D3452*'Cost Study'!$B$32*OFFSET('Cost Study'!$B$7,'Operations Support'!$C3452,'Operations Support'!$B3452),0)</f>
        <v>0</v>
      </c>
      <c r="AB3452" s="24">
        <f ca="1">AA3452*'Cost Study'!$B$31</f>
        <v>0</v>
      </c>
      <c r="AC3452" s="23">
        <f ca="1">Y3452*'Cost Study'!$B$31</f>
        <v>0</v>
      </c>
      <c r="AD3452" s="24">
        <f ca="1">AA3452*'Cost Study'!$B$31</f>
        <v>0</v>
      </c>
      <c r="AE3452" s="377">
        <f t="shared" ca="1" si="808"/>
        <v>0</v>
      </c>
      <c r="AF3452" s="377">
        <f t="shared" ca="1" si="809"/>
        <v>0</v>
      </c>
      <c r="AH3452" s="688">
        <f>IFERROR($H3452/SUMIF($A:$A,$A3452,$H:$H)*SUMIF(Summary!$A$110:$A$186,$A3452,Summary!$P$110:$P$186),0)</f>
        <v>0</v>
      </c>
      <c r="AI3452" s="689">
        <f t="shared" ca="1" si="810"/>
        <v>0</v>
      </c>
      <c r="AJ3452" s="688">
        <f>IFERROR(H3452/SUMIF(A:A,A3452,H:H)*SUMIF(Summary!$A$110:$A$186,'Operations Support'!A3452,Summary!$Q$110:$Q$186),0)</f>
        <v>0</v>
      </c>
      <c r="AK3452" s="688">
        <f t="shared" ca="1" si="811"/>
        <v>0</v>
      </c>
      <c r="AM3452" s="688">
        <f>IFERROR($H3452/SUMIF($A:$A,$A3452,$H:$H)*SUMIF(Summary!$A$230:$A$266,$A3452,Summary!$P$230:$P$266),0)</f>
        <v>0</v>
      </c>
      <c r="AN3452" s="688">
        <f>IFERROR($H3452/SUMIF($A:$A,$A3452,$H:$H)*(SUMIF(Summary!$A$230:$A$266,$A3452,Summary!$L$230:$L$266)+SUMIF(Summary!$A$281:$A$317,$A3452,Summary!$L$281:$L$317))-AM3452,0)</f>
        <v>0</v>
      </c>
      <c r="AO3452" s="688">
        <f>IFERROR($H3452/SUMIF($A:$A,$A3452,$H:$H)*SUMIF(Summary!$A$230:$A$266,$A3452,Summary!$Q$230:$Q$266),0)</f>
        <v>0</v>
      </c>
      <c r="AP3452" s="688">
        <f>IFERROR($H3452/SUMIF($A:$A,$A3452,$H:$H)*(SUMIF(Summary!$A$230:$A$266,$A3452,Summary!$L$230:$L$266)+SUMIF(Summary!$A$281:$A$317,$A3452,Summary!$L$281:$L$317))-AO3452,0)</f>
        <v>0</v>
      </c>
      <c r="AQ3452" s="306"/>
      <c r="AR3452" s="688">
        <f t="shared" ca="1" si="812"/>
        <v>0</v>
      </c>
      <c r="AS3452" s="688">
        <f t="shared" ca="1" si="813"/>
        <v>0</v>
      </c>
    </row>
    <row r="3453" spans="1:45" x14ac:dyDescent="0.2">
      <c r="A3453" s="423">
        <v>13231</v>
      </c>
      <c r="B3453" s="424">
        <v>5</v>
      </c>
      <c r="C3453" s="425" t="s">
        <v>304</v>
      </c>
      <c r="D3453" s="422">
        <f t="shared" si="799"/>
        <v>0</v>
      </c>
      <c r="E3453" s="422">
        <f t="shared" si="800"/>
        <v>0</v>
      </c>
      <c r="F3453" s="422">
        <f t="shared" si="801"/>
        <v>0</v>
      </c>
      <c r="G3453" s="422">
        <f t="shared" si="802"/>
        <v>0</v>
      </c>
      <c r="H3453" s="22">
        <f t="shared" si="803"/>
        <v>0</v>
      </c>
      <c r="I3453" s="116">
        <v>0</v>
      </c>
      <c r="J3453" s="116">
        <v>0</v>
      </c>
      <c r="K3453" s="116">
        <v>0</v>
      </c>
      <c r="L3453" s="116">
        <v>0</v>
      </c>
      <c r="M3453" s="22">
        <f t="shared" si="804"/>
        <v>0</v>
      </c>
      <c r="N3453" s="116">
        <v>0</v>
      </c>
      <c r="O3453" s="116">
        <v>0</v>
      </c>
      <c r="P3453" s="116">
        <v>0</v>
      </c>
      <c r="Q3453" s="116">
        <v>0</v>
      </c>
      <c r="R3453" s="22">
        <f t="shared" si="805"/>
        <v>0</v>
      </c>
      <c r="S3453" s="116">
        <v>0</v>
      </c>
      <c r="T3453" s="116">
        <v>0</v>
      </c>
      <c r="U3453" s="116">
        <v>0</v>
      </c>
      <c r="V3453" s="116">
        <v>0</v>
      </c>
      <c r="W3453" s="22">
        <f t="shared" si="806"/>
        <v>0</v>
      </c>
      <c r="X3453" s="22">
        <f t="shared" si="807"/>
        <v>0</v>
      </c>
      <c r="Y3453" s="22">
        <f ca="1">OFFSET('Cost Study'!$B$7,'Operations Support'!$C3453,'Operations Support'!$B3453)*$H3453</f>
        <v>0</v>
      </c>
      <c r="Z3453" s="23">
        <f ca="1">Y3453*'Cost Study'!$B$31</f>
        <v>0</v>
      </c>
      <c r="AA3453" s="23">
        <f ca="1">IF(A3453=10298,1.51,1)*IF($B3453&lt;3,$D3453*'Cost Study'!$B$32*OFFSET('Cost Study'!$B$7,'Operations Support'!$C3453,'Operations Support'!$B3453),0)</f>
        <v>0</v>
      </c>
      <c r="AB3453" s="24">
        <f ca="1">AA3453*'Cost Study'!$B$31</f>
        <v>0</v>
      </c>
      <c r="AC3453" s="23">
        <f ca="1">Y3453*'Cost Study'!$B$31</f>
        <v>0</v>
      </c>
      <c r="AD3453" s="24">
        <f ca="1">AA3453*'Cost Study'!$B$31</f>
        <v>0</v>
      </c>
      <c r="AE3453" s="377">
        <f t="shared" ca="1" si="808"/>
        <v>0</v>
      </c>
      <c r="AF3453" s="377">
        <f t="shared" ca="1" si="809"/>
        <v>0</v>
      </c>
      <c r="AH3453" s="688">
        <f>IFERROR($H3453/SUMIF($A:$A,$A3453,$H:$H)*SUMIF(Summary!$A$110:$A$186,$A3453,Summary!$P$110:$P$186),0)</f>
        <v>0</v>
      </c>
      <c r="AI3453" s="689">
        <f t="shared" ca="1" si="810"/>
        <v>0</v>
      </c>
      <c r="AJ3453" s="688">
        <f>IFERROR(H3453/SUMIF(A:A,A3453,H:H)*SUMIF(Summary!$A$110:$A$186,'Operations Support'!A3453,Summary!$Q$110:$Q$186),0)</f>
        <v>0</v>
      </c>
      <c r="AK3453" s="688">
        <f t="shared" ca="1" si="811"/>
        <v>0</v>
      </c>
      <c r="AM3453" s="688">
        <f>IFERROR($H3453/SUMIF($A:$A,$A3453,$H:$H)*SUMIF(Summary!$A$230:$A$266,$A3453,Summary!$P$230:$P$266),0)</f>
        <v>0</v>
      </c>
      <c r="AN3453" s="688">
        <f>IFERROR($H3453/SUMIF($A:$A,$A3453,$H:$H)*(SUMIF(Summary!$A$230:$A$266,$A3453,Summary!$L$230:$L$266)+SUMIF(Summary!$A$281:$A$317,$A3453,Summary!$L$281:$L$317))-AM3453,0)</f>
        <v>0</v>
      </c>
      <c r="AO3453" s="688">
        <f>IFERROR($H3453/SUMIF($A:$A,$A3453,$H:$H)*SUMIF(Summary!$A$230:$A$266,$A3453,Summary!$Q$230:$Q$266),0)</f>
        <v>0</v>
      </c>
      <c r="AP3453" s="688">
        <f>IFERROR($H3453/SUMIF($A:$A,$A3453,$H:$H)*(SUMIF(Summary!$A$230:$A$266,$A3453,Summary!$L$230:$L$266)+SUMIF(Summary!$A$281:$A$317,$A3453,Summary!$L$281:$L$317))-AO3453,0)</f>
        <v>0</v>
      </c>
      <c r="AQ3453" s="306"/>
      <c r="AR3453" s="688">
        <f t="shared" ca="1" si="812"/>
        <v>0</v>
      </c>
      <c r="AS3453" s="688">
        <f t="shared" ca="1" si="813"/>
        <v>0</v>
      </c>
    </row>
    <row r="3454" spans="1:45" x14ac:dyDescent="0.2">
      <c r="A3454" s="423">
        <v>13231</v>
      </c>
      <c r="B3454" s="424">
        <v>5</v>
      </c>
      <c r="C3454" s="425" t="s">
        <v>305</v>
      </c>
      <c r="D3454" s="422">
        <f t="shared" si="799"/>
        <v>0</v>
      </c>
      <c r="E3454" s="422">
        <f t="shared" si="800"/>
        <v>0</v>
      </c>
      <c r="F3454" s="422">
        <f t="shared" si="801"/>
        <v>0</v>
      </c>
      <c r="G3454" s="422">
        <f t="shared" si="802"/>
        <v>0</v>
      </c>
      <c r="H3454" s="22">
        <f t="shared" si="803"/>
        <v>0</v>
      </c>
      <c r="I3454" s="116">
        <v>0</v>
      </c>
      <c r="J3454" s="116">
        <v>0</v>
      </c>
      <c r="K3454" s="116">
        <v>0</v>
      </c>
      <c r="L3454" s="116">
        <v>0</v>
      </c>
      <c r="M3454" s="22">
        <f t="shared" si="804"/>
        <v>0</v>
      </c>
      <c r="N3454" s="116">
        <v>0</v>
      </c>
      <c r="O3454" s="116">
        <v>0</v>
      </c>
      <c r="P3454" s="116">
        <v>0</v>
      </c>
      <c r="Q3454" s="116">
        <v>0</v>
      </c>
      <c r="R3454" s="22">
        <f t="shared" si="805"/>
        <v>0</v>
      </c>
      <c r="S3454" s="116">
        <v>0</v>
      </c>
      <c r="T3454" s="116">
        <v>0</v>
      </c>
      <c r="U3454" s="116">
        <v>0</v>
      </c>
      <c r="V3454" s="116">
        <v>0</v>
      </c>
      <c r="W3454" s="22">
        <f t="shared" si="806"/>
        <v>0</v>
      </c>
      <c r="X3454" s="22">
        <f t="shared" si="807"/>
        <v>0</v>
      </c>
      <c r="Y3454" s="22">
        <f ca="1">OFFSET('Cost Study'!$B$7,'Operations Support'!$C3454,'Operations Support'!$B3454)*$H3454</f>
        <v>0</v>
      </c>
      <c r="Z3454" s="23">
        <f ca="1">Y3454*'Cost Study'!$B$31</f>
        <v>0</v>
      </c>
      <c r="AA3454" s="23">
        <f ca="1">IF(A3454=10298,1.51,1)*IF($B3454&lt;3,$D3454*'Cost Study'!$B$32*OFFSET('Cost Study'!$B$7,'Operations Support'!$C3454,'Operations Support'!$B3454),0)</f>
        <v>0</v>
      </c>
      <c r="AB3454" s="24">
        <f ca="1">AA3454*'Cost Study'!$B$31</f>
        <v>0</v>
      </c>
      <c r="AC3454" s="23">
        <f ca="1">Y3454*'Cost Study'!$B$31</f>
        <v>0</v>
      </c>
      <c r="AD3454" s="24">
        <f ca="1">AA3454*'Cost Study'!$B$31</f>
        <v>0</v>
      </c>
      <c r="AE3454" s="377">
        <f t="shared" ca="1" si="808"/>
        <v>0</v>
      </c>
      <c r="AF3454" s="377">
        <f t="shared" ca="1" si="809"/>
        <v>0</v>
      </c>
      <c r="AH3454" s="688">
        <f>IFERROR($H3454/SUMIF($A:$A,$A3454,$H:$H)*SUMIF(Summary!$A$110:$A$186,$A3454,Summary!$P$110:$P$186),0)</f>
        <v>0</v>
      </c>
      <c r="AI3454" s="689">
        <f t="shared" ca="1" si="810"/>
        <v>0</v>
      </c>
      <c r="AJ3454" s="688">
        <f>IFERROR(H3454/SUMIF(A:A,A3454,H:H)*SUMIF(Summary!$A$110:$A$186,'Operations Support'!A3454,Summary!$Q$110:$Q$186),0)</f>
        <v>0</v>
      </c>
      <c r="AK3454" s="688">
        <f t="shared" ca="1" si="811"/>
        <v>0</v>
      </c>
      <c r="AM3454" s="688">
        <f>IFERROR($H3454/SUMIF($A:$A,$A3454,$H:$H)*SUMIF(Summary!$A$230:$A$266,$A3454,Summary!$P$230:$P$266),0)</f>
        <v>0</v>
      </c>
      <c r="AN3454" s="688">
        <f>IFERROR($H3454/SUMIF($A:$A,$A3454,$H:$H)*(SUMIF(Summary!$A$230:$A$266,$A3454,Summary!$L$230:$L$266)+SUMIF(Summary!$A$281:$A$317,$A3454,Summary!$L$281:$L$317))-AM3454,0)</f>
        <v>0</v>
      </c>
      <c r="AO3454" s="688">
        <f>IFERROR($H3454/SUMIF($A:$A,$A3454,$H:$H)*SUMIF(Summary!$A$230:$A$266,$A3454,Summary!$Q$230:$Q$266),0)</f>
        <v>0</v>
      </c>
      <c r="AP3454" s="688">
        <f>IFERROR($H3454/SUMIF($A:$A,$A3454,$H:$H)*(SUMIF(Summary!$A$230:$A$266,$A3454,Summary!$L$230:$L$266)+SUMIF(Summary!$A$281:$A$317,$A3454,Summary!$L$281:$L$317))-AO3454,0)</f>
        <v>0</v>
      </c>
      <c r="AQ3454" s="306"/>
      <c r="AR3454" s="688">
        <f t="shared" ca="1" si="812"/>
        <v>0</v>
      </c>
      <c r="AS3454" s="688">
        <f t="shared" ca="1" si="813"/>
        <v>0</v>
      </c>
    </row>
    <row r="3455" spans="1:45" x14ac:dyDescent="0.2">
      <c r="A3455" s="423">
        <v>13231</v>
      </c>
      <c r="B3455" s="424">
        <v>5</v>
      </c>
      <c r="C3455" s="425" t="s">
        <v>306</v>
      </c>
      <c r="D3455" s="422">
        <f t="shared" si="799"/>
        <v>0</v>
      </c>
      <c r="E3455" s="422">
        <f t="shared" si="800"/>
        <v>0</v>
      </c>
      <c r="F3455" s="422">
        <f t="shared" si="801"/>
        <v>0</v>
      </c>
      <c r="G3455" s="422">
        <f t="shared" si="802"/>
        <v>0</v>
      </c>
      <c r="H3455" s="22">
        <f t="shared" si="803"/>
        <v>0</v>
      </c>
      <c r="I3455" s="116">
        <v>0</v>
      </c>
      <c r="J3455" s="116">
        <v>0</v>
      </c>
      <c r="K3455" s="116">
        <v>0</v>
      </c>
      <c r="L3455" s="116">
        <v>0</v>
      </c>
      <c r="M3455" s="22">
        <f t="shared" si="804"/>
        <v>0</v>
      </c>
      <c r="N3455" s="116">
        <v>0</v>
      </c>
      <c r="O3455" s="116">
        <v>0</v>
      </c>
      <c r="P3455" s="116">
        <v>0</v>
      </c>
      <c r="Q3455" s="116">
        <v>0</v>
      </c>
      <c r="R3455" s="22">
        <f t="shared" si="805"/>
        <v>0</v>
      </c>
      <c r="S3455" s="116">
        <v>0</v>
      </c>
      <c r="T3455" s="116">
        <v>0</v>
      </c>
      <c r="U3455" s="116">
        <v>0</v>
      </c>
      <c r="V3455" s="116">
        <v>0</v>
      </c>
      <c r="W3455" s="22">
        <f t="shared" si="806"/>
        <v>0</v>
      </c>
      <c r="X3455" s="22">
        <f t="shared" si="807"/>
        <v>0</v>
      </c>
      <c r="Y3455" s="22">
        <f ca="1">OFFSET('Cost Study'!$B$7,'Operations Support'!$C3455,'Operations Support'!$B3455)*$H3455</f>
        <v>0</v>
      </c>
      <c r="Z3455" s="23">
        <f ca="1">Y3455*'Cost Study'!$B$31</f>
        <v>0</v>
      </c>
      <c r="AA3455" s="23">
        <f ca="1">IF(A3455=10298,1.51,1)*IF($B3455&lt;3,$D3455*'Cost Study'!$B$32*OFFSET('Cost Study'!$B$7,'Operations Support'!$C3455,'Operations Support'!$B3455),0)</f>
        <v>0</v>
      </c>
      <c r="AB3455" s="24">
        <f ca="1">AA3455*'Cost Study'!$B$31</f>
        <v>0</v>
      </c>
      <c r="AC3455" s="23">
        <f ca="1">Y3455*'Cost Study'!$B$31</f>
        <v>0</v>
      </c>
      <c r="AD3455" s="24">
        <f ca="1">AA3455*'Cost Study'!$B$31</f>
        <v>0</v>
      </c>
      <c r="AE3455" s="377">
        <f t="shared" ca="1" si="808"/>
        <v>0</v>
      </c>
      <c r="AF3455" s="377">
        <f t="shared" ca="1" si="809"/>
        <v>0</v>
      </c>
      <c r="AH3455" s="688">
        <f>IFERROR($H3455/SUMIF($A:$A,$A3455,$H:$H)*SUMIF(Summary!$A$110:$A$186,$A3455,Summary!$P$110:$P$186),0)</f>
        <v>0</v>
      </c>
      <c r="AI3455" s="689">
        <f t="shared" ca="1" si="810"/>
        <v>0</v>
      </c>
      <c r="AJ3455" s="688">
        <f>IFERROR(H3455/SUMIF(A:A,A3455,H:H)*SUMIF(Summary!$A$110:$A$186,'Operations Support'!A3455,Summary!$Q$110:$Q$186),0)</f>
        <v>0</v>
      </c>
      <c r="AK3455" s="688">
        <f t="shared" ca="1" si="811"/>
        <v>0</v>
      </c>
      <c r="AM3455" s="688">
        <f>IFERROR($H3455/SUMIF($A:$A,$A3455,$H:$H)*SUMIF(Summary!$A$230:$A$266,$A3455,Summary!$P$230:$P$266),0)</f>
        <v>0</v>
      </c>
      <c r="AN3455" s="688">
        <f>IFERROR($H3455/SUMIF($A:$A,$A3455,$H:$H)*(SUMIF(Summary!$A$230:$A$266,$A3455,Summary!$L$230:$L$266)+SUMIF(Summary!$A$281:$A$317,$A3455,Summary!$L$281:$L$317))-AM3455,0)</f>
        <v>0</v>
      </c>
      <c r="AO3455" s="688">
        <f>IFERROR($H3455/SUMIF($A:$A,$A3455,$H:$H)*SUMIF(Summary!$A$230:$A$266,$A3455,Summary!$Q$230:$Q$266),0)</f>
        <v>0</v>
      </c>
      <c r="AP3455" s="688">
        <f>IFERROR($H3455/SUMIF($A:$A,$A3455,$H:$H)*(SUMIF(Summary!$A$230:$A$266,$A3455,Summary!$L$230:$L$266)+SUMIF(Summary!$A$281:$A$317,$A3455,Summary!$L$281:$L$317))-AO3455,0)</f>
        <v>0</v>
      </c>
      <c r="AQ3455" s="306"/>
      <c r="AR3455" s="688">
        <f t="shared" ca="1" si="812"/>
        <v>0</v>
      </c>
      <c r="AS3455" s="688">
        <f t="shared" ca="1" si="813"/>
        <v>0</v>
      </c>
    </row>
    <row r="3456" spans="1:45" x14ac:dyDescent="0.2">
      <c r="A3456" s="423">
        <v>13231</v>
      </c>
      <c r="B3456" s="424">
        <v>5</v>
      </c>
      <c r="C3456" s="425" t="s">
        <v>307</v>
      </c>
      <c r="D3456" s="422">
        <f t="shared" si="799"/>
        <v>0</v>
      </c>
      <c r="E3456" s="422">
        <f t="shared" si="800"/>
        <v>0</v>
      </c>
      <c r="F3456" s="422">
        <f t="shared" si="801"/>
        <v>0</v>
      </c>
      <c r="G3456" s="422">
        <f t="shared" si="802"/>
        <v>0</v>
      </c>
      <c r="H3456" s="22">
        <f t="shared" si="803"/>
        <v>0</v>
      </c>
      <c r="I3456" s="116">
        <v>0</v>
      </c>
      <c r="J3456" s="116">
        <v>0</v>
      </c>
      <c r="K3456" s="116">
        <v>0</v>
      </c>
      <c r="L3456" s="116">
        <v>0</v>
      </c>
      <c r="M3456" s="22">
        <f t="shared" si="804"/>
        <v>0</v>
      </c>
      <c r="N3456" s="116">
        <v>0</v>
      </c>
      <c r="O3456" s="116">
        <v>0</v>
      </c>
      <c r="P3456" s="116">
        <v>0</v>
      </c>
      <c r="Q3456" s="116">
        <v>0</v>
      </c>
      <c r="R3456" s="22">
        <f t="shared" si="805"/>
        <v>0</v>
      </c>
      <c r="S3456" s="116">
        <v>0</v>
      </c>
      <c r="T3456" s="116">
        <v>0</v>
      </c>
      <c r="U3456" s="116">
        <v>0</v>
      </c>
      <c r="V3456" s="116">
        <v>0</v>
      </c>
      <c r="W3456" s="22">
        <f t="shared" si="806"/>
        <v>0</v>
      </c>
      <c r="X3456" s="22">
        <f t="shared" si="807"/>
        <v>0</v>
      </c>
      <c r="Y3456" s="22">
        <f ca="1">OFFSET('Cost Study'!$B$7,'Operations Support'!$C3456,'Operations Support'!$B3456)*$H3456</f>
        <v>0</v>
      </c>
      <c r="Z3456" s="23">
        <f ca="1">Y3456*'Cost Study'!$B$31</f>
        <v>0</v>
      </c>
      <c r="AA3456" s="23">
        <f ca="1">IF(A3456=10298,1.51,1)*IF($B3456&lt;3,$D3456*'Cost Study'!$B$32*OFFSET('Cost Study'!$B$7,'Operations Support'!$C3456,'Operations Support'!$B3456),0)</f>
        <v>0</v>
      </c>
      <c r="AB3456" s="24">
        <f ca="1">AA3456*'Cost Study'!$B$31</f>
        <v>0</v>
      </c>
      <c r="AC3456" s="23">
        <f ca="1">Y3456*'Cost Study'!$B$31</f>
        <v>0</v>
      </c>
      <c r="AD3456" s="24">
        <f ca="1">AA3456*'Cost Study'!$B$31</f>
        <v>0</v>
      </c>
      <c r="AE3456" s="377">
        <f t="shared" ca="1" si="808"/>
        <v>0</v>
      </c>
      <c r="AF3456" s="377">
        <f t="shared" ca="1" si="809"/>
        <v>0</v>
      </c>
      <c r="AH3456" s="688">
        <f>IFERROR($H3456/SUMIF($A:$A,$A3456,$H:$H)*SUMIF(Summary!$A$110:$A$186,$A3456,Summary!$P$110:$P$186),0)</f>
        <v>0</v>
      </c>
      <c r="AI3456" s="689">
        <f t="shared" ca="1" si="810"/>
        <v>0</v>
      </c>
      <c r="AJ3456" s="688">
        <f>IFERROR(H3456/SUMIF(A:A,A3456,H:H)*SUMIF(Summary!$A$110:$A$186,'Operations Support'!A3456,Summary!$Q$110:$Q$186),0)</f>
        <v>0</v>
      </c>
      <c r="AK3456" s="688">
        <f t="shared" ca="1" si="811"/>
        <v>0</v>
      </c>
      <c r="AM3456" s="688">
        <f>IFERROR($H3456/SUMIF($A:$A,$A3456,$H:$H)*SUMIF(Summary!$A$230:$A$266,$A3456,Summary!$P$230:$P$266),0)</f>
        <v>0</v>
      </c>
      <c r="AN3456" s="688">
        <f>IFERROR($H3456/SUMIF($A:$A,$A3456,$H:$H)*(SUMIF(Summary!$A$230:$A$266,$A3456,Summary!$L$230:$L$266)+SUMIF(Summary!$A$281:$A$317,$A3456,Summary!$L$281:$L$317))-AM3456,0)</f>
        <v>0</v>
      </c>
      <c r="AO3456" s="688">
        <f>IFERROR($H3456/SUMIF($A:$A,$A3456,$H:$H)*SUMIF(Summary!$A$230:$A$266,$A3456,Summary!$Q$230:$Q$266),0)</f>
        <v>0</v>
      </c>
      <c r="AP3456" s="688">
        <f>IFERROR($H3456/SUMIF($A:$A,$A3456,$H:$H)*(SUMIF(Summary!$A$230:$A$266,$A3456,Summary!$L$230:$L$266)+SUMIF(Summary!$A$281:$A$317,$A3456,Summary!$L$281:$L$317))-AO3456,0)</f>
        <v>0</v>
      </c>
      <c r="AQ3456" s="306"/>
      <c r="AR3456" s="688">
        <f t="shared" ca="1" si="812"/>
        <v>0</v>
      </c>
      <c r="AS3456" s="688">
        <f t="shared" ca="1" si="813"/>
        <v>0</v>
      </c>
    </row>
    <row r="3457" spans="1:45" x14ac:dyDescent="0.2">
      <c r="A3457" s="423">
        <v>13231</v>
      </c>
      <c r="B3457" s="424">
        <v>5</v>
      </c>
      <c r="C3457" s="425" t="s">
        <v>308</v>
      </c>
      <c r="D3457" s="422">
        <f t="shared" si="799"/>
        <v>0</v>
      </c>
      <c r="E3457" s="422">
        <f t="shared" si="800"/>
        <v>0</v>
      </c>
      <c r="F3457" s="422">
        <f t="shared" si="801"/>
        <v>0</v>
      </c>
      <c r="G3457" s="422">
        <f t="shared" si="802"/>
        <v>0</v>
      </c>
      <c r="H3457" s="22">
        <f t="shared" si="803"/>
        <v>0</v>
      </c>
      <c r="I3457" s="116">
        <v>0</v>
      </c>
      <c r="J3457" s="116">
        <v>0</v>
      </c>
      <c r="K3457" s="116">
        <v>0</v>
      </c>
      <c r="L3457" s="116">
        <v>0</v>
      </c>
      <c r="M3457" s="22">
        <f t="shared" si="804"/>
        <v>0</v>
      </c>
      <c r="N3457" s="116">
        <v>0</v>
      </c>
      <c r="O3457" s="116">
        <v>0</v>
      </c>
      <c r="P3457" s="116">
        <v>0</v>
      </c>
      <c r="Q3457" s="116">
        <v>0</v>
      </c>
      <c r="R3457" s="22">
        <f t="shared" si="805"/>
        <v>0</v>
      </c>
      <c r="S3457" s="116">
        <v>0</v>
      </c>
      <c r="T3457" s="116">
        <v>0</v>
      </c>
      <c r="U3457" s="116">
        <v>0</v>
      </c>
      <c r="V3457" s="116">
        <v>0</v>
      </c>
      <c r="W3457" s="22">
        <f t="shared" si="806"/>
        <v>0</v>
      </c>
      <c r="X3457" s="22">
        <f t="shared" si="807"/>
        <v>0</v>
      </c>
      <c r="Y3457" s="22">
        <f ca="1">OFFSET('Cost Study'!$B$7,'Operations Support'!$C3457,'Operations Support'!$B3457)*$H3457</f>
        <v>0</v>
      </c>
      <c r="Z3457" s="23">
        <f ca="1">Y3457*'Cost Study'!$B$31</f>
        <v>0</v>
      </c>
      <c r="AA3457" s="23">
        <f ca="1">IF(A3457=10298,1.51,1)*IF($B3457&lt;3,$D3457*'Cost Study'!$B$32*OFFSET('Cost Study'!$B$7,'Operations Support'!$C3457,'Operations Support'!$B3457),0)</f>
        <v>0</v>
      </c>
      <c r="AB3457" s="24">
        <f ca="1">AA3457*'Cost Study'!$B$31</f>
        <v>0</v>
      </c>
      <c r="AC3457" s="23">
        <f ca="1">Y3457*'Cost Study'!$B$31</f>
        <v>0</v>
      </c>
      <c r="AD3457" s="24">
        <f ca="1">AA3457*'Cost Study'!$B$31</f>
        <v>0</v>
      </c>
      <c r="AE3457" s="377">
        <f t="shared" ca="1" si="808"/>
        <v>0</v>
      </c>
      <c r="AF3457" s="377">
        <f t="shared" ca="1" si="809"/>
        <v>0</v>
      </c>
      <c r="AH3457" s="688">
        <f>IFERROR($H3457/SUMIF($A:$A,$A3457,$H:$H)*SUMIF(Summary!$A$110:$A$186,$A3457,Summary!$P$110:$P$186),0)</f>
        <v>0</v>
      </c>
      <c r="AI3457" s="689">
        <f t="shared" ca="1" si="810"/>
        <v>0</v>
      </c>
      <c r="AJ3457" s="688">
        <f>IFERROR(H3457/SUMIF(A:A,A3457,H:H)*SUMIF(Summary!$A$110:$A$186,'Operations Support'!A3457,Summary!$Q$110:$Q$186),0)</f>
        <v>0</v>
      </c>
      <c r="AK3457" s="688">
        <f t="shared" ca="1" si="811"/>
        <v>0</v>
      </c>
      <c r="AM3457" s="688">
        <f>IFERROR($H3457/SUMIF($A:$A,$A3457,$H:$H)*SUMIF(Summary!$A$230:$A$266,$A3457,Summary!$P$230:$P$266),0)</f>
        <v>0</v>
      </c>
      <c r="AN3457" s="688">
        <f>IFERROR($H3457/SUMIF($A:$A,$A3457,$H:$H)*(SUMIF(Summary!$A$230:$A$266,$A3457,Summary!$L$230:$L$266)+SUMIF(Summary!$A$281:$A$317,$A3457,Summary!$L$281:$L$317))-AM3457,0)</f>
        <v>0</v>
      </c>
      <c r="AO3457" s="688">
        <f>IFERROR($H3457/SUMIF($A:$A,$A3457,$H:$H)*SUMIF(Summary!$A$230:$A$266,$A3457,Summary!$Q$230:$Q$266),0)</f>
        <v>0</v>
      </c>
      <c r="AP3457" s="688">
        <f>IFERROR($H3457/SUMIF($A:$A,$A3457,$H:$H)*(SUMIF(Summary!$A$230:$A$266,$A3457,Summary!$L$230:$L$266)+SUMIF(Summary!$A$281:$A$317,$A3457,Summary!$L$281:$L$317))-AO3457,0)</f>
        <v>0</v>
      </c>
      <c r="AQ3457" s="306"/>
      <c r="AR3457" s="688">
        <f t="shared" ca="1" si="812"/>
        <v>0</v>
      </c>
      <c r="AS3457" s="688">
        <f t="shared" ca="1" si="813"/>
        <v>0</v>
      </c>
    </row>
    <row r="3458" spans="1:45" x14ac:dyDescent="0.2">
      <c r="A3458" s="423">
        <v>13231</v>
      </c>
      <c r="B3458" s="424">
        <v>5</v>
      </c>
      <c r="C3458" s="425" t="s">
        <v>309</v>
      </c>
      <c r="D3458" s="422">
        <f t="shared" si="799"/>
        <v>0</v>
      </c>
      <c r="E3458" s="422">
        <f t="shared" si="800"/>
        <v>0</v>
      </c>
      <c r="F3458" s="422">
        <f t="shared" si="801"/>
        <v>0</v>
      </c>
      <c r="G3458" s="422">
        <f t="shared" si="802"/>
        <v>0</v>
      </c>
      <c r="H3458" s="22">
        <f t="shared" si="803"/>
        <v>0</v>
      </c>
      <c r="I3458" s="116">
        <v>0</v>
      </c>
      <c r="J3458" s="116">
        <v>0</v>
      </c>
      <c r="K3458" s="116">
        <v>0</v>
      </c>
      <c r="L3458" s="116">
        <v>0</v>
      </c>
      <c r="M3458" s="22">
        <f t="shared" si="804"/>
        <v>0</v>
      </c>
      <c r="N3458" s="116">
        <v>0</v>
      </c>
      <c r="O3458" s="116">
        <v>0</v>
      </c>
      <c r="P3458" s="116">
        <v>0</v>
      </c>
      <c r="Q3458" s="116">
        <v>0</v>
      </c>
      <c r="R3458" s="22">
        <f t="shared" si="805"/>
        <v>0</v>
      </c>
      <c r="S3458" s="116">
        <v>0</v>
      </c>
      <c r="T3458" s="116">
        <v>0</v>
      </c>
      <c r="U3458" s="116">
        <v>0</v>
      </c>
      <c r="V3458" s="116">
        <v>0</v>
      </c>
      <c r="W3458" s="22">
        <f t="shared" si="806"/>
        <v>0</v>
      </c>
      <c r="X3458" s="22">
        <f t="shared" si="807"/>
        <v>0</v>
      </c>
      <c r="Y3458" s="22">
        <f ca="1">OFFSET('Cost Study'!$B$7,'Operations Support'!$C3458,'Operations Support'!$B3458)*$H3458</f>
        <v>0</v>
      </c>
      <c r="Z3458" s="23">
        <f ca="1">Y3458*'Cost Study'!$B$31</f>
        <v>0</v>
      </c>
      <c r="AA3458" s="23">
        <f ca="1">IF(A3458=10298,1.51,1)*IF($B3458&lt;3,$D3458*'Cost Study'!$B$32*OFFSET('Cost Study'!$B$7,'Operations Support'!$C3458,'Operations Support'!$B3458),0)</f>
        <v>0</v>
      </c>
      <c r="AB3458" s="24">
        <f ca="1">AA3458*'Cost Study'!$B$31</f>
        <v>0</v>
      </c>
      <c r="AC3458" s="23">
        <f ca="1">Y3458*'Cost Study'!$B$31</f>
        <v>0</v>
      </c>
      <c r="AD3458" s="24">
        <f ca="1">AA3458*'Cost Study'!$B$31</f>
        <v>0</v>
      </c>
      <c r="AE3458" s="377">
        <f t="shared" ca="1" si="808"/>
        <v>0</v>
      </c>
      <c r="AF3458" s="377">
        <f t="shared" ca="1" si="809"/>
        <v>0</v>
      </c>
      <c r="AH3458" s="688">
        <f>IFERROR($H3458/SUMIF($A:$A,$A3458,$H:$H)*SUMIF(Summary!$A$110:$A$186,$A3458,Summary!$P$110:$P$186),0)</f>
        <v>0</v>
      </c>
      <c r="AI3458" s="689">
        <f t="shared" ca="1" si="810"/>
        <v>0</v>
      </c>
      <c r="AJ3458" s="688">
        <f>IFERROR(H3458/SUMIF(A:A,A3458,H:H)*SUMIF(Summary!$A$110:$A$186,'Operations Support'!A3458,Summary!$Q$110:$Q$186),0)</f>
        <v>0</v>
      </c>
      <c r="AK3458" s="688">
        <f t="shared" ca="1" si="811"/>
        <v>0</v>
      </c>
      <c r="AM3458" s="688">
        <f>IFERROR($H3458/SUMIF($A:$A,$A3458,$H:$H)*SUMIF(Summary!$A$230:$A$266,$A3458,Summary!$P$230:$P$266),0)</f>
        <v>0</v>
      </c>
      <c r="AN3458" s="688">
        <f>IFERROR($H3458/SUMIF($A:$A,$A3458,$H:$H)*(SUMIF(Summary!$A$230:$A$266,$A3458,Summary!$L$230:$L$266)+SUMIF(Summary!$A$281:$A$317,$A3458,Summary!$L$281:$L$317))-AM3458,0)</f>
        <v>0</v>
      </c>
      <c r="AO3458" s="688">
        <f>IFERROR($H3458/SUMIF($A:$A,$A3458,$H:$H)*SUMIF(Summary!$A$230:$A$266,$A3458,Summary!$Q$230:$Q$266),0)</f>
        <v>0</v>
      </c>
      <c r="AP3458" s="688">
        <f>IFERROR($H3458/SUMIF($A:$A,$A3458,$H:$H)*(SUMIF(Summary!$A$230:$A$266,$A3458,Summary!$L$230:$L$266)+SUMIF(Summary!$A$281:$A$317,$A3458,Summary!$L$281:$L$317))-AO3458,0)</f>
        <v>0</v>
      </c>
      <c r="AQ3458" s="306"/>
      <c r="AR3458" s="688">
        <f t="shared" ca="1" si="812"/>
        <v>0</v>
      </c>
      <c r="AS3458" s="688">
        <f t="shared" ca="1" si="813"/>
        <v>0</v>
      </c>
    </row>
    <row r="3459" spans="1:45" x14ac:dyDescent="0.2">
      <c r="A3459" s="423">
        <v>13231</v>
      </c>
      <c r="B3459" s="424">
        <v>5</v>
      </c>
      <c r="C3459" s="425" t="s">
        <v>310</v>
      </c>
      <c r="D3459" s="422">
        <f t="shared" si="799"/>
        <v>0</v>
      </c>
      <c r="E3459" s="422">
        <f t="shared" si="800"/>
        <v>0</v>
      </c>
      <c r="F3459" s="422">
        <f t="shared" si="801"/>
        <v>0</v>
      </c>
      <c r="G3459" s="422">
        <f t="shared" si="802"/>
        <v>0</v>
      </c>
      <c r="H3459" s="22">
        <f t="shared" si="803"/>
        <v>0</v>
      </c>
      <c r="I3459" s="116">
        <v>0</v>
      </c>
      <c r="J3459" s="116">
        <v>0</v>
      </c>
      <c r="K3459" s="116">
        <v>0</v>
      </c>
      <c r="L3459" s="116">
        <v>0</v>
      </c>
      <c r="M3459" s="22">
        <f t="shared" si="804"/>
        <v>0</v>
      </c>
      <c r="N3459" s="116">
        <v>0</v>
      </c>
      <c r="O3459" s="116">
        <v>0</v>
      </c>
      <c r="P3459" s="116">
        <v>0</v>
      </c>
      <c r="Q3459" s="116">
        <v>0</v>
      </c>
      <c r="R3459" s="22">
        <f t="shared" si="805"/>
        <v>0</v>
      </c>
      <c r="S3459" s="116">
        <v>0</v>
      </c>
      <c r="T3459" s="116">
        <v>0</v>
      </c>
      <c r="U3459" s="116">
        <v>0</v>
      </c>
      <c r="V3459" s="116">
        <v>0</v>
      </c>
      <c r="W3459" s="22">
        <f t="shared" si="806"/>
        <v>0</v>
      </c>
      <c r="X3459" s="22">
        <f t="shared" si="807"/>
        <v>0</v>
      </c>
      <c r="Y3459" s="22">
        <f ca="1">OFFSET('Cost Study'!$B$7,'Operations Support'!$C3459,'Operations Support'!$B3459)*$H3459</f>
        <v>0</v>
      </c>
      <c r="Z3459" s="23">
        <f ca="1">Y3459*'Cost Study'!$B$31</f>
        <v>0</v>
      </c>
      <c r="AA3459" s="23">
        <f ca="1">IF(A3459=10298,1.51,1)*IF($B3459&lt;3,$D3459*'Cost Study'!$B$32*OFFSET('Cost Study'!$B$7,'Operations Support'!$C3459,'Operations Support'!$B3459),0)</f>
        <v>0</v>
      </c>
      <c r="AB3459" s="24">
        <f ca="1">AA3459*'Cost Study'!$B$31</f>
        <v>0</v>
      </c>
      <c r="AC3459" s="23">
        <f ca="1">Y3459*'Cost Study'!$B$31</f>
        <v>0</v>
      </c>
      <c r="AD3459" s="24">
        <f ca="1">AA3459*'Cost Study'!$B$31</f>
        <v>0</v>
      </c>
      <c r="AE3459" s="377">
        <f t="shared" ca="1" si="808"/>
        <v>0</v>
      </c>
      <c r="AF3459" s="377">
        <f t="shared" ca="1" si="809"/>
        <v>0</v>
      </c>
      <c r="AH3459" s="688">
        <f>IFERROR($H3459/SUMIF($A:$A,$A3459,$H:$H)*SUMIF(Summary!$A$110:$A$186,$A3459,Summary!$P$110:$P$186),0)</f>
        <v>0</v>
      </c>
      <c r="AI3459" s="689">
        <f t="shared" ca="1" si="810"/>
        <v>0</v>
      </c>
      <c r="AJ3459" s="688">
        <f>IFERROR(H3459/SUMIF(A:A,A3459,H:H)*SUMIF(Summary!$A$110:$A$186,'Operations Support'!A3459,Summary!$Q$110:$Q$186),0)</f>
        <v>0</v>
      </c>
      <c r="AK3459" s="688">
        <f t="shared" ca="1" si="811"/>
        <v>0</v>
      </c>
      <c r="AM3459" s="688">
        <f>IFERROR($H3459/SUMIF($A:$A,$A3459,$H:$H)*SUMIF(Summary!$A$230:$A$266,$A3459,Summary!$P$230:$P$266),0)</f>
        <v>0</v>
      </c>
      <c r="AN3459" s="688">
        <f>IFERROR($H3459/SUMIF($A:$A,$A3459,$H:$H)*(SUMIF(Summary!$A$230:$A$266,$A3459,Summary!$L$230:$L$266)+SUMIF(Summary!$A$281:$A$317,$A3459,Summary!$L$281:$L$317))-AM3459,0)</f>
        <v>0</v>
      </c>
      <c r="AO3459" s="688">
        <f>IFERROR($H3459/SUMIF($A:$A,$A3459,$H:$H)*SUMIF(Summary!$A$230:$A$266,$A3459,Summary!$Q$230:$Q$266),0)</f>
        <v>0</v>
      </c>
      <c r="AP3459" s="688">
        <f>IFERROR($H3459/SUMIF($A:$A,$A3459,$H:$H)*(SUMIF(Summary!$A$230:$A$266,$A3459,Summary!$L$230:$L$266)+SUMIF(Summary!$A$281:$A$317,$A3459,Summary!$L$281:$L$317))-AO3459,0)</f>
        <v>0</v>
      </c>
      <c r="AQ3459" s="306"/>
      <c r="AR3459" s="688">
        <f t="shared" ca="1" si="812"/>
        <v>0</v>
      </c>
      <c r="AS3459" s="688">
        <f t="shared" ca="1" si="813"/>
        <v>0</v>
      </c>
    </row>
    <row r="3460" spans="1:45" x14ac:dyDescent="0.2">
      <c r="A3460" s="423">
        <v>13231</v>
      </c>
      <c r="B3460" s="424">
        <v>5</v>
      </c>
      <c r="C3460" s="425" t="s">
        <v>311</v>
      </c>
      <c r="D3460" s="422">
        <f t="shared" si="799"/>
        <v>0</v>
      </c>
      <c r="E3460" s="422">
        <f t="shared" si="800"/>
        <v>0</v>
      </c>
      <c r="F3460" s="422">
        <f t="shared" si="801"/>
        <v>0</v>
      </c>
      <c r="G3460" s="422">
        <f t="shared" si="802"/>
        <v>0</v>
      </c>
      <c r="H3460" s="22">
        <f t="shared" si="803"/>
        <v>0</v>
      </c>
      <c r="I3460" s="116">
        <v>0</v>
      </c>
      <c r="J3460" s="116">
        <v>0</v>
      </c>
      <c r="K3460" s="116">
        <v>0</v>
      </c>
      <c r="L3460" s="116">
        <v>0</v>
      </c>
      <c r="M3460" s="22">
        <f t="shared" si="804"/>
        <v>0</v>
      </c>
      <c r="N3460" s="116">
        <v>0</v>
      </c>
      <c r="O3460" s="116">
        <v>0</v>
      </c>
      <c r="P3460" s="116">
        <v>0</v>
      </c>
      <c r="Q3460" s="116">
        <v>0</v>
      </c>
      <c r="R3460" s="22">
        <f t="shared" si="805"/>
        <v>0</v>
      </c>
      <c r="S3460" s="116">
        <v>0</v>
      </c>
      <c r="T3460" s="116">
        <v>0</v>
      </c>
      <c r="U3460" s="116">
        <v>0</v>
      </c>
      <c r="V3460" s="116">
        <v>0</v>
      </c>
      <c r="W3460" s="22">
        <f t="shared" si="806"/>
        <v>0</v>
      </c>
      <c r="X3460" s="22">
        <f t="shared" si="807"/>
        <v>0</v>
      </c>
      <c r="Y3460" s="22">
        <f ca="1">OFFSET('Cost Study'!$B$7,'Operations Support'!$C3460,'Operations Support'!$B3460)*$H3460</f>
        <v>0</v>
      </c>
      <c r="Z3460" s="23">
        <f ca="1">Y3460*'Cost Study'!$B$31</f>
        <v>0</v>
      </c>
      <c r="AA3460" s="23">
        <f ca="1">IF(A3460=10298,1.51,1)*IF($B3460&lt;3,$D3460*'Cost Study'!$B$32*OFFSET('Cost Study'!$B$7,'Operations Support'!$C3460,'Operations Support'!$B3460),0)</f>
        <v>0</v>
      </c>
      <c r="AB3460" s="24">
        <f ca="1">AA3460*'Cost Study'!$B$31</f>
        <v>0</v>
      </c>
      <c r="AC3460" s="23">
        <f ca="1">Y3460*'Cost Study'!$B$31</f>
        <v>0</v>
      </c>
      <c r="AD3460" s="24">
        <f ca="1">AA3460*'Cost Study'!$B$31</f>
        <v>0</v>
      </c>
      <c r="AE3460" s="377">
        <f t="shared" ca="1" si="808"/>
        <v>0</v>
      </c>
      <c r="AF3460" s="377">
        <f t="shared" ca="1" si="809"/>
        <v>0</v>
      </c>
      <c r="AH3460" s="688">
        <f>IFERROR($H3460/SUMIF($A:$A,$A3460,$H:$H)*SUMIF(Summary!$A$110:$A$186,$A3460,Summary!$P$110:$P$186),0)</f>
        <v>0</v>
      </c>
      <c r="AI3460" s="689">
        <f t="shared" ca="1" si="810"/>
        <v>0</v>
      </c>
      <c r="AJ3460" s="688">
        <f>IFERROR(H3460/SUMIF(A:A,A3460,H:H)*SUMIF(Summary!$A$110:$A$186,'Operations Support'!A3460,Summary!$Q$110:$Q$186),0)</f>
        <v>0</v>
      </c>
      <c r="AK3460" s="688">
        <f t="shared" ca="1" si="811"/>
        <v>0</v>
      </c>
      <c r="AM3460" s="688">
        <f>IFERROR($H3460/SUMIF($A:$A,$A3460,$H:$H)*SUMIF(Summary!$A$230:$A$266,$A3460,Summary!$P$230:$P$266),0)</f>
        <v>0</v>
      </c>
      <c r="AN3460" s="688">
        <f>IFERROR($H3460/SUMIF($A:$A,$A3460,$H:$H)*(SUMIF(Summary!$A$230:$A$266,$A3460,Summary!$L$230:$L$266)+SUMIF(Summary!$A$281:$A$317,$A3460,Summary!$L$281:$L$317))-AM3460,0)</f>
        <v>0</v>
      </c>
      <c r="AO3460" s="688">
        <f>IFERROR($H3460/SUMIF($A:$A,$A3460,$H:$H)*SUMIF(Summary!$A$230:$A$266,$A3460,Summary!$Q$230:$Q$266),0)</f>
        <v>0</v>
      </c>
      <c r="AP3460" s="688">
        <f>IFERROR($H3460/SUMIF($A:$A,$A3460,$H:$H)*(SUMIF(Summary!$A$230:$A$266,$A3460,Summary!$L$230:$L$266)+SUMIF(Summary!$A$281:$A$317,$A3460,Summary!$L$281:$L$317))-AO3460,0)</f>
        <v>0</v>
      </c>
      <c r="AQ3460" s="306"/>
      <c r="AR3460" s="688">
        <f t="shared" ca="1" si="812"/>
        <v>0</v>
      </c>
      <c r="AS3460" s="688">
        <f t="shared" ca="1" si="813"/>
        <v>0</v>
      </c>
    </row>
    <row r="3461" spans="1:45" x14ac:dyDescent="0.2">
      <c r="A3461" s="423">
        <v>13231</v>
      </c>
      <c r="B3461" s="424">
        <v>5</v>
      </c>
      <c r="C3461" s="425" t="s">
        <v>312</v>
      </c>
      <c r="D3461" s="422">
        <f t="shared" ref="D3461:D3524" si="814">I3461+N3461+S3461</f>
        <v>0</v>
      </c>
      <c r="E3461" s="422">
        <f t="shared" ref="E3461:E3524" si="815">J3461+O3461+T3461</f>
        <v>0</v>
      </c>
      <c r="F3461" s="422">
        <f t="shared" ref="F3461:F3524" si="816">K3461+P3461+U3461</f>
        <v>0</v>
      </c>
      <c r="G3461" s="422">
        <f t="shared" ref="G3461:G3524" si="817">L3461+Q3461+V3461</f>
        <v>0</v>
      </c>
      <c r="H3461" s="22">
        <f t="shared" ref="H3461:H3524" si="818">(SUM(D3461:F3461)-G3461)*IF(A3461=10298,1.51,1)</f>
        <v>0</v>
      </c>
      <c r="I3461" s="116">
        <v>0</v>
      </c>
      <c r="J3461" s="116">
        <v>0</v>
      </c>
      <c r="K3461" s="116">
        <v>0</v>
      </c>
      <c r="L3461" s="116">
        <v>0</v>
      </c>
      <c r="M3461" s="22">
        <f t="shared" ref="M3461:M3524" si="819">SUM(I3461:K3461)-L3461</f>
        <v>0</v>
      </c>
      <c r="N3461" s="116">
        <v>0</v>
      </c>
      <c r="O3461" s="116">
        <v>0</v>
      </c>
      <c r="P3461" s="116">
        <v>0</v>
      </c>
      <c r="Q3461" s="116">
        <v>0</v>
      </c>
      <c r="R3461" s="22">
        <f t="shared" ref="R3461:R3524" si="820">SUM(N3461:P3461)-Q3461</f>
        <v>0</v>
      </c>
      <c r="S3461" s="116">
        <v>0</v>
      </c>
      <c r="T3461" s="116">
        <v>0</v>
      </c>
      <c r="U3461" s="116">
        <v>0</v>
      </c>
      <c r="V3461" s="116">
        <v>0</v>
      </c>
      <c r="W3461" s="22">
        <f t="shared" ref="W3461:W3524" si="821">SUM(S3461:U3461)-V3461</f>
        <v>0</v>
      </c>
      <c r="X3461" s="22">
        <f t="shared" ref="X3461:X3524" si="822">IF(OR(B3461=1,B3461=2),H3461/30,IF(OR(B3461=3,B3461=5),H3461/24,IF(B3461=4,H3461/18,0)))</f>
        <v>0</v>
      </c>
      <c r="Y3461" s="22">
        <f ca="1">OFFSET('Cost Study'!$B$7,'Operations Support'!$C3461,'Operations Support'!$B3461)*$H3461</f>
        <v>0</v>
      </c>
      <c r="Z3461" s="23">
        <f ca="1">Y3461*'Cost Study'!$B$31</f>
        <v>0</v>
      </c>
      <c r="AA3461" s="23">
        <f ca="1">IF(A3461=10298,1.51,1)*IF($B3461&lt;3,$D3461*'Cost Study'!$B$32*OFFSET('Cost Study'!$B$7,'Operations Support'!$C3461,'Operations Support'!$B3461),0)</f>
        <v>0</v>
      </c>
      <c r="AB3461" s="24">
        <f ca="1">AA3461*'Cost Study'!$B$31</f>
        <v>0</v>
      </c>
      <c r="AC3461" s="23">
        <f ca="1">Y3461*'Cost Study'!$B$31</f>
        <v>0</v>
      </c>
      <c r="AD3461" s="24">
        <f ca="1">AA3461*'Cost Study'!$B$31</f>
        <v>0</v>
      </c>
      <c r="AE3461" s="377">
        <f t="shared" ref="AE3461:AE3524" ca="1" si="823">Z3461+AB3461</f>
        <v>0</v>
      </c>
      <c r="AF3461" s="377">
        <f t="shared" ref="AF3461:AF3524" ca="1" si="824">AC3461+AD3461</f>
        <v>0</v>
      </c>
      <c r="AH3461" s="688">
        <f>IFERROR($H3461/SUMIF($A:$A,$A3461,$H:$H)*SUMIF(Summary!$A$110:$A$186,$A3461,Summary!$P$110:$P$186),0)</f>
        <v>0</v>
      </c>
      <c r="AI3461" s="689">
        <f t="shared" ca="1" si="810"/>
        <v>0</v>
      </c>
      <c r="AJ3461" s="688">
        <f>IFERROR(H3461/SUMIF(A:A,A3461,H:H)*SUMIF(Summary!$A$110:$A$186,'Operations Support'!A3461,Summary!$Q$110:$Q$186),0)</f>
        <v>0</v>
      </c>
      <c r="AK3461" s="688">
        <f t="shared" ca="1" si="811"/>
        <v>0</v>
      </c>
      <c r="AM3461" s="688">
        <f>IFERROR($H3461/SUMIF($A:$A,$A3461,$H:$H)*SUMIF(Summary!$A$230:$A$266,$A3461,Summary!$P$230:$P$266),0)</f>
        <v>0</v>
      </c>
      <c r="AN3461" s="688">
        <f>IFERROR($H3461/SUMIF($A:$A,$A3461,$H:$H)*(SUMIF(Summary!$A$230:$A$266,$A3461,Summary!$L$230:$L$266)+SUMIF(Summary!$A$281:$A$317,$A3461,Summary!$L$281:$L$317))-AM3461,0)</f>
        <v>0</v>
      </c>
      <c r="AO3461" s="688">
        <f>IFERROR($H3461/SUMIF($A:$A,$A3461,$H:$H)*SUMIF(Summary!$A$230:$A$266,$A3461,Summary!$Q$230:$Q$266),0)</f>
        <v>0</v>
      </c>
      <c r="AP3461" s="688">
        <f>IFERROR($H3461/SUMIF($A:$A,$A3461,$H:$H)*(SUMIF(Summary!$A$230:$A$266,$A3461,Summary!$L$230:$L$266)+SUMIF(Summary!$A$281:$A$317,$A3461,Summary!$L$281:$L$317))-AO3461,0)</f>
        <v>0</v>
      </c>
      <c r="AQ3461" s="306"/>
      <c r="AR3461" s="688">
        <f t="shared" ca="1" si="812"/>
        <v>0</v>
      </c>
      <c r="AS3461" s="688">
        <f t="shared" ca="1" si="813"/>
        <v>0</v>
      </c>
    </row>
    <row r="3462" spans="1:45" x14ac:dyDescent="0.2">
      <c r="A3462" s="423">
        <v>13231</v>
      </c>
      <c r="B3462" s="424">
        <v>5</v>
      </c>
      <c r="C3462" s="425" t="s">
        <v>313</v>
      </c>
      <c r="D3462" s="422">
        <f t="shared" si="814"/>
        <v>0</v>
      </c>
      <c r="E3462" s="422">
        <f t="shared" si="815"/>
        <v>0</v>
      </c>
      <c r="F3462" s="422">
        <f t="shared" si="816"/>
        <v>0</v>
      </c>
      <c r="G3462" s="422">
        <f t="shared" si="817"/>
        <v>0</v>
      </c>
      <c r="H3462" s="22">
        <f t="shared" si="818"/>
        <v>0</v>
      </c>
      <c r="I3462" s="116">
        <v>0</v>
      </c>
      <c r="J3462" s="116">
        <v>0</v>
      </c>
      <c r="K3462" s="116">
        <v>0</v>
      </c>
      <c r="L3462" s="116">
        <v>0</v>
      </c>
      <c r="M3462" s="22">
        <f t="shared" si="819"/>
        <v>0</v>
      </c>
      <c r="N3462" s="116">
        <v>0</v>
      </c>
      <c r="O3462" s="116">
        <v>0</v>
      </c>
      <c r="P3462" s="116">
        <v>0</v>
      </c>
      <c r="Q3462" s="116">
        <v>0</v>
      </c>
      <c r="R3462" s="22">
        <f t="shared" si="820"/>
        <v>0</v>
      </c>
      <c r="S3462" s="116">
        <v>0</v>
      </c>
      <c r="T3462" s="116">
        <v>0</v>
      </c>
      <c r="U3462" s="116">
        <v>0</v>
      </c>
      <c r="V3462" s="116">
        <v>0</v>
      </c>
      <c r="W3462" s="22">
        <f t="shared" si="821"/>
        <v>0</v>
      </c>
      <c r="X3462" s="22">
        <f t="shared" si="822"/>
        <v>0</v>
      </c>
      <c r="Y3462" s="22">
        <f ca="1">OFFSET('Cost Study'!$B$7,'Operations Support'!$C3462,'Operations Support'!$B3462)*$H3462</f>
        <v>0</v>
      </c>
      <c r="Z3462" s="23">
        <f ca="1">Y3462*'Cost Study'!$B$31</f>
        <v>0</v>
      </c>
      <c r="AA3462" s="23">
        <f ca="1">IF(A3462=10298,1.51,1)*IF($B3462&lt;3,$D3462*'Cost Study'!$B$32*OFFSET('Cost Study'!$B$7,'Operations Support'!$C3462,'Operations Support'!$B3462),0)</f>
        <v>0</v>
      </c>
      <c r="AB3462" s="24">
        <f ca="1">AA3462*'Cost Study'!$B$31</f>
        <v>0</v>
      </c>
      <c r="AC3462" s="23">
        <f ca="1">Y3462*'Cost Study'!$B$31</f>
        <v>0</v>
      </c>
      <c r="AD3462" s="24">
        <f ca="1">AA3462*'Cost Study'!$B$31</f>
        <v>0</v>
      </c>
      <c r="AE3462" s="377">
        <f t="shared" ca="1" si="823"/>
        <v>0</v>
      </c>
      <c r="AF3462" s="377">
        <f t="shared" ca="1" si="824"/>
        <v>0</v>
      </c>
      <c r="AH3462" s="688">
        <f>IFERROR($H3462/SUMIF($A:$A,$A3462,$H:$H)*SUMIF(Summary!$A$110:$A$186,$A3462,Summary!$P$110:$P$186),0)</f>
        <v>0</v>
      </c>
      <c r="AI3462" s="689">
        <f t="shared" ca="1" si="810"/>
        <v>0</v>
      </c>
      <c r="AJ3462" s="688">
        <f>IFERROR(H3462/SUMIF(A:A,A3462,H:H)*SUMIF(Summary!$A$110:$A$186,'Operations Support'!A3462,Summary!$Q$110:$Q$186),0)</f>
        <v>0</v>
      </c>
      <c r="AK3462" s="688">
        <f t="shared" ca="1" si="811"/>
        <v>0</v>
      </c>
      <c r="AM3462" s="688">
        <f>IFERROR($H3462/SUMIF($A:$A,$A3462,$H:$H)*SUMIF(Summary!$A$230:$A$266,$A3462,Summary!$P$230:$P$266),0)</f>
        <v>0</v>
      </c>
      <c r="AN3462" s="688">
        <f>IFERROR($H3462/SUMIF($A:$A,$A3462,$H:$H)*(SUMIF(Summary!$A$230:$A$266,$A3462,Summary!$L$230:$L$266)+SUMIF(Summary!$A$281:$A$317,$A3462,Summary!$L$281:$L$317))-AM3462,0)</f>
        <v>0</v>
      </c>
      <c r="AO3462" s="688">
        <f>IFERROR($H3462/SUMIF($A:$A,$A3462,$H:$H)*SUMIF(Summary!$A$230:$A$266,$A3462,Summary!$Q$230:$Q$266),0)</f>
        <v>0</v>
      </c>
      <c r="AP3462" s="688">
        <f>IFERROR($H3462/SUMIF($A:$A,$A3462,$H:$H)*(SUMIF(Summary!$A$230:$A$266,$A3462,Summary!$L$230:$L$266)+SUMIF(Summary!$A$281:$A$317,$A3462,Summary!$L$281:$L$317))-AO3462,0)</f>
        <v>0</v>
      </c>
      <c r="AQ3462" s="306"/>
      <c r="AR3462" s="688">
        <f t="shared" ca="1" si="812"/>
        <v>0</v>
      </c>
      <c r="AS3462" s="688">
        <f t="shared" ca="1" si="813"/>
        <v>0</v>
      </c>
    </row>
    <row r="3463" spans="1:45" x14ac:dyDescent="0.2">
      <c r="A3463" s="423">
        <v>13231</v>
      </c>
      <c r="B3463" s="424">
        <v>5</v>
      </c>
      <c r="C3463" s="425" t="s">
        <v>314</v>
      </c>
      <c r="D3463" s="422">
        <f t="shared" si="814"/>
        <v>0</v>
      </c>
      <c r="E3463" s="422">
        <f t="shared" si="815"/>
        <v>0</v>
      </c>
      <c r="F3463" s="422">
        <f t="shared" si="816"/>
        <v>0</v>
      </c>
      <c r="G3463" s="422">
        <f t="shared" si="817"/>
        <v>0</v>
      </c>
      <c r="H3463" s="22">
        <f t="shared" si="818"/>
        <v>0</v>
      </c>
      <c r="I3463" s="116">
        <v>0</v>
      </c>
      <c r="J3463" s="116">
        <v>0</v>
      </c>
      <c r="K3463" s="116">
        <v>0</v>
      </c>
      <c r="L3463" s="116">
        <v>0</v>
      </c>
      <c r="M3463" s="22">
        <f t="shared" si="819"/>
        <v>0</v>
      </c>
      <c r="N3463" s="116">
        <v>0</v>
      </c>
      <c r="O3463" s="116">
        <v>0</v>
      </c>
      <c r="P3463" s="116">
        <v>0</v>
      </c>
      <c r="Q3463" s="116">
        <v>0</v>
      </c>
      <c r="R3463" s="22">
        <f t="shared" si="820"/>
        <v>0</v>
      </c>
      <c r="S3463" s="116">
        <v>0</v>
      </c>
      <c r="T3463" s="116">
        <v>0</v>
      </c>
      <c r="U3463" s="116">
        <v>0</v>
      </c>
      <c r="V3463" s="116">
        <v>0</v>
      </c>
      <c r="W3463" s="22">
        <f t="shared" si="821"/>
        <v>0</v>
      </c>
      <c r="X3463" s="22">
        <f t="shared" si="822"/>
        <v>0</v>
      </c>
      <c r="Y3463" s="22">
        <f ca="1">OFFSET('Cost Study'!$B$7,'Operations Support'!$C3463,'Operations Support'!$B3463)*$H3463</f>
        <v>0</v>
      </c>
      <c r="Z3463" s="23">
        <f ca="1">Y3463*'Cost Study'!$B$31</f>
        <v>0</v>
      </c>
      <c r="AA3463" s="23">
        <f ca="1">IF(A3463=10298,1.51,1)*IF($B3463&lt;3,$D3463*'Cost Study'!$B$32*OFFSET('Cost Study'!$B$7,'Operations Support'!$C3463,'Operations Support'!$B3463),0)</f>
        <v>0</v>
      </c>
      <c r="AB3463" s="24">
        <f ca="1">AA3463*'Cost Study'!$B$31</f>
        <v>0</v>
      </c>
      <c r="AC3463" s="23">
        <f ca="1">Y3463*'Cost Study'!$B$31</f>
        <v>0</v>
      </c>
      <c r="AD3463" s="24">
        <f ca="1">AA3463*'Cost Study'!$B$31</f>
        <v>0</v>
      </c>
      <c r="AE3463" s="377">
        <f t="shared" ca="1" si="823"/>
        <v>0</v>
      </c>
      <c r="AF3463" s="377">
        <f t="shared" ca="1" si="824"/>
        <v>0</v>
      </c>
      <c r="AH3463" s="688">
        <f>IFERROR($H3463/SUMIF($A:$A,$A3463,$H:$H)*SUMIF(Summary!$A$110:$A$186,$A3463,Summary!$P$110:$P$186),0)</f>
        <v>0</v>
      </c>
      <c r="AI3463" s="689">
        <f t="shared" ca="1" si="810"/>
        <v>0</v>
      </c>
      <c r="AJ3463" s="688">
        <f>IFERROR(H3463/SUMIF(A:A,A3463,H:H)*SUMIF(Summary!$A$110:$A$186,'Operations Support'!A3463,Summary!$Q$110:$Q$186),0)</f>
        <v>0</v>
      </c>
      <c r="AK3463" s="688">
        <f t="shared" ca="1" si="811"/>
        <v>0</v>
      </c>
      <c r="AM3463" s="688">
        <f>IFERROR($H3463/SUMIF($A:$A,$A3463,$H:$H)*SUMIF(Summary!$A$230:$A$266,$A3463,Summary!$P$230:$P$266),0)</f>
        <v>0</v>
      </c>
      <c r="AN3463" s="688">
        <f>IFERROR($H3463/SUMIF($A:$A,$A3463,$H:$H)*(SUMIF(Summary!$A$230:$A$266,$A3463,Summary!$L$230:$L$266)+SUMIF(Summary!$A$281:$A$317,$A3463,Summary!$L$281:$L$317))-AM3463,0)</f>
        <v>0</v>
      </c>
      <c r="AO3463" s="688">
        <f>IFERROR($H3463/SUMIF($A:$A,$A3463,$H:$H)*SUMIF(Summary!$A$230:$A$266,$A3463,Summary!$Q$230:$Q$266),0)</f>
        <v>0</v>
      </c>
      <c r="AP3463" s="688">
        <f>IFERROR($H3463/SUMIF($A:$A,$A3463,$H:$H)*(SUMIF(Summary!$A$230:$A$266,$A3463,Summary!$L$230:$L$266)+SUMIF(Summary!$A$281:$A$317,$A3463,Summary!$L$281:$L$317))-AO3463,0)</f>
        <v>0</v>
      </c>
      <c r="AQ3463" s="306"/>
      <c r="AR3463" s="688">
        <f t="shared" ca="1" si="812"/>
        <v>0</v>
      </c>
      <c r="AS3463" s="688">
        <f t="shared" ca="1" si="813"/>
        <v>0</v>
      </c>
    </row>
    <row r="3464" spans="1:45" x14ac:dyDescent="0.2">
      <c r="A3464" s="423">
        <v>13231</v>
      </c>
      <c r="B3464" s="424">
        <v>5</v>
      </c>
      <c r="C3464" s="425" t="s">
        <v>315</v>
      </c>
      <c r="D3464" s="422">
        <f t="shared" si="814"/>
        <v>0</v>
      </c>
      <c r="E3464" s="422">
        <f t="shared" si="815"/>
        <v>0</v>
      </c>
      <c r="F3464" s="422">
        <f t="shared" si="816"/>
        <v>0</v>
      </c>
      <c r="G3464" s="422">
        <f t="shared" si="817"/>
        <v>0</v>
      </c>
      <c r="H3464" s="22">
        <f t="shared" si="818"/>
        <v>0</v>
      </c>
      <c r="I3464" s="116">
        <v>0</v>
      </c>
      <c r="J3464" s="116">
        <v>0</v>
      </c>
      <c r="K3464" s="116">
        <v>0</v>
      </c>
      <c r="L3464" s="116">
        <v>0</v>
      </c>
      <c r="M3464" s="22">
        <f t="shared" si="819"/>
        <v>0</v>
      </c>
      <c r="N3464" s="116">
        <v>0</v>
      </c>
      <c r="O3464" s="116">
        <v>0</v>
      </c>
      <c r="P3464" s="116">
        <v>0</v>
      </c>
      <c r="Q3464" s="116">
        <v>0</v>
      </c>
      <c r="R3464" s="22">
        <f t="shared" si="820"/>
        <v>0</v>
      </c>
      <c r="S3464" s="116">
        <v>0</v>
      </c>
      <c r="T3464" s="116">
        <v>0</v>
      </c>
      <c r="U3464" s="116">
        <v>0</v>
      </c>
      <c r="V3464" s="116">
        <v>0</v>
      </c>
      <c r="W3464" s="22">
        <f t="shared" si="821"/>
        <v>0</v>
      </c>
      <c r="X3464" s="22">
        <f t="shared" si="822"/>
        <v>0</v>
      </c>
      <c r="Y3464" s="22">
        <f ca="1">OFFSET('Cost Study'!$B$7,'Operations Support'!$C3464,'Operations Support'!$B3464)*$H3464</f>
        <v>0</v>
      </c>
      <c r="Z3464" s="23">
        <f ca="1">Y3464*'Cost Study'!$B$31</f>
        <v>0</v>
      </c>
      <c r="AA3464" s="23">
        <f ca="1">IF(A3464=10298,1.51,1)*IF($B3464&lt;3,$D3464*'Cost Study'!$B$32*OFFSET('Cost Study'!$B$7,'Operations Support'!$C3464,'Operations Support'!$B3464),0)</f>
        <v>0</v>
      </c>
      <c r="AB3464" s="24">
        <f ca="1">AA3464*'Cost Study'!$B$31</f>
        <v>0</v>
      </c>
      <c r="AC3464" s="23">
        <f ca="1">Y3464*'Cost Study'!$B$31</f>
        <v>0</v>
      </c>
      <c r="AD3464" s="24">
        <f ca="1">AA3464*'Cost Study'!$B$31</f>
        <v>0</v>
      </c>
      <c r="AE3464" s="377">
        <f t="shared" ca="1" si="823"/>
        <v>0</v>
      </c>
      <c r="AF3464" s="377">
        <f t="shared" ca="1" si="824"/>
        <v>0</v>
      </c>
      <c r="AH3464" s="688">
        <f>IFERROR($H3464/SUMIF($A:$A,$A3464,$H:$H)*SUMIF(Summary!$A$110:$A$186,$A3464,Summary!$P$110:$P$186),0)</f>
        <v>0</v>
      </c>
      <c r="AI3464" s="689">
        <f t="shared" ca="1" si="810"/>
        <v>0</v>
      </c>
      <c r="AJ3464" s="688">
        <f>IFERROR(H3464/SUMIF(A:A,A3464,H:H)*SUMIF(Summary!$A$110:$A$186,'Operations Support'!A3464,Summary!$Q$110:$Q$186),0)</f>
        <v>0</v>
      </c>
      <c r="AK3464" s="688">
        <f t="shared" ca="1" si="811"/>
        <v>0</v>
      </c>
      <c r="AM3464" s="688">
        <f>IFERROR($H3464/SUMIF($A:$A,$A3464,$H:$H)*SUMIF(Summary!$A$230:$A$266,$A3464,Summary!$P$230:$P$266),0)</f>
        <v>0</v>
      </c>
      <c r="AN3464" s="688">
        <f>IFERROR($H3464/SUMIF($A:$A,$A3464,$H:$H)*(SUMIF(Summary!$A$230:$A$266,$A3464,Summary!$L$230:$L$266)+SUMIF(Summary!$A$281:$A$317,$A3464,Summary!$L$281:$L$317))-AM3464,0)</f>
        <v>0</v>
      </c>
      <c r="AO3464" s="688">
        <f>IFERROR($H3464/SUMIF($A:$A,$A3464,$H:$H)*SUMIF(Summary!$A$230:$A$266,$A3464,Summary!$Q$230:$Q$266),0)</f>
        <v>0</v>
      </c>
      <c r="AP3464" s="688">
        <f>IFERROR($H3464/SUMIF($A:$A,$A3464,$H:$H)*(SUMIF(Summary!$A$230:$A$266,$A3464,Summary!$L$230:$L$266)+SUMIF(Summary!$A$281:$A$317,$A3464,Summary!$L$281:$L$317))-AO3464,0)</f>
        <v>0</v>
      </c>
      <c r="AQ3464" s="306"/>
      <c r="AR3464" s="688">
        <f t="shared" ca="1" si="812"/>
        <v>0</v>
      </c>
      <c r="AS3464" s="688">
        <f t="shared" ca="1" si="813"/>
        <v>0</v>
      </c>
    </row>
    <row r="3465" spans="1:45" x14ac:dyDescent="0.2">
      <c r="A3465" s="423">
        <v>13231</v>
      </c>
      <c r="B3465" s="424">
        <v>5</v>
      </c>
      <c r="C3465" s="425" t="s">
        <v>316</v>
      </c>
      <c r="D3465" s="422">
        <f t="shared" si="814"/>
        <v>0</v>
      </c>
      <c r="E3465" s="422">
        <f t="shared" si="815"/>
        <v>0</v>
      </c>
      <c r="F3465" s="422">
        <f t="shared" si="816"/>
        <v>0</v>
      </c>
      <c r="G3465" s="422">
        <f t="shared" si="817"/>
        <v>0</v>
      </c>
      <c r="H3465" s="22">
        <f t="shared" si="818"/>
        <v>0</v>
      </c>
      <c r="I3465" s="116">
        <v>0</v>
      </c>
      <c r="J3465" s="116">
        <v>0</v>
      </c>
      <c r="K3465" s="116">
        <v>0</v>
      </c>
      <c r="L3465" s="116">
        <v>0</v>
      </c>
      <c r="M3465" s="22">
        <f t="shared" si="819"/>
        <v>0</v>
      </c>
      <c r="N3465" s="116">
        <v>0</v>
      </c>
      <c r="O3465" s="116">
        <v>0</v>
      </c>
      <c r="P3465" s="116">
        <v>0</v>
      </c>
      <c r="Q3465" s="116">
        <v>0</v>
      </c>
      <c r="R3465" s="22">
        <f t="shared" si="820"/>
        <v>0</v>
      </c>
      <c r="S3465" s="116">
        <v>0</v>
      </c>
      <c r="T3465" s="116">
        <v>0</v>
      </c>
      <c r="U3465" s="116">
        <v>0</v>
      </c>
      <c r="V3465" s="116">
        <v>0</v>
      </c>
      <c r="W3465" s="22">
        <f t="shared" si="821"/>
        <v>0</v>
      </c>
      <c r="X3465" s="22">
        <f t="shared" si="822"/>
        <v>0</v>
      </c>
      <c r="Y3465" s="22">
        <f ca="1">OFFSET('Cost Study'!$B$7,'Operations Support'!$C3465,'Operations Support'!$B3465)*$H3465</f>
        <v>0</v>
      </c>
      <c r="Z3465" s="23">
        <f ca="1">Y3465*'Cost Study'!$B$31</f>
        <v>0</v>
      </c>
      <c r="AA3465" s="23">
        <f ca="1">IF(A3465=10298,1.51,1)*IF($B3465&lt;3,$D3465*'Cost Study'!$B$32*OFFSET('Cost Study'!$B$7,'Operations Support'!$C3465,'Operations Support'!$B3465),0)</f>
        <v>0</v>
      </c>
      <c r="AB3465" s="24">
        <f ca="1">AA3465*'Cost Study'!$B$31</f>
        <v>0</v>
      </c>
      <c r="AC3465" s="23">
        <f ca="1">Y3465*'Cost Study'!$B$31</f>
        <v>0</v>
      </c>
      <c r="AD3465" s="24">
        <f ca="1">AA3465*'Cost Study'!$B$31</f>
        <v>0</v>
      </c>
      <c r="AE3465" s="377">
        <f t="shared" ca="1" si="823"/>
        <v>0</v>
      </c>
      <c r="AF3465" s="377">
        <f t="shared" ca="1" si="824"/>
        <v>0</v>
      </c>
      <c r="AH3465" s="688">
        <f>IFERROR($H3465/SUMIF($A:$A,$A3465,$H:$H)*SUMIF(Summary!$A$110:$A$186,$A3465,Summary!$P$110:$P$186),0)</f>
        <v>0</v>
      </c>
      <c r="AI3465" s="689">
        <f t="shared" ca="1" si="810"/>
        <v>0</v>
      </c>
      <c r="AJ3465" s="688">
        <f>IFERROR(H3465/SUMIF(A:A,A3465,H:H)*SUMIF(Summary!$A$110:$A$186,'Operations Support'!A3465,Summary!$Q$110:$Q$186),0)</f>
        <v>0</v>
      </c>
      <c r="AK3465" s="688">
        <f t="shared" ca="1" si="811"/>
        <v>0</v>
      </c>
      <c r="AM3465" s="688">
        <f>IFERROR($H3465/SUMIF($A:$A,$A3465,$H:$H)*SUMIF(Summary!$A$230:$A$266,$A3465,Summary!$P$230:$P$266),0)</f>
        <v>0</v>
      </c>
      <c r="AN3465" s="688">
        <f>IFERROR($H3465/SUMIF($A:$A,$A3465,$H:$H)*(SUMIF(Summary!$A$230:$A$266,$A3465,Summary!$L$230:$L$266)+SUMIF(Summary!$A$281:$A$317,$A3465,Summary!$L$281:$L$317))-AM3465,0)</f>
        <v>0</v>
      </c>
      <c r="AO3465" s="688">
        <f>IFERROR($H3465/SUMIF($A:$A,$A3465,$H:$H)*SUMIF(Summary!$A$230:$A$266,$A3465,Summary!$Q$230:$Q$266),0)</f>
        <v>0</v>
      </c>
      <c r="AP3465" s="688">
        <f>IFERROR($H3465/SUMIF($A:$A,$A3465,$H:$H)*(SUMIF(Summary!$A$230:$A$266,$A3465,Summary!$L$230:$L$266)+SUMIF(Summary!$A$281:$A$317,$A3465,Summary!$L$281:$L$317))-AO3465,0)</f>
        <v>0</v>
      </c>
      <c r="AQ3465" s="306"/>
      <c r="AR3465" s="688">
        <f t="shared" ca="1" si="812"/>
        <v>0</v>
      </c>
      <c r="AS3465" s="688">
        <f t="shared" ca="1" si="813"/>
        <v>0</v>
      </c>
    </row>
    <row r="3466" spans="1:45" x14ac:dyDescent="0.2">
      <c r="A3466" s="423">
        <v>13231</v>
      </c>
      <c r="B3466" s="424">
        <v>5</v>
      </c>
      <c r="C3466" s="425" t="s">
        <v>317</v>
      </c>
      <c r="D3466" s="422">
        <f t="shared" si="814"/>
        <v>0</v>
      </c>
      <c r="E3466" s="422">
        <f t="shared" si="815"/>
        <v>0</v>
      </c>
      <c r="F3466" s="422">
        <f t="shared" si="816"/>
        <v>0</v>
      </c>
      <c r="G3466" s="422">
        <f t="shared" si="817"/>
        <v>0</v>
      </c>
      <c r="H3466" s="22">
        <f t="shared" si="818"/>
        <v>0</v>
      </c>
      <c r="I3466" s="116">
        <v>0</v>
      </c>
      <c r="J3466" s="116">
        <v>0</v>
      </c>
      <c r="K3466" s="116">
        <v>0</v>
      </c>
      <c r="L3466" s="116">
        <v>0</v>
      </c>
      <c r="M3466" s="22">
        <f t="shared" si="819"/>
        <v>0</v>
      </c>
      <c r="N3466" s="116">
        <v>0</v>
      </c>
      <c r="O3466" s="116">
        <v>0</v>
      </c>
      <c r="P3466" s="116">
        <v>0</v>
      </c>
      <c r="Q3466" s="116">
        <v>0</v>
      </c>
      <c r="R3466" s="22">
        <f t="shared" si="820"/>
        <v>0</v>
      </c>
      <c r="S3466" s="116">
        <v>0</v>
      </c>
      <c r="T3466" s="116">
        <v>0</v>
      </c>
      <c r="U3466" s="116">
        <v>0</v>
      </c>
      <c r="V3466" s="116">
        <v>0</v>
      </c>
      <c r="W3466" s="22">
        <f t="shared" si="821"/>
        <v>0</v>
      </c>
      <c r="X3466" s="22">
        <f t="shared" si="822"/>
        <v>0</v>
      </c>
      <c r="Y3466" s="22">
        <f ca="1">OFFSET('Cost Study'!$B$7,'Operations Support'!$C3466,'Operations Support'!$B3466)*$H3466</f>
        <v>0</v>
      </c>
      <c r="Z3466" s="23">
        <f ca="1">Y3466*'Cost Study'!$B$31</f>
        <v>0</v>
      </c>
      <c r="AA3466" s="23">
        <f ca="1">IF(A3466=10298,1.51,1)*IF($B3466&lt;3,$D3466*'Cost Study'!$B$32*OFFSET('Cost Study'!$B$7,'Operations Support'!$C3466,'Operations Support'!$B3466),0)</f>
        <v>0</v>
      </c>
      <c r="AB3466" s="24">
        <f ca="1">AA3466*'Cost Study'!$B$31</f>
        <v>0</v>
      </c>
      <c r="AC3466" s="23">
        <f ca="1">Y3466*'Cost Study'!$B$31</f>
        <v>0</v>
      </c>
      <c r="AD3466" s="24">
        <f ca="1">AA3466*'Cost Study'!$B$31</f>
        <v>0</v>
      </c>
      <c r="AE3466" s="377">
        <f t="shared" ca="1" si="823"/>
        <v>0</v>
      </c>
      <c r="AF3466" s="377">
        <f t="shared" ca="1" si="824"/>
        <v>0</v>
      </c>
      <c r="AH3466" s="688">
        <f>IFERROR($H3466/SUMIF($A:$A,$A3466,$H:$H)*SUMIF(Summary!$A$110:$A$186,$A3466,Summary!$P$110:$P$186),0)</f>
        <v>0</v>
      </c>
      <c r="AI3466" s="689">
        <f t="shared" ca="1" si="810"/>
        <v>0</v>
      </c>
      <c r="AJ3466" s="688">
        <f>IFERROR(H3466/SUMIF(A:A,A3466,H:H)*SUMIF(Summary!$A$110:$A$186,'Operations Support'!A3466,Summary!$Q$110:$Q$186),0)</f>
        <v>0</v>
      </c>
      <c r="AK3466" s="688">
        <f t="shared" ca="1" si="811"/>
        <v>0</v>
      </c>
      <c r="AM3466" s="688">
        <f>IFERROR($H3466/SUMIF($A:$A,$A3466,$H:$H)*SUMIF(Summary!$A$230:$A$266,$A3466,Summary!$P$230:$P$266),0)</f>
        <v>0</v>
      </c>
      <c r="AN3466" s="688">
        <f>IFERROR($H3466/SUMIF($A:$A,$A3466,$H:$H)*(SUMIF(Summary!$A$230:$A$266,$A3466,Summary!$L$230:$L$266)+SUMIF(Summary!$A$281:$A$317,$A3466,Summary!$L$281:$L$317))-AM3466,0)</f>
        <v>0</v>
      </c>
      <c r="AO3466" s="688">
        <f>IFERROR($H3466/SUMIF($A:$A,$A3466,$H:$H)*SUMIF(Summary!$A$230:$A$266,$A3466,Summary!$Q$230:$Q$266),0)</f>
        <v>0</v>
      </c>
      <c r="AP3466" s="688">
        <f>IFERROR($H3466/SUMIF($A:$A,$A3466,$H:$H)*(SUMIF(Summary!$A$230:$A$266,$A3466,Summary!$L$230:$L$266)+SUMIF(Summary!$A$281:$A$317,$A3466,Summary!$L$281:$L$317))-AO3466,0)</f>
        <v>0</v>
      </c>
      <c r="AQ3466" s="306"/>
      <c r="AR3466" s="688">
        <f t="shared" ca="1" si="812"/>
        <v>0</v>
      </c>
      <c r="AS3466" s="688">
        <f t="shared" ca="1" si="813"/>
        <v>0</v>
      </c>
    </row>
    <row r="3467" spans="1:45" s="15" customFormat="1" x14ac:dyDescent="0.2">
      <c r="A3467" s="423">
        <v>13231</v>
      </c>
      <c r="B3467" s="424">
        <v>5</v>
      </c>
      <c r="C3467" s="425" t="s">
        <v>318</v>
      </c>
      <c r="D3467" s="422">
        <f t="shared" si="814"/>
        <v>0</v>
      </c>
      <c r="E3467" s="422">
        <f t="shared" si="815"/>
        <v>0</v>
      </c>
      <c r="F3467" s="422">
        <f t="shared" si="816"/>
        <v>0</v>
      </c>
      <c r="G3467" s="422">
        <f t="shared" si="817"/>
        <v>0</v>
      </c>
      <c r="H3467" s="22">
        <f t="shared" si="818"/>
        <v>0</v>
      </c>
      <c r="I3467" s="116">
        <v>0</v>
      </c>
      <c r="J3467" s="116">
        <v>0</v>
      </c>
      <c r="K3467" s="116">
        <v>0</v>
      </c>
      <c r="L3467" s="116">
        <v>0</v>
      </c>
      <c r="M3467" s="22">
        <f t="shared" si="819"/>
        <v>0</v>
      </c>
      <c r="N3467" s="116">
        <v>0</v>
      </c>
      <c r="O3467" s="116">
        <v>0</v>
      </c>
      <c r="P3467" s="116">
        <v>0</v>
      </c>
      <c r="Q3467" s="116">
        <v>0</v>
      </c>
      <c r="R3467" s="22">
        <f t="shared" si="820"/>
        <v>0</v>
      </c>
      <c r="S3467" s="116">
        <v>0</v>
      </c>
      <c r="T3467" s="116">
        <v>0</v>
      </c>
      <c r="U3467" s="116">
        <v>0</v>
      </c>
      <c r="V3467" s="116">
        <v>0</v>
      </c>
      <c r="W3467" s="22">
        <f t="shared" si="821"/>
        <v>0</v>
      </c>
      <c r="X3467" s="22">
        <f t="shared" si="822"/>
        <v>0</v>
      </c>
      <c r="Y3467" s="22">
        <f ca="1">OFFSET('Cost Study'!$B$7,'Operations Support'!$C3467,'Operations Support'!$B3467)*$H3467</f>
        <v>0</v>
      </c>
      <c r="Z3467" s="23">
        <f ca="1">Y3467*'Cost Study'!$B$31</f>
        <v>0</v>
      </c>
      <c r="AA3467" s="23">
        <f ca="1">IF(A3467=10298,1.51,1)*IF($B3467&lt;3,$D3467*'Cost Study'!$B$32*OFFSET('Cost Study'!$B$7,'Operations Support'!$C3467,'Operations Support'!$B3467),0)</f>
        <v>0</v>
      </c>
      <c r="AB3467" s="24">
        <f ca="1">AA3467*'Cost Study'!$B$31</f>
        <v>0</v>
      </c>
      <c r="AC3467" s="23">
        <f ca="1">Y3467*'Cost Study'!$B$31</f>
        <v>0</v>
      </c>
      <c r="AD3467" s="24">
        <f ca="1">AA3467*'Cost Study'!$B$31</f>
        <v>0</v>
      </c>
      <c r="AE3467" s="377">
        <f t="shared" ca="1" si="823"/>
        <v>0</v>
      </c>
      <c r="AF3467" s="377">
        <f t="shared" ca="1" si="824"/>
        <v>0</v>
      </c>
      <c r="AH3467" s="688">
        <f>IFERROR($H3467/SUMIF($A:$A,$A3467,$H:$H)*SUMIF(Summary!$A$110:$A$186,$A3467,Summary!$P$110:$P$186),0)</f>
        <v>0</v>
      </c>
      <c r="AI3467" s="689">
        <f t="shared" ca="1" si="810"/>
        <v>0</v>
      </c>
      <c r="AJ3467" s="688">
        <f>IFERROR(H3467/SUMIF(A:A,A3467,H:H)*SUMIF(Summary!$A$110:$A$186,'Operations Support'!A3467,Summary!$Q$110:$Q$186),0)</f>
        <v>0</v>
      </c>
      <c r="AK3467" s="688">
        <f t="shared" ca="1" si="811"/>
        <v>0</v>
      </c>
      <c r="AL3467" s="1"/>
      <c r="AM3467" s="688">
        <f>IFERROR($H3467/SUMIF($A:$A,$A3467,$H:$H)*SUMIF(Summary!$A$230:$A$266,$A3467,Summary!$P$230:$P$266),0)</f>
        <v>0</v>
      </c>
      <c r="AN3467" s="688">
        <f>IFERROR($H3467/SUMIF($A:$A,$A3467,$H:$H)*(SUMIF(Summary!$A$230:$A$266,$A3467,Summary!$L$230:$L$266)+SUMIF(Summary!$A$281:$A$317,$A3467,Summary!$L$281:$L$317))-AM3467,0)</f>
        <v>0</v>
      </c>
      <c r="AO3467" s="688">
        <f>IFERROR($H3467/SUMIF($A:$A,$A3467,$H:$H)*SUMIF(Summary!$A$230:$A$266,$A3467,Summary!$Q$230:$Q$266),0)</f>
        <v>0</v>
      </c>
      <c r="AP3467" s="688">
        <f>IFERROR($H3467/SUMIF($A:$A,$A3467,$H:$H)*(SUMIF(Summary!$A$230:$A$266,$A3467,Summary!$L$230:$L$266)+SUMIF(Summary!$A$281:$A$317,$A3467,Summary!$L$281:$L$317))-AO3467,0)</f>
        <v>0</v>
      </c>
      <c r="AQ3467" s="306"/>
      <c r="AR3467" s="688">
        <f t="shared" ca="1" si="812"/>
        <v>0</v>
      </c>
      <c r="AS3467" s="688">
        <f t="shared" ca="1" si="813"/>
        <v>0</v>
      </c>
    </row>
    <row r="3468" spans="1:45" x14ac:dyDescent="0.2">
      <c r="A3468" s="423">
        <v>13231</v>
      </c>
      <c r="B3468" s="424">
        <v>5</v>
      </c>
      <c r="C3468" s="425" t="s">
        <v>319</v>
      </c>
      <c r="D3468" s="422">
        <f t="shared" si="814"/>
        <v>0</v>
      </c>
      <c r="E3468" s="422">
        <f t="shared" si="815"/>
        <v>0</v>
      </c>
      <c r="F3468" s="422">
        <f t="shared" si="816"/>
        <v>0</v>
      </c>
      <c r="G3468" s="422">
        <f t="shared" si="817"/>
        <v>0</v>
      </c>
      <c r="H3468" s="22">
        <f t="shared" si="818"/>
        <v>0</v>
      </c>
      <c r="I3468" s="116">
        <v>0</v>
      </c>
      <c r="J3468" s="116">
        <v>0</v>
      </c>
      <c r="K3468" s="116">
        <v>0</v>
      </c>
      <c r="L3468" s="116">
        <v>0</v>
      </c>
      <c r="M3468" s="22">
        <f t="shared" si="819"/>
        <v>0</v>
      </c>
      <c r="N3468" s="116">
        <v>0</v>
      </c>
      <c r="O3468" s="116">
        <v>0</v>
      </c>
      <c r="P3468" s="116">
        <v>0</v>
      </c>
      <c r="Q3468" s="116">
        <v>0</v>
      </c>
      <c r="R3468" s="22">
        <f t="shared" si="820"/>
        <v>0</v>
      </c>
      <c r="S3468" s="116">
        <v>0</v>
      </c>
      <c r="T3468" s="116">
        <v>0</v>
      </c>
      <c r="U3468" s="116">
        <v>0</v>
      </c>
      <c r="V3468" s="116">
        <v>0</v>
      </c>
      <c r="W3468" s="22">
        <f t="shared" si="821"/>
        <v>0</v>
      </c>
      <c r="X3468" s="22">
        <f t="shared" si="822"/>
        <v>0</v>
      </c>
      <c r="Y3468" s="22">
        <f ca="1">OFFSET('Cost Study'!$B$7,'Operations Support'!$C3468,'Operations Support'!$B3468)*$H3468</f>
        <v>0</v>
      </c>
      <c r="Z3468" s="23">
        <f ca="1">Y3468*'Cost Study'!$B$31</f>
        <v>0</v>
      </c>
      <c r="AA3468" s="23">
        <f ca="1">IF(A3468=10298,1.51,1)*IF($B3468&lt;3,$D3468*'Cost Study'!$B$32*OFFSET('Cost Study'!$B$7,'Operations Support'!$C3468,'Operations Support'!$B3468),0)</f>
        <v>0</v>
      </c>
      <c r="AB3468" s="24">
        <f ca="1">AA3468*'Cost Study'!$B$31</f>
        <v>0</v>
      </c>
      <c r="AC3468" s="23">
        <f ca="1">Y3468*'Cost Study'!$B$31</f>
        <v>0</v>
      </c>
      <c r="AD3468" s="24">
        <f ca="1">AA3468*'Cost Study'!$B$31</f>
        <v>0</v>
      </c>
      <c r="AE3468" s="377">
        <f t="shared" ca="1" si="823"/>
        <v>0</v>
      </c>
      <c r="AF3468" s="377">
        <f t="shared" ca="1" si="824"/>
        <v>0</v>
      </c>
      <c r="AH3468" s="688">
        <f>IFERROR($H3468/SUMIF($A:$A,$A3468,$H:$H)*SUMIF(Summary!$A$110:$A$186,$A3468,Summary!$P$110:$P$186),0)</f>
        <v>0</v>
      </c>
      <c r="AI3468" s="689">
        <f t="shared" ca="1" si="810"/>
        <v>0</v>
      </c>
      <c r="AJ3468" s="688">
        <f>IFERROR(H3468/SUMIF(A:A,A3468,H:H)*SUMIF(Summary!$A$110:$A$186,'Operations Support'!A3468,Summary!$Q$110:$Q$186),0)</f>
        <v>0</v>
      </c>
      <c r="AK3468" s="688">
        <f t="shared" ca="1" si="811"/>
        <v>0</v>
      </c>
      <c r="AM3468" s="688">
        <f>IFERROR($H3468/SUMIF($A:$A,$A3468,$H:$H)*SUMIF(Summary!$A$230:$A$266,$A3468,Summary!$P$230:$P$266),0)</f>
        <v>0</v>
      </c>
      <c r="AN3468" s="688">
        <f>IFERROR($H3468/SUMIF($A:$A,$A3468,$H:$H)*(SUMIF(Summary!$A$230:$A$266,$A3468,Summary!$L$230:$L$266)+SUMIF(Summary!$A$281:$A$317,$A3468,Summary!$L$281:$L$317))-AM3468,0)</f>
        <v>0</v>
      </c>
      <c r="AO3468" s="688">
        <f>IFERROR($H3468/SUMIF($A:$A,$A3468,$H:$H)*SUMIF(Summary!$A$230:$A$266,$A3468,Summary!$Q$230:$Q$266),0)</f>
        <v>0</v>
      </c>
      <c r="AP3468" s="688">
        <f>IFERROR($H3468/SUMIF($A:$A,$A3468,$H:$H)*(SUMIF(Summary!$A$230:$A$266,$A3468,Summary!$L$230:$L$266)+SUMIF(Summary!$A$281:$A$317,$A3468,Summary!$L$281:$L$317))-AO3468,0)</f>
        <v>0</v>
      </c>
      <c r="AQ3468" s="306"/>
      <c r="AR3468" s="688">
        <f t="shared" ca="1" si="812"/>
        <v>0</v>
      </c>
      <c r="AS3468" s="688">
        <f t="shared" ca="1" si="813"/>
        <v>0</v>
      </c>
    </row>
    <row r="3469" spans="1:45" x14ac:dyDescent="0.2">
      <c r="A3469" s="423">
        <v>13231</v>
      </c>
      <c r="B3469" s="424">
        <v>5</v>
      </c>
      <c r="C3469" s="425" t="s">
        <v>320</v>
      </c>
      <c r="D3469" s="422">
        <f t="shared" si="814"/>
        <v>0</v>
      </c>
      <c r="E3469" s="422">
        <f t="shared" si="815"/>
        <v>0</v>
      </c>
      <c r="F3469" s="422">
        <f t="shared" si="816"/>
        <v>0</v>
      </c>
      <c r="G3469" s="422">
        <f t="shared" si="817"/>
        <v>0</v>
      </c>
      <c r="H3469" s="22">
        <f t="shared" si="818"/>
        <v>0</v>
      </c>
      <c r="I3469" s="116">
        <v>0</v>
      </c>
      <c r="J3469" s="116">
        <v>0</v>
      </c>
      <c r="K3469" s="116">
        <v>0</v>
      </c>
      <c r="L3469" s="116">
        <v>0</v>
      </c>
      <c r="M3469" s="22">
        <f t="shared" si="819"/>
        <v>0</v>
      </c>
      <c r="N3469" s="116">
        <v>0</v>
      </c>
      <c r="O3469" s="116">
        <v>0</v>
      </c>
      <c r="P3469" s="116">
        <v>0</v>
      </c>
      <c r="Q3469" s="116">
        <v>0</v>
      </c>
      <c r="R3469" s="22">
        <f t="shared" si="820"/>
        <v>0</v>
      </c>
      <c r="S3469" s="116">
        <v>0</v>
      </c>
      <c r="T3469" s="116">
        <v>0</v>
      </c>
      <c r="U3469" s="116">
        <v>0</v>
      </c>
      <c r="V3469" s="116">
        <v>0</v>
      </c>
      <c r="W3469" s="22">
        <f t="shared" si="821"/>
        <v>0</v>
      </c>
      <c r="X3469" s="22">
        <f t="shared" si="822"/>
        <v>0</v>
      </c>
      <c r="Y3469" s="22">
        <f ca="1">OFFSET('Cost Study'!$B$7,'Operations Support'!$C3469,'Operations Support'!$B3469)*$H3469</f>
        <v>0</v>
      </c>
      <c r="Z3469" s="23">
        <f ca="1">Y3469*'Cost Study'!$B$31</f>
        <v>0</v>
      </c>
      <c r="AA3469" s="23">
        <f ca="1">IF(A3469=10298,1.51,1)*IF($B3469&lt;3,$D3469*'Cost Study'!$B$32*OFFSET('Cost Study'!$B$7,'Operations Support'!$C3469,'Operations Support'!$B3469),0)</f>
        <v>0</v>
      </c>
      <c r="AB3469" s="24">
        <f ca="1">AA3469*'Cost Study'!$B$31</f>
        <v>0</v>
      </c>
      <c r="AC3469" s="23">
        <f ca="1">Y3469*'Cost Study'!$B$31</f>
        <v>0</v>
      </c>
      <c r="AD3469" s="24">
        <f ca="1">AA3469*'Cost Study'!$B$31</f>
        <v>0</v>
      </c>
      <c r="AE3469" s="377">
        <f t="shared" ca="1" si="823"/>
        <v>0</v>
      </c>
      <c r="AF3469" s="377">
        <f t="shared" ca="1" si="824"/>
        <v>0</v>
      </c>
      <c r="AH3469" s="688">
        <f>IFERROR($H3469/SUMIF($A:$A,$A3469,$H:$H)*SUMIF(Summary!$A$110:$A$186,$A3469,Summary!$P$110:$P$186),0)</f>
        <v>0</v>
      </c>
      <c r="AI3469" s="689">
        <f t="shared" ca="1" si="810"/>
        <v>0</v>
      </c>
      <c r="AJ3469" s="688">
        <f>IFERROR(H3469/SUMIF(A:A,A3469,H:H)*SUMIF(Summary!$A$110:$A$186,'Operations Support'!A3469,Summary!$Q$110:$Q$186),0)</f>
        <v>0</v>
      </c>
      <c r="AK3469" s="688">
        <f t="shared" ca="1" si="811"/>
        <v>0</v>
      </c>
      <c r="AM3469" s="688">
        <f>IFERROR($H3469/SUMIF($A:$A,$A3469,$H:$H)*SUMIF(Summary!$A$230:$A$266,$A3469,Summary!$P$230:$P$266),0)</f>
        <v>0</v>
      </c>
      <c r="AN3469" s="688">
        <f>IFERROR($H3469/SUMIF($A:$A,$A3469,$H:$H)*(SUMIF(Summary!$A$230:$A$266,$A3469,Summary!$L$230:$L$266)+SUMIF(Summary!$A$281:$A$317,$A3469,Summary!$L$281:$L$317))-AM3469,0)</f>
        <v>0</v>
      </c>
      <c r="AO3469" s="688">
        <f>IFERROR($H3469/SUMIF($A:$A,$A3469,$H:$H)*SUMIF(Summary!$A$230:$A$266,$A3469,Summary!$Q$230:$Q$266),0)</f>
        <v>0</v>
      </c>
      <c r="AP3469" s="688">
        <f>IFERROR($H3469/SUMIF($A:$A,$A3469,$H:$H)*(SUMIF(Summary!$A$230:$A$266,$A3469,Summary!$L$230:$L$266)+SUMIF(Summary!$A$281:$A$317,$A3469,Summary!$L$281:$L$317))-AO3469,0)</f>
        <v>0</v>
      </c>
      <c r="AQ3469" s="306"/>
      <c r="AR3469" s="688">
        <f t="shared" ca="1" si="812"/>
        <v>0</v>
      </c>
      <c r="AS3469" s="688">
        <f t="shared" ca="1" si="813"/>
        <v>0</v>
      </c>
    </row>
    <row r="3470" spans="1:45" x14ac:dyDescent="0.2">
      <c r="A3470" s="423">
        <v>29269</v>
      </c>
      <c r="B3470" s="424">
        <v>1</v>
      </c>
      <c r="C3470" s="425" t="s">
        <v>300</v>
      </c>
      <c r="D3470" s="422">
        <f t="shared" si="814"/>
        <v>5690</v>
      </c>
      <c r="E3470" s="422">
        <f t="shared" si="815"/>
        <v>3</v>
      </c>
      <c r="F3470" s="422">
        <f t="shared" si="816"/>
        <v>5649</v>
      </c>
      <c r="G3470" s="422">
        <f t="shared" si="817"/>
        <v>0</v>
      </c>
      <c r="H3470" s="22">
        <f t="shared" si="818"/>
        <v>11342</v>
      </c>
      <c r="I3470" s="116">
        <v>2090</v>
      </c>
      <c r="J3470" s="116">
        <v>3</v>
      </c>
      <c r="K3470" s="116">
        <v>2700</v>
      </c>
      <c r="L3470" s="116">
        <v>0</v>
      </c>
      <c r="M3470" s="22">
        <f t="shared" si="819"/>
        <v>4793</v>
      </c>
      <c r="N3470" s="116">
        <v>3102</v>
      </c>
      <c r="O3470" s="116">
        <v>0</v>
      </c>
      <c r="P3470" s="116">
        <v>2739</v>
      </c>
      <c r="Q3470" s="116">
        <v>0</v>
      </c>
      <c r="R3470" s="22">
        <f t="shared" si="820"/>
        <v>5841</v>
      </c>
      <c r="S3470" s="116">
        <v>498</v>
      </c>
      <c r="T3470" s="116">
        <v>0</v>
      </c>
      <c r="U3470" s="116">
        <v>210</v>
      </c>
      <c r="V3470" s="116">
        <v>0</v>
      </c>
      <c r="W3470" s="22">
        <f t="shared" si="821"/>
        <v>708</v>
      </c>
      <c r="X3470" s="22">
        <f t="shared" si="822"/>
        <v>378.06666666666666</v>
      </c>
      <c r="Y3470" s="22">
        <f ca="1">OFFSET('Cost Study'!$B$7,'Operations Support'!$C3470,'Operations Support'!$B3470)*$H3470</f>
        <v>11342</v>
      </c>
      <c r="Z3470" s="23">
        <f ca="1">Y3470*'Cost Study'!$B$31</f>
        <v>633472.5891712734</v>
      </c>
      <c r="AA3470" s="23">
        <f ca="1">IF(A3470=10298,1.51,1)*IF($B3470&lt;3,$D3470*'Cost Study'!$B$32*OFFSET('Cost Study'!$B$7,'Operations Support'!$C3470,'Operations Support'!$B3470),0)</f>
        <v>569</v>
      </c>
      <c r="AB3470" s="24">
        <f ca="1">AA3470*'Cost Study'!$B$31</f>
        <v>31779.74812541479</v>
      </c>
      <c r="AC3470" s="23">
        <f ca="1">Y3470*'Cost Study'!$B$31</f>
        <v>633472.5891712734</v>
      </c>
      <c r="AD3470" s="24">
        <f ca="1">AA3470*'Cost Study'!$B$31</f>
        <v>31779.74812541479</v>
      </c>
      <c r="AE3470" s="377">
        <f t="shared" ca="1" si="823"/>
        <v>665252.33729668823</v>
      </c>
      <c r="AF3470" s="377">
        <f t="shared" ca="1" si="824"/>
        <v>665252.33729668823</v>
      </c>
      <c r="AH3470" s="688">
        <f>IFERROR($H3470/SUMIF($A:$A,$A3470,$H:$H)*SUMIF(Summary!$A$110:$A$186,$A3470,Summary!$P$110:$P$186),0)</f>
        <v>326124.84493469098</v>
      </c>
      <c r="AI3470" s="689">
        <f t="shared" ca="1" si="810"/>
        <v>339127.49236199725</v>
      </c>
      <c r="AJ3470" s="688">
        <f>IFERROR(H3470/SUMIF(A:A,A3470,H:H)*SUMIF(Summary!$A$110:$A$186,'Operations Support'!A3470,Summary!$Q$110:$Q$186),0)</f>
        <v>327729.71925046691</v>
      </c>
      <c r="AK3470" s="688">
        <f t="shared" ca="1" si="811"/>
        <v>337522.61804622132</v>
      </c>
      <c r="AM3470" s="688">
        <f>IFERROR($H3470/SUMIF($A:$A,$A3470,$H:$H)*SUMIF(Summary!$A$230:$A$266,$A3470,Summary!$P$230:$P$266),0)</f>
        <v>61703.276263426997</v>
      </c>
      <c r="AN3470" s="688">
        <f>IFERROR($H3470/SUMIF($A:$A,$A3470,$H:$H)*(SUMIF(Summary!$A$230:$A$266,$A3470,Summary!$L$230:$L$266)+SUMIF(Summary!$A$281:$A$317,$A3470,Summary!$L$281:$L$317))-AM3470,0)</f>
        <v>540571.55772192264</v>
      </c>
      <c r="AO3470" s="688">
        <f>IFERROR($H3470/SUMIF($A:$A,$A3470,$H:$H)*SUMIF(Summary!$A$230:$A$266,$A3470,Summary!$Q$230:$Q$266),0)</f>
        <v>62006.920726007673</v>
      </c>
      <c r="AP3470" s="688">
        <f>IFERROR($H3470/SUMIF($A:$A,$A3470,$H:$H)*(SUMIF(Summary!$A$230:$A$266,$A3470,Summary!$L$230:$L$266)+SUMIF(Summary!$A$281:$A$317,$A3470,Summary!$L$281:$L$317))-AO3470,0)</f>
        <v>540267.91325934196</v>
      </c>
      <c r="AQ3470" s="306"/>
      <c r="AR3470" s="688">
        <f t="shared" ca="1" si="812"/>
        <v>879699.05008391989</v>
      </c>
      <c r="AS3470" s="688">
        <f t="shared" ca="1" si="813"/>
        <v>877790.53130556329</v>
      </c>
    </row>
    <row r="3471" spans="1:45" x14ac:dyDescent="0.2">
      <c r="A3471" s="423">
        <v>29269</v>
      </c>
      <c r="B3471" s="424">
        <v>1</v>
      </c>
      <c r="C3471" s="425" t="s">
        <v>301</v>
      </c>
      <c r="D3471" s="422">
        <f t="shared" si="814"/>
        <v>2371</v>
      </c>
      <c r="E3471" s="422">
        <f t="shared" si="815"/>
        <v>0</v>
      </c>
      <c r="F3471" s="422">
        <f t="shared" si="816"/>
        <v>915</v>
      </c>
      <c r="G3471" s="422">
        <f t="shared" si="817"/>
        <v>0</v>
      </c>
      <c r="H3471" s="22">
        <f t="shared" si="818"/>
        <v>3286</v>
      </c>
      <c r="I3471" s="116">
        <v>928</v>
      </c>
      <c r="J3471" s="116">
        <v>0</v>
      </c>
      <c r="K3471" s="116">
        <v>519</v>
      </c>
      <c r="L3471" s="116">
        <v>0</v>
      </c>
      <c r="M3471" s="22">
        <f t="shared" si="819"/>
        <v>1447</v>
      </c>
      <c r="N3471" s="116">
        <v>1292</v>
      </c>
      <c r="O3471" s="116">
        <v>0</v>
      </c>
      <c r="P3471" s="116">
        <v>356</v>
      </c>
      <c r="Q3471" s="116">
        <v>0</v>
      </c>
      <c r="R3471" s="22">
        <f t="shared" si="820"/>
        <v>1648</v>
      </c>
      <c r="S3471" s="116">
        <v>151</v>
      </c>
      <c r="T3471" s="116">
        <v>0</v>
      </c>
      <c r="U3471" s="116">
        <v>40</v>
      </c>
      <c r="V3471" s="116">
        <v>0</v>
      </c>
      <c r="W3471" s="22">
        <f t="shared" si="821"/>
        <v>191</v>
      </c>
      <c r="X3471" s="22">
        <f t="shared" si="822"/>
        <v>109.53333333333333</v>
      </c>
      <c r="Y3471" s="22">
        <f ca="1">OFFSET('Cost Study'!$B$7,'Operations Support'!$C3471,'Operations Support'!$B3471)*$H3471</f>
        <v>4961.8599999999997</v>
      </c>
      <c r="Z3471" s="23">
        <f ca="1">Y3471*'Cost Study'!$B$31</f>
        <v>277129.45700100285</v>
      </c>
      <c r="AA3471" s="23">
        <f ca="1">IF(A3471=10298,1.51,1)*IF($B3471&lt;3,$D3471*'Cost Study'!$B$32*OFFSET('Cost Study'!$B$7,'Operations Support'!$C3471,'Operations Support'!$B3471),0)</f>
        <v>358.02100000000002</v>
      </c>
      <c r="AB3471" s="24">
        <f ca="1">AA3471*'Cost Study'!$B$31</f>
        <v>19996.163802476502</v>
      </c>
      <c r="AC3471" s="23">
        <f ca="1">Y3471*'Cost Study'!$B$31</f>
        <v>277129.45700100285</v>
      </c>
      <c r="AD3471" s="24">
        <f ca="1">AA3471*'Cost Study'!$B$31</f>
        <v>19996.163802476502</v>
      </c>
      <c r="AE3471" s="377">
        <f t="shared" ca="1" si="823"/>
        <v>297125.62080347934</v>
      </c>
      <c r="AF3471" s="377">
        <f t="shared" ca="1" si="824"/>
        <v>297125.62080347934</v>
      </c>
      <c r="AH3471" s="688">
        <f>IFERROR($H3471/SUMIF($A:$A,$A3471,$H:$H)*SUMIF(Summary!$A$110:$A$186,$A3471,Summary!$P$110:$P$186),0)</f>
        <v>94484.768158648774</v>
      </c>
      <c r="AI3471" s="689">
        <f t="shared" ca="1" si="810"/>
        <v>202640.85264483056</v>
      </c>
      <c r="AJ3471" s="688">
        <f>IFERROR(H3471/SUMIF(A:A,A3471,H:H)*SUMIF(Summary!$A$110:$A$186,'Operations Support'!A3471,Summary!$Q$110:$Q$186),0)</f>
        <v>94949.731745462355</v>
      </c>
      <c r="AK3471" s="688">
        <f t="shared" ca="1" si="811"/>
        <v>202175.889058017</v>
      </c>
      <c r="AM3471" s="688">
        <f>IFERROR($H3471/SUMIF($A:$A,$A3471,$H:$H)*SUMIF(Summary!$A$230:$A$266,$A3471,Summary!$P$230:$P$266),0)</f>
        <v>17876.650132394734</v>
      </c>
      <c r="AN3471" s="688">
        <f>IFERROR($H3471/SUMIF($A:$A,$A3471,$H:$H)*(SUMIF(Summary!$A$230:$A$266,$A3471,Summary!$L$230:$L$266)+SUMIF(Summary!$A$281:$A$317,$A3471,Summary!$L$281:$L$317))-AM3471,0)</f>
        <v>156614.18962037007</v>
      </c>
      <c r="AO3471" s="688">
        <f>IFERROR($H3471/SUMIF($A:$A,$A3471,$H:$H)*SUMIF(Summary!$A$230:$A$266,$A3471,Summary!$Q$230:$Q$266),0)</f>
        <v>17964.621892581661</v>
      </c>
      <c r="AP3471" s="688">
        <f>IFERROR($H3471/SUMIF($A:$A,$A3471,$H:$H)*(SUMIF(Summary!$A$230:$A$266,$A3471,Summary!$L$230:$L$266)+SUMIF(Summary!$A$281:$A$317,$A3471,Summary!$L$281:$L$317))-AO3471,0)</f>
        <v>156526.21786018315</v>
      </c>
      <c r="AQ3471" s="306"/>
      <c r="AR3471" s="688">
        <f t="shared" ca="1" si="812"/>
        <v>359255.04226520064</v>
      </c>
      <c r="AS3471" s="688">
        <f t="shared" ca="1" si="813"/>
        <v>358702.10691820015</v>
      </c>
    </row>
    <row r="3472" spans="1:45" x14ac:dyDescent="0.2">
      <c r="A3472" s="423">
        <v>29269</v>
      </c>
      <c r="B3472" s="424">
        <v>1</v>
      </c>
      <c r="C3472" s="425" t="s">
        <v>302</v>
      </c>
      <c r="D3472" s="422">
        <f t="shared" si="814"/>
        <v>270</v>
      </c>
      <c r="E3472" s="422">
        <f t="shared" si="815"/>
        <v>66</v>
      </c>
      <c r="F3472" s="422">
        <f t="shared" si="816"/>
        <v>282</v>
      </c>
      <c r="G3472" s="422">
        <f t="shared" si="817"/>
        <v>0</v>
      </c>
      <c r="H3472" s="22">
        <f t="shared" si="818"/>
        <v>618</v>
      </c>
      <c r="I3472" s="116">
        <v>54</v>
      </c>
      <c r="J3472" s="116">
        <v>0</v>
      </c>
      <c r="K3472" s="116">
        <v>132</v>
      </c>
      <c r="L3472" s="116">
        <v>0</v>
      </c>
      <c r="M3472" s="22">
        <f t="shared" si="819"/>
        <v>186</v>
      </c>
      <c r="N3472" s="116">
        <v>216</v>
      </c>
      <c r="O3472" s="116">
        <v>66</v>
      </c>
      <c r="P3472" s="116">
        <v>93</v>
      </c>
      <c r="Q3472" s="116">
        <v>0</v>
      </c>
      <c r="R3472" s="22">
        <f t="shared" si="820"/>
        <v>375</v>
      </c>
      <c r="S3472" s="116">
        <v>0</v>
      </c>
      <c r="T3472" s="116">
        <v>0</v>
      </c>
      <c r="U3472" s="116">
        <v>57</v>
      </c>
      <c r="V3472" s="116">
        <v>0</v>
      </c>
      <c r="W3472" s="22">
        <f t="shared" si="821"/>
        <v>57</v>
      </c>
      <c r="X3472" s="22">
        <f t="shared" si="822"/>
        <v>20.6</v>
      </c>
      <c r="Y3472" s="22">
        <f ca="1">OFFSET('Cost Study'!$B$7,'Operations Support'!$C3472,'Operations Support'!$B3472)*$H3472</f>
        <v>896.1</v>
      </c>
      <c r="Z3472" s="23">
        <f ca="1">Y3472*'Cost Study'!$B$31</f>
        <v>50048.914402784168</v>
      </c>
      <c r="AA3472" s="23">
        <f ca="1">IF(A3472=10298,1.51,1)*IF($B3472&lt;3,$D3472*'Cost Study'!$B$32*OFFSET('Cost Study'!$B$7,'Operations Support'!$C3472,'Operations Support'!$B3472),0)</f>
        <v>39.15</v>
      </c>
      <c r="AB3472" s="24">
        <f ca="1">AA3472*'Cost Study'!$B$31</f>
        <v>2186.6030564323182</v>
      </c>
      <c r="AC3472" s="23">
        <f ca="1">Y3472*'Cost Study'!$B$31</f>
        <v>50048.914402784168</v>
      </c>
      <c r="AD3472" s="24">
        <f ca="1">AA3472*'Cost Study'!$B$31</f>
        <v>2186.6030564323182</v>
      </c>
      <c r="AE3472" s="377">
        <f t="shared" ca="1" si="823"/>
        <v>52235.517459216484</v>
      </c>
      <c r="AF3472" s="377">
        <f t="shared" ca="1" si="824"/>
        <v>52235.517459216484</v>
      </c>
      <c r="AH3472" s="688">
        <f>IFERROR($H3472/SUMIF($A:$A,$A3472,$H:$H)*SUMIF(Summary!$A$110:$A$186,$A3472,Summary!$P$110:$P$186),0)</f>
        <v>17769.807279989334</v>
      </c>
      <c r="AI3472" s="689">
        <f t="shared" ca="1" si="810"/>
        <v>34465.71017922715</v>
      </c>
      <c r="AJ3472" s="688">
        <f>IFERROR(H3472/SUMIF(A:A,A3472,H:H)*SUMIF(Summary!$A$110:$A$186,'Operations Support'!A3472,Summary!$Q$110:$Q$186),0)</f>
        <v>17857.253261928101</v>
      </c>
      <c r="AK3472" s="688">
        <f t="shared" ca="1" si="811"/>
        <v>34378.264197288387</v>
      </c>
      <c r="AM3472" s="688">
        <f>IFERROR($H3472/SUMIF($A:$A,$A3472,$H:$H)*SUMIF(Summary!$A$230:$A$266,$A3472,Summary!$P$230:$P$266),0)</f>
        <v>3362.0723620876283</v>
      </c>
      <c r="AN3472" s="688">
        <f>IFERROR($H3472/SUMIF($A:$A,$A3472,$H:$H)*(SUMIF(Summary!$A$230:$A$266,$A3472,Summary!$L$230:$L$266)+SUMIF(Summary!$A$281:$A$317,$A3472,Summary!$L$281:$L$317))-AM3472,0)</f>
        <v>29454.525010769543</v>
      </c>
      <c r="AO3472" s="688">
        <f>IFERROR($H3472/SUMIF($A:$A,$A3472,$H:$H)*SUMIF(Summary!$A$230:$A$266,$A3472,Summary!$Q$230:$Q$266),0)</f>
        <v>3378.6172640339219</v>
      </c>
      <c r="AP3472" s="688">
        <f>IFERROR($H3472/SUMIF($A:$A,$A3472,$H:$H)*(SUMIF(Summary!$A$230:$A$266,$A3472,Summary!$L$230:$L$266)+SUMIF(Summary!$A$281:$A$317,$A3472,Summary!$L$281:$L$317))-AO3472,0)</f>
        <v>29437.980108823249</v>
      </c>
      <c r="AQ3472" s="306"/>
      <c r="AR3472" s="688">
        <f t="shared" ca="1" si="812"/>
        <v>63920.235189996689</v>
      </c>
      <c r="AS3472" s="688">
        <f t="shared" ca="1" si="813"/>
        <v>63816.244306111636</v>
      </c>
    </row>
    <row r="3473" spans="1:45" x14ac:dyDescent="0.2">
      <c r="A3473" s="423">
        <v>29269</v>
      </c>
      <c r="B3473" s="424">
        <v>1</v>
      </c>
      <c r="C3473" s="425" t="s">
        <v>303</v>
      </c>
      <c r="D3473" s="422">
        <f t="shared" si="814"/>
        <v>111</v>
      </c>
      <c r="E3473" s="422">
        <f t="shared" si="815"/>
        <v>12</v>
      </c>
      <c r="F3473" s="422">
        <f t="shared" si="816"/>
        <v>171</v>
      </c>
      <c r="G3473" s="422">
        <f t="shared" si="817"/>
        <v>0</v>
      </c>
      <c r="H3473" s="22">
        <f t="shared" si="818"/>
        <v>294</v>
      </c>
      <c r="I3473" s="116">
        <v>81</v>
      </c>
      <c r="J3473" s="116">
        <v>12</v>
      </c>
      <c r="K3473" s="116">
        <v>42</v>
      </c>
      <c r="L3473" s="116">
        <v>0</v>
      </c>
      <c r="M3473" s="22">
        <f t="shared" si="819"/>
        <v>135</v>
      </c>
      <c r="N3473" s="116">
        <v>27</v>
      </c>
      <c r="O3473" s="116">
        <v>0</v>
      </c>
      <c r="P3473" s="116">
        <v>93</v>
      </c>
      <c r="Q3473" s="116">
        <v>0</v>
      </c>
      <c r="R3473" s="22">
        <f t="shared" si="820"/>
        <v>120</v>
      </c>
      <c r="S3473" s="116">
        <v>3</v>
      </c>
      <c r="T3473" s="116">
        <v>0</v>
      </c>
      <c r="U3473" s="116">
        <v>36</v>
      </c>
      <c r="V3473" s="116">
        <v>0</v>
      </c>
      <c r="W3473" s="22">
        <f t="shared" si="821"/>
        <v>39</v>
      </c>
      <c r="X3473" s="22">
        <f t="shared" si="822"/>
        <v>9.8000000000000007</v>
      </c>
      <c r="Y3473" s="22">
        <f ca="1">OFFSET('Cost Study'!$B$7,'Operations Support'!$C3473,'Operations Support'!$B3473)*$H3473</f>
        <v>429.24</v>
      </c>
      <c r="Z3473" s="23">
        <f ca="1">Y3473*'Cost Study'!$B$31</f>
        <v>23973.882399565984</v>
      </c>
      <c r="AA3473" s="23">
        <f ca="1">IF(A3473=10298,1.51,1)*IF($B3473&lt;3,$D3473*'Cost Study'!$B$32*OFFSET('Cost Study'!$B$7,'Operations Support'!$C3473,'Operations Support'!$B3473),0)</f>
        <v>16.206000000000003</v>
      </c>
      <c r="AB3473" s="24">
        <f ca="1">AA3473*'Cost Study'!$B$31</f>
        <v>905.13637631014444</v>
      </c>
      <c r="AC3473" s="23">
        <f ca="1">Y3473*'Cost Study'!$B$31</f>
        <v>23973.882399565984</v>
      </c>
      <c r="AD3473" s="24">
        <f ca="1">AA3473*'Cost Study'!$B$31</f>
        <v>905.13637631014444</v>
      </c>
      <c r="AE3473" s="377">
        <f t="shared" ca="1" si="823"/>
        <v>24879.018775876128</v>
      </c>
      <c r="AF3473" s="377">
        <f t="shared" ca="1" si="824"/>
        <v>24879.018775876128</v>
      </c>
      <c r="AH3473" s="688">
        <f>IFERROR($H3473/SUMIF($A:$A,$A3473,$H:$H)*SUMIF(Summary!$A$110:$A$186,$A3473,Summary!$P$110:$P$186),0)</f>
        <v>8453.5976380531774</v>
      </c>
      <c r="AI3473" s="689">
        <f t="shared" ca="1" si="810"/>
        <v>16425.421137822952</v>
      </c>
      <c r="AJ3473" s="688">
        <f>IFERROR(H3473/SUMIF(A:A,A3473,H:H)*SUMIF(Summary!$A$110:$A$186,'Operations Support'!A3473,Summary!$Q$110:$Q$186),0)</f>
        <v>8495.1981537327865</v>
      </c>
      <c r="AK3473" s="688">
        <f t="shared" ca="1" si="811"/>
        <v>16383.820622143341</v>
      </c>
      <c r="AM3473" s="688">
        <f>IFERROR($H3473/SUMIF($A:$A,$A3473,$H:$H)*SUMIF(Summary!$A$230:$A$266,$A3473,Summary!$P$230:$P$266),0)</f>
        <v>1599.4324829348914</v>
      </c>
      <c r="AN3473" s="688">
        <f>IFERROR($H3473/SUMIF($A:$A,$A3473,$H:$H)*(SUMIF(Summary!$A$230:$A$266,$A3473,Summary!$L$230:$L$266)+SUMIF(Summary!$A$281:$A$317,$A3473,Summary!$L$281:$L$317))-AM3473,0)</f>
        <v>14012.346849783569</v>
      </c>
      <c r="AO3473" s="688">
        <f>IFERROR($H3473/SUMIF($A:$A,$A3473,$H:$H)*SUMIF(Summary!$A$230:$A$266,$A3473,Summary!$Q$230:$Q$266),0)</f>
        <v>1607.3033586180793</v>
      </c>
      <c r="AP3473" s="688">
        <f>IFERROR($H3473/SUMIF($A:$A,$A3473,$H:$H)*(SUMIF(Summary!$A$230:$A$266,$A3473,Summary!$L$230:$L$266)+SUMIF(Summary!$A$281:$A$317,$A3473,Summary!$L$281:$L$317))-AO3473,0)</f>
        <v>14004.475974100382</v>
      </c>
      <c r="AQ3473" s="306"/>
      <c r="AR3473" s="688">
        <f t="shared" ca="1" si="812"/>
        <v>30437.767987606523</v>
      </c>
      <c r="AS3473" s="688">
        <f t="shared" ca="1" si="813"/>
        <v>30388.296596243723</v>
      </c>
    </row>
    <row r="3474" spans="1:45" x14ac:dyDescent="0.2">
      <c r="A3474" s="423">
        <v>29269</v>
      </c>
      <c r="B3474" s="424">
        <v>1</v>
      </c>
      <c r="C3474" s="425" t="s">
        <v>304</v>
      </c>
      <c r="D3474" s="422">
        <f t="shared" si="814"/>
        <v>0</v>
      </c>
      <c r="E3474" s="422">
        <f t="shared" si="815"/>
        <v>0</v>
      </c>
      <c r="F3474" s="422">
        <f t="shared" si="816"/>
        <v>0</v>
      </c>
      <c r="G3474" s="422">
        <f t="shared" si="817"/>
        <v>0</v>
      </c>
      <c r="H3474" s="22">
        <f t="shared" si="818"/>
        <v>0</v>
      </c>
      <c r="I3474" s="116">
        <v>0</v>
      </c>
      <c r="J3474" s="116">
        <v>0</v>
      </c>
      <c r="K3474" s="116">
        <v>0</v>
      </c>
      <c r="L3474" s="116">
        <v>0</v>
      </c>
      <c r="M3474" s="22">
        <f t="shared" si="819"/>
        <v>0</v>
      </c>
      <c r="N3474" s="116">
        <v>0</v>
      </c>
      <c r="O3474" s="116">
        <v>0</v>
      </c>
      <c r="P3474" s="116">
        <v>0</v>
      </c>
      <c r="Q3474" s="116">
        <v>0</v>
      </c>
      <c r="R3474" s="22">
        <f t="shared" si="820"/>
        <v>0</v>
      </c>
      <c r="S3474" s="116">
        <v>0</v>
      </c>
      <c r="T3474" s="116">
        <v>0</v>
      </c>
      <c r="U3474" s="116">
        <v>0</v>
      </c>
      <c r="V3474" s="116">
        <v>0</v>
      </c>
      <c r="W3474" s="22">
        <f t="shared" si="821"/>
        <v>0</v>
      </c>
      <c r="X3474" s="22">
        <f t="shared" si="822"/>
        <v>0</v>
      </c>
      <c r="Y3474" s="22">
        <f ca="1">OFFSET('Cost Study'!$B$7,'Operations Support'!$C3474,'Operations Support'!$B3474)*$H3474</f>
        <v>0</v>
      </c>
      <c r="Z3474" s="23">
        <f ca="1">Y3474*'Cost Study'!$B$31</f>
        <v>0</v>
      </c>
      <c r="AA3474" s="23">
        <f ca="1">IF(A3474=10298,1.51,1)*IF($B3474&lt;3,$D3474*'Cost Study'!$B$32*OFFSET('Cost Study'!$B$7,'Operations Support'!$C3474,'Operations Support'!$B3474),0)</f>
        <v>0</v>
      </c>
      <c r="AB3474" s="24">
        <f ca="1">AA3474*'Cost Study'!$B$31</f>
        <v>0</v>
      </c>
      <c r="AC3474" s="23">
        <f ca="1">Y3474*'Cost Study'!$B$31</f>
        <v>0</v>
      </c>
      <c r="AD3474" s="24">
        <f ca="1">AA3474*'Cost Study'!$B$31</f>
        <v>0</v>
      </c>
      <c r="AE3474" s="377">
        <f t="shared" ca="1" si="823"/>
        <v>0</v>
      </c>
      <c r="AF3474" s="377">
        <f t="shared" ca="1" si="824"/>
        <v>0</v>
      </c>
      <c r="AH3474" s="688">
        <f>IFERROR($H3474/SUMIF($A:$A,$A3474,$H:$H)*SUMIF(Summary!$A$110:$A$186,$A3474,Summary!$P$110:$P$186),0)</f>
        <v>0</v>
      </c>
      <c r="AI3474" s="689">
        <f t="shared" ca="1" si="810"/>
        <v>0</v>
      </c>
      <c r="AJ3474" s="688">
        <f>IFERROR(H3474/SUMIF(A:A,A3474,H:H)*SUMIF(Summary!$A$110:$A$186,'Operations Support'!A3474,Summary!$Q$110:$Q$186),0)</f>
        <v>0</v>
      </c>
      <c r="AK3474" s="688">
        <f t="shared" ca="1" si="811"/>
        <v>0</v>
      </c>
      <c r="AM3474" s="688">
        <f>IFERROR($H3474/SUMIF($A:$A,$A3474,$H:$H)*SUMIF(Summary!$A$230:$A$266,$A3474,Summary!$P$230:$P$266),0)</f>
        <v>0</v>
      </c>
      <c r="AN3474" s="688">
        <f>IFERROR($H3474/SUMIF($A:$A,$A3474,$H:$H)*(SUMIF(Summary!$A$230:$A$266,$A3474,Summary!$L$230:$L$266)+SUMIF(Summary!$A$281:$A$317,$A3474,Summary!$L$281:$L$317))-AM3474,0)</f>
        <v>0</v>
      </c>
      <c r="AO3474" s="688">
        <f>IFERROR($H3474/SUMIF($A:$A,$A3474,$H:$H)*SUMIF(Summary!$A$230:$A$266,$A3474,Summary!$Q$230:$Q$266),0)</f>
        <v>0</v>
      </c>
      <c r="AP3474" s="688">
        <f>IFERROR($H3474/SUMIF($A:$A,$A3474,$H:$H)*(SUMIF(Summary!$A$230:$A$266,$A3474,Summary!$L$230:$L$266)+SUMIF(Summary!$A$281:$A$317,$A3474,Summary!$L$281:$L$317))-AO3474,0)</f>
        <v>0</v>
      </c>
      <c r="AQ3474" s="306"/>
      <c r="AR3474" s="688">
        <f t="shared" ca="1" si="812"/>
        <v>0</v>
      </c>
      <c r="AS3474" s="688">
        <f t="shared" ca="1" si="813"/>
        <v>0</v>
      </c>
    </row>
    <row r="3475" spans="1:45" x14ac:dyDescent="0.2">
      <c r="A3475" s="423">
        <v>29269</v>
      </c>
      <c r="B3475" s="424">
        <v>1</v>
      </c>
      <c r="C3475" s="425" t="s">
        <v>305</v>
      </c>
      <c r="D3475" s="422">
        <f t="shared" si="814"/>
        <v>185</v>
      </c>
      <c r="E3475" s="422">
        <f t="shared" si="815"/>
        <v>0</v>
      </c>
      <c r="F3475" s="422">
        <f t="shared" si="816"/>
        <v>173</v>
      </c>
      <c r="G3475" s="422">
        <f t="shared" si="817"/>
        <v>0</v>
      </c>
      <c r="H3475" s="22">
        <f t="shared" si="818"/>
        <v>358</v>
      </c>
      <c r="I3475" s="116">
        <v>66</v>
      </c>
      <c r="J3475" s="116">
        <v>0</v>
      </c>
      <c r="K3475" s="116">
        <v>70</v>
      </c>
      <c r="L3475" s="116">
        <v>0</v>
      </c>
      <c r="M3475" s="22">
        <f t="shared" si="819"/>
        <v>136</v>
      </c>
      <c r="N3475" s="116">
        <v>113</v>
      </c>
      <c r="O3475" s="116">
        <v>0</v>
      </c>
      <c r="P3475" s="116">
        <v>100</v>
      </c>
      <c r="Q3475" s="116">
        <v>0</v>
      </c>
      <c r="R3475" s="22">
        <f t="shared" si="820"/>
        <v>213</v>
      </c>
      <c r="S3475" s="116">
        <v>6</v>
      </c>
      <c r="T3475" s="116">
        <v>0</v>
      </c>
      <c r="U3475" s="116">
        <v>3</v>
      </c>
      <c r="V3475" s="116">
        <v>0</v>
      </c>
      <c r="W3475" s="22">
        <f t="shared" si="821"/>
        <v>9</v>
      </c>
      <c r="X3475" s="22">
        <f t="shared" si="822"/>
        <v>11.933333333333334</v>
      </c>
      <c r="Y3475" s="22">
        <f ca="1">OFFSET('Cost Study'!$B$7,'Operations Support'!$C3475,'Operations Support'!$B3475)*$H3475</f>
        <v>701.68</v>
      </c>
      <c r="Z3475" s="23">
        <f ca="1">Y3475*'Cost Study'!$B$31</f>
        <v>39190.182187418359</v>
      </c>
      <c r="AA3475" s="23">
        <f ca="1">IF(A3475=10298,1.51,1)*IF($B3475&lt;3,$D3475*'Cost Study'!$B$32*OFFSET('Cost Study'!$B$7,'Operations Support'!$C3475,'Operations Support'!$B3475),0)</f>
        <v>36.26</v>
      </c>
      <c r="AB3475" s="24">
        <f ca="1">AA3475*'Cost Study'!$B$31</f>
        <v>2025.1909789587701</v>
      </c>
      <c r="AC3475" s="23">
        <f ca="1">Y3475*'Cost Study'!$B$31</f>
        <v>39190.182187418359</v>
      </c>
      <c r="AD3475" s="24">
        <f ca="1">AA3475*'Cost Study'!$B$31</f>
        <v>2025.1909789587701</v>
      </c>
      <c r="AE3475" s="377">
        <f t="shared" ca="1" si="823"/>
        <v>41215.373166377132</v>
      </c>
      <c r="AF3475" s="377">
        <f t="shared" ca="1" si="824"/>
        <v>41215.373166377132</v>
      </c>
      <c r="AH3475" s="688">
        <f>IFERROR($H3475/SUMIF($A:$A,$A3475,$H:$H)*SUMIF(Summary!$A$110:$A$186,$A3475,Summary!$P$110:$P$186),0)</f>
        <v>10293.836579670196</v>
      </c>
      <c r="AI3475" s="689">
        <f t="shared" ca="1" si="810"/>
        <v>30921.536586706934</v>
      </c>
      <c r="AJ3475" s="688">
        <f>IFERROR(H3475/SUMIF(A:A,A3475,H:H)*SUMIF(Summary!$A$110:$A$186,'Operations Support'!A3475,Summary!$Q$110:$Q$186),0)</f>
        <v>10344.492989919516</v>
      </c>
      <c r="AK3475" s="688">
        <f t="shared" ca="1" si="811"/>
        <v>30870.880176457616</v>
      </c>
      <c r="AM3475" s="688">
        <f>IFERROR($H3475/SUMIF($A:$A,$A3475,$H:$H)*SUMIF(Summary!$A$230:$A$266,$A3475,Summary!$P$230:$P$266),0)</f>
        <v>1947.6082615329628</v>
      </c>
      <c r="AN3475" s="688">
        <f>IFERROR($H3475/SUMIF($A:$A,$A3475,$H:$H)*(SUMIF(Summary!$A$230:$A$266,$A3475,Summary!$L$230:$L$266)+SUMIF(Summary!$A$281:$A$317,$A3475,Summary!$L$281:$L$317))-AM3475,0)</f>
        <v>17062.653647015366</v>
      </c>
      <c r="AO3475" s="688">
        <f>IFERROR($H3475/SUMIF($A:$A,$A3475,$H:$H)*SUMIF(Summary!$A$230:$A$266,$A3475,Summary!$Q$230:$Q$266),0)</f>
        <v>1957.1925251199741</v>
      </c>
      <c r="AP3475" s="688">
        <f>IFERROR($H3475/SUMIF($A:$A,$A3475,$H:$H)*(SUMIF(Summary!$A$230:$A$266,$A3475,Summary!$L$230:$L$266)+SUMIF(Summary!$A$281:$A$317,$A3475,Summary!$L$281:$L$317))-AO3475,0)</f>
        <v>17053.069383428352</v>
      </c>
      <c r="AQ3475" s="306"/>
      <c r="AR3475" s="688">
        <f t="shared" ca="1" si="812"/>
        <v>47984.1902337223</v>
      </c>
      <c r="AS3475" s="688">
        <f t="shared" ca="1" si="813"/>
        <v>47923.949559885965</v>
      </c>
    </row>
    <row r="3476" spans="1:45" x14ac:dyDescent="0.2">
      <c r="A3476" s="423">
        <v>29269</v>
      </c>
      <c r="B3476" s="424">
        <v>1</v>
      </c>
      <c r="C3476" s="425" t="s">
        <v>306</v>
      </c>
      <c r="D3476" s="422">
        <f t="shared" si="814"/>
        <v>0</v>
      </c>
      <c r="E3476" s="422">
        <f t="shared" si="815"/>
        <v>0</v>
      </c>
      <c r="F3476" s="422">
        <f t="shared" si="816"/>
        <v>33</v>
      </c>
      <c r="G3476" s="422">
        <f t="shared" si="817"/>
        <v>0</v>
      </c>
      <c r="H3476" s="22">
        <f t="shared" si="818"/>
        <v>33</v>
      </c>
      <c r="I3476" s="116">
        <v>0</v>
      </c>
      <c r="J3476" s="116">
        <v>0</v>
      </c>
      <c r="K3476" s="116">
        <v>18</v>
      </c>
      <c r="L3476" s="116">
        <v>0</v>
      </c>
      <c r="M3476" s="22">
        <f t="shared" si="819"/>
        <v>18</v>
      </c>
      <c r="N3476" s="116">
        <v>0</v>
      </c>
      <c r="O3476" s="116">
        <v>0</v>
      </c>
      <c r="P3476" s="116">
        <v>15</v>
      </c>
      <c r="Q3476" s="116">
        <v>0</v>
      </c>
      <c r="R3476" s="22">
        <f t="shared" si="820"/>
        <v>15</v>
      </c>
      <c r="S3476" s="116">
        <v>0</v>
      </c>
      <c r="T3476" s="116">
        <v>0</v>
      </c>
      <c r="U3476" s="116">
        <v>0</v>
      </c>
      <c r="V3476" s="116">
        <v>0</v>
      </c>
      <c r="W3476" s="22">
        <f t="shared" si="821"/>
        <v>0</v>
      </c>
      <c r="X3476" s="22">
        <f t="shared" si="822"/>
        <v>1.1000000000000001</v>
      </c>
      <c r="Y3476" s="22">
        <f ca="1">OFFSET('Cost Study'!$B$7,'Operations Support'!$C3476,'Operations Support'!$B3476)*$H3476</f>
        <v>36.630000000000003</v>
      </c>
      <c r="Z3476" s="23">
        <f ca="1">Y3476*'Cost Study'!$B$31</f>
        <v>2045.8561930297783</v>
      </c>
      <c r="AA3476" s="23">
        <f ca="1">IF(A3476=10298,1.51,1)*IF($B3476&lt;3,$D3476*'Cost Study'!$B$32*OFFSET('Cost Study'!$B$7,'Operations Support'!$C3476,'Operations Support'!$B3476),0)</f>
        <v>0</v>
      </c>
      <c r="AB3476" s="24">
        <f ca="1">AA3476*'Cost Study'!$B$31</f>
        <v>0</v>
      </c>
      <c r="AC3476" s="23">
        <f ca="1">Y3476*'Cost Study'!$B$31</f>
        <v>2045.8561930297783</v>
      </c>
      <c r="AD3476" s="24">
        <f ca="1">AA3476*'Cost Study'!$B$31</f>
        <v>0</v>
      </c>
      <c r="AE3476" s="377">
        <f t="shared" ca="1" si="823"/>
        <v>2045.8561930297783</v>
      </c>
      <c r="AF3476" s="377">
        <f t="shared" ca="1" si="824"/>
        <v>2045.8561930297783</v>
      </c>
      <c r="AH3476" s="688">
        <f>IFERROR($H3476/SUMIF($A:$A,$A3476,$H:$H)*SUMIF(Summary!$A$110:$A$186,$A3476,Summary!$P$110:$P$186),0)</f>
        <v>948.87320427127509</v>
      </c>
      <c r="AI3476" s="689">
        <f t="shared" ca="1" si="810"/>
        <v>1096.9829887585033</v>
      </c>
      <c r="AJ3476" s="688">
        <f>IFERROR(H3476/SUMIF(A:A,A3476,H:H)*SUMIF(Summary!$A$110:$A$186,'Operations Support'!A3476,Summary!$Q$110:$Q$186),0)</f>
        <v>953.5426499087821</v>
      </c>
      <c r="AK3476" s="688">
        <f t="shared" ca="1" si="811"/>
        <v>1092.3135431209962</v>
      </c>
      <c r="AM3476" s="688">
        <f>IFERROR($H3476/SUMIF($A:$A,$A3476,$H:$H)*SUMIF(Summary!$A$230:$A$266,$A3476,Summary!$P$230:$P$266),0)</f>
        <v>179.52813583963064</v>
      </c>
      <c r="AN3476" s="688">
        <f>IFERROR($H3476/SUMIF($A:$A,$A3476,$H:$H)*(SUMIF(Summary!$A$230:$A$266,$A3476,Summary!$L$230:$L$266)+SUMIF(Summary!$A$281:$A$317,$A3476,Summary!$L$281:$L$317))-AM3476,0)</f>
        <v>1572.8144423226454</v>
      </c>
      <c r="AO3476" s="688">
        <f>IFERROR($H3476/SUMIF($A:$A,$A3476,$H:$H)*SUMIF(Summary!$A$230:$A$266,$A3476,Summary!$Q$230:$Q$266),0)</f>
        <v>180.41160147753951</v>
      </c>
      <c r="AP3476" s="688">
        <f>IFERROR($H3476/SUMIF($A:$A,$A3476,$H:$H)*(SUMIF(Summary!$A$230:$A$266,$A3476,Summary!$L$230:$L$266)+SUMIF(Summary!$A$281:$A$317,$A3476,Summary!$L$281:$L$317))-AO3476,0)</f>
        <v>1571.9309766847366</v>
      </c>
      <c r="AQ3476" s="306"/>
      <c r="AR3476" s="688">
        <f t="shared" ca="1" si="812"/>
        <v>2669.7974310811487</v>
      </c>
      <c r="AS3476" s="688">
        <f t="shared" ca="1" si="813"/>
        <v>2664.244519805733</v>
      </c>
    </row>
    <row r="3477" spans="1:45" x14ac:dyDescent="0.2">
      <c r="A3477" s="423">
        <v>29269</v>
      </c>
      <c r="B3477" s="424">
        <v>1</v>
      </c>
      <c r="C3477" s="425" t="s">
        <v>307</v>
      </c>
      <c r="D3477" s="422">
        <f t="shared" si="814"/>
        <v>0</v>
      </c>
      <c r="E3477" s="422">
        <f t="shared" si="815"/>
        <v>0</v>
      </c>
      <c r="F3477" s="422">
        <f t="shared" si="816"/>
        <v>0</v>
      </c>
      <c r="G3477" s="422">
        <f t="shared" si="817"/>
        <v>0</v>
      </c>
      <c r="H3477" s="22">
        <f t="shared" si="818"/>
        <v>0</v>
      </c>
      <c r="I3477" s="116">
        <v>0</v>
      </c>
      <c r="J3477" s="116">
        <v>0</v>
      </c>
      <c r="K3477" s="116">
        <v>0</v>
      </c>
      <c r="L3477" s="116">
        <v>0</v>
      </c>
      <c r="M3477" s="22">
        <f t="shared" si="819"/>
        <v>0</v>
      </c>
      <c r="N3477" s="116">
        <v>0</v>
      </c>
      <c r="O3477" s="116">
        <v>0</v>
      </c>
      <c r="P3477" s="116">
        <v>0</v>
      </c>
      <c r="Q3477" s="116">
        <v>0</v>
      </c>
      <c r="R3477" s="22">
        <f t="shared" si="820"/>
        <v>0</v>
      </c>
      <c r="S3477" s="116">
        <v>0</v>
      </c>
      <c r="T3477" s="116">
        <v>0</v>
      </c>
      <c r="U3477" s="116">
        <v>0</v>
      </c>
      <c r="V3477" s="116">
        <v>0</v>
      </c>
      <c r="W3477" s="22">
        <f t="shared" si="821"/>
        <v>0</v>
      </c>
      <c r="X3477" s="22">
        <f t="shared" si="822"/>
        <v>0</v>
      </c>
      <c r="Y3477" s="22">
        <f ca="1">OFFSET('Cost Study'!$B$7,'Operations Support'!$C3477,'Operations Support'!$B3477)*$H3477</f>
        <v>0</v>
      </c>
      <c r="Z3477" s="23">
        <f ca="1">Y3477*'Cost Study'!$B$31</f>
        <v>0</v>
      </c>
      <c r="AA3477" s="23">
        <f ca="1">IF(A3477=10298,1.51,1)*IF($B3477&lt;3,$D3477*'Cost Study'!$B$32*OFFSET('Cost Study'!$B$7,'Operations Support'!$C3477,'Operations Support'!$B3477),0)</f>
        <v>0</v>
      </c>
      <c r="AB3477" s="24">
        <f ca="1">AA3477*'Cost Study'!$B$31</f>
        <v>0</v>
      </c>
      <c r="AC3477" s="23">
        <f ca="1">Y3477*'Cost Study'!$B$31</f>
        <v>0</v>
      </c>
      <c r="AD3477" s="24">
        <f ca="1">AA3477*'Cost Study'!$B$31</f>
        <v>0</v>
      </c>
      <c r="AE3477" s="377">
        <f t="shared" ca="1" si="823"/>
        <v>0</v>
      </c>
      <c r="AF3477" s="377">
        <f t="shared" ca="1" si="824"/>
        <v>0</v>
      </c>
      <c r="AH3477" s="688">
        <f>IFERROR($H3477/SUMIF($A:$A,$A3477,$H:$H)*SUMIF(Summary!$A$110:$A$186,$A3477,Summary!$P$110:$P$186),0)</f>
        <v>0</v>
      </c>
      <c r="AI3477" s="689">
        <f t="shared" ca="1" si="810"/>
        <v>0</v>
      </c>
      <c r="AJ3477" s="688">
        <f>IFERROR(H3477/SUMIF(A:A,A3477,H:H)*SUMIF(Summary!$A$110:$A$186,'Operations Support'!A3477,Summary!$Q$110:$Q$186),0)</f>
        <v>0</v>
      </c>
      <c r="AK3477" s="688">
        <f t="shared" ca="1" si="811"/>
        <v>0</v>
      </c>
      <c r="AM3477" s="688">
        <f>IFERROR($H3477/SUMIF($A:$A,$A3477,$H:$H)*SUMIF(Summary!$A$230:$A$266,$A3477,Summary!$P$230:$P$266),0)</f>
        <v>0</v>
      </c>
      <c r="AN3477" s="688">
        <f>IFERROR($H3477/SUMIF($A:$A,$A3477,$H:$H)*(SUMIF(Summary!$A$230:$A$266,$A3477,Summary!$L$230:$L$266)+SUMIF(Summary!$A$281:$A$317,$A3477,Summary!$L$281:$L$317))-AM3477,0)</f>
        <v>0</v>
      </c>
      <c r="AO3477" s="688">
        <f>IFERROR($H3477/SUMIF($A:$A,$A3477,$H:$H)*SUMIF(Summary!$A$230:$A$266,$A3477,Summary!$Q$230:$Q$266),0)</f>
        <v>0</v>
      </c>
      <c r="AP3477" s="688">
        <f>IFERROR($H3477/SUMIF($A:$A,$A3477,$H:$H)*(SUMIF(Summary!$A$230:$A$266,$A3477,Summary!$L$230:$L$266)+SUMIF(Summary!$A$281:$A$317,$A3477,Summary!$L$281:$L$317))-AO3477,0)</f>
        <v>0</v>
      </c>
      <c r="AQ3477" s="306"/>
      <c r="AR3477" s="688">
        <f t="shared" ca="1" si="812"/>
        <v>0</v>
      </c>
      <c r="AS3477" s="688">
        <f t="shared" ca="1" si="813"/>
        <v>0</v>
      </c>
    </row>
    <row r="3478" spans="1:45" x14ac:dyDescent="0.2">
      <c r="A3478" s="423">
        <v>29269</v>
      </c>
      <c r="B3478" s="424">
        <v>1</v>
      </c>
      <c r="C3478" s="425" t="s">
        <v>308</v>
      </c>
      <c r="D3478" s="422">
        <f t="shared" si="814"/>
        <v>0</v>
      </c>
      <c r="E3478" s="422">
        <f t="shared" si="815"/>
        <v>0</v>
      </c>
      <c r="F3478" s="422">
        <f t="shared" si="816"/>
        <v>3</v>
      </c>
      <c r="G3478" s="422">
        <f t="shared" si="817"/>
        <v>0</v>
      </c>
      <c r="H3478" s="22">
        <f t="shared" si="818"/>
        <v>3</v>
      </c>
      <c r="I3478" s="116">
        <v>0</v>
      </c>
      <c r="J3478" s="116">
        <v>0</v>
      </c>
      <c r="K3478" s="116">
        <v>3</v>
      </c>
      <c r="L3478" s="116">
        <v>0</v>
      </c>
      <c r="M3478" s="22">
        <f t="shared" si="819"/>
        <v>3</v>
      </c>
      <c r="N3478" s="116">
        <v>0</v>
      </c>
      <c r="O3478" s="116">
        <v>0</v>
      </c>
      <c r="P3478" s="116">
        <v>0</v>
      </c>
      <c r="Q3478" s="116">
        <v>0</v>
      </c>
      <c r="R3478" s="22">
        <f t="shared" si="820"/>
        <v>0</v>
      </c>
      <c r="S3478" s="116">
        <v>0</v>
      </c>
      <c r="T3478" s="116">
        <v>0</v>
      </c>
      <c r="U3478" s="116">
        <v>0</v>
      </c>
      <c r="V3478" s="116">
        <v>0</v>
      </c>
      <c r="W3478" s="22">
        <f t="shared" si="821"/>
        <v>0</v>
      </c>
      <c r="X3478" s="22">
        <f t="shared" si="822"/>
        <v>0.1</v>
      </c>
      <c r="Y3478" s="22">
        <f ca="1">OFFSET('Cost Study'!$B$7,'Operations Support'!$C3478,'Operations Support'!$B3478)*$H3478</f>
        <v>4.74</v>
      </c>
      <c r="Z3478" s="23">
        <f ca="1">Y3478*'Cost Study'!$B$31</f>
        <v>264.73814782858716</v>
      </c>
      <c r="AA3478" s="23">
        <f ca="1">IF(A3478=10298,1.51,1)*IF($B3478&lt;3,$D3478*'Cost Study'!$B$32*OFFSET('Cost Study'!$B$7,'Operations Support'!$C3478,'Operations Support'!$B3478),0)</f>
        <v>0</v>
      </c>
      <c r="AB3478" s="24">
        <f ca="1">AA3478*'Cost Study'!$B$31</f>
        <v>0</v>
      </c>
      <c r="AC3478" s="23">
        <f ca="1">Y3478*'Cost Study'!$B$31</f>
        <v>264.73814782858716</v>
      </c>
      <c r="AD3478" s="24">
        <f ca="1">AA3478*'Cost Study'!$B$31</f>
        <v>0</v>
      </c>
      <c r="AE3478" s="377">
        <f t="shared" ca="1" si="823"/>
        <v>264.73814782858716</v>
      </c>
      <c r="AF3478" s="377">
        <f t="shared" ca="1" si="824"/>
        <v>264.73814782858716</v>
      </c>
      <c r="AH3478" s="688">
        <f>IFERROR($H3478/SUMIF($A:$A,$A3478,$H:$H)*SUMIF(Summary!$A$110:$A$186,$A3478,Summary!$P$110:$P$186),0)</f>
        <v>86.261200388297738</v>
      </c>
      <c r="AI3478" s="689">
        <f t="shared" ca="1" si="810"/>
        <v>178.47694744028942</v>
      </c>
      <c r="AJ3478" s="688">
        <f>IFERROR(H3478/SUMIF(A:A,A3478,H:H)*SUMIF(Summary!$A$110:$A$186,'Operations Support'!A3478,Summary!$Q$110:$Q$186),0)</f>
        <v>86.685695446252922</v>
      </c>
      <c r="AK3478" s="688">
        <f t="shared" ca="1" si="811"/>
        <v>178.05245238233425</v>
      </c>
      <c r="AM3478" s="688">
        <f>IFERROR($H3478/SUMIF($A:$A,$A3478,$H:$H)*SUMIF(Summary!$A$230:$A$266,$A3478,Summary!$P$230:$P$266),0)</f>
        <v>16.320739621784604</v>
      </c>
      <c r="AN3478" s="688">
        <f>IFERROR($H3478/SUMIF($A:$A,$A3478,$H:$H)*(SUMIF(Summary!$A$230:$A$266,$A3478,Summary!$L$230:$L$266)+SUMIF(Summary!$A$281:$A$317,$A3478,Summary!$L$281:$L$317))-AM3478,0)</f>
        <v>142.9831311202405</v>
      </c>
      <c r="AO3478" s="688">
        <f>IFERROR($H3478/SUMIF($A:$A,$A3478,$H:$H)*SUMIF(Summary!$A$230:$A$266,$A3478,Summary!$Q$230:$Q$266),0)</f>
        <v>16.401054679776319</v>
      </c>
      <c r="AP3478" s="688">
        <f>IFERROR($H3478/SUMIF($A:$A,$A3478,$H:$H)*(SUMIF(Summary!$A$230:$A$266,$A3478,Summary!$L$230:$L$266)+SUMIF(Summary!$A$281:$A$317,$A3478,Summary!$L$281:$L$317))-AO3478,0)</f>
        <v>142.9028160622488</v>
      </c>
      <c r="AQ3478" s="306"/>
      <c r="AR3478" s="688">
        <f t="shared" ca="1" si="812"/>
        <v>321.46007856052995</v>
      </c>
      <c r="AS3478" s="688">
        <f t="shared" ca="1" si="813"/>
        <v>320.95526844458306</v>
      </c>
    </row>
    <row r="3479" spans="1:45" x14ac:dyDescent="0.2">
      <c r="A3479" s="423">
        <v>29269</v>
      </c>
      <c r="B3479" s="424">
        <v>1</v>
      </c>
      <c r="C3479" s="425" t="s">
        <v>309</v>
      </c>
      <c r="D3479" s="422">
        <f t="shared" si="814"/>
        <v>0</v>
      </c>
      <c r="E3479" s="422">
        <f t="shared" si="815"/>
        <v>0</v>
      </c>
      <c r="F3479" s="422">
        <f t="shared" si="816"/>
        <v>0</v>
      </c>
      <c r="G3479" s="422">
        <f t="shared" si="817"/>
        <v>0</v>
      </c>
      <c r="H3479" s="22">
        <f t="shared" si="818"/>
        <v>0</v>
      </c>
      <c r="I3479" s="116">
        <v>0</v>
      </c>
      <c r="J3479" s="116">
        <v>0</v>
      </c>
      <c r="K3479" s="116">
        <v>0</v>
      </c>
      <c r="L3479" s="116">
        <v>0</v>
      </c>
      <c r="M3479" s="22">
        <f t="shared" si="819"/>
        <v>0</v>
      </c>
      <c r="N3479" s="116">
        <v>0</v>
      </c>
      <c r="O3479" s="116">
        <v>0</v>
      </c>
      <c r="P3479" s="116">
        <v>0</v>
      </c>
      <c r="Q3479" s="116">
        <v>0</v>
      </c>
      <c r="R3479" s="22">
        <f t="shared" si="820"/>
        <v>0</v>
      </c>
      <c r="S3479" s="116">
        <v>0</v>
      </c>
      <c r="T3479" s="116">
        <v>0</v>
      </c>
      <c r="U3479" s="116">
        <v>0</v>
      </c>
      <c r="V3479" s="116">
        <v>0</v>
      </c>
      <c r="W3479" s="22">
        <f t="shared" si="821"/>
        <v>0</v>
      </c>
      <c r="X3479" s="22">
        <f t="shared" si="822"/>
        <v>0</v>
      </c>
      <c r="Y3479" s="22">
        <f ca="1">OFFSET('Cost Study'!$B$7,'Operations Support'!$C3479,'Operations Support'!$B3479)*$H3479</f>
        <v>0</v>
      </c>
      <c r="Z3479" s="23">
        <f ca="1">Y3479*'Cost Study'!$B$31</f>
        <v>0</v>
      </c>
      <c r="AA3479" s="23">
        <f ca="1">IF(A3479=10298,1.51,1)*IF($B3479&lt;3,$D3479*'Cost Study'!$B$32*OFFSET('Cost Study'!$B$7,'Operations Support'!$C3479,'Operations Support'!$B3479),0)</f>
        <v>0</v>
      </c>
      <c r="AB3479" s="24">
        <f ca="1">AA3479*'Cost Study'!$B$31</f>
        <v>0</v>
      </c>
      <c r="AC3479" s="23">
        <f ca="1">Y3479*'Cost Study'!$B$31</f>
        <v>0</v>
      </c>
      <c r="AD3479" s="24">
        <f ca="1">AA3479*'Cost Study'!$B$31</f>
        <v>0</v>
      </c>
      <c r="AE3479" s="377">
        <f t="shared" ca="1" si="823"/>
        <v>0</v>
      </c>
      <c r="AF3479" s="377">
        <f t="shared" ca="1" si="824"/>
        <v>0</v>
      </c>
      <c r="AH3479" s="688">
        <f>IFERROR($H3479/SUMIF($A:$A,$A3479,$H:$H)*SUMIF(Summary!$A$110:$A$186,$A3479,Summary!$P$110:$P$186),0)</f>
        <v>0</v>
      </c>
      <c r="AI3479" s="689">
        <f t="shared" ca="1" si="810"/>
        <v>0</v>
      </c>
      <c r="AJ3479" s="688">
        <f>IFERROR(H3479/SUMIF(A:A,A3479,H:H)*SUMIF(Summary!$A$110:$A$186,'Operations Support'!A3479,Summary!$Q$110:$Q$186),0)</f>
        <v>0</v>
      </c>
      <c r="AK3479" s="688">
        <f t="shared" ca="1" si="811"/>
        <v>0</v>
      </c>
      <c r="AM3479" s="688">
        <f>IFERROR($H3479/SUMIF($A:$A,$A3479,$H:$H)*SUMIF(Summary!$A$230:$A$266,$A3479,Summary!$P$230:$P$266),0)</f>
        <v>0</v>
      </c>
      <c r="AN3479" s="688">
        <f>IFERROR($H3479/SUMIF($A:$A,$A3479,$H:$H)*(SUMIF(Summary!$A$230:$A$266,$A3479,Summary!$L$230:$L$266)+SUMIF(Summary!$A$281:$A$317,$A3479,Summary!$L$281:$L$317))-AM3479,0)</f>
        <v>0</v>
      </c>
      <c r="AO3479" s="688">
        <f>IFERROR($H3479/SUMIF($A:$A,$A3479,$H:$H)*SUMIF(Summary!$A$230:$A$266,$A3479,Summary!$Q$230:$Q$266),0)</f>
        <v>0</v>
      </c>
      <c r="AP3479" s="688">
        <f>IFERROR($H3479/SUMIF($A:$A,$A3479,$H:$H)*(SUMIF(Summary!$A$230:$A$266,$A3479,Summary!$L$230:$L$266)+SUMIF(Summary!$A$281:$A$317,$A3479,Summary!$L$281:$L$317))-AO3479,0)</f>
        <v>0</v>
      </c>
      <c r="AQ3479" s="306"/>
      <c r="AR3479" s="688">
        <f t="shared" ca="1" si="812"/>
        <v>0</v>
      </c>
      <c r="AS3479" s="688">
        <f t="shared" ca="1" si="813"/>
        <v>0</v>
      </c>
    </row>
    <row r="3480" spans="1:45" x14ac:dyDescent="0.2">
      <c r="A3480" s="423">
        <v>29269</v>
      </c>
      <c r="B3480" s="424">
        <v>1</v>
      </c>
      <c r="C3480" s="425" t="s">
        <v>310</v>
      </c>
      <c r="D3480" s="422">
        <f t="shared" si="814"/>
        <v>0</v>
      </c>
      <c r="E3480" s="422">
        <f t="shared" si="815"/>
        <v>0</v>
      </c>
      <c r="F3480" s="422">
        <f t="shared" si="816"/>
        <v>0</v>
      </c>
      <c r="G3480" s="422">
        <f t="shared" si="817"/>
        <v>0</v>
      </c>
      <c r="H3480" s="22">
        <f t="shared" si="818"/>
        <v>0</v>
      </c>
      <c r="I3480" s="116">
        <v>0</v>
      </c>
      <c r="J3480" s="116">
        <v>0</v>
      </c>
      <c r="K3480" s="116">
        <v>0</v>
      </c>
      <c r="L3480" s="116">
        <v>0</v>
      </c>
      <c r="M3480" s="22">
        <f t="shared" si="819"/>
        <v>0</v>
      </c>
      <c r="N3480" s="116">
        <v>0</v>
      </c>
      <c r="O3480" s="116">
        <v>0</v>
      </c>
      <c r="P3480" s="116">
        <v>0</v>
      </c>
      <c r="Q3480" s="116">
        <v>0</v>
      </c>
      <c r="R3480" s="22">
        <f t="shared" si="820"/>
        <v>0</v>
      </c>
      <c r="S3480" s="116">
        <v>0</v>
      </c>
      <c r="T3480" s="116">
        <v>0</v>
      </c>
      <c r="U3480" s="116">
        <v>0</v>
      </c>
      <c r="V3480" s="116">
        <v>0</v>
      </c>
      <c r="W3480" s="22">
        <f t="shared" si="821"/>
        <v>0</v>
      </c>
      <c r="X3480" s="22">
        <f t="shared" si="822"/>
        <v>0</v>
      </c>
      <c r="Y3480" s="22">
        <f ca="1">OFFSET('Cost Study'!$B$7,'Operations Support'!$C3480,'Operations Support'!$B3480)*$H3480</f>
        <v>0</v>
      </c>
      <c r="Z3480" s="23">
        <f ca="1">Y3480*'Cost Study'!$B$31</f>
        <v>0</v>
      </c>
      <c r="AA3480" s="23">
        <f ca="1">IF(A3480=10298,1.51,1)*IF($B3480&lt;3,$D3480*'Cost Study'!$B$32*OFFSET('Cost Study'!$B$7,'Operations Support'!$C3480,'Operations Support'!$B3480),0)</f>
        <v>0</v>
      </c>
      <c r="AB3480" s="24">
        <f ca="1">AA3480*'Cost Study'!$B$31</f>
        <v>0</v>
      </c>
      <c r="AC3480" s="23">
        <f ca="1">Y3480*'Cost Study'!$B$31</f>
        <v>0</v>
      </c>
      <c r="AD3480" s="24">
        <f ca="1">AA3480*'Cost Study'!$B$31</f>
        <v>0</v>
      </c>
      <c r="AE3480" s="377">
        <f t="shared" ca="1" si="823"/>
        <v>0</v>
      </c>
      <c r="AF3480" s="377">
        <f t="shared" ca="1" si="824"/>
        <v>0</v>
      </c>
      <c r="AH3480" s="688">
        <f>IFERROR($H3480/SUMIF($A:$A,$A3480,$H:$H)*SUMIF(Summary!$A$110:$A$186,$A3480,Summary!$P$110:$P$186),0)</f>
        <v>0</v>
      </c>
      <c r="AI3480" s="689">
        <f t="shared" ca="1" si="810"/>
        <v>0</v>
      </c>
      <c r="AJ3480" s="688">
        <f>IFERROR(H3480/SUMIF(A:A,A3480,H:H)*SUMIF(Summary!$A$110:$A$186,'Operations Support'!A3480,Summary!$Q$110:$Q$186),0)</f>
        <v>0</v>
      </c>
      <c r="AK3480" s="688">
        <f t="shared" ca="1" si="811"/>
        <v>0</v>
      </c>
      <c r="AM3480" s="688">
        <f>IFERROR($H3480/SUMIF($A:$A,$A3480,$H:$H)*SUMIF(Summary!$A$230:$A$266,$A3480,Summary!$P$230:$P$266),0)</f>
        <v>0</v>
      </c>
      <c r="AN3480" s="688">
        <f>IFERROR($H3480/SUMIF($A:$A,$A3480,$H:$H)*(SUMIF(Summary!$A$230:$A$266,$A3480,Summary!$L$230:$L$266)+SUMIF(Summary!$A$281:$A$317,$A3480,Summary!$L$281:$L$317))-AM3480,0)</f>
        <v>0</v>
      </c>
      <c r="AO3480" s="688">
        <f>IFERROR($H3480/SUMIF($A:$A,$A3480,$H:$H)*SUMIF(Summary!$A$230:$A$266,$A3480,Summary!$Q$230:$Q$266),0)</f>
        <v>0</v>
      </c>
      <c r="AP3480" s="688">
        <f>IFERROR($H3480/SUMIF($A:$A,$A3480,$H:$H)*(SUMIF(Summary!$A$230:$A$266,$A3480,Summary!$L$230:$L$266)+SUMIF(Summary!$A$281:$A$317,$A3480,Summary!$L$281:$L$317))-AO3480,0)</f>
        <v>0</v>
      </c>
      <c r="AQ3480" s="306"/>
      <c r="AR3480" s="688">
        <f t="shared" ca="1" si="812"/>
        <v>0</v>
      </c>
      <c r="AS3480" s="688">
        <f t="shared" ca="1" si="813"/>
        <v>0</v>
      </c>
    </row>
    <row r="3481" spans="1:45" x14ac:dyDescent="0.2">
      <c r="A3481" s="423">
        <v>29269</v>
      </c>
      <c r="B3481" s="424">
        <v>1</v>
      </c>
      <c r="C3481" s="425" t="s">
        <v>311</v>
      </c>
      <c r="D3481" s="422">
        <f t="shared" si="814"/>
        <v>0</v>
      </c>
      <c r="E3481" s="422">
        <f t="shared" si="815"/>
        <v>0</v>
      </c>
      <c r="F3481" s="422">
        <f t="shared" si="816"/>
        <v>0</v>
      </c>
      <c r="G3481" s="422">
        <f t="shared" si="817"/>
        <v>0</v>
      </c>
      <c r="H3481" s="22">
        <f t="shared" si="818"/>
        <v>0</v>
      </c>
      <c r="I3481" s="116">
        <v>0</v>
      </c>
      <c r="J3481" s="116">
        <v>0</v>
      </c>
      <c r="K3481" s="116">
        <v>0</v>
      </c>
      <c r="L3481" s="116">
        <v>0</v>
      </c>
      <c r="M3481" s="22">
        <f t="shared" si="819"/>
        <v>0</v>
      </c>
      <c r="N3481" s="116">
        <v>0</v>
      </c>
      <c r="O3481" s="116">
        <v>0</v>
      </c>
      <c r="P3481" s="116">
        <v>0</v>
      </c>
      <c r="Q3481" s="116">
        <v>0</v>
      </c>
      <c r="R3481" s="22">
        <f t="shared" si="820"/>
        <v>0</v>
      </c>
      <c r="S3481" s="116">
        <v>0</v>
      </c>
      <c r="T3481" s="116">
        <v>0</v>
      </c>
      <c r="U3481" s="116">
        <v>0</v>
      </c>
      <c r="V3481" s="116">
        <v>0</v>
      </c>
      <c r="W3481" s="22">
        <f t="shared" si="821"/>
        <v>0</v>
      </c>
      <c r="X3481" s="22">
        <f t="shared" si="822"/>
        <v>0</v>
      </c>
      <c r="Y3481" s="22">
        <f ca="1">OFFSET('Cost Study'!$B$7,'Operations Support'!$C3481,'Operations Support'!$B3481)*$H3481</f>
        <v>0</v>
      </c>
      <c r="Z3481" s="23">
        <f ca="1">Y3481*'Cost Study'!$B$31</f>
        <v>0</v>
      </c>
      <c r="AA3481" s="23">
        <f ca="1">IF(A3481=10298,1.51,1)*IF($B3481&lt;3,$D3481*'Cost Study'!$B$32*OFFSET('Cost Study'!$B$7,'Operations Support'!$C3481,'Operations Support'!$B3481),0)</f>
        <v>0</v>
      </c>
      <c r="AB3481" s="24">
        <f ca="1">AA3481*'Cost Study'!$B$31</f>
        <v>0</v>
      </c>
      <c r="AC3481" s="23">
        <f ca="1">Y3481*'Cost Study'!$B$31</f>
        <v>0</v>
      </c>
      <c r="AD3481" s="24">
        <f ca="1">AA3481*'Cost Study'!$B$31</f>
        <v>0</v>
      </c>
      <c r="AE3481" s="377">
        <f t="shared" ca="1" si="823"/>
        <v>0</v>
      </c>
      <c r="AF3481" s="377">
        <f t="shared" ca="1" si="824"/>
        <v>0</v>
      </c>
      <c r="AH3481" s="688">
        <f>IFERROR($H3481/SUMIF($A:$A,$A3481,$H:$H)*SUMIF(Summary!$A$110:$A$186,$A3481,Summary!$P$110:$P$186),0)</f>
        <v>0</v>
      </c>
      <c r="AI3481" s="689">
        <f t="shared" ca="1" si="810"/>
        <v>0</v>
      </c>
      <c r="AJ3481" s="688">
        <f>IFERROR(H3481/SUMIF(A:A,A3481,H:H)*SUMIF(Summary!$A$110:$A$186,'Operations Support'!A3481,Summary!$Q$110:$Q$186),0)</f>
        <v>0</v>
      </c>
      <c r="AK3481" s="688">
        <f t="shared" ca="1" si="811"/>
        <v>0</v>
      </c>
      <c r="AM3481" s="688">
        <f>IFERROR($H3481/SUMIF($A:$A,$A3481,$H:$H)*SUMIF(Summary!$A$230:$A$266,$A3481,Summary!$P$230:$P$266),0)</f>
        <v>0</v>
      </c>
      <c r="AN3481" s="688">
        <f>IFERROR($H3481/SUMIF($A:$A,$A3481,$H:$H)*(SUMIF(Summary!$A$230:$A$266,$A3481,Summary!$L$230:$L$266)+SUMIF(Summary!$A$281:$A$317,$A3481,Summary!$L$281:$L$317))-AM3481,0)</f>
        <v>0</v>
      </c>
      <c r="AO3481" s="688">
        <f>IFERROR($H3481/SUMIF($A:$A,$A3481,$H:$H)*SUMIF(Summary!$A$230:$A$266,$A3481,Summary!$Q$230:$Q$266),0)</f>
        <v>0</v>
      </c>
      <c r="AP3481" s="688">
        <f>IFERROR($H3481/SUMIF($A:$A,$A3481,$H:$H)*(SUMIF(Summary!$A$230:$A$266,$A3481,Summary!$L$230:$L$266)+SUMIF(Summary!$A$281:$A$317,$A3481,Summary!$L$281:$L$317))-AO3481,0)</f>
        <v>0</v>
      </c>
      <c r="AQ3481" s="306"/>
      <c r="AR3481" s="688">
        <f t="shared" ca="1" si="812"/>
        <v>0</v>
      </c>
      <c r="AS3481" s="688">
        <f t="shared" ca="1" si="813"/>
        <v>0</v>
      </c>
    </row>
    <row r="3482" spans="1:45" x14ac:dyDescent="0.2">
      <c r="A3482" s="423">
        <v>29269</v>
      </c>
      <c r="B3482" s="424">
        <v>1</v>
      </c>
      <c r="C3482" s="425" t="s">
        <v>312</v>
      </c>
      <c r="D3482" s="422">
        <f t="shared" si="814"/>
        <v>0</v>
      </c>
      <c r="E3482" s="422">
        <f t="shared" si="815"/>
        <v>0</v>
      </c>
      <c r="F3482" s="422">
        <f t="shared" si="816"/>
        <v>0</v>
      </c>
      <c r="G3482" s="422">
        <f t="shared" si="817"/>
        <v>0</v>
      </c>
      <c r="H3482" s="22">
        <f t="shared" si="818"/>
        <v>0</v>
      </c>
      <c r="I3482" s="116">
        <v>0</v>
      </c>
      <c r="J3482" s="116">
        <v>0</v>
      </c>
      <c r="K3482" s="116">
        <v>0</v>
      </c>
      <c r="L3482" s="116">
        <v>0</v>
      </c>
      <c r="M3482" s="22">
        <f t="shared" si="819"/>
        <v>0</v>
      </c>
      <c r="N3482" s="116">
        <v>0</v>
      </c>
      <c r="O3482" s="116">
        <v>0</v>
      </c>
      <c r="P3482" s="116">
        <v>0</v>
      </c>
      <c r="Q3482" s="116">
        <v>0</v>
      </c>
      <c r="R3482" s="22">
        <f t="shared" si="820"/>
        <v>0</v>
      </c>
      <c r="S3482" s="116">
        <v>0</v>
      </c>
      <c r="T3482" s="116">
        <v>0</v>
      </c>
      <c r="U3482" s="116">
        <v>0</v>
      </c>
      <c r="V3482" s="116">
        <v>0</v>
      </c>
      <c r="W3482" s="22">
        <f t="shared" si="821"/>
        <v>0</v>
      </c>
      <c r="X3482" s="22">
        <f t="shared" si="822"/>
        <v>0</v>
      </c>
      <c r="Y3482" s="22">
        <f ca="1">OFFSET('Cost Study'!$B$7,'Operations Support'!$C3482,'Operations Support'!$B3482)*$H3482</f>
        <v>0</v>
      </c>
      <c r="Z3482" s="23">
        <f ca="1">Y3482*'Cost Study'!$B$31</f>
        <v>0</v>
      </c>
      <c r="AA3482" s="23">
        <f ca="1">IF(A3482=10298,1.51,1)*IF($B3482&lt;3,$D3482*'Cost Study'!$B$32*OFFSET('Cost Study'!$B$7,'Operations Support'!$C3482,'Operations Support'!$B3482),0)</f>
        <v>0</v>
      </c>
      <c r="AB3482" s="24">
        <f ca="1">AA3482*'Cost Study'!$B$31</f>
        <v>0</v>
      </c>
      <c r="AC3482" s="23">
        <f ca="1">Y3482*'Cost Study'!$B$31</f>
        <v>0</v>
      </c>
      <c r="AD3482" s="24">
        <f ca="1">AA3482*'Cost Study'!$B$31</f>
        <v>0</v>
      </c>
      <c r="AE3482" s="377">
        <f t="shared" ca="1" si="823"/>
        <v>0</v>
      </c>
      <c r="AF3482" s="377">
        <f t="shared" ca="1" si="824"/>
        <v>0</v>
      </c>
      <c r="AH3482" s="688">
        <f>IFERROR($H3482/SUMIF($A:$A,$A3482,$H:$H)*SUMIF(Summary!$A$110:$A$186,$A3482,Summary!$P$110:$P$186),0)</f>
        <v>0</v>
      </c>
      <c r="AI3482" s="689">
        <f t="shared" ca="1" si="810"/>
        <v>0</v>
      </c>
      <c r="AJ3482" s="688">
        <f>IFERROR(H3482/SUMIF(A:A,A3482,H:H)*SUMIF(Summary!$A$110:$A$186,'Operations Support'!A3482,Summary!$Q$110:$Q$186),0)</f>
        <v>0</v>
      </c>
      <c r="AK3482" s="688">
        <f t="shared" ca="1" si="811"/>
        <v>0</v>
      </c>
      <c r="AM3482" s="688">
        <f>IFERROR($H3482/SUMIF($A:$A,$A3482,$H:$H)*SUMIF(Summary!$A$230:$A$266,$A3482,Summary!$P$230:$P$266),0)</f>
        <v>0</v>
      </c>
      <c r="AN3482" s="688">
        <f>IFERROR($H3482/SUMIF($A:$A,$A3482,$H:$H)*(SUMIF(Summary!$A$230:$A$266,$A3482,Summary!$L$230:$L$266)+SUMIF(Summary!$A$281:$A$317,$A3482,Summary!$L$281:$L$317))-AM3482,0)</f>
        <v>0</v>
      </c>
      <c r="AO3482" s="688">
        <f>IFERROR($H3482/SUMIF($A:$A,$A3482,$H:$H)*SUMIF(Summary!$A$230:$A$266,$A3482,Summary!$Q$230:$Q$266),0)</f>
        <v>0</v>
      </c>
      <c r="AP3482" s="688">
        <f>IFERROR($H3482/SUMIF($A:$A,$A3482,$H:$H)*(SUMIF(Summary!$A$230:$A$266,$A3482,Summary!$L$230:$L$266)+SUMIF(Summary!$A$281:$A$317,$A3482,Summary!$L$281:$L$317))-AO3482,0)</f>
        <v>0</v>
      </c>
      <c r="AQ3482" s="306"/>
      <c r="AR3482" s="688">
        <f t="shared" ca="1" si="812"/>
        <v>0</v>
      </c>
      <c r="AS3482" s="688">
        <f t="shared" ca="1" si="813"/>
        <v>0</v>
      </c>
    </row>
    <row r="3483" spans="1:45" x14ac:dyDescent="0.2">
      <c r="A3483" s="423">
        <v>29269</v>
      </c>
      <c r="B3483" s="424">
        <v>1</v>
      </c>
      <c r="C3483" s="425" t="s">
        <v>313</v>
      </c>
      <c r="D3483" s="422">
        <f t="shared" si="814"/>
        <v>301</v>
      </c>
      <c r="E3483" s="422">
        <f t="shared" si="815"/>
        <v>0</v>
      </c>
      <c r="F3483" s="422">
        <f t="shared" si="816"/>
        <v>138</v>
      </c>
      <c r="G3483" s="422">
        <f t="shared" si="817"/>
        <v>0</v>
      </c>
      <c r="H3483" s="22">
        <f t="shared" si="818"/>
        <v>439</v>
      </c>
      <c r="I3483" s="116">
        <v>202</v>
      </c>
      <c r="J3483" s="116">
        <v>0</v>
      </c>
      <c r="K3483" s="116">
        <v>123</v>
      </c>
      <c r="L3483" s="116">
        <v>0</v>
      </c>
      <c r="M3483" s="22">
        <f t="shared" si="819"/>
        <v>325</v>
      </c>
      <c r="N3483" s="116">
        <v>99</v>
      </c>
      <c r="O3483" s="116">
        <v>0</v>
      </c>
      <c r="P3483" s="116">
        <v>15</v>
      </c>
      <c r="Q3483" s="116">
        <v>0</v>
      </c>
      <c r="R3483" s="22">
        <f t="shared" si="820"/>
        <v>114</v>
      </c>
      <c r="S3483" s="116">
        <v>0</v>
      </c>
      <c r="T3483" s="116">
        <v>0</v>
      </c>
      <c r="U3483" s="116">
        <v>0</v>
      </c>
      <c r="V3483" s="116">
        <v>0</v>
      </c>
      <c r="W3483" s="22">
        <f t="shared" si="821"/>
        <v>0</v>
      </c>
      <c r="X3483" s="22">
        <f t="shared" si="822"/>
        <v>14.633333333333333</v>
      </c>
      <c r="Y3483" s="22">
        <f ca="1">OFFSET('Cost Study'!$B$7,'Operations Support'!$C3483,'Operations Support'!$B3483)*$H3483</f>
        <v>425.83</v>
      </c>
      <c r="Z3483" s="23">
        <f ca="1">Y3483*'Cost Study'!$B$31</f>
        <v>23783.42731853318</v>
      </c>
      <c r="AA3483" s="23">
        <f ca="1">IF(A3483=10298,1.51,1)*IF($B3483&lt;3,$D3483*'Cost Study'!$B$32*OFFSET('Cost Study'!$B$7,'Operations Support'!$C3483,'Operations Support'!$B3483),0)</f>
        <v>29.196999999999999</v>
      </c>
      <c r="AB3483" s="24">
        <f ca="1">AA3483*'Cost Study'!$B$31</f>
        <v>1630.7087979222067</v>
      </c>
      <c r="AC3483" s="23">
        <f ca="1">Y3483*'Cost Study'!$B$31</f>
        <v>23783.42731853318</v>
      </c>
      <c r="AD3483" s="24">
        <f ca="1">AA3483*'Cost Study'!$B$31</f>
        <v>1630.7087979222067</v>
      </c>
      <c r="AE3483" s="377">
        <f t="shared" ca="1" si="823"/>
        <v>25414.136116455385</v>
      </c>
      <c r="AF3483" s="377">
        <f t="shared" ca="1" si="824"/>
        <v>25414.136116455385</v>
      </c>
      <c r="AH3483" s="688">
        <f>IFERROR($H3483/SUMIF($A:$A,$A3483,$H:$H)*SUMIF(Summary!$A$110:$A$186,$A3483,Summary!$P$110:$P$186),0)</f>
        <v>12622.888990154233</v>
      </c>
      <c r="AI3483" s="689">
        <f t="shared" ca="1" si="810"/>
        <v>12791.247126301152</v>
      </c>
      <c r="AJ3483" s="688">
        <f>IFERROR(H3483/SUMIF(A:A,A3483,H:H)*SUMIF(Summary!$A$110:$A$186,'Operations Support'!A3483,Summary!$Q$110:$Q$186),0)</f>
        <v>12685.006766968343</v>
      </c>
      <c r="AK3483" s="688">
        <f t="shared" ca="1" si="811"/>
        <v>12729.129349487042</v>
      </c>
      <c r="AM3483" s="688">
        <f>IFERROR($H3483/SUMIF($A:$A,$A3483,$H:$H)*SUMIF(Summary!$A$230:$A$266,$A3483,Summary!$P$230:$P$266),0)</f>
        <v>2388.2682313211471</v>
      </c>
      <c r="AN3483" s="688">
        <f>IFERROR($H3483/SUMIF($A:$A,$A3483,$H:$H)*(SUMIF(Summary!$A$230:$A$266,$A3483,Summary!$L$230:$L$266)+SUMIF(Summary!$A$281:$A$317,$A3483,Summary!$L$281:$L$317))-AM3483,0)</f>
        <v>20923.198187261856</v>
      </c>
      <c r="AO3483" s="688">
        <f>IFERROR($H3483/SUMIF($A:$A,$A3483,$H:$H)*SUMIF(Summary!$A$230:$A$266,$A3483,Summary!$Q$230:$Q$266),0)</f>
        <v>2400.0210014739346</v>
      </c>
      <c r="AP3483" s="688">
        <f>IFERROR($H3483/SUMIF($A:$A,$A3483,$H:$H)*(SUMIF(Summary!$A$230:$A$266,$A3483,Summary!$L$230:$L$266)+SUMIF(Summary!$A$281:$A$317,$A3483,Summary!$L$281:$L$317))-AO3483,0)</f>
        <v>20911.445417109069</v>
      </c>
      <c r="AQ3483" s="306"/>
      <c r="AR3483" s="688">
        <f t="shared" ca="1" si="812"/>
        <v>33714.44531356301</v>
      </c>
      <c r="AS3483" s="688">
        <f t="shared" ca="1" si="813"/>
        <v>33640.57476659611</v>
      </c>
    </row>
    <row r="3484" spans="1:45" x14ac:dyDescent="0.2">
      <c r="A3484" s="423">
        <v>29269</v>
      </c>
      <c r="B3484" s="424">
        <v>1</v>
      </c>
      <c r="C3484" s="425" t="s">
        <v>314</v>
      </c>
      <c r="D3484" s="422">
        <f t="shared" si="814"/>
        <v>0</v>
      </c>
      <c r="E3484" s="422">
        <f t="shared" si="815"/>
        <v>0</v>
      </c>
      <c r="F3484" s="422">
        <f t="shared" si="816"/>
        <v>0</v>
      </c>
      <c r="G3484" s="422">
        <f t="shared" si="817"/>
        <v>0</v>
      </c>
      <c r="H3484" s="22">
        <f t="shared" si="818"/>
        <v>0</v>
      </c>
      <c r="I3484" s="116">
        <v>0</v>
      </c>
      <c r="J3484" s="116">
        <v>0</v>
      </c>
      <c r="K3484" s="116">
        <v>0</v>
      </c>
      <c r="L3484" s="116">
        <v>0</v>
      </c>
      <c r="M3484" s="22">
        <f t="shared" si="819"/>
        <v>0</v>
      </c>
      <c r="N3484" s="116">
        <v>0</v>
      </c>
      <c r="O3484" s="116">
        <v>0</v>
      </c>
      <c r="P3484" s="116">
        <v>0</v>
      </c>
      <c r="Q3484" s="116">
        <v>0</v>
      </c>
      <c r="R3484" s="22">
        <f t="shared" si="820"/>
        <v>0</v>
      </c>
      <c r="S3484" s="116">
        <v>0</v>
      </c>
      <c r="T3484" s="116">
        <v>0</v>
      </c>
      <c r="U3484" s="116">
        <v>0</v>
      </c>
      <c r="V3484" s="116">
        <v>0</v>
      </c>
      <c r="W3484" s="22">
        <f t="shared" si="821"/>
        <v>0</v>
      </c>
      <c r="X3484" s="22">
        <f t="shared" si="822"/>
        <v>0</v>
      </c>
      <c r="Y3484" s="22">
        <f ca="1">OFFSET('Cost Study'!$B$7,'Operations Support'!$C3484,'Operations Support'!$B3484)*$H3484</f>
        <v>0</v>
      </c>
      <c r="Z3484" s="23">
        <f ca="1">Y3484*'Cost Study'!$B$31</f>
        <v>0</v>
      </c>
      <c r="AA3484" s="23">
        <f ca="1">IF(A3484=10298,1.51,1)*IF($B3484&lt;3,$D3484*'Cost Study'!$B$32*OFFSET('Cost Study'!$B$7,'Operations Support'!$C3484,'Operations Support'!$B3484),0)</f>
        <v>0</v>
      </c>
      <c r="AB3484" s="24">
        <f ca="1">AA3484*'Cost Study'!$B$31</f>
        <v>0</v>
      </c>
      <c r="AC3484" s="23">
        <f ca="1">Y3484*'Cost Study'!$B$31</f>
        <v>0</v>
      </c>
      <c r="AD3484" s="24">
        <f ca="1">AA3484*'Cost Study'!$B$31</f>
        <v>0</v>
      </c>
      <c r="AE3484" s="377">
        <f t="shared" ca="1" si="823"/>
        <v>0</v>
      </c>
      <c r="AF3484" s="377">
        <f t="shared" ca="1" si="824"/>
        <v>0</v>
      </c>
      <c r="AH3484" s="688">
        <f>IFERROR($H3484/SUMIF($A:$A,$A3484,$H:$H)*SUMIF(Summary!$A$110:$A$186,$A3484,Summary!$P$110:$P$186),0)</f>
        <v>0</v>
      </c>
      <c r="AI3484" s="689">
        <f t="shared" ca="1" si="810"/>
        <v>0</v>
      </c>
      <c r="AJ3484" s="688">
        <f>IFERROR(H3484/SUMIF(A:A,A3484,H:H)*SUMIF(Summary!$A$110:$A$186,'Operations Support'!A3484,Summary!$Q$110:$Q$186),0)</f>
        <v>0</v>
      </c>
      <c r="AK3484" s="688">
        <f t="shared" ca="1" si="811"/>
        <v>0</v>
      </c>
      <c r="AM3484" s="688">
        <f>IFERROR($H3484/SUMIF($A:$A,$A3484,$H:$H)*SUMIF(Summary!$A$230:$A$266,$A3484,Summary!$P$230:$P$266),0)</f>
        <v>0</v>
      </c>
      <c r="AN3484" s="688">
        <f>IFERROR($H3484/SUMIF($A:$A,$A3484,$H:$H)*(SUMIF(Summary!$A$230:$A$266,$A3484,Summary!$L$230:$L$266)+SUMIF(Summary!$A$281:$A$317,$A3484,Summary!$L$281:$L$317))-AM3484,0)</f>
        <v>0</v>
      </c>
      <c r="AO3484" s="688">
        <f>IFERROR($H3484/SUMIF($A:$A,$A3484,$H:$H)*SUMIF(Summary!$A$230:$A$266,$A3484,Summary!$Q$230:$Q$266),0)</f>
        <v>0</v>
      </c>
      <c r="AP3484" s="688">
        <f>IFERROR($H3484/SUMIF($A:$A,$A3484,$H:$H)*(SUMIF(Summary!$A$230:$A$266,$A3484,Summary!$L$230:$L$266)+SUMIF(Summary!$A$281:$A$317,$A3484,Summary!$L$281:$L$317))-AO3484,0)</f>
        <v>0</v>
      </c>
      <c r="AQ3484" s="306"/>
      <c r="AR3484" s="688">
        <f t="shared" ca="1" si="812"/>
        <v>0</v>
      </c>
      <c r="AS3484" s="688">
        <f t="shared" ca="1" si="813"/>
        <v>0</v>
      </c>
    </row>
    <row r="3485" spans="1:45" x14ac:dyDescent="0.2">
      <c r="A3485" s="423">
        <v>29269</v>
      </c>
      <c r="B3485" s="424">
        <v>1</v>
      </c>
      <c r="C3485" s="425" t="s">
        <v>315</v>
      </c>
      <c r="D3485" s="422">
        <f t="shared" si="814"/>
        <v>630</v>
      </c>
      <c r="E3485" s="422">
        <f t="shared" si="815"/>
        <v>9</v>
      </c>
      <c r="F3485" s="422">
        <f t="shared" si="816"/>
        <v>852</v>
      </c>
      <c r="G3485" s="422">
        <f t="shared" si="817"/>
        <v>0</v>
      </c>
      <c r="H3485" s="22">
        <f t="shared" si="818"/>
        <v>1491</v>
      </c>
      <c r="I3485" s="116">
        <v>279</v>
      </c>
      <c r="J3485" s="116">
        <v>3</v>
      </c>
      <c r="K3485" s="116">
        <v>408</v>
      </c>
      <c r="L3485" s="116">
        <v>0</v>
      </c>
      <c r="M3485" s="22">
        <f t="shared" si="819"/>
        <v>690</v>
      </c>
      <c r="N3485" s="116">
        <v>282</v>
      </c>
      <c r="O3485" s="116">
        <v>6</v>
      </c>
      <c r="P3485" s="116">
        <v>387</v>
      </c>
      <c r="Q3485" s="116">
        <v>0</v>
      </c>
      <c r="R3485" s="22">
        <f t="shared" si="820"/>
        <v>675</v>
      </c>
      <c r="S3485" s="116">
        <v>69</v>
      </c>
      <c r="T3485" s="116">
        <v>0</v>
      </c>
      <c r="U3485" s="116">
        <v>57</v>
      </c>
      <c r="V3485" s="116">
        <v>0</v>
      </c>
      <c r="W3485" s="22">
        <f t="shared" si="821"/>
        <v>126</v>
      </c>
      <c r="X3485" s="22">
        <f t="shared" si="822"/>
        <v>49.7</v>
      </c>
      <c r="Y3485" s="22">
        <f ca="1">OFFSET('Cost Study'!$B$7,'Operations Support'!$C3485,'Operations Support'!$B3485)*$H3485</f>
        <v>1684.83</v>
      </c>
      <c r="Z3485" s="23">
        <f ca="1">Y3485*'Cost Study'!$B$31</f>
        <v>94101.007089881547</v>
      </c>
      <c r="AA3485" s="23">
        <f ca="1">IF(A3485=10298,1.51,1)*IF($B3485&lt;3,$D3485*'Cost Study'!$B$32*OFFSET('Cost Study'!$B$7,'Operations Support'!$C3485,'Operations Support'!$B3485),0)</f>
        <v>71.19</v>
      </c>
      <c r="AB3485" s="24">
        <f ca="1">AA3485*'Cost Study'!$B$31</f>
        <v>3976.0988911217555</v>
      </c>
      <c r="AC3485" s="23">
        <f ca="1">Y3485*'Cost Study'!$B$31</f>
        <v>94101.007089881547</v>
      </c>
      <c r="AD3485" s="24">
        <f ca="1">AA3485*'Cost Study'!$B$31</f>
        <v>3976.0988911217555</v>
      </c>
      <c r="AE3485" s="377">
        <f t="shared" ca="1" si="823"/>
        <v>98077.105981003304</v>
      </c>
      <c r="AF3485" s="377">
        <f t="shared" ca="1" si="824"/>
        <v>98077.105981003304</v>
      </c>
      <c r="AH3485" s="688">
        <f>IFERROR($H3485/SUMIF($A:$A,$A3485,$H:$H)*SUMIF(Summary!$A$110:$A$186,$A3485,Summary!$P$110:$P$186),0)</f>
        <v>42871.816592983967</v>
      </c>
      <c r="AI3485" s="689">
        <f t="shared" ca="1" si="810"/>
        <v>55205.289388019337</v>
      </c>
      <c r="AJ3485" s="688">
        <f>IFERROR(H3485/SUMIF(A:A,A3485,H:H)*SUMIF(Summary!$A$110:$A$186,'Operations Support'!A3485,Summary!$Q$110:$Q$186),0)</f>
        <v>43082.790636787693</v>
      </c>
      <c r="AK3485" s="688">
        <f t="shared" ca="1" si="811"/>
        <v>54994.315344215611</v>
      </c>
      <c r="AM3485" s="688">
        <f>IFERROR($H3485/SUMIF($A:$A,$A3485,$H:$H)*SUMIF(Summary!$A$230:$A$266,$A3485,Summary!$P$230:$P$266),0)</f>
        <v>8111.4075920269479</v>
      </c>
      <c r="AN3485" s="688">
        <f>IFERROR($H3485/SUMIF($A:$A,$A3485,$H:$H)*(SUMIF(Summary!$A$230:$A$266,$A3485,Summary!$L$230:$L$266)+SUMIF(Summary!$A$281:$A$317,$A3485,Summary!$L$281:$L$317))-AM3485,0)</f>
        <v>71062.616166759515</v>
      </c>
      <c r="AO3485" s="688">
        <f>IFERROR($H3485/SUMIF($A:$A,$A3485,$H:$H)*SUMIF(Summary!$A$230:$A$266,$A3485,Summary!$Q$230:$Q$266),0)</f>
        <v>8151.3241758488302</v>
      </c>
      <c r="AP3485" s="688">
        <f>IFERROR($H3485/SUMIF($A:$A,$A3485,$H:$H)*(SUMIF(Summary!$A$230:$A$266,$A3485,Summary!$L$230:$L$266)+SUMIF(Summary!$A$281:$A$317,$A3485,Summary!$L$281:$L$317))-AO3485,0)</f>
        <v>71022.699582937639</v>
      </c>
      <c r="AQ3485" s="306"/>
      <c r="AR3485" s="688">
        <f t="shared" ca="1" si="812"/>
        <v>126267.90555477884</v>
      </c>
      <c r="AS3485" s="688">
        <f t="shared" ca="1" si="813"/>
        <v>126017.01492715324</v>
      </c>
    </row>
    <row r="3486" spans="1:45" x14ac:dyDescent="0.2">
      <c r="A3486" s="423">
        <v>29269</v>
      </c>
      <c r="B3486" s="424">
        <v>1</v>
      </c>
      <c r="C3486" s="425" t="s">
        <v>316</v>
      </c>
      <c r="D3486" s="422">
        <f t="shared" si="814"/>
        <v>0</v>
      </c>
      <c r="E3486" s="422">
        <f t="shared" si="815"/>
        <v>0</v>
      </c>
      <c r="F3486" s="422">
        <f t="shared" si="816"/>
        <v>0</v>
      </c>
      <c r="G3486" s="422">
        <f t="shared" si="817"/>
        <v>0</v>
      </c>
      <c r="H3486" s="22">
        <f t="shared" si="818"/>
        <v>0</v>
      </c>
      <c r="I3486" s="116">
        <v>0</v>
      </c>
      <c r="J3486" s="116">
        <v>0</v>
      </c>
      <c r="K3486" s="116">
        <v>0</v>
      </c>
      <c r="L3486" s="116">
        <v>0</v>
      </c>
      <c r="M3486" s="22">
        <f t="shared" si="819"/>
        <v>0</v>
      </c>
      <c r="N3486" s="116">
        <v>0</v>
      </c>
      <c r="O3486" s="116">
        <v>0</v>
      </c>
      <c r="P3486" s="116">
        <v>0</v>
      </c>
      <c r="Q3486" s="116">
        <v>0</v>
      </c>
      <c r="R3486" s="22">
        <f t="shared" si="820"/>
        <v>0</v>
      </c>
      <c r="S3486" s="116">
        <v>0</v>
      </c>
      <c r="T3486" s="116">
        <v>0</v>
      </c>
      <c r="U3486" s="116">
        <v>0</v>
      </c>
      <c r="V3486" s="116">
        <v>0</v>
      </c>
      <c r="W3486" s="22">
        <f t="shared" si="821"/>
        <v>0</v>
      </c>
      <c r="X3486" s="22">
        <f t="shared" si="822"/>
        <v>0</v>
      </c>
      <c r="Y3486" s="22">
        <f ca="1">OFFSET('Cost Study'!$B$7,'Operations Support'!$C3486,'Operations Support'!$B3486)*$H3486</f>
        <v>0</v>
      </c>
      <c r="Z3486" s="23">
        <f ca="1">Y3486*'Cost Study'!$B$31</f>
        <v>0</v>
      </c>
      <c r="AA3486" s="23">
        <f ca="1">IF(A3486=10298,1.51,1)*IF($B3486&lt;3,$D3486*'Cost Study'!$B$32*OFFSET('Cost Study'!$B$7,'Operations Support'!$C3486,'Operations Support'!$B3486),0)</f>
        <v>0</v>
      </c>
      <c r="AB3486" s="24">
        <f ca="1">AA3486*'Cost Study'!$B$31</f>
        <v>0</v>
      </c>
      <c r="AC3486" s="23">
        <f ca="1">Y3486*'Cost Study'!$B$31</f>
        <v>0</v>
      </c>
      <c r="AD3486" s="24">
        <f ca="1">AA3486*'Cost Study'!$B$31</f>
        <v>0</v>
      </c>
      <c r="AE3486" s="377">
        <f t="shared" ca="1" si="823"/>
        <v>0</v>
      </c>
      <c r="AF3486" s="377">
        <f t="shared" ca="1" si="824"/>
        <v>0</v>
      </c>
      <c r="AH3486" s="688">
        <f>IFERROR($H3486/SUMIF($A:$A,$A3486,$H:$H)*SUMIF(Summary!$A$110:$A$186,$A3486,Summary!$P$110:$P$186),0)</f>
        <v>0</v>
      </c>
      <c r="AI3486" s="689">
        <f t="shared" ca="1" si="810"/>
        <v>0</v>
      </c>
      <c r="AJ3486" s="688">
        <f>IFERROR(H3486/SUMIF(A:A,A3486,H:H)*SUMIF(Summary!$A$110:$A$186,'Operations Support'!A3486,Summary!$Q$110:$Q$186),0)</f>
        <v>0</v>
      </c>
      <c r="AK3486" s="688">
        <f t="shared" ca="1" si="811"/>
        <v>0</v>
      </c>
      <c r="AM3486" s="688">
        <f>IFERROR($H3486/SUMIF($A:$A,$A3486,$H:$H)*SUMIF(Summary!$A$230:$A$266,$A3486,Summary!$P$230:$P$266),0)</f>
        <v>0</v>
      </c>
      <c r="AN3486" s="688">
        <f>IFERROR($H3486/SUMIF($A:$A,$A3486,$H:$H)*(SUMIF(Summary!$A$230:$A$266,$A3486,Summary!$L$230:$L$266)+SUMIF(Summary!$A$281:$A$317,$A3486,Summary!$L$281:$L$317))-AM3486,0)</f>
        <v>0</v>
      </c>
      <c r="AO3486" s="688">
        <f>IFERROR($H3486/SUMIF($A:$A,$A3486,$H:$H)*SUMIF(Summary!$A$230:$A$266,$A3486,Summary!$Q$230:$Q$266),0)</f>
        <v>0</v>
      </c>
      <c r="AP3486" s="688">
        <f>IFERROR($H3486/SUMIF($A:$A,$A3486,$H:$H)*(SUMIF(Summary!$A$230:$A$266,$A3486,Summary!$L$230:$L$266)+SUMIF(Summary!$A$281:$A$317,$A3486,Summary!$L$281:$L$317))-AO3486,0)</f>
        <v>0</v>
      </c>
      <c r="AQ3486" s="306"/>
      <c r="AR3486" s="688">
        <f t="shared" ca="1" si="812"/>
        <v>0</v>
      </c>
      <c r="AS3486" s="688">
        <f t="shared" ca="1" si="813"/>
        <v>0</v>
      </c>
    </row>
    <row r="3487" spans="1:45" x14ac:dyDescent="0.2">
      <c r="A3487" s="423">
        <v>29269</v>
      </c>
      <c r="B3487" s="424">
        <v>1</v>
      </c>
      <c r="C3487" s="425" t="s">
        <v>317</v>
      </c>
      <c r="D3487" s="422">
        <f t="shared" si="814"/>
        <v>0</v>
      </c>
      <c r="E3487" s="422">
        <f t="shared" si="815"/>
        <v>0</v>
      </c>
      <c r="F3487" s="422">
        <f t="shared" si="816"/>
        <v>0</v>
      </c>
      <c r="G3487" s="422">
        <f t="shared" si="817"/>
        <v>0</v>
      </c>
      <c r="H3487" s="22">
        <f t="shared" si="818"/>
        <v>0</v>
      </c>
      <c r="I3487" s="116">
        <v>0</v>
      </c>
      <c r="J3487" s="116">
        <v>0</v>
      </c>
      <c r="K3487" s="116">
        <v>0</v>
      </c>
      <c r="L3487" s="116">
        <v>0</v>
      </c>
      <c r="M3487" s="22">
        <f t="shared" si="819"/>
        <v>0</v>
      </c>
      <c r="N3487" s="116">
        <v>0</v>
      </c>
      <c r="O3487" s="116">
        <v>0</v>
      </c>
      <c r="P3487" s="116">
        <v>0</v>
      </c>
      <c r="Q3487" s="116">
        <v>0</v>
      </c>
      <c r="R3487" s="22">
        <f t="shared" si="820"/>
        <v>0</v>
      </c>
      <c r="S3487" s="116">
        <v>0</v>
      </c>
      <c r="T3487" s="116">
        <v>0</v>
      </c>
      <c r="U3487" s="116">
        <v>0</v>
      </c>
      <c r="V3487" s="116">
        <v>0</v>
      </c>
      <c r="W3487" s="22">
        <f t="shared" si="821"/>
        <v>0</v>
      </c>
      <c r="X3487" s="22">
        <f t="shared" si="822"/>
        <v>0</v>
      </c>
      <c r="Y3487" s="22">
        <f ca="1">OFFSET('Cost Study'!$B$7,'Operations Support'!$C3487,'Operations Support'!$B3487)*$H3487</f>
        <v>0</v>
      </c>
      <c r="Z3487" s="23">
        <f ca="1">Y3487*'Cost Study'!$B$31</f>
        <v>0</v>
      </c>
      <c r="AA3487" s="23">
        <f ca="1">IF(A3487=10298,1.51,1)*IF($B3487&lt;3,$D3487*'Cost Study'!$B$32*OFFSET('Cost Study'!$B$7,'Operations Support'!$C3487,'Operations Support'!$B3487),0)</f>
        <v>0</v>
      </c>
      <c r="AB3487" s="24">
        <f ca="1">AA3487*'Cost Study'!$B$31</f>
        <v>0</v>
      </c>
      <c r="AC3487" s="23">
        <f ca="1">Y3487*'Cost Study'!$B$31</f>
        <v>0</v>
      </c>
      <c r="AD3487" s="24">
        <f ca="1">AA3487*'Cost Study'!$B$31</f>
        <v>0</v>
      </c>
      <c r="AE3487" s="377">
        <f t="shared" ca="1" si="823"/>
        <v>0</v>
      </c>
      <c r="AF3487" s="377">
        <f t="shared" ca="1" si="824"/>
        <v>0</v>
      </c>
      <c r="AH3487" s="688">
        <f>IFERROR($H3487/SUMIF($A:$A,$A3487,$H:$H)*SUMIF(Summary!$A$110:$A$186,$A3487,Summary!$P$110:$P$186),0)</f>
        <v>0</v>
      </c>
      <c r="AI3487" s="689">
        <f t="shared" ca="1" si="810"/>
        <v>0</v>
      </c>
      <c r="AJ3487" s="688">
        <f>IFERROR(H3487/SUMIF(A:A,A3487,H:H)*SUMIF(Summary!$A$110:$A$186,'Operations Support'!A3487,Summary!$Q$110:$Q$186),0)</f>
        <v>0</v>
      </c>
      <c r="AK3487" s="688">
        <f t="shared" ca="1" si="811"/>
        <v>0</v>
      </c>
      <c r="AM3487" s="688">
        <f>IFERROR($H3487/SUMIF($A:$A,$A3487,$H:$H)*SUMIF(Summary!$A$230:$A$266,$A3487,Summary!$P$230:$P$266),0)</f>
        <v>0</v>
      </c>
      <c r="AN3487" s="688">
        <f>IFERROR($H3487/SUMIF($A:$A,$A3487,$H:$H)*(SUMIF(Summary!$A$230:$A$266,$A3487,Summary!$L$230:$L$266)+SUMIF(Summary!$A$281:$A$317,$A3487,Summary!$L$281:$L$317))-AM3487,0)</f>
        <v>0</v>
      </c>
      <c r="AO3487" s="688">
        <f>IFERROR($H3487/SUMIF($A:$A,$A3487,$H:$H)*SUMIF(Summary!$A$230:$A$266,$A3487,Summary!$Q$230:$Q$266),0)</f>
        <v>0</v>
      </c>
      <c r="AP3487" s="688">
        <f>IFERROR($H3487/SUMIF($A:$A,$A3487,$H:$H)*(SUMIF(Summary!$A$230:$A$266,$A3487,Summary!$L$230:$L$266)+SUMIF(Summary!$A$281:$A$317,$A3487,Summary!$L$281:$L$317))-AO3487,0)</f>
        <v>0</v>
      </c>
      <c r="AQ3487" s="306"/>
      <c r="AR3487" s="688">
        <f t="shared" ca="1" si="812"/>
        <v>0</v>
      </c>
      <c r="AS3487" s="688">
        <f t="shared" ca="1" si="813"/>
        <v>0</v>
      </c>
    </row>
    <row r="3488" spans="1:45" x14ac:dyDescent="0.2">
      <c r="A3488" s="423">
        <v>29269</v>
      </c>
      <c r="B3488" s="424">
        <v>1</v>
      </c>
      <c r="C3488" s="425" t="s">
        <v>318</v>
      </c>
      <c r="D3488" s="422">
        <f t="shared" si="814"/>
        <v>0</v>
      </c>
      <c r="E3488" s="422">
        <f t="shared" si="815"/>
        <v>0</v>
      </c>
      <c r="F3488" s="422">
        <f t="shared" si="816"/>
        <v>70</v>
      </c>
      <c r="G3488" s="422">
        <f t="shared" si="817"/>
        <v>0</v>
      </c>
      <c r="H3488" s="22">
        <f t="shared" si="818"/>
        <v>70</v>
      </c>
      <c r="I3488" s="116">
        <v>0</v>
      </c>
      <c r="J3488" s="116">
        <v>0</v>
      </c>
      <c r="K3488" s="116">
        <v>40</v>
      </c>
      <c r="L3488" s="116">
        <v>0</v>
      </c>
      <c r="M3488" s="22">
        <f t="shared" si="819"/>
        <v>40</v>
      </c>
      <c r="N3488" s="116">
        <v>0</v>
      </c>
      <c r="O3488" s="116">
        <v>0</v>
      </c>
      <c r="P3488" s="116">
        <v>30</v>
      </c>
      <c r="Q3488" s="116">
        <v>0</v>
      </c>
      <c r="R3488" s="22">
        <f t="shared" si="820"/>
        <v>30</v>
      </c>
      <c r="S3488" s="116">
        <v>0</v>
      </c>
      <c r="T3488" s="116">
        <v>0</v>
      </c>
      <c r="U3488" s="116">
        <v>0</v>
      </c>
      <c r="V3488" s="116">
        <v>0</v>
      </c>
      <c r="W3488" s="22">
        <f t="shared" si="821"/>
        <v>0</v>
      </c>
      <c r="X3488" s="22">
        <f t="shared" si="822"/>
        <v>2.3333333333333335</v>
      </c>
      <c r="Y3488" s="22">
        <f ca="1">OFFSET('Cost Study'!$B$7,'Operations Support'!$C3488,'Operations Support'!$B3488)*$H3488</f>
        <v>133.69999999999999</v>
      </c>
      <c r="Z3488" s="23">
        <f ca="1">Y3488*'Cost Study'!$B$31</f>
        <v>7467.4030305236502</v>
      </c>
      <c r="AA3488" s="23">
        <f ca="1">IF(A3488=10298,1.51,1)*IF($B3488&lt;3,$D3488*'Cost Study'!$B$32*OFFSET('Cost Study'!$B$7,'Operations Support'!$C3488,'Operations Support'!$B3488),0)</f>
        <v>0</v>
      </c>
      <c r="AB3488" s="24">
        <f ca="1">AA3488*'Cost Study'!$B$31</f>
        <v>0</v>
      </c>
      <c r="AC3488" s="23">
        <f ca="1">Y3488*'Cost Study'!$B$31</f>
        <v>7467.4030305236502</v>
      </c>
      <c r="AD3488" s="24">
        <f ca="1">AA3488*'Cost Study'!$B$31</f>
        <v>0</v>
      </c>
      <c r="AE3488" s="377">
        <f t="shared" ca="1" si="823"/>
        <v>7467.4030305236502</v>
      </c>
      <c r="AF3488" s="377">
        <f t="shared" ca="1" si="824"/>
        <v>7467.4030305236502</v>
      </c>
      <c r="AH3488" s="688">
        <f>IFERROR($H3488/SUMIF($A:$A,$A3488,$H:$H)*SUMIF(Summary!$A$110:$A$186,$A3488,Summary!$P$110:$P$186),0)</f>
        <v>2012.7613423936139</v>
      </c>
      <c r="AI3488" s="689">
        <f t="shared" ca="1" si="810"/>
        <v>5454.6416881300365</v>
      </c>
      <c r="AJ3488" s="688">
        <f>IFERROR(H3488/SUMIF(A:A,A3488,H:H)*SUMIF(Summary!$A$110:$A$186,'Operations Support'!A3488,Summary!$Q$110:$Q$186),0)</f>
        <v>2022.6662270792349</v>
      </c>
      <c r="AK3488" s="688">
        <f t="shared" ca="1" si="811"/>
        <v>5444.7368034444153</v>
      </c>
      <c r="AM3488" s="688">
        <f>IFERROR($H3488/SUMIF($A:$A,$A3488,$H:$H)*SUMIF(Summary!$A$230:$A$266,$A3488,Summary!$P$230:$P$266),0)</f>
        <v>380.81725784164081</v>
      </c>
      <c r="AN3488" s="688">
        <f>IFERROR($H3488/SUMIF($A:$A,$A3488,$H:$H)*(SUMIF(Summary!$A$230:$A$266,$A3488,Summary!$L$230:$L$266)+SUMIF(Summary!$A$281:$A$317,$A3488,Summary!$L$281:$L$317))-AM3488,0)</f>
        <v>3336.2730594722784</v>
      </c>
      <c r="AO3488" s="688">
        <f>IFERROR($H3488/SUMIF($A:$A,$A3488,$H:$H)*SUMIF(Summary!$A$230:$A$266,$A3488,Summary!$Q$230:$Q$266),0)</f>
        <v>382.69127586144748</v>
      </c>
      <c r="AP3488" s="688">
        <f>IFERROR($H3488/SUMIF($A:$A,$A3488,$H:$H)*(SUMIF(Summary!$A$230:$A$266,$A3488,Summary!$L$230:$L$266)+SUMIF(Summary!$A$281:$A$317,$A3488,Summary!$L$281:$L$317))-AO3488,0)</f>
        <v>3334.3990414524715</v>
      </c>
      <c r="AQ3488" s="306"/>
      <c r="AR3488" s="688">
        <f t="shared" ca="1" si="812"/>
        <v>8790.9147476023154</v>
      </c>
      <c r="AS3488" s="688">
        <f t="shared" ca="1" si="813"/>
        <v>8779.1358448968858</v>
      </c>
    </row>
    <row r="3489" spans="1:45" s="15" customFormat="1" x14ac:dyDescent="0.2">
      <c r="A3489" s="423">
        <v>29269</v>
      </c>
      <c r="B3489" s="424">
        <v>1</v>
      </c>
      <c r="C3489" s="425" t="s">
        <v>319</v>
      </c>
      <c r="D3489" s="422">
        <f t="shared" si="814"/>
        <v>3</v>
      </c>
      <c r="E3489" s="422">
        <f t="shared" si="815"/>
        <v>0</v>
      </c>
      <c r="F3489" s="422">
        <f t="shared" si="816"/>
        <v>3</v>
      </c>
      <c r="G3489" s="422">
        <f t="shared" si="817"/>
        <v>0</v>
      </c>
      <c r="H3489" s="22">
        <f t="shared" si="818"/>
        <v>6</v>
      </c>
      <c r="I3489" s="116">
        <v>0</v>
      </c>
      <c r="J3489" s="116">
        <v>0</v>
      </c>
      <c r="K3489" s="116">
        <v>0</v>
      </c>
      <c r="L3489" s="116">
        <v>0</v>
      </c>
      <c r="M3489" s="22">
        <f t="shared" si="819"/>
        <v>0</v>
      </c>
      <c r="N3489" s="116">
        <v>0</v>
      </c>
      <c r="O3489" s="116">
        <v>0</v>
      </c>
      <c r="P3489" s="116">
        <v>0</v>
      </c>
      <c r="Q3489" s="116">
        <v>0</v>
      </c>
      <c r="R3489" s="22">
        <f t="shared" si="820"/>
        <v>0</v>
      </c>
      <c r="S3489" s="116">
        <v>3</v>
      </c>
      <c r="T3489" s="116">
        <v>0</v>
      </c>
      <c r="U3489" s="116">
        <v>3</v>
      </c>
      <c r="V3489" s="116">
        <v>0</v>
      </c>
      <c r="W3489" s="22">
        <f t="shared" si="821"/>
        <v>6</v>
      </c>
      <c r="X3489" s="22">
        <f t="shared" si="822"/>
        <v>0.2</v>
      </c>
      <c r="Y3489" s="22">
        <f ca="1">OFFSET('Cost Study'!$B$7,'Operations Support'!$C3489,'Operations Support'!$B3489)*$H3489</f>
        <v>8.2200000000000006</v>
      </c>
      <c r="Z3489" s="23">
        <f ca="1">Y3489*'Cost Study'!$B$31</f>
        <v>459.10286395590435</v>
      </c>
      <c r="AA3489" s="23">
        <f ca="1">IF(A3489=10298,1.51,1)*IF($B3489&lt;3,$D3489*'Cost Study'!$B$32*OFFSET('Cost Study'!$B$7,'Operations Support'!$C3489,'Operations Support'!$B3489),0)</f>
        <v>0.41100000000000009</v>
      </c>
      <c r="AB3489" s="24">
        <f ca="1">AA3489*'Cost Study'!$B$31</f>
        <v>22.955143197795223</v>
      </c>
      <c r="AC3489" s="23">
        <f ca="1">Y3489*'Cost Study'!$B$31</f>
        <v>459.10286395590435</v>
      </c>
      <c r="AD3489" s="24">
        <f ca="1">AA3489*'Cost Study'!$B$31</f>
        <v>22.955143197795223</v>
      </c>
      <c r="AE3489" s="377">
        <f t="shared" ca="1" si="823"/>
        <v>482.05800715369958</v>
      </c>
      <c r="AF3489" s="377">
        <f t="shared" ca="1" si="824"/>
        <v>482.05800715369958</v>
      </c>
      <c r="AH3489" s="688">
        <f>IFERROR($H3489/SUMIF($A:$A,$A3489,$H:$H)*SUMIF(Summary!$A$110:$A$186,$A3489,Summary!$P$110:$P$186),0)</f>
        <v>172.52240077659548</v>
      </c>
      <c r="AI3489" s="689">
        <f t="shared" ca="1" si="810"/>
        <v>309.5356063771041</v>
      </c>
      <c r="AJ3489" s="688">
        <f>IFERROR(H3489/SUMIF(A:A,A3489,H:H)*SUMIF(Summary!$A$110:$A$186,'Operations Support'!A3489,Summary!$Q$110:$Q$186),0)</f>
        <v>173.37139089250584</v>
      </c>
      <c r="AK3489" s="688">
        <f t="shared" ca="1" si="811"/>
        <v>308.68661626119376</v>
      </c>
      <c r="AL3489" s="1"/>
      <c r="AM3489" s="688">
        <f>IFERROR($H3489/SUMIF($A:$A,$A3489,$H:$H)*SUMIF(Summary!$A$230:$A$266,$A3489,Summary!$P$230:$P$266),0)</f>
        <v>32.641479243569208</v>
      </c>
      <c r="AN3489" s="688">
        <f>IFERROR($H3489/SUMIF($A:$A,$A3489,$H:$H)*(SUMIF(Summary!$A$230:$A$266,$A3489,Summary!$L$230:$L$266)+SUMIF(Summary!$A$281:$A$317,$A3489,Summary!$L$281:$L$317))-AM3489,0)</f>
        <v>285.966262240481</v>
      </c>
      <c r="AO3489" s="688">
        <f>IFERROR($H3489/SUMIF($A:$A,$A3489,$H:$H)*SUMIF(Summary!$A$230:$A$266,$A3489,Summary!$Q$230:$Q$266),0)</f>
        <v>32.802109359552638</v>
      </c>
      <c r="AP3489" s="688">
        <f>IFERROR($H3489/SUMIF($A:$A,$A3489,$H:$H)*(SUMIF(Summary!$A$230:$A$266,$A3489,Summary!$L$230:$L$266)+SUMIF(Summary!$A$281:$A$317,$A3489,Summary!$L$281:$L$317))-AO3489,0)</f>
        <v>285.80563212449761</v>
      </c>
      <c r="AQ3489" s="306"/>
      <c r="AR3489" s="688">
        <f t="shared" ca="1" si="812"/>
        <v>595.50186861758516</v>
      </c>
      <c r="AS3489" s="688">
        <f t="shared" ca="1" si="813"/>
        <v>594.49224838569137</v>
      </c>
    </row>
    <row r="3490" spans="1:45" x14ac:dyDescent="0.2">
      <c r="A3490" s="423">
        <v>29269</v>
      </c>
      <c r="B3490" s="424">
        <v>1</v>
      </c>
      <c r="C3490" s="425" t="s">
        <v>320</v>
      </c>
      <c r="D3490" s="422">
        <f t="shared" si="814"/>
        <v>81</v>
      </c>
      <c r="E3490" s="422">
        <f t="shared" si="815"/>
        <v>0</v>
      </c>
      <c r="F3490" s="422">
        <f t="shared" si="816"/>
        <v>381</v>
      </c>
      <c r="G3490" s="422">
        <f t="shared" si="817"/>
        <v>0</v>
      </c>
      <c r="H3490" s="22">
        <f t="shared" si="818"/>
        <v>462</v>
      </c>
      <c r="I3490" s="116">
        <v>18</v>
      </c>
      <c r="J3490" s="116">
        <v>0</v>
      </c>
      <c r="K3490" s="116">
        <v>81</v>
      </c>
      <c r="L3490" s="116">
        <v>0</v>
      </c>
      <c r="M3490" s="22">
        <f t="shared" si="819"/>
        <v>99</v>
      </c>
      <c r="N3490" s="116">
        <v>63</v>
      </c>
      <c r="O3490" s="116">
        <v>0</v>
      </c>
      <c r="P3490" s="116">
        <v>276</v>
      </c>
      <c r="Q3490" s="116">
        <v>0</v>
      </c>
      <c r="R3490" s="22">
        <f t="shared" si="820"/>
        <v>339</v>
      </c>
      <c r="S3490" s="116">
        <v>0</v>
      </c>
      <c r="T3490" s="116">
        <v>0</v>
      </c>
      <c r="U3490" s="116">
        <v>24</v>
      </c>
      <c r="V3490" s="116">
        <v>0</v>
      </c>
      <c r="W3490" s="22">
        <f t="shared" si="821"/>
        <v>24</v>
      </c>
      <c r="X3490" s="22">
        <f t="shared" si="822"/>
        <v>15.4</v>
      </c>
      <c r="Y3490" s="22">
        <f ca="1">OFFSET('Cost Study'!$B$7,'Operations Support'!$C3490,'Operations Support'!$B3490)*$H3490</f>
        <v>462</v>
      </c>
      <c r="Z3490" s="23">
        <f ca="1">Y3490*'Cost Study'!$B$31</f>
        <v>25803.591623799002</v>
      </c>
      <c r="AA3490" s="23">
        <f ca="1">IF(A3490=10298,1.51,1)*IF($B3490&lt;3,$D3490*'Cost Study'!$B$32*OFFSET('Cost Study'!$B$7,'Operations Support'!$C3490,'Operations Support'!$B3490),0)</f>
        <v>8.1</v>
      </c>
      <c r="AB3490" s="24">
        <f ca="1">AA3490*'Cost Study'!$B$31</f>
        <v>452.40063236530716</v>
      </c>
      <c r="AC3490" s="23">
        <f ca="1">Y3490*'Cost Study'!$B$31</f>
        <v>25803.591623799002</v>
      </c>
      <c r="AD3490" s="24">
        <f ca="1">AA3490*'Cost Study'!$B$31</f>
        <v>452.40063236530716</v>
      </c>
      <c r="AE3490" s="377">
        <f t="shared" ca="1" si="823"/>
        <v>26255.992256164311</v>
      </c>
      <c r="AF3490" s="377">
        <f t="shared" ca="1" si="824"/>
        <v>26255.992256164311</v>
      </c>
      <c r="AH3490" s="688">
        <f>IFERROR($H3490/SUMIF($A:$A,$A3490,$H:$H)*SUMIF(Summary!$A$110:$A$186,$A3490,Summary!$P$110:$P$186),0)</f>
        <v>13284.224859797851</v>
      </c>
      <c r="AI3490" s="689">
        <f t="shared" ca="1" si="810"/>
        <v>12971.76739636646</v>
      </c>
      <c r="AJ3490" s="688">
        <f>IFERROR(H3490/SUMIF(A:A,A3490,H:H)*SUMIF(Summary!$A$110:$A$186,'Operations Support'!A3490,Summary!$Q$110:$Q$186),0)</f>
        <v>13349.597098722948</v>
      </c>
      <c r="AK3490" s="688">
        <f t="shared" ca="1" si="811"/>
        <v>12906.395157441362</v>
      </c>
      <c r="AM3490" s="688">
        <f>IFERROR($H3490/SUMIF($A:$A,$A3490,$H:$H)*SUMIF(Summary!$A$230:$A$266,$A3490,Summary!$P$230:$P$266),0)</f>
        <v>2513.3939017548291</v>
      </c>
      <c r="AN3490" s="688">
        <f>IFERROR($H3490/SUMIF($A:$A,$A3490,$H:$H)*(SUMIF(Summary!$A$230:$A$266,$A3490,Summary!$L$230:$L$266)+SUMIF(Summary!$A$281:$A$317,$A3490,Summary!$L$281:$L$317))-AM3490,0)</f>
        <v>22019.402192517035</v>
      </c>
      <c r="AO3490" s="688">
        <f>IFERROR($H3490/SUMIF($A:$A,$A3490,$H:$H)*SUMIF(Summary!$A$230:$A$266,$A3490,Summary!$Q$230:$Q$266),0)</f>
        <v>2525.762420685553</v>
      </c>
      <c r="AP3490" s="688">
        <f>IFERROR($H3490/SUMIF($A:$A,$A3490,$H:$H)*(SUMIF(Summary!$A$230:$A$266,$A3490,Summary!$L$230:$L$266)+SUMIF(Summary!$A$281:$A$317,$A3490,Summary!$L$281:$L$317))-AO3490,0)</f>
        <v>22007.033673586309</v>
      </c>
      <c r="AQ3490" s="306"/>
      <c r="AR3490" s="688">
        <f t="shared" ca="1" si="812"/>
        <v>34991.169588883495</v>
      </c>
      <c r="AS3490" s="688">
        <f t="shared" ca="1" si="813"/>
        <v>34913.428831027675</v>
      </c>
    </row>
    <row r="3491" spans="1:45" x14ac:dyDescent="0.2">
      <c r="A3491" s="423">
        <v>29269</v>
      </c>
      <c r="B3491" s="424">
        <v>2</v>
      </c>
      <c r="C3491" s="425" t="s">
        <v>300</v>
      </c>
      <c r="D3491" s="422">
        <f t="shared" si="814"/>
        <v>5122</v>
      </c>
      <c r="E3491" s="422">
        <f t="shared" si="815"/>
        <v>171</v>
      </c>
      <c r="F3491" s="422">
        <f t="shared" si="816"/>
        <v>4429</v>
      </c>
      <c r="G3491" s="422">
        <f t="shared" si="817"/>
        <v>0</v>
      </c>
      <c r="H3491" s="22">
        <f t="shared" si="818"/>
        <v>9722</v>
      </c>
      <c r="I3491" s="116">
        <v>2149</v>
      </c>
      <c r="J3491" s="116">
        <v>171</v>
      </c>
      <c r="K3491" s="116">
        <v>1578</v>
      </c>
      <c r="L3491" s="116">
        <v>0</v>
      </c>
      <c r="M3491" s="22">
        <f t="shared" si="819"/>
        <v>3898</v>
      </c>
      <c r="N3491" s="116">
        <v>2104</v>
      </c>
      <c r="O3491" s="116">
        <v>0</v>
      </c>
      <c r="P3491" s="116">
        <v>1969</v>
      </c>
      <c r="Q3491" s="116">
        <v>0</v>
      </c>
      <c r="R3491" s="22">
        <f t="shared" si="820"/>
        <v>4073</v>
      </c>
      <c r="S3491" s="116">
        <v>869</v>
      </c>
      <c r="T3491" s="116">
        <v>0</v>
      </c>
      <c r="U3491" s="116">
        <v>882</v>
      </c>
      <c r="V3491" s="116">
        <v>0</v>
      </c>
      <c r="W3491" s="22">
        <f t="shared" si="821"/>
        <v>1751</v>
      </c>
      <c r="X3491" s="22">
        <f t="shared" si="822"/>
        <v>324.06666666666666</v>
      </c>
      <c r="Y3491" s="22">
        <f ca="1">OFFSET('Cost Study'!$B$7,'Operations Support'!$C3491,'Operations Support'!$B3491)*$H3491</f>
        <v>17013.5</v>
      </c>
      <c r="Z3491" s="23">
        <f ca="1">Y3491*'Cost Study'!$B$31</f>
        <v>950236.80972187081</v>
      </c>
      <c r="AA3491" s="23">
        <f ca="1">IF(A3491=10298,1.51,1)*IF($B3491&lt;3,$D3491*'Cost Study'!$B$32*OFFSET('Cost Study'!$B$7,'Operations Support'!$C3491,'Operations Support'!$B3491),0)</f>
        <v>896.35000000000014</v>
      </c>
      <c r="AB3491" s="24">
        <f ca="1">AA3491*'Cost Study'!$B$31</f>
        <v>50062.87738526459</v>
      </c>
      <c r="AC3491" s="23">
        <f ca="1">Y3491*'Cost Study'!$B$31</f>
        <v>950236.80972187081</v>
      </c>
      <c r="AD3491" s="24">
        <f ca="1">AA3491*'Cost Study'!$B$31</f>
        <v>50062.87738526459</v>
      </c>
      <c r="AE3491" s="377">
        <f t="shared" ca="1" si="823"/>
        <v>1000299.6871071354</v>
      </c>
      <c r="AF3491" s="377">
        <f t="shared" ca="1" si="824"/>
        <v>1000299.6871071354</v>
      </c>
      <c r="AH3491" s="688">
        <f>IFERROR($H3491/SUMIF($A:$A,$A3491,$H:$H)*SUMIF(Summary!$A$110:$A$186,$A3491,Summary!$P$110:$P$186),0)</f>
        <v>279543.79672501015</v>
      </c>
      <c r="AI3491" s="689">
        <f t="shared" ca="1" si="810"/>
        <v>720755.89038212528</v>
      </c>
      <c r="AJ3491" s="688">
        <f>IFERROR(H3491/SUMIF(A:A,A3491,H:H)*SUMIF(Summary!$A$110:$A$186,'Operations Support'!A3491,Summary!$Q$110:$Q$186),0)</f>
        <v>280919.4437094903</v>
      </c>
      <c r="AK3491" s="688">
        <f t="shared" ca="1" si="811"/>
        <v>719380.24339764519</v>
      </c>
      <c r="AM3491" s="688">
        <f>IFERROR($H3491/SUMIF($A:$A,$A3491,$H:$H)*SUMIF(Summary!$A$230:$A$266,$A3491,Summary!$P$230:$P$266),0)</f>
        <v>52890.076867663309</v>
      </c>
      <c r="AN3491" s="688">
        <f>IFERROR($H3491/SUMIF($A:$A,$A3491,$H:$H)*(SUMIF(Summary!$A$230:$A$266,$A3491,Summary!$L$230:$L$266)+SUMIF(Summary!$A$281:$A$317,$A3491,Summary!$L$281:$L$317))-AM3491,0)</f>
        <v>463360.66691699269</v>
      </c>
      <c r="AO3491" s="688">
        <f>IFERROR($H3491/SUMIF($A:$A,$A3491,$H:$H)*SUMIF(Summary!$A$230:$A$266,$A3491,Summary!$Q$230:$Q$266),0)</f>
        <v>53150.351198928453</v>
      </c>
      <c r="AP3491" s="688">
        <f>IFERROR($H3491/SUMIF($A:$A,$A3491,$H:$H)*(SUMIF(Summary!$A$230:$A$266,$A3491,Summary!$L$230:$L$266)+SUMIF(Summary!$A$281:$A$317,$A3491,Summary!$L$281:$L$317))-AO3491,0)</f>
        <v>463100.39258572756</v>
      </c>
      <c r="AQ3491" s="306"/>
      <c r="AR3491" s="688">
        <f t="shared" ca="1" si="812"/>
        <v>1184116.557299118</v>
      </c>
      <c r="AS3491" s="688">
        <f t="shared" ca="1" si="813"/>
        <v>1182480.6359833728</v>
      </c>
    </row>
    <row r="3492" spans="1:45" x14ac:dyDescent="0.2">
      <c r="A3492" s="423">
        <v>29269</v>
      </c>
      <c r="B3492" s="424">
        <v>2</v>
      </c>
      <c r="C3492" s="425" t="s">
        <v>301</v>
      </c>
      <c r="D3492" s="422">
        <f t="shared" si="814"/>
        <v>1377</v>
      </c>
      <c r="E3492" s="422">
        <f t="shared" si="815"/>
        <v>0</v>
      </c>
      <c r="F3492" s="422">
        <f t="shared" si="816"/>
        <v>454</v>
      </c>
      <c r="G3492" s="422">
        <f t="shared" si="817"/>
        <v>0</v>
      </c>
      <c r="H3492" s="22">
        <f t="shared" si="818"/>
        <v>1831</v>
      </c>
      <c r="I3492" s="116">
        <v>625</v>
      </c>
      <c r="J3492" s="116">
        <v>0</v>
      </c>
      <c r="K3492" s="116">
        <v>161</v>
      </c>
      <c r="L3492" s="116">
        <v>0</v>
      </c>
      <c r="M3492" s="22">
        <f t="shared" si="819"/>
        <v>786</v>
      </c>
      <c r="N3492" s="116">
        <v>628</v>
      </c>
      <c r="O3492" s="116">
        <v>0</v>
      </c>
      <c r="P3492" s="116">
        <v>254</v>
      </c>
      <c r="Q3492" s="116">
        <v>0</v>
      </c>
      <c r="R3492" s="22">
        <f t="shared" si="820"/>
        <v>882</v>
      </c>
      <c r="S3492" s="116">
        <v>124</v>
      </c>
      <c r="T3492" s="116">
        <v>0</v>
      </c>
      <c r="U3492" s="116">
        <v>39</v>
      </c>
      <c r="V3492" s="116">
        <v>0</v>
      </c>
      <c r="W3492" s="22">
        <f t="shared" si="821"/>
        <v>163</v>
      </c>
      <c r="X3492" s="22">
        <f t="shared" si="822"/>
        <v>61.033333333333331</v>
      </c>
      <c r="Y3492" s="22">
        <f ca="1">OFFSET('Cost Study'!$B$7,'Operations Support'!$C3492,'Operations Support'!$B3492)*$H3492</f>
        <v>5053.5599999999995</v>
      </c>
      <c r="Z3492" s="23">
        <f ca="1">Y3492*'Cost Study'!$B$31</f>
        <v>282251.07897481747</v>
      </c>
      <c r="AA3492" s="23">
        <f ca="1">IF(A3492=10298,1.51,1)*IF($B3492&lt;3,$D3492*'Cost Study'!$B$32*OFFSET('Cost Study'!$B$7,'Operations Support'!$C3492,'Operations Support'!$B3492),0)</f>
        <v>380.05200000000002</v>
      </c>
      <c r="AB3492" s="24">
        <f ca="1">AA3492*'Cost Study'!$B$31</f>
        <v>21226.637670580214</v>
      </c>
      <c r="AC3492" s="23">
        <f ca="1">Y3492*'Cost Study'!$B$31</f>
        <v>282251.07897481747</v>
      </c>
      <c r="AD3492" s="24">
        <f ca="1">AA3492*'Cost Study'!$B$31</f>
        <v>21226.637670580214</v>
      </c>
      <c r="AE3492" s="377">
        <f t="shared" ca="1" si="823"/>
        <v>303477.71664539771</v>
      </c>
      <c r="AF3492" s="377">
        <f t="shared" ca="1" si="824"/>
        <v>303477.71664539771</v>
      </c>
      <c r="AH3492" s="688">
        <f>IFERROR($H3492/SUMIF($A:$A,$A3492,$H:$H)*SUMIF(Summary!$A$110:$A$186,$A3492,Summary!$P$110:$P$186),0)</f>
        <v>52648.085970324384</v>
      </c>
      <c r="AI3492" s="689">
        <f t="shared" ca="1" si="810"/>
        <v>250829.63067507333</v>
      </c>
      <c r="AJ3492" s="688">
        <f>IFERROR(H3492/SUMIF(A:A,A3492,H:H)*SUMIF(Summary!$A$110:$A$186,'Operations Support'!A3492,Summary!$Q$110:$Q$186),0)</f>
        <v>52907.169454029696</v>
      </c>
      <c r="AK3492" s="688">
        <f t="shared" ca="1" si="811"/>
        <v>250570.54719136801</v>
      </c>
      <c r="AM3492" s="688">
        <f>IFERROR($H3492/SUMIF($A:$A,$A3492,$H:$H)*SUMIF(Summary!$A$230:$A$266,$A3492,Summary!$P$230:$P$266),0)</f>
        <v>9961.0914158292035</v>
      </c>
      <c r="AN3492" s="688">
        <f>IFERROR($H3492/SUMIF($A:$A,$A3492,$H:$H)*(SUMIF(Summary!$A$230:$A$266,$A3492,Summary!$L$230:$L$266)+SUMIF(Summary!$A$281:$A$317,$A3492,Summary!$L$281:$L$317))-AM3492,0)</f>
        <v>87267.37102705345</v>
      </c>
      <c r="AO3492" s="688">
        <f>IFERROR($H3492/SUMIF($A:$A,$A3492,$H:$H)*SUMIF(Summary!$A$230:$A$266,$A3492,Summary!$Q$230:$Q$266),0)</f>
        <v>10010.110372890145</v>
      </c>
      <c r="AP3492" s="688">
        <f>IFERROR($H3492/SUMIF($A:$A,$A3492,$H:$H)*(SUMIF(Summary!$A$230:$A$266,$A3492,Summary!$L$230:$L$266)+SUMIF(Summary!$A$281:$A$317,$A3492,Summary!$L$281:$L$317))-AO3492,0)</f>
        <v>87218.352069992499</v>
      </c>
      <c r="AQ3492" s="306"/>
      <c r="AR3492" s="688">
        <f t="shared" ca="1" si="812"/>
        <v>338097.00170212681</v>
      </c>
      <c r="AS3492" s="688">
        <f t="shared" ca="1" si="813"/>
        <v>337788.89926136052</v>
      </c>
    </row>
    <row r="3493" spans="1:45" x14ac:dyDescent="0.2">
      <c r="A3493" s="423">
        <v>29269</v>
      </c>
      <c r="B3493" s="424">
        <v>2</v>
      </c>
      <c r="C3493" s="425" t="s">
        <v>302</v>
      </c>
      <c r="D3493" s="422">
        <f t="shared" si="814"/>
        <v>63</v>
      </c>
      <c r="E3493" s="422">
        <f t="shared" si="815"/>
        <v>0</v>
      </c>
      <c r="F3493" s="422">
        <f t="shared" si="816"/>
        <v>186</v>
      </c>
      <c r="G3493" s="422">
        <f t="shared" si="817"/>
        <v>0</v>
      </c>
      <c r="H3493" s="22">
        <f t="shared" si="818"/>
        <v>249</v>
      </c>
      <c r="I3493" s="116">
        <v>0</v>
      </c>
      <c r="J3493" s="116">
        <v>0</v>
      </c>
      <c r="K3493" s="116">
        <v>120</v>
      </c>
      <c r="L3493" s="116">
        <v>0</v>
      </c>
      <c r="M3493" s="22">
        <f t="shared" si="819"/>
        <v>120</v>
      </c>
      <c r="N3493" s="116">
        <v>24</v>
      </c>
      <c r="O3493" s="116">
        <v>0</v>
      </c>
      <c r="P3493" s="116">
        <v>66</v>
      </c>
      <c r="Q3493" s="116">
        <v>0</v>
      </c>
      <c r="R3493" s="22">
        <f t="shared" si="820"/>
        <v>90</v>
      </c>
      <c r="S3493" s="116">
        <v>39</v>
      </c>
      <c r="T3493" s="116">
        <v>0</v>
      </c>
      <c r="U3493" s="116">
        <v>0</v>
      </c>
      <c r="V3493" s="116">
        <v>0</v>
      </c>
      <c r="W3493" s="22">
        <f t="shared" si="821"/>
        <v>39</v>
      </c>
      <c r="X3493" s="22">
        <f t="shared" si="822"/>
        <v>8.3000000000000007</v>
      </c>
      <c r="Y3493" s="22">
        <f ca="1">OFFSET('Cost Study'!$B$7,'Operations Support'!$C3493,'Operations Support'!$B3493)*$H3493</f>
        <v>662.34</v>
      </c>
      <c r="Z3493" s="23">
        <f ca="1">Y3493*'Cost Study'!$B$31</f>
        <v>36992.967264300933</v>
      </c>
      <c r="AA3493" s="23">
        <f ca="1">IF(A3493=10298,1.51,1)*IF($B3493&lt;3,$D3493*'Cost Study'!$B$32*OFFSET('Cost Study'!$B$7,'Operations Support'!$C3493,'Operations Support'!$B3493),0)</f>
        <v>16.758000000000003</v>
      </c>
      <c r="AB3493" s="24">
        <f ca="1">AA3493*'Cost Study'!$B$31</f>
        <v>935.96664162689126</v>
      </c>
      <c r="AC3493" s="23">
        <f ca="1">Y3493*'Cost Study'!$B$31</f>
        <v>36992.967264300933</v>
      </c>
      <c r="AD3493" s="24">
        <f ca="1">AA3493*'Cost Study'!$B$31</f>
        <v>935.96664162689126</v>
      </c>
      <c r="AE3493" s="377">
        <f t="shared" ca="1" si="823"/>
        <v>37928.933905927821</v>
      </c>
      <c r="AF3493" s="377">
        <f t="shared" ca="1" si="824"/>
        <v>37928.933905927821</v>
      </c>
      <c r="AH3493" s="688">
        <f>IFERROR($H3493/SUMIF($A:$A,$A3493,$H:$H)*SUMIF(Summary!$A$110:$A$186,$A3493,Summary!$P$110:$P$186),0)</f>
        <v>7159.6796322287119</v>
      </c>
      <c r="AI3493" s="689">
        <f t="shared" ca="1" si="810"/>
        <v>30769.254273699109</v>
      </c>
      <c r="AJ3493" s="688">
        <f>IFERROR(H3493/SUMIF(A:A,A3493,H:H)*SUMIF(Summary!$A$110:$A$186,'Operations Support'!A3493,Summary!$Q$110:$Q$186),0)</f>
        <v>7194.9127220389928</v>
      </c>
      <c r="AK3493" s="688">
        <f t="shared" ca="1" si="811"/>
        <v>30734.021183888828</v>
      </c>
      <c r="AM3493" s="688">
        <f>IFERROR($H3493/SUMIF($A:$A,$A3493,$H:$H)*SUMIF(Summary!$A$230:$A$266,$A3493,Summary!$P$230:$P$266),0)</f>
        <v>1354.6213886081223</v>
      </c>
      <c r="AN3493" s="688">
        <f>IFERROR($H3493/SUMIF($A:$A,$A3493,$H:$H)*(SUMIF(Summary!$A$230:$A$266,$A3493,Summary!$L$230:$L$266)+SUMIF(Summary!$A$281:$A$317,$A3493,Summary!$L$281:$L$317))-AM3493,0)</f>
        <v>11867.599882979961</v>
      </c>
      <c r="AO3493" s="688">
        <f>IFERROR($H3493/SUMIF($A:$A,$A3493,$H:$H)*SUMIF(Summary!$A$230:$A$266,$A3493,Summary!$Q$230:$Q$266),0)</f>
        <v>1361.2875384214346</v>
      </c>
      <c r="AP3493" s="688">
        <f>IFERROR($H3493/SUMIF($A:$A,$A3493,$H:$H)*(SUMIF(Summary!$A$230:$A$266,$A3493,Summary!$L$230:$L$266)+SUMIF(Summary!$A$281:$A$317,$A3493,Summary!$L$281:$L$317))-AO3493,0)</f>
        <v>11860.933733166648</v>
      </c>
      <c r="AQ3493" s="306"/>
      <c r="AR3493" s="688">
        <f t="shared" ca="1" si="812"/>
        <v>42636.854156679066</v>
      </c>
      <c r="AS3493" s="688">
        <f t="shared" ca="1" si="813"/>
        <v>42594.954917055475</v>
      </c>
    </row>
    <row r="3494" spans="1:45" x14ac:dyDescent="0.2">
      <c r="A3494" s="423">
        <v>29269</v>
      </c>
      <c r="B3494" s="424">
        <v>2</v>
      </c>
      <c r="C3494" s="425" t="s">
        <v>303</v>
      </c>
      <c r="D3494" s="422">
        <f t="shared" si="814"/>
        <v>810</v>
      </c>
      <c r="E3494" s="422">
        <f t="shared" si="815"/>
        <v>120</v>
      </c>
      <c r="F3494" s="422">
        <f t="shared" si="816"/>
        <v>1884</v>
      </c>
      <c r="G3494" s="422">
        <f t="shared" si="817"/>
        <v>0</v>
      </c>
      <c r="H3494" s="22">
        <f t="shared" si="818"/>
        <v>2814</v>
      </c>
      <c r="I3494" s="116">
        <v>327</v>
      </c>
      <c r="J3494" s="116">
        <v>72</v>
      </c>
      <c r="K3494" s="116">
        <v>726</v>
      </c>
      <c r="L3494" s="116">
        <v>0</v>
      </c>
      <c r="M3494" s="22">
        <f t="shared" si="819"/>
        <v>1125</v>
      </c>
      <c r="N3494" s="116">
        <v>345</v>
      </c>
      <c r="O3494" s="116">
        <v>48</v>
      </c>
      <c r="P3494" s="116">
        <v>723</v>
      </c>
      <c r="Q3494" s="116">
        <v>0</v>
      </c>
      <c r="R3494" s="22">
        <f t="shared" si="820"/>
        <v>1116</v>
      </c>
      <c r="S3494" s="116">
        <v>138</v>
      </c>
      <c r="T3494" s="116">
        <v>0</v>
      </c>
      <c r="U3494" s="116">
        <v>435</v>
      </c>
      <c r="V3494" s="116">
        <v>0</v>
      </c>
      <c r="W3494" s="22">
        <f t="shared" si="821"/>
        <v>573</v>
      </c>
      <c r="X3494" s="22">
        <f t="shared" si="822"/>
        <v>93.8</v>
      </c>
      <c r="Y3494" s="22">
        <f ca="1">OFFSET('Cost Study'!$B$7,'Operations Support'!$C3494,'Operations Support'!$B3494)*$H3494</f>
        <v>5571.72</v>
      </c>
      <c r="Z3494" s="23">
        <f ca="1">Y3494*'Cost Study'!$B$31</f>
        <v>311191.314983016</v>
      </c>
      <c r="AA3494" s="23">
        <f ca="1">IF(A3494=10298,1.51,1)*IF($B3494&lt;3,$D3494*'Cost Study'!$B$32*OFFSET('Cost Study'!$B$7,'Operations Support'!$C3494,'Operations Support'!$B3494),0)</f>
        <v>160.38</v>
      </c>
      <c r="AB3494" s="24">
        <f ca="1">AA3494*'Cost Study'!$B$31</f>
        <v>8957.5325208330814</v>
      </c>
      <c r="AC3494" s="23">
        <f ca="1">Y3494*'Cost Study'!$B$31</f>
        <v>311191.314983016</v>
      </c>
      <c r="AD3494" s="24">
        <f ca="1">AA3494*'Cost Study'!$B$31</f>
        <v>8957.5325208330814</v>
      </c>
      <c r="AE3494" s="377">
        <f t="shared" ca="1" si="823"/>
        <v>320148.84750384907</v>
      </c>
      <c r="AF3494" s="377">
        <f t="shared" ca="1" si="824"/>
        <v>320148.84750384907</v>
      </c>
      <c r="AH3494" s="688">
        <f>IFERROR($H3494/SUMIF($A:$A,$A3494,$H:$H)*SUMIF(Summary!$A$110:$A$186,$A3494,Summary!$P$110:$P$186),0)</f>
        <v>80913.005964223281</v>
      </c>
      <c r="AI3494" s="689">
        <f t="shared" ca="1" si="810"/>
        <v>239235.84153962578</v>
      </c>
      <c r="AJ3494" s="688">
        <f>IFERROR(H3494/SUMIF(A:A,A3494,H:H)*SUMIF(Summary!$A$110:$A$186,'Operations Support'!A3494,Summary!$Q$110:$Q$186),0)</f>
        <v>81311.18232858523</v>
      </c>
      <c r="AK3494" s="688">
        <f t="shared" ca="1" si="811"/>
        <v>238837.66517526383</v>
      </c>
      <c r="AM3494" s="688">
        <f>IFERROR($H3494/SUMIF($A:$A,$A3494,$H:$H)*SUMIF(Summary!$A$230:$A$266,$A3494,Summary!$P$230:$P$266),0)</f>
        <v>15308.85376523396</v>
      </c>
      <c r="AN3494" s="688">
        <f>IFERROR($H3494/SUMIF($A:$A,$A3494,$H:$H)*(SUMIF(Summary!$A$230:$A$266,$A3494,Summary!$L$230:$L$266)+SUMIF(Summary!$A$281:$A$317,$A3494,Summary!$L$281:$L$317))-AM3494,0)</f>
        <v>134118.17699078558</v>
      </c>
      <c r="AO3494" s="688">
        <f>IFERROR($H3494/SUMIF($A:$A,$A3494,$H:$H)*SUMIF(Summary!$A$230:$A$266,$A3494,Summary!$Q$230:$Q$266),0)</f>
        <v>15384.189289630187</v>
      </c>
      <c r="AP3494" s="688">
        <f>IFERROR($H3494/SUMIF($A:$A,$A3494,$H:$H)*(SUMIF(Summary!$A$230:$A$266,$A3494,Summary!$L$230:$L$266)+SUMIF(Summary!$A$281:$A$317,$A3494,Summary!$L$281:$L$317))-AO3494,0)</f>
        <v>134042.84146638936</v>
      </c>
      <c r="AQ3494" s="306"/>
      <c r="AR3494" s="688">
        <f t="shared" ca="1" si="812"/>
        <v>373354.01853041135</v>
      </c>
      <c r="AS3494" s="688">
        <f t="shared" ca="1" si="813"/>
        <v>372880.50664165319</v>
      </c>
    </row>
    <row r="3495" spans="1:45" x14ac:dyDescent="0.2">
      <c r="A3495" s="423">
        <v>29269</v>
      </c>
      <c r="B3495" s="424">
        <v>2</v>
      </c>
      <c r="C3495" s="425" t="s">
        <v>304</v>
      </c>
      <c r="D3495" s="422">
        <f t="shared" si="814"/>
        <v>0</v>
      </c>
      <c r="E3495" s="422">
        <f t="shared" si="815"/>
        <v>0</v>
      </c>
      <c r="F3495" s="422">
        <f t="shared" si="816"/>
        <v>0</v>
      </c>
      <c r="G3495" s="422">
        <f t="shared" si="817"/>
        <v>0</v>
      </c>
      <c r="H3495" s="22">
        <f t="shared" si="818"/>
        <v>0</v>
      </c>
      <c r="I3495" s="116">
        <v>0</v>
      </c>
      <c r="J3495" s="116">
        <v>0</v>
      </c>
      <c r="K3495" s="116">
        <v>0</v>
      </c>
      <c r="L3495" s="116">
        <v>0</v>
      </c>
      <c r="M3495" s="22">
        <f t="shared" si="819"/>
        <v>0</v>
      </c>
      <c r="N3495" s="116">
        <v>0</v>
      </c>
      <c r="O3495" s="116">
        <v>0</v>
      </c>
      <c r="P3495" s="116">
        <v>0</v>
      </c>
      <c r="Q3495" s="116">
        <v>0</v>
      </c>
      <c r="R3495" s="22">
        <f t="shared" si="820"/>
        <v>0</v>
      </c>
      <c r="S3495" s="116">
        <v>0</v>
      </c>
      <c r="T3495" s="116">
        <v>0</v>
      </c>
      <c r="U3495" s="116">
        <v>0</v>
      </c>
      <c r="V3495" s="116">
        <v>0</v>
      </c>
      <c r="W3495" s="22">
        <f t="shared" si="821"/>
        <v>0</v>
      </c>
      <c r="X3495" s="22">
        <f t="shared" si="822"/>
        <v>0</v>
      </c>
      <c r="Y3495" s="22">
        <f ca="1">OFFSET('Cost Study'!$B$7,'Operations Support'!$C3495,'Operations Support'!$B3495)*$H3495</f>
        <v>0</v>
      </c>
      <c r="Z3495" s="23">
        <f ca="1">Y3495*'Cost Study'!$B$31</f>
        <v>0</v>
      </c>
      <c r="AA3495" s="23">
        <f ca="1">IF(A3495=10298,1.51,1)*IF($B3495&lt;3,$D3495*'Cost Study'!$B$32*OFFSET('Cost Study'!$B$7,'Operations Support'!$C3495,'Operations Support'!$B3495),0)</f>
        <v>0</v>
      </c>
      <c r="AB3495" s="24">
        <f ca="1">AA3495*'Cost Study'!$B$31</f>
        <v>0</v>
      </c>
      <c r="AC3495" s="23">
        <f ca="1">Y3495*'Cost Study'!$B$31</f>
        <v>0</v>
      </c>
      <c r="AD3495" s="24">
        <f ca="1">AA3495*'Cost Study'!$B$31</f>
        <v>0</v>
      </c>
      <c r="AE3495" s="377">
        <f t="shared" ca="1" si="823"/>
        <v>0</v>
      </c>
      <c r="AF3495" s="377">
        <f t="shared" ca="1" si="824"/>
        <v>0</v>
      </c>
      <c r="AH3495" s="688">
        <f>IFERROR($H3495/SUMIF($A:$A,$A3495,$H:$H)*SUMIF(Summary!$A$110:$A$186,$A3495,Summary!$P$110:$P$186),0)</f>
        <v>0</v>
      </c>
      <c r="AI3495" s="689">
        <f t="shared" ca="1" si="810"/>
        <v>0</v>
      </c>
      <c r="AJ3495" s="688">
        <f>IFERROR(H3495/SUMIF(A:A,A3495,H:H)*SUMIF(Summary!$A$110:$A$186,'Operations Support'!A3495,Summary!$Q$110:$Q$186),0)</f>
        <v>0</v>
      </c>
      <c r="AK3495" s="688">
        <f t="shared" ca="1" si="811"/>
        <v>0</v>
      </c>
      <c r="AM3495" s="688">
        <f>IFERROR($H3495/SUMIF($A:$A,$A3495,$H:$H)*SUMIF(Summary!$A$230:$A$266,$A3495,Summary!$P$230:$P$266),0)</f>
        <v>0</v>
      </c>
      <c r="AN3495" s="688">
        <f>IFERROR($H3495/SUMIF($A:$A,$A3495,$H:$H)*(SUMIF(Summary!$A$230:$A$266,$A3495,Summary!$L$230:$L$266)+SUMIF(Summary!$A$281:$A$317,$A3495,Summary!$L$281:$L$317))-AM3495,0)</f>
        <v>0</v>
      </c>
      <c r="AO3495" s="688">
        <f>IFERROR($H3495/SUMIF($A:$A,$A3495,$H:$H)*SUMIF(Summary!$A$230:$A$266,$A3495,Summary!$Q$230:$Q$266),0)</f>
        <v>0</v>
      </c>
      <c r="AP3495" s="688">
        <f>IFERROR($H3495/SUMIF($A:$A,$A3495,$H:$H)*(SUMIF(Summary!$A$230:$A$266,$A3495,Summary!$L$230:$L$266)+SUMIF(Summary!$A$281:$A$317,$A3495,Summary!$L$281:$L$317))-AO3495,0)</f>
        <v>0</v>
      </c>
      <c r="AQ3495" s="306"/>
      <c r="AR3495" s="688">
        <f t="shared" ca="1" si="812"/>
        <v>0</v>
      </c>
      <c r="AS3495" s="688">
        <f t="shared" ca="1" si="813"/>
        <v>0</v>
      </c>
    </row>
    <row r="3496" spans="1:45" x14ac:dyDescent="0.2">
      <c r="A3496" s="423">
        <v>29269</v>
      </c>
      <c r="B3496" s="424">
        <v>2</v>
      </c>
      <c r="C3496" s="425" t="s">
        <v>305</v>
      </c>
      <c r="D3496" s="422">
        <f t="shared" si="814"/>
        <v>339</v>
      </c>
      <c r="E3496" s="422">
        <f t="shared" si="815"/>
        <v>0</v>
      </c>
      <c r="F3496" s="422">
        <f t="shared" si="816"/>
        <v>508</v>
      </c>
      <c r="G3496" s="422">
        <f t="shared" si="817"/>
        <v>0</v>
      </c>
      <c r="H3496" s="22">
        <f t="shared" si="818"/>
        <v>847</v>
      </c>
      <c r="I3496" s="116">
        <v>252</v>
      </c>
      <c r="J3496" s="116">
        <v>0</v>
      </c>
      <c r="K3496" s="116">
        <v>186</v>
      </c>
      <c r="L3496" s="116">
        <v>0</v>
      </c>
      <c r="M3496" s="22">
        <f t="shared" si="819"/>
        <v>438</v>
      </c>
      <c r="N3496" s="116">
        <v>69</v>
      </c>
      <c r="O3496" s="116">
        <v>0</v>
      </c>
      <c r="P3496" s="116">
        <v>282</v>
      </c>
      <c r="Q3496" s="116">
        <v>0</v>
      </c>
      <c r="R3496" s="22">
        <f t="shared" si="820"/>
        <v>351</v>
      </c>
      <c r="S3496" s="116">
        <v>18</v>
      </c>
      <c r="T3496" s="116">
        <v>0</v>
      </c>
      <c r="U3496" s="116">
        <v>40</v>
      </c>
      <c r="V3496" s="116">
        <v>0</v>
      </c>
      <c r="W3496" s="22">
        <f t="shared" si="821"/>
        <v>58</v>
      </c>
      <c r="X3496" s="22">
        <f t="shared" si="822"/>
        <v>28.233333333333334</v>
      </c>
      <c r="Y3496" s="22">
        <f ca="1">OFFSET('Cost Study'!$B$7,'Operations Support'!$C3496,'Operations Support'!$B3496)*$H3496</f>
        <v>2532.5300000000002</v>
      </c>
      <c r="Z3496" s="23">
        <f ca="1">Y3496*'Cost Study'!$B$31</f>
        <v>141446.6880844582</v>
      </c>
      <c r="AA3496" s="23">
        <f ca="1">IF(A3496=10298,1.51,1)*IF($B3496&lt;3,$D3496*'Cost Study'!$B$32*OFFSET('Cost Study'!$B$7,'Operations Support'!$C3496,'Operations Support'!$B3496),0)</f>
        <v>101.361</v>
      </c>
      <c r="AB3496" s="24">
        <f ca="1">AA3496*'Cost Study'!$B$31</f>
        <v>5661.2074687876429</v>
      </c>
      <c r="AC3496" s="23">
        <f ca="1">Y3496*'Cost Study'!$B$31</f>
        <v>141446.6880844582</v>
      </c>
      <c r="AD3496" s="24">
        <f ca="1">AA3496*'Cost Study'!$B$31</f>
        <v>5661.2074687876429</v>
      </c>
      <c r="AE3496" s="377">
        <f t="shared" ca="1" si="823"/>
        <v>147107.89555324585</v>
      </c>
      <c r="AF3496" s="377">
        <f t="shared" ca="1" si="824"/>
        <v>147107.89555324585</v>
      </c>
      <c r="AH3496" s="688">
        <f>IFERROR($H3496/SUMIF($A:$A,$A3496,$H:$H)*SUMIF(Summary!$A$110:$A$186,$A3496,Summary!$P$110:$P$186),0)</f>
        <v>24354.412242962728</v>
      </c>
      <c r="AI3496" s="689">
        <f t="shared" ca="1" si="810"/>
        <v>122753.48331028312</v>
      </c>
      <c r="AJ3496" s="688">
        <f>IFERROR(H3496/SUMIF(A:A,A3496,H:H)*SUMIF(Summary!$A$110:$A$186,'Operations Support'!A3496,Summary!$Q$110:$Q$186),0)</f>
        <v>24474.261347658739</v>
      </c>
      <c r="AK3496" s="688">
        <f t="shared" ca="1" si="811"/>
        <v>122633.63420558711</v>
      </c>
      <c r="AM3496" s="688">
        <f>IFERROR($H3496/SUMIF($A:$A,$A3496,$H:$H)*SUMIF(Summary!$A$230:$A$266,$A3496,Summary!$P$230:$P$266),0)</f>
        <v>4607.8888198838531</v>
      </c>
      <c r="AN3496" s="688">
        <f>IFERROR($H3496/SUMIF($A:$A,$A3496,$H:$H)*(SUMIF(Summary!$A$230:$A$266,$A3496,Summary!$L$230:$L$266)+SUMIF(Summary!$A$281:$A$317,$A3496,Summary!$L$281:$L$317))-AM3496,0)</f>
        <v>40368.904019614565</v>
      </c>
      <c r="AO3496" s="688">
        <f>IFERROR($H3496/SUMIF($A:$A,$A3496,$H:$H)*SUMIF(Summary!$A$230:$A$266,$A3496,Summary!$Q$230:$Q$266),0)</f>
        <v>4630.5644379235137</v>
      </c>
      <c r="AP3496" s="688">
        <f>IFERROR($H3496/SUMIF($A:$A,$A3496,$H:$H)*(SUMIF(Summary!$A$230:$A$266,$A3496,Summary!$L$230:$L$266)+SUMIF(Summary!$A$281:$A$317,$A3496,Summary!$L$281:$L$317))-AO3496,0)</f>
        <v>40346.228401574903</v>
      </c>
      <c r="AQ3496" s="306"/>
      <c r="AR3496" s="688">
        <f t="shared" ca="1" si="812"/>
        <v>163122.38732989767</v>
      </c>
      <c r="AS3496" s="688">
        <f t="shared" ca="1" si="813"/>
        <v>162979.86260716201</v>
      </c>
    </row>
    <row r="3497" spans="1:45" x14ac:dyDescent="0.2">
      <c r="A3497" s="423">
        <v>29269</v>
      </c>
      <c r="B3497" s="424">
        <v>2</v>
      </c>
      <c r="C3497" s="425" t="s">
        <v>306</v>
      </c>
      <c r="D3497" s="422">
        <f t="shared" si="814"/>
        <v>0</v>
      </c>
      <c r="E3497" s="422">
        <f t="shared" si="815"/>
        <v>0</v>
      </c>
      <c r="F3497" s="422">
        <f t="shared" si="816"/>
        <v>282</v>
      </c>
      <c r="G3497" s="422">
        <f t="shared" si="817"/>
        <v>0</v>
      </c>
      <c r="H3497" s="22">
        <f t="shared" si="818"/>
        <v>282</v>
      </c>
      <c r="I3497" s="116">
        <v>0</v>
      </c>
      <c r="J3497" s="116">
        <v>0</v>
      </c>
      <c r="K3497" s="116">
        <v>93</v>
      </c>
      <c r="L3497" s="116">
        <v>0</v>
      </c>
      <c r="M3497" s="22">
        <f t="shared" si="819"/>
        <v>93</v>
      </c>
      <c r="N3497" s="116">
        <v>0</v>
      </c>
      <c r="O3497" s="116">
        <v>0</v>
      </c>
      <c r="P3497" s="116">
        <v>189</v>
      </c>
      <c r="Q3497" s="116">
        <v>0</v>
      </c>
      <c r="R3497" s="22">
        <f t="shared" si="820"/>
        <v>189</v>
      </c>
      <c r="S3497" s="116">
        <v>0</v>
      </c>
      <c r="T3497" s="116">
        <v>0</v>
      </c>
      <c r="U3497" s="116">
        <v>0</v>
      </c>
      <c r="V3497" s="116">
        <v>0</v>
      </c>
      <c r="W3497" s="22">
        <f t="shared" si="821"/>
        <v>0</v>
      </c>
      <c r="X3497" s="22">
        <f t="shared" si="822"/>
        <v>9.4</v>
      </c>
      <c r="Y3497" s="22">
        <f ca="1">OFFSET('Cost Study'!$B$7,'Operations Support'!$C3497,'Operations Support'!$B3497)*$H3497</f>
        <v>507.6</v>
      </c>
      <c r="Z3497" s="23">
        <f ca="1">Y3497*'Cost Study'!$B$31</f>
        <v>28350.439628225919</v>
      </c>
      <c r="AA3497" s="23">
        <f ca="1">IF(A3497=10298,1.51,1)*IF($B3497&lt;3,$D3497*'Cost Study'!$B$32*OFFSET('Cost Study'!$B$7,'Operations Support'!$C3497,'Operations Support'!$B3497),0)</f>
        <v>0</v>
      </c>
      <c r="AB3497" s="24">
        <f ca="1">AA3497*'Cost Study'!$B$31</f>
        <v>0</v>
      </c>
      <c r="AC3497" s="23">
        <f ca="1">Y3497*'Cost Study'!$B$31</f>
        <v>28350.439628225919</v>
      </c>
      <c r="AD3497" s="24">
        <f ca="1">AA3497*'Cost Study'!$B$31</f>
        <v>0</v>
      </c>
      <c r="AE3497" s="377">
        <f t="shared" ca="1" si="823"/>
        <v>28350.439628225919</v>
      </c>
      <c r="AF3497" s="377">
        <f t="shared" ca="1" si="824"/>
        <v>28350.439628225919</v>
      </c>
      <c r="AH3497" s="688">
        <f>IFERROR($H3497/SUMIF($A:$A,$A3497,$H:$H)*SUMIF(Summary!$A$110:$A$186,$A3497,Summary!$P$110:$P$186),0)</f>
        <v>8108.5528364999873</v>
      </c>
      <c r="AI3497" s="689">
        <f t="shared" ca="1" si="810"/>
        <v>20241.88679172593</v>
      </c>
      <c r="AJ3497" s="688">
        <f>IFERROR(H3497/SUMIF(A:A,A3497,H:H)*SUMIF(Summary!$A$110:$A$186,'Operations Support'!A3497,Summary!$Q$110:$Q$186),0)</f>
        <v>8148.4553719477744</v>
      </c>
      <c r="AK3497" s="688">
        <f t="shared" ca="1" si="811"/>
        <v>20201.984256278145</v>
      </c>
      <c r="AM3497" s="688">
        <f>IFERROR($H3497/SUMIF($A:$A,$A3497,$H:$H)*SUMIF(Summary!$A$230:$A$266,$A3497,Summary!$P$230:$P$266),0)</f>
        <v>1534.1495244477528</v>
      </c>
      <c r="AN3497" s="688">
        <f>IFERROR($H3497/SUMIF($A:$A,$A3497,$H:$H)*(SUMIF(Summary!$A$230:$A$266,$A3497,Summary!$L$230:$L$266)+SUMIF(Summary!$A$281:$A$317,$A3497,Summary!$L$281:$L$317))-AM3497,0)</f>
        <v>13440.414325302609</v>
      </c>
      <c r="AO3497" s="688">
        <f>IFERROR($H3497/SUMIF($A:$A,$A3497,$H:$H)*SUMIF(Summary!$A$230:$A$266,$A3497,Summary!$Q$230:$Q$266),0)</f>
        <v>1541.6991398989742</v>
      </c>
      <c r="AP3497" s="688">
        <f>IFERROR($H3497/SUMIF($A:$A,$A3497,$H:$H)*(SUMIF(Summary!$A$230:$A$266,$A3497,Summary!$L$230:$L$266)+SUMIF(Summary!$A$281:$A$317,$A3497,Summary!$L$281:$L$317))-AO3497,0)</f>
        <v>13432.864709851387</v>
      </c>
      <c r="AQ3497" s="306"/>
      <c r="AR3497" s="688">
        <f t="shared" ca="1" si="812"/>
        <v>33682.301117028539</v>
      </c>
      <c r="AS3497" s="688">
        <f t="shared" ca="1" si="813"/>
        <v>33634.848966129532</v>
      </c>
    </row>
    <row r="3498" spans="1:45" x14ac:dyDescent="0.2">
      <c r="A3498" s="423">
        <v>29269</v>
      </c>
      <c r="B3498" s="424">
        <v>2</v>
      </c>
      <c r="C3498" s="425" t="s">
        <v>307</v>
      </c>
      <c r="D3498" s="422">
        <f t="shared" si="814"/>
        <v>0</v>
      </c>
      <c r="E3498" s="422">
        <f t="shared" si="815"/>
        <v>0</v>
      </c>
      <c r="F3498" s="422">
        <f t="shared" si="816"/>
        <v>0</v>
      </c>
      <c r="G3498" s="422">
        <f t="shared" si="817"/>
        <v>0</v>
      </c>
      <c r="H3498" s="22">
        <f t="shared" si="818"/>
        <v>0</v>
      </c>
      <c r="I3498" s="116">
        <v>0</v>
      </c>
      <c r="J3498" s="116">
        <v>0</v>
      </c>
      <c r="K3498" s="116">
        <v>0</v>
      </c>
      <c r="L3498" s="116">
        <v>0</v>
      </c>
      <c r="M3498" s="22">
        <f t="shared" si="819"/>
        <v>0</v>
      </c>
      <c r="N3498" s="116">
        <v>0</v>
      </c>
      <c r="O3498" s="116">
        <v>0</v>
      </c>
      <c r="P3498" s="116">
        <v>0</v>
      </c>
      <c r="Q3498" s="116">
        <v>0</v>
      </c>
      <c r="R3498" s="22">
        <f t="shared" si="820"/>
        <v>0</v>
      </c>
      <c r="S3498" s="116">
        <v>0</v>
      </c>
      <c r="T3498" s="116">
        <v>0</v>
      </c>
      <c r="U3498" s="116">
        <v>0</v>
      </c>
      <c r="V3498" s="116">
        <v>0</v>
      </c>
      <c r="W3498" s="22">
        <f t="shared" si="821"/>
        <v>0</v>
      </c>
      <c r="X3498" s="22">
        <f t="shared" si="822"/>
        <v>0</v>
      </c>
      <c r="Y3498" s="22">
        <f ca="1">OFFSET('Cost Study'!$B$7,'Operations Support'!$C3498,'Operations Support'!$B3498)*$H3498</f>
        <v>0</v>
      </c>
      <c r="Z3498" s="23">
        <f ca="1">Y3498*'Cost Study'!$B$31</f>
        <v>0</v>
      </c>
      <c r="AA3498" s="23">
        <f ca="1">IF(A3498=10298,1.51,1)*IF($B3498&lt;3,$D3498*'Cost Study'!$B$32*OFFSET('Cost Study'!$B$7,'Operations Support'!$C3498,'Operations Support'!$B3498),0)</f>
        <v>0</v>
      </c>
      <c r="AB3498" s="24">
        <f ca="1">AA3498*'Cost Study'!$B$31</f>
        <v>0</v>
      </c>
      <c r="AC3498" s="23">
        <f ca="1">Y3498*'Cost Study'!$B$31</f>
        <v>0</v>
      </c>
      <c r="AD3498" s="24">
        <f ca="1">AA3498*'Cost Study'!$B$31</f>
        <v>0</v>
      </c>
      <c r="AE3498" s="377">
        <f t="shared" ca="1" si="823"/>
        <v>0</v>
      </c>
      <c r="AF3498" s="377">
        <f t="shared" ca="1" si="824"/>
        <v>0</v>
      </c>
      <c r="AH3498" s="688">
        <f>IFERROR($H3498/SUMIF($A:$A,$A3498,$H:$H)*SUMIF(Summary!$A$110:$A$186,$A3498,Summary!$P$110:$P$186),0)</f>
        <v>0</v>
      </c>
      <c r="AI3498" s="689">
        <f t="shared" ca="1" si="810"/>
        <v>0</v>
      </c>
      <c r="AJ3498" s="688">
        <f>IFERROR(H3498/SUMIF(A:A,A3498,H:H)*SUMIF(Summary!$A$110:$A$186,'Operations Support'!A3498,Summary!$Q$110:$Q$186),0)</f>
        <v>0</v>
      </c>
      <c r="AK3498" s="688">
        <f t="shared" ca="1" si="811"/>
        <v>0</v>
      </c>
      <c r="AM3498" s="688">
        <f>IFERROR($H3498/SUMIF($A:$A,$A3498,$H:$H)*SUMIF(Summary!$A$230:$A$266,$A3498,Summary!$P$230:$P$266),0)</f>
        <v>0</v>
      </c>
      <c r="AN3498" s="688">
        <f>IFERROR($H3498/SUMIF($A:$A,$A3498,$H:$H)*(SUMIF(Summary!$A$230:$A$266,$A3498,Summary!$L$230:$L$266)+SUMIF(Summary!$A$281:$A$317,$A3498,Summary!$L$281:$L$317))-AM3498,0)</f>
        <v>0</v>
      </c>
      <c r="AO3498" s="688">
        <f>IFERROR($H3498/SUMIF($A:$A,$A3498,$H:$H)*SUMIF(Summary!$A$230:$A$266,$A3498,Summary!$Q$230:$Q$266),0)</f>
        <v>0</v>
      </c>
      <c r="AP3498" s="688">
        <f>IFERROR($H3498/SUMIF($A:$A,$A3498,$H:$H)*(SUMIF(Summary!$A$230:$A$266,$A3498,Summary!$L$230:$L$266)+SUMIF(Summary!$A$281:$A$317,$A3498,Summary!$L$281:$L$317))-AO3498,0)</f>
        <v>0</v>
      </c>
      <c r="AQ3498" s="306"/>
      <c r="AR3498" s="688">
        <f t="shared" ca="1" si="812"/>
        <v>0</v>
      </c>
      <c r="AS3498" s="688">
        <f t="shared" ca="1" si="813"/>
        <v>0</v>
      </c>
    </row>
    <row r="3499" spans="1:45" x14ac:dyDescent="0.2">
      <c r="A3499" s="423">
        <v>29269</v>
      </c>
      <c r="B3499" s="424">
        <v>2</v>
      </c>
      <c r="C3499" s="425" t="s">
        <v>308</v>
      </c>
      <c r="D3499" s="422">
        <f t="shared" si="814"/>
        <v>0</v>
      </c>
      <c r="E3499" s="422">
        <f t="shared" si="815"/>
        <v>0</v>
      </c>
      <c r="F3499" s="422">
        <f t="shared" si="816"/>
        <v>39</v>
      </c>
      <c r="G3499" s="422">
        <f t="shared" si="817"/>
        <v>0</v>
      </c>
      <c r="H3499" s="22">
        <f t="shared" si="818"/>
        <v>39</v>
      </c>
      <c r="I3499" s="116">
        <v>0</v>
      </c>
      <c r="J3499" s="116">
        <v>0</v>
      </c>
      <c r="K3499" s="116">
        <v>39</v>
      </c>
      <c r="L3499" s="116">
        <v>0</v>
      </c>
      <c r="M3499" s="22">
        <f t="shared" si="819"/>
        <v>39</v>
      </c>
      <c r="N3499" s="116">
        <v>0</v>
      </c>
      <c r="O3499" s="116">
        <v>0</v>
      </c>
      <c r="P3499" s="116">
        <v>0</v>
      </c>
      <c r="Q3499" s="116">
        <v>0</v>
      </c>
      <c r="R3499" s="22">
        <f t="shared" si="820"/>
        <v>0</v>
      </c>
      <c r="S3499" s="116">
        <v>0</v>
      </c>
      <c r="T3499" s="116">
        <v>0</v>
      </c>
      <c r="U3499" s="116">
        <v>0</v>
      </c>
      <c r="V3499" s="116">
        <v>0</v>
      </c>
      <c r="W3499" s="22">
        <f t="shared" si="821"/>
        <v>0</v>
      </c>
      <c r="X3499" s="22">
        <f t="shared" si="822"/>
        <v>1.3</v>
      </c>
      <c r="Y3499" s="22">
        <f ca="1">OFFSET('Cost Study'!$B$7,'Operations Support'!$C3499,'Operations Support'!$B3499)*$H3499</f>
        <v>72.150000000000006</v>
      </c>
      <c r="Z3499" s="23">
        <f ca="1">Y3499*'Cost Study'!$B$31</f>
        <v>4029.7167438465331</v>
      </c>
      <c r="AA3499" s="23">
        <f ca="1">IF(A3499=10298,1.51,1)*IF($B3499&lt;3,$D3499*'Cost Study'!$B$32*OFFSET('Cost Study'!$B$7,'Operations Support'!$C3499,'Operations Support'!$B3499),0)</f>
        <v>0</v>
      </c>
      <c r="AB3499" s="24">
        <f ca="1">AA3499*'Cost Study'!$B$31</f>
        <v>0</v>
      </c>
      <c r="AC3499" s="23">
        <f ca="1">Y3499*'Cost Study'!$B$31</f>
        <v>4029.7167438465331</v>
      </c>
      <c r="AD3499" s="24">
        <f ca="1">AA3499*'Cost Study'!$B$31</f>
        <v>0</v>
      </c>
      <c r="AE3499" s="377">
        <f t="shared" ca="1" si="823"/>
        <v>4029.7167438465331</v>
      </c>
      <c r="AF3499" s="377">
        <f t="shared" ca="1" si="824"/>
        <v>4029.7167438465331</v>
      </c>
      <c r="AH3499" s="688">
        <f>IFERROR($H3499/SUMIF($A:$A,$A3499,$H:$H)*SUMIF(Summary!$A$110:$A$186,$A3499,Summary!$P$110:$P$186),0)</f>
        <v>1121.3956050478705</v>
      </c>
      <c r="AI3499" s="689">
        <f t="shared" ca="1" si="810"/>
        <v>2908.3211387986626</v>
      </c>
      <c r="AJ3499" s="688">
        <f>IFERROR(H3499/SUMIF(A:A,A3499,H:H)*SUMIF(Summary!$A$110:$A$186,'Operations Support'!A3499,Summary!$Q$110:$Q$186),0)</f>
        <v>1126.9140408012879</v>
      </c>
      <c r="AK3499" s="688">
        <f t="shared" ca="1" si="811"/>
        <v>2902.8027030452449</v>
      </c>
      <c r="AM3499" s="688">
        <f>IFERROR($H3499/SUMIF($A:$A,$A3499,$H:$H)*SUMIF(Summary!$A$230:$A$266,$A3499,Summary!$P$230:$P$266),0)</f>
        <v>212.16961508319986</v>
      </c>
      <c r="AN3499" s="688">
        <f>IFERROR($H3499/SUMIF($A:$A,$A3499,$H:$H)*(SUMIF(Summary!$A$230:$A$266,$A3499,Summary!$L$230:$L$266)+SUMIF(Summary!$A$281:$A$317,$A3499,Summary!$L$281:$L$317))-AM3499,0)</f>
        <v>1858.7807045631262</v>
      </c>
      <c r="AO3499" s="688">
        <f>IFERROR($H3499/SUMIF($A:$A,$A3499,$H:$H)*SUMIF(Summary!$A$230:$A$266,$A3499,Summary!$Q$230:$Q$266),0)</f>
        <v>213.21371083709215</v>
      </c>
      <c r="AP3499" s="688">
        <f>IFERROR($H3499/SUMIF($A:$A,$A3499,$H:$H)*(SUMIF(Summary!$A$230:$A$266,$A3499,Summary!$L$230:$L$266)+SUMIF(Summary!$A$281:$A$317,$A3499,Summary!$L$281:$L$317))-AO3499,0)</f>
        <v>1857.736608809234</v>
      </c>
      <c r="AQ3499" s="306"/>
      <c r="AR3499" s="688">
        <f t="shared" ca="1" si="812"/>
        <v>4767.1018433617883</v>
      </c>
      <c r="AS3499" s="688">
        <f t="shared" ca="1" si="813"/>
        <v>4760.5393118544789</v>
      </c>
    </row>
    <row r="3500" spans="1:45" x14ac:dyDescent="0.2">
      <c r="A3500" s="423">
        <v>29269</v>
      </c>
      <c r="B3500" s="424">
        <v>2</v>
      </c>
      <c r="C3500" s="425" t="s">
        <v>309</v>
      </c>
      <c r="D3500" s="422">
        <f t="shared" si="814"/>
        <v>0</v>
      </c>
      <c r="E3500" s="422">
        <f t="shared" si="815"/>
        <v>0</v>
      </c>
      <c r="F3500" s="422">
        <f t="shared" si="816"/>
        <v>0</v>
      </c>
      <c r="G3500" s="422">
        <f t="shared" si="817"/>
        <v>0</v>
      </c>
      <c r="H3500" s="22">
        <f t="shared" si="818"/>
        <v>0</v>
      </c>
      <c r="I3500" s="116">
        <v>0</v>
      </c>
      <c r="J3500" s="116">
        <v>0</v>
      </c>
      <c r="K3500" s="116">
        <v>0</v>
      </c>
      <c r="L3500" s="116">
        <v>0</v>
      </c>
      <c r="M3500" s="22">
        <f t="shared" si="819"/>
        <v>0</v>
      </c>
      <c r="N3500" s="116">
        <v>0</v>
      </c>
      <c r="O3500" s="116">
        <v>0</v>
      </c>
      <c r="P3500" s="116">
        <v>0</v>
      </c>
      <c r="Q3500" s="116">
        <v>0</v>
      </c>
      <c r="R3500" s="22">
        <f t="shared" si="820"/>
        <v>0</v>
      </c>
      <c r="S3500" s="116">
        <v>0</v>
      </c>
      <c r="T3500" s="116">
        <v>0</v>
      </c>
      <c r="U3500" s="116">
        <v>0</v>
      </c>
      <c r="V3500" s="116">
        <v>0</v>
      </c>
      <c r="W3500" s="22">
        <f t="shared" si="821"/>
        <v>0</v>
      </c>
      <c r="X3500" s="22">
        <f t="shared" si="822"/>
        <v>0</v>
      </c>
      <c r="Y3500" s="22">
        <f ca="1">OFFSET('Cost Study'!$B$7,'Operations Support'!$C3500,'Operations Support'!$B3500)*$H3500</f>
        <v>0</v>
      </c>
      <c r="Z3500" s="23">
        <f ca="1">Y3500*'Cost Study'!$B$31</f>
        <v>0</v>
      </c>
      <c r="AA3500" s="23">
        <f ca="1">IF(A3500=10298,1.51,1)*IF($B3500&lt;3,$D3500*'Cost Study'!$B$32*OFFSET('Cost Study'!$B$7,'Operations Support'!$C3500,'Operations Support'!$B3500),0)</f>
        <v>0</v>
      </c>
      <c r="AB3500" s="24">
        <f ca="1">AA3500*'Cost Study'!$B$31</f>
        <v>0</v>
      </c>
      <c r="AC3500" s="23">
        <f ca="1">Y3500*'Cost Study'!$B$31</f>
        <v>0</v>
      </c>
      <c r="AD3500" s="24">
        <f ca="1">AA3500*'Cost Study'!$B$31</f>
        <v>0</v>
      </c>
      <c r="AE3500" s="377">
        <f t="shared" ca="1" si="823"/>
        <v>0</v>
      </c>
      <c r="AF3500" s="377">
        <f t="shared" ca="1" si="824"/>
        <v>0</v>
      </c>
      <c r="AH3500" s="688">
        <f>IFERROR($H3500/SUMIF($A:$A,$A3500,$H:$H)*SUMIF(Summary!$A$110:$A$186,$A3500,Summary!$P$110:$P$186),0)</f>
        <v>0</v>
      </c>
      <c r="AI3500" s="689">
        <f t="shared" ca="1" si="810"/>
        <v>0</v>
      </c>
      <c r="AJ3500" s="688">
        <f>IFERROR(H3500/SUMIF(A:A,A3500,H:H)*SUMIF(Summary!$A$110:$A$186,'Operations Support'!A3500,Summary!$Q$110:$Q$186),0)</f>
        <v>0</v>
      </c>
      <c r="AK3500" s="688">
        <f t="shared" ca="1" si="811"/>
        <v>0</v>
      </c>
      <c r="AM3500" s="688">
        <f>IFERROR($H3500/SUMIF($A:$A,$A3500,$H:$H)*SUMIF(Summary!$A$230:$A$266,$A3500,Summary!$P$230:$P$266),0)</f>
        <v>0</v>
      </c>
      <c r="AN3500" s="688">
        <f>IFERROR($H3500/SUMIF($A:$A,$A3500,$H:$H)*(SUMIF(Summary!$A$230:$A$266,$A3500,Summary!$L$230:$L$266)+SUMIF(Summary!$A$281:$A$317,$A3500,Summary!$L$281:$L$317))-AM3500,0)</f>
        <v>0</v>
      </c>
      <c r="AO3500" s="688">
        <f>IFERROR($H3500/SUMIF($A:$A,$A3500,$H:$H)*SUMIF(Summary!$A$230:$A$266,$A3500,Summary!$Q$230:$Q$266),0)</f>
        <v>0</v>
      </c>
      <c r="AP3500" s="688">
        <f>IFERROR($H3500/SUMIF($A:$A,$A3500,$H:$H)*(SUMIF(Summary!$A$230:$A$266,$A3500,Summary!$L$230:$L$266)+SUMIF(Summary!$A$281:$A$317,$A3500,Summary!$L$281:$L$317))-AO3500,0)</f>
        <v>0</v>
      </c>
      <c r="AQ3500" s="306"/>
      <c r="AR3500" s="688">
        <f t="shared" ca="1" si="812"/>
        <v>0</v>
      </c>
      <c r="AS3500" s="688">
        <f t="shared" ca="1" si="813"/>
        <v>0</v>
      </c>
    </row>
    <row r="3501" spans="1:45" x14ac:dyDescent="0.2">
      <c r="A3501" s="423">
        <v>29269</v>
      </c>
      <c r="B3501" s="424">
        <v>2</v>
      </c>
      <c r="C3501" s="425" t="s">
        <v>310</v>
      </c>
      <c r="D3501" s="422">
        <f t="shared" si="814"/>
        <v>0</v>
      </c>
      <c r="E3501" s="422">
        <f t="shared" si="815"/>
        <v>0</v>
      </c>
      <c r="F3501" s="422">
        <f t="shared" si="816"/>
        <v>0</v>
      </c>
      <c r="G3501" s="422">
        <f t="shared" si="817"/>
        <v>0</v>
      </c>
      <c r="H3501" s="22">
        <f t="shared" si="818"/>
        <v>0</v>
      </c>
      <c r="I3501" s="116">
        <v>0</v>
      </c>
      <c r="J3501" s="116">
        <v>0</v>
      </c>
      <c r="K3501" s="116">
        <v>0</v>
      </c>
      <c r="L3501" s="116">
        <v>0</v>
      </c>
      <c r="M3501" s="22">
        <f t="shared" si="819"/>
        <v>0</v>
      </c>
      <c r="N3501" s="116">
        <v>0</v>
      </c>
      <c r="O3501" s="116">
        <v>0</v>
      </c>
      <c r="P3501" s="116">
        <v>0</v>
      </c>
      <c r="Q3501" s="116">
        <v>0</v>
      </c>
      <c r="R3501" s="22">
        <f t="shared" si="820"/>
        <v>0</v>
      </c>
      <c r="S3501" s="116">
        <v>0</v>
      </c>
      <c r="T3501" s="116">
        <v>0</v>
      </c>
      <c r="U3501" s="116">
        <v>0</v>
      </c>
      <c r="V3501" s="116">
        <v>0</v>
      </c>
      <c r="W3501" s="22">
        <f t="shared" si="821"/>
        <v>0</v>
      </c>
      <c r="X3501" s="22">
        <f t="shared" si="822"/>
        <v>0</v>
      </c>
      <c r="Y3501" s="22">
        <f ca="1">OFFSET('Cost Study'!$B$7,'Operations Support'!$C3501,'Operations Support'!$B3501)*$H3501</f>
        <v>0</v>
      </c>
      <c r="Z3501" s="23">
        <f ca="1">Y3501*'Cost Study'!$B$31</f>
        <v>0</v>
      </c>
      <c r="AA3501" s="23">
        <f ca="1">IF(A3501=10298,1.51,1)*IF($B3501&lt;3,$D3501*'Cost Study'!$B$32*OFFSET('Cost Study'!$B$7,'Operations Support'!$C3501,'Operations Support'!$B3501),0)</f>
        <v>0</v>
      </c>
      <c r="AB3501" s="24">
        <f ca="1">AA3501*'Cost Study'!$B$31</f>
        <v>0</v>
      </c>
      <c r="AC3501" s="23">
        <f ca="1">Y3501*'Cost Study'!$B$31</f>
        <v>0</v>
      </c>
      <c r="AD3501" s="24">
        <f ca="1">AA3501*'Cost Study'!$B$31</f>
        <v>0</v>
      </c>
      <c r="AE3501" s="377">
        <f t="shared" ca="1" si="823"/>
        <v>0</v>
      </c>
      <c r="AF3501" s="377">
        <f t="shared" ca="1" si="824"/>
        <v>0</v>
      </c>
      <c r="AH3501" s="688">
        <f>IFERROR($H3501/SUMIF($A:$A,$A3501,$H:$H)*SUMIF(Summary!$A$110:$A$186,$A3501,Summary!$P$110:$P$186),0)</f>
        <v>0</v>
      </c>
      <c r="AI3501" s="689">
        <f t="shared" ca="1" si="810"/>
        <v>0</v>
      </c>
      <c r="AJ3501" s="688">
        <f>IFERROR(H3501/SUMIF(A:A,A3501,H:H)*SUMIF(Summary!$A$110:$A$186,'Operations Support'!A3501,Summary!$Q$110:$Q$186),0)</f>
        <v>0</v>
      </c>
      <c r="AK3501" s="688">
        <f t="shared" ca="1" si="811"/>
        <v>0</v>
      </c>
      <c r="AM3501" s="688">
        <f>IFERROR($H3501/SUMIF($A:$A,$A3501,$H:$H)*SUMIF(Summary!$A$230:$A$266,$A3501,Summary!$P$230:$P$266),0)</f>
        <v>0</v>
      </c>
      <c r="AN3501" s="688">
        <f>IFERROR($H3501/SUMIF($A:$A,$A3501,$H:$H)*(SUMIF(Summary!$A$230:$A$266,$A3501,Summary!$L$230:$L$266)+SUMIF(Summary!$A$281:$A$317,$A3501,Summary!$L$281:$L$317))-AM3501,0)</f>
        <v>0</v>
      </c>
      <c r="AO3501" s="688">
        <f>IFERROR($H3501/SUMIF($A:$A,$A3501,$H:$H)*SUMIF(Summary!$A$230:$A$266,$A3501,Summary!$Q$230:$Q$266),0)</f>
        <v>0</v>
      </c>
      <c r="AP3501" s="688">
        <f>IFERROR($H3501/SUMIF($A:$A,$A3501,$H:$H)*(SUMIF(Summary!$A$230:$A$266,$A3501,Summary!$L$230:$L$266)+SUMIF(Summary!$A$281:$A$317,$A3501,Summary!$L$281:$L$317))-AO3501,0)</f>
        <v>0</v>
      </c>
      <c r="AQ3501" s="306"/>
      <c r="AR3501" s="688">
        <f t="shared" ca="1" si="812"/>
        <v>0</v>
      </c>
      <c r="AS3501" s="688">
        <f t="shared" ca="1" si="813"/>
        <v>0</v>
      </c>
    </row>
    <row r="3502" spans="1:45" x14ac:dyDescent="0.2">
      <c r="A3502" s="423">
        <v>29269</v>
      </c>
      <c r="B3502" s="424">
        <v>2</v>
      </c>
      <c r="C3502" s="425" t="s">
        <v>311</v>
      </c>
      <c r="D3502" s="422">
        <f t="shared" si="814"/>
        <v>0</v>
      </c>
      <c r="E3502" s="422">
        <f t="shared" si="815"/>
        <v>0</v>
      </c>
      <c r="F3502" s="422">
        <f t="shared" si="816"/>
        <v>0</v>
      </c>
      <c r="G3502" s="422">
        <f t="shared" si="817"/>
        <v>0</v>
      </c>
      <c r="H3502" s="22">
        <f t="shared" si="818"/>
        <v>0</v>
      </c>
      <c r="I3502" s="116">
        <v>0</v>
      </c>
      <c r="J3502" s="116">
        <v>0</v>
      </c>
      <c r="K3502" s="116">
        <v>0</v>
      </c>
      <c r="L3502" s="116">
        <v>0</v>
      </c>
      <c r="M3502" s="22">
        <f t="shared" si="819"/>
        <v>0</v>
      </c>
      <c r="N3502" s="116">
        <v>0</v>
      </c>
      <c r="O3502" s="116">
        <v>0</v>
      </c>
      <c r="P3502" s="116">
        <v>0</v>
      </c>
      <c r="Q3502" s="116">
        <v>0</v>
      </c>
      <c r="R3502" s="22">
        <f t="shared" si="820"/>
        <v>0</v>
      </c>
      <c r="S3502" s="116">
        <v>0</v>
      </c>
      <c r="T3502" s="116">
        <v>0</v>
      </c>
      <c r="U3502" s="116">
        <v>0</v>
      </c>
      <c r="V3502" s="116">
        <v>0</v>
      </c>
      <c r="W3502" s="22">
        <f t="shared" si="821"/>
        <v>0</v>
      </c>
      <c r="X3502" s="22">
        <f t="shared" si="822"/>
        <v>0</v>
      </c>
      <c r="Y3502" s="22">
        <f ca="1">OFFSET('Cost Study'!$B$7,'Operations Support'!$C3502,'Operations Support'!$B3502)*$H3502</f>
        <v>0</v>
      </c>
      <c r="Z3502" s="23">
        <f ca="1">Y3502*'Cost Study'!$B$31</f>
        <v>0</v>
      </c>
      <c r="AA3502" s="23">
        <f ca="1">IF(A3502=10298,1.51,1)*IF($B3502&lt;3,$D3502*'Cost Study'!$B$32*OFFSET('Cost Study'!$B$7,'Operations Support'!$C3502,'Operations Support'!$B3502),0)</f>
        <v>0</v>
      </c>
      <c r="AB3502" s="24">
        <f ca="1">AA3502*'Cost Study'!$B$31</f>
        <v>0</v>
      </c>
      <c r="AC3502" s="23">
        <f ca="1">Y3502*'Cost Study'!$B$31</f>
        <v>0</v>
      </c>
      <c r="AD3502" s="24">
        <f ca="1">AA3502*'Cost Study'!$B$31</f>
        <v>0</v>
      </c>
      <c r="AE3502" s="377">
        <f t="shared" ca="1" si="823"/>
        <v>0</v>
      </c>
      <c r="AF3502" s="377">
        <f t="shared" ca="1" si="824"/>
        <v>0</v>
      </c>
      <c r="AH3502" s="688">
        <f>IFERROR($H3502/SUMIF($A:$A,$A3502,$H:$H)*SUMIF(Summary!$A$110:$A$186,$A3502,Summary!$P$110:$P$186),0)</f>
        <v>0</v>
      </c>
      <c r="AI3502" s="689">
        <f t="shared" ref="AI3502:AI3565" ca="1" si="825">Z3502+AB3502-AH3502</f>
        <v>0</v>
      </c>
      <c r="AJ3502" s="688">
        <f>IFERROR(H3502/SUMIF(A:A,A3502,H:H)*SUMIF(Summary!$A$110:$A$186,'Operations Support'!A3502,Summary!$Q$110:$Q$186),0)</f>
        <v>0</v>
      </c>
      <c r="AK3502" s="688">
        <f t="shared" ref="AK3502:AK3565" ca="1" si="826">AC3502+AD3502-AJ3502</f>
        <v>0</v>
      </c>
      <c r="AM3502" s="688">
        <f>IFERROR($H3502/SUMIF($A:$A,$A3502,$H:$H)*SUMIF(Summary!$A$230:$A$266,$A3502,Summary!$P$230:$P$266),0)</f>
        <v>0</v>
      </c>
      <c r="AN3502" s="688">
        <f>IFERROR($H3502/SUMIF($A:$A,$A3502,$H:$H)*(SUMIF(Summary!$A$230:$A$266,$A3502,Summary!$L$230:$L$266)+SUMIF(Summary!$A$281:$A$317,$A3502,Summary!$L$281:$L$317))-AM3502,0)</f>
        <v>0</v>
      </c>
      <c r="AO3502" s="688">
        <f>IFERROR($H3502/SUMIF($A:$A,$A3502,$H:$H)*SUMIF(Summary!$A$230:$A$266,$A3502,Summary!$Q$230:$Q$266),0)</f>
        <v>0</v>
      </c>
      <c r="AP3502" s="688">
        <f>IFERROR($H3502/SUMIF($A:$A,$A3502,$H:$H)*(SUMIF(Summary!$A$230:$A$266,$A3502,Summary!$L$230:$L$266)+SUMIF(Summary!$A$281:$A$317,$A3502,Summary!$L$281:$L$317))-AO3502,0)</f>
        <v>0</v>
      </c>
      <c r="AQ3502" s="306"/>
      <c r="AR3502" s="688">
        <f t="shared" ref="AR3502:AR3565" ca="1" si="827">AI3502+AN3502</f>
        <v>0</v>
      </c>
      <c r="AS3502" s="688">
        <f t="shared" ref="AS3502:AS3565" ca="1" si="828">AK3502+AP3502</f>
        <v>0</v>
      </c>
    </row>
    <row r="3503" spans="1:45" x14ac:dyDescent="0.2">
      <c r="A3503" s="423">
        <v>29269</v>
      </c>
      <c r="B3503" s="424">
        <v>2</v>
      </c>
      <c r="C3503" s="425" t="s">
        <v>312</v>
      </c>
      <c r="D3503" s="422">
        <f t="shared" si="814"/>
        <v>0</v>
      </c>
      <c r="E3503" s="422">
        <f t="shared" si="815"/>
        <v>0</v>
      </c>
      <c r="F3503" s="422">
        <f t="shared" si="816"/>
        <v>0</v>
      </c>
      <c r="G3503" s="422">
        <f t="shared" si="817"/>
        <v>0</v>
      </c>
      <c r="H3503" s="22">
        <f t="shared" si="818"/>
        <v>0</v>
      </c>
      <c r="I3503" s="116">
        <v>0</v>
      </c>
      <c r="J3503" s="116">
        <v>0</v>
      </c>
      <c r="K3503" s="116">
        <v>0</v>
      </c>
      <c r="L3503" s="116">
        <v>0</v>
      </c>
      <c r="M3503" s="22">
        <f t="shared" si="819"/>
        <v>0</v>
      </c>
      <c r="N3503" s="116">
        <v>0</v>
      </c>
      <c r="O3503" s="116">
        <v>0</v>
      </c>
      <c r="P3503" s="116">
        <v>0</v>
      </c>
      <c r="Q3503" s="116">
        <v>0</v>
      </c>
      <c r="R3503" s="22">
        <f t="shared" si="820"/>
        <v>0</v>
      </c>
      <c r="S3503" s="116">
        <v>0</v>
      </c>
      <c r="T3503" s="116">
        <v>0</v>
      </c>
      <c r="U3503" s="116">
        <v>0</v>
      </c>
      <c r="V3503" s="116">
        <v>0</v>
      </c>
      <c r="W3503" s="22">
        <f t="shared" si="821"/>
        <v>0</v>
      </c>
      <c r="X3503" s="22">
        <f t="shared" si="822"/>
        <v>0</v>
      </c>
      <c r="Y3503" s="22">
        <f ca="1">OFFSET('Cost Study'!$B$7,'Operations Support'!$C3503,'Operations Support'!$B3503)*$H3503</f>
        <v>0</v>
      </c>
      <c r="Z3503" s="23">
        <f ca="1">Y3503*'Cost Study'!$B$31</f>
        <v>0</v>
      </c>
      <c r="AA3503" s="23">
        <f ca="1">IF(A3503=10298,1.51,1)*IF($B3503&lt;3,$D3503*'Cost Study'!$B$32*OFFSET('Cost Study'!$B$7,'Operations Support'!$C3503,'Operations Support'!$B3503),0)</f>
        <v>0</v>
      </c>
      <c r="AB3503" s="24">
        <f ca="1">AA3503*'Cost Study'!$B$31</f>
        <v>0</v>
      </c>
      <c r="AC3503" s="23">
        <f ca="1">Y3503*'Cost Study'!$B$31</f>
        <v>0</v>
      </c>
      <c r="AD3503" s="24">
        <f ca="1">AA3503*'Cost Study'!$B$31</f>
        <v>0</v>
      </c>
      <c r="AE3503" s="377">
        <f t="shared" ca="1" si="823"/>
        <v>0</v>
      </c>
      <c r="AF3503" s="377">
        <f t="shared" ca="1" si="824"/>
        <v>0</v>
      </c>
      <c r="AH3503" s="688">
        <f>IFERROR($H3503/SUMIF($A:$A,$A3503,$H:$H)*SUMIF(Summary!$A$110:$A$186,$A3503,Summary!$P$110:$P$186),0)</f>
        <v>0</v>
      </c>
      <c r="AI3503" s="689">
        <f t="shared" ca="1" si="825"/>
        <v>0</v>
      </c>
      <c r="AJ3503" s="688">
        <f>IFERROR(H3503/SUMIF(A:A,A3503,H:H)*SUMIF(Summary!$A$110:$A$186,'Operations Support'!A3503,Summary!$Q$110:$Q$186),0)</f>
        <v>0</v>
      </c>
      <c r="AK3503" s="688">
        <f t="shared" ca="1" si="826"/>
        <v>0</v>
      </c>
      <c r="AM3503" s="688">
        <f>IFERROR($H3503/SUMIF($A:$A,$A3503,$H:$H)*SUMIF(Summary!$A$230:$A$266,$A3503,Summary!$P$230:$P$266),0)</f>
        <v>0</v>
      </c>
      <c r="AN3503" s="688">
        <f>IFERROR($H3503/SUMIF($A:$A,$A3503,$H:$H)*(SUMIF(Summary!$A$230:$A$266,$A3503,Summary!$L$230:$L$266)+SUMIF(Summary!$A$281:$A$317,$A3503,Summary!$L$281:$L$317))-AM3503,0)</f>
        <v>0</v>
      </c>
      <c r="AO3503" s="688">
        <f>IFERROR($H3503/SUMIF($A:$A,$A3503,$H:$H)*SUMIF(Summary!$A$230:$A$266,$A3503,Summary!$Q$230:$Q$266),0)</f>
        <v>0</v>
      </c>
      <c r="AP3503" s="688">
        <f>IFERROR($H3503/SUMIF($A:$A,$A3503,$H:$H)*(SUMIF(Summary!$A$230:$A$266,$A3503,Summary!$L$230:$L$266)+SUMIF(Summary!$A$281:$A$317,$A3503,Summary!$L$281:$L$317))-AO3503,0)</f>
        <v>0</v>
      </c>
      <c r="AQ3503" s="306"/>
      <c r="AR3503" s="688">
        <f t="shared" ca="1" si="827"/>
        <v>0</v>
      </c>
      <c r="AS3503" s="688">
        <f t="shared" ca="1" si="828"/>
        <v>0</v>
      </c>
    </row>
    <row r="3504" spans="1:45" x14ac:dyDescent="0.2">
      <c r="A3504" s="423">
        <v>29269</v>
      </c>
      <c r="B3504" s="424">
        <v>2</v>
      </c>
      <c r="C3504" s="425" t="s">
        <v>313</v>
      </c>
      <c r="D3504" s="422">
        <f t="shared" si="814"/>
        <v>518</v>
      </c>
      <c r="E3504" s="422">
        <f t="shared" si="815"/>
        <v>0</v>
      </c>
      <c r="F3504" s="422">
        <f t="shared" si="816"/>
        <v>81</v>
      </c>
      <c r="G3504" s="422">
        <f t="shared" si="817"/>
        <v>0</v>
      </c>
      <c r="H3504" s="22">
        <f t="shared" si="818"/>
        <v>599</v>
      </c>
      <c r="I3504" s="116">
        <v>272</v>
      </c>
      <c r="J3504" s="116">
        <v>0</v>
      </c>
      <c r="K3504" s="116">
        <v>51</v>
      </c>
      <c r="L3504" s="116">
        <v>0</v>
      </c>
      <c r="M3504" s="22">
        <f t="shared" si="819"/>
        <v>323</v>
      </c>
      <c r="N3504" s="116">
        <v>246</v>
      </c>
      <c r="O3504" s="116">
        <v>0</v>
      </c>
      <c r="P3504" s="116">
        <v>0</v>
      </c>
      <c r="Q3504" s="116">
        <v>0</v>
      </c>
      <c r="R3504" s="22">
        <f t="shared" si="820"/>
        <v>246</v>
      </c>
      <c r="S3504" s="116">
        <v>0</v>
      </c>
      <c r="T3504" s="116">
        <v>0</v>
      </c>
      <c r="U3504" s="116">
        <v>30</v>
      </c>
      <c r="V3504" s="116">
        <v>0</v>
      </c>
      <c r="W3504" s="22">
        <f t="shared" si="821"/>
        <v>30</v>
      </c>
      <c r="X3504" s="22">
        <f t="shared" si="822"/>
        <v>19.966666666666665</v>
      </c>
      <c r="Y3504" s="22">
        <f ca="1">OFFSET('Cost Study'!$B$7,'Operations Support'!$C3504,'Operations Support'!$B3504)*$H3504</f>
        <v>934.44</v>
      </c>
      <c r="Z3504" s="23">
        <f ca="1">Y3504*'Cost Study'!$B$31</f>
        <v>52190.27739597996</v>
      </c>
      <c r="AA3504" s="23">
        <f ca="1">IF(A3504=10298,1.51,1)*IF($B3504&lt;3,$D3504*'Cost Study'!$B$32*OFFSET('Cost Study'!$B$7,'Operations Support'!$C3504,'Operations Support'!$B3504),0)</f>
        <v>80.808000000000007</v>
      </c>
      <c r="AB3504" s="24">
        <f ca="1">AA3504*'Cost Study'!$B$31</f>
        <v>4513.2827531081166</v>
      </c>
      <c r="AC3504" s="23">
        <f ca="1">Y3504*'Cost Study'!$B$31</f>
        <v>52190.27739597996</v>
      </c>
      <c r="AD3504" s="24">
        <f ca="1">AA3504*'Cost Study'!$B$31</f>
        <v>4513.2827531081166</v>
      </c>
      <c r="AE3504" s="377">
        <f t="shared" ca="1" si="823"/>
        <v>56703.56014908808</v>
      </c>
      <c r="AF3504" s="377">
        <f t="shared" ca="1" si="824"/>
        <v>56703.56014908808</v>
      </c>
      <c r="AH3504" s="688">
        <f>IFERROR($H3504/SUMIF($A:$A,$A3504,$H:$H)*SUMIF(Summary!$A$110:$A$186,$A3504,Summary!$P$110:$P$186),0)</f>
        <v>17223.486344196783</v>
      </c>
      <c r="AI3504" s="689">
        <f t="shared" ca="1" si="825"/>
        <v>39480.073804891297</v>
      </c>
      <c r="AJ3504" s="688">
        <f>IFERROR(H3504/SUMIF(A:A,A3504,H:H)*SUMIF(Summary!$A$110:$A$186,'Operations Support'!A3504,Summary!$Q$110:$Q$186),0)</f>
        <v>17308.243857435165</v>
      </c>
      <c r="AK3504" s="688">
        <f t="shared" ca="1" si="826"/>
        <v>39395.316291652911</v>
      </c>
      <c r="AM3504" s="688">
        <f>IFERROR($H3504/SUMIF($A:$A,$A3504,$H:$H)*SUMIF(Summary!$A$230:$A$266,$A3504,Summary!$P$230:$P$266),0)</f>
        <v>3258.7076778163259</v>
      </c>
      <c r="AN3504" s="688">
        <f>IFERROR($H3504/SUMIF($A:$A,$A3504,$H:$H)*(SUMIF(Summary!$A$230:$A$266,$A3504,Summary!$L$230:$L$266)+SUMIF(Summary!$A$281:$A$317,$A3504,Summary!$L$281:$L$317))-AM3504,0)</f>
        <v>28548.965180341354</v>
      </c>
      <c r="AO3504" s="688">
        <f>IFERROR($H3504/SUMIF($A:$A,$A3504,$H:$H)*SUMIF(Summary!$A$230:$A$266,$A3504,Summary!$Q$230:$Q$266),0)</f>
        <v>3274.7439177286715</v>
      </c>
      <c r="AP3504" s="688">
        <f>IFERROR($H3504/SUMIF($A:$A,$A3504,$H:$H)*(SUMIF(Summary!$A$230:$A$266,$A3504,Summary!$L$230:$L$266)+SUMIF(Summary!$A$281:$A$317,$A3504,Summary!$L$281:$L$317))-AO3504,0)</f>
        <v>28532.928940429007</v>
      </c>
      <c r="AQ3504" s="306"/>
      <c r="AR3504" s="688">
        <f t="shared" ca="1" si="827"/>
        <v>68029.038985232648</v>
      </c>
      <c r="AS3504" s="688">
        <f t="shared" ca="1" si="828"/>
        <v>67928.245232081914</v>
      </c>
    </row>
    <row r="3505" spans="1:45" x14ac:dyDescent="0.2">
      <c r="A3505" s="423">
        <v>29269</v>
      </c>
      <c r="B3505" s="424">
        <v>2</v>
      </c>
      <c r="C3505" s="425" t="s">
        <v>314</v>
      </c>
      <c r="D3505" s="422">
        <f t="shared" si="814"/>
        <v>0</v>
      </c>
      <c r="E3505" s="422">
        <f t="shared" si="815"/>
        <v>0</v>
      </c>
      <c r="F3505" s="422">
        <f t="shared" si="816"/>
        <v>0</v>
      </c>
      <c r="G3505" s="422">
        <f t="shared" si="817"/>
        <v>0</v>
      </c>
      <c r="H3505" s="22">
        <f t="shared" si="818"/>
        <v>0</v>
      </c>
      <c r="I3505" s="116">
        <v>0</v>
      </c>
      <c r="J3505" s="116">
        <v>0</v>
      </c>
      <c r="K3505" s="116">
        <v>0</v>
      </c>
      <c r="L3505" s="116">
        <v>0</v>
      </c>
      <c r="M3505" s="22">
        <f t="shared" si="819"/>
        <v>0</v>
      </c>
      <c r="N3505" s="116">
        <v>0</v>
      </c>
      <c r="O3505" s="116">
        <v>0</v>
      </c>
      <c r="P3505" s="116">
        <v>0</v>
      </c>
      <c r="Q3505" s="116">
        <v>0</v>
      </c>
      <c r="R3505" s="22">
        <f t="shared" si="820"/>
        <v>0</v>
      </c>
      <c r="S3505" s="116">
        <v>0</v>
      </c>
      <c r="T3505" s="116">
        <v>0</v>
      </c>
      <c r="U3505" s="116">
        <v>0</v>
      </c>
      <c r="V3505" s="116">
        <v>0</v>
      </c>
      <c r="W3505" s="22">
        <f t="shared" si="821"/>
        <v>0</v>
      </c>
      <c r="X3505" s="22">
        <f t="shared" si="822"/>
        <v>0</v>
      </c>
      <c r="Y3505" s="22">
        <f ca="1">OFFSET('Cost Study'!$B$7,'Operations Support'!$C3505,'Operations Support'!$B3505)*$H3505</f>
        <v>0</v>
      </c>
      <c r="Z3505" s="23">
        <f ca="1">Y3505*'Cost Study'!$B$31</f>
        <v>0</v>
      </c>
      <c r="AA3505" s="23">
        <f ca="1">IF(A3505=10298,1.51,1)*IF($B3505&lt;3,$D3505*'Cost Study'!$B$32*OFFSET('Cost Study'!$B$7,'Operations Support'!$C3505,'Operations Support'!$B3505),0)</f>
        <v>0</v>
      </c>
      <c r="AB3505" s="24">
        <f ca="1">AA3505*'Cost Study'!$B$31</f>
        <v>0</v>
      </c>
      <c r="AC3505" s="23">
        <f ca="1">Y3505*'Cost Study'!$B$31</f>
        <v>0</v>
      </c>
      <c r="AD3505" s="24">
        <f ca="1">AA3505*'Cost Study'!$B$31</f>
        <v>0</v>
      </c>
      <c r="AE3505" s="377">
        <f t="shared" ca="1" si="823"/>
        <v>0</v>
      </c>
      <c r="AF3505" s="377">
        <f t="shared" ca="1" si="824"/>
        <v>0</v>
      </c>
      <c r="AH3505" s="688">
        <f>IFERROR($H3505/SUMIF($A:$A,$A3505,$H:$H)*SUMIF(Summary!$A$110:$A$186,$A3505,Summary!$P$110:$P$186),0)</f>
        <v>0</v>
      </c>
      <c r="AI3505" s="689">
        <f t="shared" ca="1" si="825"/>
        <v>0</v>
      </c>
      <c r="AJ3505" s="688">
        <f>IFERROR(H3505/SUMIF(A:A,A3505,H:H)*SUMIF(Summary!$A$110:$A$186,'Operations Support'!A3505,Summary!$Q$110:$Q$186),0)</f>
        <v>0</v>
      </c>
      <c r="AK3505" s="688">
        <f t="shared" ca="1" si="826"/>
        <v>0</v>
      </c>
      <c r="AM3505" s="688">
        <f>IFERROR($H3505/SUMIF($A:$A,$A3505,$H:$H)*SUMIF(Summary!$A$230:$A$266,$A3505,Summary!$P$230:$P$266),0)</f>
        <v>0</v>
      </c>
      <c r="AN3505" s="688">
        <f>IFERROR($H3505/SUMIF($A:$A,$A3505,$H:$H)*(SUMIF(Summary!$A$230:$A$266,$A3505,Summary!$L$230:$L$266)+SUMIF(Summary!$A$281:$A$317,$A3505,Summary!$L$281:$L$317))-AM3505,0)</f>
        <v>0</v>
      </c>
      <c r="AO3505" s="688">
        <f>IFERROR($H3505/SUMIF($A:$A,$A3505,$H:$H)*SUMIF(Summary!$A$230:$A$266,$A3505,Summary!$Q$230:$Q$266),0)</f>
        <v>0</v>
      </c>
      <c r="AP3505" s="688">
        <f>IFERROR($H3505/SUMIF($A:$A,$A3505,$H:$H)*(SUMIF(Summary!$A$230:$A$266,$A3505,Summary!$L$230:$L$266)+SUMIF(Summary!$A$281:$A$317,$A3505,Summary!$L$281:$L$317))-AO3505,0)</f>
        <v>0</v>
      </c>
      <c r="AQ3505" s="306"/>
      <c r="AR3505" s="688">
        <f t="shared" ca="1" si="827"/>
        <v>0</v>
      </c>
      <c r="AS3505" s="688">
        <f t="shared" ca="1" si="828"/>
        <v>0</v>
      </c>
    </row>
    <row r="3506" spans="1:45" x14ac:dyDescent="0.2">
      <c r="A3506" s="423">
        <v>29269</v>
      </c>
      <c r="B3506" s="424">
        <v>2</v>
      </c>
      <c r="C3506" s="425" t="s">
        <v>315</v>
      </c>
      <c r="D3506" s="422">
        <f t="shared" si="814"/>
        <v>3033</v>
      </c>
      <c r="E3506" s="422">
        <f t="shared" si="815"/>
        <v>267</v>
      </c>
      <c r="F3506" s="422">
        <f t="shared" si="816"/>
        <v>2889</v>
      </c>
      <c r="G3506" s="422">
        <f t="shared" si="817"/>
        <v>0</v>
      </c>
      <c r="H3506" s="22">
        <f t="shared" si="818"/>
        <v>6189</v>
      </c>
      <c r="I3506" s="116">
        <v>1449</v>
      </c>
      <c r="J3506" s="116">
        <v>135</v>
      </c>
      <c r="K3506" s="116">
        <v>1218</v>
      </c>
      <c r="L3506" s="116">
        <v>0</v>
      </c>
      <c r="M3506" s="22">
        <f t="shared" si="819"/>
        <v>2802</v>
      </c>
      <c r="N3506" s="116">
        <v>1233</v>
      </c>
      <c r="O3506" s="116">
        <v>132</v>
      </c>
      <c r="P3506" s="116">
        <v>1251</v>
      </c>
      <c r="Q3506" s="116">
        <v>0</v>
      </c>
      <c r="R3506" s="22">
        <f t="shared" si="820"/>
        <v>2616</v>
      </c>
      <c r="S3506" s="116">
        <v>351</v>
      </c>
      <c r="T3506" s="116">
        <v>0</v>
      </c>
      <c r="U3506" s="116">
        <v>420</v>
      </c>
      <c r="V3506" s="116">
        <v>0</v>
      </c>
      <c r="W3506" s="22">
        <f t="shared" si="821"/>
        <v>771</v>
      </c>
      <c r="X3506" s="22">
        <f t="shared" si="822"/>
        <v>206.3</v>
      </c>
      <c r="Y3506" s="22">
        <f ca="1">OFFSET('Cost Study'!$B$7,'Operations Support'!$C3506,'Operations Support'!$B3506)*$H3506</f>
        <v>11078.31</v>
      </c>
      <c r="Z3506" s="23">
        <f ca="1">Y3506*'Cost Study'!$B$31</f>
        <v>618744.99377023533</v>
      </c>
      <c r="AA3506" s="23">
        <f ca="1">IF(A3506=10298,1.51,1)*IF($B3506&lt;3,$D3506*'Cost Study'!$B$32*OFFSET('Cost Study'!$B$7,'Operations Support'!$C3506,'Operations Support'!$B3506),0)</f>
        <v>542.90700000000004</v>
      </c>
      <c r="AB3506" s="24">
        <f ca="1">AA3506*'Cost Study'!$B$31</f>
        <v>30322.403717969366</v>
      </c>
      <c r="AC3506" s="23">
        <f ca="1">Y3506*'Cost Study'!$B$31</f>
        <v>618744.99377023533</v>
      </c>
      <c r="AD3506" s="24">
        <f ca="1">AA3506*'Cost Study'!$B$31</f>
        <v>30322.403717969366</v>
      </c>
      <c r="AE3506" s="377">
        <f t="shared" ca="1" si="823"/>
        <v>649067.39748820465</v>
      </c>
      <c r="AF3506" s="377">
        <f t="shared" ca="1" si="824"/>
        <v>649067.39748820465</v>
      </c>
      <c r="AH3506" s="688">
        <f>IFERROR($H3506/SUMIF($A:$A,$A3506,$H:$H)*SUMIF(Summary!$A$110:$A$186,$A3506,Summary!$P$110:$P$186),0)</f>
        <v>177956.85640105823</v>
      </c>
      <c r="AI3506" s="689">
        <f t="shared" ca="1" si="825"/>
        <v>471110.54108714638</v>
      </c>
      <c r="AJ3506" s="688">
        <f>IFERROR(H3506/SUMIF(A:A,A3506,H:H)*SUMIF(Summary!$A$110:$A$186,'Operations Support'!A3506,Summary!$Q$110:$Q$186),0)</f>
        <v>178832.58970561979</v>
      </c>
      <c r="AK3506" s="688">
        <f t="shared" ca="1" si="826"/>
        <v>470234.80778258486</v>
      </c>
      <c r="AM3506" s="688">
        <f>IFERROR($H3506/SUMIF($A:$A,$A3506,$H:$H)*SUMIF(Summary!$A$230:$A$266,$A3506,Summary!$P$230:$P$266),0)</f>
        <v>33669.685839741644</v>
      </c>
      <c r="AN3506" s="688">
        <f>IFERROR($H3506/SUMIF($A:$A,$A3506,$H:$H)*(SUMIF(Summary!$A$230:$A$266,$A3506,Summary!$L$230:$L$266)+SUMIF(Summary!$A$281:$A$317,$A3506,Summary!$L$281:$L$317))-AM3506,0)</f>
        <v>294974.19950105611</v>
      </c>
      <c r="AO3506" s="688">
        <f>IFERROR($H3506/SUMIF($A:$A,$A3506,$H:$H)*SUMIF(Summary!$A$230:$A$266,$A3506,Summary!$Q$230:$Q$266),0)</f>
        <v>33835.375804378549</v>
      </c>
      <c r="AP3506" s="688">
        <f>IFERROR($H3506/SUMIF($A:$A,$A3506,$H:$H)*(SUMIF(Summary!$A$230:$A$266,$A3506,Summary!$L$230:$L$266)+SUMIF(Summary!$A$281:$A$317,$A3506,Summary!$L$281:$L$317))-AO3506,0)</f>
        <v>294808.50953641924</v>
      </c>
      <c r="AQ3506" s="306"/>
      <c r="AR3506" s="688">
        <f t="shared" ca="1" si="827"/>
        <v>766084.74058820249</v>
      </c>
      <c r="AS3506" s="688">
        <f t="shared" ca="1" si="828"/>
        <v>765043.3173190041</v>
      </c>
    </row>
    <row r="3507" spans="1:45" x14ac:dyDescent="0.2">
      <c r="A3507" s="423">
        <v>29269</v>
      </c>
      <c r="B3507" s="424">
        <v>2</v>
      </c>
      <c r="C3507" s="425" t="s">
        <v>316</v>
      </c>
      <c r="D3507" s="422">
        <f t="shared" si="814"/>
        <v>0</v>
      </c>
      <c r="E3507" s="422">
        <f t="shared" si="815"/>
        <v>0</v>
      </c>
      <c r="F3507" s="422">
        <f t="shared" si="816"/>
        <v>0</v>
      </c>
      <c r="G3507" s="422">
        <f t="shared" si="817"/>
        <v>0</v>
      </c>
      <c r="H3507" s="22">
        <f t="shared" si="818"/>
        <v>0</v>
      </c>
      <c r="I3507" s="116">
        <v>0</v>
      </c>
      <c r="J3507" s="116">
        <v>0</v>
      </c>
      <c r="K3507" s="116">
        <v>0</v>
      </c>
      <c r="L3507" s="116">
        <v>0</v>
      </c>
      <c r="M3507" s="22">
        <f t="shared" si="819"/>
        <v>0</v>
      </c>
      <c r="N3507" s="116">
        <v>0</v>
      </c>
      <c r="O3507" s="116">
        <v>0</v>
      </c>
      <c r="P3507" s="116">
        <v>0</v>
      </c>
      <c r="Q3507" s="116">
        <v>0</v>
      </c>
      <c r="R3507" s="22">
        <f t="shared" si="820"/>
        <v>0</v>
      </c>
      <c r="S3507" s="116">
        <v>0</v>
      </c>
      <c r="T3507" s="116">
        <v>0</v>
      </c>
      <c r="U3507" s="116">
        <v>0</v>
      </c>
      <c r="V3507" s="116">
        <v>0</v>
      </c>
      <c r="W3507" s="22">
        <f t="shared" si="821"/>
        <v>0</v>
      </c>
      <c r="X3507" s="22">
        <f t="shared" si="822"/>
        <v>0</v>
      </c>
      <c r="Y3507" s="22">
        <f ca="1">OFFSET('Cost Study'!$B$7,'Operations Support'!$C3507,'Operations Support'!$B3507)*$H3507</f>
        <v>0</v>
      </c>
      <c r="Z3507" s="23">
        <f ca="1">Y3507*'Cost Study'!$B$31</f>
        <v>0</v>
      </c>
      <c r="AA3507" s="23">
        <f ca="1">IF(A3507=10298,1.51,1)*IF($B3507&lt;3,$D3507*'Cost Study'!$B$32*OFFSET('Cost Study'!$B$7,'Operations Support'!$C3507,'Operations Support'!$B3507),0)</f>
        <v>0</v>
      </c>
      <c r="AB3507" s="24">
        <f ca="1">AA3507*'Cost Study'!$B$31</f>
        <v>0</v>
      </c>
      <c r="AC3507" s="23">
        <f ca="1">Y3507*'Cost Study'!$B$31</f>
        <v>0</v>
      </c>
      <c r="AD3507" s="24">
        <f ca="1">AA3507*'Cost Study'!$B$31</f>
        <v>0</v>
      </c>
      <c r="AE3507" s="377">
        <f t="shared" ca="1" si="823"/>
        <v>0</v>
      </c>
      <c r="AF3507" s="377">
        <f t="shared" ca="1" si="824"/>
        <v>0</v>
      </c>
      <c r="AH3507" s="688">
        <f>IFERROR($H3507/SUMIF($A:$A,$A3507,$H:$H)*SUMIF(Summary!$A$110:$A$186,$A3507,Summary!$P$110:$P$186),0)</f>
        <v>0</v>
      </c>
      <c r="AI3507" s="689">
        <f t="shared" ca="1" si="825"/>
        <v>0</v>
      </c>
      <c r="AJ3507" s="688">
        <f>IFERROR(H3507/SUMIF(A:A,A3507,H:H)*SUMIF(Summary!$A$110:$A$186,'Operations Support'!A3507,Summary!$Q$110:$Q$186),0)</f>
        <v>0</v>
      </c>
      <c r="AK3507" s="688">
        <f t="shared" ca="1" si="826"/>
        <v>0</v>
      </c>
      <c r="AM3507" s="688">
        <f>IFERROR($H3507/SUMIF($A:$A,$A3507,$H:$H)*SUMIF(Summary!$A$230:$A$266,$A3507,Summary!$P$230:$P$266),0)</f>
        <v>0</v>
      </c>
      <c r="AN3507" s="688">
        <f>IFERROR($H3507/SUMIF($A:$A,$A3507,$H:$H)*(SUMIF(Summary!$A$230:$A$266,$A3507,Summary!$L$230:$L$266)+SUMIF(Summary!$A$281:$A$317,$A3507,Summary!$L$281:$L$317))-AM3507,0)</f>
        <v>0</v>
      </c>
      <c r="AO3507" s="688">
        <f>IFERROR($H3507/SUMIF($A:$A,$A3507,$H:$H)*SUMIF(Summary!$A$230:$A$266,$A3507,Summary!$Q$230:$Q$266),0)</f>
        <v>0</v>
      </c>
      <c r="AP3507" s="688">
        <f>IFERROR($H3507/SUMIF($A:$A,$A3507,$H:$H)*(SUMIF(Summary!$A$230:$A$266,$A3507,Summary!$L$230:$L$266)+SUMIF(Summary!$A$281:$A$317,$A3507,Summary!$L$281:$L$317))-AO3507,0)</f>
        <v>0</v>
      </c>
      <c r="AQ3507" s="306"/>
      <c r="AR3507" s="688">
        <f t="shared" ca="1" si="827"/>
        <v>0</v>
      </c>
      <c r="AS3507" s="688">
        <f t="shared" ca="1" si="828"/>
        <v>0</v>
      </c>
    </row>
    <row r="3508" spans="1:45" x14ac:dyDescent="0.2">
      <c r="A3508" s="423">
        <v>29269</v>
      </c>
      <c r="B3508" s="424">
        <v>2</v>
      </c>
      <c r="C3508" s="425" t="s">
        <v>317</v>
      </c>
      <c r="D3508" s="422">
        <f t="shared" si="814"/>
        <v>12</v>
      </c>
      <c r="E3508" s="422">
        <f t="shared" si="815"/>
        <v>18</v>
      </c>
      <c r="F3508" s="422">
        <f t="shared" si="816"/>
        <v>108</v>
      </c>
      <c r="G3508" s="422">
        <f t="shared" si="817"/>
        <v>0</v>
      </c>
      <c r="H3508" s="22">
        <f t="shared" si="818"/>
        <v>138</v>
      </c>
      <c r="I3508" s="116">
        <v>3</v>
      </c>
      <c r="J3508" s="116">
        <v>0</v>
      </c>
      <c r="K3508" s="116">
        <v>87</v>
      </c>
      <c r="L3508" s="116">
        <v>0</v>
      </c>
      <c r="M3508" s="22">
        <f t="shared" si="819"/>
        <v>90</v>
      </c>
      <c r="N3508" s="116">
        <v>9</v>
      </c>
      <c r="O3508" s="116">
        <v>18</v>
      </c>
      <c r="P3508" s="116">
        <v>21</v>
      </c>
      <c r="Q3508" s="116">
        <v>0</v>
      </c>
      <c r="R3508" s="22">
        <f t="shared" si="820"/>
        <v>48</v>
      </c>
      <c r="S3508" s="116">
        <v>0</v>
      </c>
      <c r="T3508" s="116">
        <v>0</v>
      </c>
      <c r="U3508" s="116">
        <v>0</v>
      </c>
      <c r="V3508" s="116">
        <v>0</v>
      </c>
      <c r="W3508" s="22">
        <f t="shared" si="821"/>
        <v>0</v>
      </c>
      <c r="X3508" s="22">
        <f t="shared" si="822"/>
        <v>4.5999999999999996</v>
      </c>
      <c r="Y3508" s="22">
        <f ca="1">OFFSET('Cost Study'!$B$7,'Operations Support'!$C3508,'Operations Support'!$B3508)*$H3508</f>
        <v>302.21999999999997</v>
      </c>
      <c r="Z3508" s="23">
        <f ca="1">Y3508*'Cost Study'!$B$31</f>
        <v>16879.570260918903</v>
      </c>
      <c r="AA3508" s="23">
        <f ca="1">IF(A3508=10298,1.51,1)*IF($B3508&lt;3,$D3508*'Cost Study'!$B$32*OFFSET('Cost Study'!$B$7,'Operations Support'!$C3508,'Operations Support'!$B3508),0)</f>
        <v>2.6280000000000001</v>
      </c>
      <c r="AB3508" s="24">
        <f ca="1">AA3508*'Cost Study'!$B$31</f>
        <v>146.77887183407745</v>
      </c>
      <c r="AC3508" s="23">
        <f ca="1">Y3508*'Cost Study'!$B$31</f>
        <v>16879.570260918903</v>
      </c>
      <c r="AD3508" s="24">
        <f ca="1">AA3508*'Cost Study'!$B$31</f>
        <v>146.77887183407745</v>
      </c>
      <c r="AE3508" s="377">
        <f t="shared" ca="1" si="823"/>
        <v>17026.349132752981</v>
      </c>
      <c r="AF3508" s="377">
        <f t="shared" ca="1" si="824"/>
        <v>17026.349132752981</v>
      </c>
      <c r="AH3508" s="688">
        <f>IFERROR($H3508/SUMIF($A:$A,$A3508,$H:$H)*SUMIF(Summary!$A$110:$A$186,$A3508,Summary!$P$110:$P$186),0)</f>
        <v>3968.0152178616959</v>
      </c>
      <c r="AI3508" s="689">
        <f t="shared" ca="1" si="825"/>
        <v>13058.333914891286</v>
      </c>
      <c r="AJ3508" s="688">
        <f>IFERROR(H3508/SUMIF(A:A,A3508,H:H)*SUMIF(Summary!$A$110:$A$186,'Operations Support'!A3508,Summary!$Q$110:$Q$186),0)</f>
        <v>3987.541990527634</v>
      </c>
      <c r="AK3508" s="688">
        <f t="shared" ca="1" si="826"/>
        <v>13038.807142225347</v>
      </c>
      <c r="AM3508" s="688">
        <f>IFERROR($H3508/SUMIF($A:$A,$A3508,$H:$H)*SUMIF(Summary!$A$230:$A$266,$A3508,Summary!$P$230:$P$266),0)</f>
        <v>750.75402260209182</v>
      </c>
      <c r="AN3508" s="688">
        <f>IFERROR($H3508/SUMIF($A:$A,$A3508,$H:$H)*(SUMIF(Summary!$A$230:$A$266,$A3508,Summary!$L$230:$L$266)+SUMIF(Summary!$A$281:$A$317,$A3508,Summary!$L$281:$L$317))-AM3508,0)</f>
        <v>6577.2240315310628</v>
      </c>
      <c r="AO3508" s="688">
        <f>IFERROR($H3508/SUMIF($A:$A,$A3508,$H:$H)*SUMIF(Summary!$A$230:$A$266,$A3508,Summary!$Q$230:$Q$266),0)</f>
        <v>754.4485152697107</v>
      </c>
      <c r="AP3508" s="688">
        <f>IFERROR($H3508/SUMIF($A:$A,$A3508,$H:$H)*(SUMIF(Summary!$A$230:$A$266,$A3508,Summary!$L$230:$L$266)+SUMIF(Summary!$A$281:$A$317,$A3508,Summary!$L$281:$L$317))-AO3508,0)</f>
        <v>6573.529538863444</v>
      </c>
      <c r="AQ3508" s="306"/>
      <c r="AR3508" s="688">
        <f t="shared" ca="1" si="827"/>
        <v>19635.557946422348</v>
      </c>
      <c r="AS3508" s="688">
        <f t="shared" ca="1" si="828"/>
        <v>19612.336681088789</v>
      </c>
    </row>
    <row r="3509" spans="1:45" x14ac:dyDescent="0.2">
      <c r="A3509" s="423">
        <v>29269</v>
      </c>
      <c r="B3509" s="424">
        <v>2</v>
      </c>
      <c r="C3509" s="425" t="s">
        <v>318</v>
      </c>
      <c r="D3509" s="422">
        <f t="shared" si="814"/>
        <v>27</v>
      </c>
      <c r="E3509" s="422">
        <f t="shared" si="815"/>
        <v>0</v>
      </c>
      <c r="F3509" s="422">
        <f t="shared" si="816"/>
        <v>0</v>
      </c>
      <c r="G3509" s="422">
        <f t="shared" si="817"/>
        <v>0</v>
      </c>
      <c r="H3509" s="22">
        <f t="shared" si="818"/>
        <v>27</v>
      </c>
      <c r="I3509" s="116">
        <v>18</v>
      </c>
      <c r="J3509" s="116">
        <v>0</v>
      </c>
      <c r="K3509" s="116">
        <v>0</v>
      </c>
      <c r="L3509" s="116">
        <v>0</v>
      </c>
      <c r="M3509" s="22">
        <f t="shared" si="819"/>
        <v>18</v>
      </c>
      <c r="N3509" s="116">
        <v>9</v>
      </c>
      <c r="O3509" s="116">
        <v>0</v>
      </c>
      <c r="P3509" s="116">
        <v>0</v>
      </c>
      <c r="Q3509" s="116">
        <v>0</v>
      </c>
      <c r="R3509" s="22">
        <f t="shared" si="820"/>
        <v>9</v>
      </c>
      <c r="S3509" s="116">
        <v>0</v>
      </c>
      <c r="T3509" s="116">
        <v>0</v>
      </c>
      <c r="U3509" s="116">
        <v>0</v>
      </c>
      <c r="V3509" s="116">
        <v>0</v>
      </c>
      <c r="W3509" s="22">
        <f t="shared" si="821"/>
        <v>0</v>
      </c>
      <c r="X3509" s="22">
        <f t="shared" si="822"/>
        <v>0.9</v>
      </c>
      <c r="Y3509" s="22">
        <f ca="1">OFFSET('Cost Study'!$B$7,'Operations Support'!$C3509,'Operations Support'!$B3509)*$H3509</f>
        <v>61.83</v>
      </c>
      <c r="Z3509" s="23">
        <f ca="1">Y3509*'Cost Study'!$B$31</f>
        <v>3453.324827055178</v>
      </c>
      <c r="AA3509" s="23">
        <f ca="1">IF(A3509=10298,1.51,1)*IF($B3509&lt;3,$D3509*'Cost Study'!$B$32*OFFSET('Cost Study'!$B$7,'Operations Support'!$C3509,'Operations Support'!$B3509),0)</f>
        <v>6.1830000000000007</v>
      </c>
      <c r="AB3509" s="24">
        <f ca="1">AA3509*'Cost Study'!$B$31</f>
        <v>345.33248270551786</v>
      </c>
      <c r="AC3509" s="23">
        <f ca="1">Y3509*'Cost Study'!$B$31</f>
        <v>3453.324827055178</v>
      </c>
      <c r="AD3509" s="24">
        <f ca="1">AA3509*'Cost Study'!$B$31</f>
        <v>345.33248270551786</v>
      </c>
      <c r="AE3509" s="377">
        <f t="shared" ca="1" si="823"/>
        <v>3798.6573097606961</v>
      </c>
      <c r="AF3509" s="377">
        <f t="shared" ca="1" si="824"/>
        <v>3798.6573097606961</v>
      </c>
      <c r="AH3509" s="688">
        <f>IFERROR($H3509/SUMIF($A:$A,$A3509,$H:$H)*SUMIF(Summary!$A$110:$A$186,$A3509,Summary!$P$110:$P$186),0)</f>
        <v>776.35080349467967</v>
      </c>
      <c r="AI3509" s="689">
        <f t="shared" ca="1" si="825"/>
        <v>3022.3065062660162</v>
      </c>
      <c r="AJ3509" s="688">
        <f>IFERROR(H3509/SUMIF(A:A,A3509,H:H)*SUMIF(Summary!$A$110:$A$186,'Operations Support'!A3509,Summary!$Q$110:$Q$186),0)</f>
        <v>780.17125901627628</v>
      </c>
      <c r="AK3509" s="688">
        <f t="shared" ca="1" si="826"/>
        <v>3018.48605074442</v>
      </c>
      <c r="AM3509" s="688">
        <f>IFERROR($H3509/SUMIF($A:$A,$A3509,$H:$H)*SUMIF(Summary!$A$230:$A$266,$A3509,Summary!$P$230:$P$266),0)</f>
        <v>146.88665659606144</v>
      </c>
      <c r="AN3509" s="688">
        <f>IFERROR($H3509/SUMIF($A:$A,$A3509,$H:$H)*(SUMIF(Summary!$A$230:$A$266,$A3509,Summary!$L$230:$L$266)+SUMIF(Summary!$A$281:$A$317,$A3509,Summary!$L$281:$L$317))-AM3509,0)</f>
        <v>1286.8481800821646</v>
      </c>
      <c r="AO3509" s="688">
        <f>IFERROR($H3509/SUMIF($A:$A,$A3509,$H:$H)*SUMIF(Summary!$A$230:$A$266,$A3509,Summary!$Q$230:$Q$266),0)</f>
        <v>147.60949211798689</v>
      </c>
      <c r="AP3509" s="688">
        <f>IFERROR($H3509/SUMIF($A:$A,$A3509,$H:$H)*(SUMIF(Summary!$A$230:$A$266,$A3509,Summary!$L$230:$L$266)+SUMIF(Summary!$A$281:$A$317,$A3509,Summary!$L$281:$L$317))-AO3509,0)</f>
        <v>1286.125344560239</v>
      </c>
      <c r="AQ3509" s="306"/>
      <c r="AR3509" s="688">
        <f t="shared" ca="1" si="827"/>
        <v>4309.1546863481808</v>
      </c>
      <c r="AS3509" s="688">
        <f t="shared" ca="1" si="828"/>
        <v>4304.6113953046588</v>
      </c>
    </row>
    <row r="3510" spans="1:45" x14ac:dyDescent="0.2">
      <c r="A3510" s="423">
        <v>29269</v>
      </c>
      <c r="B3510" s="424">
        <v>2</v>
      </c>
      <c r="C3510" s="425" t="s">
        <v>319</v>
      </c>
      <c r="D3510" s="422">
        <f t="shared" si="814"/>
        <v>102</v>
      </c>
      <c r="E3510" s="422">
        <f t="shared" si="815"/>
        <v>0</v>
      </c>
      <c r="F3510" s="422">
        <f t="shared" si="816"/>
        <v>847</v>
      </c>
      <c r="G3510" s="422">
        <f t="shared" si="817"/>
        <v>0</v>
      </c>
      <c r="H3510" s="22">
        <f t="shared" si="818"/>
        <v>949</v>
      </c>
      <c r="I3510" s="116">
        <v>0</v>
      </c>
      <c r="J3510" s="116">
        <v>0</v>
      </c>
      <c r="K3510" s="116">
        <v>439</v>
      </c>
      <c r="L3510" s="116">
        <v>0</v>
      </c>
      <c r="M3510" s="22">
        <f t="shared" si="819"/>
        <v>439</v>
      </c>
      <c r="N3510" s="116">
        <v>0</v>
      </c>
      <c r="O3510" s="116">
        <v>0</v>
      </c>
      <c r="P3510" s="116">
        <v>306</v>
      </c>
      <c r="Q3510" s="116">
        <v>0</v>
      </c>
      <c r="R3510" s="22">
        <f t="shared" si="820"/>
        <v>306</v>
      </c>
      <c r="S3510" s="116">
        <v>102</v>
      </c>
      <c r="T3510" s="116">
        <v>0</v>
      </c>
      <c r="U3510" s="116">
        <v>102</v>
      </c>
      <c r="V3510" s="116">
        <v>0</v>
      </c>
      <c r="W3510" s="22">
        <f t="shared" si="821"/>
        <v>204</v>
      </c>
      <c r="X3510" s="22">
        <f t="shared" si="822"/>
        <v>31.633333333333333</v>
      </c>
      <c r="Y3510" s="22">
        <f ca="1">OFFSET('Cost Study'!$B$7,'Operations Support'!$C3510,'Operations Support'!$B3510)*$H3510</f>
        <v>1935.96</v>
      </c>
      <c r="Z3510" s="23">
        <f ca="1">Y3510*'Cost Study'!$B$31</f>
        <v>108127.10225110372</v>
      </c>
      <c r="AA3510" s="23">
        <f ca="1">IF(A3510=10298,1.51,1)*IF($B3510&lt;3,$D3510*'Cost Study'!$B$32*OFFSET('Cost Study'!$B$7,'Operations Support'!$C3510,'Operations Support'!$B3510),0)</f>
        <v>20.808000000000003</v>
      </c>
      <c r="AB3510" s="24">
        <f ca="1">AA3510*'Cost Study'!$B$31</f>
        <v>1162.1669578095448</v>
      </c>
      <c r="AC3510" s="23">
        <f ca="1">Y3510*'Cost Study'!$B$31</f>
        <v>108127.10225110372</v>
      </c>
      <c r="AD3510" s="24">
        <f ca="1">AA3510*'Cost Study'!$B$31</f>
        <v>1162.1669578095448</v>
      </c>
      <c r="AE3510" s="377">
        <f t="shared" ca="1" si="823"/>
        <v>109289.26920891326</v>
      </c>
      <c r="AF3510" s="377">
        <f t="shared" ca="1" si="824"/>
        <v>109289.26920891326</v>
      </c>
      <c r="AH3510" s="688">
        <f>IFERROR($H3510/SUMIF($A:$A,$A3510,$H:$H)*SUMIF(Summary!$A$110:$A$186,$A3510,Summary!$P$110:$P$186),0)</f>
        <v>27287.29305616485</v>
      </c>
      <c r="AI3510" s="689">
        <f t="shared" ca="1" si="825"/>
        <v>82001.976152748408</v>
      </c>
      <c r="AJ3510" s="688">
        <f>IFERROR(H3510/SUMIF(A:A,A3510,H:H)*SUMIF(Summary!$A$110:$A$186,'Operations Support'!A3510,Summary!$Q$110:$Q$186),0)</f>
        <v>27421.574992831342</v>
      </c>
      <c r="AK3510" s="688">
        <f t="shared" ca="1" si="826"/>
        <v>81867.694216081916</v>
      </c>
      <c r="AM3510" s="688">
        <f>IFERROR($H3510/SUMIF($A:$A,$A3510,$H:$H)*SUMIF(Summary!$A$230:$A$266,$A3510,Summary!$P$230:$P$266),0)</f>
        <v>5162.7939670245305</v>
      </c>
      <c r="AN3510" s="688">
        <f>IFERROR($H3510/SUMIF($A:$A,$A3510,$H:$H)*(SUMIF(Summary!$A$230:$A$266,$A3510,Summary!$L$230:$L$266)+SUMIF(Summary!$A$281:$A$317,$A3510,Summary!$L$281:$L$317))-AM3510,0)</f>
        <v>45230.330477702744</v>
      </c>
      <c r="AO3510" s="688">
        <f>IFERROR($H3510/SUMIF($A:$A,$A3510,$H:$H)*SUMIF(Summary!$A$230:$A$266,$A3510,Summary!$Q$230:$Q$266),0)</f>
        <v>5188.200297035909</v>
      </c>
      <c r="AP3510" s="688">
        <f>IFERROR($H3510/SUMIF($A:$A,$A3510,$H:$H)*(SUMIF(Summary!$A$230:$A$266,$A3510,Summary!$L$230:$L$266)+SUMIF(Summary!$A$281:$A$317,$A3510,Summary!$L$281:$L$317))-AO3510,0)</f>
        <v>45204.924147691367</v>
      </c>
      <c r="AQ3510" s="306"/>
      <c r="AR3510" s="688">
        <f t="shared" ca="1" si="827"/>
        <v>127232.30663045114</v>
      </c>
      <c r="AS3510" s="688">
        <f t="shared" ca="1" si="828"/>
        <v>127072.61836377328</v>
      </c>
    </row>
    <row r="3511" spans="1:45" s="15" customFormat="1" x14ac:dyDescent="0.2">
      <c r="A3511" s="423">
        <v>29269</v>
      </c>
      <c r="B3511" s="424">
        <v>2</v>
      </c>
      <c r="C3511" s="425" t="s">
        <v>320</v>
      </c>
      <c r="D3511" s="422">
        <f t="shared" si="814"/>
        <v>0</v>
      </c>
      <c r="E3511" s="422">
        <f t="shared" si="815"/>
        <v>0</v>
      </c>
      <c r="F3511" s="422">
        <f t="shared" si="816"/>
        <v>0</v>
      </c>
      <c r="G3511" s="422">
        <f t="shared" si="817"/>
        <v>0</v>
      </c>
      <c r="H3511" s="22">
        <f t="shared" si="818"/>
        <v>0</v>
      </c>
      <c r="I3511" s="116">
        <v>0</v>
      </c>
      <c r="J3511" s="116">
        <v>0</v>
      </c>
      <c r="K3511" s="116">
        <v>0</v>
      </c>
      <c r="L3511" s="116">
        <v>0</v>
      </c>
      <c r="M3511" s="22">
        <f t="shared" si="819"/>
        <v>0</v>
      </c>
      <c r="N3511" s="116">
        <v>0</v>
      </c>
      <c r="O3511" s="116">
        <v>0</v>
      </c>
      <c r="P3511" s="116">
        <v>0</v>
      </c>
      <c r="Q3511" s="116">
        <v>0</v>
      </c>
      <c r="R3511" s="22">
        <f t="shared" si="820"/>
        <v>0</v>
      </c>
      <c r="S3511" s="116">
        <v>0</v>
      </c>
      <c r="T3511" s="116">
        <v>0</v>
      </c>
      <c r="U3511" s="116">
        <v>0</v>
      </c>
      <c r="V3511" s="116">
        <v>0</v>
      </c>
      <c r="W3511" s="22">
        <f t="shared" si="821"/>
        <v>0</v>
      </c>
      <c r="X3511" s="22">
        <f t="shared" si="822"/>
        <v>0</v>
      </c>
      <c r="Y3511" s="22">
        <f ca="1">OFFSET('Cost Study'!$B$7,'Operations Support'!$C3511,'Operations Support'!$B3511)*$H3511</f>
        <v>0</v>
      </c>
      <c r="Z3511" s="23">
        <f ca="1">Y3511*'Cost Study'!$B$31</f>
        <v>0</v>
      </c>
      <c r="AA3511" s="23">
        <f ca="1">IF(A3511=10298,1.51,1)*IF($B3511&lt;3,$D3511*'Cost Study'!$B$32*OFFSET('Cost Study'!$B$7,'Operations Support'!$C3511,'Operations Support'!$B3511),0)</f>
        <v>0</v>
      </c>
      <c r="AB3511" s="24">
        <f ca="1">AA3511*'Cost Study'!$B$31</f>
        <v>0</v>
      </c>
      <c r="AC3511" s="23">
        <f ca="1">Y3511*'Cost Study'!$B$31</f>
        <v>0</v>
      </c>
      <c r="AD3511" s="24">
        <f ca="1">AA3511*'Cost Study'!$B$31</f>
        <v>0</v>
      </c>
      <c r="AE3511" s="377">
        <f t="shared" ca="1" si="823"/>
        <v>0</v>
      </c>
      <c r="AF3511" s="377">
        <f t="shared" ca="1" si="824"/>
        <v>0</v>
      </c>
      <c r="AH3511" s="688">
        <f>IFERROR($H3511/SUMIF($A:$A,$A3511,$H:$H)*SUMIF(Summary!$A$110:$A$186,$A3511,Summary!$P$110:$P$186),0)</f>
        <v>0</v>
      </c>
      <c r="AI3511" s="689">
        <f t="shared" ca="1" si="825"/>
        <v>0</v>
      </c>
      <c r="AJ3511" s="688">
        <f>IFERROR(H3511/SUMIF(A:A,A3511,H:H)*SUMIF(Summary!$A$110:$A$186,'Operations Support'!A3511,Summary!$Q$110:$Q$186),0)</f>
        <v>0</v>
      </c>
      <c r="AK3511" s="688">
        <f t="shared" ca="1" si="826"/>
        <v>0</v>
      </c>
      <c r="AL3511" s="1"/>
      <c r="AM3511" s="688">
        <f>IFERROR($H3511/SUMIF($A:$A,$A3511,$H:$H)*SUMIF(Summary!$A$230:$A$266,$A3511,Summary!$P$230:$P$266),0)</f>
        <v>0</v>
      </c>
      <c r="AN3511" s="688">
        <f>IFERROR($H3511/SUMIF($A:$A,$A3511,$H:$H)*(SUMIF(Summary!$A$230:$A$266,$A3511,Summary!$L$230:$L$266)+SUMIF(Summary!$A$281:$A$317,$A3511,Summary!$L$281:$L$317))-AM3511,0)</f>
        <v>0</v>
      </c>
      <c r="AO3511" s="688">
        <f>IFERROR($H3511/SUMIF($A:$A,$A3511,$H:$H)*SUMIF(Summary!$A$230:$A$266,$A3511,Summary!$Q$230:$Q$266),0)</f>
        <v>0</v>
      </c>
      <c r="AP3511" s="688">
        <f>IFERROR($H3511/SUMIF($A:$A,$A3511,$H:$H)*(SUMIF(Summary!$A$230:$A$266,$A3511,Summary!$L$230:$L$266)+SUMIF(Summary!$A$281:$A$317,$A3511,Summary!$L$281:$L$317))-AO3511,0)</f>
        <v>0</v>
      </c>
      <c r="AQ3511" s="306"/>
      <c r="AR3511" s="688">
        <f t="shared" ca="1" si="827"/>
        <v>0</v>
      </c>
      <c r="AS3511" s="688">
        <f t="shared" ca="1" si="828"/>
        <v>0</v>
      </c>
    </row>
    <row r="3512" spans="1:45" x14ac:dyDescent="0.2">
      <c r="A3512" s="423">
        <v>29269</v>
      </c>
      <c r="B3512" s="424">
        <v>3</v>
      </c>
      <c r="C3512" s="425" t="s">
        <v>300</v>
      </c>
      <c r="D3512" s="422">
        <f t="shared" si="814"/>
        <v>928</v>
      </c>
      <c r="E3512" s="422">
        <f t="shared" si="815"/>
        <v>0</v>
      </c>
      <c r="F3512" s="422">
        <f t="shared" si="816"/>
        <v>117</v>
      </c>
      <c r="G3512" s="422">
        <f t="shared" si="817"/>
        <v>0</v>
      </c>
      <c r="H3512" s="22">
        <f t="shared" si="818"/>
        <v>1045</v>
      </c>
      <c r="I3512" s="116">
        <v>345</v>
      </c>
      <c r="J3512" s="116">
        <v>0</v>
      </c>
      <c r="K3512" s="116">
        <v>78</v>
      </c>
      <c r="L3512" s="116">
        <v>0</v>
      </c>
      <c r="M3512" s="22">
        <f t="shared" si="819"/>
        <v>423</v>
      </c>
      <c r="N3512" s="116">
        <v>338</v>
      </c>
      <c r="O3512" s="116">
        <v>0</v>
      </c>
      <c r="P3512" s="116">
        <v>39</v>
      </c>
      <c r="Q3512" s="116">
        <v>0</v>
      </c>
      <c r="R3512" s="22">
        <f t="shared" si="820"/>
        <v>377</v>
      </c>
      <c r="S3512" s="116">
        <v>245</v>
      </c>
      <c r="T3512" s="116">
        <v>0</v>
      </c>
      <c r="U3512" s="116">
        <v>0</v>
      </c>
      <c r="V3512" s="116">
        <v>0</v>
      </c>
      <c r="W3512" s="22">
        <f t="shared" si="821"/>
        <v>245</v>
      </c>
      <c r="X3512" s="22">
        <f t="shared" si="822"/>
        <v>43.541666666666664</v>
      </c>
      <c r="Y3512" s="22">
        <f ca="1">OFFSET('Cost Study'!$B$7,'Operations Support'!$C3512,'Operations Support'!$B3512)*$H3512</f>
        <v>4493.5</v>
      </c>
      <c r="Z3512" s="23">
        <f ca="1">Y3512*'Cost Study'!$B$31</f>
        <v>250970.64710290221</v>
      </c>
      <c r="AA3512" s="23">
        <f ca="1">IF(A3512=10298,1.51,1)*IF($B3512&lt;3,$D3512*'Cost Study'!$B$32*OFFSET('Cost Study'!$B$7,'Operations Support'!$C3512,'Operations Support'!$B3512),0)</f>
        <v>0</v>
      </c>
      <c r="AB3512" s="24">
        <f ca="1">AA3512*'Cost Study'!$B$31</f>
        <v>0</v>
      </c>
      <c r="AC3512" s="23">
        <f ca="1">Y3512*'Cost Study'!$B$31</f>
        <v>250970.64710290221</v>
      </c>
      <c r="AD3512" s="24">
        <f ca="1">AA3512*'Cost Study'!$B$31</f>
        <v>0</v>
      </c>
      <c r="AE3512" s="377">
        <f t="shared" ca="1" si="823"/>
        <v>250970.64710290221</v>
      </c>
      <c r="AF3512" s="377">
        <f t="shared" ca="1" si="824"/>
        <v>250970.64710290221</v>
      </c>
      <c r="AH3512" s="688">
        <f>IFERROR($H3512/SUMIF($A:$A,$A3512,$H:$H)*SUMIF(Summary!$A$110:$A$186,$A3512,Summary!$P$110:$P$186),0)</f>
        <v>30047.651468590378</v>
      </c>
      <c r="AI3512" s="689">
        <f t="shared" ca="1" si="825"/>
        <v>220922.99563431184</v>
      </c>
      <c r="AJ3512" s="688">
        <f>IFERROR(H3512/SUMIF(A:A,A3512,H:H)*SUMIF(Summary!$A$110:$A$186,'Operations Support'!A3512,Summary!$Q$110:$Q$186),0)</f>
        <v>30195.517247111435</v>
      </c>
      <c r="AK3512" s="688">
        <f t="shared" ca="1" si="826"/>
        <v>220775.12985579076</v>
      </c>
      <c r="AM3512" s="688">
        <f>IFERROR($H3512/SUMIF($A:$A,$A3512,$H:$H)*SUMIF(Summary!$A$230:$A$266,$A3512,Summary!$P$230:$P$266),0)</f>
        <v>5685.0576349216371</v>
      </c>
      <c r="AN3512" s="688">
        <f>IFERROR($H3512/SUMIF($A:$A,$A3512,$H:$H)*(SUMIF(Summary!$A$230:$A$266,$A3512,Summary!$L$230:$L$266)+SUMIF(Summary!$A$281:$A$317,$A3512,Summary!$L$281:$L$317))-AM3512,0)</f>
        <v>49805.790673550444</v>
      </c>
      <c r="AO3512" s="688">
        <f>IFERROR($H3512/SUMIF($A:$A,$A3512,$H:$H)*SUMIF(Summary!$A$230:$A$266,$A3512,Summary!$Q$230:$Q$266),0)</f>
        <v>5713.0340467887509</v>
      </c>
      <c r="AP3512" s="688">
        <f>IFERROR($H3512/SUMIF($A:$A,$A3512,$H:$H)*(SUMIF(Summary!$A$230:$A$266,$A3512,Summary!$L$230:$L$266)+SUMIF(Summary!$A$281:$A$317,$A3512,Summary!$L$281:$L$317))-AO3512,0)</f>
        <v>49777.814261683328</v>
      </c>
      <c r="AQ3512" s="306"/>
      <c r="AR3512" s="688">
        <f t="shared" ca="1" si="827"/>
        <v>270728.78630786226</v>
      </c>
      <c r="AS3512" s="688">
        <f t="shared" ca="1" si="828"/>
        <v>270552.94411747408</v>
      </c>
    </row>
    <row r="3513" spans="1:45" x14ac:dyDescent="0.2">
      <c r="A3513" s="423">
        <v>29269</v>
      </c>
      <c r="B3513" s="424">
        <v>3</v>
      </c>
      <c r="C3513" s="425" t="s">
        <v>301</v>
      </c>
      <c r="D3513" s="422">
        <f t="shared" si="814"/>
        <v>120</v>
      </c>
      <c r="E3513" s="422">
        <f t="shared" si="815"/>
        <v>0</v>
      </c>
      <c r="F3513" s="422">
        <f t="shared" si="816"/>
        <v>0</v>
      </c>
      <c r="G3513" s="422">
        <f t="shared" si="817"/>
        <v>0</v>
      </c>
      <c r="H3513" s="22">
        <f t="shared" si="818"/>
        <v>120</v>
      </c>
      <c r="I3513" s="116">
        <v>42</v>
      </c>
      <c r="J3513" s="116">
        <v>0</v>
      </c>
      <c r="K3513" s="116">
        <v>0</v>
      </c>
      <c r="L3513" s="116">
        <v>0</v>
      </c>
      <c r="M3513" s="22">
        <f t="shared" si="819"/>
        <v>42</v>
      </c>
      <c r="N3513" s="116">
        <v>36</v>
      </c>
      <c r="O3513" s="116">
        <v>0</v>
      </c>
      <c r="P3513" s="116">
        <v>0</v>
      </c>
      <c r="Q3513" s="116">
        <v>0</v>
      </c>
      <c r="R3513" s="22">
        <f t="shared" si="820"/>
        <v>36</v>
      </c>
      <c r="S3513" s="116">
        <v>42</v>
      </c>
      <c r="T3513" s="116">
        <v>0</v>
      </c>
      <c r="U3513" s="116">
        <v>0</v>
      </c>
      <c r="V3513" s="116">
        <v>0</v>
      </c>
      <c r="W3513" s="22">
        <f t="shared" si="821"/>
        <v>42</v>
      </c>
      <c r="X3513" s="22">
        <f t="shared" si="822"/>
        <v>5</v>
      </c>
      <c r="Y3513" s="22">
        <f ca="1">OFFSET('Cost Study'!$B$7,'Operations Support'!$C3513,'Operations Support'!$B3513)*$H3513</f>
        <v>879.6</v>
      </c>
      <c r="Z3513" s="23">
        <f ca="1">Y3513*'Cost Study'!$B$31</f>
        <v>49127.357559077063</v>
      </c>
      <c r="AA3513" s="23">
        <f ca="1">IF(A3513=10298,1.51,1)*IF($B3513&lt;3,$D3513*'Cost Study'!$B$32*OFFSET('Cost Study'!$B$7,'Operations Support'!$C3513,'Operations Support'!$B3513),0)</f>
        <v>0</v>
      </c>
      <c r="AB3513" s="24">
        <f ca="1">AA3513*'Cost Study'!$B$31</f>
        <v>0</v>
      </c>
      <c r="AC3513" s="23">
        <f ca="1">Y3513*'Cost Study'!$B$31</f>
        <v>49127.357559077063</v>
      </c>
      <c r="AD3513" s="24">
        <f ca="1">AA3513*'Cost Study'!$B$31</f>
        <v>0</v>
      </c>
      <c r="AE3513" s="377">
        <f t="shared" ca="1" si="823"/>
        <v>49127.357559077063</v>
      </c>
      <c r="AF3513" s="377">
        <f t="shared" ca="1" si="824"/>
        <v>49127.357559077063</v>
      </c>
      <c r="AH3513" s="688">
        <f>IFERROR($H3513/SUMIF($A:$A,$A3513,$H:$H)*SUMIF(Summary!$A$110:$A$186,$A3513,Summary!$P$110:$P$186),0)</f>
        <v>3450.4480155319093</v>
      </c>
      <c r="AI3513" s="689">
        <f t="shared" ca="1" si="825"/>
        <v>45676.909543545153</v>
      </c>
      <c r="AJ3513" s="688">
        <f>IFERROR(H3513/SUMIF(A:A,A3513,H:H)*SUMIF(Summary!$A$110:$A$186,'Operations Support'!A3513,Summary!$Q$110:$Q$186),0)</f>
        <v>3467.4278178501168</v>
      </c>
      <c r="AK3513" s="688">
        <f t="shared" ca="1" si="826"/>
        <v>45659.929741226944</v>
      </c>
      <c r="AM3513" s="688">
        <f>IFERROR($H3513/SUMIF($A:$A,$A3513,$H:$H)*SUMIF(Summary!$A$230:$A$266,$A3513,Summary!$P$230:$P$266),0)</f>
        <v>652.82958487138421</v>
      </c>
      <c r="AN3513" s="688">
        <f>IFERROR($H3513/SUMIF($A:$A,$A3513,$H:$H)*(SUMIF(Summary!$A$230:$A$266,$A3513,Summary!$L$230:$L$266)+SUMIF(Summary!$A$281:$A$317,$A3513,Summary!$L$281:$L$317))-AM3513,0)</f>
        <v>5719.32524480962</v>
      </c>
      <c r="AO3513" s="688">
        <f>IFERROR($H3513/SUMIF($A:$A,$A3513,$H:$H)*SUMIF(Summary!$A$230:$A$266,$A3513,Summary!$Q$230:$Q$266),0)</f>
        <v>656.04218719105279</v>
      </c>
      <c r="AP3513" s="688">
        <f>IFERROR($H3513/SUMIF($A:$A,$A3513,$H:$H)*(SUMIF(Summary!$A$230:$A$266,$A3513,Summary!$L$230:$L$266)+SUMIF(Summary!$A$281:$A$317,$A3513,Summary!$L$281:$L$317))-AO3513,0)</f>
        <v>5716.1126424899512</v>
      </c>
      <c r="AQ3513" s="306"/>
      <c r="AR3513" s="688">
        <f t="shared" ca="1" si="827"/>
        <v>51396.23478835477</v>
      </c>
      <c r="AS3513" s="688">
        <f t="shared" ca="1" si="828"/>
        <v>51376.042383716893</v>
      </c>
    </row>
    <row r="3514" spans="1:45" x14ac:dyDescent="0.2">
      <c r="A3514" s="423">
        <v>29269</v>
      </c>
      <c r="B3514" s="424">
        <v>3</v>
      </c>
      <c r="C3514" s="425" t="s">
        <v>302</v>
      </c>
      <c r="D3514" s="422">
        <f t="shared" si="814"/>
        <v>6</v>
      </c>
      <c r="E3514" s="422">
        <f t="shared" si="815"/>
        <v>0</v>
      </c>
      <c r="F3514" s="422">
        <f t="shared" si="816"/>
        <v>0</v>
      </c>
      <c r="G3514" s="422">
        <f t="shared" si="817"/>
        <v>0</v>
      </c>
      <c r="H3514" s="22">
        <f t="shared" si="818"/>
        <v>6</v>
      </c>
      <c r="I3514" s="116">
        <v>0</v>
      </c>
      <c r="J3514" s="116">
        <v>0</v>
      </c>
      <c r="K3514" s="116">
        <v>0</v>
      </c>
      <c r="L3514" s="116">
        <v>0</v>
      </c>
      <c r="M3514" s="22">
        <f t="shared" si="819"/>
        <v>0</v>
      </c>
      <c r="N3514" s="116">
        <v>3</v>
      </c>
      <c r="O3514" s="116">
        <v>0</v>
      </c>
      <c r="P3514" s="116">
        <v>0</v>
      </c>
      <c r="Q3514" s="116">
        <v>0</v>
      </c>
      <c r="R3514" s="22">
        <f t="shared" si="820"/>
        <v>3</v>
      </c>
      <c r="S3514" s="116">
        <v>3</v>
      </c>
      <c r="T3514" s="116">
        <v>0</v>
      </c>
      <c r="U3514" s="116">
        <v>0</v>
      </c>
      <c r="V3514" s="116">
        <v>0</v>
      </c>
      <c r="W3514" s="22">
        <f t="shared" si="821"/>
        <v>3</v>
      </c>
      <c r="X3514" s="22">
        <f t="shared" si="822"/>
        <v>0.25</v>
      </c>
      <c r="Y3514" s="22">
        <f ca="1">OFFSET('Cost Study'!$B$7,'Operations Support'!$C3514,'Operations Support'!$B3514)*$H3514</f>
        <v>40.14</v>
      </c>
      <c r="Z3514" s="23">
        <f ca="1">Y3514*'Cost Study'!$B$31</f>
        <v>2241.8964670547448</v>
      </c>
      <c r="AA3514" s="23">
        <f ca="1">IF(A3514=10298,1.51,1)*IF($B3514&lt;3,$D3514*'Cost Study'!$B$32*OFFSET('Cost Study'!$B$7,'Operations Support'!$C3514,'Operations Support'!$B3514),0)</f>
        <v>0</v>
      </c>
      <c r="AB3514" s="24">
        <f ca="1">AA3514*'Cost Study'!$B$31</f>
        <v>0</v>
      </c>
      <c r="AC3514" s="23">
        <f ca="1">Y3514*'Cost Study'!$B$31</f>
        <v>2241.8964670547448</v>
      </c>
      <c r="AD3514" s="24">
        <f ca="1">AA3514*'Cost Study'!$B$31</f>
        <v>0</v>
      </c>
      <c r="AE3514" s="377">
        <f t="shared" ca="1" si="823"/>
        <v>2241.8964670547448</v>
      </c>
      <c r="AF3514" s="377">
        <f t="shared" ca="1" si="824"/>
        <v>2241.8964670547448</v>
      </c>
      <c r="AH3514" s="688">
        <f>IFERROR($H3514/SUMIF($A:$A,$A3514,$H:$H)*SUMIF(Summary!$A$110:$A$186,$A3514,Summary!$P$110:$P$186),0)</f>
        <v>172.52240077659548</v>
      </c>
      <c r="AI3514" s="689">
        <f t="shared" ca="1" si="825"/>
        <v>2069.3740662781493</v>
      </c>
      <c r="AJ3514" s="688">
        <f>IFERROR(H3514/SUMIF(A:A,A3514,H:H)*SUMIF(Summary!$A$110:$A$186,'Operations Support'!A3514,Summary!$Q$110:$Q$186),0)</f>
        <v>173.37139089250584</v>
      </c>
      <c r="AK3514" s="688">
        <f t="shared" ca="1" si="826"/>
        <v>2068.5250761622387</v>
      </c>
      <c r="AM3514" s="688">
        <f>IFERROR($H3514/SUMIF($A:$A,$A3514,$H:$H)*SUMIF(Summary!$A$230:$A$266,$A3514,Summary!$P$230:$P$266),0)</f>
        <v>32.641479243569208</v>
      </c>
      <c r="AN3514" s="688">
        <f>IFERROR($H3514/SUMIF($A:$A,$A3514,$H:$H)*(SUMIF(Summary!$A$230:$A$266,$A3514,Summary!$L$230:$L$266)+SUMIF(Summary!$A$281:$A$317,$A3514,Summary!$L$281:$L$317))-AM3514,0)</f>
        <v>285.966262240481</v>
      </c>
      <c r="AO3514" s="688">
        <f>IFERROR($H3514/SUMIF($A:$A,$A3514,$H:$H)*SUMIF(Summary!$A$230:$A$266,$A3514,Summary!$Q$230:$Q$266),0)</f>
        <v>32.802109359552638</v>
      </c>
      <c r="AP3514" s="688">
        <f>IFERROR($H3514/SUMIF($A:$A,$A3514,$H:$H)*(SUMIF(Summary!$A$230:$A$266,$A3514,Summary!$L$230:$L$266)+SUMIF(Summary!$A$281:$A$317,$A3514,Summary!$L$281:$L$317))-AO3514,0)</f>
        <v>285.80563212449761</v>
      </c>
      <c r="AQ3514" s="306"/>
      <c r="AR3514" s="688">
        <f t="shared" ca="1" si="827"/>
        <v>2355.3403285186305</v>
      </c>
      <c r="AS3514" s="688">
        <f t="shared" ca="1" si="828"/>
        <v>2354.3307082867364</v>
      </c>
    </row>
    <row r="3515" spans="1:45" x14ac:dyDescent="0.2">
      <c r="A3515" s="423">
        <v>29269</v>
      </c>
      <c r="B3515" s="424">
        <v>3</v>
      </c>
      <c r="C3515" s="425" t="s">
        <v>303</v>
      </c>
      <c r="D3515" s="422">
        <f t="shared" si="814"/>
        <v>1025</v>
      </c>
      <c r="E3515" s="422">
        <f t="shared" si="815"/>
        <v>0</v>
      </c>
      <c r="F3515" s="422">
        <f t="shared" si="816"/>
        <v>741</v>
      </c>
      <c r="G3515" s="422">
        <f t="shared" si="817"/>
        <v>0</v>
      </c>
      <c r="H3515" s="22">
        <f t="shared" si="818"/>
        <v>1766</v>
      </c>
      <c r="I3515" s="116">
        <v>402</v>
      </c>
      <c r="J3515" s="116">
        <v>0</v>
      </c>
      <c r="K3515" s="116">
        <v>186</v>
      </c>
      <c r="L3515" s="116">
        <v>0</v>
      </c>
      <c r="M3515" s="22">
        <f t="shared" si="819"/>
        <v>588</v>
      </c>
      <c r="N3515" s="116">
        <v>369</v>
      </c>
      <c r="O3515" s="116">
        <v>0</v>
      </c>
      <c r="P3515" s="116">
        <v>237</v>
      </c>
      <c r="Q3515" s="116">
        <v>0</v>
      </c>
      <c r="R3515" s="22">
        <f t="shared" si="820"/>
        <v>606</v>
      </c>
      <c r="S3515" s="116">
        <v>254</v>
      </c>
      <c r="T3515" s="116">
        <v>0</v>
      </c>
      <c r="U3515" s="116">
        <v>318</v>
      </c>
      <c r="V3515" s="116">
        <v>0</v>
      </c>
      <c r="W3515" s="22">
        <f t="shared" si="821"/>
        <v>572</v>
      </c>
      <c r="X3515" s="22">
        <f t="shared" si="822"/>
        <v>73.583333333333329</v>
      </c>
      <c r="Y3515" s="22">
        <f ca="1">OFFSET('Cost Study'!$B$7,'Operations Support'!$C3515,'Operations Support'!$B3515)*$H3515</f>
        <v>4256.0600000000004</v>
      </c>
      <c r="Z3515" s="23">
        <f ca="1">Y3515*'Cost Study'!$B$31</f>
        <v>237709.16486230734</v>
      </c>
      <c r="AA3515" s="23">
        <f ca="1">IF(A3515=10298,1.51,1)*IF($B3515&lt;3,$D3515*'Cost Study'!$B$32*OFFSET('Cost Study'!$B$7,'Operations Support'!$C3515,'Operations Support'!$B3515),0)</f>
        <v>0</v>
      </c>
      <c r="AB3515" s="24">
        <f ca="1">AA3515*'Cost Study'!$B$31</f>
        <v>0</v>
      </c>
      <c r="AC3515" s="23">
        <f ca="1">Y3515*'Cost Study'!$B$31</f>
        <v>237709.16486230734</v>
      </c>
      <c r="AD3515" s="24">
        <f ca="1">AA3515*'Cost Study'!$B$31</f>
        <v>0</v>
      </c>
      <c r="AE3515" s="377">
        <f t="shared" ca="1" si="823"/>
        <v>237709.16486230734</v>
      </c>
      <c r="AF3515" s="377">
        <f t="shared" ca="1" si="824"/>
        <v>237709.16486230734</v>
      </c>
      <c r="AH3515" s="688">
        <f>IFERROR($H3515/SUMIF($A:$A,$A3515,$H:$H)*SUMIF(Summary!$A$110:$A$186,$A3515,Summary!$P$110:$P$186),0)</f>
        <v>50779.093295244602</v>
      </c>
      <c r="AI3515" s="689">
        <f t="shared" ca="1" si="825"/>
        <v>186930.07156706275</v>
      </c>
      <c r="AJ3515" s="688">
        <f>IFERROR(H3515/SUMIF(A:A,A3515,H:H)*SUMIF(Summary!$A$110:$A$186,'Operations Support'!A3515,Summary!$Q$110:$Q$186),0)</f>
        <v>51028.979386027553</v>
      </c>
      <c r="AK3515" s="688">
        <f t="shared" ca="1" si="826"/>
        <v>186680.18547627979</v>
      </c>
      <c r="AM3515" s="688">
        <f>IFERROR($H3515/SUMIF($A:$A,$A3515,$H:$H)*SUMIF(Summary!$A$230:$A$266,$A3515,Summary!$P$230:$P$266),0)</f>
        <v>9607.4753906905371</v>
      </c>
      <c r="AN3515" s="688">
        <f>IFERROR($H3515/SUMIF($A:$A,$A3515,$H:$H)*(SUMIF(Summary!$A$230:$A$266,$A3515,Summary!$L$230:$L$266)+SUMIF(Summary!$A$281:$A$317,$A3515,Summary!$L$281:$L$317))-AM3515,0)</f>
        <v>84169.403186114898</v>
      </c>
      <c r="AO3515" s="688">
        <f>IFERROR($H3515/SUMIF($A:$A,$A3515,$H:$H)*SUMIF(Summary!$A$230:$A$266,$A3515,Summary!$Q$230:$Q$266),0)</f>
        <v>9654.7541881616598</v>
      </c>
      <c r="AP3515" s="688">
        <f>IFERROR($H3515/SUMIF($A:$A,$A3515,$H:$H)*(SUMIF(Summary!$A$230:$A$266,$A3515,Summary!$L$230:$L$266)+SUMIF(Summary!$A$281:$A$317,$A3515,Summary!$L$281:$L$317))-AO3515,0)</f>
        <v>84122.124388643773</v>
      </c>
      <c r="AQ3515" s="306"/>
      <c r="AR3515" s="688">
        <f t="shared" ca="1" si="827"/>
        <v>271099.47475317767</v>
      </c>
      <c r="AS3515" s="688">
        <f t="shared" ca="1" si="828"/>
        <v>270802.30986492359</v>
      </c>
    </row>
    <row r="3516" spans="1:45" x14ac:dyDescent="0.2">
      <c r="A3516" s="423">
        <v>29269</v>
      </c>
      <c r="B3516" s="424">
        <v>3</v>
      </c>
      <c r="C3516" s="425" t="s">
        <v>304</v>
      </c>
      <c r="D3516" s="422">
        <f t="shared" si="814"/>
        <v>0</v>
      </c>
      <c r="E3516" s="422">
        <f t="shared" si="815"/>
        <v>0</v>
      </c>
      <c r="F3516" s="422">
        <f t="shared" si="816"/>
        <v>0</v>
      </c>
      <c r="G3516" s="422">
        <f t="shared" si="817"/>
        <v>0</v>
      </c>
      <c r="H3516" s="22">
        <f t="shared" si="818"/>
        <v>0</v>
      </c>
      <c r="I3516" s="116">
        <v>0</v>
      </c>
      <c r="J3516" s="116">
        <v>0</v>
      </c>
      <c r="K3516" s="116">
        <v>0</v>
      </c>
      <c r="L3516" s="116">
        <v>0</v>
      </c>
      <c r="M3516" s="22">
        <f t="shared" si="819"/>
        <v>0</v>
      </c>
      <c r="N3516" s="116">
        <v>0</v>
      </c>
      <c r="O3516" s="116">
        <v>0</v>
      </c>
      <c r="P3516" s="116">
        <v>0</v>
      </c>
      <c r="Q3516" s="116">
        <v>0</v>
      </c>
      <c r="R3516" s="22">
        <f t="shared" si="820"/>
        <v>0</v>
      </c>
      <c r="S3516" s="116">
        <v>0</v>
      </c>
      <c r="T3516" s="116">
        <v>0</v>
      </c>
      <c r="U3516" s="116">
        <v>0</v>
      </c>
      <c r="V3516" s="116">
        <v>0</v>
      </c>
      <c r="W3516" s="22">
        <f t="shared" si="821"/>
        <v>0</v>
      </c>
      <c r="X3516" s="22">
        <f t="shared" si="822"/>
        <v>0</v>
      </c>
      <c r="Y3516" s="22">
        <f ca="1">OFFSET('Cost Study'!$B$7,'Operations Support'!$C3516,'Operations Support'!$B3516)*$H3516</f>
        <v>0</v>
      </c>
      <c r="Z3516" s="23">
        <f ca="1">Y3516*'Cost Study'!$B$31</f>
        <v>0</v>
      </c>
      <c r="AA3516" s="23">
        <f ca="1">IF(A3516=10298,1.51,1)*IF($B3516&lt;3,$D3516*'Cost Study'!$B$32*OFFSET('Cost Study'!$B$7,'Operations Support'!$C3516,'Operations Support'!$B3516),0)</f>
        <v>0</v>
      </c>
      <c r="AB3516" s="24">
        <f ca="1">AA3516*'Cost Study'!$B$31</f>
        <v>0</v>
      </c>
      <c r="AC3516" s="23">
        <f ca="1">Y3516*'Cost Study'!$B$31</f>
        <v>0</v>
      </c>
      <c r="AD3516" s="24">
        <f ca="1">AA3516*'Cost Study'!$B$31</f>
        <v>0</v>
      </c>
      <c r="AE3516" s="377">
        <f t="shared" ca="1" si="823"/>
        <v>0</v>
      </c>
      <c r="AF3516" s="377">
        <f t="shared" ca="1" si="824"/>
        <v>0</v>
      </c>
      <c r="AH3516" s="688">
        <f>IFERROR($H3516/SUMIF($A:$A,$A3516,$H:$H)*SUMIF(Summary!$A$110:$A$186,$A3516,Summary!$P$110:$P$186),0)</f>
        <v>0</v>
      </c>
      <c r="AI3516" s="689">
        <f t="shared" ca="1" si="825"/>
        <v>0</v>
      </c>
      <c r="AJ3516" s="688">
        <f>IFERROR(H3516/SUMIF(A:A,A3516,H:H)*SUMIF(Summary!$A$110:$A$186,'Operations Support'!A3516,Summary!$Q$110:$Q$186),0)</f>
        <v>0</v>
      </c>
      <c r="AK3516" s="688">
        <f t="shared" ca="1" si="826"/>
        <v>0</v>
      </c>
      <c r="AM3516" s="688">
        <f>IFERROR($H3516/SUMIF($A:$A,$A3516,$H:$H)*SUMIF(Summary!$A$230:$A$266,$A3516,Summary!$P$230:$P$266),0)</f>
        <v>0</v>
      </c>
      <c r="AN3516" s="688">
        <f>IFERROR($H3516/SUMIF($A:$A,$A3516,$H:$H)*(SUMIF(Summary!$A$230:$A$266,$A3516,Summary!$L$230:$L$266)+SUMIF(Summary!$A$281:$A$317,$A3516,Summary!$L$281:$L$317))-AM3516,0)</f>
        <v>0</v>
      </c>
      <c r="AO3516" s="688">
        <f>IFERROR($H3516/SUMIF($A:$A,$A3516,$H:$H)*SUMIF(Summary!$A$230:$A$266,$A3516,Summary!$Q$230:$Q$266),0)</f>
        <v>0</v>
      </c>
      <c r="AP3516" s="688">
        <f>IFERROR($H3516/SUMIF($A:$A,$A3516,$H:$H)*(SUMIF(Summary!$A$230:$A$266,$A3516,Summary!$L$230:$L$266)+SUMIF(Summary!$A$281:$A$317,$A3516,Summary!$L$281:$L$317))-AO3516,0)</f>
        <v>0</v>
      </c>
      <c r="AQ3516" s="306"/>
      <c r="AR3516" s="688">
        <f t="shared" ca="1" si="827"/>
        <v>0</v>
      </c>
      <c r="AS3516" s="688">
        <f t="shared" ca="1" si="828"/>
        <v>0</v>
      </c>
    </row>
    <row r="3517" spans="1:45" x14ac:dyDescent="0.2">
      <c r="A3517" s="423">
        <v>29269</v>
      </c>
      <c r="B3517" s="424">
        <v>3</v>
      </c>
      <c r="C3517" s="425" t="s">
        <v>305</v>
      </c>
      <c r="D3517" s="422">
        <f t="shared" si="814"/>
        <v>45</v>
      </c>
      <c r="E3517" s="422">
        <f t="shared" si="815"/>
        <v>0</v>
      </c>
      <c r="F3517" s="422">
        <f t="shared" si="816"/>
        <v>27</v>
      </c>
      <c r="G3517" s="422">
        <f t="shared" si="817"/>
        <v>0</v>
      </c>
      <c r="H3517" s="22">
        <f t="shared" si="818"/>
        <v>72</v>
      </c>
      <c r="I3517" s="116">
        <v>45</v>
      </c>
      <c r="J3517" s="116">
        <v>0</v>
      </c>
      <c r="K3517" s="116">
        <v>0</v>
      </c>
      <c r="L3517" s="116">
        <v>0</v>
      </c>
      <c r="M3517" s="22">
        <f t="shared" si="819"/>
        <v>45</v>
      </c>
      <c r="N3517" s="116">
        <v>0</v>
      </c>
      <c r="O3517" s="116">
        <v>0</v>
      </c>
      <c r="P3517" s="116">
        <v>27</v>
      </c>
      <c r="Q3517" s="116">
        <v>0</v>
      </c>
      <c r="R3517" s="22">
        <f t="shared" si="820"/>
        <v>27</v>
      </c>
      <c r="S3517" s="116">
        <v>0</v>
      </c>
      <c r="T3517" s="116">
        <v>0</v>
      </c>
      <c r="U3517" s="116">
        <v>0</v>
      </c>
      <c r="V3517" s="116">
        <v>0</v>
      </c>
      <c r="W3517" s="22">
        <f t="shared" si="821"/>
        <v>0</v>
      </c>
      <c r="X3517" s="22">
        <f t="shared" si="822"/>
        <v>3</v>
      </c>
      <c r="Y3517" s="22">
        <f ca="1">OFFSET('Cost Study'!$B$7,'Operations Support'!$C3517,'Operations Support'!$B3517)*$H3517</f>
        <v>432</v>
      </c>
      <c r="Z3517" s="23">
        <f ca="1">Y3517*'Cost Study'!$B$31</f>
        <v>24128.033726149719</v>
      </c>
      <c r="AA3517" s="23">
        <f ca="1">IF(A3517=10298,1.51,1)*IF($B3517&lt;3,$D3517*'Cost Study'!$B$32*OFFSET('Cost Study'!$B$7,'Operations Support'!$C3517,'Operations Support'!$B3517),0)</f>
        <v>0</v>
      </c>
      <c r="AB3517" s="24">
        <f ca="1">AA3517*'Cost Study'!$B$31</f>
        <v>0</v>
      </c>
      <c r="AC3517" s="23">
        <f ca="1">Y3517*'Cost Study'!$B$31</f>
        <v>24128.033726149719</v>
      </c>
      <c r="AD3517" s="24">
        <f ca="1">AA3517*'Cost Study'!$B$31</f>
        <v>0</v>
      </c>
      <c r="AE3517" s="377">
        <f t="shared" ca="1" si="823"/>
        <v>24128.033726149719</v>
      </c>
      <c r="AF3517" s="377">
        <f t="shared" ca="1" si="824"/>
        <v>24128.033726149719</v>
      </c>
      <c r="AH3517" s="688">
        <f>IFERROR($H3517/SUMIF($A:$A,$A3517,$H:$H)*SUMIF(Summary!$A$110:$A$186,$A3517,Summary!$P$110:$P$186),0)</f>
        <v>2070.2688093191455</v>
      </c>
      <c r="AI3517" s="689">
        <f t="shared" ca="1" si="825"/>
        <v>22057.764916830572</v>
      </c>
      <c r="AJ3517" s="688">
        <f>IFERROR(H3517/SUMIF(A:A,A3517,H:H)*SUMIF(Summary!$A$110:$A$186,'Operations Support'!A3517,Summary!$Q$110:$Q$186),0)</f>
        <v>2080.4566907100698</v>
      </c>
      <c r="AK3517" s="688">
        <f t="shared" ca="1" si="826"/>
        <v>22047.577035439648</v>
      </c>
      <c r="AM3517" s="688">
        <f>IFERROR($H3517/SUMIF($A:$A,$A3517,$H:$H)*SUMIF(Summary!$A$230:$A$266,$A3517,Summary!$P$230:$P$266),0)</f>
        <v>391.69775092283049</v>
      </c>
      <c r="AN3517" s="688">
        <f>IFERROR($H3517/SUMIF($A:$A,$A3517,$H:$H)*(SUMIF(Summary!$A$230:$A$266,$A3517,Summary!$L$230:$L$266)+SUMIF(Summary!$A$281:$A$317,$A3517,Summary!$L$281:$L$317))-AM3517,0)</f>
        <v>3431.5951468857716</v>
      </c>
      <c r="AO3517" s="688">
        <f>IFERROR($H3517/SUMIF($A:$A,$A3517,$H:$H)*SUMIF(Summary!$A$230:$A$266,$A3517,Summary!$Q$230:$Q$266),0)</f>
        <v>393.62531231463163</v>
      </c>
      <c r="AP3517" s="688">
        <f>IFERROR($H3517/SUMIF($A:$A,$A3517,$H:$H)*(SUMIF(Summary!$A$230:$A$266,$A3517,Summary!$L$230:$L$266)+SUMIF(Summary!$A$281:$A$317,$A3517,Summary!$L$281:$L$317))-AO3517,0)</f>
        <v>3429.6675854939704</v>
      </c>
      <c r="AQ3517" s="306"/>
      <c r="AR3517" s="688">
        <f t="shared" ca="1" si="827"/>
        <v>25489.360063716344</v>
      </c>
      <c r="AS3517" s="688">
        <f t="shared" ca="1" si="828"/>
        <v>25477.244620933619</v>
      </c>
    </row>
    <row r="3518" spans="1:45" x14ac:dyDescent="0.2">
      <c r="A3518" s="423">
        <v>29269</v>
      </c>
      <c r="B3518" s="424">
        <v>3</v>
      </c>
      <c r="C3518" s="425" t="s">
        <v>306</v>
      </c>
      <c r="D3518" s="422">
        <f t="shared" si="814"/>
        <v>57</v>
      </c>
      <c r="E3518" s="422">
        <f t="shared" si="815"/>
        <v>0</v>
      </c>
      <c r="F3518" s="422">
        <f t="shared" si="816"/>
        <v>0</v>
      </c>
      <c r="G3518" s="422">
        <f t="shared" si="817"/>
        <v>0</v>
      </c>
      <c r="H3518" s="22">
        <f t="shared" si="818"/>
        <v>57</v>
      </c>
      <c r="I3518" s="116">
        <v>0</v>
      </c>
      <c r="J3518" s="116">
        <v>0</v>
      </c>
      <c r="K3518" s="116">
        <v>0</v>
      </c>
      <c r="L3518" s="116">
        <v>0</v>
      </c>
      <c r="M3518" s="22">
        <f t="shared" si="819"/>
        <v>0</v>
      </c>
      <c r="N3518" s="116">
        <v>0</v>
      </c>
      <c r="O3518" s="116">
        <v>0</v>
      </c>
      <c r="P3518" s="116">
        <v>0</v>
      </c>
      <c r="Q3518" s="116">
        <v>0</v>
      </c>
      <c r="R3518" s="22">
        <f t="shared" si="820"/>
        <v>0</v>
      </c>
      <c r="S3518" s="116">
        <v>57</v>
      </c>
      <c r="T3518" s="116">
        <v>0</v>
      </c>
      <c r="U3518" s="116">
        <v>0</v>
      </c>
      <c r="V3518" s="116">
        <v>0</v>
      </c>
      <c r="W3518" s="22">
        <f t="shared" si="821"/>
        <v>57</v>
      </c>
      <c r="X3518" s="22">
        <f t="shared" si="822"/>
        <v>2.375</v>
      </c>
      <c r="Y3518" s="22">
        <f ca="1">OFFSET('Cost Study'!$B$7,'Operations Support'!$C3518,'Operations Support'!$B3518)*$H3518</f>
        <v>174.42000000000002</v>
      </c>
      <c r="Z3518" s="23">
        <f ca="1">Y3518*'Cost Study'!$B$31</f>
        <v>9741.6936169329492</v>
      </c>
      <c r="AA3518" s="23">
        <f ca="1">IF(A3518=10298,1.51,1)*IF($B3518&lt;3,$D3518*'Cost Study'!$B$32*OFFSET('Cost Study'!$B$7,'Operations Support'!$C3518,'Operations Support'!$B3518),0)</f>
        <v>0</v>
      </c>
      <c r="AB3518" s="24">
        <f ca="1">AA3518*'Cost Study'!$B$31</f>
        <v>0</v>
      </c>
      <c r="AC3518" s="23">
        <f ca="1">Y3518*'Cost Study'!$B$31</f>
        <v>9741.6936169329492</v>
      </c>
      <c r="AD3518" s="24">
        <f ca="1">AA3518*'Cost Study'!$B$31</f>
        <v>0</v>
      </c>
      <c r="AE3518" s="377">
        <f t="shared" ca="1" si="823"/>
        <v>9741.6936169329492</v>
      </c>
      <c r="AF3518" s="377">
        <f t="shared" ca="1" si="824"/>
        <v>9741.6936169329492</v>
      </c>
      <c r="AH3518" s="688">
        <f>IFERROR($H3518/SUMIF($A:$A,$A3518,$H:$H)*SUMIF(Summary!$A$110:$A$186,$A3518,Summary!$P$110:$P$186),0)</f>
        <v>1638.9628073776569</v>
      </c>
      <c r="AI3518" s="689">
        <f t="shared" ca="1" si="825"/>
        <v>8102.7308095552926</v>
      </c>
      <c r="AJ3518" s="688">
        <f>IFERROR(H3518/SUMIF(A:A,A3518,H:H)*SUMIF(Summary!$A$110:$A$186,'Operations Support'!A3518,Summary!$Q$110:$Q$186),0)</f>
        <v>1647.0282134788054</v>
      </c>
      <c r="AK3518" s="688">
        <f t="shared" ca="1" si="826"/>
        <v>8094.6654034541443</v>
      </c>
      <c r="AM3518" s="688">
        <f>IFERROR($H3518/SUMIF($A:$A,$A3518,$H:$H)*SUMIF(Summary!$A$230:$A$266,$A3518,Summary!$P$230:$P$266),0)</f>
        <v>310.09405281390747</v>
      </c>
      <c r="AN3518" s="688">
        <f>IFERROR($H3518/SUMIF($A:$A,$A3518,$H:$H)*(SUMIF(Summary!$A$230:$A$266,$A3518,Summary!$L$230:$L$266)+SUMIF(Summary!$A$281:$A$317,$A3518,Summary!$L$281:$L$317))-AM3518,0)</f>
        <v>2716.6794912845694</v>
      </c>
      <c r="AO3518" s="688">
        <f>IFERROR($H3518/SUMIF($A:$A,$A3518,$H:$H)*SUMIF(Summary!$A$230:$A$266,$A3518,Summary!$Q$230:$Q$266),0)</f>
        <v>311.62003891575006</v>
      </c>
      <c r="AP3518" s="688">
        <f>IFERROR($H3518/SUMIF($A:$A,$A3518,$H:$H)*(SUMIF(Summary!$A$230:$A$266,$A3518,Summary!$L$230:$L$266)+SUMIF(Summary!$A$281:$A$317,$A3518,Summary!$L$281:$L$317))-AO3518,0)</f>
        <v>2715.1535051827268</v>
      </c>
      <c r="AQ3518" s="306"/>
      <c r="AR3518" s="688">
        <f t="shared" ca="1" si="827"/>
        <v>10819.410300839862</v>
      </c>
      <c r="AS3518" s="688">
        <f t="shared" ca="1" si="828"/>
        <v>10809.818908636871</v>
      </c>
    </row>
    <row r="3519" spans="1:45" x14ac:dyDescent="0.2">
      <c r="A3519" s="423">
        <v>29269</v>
      </c>
      <c r="B3519" s="424">
        <v>3</v>
      </c>
      <c r="C3519" s="425" t="s">
        <v>307</v>
      </c>
      <c r="D3519" s="422">
        <f t="shared" si="814"/>
        <v>0</v>
      </c>
      <c r="E3519" s="422">
        <f t="shared" si="815"/>
        <v>0</v>
      </c>
      <c r="F3519" s="422">
        <f t="shared" si="816"/>
        <v>0</v>
      </c>
      <c r="G3519" s="422">
        <f t="shared" si="817"/>
        <v>0</v>
      </c>
      <c r="H3519" s="22">
        <f t="shared" si="818"/>
        <v>0</v>
      </c>
      <c r="I3519" s="116">
        <v>0</v>
      </c>
      <c r="J3519" s="116">
        <v>0</v>
      </c>
      <c r="K3519" s="116">
        <v>0</v>
      </c>
      <c r="L3519" s="116">
        <v>0</v>
      </c>
      <c r="M3519" s="22">
        <f t="shared" si="819"/>
        <v>0</v>
      </c>
      <c r="N3519" s="116">
        <v>0</v>
      </c>
      <c r="O3519" s="116">
        <v>0</v>
      </c>
      <c r="P3519" s="116">
        <v>0</v>
      </c>
      <c r="Q3519" s="116">
        <v>0</v>
      </c>
      <c r="R3519" s="22">
        <f t="shared" si="820"/>
        <v>0</v>
      </c>
      <c r="S3519" s="116">
        <v>0</v>
      </c>
      <c r="T3519" s="116">
        <v>0</v>
      </c>
      <c r="U3519" s="116">
        <v>0</v>
      </c>
      <c r="V3519" s="116">
        <v>0</v>
      </c>
      <c r="W3519" s="22">
        <f t="shared" si="821"/>
        <v>0</v>
      </c>
      <c r="X3519" s="22">
        <f t="shared" si="822"/>
        <v>0</v>
      </c>
      <c r="Y3519" s="22">
        <f ca="1">OFFSET('Cost Study'!$B$7,'Operations Support'!$C3519,'Operations Support'!$B3519)*$H3519</f>
        <v>0</v>
      </c>
      <c r="Z3519" s="23">
        <f ca="1">Y3519*'Cost Study'!$B$31</f>
        <v>0</v>
      </c>
      <c r="AA3519" s="23">
        <f ca="1">IF(A3519=10298,1.51,1)*IF($B3519&lt;3,$D3519*'Cost Study'!$B$32*OFFSET('Cost Study'!$B$7,'Operations Support'!$C3519,'Operations Support'!$B3519),0)</f>
        <v>0</v>
      </c>
      <c r="AB3519" s="24">
        <f ca="1">AA3519*'Cost Study'!$B$31</f>
        <v>0</v>
      </c>
      <c r="AC3519" s="23">
        <f ca="1">Y3519*'Cost Study'!$B$31</f>
        <v>0</v>
      </c>
      <c r="AD3519" s="24">
        <f ca="1">AA3519*'Cost Study'!$B$31</f>
        <v>0</v>
      </c>
      <c r="AE3519" s="377">
        <f t="shared" ca="1" si="823"/>
        <v>0</v>
      </c>
      <c r="AF3519" s="377">
        <f t="shared" ca="1" si="824"/>
        <v>0</v>
      </c>
      <c r="AH3519" s="688">
        <f>IFERROR($H3519/SUMIF($A:$A,$A3519,$H:$H)*SUMIF(Summary!$A$110:$A$186,$A3519,Summary!$P$110:$P$186),0)</f>
        <v>0</v>
      </c>
      <c r="AI3519" s="689">
        <f t="shared" ca="1" si="825"/>
        <v>0</v>
      </c>
      <c r="AJ3519" s="688">
        <f>IFERROR(H3519/SUMIF(A:A,A3519,H:H)*SUMIF(Summary!$A$110:$A$186,'Operations Support'!A3519,Summary!$Q$110:$Q$186),0)</f>
        <v>0</v>
      </c>
      <c r="AK3519" s="688">
        <f t="shared" ca="1" si="826"/>
        <v>0</v>
      </c>
      <c r="AM3519" s="688">
        <f>IFERROR($H3519/SUMIF($A:$A,$A3519,$H:$H)*SUMIF(Summary!$A$230:$A$266,$A3519,Summary!$P$230:$P$266),0)</f>
        <v>0</v>
      </c>
      <c r="AN3519" s="688">
        <f>IFERROR($H3519/SUMIF($A:$A,$A3519,$H:$H)*(SUMIF(Summary!$A$230:$A$266,$A3519,Summary!$L$230:$L$266)+SUMIF(Summary!$A$281:$A$317,$A3519,Summary!$L$281:$L$317))-AM3519,0)</f>
        <v>0</v>
      </c>
      <c r="AO3519" s="688">
        <f>IFERROR($H3519/SUMIF($A:$A,$A3519,$H:$H)*SUMIF(Summary!$A$230:$A$266,$A3519,Summary!$Q$230:$Q$266),0)</f>
        <v>0</v>
      </c>
      <c r="AP3519" s="688">
        <f>IFERROR($H3519/SUMIF($A:$A,$A3519,$H:$H)*(SUMIF(Summary!$A$230:$A$266,$A3519,Summary!$L$230:$L$266)+SUMIF(Summary!$A$281:$A$317,$A3519,Summary!$L$281:$L$317))-AO3519,0)</f>
        <v>0</v>
      </c>
      <c r="AQ3519" s="306"/>
      <c r="AR3519" s="688">
        <f t="shared" ca="1" si="827"/>
        <v>0</v>
      </c>
      <c r="AS3519" s="688">
        <f t="shared" ca="1" si="828"/>
        <v>0</v>
      </c>
    </row>
    <row r="3520" spans="1:45" x14ac:dyDescent="0.2">
      <c r="A3520" s="423">
        <v>29269</v>
      </c>
      <c r="B3520" s="424">
        <v>3</v>
      </c>
      <c r="C3520" s="425" t="s">
        <v>308</v>
      </c>
      <c r="D3520" s="422">
        <f t="shared" si="814"/>
        <v>0</v>
      </c>
      <c r="E3520" s="422">
        <f t="shared" si="815"/>
        <v>0</v>
      </c>
      <c r="F3520" s="422">
        <f t="shared" si="816"/>
        <v>0</v>
      </c>
      <c r="G3520" s="422">
        <f t="shared" si="817"/>
        <v>0</v>
      </c>
      <c r="H3520" s="22">
        <f t="shared" si="818"/>
        <v>0</v>
      </c>
      <c r="I3520" s="116">
        <v>0</v>
      </c>
      <c r="J3520" s="116">
        <v>0</v>
      </c>
      <c r="K3520" s="116">
        <v>0</v>
      </c>
      <c r="L3520" s="116">
        <v>0</v>
      </c>
      <c r="M3520" s="22">
        <f t="shared" si="819"/>
        <v>0</v>
      </c>
      <c r="N3520" s="116">
        <v>0</v>
      </c>
      <c r="O3520" s="116">
        <v>0</v>
      </c>
      <c r="P3520" s="116">
        <v>0</v>
      </c>
      <c r="Q3520" s="116">
        <v>0</v>
      </c>
      <c r="R3520" s="22">
        <f t="shared" si="820"/>
        <v>0</v>
      </c>
      <c r="S3520" s="116">
        <v>0</v>
      </c>
      <c r="T3520" s="116">
        <v>0</v>
      </c>
      <c r="U3520" s="116">
        <v>0</v>
      </c>
      <c r="V3520" s="116">
        <v>0</v>
      </c>
      <c r="W3520" s="22">
        <f t="shared" si="821"/>
        <v>0</v>
      </c>
      <c r="X3520" s="22">
        <f t="shared" si="822"/>
        <v>0</v>
      </c>
      <c r="Y3520" s="22">
        <f ca="1">OFFSET('Cost Study'!$B$7,'Operations Support'!$C3520,'Operations Support'!$B3520)*$H3520</f>
        <v>0</v>
      </c>
      <c r="Z3520" s="23">
        <f ca="1">Y3520*'Cost Study'!$B$31</f>
        <v>0</v>
      </c>
      <c r="AA3520" s="23">
        <f ca="1">IF(A3520=10298,1.51,1)*IF($B3520&lt;3,$D3520*'Cost Study'!$B$32*OFFSET('Cost Study'!$B$7,'Operations Support'!$C3520,'Operations Support'!$B3520),0)</f>
        <v>0</v>
      </c>
      <c r="AB3520" s="24">
        <f ca="1">AA3520*'Cost Study'!$B$31</f>
        <v>0</v>
      </c>
      <c r="AC3520" s="23">
        <f ca="1">Y3520*'Cost Study'!$B$31</f>
        <v>0</v>
      </c>
      <c r="AD3520" s="24">
        <f ca="1">AA3520*'Cost Study'!$B$31</f>
        <v>0</v>
      </c>
      <c r="AE3520" s="377">
        <f t="shared" ca="1" si="823"/>
        <v>0</v>
      </c>
      <c r="AF3520" s="377">
        <f t="shared" ca="1" si="824"/>
        <v>0</v>
      </c>
      <c r="AH3520" s="688">
        <f>IFERROR($H3520/SUMIF($A:$A,$A3520,$H:$H)*SUMIF(Summary!$A$110:$A$186,$A3520,Summary!$P$110:$P$186),0)</f>
        <v>0</v>
      </c>
      <c r="AI3520" s="689">
        <f t="shared" ca="1" si="825"/>
        <v>0</v>
      </c>
      <c r="AJ3520" s="688">
        <f>IFERROR(H3520/SUMIF(A:A,A3520,H:H)*SUMIF(Summary!$A$110:$A$186,'Operations Support'!A3520,Summary!$Q$110:$Q$186),0)</f>
        <v>0</v>
      </c>
      <c r="AK3520" s="688">
        <f t="shared" ca="1" si="826"/>
        <v>0</v>
      </c>
      <c r="AM3520" s="688">
        <f>IFERROR($H3520/SUMIF($A:$A,$A3520,$H:$H)*SUMIF(Summary!$A$230:$A$266,$A3520,Summary!$P$230:$P$266),0)</f>
        <v>0</v>
      </c>
      <c r="AN3520" s="688">
        <f>IFERROR($H3520/SUMIF($A:$A,$A3520,$H:$H)*(SUMIF(Summary!$A$230:$A$266,$A3520,Summary!$L$230:$L$266)+SUMIF(Summary!$A$281:$A$317,$A3520,Summary!$L$281:$L$317))-AM3520,0)</f>
        <v>0</v>
      </c>
      <c r="AO3520" s="688">
        <f>IFERROR($H3520/SUMIF($A:$A,$A3520,$H:$H)*SUMIF(Summary!$A$230:$A$266,$A3520,Summary!$Q$230:$Q$266),0)</f>
        <v>0</v>
      </c>
      <c r="AP3520" s="688">
        <f>IFERROR($H3520/SUMIF($A:$A,$A3520,$H:$H)*(SUMIF(Summary!$A$230:$A$266,$A3520,Summary!$L$230:$L$266)+SUMIF(Summary!$A$281:$A$317,$A3520,Summary!$L$281:$L$317))-AO3520,0)</f>
        <v>0</v>
      </c>
      <c r="AQ3520" s="306"/>
      <c r="AR3520" s="688">
        <f t="shared" ca="1" si="827"/>
        <v>0</v>
      </c>
      <c r="AS3520" s="688">
        <f t="shared" ca="1" si="828"/>
        <v>0</v>
      </c>
    </row>
    <row r="3521" spans="1:45" x14ac:dyDescent="0.2">
      <c r="A3521" s="423">
        <v>29269</v>
      </c>
      <c r="B3521" s="424">
        <v>3</v>
      </c>
      <c r="C3521" s="425" t="s">
        <v>309</v>
      </c>
      <c r="D3521" s="422">
        <f t="shared" si="814"/>
        <v>0</v>
      </c>
      <c r="E3521" s="422">
        <f t="shared" si="815"/>
        <v>0</v>
      </c>
      <c r="F3521" s="422">
        <f t="shared" si="816"/>
        <v>0</v>
      </c>
      <c r="G3521" s="422">
        <f t="shared" si="817"/>
        <v>0</v>
      </c>
      <c r="H3521" s="22">
        <f t="shared" si="818"/>
        <v>0</v>
      </c>
      <c r="I3521" s="116">
        <v>0</v>
      </c>
      <c r="J3521" s="116">
        <v>0</v>
      </c>
      <c r="K3521" s="116">
        <v>0</v>
      </c>
      <c r="L3521" s="116">
        <v>0</v>
      </c>
      <c r="M3521" s="22">
        <f t="shared" si="819"/>
        <v>0</v>
      </c>
      <c r="N3521" s="116">
        <v>0</v>
      </c>
      <c r="O3521" s="116">
        <v>0</v>
      </c>
      <c r="P3521" s="116">
        <v>0</v>
      </c>
      <c r="Q3521" s="116">
        <v>0</v>
      </c>
      <c r="R3521" s="22">
        <f t="shared" si="820"/>
        <v>0</v>
      </c>
      <c r="S3521" s="116">
        <v>0</v>
      </c>
      <c r="T3521" s="116">
        <v>0</v>
      </c>
      <c r="U3521" s="116">
        <v>0</v>
      </c>
      <c r="V3521" s="116">
        <v>0</v>
      </c>
      <c r="W3521" s="22">
        <f t="shared" si="821"/>
        <v>0</v>
      </c>
      <c r="X3521" s="22">
        <f t="shared" si="822"/>
        <v>0</v>
      </c>
      <c r="Y3521" s="22">
        <f ca="1">OFFSET('Cost Study'!$B$7,'Operations Support'!$C3521,'Operations Support'!$B3521)*$H3521</f>
        <v>0</v>
      </c>
      <c r="Z3521" s="23">
        <f ca="1">Y3521*'Cost Study'!$B$31</f>
        <v>0</v>
      </c>
      <c r="AA3521" s="23">
        <f ca="1">IF(A3521=10298,1.51,1)*IF($B3521&lt;3,$D3521*'Cost Study'!$B$32*OFFSET('Cost Study'!$B$7,'Operations Support'!$C3521,'Operations Support'!$B3521),0)</f>
        <v>0</v>
      </c>
      <c r="AB3521" s="24">
        <f ca="1">AA3521*'Cost Study'!$B$31</f>
        <v>0</v>
      </c>
      <c r="AC3521" s="23">
        <f ca="1">Y3521*'Cost Study'!$B$31</f>
        <v>0</v>
      </c>
      <c r="AD3521" s="24">
        <f ca="1">AA3521*'Cost Study'!$B$31</f>
        <v>0</v>
      </c>
      <c r="AE3521" s="377">
        <f t="shared" ca="1" si="823"/>
        <v>0</v>
      </c>
      <c r="AF3521" s="377">
        <f t="shared" ca="1" si="824"/>
        <v>0</v>
      </c>
      <c r="AH3521" s="688">
        <f>IFERROR($H3521/SUMIF($A:$A,$A3521,$H:$H)*SUMIF(Summary!$A$110:$A$186,$A3521,Summary!$P$110:$P$186),0)</f>
        <v>0</v>
      </c>
      <c r="AI3521" s="689">
        <f t="shared" ca="1" si="825"/>
        <v>0</v>
      </c>
      <c r="AJ3521" s="688">
        <f>IFERROR(H3521/SUMIF(A:A,A3521,H:H)*SUMIF(Summary!$A$110:$A$186,'Operations Support'!A3521,Summary!$Q$110:$Q$186),0)</f>
        <v>0</v>
      </c>
      <c r="AK3521" s="688">
        <f t="shared" ca="1" si="826"/>
        <v>0</v>
      </c>
      <c r="AM3521" s="688">
        <f>IFERROR($H3521/SUMIF($A:$A,$A3521,$H:$H)*SUMIF(Summary!$A$230:$A$266,$A3521,Summary!$P$230:$P$266),0)</f>
        <v>0</v>
      </c>
      <c r="AN3521" s="688">
        <f>IFERROR($H3521/SUMIF($A:$A,$A3521,$H:$H)*(SUMIF(Summary!$A$230:$A$266,$A3521,Summary!$L$230:$L$266)+SUMIF(Summary!$A$281:$A$317,$A3521,Summary!$L$281:$L$317))-AM3521,0)</f>
        <v>0</v>
      </c>
      <c r="AO3521" s="688">
        <f>IFERROR($H3521/SUMIF($A:$A,$A3521,$H:$H)*SUMIF(Summary!$A$230:$A$266,$A3521,Summary!$Q$230:$Q$266),0)</f>
        <v>0</v>
      </c>
      <c r="AP3521" s="688">
        <f>IFERROR($H3521/SUMIF($A:$A,$A3521,$H:$H)*(SUMIF(Summary!$A$230:$A$266,$A3521,Summary!$L$230:$L$266)+SUMIF(Summary!$A$281:$A$317,$A3521,Summary!$L$281:$L$317))-AO3521,0)</f>
        <v>0</v>
      </c>
      <c r="AQ3521" s="306"/>
      <c r="AR3521" s="688">
        <f t="shared" ca="1" si="827"/>
        <v>0</v>
      </c>
      <c r="AS3521" s="688">
        <f t="shared" ca="1" si="828"/>
        <v>0</v>
      </c>
    </row>
    <row r="3522" spans="1:45" x14ac:dyDescent="0.2">
      <c r="A3522" s="423">
        <v>29269</v>
      </c>
      <c r="B3522" s="424">
        <v>3</v>
      </c>
      <c r="C3522" s="425" t="s">
        <v>310</v>
      </c>
      <c r="D3522" s="422">
        <f t="shared" si="814"/>
        <v>0</v>
      </c>
      <c r="E3522" s="422">
        <f t="shared" si="815"/>
        <v>0</v>
      </c>
      <c r="F3522" s="422">
        <f t="shared" si="816"/>
        <v>0</v>
      </c>
      <c r="G3522" s="422">
        <f t="shared" si="817"/>
        <v>0</v>
      </c>
      <c r="H3522" s="22">
        <f t="shared" si="818"/>
        <v>0</v>
      </c>
      <c r="I3522" s="116">
        <v>0</v>
      </c>
      <c r="J3522" s="116">
        <v>0</v>
      </c>
      <c r="K3522" s="116">
        <v>0</v>
      </c>
      <c r="L3522" s="116">
        <v>0</v>
      </c>
      <c r="M3522" s="22">
        <f t="shared" si="819"/>
        <v>0</v>
      </c>
      <c r="N3522" s="116">
        <v>0</v>
      </c>
      <c r="O3522" s="116">
        <v>0</v>
      </c>
      <c r="P3522" s="116">
        <v>0</v>
      </c>
      <c r="Q3522" s="116">
        <v>0</v>
      </c>
      <c r="R3522" s="22">
        <f t="shared" si="820"/>
        <v>0</v>
      </c>
      <c r="S3522" s="116">
        <v>0</v>
      </c>
      <c r="T3522" s="116">
        <v>0</v>
      </c>
      <c r="U3522" s="116">
        <v>0</v>
      </c>
      <c r="V3522" s="116">
        <v>0</v>
      </c>
      <c r="W3522" s="22">
        <f t="shared" si="821"/>
        <v>0</v>
      </c>
      <c r="X3522" s="22">
        <f t="shared" si="822"/>
        <v>0</v>
      </c>
      <c r="Y3522" s="22">
        <f ca="1">OFFSET('Cost Study'!$B$7,'Operations Support'!$C3522,'Operations Support'!$B3522)*$H3522</f>
        <v>0</v>
      </c>
      <c r="Z3522" s="23">
        <f ca="1">Y3522*'Cost Study'!$B$31</f>
        <v>0</v>
      </c>
      <c r="AA3522" s="23">
        <f ca="1">IF(A3522=10298,1.51,1)*IF($B3522&lt;3,$D3522*'Cost Study'!$B$32*OFFSET('Cost Study'!$B$7,'Operations Support'!$C3522,'Operations Support'!$B3522),0)</f>
        <v>0</v>
      </c>
      <c r="AB3522" s="24">
        <f ca="1">AA3522*'Cost Study'!$B$31</f>
        <v>0</v>
      </c>
      <c r="AC3522" s="23">
        <f ca="1">Y3522*'Cost Study'!$B$31</f>
        <v>0</v>
      </c>
      <c r="AD3522" s="24">
        <f ca="1">AA3522*'Cost Study'!$B$31</f>
        <v>0</v>
      </c>
      <c r="AE3522" s="377">
        <f t="shared" ca="1" si="823"/>
        <v>0</v>
      </c>
      <c r="AF3522" s="377">
        <f t="shared" ca="1" si="824"/>
        <v>0</v>
      </c>
      <c r="AH3522" s="688">
        <f>IFERROR($H3522/SUMIF($A:$A,$A3522,$H:$H)*SUMIF(Summary!$A$110:$A$186,$A3522,Summary!$P$110:$P$186),0)</f>
        <v>0</v>
      </c>
      <c r="AI3522" s="689">
        <f t="shared" ca="1" si="825"/>
        <v>0</v>
      </c>
      <c r="AJ3522" s="688">
        <f>IFERROR(H3522/SUMIF(A:A,A3522,H:H)*SUMIF(Summary!$A$110:$A$186,'Operations Support'!A3522,Summary!$Q$110:$Q$186),0)</f>
        <v>0</v>
      </c>
      <c r="AK3522" s="688">
        <f t="shared" ca="1" si="826"/>
        <v>0</v>
      </c>
      <c r="AM3522" s="688">
        <f>IFERROR($H3522/SUMIF($A:$A,$A3522,$H:$H)*SUMIF(Summary!$A$230:$A$266,$A3522,Summary!$P$230:$P$266),0)</f>
        <v>0</v>
      </c>
      <c r="AN3522" s="688">
        <f>IFERROR($H3522/SUMIF($A:$A,$A3522,$H:$H)*(SUMIF(Summary!$A$230:$A$266,$A3522,Summary!$L$230:$L$266)+SUMIF(Summary!$A$281:$A$317,$A3522,Summary!$L$281:$L$317))-AM3522,0)</f>
        <v>0</v>
      </c>
      <c r="AO3522" s="688">
        <f>IFERROR($H3522/SUMIF($A:$A,$A3522,$H:$H)*SUMIF(Summary!$A$230:$A$266,$A3522,Summary!$Q$230:$Q$266),0)</f>
        <v>0</v>
      </c>
      <c r="AP3522" s="688">
        <f>IFERROR($H3522/SUMIF($A:$A,$A3522,$H:$H)*(SUMIF(Summary!$A$230:$A$266,$A3522,Summary!$L$230:$L$266)+SUMIF(Summary!$A$281:$A$317,$A3522,Summary!$L$281:$L$317))-AO3522,0)</f>
        <v>0</v>
      </c>
      <c r="AQ3522" s="306"/>
      <c r="AR3522" s="688">
        <f t="shared" ca="1" si="827"/>
        <v>0</v>
      </c>
      <c r="AS3522" s="688">
        <f t="shared" ca="1" si="828"/>
        <v>0</v>
      </c>
    </row>
    <row r="3523" spans="1:45" x14ac:dyDescent="0.2">
      <c r="A3523" s="423">
        <v>29269</v>
      </c>
      <c r="B3523" s="424">
        <v>3</v>
      </c>
      <c r="C3523" s="425" t="s">
        <v>311</v>
      </c>
      <c r="D3523" s="422">
        <f t="shared" si="814"/>
        <v>0</v>
      </c>
      <c r="E3523" s="422">
        <f t="shared" si="815"/>
        <v>0</v>
      </c>
      <c r="F3523" s="422">
        <f t="shared" si="816"/>
        <v>0</v>
      </c>
      <c r="G3523" s="422">
        <f t="shared" si="817"/>
        <v>0</v>
      </c>
      <c r="H3523" s="22">
        <f t="shared" si="818"/>
        <v>0</v>
      </c>
      <c r="I3523" s="116">
        <v>0</v>
      </c>
      <c r="J3523" s="116">
        <v>0</v>
      </c>
      <c r="K3523" s="116">
        <v>0</v>
      </c>
      <c r="L3523" s="116">
        <v>0</v>
      </c>
      <c r="M3523" s="22">
        <f t="shared" si="819"/>
        <v>0</v>
      </c>
      <c r="N3523" s="116">
        <v>0</v>
      </c>
      <c r="O3523" s="116">
        <v>0</v>
      </c>
      <c r="P3523" s="116">
        <v>0</v>
      </c>
      <c r="Q3523" s="116">
        <v>0</v>
      </c>
      <c r="R3523" s="22">
        <f t="shared" si="820"/>
        <v>0</v>
      </c>
      <c r="S3523" s="116">
        <v>0</v>
      </c>
      <c r="T3523" s="116">
        <v>0</v>
      </c>
      <c r="U3523" s="116">
        <v>0</v>
      </c>
      <c r="V3523" s="116">
        <v>0</v>
      </c>
      <c r="W3523" s="22">
        <f t="shared" si="821"/>
        <v>0</v>
      </c>
      <c r="X3523" s="22">
        <f t="shared" si="822"/>
        <v>0</v>
      </c>
      <c r="Y3523" s="22">
        <f ca="1">OFFSET('Cost Study'!$B$7,'Operations Support'!$C3523,'Operations Support'!$B3523)*$H3523</f>
        <v>0</v>
      </c>
      <c r="Z3523" s="23">
        <f ca="1">Y3523*'Cost Study'!$B$31</f>
        <v>0</v>
      </c>
      <c r="AA3523" s="23">
        <f ca="1">IF(A3523=10298,1.51,1)*IF($B3523&lt;3,$D3523*'Cost Study'!$B$32*OFFSET('Cost Study'!$B$7,'Operations Support'!$C3523,'Operations Support'!$B3523),0)</f>
        <v>0</v>
      </c>
      <c r="AB3523" s="24">
        <f ca="1">AA3523*'Cost Study'!$B$31</f>
        <v>0</v>
      </c>
      <c r="AC3523" s="23">
        <f ca="1">Y3523*'Cost Study'!$B$31</f>
        <v>0</v>
      </c>
      <c r="AD3523" s="24">
        <f ca="1">AA3523*'Cost Study'!$B$31</f>
        <v>0</v>
      </c>
      <c r="AE3523" s="377">
        <f t="shared" ca="1" si="823"/>
        <v>0</v>
      </c>
      <c r="AF3523" s="377">
        <f t="shared" ca="1" si="824"/>
        <v>0</v>
      </c>
      <c r="AH3523" s="688">
        <f>IFERROR($H3523/SUMIF($A:$A,$A3523,$H:$H)*SUMIF(Summary!$A$110:$A$186,$A3523,Summary!$P$110:$P$186),0)</f>
        <v>0</v>
      </c>
      <c r="AI3523" s="689">
        <f t="shared" ca="1" si="825"/>
        <v>0</v>
      </c>
      <c r="AJ3523" s="688">
        <f>IFERROR(H3523/SUMIF(A:A,A3523,H:H)*SUMIF(Summary!$A$110:$A$186,'Operations Support'!A3523,Summary!$Q$110:$Q$186),0)</f>
        <v>0</v>
      </c>
      <c r="AK3523" s="688">
        <f t="shared" ca="1" si="826"/>
        <v>0</v>
      </c>
      <c r="AM3523" s="688">
        <f>IFERROR($H3523/SUMIF($A:$A,$A3523,$H:$H)*SUMIF(Summary!$A$230:$A$266,$A3523,Summary!$P$230:$P$266),0)</f>
        <v>0</v>
      </c>
      <c r="AN3523" s="688">
        <f>IFERROR($H3523/SUMIF($A:$A,$A3523,$H:$H)*(SUMIF(Summary!$A$230:$A$266,$A3523,Summary!$L$230:$L$266)+SUMIF(Summary!$A$281:$A$317,$A3523,Summary!$L$281:$L$317))-AM3523,0)</f>
        <v>0</v>
      </c>
      <c r="AO3523" s="688">
        <f>IFERROR($H3523/SUMIF($A:$A,$A3523,$H:$H)*SUMIF(Summary!$A$230:$A$266,$A3523,Summary!$Q$230:$Q$266),0)</f>
        <v>0</v>
      </c>
      <c r="AP3523" s="688">
        <f>IFERROR($H3523/SUMIF($A:$A,$A3523,$H:$H)*(SUMIF(Summary!$A$230:$A$266,$A3523,Summary!$L$230:$L$266)+SUMIF(Summary!$A$281:$A$317,$A3523,Summary!$L$281:$L$317))-AO3523,0)</f>
        <v>0</v>
      </c>
      <c r="AQ3523" s="306"/>
      <c r="AR3523" s="688">
        <f t="shared" ca="1" si="827"/>
        <v>0</v>
      </c>
      <c r="AS3523" s="688">
        <f t="shared" ca="1" si="828"/>
        <v>0</v>
      </c>
    </row>
    <row r="3524" spans="1:45" x14ac:dyDescent="0.2">
      <c r="A3524" s="423">
        <v>29269</v>
      </c>
      <c r="B3524" s="424">
        <v>3</v>
      </c>
      <c r="C3524" s="425" t="s">
        <v>312</v>
      </c>
      <c r="D3524" s="422">
        <f t="shared" si="814"/>
        <v>0</v>
      </c>
      <c r="E3524" s="422">
        <f t="shared" si="815"/>
        <v>0</v>
      </c>
      <c r="F3524" s="422">
        <f t="shared" si="816"/>
        <v>0</v>
      </c>
      <c r="G3524" s="422">
        <f t="shared" si="817"/>
        <v>0</v>
      </c>
      <c r="H3524" s="22">
        <f t="shared" si="818"/>
        <v>0</v>
      </c>
      <c r="I3524" s="116">
        <v>0</v>
      </c>
      <c r="J3524" s="116">
        <v>0</v>
      </c>
      <c r="K3524" s="116">
        <v>0</v>
      </c>
      <c r="L3524" s="116">
        <v>0</v>
      </c>
      <c r="M3524" s="22">
        <f t="shared" si="819"/>
        <v>0</v>
      </c>
      <c r="N3524" s="116">
        <v>0</v>
      </c>
      <c r="O3524" s="116">
        <v>0</v>
      </c>
      <c r="P3524" s="116">
        <v>0</v>
      </c>
      <c r="Q3524" s="116">
        <v>0</v>
      </c>
      <c r="R3524" s="22">
        <f t="shared" si="820"/>
        <v>0</v>
      </c>
      <c r="S3524" s="116">
        <v>0</v>
      </c>
      <c r="T3524" s="116">
        <v>0</v>
      </c>
      <c r="U3524" s="116">
        <v>0</v>
      </c>
      <c r="V3524" s="116">
        <v>0</v>
      </c>
      <c r="W3524" s="22">
        <f t="shared" si="821"/>
        <v>0</v>
      </c>
      <c r="X3524" s="22">
        <f t="shared" si="822"/>
        <v>0</v>
      </c>
      <c r="Y3524" s="22">
        <f ca="1">OFFSET('Cost Study'!$B$7,'Operations Support'!$C3524,'Operations Support'!$B3524)*$H3524</f>
        <v>0</v>
      </c>
      <c r="Z3524" s="23">
        <f ca="1">Y3524*'Cost Study'!$B$31</f>
        <v>0</v>
      </c>
      <c r="AA3524" s="23">
        <f ca="1">IF(A3524=10298,1.51,1)*IF($B3524&lt;3,$D3524*'Cost Study'!$B$32*OFFSET('Cost Study'!$B$7,'Operations Support'!$C3524,'Operations Support'!$B3524),0)</f>
        <v>0</v>
      </c>
      <c r="AB3524" s="24">
        <f ca="1">AA3524*'Cost Study'!$B$31</f>
        <v>0</v>
      </c>
      <c r="AC3524" s="23">
        <f ca="1">Y3524*'Cost Study'!$B$31</f>
        <v>0</v>
      </c>
      <c r="AD3524" s="24">
        <f ca="1">AA3524*'Cost Study'!$B$31</f>
        <v>0</v>
      </c>
      <c r="AE3524" s="377">
        <f t="shared" ca="1" si="823"/>
        <v>0</v>
      </c>
      <c r="AF3524" s="377">
        <f t="shared" ca="1" si="824"/>
        <v>0</v>
      </c>
      <c r="AH3524" s="688">
        <f>IFERROR($H3524/SUMIF($A:$A,$A3524,$H:$H)*SUMIF(Summary!$A$110:$A$186,$A3524,Summary!$P$110:$P$186),0)</f>
        <v>0</v>
      </c>
      <c r="AI3524" s="689">
        <f t="shared" ca="1" si="825"/>
        <v>0</v>
      </c>
      <c r="AJ3524" s="688">
        <f>IFERROR(H3524/SUMIF(A:A,A3524,H:H)*SUMIF(Summary!$A$110:$A$186,'Operations Support'!A3524,Summary!$Q$110:$Q$186),0)</f>
        <v>0</v>
      </c>
      <c r="AK3524" s="688">
        <f t="shared" ca="1" si="826"/>
        <v>0</v>
      </c>
      <c r="AM3524" s="688">
        <f>IFERROR($H3524/SUMIF($A:$A,$A3524,$H:$H)*SUMIF(Summary!$A$230:$A$266,$A3524,Summary!$P$230:$P$266),0)</f>
        <v>0</v>
      </c>
      <c r="AN3524" s="688">
        <f>IFERROR($H3524/SUMIF($A:$A,$A3524,$H:$H)*(SUMIF(Summary!$A$230:$A$266,$A3524,Summary!$L$230:$L$266)+SUMIF(Summary!$A$281:$A$317,$A3524,Summary!$L$281:$L$317))-AM3524,0)</f>
        <v>0</v>
      </c>
      <c r="AO3524" s="688">
        <f>IFERROR($H3524/SUMIF($A:$A,$A3524,$H:$H)*SUMIF(Summary!$A$230:$A$266,$A3524,Summary!$Q$230:$Q$266),0)</f>
        <v>0</v>
      </c>
      <c r="AP3524" s="688">
        <f>IFERROR($H3524/SUMIF($A:$A,$A3524,$H:$H)*(SUMIF(Summary!$A$230:$A$266,$A3524,Summary!$L$230:$L$266)+SUMIF(Summary!$A$281:$A$317,$A3524,Summary!$L$281:$L$317))-AO3524,0)</f>
        <v>0</v>
      </c>
      <c r="AQ3524" s="306"/>
      <c r="AR3524" s="688">
        <f t="shared" ca="1" si="827"/>
        <v>0</v>
      </c>
      <c r="AS3524" s="688">
        <f t="shared" ca="1" si="828"/>
        <v>0</v>
      </c>
    </row>
    <row r="3525" spans="1:45" x14ac:dyDescent="0.2">
      <c r="A3525" s="423">
        <v>29269</v>
      </c>
      <c r="B3525" s="424">
        <v>3</v>
      </c>
      <c r="C3525" s="425" t="s">
        <v>313</v>
      </c>
      <c r="D3525" s="422">
        <f t="shared" ref="D3525:D3588" si="829">I3525+N3525+S3525</f>
        <v>0</v>
      </c>
      <c r="E3525" s="422">
        <f t="shared" ref="E3525:E3588" si="830">J3525+O3525+T3525</f>
        <v>0</v>
      </c>
      <c r="F3525" s="422">
        <f t="shared" ref="F3525:F3588" si="831">K3525+P3525+U3525</f>
        <v>0</v>
      </c>
      <c r="G3525" s="422">
        <f t="shared" ref="G3525:G3588" si="832">L3525+Q3525+V3525</f>
        <v>0</v>
      </c>
      <c r="H3525" s="22">
        <f t="shared" ref="H3525:H3588" si="833">(SUM(D3525:F3525)-G3525)*IF(A3525=10298,1.51,1)</f>
        <v>0</v>
      </c>
      <c r="I3525" s="116">
        <v>0</v>
      </c>
      <c r="J3525" s="116">
        <v>0</v>
      </c>
      <c r="K3525" s="116">
        <v>0</v>
      </c>
      <c r="L3525" s="116">
        <v>0</v>
      </c>
      <c r="M3525" s="22">
        <f t="shared" ref="M3525:M3588" si="834">SUM(I3525:K3525)-L3525</f>
        <v>0</v>
      </c>
      <c r="N3525" s="116">
        <v>0</v>
      </c>
      <c r="O3525" s="116">
        <v>0</v>
      </c>
      <c r="P3525" s="116">
        <v>0</v>
      </c>
      <c r="Q3525" s="116">
        <v>0</v>
      </c>
      <c r="R3525" s="22">
        <f t="shared" ref="R3525:R3588" si="835">SUM(N3525:P3525)-Q3525</f>
        <v>0</v>
      </c>
      <c r="S3525" s="116">
        <v>0</v>
      </c>
      <c r="T3525" s="116">
        <v>0</v>
      </c>
      <c r="U3525" s="116">
        <v>0</v>
      </c>
      <c r="V3525" s="116">
        <v>0</v>
      </c>
      <c r="W3525" s="22">
        <f t="shared" ref="W3525:W3588" si="836">SUM(S3525:U3525)-V3525</f>
        <v>0</v>
      </c>
      <c r="X3525" s="22">
        <f t="shared" ref="X3525:X3588" si="837">IF(OR(B3525=1,B3525=2),H3525/30,IF(OR(B3525=3,B3525=5),H3525/24,IF(B3525=4,H3525/18,0)))</f>
        <v>0</v>
      </c>
      <c r="Y3525" s="22">
        <f ca="1">OFFSET('Cost Study'!$B$7,'Operations Support'!$C3525,'Operations Support'!$B3525)*$H3525</f>
        <v>0</v>
      </c>
      <c r="Z3525" s="23">
        <f ca="1">Y3525*'Cost Study'!$B$31</f>
        <v>0</v>
      </c>
      <c r="AA3525" s="23">
        <f ca="1">IF(A3525=10298,1.51,1)*IF($B3525&lt;3,$D3525*'Cost Study'!$B$32*OFFSET('Cost Study'!$B$7,'Operations Support'!$C3525,'Operations Support'!$B3525),0)</f>
        <v>0</v>
      </c>
      <c r="AB3525" s="24">
        <f ca="1">AA3525*'Cost Study'!$B$31</f>
        <v>0</v>
      </c>
      <c r="AC3525" s="23">
        <f ca="1">Y3525*'Cost Study'!$B$31</f>
        <v>0</v>
      </c>
      <c r="AD3525" s="24">
        <f ca="1">AA3525*'Cost Study'!$B$31</f>
        <v>0</v>
      </c>
      <c r="AE3525" s="377">
        <f t="shared" ref="AE3525:AE3588" ca="1" si="838">Z3525+AB3525</f>
        <v>0</v>
      </c>
      <c r="AF3525" s="377">
        <f t="shared" ref="AF3525:AF3588" ca="1" si="839">AC3525+AD3525</f>
        <v>0</v>
      </c>
      <c r="AH3525" s="688">
        <f>IFERROR($H3525/SUMIF($A:$A,$A3525,$H:$H)*SUMIF(Summary!$A$110:$A$186,$A3525,Summary!$P$110:$P$186),0)</f>
        <v>0</v>
      </c>
      <c r="AI3525" s="689">
        <f t="shared" ca="1" si="825"/>
        <v>0</v>
      </c>
      <c r="AJ3525" s="688">
        <f>IFERROR(H3525/SUMIF(A:A,A3525,H:H)*SUMIF(Summary!$A$110:$A$186,'Operations Support'!A3525,Summary!$Q$110:$Q$186),0)</f>
        <v>0</v>
      </c>
      <c r="AK3525" s="688">
        <f t="shared" ca="1" si="826"/>
        <v>0</v>
      </c>
      <c r="AM3525" s="688">
        <f>IFERROR($H3525/SUMIF($A:$A,$A3525,$H:$H)*SUMIF(Summary!$A$230:$A$266,$A3525,Summary!$P$230:$P$266),0)</f>
        <v>0</v>
      </c>
      <c r="AN3525" s="688">
        <f>IFERROR($H3525/SUMIF($A:$A,$A3525,$H:$H)*(SUMIF(Summary!$A$230:$A$266,$A3525,Summary!$L$230:$L$266)+SUMIF(Summary!$A$281:$A$317,$A3525,Summary!$L$281:$L$317))-AM3525,0)</f>
        <v>0</v>
      </c>
      <c r="AO3525" s="688">
        <f>IFERROR($H3525/SUMIF($A:$A,$A3525,$H:$H)*SUMIF(Summary!$A$230:$A$266,$A3525,Summary!$Q$230:$Q$266),0)</f>
        <v>0</v>
      </c>
      <c r="AP3525" s="688">
        <f>IFERROR($H3525/SUMIF($A:$A,$A3525,$H:$H)*(SUMIF(Summary!$A$230:$A$266,$A3525,Summary!$L$230:$L$266)+SUMIF(Summary!$A$281:$A$317,$A3525,Summary!$L$281:$L$317))-AO3525,0)</f>
        <v>0</v>
      </c>
      <c r="AQ3525" s="306"/>
      <c r="AR3525" s="688">
        <f t="shared" ca="1" si="827"/>
        <v>0</v>
      </c>
      <c r="AS3525" s="688">
        <f t="shared" ca="1" si="828"/>
        <v>0</v>
      </c>
    </row>
    <row r="3526" spans="1:45" x14ac:dyDescent="0.2">
      <c r="A3526" s="423">
        <v>29269</v>
      </c>
      <c r="B3526" s="424">
        <v>3</v>
      </c>
      <c r="C3526" s="425" t="s">
        <v>314</v>
      </c>
      <c r="D3526" s="422">
        <f t="shared" si="829"/>
        <v>0</v>
      </c>
      <c r="E3526" s="422">
        <f t="shared" si="830"/>
        <v>0</v>
      </c>
      <c r="F3526" s="422">
        <f t="shared" si="831"/>
        <v>0</v>
      </c>
      <c r="G3526" s="422">
        <f t="shared" si="832"/>
        <v>0</v>
      </c>
      <c r="H3526" s="22">
        <f t="shared" si="833"/>
        <v>0</v>
      </c>
      <c r="I3526" s="116">
        <v>0</v>
      </c>
      <c r="J3526" s="116">
        <v>0</v>
      </c>
      <c r="K3526" s="116">
        <v>0</v>
      </c>
      <c r="L3526" s="116">
        <v>0</v>
      </c>
      <c r="M3526" s="22">
        <f t="shared" si="834"/>
        <v>0</v>
      </c>
      <c r="N3526" s="116">
        <v>0</v>
      </c>
      <c r="O3526" s="116">
        <v>0</v>
      </c>
      <c r="P3526" s="116">
        <v>0</v>
      </c>
      <c r="Q3526" s="116">
        <v>0</v>
      </c>
      <c r="R3526" s="22">
        <f t="shared" si="835"/>
        <v>0</v>
      </c>
      <c r="S3526" s="116">
        <v>0</v>
      </c>
      <c r="T3526" s="116">
        <v>0</v>
      </c>
      <c r="U3526" s="116">
        <v>0</v>
      </c>
      <c r="V3526" s="116">
        <v>0</v>
      </c>
      <c r="W3526" s="22">
        <f t="shared" si="836"/>
        <v>0</v>
      </c>
      <c r="X3526" s="22">
        <f t="shared" si="837"/>
        <v>0</v>
      </c>
      <c r="Y3526" s="22">
        <f ca="1">OFFSET('Cost Study'!$B$7,'Operations Support'!$C3526,'Operations Support'!$B3526)*$H3526</f>
        <v>0</v>
      </c>
      <c r="Z3526" s="23">
        <f ca="1">Y3526*'Cost Study'!$B$31</f>
        <v>0</v>
      </c>
      <c r="AA3526" s="23">
        <f ca="1">IF(A3526=10298,1.51,1)*IF($B3526&lt;3,$D3526*'Cost Study'!$B$32*OFFSET('Cost Study'!$B$7,'Operations Support'!$C3526,'Operations Support'!$B3526),0)</f>
        <v>0</v>
      </c>
      <c r="AB3526" s="24">
        <f ca="1">AA3526*'Cost Study'!$B$31</f>
        <v>0</v>
      </c>
      <c r="AC3526" s="23">
        <f ca="1">Y3526*'Cost Study'!$B$31</f>
        <v>0</v>
      </c>
      <c r="AD3526" s="24">
        <f ca="1">AA3526*'Cost Study'!$B$31</f>
        <v>0</v>
      </c>
      <c r="AE3526" s="377">
        <f t="shared" ca="1" si="838"/>
        <v>0</v>
      </c>
      <c r="AF3526" s="377">
        <f t="shared" ca="1" si="839"/>
        <v>0</v>
      </c>
      <c r="AH3526" s="688">
        <f>IFERROR($H3526/SUMIF($A:$A,$A3526,$H:$H)*SUMIF(Summary!$A$110:$A$186,$A3526,Summary!$P$110:$P$186),0)</f>
        <v>0</v>
      </c>
      <c r="AI3526" s="689">
        <f t="shared" ca="1" si="825"/>
        <v>0</v>
      </c>
      <c r="AJ3526" s="688">
        <f>IFERROR(H3526/SUMIF(A:A,A3526,H:H)*SUMIF(Summary!$A$110:$A$186,'Operations Support'!A3526,Summary!$Q$110:$Q$186),0)</f>
        <v>0</v>
      </c>
      <c r="AK3526" s="688">
        <f t="shared" ca="1" si="826"/>
        <v>0</v>
      </c>
      <c r="AM3526" s="688">
        <f>IFERROR($H3526/SUMIF($A:$A,$A3526,$H:$H)*SUMIF(Summary!$A$230:$A$266,$A3526,Summary!$P$230:$P$266),0)</f>
        <v>0</v>
      </c>
      <c r="AN3526" s="688">
        <f>IFERROR($H3526/SUMIF($A:$A,$A3526,$H:$H)*(SUMIF(Summary!$A$230:$A$266,$A3526,Summary!$L$230:$L$266)+SUMIF(Summary!$A$281:$A$317,$A3526,Summary!$L$281:$L$317))-AM3526,0)</f>
        <v>0</v>
      </c>
      <c r="AO3526" s="688">
        <f>IFERROR($H3526/SUMIF($A:$A,$A3526,$H:$H)*SUMIF(Summary!$A$230:$A$266,$A3526,Summary!$Q$230:$Q$266),0)</f>
        <v>0</v>
      </c>
      <c r="AP3526" s="688">
        <f>IFERROR($H3526/SUMIF($A:$A,$A3526,$H:$H)*(SUMIF(Summary!$A$230:$A$266,$A3526,Summary!$L$230:$L$266)+SUMIF(Summary!$A$281:$A$317,$A3526,Summary!$L$281:$L$317))-AO3526,0)</f>
        <v>0</v>
      </c>
      <c r="AQ3526" s="306"/>
      <c r="AR3526" s="688">
        <f t="shared" ca="1" si="827"/>
        <v>0</v>
      </c>
      <c r="AS3526" s="688">
        <f t="shared" ca="1" si="828"/>
        <v>0</v>
      </c>
    </row>
    <row r="3527" spans="1:45" x14ac:dyDescent="0.2">
      <c r="A3527" s="423">
        <v>29269</v>
      </c>
      <c r="B3527" s="424">
        <v>3</v>
      </c>
      <c r="C3527" s="425" t="s">
        <v>315</v>
      </c>
      <c r="D3527" s="422">
        <f t="shared" si="829"/>
        <v>1761</v>
      </c>
      <c r="E3527" s="422">
        <f t="shared" si="830"/>
        <v>0</v>
      </c>
      <c r="F3527" s="422">
        <f t="shared" si="831"/>
        <v>159</v>
      </c>
      <c r="G3527" s="422">
        <f t="shared" si="832"/>
        <v>0</v>
      </c>
      <c r="H3527" s="22">
        <f t="shared" si="833"/>
        <v>1920</v>
      </c>
      <c r="I3527" s="116">
        <v>582</v>
      </c>
      <c r="J3527" s="116">
        <v>0</v>
      </c>
      <c r="K3527" s="116">
        <v>21</v>
      </c>
      <c r="L3527" s="116">
        <v>0</v>
      </c>
      <c r="M3527" s="22">
        <f t="shared" si="834"/>
        <v>603</v>
      </c>
      <c r="N3527" s="116">
        <v>801</v>
      </c>
      <c r="O3527" s="116">
        <v>0</v>
      </c>
      <c r="P3527" s="116">
        <v>69</v>
      </c>
      <c r="Q3527" s="116">
        <v>0</v>
      </c>
      <c r="R3527" s="22">
        <f t="shared" si="835"/>
        <v>870</v>
      </c>
      <c r="S3527" s="116">
        <v>378</v>
      </c>
      <c r="T3527" s="116">
        <v>0</v>
      </c>
      <c r="U3527" s="116">
        <v>69</v>
      </c>
      <c r="V3527" s="116">
        <v>0</v>
      </c>
      <c r="W3527" s="22">
        <f t="shared" si="836"/>
        <v>447</v>
      </c>
      <c r="X3527" s="22">
        <f t="shared" si="837"/>
        <v>80</v>
      </c>
      <c r="Y3527" s="22">
        <f ca="1">OFFSET('Cost Study'!$B$7,'Operations Support'!$C3527,'Operations Support'!$B3527)*$H3527</f>
        <v>6278.4</v>
      </c>
      <c r="Z3527" s="23">
        <f ca="1">Y3527*'Cost Study'!$B$31</f>
        <v>350660.75682004256</v>
      </c>
      <c r="AA3527" s="23">
        <f ca="1">IF(A3527=10298,1.51,1)*IF($B3527&lt;3,$D3527*'Cost Study'!$B$32*OFFSET('Cost Study'!$B$7,'Operations Support'!$C3527,'Operations Support'!$B3527),0)</f>
        <v>0</v>
      </c>
      <c r="AB3527" s="24">
        <f ca="1">AA3527*'Cost Study'!$B$31</f>
        <v>0</v>
      </c>
      <c r="AC3527" s="23">
        <f ca="1">Y3527*'Cost Study'!$B$31</f>
        <v>350660.75682004256</v>
      </c>
      <c r="AD3527" s="24">
        <f ca="1">AA3527*'Cost Study'!$B$31</f>
        <v>0</v>
      </c>
      <c r="AE3527" s="377">
        <f t="shared" ca="1" si="838"/>
        <v>350660.75682004256</v>
      </c>
      <c r="AF3527" s="377">
        <f t="shared" ca="1" si="839"/>
        <v>350660.75682004256</v>
      </c>
      <c r="AH3527" s="688">
        <f>IFERROR($H3527/SUMIF($A:$A,$A3527,$H:$H)*SUMIF(Summary!$A$110:$A$186,$A3527,Summary!$P$110:$P$186),0)</f>
        <v>55207.168248510548</v>
      </c>
      <c r="AI3527" s="689">
        <f t="shared" ca="1" si="825"/>
        <v>295453.58857153199</v>
      </c>
      <c r="AJ3527" s="688">
        <f>IFERROR(H3527/SUMIF(A:A,A3527,H:H)*SUMIF(Summary!$A$110:$A$186,'Operations Support'!A3527,Summary!$Q$110:$Q$186),0)</f>
        <v>55478.845085601868</v>
      </c>
      <c r="AK3527" s="688">
        <f t="shared" ca="1" si="826"/>
        <v>295181.91173444071</v>
      </c>
      <c r="AM3527" s="688">
        <f>IFERROR($H3527/SUMIF($A:$A,$A3527,$H:$H)*SUMIF(Summary!$A$230:$A$266,$A3527,Summary!$P$230:$P$266),0)</f>
        <v>10445.273357942147</v>
      </c>
      <c r="AN3527" s="688">
        <f>IFERROR($H3527/SUMIF($A:$A,$A3527,$H:$H)*(SUMIF(Summary!$A$230:$A$266,$A3527,Summary!$L$230:$L$266)+SUMIF(Summary!$A$281:$A$317,$A3527,Summary!$L$281:$L$317))-AM3527,0)</f>
        <v>91509.20391695392</v>
      </c>
      <c r="AO3527" s="688">
        <f>IFERROR($H3527/SUMIF($A:$A,$A3527,$H:$H)*SUMIF(Summary!$A$230:$A$266,$A3527,Summary!$Q$230:$Q$266),0)</f>
        <v>10496.674995056845</v>
      </c>
      <c r="AP3527" s="688">
        <f>IFERROR($H3527/SUMIF($A:$A,$A3527,$H:$H)*(SUMIF(Summary!$A$230:$A$266,$A3527,Summary!$L$230:$L$266)+SUMIF(Summary!$A$281:$A$317,$A3527,Summary!$L$281:$L$317))-AO3527,0)</f>
        <v>91457.802279839219</v>
      </c>
      <c r="AQ3527" s="306"/>
      <c r="AR3527" s="688">
        <f t="shared" ca="1" si="827"/>
        <v>386962.79248848592</v>
      </c>
      <c r="AS3527" s="688">
        <f t="shared" ca="1" si="828"/>
        <v>386639.71401427995</v>
      </c>
    </row>
    <row r="3528" spans="1:45" x14ac:dyDescent="0.2">
      <c r="A3528" s="423">
        <v>29269</v>
      </c>
      <c r="B3528" s="424">
        <v>3</v>
      </c>
      <c r="C3528" s="425" t="s">
        <v>316</v>
      </c>
      <c r="D3528" s="422">
        <f t="shared" si="829"/>
        <v>0</v>
      </c>
      <c r="E3528" s="422">
        <f t="shared" si="830"/>
        <v>0</v>
      </c>
      <c r="F3528" s="422">
        <f t="shared" si="831"/>
        <v>0</v>
      </c>
      <c r="G3528" s="422">
        <f t="shared" si="832"/>
        <v>0</v>
      </c>
      <c r="H3528" s="22">
        <f t="shared" si="833"/>
        <v>0</v>
      </c>
      <c r="I3528" s="116">
        <v>0</v>
      </c>
      <c r="J3528" s="116">
        <v>0</v>
      </c>
      <c r="K3528" s="116">
        <v>0</v>
      </c>
      <c r="L3528" s="116">
        <v>0</v>
      </c>
      <c r="M3528" s="22">
        <f t="shared" si="834"/>
        <v>0</v>
      </c>
      <c r="N3528" s="116">
        <v>0</v>
      </c>
      <c r="O3528" s="116">
        <v>0</v>
      </c>
      <c r="P3528" s="116">
        <v>0</v>
      </c>
      <c r="Q3528" s="116">
        <v>0</v>
      </c>
      <c r="R3528" s="22">
        <f t="shared" si="835"/>
        <v>0</v>
      </c>
      <c r="S3528" s="116">
        <v>0</v>
      </c>
      <c r="T3528" s="116">
        <v>0</v>
      </c>
      <c r="U3528" s="116">
        <v>0</v>
      </c>
      <c r="V3528" s="116">
        <v>0</v>
      </c>
      <c r="W3528" s="22">
        <f t="shared" si="836"/>
        <v>0</v>
      </c>
      <c r="X3528" s="22">
        <f t="shared" si="837"/>
        <v>0</v>
      </c>
      <c r="Y3528" s="22">
        <f ca="1">OFFSET('Cost Study'!$B$7,'Operations Support'!$C3528,'Operations Support'!$B3528)*$H3528</f>
        <v>0</v>
      </c>
      <c r="Z3528" s="23">
        <f ca="1">Y3528*'Cost Study'!$B$31</f>
        <v>0</v>
      </c>
      <c r="AA3528" s="23">
        <f ca="1">IF(A3528=10298,1.51,1)*IF($B3528&lt;3,$D3528*'Cost Study'!$B$32*OFFSET('Cost Study'!$B$7,'Operations Support'!$C3528,'Operations Support'!$B3528),0)</f>
        <v>0</v>
      </c>
      <c r="AB3528" s="24">
        <f ca="1">AA3528*'Cost Study'!$B$31</f>
        <v>0</v>
      </c>
      <c r="AC3528" s="23">
        <f ca="1">Y3528*'Cost Study'!$B$31</f>
        <v>0</v>
      </c>
      <c r="AD3528" s="24">
        <f ca="1">AA3528*'Cost Study'!$B$31</f>
        <v>0</v>
      </c>
      <c r="AE3528" s="377">
        <f t="shared" ca="1" si="838"/>
        <v>0</v>
      </c>
      <c r="AF3528" s="377">
        <f t="shared" ca="1" si="839"/>
        <v>0</v>
      </c>
      <c r="AH3528" s="688">
        <f>IFERROR($H3528/SUMIF($A:$A,$A3528,$H:$H)*SUMIF(Summary!$A$110:$A$186,$A3528,Summary!$P$110:$P$186),0)</f>
        <v>0</v>
      </c>
      <c r="AI3528" s="689">
        <f t="shared" ca="1" si="825"/>
        <v>0</v>
      </c>
      <c r="AJ3528" s="688">
        <f>IFERROR(H3528/SUMIF(A:A,A3528,H:H)*SUMIF(Summary!$A$110:$A$186,'Operations Support'!A3528,Summary!$Q$110:$Q$186),0)</f>
        <v>0</v>
      </c>
      <c r="AK3528" s="688">
        <f t="shared" ca="1" si="826"/>
        <v>0</v>
      </c>
      <c r="AM3528" s="688">
        <f>IFERROR($H3528/SUMIF($A:$A,$A3528,$H:$H)*SUMIF(Summary!$A$230:$A$266,$A3528,Summary!$P$230:$P$266),0)</f>
        <v>0</v>
      </c>
      <c r="AN3528" s="688">
        <f>IFERROR($H3528/SUMIF($A:$A,$A3528,$H:$H)*(SUMIF(Summary!$A$230:$A$266,$A3528,Summary!$L$230:$L$266)+SUMIF(Summary!$A$281:$A$317,$A3528,Summary!$L$281:$L$317))-AM3528,0)</f>
        <v>0</v>
      </c>
      <c r="AO3528" s="688">
        <f>IFERROR($H3528/SUMIF($A:$A,$A3528,$H:$H)*SUMIF(Summary!$A$230:$A$266,$A3528,Summary!$Q$230:$Q$266),0)</f>
        <v>0</v>
      </c>
      <c r="AP3528" s="688">
        <f>IFERROR($H3528/SUMIF($A:$A,$A3528,$H:$H)*(SUMIF(Summary!$A$230:$A$266,$A3528,Summary!$L$230:$L$266)+SUMIF(Summary!$A$281:$A$317,$A3528,Summary!$L$281:$L$317))-AO3528,0)</f>
        <v>0</v>
      </c>
      <c r="AQ3528" s="306"/>
      <c r="AR3528" s="688">
        <f t="shared" ca="1" si="827"/>
        <v>0</v>
      </c>
      <c r="AS3528" s="688">
        <f t="shared" ca="1" si="828"/>
        <v>0</v>
      </c>
    </row>
    <row r="3529" spans="1:45" x14ac:dyDescent="0.2">
      <c r="A3529" s="423">
        <v>29269</v>
      </c>
      <c r="B3529" s="424">
        <v>3</v>
      </c>
      <c r="C3529" s="425" t="s">
        <v>317</v>
      </c>
      <c r="D3529" s="422">
        <f t="shared" si="829"/>
        <v>0</v>
      </c>
      <c r="E3529" s="422">
        <f t="shared" si="830"/>
        <v>0</v>
      </c>
      <c r="F3529" s="422">
        <f t="shared" si="831"/>
        <v>0</v>
      </c>
      <c r="G3529" s="422">
        <f t="shared" si="832"/>
        <v>0</v>
      </c>
      <c r="H3529" s="22">
        <f t="shared" si="833"/>
        <v>0</v>
      </c>
      <c r="I3529" s="116">
        <v>0</v>
      </c>
      <c r="J3529" s="116">
        <v>0</v>
      </c>
      <c r="K3529" s="116">
        <v>0</v>
      </c>
      <c r="L3529" s="116">
        <v>0</v>
      </c>
      <c r="M3529" s="22">
        <f t="shared" si="834"/>
        <v>0</v>
      </c>
      <c r="N3529" s="116">
        <v>0</v>
      </c>
      <c r="O3529" s="116">
        <v>0</v>
      </c>
      <c r="P3529" s="116">
        <v>0</v>
      </c>
      <c r="Q3529" s="116">
        <v>0</v>
      </c>
      <c r="R3529" s="22">
        <f t="shared" si="835"/>
        <v>0</v>
      </c>
      <c r="S3529" s="116">
        <v>0</v>
      </c>
      <c r="T3529" s="116">
        <v>0</v>
      </c>
      <c r="U3529" s="116">
        <v>0</v>
      </c>
      <c r="V3529" s="116">
        <v>0</v>
      </c>
      <c r="W3529" s="22">
        <f t="shared" si="836"/>
        <v>0</v>
      </c>
      <c r="X3529" s="22">
        <f t="shared" si="837"/>
        <v>0</v>
      </c>
      <c r="Y3529" s="22">
        <f ca="1">OFFSET('Cost Study'!$B$7,'Operations Support'!$C3529,'Operations Support'!$B3529)*$H3529</f>
        <v>0</v>
      </c>
      <c r="Z3529" s="23">
        <f ca="1">Y3529*'Cost Study'!$B$31</f>
        <v>0</v>
      </c>
      <c r="AA3529" s="23">
        <f ca="1">IF(A3529=10298,1.51,1)*IF($B3529&lt;3,$D3529*'Cost Study'!$B$32*OFFSET('Cost Study'!$B$7,'Operations Support'!$C3529,'Operations Support'!$B3529),0)</f>
        <v>0</v>
      </c>
      <c r="AB3529" s="24">
        <f ca="1">AA3529*'Cost Study'!$B$31</f>
        <v>0</v>
      </c>
      <c r="AC3529" s="23">
        <f ca="1">Y3529*'Cost Study'!$B$31</f>
        <v>0</v>
      </c>
      <c r="AD3529" s="24">
        <f ca="1">AA3529*'Cost Study'!$B$31</f>
        <v>0</v>
      </c>
      <c r="AE3529" s="377">
        <f t="shared" ca="1" si="838"/>
        <v>0</v>
      </c>
      <c r="AF3529" s="377">
        <f t="shared" ca="1" si="839"/>
        <v>0</v>
      </c>
      <c r="AH3529" s="688">
        <f>IFERROR($H3529/SUMIF($A:$A,$A3529,$H:$H)*SUMIF(Summary!$A$110:$A$186,$A3529,Summary!$P$110:$P$186),0)</f>
        <v>0</v>
      </c>
      <c r="AI3529" s="689">
        <f t="shared" ca="1" si="825"/>
        <v>0</v>
      </c>
      <c r="AJ3529" s="688">
        <f>IFERROR(H3529/SUMIF(A:A,A3529,H:H)*SUMIF(Summary!$A$110:$A$186,'Operations Support'!A3529,Summary!$Q$110:$Q$186),0)</f>
        <v>0</v>
      </c>
      <c r="AK3529" s="688">
        <f t="shared" ca="1" si="826"/>
        <v>0</v>
      </c>
      <c r="AM3529" s="688">
        <f>IFERROR($H3529/SUMIF($A:$A,$A3529,$H:$H)*SUMIF(Summary!$A$230:$A$266,$A3529,Summary!$P$230:$P$266),0)</f>
        <v>0</v>
      </c>
      <c r="AN3529" s="688">
        <f>IFERROR($H3529/SUMIF($A:$A,$A3529,$H:$H)*(SUMIF(Summary!$A$230:$A$266,$A3529,Summary!$L$230:$L$266)+SUMIF(Summary!$A$281:$A$317,$A3529,Summary!$L$281:$L$317))-AM3529,0)</f>
        <v>0</v>
      </c>
      <c r="AO3529" s="688">
        <f>IFERROR($H3529/SUMIF($A:$A,$A3529,$H:$H)*SUMIF(Summary!$A$230:$A$266,$A3529,Summary!$Q$230:$Q$266),0)</f>
        <v>0</v>
      </c>
      <c r="AP3529" s="688">
        <f>IFERROR($H3529/SUMIF($A:$A,$A3529,$H:$H)*(SUMIF(Summary!$A$230:$A$266,$A3529,Summary!$L$230:$L$266)+SUMIF(Summary!$A$281:$A$317,$A3529,Summary!$L$281:$L$317))-AO3529,0)</f>
        <v>0</v>
      </c>
      <c r="AQ3529" s="306"/>
      <c r="AR3529" s="688">
        <f t="shared" ca="1" si="827"/>
        <v>0</v>
      </c>
      <c r="AS3529" s="688">
        <f t="shared" ca="1" si="828"/>
        <v>0</v>
      </c>
    </row>
    <row r="3530" spans="1:45" x14ac:dyDescent="0.2">
      <c r="A3530" s="423">
        <v>29269</v>
      </c>
      <c r="B3530" s="424">
        <v>3</v>
      </c>
      <c r="C3530" s="425" t="s">
        <v>318</v>
      </c>
      <c r="D3530" s="422">
        <f t="shared" si="829"/>
        <v>0</v>
      </c>
      <c r="E3530" s="422">
        <f t="shared" si="830"/>
        <v>0</v>
      </c>
      <c r="F3530" s="422">
        <f t="shared" si="831"/>
        <v>0</v>
      </c>
      <c r="G3530" s="422">
        <f t="shared" si="832"/>
        <v>0</v>
      </c>
      <c r="H3530" s="22">
        <f t="shared" si="833"/>
        <v>0</v>
      </c>
      <c r="I3530" s="116">
        <v>0</v>
      </c>
      <c r="J3530" s="116">
        <v>0</v>
      </c>
      <c r="K3530" s="116">
        <v>0</v>
      </c>
      <c r="L3530" s="116">
        <v>0</v>
      </c>
      <c r="M3530" s="22">
        <f t="shared" si="834"/>
        <v>0</v>
      </c>
      <c r="N3530" s="116">
        <v>0</v>
      </c>
      <c r="O3530" s="116">
        <v>0</v>
      </c>
      <c r="P3530" s="116">
        <v>0</v>
      </c>
      <c r="Q3530" s="116">
        <v>0</v>
      </c>
      <c r="R3530" s="22">
        <f t="shared" si="835"/>
        <v>0</v>
      </c>
      <c r="S3530" s="116">
        <v>0</v>
      </c>
      <c r="T3530" s="116">
        <v>0</v>
      </c>
      <c r="U3530" s="116">
        <v>0</v>
      </c>
      <c r="V3530" s="116">
        <v>0</v>
      </c>
      <c r="W3530" s="22">
        <f t="shared" si="836"/>
        <v>0</v>
      </c>
      <c r="X3530" s="22">
        <f t="shared" si="837"/>
        <v>0</v>
      </c>
      <c r="Y3530" s="22">
        <f ca="1">OFFSET('Cost Study'!$B$7,'Operations Support'!$C3530,'Operations Support'!$B3530)*$H3530</f>
        <v>0</v>
      </c>
      <c r="Z3530" s="23">
        <f ca="1">Y3530*'Cost Study'!$B$31</f>
        <v>0</v>
      </c>
      <c r="AA3530" s="23">
        <f ca="1">IF(A3530=10298,1.51,1)*IF($B3530&lt;3,$D3530*'Cost Study'!$B$32*OFFSET('Cost Study'!$B$7,'Operations Support'!$C3530,'Operations Support'!$B3530),0)</f>
        <v>0</v>
      </c>
      <c r="AB3530" s="24">
        <f ca="1">AA3530*'Cost Study'!$B$31</f>
        <v>0</v>
      </c>
      <c r="AC3530" s="23">
        <f ca="1">Y3530*'Cost Study'!$B$31</f>
        <v>0</v>
      </c>
      <c r="AD3530" s="24">
        <f ca="1">AA3530*'Cost Study'!$B$31</f>
        <v>0</v>
      </c>
      <c r="AE3530" s="377">
        <f t="shared" ca="1" si="838"/>
        <v>0</v>
      </c>
      <c r="AF3530" s="377">
        <f t="shared" ca="1" si="839"/>
        <v>0</v>
      </c>
      <c r="AH3530" s="688">
        <f>IFERROR($H3530/SUMIF($A:$A,$A3530,$H:$H)*SUMIF(Summary!$A$110:$A$186,$A3530,Summary!$P$110:$P$186),0)</f>
        <v>0</v>
      </c>
      <c r="AI3530" s="689">
        <f t="shared" ca="1" si="825"/>
        <v>0</v>
      </c>
      <c r="AJ3530" s="688">
        <f>IFERROR(H3530/SUMIF(A:A,A3530,H:H)*SUMIF(Summary!$A$110:$A$186,'Operations Support'!A3530,Summary!$Q$110:$Q$186),0)</f>
        <v>0</v>
      </c>
      <c r="AK3530" s="688">
        <f t="shared" ca="1" si="826"/>
        <v>0</v>
      </c>
      <c r="AM3530" s="688">
        <f>IFERROR($H3530/SUMIF($A:$A,$A3530,$H:$H)*SUMIF(Summary!$A$230:$A$266,$A3530,Summary!$P$230:$P$266),0)</f>
        <v>0</v>
      </c>
      <c r="AN3530" s="688">
        <f>IFERROR($H3530/SUMIF($A:$A,$A3530,$H:$H)*(SUMIF(Summary!$A$230:$A$266,$A3530,Summary!$L$230:$L$266)+SUMIF(Summary!$A$281:$A$317,$A3530,Summary!$L$281:$L$317))-AM3530,0)</f>
        <v>0</v>
      </c>
      <c r="AO3530" s="688">
        <f>IFERROR($H3530/SUMIF($A:$A,$A3530,$H:$H)*SUMIF(Summary!$A$230:$A$266,$A3530,Summary!$Q$230:$Q$266),0)</f>
        <v>0</v>
      </c>
      <c r="AP3530" s="688">
        <f>IFERROR($H3530/SUMIF($A:$A,$A3530,$H:$H)*(SUMIF(Summary!$A$230:$A$266,$A3530,Summary!$L$230:$L$266)+SUMIF(Summary!$A$281:$A$317,$A3530,Summary!$L$281:$L$317))-AO3530,0)</f>
        <v>0</v>
      </c>
      <c r="AQ3530" s="306"/>
      <c r="AR3530" s="688">
        <f t="shared" ca="1" si="827"/>
        <v>0</v>
      </c>
      <c r="AS3530" s="688">
        <f t="shared" ca="1" si="828"/>
        <v>0</v>
      </c>
    </row>
    <row r="3531" spans="1:45" x14ac:dyDescent="0.2">
      <c r="A3531" s="423">
        <v>29269</v>
      </c>
      <c r="B3531" s="424">
        <v>3</v>
      </c>
      <c r="C3531" s="425" t="s">
        <v>319</v>
      </c>
      <c r="D3531" s="422">
        <f t="shared" si="829"/>
        <v>15</v>
      </c>
      <c r="E3531" s="422">
        <f t="shared" si="830"/>
        <v>0</v>
      </c>
      <c r="F3531" s="422">
        <f t="shared" si="831"/>
        <v>24</v>
      </c>
      <c r="G3531" s="422">
        <f t="shared" si="832"/>
        <v>0</v>
      </c>
      <c r="H3531" s="22">
        <f t="shared" si="833"/>
        <v>39</v>
      </c>
      <c r="I3531" s="116">
        <v>6</v>
      </c>
      <c r="J3531" s="116">
        <v>0</v>
      </c>
      <c r="K3531" s="116">
        <v>9</v>
      </c>
      <c r="L3531" s="116">
        <v>0</v>
      </c>
      <c r="M3531" s="22">
        <f t="shared" si="834"/>
        <v>15</v>
      </c>
      <c r="N3531" s="116">
        <v>9</v>
      </c>
      <c r="O3531" s="116">
        <v>0</v>
      </c>
      <c r="P3531" s="116">
        <v>15</v>
      </c>
      <c r="Q3531" s="116">
        <v>0</v>
      </c>
      <c r="R3531" s="22">
        <f t="shared" si="835"/>
        <v>24</v>
      </c>
      <c r="S3531" s="116">
        <v>0</v>
      </c>
      <c r="T3531" s="116">
        <v>0</v>
      </c>
      <c r="U3531" s="116">
        <v>0</v>
      </c>
      <c r="V3531" s="116">
        <v>0</v>
      </c>
      <c r="W3531" s="22">
        <f t="shared" si="836"/>
        <v>0</v>
      </c>
      <c r="X3531" s="22">
        <f t="shared" si="837"/>
        <v>1.625</v>
      </c>
      <c r="Y3531" s="22">
        <f ca="1">OFFSET('Cost Study'!$B$7,'Operations Support'!$C3531,'Operations Support'!$B3531)*$H3531</f>
        <v>106.86000000000001</v>
      </c>
      <c r="Z3531" s="23">
        <f ca="1">Y3531*'Cost Study'!$B$31</f>
        <v>5968.3372314267572</v>
      </c>
      <c r="AA3531" s="23">
        <f ca="1">IF(A3531=10298,1.51,1)*IF($B3531&lt;3,$D3531*'Cost Study'!$B$32*OFFSET('Cost Study'!$B$7,'Operations Support'!$C3531,'Operations Support'!$B3531),0)</f>
        <v>0</v>
      </c>
      <c r="AB3531" s="24">
        <f ca="1">AA3531*'Cost Study'!$B$31</f>
        <v>0</v>
      </c>
      <c r="AC3531" s="23">
        <f ca="1">Y3531*'Cost Study'!$B$31</f>
        <v>5968.3372314267572</v>
      </c>
      <c r="AD3531" s="24">
        <f ca="1">AA3531*'Cost Study'!$B$31</f>
        <v>0</v>
      </c>
      <c r="AE3531" s="377">
        <f t="shared" ca="1" si="838"/>
        <v>5968.3372314267572</v>
      </c>
      <c r="AF3531" s="377">
        <f t="shared" ca="1" si="839"/>
        <v>5968.3372314267572</v>
      </c>
      <c r="AH3531" s="688">
        <f>IFERROR($H3531/SUMIF($A:$A,$A3531,$H:$H)*SUMIF(Summary!$A$110:$A$186,$A3531,Summary!$P$110:$P$186),0)</f>
        <v>1121.3956050478705</v>
      </c>
      <c r="AI3531" s="689">
        <f t="shared" ca="1" si="825"/>
        <v>4846.9416263788862</v>
      </c>
      <c r="AJ3531" s="688">
        <f>IFERROR(H3531/SUMIF(A:A,A3531,H:H)*SUMIF(Summary!$A$110:$A$186,'Operations Support'!A3531,Summary!$Q$110:$Q$186),0)</f>
        <v>1126.9140408012879</v>
      </c>
      <c r="AK3531" s="688">
        <f t="shared" ca="1" si="826"/>
        <v>4841.423190625469</v>
      </c>
      <c r="AM3531" s="688">
        <f>IFERROR($H3531/SUMIF($A:$A,$A3531,$H:$H)*SUMIF(Summary!$A$230:$A$266,$A3531,Summary!$P$230:$P$266),0)</f>
        <v>212.16961508319986</v>
      </c>
      <c r="AN3531" s="688">
        <f>IFERROR($H3531/SUMIF($A:$A,$A3531,$H:$H)*(SUMIF(Summary!$A$230:$A$266,$A3531,Summary!$L$230:$L$266)+SUMIF(Summary!$A$281:$A$317,$A3531,Summary!$L$281:$L$317))-AM3531,0)</f>
        <v>1858.7807045631262</v>
      </c>
      <c r="AO3531" s="688">
        <f>IFERROR($H3531/SUMIF($A:$A,$A3531,$H:$H)*SUMIF(Summary!$A$230:$A$266,$A3531,Summary!$Q$230:$Q$266),0)</f>
        <v>213.21371083709215</v>
      </c>
      <c r="AP3531" s="688">
        <f>IFERROR($H3531/SUMIF($A:$A,$A3531,$H:$H)*(SUMIF(Summary!$A$230:$A$266,$A3531,Summary!$L$230:$L$266)+SUMIF(Summary!$A$281:$A$317,$A3531,Summary!$L$281:$L$317))-AO3531,0)</f>
        <v>1857.736608809234</v>
      </c>
      <c r="AQ3531" s="306"/>
      <c r="AR3531" s="688">
        <f t="shared" ca="1" si="827"/>
        <v>6705.7223309420124</v>
      </c>
      <c r="AS3531" s="688">
        <f t="shared" ca="1" si="828"/>
        <v>6699.159799434703</v>
      </c>
    </row>
    <row r="3532" spans="1:45" x14ac:dyDescent="0.2">
      <c r="A3532" s="423">
        <v>29269</v>
      </c>
      <c r="B3532" s="424">
        <v>3</v>
      </c>
      <c r="C3532" s="425" t="s">
        <v>320</v>
      </c>
      <c r="D3532" s="422">
        <f t="shared" si="829"/>
        <v>0</v>
      </c>
      <c r="E3532" s="422">
        <f t="shared" si="830"/>
        <v>0</v>
      </c>
      <c r="F3532" s="422">
        <f t="shared" si="831"/>
        <v>0</v>
      </c>
      <c r="G3532" s="422">
        <f t="shared" si="832"/>
        <v>0</v>
      </c>
      <c r="H3532" s="22">
        <f t="shared" si="833"/>
        <v>0</v>
      </c>
      <c r="I3532" s="116">
        <v>0</v>
      </c>
      <c r="J3532" s="116">
        <v>0</v>
      </c>
      <c r="K3532" s="116">
        <v>0</v>
      </c>
      <c r="L3532" s="116">
        <v>0</v>
      </c>
      <c r="M3532" s="22">
        <f t="shared" si="834"/>
        <v>0</v>
      </c>
      <c r="N3532" s="116">
        <v>0</v>
      </c>
      <c r="O3532" s="116">
        <v>0</v>
      </c>
      <c r="P3532" s="116">
        <v>0</v>
      </c>
      <c r="Q3532" s="116">
        <v>0</v>
      </c>
      <c r="R3532" s="22">
        <f t="shared" si="835"/>
        <v>0</v>
      </c>
      <c r="S3532" s="116">
        <v>0</v>
      </c>
      <c r="T3532" s="116">
        <v>0</v>
      </c>
      <c r="U3532" s="116">
        <v>0</v>
      </c>
      <c r="V3532" s="116">
        <v>0</v>
      </c>
      <c r="W3532" s="22">
        <f t="shared" si="836"/>
        <v>0</v>
      </c>
      <c r="X3532" s="22">
        <f t="shared" si="837"/>
        <v>0</v>
      </c>
      <c r="Y3532" s="22">
        <f ca="1">OFFSET('Cost Study'!$B$7,'Operations Support'!$C3532,'Operations Support'!$B3532)*$H3532</f>
        <v>0</v>
      </c>
      <c r="Z3532" s="23">
        <f ca="1">Y3532*'Cost Study'!$B$31</f>
        <v>0</v>
      </c>
      <c r="AA3532" s="23">
        <f ca="1">IF(A3532=10298,1.51,1)*IF($B3532&lt;3,$D3532*'Cost Study'!$B$32*OFFSET('Cost Study'!$B$7,'Operations Support'!$C3532,'Operations Support'!$B3532),0)</f>
        <v>0</v>
      </c>
      <c r="AB3532" s="24">
        <f ca="1">AA3532*'Cost Study'!$B$31</f>
        <v>0</v>
      </c>
      <c r="AC3532" s="23">
        <f ca="1">Y3532*'Cost Study'!$B$31</f>
        <v>0</v>
      </c>
      <c r="AD3532" s="24">
        <f ca="1">AA3532*'Cost Study'!$B$31</f>
        <v>0</v>
      </c>
      <c r="AE3532" s="377">
        <f t="shared" ca="1" si="838"/>
        <v>0</v>
      </c>
      <c r="AF3532" s="377">
        <f t="shared" ca="1" si="839"/>
        <v>0</v>
      </c>
      <c r="AH3532" s="688">
        <f>IFERROR($H3532/SUMIF($A:$A,$A3532,$H:$H)*SUMIF(Summary!$A$110:$A$186,$A3532,Summary!$P$110:$P$186),0)</f>
        <v>0</v>
      </c>
      <c r="AI3532" s="689">
        <f t="shared" ca="1" si="825"/>
        <v>0</v>
      </c>
      <c r="AJ3532" s="688">
        <f>IFERROR(H3532/SUMIF(A:A,A3532,H:H)*SUMIF(Summary!$A$110:$A$186,'Operations Support'!A3532,Summary!$Q$110:$Q$186),0)</f>
        <v>0</v>
      </c>
      <c r="AK3532" s="688">
        <f t="shared" ca="1" si="826"/>
        <v>0</v>
      </c>
      <c r="AM3532" s="688">
        <f>IFERROR($H3532/SUMIF($A:$A,$A3532,$H:$H)*SUMIF(Summary!$A$230:$A$266,$A3532,Summary!$P$230:$P$266),0)</f>
        <v>0</v>
      </c>
      <c r="AN3532" s="688">
        <f>IFERROR($H3532/SUMIF($A:$A,$A3532,$H:$H)*(SUMIF(Summary!$A$230:$A$266,$A3532,Summary!$L$230:$L$266)+SUMIF(Summary!$A$281:$A$317,$A3532,Summary!$L$281:$L$317))-AM3532,0)</f>
        <v>0</v>
      </c>
      <c r="AO3532" s="688">
        <f>IFERROR($H3532/SUMIF($A:$A,$A3532,$H:$H)*SUMIF(Summary!$A$230:$A$266,$A3532,Summary!$Q$230:$Q$266),0)</f>
        <v>0</v>
      </c>
      <c r="AP3532" s="688">
        <f>IFERROR($H3532/SUMIF($A:$A,$A3532,$H:$H)*(SUMIF(Summary!$A$230:$A$266,$A3532,Summary!$L$230:$L$266)+SUMIF(Summary!$A$281:$A$317,$A3532,Summary!$L$281:$L$317))-AO3532,0)</f>
        <v>0</v>
      </c>
      <c r="AQ3532" s="306"/>
      <c r="AR3532" s="688">
        <f t="shared" ca="1" si="827"/>
        <v>0</v>
      </c>
      <c r="AS3532" s="688">
        <f t="shared" ca="1" si="828"/>
        <v>0</v>
      </c>
    </row>
    <row r="3533" spans="1:45" s="15" customFormat="1" x14ac:dyDescent="0.2">
      <c r="A3533" s="423">
        <v>29269</v>
      </c>
      <c r="B3533" s="424">
        <v>4</v>
      </c>
      <c r="C3533" s="425" t="s">
        <v>300</v>
      </c>
      <c r="D3533" s="422">
        <f t="shared" si="829"/>
        <v>51</v>
      </c>
      <c r="E3533" s="422">
        <f t="shared" si="830"/>
        <v>0</v>
      </c>
      <c r="F3533" s="422">
        <f t="shared" si="831"/>
        <v>0</v>
      </c>
      <c r="G3533" s="422">
        <f t="shared" si="832"/>
        <v>0</v>
      </c>
      <c r="H3533" s="22">
        <f t="shared" si="833"/>
        <v>51</v>
      </c>
      <c r="I3533" s="116">
        <v>0</v>
      </c>
      <c r="J3533" s="116">
        <v>0</v>
      </c>
      <c r="K3533" s="116">
        <v>0</v>
      </c>
      <c r="L3533" s="116">
        <v>0</v>
      </c>
      <c r="M3533" s="22">
        <f t="shared" si="834"/>
        <v>0</v>
      </c>
      <c r="N3533" s="116">
        <v>0</v>
      </c>
      <c r="O3533" s="116">
        <v>0</v>
      </c>
      <c r="P3533" s="116">
        <v>0</v>
      </c>
      <c r="Q3533" s="116">
        <v>0</v>
      </c>
      <c r="R3533" s="22">
        <f t="shared" si="835"/>
        <v>0</v>
      </c>
      <c r="S3533" s="116">
        <v>51</v>
      </c>
      <c r="T3533" s="116">
        <v>0</v>
      </c>
      <c r="U3533" s="116">
        <v>0</v>
      </c>
      <c r="V3533" s="116">
        <v>0</v>
      </c>
      <c r="W3533" s="22">
        <f t="shared" si="836"/>
        <v>51</v>
      </c>
      <c r="X3533" s="22">
        <f t="shared" si="837"/>
        <v>2.8333333333333335</v>
      </c>
      <c r="Y3533" s="22">
        <f ca="1">OFFSET('Cost Study'!$B$7,'Operations Support'!$C3533,'Operations Support'!$B3533)*$H3533</f>
        <v>631.38</v>
      </c>
      <c r="Z3533" s="23">
        <f ca="1">Y3533*'Cost Study'!$B$31</f>
        <v>35263.791513926873</v>
      </c>
      <c r="AA3533" s="23">
        <f ca="1">IF(A3533=10298,1.51,1)*IF($B3533&lt;3,$D3533*'Cost Study'!$B$32*OFFSET('Cost Study'!$B$7,'Operations Support'!$C3533,'Operations Support'!$B3533),0)</f>
        <v>0</v>
      </c>
      <c r="AB3533" s="24">
        <f ca="1">AA3533*'Cost Study'!$B$31</f>
        <v>0</v>
      </c>
      <c r="AC3533" s="23">
        <f ca="1">Y3533*'Cost Study'!$B$31</f>
        <v>35263.791513926873</v>
      </c>
      <c r="AD3533" s="24">
        <f ca="1">AA3533*'Cost Study'!$B$31</f>
        <v>0</v>
      </c>
      <c r="AE3533" s="377">
        <f t="shared" ca="1" si="838"/>
        <v>35263.791513926873</v>
      </c>
      <c r="AF3533" s="377">
        <f t="shared" ca="1" si="839"/>
        <v>35263.791513926873</v>
      </c>
      <c r="AH3533" s="688">
        <f>IFERROR($H3533/SUMIF($A:$A,$A3533,$H:$H)*SUMIF(Summary!$A$110:$A$186,$A3533,Summary!$P$110:$P$186),0)</f>
        <v>1466.4404066010616</v>
      </c>
      <c r="AI3533" s="689">
        <f t="shared" ca="1" si="825"/>
        <v>33797.351107325812</v>
      </c>
      <c r="AJ3533" s="688">
        <f>IFERROR(H3533/SUMIF(A:A,A3533,H:H)*SUMIF(Summary!$A$110:$A$186,'Operations Support'!A3533,Summary!$Q$110:$Q$186),0)</f>
        <v>1473.6568225862995</v>
      </c>
      <c r="AK3533" s="688">
        <f t="shared" ca="1" si="826"/>
        <v>33790.134691340572</v>
      </c>
      <c r="AL3533" s="1"/>
      <c r="AM3533" s="688">
        <f>IFERROR($H3533/SUMIF($A:$A,$A3533,$H:$H)*SUMIF(Summary!$A$230:$A$266,$A3533,Summary!$P$230:$P$266),0)</f>
        <v>277.4525735703383</v>
      </c>
      <c r="AN3533" s="688">
        <f>IFERROR($H3533/SUMIF($A:$A,$A3533,$H:$H)*(SUMIF(Summary!$A$230:$A$266,$A3533,Summary!$L$230:$L$266)+SUMIF(Summary!$A$281:$A$317,$A3533,Summary!$L$281:$L$317))-AM3533,0)</f>
        <v>2430.7132290440886</v>
      </c>
      <c r="AO3533" s="688">
        <f>IFERROR($H3533/SUMIF($A:$A,$A3533,$H:$H)*SUMIF(Summary!$A$230:$A$266,$A3533,Summary!$Q$230:$Q$266),0)</f>
        <v>278.81792955619744</v>
      </c>
      <c r="AP3533" s="688">
        <f>IFERROR($H3533/SUMIF($A:$A,$A3533,$H:$H)*(SUMIF(Summary!$A$230:$A$266,$A3533,Summary!$L$230:$L$266)+SUMIF(Summary!$A$281:$A$317,$A3533,Summary!$L$281:$L$317))-AO3533,0)</f>
        <v>2429.3478730582292</v>
      </c>
      <c r="AQ3533" s="306"/>
      <c r="AR3533" s="688">
        <f t="shared" ca="1" si="827"/>
        <v>36228.064336369898</v>
      </c>
      <c r="AS3533" s="688">
        <f t="shared" ca="1" si="828"/>
        <v>36219.482564398801</v>
      </c>
    </row>
    <row r="3534" spans="1:45" x14ac:dyDescent="0.2">
      <c r="A3534" s="423">
        <v>29269</v>
      </c>
      <c r="B3534" s="424">
        <v>4</v>
      </c>
      <c r="C3534" s="425" t="s">
        <v>301</v>
      </c>
      <c r="D3534" s="422">
        <f t="shared" si="829"/>
        <v>0</v>
      </c>
      <c r="E3534" s="422">
        <f t="shared" si="830"/>
        <v>0</v>
      </c>
      <c r="F3534" s="422">
        <f t="shared" si="831"/>
        <v>0</v>
      </c>
      <c r="G3534" s="422">
        <f t="shared" si="832"/>
        <v>0</v>
      </c>
      <c r="H3534" s="22">
        <f t="shared" si="833"/>
        <v>0</v>
      </c>
      <c r="I3534" s="116">
        <v>0</v>
      </c>
      <c r="J3534" s="116">
        <v>0</v>
      </c>
      <c r="K3534" s="116">
        <v>0</v>
      </c>
      <c r="L3534" s="116">
        <v>0</v>
      </c>
      <c r="M3534" s="22">
        <f t="shared" si="834"/>
        <v>0</v>
      </c>
      <c r="N3534" s="116">
        <v>0</v>
      </c>
      <c r="O3534" s="116">
        <v>0</v>
      </c>
      <c r="P3534" s="116">
        <v>0</v>
      </c>
      <c r="Q3534" s="116">
        <v>0</v>
      </c>
      <c r="R3534" s="22">
        <f t="shared" si="835"/>
        <v>0</v>
      </c>
      <c r="S3534" s="116">
        <v>0</v>
      </c>
      <c r="T3534" s="116">
        <v>0</v>
      </c>
      <c r="U3534" s="116">
        <v>0</v>
      </c>
      <c r="V3534" s="116">
        <v>0</v>
      </c>
      <c r="W3534" s="22">
        <f t="shared" si="836"/>
        <v>0</v>
      </c>
      <c r="X3534" s="22">
        <f t="shared" si="837"/>
        <v>0</v>
      </c>
      <c r="Y3534" s="22">
        <f ca="1">OFFSET('Cost Study'!$B$7,'Operations Support'!$C3534,'Operations Support'!$B3534)*$H3534</f>
        <v>0</v>
      </c>
      <c r="Z3534" s="23">
        <f ca="1">Y3534*'Cost Study'!$B$31</f>
        <v>0</v>
      </c>
      <c r="AA3534" s="23">
        <f ca="1">IF(A3534=10298,1.51,1)*IF($B3534&lt;3,$D3534*'Cost Study'!$B$32*OFFSET('Cost Study'!$B$7,'Operations Support'!$C3534,'Operations Support'!$B3534),0)</f>
        <v>0</v>
      </c>
      <c r="AB3534" s="24">
        <f ca="1">AA3534*'Cost Study'!$B$31</f>
        <v>0</v>
      </c>
      <c r="AC3534" s="23">
        <f ca="1">Y3534*'Cost Study'!$B$31</f>
        <v>0</v>
      </c>
      <c r="AD3534" s="24">
        <f ca="1">AA3534*'Cost Study'!$B$31</f>
        <v>0</v>
      </c>
      <c r="AE3534" s="377">
        <f t="shared" ca="1" si="838"/>
        <v>0</v>
      </c>
      <c r="AF3534" s="377">
        <f t="shared" ca="1" si="839"/>
        <v>0</v>
      </c>
      <c r="AH3534" s="688">
        <f>IFERROR($H3534/SUMIF($A:$A,$A3534,$H:$H)*SUMIF(Summary!$A$110:$A$186,$A3534,Summary!$P$110:$P$186),0)</f>
        <v>0</v>
      </c>
      <c r="AI3534" s="689">
        <f t="shared" ca="1" si="825"/>
        <v>0</v>
      </c>
      <c r="AJ3534" s="688">
        <f>IFERROR(H3534/SUMIF(A:A,A3534,H:H)*SUMIF(Summary!$A$110:$A$186,'Operations Support'!A3534,Summary!$Q$110:$Q$186),0)</f>
        <v>0</v>
      </c>
      <c r="AK3534" s="688">
        <f t="shared" ca="1" si="826"/>
        <v>0</v>
      </c>
      <c r="AM3534" s="688">
        <f>IFERROR($H3534/SUMIF($A:$A,$A3534,$H:$H)*SUMIF(Summary!$A$230:$A$266,$A3534,Summary!$P$230:$P$266),0)</f>
        <v>0</v>
      </c>
      <c r="AN3534" s="688">
        <f>IFERROR($H3534/SUMIF($A:$A,$A3534,$H:$H)*(SUMIF(Summary!$A$230:$A$266,$A3534,Summary!$L$230:$L$266)+SUMIF(Summary!$A$281:$A$317,$A3534,Summary!$L$281:$L$317))-AM3534,0)</f>
        <v>0</v>
      </c>
      <c r="AO3534" s="688">
        <f>IFERROR($H3534/SUMIF($A:$A,$A3534,$H:$H)*SUMIF(Summary!$A$230:$A$266,$A3534,Summary!$Q$230:$Q$266),0)</f>
        <v>0</v>
      </c>
      <c r="AP3534" s="688">
        <f>IFERROR($H3534/SUMIF($A:$A,$A3534,$H:$H)*(SUMIF(Summary!$A$230:$A$266,$A3534,Summary!$L$230:$L$266)+SUMIF(Summary!$A$281:$A$317,$A3534,Summary!$L$281:$L$317))-AO3534,0)</f>
        <v>0</v>
      </c>
      <c r="AQ3534" s="306"/>
      <c r="AR3534" s="688">
        <f t="shared" ca="1" si="827"/>
        <v>0</v>
      </c>
      <c r="AS3534" s="688">
        <f t="shared" ca="1" si="828"/>
        <v>0</v>
      </c>
    </row>
    <row r="3535" spans="1:45" x14ac:dyDescent="0.2">
      <c r="A3535" s="423">
        <v>29269</v>
      </c>
      <c r="B3535" s="424">
        <v>4</v>
      </c>
      <c r="C3535" s="425" t="s">
        <v>302</v>
      </c>
      <c r="D3535" s="422">
        <f t="shared" si="829"/>
        <v>0</v>
      </c>
      <c r="E3535" s="422">
        <f t="shared" si="830"/>
        <v>0</v>
      </c>
      <c r="F3535" s="422">
        <f t="shared" si="831"/>
        <v>0</v>
      </c>
      <c r="G3535" s="422">
        <f t="shared" si="832"/>
        <v>0</v>
      </c>
      <c r="H3535" s="22">
        <f t="shared" si="833"/>
        <v>0</v>
      </c>
      <c r="I3535" s="116">
        <v>0</v>
      </c>
      <c r="J3535" s="116">
        <v>0</v>
      </c>
      <c r="K3535" s="116">
        <v>0</v>
      </c>
      <c r="L3535" s="116">
        <v>0</v>
      </c>
      <c r="M3535" s="22">
        <f t="shared" si="834"/>
        <v>0</v>
      </c>
      <c r="N3535" s="116">
        <v>0</v>
      </c>
      <c r="O3535" s="116">
        <v>0</v>
      </c>
      <c r="P3535" s="116">
        <v>0</v>
      </c>
      <c r="Q3535" s="116">
        <v>0</v>
      </c>
      <c r="R3535" s="22">
        <f t="shared" si="835"/>
        <v>0</v>
      </c>
      <c r="S3535" s="116">
        <v>0</v>
      </c>
      <c r="T3535" s="116">
        <v>0</v>
      </c>
      <c r="U3535" s="116">
        <v>0</v>
      </c>
      <c r="V3535" s="116">
        <v>0</v>
      </c>
      <c r="W3535" s="22">
        <f t="shared" si="836"/>
        <v>0</v>
      </c>
      <c r="X3535" s="22">
        <f t="shared" si="837"/>
        <v>0</v>
      </c>
      <c r="Y3535" s="22">
        <f ca="1">OFFSET('Cost Study'!$B$7,'Operations Support'!$C3535,'Operations Support'!$B3535)*$H3535</f>
        <v>0</v>
      </c>
      <c r="Z3535" s="23">
        <f ca="1">Y3535*'Cost Study'!$B$31</f>
        <v>0</v>
      </c>
      <c r="AA3535" s="23">
        <f ca="1">IF(A3535=10298,1.51,1)*IF($B3535&lt;3,$D3535*'Cost Study'!$B$32*OFFSET('Cost Study'!$B$7,'Operations Support'!$C3535,'Operations Support'!$B3535),0)</f>
        <v>0</v>
      </c>
      <c r="AB3535" s="24">
        <f ca="1">AA3535*'Cost Study'!$B$31</f>
        <v>0</v>
      </c>
      <c r="AC3535" s="23">
        <f ca="1">Y3535*'Cost Study'!$B$31</f>
        <v>0</v>
      </c>
      <c r="AD3535" s="24">
        <f ca="1">AA3535*'Cost Study'!$B$31</f>
        <v>0</v>
      </c>
      <c r="AE3535" s="377">
        <f t="shared" ca="1" si="838"/>
        <v>0</v>
      </c>
      <c r="AF3535" s="377">
        <f t="shared" ca="1" si="839"/>
        <v>0</v>
      </c>
      <c r="AH3535" s="688">
        <f>IFERROR($H3535/SUMIF($A:$A,$A3535,$H:$H)*SUMIF(Summary!$A$110:$A$186,$A3535,Summary!$P$110:$P$186),0)</f>
        <v>0</v>
      </c>
      <c r="AI3535" s="689">
        <f t="shared" ca="1" si="825"/>
        <v>0</v>
      </c>
      <c r="AJ3535" s="688">
        <f>IFERROR(H3535/SUMIF(A:A,A3535,H:H)*SUMIF(Summary!$A$110:$A$186,'Operations Support'!A3535,Summary!$Q$110:$Q$186),0)</f>
        <v>0</v>
      </c>
      <c r="AK3535" s="688">
        <f t="shared" ca="1" si="826"/>
        <v>0</v>
      </c>
      <c r="AM3535" s="688">
        <f>IFERROR($H3535/SUMIF($A:$A,$A3535,$H:$H)*SUMIF(Summary!$A$230:$A$266,$A3535,Summary!$P$230:$P$266),0)</f>
        <v>0</v>
      </c>
      <c r="AN3535" s="688">
        <f>IFERROR($H3535/SUMIF($A:$A,$A3535,$H:$H)*(SUMIF(Summary!$A$230:$A$266,$A3535,Summary!$L$230:$L$266)+SUMIF(Summary!$A$281:$A$317,$A3535,Summary!$L$281:$L$317))-AM3535,0)</f>
        <v>0</v>
      </c>
      <c r="AO3535" s="688">
        <f>IFERROR($H3535/SUMIF($A:$A,$A3535,$H:$H)*SUMIF(Summary!$A$230:$A$266,$A3535,Summary!$Q$230:$Q$266),0)</f>
        <v>0</v>
      </c>
      <c r="AP3535" s="688">
        <f>IFERROR($H3535/SUMIF($A:$A,$A3535,$H:$H)*(SUMIF(Summary!$A$230:$A$266,$A3535,Summary!$L$230:$L$266)+SUMIF(Summary!$A$281:$A$317,$A3535,Summary!$L$281:$L$317))-AO3535,0)</f>
        <v>0</v>
      </c>
      <c r="AQ3535" s="306"/>
      <c r="AR3535" s="688">
        <f t="shared" ca="1" si="827"/>
        <v>0</v>
      </c>
      <c r="AS3535" s="688">
        <f t="shared" ca="1" si="828"/>
        <v>0</v>
      </c>
    </row>
    <row r="3536" spans="1:45" x14ac:dyDescent="0.2">
      <c r="A3536" s="423">
        <v>29269</v>
      </c>
      <c r="B3536" s="424">
        <v>4</v>
      </c>
      <c r="C3536" s="425" t="s">
        <v>303</v>
      </c>
      <c r="D3536" s="422">
        <f t="shared" si="829"/>
        <v>240</v>
      </c>
      <c r="E3536" s="422">
        <f t="shared" si="830"/>
        <v>33</v>
      </c>
      <c r="F3536" s="422">
        <f t="shared" si="831"/>
        <v>171</v>
      </c>
      <c r="G3536" s="422">
        <f t="shared" si="832"/>
        <v>0</v>
      </c>
      <c r="H3536" s="22">
        <f t="shared" si="833"/>
        <v>444</v>
      </c>
      <c r="I3536" s="116">
        <v>78</v>
      </c>
      <c r="J3536" s="116">
        <v>0</v>
      </c>
      <c r="K3536" s="116">
        <v>63</v>
      </c>
      <c r="L3536" s="116">
        <v>0</v>
      </c>
      <c r="M3536" s="22">
        <f t="shared" si="834"/>
        <v>141</v>
      </c>
      <c r="N3536" s="116">
        <v>78</v>
      </c>
      <c r="O3536" s="116">
        <v>33</v>
      </c>
      <c r="P3536" s="116">
        <v>27</v>
      </c>
      <c r="Q3536" s="116">
        <v>0</v>
      </c>
      <c r="R3536" s="22">
        <f t="shared" si="835"/>
        <v>138</v>
      </c>
      <c r="S3536" s="116">
        <v>84</v>
      </c>
      <c r="T3536" s="116">
        <v>0</v>
      </c>
      <c r="U3536" s="116">
        <v>81</v>
      </c>
      <c r="V3536" s="116">
        <v>0</v>
      </c>
      <c r="W3536" s="22">
        <f t="shared" si="836"/>
        <v>165</v>
      </c>
      <c r="X3536" s="22">
        <f t="shared" si="837"/>
        <v>24.666666666666668</v>
      </c>
      <c r="Y3536" s="22">
        <f ca="1">OFFSET('Cost Study'!$B$7,'Operations Support'!$C3536,'Operations Support'!$B3536)*$H3536</f>
        <v>3605.2799999999997</v>
      </c>
      <c r="Z3536" s="23">
        <f ca="1">Y3536*'Cost Study'!$B$31</f>
        <v>201361.84590790057</v>
      </c>
      <c r="AA3536" s="23">
        <f ca="1">IF(A3536=10298,1.51,1)*IF($B3536&lt;3,$D3536*'Cost Study'!$B$32*OFFSET('Cost Study'!$B$7,'Operations Support'!$C3536,'Operations Support'!$B3536),0)</f>
        <v>0</v>
      </c>
      <c r="AB3536" s="24">
        <f ca="1">AA3536*'Cost Study'!$B$31</f>
        <v>0</v>
      </c>
      <c r="AC3536" s="23">
        <f ca="1">Y3536*'Cost Study'!$B$31</f>
        <v>201361.84590790057</v>
      </c>
      <c r="AD3536" s="24">
        <f ca="1">AA3536*'Cost Study'!$B$31</f>
        <v>0</v>
      </c>
      <c r="AE3536" s="377">
        <f t="shared" ca="1" si="838"/>
        <v>201361.84590790057</v>
      </c>
      <c r="AF3536" s="377">
        <f t="shared" ca="1" si="839"/>
        <v>201361.84590790057</v>
      </c>
      <c r="AH3536" s="688">
        <f>IFERROR($H3536/SUMIF($A:$A,$A3536,$H:$H)*SUMIF(Summary!$A$110:$A$186,$A3536,Summary!$P$110:$P$186),0)</f>
        <v>12766.657657468064</v>
      </c>
      <c r="AI3536" s="689">
        <f t="shared" ca="1" si="825"/>
        <v>188595.18825043252</v>
      </c>
      <c r="AJ3536" s="688">
        <f>IFERROR(H3536/SUMIF(A:A,A3536,H:H)*SUMIF(Summary!$A$110:$A$186,'Operations Support'!A3536,Summary!$Q$110:$Q$186),0)</f>
        <v>12829.482926045432</v>
      </c>
      <c r="AK3536" s="688">
        <f t="shared" ca="1" si="826"/>
        <v>188532.36298185514</v>
      </c>
      <c r="AM3536" s="688">
        <f>IFERROR($H3536/SUMIF($A:$A,$A3536,$H:$H)*SUMIF(Summary!$A$230:$A$266,$A3536,Summary!$P$230:$P$266),0)</f>
        <v>2415.4694640241214</v>
      </c>
      <c r="AN3536" s="688">
        <f>IFERROR($H3536/SUMIF($A:$A,$A3536,$H:$H)*(SUMIF(Summary!$A$230:$A$266,$A3536,Summary!$L$230:$L$266)+SUMIF(Summary!$A$281:$A$317,$A3536,Summary!$L$281:$L$317))-AM3536,0)</f>
        <v>21161.503405795593</v>
      </c>
      <c r="AO3536" s="688">
        <f>IFERROR($H3536/SUMIF($A:$A,$A3536,$H:$H)*SUMIF(Summary!$A$230:$A$266,$A3536,Summary!$Q$230:$Q$266),0)</f>
        <v>2427.3560926068949</v>
      </c>
      <c r="AP3536" s="688">
        <f>IFERROR($H3536/SUMIF($A:$A,$A3536,$H:$H)*(SUMIF(Summary!$A$230:$A$266,$A3536,Summary!$L$230:$L$266)+SUMIF(Summary!$A$281:$A$317,$A3536,Summary!$L$281:$L$317))-AO3536,0)</f>
        <v>21149.616777212817</v>
      </c>
      <c r="AQ3536" s="306"/>
      <c r="AR3536" s="688">
        <f t="shared" ca="1" si="827"/>
        <v>209756.6916562281</v>
      </c>
      <c r="AS3536" s="688">
        <f t="shared" ca="1" si="828"/>
        <v>209681.97975906797</v>
      </c>
    </row>
    <row r="3537" spans="1:45" x14ac:dyDescent="0.2">
      <c r="A3537" s="423">
        <v>29269</v>
      </c>
      <c r="B3537" s="424">
        <v>4</v>
      </c>
      <c r="C3537" s="425" t="s">
        <v>304</v>
      </c>
      <c r="D3537" s="422">
        <f t="shared" si="829"/>
        <v>0</v>
      </c>
      <c r="E3537" s="422">
        <f t="shared" si="830"/>
        <v>0</v>
      </c>
      <c r="F3537" s="422">
        <f t="shared" si="831"/>
        <v>0</v>
      </c>
      <c r="G3537" s="422">
        <f t="shared" si="832"/>
        <v>0</v>
      </c>
      <c r="H3537" s="22">
        <f t="shared" si="833"/>
        <v>0</v>
      </c>
      <c r="I3537" s="116">
        <v>0</v>
      </c>
      <c r="J3537" s="116">
        <v>0</v>
      </c>
      <c r="K3537" s="116">
        <v>0</v>
      </c>
      <c r="L3537" s="116">
        <v>0</v>
      </c>
      <c r="M3537" s="22">
        <f t="shared" si="834"/>
        <v>0</v>
      </c>
      <c r="N3537" s="116">
        <v>0</v>
      </c>
      <c r="O3537" s="116">
        <v>0</v>
      </c>
      <c r="P3537" s="116">
        <v>0</v>
      </c>
      <c r="Q3537" s="116">
        <v>0</v>
      </c>
      <c r="R3537" s="22">
        <f t="shared" si="835"/>
        <v>0</v>
      </c>
      <c r="S3537" s="116">
        <v>0</v>
      </c>
      <c r="T3537" s="116">
        <v>0</v>
      </c>
      <c r="U3537" s="116">
        <v>0</v>
      </c>
      <c r="V3537" s="116">
        <v>0</v>
      </c>
      <c r="W3537" s="22">
        <f t="shared" si="836"/>
        <v>0</v>
      </c>
      <c r="X3537" s="22">
        <f t="shared" si="837"/>
        <v>0</v>
      </c>
      <c r="Y3537" s="22">
        <f ca="1">OFFSET('Cost Study'!$B$7,'Operations Support'!$C3537,'Operations Support'!$B3537)*$H3537</f>
        <v>0</v>
      </c>
      <c r="Z3537" s="23">
        <f ca="1">Y3537*'Cost Study'!$B$31</f>
        <v>0</v>
      </c>
      <c r="AA3537" s="23">
        <f ca="1">IF(A3537=10298,1.51,1)*IF($B3537&lt;3,$D3537*'Cost Study'!$B$32*OFFSET('Cost Study'!$B$7,'Operations Support'!$C3537,'Operations Support'!$B3537),0)</f>
        <v>0</v>
      </c>
      <c r="AB3537" s="24">
        <f ca="1">AA3537*'Cost Study'!$B$31</f>
        <v>0</v>
      </c>
      <c r="AC3537" s="23">
        <f ca="1">Y3537*'Cost Study'!$B$31</f>
        <v>0</v>
      </c>
      <c r="AD3537" s="24">
        <f ca="1">AA3537*'Cost Study'!$B$31</f>
        <v>0</v>
      </c>
      <c r="AE3537" s="377">
        <f t="shared" ca="1" si="838"/>
        <v>0</v>
      </c>
      <c r="AF3537" s="377">
        <f t="shared" ca="1" si="839"/>
        <v>0</v>
      </c>
      <c r="AH3537" s="688">
        <f>IFERROR($H3537/SUMIF($A:$A,$A3537,$H:$H)*SUMIF(Summary!$A$110:$A$186,$A3537,Summary!$P$110:$P$186),0)</f>
        <v>0</v>
      </c>
      <c r="AI3537" s="689">
        <f t="shared" ca="1" si="825"/>
        <v>0</v>
      </c>
      <c r="AJ3537" s="688">
        <f>IFERROR(H3537/SUMIF(A:A,A3537,H:H)*SUMIF(Summary!$A$110:$A$186,'Operations Support'!A3537,Summary!$Q$110:$Q$186),0)</f>
        <v>0</v>
      </c>
      <c r="AK3537" s="688">
        <f t="shared" ca="1" si="826"/>
        <v>0</v>
      </c>
      <c r="AM3537" s="688">
        <f>IFERROR($H3537/SUMIF($A:$A,$A3537,$H:$H)*SUMIF(Summary!$A$230:$A$266,$A3537,Summary!$P$230:$P$266),0)</f>
        <v>0</v>
      </c>
      <c r="AN3537" s="688">
        <f>IFERROR($H3537/SUMIF($A:$A,$A3537,$H:$H)*(SUMIF(Summary!$A$230:$A$266,$A3537,Summary!$L$230:$L$266)+SUMIF(Summary!$A$281:$A$317,$A3537,Summary!$L$281:$L$317))-AM3537,0)</f>
        <v>0</v>
      </c>
      <c r="AO3537" s="688">
        <f>IFERROR($H3537/SUMIF($A:$A,$A3537,$H:$H)*SUMIF(Summary!$A$230:$A$266,$A3537,Summary!$Q$230:$Q$266),0)</f>
        <v>0</v>
      </c>
      <c r="AP3537" s="688">
        <f>IFERROR($H3537/SUMIF($A:$A,$A3537,$H:$H)*(SUMIF(Summary!$A$230:$A$266,$A3537,Summary!$L$230:$L$266)+SUMIF(Summary!$A$281:$A$317,$A3537,Summary!$L$281:$L$317))-AO3537,0)</f>
        <v>0</v>
      </c>
      <c r="AQ3537" s="306"/>
      <c r="AR3537" s="688">
        <f t="shared" ca="1" si="827"/>
        <v>0</v>
      </c>
      <c r="AS3537" s="688">
        <f t="shared" ca="1" si="828"/>
        <v>0</v>
      </c>
    </row>
    <row r="3538" spans="1:45" x14ac:dyDescent="0.2">
      <c r="A3538" s="423">
        <v>29269</v>
      </c>
      <c r="B3538" s="424">
        <v>4</v>
      </c>
      <c r="C3538" s="425" t="s">
        <v>305</v>
      </c>
      <c r="D3538" s="422">
        <f t="shared" si="829"/>
        <v>0</v>
      </c>
      <c r="E3538" s="422">
        <f t="shared" si="830"/>
        <v>0</v>
      </c>
      <c r="F3538" s="422">
        <f t="shared" si="831"/>
        <v>0</v>
      </c>
      <c r="G3538" s="422">
        <f t="shared" si="832"/>
        <v>0</v>
      </c>
      <c r="H3538" s="22">
        <f t="shared" si="833"/>
        <v>0</v>
      </c>
      <c r="I3538" s="116">
        <v>0</v>
      </c>
      <c r="J3538" s="116">
        <v>0</v>
      </c>
      <c r="K3538" s="116">
        <v>0</v>
      </c>
      <c r="L3538" s="116">
        <v>0</v>
      </c>
      <c r="M3538" s="22">
        <f t="shared" si="834"/>
        <v>0</v>
      </c>
      <c r="N3538" s="116">
        <v>0</v>
      </c>
      <c r="O3538" s="116">
        <v>0</v>
      </c>
      <c r="P3538" s="116">
        <v>0</v>
      </c>
      <c r="Q3538" s="116">
        <v>0</v>
      </c>
      <c r="R3538" s="22">
        <f t="shared" si="835"/>
        <v>0</v>
      </c>
      <c r="S3538" s="116">
        <v>0</v>
      </c>
      <c r="T3538" s="116">
        <v>0</v>
      </c>
      <c r="U3538" s="116">
        <v>0</v>
      </c>
      <c r="V3538" s="116">
        <v>0</v>
      </c>
      <c r="W3538" s="22">
        <f t="shared" si="836"/>
        <v>0</v>
      </c>
      <c r="X3538" s="22">
        <f t="shared" si="837"/>
        <v>0</v>
      </c>
      <c r="Y3538" s="22">
        <f ca="1">OFFSET('Cost Study'!$B$7,'Operations Support'!$C3538,'Operations Support'!$B3538)*$H3538</f>
        <v>0</v>
      </c>
      <c r="Z3538" s="23">
        <f ca="1">Y3538*'Cost Study'!$B$31</f>
        <v>0</v>
      </c>
      <c r="AA3538" s="23">
        <f ca="1">IF(A3538=10298,1.51,1)*IF($B3538&lt;3,$D3538*'Cost Study'!$B$32*OFFSET('Cost Study'!$B$7,'Operations Support'!$C3538,'Operations Support'!$B3538),0)</f>
        <v>0</v>
      </c>
      <c r="AB3538" s="24">
        <f ca="1">AA3538*'Cost Study'!$B$31</f>
        <v>0</v>
      </c>
      <c r="AC3538" s="23">
        <f ca="1">Y3538*'Cost Study'!$B$31</f>
        <v>0</v>
      </c>
      <c r="AD3538" s="24">
        <f ca="1">AA3538*'Cost Study'!$B$31</f>
        <v>0</v>
      </c>
      <c r="AE3538" s="377">
        <f t="shared" ca="1" si="838"/>
        <v>0</v>
      </c>
      <c r="AF3538" s="377">
        <f t="shared" ca="1" si="839"/>
        <v>0</v>
      </c>
      <c r="AH3538" s="688">
        <f>IFERROR($H3538/SUMIF($A:$A,$A3538,$H:$H)*SUMIF(Summary!$A$110:$A$186,$A3538,Summary!$P$110:$P$186),0)</f>
        <v>0</v>
      </c>
      <c r="AI3538" s="689">
        <f t="shared" ca="1" si="825"/>
        <v>0</v>
      </c>
      <c r="AJ3538" s="688">
        <f>IFERROR(H3538/SUMIF(A:A,A3538,H:H)*SUMIF(Summary!$A$110:$A$186,'Operations Support'!A3538,Summary!$Q$110:$Q$186),0)</f>
        <v>0</v>
      </c>
      <c r="AK3538" s="688">
        <f t="shared" ca="1" si="826"/>
        <v>0</v>
      </c>
      <c r="AM3538" s="688">
        <f>IFERROR($H3538/SUMIF($A:$A,$A3538,$H:$H)*SUMIF(Summary!$A$230:$A$266,$A3538,Summary!$P$230:$P$266),0)</f>
        <v>0</v>
      </c>
      <c r="AN3538" s="688">
        <f>IFERROR($H3538/SUMIF($A:$A,$A3538,$H:$H)*(SUMIF(Summary!$A$230:$A$266,$A3538,Summary!$L$230:$L$266)+SUMIF(Summary!$A$281:$A$317,$A3538,Summary!$L$281:$L$317))-AM3538,0)</f>
        <v>0</v>
      </c>
      <c r="AO3538" s="688">
        <f>IFERROR($H3538/SUMIF($A:$A,$A3538,$H:$H)*SUMIF(Summary!$A$230:$A$266,$A3538,Summary!$Q$230:$Q$266),0)</f>
        <v>0</v>
      </c>
      <c r="AP3538" s="688">
        <f>IFERROR($H3538/SUMIF($A:$A,$A3538,$H:$H)*(SUMIF(Summary!$A$230:$A$266,$A3538,Summary!$L$230:$L$266)+SUMIF(Summary!$A$281:$A$317,$A3538,Summary!$L$281:$L$317))-AO3538,0)</f>
        <v>0</v>
      </c>
      <c r="AQ3538" s="306"/>
      <c r="AR3538" s="688">
        <f t="shared" ca="1" si="827"/>
        <v>0</v>
      </c>
      <c r="AS3538" s="688">
        <f t="shared" ca="1" si="828"/>
        <v>0</v>
      </c>
    </row>
    <row r="3539" spans="1:45" x14ac:dyDescent="0.2">
      <c r="A3539" s="423">
        <v>29269</v>
      </c>
      <c r="B3539" s="424">
        <v>4</v>
      </c>
      <c r="C3539" s="425" t="s">
        <v>306</v>
      </c>
      <c r="D3539" s="422">
        <f t="shared" si="829"/>
        <v>0</v>
      </c>
      <c r="E3539" s="422">
        <f t="shared" si="830"/>
        <v>0</v>
      </c>
      <c r="F3539" s="422">
        <f t="shared" si="831"/>
        <v>0</v>
      </c>
      <c r="G3539" s="422">
        <f t="shared" si="832"/>
        <v>0</v>
      </c>
      <c r="H3539" s="22">
        <f t="shared" si="833"/>
        <v>0</v>
      </c>
      <c r="I3539" s="116">
        <v>0</v>
      </c>
      <c r="J3539" s="116">
        <v>0</v>
      </c>
      <c r="K3539" s="116">
        <v>0</v>
      </c>
      <c r="L3539" s="116">
        <v>0</v>
      </c>
      <c r="M3539" s="22">
        <f t="shared" si="834"/>
        <v>0</v>
      </c>
      <c r="N3539" s="116">
        <v>0</v>
      </c>
      <c r="O3539" s="116">
        <v>0</v>
      </c>
      <c r="P3539" s="116">
        <v>0</v>
      </c>
      <c r="Q3539" s="116">
        <v>0</v>
      </c>
      <c r="R3539" s="22">
        <f t="shared" si="835"/>
        <v>0</v>
      </c>
      <c r="S3539" s="116">
        <v>0</v>
      </c>
      <c r="T3539" s="116">
        <v>0</v>
      </c>
      <c r="U3539" s="116">
        <v>0</v>
      </c>
      <c r="V3539" s="116">
        <v>0</v>
      </c>
      <c r="W3539" s="22">
        <f t="shared" si="836"/>
        <v>0</v>
      </c>
      <c r="X3539" s="22">
        <f t="shared" si="837"/>
        <v>0</v>
      </c>
      <c r="Y3539" s="22">
        <f ca="1">OFFSET('Cost Study'!$B$7,'Operations Support'!$C3539,'Operations Support'!$B3539)*$H3539</f>
        <v>0</v>
      </c>
      <c r="Z3539" s="23">
        <f ca="1">Y3539*'Cost Study'!$B$31</f>
        <v>0</v>
      </c>
      <c r="AA3539" s="23">
        <f ca="1">IF(A3539=10298,1.51,1)*IF($B3539&lt;3,$D3539*'Cost Study'!$B$32*OFFSET('Cost Study'!$B$7,'Operations Support'!$C3539,'Operations Support'!$B3539),0)</f>
        <v>0</v>
      </c>
      <c r="AB3539" s="24">
        <f ca="1">AA3539*'Cost Study'!$B$31</f>
        <v>0</v>
      </c>
      <c r="AC3539" s="23">
        <f ca="1">Y3539*'Cost Study'!$B$31</f>
        <v>0</v>
      </c>
      <c r="AD3539" s="24">
        <f ca="1">AA3539*'Cost Study'!$B$31</f>
        <v>0</v>
      </c>
      <c r="AE3539" s="377">
        <f t="shared" ca="1" si="838"/>
        <v>0</v>
      </c>
      <c r="AF3539" s="377">
        <f t="shared" ca="1" si="839"/>
        <v>0</v>
      </c>
      <c r="AH3539" s="688">
        <f>IFERROR($H3539/SUMIF($A:$A,$A3539,$H:$H)*SUMIF(Summary!$A$110:$A$186,$A3539,Summary!$P$110:$P$186),0)</f>
        <v>0</v>
      </c>
      <c r="AI3539" s="689">
        <f t="shared" ca="1" si="825"/>
        <v>0</v>
      </c>
      <c r="AJ3539" s="688">
        <f>IFERROR(H3539/SUMIF(A:A,A3539,H:H)*SUMIF(Summary!$A$110:$A$186,'Operations Support'!A3539,Summary!$Q$110:$Q$186),0)</f>
        <v>0</v>
      </c>
      <c r="AK3539" s="688">
        <f t="shared" ca="1" si="826"/>
        <v>0</v>
      </c>
      <c r="AM3539" s="688">
        <f>IFERROR($H3539/SUMIF($A:$A,$A3539,$H:$H)*SUMIF(Summary!$A$230:$A$266,$A3539,Summary!$P$230:$P$266),0)</f>
        <v>0</v>
      </c>
      <c r="AN3539" s="688">
        <f>IFERROR($H3539/SUMIF($A:$A,$A3539,$H:$H)*(SUMIF(Summary!$A$230:$A$266,$A3539,Summary!$L$230:$L$266)+SUMIF(Summary!$A$281:$A$317,$A3539,Summary!$L$281:$L$317))-AM3539,0)</f>
        <v>0</v>
      </c>
      <c r="AO3539" s="688">
        <f>IFERROR($H3539/SUMIF($A:$A,$A3539,$H:$H)*SUMIF(Summary!$A$230:$A$266,$A3539,Summary!$Q$230:$Q$266),0)</f>
        <v>0</v>
      </c>
      <c r="AP3539" s="688">
        <f>IFERROR($H3539/SUMIF($A:$A,$A3539,$H:$H)*(SUMIF(Summary!$A$230:$A$266,$A3539,Summary!$L$230:$L$266)+SUMIF(Summary!$A$281:$A$317,$A3539,Summary!$L$281:$L$317))-AO3539,0)</f>
        <v>0</v>
      </c>
      <c r="AQ3539" s="306"/>
      <c r="AR3539" s="688">
        <f t="shared" ca="1" si="827"/>
        <v>0</v>
      </c>
      <c r="AS3539" s="688">
        <f t="shared" ca="1" si="828"/>
        <v>0</v>
      </c>
    </row>
    <row r="3540" spans="1:45" x14ac:dyDescent="0.2">
      <c r="A3540" s="423">
        <v>29269</v>
      </c>
      <c r="B3540" s="424">
        <v>4</v>
      </c>
      <c r="C3540" s="425" t="s">
        <v>307</v>
      </c>
      <c r="D3540" s="422">
        <f t="shared" si="829"/>
        <v>0</v>
      </c>
      <c r="E3540" s="422">
        <f t="shared" si="830"/>
        <v>0</v>
      </c>
      <c r="F3540" s="422">
        <f t="shared" si="831"/>
        <v>0</v>
      </c>
      <c r="G3540" s="422">
        <f t="shared" si="832"/>
        <v>0</v>
      </c>
      <c r="H3540" s="22">
        <f t="shared" si="833"/>
        <v>0</v>
      </c>
      <c r="I3540" s="116">
        <v>0</v>
      </c>
      <c r="J3540" s="116">
        <v>0</v>
      </c>
      <c r="K3540" s="116">
        <v>0</v>
      </c>
      <c r="L3540" s="116">
        <v>0</v>
      </c>
      <c r="M3540" s="22">
        <f t="shared" si="834"/>
        <v>0</v>
      </c>
      <c r="N3540" s="116">
        <v>0</v>
      </c>
      <c r="O3540" s="116">
        <v>0</v>
      </c>
      <c r="P3540" s="116">
        <v>0</v>
      </c>
      <c r="Q3540" s="116">
        <v>0</v>
      </c>
      <c r="R3540" s="22">
        <f t="shared" si="835"/>
        <v>0</v>
      </c>
      <c r="S3540" s="116">
        <v>0</v>
      </c>
      <c r="T3540" s="116">
        <v>0</v>
      </c>
      <c r="U3540" s="116">
        <v>0</v>
      </c>
      <c r="V3540" s="116">
        <v>0</v>
      </c>
      <c r="W3540" s="22">
        <f t="shared" si="836"/>
        <v>0</v>
      </c>
      <c r="X3540" s="22">
        <f t="shared" si="837"/>
        <v>0</v>
      </c>
      <c r="Y3540" s="22">
        <f ca="1">OFFSET('Cost Study'!$B$7,'Operations Support'!$C3540,'Operations Support'!$B3540)*$H3540</f>
        <v>0</v>
      </c>
      <c r="Z3540" s="23">
        <f ca="1">Y3540*'Cost Study'!$B$31</f>
        <v>0</v>
      </c>
      <c r="AA3540" s="23">
        <f ca="1">IF(A3540=10298,1.51,1)*IF($B3540&lt;3,$D3540*'Cost Study'!$B$32*OFFSET('Cost Study'!$B$7,'Operations Support'!$C3540,'Operations Support'!$B3540),0)</f>
        <v>0</v>
      </c>
      <c r="AB3540" s="24">
        <f ca="1">AA3540*'Cost Study'!$B$31</f>
        <v>0</v>
      </c>
      <c r="AC3540" s="23">
        <f ca="1">Y3540*'Cost Study'!$B$31</f>
        <v>0</v>
      </c>
      <c r="AD3540" s="24">
        <f ca="1">AA3540*'Cost Study'!$B$31</f>
        <v>0</v>
      </c>
      <c r="AE3540" s="377">
        <f t="shared" ca="1" si="838"/>
        <v>0</v>
      </c>
      <c r="AF3540" s="377">
        <f t="shared" ca="1" si="839"/>
        <v>0</v>
      </c>
      <c r="AH3540" s="688">
        <f>IFERROR($H3540/SUMIF($A:$A,$A3540,$H:$H)*SUMIF(Summary!$A$110:$A$186,$A3540,Summary!$P$110:$P$186),0)</f>
        <v>0</v>
      </c>
      <c r="AI3540" s="689">
        <f t="shared" ca="1" si="825"/>
        <v>0</v>
      </c>
      <c r="AJ3540" s="688">
        <f>IFERROR(H3540/SUMIF(A:A,A3540,H:H)*SUMIF(Summary!$A$110:$A$186,'Operations Support'!A3540,Summary!$Q$110:$Q$186),0)</f>
        <v>0</v>
      </c>
      <c r="AK3540" s="688">
        <f t="shared" ca="1" si="826"/>
        <v>0</v>
      </c>
      <c r="AM3540" s="688">
        <f>IFERROR($H3540/SUMIF($A:$A,$A3540,$H:$H)*SUMIF(Summary!$A$230:$A$266,$A3540,Summary!$P$230:$P$266),0)</f>
        <v>0</v>
      </c>
      <c r="AN3540" s="688">
        <f>IFERROR($H3540/SUMIF($A:$A,$A3540,$H:$H)*(SUMIF(Summary!$A$230:$A$266,$A3540,Summary!$L$230:$L$266)+SUMIF(Summary!$A$281:$A$317,$A3540,Summary!$L$281:$L$317))-AM3540,0)</f>
        <v>0</v>
      </c>
      <c r="AO3540" s="688">
        <f>IFERROR($H3540/SUMIF($A:$A,$A3540,$H:$H)*SUMIF(Summary!$A$230:$A$266,$A3540,Summary!$Q$230:$Q$266),0)</f>
        <v>0</v>
      </c>
      <c r="AP3540" s="688">
        <f>IFERROR($H3540/SUMIF($A:$A,$A3540,$H:$H)*(SUMIF(Summary!$A$230:$A$266,$A3540,Summary!$L$230:$L$266)+SUMIF(Summary!$A$281:$A$317,$A3540,Summary!$L$281:$L$317))-AO3540,0)</f>
        <v>0</v>
      </c>
      <c r="AQ3540" s="306"/>
      <c r="AR3540" s="688">
        <f t="shared" ca="1" si="827"/>
        <v>0</v>
      </c>
      <c r="AS3540" s="688">
        <f t="shared" ca="1" si="828"/>
        <v>0</v>
      </c>
    </row>
    <row r="3541" spans="1:45" x14ac:dyDescent="0.2">
      <c r="A3541" s="423">
        <v>29269</v>
      </c>
      <c r="B3541" s="424">
        <v>4</v>
      </c>
      <c r="C3541" s="425" t="s">
        <v>308</v>
      </c>
      <c r="D3541" s="422">
        <f t="shared" si="829"/>
        <v>0</v>
      </c>
      <c r="E3541" s="422">
        <f t="shared" si="830"/>
        <v>0</v>
      </c>
      <c r="F3541" s="422">
        <f t="shared" si="831"/>
        <v>0</v>
      </c>
      <c r="G3541" s="422">
        <f t="shared" si="832"/>
        <v>0</v>
      </c>
      <c r="H3541" s="22">
        <f t="shared" si="833"/>
        <v>0</v>
      </c>
      <c r="I3541" s="116">
        <v>0</v>
      </c>
      <c r="J3541" s="116">
        <v>0</v>
      </c>
      <c r="K3541" s="116">
        <v>0</v>
      </c>
      <c r="L3541" s="116">
        <v>0</v>
      </c>
      <c r="M3541" s="22">
        <f t="shared" si="834"/>
        <v>0</v>
      </c>
      <c r="N3541" s="116">
        <v>0</v>
      </c>
      <c r="O3541" s="116">
        <v>0</v>
      </c>
      <c r="P3541" s="116">
        <v>0</v>
      </c>
      <c r="Q3541" s="116">
        <v>0</v>
      </c>
      <c r="R3541" s="22">
        <f t="shared" si="835"/>
        <v>0</v>
      </c>
      <c r="S3541" s="116">
        <v>0</v>
      </c>
      <c r="T3541" s="116">
        <v>0</v>
      </c>
      <c r="U3541" s="116">
        <v>0</v>
      </c>
      <c r="V3541" s="116">
        <v>0</v>
      </c>
      <c r="W3541" s="22">
        <f t="shared" si="836"/>
        <v>0</v>
      </c>
      <c r="X3541" s="22">
        <f t="shared" si="837"/>
        <v>0</v>
      </c>
      <c r="Y3541" s="22">
        <f ca="1">OFFSET('Cost Study'!$B$7,'Operations Support'!$C3541,'Operations Support'!$B3541)*$H3541</f>
        <v>0</v>
      </c>
      <c r="Z3541" s="23">
        <f ca="1">Y3541*'Cost Study'!$B$31</f>
        <v>0</v>
      </c>
      <c r="AA3541" s="23">
        <f ca="1">IF(A3541=10298,1.51,1)*IF($B3541&lt;3,$D3541*'Cost Study'!$B$32*OFFSET('Cost Study'!$B$7,'Operations Support'!$C3541,'Operations Support'!$B3541),0)</f>
        <v>0</v>
      </c>
      <c r="AB3541" s="24">
        <f ca="1">AA3541*'Cost Study'!$B$31</f>
        <v>0</v>
      </c>
      <c r="AC3541" s="23">
        <f ca="1">Y3541*'Cost Study'!$B$31</f>
        <v>0</v>
      </c>
      <c r="AD3541" s="24">
        <f ca="1">AA3541*'Cost Study'!$B$31</f>
        <v>0</v>
      </c>
      <c r="AE3541" s="377">
        <f t="shared" ca="1" si="838"/>
        <v>0</v>
      </c>
      <c r="AF3541" s="377">
        <f t="shared" ca="1" si="839"/>
        <v>0</v>
      </c>
      <c r="AH3541" s="688">
        <f>IFERROR($H3541/SUMIF($A:$A,$A3541,$H:$H)*SUMIF(Summary!$A$110:$A$186,$A3541,Summary!$P$110:$P$186),0)</f>
        <v>0</v>
      </c>
      <c r="AI3541" s="689">
        <f t="shared" ca="1" si="825"/>
        <v>0</v>
      </c>
      <c r="AJ3541" s="688">
        <f>IFERROR(H3541/SUMIF(A:A,A3541,H:H)*SUMIF(Summary!$A$110:$A$186,'Operations Support'!A3541,Summary!$Q$110:$Q$186),0)</f>
        <v>0</v>
      </c>
      <c r="AK3541" s="688">
        <f t="shared" ca="1" si="826"/>
        <v>0</v>
      </c>
      <c r="AM3541" s="688">
        <f>IFERROR($H3541/SUMIF($A:$A,$A3541,$H:$H)*SUMIF(Summary!$A$230:$A$266,$A3541,Summary!$P$230:$P$266),0)</f>
        <v>0</v>
      </c>
      <c r="AN3541" s="688">
        <f>IFERROR($H3541/SUMIF($A:$A,$A3541,$H:$H)*(SUMIF(Summary!$A$230:$A$266,$A3541,Summary!$L$230:$L$266)+SUMIF(Summary!$A$281:$A$317,$A3541,Summary!$L$281:$L$317))-AM3541,0)</f>
        <v>0</v>
      </c>
      <c r="AO3541" s="688">
        <f>IFERROR($H3541/SUMIF($A:$A,$A3541,$H:$H)*SUMIF(Summary!$A$230:$A$266,$A3541,Summary!$Q$230:$Q$266),0)</f>
        <v>0</v>
      </c>
      <c r="AP3541" s="688">
        <f>IFERROR($H3541/SUMIF($A:$A,$A3541,$H:$H)*(SUMIF(Summary!$A$230:$A$266,$A3541,Summary!$L$230:$L$266)+SUMIF(Summary!$A$281:$A$317,$A3541,Summary!$L$281:$L$317))-AO3541,0)</f>
        <v>0</v>
      </c>
      <c r="AQ3541" s="306"/>
      <c r="AR3541" s="688">
        <f t="shared" ca="1" si="827"/>
        <v>0</v>
      </c>
      <c r="AS3541" s="688">
        <f t="shared" ca="1" si="828"/>
        <v>0</v>
      </c>
    </row>
    <row r="3542" spans="1:45" x14ac:dyDescent="0.2">
      <c r="A3542" s="423">
        <v>29269</v>
      </c>
      <c r="B3542" s="424">
        <v>4</v>
      </c>
      <c r="C3542" s="425" t="s">
        <v>309</v>
      </c>
      <c r="D3542" s="422">
        <f t="shared" si="829"/>
        <v>0</v>
      </c>
      <c r="E3542" s="422">
        <f t="shared" si="830"/>
        <v>0</v>
      </c>
      <c r="F3542" s="422">
        <f t="shared" si="831"/>
        <v>0</v>
      </c>
      <c r="G3542" s="422">
        <f t="shared" si="832"/>
        <v>0</v>
      </c>
      <c r="H3542" s="22">
        <f t="shared" si="833"/>
        <v>0</v>
      </c>
      <c r="I3542" s="116">
        <v>0</v>
      </c>
      <c r="J3542" s="116">
        <v>0</v>
      </c>
      <c r="K3542" s="116">
        <v>0</v>
      </c>
      <c r="L3542" s="116">
        <v>0</v>
      </c>
      <c r="M3542" s="22">
        <f t="shared" si="834"/>
        <v>0</v>
      </c>
      <c r="N3542" s="116">
        <v>0</v>
      </c>
      <c r="O3542" s="116">
        <v>0</v>
      </c>
      <c r="P3542" s="116">
        <v>0</v>
      </c>
      <c r="Q3542" s="116">
        <v>0</v>
      </c>
      <c r="R3542" s="22">
        <f t="shared" si="835"/>
        <v>0</v>
      </c>
      <c r="S3542" s="116">
        <v>0</v>
      </c>
      <c r="T3542" s="116">
        <v>0</v>
      </c>
      <c r="U3542" s="116">
        <v>0</v>
      </c>
      <c r="V3542" s="116">
        <v>0</v>
      </c>
      <c r="W3542" s="22">
        <f t="shared" si="836"/>
        <v>0</v>
      </c>
      <c r="X3542" s="22">
        <f t="shared" si="837"/>
        <v>0</v>
      </c>
      <c r="Y3542" s="22">
        <f ca="1">OFFSET('Cost Study'!$B$7,'Operations Support'!$C3542,'Operations Support'!$B3542)*$H3542</f>
        <v>0</v>
      </c>
      <c r="Z3542" s="23">
        <f ca="1">Y3542*'Cost Study'!$B$31</f>
        <v>0</v>
      </c>
      <c r="AA3542" s="23">
        <f ca="1">IF(A3542=10298,1.51,1)*IF($B3542&lt;3,$D3542*'Cost Study'!$B$32*OFFSET('Cost Study'!$B$7,'Operations Support'!$C3542,'Operations Support'!$B3542),0)</f>
        <v>0</v>
      </c>
      <c r="AB3542" s="24">
        <f ca="1">AA3542*'Cost Study'!$B$31</f>
        <v>0</v>
      </c>
      <c r="AC3542" s="23">
        <f ca="1">Y3542*'Cost Study'!$B$31</f>
        <v>0</v>
      </c>
      <c r="AD3542" s="24">
        <f ca="1">AA3542*'Cost Study'!$B$31</f>
        <v>0</v>
      </c>
      <c r="AE3542" s="377">
        <f t="shared" ca="1" si="838"/>
        <v>0</v>
      </c>
      <c r="AF3542" s="377">
        <f t="shared" ca="1" si="839"/>
        <v>0</v>
      </c>
      <c r="AH3542" s="688">
        <f>IFERROR($H3542/SUMIF($A:$A,$A3542,$H:$H)*SUMIF(Summary!$A$110:$A$186,$A3542,Summary!$P$110:$P$186),0)</f>
        <v>0</v>
      </c>
      <c r="AI3542" s="689">
        <f t="shared" ca="1" si="825"/>
        <v>0</v>
      </c>
      <c r="AJ3542" s="688">
        <f>IFERROR(H3542/SUMIF(A:A,A3542,H:H)*SUMIF(Summary!$A$110:$A$186,'Operations Support'!A3542,Summary!$Q$110:$Q$186),0)</f>
        <v>0</v>
      </c>
      <c r="AK3542" s="688">
        <f t="shared" ca="1" si="826"/>
        <v>0</v>
      </c>
      <c r="AM3542" s="688">
        <f>IFERROR($H3542/SUMIF($A:$A,$A3542,$H:$H)*SUMIF(Summary!$A$230:$A$266,$A3542,Summary!$P$230:$P$266),0)</f>
        <v>0</v>
      </c>
      <c r="AN3542" s="688">
        <f>IFERROR($H3542/SUMIF($A:$A,$A3542,$H:$H)*(SUMIF(Summary!$A$230:$A$266,$A3542,Summary!$L$230:$L$266)+SUMIF(Summary!$A$281:$A$317,$A3542,Summary!$L$281:$L$317))-AM3542,0)</f>
        <v>0</v>
      </c>
      <c r="AO3542" s="688">
        <f>IFERROR($H3542/SUMIF($A:$A,$A3542,$H:$H)*SUMIF(Summary!$A$230:$A$266,$A3542,Summary!$Q$230:$Q$266),0)</f>
        <v>0</v>
      </c>
      <c r="AP3542" s="688">
        <f>IFERROR($H3542/SUMIF($A:$A,$A3542,$H:$H)*(SUMIF(Summary!$A$230:$A$266,$A3542,Summary!$L$230:$L$266)+SUMIF(Summary!$A$281:$A$317,$A3542,Summary!$L$281:$L$317))-AO3542,0)</f>
        <v>0</v>
      </c>
      <c r="AQ3542" s="306"/>
      <c r="AR3542" s="688">
        <f t="shared" ca="1" si="827"/>
        <v>0</v>
      </c>
      <c r="AS3542" s="688">
        <f t="shared" ca="1" si="828"/>
        <v>0</v>
      </c>
    </row>
    <row r="3543" spans="1:45" x14ac:dyDescent="0.2">
      <c r="A3543" s="423">
        <v>29269</v>
      </c>
      <c r="B3543" s="424">
        <v>4</v>
      </c>
      <c r="C3543" s="425" t="s">
        <v>310</v>
      </c>
      <c r="D3543" s="422">
        <f t="shared" si="829"/>
        <v>0</v>
      </c>
      <c r="E3543" s="422">
        <f t="shared" si="830"/>
        <v>0</v>
      </c>
      <c r="F3543" s="422">
        <f t="shared" si="831"/>
        <v>0</v>
      </c>
      <c r="G3543" s="422">
        <f t="shared" si="832"/>
        <v>0</v>
      </c>
      <c r="H3543" s="22">
        <f t="shared" si="833"/>
        <v>0</v>
      </c>
      <c r="I3543" s="116">
        <v>0</v>
      </c>
      <c r="J3543" s="116">
        <v>0</v>
      </c>
      <c r="K3543" s="116">
        <v>0</v>
      </c>
      <c r="L3543" s="116">
        <v>0</v>
      </c>
      <c r="M3543" s="22">
        <f t="shared" si="834"/>
        <v>0</v>
      </c>
      <c r="N3543" s="116">
        <v>0</v>
      </c>
      <c r="O3543" s="116">
        <v>0</v>
      </c>
      <c r="P3543" s="116">
        <v>0</v>
      </c>
      <c r="Q3543" s="116">
        <v>0</v>
      </c>
      <c r="R3543" s="22">
        <f t="shared" si="835"/>
        <v>0</v>
      </c>
      <c r="S3543" s="116">
        <v>0</v>
      </c>
      <c r="T3543" s="116">
        <v>0</v>
      </c>
      <c r="U3543" s="116">
        <v>0</v>
      </c>
      <c r="V3543" s="116">
        <v>0</v>
      </c>
      <c r="W3543" s="22">
        <f t="shared" si="836"/>
        <v>0</v>
      </c>
      <c r="X3543" s="22">
        <f t="shared" si="837"/>
        <v>0</v>
      </c>
      <c r="Y3543" s="22">
        <f ca="1">OFFSET('Cost Study'!$B$7,'Operations Support'!$C3543,'Operations Support'!$B3543)*$H3543</f>
        <v>0</v>
      </c>
      <c r="Z3543" s="23">
        <f ca="1">Y3543*'Cost Study'!$B$31</f>
        <v>0</v>
      </c>
      <c r="AA3543" s="23">
        <f ca="1">IF(A3543=10298,1.51,1)*IF($B3543&lt;3,$D3543*'Cost Study'!$B$32*OFFSET('Cost Study'!$B$7,'Operations Support'!$C3543,'Operations Support'!$B3543),0)</f>
        <v>0</v>
      </c>
      <c r="AB3543" s="24">
        <f ca="1">AA3543*'Cost Study'!$B$31</f>
        <v>0</v>
      </c>
      <c r="AC3543" s="23">
        <f ca="1">Y3543*'Cost Study'!$B$31</f>
        <v>0</v>
      </c>
      <c r="AD3543" s="24">
        <f ca="1">AA3543*'Cost Study'!$B$31</f>
        <v>0</v>
      </c>
      <c r="AE3543" s="377">
        <f t="shared" ca="1" si="838"/>
        <v>0</v>
      </c>
      <c r="AF3543" s="377">
        <f t="shared" ca="1" si="839"/>
        <v>0</v>
      </c>
      <c r="AH3543" s="688">
        <f>IFERROR($H3543/SUMIF($A:$A,$A3543,$H:$H)*SUMIF(Summary!$A$110:$A$186,$A3543,Summary!$P$110:$P$186),0)</f>
        <v>0</v>
      </c>
      <c r="AI3543" s="689">
        <f t="shared" ca="1" si="825"/>
        <v>0</v>
      </c>
      <c r="AJ3543" s="688">
        <f>IFERROR(H3543/SUMIF(A:A,A3543,H:H)*SUMIF(Summary!$A$110:$A$186,'Operations Support'!A3543,Summary!$Q$110:$Q$186),0)</f>
        <v>0</v>
      </c>
      <c r="AK3543" s="688">
        <f t="shared" ca="1" si="826"/>
        <v>0</v>
      </c>
      <c r="AM3543" s="688">
        <f>IFERROR($H3543/SUMIF($A:$A,$A3543,$H:$H)*SUMIF(Summary!$A$230:$A$266,$A3543,Summary!$P$230:$P$266),0)</f>
        <v>0</v>
      </c>
      <c r="AN3543" s="688">
        <f>IFERROR($H3543/SUMIF($A:$A,$A3543,$H:$H)*(SUMIF(Summary!$A$230:$A$266,$A3543,Summary!$L$230:$L$266)+SUMIF(Summary!$A$281:$A$317,$A3543,Summary!$L$281:$L$317))-AM3543,0)</f>
        <v>0</v>
      </c>
      <c r="AO3543" s="688">
        <f>IFERROR($H3543/SUMIF($A:$A,$A3543,$H:$H)*SUMIF(Summary!$A$230:$A$266,$A3543,Summary!$Q$230:$Q$266),0)</f>
        <v>0</v>
      </c>
      <c r="AP3543" s="688">
        <f>IFERROR($H3543/SUMIF($A:$A,$A3543,$H:$H)*(SUMIF(Summary!$A$230:$A$266,$A3543,Summary!$L$230:$L$266)+SUMIF(Summary!$A$281:$A$317,$A3543,Summary!$L$281:$L$317))-AO3543,0)</f>
        <v>0</v>
      </c>
      <c r="AQ3543" s="306"/>
      <c r="AR3543" s="688">
        <f t="shared" ca="1" si="827"/>
        <v>0</v>
      </c>
      <c r="AS3543" s="688">
        <f t="shared" ca="1" si="828"/>
        <v>0</v>
      </c>
    </row>
    <row r="3544" spans="1:45" x14ac:dyDescent="0.2">
      <c r="A3544" s="423">
        <v>29269</v>
      </c>
      <c r="B3544" s="424">
        <v>4</v>
      </c>
      <c r="C3544" s="425" t="s">
        <v>311</v>
      </c>
      <c r="D3544" s="422">
        <f t="shared" si="829"/>
        <v>0</v>
      </c>
      <c r="E3544" s="422">
        <f t="shared" si="830"/>
        <v>0</v>
      </c>
      <c r="F3544" s="422">
        <f t="shared" si="831"/>
        <v>0</v>
      </c>
      <c r="G3544" s="422">
        <f t="shared" si="832"/>
        <v>0</v>
      </c>
      <c r="H3544" s="22">
        <f t="shared" si="833"/>
        <v>0</v>
      </c>
      <c r="I3544" s="116">
        <v>0</v>
      </c>
      <c r="J3544" s="116">
        <v>0</v>
      </c>
      <c r="K3544" s="116">
        <v>0</v>
      </c>
      <c r="L3544" s="116">
        <v>0</v>
      </c>
      <c r="M3544" s="22">
        <f t="shared" si="834"/>
        <v>0</v>
      </c>
      <c r="N3544" s="116">
        <v>0</v>
      </c>
      <c r="O3544" s="116">
        <v>0</v>
      </c>
      <c r="P3544" s="116">
        <v>0</v>
      </c>
      <c r="Q3544" s="116">
        <v>0</v>
      </c>
      <c r="R3544" s="22">
        <f t="shared" si="835"/>
        <v>0</v>
      </c>
      <c r="S3544" s="116">
        <v>0</v>
      </c>
      <c r="T3544" s="116">
        <v>0</v>
      </c>
      <c r="U3544" s="116">
        <v>0</v>
      </c>
      <c r="V3544" s="116">
        <v>0</v>
      </c>
      <c r="W3544" s="22">
        <f t="shared" si="836"/>
        <v>0</v>
      </c>
      <c r="X3544" s="22">
        <f t="shared" si="837"/>
        <v>0</v>
      </c>
      <c r="Y3544" s="22">
        <f ca="1">OFFSET('Cost Study'!$B$7,'Operations Support'!$C3544,'Operations Support'!$B3544)*$H3544</f>
        <v>0</v>
      </c>
      <c r="Z3544" s="23">
        <f ca="1">Y3544*'Cost Study'!$B$31</f>
        <v>0</v>
      </c>
      <c r="AA3544" s="23">
        <f ca="1">IF(A3544=10298,1.51,1)*IF($B3544&lt;3,$D3544*'Cost Study'!$B$32*OFFSET('Cost Study'!$B$7,'Operations Support'!$C3544,'Operations Support'!$B3544),0)</f>
        <v>0</v>
      </c>
      <c r="AB3544" s="24">
        <f ca="1">AA3544*'Cost Study'!$B$31</f>
        <v>0</v>
      </c>
      <c r="AC3544" s="23">
        <f ca="1">Y3544*'Cost Study'!$B$31</f>
        <v>0</v>
      </c>
      <c r="AD3544" s="24">
        <f ca="1">AA3544*'Cost Study'!$B$31</f>
        <v>0</v>
      </c>
      <c r="AE3544" s="377">
        <f t="shared" ca="1" si="838"/>
        <v>0</v>
      </c>
      <c r="AF3544" s="377">
        <f t="shared" ca="1" si="839"/>
        <v>0</v>
      </c>
      <c r="AH3544" s="688">
        <f>IFERROR($H3544/SUMIF($A:$A,$A3544,$H:$H)*SUMIF(Summary!$A$110:$A$186,$A3544,Summary!$P$110:$P$186),0)</f>
        <v>0</v>
      </c>
      <c r="AI3544" s="689">
        <f t="shared" ca="1" si="825"/>
        <v>0</v>
      </c>
      <c r="AJ3544" s="688">
        <f>IFERROR(H3544/SUMIF(A:A,A3544,H:H)*SUMIF(Summary!$A$110:$A$186,'Operations Support'!A3544,Summary!$Q$110:$Q$186),0)</f>
        <v>0</v>
      </c>
      <c r="AK3544" s="688">
        <f t="shared" ca="1" si="826"/>
        <v>0</v>
      </c>
      <c r="AM3544" s="688">
        <f>IFERROR($H3544/SUMIF($A:$A,$A3544,$H:$H)*SUMIF(Summary!$A$230:$A$266,$A3544,Summary!$P$230:$P$266),0)</f>
        <v>0</v>
      </c>
      <c r="AN3544" s="688">
        <f>IFERROR($H3544/SUMIF($A:$A,$A3544,$H:$H)*(SUMIF(Summary!$A$230:$A$266,$A3544,Summary!$L$230:$L$266)+SUMIF(Summary!$A$281:$A$317,$A3544,Summary!$L$281:$L$317))-AM3544,0)</f>
        <v>0</v>
      </c>
      <c r="AO3544" s="688">
        <f>IFERROR($H3544/SUMIF($A:$A,$A3544,$H:$H)*SUMIF(Summary!$A$230:$A$266,$A3544,Summary!$Q$230:$Q$266),0)</f>
        <v>0</v>
      </c>
      <c r="AP3544" s="688">
        <f>IFERROR($H3544/SUMIF($A:$A,$A3544,$H:$H)*(SUMIF(Summary!$A$230:$A$266,$A3544,Summary!$L$230:$L$266)+SUMIF(Summary!$A$281:$A$317,$A3544,Summary!$L$281:$L$317))-AO3544,0)</f>
        <v>0</v>
      </c>
      <c r="AQ3544" s="306"/>
      <c r="AR3544" s="688">
        <f t="shared" ca="1" si="827"/>
        <v>0</v>
      </c>
      <c r="AS3544" s="688">
        <f t="shared" ca="1" si="828"/>
        <v>0</v>
      </c>
    </row>
    <row r="3545" spans="1:45" x14ac:dyDescent="0.2">
      <c r="A3545" s="423">
        <v>29269</v>
      </c>
      <c r="B3545" s="424">
        <v>4</v>
      </c>
      <c r="C3545" s="425" t="s">
        <v>312</v>
      </c>
      <c r="D3545" s="422">
        <f t="shared" si="829"/>
        <v>0</v>
      </c>
      <c r="E3545" s="422">
        <f t="shared" si="830"/>
        <v>0</v>
      </c>
      <c r="F3545" s="422">
        <f t="shared" si="831"/>
        <v>0</v>
      </c>
      <c r="G3545" s="422">
        <f t="shared" si="832"/>
        <v>0</v>
      </c>
      <c r="H3545" s="22">
        <f t="shared" si="833"/>
        <v>0</v>
      </c>
      <c r="I3545" s="116">
        <v>0</v>
      </c>
      <c r="J3545" s="116">
        <v>0</v>
      </c>
      <c r="K3545" s="116">
        <v>0</v>
      </c>
      <c r="L3545" s="116">
        <v>0</v>
      </c>
      <c r="M3545" s="22">
        <f t="shared" si="834"/>
        <v>0</v>
      </c>
      <c r="N3545" s="116">
        <v>0</v>
      </c>
      <c r="O3545" s="116">
        <v>0</v>
      </c>
      <c r="P3545" s="116">
        <v>0</v>
      </c>
      <c r="Q3545" s="116">
        <v>0</v>
      </c>
      <c r="R3545" s="22">
        <f t="shared" si="835"/>
        <v>0</v>
      </c>
      <c r="S3545" s="116">
        <v>0</v>
      </c>
      <c r="T3545" s="116">
        <v>0</v>
      </c>
      <c r="U3545" s="116">
        <v>0</v>
      </c>
      <c r="V3545" s="116">
        <v>0</v>
      </c>
      <c r="W3545" s="22">
        <f t="shared" si="836"/>
        <v>0</v>
      </c>
      <c r="X3545" s="22">
        <f t="shared" si="837"/>
        <v>0</v>
      </c>
      <c r="Y3545" s="22">
        <f ca="1">OFFSET('Cost Study'!$B$7,'Operations Support'!$C3545,'Operations Support'!$B3545)*$H3545</f>
        <v>0</v>
      </c>
      <c r="Z3545" s="23">
        <f ca="1">Y3545*'Cost Study'!$B$31</f>
        <v>0</v>
      </c>
      <c r="AA3545" s="23">
        <f ca="1">IF(A3545=10298,1.51,1)*IF($B3545&lt;3,$D3545*'Cost Study'!$B$32*OFFSET('Cost Study'!$B$7,'Operations Support'!$C3545,'Operations Support'!$B3545),0)</f>
        <v>0</v>
      </c>
      <c r="AB3545" s="24">
        <f ca="1">AA3545*'Cost Study'!$B$31</f>
        <v>0</v>
      </c>
      <c r="AC3545" s="23">
        <f ca="1">Y3545*'Cost Study'!$B$31</f>
        <v>0</v>
      </c>
      <c r="AD3545" s="24">
        <f ca="1">AA3545*'Cost Study'!$B$31</f>
        <v>0</v>
      </c>
      <c r="AE3545" s="377">
        <f t="shared" ca="1" si="838"/>
        <v>0</v>
      </c>
      <c r="AF3545" s="377">
        <f t="shared" ca="1" si="839"/>
        <v>0</v>
      </c>
      <c r="AH3545" s="688">
        <f>IFERROR($H3545/SUMIF($A:$A,$A3545,$H:$H)*SUMIF(Summary!$A$110:$A$186,$A3545,Summary!$P$110:$P$186),0)</f>
        <v>0</v>
      </c>
      <c r="AI3545" s="689">
        <f t="shared" ca="1" si="825"/>
        <v>0</v>
      </c>
      <c r="AJ3545" s="688">
        <f>IFERROR(H3545/SUMIF(A:A,A3545,H:H)*SUMIF(Summary!$A$110:$A$186,'Operations Support'!A3545,Summary!$Q$110:$Q$186),0)</f>
        <v>0</v>
      </c>
      <c r="AK3545" s="688">
        <f t="shared" ca="1" si="826"/>
        <v>0</v>
      </c>
      <c r="AM3545" s="688">
        <f>IFERROR($H3545/SUMIF($A:$A,$A3545,$H:$H)*SUMIF(Summary!$A$230:$A$266,$A3545,Summary!$P$230:$P$266),0)</f>
        <v>0</v>
      </c>
      <c r="AN3545" s="688">
        <f>IFERROR($H3545/SUMIF($A:$A,$A3545,$H:$H)*(SUMIF(Summary!$A$230:$A$266,$A3545,Summary!$L$230:$L$266)+SUMIF(Summary!$A$281:$A$317,$A3545,Summary!$L$281:$L$317))-AM3545,0)</f>
        <v>0</v>
      </c>
      <c r="AO3545" s="688">
        <f>IFERROR($H3545/SUMIF($A:$A,$A3545,$H:$H)*SUMIF(Summary!$A$230:$A$266,$A3545,Summary!$Q$230:$Q$266),0)</f>
        <v>0</v>
      </c>
      <c r="AP3545" s="688">
        <f>IFERROR($H3545/SUMIF($A:$A,$A3545,$H:$H)*(SUMIF(Summary!$A$230:$A$266,$A3545,Summary!$L$230:$L$266)+SUMIF(Summary!$A$281:$A$317,$A3545,Summary!$L$281:$L$317))-AO3545,0)</f>
        <v>0</v>
      </c>
      <c r="AQ3545" s="306"/>
      <c r="AR3545" s="688">
        <f t="shared" ca="1" si="827"/>
        <v>0</v>
      </c>
      <c r="AS3545" s="688">
        <f t="shared" ca="1" si="828"/>
        <v>0</v>
      </c>
    </row>
    <row r="3546" spans="1:45" x14ac:dyDescent="0.2">
      <c r="A3546" s="423">
        <v>29269</v>
      </c>
      <c r="B3546" s="424">
        <v>4</v>
      </c>
      <c r="C3546" s="425" t="s">
        <v>313</v>
      </c>
      <c r="D3546" s="422">
        <f t="shared" si="829"/>
        <v>0</v>
      </c>
      <c r="E3546" s="422">
        <f t="shared" si="830"/>
        <v>0</v>
      </c>
      <c r="F3546" s="422">
        <f t="shared" si="831"/>
        <v>0</v>
      </c>
      <c r="G3546" s="422">
        <f t="shared" si="832"/>
        <v>0</v>
      </c>
      <c r="H3546" s="22">
        <f t="shared" si="833"/>
        <v>0</v>
      </c>
      <c r="I3546" s="116">
        <v>0</v>
      </c>
      <c r="J3546" s="116">
        <v>0</v>
      </c>
      <c r="K3546" s="116">
        <v>0</v>
      </c>
      <c r="L3546" s="116">
        <v>0</v>
      </c>
      <c r="M3546" s="22">
        <f t="shared" si="834"/>
        <v>0</v>
      </c>
      <c r="N3546" s="116">
        <v>0</v>
      </c>
      <c r="O3546" s="116">
        <v>0</v>
      </c>
      <c r="P3546" s="116">
        <v>0</v>
      </c>
      <c r="Q3546" s="116">
        <v>0</v>
      </c>
      <c r="R3546" s="22">
        <f t="shared" si="835"/>
        <v>0</v>
      </c>
      <c r="S3546" s="116">
        <v>0</v>
      </c>
      <c r="T3546" s="116">
        <v>0</v>
      </c>
      <c r="U3546" s="116">
        <v>0</v>
      </c>
      <c r="V3546" s="116">
        <v>0</v>
      </c>
      <c r="W3546" s="22">
        <f t="shared" si="836"/>
        <v>0</v>
      </c>
      <c r="X3546" s="22">
        <f t="shared" si="837"/>
        <v>0</v>
      </c>
      <c r="Y3546" s="22">
        <f ca="1">OFFSET('Cost Study'!$B$7,'Operations Support'!$C3546,'Operations Support'!$B3546)*$H3546</f>
        <v>0</v>
      </c>
      <c r="Z3546" s="23">
        <f ca="1">Y3546*'Cost Study'!$B$31</f>
        <v>0</v>
      </c>
      <c r="AA3546" s="23">
        <f ca="1">IF(A3546=10298,1.51,1)*IF($B3546&lt;3,$D3546*'Cost Study'!$B$32*OFFSET('Cost Study'!$B$7,'Operations Support'!$C3546,'Operations Support'!$B3546),0)</f>
        <v>0</v>
      </c>
      <c r="AB3546" s="24">
        <f ca="1">AA3546*'Cost Study'!$B$31</f>
        <v>0</v>
      </c>
      <c r="AC3546" s="23">
        <f ca="1">Y3546*'Cost Study'!$B$31</f>
        <v>0</v>
      </c>
      <c r="AD3546" s="24">
        <f ca="1">AA3546*'Cost Study'!$B$31</f>
        <v>0</v>
      </c>
      <c r="AE3546" s="377">
        <f t="shared" ca="1" si="838"/>
        <v>0</v>
      </c>
      <c r="AF3546" s="377">
        <f t="shared" ca="1" si="839"/>
        <v>0</v>
      </c>
      <c r="AH3546" s="688">
        <f>IFERROR($H3546/SUMIF($A:$A,$A3546,$H:$H)*SUMIF(Summary!$A$110:$A$186,$A3546,Summary!$P$110:$P$186),0)</f>
        <v>0</v>
      </c>
      <c r="AI3546" s="689">
        <f t="shared" ca="1" si="825"/>
        <v>0</v>
      </c>
      <c r="AJ3546" s="688">
        <f>IFERROR(H3546/SUMIF(A:A,A3546,H:H)*SUMIF(Summary!$A$110:$A$186,'Operations Support'!A3546,Summary!$Q$110:$Q$186),0)</f>
        <v>0</v>
      </c>
      <c r="AK3546" s="688">
        <f t="shared" ca="1" si="826"/>
        <v>0</v>
      </c>
      <c r="AM3546" s="688">
        <f>IFERROR($H3546/SUMIF($A:$A,$A3546,$H:$H)*SUMIF(Summary!$A$230:$A$266,$A3546,Summary!$P$230:$P$266),0)</f>
        <v>0</v>
      </c>
      <c r="AN3546" s="688">
        <f>IFERROR($H3546/SUMIF($A:$A,$A3546,$H:$H)*(SUMIF(Summary!$A$230:$A$266,$A3546,Summary!$L$230:$L$266)+SUMIF(Summary!$A$281:$A$317,$A3546,Summary!$L$281:$L$317))-AM3546,0)</f>
        <v>0</v>
      </c>
      <c r="AO3546" s="688">
        <f>IFERROR($H3546/SUMIF($A:$A,$A3546,$H:$H)*SUMIF(Summary!$A$230:$A$266,$A3546,Summary!$Q$230:$Q$266),0)</f>
        <v>0</v>
      </c>
      <c r="AP3546" s="688">
        <f>IFERROR($H3546/SUMIF($A:$A,$A3546,$H:$H)*(SUMIF(Summary!$A$230:$A$266,$A3546,Summary!$L$230:$L$266)+SUMIF(Summary!$A$281:$A$317,$A3546,Summary!$L$281:$L$317))-AO3546,0)</f>
        <v>0</v>
      </c>
      <c r="AQ3546" s="306"/>
      <c r="AR3546" s="688">
        <f t="shared" ca="1" si="827"/>
        <v>0</v>
      </c>
      <c r="AS3546" s="688">
        <f t="shared" ca="1" si="828"/>
        <v>0</v>
      </c>
    </row>
    <row r="3547" spans="1:45" x14ac:dyDescent="0.2">
      <c r="A3547" s="423">
        <v>29269</v>
      </c>
      <c r="B3547" s="424">
        <v>4</v>
      </c>
      <c r="C3547" s="425" t="s">
        <v>314</v>
      </c>
      <c r="D3547" s="422">
        <f t="shared" si="829"/>
        <v>0</v>
      </c>
      <c r="E3547" s="422">
        <f t="shared" si="830"/>
        <v>0</v>
      </c>
      <c r="F3547" s="422">
        <f t="shared" si="831"/>
        <v>0</v>
      </c>
      <c r="G3547" s="422">
        <f t="shared" si="832"/>
        <v>0</v>
      </c>
      <c r="H3547" s="22">
        <f t="shared" si="833"/>
        <v>0</v>
      </c>
      <c r="I3547" s="116">
        <v>0</v>
      </c>
      <c r="J3547" s="116">
        <v>0</v>
      </c>
      <c r="K3547" s="116">
        <v>0</v>
      </c>
      <c r="L3547" s="116">
        <v>0</v>
      </c>
      <c r="M3547" s="22">
        <f t="shared" si="834"/>
        <v>0</v>
      </c>
      <c r="N3547" s="116">
        <v>0</v>
      </c>
      <c r="O3547" s="116">
        <v>0</v>
      </c>
      <c r="P3547" s="116">
        <v>0</v>
      </c>
      <c r="Q3547" s="116">
        <v>0</v>
      </c>
      <c r="R3547" s="22">
        <f t="shared" si="835"/>
        <v>0</v>
      </c>
      <c r="S3547" s="116">
        <v>0</v>
      </c>
      <c r="T3547" s="116">
        <v>0</v>
      </c>
      <c r="U3547" s="116">
        <v>0</v>
      </c>
      <c r="V3547" s="116">
        <v>0</v>
      </c>
      <c r="W3547" s="22">
        <f t="shared" si="836"/>
        <v>0</v>
      </c>
      <c r="X3547" s="22">
        <f t="shared" si="837"/>
        <v>0</v>
      </c>
      <c r="Y3547" s="22">
        <f ca="1">OFFSET('Cost Study'!$B$7,'Operations Support'!$C3547,'Operations Support'!$B3547)*$H3547</f>
        <v>0</v>
      </c>
      <c r="Z3547" s="23">
        <f ca="1">Y3547*'Cost Study'!$B$31</f>
        <v>0</v>
      </c>
      <c r="AA3547" s="23">
        <f ca="1">IF(A3547=10298,1.51,1)*IF($B3547&lt;3,$D3547*'Cost Study'!$B$32*OFFSET('Cost Study'!$B$7,'Operations Support'!$C3547,'Operations Support'!$B3547),0)</f>
        <v>0</v>
      </c>
      <c r="AB3547" s="24">
        <f ca="1">AA3547*'Cost Study'!$B$31</f>
        <v>0</v>
      </c>
      <c r="AC3547" s="23">
        <f ca="1">Y3547*'Cost Study'!$B$31</f>
        <v>0</v>
      </c>
      <c r="AD3547" s="24">
        <f ca="1">AA3547*'Cost Study'!$B$31</f>
        <v>0</v>
      </c>
      <c r="AE3547" s="377">
        <f t="shared" ca="1" si="838"/>
        <v>0</v>
      </c>
      <c r="AF3547" s="377">
        <f t="shared" ca="1" si="839"/>
        <v>0</v>
      </c>
      <c r="AH3547" s="688">
        <f>IFERROR($H3547/SUMIF($A:$A,$A3547,$H:$H)*SUMIF(Summary!$A$110:$A$186,$A3547,Summary!$P$110:$P$186),0)</f>
        <v>0</v>
      </c>
      <c r="AI3547" s="689">
        <f t="shared" ca="1" si="825"/>
        <v>0</v>
      </c>
      <c r="AJ3547" s="688">
        <f>IFERROR(H3547/SUMIF(A:A,A3547,H:H)*SUMIF(Summary!$A$110:$A$186,'Operations Support'!A3547,Summary!$Q$110:$Q$186),0)</f>
        <v>0</v>
      </c>
      <c r="AK3547" s="688">
        <f t="shared" ca="1" si="826"/>
        <v>0</v>
      </c>
      <c r="AM3547" s="688">
        <f>IFERROR($H3547/SUMIF($A:$A,$A3547,$H:$H)*SUMIF(Summary!$A$230:$A$266,$A3547,Summary!$P$230:$P$266),0)</f>
        <v>0</v>
      </c>
      <c r="AN3547" s="688">
        <f>IFERROR($H3547/SUMIF($A:$A,$A3547,$H:$H)*(SUMIF(Summary!$A$230:$A$266,$A3547,Summary!$L$230:$L$266)+SUMIF(Summary!$A$281:$A$317,$A3547,Summary!$L$281:$L$317))-AM3547,0)</f>
        <v>0</v>
      </c>
      <c r="AO3547" s="688">
        <f>IFERROR($H3547/SUMIF($A:$A,$A3547,$H:$H)*SUMIF(Summary!$A$230:$A$266,$A3547,Summary!$Q$230:$Q$266),0)</f>
        <v>0</v>
      </c>
      <c r="AP3547" s="688">
        <f>IFERROR($H3547/SUMIF($A:$A,$A3547,$H:$H)*(SUMIF(Summary!$A$230:$A$266,$A3547,Summary!$L$230:$L$266)+SUMIF(Summary!$A$281:$A$317,$A3547,Summary!$L$281:$L$317))-AO3547,0)</f>
        <v>0</v>
      </c>
      <c r="AQ3547" s="306"/>
      <c r="AR3547" s="688">
        <f t="shared" ca="1" si="827"/>
        <v>0</v>
      </c>
      <c r="AS3547" s="688">
        <f t="shared" ca="1" si="828"/>
        <v>0</v>
      </c>
    </row>
    <row r="3548" spans="1:45" x14ac:dyDescent="0.2">
      <c r="A3548" s="423">
        <v>29269</v>
      </c>
      <c r="B3548" s="424">
        <v>4</v>
      </c>
      <c r="C3548" s="425" t="s">
        <v>315</v>
      </c>
      <c r="D3548" s="422">
        <f t="shared" si="829"/>
        <v>0</v>
      </c>
      <c r="E3548" s="422">
        <f t="shared" si="830"/>
        <v>0</v>
      </c>
      <c r="F3548" s="422">
        <f t="shared" si="831"/>
        <v>0</v>
      </c>
      <c r="G3548" s="422">
        <f t="shared" si="832"/>
        <v>0</v>
      </c>
      <c r="H3548" s="22">
        <f t="shared" si="833"/>
        <v>0</v>
      </c>
      <c r="I3548" s="116">
        <v>0</v>
      </c>
      <c r="J3548" s="116">
        <v>0</v>
      </c>
      <c r="K3548" s="116">
        <v>0</v>
      </c>
      <c r="L3548" s="116">
        <v>0</v>
      </c>
      <c r="M3548" s="22">
        <f t="shared" si="834"/>
        <v>0</v>
      </c>
      <c r="N3548" s="116">
        <v>0</v>
      </c>
      <c r="O3548" s="116">
        <v>0</v>
      </c>
      <c r="P3548" s="116">
        <v>0</v>
      </c>
      <c r="Q3548" s="116">
        <v>0</v>
      </c>
      <c r="R3548" s="22">
        <f t="shared" si="835"/>
        <v>0</v>
      </c>
      <c r="S3548" s="116">
        <v>0</v>
      </c>
      <c r="T3548" s="116">
        <v>0</v>
      </c>
      <c r="U3548" s="116">
        <v>0</v>
      </c>
      <c r="V3548" s="116">
        <v>0</v>
      </c>
      <c r="W3548" s="22">
        <f t="shared" si="836"/>
        <v>0</v>
      </c>
      <c r="X3548" s="22">
        <f t="shared" si="837"/>
        <v>0</v>
      </c>
      <c r="Y3548" s="22">
        <f ca="1">OFFSET('Cost Study'!$B$7,'Operations Support'!$C3548,'Operations Support'!$B3548)*$H3548</f>
        <v>0</v>
      </c>
      <c r="Z3548" s="23">
        <f ca="1">Y3548*'Cost Study'!$B$31</f>
        <v>0</v>
      </c>
      <c r="AA3548" s="23">
        <f ca="1">IF(A3548=10298,1.51,1)*IF($B3548&lt;3,$D3548*'Cost Study'!$B$32*OFFSET('Cost Study'!$B$7,'Operations Support'!$C3548,'Operations Support'!$B3548),0)</f>
        <v>0</v>
      </c>
      <c r="AB3548" s="24">
        <f ca="1">AA3548*'Cost Study'!$B$31</f>
        <v>0</v>
      </c>
      <c r="AC3548" s="23">
        <f ca="1">Y3548*'Cost Study'!$B$31</f>
        <v>0</v>
      </c>
      <c r="AD3548" s="24">
        <f ca="1">AA3548*'Cost Study'!$B$31</f>
        <v>0</v>
      </c>
      <c r="AE3548" s="377">
        <f t="shared" ca="1" si="838"/>
        <v>0</v>
      </c>
      <c r="AF3548" s="377">
        <f t="shared" ca="1" si="839"/>
        <v>0</v>
      </c>
      <c r="AH3548" s="688">
        <f>IFERROR($H3548/SUMIF($A:$A,$A3548,$H:$H)*SUMIF(Summary!$A$110:$A$186,$A3548,Summary!$P$110:$P$186),0)</f>
        <v>0</v>
      </c>
      <c r="AI3548" s="689">
        <f t="shared" ca="1" si="825"/>
        <v>0</v>
      </c>
      <c r="AJ3548" s="688">
        <f>IFERROR(H3548/SUMIF(A:A,A3548,H:H)*SUMIF(Summary!$A$110:$A$186,'Operations Support'!A3548,Summary!$Q$110:$Q$186),0)</f>
        <v>0</v>
      </c>
      <c r="AK3548" s="688">
        <f t="shared" ca="1" si="826"/>
        <v>0</v>
      </c>
      <c r="AM3548" s="688">
        <f>IFERROR($H3548/SUMIF($A:$A,$A3548,$H:$H)*SUMIF(Summary!$A$230:$A$266,$A3548,Summary!$P$230:$P$266),0)</f>
        <v>0</v>
      </c>
      <c r="AN3548" s="688">
        <f>IFERROR($H3548/SUMIF($A:$A,$A3548,$H:$H)*(SUMIF(Summary!$A$230:$A$266,$A3548,Summary!$L$230:$L$266)+SUMIF(Summary!$A$281:$A$317,$A3548,Summary!$L$281:$L$317))-AM3548,0)</f>
        <v>0</v>
      </c>
      <c r="AO3548" s="688">
        <f>IFERROR($H3548/SUMIF($A:$A,$A3548,$H:$H)*SUMIF(Summary!$A$230:$A$266,$A3548,Summary!$Q$230:$Q$266),0)</f>
        <v>0</v>
      </c>
      <c r="AP3548" s="688">
        <f>IFERROR($H3548/SUMIF($A:$A,$A3548,$H:$H)*(SUMIF(Summary!$A$230:$A$266,$A3548,Summary!$L$230:$L$266)+SUMIF(Summary!$A$281:$A$317,$A3548,Summary!$L$281:$L$317))-AO3548,0)</f>
        <v>0</v>
      </c>
      <c r="AQ3548" s="306"/>
      <c r="AR3548" s="688">
        <f t="shared" ca="1" si="827"/>
        <v>0</v>
      </c>
      <c r="AS3548" s="688">
        <f t="shared" ca="1" si="828"/>
        <v>0</v>
      </c>
    </row>
    <row r="3549" spans="1:45" x14ac:dyDescent="0.2">
      <c r="A3549" s="423">
        <v>29269</v>
      </c>
      <c r="B3549" s="424">
        <v>4</v>
      </c>
      <c r="C3549" s="425" t="s">
        <v>316</v>
      </c>
      <c r="D3549" s="422">
        <f t="shared" si="829"/>
        <v>0</v>
      </c>
      <c r="E3549" s="422">
        <f t="shared" si="830"/>
        <v>0</v>
      </c>
      <c r="F3549" s="422">
        <f t="shared" si="831"/>
        <v>0</v>
      </c>
      <c r="G3549" s="422">
        <f t="shared" si="832"/>
        <v>0</v>
      </c>
      <c r="H3549" s="22">
        <f t="shared" si="833"/>
        <v>0</v>
      </c>
      <c r="I3549" s="116">
        <v>0</v>
      </c>
      <c r="J3549" s="116">
        <v>0</v>
      </c>
      <c r="K3549" s="116">
        <v>0</v>
      </c>
      <c r="L3549" s="116">
        <v>0</v>
      </c>
      <c r="M3549" s="22">
        <f t="shared" si="834"/>
        <v>0</v>
      </c>
      <c r="N3549" s="116">
        <v>0</v>
      </c>
      <c r="O3549" s="116">
        <v>0</v>
      </c>
      <c r="P3549" s="116">
        <v>0</v>
      </c>
      <c r="Q3549" s="116">
        <v>0</v>
      </c>
      <c r="R3549" s="22">
        <f t="shared" si="835"/>
        <v>0</v>
      </c>
      <c r="S3549" s="116">
        <v>0</v>
      </c>
      <c r="T3549" s="116">
        <v>0</v>
      </c>
      <c r="U3549" s="116">
        <v>0</v>
      </c>
      <c r="V3549" s="116">
        <v>0</v>
      </c>
      <c r="W3549" s="22">
        <f t="shared" si="836"/>
        <v>0</v>
      </c>
      <c r="X3549" s="22">
        <f t="shared" si="837"/>
        <v>0</v>
      </c>
      <c r="Y3549" s="22">
        <f ca="1">OFFSET('Cost Study'!$B$7,'Operations Support'!$C3549,'Operations Support'!$B3549)*$H3549</f>
        <v>0</v>
      </c>
      <c r="Z3549" s="23">
        <f ca="1">Y3549*'Cost Study'!$B$31</f>
        <v>0</v>
      </c>
      <c r="AA3549" s="23">
        <f ca="1">IF(A3549=10298,1.51,1)*IF($B3549&lt;3,$D3549*'Cost Study'!$B$32*OFFSET('Cost Study'!$B$7,'Operations Support'!$C3549,'Operations Support'!$B3549),0)</f>
        <v>0</v>
      </c>
      <c r="AB3549" s="24">
        <f ca="1">AA3549*'Cost Study'!$B$31</f>
        <v>0</v>
      </c>
      <c r="AC3549" s="23">
        <f ca="1">Y3549*'Cost Study'!$B$31</f>
        <v>0</v>
      </c>
      <c r="AD3549" s="24">
        <f ca="1">AA3549*'Cost Study'!$B$31</f>
        <v>0</v>
      </c>
      <c r="AE3549" s="377">
        <f t="shared" ca="1" si="838"/>
        <v>0</v>
      </c>
      <c r="AF3549" s="377">
        <f t="shared" ca="1" si="839"/>
        <v>0</v>
      </c>
      <c r="AH3549" s="688">
        <f>IFERROR($H3549/SUMIF($A:$A,$A3549,$H:$H)*SUMIF(Summary!$A$110:$A$186,$A3549,Summary!$P$110:$P$186),0)</f>
        <v>0</v>
      </c>
      <c r="AI3549" s="689">
        <f t="shared" ca="1" si="825"/>
        <v>0</v>
      </c>
      <c r="AJ3549" s="688">
        <f>IFERROR(H3549/SUMIF(A:A,A3549,H:H)*SUMIF(Summary!$A$110:$A$186,'Operations Support'!A3549,Summary!$Q$110:$Q$186),0)</f>
        <v>0</v>
      </c>
      <c r="AK3549" s="688">
        <f t="shared" ca="1" si="826"/>
        <v>0</v>
      </c>
      <c r="AM3549" s="688">
        <f>IFERROR($H3549/SUMIF($A:$A,$A3549,$H:$H)*SUMIF(Summary!$A$230:$A$266,$A3549,Summary!$P$230:$P$266),0)</f>
        <v>0</v>
      </c>
      <c r="AN3549" s="688">
        <f>IFERROR($H3549/SUMIF($A:$A,$A3549,$H:$H)*(SUMIF(Summary!$A$230:$A$266,$A3549,Summary!$L$230:$L$266)+SUMIF(Summary!$A$281:$A$317,$A3549,Summary!$L$281:$L$317))-AM3549,0)</f>
        <v>0</v>
      </c>
      <c r="AO3549" s="688">
        <f>IFERROR($H3549/SUMIF($A:$A,$A3549,$H:$H)*SUMIF(Summary!$A$230:$A$266,$A3549,Summary!$Q$230:$Q$266),0)</f>
        <v>0</v>
      </c>
      <c r="AP3549" s="688">
        <f>IFERROR($H3549/SUMIF($A:$A,$A3549,$H:$H)*(SUMIF(Summary!$A$230:$A$266,$A3549,Summary!$L$230:$L$266)+SUMIF(Summary!$A$281:$A$317,$A3549,Summary!$L$281:$L$317))-AO3549,0)</f>
        <v>0</v>
      </c>
      <c r="AQ3549" s="306"/>
      <c r="AR3549" s="688">
        <f t="shared" ca="1" si="827"/>
        <v>0</v>
      </c>
      <c r="AS3549" s="688">
        <f t="shared" ca="1" si="828"/>
        <v>0</v>
      </c>
    </row>
    <row r="3550" spans="1:45" x14ac:dyDescent="0.2">
      <c r="A3550" s="423">
        <v>29269</v>
      </c>
      <c r="B3550" s="424">
        <v>4</v>
      </c>
      <c r="C3550" s="425" t="s">
        <v>317</v>
      </c>
      <c r="D3550" s="422">
        <f t="shared" si="829"/>
        <v>0</v>
      </c>
      <c r="E3550" s="422">
        <f t="shared" si="830"/>
        <v>0</v>
      </c>
      <c r="F3550" s="422">
        <f t="shared" si="831"/>
        <v>0</v>
      </c>
      <c r="G3550" s="422">
        <f t="shared" si="832"/>
        <v>0</v>
      </c>
      <c r="H3550" s="22">
        <f t="shared" si="833"/>
        <v>0</v>
      </c>
      <c r="I3550" s="116">
        <v>0</v>
      </c>
      <c r="J3550" s="116">
        <v>0</v>
      </c>
      <c r="K3550" s="116">
        <v>0</v>
      </c>
      <c r="L3550" s="116">
        <v>0</v>
      </c>
      <c r="M3550" s="22">
        <f t="shared" si="834"/>
        <v>0</v>
      </c>
      <c r="N3550" s="116">
        <v>0</v>
      </c>
      <c r="O3550" s="116">
        <v>0</v>
      </c>
      <c r="P3550" s="116">
        <v>0</v>
      </c>
      <c r="Q3550" s="116">
        <v>0</v>
      </c>
      <c r="R3550" s="22">
        <f t="shared" si="835"/>
        <v>0</v>
      </c>
      <c r="S3550" s="116">
        <v>0</v>
      </c>
      <c r="T3550" s="116">
        <v>0</v>
      </c>
      <c r="U3550" s="116">
        <v>0</v>
      </c>
      <c r="V3550" s="116">
        <v>0</v>
      </c>
      <c r="W3550" s="22">
        <f t="shared" si="836"/>
        <v>0</v>
      </c>
      <c r="X3550" s="22">
        <f t="shared" si="837"/>
        <v>0</v>
      </c>
      <c r="Y3550" s="22">
        <f ca="1">OFFSET('Cost Study'!$B$7,'Operations Support'!$C3550,'Operations Support'!$B3550)*$H3550</f>
        <v>0</v>
      </c>
      <c r="Z3550" s="23">
        <f ca="1">Y3550*'Cost Study'!$B$31</f>
        <v>0</v>
      </c>
      <c r="AA3550" s="23">
        <f ca="1">IF(A3550=10298,1.51,1)*IF($B3550&lt;3,$D3550*'Cost Study'!$B$32*OFFSET('Cost Study'!$B$7,'Operations Support'!$C3550,'Operations Support'!$B3550),0)</f>
        <v>0</v>
      </c>
      <c r="AB3550" s="24">
        <f ca="1">AA3550*'Cost Study'!$B$31</f>
        <v>0</v>
      </c>
      <c r="AC3550" s="23">
        <f ca="1">Y3550*'Cost Study'!$B$31</f>
        <v>0</v>
      </c>
      <c r="AD3550" s="24">
        <f ca="1">AA3550*'Cost Study'!$B$31</f>
        <v>0</v>
      </c>
      <c r="AE3550" s="377">
        <f t="shared" ca="1" si="838"/>
        <v>0</v>
      </c>
      <c r="AF3550" s="377">
        <f t="shared" ca="1" si="839"/>
        <v>0</v>
      </c>
      <c r="AH3550" s="688">
        <f>IFERROR($H3550/SUMIF($A:$A,$A3550,$H:$H)*SUMIF(Summary!$A$110:$A$186,$A3550,Summary!$P$110:$P$186),0)</f>
        <v>0</v>
      </c>
      <c r="AI3550" s="689">
        <f t="shared" ca="1" si="825"/>
        <v>0</v>
      </c>
      <c r="AJ3550" s="688">
        <f>IFERROR(H3550/SUMIF(A:A,A3550,H:H)*SUMIF(Summary!$A$110:$A$186,'Operations Support'!A3550,Summary!$Q$110:$Q$186),0)</f>
        <v>0</v>
      </c>
      <c r="AK3550" s="688">
        <f t="shared" ca="1" si="826"/>
        <v>0</v>
      </c>
      <c r="AM3550" s="688">
        <f>IFERROR($H3550/SUMIF($A:$A,$A3550,$H:$H)*SUMIF(Summary!$A$230:$A$266,$A3550,Summary!$P$230:$P$266),0)</f>
        <v>0</v>
      </c>
      <c r="AN3550" s="688">
        <f>IFERROR($H3550/SUMIF($A:$A,$A3550,$H:$H)*(SUMIF(Summary!$A$230:$A$266,$A3550,Summary!$L$230:$L$266)+SUMIF(Summary!$A$281:$A$317,$A3550,Summary!$L$281:$L$317))-AM3550,0)</f>
        <v>0</v>
      </c>
      <c r="AO3550" s="688">
        <f>IFERROR($H3550/SUMIF($A:$A,$A3550,$H:$H)*SUMIF(Summary!$A$230:$A$266,$A3550,Summary!$Q$230:$Q$266),0)</f>
        <v>0</v>
      </c>
      <c r="AP3550" s="688">
        <f>IFERROR($H3550/SUMIF($A:$A,$A3550,$H:$H)*(SUMIF(Summary!$A$230:$A$266,$A3550,Summary!$L$230:$L$266)+SUMIF(Summary!$A$281:$A$317,$A3550,Summary!$L$281:$L$317))-AO3550,0)</f>
        <v>0</v>
      </c>
      <c r="AQ3550" s="306"/>
      <c r="AR3550" s="688">
        <f t="shared" ca="1" si="827"/>
        <v>0</v>
      </c>
      <c r="AS3550" s="688">
        <f t="shared" ca="1" si="828"/>
        <v>0</v>
      </c>
    </row>
    <row r="3551" spans="1:45" x14ac:dyDescent="0.2">
      <c r="A3551" s="423">
        <v>29269</v>
      </c>
      <c r="B3551" s="424">
        <v>4</v>
      </c>
      <c r="C3551" s="425" t="s">
        <v>318</v>
      </c>
      <c r="D3551" s="422">
        <f t="shared" si="829"/>
        <v>0</v>
      </c>
      <c r="E3551" s="422">
        <f t="shared" si="830"/>
        <v>0</v>
      </c>
      <c r="F3551" s="422">
        <f t="shared" si="831"/>
        <v>0</v>
      </c>
      <c r="G3551" s="422">
        <f t="shared" si="832"/>
        <v>0</v>
      </c>
      <c r="H3551" s="22">
        <f t="shared" si="833"/>
        <v>0</v>
      </c>
      <c r="I3551" s="116">
        <v>0</v>
      </c>
      <c r="J3551" s="116">
        <v>0</v>
      </c>
      <c r="K3551" s="116">
        <v>0</v>
      </c>
      <c r="L3551" s="116">
        <v>0</v>
      </c>
      <c r="M3551" s="22">
        <f t="shared" si="834"/>
        <v>0</v>
      </c>
      <c r="N3551" s="116">
        <v>0</v>
      </c>
      <c r="O3551" s="116">
        <v>0</v>
      </c>
      <c r="P3551" s="116">
        <v>0</v>
      </c>
      <c r="Q3551" s="116">
        <v>0</v>
      </c>
      <c r="R3551" s="22">
        <f t="shared" si="835"/>
        <v>0</v>
      </c>
      <c r="S3551" s="116">
        <v>0</v>
      </c>
      <c r="T3551" s="116">
        <v>0</v>
      </c>
      <c r="U3551" s="116">
        <v>0</v>
      </c>
      <c r="V3551" s="116">
        <v>0</v>
      </c>
      <c r="W3551" s="22">
        <f t="shared" si="836"/>
        <v>0</v>
      </c>
      <c r="X3551" s="22">
        <f t="shared" si="837"/>
        <v>0</v>
      </c>
      <c r="Y3551" s="22">
        <f ca="1">OFFSET('Cost Study'!$B$7,'Operations Support'!$C3551,'Operations Support'!$B3551)*$H3551</f>
        <v>0</v>
      </c>
      <c r="Z3551" s="23">
        <f ca="1">Y3551*'Cost Study'!$B$31</f>
        <v>0</v>
      </c>
      <c r="AA3551" s="23">
        <f ca="1">IF(A3551=10298,1.51,1)*IF($B3551&lt;3,$D3551*'Cost Study'!$B$32*OFFSET('Cost Study'!$B$7,'Operations Support'!$C3551,'Operations Support'!$B3551),0)</f>
        <v>0</v>
      </c>
      <c r="AB3551" s="24">
        <f ca="1">AA3551*'Cost Study'!$B$31</f>
        <v>0</v>
      </c>
      <c r="AC3551" s="23">
        <f ca="1">Y3551*'Cost Study'!$B$31</f>
        <v>0</v>
      </c>
      <c r="AD3551" s="24">
        <f ca="1">AA3551*'Cost Study'!$B$31</f>
        <v>0</v>
      </c>
      <c r="AE3551" s="377">
        <f t="shared" ca="1" si="838"/>
        <v>0</v>
      </c>
      <c r="AF3551" s="377">
        <f t="shared" ca="1" si="839"/>
        <v>0</v>
      </c>
      <c r="AH3551" s="688">
        <f>IFERROR($H3551/SUMIF($A:$A,$A3551,$H:$H)*SUMIF(Summary!$A$110:$A$186,$A3551,Summary!$P$110:$P$186),0)</f>
        <v>0</v>
      </c>
      <c r="AI3551" s="689">
        <f t="shared" ca="1" si="825"/>
        <v>0</v>
      </c>
      <c r="AJ3551" s="688">
        <f>IFERROR(H3551/SUMIF(A:A,A3551,H:H)*SUMIF(Summary!$A$110:$A$186,'Operations Support'!A3551,Summary!$Q$110:$Q$186),0)</f>
        <v>0</v>
      </c>
      <c r="AK3551" s="688">
        <f t="shared" ca="1" si="826"/>
        <v>0</v>
      </c>
      <c r="AM3551" s="688">
        <f>IFERROR($H3551/SUMIF($A:$A,$A3551,$H:$H)*SUMIF(Summary!$A$230:$A$266,$A3551,Summary!$P$230:$P$266),0)</f>
        <v>0</v>
      </c>
      <c r="AN3551" s="688">
        <f>IFERROR($H3551/SUMIF($A:$A,$A3551,$H:$H)*(SUMIF(Summary!$A$230:$A$266,$A3551,Summary!$L$230:$L$266)+SUMIF(Summary!$A$281:$A$317,$A3551,Summary!$L$281:$L$317))-AM3551,0)</f>
        <v>0</v>
      </c>
      <c r="AO3551" s="688">
        <f>IFERROR($H3551/SUMIF($A:$A,$A3551,$H:$H)*SUMIF(Summary!$A$230:$A$266,$A3551,Summary!$Q$230:$Q$266),0)</f>
        <v>0</v>
      </c>
      <c r="AP3551" s="688">
        <f>IFERROR($H3551/SUMIF($A:$A,$A3551,$H:$H)*(SUMIF(Summary!$A$230:$A$266,$A3551,Summary!$L$230:$L$266)+SUMIF(Summary!$A$281:$A$317,$A3551,Summary!$L$281:$L$317))-AO3551,0)</f>
        <v>0</v>
      </c>
      <c r="AQ3551" s="306"/>
      <c r="AR3551" s="688">
        <f t="shared" ca="1" si="827"/>
        <v>0</v>
      </c>
      <c r="AS3551" s="688">
        <f t="shared" ca="1" si="828"/>
        <v>0</v>
      </c>
    </row>
    <row r="3552" spans="1:45" x14ac:dyDescent="0.2">
      <c r="A3552" s="423">
        <v>29269</v>
      </c>
      <c r="B3552" s="424">
        <v>4</v>
      </c>
      <c r="C3552" s="425" t="s">
        <v>319</v>
      </c>
      <c r="D3552" s="422">
        <f t="shared" si="829"/>
        <v>0</v>
      </c>
      <c r="E3552" s="422">
        <f t="shared" si="830"/>
        <v>0</v>
      </c>
      <c r="F3552" s="422">
        <f t="shared" si="831"/>
        <v>0</v>
      </c>
      <c r="G3552" s="422">
        <f t="shared" si="832"/>
        <v>0</v>
      </c>
      <c r="H3552" s="22">
        <f t="shared" si="833"/>
        <v>0</v>
      </c>
      <c r="I3552" s="116">
        <v>0</v>
      </c>
      <c r="J3552" s="116">
        <v>0</v>
      </c>
      <c r="K3552" s="116">
        <v>0</v>
      </c>
      <c r="L3552" s="116">
        <v>0</v>
      </c>
      <c r="M3552" s="22">
        <f t="shared" si="834"/>
        <v>0</v>
      </c>
      <c r="N3552" s="116">
        <v>0</v>
      </c>
      <c r="O3552" s="116">
        <v>0</v>
      </c>
      <c r="P3552" s="116">
        <v>0</v>
      </c>
      <c r="Q3552" s="116">
        <v>0</v>
      </c>
      <c r="R3552" s="22">
        <f t="shared" si="835"/>
        <v>0</v>
      </c>
      <c r="S3552" s="116">
        <v>0</v>
      </c>
      <c r="T3552" s="116">
        <v>0</v>
      </c>
      <c r="U3552" s="116">
        <v>0</v>
      </c>
      <c r="V3552" s="116">
        <v>0</v>
      </c>
      <c r="W3552" s="22">
        <f t="shared" si="836"/>
        <v>0</v>
      </c>
      <c r="X3552" s="22">
        <f t="shared" si="837"/>
        <v>0</v>
      </c>
      <c r="Y3552" s="22">
        <f ca="1">OFFSET('Cost Study'!$B$7,'Operations Support'!$C3552,'Operations Support'!$B3552)*$H3552</f>
        <v>0</v>
      </c>
      <c r="Z3552" s="23">
        <f ca="1">Y3552*'Cost Study'!$B$31</f>
        <v>0</v>
      </c>
      <c r="AA3552" s="23">
        <f ca="1">IF(A3552=10298,1.51,1)*IF($B3552&lt;3,$D3552*'Cost Study'!$B$32*OFFSET('Cost Study'!$B$7,'Operations Support'!$C3552,'Operations Support'!$B3552),0)</f>
        <v>0</v>
      </c>
      <c r="AB3552" s="24">
        <f ca="1">AA3552*'Cost Study'!$B$31</f>
        <v>0</v>
      </c>
      <c r="AC3552" s="23">
        <f ca="1">Y3552*'Cost Study'!$B$31</f>
        <v>0</v>
      </c>
      <c r="AD3552" s="24">
        <f ca="1">AA3552*'Cost Study'!$B$31</f>
        <v>0</v>
      </c>
      <c r="AE3552" s="377">
        <f t="shared" ca="1" si="838"/>
        <v>0</v>
      </c>
      <c r="AF3552" s="377">
        <f t="shared" ca="1" si="839"/>
        <v>0</v>
      </c>
      <c r="AH3552" s="688">
        <f>IFERROR($H3552/SUMIF($A:$A,$A3552,$H:$H)*SUMIF(Summary!$A$110:$A$186,$A3552,Summary!$P$110:$P$186),0)</f>
        <v>0</v>
      </c>
      <c r="AI3552" s="689">
        <f t="shared" ca="1" si="825"/>
        <v>0</v>
      </c>
      <c r="AJ3552" s="688">
        <f>IFERROR(H3552/SUMIF(A:A,A3552,H:H)*SUMIF(Summary!$A$110:$A$186,'Operations Support'!A3552,Summary!$Q$110:$Q$186),0)</f>
        <v>0</v>
      </c>
      <c r="AK3552" s="688">
        <f t="shared" ca="1" si="826"/>
        <v>0</v>
      </c>
      <c r="AM3552" s="688">
        <f>IFERROR($H3552/SUMIF($A:$A,$A3552,$H:$H)*SUMIF(Summary!$A$230:$A$266,$A3552,Summary!$P$230:$P$266),0)</f>
        <v>0</v>
      </c>
      <c r="AN3552" s="688">
        <f>IFERROR($H3552/SUMIF($A:$A,$A3552,$H:$H)*(SUMIF(Summary!$A$230:$A$266,$A3552,Summary!$L$230:$L$266)+SUMIF(Summary!$A$281:$A$317,$A3552,Summary!$L$281:$L$317))-AM3552,0)</f>
        <v>0</v>
      </c>
      <c r="AO3552" s="688">
        <f>IFERROR($H3552/SUMIF($A:$A,$A3552,$H:$H)*SUMIF(Summary!$A$230:$A$266,$A3552,Summary!$Q$230:$Q$266),0)</f>
        <v>0</v>
      </c>
      <c r="AP3552" s="688">
        <f>IFERROR($H3552/SUMIF($A:$A,$A3552,$H:$H)*(SUMIF(Summary!$A$230:$A$266,$A3552,Summary!$L$230:$L$266)+SUMIF(Summary!$A$281:$A$317,$A3552,Summary!$L$281:$L$317))-AO3552,0)</f>
        <v>0</v>
      </c>
      <c r="AQ3552" s="306"/>
      <c r="AR3552" s="688">
        <f t="shared" ca="1" si="827"/>
        <v>0</v>
      </c>
      <c r="AS3552" s="688">
        <f t="shared" ca="1" si="828"/>
        <v>0</v>
      </c>
    </row>
    <row r="3553" spans="1:45" x14ac:dyDescent="0.2">
      <c r="A3553" s="423">
        <v>29269</v>
      </c>
      <c r="B3553" s="424">
        <v>4</v>
      </c>
      <c r="C3553" s="425" t="s">
        <v>320</v>
      </c>
      <c r="D3553" s="422">
        <f t="shared" si="829"/>
        <v>0</v>
      </c>
      <c r="E3553" s="422">
        <f t="shared" si="830"/>
        <v>0</v>
      </c>
      <c r="F3553" s="422">
        <f t="shared" si="831"/>
        <v>0</v>
      </c>
      <c r="G3553" s="422">
        <f t="shared" si="832"/>
        <v>0</v>
      </c>
      <c r="H3553" s="22">
        <f t="shared" si="833"/>
        <v>0</v>
      </c>
      <c r="I3553" s="116">
        <v>0</v>
      </c>
      <c r="J3553" s="116">
        <v>0</v>
      </c>
      <c r="K3553" s="116">
        <v>0</v>
      </c>
      <c r="L3553" s="116">
        <v>0</v>
      </c>
      <c r="M3553" s="22">
        <f t="shared" si="834"/>
        <v>0</v>
      </c>
      <c r="N3553" s="116">
        <v>0</v>
      </c>
      <c r="O3553" s="116">
        <v>0</v>
      </c>
      <c r="P3553" s="116">
        <v>0</v>
      </c>
      <c r="Q3553" s="116">
        <v>0</v>
      </c>
      <c r="R3553" s="22">
        <f t="shared" si="835"/>
        <v>0</v>
      </c>
      <c r="S3553" s="116">
        <v>0</v>
      </c>
      <c r="T3553" s="116">
        <v>0</v>
      </c>
      <c r="U3553" s="116">
        <v>0</v>
      </c>
      <c r="V3553" s="116">
        <v>0</v>
      </c>
      <c r="W3553" s="22">
        <f t="shared" si="836"/>
        <v>0</v>
      </c>
      <c r="X3553" s="22">
        <f t="shared" si="837"/>
        <v>0</v>
      </c>
      <c r="Y3553" s="22">
        <f ca="1">OFFSET('Cost Study'!$B$7,'Operations Support'!$C3553,'Operations Support'!$B3553)*$H3553</f>
        <v>0</v>
      </c>
      <c r="Z3553" s="23">
        <f ca="1">Y3553*'Cost Study'!$B$31</f>
        <v>0</v>
      </c>
      <c r="AA3553" s="23">
        <f ca="1">IF(A3553=10298,1.51,1)*IF($B3553&lt;3,$D3553*'Cost Study'!$B$32*OFFSET('Cost Study'!$B$7,'Operations Support'!$C3553,'Operations Support'!$B3553),0)</f>
        <v>0</v>
      </c>
      <c r="AB3553" s="24">
        <f ca="1">AA3553*'Cost Study'!$B$31</f>
        <v>0</v>
      </c>
      <c r="AC3553" s="23">
        <f ca="1">Y3553*'Cost Study'!$B$31</f>
        <v>0</v>
      </c>
      <c r="AD3553" s="24">
        <f ca="1">AA3553*'Cost Study'!$B$31</f>
        <v>0</v>
      </c>
      <c r="AE3553" s="377">
        <f t="shared" ca="1" si="838"/>
        <v>0</v>
      </c>
      <c r="AF3553" s="377">
        <f t="shared" ca="1" si="839"/>
        <v>0</v>
      </c>
      <c r="AH3553" s="688">
        <f>IFERROR($H3553/SUMIF($A:$A,$A3553,$H:$H)*SUMIF(Summary!$A$110:$A$186,$A3553,Summary!$P$110:$P$186),0)</f>
        <v>0</v>
      </c>
      <c r="AI3553" s="689">
        <f t="shared" ca="1" si="825"/>
        <v>0</v>
      </c>
      <c r="AJ3553" s="688">
        <f>IFERROR(H3553/SUMIF(A:A,A3553,H:H)*SUMIF(Summary!$A$110:$A$186,'Operations Support'!A3553,Summary!$Q$110:$Q$186),0)</f>
        <v>0</v>
      </c>
      <c r="AK3553" s="688">
        <f t="shared" ca="1" si="826"/>
        <v>0</v>
      </c>
      <c r="AM3553" s="688">
        <f>IFERROR($H3553/SUMIF($A:$A,$A3553,$H:$H)*SUMIF(Summary!$A$230:$A$266,$A3553,Summary!$P$230:$P$266),0)</f>
        <v>0</v>
      </c>
      <c r="AN3553" s="688">
        <f>IFERROR($H3553/SUMIF($A:$A,$A3553,$H:$H)*(SUMIF(Summary!$A$230:$A$266,$A3553,Summary!$L$230:$L$266)+SUMIF(Summary!$A$281:$A$317,$A3553,Summary!$L$281:$L$317))-AM3553,0)</f>
        <v>0</v>
      </c>
      <c r="AO3553" s="688">
        <f>IFERROR($H3553/SUMIF($A:$A,$A3553,$H:$H)*SUMIF(Summary!$A$230:$A$266,$A3553,Summary!$Q$230:$Q$266),0)</f>
        <v>0</v>
      </c>
      <c r="AP3553" s="688">
        <f>IFERROR($H3553/SUMIF($A:$A,$A3553,$H:$H)*(SUMIF(Summary!$A$230:$A$266,$A3553,Summary!$L$230:$L$266)+SUMIF(Summary!$A$281:$A$317,$A3553,Summary!$L$281:$L$317))-AO3553,0)</f>
        <v>0</v>
      </c>
      <c r="AQ3553" s="306"/>
      <c r="AR3553" s="688">
        <f t="shared" ca="1" si="827"/>
        <v>0</v>
      </c>
      <c r="AS3553" s="688">
        <f t="shared" ca="1" si="828"/>
        <v>0</v>
      </c>
    </row>
    <row r="3554" spans="1:45" x14ac:dyDescent="0.2">
      <c r="A3554" s="423">
        <v>29269</v>
      </c>
      <c r="B3554" s="424">
        <v>5</v>
      </c>
      <c r="C3554" s="425" t="s">
        <v>300</v>
      </c>
      <c r="D3554" s="422">
        <f t="shared" si="829"/>
        <v>0</v>
      </c>
      <c r="E3554" s="422">
        <f t="shared" si="830"/>
        <v>0</v>
      </c>
      <c r="F3554" s="422">
        <f t="shared" si="831"/>
        <v>0</v>
      </c>
      <c r="G3554" s="422">
        <f t="shared" si="832"/>
        <v>0</v>
      </c>
      <c r="H3554" s="22">
        <f t="shared" si="833"/>
        <v>0</v>
      </c>
      <c r="I3554" s="116">
        <v>0</v>
      </c>
      <c r="J3554" s="116">
        <v>0</v>
      </c>
      <c r="K3554" s="116">
        <v>0</v>
      </c>
      <c r="L3554" s="116">
        <v>0</v>
      </c>
      <c r="M3554" s="22">
        <f t="shared" si="834"/>
        <v>0</v>
      </c>
      <c r="N3554" s="116">
        <v>0</v>
      </c>
      <c r="O3554" s="116">
        <v>0</v>
      </c>
      <c r="P3554" s="116">
        <v>0</v>
      </c>
      <c r="Q3554" s="116">
        <v>0</v>
      </c>
      <c r="R3554" s="22">
        <f t="shared" si="835"/>
        <v>0</v>
      </c>
      <c r="S3554" s="116">
        <v>0</v>
      </c>
      <c r="T3554" s="116">
        <v>0</v>
      </c>
      <c r="U3554" s="116">
        <v>0</v>
      </c>
      <c r="V3554" s="116">
        <v>0</v>
      </c>
      <c r="W3554" s="22">
        <f t="shared" si="836"/>
        <v>0</v>
      </c>
      <c r="X3554" s="22">
        <f t="shared" si="837"/>
        <v>0</v>
      </c>
      <c r="Y3554" s="22">
        <f ca="1">OFFSET('Cost Study'!$B$7,'Operations Support'!$C3554,'Operations Support'!$B3554)*$H3554</f>
        <v>0</v>
      </c>
      <c r="Z3554" s="23">
        <f ca="1">Y3554*'Cost Study'!$B$31</f>
        <v>0</v>
      </c>
      <c r="AA3554" s="23">
        <f ca="1">IF(A3554=10298,1.51,1)*IF($B3554&lt;3,$D3554*'Cost Study'!$B$32*OFFSET('Cost Study'!$B$7,'Operations Support'!$C3554,'Operations Support'!$B3554),0)</f>
        <v>0</v>
      </c>
      <c r="AB3554" s="24">
        <f ca="1">AA3554*'Cost Study'!$B$31</f>
        <v>0</v>
      </c>
      <c r="AC3554" s="23">
        <f ca="1">Y3554*'Cost Study'!$B$31</f>
        <v>0</v>
      </c>
      <c r="AD3554" s="24">
        <f ca="1">AA3554*'Cost Study'!$B$31</f>
        <v>0</v>
      </c>
      <c r="AE3554" s="377">
        <f t="shared" ca="1" si="838"/>
        <v>0</v>
      </c>
      <c r="AF3554" s="377">
        <f t="shared" ca="1" si="839"/>
        <v>0</v>
      </c>
      <c r="AH3554" s="688">
        <f>IFERROR($H3554/SUMIF($A:$A,$A3554,$H:$H)*SUMIF(Summary!$A$110:$A$186,$A3554,Summary!$P$110:$P$186),0)</f>
        <v>0</v>
      </c>
      <c r="AI3554" s="689">
        <f t="shared" ca="1" si="825"/>
        <v>0</v>
      </c>
      <c r="AJ3554" s="688">
        <f>IFERROR(H3554/SUMIF(A:A,A3554,H:H)*SUMIF(Summary!$A$110:$A$186,'Operations Support'!A3554,Summary!$Q$110:$Q$186),0)</f>
        <v>0</v>
      </c>
      <c r="AK3554" s="688">
        <f t="shared" ca="1" si="826"/>
        <v>0</v>
      </c>
      <c r="AM3554" s="688">
        <f>IFERROR($H3554/SUMIF($A:$A,$A3554,$H:$H)*SUMIF(Summary!$A$230:$A$266,$A3554,Summary!$P$230:$P$266),0)</f>
        <v>0</v>
      </c>
      <c r="AN3554" s="688">
        <f>IFERROR($H3554/SUMIF($A:$A,$A3554,$H:$H)*(SUMIF(Summary!$A$230:$A$266,$A3554,Summary!$L$230:$L$266)+SUMIF(Summary!$A$281:$A$317,$A3554,Summary!$L$281:$L$317))-AM3554,0)</f>
        <v>0</v>
      </c>
      <c r="AO3554" s="688">
        <f>IFERROR($H3554/SUMIF($A:$A,$A3554,$H:$H)*SUMIF(Summary!$A$230:$A$266,$A3554,Summary!$Q$230:$Q$266),0)</f>
        <v>0</v>
      </c>
      <c r="AP3554" s="688">
        <f>IFERROR($H3554/SUMIF($A:$A,$A3554,$H:$H)*(SUMIF(Summary!$A$230:$A$266,$A3554,Summary!$L$230:$L$266)+SUMIF(Summary!$A$281:$A$317,$A3554,Summary!$L$281:$L$317))-AO3554,0)</f>
        <v>0</v>
      </c>
      <c r="AQ3554" s="306"/>
      <c r="AR3554" s="688">
        <f t="shared" ca="1" si="827"/>
        <v>0</v>
      </c>
      <c r="AS3554" s="688">
        <f t="shared" ca="1" si="828"/>
        <v>0</v>
      </c>
    </row>
    <row r="3555" spans="1:45" s="15" customFormat="1" x14ac:dyDescent="0.2">
      <c r="A3555" s="423">
        <v>29269</v>
      </c>
      <c r="B3555" s="424">
        <v>5</v>
      </c>
      <c r="C3555" s="425" t="s">
        <v>301</v>
      </c>
      <c r="D3555" s="422">
        <f t="shared" si="829"/>
        <v>0</v>
      </c>
      <c r="E3555" s="422">
        <f t="shared" si="830"/>
        <v>0</v>
      </c>
      <c r="F3555" s="422">
        <f t="shared" si="831"/>
        <v>0</v>
      </c>
      <c r="G3555" s="422">
        <f t="shared" si="832"/>
        <v>0</v>
      </c>
      <c r="H3555" s="22">
        <f t="shared" si="833"/>
        <v>0</v>
      </c>
      <c r="I3555" s="116">
        <v>0</v>
      </c>
      <c r="J3555" s="116">
        <v>0</v>
      </c>
      <c r="K3555" s="116">
        <v>0</v>
      </c>
      <c r="L3555" s="116">
        <v>0</v>
      </c>
      <c r="M3555" s="22">
        <f t="shared" si="834"/>
        <v>0</v>
      </c>
      <c r="N3555" s="116">
        <v>0</v>
      </c>
      <c r="O3555" s="116">
        <v>0</v>
      </c>
      <c r="P3555" s="116">
        <v>0</v>
      </c>
      <c r="Q3555" s="116">
        <v>0</v>
      </c>
      <c r="R3555" s="22">
        <f t="shared" si="835"/>
        <v>0</v>
      </c>
      <c r="S3555" s="116">
        <v>0</v>
      </c>
      <c r="T3555" s="116">
        <v>0</v>
      </c>
      <c r="U3555" s="116">
        <v>0</v>
      </c>
      <c r="V3555" s="116">
        <v>0</v>
      </c>
      <c r="W3555" s="22">
        <f t="shared" si="836"/>
        <v>0</v>
      </c>
      <c r="X3555" s="22">
        <f t="shared" si="837"/>
        <v>0</v>
      </c>
      <c r="Y3555" s="22">
        <f ca="1">OFFSET('Cost Study'!$B$7,'Operations Support'!$C3555,'Operations Support'!$B3555)*$H3555</f>
        <v>0</v>
      </c>
      <c r="Z3555" s="23">
        <f ca="1">Y3555*'Cost Study'!$B$31</f>
        <v>0</v>
      </c>
      <c r="AA3555" s="23">
        <f ca="1">IF(A3555=10298,1.51,1)*IF($B3555&lt;3,$D3555*'Cost Study'!$B$32*OFFSET('Cost Study'!$B$7,'Operations Support'!$C3555,'Operations Support'!$B3555),0)</f>
        <v>0</v>
      </c>
      <c r="AB3555" s="24">
        <f ca="1">AA3555*'Cost Study'!$B$31</f>
        <v>0</v>
      </c>
      <c r="AC3555" s="23">
        <f ca="1">Y3555*'Cost Study'!$B$31</f>
        <v>0</v>
      </c>
      <c r="AD3555" s="24">
        <f ca="1">AA3555*'Cost Study'!$B$31</f>
        <v>0</v>
      </c>
      <c r="AE3555" s="377">
        <f t="shared" ca="1" si="838"/>
        <v>0</v>
      </c>
      <c r="AF3555" s="377">
        <f t="shared" ca="1" si="839"/>
        <v>0</v>
      </c>
      <c r="AH3555" s="688">
        <f>IFERROR($H3555/SUMIF($A:$A,$A3555,$H:$H)*SUMIF(Summary!$A$110:$A$186,$A3555,Summary!$P$110:$P$186),0)</f>
        <v>0</v>
      </c>
      <c r="AI3555" s="689">
        <f t="shared" ca="1" si="825"/>
        <v>0</v>
      </c>
      <c r="AJ3555" s="688">
        <f>IFERROR(H3555/SUMIF(A:A,A3555,H:H)*SUMIF(Summary!$A$110:$A$186,'Operations Support'!A3555,Summary!$Q$110:$Q$186),0)</f>
        <v>0</v>
      </c>
      <c r="AK3555" s="688">
        <f t="shared" ca="1" si="826"/>
        <v>0</v>
      </c>
      <c r="AL3555" s="1"/>
      <c r="AM3555" s="688">
        <f>IFERROR($H3555/SUMIF($A:$A,$A3555,$H:$H)*SUMIF(Summary!$A$230:$A$266,$A3555,Summary!$P$230:$P$266),0)</f>
        <v>0</v>
      </c>
      <c r="AN3555" s="688">
        <f>IFERROR($H3555/SUMIF($A:$A,$A3555,$H:$H)*(SUMIF(Summary!$A$230:$A$266,$A3555,Summary!$L$230:$L$266)+SUMIF(Summary!$A$281:$A$317,$A3555,Summary!$L$281:$L$317))-AM3555,0)</f>
        <v>0</v>
      </c>
      <c r="AO3555" s="688">
        <f>IFERROR($H3555/SUMIF($A:$A,$A3555,$H:$H)*SUMIF(Summary!$A$230:$A$266,$A3555,Summary!$Q$230:$Q$266),0)</f>
        <v>0</v>
      </c>
      <c r="AP3555" s="688">
        <f>IFERROR($H3555/SUMIF($A:$A,$A3555,$H:$H)*(SUMIF(Summary!$A$230:$A$266,$A3555,Summary!$L$230:$L$266)+SUMIF(Summary!$A$281:$A$317,$A3555,Summary!$L$281:$L$317))-AO3555,0)</f>
        <v>0</v>
      </c>
      <c r="AQ3555" s="306"/>
      <c r="AR3555" s="688">
        <f t="shared" ca="1" si="827"/>
        <v>0</v>
      </c>
      <c r="AS3555" s="688">
        <f t="shared" ca="1" si="828"/>
        <v>0</v>
      </c>
    </row>
    <row r="3556" spans="1:45" s="15" customFormat="1" x14ac:dyDescent="0.2">
      <c r="A3556" s="423">
        <v>29269</v>
      </c>
      <c r="B3556" s="424">
        <v>5</v>
      </c>
      <c r="C3556" s="425" t="s">
        <v>302</v>
      </c>
      <c r="D3556" s="422">
        <f t="shared" si="829"/>
        <v>0</v>
      </c>
      <c r="E3556" s="422">
        <f t="shared" si="830"/>
        <v>0</v>
      </c>
      <c r="F3556" s="422">
        <f t="shared" si="831"/>
        <v>0</v>
      </c>
      <c r="G3556" s="422">
        <f t="shared" si="832"/>
        <v>0</v>
      </c>
      <c r="H3556" s="22">
        <f t="shared" si="833"/>
        <v>0</v>
      </c>
      <c r="I3556" s="116">
        <v>0</v>
      </c>
      <c r="J3556" s="116">
        <v>0</v>
      </c>
      <c r="K3556" s="116">
        <v>0</v>
      </c>
      <c r="L3556" s="116">
        <v>0</v>
      </c>
      <c r="M3556" s="22">
        <f t="shared" si="834"/>
        <v>0</v>
      </c>
      <c r="N3556" s="116">
        <v>0</v>
      </c>
      <c r="O3556" s="116">
        <v>0</v>
      </c>
      <c r="P3556" s="116">
        <v>0</v>
      </c>
      <c r="Q3556" s="116">
        <v>0</v>
      </c>
      <c r="R3556" s="22">
        <f t="shared" si="835"/>
        <v>0</v>
      </c>
      <c r="S3556" s="116">
        <v>0</v>
      </c>
      <c r="T3556" s="116">
        <v>0</v>
      </c>
      <c r="U3556" s="116">
        <v>0</v>
      </c>
      <c r="V3556" s="116">
        <v>0</v>
      </c>
      <c r="W3556" s="22">
        <f t="shared" si="836"/>
        <v>0</v>
      </c>
      <c r="X3556" s="22">
        <f t="shared" si="837"/>
        <v>0</v>
      </c>
      <c r="Y3556" s="22">
        <f ca="1">OFFSET('Cost Study'!$B$7,'Operations Support'!$C3556,'Operations Support'!$B3556)*$H3556</f>
        <v>0</v>
      </c>
      <c r="Z3556" s="23">
        <f ca="1">Y3556*'Cost Study'!$B$31</f>
        <v>0</v>
      </c>
      <c r="AA3556" s="23">
        <f ca="1">IF(A3556=10298,1.51,1)*IF($B3556&lt;3,$D3556*'Cost Study'!$B$32*OFFSET('Cost Study'!$B$7,'Operations Support'!$C3556,'Operations Support'!$B3556),0)</f>
        <v>0</v>
      </c>
      <c r="AB3556" s="24">
        <f ca="1">AA3556*'Cost Study'!$B$31</f>
        <v>0</v>
      </c>
      <c r="AC3556" s="23">
        <f ca="1">Y3556*'Cost Study'!$B$31</f>
        <v>0</v>
      </c>
      <c r="AD3556" s="24">
        <f ca="1">AA3556*'Cost Study'!$B$31</f>
        <v>0</v>
      </c>
      <c r="AE3556" s="377">
        <f t="shared" ca="1" si="838"/>
        <v>0</v>
      </c>
      <c r="AF3556" s="377">
        <f t="shared" ca="1" si="839"/>
        <v>0</v>
      </c>
      <c r="AH3556" s="688">
        <f>IFERROR($H3556/SUMIF($A:$A,$A3556,$H:$H)*SUMIF(Summary!$A$110:$A$186,$A3556,Summary!$P$110:$P$186),0)</f>
        <v>0</v>
      </c>
      <c r="AI3556" s="689">
        <f t="shared" ca="1" si="825"/>
        <v>0</v>
      </c>
      <c r="AJ3556" s="688">
        <f>IFERROR(H3556/SUMIF(A:A,A3556,H:H)*SUMIF(Summary!$A$110:$A$186,'Operations Support'!A3556,Summary!$Q$110:$Q$186),0)</f>
        <v>0</v>
      </c>
      <c r="AK3556" s="688">
        <f t="shared" ca="1" si="826"/>
        <v>0</v>
      </c>
      <c r="AL3556" s="1"/>
      <c r="AM3556" s="688">
        <f>IFERROR($H3556/SUMIF($A:$A,$A3556,$H:$H)*SUMIF(Summary!$A$230:$A$266,$A3556,Summary!$P$230:$P$266),0)</f>
        <v>0</v>
      </c>
      <c r="AN3556" s="688">
        <f>IFERROR($H3556/SUMIF($A:$A,$A3556,$H:$H)*(SUMIF(Summary!$A$230:$A$266,$A3556,Summary!$L$230:$L$266)+SUMIF(Summary!$A$281:$A$317,$A3556,Summary!$L$281:$L$317))-AM3556,0)</f>
        <v>0</v>
      </c>
      <c r="AO3556" s="688">
        <f>IFERROR($H3556/SUMIF($A:$A,$A3556,$H:$H)*SUMIF(Summary!$A$230:$A$266,$A3556,Summary!$Q$230:$Q$266),0)</f>
        <v>0</v>
      </c>
      <c r="AP3556" s="688">
        <f>IFERROR($H3556/SUMIF($A:$A,$A3556,$H:$H)*(SUMIF(Summary!$A$230:$A$266,$A3556,Summary!$L$230:$L$266)+SUMIF(Summary!$A$281:$A$317,$A3556,Summary!$L$281:$L$317))-AO3556,0)</f>
        <v>0</v>
      </c>
      <c r="AQ3556" s="306"/>
      <c r="AR3556" s="688">
        <f t="shared" ca="1" si="827"/>
        <v>0</v>
      </c>
      <c r="AS3556" s="688">
        <f t="shared" ca="1" si="828"/>
        <v>0</v>
      </c>
    </row>
    <row r="3557" spans="1:45" x14ac:dyDescent="0.2">
      <c r="A3557" s="423">
        <v>29269</v>
      </c>
      <c r="B3557" s="424">
        <v>5</v>
      </c>
      <c r="C3557" s="425" t="s">
        <v>303</v>
      </c>
      <c r="D3557" s="422">
        <f t="shared" si="829"/>
        <v>0</v>
      </c>
      <c r="E3557" s="422">
        <f t="shared" si="830"/>
        <v>0</v>
      </c>
      <c r="F3557" s="422">
        <f t="shared" si="831"/>
        <v>0</v>
      </c>
      <c r="G3557" s="422">
        <f t="shared" si="832"/>
        <v>0</v>
      </c>
      <c r="H3557" s="22">
        <f t="shared" si="833"/>
        <v>0</v>
      </c>
      <c r="I3557" s="116">
        <v>0</v>
      </c>
      <c r="J3557" s="116">
        <v>0</v>
      </c>
      <c r="K3557" s="116">
        <v>0</v>
      </c>
      <c r="L3557" s="116">
        <v>0</v>
      </c>
      <c r="M3557" s="22">
        <f t="shared" si="834"/>
        <v>0</v>
      </c>
      <c r="N3557" s="116">
        <v>0</v>
      </c>
      <c r="O3557" s="116">
        <v>0</v>
      </c>
      <c r="P3557" s="116">
        <v>0</v>
      </c>
      <c r="Q3557" s="116">
        <v>0</v>
      </c>
      <c r="R3557" s="22">
        <f t="shared" si="835"/>
        <v>0</v>
      </c>
      <c r="S3557" s="116">
        <v>0</v>
      </c>
      <c r="T3557" s="116">
        <v>0</v>
      </c>
      <c r="U3557" s="116">
        <v>0</v>
      </c>
      <c r="V3557" s="116">
        <v>0</v>
      </c>
      <c r="W3557" s="22">
        <f t="shared" si="836"/>
        <v>0</v>
      </c>
      <c r="X3557" s="22">
        <f t="shared" si="837"/>
        <v>0</v>
      </c>
      <c r="Y3557" s="22">
        <f ca="1">OFFSET('Cost Study'!$B$7,'Operations Support'!$C3557,'Operations Support'!$B3557)*$H3557</f>
        <v>0</v>
      </c>
      <c r="Z3557" s="23">
        <f ca="1">Y3557*'Cost Study'!$B$31</f>
        <v>0</v>
      </c>
      <c r="AA3557" s="23">
        <f ca="1">IF(A3557=10298,1.51,1)*IF($B3557&lt;3,$D3557*'Cost Study'!$B$32*OFFSET('Cost Study'!$B$7,'Operations Support'!$C3557,'Operations Support'!$B3557),0)</f>
        <v>0</v>
      </c>
      <c r="AB3557" s="24">
        <f ca="1">AA3557*'Cost Study'!$B$31</f>
        <v>0</v>
      </c>
      <c r="AC3557" s="23">
        <f ca="1">Y3557*'Cost Study'!$B$31</f>
        <v>0</v>
      </c>
      <c r="AD3557" s="24">
        <f ca="1">AA3557*'Cost Study'!$B$31</f>
        <v>0</v>
      </c>
      <c r="AE3557" s="377">
        <f t="shared" ca="1" si="838"/>
        <v>0</v>
      </c>
      <c r="AF3557" s="377">
        <f t="shared" ca="1" si="839"/>
        <v>0</v>
      </c>
      <c r="AH3557" s="688">
        <f>IFERROR($H3557/SUMIF($A:$A,$A3557,$H:$H)*SUMIF(Summary!$A$110:$A$186,$A3557,Summary!$P$110:$P$186),0)</f>
        <v>0</v>
      </c>
      <c r="AI3557" s="689">
        <f t="shared" ca="1" si="825"/>
        <v>0</v>
      </c>
      <c r="AJ3557" s="688">
        <f>IFERROR(H3557/SUMIF(A:A,A3557,H:H)*SUMIF(Summary!$A$110:$A$186,'Operations Support'!A3557,Summary!$Q$110:$Q$186),0)</f>
        <v>0</v>
      </c>
      <c r="AK3557" s="688">
        <f t="shared" ca="1" si="826"/>
        <v>0</v>
      </c>
      <c r="AM3557" s="688">
        <f>IFERROR($H3557/SUMIF($A:$A,$A3557,$H:$H)*SUMIF(Summary!$A$230:$A$266,$A3557,Summary!$P$230:$P$266),0)</f>
        <v>0</v>
      </c>
      <c r="AN3557" s="688">
        <f>IFERROR($H3557/SUMIF($A:$A,$A3557,$H:$H)*(SUMIF(Summary!$A$230:$A$266,$A3557,Summary!$L$230:$L$266)+SUMIF(Summary!$A$281:$A$317,$A3557,Summary!$L$281:$L$317))-AM3557,0)</f>
        <v>0</v>
      </c>
      <c r="AO3557" s="688">
        <f>IFERROR($H3557/SUMIF($A:$A,$A3557,$H:$H)*SUMIF(Summary!$A$230:$A$266,$A3557,Summary!$Q$230:$Q$266),0)</f>
        <v>0</v>
      </c>
      <c r="AP3557" s="688">
        <f>IFERROR($H3557/SUMIF($A:$A,$A3557,$H:$H)*(SUMIF(Summary!$A$230:$A$266,$A3557,Summary!$L$230:$L$266)+SUMIF(Summary!$A$281:$A$317,$A3557,Summary!$L$281:$L$317))-AO3557,0)</f>
        <v>0</v>
      </c>
      <c r="AQ3557" s="306"/>
      <c r="AR3557" s="688">
        <f t="shared" ca="1" si="827"/>
        <v>0</v>
      </c>
      <c r="AS3557" s="688">
        <f t="shared" ca="1" si="828"/>
        <v>0</v>
      </c>
    </row>
    <row r="3558" spans="1:45" x14ac:dyDescent="0.2">
      <c r="A3558" s="423">
        <v>29269</v>
      </c>
      <c r="B3558" s="424">
        <v>5</v>
      </c>
      <c r="C3558" s="425" t="s">
        <v>304</v>
      </c>
      <c r="D3558" s="422">
        <f t="shared" si="829"/>
        <v>0</v>
      </c>
      <c r="E3558" s="422">
        <f t="shared" si="830"/>
        <v>0</v>
      </c>
      <c r="F3558" s="422">
        <f t="shared" si="831"/>
        <v>0</v>
      </c>
      <c r="G3558" s="422">
        <f t="shared" si="832"/>
        <v>0</v>
      </c>
      <c r="H3558" s="22">
        <f t="shared" si="833"/>
        <v>0</v>
      </c>
      <c r="I3558" s="116">
        <v>0</v>
      </c>
      <c r="J3558" s="116">
        <v>0</v>
      </c>
      <c r="K3558" s="116">
        <v>0</v>
      </c>
      <c r="L3558" s="116">
        <v>0</v>
      </c>
      <c r="M3558" s="22">
        <f t="shared" si="834"/>
        <v>0</v>
      </c>
      <c r="N3558" s="116">
        <v>0</v>
      </c>
      <c r="O3558" s="116">
        <v>0</v>
      </c>
      <c r="P3558" s="116">
        <v>0</v>
      </c>
      <c r="Q3558" s="116">
        <v>0</v>
      </c>
      <c r="R3558" s="22">
        <f t="shared" si="835"/>
        <v>0</v>
      </c>
      <c r="S3558" s="116">
        <v>0</v>
      </c>
      <c r="T3558" s="116">
        <v>0</v>
      </c>
      <c r="U3558" s="116">
        <v>0</v>
      </c>
      <c r="V3558" s="116">
        <v>0</v>
      </c>
      <c r="W3558" s="22">
        <f t="shared" si="836"/>
        <v>0</v>
      </c>
      <c r="X3558" s="22">
        <f t="shared" si="837"/>
        <v>0</v>
      </c>
      <c r="Y3558" s="22">
        <f ca="1">OFFSET('Cost Study'!$B$7,'Operations Support'!$C3558,'Operations Support'!$B3558)*$H3558</f>
        <v>0</v>
      </c>
      <c r="Z3558" s="23">
        <f ca="1">Y3558*'Cost Study'!$B$31</f>
        <v>0</v>
      </c>
      <c r="AA3558" s="23">
        <f ca="1">IF(A3558=10298,1.51,1)*IF($B3558&lt;3,$D3558*'Cost Study'!$B$32*OFFSET('Cost Study'!$B$7,'Operations Support'!$C3558,'Operations Support'!$B3558),0)</f>
        <v>0</v>
      </c>
      <c r="AB3558" s="24">
        <f ca="1">AA3558*'Cost Study'!$B$31</f>
        <v>0</v>
      </c>
      <c r="AC3558" s="23">
        <f ca="1">Y3558*'Cost Study'!$B$31</f>
        <v>0</v>
      </c>
      <c r="AD3558" s="24">
        <f ca="1">AA3558*'Cost Study'!$B$31</f>
        <v>0</v>
      </c>
      <c r="AE3558" s="377">
        <f t="shared" ca="1" si="838"/>
        <v>0</v>
      </c>
      <c r="AF3558" s="377">
        <f t="shared" ca="1" si="839"/>
        <v>0</v>
      </c>
      <c r="AH3558" s="688">
        <f>IFERROR($H3558/SUMIF($A:$A,$A3558,$H:$H)*SUMIF(Summary!$A$110:$A$186,$A3558,Summary!$P$110:$P$186),0)</f>
        <v>0</v>
      </c>
      <c r="AI3558" s="689">
        <f t="shared" ca="1" si="825"/>
        <v>0</v>
      </c>
      <c r="AJ3558" s="688">
        <f>IFERROR(H3558/SUMIF(A:A,A3558,H:H)*SUMIF(Summary!$A$110:$A$186,'Operations Support'!A3558,Summary!$Q$110:$Q$186),0)</f>
        <v>0</v>
      </c>
      <c r="AK3558" s="688">
        <f t="shared" ca="1" si="826"/>
        <v>0</v>
      </c>
      <c r="AM3558" s="688">
        <f>IFERROR($H3558/SUMIF($A:$A,$A3558,$H:$H)*SUMIF(Summary!$A$230:$A$266,$A3558,Summary!$P$230:$P$266),0)</f>
        <v>0</v>
      </c>
      <c r="AN3558" s="688">
        <f>IFERROR($H3558/SUMIF($A:$A,$A3558,$H:$H)*(SUMIF(Summary!$A$230:$A$266,$A3558,Summary!$L$230:$L$266)+SUMIF(Summary!$A$281:$A$317,$A3558,Summary!$L$281:$L$317))-AM3558,0)</f>
        <v>0</v>
      </c>
      <c r="AO3558" s="688">
        <f>IFERROR($H3558/SUMIF($A:$A,$A3558,$H:$H)*SUMIF(Summary!$A$230:$A$266,$A3558,Summary!$Q$230:$Q$266),0)</f>
        <v>0</v>
      </c>
      <c r="AP3558" s="688">
        <f>IFERROR($H3558/SUMIF($A:$A,$A3558,$H:$H)*(SUMIF(Summary!$A$230:$A$266,$A3558,Summary!$L$230:$L$266)+SUMIF(Summary!$A$281:$A$317,$A3558,Summary!$L$281:$L$317))-AO3558,0)</f>
        <v>0</v>
      </c>
      <c r="AQ3558" s="306"/>
      <c r="AR3558" s="688">
        <f t="shared" ca="1" si="827"/>
        <v>0</v>
      </c>
      <c r="AS3558" s="688">
        <f t="shared" ca="1" si="828"/>
        <v>0</v>
      </c>
    </row>
    <row r="3559" spans="1:45" x14ac:dyDescent="0.2">
      <c r="A3559" s="423">
        <v>29269</v>
      </c>
      <c r="B3559" s="424">
        <v>5</v>
      </c>
      <c r="C3559" s="425" t="s">
        <v>305</v>
      </c>
      <c r="D3559" s="422">
        <f t="shared" si="829"/>
        <v>0</v>
      </c>
      <c r="E3559" s="422">
        <f t="shared" si="830"/>
        <v>0</v>
      </c>
      <c r="F3559" s="422">
        <f t="shared" si="831"/>
        <v>0</v>
      </c>
      <c r="G3559" s="422">
        <f t="shared" si="832"/>
        <v>0</v>
      </c>
      <c r="H3559" s="22">
        <f t="shared" si="833"/>
        <v>0</v>
      </c>
      <c r="I3559" s="116">
        <v>0</v>
      </c>
      <c r="J3559" s="116">
        <v>0</v>
      </c>
      <c r="K3559" s="116">
        <v>0</v>
      </c>
      <c r="L3559" s="116">
        <v>0</v>
      </c>
      <c r="M3559" s="22">
        <f t="shared" si="834"/>
        <v>0</v>
      </c>
      <c r="N3559" s="116">
        <v>0</v>
      </c>
      <c r="O3559" s="116">
        <v>0</v>
      </c>
      <c r="P3559" s="116">
        <v>0</v>
      </c>
      <c r="Q3559" s="116">
        <v>0</v>
      </c>
      <c r="R3559" s="22">
        <f t="shared" si="835"/>
        <v>0</v>
      </c>
      <c r="S3559" s="116">
        <v>0</v>
      </c>
      <c r="T3559" s="116">
        <v>0</v>
      </c>
      <c r="U3559" s="116">
        <v>0</v>
      </c>
      <c r="V3559" s="116">
        <v>0</v>
      </c>
      <c r="W3559" s="22">
        <f t="shared" si="836"/>
        <v>0</v>
      </c>
      <c r="X3559" s="22">
        <f t="shared" si="837"/>
        <v>0</v>
      </c>
      <c r="Y3559" s="22">
        <f ca="1">OFFSET('Cost Study'!$B$7,'Operations Support'!$C3559,'Operations Support'!$B3559)*$H3559</f>
        <v>0</v>
      </c>
      <c r="Z3559" s="23">
        <f ca="1">Y3559*'Cost Study'!$B$31</f>
        <v>0</v>
      </c>
      <c r="AA3559" s="23">
        <f ca="1">IF(A3559=10298,1.51,1)*IF($B3559&lt;3,$D3559*'Cost Study'!$B$32*OFFSET('Cost Study'!$B$7,'Operations Support'!$C3559,'Operations Support'!$B3559),0)</f>
        <v>0</v>
      </c>
      <c r="AB3559" s="24">
        <f ca="1">AA3559*'Cost Study'!$B$31</f>
        <v>0</v>
      </c>
      <c r="AC3559" s="23">
        <f ca="1">Y3559*'Cost Study'!$B$31</f>
        <v>0</v>
      </c>
      <c r="AD3559" s="24">
        <f ca="1">AA3559*'Cost Study'!$B$31</f>
        <v>0</v>
      </c>
      <c r="AE3559" s="377">
        <f t="shared" ca="1" si="838"/>
        <v>0</v>
      </c>
      <c r="AF3559" s="377">
        <f t="shared" ca="1" si="839"/>
        <v>0</v>
      </c>
      <c r="AH3559" s="688">
        <f>IFERROR($H3559/SUMIF($A:$A,$A3559,$H:$H)*SUMIF(Summary!$A$110:$A$186,$A3559,Summary!$P$110:$P$186),0)</f>
        <v>0</v>
      </c>
      <c r="AI3559" s="689">
        <f t="shared" ca="1" si="825"/>
        <v>0</v>
      </c>
      <c r="AJ3559" s="688">
        <f>IFERROR(H3559/SUMIF(A:A,A3559,H:H)*SUMIF(Summary!$A$110:$A$186,'Operations Support'!A3559,Summary!$Q$110:$Q$186),0)</f>
        <v>0</v>
      </c>
      <c r="AK3559" s="688">
        <f t="shared" ca="1" si="826"/>
        <v>0</v>
      </c>
      <c r="AM3559" s="688">
        <f>IFERROR($H3559/SUMIF($A:$A,$A3559,$H:$H)*SUMIF(Summary!$A$230:$A$266,$A3559,Summary!$P$230:$P$266),0)</f>
        <v>0</v>
      </c>
      <c r="AN3559" s="688">
        <f>IFERROR($H3559/SUMIF($A:$A,$A3559,$H:$H)*(SUMIF(Summary!$A$230:$A$266,$A3559,Summary!$L$230:$L$266)+SUMIF(Summary!$A$281:$A$317,$A3559,Summary!$L$281:$L$317))-AM3559,0)</f>
        <v>0</v>
      </c>
      <c r="AO3559" s="688">
        <f>IFERROR($H3559/SUMIF($A:$A,$A3559,$H:$H)*SUMIF(Summary!$A$230:$A$266,$A3559,Summary!$Q$230:$Q$266),0)</f>
        <v>0</v>
      </c>
      <c r="AP3559" s="688">
        <f>IFERROR($H3559/SUMIF($A:$A,$A3559,$H:$H)*(SUMIF(Summary!$A$230:$A$266,$A3559,Summary!$L$230:$L$266)+SUMIF(Summary!$A$281:$A$317,$A3559,Summary!$L$281:$L$317))-AO3559,0)</f>
        <v>0</v>
      </c>
      <c r="AQ3559" s="306"/>
      <c r="AR3559" s="688">
        <f t="shared" ca="1" si="827"/>
        <v>0</v>
      </c>
      <c r="AS3559" s="688">
        <f t="shared" ca="1" si="828"/>
        <v>0</v>
      </c>
    </row>
    <row r="3560" spans="1:45" x14ac:dyDescent="0.2">
      <c r="A3560" s="423">
        <v>29269</v>
      </c>
      <c r="B3560" s="424">
        <v>5</v>
      </c>
      <c r="C3560" s="425" t="s">
        <v>306</v>
      </c>
      <c r="D3560" s="422">
        <f t="shared" si="829"/>
        <v>0</v>
      </c>
      <c r="E3560" s="422">
        <f t="shared" si="830"/>
        <v>0</v>
      </c>
      <c r="F3560" s="422">
        <f t="shared" si="831"/>
        <v>0</v>
      </c>
      <c r="G3560" s="422">
        <f t="shared" si="832"/>
        <v>0</v>
      </c>
      <c r="H3560" s="22">
        <f t="shared" si="833"/>
        <v>0</v>
      </c>
      <c r="I3560" s="116">
        <v>0</v>
      </c>
      <c r="J3560" s="116">
        <v>0</v>
      </c>
      <c r="K3560" s="116">
        <v>0</v>
      </c>
      <c r="L3560" s="116">
        <v>0</v>
      </c>
      <c r="M3560" s="22">
        <f t="shared" si="834"/>
        <v>0</v>
      </c>
      <c r="N3560" s="116">
        <v>0</v>
      </c>
      <c r="O3560" s="116">
        <v>0</v>
      </c>
      <c r="P3560" s="116">
        <v>0</v>
      </c>
      <c r="Q3560" s="116">
        <v>0</v>
      </c>
      <c r="R3560" s="22">
        <f t="shared" si="835"/>
        <v>0</v>
      </c>
      <c r="S3560" s="116">
        <v>0</v>
      </c>
      <c r="T3560" s="116">
        <v>0</v>
      </c>
      <c r="U3560" s="116">
        <v>0</v>
      </c>
      <c r="V3560" s="116">
        <v>0</v>
      </c>
      <c r="W3560" s="22">
        <f t="shared" si="836"/>
        <v>0</v>
      </c>
      <c r="X3560" s="22">
        <f t="shared" si="837"/>
        <v>0</v>
      </c>
      <c r="Y3560" s="22">
        <f ca="1">OFFSET('Cost Study'!$B$7,'Operations Support'!$C3560,'Operations Support'!$B3560)*$H3560</f>
        <v>0</v>
      </c>
      <c r="Z3560" s="23">
        <f ca="1">Y3560*'Cost Study'!$B$31</f>
        <v>0</v>
      </c>
      <c r="AA3560" s="23">
        <f ca="1">IF(A3560=10298,1.51,1)*IF($B3560&lt;3,$D3560*'Cost Study'!$B$32*OFFSET('Cost Study'!$B$7,'Operations Support'!$C3560,'Operations Support'!$B3560),0)</f>
        <v>0</v>
      </c>
      <c r="AB3560" s="24">
        <f ca="1">AA3560*'Cost Study'!$B$31</f>
        <v>0</v>
      </c>
      <c r="AC3560" s="23">
        <f ca="1">Y3560*'Cost Study'!$B$31</f>
        <v>0</v>
      </c>
      <c r="AD3560" s="24">
        <f ca="1">AA3560*'Cost Study'!$B$31</f>
        <v>0</v>
      </c>
      <c r="AE3560" s="377">
        <f t="shared" ca="1" si="838"/>
        <v>0</v>
      </c>
      <c r="AF3560" s="377">
        <f t="shared" ca="1" si="839"/>
        <v>0</v>
      </c>
      <c r="AH3560" s="688">
        <f>IFERROR($H3560/SUMIF($A:$A,$A3560,$H:$H)*SUMIF(Summary!$A$110:$A$186,$A3560,Summary!$P$110:$P$186),0)</f>
        <v>0</v>
      </c>
      <c r="AI3560" s="689">
        <f t="shared" ca="1" si="825"/>
        <v>0</v>
      </c>
      <c r="AJ3560" s="688">
        <f>IFERROR(H3560/SUMIF(A:A,A3560,H:H)*SUMIF(Summary!$A$110:$A$186,'Operations Support'!A3560,Summary!$Q$110:$Q$186),0)</f>
        <v>0</v>
      </c>
      <c r="AK3560" s="688">
        <f t="shared" ca="1" si="826"/>
        <v>0</v>
      </c>
      <c r="AM3560" s="688">
        <f>IFERROR($H3560/SUMIF($A:$A,$A3560,$H:$H)*SUMIF(Summary!$A$230:$A$266,$A3560,Summary!$P$230:$P$266),0)</f>
        <v>0</v>
      </c>
      <c r="AN3560" s="688">
        <f>IFERROR($H3560/SUMIF($A:$A,$A3560,$H:$H)*(SUMIF(Summary!$A$230:$A$266,$A3560,Summary!$L$230:$L$266)+SUMIF(Summary!$A$281:$A$317,$A3560,Summary!$L$281:$L$317))-AM3560,0)</f>
        <v>0</v>
      </c>
      <c r="AO3560" s="688">
        <f>IFERROR($H3560/SUMIF($A:$A,$A3560,$H:$H)*SUMIF(Summary!$A$230:$A$266,$A3560,Summary!$Q$230:$Q$266),0)</f>
        <v>0</v>
      </c>
      <c r="AP3560" s="688">
        <f>IFERROR($H3560/SUMIF($A:$A,$A3560,$H:$H)*(SUMIF(Summary!$A$230:$A$266,$A3560,Summary!$L$230:$L$266)+SUMIF(Summary!$A$281:$A$317,$A3560,Summary!$L$281:$L$317))-AO3560,0)</f>
        <v>0</v>
      </c>
      <c r="AQ3560" s="306"/>
      <c r="AR3560" s="688">
        <f t="shared" ca="1" si="827"/>
        <v>0</v>
      </c>
      <c r="AS3560" s="688">
        <f t="shared" ca="1" si="828"/>
        <v>0</v>
      </c>
    </row>
    <row r="3561" spans="1:45" x14ac:dyDescent="0.2">
      <c r="A3561" s="423">
        <v>29269</v>
      </c>
      <c r="B3561" s="424">
        <v>5</v>
      </c>
      <c r="C3561" s="425" t="s">
        <v>307</v>
      </c>
      <c r="D3561" s="422">
        <f t="shared" si="829"/>
        <v>0</v>
      </c>
      <c r="E3561" s="422">
        <f t="shared" si="830"/>
        <v>0</v>
      </c>
      <c r="F3561" s="422">
        <f t="shared" si="831"/>
        <v>0</v>
      </c>
      <c r="G3561" s="422">
        <f t="shared" si="832"/>
        <v>0</v>
      </c>
      <c r="H3561" s="22">
        <f t="shared" si="833"/>
        <v>0</v>
      </c>
      <c r="I3561" s="116">
        <v>0</v>
      </c>
      <c r="J3561" s="116">
        <v>0</v>
      </c>
      <c r="K3561" s="116">
        <v>0</v>
      </c>
      <c r="L3561" s="116">
        <v>0</v>
      </c>
      <c r="M3561" s="22">
        <f t="shared" si="834"/>
        <v>0</v>
      </c>
      <c r="N3561" s="116">
        <v>0</v>
      </c>
      <c r="O3561" s="116">
        <v>0</v>
      </c>
      <c r="P3561" s="116">
        <v>0</v>
      </c>
      <c r="Q3561" s="116">
        <v>0</v>
      </c>
      <c r="R3561" s="22">
        <f t="shared" si="835"/>
        <v>0</v>
      </c>
      <c r="S3561" s="116">
        <v>0</v>
      </c>
      <c r="T3561" s="116">
        <v>0</v>
      </c>
      <c r="U3561" s="116">
        <v>0</v>
      </c>
      <c r="V3561" s="116">
        <v>0</v>
      </c>
      <c r="W3561" s="22">
        <f t="shared" si="836"/>
        <v>0</v>
      </c>
      <c r="X3561" s="22">
        <f t="shared" si="837"/>
        <v>0</v>
      </c>
      <c r="Y3561" s="22">
        <f ca="1">OFFSET('Cost Study'!$B$7,'Operations Support'!$C3561,'Operations Support'!$B3561)*$H3561</f>
        <v>0</v>
      </c>
      <c r="Z3561" s="23">
        <f ca="1">Y3561*'Cost Study'!$B$31</f>
        <v>0</v>
      </c>
      <c r="AA3561" s="23">
        <f ca="1">IF(A3561=10298,1.51,1)*IF($B3561&lt;3,$D3561*'Cost Study'!$B$32*OFFSET('Cost Study'!$B$7,'Operations Support'!$C3561,'Operations Support'!$B3561),0)</f>
        <v>0</v>
      </c>
      <c r="AB3561" s="24">
        <f ca="1">AA3561*'Cost Study'!$B$31</f>
        <v>0</v>
      </c>
      <c r="AC3561" s="23">
        <f ca="1">Y3561*'Cost Study'!$B$31</f>
        <v>0</v>
      </c>
      <c r="AD3561" s="24">
        <f ca="1">AA3561*'Cost Study'!$B$31</f>
        <v>0</v>
      </c>
      <c r="AE3561" s="377">
        <f t="shared" ca="1" si="838"/>
        <v>0</v>
      </c>
      <c r="AF3561" s="377">
        <f t="shared" ca="1" si="839"/>
        <v>0</v>
      </c>
      <c r="AH3561" s="688">
        <f>IFERROR($H3561/SUMIF($A:$A,$A3561,$H:$H)*SUMIF(Summary!$A$110:$A$186,$A3561,Summary!$P$110:$P$186),0)</f>
        <v>0</v>
      </c>
      <c r="AI3561" s="689">
        <f t="shared" ca="1" si="825"/>
        <v>0</v>
      </c>
      <c r="AJ3561" s="688">
        <f>IFERROR(H3561/SUMIF(A:A,A3561,H:H)*SUMIF(Summary!$A$110:$A$186,'Operations Support'!A3561,Summary!$Q$110:$Q$186),0)</f>
        <v>0</v>
      </c>
      <c r="AK3561" s="688">
        <f t="shared" ca="1" si="826"/>
        <v>0</v>
      </c>
      <c r="AM3561" s="688">
        <f>IFERROR($H3561/SUMIF($A:$A,$A3561,$H:$H)*SUMIF(Summary!$A$230:$A$266,$A3561,Summary!$P$230:$P$266),0)</f>
        <v>0</v>
      </c>
      <c r="AN3561" s="688">
        <f>IFERROR($H3561/SUMIF($A:$A,$A3561,$H:$H)*(SUMIF(Summary!$A$230:$A$266,$A3561,Summary!$L$230:$L$266)+SUMIF(Summary!$A$281:$A$317,$A3561,Summary!$L$281:$L$317))-AM3561,0)</f>
        <v>0</v>
      </c>
      <c r="AO3561" s="688">
        <f>IFERROR($H3561/SUMIF($A:$A,$A3561,$H:$H)*SUMIF(Summary!$A$230:$A$266,$A3561,Summary!$Q$230:$Q$266),0)</f>
        <v>0</v>
      </c>
      <c r="AP3561" s="688">
        <f>IFERROR($H3561/SUMIF($A:$A,$A3561,$H:$H)*(SUMIF(Summary!$A$230:$A$266,$A3561,Summary!$L$230:$L$266)+SUMIF(Summary!$A$281:$A$317,$A3561,Summary!$L$281:$L$317))-AO3561,0)</f>
        <v>0</v>
      </c>
      <c r="AQ3561" s="306"/>
      <c r="AR3561" s="688">
        <f t="shared" ca="1" si="827"/>
        <v>0</v>
      </c>
      <c r="AS3561" s="688">
        <f t="shared" ca="1" si="828"/>
        <v>0</v>
      </c>
    </row>
    <row r="3562" spans="1:45" x14ac:dyDescent="0.2">
      <c r="A3562" s="423">
        <v>29269</v>
      </c>
      <c r="B3562" s="424">
        <v>5</v>
      </c>
      <c r="C3562" s="425" t="s">
        <v>308</v>
      </c>
      <c r="D3562" s="422">
        <f t="shared" si="829"/>
        <v>0</v>
      </c>
      <c r="E3562" s="422">
        <f t="shared" si="830"/>
        <v>0</v>
      </c>
      <c r="F3562" s="422">
        <f t="shared" si="831"/>
        <v>0</v>
      </c>
      <c r="G3562" s="422">
        <f t="shared" si="832"/>
        <v>0</v>
      </c>
      <c r="H3562" s="22">
        <f t="shared" si="833"/>
        <v>0</v>
      </c>
      <c r="I3562" s="116">
        <v>0</v>
      </c>
      <c r="J3562" s="116">
        <v>0</v>
      </c>
      <c r="K3562" s="116">
        <v>0</v>
      </c>
      <c r="L3562" s="116">
        <v>0</v>
      </c>
      <c r="M3562" s="22">
        <f t="shared" si="834"/>
        <v>0</v>
      </c>
      <c r="N3562" s="116">
        <v>0</v>
      </c>
      <c r="O3562" s="116">
        <v>0</v>
      </c>
      <c r="P3562" s="116">
        <v>0</v>
      </c>
      <c r="Q3562" s="116">
        <v>0</v>
      </c>
      <c r="R3562" s="22">
        <f t="shared" si="835"/>
        <v>0</v>
      </c>
      <c r="S3562" s="116">
        <v>0</v>
      </c>
      <c r="T3562" s="116">
        <v>0</v>
      </c>
      <c r="U3562" s="116">
        <v>0</v>
      </c>
      <c r="V3562" s="116">
        <v>0</v>
      </c>
      <c r="W3562" s="22">
        <f t="shared" si="836"/>
        <v>0</v>
      </c>
      <c r="X3562" s="22">
        <f t="shared" si="837"/>
        <v>0</v>
      </c>
      <c r="Y3562" s="22">
        <f ca="1">OFFSET('Cost Study'!$B$7,'Operations Support'!$C3562,'Operations Support'!$B3562)*$H3562</f>
        <v>0</v>
      </c>
      <c r="Z3562" s="23">
        <f ca="1">Y3562*'Cost Study'!$B$31</f>
        <v>0</v>
      </c>
      <c r="AA3562" s="23">
        <f ca="1">IF(A3562=10298,1.51,1)*IF($B3562&lt;3,$D3562*'Cost Study'!$B$32*OFFSET('Cost Study'!$B$7,'Operations Support'!$C3562,'Operations Support'!$B3562),0)</f>
        <v>0</v>
      </c>
      <c r="AB3562" s="24">
        <f ca="1">AA3562*'Cost Study'!$B$31</f>
        <v>0</v>
      </c>
      <c r="AC3562" s="23">
        <f ca="1">Y3562*'Cost Study'!$B$31</f>
        <v>0</v>
      </c>
      <c r="AD3562" s="24">
        <f ca="1">AA3562*'Cost Study'!$B$31</f>
        <v>0</v>
      </c>
      <c r="AE3562" s="377">
        <f t="shared" ca="1" si="838"/>
        <v>0</v>
      </c>
      <c r="AF3562" s="377">
        <f t="shared" ca="1" si="839"/>
        <v>0</v>
      </c>
      <c r="AH3562" s="688">
        <f>IFERROR($H3562/SUMIF($A:$A,$A3562,$H:$H)*SUMIF(Summary!$A$110:$A$186,$A3562,Summary!$P$110:$P$186),0)</f>
        <v>0</v>
      </c>
      <c r="AI3562" s="689">
        <f t="shared" ca="1" si="825"/>
        <v>0</v>
      </c>
      <c r="AJ3562" s="688">
        <f>IFERROR(H3562/SUMIF(A:A,A3562,H:H)*SUMIF(Summary!$A$110:$A$186,'Operations Support'!A3562,Summary!$Q$110:$Q$186),0)</f>
        <v>0</v>
      </c>
      <c r="AK3562" s="688">
        <f t="shared" ca="1" si="826"/>
        <v>0</v>
      </c>
      <c r="AM3562" s="688">
        <f>IFERROR($H3562/SUMIF($A:$A,$A3562,$H:$H)*SUMIF(Summary!$A$230:$A$266,$A3562,Summary!$P$230:$P$266),0)</f>
        <v>0</v>
      </c>
      <c r="AN3562" s="688">
        <f>IFERROR($H3562/SUMIF($A:$A,$A3562,$H:$H)*(SUMIF(Summary!$A$230:$A$266,$A3562,Summary!$L$230:$L$266)+SUMIF(Summary!$A$281:$A$317,$A3562,Summary!$L$281:$L$317))-AM3562,0)</f>
        <v>0</v>
      </c>
      <c r="AO3562" s="688">
        <f>IFERROR($H3562/SUMIF($A:$A,$A3562,$H:$H)*SUMIF(Summary!$A$230:$A$266,$A3562,Summary!$Q$230:$Q$266),0)</f>
        <v>0</v>
      </c>
      <c r="AP3562" s="688">
        <f>IFERROR($H3562/SUMIF($A:$A,$A3562,$H:$H)*(SUMIF(Summary!$A$230:$A$266,$A3562,Summary!$L$230:$L$266)+SUMIF(Summary!$A$281:$A$317,$A3562,Summary!$L$281:$L$317))-AO3562,0)</f>
        <v>0</v>
      </c>
      <c r="AQ3562" s="306"/>
      <c r="AR3562" s="688">
        <f t="shared" ca="1" si="827"/>
        <v>0</v>
      </c>
      <c r="AS3562" s="688">
        <f t="shared" ca="1" si="828"/>
        <v>0</v>
      </c>
    </row>
    <row r="3563" spans="1:45" x14ac:dyDescent="0.2">
      <c r="A3563" s="423">
        <v>29269</v>
      </c>
      <c r="B3563" s="424">
        <v>5</v>
      </c>
      <c r="C3563" s="425" t="s">
        <v>309</v>
      </c>
      <c r="D3563" s="422">
        <f t="shared" si="829"/>
        <v>0</v>
      </c>
      <c r="E3563" s="422">
        <f t="shared" si="830"/>
        <v>0</v>
      </c>
      <c r="F3563" s="422">
        <f t="shared" si="831"/>
        <v>0</v>
      </c>
      <c r="G3563" s="422">
        <f t="shared" si="832"/>
        <v>0</v>
      </c>
      <c r="H3563" s="22">
        <f t="shared" si="833"/>
        <v>0</v>
      </c>
      <c r="I3563" s="116">
        <v>0</v>
      </c>
      <c r="J3563" s="116">
        <v>0</v>
      </c>
      <c r="K3563" s="116">
        <v>0</v>
      </c>
      <c r="L3563" s="116">
        <v>0</v>
      </c>
      <c r="M3563" s="22">
        <f t="shared" si="834"/>
        <v>0</v>
      </c>
      <c r="N3563" s="116">
        <v>0</v>
      </c>
      <c r="O3563" s="116">
        <v>0</v>
      </c>
      <c r="P3563" s="116">
        <v>0</v>
      </c>
      <c r="Q3563" s="116">
        <v>0</v>
      </c>
      <c r="R3563" s="22">
        <f t="shared" si="835"/>
        <v>0</v>
      </c>
      <c r="S3563" s="116">
        <v>0</v>
      </c>
      <c r="T3563" s="116">
        <v>0</v>
      </c>
      <c r="U3563" s="116">
        <v>0</v>
      </c>
      <c r="V3563" s="116">
        <v>0</v>
      </c>
      <c r="W3563" s="22">
        <f t="shared" si="836"/>
        <v>0</v>
      </c>
      <c r="X3563" s="22">
        <f t="shared" si="837"/>
        <v>0</v>
      </c>
      <c r="Y3563" s="22">
        <f ca="1">OFFSET('Cost Study'!$B$7,'Operations Support'!$C3563,'Operations Support'!$B3563)*$H3563</f>
        <v>0</v>
      </c>
      <c r="Z3563" s="23">
        <f ca="1">Y3563*'Cost Study'!$B$31</f>
        <v>0</v>
      </c>
      <c r="AA3563" s="23">
        <f ca="1">IF(A3563=10298,1.51,1)*IF($B3563&lt;3,$D3563*'Cost Study'!$B$32*OFFSET('Cost Study'!$B$7,'Operations Support'!$C3563,'Operations Support'!$B3563),0)</f>
        <v>0</v>
      </c>
      <c r="AB3563" s="24">
        <f ca="1">AA3563*'Cost Study'!$B$31</f>
        <v>0</v>
      </c>
      <c r="AC3563" s="23">
        <f ca="1">Y3563*'Cost Study'!$B$31</f>
        <v>0</v>
      </c>
      <c r="AD3563" s="24">
        <f ca="1">AA3563*'Cost Study'!$B$31</f>
        <v>0</v>
      </c>
      <c r="AE3563" s="377">
        <f t="shared" ca="1" si="838"/>
        <v>0</v>
      </c>
      <c r="AF3563" s="377">
        <f t="shared" ca="1" si="839"/>
        <v>0</v>
      </c>
      <c r="AH3563" s="688">
        <f>IFERROR($H3563/SUMIF($A:$A,$A3563,$H:$H)*SUMIF(Summary!$A$110:$A$186,$A3563,Summary!$P$110:$P$186),0)</f>
        <v>0</v>
      </c>
      <c r="AI3563" s="689">
        <f t="shared" ca="1" si="825"/>
        <v>0</v>
      </c>
      <c r="AJ3563" s="688">
        <f>IFERROR(H3563/SUMIF(A:A,A3563,H:H)*SUMIF(Summary!$A$110:$A$186,'Operations Support'!A3563,Summary!$Q$110:$Q$186),0)</f>
        <v>0</v>
      </c>
      <c r="AK3563" s="688">
        <f t="shared" ca="1" si="826"/>
        <v>0</v>
      </c>
      <c r="AM3563" s="688">
        <f>IFERROR($H3563/SUMIF($A:$A,$A3563,$H:$H)*SUMIF(Summary!$A$230:$A$266,$A3563,Summary!$P$230:$P$266),0)</f>
        <v>0</v>
      </c>
      <c r="AN3563" s="688">
        <f>IFERROR($H3563/SUMIF($A:$A,$A3563,$H:$H)*(SUMIF(Summary!$A$230:$A$266,$A3563,Summary!$L$230:$L$266)+SUMIF(Summary!$A$281:$A$317,$A3563,Summary!$L$281:$L$317))-AM3563,0)</f>
        <v>0</v>
      </c>
      <c r="AO3563" s="688">
        <f>IFERROR($H3563/SUMIF($A:$A,$A3563,$H:$H)*SUMIF(Summary!$A$230:$A$266,$A3563,Summary!$Q$230:$Q$266),0)</f>
        <v>0</v>
      </c>
      <c r="AP3563" s="688">
        <f>IFERROR($H3563/SUMIF($A:$A,$A3563,$H:$H)*(SUMIF(Summary!$A$230:$A$266,$A3563,Summary!$L$230:$L$266)+SUMIF(Summary!$A$281:$A$317,$A3563,Summary!$L$281:$L$317))-AO3563,0)</f>
        <v>0</v>
      </c>
      <c r="AQ3563" s="306"/>
      <c r="AR3563" s="688">
        <f t="shared" ca="1" si="827"/>
        <v>0</v>
      </c>
      <c r="AS3563" s="688">
        <f t="shared" ca="1" si="828"/>
        <v>0</v>
      </c>
    </row>
    <row r="3564" spans="1:45" x14ac:dyDescent="0.2">
      <c r="A3564" s="423">
        <v>29269</v>
      </c>
      <c r="B3564" s="424">
        <v>5</v>
      </c>
      <c r="C3564" s="425" t="s">
        <v>310</v>
      </c>
      <c r="D3564" s="422">
        <f t="shared" si="829"/>
        <v>0</v>
      </c>
      <c r="E3564" s="422">
        <f t="shared" si="830"/>
        <v>0</v>
      </c>
      <c r="F3564" s="422">
        <f t="shared" si="831"/>
        <v>0</v>
      </c>
      <c r="G3564" s="422">
        <f t="shared" si="832"/>
        <v>0</v>
      </c>
      <c r="H3564" s="22">
        <f t="shared" si="833"/>
        <v>0</v>
      </c>
      <c r="I3564" s="116">
        <v>0</v>
      </c>
      <c r="J3564" s="116">
        <v>0</v>
      </c>
      <c r="K3564" s="116">
        <v>0</v>
      </c>
      <c r="L3564" s="116">
        <v>0</v>
      </c>
      <c r="M3564" s="22">
        <f t="shared" si="834"/>
        <v>0</v>
      </c>
      <c r="N3564" s="116">
        <v>0</v>
      </c>
      <c r="O3564" s="116">
        <v>0</v>
      </c>
      <c r="P3564" s="116">
        <v>0</v>
      </c>
      <c r="Q3564" s="116">
        <v>0</v>
      </c>
      <c r="R3564" s="22">
        <f t="shared" si="835"/>
        <v>0</v>
      </c>
      <c r="S3564" s="116">
        <v>0</v>
      </c>
      <c r="T3564" s="116">
        <v>0</v>
      </c>
      <c r="U3564" s="116">
        <v>0</v>
      </c>
      <c r="V3564" s="116">
        <v>0</v>
      </c>
      <c r="W3564" s="22">
        <f t="shared" si="836"/>
        <v>0</v>
      </c>
      <c r="X3564" s="22">
        <f t="shared" si="837"/>
        <v>0</v>
      </c>
      <c r="Y3564" s="22">
        <f ca="1">OFFSET('Cost Study'!$B$7,'Operations Support'!$C3564,'Operations Support'!$B3564)*$H3564</f>
        <v>0</v>
      </c>
      <c r="Z3564" s="23">
        <f ca="1">Y3564*'Cost Study'!$B$31</f>
        <v>0</v>
      </c>
      <c r="AA3564" s="23">
        <f ca="1">IF(A3564=10298,1.51,1)*IF($B3564&lt;3,$D3564*'Cost Study'!$B$32*OFFSET('Cost Study'!$B$7,'Operations Support'!$C3564,'Operations Support'!$B3564),0)</f>
        <v>0</v>
      </c>
      <c r="AB3564" s="24">
        <f ca="1">AA3564*'Cost Study'!$B$31</f>
        <v>0</v>
      </c>
      <c r="AC3564" s="23">
        <f ca="1">Y3564*'Cost Study'!$B$31</f>
        <v>0</v>
      </c>
      <c r="AD3564" s="24">
        <f ca="1">AA3564*'Cost Study'!$B$31</f>
        <v>0</v>
      </c>
      <c r="AE3564" s="377">
        <f t="shared" ca="1" si="838"/>
        <v>0</v>
      </c>
      <c r="AF3564" s="377">
        <f t="shared" ca="1" si="839"/>
        <v>0</v>
      </c>
      <c r="AH3564" s="688">
        <f>IFERROR($H3564/SUMIF($A:$A,$A3564,$H:$H)*SUMIF(Summary!$A$110:$A$186,$A3564,Summary!$P$110:$P$186),0)</f>
        <v>0</v>
      </c>
      <c r="AI3564" s="689">
        <f t="shared" ca="1" si="825"/>
        <v>0</v>
      </c>
      <c r="AJ3564" s="688">
        <f>IFERROR(H3564/SUMIF(A:A,A3564,H:H)*SUMIF(Summary!$A$110:$A$186,'Operations Support'!A3564,Summary!$Q$110:$Q$186),0)</f>
        <v>0</v>
      </c>
      <c r="AK3564" s="688">
        <f t="shared" ca="1" si="826"/>
        <v>0</v>
      </c>
      <c r="AM3564" s="688">
        <f>IFERROR($H3564/SUMIF($A:$A,$A3564,$H:$H)*SUMIF(Summary!$A$230:$A$266,$A3564,Summary!$P$230:$P$266),0)</f>
        <v>0</v>
      </c>
      <c r="AN3564" s="688">
        <f>IFERROR($H3564/SUMIF($A:$A,$A3564,$H:$H)*(SUMIF(Summary!$A$230:$A$266,$A3564,Summary!$L$230:$L$266)+SUMIF(Summary!$A$281:$A$317,$A3564,Summary!$L$281:$L$317))-AM3564,0)</f>
        <v>0</v>
      </c>
      <c r="AO3564" s="688">
        <f>IFERROR($H3564/SUMIF($A:$A,$A3564,$H:$H)*SUMIF(Summary!$A$230:$A$266,$A3564,Summary!$Q$230:$Q$266),0)</f>
        <v>0</v>
      </c>
      <c r="AP3564" s="688">
        <f>IFERROR($H3564/SUMIF($A:$A,$A3564,$H:$H)*(SUMIF(Summary!$A$230:$A$266,$A3564,Summary!$L$230:$L$266)+SUMIF(Summary!$A$281:$A$317,$A3564,Summary!$L$281:$L$317))-AO3564,0)</f>
        <v>0</v>
      </c>
      <c r="AQ3564" s="306"/>
      <c r="AR3564" s="688">
        <f t="shared" ca="1" si="827"/>
        <v>0</v>
      </c>
      <c r="AS3564" s="688">
        <f t="shared" ca="1" si="828"/>
        <v>0</v>
      </c>
    </row>
    <row r="3565" spans="1:45" x14ac:dyDescent="0.2">
      <c r="A3565" s="423">
        <v>29269</v>
      </c>
      <c r="B3565" s="424">
        <v>5</v>
      </c>
      <c r="C3565" s="425" t="s">
        <v>311</v>
      </c>
      <c r="D3565" s="422">
        <f t="shared" si="829"/>
        <v>0</v>
      </c>
      <c r="E3565" s="422">
        <f t="shared" si="830"/>
        <v>0</v>
      </c>
      <c r="F3565" s="422">
        <f t="shared" si="831"/>
        <v>0</v>
      </c>
      <c r="G3565" s="422">
        <f t="shared" si="832"/>
        <v>0</v>
      </c>
      <c r="H3565" s="22">
        <f t="shared" si="833"/>
        <v>0</v>
      </c>
      <c r="I3565" s="116">
        <v>0</v>
      </c>
      <c r="J3565" s="116">
        <v>0</v>
      </c>
      <c r="K3565" s="116">
        <v>0</v>
      </c>
      <c r="L3565" s="116">
        <v>0</v>
      </c>
      <c r="M3565" s="22">
        <f t="shared" si="834"/>
        <v>0</v>
      </c>
      <c r="N3565" s="116">
        <v>0</v>
      </c>
      <c r="O3565" s="116">
        <v>0</v>
      </c>
      <c r="P3565" s="116">
        <v>0</v>
      </c>
      <c r="Q3565" s="116">
        <v>0</v>
      </c>
      <c r="R3565" s="22">
        <f t="shared" si="835"/>
        <v>0</v>
      </c>
      <c r="S3565" s="116">
        <v>0</v>
      </c>
      <c r="T3565" s="116">
        <v>0</v>
      </c>
      <c r="U3565" s="116">
        <v>0</v>
      </c>
      <c r="V3565" s="116">
        <v>0</v>
      </c>
      <c r="W3565" s="22">
        <f t="shared" si="836"/>
        <v>0</v>
      </c>
      <c r="X3565" s="22">
        <f t="shared" si="837"/>
        <v>0</v>
      </c>
      <c r="Y3565" s="22">
        <f ca="1">OFFSET('Cost Study'!$B$7,'Operations Support'!$C3565,'Operations Support'!$B3565)*$H3565</f>
        <v>0</v>
      </c>
      <c r="Z3565" s="23">
        <f ca="1">Y3565*'Cost Study'!$B$31</f>
        <v>0</v>
      </c>
      <c r="AA3565" s="23">
        <f ca="1">IF(A3565=10298,1.51,1)*IF($B3565&lt;3,$D3565*'Cost Study'!$B$32*OFFSET('Cost Study'!$B$7,'Operations Support'!$C3565,'Operations Support'!$B3565),0)</f>
        <v>0</v>
      </c>
      <c r="AB3565" s="24">
        <f ca="1">AA3565*'Cost Study'!$B$31</f>
        <v>0</v>
      </c>
      <c r="AC3565" s="23">
        <f ca="1">Y3565*'Cost Study'!$B$31</f>
        <v>0</v>
      </c>
      <c r="AD3565" s="24">
        <f ca="1">AA3565*'Cost Study'!$B$31</f>
        <v>0</v>
      </c>
      <c r="AE3565" s="377">
        <f t="shared" ca="1" si="838"/>
        <v>0</v>
      </c>
      <c r="AF3565" s="377">
        <f t="shared" ca="1" si="839"/>
        <v>0</v>
      </c>
      <c r="AH3565" s="688">
        <f>IFERROR($H3565/SUMIF($A:$A,$A3565,$H:$H)*SUMIF(Summary!$A$110:$A$186,$A3565,Summary!$P$110:$P$186),0)</f>
        <v>0</v>
      </c>
      <c r="AI3565" s="689">
        <f t="shared" ca="1" si="825"/>
        <v>0</v>
      </c>
      <c r="AJ3565" s="688">
        <f>IFERROR(H3565/SUMIF(A:A,A3565,H:H)*SUMIF(Summary!$A$110:$A$186,'Operations Support'!A3565,Summary!$Q$110:$Q$186),0)</f>
        <v>0</v>
      </c>
      <c r="AK3565" s="688">
        <f t="shared" ca="1" si="826"/>
        <v>0</v>
      </c>
      <c r="AM3565" s="688">
        <f>IFERROR($H3565/SUMIF($A:$A,$A3565,$H:$H)*SUMIF(Summary!$A$230:$A$266,$A3565,Summary!$P$230:$P$266),0)</f>
        <v>0</v>
      </c>
      <c r="AN3565" s="688">
        <f>IFERROR($H3565/SUMIF($A:$A,$A3565,$H:$H)*(SUMIF(Summary!$A$230:$A$266,$A3565,Summary!$L$230:$L$266)+SUMIF(Summary!$A$281:$A$317,$A3565,Summary!$L$281:$L$317))-AM3565,0)</f>
        <v>0</v>
      </c>
      <c r="AO3565" s="688">
        <f>IFERROR($H3565/SUMIF($A:$A,$A3565,$H:$H)*SUMIF(Summary!$A$230:$A$266,$A3565,Summary!$Q$230:$Q$266),0)</f>
        <v>0</v>
      </c>
      <c r="AP3565" s="688">
        <f>IFERROR($H3565/SUMIF($A:$A,$A3565,$H:$H)*(SUMIF(Summary!$A$230:$A$266,$A3565,Summary!$L$230:$L$266)+SUMIF(Summary!$A$281:$A$317,$A3565,Summary!$L$281:$L$317))-AO3565,0)</f>
        <v>0</v>
      </c>
      <c r="AQ3565" s="306"/>
      <c r="AR3565" s="688">
        <f t="shared" ca="1" si="827"/>
        <v>0</v>
      </c>
      <c r="AS3565" s="688">
        <f t="shared" ca="1" si="828"/>
        <v>0</v>
      </c>
    </row>
    <row r="3566" spans="1:45" x14ac:dyDescent="0.2">
      <c r="A3566" s="423">
        <v>29269</v>
      </c>
      <c r="B3566" s="424">
        <v>5</v>
      </c>
      <c r="C3566" s="425" t="s">
        <v>312</v>
      </c>
      <c r="D3566" s="422">
        <f t="shared" si="829"/>
        <v>0</v>
      </c>
      <c r="E3566" s="422">
        <f t="shared" si="830"/>
        <v>0</v>
      </c>
      <c r="F3566" s="422">
        <f t="shared" si="831"/>
        <v>0</v>
      </c>
      <c r="G3566" s="422">
        <f t="shared" si="832"/>
        <v>0</v>
      </c>
      <c r="H3566" s="22">
        <f t="shared" si="833"/>
        <v>0</v>
      </c>
      <c r="I3566" s="116">
        <v>0</v>
      </c>
      <c r="J3566" s="116">
        <v>0</v>
      </c>
      <c r="K3566" s="116">
        <v>0</v>
      </c>
      <c r="L3566" s="116">
        <v>0</v>
      </c>
      <c r="M3566" s="22">
        <f t="shared" si="834"/>
        <v>0</v>
      </c>
      <c r="N3566" s="116">
        <v>0</v>
      </c>
      <c r="O3566" s="116">
        <v>0</v>
      </c>
      <c r="P3566" s="116">
        <v>0</v>
      </c>
      <c r="Q3566" s="116">
        <v>0</v>
      </c>
      <c r="R3566" s="22">
        <f t="shared" si="835"/>
        <v>0</v>
      </c>
      <c r="S3566" s="116">
        <v>0</v>
      </c>
      <c r="T3566" s="116">
        <v>0</v>
      </c>
      <c r="U3566" s="116">
        <v>0</v>
      </c>
      <c r="V3566" s="116">
        <v>0</v>
      </c>
      <c r="W3566" s="22">
        <f t="shared" si="836"/>
        <v>0</v>
      </c>
      <c r="X3566" s="22">
        <f t="shared" si="837"/>
        <v>0</v>
      </c>
      <c r="Y3566" s="22">
        <f ca="1">OFFSET('Cost Study'!$B$7,'Operations Support'!$C3566,'Operations Support'!$B3566)*$H3566</f>
        <v>0</v>
      </c>
      <c r="Z3566" s="23">
        <f ca="1">Y3566*'Cost Study'!$B$31</f>
        <v>0</v>
      </c>
      <c r="AA3566" s="23">
        <f ca="1">IF(A3566=10298,1.51,1)*IF($B3566&lt;3,$D3566*'Cost Study'!$B$32*OFFSET('Cost Study'!$B$7,'Operations Support'!$C3566,'Operations Support'!$B3566),0)</f>
        <v>0</v>
      </c>
      <c r="AB3566" s="24">
        <f ca="1">AA3566*'Cost Study'!$B$31</f>
        <v>0</v>
      </c>
      <c r="AC3566" s="23">
        <f ca="1">Y3566*'Cost Study'!$B$31</f>
        <v>0</v>
      </c>
      <c r="AD3566" s="24">
        <f ca="1">AA3566*'Cost Study'!$B$31</f>
        <v>0</v>
      </c>
      <c r="AE3566" s="377">
        <f t="shared" ca="1" si="838"/>
        <v>0</v>
      </c>
      <c r="AF3566" s="377">
        <f t="shared" ca="1" si="839"/>
        <v>0</v>
      </c>
      <c r="AH3566" s="688">
        <f>IFERROR($H3566/SUMIF($A:$A,$A3566,$H:$H)*SUMIF(Summary!$A$110:$A$186,$A3566,Summary!$P$110:$P$186),0)</f>
        <v>0</v>
      </c>
      <c r="AI3566" s="689">
        <f t="shared" ref="AI3566:AI3629" ca="1" si="840">Z3566+AB3566-AH3566</f>
        <v>0</v>
      </c>
      <c r="AJ3566" s="688">
        <f>IFERROR(H3566/SUMIF(A:A,A3566,H:H)*SUMIF(Summary!$A$110:$A$186,'Operations Support'!A3566,Summary!$Q$110:$Q$186),0)</f>
        <v>0</v>
      </c>
      <c r="AK3566" s="688">
        <f t="shared" ref="AK3566:AK3629" ca="1" si="841">AC3566+AD3566-AJ3566</f>
        <v>0</v>
      </c>
      <c r="AM3566" s="688">
        <f>IFERROR($H3566/SUMIF($A:$A,$A3566,$H:$H)*SUMIF(Summary!$A$230:$A$266,$A3566,Summary!$P$230:$P$266),0)</f>
        <v>0</v>
      </c>
      <c r="AN3566" s="688">
        <f>IFERROR($H3566/SUMIF($A:$A,$A3566,$H:$H)*(SUMIF(Summary!$A$230:$A$266,$A3566,Summary!$L$230:$L$266)+SUMIF(Summary!$A$281:$A$317,$A3566,Summary!$L$281:$L$317))-AM3566,0)</f>
        <v>0</v>
      </c>
      <c r="AO3566" s="688">
        <f>IFERROR($H3566/SUMIF($A:$A,$A3566,$H:$H)*SUMIF(Summary!$A$230:$A$266,$A3566,Summary!$Q$230:$Q$266),0)</f>
        <v>0</v>
      </c>
      <c r="AP3566" s="688">
        <f>IFERROR($H3566/SUMIF($A:$A,$A3566,$H:$H)*(SUMIF(Summary!$A$230:$A$266,$A3566,Summary!$L$230:$L$266)+SUMIF(Summary!$A$281:$A$317,$A3566,Summary!$L$281:$L$317))-AO3566,0)</f>
        <v>0</v>
      </c>
      <c r="AQ3566" s="306"/>
      <c r="AR3566" s="688">
        <f t="shared" ref="AR3566:AR3629" ca="1" si="842">AI3566+AN3566</f>
        <v>0</v>
      </c>
      <c r="AS3566" s="688">
        <f t="shared" ref="AS3566:AS3629" ca="1" si="843">AK3566+AP3566</f>
        <v>0</v>
      </c>
    </row>
    <row r="3567" spans="1:45" x14ac:dyDescent="0.2">
      <c r="A3567" s="423">
        <v>29269</v>
      </c>
      <c r="B3567" s="424">
        <v>5</v>
      </c>
      <c r="C3567" s="425" t="s">
        <v>313</v>
      </c>
      <c r="D3567" s="422">
        <f t="shared" si="829"/>
        <v>0</v>
      </c>
      <c r="E3567" s="422">
        <f t="shared" si="830"/>
        <v>0</v>
      </c>
      <c r="F3567" s="422">
        <f t="shared" si="831"/>
        <v>0</v>
      </c>
      <c r="G3567" s="422">
        <f t="shared" si="832"/>
        <v>0</v>
      </c>
      <c r="H3567" s="22">
        <f t="shared" si="833"/>
        <v>0</v>
      </c>
      <c r="I3567" s="116">
        <v>0</v>
      </c>
      <c r="J3567" s="116">
        <v>0</v>
      </c>
      <c r="K3567" s="116">
        <v>0</v>
      </c>
      <c r="L3567" s="116">
        <v>0</v>
      </c>
      <c r="M3567" s="22">
        <f t="shared" si="834"/>
        <v>0</v>
      </c>
      <c r="N3567" s="116">
        <v>0</v>
      </c>
      <c r="O3567" s="116">
        <v>0</v>
      </c>
      <c r="P3567" s="116">
        <v>0</v>
      </c>
      <c r="Q3567" s="116">
        <v>0</v>
      </c>
      <c r="R3567" s="22">
        <f t="shared" si="835"/>
        <v>0</v>
      </c>
      <c r="S3567" s="116">
        <v>0</v>
      </c>
      <c r="T3567" s="116">
        <v>0</v>
      </c>
      <c r="U3567" s="116">
        <v>0</v>
      </c>
      <c r="V3567" s="116">
        <v>0</v>
      </c>
      <c r="W3567" s="22">
        <f t="shared" si="836"/>
        <v>0</v>
      </c>
      <c r="X3567" s="22">
        <f t="shared" si="837"/>
        <v>0</v>
      </c>
      <c r="Y3567" s="22">
        <f ca="1">OFFSET('Cost Study'!$B$7,'Operations Support'!$C3567,'Operations Support'!$B3567)*$H3567</f>
        <v>0</v>
      </c>
      <c r="Z3567" s="23">
        <f ca="1">Y3567*'Cost Study'!$B$31</f>
        <v>0</v>
      </c>
      <c r="AA3567" s="23">
        <f ca="1">IF(A3567=10298,1.51,1)*IF($B3567&lt;3,$D3567*'Cost Study'!$B$32*OFFSET('Cost Study'!$B$7,'Operations Support'!$C3567,'Operations Support'!$B3567),0)</f>
        <v>0</v>
      </c>
      <c r="AB3567" s="24">
        <f ca="1">AA3567*'Cost Study'!$B$31</f>
        <v>0</v>
      </c>
      <c r="AC3567" s="23">
        <f ca="1">Y3567*'Cost Study'!$B$31</f>
        <v>0</v>
      </c>
      <c r="AD3567" s="24">
        <f ca="1">AA3567*'Cost Study'!$B$31</f>
        <v>0</v>
      </c>
      <c r="AE3567" s="377">
        <f t="shared" ca="1" si="838"/>
        <v>0</v>
      </c>
      <c r="AF3567" s="377">
        <f t="shared" ca="1" si="839"/>
        <v>0</v>
      </c>
      <c r="AH3567" s="688">
        <f>IFERROR($H3567/SUMIF($A:$A,$A3567,$H:$H)*SUMIF(Summary!$A$110:$A$186,$A3567,Summary!$P$110:$P$186),0)</f>
        <v>0</v>
      </c>
      <c r="AI3567" s="689">
        <f t="shared" ca="1" si="840"/>
        <v>0</v>
      </c>
      <c r="AJ3567" s="688">
        <f>IFERROR(H3567/SUMIF(A:A,A3567,H:H)*SUMIF(Summary!$A$110:$A$186,'Operations Support'!A3567,Summary!$Q$110:$Q$186),0)</f>
        <v>0</v>
      </c>
      <c r="AK3567" s="688">
        <f t="shared" ca="1" si="841"/>
        <v>0</v>
      </c>
      <c r="AM3567" s="688">
        <f>IFERROR($H3567/SUMIF($A:$A,$A3567,$H:$H)*SUMIF(Summary!$A$230:$A$266,$A3567,Summary!$P$230:$P$266),0)</f>
        <v>0</v>
      </c>
      <c r="AN3567" s="688">
        <f>IFERROR($H3567/SUMIF($A:$A,$A3567,$H:$H)*(SUMIF(Summary!$A$230:$A$266,$A3567,Summary!$L$230:$L$266)+SUMIF(Summary!$A$281:$A$317,$A3567,Summary!$L$281:$L$317))-AM3567,0)</f>
        <v>0</v>
      </c>
      <c r="AO3567" s="688">
        <f>IFERROR($H3567/SUMIF($A:$A,$A3567,$H:$H)*SUMIF(Summary!$A$230:$A$266,$A3567,Summary!$Q$230:$Q$266),0)</f>
        <v>0</v>
      </c>
      <c r="AP3567" s="688">
        <f>IFERROR($H3567/SUMIF($A:$A,$A3567,$H:$H)*(SUMIF(Summary!$A$230:$A$266,$A3567,Summary!$L$230:$L$266)+SUMIF(Summary!$A$281:$A$317,$A3567,Summary!$L$281:$L$317))-AO3567,0)</f>
        <v>0</v>
      </c>
      <c r="AQ3567" s="306"/>
      <c r="AR3567" s="688">
        <f t="shared" ca="1" si="842"/>
        <v>0</v>
      </c>
      <c r="AS3567" s="688">
        <f t="shared" ca="1" si="843"/>
        <v>0</v>
      </c>
    </row>
    <row r="3568" spans="1:45" x14ac:dyDescent="0.2">
      <c r="A3568" s="423">
        <v>29269</v>
      </c>
      <c r="B3568" s="424">
        <v>5</v>
      </c>
      <c r="C3568" s="425" t="s">
        <v>314</v>
      </c>
      <c r="D3568" s="422">
        <f t="shared" si="829"/>
        <v>0</v>
      </c>
      <c r="E3568" s="422">
        <f t="shared" si="830"/>
        <v>0</v>
      </c>
      <c r="F3568" s="422">
        <f t="shared" si="831"/>
        <v>0</v>
      </c>
      <c r="G3568" s="422">
        <f t="shared" si="832"/>
        <v>0</v>
      </c>
      <c r="H3568" s="22">
        <f t="shared" si="833"/>
        <v>0</v>
      </c>
      <c r="I3568" s="116">
        <v>0</v>
      </c>
      <c r="J3568" s="116">
        <v>0</v>
      </c>
      <c r="K3568" s="116">
        <v>0</v>
      </c>
      <c r="L3568" s="116">
        <v>0</v>
      </c>
      <c r="M3568" s="22">
        <f t="shared" si="834"/>
        <v>0</v>
      </c>
      <c r="N3568" s="116">
        <v>0</v>
      </c>
      <c r="O3568" s="116">
        <v>0</v>
      </c>
      <c r="P3568" s="116">
        <v>0</v>
      </c>
      <c r="Q3568" s="116">
        <v>0</v>
      </c>
      <c r="R3568" s="22">
        <f t="shared" si="835"/>
        <v>0</v>
      </c>
      <c r="S3568" s="116">
        <v>0</v>
      </c>
      <c r="T3568" s="116">
        <v>0</v>
      </c>
      <c r="U3568" s="116">
        <v>0</v>
      </c>
      <c r="V3568" s="116">
        <v>0</v>
      </c>
      <c r="W3568" s="22">
        <f t="shared" si="836"/>
        <v>0</v>
      </c>
      <c r="X3568" s="22">
        <f t="shared" si="837"/>
        <v>0</v>
      </c>
      <c r="Y3568" s="22">
        <f ca="1">OFFSET('Cost Study'!$B$7,'Operations Support'!$C3568,'Operations Support'!$B3568)*$H3568</f>
        <v>0</v>
      </c>
      <c r="Z3568" s="23">
        <f ca="1">Y3568*'Cost Study'!$B$31</f>
        <v>0</v>
      </c>
      <c r="AA3568" s="23">
        <f ca="1">IF(A3568=10298,1.51,1)*IF($B3568&lt;3,$D3568*'Cost Study'!$B$32*OFFSET('Cost Study'!$B$7,'Operations Support'!$C3568,'Operations Support'!$B3568),0)</f>
        <v>0</v>
      </c>
      <c r="AB3568" s="24">
        <f ca="1">AA3568*'Cost Study'!$B$31</f>
        <v>0</v>
      </c>
      <c r="AC3568" s="23">
        <f ca="1">Y3568*'Cost Study'!$B$31</f>
        <v>0</v>
      </c>
      <c r="AD3568" s="24">
        <f ca="1">AA3568*'Cost Study'!$B$31</f>
        <v>0</v>
      </c>
      <c r="AE3568" s="377">
        <f t="shared" ca="1" si="838"/>
        <v>0</v>
      </c>
      <c r="AF3568" s="377">
        <f t="shared" ca="1" si="839"/>
        <v>0</v>
      </c>
      <c r="AH3568" s="688">
        <f>IFERROR($H3568/SUMIF($A:$A,$A3568,$H:$H)*SUMIF(Summary!$A$110:$A$186,$A3568,Summary!$P$110:$P$186),0)</f>
        <v>0</v>
      </c>
      <c r="AI3568" s="689">
        <f t="shared" ca="1" si="840"/>
        <v>0</v>
      </c>
      <c r="AJ3568" s="688">
        <f>IFERROR(H3568/SUMIF(A:A,A3568,H:H)*SUMIF(Summary!$A$110:$A$186,'Operations Support'!A3568,Summary!$Q$110:$Q$186),0)</f>
        <v>0</v>
      </c>
      <c r="AK3568" s="688">
        <f t="shared" ca="1" si="841"/>
        <v>0</v>
      </c>
      <c r="AM3568" s="688">
        <f>IFERROR($H3568/SUMIF($A:$A,$A3568,$H:$H)*SUMIF(Summary!$A$230:$A$266,$A3568,Summary!$P$230:$P$266),0)</f>
        <v>0</v>
      </c>
      <c r="AN3568" s="688">
        <f>IFERROR($H3568/SUMIF($A:$A,$A3568,$H:$H)*(SUMIF(Summary!$A$230:$A$266,$A3568,Summary!$L$230:$L$266)+SUMIF(Summary!$A$281:$A$317,$A3568,Summary!$L$281:$L$317))-AM3568,0)</f>
        <v>0</v>
      </c>
      <c r="AO3568" s="688">
        <f>IFERROR($H3568/SUMIF($A:$A,$A3568,$H:$H)*SUMIF(Summary!$A$230:$A$266,$A3568,Summary!$Q$230:$Q$266),0)</f>
        <v>0</v>
      </c>
      <c r="AP3568" s="688">
        <f>IFERROR($H3568/SUMIF($A:$A,$A3568,$H:$H)*(SUMIF(Summary!$A$230:$A$266,$A3568,Summary!$L$230:$L$266)+SUMIF(Summary!$A$281:$A$317,$A3568,Summary!$L$281:$L$317))-AO3568,0)</f>
        <v>0</v>
      </c>
      <c r="AQ3568" s="306"/>
      <c r="AR3568" s="688">
        <f t="shared" ca="1" si="842"/>
        <v>0</v>
      </c>
      <c r="AS3568" s="688">
        <f t="shared" ca="1" si="843"/>
        <v>0</v>
      </c>
    </row>
    <row r="3569" spans="1:45" x14ac:dyDescent="0.2">
      <c r="A3569" s="423">
        <v>29269</v>
      </c>
      <c r="B3569" s="424">
        <v>5</v>
      </c>
      <c r="C3569" s="425" t="s">
        <v>315</v>
      </c>
      <c r="D3569" s="422">
        <f t="shared" si="829"/>
        <v>0</v>
      </c>
      <c r="E3569" s="422">
        <f t="shared" si="830"/>
        <v>0</v>
      </c>
      <c r="F3569" s="422">
        <f t="shared" si="831"/>
        <v>0</v>
      </c>
      <c r="G3569" s="422">
        <f t="shared" si="832"/>
        <v>0</v>
      </c>
      <c r="H3569" s="22">
        <f t="shared" si="833"/>
        <v>0</v>
      </c>
      <c r="I3569" s="116">
        <v>0</v>
      </c>
      <c r="J3569" s="116">
        <v>0</v>
      </c>
      <c r="K3569" s="116">
        <v>0</v>
      </c>
      <c r="L3569" s="116">
        <v>0</v>
      </c>
      <c r="M3569" s="22">
        <f t="shared" si="834"/>
        <v>0</v>
      </c>
      <c r="N3569" s="116">
        <v>0</v>
      </c>
      <c r="O3569" s="116">
        <v>0</v>
      </c>
      <c r="P3569" s="116">
        <v>0</v>
      </c>
      <c r="Q3569" s="116">
        <v>0</v>
      </c>
      <c r="R3569" s="22">
        <f t="shared" si="835"/>
        <v>0</v>
      </c>
      <c r="S3569" s="116">
        <v>0</v>
      </c>
      <c r="T3569" s="116">
        <v>0</v>
      </c>
      <c r="U3569" s="116">
        <v>0</v>
      </c>
      <c r="V3569" s="116">
        <v>0</v>
      </c>
      <c r="W3569" s="22">
        <f t="shared" si="836"/>
        <v>0</v>
      </c>
      <c r="X3569" s="22">
        <f t="shared" si="837"/>
        <v>0</v>
      </c>
      <c r="Y3569" s="22">
        <f ca="1">OFFSET('Cost Study'!$B$7,'Operations Support'!$C3569,'Operations Support'!$B3569)*$H3569</f>
        <v>0</v>
      </c>
      <c r="Z3569" s="23">
        <f ca="1">Y3569*'Cost Study'!$B$31</f>
        <v>0</v>
      </c>
      <c r="AA3569" s="23">
        <f ca="1">IF(A3569=10298,1.51,1)*IF($B3569&lt;3,$D3569*'Cost Study'!$B$32*OFFSET('Cost Study'!$B$7,'Operations Support'!$C3569,'Operations Support'!$B3569),0)</f>
        <v>0</v>
      </c>
      <c r="AB3569" s="24">
        <f ca="1">AA3569*'Cost Study'!$B$31</f>
        <v>0</v>
      </c>
      <c r="AC3569" s="23">
        <f ca="1">Y3569*'Cost Study'!$B$31</f>
        <v>0</v>
      </c>
      <c r="AD3569" s="24">
        <f ca="1">AA3569*'Cost Study'!$B$31</f>
        <v>0</v>
      </c>
      <c r="AE3569" s="377">
        <f t="shared" ca="1" si="838"/>
        <v>0</v>
      </c>
      <c r="AF3569" s="377">
        <f t="shared" ca="1" si="839"/>
        <v>0</v>
      </c>
      <c r="AH3569" s="688">
        <f>IFERROR($H3569/SUMIF($A:$A,$A3569,$H:$H)*SUMIF(Summary!$A$110:$A$186,$A3569,Summary!$P$110:$P$186),0)</f>
        <v>0</v>
      </c>
      <c r="AI3569" s="689">
        <f t="shared" ca="1" si="840"/>
        <v>0</v>
      </c>
      <c r="AJ3569" s="688">
        <f>IFERROR(H3569/SUMIF(A:A,A3569,H:H)*SUMIF(Summary!$A$110:$A$186,'Operations Support'!A3569,Summary!$Q$110:$Q$186),0)</f>
        <v>0</v>
      </c>
      <c r="AK3569" s="688">
        <f t="shared" ca="1" si="841"/>
        <v>0</v>
      </c>
      <c r="AM3569" s="688">
        <f>IFERROR($H3569/SUMIF($A:$A,$A3569,$H:$H)*SUMIF(Summary!$A$230:$A$266,$A3569,Summary!$P$230:$P$266),0)</f>
        <v>0</v>
      </c>
      <c r="AN3569" s="688">
        <f>IFERROR($H3569/SUMIF($A:$A,$A3569,$H:$H)*(SUMIF(Summary!$A$230:$A$266,$A3569,Summary!$L$230:$L$266)+SUMIF(Summary!$A$281:$A$317,$A3569,Summary!$L$281:$L$317))-AM3569,0)</f>
        <v>0</v>
      </c>
      <c r="AO3569" s="688">
        <f>IFERROR($H3569/SUMIF($A:$A,$A3569,$H:$H)*SUMIF(Summary!$A$230:$A$266,$A3569,Summary!$Q$230:$Q$266),0)</f>
        <v>0</v>
      </c>
      <c r="AP3569" s="688">
        <f>IFERROR($H3569/SUMIF($A:$A,$A3569,$H:$H)*(SUMIF(Summary!$A$230:$A$266,$A3569,Summary!$L$230:$L$266)+SUMIF(Summary!$A$281:$A$317,$A3569,Summary!$L$281:$L$317))-AO3569,0)</f>
        <v>0</v>
      </c>
      <c r="AQ3569" s="306"/>
      <c r="AR3569" s="688">
        <f t="shared" ca="1" si="842"/>
        <v>0</v>
      </c>
      <c r="AS3569" s="688">
        <f t="shared" ca="1" si="843"/>
        <v>0</v>
      </c>
    </row>
    <row r="3570" spans="1:45" x14ac:dyDescent="0.2">
      <c r="A3570" s="423">
        <v>29269</v>
      </c>
      <c r="B3570" s="424">
        <v>5</v>
      </c>
      <c r="C3570" s="425" t="s">
        <v>316</v>
      </c>
      <c r="D3570" s="422">
        <f t="shared" si="829"/>
        <v>0</v>
      </c>
      <c r="E3570" s="422">
        <f t="shared" si="830"/>
        <v>0</v>
      </c>
      <c r="F3570" s="422">
        <f t="shared" si="831"/>
        <v>0</v>
      </c>
      <c r="G3570" s="422">
        <f t="shared" si="832"/>
        <v>0</v>
      </c>
      <c r="H3570" s="22">
        <f t="shared" si="833"/>
        <v>0</v>
      </c>
      <c r="I3570" s="116">
        <v>0</v>
      </c>
      <c r="J3570" s="116">
        <v>0</v>
      </c>
      <c r="K3570" s="116">
        <v>0</v>
      </c>
      <c r="L3570" s="116">
        <v>0</v>
      </c>
      <c r="M3570" s="22">
        <f t="shared" si="834"/>
        <v>0</v>
      </c>
      <c r="N3570" s="116">
        <v>0</v>
      </c>
      <c r="O3570" s="116">
        <v>0</v>
      </c>
      <c r="P3570" s="116">
        <v>0</v>
      </c>
      <c r="Q3570" s="116">
        <v>0</v>
      </c>
      <c r="R3570" s="22">
        <f t="shared" si="835"/>
        <v>0</v>
      </c>
      <c r="S3570" s="116">
        <v>0</v>
      </c>
      <c r="T3570" s="116">
        <v>0</v>
      </c>
      <c r="U3570" s="116">
        <v>0</v>
      </c>
      <c r="V3570" s="116">
        <v>0</v>
      </c>
      <c r="W3570" s="22">
        <f t="shared" si="836"/>
        <v>0</v>
      </c>
      <c r="X3570" s="22">
        <f t="shared" si="837"/>
        <v>0</v>
      </c>
      <c r="Y3570" s="22">
        <f ca="1">OFFSET('Cost Study'!$B$7,'Operations Support'!$C3570,'Operations Support'!$B3570)*$H3570</f>
        <v>0</v>
      </c>
      <c r="Z3570" s="23">
        <f ca="1">Y3570*'Cost Study'!$B$31</f>
        <v>0</v>
      </c>
      <c r="AA3570" s="23">
        <f ca="1">IF(A3570=10298,1.51,1)*IF($B3570&lt;3,$D3570*'Cost Study'!$B$32*OFFSET('Cost Study'!$B$7,'Operations Support'!$C3570,'Operations Support'!$B3570),0)</f>
        <v>0</v>
      </c>
      <c r="AB3570" s="24">
        <f ca="1">AA3570*'Cost Study'!$B$31</f>
        <v>0</v>
      </c>
      <c r="AC3570" s="23">
        <f ca="1">Y3570*'Cost Study'!$B$31</f>
        <v>0</v>
      </c>
      <c r="AD3570" s="24">
        <f ca="1">AA3570*'Cost Study'!$B$31</f>
        <v>0</v>
      </c>
      <c r="AE3570" s="377">
        <f t="shared" ca="1" si="838"/>
        <v>0</v>
      </c>
      <c r="AF3570" s="377">
        <f t="shared" ca="1" si="839"/>
        <v>0</v>
      </c>
      <c r="AH3570" s="688">
        <f>IFERROR($H3570/SUMIF($A:$A,$A3570,$H:$H)*SUMIF(Summary!$A$110:$A$186,$A3570,Summary!$P$110:$P$186),0)</f>
        <v>0</v>
      </c>
      <c r="AI3570" s="689">
        <f t="shared" ca="1" si="840"/>
        <v>0</v>
      </c>
      <c r="AJ3570" s="688">
        <f>IFERROR(H3570/SUMIF(A:A,A3570,H:H)*SUMIF(Summary!$A$110:$A$186,'Operations Support'!A3570,Summary!$Q$110:$Q$186),0)</f>
        <v>0</v>
      </c>
      <c r="AK3570" s="688">
        <f t="shared" ca="1" si="841"/>
        <v>0</v>
      </c>
      <c r="AM3570" s="688">
        <f>IFERROR($H3570/SUMIF($A:$A,$A3570,$H:$H)*SUMIF(Summary!$A$230:$A$266,$A3570,Summary!$P$230:$P$266),0)</f>
        <v>0</v>
      </c>
      <c r="AN3570" s="688">
        <f>IFERROR($H3570/SUMIF($A:$A,$A3570,$H:$H)*(SUMIF(Summary!$A$230:$A$266,$A3570,Summary!$L$230:$L$266)+SUMIF(Summary!$A$281:$A$317,$A3570,Summary!$L$281:$L$317))-AM3570,0)</f>
        <v>0</v>
      </c>
      <c r="AO3570" s="688">
        <f>IFERROR($H3570/SUMIF($A:$A,$A3570,$H:$H)*SUMIF(Summary!$A$230:$A$266,$A3570,Summary!$Q$230:$Q$266),0)</f>
        <v>0</v>
      </c>
      <c r="AP3570" s="688">
        <f>IFERROR($H3570/SUMIF($A:$A,$A3570,$H:$H)*(SUMIF(Summary!$A$230:$A$266,$A3570,Summary!$L$230:$L$266)+SUMIF(Summary!$A$281:$A$317,$A3570,Summary!$L$281:$L$317))-AO3570,0)</f>
        <v>0</v>
      </c>
      <c r="AQ3570" s="306"/>
      <c r="AR3570" s="688">
        <f t="shared" ca="1" si="842"/>
        <v>0</v>
      </c>
      <c r="AS3570" s="688">
        <f t="shared" ca="1" si="843"/>
        <v>0</v>
      </c>
    </row>
    <row r="3571" spans="1:45" x14ac:dyDescent="0.2">
      <c r="A3571" s="423">
        <v>29269</v>
      </c>
      <c r="B3571" s="424">
        <v>5</v>
      </c>
      <c r="C3571" s="425" t="s">
        <v>317</v>
      </c>
      <c r="D3571" s="422">
        <f t="shared" si="829"/>
        <v>0</v>
      </c>
      <c r="E3571" s="422">
        <f t="shared" si="830"/>
        <v>0</v>
      </c>
      <c r="F3571" s="422">
        <f t="shared" si="831"/>
        <v>0</v>
      </c>
      <c r="G3571" s="422">
        <f t="shared" si="832"/>
        <v>0</v>
      </c>
      <c r="H3571" s="22">
        <f t="shared" si="833"/>
        <v>0</v>
      </c>
      <c r="I3571" s="116">
        <v>0</v>
      </c>
      <c r="J3571" s="116">
        <v>0</v>
      </c>
      <c r="K3571" s="116">
        <v>0</v>
      </c>
      <c r="L3571" s="116">
        <v>0</v>
      </c>
      <c r="M3571" s="22">
        <f t="shared" si="834"/>
        <v>0</v>
      </c>
      <c r="N3571" s="116">
        <v>0</v>
      </c>
      <c r="O3571" s="116">
        <v>0</v>
      </c>
      <c r="P3571" s="116">
        <v>0</v>
      </c>
      <c r="Q3571" s="116">
        <v>0</v>
      </c>
      <c r="R3571" s="22">
        <f t="shared" si="835"/>
        <v>0</v>
      </c>
      <c r="S3571" s="116">
        <v>0</v>
      </c>
      <c r="T3571" s="116">
        <v>0</v>
      </c>
      <c r="U3571" s="116">
        <v>0</v>
      </c>
      <c r="V3571" s="116">
        <v>0</v>
      </c>
      <c r="W3571" s="22">
        <f t="shared" si="836"/>
        <v>0</v>
      </c>
      <c r="X3571" s="22">
        <f t="shared" si="837"/>
        <v>0</v>
      </c>
      <c r="Y3571" s="22">
        <f ca="1">OFFSET('Cost Study'!$B$7,'Operations Support'!$C3571,'Operations Support'!$B3571)*$H3571</f>
        <v>0</v>
      </c>
      <c r="Z3571" s="23">
        <f ca="1">Y3571*'Cost Study'!$B$31</f>
        <v>0</v>
      </c>
      <c r="AA3571" s="23">
        <f ca="1">IF(A3571=10298,1.51,1)*IF($B3571&lt;3,$D3571*'Cost Study'!$B$32*OFFSET('Cost Study'!$B$7,'Operations Support'!$C3571,'Operations Support'!$B3571),0)</f>
        <v>0</v>
      </c>
      <c r="AB3571" s="24">
        <f ca="1">AA3571*'Cost Study'!$B$31</f>
        <v>0</v>
      </c>
      <c r="AC3571" s="23">
        <f ca="1">Y3571*'Cost Study'!$B$31</f>
        <v>0</v>
      </c>
      <c r="AD3571" s="24">
        <f ca="1">AA3571*'Cost Study'!$B$31</f>
        <v>0</v>
      </c>
      <c r="AE3571" s="377">
        <f t="shared" ca="1" si="838"/>
        <v>0</v>
      </c>
      <c r="AF3571" s="377">
        <f t="shared" ca="1" si="839"/>
        <v>0</v>
      </c>
      <c r="AH3571" s="688">
        <f>IFERROR($H3571/SUMIF($A:$A,$A3571,$H:$H)*SUMIF(Summary!$A$110:$A$186,$A3571,Summary!$P$110:$P$186),0)</f>
        <v>0</v>
      </c>
      <c r="AI3571" s="689">
        <f t="shared" ca="1" si="840"/>
        <v>0</v>
      </c>
      <c r="AJ3571" s="688">
        <f>IFERROR(H3571/SUMIF(A:A,A3571,H:H)*SUMIF(Summary!$A$110:$A$186,'Operations Support'!A3571,Summary!$Q$110:$Q$186),0)</f>
        <v>0</v>
      </c>
      <c r="AK3571" s="688">
        <f t="shared" ca="1" si="841"/>
        <v>0</v>
      </c>
      <c r="AM3571" s="688">
        <f>IFERROR($H3571/SUMIF($A:$A,$A3571,$H:$H)*SUMIF(Summary!$A$230:$A$266,$A3571,Summary!$P$230:$P$266),0)</f>
        <v>0</v>
      </c>
      <c r="AN3571" s="688">
        <f>IFERROR($H3571/SUMIF($A:$A,$A3571,$H:$H)*(SUMIF(Summary!$A$230:$A$266,$A3571,Summary!$L$230:$L$266)+SUMIF(Summary!$A$281:$A$317,$A3571,Summary!$L$281:$L$317))-AM3571,0)</f>
        <v>0</v>
      </c>
      <c r="AO3571" s="688">
        <f>IFERROR($H3571/SUMIF($A:$A,$A3571,$H:$H)*SUMIF(Summary!$A$230:$A$266,$A3571,Summary!$Q$230:$Q$266),0)</f>
        <v>0</v>
      </c>
      <c r="AP3571" s="688">
        <f>IFERROR($H3571/SUMIF($A:$A,$A3571,$H:$H)*(SUMIF(Summary!$A$230:$A$266,$A3571,Summary!$L$230:$L$266)+SUMIF(Summary!$A$281:$A$317,$A3571,Summary!$L$281:$L$317))-AO3571,0)</f>
        <v>0</v>
      </c>
      <c r="AQ3571" s="306"/>
      <c r="AR3571" s="688">
        <f t="shared" ca="1" si="842"/>
        <v>0</v>
      </c>
      <c r="AS3571" s="688">
        <f t="shared" ca="1" si="843"/>
        <v>0</v>
      </c>
    </row>
    <row r="3572" spans="1:45" x14ac:dyDescent="0.2">
      <c r="A3572" s="423">
        <v>29269</v>
      </c>
      <c r="B3572" s="424">
        <v>5</v>
      </c>
      <c r="C3572" s="425" t="s">
        <v>318</v>
      </c>
      <c r="D3572" s="422">
        <f t="shared" si="829"/>
        <v>0</v>
      </c>
      <c r="E3572" s="422">
        <f t="shared" si="830"/>
        <v>0</v>
      </c>
      <c r="F3572" s="422">
        <f t="shared" si="831"/>
        <v>0</v>
      </c>
      <c r="G3572" s="422">
        <f t="shared" si="832"/>
        <v>0</v>
      </c>
      <c r="H3572" s="22">
        <f t="shared" si="833"/>
        <v>0</v>
      </c>
      <c r="I3572" s="116">
        <v>0</v>
      </c>
      <c r="J3572" s="116">
        <v>0</v>
      </c>
      <c r="K3572" s="116">
        <v>0</v>
      </c>
      <c r="L3572" s="116">
        <v>0</v>
      </c>
      <c r="M3572" s="22">
        <f t="shared" si="834"/>
        <v>0</v>
      </c>
      <c r="N3572" s="116">
        <v>0</v>
      </c>
      <c r="O3572" s="116">
        <v>0</v>
      </c>
      <c r="P3572" s="116">
        <v>0</v>
      </c>
      <c r="Q3572" s="116">
        <v>0</v>
      </c>
      <c r="R3572" s="22">
        <f t="shared" si="835"/>
        <v>0</v>
      </c>
      <c r="S3572" s="116">
        <v>0</v>
      </c>
      <c r="T3572" s="116">
        <v>0</v>
      </c>
      <c r="U3572" s="116">
        <v>0</v>
      </c>
      <c r="V3572" s="116">
        <v>0</v>
      </c>
      <c r="W3572" s="22">
        <f t="shared" si="836"/>
        <v>0</v>
      </c>
      <c r="X3572" s="22">
        <f t="shared" si="837"/>
        <v>0</v>
      </c>
      <c r="Y3572" s="22">
        <f ca="1">OFFSET('Cost Study'!$B$7,'Operations Support'!$C3572,'Operations Support'!$B3572)*$H3572</f>
        <v>0</v>
      </c>
      <c r="Z3572" s="23">
        <f ca="1">Y3572*'Cost Study'!$B$31</f>
        <v>0</v>
      </c>
      <c r="AA3572" s="23">
        <f ca="1">IF(A3572=10298,1.51,1)*IF($B3572&lt;3,$D3572*'Cost Study'!$B$32*OFFSET('Cost Study'!$B$7,'Operations Support'!$C3572,'Operations Support'!$B3572),0)</f>
        <v>0</v>
      </c>
      <c r="AB3572" s="24">
        <f ca="1">AA3572*'Cost Study'!$B$31</f>
        <v>0</v>
      </c>
      <c r="AC3572" s="23">
        <f ca="1">Y3572*'Cost Study'!$B$31</f>
        <v>0</v>
      </c>
      <c r="AD3572" s="24">
        <f ca="1">AA3572*'Cost Study'!$B$31</f>
        <v>0</v>
      </c>
      <c r="AE3572" s="377">
        <f t="shared" ca="1" si="838"/>
        <v>0</v>
      </c>
      <c r="AF3572" s="377">
        <f t="shared" ca="1" si="839"/>
        <v>0</v>
      </c>
      <c r="AH3572" s="688">
        <f>IFERROR($H3572/SUMIF($A:$A,$A3572,$H:$H)*SUMIF(Summary!$A$110:$A$186,$A3572,Summary!$P$110:$P$186),0)</f>
        <v>0</v>
      </c>
      <c r="AI3572" s="689">
        <f t="shared" ca="1" si="840"/>
        <v>0</v>
      </c>
      <c r="AJ3572" s="688">
        <f>IFERROR(H3572/SUMIF(A:A,A3572,H:H)*SUMIF(Summary!$A$110:$A$186,'Operations Support'!A3572,Summary!$Q$110:$Q$186),0)</f>
        <v>0</v>
      </c>
      <c r="AK3572" s="688">
        <f t="shared" ca="1" si="841"/>
        <v>0</v>
      </c>
      <c r="AM3572" s="688">
        <f>IFERROR($H3572/SUMIF($A:$A,$A3572,$H:$H)*SUMIF(Summary!$A$230:$A$266,$A3572,Summary!$P$230:$P$266),0)</f>
        <v>0</v>
      </c>
      <c r="AN3572" s="688">
        <f>IFERROR($H3572/SUMIF($A:$A,$A3572,$H:$H)*(SUMIF(Summary!$A$230:$A$266,$A3572,Summary!$L$230:$L$266)+SUMIF(Summary!$A$281:$A$317,$A3572,Summary!$L$281:$L$317))-AM3572,0)</f>
        <v>0</v>
      </c>
      <c r="AO3572" s="688">
        <f>IFERROR($H3572/SUMIF($A:$A,$A3572,$H:$H)*SUMIF(Summary!$A$230:$A$266,$A3572,Summary!$Q$230:$Q$266),0)</f>
        <v>0</v>
      </c>
      <c r="AP3572" s="688">
        <f>IFERROR($H3572/SUMIF($A:$A,$A3572,$H:$H)*(SUMIF(Summary!$A$230:$A$266,$A3572,Summary!$L$230:$L$266)+SUMIF(Summary!$A$281:$A$317,$A3572,Summary!$L$281:$L$317))-AO3572,0)</f>
        <v>0</v>
      </c>
      <c r="AQ3572" s="306"/>
      <c r="AR3572" s="688">
        <f t="shared" ca="1" si="842"/>
        <v>0</v>
      </c>
      <c r="AS3572" s="688">
        <f t="shared" ca="1" si="843"/>
        <v>0</v>
      </c>
    </row>
    <row r="3573" spans="1:45" x14ac:dyDescent="0.2">
      <c r="A3573" s="423">
        <v>29269</v>
      </c>
      <c r="B3573" s="424">
        <v>5</v>
      </c>
      <c r="C3573" s="425" t="s">
        <v>319</v>
      </c>
      <c r="D3573" s="422">
        <f t="shared" si="829"/>
        <v>0</v>
      </c>
      <c r="E3573" s="422">
        <f t="shared" si="830"/>
        <v>0</v>
      </c>
      <c r="F3573" s="422">
        <f t="shared" si="831"/>
        <v>0</v>
      </c>
      <c r="G3573" s="422">
        <f t="shared" si="832"/>
        <v>0</v>
      </c>
      <c r="H3573" s="22">
        <f t="shared" si="833"/>
        <v>0</v>
      </c>
      <c r="I3573" s="116">
        <v>0</v>
      </c>
      <c r="J3573" s="116">
        <v>0</v>
      </c>
      <c r="K3573" s="116">
        <v>0</v>
      </c>
      <c r="L3573" s="116">
        <v>0</v>
      </c>
      <c r="M3573" s="22">
        <f t="shared" si="834"/>
        <v>0</v>
      </c>
      <c r="N3573" s="116">
        <v>0</v>
      </c>
      <c r="O3573" s="116">
        <v>0</v>
      </c>
      <c r="P3573" s="116">
        <v>0</v>
      </c>
      <c r="Q3573" s="116">
        <v>0</v>
      </c>
      <c r="R3573" s="22">
        <f t="shared" si="835"/>
        <v>0</v>
      </c>
      <c r="S3573" s="116">
        <v>0</v>
      </c>
      <c r="T3573" s="116">
        <v>0</v>
      </c>
      <c r="U3573" s="116">
        <v>0</v>
      </c>
      <c r="V3573" s="116">
        <v>0</v>
      </c>
      <c r="W3573" s="22">
        <f t="shared" si="836"/>
        <v>0</v>
      </c>
      <c r="X3573" s="22">
        <f t="shared" si="837"/>
        <v>0</v>
      </c>
      <c r="Y3573" s="22">
        <f ca="1">OFFSET('Cost Study'!$B$7,'Operations Support'!$C3573,'Operations Support'!$B3573)*$H3573</f>
        <v>0</v>
      </c>
      <c r="Z3573" s="23">
        <f ca="1">Y3573*'Cost Study'!$B$31</f>
        <v>0</v>
      </c>
      <c r="AA3573" s="23">
        <f ca="1">IF(A3573=10298,1.51,1)*IF($B3573&lt;3,$D3573*'Cost Study'!$B$32*OFFSET('Cost Study'!$B$7,'Operations Support'!$C3573,'Operations Support'!$B3573),0)</f>
        <v>0</v>
      </c>
      <c r="AB3573" s="24">
        <f ca="1">AA3573*'Cost Study'!$B$31</f>
        <v>0</v>
      </c>
      <c r="AC3573" s="23">
        <f ca="1">Y3573*'Cost Study'!$B$31</f>
        <v>0</v>
      </c>
      <c r="AD3573" s="24">
        <f ca="1">AA3573*'Cost Study'!$B$31</f>
        <v>0</v>
      </c>
      <c r="AE3573" s="377">
        <f t="shared" ca="1" si="838"/>
        <v>0</v>
      </c>
      <c r="AF3573" s="377">
        <f t="shared" ca="1" si="839"/>
        <v>0</v>
      </c>
      <c r="AH3573" s="688">
        <f>IFERROR($H3573/SUMIF($A:$A,$A3573,$H:$H)*SUMIF(Summary!$A$110:$A$186,$A3573,Summary!$P$110:$P$186),0)</f>
        <v>0</v>
      </c>
      <c r="AI3573" s="689">
        <f t="shared" ca="1" si="840"/>
        <v>0</v>
      </c>
      <c r="AJ3573" s="688">
        <f>IFERROR(H3573/SUMIF(A:A,A3573,H:H)*SUMIF(Summary!$A$110:$A$186,'Operations Support'!A3573,Summary!$Q$110:$Q$186),0)</f>
        <v>0</v>
      </c>
      <c r="AK3573" s="688">
        <f t="shared" ca="1" si="841"/>
        <v>0</v>
      </c>
      <c r="AM3573" s="688">
        <f>IFERROR($H3573/SUMIF($A:$A,$A3573,$H:$H)*SUMIF(Summary!$A$230:$A$266,$A3573,Summary!$P$230:$P$266),0)</f>
        <v>0</v>
      </c>
      <c r="AN3573" s="688">
        <f>IFERROR($H3573/SUMIF($A:$A,$A3573,$H:$H)*(SUMIF(Summary!$A$230:$A$266,$A3573,Summary!$L$230:$L$266)+SUMIF(Summary!$A$281:$A$317,$A3573,Summary!$L$281:$L$317))-AM3573,0)</f>
        <v>0</v>
      </c>
      <c r="AO3573" s="688">
        <f>IFERROR($H3573/SUMIF($A:$A,$A3573,$H:$H)*SUMIF(Summary!$A$230:$A$266,$A3573,Summary!$Q$230:$Q$266),0)</f>
        <v>0</v>
      </c>
      <c r="AP3573" s="688">
        <f>IFERROR($H3573/SUMIF($A:$A,$A3573,$H:$H)*(SUMIF(Summary!$A$230:$A$266,$A3573,Summary!$L$230:$L$266)+SUMIF(Summary!$A$281:$A$317,$A3573,Summary!$L$281:$L$317))-AO3573,0)</f>
        <v>0</v>
      </c>
      <c r="AQ3573" s="306"/>
      <c r="AR3573" s="688">
        <f t="shared" ca="1" si="842"/>
        <v>0</v>
      </c>
      <c r="AS3573" s="688">
        <f t="shared" ca="1" si="843"/>
        <v>0</v>
      </c>
    </row>
    <row r="3574" spans="1:45" x14ac:dyDescent="0.2">
      <c r="A3574" s="423">
        <v>29269</v>
      </c>
      <c r="B3574" s="424">
        <v>5</v>
      </c>
      <c r="C3574" s="425" t="s">
        <v>320</v>
      </c>
      <c r="D3574" s="422">
        <f t="shared" si="829"/>
        <v>0</v>
      </c>
      <c r="E3574" s="422">
        <f t="shared" si="830"/>
        <v>0</v>
      </c>
      <c r="F3574" s="422">
        <f t="shared" si="831"/>
        <v>0</v>
      </c>
      <c r="G3574" s="422">
        <f t="shared" si="832"/>
        <v>0</v>
      </c>
      <c r="H3574" s="22">
        <f t="shared" si="833"/>
        <v>0</v>
      </c>
      <c r="I3574" s="116">
        <v>0</v>
      </c>
      <c r="J3574" s="116">
        <v>0</v>
      </c>
      <c r="K3574" s="116">
        <v>0</v>
      </c>
      <c r="L3574" s="116">
        <v>0</v>
      </c>
      <c r="M3574" s="22">
        <f t="shared" si="834"/>
        <v>0</v>
      </c>
      <c r="N3574" s="116">
        <v>0</v>
      </c>
      <c r="O3574" s="116">
        <v>0</v>
      </c>
      <c r="P3574" s="116">
        <v>0</v>
      </c>
      <c r="Q3574" s="116">
        <v>0</v>
      </c>
      <c r="R3574" s="22">
        <f t="shared" si="835"/>
        <v>0</v>
      </c>
      <c r="S3574" s="116">
        <v>0</v>
      </c>
      <c r="T3574" s="116">
        <v>0</v>
      </c>
      <c r="U3574" s="116">
        <v>0</v>
      </c>
      <c r="V3574" s="116">
        <v>0</v>
      </c>
      <c r="W3574" s="22">
        <f t="shared" si="836"/>
        <v>0</v>
      </c>
      <c r="X3574" s="22">
        <f t="shared" si="837"/>
        <v>0</v>
      </c>
      <c r="Y3574" s="22">
        <f ca="1">OFFSET('Cost Study'!$B$7,'Operations Support'!$C3574,'Operations Support'!$B3574)*$H3574</f>
        <v>0</v>
      </c>
      <c r="Z3574" s="23">
        <f ca="1">Y3574*'Cost Study'!$B$31</f>
        <v>0</v>
      </c>
      <c r="AA3574" s="23">
        <f ca="1">IF(A3574=10298,1.51,1)*IF($B3574&lt;3,$D3574*'Cost Study'!$B$32*OFFSET('Cost Study'!$B$7,'Operations Support'!$C3574,'Operations Support'!$B3574),0)</f>
        <v>0</v>
      </c>
      <c r="AB3574" s="24">
        <f ca="1">AA3574*'Cost Study'!$B$31</f>
        <v>0</v>
      </c>
      <c r="AC3574" s="23">
        <f ca="1">Y3574*'Cost Study'!$B$31</f>
        <v>0</v>
      </c>
      <c r="AD3574" s="24">
        <f ca="1">AA3574*'Cost Study'!$B$31</f>
        <v>0</v>
      </c>
      <c r="AE3574" s="377">
        <f t="shared" ca="1" si="838"/>
        <v>0</v>
      </c>
      <c r="AF3574" s="377">
        <f t="shared" ca="1" si="839"/>
        <v>0</v>
      </c>
      <c r="AH3574" s="688">
        <f>IFERROR($H3574/SUMIF($A:$A,$A3574,$H:$H)*SUMIF(Summary!$A$110:$A$186,$A3574,Summary!$P$110:$P$186),0)</f>
        <v>0</v>
      </c>
      <c r="AI3574" s="689">
        <f t="shared" ca="1" si="840"/>
        <v>0</v>
      </c>
      <c r="AJ3574" s="688">
        <f>IFERROR(H3574/SUMIF(A:A,A3574,H:H)*SUMIF(Summary!$A$110:$A$186,'Operations Support'!A3574,Summary!$Q$110:$Q$186),0)</f>
        <v>0</v>
      </c>
      <c r="AK3574" s="688">
        <f t="shared" ca="1" si="841"/>
        <v>0</v>
      </c>
      <c r="AM3574" s="688">
        <f>IFERROR($H3574/SUMIF($A:$A,$A3574,$H:$H)*SUMIF(Summary!$A$230:$A$266,$A3574,Summary!$P$230:$P$266),0)</f>
        <v>0</v>
      </c>
      <c r="AN3574" s="688">
        <f>IFERROR($H3574/SUMIF($A:$A,$A3574,$H:$H)*(SUMIF(Summary!$A$230:$A$266,$A3574,Summary!$L$230:$L$266)+SUMIF(Summary!$A$281:$A$317,$A3574,Summary!$L$281:$L$317))-AM3574,0)</f>
        <v>0</v>
      </c>
      <c r="AO3574" s="688">
        <f>IFERROR($H3574/SUMIF($A:$A,$A3574,$H:$H)*SUMIF(Summary!$A$230:$A$266,$A3574,Summary!$Q$230:$Q$266),0)</f>
        <v>0</v>
      </c>
      <c r="AP3574" s="688">
        <f>IFERROR($H3574/SUMIF($A:$A,$A3574,$H:$H)*(SUMIF(Summary!$A$230:$A$266,$A3574,Summary!$L$230:$L$266)+SUMIF(Summary!$A$281:$A$317,$A3574,Summary!$L$281:$L$317))-AO3574,0)</f>
        <v>0</v>
      </c>
      <c r="AQ3574" s="306"/>
      <c r="AR3574" s="688">
        <f t="shared" ca="1" si="842"/>
        <v>0</v>
      </c>
      <c r="AS3574" s="688">
        <f t="shared" ca="1" si="843"/>
        <v>0</v>
      </c>
    </row>
    <row r="3575" spans="1:45" x14ac:dyDescent="0.2">
      <c r="A3575" s="423">
        <v>42295</v>
      </c>
      <c r="B3575" s="424">
        <v>1</v>
      </c>
      <c r="C3575" s="425" t="s">
        <v>300</v>
      </c>
      <c r="D3575" s="422">
        <f t="shared" si="829"/>
        <v>462</v>
      </c>
      <c r="E3575" s="422">
        <f t="shared" si="830"/>
        <v>54</v>
      </c>
      <c r="F3575" s="422">
        <f t="shared" si="831"/>
        <v>621</v>
      </c>
      <c r="G3575" s="422">
        <f t="shared" si="832"/>
        <v>0</v>
      </c>
      <c r="H3575" s="22">
        <f t="shared" si="833"/>
        <v>1137</v>
      </c>
      <c r="I3575" s="116">
        <v>189</v>
      </c>
      <c r="J3575" s="116">
        <v>12</v>
      </c>
      <c r="K3575" s="116">
        <v>351</v>
      </c>
      <c r="L3575" s="116">
        <v>0</v>
      </c>
      <c r="M3575" s="22">
        <f t="shared" si="834"/>
        <v>552</v>
      </c>
      <c r="N3575" s="116">
        <v>207</v>
      </c>
      <c r="O3575" s="116">
        <v>15</v>
      </c>
      <c r="P3575" s="116">
        <v>195</v>
      </c>
      <c r="Q3575" s="116">
        <v>0</v>
      </c>
      <c r="R3575" s="22">
        <f t="shared" si="835"/>
        <v>417</v>
      </c>
      <c r="S3575" s="116">
        <v>66</v>
      </c>
      <c r="T3575" s="116">
        <v>27</v>
      </c>
      <c r="U3575" s="116">
        <v>75</v>
      </c>
      <c r="V3575" s="116">
        <v>0</v>
      </c>
      <c r="W3575" s="22">
        <f t="shared" si="836"/>
        <v>168</v>
      </c>
      <c r="X3575" s="22">
        <f t="shared" si="837"/>
        <v>37.9</v>
      </c>
      <c r="Y3575" s="22">
        <f ca="1">OFFSET('Cost Study'!$B$7,'Operations Support'!$C3575,'Operations Support'!$B3575)*$H3575</f>
        <v>1137</v>
      </c>
      <c r="Z3575" s="23">
        <f ca="1">Y3575*'Cost Study'!$B$31</f>
        <v>63503.644320907937</v>
      </c>
      <c r="AA3575" s="23">
        <f ca="1">IF(A3575=10298,1.51,1)*IF($B3575&lt;3,$D3575*'Cost Study'!$B$32*OFFSET('Cost Study'!$B$7,'Operations Support'!$C3575,'Operations Support'!$B3575),0)</f>
        <v>46.2</v>
      </c>
      <c r="AB3575" s="24">
        <f ca="1">AA3575*'Cost Study'!$B$31</f>
        <v>2580.3591623799002</v>
      </c>
      <c r="AC3575" s="23">
        <f ca="1">Y3575*'Cost Study'!$B$31</f>
        <v>63503.644320907937</v>
      </c>
      <c r="AD3575" s="24">
        <f ca="1">AA3575*'Cost Study'!$B$31</f>
        <v>2580.3591623799002</v>
      </c>
      <c r="AE3575" s="377">
        <f t="shared" ca="1" si="838"/>
        <v>66084.003483287845</v>
      </c>
      <c r="AF3575" s="377">
        <f t="shared" ca="1" si="839"/>
        <v>66084.003483287845</v>
      </c>
      <c r="AH3575" s="688">
        <f>IFERROR($H3575/SUMIF($A:$A,$A3575,$H:$H)*SUMIF(Summary!$A$110:$A$186,$A3575,Summary!$P$110:$P$186),0)</f>
        <v>34239.106284762813</v>
      </c>
      <c r="AI3575" s="689">
        <f t="shared" ca="1" si="840"/>
        <v>31844.897198525032</v>
      </c>
      <c r="AJ3575" s="688">
        <f>IFERROR(H3575/SUMIF(A:A,A3575,H:H)*SUMIF(Summary!$A$110:$A$186,'Operations Support'!A3575,Summary!$Q$110:$Q$186),0)</f>
        <v>34355.974863236239</v>
      </c>
      <c r="AK3575" s="688">
        <f t="shared" ca="1" si="841"/>
        <v>31728.028620051606</v>
      </c>
      <c r="AM3575" s="688">
        <f>IFERROR($H3575/SUMIF($A:$A,$A3575,$H:$H)*SUMIF(Summary!$A$230:$A$266,$A3575,Summary!$P$230:$P$266),0)</f>
        <v>6478.0867416729225</v>
      </c>
      <c r="AN3575" s="688">
        <f>IFERROR($H3575/SUMIF($A:$A,$A3575,$H:$H)*(SUMIF(Summary!$A$230:$A$266,$A3575,Summary!$L$230:$L$266)+SUMIF(Summary!$A$281:$A$317,$A3575,Summary!$L$281:$L$317))-AM3575,0)</f>
        <v>44426.46348233227</v>
      </c>
      <c r="AO3575" s="688">
        <f>IFERROR($H3575/SUMIF($A:$A,$A3575,$H:$H)*SUMIF(Summary!$A$230:$A$266,$A3575,Summary!$Q$230:$Q$266),0)</f>
        <v>6500.1984399874254</v>
      </c>
      <c r="AP3575" s="688">
        <f>IFERROR($H3575/SUMIF($A:$A,$A3575,$H:$H)*(SUMIF(Summary!$A$230:$A$266,$A3575,Summary!$L$230:$L$266)+SUMIF(Summary!$A$281:$A$317,$A3575,Summary!$L$281:$L$317))-AO3575,0)</f>
        <v>44404.351784017766</v>
      </c>
      <c r="AQ3575" s="306"/>
      <c r="AR3575" s="688">
        <f t="shared" ca="1" si="842"/>
        <v>76271.360680857295</v>
      </c>
      <c r="AS3575" s="688">
        <f t="shared" ca="1" si="843"/>
        <v>76132.380404069379</v>
      </c>
    </row>
    <row r="3576" spans="1:45" x14ac:dyDescent="0.2">
      <c r="A3576" s="423">
        <v>42295</v>
      </c>
      <c r="B3576" s="424">
        <v>1</v>
      </c>
      <c r="C3576" s="425" t="s">
        <v>301</v>
      </c>
      <c r="D3576" s="422">
        <f t="shared" si="829"/>
        <v>73</v>
      </c>
      <c r="E3576" s="422">
        <f t="shared" si="830"/>
        <v>0</v>
      </c>
      <c r="F3576" s="422">
        <f t="shared" si="831"/>
        <v>210</v>
      </c>
      <c r="G3576" s="422">
        <f t="shared" si="832"/>
        <v>0</v>
      </c>
      <c r="H3576" s="22">
        <f t="shared" si="833"/>
        <v>283</v>
      </c>
      <c r="I3576" s="116">
        <v>43</v>
      </c>
      <c r="J3576" s="116">
        <v>0</v>
      </c>
      <c r="K3576" s="116">
        <v>80</v>
      </c>
      <c r="L3576" s="116">
        <v>0</v>
      </c>
      <c r="M3576" s="22">
        <f t="shared" si="834"/>
        <v>123</v>
      </c>
      <c r="N3576" s="116">
        <v>21</v>
      </c>
      <c r="O3576" s="116">
        <v>0</v>
      </c>
      <c r="P3576" s="116">
        <v>109</v>
      </c>
      <c r="Q3576" s="116">
        <v>0</v>
      </c>
      <c r="R3576" s="22">
        <f t="shared" si="835"/>
        <v>130</v>
      </c>
      <c r="S3576" s="116">
        <v>9</v>
      </c>
      <c r="T3576" s="116">
        <v>0</v>
      </c>
      <c r="U3576" s="116">
        <v>21</v>
      </c>
      <c r="V3576" s="116">
        <v>0</v>
      </c>
      <c r="W3576" s="22">
        <f t="shared" si="836"/>
        <v>30</v>
      </c>
      <c r="X3576" s="22">
        <f t="shared" si="837"/>
        <v>9.4333333333333336</v>
      </c>
      <c r="Y3576" s="22">
        <f ca="1">OFFSET('Cost Study'!$B$7,'Operations Support'!$C3576,'Operations Support'!$B3576)*$H3576</f>
        <v>427.33</v>
      </c>
      <c r="Z3576" s="23">
        <f ca="1">Y3576*'Cost Study'!$B$31</f>
        <v>23867.205213415644</v>
      </c>
      <c r="AA3576" s="23">
        <f ca="1">IF(A3576=10298,1.51,1)*IF($B3576&lt;3,$D3576*'Cost Study'!$B$32*OFFSET('Cost Study'!$B$7,'Operations Support'!$C3576,'Operations Support'!$B3576),0)</f>
        <v>11.023000000000001</v>
      </c>
      <c r="AB3576" s="24">
        <f ca="1">AA3576*'Cost Study'!$B$31</f>
        <v>615.65582352626939</v>
      </c>
      <c r="AC3576" s="23">
        <f ca="1">Y3576*'Cost Study'!$B$31</f>
        <v>23867.205213415644</v>
      </c>
      <c r="AD3576" s="24">
        <f ca="1">AA3576*'Cost Study'!$B$31</f>
        <v>615.65582352626939</v>
      </c>
      <c r="AE3576" s="377">
        <f t="shared" ca="1" si="838"/>
        <v>24482.861036941915</v>
      </c>
      <c r="AF3576" s="377">
        <f t="shared" ca="1" si="839"/>
        <v>24482.861036941915</v>
      </c>
      <c r="AH3576" s="688">
        <f>IFERROR($H3576/SUMIF($A:$A,$A3576,$H:$H)*SUMIF(Summary!$A$110:$A$186,$A3576,Summary!$P$110:$P$186),0)</f>
        <v>8522.1346337624236</v>
      </c>
      <c r="AI3576" s="689">
        <f t="shared" ca="1" si="840"/>
        <v>15960.726403179491</v>
      </c>
      <c r="AJ3576" s="688">
        <f>IFERROR(H3576/SUMIF(A:A,A3576,H:H)*SUMIF(Summary!$A$110:$A$186,'Operations Support'!A3576,Summary!$Q$110:$Q$186),0)</f>
        <v>8551.2232948952133</v>
      </c>
      <c r="AK3576" s="688">
        <f t="shared" ca="1" si="841"/>
        <v>15931.637742046702</v>
      </c>
      <c r="AM3576" s="688">
        <f>IFERROR($H3576/SUMIF($A:$A,$A3576,$H:$H)*SUMIF(Summary!$A$230:$A$266,$A3576,Summary!$P$230:$P$266),0)</f>
        <v>1612.3997782703932</v>
      </c>
      <c r="AN3576" s="688">
        <f>IFERROR($H3576/SUMIF($A:$A,$A3576,$H:$H)*(SUMIF(Summary!$A$230:$A$266,$A3576,Summary!$L$230:$L$266)+SUMIF(Summary!$A$281:$A$317,$A3576,Summary!$L$281:$L$317))-AM3576,0)</f>
        <v>11057.774112137233</v>
      </c>
      <c r="AO3576" s="688">
        <f>IFERROR($H3576/SUMIF($A:$A,$A3576,$H:$H)*SUMIF(Summary!$A$230:$A$266,$A3576,Summary!$Q$230:$Q$266),0)</f>
        <v>1617.9033935940558</v>
      </c>
      <c r="AP3576" s="688">
        <f>IFERROR($H3576/SUMIF($A:$A,$A3576,$H:$H)*(SUMIF(Summary!$A$230:$A$266,$A3576,Summary!$L$230:$L$266)+SUMIF(Summary!$A$281:$A$317,$A3576,Summary!$L$281:$L$317))-AO3576,0)</f>
        <v>11052.270496813571</v>
      </c>
      <c r="AQ3576" s="306"/>
      <c r="AR3576" s="688">
        <f t="shared" ca="1" si="842"/>
        <v>27018.500515316722</v>
      </c>
      <c r="AS3576" s="688">
        <f t="shared" ca="1" si="843"/>
        <v>26983.908238860273</v>
      </c>
    </row>
    <row r="3577" spans="1:45" x14ac:dyDescent="0.2">
      <c r="A3577" s="423">
        <v>42295</v>
      </c>
      <c r="B3577" s="424">
        <v>1</v>
      </c>
      <c r="C3577" s="425" t="s">
        <v>302</v>
      </c>
      <c r="D3577" s="422">
        <f t="shared" si="829"/>
        <v>12</v>
      </c>
      <c r="E3577" s="422">
        <f t="shared" si="830"/>
        <v>0</v>
      </c>
      <c r="F3577" s="422">
        <f t="shared" si="831"/>
        <v>29</v>
      </c>
      <c r="G3577" s="422">
        <f t="shared" si="832"/>
        <v>0</v>
      </c>
      <c r="H3577" s="22">
        <f t="shared" si="833"/>
        <v>41</v>
      </c>
      <c r="I3577" s="116">
        <v>9</v>
      </c>
      <c r="J3577" s="116">
        <v>0</v>
      </c>
      <c r="K3577" s="116">
        <v>0</v>
      </c>
      <c r="L3577" s="116">
        <v>0</v>
      </c>
      <c r="M3577" s="22">
        <f t="shared" si="834"/>
        <v>9</v>
      </c>
      <c r="N3577" s="116">
        <v>0</v>
      </c>
      <c r="O3577" s="116">
        <v>0</v>
      </c>
      <c r="P3577" s="116">
        <v>13</v>
      </c>
      <c r="Q3577" s="116">
        <v>0</v>
      </c>
      <c r="R3577" s="22">
        <f t="shared" si="835"/>
        <v>13</v>
      </c>
      <c r="S3577" s="116">
        <v>3</v>
      </c>
      <c r="T3577" s="116">
        <v>0</v>
      </c>
      <c r="U3577" s="116">
        <v>16</v>
      </c>
      <c r="V3577" s="116">
        <v>0</v>
      </c>
      <c r="W3577" s="22">
        <f t="shared" si="836"/>
        <v>19</v>
      </c>
      <c r="X3577" s="22">
        <f t="shared" si="837"/>
        <v>1.3666666666666667</v>
      </c>
      <c r="Y3577" s="22">
        <f ca="1">OFFSET('Cost Study'!$B$7,'Operations Support'!$C3577,'Operations Support'!$B3577)*$H3577</f>
        <v>59.449999999999996</v>
      </c>
      <c r="Z3577" s="23">
        <f ca="1">Y3577*'Cost Study'!$B$31</f>
        <v>3320.3972338416679</v>
      </c>
      <c r="AA3577" s="23">
        <f ca="1">IF(A3577=10298,1.51,1)*IF($B3577&lt;3,$D3577*'Cost Study'!$B$32*OFFSET('Cost Study'!$B$7,'Operations Support'!$C3577,'Operations Support'!$B3577),0)</f>
        <v>1.7400000000000002</v>
      </c>
      <c r="AB3577" s="24">
        <f ca="1">AA3577*'Cost Study'!$B$31</f>
        <v>97.182358063658597</v>
      </c>
      <c r="AC3577" s="23">
        <f ca="1">Y3577*'Cost Study'!$B$31</f>
        <v>3320.3972338416679</v>
      </c>
      <c r="AD3577" s="24">
        <f ca="1">AA3577*'Cost Study'!$B$31</f>
        <v>97.182358063658597</v>
      </c>
      <c r="AE3577" s="377">
        <f t="shared" ca="1" si="838"/>
        <v>3417.5795919053267</v>
      </c>
      <c r="AF3577" s="377">
        <f t="shared" ca="1" si="839"/>
        <v>3417.5795919053267</v>
      </c>
      <c r="AH3577" s="688">
        <f>IFERROR($H3577/SUMIF($A:$A,$A3577,$H:$H)*SUMIF(Summary!$A$110:$A$186,$A3577,Summary!$P$110:$P$186),0)</f>
        <v>1234.6555476475598</v>
      </c>
      <c r="AI3577" s="689">
        <f t="shared" ca="1" si="840"/>
        <v>2182.9240442577666</v>
      </c>
      <c r="AJ3577" s="688">
        <f>IFERROR(H3577/SUMIF(A:A,A3577,H:H)*SUMIF(Summary!$A$110:$A$186,'Operations Support'!A3577,Summary!$Q$110:$Q$186),0)</f>
        <v>1238.869805974218</v>
      </c>
      <c r="AK3577" s="688">
        <f t="shared" ca="1" si="841"/>
        <v>2178.7097859311089</v>
      </c>
      <c r="AM3577" s="688">
        <f>IFERROR($H3577/SUMIF($A:$A,$A3577,$H:$H)*SUMIF(Summary!$A$230:$A$266,$A3577,Summary!$P$230:$P$266),0)</f>
        <v>233.59855444906756</v>
      </c>
      <c r="AN3577" s="688">
        <f>IFERROR($H3577/SUMIF($A:$A,$A3577,$H:$H)*(SUMIF(Summary!$A$230:$A$266,$A3577,Summary!$L$230:$L$266)+SUMIF(Summary!$A$281:$A$317,$A3577,Summary!$L$281:$L$317))-AM3577,0)</f>
        <v>1602.0096770234154</v>
      </c>
      <c r="AO3577" s="688">
        <f>IFERROR($H3577/SUMIF($A:$A,$A3577,$H:$H)*SUMIF(Summary!$A$230:$A$266,$A3577,Summary!$Q$230:$Q$266),0)</f>
        <v>234.39589801185969</v>
      </c>
      <c r="AP3577" s="688">
        <f>IFERROR($H3577/SUMIF($A:$A,$A3577,$H:$H)*(SUMIF(Summary!$A$230:$A$266,$A3577,Summary!$L$230:$L$266)+SUMIF(Summary!$A$281:$A$317,$A3577,Summary!$L$281:$L$317))-AO3577,0)</f>
        <v>1601.2123334606231</v>
      </c>
      <c r="AQ3577" s="306"/>
      <c r="AR3577" s="688">
        <f t="shared" ca="1" si="842"/>
        <v>3784.933721281182</v>
      </c>
      <c r="AS3577" s="688">
        <f t="shared" ca="1" si="843"/>
        <v>3779.9221193917319</v>
      </c>
    </row>
    <row r="3578" spans="1:45" x14ac:dyDescent="0.2">
      <c r="A3578" s="423">
        <v>42295</v>
      </c>
      <c r="B3578" s="424">
        <v>1</v>
      </c>
      <c r="C3578" s="425" t="s">
        <v>303</v>
      </c>
      <c r="D3578" s="422">
        <f t="shared" si="829"/>
        <v>6</v>
      </c>
      <c r="E3578" s="422">
        <f t="shared" si="830"/>
        <v>0</v>
      </c>
      <c r="F3578" s="422">
        <f t="shared" si="831"/>
        <v>15</v>
      </c>
      <c r="G3578" s="422">
        <f t="shared" si="832"/>
        <v>0</v>
      </c>
      <c r="H3578" s="22">
        <f t="shared" si="833"/>
        <v>21</v>
      </c>
      <c r="I3578" s="116">
        <v>0</v>
      </c>
      <c r="J3578" s="116">
        <v>0</v>
      </c>
      <c r="K3578" s="116">
        <v>9</v>
      </c>
      <c r="L3578" s="116">
        <v>0</v>
      </c>
      <c r="M3578" s="22">
        <f t="shared" si="834"/>
        <v>9</v>
      </c>
      <c r="N3578" s="116">
        <v>3</v>
      </c>
      <c r="O3578" s="116">
        <v>0</v>
      </c>
      <c r="P3578" s="116">
        <v>6</v>
      </c>
      <c r="Q3578" s="116">
        <v>0</v>
      </c>
      <c r="R3578" s="22">
        <f t="shared" si="835"/>
        <v>9</v>
      </c>
      <c r="S3578" s="116">
        <v>3</v>
      </c>
      <c r="T3578" s="116">
        <v>0</v>
      </c>
      <c r="U3578" s="116">
        <v>0</v>
      </c>
      <c r="V3578" s="116">
        <v>0</v>
      </c>
      <c r="W3578" s="22">
        <f t="shared" si="836"/>
        <v>3</v>
      </c>
      <c r="X3578" s="22">
        <f t="shared" si="837"/>
        <v>0.7</v>
      </c>
      <c r="Y3578" s="22">
        <f ca="1">OFFSET('Cost Study'!$B$7,'Operations Support'!$C3578,'Operations Support'!$B3578)*$H3578</f>
        <v>30.66</v>
      </c>
      <c r="Z3578" s="23">
        <f ca="1">Y3578*'Cost Study'!$B$31</f>
        <v>1712.4201713975701</v>
      </c>
      <c r="AA3578" s="23">
        <f ca="1">IF(A3578=10298,1.51,1)*IF($B3578&lt;3,$D3578*'Cost Study'!$B$32*OFFSET('Cost Study'!$B$7,'Operations Support'!$C3578,'Operations Support'!$B3578),0)</f>
        <v>0.87600000000000011</v>
      </c>
      <c r="AB3578" s="24">
        <f ca="1">AA3578*'Cost Study'!$B$31</f>
        <v>48.926290611359157</v>
      </c>
      <c r="AC3578" s="23">
        <f ca="1">Y3578*'Cost Study'!$B$31</f>
        <v>1712.4201713975701</v>
      </c>
      <c r="AD3578" s="24">
        <f ca="1">AA3578*'Cost Study'!$B$31</f>
        <v>48.926290611359157</v>
      </c>
      <c r="AE3578" s="377">
        <f t="shared" ca="1" si="838"/>
        <v>1761.3464620089294</v>
      </c>
      <c r="AF3578" s="377">
        <f t="shared" ca="1" si="839"/>
        <v>1761.3464620089294</v>
      </c>
      <c r="AH3578" s="688">
        <f>IFERROR($H3578/SUMIF($A:$A,$A3578,$H:$H)*SUMIF(Summary!$A$110:$A$186,$A3578,Summary!$P$110:$P$186),0)</f>
        <v>632.38454879509152</v>
      </c>
      <c r="AI3578" s="689">
        <f t="shared" ca="1" si="840"/>
        <v>1128.9619132138378</v>
      </c>
      <c r="AJ3578" s="688">
        <f>IFERROR(H3578/SUMIF(A:A,A3578,H:H)*SUMIF(Summary!$A$110:$A$186,'Operations Support'!A3578,Summary!$Q$110:$Q$186),0)</f>
        <v>634.54307135264821</v>
      </c>
      <c r="AK3578" s="688">
        <f t="shared" ca="1" si="841"/>
        <v>1126.8033906562812</v>
      </c>
      <c r="AM3578" s="688">
        <f>IFERROR($H3578/SUMIF($A:$A,$A3578,$H:$H)*SUMIF(Summary!$A$230:$A$266,$A3578,Summary!$P$230:$P$266),0)</f>
        <v>119.64804008366875</v>
      </c>
      <c r="AN3578" s="688">
        <f>IFERROR($H3578/SUMIF($A:$A,$A3578,$H:$H)*(SUMIF(Summary!$A$230:$A$266,$A3578,Summary!$L$230:$L$266)+SUMIF(Summary!$A$281:$A$317,$A3578,Summary!$L$281:$L$317))-AM3578,0)</f>
        <v>820.54154189004203</v>
      </c>
      <c r="AO3578" s="688">
        <f>IFERROR($H3578/SUMIF($A:$A,$A3578,$H:$H)*SUMIF(Summary!$A$230:$A$266,$A3578,Summary!$Q$230:$Q$266),0)</f>
        <v>120.05643556705009</v>
      </c>
      <c r="AP3578" s="688">
        <f>IFERROR($H3578/SUMIF($A:$A,$A3578,$H:$H)*(SUMIF(Summary!$A$230:$A$266,$A3578,Summary!$L$230:$L$266)+SUMIF(Summary!$A$281:$A$317,$A3578,Summary!$L$281:$L$317))-AO3578,0)</f>
        <v>820.13314640666067</v>
      </c>
      <c r="AQ3578" s="306"/>
      <c r="AR3578" s="688">
        <f t="shared" ca="1" si="842"/>
        <v>1949.5034551038798</v>
      </c>
      <c r="AS3578" s="688">
        <f t="shared" ca="1" si="843"/>
        <v>1946.9365370629419</v>
      </c>
    </row>
    <row r="3579" spans="1:45" x14ac:dyDescent="0.2">
      <c r="A3579" s="423">
        <v>42295</v>
      </c>
      <c r="B3579" s="424">
        <v>1</v>
      </c>
      <c r="C3579" s="425" t="s">
        <v>304</v>
      </c>
      <c r="D3579" s="422">
        <f t="shared" si="829"/>
        <v>0</v>
      </c>
      <c r="E3579" s="422">
        <f t="shared" si="830"/>
        <v>0</v>
      </c>
      <c r="F3579" s="422">
        <f t="shared" si="831"/>
        <v>0</v>
      </c>
      <c r="G3579" s="422">
        <f t="shared" si="832"/>
        <v>0</v>
      </c>
      <c r="H3579" s="22">
        <f t="shared" si="833"/>
        <v>0</v>
      </c>
      <c r="I3579" s="116">
        <v>0</v>
      </c>
      <c r="J3579" s="116">
        <v>0</v>
      </c>
      <c r="K3579" s="116">
        <v>0</v>
      </c>
      <c r="L3579" s="116">
        <v>0</v>
      </c>
      <c r="M3579" s="22">
        <f t="shared" si="834"/>
        <v>0</v>
      </c>
      <c r="N3579" s="116">
        <v>0</v>
      </c>
      <c r="O3579" s="116">
        <v>0</v>
      </c>
      <c r="P3579" s="116">
        <v>0</v>
      </c>
      <c r="Q3579" s="116">
        <v>0</v>
      </c>
      <c r="R3579" s="22">
        <f t="shared" si="835"/>
        <v>0</v>
      </c>
      <c r="S3579" s="116">
        <v>0</v>
      </c>
      <c r="T3579" s="116">
        <v>0</v>
      </c>
      <c r="U3579" s="116">
        <v>0</v>
      </c>
      <c r="V3579" s="116">
        <v>0</v>
      </c>
      <c r="W3579" s="22">
        <f t="shared" si="836"/>
        <v>0</v>
      </c>
      <c r="X3579" s="22">
        <f t="shared" si="837"/>
        <v>0</v>
      </c>
      <c r="Y3579" s="22">
        <f ca="1">OFFSET('Cost Study'!$B$7,'Operations Support'!$C3579,'Operations Support'!$B3579)*$H3579</f>
        <v>0</v>
      </c>
      <c r="Z3579" s="23">
        <f ca="1">Y3579*'Cost Study'!$B$31</f>
        <v>0</v>
      </c>
      <c r="AA3579" s="23">
        <f ca="1">IF(A3579=10298,1.51,1)*IF($B3579&lt;3,$D3579*'Cost Study'!$B$32*OFFSET('Cost Study'!$B$7,'Operations Support'!$C3579,'Operations Support'!$B3579),0)</f>
        <v>0</v>
      </c>
      <c r="AB3579" s="24">
        <f ca="1">AA3579*'Cost Study'!$B$31</f>
        <v>0</v>
      </c>
      <c r="AC3579" s="23">
        <f ca="1">Y3579*'Cost Study'!$B$31</f>
        <v>0</v>
      </c>
      <c r="AD3579" s="24">
        <f ca="1">AA3579*'Cost Study'!$B$31</f>
        <v>0</v>
      </c>
      <c r="AE3579" s="377">
        <f t="shared" ca="1" si="838"/>
        <v>0</v>
      </c>
      <c r="AF3579" s="377">
        <f t="shared" ca="1" si="839"/>
        <v>0</v>
      </c>
      <c r="AH3579" s="688">
        <f>IFERROR($H3579/SUMIF($A:$A,$A3579,$H:$H)*SUMIF(Summary!$A$110:$A$186,$A3579,Summary!$P$110:$P$186),0)</f>
        <v>0</v>
      </c>
      <c r="AI3579" s="689">
        <f t="shared" ca="1" si="840"/>
        <v>0</v>
      </c>
      <c r="AJ3579" s="688">
        <f>IFERROR(H3579/SUMIF(A:A,A3579,H:H)*SUMIF(Summary!$A$110:$A$186,'Operations Support'!A3579,Summary!$Q$110:$Q$186),0)</f>
        <v>0</v>
      </c>
      <c r="AK3579" s="688">
        <f t="shared" ca="1" si="841"/>
        <v>0</v>
      </c>
      <c r="AM3579" s="688">
        <f>IFERROR($H3579/SUMIF($A:$A,$A3579,$H:$H)*SUMIF(Summary!$A$230:$A$266,$A3579,Summary!$P$230:$P$266),0)</f>
        <v>0</v>
      </c>
      <c r="AN3579" s="688">
        <f>IFERROR($H3579/SUMIF($A:$A,$A3579,$H:$H)*(SUMIF(Summary!$A$230:$A$266,$A3579,Summary!$L$230:$L$266)+SUMIF(Summary!$A$281:$A$317,$A3579,Summary!$L$281:$L$317))-AM3579,0)</f>
        <v>0</v>
      </c>
      <c r="AO3579" s="688">
        <f>IFERROR($H3579/SUMIF($A:$A,$A3579,$H:$H)*SUMIF(Summary!$A$230:$A$266,$A3579,Summary!$Q$230:$Q$266),0)</f>
        <v>0</v>
      </c>
      <c r="AP3579" s="688">
        <f>IFERROR($H3579/SUMIF($A:$A,$A3579,$H:$H)*(SUMIF(Summary!$A$230:$A$266,$A3579,Summary!$L$230:$L$266)+SUMIF(Summary!$A$281:$A$317,$A3579,Summary!$L$281:$L$317))-AO3579,0)</f>
        <v>0</v>
      </c>
      <c r="AQ3579" s="306"/>
      <c r="AR3579" s="688">
        <f t="shared" ca="1" si="842"/>
        <v>0</v>
      </c>
      <c r="AS3579" s="688">
        <f t="shared" ca="1" si="843"/>
        <v>0</v>
      </c>
    </row>
    <row r="3580" spans="1:45" x14ac:dyDescent="0.2">
      <c r="A3580" s="423">
        <v>42295</v>
      </c>
      <c r="B3580" s="424">
        <v>1</v>
      </c>
      <c r="C3580" s="425" t="s">
        <v>305</v>
      </c>
      <c r="D3580" s="422">
        <f t="shared" si="829"/>
        <v>135</v>
      </c>
      <c r="E3580" s="422">
        <f t="shared" si="830"/>
        <v>0</v>
      </c>
      <c r="F3580" s="422">
        <f t="shared" si="831"/>
        <v>51</v>
      </c>
      <c r="G3580" s="422">
        <f t="shared" si="832"/>
        <v>0</v>
      </c>
      <c r="H3580" s="22">
        <f t="shared" si="833"/>
        <v>186</v>
      </c>
      <c r="I3580" s="116">
        <v>66</v>
      </c>
      <c r="J3580" s="116">
        <v>0</v>
      </c>
      <c r="K3580" s="116">
        <v>15</v>
      </c>
      <c r="L3580" s="116">
        <v>0</v>
      </c>
      <c r="M3580" s="22">
        <f t="shared" si="834"/>
        <v>81</v>
      </c>
      <c r="N3580" s="116">
        <v>54</v>
      </c>
      <c r="O3580" s="116">
        <v>0</v>
      </c>
      <c r="P3580" s="116">
        <v>24</v>
      </c>
      <c r="Q3580" s="116">
        <v>0</v>
      </c>
      <c r="R3580" s="22">
        <f t="shared" si="835"/>
        <v>78</v>
      </c>
      <c r="S3580" s="116">
        <v>15</v>
      </c>
      <c r="T3580" s="116">
        <v>0</v>
      </c>
      <c r="U3580" s="116">
        <v>12</v>
      </c>
      <c r="V3580" s="116">
        <v>0</v>
      </c>
      <c r="W3580" s="22">
        <f t="shared" si="836"/>
        <v>27</v>
      </c>
      <c r="X3580" s="22">
        <f t="shared" si="837"/>
        <v>6.2</v>
      </c>
      <c r="Y3580" s="22">
        <f ca="1">OFFSET('Cost Study'!$B$7,'Operations Support'!$C3580,'Operations Support'!$B3580)*$H3580</f>
        <v>364.56</v>
      </c>
      <c r="Z3580" s="23">
        <f ca="1">Y3580*'Cost Study'!$B$31</f>
        <v>20361.379572234124</v>
      </c>
      <c r="AA3580" s="23">
        <f ca="1">IF(A3580=10298,1.51,1)*IF($B3580&lt;3,$D3580*'Cost Study'!$B$32*OFFSET('Cost Study'!$B$7,'Operations Support'!$C3580,'Operations Support'!$B3580),0)</f>
        <v>26.46</v>
      </c>
      <c r="AB3580" s="24">
        <f ca="1">AA3580*'Cost Study'!$B$31</f>
        <v>1477.8420657266702</v>
      </c>
      <c r="AC3580" s="23">
        <f ca="1">Y3580*'Cost Study'!$B$31</f>
        <v>20361.379572234124</v>
      </c>
      <c r="AD3580" s="24">
        <f ca="1">AA3580*'Cost Study'!$B$31</f>
        <v>1477.8420657266702</v>
      </c>
      <c r="AE3580" s="377">
        <f t="shared" ca="1" si="838"/>
        <v>21839.221637960793</v>
      </c>
      <c r="AF3580" s="377">
        <f t="shared" ca="1" si="839"/>
        <v>21839.221637960793</v>
      </c>
      <c r="AH3580" s="688">
        <f>IFERROR($H3580/SUMIF($A:$A,$A3580,$H:$H)*SUMIF(Summary!$A$110:$A$186,$A3580,Summary!$P$110:$P$186),0)</f>
        <v>5601.1202893279533</v>
      </c>
      <c r="AI3580" s="689">
        <f t="shared" ca="1" si="840"/>
        <v>16238.101348632839</v>
      </c>
      <c r="AJ3580" s="688">
        <f>IFERROR(H3580/SUMIF(A:A,A3580,H:H)*SUMIF(Summary!$A$110:$A$186,'Operations Support'!A3580,Summary!$Q$110:$Q$186),0)</f>
        <v>5620.2386319805992</v>
      </c>
      <c r="AK3580" s="688">
        <f t="shared" ca="1" si="841"/>
        <v>16218.983005980193</v>
      </c>
      <c r="AM3580" s="688">
        <f>IFERROR($H3580/SUMIF($A:$A,$A3580,$H:$H)*SUMIF(Summary!$A$230:$A$266,$A3580,Summary!$P$230:$P$266),0)</f>
        <v>1059.739783598209</v>
      </c>
      <c r="AN3580" s="688">
        <f>IFERROR($H3580/SUMIF($A:$A,$A3580,$H:$H)*(SUMIF(Summary!$A$230:$A$266,$A3580,Summary!$L$230:$L$266)+SUMIF(Summary!$A$281:$A$317,$A3580,Summary!$L$281:$L$317))-AM3580,0)</f>
        <v>7267.6536567403718</v>
      </c>
      <c r="AO3580" s="688">
        <f>IFERROR($H3580/SUMIF($A:$A,$A3580,$H:$H)*SUMIF(Summary!$A$230:$A$266,$A3580,Summary!$Q$230:$Q$266),0)</f>
        <v>1063.3570007367293</v>
      </c>
      <c r="AP3580" s="688">
        <f>IFERROR($H3580/SUMIF($A:$A,$A3580,$H:$H)*(SUMIF(Summary!$A$230:$A$266,$A3580,Summary!$L$230:$L$266)+SUMIF(Summary!$A$281:$A$317,$A3580,Summary!$L$281:$L$317))-AO3580,0)</f>
        <v>7264.0364396018522</v>
      </c>
      <c r="AQ3580" s="306"/>
      <c r="AR3580" s="688">
        <f t="shared" ca="1" si="842"/>
        <v>23505.755005373212</v>
      </c>
      <c r="AS3580" s="688">
        <f t="shared" ca="1" si="843"/>
        <v>23483.019445582046</v>
      </c>
    </row>
    <row r="3581" spans="1:45" x14ac:dyDescent="0.2">
      <c r="A3581" s="423">
        <v>42295</v>
      </c>
      <c r="B3581" s="424">
        <v>1</v>
      </c>
      <c r="C3581" s="425" t="s">
        <v>306</v>
      </c>
      <c r="D3581" s="422">
        <f t="shared" si="829"/>
        <v>0</v>
      </c>
      <c r="E3581" s="422">
        <f t="shared" si="830"/>
        <v>0</v>
      </c>
      <c r="F3581" s="422">
        <f t="shared" si="831"/>
        <v>0</v>
      </c>
      <c r="G3581" s="422">
        <f t="shared" si="832"/>
        <v>0</v>
      </c>
      <c r="H3581" s="22">
        <f t="shared" si="833"/>
        <v>0</v>
      </c>
      <c r="I3581" s="116">
        <v>0</v>
      </c>
      <c r="J3581" s="116">
        <v>0</v>
      </c>
      <c r="K3581" s="116">
        <v>0</v>
      </c>
      <c r="L3581" s="116">
        <v>0</v>
      </c>
      <c r="M3581" s="22">
        <f t="shared" si="834"/>
        <v>0</v>
      </c>
      <c r="N3581" s="116">
        <v>0</v>
      </c>
      <c r="O3581" s="116">
        <v>0</v>
      </c>
      <c r="P3581" s="116">
        <v>0</v>
      </c>
      <c r="Q3581" s="116">
        <v>0</v>
      </c>
      <c r="R3581" s="22">
        <f t="shared" si="835"/>
        <v>0</v>
      </c>
      <c r="S3581" s="116">
        <v>0</v>
      </c>
      <c r="T3581" s="116">
        <v>0</v>
      </c>
      <c r="U3581" s="116">
        <v>0</v>
      </c>
      <c r="V3581" s="116">
        <v>0</v>
      </c>
      <c r="W3581" s="22">
        <f t="shared" si="836"/>
        <v>0</v>
      </c>
      <c r="X3581" s="22">
        <f t="shared" si="837"/>
        <v>0</v>
      </c>
      <c r="Y3581" s="22">
        <f ca="1">OFFSET('Cost Study'!$B$7,'Operations Support'!$C3581,'Operations Support'!$B3581)*$H3581</f>
        <v>0</v>
      </c>
      <c r="Z3581" s="23">
        <f ca="1">Y3581*'Cost Study'!$B$31</f>
        <v>0</v>
      </c>
      <c r="AA3581" s="23">
        <f ca="1">IF(A3581=10298,1.51,1)*IF($B3581&lt;3,$D3581*'Cost Study'!$B$32*OFFSET('Cost Study'!$B$7,'Operations Support'!$C3581,'Operations Support'!$B3581),0)</f>
        <v>0</v>
      </c>
      <c r="AB3581" s="24">
        <f ca="1">AA3581*'Cost Study'!$B$31</f>
        <v>0</v>
      </c>
      <c r="AC3581" s="23">
        <f ca="1">Y3581*'Cost Study'!$B$31</f>
        <v>0</v>
      </c>
      <c r="AD3581" s="24">
        <f ca="1">AA3581*'Cost Study'!$B$31</f>
        <v>0</v>
      </c>
      <c r="AE3581" s="377">
        <f t="shared" ca="1" si="838"/>
        <v>0</v>
      </c>
      <c r="AF3581" s="377">
        <f t="shared" ca="1" si="839"/>
        <v>0</v>
      </c>
      <c r="AH3581" s="688">
        <f>IFERROR($H3581/SUMIF($A:$A,$A3581,$H:$H)*SUMIF(Summary!$A$110:$A$186,$A3581,Summary!$P$110:$P$186),0)</f>
        <v>0</v>
      </c>
      <c r="AI3581" s="689">
        <f t="shared" ca="1" si="840"/>
        <v>0</v>
      </c>
      <c r="AJ3581" s="688">
        <f>IFERROR(H3581/SUMIF(A:A,A3581,H:H)*SUMIF(Summary!$A$110:$A$186,'Operations Support'!A3581,Summary!$Q$110:$Q$186),0)</f>
        <v>0</v>
      </c>
      <c r="AK3581" s="688">
        <f t="shared" ca="1" si="841"/>
        <v>0</v>
      </c>
      <c r="AM3581" s="688">
        <f>IFERROR($H3581/SUMIF($A:$A,$A3581,$H:$H)*SUMIF(Summary!$A$230:$A$266,$A3581,Summary!$P$230:$P$266),0)</f>
        <v>0</v>
      </c>
      <c r="AN3581" s="688">
        <f>IFERROR($H3581/SUMIF($A:$A,$A3581,$H:$H)*(SUMIF(Summary!$A$230:$A$266,$A3581,Summary!$L$230:$L$266)+SUMIF(Summary!$A$281:$A$317,$A3581,Summary!$L$281:$L$317))-AM3581,0)</f>
        <v>0</v>
      </c>
      <c r="AO3581" s="688">
        <f>IFERROR($H3581/SUMIF($A:$A,$A3581,$H:$H)*SUMIF(Summary!$A$230:$A$266,$A3581,Summary!$Q$230:$Q$266),0)</f>
        <v>0</v>
      </c>
      <c r="AP3581" s="688">
        <f>IFERROR($H3581/SUMIF($A:$A,$A3581,$H:$H)*(SUMIF(Summary!$A$230:$A$266,$A3581,Summary!$L$230:$L$266)+SUMIF(Summary!$A$281:$A$317,$A3581,Summary!$L$281:$L$317))-AO3581,0)</f>
        <v>0</v>
      </c>
      <c r="AQ3581" s="306"/>
      <c r="AR3581" s="688">
        <f t="shared" ca="1" si="842"/>
        <v>0</v>
      </c>
      <c r="AS3581" s="688">
        <f t="shared" ca="1" si="843"/>
        <v>0</v>
      </c>
    </row>
    <row r="3582" spans="1:45" x14ac:dyDescent="0.2">
      <c r="A3582" s="423">
        <v>42295</v>
      </c>
      <c r="B3582" s="424">
        <v>1</v>
      </c>
      <c r="C3582" s="425" t="s">
        <v>307</v>
      </c>
      <c r="D3582" s="422">
        <f t="shared" si="829"/>
        <v>0</v>
      </c>
      <c r="E3582" s="422">
        <f t="shared" si="830"/>
        <v>0</v>
      </c>
      <c r="F3582" s="422">
        <f t="shared" si="831"/>
        <v>0</v>
      </c>
      <c r="G3582" s="422">
        <f t="shared" si="832"/>
        <v>0</v>
      </c>
      <c r="H3582" s="22">
        <f t="shared" si="833"/>
        <v>0</v>
      </c>
      <c r="I3582" s="116">
        <v>0</v>
      </c>
      <c r="J3582" s="116">
        <v>0</v>
      </c>
      <c r="K3582" s="116">
        <v>0</v>
      </c>
      <c r="L3582" s="116">
        <v>0</v>
      </c>
      <c r="M3582" s="22">
        <f t="shared" si="834"/>
        <v>0</v>
      </c>
      <c r="N3582" s="116">
        <v>0</v>
      </c>
      <c r="O3582" s="116">
        <v>0</v>
      </c>
      <c r="P3582" s="116">
        <v>0</v>
      </c>
      <c r="Q3582" s="116">
        <v>0</v>
      </c>
      <c r="R3582" s="22">
        <f t="shared" si="835"/>
        <v>0</v>
      </c>
      <c r="S3582" s="116">
        <v>0</v>
      </c>
      <c r="T3582" s="116">
        <v>0</v>
      </c>
      <c r="U3582" s="116">
        <v>0</v>
      </c>
      <c r="V3582" s="116">
        <v>0</v>
      </c>
      <c r="W3582" s="22">
        <f t="shared" si="836"/>
        <v>0</v>
      </c>
      <c r="X3582" s="22">
        <f t="shared" si="837"/>
        <v>0</v>
      </c>
      <c r="Y3582" s="22">
        <f ca="1">OFFSET('Cost Study'!$B$7,'Operations Support'!$C3582,'Operations Support'!$B3582)*$H3582</f>
        <v>0</v>
      </c>
      <c r="Z3582" s="23">
        <f ca="1">Y3582*'Cost Study'!$B$31</f>
        <v>0</v>
      </c>
      <c r="AA3582" s="23">
        <f ca="1">IF(A3582=10298,1.51,1)*IF($B3582&lt;3,$D3582*'Cost Study'!$B$32*OFFSET('Cost Study'!$B$7,'Operations Support'!$C3582,'Operations Support'!$B3582),0)</f>
        <v>0</v>
      </c>
      <c r="AB3582" s="24">
        <f ca="1">AA3582*'Cost Study'!$B$31</f>
        <v>0</v>
      </c>
      <c r="AC3582" s="23">
        <f ca="1">Y3582*'Cost Study'!$B$31</f>
        <v>0</v>
      </c>
      <c r="AD3582" s="24">
        <f ca="1">AA3582*'Cost Study'!$B$31</f>
        <v>0</v>
      </c>
      <c r="AE3582" s="377">
        <f t="shared" ca="1" si="838"/>
        <v>0</v>
      </c>
      <c r="AF3582" s="377">
        <f t="shared" ca="1" si="839"/>
        <v>0</v>
      </c>
      <c r="AH3582" s="688">
        <f>IFERROR($H3582/SUMIF($A:$A,$A3582,$H:$H)*SUMIF(Summary!$A$110:$A$186,$A3582,Summary!$P$110:$P$186),0)</f>
        <v>0</v>
      </c>
      <c r="AI3582" s="689">
        <f t="shared" ca="1" si="840"/>
        <v>0</v>
      </c>
      <c r="AJ3582" s="688">
        <f>IFERROR(H3582/SUMIF(A:A,A3582,H:H)*SUMIF(Summary!$A$110:$A$186,'Operations Support'!A3582,Summary!$Q$110:$Q$186),0)</f>
        <v>0</v>
      </c>
      <c r="AK3582" s="688">
        <f t="shared" ca="1" si="841"/>
        <v>0</v>
      </c>
      <c r="AM3582" s="688">
        <f>IFERROR($H3582/SUMIF($A:$A,$A3582,$H:$H)*SUMIF(Summary!$A$230:$A$266,$A3582,Summary!$P$230:$P$266),0)</f>
        <v>0</v>
      </c>
      <c r="AN3582" s="688">
        <f>IFERROR($H3582/SUMIF($A:$A,$A3582,$H:$H)*(SUMIF(Summary!$A$230:$A$266,$A3582,Summary!$L$230:$L$266)+SUMIF(Summary!$A$281:$A$317,$A3582,Summary!$L$281:$L$317))-AM3582,0)</f>
        <v>0</v>
      </c>
      <c r="AO3582" s="688">
        <f>IFERROR($H3582/SUMIF($A:$A,$A3582,$H:$H)*SUMIF(Summary!$A$230:$A$266,$A3582,Summary!$Q$230:$Q$266),0)</f>
        <v>0</v>
      </c>
      <c r="AP3582" s="688">
        <f>IFERROR($H3582/SUMIF($A:$A,$A3582,$H:$H)*(SUMIF(Summary!$A$230:$A$266,$A3582,Summary!$L$230:$L$266)+SUMIF(Summary!$A$281:$A$317,$A3582,Summary!$L$281:$L$317))-AO3582,0)</f>
        <v>0</v>
      </c>
      <c r="AQ3582" s="306"/>
      <c r="AR3582" s="688">
        <f t="shared" ca="1" si="842"/>
        <v>0</v>
      </c>
      <c r="AS3582" s="688">
        <f t="shared" ca="1" si="843"/>
        <v>0</v>
      </c>
    </row>
    <row r="3583" spans="1:45" x14ac:dyDescent="0.2">
      <c r="A3583" s="423">
        <v>42295</v>
      </c>
      <c r="B3583" s="424">
        <v>1</v>
      </c>
      <c r="C3583" s="425" t="s">
        <v>308</v>
      </c>
      <c r="D3583" s="422">
        <f t="shared" si="829"/>
        <v>153</v>
      </c>
      <c r="E3583" s="422">
        <f t="shared" si="830"/>
        <v>0</v>
      </c>
      <c r="F3583" s="422">
        <f t="shared" si="831"/>
        <v>153</v>
      </c>
      <c r="G3583" s="422">
        <f t="shared" si="832"/>
        <v>0</v>
      </c>
      <c r="H3583" s="22">
        <f t="shared" si="833"/>
        <v>306</v>
      </c>
      <c r="I3583" s="116">
        <v>51</v>
      </c>
      <c r="J3583" s="116">
        <v>0</v>
      </c>
      <c r="K3583" s="116">
        <v>81</v>
      </c>
      <c r="L3583" s="116">
        <v>0</v>
      </c>
      <c r="M3583" s="22">
        <f t="shared" si="834"/>
        <v>132</v>
      </c>
      <c r="N3583" s="116">
        <v>51</v>
      </c>
      <c r="O3583" s="116">
        <v>0</v>
      </c>
      <c r="P3583" s="116">
        <v>72</v>
      </c>
      <c r="Q3583" s="116">
        <v>0</v>
      </c>
      <c r="R3583" s="22">
        <f t="shared" si="835"/>
        <v>123</v>
      </c>
      <c r="S3583" s="116">
        <v>51</v>
      </c>
      <c r="T3583" s="116">
        <v>0</v>
      </c>
      <c r="U3583" s="116">
        <v>0</v>
      </c>
      <c r="V3583" s="116">
        <v>0</v>
      </c>
      <c r="W3583" s="22">
        <f t="shared" si="836"/>
        <v>51</v>
      </c>
      <c r="X3583" s="22">
        <f t="shared" si="837"/>
        <v>10.199999999999999</v>
      </c>
      <c r="Y3583" s="22">
        <f ca="1">OFFSET('Cost Study'!$B$7,'Operations Support'!$C3583,'Operations Support'!$B3583)*$H3583</f>
        <v>483.48</v>
      </c>
      <c r="Z3583" s="23">
        <f ca="1">Y3583*'Cost Study'!$B$31</f>
        <v>27003.291078515893</v>
      </c>
      <c r="AA3583" s="23">
        <f ca="1">IF(A3583=10298,1.51,1)*IF($B3583&lt;3,$D3583*'Cost Study'!$B$32*OFFSET('Cost Study'!$B$7,'Operations Support'!$C3583,'Operations Support'!$B3583),0)</f>
        <v>24.174000000000003</v>
      </c>
      <c r="AB3583" s="24">
        <f ca="1">AA3583*'Cost Study'!$B$31</f>
        <v>1350.1645539257947</v>
      </c>
      <c r="AC3583" s="23">
        <f ca="1">Y3583*'Cost Study'!$B$31</f>
        <v>27003.291078515893</v>
      </c>
      <c r="AD3583" s="24">
        <f ca="1">AA3583*'Cost Study'!$B$31</f>
        <v>1350.1645539257947</v>
      </c>
      <c r="AE3583" s="377">
        <f t="shared" ca="1" si="838"/>
        <v>28353.455632441688</v>
      </c>
      <c r="AF3583" s="377">
        <f t="shared" ca="1" si="839"/>
        <v>28353.455632441688</v>
      </c>
      <c r="AH3583" s="688">
        <f>IFERROR($H3583/SUMIF($A:$A,$A3583,$H:$H)*SUMIF(Summary!$A$110:$A$186,$A3583,Summary!$P$110:$P$186),0)</f>
        <v>9214.7462824427621</v>
      </c>
      <c r="AI3583" s="689">
        <f t="shared" ca="1" si="840"/>
        <v>19138.709349998928</v>
      </c>
      <c r="AJ3583" s="688">
        <f>IFERROR(H3583/SUMIF(A:A,A3583,H:H)*SUMIF(Summary!$A$110:$A$186,'Operations Support'!A3583,Summary!$Q$110:$Q$186),0)</f>
        <v>9246.199039710018</v>
      </c>
      <c r="AK3583" s="688">
        <f t="shared" ca="1" si="841"/>
        <v>19107.256592731668</v>
      </c>
      <c r="AM3583" s="688">
        <f>IFERROR($H3583/SUMIF($A:$A,$A3583,$H:$H)*SUMIF(Summary!$A$230:$A$266,$A3583,Summary!$P$230:$P$266),0)</f>
        <v>1743.4428697906019</v>
      </c>
      <c r="AN3583" s="688">
        <f>IFERROR($H3583/SUMIF($A:$A,$A3583,$H:$H)*(SUMIF(Summary!$A$230:$A$266,$A3583,Summary!$L$230:$L$266)+SUMIF(Summary!$A$281:$A$317,$A3583,Summary!$L$281:$L$317))-AM3583,0)</f>
        <v>11956.462467540612</v>
      </c>
      <c r="AO3583" s="688">
        <f>IFERROR($H3583/SUMIF($A:$A,$A3583,$H:$H)*SUMIF(Summary!$A$230:$A$266,$A3583,Summary!$Q$230:$Q$266),0)</f>
        <v>1749.3937754055869</v>
      </c>
      <c r="AP3583" s="688">
        <f>IFERROR($H3583/SUMIF($A:$A,$A3583,$H:$H)*(SUMIF(Summary!$A$230:$A$266,$A3583,Summary!$L$230:$L$266)+SUMIF(Summary!$A$281:$A$317,$A3583,Summary!$L$281:$L$317))-AO3583,0)</f>
        <v>11950.511561925628</v>
      </c>
      <c r="AQ3583" s="306"/>
      <c r="AR3583" s="688">
        <f t="shared" ca="1" si="842"/>
        <v>31095.17181753954</v>
      </c>
      <c r="AS3583" s="688">
        <f t="shared" ca="1" si="843"/>
        <v>31057.768154657297</v>
      </c>
    </row>
    <row r="3584" spans="1:45" x14ac:dyDescent="0.2">
      <c r="A3584" s="423">
        <v>42295</v>
      </c>
      <c r="B3584" s="424">
        <v>1</v>
      </c>
      <c r="C3584" s="425" t="s">
        <v>309</v>
      </c>
      <c r="D3584" s="422">
        <f t="shared" si="829"/>
        <v>0</v>
      </c>
      <c r="E3584" s="422">
        <f t="shared" si="830"/>
        <v>0</v>
      </c>
      <c r="F3584" s="422">
        <f t="shared" si="831"/>
        <v>0</v>
      </c>
      <c r="G3584" s="422">
        <f t="shared" si="832"/>
        <v>0</v>
      </c>
      <c r="H3584" s="22">
        <f t="shared" si="833"/>
        <v>0</v>
      </c>
      <c r="I3584" s="116">
        <v>0</v>
      </c>
      <c r="J3584" s="116">
        <v>0</v>
      </c>
      <c r="K3584" s="116">
        <v>0</v>
      </c>
      <c r="L3584" s="116">
        <v>0</v>
      </c>
      <c r="M3584" s="22">
        <f t="shared" si="834"/>
        <v>0</v>
      </c>
      <c r="N3584" s="116">
        <v>0</v>
      </c>
      <c r="O3584" s="116">
        <v>0</v>
      </c>
      <c r="P3584" s="116">
        <v>0</v>
      </c>
      <c r="Q3584" s="116">
        <v>0</v>
      </c>
      <c r="R3584" s="22">
        <f t="shared" si="835"/>
        <v>0</v>
      </c>
      <c r="S3584" s="116">
        <v>0</v>
      </c>
      <c r="T3584" s="116">
        <v>0</v>
      </c>
      <c r="U3584" s="116">
        <v>0</v>
      </c>
      <c r="V3584" s="116">
        <v>0</v>
      </c>
      <c r="W3584" s="22">
        <f t="shared" si="836"/>
        <v>0</v>
      </c>
      <c r="X3584" s="22">
        <f t="shared" si="837"/>
        <v>0</v>
      </c>
      <c r="Y3584" s="22">
        <f ca="1">OFFSET('Cost Study'!$B$7,'Operations Support'!$C3584,'Operations Support'!$B3584)*$H3584</f>
        <v>0</v>
      </c>
      <c r="Z3584" s="23">
        <f ca="1">Y3584*'Cost Study'!$B$31</f>
        <v>0</v>
      </c>
      <c r="AA3584" s="23">
        <f ca="1">IF(A3584=10298,1.51,1)*IF($B3584&lt;3,$D3584*'Cost Study'!$B$32*OFFSET('Cost Study'!$B$7,'Operations Support'!$C3584,'Operations Support'!$B3584),0)</f>
        <v>0</v>
      </c>
      <c r="AB3584" s="24">
        <f ca="1">AA3584*'Cost Study'!$B$31</f>
        <v>0</v>
      </c>
      <c r="AC3584" s="23">
        <f ca="1">Y3584*'Cost Study'!$B$31</f>
        <v>0</v>
      </c>
      <c r="AD3584" s="24">
        <f ca="1">AA3584*'Cost Study'!$B$31</f>
        <v>0</v>
      </c>
      <c r="AE3584" s="377">
        <f t="shared" ca="1" si="838"/>
        <v>0</v>
      </c>
      <c r="AF3584" s="377">
        <f t="shared" ca="1" si="839"/>
        <v>0</v>
      </c>
      <c r="AH3584" s="688">
        <f>IFERROR($H3584/SUMIF($A:$A,$A3584,$H:$H)*SUMIF(Summary!$A$110:$A$186,$A3584,Summary!$P$110:$P$186),0)</f>
        <v>0</v>
      </c>
      <c r="AI3584" s="689">
        <f t="shared" ca="1" si="840"/>
        <v>0</v>
      </c>
      <c r="AJ3584" s="688">
        <f>IFERROR(H3584/SUMIF(A:A,A3584,H:H)*SUMIF(Summary!$A$110:$A$186,'Operations Support'!A3584,Summary!$Q$110:$Q$186),0)</f>
        <v>0</v>
      </c>
      <c r="AK3584" s="688">
        <f t="shared" ca="1" si="841"/>
        <v>0</v>
      </c>
      <c r="AM3584" s="688">
        <f>IFERROR($H3584/SUMIF($A:$A,$A3584,$H:$H)*SUMIF(Summary!$A$230:$A$266,$A3584,Summary!$P$230:$P$266),0)</f>
        <v>0</v>
      </c>
      <c r="AN3584" s="688">
        <f>IFERROR($H3584/SUMIF($A:$A,$A3584,$H:$H)*(SUMIF(Summary!$A$230:$A$266,$A3584,Summary!$L$230:$L$266)+SUMIF(Summary!$A$281:$A$317,$A3584,Summary!$L$281:$L$317))-AM3584,0)</f>
        <v>0</v>
      </c>
      <c r="AO3584" s="688">
        <f>IFERROR($H3584/SUMIF($A:$A,$A3584,$H:$H)*SUMIF(Summary!$A$230:$A$266,$A3584,Summary!$Q$230:$Q$266),0)</f>
        <v>0</v>
      </c>
      <c r="AP3584" s="688">
        <f>IFERROR($H3584/SUMIF($A:$A,$A3584,$H:$H)*(SUMIF(Summary!$A$230:$A$266,$A3584,Summary!$L$230:$L$266)+SUMIF(Summary!$A$281:$A$317,$A3584,Summary!$L$281:$L$317))-AO3584,0)</f>
        <v>0</v>
      </c>
      <c r="AQ3584" s="306"/>
      <c r="AR3584" s="688">
        <f t="shared" ca="1" si="842"/>
        <v>0</v>
      </c>
      <c r="AS3584" s="688">
        <f t="shared" ca="1" si="843"/>
        <v>0</v>
      </c>
    </row>
    <row r="3585" spans="1:45" x14ac:dyDescent="0.2">
      <c r="A3585" s="423">
        <v>42295</v>
      </c>
      <c r="B3585" s="424">
        <v>1</v>
      </c>
      <c r="C3585" s="425" t="s">
        <v>310</v>
      </c>
      <c r="D3585" s="422">
        <f t="shared" si="829"/>
        <v>0</v>
      </c>
      <c r="E3585" s="422">
        <f t="shared" si="830"/>
        <v>0</v>
      </c>
      <c r="F3585" s="422">
        <f t="shared" si="831"/>
        <v>0</v>
      </c>
      <c r="G3585" s="422">
        <f t="shared" si="832"/>
        <v>0</v>
      </c>
      <c r="H3585" s="22">
        <f t="shared" si="833"/>
        <v>0</v>
      </c>
      <c r="I3585" s="116">
        <v>0</v>
      </c>
      <c r="J3585" s="116">
        <v>0</v>
      </c>
      <c r="K3585" s="116">
        <v>0</v>
      </c>
      <c r="L3585" s="116">
        <v>0</v>
      </c>
      <c r="M3585" s="22">
        <f t="shared" si="834"/>
        <v>0</v>
      </c>
      <c r="N3585" s="116">
        <v>0</v>
      </c>
      <c r="O3585" s="116">
        <v>0</v>
      </c>
      <c r="P3585" s="116">
        <v>0</v>
      </c>
      <c r="Q3585" s="116">
        <v>0</v>
      </c>
      <c r="R3585" s="22">
        <f t="shared" si="835"/>
        <v>0</v>
      </c>
      <c r="S3585" s="116">
        <v>0</v>
      </c>
      <c r="T3585" s="116">
        <v>0</v>
      </c>
      <c r="U3585" s="116">
        <v>0</v>
      </c>
      <c r="V3585" s="116">
        <v>0</v>
      </c>
      <c r="W3585" s="22">
        <f t="shared" si="836"/>
        <v>0</v>
      </c>
      <c r="X3585" s="22">
        <f t="shared" si="837"/>
        <v>0</v>
      </c>
      <c r="Y3585" s="22">
        <f ca="1">OFFSET('Cost Study'!$B$7,'Operations Support'!$C3585,'Operations Support'!$B3585)*$H3585</f>
        <v>0</v>
      </c>
      <c r="Z3585" s="23">
        <f ca="1">Y3585*'Cost Study'!$B$31</f>
        <v>0</v>
      </c>
      <c r="AA3585" s="23">
        <f ca="1">IF(A3585=10298,1.51,1)*IF($B3585&lt;3,$D3585*'Cost Study'!$B$32*OFFSET('Cost Study'!$B$7,'Operations Support'!$C3585,'Operations Support'!$B3585),0)</f>
        <v>0</v>
      </c>
      <c r="AB3585" s="24">
        <f ca="1">AA3585*'Cost Study'!$B$31</f>
        <v>0</v>
      </c>
      <c r="AC3585" s="23">
        <f ca="1">Y3585*'Cost Study'!$B$31</f>
        <v>0</v>
      </c>
      <c r="AD3585" s="24">
        <f ca="1">AA3585*'Cost Study'!$B$31</f>
        <v>0</v>
      </c>
      <c r="AE3585" s="377">
        <f t="shared" ca="1" si="838"/>
        <v>0</v>
      </c>
      <c r="AF3585" s="377">
        <f t="shared" ca="1" si="839"/>
        <v>0</v>
      </c>
      <c r="AH3585" s="688">
        <f>IFERROR($H3585/SUMIF($A:$A,$A3585,$H:$H)*SUMIF(Summary!$A$110:$A$186,$A3585,Summary!$P$110:$P$186),0)</f>
        <v>0</v>
      </c>
      <c r="AI3585" s="689">
        <f t="shared" ca="1" si="840"/>
        <v>0</v>
      </c>
      <c r="AJ3585" s="688">
        <f>IFERROR(H3585/SUMIF(A:A,A3585,H:H)*SUMIF(Summary!$A$110:$A$186,'Operations Support'!A3585,Summary!$Q$110:$Q$186),0)</f>
        <v>0</v>
      </c>
      <c r="AK3585" s="688">
        <f t="shared" ca="1" si="841"/>
        <v>0</v>
      </c>
      <c r="AM3585" s="688">
        <f>IFERROR($H3585/SUMIF($A:$A,$A3585,$H:$H)*SUMIF(Summary!$A$230:$A$266,$A3585,Summary!$P$230:$P$266),0)</f>
        <v>0</v>
      </c>
      <c r="AN3585" s="688">
        <f>IFERROR($H3585/SUMIF($A:$A,$A3585,$H:$H)*(SUMIF(Summary!$A$230:$A$266,$A3585,Summary!$L$230:$L$266)+SUMIF(Summary!$A$281:$A$317,$A3585,Summary!$L$281:$L$317))-AM3585,0)</f>
        <v>0</v>
      </c>
      <c r="AO3585" s="688">
        <f>IFERROR($H3585/SUMIF($A:$A,$A3585,$H:$H)*SUMIF(Summary!$A$230:$A$266,$A3585,Summary!$Q$230:$Q$266),0)</f>
        <v>0</v>
      </c>
      <c r="AP3585" s="688">
        <f>IFERROR($H3585/SUMIF($A:$A,$A3585,$H:$H)*(SUMIF(Summary!$A$230:$A$266,$A3585,Summary!$L$230:$L$266)+SUMIF(Summary!$A$281:$A$317,$A3585,Summary!$L$281:$L$317))-AO3585,0)</f>
        <v>0</v>
      </c>
      <c r="AQ3585" s="306"/>
      <c r="AR3585" s="688">
        <f t="shared" ca="1" si="842"/>
        <v>0</v>
      </c>
      <c r="AS3585" s="688">
        <f t="shared" ca="1" si="843"/>
        <v>0</v>
      </c>
    </row>
    <row r="3586" spans="1:45" x14ac:dyDescent="0.2">
      <c r="A3586" s="423">
        <v>42295</v>
      </c>
      <c r="B3586" s="424">
        <v>1</v>
      </c>
      <c r="C3586" s="425" t="s">
        <v>311</v>
      </c>
      <c r="D3586" s="422">
        <f t="shared" si="829"/>
        <v>0</v>
      </c>
      <c r="E3586" s="422">
        <f t="shared" si="830"/>
        <v>0</v>
      </c>
      <c r="F3586" s="422">
        <f t="shared" si="831"/>
        <v>0</v>
      </c>
      <c r="G3586" s="422">
        <f t="shared" si="832"/>
        <v>0</v>
      </c>
      <c r="H3586" s="22">
        <f t="shared" si="833"/>
        <v>0</v>
      </c>
      <c r="I3586" s="116">
        <v>0</v>
      </c>
      <c r="J3586" s="116">
        <v>0</v>
      </c>
      <c r="K3586" s="116">
        <v>0</v>
      </c>
      <c r="L3586" s="116">
        <v>0</v>
      </c>
      <c r="M3586" s="22">
        <f t="shared" si="834"/>
        <v>0</v>
      </c>
      <c r="N3586" s="116">
        <v>0</v>
      </c>
      <c r="O3586" s="116">
        <v>0</v>
      </c>
      <c r="P3586" s="116">
        <v>0</v>
      </c>
      <c r="Q3586" s="116">
        <v>0</v>
      </c>
      <c r="R3586" s="22">
        <f t="shared" si="835"/>
        <v>0</v>
      </c>
      <c r="S3586" s="116">
        <v>0</v>
      </c>
      <c r="T3586" s="116">
        <v>0</v>
      </c>
      <c r="U3586" s="116">
        <v>0</v>
      </c>
      <c r="V3586" s="116">
        <v>0</v>
      </c>
      <c r="W3586" s="22">
        <f t="shared" si="836"/>
        <v>0</v>
      </c>
      <c r="X3586" s="22">
        <f t="shared" si="837"/>
        <v>0</v>
      </c>
      <c r="Y3586" s="22">
        <f ca="1">OFFSET('Cost Study'!$B$7,'Operations Support'!$C3586,'Operations Support'!$B3586)*$H3586</f>
        <v>0</v>
      </c>
      <c r="Z3586" s="23">
        <f ca="1">Y3586*'Cost Study'!$B$31</f>
        <v>0</v>
      </c>
      <c r="AA3586" s="23">
        <f ca="1">IF(A3586=10298,1.51,1)*IF($B3586&lt;3,$D3586*'Cost Study'!$B$32*OFFSET('Cost Study'!$B$7,'Operations Support'!$C3586,'Operations Support'!$B3586),0)</f>
        <v>0</v>
      </c>
      <c r="AB3586" s="24">
        <f ca="1">AA3586*'Cost Study'!$B$31</f>
        <v>0</v>
      </c>
      <c r="AC3586" s="23">
        <f ca="1">Y3586*'Cost Study'!$B$31</f>
        <v>0</v>
      </c>
      <c r="AD3586" s="24">
        <f ca="1">AA3586*'Cost Study'!$B$31</f>
        <v>0</v>
      </c>
      <c r="AE3586" s="377">
        <f t="shared" ca="1" si="838"/>
        <v>0</v>
      </c>
      <c r="AF3586" s="377">
        <f t="shared" ca="1" si="839"/>
        <v>0</v>
      </c>
      <c r="AH3586" s="688">
        <f>IFERROR($H3586/SUMIF($A:$A,$A3586,$H:$H)*SUMIF(Summary!$A$110:$A$186,$A3586,Summary!$P$110:$P$186),0)</f>
        <v>0</v>
      </c>
      <c r="AI3586" s="689">
        <f t="shared" ca="1" si="840"/>
        <v>0</v>
      </c>
      <c r="AJ3586" s="688">
        <f>IFERROR(H3586/SUMIF(A:A,A3586,H:H)*SUMIF(Summary!$A$110:$A$186,'Operations Support'!A3586,Summary!$Q$110:$Q$186),0)</f>
        <v>0</v>
      </c>
      <c r="AK3586" s="688">
        <f t="shared" ca="1" si="841"/>
        <v>0</v>
      </c>
      <c r="AM3586" s="688">
        <f>IFERROR($H3586/SUMIF($A:$A,$A3586,$H:$H)*SUMIF(Summary!$A$230:$A$266,$A3586,Summary!$P$230:$P$266),0)</f>
        <v>0</v>
      </c>
      <c r="AN3586" s="688">
        <f>IFERROR($H3586/SUMIF($A:$A,$A3586,$H:$H)*(SUMIF(Summary!$A$230:$A$266,$A3586,Summary!$L$230:$L$266)+SUMIF(Summary!$A$281:$A$317,$A3586,Summary!$L$281:$L$317))-AM3586,0)</f>
        <v>0</v>
      </c>
      <c r="AO3586" s="688">
        <f>IFERROR($H3586/SUMIF($A:$A,$A3586,$H:$H)*SUMIF(Summary!$A$230:$A$266,$A3586,Summary!$Q$230:$Q$266),0)</f>
        <v>0</v>
      </c>
      <c r="AP3586" s="688">
        <f>IFERROR($H3586/SUMIF($A:$A,$A3586,$H:$H)*(SUMIF(Summary!$A$230:$A$266,$A3586,Summary!$L$230:$L$266)+SUMIF(Summary!$A$281:$A$317,$A3586,Summary!$L$281:$L$317))-AO3586,0)</f>
        <v>0</v>
      </c>
      <c r="AQ3586" s="306"/>
      <c r="AR3586" s="688">
        <f t="shared" ca="1" si="842"/>
        <v>0</v>
      </c>
      <c r="AS3586" s="688">
        <f t="shared" ca="1" si="843"/>
        <v>0</v>
      </c>
    </row>
    <row r="3587" spans="1:45" x14ac:dyDescent="0.2">
      <c r="A3587" s="423">
        <v>42295</v>
      </c>
      <c r="B3587" s="424">
        <v>1</v>
      </c>
      <c r="C3587" s="425" t="s">
        <v>312</v>
      </c>
      <c r="D3587" s="422">
        <f t="shared" si="829"/>
        <v>0</v>
      </c>
      <c r="E3587" s="422">
        <f t="shared" si="830"/>
        <v>0</v>
      </c>
      <c r="F3587" s="422">
        <f t="shared" si="831"/>
        <v>0</v>
      </c>
      <c r="G3587" s="422">
        <f t="shared" si="832"/>
        <v>0</v>
      </c>
      <c r="H3587" s="22">
        <f t="shared" si="833"/>
        <v>0</v>
      </c>
      <c r="I3587" s="116">
        <v>0</v>
      </c>
      <c r="J3587" s="116">
        <v>0</v>
      </c>
      <c r="K3587" s="116">
        <v>0</v>
      </c>
      <c r="L3587" s="116">
        <v>0</v>
      </c>
      <c r="M3587" s="22">
        <f t="shared" si="834"/>
        <v>0</v>
      </c>
      <c r="N3587" s="116">
        <v>0</v>
      </c>
      <c r="O3587" s="116">
        <v>0</v>
      </c>
      <c r="P3587" s="116">
        <v>0</v>
      </c>
      <c r="Q3587" s="116">
        <v>0</v>
      </c>
      <c r="R3587" s="22">
        <f t="shared" si="835"/>
        <v>0</v>
      </c>
      <c r="S3587" s="116">
        <v>0</v>
      </c>
      <c r="T3587" s="116">
        <v>0</v>
      </c>
      <c r="U3587" s="116">
        <v>0</v>
      </c>
      <c r="V3587" s="116">
        <v>0</v>
      </c>
      <c r="W3587" s="22">
        <f t="shared" si="836"/>
        <v>0</v>
      </c>
      <c r="X3587" s="22">
        <f t="shared" si="837"/>
        <v>0</v>
      </c>
      <c r="Y3587" s="22">
        <f ca="1">OFFSET('Cost Study'!$B$7,'Operations Support'!$C3587,'Operations Support'!$B3587)*$H3587</f>
        <v>0</v>
      </c>
      <c r="Z3587" s="23">
        <f ca="1">Y3587*'Cost Study'!$B$31</f>
        <v>0</v>
      </c>
      <c r="AA3587" s="23">
        <f ca="1">IF(A3587=10298,1.51,1)*IF($B3587&lt;3,$D3587*'Cost Study'!$B$32*OFFSET('Cost Study'!$B$7,'Operations Support'!$C3587,'Operations Support'!$B3587),0)</f>
        <v>0</v>
      </c>
      <c r="AB3587" s="24">
        <f ca="1">AA3587*'Cost Study'!$B$31</f>
        <v>0</v>
      </c>
      <c r="AC3587" s="23">
        <f ca="1">Y3587*'Cost Study'!$B$31</f>
        <v>0</v>
      </c>
      <c r="AD3587" s="24">
        <f ca="1">AA3587*'Cost Study'!$B$31</f>
        <v>0</v>
      </c>
      <c r="AE3587" s="377">
        <f t="shared" ca="1" si="838"/>
        <v>0</v>
      </c>
      <c r="AF3587" s="377">
        <f t="shared" ca="1" si="839"/>
        <v>0</v>
      </c>
      <c r="AH3587" s="688">
        <f>IFERROR($H3587/SUMIF($A:$A,$A3587,$H:$H)*SUMIF(Summary!$A$110:$A$186,$A3587,Summary!$P$110:$P$186),0)</f>
        <v>0</v>
      </c>
      <c r="AI3587" s="689">
        <f t="shared" ca="1" si="840"/>
        <v>0</v>
      </c>
      <c r="AJ3587" s="688">
        <f>IFERROR(H3587/SUMIF(A:A,A3587,H:H)*SUMIF(Summary!$A$110:$A$186,'Operations Support'!A3587,Summary!$Q$110:$Q$186),0)</f>
        <v>0</v>
      </c>
      <c r="AK3587" s="688">
        <f t="shared" ca="1" si="841"/>
        <v>0</v>
      </c>
      <c r="AM3587" s="688">
        <f>IFERROR($H3587/SUMIF($A:$A,$A3587,$H:$H)*SUMIF(Summary!$A$230:$A$266,$A3587,Summary!$P$230:$P$266),0)</f>
        <v>0</v>
      </c>
      <c r="AN3587" s="688">
        <f>IFERROR($H3587/SUMIF($A:$A,$A3587,$H:$H)*(SUMIF(Summary!$A$230:$A$266,$A3587,Summary!$L$230:$L$266)+SUMIF(Summary!$A$281:$A$317,$A3587,Summary!$L$281:$L$317))-AM3587,0)</f>
        <v>0</v>
      </c>
      <c r="AO3587" s="688">
        <f>IFERROR($H3587/SUMIF($A:$A,$A3587,$H:$H)*SUMIF(Summary!$A$230:$A$266,$A3587,Summary!$Q$230:$Q$266),0)</f>
        <v>0</v>
      </c>
      <c r="AP3587" s="688">
        <f>IFERROR($H3587/SUMIF($A:$A,$A3587,$H:$H)*(SUMIF(Summary!$A$230:$A$266,$A3587,Summary!$L$230:$L$266)+SUMIF(Summary!$A$281:$A$317,$A3587,Summary!$L$281:$L$317))-AO3587,0)</f>
        <v>0</v>
      </c>
      <c r="AQ3587" s="306"/>
      <c r="AR3587" s="688">
        <f t="shared" ca="1" si="842"/>
        <v>0</v>
      </c>
      <c r="AS3587" s="688">
        <f t="shared" ca="1" si="843"/>
        <v>0</v>
      </c>
    </row>
    <row r="3588" spans="1:45" x14ac:dyDescent="0.2">
      <c r="A3588" s="423">
        <v>42295</v>
      </c>
      <c r="B3588" s="424">
        <v>1</v>
      </c>
      <c r="C3588" s="425" t="s">
        <v>313</v>
      </c>
      <c r="D3588" s="422">
        <f t="shared" si="829"/>
        <v>0</v>
      </c>
      <c r="E3588" s="422">
        <f t="shared" si="830"/>
        <v>0</v>
      </c>
      <c r="F3588" s="422">
        <f t="shared" si="831"/>
        <v>0</v>
      </c>
      <c r="G3588" s="422">
        <f t="shared" si="832"/>
        <v>0</v>
      </c>
      <c r="H3588" s="22">
        <f t="shared" si="833"/>
        <v>0</v>
      </c>
      <c r="I3588" s="116">
        <v>0</v>
      </c>
      <c r="J3588" s="116">
        <v>0</v>
      </c>
      <c r="K3588" s="116">
        <v>0</v>
      </c>
      <c r="L3588" s="116">
        <v>0</v>
      </c>
      <c r="M3588" s="22">
        <f t="shared" si="834"/>
        <v>0</v>
      </c>
      <c r="N3588" s="116">
        <v>0</v>
      </c>
      <c r="O3588" s="116">
        <v>0</v>
      </c>
      <c r="P3588" s="116">
        <v>0</v>
      </c>
      <c r="Q3588" s="116">
        <v>0</v>
      </c>
      <c r="R3588" s="22">
        <f t="shared" si="835"/>
        <v>0</v>
      </c>
      <c r="S3588" s="116">
        <v>0</v>
      </c>
      <c r="T3588" s="116">
        <v>0</v>
      </c>
      <c r="U3588" s="116">
        <v>0</v>
      </c>
      <c r="V3588" s="116">
        <v>0</v>
      </c>
      <c r="W3588" s="22">
        <f t="shared" si="836"/>
        <v>0</v>
      </c>
      <c r="X3588" s="22">
        <f t="shared" si="837"/>
        <v>0</v>
      </c>
      <c r="Y3588" s="22">
        <f ca="1">OFFSET('Cost Study'!$B$7,'Operations Support'!$C3588,'Operations Support'!$B3588)*$H3588</f>
        <v>0</v>
      </c>
      <c r="Z3588" s="23">
        <f ca="1">Y3588*'Cost Study'!$B$31</f>
        <v>0</v>
      </c>
      <c r="AA3588" s="23">
        <f ca="1">IF(A3588=10298,1.51,1)*IF($B3588&lt;3,$D3588*'Cost Study'!$B$32*OFFSET('Cost Study'!$B$7,'Operations Support'!$C3588,'Operations Support'!$B3588),0)</f>
        <v>0</v>
      </c>
      <c r="AB3588" s="24">
        <f ca="1">AA3588*'Cost Study'!$B$31</f>
        <v>0</v>
      </c>
      <c r="AC3588" s="23">
        <f ca="1">Y3588*'Cost Study'!$B$31</f>
        <v>0</v>
      </c>
      <c r="AD3588" s="24">
        <f ca="1">AA3588*'Cost Study'!$B$31</f>
        <v>0</v>
      </c>
      <c r="AE3588" s="377">
        <f t="shared" ca="1" si="838"/>
        <v>0</v>
      </c>
      <c r="AF3588" s="377">
        <f t="shared" ca="1" si="839"/>
        <v>0</v>
      </c>
      <c r="AH3588" s="688">
        <f>IFERROR($H3588/SUMIF($A:$A,$A3588,$H:$H)*SUMIF(Summary!$A$110:$A$186,$A3588,Summary!$P$110:$P$186),0)</f>
        <v>0</v>
      </c>
      <c r="AI3588" s="689">
        <f t="shared" ca="1" si="840"/>
        <v>0</v>
      </c>
      <c r="AJ3588" s="688">
        <f>IFERROR(H3588/SUMIF(A:A,A3588,H:H)*SUMIF(Summary!$A$110:$A$186,'Operations Support'!A3588,Summary!$Q$110:$Q$186),0)</f>
        <v>0</v>
      </c>
      <c r="AK3588" s="688">
        <f t="shared" ca="1" si="841"/>
        <v>0</v>
      </c>
      <c r="AM3588" s="688">
        <f>IFERROR($H3588/SUMIF($A:$A,$A3588,$H:$H)*SUMIF(Summary!$A$230:$A$266,$A3588,Summary!$P$230:$P$266),0)</f>
        <v>0</v>
      </c>
      <c r="AN3588" s="688">
        <f>IFERROR($H3588/SUMIF($A:$A,$A3588,$H:$H)*(SUMIF(Summary!$A$230:$A$266,$A3588,Summary!$L$230:$L$266)+SUMIF(Summary!$A$281:$A$317,$A3588,Summary!$L$281:$L$317))-AM3588,0)</f>
        <v>0</v>
      </c>
      <c r="AO3588" s="688">
        <f>IFERROR($H3588/SUMIF($A:$A,$A3588,$H:$H)*SUMIF(Summary!$A$230:$A$266,$A3588,Summary!$Q$230:$Q$266),0)</f>
        <v>0</v>
      </c>
      <c r="AP3588" s="688">
        <f>IFERROR($H3588/SUMIF($A:$A,$A3588,$H:$H)*(SUMIF(Summary!$A$230:$A$266,$A3588,Summary!$L$230:$L$266)+SUMIF(Summary!$A$281:$A$317,$A3588,Summary!$L$281:$L$317))-AO3588,0)</f>
        <v>0</v>
      </c>
      <c r="AQ3588" s="306"/>
      <c r="AR3588" s="688">
        <f t="shared" ca="1" si="842"/>
        <v>0</v>
      </c>
      <c r="AS3588" s="688">
        <f t="shared" ca="1" si="843"/>
        <v>0</v>
      </c>
    </row>
    <row r="3589" spans="1:45" x14ac:dyDescent="0.2">
      <c r="A3589" s="423">
        <v>42295</v>
      </c>
      <c r="B3589" s="424">
        <v>1</v>
      </c>
      <c r="C3589" s="425" t="s">
        <v>314</v>
      </c>
      <c r="D3589" s="422">
        <f t="shared" ref="D3589:D3652" si="844">I3589+N3589+S3589</f>
        <v>0</v>
      </c>
      <c r="E3589" s="422">
        <f t="shared" ref="E3589:E3652" si="845">J3589+O3589+T3589</f>
        <v>0</v>
      </c>
      <c r="F3589" s="422">
        <f t="shared" ref="F3589:F3652" si="846">K3589+P3589+U3589</f>
        <v>0</v>
      </c>
      <c r="G3589" s="422">
        <f t="shared" ref="G3589:G3652" si="847">L3589+Q3589+V3589</f>
        <v>0</v>
      </c>
      <c r="H3589" s="22">
        <f t="shared" ref="H3589:H3652" si="848">(SUM(D3589:F3589)-G3589)*IF(A3589=10298,1.51,1)</f>
        <v>0</v>
      </c>
      <c r="I3589" s="116">
        <v>0</v>
      </c>
      <c r="J3589" s="116">
        <v>0</v>
      </c>
      <c r="K3589" s="116">
        <v>0</v>
      </c>
      <c r="L3589" s="116">
        <v>0</v>
      </c>
      <c r="M3589" s="22">
        <f t="shared" ref="M3589:M3652" si="849">SUM(I3589:K3589)-L3589</f>
        <v>0</v>
      </c>
      <c r="N3589" s="116">
        <v>0</v>
      </c>
      <c r="O3589" s="116">
        <v>0</v>
      </c>
      <c r="P3589" s="116">
        <v>0</v>
      </c>
      <c r="Q3589" s="116">
        <v>0</v>
      </c>
      <c r="R3589" s="22">
        <f t="shared" ref="R3589:R3652" si="850">SUM(N3589:P3589)-Q3589</f>
        <v>0</v>
      </c>
      <c r="S3589" s="116">
        <v>0</v>
      </c>
      <c r="T3589" s="116">
        <v>0</v>
      </c>
      <c r="U3589" s="116">
        <v>0</v>
      </c>
      <c r="V3589" s="116">
        <v>0</v>
      </c>
      <c r="W3589" s="22">
        <f t="shared" ref="W3589:W3652" si="851">SUM(S3589:U3589)-V3589</f>
        <v>0</v>
      </c>
      <c r="X3589" s="22">
        <f t="shared" ref="X3589:X3652" si="852">IF(OR(B3589=1,B3589=2),H3589/30,IF(OR(B3589=3,B3589=5),H3589/24,IF(B3589=4,H3589/18,0)))</f>
        <v>0</v>
      </c>
      <c r="Y3589" s="22">
        <f ca="1">OFFSET('Cost Study'!$B$7,'Operations Support'!$C3589,'Operations Support'!$B3589)*$H3589</f>
        <v>0</v>
      </c>
      <c r="Z3589" s="23">
        <f ca="1">Y3589*'Cost Study'!$B$31</f>
        <v>0</v>
      </c>
      <c r="AA3589" s="23">
        <f ca="1">IF(A3589=10298,1.51,1)*IF($B3589&lt;3,$D3589*'Cost Study'!$B$32*OFFSET('Cost Study'!$B$7,'Operations Support'!$C3589,'Operations Support'!$B3589),0)</f>
        <v>0</v>
      </c>
      <c r="AB3589" s="24">
        <f ca="1">AA3589*'Cost Study'!$B$31</f>
        <v>0</v>
      </c>
      <c r="AC3589" s="23">
        <f ca="1">Y3589*'Cost Study'!$B$31</f>
        <v>0</v>
      </c>
      <c r="AD3589" s="24">
        <f ca="1">AA3589*'Cost Study'!$B$31</f>
        <v>0</v>
      </c>
      <c r="AE3589" s="377">
        <f t="shared" ref="AE3589:AE3652" ca="1" si="853">Z3589+AB3589</f>
        <v>0</v>
      </c>
      <c r="AF3589" s="377">
        <f t="shared" ref="AF3589:AF3652" ca="1" si="854">AC3589+AD3589</f>
        <v>0</v>
      </c>
      <c r="AH3589" s="688">
        <f>IFERROR($H3589/SUMIF($A:$A,$A3589,$H:$H)*SUMIF(Summary!$A$110:$A$186,$A3589,Summary!$P$110:$P$186),0)</f>
        <v>0</v>
      </c>
      <c r="AI3589" s="689">
        <f t="shared" ca="1" si="840"/>
        <v>0</v>
      </c>
      <c r="AJ3589" s="688">
        <f>IFERROR(H3589/SUMIF(A:A,A3589,H:H)*SUMIF(Summary!$A$110:$A$186,'Operations Support'!A3589,Summary!$Q$110:$Q$186),0)</f>
        <v>0</v>
      </c>
      <c r="AK3589" s="688">
        <f t="shared" ca="1" si="841"/>
        <v>0</v>
      </c>
      <c r="AM3589" s="688">
        <f>IFERROR($H3589/SUMIF($A:$A,$A3589,$H:$H)*SUMIF(Summary!$A$230:$A$266,$A3589,Summary!$P$230:$P$266),0)</f>
        <v>0</v>
      </c>
      <c r="AN3589" s="688">
        <f>IFERROR($H3589/SUMIF($A:$A,$A3589,$H:$H)*(SUMIF(Summary!$A$230:$A$266,$A3589,Summary!$L$230:$L$266)+SUMIF(Summary!$A$281:$A$317,$A3589,Summary!$L$281:$L$317))-AM3589,0)</f>
        <v>0</v>
      </c>
      <c r="AO3589" s="688">
        <f>IFERROR($H3589/SUMIF($A:$A,$A3589,$H:$H)*SUMIF(Summary!$A$230:$A$266,$A3589,Summary!$Q$230:$Q$266),0)</f>
        <v>0</v>
      </c>
      <c r="AP3589" s="688">
        <f>IFERROR($H3589/SUMIF($A:$A,$A3589,$H:$H)*(SUMIF(Summary!$A$230:$A$266,$A3589,Summary!$L$230:$L$266)+SUMIF(Summary!$A$281:$A$317,$A3589,Summary!$L$281:$L$317))-AO3589,0)</f>
        <v>0</v>
      </c>
      <c r="AQ3589" s="306"/>
      <c r="AR3589" s="688">
        <f t="shared" ca="1" si="842"/>
        <v>0</v>
      </c>
      <c r="AS3589" s="688">
        <f t="shared" ca="1" si="843"/>
        <v>0</v>
      </c>
    </row>
    <row r="3590" spans="1:45" x14ac:dyDescent="0.2">
      <c r="A3590" s="423">
        <v>42295</v>
      </c>
      <c r="B3590" s="424">
        <v>1</v>
      </c>
      <c r="C3590" s="425" t="s">
        <v>315</v>
      </c>
      <c r="D3590" s="422">
        <f t="shared" si="844"/>
        <v>465</v>
      </c>
      <c r="E3590" s="422">
        <f t="shared" si="845"/>
        <v>78</v>
      </c>
      <c r="F3590" s="422">
        <f t="shared" si="846"/>
        <v>690</v>
      </c>
      <c r="G3590" s="422">
        <f t="shared" si="847"/>
        <v>0</v>
      </c>
      <c r="H3590" s="22">
        <f t="shared" si="848"/>
        <v>1233</v>
      </c>
      <c r="I3590" s="116">
        <v>156</v>
      </c>
      <c r="J3590" s="116">
        <v>24</v>
      </c>
      <c r="K3590" s="116">
        <v>249</v>
      </c>
      <c r="L3590" s="116">
        <v>0</v>
      </c>
      <c r="M3590" s="22">
        <f t="shared" si="849"/>
        <v>429</v>
      </c>
      <c r="N3590" s="116">
        <v>222</v>
      </c>
      <c r="O3590" s="116">
        <v>48</v>
      </c>
      <c r="P3590" s="116">
        <v>255</v>
      </c>
      <c r="Q3590" s="116">
        <v>0</v>
      </c>
      <c r="R3590" s="22">
        <f t="shared" si="850"/>
        <v>525</v>
      </c>
      <c r="S3590" s="116">
        <v>87</v>
      </c>
      <c r="T3590" s="116">
        <v>6</v>
      </c>
      <c r="U3590" s="116">
        <v>186</v>
      </c>
      <c r="V3590" s="116">
        <v>0</v>
      </c>
      <c r="W3590" s="22">
        <f t="shared" si="851"/>
        <v>279</v>
      </c>
      <c r="X3590" s="22">
        <f t="shared" si="852"/>
        <v>41.1</v>
      </c>
      <c r="Y3590" s="22">
        <f ca="1">OFFSET('Cost Study'!$B$7,'Operations Support'!$C3590,'Operations Support'!$B3590)*$H3590</f>
        <v>1393.29</v>
      </c>
      <c r="Z3590" s="23">
        <f ca="1">Y3590*'Cost Study'!$B$31</f>
        <v>77817.935440525776</v>
      </c>
      <c r="AA3590" s="23">
        <f ca="1">IF(A3590=10298,1.51,1)*IF($B3590&lt;3,$D3590*'Cost Study'!$B$32*OFFSET('Cost Study'!$B$7,'Operations Support'!$C3590,'Operations Support'!$B3590),0)</f>
        <v>52.544999999999995</v>
      </c>
      <c r="AB3590" s="24">
        <f ca="1">AA3590*'Cost Study'!$B$31</f>
        <v>2934.739657732724</v>
      </c>
      <c r="AC3590" s="23">
        <f ca="1">Y3590*'Cost Study'!$B$31</f>
        <v>77817.935440525776</v>
      </c>
      <c r="AD3590" s="24">
        <f ca="1">AA3590*'Cost Study'!$B$31</f>
        <v>2934.739657732724</v>
      </c>
      <c r="AE3590" s="377">
        <f t="shared" ca="1" si="853"/>
        <v>80752.675098258507</v>
      </c>
      <c r="AF3590" s="377">
        <f t="shared" ca="1" si="854"/>
        <v>80752.675098258507</v>
      </c>
      <c r="AH3590" s="688">
        <f>IFERROR($H3590/SUMIF($A:$A,$A3590,$H:$H)*SUMIF(Summary!$A$110:$A$186,$A3590,Summary!$P$110:$P$186),0)</f>
        <v>37130.007079254661</v>
      </c>
      <c r="AI3590" s="689">
        <f t="shared" ca="1" si="840"/>
        <v>43622.668019003846</v>
      </c>
      <c r="AJ3590" s="688">
        <f>IFERROR(H3590/SUMIF(A:A,A3590,H:H)*SUMIF(Summary!$A$110:$A$186,'Operations Support'!A3590,Summary!$Q$110:$Q$186),0)</f>
        <v>37256.74318941978</v>
      </c>
      <c r="AK3590" s="688">
        <f t="shared" ca="1" si="841"/>
        <v>43495.931908838727</v>
      </c>
      <c r="AM3590" s="688">
        <f>IFERROR($H3590/SUMIF($A:$A,$A3590,$H:$H)*SUMIF(Summary!$A$230:$A$266,$A3590,Summary!$P$230:$P$266),0)</f>
        <v>7025.0492106268366</v>
      </c>
      <c r="AN3590" s="688">
        <f>IFERROR($H3590/SUMIF($A:$A,$A3590,$H:$H)*(SUMIF(Summary!$A$230:$A$266,$A3590,Summary!$L$230:$L$266)+SUMIF(Summary!$A$281:$A$317,$A3590,Summary!$L$281:$L$317))-AM3590,0)</f>
        <v>48177.510530972468</v>
      </c>
      <c r="AO3590" s="688">
        <f>IFERROR($H3590/SUMIF($A:$A,$A3590,$H:$H)*SUMIF(Summary!$A$230:$A$266,$A3590,Summary!$Q$230:$Q$266),0)</f>
        <v>7049.0278597225124</v>
      </c>
      <c r="AP3590" s="688">
        <f>IFERROR($H3590/SUMIF($A:$A,$A3590,$H:$H)*(SUMIF(Summary!$A$230:$A$266,$A3590,Summary!$L$230:$L$266)+SUMIF(Summary!$A$281:$A$317,$A3590,Summary!$L$281:$L$317))-AO3590,0)</f>
        <v>48153.531881876792</v>
      </c>
      <c r="AQ3590" s="306"/>
      <c r="AR3590" s="688">
        <f t="shared" ca="1" si="842"/>
        <v>91800.178549976321</v>
      </c>
      <c r="AS3590" s="688">
        <f t="shared" ca="1" si="843"/>
        <v>91649.463790715527</v>
      </c>
    </row>
    <row r="3591" spans="1:45" x14ac:dyDescent="0.2">
      <c r="A3591" s="423">
        <v>42295</v>
      </c>
      <c r="B3591" s="424">
        <v>1</v>
      </c>
      <c r="C3591" s="425" t="s">
        <v>316</v>
      </c>
      <c r="D3591" s="422">
        <f t="shared" si="844"/>
        <v>0</v>
      </c>
      <c r="E3591" s="422">
        <f t="shared" si="845"/>
        <v>0</v>
      </c>
      <c r="F3591" s="422">
        <f t="shared" si="846"/>
        <v>0</v>
      </c>
      <c r="G3591" s="422">
        <f t="shared" si="847"/>
        <v>0</v>
      </c>
      <c r="H3591" s="22">
        <f t="shared" si="848"/>
        <v>0</v>
      </c>
      <c r="I3591" s="116">
        <v>0</v>
      </c>
      <c r="J3591" s="116">
        <v>0</v>
      </c>
      <c r="K3591" s="116">
        <v>0</v>
      </c>
      <c r="L3591" s="116">
        <v>0</v>
      </c>
      <c r="M3591" s="22">
        <f t="shared" si="849"/>
        <v>0</v>
      </c>
      <c r="N3591" s="116">
        <v>0</v>
      </c>
      <c r="O3591" s="116">
        <v>0</v>
      </c>
      <c r="P3591" s="116">
        <v>0</v>
      </c>
      <c r="Q3591" s="116">
        <v>0</v>
      </c>
      <c r="R3591" s="22">
        <f t="shared" si="850"/>
        <v>0</v>
      </c>
      <c r="S3591" s="116">
        <v>0</v>
      </c>
      <c r="T3591" s="116">
        <v>0</v>
      </c>
      <c r="U3591" s="116">
        <v>0</v>
      </c>
      <c r="V3591" s="116">
        <v>0</v>
      </c>
      <c r="W3591" s="22">
        <f t="shared" si="851"/>
        <v>0</v>
      </c>
      <c r="X3591" s="22">
        <f t="shared" si="852"/>
        <v>0</v>
      </c>
      <c r="Y3591" s="22">
        <f ca="1">OFFSET('Cost Study'!$B$7,'Operations Support'!$C3591,'Operations Support'!$B3591)*$H3591</f>
        <v>0</v>
      </c>
      <c r="Z3591" s="23">
        <f ca="1">Y3591*'Cost Study'!$B$31</f>
        <v>0</v>
      </c>
      <c r="AA3591" s="23">
        <f ca="1">IF(A3591=10298,1.51,1)*IF($B3591&lt;3,$D3591*'Cost Study'!$B$32*OFFSET('Cost Study'!$B$7,'Operations Support'!$C3591,'Operations Support'!$B3591),0)</f>
        <v>0</v>
      </c>
      <c r="AB3591" s="24">
        <f ca="1">AA3591*'Cost Study'!$B$31</f>
        <v>0</v>
      </c>
      <c r="AC3591" s="23">
        <f ca="1">Y3591*'Cost Study'!$B$31</f>
        <v>0</v>
      </c>
      <c r="AD3591" s="24">
        <f ca="1">AA3591*'Cost Study'!$B$31</f>
        <v>0</v>
      </c>
      <c r="AE3591" s="377">
        <f t="shared" ca="1" si="853"/>
        <v>0</v>
      </c>
      <c r="AF3591" s="377">
        <f t="shared" ca="1" si="854"/>
        <v>0</v>
      </c>
      <c r="AH3591" s="688">
        <f>IFERROR($H3591/SUMIF($A:$A,$A3591,$H:$H)*SUMIF(Summary!$A$110:$A$186,$A3591,Summary!$P$110:$P$186),0)</f>
        <v>0</v>
      </c>
      <c r="AI3591" s="689">
        <f t="shared" ca="1" si="840"/>
        <v>0</v>
      </c>
      <c r="AJ3591" s="688">
        <f>IFERROR(H3591/SUMIF(A:A,A3591,H:H)*SUMIF(Summary!$A$110:$A$186,'Operations Support'!A3591,Summary!$Q$110:$Q$186),0)</f>
        <v>0</v>
      </c>
      <c r="AK3591" s="688">
        <f t="shared" ca="1" si="841"/>
        <v>0</v>
      </c>
      <c r="AM3591" s="688">
        <f>IFERROR($H3591/SUMIF($A:$A,$A3591,$H:$H)*SUMIF(Summary!$A$230:$A$266,$A3591,Summary!$P$230:$P$266),0)</f>
        <v>0</v>
      </c>
      <c r="AN3591" s="688">
        <f>IFERROR($H3591/SUMIF($A:$A,$A3591,$H:$H)*(SUMIF(Summary!$A$230:$A$266,$A3591,Summary!$L$230:$L$266)+SUMIF(Summary!$A$281:$A$317,$A3591,Summary!$L$281:$L$317))-AM3591,0)</f>
        <v>0</v>
      </c>
      <c r="AO3591" s="688">
        <f>IFERROR($H3591/SUMIF($A:$A,$A3591,$H:$H)*SUMIF(Summary!$A$230:$A$266,$A3591,Summary!$Q$230:$Q$266),0)</f>
        <v>0</v>
      </c>
      <c r="AP3591" s="688">
        <f>IFERROR($H3591/SUMIF($A:$A,$A3591,$H:$H)*(SUMIF(Summary!$A$230:$A$266,$A3591,Summary!$L$230:$L$266)+SUMIF(Summary!$A$281:$A$317,$A3591,Summary!$L$281:$L$317))-AO3591,0)</f>
        <v>0</v>
      </c>
      <c r="AQ3591" s="306"/>
      <c r="AR3591" s="688">
        <f t="shared" ca="1" si="842"/>
        <v>0</v>
      </c>
      <c r="AS3591" s="688">
        <f t="shared" ca="1" si="843"/>
        <v>0</v>
      </c>
    </row>
    <row r="3592" spans="1:45" x14ac:dyDescent="0.2">
      <c r="A3592" s="423">
        <v>42295</v>
      </c>
      <c r="B3592" s="424">
        <v>1</v>
      </c>
      <c r="C3592" s="425" t="s">
        <v>317</v>
      </c>
      <c r="D3592" s="422">
        <f t="shared" si="844"/>
        <v>0</v>
      </c>
      <c r="E3592" s="422">
        <f t="shared" si="845"/>
        <v>0</v>
      </c>
      <c r="F3592" s="422">
        <f t="shared" si="846"/>
        <v>0</v>
      </c>
      <c r="G3592" s="422">
        <f t="shared" si="847"/>
        <v>0</v>
      </c>
      <c r="H3592" s="22">
        <f t="shared" si="848"/>
        <v>0</v>
      </c>
      <c r="I3592" s="116">
        <v>0</v>
      </c>
      <c r="J3592" s="116">
        <v>0</v>
      </c>
      <c r="K3592" s="116">
        <v>0</v>
      </c>
      <c r="L3592" s="116">
        <v>0</v>
      </c>
      <c r="M3592" s="22">
        <f t="shared" si="849"/>
        <v>0</v>
      </c>
      <c r="N3592" s="116">
        <v>0</v>
      </c>
      <c r="O3592" s="116">
        <v>0</v>
      </c>
      <c r="P3592" s="116">
        <v>0</v>
      </c>
      <c r="Q3592" s="116">
        <v>0</v>
      </c>
      <c r="R3592" s="22">
        <f t="shared" si="850"/>
        <v>0</v>
      </c>
      <c r="S3592" s="116">
        <v>0</v>
      </c>
      <c r="T3592" s="116">
        <v>0</v>
      </c>
      <c r="U3592" s="116">
        <v>0</v>
      </c>
      <c r="V3592" s="116">
        <v>0</v>
      </c>
      <c r="W3592" s="22">
        <f t="shared" si="851"/>
        <v>0</v>
      </c>
      <c r="X3592" s="22">
        <f t="shared" si="852"/>
        <v>0</v>
      </c>
      <c r="Y3592" s="22">
        <f ca="1">OFFSET('Cost Study'!$B$7,'Operations Support'!$C3592,'Operations Support'!$B3592)*$H3592</f>
        <v>0</v>
      </c>
      <c r="Z3592" s="23">
        <f ca="1">Y3592*'Cost Study'!$B$31</f>
        <v>0</v>
      </c>
      <c r="AA3592" s="23">
        <f ca="1">IF(A3592=10298,1.51,1)*IF($B3592&lt;3,$D3592*'Cost Study'!$B$32*OFFSET('Cost Study'!$B$7,'Operations Support'!$C3592,'Operations Support'!$B3592),0)</f>
        <v>0</v>
      </c>
      <c r="AB3592" s="24">
        <f ca="1">AA3592*'Cost Study'!$B$31</f>
        <v>0</v>
      </c>
      <c r="AC3592" s="23">
        <f ca="1">Y3592*'Cost Study'!$B$31</f>
        <v>0</v>
      </c>
      <c r="AD3592" s="24">
        <f ca="1">AA3592*'Cost Study'!$B$31</f>
        <v>0</v>
      </c>
      <c r="AE3592" s="377">
        <f t="shared" ca="1" si="853"/>
        <v>0</v>
      </c>
      <c r="AF3592" s="377">
        <f t="shared" ca="1" si="854"/>
        <v>0</v>
      </c>
      <c r="AH3592" s="688">
        <f>IFERROR($H3592/SUMIF($A:$A,$A3592,$H:$H)*SUMIF(Summary!$A$110:$A$186,$A3592,Summary!$P$110:$P$186),0)</f>
        <v>0</v>
      </c>
      <c r="AI3592" s="689">
        <f t="shared" ca="1" si="840"/>
        <v>0</v>
      </c>
      <c r="AJ3592" s="688">
        <f>IFERROR(H3592/SUMIF(A:A,A3592,H:H)*SUMIF(Summary!$A$110:$A$186,'Operations Support'!A3592,Summary!$Q$110:$Q$186),0)</f>
        <v>0</v>
      </c>
      <c r="AK3592" s="688">
        <f t="shared" ca="1" si="841"/>
        <v>0</v>
      </c>
      <c r="AM3592" s="688">
        <f>IFERROR($H3592/SUMIF($A:$A,$A3592,$H:$H)*SUMIF(Summary!$A$230:$A$266,$A3592,Summary!$P$230:$P$266),0)</f>
        <v>0</v>
      </c>
      <c r="AN3592" s="688">
        <f>IFERROR($H3592/SUMIF($A:$A,$A3592,$H:$H)*(SUMIF(Summary!$A$230:$A$266,$A3592,Summary!$L$230:$L$266)+SUMIF(Summary!$A$281:$A$317,$A3592,Summary!$L$281:$L$317))-AM3592,0)</f>
        <v>0</v>
      </c>
      <c r="AO3592" s="688">
        <f>IFERROR($H3592/SUMIF($A:$A,$A3592,$H:$H)*SUMIF(Summary!$A$230:$A$266,$A3592,Summary!$Q$230:$Q$266),0)</f>
        <v>0</v>
      </c>
      <c r="AP3592" s="688">
        <f>IFERROR($H3592/SUMIF($A:$A,$A3592,$H:$H)*(SUMIF(Summary!$A$230:$A$266,$A3592,Summary!$L$230:$L$266)+SUMIF(Summary!$A$281:$A$317,$A3592,Summary!$L$281:$L$317))-AO3592,0)</f>
        <v>0</v>
      </c>
      <c r="AQ3592" s="306"/>
      <c r="AR3592" s="688">
        <f t="shared" ca="1" si="842"/>
        <v>0</v>
      </c>
      <c r="AS3592" s="688">
        <f t="shared" ca="1" si="843"/>
        <v>0</v>
      </c>
    </row>
    <row r="3593" spans="1:45" x14ac:dyDescent="0.2">
      <c r="A3593" s="423">
        <v>42295</v>
      </c>
      <c r="B3593" s="424">
        <v>1</v>
      </c>
      <c r="C3593" s="425" t="s">
        <v>318</v>
      </c>
      <c r="D3593" s="422">
        <f t="shared" si="844"/>
        <v>42</v>
      </c>
      <c r="E3593" s="422">
        <f t="shared" si="845"/>
        <v>0</v>
      </c>
      <c r="F3593" s="422">
        <f t="shared" si="846"/>
        <v>123</v>
      </c>
      <c r="G3593" s="422">
        <f t="shared" si="847"/>
        <v>0</v>
      </c>
      <c r="H3593" s="22">
        <f t="shared" si="848"/>
        <v>165</v>
      </c>
      <c r="I3593" s="116">
        <v>15</v>
      </c>
      <c r="J3593" s="116">
        <v>0</v>
      </c>
      <c r="K3593" s="116">
        <v>87</v>
      </c>
      <c r="L3593" s="116">
        <v>0</v>
      </c>
      <c r="M3593" s="22">
        <f t="shared" si="849"/>
        <v>102</v>
      </c>
      <c r="N3593" s="116">
        <v>21</v>
      </c>
      <c r="O3593" s="116">
        <v>0</v>
      </c>
      <c r="P3593" s="116">
        <v>24</v>
      </c>
      <c r="Q3593" s="116">
        <v>0</v>
      </c>
      <c r="R3593" s="22">
        <f t="shared" si="850"/>
        <v>45</v>
      </c>
      <c r="S3593" s="116">
        <v>6</v>
      </c>
      <c r="T3593" s="116">
        <v>0</v>
      </c>
      <c r="U3593" s="116">
        <v>12</v>
      </c>
      <c r="V3593" s="116">
        <v>0</v>
      </c>
      <c r="W3593" s="22">
        <f t="shared" si="851"/>
        <v>18</v>
      </c>
      <c r="X3593" s="22">
        <f t="shared" si="852"/>
        <v>5.5</v>
      </c>
      <c r="Y3593" s="22">
        <f ca="1">OFFSET('Cost Study'!$B$7,'Operations Support'!$C3593,'Operations Support'!$B3593)*$H3593</f>
        <v>315.14999999999998</v>
      </c>
      <c r="Z3593" s="23">
        <f ca="1">Y3593*'Cost Study'!$B$31</f>
        <v>17601.735714805745</v>
      </c>
      <c r="AA3593" s="23">
        <f ca="1">IF(A3593=10298,1.51,1)*IF($B3593&lt;3,$D3593*'Cost Study'!$B$32*OFFSET('Cost Study'!$B$7,'Operations Support'!$C3593,'Operations Support'!$B3593),0)</f>
        <v>8.0220000000000002</v>
      </c>
      <c r="AB3593" s="24">
        <f ca="1">AA3593*'Cost Study'!$B$31</f>
        <v>448.04418183141905</v>
      </c>
      <c r="AC3593" s="23">
        <f ca="1">Y3593*'Cost Study'!$B$31</f>
        <v>17601.735714805745</v>
      </c>
      <c r="AD3593" s="24">
        <f ca="1">AA3593*'Cost Study'!$B$31</f>
        <v>448.04418183141905</v>
      </c>
      <c r="AE3593" s="377">
        <f t="shared" ca="1" si="853"/>
        <v>18049.779896637163</v>
      </c>
      <c r="AF3593" s="377">
        <f t="shared" ca="1" si="854"/>
        <v>18049.779896637163</v>
      </c>
      <c r="AH3593" s="688">
        <f>IFERROR($H3593/SUMIF($A:$A,$A3593,$H:$H)*SUMIF(Summary!$A$110:$A$186,$A3593,Summary!$P$110:$P$186),0)</f>
        <v>4968.7357405328621</v>
      </c>
      <c r="AI3593" s="689">
        <f t="shared" ca="1" si="840"/>
        <v>13081.044156104301</v>
      </c>
      <c r="AJ3593" s="688">
        <f>IFERROR(H3593/SUMIF(A:A,A3593,H:H)*SUMIF(Summary!$A$110:$A$186,'Operations Support'!A3593,Summary!$Q$110:$Q$186),0)</f>
        <v>4985.6955606279507</v>
      </c>
      <c r="AK3593" s="688">
        <f t="shared" ca="1" si="841"/>
        <v>13064.084336009211</v>
      </c>
      <c r="AM3593" s="688">
        <f>IFERROR($H3593/SUMIF($A:$A,$A3593,$H:$H)*SUMIF(Summary!$A$230:$A$266,$A3593,Summary!$P$230:$P$266),0)</f>
        <v>940.09174351454021</v>
      </c>
      <c r="AN3593" s="688">
        <f>IFERROR($H3593/SUMIF($A:$A,$A3593,$H:$H)*(SUMIF(Summary!$A$230:$A$266,$A3593,Summary!$L$230:$L$266)+SUMIF(Summary!$A$281:$A$317,$A3593,Summary!$L$281:$L$317))-AM3593,0)</f>
        <v>6447.1121148503307</v>
      </c>
      <c r="AO3593" s="688">
        <f>IFERROR($H3593/SUMIF($A:$A,$A3593,$H:$H)*SUMIF(Summary!$A$230:$A$266,$A3593,Summary!$Q$230:$Q$266),0)</f>
        <v>943.30056516967932</v>
      </c>
      <c r="AP3593" s="688">
        <f>IFERROR($H3593/SUMIF($A:$A,$A3593,$H:$H)*(SUMIF(Summary!$A$230:$A$266,$A3593,Summary!$L$230:$L$266)+SUMIF(Summary!$A$281:$A$317,$A3593,Summary!$L$281:$L$317))-AO3593,0)</f>
        <v>6443.9032931951915</v>
      </c>
      <c r="AQ3593" s="306"/>
      <c r="AR3593" s="688">
        <f t="shared" ca="1" si="842"/>
        <v>19528.156270954631</v>
      </c>
      <c r="AS3593" s="688">
        <f t="shared" ca="1" si="843"/>
        <v>19507.987629204403</v>
      </c>
    </row>
    <row r="3594" spans="1:45" x14ac:dyDescent="0.2">
      <c r="A3594" s="423">
        <v>42295</v>
      </c>
      <c r="B3594" s="424">
        <v>1</v>
      </c>
      <c r="C3594" s="425" t="s">
        <v>319</v>
      </c>
      <c r="D3594" s="422">
        <f t="shared" si="844"/>
        <v>12</v>
      </c>
      <c r="E3594" s="422">
        <f t="shared" si="845"/>
        <v>0</v>
      </c>
      <c r="F3594" s="422">
        <f t="shared" si="846"/>
        <v>9</v>
      </c>
      <c r="G3594" s="422">
        <f t="shared" si="847"/>
        <v>0</v>
      </c>
      <c r="H3594" s="22">
        <f t="shared" si="848"/>
        <v>21</v>
      </c>
      <c r="I3594" s="116">
        <v>9</v>
      </c>
      <c r="J3594" s="116">
        <v>0</v>
      </c>
      <c r="K3594" s="116">
        <v>6</v>
      </c>
      <c r="L3594" s="116">
        <v>0</v>
      </c>
      <c r="M3594" s="22">
        <f t="shared" si="849"/>
        <v>15</v>
      </c>
      <c r="N3594" s="116">
        <v>3</v>
      </c>
      <c r="O3594" s="116">
        <v>0</v>
      </c>
      <c r="P3594" s="116">
        <v>3</v>
      </c>
      <c r="Q3594" s="116">
        <v>0</v>
      </c>
      <c r="R3594" s="22">
        <f t="shared" si="850"/>
        <v>6</v>
      </c>
      <c r="S3594" s="116">
        <v>0</v>
      </c>
      <c r="T3594" s="116">
        <v>0</v>
      </c>
      <c r="U3594" s="116">
        <v>0</v>
      </c>
      <c r="V3594" s="116">
        <v>0</v>
      </c>
      <c r="W3594" s="22">
        <f t="shared" si="851"/>
        <v>0</v>
      </c>
      <c r="X3594" s="22">
        <f t="shared" si="852"/>
        <v>0.7</v>
      </c>
      <c r="Y3594" s="22">
        <f ca="1">OFFSET('Cost Study'!$B$7,'Operations Support'!$C3594,'Operations Support'!$B3594)*$H3594</f>
        <v>28.770000000000003</v>
      </c>
      <c r="Z3594" s="23">
        <f ca="1">Y3594*'Cost Study'!$B$31</f>
        <v>1606.8600238456654</v>
      </c>
      <c r="AA3594" s="23">
        <f ca="1">IF(A3594=10298,1.51,1)*IF($B3594&lt;3,$D3594*'Cost Study'!$B$32*OFFSET('Cost Study'!$B$7,'Operations Support'!$C3594,'Operations Support'!$B3594),0)</f>
        <v>1.6440000000000003</v>
      </c>
      <c r="AB3594" s="24">
        <f ca="1">AA3594*'Cost Study'!$B$31</f>
        <v>91.820572791180894</v>
      </c>
      <c r="AC3594" s="23">
        <f ca="1">Y3594*'Cost Study'!$B$31</f>
        <v>1606.8600238456654</v>
      </c>
      <c r="AD3594" s="24">
        <f ca="1">AA3594*'Cost Study'!$B$31</f>
        <v>91.820572791180894</v>
      </c>
      <c r="AE3594" s="377">
        <f t="shared" ca="1" si="853"/>
        <v>1698.6805966368463</v>
      </c>
      <c r="AF3594" s="377">
        <f t="shared" ca="1" si="854"/>
        <v>1698.6805966368463</v>
      </c>
      <c r="AH3594" s="688">
        <f>IFERROR($H3594/SUMIF($A:$A,$A3594,$H:$H)*SUMIF(Summary!$A$110:$A$186,$A3594,Summary!$P$110:$P$186),0)</f>
        <v>632.38454879509152</v>
      </c>
      <c r="AI3594" s="689">
        <f t="shared" ca="1" si="840"/>
        <v>1066.2960478417549</v>
      </c>
      <c r="AJ3594" s="688">
        <f>IFERROR(H3594/SUMIF(A:A,A3594,H:H)*SUMIF(Summary!$A$110:$A$186,'Operations Support'!A3594,Summary!$Q$110:$Q$186),0)</f>
        <v>634.54307135264821</v>
      </c>
      <c r="AK3594" s="688">
        <f t="shared" ca="1" si="841"/>
        <v>1064.1375252841981</v>
      </c>
      <c r="AM3594" s="688">
        <f>IFERROR($H3594/SUMIF($A:$A,$A3594,$H:$H)*SUMIF(Summary!$A$230:$A$266,$A3594,Summary!$P$230:$P$266),0)</f>
        <v>119.64804008366875</v>
      </c>
      <c r="AN3594" s="688">
        <f>IFERROR($H3594/SUMIF($A:$A,$A3594,$H:$H)*(SUMIF(Summary!$A$230:$A$266,$A3594,Summary!$L$230:$L$266)+SUMIF(Summary!$A$281:$A$317,$A3594,Summary!$L$281:$L$317))-AM3594,0)</f>
        <v>820.54154189004203</v>
      </c>
      <c r="AO3594" s="688">
        <f>IFERROR($H3594/SUMIF($A:$A,$A3594,$H:$H)*SUMIF(Summary!$A$230:$A$266,$A3594,Summary!$Q$230:$Q$266),0)</f>
        <v>120.05643556705009</v>
      </c>
      <c r="AP3594" s="688">
        <f>IFERROR($H3594/SUMIF($A:$A,$A3594,$H:$H)*(SUMIF(Summary!$A$230:$A$266,$A3594,Summary!$L$230:$L$266)+SUMIF(Summary!$A$281:$A$317,$A3594,Summary!$L$281:$L$317))-AO3594,0)</f>
        <v>820.13314640666067</v>
      </c>
      <c r="AQ3594" s="306"/>
      <c r="AR3594" s="688">
        <f t="shared" ca="1" si="842"/>
        <v>1886.8375897317969</v>
      </c>
      <c r="AS3594" s="688">
        <f t="shared" ca="1" si="843"/>
        <v>1884.2706716908588</v>
      </c>
    </row>
    <row r="3595" spans="1:45" x14ac:dyDescent="0.2">
      <c r="A3595" s="423">
        <v>42295</v>
      </c>
      <c r="B3595" s="424">
        <v>1</v>
      </c>
      <c r="C3595" s="425" t="s">
        <v>320</v>
      </c>
      <c r="D3595" s="422">
        <f t="shared" si="844"/>
        <v>0</v>
      </c>
      <c r="E3595" s="422">
        <f t="shared" si="845"/>
        <v>0</v>
      </c>
      <c r="F3595" s="422">
        <f t="shared" si="846"/>
        <v>0</v>
      </c>
      <c r="G3595" s="422">
        <f t="shared" si="847"/>
        <v>0</v>
      </c>
      <c r="H3595" s="22">
        <f t="shared" si="848"/>
        <v>0</v>
      </c>
      <c r="I3595" s="116">
        <v>0</v>
      </c>
      <c r="J3595" s="116">
        <v>0</v>
      </c>
      <c r="K3595" s="116">
        <v>0</v>
      </c>
      <c r="L3595" s="116">
        <v>0</v>
      </c>
      <c r="M3595" s="22">
        <f t="shared" si="849"/>
        <v>0</v>
      </c>
      <c r="N3595" s="116">
        <v>0</v>
      </c>
      <c r="O3595" s="116">
        <v>0</v>
      </c>
      <c r="P3595" s="116">
        <v>0</v>
      </c>
      <c r="Q3595" s="116">
        <v>0</v>
      </c>
      <c r="R3595" s="22">
        <f t="shared" si="850"/>
        <v>0</v>
      </c>
      <c r="S3595" s="116">
        <v>0</v>
      </c>
      <c r="T3595" s="116">
        <v>0</v>
      </c>
      <c r="U3595" s="116">
        <v>0</v>
      </c>
      <c r="V3595" s="116">
        <v>0</v>
      </c>
      <c r="W3595" s="22">
        <f t="shared" si="851"/>
        <v>0</v>
      </c>
      <c r="X3595" s="22">
        <f t="shared" si="852"/>
        <v>0</v>
      </c>
      <c r="Y3595" s="22">
        <f ca="1">OFFSET('Cost Study'!$B$7,'Operations Support'!$C3595,'Operations Support'!$B3595)*$H3595</f>
        <v>0</v>
      </c>
      <c r="Z3595" s="23">
        <f ca="1">Y3595*'Cost Study'!$B$31</f>
        <v>0</v>
      </c>
      <c r="AA3595" s="23">
        <f ca="1">IF(A3595=10298,1.51,1)*IF($B3595&lt;3,$D3595*'Cost Study'!$B$32*OFFSET('Cost Study'!$B$7,'Operations Support'!$C3595,'Operations Support'!$B3595),0)</f>
        <v>0</v>
      </c>
      <c r="AB3595" s="24">
        <f ca="1">AA3595*'Cost Study'!$B$31</f>
        <v>0</v>
      </c>
      <c r="AC3595" s="23">
        <f ca="1">Y3595*'Cost Study'!$B$31</f>
        <v>0</v>
      </c>
      <c r="AD3595" s="24">
        <f ca="1">AA3595*'Cost Study'!$B$31</f>
        <v>0</v>
      </c>
      <c r="AE3595" s="377">
        <f t="shared" ca="1" si="853"/>
        <v>0</v>
      </c>
      <c r="AF3595" s="377">
        <f t="shared" ca="1" si="854"/>
        <v>0</v>
      </c>
      <c r="AH3595" s="688">
        <f>IFERROR($H3595/SUMIF($A:$A,$A3595,$H:$H)*SUMIF(Summary!$A$110:$A$186,$A3595,Summary!$P$110:$P$186),0)</f>
        <v>0</v>
      </c>
      <c r="AI3595" s="689">
        <f t="shared" ca="1" si="840"/>
        <v>0</v>
      </c>
      <c r="AJ3595" s="688">
        <f>IFERROR(H3595/SUMIF(A:A,A3595,H:H)*SUMIF(Summary!$A$110:$A$186,'Operations Support'!A3595,Summary!$Q$110:$Q$186),0)</f>
        <v>0</v>
      </c>
      <c r="AK3595" s="688">
        <f t="shared" ca="1" si="841"/>
        <v>0</v>
      </c>
      <c r="AM3595" s="688">
        <f>IFERROR($H3595/SUMIF($A:$A,$A3595,$H:$H)*SUMIF(Summary!$A$230:$A$266,$A3595,Summary!$P$230:$P$266),0)</f>
        <v>0</v>
      </c>
      <c r="AN3595" s="688">
        <f>IFERROR($H3595/SUMIF($A:$A,$A3595,$H:$H)*(SUMIF(Summary!$A$230:$A$266,$A3595,Summary!$L$230:$L$266)+SUMIF(Summary!$A$281:$A$317,$A3595,Summary!$L$281:$L$317))-AM3595,0)</f>
        <v>0</v>
      </c>
      <c r="AO3595" s="688">
        <f>IFERROR($H3595/SUMIF($A:$A,$A3595,$H:$H)*SUMIF(Summary!$A$230:$A$266,$A3595,Summary!$Q$230:$Q$266),0)</f>
        <v>0</v>
      </c>
      <c r="AP3595" s="688">
        <f>IFERROR($H3595/SUMIF($A:$A,$A3595,$H:$H)*(SUMIF(Summary!$A$230:$A$266,$A3595,Summary!$L$230:$L$266)+SUMIF(Summary!$A$281:$A$317,$A3595,Summary!$L$281:$L$317))-AO3595,0)</f>
        <v>0</v>
      </c>
      <c r="AQ3595" s="306"/>
      <c r="AR3595" s="688">
        <f t="shared" ca="1" si="842"/>
        <v>0</v>
      </c>
      <c r="AS3595" s="688">
        <f t="shared" ca="1" si="843"/>
        <v>0</v>
      </c>
    </row>
    <row r="3596" spans="1:45" x14ac:dyDescent="0.2">
      <c r="A3596" s="423">
        <v>42295</v>
      </c>
      <c r="B3596" s="424">
        <v>2</v>
      </c>
      <c r="C3596" s="425" t="s">
        <v>300</v>
      </c>
      <c r="D3596" s="422">
        <f t="shared" si="844"/>
        <v>5590</v>
      </c>
      <c r="E3596" s="422">
        <f t="shared" si="845"/>
        <v>186</v>
      </c>
      <c r="F3596" s="422">
        <f t="shared" si="846"/>
        <v>6123</v>
      </c>
      <c r="G3596" s="422">
        <f t="shared" si="847"/>
        <v>0</v>
      </c>
      <c r="H3596" s="22">
        <f t="shared" si="848"/>
        <v>11899</v>
      </c>
      <c r="I3596" s="116">
        <v>2203</v>
      </c>
      <c r="J3596" s="116">
        <v>72</v>
      </c>
      <c r="K3596" s="116">
        <v>2720</v>
      </c>
      <c r="L3596" s="116">
        <v>0</v>
      </c>
      <c r="M3596" s="22">
        <f t="shared" si="849"/>
        <v>4995</v>
      </c>
      <c r="N3596" s="116">
        <v>2022</v>
      </c>
      <c r="O3596" s="116">
        <v>57</v>
      </c>
      <c r="P3596" s="116">
        <v>2257</v>
      </c>
      <c r="Q3596" s="116">
        <v>0</v>
      </c>
      <c r="R3596" s="22">
        <f t="shared" si="850"/>
        <v>4336</v>
      </c>
      <c r="S3596" s="116">
        <v>1365</v>
      </c>
      <c r="T3596" s="116">
        <v>57</v>
      </c>
      <c r="U3596" s="116">
        <v>1146</v>
      </c>
      <c r="V3596" s="116">
        <v>0</v>
      </c>
      <c r="W3596" s="22">
        <f t="shared" si="851"/>
        <v>2568</v>
      </c>
      <c r="X3596" s="22">
        <f t="shared" si="852"/>
        <v>396.63333333333333</v>
      </c>
      <c r="Y3596" s="22">
        <f ca="1">OFFSET('Cost Study'!$B$7,'Operations Support'!$C3596,'Operations Support'!$B3596)*$H3596</f>
        <v>20823.25</v>
      </c>
      <c r="Z3596" s="23">
        <f ca="1">Y3596*'Cost Study'!$B$31</f>
        <v>1163018.6997408497</v>
      </c>
      <c r="AA3596" s="23">
        <f ca="1">IF(A3596=10298,1.51,1)*IF($B3596&lt;3,$D3596*'Cost Study'!$B$32*OFFSET('Cost Study'!$B$7,'Operations Support'!$C3596,'Operations Support'!$B3596),0)</f>
        <v>978.25</v>
      </c>
      <c r="AB3596" s="24">
        <f ca="1">AA3596*'Cost Study'!$B$31</f>
        <v>54637.150445847132</v>
      </c>
      <c r="AC3596" s="23">
        <f ca="1">Y3596*'Cost Study'!$B$31</f>
        <v>1163018.6997408497</v>
      </c>
      <c r="AD3596" s="24">
        <f ca="1">AA3596*'Cost Study'!$B$31</f>
        <v>54637.150445847132</v>
      </c>
      <c r="AE3596" s="377">
        <f t="shared" ca="1" si="853"/>
        <v>1217655.8501866967</v>
      </c>
      <c r="AF3596" s="377">
        <f t="shared" ca="1" si="854"/>
        <v>1217655.8501866967</v>
      </c>
      <c r="AH3596" s="688">
        <f>IFERROR($H3596/SUMIF($A:$A,$A3596,$H:$H)*SUMIF(Summary!$A$110:$A$186,$A3596,Summary!$P$110:$P$186),0)</f>
        <v>358321.13076727587</v>
      </c>
      <c r="AI3596" s="689">
        <f t="shared" ca="1" si="840"/>
        <v>859334.71941942093</v>
      </c>
      <c r="AJ3596" s="688">
        <f>IFERROR(H3596/SUMIF(A:A,A3596,H:H)*SUMIF(Summary!$A$110:$A$186,'Operations Support'!A3596,Summary!$Q$110:$Q$186),0)</f>
        <v>359544.1907631029</v>
      </c>
      <c r="AK3596" s="688">
        <f t="shared" ca="1" si="841"/>
        <v>858111.6594235939</v>
      </c>
      <c r="AM3596" s="688">
        <f>IFERROR($H3596/SUMIF($A:$A,$A3596,$H:$H)*SUMIF(Summary!$A$230:$A$266,$A3596,Summary!$P$230:$P$266),0)</f>
        <v>67794.858521694012</v>
      </c>
      <c r="AN3596" s="688">
        <f>IFERROR($H3596/SUMIF($A:$A,$A3596,$H:$H)*(SUMIF(Summary!$A$230:$A$266,$A3596,Summary!$L$230:$L$266)+SUMIF(Summary!$A$281:$A$317,$A3596,Summary!$L$281:$L$317))-AM3596,0)</f>
        <v>464934.46699760045</v>
      </c>
      <c r="AO3596" s="688">
        <f>IFERROR($H3596/SUMIF($A:$A,$A3596,$H:$H)*SUMIF(Summary!$A$230:$A$266,$A3596,Summary!$Q$230:$Q$266),0)</f>
        <v>68026.263181539471</v>
      </c>
      <c r="AP3596" s="688">
        <f>IFERROR($H3596/SUMIF($A:$A,$A3596,$H:$H)*(SUMIF(Summary!$A$230:$A$266,$A3596,Summary!$L$230:$L$266)+SUMIF(Summary!$A$281:$A$317,$A3596,Summary!$L$281:$L$317))-AO3596,0)</f>
        <v>464703.06233775499</v>
      </c>
      <c r="AQ3596" s="306"/>
      <c r="AR3596" s="688">
        <f t="shared" ca="1" si="842"/>
        <v>1324269.1864170213</v>
      </c>
      <c r="AS3596" s="688">
        <f t="shared" ca="1" si="843"/>
        <v>1322814.7217613489</v>
      </c>
    </row>
    <row r="3597" spans="1:45" x14ac:dyDescent="0.2">
      <c r="A3597" s="423">
        <v>42295</v>
      </c>
      <c r="B3597" s="424">
        <v>2</v>
      </c>
      <c r="C3597" s="425" t="s">
        <v>301</v>
      </c>
      <c r="D3597" s="422">
        <f t="shared" si="844"/>
        <v>895</v>
      </c>
      <c r="E3597" s="422">
        <f t="shared" si="845"/>
        <v>0</v>
      </c>
      <c r="F3597" s="422">
        <f t="shared" si="846"/>
        <v>1829</v>
      </c>
      <c r="G3597" s="422">
        <f t="shared" si="847"/>
        <v>0</v>
      </c>
      <c r="H3597" s="22">
        <f t="shared" si="848"/>
        <v>2724</v>
      </c>
      <c r="I3597" s="116">
        <v>337</v>
      </c>
      <c r="J3597" s="116">
        <v>0</v>
      </c>
      <c r="K3597" s="116">
        <v>743</v>
      </c>
      <c r="L3597" s="116">
        <v>0</v>
      </c>
      <c r="M3597" s="22">
        <f t="shared" si="849"/>
        <v>1080</v>
      </c>
      <c r="N3597" s="116">
        <v>315</v>
      </c>
      <c r="O3597" s="116">
        <v>0</v>
      </c>
      <c r="P3597" s="116">
        <v>780</v>
      </c>
      <c r="Q3597" s="116">
        <v>0</v>
      </c>
      <c r="R3597" s="22">
        <f t="shared" si="850"/>
        <v>1095</v>
      </c>
      <c r="S3597" s="116">
        <v>243</v>
      </c>
      <c r="T3597" s="116">
        <v>0</v>
      </c>
      <c r="U3597" s="116">
        <v>306</v>
      </c>
      <c r="V3597" s="116">
        <v>0</v>
      </c>
      <c r="W3597" s="22">
        <f t="shared" si="851"/>
        <v>549</v>
      </c>
      <c r="X3597" s="22">
        <f t="shared" si="852"/>
        <v>90.8</v>
      </c>
      <c r="Y3597" s="22">
        <f ca="1">OFFSET('Cost Study'!$B$7,'Operations Support'!$C3597,'Operations Support'!$B3597)*$H3597</f>
        <v>7518.24</v>
      </c>
      <c r="Z3597" s="23">
        <f ca="1">Y3597*'Cost Study'!$B$31</f>
        <v>419908.21361409221</v>
      </c>
      <c r="AA3597" s="23">
        <f ca="1">IF(A3597=10298,1.51,1)*IF($B3597&lt;3,$D3597*'Cost Study'!$B$32*OFFSET('Cost Study'!$B$7,'Operations Support'!$C3597,'Operations Support'!$B3597),0)</f>
        <v>247.01999999999998</v>
      </c>
      <c r="AB3597" s="24">
        <f ca="1">AA3597*'Cost Study'!$B$31</f>
        <v>13796.543729244218</v>
      </c>
      <c r="AC3597" s="23">
        <f ca="1">Y3597*'Cost Study'!$B$31</f>
        <v>419908.21361409221</v>
      </c>
      <c r="AD3597" s="24">
        <f ca="1">AA3597*'Cost Study'!$B$31</f>
        <v>13796.543729244218</v>
      </c>
      <c r="AE3597" s="377">
        <f t="shared" ca="1" si="853"/>
        <v>433704.75734333642</v>
      </c>
      <c r="AF3597" s="377">
        <f t="shared" ca="1" si="854"/>
        <v>433704.75734333642</v>
      </c>
      <c r="AH3597" s="688">
        <f>IFERROR($H3597/SUMIF($A:$A,$A3597,$H:$H)*SUMIF(Summary!$A$110:$A$186,$A3597,Summary!$P$110:$P$186),0)</f>
        <v>82029.310043706166</v>
      </c>
      <c r="AI3597" s="689">
        <f t="shared" ca="1" si="840"/>
        <v>351675.44729963026</v>
      </c>
      <c r="AJ3597" s="688">
        <f>IFERROR(H3597/SUMIF(A:A,A3597,H:H)*SUMIF(Summary!$A$110:$A$186,'Operations Support'!A3597,Summary!$Q$110:$Q$186),0)</f>
        <v>82309.301255457802</v>
      </c>
      <c r="AK3597" s="688">
        <f t="shared" ca="1" si="841"/>
        <v>351395.45608787861</v>
      </c>
      <c r="AM3597" s="688">
        <f>IFERROR($H3597/SUMIF($A:$A,$A3597,$H:$H)*SUMIF(Summary!$A$230:$A$266,$A3597,Summary!$P$230:$P$266),0)</f>
        <v>15520.060056567318</v>
      </c>
      <c r="AN3597" s="688">
        <f>IFERROR($H3597/SUMIF($A:$A,$A3597,$H:$H)*(SUMIF(Summary!$A$230:$A$266,$A3597,Summary!$L$230:$L$266)+SUMIF(Summary!$A$281:$A$317,$A3597,Summary!$L$281:$L$317))-AM3597,0)</f>
        <v>106435.96000516544</v>
      </c>
      <c r="AO3597" s="688">
        <f>IFERROR($H3597/SUMIF($A:$A,$A3597,$H:$H)*SUMIF(Summary!$A$230:$A$266,$A3597,Summary!$Q$230:$Q$266),0)</f>
        <v>15573.034784983069</v>
      </c>
      <c r="AP3597" s="688">
        <f>IFERROR($H3597/SUMIF($A:$A,$A3597,$H:$H)*(SUMIF(Summary!$A$230:$A$266,$A3597,Summary!$L$230:$L$266)+SUMIF(Summary!$A$281:$A$317,$A3597,Summary!$L$281:$L$317))-AO3597,0)</f>
        <v>106382.98527674969</v>
      </c>
      <c r="AQ3597" s="306"/>
      <c r="AR3597" s="688">
        <f t="shared" ca="1" si="842"/>
        <v>458111.40730479569</v>
      </c>
      <c r="AS3597" s="688">
        <f t="shared" ca="1" si="843"/>
        <v>457778.44136462832</v>
      </c>
    </row>
    <row r="3598" spans="1:45" x14ac:dyDescent="0.2">
      <c r="A3598" s="423">
        <v>42295</v>
      </c>
      <c r="B3598" s="424">
        <v>2</v>
      </c>
      <c r="C3598" s="425" t="s">
        <v>302</v>
      </c>
      <c r="D3598" s="422">
        <f t="shared" si="844"/>
        <v>276</v>
      </c>
      <c r="E3598" s="422">
        <f t="shared" si="845"/>
        <v>0</v>
      </c>
      <c r="F3598" s="422">
        <f t="shared" si="846"/>
        <v>182</v>
      </c>
      <c r="G3598" s="422">
        <f t="shared" si="847"/>
        <v>0</v>
      </c>
      <c r="H3598" s="22">
        <f t="shared" si="848"/>
        <v>458</v>
      </c>
      <c r="I3598" s="116">
        <v>138</v>
      </c>
      <c r="J3598" s="116">
        <v>0</v>
      </c>
      <c r="K3598" s="116">
        <v>67</v>
      </c>
      <c r="L3598" s="116">
        <v>0</v>
      </c>
      <c r="M3598" s="22">
        <f t="shared" si="849"/>
        <v>205</v>
      </c>
      <c r="N3598" s="116">
        <v>45</v>
      </c>
      <c r="O3598" s="116">
        <v>0</v>
      </c>
      <c r="P3598" s="116">
        <v>115</v>
      </c>
      <c r="Q3598" s="116">
        <v>0</v>
      </c>
      <c r="R3598" s="22">
        <f t="shared" si="850"/>
        <v>160</v>
      </c>
      <c r="S3598" s="116">
        <v>93</v>
      </c>
      <c r="T3598" s="116">
        <v>0</v>
      </c>
      <c r="U3598" s="116">
        <v>0</v>
      </c>
      <c r="V3598" s="116">
        <v>0</v>
      </c>
      <c r="W3598" s="22">
        <f t="shared" si="851"/>
        <v>93</v>
      </c>
      <c r="X3598" s="22">
        <f t="shared" si="852"/>
        <v>15.266666666666667</v>
      </c>
      <c r="Y3598" s="22">
        <f ca="1">OFFSET('Cost Study'!$B$7,'Operations Support'!$C3598,'Operations Support'!$B3598)*$H3598</f>
        <v>1218.28</v>
      </c>
      <c r="Z3598" s="23">
        <f ca="1">Y3598*'Cost Study'!$B$31</f>
        <v>68043.289184939073</v>
      </c>
      <c r="AA3598" s="23">
        <f ca="1">IF(A3598=10298,1.51,1)*IF($B3598&lt;3,$D3598*'Cost Study'!$B$32*OFFSET('Cost Study'!$B$7,'Operations Support'!$C3598,'Operations Support'!$B3598),0)</f>
        <v>73.416000000000011</v>
      </c>
      <c r="AB3598" s="24">
        <f ca="1">AA3598*'Cost Study'!$B$31</f>
        <v>4100.4252871273329</v>
      </c>
      <c r="AC3598" s="23">
        <f ca="1">Y3598*'Cost Study'!$B$31</f>
        <v>68043.289184939073</v>
      </c>
      <c r="AD3598" s="24">
        <f ca="1">AA3598*'Cost Study'!$B$31</f>
        <v>4100.4252871273329</v>
      </c>
      <c r="AE3598" s="377">
        <f t="shared" ca="1" si="853"/>
        <v>72143.714472066407</v>
      </c>
      <c r="AF3598" s="377">
        <f t="shared" ca="1" si="854"/>
        <v>72143.714472066407</v>
      </c>
      <c r="AH3598" s="688">
        <f>IFERROR($H3598/SUMIF($A:$A,$A3598,$H:$H)*SUMIF(Summary!$A$110:$A$186,$A3598,Summary!$P$110:$P$186),0)</f>
        <v>13792.00587372152</v>
      </c>
      <c r="AI3598" s="689">
        <f t="shared" ca="1" si="840"/>
        <v>58351.708598344885</v>
      </c>
      <c r="AJ3598" s="688">
        <f>IFERROR(H3598/SUMIF(A:A,A3598,H:H)*SUMIF(Summary!$A$110:$A$186,'Operations Support'!A3598,Summary!$Q$110:$Q$186),0)</f>
        <v>13839.082222833948</v>
      </c>
      <c r="AK3598" s="688">
        <f t="shared" ca="1" si="841"/>
        <v>58304.632249232462</v>
      </c>
      <c r="AM3598" s="688">
        <f>IFERROR($H3598/SUMIF($A:$A,$A3598,$H:$H)*SUMIF(Summary!$A$230:$A$266,$A3598,Summary!$P$230:$P$266),0)</f>
        <v>2609.4667789676328</v>
      </c>
      <c r="AN3598" s="688">
        <f>IFERROR($H3598/SUMIF($A:$A,$A3598,$H:$H)*(SUMIF(Summary!$A$230:$A$266,$A3598,Summary!$L$230:$L$266)+SUMIF(Summary!$A$281:$A$317,$A3598,Summary!$L$281:$L$317))-AM3598,0)</f>
        <v>17895.62029455425</v>
      </c>
      <c r="AO3598" s="688">
        <f>IFERROR($H3598/SUMIF($A:$A,$A3598,$H:$H)*SUMIF(Summary!$A$230:$A$266,$A3598,Summary!$Q$230:$Q$266),0)</f>
        <v>2618.3736899861397</v>
      </c>
      <c r="AP3598" s="688">
        <f>IFERROR($H3598/SUMIF($A:$A,$A3598,$H:$H)*(SUMIF(Summary!$A$230:$A$266,$A3598,Summary!$L$230:$L$266)+SUMIF(Summary!$A$281:$A$317,$A3598,Summary!$L$281:$L$317))-AO3598,0)</f>
        <v>17886.713383535742</v>
      </c>
      <c r="AQ3598" s="306"/>
      <c r="AR3598" s="688">
        <f t="shared" ca="1" si="842"/>
        <v>76247.328892899139</v>
      </c>
      <c r="AS3598" s="688">
        <f t="shared" ca="1" si="843"/>
        <v>76191.345632768207</v>
      </c>
    </row>
    <row r="3599" spans="1:45" x14ac:dyDescent="0.2">
      <c r="A3599" s="423">
        <v>42295</v>
      </c>
      <c r="B3599" s="424">
        <v>2</v>
      </c>
      <c r="C3599" s="425" t="s">
        <v>303</v>
      </c>
      <c r="D3599" s="422">
        <f t="shared" si="844"/>
        <v>534</v>
      </c>
      <c r="E3599" s="422">
        <f t="shared" si="845"/>
        <v>0</v>
      </c>
      <c r="F3599" s="422">
        <f t="shared" si="846"/>
        <v>795</v>
      </c>
      <c r="G3599" s="422">
        <f t="shared" si="847"/>
        <v>0</v>
      </c>
      <c r="H3599" s="22">
        <f t="shared" si="848"/>
        <v>1329</v>
      </c>
      <c r="I3599" s="116">
        <v>102</v>
      </c>
      <c r="J3599" s="116">
        <v>0</v>
      </c>
      <c r="K3599" s="116">
        <v>462</v>
      </c>
      <c r="L3599" s="116">
        <v>0</v>
      </c>
      <c r="M3599" s="22">
        <f t="shared" si="849"/>
        <v>564</v>
      </c>
      <c r="N3599" s="116">
        <v>300</v>
      </c>
      <c r="O3599" s="116">
        <v>0</v>
      </c>
      <c r="P3599" s="116">
        <v>333</v>
      </c>
      <c r="Q3599" s="116">
        <v>0</v>
      </c>
      <c r="R3599" s="22">
        <f t="shared" si="850"/>
        <v>633</v>
      </c>
      <c r="S3599" s="116">
        <v>132</v>
      </c>
      <c r="T3599" s="116">
        <v>0</v>
      </c>
      <c r="U3599" s="116">
        <v>0</v>
      </c>
      <c r="V3599" s="116">
        <v>0</v>
      </c>
      <c r="W3599" s="22">
        <f t="shared" si="851"/>
        <v>132</v>
      </c>
      <c r="X3599" s="22">
        <f t="shared" si="852"/>
        <v>44.3</v>
      </c>
      <c r="Y3599" s="22">
        <f ca="1">OFFSET('Cost Study'!$B$7,'Operations Support'!$C3599,'Operations Support'!$B3599)*$H3599</f>
        <v>2631.42</v>
      </c>
      <c r="Z3599" s="23">
        <f ca="1">Y3599*'Cost Study'!$B$31</f>
        <v>146969.88543440946</v>
      </c>
      <c r="AA3599" s="23">
        <f ca="1">IF(A3599=10298,1.51,1)*IF($B3599&lt;3,$D3599*'Cost Study'!$B$32*OFFSET('Cost Study'!$B$7,'Operations Support'!$C3599,'Operations Support'!$B3599),0)</f>
        <v>105.73200000000001</v>
      </c>
      <c r="AB3599" s="24">
        <f ca="1">AA3599*'Cost Study'!$B$31</f>
        <v>5905.3362544751444</v>
      </c>
      <c r="AC3599" s="23">
        <f ca="1">Y3599*'Cost Study'!$B$31</f>
        <v>146969.88543440946</v>
      </c>
      <c r="AD3599" s="24">
        <f ca="1">AA3599*'Cost Study'!$B$31</f>
        <v>5905.3362544751444</v>
      </c>
      <c r="AE3599" s="377">
        <f t="shared" ca="1" si="853"/>
        <v>152875.2216888846</v>
      </c>
      <c r="AF3599" s="377">
        <f t="shared" ca="1" si="854"/>
        <v>152875.2216888846</v>
      </c>
      <c r="AH3599" s="688">
        <f>IFERROR($H3599/SUMIF($A:$A,$A3599,$H:$H)*SUMIF(Summary!$A$110:$A$186,$A3599,Summary!$P$110:$P$186),0)</f>
        <v>40020.907873746502</v>
      </c>
      <c r="AI3599" s="689">
        <f t="shared" ca="1" si="840"/>
        <v>112854.3138151381</v>
      </c>
      <c r="AJ3599" s="688">
        <f>IFERROR(H3599/SUMIF(A:A,A3599,H:H)*SUMIF(Summary!$A$110:$A$186,'Operations Support'!A3599,Summary!$Q$110:$Q$186),0)</f>
        <v>40157.511515603306</v>
      </c>
      <c r="AK3599" s="688">
        <f t="shared" ca="1" si="841"/>
        <v>112717.71017328129</v>
      </c>
      <c r="AM3599" s="688">
        <f>IFERROR($H3599/SUMIF($A:$A,$A3599,$H:$H)*SUMIF(Summary!$A$230:$A$266,$A3599,Summary!$P$230:$P$266),0)</f>
        <v>7572.0116795807508</v>
      </c>
      <c r="AN3599" s="688">
        <f>IFERROR($H3599/SUMIF($A:$A,$A3599,$H:$H)*(SUMIF(Summary!$A$230:$A$266,$A3599,Summary!$L$230:$L$266)+SUMIF(Summary!$A$281:$A$317,$A3599,Summary!$L$281:$L$317))-AM3599,0)</f>
        <v>51928.557579612658</v>
      </c>
      <c r="AO3599" s="688">
        <f>IFERROR($H3599/SUMIF($A:$A,$A3599,$H:$H)*SUMIF(Summary!$A$230:$A$266,$A3599,Summary!$Q$230:$Q$266),0)</f>
        <v>7597.8572794575975</v>
      </c>
      <c r="AP3599" s="688">
        <f>IFERROR($H3599/SUMIF($A:$A,$A3599,$H:$H)*(SUMIF(Summary!$A$230:$A$266,$A3599,Summary!$L$230:$L$266)+SUMIF(Summary!$A$281:$A$317,$A3599,Summary!$L$281:$L$317))-AO3599,0)</f>
        <v>51902.71197973581</v>
      </c>
      <c r="AQ3599" s="306"/>
      <c r="AR3599" s="688">
        <f t="shared" ca="1" si="842"/>
        <v>164782.87139475075</v>
      </c>
      <c r="AS3599" s="688">
        <f t="shared" ca="1" si="843"/>
        <v>164620.42215301711</v>
      </c>
    </row>
    <row r="3600" spans="1:45" x14ac:dyDescent="0.2">
      <c r="A3600" s="423">
        <v>42295</v>
      </c>
      <c r="B3600" s="424">
        <v>2</v>
      </c>
      <c r="C3600" s="425" t="s">
        <v>304</v>
      </c>
      <c r="D3600" s="422">
        <f t="shared" si="844"/>
        <v>0</v>
      </c>
      <c r="E3600" s="422">
        <f t="shared" si="845"/>
        <v>0</v>
      </c>
      <c r="F3600" s="422">
        <f t="shared" si="846"/>
        <v>0</v>
      </c>
      <c r="G3600" s="422">
        <f t="shared" si="847"/>
        <v>0</v>
      </c>
      <c r="H3600" s="22">
        <f t="shared" si="848"/>
        <v>0</v>
      </c>
      <c r="I3600" s="116">
        <v>0</v>
      </c>
      <c r="J3600" s="116">
        <v>0</v>
      </c>
      <c r="K3600" s="116">
        <v>0</v>
      </c>
      <c r="L3600" s="116">
        <v>0</v>
      </c>
      <c r="M3600" s="22">
        <f t="shared" si="849"/>
        <v>0</v>
      </c>
      <c r="N3600" s="116">
        <v>0</v>
      </c>
      <c r="O3600" s="116">
        <v>0</v>
      </c>
      <c r="P3600" s="116">
        <v>0</v>
      </c>
      <c r="Q3600" s="116">
        <v>0</v>
      </c>
      <c r="R3600" s="22">
        <f t="shared" si="850"/>
        <v>0</v>
      </c>
      <c r="S3600" s="116">
        <v>0</v>
      </c>
      <c r="T3600" s="116">
        <v>0</v>
      </c>
      <c r="U3600" s="116">
        <v>0</v>
      </c>
      <c r="V3600" s="116">
        <v>0</v>
      </c>
      <c r="W3600" s="22">
        <f t="shared" si="851"/>
        <v>0</v>
      </c>
      <c r="X3600" s="22">
        <f t="shared" si="852"/>
        <v>0</v>
      </c>
      <c r="Y3600" s="22">
        <f ca="1">OFFSET('Cost Study'!$B$7,'Operations Support'!$C3600,'Operations Support'!$B3600)*$H3600</f>
        <v>0</v>
      </c>
      <c r="Z3600" s="23">
        <f ca="1">Y3600*'Cost Study'!$B$31</f>
        <v>0</v>
      </c>
      <c r="AA3600" s="23">
        <f ca="1">IF(A3600=10298,1.51,1)*IF($B3600&lt;3,$D3600*'Cost Study'!$B$32*OFFSET('Cost Study'!$B$7,'Operations Support'!$C3600,'Operations Support'!$B3600),0)</f>
        <v>0</v>
      </c>
      <c r="AB3600" s="24">
        <f ca="1">AA3600*'Cost Study'!$B$31</f>
        <v>0</v>
      </c>
      <c r="AC3600" s="23">
        <f ca="1">Y3600*'Cost Study'!$B$31</f>
        <v>0</v>
      </c>
      <c r="AD3600" s="24">
        <f ca="1">AA3600*'Cost Study'!$B$31</f>
        <v>0</v>
      </c>
      <c r="AE3600" s="377">
        <f t="shared" ca="1" si="853"/>
        <v>0</v>
      </c>
      <c r="AF3600" s="377">
        <f t="shared" ca="1" si="854"/>
        <v>0</v>
      </c>
      <c r="AH3600" s="688">
        <f>IFERROR($H3600/SUMIF($A:$A,$A3600,$H:$H)*SUMIF(Summary!$A$110:$A$186,$A3600,Summary!$P$110:$P$186),0)</f>
        <v>0</v>
      </c>
      <c r="AI3600" s="689">
        <f t="shared" ca="1" si="840"/>
        <v>0</v>
      </c>
      <c r="AJ3600" s="688">
        <f>IFERROR(H3600/SUMIF(A:A,A3600,H:H)*SUMIF(Summary!$A$110:$A$186,'Operations Support'!A3600,Summary!$Q$110:$Q$186),0)</f>
        <v>0</v>
      </c>
      <c r="AK3600" s="688">
        <f t="shared" ca="1" si="841"/>
        <v>0</v>
      </c>
      <c r="AM3600" s="688">
        <f>IFERROR($H3600/SUMIF($A:$A,$A3600,$H:$H)*SUMIF(Summary!$A$230:$A$266,$A3600,Summary!$P$230:$P$266),0)</f>
        <v>0</v>
      </c>
      <c r="AN3600" s="688">
        <f>IFERROR($H3600/SUMIF($A:$A,$A3600,$H:$H)*(SUMIF(Summary!$A$230:$A$266,$A3600,Summary!$L$230:$L$266)+SUMIF(Summary!$A$281:$A$317,$A3600,Summary!$L$281:$L$317))-AM3600,0)</f>
        <v>0</v>
      </c>
      <c r="AO3600" s="688">
        <f>IFERROR($H3600/SUMIF($A:$A,$A3600,$H:$H)*SUMIF(Summary!$A$230:$A$266,$A3600,Summary!$Q$230:$Q$266),0)</f>
        <v>0</v>
      </c>
      <c r="AP3600" s="688">
        <f>IFERROR($H3600/SUMIF($A:$A,$A3600,$H:$H)*(SUMIF(Summary!$A$230:$A$266,$A3600,Summary!$L$230:$L$266)+SUMIF(Summary!$A$281:$A$317,$A3600,Summary!$L$281:$L$317))-AO3600,0)</f>
        <v>0</v>
      </c>
      <c r="AQ3600" s="306"/>
      <c r="AR3600" s="688">
        <f t="shared" ca="1" si="842"/>
        <v>0</v>
      </c>
      <c r="AS3600" s="688">
        <f t="shared" ca="1" si="843"/>
        <v>0</v>
      </c>
    </row>
    <row r="3601" spans="1:45" x14ac:dyDescent="0.2">
      <c r="A3601" s="423">
        <v>42295</v>
      </c>
      <c r="B3601" s="424">
        <v>2</v>
      </c>
      <c r="C3601" s="425" t="s">
        <v>305</v>
      </c>
      <c r="D3601" s="422">
        <f t="shared" si="844"/>
        <v>1026</v>
      </c>
      <c r="E3601" s="422">
        <f t="shared" si="845"/>
        <v>0</v>
      </c>
      <c r="F3601" s="422">
        <f t="shared" si="846"/>
        <v>1026</v>
      </c>
      <c r="G3601" s="422">
        <f t="shared" si="847"/>
        <v>0</v>
      </c>
      <c r="H3601" s="22">
        <f t="shared" si="848"/>
        <v>2052</v>
      </c>
      <c r="I3601" s="116">
        <v>360</v>
      </c>
      <c r="J3601" s="116">
        <v>0</v>
      </c>
      <c r="K3601" s="116">
        <v>549</v>
      </c>
      <c r="L3601" s="116">
        <v>0</v>
      </c>
      <c r="M3601" s="22">
        <f t="shared" si="849"/>
        <v>909</v>
      </c>
      <c r="N3601" s="116">
        <v>417</v>
      </c>
      <c r="O3601" s="116">
        <v>0</v>
      </c>
      <c r="P3601" s="116">
        <v>336</v>
      </c>
      <c r="Q3601" s="116">
        <v>0</v>
      </c>
      <c r="R3601" s="22">
        <f t="shared" si="850"/>
        <v>753</v>
      </c>
      <c r="S3601" s="116">
        <v>249</v>
      </c>
      <c r="T3601" s="116">
        <v>0</v>
      </c>
      <c r="U3601" s="116">
        <v>141</v>
      </c>
      <c r="V3601" s="116">
        <v>0</v>
      </c>
      <c r="W3601" s="22">
        <f t="shared" si="851"/>
        <v>390</v>
      </c>
      <c r="X3601" s="22">
        <f t="shared" si="852"/>
        <v>68.400000000000006</v>
      </c>
      <c r="Y3601" s="22">
        <f ca="1">OFFSET('Cost Study'!$B$7,'Operations Support'!$C3601,'Operations Support'!$B3601)*$H3601</f>
        <v>6135.4800000000005</v>
      </c>
      <c r="Z3601" s="23">
        <f ca="1">Y3601*'Cost Study'!$B$31</f>
        <v>342678.39899564139</v>
      </c>
      <c r="AA3601" s="23">
        <f ca="1">IF(A3601=10298,1.51,1)*IF($B3601&lt;3,$D3601*'Cost Study'!$B$32*OFFSET('Cost Study'!$B$7,'Operations Support'!$C3601,'Operations Support'!$B3601),0)</f>
        <v>306.77400000000006</v>
      </c>
      <c r="AB3601" s="24">
        <f ca="1">AA3601*'Cost Study'!$B$31</f>
        <v>17133.91994978207</v>
      </c>
      <c r="AC3601" s="23">
        <f ca="1">Y3601*'Cost Study'!$B$31</f>
        <v>342678.39899564139</v>
      </c>
      <c r="AD3601" s="24">
        <f ca="1">AA3601*'Cost Study'!$B$31</f>
        <v>17133.91994978207</v>
      </c>
      <c r="AE3601" s="377">
        <f t="shared" ca="1" si="853"/>
        <v>359812.31894542347</v>
      </c>
      <c r="AF3601" s="377">
        <f t="shared" ca="1" si="854"/>
        <v>359812.31894542347</v>
      </c>
      <c r="AH3601" s="688">
        <f>IFERROR($H3601/SUMIF($A:$A,$A3601,$H:$H)*SUMIF(Summary!$A$110:$A$186,$A3601,Summary!$P$110:$P$186),0)</f>
        <v>61793.004482263226</v>
      </c>
      <c r="AI3601" s="689">
        <f t="shared" ca="1" si="840"/>
        <v>298019.31446316023</v>
      </c>
      <c r="AJ3601" s="688">
        <f>IFERROR(H3601/SUMIF(A:A,A3601,H:H)*SUMIF(Summary!$A$110:$A$186,'Operations Support'!A3601,Summary!$Q$110:$Q$186),0)</f>
        <v>62003.922972173052</v>
      </c>
      <c r="AK3601" s="688">
        <f t="shared" ca="1" si="841"/>
        <v>297808.39597325039</v>
      </c>
      <c r="AM3601" s="688">
        <f>IFERROR($H3601/SUMIF($A:$A,$A3601,$H:$H)*SUMIF(Summary!$A$230:$A$266,$A3601,Summary!$P$230:$P$266),0)</f>
        <v>11691.322773889917</v>
      </c>
      <c r="AN3601" s="688">
        <f>IFERROR($H3601/SUMIF($A:$A,$A3601,$H:$H)*(SUMIF(Summary!$A$230:$A$266,$A3601,Summary!$L$230:$L$266)+SUMIF(Summary!$A$281:$A$317,$A3601,Summary!$L$281:$L$317))-AM3601,0)</f>
        <v>80178.630664684097</v>
      </c>
      <c r="AO3601" s="688">
        <f>IFERROR($H3601/SUMIF($A:$A,$A3601,$H:$H)*SUMIF(Summary!$A$230:$A$266,$A3601,Summary!$Q$230:$Q$266),0)</f>
        <v>11731.228846837465</v>
      </c>
      <c r="AP3601" s="688">
        <f>IFERROR($H3601/SUMIF($A:$A,$A3601,$H:$H)*(SUMIF(Summary!$A$230:$A$266,$A3601,Summary!$L$230:$L$266)+SUMIF(Summary!$A$281:$A$317,$A3601,Summary!$L$281:$L$317))-AO3601,0)</f>
        <v>80138.724591736551</v>
      </c>
      <c r="AQ3601" s="306"/>
      <c r="AR3601" s="688">
        <f t="shared" ca="1" si="842"/>
        <v>378197.94512784434</v>
      </c>
      <c r="AS3601" s="688">
        <f t="shared" ca="1" si="843"/>
        <v>377947.12056498695</v>
      </c>
    </row>
    <row r="3602" spans="1:45" x14ac:dyDescent="0.2">
      <c r="A3602" s="423">
        <v>42295</v>
      </c>
      <c r="B3602" s="424">
        <v>2</v>
      </c>
      <c r="C3602" s="425" t="s">
        <v>306</v>
      </c>
      <c r="D3602" s="422">
        <f t="shared" si="844"/>
        <v>0</v>
      </c>
      <c r="E3602" s="422">
        <f t="shared" si="845"/>
        <v>0</v>
      </c>
      <c r="F3602" s="422">
        <f t="shared" si="846"/>
        <v>0</v>
      </c>
      <c r="G3602" s="422">
        <f t="shared" si="847"/>
        <v>0</v>
      </c>
      <c r="H3602" s="22">
        <f t="shared" si="848"/>
        <v>0</v>
      </c>
      <c r="I3602" s="116">
        <v>0</v>
      </c>
      <c r="J3602" s="116">
        <v>0</v>
      </c>
      <c r="K3602" s="116">
        <v>0</v>
      </c>
      <c r="L3602" s="116">
        <v>0</v>
      </c>
      <c r="M3602" s="22">
        <f t="shared" si="849"/>
        <v>0</v>
      </c>
      <c r="N3602" s="116">
        <v>0</v>
      </c>
      <c r="O3602" s="116">
        <v>0</v>
      </c>
      <c r="P3602" s="116">
        <v>0</v>
      </c>
      <c r="Q3602" s="116">
        <v>0</v>
      </c>
      <c r="R3602" s="22">
        <f t="shared" si="850"/>
        <v>0</v>
      </c>
      <c r="S3602" s="116">
        <v>0</v>
      </c>
      <c r="T3602" s="116">
        <v>0</v>
      </c>
      <c r="U3602" s="116">
        <v>0</v>
      </c>
      <c r="V3602" s="116">
        <v>0</v>
      </c>
      <c r="W3602" s="22">
        <f t="shared" si="851"/>
        <v>0</v>
      </c>
      <c r="X3602" s="22">
        <f t="shared" si="852"/>
        <v>0</v>
      </c>
      <c r="Y3602" s="22">
        <f ca="1">OFFSET('Cost Study'!$B$7,'Operations Support'!$C3602,'Operations Support'!$B3602)*$H3602</f>
        <v>0</v>
      </c>
      <c r="Z3602" s="23">
        <f ca="1">Y3602*'Cost Study'!$B$31</f>
        <v>0</v>
      </c>
      <c r="AA3602" s="23">
        <f ca="1">IF(A3602=10298,1.51,1)*IF($B3602&lt;3,$D3602*'Cost Study'!$B$32*OFFSET('Cost Study'!$B$7,'Operations Support'!$C3602,'Operations Support'!$B3602),0)</f>
        <v>0</v>
      </c>
      <c r="AB3602" s="24">
        <f ca="1">AA3602*'Cost Study'!$B$31</f>
        <v>0</v>
      </c>
      <c r="AC3602" s="23">
        <f ca="1">Y3602*'Cost Study'!$B$31</f>
        <v>0</v>
      </c>
      <c r="AD3602" s="24">
        <f ca="1">AA3602*'Cost Study'!$B$31</f>
        <v>0</v>
      </c>
      <c r="AE3602" s="377">
        <f t="shared" ca="1" si="853"/>
        <v>0</v>
      </c>
      <c r="AF3602" s="377">
        <f t="shared" ca="1" si="854"/>
        <v>0</v>
      </c>
      <c r="AH3602" s="688">
        <f>IFERROR($H3602/SUMIF($A:$A,$A3602,$H:$H)*SUMIF(Summary!$A$110:$A$186,$A3602,Summary!$P$110:$P$186),0)</f>
        <v>0</v>
      </c>
      <c r="AI3602" s="689">
        <f t="shared" ca="1" si="840"/>
        <v>0</v>
      </c>
      <c r="AJ3602" s="688">
        <f>IFERROR(H3602/SUMIF(A:A,A3602,H:H)*SUMIF(Summary!$A$110:$A$186,'Operations Support'!A3602,Summary!$Q$110:$Q$186),0)</f>
        <v>0</v>
      </c>
      <c r="AK3602" s="688">
        <f t="shared" ca="1" si="841"/>
        <v>0</v>
      </c>
      <c r="AM3602" s="688">
        <f>IFERROR($H3602/SUMIF($A:$A,$A3602,$H:$H)*SUMIF(Summary!$A$230:$A$266,$A3602,Summary!$P$230:$P$266),0)</f>
        <v>0</v>
      </c>
      <c r="AN3602" s="688">
        <f>IFERROR($H3602/SUMIF($A:$A,$A3602,$H:$H)*(SUMIF(Summary!$A$230:$A$266,$A3602,Summary!$L$230:$L$266)+SUMIF(Summary!$A$281:$A$317,$A3602,Summary!$L$281:$L$317))-AM3602,0)</f>
        <v>0</v>
      </c>
      <c r="AO3602" s="688">
        <f>IFERROR($H3602/SUMIF($A:$A,$A3602,$H:$H)*SUMIF(Summary!$A$230:$A$266,$A3602,Summary!$Q$230:$Q$266),0)</f>
        <v>0</v>
      </c>
      <c r="AP3602" s="688">
        <f>IFERROR($H3602/SUMIF($A:$A,$A3602,$H:$H)*(SUMIF(Summary!$A$230:$A$266,$A3602,Summary!$L$230:$L$266)+SUMIF(Summary!$A$281:$A$317,$A3602,Summary!$L$281:$L$317))-AO3602,0)</f>
        <v>0</v>
      </c>
      <c r="AQ3602" s="306"/>
      <c r="AR3602" s="688">
        <f t="shared" ca="1" si="842"/>
        <v>0</v>
      </c>
      <c r="AS3602" s="688">
        <f t="shared" ca="1" si="843"/>
        <v>0</v>
      </c>
    </row>
    <row r="3603" spans="1:45" x14ac:dyDescent="0.2">
      <c r="A3603" s="423">
        <v>42295</v>
      </c>
      <c r="B3603" s="424">
        <v>2</v>
      </c>
      <c r="C3603" s="425" t="s">
        <v>307</v>
      </c>
      <c r="D3603" s="422">
        <f t="shared" si="844"/>
        <v>0</v>
      </c>
      <c r="E3603" s="422">
        <f t="shared" si="845"/>
        <v>0</v>
      </c>
      <c r="F3603" s="422">
        <f t="shared" si="846"/>
        <v>0</v>
      </c>
      <c r="G3603" s="422">
        <f t="shared" si="847"/>
        <v>0</v>
      </c>
      <c r="H3603" s="22">
        <f t="shared" si="848"/>
        <v>0</v>
      </c>
      <c r="I3603" s="116">
        <v>0</v>
      </c>
      <c r="J3603" s="116">
        <v>0</v>
      </c>
      <c r="K3603" s="116">
        <v>0</v>
      </c>
      <c r="L3603" s="116">
        <v>0</v>
      </c>
      <c r="M3603" s="22">
        <f t="shared" si="849"/>
        <v>0</v>
      </c>
      <c r="N3603" s="116">
        <v>0</v>
      </c>
      <c r="O3603" s="116">
        <v>0</v>
      </c>
      <c r="P3603" s="116">
        <v>0</v>
      </c>
      <c r="Q3603" s="116">
        <v>0</v>
      </c>
      <c r="R3603" s="22">
        <f t="shared" si="850"/>
        <v>0</v>
      </c>
      <c r="S3603" s="116">
        <v>0</v>
      </c>
      <c r="T3603" s="116">
        <v>0</v>
      </c>
      <c r="U3603" s="116">
        <v>0</v>
      </c>
      <c r="V3603" s="116">
        <v>0</v>
      </c>
      <c r="W3603" s="22">
        <f t="shared" si="851"/>
        <v>0</v>
      </c>
      <c r="X3603" s="22">
        <f t="shared" si="852"/>
        <v>0</v>
      </c>
      <c r="Y3603" s="22">
        <f ca="1">OFFSET('Cost Study'!$B$7,'Operations Support'!$C3603,'Operations Support'!$B3603)*$H3603</f>
        <v>0</v>
      </c>
      <c r="Z3603" s="23">
        <f ca="1">Y3603*'Cost Study'!$B$31</f>
        <v>0</v>
      </c>
      <c r="AA3603" s="23">
        <f ca="1">IF(A3603=10298,1.51,1)*IF($B3603&lt;3,$D3603*'Cost Study'!$B$32*OFFSET('Cost Study'!$B$7,'Operations Support'!$C3603,'Operations Support'!$B3603),0)</f>
        <v>0</v>
      </c>
      <c r="AB3603" s="24">
        <f ca="1">AA3603*'Cost Study'!$B$31</f>
        <v>0</v>
      </c>
      <c r="AC3603" s="23">
        <f ca="1">Y3603*'Cost Study'!$B$31</f>
        <v>0</v>
      </c>
      <c r="AD3603" s="24">
        <f ca="1">AA3603*'Cost Study'!$B$31</f>
        <v>0</v>
      </c>
      <c r="AE3603" s="377">
        <f t="shared" ca="1" si="853"/>
        <v>0</v>
      </c>
      <c r="AF3603" s="377">
        <f t="shared" ca="1" si="854"/>
        <v>0</v>
      </c>
      <c r="AH3603" s="688">
        <f>IFERROR($H3603/SUMIF($A:$A,$A3603,$H:$H)*SUMIF(Summary!$A$110:$A$186,$A3603,Summary!$P$110:$P$186),0)</f>
        <v>0</v>
      </c>
      <c r="AI3603" s="689">
        <f t="shared" ca="1" si="840"/>
        <v>0</v>
      </c>
      <c r="AJ3603" s="688">
        <f>IFERROR(H3603/SUMIF(A:A,A3603,H:H)*SUMIF(Summary!$A$110:$A$186,'Operations Support'!A3603,Summary!$Q$110:$Q$186),0)</f>
        <v>0</v>
      </c>
      <c r="AK3603" s="688">
        <f t="shared" ca="1" si="841"/>
        <v>0</v>
      </c>
      <c r="AM3603" s="688">
        <f>IFERROR($H3603/SUMIF($A:$A,$A3603,$H:$H)*SUMIF(Summary!$A$230:$A$266,$A3603,Summary!$P$230:$P$266),0)</f>
        <v>0</v>
      </c>
      <c r="AN3603" s="688">
        <f>IFERROR($H3603/SUMIF($A:$A,$A3603,$H:$H)*(SUMIF(Summary!$A$230:$A$266,$A3603,Summary!$L$230:$L$266)+SUMIF(Summary!$A$281:$A$317,$A3603,Summary!$L$281:$L$317))-AM3603,0)</f>
        <v>0</v>
      </c>
      <c r="AO3603" s="688">
        <f>IFERROR($H3603/SUMIF($A:$A,$A3603,$H:$H)*SUMIF(Summary!$A$230:$A$266,$A3603,Summary!$Q$230:$Q$266),0)</f>
        <v>0</v>
      </c>
      <c r="AP3603" s="688">
        <f>IFERROR($H3603/SUMIF($A:$A,$A3603,$H:$H)*(SUMIF(Summary!$A$230:$A$266,$A3603,Summary!$L$230:$L$266)+SUMIF(Summary!$A$281:$A$317,$A3603,Summary!$L$281:$L$317))-AO3603,0)</f>
        <v>0</v>
      </c>
      <c r="AQ3603" s="306"/>
      <c r="AR3603" s="688">
        <f t="shared" ca="1" si="842"/>
        <v>0</v>
      </c>
      <c r="AS3603" s="688">
        <f t="shared" ca="1" si="843"/>
        <v>0</v>
      </c>
    </row>
    <row r="3604" spans="1:45" x14ac:dyDescent="0.2">
      <c r="A3604" s="423">
        <v>42295</v>
      </c>
      <c r="B3604" s="424">
        <v>2</v>
      </c>
      <c r="C3604" s="425" t="s">
        <v>308</v>
      </c>
      <c r="D3604" s="422">
        <f t="shared" si="844"/>
        <v>1179</v>
      </c>
      <c r="E3604" s="422">
        <f t="shared" si="845"/>
        <v>0</v>
      </c>
      <c r="F3604" s="422">
        <f t="shared" si="846"/>
        <v>1143</v>
      </c>
      <c r="G3604" s="422">
        <f t="shared" si="847"/>
        <v>0</v>
      </c>
      <c r="H3604" s="22">
        <f t="shared" si="848"/>
        <v>2322</v>
      </c>
      <c r="I3604" s="116">
        <v>369</v>
      </c>
      <c r="J3604" s="116">
        <v>0</v>
      </c>
      <c r="K3604" s="116">
        <v>603</v>
      </c>
      <c r="L3604" s="116">
        <v>0</v>
      </c>
      <c r="M3604" s="22">
        <f t="shared" si="849"/>
        <v>972</v>
      </c>
      <c r="N3604" s="116">
        <v>426</v>
      </c>
      <c r="O3604" s="116">
        <v>0</v>
      </c>
      <c r="P3604" s="116">
        <v>432</v>
      </c>
      <c r="Q3604" s="116">
        <v>0</v>
      </c>
      <c r="R3604" s="22">
        <f t="shared" si="850"/>
        <v>858</v>
      </c>
      <c r="S3604" s="116">
        <v>384</v>
      </c>
      <c r="T3604" s="116">
        <v>0</v>
      </c>
      <c r="U3604" s="116">
        <v>108</v>
      </c>
      <c r="V3604" s="116">
        <v>0</v>
      </c>
      <c r="W3604" s="22">
        <f t="shared" si="851"/>
        <v>492</v>
      </c>
      <c r="X3604" s="22">
        <f t="shared" si="852"/>
        <v>77.400000000000006</v>
      </c>
      <c r="Y3604" s="22">
        <f ca="1">OFFSET('Cost Study'!$B$7,'Operations Support'!$C3604,'Operations Support'!$B3604)*$H3604</f>
        <v>4295.7</v>
      </c>
      <c r="Z3604" s="23">
        <f ca="1">Y3604*'Cost Study'!$B$31</f>
        <v>239923.13536440124</v>
      </c>
      <c r="AA3604" s="23">
        <f ca="1">IF(A3604=10298,1.51,1)*IF($B3604&lt;3,$D3604*'Cost Study'!$B$32*OFFSET('Cost Study'!$B$7,'Operations Support'!$C3604,'Operations Support'!$B3604),0)</f>
        <v>218.11500000000001</v>
      </c>
      <c r="AB3604" s="24">
        <f ca="1">AA3604*'Cost Study'!$B$31</f>
        <v>12182.143694859134</v>
      </c>
      <c r="AC3604" s="23">
        <f ca="1">Y3604*'Cost Study'!$B$31</f>
        <v>239923.13536440124</v>
      </c>
      <c r="AD3604" s="24">
        <f ca="1">AA3604*'Cost Study'!$B$31</f>
        <v>12182.143694859134</v>
      </c>
      <c r="AE3604" s="377">
        <f t="shared" ca="1" si="853"/>
        <v>252105.27905926039</v>
      </c>
      <c r="AF3604" s="377">
        <f t="shared" ca="1" si="854"/>
        <v>252105.27905926039</v>
      </c>
      <c r="AH3604" s="688">
        <f>IFERROR($H3604/SUMIF($A:$A,$A3604,$H:$H)*SUMIF(Summary!$A$110:$A$186,$A3604,Summary!$P$110:$P$186),0)</f>
        <v>69923.662966771546</v>
      </c>
      <c r="AI3604" s="689">
        <f t="shared" ca="1" si="840"/>
        <v>182181.61609248884</v>
      </c>
      <c r="AJ3604" s="688">
        <f>IFERROR(H3604/SUMIF(A:A,A3604,H:H)*SUMIF(Summary!$A$110:$A$186,'Operations Support'!A3604,Summary!$Q$110:$Q$186),0)</f>
        <v>70162.333889564252</v>
      </c>
      <c r="AK3604" s="688">
        <f t="shared" ca="1" si="841"/>
        <v>181942.94516969612</v>
      </c>
      <c r="AM3604" s="688">
        <f>IFERROR($H3604/SUMIF($A:$A,$A3604,$H:$H)*SUMIF(Summary!$A$230:$A$266,$A3604,Summary!$P$230:$P$266),0)</f>
        <v>13229.654717822801</v>
      </c>
      <c r="AN3604" s="688">
        <f>IFERROR($H3604/SUMIF($A:$A,$A3604,$H:$H)*(SUMIF(Summary!$A$230:$A$266,$A3604,Summary!$L$230:$L$266)+SUMIF(Summary!$A$281:$A$317,$A3604,Summary!$L$281:$L$317))-AM3604,0)</f>
        <v>90728.450488984628</v>
      </c>
      <c r="AO3604" s="688">
        <f>IFERROR($H3604/SUMIF($A:$A,$A3604,$H:$H)*SUMIF(Summary!$A$230:$A$266,$A3604,Summary!$Q$230:$Q$266),0)</f>
        <v>13274.811589842395</v>
      </c>
      <c r="AP3604" s="688">
        <f>IFERROR($H3604/SUMIF($A:$A,$A3604,$H:$H)*(SUMIF(Summary!$A$230:$A$266,$A3604,Summary!$L$230:$L$266)+SUMIF(Summary!$A$281:$A$317,$A3604,Summary!$L$281:$L$317))-AO3604,0)</f>
        <v>90683.293616965035</v>
      </c>
      <c r="AQ3604" s="306"/>
      <c r="AR3604" s="688">
        <f t="shared" ca="1" si="842"/>
        <v>272910.06658147345</v>
      </c>
      <c r="AS3604" s="688">
        <f t="shared" ca="1" si="843"/>
        <v>272626.23878666118</v>
      </c>
    </row>
    <row r="3605" spans="1:45" x14ac:dyDescent="0.2">
      <c r="A3605" s="423">
        <v>42295</v>
      </c>
      <c r="B3605" s="424">
        <v>2</v>
      </c>
      <c r="C3605" s="425" t="s">
        <v>309</v>
      </c>
      <c r="D3605" s="422">
        <f t="shared" si="844"/>
        <v>0</v>
      </c>
      <c r="E3605" s="422">
        <f t="shared" si="845"/>
        <v>0</v>
      </c>
      <c r="F3605" s="422">
        <f t="shared" si="846"/>
        <v>0</v>
      </c>
      <c r="G3605" s="422">
        <f t="shared" si="847"/>
        <v>0</v>
      </c>
      <c r="H3605" s="22">
        <f t="shared" si="848"/>
        <v>0</v>
      </c>
      <c r="I3605" s="116">
        <v>0</v>
      </c>
      <c r="J3605" s="116">
        <v>0</v>
      </c>
      <c r="K3605" s="116">
        <v>0</v>
      </c>
      <c r="L3605" s="116">
        <v>0</v>
      </c>
      <c r="M3605" s="22">
        <f t="shared" si="849"/>
        <v>0</v>
      </c>
      <c r="N3605" s="116">
        <v>0</v>
      </c>
      <c r="O3605" s="116">
        <v>0</v>
      </c>
      <c r="P3605" s="116">
        <v>0</v>
      </c>
      <c r="Q3605" s="116">
        <v>0</v>
      </c>
      <c r="R3605" s="22">
        <f t="shared" si="850"/>
        <v>0</v>
      </c>
      <c r="S3605" s="116">
        <v>0</v>
      </c>
      <c r="T3605" s="116">
        <v>0</v>
      </c>
      <c r="U3605" s="116">
        <v>0</v>
      </c>
      <c r="V3605" s="116">
        <v>0</v>
      </c>
      <c r="W3605" s="22">
        <f t="shared" si="851"/>
        <v>0</v>
      </c>
      <c r="X3605" s="22">
        <f t="shared" si="852"/>
        <v>0</v>
      </c>
      <c r="Y3605" s="22">
        <f ca="1">OFFSET('Cost Study'!$B$7,'Operations Support'!$C3605,'Operations Support'!$B3605)*$H3605</f>
        <v>0</v>
      </c>
      <c r="Z3605" s="23">
        <f ca="1">Y3605*'Cost Study'!$B$31</f>
        <v>0</v>
      </c>
      <c r="AA3605" s="23">
        <f ca="1">IF(A3605=10298,1.51,1)*IF($B3605&lt;3,$D3605*'Cost Study'!$B$32*OFFSET('Cost Study'!$B$7,'Operations Support'!$C3605,'Operations Support'!$B3605),0)</f>
        <v>0</v>
      </c>
      <c r="AB3605" s="24">
        <f ca="1">AA3605*'Cost Study'!$B$31</f>
        <v>0</v>
      </c>
      <c r="AC3605" s="23">
        <f ca="1">Y3605*'Cost Study'!$B$31</f>
        <v>0</v>
      </c>
      <c r="AD3605" s="24">
        <f ca="1">AA3605*'Cost Study'!$B$31</f>
        <v>0</v>
      </c>
      <c r="AE3605" s="377">
        <f t="shared" ca="1" si="853"/>
        <v>0</v>
      </c>
      <c r="AF3605" s="377">
        <f t="shared" ca="1" si="854"/>
        <v>0</v>
      </c>
      <c r="AH3605" s="688">
        <f>IFERROR($H3605/SUMIF($A:$A,$A3605,$H:$H)*SUMIF(Summary!$A$110:$A$186,$A3605,Summary!$P$110:$P$186),0)</f>
        <v>0</v>
      </c>
      <c r="AI3605" s="689">
        <f t="shared" ca="1" si="840"/>
        <v>0</v>
      </c>
      <c r="AJ3605" s="688">
        <f>IFERROR(H3605/SUMIF(A:A,A3605,H:H)*SUMIF(Summary!$A$110:$A$186,'Operations Support'!A3605,Summary!$Q$110:$Q$186),0)</f>
        <v>0</v>
      </c>
      <c r="AK3605" s="688">
        <f t="shared" ca="1" si="841"/>
        <v>0</v>
      </c>
      <c r="AM3605" s="688">
        <f>IFERROR($H3605/SUMIF($A:$A,$A3605,$H:$H)*SUMIF(Summary!$A$230:$A$266,$A3605,Summary!$P$230:$P$266),0)</f>
        <v>0</v>
      </c>
      <c r="AN3605" s="688">
        <f>IFERROR($H3605/SUMIF($A:$A,$A3605,$H:$H)*(SUMIF(Summary!$A$230:$A$266,$A3605,Summary!$L$230:$L$266)+SUMIF(Summary!$A$281:$A$317,$A3605,Summary!$L$281:$L$317))-AM3605,0)</f>
        <v>0</v>
      </c>
      <c r="AO3605" s="688">
        <f>IFERROR($H3605/SUMIF($A:$A,$A3605,$H:$H)*SUMIF(Summary!$A$230:$A$266,$A3605,Summary!$Q$230:$Q$266),0)</f>
        <v>0</v>
      </c>
      <c r="AP3605" s="688">
        <f>IFERROR($H3605/SUMIF($A:$A,$A3605,$H:$H)*(SUMIF(Summary!$A$230:$A$266,$A3605,Summary!$L$230:$L$266)+SUMIF(Summary!$A$281:$A$317,$A3605,Summary!$L$281:$L$317))-AO3605,0)</f>
        <v>0</v>
      </c>
      <c r="AQ3605" s="306"/>
      <c r="AR3605" s="688">
        <f t="shared" ca="1" si="842"/>
        <v>0</v>
      </c>
      <c r="AS3605" s="688">
        <f t="shared" ca="1" si="843"/>
        <v>0</v>
      </c>
    </row>
    <row r="3606" spans="1:45" x14ac:dyDescent="0.2">
      <c r="A3606" s="423">
        <v>42295</v>
      </c>
      <c r="B3606" s="424">
        <v>2</v>
      </c>
      <c r="C3606" s="425" t="s">
        <v>310</v>
      </c>
      <c r="D3606" s="422">
        <f t="shared" si="844"/>
        <v>0</v>
      </c>
      <c r="E3606" s="422">
        <f t="shared" si="845"/>
        <v>0</v>
      </c>
      <c r="F3606" s="422">
        <f t="shared" si="846"/>
        <v>0</v>
      </c>
      <c r="G3606" s="422">
        <f t="shared" si="847"/>
        <v>0</v>
      </c>
      <c r="H3606" s="22">
        <f t="shared" si="848"/>
        <v>0</v>
      </c>
      <c r="I3606" s="116">
        <v>0</v>
      </c>
      <c r="J3606" s="116">
        <v>0</v>
      </c>
      <c r="K3606" s="116">
        <v>0</v>
      </c>
      <c r="L3606" s="116">
        <v>0</v>
      </c>
      <c r="M3606" s="22">
        <f t="shared" si="849"/>
        <v>0</v>
      </c>
      <c r="N3606" s="116">
        <v>0</v>
      </c>
      <c r="O3606" s="116">
        <v>0</v>
      </c>
      <c r="P3606" s="116">
        <v>0</v>
      </c>
      <c r="Q3606" s="116">
        <v>0</v>
      </c>
      <c r="R3606" s="22">
        <f t="shared" si="850"/>
        <v>0</v>
      </c>
      <c r="S3606" s="116">
        <v>0</v>
      </c>
      <c r="T3606" s="116">
        <v>0</v>
      </c>
      <c r="U3606" s="116">
        <v>0</v>
      </c>
      <c r="V3606" s="116">
        <v>0</v>
      </c>
      <c r="W3606" s="22">
        <f t="shared" si="851"/>
        <v>0</v>
      </c>
      <c r="X3606" s="22">
        <f t="shared" si="852"/>
        <v>0</v>
      </c>
      <c r="Y3606" s="22">
        <f ca="1">OFFSET('Cost Study'!$B$7,'Operations Support'!$C3606,'Operations Support'!$B3606)*$H3606</f>
        <v>0</v>
      </c>
      <c r="Z3606" s="23">
        <f ca="1">Y3606*'Cost Study'!$B$31</f>
        <v>0</v>
      </c>
      <c r="AA3606" s="23">
        <f ca="1">IF(A3606=10298,1.51,1)*IF($B3606&lt;3,$D3606*'Cost Study'!$B$32*OFFSET('Cost Study'!$B$7,'Operations Support'!$C3606,'Operations Support'!$B3606),0)</f>
        <v>0</v>
      </c>
      <c r="AB3606" s="24">
        <f ca="1">AA3606*'Cost Study'!$B$31</f>
        <v>0</v>
      </c>
      <c r="AC3606" s="23">
        <f ca="1">Y3606*'Cost Study'!$B$31</f>
        <v>0</v>
      </c>
      <c r="AD3606" s="24">
        <f ca="1">AA3606*'Cost Study'!$B$31</f>
        <v>0</v>
      </c>
      <c r="AE3606" s="377">
        <f t="shared" ca="1" si="853"/>
        <v>0</v>
      </c>
      <c r="AF3606" s="377">
        <f t="shared" ca="1" si="854"/>
        <v>0</v>
      </c>
      <c r="AH3606" s="688">
        <f>IFERROR($H3606/SUMIF($A:$A,$A3606,$H:$H)*SUMIF(Summary!$A$110:$A$186,$A3606,Summary!$P$110:$P$186),0)</f>
        <v>0</v>
      </c>
      <c r="AI3606" s="689">
        <f t="shared" ca="1" si="840"/>
        <v>0</v>
      </c>
      <c r="AJ3606" s="688">
        <f>IFERROR(H3606/SUMIF(A:A,A3606,H:H)*SUMIF(Summary!$A$110:$A$186,'Operations Support'!A3606,Summary!$Q$110:$Q$186),0)</f>
        <v>0</v>
      </c>
      <c r="AK3606" s="688">
        <f t="shared" ca="1" si="841"/>
        <v>0</v>
      </c>
      <c r="AM3606" s="688">
        <f>IFERROR($H3606/SUMIF($A:$A,$A3606,$H:$H)*SUMIF(Summary!$A$230:$A$266,$A3606,Summary!$P$230:$P$266),0)</f>
        <v>0</v>
      </c>
      <c r="AN3606" s="688">
        <f>IFERROR($H3606/SUMIF($A:$A,$A3606,$H:$H)*(SUMIF(Summary!$A$230:$A$266,$A3606,Summary!$L$230:$L$266)+SUMIF(Summary!$A$281:$A$317,$A3606,Summary!$L$281:$L$317))-AM3606,0)</f>
        <v>0</v>
      </c>
      <c r="AO3606" s="688">
        <f>IFERROR($H3606/SUMIF($A:$A,$A3606,$H:$H)*SUMIF(Summary!$A$230:$A$266,$A3606,Summary!$Q$230:$Q$266),0)</f>
        <v>0</v>
      </c>
      <c r="AP3606" s="688">
        <f>IFERROR($H3606/SUMIF($A:$A,$A3606,$H:$H)*(SUMIF(Summary!$A$230:$A$266,$A3606,Summary!$L$230:$L$266)+SUMIF(Summary!$A$281:$A$317,$A3606,Summary!$L$281:$L$317))-AO3606,0)</f>
        <v>0</v>
      </c>
      <c r="AQ3606" s="306"/>
      <c r="AR3606" s="688">
        <f t="shared" ca="1" si="842"/>
        <v>0</v>
      </c>
      <c r="AS3606" s="688">
        <f t="shared" ca="1" si="843"/>
        <v>0</v>
      </c>
    </row>
    <row r="3607" spans="1:45" x14ac:dyDescent="0.2">
      <c r="A3607" s="423">
        <v>42295</v>
      </c>
      <c r="B3607" s="424">
        <v>2</v>
      </c>
      <c r="C3607" s="425" t="s">
        <v>311</v>
      </c>
      <c r="D3607" s="422">
        <f t="shared" si="844"/>
        <v>0</v>
      </c>
      <c r="E3607" s="422">
        <f t="shared" si="845"/>
        <v>0</v>
      </c>
      <c r="F3607" s="422">
        <f t="shared" si="846"/>
        <v>0</v>
      </c>
      <c r="G3607" s="422">
        <f t="shared" si="847"/>
        <v>0</v>
      </c>
      <c r="H3607" s="22">
        <f t="shared" si="848"/>
        <v>0</v>
      </c>
      <c r="I3607" s="116">
        <v>0</v>
      </c>
      <c r="J3607" s="116">
        <v>0</v>
      </c>
      <c r="K3607" s="116">
        <v>0</v>
      </c>
      <c r="L3607" s="116">
        <v>0</v>
      </c>
      <c r="M3607" s="22">
        <f t="shared" si="849"/>
        <v>0</v>
      </c>
      <c r="N3607" s="116">
        <v>0</v>
      </c>
      <c r="O3607" s="116">
        <v>0</v>
      </c>
      <c r="P3607" s="116">
        <v>0</v>
      </c>
      <c r="Q3607" s="116">
        <v>0</v>
      </c>
      <c r="R3607" s="22">
        <f t="shared" si="850"/>
        <v>0</v>
      </c>
      <c r="S3607" s="116">
        <v>0</v>
      </c>
      <c r="T3607" s="116">
        <v>0</v>
      </c>
      <c r="U3607" s="116">
        <v>0</v>
      </c>
      <c r="V3607" s="116">
        <v>0</v>
      </c>
      <c r="W3607" s="22">
        <f t="shared" si="851"/>
        <v>0</v>
      </c>
      <c r="X3607" s="22">
        <f t="shared" si="852"/>
        <v>0</v>
      </c>
      <c r="Y3607" s="22">
        <f ca="1">OFFSET('Cost Study'!$B$7,'Operations Support'!$C3607,'Operations Support'!$B3607)*$H3607</f>
        <v>0</v>
      </c>
      <c r="Z3607" s="23">
        <f ca="1">Y3607*'Cost Study'!$B$31</f>
        <v>0</v>
      </c>
      <c r="AA3607" s="23">
        <f ca="1">IF(A3607=10298,1.51,1)*IF($B3607&lt;3,$D3607*'Cost Study'!$B$32*OFFSET('Cost Study'!$B$7,'Operations Support'!$C3607,'Operations Support'!$B3607),0)</f>
        <v>0</v>
      </c>
      <c r="AB3607" s="24">
        <f ca="1">AA3607*'Cost Study'!$B$31</f>
        <v>0</v>
      </c>
      <c r="AC3607" s="23">
        <f ca="1">Y3607*'Cost Study'!$B$31</f>
        <v>0</v>
      </c>
      <c r="AD3607" s="24">
        <f ca="1">AA3607*'Cost Study'!$B$31</f>
        <v>0</v>
      </c>
      <c r="AE3607" s="377">
        <f t="shared" ca="1" si="853"/>
        <v>0</v>
      </c>
      <c r="AF3607" s="377">
        <f t="shared" ca="1" si="854"/>
        <v>0</v>
      </c>
      <c r="AH3607" s="688">
        <f>IFERROR($H3607/SUMIF($A:$A,$A3607,$H:$H)*SUMIF(Summary!$A$110:$A$186,$A3607,Summary!$P$110:$P$186),0)</f>
        <v>0</v>
      </c>
      <c r="AI3607" s="689">
        <f t="shared" ca="1" si="840"/>
        <v>0</v>
      </c>
      <c r="AJ3607" s="688">
        <f>IFERROR(H3607/SUMIF(A:A,A3607,H:H)*SUMIF(Summary!$A$110:$A$186,'Operations Support'!A3607,Summary!$Q$110:$Q$186),0)</f>
        <v>0</v>
      </c>
      <c r="AK3607" s="688">
        <f t="shared" ca="1" si="841"/>
        <v>0</v>
      </c>
      <c r="AM3607" s="688">
        <f>IFERROR($H3607/SUMIF($A:$A,$A3607,$H:$H)*SUMIF(Summary!$A$230:$A$266,$A3607,Summary!$P$230:$P$266),0)</f>
        <v>0</v>
      </c>
      <c r="AN3607" s="688">
        <f>IFERROR($H3607/SUMIF($A:$A,$A3607,$H:$H)*(SUMIF(Summary!$A$230:$A$266,$A3607,Summary!$L$230:$L$266)+SUMIF(Summary!$A$281:$A$317,$A3607,Summary!$L$281:$L$317))-AM3607,0)</f>
        <v>0</v>
      </c>
      <c r="AO3607" s="688">
        <f>IFERROR($H3607/SUMIF($A:$A,$A3607,$H:$H)*SUMIF(Summary!$A$230:$A$266,$A3607,Summary!$Q$230:$Q$266),0)</f>
        <v>0</v>
      </c>
      <c r="AP3607" s="688">
        <f>IFERROR($H3607/SUMIF($A:$A,$A3607,$H:$H)*(SUMIF(Summary!$A$230:$A$266,$A3607,Summary!$L$230:$L$266)+SUMIF(Summary!$A$281:$A$317,$A3607,Summary!$L$281:$L$317))-AO3607,0)</f>
        <v>0</v>
      </c>
      <c r="AQ3607" s="306"/>
      <c r="AR3607" s="688">
        <f t="shared" ca="1" si="842"/>
        <v>0</v>
      </c>
      <c r="AS3607" s="688">
        <f t="shared" ca="1" si="843"/>
        <v>0</v>
      </c>
    </row>
    <row r="3608" spans="1:45" x14ac:dyDescent="0.2">
      <c r="A3608" s="423">
        <v>42295</v>
      </c>
      <c r="B3608" s="424">
        <v>2</v>
      </c>
      <c r="C3608" s="425" t="s">
        <v>312</v>
      </c>
      <c r="D3608" s="422">
        <f t="shared" si="844"/>
        <v>0</v>
      </c>
      <c r="E3608" s="422">
        <f t="shared" si="845"/>
        <v>0</v>
      </c>
      <c r="F3608" s="422">
        <f t="shared" si="846"/>
        <v>0</v>
      </c>
      <c r="G3608" s="422">
        <f t="shared" si="847"/>
        <v>0</v>
      </c>
      <c r="H3608" s="22">
        <f t="shared" si="848"/>
        <v>0</v>
      </c>
      <c r="I3608" s="116">
        <v>0</v>
      </c>
      <c r="J3608" s="116">
        <v>0</v>
      </c>
      <c r="K3608" s="116">
        <v>0</v>
      </c>
      <c r="L3608" s="116">
        <v>0</v>
      </c>
      <c r="M3608" s="22">
        <f t="shared" si="849"/>
        <v>0</v>
      </c>
      <c r="N3608" s="116">
        <v>0</v>
      </c>
      <c r="O3608" s="116">
        <v>0</v>
      </c>
      <c r="P3608" s="116">
        <v>0</v>
      </c>
      <c r="Q3608" s="116">
        <v>0</v>
      </c>
      <c r="R3608" s="22">
        <f t="shared" si="850"/>
        <v>0</v>
      </c>
      <c r="S3608" s="116">
        <v>0</v>
      </c>
      <c r="T3608" s="116">
        <v>0</v>
      </c>
      <c r="U3608" s="116">
        <v>0</v>
      </c>
      <c r="V3608" s="116">
        <v>0</v>
      </c>
      <c r="W3608" s="22">
        <f t="shared" si="851"/>
        <v>0</v>
      </c>
      <c r="X3608" s="22">
        <f t="shared" si="852"/>
        <v>0</v>
      </c>
      <c r="Y3608" s="22">
        <f ca="1">OFFSET('Cost Study'!$B$7,'Operations Support'!$C3608,'Operations Support'!$B3608)*$H3608</f>
        <v>0</v>
      </c>
      <c r="Z3608" s="23">
        <f ca="1">Y3608*'Cost Study'!$B$31</f>
        <v>0</v>
      </c>
      <c r="AA3608" s="23">
        <f ca="1">IF(A3608=10298,1.51,1)*IF($B3608&lt;3,$D3608*'Cost Study'!$B$32*OFFSET('Cost Study'!$B$7,'Operations Support'!$C3608,'Operations Support'!$B3608),0)</f>
        <v>0</v>
      </c>
      <c r="AB3608" s="24">
        <f ca="1">AA3608*'Cost Study'!$B$31</f>
        <v>0</v>
      </c>
      <c r="AC3608" s="23">
        <f ca="1">Y3608*'Cost Study'!$B$31</f>
        <v>0</v>
      </c>
      <c r="AD3608" s="24">
        <f ca="1">AA3608*'Cost Study'!$B$31</f>
        <v>0</v>
      </c>
      <c r="AE3608" s="377">
        <f t="shared" ca="1" si="853"/>
        <v>0</v>
      </c>
      <c r="AF3608" s="377">
        <f t="shared" ca="1" si="854"/>
        <v>0</v>
      </c>
      <c r="AH3608" s="688">
        <f>IFERROR($H3608/SUMIF($A:$A,$A3608,$H:$H)*SUMIF(Summary!$A$110:$A$186,$A3608,Summary!$P$110:$P$186),0)</f>
        <v>0</v>
      </c>
      <c r="AI3608" s="689">
        <f t="shared" ca="1" si="840"/>
        <v>0</v>
      </c>
      <c r="AJ3608" s="688">
        <f>IFERROR(H3608/SUMIF(A:A,A3608,H:H)*SUMIF(Summary!$A$110:$A$186,'Operations Support'!A3608,Summary!$Q$110:$Q$186),0)</f>
        <v>0</v>
      </c>
      <c r="AK3608" s="688">
        <f t="shared" ca="1" si="841"/>
        <v>0</v>
      </c>
      <c r="AM3608" s="688">
        <f>IFERROR($H3608/SUMIF($A:$A,$A3608,$H:$H)*SUMIF(Summary!$A$230:$A$266,$A3608,Summary!$P$230:$P$266),0)</f>
        <v>0</v>
      </c>
      <c r="AN3608" s="688">
        <f>IFERROR($H3608/SUMIF($A:$A,$A3608,$H:$H)*(SUMIF(Summary!$A$230:$A$266,$A3608,Summary!$L$230:$L$266)+SUMIF(Summary!$A$281:$A$317,$A3608,Summary!$L$281:$L$317))-AM3608,0)</f>
        <v>0</v>
      </c>
      <c r="AO3608" s="688">
        <f>IFERROR($H3608/SUMIF($A:$A,$A3608,$H:$H)*SUMIF(Summary!$A$230:$A$266,$A3608,Summary!$Q$230:$Q$266),0)</f>
        <v>0</v>
      </c>
      <c r="AP3608" s="688">
        <f>IFERROR($H3608/SUMIF($A:$A,$A3608,$H:$H)*(SUMIF(Summary!$A$230:$A$266,$A3608,Summary!$L$230:$L$266)+SUMIF(Summary!$A$281:$A$317,$A3608,Summary!$L$281:$L$317))-AO3608,0)</f>
        <v>0</v>
      </c>
      <c r="AQ3608" s="306"/>
      <c r="AR3608" s="688">
        <f t="shared" ca="1" si="842"/>
        <v>0</v>
      </c>
      <c r="AS3608" s="688">
        <f t="shared" ca="1" si="843"/>
        <v>0</v>
      </c>
    </row>
    <row r="3609" spans="1:45" x14ac:dyDescent="0.2">
      <c r="A3609" s="423">
        <v>42295</v>
      </c>
      <c r="B3609" s="424">
        <v>2</v>
      </c>
      <c r="C3609" s="425" t="s">
        <v>313</v>
      </c>
      <c r="D3609" s="422">
        <f t="shared" si="844"/>
        <v>0</v>
      </c>
      <c r="E3609" s="422">
        <f t="shared" si="845"/>
        <v>0</v>
      </c>
      <c r="F3609" s="422">
        <f t="shared" si="846"/>
        <v>0</v>
      </c>
      <c r="G3609" s="422">
        <f t="shared" si="847"/>
        <v>0</v>
      </c>
      <c r="H3609" s="22">
        <f t="shared" si="848"/>
        <v>0</v>
      </c>
      <c r="I3609" s="116">
        <v>0</v>
      </c>
      <c r="J3609" s="116">
        <v>0</v>
      </c>
      <c r="K3609" s="116">
        <v>0</v>
      </c>
      <c r="L3609" s="116">
        <v>0</v>
      </c>
      <c r="M3609" s="22">
        <f t="shared" si="849"/>
        <v>0</v>
      </c>
      <c r="N3609" s="116">
        <v>0</v>
      </c>
      <c r="O3609" s="116">
        <v>0</v>
      </c>
      <c r="P3609" s="116">
        <v>0</v>
      </c>
      <c r="Q3609" s="116">
        <v>0</v>
      </c>
      <c r="R3609" s="22">
        <f t="shared" si="850"/>
        <v>0</v>
      </c>
      <c r="S3609" s="116">
        <v>0</v>
      </c>
      <c r="T3609" s="116">
        <v>0</v>
      </c>
      <c r="U3609" s="116">
        <v>0</v>
      </c>
      <c r="V3609" s="116">
        <v>0</v>
      </c>
      <c r="W3609" s="22">
        <f t="shared" si="851"/>
        <v>0</v>
      </c>
      <c r="X3609" s="22">
        <f t="shared" si="852"/>
        <v>0</v>
      </c>
      <c r="Y3609" s="22">
        <f ca="1">OFFSET('Cost Study'!$B$7,'Operations Support'!$C3609,'Operations Support'!$B3609)*$H3609</f>
        <v>0</v>
      </c>
      <c r="Z3609" s="23">
        <f ca="1">Y3609*'Cost Study'!$B$31</f>
        <v>0</v>
      </c>
      <c r="AA3609" s="23">
        <f ca="1">IF(A3609=10298,1.51,1)*IF($B3609&lt;3,$D3609*'Cost Study'!$B$32*OFFSET('Cost Study'!$B$7,'Operations Support'!$C3609,'Operations Support'!$B3609),0)</f>
        <v>0</v>
      </c>
      <c r="AB3609" s="24">
        <f ca="1">AA3609*'Cost Study'!$B$31</f>
        <v>0</v>
      </c>
      <c r="AC3609" s="23">
        <f ca="1">Y3609*'Cost Study'!$B$31</f>
        <v>0</v>
      </c>
      <c r="AD3609" s="24">
        <f ca="1">AA3609*'Cost Study'!$B$31</f>
        <v>0</v>
      </c>
      <c r="AE3609" s="377">
        <f t="shared" ca="1" si="853"/>
        <v>0</v>
      </c>
      <c r="AF3609" s="377">
        <f t="shared" ca="1" si="854"/>
        <v>0</v>
      </c>
      <c r="AH3609" s="688">
        <f>IFERROR($H3609/SUMIF($A:$A,$A3609,$H:$H)*SUMIF(Summary!$A$110:$A$186,$A3609,Summary!$P$110:$P$186),0)</f>
        <v>0</v>
      </c>
      <c r="AI3609" s="689">
        <f t="shared" ca="1" si="840"/>
        <v>0</v>
      </c>
      <c r="AJ3609" s="688">
        <f>IFERROR(H3609/SUMIF(A:A,A3609,H:H)*SUMIF(Summary!$A$110:$A$186,'Operations Support'!A3609,Summary!$Q$110:$Q$186),0)</f>
        <v>0</v>
      </c>
      <c r="AK3609" s="688">
        <f t="shared" ca="1" si="841"/>
        <v>0</v>
      </c>
      <c r="AM3609" s="688">
        <f>IFERROR($H3609/SUMIF($A:$A,$A3609,$H:$H)*SUMIF(Summary!$A$230:$A$266,$A3609,Summary!$P$230:$P$266),0)</f>
        <v>0</v>
      </c>
      <c r="AN3609" s="688">
        <f>IFERROR($H3609/SUMIF($A:$A,$A3609,$H:$H)*(SUMIF(Summary!$A$230:$A$266,$A3609,Summary!$L$230:$L$266)+SUMIF(Summary!$A$281:$A$317,$A3609,Summary!$L$281:$L$317))-AM3609,0)</f>
        <v>0</v>
      </c>
      <c r="AO3609" s="688">
        <f>IFERROR($H3609/SUMIF($A:$A,$A3609,$H:$H)*SUMIF(Summary!$A$230:$A$266,$A3609,Summary!$Q$230:$Q$266),0)</f>
        <v>0</v>
      </c>
      <c r="AP3609" s="688">
        <f>IFERROR($H3609/SUMIF($A:$A,$A3609,$H:$H)*(SUMIF(Summary!$A$230:$A$266,$A3609,Summary!$L$230:$L$266)+SUMIF(Summary!$A$281:$A$317,$A3609,Summary!$L$281:$L$317))-AO3609,0)</f>
        <v>0</v>
      </c>
      <c r="AQ3609" s="306"/>
      <c r="AR3609" s="688">
        <f t="shared" ca="1" si="842"/>
        <v>0</v>
      </c>
      <c r="AS3609" s="688">
        <f t="shared" ca="1" si="843"/>
        <v>0</v>
      </c>
    </row>
    <row r="3610" spans="1:45" x14ac:dyDescent="0.2">
      <c r="A3610" s="423">
        <v>42295</v>
      </c>
      <c r="B3610" s="424">
        <v>2</v>
      </c>
      <c r="C3610" s="425" t="s">
        <v>314</v>
      </c>
      <c r="D3610" s="422">
        <f t="shared" si="844"/>
        <v>0</v>
      </c>
      <c r="E3610" s="422">
        <f t="shared" si="845"/>
        <v>0</v>
      </c>
      <c r="F3610" s="422">
        <f t="shared" si="846"/>
        <v>0</v>
      </c>
      <c r="G3610" s="422">
        <f t="shared" si="847"/>
        <v>0</v>
      </c>
      <c r="H3610" s="22">
        <f t="shared" si="848"/>
        <v>0</v>
      </c>
      <c r="I3610" s="116">
        <v>0</v>
      </c>
      <c r="J3610" s="116">
        <v>0</v>
      </c>
      <c r="K3610" s="116">
        <v>0</v>
      </c>
      <c r="L3610" s="116">
        <v>0</v>
      </c>
      <c r="M3610" s="22">
        <f t="shared" si="849"/>
        <v>0</v>
      </c>
      <c r="N3610" s="116">
        <v>0</v>
      </c>
      <c r="O3610" s="116">
        <v>0</v>
      </c>
      <c r="P3610" s="116">
        <v>0</v>
      </c>
      <c r="Q3610" s="116">
        <v>0</v>
      </c>
      <c r="R3610" s="22">
        <f t="shared" si="850"/>
        <v>0</v>
      </c>
      <c r="S3610" s="116">
        <v>0</v>
      </c>
      <c r="T3610" s="116">
        <v>0</v>
      </c>
      <c r="U3610" s="116">
        <v>0</v>
      </c>
      <c r="V3610" s="116">
        <v>0</v>
      </c>
      <c r="W3610" s="22">
        <f t="shared" si="851"/>
        <v>0</v>
      </c>
      <c r="X3610" s="22">
        <f t="shared" si="852"/>
        <v>0</v>
      </c>
      <c r="Y3610" s="22">
        <f ca="1">OFFSET('Cost Study'!$B$7,'Operations Support'!$C3610,'Operations Support'!$B3610)*$H3610</f>
        <v>0</v>
      </c>
      <c r="Z3610" s="23">
        <f ca="1">Y3610*'Cost Study'!$B$31</f>
        <v>0</v>
      </c>
      <c r="AA3610" s="23">
        <f ca="1">IF(A3610=10298,1.51,1)*IF($B3610&lt;3,$D3610*'Cost Study'!$B$32*OFFSET('Cost Study'!$B$7,'Operations Support'!$C3610,'Operations Support'!$B3610),0)</f>
        <v>0</v>
      </c>
      <c r="AB3610" s="24">
        <f ca="1">AA3610*'Cost Study'!$B$31</f>
        <v>0</v>
      </c>
      <c r="AC3610" s="23">
        <f ca="1">Y3610*'Cost Study'!$B$31</f>
        <v>0</v>
      </c>
      <c r="AD3610" s="24">
        <f ca="1">AA3610*'Cost Study'!$B$31</f>
        <v>0</v>
      </c>
      <c r="AE3610" s="377">
        <f t="shared" ca="1" si="853"/>
        <v>0</v>
      </c>
      <c r="AF3610" s="377">
        <f t="shared" ca="1" si="854"/>
        <v>0</v>
      </c>
      <c r="AH3610" s="688">
        <f>IFERROR($H3610/SUMIF($A:$A,$A3610,$H:$H)*SUMIF(Summary!$A$110:$A$186,$A3610,Summary!$P$110:$P$186),0)</f>
        <v>0</v>
      </c>
      <c r="AI3610" s="689">
        <f t="shared" ca="1" si="840"/>
        <v>0</v>
      </c>
      <c r="AJ3610" s="688">
        <f>IFERROR(H3610/SUMIF(A:A,A3610,H:H)*SUMIF(Summary!$A$110:$A$186,'Operations Support'!A3610,Summary!$Q$110:$Q$186),0)</f>
        <v>0</v>
      </c>
      <c r="AK3610" s="688">
        <f t="shared" ca="1" si="841"/>
        <v>0</v>
      </c>
      <c r="AM3610" s="688">
        <f>IFERROR($H3610/SUMIF($A:$A,$A3610,$H:$H)*SUMIF(Summary!$A$230:$A$266,$A3610,Summary!$P$230:$P$266),0)</f>
        <v>0</v>
      </c>
      <c r="AN3610" s="688">
        <f>IFERROR($H3610/SUMIF($A:$A,$A3610,$H:$H)*(SUMIF(Summary!$A$230:$A$266,$A3610,Summary!$L$230:$L$266)+SUMIF(Summary!$A$281:$A$317,$A3610,Summary!$L$281:$L$317))-AM3610,0)</f>
        <v>0</v>
      </c>
      <c r="AO3610" s="688">
        <f>IFERROR($H3610/SUMIF($A:$A,$A3610,$H:$H)*SUMIF(Summary!$A$230:$A$266,$A3610,Summary!$Q$230:$Q$266),0)</f>
        <v>0</v>
      </c>
      <c r="AP3610" s="688">
        <f>IFERROR($H3610/SUMIF($A:$A,$A3610,$H:$H)*(SUMIF(Summary!$A$230:$A$266,$A3610,Summary!$L$230:$L$266)+SUMIF(Summary!$A$281:$A$317,$A3610,Summary!$L$281:$L$317))-AO3610,0)</f>
        <v>0</v>
      </c>
      <c r="AQ3610" s="306"/>
      <c r="AR3610" s="688">
        <f t="shared" ca="1" si="842"/>
        <v>0</v>
      </c>
      <c r="AS3610" s="688">
        <f t="shared" ca="1" si="843"/>
        <v>0</v>
      </c>
    </row>
    <row r="3611" spans="1:45" x14ac:dyDescent="0.2">
      <c r="A3611" s="423">
        <v>42295</v>
      </c>
      <c r="B3611" s="424">
        <v>2</v>
      </c>
      <c r="C3611" s="425" t="s">
        <v>315</v>
      </c>
      <c r="D3611" s="422">
        <f t="shared" si="844"/>
        <v>6899</v>
      </c>
      <c r="E3611" s="422">
        <f t="shared" si="845"/>
        <v>849</v>
      </c>
      <c r="F3611" s="422">
        <f t="shared" si="846"/>
        <v>5632</v>
      </c>
      <c r="G3611" s="422">
        <f t="shared" si="847"/>
        <v>0</v>
      </c>
      <c r="H3611" s="22">
        <f t="shared" si="848"/>
        <v>13380</v>
      </c>
      <c r="I3611" s="116">
        <v>2538</v>
      </c>
      <c r="J3611" s="116">
        <v>435</v>
      </c>
      <c r="K3611" s="116">
        <v>2010</v>
      </c>
      <c r="L3611" s="116">
        <v>0</v>
      </c>
      <c r="M3611" s="22">
        <f t="shared" si="849"/>
        <v>4983</v>
      </c>
      <c r="N3611" s="116">
        <v>3158</v>
      </c>
      <c r="O3611" s="116">
        <v>294</v>
      </c>
      <c r="P3611" s="116">
        <v>2281</v>
      </c>
      <c r="Q3611" s="116">
        <v>0</v>
      </c>
      <c r="R3611" s="22">
        <f t="shared" si="850"/>
        <v>5733</v>
      </c>
      <c r="S3611" s="116">
        <v>1203</v>
      </c>
      <c r="T3611" s="116">
        <v>120</v>
      </c>
      <c r="U3611" s="116">
        <v>1341</v>
      </c>
      <c r="V3611" s="116">
        <v>0</v>
      </c>
      <c r="W3611" s="22">
        <f t="shared" si="851"/>
        <v>2664</v>
      </c>
      <c r="X3611" s="22">
        <f t="shared" si="852"/>
        <v>446</v>
      </c>
      <c r="Y3611" s="22">
        <f ca="1">OFFSET('Cost Study'!$B$7,'Operations Support'!$C3611,'Operations Support'!$B3611)*$H3611</f>
        <v>23950.2</v>
      </c>
      <c r="Z3611" s="23">
        <f ca="1">Y3611*'Cost Study'!$B$31</f>
        <v>1337664.8920093309</v>
      </c>
      <c r="AA3611" s="23">
        <f ca="1">IF(A3611=10298,1.51,1)*IF($B3611&lt;3,$D3611*'Cost Study'!$B$32*OFFSET('Cost Study'!$B$7,'Operations Support'!$C3611,'Operations Support'!$B3611),0)</f>
        <v>1234.9210000000003</v>
      </c>
      <c r="AB3611" s="24">
        <f ca="1">AA3611*'Cost Study'!$B$31</f>
        <v>68972.721150765137</v>
      </c>
      <c r="AC3611" s="23">
        <f ca="1">Y3611*'Cost Study'!$B$31</f>
        <v>1337664.8920093309</v>
      </c>
      <c r="AD3611" s="24">
        <f ca="1">AA3611*'Cost Study'!$B$31</f>
        <v>68972.721150765137</v>
      </c>
      <c r="AE3611" s="377">
        <f t="shared" ca="1" si="853"/>
        <v>1406637.6131600961</v>
      </c>
      <c r="AF3611" s="377">
        <f t="shared" ca="1" si="854"/>
        <v>1406637.6131600961</v>
      </c>
      <c r="AH3611" s="688">
        <f>IFERROR($H3611/SUMIF($A:$A,$A3611,$H:$H)*SUMIF(Summary!$A$110:$A$186,$A3611,Summary!$P$110:$P$186),0)</f>
        <v>402919.29823230114</v>
      </c>
      <c r="AI3611" s="689">
        <f t="shared" ca="1" si="840"/>
        <v>1003718.314927795</v>
      </c>
      <c r="AJ3611" s="688">
        <f>IFERROR(H3611/SUMIF(A:A,A3611,H:H)*SUMIF(Summary!$A$110:$A$186,'Operations Support'!A3611,Summary!$Q$110:$Q$186),0)</f>
        <v>404294.58546183014</v>
      </c>
      <c r="AK3611" s="688">
        <f t="shared" ca="1" si="841"/>
        <v>1002343.027698266</v>
      </c>
      <c r="AM3611" s="688">
        <f>IFERROR($H3611/SUMIF($A:$A,$A3611,$H:$H)*SUMIF(Summary!$A$230:$A$266,$A3611,Summary!$P$230:$P$266),0)</f>
        <v>76232.894110451802</v>
      </c>
      <c r="AN3611" s="688">
        <f>IFERROR($H3611/SUMIF($A:$A,$A3611,$H:$H)*(SUMIF(Summary!$A$230:$A$266,$A3611,Summary!$L$230:$L$266)+SUMIF(Summary!$A$281:$A$317,$A3611,Summary!$L$281:$L$317))-AM3611,0)</f>
        <v>522802.18240422674</v>
      </c>
      <c r="AO3611" s="688">
        <f>IFERROR($H3611/SUMIF($A:$A,$A3611,$H:$H)*SUMIF(Summary!$A$230:$A$266,$A3611,Summary!$Q$230:$Q$266),0)</f>
        <v>76493.100375577618</v>
      </c>
      <c r="AP3611" s="688">
        <f>IFERROR($H3611/SUMIF($A:$A,$A3611,$H:$H)*(SUMIF(Summary!$A$230:$A$266,$A3611,Summary!$L$230:$L$266)+SUMIF(Summary!$A$281:$A$317,$A3611,Summary!$L$281:$L$317))-AO3611,0)</f>
        <v>522541.97613910091</v>
      </c>
      <c r="AQ3611" s="306"/>
      <c r="AR3611" s="688">
        <f t="shared" ca="1" si="842"/>
        <v>1526520.4973320216</v>
      </c>
      <c r="AS3611" s="688">
        <f t="shared" ca="1" si="843"/>
        <v>1524885.0038373668</v>
      </c>
    </row>
    <row r="3612" spans="1:45" x14ac:dyDescent="0.2">
      <c r="A3612" s="423">
        <v>42295</v>
      </c>
      <c r="B3612" s="424">
        <v>2</v>
      </c>
      <c r="C3612" s="425" t="s">
        <v>316</v>
      </c>
      <c r="D3612" s="422">
        <f t="shared" si="844"/>
        <v>0</v>
      </c>
      <c r="E3612" s="422">
        <f t="shared" si="845"/>
        <v>0</v>
      </c>
      <c r="F3612" s="422">
        <f t="shared" si="846"/>
        <v>0</v>
      </c>
      <c r="G3612" s="422">
        <f t="shared" si="847"/>
        <v>0</v>
      </c>
      <c r="H3612" s="22">
        <f t="shared" si="848"/>
        <v>0</v>
      </c>
      <c r="I3612" s="116">
        <v>0</v>
      </c>
      <c r="J3612" s="116">
        <v>0</v>
      </c>
      <c r="K3612" s="116">
        <v>0</v>
      </c>
      <c r="L3612" s="116">
        <v>0</v>
      </c>
      <c r="M3612" s="22">
        <f t="shared" si="849"/>
        <v>0</v>
      </c>
      <c r="N3612" s="116">
        <v>0</v>
      </c>
      <c r="O3612" s="116">
        <v>0</v>
      </c>
      <c r="P3612" s="116">
        <v>0</v>
      </c>
      <c r="Q3612" s="116">
        <v>0</v>
      </c>
      <c r="R3612" s="22">
        <f t="shared" si="850"/>
        <v>0</v>
      </c>
      <c r="S3612" s="116">
        <v>0</v>
      </c>
      <c r="T3612" s="116">
        <v>0</v>
      </c>
      <c r="U3612" s="116">
        <v>0</v>
      </c>
      <c r="V3612" s="116">
        <v>0</v>
      </c>
      <c r="W3612" s="22">
        <f t="shared" si="851"/>
        <v>0</v>
      </c>
      <c r="X3612" s="22">
        <f t="shared" si="852"/>
        <v>0</v>
      </c>
      <c r="Y3612" s="22">
        <f ca="1">OFFSET('Cost Study'!$B$7,'Operations Support'!$C3612,'Operations Support'!$B3612)*$H3612</f>
        <v>0</v>
      </c>
      <c r="Z3612" s="23">
        <f ca="1">Y3612*'Cost Study'!$B$31</f>
        <v>0</v>
      </c>
      <c r="AA3612" s="23">
        <f ca="1">IF(A3612=10298,1.51,1)*IF($B3612&lt;3,$D3612*'Cost Study'!$B$32*OFFSET('Cost Study'!$B$7,'Operations Support'!$C3612,'Operations Support'!$B3612),0)</f>
        <v>0</v>
      </c>
      <c r="AB3612" s="24">
        <f ca="1">AA3612*'Cost Study'!$B$31</f>
        <v>0</v>
      </c>
      <c r="AC3612" s="23">
        <f ca="1">Y3612*'Cost Study'!$B$31</f>
        <v>0</v>
      </c>
      <c r="AD3612" s="24">
        <f ca="1">AA3612*'Cost Study'!$B$31</f>
        <v>0</v>
      </c>
      <c r="AE3612" s="377">
        <f t="shared" ca="1" si="853"/>
        <v>0</v>
      </c>
      <c r="AF3612" s="377">
        <f t="shared" ca="1" si="854"/>
        <v>0</v>
      </c>
      <c r="AH3612" s="688">
        <f>IFERROR($H3612/SUMIF($A:$A,$A3612,$H:$H)*SUMIF(Summary!$A$110:$A$186,$A3612,Summary!$P$110:$P$186),0)</f>
        <v>0</v>
      </c>
      <c r="AI3612" s="689">
        <f t="shared" ca="1" si="840"/>
        <v>0</v>
      </c>
      <c r="AJ3612" s="688">
        <f>IFERROR(H3612/SUMIF(A:A,A3612,H:H)*SUMIF(Summary!$A$110:$A$186,'Operations Support'!A3612,Summary!$Q$110:$Q$186),0)</f>
        <v>0</v>
      </c>
      <c r="AK3612" s="688">
        <f t="shared" ca="1" si="841"/>
        <v>0</v>
      </c>
      <c r="AM3612" s="688">
        <f>IFERROR($H3612/SUMIF($A:$A,$A3612,$H:$H)*SUMIF(Summary!$A$230:$A$266,$A3612,Summary!$P$230:$P$266),0)</f>
        <v>0</v>
      </c>
      <c r="AN3612" s="688">
        <f>IFERROR($H3612/SUMIF($A:$A,$A3612,$H:$H)*(SUMIF(Summary!$A$230:$A$266,$A3612,Summary!$L$230:$L$266)+SUMIF(Summary!$A$281:$A$317,$A3612,Summary!$L$281:$L$317))-AM3612,0)</f>
        <v>0</v>
      </c>
      <c r="AO3612" s="688">
        <f>IFERROR($H3612/SUMIF($A:$A,$A3612,$H:$H)*SUMIF(Summary!$A$230:$A$266,$A3612,Summary!$Q$230:$Q$266),0)</f>
        <v>0</v>
      </c>
      <c r="AP3612" s="688">
        <f>IFERROR($H3612/SUMIF($A:$A,$A3612,$H:$H)*(SUMIF(Summary!$A$230:$A$266,$A3612,Summary!$L$230:$L$266)+SUMIF(Summary!$A$281:$A$317,$A3612,Summary!$L$281:$L$317))-AO3612,0)</f>
        <v>0</v>
      </c>
      <c r="AQ3612" s="306"/>
      <c r="AR3612" s="688">
        <f t="shared" ca="1" si="842"/>
        <v>0</v>
      </c>
      <c r="AS3612" s="688">
        <f t="shared" ca="1" si="843"/>
        <v>0</v>
      </c>
    </row>
    <row r="3613" spans="1:45" x14ac:dyDescent="0.2">
      <c r="A3613" s="423">
        <v>42295</v>
      </c>
      <c r="B3613" s="424">
        <v>2</v>
      </c>
      <c r="C3613" s="425" t="s">
        <v>317</v>
      </c>
      <c r="D3613" s="422">
        <f t="shared" si="844"/>
        <v>0</v>
      </c>
      <c r="E3613" s="422">
        <f t="shared" si="845"/>
        <v>0</v>
      </c>
      <c r="F3613" s="422">
        <f t="shared" si="846"/>
        <v>132</v>
      </c>
      <c r="G3613" s="422">
        <f t="shared" si="847"/>
        <v>0</v>
      </c>
      <c r="H3613" s="22">
        <f t="shared" si="848"/>
        <v>132</v>
      </c>
      <c r="I3613" s="116">
        <v>0</v>
      </c>
      <c r="J3613" s="116">
        <v>0</v>
      </c>
      <c r="K3613" s="116">
        <v>96</v>
      </c>
      <c r="L3613" s="116">
        <v>0</v>
      </c>
      <c r="M3613" s="22">
        <f t="shared" si="849"/>
        <v>96</v>
      </c>
      <c r="N3613" s="116">
        <v>0</v>
      </c>
      <c r="O3613" s="116">
        <v>0</v>
      </c>
      <c r="P3613" s="116">
        <v>36</v>
      </c>
      <c r="Q3613" s="116">
        <v>0</v>
      </c>
      <c r="R3613" s="22">
        <f t="shared" si="850"/>
        <v>36</v>
      </c>
      <c r="S3613" s="116">
        <v>0</v>
      </c>
      <c r="T3613" s="116">
        <v>0</v>
      </c>
      <c r="U3613" s="116">
        <v>0</v>
      </c>
      <c r="V3613" s="116">
        <v>0</v>
      </c>
      <c r="W3613" s="22">
        <f t="shared" si="851"/>
        <v>0</v>
      </c>
      <c r="X3613" s="22">
        <f t="shared" si="852"/>
        <v>4.4000000000000004</v>
      </c>
      <c r="Y3613" s="22">
        <f ca="1">OFFSET('Cost Study'!$B$7,'Operations Support'!$C3613,'Operations Support'!$B3613)*$H3613</f>
        <v>289.08</v>
      </c>
      <c r="Z3613" s="23">
        <f ca="1">Y3613*'Cost Study'!$B$31</f>
        <v>16145.675901748518</v>
      </c>
      <c r="AA3613" s="23">
        <f ca="1">IF(A3613=10298,1.51,1)*IF($B3613&lt;3,$D3613*'Cost Study'!$B$32*OFFSET('Cost Study'!$B$7,'Operations Support'!$C3613,'Operations Support'!$B3613),0)</f>
        <v>0</v>
      </c>
      <c r="AB3613" s="24">
        <f ca="1">AA3613*'Cost Study'!$B$31</f>
        <v>0</v>
      </c>
      <c r="AC3613" s="23">
        <f ca="1">Y3613*'Cost Study'!$B$31</f>
        <v>16145.675901748518</v>
      </c>
      <c r="AD3613" s="24">
        <f ca="1">AA3613*'Cost Study'!$B$31</f>
        <v>0</v>
      </c>
      <c r="AE3613" s="377">
        <f t="shared" ca="1" si="853"/>
        <v>16145.675901748518</v>
      </c>
      <c r="AF3613" s="377">
        <f t="shared" ca="1" si="854"/>
        <v>16145.675901748518</v>
      </c>
      <c r="AH3613" s="688">
        <f>IFERROR($H3613/SUMIF($A:$A,$A3613,$H:$H)*SUMIF(Summary!$A$110:$A$186,$A3613,Summary!$P$110:$P$186),0)</f>
        <v>3974.9885924262899</v>
      </c>
      <c r="AI3613" s="689">
        <f t="shared" ca="1" si="840"/>
        <v>12170.687309322228</v>
      </c>
      <c r="AJ3613" s="688">
        <f>IFERROR(H3613/SUMIF(A:A,A3613,H:H)*SUMIF(Summary!$A$110:$A$186,'Operations Support'!A3613,Summary!$Q$110:$Q$186),0)</f>
        <v>3988.5564485023606</v>
      </c>
      <c r="AK3613" s="688">
        <f t="shared" ca="1" si="841"/>
        <v>12157.119453246158</v>
      </c>
      <c r="AM3613" s="688">
        <f>IFERROR($H3613/SUMIF($A:$A,$A3613,$H:$H)*SUMIF(Summary!$A$230:$A$266,$A3613,Summary!$P$230:$P$266),0)</f>
        <v>752.07339481163217</v>
      </c>
      <c r="AN3613" s="688">
        <f>IFERROR($H3613/SUMIF($A:$A,$A3613,$H:$H)*(SUMIF(Summary!$A$230:$A$266,$A3613,Summary!$L$230:$L$266)+SUMIF(Summary!$A$281:$A$317,$A3613,Summary!$L$281:$L$317))-AM3613,0)</f>
        <v>5157.689691880264</v>
      </c>
      <c r="AO3613" s="688">
        <f>IFERROR($H3613/SUMIF($A:$A,$A3613,$H:$H)*SUMIF(Summary!$A$230:$A$266,$A3613,Summary!$Q$230:$Q$266),0)</f>
        <v>754.64045213574343</v>
      </c>
      <c r="AP3613" s="688">
        <f>IFERROR($H3613/SUMIF($A:$A,$A3613,$H:$H)*(SUMIF(Summary!$A$230:$A$266,$A3613,Summary!$L$230:$L$266)+SUMIF(Summary!$A$281:$A$317,$A3613,Summary!$L$281:$L$317))-AO3613,0)</f>
        <v>5155.1226345561527</v>
      </c>
      <c r="AQ3613" s="306"/>
      <c r="AR3613" s="688">
        <f t="shared" ca="1" si="842"/>
        <v>17328.377001202491</v>
      </c>
      <c r="AS3613" s="688">
        <f t="shared" ca="1" si="843"/>
        <v>17312.242087802311</v>
      </c>
    </row>
    <row r="3614" spans="1:45" x14ac:dyDescent="0.2">
      <c r="A3614" s="423">
        <v>42295</v>
      </c>
      <c r="B3614" s="424">
        <v>2</v>
      </c>
      <c r="C3614" s="425" t="s">
        <v>318</v>
      </c>
      <c r="D3614" s="422">
        <f t="shared" si="844"/>
        <v>306</v>
      </c>
      <c r="E3614" s="422">
        <f t="shared" si="845"/>
        <v>0</v>
      </c>
      <c r="F3614" s="422">
        <f t="shared" si="846"/>
        <v>393</v>
      </c>
      <c r="G3614" s="422">
        <f t="shared" si="847"/>
        <v>0</v>
      </c>
      <c r="H3614" s="22">
        <f t="shared" si="848"/>
        <v>699</v>
      </c>
      <c r="I3614" s="116">
        <v>96</v>
      </c>
      <c r="J3614" s="116">
        <v>0</v>
      </c>
      <c r="K3614" s="116">
        <v>240</v>
      </c>
      <c r="L3614" s="116">
        <v>0</v>
      </c>
      <c r="M3614" s="22">
        <f t="shared" si="849"/>
        <v>336</v>
      </c>
      <c r="N3614" s="116">
        <v>183</v>
      </c>
      <c r="O3614" s="116">
        <v>0</v>
      </c>
      <c r="P3614" s="116">
        <v>111</v>
      </c>
      <c r="Q3614" s="116">
        <v>0</v>
      </c>
      <c r="R3614" s="22">
        <f t="shared" si="850"/>
        <v>294</v>
      </c>
      <c r="S3614" s="116">
        <v>27</v>
      </c>
      <c r="T3614" s="116">
        <v>0</v>
      </c>
      <c r="U3614" s="116">
        <v>42</v>
      </c>
      <c r="V3614" s="116">
        <v>0</v>
      </c>
      <c r="W3614" s="22">
        <f t="shared" si="851"/>
        <v>69</v>
      </c>
      <c r="X3614" s="22">
        <f t="shared" si="852"/>
        <v>23.3</v>
      </c>
      <c r="Y3614" s="22">
        <f ca="1">OFFSET('Cost Study'!$B$7,'Operations Support'!$C3614,'Operations Support'!$B3614)*$H3614</f>
        <v>1600.71</v>
      </c>
      <c r="Z3614" s="23">
        <f ca="1">Y3614*'Cost Study'!$B$31</f>
        <v>89402.742744872943</v>
      </c>
      <c r="AA3614" s="23">
        <f ca="1">IF(A3614=10298,1.51,1)*IF($B3614&lt;3,$D3614*'Cost Study'!$B$32*OFFSET('Cost Study'!$B$7,'Operations Support'!$C3614,'Operations Support'!$B3614),0)</f>
        <v>70.073999999999998</v>
      </c>
      <c r="AB3614" s="24">
        <f ca="1">AA3614*'Cost Study'!$B$31</f>
        <v>3913.7681373292021</v>
      </c>
      <c r="AC3614" s="23">
        <f ca="1">Y3614*'Cost Study'!$B$31</f>
        <v>89402.742744872943</v>
      </c>
      <c r="AD3614" s="24">
        <f ca="1">AA3614*'Cost Study'!$B$31</f>
        <v>3913.7681373292021</v>
      </c>
      <c r="AE3614" s="377">
        <f t="shared" ca="1" si="853"/>
        <v>93316.510882202143</v>
      </c>
      <c r="AF3614" s="377">
        <f t="shared" ca="1" si="854"/>
        <v>93316.510882202143</v>
      </c>
      <c r="AH3614" s="688">
        <f>IFERROR($H3614/SUMIF($A:$A,$A3614,$H:$H)*SUMIF(Summary!$A$110:$A$186,$A3614,Summary!$P$110:$P$186),0)</f>
        <v>21049.37140989376</v>
      </c>
      <c r="AI3614" s="689">
        <f t="shared" ca="1" si="840"/>
        <v>72267.139472308379</v>
      </c>
      <c r="AJ3614" s="688">
        <f>IFERROR(H3614/SUMIF(A:A,A3614,H:H)*SUMIF(Summary!$A$110:$A$186,'Operations Support'!A3614,Summary!$Q$110:$Q$186),0)</f>
        <v>21121.219375023862</v>
      </c>
      <c r="AK3614" s="688">
        <f t="shared" ca="1" si="841"/>
        <v>72195.291507178277</v>
      </c>
      <c r="AM3614" s="688">
        <f>IFERROR($H3614/SUMIF($A:$A,$A3614,$H:$H)*SUMIF(Summary!$A$230:$A$266,$A3614,Summary!$P$230:$P$266),0)</f>
        <v>3982.570477070688</v>
      </c>
      <c r="AN3614" s="688">
        <f>IFERROR($H3614/SUMIF($A:$A,$A3614,$H:$H)*(SUMIF(Summary!$A$230:$A$266,$A3614,Summary!$L$230:$L$266)+SUMIF(Summary!$A$281:$A$317,$A3614,Summary!$L$281:$L$317))-AM3614,0)</f>
        <v>27312.311322911399</v>
      </c>
      <c r="AO3614" s="688">
        <f>IFERROR($H3614/SUMIF($A:$A,$A3614,$H:$H)*SUMIF(Summary!$A$230:$A$266,$A3614,Summary!$Q$230:$Q$266),0)</f>
        <v>3996.1642124460955</v>
      </c>
      <c r="AP3614" s="688">
        <f>IFERROR($H3614/SUMIF($A:$A,$A3614,$H:$H)*(SUMIF(Summary!$A$230:$A$266,$A3614,Summary!$L$230:$L$266)+SUMIF(Summary!$A$281:$A$317,$A3614,Summary!$L$281:$L$317))-AO3614,0)</f>
        <v>27298.71758753599</v>
      </c>
      <c r="AQ3614" s="306"/>
      <c r="AR3614" s="688">
        <f t="shared" ca="1" si="842"/>
        <v>99579.450795219775</v>
      </c>
      <c r="AS3614" s="688">
        <f t="shared" ca="1" si="843"/>
        <v>99494.009094714274</v>
      </c>
    </row>
    <row r="3615" spans="1:45" x14ac:dyDescent="0.2">
      <c r="A3615" s="423">
        <v>42295</v>
      </c>
      <c r="B3615" s="424">
        <v>2</v>
      </c>
      <c r="C3615" s="425" t="s">
        <v>319</v>
      </c>
      <c r="D3615" s="422">
        <f t="shared" si="844"/>
        <v>243</v>
      </c>
      <c r="E3615" s="422">
        <f t="shared" si="845"/>
        <v>0</v>
      </c>
      <c r="F3615" s="422">
        <f t="shared" si="846"/>
        <v>879</v>
      </c>
      <c r="G3615" s="422">
        <f t="shared" si="847"/>
        <v>0</v>
      </c>
      <c r="H3615" s="22">
        <f t="shared" si="848"/>
        <v>1122</v>
      </c>
      <c r="I3615" s="116">
        <v>177</v>
      </c>
      <c r="J3615" s="116">
        <v>0</v>
      </c>
      <c r="K3615" s="116">
        <v>379</v>
      </c>
      <c r="L3615" s="116">
        <v>0</v>
      </c>
      <c r="M3615" s="22">
        <f t="shared" si="849"/>
        <v>556</v>
      </c>
      <c r="N3615" s="116">
        <v>66</v>
      </c>
      <c r="O3615" s="116">
        <v>0</v>
      </c>
      <c r="P3615" s="116">
        <v>430</v>
      </c>
      <c r="Q3615" s="116">
        <v>0</v>
      </c>
      <c r="R3615" s="22">
        <f t="shared" si="850"/>
        <v>496</v>
      </c>
      <c r="S3615" s="116">
        <v>0</v>
      </c>
      <c r="T3615" s="116">
        <v>0</v>
      </c>
      <c r="U3615" s="116">
        <v>70</v>
      </c>
      <c r="V3615" s="116">
        <v>0</v>
      </c>
      <c r="W3615" s="22">
        <f t="shared" si="851"/>
        <v>70</v>
      </c>
      <c r="X3615" s="22">
        <f t="shared" si="852"/>
        <v>37.4</v>
      </c>
      <c r="Y3615" s="22">
        <f ca="1">OFFSET('Cost Study'!$B$7,'Operations Support'!$C3615,'Operations Support'!$B3615)*$H3615</f>
        <v>2288.88</v>
      </c>
      <c r="Z3615" s="23">
        <f ca="1">Y3615*'Cost Study'!$B$31</f>
        <v>127838.36535904993</v>
      </c>
      <c r="AA3615" s="23">
        <f ca="1">IF(A3615=10298,1.51,1)*IF($B3615&lt;3,$D3615*'Cost Study'!$B$32*OFFSET('Cost Study'!$B$7,'Operations Support'!$C3615,'Operations Support'!$B3615),0)</f>
        <v>49.572000000000003</v>
      </c>
      <c r="AB3615" s="24">
        <f ca="1">AA3615*'Cost Study'!$B$31</f>
        <v>2768.6918700756801</v>
      </c>
      <c r="AC3615" s="23">
        <f ca="1">Y3615*'Cost Study'!$B$31</f>
        <v>127838.36535904993</v>
      </c>
      <c r="AD3615" s="24">
        <f ca="1">AA3615*'Cost Study'!$B$31</f>
        <v>2768.6918700756801</v>
      </c>
      <c r="AE3615" s="377">
        <f t="shared" ca="1" si="853"/>
        <v>130607.05722912561</v>
      </c>
      <c r="AF3615" s="377">
        <f t="shared" ca="1" si="854"/>
        <v>130607.05722912561</v>
      </c>
      <c r="AH3615" s="688">
        <f>IFERROR($H3615/SUMIF($A:$A,$A3615,$H:$H)*SUMIF(Summary!$A$110:$A$186,$A3615,Summary!$P$110:$P$186),0)</f>
        <v>33787.403035623465</v>
      </c>
      <c r="AI3615" s="689">
        <f t="shared" ca="1" si="840"/>
        <v>96819.654193502152</v>
      </c>
      <c r="AJ3615" s="688">
        <f>IFERROR(H3615/SUMIF(A:A,A3615,H:H)*SUMIF(Summary!$A$110:$A$186,'Operations Support'!A3615,Summary!$Q$110:$Q$186),0)</f>
        <v>33902.729812270067</v>
      </c>
      <c r="AK3615" s="688">
        <f t="shared" ca="1" si="841"/>
        <v>96704.327416855551</v>
      </c>
      <c r="AM3615" s="688">
        <f>IFERROR($H3615/SUMIF($A:$A,$A3615,$H:$H)*SUMIF(Summary!$A$230:$A$266,$A3615,Summary!$P$230:$P$266),0)</f>
        <v>6392.6238558988734</v>
      </c>
      <c r="AN3615" s="688">
        <f>IFERROR($H3615/SUMIF($A:$A,$A3615,$H:$H)*(SUMIF(Summary!$A$230:$A$266,$A3615,Summary!$L$230:$L$266)+SUMIF(Summary!$A$281:$A$317,$A3615,Summary!$L$281:$L$317))-AM3615,0)</f>
        <v>43840.362380982246</v>
      </c>
      <c r="AO3615" s="688">
        <f>IFERROR($H3615/SUMIF($A:$A,$A3615,$H:$H)*SUMIF(Summary!$A$230:$A$266,$A3615,Summary!$Q$230:$Q$266),0)</f>
        <v>6414.4438431538192</v>
      </c>
      <c r="AP3615" s="688">
        <f>IFERROR($H3615/SUMIF($A:$A,$A3615,$H:$H)*(SUMIF(Summary!$A$230:$A$266,$A3615,Summary!$L$230:$L$266)+SUMIF(Summary!$A$281:$A$317,$A3615,Summary!$L$281:$L$317))-AO3615,0)</f>
        <v>43818.542393727294</v>
      </c>
      <c r="AQ3615" s="306"/>
      <c r="AR3615" s="688">
        <f t="shared" ca="1" si="842"/>
        <v>140660.01657448441</v>
      </c>
      <c r="AS3615" s="688">
        <f t="shared" ca="1" si="843"/>
        <v>140522.86981058284</v>
      </c>
    </row>
    <row r="3616" spans="1:45" x14ac:dyDescent="0.2">
      <c r="A3616" s="423">
        <v>42295</v>
      </c>
      <c r="B3616" s="424">
        <v>2</v>
      </c>
      <c r="C3616" s="425" t="s">
        <v>320</v>
      </c>
      <c r="D3616" s="422">
        <f t="shared" si="844"/>
        <v>0</v>
      </c>
      <c r="E3616" s="422">
        <f t="shared" si="845"/>
        <v>0</v>
      </c>
      <c r="F3616" s="422">
        <f t="shared" si="846"/>
        <v>0</v>
      </c>
      <c r="G3616" s="422">
        <f t="shared" si="847"/>
        <v>0</v>
      </c>
      <c r="H3616" s="22">
        <f t="shared" si="848"/>
        <v>0</v>
      </c>
      <c r="I3616" s="116">
        <v>0</v>
      </c>
      <c r="J3616" s="116">
        <v>0</v>
      </c>
      <c r="K3616" s="116">
        <v>0</v>
      </c>
      <c r="L3616" s="116">
        <v>0</v>
      </c>
      <c r="M3616" s="22">
        <f t="shared" si="849"/>
        <v>0</v>
      </c>
      <c r="N3616" s="116">
        <v>0</v>
      </c>
      <c r="O3616" s="116">
        <v>0</v>
      </c>
      <c r="P3616" s="116">
        <v>0</v>
      </c>
      <c r="Q3616" s="116">
        <v>0</v>
      </c>
      <c r="R3616" s="22">
        <f t="shared" si="850"/>
        <v>0</v>
      </c>
      <c r="S3616" s="116">
        <v>0</v>
      </c>
      <c r="T3616" s="116">
        <v>0</v>
      </c>
      <c r="U3616" s="116">
        <v>0</v>
      </c>
      <c r="V3616" s="116">
        <v>0</v>
      </c>
      <c r="W3616" s="22">
        <f t="shared" si="851"/>
        <v>0</v>
      </c>
      <c r="X3616" s="22">
        <f t="shared" si="852"/>
        <v>0</v>
      </c>
      <c r="Y3616" s="22">
        <f ca="1">OFFSET('Cost Study'!$B$7,'Operations Support'!$C3616,'Operations Support'!$B3616)*$H3616</f>
        <v>0</v>
      </c>
      <c r="Z3616" s="23">
        <f ca="1">Y3616*'Cost Study'!$B$31</f>
        <v>0</v>
      </c>
      <c r="AA3616" s="23">
        <f ca="1">IF(A3616=10298,1.51,1)*IF($B3616&lt;3,$D3616*'Cost Study'!$B$32*OFFSET('Cost Study'!$B$7,'Operations Support'!$C3616,'Operations Support'!$B3616),0)</f>
        <v>0</v>
      </c>
      <c r="AB3616" s="24">
        <f ca="1">AA3616*'Cost Study'!$B$31</f>
        <v>0</v>
      </c>
      <c r="AC3616" s="23">
        <f ca="1">Y3616*'Cost Study'!$B$31</f>
        <v>0</v>
      </c>
      <c r="AD3616" s="24">
        <f ca="1">AA3616*'Cost Study'!$B$31</f>
        <v>0</v>
      </c>
      <c r="AE3616" s="377">
        <f t="shared" ca="1" si="853"/>
        <v>0</v>
      </c>
      <c r="AF3616" s="377">
        <f t="shared" ca="1" si="854"/>
        <v>0</v>
      </c>
      <c r="AH3616" s="688">
        <f>IFERROR($H3616/SUMIF($A:$A,$A3616,$H:$H)*SUMIF(Summary!$A$110:$A$186,$A3616,Summary!$P$110:$P$186),0)</f>
        <v>0</v>
      </c>
      <c r="AI3616" s="689">
        <f t="shared" ca="1" si="840"/>
        <v>0</v>
      </c>
      <c r="AJ3616" s="688">
        <f>IFERROR(H3616/SUMIF(A:A,A3616,H:H)*SUMIF(Summary!$A$110:$A$186,'Operations Support'!A3616,Summary!$Q$110:$Q$186),0)</f>
        <v>0</v>
      </c>
      <c r="AK3616" s="688">
        <f t="shared" ca="1" si="841"/>
        <v>0</v>
      </c>
      <c r="AM3616" s="688">
        <f>IFERROR($H3616/SUMIF($A:$A,$A3616,$H:$H)*SUMIF(Summary!$A$230:$A$266,$A3616,Summary!$P$230:$P$266),0)</f>
        <v>0</v>
      </c>
      <c r="AN3616" s="688">
        <f>IFERROR($H3616/SUMIF($A:$A,$A3616,$H:$H)*(SUMIF(Summary!$A$230:$A$266,$A3616,Summary!$L$230:$L$266)+SUMIF(Summary!$A$281:$A$317,$A3616,Summary!$L$281:$L$317))-AM3616,0)</f>
        <v>0</v>
      </c>
      <c r="AO3616" s="688">
        <f>IFERROR($H3616/SUMIF($A:$A,$A3616,$H:$H)*SUMIF(Summary!$A$230:$A$266,$A3616,Summary!$Q$230:$Q$266),0)</f>
        <v>0</v>
      </c>
      <c r="AP3616" s="688">
        <f>IFERROR($H3616/SUMIF($A:$A,$A3616,$H:$H)*(SUMIF(Summary!$A$230:$A$266,$A3616,Summary!$L$230:$L$266)+SUMIF(Summary!$A$281:$A$317,$A3616,Summary!$L$281:$L$317))-AO3616,0)</f>
        <v>0</v>
      </c>
      <c r="AQ3616" s="306"/>
      <c r="AR3616" s="688">
        <f t="shared" ca="1" si="842"/>
        <v>0</v>
      </c>
      <c r="AS3616" s="688">
        <f t="shared" ca="1" si="843"/>
        <v>0</v>
      </c>
    </row>
    <row r="3617" spans="1:45" x14ac:dyDescent="0.2">
      <c r="A3617" s="423">
        <v>42295</v>
      </c>
      <c r="B3617" s="424">
        <v>3</v>
      </c>
      <c r="C3617" s="425" t="s">
        <v>300</v>
      </c>
      <c r="D3617" s="422">
        <f t="shared" si="844"/>
        <v>2249</v>
      </c>
      <c r="E3617" s="422">
        <f t="shared" si="845"/>
        <v>0</v>
      </c>
      <c r="F3617" s="422">
        <f t="shared" si="846"/>
        <v>585</v>
      </c>
      <c r="G3617" s="422">
        <f t="shared" si="847"/>
        <v>0</v>
      </c>
      <c r="H3617" s="22">
        <f t="shared" si="848"/>
        <v>2834</v>
      </c>
      <c r="I3617" s="116">
        <v>771</v>
      </c>
      <c r="J3617" s="116">
        <v>0</v>
      </c>
      <c r="K3617" s="116">
        <v>291</v>
      </c>
      <c r="L3617" s="116">
        <v>0</v>
      </c>
      <c r="M3617" s="22">
        <f t="shared" si="849"/>
        <v>1062</v>
      </c>
      <c r="N3617" s="116">
        <v>870</v>
      </c>
      <c r="O3617" s="116">
        <v>0</v>
      </c>
      <c r="P3617" s="116">
        <v>174</v>
      </c>
      <c r="Q3617" s="116">
        <v>0</v>
      </c>
      <c r="R3617" s="22">
        <f t="shared" si="850"/>
        <v>1044</v>
      </c>
      <c r="S3617" s="116">
        <v>608</v>
      </c>
      <c r="T3617" s="116">
        <v>0</v>
      </c>
      <c r="U3617" s="116">
        <v>120</v>
      </c>
      <c r="V3617" s="116">
        <v>0</v>
      </c>
      <c r="W3617" s="22">
        <f t="shared" si="851"/>
        <v>728</v>
      </c>
      <c r="X3617" s="22">
        <f t="shared" si="852"/>
        <v>118.08333333333333</v>
      </c>
      <c r="Y3617" s="22">
        <f ca="1">OFFSET('Cost Study'!$B$7,'Operations Support'!$C3617,'Operations Support'!$B3617)*$H3617</f>
        <v>12186.199999999999</v>
      </c>
      <c r="Z3617" s="23">
        <f ca="1">Y3617*'Cost Study'!$B$31</f>
        <v>680622.78841112426</v>
      </c>
      <c r="AA3617" s="23">
        <f ca="1">IF(A3617=10298,1.51,1)*IF($B3617&lt;3,$D3617*'Cost Study'!$B$32*OFFSET('Cost Study'!$B$7,'Operations Support'!$C3617,'Operations Support'!$B3617),0)</f>
        <v>0</v>
      </c>
      <c r="AB3617" s="24">
        <f ca="1">AA3617*'Cost Study'!$B$31</f>
        <v>0</v>
      </c>
      <c r="AC3617" s="23">
        <f ca="1">Y3617*'Cost Study'!$B$31</f>
        <v>680622.78841112426</v>
      </c>
      <c r="AD3617" s="24">
        <f ca="1">AA3617*'Cost Study'!$B$31</f>
        <v>0</v>
      </c>
      <c r="AE3617" s="377">
        <f t="shared" ca="1" si="853"/>
        <v>680622.78841112426</v>
      </c>
      <c r="AF3617" s="377">
        <f t="shared" ca="1" si="854"/>
        <v>680622.78841112426</v>
      </c>
      <c r="AH3617" s="688">
        <f>IFERROR($H3617/SUMIF($A:$A,$A3617,$H:$H)*SUMIF(Summary!$A$110:$A$186,$A3617,Summary!$P$110:$P$186),0)</f>
        <v>85341.800537394738</v>
      </c>
      <c r="AI3617" s="689">
        <f t="shared" ca="1" si="840"/>
        <v>595280.98787372955</v>
      </c>
      <c r="AJ3617" s="688">
        <f>IFERROR(H3617/SUMIF(A:A,A3617,H:H)*SUMIF(Summary!$A$110:$A$186,'Operations Support'!A3617,Summary!$Q$110:$Q$186),0)</f>
        <v>85633.098295876436</v>
      </c>
      <c r="AK3617" s="688">
        <f t="shared" ca="1" si="841"/>
        <v>594989.69011524785</v>
      </c>
      <c r="AM3617" s="688">
        <f>IFERROR($H3617/SUMIF($A:$A,$A3617,$H:$H)*SUMIF(Summary!$A$230:$A$266,$A3617,Summary!$P$230:$P$266),0)</f>
        <v>16146.78788557701</v>
      </c>
      <c r="AN3617" s="688">
        <f>IFERROR($H3617/SUMIF($A:$A,$A3617,$H:$H)*(SUMIF(Summary!$A$230:$A$266,$A3617,Summary!$L$230:$L$266)+SUMIF(Summary!$A$281:$A$317,$A3617,Summary!$L$281:$L$317))-AM3617,0)</f>
        <v>110734.034748399</v>
      </c>
      <c r="AO3617" s="688">
        <f>IFERROR($H3617/SUMIF($A:$A,$A3617,$H:$H)*SUMIF(Summary!$A$230:$A$266,$A3617,Summary!$Q$230:$Q$266),0)</f>
        <v>16201.90182842952</v>
      </c>
      <c r="AP3617" s="688">
        <f>IFERROR($H3617/SUMIF($A:$A,$A3617,$H:$H)*(SUMIF(Summary!$A$230:$A$266,$A3617,Summary!$L$230:$L$266)+SUMIF(Summary!$A$281:$A$317,$A3617,Summary!$L$281:$L$317))-AO3617,0)</f>
        <v>110678.9208055465</v>
      </c>
      <c r="AQ3617" s="306"/>
      <c r="AR3617" s="688">
        <f t="shared" ca="1" si="842"/>
        <v>706015.0226221286</v>
      </c>
      <c r="AS3617" s="688">
        <f t="shared" ca="1" si="843"/>
        <v>705668.61092079431</v>
      </c>
    </row>
    <row r="3618" spans="1:45" x14ac:dyDescent="0.2">
      <c r="A3618" s="423">
        <v>42295</v>
      </c>
      <c r="B3618" s="424">
        <v>3</v>
      </c>
      <c r="C3618" s="425" t="s">
        <v>301</v>
      </c>
      <c r="D3618" s="422">
        <f t="shared" si="844"/>
        <v>103</v>
      </c>
      <c r="E3618" s="422">
        <f t="shared" si="845"/>
        <v>0</v>
      </c>
      <c r="F3618" s="422">
        <f t="shared" si="846"/>
        <v>0</v>
      </c>
      <c r="G3618" s="422">
        <f t="shared" si="847"/>
        <v>0</v>
      </c>
      <c r="H3618" s="22">
        <f t="shared" si="848"/>
        <v>103</v>
      </c>
      <c r="I3618" s="116">
        <v>21</v>
      </c>
      <c r="J3618" s="116">
        <v>0</v>
      </c>
      <c r="K3618" s="116">
        <v>0</v>
      </c>
      <c r="L3618" s="116">
        <v>0</v>
      </c>
      <c r="M3618" s="22">
        <f t="shared" si="849"/>
        <v>21</v>
      </c>
      <c r="N3618" s="116">
        <v>24</v>
      </c>
      <c r="O3618" s="116">
        <v>0</v>
      </c>
      <c r="P3618" s="116">
        <v>0</v>
      </c>
      <c r="Q3618" s="116">
        <v>0</v>
      </c>
      <c r="R3618" s="22">
        <f t="shared" si="850"/>
        <v>24</v>
      </c>
      <c r="S3618" s="116">
        <v>58</v>
      </c>
      <c r="T3618" s="116">
        <v>0</v>
      </c>
      <c r="U3618" s="116">
        <v>0</v>
      </c>
      <c r="V3618" s="116">
        <v>0</v>
      </c>
      <c r="W3618" s="22">
        <f t="shared" si="851"/>
        <v>58</v>
      </c>
      <c r="X3618" s="22">
        <f t="shared" si="852"/>
        <v>4.291666666666667</v>
      </c>
      <c r="Y3618" s="22">
        <f ca="1">OFFSET('Cost Study'!$B$7,'Operations Support'!$C3618,'Operations Support'!$B3618)*$H3618</f>
        <v>754.99</v>
      </c>
      <c r="Z3618" s="23">
        <f ca="1">Y3618*'Cost Study'!$B$31</f>
        <v>42167.648571541147</v>
      </c>
      <c r="AA3618" s="23">
        <f ca="1">IF(A3618=10298,1.51,1)*IF($B3618&lt;3,$D3618*'Cost Study'!$B$32*OFFSET('Cost Study'!$B$7,'Operations Support'!$C3618,'Operations Support'!$B3618),0)</f>
        <v>0</v>
      </c>
      <c r="AB3618" s="24">
        <f ca="1">AA3618*'Cost Study'!$B$31</f>
        <v>0</v>
      </c>
      <c r="AC3618" s="23">
        <f ca="1">Y3618*'Cost Study'!$B$31</f>
        <v>42167.648571541147</v>
      </c>
      <c r="AD3618" s="24">
        <f ca="1">AA3618*'Cost Study'!$B$31</f>
        <v>0</v>
      </c>
      <c r="AE3618" s="377">
        <f t="shared" ca="1" si="853"/>
        <v>42167.648571541147</v>
      </c>
      <c r="AF3618" s="377">
        <f t="shared" ca="1" si="854"/>
        <v>42167.648571541147</v>
      </c>
      <c r="AH3618" s="688">
        <f>IFERROR($H3618/SUMIF($A:$A,$A3618,$H:$H)*SUMIF(Summary!$A$110:$A$186,$A3618,Summary!$P$110:$P$186),0)</f>
        <v>3101.6956440902109</v>
      </c>
      <c r="AI3618" s="689">
        <f t="shared" ca="1" si="840"/>
        <v>39065.952927450933</v>
      </c>
      <c r="AJ3618" s="688">
        <f>IFERROR(H3618/SUMIF(A:A,A3618,H:H)*SUMIF(Summary!$A$110:$A$186,'Operations Support'!A3618,Summary!$Q$110:$Q$186),0)</f>
        <v>3112.282683301084</v>
      </c>
      <c r="AK3618" s="688">
        <f t="shared" ca="1" si="841"/>
        <v>39055.365888240063</v>
      </c>
      <c r="AM3618" s="688">
        <f>IFERROR($H3618/SUMIF($A:$A,$A3618,$H:$H)*SUMIF(Summary!$A$230:$A$266,$A3618,Summary!$P$230:$P$266),0)</f>
        <v>586.84514898180385</v>
      </c>
      <c r="AN3618" s="688">
        <f>IFERROR($H3618/SUMIF($A:$A,$A3618,$H:$H)*(SUMIF(Summary!$A$230:$A$266,$A3618,Summary!$L$230:$L$266)+SUMIF(Summary!$A$281:$A$317,$A3618,Summary!$L$281:$L$317))-AM3618,0)</f>
        <v>4024.5608959368724</v>
      </c>
      <c r="AO3618" s="688">
        <f>IFERROR($H3618/SUMIF($A:$A,$A3618,$H:$H)*SUMIF(Summary!$A$230:$A$266,$A3618,Summary!$Q$230:$Q$266),0)</f>
        <v>588.8482315907695</v>
      </c>
      <c r="AP3618" s="688">
        <f>IFERROR($H3618/SUMIF($A:$A,$A3618,$H:$H)*(SUMIF(Summary!$A$230:$A$266,$A3618,Summary!$L$230:$L$266)+SUMIF(Summary!$A$281:$A$317,$A3618,Summary!$L$281:$L$317))-AO3618,0)</f>
        <v>4022.5578133279068</v>
      </c>
      <c r="AQ3618" s="306"/>
      <c r="AR3618" s="688">
        <f t="shared" ca="1" si="842"/>
        <v>43090.513823387802</v>
      </c>
      <c r="AS3618" s="688">
        <f t="shared" ca="1" si="843"/>
        <v>43077.923701567968</v>
      </c>
    </row>
    <row r="3619" spans="1:45" x14ac:dyDescent="0.2">
      <c r="A3619" s="423">
        <v>42295</v>
      </c>
      <c r="B3619" s="424">
        <v>3</v>
      </c>
      <c r="C3619" s="425" t="s">
        <v>302</v>
      </c>
      <c r="D3619" s="422">
        <f t="shared" si="844"/>
        <v>27</v>
      </c>
      <c r="E3619" s="422">
        <f t="shared" si="845"/>
        <v>0</v>
      </c>
      <c r="F3619" s="422">
        <f t="shared" si="846"/>
        <v>0</v>
      </c>
      <c r="G3619" s="422">
        <f t="shared" si="847"/>
        <v>0</v>
      </c>
      <c r="H3619" s="22">
        <f t="shared" si="848"/>
        <v>27</v>
      </c>
      <c r="I3619" s="116">
        <v>9</v>
      </c>
      <c r="J3619" s="116">
        <v>0</v>
      </c>
      <c r="K3619" s="116">
        <v>0</v>
      </c>
      <c r="L3619" s="116">
        <v>0</v>
      </c>
      <c r="M3619" s="22">
        <f t="shared" si="849"/>
        <v>9</v>
      </c>
      <c r="N3619" s="116">
        <v>18</v>
      </c>
      <c r="O3619" s="116">
        <v>0</v>
      </c>
      <c r="P3619" s="116">
        <v>0</v>
      </c>
      <c r="Q3619" s="116">
        <v>0</v>
      </c>
      <c r="R3619" s="22">
        <f t="shared" si="850"/>
        <v>18</v>
      </c>
      <c r="S3619" s="116">
        <v>0</v>
      </c>
      <c r="T3619" s="116">
        <v>0</v>
      </c>
      <c r="U3619" s="116">
        <v>0</v>
      </c>
      <c r="V3619" s="116">
        <v>0</v>
      </c>
      <c r="W3619" s="22">
        <f t="shared" si="851"/>
        <v>0</v>
      </c>
      <c r="X3619" s="22">
        <f t="shared" si="852"/>
        <v>1.125</v>
      </c>
      <c r="Y3619" s="22">
        <f ca="1">OFFSET('Cost Study'!$B$7,'Operations Support'!$C3619,'Operations Support'!$B3619)*$H3619</f>
        <v>180.63000000000002</v>
      </c>
      <c r="Z3619" s="23">
        <f ca="1">Y3619*'Cost Study'!$B$31</f>
        <v>10088.534101746352</v>
      </c>
      <c r="AA3619" s="23">
        <f ca="1">IF(A3619=10298,1.51,1)*IF($B3619&lt;3,$D3619*'Cost Study'!$B$32*OFFSET('Cost Study'!$B$7,'Operations Support'!$C3619,'Operations Support'!$B3619),0)</f>
        <v>0</v>
      </c>
      <c r="AB3619" s="24">
        <f ca="1">AA3619*'Cost Study'!$B$31</f>
        <v>0</v>
      </c>
      <c r="AC3619" s="23">
        <f ca="1">Y3619*'Cost Study'!$B$31</f>
        <v>10088.534101746352</v>
      </c>
      <c r="AD3619" s="24">
        <f ca="1">AA3619*'Cost Study'!$B$31</f>
        <v>0</v>
      </c>
      <c r="AE3619" s="377">
        <f t="shared" ca="1" si="853"/>
        <v>10088.534101746352</v>
      </c>
      <c r="AF3619" s="377">
        <f t="shared" ca="1" si="854"/>
        <v>10088.534101746352</v>
      </c>
      <c r="AH3619" s="688">
        <f>IFERROR($H3619/SUMIF($A:$A,$A3619,$H:$H)*SUMIF(Summary!$A$110:$A$186,$A3619,Summary!$P$110:$P$186),0)</f>
        <v>813.06584845083194</v>
      </c>
      <c r="AI3619" s="689">
        <f t="shared" ca="1" si="840"/>
        <v>9275.4682532955212</v>
      </c>
      <c r="AJ3619" s="688">
        <f>IFERROR(H3619/SUMIF(A:A,A3619,H:H)*SUMIF(Summary!$A$110:$A$186,'Operations Support'!A3619,Summary!$Q$110:$Q$186),0)</f>
        <v>815.84109173911918</v>
      </c>
      <c r="AK3619" s="688">
        <f t="shared" ca="1" si="841"/>
        <v>9272.6930100072332</v>
      </c>
      <c r="AM3619" s="688">
        <f>IFERROR($H3619/SUMIF($A:$A,$A3619,$H:$H)*SUMIF(Summary!$A$230:$A$266,$A3619,Summary!$P$230:$P$266),0)</f>
        <v>153.83319439328838</v>
      </c>
      <c r="AN3619" s="688">
        <f>IFERROR($H3619/SUMIF($A:$A,$A3619,$H:$H)*(SUMIF(Summary!$A$230:$A$266,$A3619,Summary!$L$230:$L$266)+SUMIF(Summary!$A$281:$A$317,$A3619,Summary!$L$281:$L$317))-AM3619,0)</f>
        <v>1054.9819824300541</v>
      </c>
      <c r="AO3619" s="688">
        <f>IFERROR($H3619/SUMIF($A:$A,$A3619,$H:$H)*SUMIF(Summary!$A$230:$A$266,$A3619,Summary!$Q$230:$Q$266),0)</f>
        <v>154.35827430049295</v>
      </c>
      <c r="AP3619" s="688">
        <f>IFERROR($H3619/SUMIF($A:$A,$A3619,$H:$H)*(SUMIF(Summary!$A$230:$A$266,$A3619,Summary!$L$230:$L$266)+SUMIF(Summary!$A$281:$A$317,$A3619,Summary!$L$281:$L$317))-AO3619,0)</f>
        <v>1054.4569025228495</v>
      </c>
      <c r="AQ3619" s="306"/>
      <c r="AR3619" s="688">
        <f t="shared" ca="1" si="842"/>
        <v>10330.450235725575</v>
      </c>
      <c r="AS3619" s="688">
        <f t="shared" ca="1" si="843"/>
        <v>10327.149912530083</v>
      </c>
    </row>
    <row r="3620" spans="1:45" x14ac:dyDescent="0.2">
      <c r="A3620" s="423">
        <v>42295</v>
      </c>
      <c r="B3620" s="424">
        <v>3</v>
      </c>
      <c r="C3620" s="425" t="s">
        <v>303</v>
      </c>
      <c r="D3620" s="422">
        <f t="shared" si="844"/>
        <v>948</v>
      </c>
      <c r="E3620" s="422">
        <f t="shared" si="845"/>
        <v>0</v>
      </c>
      <c r="F3620" s="422">
        <f t="shared" si="846"/>
        <v>495</v>
      </c>
      <c r="G3620" s="422">
        <f t="shared" si="847"/>
        <v>0</v>
      </c>
      <c r="H3620" s="22">
        <f t="shared" si="848"/>
        <v>1443</v>
      </c>
      <c r="I3620" s="116">
        <v>321</v>
      </c>
      <c r="J3620" s="116">
        <v>0</v>
      </c>
      <c r="K3620" s="116">
        <v>198</v>
      </c>
      <c r="L3620" s="116">
        <v>0</v>
      </c>
      <c r="M3620" s="22">
        <f t="shared" si="849"/>
        <v>519</v>
      </c>
      <c r="N3620" s="116">
        <v>273</v>
      </c>
      <c r="O3620" s="116">
        <v>0</v>
      </c>
      <c r="P3620" s="116">
        <v>213</v>
      </c>
      <c r="Q3620" s="116">
        <v>0</v>
      </c>
      <c r="R3620" s="22">
        <f t="shared" si="850"/>
        <v>486</v>
      </c>
      <c r="S3620" s="116">
        <v>354</v>
      </c>
      <c r="T3620" s="116">
        <v>0</v>
      </c>
      <c r="U3620" s="116">
        <v>84</v>
      </c>
      <c r="V3620" s="116">
        <v>0</v>
      </c>
      <c r="W3620" s="22">
        <f t="shared" si="851"/>
        <v>438</v>
      </c>
      <c r="X3620" s="22">
        <f t="shared" si="852"/>
        <v>60.125</v>
      </c>
      <c r="Y3620" s="22">
        <f ca="1">OFFSET('Cost Study'!$B$7,'Operations Support'!$C3620,'Operations Support'!$B3620)*$H3620</f>
        <v>3477.63</v>
      </c>
      <c r="Z3620" s="23">
        <f ca="1">Y3620*'Cost Study'!$B$31</f>
        <v>194232.34705340289</v>
      </c>
      <c r="AA3620" s="23">
        <f ca="1">IF(A3620=10298,1.51,1)*IF($B3620&lt;3,$D3620*'Cost Study'!$B$32*OFFSET('Cost Study'!$B$7,'Operations Support'!$C3620,'Operations Support'!$B3620),0)</f>
        <v>0</v>
      </c>
      <c r="AB3620" s="24">
        <f ca="1">AA3620*'Cost Study'!$B$31</f>
        <v>0</v>
      </c>
      <c r="AC3620" s="23">
        <f ca="1">Y3620*'Cost Study'!$B$31</f>
        <v>194232.34705340289</v>
      </c>
      <c r="AD3620" s="24">
        <f ca="1">AA3620*'Cost Study'!$B$31</f>
        <v>0</v>
      </c>
      <c r="AE3620" s="377">
        <f t="shared" ca="1" si="853"/>
        <v>194232.34705340289</v>
      </c>
      <c r="AF3620" s="377">
        <f t="shared" ca="1" si="854"/>
        <v>194232.34705340289</v>
      </c>
      <c r="AH3620" s="688">
        <f>IFERROR($H3620/SUMIF($A:$A,$A3620,$H:$H)*SUMIF(Summary!$A$110:$A$186,$A3620,Summary!$P$110:$P$186),0)</f>
        <v>43453.852567205577</v>
      </c>
      <c r="AI3620" s="689">
        <f t="shared" ca="1" si="840"/>
        <v>150778.49448619731</v>
      </c>
      <c r="AJ3620" s="688">
        <f>IFERROR(H3620/SUMIF(A:A,A3620,H:H)*SUMIF(Summary!$A$110:$A$186,'Operations Support'!A3620,Summary!$Q$110:$Q$186),0)</f>
        <v>43602.173902946255</v>
      </c>
      <c r="AK3620" s="688">
        <f t="shared" ca="1" si="841"/>
        <v>150630.17315045663</v>
      </c>
      <c r="AM3620" s="688">
        <f>IFERROR($H3620/SUMIF($A:$A,$A3620,$H:$H)*SUMIF(Summary!$A$230:$A$266,$A3620,Summary!$P$230:$P$266),0)</f>
        <v>8221.5296114635239</v>
      </c>
      <c r="AN3620" s="688">
        <f>IFERROR($H3620/SUMIF($A:$A,$A3620,$H:$H)*(SUMIF(Summary!$A$230:$A$266,$A3620,Summary!$L$230:$L$266)+SUMIF(Summary!$A$281:$A$317,$A3620,Summary!$L$281:$L$317))-AM3620,0)</f>
        <v>56382.925949872879</v>
      </c>
      <c r="AO3620" s="688">
        <f>IFERROR($H3620/SUMIF($A:$A,$A3620,$H:$H)*SUMIF(Summary!$A$230:$A$266,$A3620,Summary!$Q$230:$Q$266),0)</f>
        <v>8249.5922153930132</v>
      </c>
      <c r="AP3620" s="688">
        <f>IFERROR($H3620/SUMIF($A:$A,$A3620,$H:$H)*(SUMIF(Summary!$A$230:$A$266,$A3620,Summary!$L$230:$L$266)+SUMIF(Summary!$A$281:$A$317,$A3620,Summary!$L$281:$L$317))-AO3620,0)</f>
        <v>56354.863345943391</v>
      </c>
      <c r="AQ3620" s="306"/>
      <c r="AR3620" s="688">
        <f t="shared" ca="1" si="842"/>
        <v>207161.42043607018</v>
      </c>
      <c r="AS3620" s="688">
        <f t="shared" ca="1" si="843"/>
        <v>206985.03649640002</v>
      </c>
    </row>
    <row r="3621" spans="1:45" x14ac:dyDescent="0.2">
      <c r="A3621" s="423">
        <v>42295</v>
      </c>
      <c r="B3621" s="424">
        <v>3</v>
      </c>
      <c r="C3621" s="425" t="s">
        <v>304</v>
      </c>
      <c r="D3621" s="422">
        <f t="shared" si="844"/>
        <v>0</v>
      </c>
      <c r="E3621" s="422">
        <f t="shared" si="845"/>
        <v>0</v>
      </c>
      <c r="F3621" s="422">
        <f t="shared" si="846"/>
        <v>0</v>
      </c>
      <c r="G3621" s="422">
        <f t="shared" si="847"/>
        <v>0</v>
      </c>
      <c r="H3621" s="22">
        <f t="shared" si="848"/>
        <v>0</v>
      </c>
      <c r="I3621" s="116">
        <v>0</v>
      </c>
      <c r="J3621" s="116">
        <v>0</v>
      </c>
      <c r="K3621" s="116">
        <v>0</v>
      </c>
      <c r="L3621" s="116">
        <v>0</v>
      </c>
      <c r="M3621" s="22">
        <f t="shared" si="849"/>
        <v>0</v>
      </c>
      <c r="N3621" s="116">
        <v>0</v>
      </c>
      <c r="O3621" s="116">
        <v>0</v>
      </c>
      <c r="P3621" s="116">
        <v>0</v>
      </c>
      <c r="Q3621" s="116">
        <v>0</v>
      </c>
      <c r="R3621" s="22">
        <f t="shared" si="850"/>
        <v>0</v>
      </c>
      <c r="S3621" s="116">
        <v>0</v>
      </c>
      <c r="T3621" s="116">
        <v>0</v>
      </c>
      <c r="U3621" s="116">
        <v>0</v>
      </c>
      <c r="V3621" s="116">
        <v>0</v>
      </c>
      <c r="W3621" s="22">
        <f t="shared" si="851"/>
        <v>0</v>
      </c>
      <c r="X3621" s="22">
        <f t="shared" si="852"/>
        <v>0</v>
      </c>
      <c r="Y3621" s="22">
        <f ca="1">OFFSET('Cost Study'!$B$7,'Operations Support'!$C3621,'Operations Support'!$B3621)*$H3621</f>
        <v>0</v>
      </c>
      <c r="Z3621" s="23">
        <f ca="1">Y3621*'Cost Study'!$B$31</f>
        <v>0</v>
      </c>
      <c r="AA3621" s="23">
        <f ca="1">IF(A3621=10298,1.51,1)*IF($B3621&lt;3,$D3621*'Cost Study'!$B$32*OFFSET('Cost Study'!$B$7,'Operations Support'!$C3621,'Operations Support'!$B3621),0)</f>
        <v>0</v>
      </c>
      <c r="AB3621" s="24">
        <f ca="1">AA3621*'Cost Study'!$B$31</f>
        <v>0</v>
      </c>
      <c r="AC3621" s="23">
        <f ca="1">Y3621*'Cost Study'!$B$31</f>
        <v>0</v>
      </c>
      <c r="AD3621" s="24">
        <f ca="1">AA3621*'Cost Study'!$B$31</f>
        <v>0</v>
      </c>
      <c r="AE3621" s="377">
        <f t="shared" ca="1" si="853"/>
        <v>0</v>
      </c>
      <c r="AF3621" s="377">
        <f t="shared" ca="1" si="854"/>
        <v>0</v>
      </c>
      <c r="AH3621" s="688">
        <f>IFERROR($H3621/SUMIF($A:$A,$A3621,$H:$H)*SUMIF(Summary!$A$110:$A$186,$A3621,Summary!$P$110:$P$186),0)</f>
        <v>0</v>
      </c>
      <c r="AI3621" s="689">
        <f t="shared" ca="1" si="840"/>
        <v>0</v>
      </c>
      <c r="AJ3621" s="688">
        <f>IFERROR(H3621/SUMIF(A:A,A3621,H:H)*SUMIF(Summary!$A$110:$A$186,'Operations Support'!A3621,Summary!$Q$110:$Q$186),0)</f>
        <v>0</v>
      </c>
      <c r="AK3621" s="688">
        <f t="shared" ca="1" si="841"/>
        <v>0</v>
      </c>
      <c r="AM3621" s="688">
        <f>IFERROR($H3621/SUMIF($A:$A,$A3621,$H:$H)*SUMIF(Summary!$A$230:$A$266,$A3621,Summary!$P$230:$P$266),0)</f>
        <v>0</v>
      </c>
      <c r="AN3621" s="688">
        <f>IFERROR($H3621/SUMIF($A:$A,$A3621,$H:$H)*(SUMIF(Summary!$A$230:$A$266,$A3621,Summary!$L$230:$L$266)+SUMIF(Summary!$A$281:$A$317,$A3621,Summary!$L$281:$L$317))-AM3621,0)</f>
        <v>0</v>
      </c>
      <c r="AO3621" s="688">
        <f>IFERROR($H3621/SUMIF($A:$A,$A3621,$H:$H)*SUMIF(Summary!$A$230:$A$266,$A3621,Summary!$Q$230:$Q$266),0)</f>
        <v>0</v>
      </c>
      <c r="AP3621" s="688">
        <f>IFERROR($H3621/SUMIF($A:$A,$A3621,$H:$H)*(SUMIF(Summary!$A$230:$A$266,$A3621,Summary!$L$230:$L$266)+SUMIF(Summary!$A$281:$A$317,$A3621,Summary!$L$281:$L$317))-AO3621,0)</f>
        <v>0</v>
      </c>
      <c r="AQ3621" s="306"/>
      <c r="AR3621" s="688">
        <f t="shared" ca="1" si="842"/>
        <v>0</v>
      </c>
      <c r="AS3621" s="688">
        <f t="shared" ca="1" si="843"/>
        <v>0</v>
      </c>
    </row>
    <row r="3622" spans="1:45" x14ac:dyDescent="0.2">
      <c r="A3622" s="423">
        <v>42295</v>
      </c>
      <c r="B3622" s="424">
        <v>3</v>
      </c>
      <c r="C3622" s="425" t="s">
        <v>305</v>
      </c>
      <c r="D3622" s="422">
        <f t="shared" si="844"/>
        <v>858</v>
      </c>
      <c r="E3622" s="422">
        <f t="shared" si="845"/>
        <v>0</v>
      </c>
      <c r="F3622" s="422">
        <f t="shared" si="846"/>
        <v>0</v>
      </c>
      <c r="G3622" s="422">
        <f t="shared" si="847"/>
        <v>0</v>
      </c>
      <c r="H3622" s="22">
        <f t="shared" si="848"/>
        <v>858</v>
      </c>
      <c r="I3622" s="116">
        <v>315</v>
      </c>
      <c r="J3622" s="116">
        <v>0</v>
      </c>
      <c r="K3622" s="116">
        <v>0</v>
      </c>
      <c r="L3622" s="116">
        <v>0</v>
      </c>
      <c r="M3622" s="22">
        <f t="shared" si="849"/>
        <v>315</v>
      </c>
      <c r="N3622" s="116">
        <v>360</v>
      </c>
      <c r="O3622" s="116">
        <v>0</v>
      </c>
      <c r="P3622" s="116">
        <v>0</v>
      </c>
      <c r="Q3622" s="116">
        <v>0</v>
      </c>
      <c r="R3622" s="22">
        <f t="shared" si="850"/>
        <v>360</v>
      </c>
      <c r="S3622" s="116">
        <v>183</v>
      </c>
      <c r="T3622" s="116">
        <v>0</v>
      </c>
      <c r="U3622" s="116">
        <v>0</v>
      </c>
      <c r="V3622" s="116">
        <v>0</v>
      </c>
      <c r="W3622" s="22">
        <f t="shared" si="851"/>
        <v>183</v>
      </c>
      <c r="X3622" s="22">
        <f t="shared" si="852"/>
        <v>35.75</v>
      </c>
      <c r="Y3622" s="22">
        <f ca="1">OFFSET('Cost Study'!$B$7,'Operations Support'!$C3622,'Operations Support'!$B3622)*$H3622</f>
        <v>5148</v>
      </c>
      <c r="Z3622" s="23">
        <f ca="1">Y3622*'Cost Study'!$B$31</f>
        <v>287525.73523661745</v>
      </c>
      <c r="AA3622" s="23">
        <f ca="1">IF(A3622=10298,1.51,1)*IF($B3622&lt;3,$D3622*'Cost Study'!$B$32*OFFSET('Cost Study'!$B$7,'Operations Support'!$C3622,'Operations Support'!$B3622),0)</f>
        <v>0</v>
      </c>
      <c r="AB3622" s="24">
        <f ca="1">AA3622*'Cost Study'!$B$31</f>
        <v>0</v>
      </c>
      <c r="AC3622" s="23">
        <f ca="1">Y3622*'Cost Study'!$B$31</f>
        <v>287525.73523661745</v>
      </c>
      <c r="AD3622" s="24">
        <f ca="1">AA3622*'Cost Study'!$B$31</f>
        <v>0</v>
      </c>
      <c r="AE3622" s="377">
        <f t="shared" ca="1" si="853"/>
        <v>287525.73523661745</v>
      </c>
      <c r="AF3622" s="377">
        <f t="shared" ca="1" si="854"/>
        <v>287525.73523661745</v>
      </c>
      <c r="AH3622" s="688">
        <f>IFERROR($H3622/SUMIF($A:$A,$A3622,$H:$H)*SUMIF(Summary!$A$110:$A$186,$A3622,Summary!$P$110:$P$186),0)</f>
        <v>25837.425850770884</v>
      </c>
      <c r="AI3622" s="689">
        <f t="shared" ca="1" si="840"/>
        <v>261688.30938584657</v>
      </c>
      <c r="AJ3622" s="688">
        <f>IFERROR(H3622/SUMIF(A:A,A3622,H:H)*SUMIF(Summary!$A$110:$A$186,'Operations Support'!A3622,Summary!$Q$110:$Q$186),0)</f>
        <v>25925.616915265342</v>
      </c>
      <c r="AK3622" s="688">
        <f t="shared" ca="1" si="841"/>
        <v>261600.11832135211</v>
      </c>
      <c r="AM3622" s="688">
        <f>IFERROR($H3622/SUMIF($A:$A,$A3622,$H:$H)*SUMIF(Summary!$A$230:$A$266,$A3622,Summary!$P$230:$P$266),0)</f>
        <v>4888.4770662756091</v>
      </c>
      <c r="AN3622" s="688">
        <f>IFERROR($H3622/SUMIF($A:$A,$A3622,$H:$H)*(SUMIF(Summary!$A$230:$A$266,$A3622,Summary!$L$230:$L$266)+SUMIF(Summary!$A$281:$A$317,$A3622,Summary!$L$281:$L$317))-AM3622,0)</f>
        <v>33524.982997221712</v>
      </c>
      <c r="AO3622" s="688">
        <f>IFERROR($H3622/SUMIF($A:$A,$A3622,$H:$H)*SUMIF(Summary!$A$230:$A$266,$A3622,Summary!$Q$230:$Q$266),0)</f>
        <v>4905.1629388823321</v>
      </c>
      <c r="AP3622" s="688">
        <f>IFERROR($H3622/SUMIF($A:$A,$A3622,$H:$H)*(SUMIF(Summary!$A$230:$A$266,$A3622,Summary!$L$230:$L$266)+SUMIF(Summary!$A$281:$A$317,$A3622,Summary!$L$281:$L$317))-AO3622,0)</f>
        <v>33508.29712461499</v>
      </c>
      <c r="AQ3622" s="306"/>
      <c r="AR3622" s="688">
        <f t="shared" ca="1" si="842"/>
        <v>295213.2923830683</v>
      </c>
      <c r="AS3622" s="688">
        <f t="shared" ca="1" si="843"/>
        <v>295108.41544596711</v>
      </c>
    </row>
    <row r="3623" spans="1:45" x14ac:dyDescent="0.2">
      <c r="A3623" s="423">
        <v>42295</v>
      </c>
      <c r="B3623" s="424">
        <v>3</v>
      </c>
      <c r="C3623" s="425" t="s">
        <v>306</v>
      </c>
      <c r="D3623" s="422">
        <f t="shared" si="844"/>
        <v>339</v>
      </c>
      <c r="E3623" s="422">
        <f t="shared" si="845"/>
        <v>0</v>
      </c>
      <c r="F3623" s="422">
        <f t="shared" si="846"/>
        <v>144</v>
      </c>
      <c r="G3623" s="422">
        <f t="shared" si="847"/>
        <v>0</v>
      </c>
      <c r="H3623" s="22">
        <f t="shared" si="848"/>
        <v>483</v>
      </c>
      <c r="I3623" s="116">
        <v>96</v>
      </c>
      <c r="J3623" s="116">
        <v>0</v>
      </c>
      <c r="K3623" s="116">
        <v>21</v>
      </c>
      <c r="L3623" s="116">
        <v>0</v>
      </c>
      <c r="M3623" s="22">
        <f t="shared" si="849"/>
        <v>117</v>
      </c>
      <c r="N3623" s="116">
        <v>147</v>
      </c>
      <c r="O3623" s="116">
        <v>0</v>
      </c>
      <c r="P3623" s="116">
        <v>45</v>
      </c>
      <c r="Q3623" s="116">
        <v>0</v>
      </c>
      <c r="R3623" s="22">
        <f t="shared" si="850"/>
        <v>192</v>
      </c>
      <c r="S3623" s="116">
        <v>96</v>
      </c>
      <c r="T3623" s="116">
        <v>0</v>
      </c>
      <c r="U3623" s="116">
        <v>78</v>
      </c>
      <c r="V3623" s="116">
        <v>0</v>
      </c>
      <c r="W3623" s="22">
        <f t="shared" si="851"/>
        <v>174</v>
      </c>
      <c r="X3623" s="22">
        <f t="shared" si="852"/>
        <v>20.125</v>
      </c>
      <c r="Y3623" s="22">
        <f ca="1">OFFSET('Cost Study'!$B$7,'Operations Support'!$C3623,'Operations Support'!$B3623)*$H3623</f>
        <v>1477.98</v>
      </c>
      <c r="Z3623" s="23">
        <f ca="1">Y3623*'Cost Study'!$B$31</f>
        <v>82548.035385589727</v>
      </c>
      <c r="AA3623" s="23">
        <f ca="1">IF(A3623=10298,1.51,1)*IF($B3623&lt;3,$D3623*'Cost Study'!$B$32*OFFSET('Cost Study'!$B$7,'Operations Support'!$C3623,'Operations Support'!$B3623),0)</f>
        <v>0</v>
      </c>
      <c r="AB3623" s="24">
        <f ca="1">AA3623*'Cost Study'!$B$31</f>
        <v>0</v>
      </c>
      <c r="AC3623" s="23">
        <f ca="1">Y3623*'Cost Study'!$B$31</f>
        <v>82548.035385589727</v>
      </c>
      <c r="AD3623" s="24">
        <f ca="1">AA3623*'Cost Study'!$B$31</f>
        <v>0</v>
      </c>
      <c r="AE3623" s="377">
        <f t="shared" ca="1" si="853"/>
        <v>82548.035385589727</v>
      </c>
      <c r="AF3623" s="377">
        <f t="shared" ca="1" si="854"/>
        <v>82548.035385589727</v>
      </c>
      <c r="AH3623" s="688">
        <f>IFERROR($H3623/SUMIF($A:$A,$A3623,$H:$H)*SUMIF(Summary!$A$110:$A$186,$A3623,Summary!$P$110:$P$186),0)</f>
        <v>14544.844622287104</v>
      </c>
      <c r="AI3623" s="689">
        <f t="shared" ca="1" si="840"/>
        <v>68003.190763302628</v>
      </c>
      <c r="AJ3623" s="688">
        <f>IFERROR(H3623/SUMIF(A:A,A3623,H:H)*SUMIF(Summary!$A$110:$A$186,'Operations Support'!A3623,Summary!$Q$110:$Q$186),0)</f>
        <v>14594.49064111091</v>
      </c>
      <c r="AK3623" s="688">
        <f t="shared" ca="1" si="841"/>
        <v>67953.544744478815</v>
      </c>
      <c r="AM3623" s="688">
        <f>IFERROR($H3623/SUMIF($A:$A,$A3623,$H:$H)*SUMIF(Summary!$A$230:$A$266,$A3623,Summary!$P$230:$P$266),0)</f>
        <v>2751.9049219243811</v>
      </c>
      <c r="AN3623" s="688">
        <f>IFERROR($H3623/SUMIF($A:$A,$A3623,$H:$H)*(SUMIF(Summary!$A$230:$A$266,$A3623,Summary!$L$230:$L$266)+SUMIF(Summary!$A$281:$A$317,$A3623,Summary!$L$281:$L$317))-AM3623,0)</f>
        <v>18872.455463470964</v>
      </c>
      <c r="AO3623" s="688">
        <f>IFERROR($H3623/SUMIF($A:$A,$A3623,$H:$H)*SUMIF(Summary!$A$230:$A$266,$A3623,Summary!$Q$230:$Q$266),0)</f>
        <v>2761.2980180421519</v>
      </c>
      <c r="AP3623" s="688">
        <f>IFERROR($H3623/SUMIF($A:$A,$A3623,$H:$H)*(SUMIF(Summary!$A$230:$A$266,$A3623,Summary!$L$230:$L$266)+SUMIF(Summary!$A$281:$A$317,$A3623,Summary!$L$281:$L$317))-AO3623,0)</f>
        <v>18863.062367353195</v>
      </c>
      <c r="AQ3623" s="306"/>
      <c r="AR3623" s="688">
        <f t="shared" ca="1" si="842"/>
        <v>86875.646226773591</v>
      </c>
      <c r="AS3623" s="688">
        <f t="shared" ca="1" si="843"/>
        <v>86816.607111832011</v>
      </c>
    </row>
    <row r="3624" spans="1:45" x14ac:dyDescent="0.2">
      <c r="A3624" s="423">
        <v>42295</v>
      </c>
      <c r="B3624" s="424">
        <v>3</v>
      </c>
      <c r="C3624" s="425" t="s">
        <v>307</v>
      </c>
      <c r="D3624" s="422">
        <f t="shared" si="844"/>
        <v>0</v>
      </c>
      <c r="E3624" s="422">
        <f t="shared" si="845"/>
        <v>0</v>
      </c>
      <c r="F3624" s="422">
        <f t="shared" si="846"/>
        <v>0</v>
      </c>
      <c r="G3624" s="422">
        <f t="shared" si="847"/>
        <v>0</v>
      </c>
      <c r="H3624" s="22">
        <f t="shared" si="848"/>
        <v>0</v>
      </c>
      <c r="I3624" s="116">
        <v>0</v>
      </c>
      <c r="J3624" s="116">
        <v>0</v>
      </c>
      <c r="K3624" s="116">
        <v>0</v>
      </c>
      <c r="L3624" s="116">
        <v>0</v>
      </c>
      <c r="M3624" s="22">
        <f t="shared" si="849"/>
        <v>0</v>
      </c>
      <c r="N3624" s="116">
        <v>0</v>
      </c>
      <c r="O3624" s="116">
        <v>0</v>
      </c>
      <c r="P3624" s="116">
        <v>0</v>
      </c>
      <c r="Q3624" s="116">
        <v>0</v>
      </c>
      <c r="R3624" s="22">
        <f t="shared" si="850"/>
        <v>0</v>
      </c>
      <c r="S3624" s="116">
        <v>0</v>
      </c>
      <c r="T3624" s="116">
        <v>0</v>
      </c>
      <c r="U3624" s="116">
        <v>0</v>
      </c>
      <c r="V3624" s="116">
        <v>0</v>
      </c>
      <c r="W3624" s="22">
        <f t="shared" si="851"/>
        <v>0</v>
      </c>
      <c r="X3624" s="22">
        <f t="shared" si="852"/>
        <v>0</v>
      </c>
      <c r="Y3624" s="22">
        <f ca="1">OFFSET('Cost Study'!$B$7,'Operations Support'!$C3624,'Operations Support'!$B3624)*$H3624</f>
        <v>0</v>
      </c>
      <c r="Z3624" s="23">
        <f ca="1">Y3624*'Cost Study'!$B$31</f>
        <v>0</v>
      </c>
      <c r="AA3624" s="23">
        <f ca="1">IF(A3624=10298,1.51,1)*IF($B3624&lt;3,$D3624*'Cost Study'!$B$32*OFFSET('Cost Study'!$B$7,'Operations Support'!$C3624,'Operations Support'!$B3624),0)</f>
        <v>0</v>
      </c>
      <c r="AB3624" s="24">
        <f ca="1">AA3624*'Cost Study'!$B$31</f>
        <v>0</v>
      </c>
      <c r="AC3624" s="23">
        <f ca="1">Y3624*'Cost Study'!$B$31</f>
        <v>0</v>
      </c>
      <c r="AD3624" s="24">
        <f ca="1">AA3624*'Cost Study'!$B$31</f>
        <v>0</v>
      </c>
      <c r="AE3624" s="377">
        <f t="shared" ca="1" si="853"/>
        <v>0</v>
      </c>
      <c r="AF3624" s="377">
        <f t="shared" ca="1" si="854"/>
        <v>0</v>
      </c>
      <c r="AH3624" s="688">
        <f>IFERROR($H3624/SUMIF($A:$A,$A3624,$H:$H)*SUMIF(Summary!$A$110:$A$186,$A3624,Summary!$P$110:$P$186),0)</f>
        <v>0</v>
      </c>
      <c r="AI3624" s="689">
        <f t="shared" ca="1" si="840"/>
        <v>0</v>
      </c>
      <c r="AJ3624" s="688">
        <f>IFERROR(H3624/SUMIF(A:A,A3624,H:H)*SUMIF(Summary!$A$110:$A$186,'Operations Support'!A3624,Summary!$Q$110:$Q$186),0)</f>
        <v>0</v>
      </c>
      <c r="AK3624" s="688">
        <f t="shared" ca="1" si="841"/>
        <v>0</v>
      </c>
      <c r="AM3624" s="688">
        <f>IFERROR($H3624/SUMIF($A:$A,$A3624,$H:$H)*SUMIF(Summary!$A$230:$A$266,$A3624,Summary!$P$230:$P$266),0)</f>
        <v>0</v>
      </c>
      <c r="AN3624" s="688">
        <f>IFERROR($H3624/SUMIF($A:$A,$A3624,$H:$H)*(SUMIF(Summary!$A$230:$A$266,$A3624,Summary!$L$230:$L$266)+SUMIF(Summary!$A$281:$A$317,$A3624,Summary!$L$281:$L$317))-AM3624,0)</f>
        <v>0</v>
      </c>
      <c r="AO3624" s="688">
        <f>IFERROR($H3624/SUMIF($A:$A,$A3624,$H:$H)*SUMIF(Summary!$A$230:$A$266,$A3624,Summary!$Q$230:$Q$266),0)</f>
        <v>0</v>
      </c>
      <c r="AP3624" s="688">
        <f>IFERROR($H3624/SUMIF($A:$A,$A3624,$H:$H)*(SUMIF(Summary!$A$230:$A$266,$A3624,Summary!$L$230:$L$266)+SUMIF(Summary!$A$281:$A$317,$A3624,Summary!$L$281:$L$317))-AO3624,0)</f>
        <v>0</v>
      </c>
      <c r="AQ3624" s="306"/>
      <c r="AR3624" s="688">
        <f t="shared" ca="1" si="842"/>
        <v>0</v>
      </c>
      <c r="AS3624" s="688">
        <f t="shared" ca="1" si="843"/>
        <v>0</v>
      </c>
    </row>
    <row r="3625" spans="1:45" x14ac:dyDescent="0.2">
      <c r="A3625" s="423">
        <v>42295</v>
      </c>
      <c r="B3625" s="424">
        <v>3</v>
      </c>
      <c r="C3625" s="425" t="s">
        <v>308</v>
      </c>
      <c r="D3625" s="422">
        <f t="shared" si="844"/>
        <v>0</v>
      </c>
      <c r="E3625" s="422">
        <f t="shared" si="845"/>
        <v>0</v>
      </c>
      <c r="F3625" s="422">
        <f t="shared" si="846"/>
        <v>0</v>
      </c>
      <c r="G3625" s="422">
        <f t="shared" si="847"/>
        <v>0</v>
      </c>
      <c r="H3625" s="22">
        <f t="shared" si="848"/>
        <v>0</v>
      </c>
      <c r="I3625" s="116">
        <v>0</v>
      </c>
      <c r="J3625" s="116">
        <v>0</v>
      </c>
      <c r="K3625" s="116">
        <v>0</v>
      </c>
      <c r="L3625" s="116">
        <v>0</v>
      </c>
      <c r="M3625" s="22">
        <f t="shared" si="849"/>
        <v>0</v>
      </c>
      <c r="N3625" s="116">
        <v>0</v>
      </c>
      <c r="O3625" s="116">
        <v>0</v>
      </c>
      <c r="P3625" s="116">
        <v>0</v>
      </c>
      <c r="Q3625" s="116">
        <v>0</v>
      </c>
      <c r="R3625" s="22">
        <f t="shared" si="850"/>
        <v>0</v>
      </c>
      <c r="S3625" s="116">
        <v>0</v>
      </c>
      <c r="T3625" s="116">
        <v>0</v>
      </c>
      <c r="U3625" s="116">
        <v>0</v>
      </c>
      <c r="V3625" s="116">
        <v>0</v>
      </c>
      <c r="W3625" s="22">
        <f t="shared" si="851"/>
        <v>0</v>
      </c>
      <c r="X3625" s="22">
        <f t="shared" si="852"/>
        <v>0</v>
      </c>
      <c r="Y3625" s="22">
        <f ca="1">OFFSET('Cost Study'!$B$7,'Operations Support'!$C3625,'Operations Support'!$B3625)*$H3625</f>
        <v>0</v>
      </c>
      <c r="Z3625" s="23">
        <f ca="1">Y3625*'Cost Study'!$B$31</f>
        <v>0</v>
      </c>
      <c r="AA3625" s="23">
        <f ca="1">IF(A3625=10298,1.51,1)*IF($B3625&lt;3,$D3625*'Cost Study'!$B$32*OFFSET('Cost Study'!$B$7,'Operations Support'!$C3625,'Operations Support'!$B3625),0)</f>
        <v>0</v>
      </c>
      <c r="AB3625" s="24">
        <f ca="1">AA3625*'Cost Study'!$B$31</f>
        <v>0</v>
      </c>
      <c r="AC3625" s="23">
        <f ca="1">Y3625*'Cost Study'!$B$31</f>
        <v>0</v>
      </c>
      <c r="AD3625" s="24">
        <f ca="1">AA3625*'Cost Study'!$B$31</f>
        <v>0</v>
      </c>
      <c r="AE3625" s="377">
        <f t="shared" ca="1" si="853"/>
        <v>0</v>
      </c>
      <c r="AF3625" s="377">
        <f t="shared" ca="1" si="854"/>
        <v>0</v>
      </c>
      <c r="AH3625" s="688">
        <f>IFERROR($H3625/SUMIF($A:$A,$A3625,$H:$H)*SUMIF(Summary!$A$110:$A$186,$A3625,Summary!$P$110:$P$186),0)</f>
        <v>0</v>
      </c>
      <c r="AI3625" s="689">
        <f t="shared" ca="1" si="840"/>
        <v>0</v>
      </c>
      <c r="AJ3625" s="688">
        <f>IFERROR(H3625/SUMIF(A:A,A3625,H:H)*SUMIF(Summary!$A$110:$A$186,'Operations Support'!A3625,Summary!$Q$110:$Q$186),0)</f>
        <v>0</v>
      </c>
      <c r="AK3625" s="688">
        <f t="shared" ca="1" si="841"/>
        <v>0</v>
      </c>
      <c r="AM3625" s="688">
        <f>IFERROR($H3625/SUMIF($A:$A,$A3625,$H:$H)*SUMIF(Summary!$A$230:$A$266,$A3625,Summary!$P$230:$P$266),0)</f>
        <v>0</v>
      </c>
      <c r="AN3625" s="688">
        <f>IFERROR($H3625/SUMIF($A:$A,$A3625,$H:$H)*(SUMIF(Summary!$A$230:$A$266,$A3625,Summary!$L$230:$L$266)+SUMIF(Summary!$A$281:$A$317,$A3625,Summary!$L$281:$L$317))-AM3625,0)</f>
        <v>0</v>
      </c>
      <c r="AO3625" s="688">
        <f>IFERROR($H3625/SUMIF($A:$A,$A3625,$H:$H)*SUMIF(Summary!$A$230:$A$266,$A3625,Summary!$Q$230:$Q$266),0)</f>
        <v>0</v>
      </c>
      <c r="AP3625" s="688">
        <f>IFERROR($H3625/SUMIF($A:$A,$A3625,$H:$H)*(SUMIF(Summary!$A$230:$A$266,$A3625,Summary!$L$230:$L$266)+SUMIF(Summary!$A$281:$A$317,$A3625,Summary!$L$281:$L$317))-AO3625,0)</f>
        <v>0</v>
      </c>
      <c r="AQ3625" s="306"/>
      <c r="AR3625" s="688">
        <f t="shared" ca="1" si="842"/>
        <v>0</v>
      </c>
      <c r="AS3625" s="688">
        <f t="shared" ca="1" si="843"/>
        <v>0</v>
      </c>
    </row>
    <row r="3626" spans="1:45" x14ac:dyDescent="0.2">
      <c r="A3626" s="423">
        <v>42295</v>
      </c>
      <c r="B3626" s="424">
        <v>3</v>
      </c>
      <c r="C3626" s="425" t="s">
        <v>309</v>
      </c>
      <c r="D3626" s="422">
        <f t="shared" si="844"/>
        <v>0</v>
      </c>
      <c r="E3626" s="422">
        <f t="shared" si="845"/>
        <v>0</v>
      </c>
      <c r="F3626" s="422">
        <f t="shared" si="846"/>
        <v>0</v>
      </c>
      <c r="G3626" s="422">
        <f t="shared" si="847"/>
        <v>0</v>
      </c>
      <c r="H3626" s="22">
        <f t="shared" si="848"/>
        <v>0</v>
      </c>
      <c r="I3626" s="116">
        <v>0</v>
      </c>
      <c r="J3626" s="116">
        <v>0</v>
      </c>
      <c r="K3626" s="116">
        <v>0</v>
      </c>
      <c r="L3626" s="116">
        <v>0</v>
      </c>
      <c r="M3626" s="22">
        <f t="shared" si="849"/>
        <v>0</v>
      </c>
      <c r="N3626" s="116">
        <v>0</v>
      </c>
      <c r="O3626" s="116">
        <v>0</v>
      </c>
      <c r="P3626" s="116">
        <v>0</v>
      </c>
      <c r="Q3626" s="116">
        <v>0</v>
      </c>
      <c r="R3626" s="22">
        <f t="shared" si="850"/>
        <v>0</v>
      </c>
      <c r="S3626" s="116">
        <v>0</v>
      </c>
      <c r="T3626" s="116">
        <v>0</v>
      </c>
      <c r="U3626" s="116">
        <v>0</v>
      </c>
      <c r="V3626" s="116">
        <v>0</v>
      </c>
      <c r="W3626" s="22">
        <f t="shared" si="851"/>
        <v>0</v>
      </c>
      <c r="X3626" s="22">
        <f t="shared" si="852"/>
        <v>0</v>
      </c>
      <c r="Y3626" s="22">
        <f ca="1">OFFSET('Cost Study'!$B$7,'Operations Support'!$C3626,'Operations Support'!$B3626)*$H3626</f>
        <v>0</v>
      </c>
      <c r="Z3626" s="23">
        <f ca="1">Y3626*'Cost Study'!$B$31</f>
        <v>0</v>
      </c>
      <c r="AA3626" s="23">
        <f ca="1">IF(A3626=10298,1.51,1)*IF($B3626&lt;3,$D3626*'Cost Study'!$B$32*OFFSET('Cost Study'!$B$7,'Operations Support'!$C3626,'Operations Support'!$B3626),0)</f>
        <v>0</v>
      </c>
      <c r="AB3626" s="24">
        <f ca="1">AA3626*'Cost Study'!$B$31</f>
        <v>0</v>
      </c>
      <c r="AC3626" s="23">
        <f ca="1">Y3626*'Cost Study'!$B$31</f>
        <v>0</v>
      </c>
      <c r="AD3626" s="24">
        <f ca="1">AA3626*'Cost Study'!$B$31</f>
        <v>0</v>
      </c>
      <c r="AE3626" s="377">
        <f t="shared" ca="1" si="853"/>
        <v>0</v>
      </c>
      <c r="AF3626" s="377">
        <f t="shared" ca="1" si="854"/>
        <v>0</v>
      </c>
      <c r="AH3626" s="688">
        <f>IFERROR($H3626/SUMIF($A:$A,$A3626,$H:$H)*SUMIF(Summary!$A$110:$A$186,$A3626,Summary!$P$110:$P$186),0)</f>
        <v>0</v>
      </c>
      <c r="AI3626" s="689">
        <f t="shared" ca="1" si="840"/>
        <v>0</v>
      </c>
      <c r="AJ3626" s="688">
        <f>IFERROR(H3626/SUMIF(A:A,A3626,H:H)*SUMIF(Summary!$A$110:$A$186,'Operations Support'!A3626,Summary!$Q$110:$Q$186),0)</f>
        <v>0</v>
      </c>
      <c r="AK3626" s="688">
        <f t="shared" ca="1" si="841"/>
        <v>0</v>
      </c>
      <c r="AM3626" s="688">
        <f>IFERROR($H3626/SUMIF($A:$A,$A3626,$H:$H)*SUMIF(Summary!$A$230:$A$266,$A3626,Summary!$P$230:$P$266),0)</f>
        <v>0</v>
      </c>
      <c r="AN3626" s="688">
        <f>IFERROR($H3626/SUMIF($A:$A,$A3626,$H:$H)*(SUMIF(Summary!$A$230:$A$266,$A3626,Summary!$L$230:$L$266)+SUMIF(Summary!$A$281:$A$317,$A3626,Summary!$L$281:$L$317))-AM3626,0)</f>
        <v>0</v>
      </c>
      <c r="AO3626" s="688">
        <f>IFERROR($H3626/SUMIF($A:$A,$A3626,$H:$H)*SUMIF(Summary!$A$230:$A$266,$A3626,Summary!$Q$230:$Q$266),0)</f>
        <v>0</v>
      </c>
      <c r="AP3626" s="688">
        <f>IFERROR($H3626/SUMIF($A:$A,$A3626,$H:$H)*(SUMIF(Summary!$A$230:$A$266,$A3626,Summary!$L$230:$L$266)+SUMIF(Summary!$A$281:$A$317,$A3626,Summary!$L$281:$L$317))-AO3626,0)</f>
        <v>0</v>
      </c>
      <c r="AQ3626" s="306"/>
      <c r="AR3626" s="688">
        <f t="shared" ca="1" si="842"/>
        <v>0</v>
      </c>
      <c r="AS3626" s="688">
        <f t="shared" ca="1" si="843"/>
        <v>0</v>
      </c>
    </row>
    <row r="3627" spans="1:45" x14ac:dyDescent="0.2">
      <c r="A3627" s="423">
        <v>42295</v>
      </c>
      <c r="B3627" s="424">
        <v>3</v>
      </c>
      <c r="C3627" s="425" t="s">
        <v>310</v>
      </c>
      <c r="D3627" s="422">
        <f t="shared" si="844"/>
        <v>0</v>
      </c>
      <c r="E3627" s="422">
        <f t="shared" si="845"/>
        <v>0</v>
      </c>
      <c r="F3627" s="422">
        <f t="shared" si="846"/>
        <v>0</v>
      </c>
      <c r="G3627" s="422">
        <f t="shared" si="847"/>
        <v>0</v>
      </c>
      <c r="H3627" s="22">
        <f t="shared" si="848"/>
        <v>0</v>
      </c>
      <c r="I3627" s="116">
        <v>0</v>
      </c>
      <c r="J3627" s="116">
        <v>0</v>
      </c>
      <c r="K3627" s="116">
        <v>0</v>
      </c>
      <c r="L3627" s="116">
        <v>0</v>
      </c>
      <c r="M3627" s="22">
        <f t="shared" si="849"/>
        <v>0</v>
      </c>
      <c r="N3627" s="116">
        <v>0</v>
      </c>
      <c r="O3627" s="116">
        <v>0</v>
      </c>
      <c r="P3627" s="116">
        <v>0</v>
      </c>
      <c r="Q3627" s="116">
        <v>0</v>
      </c>
      <c r="R3627" s="22">
        <f t="shared" si="850"/>
        <v>0</v>
      </c>
      <c r="S3627" s="116">
        <v>0</v>
      </c>
      <c r="T3627" s="116">
        <v>0</v>
      </c>
      <c r="U3627" s="116">
        <v>0</v>
      </c>
      <c r="V3627" s="116">
        <v>0</v>
      </c>
      <c r="W3627" s="22">
        <f t="shared" si="851"/>
        <v>0</v>
      </c>
      <c r="X3627" s="22">
        <f t="shared" si="852"/>
        <v>0</v>
      </c>
      <c r="Y3627" s="22">
        <f ca="1">OFFSET('Cost Study'!$B$7,'Operations Support'!$C3627,'Operations Support'!$B3627)*$H3627</f>
        <v>0</v>
      </c>
      <c r="Z3627" s="23">
        <f ca="1">Y3627*'Cost Study'!$B$31</f>
        <v>0</v>
      </c>
      <c r="AA3627" s="23">
        <f ca="1">IF(A3627=10298,1.51,1)*IF($B3627&lt;3,$D3627*'Cost Study'!$B$32*OFFSET('Cost Study'!$B$7,'Operations Support'!$C3627,'Operations Support'!$B3627),0)</f>
        <v>0</v>
      </c>
      <c r="AB3627" s="24">
        <f ca="1">AA3627*'Cost Study'!$B$31</f>
        <v>0</v>
      </c>
      <c r="AC3627" s="23">
        <f ca="1">Y3627*'Cost Study'!$B$31</f>
        <v>0</v>
      </c>
      <c r="AD3627" s="24">
        <f ca="1">AA3627*'Cost Study'!$B$31</f>
        <v>0</v>
      </c>
      <c r="AE3627" s="377">
        <f t="shared" ca="1" si="853"/>
        <v>0</v>
      </c>
      <c r="AF3627" s="377">
        <f t="shared" ca="1" si="854"/>
        <v>0</v>
      </c>
      <c r="AH3627" s="688">
        <f>IFERROR($H3627/SUMIF($A:$A,$A3627,$H:$H)*SUMIF(Summary!$A$110:$A$186,$A3627,Summary!$P$110:$P$186),0)</f>
        <v>0</v>
      </c>
      <c r="AI3627" s="689">
        <f t="shared" ca="1" si="840"/>
        <v>0</v>
      </c>
      <c r="AJ3627" s="688">
        <f>IFERROR(H3627/SUMIF(A:A,A3627,H:H)*SUMIF(Summary!$A$110:$A$186,'Operations Support'!A3627,Summary!$Q$110:$Q$186),0)</f>
        <v>0</v>
      </c>
      <c r="AK3627" s="688">
        <f t="shared" ca="1" si="841"/>
        <v>0</v>
      </c>
      <c r="AM3627" s="688">
        <f>IFERROR($H3627/SUMIF($A:$A,$A3627,$H:$H)*SUMIF(Summary!$A$230:$A$266,$A3627,Summary!$P$230:$P$266),0)</f>
        <v>0</v>
      </c>
      <c r="AN3627" s="688">
        <f>IFERROR($H3627/SUMIF($A:$A,$A3627,$H:$H)*(SUMIF(Summary!$A$230:$A$266,$A3627,Summary!$L$230:$L$266)+SUMIF(Summary!$A$281:$A$317,$A3627,Summary!$L$281:$L$317))-AM3627,0)</f>
        <v>0</v>
      </c>
      <c r="AO3627" s="688">
        <f>IFERROR($H3627/SUMIF($A:$A,$A3627,$H:$H)*SUMIF(Summary!$A$230:$A$266,$A3627,Summary!$Q$230:$Q$266),0)</f>
        <v>0</v>
      </c>
      <c r="AP3627" s="688">
        <f>IFERROR($H3627/SUMIF($A:$A,$A3627,$H:$H)*(SUMIF(Summary!$A$230:$A$266,$A3627,Summary!$L$230:$L$266)+SUMIF(Summary!$A$281:$A$317,$A3627,Summary!$L$281:$L$317))-AO3627,0)</f>
        <v>0</v>
      </c>
      <c r="AQ3627" s="306"/>
      <c r="AR3627" s="688">
        <f t="shared" ca="1" si="842"/>
        <v>0</v>
      </c>
      <c r="AS3627" s="688">
        <f t="shared" ca="1" si="843"/>
        <v>0</v>
      </c>
    </row>
    <row r="3628" spans="1:45" x14ac:dyDescent="0.2">
      <c r="A3628" s="423">
        <v>42295</v>
      </c>
      <c r="B3628" s="424">
        <v>3</v>
      </c>
      <c r="C3628" s="425" t="s">
        <v>311</v>
      </c>
      <c r="D3628" s="422">
        <f t="shared" si="844"/>
        <v>0</v>
      </c>
      <c r="E3628" s="422">
        <f t="shared" si="845"/>
        <v>0</v>
      </c>
      <c r="F3628" s="422">
        <f t="shared" si="846"/>
        <v>0</v>
      </c>
      <c r="G3628" s="422">
        <f t="shared" si="847"/>
        <v>0</v>
      </c>
      <c r="H3628" s="22">
        <f t="shared" si="848"/>
        <v>0</v>
      </c>
      <c r="I3628" s="116">
        <v>0</v>
      </c>
      <c r="J3628" s="116">
        <v>0</v>
      </c>
      <c r="K3628" s="116">
        <v>0</v>
      </c>
      <c r="L3628" s="116">
        <v>0</v>
      </c>
      <c r="M3628" s="22">
        <f t="shared" si="849"/>
        <v>0</v>
      </c>
      <c r="N3628" s="116">
        <v>0</v>
      </c>
      <c r="O3628" s="116">
        <v>0</v>
      </c>
      <c r="P3628" s="116">
        <v>0</v>
      </c>
      <c r="Q3628" s="116">
        <v>0</v>
      </c>
      <c r="R3628" s="22">
        <f t="shared" si="850"/>
        <v>0</v>
      </c>
      <c r="S3628" s="116">
        <v>0</v>
      </c>
      <c r="T3628" s="116">
        <v>0</v>
      </c>
      <c r="U3628" s="116">
        <v>0</v>
      </c>
      <c r="V3628" s="116">
        <v>0</v>
      </c>
      <c r="W3628" s="22">
        <f t="shared" si="851"/>
        <v>0</v>
      </c>
      <c r="X3628" s="22">
        <f t="shared" si="852"/>
        <v>0</v>
      </c>
      <c r="Y3628" s="22">
        <f ca="1">OFFSET('Cost Study'!$B$7,'Operations Support'!$C3628,'Operations Support'!$B3628)*$H3628</f>
        <v>0</v>
      </c>
      <c r="Z3628" s="23">
        <f ca="1">Y3628*'Cost Study'!$B$31</f>
        <v>0</v>
      </c>
      <c r="AA3628" s="23">
        <f ca="1">IF(A3628=10298,1.51,1)*IF($B3628&lt;3,$D3628*'Cost Study'!$B$32*OFFSET('Cost Study'!$B$7,'Operations Support'!$C3628,'Operations Support'!$B3628),0)</f>
        <v>0</v>
      </c>
      <c r="AB3628" s="24">
        <f ca="1">AA3628*'Cost Study'!$B$31</f>
        <v>0</v>
      </c>
      <c r="AC3628" s="23">
        <f ca="1">Y3628*'Cost Study'!$B$31</f>
        <v>0</v>
      </c>
      <c r="AD3628" s="24">
        <f ca="1">AA3628*'Cost Study'!$B$31</f>
        <v>0</v>
      </c>
      <c r="AE3628" s="377">
        <f t="shared" ca="1" si="853"/>
        <v>0</v>
      </c>
      <c r="AF3628" s="377">
        <f t="shared" ca="1" si="854"/>
        <v>0</v>
      </c>
      <c r="AH3628" s="688">
        <f>IFERROR($H3628/SUMIF($A:$A,$A3628,$H:$H)*SUMIF(Summary!$A$110:$A$186,$A3628,Summary!$P$110:$P$186),0)</f>
        <v>0</v>
      </c>
      <c r="AI3628" s="689">
        <f t="shared" ca="1" si="840"/>
        <v>0</v>
      </c>
      <c r="AJ3628" s="688">
        <f>IFERROR(H3628/SUMIF(A:A,A3628,H:H)*SUMIF(Summary!$A$110:$A$186,'Operations Support'!A3628,Summary!$Q$110:$Q$186),0)</f>
        <v>0</v>
      </c>
      <c r="AK3628" s="688">
        <f t="shared" ca="1" si="841"/>
        <v>0</v>
      </c>
      <c r="AM3628" s="688">
        <f>IFERROR($H3628/SUMIF($A:$A,$A3628,$H:$H)*SUMIF(Summary!$A$230:$A$266,$A3628,Summary!$P$230:$P$266),0)</f>
        <v>0</v>
      </c>
      <c r="AN3628" s="688">
        <f>IFERROR($H3628/SUMIF($A:$A,$A3628,$H:$H)*(SUMIF(Summary!$A$230:$A$266,$A3628,Summary!$L$230:$L$266)+SUMIF(Summary!$A$281:$A$317,$A3628,Summary!$L$281:$L$317))-AM3628,0)</f>
        <v>0</v>
      </c>
      <c r="AO3628" s="688">
        <f>IFERROR($H3628/SUMIF($A:$A,$A3628,$H:$H)*SUMIF(Summary!$A$230:$A$266,$A3628,Summary!$Q$230:$Q$266),0)</f>
        <v>0</v>
      </c>
      <c r="AP3628" s="688">
        <f>IFERROR($H3628/SUMIF($A:$A,$A3628,$H:$H)*(SUMIF(Summary!$A$230:$A$266,$A3628,Summary!$L$230:$L$266)+SUMIF(Summary!$A$281:$A$317,$A3628,Summary!$L$281:$L$317))-AO3628,0)</f>
        <v>0</v>
      </c>
      <c r="AQ3628" s="306"/>
      <c r="AR3628" s="688">
        <f t="shared" ca="1" si="842"/>
        <v>0</v>
      </c>
      <c r="AS3628" s="688">
        <f t="shared" ca="1" si="843"/>
        <v>0</v>
      </c>
    </row>
    <row r="3629" spans="1:45" x14ac:dyDescent="0.2">
      <c r="A3629" s="423">
        <v>42295</v>
      </c>
      <c r="B3629" s="424">
        <v>3</v>
      </c>
      <c r="C3629" s="425" t="s">
        <v>312</v>
      </c>
      <c r="D3629" s="422">
        <f t="shared" si="844"/>
        <v>0</v>
      </c>
      <c r="E3629" s="422">
        <f t="shared" si="845"/>
        <v>0</v>
      </c>
      <c r="F3629" s="422">
        <f t="shared" si="846"/>
        <v>0</v>
      </c>
      <c r="G3629" s="422">
        <f t="shared" si="847"/>
        <v>0</v>
      </c>
      <c r="H3629" s="22">
        <f t="shared" si="848"/>
        <v>0</v>
      </c>
      <c r="I3629" s="116">
        <v>0</v>
      </c>
      <c r="J3629" s="116">
        <v>0</v>
      </c>
      <c r="K3629" s="116">
        <v>0</v>
      </c>
      <c r="L3629" s="116">
        <v>0</v>
      </c>
      <c r="M3629" s="22">
        <f t="shared" si="849"/>
        <v>0</v>
      </c>
      <c r="N3629" s="116">
        <v>0</v>
      </c>
      <c r="O3629" s="116">
        <v>0</v>
      </c>
      <c r="P3629" s="116">
        <v>0</v>
      </c>
      <c r="Q3629" s="116">
        <v>0</v>
      </c>
      <c r="R3629" s="22">
        <f t="shared" si="850"/>
        <v>0</v>
      </c>
      <c r="S3629" s="116">
        <v>0</v>
      </c>
      <c r="T3629" s="116">
        <v>0</v>
      </c>
      <c r="U3629" s="116">
        <v>0</v>
      </c>
      <c r="V3629" s="116">
        <v>0</v>
      </c>
      <c r="W3629" s="22">
        <f t="shared" si="851"/>
        <v>0</v>
      </c>
      <c r="X3629" s="22">
        <f t="shared" si="852"/>
        <v>0</v>
      </c>
      <c r="Y3629" s="22">
        <f ca="1">OFFSET('Cost Study'!$B$7,'Operations Support'!$C3629,'Operations Support'!$B3629)*$H3629</f>
        <v>0</v>
      </c>
      <c r="Z3629" s="23">
        <f ca="1">Y3629*'Cost Study'!$B$31</f>
        <v>0</v>
      </c>
      <c r="AA3629" s="23">
        <f ca="1">IF(A3629=10298,1.51,1)*IF($B3629&lt;3,$D3629*'Cost Study'!$B$32*OFFSET('Cost Study'!$B$7,'Operations Support'!$C3629,'Operations Support'!$B3629),0)</f>
        <v>0</v>
      </c>
      <c r="AB3629" s="24">
        <f ca="1">AA3629*'Cost Study'!$B$31</f>
        <v>0</v>
      </c>
      <c r="AC3629" s="23">
        <f ca="1">Y3629*'Cost Study'!$B$31</f>
        <v>0</v>
      </c>
      <c r="AD3629" s="24">
        <f ca="1">AA3629*'Cost Study'!$B$31</f>
        <v>0</v>
      </c>
      <c r="AE3629" s="377">
        <f t="shared" ca="1" si="853"/>
        <v>0</v>
      </c>
      <c r="AF3629" s="377">
        <f t="shared" ca="1" si="854"/>
        <v>0</v>
      </c>
      <c r="AH3629" s="688">
        <f>IFERROR($H3629/SUMIF($A:$A,$A3629,$H:$H)*SUMIF(Summary!$A$110:$A$186,$A3629,Summary!$P$110:$P$186),0)</f>
        <v>0</v>
      </c>
      <c r="AI3629" s="689">
        <f t="shared" ca="1" si="840"/>
        <v>0</v>
      </c>
      <c r="AJ3629" s="688">
        <f>IFERROR(H3629/SUMIF(A:A,A3629,H:H)*SUMIF(Summary!$A$110:$A$186,'Operations Support'!A3629,Summary!$Q$110:$Q$186),0)</f>
        <v>0</v>
      </c>
      <c r="AK3629" s="688">
        <f t="shared" ca="1" si="841"/>
        <v>0</v>
      </c>
      <c r="AM3629" s="688">
        <f>IFERROR($H3629/SUMIF($A:$A,$A3629,$H:$H)*SUMIF(Summary!$A$230:$A$266,$A3629,Summary!$P$230:$P$266),0)</f>
        <v>0</v>
      </c>
      <c r="AN3629" s="688">
        <f>IFERROR($H3629/SUMIF($A:$A,$A3629,$H:$H)*(SUMIF(Summary!$A$230:$A$266,$A3629,Summary!$L$230:$L$266)+SUMIF(Summary!$A$281:$A$317,$A3629,Summary!$L$281:$L$317))-AM3629,0)</f>
        <v>0</v>
      </c>
      <c r="AO3629" s="688">
        <f>IFERROR($H3629/SUMIF($A:$A,$A3629,$H:$H)*SUMIF(Summary!$A$230:$A$266,$A3629,Summary!$Q$230:$Q$266),0)</f>
        <v>0</v>
      </c>
      <c r="AP3629" s="688">
        <f>IFERROR($H3629/SUMIF($A:$A,$A3629,$H:$H)*(SUMIF(Summary!$A$230:$A$266,$A3629,Summary!$L$230:$L$266)+SUMIF(Summary!$A$281:$A$317,$A3629,Summary!$L$281:$L$317))-AO3629,0)</f>
        <v>0</v>
      </c>
      <c r="AQ3629" s="306"/>
      <c r="AR3629" s="688">
        <f t="shared" ca="1" si="842"/>
        <v>0</v>
      </c>
      <c r="AS3629" s="688">
        <f t="shared" ca="1" si="843"/>
        <v>0</v>
      </c>
    </row>
    <row r="3630" spans="1:45" x14ac:dyDescent="0.2">
      <c r="A3630" s="423">
        <v>42295</v>
      </c>
      <c r="B3630" s="424">
        <v>3</v>
      </c>
      <c r="C3630" s="425" t="s">
        <v>313</v>
      </c>
      <c r="D3630" s="422">
        <f t="shared" si="844"/>
        <v>81</v>
      </c>
      <c r="E3630" s="422">
        <f t="shared" si="845"/>
        <v>0</v>
      </c>
      <c r="F3630" s="422">
        <f t="shared" si="846"/>
        <v>24</v>
      </c>
      <c r="G3630" s="422">
        <f t="shared" si="847"/>
        <v>0</v>
      </c>
      <c r="H3630" s="22">
        <f t="shared" si="848"/>
        <v>105</v>
      </c>
      <c r="I3630" s="116">
        <v>0</v>
      </c>
      <c r="J3630" s="116">
        <v>0</v>
      </c>
      <c r="K3630" s="116">
        <v>24</v>
      </c>
      <c r="L3630" s="116">
        <v>0</v>
      </c>
      <c r="M3630" s="22">
        <f t="shared" si="849"/>
        <v>24</v>
      </c>
      <c r="N3630" s="116">
        <v>42</v>
      </c>
      <c r="O3630" s="116">
        <v>0</v>
      </c>
      <c r="P3630" s="116">
        <v>0</v>
      </c>
      <c r="Q3630" s="116">
        <v>0</v>
      </c>
      <c r="R3630" s="22">
        <f t="shared" si="850"/>
        <v>42</v>
      </c>
      <c r="S3630" s="116">
        <v>39</v>
      </c>
      <c r="T3630" s="116">
        <v>0</v>
      </c>
      <c r="U3630" s="116">
        <v>0</v>
      </c>
      <c r="V3630" s="116">
        <v>0</v>
      </c>
      <c r="W3630" s="22">
        <f t="shared" si="851"/>
        <v>39</v>
      </c>
      <c r="X3630" s="22">
        <f t="shared" si="852"/>
        <v>4.375</v>
      </c>
      <c r="Y3630" s="22">
        <f ca="1">OFFSET('Cost Study'!$B$7,'Operations Support'!$C3630,'Operations Support'!$B3630)*$H3630</f>
        <v>275.10000000000002</v>
      </c>
      <c r="Z3630" s="23">
        <f ca="1">Y3630*'Cost Study'!$B$31</f>
        <v>15364.865921443952</v>
      </c>
      <c r="AA3630" s="23">
        <f ca="1">IF(A3630=10298,1.51,1)*IF($B3630&lt;3,$D3630*'Cost Study'!$B$32*OFFSET('Cost Study'!$B$7,'Operations Support'!$C3630,'Operations Support'!$B3630),0)</f>
        <v>0</v>
      </c>
      <c r="AB3630" s="24">
        <f ca="1">AA3630*'Cost Study'!$B$31</f>
        <v>0</v>
      </c>
      <c r="AC3630" s="23">
        <f ca="1">Y3630*'Cost Study'!$B$31</f>
        <v>15364.865921443952</v>
      </c>
      <c r="AD3630" s="24">
        <f ca="1">AA3630*'Cost Study'!$B$31</f>
        <v>0</v>
      </c>
      <c r="AE3630" s="377">
        <f t="shared" ca="1" si="853"/>
        <v>15364.865921443952</v>
      </c>
      <c r="AF3630" s="377">
        <f t="shared" ca="1" si="854"/>
        <v>15364.865921443952</v>
      </c>
      <c r="AH3630" s="688">
        <f>IFERROR($H3630/SUMIF($A:$A,$A3630,$H:$H)*SUMIF(Summary!$A$110:$A$186,$A3630,Summary!$P$110:$P$186),0)</f>
        <v>3161.9227439754577</v>
      </c>
      <c r="AI3630" s="689">
        <f t="shared" ref="AI3630:AI3693" ca="1" si="855">Z3630+AB3630-AH3630</f>
        <v>12202.943177468494</v>
      </c>
      <c r="AJ3630" s="688">
        <f>IFERROR(H3630/SUMIF(A:A,A3630,H:H)*SUMIF(Summary!$A$110:$A$186,'Operations Support'!A3630,Summary!$Q$110:$Q$186),0)</f>
        <v>3172.7153567632413</v>
      </c>
      <c r="AK3630" s="688">
        <f t="shared" ref="AK3630:AK3693" ca="1" si="856">AC3630+AD3630-AJ3630</f>
        <v>12192.150564680711</v>
      </c>
      <c r="AM3630" s="688">
        <f>IFERROR($H3630/SUMIF($A:$A,$A3630,$H:$H)*SUMIF(Summary!$A$230:$A$266,$A3630,Summary!$P$230:$P$266),0)</f>
        <v>598.24020041834376</v>
      </c>
      <c r="AN3630" s="688">
        <f>IFERROR($H3630/SUMIF($A:$A,$A3630,$H:$H)*(SUMIF(Summary!$A$230:$A$266,$A3630,Summary!$L$230:$L$266)+SUMIF(Summary!$A$281:$A$317,$A3630,Summary!$L$281:$L$317))-AM3630,0)</f>
        <v>4102.7077094502092</v>
      </c>
      <c r="AO3630" s="688">
        <f>IFERROR($H3630/SUMIF($A:$A,$A3630,$H:$H)*SUMIF(Summary!$A$230:$A$266,$A3630,Summary!$Q$230:$Q$266),0)</f>
        <v>600.28217783525042</v>
      </c>
      <c r="AP3630" s="688">
        <f>IFERROR($H3630/SUMIF($A:$A,$A3630,$H:$H)*(SUMIF(Summary!$A$230:$A$266,$A3630,Summary!$L$230:$L$266)+SUMIF(Summary!$A$281:$A$317,$A3630,Summary!$L$281:$L$317))-AO3630,0)</f>
        <v>4100.6657320333034</v>
      </c>
      <c r="AQ3630" s="306"/>
      <c r="AR3630" s="688">
        <f t="shared" ref="AR3630:AR3693" ca="1" si="857">AI3630+AN3630</f>
        <v>16305.650886918704</v>
      </c>
      <c r="AS3630" s="688">
        <f t="shared" ref="AS3630:AS3693" ca="1" si="858">AK3630+AP3630</f>
        <v>16292.816296714014</v>
      </c>
    </row>
    <row r="3631" spans="1:45" x14ac:dyDescent="0.2">
      <c r="A3631" s="423">
        <v>42295</v>
      </c>
      <c r="B3631" s="424">
        <v>3</v>
      </c>
      <c r="C3631" s="425" t="s">
        <v>314</v>
      </c>
      <c r="D3631" s="422">
        <f t="shared" si="844"/>
        <v>0</v>
      </c>
      <c r="E3631" s="422">
        <f t="shared" si="845"/>
        <v>0</v>
      </c>
      <c r="F3631" s="422">
        <f t="shared" si="846"/>
        <v>0</v>
      </c>
      <c r="G3631" s="422">
        <f t="shared" si="847"/>
        <v>0</v>
      </c>
      <c r="H3631" s="22">
        <f t="shared" si="848"/>
        <v>0</v>
      </c>
      <c r="I3631" s="116">
        <v>0</v>
      </c>
      <c r="J3631" s="116">
        <v>0</v>
      </c>
      <c r="K3631" s="116">
        <v>0</v>
      </c>
      <c r="L3631" s="116">
        <v>0</v>
      </c>
      <c r="M3631" s="22">
        <f t="shared" si="849"/>
        <v>0</v>
      </c>
      <c r="N3631" s="116">
        <v>0</v>
      </c>
      <c r="O3631" s="116">
        <v>0</v>
      </c>
      <c r="P3631" s="116">
        <v>0</v>
      </c>
      <c r="Q3631" s="116">
        <v>0</v>
      </c>
      <c r="R3631" s="22">
        <f t="shared" si="850"/>
        <v>0</v>
      </c>
      <c r="S3631" s="116">
        <v>0</v>
      </c>
      <c r="T3631" s="116">
        <v>0</v>
      </c>
      <c r="U3631" s="116">
        <v>0</v>
      </c>
      <c r="V3631" s="116">
        <v>0</v>
      </c>
      <c r="W3631" s="22">
        <f t="shared" si="851"/>
        <v>0</v>
      </c>
      <c r="X3631" s="22">
        <f t="shared" si="852"/>
        <v>0</v>
      </c>
      <c r="Y3631" s="22">
        <f ca="1">OFFSET('Cost Study'!$B$7,'Operations Support'!$C3631,'Operations Support'!$B3631)*$H3631</f>
        <v>0</v>
      </c>
      <c r="Z3631" s="23">
        <f ca="1">Y3631*'Cost Study'!$B$31</f>
        <v>0</v>
      </c>
      <c r="AA3631" s="23">
        <f ca="1">IF(A3631=10298,1.51,1)*IF($B3631&lt;3,$D3631*'Cost Study'!$B$32*OFFSET('Cost Study'!$B$7,'Operations Support'!$C3631,'Operations Support'!$B3631),0)</f>
        <v>0</v>
      </c>
      <c r="AB3631" s="24">
        <f ca="1">AA3631*'Cost Study'!$B$31</f>
        <v>0</v>
      </c>
      <c r="AC3631" s="23">
        <f ca="1">Y3631*'Cost Study'!$B$31</f>
        <v>0</v>
      </c>
      <c r="AD3631" s="24">
        <f ca="1">AA3631*'Cost Study'!$B$31</f>
        <v>0</v>
      </c>
      <c r="AE3631" s="377">
        <f t="shared" ca="1" si="853"/>
        <v>0</v>
      </c>
      <c r="AF3631" s="377">
        <f t="shared" ca="1" si="854"/>
        <v>0</v>
      </c>
      <c r="AH3631" s="688">
        <f>IFERROR($H3631/SUMIF($A:$A,$A3631,$H:$H)*SUMIF(Summary!$A$110:$A$186,$A3631,Summary!$P$110:$P$186),0)</f>
        <v>0</v>
      </c>
      <c r="AI3631" s="689">
        <f t="shared" ca="1" si="855"/>
        <v>0</v>
      </c>
      <c r="AJ3631" s="688">
        <f>IFERROR(H3631/SUMIF(A:A,A3631,H:H)*SUMIF(Summary!$A$110:$A$186,'Operations Support'!A3631,Summary!$Q$110:$Q$186),0)</f>
        <v>0</v>
      </c>
      <c r="AK3631" s="688">
        <f t="shared" ca="1" si="856"/>
        <v>0</v>
      </c>
      <c r="AM3631" s="688">
        <f>IFERROR($H3631/SUMIF($A:$A,$A3631,$H:$H)*SUMIF(Summary!$A$230:$A$266,$A3631,Summary!$P$230:$P$266),0)</f>
        <v>0</v>
      </c>
      <c r="AN3631" s="688">
        <f>IFERROR($H3631/SUMIF($A:$A,$A3631,$H:$H)*(SUMIF(Summary!$A$230:$A$266,$A3631,Summary!$L$230:$L$266)+SUMIF(Summary!$A$281:$A$317,$A3631,Summary!$L$281:$L$317))-AM3631,0)</f>
        <v>0</v>
      </c>
      <c r="AO3631" s="688">
        <f>IFERROR($H3631/SUMIF($A:$A,$A3631,$H:$H)*SUMIF(Summary!$A$230:$A$266,$A3631,Summary!$Q$230:$Q$266),0)</f>
        <v>0</v>
      </c>
      <c r="AP3631" s="688">
        <f>IFERROR($H3631/SUMIF($A:$A,$A3631,$H:$H)*(SUMIF(Summary!$A$230:$A$266,$A3631,Summary!$L$230:$L$266)+SUMIF(Summary!$A$281:$A$317,$A3631,Summary!$L$281:$L$317))-AO3631,0)</f>
        <v>0</v>
      </c>
      <c r="AQ3631" s="306"/>
      <c r="AR3631" s="688">
        <f t="shared" ca="1" si="857"/>
        <v>0</v>
      </c>
      <c r="AS3631" s="688">
        <f t="shared" ca="1" si="858"/>
        <v>0</v>
      </c>
    </row>
    <row r="3632" spans="1:45" x14ac:dyDescent="0.2">
      <c r="A3632" s="423">
        <v>42295</v>
      </c>
      <c r="B3632" s="424">
        <v>3</v>
      </c>
      <c r="C3632" s="425" t="s">
        <v>315</v>
      </c>
      <c r="D3632" s="422">
        <f t="shared" si="844"/>
        <v>2224</v>
      </c>
      <c r="E3632" s="422">
        <f t="shared" si="845"/>
        <v>0</v>
      </c>
      <c r="F3632" s="422">
        <f t="shared" si="846"/>
        <v>507</v>
      </c>
      <c r="G3632" s="422">
        <f t="shared" si="847"/>
        <v>0</v>
      </c>
      <c r="H3632" s="22">
        <f t="shared" si="848"/>
        <v>2731</v>
      </c>
      <c r="I3632" s="116">
        <v>834</v>
      </c>
      <c r="J3632" s="116">
        <v>0</v>
      </c>
      <c r="K3632" s="116">
        <v>216</v>
      </c>
      <c r="L3632" s="116">
        <v>0</v>
      </c>
      <c r="M3632" s="22">
        <f t="shared" si="849"/>
        <v>1050</v>
      </c>
      <c r="N3632" s="116">
        <v>930</v>
      </c>
      <c r="O3632" s="116">
        <v>0</v>
      </c>
      <c r="P3632" s="116">
        <v>210</v>
      </c>
      <c r="Q3632" s="116">
        <v>0</v>
      </c>
      <c r="R3632" s="22">
        <f t="shared" si="850"/>
        <v>1140</v>
      </c>
      <c r="S3632" s="116">
        <v>460</v>
      </c>
      <c r="T3632" s="116">
        <v>0</v>
      </c>
      <c r="U3632" s="116">
        <v>81</v>
      </c>
      <c r="V3632" s="116">
        <v>0</v>
      </c>
      <c r="W3632" s="22">
        <f t="shared" si="851"/>
        <v>541</v>
      </c>
      <c r="X3632" s="22">
        <f t="shared" si="852"/>
        <v>113.79166666666667</v>
      </c>
      <c r="Y3632" s="22">
        <f ca="1">OFFSET('Cost Study'!$B$7,'Operations Support'!$C3632,'Operations Support'!$B3632)*$H3632</f>
        <v>8930.3700000000008</v>
      </c>
      <c r="Z3632" s="23">
        <f ca="1">Y3632*'Cost Study'!$B$31</f>
        <v>498778.39941434184</v>
      </c>
      <c r="AA3632" s="23">
        <f ca="1">IF(A3632=10298,1.51,1)*IF($B3632&lt;3,$D3632*'Cost Study'!$B$32*OFFSET('Cost Study'!$B$7,'Operations Support'!$C3632,'Operations Support'!$B3632),0)</f>
        <v>0</v>
      </c>
      <c r="AB3632" s="24">
        <f ca="1">AA3632*'Cost Study'!$B$31</f>
        <v>0</v>
      </c>
      <c r="AC3632" s="23">
        <f ca="1">Y3632*'Cost Study'!$B$31</f>
        <v>498778.39941434184</v>
      </c>
      <c r="AD3632" s="24">
        <f ca="1">AA3632*'Cost Study'!$B$31</f>
        <v>0</v>
      </c>
      <c r="AE3632" s="377">
        <f t="shared" ca="1" si="853"/>
        <v>498778.39941434184</v>
      </c>
      <c r="AF3632" s="377">
        <f t="shared" ca="1" si="854"/>
        <v>498778.39941434184</v>
      </c>
      <c r="AH3632" s="688">
        <f>IFERROR($H3632/SUMIF($A:$A,$A3632,$H:$H)*SUMIF(Summary!$A$110:$A$186,$A3632,Summary!$P$110:$P$186),0)</f>
        <v>82240.104893304524</v>
      </c>
      <c r="AI3632" s="689">
        <f t="shared" ca="1" si="855"/>
        <v>416538.29452103731</v>
      </c>
      <c r="AJ3632" s="688">
        <f>IFERROR(H3632/SUMIF(A:A,A3632,H:H)*SUMIF(Summary!$A$110:$A$186,'Operations Support'!A3632,Summary!$Q$110:$Q$186),0)</f>
        <v>82520.815612575359</v>
      </c>
      <c r="AK3632" s="688">
        <f t="shared" ca="1" si="856"/>
        <v>416257.58380176651</v>
      </c>
      <c r="AM3632" s="688">
        <f>IFERROR($H3632/SUMIF($A:$A,$A3632,$H:$H)*SUMIF(Summary!$A$230:$A$266,$A3632,Summary!$P$230:$P$266),0)</f>
        <v>15559.942736595209</v>
      </c>
      <c r="AN3632" s="688">
        <f>IFERROR($H3632/SUMIF($A:$A,$A3632,$H:$H)*(SUMIF(Summary!$A$230:$A$266,$A3632,Summary!$L$230:$L$266)+SUMIF(Summary!$A$281:$A$317,$A3632,Summary!$L$281:$L$317))-AM3632,0)</f>
        <v>106709.47385246212</v>
      </c>
      <c r="AO3632" s="688">
        <f>IFERROR($H3632/SUMIF($A:$A,$A3632,$H:$H)*SUMIF(Summary!$A$230:$A$266,$A3632,Summary!$Q$230:$Q$266),0)</f>
        <v>15613.053596838752</v>
      </c>
      <c r="AP3632" s="688">
        <f>IFERROR($H3632/SUMIF($A:$A,$A3632,$H:$H)*(SUMIF(Summary!$A$230:$A$266,$A3632,Summary!$L$230:$L$266)+SUMIF(Summary!$A$281:$A$317,$A3632,Summary!$L$281:$L$317))-AO3632,0)</f>
        <v>106656.36299221858</v>
      </c>
      <c r="AQ3632" s="306"/>
      <c r="AR3632" s="688">
        <f t="shared" ca="1" si="857"/>
        <v>523247.76837349945</v>
      </c>
      <c r="AS3632" s="688">
        <f t="shared" ca="1" si="858"/>
        <v>522913.94679398509</v>
      </c>
    </row>
    <row r="3633" spans="1:45" x14ac:dyDescent="0.2">
      <c r="A3633" s="423">
        <v>42295</v>
      </c>
      <c r="B3633" s="424">
        <v>3</v>
      </c>
      <c r="C3633" s="425" t="s">
        <v>316</v>
      </c>
      <c r="D3633" s="422">
        <f t="shared" si="844"/>
        <v>0</v>
      </c>
      <c r="E3633" s="422">
        <f t="shared" si="845"/>
        <v>0</v>
      </c>
      <c r="F3633" s="422">
        <f t="shared" si="846"/>
        <v>0</v>
      </c>
      <c r="G3633" s="422">
        <f t="shared" si="847"/>
        <v>0</v>
      </c>
      <c r="H3633" s="22">
        <f t="shared" si="848"/>
        <v>0</v>
      </c>
      <c r="I3633" s="116">
        <v>0</v>
      </c>
      <c r="J3633" s="116">
        <v>0</v>
      </c>
      <c r="K3633" s="116">
        <v>0</v>
      </c>
      <c r="L3633" s="116">
        <v>0</v>
      </c>
      <c r="M3633" s="22">
        <f t="shared" si="849"/>
        <v>0</v>
      </c>
      <c r="N3633" s="116">
        <v>0</v>
      </c>
      <c r="O3633" s="116">
        <v>0</v>
      </c>
      <c r="P3633" s="116">
        <v>0</v>
      </c>
      <c r="Q3633" s="116">
        <v>0</v>
      </c>
      <c r="R3633" s="22">
        <f t="shared" si="850"/>
        <v>0</v>
      </c>
      <c r="S3633" s="116">
        <v>0</v>
      </c>
      <c r="T3633" s="116">
        <v>0</v>
      </c>
      <c r="U3633" s="116">
        <v>0</v>
      </c>
      <c r="V3633" s="116">
        <v>0</v>
      </c>
      <c r="W3633" s="22">
        <f t="shared" si="851"/>
        <v>0</v>
      </c>
      <c r="X3633" s="22">
        <f t="shared" si="852"/>
        <v>0</v>
      </c>
      <c r="Y3633" s="22">
        <f ca="1">OFFSET('Cost Study'!$B$7,'Operations Support'!$C3633,'Operations Support'!$B3633)*$H3633</f>
        <v>0</v>
      </c>
      <c r="Z3633" s="23">
        <f ca="1">Y3633*'Cost Study'!$B$31</f>
        <v>0</v>
      </c>
      <c r="AA3633" s="23">
        <f ca="1">IF(A3633=10298,1.51,1)*IF($B3633&lt;3,$D3633*'Cost Study'!$B$32*OFFSET('Cost Study'!$B$7,'Operations Support'!$C3633,'Operations Support'!$B3633),0)</f>
        <v>0</v>
      </c>
      <c r="AB3633" s="24">
        <f ca="1">AA3633*'Cost Study'!$B$31</f>
        <v>0</v>
      </c>
      <c r="AC3633" s="23">
        <f ca="1">Y3633*'Cost Study'!$B$31</f>
        <v>0</v>
      </c>
      <c r="AD3633" s="24">
        <f ca="1">AA3633*'Cost Study'!$B$31</f>
        <v>0</v>
      </c>
      <c r="AE3633" s="377">
        <f t="shared" ca="1" si="853"/>
        <v>0</v>
      </c>
      <c r="AF3633" s="377">
        <f t="shared" ca="1" si="854"/>
        <v>0</v>
      </c>
      <c r="AH3633" s="688">
        <f>IFERROR($H3633/SUMIF($A:$A,$A3633,$H:$H)*SUMIF(Summary!$A$110:$A$186,$A3633,Summary!$P$110:$P$186),0)</f>
        <v>0</v>
      </c>
      <c r="AI3633" s="689">
        <f t="shared" ca="1" si="855"/>
        <v>0</v>
      </c>
      <c r="AJ3633" s="688">
        <f>IFERROR(H3633/SUMIF(A:A,A3633,H:H)*SUMIF(Summary!$A$110:$A$186,'Operations Support'!A3633,Summary!$Q$110:$Q$186),0)</f>
        <v>0</v>
      </c>
      <c r="AK3633" s="688">
        <f t="shared" ca="1" si="856"/>
        <v>0</v>
      </c>
      <c r="AM3633" s="688">
        <f>IFERROR($H3633/SUMIF($A:$A,$A3633,$H:$H)*SUMIF(Summary!$A$230:$A$266,$A3633,Summary!$P$230:$P$266),0)</f>
        <v>0</v>
      </c>
      <c r="AN3633" s="688">
        <f>IFERROR($H3633/SUMIF($A:$A,$A3633,$H:$H)*(SUMIF(Summary!$A$230:$A$266,$A3633,Summary!$L$230:$L$266)+SUMIF(Summary!$A$281:$A$317,$A3633,Summary!$L$281:$L$317))-AM3633,0)</f>
        <v>0</v>
      </c>
      <c r="AO3633" s="688">
        <f>IFERROR($H3633/SUMIF($A:$A,$A3633,$H:$H)*SUMIF(Summary!$A$230:$A$266,$A3633,Summary!$Q$230:$Q$266),0)</f>
        <v>0</v>
      </c>
      <c r="AP3633" s="688">
        <f>IFERROR($H3633/SUMIF($A:$A,$A3633,$H:$H)*(SUMIF(Summary!$A$230:$A$266,$A3633,Summary!$L$230:$L$266)+SUMIF(Summary!$A$281:$A$317,$A3633,Summary!$L$281:$L$317))-AO3633,0)</f>
        <v>0</v>
      </c>
      <c r="AQ3633" s="306"/>
      <c r="AR3633" s="688">
        <f t="shared" ca="1" si="857"/>
        <v>0</v>
      </c>
      <c r="AS3633" s="688">
        <f t="shared" ca="1" si="858"/>
        <v>0</v>
      </c>
    </row>
    <row r="3634" spans="1:45" x14ac:dyDescent="0.2">
      <c r="A3634" s="423">
        <v>42295</v>
      </c>
      <c r="B3634" s="424">
        <v>3</v>
      </c>
      <c r="C3634" s="425" t="s">
        <v>317</v>
      </c>
      <c r="D3634" s="422">
        <f t="shared" si="844"/>
        <v>0</v>
      </c>
      <c r="E3634" s="422">
        <f t="shared" si="845"/>
        <v>0</v>
      </c>
      <c r="F3634" s="422">
        <f t="shared" si="846"/>
        <v>0</v>
      </c>
      <c r="G3634" s="422">
        <f t="shared" si="847"/>
        <v>0</v>
      </c>
      <c r="H3634" s="22">
        <f t="shared" si="848"/>
        <v>0</v>
      </c>
      <c r="I3634" s="116">
        <v>0</v>
      </c>
      <c r="J3634" s="116">
        <v>0</v>
      </c>
      <c r="K3634" s="116">
        <v>0</v>
      </c>
      <c r="L3634" s="116">
        <v>0</v>
      </c>
      <c r="M3634" s="22">
        <f t="shared" si="849"/>
        <v>0</v>
      </c>
      <c r="N3634" s="116">
        <v>0</v>
      </c>
      <c r="O3634" s="116">
        <v>0</v>
      </c>
      <c r="P3634" s="116">
        <v>0</v>
      </c>
      <c r="Q3634" s="116">
        <v>0</v>
      </c>
      <c r="R3634" s="22">
        <f t="shared" si="850"/>
        <v>0</v>
      </c>
      <c r="S3634" s="116">
        <v>0</v>
      </c>
      <c r="T3634" s="116">
        <v>0</v>
      </c>
      <c r="U3634" s="116">
        <v>0</v>
      </c>
      <c r="V3634" s="116">
        <v>0</v>
      </c>
      <c r="W3634" s="22">
        <f t="shared" si="851"/>
        <v>0</v>
      </c>
      <c r="X3634" s="22">
        <f t="shared" si="852"/>
        <v>0</v>
      </c>
      <c r="Y3634" s="22">
        <f ca="1">OFFSET('Cost Study'!$B$7,'Operations Support'!$C3634,'Operations Support'!$B3634)*$H3634</f>
        <v>0</v>
      </c>
      <c r="Z3634" s="23">
        <f ca="1">Y3634*'Cost Study'!$B$31</f>
        <v>0</v>
      </c>
      <c r="AA3634" s="23">
        <f ca="1">IF(A3634=10298,1.51,1)*IF($B3634&lt;3,$D3634*'Cost Study'!$B$32*OFFSET('Cost Study'!$B$7,'Operations Support'!$C3634,'Operations Support'!$B3634),0)</f>
        <v>0</v>
      </c>
      <c r="AB3634" s="24">
        <f ca="1">AA3634*'Cost Study'!$B$31</f>
        <v>0</v>
      </c>
      <c r="AC3634" s="23">
        <f ca="1">Y3634*'Cost Study'!$B$31</f>
        <v>0</v>
      </c>
      <c r="AD3634" s="24">
        <f ca="1">AA3634*'Cost Study'!$B$31</f>
        <v>0</v>
      </c>
      <c r="AE3634" s="377">
        <f t="shared" ca="1" si="853"/>
        <v>0</v>
      </c>
      <c r="AF3634" s="377">
        <f t="shared" ca="1" si="854"/>
        <v>0</v>
      </c>
      <c r="AH3634" s="688">
        <f>IFERROR($H3634/SUMIF($A:$A,$A3634,$H:$H)*SUMIF(Summary!$A$110:$A$186,$A3634,Summary!$P$110:$P$186),0)</f>
        <v>0</v>
      </c>
      <c r="AI3634" s="689">
        <f t="shared" ca="1" si="855"/>
        <v>0</v>
      </c>
      <c r="AJ3634" s="688">
        <f>IFERROR(H3634/SUMIF(A:A,A3634,H:H)*SUMIF(Summary!$A$110:$A$186,'Operations Support'!A3634,Summary!$Q$110:$Q$186),0)</f>
        <v>0</v>
      </c>
      <c r="AK3634" s="688">
        <f t="shared" ca="1" si="856"/>
        <v>0</v>
      </c>
      <c r="AM3634" s="688">
        <f>IFERROR($H3634/SUMIF($A:$A,$A3634,$H:$H)*SUMIF(Summary!$A$230:$A$266,$A3634,Summary!$P$230:$P$266),0)</f>
        <v>0</v>
      </c>
      <c r="AN3634" s="688">
        <f>IFERROR($H3634/SUMIF($A:$A,$A3634,$H:$H)*(SUMIF(Summary!$A$230:$A$266,$A3634,Summary!$L$230:$L$266)+SUMIF(Summary!$A$281:$A$317,$A3634,Summary!$L$281:$L$317))-AM3634,0)</f>
        <v>0</v>
      </c>
      <c r="AO3634" s="688">
        <f>IFERROR($H3634/SUMIF($A:$A,$A3634,$H:$H)*SUMIF(Summary!$A$230:$A$266,$A3634,Summary!$Q$230:$Q$266),0)</f>
        <v>0</v>
      </c>
      <c r="AP3634" s="688">
        <f>IFERROR($H3634/SUMIF($A:$A,$A3634,$H:$H)*(SUMIF(Summary!$A$230:$A$266,$A3634,Summary!$L$230:$L$266)+SUMIF(Summary!$A$281:$A$317,$A3634,Summary!$L$281:$L$317))-AO3634,0)</f>
        <v>0</v>
      </c>
      <c r="AQ3634" s="306"/>
      <c r="AR3634" s="688">
        <f t="shared" ca="1" si="857"/>
        <v>0</v>
      </c>
      <c r="AS3634" s="688">
        <f t="shared" ca="1" si="858"/>
        <v>0</v>
      </c>
    </row>
    <row r="3635" spans="1:45" x14ac:dyDescent="0.2">
      <c r="A3635" s="423">
        <v>42295</v>
      </c>
      <c r="B3635" s="424">
        <v>3</v>
      </c>
      <c r="C3635" s="425" t="s">
        <v>318</v>
      </c>
      <c r="D3635" s="422">
        <f t="shared" si="844"/>
        <v>174</v>
      </c>
      <c r="E3635" s="422">
        <f t="shared" si="845"/>
        <v>0</v>
      </c>
      <c r="F3635" s="422">
        <f t="shared" si="846"/>
        <v>0</v>
      </c>
      <c r="G3635" s="422">
        <f t="shared" si="847"/>
        <v>0</v>
      </c>
      <c r="H3635" s="22">
        <f t="shared" si="848"/>
        <v>174</v>
      </c>
      <c r="I3635" s="116">
        <v>99</v>
      </c>
      <c r="J3635" s="116">
        <v>0</v>
      </c>
      <c r="K3635" s="116">
        <v>0</v>
      </c>
      <c r="L3635" s="116">
        <v>0</v>
      </c>
      <c r="M3635" s="22">
        <f t="shared" si="849"/>
        <v>99</v>
      </c>
      <c r="N3635" s="116">
        <v>51</v>
      </c>
      <c r="O3635" s="116">
        <v>0</v>
      </c>
      <c r="P3635" s="116">
        <v>0</v>
      </c>
      <c r="Q3635" s="116">
        <v>0</v>
      </c>
      <c r="R3635" s="22">
        <f t="shared" si="850"/>
        <v>51</v>
      </c>
      <c r="S3635" s="116">
        <v>24</v>
      </c>
      <c r="T3635" s="116">
        <v>0</v>
      </c>
      <c r="U3635" s="116">
        <v>0</v>
      </c>
      <c r="V3635" s="116">
        <v>0</v>
      </c>
      <c r="W3635" s="22">
        <f t="shared" si="851"/>
        <v>24</v>
      </c>
      <c r="X3635" s="22">
        <f t="shared" si="852"/>
        <v>7.25</v>
      </c>
      <c r="Y3635" s="22">
        <f ca="1">OFFSET('Cost Study'!$B$7,'Operations Support'!$C3635,'Operations Support'!$B3635)*$H3635</f>
        <v>664.68</v>
      </c>
      <c r="Z3635" s="23">
        <f ca="1">Y3635*'Cost Study'!$B$31</f>
        <v>37123.660780317579</v>
      </c>
      <c r="AA3635" s="23">
        <f ca="1">IF(A3635=10298,1.51,1)*IF($B3635&lt;3,$D3635*'Cost Study'!$B$32*OFFSET('Cost Study'!$B$7,'Operations Support'!$C3635,'Operations Support'!$B3635),0)</f>
        <v>0</v>
      </c>
      <c r="AB3635" s="24">
        <f ca="1">AA3635*'Cost Study'!$B$31</f>
        <v>0</v>
      </c>
      <c r="AC3635" s="23">
        <f ca="1">Y3635*'Cost Study'!$B$31</f>
        <v>37123.660780317579</v>
      </c>
      <c r="AD3635" s="24">
        <f ca="1">AA3635*'Cost Study'!$B$31</f>
        <v>0</v>
      </c>
      <c r="AE3635" s="377">
        <f t="shared" ca="1" si="853"/>
        <v>37123.660780317579</v>
      </c>
      <c r="AF3635" s="377">
        <f t="shared" ca="1" si="854"/>
        <v>37123.660780317579</v>
      </c>
      <c r="AH3635" s="688">
        <f>IFERROR($H3635/SUMIF($A:$A,$A3635,$H:$H)*SUMIF(Summary!$A$110:$A$186,$A3635,Summary!$P$110:$P$186),0)</f>
        <v>5239.7576900164722</v>
      </c>
      <c r="AI3635" s="689">
        <f t="shared" ca="1" si="855"/>
        <v>31883.903090301108</v>
      </c>
      <c r="AJ3635" s="688">
        <f>IFERROR(H3635/SUMIF(A:A,A3635,H:H)*SUMIF(Summary!$A$110:$A$186,'Operations Support'!A3635,Summary!$Q$110:$Q$186),0)</f>
        <v>5257.6425912076566</v>
      </c>
      <c r="AK3635" s="688">
        <f t="shared" ca="1" si="856"/>
        <v>31866.018189109924</v>
      </c>
      <c r="AM3635" s="688">
        <f>IFERROR($H3635/SUMIF($A:$A,$A3635,$H:$H)*SUMIF(Summary!$A$230:$A$266,$A3635,Summary!$P$230:$P$266),0)</f>
        <v>991.36947497896961</v>
      </c>
      <c r="AN3635" s="688">
        <f>IFERROR($H3635/SUMIF($A:$A,$A3635,$H:$H)*(SUMIF(Summary!$A$230:$A$266,$A3635,Summary!$L$230:$L$266)+SUMIF(Summary!$A$281:$A$317,$A3635,Summary!$L$281:$L$317))-AM3635,0)</f>
        <v>6798.7727756603481</v>
      </c>
      <c r="AO3635" s="688">
        <f>IFERROR($H3635/SUMIF($A:$A,$A3635,$H:$H)*SUMIF(Summary!$A$230:$A$266,$A3635,Summary!$Q$230:$Q$266),0)</f>
        <v>994.75332326984358</v>
      </c>
      <c r="AP3635" s="688">
        <f>IFERROR($H3635/SUMIF($A:$A,$A3635,$H:$H)*(SUMIF(Summary!$A$230:$A$266,$A3635,Summary!$L$230:$L$266)+SUMIF(Summary!$A$281:$A$317,$A3635,Summary!$L$281:$L$317))-AO3635,0)</f>
        <v>6795.388927369474</v>
      </c>
      <c r="AQ3635" s="306"/>
      <c r="AR3635" s="688">
        <f t="shared" ca="1" si="857"/>
        <v>38682.675865961457</v>
      </c>
      <c r="AS3635" s="688">
        <f t="shared" ca="1" si="858"/>
        <v>38661.4071164794</v>
      </c>
    </row>
    <row r="3636" spans="1:45" x14ac:dyDescent="0.2">
      <c r="A3636" s="423">
        <v>42295</v>
      </c>
      <c r="B3636" s="424">
        <v>3</v>
      </c>
      <c r="C3636" s="425" t="s">
        <v>319</v>
      </c>
      <c r="D3636" s="422">
        <f t="shared" si="844"/>
        <v>0</v>
      </c>
      <c r="E3636" s="422">
        <f t="shared" si="845"/>
        <v>0</v>
      </c>
      <c r="F3636" s="422">
        <f t="shared" si="846"/>
        <v>0</v>
      </c>
      <c r="G3636" s="422">
        <f t="shared" si="847"/>
        <v>0</v>
      </c>
      <c r="H3636" s="22">
        <f t="shared" si="848"/>
        <v>0</v>
      </c>
      <c r="I3636" s="116">
        <v>0</v>
      </c>
      <c r="J3636" s="116">
        <v>0</v>
      </c>
      <c r="K3636" s="116">
        <v>0</v>
      </c>
      <c r="L3636" s="116">
        <v>0</v>
      </c>
      <c r="M3636" s="22">
        <f t="shared" si="849"/>
        <v>0</v>
      </c>
      <c r="N3636" s="116">
        <v>0</v>
      </c>
      <c r="O3636" s="116">
        <v>0</v>
      </c>
      <c r="P3636" s="116">
        <v>0</v>
      </c>
      <c r="Q3636" s="116">
        <v>0</v>
      </c>
      <c r="R3636" s="22">
        <f t="shared" si="850"/>
        <v>0</v>
      </c>
      <c r="S3636" s="116">
        <v>0</v>
      </c>
      <c r="T3636" s="116">
        <v>0</v>
      </c>
      <c r="U3636" s="116">
        <v>0</v>
      </c>
      <c r="V3636" s="116">
        <v>0</v>
      </c>
      <c r="W3636" s="22">
        <f t="shared" si="851"/>
        <v>0</v>
      </c>
      <c r="X3636" s="22">
        <f t="shared" si="852"/>
        <v>0</v>
      </c>
      <c r="Y3636" s="22">
        <f ca="1">OFFSET('Cost Study'!$B$7,'Operations Support'!$C3636,'Operations Support'!$B3636)*$H3636</f>
        <v>0</v>
      </c>
      <c r="Z3636" s="23">
        <f ca="1">Y3636*'Cost Study'!$B$31</f>
        <v>0</v>
      </c>
      <c r="AA3636" s="23">
        <f ca="1">IF(A3636=10298,1.51,1)*IF($B3636&lt;3,$D3636*'Cost Study'!$B$32*OFFSET('Cost Study'!$B$7,'Operations Support'!$C3636,'Operations Support'!$B3636),0)</f>
        <v>0</v>
      </c>
      <c r="AB3636" s="24">
        <f ca="1">AA3636*'Cost Study'!$B$31</f>
        <v>0</v>
      </c>
      <c r="AC3636" s="23">
        <f ca="1">Y3636*'Cost Study'!$B$31</f>
        <v>0</v>
      </c>
      <c r="AD3636" s="24">
        <f ca="1">AA3636*'Cost Study'!$B$31</f>
        <v>0</v>
      </c>
      <c r="AE3636" s="377">
        <f t="shared" ca="1" si="853"/>
        <v>0</v>
      </c>
      <c r="AF3636" s="377">
        <f t="shared" ca="1" si="854"/>
        <v>0</v>
      </c>
      <c r="AH3636" s="688">
        <f>IFERROR($H3636/SUMIF($A:$A,$A3636,$H:$H)*SUMIF(Summary!$A$110:$A$186,$A3636,Summary!$P$110:$P$186),0)</f>
        <v>0</v>
      </c>
      <c r="AI3636" s="689">
        <f t="shared" ca="1" si="855"/>
        <v>0</v>
      </c>
      <c r="AJ3636" s="688">
        <f>IFERROR(H3636/SUMIF(A:A,A3636,H:H)*SUMIF(Summary!$A$110:$A$186,'Operations Support'!A3636,Summary!$Q$110:$Q$186),0)</f>
        <v>0</v>
      </c>
      <c r="AK3636" s="688">
        <f t="shared" ca="1" si="856"/>
        <v>0</v>
      </c>
      <c r="AM3636" s="688">
        <f>IFERROR($H3636/SUMIF($A:$A,$A3636,$H:$H)*SUMIF(Summary!$A$230:$A$266,$A3636,Summary!$P$230:$P$266),0)</f>
        <v>0</v>
      </c>
      <c r="AN3636" s="688">
        <f>IFERROR($H3636/SUMIF($A:$A,$A3636,$H:$H)*(SUMIF(Summary!$A$230:$A$266,$A3636,Summary!$L$230:$L$266)+SUMIF(Summary!$A$281:$A$317,$A3636,Summary!$L$281:$L$317))-AM3636,0)</f>
        <v>0</v>
      </c>
      <c r="AO3636" s="688">
        <f>IFERROR($H3636/SUMIF($A:$A,$A3636,$H:$H)*SUMIF(Summary!$A$230:$A$266,$A3636,Summary!$Q$230:$Q$266),0)</f>
        <v>0</v>
      </c>
      <c r="AP3636" s="688">
        <f>IFERROR($H3636/SUMIF($A:$A,$A3636,$H:$H)*(SUMIF(Summary!$A$230:$A$266,$A3636,Summary!$L$230:$L$266)+SUMIF(Summary!$A$281:$A$317,$A3636,Summary!$L$281:$L$317))-AO3636,0)</f>
        <v>0</v>
      </c>
      <c r="AQ3636" s="306"/>
      <c r="AR3636" s="688">
        <f t="shared" ca="1" si="857"/>
        <v>0</v>
      </c>
      <c r="AS3636" s="688">
        <f t="shared" ca="1" si="858"/>
        <v>0</v>
      </c>
    </row>
    <row r="3637" spans="1:45" x14ac:dyDescent="0.2">
      <c r="A3637" s="423">
        <v>42295</v>
      </c>
      <c r="B3637" s="424">
        <v>3</v>
      </c>
      <c r="C3637" s="425" t="s">
        <v>320</v>
      </c>
      <c r="D3637" s="422">
        <f t="shared" si="844"/>
        <v>0</v>
      </c>
      <c r="E3637" s="422">
        <f t="shared" si="845"/>
        <v>0</v>
      </c>
      <c r="F3637" s="422">
        <f t="shared" si="846"/>
        <v>0</v>
      </c>
      <c r="G3637" s="422">
        <f t="shared" si="847"/>
        <v>0</v>
      </c>
      <c r="H3637" s="22">
        <f t="shared" si="848"/>
        <v>0</v>
      </c>
      <c r="I3637" s="116">
        <v>0</v>
      </c>
      <c r="J3637" s="116">
        <v>0</v>
      </c>
      <c r="K3637" s="116">
        <v>0</v>
      </c>
      <c r="L3637" s="116">
        <v>0</v>
      </c>
      <c r="M3637" s="22">
        <f t="shared" si="849"/>
        <v>0</v>
      </c>
      <c r="N3637" s="116">
        <v>0</v>
      </c>
      <c r="O3637" s="116">
        <v>0</v>
      </c>
      <c r="P3637" s="116">
        <v>0</v>
      </c>
      <c r="Q3637" s="116">
        <v>0</v>
      </c>
      <c r="R3637" s="22">
        <f t="shared" si="850"/>
        <v>0</v>
      </c>
      <c r="S3637" s="116">
        <v>0</v>
      </c>
      <c r="T3637" s="116">
        <v>0</v>
      </c>
      <c r="U3637" s="116">
        <v>0</v>
      </c>
      <c r="V3637" s="116">
        <v>0</v>
      </c>
      <c r="W3637" s="22">
        <f t="shared" si="851"/>
        <v>0</v>
      </c>
      <c r="X3637" s="22">
        <f t="shared" si="852"/>
        <v>0</v>
      </c>
      <c r="Y3637" s="22">
        <f ca="1">OFFSET('Cost Study'!$B$7,'Operations Support'!$C3637,'Operations Support'!$B3637)*$H3637</f>
        <v>0</v>
      </c>
      <c r="Z3637" s="23">
        <f ca="1">Y3637*'Cost Study'!$B$31</f>
        <v>0</v>
      </c>
      <c r="AA3637" s="23">
        <f ca="1">IF(A3637=10298,1.51,1)*IF($B3637&lt;3,$D3637*'Cost Study'!$B$32*OFFSET('Cost Study'!$B$7,'Operations Support'!$C3637,'Operations Support'!$B3637),0)</f>
        <v>0</v>
      </c>
      <c r="AB3637" s="24">
        <f ca="1">AA3637*'Cost Study'!$B$31</f>
        <v>0</v>
      </c>
      <c r="AC3637" s="23">
        <f ca="1">Y3637*'Cost Study'!$B$31</f>
        <v>0</v>
      </c>
      <c r="AD3637" s="24">
        <f ca="1">AA3637*'Cost Study'!$B$31</f>
        <v>0</v>
      </c>
      <c r="AE3637" s="377">
        <f t="shared" ca="1" si="853"/>
        <v>0</v>
      </c>
      <c r="AF3637" s="377">
        <f t="shared" ca="1" si="854"/>
        <v>0</v>
      </c>
      <c r="AH3637" s="688">
        <f>IFERROR($H3637/SUMIF($A:$A,$A3637,$H:$H)*SUMIF(Summary!$A$110:$A$186,$A3637,Summary!$P$110:$P$186),0)</f>
        <v>0</v>
      </c>
      <c r="AI3637" s="689">
        <f t="shared" ca="1" si="855"/>
        <v>0</v>
      </c>
      <c r="AJ3637" s="688">
        <f>IFERROR(H3637/SUMIF(A:A,A3637,H:H)*SUMIF(Summary!$A$110:$A$186,'Operations Support'!A3637,Summary!$Q$110:$Q$186),0)</f>
        <v>0</v>
      </c>
      <c r="AK3637" s="688">
        <f t="shared" ca="1" si="856"/>
        <v>0</v>
      </c>
      <c r="AM3637" s="688">
        <f>IFERROR($H3637/SUMIF($A:$A,$A3637,$H:$H)*SUMIF(Summary!$A$230:$A$266,$A3637,Summary!$P$230:$P$266),0)</f>
        <v>0</v>
      </c>
      <c r="AN3637" s="688">
        <f>IFERROR($H3637/SUMIF($A:$A,$A3637,$H:$H)*(SUMIF(Summary!$A$230:$A$266,$A3637,Summary!$L$230:$L$266)+SUMIF(Summary!$A$281:$A$317,$A3637,Summary!$L$281:$L$317))-AM3637,0)</f>
        <v>0</v>
      </c>
      <c r="AO3637" s="688">
        <f>IFERROR($H3637/SUMIF($A:$A,$A3637,$H:$H)*SUMIF(Summary!$A$230:$A$266,$A3637,Summary!$Q$230:$Q$266),0)</f>
        <v>0</v>
      </c>
      <c r="AP3637" s="688">
        <f>IFERROR($H3637/SUMIF($A:$A,$A3637,$H:$H)*(SUMIF(Summary!$A$230:$A$266,$A3637,Summary!$L$230:$L$266)+SUMIF(Summary!$A$281:$A$317,$A3637,Summary!$L$281:$L$317))-AO3637,0)</f>
        <v>0</v>
      </c>
      <c r="AQ3637" s="306"/>
      <c r="AR3637" s="688">
        <f t="shared" ca="1" si="857"/>
        <v>0</v>
      </c>
      <c r="AS3637" s="688">
        <f t="shared" ca="1" si="858"/>
        <v>0</v>
      </c>
    </row>
    <row r="3638" spans="1:45" x14ac:dyDescent="0.2">
      <c r="A3638" s="423">
        <v>42295</v>
      </c>
      <c r="B3638" s="424">
        <v>4</v>
      </c>
      <c r="C3638" s="425" t="s">
        <v>300</v>
      </c>
      <c r="D3638" s="422">
        <f t="shared" si="844"/>
        <v>0</v>
      </c>
      <c r="E3638" s="422">
        <f t="shared" si="845"/>
        <v>0</v>
      </c>
      <c r="F3638" s="422">
        <f t="shared" si="846"/>
        <v>0</v>
      </c>
      <c r="G3638" s="422">
        <f t="shared" si="847"/>
        <v>0</v>
      </c>
      <c r="H3638" s="22">
        <f t="shared" si="848"/>
        <v>0</v>
      </c>
      <c r="I3638" s="116">
        <v>0</v>
      </c>
      <c r="J3638" s="116">
        <v>0</v>
      </c>
      <c r="K3638" s="116">
        <v>0</v>
      </c>
      <c r="L3638" s="116">
        <v>0</v>
      </c>
      <c r="M3638" s="22">
        <f t="shared" si="849"/>
        <v>0</v>
      </c>
      <c r="N3638" s="116">
        <v>0</v>
      </c>
      <c r="O3638" s="116">
        <v>0</v>
      </c>
      <c r="P3638" s="116">
        <v>0</v>
      </c>
      <c r="Q3638" s="116">
        <v>0</v>
      </c>
      <c r="R3638" s="22">
        <f t="shared" si="850"/>
        <v>0</v>
      </c>
      <c r="S3638" s="116">
        <v>0</v>
      </c>
      <c r="T3638" s="116">
        <v>0</v>
      </c>
      <c r="U3638" s="116">
        <v>0</v>
      </c>
      <c r="V3638" s="116">
        <v>0</v>
      </c>
      <c r="W3638" s="22">
        <f t="shared" si="851"/>
        <v>0</v>
      </c>
      <c r="X3638" s="22">
        <f t="shared" si="852"/>
        <v>0</v>
      </c>
      <c r="Y3638" s="22">
        <f ca="1">OFFSET('Cost Study'!$B$7,'Operations Support'!$C3638,'Operations Support'!$B3638)*$H3638</f>
        <v>0</v>
      </c>
      <c r="Z3638" s="23">
        <f ca="1">Y3638*'Cost Study'!$B$31</f>
        <v>0</v>
      </c>
      <c r="AA3638" s="23">
        <f ca="1">IF(A3638=10298,1.51,1)*IF($B3638&lt;3,$D3638*'Cost Study'!$B$32*OFFSET('Cost Study'!$B$7,'Operations Support'!$C3638,'Operations Support'!$B3638),0)</f>
        <v>0</v>
      </c>
      <c r="AB3638" s="24">
        <f ca="1">AA3638*'Cost Study'!$B$31</f>
        <v>0</v>
      </c>
      <c r="AC3638" s="23">
        <f ca="1">Y3638*'Cost Study'!$B$31</f>
        <v>0</v>
      </c>
      <c r="AD3638" s="24">
        <f ca="1">AA3638*'Cost Study'!$B$31</f>
        <v>0</v>
      </c>
      <c r="AE3638" s="377">
        <f t="shared" ca="1" si="853"/>
        <v>0</v>
      </c>
      <c r="AF3638" s="377">
        <f t="shared" ca="1" si="854"/>
        <v>0</v>
      </c>
      <c r="AH3638" s="688">
        <f>IFERROR($H3638/SUMIF($A:$A,$A3638,$H:$H)*SUMIF(Summary!$A$110:$A$186,$A3638,Summary!$P$110:$P$186),0)</f>
        <v>0</v>
      </c>
      <c r="AI3638" s="689">
        <f t="shared" ca="1" si="855"/>
        <v>0</v>
      </c>
      <c r="AJ3638" s="688">
        <f>IFERROR(H3638/SUMIF(A:A,A3638,H:H)*SUMIF(Summary!$A$110:$A$186,'Operations Support'!A3638,Summary!$Q$110:$Q$186),0)</f>
        <v>0</v>
      </c>
      <c r="AK3638" s="688">
        <f t="shared" ca="1" si="856"/>
        <v>0</v>
      </c>
      <c r="AM3638" s="688">
        <f>IFERROR($H3638/SUMIF($A:$A,$A3638,$H:$H)*SUMIF(Summary!$A$230:$A$266,$A3638,Summary!$P$230:$P$266),0)</f>
        <v>0</v>
      </c>
      <c r="AN3638" s="688">
        <f>IFERROR($H3638/SUMIF($A:$A,$A3638,$H:$H)*(SUMIF(Summary!$A$230:$A$266,$A3638,Summary!$L$230:$L$266)+SUMIF(Summary!$A$281:$A$317,$A3638,Summary!$L$281:$L$317))-AM3638,0)</f>
        <v>0</v>
      </c>
      <c r="AO3638" s="688">
        <f>IFERROR($H3638/SUMIF($A:$A,$A3638,$H:$H)*SUMIF(Summary!$A$230:$A$266,$A3638,Summary!$Q$230:$Q$266),0)</f>
        <v>0</v>
      </c>
      <c r="AP3638" s="688">
        <f>IFERROR($H3638/SUMIF($A:$A,$A3638,$H:$H)*(SUMIF(Summary!$A$230:$A$266,$A3638,Summary!$L$230:$L$266)+SUMIF(Summary!$A$281:$A$317,$A3638,Summary!$L$281:$L$317))-AO3638,0)</f>
        <v>0</v>
      </c>
      <c r="AQ3638" s="306"/>
      <c r="AR3638" s="688">
        <f t="shared" ca="1" si="857"/>
        <v>0</v>
      </c>
      <c r="AS3638" s="688">
        <f t="shared" ca="1" si="858"/>
        <v>0</v>
      </c>
    </row>
    <row r="3639" spans="1:45" x14ac:dyDescent="0.2">
      <c r="A3639" s="423">
        <v>42295</v>
      </c>
      <c r="B3639" s="424">
        <v>4</v>
      </c>
      <c r="C3639" s="425" t="s">
        <v>301</v>
      </c>
      <c r="D3639" s="422">
        <f t="shared" si="844"/>
        <v>0</v>
      </c>
      <c r="E3639" s="422">
        <f t="shared" si="845"/>
        <v>0</v>
      </c>
      <c r="F3639" s="422">
        <f t="shared" si="846"/>
        <v>0</v>
      </c>
      <c r="G3639" s="422">
        <f t="shared" si="847"/>
        <v>0</v>
      </c>
      <c r="H3639" s="22">
        <f t="shared" si="848"/>
        <v>0</v>
      </c>
      <c r="I3639" s="116">
        <v>0</v>
      </c>
      <c r="J3639" s="116">
        <v>0</v>
      </c>
      <c r="K3639" s="116">
        <v>0</v>
      </c>
      <c r="L3639" s="116">
        <v>0</v>
      </c>
      <c r="M3639" s="22">
        <f t="shared" si="849"/>
        <v>0</v>
      </c>
      <c r="N3639" s="116">
        <v>0</v>
      </c>
      <c r="O3639" s="116">
        <v>0</v>
      </c>
      <c r="P3639" s="116">
        <v>0</v>
      </c>
      <c r="Q3639" s="116">
        <v>0</v>
      </c>
      <c r="R3639" s="22">
        <f t="shared" si="850"/>
        <v>0</v>
      </c>
      <c r="S3639" s="116">
        <v>0</v>
      </c>
      <c r="T3639" s="116">
        <v>0</v>
      </c>
      <c r="U3639" s="116">
        <v>0</v>
      </c>
      <c r="V3639" s="116">
        <v>0</v>
      </c>
      <c r="W3639" s="22">
        <f t="shared" si="851"/>
        <v>0</v>
      </c>
      <c r="X3639" s="22">
        <f t="shared" si="852"/>
        <v>0</v>
      </c>
      <c r="Y3639" s="22">
        <f ca="1">OFFSET('Cost Study'!$B$7,'Operations Support'!$C3639,'Operations Support'!$B3639)*$H3639</f>
        <v>0</v>
      </c>
      <c r="Z3639" s="23">
        <f ca="1">Y3639*'Cost Study'!$B$31</f>
        <v>0</v>
      </c>
      <c r="AA3639" s="23">
        <f ca="1">IF(A3639=10298,1.51,1)*IF($B3639&lt;3,$D3639*'Cost Study'!$B$32*OFFSET('Cost Study'!$B$7,'Operations Support'!$C3639,'Operations Support'!$B3639),0)</f>
        <v>0</v>
      </c>
      <c r="AB3639" s="24">
        <f ca="1">AA3639*'Cost Study'!$B$31</f>
        <v>0</v>
      </c>
      <c r="AC3639" s="23">
        <f ca="1">Y3639*'Cost Study'!$B$31</f>
        <v>0</v>
      </c>
      <c r="AD3639" s="24">
        <f ca="1">AA3639*'Cost Study'!$B$31</f>
        <v>0</v>
      </c>
      <c r="AE3639" s="377">
        <f t="shared" ca="1" si="853"/>
        <v>0</v>
      </c>
      <c r="AF3639" s="377">
        <f t="shared" ca="1" si="854"/>
        <v>0</v>
      </c>
      <c r="AH3639" s="688">
        <f>IFERROR($H3639/SUMIF($A:$A,$A3639,$H:$H)*SUMIF(Summary!$A$110:$A$186,$A3639,Summary!$P$110:$P$186),0)</f>
        <v>0</v>
      </c>
      <c r="AI3639" s="689">
        <f t="shared" ca="1" si="855"/>
        <v>0</v>
      </c>
      <c r="AJ3639" s="688">
        <f>IFERROR(H3639/SUMIF(A:A,A3639,H:H)*SUMIF(Summary!$A$110:$A$186,'Operations Support'!A3639,Summary!$Q$110:$Q$186),0)</f>
        <v>0</v>
      </c>
      <c r="AK3639" s="688">
        <f t="shared" ca="1" si="856"/>
        <v>0</v>
      </c>
      <c r="AM3639" s="688">
        <f>IFERROR($H3639/SUMIF($A:$A,$A3639,$H:$H)*SUMIF(Summary!$A$230:$A$266,$A3639,Summary!$P$230:$P$266),0)</f>
        <v>0</v>
      </c>
      <c r="AN3639" s="688">
        <f>IFERROR($H3639/SUMIF($A:$A,$A3639,$H:$H)*(SUMIF(Summary!$A$230:$A$266,$A3639,Summary!$L$230:$L$266)+SUMIF(Summary!$A$281:$A$317,$A3639,Summary!$L$281:$L$317))-AM3639,0)</f>
        <v>0</v>
      </c>
      <c r="AO3639" s="688">
        <f>IFERROR($H3639/SUMIF($A:$A,$A3639,$H:$H)*SUMIF(Summary!$A$230:$A$266,$A3639,Summary!$Q$230:$Q$266),0)</f>
        <v>0</v>
      </c>
      <c r="AP3639" s="688">
        <f>IFERROR($H3639/SUMIF($A:$A,$A3639,$H:$H)*(SUMIF(Summary!$A$230:$A$266,$A3639,Summary!$L$230:$L$266)+SUMIF(Summary!$A$281:$A$317,$A3639,Summary!$L$281:$L$317))-AO3639,0)</f>
        <v>0</v>
      </c>
      <c r="AQ3639" s="306"/>
      <c r="AR3639" s="688">
        <f t="shared" ca="1" si="857"/>
        <v>0</v>
      </c>
      <c r="AS3639" s="688">
        <f t="shared" ca="1" si="858"/>
        <v>0</v>
      </c>
    </row>
    <row r="3640" spans="1:45" x14ac:dyDescent="0.2">
      <c r="A3640" s="423">
        <v>42295</v>
      </c>
      <c r="B3640" s="424">
        <v>4</v>
      </c>
      <c r="C3640" s="425" t="s">
        <v>302</v>
      </c>
      <c r="D3640" s="422">
        <f t="shared" si="844"/>
        <v>0</v>
      </c>
      <c r="E3640" s="422">
        <f t="shared" si="845"/>
        <v>0</v>
      </c>
      <c r="F3640" s="422">
        <f t="shared" si="846"/>
        <v>0</v>
      </c>
      <c r="G3640" s="422">
        <f t="shared" si="847"/>
        <v>0</v>
      </c>
      <c r="H3640" s="22">
        <f t="shared" si="848"/>
        <v>0</v>
      </c>
      <c r="I3640" s="116">
        <v>0</v>
      </c>
      <c r="J3640" s="116">
        <v>0</v>
      </c>
      <c r="K3640" s="116">
        <v>0</v>
      </c>
      <c r="L3640" s="116">
        <v>0</v>
      </c>
      <c r="M3640" s="22">
        <f t="shared" si="849"/>
        <v>0</v>
      </c>
      <c r="N3640" s="116">
        <v>0</v>
      </c>
      <c r="O3640" s="116">
        <v>0</v>
      </c>
      <c r="P3640" s="116">
        <v>0</v>
      </c>
      <c r="Q3640" s="116">
        <v>0</v>
      </c>
      <c r="R3640" s="22">
        <f t="shared" si="850"/>
        <v>0</v>
      </c>
      <c r="S3640" s="116">
        <v>0</v>
      </c>
      <c r="T3640" s="116">
        <v>0</v>
      </c>
      <c r="U3640" s="116">
        <v>0</v>
      </c>
      <c r="V3640" s="116">
        <v>0</v>
      </c>
      <c r="W3640" s="22">
        <f t="shared" si="851"/>
        <v>0</v>
      </c>
      <c r="X3640" s="22">
        <f t="shared" si="852"/>
        <v>0</v>
      </c>
      <c r="Y3640" s="22">
        <f ca="1">OFFSET('Cost Study'!$B$7,'Operations Support'!$C3640,'Operations Support'!$B3640)*$H3640</f>
        <v>0</v>
      </c>
      <c r="Z3640" s="23">
        <f ca="1">Y3640*'Cost Study'!$B$31</f>
        <v>0</v>
      </c>
      <c r="AA3640" s="23">
        <f ca="1">IF(A3640=10298,1.51,1)*IF($B3640&lt;3,$D3640*'Cost Study'!$B$32*OFFSET('Cost Study'!$B$7,'Operations Support'!$C3640,'Operations Support'!$B3640),0)</f>
        <v>0</v>
      </c>
      <c r="AB3640" s="24">
        <f ca="1">AA3640*'Cost Study'!$B$31</f>
        <v>0</v>
      </c>
      <c r="AC3640" s="23">
        <f ca="1">Y3640*'Cost Study'!$B$31</f>
        <v>0</v>
      </c>
      <c r="AD3640" s="24">
        <f ca="1">AA3640*'Cost Study'!$B$31</f>
        <v>0</v>
      </c>
      <c r="AE3640" s="377">
        <f t="shared" ca="1" si="853"/>
        <v>0</v>
      </c>
      <c r="AF3640" s="377">
        <f t="shared" ca="1" si="854"/>
        <v>0</v>
      </c>
      <c r="AH3640" s="688">
        <f>IFERROR($H3640/SUMIF($A:$A,$A3640,$H:$H)*SUMIF(Summary!$A$110:$A$186,$A3640,Summary!$P$110:$P$186),0)</f>
        <v>0</v>
      </c>
      <c r="AI3640" s="689">
        <f t="shared" ca="1" si="855"/>
        <v>0</v>
      </c>
      <c r="AJ3640" s="688">
        <f>IFERROR(H3640/SUMIF(A:A,A3640,H:H)*SUMIF(Summary!$A$110:$A$186,'Operations Support'!A3640,Summary!$Q$110:$Q$186),0)</f>
        <v>0</v>
      </c>
      <c r="AK3640" s="688">
        <f t="shared" ca="1" si="856"/>
        <v>0</v>
      </c>
      <c r="AM3640" s="688">
        <f>IFERROR($H3640/SUMIF($A:$A,$A3640,$H:$H)*SUMIF(Summary!$A$230:$A$266,$A3640,Summary!$P$230:$P$266),0)</f>
        <v>0</v>
      </c>
      <c r="AN3640" s="688">
        <f>IFERROR($H3640/SUMIF($A:$A,$A3640,$H:$H)*(SUMIF(Summary!$A$230:$A$266,$A3640,Summary!$L$230:$L$266)+SUMIF(Summary!$A$281:$A$317,$A3640,Summary!$L$281:$L$317))-AM3640,0)</f>
        <v>0</v>
      </c>
      <c r="AO3640" s="688">
        <f>IFERROR($H3640/SUMIF($A:$A,$A3640,$H:$H)*SUMIF(Summary!$A$230:$A$266,$A3640,Summary!$Q$230:$Q$266),0)</f>
        <v>0</v>
      </c>
      <c r="AP3640" s="688">
        <f>IFERROR($H3640/SUMIF($A:$A,$A3640,$H:$H)*(SUMIF(Summary!$A$230:$A$266,$A3640,Summary!$L$230:$L$266)+SUMIF(Summary!$A$281:$A$317,$A3640,Summary!$L$281:$L$317))-AO3640,0)</f>
        <v>0</v>
      </c>
      <c r="AQ3640" s="306"/>
      <c r="AR3640" s="688">
        <f t="shared" ca="1" si="857"/>
        <v>0</v>
      </c>
      <c r="AS3640" s="688">
        <f t="shared" ca="1" si="858"/>
        <v>0</v>
      </c>
    </row>
    <row r="3641" spans="1:45" x14ac:dyDescent="0.2">
      <c r="A3641" s="423">
        <v>42295</v>
      </c>
      <c r="B3641" s="424">
        <v>4</v>
      </c>
      <c r="C3641" s="425" t="s">
        <v>303</v>
      </c>
      <c r="D3641" s="422">
        <f t="shared" si="844"/>
        <v>0</v>
      </c>
      <c r="E3641" s="422">
        <f t="shared" si="845"/>
        <v>0</v>
      </c>
      <c r="F3641" s="422">
        <f t="shared" si="846"/>
        <v>0</v>
      </c>
      <c r="G3641" s="422">
        <f t="shared" si="847"/>
        <v>0</v>
      </c>
      <c r="H3641" s="22">
        <f t="shared" si="848"/>
        <v>0</v>
      </c>
      <c r="I3641" s="116">
        <v>0</v>
      </c>
      <c r="J3641" s="116">
        <v>0</v>
      </c>
      <c r="K3641" s="116">
        <v>0</v>
      </c>
      <c r="L3641" s="116">
        <v>0</v>
      </c>
      <c r="M3641" s="22">
        <f t="shared" si="849"/>
        <v>0</v>
      </c>
      <c r="N3641" s="116">
        <v>0</v>
      </c>
      <c r="O3641" s="116">
        <v>0</v>
      </c>
      <c r="P3641" s="116">
        <v>0</v>
      </c>
      <c r="Q3641" s="116">
        <v>0</v>
      </c>
      <c r="R3641" s="22">
        <f t="shared" si="850"/>
        <v>0</v>
      </c>
      <c r="S3641" s="116">
        <v>0</v>
      </c>
      <c r="T3641" s="116">
        <v>0</v>
      </c>
      <c r="U3641" s="116">
        <v>0</v>
      </c>
      <c r="V3641" s="116">
        <v>0</v>
      </c>
      <c r="W3641" s="22">
        <f t="shared" si="851"/>
        <v>0</v>
      </c>
      <c r="X3641" s="22">
        <f t="shared" si="852"/>
        <v>0</v>
      </c>
      <c r="Y3641" s="22">
        <f ca="1">OFFSET('Cost Study'!$B$7,'Operations Support'!$C3641,'Operations Support'!$B3641)*$H3641</f>
        <v>0</v>
      </c>
      <c r="Z3641" s="23">
        <f ca="1">Y3641*'Cost Study'!$B$31</f>
        <v>0</v>
      </c>
      <c r="AA3641" s="23">
        <f ca="1">IF(A3641=10298,1.51,1)*IF($B3641&lt;3,$D3641*'Cost Study'!$B$32*OFFSET('Cost Study'!$B$7,'Operations Support'!$C3641,'Operations Support'!$B3641),0)</f>
        <v>0</v>
      </c>
      <c r="AB3641" s="24">
        <f ca="1">AA3641*'Cost Study'!$B$31</f>
        <v>0</v>
      </c>
      <c r="AC3641" s="23">
        <f ca="1">Y3641*'Cost Study'!$B$31</f>
        <v>0</v>
      </c>
      <c r="AD3641" s="24">
        <f ca="1">AA3641*'Cost Study'!$B$31</f>
        <v>0</v>
      </c>
      <c r="AE3641" s="377">
        <f t="shared" ca="1" si="853"/>
        <v>0</v>
      </c>
      <c r="AF3641" s="377">
        <f t="shared" ca="1" si="854"/>
        <v>0</v>
      </c>
      <c r="AH3641" s="688">
        <f>IFERROR($H3641/SUMIF($A:$A,$A3641,$H:$H)*SUMIF(Summary!$A$110:$A$186,$A3641,Summary!$P$110:$P$186),0)</f>
        <v>0</v>
      </c>
      <c r="AI3641" s="689">
        <f t="shared" ca="1" si="855"/>
        <v>0</v>
      </c>
      <c r="AJ3641" s="688">
        <f>IFERROR(H3641/SUMIF(A:A,A3641,H:H)*SUMIF(Summary!$A$110:$A$186,'Operations Support'!A3641,Summary!$Q$110:$Q$186),0)</f>
        <v>0</v>
      </c>
      <c r="AK3641" s="688">
        <f t="shared" ca="1" si="856"/>
        <v>0</v>
      </c>
      <c r="AM3641" s="688">
        <f>IFERROR($H3641/SUMIF($A:$A,$A3641,$H:$H)*SUMIF(Summary!$A$230:$A$266,$A3641,Summary!$P$230:$P$266),0)</f>
        <v>0</v>
      </c>
      <c r="AN3641" s="688">
        <f>IFERROR($H3641/SUMIF($A:$A,$A3641,$H:$H)*(SUMIF(Summary!$A$230:$A$266,$A3641,Summary!$L$230:$L$266)+SUMIF(Summary!$A$281:$A$317,$A3641,Summary!$L$281:$L$317))-AM3641,0)</f>
        <v>0</v>
      </c>
      <c r="AO3641" s="688">
        <f>IFERROR($H3641/SUMIF($A:$A,$A3641,$H:$H)*SUMIF(Summary!$A$230:$A$266,$A3641,Summary!$Q$230:$Q$266),0)</f>
        <v>0</v>
      </c>
      <c r="AP3641" s="688">
        <f>IFERROR($H3641/SUMIF($A:$A,$A3641,$H:$H)*(SUMIF(Summary!$A$230:$A$266,$A3641,Summary!$L$230:$L$266)+SUMIF(Summary!$A$281:$A$317,$A3641,Summary!$L$281:$L$317))-AO3641,0)</f>
        <v>0</v>
      </c>
      <c r="AQ3641" s="306"/>
      <c r="AR3641" s="688">
        <f t="shared" ca="1" si="857"/>
        <v>0</v>
      </c>
      <c r="AS3641" s="688">
        <f t="shared" ca="1" si="858"/>
        <v>0</v>
      </c>
    </row>
    <row r="3642" spans="1:45" x14ac:dyDescent="0.2">
      <c r="A3642" s="423">
        <v>42295</v>
      </c>
      <c r="B3642" s="424">
        <v>4</v>
      </c>
      <c r="C3642" s="425" t="s">
        <v>304</v>
      </c>
      <c r="D3642" s="422">
        <f t="shared" si="844"/>
        <v>0</v>
      </c>
      <c r="E3642" s="422">
        <f t="shared" si="845"/>
        <v>0</v>
      </c>
      <c r="F3642" s="422">
        <f t="shared" si="846"/>
        <v>0</v>
      </c>
      <c r="G3642" s="422">
        <f t="shared" si="847"/>
        <v>0</v>
      </c>
      <c r="H3642" s="22">
        <f t="shared" si="848"/>
        <v>0</v>
      </c>
      <c r="I3642" s="116">
        <v>0</v>
      </c>
      <c r="J3642" s="116">
        <v>0</v>
      </c>
      <c r="K3642" s="116">
        <v>0</v>
      </c>
      <c r="L3642" s="116">
        <v>0</v>
      </c>
      <c r="M3642" s="22">
        <f t="shared" si="849"/>
        <v>0</v>
      </c>
      <c r="N3642" s="116">
        <v>0</v>
      </c>
      <c r="O3642" s="116">
        <v>0</v>
      </c>
      <c r="P3642" s="116">
        <v>0</v>
      </c>
      <c r="Q3642" s="116">
        <v>0</v>
      </c>
      <c r="R3642" s="22">
        <f t="shared" si="850"/>
        <v>0</v>
      </c>
      <c r="S3642" s="116">
        <v>0</v>
      </c>
      <c r="T3642" s="116">
        <v>0</v>
      </c>
      <c r="U3642" s="116">
        <v>0</v>
      </c>
      <c r="V3642" s="116">
        <v>0</v>
      </c>
      <c r="W3642" s="22">
        <f t="shared" si="851"/>
        <v>0</v>
      </c>
      <c r="X3642" s="22">
        <f t="shared" si="852"/>
        <v>0</v>
      </c>
      <c r="Y3642" s="22">
        <f ca="1">OFFSET('Cost Study'!$B$7,'Operations Support'!$C3642,'Operations Support'!$B3642)*$H3642</f>
        <v>0</v>
      </c>
      <c r="Z3642" s="23">
        <f ca="1">Y3642*'Cost Study'!$B$31</f>
        <v>0</v>
      </c>
      <c r="AA3642" s="23">
        <f ca="1">IF(A3642=10298,1.51,1)*IF($B3642&lt;3,$D3642*'Cost Study'!$B$32*OFFSET('Cost Study'!$B$7,'Operations Support'!$C3642,'Operations Support'!$B3642),0)</f>
        <v>0</v>
      </c>
      <c r="AB3642" s="24">
        <f ca="1">AA3642*'Cost Study'!$B$31</f>
        <v>0</v>
      </c>
      <c r="AC3642" s="23">
        <f ca="1">Y3642*'Cost Study'!$B$31</f>
        <v>0</v>
      </c>
      <c r="AD3642" s="24">
        <f ca="1">AA3642*'Cost Study'!$B$31</f>
        <v>0</v>
      </c>
      <c r="AE3642" s="377">
        <f t="shared" ca="1" si="853"/>
        <v>0</v>
      </c>
      <c r="AF3642" s="377">
        <f t="shared" ca="1" si="854"/>
        <v>0</v>
      </c>
      <c r="AH3642" s="688">
        <f>IFERROR($H3642/SUMIF($A:$A,$A3642,$H:$H)*SUMIF(Summary!$A$110:$A$186,$A3642,Summary!$P$110:$P$186),0)</f>
        <v>0</v>
      </c>
      <c r="AI3642" s="689">
        <f t="shared" ca="1" si="855"/>
        <v>0</v>
      </c>
      <c r="AJ3642" s="688">
        <f>IFERROR(H3642/SUMIF(A:A,A3642,H:H)*SUMIF(Summary!$A$110:$A$186,'Operations Support'!A3642,Summary!$Q$110:$Q$186),0)</f>
        <v>0</v>
      </c>
      <c r="AK3642" s="688">
        <f t="shared" ca="1" si="856"/>
        <v>0</v>
      </c>
      <c r="AM3642" s="688">
        <f>IFERROR($H3642/SUMIF($A:$A,$A3642,$H:$H)*SUMIF(Summary!$A$230:$A$266,$A3642,Summary!$P$230:$P$266),0)</f>
        <v>0</v>
      </c>
      <c r="AN3642" s="688">
        <f>IFERROR($H3642/SUMIF($A:$A,$A3642,$H:$H)*(SUMIF(Summary!$A$230:$A$266,$A3642,Summary!$L$230:$L$266)+SUMIF(Summary!$A$281:$A$317,$A3642,Summary!$L$281:$L$317))-AM3642,0)</f>
        <v>0</v>
      </c>
      <c r="AO3642" s="688">
        <f>IFERROR($H3642/SUMIF($A:$A,$A3642,$H:$H)*SUMIF(Summary!$A$230:$A$266,$A3642,Summary!$Q$230:$Q$266),0)</f>
        <v>0</v>
      </c>
      <c r="AP3642" s="688">
        <f>IFERROR($H3642/SUMIF($A:$A,$A3642,$H:$H)*(SUMIF(Summary!$A$230:$A$266,$A3642,Summary!$L$230:$L$266)+SUMIF(Summary!$A$281:$A$317,$A3642,Summary!$L$281:$L$317))-AO3642,0)</f>
        <v>0</v>
      </c>
      <c r="AQ3642" s="306"/>
      <c r="AR3642" s="688">
        <f t="shared" ca="1" si="857"/>
        <v>0</v>
      </c>
      <c r="AS3642" s="688">
        <f t="shared" ca="1" si="858"/>
        <v>0</v>
      </c>
    </row>
    <row r="3643" spans="1:45" x14ac:dyDescent="0.2">
      <c r="A3643" s="423">
        <v>42295</v>
      </c>
      <c r="B3643" s="424">
        <v>4</v>
      </c>
      <c r="C3643" s="425" t="s">
        <v>305</v>
      </c>
      <c r="D3643" s="422">
        <f t="shared" si="844"/>
        <v>0</v>
      </c>
      <c r="E3643" s="422">
        <f t="shared" si="845"/>
        <v>0</v>
      </c>
      <c r="F3643" s="422">
        <f t="shared" si="846"/>
        <v>0</v>
      </c>
      <c r="G3643" s="422">
        <f t="shared" si="847"/>
        <v>0</v>
      </c>
      <c r="H3643" s="22">
        <f t="shared" si="848"/>
        <v>0</v>
      </c>
      <c r="I3643" s="116">
        <v>0</v>
      </c>
      <c r="J3643" s="116">
        <v>0</v>
      </c>
      <c r="K3643" s="116">
        <v>0</v>
      </c>
      <c r="L3643" s="116">
        <v>0</v>
      </c>
      <c r="M3643" s="22">
        <f t="shared" si="849"/>
        <v>0</v>
      </c>
      <c r="N3643" s="116">
        <v>0</v>
      </c>
      <c r="O3643" s="116">
        <v>0</v>
      </c>
      <c r="P3643" s="116">
        <v>0</v>
      </c>
      <c r="Q3643" s="116">
        <v>0</v>
      </c>
      <c r="R3643" s="22">
        <f t="shared" si="850"/>
        <v>0</v>
      </c>
      <c r="S3643" s="116">
        <v>0</v>
      </c>
      <c r="T3643" s="116">
        <v>0</v>
      </c>
      <c r="U3643" s="116">
        <v>0</v>
      </c>
      <c r="V3643" s="116">
        <v>0</v>
      </c>
      <c r="W3643" s="22">
        <f t="shared" si="851"/>
        <v>0</v>
      </c>
      <c r="X3643" s="22">
        <f t="shared" si="852"/>
        <v>0</v>
      </c>
      <c r="Y3643" s="22">
        <f ca="1">OFFSET('Cost Study'!$B$7,'Operations Support'!$C3643,'Operations Support'!$B3643)*$H3643</f>
        <v>0</v>
      </c>
      <c r="Z3643" s="23">
        <f ca="1">Y3643*'Cost Study'!$B$31</f>
        <v>0</v>
      </c>
      <c r="AA3643" s="23">
        <f ca="1">IF(A3643=10298,1.51,1)*IF($B3643&lt;3,$D3643*'Cost Study'!$B$32*OFFSET('Cost Study'!$B$7,'Operations Support'!$C3643,'Operations Support'!$B3643),0)</f>
        <v>0</v>
      </c>
      <c r="AB3643" s="24">
        <f ca="1">AA3643*'Cost Study'!$B$31</f>
        <v>0</v>
      </c>
      <c r="AC3643" s="23">
        <f ca="1">Y3643*'Cost Study'!$B$31</f>
        <v>0</v>
      </c>
      <c r="AD3643" s="24">
        <f ca="1">AA3643*'Cost Study'!$B$31</f>
        <v>0</v>
      </c>
      <c r="AE3643" s="377">
        <f t="shared" ca="1" si="853"/>
        <v>0</v>
      </c>
      <c r="AF3643" s="377">
        <f t="shared" ca="1" si="854"/>
        <v>0</v>
      </c>
      <c r="AH3643" s="688">
        <f>IFERROR($H3643/SUMIF($A:$A,$A3643,$H:$H)*SUMIF(Summary!$A$110:$A$186,$A3643,Summary!$P$110:$P$186),0)</f>
        <v>0</v>
      </c>
      <c r="AI3643" s="689">
        <f t="shared" ca="1" si="855"/>
        <v>0</v>
      </c>
      <c r="AJ3643" s="688">
        <f>IFERROR(H3643/SUMIF(A:A,A3643,H:H)*SUMIF(Summary!$A$110:$A$186,'Operations Support'!A3643,Summary!$Q$110:$Q$186),0)</f>
        <v>0</v>
      </c>
      <c r="AK3643" s="688">
        <f t="shared" ca="1" si="856"/>
        <v>0</v>
      </c>
      <c r="AM3643" s="688">
        <f>IFERROR($H3643/SUMIF($A:$A,$A3643,$H:$H)*SUMIF(Summary!$A$230:$A$266,$A3643,Summary!$P$230:$P$266),0)</f>
        <v>0</v>
      </c>
      <c r="AN3643" s="688">
        <f>IFERROR($H3643/SUMIF($A:$A,$A3643,$H:$H)*(SUMIF(Summary!$A$230:$A$266,$A3643,Summary!$L$230:$L$266)+SUMIF(Summary!$A$281:$A$317,$A3643,Summary!$L$281:$L$317))-AM3643,0)</f>
        <v>0</v>
      </c>
      <c r="AO3643" s="688">
        <f>IFERROR($H3643/SUMIF($A:$A,$A3643,$H:$H)*SUMIF(Summary!$A$230:$A$266,$A3643,Summary!$Q$230:$Q$266),0)</f>
        <v>0</v>
      </c>
      <c r="AP3643" s="688">
        <f>IFERROR($H3643/SUMIF($A:$A,$A3643,$H:$H)*(SUMIF(Summary!$A$230:$A$266,$A3643,Summary!$L$230:$L$266)+SUMIF(Summary!$A$281:$A$317,$A3643,Summary!$L$281:$L$317))-AO3643,0)</f>
        <v>0</v>
      </c>
      <c r="AQ3643" s="306"/>
      <c r="AR3643" s="688">
        <f t="shared" ca="1" si="857"/>
        <v>0</v>
      </c>
      <c r="AS3643" s="688">
        <f t="shared" ca="1" si="858"/>
        <v>0</v>
      </c>
    </row>
    <row r="3644" spans="1:45" x14ac:dyDescent="0.2">
      <c r="A3644" s="423">
        <v>42295</v>
      </c>
      <c r="B3644" s="424">
        <v>4</v>
      </c>
      <c r="C3644" s="425" t="s">
        <v>306</v>
      </c>
      <c r="D3644" s="422">
        <f t="shared" si="844"/>
        <v>0</v>
      </c>
      <c r="E3644" s="422">
        <f t="shared" si="845"/>
        <v>0</v>
      </c>
      <c r="F3644" s="422">
        <f t="shared" si="846"/>
        <v>0</v>
      </c>
      <c r="G3644" s="422">
        <f t="shared" si="847"/>
        <v>0</v>
      </c>
      <c r="H3644" s="22">
        <f t="shared" si="848"/>
        <v>0</v>
      </c>
      <c r="I3644" s="116">
        <v>0</v>
      </c>
      <c r="J3644" s="116">
        <v>0</v>
      </c>
      <c r="K3644" s="116">
        <v>0</v>
      </c>
      <c r="L3644" s="116">
        <v>0</v>
      </c>
      <c r="M3644" s="22">
        <f t="shared" si="849"/>
        <v>0</v>
      </c>
      <c r="N3644" s="116">
        <v>0</v>
      </c>
      <c r="O3644" s="116">
        <v>0</v>
      </c>
      <c r="P3644" s="116">
        <v>0</v>
      </c>
      <c r="Q3644" s="116">
        <v>0</v>
      </c>
      <c r="R3644" s="22">
        <f t="shared" si="850"/>
        <v>0</v>
      </c>
      <c r="S3644" s="116">
        <v>0</v>
      </c>
      <c r="T3644" s="116">
        <v>0</v>
      </c>
      <c r="U3644" s="116">
        <v>0</v>
      </c>
      <c r="V3644" s="116">
        <v>0</v>
      </c>
      <c r="W3644" s="22">
        <f t="shared" si="851"/>
        <v>0</v>
      </c>
      <c r="X3644" s="22">
        <f t="shared" si="852"/>
        <v>0</v>
      </c>
      <c r="Y3644" s="22">
        <f ca="1">OFFSET('Cost Study'!$B$7,'Operations Support'!$C3644,'Operations Support'!$B3644)*$H3644</f>
        <v>0</v>
      </c>
      <c r="Z3644" s="23">
        <f ca="1">Y3644*'Cost Study'!$B$31</f>
        <v>0</v>
      </c>
      <c r="AA3644" s="23">
        <f ca="1">IF(A3644=10298,1.51,1)*IF($B3644&lt;3,$D3644*'Cost Study'!$B$32*OFFSET('Cost Study'!$B$7,'Operations Support'!$C3644,'Operations Support'!$B3644),0)</f>
        <v>0</v>
      </c>
      <c r="AB3644" s="24">
        <f ca="1">AA3644*'Cost Study'!$B$31</f>
        <v>0</v>
      </c>
      <c r="AC3644" s="23">
        <f ca="1">Y3644*'Cost Study'!$B$31</f>
        <v>0</v>
      </c>
      <c r="AD3644" s="24">
        <f ca="1">AA3644*'Cost Study'!$B$31</f>
        <v>0</v>
      </c>
      <c r="AE3644" s="377">
        <f t="shared" ca="1" si="853"/>
        <v>0</v>
      </c>
      <c r="AF3644" s="377">
        <f t="shared" ca="1" si="854"/>
        <v>0</v>
      </c>
      <c r="AH3644" s="688">
        <f>IFERROR($H3644/SUMIF($A:$A,$A3644,$H:$H)*SUMIF(Summary!$A$110:$A$186,$A3644,Summary!$P$110:$P$186),0)</f>
        <v>0</v>
      </c>
      <c r="AI3644" s="689">
        <f t="shared" ca="1" si="855"/>
        <v>0</v>
      </c>
      <c r="AJ3644" s="688">
        <f>IFERROR(H3644/SUMIF(A:A,A3644,H:H)*SUMIF(Summary!$A$110:$A$186,'Operations Support'!A3644,Summary!$Q$110:$Q$186),0)</f>
        <v>0</v>
      </c>
      <c r="AK3644" s="688">
        <f t="shared" ca="1" si="856"/>
        <v>0</v>
      </c>
      <c r="AM3644" s="688">
        <f>IFERROR($H3644/SUMIF($A:$A,$A3644,$H:$H)*SUMIF(Summary!$A$230:$A$266,$A3644,Summary!$P$230:$P$266),0)</f>
        <v>0</v>
      </c>
      <c r="AN3644" s="688">
        <f>IFERROR($H3644/SUMIF($A:$A,$A3644,$H:$H)*(SUMIF(Summary!$A$230:$A$266,$A3644,Summary!$L$230:$L$266)+SUMIF(Summary!$A$281:$A$317,$A3644,Summary!$L$281:$L$317))-AM3644,0)</f>
        <v>0</v>
      </c>
      <c r="AO3644" s="688">
        <f>IFERROR($H3644/SUMIF($A:$A,$A3644,$H:$H)*SUMIF(Summary!$A$230:$A$266,$A3644,Summary!$Q$230:$Q$266),0)</f>
        <v>0</v>
      </c>
      <c r="AP3644" s="688">
        <f>IFERROR($H3644/SUMIF($A:$A,$A3644,$H:$H)*(SUMIF(Summary!$A$230:$A$266,$A3644,Summary!$L$230:$L$266)+SUMIF(Summary!$A$281:$A$317,$A3644,Summary!$L$281:$L$317))-AO3644,0)</f>
        <v>0</v>
      </c>
      <c r="AQ3644" s="306"/>
      <c r="AR3644" s="688">
        <f t="shared" ca="1" si="857"/>
        <v>0</v>
      </c>
      <c r="AS3644" s="688">
        <f t="shared" ca="1" si="858"/>
        <v>0</v>
      </c>
    </row>
    <row r="3645" spans="1:45" x14ac:dyDescent="0.2">
      <c r="A3645" s="423">
        <v>42295</v>
      </c>
      <c r="B3645" s="424">
        <v>4</v>
      </c>
      <c r="C3645" s="425" t="s">
        <v>307</v>
      </c>
      <c r="D3645" s="422">
        <f t="shared" si="844"/>
        <v>0</v>
      </c>
      <c r="E3645" s="422">
        <f t="shared" si="845"/>
        <v>0</v>
      </c>
      <c r="F3645" s="422">
        <f t="shared" si="846"/>
        <v>0</v>
      </c>
      <c r="G3645" s="422">
        <f t="shared" si="847"/>
        <v>0</v>
      </c>
      <c r="H3645" s="22">
        <f t="shared" si="848"/>
        <v>0</v>
      </c>
      <c r="I3645" s="116">
        <v>0</v>
      </c>
      <c r="J3645" s="116">
        <v>0</v>
      </c>
      <c r="K3645" s="116">
        <v>0</v>
      </c>
      <c r="L3645" s="116">
        <v>0</v>
      </c>
      <c r="M3645" s="22">
        <f t="shared" si="849"/>
        <v>0</v>
      </c>
      <c r="N3645" s="116">
        <v>0</v>
      </c>
      <c r="O3645" s="116">
        <v>0</v>
      </c>
      <c r="P3645" s="116">
        <v>0</v>
      </c>
      <c r="Q3645" s="116">
        <v>0</v>
      </c>
      <c r="R3645" s="22">
        <f t="shared" si="850"/>
        <v>0</v>
      </c>
      <c r="S3645" s="116">
        <v>0</v>
      </c>
      <c r="T3645" s="116">
        <v>0</v>
      </c>
      <c r="U3645" s="116">
        <v>0</v>
      </c>
      <c r="V3645" s="116">
        <v>0</v>
      </c>
      <c r="W3645" s="22">
        <f t="shared" si="851"/>
        <v>0</v>
      </c>
      <c r="X3645" s="22">
        <f t="shared" si="852"/>
        <v>0</v>
      </c>
      <c r="Y3645" s="22">
        <f ca="1">OFFSET('Cost Study'!$B$7,'Operations Support'!$C3645,'Operations Support'!$B3645)*$H3645</f>
        <v>0</v>
      </c>
      <c r="Z3645" s="23">
        <f ca="1">Y3645*'Cost Study'!$B$31</f>
        <v>0</v>
      </c>
      <c r="AA3645" s="23">
        <f ca="1">IF(A3645=10298,1.51,1)*IF($B3645&lt;3,$D3645*'Cost Study'!$B$32*OFFSET('Cost Study'!$B$7,'Operations Support'!$C3645,'Operations Support'!$B3645),0)</f>
        <v>0</v>
      </c>
      <c r="AB3645" s="24">
        <f ca="1">AA3645*'Cost Study'!$B$31</f>
        <v>0</v>
      </c>
      <c r="AC3645" s="23">
        <f ca="1">Y3645*'Cost Study'!$B$31</f>
        <v>0</v>
      </c>
      <c r="AD3645" s="24">
        <f ca="1">AA3645*'Cost Study'!$B$31</f>
        <v>0</v>
      </c>
      <c r="AE3645" s="377">
        <f t="shared" ca="1" si="853"/>
        <v>0</v>
      </c>
      <c r="AF3645" s="377">
        <f t="shared" ca="1" si="854"/>
        <v>0</v>
      </c>
      <c r="AH3645" s="688">
        <f>IFERROR($H3645/SUMIF($A:$A,$A3645,$H:$H)*SUMIF(Summary!$A$110:$A$186,$A3645,Summary!$P$110:$P$186),0)</f>
        <v>0</v>
      </c>
      <c r="AI3645" s="689">
        <f t="shared" ca="1" si="855"/>
        <v>0</v>
      </c>
      <c r="AJ3645" s="688">
        <f>IFERROR(H3645/SUMIF(A:A,A3645,H:H)*SUMIF(Summary!$A$110:$A$186,'Operations Support'!A3645,Summary!$Q$110:$Q$186),0)</f>
        <v>0</v>
      </c>
      <c r="AK3645" s="688">
        <f t="shared" ca="1" si="856"/>
        <v>0</v>
      </c>
      <c r="AM3645" s="688">
        <f>IFERROR($H3645/SUMIF($A:$A,$A3645,$H:$H)*SUMIF(Summary!$A$230:$A$266,$A3645,Summary!$P$230:$P$266),0)</f>
        <v>0</v>
      </c>
      <c r="AN3645" s="688">
        <f>IFERROR($H3645/SUMIF($A:$A,$A3645,$H:$H)*(SUMIF(Summary!$A$230:$A$266,$A3645,Summary!$L$230:$L$266)+SUMIF(Summary!$A$281:$A$317,$A3645,Summary!$L$281:$L$317))-AM3645,0)</f>
        <v>0</v>
      </c>
      <c r="AO3645" s="688">
        <f>IFERROR($H3645/SUMIF($A:$A,$A3645,$H:$H)*SUMIF(Summary!$A$230:$A$266,$A3645,Summary!$Q$230:$Q$266),0)</f>
        <v>0</v>
      </c>
      <c r="AP3645" s="688">
        <f>IFERROR($H3645/SUMIF($A:$A,$A3645,$H:$H)*(SUMIF(Summary!$A$230:$A$266,$A3645,Summary!$L$230:$L$266)+SUMIF(Summary!$A$281:$A$317,$A3645,Summary!$L$281:$L$317))-AO3645,0)</f>
        <v>0</v>
      </c>
      <c r="AQ3645" s="306"/>
      <c r="AR3645" s="688">
        <f t="shared" ca="1" si="857"/>
        <v>0</v>
      </c>
      <c r="AS3645" s="688">
        <f t="shared" ca="1" si="858"/>
        <v>0</v>
      </c>
    </row>
    <row r="3646" spans="1:45" x14ac:dyDescent="0.2">
      <c r="A3646" s="423">
        <v>42295</v>
      </c>
      <c r="B3646" s="424">
        <v>4</v>
      </c>
      <c r="C3646" s="425" t="s">
        <v>308</v>
      </c>
      <c r="D3646" s="422">
        <f t="shared" si="844"/>
        <v>0</v>
      </c>
      <c r="E3646" s="422">
        <f t="shared" si="845"/>
        <v>0</v>
      </c>
      <c r="F3646" s="422">
        <f t="shared" si="846"/>
        <v>0</v>
      </c>
      <c r="G3646" s="422">
        <f t="shared" si="847"/>
        <v>0</v>
      </c>
      <c r="H3646" s="22">
        <f t="shared" si="848"/>
        <v>0</v>
      </c>
      <c r="I3646" s="116">
        <v>0</v>
      </c>
      <c r="J3646" s="116">
        <v>0</v>
      </c>
      <c r="K3646" s="116">
        <v>0</v>
      </c>
      <c r="L3646" s="116">
        <v>0</v>
      </c>
      <c r="M3646" s="22">
        <f t="shared" si="849"/>
        <v>0</v>
      </c>
      <c r="N3646" s="116">
        <v>0</v>
      </c>
      <c r="O3646" s="116">
        <v>0</v>
      </c>
      <c r="P3646" s="116">
        <v>0</v>
      </c>
      <c r="Q3646" s="116">
        <v>0</v>
      </c>
      <c r="R3646" s="22">
        <f t="shared" si="850"/>
        <v>0</v>
      </c>
      <c r="S3646" s="116">
        <v>0</v>
      </c>
      <c r="T3646" s="116">
        <v>0</v>
      </c>
      <c r="U3646" s="116">
        <v>0</v>
      </c>
      <c r="V3646" s="116">
        <v>0</v>
      </c>
      <c r="W3646" s="22">
        <f t="shared" si="851"/>
        <v>0</v>
      </c>
      <c r="X3646" s="22">
        <f t="shared" si="852"/>
        <v>0</v>
      </c>
      <c r="Y3646" s="22">
        <f ca="1">OFFSET('Cost Study'!$B$7,'Operations Support'!$C3646,'Operations Support'!$B3646)*$H3646</f>
        <v>0</v>
      </c>
      <c r="Z3646" s="23">
        <f ca="1">Y3646*'Cost Study'!$B$31</f>
        <v>0</v>
      </c>
      <c r="AA3646" s="23">
        <f ca="1">IF(A3646=10298,1.51,1)*IF($B3646&lt;3,$D3646*'Cost Study'!$B$32*OFFSET('Cost Study'!$B$7,'Operations Support'!$C3646,'Operations Support'!$B3646),0)</f>
        <v>0</v>
      </c>
      <c r="AB3646" s="24">
        <f ca="1">AA3646*'Cost Study'!$B$31</f>
        <v>0</v>
      </c>
      <c r="AC3646" s="23">
        <f ca="1">Y3646*'Cost Study'!$B$31</f>
        <v>0</v>
      </c>
      <c r="AD3646" s="24">
        <f ca="1">AA3646*'Cost Study'!$B$31</f>
        <v>0</v>
      </c>
      <c r="AE3646" s="377">
        <f t="shared" ca="1" si="853"/>
        <v>0</v>
      </c>
      <c r="AF3646" s="377">
        <f t="shared" ca="1" si="854"/>
        <v>0</v>
      </c>
      <c r="AH3646" s="688">
        <f>IFERROR($H3646/SUMIF($A:$A,$A3646,$H:$H)*SUMIF(Summary!$A$110:$A$186,$A3646,Summary!$P$110:$P$186),0)</f>
        <v>0</v>
      </c>
      <c r="AI3646" s="689">
        <f t="shared" ca="1" si="855"/>
        <v>0</v>
      </c>
      <c r="AJ3646" s="688">
        <f>IFERROR(H3646/SUMIF(A:A,A3646,H:H)*SUMIF(Summary!$A$110:$A$186,'Operations Support'!A3646,Summary!$Q$110:$Q$186),0)</f>
        <v>0</v>
      </c>
      <c r="AK3646" s="688">
        <f t="shared" ca="1" si="856"/>
        <v>0</v>
      </c>
      <c r="AM3646" s="688">
        <f>IFERROR($H3646/SUMIF($A:$A,$A3646,$H:$H)*SUMIF(Summary!$A$230:$A$266,$A3646,Summary!$P$230:$P$266),0)</f>
        <v>0</v>
      </c>
      <c r="AN3646" s="688">
        <f>IFERROR($H3646/SUMIF($A:$A,$A3646,$H:$H)*(SUMIF(Summary!$A$230:$A$266,$A3646,Summary!$L$230:$L$266)+SUMIF(Summary!$A$281:$A$317,$A3646,Summary!$L$281:$L$317))-AM3646,0)</f>
        <v>0</v>
      </c>
      <c r="AO3646" s="688">
        <f>IFERROR($H3646/SUMIF($A:$A,$A3646,$H:$H)*SUMIF(Summary!$A$230:$A$266,$A3646,Summary!$Q$230:$Q$266),0)</f>
        <v>0</v>
      </c>
      <c r="AP3646" s="688">
        <f>IFERROR($H3646/SUMIF($A:$A,$A3646,$H:$H)*(SUMIF(Summary!$A$230:$A$266,$A3646,Summary!$L$230:$L$266)+SUMIF(Summary!$A$281:$A$317,$A3646,Summary!$L$281:$L$317))-AO3646,0)</f>
        <v>0</v>
      </c>
      <c r="AQ3646" s="306"/>
      <c r="AR3646" s="688">
        <f t="shared" ca="1" si="857"/>
        <v>0</v>
      </c>
      <c r="AS3646" s="688">
        <f t="shared" ca="1" si="858"/>
        <v>0</v>
      </c>
    </row>
    <row r="3647" spans="1:45" x14ac:dyDescent="0.2">
      <c r="A3647" s="423">
        <v>42295</v>
      </c>
      <c r="B3647" s="424">
        <v>4</v>
      </c>
      <c r="C3647" s="425" t="s">
        <v>309</v>
      </c>
      <c r="D3647" s="422">
        <f t="shared" si="844"/>
        <v>0</v>
      </c>
      <c r="E3647" s="422">
        <f t="shared" si="845"/>
        <v>0</v>
      </c>
      <c r="F3647" s="422">
        <f t="shared" si="846"/>
        <v>0</v>
      </c>
      <c r="G3647" s="422">
        <f t="shared" si="847"/>
        <v>0</v>
      </c>
      <c r="H3647" s="22">
        <f t="shared" si="848"/>
        <v>0</v>
      </c>
      <c r="I3647" s="116">
        <v>0</v>
      </c>
      <c r="J3647" s="116">
        <v>0</v>
      </c>
      <c r="K3647" s="116">
        <v>0</v>
      </c>
      <c r="L3647" s="116">
        <v>0</v>
      </c>
      <c r="M3647" s="22">
        <f t="shared" si="849"/>
        <v>0</v>
      </c>
      <c r="N3647" s="116">
        <v>0</v>
      </c>
      <c r="O3647" s="116">
        <v>0</v>
      </c>
      <c r="P3647" s="116">
        <v>0</v>
      </c>
      <c r="Q3647" s="116">
        <v>0</v>
      </c>
      <c r="R3647" s="22">
        <f t="shared" si="850"/>
        <v>0</v>
      </c>
      <c r="S3647" s="116">
        <v>0</v>
      </c>
      <c r="T3647" s="116">
        <v>0</v>
      </c>
      <c r="U3647" s="116">
        <v>0</v>
      </c>
      <c r="V3647" s="116">
        <v>0</v>
      </c>
      <c r="W3647" s="22">
        <f t="shared" si="851"/>
        <v>0</v>
      </c>
      <c r="X3647" s="22">
        <f t="shared" si="852"/>
        <v>0</v>
      </c>
      <c r="Y3647" s="22">
        <f ca="1">OFFSET('Cost Study'!$B$7,'Operations Support'!$C3647,'Operations Support'!$B3647)*$H3647</f>
        <v>0</v>
      </c>
      <c r="Z3647" s="23">
        <f ca="1">Y3647*'Cost Study'!$B$31</f>
        <v>0</v>
      </c>
      <c r="AA3647" s="23">
        <f ca="1">IF(A3647=10298,1.51,1)*IF($B3647&lt;3,$D3647*'Cost Study'!$B$32*OFFSET('Cost Study'!$B$7,'Operations Support'!$C3647,'Operations Support'!$B3647),0)</f>
        <v>0</v>
      </c>
      <c r="AB3647" s="24">
        <f ca="1">AA3647*'Cost Study'!$B$31</f>
        <v>0</v>
      </c>
      <c r="AC3647" s="23">
        <f ca="1">Y3647*'Cost Study'!$B$31</f>
        <v>0</v>
      </c>
      <c r="AD3647" s="24">
        <f ca="1">AA3647*'Cost Study'!$B$31</f>
        <v>0</v>
      </c>
      <c r="AE3647" s="377">
        <f t="shared" ca="1" si="853"/>
        <v>0</v>
      </c>
      <c r="AF3647" s="377">
        <f t="shared" ca="1" si="854"/>
        <v>0</v>
      </c>
      <c r="AH3647" s="688">
        <f>IFERROR($H3647/SUMIF($A:$A,$A3647,$H:$H)*SUMIF(Summary!$A$110:$A$186,$A3647,Summary!$P$110:$P$186),0)</f>
        <v>0</v>
      </c>
      <c r="AI3647" s="689">
        <f t="shared" ca="1" si="855"/>
        <v>0</v>
      </c>
      <c r="AJ3647" s="688">
        <f>IFERROR(H3647/SUMIF(A:A,A3647,H:H)*SUMIF(Summary!$A$110:$A$186,'Operations Support'!A3647,Summary!$Q$110:$Q$186),0)</f>
        <v>0</v>
      </c>
      <c r="AK3647" s="688">
        <f t="shared" ca="1" si="856"/>
        <v>0</v>
      </c>
      <c r="AM3647" s="688">
        <f>IFERROR($H3647/SUMIF($A:$A,$A3647,$H:$H)*SUMIF(Summary!$A$230:$A$266,$A3647,Summary!$P$230:$P$266),0)</f>
        <v>0</v>
      </c>
      <c r="AN3647" s="688">
        <f>IFERROR($H3647/SUMIF($A:$A,$A3647,$H:$H)*(SUMIF(Summary!$A$230:$A$266,$A3647,Summary!$L$230:$L$266)+SUMIF(Summary!$A$281:$A$317,$A3647,Summary!$L$281:$L$317))-AM3647,0)</f>
        <v>0</v>
      </c>
      <c r="AO3647" s="688">
        <f>IFERROR($H3647/SUMIF($A:$A,$A3647,$H:$H)*SUMIF(Summary!$A$230:$A$266,$A3647,Summary!$Q$230:$Q$266),0)</f>
        <v>0</v>
      </c>
      <c r="AP3647" s="688">
        <f>IFERROR($H3647/SUMIF($A:$A,$A3647,$H:$H)*(SUMIF(Summary!$A$230:$A$266,$A3647,Summary!$L$230:$L$266)+SUMIF(Summary!$A$281:$A$317,$A3647,Summary!$L$281:$L$317))-AO3647,0)</f>
        <v>0</v>
      </c>
      <c r="AQ3647" s="306"/>
      <c r="AR3647" s="688">
        <f t="shared" ca="1" si="857"/>
        <v>0</v>
      </c>
      <c r="AS3647" s="688">
        <f t="shared" ca="1" si="858"/>
        <v>0</v>
      </c>
    </row>
    <row r="3648" spans="1:45" x14ac:dyDescent="0.2">
      <c r="A3648" s="423">
        <v>42295</v>
      </c>
      <c r="B3648" s="424">
        <v>4</v>
      </c>
      <c r="C3648" s="425" t="s">
        <v>310</v>
      </c>
      <c r="D3648" s="422">
        <f t="shared" si="844"/>
        <v>0</v>
      </c>
      <c r="E3648" s="422">
        <f t="shared" si="845"/>
        <v>0</v>
      </c>
      <c r="F3648" s="422">
        <f t="shared" si="846"/>
        <v>0</v>
      </c>
      <c r="G3648" s="422">
        <f t="shared" si="847"/>
        <v>0</v>
      </c>
      <c r="H3648" s="22">
        <f t="shared" si="848"/>
        <v>0</v>
      </c>
      <c r="I3648" s="116">
        <v>0</v>
      </c>
      <c r="J3648" s="116">
        <v>0</v>
      </c>
      <c r="K3648" s="116">
        <v>0</v>
      </c>
      <c r="L3648" s="116">
        <v>0</v>
      </c>
      <c r="M3648" s="22">
        <f t="shared" si="849"/>
        <v>0</v>
      </c>
      <c r="N3648" s="116">
        <v>0</v>
      </c>
      <c r="O3648" s="116">
        <v>0</v>
      </c>
      <c r="P3648" s="116">
        <v>0</v>
      </c>
      <c r="Q3648" s="116">
        <v>0</v>
      </c>
      <c r="R3648" s="22">
        <f t="shared" si="850"/>
        <v>0</v>
      </c>
      <c r="S3648" s="116">
        <v>0</v>
      </c>
      <c r="T3648" s="116">
        <v>0</v>
      </c>
      <c r="U3648" s="116">
        <v>0</v>
      </c>
      <c r="V3648" s="116">
        <v>0</v>
      </c>
      <c r="W3648" s="22">
        <f t="shared" si="851"/>
        <v>0</v>
      </c>
      <c r="X3648" s="22">
        <f t="shared" si="852"/>
        <v>0</v>
      </c>
      <c r="Y3648" s="22">
        <f ca="1">OFFSET('Cost Study'!$B$7,'Operations Support'!$C3648,'Operations Support'!$B3648)*$H3648</f>
        <v>0</v>
      </c>
      <c r="Z3648" s="23">
        <f ca="1">Y3648*'Cost Study'!$B$31</f>
        <v>0</v>
      </c>
      <c r="AA3648" s="23">
        <f ca="1">IF(A3648=10298,1.51,1)*IF($B3648&lt;3,$D3648*'Cost Study'!$B$32*OFFSET('Cost Study'!$B$7,'Operations Support'!$C3648,'Operations Support'!$B3648),0)</f>
        <v>0</v>
      </c>
      <c r="AB3648" s="24">
        <f ca="1">AA3648*'Cost Study'!$B$31</f>
        <v>0</v>
      </c>
      <c r="AC3648" s="23">
        <f ca="1">Y3648*'Cost Study'!$B$31</f>
        <v>0</v>
      </c>
      <c r="AD3648" s="24">
        <f ca="1">AA3648*'Cost Study'!$B$31</f>
        <v>0</v>
      </c>
      <c r="AE3648" s="377">
        <f t="shared" ca="1" si="853"/>
        <v>0</v>
      </c>
      <c r="AF3648" s="377">
        <f t="shared" ca="1" si="854"/>
        <v>0</v>
      </c>
      <c r="AH3648" s="688">
        <f>IFERROR($H3648/SUMIF($A:$A,$A3648,$H:$H)*SUMIF(Summary!$A$110:$A$186,$A3648,Summary!$P$110:$P$186),0)</f>
        <v>0</v>
      </c>
      <c r="AI3648" s="689">
        <f t="shared" ca="1" si="855"/>
        <v>0</v>
      </c>
      <c r="AJ3648" s="688">
        <f>IFERROR(H3648/SUMIF(A:A,A3648,H:H)*SUMIF(Summary!$A$110:$A$186,'Operations Support'!A3648,Summary!$Q$110:$Q$186),0)</f>
        <v>0</v>
      </c>
      <c r="AK3648" s="688">
        <f t="shared" ca="1" si="856"/>
        <v>0</v>
      </c>
      <c r="AM3648" s="688">
        <f>IFERROR($H3648/SUMIF($A:$A,$A3648,$H:$H)*SUMIF(Summary!$A$230:$A$266,$A3648,Summary!$P$230:$P$266),0)</f>
        <v>0</v>
      </c>
      <c r="AN3648" s="688">
        <f>IFERROR($H3648/SUMIF($A:$A,$A3648,$H:$H)*(SUMIF(Summary!$A$230:$A$266,$A3648,Summary!$L$230:$L$266)+SUMIF(Summary!$A$281:$A$317,$A3648,Summary!$L$281:$L$317))-AM3648,0)</f>
        <v>0</v>
      </c>
      <c r="AO3648" s="688">
        <f>IFERROR($H3648/SUMIF($A:$A,$A3648,$H:$H)*SUMIF(Summary!$A$230:$A$266,$A3648,Summary!$Q$230:$Q$266),0)</f>
        <v>0</v>
      </c>
      <c r="AP3648" s="688">
        <f>IFERROR($H3648/SUMIF($A:$A,$A3648,$H:$H)*(SUMIF(Summary!$A$230:$A$266,$A3648,Summary!$L$230:$L$266)+SUMIF(Summary!$A$281:$A$317,$A3648,Summary!$L$281:$L$317))-AO3648,0)</f>
        <v>0</v>
      </c>
      <c r="AQ3648" s="306"/>
      <c r="AR3648" s="688">
        <f t="shared" ca="1" si="857"/>
        <v>0</v>
      </c>
      <c r="AS3648" s="688">
        <f t="shared" ca="1" si="858"/>
        <v>0</v>
      </c>
    </row>
    <row r="3649" spans="1:45" x14ac:dyDescent="0.2">
      <c r="A3649" s="423">
        <v>42295</v>
      </c>
      <c r="B3649" s="424">
        <v>4</v>
      </c>
      <c r="C3649" s="425" t="s">
        <v>311</v>
      </c>
      <c r="D3649" s="422">
        <f t="shared" si="844"/>
        <v>0</v>
      </c>
      <c r="E3649" s="422">
        <f t="shared" si="845"/>
        <v>0</v>
      </c>
      <c r="F3649" s="422">
        <f t="shared" si="846"/>
        <v>0</v>
      </c>
      <c r="G3649" s="422">
        <f t="shared" si="847"/>
        <v>0</v>
      </c>
      <c r="H3649" s="22">
        <f t="shared" si="848"/>
        <v>0</v>
      </c>
      <c r="I3649" s="116">
        <v>0</v>
      </c>
      <c r="J3649" s="116">
        <v>0</v>
      </c>
      <c r="K3649" s="116">
        <v>0</v>
      </c>
      <c r="L3649" s="116">
        <v>0</v>
      </c>
      <c r="M3649" s="22">
        <f t="shared" si="849"/>
        <v>0</v>
      </c>
      <c r="N3649" s="116">
        <v>0</v>
      </c>
      <c r="O3649" s="116">
        <v>0</v>
      </c>
      <c r="P3649" s="116">
        <v>0</v>
      </c>
      <c r="Q3649" s="116">
        <v>0</v>
      </c>
      <c r="R3649" s="22">
        <f t="shared" si="850"/>
        <v>0</v>
      </c>
      <c r="S3649" s="116">
        <v>0</v>
      </c>
      <c r="T3649" s="116">
        <v>0</v>
      </c>
      <c r="U3649" s="116">
        <v>0</v>
      </c>
      <c r="V3649" s="116">
        <v>0</v>
      </c>
      <c r="W3649" s="22">
        <f t="shared" si="851"/>
        <v>0</v>
      </c>
      <c r="X3649" s="22">
        <f t="shared" si="852"/>
        <v>0</v>
      </c>
      <c r="Y3649" s="22">
        <f ca="1">OFFSET('Cost Study'!$B$7,'Operations Support'!$C3649,'Operations Support'!$B3649)*$H3649</f>
        <v>0</v>
      </c>
      <c r="Z3649" s="23">
        <f ca="1">Y3649*'Cost Study'!$B$31</f>
        <v>0</v>
      </c>
      <c r="AA3649" s="23">
        <f ca="1">IF(A3649=10298,1.51,1)*IF($B3649&lt;3,$D3649*'Cost Study'!$B$32*OFFSET('Cost Study'!$B$7,'Operations Support'!$C3649,'Operations Support'!$B3649),0)</f>
        <v>0</v>
      </c>
      <c r="AB3649" s="24">
        <f ca="1">AA3649*'Cost Study'!$B$31</f>
        <v>0</v>
      </c>
      <c r="AC3649" s="23">
        <f ca="1">Y3649*'Cost Study'!$B$31</f>
        <v>0</v>
      </c>
      <c r="AD3649" s="24">
        <f ca="1">AA3649*'Cost Study'!$B$31</f>
        <v>0</v>
      </c>
      <c r="AE3649" s="377">
        <f t="shared" ca="1" si="853"/>
        <v>0</v>
      </c>
      <c r="AF3649" s="377">
        <f t="shared" ca="1" si="854"/>
        <v>0</v>
      </c>
      <c r="AH3649" s="688">
        <f>IFERROR($H3649/SUMIF($A:$A,$A3649,$H:$H)*SUMIF(Summary!$A$110:$A$186,$A3649,Summary!$P$110:$P$186),0)</f>
        <v>0</v>
      </c>
      <c r="AI3649" s="689">
        <f t="shared" ca="1" si="855"/>
        <v>0</v>
      </c>
      <c r="AJ3649" s="688">
        <f>IFERROR(H3649/SUMIF(A:A,A3649,H:H)*SUMIF(Summary!$A$110:$A$186,'Operations Support'!A3649,Summary!$Q$110:$Q$186),0)</f>
        <v>0</v>
      </c>
      <c r="AK3649" s="688">
        <f t="shared" ca="1" si="856"/>
        <v>0</v>
      </c>
      <c r="AM3649" s="688">
        <f>IFERROR($H3649/SUMIF($A:$A,$A3649,$H:$H)*SUMIF(Summary!$A$230:$A$266,$A3649,Summary!$P$230:$P$266),0)</f>
        <v>0</v>
      </c>
      <c r="AN3649" s="688">
        <f>IFERROR($H3649/SUMIF($A:$A,$A3649,$H:$H)*(SUMIF(Summary!$A$230:$A$266,$A3649,Summary!$L$230:$L$266)+SUMIF(Summary!$A$281:$A$317,$A3649,Summary!$L$281:$L$317))-AM3649,0)</f>
        <v>0</v>
      </c>
      <c r="AO3649" s="688">
        <f>IFERROR($H3649/SUMIF($A:$A,$A3649,$H:$H)*SUMIF(Summary!$A$230:$A$266,$A3649,Summary!$Q$230:$Q$266),0)</f>
        <v>0</v>
      </c>
      <c r="AP3649" s="688">
        <f>IFERROR($H3649/SUMIF($A:$A,$A3649,$H:$H)*(SUMIF(Summary!$A$230:$A$266,$A3649,Summary!$L$230:$L$266)+SUMIF(Summary!$A$281:$A$317,$A3649,Summary!$L$281:$L$317))-AO3649,0)</f>
        <v>0</v>
      </c>
      <c r="AQ3649" s="306"/>
      <c r="AR3649" s="688">
        <f t="shared" ca="1" si="857"/>
        <v>0</v>
      </c>
      <c r="AS3649" s="688">
        <f t="shared" ca="1" si="858"/>
        <v>0</v>
      </c>
    </row>
    <row r="3650" spans="1:45" x14ac:dyDescent="0.2">
      <c r="A3650" s="423">
        <v>42295</v>
      </c>
      <c r="B3650" s="424">
        <v>4</v>
      </c>
      <c r="C3650" s="425" t="s">
        <v>312</v>
      </c>
      <c r="D3650" s="422">
        <f t="shared" si="844"/>
        <v>0</v>
      </c>
      <c r="E3650" s="422">
        <f t="shared" si="845"/>
        <v>0</v>
      </c>
      <c r="F3650" s="422">
        <f t="shared" si="846"/>
        <v>0</v>
      </c>
      <c r="G3650" s="422">
        <f t="shared" si="847"/>
        <v>0</v>
      </c>
      <c r="H3650" s="22">
        <f t="shared" si="848"/>
        <v>0</v>
      </c>
      <c r="I3650" s="116">
        <v>0</v>
      </c>
      <c r="J3650" s="116">
        <v>0</v>
      </c>
      <c r="K3650" s="116">
        <v>0</v>
      </c>
      <c r="L3650" s="116">
        <v>0</v>
      </c>
      <c r="M3650" s="22">
        <f t="shared" si="849"/>
        <v>0</v>
      </c>
      <c r="N3650" s="116">
        <v>0</v>
      </c>
      <c r="O3650" s="116">
        <v>0</v>
      </c>
      <c r="P3650" s="116">
        <v>0</v>
      </c>
      <c r="Q3650" s="116">
        <v>0</v>
      </c>
      <c r="R3650" s="22">
        <f t="shared" si="850"/>
        <v>0</v>
      </c>
      <c r="S3650" s="116">
        <v>0</v>
      </c>
      <c r="T3650" s="116">
        <v>0</v>
      </c>
      <c r="U3650" s="116">
        <v>0</v>
      </c>
      <c r="V3650" s="116">
        <v>0</v>
      </c>
      <c r="W3650" s="22">
        <f t="shared" si="851"/>
        <v>0</v>
      </c>
      <c r="X3650" s="22">
        <f t="shared" si="852"/>
        <v>0</v>
      </c>
      <c r="Y3650" s="22">
        <f ca="1">OFFSET('Cost Study'!$B$7,'Operations Support'!$C3650,'Operations Support'!$B3650)*$H3650</f>
        <v>0</v>
      </c>
      <c r="Z3650" s="23">
        <f ca="1">Y3650*'Cost Study'!$B$31</f>
        <v>0</v>
      </c>
      <c r="AA3650" s="23">
        <f ca="1">IF(A3650=10298,1.51,1)*IF($B3650&lt;3,$D3650*'Cost Study'!$B$32*OFFSET('Cost Study'!$B$7,'Operations Support'!$C3650,'Operations Support'!$B3650),0)</f>
        <v>0</v>
      </c>
      <c r="AB3650" s="24">
        <f ca="1">AA3650*'Cost Study'!$B$31</f>
        <v>0</v>
      </c>
      <c r="AC3650" s="23">
        <f ca="1">Y3650*'Cost Study'!$B$31</f>
        <v>0</v>
      </c>
      <c r="AD3650" s="24">
        <f ca="1">AA3650*'Cost Study'!$B$31</f>
        <v>0</v>
      </c>
      <c r="AE3650" s="377">
        <f t="shared" ca="1" si="853"/>
        <v>0</v>
      </c>
      <c r="AF3650" s="377">
        <f t="shared" ca="1" si="854"/>
        <v>0</v>
      </c>
      <c r="AH3650" s="688">
        <f>IFERROR($H3650/SUMIF($A:$A,$A3650,$H:$H)*SUMIF(Summary!$A$110:$A$186,$A3650,Summary!$P$110:$P$186),0)</f>
        <v>0</v>
      </c>
      <c r="AI3650" s="689">
        <f t="shared" ca="1" si="855"/>
        <v>0</v>
      </c>
      <c r="AJ3650" s="688">
        <f>IFERROR(H3650/SUMIF(A:A,A3650,H:H)*SUMIF(Summary!$A$110:$A$186,'Operations Support'!A3650,Summary!$Q$110:$Q$186),0)</f>
        <v>0</v>
      </c>
      <c r="AK3650" s="688">
        <f t="shared" ca="1" si="856"/>
        <v>0</v>
      </c>
      <c r="AM3650" s="688">
        <f>IFERROR($H3650/SUMIF($A:$A,$A3650,$H:$H)*SUMIF(Summary!$A$230:$A$266,$A3650,Summary!$P$230:$P$266),0)</f>
        <v>0</v>
      </c>
      <c r="AN3650" s="688">
        <f>IFERROR($H3650/SUMIF($A:$A,$A3650,$H:$H)*(SUMIF(Summary!$A$230:$A$266,$A3650,Summary!$L$230:$L$266)+SUMIF(Summary!$A$281:$A$317,$A3650,Summary!$L$281:$L$317))-AM3650,0)</f>
        <v>0</v>
      </c>
      <c r="AO3650" s="688">
        <f>IFERROR($H3650/SUMIF($A:$A,$A3650,$H:$H)*SUMIF(Summary!$A$230:$A$266,$A3650,Summary!$Q$230:$Q$266),0)</f>
        <v>0</v>
      </c>
      <c r="AP3650" s="688">
        <f>IFERROR($H3650/SUMIF($A:$A,$A3650,$H:$H)*(SUMIF(Summary!$A$230:$A$266,$A3650,Summary!$L$230:$L$266)+SUMIF(Summary!$A$281:$A$317,$A3650,Summary!$L$281:$L$317))-AO3650,0)</f>
        <v>0</v>
      </c>
      <c r="AQ3650" s="306"/>
      <c r="AR3650" s="688">
        <f t="shared" ca="1" si="857"/>
        <v>0</v>
      </c>
      <c r="AS3650" s="688">
        <f t="shared" ca="1" si="858"/>
        <v>0</v>
      </c>
    </row>
    <row r="3651" spans="1:45" x14ac:dyDescent="0.2">
      <c r="A3651" s="423">
        <v>42295</v>
      </c>
      <c r="B3651" s="424">
        <v>4</v>
      </c>
      <c r="C3651" s="425" t="s">
        <v>313</v>
      </c>
      <c r="D3651" s="422">
        <f t="shared" si="844"/>
        <v>0</v>
      </c>
      <c r="E3651" s="422">
        <f t="shared" si="845"/>
        <v>0</v>
      </c>
      <c r="F3651" s="422">
        <f t="shared" si="846"/>
        <v>0</v>
      </c>
      <c r="G3651" s="422">
        <f t="shared" si="847"/>
        <v>0</v>
      </c>
      <c r="H3651" s="22">
        <f t="shared" si="848"/>
        <v>0</v>
      </c>
      <c r="I3651" s="116">
        <v>0</v>
      </c>
      <c r="J3651" s="116">
        <v>0</v>
      </c>
      <c r="K3651" s="116">
        <v>0</v>
      </c>
      <c r="L3651" s="116">
        <v>0</v>
      </c>
      <c r="M3651" s="22">
        <f t="shared" si="849"/>
        <v>0</v>
      </c>
      <c r="N3651" s="116">
        <v>0</v>
      </c>
      <c r="O3651" s="116">
        <v>0</v>
      </c>
      <c r="P3651" s="116">
        <v>0</v>
      </c>
      <c r="Q3651" s="116">
        <v>0</v>
      </c>
      <c r="R3651" s="22">
        <f t="shared" si="850"/>
        <v>0</v>
      </c>
      <c r="S3651" s="116">
        <v>0</v>
      </c>
      <c r="T3651" s="116">
        <v>0</v>
      </c>
      <c r="U3651" s="116">
        <v>0</v>
      </c>
      <c r="V3651" s="116">
        <v>0</v>
      </c>
      <c r="W3651" s="22">
        <f t="shared" si="851"/>
        <v>0</v>
      </c>
      <c r="X3651" s="22">
        <f t="shared" si="852"/>
        <v>0</v>
      </c>
      <c r="Y3651" s="22">
        <f ca="1">OFFSET('Cost Study'!$B$7,'Operations Support'!$C3651,'Operations Support'!$B3651)*$H3651</f>
        <v>0</v>
      </c>
      <c r="Z3651" s="23">
        <f ca="1">Y3651*'Cost Study'!$B$31</f>
        <v>0</v>
      </c>
      <c r="AA3651" s="23">
        <f ca="1">IF(A3651=10298,1.51,1)*IF($B3651&lt;3,$D3651*'Cost Study'!$B$32*OFFSET('Cost Study'!$B$7,'Operations Support'!$C3651,'Operations Support'!$B3651),0)</f>
        <v>0</v>
      </c>
      <c r="AB3651" s="24">
        <f ca="1">AA3651*'Cost Study'!$B$31</f>
        <v>0</v>
      </c>
      <c r="AC3651" s="23">
        <f ca="1">Y3651*'Cost Study'!$B$31</f>
        <v>0</v>
      </c>
      <c r="AD3651" s="24">
        <f ca="1">AA3651*'Cost Study'!$B$31</f>
        <v>0</v>
      </c>
      <c r="AE3651" s="377">
        <f t="shared" ca="1" si="853"/>
        <v>0</v>
      </c>
      <c r="AF3651" s="377">
        <f t="shared" ca="1" si="854"/>
        <v>0</v>
      </c>
      <c r="AH3651" s="688">
        <f>IFERROR($H3651/SUMIF($A:$A,$A3651,$H:$H)*SUMIF(Summary!$A$110:$A$186,$A3651,Summary!$P$110:$P$186),0)</f>
        <v>0</v>
      </c>
      <c r="AI3651" s="689">
        <f t="shared" ca="1" si="855"/>
        <v>0</v>
      </c>
      <c r="AJ3651" s="688">
        <f>IFERROR(H3651/SUMIF(A:A,A3651,H:H)*SUMIF(Summary!$A$110:$A$186,'Operations Support'!A3651,Summary!$Q$110:$Q$186),0)</f>
        <v>0</v>
      </c>
      <c r="AK3651" s="688">
        <f t="shared" ca="1" si="856"/>
        <v>0</v>
      </c>
      <c r="AM3651" s="688">
        <f>IFERROR($H3651/SUMIF($A:$A,$A3651,$H:$H)*SUMIF(Summary!$A$230:$A$266,$A3651,Summary!$P$230:$P$266),0)</f>
        <v>0</v>
      </c>
      <c r="AN3651" s="688">
        <f>IFERROR($H3651/SUMIF($A:$A,$A3651,$H:$H)*(SUMIF(Summary!$A$230:$A$266,$A3651,Summary!$L$230:$L$266)+SUMIF(Summary!$A$281:$A$317,$A3651,Summary!$L$281:$L$317))-AM3651,0)</f>
        <v>0</v>
      </c>
      <c r="AO3651" s="688">
        <f>IFERROR($H3651/SUMIF($A:$A,$A3651,$H:$H)*SUMIF(Summary!$A$230:$A$266,$A3651,Summary!$Q$230:$Q$266),0)</f>
        <v>0</v>
      </c>
      <c r="AP3651" s="688">
        <f>IFERROR($H3651/SUMIF($A:$A,$A3651,$H:$H)*(SUMIF(Summary!$A$230:$A$266,$A3651,Summary!$L$230:$L$266)+SUMIF(Summary!$A$281:$A$317,$A3651,Summary!$L$281:$L$317))-AO3651,0)</f>
        <v>0</v>
      </c>
      <c r="AQ3651" s="306"/>
      <c r="AR3651" s="688">
        <f t="shared" ca="1" si="857"/>
        <v>0</v>
      </c>
      <c r="AS3651" s="688">
        <f t="shared" ca="1" si="858"/>
        <v>0</v>
      </c>
    </row>
    <row r="3652" spans="1:45" x14ac:dyDescent="0.2">
      <c r="A3652" s="423">
        <v>42295</v>
      </c>
      <c r="B3652" s="424">
        <v>4</v>
      </c>
      <c r="C3652" s="425" t="s">
        <v>314</v>
      </c>
      <c r="D3652" s="422">
        <f t="shared" si="844"/>
        <v>0</v>
      </c>
      <c r="E3652" s="422">
        <f t="shared" si="845"/>
        <v>0</v>
      </c>
      <c r="F3652" s="422">
        <f t="shared" si="846"/>
        <v>0</v>
      </c>
      <c r="G3652" s="422">
        <f t="shared" si="847"/>
        <v>0</v>
      </c>
      <c r="H3652" s="22">
        <f t="shared" si="848"/>
        <v>0</v>
      </c>
      <c r="I3652" s="116">
        <v>0</v>
      </c>
      <c r="J3652" s="116">
        <v>0</v>
      </c>
      <c r="K3652" s="116">
        <v>0</v>
      </c>
      <c r="L3652" s="116">
        <v>0</v>
      </c>
      <c r="M3652" s="22">
        <f t="shared" si="849"/>
        <v>0</v>
      </c>
      <c r="N3652" s="116">
        <v>0</v>
      </c>
      <c r="O3652" s="116">
        <v>0</v>
      </c>
      <c r="P3652" s="116">
        <v>0</v>
      </c>
      <c r="Q3652" s="116">
        <v>0</v>
      </c>
      <c r="R3652" s="22">
        <f t="shared" si="850"/>
        <v>0</v>
      </c>
      <c r="S3652" s="116">
        <v>0</v>
      </c>
      <c r="T3652" s="116">
        <v>0</v>
      </c>
      <c r="U3652" s="116">
        <v>0</v>
      </c>
      <c r="V3652" s="116">
        <v>0</v>
      </c>
      <c r="W3652" s="22">
        <f t="shared" si="851"/>
        <v>0</v>
      </c>
      <c r="X3652" s="22">
        <f t="shared" si="852"/>
        <v>0</v>
      </c>
      <c r="Y3652" s="22">
        <f ca="1">OFFSET('Cost Study'!$B$7,'Operations Support'!$C3652,'Operations Support'!$B3652)*$H3652</f>
        <v>0</v>
      </c>
      <c r="Z3652" s="23">
        <f ca="1">Y3652*'Cost Study'!$B$31</f>
        <v>0</v>
      </c>
      <c r="AA3652" s="23">
        <f ca="1">IF(A3652=10298,1.51,1)*IF($B3652&lt;3,$D3652*'Cost Study'!$B$32*OFFSET('Cost Study'!$B$7,'Operations Support'!$C3652,'Operations Support'!$B3652),0)</f>
        <v>0</v>
      </c>
      <c r="AB3652" s="24">
        <f ca="1">AA3652*'Cost Study'!$B$31</f>
        <v>0</v>
      </c>
      <c r="AC3652" s="23">
        <f ca="1">Y3652*'Cost Study'!$B$31</f>
        <v>0</v>
      </c>
      <c r="AD3652" s="24">
        <f ca="1">AA3652*'Cost Study'!$B$31</f>
        <v>0</v>
      </c>
      <c r="AE3652" s="377">
        <f t="shared" ca="1" si="853"/>
        <v>0</v>
      </c>
      <c r="AF3652" s="377">
        <f t="shared" ca="1" si="854"/>
        <v>0</v>
      </c>
      <c r="AH3652" s="688">
        <f>IFERROR($H3652/SUMIF($A:$A,$A3652,$H:$H)*SUMIF(Summary!$A$110:$A$186,$A3652,Summary!$P$110:$P$186),0)</f>
        <v>0</v>
      </c>
      <c r="AI3652" s="689">
        <f t="shared" ca="1" si="855"/>
        <v>0</v>
      </c>
      <c r="AJ3652" s="688">
        <f>IFERROR(H3652/SUMIF(A:A,A3652,H:H)*SUMIF(Summary!$A$110:$A$186,'Operations Support'!A3652,Summary!$Q$110:$Q$186),0)</f>
        <v>0</v>
      </c>
      <c r="AK3652" s="688">
        <f t="shared" ca="1" si="856"/>
        <v>0</v>
      </c>
      <c r="AM3652" s="688">
        <f>IFERROR($H3652/SUMIF($A:$A,$A3652,$H:$H)*SUMIF(Summary!$A$230:$A$266,$A3652,Summary!$P$230:$P$266),0)</f>
        <v>0</v>
      </c>
      <c r="AN3652" s="688">
        <f>IFERROR($H3652/SUMIF($A:$A,$A3652,$H:$H)*(SUMIF(Summary!$A$230:$A$266,$A3652,Summary!$L$230:$L$266)+SUMIF(Summary!$A$281:$A$317,$A3652,Summary!$L$281:$L$317))-AM3652,0)</f>
        <v>0</v>
      </c>
      <c r="AO3652" s="688">
        <f>IFERROR($H3652/SUMIF($A:$A,$A3652,$H:$H)*SUMIF(Summary!$A$230:$A$266,$A3652,Summary!$Q$230:$Q$266),0)</f>
        <v>0</v>
      </c>
      <c r="AP3652" s="688">
        <f>IFERROR($H3652/SUMIF($A:$A,$A3652,$H:$H)*(SUMIF(Summary!$A$230:$A$266,$A3652,Summary!$L$230:$L$266)+SUMIF(Summary!$A$281:$A$317,$A3652,Summary!$L$281:$L$317))-AO3652,0)</f>
        <v>0</v>
      </c>
      <c r="AQ3652" s="306"/>
      <c r="AR3652" s="688">
        <f t="shared" ca="1" si="857"/>
        <v>0</v>
      </c>
      <c r="AS3652" s="688">
        <f t="shared" ca="1" si="858"/>
        <v>0</v>
      </c>
    </row>
    <row r="3653" spans="1:45" x14ac:dyDescent="0.2">
      <c r="A3653" s="423">
        <v>42295</v>
      </c>
      <c r="B3653" s="424">
        <v>4</v>
      </c>
      <c r="C3653" s="425" t="s">
        <v>315</v>
      </c>
      <c r="D3653" s="422">
        <f t="shared" ref="D3653:D3716" si="859">I3653+N3653+S3653</f>
        <v>0</v>
      </c>
      <c r="E3653" s="422">
        <f t="shared" ref="E3653:E3716" si="860">J3653+O3653+T3653</f>
        <v>0</v>
      </c>
      <c r="F3653" s="422">
        <f t="shared" ref="F3653:F3716" si="861">K3653+P3653+U3653</f>
        <v>0</v>
      </c>
      <c r="G3653" s="422">
        <f t="shared" ref="G3653:G3716" si="862">L3653+Q3653+V3653</f>
        <v>0</v>
      </c>
      <c r="H3653" s="22">
        <f t="shared" ref="H3653:H3716" si="863">(SUM(D3653:F3653)-G3653)*IF(A3653=10298,1.51,1)</f>
        <v>0</v>
      </c>
      <c r="I3653" s="116">
        <v>0</v>
      </c>
      <c r="J3653" s="116">
        <v>0</v>
      </c>
      <c r="K3653" s="116">
        <v>0</v>
      </c>
      <c r="L3653" s="116">
        <v>0</v>
      </c>
      <c r="M3653" s="22">
        <f t="shared" ref="M3653:M3716" si="864">SUM(I3653:K3653)-L3653</f>
        <v>0</v>
      </c>
      <c r="N3653" s="116">
        <v>0</v>
      </c>
      <c r="O3653" s="116">
        <v>0</v>
      </c>
      <c r="P3653" s="116">
        <v>0</v>
      </c>
      <c r="Q3653" s="116">
        <v>0</v>
      </c>
      <c r="R3653" s="22">
        <f t="shared" ref="R3653:R3716" si="865">SUM(N3653:P3653)-Q3653</f>
        <v>0</v>
      </c>
      <c r="S3653" s="116">
        <v>0</v>
      </c>
      <c r="T3653" s="116">
        <v>0</v>
      </c>
      <c r="U3653" s="116">
        <v>0</v>
      </c>
      <c r="V3653" s="116">
        <v>0</v>
      </c>
      <c r="W3653" s="22">
        <f t="shared" ref="W3653:W3716" si="866">SUM(S3653:U3653)-V3653</f>
        <v>0</v>
      </c>
      <c r="X3653" s="22">
        <f t="shared" ref="X3653:X3716" si="867">IF(OR(B3653=1,B3653=2),H3653/30,IF(OR(B3653=3,B3653=5),H3653/24,IF(B3653=4,H3653/18,0)))</f>
        <v>0</v>
      </c>
      <c r="Y3653" s="22">
        <f ca="1">OFFSET('Cost Study'!$B$7,'Operations Support'!$C3653,'Operations Support'!$B3653)*$H3653</f>
        <v>0</v>
      </c>
      <c r="Z3653" s="23">
        <f ca="1">Y3653*'Cost Study'!$B$31</f>
        <v>0</v>
      </c>
      <c r="AA3653" s="23">
        <f ca="1">IF(A3653=10298,1.51,1)*IF($B3653&lt;3,$D3653*'Cost Study'!$B$32*OFFSET('Cost Study'!$B$7,'Operations Support'!$C3653,'Operations Support'!$B3653),0)</f>
        <v>0</v>
      </c>
      <c r="AB3653" s="24">
        <f ca="1">AA3653*'Cost Study'!$B$31</f>
        <v>0</v>
      </c>
      <c r="AC3653" s="23">
        <f ca="1">Y3653*'Cost Study'!$B$31</f>
        <v>0</v>
      </c>
      <c r="AD3653" s="24">
        <f ca="1">AA3653*'Cost Study'!$B$31</f>
        <v>0</v>
      </c>
      <c r="AE3653" s="377">
        <f t="shared" ref="AE3653:AE3716" ca="1" si="868">Z3653+AB3653</f>
        <v>0</v>
      </c>
      <c r="AF3653" s="377">
        <f t="shared" ref="AF3653:AF3716" ca="1" si="869">AC3653+AD3653</f>
        <v>0</v>
      </c>
      <c r="AH3653" s="688">
        <f>IFERROR($H3653/SUMIF($A:$A,$A3653,$H:$H)*SUMIF(Summary!$A$110:$A$186,$A3653,Summary!$P$110:$P$186),0)</f>
        <v>0</v>
      </c>
      <c r="AI3653" s="689">
        <f t="shared" ca="1" si="855"/>
        <v>0</v>
      </c>
      <c r="AJ3653" s="688">
        <f>IFERROR(H3653/SUMIF(A:A,A3653,H:H)*SUMIF(Summary!$A$110:$A$186,'Operations Support'!A3653,Summary!$Q$110:$Q$186),0)</f>
        <v>0</v>
      </c>
      <c r="AK3653" s="688">
        <f t="shared" ca="1" si="856"/>
        <v>0</v>
      </c>
      <c r="AM3653" s="688">
        <f>IFERROR($H3653/SUMIF($A:$A,$A3653,$H:$H)*SUMIF(Summary!$A$230:$A$266,$A3653,Summary!$P$230:$P$266),0)</f>
        <v>0</v>
      </c>
      <c r="AN3653" s="688">
        <f>IFERROR($H3653/SUMIF($A:$A,$A3653,$H:$H)*(SUMIF(Summary!$A$230:$A$266,$A3653,Summary!$L$230:$L$266)+SUMIF(Summary!$A$281:$A$317,$A3653,Summary!$L$281:$L$317))-AM3653,0)</f>
        <v>0</v>
      </c>
      <c r="AO3653" s="688">
        <f>IFERROR($H3653/SUMIF($A:$A,$A3653,$H:$H)*SUMIF(Summary!$A$230:$A$266,$A3653,Summary!$Q$230:$Q$266),0)</f>
        <v>0</v>
      </c>
      <c r="AP3653" s="688">
        <f>IFERROR($H3653/SUMIF($A:$A,$A3653,$H:$H)*(SUMIF(Summary!$A$230:$A$266,$A3653,Summary!$L$230:$L$266)+SUMIF(Summary!$A$281:$A$317,$A3653,Summary!$L$281:$L$317))-AO3653,0)</f>
        <v>0</v>
      </c>
      <c r="AQ3653" s="306"/>
      <c r="AR3653" s="688">
        <f t="shared" ca="1" si="857"/>
        <v>0</v>
      </c>
      <c r="AS3653" s="688">
        <f t="shared" ca="1" si="858"/>
        <v>0</v>
      </c>
    </row>
    <row r="3654" spans="1:45" x14ac:dyDescent="0.2">
      <c r="A3654" s="423">
        <v>42295</v>
      </c>
      <c r="B3654" s="424">
        <v>4</v>
      </c>
      <c r="C3654" s="425" t="s">
        <v>316</v>
      </c>
      <c r="D3654" s="422">
        <f t="shared" si="859"/>
        <v>0</v>
      </c>
      <c r="E3654" s="422">
        <f t="shared" si="860"/>
        <v>0</v>
      </c>
      <c r="F3654" s="422">
        <f t="shared" si="861"/>
        <v>0</v>
      </c>
      <c r="G3654" s="422">
        <f t="shared" si="862"/>
        <v>0</v>
      </c>
      <c r="H3654" s="22">
        <f t="shared" si="863"/>
        <v>0</v>
      </c>
      <c r="I3654" s="116">
        <v>0</v>
      </c>
      <c r="J3654" s="116">
        <v>0</v>
      </c>
      <c r="K3654" s="116">
        <v>0</v>
      </c>
      <c r="L3654" s="116">
        <v>0</v>
      </c>
      <c r="M3654" s="22">
        <f t="shared" si="864"/>
        <v>0</v>
      </c>
      <c r="N3654" s="116">
        <v>0</v>
      </c>
      <c r="O3654" s="116">
        <v>0</v>
      </c>
      <c r="P3654" s="116">
        <v>0</v>
      </c>
      <c r="Q3654" s="116">
        <v>0</v>
      </c>
      <c r="R3654" s="22">
        <f t="shared" si="865"/>
        <v>0</v>
      </c>
      <c r="S3654" s="116">
        <v>0</v>
      </c>
      <c r="T3654" s="116">
        <v>0</v>
      </c>
      <c r="U3654" s="116">
        <v>0</v>
      </c>
      <c r="V3654" s="116">
        <v>0</v>
      </c>
      <c r="W3654" s="22">
        <f t="shared" si="866"/>
        <v>0</v>
      </c>
      <c r="X3654" s="22">
        <f t="shared" si="867"/>
        <v>0</v>
      </c>
      <c r="Y3654" s="22">
        <f ca="1">OFFSET('Cost Study'!$B$7,'Operations Support'!$C3654,'Operations Support'!$B3654)*$H3654</f>
        <v>0</v>
      </c>
      <c r="Z3654" s="23">
        <f ca="1">Y3654*'Cost Study'!$B$31</f>
        <v>0</v>
      </c>
      <c r="AA3654" s="23">
        <f ca="1">IF(A3654=10298,1.51,1)*IF($B3654&lt;3,$D3654*'Cost Study'!$B$32*OFFSET('Cost Study'!$B$7,'Operations Support'!$C3654,'Operations Support'!$B3654),0)</f>
        <v>0</v>
      </c>
      <c r="AB3654" s="24">
        <f ca="1">AA3654*'Cost Study'!$B$31</f>
        <v>0</v>
      </c>
      <c r="AC3654" s="23">
        <f ca="1">Y3654*'Cost Study'!$B$31</f>
        <v>0</v>
      </c>
      <c r="AD3654" s="24">
        <f ca="1">AA3654*'Cost Study'!$B$31</f>
        <v>0</v>
      </c>
      <c r="AE3654" s="377">
        <f t="shared" ca="1" si="868"/>
        <v>0</v>
      </c>
      <c r="AF3654" s="377">
        <f t="shared" ca="1" si="869"/>
        <v>0</v>
      </c>
      <c r="AH3654" s="688">
        <f>IFERROR($H3654/SUMIF($A:$A,$A3654,$H:$H)*SUMIF(Summary!$A$110:$A$186,$A3654,Summary!$P$110:$P$186),0)</f>
        <v>0</v>
      </c>
      <c r="AI3654" s="689">
        <f t="shared" ca="1" si="855"/>
        <v>0</v>
      </c>
      <c r="AJ3654" s="688">
        <f>IFERROR(H3654/SUMIF(A:A,A3654,H:H)*SUMIF(Summary!$A$110:$A$186,'Operations Support'!A3654,Summary!$Q$110:$Q$186),0)</f>
        <v>0</v>
      </c>
      <c r="AK3654" s="688">
        <f t="shared" ca="1" si="856"/>
        <v>0</v>
      </c>
      <c r="AM3654" s="688">
        <f>IFERROR($H3654/SUMIF($A:$A,$A3654,$H:$H)*SUMIF(Summary!$A$230:$A$266,$A3654,Summary!$P$230:$P$266),0)</f>
        <v>0</v>
      </c>
      <c r="AN3654" s="688">
        <f>IFERROR($H3654/SUMIF($A:$A,$A3654,$H:$H)*(SUMIF(Summary!$A$230:$A$266,$A3654,Summary!$L$230:$L$266)+SUMIF(Summary!$A$281:$A$317,$A3654,Summary!$L$281:$L$317))-AM3654,0)</f>
        <v>0</v>
      </c>
      <c r="AO3654" s="688">
        <f>IFERROR($H3654/SUMIF($A:$A,$A3654,$H:$H)*SUMIF(Summary!$A$230:$A$266,$A3654,Summary!$Q$230:$Q$266),0)</f>
        <v>0</v>
      </c>
      <c r="AP3654" s="688">
        <f>IFERROR($H3654/SUMIF($A:$A,$A3654,$H:$H)*(SUMIF(Summary!$A$230:$A$266,$A3654,Summary!$L$230:$L$266)+SUMIF(Summary!$A$281:$A$317,$A3654,Summary!$L$281:$L$317))-AO3654,0)</f>
        <v>0</v>
      </c>
      <c r="AQ3654" s="306"/>
      <c r="AR3654" s="688">
        <f t="shared" ca="1" si="857"/>
        <v>0</v>
      </c>
      <c r="AS3654" s="688">
        <f t="shared" ca="1" si="858"/>
        <v>0</v>
      </c>
    </row>
    <row r="3655" spans="1:45" x14ac:dyDescent="0.2">
      <c r="A3655" s="423">
        <v>42295</v>
      </c>
      <c r="B3655" s="424">
        <v>4</v>
      </c>
      <c r="C3655" s="425" t="s">
        <v>317</v>
      </c>
      <c r="D3655" s="422">
        <f t="shared" si="859"/>
        <v>0</v>
      </c>
      <c r="E3655" s="422">
        <f t="shared" si="860"/>
        <v>0</v>
      </c>
      <c r="F3655" s="422">
        <f t="shared" si="861"/>
        <v>0</v>
      </c>
      <c r="G3655" s="422">
        <f t="shared" si="862"/>
        <v>0</v>
      </c>
      <c r="H3655" s="22">
        <f t="shared" si="863"/>
        <v>0</v>
      </c>
      <c r="I3655" s="116">
        <v>0</v>
      </c>
      <c r="J3655" s="116">
        <v>0</v>
      </c>
      <c r="K3655" s="116">
        <v>0</v>
      </c>
      <c r="L3655" s="116">
        <v>0</v>
      </c>
      <c r="M3655" s="22">
        <f t="shared" si="864"/>
        <v>0</v>
      </c>
      <c r="N3655" s="116">
        <v>0</v>
      </c>
      <c r="O3655" s="116">
        <v>0</v>
      </c>
      <c r="P3655" s="116">
        <v>0</v>
      </c>
      <c r="Q3655" s="116">
        <v>0</v>
      </c>
      <c r="R3655" s="22">
        <f t="shared" si="865"/>
        <v>0</v>
      </c>
      <c r="S3655" s="116">
        <v>0</v>
      </c>
      <c r="T3655" s="116">
        <v>0</v>
      </c>
      <c r="U3655" s="116">
        <v>0</v>
      </c>
      <c r="V3655" s="116">
        <v>0</v>
      </c>
      <c r="W3655" s="22">
        <f t="shared" si="866"/>
        <v>0</v>
      </c>
      <c r="X3655" s="22">
        <f t="shared" si="867"/>
        <v>0</v>
      </c>
      <c r="Y3655" s="22">
        <f ca="1">OFFSET('Cost Study'!$B$7,'Operations Support'!$C3655,'Operations Support'!$B3655)*$H3655</f>
        <v>0</v>
      </c>
      <c r="Z3655" s="23">
        <f ca="1">Y3655*'Cost Study'!$B$31</f>
        <v>0</v>
      </c>
      <c r="AA3655" s="23">
        <f ca="1">IF(A3655=10298,1.51,1)*IF($B3655&lt;3,$D3655*'Cost Study'!$B$32*OFFSET('Cost Study'!$B$7,'Operations Support'!$C3655,'Operations Support'!$B3655),0)</f>
        <v>0</v>
      </c>
      <c r="AB3655" s="24">
        <f ca="1">AA3655*'Cost Study'!$B$31</f>
        <v>0</v>
      </c>
      <c r="AC3655" s="23">
        <f ca="1">Y3655*'Cost Study'!$B$31</f>
        <v>0</v>
      </c>
      <c r="AD3655" s="24">
        <f ca="1">AA3655*'Cost Study'!$B$31</f>
        <v>0</v>
      </c>
      <c r="AE3655" s="377">
        <f t="shared" ca="1" si="868"/>
        <v>0</v>
      </c>
      <c r="AF3655" s="377">
        <f t="shared" ca="1" si="869"/>
        <v>0</v>
      </c>
      <c r="AH3655" s="688">
        <f>IFERROR($H3655/SUMIF($A:$A,$A3655,$H:$H)*SUMIF(Summary!$A$110:$A$186,$A3655,Summary!$P$110:$P$186),0)</f>
        <v>0</v>
      </c>
      <c r="AI3655" s="689">
        <f t="shared" ca="1" si="855"/>
        <v>0</v>
      </c>
      <c r="AJ3655" s="688">
        <f>IFERROR(H3655/SUMIF(A:A,A3655,H:H)*SUMIF(Summary!$A$110:$A$186,'Operations Support'!A3655,Summary!$Q$110:$Q$186),0)</f>
        <v>0</v>
      </c>
      <c r="AK3655" s="688">
        <f t="shared" ca="1" si="856"/>
        <v>0</v>
      </c>
      <c r="AM3655" s="688">
        <f>IFERROR($H3655/SUMIF($A:$A,$A3655,$H:$H)*SUMIF(Summary!$A$230:$A$266,$A3655,Summary!$P$230:$P$266),0)</f>
        <v>0</v>
      </c>
      <c r="AN3655" s="688">
        <f>IFERROR($H3655/SUMIF($A:$A,$A3655,$H:$H)*(SUMIF(Summary!$A$230:$A$266,$A3655,Summary!$L$230:$L$266)+SUMIF(Summary!$A$281:$A$317,$A3655,Summary!$L$281:$L$317))-AM3655,0)</f>
        <v>0</v>
      </c>
      <c r="AO3655" s="688">
        <f>IFERROR($H3655/SUMIF($A:$A,$A3655,$H:$H)*SUMIF(Summary!$A$230:$A$266,$A3655,Summary!$Q$230:$Q$266),0)</f>
        <v>0</v>
      </c>
      <c r="AP3655" s="688">
        <f>IFERROR($H3655/SUMIF($A:$A,$A3655,$H:$H)*(SUMIF(Summary!$A$230:$A$266,$A3655,Summary!$L$230:$L$266)+SUMIF(Summary!$A$281:$A$317,$A3655,Summary!$L$281:$L$317))-AO3655,0)</f>
        <v>0</v>
      </c>
      <c r="AQ3655" s="306"/>
      <c r="AR3655" s="688">
        <f t="shared" ca="1" si="857"/>
        <v>0</v>
      </c>
      <c r="AS3655" s="688">
        <f t="shared" ca="1" si="858"/>
        <v>0</v>
      </c>
    </row>
    <row r="3656" spans="1:45" x14ac:dyDescent="0.2">
      <c r="A3656" s="423">
        <v>42295</v>
      </c>
      <c r="B3656" s="424">
        <v>4</v>
      </c>
      <c r="C3656" s="425" t="s">
        <v>318</v>
      </c>
      <c r="D3656" s="422">
        <f t="shared" si="859"/>
        <v>0</v>
      </c>
      <c r="E3656" s="422">
        <f t="shared" si="860"/>
        <v>0</v>
      </c>
      <c r="F3656" s="422">
        <f t="shared" si="861"/>
        <v>0</v>
      </c>
      <c r="G3656" s="422">
        <f t="shared" si="862"/>
        <v>0</v>
      </c>
      <c r="H3656" s="22">
        <f t="shared" si="863"/>
        <v>0</v>
      </c>
      <c r="I3656" s="116">
        <v>0</v>
      </c>
      <c r="J3656" s="116">
        <v>0</v>
      </c>
      <c r="K3656" s="116">
        <v>0</v>
      </c>
      <c r="L3656" s="116">
        <v>0</v>
      </c>
      <c r="M3656" s="22">
        <f t="shared" si="864"/>
        <v>0</v>
      </c>
      <c r="N3656" s="116">
        <v>0</v>
      </c>
      <c r="O3656" s="116">
        <v>0</v>
      </c>
      <c r="P3656" s="116">
        <v>0</v>
      </c>
      <c r="Q3656" s="116">
        <v>0</v>
      </c>
      <c r="R3656" s="22">
        <f t="shared" si="865"/>
        <v>0</v>
      </c>
      <c r="S3656" s="116">
        <v>0</v>
      </c>
      <c r="T3656" s="116">
        <v>0</v>
      </c>
      <c r="U3656" s="116">
        <v>0</v>
      </c>
      <c r="V3656" s="116">
        <v>0</v>
      </c>
      <c r="W3656" s="22">
        <f t="shared" si="866"/>
        <v>0</v>
      </c>
      <c r="X3656" s="22">
        <f t="shared" si="867"/>
        <v>0</v>
      </c>
      <c r="Y3656" s="22">
        <f ca="1">OFFSET('Cost Study'!$B$7,'Operations Support'!$C3656,'Operations Support'!$B3656)*$H3656</f>
        <v>0</v>
      </c>
      <c r="Z3656" s="23">
        <f ca="1">Y3656*'Cost Study'!$B$31</f>
        <v>0</v>
      </c>
      <c r="AA3656" s="23">
        <f ca="1">IF(A3656=10298,1.51,1)*IF($B3656&lt;3,$D3656*'Cost Study'!$B$32*OFFSET('Cost Study'!$B$7,'Operations Support'!$C3656,'Operations Support'!$B3656),0)</f>
        <v>0</v>
      </c>
      <c r="AB3656" s="24">
        <f ca="1">AA3656*'Cost Study'!$B$31</f>
        <v>0</v>
      </c>
      <c r="AC3656" s="23">
        <f ca="1">Y3656*'Cost Study'!$B$31</f>
        <v>0</v>
      </c>
      <c r="AD3656" s="24">
        <f ca="1">AA3656*'Cost Study'!$B$31</f>
        <v>0</v>
      </c>
      <c r="AE3656" s="377">
        <f t="shared" ca="1" si="868"/>
        <v>0</v>
      </c>
      <c r="AF3656" s="377">
        <f t="shared" ca="1" si="869"/>
        <v>0</v>
      </c>
      <c r="AH3656" s="688">
        <f>IFERROR($H3656/SUMIF($A:$A,$A3656,$H:$H)*SUMIF(Summary!$A$110:$A$186,$A3656,Summary!$P$110:$P$186),0)</f>
        <v>0</v>
      </c>
      <c r="AI3656" s="689">
        <f t="shared" ca="1" si="855"/>
        <v>0</v>
      </c>
      <c r="AJ3656" s="688">
        <f>IFERROR(H3656/SUMIF(A:A,A3656,H:H)*SUMIF(Summary!$A$110:$A$186,'Operations Support'!A3656,Summary!$Q$110:$Q$186),0)</f>
        <v>0</v>
      </c>
      <c r="AK3656" s="688">
        <f t="shared" ca="1" si="856"/>
        <v>0</v>
      </c>
      <c r="AM3656" s="688">
        <f>IFERROR($H3656/SUMIF($A:$A,$A3656,$H:$H)*SUMIF(Summary!$A$230:$A$266,$A3656,Summary!$P$230:$P$266),0)</f>
        <v>0</v>
      </c>
      <c r="AN3656" s="688">
        <f>IFERROR($H3656/SUMIF($A:$A,$A3656,$H:$H)*(SUMIF(Summary!$A$230:$A$266,$A3656,Summary!$L$230:$L$266)+SUMIF(Summary!$A$281:$A$317,$A3656,Summary!$L$281:$L$317))-AM3656,0)</f>
        <v>0</v>
      </c>
      <c r="AO3656" s="688">
        <f>IFERROR($H3656/SUMIF($A:$A,$A3656,$H:$H)*SUMIF(Summary!$A$230:$A$266,$A3656,Summary!$Q$230:$Q$266),0)</f>
        <v>0</v>
      </c>
      <c r="AP3656" s="688">
        <f>IFERROR($H3656/SUMIF($A:$A,$A3656,$H:$H)*(SUMIF(Summary!$A$230:$A$266,$A3656,Summary!$L$230:$L$266)+SUMIF(Summary!$A$281:$A$317,$A3656,Summary!$L$281:$L$317))-AO3656,0)</f>
        <v>0</v>
      </c>
      <c r="AQ3656" s="306"/>
      <c r="AR3656" s="688">
        <f t="shared" ca="1" si="857"/>
        <v>0</v>
      </c>
      <c r="AS3656" s="688">
        <f t="shared" ca="1" si="858"/>
        <v>0</v>
      </c>
    </row>
    <row r="3657" spans="1:45" x14ac:dyDescent="0.2">
      <c r="A3657" s="423">
        <v>42295</v>
      </c>
      <c r="B3657" s="424">
        <v>4</v>
      </c>
      <c r="C3657" s="425" t="s">
        <v>319</v>
      </c>
      <c r="D3657" s="422">
        <f t="shared" si="859"/>
        <v>0</v>
      </c>
      <c r="E3657" s="422">
        <f t="shared" si="860"/>
        <v>0</v>
      </c>
      <c r="F3657" s="422">
        <f t="shared" si="861"/>
        <v>0</v>
      </c>
      <c r="G3657" s="422">
        <f t="shared" si="862"/>
        <v>0</v>
      </c>
      <c r="H3657" s="22">
        <f t="shared" si="863"/>
        <v>0</v>
      </c>
      <c r="I3657" s="116">
        <v>0</v>
      </c>
      <c r="J3657" s="116">
        <v>0</v>
      </c>
      <c r="K3657" s="116">
        <v>0</v>
      </c>
      <c r="L3657" s="116">
        <v>0</v>
      </c>
      <c r="M3657" s="22">
        <f t="shared" si="864"/>
        <v>0</v>
      </c>
      <c r="N3657" s="116">
        <v>0</v>
      </c>
      <c r="O3657" s="116">
        <v>0</v>
      </c>
      <c r="P3657" s="116">
        <v>0</v>
      </c>
      <c r="Q3657" s="116">
        <v>0</v>
      </c>
      <c r="R3657" s="22">
        <f t="shared" si="865"/>
        <v>0</v>
      </c>
      <c r="S3657" s="116">
        <v>0</v>
      </c>
      <c r="T3657" s="116">
        <v>0</v>
      </c>
      <c r="U3657" s="116">
        <v>0</v>
      </c>
      <c r="V3657" s="116">
        <v>0</v>
      </c>
      <c r="W3657" s="22">
        <f t="shared" si="866"/>
        <v>0</v>
      </c>
      <c r="X3657" s="22">
        <f t="shared" si="867"/>
        <v>0</v>
      </c>
      <c r="Y3657" s="22">
        <f ca="1">OFFSET('Cost Study'!$B$7,'Operations Support'!$C3657,'Operations Support'!$B3657)*$H3657</f>
        <v>0</v>
      </c>
      <c r="Z3657" s="23">
        <f ca="1">Y3657*'Cost Study'!$B$31</f>
        <v>0</v>
      </c>
      <c r="AA3657" s="23">
        <f ca="1">IF(A3657=10298,1.51,1)*IF($B3657&lt;3,$D3657*'Cost Study'!$B$32*OFFSET('Cost Study'!$B$7,'Operations Support'!$C3657,'Operations Support'!$B3657),0)</f>
        <v>0</v>
      </c>
      <c r="AB3657" s="24">
        <f ca="1">AA3657*'Cost Study'!$B$31</f>
        <v>0</v>
      </c>
      <c r="AC3657" s="23">
        <f ca="1">Y3657*'Cost Study'!$B$31</f>
        <v>0</v>
      </c>
      <c r="AD3657" s="24">
        <f ca="1">AA3657*'Cost Study'!$B$31</f>
        <v>0</v>
      </c>
      <c r="AE3657" s="377">
        <f t="shared" ca="1" si="868"/>
        <v>0</v>
      </c>
      <c r="AF3657" s="377">
        <f t="shared" ca="1" si="869"/>
        <v>0</v>
      </c>
      <c r="AH3657" s="688">
        <f>IFERROR($H3657/SUMIF($A:$A,$A3657,$H:$H)*SUMIF(Summary!$A$110:$A$186,$A3657,Summary!$P$110:$P$186),0)</f>
        <v>0</v>
      </c>
      <c r="AI3657" s="689">
        <f t="shared" ca="1" si="855"/>
        <v>0</v>
      </c>
      <c r="AJ3657" s="688">
        <f>IFERROR(H3657/SUMIF(A:A,A3657,H:H)*SUMIF(Summary!$A$110:$A$186,'Operations Support'!A3657,Summary!$Q$110:$Q$186),0)</f>
        <v>0</v>
      </c>
      <c r="AK3657" s="688">
        <f t="shared" ca="1" si="856"/>
        <v>0</v>
      </c>
      <c r="AM3657" s="688">
        <f>IFERROR($H3657/SUMIF($A:$A,$A3657,$H:$H)*SUMIF(Summary!$A$230:$A$266,$A3657,Summary!$P$230:$P$266),0)</f>
        <v>0</v>
      </c>
      <c r="AN3657" s="688">
        <f>IFERROR($H3657/SUMIF($A:$A,$A3657,$H:$H)*(SUMIF(Summary!$A$230:$A$266,$A3657,Summary!$L$230:$L$266)+SUMIF(Summary!$A$281:$A$317,$A3657,Summary!$L$281:$L$317))-AM3657,0)</f>
        <v>0</v>
      </c>
      <c r="AO3657" s="688">
        <f>IFERROR($H3657/SUMIF($A:$A,$A3657,$H:$H)*SUMIF(Summary!$A$230:$A$266,$A3657,Summary!$Q$230:$Q$266),0)</f>
        <v>0</v>
      </c>
      <c r="AP3657" s="688">
        <f>IFERROR($H3657/SUMIF($A:$A,$A3657,$H:$H)*(SUMIF(Summary!$A$230:$A$266,$A3657,Summary!$L$230:$L$266)+SUMIF(Summary!$A$281:$A$317,$A3657,Summary!$L$281:$L$317))-AO3657,0)</f>
        <v>0</v>
      </c>
      <c r="AQ3657" s="306"/>
      <c r="AR3657" s="688">
        <f t="shared" ca="1" si="857"/>
        <v>0</v>
      </c>
      <c r="AS3657" s="688">
        <f t="shared" ca="1" si="858"/>
        <v>0</v>
      </c>
    </row>
    <row r="3658" spans="1:45" x14ac:dyDescent="0.2">
      <c r="A3658" s="423">
        <v>42295</v>
      </c>
      <c r="B3658" s="424">
        <v>4</v>
      </c>
      <c r="C3658" s="425" t="s">
        <v>320</v>
      </c>
      <c r="D3658" s="422">
        <f t="shared" si="859"/>
        <v>0</v>
      </c>
      <c r="E3658" s="422">
        <f t="shared" si="860"/>
        <v>0</v>
      </c>
      <c r="F3658" s="422">
        <f t="shared" si="861"/>
        <v>0</v>
      </c>
      <c r="G3658" s="422">
        <f t="shared" si="862"/>
        <v>0</v>
      </c>
      <c r="H3658" s="22">
        <f t="shared" si="863"/>
        <v>0</v>
      </c>
      <c r="I3658" s="116">
        <v>0</v>
      </c>
      <c r="J3658" s="116">
        <v>0</v>
      </c>
      <c r="K3658" s="116">
        <v>0</v>
      </c>
      <c r="L3658" s="116">
        <v>0</v>
      </c>
      <c r="M3658" s="22">
        <f t="shared" si="864"/>
        <v>0</v>
      </c>
      <c r="N3658" s="116">
        <v>0</v>
      </c>
      <c r="O3658" s="116">
        <v>0</v>
      </c>
      <c r="P3658" s="116">
        <v>0</v>
      </c>
      <c r="Q3658" s="116">
        <v>0</v>
      </c>
      <c r="R3658" s="22">
        <f t="shared" si="865"/>
        <v>0</v>
      </c>
      <c r="S3658" s="116">
        <v>0</v>
      </c>
      <c r="T3658" s="116">
        <v>0</v>
      </c>
      <c r="U3658" s="116">
        <v>0</v>
      </c>
      <c r="V3658" s="116">
        <v>0</v>
      </c>
      <c r="W3658" s="22">
        <f t="shared" si="866"/>
        <v>0</v>
      </c>
      <c r="X3658" s="22">
        <f t="shared" si="867"/>
        <v>0</v>
      </c>
      <c r="Y3658" s="22">
        <f ca="1">OFFSET('Cost Study'!$B$7,'Operations Support'!$C3658,'Operations Support'!$B3658)*$H3658</f>
        <v>0</v>
      </c>
      <c r="Z3658" s="23">
        <f ca="1">Y3658*'Cost Study'!$B$31</f>
        <v>0</v>
      </c>
      <c r="AA3658" s="23">
        <f ca="1">IF(A3658=10298,1.51,1)*IF($B3658&lt;3,$D3658*'Cost Study'!$B$32*OFFSET('Cost Study'!$B$7,'Operations Support'!$C3658,'Operations Support'!$B3658),0)</f>
        <v>0</v>
      </c>
      <c r="AB3658" s="24">
        <f ca="1">AA3658*'Cost Study'!$B$31</f>
        <v>0</v>
      </c>
      <c r="AC3658" s="23">
        <f ca="1">Y3658*'Cost Study'!$B$31</f>
        <v>0</v>
      </c>
      <c r="AD3658" s="24">
        <f ca="1">AA3658*'Cost Study'!$B$31</f>
        <v>0</v>
      </c>
      <c r="AE3658" s="377">
        <f t="shared" ca="1" si="868"/>
        <v>0</v>
      </c>
      <c r="AF3658" s="377">
        <f t="shared" ca="1" si="869"/>
        <v>0</v>
      </c>
      <c r="AH3658" s="688">
        <f>IFERROR($H3658/SUMIF($A:$A,$A3658,$H:$H)*SUMIF(Summary!$A$110:$A$186,$A3658,Summary!$P$110:$P$186),0)</f>
        <v>0</v>
      </c>
      <c r="AI3658" s="689">
        <f t="shared" ca="1" si="855"/>
        <v>0</v>
      </c>
      <c r="AJ3658" s="688">
        <f>IFERROR(H3658/SUMIF(A:A,A3658,H:H)*SUMIF(Summary!$A$110:$A$186,'Operations Support'!A3658,Summary!$Q$110:$Q$186),0)</f>
        <v>0</v>
      </c>
      <c r="AK3658" s="688">
        <f t="shared" ca="1" si="856"/>
        <v>0</v>
      </c>
      <c r="AM3658" s="688">
        <f>IFERROR($H3658/SUMIF($A:$A,$A3658,$H:$H)*SUMIF(Summary!$A$230:$A$266,$A3658,Summary!$P$230:$P$266),0)</f>
        <v>0</v>
      </c>
      <c r="AN3658" s="688">
        <f>IFERROR($H3658/SUMIF($A:$A,$A3658,$H:$H)*(SUMIF(Summary!$A$230:$A$266,$A3658,Summary!$L$230:$L$266)+SUMIF(Summary!$A$281:$A$317,$A3658,Summary!$L$281:$L$317))-AM3658,0)</f>
        <v>0</v>
      </c>
      <c r="AO3658" s="688">
        <f>IFERROR($H3658/SUMIF($A:$A,$A3658,$H:$H)*SUMIF(Summary!$A$230:$A$266,$A3658,Summary!$Q$230:$Q$266),0)</f>
        <v>0</v>
      </c>
      <c r="AP3658" s="688">
        <f>IFERROR($H3658/SUMIF($A:$A,$A3658,$H:$H)*(SUMIF(Summary!$A$230:$A$266,$A3658,Summary!$L$230:$L$266)+SUMIF(Summary!$A$281:$A$317,$A3658,Summary!$L$281:$L$317))-AO3658,0)</f>
        <v>0</v>
      </c>
      <c r="AQ3658" s="306"/>
      <c r="AR3658" s="688">
        <f t="shared" ca="1" si="857"/>
        <v>0</v>
      </c>
      <c r="AS3658" s="688">
        <f t="shared" ca="1" si="858"/>
        <v>0</v>
      </c>
    </row>
    <row r="3659" spans="1:45" x14ac:dyDescent="0.2">
      <c r="A3659" s="423">
        <v>42295</v>
      </c>
      <c r="B3659" s="424">
        <v>5</v>
      </c>
      <c r="C3659" s="425" t="s">
        <v>300</v>
      </c>
      <c r="D3659" s="422">
        <f t="shared" si="859"/>
        <v>0</v>
      </c>
      <c r="E3659" s="422">
        <f t="shared" si="860"/>
        <v>0</v>
      </c>
      <c r="F3659" s="422">
        <f t="shared" si="861"/>
        <v>0</v>
      </c>
      <c r="G3659" s="422">
        <f t="shared" si="862"/>
        <v>0</v>
      </c>
      <c r="H3659" s="22">
        <f t="shared" si="863"/>
        <v>0</v>
      </c>
      <c r="I3659" s="116">
        <v>0</v>
      </c>
      <c r="J3659" s="116">
        <v>0</v>
      </c>
      <c r="K3659" s="116">
        <v>0</v>
      </c>
      <c r="L3659" s="116">
        <v>0</v>
      </c>
      <c r="M3659" s="22">
        <f t="shared" si="864"/>
        <v>0</v>
      </c>
      <c r="N3659" s="116">
        <v>0</v>
      </c>
      <c r="O3659" s="116">
        <v>0</v>
      </c>
      <c r="P3659" s="116">
        <v>0</v>
      </c>
      <c r="Q3659" s="116">
        <v>0</v>
      </c>
      <c r="R3659" s="22">
        <f t="shared" si="865"/>
        <v>0</v>
      </c>
      <c r="S3659" s="116">
        <v>0</v>
      </c>
      <c r="T3659" s="116">
        <v>0</v>
      </c>
      <c r="U3659" s="116">
        <v>0</v>
      </c>
      <c r="V3659" s="116">
        <v>0</v>
      </c>
      <c r="W3659" s="22">
        <f t="shared" si="866"/>
        <v>0</v>
      </c>
      <c r="X3659" s="22">
        <f t="shared" si="867"/>
        <v>0</v>
      </c>
      <c r="Y3659" s="22">
        <f ca="1">OFFSET('Cost Study'!$B$7,'Operations Support'!$C3659,'Operations Support'!$B3659)*$H3659</f>
        <v>0</v>
      </c>
      <c r="Z3659" s="23">
        <f ca="1">Y3659*'Cost Study'!$B$31</f>
        <v>0</v>
      </c>
      <c r="AA3659" s="23">
        <f ca="1">IF(A3659=10298,1.51,1)*IF($B3659&lt;3,$D3659*'Cost Study'!$B$32*OFFSET('Cost Study'!$B$7,'Operations Support'!$C3659,'Operations Support'!$B3659),0)</f>
        <v>0</v>
      </c>
      <c r="AB3659" s="24">
        <f ca="1">AA3659*'Cost Study'!$B$31</f>
        <v>0</v>
      </c>
      <c r="AC3659" s="23">
        <f ca="1">Y3659*'Cost Study'!$B$31</f>
        <v>0</v>
      </c>
      <c r="AD3659" s="24">
        <f ca="1">AA3659*'Cost Study'!$B$31</f>
        <v>0</v>
      </c>
      <c r="AE3659" s="377">
        <f t="shared" ca="1" si="868"/>
        <v>0</v>
      </c>
      <c r="AF3659" s="377">
        <f t="shared" ca="1" si="869"/>
        <v>0</v>
      </c>
      <c r="AH3659" s="688">
        <f>IFERROR($H3659/SUMIF($A:$A,$A3659,$H:$H)*SUMIF(Summary!$A$110:$A$186,$A3659,Summary!$P$110:$P$186),0)</f>
        <v>0</v>
      </c>
      <c r="AI3659" s="689">
        <f t="shared" ca="1" si="855"/>
        <v>0</v>
      </c>
      <c r="AJ3659" s="688">
        <f>IFERROR(H3659/SUMIF(A:A,A3659,H:H)*SUMIF(Summary!$A$110:$A$186,'Operations Support'!A3659,Summary!$Q$110:$Q$186),0)</f>
        <v>0</v>
      </c>
      <c r="AK3659" s="688">
        <f t="shared" ca="1" si="856"/>
        <v>0</v>
      </c>
      <c r="AM3659" s="688">
        <f>IFERROR($H3659/SUMIF($A:$A,$A3659,$H:$H)*SUMIF(Summary!$A$230:$A$266,$A3659,Summary!$P$230:$P$266),0)</f>
        <v>0</v>
      </c>
      <c r="AN3659" s="688">
        <f>IFERROR($H3659/SUMIF($A:$A,$A3659,$H:$H)*(SUMIF(Summary!$A$230:$A$266,$A3659,Summary!$L$230:$L$266)+SUMIF(Summary!$A$281:$A$317,$A3659,Summary!$L$281:$L$317))-AM3659,0)</f>
        <v>0</v>
      </c>
      <c r="AO3659" s="688">
        <f>IFERROR($H3659/SUMIF($A:$A,$A3659,$H:$H)*SUMIF(Summary!$A$230:$A$266,$A3659,Summary!$Q$230:$Q$266),0)</f>
        <v>0</v>
      </c>
      <c r="AP3659" s="688">
        <f>IFERROR($H3659/SUMIF($A:$A,$A3659,$H:$H)*(SUMIF(Summary!$A$230:$A$266,$A3659,Summary!$L$230:$L$266)+SUMIF(Summary!$A$281:$A$317,$A3659,Summary!$L$281:$L$317))-AO3659,0)</f>
        <v>0</v>
      </c>
      <c r="AQ3659" s="306"/>
      <c r="AR3659" s="688">
        <f t="shared" ca="1" si="857"/>
        <v>0</v>
      </c>
      <c r="AS3659" s="688">
        <f t="shared" ca="1" si="858"/>
        <v>0</v>
      </c>
    </row>
    <row r="3660" spans="1:45" x14ac:dyDescent="0.2">
      <c r="A3660" s="423">
        <v>42295</v>
      </c>
      <c r="B3660" s="424">
        <v>5</v>
      </c>
      <c r="C3660" s="425" t="s">
        <v>301</v>
      </c>
      <c r="D3660" s="422">
        <f t="shared" si="859"/>
        <v>0</v>
      </c>
      <c r="E3660" s="422">
        <f t="shared" si="860"/>
        <v>0</v>
      </c>
      <c r="F3660" s="422">
        <f t="shared" si="861"/>
        <v>0</v>
      </c>
      <c r="G3660" s="422">
        <f t="shared" si="862"/>
        <v>0</v>
      </c>
      <c r="H3660" s="22">
        <f t="shared" si="863"/>
        <v>0</v>
      </c>
      <c r="I3660" s="116">
        <v>0</v>
      </c>
      <c r="J3660" s="116">
        <v>0</v>
      </c>
      <c r="K3660" s="116">
        <v>0</v>
      </c>
      <c r="L3660" s="116">
        <v>0</v>
      </c>
      <c r="M3660" s="22">
        <f t="shared" si="864"/>
        <v>0</v>
      </c>
      <c r="N3660" s="116">
        <v>0</v>
      </c>
      <c r="O3660" s="116">
        <v>0</v>
      </c>
      <c r="P3660" s="116">
        <v>0</v>
      </c>
      <c r="Q3660" s="116">
        <v>0</v>
      </c>
      <c r="R3660" s="22">
        <f t="shared" si="865"/>
        <v>0</v>
      </c>
      <c r="S3660" s="116">
        <v>0</v>
      </c>
      <c r="T3660" s="116">
        <v>0</v>
      </c>
      <c r="U3660" s="116">
        <v>0</v>
      </c>
      <c r="V3660" s="116">
        <v>0</v>
      </c>
      <c r="W3660" s="22">
        <f t="shared" si="866"/>
        <v>0</v>
      </c>
      <c r="X3660" s="22">
        <f t="shared" si="867"/>
        <v>0</v>
      </c>
      <c r="Y3660" s="22">
        <f ca="1">OFFSET('Cost Study'!$B$7,'Operations Support'!$C3660,'Operations Support'!$B3660)*$H3660</f>
        <v>0</v>
      </c>
      <c r="Z3660" s="23">
        <f ca="1">Y3660*'Cost Study'!$B$31</f>
        <v>0</v>
      </c>
      <c r="AA3660" s="23">
        <f ca="1">IF(A3660=10298,1.51,1)*IF($B3660&lt;3,$D3660*'Cost Study'!$B$32*OFFSET('Cost Study'!$B$7,'Operations Support'!$C3660,'Operations Support'!$B3660),0)</f>
        <v>0</v>
      </c>
      <c r="AB3660" s="24">
        <f ca="1">AA3660*'Cost Study'!$B$31</f>
        <v>0</v>
      </c>
      <c r="AC3660" s="23">
        <f ca="1">Y3660*'Cost Study'!$B$31</f>
        <v>0</v>
      </c>
      <c r="AD3660" s="24">
        <f ca="1">AA3660*'Cost Study'!$B$31</f>
        <v>0</v>
      </c>
      <c r="AE3660" s="377">
        <f t="shared" ca="1" si="868"/>
        <v>0</v>
      </c>
      <c r="AF3660" s="377">
        <f t="shared" ca="1" si="869"/>
        <v>0</v>
      </c>
      <c r="AH3660" s="688">
        <f>IFERROR($H3660/SUMIF($A:$A,$A3660,$H:$H)*SUMIF(Summary!$A$110:$A$186,$A3660,Summary!$P$110:$P$186),0)</f>
        <v>0</v>
      </c>
      <c r="AI3660" s="689">
        <f t="shared" ca="1" si="855"/>
        <v>0</v>
      </c>
      <c r="AJ3660" s="688">
        <f>IFERROR(H3660/SUMIF(A:A,A3660,H:H)*SUMIF(Summary!$A$110:$A$186,'Operations Support'!A3660,Summary!$Q$110:$Q$186),0)</f>
        <v>0</v>
      </c>
      <c r="AK3660" s="688">
        <f t="shared" ca="1" si="856"/>
        <v>0</v>
      </c>
      <c r="AM3660" s="688">
        <f>IFERROR($H3660/SUMIF($A:$A,$A3660,$H:$H)*SUMIF(Summary!$A$230:$A$266,$A3660,Summary!$P$230:$P$266),0)</f>
        <v>0</v>
      </c>
      <c r="AN3660" s="688">
        <f>IFERROR($H3660/SUMIF($A:$A,$A3660,$H:$H)*(SUMIF(Summary!$A$230:$A$266,$A3660,Summary!$L$230:$L$266)+SUMIF(Summary!$A$281:$A$317,$A3660,Summary!$L$281:$L$317))-AM3660,0)</f>
        <v>0</v>
      </c>
      <c r="AO3660" s="688">
        <f>IFERROR($H3660/SUMIF($A:$A,$A3660,$H:$H)*SUMIF(Summary!$A$230:$A$266,$A3660,Summary!$Q$230:$Q$266),0)</f>
        <v>0</v>
      </c>
      <c r="AP3660" s="688">
        <f>IFERROR($H3660/SUMIF($A:$A,$A3660,$H:$H)*(SUMIF(Summary!$A$230:$A$266,$A3660,Summary!$L$230:$L$266)+SUMIF(Summary!$A$281:$A$317,$A3660,Summary!$L$281:$L$317))-AO3660,0)</f>
        <v>0</v>
      </c>
      <c r="AQ3660" s="306"/>
      <c r="AR3660" s="688">
        <f t="shared" ca="1" si="857"/>
        <v>0</v>
      </c>
      <c r="AS3660" s="688">
        <f t="shared" ca="1" si="858"/>
        <v>0</v>
      </c>
    </row>
    <row r="3661" spans="1:45" x14ac:dyDescent="0.2">
      <c r="A3661" s="423">
        <v>42295</v>
      </c>
      <c r="B3661" s="424">
        <v>5</v>
      </c>
      <c r="C3661" s="425" t="s">
        <v>302</v>
      </c>
      <c r="D3661" s="422">
        <f t="shared" si="859"/>
        <v>0</v>
      </c>
      <c r="E3661" s="422">
        <f t="shared" si="860"/>
        <v>0</v>
      </c>
      <c r="F3661" s="422">
        <f t="shared" si="861"/>
        <v>0</v>
      </c>
      <c r="G3661" s="422">
        <f t="shared" si="862"/>
        <v>0</v>
      </c>
      <c r="H3661" s="22">
        <f t="shared" si="863"/>
        <v>0</v>
      </c>
      <c r="I3661" s="116">
        <v>0</v>
      </c>
      <c r="J3661" s="116">
        <v>0</v>
      </c>
      <c r="K3661" s="116">
        <v>0</v>
      </c>
      <c r="L3661" s="116">
        <v>0</v>
      </c>
      <c r="M3661" s="22">
        <f t="shared" si="864"/>
        <v>0</v>
      </c>
      <c r="N3661" s="116">
        <v>0</v>
      </c>
      <c r="O3661" s="116">
        <v>0</v>
      </c>
      <c r="P3661" s="116">
        <v>0</v>
      </c>
      <c r="Q3661" s="116">
        <v>0</v>
      </c>
      <c r="R3661" s="22">
        <f t="shared" si="865"/>
        <v>0</v>
      </c>
      <c r="S3661" s="116">
        <v>0</v>
      </c>
      <c r="T3661" s="116">
        <v>0</v>
      </c>
      <c r="U3661" s="116">
        <v>0</v>
      </c>
      <c r="V3661" s="116">
        <v>0</v>
      </c>
      <c r="W3661" s="22">
        <f t="shared" si="866"/>
        <v>0</v>
      </c>
      <c r="X3661" s="22">
        <f t="shared" si="867"/>
        <v>0</v>
      </c>
      <c r="Y3661" s="22">
        <f ca="1">OFFSET('Cost Study'!$B$7,'Operations Support'!$C3661,'Operations Support'!$B3661)*$H3661</f>
        <v>0</v>
      </c>
      <c r="Z3661" s="23">
        <f ca="1">Y3661*'Cost Study'!$B$31</f>
        <v>0</v>
      </c>
      <c r="AA3661" s="23">
        <f ca="1">IF(A3661=10298,1.51,1)*IF($B3661&lt;3,$D3661*'Cost Study'!$B$32*OFFSET('Cost Study'!$B$7,'Operations Support'!$C3661,'Operations Support'!$B3661),0)</f>
        <v>0</v>
      </c>
      <c r="AB3661" s="24">
        <f ca="1">AA3661*'Cost Study'!$B$31</f>
        <v>0</v>
      </c>
      <c r="AC3661" s="23">
        <f ca="1">Y3661*'Cost Study'!$B$31</f>
        <v>0</v>
      </c>
      <c r="AD3661" s="24">
        <f ca="1">AA3661*'Cost Study'!$B$31</f>
        <v>0</v>
      </c>
      <c r="AE3661" s="377">
        <f t="shared" ca="1" si="868"/>
        <v>0</v>
      </c>
      <c r="AF3661" s="377">
        <f t="shared" ca="1" si="869"/>
        <v>0</v>
      </c>
      <c r="AH3661" s="688">
        <f>IFERROR($H3661/SUMIF($A:$A,$A3661,$H:$H)*SUMIF(Summary!$A$110:$A$186,$A3661,Summary!$P$110:$P$186),0)</f>
        <v>0</v>
      </c>
      <c r="AI3661" s="689">
        <f t="shared" ca="1" si="855"/>
        <v>0</v>
      </c>
      <c r="AJ3661" s="688">
        <f>IFERROR(H3661/SUMIF(A:A,A3661,H:H)*SUMIF(Summary!$A$110:$A$186,'Operations Support'!A3661,Summary!$Q$110:$Q$186),0)</f>
        <v>0</v>
      </c>
      <c r="AK3661" s="688">
        <f t="shared" ca="1" si="856"/>
        <v>0</v>
      </c>
      <c r="AM3661" s="688">
        <f>IFERROR($H3661/SUMIF($A:$A,$A3661,$H:$H)*SUMIF(Summary!$A$230:$A$266,$A3661,Summary!$P$230:$P$266),0)</f>
        <v>0</v>
      </c>
      <c r="AN3661" s="688">
        <f>IFERROR($H3661/SUMIF($A:$A,$A3661,$H:$H)*(SUMIF(Summary!$A$230:$A$266,$A3661,Summary!$L$230:$L$266)+SUMIF(Summary!$A$281:$A$317,$A3661,Summary!$L$281:$L$317))-AM3661,0)</f>
        <v>0</v>
      </c>
      <c r="AO3661" s="688">
        <f>IFERROR($H3661/SUMIF($A:$A,$A3661,$H:$H)*SUMIF(Summary!$A$230:$A$266,$A3661,Summary!$Q$230:$Q$266),0)</f>
        <v>0</v>
      </c>
      <c r="AP3661" s="688">
        <f>IFERROR($H3661/SUMIF($A:$A,$A3661,$H:$H)*(SUMIF(Summary!$A$230:$A$266,$A3661,Summary!$L$230:$L$266)+SUMIF(Summary!$A$281:$A$317,$A3661,Summary!$L$281:$L$317))-AO3661,0)</f>
        <v>0</v>
      </c>
      <c r="AQ3661" s="306"/>
      <c r="AR3661" s="688">
        <f t="shared" ca="1" si="857"/>
        <v>0</v>
      </c>
      <c r="AS3661" s="688">
        <f t="shared" ca="1" si="858"/>
        <v>0</v>
      </c>
    </row>
    <row r="3662" spans="1:45" x14ac:dyDescent="0.2">
      <c r="A3662" s="423">
        <v>42295</v>
      </c>
      <c r="B3662" s="424">
        <v>5</v>
      </c>
      <c r="C3662" s="425" t="s">
        <v>303</v>
      </c>
      <c r="D3662" s="422">
        <f t="shared" si="859"/>
        <v>0</v>
      </c>
      <c r="E3662" s="422">
        <f t="shared" si="860"/>
        <v>0</v>
      </c>
      <c r="F3662" s="422">
        <f t="shared" si="861"/>
        <v>0</v>
      </c>
      <c r="G3662" s="422">
        <f t="shared" si="862"/>
        <v>0</v>
      </c>
      <c r="H3662" s="22">
        <f t="shared" si="863"/>
        <v>0</v>
      </c>
      <c r="I3662" s="116">
        <v>0</v>
      </c>
      <c r="J3662" s="116">
        <v>0</v>
      </c>
      <c r="K3662" s="116">
        <v>0</v>
      </c>
      <c r="L3662" s="116">
        <v>0</v>
      </c>
      <c r="M3662" s="22">
        <f t="shared" si="864"/>
        <v>0</v>
      </c>
      <c r="N3662" s="116">
        <v>0</v>
      </c>
      <c r="O3662" s="116">
        <v>0</v>
      </c>
      <c r="P3662" s="116">
        <v>0</v>
      </c>
      <c r="Q3662" s="116">
        <v>0</v>
      </c>
      <c r="R3662" s="22">
        <f t="shared" si="865"/>
        <v>0</v>
      </c>
      <c r="S3662" s="116">
        <v>0</v>
      </c>
      <c r="T3662" s="116">
        <v>0</v>
      </c>
      <c r="U3662" s="116">
        <v>0</v>
      </c>
      <c r="V3662" s="116">
        <v>0</v>
      </c>
      <c r="W3662" s="22">
        <f t="shared" si="866"/>
        <v>0</v>
      </c>
      <c r="X3662" s="22">
        <f t="shared" si="867"/>
        <v>0</v>
      </c>
      <c r="Y3662" s="22">
        <f ca="1">OFFSET('Cost Study'!$B$7,'Operations Support'!$C3662,'Operations Support'!$B3662)*$H3662</f>
        <v>0</v>
      </c>
      <c r="Z3662" s="23">
        <f ca="1">Y3662*'Cost Study'!$B$31</f>
        <v>0</v>
      </c>
      <c r="AA3662" s="23">
        <f ca="1">IF(A3662=10298,1.51,1)*IF($B3662&lt;3,$D3662*'Cost Study'!$B$32*OFFSET('Cost Study'!$B$7,'Operations Support'!$C3662,'Operations Support'!$B3662),0)</f>
        <v>0</v>
      </c>
      <c r="AB3662" s="24">
        <f ca="1">AA3662*'Cost Study'!$B$31</f>
        <v>0</v>
      </c>
      <c r="AC3662" s="23">
        <f ca="1">Y3662*'Cost Study'!$B$31</f>
        <v>0</v>
      </c>
      <c r="AD3662" s="24">
        <f ca="1">AA3662*'Cost Study'!$B$31</f>
        <v>0</v>
      </c>
      <c r="AE3662" s="377">
        <f t="shared" ca="1" si="868"/>
        <v>0</v>
      </c>
      <c r="AF3662" s="377">
        <f t="shared" ca="1" si="869"/>
        <v>0</v>
      </c>
      <c r="AH3662" s="688">
        <f>IFERROR($H3662/SUMIF($A:$A,$A3662,$H:$H)*SUMIF(Summary!$A$110:$A$186,$A3662,Summary!$P$110:$P$186),0)</f>
        <v>0</v>
      </c>
      <c r="AI3662" s="689">
        <f t="shared" ca="1" si="855"/>
        <v>0</v>
      </c>
      <c r="AJ3662" s="688">
        <f>IFERROR(H3662/SUMIF(A:A,A3662,H:H)*SUMIF(Summary!$A$110:$A$186,'Operations Support'!A3662,Summary!$Q$110:$Q$186),0)</f>
        <v>0</v>
      </c>
      <c r="AK3662" s="688">
        <f t="shared" ca="1" si="856"/>
        <v>0</v>
      </c>
      <c r="AM3662" s="688">
        <f>IFERROR($H3662/SUMIF($A:$A,$A3662,$H:$H)*SUMIF(Summary!$A$230:$A$266,$A3662,Summary!$P$230:$P$266),0)</f>
        <v>0</v>
      </c>
      <c r="AN3662" s="688">
        <f>IFERROR($H3662/SUMIF($A:$A,$A3662,$H:$H)*(SUMIF(Summary!$A$230:$A$266,$A3662,Summary!$L$230:$L$266)+SUMIF(Summary!$A$281:$A$317,$A3662,Summary!$L$281:$L$317))-AM3662,0)</f>
        <v>0</v>
      </c>
      <c r="AO3662" s="688">
        <f>IFERROR($H3662/SUMIF($A:$A,$A3662,$H:$H)*SUMIF(Summary!$A$230:$A$266,$A3662,Summary!$Q$230:$Q$266),0)</f>
        <v>0</v>
      </c>
      <c r="AP3662" s="688">
        <f>IFERROR($H3662/SUMIF($A:$A,$A3662,$H:$H)*(SUMIF(Summary!$A$230:$A$266,$A3662,Summary!$L$230:$L$266)+SUMIF(Summary!$A$281:$A$317,$A3662,Summary!$L$281:$L$317))-AO3662,0)</f>
        <v>0</v>
      </c>
      <c r="AQ3662" s="306"/>
      <c r="AR3662" s="688">
        <f t="shared" ca="1" si="857"/>
        <v>0</v>
      </c>
      <c r="AS3662" s="688">
        <f t="shared" ca="1" si="858"/>
        <v>0</v>
      </c>
    </row>
    <row r="3663" spans="1:45" x14ac:dyDescent="0.2">
      <c r="A3663" s="423">
        <v>42295</v>
      </c>
      <c r="B3663" s="424">
        <v>5</v>
      </c>
      <c r="C3663" s="425" t="s">
        <v>304</v>
      </c>
      <c r="D3663" s="422">
        <f t="shared" si="859"/>
        <v>0</v>
      </c>
      <c r="E3663" s="422">
        <f t="shared" si="860"/>
        <v>0</v>
      </c>
      <c r="F3663" s="422">
        <f t="shared" si="861"/>
        <v>0</v>
      </c>
      <c r="G3663" s="422">
        <f t="shared" si="862"/>
        <v>0</v>
      </c>
      <c r="H3663" s="22">
        <f t="shared" si="863"/>
        <v>0</v>
      </c>
      <c r="I3663" s="116">
        <v>0</v>
      </c>
      <c r="J3663" s="116">
        <v>0</v>
      </c>
      <c r="K3663" s="116">
        <v>0</v>
      </c>
      <c r="L3663" s="116">
        <v>0</v>
      </c>
      <c r="M3663" s="22">
        <f t="shared" si="864"/>
        <v>0</v>
      </c>
      <c r="N3663" s="116">
        <v>0</v>
      </c>
      <c r="O3663" s="116">
        <v>0</v>
      </c>
      <c r="P3663" s="116">
        <v>0</v>
      </c>
      <c r="Q3663" s="116">
        <v>0</v>
      </c>
      <c r="R3663" s="22">
        <f t="shared" si="865"/>
        <v>0</v>
      </c>
      <c r="S3663" s="116">
        <v>0</v>
      </c>
      <c r="T3663" s="116">
        <v>0</v>
      </c>
      <c r="U3663" s="116">
        <v>0</v>
      </c>
      <c r="V3663" s="116">
        <v>0</v>
      </c>
      <c r="W3663" s="22">
        <f t="shared" si="866"/>
        <v>0</v>
      </c>
      <c r="X3663" s="22">
        <f t="shared" si="867"/>
        <v>0</v>
      </c>
      <c r="Y3663" s="22">
        <f ca="1">OFFSET('Cost Study'!$B$7,'Operations Support'!$C3663,'Operations Support'!$B3663)*$H3663</f>
        <v>0</v>
      </c>
      <c r="Z3663" s="23">
        <f ca="1">Y3663*'Cost Study'!$B$31</f>
        <v>0</v>
      </c>
      <c r="AA3663" s="23">
        <f ca="1">IF(A3663=10298,1.51,1)*IF($B3663&lt;3,$D3663*'Cost Study'!$B$32*OFFSET('Cost Study'!$B$7,'Operations Support'!$C3663,'Operations Support'!$B3663),0)</f>
        <v>0</v>
      </c>
      <c r="AB3663" s="24">
        <f ca="1">AA3663*'Cost Study'!$B$31</f>
        <v>0</v>
      </c>
      <c r="AC3663" s="23">
        <f ca="1">Y3663*'Cost Study'!$B$31</f>
        <v>0</v>
      </c>
      <c r="AD3663" s="24">
        <f ca="1">AA3663*'Cost Study'!$B$31</f>
        <v>0</v>
      </c>
      <c r="AE3663" s="377">
        <f t="shared" ca="1" si="868"/>
        <v>0</v>
      </c>
      <c r="AF3663" s="377">
        <f t="shared" ca="1" si="869"/>
        <v>0</v>
      </c>
      <c r="AH3663" s="688">
        <f>IFERROR($H3663/SUMIF($A:$A,$A3663,$H:$H)*SUMIF(Summary!$A$110:$A$186,$A3663,Summary!$P$110:$P$186),0)</f>
        <v>0</v>
      </c>
      <c r="AI3663" s="689">
        <f t="shared" ca="1" si="855"/>
        <v>0</v>
      </c>
      <c r="AJ3663" s="688">
        <f>IFERROR(H3663/SUMIF(A:A,A3663,H:H)*SUMIF(Summary!$A$110:$A$186,'Operations Support'!A3663,Summary!$Q$110:$Q$186),0)</f>
        <v>0</v>
      </c>
      <c r="AK3663" s="688">
        <f t="shared" ca="1" si="856"/>
        <v>0</v>
      </c>
      <c r="AM3663" s="688">
        <f>IFERROR($H3663/SUMIF($A:$A,$A3663,$H:$H)*SUMIF(Summary!$A$230:$A$266,$A3663,Summary!$P$230:$P$266),0)</f>
        <v>0</v>
      </c>
      <c r="AN3663" s="688">
        <f>IFERROR($H3663/SUMIF($A:$A,$A3663,$H:$H)*(SUMIF(Summary!$A$230:$A$266,$A3663,Summary!$L$230:$L$266)+SUMIF(Summary!$A$281:$A$317,$A3663,Summary!$L$281:$L$317))-AM3663,0)</f>
        <v>0</v>
      </c>
      <c r="AO3663" s="688">
        <f>IFERROR($H3663/SUMIF($A:$A,$A3663,$H:$H)*SUMIF(Summary!$A$230:$A$266,$A3663,Summary!$Q$230:$Q$266),0)</f>
        <v>0</v>
      </c>
      <c r="AP3663" s="688">
        <f>IFERROR($H3663/SUMIF($A:$A,$A3663,$H:$H)*(SUMIF(Summary!$A$230:$A$266,$A3663,Summary!$L$230:$L$266)+SUMIF(Summary!$A$281:$A$317,$A3663,Summary!$L$281:$L$317))-AO3663,0)</f>
        <v>0</v>
      </c>
      <c r="AQ3663" s="306"/>
      <c r="AR3663" s="688">
        <f t="shared" ca="1" si="857"/>
        <v>0</v>
      </c>
      <c r="AS3663" s="688">
        <f t="shared" ca="1" si="858"/>
        <v>0</v>
      </c>
    </row>
    <row r="3664" spans="1:45" x14ac:dyDescent="0.2">
      <c r="A3664" s="423">
        <v>42295</v>
      </c>
      <c r="B3664" s="424">
        <v>5</v>
      </c>
      <c r="C3664" s="425" t="s">
        <v>305</v>
      </c>
      <c r="D3664" s="422">
        <f t="shared" si="859"/>
        <v>0</v>
      </c>
      <c r="E3664" s="422">
        <f t="shared" si="860"/>
        <v>0</v>
      </c>
      <c r="F3664" s="422">
        <f t="shared" si="861"/>
        <v>0</v>
      </c>
      <c r="G3664" s="422">
        <f t="shared" si="862"/>
        <v>0</v>
      </c>
      <c r="H3664" s="22">
        <f t="shared" si="863"/>
        <v>0</v>
      </c>
      <c r="I3664" s="116">
        <v>0</v>
      </c>
      <c r="J3664" s="116">
        <v>0</v>
      </c>
      <c r="K3664" s="116">
        <v>0</v>
      </c>
      <c r="L3664" s="116">
        <v>0</v>
      </c>
      <c r="M3664" s="22">
        <f t="shared" si="864"/>
        <v>0</v>
      </c>
      <c r="N3664" s="116">
        <v>0</v>
      </c>
      <c r="O3664" s="116">
        <v>0</v>
      </c>
      <c r="P3664" s="116">
        <v>0</v>
      </c>
      <c r="Q3664" s="116">
        <v>0</v>
      </c>
      <c r="R3664" s="22">
        <f t="shared" si="865"/>
        <v>0</v>
      </c>
      <c r="S3664" s="116">
        <v>0</v>
      </c>
      <c r="T3664" s="116">
        <v>0</v>
      </c>
      <c r="U3664" s="116">
        <v>0</v>
      </c>
      <c r="V3664" s="116">
        <v>0</v>
      </c>
      <c r="W3664" s="22">
        <f t="shared" si="866"/>
        <v>0</v>
      </c>
      <c r="X3664" s="22">
        <f t="shared" si="867"/>
        <v>0</v>
      </c>
      <c r="Y3664" s="22">
        <f ca="1">OFFSET('Cost Study'!$B$7,'Operations Support'!$C3664,'Operations Support'!$B3664)*$H3664</f>
        <v>0</v>
      </c>
      <c r="Z3664" s="23">
        <f ca="1">Y3664*'Cost Study'!$B$31</f>
        <v>0</v>
      </c>
      <c r="AA3664" s="23">
        <f ca="1">IF(A3664=10298,1.51,1)*IF($B3664&lt;3,$D3664*'Cost Study'!$B$32*OFFSET('Cost Study'!$B$7,'Operations Support'!$C3664,'Operations Support'!$B3664),0)</f>
        <v>0</v>
      </c>
      <c r="AB3664" s="24">
        <f ca="1">AA3664*'Cost Study'!$B$31</f>
        <v>0</v>
      </c>
      <c r="AC3664" s="23">
        <f ca="1">Y3664*'Cost Study'!$B$31</f>
        <v>0</v>
      </c>
      <c r="AD3664" s="24">
        <f ca="1">AA3664*'Cost Study'!$B$31</f>
        <v>0</v>
      </c>
      <c r="AE3664" s="377">
        <f t="shared" ca="1" si="868"/>
        <v>0</v>
      </c>
      <c r="AF3664" s="377">
        <f t="shared" ca="1" si="869"/>
        <v>0</v>
      </c>
      <c r="AH3664" s="688">
        <f>IFERROR($H3664/SUMIF($A:$A,$A3664,$H:$H)*SUMIF(Summary!$A$110:$A$186,$A3664,Summary!$P$110:$P$186),0)</f>
        <v>0</v>
      </c>
      <c r="AI3664" s="689">
        <f t="shared" ca="1" si="855"/>
        <v>0</v>
      </c>
      <c r="AJ3664" s="688">
        <f>IFERROR(H3664/SUMIF(A:A,A3664,H:H)*SUMIF(Summary!$A$110:$A$186,'Operations Support'!A3664,Summary!$Q$110:$Q$186),0)</f>
        <v>0</v>
      </c>
      <c r="AK3664" s="688">
        <f t="shared" ca="1" si="856"/>
        <v>0</v>
      </c>
      <c r="AM3664" s="688">
        <f>IFERROR($H3664/SUMIF($A:$A,$A3664,$H:$H)*SUMIF(Summary!$A$230:$A$266,$A3664,Summary!$P$230:$P$266),0)</f>
        <v>0</v>
      </c>
      <c r="AN3664" s="688">
        <f>IFERROR($H3664/SUMIF($A:$A,$A3664,$H:$H)*(SUMIF(Summary!$A$230:$A$266,$A3664,Summary!$L$230:$L$266)+SUMIF(Summary!$A$281:$A$317,$A3664,Summary!$L$281:$L$317))-AM3664,0)</f>
        <v>0</v>
      </c>
      <c r="AO3664" s="688">
        <f>IFERROR($H3664/SUMIF($A:$A,$A3664,$H:$H)*SUMIF(Summary!$A$230:$A$266,$A3664,Summary!$Q$230:$Q$266),0)</f>
        <v>0</v>
      </c>
      <c r="AP3664" s="688">
        <f>IFERROR($H3664/SUMIF($A:$A,$A3664,$H:$H)*(SUMIF(Summary!$A$230:$A$266,$A3664,Summary!$L$230:$L$266)+SUMIF(Summary!$A$281:$A$317,$A3664,Summary!$L$281:$L$317))-AO3664,0)</f>
        <v>0</v>
      </c>
      <c r="AQ3664" s="306"/>
      <c r="AR3664" s="688">
        <f t="shared" ca="1" si="857"/>
        <v>0</v>
      </c>
      <c r="AS3664" s="688">
        <f t="shared" ca="1" si="858"/>
        <v>0</v>
      </c>
    </row>
    <row r="3665" spans="1:45" x14ac:dyDescent="0.2">
      <c r="A3665" s="423">
        <v>42295</v>
      </c>
      <c r="B3665" s="424">
        <v>5</v>
      </c>
      <c r="C3665" s="425" t="s">
        <v>306</v>
      </c>
      <c r="D3665" s="422">
        <f t="shared" si="859"/>
        <v>0</v>
      </c>
      <c r="E3665" s="422">
        <f t="shared" si="860"/>
        <v>0</v>
      </c>
      <c r="F3665" s="422">
        <f t="shared" si="861"/>
        <v>0</v>
      </c>
      <c r="G3665" s="422">
        <f t="shared" si="862"/>
        <v>0</v>
      </c>
      <c r="H3665" s="22">
        <f t="shared" si="863"/>
        <v>0</v>
      </c>
      <c r="I3665" s="116">
        <v>0</v>
      </c>
      <c r="J3665" s="116">
        <v>0</v>
      </c>
      <c r="K3665" s="116">
        <v>0</v>
      </c>
      <c r="L3665" s="116">
        <v>0</v>
      </c>
      <c r="M3665" s="22">
        <f t="shared" si="864"/>
        <v>0</v>
      </c>
      <c r="N3665" s="116">
        <v>0</v>
      </c>
      <c r="O3665" s="116">
        <v>0</v>
      </c>
      <c r="P3665" s="116">
        <v>0</v>
      </c>
      <c r="Q3665" s="116">
        <v>0</v>
      </c>
      <c r="R3665" s="22">
        <f t="shared" si="865"/>
        <v>0</v>
      </c>
      <c r="S3665" s="116">
        <v>0</v>
      </c>
      <c r="T3665" s="116">
        <v>0</v>
      </c>
      <c r="U3665" s="116">
        <v>0</v>
      </c>
      <c r="V3665" s="116">
        <v>0</v>
      </c>
      <c r="W3665" s="22">
        <f t="shared" si="866"/>
        <v>0</v>
      </c>
      <c r="X3665" s="22">
        <f t="shared" si="867"/>
        <v>0</v>
      </c>
      <c r="Y3665" s="22">
        <f ca="1">OFFSET('Cost Study'!$B$7,'Operations Support'!$C3665,'Operations Support'!$B3665)*$H3665</f>
        <v>0</v>
      </c>
      <c r="Z3665" s="23">
        <f ca="1">Y3665*'Cost Study'!$B$31</f>
        <v>0</v>
      </c>
      <c r="AA3665" s="23">
        <f ca="1">IF(A3665=10298,1.51,1)*IF($B3665&lt;3,$D3665*'Cost Study'!$B$32*OFFSET('Cost Study'!$B$7,'Operations Support'!$C3665,'Operations Support'!$B3665),0)</f>
        <v>0</v>
      </c>
      <c r="AB3665" s="24">
        <f ca="1">AA3665*'Cost Study'!$B$31</f>
        <v>0</v>
      </c>
      <c r="AC3665" s="23">
        <f ca="1">Y3665*'Cost Study'!$B$31</f>
        <v>0</v>
      </c>
      <c r="AD3665" s="24">
        <f ca="1">AA3665*'Cost Study'!$B$31</f>
        <v>0</v>
      </c>
      <c r="AE3665" s="377">
        <f t="shared" ca="1" si="868"/>
        <v>0</v>
      </c>
      <c r="AF3665" s="377">
        <f t="shared" ca="1" si="869"/>
        <v>0</v>
      </c>
      <c r="AH3665" s="688">
        <f>IFERROR($H3665/SUMIF($A:$A,$A3665,$H:$H)*SUMIF(Summary!$A$110:$A$186,$A3665,Summary!$P$110:$P$186),0)</f>
        <v>0</v>
      </c>
      <c r="AI3665" s="689">
        <f t="shared" ca="1" si="855"/>
        <v>0</v>
      </c>
      <c r="AJ3665" s="688">
        <f>IFERROR(H3665/SUMIF(A:A,A3665,H:H)*SUMIF(Summary!$A$110:$A$186,'Operations Support'!A3665,Summary!$Q$110:$Q$186),0)</f>
        <v>0</v>
      </c>
      <c r="AK3665" s="688">
        <f t="shared" ca="1" si="856"/>
        <v>0</v>
      </c>
      <c r="AM3665" s="688">
        <f>IFERROR($H3665/SUMIF($A:$A,$A3665,$H:$H)*SUMIF(Summary!$A$230:$A$266,$A3665,Summary!$P$230:$P$266),0)</f>
        <v>0</v>
      </c>
      <c r="AN3665" s="688">
        <f>IFERROR($H3665/SUMIF($A:$A,$A3665,$H:$H)*(SUMIF(Summary!$A$230:$A$266,$A3665,Summary!$L$230:$L$266)+SUMIF(Summary!$A$281:$A$317,$A3665,Summary!$L$281:$L$317))-AM3665,0)</f>
        <v>0</v>
      </c>
      <c r="AO3665" s="688">
        <f>IFERROR($H3665/SUMIF($A:$A,$A3665,$H:$H)*SUMIF(Summary!$A$230:$A$266,$A3665,Summary!$Q$230:$Q$266),0)</f>
        <v>0</v>
      </c>
      <c r="AP3665" s="688">
        <f>IFERROR($H3665/SUMIF($A:$A,$A3665,$H:$H)*(SUMIF(Summary!$A$230:$A$266,$A3665,Summary!$L$230:$L$266)+SUMIF(Summary!$A$281:$A$317,$A3665,Summary!$L$281:$L$317))-AO3665,0)</f>
        <v>0</v>
      </c>
      <c r="AQ3665" s="306"/>
      <c r="AR3665" s="688">
        <f t="shared" ca="1" si="857"/>
        <v>0</v>
      </c>
      <c r="AS3665" s="688">
        <f t="shared" ca="1" si="858"/>
        <v>0</v>
      </c>
    </row>
    <row r="3666" spans="1:45" x14ac:dyDescent="0.2">
      <c r="A3666" s="423">
        <v>42295</v>
      </c>
      <c r="B3666" s="424">
        <v>5</v>
      </c>
      <c r="C3666" s="425" t="s">
        <v>307</v>
      </c>
      <c r="D3666" s="422">
        <f t="shared" si="859"/>
        <v>0</v>
      </c>
      <c r="E3666" s="422">
        <f t="shared" si="860"/>
        <v>0</v>
      </c>
      <c r="F3666" s="422">
        <f t="shared" si="861"/>
        <v>0</v>
      </c>
      <c r="G3666" s="422">
        <f t="shared" si="862"/>
        <v>0</v>
      </c>
      <c r="H3666" s="22">
        <f t="shared" si="863"/>
        <v>0</v>
      </c>
      <c r="I3666" s="116">
        <v>0</v>
      </c>
      <c r="J3666" s="116">
        <v>0</v>
      </c>
      <c r="K3666" s="116">
        <v>0</v>
      </c>
      <c r="L3666" s="116">
        <v>0</v>
      </c>
      <c r="M3666" s="22">
        <f t="shared" si="864"/>
        <v>0</v>
      </c>
      <c r="N3666" s="116">
        <v>0</v>
      </c>
      <c r="O3666" s="116">
        <v>0</v>
      </c>
      <c r="P3666" s="116">
        <v>0</v>
      </c>
      <c r="Q3666" s="116">
        <v>0</v>
      </c>
      <c r="R3666" s="22">
        <f t="shared" si="865"/>
        <v>0</v>
      </c>
      <c r="S3666" s="116">
        <v>0</v>
      </c>
      <c r="T3666" s="116">
        <v>0</v>
      </c>
      <c r="U3666" s="116">
        <v>0</v>
      </c>
      <c r="V3666" s="116">
        <v>0</v>
      </c>
      <c r="W3666" s="22">
        <f t="shared" si="866"/>
        <v>0</v>
      </c>
      <c r="X3666" s="22">
        <f t="shared" si="867"/>
        <v>0</v>
      </c>
      <c r="Y3666" s="22">
        <f ca="1">OFFSET('Cost Study'!$B$7,'Operations Support'!$C3666,'Operations Support'!$B3666)*$H3666</f>
        <v>0</v>
      </c>
      <c r="Z3666" s="23">
        <f ca="1">Y3666*'Cost Study'!$B$31</f>
        <v>0</v>
      </c>
      <c r="AA3666" s="23">
        <f ca="1">IF(A3666=10298,1.51,1)*IF($B3666&lt;3,$D3666*'Cost Study'!$B$32*OFFSET('Cost Study'!$B$7,'Operations Support'!$C3666,'Operations Support'!$B3666),0)</f>
        <v>0</v>
      </c>
      <c r="AB3666" s="24">
        <f ca="1">AA3666*'Cost Study'!$B$31</f>
        <v>0</v>
      </c>
      <c r="AC3666" s="23">
        <f ca="1">Y3666*'Cost Study'!$B$31</f>
        <v>0</v>
      </c>
      <c r="AD3666" s="24">
        <f ca="1">AA3666*'Cost Study'!$B$31</f>
        <v>0</v>
      </c>
      <c r="AE3666" s="377">
        <f t="shared" ca="1" si="868"/>
        <v>0</v>
      </c>
      <c r="AF3666" s="377">
        <f t="shared" ca="1" si="869"/>
        <v>0</v>
      </c>
      <c r="AH3666" s="688">
        <f>IFERROR($H3666/SUMIF($A:$A,$A3666,$H:$H)*SUMIF(Summary!$A$110:$A$186,$A3666,Summary!$P$110:$P$186),0)</f>
        <v>0</v>
      </c>
      <c r="AI3666" s="689">
        <f t="shared" ca="1" si="855"/>
        <v>0</v>
      </c>
      <c r="AJ3666" s="688">
        <f>IFERROR(H3666/SUMIF(A:A,A3666,H:H)*SUMIF(Summary!$A$110:$A$186,'Operations Support'!A3666,Summary!$Q$110:$Q$186),0)</f>
        <v>0</v>
      </c>
      <c r="AK3666" s="688">
        <f t="shared" ca="1" si="856"/>
        <v>0</v>
      </c>
      <c r="AM3666" s="688">
        <f>IFERROR($H3666/SUMIF($A:$A,$A3666,$H:$H)*SUMIF(Summary!$A$230:$A$266,$A3666,Summary!$P$230:$P$266),0)</f>
        <v>0</v>
      </c>
      <c r="AN3666" s="688">
        <f>IFERROR($H3666/SUMIF($A:$A,$A3666,$H:$H)*(SUMIF(Summary!$A$230:$A$266,$A3666,Summary!$L$230:$L$266)+SUMIF(Summary!$A$281:$A$317,$A3666,Summary!$L$281:$L$317))-AM3666,0)</f>
        <v>0</v>
      </c>
      <c r="AO3666" s="688">
        <f>IFERROR($H3666/SUMIF($A:$A,$A3666,$H:$H)*SUMIF(Summary!$A$230:$A$266,$A3666,Summary!$Q$230:$Q$266),0)</f>
        <v>0</v>
      </c>
      <c r="AP3666" s="688">
        <f>IFERROR($H3666/SUMIF($A:$A,$A3666,$H:$H)*(SUMIF(Summary!$A$230:$A$266,$A3666,Summary!$L$230:$L$266)+SUMIF(Summary!$A$281:$A$317,$A3666,Summary!$L$281:$L$317))-AO3666,0)</f>
        <v>0</v>
      </c>
      <c r="AQ3666" s="306"/>
      <c r="AR3666" s="688">
        <f t="shared" ca="1" si="857"/>
        <v>0</v>
      </c>
      <c r="AS3666" s="688">
        <f t="shared" ca="1" si="858"/>
        <v>0</v>
      </c>
    </row>
    <row r="3667" spans="1:45" x14ac:dyDescent="0.2">
      <c r="A3667" s="423">
        <v>42295</v>
      </c>
      <c r="B3667" s="424">
        <v>5</v>
      </c>
      <c r="C3667" s="425" t="s">
        <v>308</v>
      </c>
      <c r="D3667" s="422">
        <f t="shared" si="859"/>
        <v>0</v>
      </c>
      <c r="E3667" s="422">
        <f t="shared" si="860"/>
        <v>0</v>
      </c>
      <c r="F3667" s="422">
        <f t="shared" si="861"/>
        <v>0</v>
      </c>
      <c r="G3667" s="422">
        <f t="shared" si="862"/>
        <v>0</v>
      </c>
      <c r="H3667" s="22">
        <f t="shared" si="863"/>
        <v>0</v>
      </c>
      <c r="I3667" s="116">
        <v>0</v>
      </c>
      <c r="J3667" s="116">
        <v>0</v>
      </c>
      <c r="K3667" s="116">
        <v>0</v>
      </c>
      <c r="L3667" s="116">
        <v>0</v>
      </c>
      <c r="M3667" s="22">
        <f t="shared" si="864"/>
        <v>0</v>
      </c>
      <c r="N3667" s="116">
        <v>0</v>
      </c>
      <c r="O3667" s="116">
        <v>0</v>
      </c>
      <c r="P3667" s="116">
        <v>0</v>
      </c>
      <c r="Q3667" s="116">
        <v>0</v>
      </c>
      <c r="R3667" s="22">
        <f t="shared" si="865"/>
        <v>0</v>
      </c>
      <c r="S3667" s="116">
        <v>0</v>
      </c>
      <c r="T3667" s="116">
        <v>0</v>
      </c>
      <c r="U3667" s="116">
        <v>0</v>
      </c>
      <c r="V3667" s="116">
        <v>0</v>
      </c>
      <c r="W3667" s="22">
        <f t="shared" si="866"/>
        <v>0</v>
      </c>
      <c r="X3667" s="22">
        <f t="shared" si="867"/>
        <v>0</v>
      </c>
      <c r="Y3667" s="22">
        <f ca="1">OFFSET('Cost Study'!$B$7,'Operations Support'!$C3667,'Operations Support'!$B3667)*$H3667</f>
        <v>0</v>
      </c>
      <c r="Z3667" s="23">
        <f ca="1">Y3667*'Cost Study'!$B$31</f>
        <v>0</v>
      </c>
      <c r="AA3667" s="23">
        <f ca="1">IF(A3667=10298,1.51,1)*IF($B3667&lt;3,$D3667*'Cost Study'!$B$32*OFFSET('Cost Study'!$B$7,'Operations Support'!$C3667,'Operations Support'!$B3667),0)</f>
        <v>0</v>
      </c>
      <c r="AB3667" s="24">
        <f ca="1">AA3667*'Cost Study'!$B$31</f>
        <v>0</v>
      </c>
      <c r="AC3667" s="23">
        <f ca="1">Y3667*'Cost Study'!$B$31</f>
        <v>0</v>
      </c>
      <c r="AD3667" s="24">
        <f ca="1">AA3667*'Cost Study'!$B$31</f>
        <v>0</v>
      </c>
      <c r="AE3667" s="377">
        <f t="shared" ca="1" si="868"/>
        <v>0</v>
      </c>
      <c r="AF3667" s="377">
        <f t="shared" ca="1" si="869"/>
        <v>0</v>
      </c>
      <c r="AH3667" s="688">
        <f>IFERROR($H3667/SUMIF($A:$A,$A3667,$H:$H)*SUMIF(Summary!$A$110:$A$186,$A3667,Summary!$P$110:$P$186),0)</f>
        <v>0</v>
      </c>
      <c r="AI3667" s="689">
        <f t="shared" ca="1" si="855"/>
        <v>0</v>
      </c>
      <c r="AJ3667" s="688">
        <f>IFERROR(H3667/SUMIF(A:A,A3667,H:H)*SUMIF(Summary!$A$110:$A$186,'Operations Support'!A3667,Summary!$Q$110:$Q$186),0)</f>
        <v>0</v>
      </c>
      <c r="AK3667" s="688">
        <f t="shared" ca="1" si="856"/>
        <v>0</v>
      </c>
      <c r="AM3667" s="688">
        <f>IFERROR($H3667/SUMIF($A:$A,$A3667,$H:$H)*SUMIF(Summary!$A$230:$A$266,$A3667,Summary!$P$230:$P$266),0)</f>
        <v>0</v>
      </c>
      <c r="AN3667" s="688">
        <f>IFERROR($H3667/SUMIF($A:$A,$A3667,$H:$H)*(SUMIF(Summary!$A$230:$A$266,$A3667,Summary!$L$230:$L$266)+SUMIF(Summary!$A$281:$A$317,$A3667,Summary!$L$281:$L$317))-AM3667,0)</f>
        <v>0</v>
      </c>
      <c r="AO3667" s="688">
        <f>IFERROR($H3667/SUMIF($A:$A,$A3667,$H:$H)*SUMIF(Summary!$A$230:$A$266,$A3667,Summary!$Q$230:$Q$266),0)</f>
        <v>0</v>
      </c>
      <c r="AP3667" s="688">
        <f>IFERROR($H3667/SUMIF($A:$A,$A3667,$H:$H)*(SUMIF(Summary!$A$230:$A$266,$A3667,Summary!$L$230:$L$266)+SUMIF(Summary!$A$281:$A$317,$A3667,Summary!$L$281:$L$317))-AO3667,0)</f>
        <v>0</v>
      </c>
      <c r="AQ3667" s="306"/>
      <c r="AR3667" s="688">
        <f t="shared" ca="1" si="857"/>
        <v>0</v>
      </c>
      <c r="AS3667" s="688">
        <f t="shared" ca="1" si="858"/>
        <v>0</v>
      </c>
    </row>
    <row r="3668" spans="1:45" x14ac:dyDescent="0.2">
      <c r="A3668" s="423">
        <v>42295</v>
      </c>
      <c r="B3668" s="424">
        <v>5</v>
      </c>
      <c r="C3668" s="425" t="s">
        <v>309</v>
      </c>
      <c r="D3668" s="422">
        <f t="shared" si="859"/>
        <v>0</v>
      </c>
      <c r="E3668" s="422">
        <f t="shared" si="860"/>
        <v>0</v>
      </c>
      <c r="F3668" s="422">
        <f t="shared" si="861"/>
        <v>0</v>
      </c>
      <c r="G3668" s="422">
        <f t="shared" si="862"/>
        <v>0</v>
      </c>
      <c r="H3668" s="22">
        <f t="shared" si="863"/>
        <v>0</v>
      </c>
      <c r="I3668" s="116">
        <v>0</v>
      </c>
      <c r="J3668" s="116">
        <v>0</v>
      </c>
      <c r="K3668" s="116">
        <v>0</v>
      </c>
      <c r="L3668" s="116">
        <v>0</v>
      </c>
      <c r="M3668" s="22">
        <f t="shared" si="864"/>
        <v>0</v>
      </c>
      <c r="N3668" s="116">
        <v>0</v>
      </c>
      <c r="O3668" s="116">
        <v>0</v>
      </c>
      <c r="P3668" s="116">
        <v>0</v>
      </c>
      <c r="Q3668" s="116">
        <v>0</v>
      </c>
      <c r="R3668" s="22">
        <f t="shared" si="865"/>
        <v>0</v>
      </c>
      <c r="S3668" s="116">
        <v>0</v>
      </c>
      <c r="T3668" s="116">
        <v>0</v>
      </c>
      <c r="U3668" s="116">
        <v>0</v>
      </c>
      <c r="V3668" s="116">
        <v>0</v>
      </c>
      <c r="W3668" s="22">
        <f t="shared" si="866"/>
        <v>0</v>
      </c>
      <c r="X3668" s="22">
        <f t="shared" si="867"/>
        <v>0</v>
      </c>
      <c r="Y3668" s="22">
        <f ca="1">OFFSET('Cost Study'!$B$7,'Operations Support'!$C3668,'Operations Support'!$B3668)*$H3668</f>
        <v>0</v>
      </c>
      <c r="Z3668" s="23">
        <f ca="1">Y3668*'Cost Study'!$B$31</f>
        <v>0</v>
      </c>
      <c r="AA3668" s="23">
        <f ca="1">IF(A3668=10298,1.51,1)*IF($B3668&lt;3,$D3668*'Cost Study'!$B$32*OFFSET('Cost Study'!$B$7,'Operations Support'!$C3668,'Operations Support'!$B3668),0)</f>
        <v>0</v>
      </c>
      <c r="AB3668" s="24">
        <f ca="1">AA3668*'Cost Study'!$B$31</f>
        <v>0</v>
      </c>
      <c r="AC3668" s="23">
        <f ca="1">Y3668*'Cost Study'!$B$31</f>
        <v>0</v>
      </c>
      <c r="AD3668" s="24">
        <f ca="1">AA3668*'Cost Study'!$B$31</f>
        <v>0</v>
      </c>
      <c r="AE3668" s="377">
        <f t="shared" ca="1" si="868"/>
        <v>0</v>
      </c>
      <c r="AF3668" s="377">
        <f t="shared" ca="1" si="869"/>
        <v>0</v>
      </c>
      <c r="AH3668" s="688">
        <f>IFERROR($H3668/SUMIF($A:$A,$A3668,$H:$H)*SUMIF(Summary!$A$110:$A$186,$A3668,Summary!$P$110:$P$186),0)</f>
        <v>0</v>
      </c>
      <c r="AI3668" s="689">
        <f t="shared" ca="1" si="855"/>
        <v>0</v>
      </c>
      <c r="AJ3668" s="688">
        <f>IFERROR(H3668/SUMIF(A:A,A3668,H:H)*SUMIF(Summary!$A$110:$A$186,'Operations Support'!A3668,Summary!$Q$110:$Q$186),0)</f>
        <v>0</v>
      </c>
      <c r="AK3668" s="688">
        <f t="shared" ca="1" si="856"/>
        <v>0</v>
      </c>
      <c r="AM3668" s="688">
        <f>IFERROR($H3668/SUMIF($A:$A,$A3668,$H:$H)*SUMIF(Summary!$A$230:$A$266,$A3668,Summary!$P$230:$P$266),0)</f>
        <v>0</v>
      </c>
      <c r="AN3668" s="688">
        <f>IFERROR($H3668/SUMIF($A:$A,$A3668,$H:$H)*(SUMIF(Summary!$A$230:$A$266,$A3668,Summary!$L$230:$L$266)+SUMIF(Summary!$A$281:$A$317,$A3668,Summary!$L$281:$L$317))-AM3668,0)</f>
        <v>0</v>
      </c>
      <c r="AO3668" s="688">
        <f>IFERROR($H3668/SUMIF($A:$A,$A3668,$H:$H)*SUMIF(Summary!$A$230:$A$266,$A3668,Summary!$Q$230:$Q$266),0)</f>
        <v>0</v>
      </c>
      <c r="AP3668" s="688">
        <f>IFERROR($H3668/SUMIF($A:$A,$A3668,$H:$H)*(SUMIF(Summary!$A$230:$A$266,$A3668,Summary!$L$230:$L$266)+SUMIF(Summary!$A$281:$A$317,$A3668,Summary!$L$281:$L$317))-AO3668,0)</f>
        <v>0</v>
      </c>
      <c r="AQ3668" s="306"/>
      <c r="AR3668" s="688">
        <f t="shared" ca="1" si="857"/>
        <v>0</v>
      </c>
      <c r="AS3668" s="688">
        <f t="shared" ca="1" si="858"/>
        <v>0</v>
      </c>
    </row>
    <row r="3669" spans="1:45" x14ac:dyDescent="0.2">
      <c r="A3669" s="423">
        <v>42295</v>
      </c>
      <c r="B3669" s="424">
        <v>5</v>
      </c>
      <c r="C3669" s="425" t="s">
        <v>310</v>
      </c>
      <c r="D3669" s="422">
        <f t="shared" si="859"/>
        <v>0</v>
      </c>
      <c r="E3669" s="422">
        <f t="shared" si="860"/>
        <v>0</v>
      </c>
      <c r="F3669" s="422">
        <f t="shared" si="861"/>
        <v>0</v>
      </c>
      <c r="G3669" s="422">
        <f t="shared" si="862"/>
        <v>0</v>
      </c>
      <c r="H3669" s="22">
        <f t="shared" si="863"/>
        <v>0</v>
      </c>
      <c r="I3669" s="116">
        <v>0</v>
      </c>
      <c r="J3669" s="116">
        <v>0</v>
      </c>
      <c r="K3669" s="116">
        <v>0</v>
      </c>
      <c r="L3669" s="116">
        <v>0</v>
      </c>
      <c r="M3669" s="22">
        <f t="shared" si="864"/>
        <v>0</v>
      </c>
      <c r="N3669" s="116">
        <v>0</v>
      </c>
      <c r="O3669" s="116">
        <v>0</v>
      </c>
      <c r="P3669" s="116">
        <v>0</v>
      </c>
      <c r="Q3669" s="116">
        <v>0</v>
      </c>
      <c r="R3669" s="22">
        <f t="shared" si="865"/>
        <v>0</v>
      </c>
      <c r="S3669" s="116">
        <v>0</v>
      </c>
      <c r="T3669" s="116">
        <v>0</v>
      </c>
      <c r="U3669" s="116">
        <v>0</v>
      </c>
      <c r="V3669" s="116">
        <v>0</v>
      </c>
      <c r="W3669" s="22">
        <f t="shared" si="866"/>
        <v>0</v>
      </c>
      <c r="X3669" s="22">
        <f t="shared" si="867"/>
        <v>0</v>
      </c>
      <c r="Y3669" s="22">
        <f ca="1">OFFSET('Cost Study'!$B$7,'Operations Support'!$C3669,'Operations Support'!$B3669)*$H3669</f>
        <v>0</v>
      </c>
      <c r="Z3669" s="23">
        <f ca="1">Y3669*'Cost Study'!$B$31</f>
        <v>0</v>
      </c>
      <c r="AA3669" s="23">
        <f ca="1">IF(A3669=10298,1.51,1)*IF($B3669&lt;3,$D3669*'Cost Study'!$B$32*OFFSET('Cost Study'!$B$7,'Operations Support'!$C3669,'Operations Support'!$B3669),0)</f>
        <v>0</v>
      </c>
      <c r="AB3669" s="24">
        <f ca="1">AA3669*'Cost Study'!$B$31</f>
        <v>0</v>
      </c>
      <c r="AC3669" s="23">
        <f ca="1">Y3669*'Cost Study'!$B$31</f>
        <v>0</v>
      </c>
      <c r="AD3669" s="24">
        <f ca="1">AA3669*'Cost Study'!$B$31</f>
        <v>0</v>
      </c>
      <c r="AE3669" s="377">
        <f t="shared" ca="1" si="868"/>
        <v>0</v>
      </c>
      <c r="AF3669" s="377">
        <f t="shared" ca="1" si="869"/>
        <v>0</v>
      </c>
      <c r="AH3669" s="688">
        <f>IFERROR($H3669/SUMIF($A:$A,$A3669,$H:$H)*SUMIF(Summary!$A$110:$A$186,$A3669,Summary!$P$110:$P$186),0)</f>
        <v>0</v>
      </c>
      <c r="AI3669" s="689">
        <f t="shared" ca="1" si="855"/>
        <v>0</v>
      </c>
      <c r="AJ3669" s="688">
        <f>IFERROR(H3669/SUMIF(A:A,A3669,H:H)*SUMIF(Summary!$A$110:$A$186,'Operations Support'!A3669,Summary!$Q$110:$Q$186),0)</f>
        <v>0</v>
      </c>
      <c r="AK3669" s="688">
        <f t="shared" ca="1" si="856"/>
        <v>0</v>
      </c>
      <c r="AM3669" s="688">
        <f>IFERROR($H3669/SUMIF($A:$A,$A3669,$H:$H)*SUMIF(Summary!$A$230:$A$266,$A3669,Summary!$P$230:$P$266),0)</f>
        <v>0</v>
      </c>
      <c r="AN3669" s="688">
        <f>IFERROR($H3669/SUMIF($A:$A,$A3669,$H:$H)*(SUMIF(Summary!$A$230:$A$266,$A3669,Summary!$L$230:$L$266)+SUMIF(Summary!$A$281:$A$317,$A3669,Summary!$L$281:$L$317))-AM3669,0)</f>
        <v>0</v>
      </c>
      <c r="AO3669" s="688">
        <f>IFERROR($H3669/SUMIF($A:$A,$A3669,$H:$H)*SUMIF(Summary!$A$230:$A$266,$A3669,Summary!$Q$230:$Q$266),0)</f>
        <v>0</v>
      </c>
      <c r="AP3669" s="688">
        <f>IFERROR($H3669/SUMIF($A:$A,$A3669,$H:$H)*(SUMIF(Summary!$A$230:$A$266,$A3669,Summary!$L$230:$L$266)+SUMIF(Summary!$A$281:$A$317,$A3669,Summary!$L$281:$L$317))-AO3669,0)</f>
        <v>0</v>
      </c>
      <c r="AQ3669" s="306"/>
      <c r="AR3669" s="688">
        <f t="shared" ca="1" si="857"/>
        <v>0</v>
      </c>
      <c r="AS3669" s="688">
        <f t="shared" ca="1" si="858"/>
        <v>0</v>
      </c>
    </row>
    <row r="3670" spans="1:45" x14ac:dyDescent="0.2">
      <c r="A3670" s="423">
        <v>42295</v>
      </c>
      <c r="B3670" s="424">
        <v>5</v>
      </c>
      <c r="C3670" s="425" t="s">
        <v>311</v>
      </c>
      <c r="D3670" s="422">
        <f t="shared" si="859"/>
        <v>0</v>
      </c>
      <c r="E3670" s="422">
        <f t="shared" si="860"/>
        <v>0</v>
      </c>
      <c r="F3670" s="422">
        <f t="shared" si="861"/>
        <v>0</v>
      </c>
      <c r="G3670" s="422">
        <f t="shared" si="862"/>
        <v>0</v>
      </c>
      <c r="H3670" s="22">
        <f t="shared" si="863"/>
        <v>0</v>
      </c>
      <c r="I3670" s="116">
        <v>0</v>
      </c>
      <c r="J3670" s="116">
        <v>0</v>
      </c>
      <c r="K3670" s="116">
        <v>0</v>
      </c>
      <c r="L3670" s="116">
        <v>0</v>
      </c>
      <c r="M3670" s="22">
        <f t="shared" si="864"/>
        <v>0</v>
      </c>
      <c r="N3670" s="116">
        <v>0</v>
      </c>
      <c r="O3670" s="116">
        <v>0</v>
      </c>
      <c r="P3670" s="116">
        <v>0</v>
      </c>
      <c r="Q3670" s="116">
        <v>0</v>
      </c>
      <c r="R3670" s="22">
        <f t="shared" si="865"/>
        <v>0</v>
      </c>
      <c r="S3670" s="116">
        <v>0</v>
      </c>
      <c r="T3670" s="116">
        <v>0</v>
      </c>
      <c r="U3670" s="116">
        <v>0</v>
      </c>
      <c r="V3670" s="116">
        <v>0</v>
      </c>
      <c r="W3670" s="22">
        <f t="shared" si="866"/>
        <v>0</v>
      </c>
      <c r="X3670" s="22">
        <f t="shared" si="867"/>
        <v>0</v>
      </c>
      <c r="Y3670" s="22">
        <f ca="1">OFFSET('Cost Study'!$B$7,'Operations Support'!$C3670,'Operations Support'!$B3670)*$H3670</f>
        <v>0</v>
      </c>
      <c r="Z3670" s="23">
        <f ca="1">Y3670*'Cost Study'!$B$31</f>
        <v>0</v>
      </c>
      <c r="AA3670" s="23">
        <f ca="1">IF(A3670=10298,1.51,1)*IF($B3670&lt;3,$D3670*'Cost Study'!$B$32*OFFSET('Cost Study'!$B$7,'Operations Support'!$C3670,'Operations Support'!$B3670),0)</f>
        <v>0</v>
      </c>
      <c r="AB3670" s="24">
        <f ca="1">AA3670*'Cost Study'!$B$31</f>
        <v>0</v>
      </c>
      <c r="AC3670" s="23">
        <f ca="1">Y3670*'Cost Study'!$B$31</f>
        <v>0</v>
      </c>
      <c r="AD3670" s="24">
        <f ca="1">AA3670*'Cost Study'!$B$31</f>
        <v>0</v>
      </c>
      <c r="AE3670" s="377">
        <f t="shared" ca="1" si="868"/>
        <v>0</v>
      </c>
      <c r="AF3670" s="377">
        <f t="shared" ca="1" si="869"/>
        <v>0</v>
      </c>
      <c r="AH3670" s="688">
        <f>IFERROR($H3670/SUMIF($A:$A,$A3670,$H:$H)*SUMIF(Summary!$A$110:$A$186,$A3670,Summary!$P$110:$P$186),0)</f>
        <v>0</v>
      </c>
      <c r="AI3670" s="689">
        <f t="shared" ca="1" si="855"/>
        <v>0</v>
      </c>
      <c r="AJ3670" s="688">
        <f>IFERROR(H3670/SUMIF(A:A,A3670,H:H)*SUMIF(Summary!$A$110:$A$186,'Operations Support'!A3670,Summary!$Q$110:$Q$186),0)</f>
        <v>0</v>
      </c>
      <c r="AK3670" s="688">
        <f t="shared" ca="1" si="856"/>
        <v>0</v>
      </c>
      <c r="AM3670" s="688">
        <f>IFERROR($H3670/SUMIF($A:$A,$A3670,$H:$H)*SUMIF(Summary!$A$230:$A$266,$A3670,Summary!$P$230:$P$266),0)</f>
        <v>0</v>
      </c>
      <c r="AN3670" s="688">
        <f>IFERROR($H3670/SUMIF($A:$A,$A3670,$H:$H)*(SUMIF(Summary!$A$230:$A$266,$A3670,Summary!$L$230:$L$266)+SUMIF(Summary!$A$281:$A$317,$A3670,Summary!$L$281:$L$317))-AM3670,0)</f>
        <v>0</v>
      </c>
      <c r="AO3670" s="688">
        <f>IFERROR($H3670/SUMIF($A:$A,$A3670,$H:$H)*SUMIF(Summary!$A$230:$A$266,$A3670,Summary!$Q$230:$Q$266),0)</f>
        <v>0</v>
      </c>
      <c r="AP3670" s="688">
        <f>IFERROR($H3670/SUMIF($A:$A,$A3670,$H:$H)*(SUMIF(Summary!$A$230:$A$266,$A3670,Summary!$L$230:$L$266)+SUMIF(Summary!$A$281:$A$317,$A3670,Summary!$L$281:$L$317))-AO3670,0)</f>
        <v>0</v>
      </c>
      <c r="AQ3670" s="306"/>
      <c r="AR3670" s="688">
        <f t="shared" ca="1" si="857"/>
        <v>0</v>
      </c>
      <c r="AS3670" s="688">
        <f t="shared" ca="1" si="858"/>
        <v>0</v>
      </c>
    </row>
    <row r="3671" spans="1:45" x14ac:dyDescent="0.2">
      <c r="A3671" s="423">
        <v>42295</v>
      </c>
      <c r="B3671" s="424">
        <v>5</v>
      </c>
      <c r="C3671" s="425" t="s">
        <v>312</v>
      </c>
      <c r="D3671" s="422">
        <f t="shared" si="859"/>
        <v>0</v>
      </c>
      <c r="E3671" s="422">
        <f t="shared" si="860"/>
        <v>0</v>
      </c>
      <c r="F3671" s="422">
        <f t="shared" si="861"/>
        <v>0</v>
      </c>
      <c r="G3671" s="422">
        <f t="shared" si="862"/>
        <v>0</v>
      </c>
      <c r="H3671" s="22">
        <f t="shared" si="863"/>
        <v>0</v>
      </c>
      <c r="I3671" s="116">
        <v>0</v>
      </c>
      <c r="J3671" s="116">
        <v>0</v>
      </c>
      <c r="K3671" s="116">
        <v>0</v>
      </c>
      <c r="L3671" s="116">
        <v>0</v>
      </c>
      <c r="M3671" s="22">
        <f t="shared" si="864"/>
        <v>0</v>
      </c>
      <c r="N3671" s="116">
        <v>0</v>
      </c>
      <c r="O3671" s="116">
        <v>0</v>
      </c>
      <c r="P3671" s="116">
        <v>0</v>
      </c>
      <c r="Q3671" s="116">
        <v>0</v>
      </c>
      <c r="R3671" s="22">
        <f t="shared" si="865"/>
        <v>0</v>
      </c>
      <c r="S3671" s="116">
        <v>0</v>
      </c>
      <c r="T3671" s="116">
        <v>0</v>
      </c>
      <c r="U3671" s="116">
        <v>0</v>
      </c>
      <c r="V3671" s="116">
        <v>0</v>
      </c>
      <c r="W3671" s="22">
        <f t="shared" si="866"/>
        <v>0</v>
      </c>
      <c r="X3671" s="22">
        <f t="shared" si="867"/>
        <v>0</v>
      </c>
      <c r="Y3671" s="22">
        <f ca="1">OFFSET('Cost Study'!$B$7,'Operations Support'!$C3671,'Operations Support'!$B3671)*$H3671</f>
        <v>0</v>
      </c>
      <c r="Z3671" s="23">
        <f ca="1">Y3671*'Cost Study'!$B$31</f>
        <v>0</v>
      </c>
      <c r="AA3671" s="23">
        <f ca="1">IF(A3671=10298,1.51,1)*IF($B3671&lt;3,$D3671*'Cost Study'!$B$32*OFFSET('Cost Study'!$B$7,'Operations Support'!$C3671,'Operations Support'!$B3671),0)</f>
        <v>0</v>
      </c>
      <c r="AB3671" s="24">
        <f ca="1">AA3671*'Cost Study'!$B$31</f>
        <v>0</v>
      </c>
      <c r="AC3671" s="23">
        <f ca="1">Y3671*'Cost Study'!$B$31</f>
        <v>0</v>
      </c>
      <c r="AD3671" s="24">
        <f ca="1">AA3671*'Cost Study'!$B$31</f>
        <v>0</v>
      </c>
      <c r="AE3671" s="377">
        <f t="shared" ca="1" si="868"/>
        <v>0</v>
      </c>
      <c r="AF3671" s="377">
        <f t="shared" ca="1" si="869"/>
        <v>0</v>
      </c>
      <c r="AH3671" s="688">
        <f>IFERROR($H3671/SUMIF($A:$A,$A3671,$H:$H)*SUMIF(Summary!$A$110:$A$186,$A3671,Summary!$P$110:$P$186),0)</f>
        <v>0</v>
      </c>
      <c r="AI3671" s="689">
        <f t="shared" ca="1" si="855"/>
        <v>0</v>
      </c>
      <c r="AJ3671" s="688">
        <f>IFERROR(H3671/SUMIF(A:A,A3671,H:H)*SUMIF(Summary!$A$110:$A$186,'Operations Support'!A3671,Summary!$Q$110:$Q$186),0)</f>
        <v>0</v>
      </c>
      <c r="AK3671" s="688">
        <f t="shared" ca="1" si="856"/>
        <v>0</v>
      </c>
      <c r="AM3671" s="688">
        <f>IFERROR($H3671/SUMIF($A:$A,$A3671,$H:$H)*SUMIF(Summary!$A$230:$A$266,$A3671,Summary!$P$230:$P$266),0)</f>
        <v>0</v>
      </c>
      <c r="AN3671" s="688">
        <f>IFERROR($H3671/SUMIF($A:$A,$A3671,$H:$H)*(SUMIF(Summary!$A$230:$A$266,$A3671,Summary!$L$230:$L$266)+SUMIF(Summary!$A$281:$A$317,$A3671,Summary!$L$281:$L$317))-AM3671,0)</f>
        <v>0</v>
      </c>
      <c r="AO3671" s="688">
        <f>IFERROR($H3671/SUMIF($A:$A,$A3671,$H:$H)*SUMIF(Summary!$A$230:$A$266,$A3671,Summary!$Q$230:$Q$266),0)</f>
        <v>0</v>
      </c>
      <c r="AP3671" s="688">
        <f>IFERROR($H3671/SUMIF($A:$A,$A3671,$H:$H)*(SUMIF(Summary!$A$230:$A$266,$A3671,Summary!$L$230:$L$266)+SUMIF(Summary!$A$281:$A$317,$A3671,Summary!$L$281:$L$317))-AO3671,0)</f>
        <v>0</v>
      </c>
      <c r="AQ3671" s="306"/>
      <c r="AR3671" s="688">
        <f t="shared" ca="1" si="857"/>
        <v>0</v>
      </c>
      <c r="AS3671" s="688">
        <f t="shared" ca="1" si="858"/>
        <v>0</v>
      </c>
    </row>
    <row r="3672" spans="1:45" x14ac:dyDescent="0.2">
      <c r="A3672" s="423">
        <v>42295</v>
      </c>
      <c r="B3672" s="424">
        <v>5</v>
      </c>
      <c r="C3672" s="425" t="s">
        <v>313</v>
      </c>
      <c r="D3672" s="422">
        <f t="shared" si="859"/>
        <v>0</v>
      </c>
      <c r="E3672" s="422">
        <f t="shared" si="860"/>
        <v>0</v>
      </c>
      <c r="F3672" s="422">
        <f t="shared" si="861"/>
        <v>0</v>
      </c>
      <c r="G3672" s="422">
        <f t="shared" si="862"/>
        <v>0</v>
      </c>
      <c r="H3672" s="22">
        <f t="shared" si="863"/>
        <v>0</v>
      </c>
      <c r="I3672" s="116">
        <v>0</v>
      </c>
      <c r="J3672" s="116">
        <v>0</v>
      </c>
      <c r="K3672" s="116">
        <v>0</v>
      </c>
      <c r="L3672" s="116">
        <v>0</v>
      </c>
      <c r="M3672" s="22">
        <f t="shared" si="864"/>
        <v>0</v>
      </c>
      <c r="N3672" s="116">
        <v>0</v>
      </c>
      <c r="O3672" s="116">
        <v>0</v>
      </c>
      <c r="P3672" s="116">
        <v>0</v>
      </c>
      <c r="Q3672" s="116">
        <v>0</v>
      </c>
      <c r="R3672" s="22">
        <f t="shared" si="865"/>
        <v>0</v>
      </c>
      <c r="S3672" s="116">
        <v>0</v>
      </c>
      <c r="T3672" s="116">
        <v>0</v>
      </c>
      <c r="U3672" s="116">
        <v>0</v>
      </c>
      <c r="V3672" s="116">
        <v>0</v>
      </c>
      <c r="W3672" s="22">
        <f t="shared" si="866"/>
        <v>0</v>
      </c>
      <c r="X3672" s="22">
        <f t="shared" si="867"/>
        <v>0</v>
      </c>
      <c r="Y3672" s="22">
        <f ca="1">OFFSET('Cost Study'!$B$7,'Operations Support'!$C3672,'Operations Support'!$B3672)*$H3672</f>
        <v>0</v>
      </c>
      <c r="Z3672" s="23">
        <f ca="1">Y3672*'Cost Study'!$B$31</f>
        <v>0</v>
      </c>
      <c r="AA3672" s="23">
        <f ca="1">IF(A3672=10298,1.51,1)*IF($B3672&lt;3,$D3672*'Cost Study'!$B$32*OFFSET('Cost Study'!$B$7,'Operations Support'!$C3672,'Operations Support'!$B3672),0)</f>
        <v>0</v>
      </c>
      <c r="AB3672" s="24">
        <f ca="1">AA3672*'Cost Study'!$B$31</f>
        <v>0</v>
      </c>
      <c r="AC3672" s="23">
        <f ca="1">Y3672*'Cost Study'!$B$31</f>
        <v>0</v>
      </c>
      <c r="AD3672" s="24">
        <f ca="1">AA3672*'Cost Study'!$B$31</f>
        <v>0</v>
      </c>
      <c r="AE3672" s="377">
        <f t="shared" ca="1" si="868"/>
        <v>0</v>
      </c>
      <c r="AF3672" s="377">
        <f t="shared" ca="1" si="869"/>
        <v>0</v>
      </c>
      <c r="AH3672" s="688">
        <f>IFERROR($H3672/SUMIF($A:$A,$A3672,$H:$H)*SUMIF(Summary!$A$110:$A$186,$A3672,Summary!$P$110:$P$186),0)</f>
        <v>0</v>
      </c>
      <c r="AI3672" s="689">
        <f t="shared" ca="1" si="855"/>
        <v>0</v>
      </c>
      <c r="AJ3672" s="688">
        <f>IFERROR(H3672/SUMIF(A:A,A3672,H:H)*SUMIF(Summary!$A$110:$A$186,'Operations Support'!A3672,Summary!$Q$110:$Q$186),0)</f>
        <v>0</v>
      </c>
      <c r="AK3672" s="688">
        <f t="shared" ca="1" si="856"/>
        <v>0</v>
      </c>
      <c r="AM3672" s="688">
        <f>IFERROR($H3672/SUMIF($A:$A,$A3672,$H:$H)*SUMIF(Summary!$A$230:$A$266,$A3672,Summary!$P$230:$P$266),0)</f>
        <v>0</v>
      </c>
      <c r="AN3672" s="688">
        <f>IFERROR($H3672/SUMIF($A:$A,$A3672,$H:$H)*(SUMIF(Summary!$A$230:$A$266,$A3672,Summary!$L$230:$L$266)+SUMIF(Summary!$A$281:$A$317,$A3672,Summary!$L$281:$L$317))-AM3672,0)</f>
        <v>0</v>
      </c>
      <c r="AO3672" s="688">
        <f>IFERROR($H3672/SUMIF($A:$A,$A3672,$H:$H)*SUMIF(Summary!$A$230:$A$266,$A3672,Summary!$Q$230:$Q$266),0)</f>
        <v>0</v>
      </c>
      <c r="AP3672" s="688">
        <f>IFERROR($H3672/SUMIF($A:$A,$A3672,$H:$H)*(SUMIF(Summary!$A$230:$A$266,$A3672,Summary!$L$230:$L$266)+SUMIF(Summary!$A$281:$A$317,$A3672,Summary!$L$281:$L$317))-AO3672,0)</f>
        <v>0</v>
      </c>
      <c r="AQ3672" s="306"/>
      <c r="AR3672" s="688">
        <f t="shared" ca="1" si="857"/>
        <v>0</v>
      </c>
      <c r="AS3672" s="688">
        <f t="shared" ca="1" si="858"/>
        <v>0</v>
      </c>
    </row>
    <row r="3673" spans="1:45" x14ac:dyDescent="0.2">
      <c r="A3673" s="423">
        <v>42295</v>
      </c>
      <c r="B3673" s="424">
        <v>5</v>
      </c>
      <c r="C3673" s="425" t="s">
        <v>314</v>
      </c>
      <c r="D3673" s="422">
        <f t="shared" si="859"/>
        <v>0</v>
      </c>
      <c r="E3673" s="422">
        <f t="shared" si="860"/>
        <v>0</v>
      </c>
      <c r="F3673" s="422">
        <f t="shared" si="861"/>
        <v>0</v>
      </c>
      <c r="G3673" s="422">
        <f t="shared" si="862"/>
        <v>0</v>
      </c>
      <c r="H3673" s="22">
        <f t="shared" si="863"/>
        <v>0</v>
      </c>
      <c r="I3673" s="116">
        <v>0</v>
      </c>
      <c r="J3673" s="116">
        <v>0</v>
      </c>
      <c r="K3673" s="116">
        <v>0</v>
      </c>
      <c r="L3673" s="116">
        <v>0</v>
      </c>
      <c r="M3673" s="22">
        <f t="shared" si="864"/>
        <v>0</v>
      </c>
      <c r="N3673" s="116">
        <v>0</v>
      </c>
      <c r="O3673" s="116">
        <v>0</v>
      </c>
      <c r="P3673" s="116">
        <v>0</v>
      </c>
      <c r="Q3673" s="116">
        <v>0</v>
      </c>
      <c r="R3673" s="22">
        <f t="shared" si="865"/>
        <v>0</v>
      </c>
      <c r="S3673" s="116">
        <v>0</v>
      </c>
      <c r="T3673" s="116">
        <v>0</v>
      </c>
      <c r="U3673" s="116">
        <v>0</v>
      </c>
      <c r="V3673" s="116">
        <v>0</v>
      </c>
      <c r="W3673" s="22">
        <f t="shared" si="866"/>
        <v>0</v>
      </c>
      <c r="X3673" s="22">
        <f t="shared" si="867"/>
        <v>0</v>
      </c>
      <c r="Y3673" s="22">
        <f ca="1">OFFSET('Cost Study'!$B$7,'Operations Support'!$C3673,'Operations Support'!$B3673)*$H3673</f>
        <v>0</v>
      </c>
      <c r="Z3673" s="23">
        <f ca="1">Y3673*'Cost Study'!$B$31</f>
        <v>0</v>
      </c>
      <c r="AA3673" s="23">
        <f ca="1">IF(A3673=10298,1.51,1)*IF($B3673&lt;3,$D3673*'Cost Study'!$B$32*OFFSET('Cost Study'!$B$7,'Operations Support'!$C3673,'Operations Support'!$B3673),0)</f>
        <v>0</v>
      </c>
      <c r="AB3673" s="24">
        <f ca="1">AA3673*'Cost Study'!$B$31</f>
        <v>0</v>
      </c>
      <c r="AC3673" s="23">
        <f ca="1">Y3673*'Cost Study'!$B$31</f>
        <v>0</v>
      </c>
      <c r="AD3673" s="24">
        <f ca="1">AA3673*'Cost Study'!$B$31</f>
        <v>0</v>
      </c>
      <c r="AE3673" s="377">
        <f t="shared" ca="1" si="868"/>
        <v>0</v>
      </c>
      <c r="AF3673" s="377">
        <f t="shared" ca="1" si="869"/>
        <v>0</v>
      </c>
      <c r="AH3673" s="688">
        <f>IFERROR($H3673/SUMIF($A:$A,$A3673,$H:$H)*SUMIF(Summary!$A$110:$A$186,$A3673,Summary!$P$110:$P$186),0)</f>
        <v>0</v>
      </c>
      <c r="AI3673" s="689">
        <f t="shared" ca="1" si="855"/>
        <v>0</v>
      </c>
      <c r="AJ3673" s="688">
        <f>IFERROR(H3673/SUMIF(A:A,A3673,H:H)*SUMIF(Summary!$A$110:$A$186,'Operations Support'!A3673,Summary!$Q$110:$Q$186),0)</f>
        <v>0</v>
      </c>
      <c r="AK3673" s="688">
        <f t="shared" ca="1" si="856"/>
        <v>0</v>
      </c>
      <c r="AM3673" s="688">
        <f>IFERROR($H3673/SUMIF($A:$A,$A3673,$H:$H)*SUMIF(Summary!$A$230:$A$266,$A3673,Summary!$P$230:$P$266),0)</f>
        <v>0</v>
      </c>
      <c r="AN3673" s="688">
        <f>IFERROR($H3673/SUMIF($A:$A,$A3673,$H:$H)*(SUMIF(Summary!$A$230:$A$266,$A3673,Summary!$L$230:$L$266)+SUMIF(Summary!$A$281:$A$317,$A3673,Summary!$L$281:$L$317))-AM3673,0)</f>
        <v>0</v>
      </c>
      <c r="AO3673" s="688">
        <f>IFERROR($H3673/SUMIF($A:$A,$A3673,$H:$H)*SUMIF(Summary!$A$230:$A$266,$A3673,Summary!$Q$230:$Q$266),0)</f>
        <v>0</v>
      </c>
      <c r="AP3673" s="688">
        <f>IFERROR($H3673/SUMIF($A:$A,$A3673,$H:$H)*(SUMIF(Summary!$A$230:$A$266,$A3673,Summary!$L$230:$L$266)+SUMIF(Summary!$A$281:$A$317,$A3673,Summary!$L$281:$L$317))-AO3673,0)</f>
        <v>0</v>
      </c>
      <c r="AQ3673" s="306"/>
      <c r="AR3673" s="688">
        <f t="shared" ca="1" si="857"/>
        <v>0</v>
      </c>
      <c r="AS3673" s="688">
        <f t="shared" ca="1" si="858"/>
        <v>0</v>
      </c>
    </row>
    <row r="3674" spans="1:45" x14ac:dyDescent="0.2">
      <c r="A3674" s="423">
        <v>42295</v>
      </c>
      <c r="B3674" s="424">
        <v>5</v>
      </c>
      <c r="C3674" s="425" t="s">
        <v>315</v>
      </c>
      <c r="D3674" s="422">
        <f t="shared" si="859"/>
        <v>0</v>
      </c>
      <c r="E3674" s="422">
        <f t="shared" si="860"/>
        <v>0</v>
      </c>
      <c r="F3674" s="422">
        <f t="shared" si="861"/>
        <v>0</v>
      </c>
      <c r="G3674" s="422">
        <f t="shared" si="862"/>
        <v>0</v>
      </c>
      <c r="H3674" s="22">
        <f t="shared" si="863"/>
        <v>0</v>
      </c>
      <c r="I3674" s="116">
        <v>0</v>
      </c>
      <c r="J3674" s="116">
        <v>0</v>
      </c>
      <c r="K3674" s="116">
        <v>0</v>
      </c>
      <c r="L3674" s="116">
        <v>0</v>
      </c>
      <c r="M3674" s="22">
        <f t="shared" si="864"/>
        <v>0</v>
      </c>
      <c r="N3674" s="116">
        <v>0</v>
      </c>
      <c r="O3674" s="116">
        <v>0</v>
      </c>
      <c r="P3674" s="116">
        <v>0</v>
      </c>
      <c r="Q3674" s="116">
        <v>0</v>
      </c>
      <c r="R3674" s="22">
        <f t="shared" si="865"/>
        <v>0</v>
      </c>
      <c r="S3674" s="116">
        <v>0</v>
      </c>
      <c r="T3674" s="116">
        <v>0</v>
      </c>
      <c r="U3674" s="116">
        <v>0</v>
      </c>
      <c r="V3674" s="116">
        <v>0</v>
      </c>
      <c r="W3674" s="22">
        <f t="shared" si="866"/>
        <v>0</v>
      </c>
      <c r="X3674" s="22">
        <f t="shared" si="867"/>
        <v>0</v>
      </c>
      <c r="Y3674" s="22">
        <f ca="1">OFFSET('Cost Study'!$B$7,'Operations Support'!$C3674,'Operations Support'!$B3674)*$H3674</f>
        <v>0</v>
      </c>
      <c r="Z3674" s="23">
        <f ca="1">Y3674*'Cost Study'!$B$31</f>
        <v>0</v>
      </c>
      <c r="AA3674" s="23">
        <f ca="1">IF(A3674=10298,1.51,1)*IF($B3674&lt;3,$D3674*'Cost Study'!$B$32*OFFSET('Cost Study'!$B$7,'Operations Support'!$C3674,'Operations Support'!$B3674),0)</f>
        <v>0</v>
      </c>
      <c r="AB3674" s="24">
        <f ca="1">AA3674*'Cost Study'!$B$31</f>
        <v>0</v>
      </c>
      <c r="AC3674" s="23">
        <f ca="1">Y3674*'Cost Study'!$B$31</f>
        <v>0</v>
      </c>
      <c r="AD3674" s="24">
        <f ca="1">AA3674*'Cost Study'!$B$31</f>
        <v>0</v>
      </c>
      <c r="AE3674" s="377">
        <f t="shared" ca="1" si="868"/>
        <v>0</v>
      </c>
      <c r="AF3674" s="377">
        <f t="shared" ca="1" si="869"/>
        <v>0</v>
      </c>
      <c r="AH3674" s="688">
        <f>IFERROR($H3674/SUMIF($A:$A,$A3674,$H:$H)*SUMIF(Summary!$A$110:$A$186,$A3674,Summary!$P$110:$P$186),0)</f>
        <v>0</v>
      </c>
      <c r="AI3674" s="689">
        <f t="shared" ca="1" si="855"/>
        <v>0</v>
      </c>
      <c r="AJ3674" s="688">
        <f>IFERROR(H3674/SUMIF(A:A,A3674,H:H)*SUMIF(Summary!$A$110:$A$186,'Operations Support'!A3674,Summary!$Q$110:$Q$186),0)</f>
        <v>0</v>
      </c>
      <c r="AK3674" s="688">
        <f t="shared" ca="1" si="856"/>
        <v>0</v>
      </c>
      <c r="AM3674" s="688">
        <f>IFERROR($H3674/SUMIF($A:$A,$A3674,$H:$H)*SUMIF(Summary!$A$230:$A$266,$A3674,Summary!$P$230:$P$266),0)</f>
        <v>0</v>
      </c>
      <c r="AN3674" s="688">
        <f>IFERROR($H3674/SUMIF($A:$A,$A3674,$H:$H)*(SUMIF(Summary!$A$230:$A$266,$A3674,Summary!$L$230:$L$266)+SUMIF(Summary!$A$281:$A$317,$A3674,Summary!$L$281:$L$317))-AM3674,0)</f>
        <v>0</v>
      </c>
      <c r="AO3674" s="688">
        <f>IFERROR($H3674/SUMIF($A:$A,$A3674,$H:$H)*SUMIF(Summary!$A$230:$A$266,$A3674,Summary!$Q$230:$Q$266),0)</f>
        <v>0</v>
      </c>
      <c r="AP3674" s="688">
        <f>IFERROR($H3674/SUMIF($A:$A,$A3674,$H:$H)*(SUMIF(Summary!$A$230:$A$266,$A3674,Summary!$L$230:$L$266)+SUMIF(Summary!$A$281:$A$317,$A3674,Summary!$L$281:$L$317))-AO3674,0)</f>
        <v>0</v>
      </c>
      <c r="AQ3674" s="306"/>
      <c r="AR3674" s="688">
        <f t="shared" ca="1" si="857"/>
        <v>0</v>
      </c>
      <c r="AS3674" s="688">
        <f t="shared" ca="1" si="858"/>
        <v>0</v>
      </c>
    </row>
    <row r="3675" spans="1:45" x14ac:dyDescent="0.2">
      <c r="A3675" s="423">
        <v>42295</v>
      </c>
      <c r="B3675" s="424">
        <v>5</v>
      </c>
      <c r="C3675" s="425" t="s">
        <v>316</v>
      </c>
      <c r="D3675" s="422">
        <f t="shared" si="859"/>
        <v>0</v>
      </c>
      <c r="E3675" s="422">
        <f t="shared" si="860"/>
        <v>0</v>
      </c>
      <c r="F3675" s="422">
        <f t="shared" si="861"/>
        <v>0</v>
      </c>
      <c r="G3675" s="422">
        <f t="shared" si="862"/>
        <v>0</v>
      </c>
      <c r="H3675" s="22">
        <f t="shared" si="863"/>
        <v>0</v>
      </c>
      <c r="I3675" s="116">
        <v>0</v>
      </c>
      <c r="J3675" s="116">
        <v>0</v>
      </c>
      <c r="K3675" s="116">
        <v>0</v>
      </c>
      <c r="L3675" s="116">
        <v>0</v>
      </c>
      <c r="M3675" s="22">
        <f t="shared" si="864"/>
        <v>0</v>
      </c>
      <c r="N3675" s="116">
        <v>0</v>
      </c>
      <c r="O3675" s="116">
        <v>0</v>
      </c>
      <c r="P3675" s="116">
        <v>0</v>
      </c>
      <c r="Q3675" s="116">
        <v>0</v>
      </c>
      <c r="R3675" s="22">
        <f t="shared" si="865"/>
        <v>0</v>
      </c>
      <c r="S3675" s="116">
        <v>0</v>
      </c>
      <c r="T3675" s="116">
        <v>0</v>
      </c>
      <c r="U3675" s="116">
        <v>0</v>
      </c>
      <c r="V3675" s="116">
        <v>0</v>
      </c>
      <c r="W3675" s="22">
        <f t="shared" si="866"/>
        <v>0</v>
      </c>
      <c r="X3675" s="22">
        <f t="shared" si="867"/>
        <v>0</v>
      </c>
      <c r="Y3675" s="22">
        <f ca="1">OFFSET('Cost Study'!$B$7,'Operations Support'!$C3675,'Operations Support'!$B3675)*$H3675</f>
        <v>0</v>
      </c>
      <c r="Z3675" s="23">
        <f ca="1">Y3675*'Cost Study'!$B$31</f>
        <v>0</v>
      </c>
      <c r="AA3675" s="23">
        <f ca="1">IF(A3675=10298,1.51,1)*IF($B3675&lt;3,$D3675*'Cost Study'!$B$32*OFFSET('Cost Study'!$B$7,'Operations Support'!$C3675,'Operations Support'!$B3675),0)</f>
        <v>0</v>
      </c>
      <c r="AB3675" s="24">
        <f ca="1">AA3675*'Cost Study'!$B$31</f>
        <v>0</v>
      </c>
      <c r="AC3675" s="23">
        <f ca="1">Y3675*'Cost Study'!$B$31</f>
        <v>0</v>
      </c>
      <c r="AD3675" s="24">
        <f ca="1">AA3675*'Cost Study'!$B$31</f>
        <v>0</v>
      </c>
      <c r="AE3675" s="377">
        <f t="shared" ca="1" si="868"/>
        <v>0</v>
      </c>
      <c r="AF3675" s="377">
        <f t="shared" ca="1" si="869"/>
        <v>0</v>
      </c>
      <c r="AH3675" s="688">
        <f>IFERROR($H3675/SUMIF($A:$A,$A3675,$H:$H)*SUMIF(Summary!$A$110:$A$186,$A3675,Summary!$P$110:$P$186),0)</f>
        <v>0</v>
      </c>
      <c r="AI3675" s="689">
        <f t="shared" ca="1" si="855"/>
        <v>0</v>
      </c>
      <c r="AJ3675" s="688">
        <f>IFERROR(H3675/SUMIF(A:A,A3675,H:H)*SUMIF(Summary!$A$110:$A$186,'Operations Support'!A3675,Summary!$Q$110:$Q$186),0)</f>
        <v>0</v>
      </c>
      <c r="AK3675" s="688">
        <f t="shared" ca="1" si="856"/>
        <v>0</v>
      </c>
      <c r="AM3675" s="688">
        <f>IFERROR($H3675/SUMIF($A:$A,$A3675,$H:$H)*SUMIF(Summary!$A$230:$A$266,$A3675,Summary!$P$230:$P$266),0)</f>
        <v>0</v>
      </c>
      <c r="AN3675" s="688">
        <f>IFERROR($H3675/SUMIF($A:$A,$A3675,$H:$H)*(SUMIF(Summary!$A$230:$A$266,$A3675,Summary!$L$230:$L$266)+SUMIF(Summary!$A$281:$A$317,$A3675,Summary!$L$281:$L$317))-AM3675,0)</f>
        <v>0</v>
      </c>
      <c r="AO3675" s="688">
        <f>IFERROR($H3675/SUMIF($A:$A,$A3675,$H:$H)*SUMIF(Summary!$A$230:$A$266,$A3675,Summary!$Q$230:$Q$266),0)</f>
        <v>0</v>
      </c>
      <c r="AP3675" s="688">
        <f>IFERROR($H3675/SUMIF($A:$A,$A3675,$H:$H)*(SUMIF(Summary!$A$230:$A$266,$A3675,Summary!$L$230:$L$266)+SUMIF(Summary!$A$281:$A$317,$A3675,Summary!$L$281:$L$317))-AO3675,0)</f>
        <v>0</v>
      </c>
      <c r="AQ3675" s="306"/>
      <c r="AR3675" s="688">
        <f t="shared" ca="1" si="857"/>
        <v>0</v>
      </c>
      <c r="AS3675" s="688">
        <f t="shared" ca="1" si="858"/>
        <v>0</v>
      </c>
    </row>
    <row r="3676" spans="1:45" x14ac:dyDescent="0.2">
      <c r="A3676" s="423">
        <v>42295</v>
      </c>
      <c r="B3676" s="424">
        <v>5</v>
      </c>
      <c r="C3676" s="425" t="s">
        <v>317</v>
      </c>
      <c r="D3676" s="422">
        <f t="shared" si="859"/>
        <v>0</v>
      </c>
      <c r="E3676" s="422">
        <f t="shared" si="860"/>
        <v>0</v>
      </c>
      <c r="F3676" s="422">
        <f t="shared" si="861"/>
        <v>0</v>
      </c>
      <c r="G3676" s="422">
        <f t="shared" si="862"/>
        <v>0</v>
      </c>
      <c r="H3676" s="22">
        <f t="shared" si="863"/>
        <v>0</v>
      </c>
      <c r="I3676" s="116">
        <v>0</v>
      </c>
      <c r="J3676" s="116">
        <v>0</v>
      </c>
      <c r="K3676" s="116">
        <v>0</v>
      </c>
      <c r="L3676" s="116">
        <v>0</v>
      </c>
      <c r="M3676" s="22">
        <f t="shared" si="864"/>
        <v>0</v>
      </c>
      <c r="N3676" s="116">
        <v>0</v>
      </c>
      <c r="O3676" s="116">
        <v>0</v>
      </c>
      <c r="P3676" s="116">
        <v>0</v>
      </c>
      <c r="Q3676" s="116">
        <v>0</v>
      </c>
      <c r="R3676" s="22">
        <f t="shared" si="865"/>
        <v>0</v>
      </c>
      <c r="S3676" s="116">
        <v>0</v>
      </c>
      <c r="T3676" s="116">
        <v>0</v>
      </c>
      <c r="U3676" s="116">
        <v>0</v>
      </c>
      <c r="V3676" s="116">
        <v>0</v>
      </c>
      <c r="W3676" s="22">
        <f t="shared" si="866"/>
        <v>0</v>
      </c>
      <c r="X3676" s="22">
        <f t="shared" si="867"/>
        <v>0</v>
      </c>
      <c r="Y3676" s="22">
        <f ca="1">OFFSET('Cost Study'!$B$7,'Operations Support'!$C3676,'Operations Support'!$B3676)*$H3676</f>
        <v>0</v>
      </c>
      <c r="Z3676" s="23">
        <f ca="1">Y3676*'Cost Study'!$B$31</f>
        <v>0</v>
      </c>
      <c r="AA3676" s="23">
        <f ca="1">IF(A3676=10298,1.51,1)*IF($B3676&lt;3,$D3676*'Cost Study'!$B$32*OFFSET('Cost Study'!$B$7,'Operations Support'!$C3676,'Operations Support'!$B3676),0)</f>
        <v>0</v>
      </c>
      <c r="AB3676" s="24">
        <f ca="1">AA3676*'Cost Study'!$B$31</f>
        <v>0</v>
      </c>
      <c r="AC3676" s="23">
        <f ca="1">Y3676*'Cost Study'!$B$31</f>
        <v>0</v>
      </c>
      <c r="AD3676" s="24">
        <f ca="1">AA3676*'Cost Study'!$B$31</f>
        <v>0</v>
      </c>
      <c r="AE3676" s="377">
        <f t="shared" ca="1" si="868"/>
        <v>0</v>
      </c>
      <c r="AF3676" s="377">
        <f t="shared" ca="1" si="869"/>
        <v>0</v>
      </c>
      <c r="AH3676" s="688">
        <f>IFERROR($H3676/SUMIF($A:$A,$A3676,$H:$H)*SUMIF(Summary!$A$110:$A$186,$A3676,Summary!$P$110:$P$186),0)</f>
        <v>0</v>
      </c>
      <c r="AI3676" s="689">
        <f t="shared" ca="1" si="855"/>
        <v>0</v>
      </c>
      <c r="AJ3676" s="688">
        <f>IFERROR(H3676/SUMIF(A:A,A3676,H:H)*SUMIF(Summary!$A$110:$A$186,'Operations Support'!A3676,Summary!$Q$110:$Q$186),0)</f>
        <v>0</v>
      </c>
      <c r="AK3676" s="688">
        <f t="shared" ca="1" si="856"/>
        <v>0</v>
      </c>
      <c r="AM3676" s="688">
        <f>IFERROR($H3676/SUMIF($A:$A,$A3676,$H:$H)*SUMIF(Summary!$A$230:$A$266,$A3676,Summary!$P$230:$P$266),0)</f>
        <v>0</v>
      </c>
      <c r="AN3676" s="688">
        <f>IFERROR($H3676/SUMIF($A:$A,$A3676,$H:$H)*(SUMIF(Summary!$A$230:$A$266,$A3676,Summary!$L$230:$L$266)+SUMIF(Summary!$A$281:$A$317,$A3676,Summary!$L$281:$L$317))-AM3676,0)</f>
        <v>0</v>
      </c>
      <c r="AO3676" s="688">
        <f>IFERROR($H3676/SUMIF($A:$A,$A3676,$H:$H)*SUMIF(Summary!$A$230:$A$266,$A3676,Summary!$Q$230:$Q$266),0)</f>
        <v>0</v>
      </c>
      <c r="AP3676" s="688">
        <f>IFERROR($H3676/SUMIF($A:$A,$A3676,$H:$H)*(SUMIF(Summary!$A$230:$A$266,$A3676,Summary!$L$230:$L$266)+SUMIF(Summary!$A$281:$A$317,$A3676,Summary!$L$281:$L$317))-AO3676,0)</f>
        <v>0</v>
      </c>
      <c r="AQ3676" s="306"/>
      <c r="AR3676" s="688">
        <f t="shared" ca="1" si="857"/>
        <v>0</v>
      </c>
      <c r="AS3676" s="688">
        <f t="shared" ca="1" si="858"/>
        <v>0</v>
      </c>
    </row>
    <row r="3677" spans="1:45" x14ac:dyDescent="0.2">
      <c r="A3677" s="423">
        <v>42295</v>
      </c>
      <c r="B3677" s="424">
        <v>5</v>
      </c>
      <c r="C3677" s="425" t="s">
        <v>318</v>
      </c>
      <c r="D3677" s="422">
        <f t="shared" si="859"/>
        <v>0</v>
      </c>
      <c r="E3677" s="422">
        <f t="shared" si="860"/>
        <v>0</v>
      </c>
      <c r="F3677" s="422">
        <f t="shared" si="861"/>
        <v>0</v>
      </c>
      <c r="G3677" s="422">
        <f t="shared" si="862"/>
        <v>0</v>
      </c>
      <c r="H3677" s="22">
        <f t="shared" si="863"/>
        <v>0</v>
      </c>
      <c r="I3677" s="116">
        <v>0</v>
      </c>
      <c r="J3677" s="116">
        <v>0</v>
      </c>
      <c r="K3677" s="116">
        <v>0</v>
      </c>
      <c r="L3677" s="116">
        <v>0</v>
      </c>
      <c r="M3677" s="22">
        <f t="shared" si="864"/>
        <v>0</v>
      </c>
      <c r="N3677" s="116">
        <v>0</v>
      </c>
      <c r="O3677" s="116">
        <v>0</v>
      </c>
      <c r="P3677" s="116">
        <v>0</v>
      </c>
      <c r="Q3677" s="116">
        <v>0</v>
      </c>
      <c r="R3677" s="22">
        <f t="shared" si="865"/>
        <v>0</v>
      </c>
      <c r="S3677" s="116">
        <v>0</v>
      </c>
      <c r="T3677" s="116">
        <v>0</v>
      </c>
      <c r="U3677" s="116">
        <v>0</v>
      </c>
      <c r="V3677" s="116">
        <v>0</v>
      </c>
      <c r="W3677" s="22">
        <f t="shared" si="866"/>
        <v>0</v>
      </c>
      <c r="X3677" s="22">
        <f t="shared" si="867"/>
        <v>0</v>
      </c>
      <c r="Y3677" s="22">
        <f ca="1">OFFSET('Cost Study'!$B$7,'Operations Support'!$C3677,'Operations Support'!$B3677)*$H3677</f>
        <v>0</v>
      </c>
      <c r="Z3677" s="23">
        <f ca="1">Y3677*'Cost Study'!$B$31</f>
        <v>0</v>
      </c>
      <c r="AA3677" s="23">
        <f ca="1">IF(A3677=10298,1.51,1)*IF($B3677&lt;3,$D3677*'Cost Study'!$B$32*OFFSET('Cost Study'!$B$7,'Operations Support'!$C3677,'Operations Support'!$B3677),0)</f>
        <v>0</v>
      </c>
      <c r="AB3677" s="24">
        <f ca="1">AA3677*'Cost Study'!$B$31</f>
        <v>0</v>
      </c>
      <c r="AC3677" s="23">
        <f ca="1">Y3677*'Cost Study'!$B$31</f>
        <v>0</v>
      </c>
      <c r="AD3677" s="24">
        <f ca="1">AA3677*'Cost Study'!$B$31</f>
        <v>0</v>
      </c>
      <c r="AE3677" s="377">
        <f t="shared" ca="1" si="868"/>
        <v>0</v>
      </c>
      <c r="AF3677" s="377">
        <f t="shared" ca="1" si="869"/>
        <v>0</v>
      </c>
      <c r="AH3677" s="688">
        <f>IFERROR($H3677/SUMIF($A:$A,$A3677,$H:$H)*SUMIF(Summary!$A$110:$A$186,$A3677,Summary!$P$110:$P$186),0)</f>
        <v>0</v>
      </c>
      <c r="AI3677" s="689">
        <f t="shared" ca="1" si="855"/>
        <v>0</v>
      </c>
      <c r="AJ3677" s="688">
        <f>IFERROR(H3677/SUMIF(A:A,A3677,H:H)*SUMIF(Summary!$A$110:$A$186,'Operations Support'!A3677,Summary!$Q$110:$Q$186),0)</f>
        <v>0</v>
      </c>
      <c r="AK3677" s="688">
        <f t="shared" ca="1" si="856"/>
        <v>0</v>
      </c>
      <c r="AM3677" s="688">
        <f>IFERROR($H3677/SUMIF($A:$A,$A3677,$H:$H)*SUMIF(Summary!$A$230:$A$266,$A3677,Summary!$P$230:$P$266),0)</f>
        <v>0</v>
      </c>
      <c r="AN3677" s="688">
        <f>IFERROR($H3677/SUMIF($A:$A,$A3677,$H:$H)*(SUMIF(Summary!$A$230:$A$266,$A3677,Summary!$L$230:$L$266)+SUMIF(Summary!$A$281:$A$317,$A3677,Summary!$L$281:$L$317))-AM3677,0)</f>
        <v>0</v>
      </c>
      <c r="AO3677" s="688">
        <f>IFERROR($H3677/SUMIF($A:$A,$A3677,$H:$H)*SUMIF(Summary!$A$230:$A$266,$A3677,Summary!$Q$230:$Q$266),0)</f>
        <v>0</v>
      </c>
      <c r="AP3677" s="688">
        <f>IFERROR($H3677/SUMIF($A:$A,$A3677,$H:$H)*(SUMIF(Summary!$A$230:$A$266,$A3677,Summary!$L$230:$L$266)+SUMIF(Summary!$A$281:$A$317,$A3677,Summary!$L$281:$L$317))-AO3677,0)</f>
        <v>0</v>
      </c>
      <c r="AQ3677" s="306"/>
      <c r="AR3677" s="688">
        <f t="shared" ca="1" si="857"/>
        <v>0</v>
      </c>
      <c r="AS3677" s="688">
        <f t="shared" ca="1" si="858"/>
        <v>0</v>
      </c>
    </row>
    <row r="3678" spans="1:45" x14ac:dyDescent="0.2">
      <c r="A3678" s="423">
        <v>42295</v>
      </c>
      <c r="B3678" s="424">
        <v>5</v>
      </c>
      <c r="C3678" s="425" t="s">
        <v>319</v>
      </c>
      <c r="D3678" s="422">
        <f t="shared" si="859"/>
        <v>0</v>
      </c>
      <c r="E3678" s="422">
        <f t="shared" si="860"/>
        <v>0</v>
      </c>
      <c r="F3678" s="422">
        <f t="shared" si="861"/>
        <v>0</v>
      </c>
      <c r="G3678" s="422">
        <f t="shared" si="862"/>
        <v>0</v>
      </c>
      <c r="H3678" s="22">
        <f t="shared" si="863"/>
        <v>0</v>
      </c>
      <c r="I3678" s="116">
        <v>0</v>
      </c>
      <c r="J3678" s="116">
        <v>0</v>
      </c>
      <c r="K3678" s="116">
        <v>0</v>
      </c>
      <c r="L3678" s="116">
        <v>0</v>
      </c>
      <c r="M3678" s="22">
        <f t="shared" si="864"/>
        <v>0</v>
      </c>
      <c r="N3678" s="116">
        <v>0</v>
      </c>
      <c r="O3678" s="116">
        <v>0</v>
      </c>
      <c r="P3678" s="116">
        <v>0</v>
      </c>
      <c r="Q3678" s="116">
        <v>0</v>
      </c>
      <c r="R3678" s="22">
        <f t="shared" si="865"/>
        <v>0</v>
      </c>
      <c r="S3678" s="116">
        <v>0</v>
      </c>
      <c r="T3678" s="116">
        <v>0</v>
      </c>
      <c r="U3678" s="116">
        <v>0</v>
      </c>
      <c r="V3678" s="116">
        <v>0</v>
      </c>
      <c r="W3678" s="22">
        <f t="shared" si="866"/>
        <v>0</v>
      </c>
      <c r="X3678" s="22">
        <f t="shared" si="867"/>
        <v>0</v>
      </c>
      <c r="Y3678" s="22">
        <f ca="1">OFFSET('Cost Study'!$B$7,'Operations Support'!$C3678,'Operations Support'!$B3678)*$H3678</f>
        <v>0</v>
      </c>
      <c r="Z3678" s="23">
        <f ca="1">Y3678*'Cost Study'!$B$31</f>
        <v>0</v>
      </c>
      <c r="AA3678" s="23">
        <f ca="1">IF(A3678=10298,1.51,1)*IF($B3678&lt;3,$D3678*'Cost Study'!$B$32*OFFSET('Cost Study'!$B$7,'Operations Support'!$C3678,'Operations Support'!$B3678),0)</f>
        <v>0</v>
      </c>
      <c r="AB3678" s="24">
        <f ca="1">AA3678*'Cost Study'!$B$31</f>
        <v>0</v>
      </c>
      <c r="AC3678" s="23">
        <f ca="1">Y3678*'Cost Study'!$B$31</f>
        <v>0</v>
      </c>
      <c r="AD3678" s="24">
        <f ca="1">AA3678*'Cost Study'!$B$31</f>
        <v>0</v>
      </c>
      <c r="AE3678" s="377">
        <f t="shared" ca="1" si="868"/>
        <v>0</v>
      </c>
      <c r="AF3678" s="377">
        <f t="shared" ca="1" si="869"/>
        <v>0</v>
      </c>
      <c r="AH3678" s="688">
        <f>IFERROR($H3678/SUMIF($A:$A,$A3678,$H:$H)*SUMIF(Summary!$A$110:$A$186,$A3678,Summary!$P$110:$P$186),0)</f>
        <v>0</v>
      </c>
      <c r="AI3678" s="689">
        <f t="shared" ca="1" si="855"/>
        <v>0</v>
      </c>
      <c r="AJ3678" s="688">
        <f>IFERROR(H3678/SUMIF(A:A,A3678,H:H)*SUMIF(Summary!$A$110:$A$186,'Operations Support'!A3678,Summary!$Q$110:$Q$186),0)</f>
        <v>0</v>
      </c>
      <c r="AK3678" s="688">
        <f t="shared" ca="1" si="856"/>
        <v>0</v>
      </c>
      <c r="AM3678" s="688">
        <f>IFERROR($H3678/SUMIF($A:$A,$A3678,$H:$H)*SUMIF(Summary!$A$230:$A$266,$A3678,Summary!$P$230:$P$266),0)</f>
        <v>0</v>
      </c>
      <c r="AN3678" s="688">
        <f>IFERROR($H3678/SUMIF($A:$A,$A3678,$H:$H)*(SUMIF(Summary!$A$230:$A$266,$A3678,Summary!$L$230:$L$266)+SUMIF(Summary!$A$281:$A$317,$A3678,Summary!$L$281:$L$317))-AM3678,0)</f>
        <v>0</v>
      </c>
      <c r="AO3678" s="688">
        <f>IFERROR($H3678/SUMIF($A:$A,$A3678,$H:$H)*SUMIF(Summary!$A$230:$A$266,$A3678,Summary!$Q$230:$Q$266),0)</f>
        <v>0</v>
      </c>
      <c r="AP3678" s="688">
        <f>IFERROR($H3678/SUMIF($A:$A,$A3678,$H:$H)*(SUMIF(Summary!$A$230:$A$266,$A3678,Summary!$L$230:$L$266)+SUMIF(Summary!$A$281:$A$317,$A3678,Summary!$L$281:$L$317))-AO3678,0)</f>
        <v>0</v>
      </c>
      <c r="AQ3678" s="306"/>
      <c r="AR3678" s="688">
        <f t="shared" ca="1" si="857"/>
        <v>0</v>
      </c>
      <c r="AS3678" s="688">
        <f t="shared" ca="1" si="858"/>
        <v>0</v>
      </c>
    </row>
    <row r="3679" spans="1:45" x14ac:dyDescent="0.2">
      <c r="A3679" s="423">
        <v>42295</v>
      </c>
      <c r="B3679" s="424">
        <v>5</v>
      </c>
      <c r="C3679" s="425" t="s">
        <v>320</v>
      </c>
      <c r="D3679" s="422">
        <f t="shared" si="859"/>
        <v>0</v>
      </c>
      <c r="E3679" s="422">
        <f t="shared" si="860"/>
        <v>0</v>
      </c>
      <c r="F3679" s="422">
        <f t="shared" si="861"/>
        <v>0</v>
      </c>
      <c r="G3679" s="422">
        <f t="shared" si="862"/>
        <v>0</v>
      </c>
      <c r="H3679" s="22">
        <f t="shared" si="863"/>
        <v>0</v>
      </c>
      <c r="I3679" s="116">
        <v>0</v>
      </c>
      <c r="J3679" s="116">
        <v>0</v>
      </c>
      <c r="K3679" s="116">
        <v>0</v>
      </c>
      <c r="L3679" s="116">
        <v>0</v>
      </c>
      <c r="M3679" s="22">
        <f t="shared" si="864"/>
        <v>0</v>
      </c>
      <c r="N3679" s="116">
        <v>0</v>
      </c>
      <c r="O3679" s="116">
        <v>0</v>
      </c>
      <c r="P3679" s="116">
        <v>0</v>
      </c>
      <c r="Q3679" s="116">
        <v>0</v>
      </c>
      <c r="R3679" s="22">
        <f t="shared" si="865"/>
        <v>0</v>
      </c>
      <c r="S3679" s="116">
        <v>0</v>
      </c>
      <c r="T3679" s="116">
        <v>0</v>
      </c>
      <c r="U3679" s="116">
        <v>0</v>
      </c>
      <c r="V3679" s="116">
        <v>0</v>
      </c>
      <c r="W3679" s="22">
        <f t="shared" si="866"/>
        <v>0</v>
      </c>
      <c r="X3679" s="22">
        <f t="shared" si="867"/>
        <v>0</v>
      </c>
      <c r="Y3679" s="22">
        <f ca="1">OFFSET('Cost Study'!$B$7,'Operations Support'!$C3679,'Operations Support'!$B3679)*$H3679</f>
        <v>0</v>
      </c>
      <c r="Z3679" s="23">
        <f ca="1">Y3679*'Cost Study'!$B$31</f>
        <v>0</v>
      </c>
      <c r="AA3679" s="23">
        <f ca="1">IF(A3679=10298,1.51,1)*IF($B3679&lt;3,$D3679*'Cost Study'!$B$32*OFFSET('Cost Study'!$B$7,'Operations Support'!$C3679,'Operations Support'!$B3679),0)</f>
        <v>0</v>
      </c>
      <c r="AB3679" s="24">
        <f ca="1">AA3679*'Cost Study'!$B$31</f>
        <v>0</v>
      </c>
      <c r="AC3679" s="23">
        <f ca="1">Y3679*'Cost Study'!$B$31</f>
        <v>0</v>
      </c>
      <c r="AD3679" s="24">
        <f ca="1">AA3679*'Cost Study'!$B$31</f>
        <v>0</v>
      </c>
      <c r="AE3679" s="377">
        <f t="shared" ca="1" si="868"/>
        <v>0</v>
      </c>
      <c r="AF3679" s="377">
        <f t="shared" ca="1" si="869"/>
        <v>0</v>
      </c>
      <c r="AH3679" s="688">
        <f>IFERROR($H3679/SUMIF($A:$A,$A3679,$H:$H)*SUMIF(Summary!$A$110:$A$186,$A3679,Summary!$P$110:$P$186),0)</f>
        <v>0</v>
      </c>
      <c r="AI3679" s="689">
        <f t="shared" ca="1" si="855"/>
        <v>0</v>
      </c>
      <c r="AJ3679" s="688">
        <f>IFERROR(H3679/SUMIF(A:A,A3679,H:H)*SUMIF(Summary!$A$110:$A$186,'Operations Support'!A3679,Summary!$Q$110:$Q$186),0)</f>
        <v>0</v>
      </c>
      <c r="AK3679" s="688">
        <f t="shared" ca="1" si="856"/>
        <v>0</v>
      </c>
      <c r="AM3679" s="688">
        <f>IFERROR($H3679/SUMIF($A:$A,$A3679,$H:$H)*SUMIF(Summary!$A$230:$A$266,$A3679,Summary!$P$230:$P$266),0)</f>
        <v>0</v>
      </c>
      <c r="AN3679" s="688">
        <f>IFERROR($H3679/SUMIF($A:$A,$A3679,$H:$H)*(SUMIF(Summary!$A$230:$A$266,$A3679,Summary!$L$230:$L$266)+SUMIF(Summary!$A$281:$A$317,$A3679,Summary!$L$281:$L$317))-AM3679,0)</f>
        <v>0</v>
      </c>
      <c r="AO3679" s="688">
        <f>IFERROR($H3679/SUMIF($A:$A,$A3679,$H:$H)*SUMIF(Summary!$A$230:$A$266,$A3679,Summary!$Q$230:$Q$266),0)</f>
        <v>0</v>
      </c>
      <c r="AP3679" s="688">
        <f>IFERROR($H3679/SUMIF($A:$A,$A3679,$H:$H)*(SUMIF(Summary!$A$230:$A$266,$A3679,Summary!$L$230:$L$266)+SUMIF(Summary!$A$281:$A$317,$A3679,Summary!$L$281:$L$317))-AO3679,0)</f>
        <v>0</v>
      </c>
      <c r="AQ3679" s="306"/>
      <c r="AR3679" s="688">
        <f t="shared" ca="1" si="857"/>
        <v>0</v>
      </c>
      <c r="AS3679" s="688">
        <f t="shared" ca="1" si="858"/>
        <v>0</v>
      </c>
    </row>
    <row r="3680" spans="1:45" x14ac:dyDescent="0.2">
      <c r="A3680" s="423">
        <v>42421</v>
      </c>
      <c r="B3680" s="424">
        <v>1</v>
      </c>
      <c r="C3680" s="425" t="s">
        <v>300</v>
      </c>
      <c r="D3680" s="422">
        <f t="shared" si="859"/>
        <v>5075</v>
      </c>
      <c r="E3680" s="422">
        <f t="shared" si="860"/>
        <v>8387</v>
      </c>
      <c r="F3680" s="422">
        <f t="shared" si="861"/>
        <v>5480</v>
      </c>
      <c r="G3680" s="422">
        <f t="shared" si="862"/>
        <v>0</v>
      </c>
      <c r="H3680" s="22">
        <f t="shared" si="863"/>
        <v>18942</v>
      </c>
      <c r="I3680" s="116">
        <v>2218</v>
      </c>
      <c r="J3680" s="116">
        <v>4824</v>
      </c>
      <c r="K3680" s="116">
        <v>963</v>
      </c>
      <c r="L3680" s="116">
        <v>0</v>
      </c>
      <c r="M3680" s="22">
        <f t="shared" si="864"/>
        <v>8005</v>
      </c>
      <c r="N3680" s="116">
        <v>2327</v>
      </c>
      <c r="O3680" s="116">
        <v>3089</v>
      </c>
      <c r="P3680" s="116">
        <v>3968</v>
      </c>
      <c r="Q3680" s="116">
        <v>0</v>
      </c>
      <c r="R3680" s="22">
        <f t="shared" si="865"/>
        <v>9384</v>
      </c>
      <c r="S3680" s="116">
        <v>530</v>
      </c>
      <c r="T3680" s="116">
        <v>474</v>
      </c>
      <c r="U3680" s="116">
        <v>549</v>
      </c>
      <c r="V3680" s="116">
        <v>0</v>
      </c>
      <c r="W3680" s="22">
        <f t="shared" si="866"/>
        <v>1553</v>
      </c>
      <c r="X3680" s="22">
        <f t="shared" si="867"/>
        <v>631.4</v>
      </c>
      <c r="Y3680" s="22">
        <f ca="1">OFFSET('Cost Study'!$B$7,'Operations Support'!$C3680,'Operations Support'!$B3680)*$H3680</f>
        <v>18942</v>
      </c>
      <c r="Z3680" s="23">
        <f ca="1">Y3680*'Cost Study'!$B$31</f>
        <v>1057947.256575759</v>
      </c>
      <c r="AA3680" s="23">
        <f ca="1">IF(A3680=10298,1.51,1)*IF($B3680&lt;3,$D3680*'Cost Study'!$B$32*OFFSET('Cost Study'!$B$7,'Operations Support'!$C3680,'Operations Support'!$B3680),0)</f>
        <v>507.5</v>
      </c>
      <c r="AB3680" s="24">
        <f ca="1">AA3680*'Cost Study'!$B$31</f>
        <v>28344.854435233752</v>
      </c>
      <c r="AC3680" s="23">
        <f ca="1">Y3680*'Cost Study'!$B$31</f>
        <v>1057947.256575759</v>
      </c>
      <c r="AD3680" s="24">
        <f ca="1">AA3680*'Cost Study'!$B$31</f>
        <v>28344.854435233752</v>
      </c>
      <c r="AE3680" s="377">
        <f t="shared" ca="1" si="868"/>
        <v>1086292.1110109929</v>
      </c>
      <c r="AF3680" s="377">
        <f t="shared" ca="1" si="869"/>
        <v>1086292.1110109929</v>
      </c>
      <c r="AH3680" s="688">
        <f>IFERROR($H3680/SUMIF($A:$A,$A3680,$H:$H)*SUMIF(Summary!$A$110:$A$186,$A3680,Summary!$P$110:$P$186),0)</f>
        <v>529899.71062485443</v>
      </c>
      <c r="AI3680" s="689">
        <f t="shared" ca="1" si="855"/>
        <v>556392.40038613847</v>
      </c>
      <c r="AJ3680" s="688">
        <f>IFERROR(H3680/SUMIF(A:A,A3680,H:H)*SUMIF(Summary!$A$110:$A$186,'Operations Support'!A3680,Summary!$Q$110:$Q$186),0)</f>
        <v>530133.94022773369</v>
      </c>
      <c r="AK3680" s="688">
        <f t="shared" ca="1" si="856"/>
        <v>556158.17078325921</v>
      </c>
      <c r="AM3680" s="688">
        <f>IFERROR($H3680/SUMIF($A:$A,$A3680,$H:$H)*SUMIF(Summary!$A$230:$A$266,$A3680,Summary!$P$230:$P$266),0)</f>
        <v>100257.76552885186</v>
      </c>
      <c r="AN3680" s="688">
        <f>IFERROR($H3680/SUMIF($A:$A,$A3680,$H:$H)*(SUMIF(Summary!$A$230:$A$266,$A3680,Summary!$L$230:$L$266)+SUMIF(Summary!$A$281:$A$317,$A3680,Summary!$L$281:$L$317))-AM3680,0)</f>
        <v>503033.45296347549</v>
      </c>
      <c r="AO3680" s="688">
        <f>IFERROR($H3680/SUMIF($A:$A,$A3680,$H:$H)*SUMIF(Summary!$A$230:$A$266,$A3680,Summary!$Q$230:$Q$266),0)</f>
        <v>100302.08209693924</v>
      </c>
      <c r="AP3680" s="688">
        <f>IFERROR($H3680/SUMIF($A:$A,$A3680,$H:$H)*(SUMIF(Summary!$A$230:$A$266,$A3680,Summary!$L$230:$L$266)+SUMIF(Summary!$A$281:$A$317,$A3680,Summary!$L$281:$L$317))-AO3680,0)</f>
        <v>502989.13639538817</v>
      </c>
      <c r="AQ3680" s="306"/>
      <c r="AR3680" s="688">
        <f t="shared" ca="1" si="857"/>
        <v>1059425.853349614</v>
      </c>
      <c r="AS3680" s="688">
        <f t="shared" ca="1" si="858"/>
        <v>1059147.3071786473</v>
      </c>
    </row>
    <row r="3681" spans="1:45" x14ac:dyDescent="0.2">
      <c r="A3681" s="423">
        <v>42421</v>
      </c>
      <c r="B3681" s="424">
        <v>1</v>
      </c>
      <c r="C3681" s="425" t="s">
        <v>301</v>
      </c>
      <c r="D3681" s="422">
        <f t="shared" si="859"/>
        <v>759</v>
      </c>
      <c r="E3681" s="422">
        <f t="shared" si="860"/>
        <v>2335</v>
      </c>
      <c r="F3681" s="422">
        <f t="shared" si="861"/>
        <v>1018</v>
      </c>
      <c r="G3681" s="422">
        <f t="shared" si="862"/>
        <v>0</v>
      </c>
      <c r="H3681" s="22">
        <f t="shared" si="863"/>
        <v>4112</v>
      </c>
      <c r="I3681" s="116">
        <v>369</v>
      </c>
      <c r="J3681" s="116">
        <v>1036</v>
      </c>
      <c r="K3681" s="116">
        <v>381</v>
      </c>
      <c r="L3681" s="116">
        <v>0</v>
      </c>
      <c r="M3681" s="22">
        <f t="shared" si="864"/>
        <v>1786</v>
      </c>
      <c r="N3681" s="116">
        <v>303</v>
      </c>
      <c r="O3681" s="116">
        <v>1053</v>
      </c>
      <c r="P3681" s="116">
        <v>620</v>
      </c>
      <c r="Q3681" s="116">
        <v>0</v>
      </c>
      <c r="R3681" s="22">
        <f t="shared" si="865"/>
        <v>1976</v>
      </c>
      <c r="S3681" s="116">
        <v>87</v>
      </c>
      <c r="T3681" s="116">
        <v>246</v>
      </c>
      <c r="U3681" s="116">
        <v>17</v>
      </c>
      <c r="V3681" s="116">
        <v>0</v>
      </c>
      <c r="W3681" s="22">
        <f t="shared" si="866"/>
        <v>350</v>
      </c>
      <c r="X3681" s="22">
        <f t="shared" si="867"/>
        <v>137.06666666666666</v>
      </c>
      <c r="Y3681" s="22">
        <f ca="1">OFFSET('Cost Study'!$B$7,'Operations Support'!$C3681,'Operations Support'!$B3681)*$H3681</f>
        <v>6209.12</v>
      </c>
      <c r="Z3681" s="23">
        <f ca="1">Y3681*'Cost Study'!$B$31</f>
        <v>346791.33511507115</v>
      </c>
      <c r="AA3681" s="23">
        <f ca="1">IF(A3681=10298,1.51,1)*IF($B3681&lt;3,$D3681*'Cost Study'!$B$32*OFFSET('Cost Study'!$B$7,'Operations Support'!$C3681,'Operations Support'!$B3681),0)</f>
        <v>114.60900000000001</v>
      </c>
      <c r="AB3681" s="24">
        <f ca="1">AA3681*'Cost Study'!$B$31</f>
        <v>6401.1338363895675</v>
      </c>
      <c r="AC3681" s="23">
        <f ca="1">Y3681*'Cost Study'!$B$31</f>
        <v>346791.33511507115</v>
      </c>
      <c r="AD3681" s="24">
        <f ca="1">AA3681*'Cost Study'!$B$31</f>
        <v>6401.1338363895675</v>
      </c>
      <c r="AE3681" s="377">
        <f t="shared" ca="1" si="868"/>
        <v>353192.46895146073</v>
      </c>
      <c r="AF3681" s="377">
        <f t="shared" ca="1" si="869"/>
        <v>353192.46895146073</v>
      </c>
      <c r="AH3681" s="688">
        <f>IFERROR($H3681/SUMIF($A:$A,$A3681,$H:$H)*SUMIF(Summary!$A$110:$A$186,$A3681,Summary!$P$110:$P$186),0)</f>
        <v>115032.60532622751</v>
      </c>
      <c r="AI3681" s="689">
        <f t="shared" ca="1" si="855"/>
        <v>238159.86362523324</v>
      </c>
      <c r="AJ3681" s="688">
        <f>IFERROR(H3681/SUMIF(A:A,A3681,H:H)*SUMIF(Summary!$A$110:$A$186,'Operations Support'!A3681,Summary!$Q$110:$Q$186),0)</f>
        <v>115083.45276192804</v>
      </c>
      <c r="AK3681" s="688">
        <f t="shared" ca="1" si="856"/>
        <v>238109.0161895327</v>
      </c>
      <c r="AM3681" s="688">
        <f>IFERROR($H3681/SUMIF($A:$A,$A3681,$H:$H)*SUMIF(Summary!$A$230:$A$266,$A3681,Summary!$P$230:$P$266),0)</f>
        <v>21764.32963016782</v>
      </c>
      <c r="AN3681" s="688">
        <f>IFERROR($H3681/SUMIF($A:$A,$A3681,$H:$H)*(SUMIF(Summary!$A$230:$A$266,$A3681,Summary!$L$230:$L$266)+SUMIF(Summary!$A$281:$A$317,$A3681,Summary!$L$281:$L$317))-AM3681,0)</f>
        <v>109200.37792132888</v>
      </c>
      <c r="AO3681" s="688">
        <f>IFERROR($H3681/SUMIF($A:$A,$A3681,$H:$H)*SUMIF(Summary!$A$230:$A$266,$A3681,Summary!$Q$230:$Q$266),0)</f>
        <v>21773.950036037066</v>
      </c>
      <c r="AP3681" s="688">
        <f>IFERROR($H3681/SUMIF($A:$A,$A3681,$H:$H)*(SUMIF(Summary!$A$230:$A$266,$A3681,Summary!$L$230:$L$266)+SUMIF(Summary!$A$281:$A$317,$A3681,Summary!$L$281:$L$317))-AO3681,0)</f>
        <v>109190.75751545964</v>
      </c>
      <c r="AQ3681" s="306"/>
      <c r="AR3681" s="688">
        <f t="shared" ca="1" si="857"/>
        <v>347360.24154656212</v>
      </c>
      <c r="AS3681" s="688">
        <f t="shared" ca="1" si="858"/>
        <v>347299.77370499237</v>
      </c>
    </row>
    <row r="3682" spans="1:45" x14ac:dyDescent="0.2">
      <c r="A3682" s="423">
        <v>42421</v>
      </c>
      <c r="B3682" s="424">
        <v>1</v>
      </c>
      <c r="C3682" s="425" t="s">
        <v>302</v>
      </c>
      <c r="D3682" s="422">
        <f t="shared" si="859"/>
        <v>0</v>
      </c>
      <c r="E3682" s="422">
        <f t="shared" si="860"/>
        <v>501</v>
      </c>
      <c r="F3682" s="422">
        <f t="shared" si="861"/>
        <v>670</v>
      </c>
      <c r="G3682" s="422">
        <f t="shared" si="862"/>
        <v>0</v>
      </c>
      <c r="H3682" s="22">
        <f t="shared" si="863"/>
        <v>1171</v>
      </c>
      <c r="I3682" s="116">
        <v>0</v>
      </c>
      <c r="J3682" s="116">
        <v>380</v>
      </c>
      <c r="K3682" s="116">
        <v>39</v>
      </c>
      <c r="L3682" s="116">
        <v>0</v>
      </c>
      <c r="M3682" s="22">
        <f t="shared" si="864"/>
        <v>419</v>
      </c>
      <c r="N3682" s="116">
        <v>0</v>
      </c>
      <c r="O3682" s="116">
        <v>121</v>
      </c>
      <c r="P3682" s="116">
        <v>480</v>
      </c>
      <c r="Q3682" s="116">
        <v>0</v>
      </c>
      <c r="R3682" s="22">
        <f t="shared" si="865"/>
        <v>601</v>
      </c>
      <c r="S3682" s="116">
        <v>0</v>
      </c>
      <c r="T3682" s="116">
        <v>0</v>
      </c>
      <c r="U3682" s="116">
        <v>151</v>
      </c>
      <c r="V3682" s="116">
        <v>0</v>
      </c>
      <c r="W3682" s="22">
        <f t="shared" si="866"/>
        <v>151</v>
      </c>
      <c r="X3682" s="22">
        <f t="shared" si="867"/>
        <v>39.033333333333331</v>
      </c>
      <c r="Y3682" s="22">
        <f ca="1">OFFSET('Cost Study'!$B$7,'Operations Support'!$C3682,'Operations Support'!$B3682)*$H3682</f>
        <v>1697.95</v>
      </c>
      <c r="Z3682" s="23">
        <f ca="1">Y3682*'Cost Study'!$B$31</f>
        <v>94833.784410453503</v>
      </c>
      <c r="AA3682" s="23">
        <f ca="1">IF(A3682=10298,1.51,1)*IF($B3682&lt;3,$D3682*'Cost Study'!$B$32*OFFSET('Cost Study'!$B$7,'Operations Support'!$C3682,'Operations Support'!$B3682),0)</f>
        <v>0</v>
      </c>
      <c r="AB3682" s="24">
        <f ca="1">AA3682*'Cost Study'!$B$31</f>
        <v>0</v>
      </c>
      <c r="AC3682" s="23">
        <f ca="1">Y3682*'Cost Study'!$B$31</f>
        <v>94833.784410453503</v>
      </c>
      <c r="AD3682" s="24">
        <f ca="1">AA3682*'Cost Study'!$B$31</f>
        <v>0</v>
      </c>
      <c r="AE3682" s="377">
        <f t="shared" ca="1" si="868"/>
        <v>94833.784410453503</v>
      </c>
      <c r="AF3682" s="377">
        <f t="shared" ca="1" si="869"/>
        <v>94833.784410453503</v>
      </c>
      <c r="AH3682" s="688">
        <f>IFERROR($H3682/SUMIF($A:$A,$A3682,$H:$H)*SUMIF(Summary!$A$110:$A$186,$A3682,Summary!$P$110:$P$186),0)</f>
        <v>32758.555651024421</v>
      </c>
      <c r="AI3682" s="689">
        <f t="shared" ca="1" si="855"/>
        <v>62075.228759429083</v>
      </c>
      <c r="AJ3682" s="688">
        <f>IFERROR(H3682/SUMIF(A:A,A3682,H:H)*SUMIF(Summary!$A$110:$A$186,'Operations Support'!A3682,Summary!$Q$110:$Q$186),0)</f>
        <v>32773.035793827272</v>
      </c>
      <c r="AK3682" s="688">
        <f t="shared" ca="1" si="856"/>
        <v>62060.748616626232</v>
      </c>
      <c r="AM3682" s="688">
        <f>IFERROR($H3682/SUMIF($A:$A,$A3682,$H:$H)*SUMIF(Summary!$A$230:$A$266,$A3682,Summary!$P$230:$P$266),0)</f>
        <v>6197.9644934159824</v>
      </c>
      <c r="AN3682" s="688">
        <f>IFERROR($H3682/SUMIF($A:$A,$A3682,$H:$H)*(SUMIF(Summary!$A$230:$A$266,$A3682,Summary!$L$230:$L$266)+SUMIF(Summary!$A$281:$A$317,$A3682,Summary!$L$281:$L$317))-AM3682,0)</f>
        <v>31097.675716409562</v>
      </c>
      <c r="AO3682" s="688">
        <f>IFERROR($H3682/SUMIF($A:$A,$A3682,$H:$H)*SUMIF(Summary!$A$230:$A$266,$A3682,Summary!$Q$230:$Q$266),0)</f>
        <v>6200.7041566632797</v>
      </c>
      <c r="AP3682" s="688">
        <f>IFERROR($H3682/SUMIF($A:$A,$A3682,$H:$H)*(SUMIF(Summary!$A$230:$A$266,$A3682,Summary!$L$230:$L$266)+SUMIF(Summary!$A$281:$A$317,$A3682,Summary!$L$281:$L$317))-AO3682,0)</f>
        <v>31094.936053162262</v>
      </c>
      <c r="AQ3682" s="306"/>
      <c r="AR3682" s="688">
        <f t="shared" ca="1" si="857"/>
        <v>93172.904475838644</v>
      </c>
      <c r="AS3682" s="688">
        <f t="shared" ca="1" si="858"/>
        <v>93155.68466978849</v>
      </c>
    </row>
    <row r="3683" spans="1:45" x14ac:dyDescent="0.2">
      <c r="A3683" s="423">
        <v>42421</v>
      </c>
      <c r="B3683" s="424">
        <v>1</v>
      </c>
      <c r="C3683" s="425" t="s">
        <v>303</v>
      </c>
      <c r="D3683" s="422">
        <f t="shared" si="859"/>
        <v>141</v>
      </c>
      <c r="E3683" s="422">
        <f t="shared" si="860"/>
        <v>261</v>
      </c>
      <c r="F3683" s="422">
        <f t="shared" si="861"/>
        <v>273</v>
      </c>
      <c r="G3683" s="422">
        <f t="shared" si="862"/>
        <v>0</v>
      </c>
      <c r="H3683" s="22">
        <f t="shared" si="863"/>
        <v>675</v>
      </c>
      <c r="I3683" s="116">
        <v>39</v>
      </c>
      <c r="J3683" s="116">
        <v>183</v>
      </c>
      <c r="K3683" s="116">
        <v>48</v>
      </c>
      <c r="L3683" s="116">
        <v>0</v>
      </c>
      <c r="M3683" s="22">
        <f t="shared" si="864"/>
        <v>270</v>
      </c>
      <c r="N3683" s="116">
        <v>102</v>
      </c>
      <c r="O3683" s="116">
        <v>78</v>
      </c>
      <c r="P3683" s="116">
        <v>225</v>
      </c>
      <c r="Q3683" s="116">
        <v>0</v>
      </c>
      <c r="R3683" s="22">
        <f t="shared" si="865"/>
        <v>405</v>
      </c>
      <c r="S3683" s="116">
        <v>0</v>
      </c>
      <c r="T3683" s="116">
        <v>0</v>
      </c>
      <c r="U3683" s="116">
        <v>0</v>
      </c>
      <c r="V3683" s="116">
        <v>0</v>
      </c>
      <c r="W3683" s="22">
        <f t="shared" si="866"/>
        <v>0</v>
      </c>
      <c r="X3683" s="22">
        <f t="shared" si="867"/>
        <v>22.5</v>
      </c>
      <c r="Y3683" s="22">
        <f ca="1">OFFSET('Cost Study'!$B$7,'Operations Support'!$C3683,'Operations Support'!$B3683)*$H3683</f>
        <v>985.5</v>
      </c>
      <c r="Z3683" s="23">
        <f ca="1">Y3683*'Cost Study'!$B$31</f>
        <v>55042.076937779042</v>
      </c>
      <c r="AA3683" s="23">
        <f ca="1">IF(A3683=10298,1.51,1)*IF($B3683&lt;3,$D3683*'Cost Study'!$B$32*OFFSET('Cost Study'!$B$7,'Operations Support'!$C3683,'Operations Support'!$B3683),0)</f>
        <v>20.586000000000002</v>
      </c>
      <c r="AB3683" s="24">
        <f ca="1">AA3683*'Cost Study'!$B$31</f>
        <v>1149.7678293669401</v>
      </c>
      <c r="AC3683" s="23">
        <f ca="1">Y3683*'Cost Study'!$B$31</f>
        <v>55042.076937779042</v>
      </c>
      <c r="AD3683" s="24">
        <f ca="1">AA3683*'Cost Study'!$B$31</f>
        <v>1149.7678293669401</v>
      </c>
      <c r="AE3683" s="377">
        <f t="shared" ca="1" si="868"/>
        <v>56191.84476714598</v>
      </c>
      <c r="AF3683" s="377">
        <f t="shared" ca="1" si="869"/>
        <v>56191.84476714598</v>
      </c>
      <c r="AH3683" s="688">
        <f>IFERROR($H3683/SUMIF($A:$A,$A3683,$H:$H)*SUMIF(Summary!$A$110:$A$186,$A3683,Summary!$P$110:$P$186),0)</f>
        <v>18883.027382102035</v>
      </c>
      <c r="AI3683" s="689">
        <f t="shared" ca="1" si="855"/>
        <v>37308.817385043949</v>
      </c>
      <c r="AJ3683" s="688">
        <f>IFERROR(H3683/SUMIF(A:A,A3683,H:H)*SUMIF(Summary!$A$110:$A$186,'Operations Support'!A3683,Summary!$Q$110:$Q$186),0)</f>
        <v>18891.374176629724</v>
      </c>
      <c r="AK3683" s="688">
        <f t="shared" ca="1" si="856"/>
        <v>37300.470590516255</v>
      </c>
      <c r="AM3683" s="688">
        <f>IFERROR($H3683/SUMIF($A:$A,$A3683,$H:$H)*SUMIF(Summary!$A$230:$A$266,$A3683,Summary!$P$230:$P$266),0)</f>
        <v>3572.6951605941827</v>
      </c>
      <c r="AN3683" s="688">
        <f>IFERROR($H3683/SUMIF($A:$A,$A3683,$H:$H)*(SUMIF(Summary!$A$230:$A$266,$A3683,Summary!$L$230:$L$266)+SUMIF(Summary!$A$281:$A$317,$A3683,Summary!$L$281:$L$317))-AM3683,0)</f>
        <v>17925.645694770668</v>
      </c>
      <c r="AO3683" s="688">
        <f>IFERROR($H3683/SUMIF($A:$A,$A3683,$H:$H)*SUMIF(Summary!$A$230:$A$266,$A3683,Summary!$Q$230:$Q$266),0)</f>
        <v>3574.2743857794308</v>
      </c>
      <c r="AP3683" s="688">
        <f>IFERROR($H3683/SUMIF($A:$A,$A3683,$H:$H)*(SUMIF(Summary!$A$230:$A$266,$A3683,Summary!$L$230:$L$266)+SUMIF(Summary!$A$281:$A$317,$A3683,Summary!$L$281:$L$317))-AO3683,0)</f>
        <v>17924.066469585421</v>
      </c>
      <c r="AQ3683" s="306"/>
      <c r="AR3683" s="688">
        <f t="shared" ca="1" si="857"/>
        <v>55234.463079814617</v>
      </c>
      <c r="AS3683" s="688">
        <f t="shared" ca="1" si="858"/>
        <v>55224.537060101677</v>
      </c>
    </row>
    <row r="3684" spans="1:45" x14ac:dyDescent="0.2">
      <c r="A3684" s="423">
        <v>42421</v>
      </c>
      <c r="B3684" s="424">
        <v>1</v>
      </c>
      <c r="C3684" s="425" t="s">
        <v>304</v>
      </c>
      <c r="D3684" s="422">
        <f t="shared" si="859"/>
        <v>0</v>
      </c>
      <c r="E3684" s="422">
        <f t="shared" si="860"/>
        <v>0</v>
      </c>
      <c r="F3684" s="422">
        <f t="shared" si="861"/>
        <v>0</v>
      </c>
      <c r="G3684" s="422">
        <f t="shared" si="862"/>
        <v>0</v>
      </c>
      <c r="H3684" s="22">
        <f t="shared" si="863"/>
        <v>0</v>
      </c>
      <c r="I3684" s="116">
        <v>0</v>
      </c>
      <c r="J3684" s="116">
        <v>0</v>
      </c>
      <c r="K3684" s="116">
        <v>0</v>
      </c>
      <c r="L3684" s="116">
        <v>0</v>
      </c>
      <c r="M3684" s="22">
        <f t="shared" si="864"/>
        <v>0</v>
      </c>
      <c r="N3684" s="116">
        <v>0</v>
      </c>
      <c r="O3684" s="116">
        <v>0</v>
      </c>
      <c r="P3684" s="116">
        <v>0</v>
      </c>
      <c r="Q3684" s="116">
        <v>0</v>
      </c>
      <c r="R3684" s="22">
        <f t="shared" si="865"/>
        <v>0</v>
      </c>
      <c r="S3684" s="116">
        <v>0</v>
      </c>
      <c r="T3684" s="116">
        <v>0</v>
      </c>
      <c r="U3684" s="116">
        <v>0</v>
      </c>
      <c r="V3684" s="116">
        <v>0</v>
      </c>
      <c r="W3684" s="22">
        <f t="shared" si="866"/>
        <v>0</v>
      </c>
      <c r="X3684" s="22">
        <f t="shared" si="867"/>
        <v>0</v>
      </c>
      <c r="Y3684" s="22">
        <f ca="1">OFFSET('Cost Study'!$B$7,'Operations Support'!$C3684,'Operations Support'!$B3684)*$H3684</f>
        <v>0</v>
      </c>
      <c r="Z3684" s="23">
        <f ca="1">Y3684*'Cost Study'!$B$31</f>
        <v>0</v>
      </c>
      <c r="AA3684" s="23">
        <f ca="1">IF(A3684=10298,1.51,1)*IF($B3684&lt;3,$D3684*'Cost Study'!$B$32*OFFSET('Cost Study'!$B$7,'Operations Support'!$C3684,'Operations Support'!$B3684),0)</f>
        <v>0</v>
      </c>
      <c r="AB3684" s="24">
        <f ca="1">AA3684*'Cost Study'!$B$31</f>
        <v>0</v>
      </c>
      <c r="AC3684" s="23">
        <f ca="1">Y3684*'Cost Study'!$B$31</f>
        <v>0</v>
      </c>
      <c r="AD3684" s="24">
        <f ca="1">AA3684*'Cost Study'!$B$31</f>
        <v>0</v>
      </c>
      <c r="AE3684" s="377">
        <f t="shared" ca="1" si="868"/>
        <v>0</v>
      </c>
      <c r="AF3684" s="377">
        <f t="shared" ca="1" si="869"/>
        <v>0</v>
      </c>
      <c r="AH3684" s="688">
        <f>IFERROR($H3684/SUMIF($A:$A,$A3684,$H:$H)*SUMIF(Summary!$A$110:$A$186,$A3684,Summary!$P$110:$P$186),0)</f>
        <v>0</v>
      </c>
      <c r="AI3684" s="689">
        <f t="shared" ca="1" si="855"/>
        <v>0</v>
      </c>
      <c r="AJ3684" s="688">
        <f>IFERROR(H3684/SUMIF(A:A,A3684,H:H)*SUMIF(Summary!$A$110:$A$186,'Operations Support'!A3684,Summary!$Q$110:$Q$186),0)</f>
        <v>0</v>
      </c>
      <c r="AK3684" s="688">
        <f t="shared" ca="1" si="856"/>
        <v>0</v>
      </c>
      <c r="AM3684" s="688">
        <f>IFERROR($H3684/SUMIF($A:$A,$A3684,$H:$H)*SUMIF(Summary!$A$230:$A$266,$A3684,Summary!$P$230:$P$266),0)</f>
        <v>0</v>
      </c>
      <c r="AN3684" s="688">
        <f>IFERROR($H3684/SUMIF($A:$A,$A3684,$H:$H)*(SUMIF(Summary!$A$230:$A$266,$A3684,Summary!$L$230:$L$266)+SUMIF(Summary!$A$281:$A$317,$A3684,Summary!$L$281:$L$317))-AM3684,0)</f>
        <v>0</v>
      </c>
      <c r="AO3684" s="688">
        <f>IFERROR($H3684/SUMIF($A:$A,$A3684,$H:$H)*SUMIF(Summary!$A$230:$A$266,$A3684,Summary!$Q$230:$Q$266),0)</f>
        <v>0</v>
      </c>
      <c r="AP3684" s="688">
        <f>IFERROR($H3684/SUMIF($A:$A,$A3684,$H:$H)*(SUMIF(Summary!$A$230:$A$266,$A3684,Summary!$L$230:$L$266)+SUMIF(Summary!$A$281:$A$317,$A3684,Summary!$L$281:$L$317))-AO3684,0)</f>
        <v>0</v>
      </c>
      <c r="AQ3684" s="306"/>
      <c r="AR3684" s="688">
        <f t="shared" ca="1" si="857"/>
        <v>0</v>
      </c>
      <c r="AS3684" s="688">
        <f t="shared" ca="1" si="858"/>
        <v>0</v>
      </c>
    </row>
    <row r="3685" spans="1:45" x14ac:dyDescent="0.2">
      <c r="A3685" s="423">
        <v>42421</v>
      </c>
      <c r="B3685" s="424">
        <v>1</v>
      </c>
      <c r="C3685" s="425" t="s">
        <v>305</v>
      </c>
      <c r="D3685" s="422">
        <f t="shared" si="859"/>
        <v>450</v>
      </c>
      <c r="E3685" s="422">
        <f t="shared" si="860"/>
        <v>0</v>
      </c>
      <c r="F3685" s="422">
        <f t="shared" si="861"/>
        <v>99</v>
      </c>
      <c r="G3685" s="422">
        <f t="shared" si="862"/>
        <v>0</v>
      </c>
      <c r="H3685" s="22">
        <f t="shared" si="863"/>
        <v>549</v>
      </c>
      <c r="I3685" s="116">
        <v>261</v>
      </c>
      <c r="J3685" s="116">
        <v>0</v>
      </c>
      <c r="K3685" s="116">
        <v>21</v>
      </c>
      <c r="L3685" s="116">
        <v>0</v>
      </c>
      <c r="M3685" s="22">
        <f t="shared" si="864"/>
        <v>282</v>
      </c>
      <c r="N3685" s="116">
        <v>189</v>
      </c>
      <c r="O3685" s="116">
        <v>0</v>
      </c>
      <c r="P3685" s="116">
        <v>78</v>
      </c>
      <c r="Q3685" s="116">
        <v>0</v>
      </c>
      <c r="R3685" s="22">
        <f t="shared" si="865"/>
        <v>267</v>
      </c>
      <c r="S3685" s="116">
        <v>0</v>
      </c>
      <c r="T3685" s="116">
        <v>0</v>
      </c>
      <c r="U3685" s="116">
        <v>0</v>
      </c>
      <c r="V3685" s="116">
        <v>0</v>
      </c>
      <c r="W3685" s="22">
        <f t="shared" si="866"/>
        <v>0</v>
      </c>
      <c r="X3685" s="22">
        <f t="shared" si="867"/>
        <v>18.3</v>
      </c>
      <c r="Y3685" s="22">
        <f ca="1">OFFSET('Cost Study'!$B$7,'Operations Support'!$C3685,'Operations Support'!$B3685)*$H3685</f>
        <v>1076.04</v>
      </c>
      <c r="Z3685" s="23">
        <f ca="1">Y3685*'Cost Study'!$B$31</f>
        <v>60098.910672884587</v>
      </c>
      <c r="AA3685" s="23">
        <f ca="1">IF(A3685=10298,1.51,1)*IF($B3685&lt;3,$D3685*'Cost Study'!$B$32*OFFSET('Cost Study'!$B$7,'Operations Support'!$C3685,'Operations Support'!$B3685),0)</f>
        <v>88.2</v>
      </c>
      <c r="AB3685" s="24">
        <f ca="1">AA3685*'Cost Study'!$B$31</f>
        <v>4926.1402190889003</v>
      </c>
      <c r="AC3685" s="23">
        <f ca="1">Y3685*'Cost Study'!$B$31</f>
        <v>60098.910672884587</v>
      </c>
      <c r="AD3685" s="24">
        <f ca="1">AA3685*'Cost Study'!$B$31</f>
        <v>4926.1402190889003</v>
      </c>
      <c r="AE3685" s="377">
        <f t="shared" ca="1" si="868"/>
        <v>65025.050891973486</v>
      </c>
      <c r="AF3685" s="377">
        <f t="shared" ca="1" si="869"/>
        <v>65025.050891973486</v>
      </c>
      <c r="AH3685" s="688">
        <f>IFERROR($H3685/SUMIF($A:$A,$A3685,$H:$H)*SUMIF(Summary!$A$110:$A$186,$A3685,Summary!$P$110:$P$186),0)</f>
        <v>15358.195604109655</v>
      </c>
      <c r="AI3685" s="689">
        <f t="shared" ca="1" si="855"/>
        <v>49666.855287863829</v>
      </c>
      <c r="AJ3685" s="688">
        <f>IFERROR(H3685/SUMIF(A:A,A3685,H:H)*SUMIF(Summary!$A$110:$A$186,'Operations Support'!A3685,Summary!$Q$110:$Q$186),0)</f>
        <v>15364.984330325509</v>
      </c>
      <c r="AK3685" s="688">
        <f t="shared" ca="1" si="856"/>
        <v>49660.066561647975</v>
      </c>
      <c r="AM3685" s="688">
        <f>IFERROR($H3685/SUMIF($A:$A,$A3685,$H:$H)*SUMIF(Summary!$A$230:$A$266,$A3685,Summary!$P$230:$P$266),0)</f>
        <v>2905.7920639499353</v>
      </c>
      <c r="AN3685" s="688">
        <f>IFERROR($H3685/SUMIF($A:$A,$A3685,$H:$H)*(SUMIF(Summary!$A$230:$A$266,$A3685,Summary!$L$230:$L$266)+SUMIF(Summary!$A$281:$A$317,$A3685,Summary!$L$281:$L$317))-AM3685,0)</f>
        <v>14579.525165080144</v>
      </c>
      <c r="AO3685" s="688">
        <f>IFERROR($H3685/SUMIF($A:$A,$A3685,$H:$H)*SUMIF(Summary!$A$230:$A$266,$A3685,Summary!$Q$230:$Q$266),0)</f>
        <v>2907.0765004339369</v>
      </c>
      <c r="AP3685" s="688">
        <f>IFERROR($H3685/SUMIF($A:$A,$A3685,$H:$H)*(SUMIF(Summary!$A$230:$A$266,$A3685,Summary!$L$230:$L$266)+SUMIF(Summary!$A$281:$A$317,$A3685,Summary!$L$281:$L$317))-AO3685,0)</f>
        <v>14578.240728596142</v>
      </c>
      <c r="AQ3685" s="306"/>
      <c r="AR3685" s="688">
        <f t="shared" ca="1" si="857"/>
        <v>64246.380452943973</v>
      </c>
      <c r="AS3685" s="688">
        <f t="shared" ca="1" si="858"/>
        <v>64238.30729024412</v>
      </c>
    </row>
    <row r="3686" spans="1:45" x14ac:dyDescent="0.2">
      <c r="A3686" s="423">
        <v>42421</v>
      </c>
      <c r="B3686" s="424">
        <v>1</v>
      </c>
      <c r="C3686" s="425" t="s">
        <v>306</v>
      </c>
      <c r="D3686" s="422">
        <f t="shared" si="859"/>
        <v>117</v>
      </c>
      <c r="E3686" s="422">
        <f t="shared" si="860"/>
        <v>57</v>
      </c>
      <c r="F3686" s="422">
        <f t="shared" si="861"/>
        <v>366</v>
      </c>
      <c r="G3686" s="422">
        <f t="shared" si="862"/>
        <v>0</v>
      </c>
      <c r="H3686" s="22">
        <f t="shared" si="863"/>
        <v>540</v>
      </c>
      <c r="I3686" s="116">
        <v>0</v>
      </c>
      <c r="J3686" s="116">
        <v>51</v>
      </c>
      <c r="K3686" s="116">
        <v>144</v>
      </c>
      <c r="L3686" s="116">
        <v>0</v>
      </c>
      <c r="M3686" s="22">
        <f t="shared" si="864"/>
        <v>195</v>
      </c>
      <c r="N3686" s="116">
        <v>81</v>
      </c>
      <c r="O3686" s="116">
        <v>0</v>
      </c>
      <c r="P3686" s="116">
        <v>198</v>
      </c>
      <c r="Q3686" s="116">
        <v>0</v>
      </c>
      <c r="R3686" s="22">
        <f t="shared" si="865"/>
        <v>279</v>
      </c>
      <c r="S3686" s="116">
        <v>36</v>
      </c>
      <c r="T3686" s="116">
        <v>6</v>
      </c>
      <c r="U3686" s="116">
        <v>24</v>
      </c>
      <c r="V3686" s="116">
        <v>0</v>
      </c>
      <c r="W3686" s="22">
        <f t="shared" si="866"/>
        <v>66</v>
      </c>
      <c r="X3686" s="22">
        <f t="shared" si="867"/>
        <v>18</v>
      </c>
      <c r="Y3686" s="22">
        <f ca="1">OFFSET('Cost Study'!$B$7,'Operations Support'!$C3686,'Operations Support'!$B3686)*$H3686</f>
        <v>599.40000000000009</v>
      </c>
      <c r="Z3686" s="23">
        <f ca="1">Y3686*'Cost Study'!$B$31</f>
        <v>33477.646795032735</v>
      </c>
      <c r="AA3686" s="23">
        <f ca="1">IF(A3686=10298,1.51,1)*IF($B3686&lt;3,$D3686*'Cost Study'!$B$32*OFFSET('Cost Study'!$B$7,'Operations Support'!$C3686,'Operations Support'!$B3686),0)</f>
        <v>12.987000000000002</v>
      </c>
      <c r="AB3686" s="24">
        <f ca="1">AA3686*'Cost Study'!$B$31</f>
        <v>725.34901389237598</v>
      </c>
      <c r="AC3686" s="23">
        <f ca="1">Y3686*'Cost Study'!$B$31</f>
        <v>33477.646795032735</v>
      </c>
      <c r="AD3686" s="24">
        <f ca="1">AA3686*'Cost Study'!$B$31</f>
        <v>725.34901389237598</v>
      </c>
      <c r="AE3686" s="377">
        <f t="shared" ca="1" si="868"/>
        <v>34202.995808925109</v>
      </c>
      <c r="AF3686" s="377">
        <f t="shared" ca="1" si="869"/>
        <v>34202.995808925109</v>
      </c>
      <c r="AH3686" s="688">
        <f>IFERROR($H3686/SUMIF($A:$A,$A3686,$H:$H)*SUMIF(Summary!$A$110:$A$186,$A3686,Summary!$P$110:$P$186),0)</f>
        <v>15106.421905681627</v>
      </c>
      <c r="AI3686" s="689">
        <f t="shared" ca="1" si="855"/>
        <v>19096.573903243479</v>
      </c>
      <c r="AJ3686" s="688">
        <f>IFERROR(H3686/SUMIF(A:A,A3686,H:H)*SUMIF(Summary!$A$110:$A$186,'Operations Support'!A3686,Summary!$Q$110:$Q$186),0)</f>
        <v>15113.09934130378</v>
      </c>
      <c r="AK3686" s="688">
        <f t="shared" ca="1" si="856"/>
        <v>19089.896467621329</v>
      </c>
      <c r="AM3686" s="688">
        <f>IFERROR($H3686/SUMIF($A:$A,$A3686,$H:$H)*SUMIF(Summary!$A$230:$A$266,$A3686,Summary!$P$230:$P$266),0)</f>
        <v>2858.1561284753461</v>
      </c>
      <c r="AN3686" s="688">
        <f>IFERROR($H3686/SUMIF($A:$A,$A3686,$H:$H)*(SUMIF(Summary!$A$230:$A$266,$A3686,Summary!$L$230:$L$266)+SUMIF(Summary!$A$281:$A$317,$A3686,Summary!$L$281:$L$317))-AM3686,0)</f>
        <v>14340.516555816534</v>
      </c>
      <c r="AO3686" s="688">
        <f>IFERROR($H3686/SUMIF($A:$A,$A3686,$H:$H)*SUMIF(Summary!$A$230:$A$266,$A3686,Summary!$Q$230:$Q$266),0)</f>
        <v>2859.4195086235445</v>
      </c>
      <c r="AP3686" s="688">
        <f>IFERROR($H3686/SUMIF($A:$A,$A3686,$H:$H)*(SUMIF(Summary!$A$230:$A$266,$A3686,Summary!$L$230:$L$266)+SUMIF(Summary!$A$281:$A$317,$A3686,Summary!$L$281:$L$317))-AO3686,0)</f>
        <v>14339.253175668335</v>
      </c>
      <c r="AQ3686" s="306"/>
      <c r="AR3686" s="688">
        <f t="shared" ca="1" si="857"/>
        <v>33437.090459060011</v>
      </c>
      <c r="AS3686" s="688">
        <f t="shared" ca="1" si="858"/>
        <v>33429.149643289667</v>
      </c>
    </row>
    <row r="3687" spans="1:45" x14ac:dyDescent="0.2">
      <c r="A3687" s="423">
        <v>42421</v>
      </c>
      <c r="B3687" s="424">
        <v>1</v>
      </c>
      <c r="C3687" s="425" t="s">
        <v>307</v>
      </c>
      <c r="D3687" s="422">
        <f t="shared" si="859"/>
        <v>0</v>
      </c>
      <c r="E3687" s="422">
        <f t="shared" si="860"/>
        <v>0</v>
      </c>
      <c r="F3687" s="422">
        <f t="shared" si="861"/>
        <v>0</v>
      </c>
      <c r="G3687" s="422">
        <f t="shared" si="862"/>
        <v>0</v>
      </c>
      <c r="H3687" s="22">
        <f t="shared" si="863"/>
        <v>0</v>
      </c>
      <c r="I3687" s="116">
        <v>0</v>
      </c>
      <c r="J3687" s="116">
        <v>0</v>
      </c>
      <c r="K3687" s="116">
        <v>0</v>
      </c>
      <c r="L3687" s="116">
        <v>0</v>
      </c>
      <c r="M3687" s="22">
        <f t="shared" si="864"/>
        <v>0</v>
      </c>
      <c r="N3687" s="116">
        <v>0</v>
      </c>
      <c r="O3687" s="116">
        <v>0</v>
      </c>
      <c r="P3687" s="116">
        <v>0</v>
      </c>
      <c r="Q3687" s="116">
        <v>0</v>
      </c>
      <c r="R3687" s="22">
        <f t="shared" si="865"/>
        <v>0</v>
      </c>
      <c r="S3687" s="116">
        <v>0</v>
      </c>
      <c r="T3687" s="116">
        <v>0</v>
      </c>
      <c r="U3687" s="116">
        <v>0</v>
      </c>
      <c r="V3687" s="116">
        <v>0</v>
      </c>
      <c r="W3687" s="22">
        <f t="shared" si="866"/>
        <v>0</v>
      </c>
      <c r="X3687" s="22">
        <f t="shared" si="867"/>
        <v>0</v>
      </c>
      <c r="Y3687" s="22">
        <f ca="1">OFFSET('Cost Study'!$B$7,'Operations Support'!$C3687,'Operations Support'!$B3687)*$H3687</f>
        <v>0</v>
      </c>
      <c r="Z3687" s="23">
        <f ca="1">Y3687*'Cost Study'!$B$31</f>
        <v>0</v>
      </c>
      <c r="AA3687" s="23">
        <f ca="1">IF(A3687=10298,1.51,1)*IF($B3687&lt;3,$D3687*'Cost Study'!$B$32*OFFSET('Cost Study'!$B$7,'Operations Support'!$C3687,'Operations Support'!$B3687),0)</f>
        <v>0</v>
      </c>
      <c r="AB3687" s="24">
        <f ca="1">AA3687*'Cost Study'!$B$31</f>
        <v>0</v>
      </c>
      <c r="AC3687" s="23">
        <f ca="1">Y3687*'Cost Study'!$B$31</f>
        <v>0</v>
      </c>
      <c r="AD3687" s="24">
        <f ca="1">AA3687*'Cost Study'!$B$31</f>
        <v>0</v>
      </c>
      <c r="AE3687" s="377">
        <f t="shared" ca="1" si="868"/>
        <v>0</v>
      </c>
      <c r="AF3687" s="377">
        <f t="shared" ca="1" si="869"/>
        <v>0</v>
      </c>
      <c r="AH3687" s="688">
        <f>IFERROR($H3687/SUMIF($A:$A,$A3687,$H:$H)*SUMIF(Summary!$A$110:$A$186,$A3687,Summary!$P$110:$P$186),0)</f>
        <v>0</v>
      </c>
      <c r="AI3687" s="689">
        <f t="shared" ca="1" si="855"/>
        <v>0</v>
      </c>
      <c r="AJ3687" s="688">
        <f>IFERROR(H3687/SUMIF(A:A,A3687,H:H)*SUMIF(Summary!$A$110:$A$186,'Operations Support'!A3687,Summary!$Q$110:$Q$186),0)</f>
        <v>0</v>
      </c>
      <c r="AK3687" s="688">
        <f t="shared" ca="1" si="856"/>
        <v>0</v>
      </c>
      <c r="AM3687" s="688">
        <f>IFERROR($H3687/SUMIF($A:$A,$A3687,$H:$H)*SUMIF(Summary!$A$230:$A$266,$A3687,Summary!$P$230:$P$266),0)</f>
        <v>0</v>
      </c>
      <c r="AN3687" s="688">
        <f>IFERROR($H3687/SUMIF($A:$A,$A3687,$H:$H)*(SUMIF(Summary!$A$230:$A$266,$A3687,Summary!$L$230:$L$266)+SUMIF(Summary!$A$281:$A$317,$A3687,Summary!$L$281:$L$317))-AM3687,0)</f>
        <v>0</v>
      </c>
      <c r="AO3687" s="688">
        <f>IFERROR($H3687/SUMIF($A:$A,$A3687,$H:$H)*SUMIF(Summary!$A$230:$A$266,$A3687,Summary!$Q$230:$Q$266),0)</f>
        <v>0</v>
      </c>
      <c r="AP3687" s="688">
        <f>IFERROR($H3687/SUMIF($A:$A,$A3687,$H:$H)*(SUMIF(Summary!$A$230:$A$266,$A3687,Summary!$L$230:$L$266)+SUMIF(Summary!$A$281:$A$317,$A3687,Summary!$L$281:$L$317))-AO3687,0)</f>
        <v>0</v>
      </c>
      <c r="AQ3687" s="306"/>
      <c r="AR3687" s="688">
        <f t="shared" ca="1" si="857"/>
        <v>0</v>
      </c>
      <c r="AS3687" s="688">
        <f t="shared" ca="1" si="858"/>
        <v>0</v>
      </c>
    </row>
    <row r="3688" spans="1:45" x14ac:dyDescent="0.2">
      <c r="A3688" s="423">
        <v>42421</v>
      </c>
      <c r="B3688" s="424">
        <v>1</v>
      </c>
      <c r="C3688" s="425" t="s">
        <v>308</v>
      </c>
      <c r="D3688" s="422">
        <f t="shared" si="859"/>
        <v>0</v>
      </c>
      <c r="E3688" s="422">
        <f t="shared" si="860"/>
        <v>24</v>
      </c>
      <c r="F3688" s="422">
        <f t="shared" si="861"/>
        <v>0</v>
      </c>
      <c r="G3688" s="422">
        <f t="shared" si="862"/>
        <v>0</v>
      </c>
      <c r="H3688" s="22">
        <f t="shared" si="863"/>
        <v>24</v>
      </c>
      <c r="I3688" s="116">
        <v>0</v>
      </c>
      <c r="J3688" s="116">
        <v>0</v>
      </c>
      <c r="K3688" s="116">
        <v>0</v>
      </c>
      <c r="L3688" s="116">
        <v>0</v>
      </c>
      <c r="M3688" s="22">
        <f t="shared" si="864"/>
        <v>0</v>
      </c>
      <c r="N3688" s="116">
        <v>0</v>
      </c>
      <c r="O3688" s="116">
        <v>24</v>
      </c>
      <c r="P3688" s="116">
        <v>0</v>
      </c>
      <c r="Q3688" s="116">
        <v>0</v>
      </c>
      <c r="R3688" s="22">
        <f t="shared" si="865"/>
        <v>24</v>
      </c>
      <c r="S3688" s="116">
        <v>0</v>
      </c>
      <c r="T3688" s="116">
        <v>0</v>
      </c>
      <c r="U3688" s="116">
        <v>0</v>
      </c>
      <c r="V3688" s="116">
        <v>0</v>
      </c>
      <c r="W3688" s="22">
        <f t="shared" si="866"/>
        <v>0</v>
      </c>
      <c r="X3688" s="22">
        <f t="shared" si="867"/>
        <v>0.8</v>
      </c>
      <c r="Y3688" s="22">
        <f ca="1">OFFSET('Cost Study'!$B$7,'Operations Support'!$C3688,'Operations Support'!$B3688)*$H3688</f>
        <v>37.92</v>
      </c>
      <c r="Z3688" s="23">
        <f ca="1">Y3688*'Cost Study'!$B$31</f>
        <v>2117.9051826286973</v>
      </c>
      <c r="AA3688" s="23">
        <f ca="1">IF(A3688=10298,1.51,1)*IF($B3688&lt;3,$D3688*'Cost Study'!$B$32*OFFSET('Cost Study'!$B$7,'Operations Support'!$C3688,'Operations Support'!$B3688),0)</f>
        <v>0</v>
      </c>
      <c r="AB3688" s="24">
        <f ca="1">AA3688*'Cost Study'!$B$31</f>
        <v>0</v>
      </c>
      <c r="AC3688" s="23">
        <f ca="1">Y3688*'Cost Study'!$B$31</f>
        <v>2117.9051826286973</v>
      </c>
      <c r="AD3688" s="24">
        <f ca="1">AA3688*'Cost Study'!$B$31</f>
        <v>0</v>
      </c>
      <c r="AE3688" s="377">
        <f t="shared" ca="1" si="868"/>
        <v>2117.9051826286973</v>
      </c>
      <c r="AF3688" s="377">
        <f t="shared" ca="1" si="869"/>
        <v>2117.9051826286973</v>
      </c>
      <c r="AH3688" s="688">
        <f>IFERROR($H3688/SUMIF($A:$A,$A3688,$H:$H)*SUMIF(Summary!$A$110:$A$186,$A3688,Summary!$P$110:$P$186),0)</f>
        <v>671.39652914140572</v>
      </c>
      <c r="AI3688" s="689">
        <f t="shared" ca="1" si="855"/>
        <v>1446.5086534872917</v>
      </c>
      <c r="AJ3688" s="688">
        <f>IFERROR(H3688/SUMIF(A:A,A3688,H:H)*SUMIF(Summary!$A$110:$A$186,'Operations Support'!A3688,Summary!$Q$110:$Q$186),0)</f>
        <v>671.69330405794574</v>
      </c>
      <c r="AK3688" s="688">
        <f t="shared" ca="1" si="856"/>
        <v>1446.2118785707517</v>
      </c>
      <c r="AM3688" s="688">
        <f>IFERROR($H3688/SUMIF($A:$A,$A3688,$H:$H)*SUMIF(Summary!$A$230:$A$266,$A3688,Summary!$P$230:$P$266),0)</f>
        <v>127.02916126557093</v>
      </c>
      <c r="AN3688" s="688">
        <f>IFERROR($H3688/SUMIF($A:$A,$A3688,$H:$H)*(SUMIF(Summary!$A$230:$A$266,$A3688,Summary!$L$230:$L$266)+SUMIF(Summary!$A$281:$A$317,$A3688,Summary!$L$281:$L$317))-AM3688,0)</f>
        <v>637.35629136962382</v>
      </c>
      <c r="AO3688" s="688">
        <f>IFERROR($H3688/SUMIF($A:$A,$A3688,$H:$H)*SUMIF(Summary!$A$230:$A$266,$A3688,Summary!$Q$230:$Q$266),0)</f>
        <v>127.08531149437977</v>
      </c>
      <c r="AP3688" s="688">
        <f>IFERROR($H3688/SUMIF($A:$A,$A3688,$H:$H)*(SUMIF(Summary!$A$230:$A$266,$A3688,Summary!$L$230:$L$266)+SUMIF(Summary!$A$281:$A$317,$A3688,Summary!$L$281:$L$317))-AO3688,0)</f>
        <v>637.30014114081496</v>
      </c>
      <c r="AQ3688" s="306"/>
      <c r="AR3688" s="688">
        <f t="shared" ca="1" si="857"/>
        <v>2083.8649448569154</v>
      </c>
      <c r="AS3688" s="688">
        <f t="shared" ca="1" si="858"/>
        <v>2083.5120197115666</v>
      </c>
    </row>
    <row r="3689" spans="1:45" x14ac:dyDescent="0.2">
      <c r="A3689" s="423">
        <v>42421</v>
      </c>
      <c r="B3689" s="424">
        <v>1</v>
      </c>
      <c r="C3689" s="425" t="s">
        <v>309</v>
      </c>
      <c r="D3689" s="422">
        <f t="shared" si="859"/>
        <v>0</v>
      </c>
      <c r="E3689" s="422">
        <f t="shared" si="860"/>
        <v>0</v>
      </c>
      <c r="F3689" s="422">
        <f t="shared" si="861"/>
        <v>0</v>
      </c>
      <c r="G3689" s="422">
        <f t="shared" si="862"/>
        <v>0</v>
      </c>
      <c r="H3689" s="22">
        <f t="shared" si="863"/>
        <v>0</v>
      </c>
      <c r="I3689" s="116">
        <v>0</v>
      </c>
      <c r="J3689" s="116">
        <v>0</v>
      </c>
      <c r="K3689" s="116">
        <v>0</v>
      </c>
      <c r="L3689" s="116">
        <v>0</v>
      </c>
      <c r="M3689" s="22">
        <f t="shared" si="864"/>
        <v>0</v>
      </c>
      <c r="N3689" s="116">
        <v>0</v>
      </c>
      <c r="O3689" s="116">
        <v>0</v>
      </c>
      <c r="P3689" s="116">
        <v>0</v>
      </c>
      <c r="Q3689" s="116">
        <v>0</v>
      </c>
      <c r="R3689" s="22">
        <f t="shared" si="865"/>
        <v>0</v>
      </c>
      <c r="S3689" s="116">
        <v>0</v>
      </c>
      <c r="T3689" s="116">
        <v>0</v>
      </c>
      <c r="U3689" s="116">
        <v>0</v>
      </c>
      <c r="V3689" s="116">
        <v>0</v>
      </c>
      <c r="W3689" s="22">
        <f t="shared" si="866"/>
        <v>0</v>
      </c>
      <c r="X3689" s="22">
        <f t="shared" si="867"/>
        <v>0</v>
      </c>
      <c r="Y3689" s="22">
        <f ca="1">OFFSET('Cost Study'!$B$7,'Operations Support'!$C3689,'Operations Support'!$B3689)*$H3689</f>
        <v>0</v>
      </c>
      <c r="Z3689" s="23">
        <f ca="1">Y3689*'Cost Study'!$B$31</f>
        <v>0</v>
      </c>
      <c r="AA3689" s="23">
        <f ca="1">IF(A3689=10298,1.51,1)*IF($B3689&lt;3,$D3689*'Cost Study'!$B$32*OFFSET('Cost Study'!$B$7,'Operations Support'!$C3689,'Operations Support'!$B3689),0)</f>
        <v>0</v>
      </c>
      <c r="AB3689" s="24">
        <f ca="1">AA3689*'Cost Study'!$B$31</f>
        <v>0</v>
      </c>
      <c r="AC3689" s="23">
        <f ca="1">Y3689*'Cost Study'!$B$31</f>
        <v>0</v>
      </c>
      <c r="AD3689" s="24">
        <f ca="1">AA3689*'Cost Study'!$B$31</f>
        <v>0</v>
      </c>
      <c r="AE3689" s="377">
        <f t="shared" ca="1" si="868"/>
        <v>0</v>
      </c>
      <c r="AF3689" s="377">
        <f t="shared" ca="1" si="869"/>
        <v>0</v>
      </c>
      <c r="AH3689" s="688">
        <f>IFERROR($H3689/SUMIF($A:$A,$A3689,$H:$H)*SUMIF(Summary!$A$110:$A$186,$A3689,Summary!$P$110:$P$186),0)</f>
        <v>0</v>
      </c>
      <c r="AI3689" s="689">
        <f t="shared" ca="1" si="855"/>
        <v>0</v>
      </c>
      <c r="AJ3689" s="688">
        <f>IFERROR(H3689/SUMIF(A:A,A3689,H:H)*SUMIF(Summary!$A$110:$A$186,'Operations Support'!A3689,Summary!$Q$110:$Q$186),0)</f>
        <v>0</v>
      </c>
      <c r="AK3689" s="688">
        <f t="shared" ca="1" si="856"/>
        <v>0</v>
      </c>
      <c r="AM3689" s="688">
        <f>IFERROR($H3689/SUMIF($A:$A,$A3689,$H:$H)*SUMIF(Summary!$A$230:$A$266,$A3689,Summary!$P$230:$P$266),0)</f>
        <v>0</v>
      </c>
      <c r="AN3689" s="688">
        <f>IFERROR($H3689/SUMIF($A:$A,$A3689,$H:$H)*(SUMIF(Summary!$A$230:$A$266,$A3689,Summary!$L$230:$L$266)+SUMIF(Summary!$A$281:$A$317,$A3689,Summary!$L$281:$L$317))-AM3689,0)</f>
        <v>0</v>
      </c>
      <c r="AO3689" s="688">
        <f>IFERROR($H3689/SUMIF($A:$A,$A3689,$H:$H)*SUMIF(Summary!$A$230:$A$266,$A3689,Summary!$Q$230:$Q$266),0)</f>
        <v>0</v>
      </c>
      <c r="AP3689" s="688">
        <f>IFERROR($H3689/SUMIF($A:$A,$A3689,$H:$H)*(SUMIF(Summary!$A$230:$A$266,$A3689,Summary!$L$230:$L$266)+SUMIF(Summary!$A$281:$A$317,$A3689,Summary!$L$281:$L$317))-AO3689,0)</f>
        <v>0</v>
      </c>
      <c r="AQ3689" s="306"/>
      <c r="AR3689" s="688">
        <f t="shared" ca="1" si="857"/>
        <v>0</v>
      </c>
      <c r="AS3689" s="688">
        <f t="shared" ca="1" si="858"/>
        <v>0</v>
      </c>
    </row>
    <row r="3690" spans="1:45" x14ac:dyDescent="0.2">
      <c r="A3690" s="423">
        <v>42421</v>
      </c>
      <c r="B3690" s="424">
        <v>1</v>
      </c>
      <c r="C3690" s="425" t="s">
        <v>310</v>
      </c>
      <c r="D3690" s="422">
        <f t="shared" si="859"/>
        <v>0</v>
      </c>
      <c r="E3690" s="422">
        <f t="shared" si="860"/>
        <v>0</v>
      </c>
      <c r="F3690" s="422">
        <f t="shared" si="861"/>
        <v>0</v>
      </c>
      <c r="G3690" s="422">
        <f t="shared" si="862"/>
        <v>0</v>
      </c>
      <c r="H3690" s="22">
        <f t="shared" si="863"/>
        <v>0</v>
      </c>
      <c r="I3690" s="116">
        <v>0</v>
      </c>
      <c r="J3690" s="116">
        <v>0</v>
      </c>
      <c r="K3690" s="116">
        <v>0</v>
      </c>
      <c r="L3690" s="116">
        <v>0</v>
      </c>
      <c r="M3690" s="22">
        <f t="shared" si="864"/>
        <v>0</v>
      </c>
      <c r="N3690" s="116">
        <v>0</v>
      </c>
      <c r="O3690" s="116">
        <v>0</v>
      </c>
      <c r="P3690" s="116">
        <v>0</v>
      </c>
      <c r="Q3690" s="116">
        <v>0</v>
      </c>
      <c r="R3690" s="22">
        <f t="shared" si="865"/>
        <v>0</v>
      </c>
      <c r="S3690" s="116">
        <v>0</v>
      </c>
      <c r="T3690" s="116">
        <v>0</v>
      </c>
      <c r="U3690" s="116">
        <v>0</v>
      </c>
      <c r="V3690" s="116">
        <v>0</v>
      </c>
      <c r="W3690" s="22">
        <f t="shared" si="866"/>
        <v>0</v>
      </c>
      <c r="X3690" s="22">
        <f t="shared" si="867"/>
        <v>0</v>
      </c>
      <c r="Y3690" s="22">
        <f ca="1">OFFSET('Cost Study'!$B$7,'Operations Support'!$C3690,'Operations Support'!$B3690)*$H3690</f>
        <v>0</v>
      </c>
      <c r="Z3690" s="23">
        <f ca="1">Y3690*'Cost Study'!$B$31</f>
        <v>0</v>
      </c>
      <c r="AA3690" s="23">
        <f ca="1">IF(A3690=10298,1.51,1)*IF($B3690&lt;3,$D3690*'Cost Study'!$B$32*OFFSET('Cost Study'!$B$7,'Operations Support'!$C3690,'Operations Support'!$B3690),0)</f>
        <v>0</v>
      </c>
      <c r="AB3690" s="24">
        <f ca="1">AA3690*'Cost Study'!$B$31</f>
        <v>0</v>
      </c>
      <c r="AC3690" s="23">
        <f ca="1">Y3690*'Cost Study'!$B$31</f>
        <v>0</v>
      </c>
      <c r="AD3690" s="24">
        <f ca="1">AA3690*'Cost Study'!$B$31</f>
        <v>0</v>
      </c>
      <c r="AE3690" s="377">
        <f t="shared" ca="1" si="868"/>
        <v>0</v>
      </c>
      <c r="AF3690" s="377">
        <f t="shared" ca="1" si="869"/>
        <v>0</v>
      </c>
      <c r="AH3690" s="688">
        <f>IFERROR($H3690/SUMIF($A:$A,$A3690,$H:$H)*SUMIF(Summary!$A$110:$A$186,$A3690,Summary!$P$110:$P$186),0)</f>
        <v>0</v>
      </c>
      <c r="AI3690" s="689">
        <f t="shared" ca="1" si="855"/>
        <v>0</v>
      </c>
      <c r="AJ3690" s="688">
        <f>IFERROR(H3690/SUMIF(A:A,A3690,H:H)*SUMIF(Summary!$A$110:$A$186,'Operations Support'!A3690,Summary!$Q$110:$Q$186),0)</f>
        <v>0</v>
      </c>
      <c r="AK3690" s="688">
        <f t="shared" ca="1" si="856"/>
        <v>0</v>
      </c>
      <c r="AM3690" s="688">
        <f>IFERROR($H3690/SUMIF($A:$A,$A3690,$H:$H)*SUMIF(Summary!$A$230:$A$266,$A3690,Summary!$P$230:$P$266),0)</f>
        <v>0</v>
      </c>
      <c r="AN3690" s="688">
        <f>IFERROR($H3690/SUMIF($A:$A,$A3690,$H:$H)*(SUMIF(Summary!$A$230:$A$266,$A3690,Summary!$L$230:$L$266)+SUMIF(Summary!$A$281:$A$317,$A3690,Summary!$L$281:$L$317))-AM3690,0)</f>
        <v>0</v>
      </c>
      <c r="AO3690" s="688">
        <f>IFERROR($H3690/SUMIF($A:$A,$A3690,$H:$H)*SUMIF(Summary!$A$230:$A$266,$A3690,Summary!$Q$230:$Q$266),0)</f>
        <v>0</v>
      </c>
      <c r="AP3690" s="688">
        <f>IFERROR($H3690/SUMIF($A:$A,$A3690,$H:$H)*(SUMIF(Summary!$A$230:$A$266,$A3690,Summary!$L$230:$L$266)+SUMIF(Summary!$A$281:$A$317,$A3690,Summary!$L$281:$L$317))-AO3690,0)</f>
        <v>0</v>
      </c>
      <c r="AQ3690" s="306"/>
      <c r="AR3690" s="688">
        <f t="shared" ca="1" si="857"/>
        <v>0</v>
      </c>
      <c r="AS3690" s="688">
        <f t="shared" ca="1" si="858"/>
        <v>0</v>
      </c>
    </row>
    <row r="3691" spans="1:45" x14ac:dyDescent="0.2">
      <c r="A3691" s="423">
        <v>42421</v>
      </c>
      <c r="B3691" s="424">
        <v>1</v>
      </c>
      <c r="C3691" s="425" t="s">
        <v>311</v>
      </c>
      <c r="D3691" s="422">
        <f t="shared" si="859"/>
        <v>0</v>
      </c>
      <c r="E3691" s="422">
        <f t="shared" si="860"/>
        <v>0</v>
      </c>
      <c r="F3691" s="422">
        <f t="shared" si="861"/>
        <v>48</v>
      </c>
      <c r="G3691" s="422">
        <f t="shared" si="862"/>
        <v>0</v>
      </c>
      <c r="H3691" s="22">
        <f t="shared" si="863"/>
        <v>48</v>
      </c>
      <c r="I3691" s="116">
        <v>0</v>
      </c>
      <c r="J3691" s="116">
        <v>0</v>
      </c>
      <c r="K3691" s="116">
        <v>48</v>
      </c>
      <c r="L3691" s="116">
        <v>0</v>
      </c>
      <c r="M3691" s="22">
        <f t="shared" si="864"/>
        <v>48</v>
      </c>
      <c r="N3691" s="116">
        <v>0</v>
      </c>
      <c r="O3691" s="116">
        <v>0</v>
      </c>
      <c r="P3691" s="116">
        <v>0</v>
      </c>
      <c r="Q3691" s="116">
        <v>0</v>
      </c>
      <c r="R3691" s="22">
        <f t="shared" si="865"/>
        <v>0</v>
      </c>
      <c r="S3691" s="116">
        <v>0</v>
      </c>
      <c r="T3691" s="116">
        <v>0</v>
      </c>
      <c r="U3691" s="116">
        <v>0</v>
      </c>
      <c r="V3691" s="116">
        <v>0</v>
      </c>
      <c r="W3691" s="22">
        <f t="shared" si="866"/>
        <v>0</v>
      </c>
      <c r="X3691" s="22">
        <f t="shared" si="867"/>
        <v>1.6</v>
      </c>
      <c r="Y3691" s="22">
        <f ca="1">OFFSET('Cost Study'!$B$7,'Operations Support'!$C3691,'Operations Support'!$B3691)*$H3691</f>
        <v>58.56</v>
      </c>
      <c r="Z3691" s="23">
        <f ca="1">Y3691*'Cost Study'!$B$31</f>
        <v>3270.6890162114064</v>
      </c>
      <c r="AA3691" s="23">
        <f ca="1">IF(A3691=10298,1.51,1)*IF($B3691&lt;3,$D3691*'Cost Study'!$B$32*OFFSET('Cost Study'!$B$7,'Operations Support'!$C3691,'Operations Support'!$B3691),0)</f>
        <v>0</v>
      </c>
      <c r="AB3691" s="24">
        <f ca="1">AA3691*'Cost Study'!$B$31</f>
        <v>0</v>
      </c>
      <c r="AC3691" s="23">
        <f ca="1">Y3691*'Cost Study'!$B$31</f>
        <v>3270.6890162114064</v>
      </c>
      <c r="AD3691" s="24">
        <f ca="1">AA3691*'Cost Study'!$B$31</f>
        <v>0</v>
      </c>
      <c r="AE3691" s="377">
        <f t="shared" ca="1" si="868"/>
        <v>3270.6890162114064</v>
      </c>
      <c r="AF3691" s="377">
        <f t="shared" ca="1" si="869"/>
        <v>3270.6890162114064</v>
      </c>
      <c r="AH3691" s="688">
        <f>IFERROR($H3691/SUMIF($A:$A,$A3691,$H:$H)*SUMIF(Summary!$A$110:$A$186,$A3691,Summary!$P$110:$P$186),0)</f>
        <v>1342.7930582828114</v>
      </c>
      <c r="AI3691" s="689">
        <f t="shared" ca="1" si="855"/>
        <v>1927.895957928595</v>
      </c>
      <c r="AJ3691" s="688">
        <f>IFERROR(H3691/SUMIF(A:A,A3691,H:H)*SUMIF(Summary!$A$110:$A$186,'Operations Support'!A3691,Summary!$Q$110:$Q$186),0)</f>
        <v>1343.3866081158915</v>
      </c>
      <c r="AK3691" s="688">
        <f t="shared" ca="1" si="856"/>
        <v>1927.3024080955149</v>
      </c>
      <c r="AM3691" s="688">
        <f>IFERROR($H3691/SUMIF($A:$A,$A3691,$H:$H)*SUMIF(Summary!$A$230:$A$266,$A3691,Summary!$P$230:$P$266),0)</f>
        <v>254.05832253114187</v>
      </c>
      <c r="AN3691" s="688">
        <f>IFERROR($H3691/SUMIF($A:$A,$A3691,$H:$H)*(SUMIF(Summary!$A$230:$A$266,$A3691,Summary!$L$230:$L$266)+SUMIF(Summary!$A$281:$A$317,$A3691,Summary!$L$281:$L$317))-AM3691,0)</f>
        <v>1274.7125827392476</v>
      </c>
      <c r="AO3691" s="688">
        <f>IFERROR($H3691/SUMIF($A:$A,$A3691,$H:$H)*SUMIF(Summary!$A$230:$A$266,$A3691,Summary!$Q$230:$Q$266),0)</f>
        <v>254.17062298875953</v>
      </c>
      <c r="AP3691" s="688">
        <f>IFERROR($H3691/SUMIF($A:$A,$A3691,$H:$H)*(SUMIF(Summary!$A$230:$A$266,$A3691,Summary!$L$230:$L$266)+SUMIF(Summary!$A$281:$A$317,$A3691,Summary!$L$281:$L$317))-AO3691,0)</f>
        <v>1274.6002822816299</v>
      </c>
      <c r="AQ3691" s="306"/>
      <c r="AR3691" s="688">
        <f t="shared" ca="1" si="857"/>
        <v>3202.6085406678426</v>
      </c>
      <c r="AS3691" s="688">
        <f t="shared" ca="1" si="858"/>
        <v>3201.9026903771446</v>
      </c>
    </row>
    <row r="3692" spans="1:45" x14ac:dyDescent="0.2">
      <c r="A3692" s="423">
        <v>42421</v>
      </c>
      <c r="B3692" s="424">
        <v>1</v>
      </c>
      <c r="C3692" s="425" t="s">
        <v>312</v>
      </c>
      <c r="D3692" s="422">
        <f t="shared" si="859"/>
        <v>0</v>
      </c>
      <c r="E3692" s="422">
        <f t="shared" si="860"/>
        <v>0</v>
      </c>
      <c r="F3692" s="422">
        <f t="shared" si="861"/>
        <v>0</v>
      </c>
      <c r="G3692" s="422">
        <f t="shared" si="862"/>
        <v>0</v>
      </c>
      <c r="H3692" s="22">
        <f t="shared" si="863"/>
        <v>0</v>
      </c>
      <c r="I3692" s="116">
        <v>0</v>
      </c>
      <c r="J3692" s="116">
        <v>0</v>
      </c>
      <c r="K3692" s="116">
        <v>0</v>
      </c>
      <c r="L3692" s="116">
        <v>0</v>
      </c>
      <c r="M3692" s="22">
        <f t="shared" si="864"/>
        <v>0</v>
      </c>
      <c r="N3692" s="116">
        <v>0</v>
      </c>
      <c r="O3692" s="116">
        <v>0</v>
      </c>
      <c r="P3692" s="116">
        <v>0</v>
      </c>
      <c r="Q3692" s="116">
        <v>0</v>
      </c>
      <c r="R3692" s="22">
        <f t="shared" si="865"/>
        <v>0</v>
      </c>
      <c r="S3692" s="116">
        <v>0</v>
      </c>
      <c r="T3692" s="116">
        <v>0</v>
      </c>
      <c r="U3692" s="116">
        <v>0</v>
      </c>
      <c r="V3692" s="116">
        <v>0</v>
      </c>
      <c r="W3692" s="22">
        <f t="shared" si="866"/>
        <v>0</v>
      </c>
      <c r="X3692" s="22">
        <f t="shared" si="867"/>
        <v>0</v>
      </c>
      <c r="Y3692" s="22">
        <f ca="1">OFFSET('Cost Study'!$B$7,'Operations Support'!$C3692,'Operations Support'!$B3692)*$H3692</f>
        <v>0</v>
      </c>
      <c r="Z3692" s="23">
        <f ca="1">Y3692*'Cost Study'!$B$31</f>
        <v>0</v>
      </c>
      <c r="AA3692" s="23">
        <f ca="1">IF(A3692=10298,1.51,1)*IF($B3692&lt;3,$D3692*'Cost Study'!$B$32*OFFSET('Cost Study'!$B$7,'Operations Support'!$C3692,'Operations Support'!$B3692),0)</f>
        <v>0</v>
      </c>
      <c r="AB3692" s="24">
        <f ca="1">AA3692*'Cost Study'!$B$31</f>
        <v>0</v>
      </c>
      <c r="AC3692" s="23">
        <f ca="1">Y3692*'Cost Study'!$B$31</f>
        <v>0</v>
      </c>
      <c r="AD3692" s="24">
        <f ca="1">AA3692*'Cost Study'!$B$31</f>
        <v>0</v>
      </c>
      <c r="AE3692" s="377">
        <f t="shared" ca="1" si="868"/>
        <v>0</v>
      </c>
      <c r="AF3692" s="377">
        <f t="shared" ca="1" si="869"/>
        <v>0</v>
      </c>
      <c r="AH3692" s="688">
        <f>IFERROR($H3692/SUMIF($A:$A,$A3692,$H:$H)*SUMIF(Summary!$A$110:$A$186,$A3692,Summary!$P$110:$P$186),0)</f>
        <v>0</v>
      </c>
      <c r="AI3692" s="689">
        <f t="shared" ca="1" si="855"/>
        <v>0</v>
      </c>
      <c r="AJ3692" s="688">
        <f>IFERROR(H3692/SUMIF(A:A,A3692,H:H)*SUMIF(Summary!$A$110:$A$186,'Operations Support'!A3692,Summary!$Q$110:$Q$186),0)</f>
        <v>0</v>
      </c>
      <c r="AK3692" s="688">
        <f t="shared" ca="1" si="856"/>
        <v>0</v>
      </c>
      <c r="AM3692" s="688">
        <f>IFERROR($H3692/SUMIF($A:$A,$A3692,$H:$H)*SUMIF(Summary!$A$230:$A$266,$A3692,Summary!$P$230:$P$266),0)</f>
        <v>0</v>
      </c>
      <c r="AN3692" s="688">
        <f>IFERROR($H3692/SUMIF($A:$A,$A3692,$H:$H)*(SUMIF(Summary!$A$230:$A$266,$A3692,Summary!$L$230:$L$266)+SUMIF(Summary!$A$281:$A$317,$A3692,Summary!$L$281:$L$317))-AM3692,0)</f>
        <v>0</v>
      </c>
      <c r="AO3692" s="688">
        <f>IFERROR($H3692/SUMIF($A:$A,$A3692,$H:$H)*SUMIF(Summary!$A$230:$A$266,$A3692,Summary!$Q$230:$Q$266),0)</f>
        <v>0</v>
      </c>
      <c r="AP3692" s="688">
        <f>IFERROR($H3692/SUMIF($A:$A,$A3692,$H:$H)*(SUMIF(Summary!$A$230:$A$266,$A3692,Summary!$L$230:$L$266)+SUMIF(Summary!$A$281:$A$317,$A3692,Summary!$L$281:$L$317))-AO3692,0)</f>
        <v>0</v>
      </c>
      <c r="AQ3692" s="306"/>
      <c r="AR3692" s="688">
        <f t="shared" ca="1" si="857"/>
        <v>0</v>
      </c>
      <c r="AS3692" s="688">
        <f t="shared" ca="1" si="858"/>
        <v>0</v>
      </c>
    </row>
    <row r="3693" spans="1:45" x14ac:dyDescent="0.2">
      <c r="A3693" s="423">
        <v>42421</v>
      </c>
      <c r="B3693" s="424">
        <v>1</v>
      </c>
      <c r="C3693" s="425" t="s">
        <v>313</v>
      </c>
      <c r="D3693" s="422">
        <f t="shared" si="859"/>
        <v>135</v>
      </c>
      <c r="E3693" s="422">
        <f t="shared" si="860"/>
        <v>111</v>
      </c>
      <c r="F3693" s="422">
        <f t="shared" si="861"/>
        <v>51</v>
      </c>
      <c r="G3693" s="422">
        <f t="shared" si="862"/>
        <v>0</v>
      </c>
      <c r="H3693" s="22">
        <f t="shared" si="863"/>
        <v>297</v>
      </c>
      <c r="I3693" s="116">
        <v>36</v>
      </c>
      <c r="J3693" s="116">
        <v>18</v>
      </c>
      <c r="K3693" s="116">
        <v>27</v>
      </c>
      <c r="L3693" s="116">
        <v>0</v>
      </c>
      <c r="M3693" s="22">
        <f t="shared" si="864"/>
        <v>81</v>
      </c>
      <c r="N3693" s="116">
        <v>99</v>
      </c>
      <c r="O3693" s="116">
        <v>48</v>
      </c>
      <c r="P3693" s="116">
        <v>12</v>
      </c>
      <c r="Q3693" s="116">
        <v>0</v>
      </c>
      <c r="R3693" s="22">
        <f t="shared" si="865"/>
        <v>159</v>
      </c>
      <c r="S3693" s="116">
        <v>0</v>
      </c>
      <c r="T3693" s="116">
        <v>45</v>
      </c>
      <c r="U3693" s="116">
        <v>12</v>
      </c>
      <c r="V3693" s="116">
        <v>0</v>
      </c>
      <c r="W3693" s="22">
        <f t="shared" si="866"/>
        <v>57</v>
      </c>
      <c r="X3693" s="22">
        <f t="shared" si="867"/>
        <v>9.9</v>
      </c>
      <c r="Y3693" s="22">
        <f ca="1">OFFSET('Cost Study'!$B$7,'Operations Support'!$C3693,'Operations Support'!$B3693)*$H3693</f>
        <v>288.08999999999997</v>
      </c>
      <c r="Z3693" s="23">
        <f ca="1">Y3693*'Cost Study'!$B$31</f>
        <v>16090.382491126091</v>
      </c>
      <c r="AA3693" s="23">
        <f ca="1">IF(A3693=10298,1.51,1)*IF($B3693&lt;3,$D3693*'Cost Study'!$B$32*OFFSET('Cost Study'!$B$7,'Operations Support'!$C3693,'Operations Support'!$B3693),0)</f>
        <v>13.094999999999999</v>
      </c>
      <c r="AB3693" s="24">
        <f ca="1">AA3693*'Cost Study'!$B$31</f>
        <v>731.38102232391327</v>
      </c>
      <c r="AC3693" s="23">
        <f ca="1">Y3693*'Cost Study'!$B$31</f>
        <v>16090.382491126091</v>
      </c>
      <c r="AD3693" s="24">
        <f ca="1">AA3693*'Cost Study'!$B$31</f>
        <v>731.38102232391327</v>
      </c>
      <c r="AE3693" s="377">
        <f t="shared" ca="1" si="868"/>
        <v>16821.763513450005</v>
      </c>
      <c r="AF3693" s="377">
        <f t="shared" ca="1" si="869"/>
        <v>16821.763513450005</v>
      </c>
      <c r="AH3693" s="688">
        <f>IFERROR($H3693/SUMIF($A:$A,$A3693,$H:$H)*SUMIF(Summary!$A$110:$A$186,$A3693,Summary!$P$110:$P$186),0)</f>
        <v>8308.5320481248964</v>
      </c>
      <c r="AI3693" s="689">
        <f t="shared" ca="1" si="855"/>
        <v>8513.2314653251087</v>
      </c>
      <c r="AJ3693" s="688">
        <f>IFERROR(H3693/SUMIF(A:A,A3693,H:H)*SUMIF(Summary!$A$110:$A$186,'Operations Support'!A3693,Summary!$Q$110:$Q$186),0)</f>
        <v>8312.2046377170791</v>
      </c>
      <c r="AK3693" s="688">
        <f t="shared" ca="1" si="856"/>
        <v>8509.558875732926</v>
      </c>
      <c r="AM3693" s="688">
        <f>IFERROR($H3693/SUMIF($A:$A,$A3693,$H:$H)*SUMIF(Summary!$A$230:$A$266,$A3693,Summary!$P$230:$P$266),0)</f>
        <v>1571.9858706614405</v>
      </c>
      <c r="AN3693" s="688">
        <f>IFERROR($H3693/SUMIF($A:$A,$A3693,$H:$H)*(SUMIF(Summary!$A$230:$A$266,$A3693,Summary!$L$230:$L$266)+SUMIF(Summary!$A$281:$A$317,$A3693,Summary!$L$281:$L$317))-AM3693,0)</f>
        <v>7887.2841056990937</v>
      </c>
      <c r="AO3693" s="688">
        <f>IFERROR($H3693/SUMIF($A:$A,$A3693,$H:$H)*SUMIF(Summary!$A$230:$A$266,$A3693,Summary!$Q$230:$Q$266),0)</f>
        <v>1572.6807297429496</v>
      </c>
      <c r="AP3693" s="688">
        <f>IFERROR($H3693/SUMIF($A:$A,$A3693,$H:$H)*(SUMIF(Summary!$A$230:$A$266,$A3693,Summary!$L$230:$L$266)+SUMIF(Summary!$A$281:$A$317,$A3693,Summary!$L$281:$L$317))-AO3693,0)</f>
        <v>7886.5892466175846</v>
      </c>
      <c r="AQ3693" s="306"/>
      <c r="AR3693" s="688">
        <f t="shared" ca="1" si="857"/>
        <v>16400.515571024203</v>
      </c>
      <c r="AS3693" s="688">
        <f t="shared" ca="1" si="858"/>
        <v>16396.148122350511</v>
      </c>
    </row>
    <row r="3694" spans="1:45" x14ac:dyDescent="0.2">
      <c r="A3694" s="423">
        <v>42421</v>
      </c>
      <c r="B3694" s="424">
        <v>1</v>
      </c>
      <c r="C3694" s="425" t="s">
        <v>314</v>
      </c>
      <c r="D3694" s="422">
        <f t="shared" si="859"/>
        <v>0</v>
      </c>
      <c r="E3694" s="422">
        <f t="shared" si="860"/>
        <v>0</v>
      </c>
      <c r="F3694" s="422">
        <f t="shared" si="861"/>
        <v>0</v>
      </c>
      <c r="G3694" s="422">
        <f t="shared" si="862"/>
        <v>0</v>
      </c>
      <c r="H3694" s="22">
        <f t="shared" si="863"/>
        <v>0</v>
      </c>
      <c r="I3694" s="116">
        <v>0</v>
      </c>
      <c r="J3694" s="116">
        <v>0</v>
      </c>
      <c r="K3694" s="116">
        <v>0</v>
      </c>
      <c r="L3694" s="116">
        <v>0</v>
      </c>
      <c r="M3694" s="22">
        <f t="shared" si="864"/>
        <v>0</v>
      </c>
      <c r="N3694" s="116">
        <v>0</v>
      </c>
      <c r="O3694" s="116">
        <v>0</v>
      </c>
      <c r="P3694" s="116">
        <v>0</v>
      </c>
      <c r="Q3694" s="116">
        <v>0</v>
      </c>
      <c r="R3694" s="22">
        <f t="shared" si="865"/>
        <v>0</v>
      </c>
      <c r="S3694" s="116">
        <v>0</v>
      </c>
      <c r="T3694" s="116">
        <v>0</v>
      </c>
      <c r="U3694" s="116">
        <v>0</v>
      </c>
      <c r="V3694" s="116">
        <v>0</v>
      </c>
      <c r="W3694" s="22">
        <f t="shared" si="866"/>
        <v>0</v>
      </c>
      <c r="X3694" s="22">
        <f t="shared" si="867"/>
        <v>0</v>
      </c>
      <c r="Y3694" s="22">
        <f ca="1">OFFSET('Cost Study'!$B$7,'Operations Support'!$C3694,'Operations Support'!$B3694)*$H3694</f>
        <v>0</v>
      </c>
      <c r="Z3694" s="23">
        <f ca="1">Y3694*'Cost Study'!$B$31</f>
        <v>0</v>
      </c>
      <c r="AA3694" s="23">
        <f ca="1">IF(A3694=10298,1.51,1)*IF($B3694&lt;3,$D3694*'Cost Study'!$B$32*OFFSET('Cost Study'!$B$7,'Operations Support'!$C3694,'Operations Support'!$B3694),0)</f>
        <v>0</v>
      </c>
      <c r="AB3694" s="24">
        <f ca="1">AA3694*'Cost Study'!$B$31</f>
        <v>0</v>
      </c>
      <c r="AC3694" s="23">
        <f ca="1">Y3694*'Cost Study'!$B$31</f>
        <v>0</v>
      </c>
      <c r="AD3694" s="24">
        <f ca="1">AA3694*'Cost Study'!$B$31</f>
        <v>0</v>
      </c>
      <c r="AE3694" s="377">
        <f t="shared" ca="1" si="868"/>
        <v>0</v>
      </c>
      <c r="AF3694" s="377">
        <f t="shared" ca="1" si="869"/>
        <v>0</v>
      </c>
      <c r="AH3694" s="688">
        <f>IFERROR($H3694/SUMIF($A:$A,$A3694,$H:$H)*SUMIF(Summary!$A$110:$A$186,$A3694,Summary!$P$110:$P$186),0)</f>
        <v>0</v>
      </c>
      <c r="AI3694" s="689">
        <f t="shared" ref="AI3694:AI3757" ca="1" si="870">Z3694+AB3694-AH3694</f>
        <v>0</v>
      </c>
      <c r="AJ3694" s="688">
        <f>IFERROR(H3694/SUMIF(A:A,A3694,H:H)*SUMIF(Summary!$A$110:$A$186,'Operations Support'!A3694,Summary!$Q$110:$Q$186),0)</f>
        <v>0</v>
      </c>
      <c r="AK3694" s="688">
        <f t="shared" ref="AK3694:AK3757" ca="1" si="871">AC3694+AD3694-AJ3694</f>
        <v>0</v>
      </c>
      <c r="AM3694" s="688">
        <f>IFERROR($H3694/SUMIF($A:$A,$A3694,$H:$H)*SUMIF(Summary!$A$230:$A$266,$A3694,Summary!$P$230:$P$266),0)</f>
        <v>0</v>
      </c>
      <c r="AN3694" s="688">
        <f>IFERROR($H3694/SUMIF($A:$A,$A3694,$H:$H)*(SUMIF(Summary!$A$230:$A$266,$A3694,Summary!$L$230:$L$266)+SUMIF(Summary!$A$281:$A$317,$A3694,Summary!$L$281:$L$317))-AM3694,0)</f>
        <v>0</v>
      </c>
      <c r="AO3694" s="688">
        <f>IFERROR($H3694/SUMIF($A:$A,$A3694,$H:$H)*SUMIF(Summary!$A$230:$A$266,$A3694,Summary!$Q$230:$Q$266),0)</f>
        <v>0</v>
      </c>
      <c r="AP3694" s="688">
        <f>IFERROR($H3694/SUMIF($A:$A,$A3694,$H:$H)*(SUMIF(Summary!$A$230:$A$266,$A3694,Summary!$L$230:$L$266)+SUMIF(Summary!$A$281:$A$317,$A3694,Summary!$L$281:$L$317))-AO3694,0)</f>
        <v>0</v>
      </c>
      <c r="AQ3694" s="306"/>
      <c r="AR3694" s="688">
        <f t="shared" ref="AR3694:AR3757" ca="1" si="872">AI3694+AN3694</f>
        <v>0</v>
      </c>
      <c r="AS3694" s="688">
        <f t="shared" ref="AS3694:AS3757" ca="1" si="873">AK3694+AP3694</f>
        <v>0</v>
      </c>
    </row>
    <row r="3695" spans="1:45" x14ac:dyDescent="0.2">
      <c r="A3695" s="423">
        <v>42421</v>
      </c>
      <c r="B3695" s="424">
        <v>1</v>
      </c>
      <c r="C3695" s="425" t="s">
        <v>315</v>
      </c>
      <c r="D3695" s="422">
        <f t="shared" si="859"/>
        <v>471</v>
      </c>
      <c r="E3695" s="422">
        <f t="shared" si="860"/>
        <v>2514</v>
      </c>
      <c r="F3695" s="422">
        <f t="shared" si="861"/>
        <v>642</v>
      </c>
      <c r="G3695" s="422">
        <f t="shared" si="862"/>
        <v>0</v>
      </c>
      <c r="H3695" s="22">
        <f t="shared" si="863"/>
        <v>3627</v>
      </c>
      <c r="I3695" s="116">
        <v>264</v>
      </c>
      <c r="J3695" s="116">
        <v>1230</v>
      </c>
      <c r="K3695" s="116">
        <v>111</v>
      </c>
      <c r="L3695" s="116">
        <v>0</v>
      </c>
      <c r="M3695" s="22">
        <f t="shared" si="864"/>
        <v>1605</v>
      </c>
      <c r="N3695" s="116">
        <v>162</v>
      </c>
      <c r="O3695" s="116">
        <v>1146</v>
      </c>
      <c r="P3695" s="116">
        <v>477</v>
      </c>
      <c r="Q3695" s="116">
        <v>0</v>
      </c>
      <c r="R3695" s="22">
        <f t="shared" si="865"/>
        <v>1785</v>
      </c>
      <c r="S3695" s="116">
        <v>45</v>
      </c>
      <c r="T3695" s="116">
        <v>138</v>
      </c>
      <c r="U3695" s="116">
        <v>54</v>
      </c>
      <c r="V3695" s="116">
        <v>0</v>
      </c>
      <c r="W3695" s="22">
        <f t="shared" si="866"/>
        <v>237</v>
      </c>
      <c r="X3695" s="22">
        <f t="shared" si="867"/>
        <v>120.9</v>
      </c>
      <c r="Y3695" s="22">
        <f ca="1">OFFSET('Cost Study'!$B$7,'Operations Support'!$C3695,'Operations Support'!$B3695)*$H3695</f>
        <v>4098.5099999999993</v>
      </c>
      <c r="Z3695" s="23">
        <f ca="1">Y3695*'Cost Study'!$B$31</f>
        <v>228909.69330315245</v>
      </c>
      <c r="AA3695" s="23">
        <f ca="1">IF(A3695=10298,1.51,1)*IF($B3695&lt;3,$D3695*'Cost Study'!$B$32*OFFSET('Cost Study'!$B$7,'Operations Support'!$C3695,'Operations Support'!$B3695),0)</f>
        <v>53.222999999999999</v>
      </c>
      <c r="AB3695" s="24">
        <f ca="1">AA3695*'Cost Study'!$B$31</f>
        <v>2972.6072662195979</v>
      </c>
      <c r="AC3695" s="23">
        <f ca="1">Y3695*'Cost Study'!$B$31</f>
        <v>228909.69330315245</v>
      </c>
      <c r="AD3695" s="24">
        <f ca="1">AA3695*'Cost Study'!$B$31</f>
        <v>2972.6072662195979</v>
      </c>
      <c r="AE3695" s="377">
        <f t="shared" ca="1" si="868"/>
        <v>231882.30056937205</v>
      </c>
      <c r="AF3695" s="377">
        <f t="shared" ca="1" si="869"/>
        <v>231882.30056937205</v>
      </c>
      <c r="AH3695" s="688">
        <f>IFERROR($H3695/SUMIF($A:$A,$A3695,$H:$H)*SUMIF(Summary!$A$110:$A$186,$A3695,Summary!$P$110:$P$186),0)</f>
        <v>101464.80046649494</v>
      </c>
      <c r="AI3695" s="689">
        <f t="shared" ca="1" si="870"/>
        <v>130417.50010287711</v>
      </c>
      <c r="AJ3695" s="688">
        <f>IFERROR(H3695/SUMIF(A:A,A3695,H:H)*SUMIF(Summary!$A$110:$A$186,'Operations Support'!A3695,Summary!$Q$110:$Q$186),0)</f>
        <v>101509.65057575707</v>
      </c>
      <c r="AK3695" s="688">
        <f t="shared" ca="1" si="871"/>
        <v>130372.64999361498</v>
      </c>
      <c r="AM3695" s="688">
        <f>IFERROR($H3695/SUMIF($A:$A,$A3695,$H:$H)*SUMIF(Summary!$A$230:$A$266,$A3695,Summary!$P$230:$P$266),0)</f>
        <v>19197.281996259411</v>
      </c>
      <c r="AN3695" s="688">
        <f>IFERROR($H3695/SUMIF($A:$A,$A3695,$H:$H)*(SUMIF(Summary!$A$230:$A$266,$A3695,Summary!$L$230:$L$266)+SUMIF(Summary!$A$281:$A$317,$A3695,Summary!$L$281:$L$317))-AM3695,0)</f>
        <v>96320.469533234398</v>
      </c>
      <c r="AO3695" s="688">
        <f>IFERROR($H3695/SUMIF($A:$A,$A3695,$H:$H)*SUMIF(Summary!$A$230:$A$266,$A3695,Summary!$Q$230:$Q$266),0)</f>
        <v>19205.767699588145</v>
      </c>
      <c r="AP3695" s="688">
        <f>IFERROR($H3695/SUMIF($A:$A,$A3695,$H:$H)*(SUMIF(Summary!$A$230:$A$266,$A3695,Summary!$L$230:$L$266)+SUMIF(Summary!$A$281:$A$317,$A3695,Summary!$L$281:$L$317))-AO3695,0)</f>
        <v>96311.983829905657</v>
      </c>
      <c r="AQ3695" s="306"/>
      <c r="AR3695" s="688">
        <f t="shared" ca="1" si="872"/>
        <v>226737.96963611152</v>
      </c>
      <c r="AS3695" s="688">
        <f t="shared" ca="1" si="873"/>
        <v>226684.63382352062</v>
      </c>
    </row>
    <row r="3696" spans="1:45" x14ac:dyDescent="0.2">
      <c r="A3696" s="423">
        <v>42421</v>
      </c>
      <c r="B3696" s="424">
        <v>1</v>
      </c>
      <c r="C3696" s="425" t="s">
        <v>316</v>
      </c>
      <c r="D3696" s="422">
        <f t="shared" si="859"/>
        <v>0</v>
      </c>
      <c r="E3696" s="422">
        <f t="shared" si="860"/>
        <v>0</v>
      </c>
      <c r="F3696" s="422">
        <f t="shared" si="861"/>
        <v>0</v>
      </c>
      <c r="G3696" s="422">
        <f t="shared" si="862"/>
        <v>0</v>
      </c>
      <c r="H3696" s="22">
        <f t="shared" si="863"/>
        <v>0</v>
      </c>
      <c r="I3696" s="116">
        <v>0</v>
      </c>
      <c r="J3696" s="116">
        <v>0</v>
      </c>
      <c r="K3696" s="116">
        <v>0</v>
      </c>
      <c r="L3696" s="116">
        <v>0</v>
      </c>
      <c r="M3696" s="22">
        <f t="shared" si="864"/>
        <v>0</v>
      </c>
      <c r="N3696" s="116">
        <v>0</v>
      </c>
      <c r="O3696" s="116">
        <v>0</v>
      </c>
      <c r="P3696" s="116">
        <v>0</v>
      </c>
      <c r="Q3696" s="116">
        <v>0</v>
      </c>
      <c r="R3696" s="22">
        <f t="shared" si="865"/>
        <v>0</v>
      </c>
      <c r="S3696" s="116">
        <v>0</v>
      </c>
      <c r="T3696" s="116">
        <v>0</v>
      </c>
      <c r="U3696" s="116">
        <v>0</v>
      </c>
      <c r="V3696" s="116">
        <v>0</v>
      </c>
      <c r="W3696" s="22">
        <f t="shared" si="866"/>
        <v>0</v>
      </c>
      <c r="X3696" s="22">
        <f t="shared" si="867"/>
        <v>0</v>
      </c>
      <c r="Y3696" s="22">
        <f ca="1">OFFSET('Cost Study'!$B$7,'Operations Support'!$C3696,'Operations Support'!$B3696)*$H3696</f>
        <v>0</v>
      </c>
      <c r="Z3696" s="23">
        <f ca="1">Y3696*'Cost Study'!$B$31</f>
        <v>0</v>
      </c>
      <c r="AA3696" s="23">
        <f ca="1">IF(A3696=10298,1.51,1)*IF($B3696&lt;3,$D3696*'Cost Study'!$B$32*OFFSET('Cost Study'!$B$7,'Operations Support'!$C3696,'Operations Support'!$B3696),0)</f>
        <v>0</v>
      </c>
      <c r="AB3696" s="24">
        <f ca="1">AA3696*'Cost Study'!$B$31</f>
        <v>0</v>
      </c>
      <c r="AC3696" s="23">
        <f ca="1">Y3696*'Cost Study'!$B$31</f>
        <v>0</v>
      </c>
      <c r="AD3696" s="24">
        <f ca="1">AA3696*'Cost Study'!$B$31</f>
        <v>0</v>
      </c>
      <c r="AE3696" s="377">
        <f t="shared" ca="1" si="868"/>
        <v>0</v>
      </c>
      <c r="AF3696" s="377">
        <f t="shared" ca="1" si="869"/>
        <v>0</v>
      </c>
      <c r="AH3696" s="688">
        <f>IFERROR($H3696/SUMIF($A:$A,$A3696,$H:$H)*SUMIF(Summary!$A$110:$A$186,$A3696,Summary!$P$110:$P$186),0)</f>
        <v>0</v>
      </c>
      <c r="AI3696" s="689">
        <f t="shared" ca="1" si="870"/>
        <v>0</v>
      </c>
      <c r="AJ3696" s="688">
        <f>IFERROR(H3696/SUMIF(A:A,A3696,H:H)*SUMIF(Summary!$A$110:$A$186,'Operations Support'!A3696,Summary!$Q$110:$Q$186),0)</f>
        <v>0</v>
      </c>
      <c r="AK3696" s="688">
        <f t="shared" ca="1" si="871"/>
        <v>0</v>
      </c>
      <c r="AM3696" s="688">
        <f>IFERROR($H3696/SUMIF($A:$A,$A3696,$H:$H)*SUMIF(Summary!$A$230:$A$266,$A3696,Summary!$P$230:$P$266),0)</f>
        <v>0</v>
      </c>
      <c r="AN3696" s="688">
        <f>IFERROR($H3696/SUMIF($A:$A,$A3696,$H:$H)*(SUMIF(Summary!$A$230:$A$266,$A3696,Summary!$L$230:$L$266)+SUMIF(Summary!$A$281:$A$317,$A3696,Summary!$L$281:$L$317))-AM3696,0)</f>
        <v>0</v>
      </c>
      <c r="AO3696" s="688">
        <f>IFERROR($H3696/SUMIF($A:$A,$A3696,$H:$H)*SUMIF(Summary!$A$230:$A$266,$A3696,Summary!$Q$230:$Q$266),0)</f>
        <v>0</v>
      </c>
      <c r="AP3696" s="688">
        <f>IFERROR($H3696/SUMIF($A:$A,$A3696,$H:$H)*(SUMIF(Summary!$A$230:$A$266,$A3696,Summary!$L$230:$L$266)+SUMIF(Summary!$A$281:$A$317,$A3696,Summary!$L$281:$L$317))-AO3696,0)</f>
        <v>0</v>
      </c>
      <c r="AQ3696" s="306"/>
      <c r="AR3696" s="688">
        <f t="shared" ca="1" si="872"/>
        <v>0</v>
      </c>
      <c r="AS3696" s="688">
        <f t="shared" ca="1" si="873"/>
        <v>0</v>
      </c>
    </row>
    <row r="3697" spans="1:45" x14ac:dyDescent="0.2">
      <c r="A3697" s="423">
        <v>42421</v>
      </c>
      <c r="B3697" s="424">
        <v>1</v>
      </c>
      <c r="C3697" s="425" t="s">
        <v>317</v>
      </c>
      <c r="D3697" s="422">
        <f t="shared" si="859"/>
        <v>0</v>
      </c>
      <c r="E3697" s="422">
        <f t="shared" si="860"/>
        <v>0</v>
      </c>
      <c r="F3697" s="422">
        <f t="shared" si="861"/>
        <v>0</v>
      </c>
      <c r="G3697" s="422">
        <f t="shared" si="862"/>
        <v>0</v>
      </c>
      <c r="H3697" s="22">
        <f t="shared" si="863"/>
        <v>0</v>
      </c>
      <c r="I3697" s="116">
        <v>0</v>
      </c>
      <c r="J3697" s="116">
        <v>0</v>
      </c>
      <c r="K3697" s="116">
        <v>0</v>
      </c>
      <c r="L3697" s="116">
        <v>0</v>
      </c>
      <c r="M3697" s="22">
        <f t="shared" si="864"/>
        <v>0</v>
      </c>
      <c r="N3697" s="116">
        <v>0</v>
      </c>
      <c r="O3697" s="116">
        <v>0</v>
      </c>
      <c r="P3697" s="116">
        <v>0</v>
      </c>
      <c r="Q3697" s="116">
        <v>0</v>
      </c>
      <c r="R3697" s="22">
        <f t="shared" si="865"/>
        <v>0</v>
      </c>
      <c r="S3697" s="116">
        <v>0</v>
      </c>
      <c r="T3697" s="116">
        <v>0</v>
      </c>
      <c r="U3697" s="116">
        <v>0</v>
      </c>
      <c r="V3697" s="116">
        <v>0</v>
      </c>
      <c r="W3697" s="22">
        <f t="shared" si="866"/>
        <v>0</v>
      </c>
      <c r="X3697" s="22">
        <f t="shared" si="867"/>
        <v>0</v>
      </c>
      <c r="Y3697" s="22">
        <f ca="1">OFFSET('Cost Study'!$B$7,'Operations Support'!$C3697,'Operations Support'!$B3697)*$H3697</f>
        <v>0</v>
      </c>
      <c r="Z3697" s="23">
        <f ca="1">Y3697*'Cost Study'!$B$31</f>
        <v>0</v>
      </c>
      <c r="AA3697" s="23">
        <f ca="1">IF(A3697=10298,1.51,1)*IF($B3697&lt;3,$D3697*'Cost Study'!$B$32*OFFSET('Cost Study'!$B$7,'Operations Support'!$C3697,'Operations Support'!$B3697),0)</f>
        <v>0</v>
      </c>
      <c r="AB3697" s="24">
        <f ca="1">AA3697*'Cost Study'!$B$31</f>
        <v>0</v>
      </c>
      <c r="AC3697" s="23">
        <f ca="1">Y3697*'Cost Study'!$B$31</f>
        <v>0</v>
      </c>
      <c r="AD3697" s="24">
        <f ca="1">AA3697*'Cost Study'!$B$31</f>
        <v>0</v>
      </c>
      <c r="AE3697" s="377">
        <f t="shared" ca="1" si="868"/>
        <v>0</v>
      </c>
      <c r="AF3697" s="377">
        <f t="shared" ca="1" si="869"/>
        <v>0</v>
      </c>
      <c r="AH3697" s="688">
        <f>IFERROR($H3697/SUMIF($A:$A,$A3697,$H:$H)*SUMIF(Summary!$A$110:$A$186,$A3697,Summary!$P$110:$P$186),0)</f>
        <v>0</v>
      </c>
      <c r="AI3697" s="689">
        <f t="shared" ca="1" si="870"/>
        <v>0</v>
      </c>
      <c r="AJ3697" s="688">
        <f>IFERROR(H3697/SUMIF(A:A,A3697,H:H)*SUMIF(Summary!$A$110:$A$186,'Operations Support'!A3697,Summary!$Q$110:$Q$186),0)</f>
        <v>0</v>
      </c>
      <c r="AK3697" s="688">
        <f t="shared" ca="1" si="871"/>
        <v>0</v>
      </c>
      <c r="AM3697" s="688">
        <f>IFERROR($H3697/SUMIF($A:$A,$A3697,$H:$H)*SUMIF(Summary!$A$230:$A$266,$A3697,Summary!$P$230:$P$266),0)</f>
        <v>0</v>
      </c>
      <c r="AN3697" s="688">
        <f>IFERROR($H3697/SUMIF($A:$A,$A3697,$H:$H)*(SUMIF(Summary!$A$230:$A$266,$A3697,Summary!$L$230:$L$266)+SUMIF(Summary!$A$281:$A$317,$A3697,Summary!$L$281:$L$317))-AM3697,0)</f>
        <v>0</v>
      </c>
      <c r="AO3697" s="688">
        <f>IFERROR($H3697/SUMIF($A:$A,$A3697,$H:$H)*SUMIF(Summary!$A$230:$A$266,$A3697,Summary!$Q$230:$Q$266),0)</f>
        <v>0</v>
      </c>
      <c r="AP3697" s="688">
        <f>IFERROR($H3697/SUMIF($A:$A,$A3697,$H:$H)*(SUMIF(Summary!$A$230:$A$266,$A3697,Summary!$L$230:$L$266)+SUMIF(Summary!$A$281:$A$317,$A3697,Summary!$L$281:$L$317))-AO3697,0)</f>
        <v>0</v>
      </c>
      <c r="AQ3697" s="306"/>
      <c r="AR3697" s="688">
        <f t="shared" ca="1" si="872"/>
        <v>0</v>
      </c>
      <c r="AS3697" s="688">
        <f t="shared" ca="1" si="873"/>
        <v>0</v>
      </c>
    </row>
    <row r="3698" spans="1:45" x14ac:dyDescent="0.2">
      <c r="A3698" s="423">
        <v>42421</v>
      </c>
      <c r="B3698" s="424">
        <v>1</v>
      </c>
      <c r="C3698" s="425" t="s">
        <v>318</v>
      </c>
      <c r="D3698" s="422">
        <f t="shared" si="859"/>
        <v>0</v>
      </c>
      <c r="E3698" s="422">
        <f t="shared" si="860"/>
        <v>0</v>
      </c>
      <c r="F3698" s="422">
        <f t="shared" si="861"/>
        <v>0</v>
      </c>
      <c r="G3698" s="422">
        <f t="shared" si="862"/>
        <v>0</v>
      </c>
      <c r="H3698" s="22">
        <f t="shared" si="863"/>
        <v>0</v>
      </c>
      <c r="I3698" s="116">
        <v>0</v>
      </c>
      <c r="J3698" s="116">
        <v>0</v>
      </c>
      <c r="K3698" s="116">
        <v>0</v>
      </c>
      <c r="L3698" s="116">
        <v>0</v>
      </c>
      <c r="M3698" s="22">
        <f t="shared" si="864"/>
        <v>0</v>
      </c>
      <c r="N3698" s="116">
        <v>0</v>
      </c>
      <c r="O3698" s="116">
        <v>0</v>
      </c>
      <c r="P3698" s="116">
        <v>0</v>
      </c>
      <c r="Q3698" s="116">
        <v>0</v>
      </c>
      <c r="R3698" s="22">
        <f t="shared" si="865"/>
        <v>0</v>
      </c>
      <c r="S3698" s="116">
        <v>0</v>
      </c>
      <c r="T3698" s="116">
        <v>0</v>
      </c>
      <c r="U3698" s="116">
        <v>0</v>
      </c>
      <c r="V3698" s="116">
        <v>0</v>
      </c>
      <c r="W3698" s="22">
        <f t="shared" si="866"/>
        <v>0</v>
      </c>
      <c r="X3698" s="22">
        <f t="shared" si="867"/>
        <v>0</v>
      </c>
      <c r="Y3698" s="22">
        <f ca="1">OFFSET('Cost Study'!$B$7,'Operations Support'!$C3698,'Operations Support'!$B3698)*$H3698</f>
        <v>0</v>
      </c>
      <c r="Z3698" s="23">
        <f ca="1">Y3698*'Cost Study'!$B$31</f>
        <v>0</v>
      </c>
      <c r="AA3698" s="23">
        <f ca="1">IF(A3698=10298,1.51,1)*IF($B3698&lt;3,$D3698*'Cost Study'!$B$32*OFFSET('Cost Study'!$B$7,'Operations Support'!$C3698,'Operations Support'!$B3698),0)</f>
        <v>0</v>
      </c>
      <c r="AB3698" s="24">
        <f ca="1">AA3698*'Cost Study'!$B$31</f>
        <v>0</v>
      </c>
      <c r="AC3698" s="23">
        <f ca="1">Y3698*'Cost Study'!$B$31</f>
        <v>0</v>
      </c>
      <c r="AD3698" s="24">
        <f ca="1">AA3698*'Cost Study'!$B$31</f>
        <v>0</v>
      </c>
      <c r="AE3698" s="377">
        <f t="shared" ca="1" si="868"/>
        <v>0</v>
      </c>
      <c r="AF3698" s="377">
        <f t="shared" ca="1" si="869"/>
        <v>0</v>
      </c>
      <c r="AH3698" s="688">
        <f>IFERROR($H3698/SUMIF($A:$A,$A3698,$H:$H)*SUMIF(Summary!$A$110:$A$186,$A3698,Summary!$P$110:$P$186),0)</f>
        <v>0</v>
      </c>
      <c r="AI3698" s="689">
        <f t="shared" ca="1" si="870"/>
        <v>0</v>
      </c>
      <c r="AJ3698" s="688">
        <f>IFERROR(H3698/SUMIF(A:A,A3698,H:H)*SUMIF(Summary!$A$110:$A$186,'Operations Support'!A3698,Summary!$Q$110:$Q$186),0)</f>
        <v>0</v>
      </c>
      <c r="AK3698" s="688">
        <f t="shared" ca="1" si="871"/>
        <v>0</v>
      </c>
      <c r="AM3698" s="688">
        <f>IFERROR($H3698/SUMIF($A:$A,$A3698,$H:$H)*SUMIF(Summary!$A$230:$A$266,$A3698,Summary!$P$230:$P$266),0)</f>
        <v>0</v>
      </c>
      <c r="AN3698" s="688">
        <f>IFERROR($H3698/SUMIF($A:$A,$A3698,$H:$H)*(SUMIF(Summary!$A$230:$A$266,$A3698,Summary!$L$230:$L$266)+SUMIF(Summary!$A$281:$A$317,$A3698,Summary!$L$281:$L$317))-AM3698,0)</f>
        <v>0</v>
      </c>
      <c r="AO3698" s="688">
        <f>IFERROR($H3698/SUMIF($A:$A,$A3698,$H:$H)*SUMIF(Summary!$A$230:$A$266,$A3698,Summary!$Q$230:$Q$266),0)</f>
        <v>0</v>
      </c>
      <c r="AP3698" s="688">
        <f>IFERROR($H3698/SUMIF($A:$A,$A3698,$H:$H)*(SUMIF(Summary!$A$230:$A$266,$A3698,Summary!$L$230:$L$266)+SUMIF(Summary!$A$281:$A$317,$A3698,Summary!$L$281:$L$317))-AO3698,0)</f>
        <v>0</v>
      </c>
      <c r="AQ3698" s="306"/>
      <c r="AR3698" s="688">
        <f t="shared" ca="1" si="872"/>
        <v>0</v>
      </c>
      <c r="AS3698" s="688">
        <f t="shared" ca="1" si="873"/>
        <v>0</v>
      </c>
    </row>
    <row r="3699" spans="1:45" x14ac:dyDescent="0.2">
      <c r="A3699" s="423">
        <v>42421</v>
      </c>
      <c r="B3699" s="424">
        <v>1</v>
      </c>
      <c r="C3699" s="425" t="s">
        <v>319</v>
      </c>
      <c r="D3699" s="422">
        <f t="shared" si="859"/>
        <v>0</v>
      </c>
      <c r="E3699" s="422">
        <f t="shared" si="860"/>
        <v>0</v>
      </c>
      <c r="F3699" s="422">
        <f t="shared" si="861"/>
        <v>0</v>
      </c>
      <c r="G3699" s="422">
        <f t="shared" si="862"/>
        <v>0</v>
      </c>
      <c r="H3699" s="22">
        <f t="shared" si="863"/>
        <v>0</v>
      </c>
      <c r="I3699" s="116">
        <v>0</v>
      </c>
      <c r="J3699" s="116">
        <v>0</v>
      </c>
      <c r="K3699" s="116">
        <v>0</v>
      </c>
      <c r="L3699" s="116">
        <v>0</v>
      </c>
      <c r="M3699" s="22">
        <f t="shared" si="864"/>
        <v>0</v>
      </c>
      <c r="N3699" s="116">
        <v>0</v>
      </c>
      <c r="O3699" s="116">
        <v>0</v>
      </c>
      <c r="P3699" s="116">
        <v>0</v>
      </c>
      <c r="Q3699" s="116">
        <v>0</v>
      </c>
      <c r="R3699" s="22">
        <f t="shared" si="865"/>
        <v>0</v>
      </c>
      <c r="S3699" s="116">
        <v>0</v>
      </c>
      <c r="T3699" s="116">
        <v>0</v>
      </c>
      <c r="U3699" s="116">
        <v>0</v>
      </c>
      <c r="V3699" s="116">
        <v>0</v>
      </c>
      <c r="W3699" s="22">
        <f t="shared" si="866"/>
        <v>0</v>
      </c>
      <c r="X3699" s="22">
        <f t="shared" si="867"/>
        <v>0</v>
      </c>
      <c r="Y3699" s="22">
        <f ca="1">OFFSET('Cost Study'!$B$7,'Operations Support'!$C3699,'Operations Support'!$B3699)*$H3699</f>
        <v>0</v>
      </c>
      <c r="Z3699" s="23">
        <f ca="1">Y3699*'Cost Study'!$B$31</f>
        <v>0</v>
      </c>
      <c r="AA3699" s="23">
        <f ca="1">IF(A3699=10298,1.51,1)*IF($B3699&lt;3,$D3699*'Cost Study'!$B$32*OFFSET('Cost Study'!$B$7,'Operations Support'!$C3699,'Operations Support'!$B3699),0)</f>
        <v>0</v>
      </c>
      <c r="AB3699" s="24">
        <f ca="1">AA3699*'Cost Study'!$B$31</f>
        <v>0</v>
      </c>
      <c r="AC3699" s="23">
        <f ca="1">Y3699*'Cost Study'!$B$31</f>
        <v>0</v>
      </c>
      <c r="AD3699" s="24">
        <f ca="1">AA3699*'Cost Study'!$B$31</f>
        <v>0</v>
      </c>
      <c r="AE3699" s="377">
        <f t="shared" ca="1" si="868"/>
        <v>0</v>
      </c>
      <c r="AF3699" s="377">
        <f t="shared" ca="1" si="869"/>
        <v>0</v>
      </c>
      <c r="AH3699" s="688">
        <f>IFERROR($H3699/SUMIF($A:$A,$A3699,$H:$H)*SUMIF(Summary!$A$110:$A$186,$A3699,Summary!$P$110:$P$186),0)</f>
        <v>0</v>
      </c>
      <c r="AI3699" s="689">
        <f t="shared" ca="1" si="870"/>
        <v>0</v>
      </c>
      <c r="AJ3699" s="688">
        <f>IFERROR(H3699/SUMIF(A:A,A3699,H:H)*SUMIF(Summary!$A$110:$A$186,'Operations Support'!A3699,Summary!$Q$110:$Q$186),0)</f>
        <v>0</v>
      </c>
      <c r="AK3699" s="688">
        <f t="shared" ca="1" si="871"/>
        <v>0</v>
      </c>
      <c r="AM3699" s="688">
        <f>IFERROR($H3699/SUMIF($A:$A,$A3699,$H:$H)*SUMIF(Summary!$A$230:$A$266,$A3699,Summary!$P$230:$P$266),0)</f>
        <v>0</v>
      </c>
      <c r="AN3699" s="688">
        <f>IFERROR($H3699/SUMIF($A:$A,$A3699,$H:$H)*(SUMIF(Summary!$A$230:$A$266,$A3699,Summary!$L$230:$L$266)+SUMIF(Summary!$A$281:$A$317,$A3699,Summary!$L$281:$L$317))-AM3699,0)</f>
        <v>0</v>
      </c>
      <c r="AO3699" s="688">
        <f>IFERROR($H3699/SUMIF($A:$A,$A3699,$H:$H)*SUMIF(Summary!$A$230:$A$266,$A3699,Summary!$Q$230:$Q$266),0)</f>
        <v>0</v>
      </c>
      <c r="AP3699" s="688">
        <f>IFERROR($H3699/SUMIF($A:$A,$A3699,$H:$H)*(SUMIF(Summary!$A$230:$A$266,$A3699,Summary!$L$230:$L$266)+SUMIF(Summary!$A$281:$A$317,$A3699,Summary!$L$281:$L$317))-AO3699,0)</f>
        <v>0</v>
      </c>
      <c r="AQ3699" s="306"/>
      <c r="AR3699" s="688">
        <f t="shared" ca="1" si="872"/>
        <v>0</v>
      </c>
      <c r="AS3699" s="688">
        <f t="shared" ca="1" si="873"/>
        <v>0</v>
      </c>
    </row>
    <row r="3700" spans="1:45" x14ac:dyDescent="0.2">
      <c r="A3700" s="423">
        <v>42421</v>
      </c>
      <c r="B3700" s="424">
        <v>1</v>
      </c>
      <c r="C3700" s="425" t="s">
        <v>320</v>
      </c>
      <c r="D3700" s="422">
        <f t="shared" si="859"/>
        <v>84</v>
      </c>
      <c r="E3700" s="422">
        <f t="shared" si="860"/>
        <v>328</v>
      </c>
      <c r="F3700" s="422">
        <f t="shared" si="861"/>
        <v>363</v>
      </c>
      <c r="G3700" s="422">
        <f t="shared" si="862"/>
        <v>0</v>
      </c>
      <c r="H3700" s="22">
        <f t="shared" si="863"/>
        <v>775</v>
      </c>
      <c r="I3700" s="116">
        <v>0</v>
      </c>
      <c r="J3700" s="116">
        <v>144</v>
      </c>
      <c r="K3700" s="116">
        <v>57</v>
      </c>
      <c r="L3700" s="116">
        <v>0</v>
      </c>
      <c r="M3700" s="22">
        <f t="shared" si="864"/>
        <v>201</v>
      </c>
      <c r="N3700" s="116">
        <v>84</v>
      </c>
      <c r="O3700" s="116">
        <v>184</v>
      </c>
      <c r="P3700" s="116">
        <v>306</v>
      </c>
      <c r="Q3700" s="116">
        <v>0</v>
      </c>
      <c r="R3700" s="22">
        <f t="shared" si="865"/>
        <v>574</v>
      </c>
      <c r="S3700" s="116">
        <v>0</v>
      </c>
      <c r="T3700" s="116">
        <v>0</v>
      </c>
      <c r="U3700" s="116">
        <v>0</v>
      </c>
      <c r="V3700" s="116">
        <v>0</v>
      </c>
      <c r="W3700" s="22">
        <f t="shared" si="866"/>
        <v>0</v>
      </c>
      <c r="X3700" s="22">
        <f t="shared" si="867"/>
        <v>25.833333333333332</v>
      </c>
      <c r="Y3700" s="22">
        <f ca="1">OFFSET('Cost Study'!$B$7,'Operations Support'!$C3700,'Operations Support'!$B3700)*$H3700</f>
        <v>775</v>
      </c>
      <c r="Z3700" s="23">
        <f ca="1">Y3700*'Cost Study'!$B$31</f>
        <v>43285.245689273223</v>
      </c>
      <c r="AA3700" s="23">
        <f ca="1">IF(A3700=10298,1.51,1)*IF($B3700&lt;3,$D3700*'Cost Study'!$B$32*OFFSET('Cost Study'!$B$7,'Operations Support'!$C3700,'Operations Support'!$B3700),0)</f>
        <v>8.4</v>
      </c>
      <c r="AB3700" s="24">
        <f ca="1">AA3700*'Cost Study'!$B$31</f>
        <v>469.15621134180009</v>
      </c>
      <c r="AC3700" s="23">
        <f ca="1">Y3700*'Cost Study'!$B$31</f>
        <v>43285.245689273223</v>
      </c>
      <c r="AD3700" s="24">
        <f ca="1">AA3700*'Cost Study'!$B$31</f>
        <v>469.15621134180009</v>
      </c>
      <c r="AE3700" s="377">
        <f t="shared" ca="1" si="868"/>
        <v>43754.401900615019</v>
      </c>
      <c r="AF3700" s="377">
        <f t="shared" ca="1" si="869"/>
        <v>43754.401900615019</v>
      </c>
      <c r="AH3700" s="688">
        <f>IFERROR($H3700/SUMIF($A:$A,$A3700,$H:$H)*SUMIF(Summary!$A$110:$A$186,$A3700,Summary!$P$110:$P$186),0)</f>
        <v>21680.512920191224</v>
      </c>
      <c r="AI3700" s="689">
        <f t="shared" ca="1" si="870"/>
        <v>22073.888980423795</v>
      </c>
      <c r="AJ3700" s="688">
        <f>IFERROR(H3700/SUMIF(A:A,A3700,H:H)*SUMIF(Summary!$A$110:$A$186,'Operations Support'!A3700,Summary!$Q$110:$Q$186),0)</f>
        <v>21690.096276871165</v>
      </c>
      <c r="AK3700" s="688">
        <f t="shared" ca="1" si="871"/>
        <v>22064.305623743854</v>
      </c>
      <c r="AM3700" s="688">
        <f>IFERROR($H3700/SUMIF($A:$A,$A3700,$H:$H)*SUMIF(Summary!$A$230:$A$266,$A3700,Summary!$P$230:$P$266),0)</f>
        <v>4101.9833325340614</v>
      </c>
      <c r="AN3700" s="688">
        <f>IFERROR($H3700/SUMIF($A:$A,$A3700,$H:$H)*(SUMIF(Summary!$A$230:$A$266,$A3700,Summary!$L$230:$L$266)+SUMIF(Summary!$A$281:$A$317,$A3700,Summary!$L$281:$L$317))-AM3700,0)</f>
        <v>20581.296908810764</v>
      </c>
      <c r="AO3700" s="688">
        <f>IFERROR($H3700/SUMIF($A:$A,$A3700,$H:$H)*SUMIF(Summary!$A$230:$A$266,$A3700,Summary!$Q$230:$Q$266),0)</f>
        <v>4103.7965170060133</v>
      </c>
      <c r="AP3700" s="688">
        <f>IFERROR($H3700/SUMIF($A:$A,$A3700,$H:$H)*(SUMIF(Summary!$A$230:$A$266,$A3700,Summary!$L$230:$L$266)+SUMIF(Summary!$A$281:$A$317,$A3700,Summary!$L$281:$L$317))-AO3700,0)</f>
        <v>20579.483724338814</v>
      </c>
      <c r="AQ3700" s="306"/>
      <c r="AR3700" s="688">
        <f t="shared" ca="1" si="872"/>
        <v>42655.185889234563</v>
      </c>
      <c r="AS3700" s="688">
        <f t="shared" ca="1" si="873"/>
        <v>42643.789348082668</v>
      </c>
    </row>
    <row r="3701" spans="1:45" x14ac:dyDescent="0.2">
      <c r="A3701" s="423">
        <v>42421</v>
      </c>
      <c r="B3701" s="424">
        <v>2</v>
      </c>
      <c r="C3701" s="425" t="s">
        <v>300</v>
      </c>
      <c r="D3701" s="422">
        <f t="shared" si="859"/>
        <v>5842</v>
      </c>
      <c r="E3701" s="422">
        <f t="shared" si="860"/>
        <v>7522</v>
      </c>
      <c r="F3701" s="422">
        <f t="shared" si="861"/>
        <v>4047</v>
      </c>
      <c r="G3701" s="422">
        <f t="shared" si="862"/>
        <v>0</v>
      </c>
      <c r="H3701" s="22">
        <f t="shared" si="863"/>
        <v>17411</v>
      </c>
      <c r="I3701" s="116">
        <v>2742</v>
      </c>
      <c r="J3701" s="116">
        <v>3770</v>
      </c>
      <c r="K3701" s="116">
        <v>1077</v>
      </c>
      <c r="L3701" s="116">
        <v>0</v>
      </c>
      <c r="M3701" s="22">
        <f t="shared" si="864"/>
        <v>7589</v>
      </c>
      <c r="N3701" s="116">
        <v>2263</v>
      </c>
      <c r="O3701" s="116">
        <v>3095</v>
      </c>
      <c r="P3701" s="116">
        <v>2490</v>
      </c>
      <c r="Q3701" s="116">
        <v>0</v>
      </c>
      <c r="R3701" s="22">
        <f t="shared" si="865"/>
        <v>7848</v>
      </c>
      <c r="S3701" s="116">
        <v>837</v>
      </c>
      <c r="T3701" s="116">
        <v>657</v>
      </c>
      <c r="U3701" s="116">
        <v>480</v>
      </c>
      <c r="V3701" s="116">
        <v>0</v>
      </c>
      <c r="W3701" s="22">
        <f t="shared" si="866"/>
        <v>1974</v>
      </c>
      <c r="X3701" s="22">
        <f t="shared" si="867"/>
        <v>580.36666666666667</v>
      </c>
      <c r="Y3701" s="22">
        <f ca="1">OFFSET('Cost Study'!$B$7,'Operations Support'!$C3701,'Operations Support'!$B3701)*$H3701</f>
        <v>30469.25</v>
      </c>
      <c r="Z3701" s="23">
        <f ca="1">Y3701*'Cost Study'!$B$31</f>
        <v>1701766.4157650168</v>
      </c>
      <c r="AA3701" s="23">
        <f ca="1">IF(A3701=10298,1.51,1)*IF($B3701&lt;3,$D3701*'Cost Study'!$B$32*OFFSET('Cost Study'!$B$7,'Operations Support'!$C3701,'Operations Support'!$B3701),0)</f>
        <v>1022.3500000000001</v>
      </c>
      <c r="AB3701" s="24">
        <f ca="1">AA3701*'Cost Study'!$B$31</f>
        <v>57100.220555391592</v>
      </c>
      <c r="AC3701" s="23">
        <f ca="1">Y3701*'Cost Study'!$B$31</f>
        <v>1701766.4157650168</v>
      </c>
      <c r="AD3701" s="24">
        <f ca="1">AA3701*'Cost Study'!$B$31</f>
        <v>57100.220555391592</v>
      </c>
      <c r="AE3701" s="377">
        <f t="shared" ca="1" si="868"/>
        <v>1758866.6363204084</v>
      </c>
      <c r="AF3701" s="377">
        <f t="shared" ca="1" si="869"/>
        <v>1758866.6363204084</v>
      </c>
      <c r="AH3701" s="688">
        <f>IFERROR($H3701/SUMIF($A:$A,$A3701,$H:$H)*SUMIF(Summary!$A$110:$A$186,$A3701,Summary!$P$110:$P$186),0)</f>
        <v>487070.20703670901</v>
      </c>
      <c r="AI3701" s="689">
        <f t="shared" ca="1" si="870"/>
        <v>1271796.4292836995</v>
      </c>
      <c r="AJ3701" s="688">
        <f>IFERROR(H3701/SUMIF(A:A,A3701,H:H)*SUMIF(Summary!$A$110:$A$186,'Operations Support'!A3701,Summary!$Q$110:$Q$186),0)</f>
        <v>487285.50487303728</v>
      </c>
      <c r="AK3701" s="688">
        <f t="shared" ca="1" si="871"/>
        <v>1271581.1314473711</v>
      </c>
      <c r="AM3701" s="688">
        <f>IFERROR($H3701/SUMIF($A:$A,$A3701,$H:$H)*SUMIF(Summary!$A$230:$A$266,$A3701,Summary!$P$230:$P$266),0)</f>
        <v>92154.36361645232</v>
      </c>
      <c r="AN3701" s="688">
        <f>IFERROR($H3701/SUMIF($A:$A,$A3701,$H:$H)*(SUMIF(Summary!$A$230:$A$266,$A3701,Summary!$L$230:$L$266)+SUMIF(Summary!$A$281:$A$317,$A3701,Summary!$L$281:$L$317))-AM3701,0)</f>
        <v>462375.43287652172</v>
      </c>
      <c r="AO3701" s="688">
        <f>IFERROR($H3701/SUMIF($A:$A,$A3701,$H:$H)*SUMIF(Summary!$A$230:$A$266,$A3701,Summary!$Q$230:$Q$266),0)</f>
        <v>92195.09826786026</v>
      </c>
      <c r="AP3701" s="688">
        <f>IFERROR($H3701/SUMIF($A:$A,$A3701,$H:$H)*(SUMIF(Summary!$A$230:$A$266,$A3701,Summary!$L$230:$L$266)+SUMIF(Summary!$A$281:$A$317,$A3701,Summary!$L$281:$L$317))-AO3701,0)</f>
        <v>462334.6982251138</v>
      </c>
      <c r="AQ3701" s="306"/>
      <c r="AR3701" s="688">
        <f t="shared" ca="1" si="872"/>
        <v>1734171.8621602212</v>
      </c>
      <c r="AS3701" s="688">
        <f t="shared" ca="1" si="873"/>
        <v>1733915.8296724849</v>
      </c>
    </row>
    <row r="3702" spans="1:45" x14ac:dyDescent="0.2">
      <c r="A3702" s="423">
        <v>42421</v>
      </c>
      <c r="B3702" s="424">
        <v>2</v>
      </c>
      <c r="C3702" s="425" t="s">
        <v>301</v>
      </c>
      <c r="D3702" s="422">
        <f t="shared" si="859"/>
        <v>711</v>
      </c>
      <c r="E3702" s="422">
        <f t="shared" si="860"/>
        <v>1398</v>
      </c>
      <c r="F3702" s="422">
        <f t="shared" si="861"/>
        <v>0</v>
      </c>
      <c r="G3702" s="422">
        <f t="shared" si="862"/>
        <v>0</v>
      </c>
      <c r="H3702" s="22">
        <f t="shared" si="863"/>
        <v>2109</v>
      </c>
      <c r="I3702" s="116">
        <v>330</v>
      </c>
      <c r="J3702" s="116">
        <v>735</v>
      </c>
      <c r="K3702" s="116">
        <v>0</v>
      </c>
      <c r="L3702" s="116">
        <v>0</v>
      </c>
      <c r="M3702" s="22">
        <f t="shared" si="864"/>
        <v>1065</v>
      </c>
      <c r="N3702" s="116">
        <v>357</v>
      </c>
      <c r="O3702" s="116">
        <v>519</v>
      </c>
      <c r="P3702" s="116">
        <v>0</v>
      </c>
      <c r="Q3702" s="116">
        <v>0</v>
      </c>
      <c r="R3702" s="22">
        <f t="shared" si="865"/>
        <v>876</v>
      </c>
      <c r="S3702" s="116">
        <v>24</v>
      </c>
      <c r="T3702" s="116">
        <v>144</v>
      </c>
      <c r="U3702" s="116">
        <v>0</v>
      </c>
      <c r="V3702" s="116">
        <v>0</v>
      </c>
      <c r="W3702" s="22">
        <f t="shared" si="866"/>
        <v>168</v>
      </c>
      <c r="X3702" s="22">
        <f t="shared" si="867"/>
        <v>70.3</v>
      </c>
      <c r="Y3702" s="22">
        <f ca="1">OFFSET('Cost Study'!$B$7,'Operations Support'!$C3702,'Operations Support'!$B3702)*$H3702</f>
        <v>5820.8399999999992</v>
      </c>
      <c r="Z3702" s="23">
        <f ca="1">Y3702*'Cost Study'!$B$31</f>
        <v>325105.14776509558</v>
      </c>
      <c r="AA3702" s="23">
        <f ca="1">IF(A3702=10298,1.51,1)*IF($B3702&lt;3,$D3702*'Cost Study'!$B$32*OFFSET('Cost Study'!$B$7,'Operations Support'!$C3702,'Operations Support'!$B3702),0)</f>
        <v>196.23600000000002</v>
      </c>
      <c r="AB3702" s="24">
        <f ca="1">AA3702*'Cost Study'!$B$31</f>
        <v>10960.15932010351</v>
      </c>
      <c r="AC3702" s="23">
        <f ca="1">Y3702*'Cost Study'!$B$31</f>
        <v>325105.14776509558</v>
      </c>
      <c r="AD3702" s="24">
        <f ca="1">AA3702*'Cost Study'!$B$31</f>
        <v>10960.15932010351</v>
      </c>
      <c r="AE3702" s="377">
        <f t="shared" ca="1" si="868"/>
        <v>336065.30708519911</v>
      </c>
      <c r="AF3702" s="377">
        <f t="shared" ca="1" si="869"/>
        <v>336065.30708519911</v>
      </c>
      <c r="AH3702" s="688">
        <f>IFERROR($H3702/SUMIF($A:$A,$A3702,$H:$H)*SUMIF(Summary!$A$110:$A$186,$A3702,Summary!$P$110:$P$186),0)</f>
        <v>58998.969998301021</v>
      </c>
      <c r="AI3702" s="689">
        <f t="shared" ca="1" si="870"/>
        <v>277066.3370868981</v>
      </c>
      <c r="AJ3702" s="688">
        <f>IFERROR(H3702/SUMIF(A:A,A3702,H:H)*SUMIF(Summary!$A$110:$A$186,'Operations Support'!A3702,Summary!$Q$110:$Q$186),0)</f>
        <v>59025.049094091984</v>
      </c>
      <c r="AK3702" s="688">
        <f t="shared" ca="1" si="871"/>
        <v>277040.25799110712</v>
      </c>
      <c r="AM3702" s="688">
        <f>IFERROR($H3702/SUMIF($A:$A,$A3702,$H:$H)*SUMIF(Summary!$A$230:$A$266,$A3702,Summary!$P$230:$P$266),0)</f>
        <v>11162.687546212046</v>
      </c>
      <c r="AN3702" s="688">
        <f>IFERROR($H3702/SUMIF($A:$A,$A3702,$H:$H)*(SUMIF(Summary!$A$230:$A$266,$A3702,Summary!$L$230:$L$266)+SUMIF(Summary!$A$281:$A$317,$A3702,Summary!$L$281:$L$317))-AM3702,0)</f>
        <v>56007.684104105683</v>
      </c>
      <c r="AO3702" s="688">
        <f>IFERROR($H3702/SUMIF($A:$A,$A3702,$H:$H)*SUMIF(Summary!$A$230:$A$266,$A3702,Summary!$Q$230:$Q$266),0)</f>
        <v>11167.621747568621</v>
      </c>
      <c r="AP3702" s="688">
        <f>IFERROR($H3702/SUMIF($A:$A,$A3702,$H:$H)*(SUMIF(Summary!$A$230:$A$266,$A3702,Summary!$L$230:$L$266)+SUMIF(Summary!$A$281:$A$317,$A3702,Summary!$L$281:$L$317))-AO3702,0)</f>
        <v>56002.749902749107</v>
      </c>
      <c r="AQ3702" s="306"/>
      <c r="AR3702" s="688">
        <f t="shared" ca="1" si="872"/>
        <v>333074.02119100379</v>
      </c>
      <c r="AS3702" s="688">
        <f t="shared" ca="1" si="873"/>
        <v>333043.00789385621</v>
      </c>
    </row>
    <row r="3703" spans="1:45" x14ac:dyDescent="0.2">
      <c r="A3703" s="423">
        <v>42421</v>
      </c>
      <c r="B3703" s="424">
        <v>2</v>
      </c>
      <c r="C3703" s="425" t="s">
        <v>302</v>
      </c>
      <c r="D3703" s="422">
        <f t="shared" si="859"/>
        <v>0</v>
      </c>
      <c r="E3703" s="422">
        <f t="shared" si="860"/>
        <v>0</v>
      </c>
      <c r="F3703" s="422">
        <f t="shared" si="861"/>
        <v>0</v>
      </c>
      <c r="G3703" s="422">
        <f t="shared" si="862"/>
        <v>0</v>
      </c>
      <c r="H3703" s="22">
        <f t="shared" si="863"/>
        <v>0</v>
      </c>
      <c r="I3703" s="116">
        <v>0</v>
      </c>
      <c r="J3703" s="116">
        <v>0</v>
      </c>
      <c r="K3703" s="116">
        <v>0</v>
      </c>
      <c r="L3703" s="116">
        <v>0</v>
      </c>
      <c r="M3703" s="22">
        <f t="shared" si="864"/>
        <v>0</v>
      </c>
      <c r="N3703" s="116">
        <v>0</v>
      </c>
      <c r="O3703" s="116">
        <v>0</v>
      </c>
      <c r="P3703" s="116">
        <v>0</v>
      </c>
      <c r="Q3703" s="116">
        <v>0</v>
      </c>
      <c r="R3703" s="22">
        <f t="shared" si="865"/>
        <v>0</v>
      </c>
      <c r="S3703" s="116">
        <v>0</v>
      </c>
      <c r="T3703" s="116">
        <v>0</v>
      </c>
      <c r="U3703" s="116">
        <v>0</v>
      </c>
      <c r="V3703" s="116">
        <v>0</v>
      </c>
      <c r="W3703" s="22">
        <f t="shared" si="866"/>
        <v>0</v>
      </c>
      <c r="X3703" s="22">
        <f t="shared" si="867"/>
        <v>0</v>
      </c>
      <c r="Y3703" s="22">
        <f ca="1">OFFSET('Cost Study'!$B$7,'Operations Support'!$C3703,'Operations Support'!$B3703)*$H3703</f>
        <v>0</v>
      </c>
      <c r="Z3703" s="23">
        <f ca="1">Y3703*'Cost Study'!$B$31</f>
        <v>0</v>
      </c>
      <c r="AA3703" s="23">
        <f ca="1">IF(A3703=10298,1.51,1)*IF($B3703&lt;3,$D3703*'Cost Study'!$B$32*OFFSET('Cost Study'!$B$7,'Operations Support'!$C3703,'Operations Support'!$B3703),0)</f>
        <v>0</v>
      </c>
      <c r="AB3703" s="24">
        <f ca="1">AA3703*'Cost Study'!$B$31</f>
        <v>0</v>
      </c>
      <c r="AC3703" s="23">
        <f ca="1">Y3703*'Cost Study'!$B$31</f>
        <v>0</v>
      </c>
      <c r="AD3703" s="24">
        <f ca="1">AA3703*'Cost Study'!$B$31</f>
        <v>0</v>
      </c>
      <c r="AE3703" s="377">
        <f t="shared" ca="1" si="868"/>
        <v>0</v>
      </c>
      <c r="AF3703" s="377">
        <f t="shared" ca="1" si="869"/>
        <v>0</v>
      </c>
      <c r="AH3703" s="688">
        <f>IFERROR($H3703/SUMIF($A:$A,$A3703,$H:$H)*SUMIF(Summary!$A$110:$A$186,$A3703,Summary!$P$110:$P$186),0)</f>
        <v>0</v>
      </c>
      <c r="AI3703" s="689">
        <f t="shared" ca="1" si="870"/>
        <v>0</v>
      </c>
      <c r="AJ3703" s="688">
        <f>IFERROR(H3703/SUMIF(A:A,A3703,H:H)*SUMIF(Summary!$A$110:$A$186,'Operations Support'!A3703,Summary!$Q$110:$Q$186),0)</f>
        <v>0</v>
      </c>
      <c r="AK3703" s="688">
        <f t="shared" ca="1" si="871"/>
        <v>0</v>
      </c>
      <c r="AM3703" s="688">
        <f>IFERROR($H3703/SUMIF($A:$A,$A3703,$H:$H)*SUMIF(Summary!$A$230:$A$266,$A3703,Summary!$P$230:$P$266),0)</f>
        <v>0</v>
      </c>
      <c r="AN3703" s="688">
        <f>IFERROR($H3703/SUMIF($A:$A,$A3703,$H:$H)*(SUMIF(Summary!$A$230:$A$266,$A3703,Summary!$L$230:$L$266)+SUMIF(Summary!$A$281:$A$317,$A3703,Summary!$L$281:$L$317))-AM3703,0)</f>
        <v>0</v>
      </c>
      <c r="AO3703" s="688">
        <f>IFERROR($H3703/SUMIF($A:$A,$A3703,$H:$H)*SUMIF(Summary!$A$230:$A$266,$A3703,Summary!$Q$230:$Q$266),0)</f>
        <v>0</v>
      </c>
      <c r="AP3703" s="688">
        <f>IFERROR($H3703/SUMIF($A:$A,$A3703,$H:$H)*(SUMIF(Summary!$A$230:$A$266,$A3703,Summary!$L$230:$L$266)+SUMIF(Summary!$A$281:$A$317,$A3703,Summary!$L$281:$L$317))-AO3703,0)</f>
        <v>0</v>
      </c>
      <c r="AQ3703" s="306"/>
      <c r="AR3703" s="688">
        <f t="shared" ca="1" si="872"/>
        <v>0</v>
      </c>
      <c r="AS3703" s="688">
        <f t="shared" ca="1" si="873"/>
        <v>0</v>
      </c>
    </row>
    <row r="3704" spans="1:45" x14ac:dyDescent="0.2">
      <c r="A3704" s="423">
        <v>42421</v>
      </c>
      <c r="B3704" s="424">
        <v>2</v>
      </c>
      <c r="C3704" s="425" t="s">
        <v>303</v>
      </c>
      <c r="D3704" s="422">
        <f t="shared" si="859"/>
        <v>1056</v>
      </c>
      <c r="E3704" s="422">
        <f t="shared" si="860"/>
        <v>2247</v>
      </c>
      <c r="F3704" s="422">
        <f t="shared" si="861"/>
        <v>363</v>
      </c>
      <c r="G3704" s="422">
        <f t="shared" si="862"/>
        <v>0</v>
      </c>
      <c r="H3704" s="22">
        <f t="shared" si="863"/>
        <v>3666</v>
      </c>
      <c r="I3704" s="116">
        <v>444</v>
      </c>
      <c r="J3704" s="116">
        <v>918</v>
      </c>
      <c r="K3704" s="116">
        <v>120</v>
      </c>
      <c r="L3704" s="116">
        <v>0</v>
      </c>
      <c r="M3704" s="22">
        <f t="shared" si="864"/>
        <v>1482</v>
      </c>
      <c r="N3704" s="116">
        <v>465</v>
      </c>
      <c r="O3704" s="116">
        <v>1041</v>
      </c>
      <c r="P3704" s="116">
        <v>216</v>
      </c>
      <c r="Q3704" s="116">
        <v>0</v>
      </c>
      <c r="R3704" s="22">
        <f t="shared" si="865"/>
        <v>1722</v>
      </c>
      <c r="S3704" s="116">
        <v>147</v>
      </c>
      <c r="T3704" s="116">
        <v>288</v>
      </c>
      <c r="U3704" s="116">
        <v>27</v>
      </c>
      <c r="V3704" s="116">
        <v>0</v>
      </c>
      <c r="W3704" s="22">
        <f t="shared" si="866"/>
        <v>462</v>
      </c>
      <c r="X3704" s="22">
        <f t="shared" si="867"/>
        <v>122.2</v>
      </c>
      <c r="Y3704" s="22">
        <f ca="1">OFFSET('Cost Study'!$B$7,'Operations Support'!$C3704,'Operations Support'!$B3704)*$H3704</f>
        <v>7258.68</v>
      </c>
      <c r="Z3704" s="23">
        <f ca="1">Y3704*'Cost Study'!$B$31</f>
        <v>405411.28668363066</v>
      </c>
      <c r="AA3704" s="23">
        <f ca="1">IF(A3704=10298,1.51,1)*IF($B3704&lt;3,$D3704*'Cost Study'!$B$32*OFFSET('Cost Study'!$B$7,'Operations Support'!$C3704,'Operations Support'!$B3704),0)</f>
        <v>209.08800000000002</v>
      </c>
      <c r="AB3704" s="24">
        <f ca="1">AA3704*'Cost Study'!$B$31</f>
        <v>11677.968323456464</v>
      </c>
      <c r="AC3704" s="23">
        <f ca="1">Y3704*'Cost Study'!$B$31</f>
        <v>405411.28668363066</v>
      </c>
      <c r="AD3704" s="24">
        <f ca="1">AA3704*'Cost Study'!$B$31</f>
        <v>11677.968323456464</v>
      </c>
      <c r="AE3704" s="377">
        <f t="shared" ca="1" si="868"/>
        <v>417089.25500708714</v>
      </c>
      <c r="AF3704" s="377">
        <f t="shared" ca="1" si="869"/>
        <v>417089.25500708714</v>
      </c>
      <c r="AH3704" s="688">
        <f>IFERROR($H3704/SUMIF($A:$A,$A3704,$H:$H)*SUMIF(Summary!$A$110:$A$186,$A3704,Summary!$P$110:$P$186),0)</f>
        <v>102555.81982634972</v>
      </c>
      <c r="AI3704" s="689">
        <f t="shared" ca="1" si="870"/>
        <v>314533.4351807374</v>
      </c>
      <c r="AJ3704" s="688">
        <f>IFERROR(H3704/SUMIF(A:A,A3704,H:H)*SUMIF(Summary!$A$110:$A$186,'Operations Support'!A3704,Summary!$Q$110:$Q$186),0)</f>
        <v>102601.15219485122</v>
      </c>
      <c r="AK3704" s="688">
        <f t="shared" ca="1" si="871"/>
        <v>314488.10281223594</v>
      </c>
      <c r="AM3704" s="688">
        <f>IFERROR($H3704/SUMIF($A:$A,$A3704,$H:$H)*SUMIF(Summary!$A$230:$A$266,$A3704,Summary!$P$230:$P$266),0)</f>
        <v>19403.704383315962</v>
      </c>
      <c r="AN3704" s="688">
        <f>IFERROR($H3704/SUMIF($A:$A,$A3704,$H:$H)*(SUMIF(Summary!$A$230:$A$266,$A3704,Summary!$L$230:$L$266)+SUMIF(Summary!$A$281:$A$317,$A3704,Summary!$L$281:$L$317))-AM3704,0)</f>
        <v>97356.173506710038</v>
      </c>
      <c r="AO3704" s="688">
        <f>IFERROR($H3704/SUMIF($A:$A,$A3704,$H:$H)*SUMIF(Summary!$A$230:$A$266,$A3704,Summary!$Q$230:$Q$266),0)</f>
        <v>19412.281330766509</v>
      </c>
      <c r="AP3704" s="688">
        <f>IFERROR($H3704/SUMIF($A:$A,$A3704,$H:$H)*(SUMIF(Summary!$A$230:$A$266,$A3704,Summary!$L$230:$L$266)+SUMIF(Summary!$A$281:$A$317,$A3704,Summary!$L$281:$L$317))-AO3704,0)</f>
        <v>97347.596559259488</v>
      </c>
      <c r="AQ3704" s="306"/>
      <c r="AR3704" s="688">
        <f t="shared" ca="1" si="872"/>
        <v>411889.60868744744</v>
      </c>
      <c r="AS3704" s="688">
        <f t="shared" ca="1" si="873"/>
        <v>411835.6993714954</v>
      </c>
    </row>
    <row r="3705" spans="1:45" x14ac:dyDescent="0.2">
      <c r="A3705" s="423">
        <v>42421</v>
      </c>
      <c r="B3705" s="424">
        <v>2</v>
      </c>
      <c r="C3705" s="425" t="s">
        <v>304</v>
      </c>
      <c r="D3705" s="422">
        <f t="shared" si="859"/>
        <v>0</v>
      </c>
      <c r="E3705" s="422">
        <f t="shared" si="860"/>
        <v>0</v>
      </c>
      <c r="F3705" s="422">
        <f t="shared" si="861"/>
        <v>0</v>
      </c>
      <c r="G3705" s="422">
        <f t="shared" si="862"/>
        <v>0</v>
      </c>
      <c r="H3705" s="22">
        <f t="shared" si="863"/>
        <v>0</v>
      </c>
      <c r="I3705" s="116">
        <v>0</v>
      </c>
      <c r="J3705" s="116">
        <v>0</v>
      </c>
      <c r="K3705" s="116">
        <v>0</v>
      </c>
      <c r="L3705" s="116">
        <v>0</v>
      </c>
      <c r="M3705" s="22">
        <f t="shared" si="864"/>
        <v>0</v>
      </c>
      <c r="N3705" s="116">
        <v>0</v>
      </c>
      <c r="O3705" s="116">
        <v>0</v>
      </c>
      <c r="P3705" s="116">
        <v>0</v>
      </c>
      <c r="Q3705" s="116">
        <v>0</v>
      </c>
      <c r="R3705" s="22">
        <f t="shared" si="865"/>
        <v>0</v>
      </c>
      <c r="S3705" s="116">
        <v>0</v>
      </c>
      <c r="T3705" s="116">
        <v>0</v>
      </c>
      <c r="U3705" s="116">
        <v>0</v>
      </c>
      <c r="V3705" s="116">
        <v>0</v>
      </c>
      <c r="W3705" s="22">
        <f t="shared" si="866"/>
        <v>0</v>
      </c>
      <c r="X3705" s="22">
        <f t="shared" si="867"/>
        <v>0</v>
      </c>
      <c r="Y3705" s="22">
        <f ca="1">OFFSET('Cost Study'!$B$7,'Operations Support'!$C3705,'Operations Support'!$B3705)*$H3705</f>
        <v>0</v>
      </c>
      <c r="Z3705" s="23">
        <f ca="1">Y3705*'Cost Study'!$B$31</f>
        <v>0</v>
      </c>
      <c r="AA3705" s="23">
        <f ca="1">IF(A3705=10298,1.51,1)*IF($B3705&lt;3,$D3705*'Cost Study'!$B$32*OFFSET('Cost Study'!$B$7,'Operations Support'!$C3705,'Operations Support'!$B3705),0)</f>
        <v>0</v>
      </c>
      <c r="AB3705" s="24">
        <f ca="1">AA3705*'Cost Study'!$B$31</f>
        <v>0</v>
      </c>
      <c r="AC3705" s="23">
        <f ca="1">Y3705*'Cost Study'!$B$31</f>
        <v>0</v>
      </c>
      <c r="AD3705" s="24">
        <f ca="1">AA3705*'Cost Study'!$B$31</f>
        <v>0</v>
      </c>
      <c r="AE3705" s="377">
        <f t="shared" ca="1" si="868"/>
        <v>0</v>
      </c>
      <c r="AF3705" s="377">
        <f t="shared" ca="1" si="869"/>
        <v>0</v>
      </c>
      <c r="AH3705" s="688">
        <f>IFERROR($H3705/SUMIF($A:$A,$A3705,$H:$H)*SUMIF(Summary!$A$110:$A$186,$A3705,Summary!$P$110:$P$186),0)</f>
        <v>0</v>
      </c>
      <c r="AI3705" s="689">
        <f t="shared" ca="1" si="870"/>
        <v>0</v>
      </c>
      <c r="AJ3705" s="688">
        <f>IFERROR(H3705/SUMIF(A:A,A3705,H:H)*SUMIF(Summary!$A$110:$A$186,'Operations Support'!A3705,Summary!$Q$110:$Q$186),0)</f>
        <v>0</v>
      </c>
      <c r="AK3705" s="688">
        <f t="shared" ca="1" si="871"/>
        <v>0</v>
      </c>
      <c r="AM3705" s="688">
        <f>IFERROR($H3705/SUMIF($A:$A,$A3705,$H:$H)*SUMIF(Summary!$A$230:$A$266,$A3705,Summary!$P$230:$P$266),0)</f>
        <v>0</v>
      </c>
      <c r="AN3705" s="688">
        <f>IFERROR($H3705/SUMIF($A:$A,$A3705,$H:$H)*(SUMIF(Summary!$A$230:$A$266,$A3705,Summary!$L$230:$L$266)+SUMIF(Summary!$A$281:$A$317,$A3705,Summary!$L$281:$L$317))-AM3705,0)</f>
        <v>0</v>
      </c>
      <c r="AO3705" s="688">
        <f>IFERROR($H3705/SUMIF($A:$A,$A3705,$H:$H)*SUMIF(Summary!$A$230:$A$266,$A3705,Summary!$Q$230:$Q$266),0)</f>
        <v>0</v>
      </c>
      <c r="AP3705" s="688">
        <f>IFERROR($H3705/SUMIF($A:$A,$A3705,$H:$H)*(SUMIF(Summary!$A$230:$A$266,$A3705,Summary!$L$230:$L$266)+SUMIF(Summary!$A$281:$A$317,$A3705,Summary!$L$281:$L$317))-AO3705,0)</f>
        <v>0</v>
      </c>
      <c r="AQ3705" s="306"/>
      <c r="AR3705" s="688">
        <f t="shared" ca="1" si="872"/>
        <v>0</v>
      </c>
      <c r="AS3705" s="688">
        <f t="shared" ca="1" si="873"/>
        <v>0</v>
      </c>
    </row>
    <row r="3706" spans="1:45" x14ac:dyDescent="0.2">
      <c r="A3706" s="423">
        <v>42421</v>
      </c>
      <c r="B3706" s="424">
        <v>2</v>
      </c>
      <c r="C3706" s="425" t="s">
        <v>305</v>
      </c>
      <c r="D3706" s="422">
        <f t="shared" si="859"/>
        <v>354</v>
      </c>
      <c r="E3706" s="422">
        <f t="shared" si="860"/>
        <v>0</v>
      </c>
      <c r="F3706" s="422">
        <f t="shared" si="861"/>
        <v>402</v>
      </c>
      <c r="G3706" s="422">
        <f t="shared" si="862"/>
        <v>0</v>
      </c>
      <c r="H3706" s="22">
        <f t="shared" si="863"/>
        <v>756</v>
      </c>
      <c r="I3706" s="116">
        <v>132</v>
      </c>
      <c r="J3706" s="116">
        <v>0</v>
      </c>
      <c r="K3706" s="116">
        <v>234</v>
      </c>
      <c r="L3706" s="116">
        <v>0</v>
      </c>
      <c r="M3706" s="22">
        <f t="shared" si="864"/>
        <v>366</v>
      </c>
      <c r="N3706" s="116">
        <v>222</v>
      </c>
      <c r="O3706" s="116">
        <v>0</v>
      </c>
      <c r="P3706" s="116">
        <v>168</v>
      </c>
      <c r="Q3706" s="116">
        <v>0</v>
      </c>
      <c r="R3706" s="22">
        <f t="shared" si="865"/>
        <v>390</v>
      </c>
      <c r="S3706" s="116">
        <v>0</v>
      </c>
      <c r="T3706" s="116">
        <v>0</v>
      </c>
      <c r="U3706" s="116">
        <v>0</v>
      </c>
      <c r="V3706" s="116">
        <v>0</v>
      </c>
      <c r="W3706" s="22">
        <f t="shared" si="866"/>
        <v>0</v>
      </c>
      <c r="X3706" s="22">
        <f t="shared" si="867"/>
        <v>25.2</v>
      </c>
      <c r="Y3706" s="22">
        <f ca="1">OFFSET('Cost Study'!$B$7,'Operations Support'!$C3706,'Operations Support'!$B3706)*$H3706</f>
        <v>2260.44</v>
      </c>
      <c r="Z3706" s="23">
        <f ca="1">Y3706*'Cost Study'!$B$31</f>
        <v>126249.93647207839</v>
      </c>
      <c r="AA3706" s="23">
        <f ca="1">IF(A3706=10298,1.51,1)*IF($B3706&lt;3,$D3706*'Cost Study'!$B$32*OFFSET('Cost Study'!$B$7,'Operations Support'!$C3706,'Operations Support'!$B3706),0)</f>
        <v>105.846</v>
      </c>
      <c r="AB3706" s="24">
        <f ca="1">AA3706*'Cost Study'!$B$31</f>
        <v>5911.703374486211</v>
      </c>
      <c r="AC3706" s="23">
        <f ca="1">Y3706*'Cost Study'!$B$31</f>
        <v>126249.93647207839</v>
      </c>
      <c r="AD3706" s="24">
        <f ca="1">AA3706*'Cost Study'!$B$31</f>
        <v>5911.703374486211</v>
      </c>
      <c r="AE3706" s="377">
        <f t="shared" ca="1" si="868"/>
        <v>132161.63984656459</v>
      </c>
      <c r="AF3706" s="377">
        <f t="shared" ca="1" si="869"/>
        <v>132161.63984656459</v>
      </c>
      <c r="AH3706" s="688">
        <f>IFERROR($H3706/SUMIF($A:$A,$A3706,$H:$H)*SUMIF(Summary!$A$110:$A$186,$A3706,Summary!$P$110:$P$186),0)</f>
        <v>21148.99066795428</v>
      </c>
      <c r="AI3706" s="689">
        <f t="shared" ca="1" si="870"/>
        <v>111012.64917861031</v>
      </c>
      <c r="AJ3706" s="688">
        <f>IFERROR(H3706/SUMIF(A:A,A3706,H:H)*SUMIF(Summary!$A$110:$A$186,'Operations Support'!A3706,Summary!$Q$110:$Q$186),0)</f>
        <v>21158.339077825291</v>
      </c>
      <c r="AK3706" s="688">
        <f t="shared" ca="1" si="871"/>
        <v>111003.3007687393</v>
      </c>
      <c r="AM3706" s="688">
        <f>IFERROR($H3706/SUMIF($A:$A,$A3706,$H:$H)*SUMIF(Summary!$A$230:$A$266,$A3706,Summary!$P$230:$P$266),0)</f>
        <v>4001.4185798654844</v>
      </c>
      <c r="AN3706" s="688">
        <f>IFERROR($H3706/SUMIF($A:$A,$A3706,$H:$H)*(SUMIF(Summary!$A$230:$A$266,$A3706,Summary!$L$230:$L$266)+SUMIF(Summary!$A$281:$A$317,$A3706,Summary!$L$281:$L$317))-AM3706,0)</f>
        <v>20076.723178143147</v>
      </c>
      <c r="AO3706" s="688">
        <f>IFERROR($H3706/SUMIF($A:$A,$A3706,$H:$H)*SUMIF(Summary!$A$230:$A$266,$A3706,Summary!$Q$230:$Q$266),0)</f>
        <v>4003.1873120729624</v>
      </c>
      <c r="AP3706" s="688">
        <f>IFERROR($H3706/SUMIF($A:$A,$A3706,$H:$H)*(SUMIF(Summary!$A$230:$A$266,$A3706,Summary!$L$230:$L$266)+SUMIF(Summary!$A$281:$A$317,$A3706,Summary!$L$281:$L$317))-AO3706,0)</f>
        <v>20074.954445935669</v>
      </c>
      <c r="AQ3706" s="306"/>
      <c r="AR3706" s="688">
        <f t="shared" ca="1" si="872"/>
        <v>131089.37235675345</v>
      </c>
      <c r="AS3706" s="688">
        <f t="shared" ca="1" si="873"/>
        <v>131078.25521467498</v>
      </c>
    </row>
    <row r="3707" spans="1:45" x14ac:dyDescent="0.2">
      <c r="A3707" s="423">
        <v>42421</v>
      </c>
      <c r="B3707" s="424">
        <v>2</v>
      </c>
      <c r="C3707" s="425" t="s">
        <v>306</v>
      </c>
      <c r="D3707" s="422">
        <f t="shared" si="859"/>
        <v>267</v>
      </c>
      <c r="E3707" s="422">
        <f t="shared" si="860"/>
        <v>453</v>
      </c>
      <c r="F3707" s="422">
        <f t="shared" si="861"/>
        <v>750</v>
      </c>
      <c r="G3707" s="422">
        <f t="shared" si="862"/>
        <v>0</v>
      </c>
      <c r="H3707" s="22">
        <f t="shared" si="863"/>
        <v>1470</v>
      </c>
      <c r="I3707" s="116">
        <v>0</v>
      </c>
      <c r="J3707" s="116">
        <v>327</v>
      </c>
      <c r="K3707" s="116">
        <v>339</v>
      </c>
      <c r="L3707" s="116">
        <v>0</v>
      </c>
      <c r="M3707" s="22">
        <f t="shared" si="864"/>
        <v>666</v>
      </c>
      <c r="N3707" s="116">
        <v>189</v>
      </c>
      <c r="O3707" s="116">
        <v>39</v>
      </c>
      <c r="P3707" s="116">
        <v>378</v>
      </c>
      <c r="Q3707" s="116">
        <v>0</v>
      </c>
      <c r="R3707" s="22">
        <f t="shared" si="865"/>
        <v>606</v>
      </c>
      <c r="S3707" s="116">
        <v>78</v>
      </c>
      <c r="T3707" s="116">
        <v>87</v>
      </c>
      <c r="U3707" s="116">
        <v>33</v>
      </c>
      <c r="V3707" s="116">
        <v>0</v>
      </c>
      <c r="W3707" s="22">
        <f t="shared" si="866"/>
        <v>198</v>
      </c>
      <c r="X3707" s="22">
        <f t="shared" si="867"/>
        <v>49</v>
      </c>
      <c r="Y3707" s="22">
        <f ca="1">OFFSET('Cost Study'!$B$7,'Operations Support'!$C3707,'Operations Support'!$B3707)*$H3707</f>
        <v>2646</v>
      </c>
      <c r="Z3707" s="23">
        <f ca="1">Y3707*'Cost Study'!$B$31</f>
        <v>147784.20657266703</v>
      </c>
      <c r="AA3707" s="23">
        <f ca="1">IF(A3707=10298,1.51,1)*IF($B3707&lt;3,$D3707*'Cost Study'!$B$32*OFFSET('Cost Study'!$B$7,'Operations Support'!$C3707,'Operations Support'!$B3707),0)</f>
        <v>48.060000000000009</v>
      </c>
      <c r="AB3707" s="24">
        <f ca="1">AA3707*'Cost Study'!$B$31</f>
        <v>2684.2437520341564</v>
      </c>
      <c r="AC3707" s="23">
        <f ca="1">Y3707*'Cost Study'!$B$31</f>
        <v>147784.20657266703</v>
      </c>
      <c r="AD3707" s="24">
        <f ca="1">AA3707*'Cost Study'!$B$31</f>
        <v>2684.2437520341564</v>
      </c>
      <c r="AE3707" s="377">
        <f t="shared" ca="1" si="868"/>
        <v>150468.45032470117</v>
      </c>
      <c r="AF3707" s="377">
        <f t="shared" ca="1" si="869"/>
        <v>150468.45032470117</v>
      </c>
      <c r="AH3707" s="688">
        <f>IFERROR($H3707/SUMIF($A:$A,$A3707,$H:$H)*SUMIF(Summary!$A$110:$A$186,$A3707,Summary!$P$110:$P$186),0)</f>
        <v>41123.0374099111</v>
      </c>
      <c r="AI3707" s="689">
        <f t="shared" ca="1" si="870"/>
        <v>109345.41291479007</v>
      </c>
      <c r="AJ3707" s="688">
        <f>IFERROR(H3707/SUMIF(A:A,A3707,H:H)*SUMIF(Summary!$A$110:$A$186,'Operations Support'!A3707,Summary!$Q$110:$Q$186),0)</f>
        <v>41141.214873549179</v>
      </c>
      <c r="AK3707" s="688">
        <f t="shared" ca="1" si="871"/>
        <v>109327.235451152</v>
      </c>
      <c r="AM3707" s="688">
        <f>IFERROR($H3707/SUMIF($A:$A,$A3707,$H:$H)*SUMIF(Summary!$A$230:$A$266,$A3707,Summary!$P$230:$P$266),0)</f>
        <v>7780.5361275162204</v>
      </c>
      <c r="AN3707" s="688">
        <f>IFERROR($H3707/SUMIF($A:$A,$A3707,$H:$H)*(SUMIF(Summary!$A$230:$A$266,$A3707,Summary!$L$230:$L$266)+SUMIF(Summary!$A$281:$A$317,$A3707,Summary!$L$281:$L$317))-AM3707,0)</f>
        <v>39038.072846389456</v>
      </c>
      <c r="AO3707" s="688">
        <f>IFERROR($H3707/SUMIF($A:$A,$A3707,$H:$H)*SUMIF(Summary!$A$230:$A$266,$A3707,Summary!$Q$230:$Q$266),0)</f>
        <v>7783.9753290307608</v>
      </c>
      <c r="AP3707" s="688">
        <f>IFERROR($H3707/SUMIF($A:$A,$A3707,$H:$H)*(SUMIF(Summary!$A$230:$A$266,$A3707,Summary!$L$230:$L$266)+SUMIF(Summary!$A$281:$A$317,$A3707,Summary!$L$281:$L$317))-AO3707,0)</f>
        <v>39034.633644874913</v>
      </c>
      <c r="AQ3707" s="306"/>
      <c r="AR3707" s="688">
        <f t="shared" ca="1" si="872"/>
        <v>148383.48576117953</v>
      </c>
      <c r="AS3707" s="688">
        <f t="shared" ca="1" si="873"/>
        <v>148361.8690960269</v>
      </c>
    </row>
    <row r="3708" spans="1:45" x14ac:dyDescent="0.2">
      <c r="A3708" s="423">
        <v>42421</v>
      </c>
      <c r="B3708" s="424">
        <v>2</v>
      </c>
      <c r="C3708" s="425" t="s">
        <v>307</v>
      </c>
      <c r="D3708" s="422">
        <f t="shared" si="859"/>
        <v>0</v>
      </c>
      <c r="E3708" s="422">
        <f t="shared" si="860"/>
        <v>45</v>
      </c>
      <c r="F3708" s="422">
        <f t="shared" si="861"/>
        <v>0</v>
      </c>
      <c r="G3708" s="422">
        <f t="shared" si="862"/>
        <v>0</v>
      </c>
      <c r="H3708" s="22">
        <f t="shared" si="863"/>
        <v>45</v>
      </c>
      <c r="I3708" s="116">
        <v>0</v>
      </c>
      <c r="J3708" s="116">
        <v>45</v>
      </c>
      <c r="K3708" s="116">
        <v>0</v>
      </c>
      <c r="L3708" s="116">
        <v>0</v>
      </c>
      <c r="M3708" s="22">
        <f t="shared" si="864"/>
        <v>45</v>
      </c>
      <c r="N3708" s="116">
        <v>0</v>
      </c>
      <c r="O3708" s="116">
        <v>0</v>
      </c>
      <c r="P3708" s="116">
        <v>0</v>
      </c>
      <c r="Q3708" s="116">
        <v>0</v>
      </c>
      <c r="R3708" s="22">
        <f t="shared" si="865"/>
        <v>0</v>
      </c>
      <c r="S3708" s="116">
        <v>0</v>
      </c>
      <c r="T3708" s="116">
        <v>0</v>
      </c>
      <c r="U3708" s="116">
        <v>0</v>
      </c>
      <c r="V3708" s="116">
        <v>0</v>
      </c>
      <c r="W3708" s="22">
        <f t="shared" si="866"/>
        <v>0</v>
      </c>
      <c r="X3708" s="22">
        <f t="shared" si="867"/>
        <v>1.5</v>
      </c>
      <c r="Y3708" s="22">
        <f ca="1">OFFSET('Cost Study'!$B$7,'Operations Support'!$C3708,'Operations Support'!$B3708)*$H3708</f>
        <v>0</v>
      </c>
      <c r="Z3708" s="23">
        <f ca="1">Y3708*'Cost Study'!$B$31</f>
        <v>0</v>
      </c>
      <c r="AA3708" s="23">
        <f ca="1">IF(A3708=10298,1.51,1)*IF($B3708&lt;3,$D3708*'Cost Study'!$B$32*OFFSET('Cost Study'!$B$7,'Operations Support'!$C3708,'Operations Support'!$B3708),0)</f>
        <v>0</v>
      </c>
      <c r="AB3708" s="24">
        <f ca="1">AA3708*'Cost Study'!$B$31</f>
        <v>0</v>
      </c>
      <c r="AC3708" s="23">
        <f ca="1">Y3708*'Cost Study'!$B$31</f>
        <v>0</v>
      </c>
      <c r="AD3708" s="24">
        <f ca="1">AA3708*'Cost Study'!$B$31</f>
        <v>0</v>
      </c>
      <c r="AE3708" s="377">
        <f t="shared" ca="1" si="868"/>
        <v>0</v>
      </c>
      <c r="AF3708" s="377">
        <f t="shared" ca="1" si="869"/>
        <v>0</v>
      </c>
      <c r="AH3708" s="688">
        <f>IFERROR($H3708/SUMIF($A:$A,$A3708,$H:$H)*SUMIF(Summary!$A$110:$A$186,$A3708,Summary!$P$110:$P$186),0)</f>
        <v>1258.8684921401359</v>
      </c>
      <c r="AI3708" s="689">
        <f t="shared" ca="1" si="870"/>
        <v>-1258.8684921401359</v>
      </c>
      <c r="AJ3708" s="688">
        <f>IFERROR(H3708/SUMIF(A:A,A3708,H:H)*SUMIF(Summary!$A$110:$A$186,'Operations Support'!A3708,Summary!$Q$110:$Q$186),0)</f>
        <v>1259.4249451086484</v>
      </c>
      <c r="AK3708" s="688">
        <f t="shared" ca="1" si="871"/>
        <v>-1259.4249451086484</v>
      </c>
      <c r="AM3708" s="688">
        <f>IFERROR($H3708/SUMIF($A:$A,$A3708,$H:$H)*SUMIF(Summary!$A$230:$A$266,$A3708,Summary!$P$230:$P$266),0)</f>
        <v>238.17967737294552</v>
      </c>
      <c r="AN3708" s="688">
        <f>IFERROR($H3708/SUMIF($A:$A,$A3708,$H:$H)*(SUMIF(Summary!$A$230:$A$266,$A3708,Summary!$L$230:$L$266)+SUMIF(Summary!$A$281:$A$317,$A3708,Summary!$L$281:$L$317))-AM3708,0)</f>
        <v>1195.0430463180448</v>
      </c>
      <c r="AO3708" s="688">
        <f>IFERROR($H3708/SUMIF($A:$A,$A3708,$H:$H)*SUMIF(Summary!$A$230:$A$266,$A3708,Summary!$Q$230:$Q$266),0)</f>
        <v>238.28495905196209</v>
      </c>
      <c r="AP3708" s="688">
        <f>IFERROR($H3708/SUMIF($A:$A,$A3708,$H:$H)*(SUMIF(Summary!$A$230:$A$266,$A3708,Summary!$L$230:$L$266)+SUMIF(Summary!$A$281:$A$317,$A3708,Summary!$L$281:$L$317))-AO3708,0)</f>
        <v>1194.9377646390283</v>
      </c>
      <c r="AQ3708" s="306"/>
      <c r="AR3708" s="688">
        <f t="shared" ca="1" si="872"/>
        <v>-63.825445822091069</v>
      </c>
      <c r="AS3708" s="688">
        <f t="shared" ca="1" si="873"/>
        <v>-64.487180469620171</v>
      </c>
    </row>
    <row r="3709" spans="1:45" x14ac:dyDescent="0.2">
      <c r="A3709" s="423">
        <v>42421</v>
      </c>
      <c r="B3709" s="424">
        <v>2</v>
      </c>
      <c r="C3709" s="425" t="s">
        <v>308</v>
      </c>
      <c r="D3709" s="422">
        <f t="shared" si="859"/>
        <v>0</v>
      </c>
      <c r="E3709" s="422">
        <f t="shared" si="860"/>
        <v>0</v>
      </c>
      <c r="F3709" s="422">
        <f t="shared" si="861"/>
        <v>0</v>
      </c>
      <c r="G3709" s="422">
        <f t="shared" si="862"/>
        <v>0</v>
      </c>
      <c r="H3709" s="22">
        <f t="shared" si="863"/>
        <v>0</v>
      </c>
      <c r="I3709" s="116">
        <v>0</v>
      </c>
      <c r="J3709" s="116">
        <v>0</v>
      </c>
      <c r="K3709" s="116">
        <v>0</v>
      </c>
      <c r="L3709" s="116">
        <v>0</v>
      </c>
      <c r="M3709" s="22">
        <f t="shared" si="864"/>
        <v>0</v>
      </c>
      <c r="N3709" s="116">
        <v>0</v>
      </c>
      <c r="O3709" s="116">
        <v>0</v>
      </c>
      <c r="P3709" s="116">
        <v>0</v>
      </c>
      <c r="Q3709" s="116">
        <v>0</v>
      </c>
      <c r="R3709" s="22">
        <f t="shared" si="865"/>
        <v>0</v>
      </c>
      <c r="S3709" s="116">
        <v>0</v>
      </c>
      <c r="T3709" s="116">
        <v>0</v>
      </c>
      <c r="U3709" s="116">
        <v>0</v>
      </c>
      <c r="V3709" s="116">
        <v>0</v>
      </c>
      <c r="W3709" s="22">
        <f t="shared" si="866"/>
        <v>0</v>
      </c>
      <c r="X3709" s="22">
        <f t="shared" si="867"/>
        <v>0</v>
      </c>
      <c r="Y3709" s="22">
        <f ca="1">OFFSET('Cost Study'!$B$7,'Operations Support'!$C3709,'Operations Support'!$B3709)*$H3709</f>
        <v>0</v>
      </c>
      <c r="Z3709" s="23">
        <f ca="1">Y3709*'Cost Study'!$B$31</f>
        <v>0</v>
      </c>
      <c r="AA3709" s="23">
        <f ca="1">IF(A3709=10298,1.51,1)*IF($B3709&lt;3,$D3709*'Cost Study'!$B$32*OFFSET('Cost Study'!$B$7,'Operations Support'!$C3709,'Operations Support'!$B3709),0)</f>
        <v>0</v>
      </c>
      <c r="AB3709" s="24">
        <f ca="1">AA3709*'Cost Study'!$B$31</f>
        <v>0</v>
      </c>
      <c r="AC3709" s="23">
        <f ca="1">Y3709*'Cost Study'!$B$31</f>
        <v>0</v>
      </c>
      <c r="AD3709" s="24">
        <f ca="1">AA3709*'Cost Study'!$B$31</f>
        <v>0</v>
      </c>
      <c r="AE3709" s="377">
        <f t="shared" ca="1" si="868"/>
        <v>0</v>
      </c>
      <c r="AF3709" s="377">
        <f t="shared" ca="1" si="869"/>
        <v>0</v>
      </c>
      <c r="AH3709" s="688">
        <f>IFERROR($H3709/SUMIF($A:$A,$A3709,$H:$H)*SUMIF(Summary!$A$110:$A$186,$A3709,Summary!$P$110:$P$186),0)</f>
        <v>0</v>
      </c>
      <c r="AI3709" s="689">
        <f t="shared" ca="1" si="870"/>
        <v>0</v>
      </c>
      <c r="AJ3709" s="688">
        <f>IFERROR(H3709/SUMIF(A:A,A3709,H:H)*SUMIF(Summary!$A$110:$A$186,'Operations Support'!A3709,Summary!$Q$110:$Q$186),0)</f>
        <v>0</v>
      </c>
      <c r="AK3709" s="688">
        <f t="shared" ca="1" si="871"/>
        <v>0</v>
      </c>
      <c r="AM3709" s="688">
        <f>IFERROR($H3709/SUMIF($A:$A,$A3709,$H:$H)*SUMIF(Summary!$A$230:$A$266,$A3709,Summary!$P$230:$P$266),0)</f>
        <v>0</v>
      </c>
      <c r="AN3709" s="688">
        <f>IFERROR($H3709/SUMIF($A:$A,$A3709,$H:$H)*(SUMIF(Summary!$A$230:$A$266,$A3709,Summary!$L$230:$L$266)+SUMIF(Summary!$A$281:$A$317,$A3709,Summary!$L$281:$L$317))-AM3709,0)</f>
        <v>0</v>
      </c>
      <c r="AO3709" s="688">
        <f>IFERROR($H3709/SUMIF($A:$A,$A3709,$H:$H)*SUMIF(Summary!$A$230:$A$266,$A3709,Summary!$Q$230:$Q$266),0)</f>
        <v>0</v>
      </c>
      <c r="AP3709" s="688">
        <f>IFERROR($H3709/SUMIF($A:$A,$A3709,$H:$H)*(SUMIF(Summary!$A$230:$A$266,$A3709,Summary!$L$230:$L$266)+SUMIF(Summary!$A$281:$A$317,$A3709,Summary!$L$281:$L$317))-AO3709,0)</f>
        <v>0</v>
      </c>
      <c r="AQ3709" s="306"/>
      <c r="AR3709" s="688">
        <f t="shared" ca="1" si="872"/>
        <v>0</v>
      </c>
      <c r="AS3709" s="688">
        <f t="shared" ca="1" si="873"/>
        <v>0</v>
      </c>
    </row>
    <row r="3710" spans="1:45" x14ac:dyDescent="0.2">
      <c r="A3710" s="423">
        <v>42421</v>
      </c>
      <c r="B3710" s="424">
        <v>2</v>
      </c>
      <c r="C3710" s="425" t="s">
        <v>309</v>
      </c>
      <c r="D3710" s="422">
        <f t="shared" si="859"/>
        <v>0</v>
      </c>
      <c r="E3710" s="422">
        <f t="shared" si="860"/>
        <v>0</v>
      </c>
      <c r="F3710" s="422">
        <f t="shared" si="861"/>
        <v>0</v>
      </c>
      <c r="G3710" s="422">
        <f t="shared" si="862"/>
        <v>0</v>
      </c>
      <c r="H3710" s="22">
        <f t="shared" si="863"/>
        <v>0</v>
      </c>
      <c r="I3710" s="116">
        <v>0</v>
      </c>
      <c r="J3710" s="116">
        <v>0</v>
      </c>
      <c r="K3710" s="116">
        <v>0</v>
      </c>
      <c r="L3710" s="116">
        <v>0</v>
      </c>
      <c r="M3710" s="22">
        <f t="shared" si="864"/>
        <v>0</v>
      </c>
      <c r="N3710" s="116">
        <v>0</v>
      </c>
      <c r="O3710" s="116">
        <v>0</v>
      </c>
      <c r="P3710" s="116">
        <v>0</v>
      </c>
      <c r="Q3710" s="116">
        <v>0</v>
      </c>
      <c r="R3710" s="22">
        <f t="shared" si="865"/>
        <v>0</v>
      </c>
      <c r="S3710" s="116">
        <v>0</v>
      </c>
      <c r="T3710" s="116">
        <v>0</v>
      </c>
      <c r="U3710" s="116">
        <v>0</v>
      </c>
      <c r="V3710" s="116">
        <v>0</v>
      </c>
      <c r="W3710" s="22">
        <f t="shared" si="866"/>
        <v>0</v>
      </c>
      <c r="X3710" s="22">
        <f t="shared" si="867"/>
        <v>0</v>
      </c>
      <c r="Y3710" s="22">
        <f ca="1">OFFSET('Cost Study'!$B$7,'Operations Support'!$C3710,'Operations Support'!$B3710)*$H3710</f>
        <v>0</v>
      </c>
      <c r="Z3710" s="23">
        <f ca="1">Y3710*'Cost Study'!$B$31</f>
        <v>0</v>
      </c>
      <c r="AA3710" s="23">
        <f ca="1">IF(A3710=10298,1.51,1)*IF($B3710&lt;3,$D3710*'Cost Study'!$B$32*OFFSET('Cost Study'!$B$7,'Operations Support'!$C3710,'Operations Support'!$B3710),0)</f>
        <v>0</v>
      </c>
      <c r="AB3710" s="24">
        <f ca="1">AA3710*'Cost Study'!$B$31</f>
        <v>0</v>
      </c>
      <c r="AC3710" s="23">
        <f ca="1">Y3710*'Cost Study'!$B$31</f>
        <v>0</v>
      </c>
      <c r="AD3710" s="24">
        <f ca="1">AA3710*'Cost Study'!$B$31</f>
        <v>0</v>
      </c>
      <c r="AE3710" s="377">
        <f t="shared" ca="1" si="868"/>
        <v>0</v>
      </c>
      <c r="AF3710" s="377">
        <f t="shared" ca="1" si="869"/>
        <v>0</v>
      </c>
      <c r="AH3710" s="688">
        <f>IFERROR($H3710/SUMIF($A:$A,$A3710,$H:$H)*SUMIF(Summary!$A$110:$A$186,$A3710,Summary!$P$110:$P$186),0)</f>
        <v>0</v>
      </c>
      <c r="AI3710" s="689">
        <f t="shared" ca="1" si="870"/>
        <v>0</v>
      </c>
      <c r="AJ3710" s="688">
        <f>IFERROR(H3710/SUMIF(A:A,A3710,H:H)*SUMIF(Summary!$A$110:$A$186,'Operations Support'!A3710,Summary!$Q$110:$Q$186),0)</f>
        <v>0</v>
      </c>
      <c r="AK3710" s="688">
        <f t="shared" ca="1" si="871"/>
        <v>0</v>
      </c>
      <c r="AM3710" s="688">
        <f>IFERROR($H3710/SUMIF($A:$A,$A3710,$H:$H)*SUMIF(Summary!$A$230:$A$266,$A3710,Summary!$P$230:$P$266),0)</f>
        <v>0</v>
      </c>
      <c r="AN3710" s="688">
        <f>IFERROR($H3710/SUMIF($A:$A,$A3710,$H:$H)*(SUMIF(Summary!$A$230:$A$266,$A3710,Summary!$L$230:$L$266)+SUMIF(Summary!$A$281:$A$317,$A3710,Summary!$L$281:$L$317))-AM3710,0)</f>
        <v>0</v>
      </c>
      <c r="AO3710" s="688">
        <f>IFERROR($H3710/SUMIF($A:$A,$A3710,$H:$H)*SUMIF(Summary!$A$230:$A$266,$A3710,Summary!$Q$230:$Q$266),0)</f>
        <v>0</v>
      </c>
      <c r="AP3710" s="688">
        <f>IFERROR($H3710/SUMIF($A:$A,$A3710,$H:$H)*(SUMIF(Summary!$A$230:$A$266,$A3710,Summary!$L$230:$L$266)+SUMIF(Summary!$A$281:$A$317,$A3710,Summary!$L$281:$L$317))-AO3710,0)</f>
        <v>0</v>
      </c>
      <c r="AQ3710" s="306"/>
      <c r="AR3710" s="688">
        <f t="shared" ca="1" si="872"/>
        <v>0</v>
      </c>
      <c r="AS3710" s="688">
        <f t="shared" ca="1" si="873"/>
        <v>0</v>
      </c>
    </row>
    <row r="3711" spans="1:45" x14ac:dyDescent="0.2">
      <c r="A3711" s="423">
        <v>42421</v>
      </c>
      <c r="B3711" s="424">
        <v>2</v>
      </c>
      <c r="C3711" s="425" t="s">
        <v>310</v>
      </c>
      <c r="D3711" s="422">
        <f t="shared" si="859"/>
        <v>0</v>
      </c>
      <c r="E3711" s="422">
        <f t="shared" si="860"/>
        <v>0</v>
      </c>
      <c r="F3711" s="422">
        <f t="shared" si="861"/>
        <v>0</v>
      </c>
      <c r="G3711" s="422">
        <f t="shared" si="862"/>
        <v>0</v>
      </c>
      <c r="H3711" s="22">
        <f t="shared" si="863"/>
        <v>0</v>
      </c>
      <c r="I3711" s="116">
        <v>0</v>
      </c>
      <c r="J3711" s="116">
        <v>0</v>
      </c>
      <c r="K3711" s="116">
        <v>0</v>
      </c>
      <c r="L3711" s="116">
        <v>0</v>
      </c>
      <c r="M3711" s="22">
        <f t="shared" si="864"/>
        <v>0</v>
      </c>
      <c r="N3711" s="116">
        <v>0</v>
      </c>
      <c r="O3711" s="116">
        <v>0</v>
      </c>
      <c r="P3711" s="116">
        <v>0</v>
      </c>
      <c r="Q3711" s="116">
        <v>0</v>
      </c>
      <c r="R3711" s="22">
        <f t="shared" si="865"/>
        <v>0</v>
      </c>
      <c r="S3711" s="116">
        <v>0</v>
      </c>
      <c r="T3711" s="116">
        <v>0</v>
      </c>
      <c r="U3711" s="116">
        <v>0</v>
      </c>
      <c r="V3711" s="116">
        <v>0</v>
      </c>
      <c r="W3711" s="22">
        <f t="shared" si="866"/>
        <v>0</v>
      </c>
      <c r="X3711" s="22">
        <f t="shared" si="867"/>
        <v>0</v>
      </c>
      <c r="Y3711" s="22">
        <f ca="1">OFFSET('Cost Study'!$B$7,'Operations Support'!$C3711,'Operations Support'!$B3711)*$H3711</f>
        <v>0</v>
      </c>
      <c r="Z3711" s="23">
        <f ca="1">Y3711*'Cost Study'!$B$31</f>
        <v>0</v>
      </c>
      <c r="AA3711" s="23">
        <f ca="1">IF(A3711=10298,1.51,1)*IF($B3711&lt;3,$D3711*'Cost Study'!$B$32*OFFSET('Cost Study'!$B$7,'Operations Support'!$C3711,'Operations Support'!$B3711),0)</f>
        <v>0</v>
      </c>
      <c r="AB3711" s="24">
        <f ca="1">AA3711*'Cost Study'!$B$31</f>
        <v>0</v>
      </c>
      <c r="AC3711" s="23">
        <f ca="1">Y3711*'Cost Study'!$B$31</f>
        <v>0</v>
      </c>
      <c r="AD3711" s="24">
        <f ca="1">AA3711*'Cost Study'!$B$31</f>
        <v>0</v>
      </c>
      <c r="AE3711" s="377">
        <f t="shared" ca="1" si="868"/>
        <v>0</v>
      </c>
      <c r="AF3711" s="377">
        <f t="shared" ca="1" si="869"/>
        <v>0</v>
      </c>
      <c r="AH3711" s="688">
        <f>IFERROR($H3711/SUMIF($A:$A,$A3711,$H:$H)*SUMIF(Summary!$A$110:$A$186,$A3711,Summary!$P$110:$P$186),0)</f>
        <v>0</v>
      </c>
      <c r="AI3711" s="689">
        <f t="shared" ca="1" si="870"/>
        <v>0</v>
      </c>
      <c r="AJ3711" s="688">
        <f>IFERROR(H3711/SUMIF(A:A,A3711,H:H)*SUMIF(Summary!$A$110:$A$186,'Operations Support'!A3711,Summary!$Q$110:$Q$186),0)</f>
        <v>0</v>
      </c>
      <c r="AK3711" s="688">
        <f t="shared" ca="1" si="871"/>
        <v>0</v>
      </c>
      <c r="AM3711" s="688">
        <f>IFERROR($H3711/SUMIF($A:$A,$A3711,$H:$H)*SUMIF(Summary!$A$230:$A$266,$A3711,Summary!$P$230:$P$266),0)</f>
        <v>0</v>
      </c>
      <c r="AN3711" s="688">
        <f>IFERROR($H3711/SUMIF($A:$A,$A3711,$H:$H)*(SUMIF(Summary!$A$230:$A$266,$A3711,Summary!$L$230:$L$266)+SUMIF(Summary!$A$281:$A$317,$A3711,Summary!$L$281:$L$317))-AM3711,0)</f>
        <v>0</v>
      </c>
      <c r="AO3711" s="688">
        <f>IFERROR($H3711/SUMIF($A:$A,$A3711,$H:$H)*SUMIF(Summary!$A$230:$A$266,$A3711,Summary!$Q$230:$Q$266),0)</f>
        <v>0</v>
      </c>
      <c r="AP3711" s="688">
        <f>IFERROR($H3711/SUMIF($A:$A,$A3711,$H:$H)*(SUMIF(Summary!$A$230:$A$266,$A3711,Summary!$L$230:$L$266)+SUMIF(Summary!$A$281:$A$317,$A3711,Summary!$L$281:$L$317))-AO3711,0)</f>
        <v>0</v>
      </c>
      <c r="AQ3711" s="306"/>
      <c r="AR3711" s="688">
        <f t="shared" ca="1" si="872"/>
        <v>0</v>
      </c>
      <c r="AS3711" s="688">
        <f t="shared" ca="1" si="873"/>
        <v>0</v>
      </c>
    </row>
    <row r="3712" spans="1:45" x14ac:dyDescent="0.2">
      <c r="A3712" s="423">
        <v>42421</v>
      </c>
      <c r="B3712" s="424">
        <v>2</v>
      </c>
      <c r="C3712" s="425" t="s">
        <v>311</v>
      </c>
      <c r="D3712" s="422">
        <f t="shared" si="859"/>
        <v>0</v>
      </c>
      <c r="E3712" s="422">
        <f t="shared" si="860"/>
        <v>0</v>
      </c>
      <c r="F3712" s="422">
        <f t="shared" si="861"/>
        <v>0</v>
      </c>
      <c r="G3712" s="422">
        <f t="shared" si="862"/>
        <v>0</v>
      </c>
      <c r="H3712" s="22">
        <f t="shared" si="863"/>
        <v>0</v>
      </c>
      <c r="I3712" s="116">
        <v>0</v>
      </c>
      <c r="J3712" s="116">
        <v>0</v>
      </c>
      <c r="K3712" s="116">
        <v>0</v>
      </c>
      <c r="L3712" s="116">
        <v>0</v>
      </c>
      <c r="M3712" s="22">
        <f t="shared" si="864"/>
        <v>0</v>
      </c>
      <c r="N3712" s="116">
        <v>0</v>
      </c>
      <c r="O3712" s="116">
        <v>0</v>
      </c>
      <c r="P3712" s="116">
        <v>0</v>
      </c>
      <c r="Q3712" s="116">
        <v>0</v>
      </c>
      <c r="R3712" s="22">
        <f t="shared" si="865"/>
        <v>0</v>
      </c>
      <c r="S3712" s="116">
        <v>0</v>
      </c>
      <c r="T3712" s="116">
        <v>0</v>
      </c>
      <c r="U3712" s="116">
        <v>0</v>
      </c>
      <c r="V3712" s="116">
        <v>0</v>
      </c>
      <c r="W3712" s="22">
        <f t="shared" si="866"/>
        <v>0</v>
      </c>
      <c r="X3712" s="22">
        <f t="shared" si="867"/>
        <v>0</v>
      </c>
      <c r="Y3712" s="22">
        <f ca="1">OFFSET('Cost Study'!$B$7,'Operations Support'!$C3712,'Operations Support'!$B3712)*$H3712</f>
        <v>0</v>
      </c>
      <c r="Z3712" s="23">
        <f ca="1">Y3712*'Cost Study'!$B$31</f>
        <v>0</v>
      </c>
      <c r="AA3712" s="23">
        <f ca="1">IF(A3712=10298,1.51,1)*IF($B3712&lt;3,$D3712*'Cost Study'!$B$32*OFFSET('Cost Study'!$B$7,'Operations Support'!$C3712,'Operations Support'!$B3712),0)</f>
        <v>0</v>
      </c>
      <c r="AB3712" s="24">
        <f ca="1">AA3712*'Cost Study'!$B$31</f>
        <v>0</v>
      </c>
      <c r="AC3712" s="23">
        <f ca="1">Y3712*'Cost Study'!$B$31</f>
        <v>0</v>
      </c>
      <c r="AD3712" s="24">
        <f ca="1">AA3712*'Cost Study'!$B$31</f>
        <v>0</v>
      </c>
      <c r="AE3712" s="377">
        <f t="shared" ca="1" si="868"/>
        <v>0</v>
      </c>
      <c r="AF3712" s="377">
        <f t="shared" ca="1" si="869"/>
        <v>0</v>
      </c>
      <c r="AH3712" s="688">
        <f>IFERROR($H3712/SUMIF($A:$A,$A3712,$H:$H)*SUMIF(Summary!$A$110:$A$186,$A3712,Summary!$P$110:$P$186),0)</f>
        <v>0</v>
      </c>
      <c r="AI3712" s="689">
        <f t="shared" ca="1" si="870"/>
        <v>0</v>
      </c>
      <c r="AJ3712" s="688">
        <f>IFERROR(H3712/SUMIF(A:A,A3712,H:H)*SUMIF(Summary!$A$110:$A$186,'Operations Support'!A3712,Summary!$Q$110:$Q$186),0)</f>
        <v>0</v>
      </c>
      <c r="AK3712" s="688">
        <f t="shared" ca="1" si="871"/>
        <v>0</v>
      </c>
      <c r="AM3712" s="688">
        <f>IFERROR($H3712/SUMIF($A:$A,$A3712,$H:$H)*SUMIF(Summary!$A$230:$A$266,$A3712,Summary!$P$230:$P$266),0)</f>
        <v>0</v>
      </c>
      <c r="AN3712" s="688">
        <f>IFERROR($H3712/SUMIF($A:$A,$A3712,$H:$H)*(SUMIF(Summary!$A$230:$A$266,$A3712,Summary!$L$230:$L$266)+SUMIF(Summary!$A$281:$A$317,$A3712,Summary!$L$281:$L$317))-AM3712,0)</f>
        <v>0</v>
      </c>
      <c r="AO3712" s="688">
        <f>IFERROR($H3712/SUMIF($A:$A,$A3712,$H:$H)*SUMIF(Summary!$A$230:$A$266,$A3712,Summary!$Q$230:$Q$266),0)</f>
        <v>0</v>
      </c>
      <c r="AP3712" s="688">
        <f>IFERROR($H3712/SUMIF($A:$A,$A3712,$H:$H)*(SUMIF(Summary!$A$230:$A$266,$A3712,Summary!$L$230:$L$266)+SUMIF(Summary!$A$281:$A$317,$A3712,Summary!$L$281:$L$317))-AO3712,0)</f>
        <v>0</v>
      </c>
      <c r="AQ3712" s="306"/>
      <c r="AR3712" s="688">
        <f t="shared" ca="1" si="872"/>
        <v>0</v>
      </c>
      <c r="AS3712" s="688">
        <f t="shared" ca="1" si="873"/>
        <v>0</v>
      </c>
    </row>
    <row r="3713" spans="1:45" x14ac:dyDescent="0.2">
      <c r="A3713" s="423">
        <v>42421</v>
      </c>
      <c r="B3713" s="424">
        <v>2</v>
      </c>
      <c r="C3713" s="425" t="s">
        <v>312</v>
      </c>
      <c r="D3713" s="422">
        <f t="shared" si="859"/>
        <v>0</v>
      </c>
      <c r="E3713" s="422">
        <f t="shared" si="860"/>
        <v>0</v>
      </c>
      <c r="F3713" s="422">
        <f t="shared" si="861"/>
        <v>0</v>
      </c>
      <c r="G3713" s="422">
        <f t="shared" si="862"/>
        <v>0</v>
      </c>
      <c r="H3713" s="22">
        <f t="shared" si="863"/>
        <v>0</v>
      </c>
      <c r="I3713" s="116">
        <v>0</v>
      </c>
      <c r="J3713" s="116">
        <v>0</v>
      </c>
      <c r="K3713" s="116">
        <v>0</v>
      </c>
      <c r="L3713" s="116">
        <v>0</v>
      </c>
      <c r="M3713" s="22">
        <f t="shared" si="864"/>
        <v>0</v>
      </c>
      <c r="N3713" s="116">
        <v>0</v>
      </c>
      <c r="O3713" s="116">
        <v>0</v>
      </c>
      <c r="P3713" s="116">
        <v>0</v>
      </c>
      <c r="Q3713" s="116">
        <v>0</v>
      </c>
      <c r="R3713" s="22">
        <f t="shared" si="865"/>
        <v>0</v>
      </c>
      <c r="S3713" s="116">
        <v>0</v>
      </c>
      <c r="T3713" s="116">
        <v>0</v>
      </c>
      <c r="U3713" s="116">
        <v>0</v>
      </c>
      <c r="V3713" s="116">
        <v>0</v>
      </c>
      <c r="W3713" s="22">
        <f t="shared" si="866"/>
        <v>0</v>
      </c>
      <c r="X3713" s="22">
        <f t="shared" si="867"/>
        <v>0</v>
      </c>
      <c r="Y3713" s="22">
        <f ca="1">OFFSET('Cost Study'!$B$7,'Operations Support'!$C3713,'Operations Support'!$B3713)*$H3713</f>
        <v>0</v>
      </c>
      <c r="Z3713" s="23">
        <f ca="1">Y3713*'Cost Study'!$B$31</f>
        <v>0</v>
      </c>
      <c r="AA3713" s="23">
        <f ca="1">IF(A3713=10298,1.51,1)*IF($B3713&lt;3,$D3713*'Cost Study'!$B$32*OFFSET('Cost Study'!$B$7,'Operations Support'!$C3713,'Operations Support'!$B3713),0)</f>
        <v>0</v>
      </c>
      <c r="AB3713" s="24">
        <f ca="1">AA3713*'Cost Study'!$B$31</f>
        <v>0</v>
      </c>
      <c r="AC3713" s="23">
        <f ca="1">Y3713*'Cost Study'!$B$31</f>
        <v>0</v>
      </c>
      <c r="AD3713" s="24">
        <f ca="1">AA3713*'Cost Study'!$B$31</f>
        <v>0</v>
      </c>
      <c r="AE3713" s="377">
        <f t="shared" ca="1" si="868"/>
        <v>0</v>
      </c>
      <c r="AF3713" s="377">
        <f t="shared" ca="1" si="869"/>
        <v>0</v>
      </c>
      <c r="AH3713" s="688">
        <f>IFERROR($H3713/SUMIF($A:$A,$A3713,$H:$H)*SUMIF(Summary!$A$110:$A$186,$A3713,Summary!$P$110:$P$186),0)</f>
        <v>0</v>
      </c>
      <c r="AI3713" s="689">
        <f t="shared" ca="1" si="870"/>
        <v>0</v>
      </c>
      <c r="AJ3713" s="688">
        <f>IFERROR(H3713/SUMIF(A:A,A3713,H:H)*SUMIF(Summary!$A$110:$A$186,'Operations Support'!A3713,Summary!$Q$110:$Q$186),0)</f>
        <v>0</v>
      </c>
      <c r="AK3713" s="688">
        <f t="shared" ca="1" si="871"/>
        <v>0</v>
      </c>
      <c r="AM3713" s="688">
        <f>IFERROR($H3713/SUMIF($A:$A,$A3713,$H:$H)*SUMIF(Summary!$A$230:$A$266,$A3713,Summary!$P$230:$P$266),0)</f>
        <v>0</v>
      </c>
      <c r="AN3713" s="688">
        <f>IFERROR($H3713/SUMIF($A:$A,$A3713,$H:$H)*(SUMIF(Summary!$A$230:$A$266,$A3713,Summary!$L$230:$L$266)+SUMIF(Summary!$A$281:$A$317,$A3713,Summary!$L$281:$L$317))-AM3713,0)</f>
        <v>0</v>
      </c>
      <c r="AO3713" s="688">
        <f>IFERROR($H3713/SUMIF($A:$A,$A3713,$H:$H)*SUMIF(Summary!$A$230:$A$266,$A3713,Summary!$Q$230:$Q$266),0)</f>
        <v>0</v>
      </c>
      <c r="AP3713" s="688">
        <f>IFERROR($H3713/SUMIF($A:$A,$A3713,$H:$H)*(SUMIF(Summary!$A$230:$A$266,$A3713,Summary!$L$230:$L$266)+SUMIF(Summary!$A$281:$A$317,$A3713,Summary!$L$281:$L$317))-AO3713,0)</f>
        <v>0</v>
      </c>
      <c r="AQ3713" s="306"/>
      <c r="AR3713" s="688">
        <f t="shared" ca="1" si="872"/>
        <v>0</v>
      </c>
      <c r="AS3713" s="688">
        <f t="shared" ca="1" si="873"/>
        <v>0</v>
      </c>
    </row>
    <row r="3714" spans="1:45" x14ac:dyDescent="0.2">
      <c r="A3714" s="423">
        <v>42421</v>
      </c>
      <c r="B3714" s="424">
        <v>2</v>
      </c>
      <c r="C3714" s="425" t="s">
        <v>313</v>
      </c>
      <c r="D3714" s="422">
        <f t="shared" si="859"/>
        <v>123</v>
      </c>
      <c r="E3714" s="422">
        <f t="shared" si="860"/>
        <v>480</v>
      </c>
      <c r="F3714" s="422">
        <f t="shared" si="861"/>
        <v>261</v>
      </c>
      <c r="G3714" s="422">
        <f t="shared" si="862"/>
        <v>0</v>
      </c>
      <c r="H3714" s="22">
        <f t="shared" si="863"/>
        <v>864</v>
      </c>
      <c r="I3714" s="116">
        <v>63</v>
      </c>
      <c r="J3714" s="116">
        <v>201</v>
      </c>
      <c r="K3714" s="116">
        <v>99</v>
      </c>
      <c r="L3714" s="116">
        <v>0</v>
      </c>
      <c r="M3714" s="22">
        <f t="shared" si="864"/>
        <v>363</v>
      </c>
      <c r="N3714" s="116">
        <v>60</v>
      </c>
      <c r="O3714" s="116">
        <v>213</v>
      </c>
      <c r="P3714" s="116">
        <v>27</v>
      </c>
      <c r="Q3714" s="116">
        <v>0</v>
      </c>
      <c r="R3714" s="22">
        <f t="shared" si="865"/>
        <v>300</v>
      </c>
      <c r="S3714" s="116">
        <v>0</v>
      </c>
      <c r="T3714" s="116">
        <v>66</v>
      </c>
      <c r="U3714" s="116">
        <v>135</v>
      </c>
      <c r="V3714" s="116">
        <v>0</v>
      </c>
      <c r="W3714" s="22">
        <f t="shared" si="866"/>
        <v>201</v>
      </c>
      <c r="X3714" s="22">
        <f t="shared" si="867"/>
        <v>28.8</v>
      </c>
      <c r="Y3714" s="22">
        <f ca="1">OFFSET('Cost Study'!$B$7,'Operations Support'!$C3714,'Operations Support'!$B3714)*$H3714</f>
        <v>1347.8400000000001</v>
      </c>
      <c r="Z3714" s="23">
        <f ca="1">Y3714*'Cost Study'!$B$31</f>
        <v>75279.465225587119</v>
      </c>
      <c r="AA3714" s="23">
        <f ca="1">IF(A3714=10298,1.51,1)*IF($B3714&lt;3,$D3714*'Cost Study'!$B$32*OFFSET('Cost Study'!$B$7,'Operations Support'!$C3714,'Operations Support'!$B3714),0)</f>
        <v>19.188000000000002</v>
      </c>
      <c r="AB3714" s="24">
        <f ca="1">AA3714*'Cost Study'!$B$31</f>
        <v>1071.6868313364835</v>
      </c>
      <c r="AC3714" s="23">
        <f ca="1">Y3714*'Cost Study'!$B$31</f>
        <v>75279.465225587119</v>
      </c>
      <c r="AD3714" s="24">
        <f ca="1">AA3714*'Cost Study'!$B$31</f>
        <v>1071.6868313364835</v>
      </c>
      <c r="AE3714" s="377">
        <f t="shared" ca="1" si="868"/>
        <v>76351.152056923602</v>
      </c>
      <c r="AF3714" s="377">
        <f t="shared" ca="1" si="869"/>
        <v>76351.152056923602</v>
      </c>
      <c r="AH3714" s="688">
        <f>IFERROR($H3714/SUMIF($A:$A,$A3714,$H:$H)*SUMIF(Summary!$A$110:$A$186,$A3714,Summary!$P$110:$P$186),0)</f>
        <v>24170.275049090607</v>
      </c>
      <c r="AI3714" s="689">
        <f t="shared" ca="1" si="870"/>
        <v>52180.877007832998</v>
      </c>
      <c r="AJ3714" s="688">
        <f>IFERROR(H3714/SUMIF(A:A,A3714,H:H)*SUMIF(Summary!$A$110:$A$186,'Operations Support'!A3714,Summary!$Q$110:$Q$186),0)</f>
        <v>24180.958946086048</v>
      </c>
      <c r="AK3714" s="688">
        <f t="shared" ca="1" si="871"/>
        <v>52170.193110837557</v>
      </c>
      <c r="AM3714" s="688">
        <f>IFERROR($H3714/SUMIF($A:$A,$A3714,$H:$H)*SUMIF(Summary!$A$230:$A$266,$A3714,Summary!$P$230:$P$266),0)</f>
        <v>4573.049805560554</v>
      </c>
      <c r="AN3714" s="688">
        <f>IFERROR($H3714/SUMIF($A:$A,$A3714,$H:$H)*(SUMIF(Summary!$A$230:$A$266,$A3714,Summary!$L$230:$L$266)+SUMIF(Summary!$A$281:$A$317,$A3714,Summary!$L$281:$L$317))-AM3714,0)</f>
        <v>22944.826489306455</v>
      </c>
      <c r="AO3714" s="688">
        <f>IFERROR($H3714/SUMIF($A:$A,$A3714,$H:$H)*SUMIF(Summary!$A$230:$A$266,$A3714,Summary!$Q$230:$Q$266),0)</f>
        <v>4575.0712137976716</v>
      </c>
      <c r="AP3714" s="688">
        <f>IFERROR($H3714/SUMIF($A:$A,$A3714,$H:$H)*(SUMIF(Summary!$A$230:$A$266,$A3714,Summary!$L$230:$L$266)+SUMIF(Summary!$A$281:$A$317,$A3714,Summary!$L$281:$L$317))-AO3714,0)</f>
        <v>22942.805081069338</v>
      </c>
      <c r="AQ3714" s="306"/>
      <c r="AR3714" s="688">
        <f t="shared" ca="1" si="872"/>
        <v>75125.703497139446</v>
      </c>
      <c r="AS3714" s="688">
        <f t="shared" ca="1" si="873"/>
        <v>75112.998191906896</v>
      </c>
    </row>
    <row r="3715" spans="1:45" x14ac:dyDescent="0.2">
      <c r="A3715" s="423">
        <v>42421</v>
      </c>
      <c r="B3715" s="424">
        <v>2</v>
      </c>
      <c r="C3715" s="425" t="s">
        <v>314</v>
      </c>
      <c r="D3715" s="422">
        <f t="shared" si="859"/>
        <v>0</v>
      </c>
      <c r="E3715" s="422">
        <f t="shared" si="860"/>
        <v>0</v>
      </c>
      <c r="F3715" s="422">
        <f t="shared" si="861"/>
        <v>0</v>
      </c>
      <c r="G3715" s="422">
        <f t="shared" si="862"/>
        <v>0</v>
      </c>
      <c r="H3715" s="22">
        <f t="shared" si="863"/>
        <v>0</v>
      </c>
      <c r="I3715" s="116">
        <v>0</v>
      </c>
      <c r="J3715" s="116">
        <v>0</v>
      </c>
      <c r="K3715" s="116">
        <v>0</v>
      </c>
      <c r="L3715" s="116">
        <v>0</v>
      </c>
      <c r="M3715" s="22">
        <f t="shared" si="864"/>
        <v>0</v>
      </c>
      <c r="N3715" s="116">
        <v>0</v>
      </c>
      <c r="O3715" s="116">
        <v>0</v>
      </c>
      <c r="P3715" s="116">
        <v>0</v>
      </c>
      <c r="Q3715" s="116">
        <v>0</v>
      </c>
      <c r="R3715" s="22">
        <f t="shared" si="865"/>
        <v>0</v>
      </c>
      <c r="S3715" s="116">
        <v>0</v>
      </c>
      <c r="T3715" s="116">
        <v>0</v>
      </c>
      <c r="U3715" s="116">
        <v>0</v>
      </c>
      <c r="V3715" s="116">
        <v>0</v>
      </c>
      <c r="W3715" s="22">
        <f t="shared" si="866"/>
        <v>0</v>
      </c>
      <c r="X3715" s="22">
        <f t="shared" si="867"/>
        <v>0</v>
      </c>
      <c r="Y3715" s="22">
        <f ca="1">OFFSET('Cost Study'!$B$7,'Operations Support'!$C3715,'Operations Support'!$B3715)*$H3715</f>
        <v>0</v>
      </c>
      <c r="Z3715" s="23">
        <f ca="1">Y3715*'Cost Study'!$B$31</f>
        <v>0</v>
      </c>
      <c r="AA3715" s="23">
        <f ca="1">IF(A3715=10298,1.51,1)*IF($B3715&lt;3,$D3715*'Cost Study'!$B$32*OFFSET('Cost Study'!$B$7,'Operations Support'!$C3715,'Operations Support'!$B3715),0)</f>
        <v>0</v>
      </c>
      <c r="AB3715" s="24">
        <f ca="1">AA3715*'Cost Study'!$B$31</f>
        <v>0</v>
      </c>
      <c r="AC3715" s="23">
        <f ca="1">Y3715*'Cost Study'!$B$31</f>
        <v>0</v>
      </c>
      <c r="AD3715" s="24">
        <f ca="1">AA3715*'Cost Study'!$B$31</f>
        <v>0</v>
      </c>
      <c r="AE3715" s="377">
        <f t="shared" ca="1" si="868"/>
        <v>0</v>
      </c>
      <c r="AF3715" s="377">
        <f t="shared" ca="1" si="869"/>
        <v>0</v>
      </c>
      <c r="AH3715" s="688">
        <f>IFERROR($H3715/SUMIF($A:$A,$A3715,$H:$H)*SUMIF(Summary!$A$110:$A$186,$A3715,Summary!$P$110:$P$186),0)</f>
        <v>0</v>
      </c>
      <c r="AI3715" s="689">
        <f t="shared" ca="1" si="870"/>
        <v>0</v>
      </c>
      <c r="AJ3715" s="688">
        <f>IFERROR(H3715/SUMIF(A:A,A3715,H:H)*SUMIF(Summary!$A$110:$A$186,'Operations Support'!A3715,Summary!$Q$110:$Q$186),0)</f>
        <v>0</v>
      </c>
      <c r="AK3715" s="688">
        <f t="shared" ca="1" si="871"/>
        <v>0</v>
      </c>
      <c r="AM3715" s="688">
        <f>IFERROR($H3715/SUMIF($A:$A,$A3715,$H:$H)*SUMIF(Summary!$A$230:$A$266,$A3715,Summary!$P$230:$P$266),0)</f>
        <v>0</v>
      </c>
      <c r="AN3715" s="688">
        <f>IFERROR($H3715/SUMIF($A:$A,$A3715,$H:$H)*(SUMIF(Summary!$A$230:$A$266,$A3715,Summary!$L$230:$L$266)+SUMIF(Summary!$A$281:$A$317,$A3715,Summary!$L$281:$L$317))-AM3715,0)</f>
        <v>0</v>
      </c>
      <c r="AO3715" s="688">
        <f>IFERROR($H3715/SUMIF($A:$A,$A3715,$H:$H)*SUMIF(Summary!$A$230:$A$266,$A3715,Summary!$Q$230:$Q$266),0)</f>
        <v>0</v>
      </c>
      <c r="AP3715" s="688">
        <f>IFERROR($H3715/SUMIF($A:$A,$A3715,$H:$H)*(SUMIF(Summary!$A$230:$A$266,$A3715,Summary!$L$230:$L$266)+SUMIF(Summary!$A$281:$A$317,$A3715,Summary!$L$281:$L$317))-AO3715,0)</f>
        <v>0</v>
      </c>
      <c r="AQ3715" s="306"/>
      <c r="AR3715" s="688">
        <f t="shared" ca="1" si="872"/>
        <v>0</v>
      </c>
      <c r="AS3715" s="688">
        <f t="shared" ca="1" si="873"/>
        <v>0</v>
      </c>
    </row>
    <row r="3716" spans="1:45" x14ac:dyDescent="0.2">
      <c r="A3716" s="423">
        <v>42421</v>
      </c>
      <c r="B3716" s="424">
        <v>2</v>
      </c>
      <c r="C3716" s="425" t="s">
        <v>315</v>
      </c>
      <c r="D3716" s="422">
        <f t="shared" si="859"/>
        <v>5427</v>
      </c>
      <c r="E3716" s="422">
        <f t="shared" si="860"/>
        <v>5937</v>
      </c>
      <c r="F3716" s="422">
        <f t="shared" si="861"/>
        <v>2331</v>
      </c>
      <c r="G3716" s="422">
        <f t="shared" si="862"/>
        <v>0</v>
      </c>
      <c r="H3716" s="22">
        <f t="shared" si="863"/>
        <v>13695</v>
      </c>
      <c r="I3716" s="116">
        <v>2325</v>
      </c>
      <c r="J3716" s="116">
        <v>3027</v>
      </c>
      <c r="K3716" s="116">
        <v>453</v>
      </c>
      <c r="L3716" s="116">
        <v>0</v>
      </c>
      <c r="M3716" s="22">
        <f t="shared" si="864"/>
        <v>5805</v>
      </c>
      <c r="N3716" s="116">
        <v>2142</v>
      </c>
      <c r="O3716" s="116">
        <v>2034</v>
      </c>
      <c r="P3716" s="116">
        <v>1452</v>
      </c>
      <c r="Q3716" s="116">
        <v>0</v>
      </c>
      <c r="R3716" s="22">
        <f t="shared" si="865"/>
        <v>5628</v>
      </c>
      <c r="S3716" s="116">
        <v>960</v>
      </c>
      <c r="T3716" s="116">
        <v>876</v>
      </c>
      <c r="U3716" s="116">
        <v>426</v>
      </c>
      <c r="V3716" s="116">
        <v>0</v>
      </c>
      <c r="W3716" s="22">
        <f t="shared" si="866"/>
        <v>2262</v>
      </c>
      <c r="X3716" s="22">
        <f t="shared" si="867"/>
        <v>456.5</v>
      </c>
      <c r="Y3716" s="22">
        <f ca="1">OFFSET('Cost Study'!$B$7,'Operations Support'!$C3716,'Operations Support'!$B3716)*$H3716</f>
        <v>24514.05</v>
      </c>
      <c r="Z3716" s="23">
        <f ca="1">Y3716*'Cost Study'!$B$31</f>
        <v>1369157.0026956492</v>
      </c>
      <c r="AA3716" s="23">
        <f ca="1">IF(A3716=10298,1.51,1)*IF($B3716&lt;3,$D3716*'Cost Study'!$B$32*OFFSET('Cost Study'!$B$7,'Operations Support'!$C3716,'Operations Support'!$B3716),0)</f>
        <v>971.43300000000011</v>
      </c>
      <c r="AB3716" s="24">
        <f ca="1">AA3716*'Cost Study'!$B$31</f>
        <v>54256.4078395713</v>
      </c>
      <c r="AC3716" s="23">
        <f ca="1">Y3716*'Cost Study'!$B$31</f>
        <v>1369157.0026956492</v>
      </c>
      <c r="AD3716" s="24">
        <f ca="1">AA3716*'Cost Study'!$B$31</f>
        <v>54256.4078395713</v>
      </c>
      <c r="AE3716" s="377">
        <f t="shared" ca="1" si="868"/>
        <v>1423413.4105352205</v>
      </c>
      <c r="AF3716" s="377">
        <f t="shared" ca="1" si="869"/>
        <v>1423413.4105352205</v>
      </c>
      <c r="AH3716" s="688">
        <f>IFERROR($H3716/SUMIF($A:$A,$A3716,$H:$H)*SUMIF(Summary!$A$110:$A$186,$A3716,Summary!$P$110:$P$186),0)</f>
        <v>383115.64444131462</v>
      </c>
      <c r="AI3716" s="689">
        <f t="shared" ca="1" si="870"/>
        <v>1040297.7660939059</v>
      </c>
      <c r="AJ3716" s="688">
        <f>IFERROR(H3716/SUMIF(A:A,A3716,H:H)*SUMIF(Summary!$A$110:$A$186,'Operations Support'!A3716,Summary!$Q$110:$Q$186),0)</f>
        <v>383284.9916280653</v>
      </c>
      <c r="AK3716" s="688">
        <f t="shared" ca="1" si="871"/>
        <v>1040128.4189071553</v>
      </c>
      <c r="AM3716" s="688">
        <f>IFERROR($H3716/SUMIF($A:$A,$A3716,$H:$H)*SUMIF(Summary!$A$230:$A$266,$A3716,Summary!$P$230:$P$266),0)</f>
        <v>72486.015147166414</v>
      </c>
      <c r="AN3716" s="688">
        <f>IFERROR($H3716/SUMIF($A:$A,$A3716,$H:$H)*(SUMIF(Summary!$A$230:$A$266,$A3716,Summary!$L$230:$L$266)+SUMIF(Summary!$A$281:$A$317,$A3716,Summary!$L$281:$L$317))-AM3716,0)</f>
        <v>363691.43376279157</v>
      </c>
      <c r="AO3716" s="688">
        <f>IFERROR($H3716/SUMIF($A:$A,$A3716,$H:$H)*SUMIF(Summary!$A$230:$A$266,$A3716,Summary!$Q$230:$Q$266),0)</f>
        <v>72518.05587148045</v>
      </c>
      <c r="AP3716" s="688">
        <f>IFERROR($H3716/SUMIF($A:$A,$A3716,$H:$H)*(SUMIF(Summary!$A$230:$A$266,$A3716,Summary!$L$230:$L$266)+SUMIF(Summary!$A$281:$A$317,$A3716,Summary!$L$281:$L$317))-AO3716,0)</f>
        <v>363659.39303847757</v>
      </c>
      <c r="AQ3716" s="306"/>
      <c r="AR3716" s="688">
        <f t="shared" ca="1" si="872"/>
        <v>1403989.1998566976</v>
      </c>
      <c r="AS3716" s="688">
        <f t="shared" ca="1" si="873"/>
        <v>1403787.8119456328</v>
      </c>
    </row>
    <row r="3717" spans="1:45" x14ac:dyDescent="0.2">
      <c r="A3717" s="423">
        <v>42421</v>
      </c>
      <c r="B3717" s="424">
        <v>2</v>
      </c>
      <c r="C3717" s="425" t="s">
        <v>316</v>
      </c>
      <c r="D3717" s="422">
        <f t="shared" ref="D3717:D3780" si="874">I3717+N3717+S3717</f>
        <v>0</v>
      </c>
      <c r="E3717" s="422">
        <f t="shared" ref="E3717:E3780" si="875">J3717+O3717+T3717</f>
        <v>0</v>
      </c>
      <c r="F3717" s="422">
        <f t="shared" ref="F3717:F3780" si="876">K3717+P3717+U3717</f>
        <v>0</v>
      </c>
      <c r="G3717" s="422">
        <f t="shared" ref="G3717:G3780" si="877">L3717+Q3717+V3717</f>
        <v>0</v>
      </c>
      <c r="H3717" s="22">
        <f t="shared" ref="H3717:H3780" si="878">(SUM(D3717:F3717)-G3717)*IF(A3717=10298,1.51,1)</f>
        <v>0</v>
      </c>
      <c r="I3717" s="116">
        <v>0</v>
      </c>
      <c r="J3717" s="116">
        <v>0</v>
      </c>
      <c r="K3717" s="116">
        <v>0</v>
      </c>
      <c r="L3717" s="116">
        <v>0</v>
      </c>
      <c r="M3717" s="22">
        <f t="shared" ref="M3717:M3780" si="879">SUM(I3717:K3717)-L3717</f>
        <v>0</v>
      </c>
      <c r="N3717" s="116">
        <v>0</v>
      </c>
      <c r="O3717" s="116">
        <v>0</v>
      </c>
      <c r="P3717" s="116">
        <v>0</v>
      </c>
      <c r="Q3717" s="116">
        <v>0</v>
      </c>
      <c r="R3717" s="22">
        <f t="shared" ref="R3717:R3780" si="880">SUM(N3717:P3717)-Q3717</f>
        <v>0</v>
      </c>
      <c r="S3717" s="116">
        <v>0</v>
      </c>
      <c r="T3717" s="116">
        <v>0</v>
      </c>
      <c r="U3717" s="116">
        <v>0</v>
      </c>
      <c r="V3717" s="116">
        <v>0</v>
      </c>
      <c r="W3717" s="22">
        <f t="shared" ref="W3717:W3780" si="881">SUM(S3717:U3717)-V3717</f>
        <v>0</v>
      </c>
      <c r="X3717" s="22">
        <f t="shared" ref="X3717:X3780" si="882">IF(OR(B3717=1,B3717=2),H3717/30,IF(OR(B3717=3,B3717=5),H3717/24,IF(B3717=4,H3717/18,0)))</f>
        <v>0</v>
      </c>
      <c r="Y3717" s="22">
        <f ca="1">OFFSET('Cost Study'!$B$7,'Operations Support'!$C3717,'Operations Support'!$B3717)*$H3717</f>
        <v>0</v>
      </c>
      <c r="Z3717" s="23">
        <f ca="1">Y3717*'Cost Study'!$B$31</f>
        <v>0</v>
      </c>
      <c r="AA3717" s="23">
        <f ca="1">IF(A3717=10298,1.51,1)*IF($B3717&lt;3,$D3717*'Cost Study'!$B$32*OFFSET('Cost Study'!$B$7,'Operations Support'!$C3717,'Operations Support'!$B3717),0)</f>
        <v>0</v>
      </c>
      <c r="AB3717" s="24">
        <f ca="1">AA3717*'Cost Study'!$B$31</f>
        <v>0</v>
      </c>
      <c r="AC3717" s="23">
        <f ca="1">Y3717*'Cost Study'!$B$31</f>
        <v>0</v>
      </c>
      <c r="AD3717" s="24">
        <f ca="1">AA3717*'Cost Study'!$B$31</f>
        <v>0</v>
      </c>
      <c r="AE3717" s="377">
        <f t="shared" ref="AE3717:AE3780" ca="1" si="883">Z3717+AB3717</f>
        <v>0</v>
      </c>
      <c r="AF3717" s="377">
        <f t="shared" ref="AF3717:AF3780" ca="1" si="884">AC3717+AD3717</f>
        <v>0</v>
      </c>
      <c r="AH3717" s="688">
        <f>IFERROR($H3717/SUMIF($A:$A,$A3717,$H:$H)*SUMIF(Summary!$A$110:$A$186,$A3717,Summary!$P$110:$P$186),0)</f>
        <v>0</v>
      </c>
      <c r="AI3717" s="689">
        <f t="shared" ca="1" si="870"/>
        <v>0</v>
      </c>
      <c r="AJ3717" s="688">
        <f>IFERROR(H3717/SUMIF(A:A,A3717,H:H)*SUMIF(Summary!$A$110:$A$186,'Operations Support'!A3717,Summary!$Q$110:$Q$186),0)</f>
        <v>0</v>
      </c>
      <c r="AK3717" s="688">
        <f t="shared" ca="1" si="871"/>
        <v>0</v>
      </c>
      <c r="AM3717" s="688">
        <f>IFERROR($H3717/SUMIF($A:$A,$A3717,$H:$H)*SUMIF(Summary!$A$230:$A$266,$A3717,Summary!$P$230:$P$266),0)</f>
        <v>0</v>
      </c>
      <c r="AN3717" s="688">
        <f>IFERROR($H3717/SUMIF($A:$A,$A3717,$H:$H)*(SUMIF(Summary!$A$230:$A$266,$A3717,Summary!$L$230:$L$266)+SUMIF(Summary!$A$281:$A$317,$A3717,Summary!$L$281:$L$317))-AM3717,0)</f>
        <v>0</v>
      </c>
      <c r="AO3717" s="688">
        <f>IFERROR($H3717/SUMIF($A:$A,$A3717,$H:$H)*SUMIF(Summary!$A$230:$A$266,$A3717,Summary!$Q$230:$Q$266),0)</f>
        <v>0</v>
      </c>
      <c r="AP3717" s="688">
        <f>IFERROR($H3717/SUMIF($A:$A,$A3717,$H:$H)*(SUMIF(Summary!$A$230:$A$266,$A3717,Summary!$L$230:$L$266)+SUMIF(Summary!$A$281:$A$317,$A3717,Summary!$L$281:$L$317))-AO3717,0)</f>
        <v>0</v>
      </c>
      <c r="AQ3717" s="306"/>
      <c r="AR3717" s="688">
        <f t="shared" ca="1" si="872"/>
        <v>0</v>
      </c>
      <c r="AS3717" s="688">
        <f t="shared" ca="1" si="873"/>
        <v>0</v>
      </c>
    </row>
    <row r="3718" spans="1:45" x14ac:dyDescent="0.2">
      <c r="A3718" s="423">
        <v>42421</v>
      </c>
      <c r="B3718" s="424">
        <v>2</v>
      </c>
      <c r="C3718" s="425" t="s">
        <v>317</v>
      </c>
      <c r="D3718" s="422">
        <f t="shared" si="874"/>
        <v>39</v>
      </c>
      <c r="E3718" s="422">
        <f t="shared" si="875"/>
        <v>252</v>
      </c>
      <c r="F3718" s="422">
        <f t="shared" si="876"/>
        <v>240</v>
      </c>
      <c r="G3718" s="422">
        <f t="shared" si="877"/>
        <v>0</v>
      </c>
      <c r="H3718" s="22">
        <f t="shared" si="878"/>
        <v>531</v>
      </c>
      <c r="I3718" s="116">
        <v>0</v>
      </c>
      <c r="J3718" s="116">
        <v>252</v>
      </c>
      <c r="K3718" s="116">
        <v>42</v>
      </c>
      <c r="L3718" s="116">
        <v>0</v>
      </c>
      <c r="M3718" s="22">
        <f t="shared" si="879"/>
        <v>294</v>
      </c>
      <c r="N3718" s="116">
        <v>39</v>
      </c>
      <c r="O3718" s="116">
        <v>0</v>
      </c>
      <c r="P3718" s="116">
        <v>198</v>
      </c>
      <c r="Q3718" s="116">
        <v>0</v>
      </c>
      <c r="R3718" s="22">
        <f t="shared" si="880"/>
        <v>237</v>
      </c>
      <c r="S3718" s="116">
        <v>0</v>
      </c>
      <c r="T3718" s="116">
        <v>0</v>
      </c>
      <c r="U3718" s="116">
        <v>0</v>
      </c>
      <c r="V3718" s="116">
        <v>0</v>
      </c>
      <c r="W3718" s="22">
        <f t="shared" si="881"/>
        <v>0</v>
      </c>
      <c r="X3718" s="22">
        <f t="shared" si="882"/>
        <v>17.7</v>
      </c>
      <c r="Y3718" s="22">
        <f ca="1">OFFSET('Cost Study'!$B$7,'Operations Support'!$C3718,'Operations Support'!$B3718)*$H3718</f>
        <v>1162.8899999999999</v>
      </c>
      <c r="Z3718" s="23">
        <f ca="1">Y3718*'Cost Study'!$B$31</f>
        <v>64949.650786579259</v>
      </c>
      <c r="AA3718" s="23">
        <f ca="1">IF(A3718=10298,1.51,1)*IF($B3718&lt;3,$D3718*'Cost Study'!$B$32*OFFSET('Cost Study'!$B$7,'Operations Support'!$C3718,'Operations Support'!$B3718),0)</f>
        <v>8.5410000000000004</v>
      </c>
      <c r="AB3718" s="24">
        <f ca="1">AA3718*'Cost Study'!$B$31</f>
        <v>477.03133346075174</v>
      </c>
      <c r="AC3718" s="23">
        <f ca="1">Y3718*'Cost Study'!$B$31</f>
        <v>64949.650786579259</v>
      </c>
      <c r="AD3718" s="24">
        <f ca="1">AA3718*'Cost Study'!$B$31</f>
        <v>477.03133346075174</v>
      </c>
      <c r="AE3718" s="377">
        <f t="shared" ca="1" si="883"/>
        <v>65426.682120040008</v>
      </c>
      <c r="AF3718" s="377">
        <f t="shared" ca="1" si="884"/>
        <v>65426.682120040008</v>
      </c>
      <c r="AH3718" s="688">
        <f>IFERROR($H3718/SUMIF($A:$A,$A3718,$H:$H)*SUMIF(Summary!$A$110:$A$186,$A3718,Summary!$P$110:$P$186),0)</f>
        <v>14854.648207253602</v>
      </c>
      <c r="AI3718" s="689">
        <f t="shared" ca="1" si="870"/>
        <v>50572.033912786406</v>
      </c>
      <c r="AJ3718" s="688">
        <f>IFERROR(H3718/SUMIF(A:A,A3718,H:H)*SUMIF(Summary!$A$110:$A$186,'Operations Support'!A3718,Summary!$Q$110:$Q$186),0)</f>
        <v>14861.214352282052</v>
      </c>
      <c r="AK3718" s="688">
        <f t="shared" ca="1" si="871"/>
        <v>50565.46776775796</v>
      </c>
      <c r="AM3718" s="688">
        <f>IFERROR($H3718/SUMIF($A:$A,$A3718,$H:$H)*SUMIF(Summary!$A$230:$A$266,$A3718,Summary!$P$230:$P$266),0)</f>
        <v>2810.520193000757</v>
      </c>
      <c r="AN3718" s="688">
        <f>IFERROR($H3718/SUMIF($A:$A,$A3718,$H:$H)*(SUMIF(Summary!$A$230:$A$266,$A3718,Summary!$L$230:$L$266)+SUMIF(Summary!$A$281:$A$317,$A3718,Summary!$L$281:$L$317))-AM3718,0)</f>
        <v>14101.507946552927</v>
      </c>
      <c r="AO3718" s="688">
        <f>IFERROR($H3718/SUMIF($A:$A,$A3718,$H:$H)*SUMIF(Summary!$A$230:$A$266,$A3718,Summary!$Q$230:$Q$266),0)</f>
        <v>2811.7625168131526</v>
      </c>
      <c r="AP3718" s="688">
        <f>IFERROR($H3718/SUMIF($A:$A,$A3718,$H:$H)*(SUMIF(Summary!$A$230:$A$266,$A3718,Summary!$L$230:$L$266)+SUMIF(Summary!$A$281:$A$317,$A3718,Summary!$L$281:$L$317))-AO3718,0)</f>
        <v>14100.265622740531</v>
      </c>
      <c r="AQ3718" s="306"/>
      <c r="AR3718" s="688">
        <f t="shared" ca="1" si="872"/>
        <v>64673.541859339333</v>
      </c>
      <c r="AS3718" s="688">
        <f t="shared" ca="1" si="873"/>
        <v>64665.733390498492</v>
      </c>
    </row>
    <row r="3719" spans="1:45" x14ac:dyDescent="0.2">
      <c r="A3719" s="423">
        <v>42421</v>
      </c>
      <c r="B3719" s="424">
        <v>2</v>
      </c>
      <c r="C3719" s="425" t="s">
        <v>318</v>
      </c>
      <c r="D3719" s="422">
        <f t="shared" si="874"/>
        <v>36</v>
      </c>
      <c r="E3719" s="422">
        <f t="shared" si="875"/>
        <v>0</v>
      </c>
      <c r="F3719" s="422">
        <f t="shared" si="876"/>
        <v>0</v>
      </c>
      <c r="G3719" s="422">
        <f t="shared" si="877"/>
        <v>0</v>
      </c>
      <c r="H3719" s="22">
        <f t="shared" si="878"/>
        <v>36</v>
      </c>
      <c r="I3719" s="116">
        <v>36</v>
      </c>
      <c r="J3719" s="116">
        <v>0</v>
      </c>
      <c r="K3719" s="116">
        <v>0</v>
      </c>
      <c r="L3719" s="116">
        <v>0</v>
      </c>
      <c r="M3719" s="22">
        <f t="shared" si="879"/>
        <v>36</v>
      </c>
      <c r="N3719" s="116">
        <v>0</v>
      </c>
      <c r="O3719" s="116">
        <v>0</v>
      </c>
      <c r="P3719" s="116">
        <v>0</v>
      </c>
      <c r="Q3719" s="116">
        <v>0</v>
      </c>
      <c r="R3719" s="22">
        <f t="shared" si="880"/>
        <v>0</v>
      </c>
      <c r="S3719" s="116">
        <v>0</v>
      </c>
      <c r="T3719" s="116">
        <v>0</v>
      </c>
      <c r="U3719" s="116">
        <v>0</v>
      </c>
      <c r="V3719" s="116">
        <v>0</v>
      </c>
      <c r="W3719" s="22">
        <f t="shared" si="881"/>
        <v>0</v>
      </c>
      <c r="X3719" s="22">
        <f t="shared" si="882"/>
        <v>1.2</v>
      </c>
      <c r="Y3719" s="22">
        <f ca="1">OFFSET('Cost Study'!$B$7,'Operations Support'!$C3719,'Operations Support'!$B3719)*$H3719</f>
        <v>82.44</v>
      </c>
      <c r="Z3719" s="23">
        <f ca="1">Y3719*'Cost Study'!$B$31</f>
        <v>4604.4331027402377</v>
      </c>
      <c r="AA3719" s="23">
        <f ca="1">IF(A3719=10298,1.51,1)*IF($B3719&lt;3,$D3719*'Cost Study'!$B$32*OFFSET('Cost Study'!$B$7,'Operations Support'!$C3719,'Operations Support'!$B3719),0)</f>
        <v>8.2439999999999998</v>
      </c>
      <c r="AB3719" s="24">
        <f ca="1">AA3719*'Cost Study'!$B$31</f>
        <v>460.44331027402376</v>
      </c>
      <c r="AC3719" s="23">
        <f ca="1">Y3719*'Cost Study'!$B$31</f>
        <v>4604.4331027402377</v>
      </c>
      <c r="AD3719" s="24">
        <f ca="1">AA3719*'Cost Study'!$B$31</f>
        <v>460.44331027402376</v>
      </c>
      <c r="AE3719" s="377">
        <f t="shared" ca="1" si="883"/>
        <v>5064.8764130142617</v>
      </c>
      <c r="AF3719" s="377">
        <f t="shared" ca="1" si="884"/>
        <v>5064.8764130142617</v>
      </c>
      <c r="AH3719" s="688">
        <f>IFERROR($H3719/SUMIF($A:$A,$A3719,$H:$H)*SUMIF(Summary!$A$110:$A$186,$A3719,Summary!$P$110:$P$186),0)</f>
        <v>1007.0947937121086</v>
      </c>
      <c r="AI3719" s="689">
        <f t="shared" ca="1" si="870"/>
        <v>4057.7816193021531</v>
      </c>
      <c r="AJ3719" s="688">
        <f>IFERROR(H3719/SUMIF(A:A,A3719,H:H)*SUMIF(Summary!$A$110:$A$186,'Operations Support'!A3719,Summary!$Q$110:$Q$186),0)</f>
        <v>1007.5399560869188</v>
      </c>
      <c r="AK3719" s="688">
        <f t="shared" ca="1" si="871"/>
        <v>4057.3364569273431</v>
      </c>
      <c r="AM3719" s="688">
        <f>IFERROR($H3719/SUMIF($A:$A,$A3719,$H:$H)*SUMIF(Summary!$A$230:$A$266,$A3719,Summary!$P$230:$P$266),0)</f>
        <v>190.54374189835642</v>
      </c>
      <c r="AN3719" s="688">
        <f>IFERROR($H3719/SUMIF($A:$A,$A3719,$H:$H)*(SUMIF(Summary!$A$230:$A$266,$A3719,Summary!$L$230:$L$266)+SUMIF(Summary!$A$281:$A$317,$A3719,Summary!$L$281:$L$317))-AM3719,0)</f>
        <v>956.03443705443567</v>
      </c>
      <c r="AO3719" s="688">
        <f>IFERROR($H3719/SUMIF($A:$A,$A3719,$H:$H)*SUMIF(Summary!$A$230:$A$266,$A3719,Summary!$Q$230:$Q$266),0)</f>
        <v>190.62796724156965</v>
      </c>
      <c r="AP3719" s="688">
        <f>IFERROR($H3719/SUMIF($A:$A,$A3719,$H:$H)*(SUMIF(Summary!$A$230:$A$266,$A3719,Summary!$L$230:$L$266)+SUMIF(Summary!$A$281:$A$317,$A3719,Summary!$L$281:$L$317))-AO3719,0)</f>
        <v>955.95021171122244</v>
      </c>
      <c r="AQ3719" s="306"/>
      <c r="AR3719" s="688">
        <f t="shared" ca="1" si="872"/>
        <v>5013.8160563565889</v>
      </c>
      <c r="AS3719" s="688">
        <f t="shared" ca="1" si="873"/>
        <v>5013.286668638566</v>
      </c>
    </row>
    <row r="3720" spans="1:45" x14ac:dyDescent="0.2">
      <c r="A3720" s="423">
        <v>42421</v>
      </c>
      <c r="B3720" s="424">
        <v>2</v>
      </c>
      <c r="C3720" s="425" t="s">
        <v>319</v>
      </c>
      <c r="D3720" s="422">
        <f t="shared" si="874"/>
        <v>0</v>
      </c>
      <c r="E3720" s="422">
        <f t="shared" si="875"/>
        <v>0</v>
      </c>
      <c r="F3720" s="422">
        <f t="shared" si="876"/>
        <v>0</v>
      </c>
      <c r="G3720" s="422">
        <f t="shared" si="877"/>
        <v>0</v>
      </c>
      <c r="H3720" s="22">
        <f t="shared" si="878"/>
        <v>0</v>
      </c>
      <c r="I3720" s="116">
        <v>0</v>
      </c>
      <c r="J3720" s="116">
        <v>0</v>
      </c>
      <c r="K3720" s="116">
        <v>0</v>
      </c>
      <c r="L3720" s="116">
        <v>0</v>
      </c>
      <c r="M3720" s="22">
        <f t="shared" si="879"/>
        <v>0</v>
      </c>
      <c r="N3720" s="116">
        <v>0</v>
      </c>
      <c r="O3720" s="116">
        <v>0</v>
      </c>
      <c r="P3720" s="116">
        <v>0</v>
      </c>
      <c r="Q3720" s="116">
        <v>0</v>
      </c>
      <c r="R3720" s="22">
        <f t="shared" si="880"/>
        <v>0</v>
      </c>
      <c r="S3720" s="116">
        <v>0</v>
      </c>
      <c r="T3720" s="116">
        <v>0</v>
      </c>
      <c r="U3720" s="116">
        <v>0</v>
      </c>
      <c r="V3720" s="116">
        <v>0</v>
      </c>
      <c r="W3720" s="22">
        <f t="shared" si="881"/>
        <v>0</v>
      </c>
      <c r="X3720" s="22">
        <f t="shared" si="882"/>
        <v>0</v>
      </c>
      <c r="Y3720" s="22">
        <f ca="1">OFFSET('Cost Study'!$B$7,'Operations Support'!$C3720,'Operations Support'!$B3720)*$H3720</f>
        <v>0</v>
      </c>
      <c r="Z3720" s="23">
        <f ca="1">Y3720*'Cost Study'!$B$31</f>
        <v>0</v>
      </c>
      <c r="AA3720" s="23">
        <f ca="1">IF(A3720=10298,1.51,1)*IF($B3720&lt;3,$D3720*'Cost Study'!$B$32*OFFSET('Cost Study'!$B$7,'Operations Support'!$C3720,'Operations Support'!$B3720),0)</f>
        <v>0</v>
      </c>
      <c r="AB3720" s="24">
        <f ca="1">AA3720*'Cost Study'!$B$31</f>
        <v>0</v>
      </c>
      <c r="AC3720" s="23">
        <f ca="1">Y3720*'Cost Study'!$B$31</f>
        <v>0</v>
      </c>
      <c r="AD3720" s="24">
        <f ca="1">AA3720*'Cost Study'!$B$31</f>
        <v>0</v>
      </c>
      <c r="AE3720" s="377">
        <f t="shared" ca="1" si="883"/>
        <v>0</v>
      </c>
      <c r="AF3720" s="377">
        <f t="shared" ca="1" si="884"/>
        <v>0</v>
      </c>
      <c r="AH3720" s="688">
        <f>IFERROR($H3720/SUMIF($A:$A,$A3720,$H:$H)*SUMIF(Summary!$A$110:$A$186,$A3720,Summary!$P$110:$P$186),0)</f>
        <v>0</v>
      </c>
      <c r="AI3720" s="689">
        <f t="shared" ca="1" si="870"/>
        <v>0</v>
      </c>
      <c r="AJ3720" s="688">
        <f>IFERROR(H3720/SUMIF(A:A,A3720,H:H)*SUMIF(Summary!$A$110:$A$186,'Operations Support'!A3720,Summary!$Q$110:$Q$186),0)</f>
        <v>0</v>
      </c>
      <c r="AK3720" s="688">
        <f t="shared" ca="1" si="871"/>
        <v>0</v>
      </c>
      <c r="AM3720" s="688">
        <f>IFERROR($H3720/SUMIF($A:$A,$A3720,$H:$H)*SUMIF(Summary!$A$230:$A$266,$A3720,Summary!$P$230:$P$266),0)</f>
        <v>0</v>
      </c>
      <c r="AN3720" s="688">
        <f>IFERROR($H3720/SUMIF($A:$A,$A3720,$H:$H)*(SUMIF(Summary!$A$230:$A$266,$A3720,Summary!$L$230:$L$266)+SUMIF(Summary!$A$281:$A$317,$A3720,Summary!$L$281:$L$317))-AM3720,0)</f>
        <v>0</v>
      </c>
      <c r="AO3720" s="688">
        <f>IFERROR($H3720/SUMIF($A:$A,$A3720,$H:$H)*SUMIF(Summary!$A$230:$A$266,$A3720,Summary!$Q$230:$Q$266),0)</f>
        <v>0</v>
      </c>
      <c r="AP3720" s="688">
        <f>IFERROR($H3720/SUMIF($A:$A,$A3720,$H:$H)*(SUMIF(Summary!$A$230:$A$266,$A3720,Summary!$L$230:$L$266)+SUMIF(Summary!$A$281:$A$317,$A3720,Summary!$L$281:$L$317))-AO3720,0)</f>
        <v>0</v>
      </c>
      <c r="AQ3720" s="306"/>
      <c r="AR3720" s="688">
        <f t="shared" ca="1" si="872"/>
        <v>0</v>
      </c>
      <c r="AS3720" s="688">
        <f t="shared" ca="1" si="873"/>
        <v>0</v>
      </c>
    </row>
    <row r="3721" spans="1:45" x14ac:dyDescent="0.2">
      <c r="A3721" s="423">
        <v>42421</v>
      </c>
      <c r="B3721" s="424">
        <v>2</v>
      </c>
      <c r="C3721" s="425" t="s">
        <v>320</v>
      </c>
      <c r="D3721" s="422">
        <f t="shared" si="874"/>
        <v>0</v>
      </c>
      <c r="E3721" s="422">
        <f t="shared" si="875"/>
        <v>0</v>
      </c>
      <c r="F3721" s="422">
        <f t="shared" si="876"/>
        <v>0</v>
      </c>
      <c r="G3721" s="422">
        <f t="shared" si="877"/>
        <v>0</v>
      </c>
      <c r="H3721" s="22">
        <f t="shared" si="878"/>
        <v>0</v>
      </c>
      <c r="I3721" s="116">
        <v>0</v>
      </c>
      <c r="J3721" s="116">
        <v>0</v>
      </c>
      <c r="K3721" s="116">
        <v>0</v>
      </c>
      <c r="L3721" s="116">
        <v>0</v>
      </c>
      <c r="M3721" s="22">
        <f t="shared" si="879"/>
        <v>0</v>
      </c>
      <c r="N3721" s="116">
        <v>0</v>
      </c>
      <c r="O3721" s="116">
        <v>0</v>
      </c>
      <c r="P3721" s="116">
        <v>0</v>
      </c>
      <c r="Q3721" s="116">
        <v>0</v>
      </c>
      <c r="R3721" s="22">
        <f t="shared" si="880"/>
        <v>0</v>
      </c>
      <c r="S3721" s="116">
        <v>0</v>
      </c>
      <c r="T3721" s="116">
        <v>0</v>
      </c>
      <c r="U3721" s="116">
        <v>0</v>
      </c>
      <c r="V3721" s="116">
        <v>0</v>
      </c>
      <c r="W3721" s="22">
        <f t="shared" si="881"/>
        <v>0</v>
      </c>
      <c r="X3721" s="22">
        <f t="shared" si="882"/>
        <v>0</v>
      </c>
      <c r="Y3721" s="22">
        <f ca="1">OFFSET('Cost Study'!$B$7,'Operations Support'!$C3721,'Operations Support'!$B3721)*$H3721</f>
        <v>0</v>
      </c>
      <c r="Z3721" s="23">
        <f ca="1">Y3721*'Cost Study'!$B$31</f>
        <v>0</v>
      </c>
      <c r="AA3721" s="23">
        <f ca="1">IF(A3721=10298,1.51,1)*IF($B3721&lt;3,$D3721*'Cost Study'!$B$32*OFFSET('Cost Study'!$B$7,'Operations Support'!$C3721,'Operations Support'!$B3721),0)</f>
        <v>0</v>
      </c>
      <c r="AB3721" s="24">
        <f ca="1">AA3721*'Cost Study'!$B$31</f>
        <v>0</v>
      </c>
      <c r="AC3721" s="23">
        <f ca="1">Y3721*'Cost Study'!$B$31</f>
        <v>0</v>
      </c>
      <c r="AD3721" s="24">
        <f ca="1">AA3721*'Cost Study'!$B$31</f>
        <v>0</v>
      </c>
      <c r="AE3721" s="377">
        <f t="shared" ca="1" si="883"/>
        <v>0</v>
      </c>
      <c r="AF3721" s="377">
        <f t="shared" ca="1" si="884"/>
        <v>0</v>
      </c>
      <c r="AH3721" s="688">
        <f>IFERROR($H3721/SUMIF($A:$A,$A3721,$H:$H)*SUMIF(Summary!$A$110:$A$186,$A3721,Summary!$P$110:$P$186),0)</f>
        <v>0</v>
      </c>
      <c r="AI3721" s="689">
        <f t="shared" ca="1" si="870"/>
        <v>0</v>
      </c>
      <c r="AJ3721" s="688">
        <f>IFERROR(H3721/SUMIF(A:A,A3721,H:H)*SUMIF(Summary!$A$110:$A$186,'Operations Support'!A3721,Summary!$Q$110:$Q$186),0)</f>
        <v>0</v>
      </c>
      <c r="AK3721" s="688">
        <f t="shared" ca="1" si="871"/>
        <v>0</v>
      </c>
      <c r="AM3721" s="688">
        <f>IFERROR($H3721/SUMIF($A:$A,$A3721,$H:$H)*SUMIF(Summary!$A$230:$A$266,$A3721,Summary!$P$230:$P$266),0)</f>
        <v>0</v>
      </c>
      <c r="AN3721" s="688">
        <f>IFERROR($H3721/SUMIF($A:$A,$A3721,$H:$H)*(SUMIF(Summary!$A$230:$A$266,$A3721,Summary!$L$230:$L$266)+SUMIF(Summary!$A$281:$A$317,$A3721,Summary!$L$281:$L$317))-AM3721,0)</f>
        <v>0</v>
      </c>
      <c r="AO3721" s="688">
        <f>IFERROR($H3721/SUMIF($A:$A,$A3721,$H:$H)*SUMIF(Summary!$A$230:$A$266,$A3721,Summary!$Q$230:$Q$266),0)</f>
        <v>0</v>
      </c>
      <c r="AP3721" s="688">
        <f>IFERROR($H3721/SUMIF($A:$A,$A3721,$H:$H)*(SUMIF(Summary!$A$230:$A$266,$A3721,Summary!$L$230:$L$266)+SUMIF(Summary!$A$281:$A$317,$A3721,Summary!$L$281:$L$317))-AO3721,0)</f>
        <v>0</v>
      </c>
      <c r="AQ3721" s="306"/>
      <c r="AR3721" s="688">
        <f t="shared" ca="1" si="872"/>
        <v>0</v>
      </c>
      <c r="AS3721" s="688">
        <f t="shared" ca="1" si="873"/>
        <v>0</v>
      </c>
    </row>
    <row r="3722" spans="1:45" x14ac:dyDescent="0.2">
      <c r="A3722" s="423">
        <v>42421</v>
      </c>
      <c r="B3722" s="424">
        <v>3</v>
      </c>
      <c r="C3722" s="425" t="s">
        <v>300</v>
      </c>
      <c r="D3722" s="422">
        <f t="shared" si="874"/>
        <v>1416</v>
      </c>
      <c r="E3722" s="422">
        <f t="shared" si="875"/>
        <v>1050</v>
      </c>
      <c r="F3722" s="422">
        <f t="shared" si="876"/>
        <v>399</v>
      </c>
      <c r="G3722" s="422">
        <f t="shared" si="877"/>
        <v>0</v>
      </c>
      <c r="H3722" s="22">
        <f t="shared" si="878"/>
        <v>2865</v>
      </c>
      <c r="I3722" s="116">
        <v>555</v>
      </c>
      <c r="J3722" s="116">
        <v>516</v>
      </c>
      <c r="K3722" s="116">
        <v>15</v>
      </c>
      <c r="L3722" s="116">
        <v>0</v>
      </c>
      <c r="M3722" s="22">
        <f t="shared" si="879"/>
        <v>1086</v>
      </c>
      <c r="N3722" s="116">
        <v>522</v>
      </c>
      <c r="O3722" s="116">
        <v>306</v>
      </c>
      <c r="P3722" s="116">
        <v>288</v>
      </c>
      <c r="Q3722" s="116">
        <v>0</v>
      </c>
      <c r="R3722" s="22">
        <f t="shared" si="880"/>
        <v>1116</v>
      </c>
      <c r="S3722" s="116">
        <v>339</v>
      </c>
      <c r="T3722" s="116">
        <v>228</v>
      </c>
      <c r="U3722" s="116">
        <v>96</v>
      </c>
      <c r="V3722" s="116">
        <v>0</v>
      </c>
      <c r="W3722" s="22">
        <f t="shared" si="881"/>
        <v>663</v>
      </c>
      <c r="X3722" s="22">
        <f t="shared" si="882"/>
        <v>119.375</v>
      </c>
      <c r="Y3722" s="22">
        <f ca="1">OFFSET('Cost Study'!$B$7,'Operations Support'!$C3722,'Operations Support'!$B3722)*$H3722</f>
        <v>12319.5</v>
      </c>
      <c r="Z3722" s="23">
        <f ca="1">Y3722*'Cost Study'!$B$31</f>
        <v>688067.85066967923</v>
      </c>
      <c r="AA3722" s="23">
        <f ca="1">IF(A3722=10298,1.51,1)*IF($B3722&lt;3,$D3722*'Cost Study'!$B$32*OFFSET('Cost Study'!$B$7,'Operations Support'!$C3722,'Operations Support'!$B3722),0)</f>
        <v>0</v>
      </c>
      <c r="AB3722" s="24">
        <f ca="1">AA3722*'Cost Study'!$B$31</f>
        <v>0</v>
      </c>
      <c r="AC3722" s="23">
        <f ca="1">Y3722*'Cost Study'!$B$31</f>
        <v>688067.85066967923</v>
      </c>
      <c r="AD3722" s="24">
        <f ca="1">AA3722*'Cost Study'!$B$31</f>
        <v>0</v>
      </c>
      <c r="AE3722" s="377">
        <f t="shared" ca="1" si="883"/>
        <v>688067.85066967923</v>
      </c>
      <c r="AF3722" s="377">
        <f t="shared" ca="1" si="884"/>
        <v>688067.85066967923</v>
      </c>
      <c r="AH3722" s="688">
        <f>IFERROR($H3722/SUMIF($A:$A,$A3722,$H:$H)*SUMIF(Summary!$A$110:$A$186,$A3722,Summary!$P$110:$P$186),0)</f>
        <v>80147.960666255312</v>
      </c>
      <c r="AI3722" s="689">
        <f t="shared" ca="1" si="870"/>
        <v>607919.89000342391</v>
      </c>
      <c r="AJ3722" s="688">
        <f>IFERROR(H3722/SUMIF(A:A,A3722,H:H)*SUMIF(Summary!$A$110:$A$186,'Operations Support'!A3722,Summary!$Q$110:$Q$186),0)</f>
        <v>80183.388171917279</v>
      </c>
      <c r="AK3722" s="688">
        <f t="shared" ca="1" si="871"/>
        <v>607884.46249776194</v>
      </c>
      <c r="AM3722" s="688">
        <f>IFERROR($H3722/SUMIF($A:$A,$A3722,$H:$H)*SUMIF(Summary!$A$230:$A$266,$A3722,Summary!$P$230:$P$266),0)</f>
        <v>15164.106126077531</v>
      </c>
      <c r="AN3722" s="688">
        <f>IFERROR($H3722/SUMIF($A:$A,$A3722,$H:$H)*(SUMIF(Summary!$A$230:$A$266,$A3722,Summary!$L$230:$L$266)+SUMIF(Summary!$A$281:$A$317,$A3722,Summary!$L$281:$L$317))-AM3722,0)</f>
        <v>76084.407282248838</v>
      </c>
      <c r="AO3722" s="688">
        <f>IFERROR($H3722/SUMIF($A:$A,$A3722,$H:$H)*SUMIF(Summary!$A$230:$A$266,$A3722,Summary!$Q$230:$Q$266),0)</f>
        <v>15170.809059641584</v>
      </c>
      <c r="AP3722" s="688">
        <f>IFERROR($H3722/SUMIF($A:$A,$A3722,$H:$H)*(SUMIF(Summary!$A$230:$A$266,$A3722,Summary!$L$230:$L$266)+SUMIF(Summary!$A$281:$A$317,$A3722,Summary!$L$281:$L$317))-AO3722,0)</f>
        <v>76077.704348684783</v>
      </c>
      <c r="AQ3722" s="306"/>
      <c r="AR3722" s="688">
        <f t="shared" ca="1" si="872"/>
        <v>684004.29728567274</v>
      </c>
      <c r="AS3722" s="688">
        <f t="shared" ca="1" si="873"/>
        <v>683962.16684644669</v>
      </c>
    </row>
    <row r="3723" spans="1:45" x14ac:dyDescent="0.2">
      <c r="A3723" s="423">
        <v>42421</v>
      </c>
      <c r="B3723" s="424">
        <v>3</v>
      </c>
      <c r="C3723" s="425" t="s">
        <v>301</v>
      </c>
      <c r="D3723" s="422">
        <f t="shared" si="874"/>
        <v>6</v>
      </c>
      <c r="E3723" s="422">
        <f t="shared" si="875"/>
        <v>0</v>
      </c>
      <c r="F3723" s="422">
        <f t="shared" si="876"/>
        <v>0</v>
      </c>
      <c r="G3723" s="422">
        <f t="shared" si="877"/>
        <v>0</v>
      </c>
      <c r="H3723" s="22">
        <f t="shared" si="878"/>
        <v>6</v>
      </c>
      <c r="I3723" s="116">
        <v>0</v>
      </c>
      <c r="J3723" s="116">
        <v>0</v>
      </c>
      <c r="K3723" s="116">
        <v>0</v>
      </c>
      <c r="L3723" s="116">
        <v>0</v>
      </c>
      <c r="M3723" s="22">
        <f t="shared" si="879"/>
        <v>0</v>
      </c>
      <c r="N3723" s="116">
        <v>6</v>
      </c>
      <c r="O3723" s="116">
        <v>0</v>
      </c>
      <c r="P3723" s="116">
        <v>0</v>
      </c>
      <c r="Q3723" s="116">
        <v>0</v>
      </c>
      <c r="R3723" s="22">
        <f t="shared" si="880"/>
        <v>6</v>
      </c>
      <c r="S3723" s="116">
        <v>0</v>
      </c>
      <c r="T3723" s="116">
        <v>0</v>
      </c>
      <c r="U3723" s="116">
        <v>0</v>
      </c>
      <c r="V3723" s="116">
        <v>0</v>
      </c>
      <c r="W3723" s="22">
        <f t="shared" si="881"/>
        <v>0</v>
      </c>
      <c r="X3723" s="22">
        <f t="shared" si="882"/>
        <v>0.25</v>
      </c>
      <c r="Y3723" s="22">
        <f ca="1">OFFSET('Cost Study'!$B$7,'Operations Support'!$C3723,'Operations Support'!$B3723)*$H3723</f>
        <v>43.980000000000004</v>
      </c>
      <c r="Z3723" s="23">
        <f ca="1">Y3723*'Cost Study'!$B$31</f>
        <v>2456.3678779538532</v>
      </c>
      <c r="AA3723" s="23">
        <f ca="1">IF(A3723=10298,1.51,1)*IF($B3723&lt;3,$D3723*'Cost Study'!$B$32*OFFSET('Cost Study'!$B$7,'Operations Support'!$C3723,'Operations Support'!$B3723),0)</f>
        <v>0</v>
      </c>
      <c r="AB3723" s="24">
        <f ca="1">AA3723*'Cost Study'!$B$31</f>
        <v>0</v>
      </c>
      <c r="AC3723" s="23">
        <f ca="1">Y3723*'Cost Study'!$B$31</f>
        <v>2456.3678779538532</v>
      </c>
      <c r="AD3723" s="24">
        <f ca="1">AA3723*'Cost Study'!$B$31</f>
        <v>0</v>
      </c>
      <c r="AE3723" s="377">
        <f t="shared" ca="1" si="883"/>
        <v>2456.3678779538532</v>
      </c>
      <c r="AF3723" s="377">
        <f t="shared" ca="1" si="884"/>
        <v>2456.3678779538532</v>
      </c>
      <c r="AH3723" s="688">
        <f>IFERROR($H3723/SUMIF($A:$A,$A3723,$H:$H)*SUMIF(Summary!$A$110:$A$186,$A3723,Summary!$P$110:$P$186),0)</f>
        <v>167.84913228535143</v>
      </c>
      <c r="AI3723" s="689">
        <f t="shared" ca="1" si="870"/>
        <v>2288.5187456685017</v>
      </c>
      <c r="AJ3723" s="688">
        <f>IFERROR(H3723/SUMIF(A:A,A3723,H:H)*SUMIF(Summary!$A$110:$A$186,'Operations Support'!A3723,Summary!$Q$110:$Q$186),0)</f>
        <v>167.92332601448643</v>
      </c>
      <c r="AK3723" s="688">
        <f t="shared" ca="1" si="871"/>
        <v>2288.4445519393666</v>
      </c>
      <c r="AM3723" s="688">
        <f>IFERROR($H3723/SUMIF($A:$A,$A3723,$H:$H)*SUMIF(Summary!$A$230:$A$266,$A3723,Summary!$P$230:$P$266),0)</f>
        <v>31.757290316392734</v>
      </c>
      <c r="AN3723" s="688">
        <f>IFERROR($H3723/SUMIF($A:$A,$A3723,$H:$H)*(SUMIF(Summary!$A$230:$A$266,$A3723,Summary!$L$230:$L$266)+SUMIF(Summary!$A$281:$A$317,$A3723,Summary!$L$281:$L$317))-AM3723,0)</f>
        <v>159.33907284240595</v>
      </c>
      <c r="AO3723" s="688">
        <f>IFERROR($H3723/SUMIF($A:$A,$A3723,$H:$H)*SUMIF(Summary!$A$230:$A$266,$A3723,Summary!$Q$230:$Q$266),0)</f>
        <v>31.771327873594942</v>
      </c>
      <c r="AP3723" s="688">
        <f>IFERROR($H3723/SUMIF($A:$A,$A3723,$H:$H)*(SUMIF(Summary!$A$230:$A$266,$A3723,Summary!$L$230:$L$266)+SUMIF(Summary!$A$281:$A$317,$A3723,Summary!$L$281:$L$317))-AO3723,0)</f>
        <v>159.32503528520374</v>
      </c>
      <c r="AQ3723" s="306"/>
      <c r="AR3723" s="688">
        <f t="shared" ca="1" si="872"/>
        <v>2447.8578185109077</v>
      </c>
      <c r="AS3723" s="688">
        <f t="shared" ca="1" si="873"/>
        <v>2447.7695872245704</v>
      </c>
    </row>
    <row r="3724" spans="1:45" x14ac:dyDescent="0.2">
      <c r="A3724" s="423">
        <v>42421</v>
      </c>
      <c r="B3724" s="424">
        <v>3</v>
      </c>
      <c r="C3724" s="425" t="s">
        <v>302</v>
      </c>
      <c r="D3724" s="422">
        <f t="shared" si="874"/>
        <v>0</v>
      </c>
      <c r="E3724" s="422">
        <f t="shared" si="875"/>
        <v>0</v>
      </c>
      <c r="F3724" s="422">
        <f t="shared" si="876"/>
        <v>0</v>
      </c>
      <c r="G3724" s="422">
        <f t="shared" si="877"/>
        <v>0</v>
      </c>
      <c r="H3724" s="22">
        <f t="shared" si="878"/>
        <v>0</v>
      </c>
      <c r="I3724" s="116">
        <v>0</v>
      </c>
      <c r="J3724" s="116">
        <v>0</v>
      </c>
      <c r="K3724" s="116">
        <v>0</v>
      </c>
      <c r="L3724" s="116">
        <v>0</v>
      </c>
      <c r="M3724" s="22">
        <f t="shared" si="879"/>
        <v>0</v>
      </c>
      <c r="N3724" s="116">
        <v>0</v>
      </c>
      <c r="O3724" s="116">
        <v>0</v>
      </c>
      <c r="P3724" s="116">
        <v>0</v>
      </c>
      <c r="Q3724" s="116">
        <v>0</v>
      </c>
      <c r="R3724" s="22">
        <f t="shared" si="880"/>
        <v>0</v>
      </c>
      <c r="S3724" s="116">
        <v>0</v>
      </c>
      <c r="T3724" s="116">
        <v>0</v>
      </c>
      <c r="U3724" s="116">
        <v>0</v>
      </c>
      <c r="V3724" s="116">
        <v>0</v>
      </c>
      <c r="W3724" s="22">
        <f t="shared" si="881"/>
        <v>0</v>
      </c>
      <c r="X3724" s="22">
        <f t="shared" si="882"/>
        <v>0</v>
      </c>
      <c r="Y3724" s="22">
        <f ca="1">OFFSET('Cost Study'!$B$7,'Operations Support'!$C3724,'Operations Support'!$B3724)*$H3724</f>
        <v>0</v>
      </c>
      <c r="Z3724" s="23">
        <f ca="1">Y3724*'Cost Study'!$B$31</f>
        <v>0</v>
      </c>
      <c r="AA3724" s="23">
        <f ca="1">IF(A3724=10298,1.51,1)*IF($B3724&lt;3,$D3724*'Cost Study'!$B$32*OFFSET('Cost Study'!$B$7,'Operations Support'!$C3724,'Operations Support'!$B3724),0)</f>
        <v>0</v>
      </c>
      <c r="AB3724" s="24">
        <f ca="1">AA3724*'Cost Study'!$B$31</f>
        <v>0</v>
      </c>
      <c r="AC3724" s="23">
        <f ca="1">Y3724*'Cost Study'!$B$31</f>
        <v>0</v>
      </c>
      <c r="AD3724" s="24">
        <f ca="1">AA3724*'Cost Study'!$B$31</f>
        <v>0</v>
      </c>
      <c r="AE3724" s="377">
        <f t="shared" ca="1" si="883"/>
        <v>0</v>
      </c>
      <c r="AF3724" s="377">
        <f t="shared" ca="1" si="884"/>
        <v>0</v>
      </c>
      <c r="AH3724" s="688">
        <f>IFERROR($H3724/SUMIF($A:$A,$A3724,$H:$H)*SUMIF(Summary!$A$110:$A$186,$A3724,Summary!$P$110:$P$186),0)</f>
        <v>0</v>
      </c>
      <c r="AI3724" s="689">
        <f t="shared" ca="1" si="870"/>
        <v>0</v>
      </c>
      <c r="AJ3724" s="688">
        <f>IFERROR(H3724/SUMIF(A:A,A3724,H:H)*SUMIF(Summary!$A$110:$A$186,'Operations Support'!A3724,Summary!$Q$110:$Q$186),0)</f>
        <v>0</v>
      </c>
      <c r="AK3724" s="688">
        <f t="shared" ca="1" si="871"/>
        <v>0</v>
      </c>
      <c r="AM3724" s="688">
        <f>IFERROR($H3724/SUMIF($A:$A,$A3724,$H:$H)*SUMIF(Summary!$A$230:$A$266,$A3724,Summary!$P$230:$P$266),0)</f>
        <v>0</v>
      </c>
      <c r="AN3724" s="688">
        <f>IFERROR($H3724/SUMIF($A:$A,$A3724,$H:$H)*(SUMIF(Summary!$A$230:$A$266,$A3724,Summary!$L$230:$L$266)+SUMIF(Summary!$A$281:$A$317,$A3724,Summary!$L$281:$L$317))-AM3724,0)</f>
        <v>0</v>
      </c>
      <c r="AO3724" s="688">
        <f>IFERROR($H3724/SUMIF($A:$A,$A3724,$H:$H)*SUMIF(Summary!$A$230:$A$266,$A3724,Summary!$Q$230:$Q$266),0)</f>
        <v>0</v>
      </c>
      <c r="AP3724" s="688">
        <f>IFERROR($H3724/SUMIF($A:$A,$A3724,$H:$H)*(SUMIF(Summary!$A$230:$A$266,$A3724,Summary!$L$230:$L$266)+SUMIF(Summary!$A$281:$A$317,$A3724,Summary!$L$281:$L$317))-AO3724,0)</f>
        <v>0</v>
      </c>
      <c r="AQ3724" s="306"/>
      <c r="AR3724" s="688">
        <f t="shared" ca="1" si="872"/>
        <v>0</v>
      </c>
      <c r="AS3724" s="688">
        <f t="shared" ca="1" si="873"/>
        <v>0</v>
      </c>
    </row>
    <row r="3725" spans="1:45" x14ac:dyDescent="0.2">
      <c r="A3725" s="423">
        <v>42421</v>
      </c>
      <c r="B3725" s="424">
        <v>3</v>
      </c>
      <c r="C3725" s="425" t="s">
        <v>303</v>
      </c>
      <c r="D3725" s="422">
        <f t="shared" si="874"/>
        <v>936</v>
      </c>
      <c r="E3725" s="422">
        <f t="shared" si="875"/>
        <v>468</v>
      </c>
      <c r="F3725" s="422">
        <f t="shared" si="876"/>
        <v>819</v>
      </c>
      <c r="G3725" s="422">
        <f t="shared" si="877"/>
        <v>0</v>
      </c>
      <c r="H3725" s="22">
        <f t="shared" si="878"/>
        <v>2223</v>
      </c>
      <c r="I3725" s="116">
        <v>225</v>
      </c>
      <c r="J3725" s="116">
        <v>249</v>
      </c>
      <c r="K3725" s="116">
        <v>375</v>
      </c>
      <c r="L3725" s="116">
        <v>0</v>
      </c>
      <c r="M3725" s="22">
        <f t="shared" si="879"/>
        <v>849</v>
      </c>
      <c r="N3725" s="116">
        <v>351</v>
      </c>
      <c r="O3725" s="116">
        <v>57</v>
      </c>
      <c r="P3725" s="116">
        <v>264</v>
      </c>
      <c r="Q3725" s="116">
        <v>0</v>
      </c>
      <c r="R3725" s="22">
        <f t="shared" si="880"/>
        <v>672</v>
      </c>
      <c r="S3725" s="116">
        <v>360</v>
      </c>
      <c r="T3725" s="116">
        <v>162</v>
      </c>
      <c r="U3725" s="116">
        <v>180</v>
      </c>
      <c r="V3725" s="116">
        <v>0</v>
      </c>
      <c r="W3725" s="22">
        <f t="shared" si="881"/>
        <v>702</v>
      </c>
      <c r="X3725" s="22">
        <f t="shared" si="882"/>
        <v>92.625</v>
      </c>
      <c r="Y3725" s="22">
        <f ca="1">OFFSET('Cost Study'!$B$7,'Operations Support'!$C3725,'Operations Support'!$B3725)*$H3725</f>
        <v>5357.43</v>
      </c>
      <c r="Z3725" s="23">
        <f ca="1">Y3725*'Cost Study'!$B$31</f>
        <v>299222.80492010713</v>
      </c>
      <c r="AA3725" s="23">
        <f ca="1">IF(A3725=10298,1.51,1)*IF($B3725&lt;3,$D3725*'Cost Study'!$B$32*OFFSET('Cost Study'!$B$7,'Operations Support'!$C3725,'Operations Support'!$B3725),0)</f>
        <v>0</v>
      </c>
      <c r="AB3725" s="24">
        <f ca="1">AA3725*'Cost Study'!$B$31</f>
        <v>0</v>
      </c>
      <c r="AC3725" s="23">
        <f ca="1">Y3725*'Cost Study'!$B$31</f>
        <v>299222.80492010713</v>
      </c>
      <c r="AD3725" s="24">
        <f ca="1">AA3725*'Cost Study'!$B$31</f>
        <v>0</v>
      </c>
      <c r="AE3725" s="377">
        <f t="shared" ca="1" si="883"/>
        <v>299222.80492010713</v>
      </c>
      <c r="AF3725" s="377">
        <f t="shared" ca="1" si="884"/>
        <v>299222.80492010713</v>
      </c>
      <c r="AH3725" s="688">
        <f>IFERROR($H3725/SUMIF($A:$A,$A3725,$H:$H)*SUMIF(Summary!$A$110:$A$186,$A3725,Summary!$P$110:$P$186),0)</f>
        <v>62188.1035117227</v>
      </c>
      <c r="AI3725" s="689">
        <f t="shared" ca="1" si="870"/>
        <v>237034.70140838443</v>
      </c>
      <c r="AJ3725" s="688">
        <f>IFERROR(H3725/SUMIF(A:A,A3725,H:H)*SUMIF(Summary!$A$110:$A$186,'Operations Support'!A3725,Summary!$Q$110:$Q$186),0)</f>
        <v>62215.592288367225</v>
      </c>
      <c r="AK3725" s="688">
        <f t="shared" ca="1" si="871"/>
        <v>237007.21263173991</v>
      </c>
      <c r="AM3725" s="688">
        <f>IFERROR($H3725/SUMIF($A:$A,$A3725,$H:$H)*SUMIF(Summary!$A$230:$A$266,$A3725,Summary!$P$230:$P$266),0)</f>
        <v>11766.076062223508</v>
      </c>
      <c r="AN3725" s="688">
        <f>IFERROR($H3725/SUMIF($A:$A,$A3725,$H:$H)*(SUMIF(Summary!$A$230:$A$266,$A3725,Summary!$L$230:$L$266)+SUMIF(Summary!$A$281:$A$317,$A3725,Summary!$L$281:$L$317))-AM3725,0)</f>
        <v>59035.126488111404</v>
      </c>
      <c r="AO3725" s="688">
        <f>IFERROR($H3725/SUMIF($A:$A,$A3725,$H:$H)*SUMIF(Summary!$A$230:$A$266,$A3725,Summary!$Q$230:$Q$266),0)</f>
        <v>11771.276977166925</v>
      </c>
      <c r="AP3725" s="688">
        <f>IFERROR($H3725/SUMIF($A:$A,$A3725,$H:$H)*(SUMIF(Summary!$A$230:$A$266,$A3725,Summary!$L$230:$L$266)+SUMIF(Summary!$A$281:$A$317,$A3725,Summary!$L$281:$L$317))-AO3725,0)</f>
        <v>59029.925573167988</v>
      </c>
      <c r="AQ3725" s="306"/>
      <c r="AR3725" s="688">
        <f t="shared" ca="1" si="872"/>
        <v>296069.82789649582</v>
      </c>
      <c r="AS3725" s="688">
        <f t="shared" ca="1" si="873"/>
        <v>296037.13820490788</v>
      </c>
    </row>
    <row r="3726" spans="1:45" x14ac:dyDescent="0.2">
      <c r="A3726" s="423">
        <v>42421</v>
      </c>
      <c r="B3726" s="424">
        <v>3</v>
      </c>
      <c r="C3726" s="425" t="s">
        <v>304</v>
      </c>
      <c r="D3726" s="422">
        <f t="shared" si="874"/>
        <v>0</v>
      </c>
      <c r="E3726" s="422">
        <f t="shared" si="875"/>
        <v>0</v>
      </c>
      <c r="F3726" s="422">
        <f t="shared" si="876"/>
        <v>0</v>
      </c>
      <c r="G3726" s="422">
        <f t="shared" si="877"/>
        <v>0</v>
      </c>
      <c r="H3726" s="22">
        <f t="shared" si="878"/>
        <v>0</v>
      </c>
      <c r="I3726" s="116">
        <v>0</v>
      </c>
      <c r="J3726" s="116">
        <v>0</v>
      </c>
      <c r="K3726" s="116">
        <v>0</v>
      </c>
      <c r="L3726" s="116">
        <v>0</v>
      </c>
      <c r="M3726" s="22">
        <f t="shared" si="879"/>
        <v>0</v>
      </c>
      <c r="N3726" s="116">
        <v>0</v>
      </c>
      <c r="O3726" s="116">
        <v>0</v>
      </c>
      <c r="P3726" s="116">
        <v>0</v>
      </c>
      <c r="Q3726" s="116">
        <v>0</v>
      </c>
      <c r="R3726" s="22">
        <f t="shared" si="880"/>
        <v>0</v>
      </c>
      <c r="S3726" s="116">
        <v>0</v>
      </c>
      <c r="T3726" s="116">
        <v>0</v>
      </c>
      <c r="U3726" s="116">
        <v>0</v>
      </c>
      <c r="V3726" s="116">
        <v>0</v>
      </c>
      <c r="W3726" s="22">
        <f t="shared" si="881"/>
        <v>0</v>
      </c>
      <c r="X3726" s="22">
        <f t="shared" si="882"/>
        <v>0</v>
      </c>
      <c r="Y3726" s="22">
        <f ca="1">OFFSET('Cost Study'!$B$7,'Operations Support'!$C3726,'Operations Support'!$B3726)*$H3726</f>
        <v>0</v>
      </c>
      <c r="Z3726" s="23">
        <f ca="1">Y3726*'Cost Study'!$B$31</f>
        <v>0</v>
      </c>
      <c r="AA3726" s="23">
        <f ca="1">IF(A3726=10298,1.51,1)*IF($B3726&lt;3,$D3726*'Cost Study'!$B$32*OFFSET('Cost Study'!$B$7,'Operations Support'!$C3726,'Operations Support'!$B3726),0)</f>
        <v>0</v>
      </c>
      <c r="AB3726" s="24">
        <f ca="1">AA3726*'Cost Study'!$B$31</f>
        <v>0</v>
      </c>
      <c r="AC3726" s="23">
        <f ca="1">Y3726*'Cost Study'!$B$31</f>
        <v>0</v>
      </c>
      <c r="AD3726" s="24">
        <f ca="1">AA3726*'Cost Study'!$B$31</f>
        <v>0</v>
      </c>
      <c r="AE3726" s="377">
        <f t="shared" ca="1" si="883"/>
        <v>0</v>
      </c>
      <c r="AF3726" s="377">
        <f t="shared" ca="1" si="884"/>
        <v>0</v>
      </c>
      <c r="AH3726" s="688">
        <f>IFERROR($H3726/SUMIF($A:$A,$A3726,$H:$H)*SUMIF(Summary!$A$110:$A$186,$A3726,Summary!$P$110:$P$186),0)</f>
        <v>0</v>
      </c>
      <c r="AI3726" s="689">
        <f t="shared" ca="1" si="870"/>
        <v>0</v>
      </c>
      <c r="AJ3726" s="688">
        <f>IFERROR(H3726/SUMIF(A:A,A3726,H:H)*SUMIF(Summary!$A$110:$A$186,'Operations Support'!A3726,Summary!$Q$110:$Q$186),0)</f>
        <v>0</v>
      </c>
      <c r="AK3726" s="688">
        <f t="shared" ca="1" si="871"/>
        <v>0</v>
      </c>
      <c r="AM3726" s="688">
        <f>IFERROR($H3726/SUMIF($A:$A,$A3726,$H:$H)*SUMIF(Summary!$A$230:$A$266,$A3726,Summary!$P$230:$P$266),0)</f>
        <v>0</v>
      </c>
      <c r="AN3726" s="688">
        <f>IFERROR($H3726/SUMIF($A:$A,$A3726,$H:$H)*(SUMIF(Summary!$A$230:$A$266,$A3726,Summary!$L$230:$L$266)+SUMIF(Summary!$A$281:$A$317,$A3726,Summary!$L$281:$L$317))-AM3726,0)</f>
        <v>0</v>
      </c>
      <c r="AO3726" s="688">
        <f>IFERROR($H3726/SUMIF($A:$A,$A3726,$H:$H)*SUMIF(Summary!$A$230:$A$266,$A3726,Summary!$Q$230:$Q$266),0)</f>
        <v>0</v>
      </c>
      <c r="AP3726" s="688">
        <f>IFERROR($H3726/SUMIF($A:$A,$A3726,$H:$H)*(SUMIF(Summary!$A$230:$A$266,$A3726,Summary!$L$230:$L$266)+SUMIF(Summary!$A$281:$A$317,$A3726,Summary!$L$281:$L$317))-AO3726,0)</f>
        <v>0</v>
      </c>
      <c r="AQ3726" s="306"/>
      <c r="AR3726" s="688">
        <f t="shared" ca="1" si="872"/>
        <v>0</v>
      </c>
      <c r="AS3726" s="688">
        <f t="shared" ca="1" si="873"/>
        <v>0</v>
      </c>
    </row>
    <row r="3727" spans="1:45" x14ac:dyDescent="0.2">
      <c r="A3727" s="423">
        <v>42421</v>
      </c>
      <c r="B3727" s="424">
        <v>3</v>
      </c>
      <c r="C3727" s="425" t="s">
        <v>305</v>
      </c>
      <c r="D3727" s="422">
        <f t="shared" si="874"/>
        <v>0</v>
      </c>
      <c r="E3727" s="422">
        <f t="shared" si="875"/>
        <v>0</v>
      </c>
      <c r="F3727" s="422">
        <f t="shared" si="876"/>
        <v>0</v>
      </c>
      <c r="G3727" s="422">
        <f t="shared" si="877"/>
        <v>0</v>
      </c>
      <c r="H3727" s="22">
        <f t="shared" si="878"/>
        <v>0</v>
      </c>
      <c r="I3727" s="116">
        <v>0</v>
      </c>
      <c r="J3727" s="116">
        <v>0</v>
      </c>
      <c r="K3727" s="116">
        <v>0</v>
      </c>
      <c r="L3727" s="116">
        <v>0</v>
      </c>
      <c r="M3727" s="22">
        <f t="shared" si="879"/>
        <v>0</v>
      </c>
      <c r="N3727" s="116">
        <v>0</v>
      </c>
      <c r="O3727" s="116">
        <v>0</v>
      </c>
      <c r="P3727" s="116">
        <v>0</v>
      </c>
      <c r="Q3727" s="116">
        <v>0</v>
      </c>
      <c r="R3727" s="22">
        <f t="shared" si="880"/>
        <v>0</v>
      </c>
      <c r="S3727" s="116">
        <v>0</v>
      </c>
      <c r="T3727" s="116">
        <v>0</v>
      </c>
      <c r="U3727" s="116">
        <v>0</v>
      </c>
      <c r="V3727" s="116">
        <v>0</v>
      </c>
      <c r="W3727" s="22">
        <f t="shared" si="881"/>
        <v>0</v>
      </c>
      <c r="X3727" s="22">
        <f t="shared" si="882"/>
        <v>0</v>
      </c>
      <c r="Y3727" s="22">
        <f ca="1">OFFSET('Cost Study'!$B$7,'Operations Support'!$C3727,'Operations Support'!$B3727)*$H3727</f>
        <v>0</v>
      </c>
      <c r="Z3727" s="23">
        <f ca="1">Y3727*'Cost Study'!$B$31</f>
        <v>0</v>
      </c>
      <c r="AA3727" s="23">
        <f ca="1">IF(A3727=10298,1.51,1)*IF($B3727&lt;3,$D3727*'Cost Study'!$B$32*OFFSET('Cost Study'!$B$7,'Operations Support'!$C3727,'Operations Support'!$B3727),0)</f>
        <v>0</v>
      </c>
      <c r="AB3727" s="24">
        <f ca="1">AA3727*'Cost Study'!$B$31</f>
        <v>0</v>
      </c>
      <c r="AC3727" s="23">
        <f ca="1">Y3727*'Cost Study'!$B$31</f>
        <v>0</v>
      </c>
      <c r="AD3727" s="24">
        <f ca="1">AA3727*'Cost Study'!$B$31</f>
        <v>0</v>
      </c>
      <c r="AE3727" s="377">
        <f t="shared" ca="1" si="883"/>
        <v>0</v>
      </c>
      <c r="AF3727" s="377">
        <f t="shared" ca="1" si="884"/>
        <v>0</v>
      </c>
      <c r="AH3727" s="688">
        <f>IFERROR($H3727/SUMIF($A:$A,$A3727,$H:$H)*SUMIF(Summary!$A$110:$A$186,$A3727,Summary!$P$110:$P$186),0)</f>
        <v>0</v>
      </c>
      <c r="AI3727" s="689">
        <f t="shared" ca="1" si="870"/>
        <v>0</v>
      </c>
      <c r="AJ3727" s="688">
        <f>IFERROR(H3727/SUMIF(A:A,A3727,H:H)*SUMIF(Summary!$A$110:$A$186,'Operations Support'!A3727,Summary!$Q$110:$Q$186),0)</f>
        <v>0</v>
      </c>
      <c r="AK3727" s="688">
        <f t="shared" ca="1" si="871"/>
        <v>0</v>
      </c>
      <c r="AM3727" s="688">
        <f>IFERROR($H3727/SUMIF($A:$A,$A3727,$H:$H)*SUMIF(Summary!$A$230:$A$266,$A3727,Summary!$P$230:$P$266),0)</f>
        <v>0</v>
      </c>
      <c r="AN3727" s="688">
        <f>IFERROR($H3727/SUMIF($A:$A,$A3727,$H:$H)*(SUMIF(Summary!$A$230:$A$266,$A3727,Summary!$L$230:$L$266)+SUMIF(Summary!$A$281:$A$317,$A3727,Summary!$L$281:$L$317))-AM3727,0)</f>
        <v>0</v>
      </c>
      <c r="AO3727" s="688">
        <f>IFERROR($H3727/SUMIF($A:$A,$A3727,$H:$H)*SUMIF(Summary!$A$230:$A$266,$A3727,Summary!$Q$230:$Q$266),0)</f>
        <v>0</v>
      </c>
      <c r="AP3727" s="688">
        <f>IFERROR($H3727/SUMIF($A:$A,$A3727,$H:$H)*(SUMIF(Summary!$A$230:$A$266,$A3727,Summary!$L$230:$L$266)+SUMIF(Summary!$A$281:$A$317,$A3727,Summary!$L$281:$L$317))-AO3727,0)</f>
        <v>0</v>
      </c>
      <c r="AQ3727" s="306"/>
      <c r="AR3727" s="688">
        <f t="shared" ca="1" si="872"/>
        <v>0</v>
      </c>
      <c r="AS3727" s="688">
        <f t="shared" ca="1" si="873"/>
        <v>0</v>
      </c>
    </row>
    <row r="3728" spans="1:45" x14ac:dyDescent="0.2">
      <c r="A3728" s="423">
        <v>42421</v>
      </c>
      <c r="B3728" s="424">
        <v>3</v>
      </c>
      <c r="C3728" s="425" t="s">
        <v>306</v>
      </c>
      <c r="D3728" s="422">
        <f t="shared" si="874"/>
        <v>0</v>
      </c>
      <c r="E3728" s="422">
        <f t="shared" si="875"/>
        <v>0</v>
      </c>
      <c r="F3728" s="422">
        <f t="shared" si="876"/>
        <v>0</v>
      </c>
      <c r="G3728" s="422">
        <f t="shared" si="877"/>
        <v>0</v>
      </c>
      <c r="H3728" s="22">
        <f t="shared" si="878"/>
        <v>0</v>
      </c>
      <c r="I3728" s="116">
        <v>0</v>
      </c>
      <c r="J3728" s="116">
        <v>0</v>
      </c>
      <c r="K3728" s="116">
        <v>0</v>
      </c>
      <c r="L3728" s="116">
        <v>0</v>
      </c>
      <c r="M3728" s="22">
        <f t="shared" si="879"/>
        <v>0</v>
      </c>
      <c r="N3728" s="116">
        <v>0</v>
      </c>
      <c r="O3728" s="116">
        <v>0</v>
      </c>
      <c r="P3728" s="116">
        <v>0</v>
      </c>
      <c r="Q3728" s="116">
        <v>0</v>
      </c>
      <c r="R3728" s="22">
        <f t="shared" si="880"/>
        <v>0</v>
      </c>
      <c r="S3728" s="116">
        <v>0</v>
      </c>
      <c r="T3728" s="116">
        <v>0</v>
      </c>
      <c r="U3728" s="116">
        <v>0</v>
      </c>
      <c r="V3728" s="116">
        <v>0</v>
      </c>
      <c r="W3728" s="22">
        <f t="shared" si="881"/>
        <v>0</v>
      </c>
      <c r="X3728" s="22">
        <f t="shared" si="882"/>
        <v>0</v>
      </c>
      <c r="Y3728" s="22">
        <f ca="1">OFFSET('Cost Study'!$B$7,'Operations Support'!$C3728,'Operations Support'!$B3728)*$H3728</f>
        <v>0</v>
      </c>
      <c r="Z3728" s="23">
        <f ca="1">Y3728*'Cost Study'!$B$31</f>
        <v>0</v>
      </c>
      <c r="AA3728" s="23">
        <f ca="1">IF(A3728=10298,1.51,1)*IF($B3728&lt;3,$D3728*'Cost Study'!$B$32*OFFSET('Cost Study'!$B$7,'Operations Support'!$C3728,'Operations Support'!$B3728),0)</f>
        <v>0</v>
      </c>
      <c r="AB3728" s="24">
        <f ca="1">AA3728*'Cost Study'!$B$31</f>
        <v>0</v>
      </c>
      <c r="AC3728" s="23">
        <f ca="1">Y3728*'Cost Study'!$B$31</f>
        <v>0</v>
      </c>
      <c r="AD3728" s="24">
        <f ca="1">AA3728*'Cost Study'!$B$31</f>
        <v>0</v>
      </c>
      <c r="AE3728" s="377">
        <f t="shared" ca="1" si="883"/>
        <v>0</v>
      </c>
      <c r="AF3728" s="377">
        <f t="shared" ca="1" si="884"/>
        <v>0</v>
      </c>
      <c r="AH3728" s="688">
        <f>IFERROR($H3728/SUMIF($A:$A,$A3728,$H:$H)*SUMIF(Summary!$A$110:$A$186,$A3728,Summary!$P$110:$P$186),0)</f>
        <v>0</v>
      </c>
      <c r="AI3728" s="689">
        <f t="shared" ca="1" si="870"/>
        <v>0</v>
      </c>
      <c r="AJ3728" s="688">
        <f>IFERROR(H3728/SUMIF(A:A,A3728,H:H)*SUMIF(Summary!$A$110:$A$186,'Operations Support'!A3728,Summary!$Q$110:$Q$186),0)</f>
        <v>0</v>
      </c>
      <c r="AK3728" s="688">
        <f t="shared" ca="1" si="871"/>
        <v>0</v>
      </c>
      <c r="AM3728" s="688">
        <f>IFERROR($H3728/SUMIF($A:$A,$A3728,$H:$H)*SUMIF(Summary!$A$230:$A$266,$A3728,Summary!$P$230:$P$266),0)</f>
        <v>0</v>
      </c>
      <c r="AN3728" s="688">
        <f>IFERROR($H3728/SUMIF($A:$A,$A3728,$H:$H)*(SUMIF(Summary!$A$230:$A$266,$A3728,Summary!$L$230:$L$266)+SUMIF(Summary!$A$281:$A$317,$A3728,Summary!$L$281:$L$317))-AM3728,0)</f>
        <v>0</v>
      </c>
      <c r="AO3728" s="688">
        <f>IFERROR($H3728/SUMIF($A:$A,$A3728,$H:$H)*SUMIF(Summary!$A$230:$A$266,$A3728,Summary!$Q$230:$Q$266),0)</f>
        <v>0</v>
      </c>
      <c r="AP3728" s="688">
        <f>IFERROR($H3728/SUMIF($A:$A,$A3728,$H:$H)*(SUMIF(Summary!$A$230:$A$266,$A3728,Summary!$L$230:$L$266)+SUMIF(Summary!$A$281:$A$317,$A3728,Summary!$L$281:$L$317))-AO3728,0)</f>
        <v>0</v>
      </c>
      <c r="AQ3728" s="306"/>
      <c r="AR3728" s="688">
        <f t="shared" ca="1" si="872"/>
        <v>0</v>
      </c>
      <c r="AS3728" s="688">
        <f t="shared" ca="1" si="873"/>
        <v>0</v>
      </c>
    </row>
    <row r="3729" spans="1:45" x14ac:dyDescent="0.2">
      <c r="A3729" s="423">
        <v>42421</v>
      </c>
      <c r="B3729" s="424">
        <v>3</v>
      </c>
      <c r="C3729" s="425" t="s">
        <v>307</v>
      </c>
      <c r="D3729" s="422">
        <f t="shared" si="874"/>
        <v>0</v>
      </c>
      <c r="E3729" s="422">
        <f t="shared" si="875"/>
        <v>0</v>
      </c>
      <c r="F3729" s="422">
        <f t="shared" si="876"/>
        <v>0</v>
      </c>
      <c r="G3729" s="422">
        <f t="shared" si="877"/>
        <v>0</v>
      </c>
      <c r="H3729" s="22">
        <f t="shared" si="878"/>
        <v>0</v>
      </c>
      <c r="I3729" s="116">
        <v>0</v>
      </c>
      <c r="J3729" s="116">
        <v>0</v>
      </c>
      <c r="K3729" s="116">
        <v>0</v>
      </c>
      <c r="L3729" s="116">
        <v>0</v>
      </c>
      <c r="M3729" s="22">
        <f t="shared" si="879"/>
        <v>0</v>
      </c>
      <c r="N3729" s="116">
        <v>0</v>
      </c>
      <c r="O3729" s="116">
        <v>0</v>
      </c>
      <c r="P3729" s="116">
        <v>0</v>
      </c>
      <c r="Q3729" s="116">
        <v>0</v>
      </c>
      <c r="R3729" s="22">
        <f t="shared" si="880"/>
        <v>0</v>
      </c>
      <c r="S3729" s="116">
        <v>0</v>
      </c>
      <c r="T3729" s="116">
        <v>0</v>
      </c>
      <c r="U3729" s="116">
        <v>0</v>
      </c>
      <c r="V3729" s="116">
        <v>0</v>
      </c>
      <c r="W3729" s="22">
        <f t="shared" si="881"/>
        <v>0</v>
      </c>
      <c r="X3729" s="22">
        <f t="shared" si="882"/>
        <v>0</v>
      </c>
      <c r="Y3729" s="22">
        <f ca="1">OFFSET('Cost Study'!$B$7,'Operations Support'!$C3729,'Operations Support'!$B3729)*$H3729</f>
        <v>0</v>
      </c>
      <c r="Z3729" s="23">
        <f ca="1">Y3729*'Cost Study'!$B$31</f>
        <v>0</v>
      </c>
      <c r="AA3729" s="23">
        <f ca="1">IF(A3729=10298,1.51,1)*IF($B3729&lt;3,$D3729*'Cost Study'!$B$32*OFFSET('Cost Study'!$B$7,'Operations Support'!$C3729,'Operations Support'!$B3729),0)</f>
        <v>0</v>
      </c>
      <c r="AB3729" s="24">
        <f ca="1">AA3729*'Cost Study'!$B$31</f>
        <v>0</v>
      </c>
      <c r="AC3729" s="23">
        <f ca="1">Y3729*'Cost Study'!$B$31</f>
        <v>0</v>
      </c>
      <c r="AD3729" s="24">
        <f ca="1">AA3729*'Cost Study'!$B$31</f>
        <v>0</v>
      </c>
      <c r="AE3729" s="377">
        <f t="shared" ca="1" si="883"/>
        <v>0</v>
      </c>
      <c r="AF3729" s="377">
        <f t="shared" ca="1" si="884"/>
        <v>0</v>
      </c>
      <c r="AH3729" s="688">
        <f>IFERROR($H3729/SUMIF($A:$A,$A3729,$H:$H)*SUMIF(Summary!$A$110:$A$186,$A3729,Summary!$P$110:$P$186),0)</f>
        <v>0</v>
      </c>
      <c r="AI3729" s="689">
        <f t="shared" ca="1" si="870"/>
        <v>0</v>
      </c>
      <c r="AJ3729" s="688">
        <f>IFERROR(H3729/SUMIF(A:A,A3729,H:H)*SUMIF(Summary!$A$110:$A$186,'Operations Support'!A3729,Summary!$Q$110:$Q$186),0)</f>
        <v>0</v>
      </c>
      <c r="AK3729" s="688">
        <f t="shared" ca="1" si="871"/>
        <v>0</v>
      </c>
      <c r="AM3729" s="688">
        <f>IFERROR($H3729/SUMIF($A:$A,$A3729,$H:$H)*SUMIF(Summary!$A$230:$A$266,$A3729,Summary!$P$230:$P$266),0)</f>
        <v>0</v>
      </c>
      <c r="AN3729" s="688">
        <f>IFERROR($H3729/SUMIF($A:$A,$A3729,$H:$H)*(SUMIF(Summary!$A$230:$A$266,$A3729,Summary!$L$230:$L$266)+SUMIF(Summary!$A$281:$A$317,$A3729,Summary!$L$281:$L$317))-AM3729,0)</f>
        <v>0</v>
      </c>
      <c r="AO3729" s="688">
        <f>IFERROR($H3729/SUMIF($A:$A,$A3729,$H:$H)*SUMIF(Summary!$A$230:$A$266,$A3729,Summary!$Q$230:$Q$266),0)</f>
        <v>0</v>
      </c>
      <c r="AP3729" s="688">
        <f>IFERROR($H3729/SUMIF($A:$A,$A3729,$H:$H)*(SUMIF(Summary!$A$230:$A$266,$A3729,Summary!$L$230:$L$266)+SUMIF(Summary!$A$281:$A$317,$A3729,Summary!$L$281:$L$317))-AO3729,0)</f>
        <v>0</v>
      </c>
      <c r="AQ3729" s="306"/>
      <c r="AR3729" s="688">
        <f t="shared" ca="1" si="872"/>
        <v>0</v>
      </c>
      <c r="AS3729" s="688">
        <f t="shared" ca="1" si="873"/>
        <v>0</v>
      </c>
    </row>
    <row r="3730" spans="1:45" x14ac:dyDescent="0.2">
      <c r="A3730" s="423">
        <v>42421</v>
      </c>
      <c r="B3730" s="424">
        <v>3</v>
      </c>
      <c r="C3730" s="425" t="s">
        <v>308</v>
      </c>
      <c r="D3730" s="422">
        <f t="shared" si="874"/>
        <v>0</v>
      </c>
      <c r="E3730" s="422">
        <f t="shared" si="875"/>
        <v>0</v>
      </c>
      <c r="F3730" s="422">
        <f t="shared" si="876"/>
        <v>0</v>
      </c>
      <c r="G3730" s="422">
        <f t="shared" si="877"/>
        <v>0</v>
      </c>
      <c r="H3730" s="22">
        <f t="shared" si="878"/>
        <v>0</v>
      </c>
      <c r="I3730" s="116">
        <v>0</v>
      </c>
      <c r="J3730" s="116">
        <v>0</v>
      </c>
      <c r="K3730" s="116">
        <v>0</v>
      </c>
      <c r="L3730" s="116">
        <v>0</v>
      </c>
      <c r="M3730" s="22">
        <f t="shared" si="879"/>
        <v>0</v>
      </c>
      <c r="N3730" s="116">
        <v>0</v>
      </c>
      <c r="O3730" s="116">
        <v>0</v>
      </c>
      <c r="P3730" s="116">
        <v>0</v>
      </c>
      <c r="Q3730" s="116">
        <v>0</v>
      </c>
      <c r="R3730" s="22">
        <f t="shared" si="880"/>
        <v>0</v>
      </c>
      <c r="S3730" s="116">
        <v>0</v>
      </c>
      <c r="T3730" s="116">
        <v>0</v>
      </c>
      <c r="U3730" s="116">
        <v>0</v>
      </c>
      <c r="V3730" s="116">
        <v>0</v>
      </c>
      <c r="W3730" s="22">
        <f t="shared" si="881"/>
        <v>0</v>
      </c>
      <c r="X3730" s="22">
        <f t="shared" si="882"/>
        <v>0</v>
      </c>
      <c r="Y3730" s="22">
        <f ca="1">OFFSET('Cost Study'!$B$7,'Operations Support'!$C3730,'Operations Support'!$B3730)*$H3730</f>
        <v>0</v>
      </c>
      <c r="Z3730" s="23">
        <f ca="1">Y3730*'Cost Study'!$B$31</f>
        <v>0</v>
      </c>
      <c r="AA3730" s="23">
        <f ca="1">IF(A3730=10298,1.51,1)*IF($B3730&lt;3,$D3730*'Cost Study'!$B$32*OFFSET('Cost Study'!$B$7,'Operations Support'!$C3730,'Operations Support'!$B3730),0)</f>
        <v>0</v>
      </c>
      <c r="AB3730" s="24">
        <f ca="1">AA3730*'Cost Study'!$B$31</f>
        <v>0</v>
      </c>
      <c r="AC3730" s="23">
        <f ca="1">Y3730*'Cost Study'!$B$31</f>
        <v>0</v>
      </c>
      <c r="AD3730" s="24">
        <f ca="1">AA3730*'Cost Study'!$B$31</f>
        <v>0</v>
      </c>
      <c r="AE3730" s="377">
        <f t="shared" ca="1" si="883"/>
        <v>0</v>
      </c>
      <c r="AF3730" s="377">
        <f t="shared" ca="1" si="884"/>
        <v>0</v>
      </c>
      <c r="AH3730" s="688">
        <f>IFERROR($H3730/SUMIF($A:$A,$A3730,$H:$H)*SUMIF(Summary!$A$110:$A$186,$A3730,Summary!$P$110:$P$186),0)</f>
        <v>0</v>
      </c>
      <c r="AI3730" s="689">
        <f t="shared" ca="1" si="870"/>
        <v>0</v>
      </c>
      <c r="AJ3730" s="688">
        <f>IFERROR(H3730/SUMIF(A:A,A3730,H:H)*SUMIF(Summary!$A$110:$A$186,'Operations Support'!A3730,Summary!$Q$110:$Q$186),0)</f>
        <v>0</v>
      </c>
      <c r="AK3730" s="688">
        <f t="shared" ca="1" si="871"/>
        <v>0</v>
      </c>
      <c r="AM3730" s="688">
        <f>IFERROR($H3730/SUMIF($A:$A,$A3730,$H:$H)*SUMIF(Summary!$A$230:$A$266,$A3730,Summary!$P$230:$P$266),0)</f>
        <v>0</v>
      </c>
      <c r="AN3730" s="688">
        <f>IFERROR($H3730/SUMIF($A:$A,$A3730,$H:$H)*(SUMIF(Summary!$A$230:$A$266,$A3730,Summary!$L$230:$L$266)+SUMIF(Summary!$A$281:$A$317,$A3730,Summary!$L$281:$L$317))-AM3730,0)</f>
        <v>0</v>
      </c>
      <c r="AO3730" s="688">
        <f>IFERROR($H3730/SUMIF($A:$A,$A3730,$H:$H)*SUMIF(Summary!$A$230:$A$266,$A3730,Summary!$Q$230:$Q$266),0)</f>
        <v>0</v>
      </c>
      <c r="AP3730" s="688">
        <f>IFERROR($H3730/SUMIF($A:$A,$A3730,$H:$H)*(SUMIF(Summary!$A$230:$A$266,$A3730,Summary!$L$230:$L$266)+SUMIF(Summary!$A$281:$A$317,$A3730,Summary!$L$281:$L$317))-AO3730,0)</f>
        <v>0</v>
      </c>
      <c r="AQ3730" s="306"/>
      <c r="AR3730" s="688">
        <f t="shared" ca="1" si="872"/>
        <v>0</v>
      </c>
      <c r="AS3730" s="688">
        <f t="shared" ca="1" si="873"/>
        <v>0</v>
      </c>
    </row>
    <row r="3731" spans="1:45" x14ac:dyDescent="0.2">
      <c r="A3731" s="423">
        <v>42421</v>
      </c>
      <c r="B3731" s="424">
        <v>3</v>
      </c>
      <c r="C3731" s="425" t="s">
        <v>309</v>
      </c>
      <c r="D3731" s="422">
        <f t="shared" si="874"/>
        <v>0</v>
      </c>
      <c r="E3731" s="422">
        <f t="shared" si="875"/>
        <v>0</v>
      </c>
      <c r="F3731" s="422">
        <f t="shared" si="876"/>
        <v>0</v>
      </c>
      <c r="G3731" s="422">
        <f t="shared" si="877"/>
        <v>0</v>
      </c>
      <c r="H3731" s="22">
        <f t="shared" si="878"/>
        <v>0</v>
      </c>
      <c r="I3731" s="116">
        <v>0</v>
      </c>
      <c r="J3731" s="116">
        <v>0</v>
      </c>
      <c r="K3731" s="116">
        <v>0</v>
      </c>
      <c r="L3731" s="116">
        <v>0</v>
      </c>
      <c r="M3731" s="22">
        <f t="shared" si="879"/>
        <v>0</v>
      </c>
      <c r="N3731" s="116">
        <v>0</v>
      </c>
      <c r="O3731" s="116">
        <v>0</v>
      </c>
      <c r="P3731" s="116">
        <v>0</v>
      </c>
      <c r="Q3731" s="116">
        <v>0</v>
      </c>
      <c r="R3731" s="22">
        <f t="shared" si="880"/>
        <v>0</v>
      </c>
      <c r="S3731" s="116">
        <v>0</v>
      </c>
      <c r="T3731" s="116">
        <v>0</v>
      </c>
      <c r="U3731" s="116">
        <v>0</v>
      </c>
      <c r="V3731" s="116">
        <v>0</v>
      </c>
      <c r="W3731" s="22">
        <f t="shared" si="881"/>
        <v>0</v>
      </c>
      <c r="X3731" s="22">
        <f t="shared" si="882"/>
        <v>0</v>
      </c>
      <c r="Y3731" s="22">
        <f ca="1">OFFSET('Cost Study'!$B$7,'Operations Support'!$C3731,'Operations Support'!$B3731)*$H3731</f>
        <v>0</v>
      </c>
      <c r="Z3731" s="23">
        <f ca="1">Y3731*'Cost Study'!$B$31</f>
        <v>0</v>
      </c>
      <c r="AA3731" s="23">
        <f ca="1">IF(A3731=10298,1.51,1)*IF($B3731&lt;3,$D3731*'Cost Study'!$B$32*OFFSET('Cost Study'!$B$7,'Operations Support'!$C3731,'Operations Support'!$B3731),0)</f>
        <v>0</v>
      </c>
      <c r="AB3731" s="24">
        <f ca="1">AA3731*'Cost Study'!$B$31</f>
        <v>0</v>
      </c>
      <c r="AC3731" s="23">
        <f ca="1">Y3731*'Cost Study'!$B$31</f>
        <v>0</v>
      </c>
      <c r="AD3731" s="24">
        <f ca="1">AA3731*'Cost Study'!$B$31</f>
        <v>0</v>
      </c>
      <c r="AE3731" s="377">
        <f t="shared" ca="1" si="883"/>
        <v>0</v>
      </c>
      <c r="AF3731" s="377">
        <f t="shared" ca="1" si="884"/>
        <v>0</v>
      </c>
      <c r="AH3731" s="688">
        <f>IFERROR($H3731/SUMIF($A:$A,$A3731,$H:$H)*SUMIF(Summary!$A$110:$A$186,$A3731,Summary!$P$110:$P$186),0)</f>
        <v>0</v>
      </c>
      <c r="AI3731" s="689">
        <f t="shared" ca="1" si="870"/>
        <v>0</v>
      </c>
      <c r="AJ3731" s="688">
        <f>IFERROR(H3731/SUMIF(A:A,A3731,H:H)*SUMIF(Summary!$A$110:$A$186,'Operations Support'!A3731,Summary!$Q$110:$Q$186),0)</f>
        <v>0</v>
      </c>
      <c r="AK3731" s="688">
        <f t="shared" ca="1" si="871"/>
        <v>0</v>
      </c>
      <c r="AM3731" s="688">
        <f>IFERROR($H3731/SUMIF($A:$A,$A3731,$H:$H)*SUMIF(Summary!$A$230:$A$266,$A3731,Summary!$P$230:$P$266),0)</f>
        <v>0</v>
      </c>
      <c r="AN3731" s="688">
        <f>IFERROR($H3731/SUMIF($A:$A,$A3731,$H:$H)*(SUMIF(Summary!$A$230:$A$266,$A3731,Summary!$L$230:$L$266)+SUMIF(Summary!$A$281:$A$317,$A3731,Summary!$L$281:$L$317))-AM3731,0)</f>
        <v>0</v>
      </c>
      <c r="AO3731" s="688">
        <f>IFERROR($H3731/SUMIF($A:$A,$A3731,$H:$H)*SUMIF(Summary!$A$230:$A$266,$A3731,Summary!$Q$230:$Q$266),0)</f>
        <v>0</v>
      </c>
      <c r="AP3731" s="688">
        <f>IFERROR($H3731/SUMIF($A:$A,$A3731,$H:$H)*(SUMIF(Summary!$A$230:$A$266,$A3731,Summary!$L$230:$L$266)+SUMIF(Summary!$A$281:$A$317,$A3731,Summary!$L$281:$L$317))-AO3731,0)</f>
        <v>0</v>
      </c>
      <c r="AQ3731" s="306"/>
      <c r="AR3731" s="688">
        <f t="shared" ca="1" si="872"/>
        <v>0</v>
      </c>
      <c r="AS3731" s="688">
        <f t="shared" ca="1" si="873"/>
        <v>0</v>
      </c>
    </row>
    <row r="3732" spans="1:45" x14ac:dyDescent="0.2">
      <c r="A3732" s="423">
        <v>42421</v>
      </c>
      <c r="B3732" s="424">
        <v>3</v>
      </c>
      <c r="C3732" s="425" t="s">
        <v>310</v>
      </c>
      <c r="D3732" s="422">
        <f t="shared" si="874"/>
        <v>0</v>
      </c>
      <c r="E3732" s="422">
        <f t="shared" si="875"/>
        <v>0</v>
      </c>
      <c r="F3732" s="422">
        <f t="shared" si="876"/>
        <v>0</v>
      </c>
      <c r="G3732" s="422">
        <f t="shared" si="877"/>
        <v>0</v>
      </c>
      <c r="H3732" s="22">
        <f t="shared" si="878"/>
        <v>0</v>
      </c>
      <c r="I3732" s="116">
        <v>0</v>
      </c>
      <c r="J3732" s="116">
        <v>0</v>
      </c>
      <c r="K3732" s="116">
        <v>0</v>
      </c>
      <c r="L3732" s="116">
        <v>0</v>
      </c>
      <c r="M3732" s="22">
        <f t="shared" si="879"/>
        <v>0</v>
      </c>
      <c r="N3732" s="116">
        <v>0</v>
      </c>
      <c r="O3732" s="116">
        <v>0</v>
      </c>
      <c r="P3732" s="116">
        <v>0</v>
      </c>
      <c r="Q3732" s="116">
        <v>0</v>
      </c>
      <c r="R3732" s="22">
        <f t="shared" si="880"/>
        <v>0</v>
      </c>
      <c r="S3732" s="116">
        <v>0</v>
      </c>
      <c r="T3732" s="116">
        <v>0</v>
      </c>
      <c r="U3732" s="116">
        <v>0</v>
      </c>
      <c r="V3732" s="116">
        <v>0</v>
      </c>
      <c r="W3732" s="22">
        <f t="shared" si="881"/>
        <v>0</v>
      </c>
      <c r="X3732" s="22">
        <f t="shared" si="882"/>
        <v>0</v>
      </c>
      <c r="Y3732" s="22">
        <f ca="1">OFFSET('Cost Study'!$B$7,'Operations Support'!$C3732,'Operations Support'!$B3732)*$H3732</f>
        <v>0</v>
      </c>
      <c r="Z3732" s="23">
        <f ca="1">Y3732*'Cost Study'!$B$31</f>
        <v>0</v>
      </c>
      <c r="AA3732" s="23">
        <f ca="1">IF(A3732=10298,1.51,1)*IF($B3732&lt;3,$D3732*'Cost Study'!$B$32*OFFSET('Cost Study'!$B$7,'Operations Support'!$C3732,'Operations Support'!$B3732),0)</f>
        <v>0</v>
      </c>
      <c r="AB3732" s="24">
        <f ca="1">AA3732*'Cost Study'!$B$31</f>
        <v>0</v>
      </c>
      <c r="AC3732" s="23">
        <f ca="1">Y3732*'Cost Study'!$B$31</f>
        <v>0</v>
      </c>
      <c r="AD3732" s="24">
        <f ca="1">AA3732*'Cost Study'!$B$31</f>
        <v>0</v>
      </c>
      <c r="AE3732" s="377">
        <f t="shared" ca="1" si="883"/>
        <v>0</v>
      </c>
      <c r="AF3732" s="377">
        <f t="shared" ca="1" si="884"/>
        <v>0</v>
      </c>
      <c r="AH3732" s="688">
        <f>IFERROR($H3732/SUMIF($A:$A,$A3732,$H:$H)*SUMIF(Summary!$A$110:$A$186,$A3732,Summary!$P$110:$P$186),0)</f>
        <v>0</v>
      </c>
      <c r="AI3732" s="689">
        <f t="shared" ca="1" si="870"/>
        <v>0</v>
      </c>
      <c r="AJ3732" s="688">
        <f>IFERROR(H3732/SUMIF(A:A,A3732,H:H)*SUMIF(Summary!$A$110:$A$186,'Operations Support'!A3732,Summary!$Q$110:$Q$186),0)</f>
        <v>0</v>
      </c>
      <c r="AK3732" s="688">
        <f t="shared" ca="1" si="871"/>
        <v>0</v>
      </c>
      <c r="AM3732" s="688">
        <f>IFERROR($H3732/SUMIF($A:$A,$A3732,$H:$H)*SUMIF(Summary!$A$230:$A$266,$A3732,Summary!$P$230:$P$266),0)</f>
        <v>0</v>
      </c>
      <c r="AN3732" s="688">
        <f>IFERROR($H3732/SUMIF($A:$A,$A3732,$H:$H)*(SUMIF(Summary!$A$230:$A$266,$A3732,Summary!$L$230:$L$266)+SUMIF(Summary!$A$281:$A$317,$A3732,Summary!$L$281:$L$317))-AM3732,0)</f>
        <v>0</v>
      </c>
      <c r="AO3732" s="688">
        <f>IFERROR($H3732/SUMIF($A:$A,$A3732,$H:$H)*SUMIF(Summary!$A$230:$A$266,$A3732,Summary!$Q$230:$Q$266),0)</f>
        <v>0</v>
      </c>
      <c r="AP3732" s="688">
        <f>IFERROR($H3732/SUMIF($A:$A,$A3732,$H:$H)*(SUMIF(Summary!$A$230:$A$266,$A3732,Summary!$L$230:$L$266)+SUMIF(Summary!$A$281:$A$317,$A3732,Summary!$L$281:$L$317))-AO3732,0)</f>
        <v>0</v>
      </c>
      <c r="AQ3732" s="306"/>
      <c r="AR3732" s="688">
        <f t="shared" ca="1" si="872"/>
        <v>0</v>
      </c>
      <c r="AS3732" s="688">
        <f t="shared" ca="1" si="873"/>
        <v>0</v>
      </c>
    </row>
    <row r="3733" spans="1:45" x14ac:dyDescent="0.2">
      <c r="A3733" s="423">
        <v>42421</v>
      </c>
      <c r="B3733" s="424">
        <v>3</v>
      </c>
      <c r="C3733" s="425" t="s">
        <v>311</v>
      </c>
      <c r="D3733" s="422">
        <f t="shared" si="874"/>
        <v>0</v>
      </c>
      <c r="E3733" s="422">
        <f t="shared" si="875"/>
        <v>0</v>
      </c>
      <c r="F3733" s="422">
        <f t="shared" si="876"/>
        <v>0</v>
      </c>
      <c r="G3733" s="422">
        <f t="shared" si="877"/>
        <v>0</v>
      </c>
      <c r="H3733" s="22">
        <f t="shared" si="878"/>
        <v>0</v>
      </c>
      <c r="I3733" s="116">
        <v>0</v>
      </c>
      <c r="J3733" s="116">
        <v>0</v>
      </c>
      <c r="K3733" s="116">
        <v>0</v>
      </c>
      <c r="L3733" s="116">
        <v>0</v>
      </c>
      <c r="M3733" s="22">
        <f t="shared" si="879"/>
        <v>0</v>
      </c>
      <c r="N3733" s="116">
        <v>0</v>
      </c>
      <c r="O3733" s="116">
        <v>0</v>
      </c>
      <c r="P3733" s="116">
        <v>0</v>
      </c>
      <c r="Q3733" s="116">
        <v>0</v>
      </c>
      <c r="R3733" s="22">
        <f t="shared" si="880"/>
        <v>0</v>
      </c>
      <c r="S3733" s="116">
        <v>0</v>
      </c>
      <c r="T3733" s="116">
        <v>0</v>
      </c>
      <c r="U3733" s="116">
        <v>0</v>
      </c>
      <c r="V3733" s="116">
        <v>0</v>
      </c>
      <c r="W3733" s="22">
        <f t="shared" si="881"/>
        <v>0</v>
      </c>
      <c r="X3733" s="22">
        <f t="shared" si="882"/>
        <v>0</v>
      </c>
      <c r="Y3733" s="22">
        <f ca="1">OFFSET('Cost Study'!$B$7,'Operations Support'!$C3733,'Operations Support'!$B3733)*$H3733</f>
        <v>0</v>
      </c>
      <c r="Z3733" s="23">
        <f ca="1">Y3733*'Cost Study'!$B$31</f>
        <v>0</v>
      </c>
      <c r="AA3733" s="23">
        <f ca="1">IF(A3733=10298,1.51,1)*IF($B3733&lt;3,$D3733*'Cost Study'!$B$32*OFFSET('Cost Study'!$B$7,'Operations Support'!$C3733,'Operations Support'!$B3733),0)</f>
        <v>0</v>
      </c>
      <c r="AB3733" s="24">
        <f ca="1">AA3733*'Cost Study'!$B$31</f>
        <v>0</v>
      </c>
      <c r="AC3733" s="23">
        <f ca="1">Y3733*'Cost Study'!$B$31</f>
        <v>0</v>
      </c>
      <c r="AD3733" s="24">
        <f ca="1">AA3733*'Cost Study'!$B$31</f>
        <v>0</v>
      </c>
      <c r="AE3733" s="377">
        <f t="shared" ca="1" si="883"/>
        <v>0</v>
      </c>
      <c r="AF3733" s="377">
        <f t="shared" ca="1" si="884"/>
        <v>0</v>
      </c>
      <c r="AH3733" s="688">
        <f>IFERROR($H3733/SUMIF($A:$A,$A3733,$H:$H)*SUMIF(Summary!$A$110:$A$186,$A3733,Summary!$P$110:$P$186),0)</f>
        <v>0</v>
      </c>
      <c r="AI3733" s="689">
        <f t="shared" ca="1" si="870"/>
        <v>0</v>
      </c>
      <c r="AJ3733" s="688">
        <f>IFERROR(H3733/SUMIF(A:A,A3733,H:H)*SUMIF(Summary!$A$110:$A$186,'Operations Support'!A3733,Summary!$Q$110:$Q$186),0)</f>
        <v>0</v>
      </c>
      <c r="AK3733" s="688">
        <f t="shared" ca="1" si="871"/>
        <v>0</v>
      </c>
      <c r="AM3733" s="688">
        <f>IFERROR($H3733/SUMIF($A:$A,$A3733,$H:$H)*SUMIF(Summary!$A$230:$A$266,$A3733,Summary!$P$230:$P$266),0)</f>
        <v>0</v>
      </c>
      <c r="AN3733" s="688">
        <f>IFERROR($H3733/SUMIF($A:$A,$A3733,$H:$H)*(SUMIF(Summary!$A$230:$A$266,$A3733,Summary!$L$230:$L$266)+SUMIF(Summary!$A$281:$A$317,$A3733,Summary!$L$281:$L$317))-AM3733,0)</f>
        <v>0</v>
      </c>
      <c r="AO3733" s="688">
        <f>IFERROR($H3733/SUMIF($A:$A,$A3733,$H:$H)*SUMIF(Summary!$A$230:$A$266,$A3733,Summary!$Q$230:$Q$266),0)</f>
        <v>0</v>
      </c>
      <c r="AP3733" s="688">
        <f>IFERROR($H3733/SUMIF($A:$A,$A3733,$H:$H)*(SUMIF(Summary!$A$230:$A$266,$A3733,Summary!$L$230:$L$266)+SUMIF(Summary!$A$281:$A$317,$A3733,Summary!$L$281:$L$317))-AO3733,0)</f>
        <v>0</v>
      </c>
      <c r="AQ3733" s="306"/>
      <c r="AR3733" s="688">
        <f t="shared" ca="1" si="872"/>
        <v>0</v>
      </c>
      <c r="AS3733" s="688">
        <f t="shared" ca="1" si="873"/>
        <v>0</v>
      </c>
    </row>
    <row r="3734" spans="1:45" x14ac:dyDescent="0.2">
      <c r="A3734" s="423">
        <v>42421</v>
      </c>
      <c r="B3734" s="424">
        <v>3</v>
      </c>
      <c r="C3734" s="425" t="s">
        <v>312</v>
      </c>
      <c r="D3734" s="422">
        <f t="shared" si="874"/>
        <v>0</v>
      </c>
      <c r="E3734" s="422">
        <f t="shared" si="875"/>
        <v>0</v>
      </c>
      <c r="F3734" s="422">
        <f t="shared" si="876"/>
        <v>0</v>
      </c>
      <c r="G3734" s="422">
        <f t="shared" si="877"/>
        <v>0</v>
      </c>
      <c r="H3734" s="22">
        <f t="shared" si="878"/>
        <v>0</v>
      </c>
      <c r="I3734" s="116">
        <v>0</v>
      </c>
      <c r="J3734" s="116">
        <v>0</v>
      </c>
      <c r="K3734" s="116">
        <v>0</v>
      </c>
      <c r="L3734" s="116">
        <v>0</v>
      </c>
      <c r="M3734" s="22">
        <f t="shared" si="879"/>
        <v>0</v>
      </c>
      <c r="N3734" s="116">
        <v>0</v>
      </c>
      <c r="O3734" s="116">
        <v>0</v>
      </c>
      <c r="P3734" s="116">
        <v>0</v>
      </c>
      <c r="Q3734" s="116">
        <v>0</v>
      </c>
      <c r="R3734" s="22">
        <f t="shared" si="880"/>
        <v>0</v>
      </c>
      <c r="S3734" s="116">
        <v>0</v>
      </c>
      <c r="T3734" s="116">
        <v>0</v>
      </c>
      <c r="U3734" s="116">
        <v>0</v>
      </c>
      <c r="V3734" s="116">
        <v>0</v>
      </c>
      <c r="W3734" s="22">
        <f t="shared" si="881"/>
        <v>0</v>
      </c>
      <c r="X3734" s="22">
        <f t="shared" si="882"/>
        <v>0</v>
      </c>
      <c r="Y3734" s="22">
        <f ca="1">OFFSET('Cost Study'!$B$7,'Operations Support'!$C3734,'Operations Support'!$B3734)*$H3734</f>
        <v>0</v>
      </c>
      <c r="Z3734" s="23">
        <f ca="1">Y3734*'Cost Study'!$B$31</f>
        <v>0</v>
      </c>
      <c r="AA3734" s="23">
        <f ca="1">IF(A3734=10298,1.51,1)*IF($B3734&lt;3,$D3734*'Cost Study'!$B$32*OFFSET('Cost Study'!$B$7,'Operations Support'!$C3734,'Operations Support'!$B3734),0)</f>
        <v>0</v>
      </c>
      <c r="AB3734" s="24">
        <f ca="1">AA3734*'Cost Study'!$B$31</f>
        <v>0</v>
      </c>
      <c r="AC3734" s="23">
        <f ca="1">Y3734*'Cost Study'!$B$31</f>
        <v>0</v>
      </c>
      <c r="AD3734" s="24">
        <f ca="1">AA3734*'Cost Study'!$B$31</f>
        <v>0</v>
      </c>
      <c r="AE3734" s="377">
        <f t="shared" ca="1" si="883"/>
        <v>0</v>
      </c>
      <c r="AF3734" s="377">
        <f t="shared" ca="1" si="884"/>
        <v>0</v>
      </c>
      <c r="AH3734" s="688">
        <f>IFERROR($H3734/SUMIF($A:$A,$A3734,$H:$H)*SUMIF(Summary!$A$110:$A$186,$A3734,Summary!$P$110:$P$186),0)</f>
        <v>0</v>
      </c>
      <c r="AI3734" s="689">
        <f t="shared" ca="1" si="870"/>
        <v>0</v>
      </c>
      <c r="AJ3734" s="688">
        <f>IFERROR(H3734/SUMIF(A:A,A3734,H:H)*SUMIF(Summary!$A$110:$A$186,'Operations Support'!A3734,Summary!$Q$110:$Q$186),0)</f>
        <v>0</v>
      </c>
      <c r="AK3734" s="688">
        <f t="shared" ca="1" si="871"/>
        <v>0</v>
      </c>
      <c r="AM3734" s="688">
        <f>IFERROR($H3734/SUMIF($A:$A,$A3734,$H:$H)*SUMIF(Summary!$A$230:$A$266,$A3734,Summary!$P$230:$P$266),0)</f>
        <v>0</v>
      </c>
      <c r="AN3734" s="688">
        <f>IFERROR($H3734/SUMIF($A:$A,$A3734,$H:$H)*(SUMIF(Summary!$A$230:$A$266,$A3734,Summary!$L$230:$L$266)+SUMIF(Summary!$A$281:$A$317,$A3734,Summary!$L$281:$L$317))-AM3734,0)</f>
        <v>0</v>
      </c>
      <c r="AO3734" s="688">
        <f>IFERROR($H3734/SUMIF($A:$A,$A3734,$H:$H)*SUMIF(Summary!$A$230:$A$266,$A3734,Summary!$Q$230:$Q$266),0)</f>
        <v>0</v>
      </c>
      <c r="AP3734" s="688">
        <f>IFERROR($H3734/SUMIF($A:$A,$A3734,$H:$H)*(SUMIF(Summary!$A$230:$A$266,$A3734,Summary!$L$230:$L$266)+SUMIF(Summary!$A$281:$A$317,$A3734,Summary!$L$281:$L$317))-AO3734,0)</f>
        <v>0</v>
      </c>
      <c r="AQ3734" s="306"/>
      <c r="AR3734" s="688">
        <f t="shared" ca="1" si="872"/>
        <v>0</v>
      </c>
      <c r="AS3734" s="688">
        <f t="shared" ca="1" si="873"/>
        <v>0</v>
      </c>
    </row>
    <row r="3735" spans="1:45" x14ac:dyDescent="0.2">
      <c r="A3735" s="423">
        <v>42421</v>
      </c>
      <c r="B3735" s="424">
        <v>3</v>
      </c>
      <c r="C3735" s="425" t="s">
        <v>313</v>
      </c>
      <c r="D3735" s="422">
        <f t="shared" si="874"/>
        <v>39</v>
      </c>
      <c r="E3735" s="422">
        <f t="shared" si="875"/>
        <v>0</v>
      </c>
      <c r="F3735" s="422">
        <f t="shared" si="876"/>
        <v>0</v>
      </c>
      <c r="G3735" s="422">
        <f t="shared" si="877"/>
        <v>0</v>
      </c>
      <c r="H3735" s="22">
        <f t="shared" si="878"/>
        <v>39</v>
      </c>
      <c r="I3735" s="116">
        <v>0</v>
      </c>
      <c r="J3735" s="116">
        <v>0</v>
      </c>
      <c r="K3735" s="116">
        <v>0</v>
      </c>
      <c r="L3735" s="116">
        <v>0</v>
      </c>
      <c r="M3735" s="22">
        <f t="shared" si="879"/>
        <v>0</v>
      </c>
      <c r="N3735" s="116">
        <v>39</v>
      </c>
      <c r="O3735" s="116">
        <v>0</v>
      </c>
      <c r="P3735" s="116">
        <v>0</v>
      </c>
      <c r="Q3735" s="116">
        <v>0</v>
      </c>
      <c r="R3735" s="22">
        <f t="shared" si="880"/>
        <v>39</v>
      </c>
      <c r="S3735" s="116">
        <v>0</v>
      </c>
      <c r="T3735" s="116">
        <v>0</v>
      </c>
      <c r="U3735" s="116">
        <v>0</v>
      </c>
      <c r="V3735" s="116">
        <v>0</v>
      </c>
      <c r="W3735" s="22">
        <f t="shared" si="881"/>
        <v>0</v>
      </c>
      <c r="X3735" s="22">
        <f t="shared" si="882"/>
        <v>1.625</v>
      </c>
      <c r="Y3735" s="22">
        <f ca="1">OFFSET('Cost Study'!$B$7,'Operations Support'!$C3735,'Operations Support'!$B3735)*$H3735</f>
        <v>102.18</v>
      </c>
      <c r="Z3735" s="23">
        <f ca="1">Y3735*'Cost Study'!$B$31</f>
        <v>5706.9501993934682</v>
      </c>
      <c r="AA3735" s="23">
        <f ca="1">IF(A3735=10298,1.51,1)*IF($B3735&lt;3,$D3735*'Cost Study'!$B$32*OFFSET('Cost Study'!$B$7,'Operations Support'!$C3735,'Operations Support'!$B3735),0)</f>
        <v>0</v>
      </c>
      <c r="AB3735" s="24">
        <f ca="1">AA3735*'Cost Study'!$B$31</f>
        <v>0</v>
      </c>
      <c r="AC3735" s="23">
        <f ca="1">Y3735*'Cost Study'!$B$31</f>
        <v>5706.9501993934682</v>
      </c>
      <c r="AD3735" s="24">
        <f ca="1">AA3735*'Cost Study'!$B$31</f>
        <v>0</v>
      </c>
      <c r="AE3735" s="377">
        <f t="shared" ca="1" si="883"/>
        <v>5706.9501993934682</v>
      </c>
      <c r="AF3735" s="377">
        <f t="shared" ca="1" si="884"/>
        <v>5706.9501993934682</v>
      </c>
      <c r="AH3735" s="688">
        <f>IFERROR($H3735/SUMIF($A:$A,$A3735,$H:$H)*SUMIF(Summary!$A$110:$A$186,$A3735,Summary!$P$110:$P$186),0)</f>
        <v>1091.0193598547842</v>
      </c>
      <c r="AI3735" s="689">
        <f t="shared" ca="1" si="870"/>
        <v>4615.9308395386843</v>
      </c>
      <c r="AJ3735" s="688">
        <f>IFERROR(H3735/SUMIF(A:A,A3735,H:H)*SUMIF(Summary!$A$110:$A$186,'Operations Support'!A3735,Summary!$Q$110:$Q$186),0)</f>
        <v>1091.5016190941619</v>
      </c>
      <c r="AK3735" s="688">
        <f t="shared" ca="1" si="871"/>
        <v>4615.4485802993058</v>
      </c>
      <c r="AM3735" s="688">
        <f>IFERROR($H3735/SUMIF($A:$A,$A3735,$H:$H)*SUMIF(Summary!$A$230:$A$266,$A3735,Summary!$P$230:$P$266),0)</f>
        <v>206.42238705655276</v>
      </c>
      <c r="AN3735" s="688">
        <f>IFERROR($H3735/SUMIF($A:$A,$A3735,$H:$H)*(SUMIF(Summary!$A$230:$A$266,$A3735,Summary!$L$230:$L$266)+SUMIF(Summary!$A$281:$A$317,$A3735,Summary!$L$281:$L$317))-AM3735,0)</f>
        <v>1035.7039734756386</v>
      </c>
      <c r="AO3735" s="688">
        <f>IFERROR($H3735/SUMIF($A:$A,$A3735,$H:$H)*SUMIF(Summary!$A$230:$A$266,$A3735,Summary!$Q$230:$Q$266),0)</f>
        <v>206.51363117836712</v>
      </c>
      <c r="AP3735" s="688">
        <f>IFERROR($H3735/SUMIF($A:$A,$A3735,$H:$H)*(SUMIF(Summary!$A$230:$A$266,$A3735,Summary!$L$230:$L$266)+SUMIF(Summary!$A$281:$A$317,$A3735,Summary!$L$281:$L$317))-AO3735,0)</f>
        <v>1035.6127293538241</v>
      </c>
      <c r="AQ3735" s="306"/>
      <c r="AR3735" s="688">
        <f t="shared" ca="1" si="872"/>
        <v>5651.6348130143233</v>
      </c>
      <c r="AS3735" s="688">
        <f t="shared" ca="1" si="873"/>
        <v>5651.0613096531297</v>
      </c>
    </row>
    <row r="3736" spans="1:45" x14ac:dyDescent="0.2">
      <c r="A3736" s="423">
        <v>42421</v>
      </c>
      <c r="B3736" s="424">
        <v>3</v>
      </c>
      <c r="C3736" s="425" t="s">
        <v>314</v>
      </c>
      <c r="D3736" s="422">
        <f t="shared" si="874"/>
        <v>0</v>
      </c>
      <c r="E3736" s="422">
        <f t="shared" si="875"/>
        <v>0</v>
      </c>
      <c r="F3736" s="422">
        <f t="shared" si="876"/>
        <v>0</v>
      </c>
      <c r="G3736" s="422">
        <f t="shared" si="877"/>
        <v>0</v>
      </c>
      <c r="H3736" s="22">
        <f t="shared" si="878"/>
        <v>0</v>
      </c>
      <c r="I3736" s="116">
        <v>0</v>
      </c>
      <c r="J3736" s="116">
        <v>0</v>
      </c>
      <c r="K3736" s="116">
        <v>0</v>
      </c>
      <c r="L3736" s="116">
        <v>0</v>
      </c>
      <c r="M3736" s="22">
        <f t="shared" si="879"/>
        <v>0</v>
      </c>
      <c r="N3736" s="116">
        <v>0</v>
      </c>
      <c r="O3736" s="116">
        <v>0</v>
      </c>
      <c r="P3736" s="116">
        <v>0</v>
      </c>
      <c r="Q3736" s="116">
        <v>0</v>
      </c>
      <c r="R3736" s="22">
        <f t="shared" si="880"/>
        <v>0</v>
      </c>
      <c r="S3736" s="116">
        <v>0</v>
      </c>
      <c r="T3736" s="116">
        <v>0</v>
      </c>
      <c r="U3736" s="116">
        <v>0</v>
      </c>
      <c r="V3736" s="116">
        <v>0</v>
      </c>
      <c r="W3736" s="22">
        <f t="shared" si="881"/>
        <v>0</v>
      </c>
      <c r="X3736" s="22">
        <f t="shared" si="882"/>
        <v>0</v>
      </c>
      <c r="Y3736" s="22">
        <f ca="1">OFFSET('Cost Study'!$B$7,'Operations Support'!$C3736,'Operations Support'!$B3736)*$H3736</f>
        <v>0</v>
      </c>
      <c r="Z3736" s="23">
        <f ca="1">Y3736*'Cost Study'!$B$31</f>
        <v>0</v>
      </c>
      <c r="AA3736" s="23">
        <f ca="1">IF(A3736=10298,1.51,1)*IF($B3736&lt;3,$D3736*'Cost Study'!$B$32*OFFSET('Cost Study'!$B$7,'Operations Support'!$C3736,'Operations Support'!$B3736),0)</f>
        <v>0</v>
      </c>
      <c r="AB3736" s="24">
        <f ca="1">AA3736*'Cost Study'!$B$31</f>
        <v>0</v>
      </c>
      <c r="AC3736" s="23">
        <f ca="1">Y3736*'Cost Study'!$B$31</f>
        <v>0</v>
      </c>
      <c r="AD3736" s="24">
        <f ca="1">AA3736*'Cost Study'!$B$31</f>
        <v>0</v>
      </c>
      <c r="AE3736" s="377">
        <f t="shared" ca="1" si="883"/>
        <v>0</v>
      </c>
      <c r="AF3736" s="377">
        <f t="shared" ca="1" si="884"/>
        <v>0</v>
      </c>
      <c r="AH3736" s="688">
        <f>IFERROR($H3736/SUMIF($A:$A,$A3736,$H:$H)*SUMIF(Summary!$A$110:$A$186,$A3736,Summary!$P$110:$P$186),0)</f>
        <v>0</v>
      </c>
      <c r="AI3736" s="689">
        <f t="shared" ca="1" si="870"/>
        <v>0</v>
      </c>
      <c r="AJ3736" s="688">
        <f>IFERROR(H3736/SUMIF(A:A,A3736,H:H)*SUMIF(Summary!$A$110:$A$186,'Operations Support'!A3736,Summary!$Q$110:$Q$186),0)</f>
        <v>0</v>
      </c>
      <c r="AK3736" s="688">
        <f t="shared" ca="1" si="871"/>
        <v>0</v>
      </c>
      <c r="AM3736" s="688">
        <f>IFERROR($H3736/SUMIF($A:$A,$A3736,$H:$H)*SUMIF(Summary!$A$230:$A$266,$A3736,Summary!$P$230:$P$266),0)</f>
        <v>0</v>
      </c>
      <c r="AN3736" s="688">
        <f>IFERROR($H3736/SUMIF($A:$A,$A3736,$H:$H)*(SUMIF(Summary!$A$230:$A$266,$A3736,Summary!$L$230:$L$266)+SUMIF(Summary!$A$281:$A$317,$A3736,Summary!$L$281:$L$317))-AM3736,0)</f>
        <v>0</v>
      </c>
      <c r="AO3736" s="688">
        <f>IFERROR($H3736/SUMIF($A:$A,$A3736,$H:$H)*SUMIF(Summary!$A$230:$A$266,$A3736,Summary!$Q$230:$Q$266),0)</f>
        <v>0</v>
      </c>
      <c r="AP3736" s="688">
        <f>IFERROR($H3736/SUMIF($A:$A,$A3736,$H:$H)*(SUMIF(Summary!$A$230:$A$266,$A3736,Summary!$L$230:$L$266)+SUMIF(Summary!$A$281:$A$317,$A3736,Summary!$L$281:$L$317))-AO3736,0)</f>
        <v>0</v>
      </c>
      <c r="AQ3736" s="306"/>
      <c r="AR3736" s="688">
        <f t="shared" ca="1" si="872"/>
        <v>0</v>
      </c>
      <c r="AS3736" s="688">
        <f t="shared" ca="1" si="873"/>
        <v>0</v>
      </c>
    </row>
    <row r="3737" spans="1:45" x14ac:dyDescent="0.2">
      <c r="A3737" s="423">
        <v>42421</v>
      </c>
      <c r="B3737" s="424">
        <v>3</v>
      </c>
      <c r="C3737" s="425" t="s">
        <v>315</v>
      </c>
      <c r="D3737" s="422">
        <f t="shared" si="874"/>
        <v>1200</v>
      </c>
      <c r="E3737" s="422">
        <f t="shared" si="875"/>
        <v>607</v>
      </c>
      <c r="F3737" s="422">
        <f t="shared" si="876"/>
        <v>216</v>
      </c>
      <c r="G3737" s="422">
        <f t="shared" si="877"/>
        <v>0</v>
      </c>
      <c r="H3737" s="22">
        <f t="shared" si="878"/>
        <v>2023</v>
      </c>
      <c r="I3737" s="116">
        <v>708</v>
      </c>
      <c r="J3737" s="116">
        <v>300</v>
      </c>
      <c r="K3737" s="116">
        <v>0</v>
      </c>
      <c r="L3737" s="116">
        <v>0</v>
      </c>
      <c r="M3737" s="22">
        <f t="shared" si="879"/>
        <v>1008</v>
      </c>
      <c r="N3737" s="116">
        <v>177</v>
      </c>
      <c r="O3737" s="116">
        <v>210</v>
      </c>
      <c r="P3737" s="116">
        <v>0</v>
      </c>
      <c r="Q3737" s="116">
        <v>0</v>
      </c>
      <c r="R3737" s="22">
        <f t="shared" si="880"/>
        <v>387</v>
      </c>
      <c r="S3737" s="116">
        <v>315</v>
      </c>
      <c r="T3737" s="116">
        <v>97</v>
      </c>
      <c r="U3737" s="116">
        <v>216</v>
      </c>
      <c r="V3737" s="116">
        <v>0</v>
      </c>
      <c r="W3737" s="22">
        <f t="shared" si="881"/>
        <v>628</v>
      </c>
      <c r="X3737" s="22">
        <f t="shared" si="882"/>
        <v>84.291666666666671</v>
      </c>
      <c r="Y3737" s="22">
        <f ca="1">OFFSET('Cost Study'!$B$7,'Operations Support'!$C3737,'Operations Support'!$B3737)*$H3737</f>
        <v>6615.21</v>
      </c>
      <c r="Z3737" s="23">
        <f ca="1">Y3737*'Cost Study'!$B$31</f>
        <v>369472.24533695111</v>
      </c>
      <c r="AA3737" s="23">
        <f ca="1">IF(A3737=10298,1.51,1)*IF($B3737&lt;3,$D3737*'Cost Study'!$B$32*OFFSET('Cost Study'!$B$7,'Operations Support'!$C3737,'Operations Support'!$B3737),0)</f>
        <v>0</v>
      </c>
      <c r="AB3737" s="24">
        <f ca="1">AA3737*'Cost Study'!$B$31</f>
        <v>0</v>
      </c>
      <c r="AC3737" s="23">
        <f ca="1">Y3737*'Cost Study'!$B$31</f>
        <v>369472.24533695111</v>
      </c>
      <c r="AD3737" s="24">
        <f ca="1">AA3737*'Cost Study'!$B$31</f>
        <v>0</v>
      </c>
      <c r="AE3737" s="377">
        <f t="shared" ca="1" si="883"/>
        <v>369472.24533695111</v>
      </c>
      <c r="AF3737" s="377">
        <f t="shared" ca="1" si="884"/>
        <v>369472.24533695111</v>
      </c>
      <c r="AH3737" s="688">
        <f>IFERROR($H3737/SUMIF($A:$A,$A3737,$H:$H)*SUMIF(Summary!$A$110:$A$186,$A3737,Summary!$P$110:$P$186),0)</f>
        <v>56593.132435544321</v>
      </c>
      <c r="AI3737" s="689">
        <f t="shared" ca="1" si="870"/>
        <v>312879.11290140677</v>
      </c>
      <c r="AJ3737" s="688">
        <f>IFERROR(H3737/SUMIF(A:A,A3737,H:H)*SUMIF(Summary!$A$110:$A$186,'Operations Support'!A3737,Summary!$Q$110:$Q$186),0)</f>
        <v>56618.148087884343</v>
      </c>
      <c r="AK3737" s="688">
        <f t="shared" ca="1" si="871"/>
        <v>312854.09724906675</v>
      </c>
      <c r="AM3737" s="688">
        <f>IFERROR($H3737/SUMIF($A:$A,$A3737,$H:$H)*SUMIF(Summary!$A$230:$A$266,$A3737,Summary!$P$230:$P$266),0)</f>
        <v>10707.49971834375</v>
      </c>
      <c r="AN3737" s="688">
        <f>IFERROR($H3737/SUMIF($A:$A,$A3737,$H:$H)*(SUMIF(Summary!$A$230:$A$266,$A3737,Summary!$L$230:$L$266)+SUMIF(Summary!$A$281:$A$317,$A3737,Summary!$L$281:$L$317))-AM3737,0)</f>
        <v>53723.824060031198</v>
      </c>
      <c r="AO3737" s="688">
        <f>IFERROR($H3737/SUMIF($A:$A,$A3737,$H:$H)*SUMIF(Summary!$A$230:$A$266,$A3737,Summary!$Q$230:$Q$266),0)</f>
        <v>10712.23271471376</v>
      </c>
      <c r="AP3737" s="688">
        <f>IFERROR($H3737/SUMIF($A:$A,$A3737,$H:$H)*(SUMIF(Summary!$A$230:$A$266,$A3737,Summary!$L$230:$L$266)+SUMIF(Summary!$A$281:$A$317,$A3737,Summary!$L$281:$L$317))-AO3737,0)</f>
        <v>53719.091063661188</v>
      </c>
      <c r="AQ3737" s="306"/>
      <c r="AR3737" s="688">
        <f t="shared" ca="1" si="872"/>
        <v>366602.93696143798</v>
      </c>
      <c r="AS3737" s="688">
        <f t="shared" ca="1" si="873"/>
        <v>366573.18831272796</v>
      </c>
    </row>
    <row r="3738" spans="1:45" x14ac:dyDescent="0.2">
      <c r="A3738" s="423">
        <v>42421</v>
      </c>
      <c r="B3738" s="424">
        <v>3</v>
      </c>
      <c r="C3738" s="425" t="s">
        <v>316</v>
      </c>
      <c r="D3738" s="422">
        <f t="shared" si="874"/>
        <v>0</v>
      </c>
      <c r="E3738" s="422">
        <f t="shared" si="875"/>
        <v>0</v>
      </c>
      <c r="F3738" s="422">
        <f t="shared" si="876"/>
        <v>0</v>
      </c>
      <c r="G3738" s="422">
        <f t="shared" si="877"/>
        <v>0</v>
      </c>
      <c r="H3738" s="22">
        <f t="shared" si="878"/>
        <v>0</v>
      </c>
      <c r="I3738" s="116">
        <v>0</v>
      </c>
      <c r="J3738" s="116">
        <v>0</v>
      </c>
      <c r="K3738" s="116">
        <v>0</v>
      </c>
      <c r="L3738" s="116">
        <v>0</v>
      </c>
      <c r="M3738" s="22">
        <f t="shared" si="879"/>
        <v>0</v>
      </c>
      <c r="N3738" s="116">
        <v>0</v>
      </c>
      <c r="O3738" s="116">
        <v>0</v>
      </c>
      <c r="P3738" s="116">
        <v>0</v>
      </c>
      <c r="Q3738" s="116">
        <v>0</v>
      </c>
      <c r="R3738" s="22">
        <f t="shared" si="880"/>
        <v>0</v>
      </c>
      <c r="S3738" s="116">
        <v>0</v>
      </c>
      <c r="T3738" s="116">
        <v>0</v>
      </c>
      <c r="U3738" s="116">
        <v>0</v>
      </c>
      <c r="V3738" s="116">
        <v>0</v>
      </c>
      <c r="W3738" s="22">
        <f t="shared" si="881"/>
        <v>0</v>
      </c>
      <c r="X3738" s="22">
        <f t="shared" si="882"/>
        <v>0</v>
      </c>
      <c r="Y3738" s="22">
        <f ca="1">OFFSET('Cost Study'!$B$7,'Operations Support'!$C3738,'Operations Support'!$B3738)*$H3738</f>
        <v>0</v>
      </c>
      <c r="Z3738" s="23">
        <f ca="1">Y3738*'Cost Study'!$B$31</f>
        <v>0</v>
      </c>
      <c r="AA3738" s="23">
        <f ca="1">IF(A3738=10298,1.51,1)*IF($B3738&lt;3,$D3738*'Cost Study'!$B$32*OFFSET('Cost Study'!$B$7,'Operations Support'!$C3738,'Operations Support'!$B3738),0)</f>
        <v>0</v>
      </c>
      <c r="AB3738" s="24">
        <f ca="1">AA3738*'Cost Study'!$B$31</f>
        <v>0</v>
      </c>
      <c r="AC3738" s="23">
        <f ca="1">Y3738*'Cost Study'!$B$31</f>
        <v>0</v>
      </c>
      <c r="AD3738" s="24">
        <f ca="1">AA3738*'Cost Study'!$B$31</f>
        <v>0</v>
      </c>
      <c r="AE3738" s="377">
        <f t="shared" ca="1" si="883"/>
        <v>0</v>
      </c>
      <c r="AF3738" s="377">
        <f t="shared" ca="1" si="884"/>
        <v>0</v>
      </c>
      <c r="AH3738" s="688">
        <f>IFERROR($H3738/SUMIF($A:$A,$A3738,$H:$H)*SUMIF(Summary!$A$110:$A$186,$A3738,Summary!$P$110:$P$186),0)</f>
        <v>0</v>
      </c>
      <c r="AI3738" s="689">
        <f t="shared" ca="1" si="870"/>
        <v>0</v>
      </c>
      <c r="AJ3738" s="688">
        <f>IFERROR(H3738/SUMIF(A:A,A3738,H:H)*SUMIF(Summary!$A$110:$A$186,'Operations Support'!A3738,Summary!$Q$110:$Q$186),0)</f>
        <v>0</v>
      </c>
      <c r="AK3738" s="688">
        <f t="shared" ca="1" si="871"/>
        <v>0</v>
      </c>
      <c r="AM3738" s="688">
        <f>IFERROR($H3738/SUMIF($A:$A,$A3738,$H:$H)*SUMIF(Summary!$A$230:$A$266,$A3738,Summary!$P$230:$P$266),0)</f>
        <v>0</v>
      </c>
      <c r="AN3738" s="688">
        <f>IFERROR($H3738/SUMIF($A:$A,$A3738,$H:$H)*(SUMIF(Summary!$A$230:$A$266,$A3738,Summary!$L$230:$L$266)+SUMIF(Summary!$A$281:$A$317,$A3738,Summary!$L$281:$L$317))-AM3738,0)</f>
        <v>0</v>
      </c>
      <c r="AO3738" s="688">
        <f>IFERROR($H3738/SUMIF($A:$A,$A3738,$H:$H)*SUMIF(Summary!$A$230:$A$266,$A3738,Summary!$Q$230:$Q$266),0)</f>
        <v>0</v>
      </c>
      <c r="AP3738" s="688">
        <f>IFERROR($H3738/SUMIF($A:$A,$A3738,$H:$H)*(SUMIF(Summary!$A$230:$A$266,$A3738,Summary!$L$230:$L$266)+SUMIF(Summary!$A$281:$A$317,$A3738,Summary!$L$281:$L$317))-AO3738,0)</f>
        <v>0</v>
      </c>
      <c r="AQ3738" s="306"/>
      <c r="AR3738" s="688">
        <f t="shared" ca="1" si="872"/>
        <v>0</v>
      </c>
      <c r="AS3738" s="688">
        <f t="shared" ca="1" si="873"/>
        <v>0</v>
      </c>
    </row>
    <row r="3739" spans="1:45" x14ac:dyDescent="0.2">
      <c r="A3739" s="423">
        <v>42421</v>
      </c>
      <c r="B3739" s="424">
        <v>3</v>
      </c>
      <c r="C3739" s="425" t="s">
        <v>317</v>
      </c>
      <c r="D3739" s="422">
        <f t="shared" si="874"/>
        <v>0</v>
      </c>
      <c r="E3739" s="422">
        <f t="shared" si="875"/>
        <v>0</v>
      </c>
      <c r="F3739" s="422">
        <f t="shared" si="876"/>
        <v>0</v>
      </c>
      <c r="G3739" s="422">
        <f t="shared" si="877"/>
        <v>0</v>
      </c>
      <c r="H3739" s="22">
        <f t="shared" si="878"/>
        <v>0</v>
      </c>
      <c r="I3739" s="116">
        <v>0</v>
      </c>
      <c r="J3739" s="116">
        <v>0</v>
      </c>
      <c r="K3739" s="116">
        <v>0</v>
      </c>
      <c r="L3739" s="116">
        <v>0</v>
      </c>
      <c r="M3739" s="22">
        <f t="shared" si="879"/>
        <v>0</v>
      </c>
      <c r="N3739" s="116">
        <v>0</v>
      </c>
      <c r="O3739" s="116">
        <v>0</v>
      </c>
      <c r="P3739" s="116">
        <v>0</v>
      </c>
      <c r="Q3739" s="116">
        <v>0</v>
      </c>
      <c r="R3739" s="22">
        <f t="shared" si="880"/>
        <v>0</v>
      </c>
      <c r="S3739" s="116">
        <v>0</v>
      </c>
      <c r="T3739" s="116">
        <v>0</v>
      </c>
      <c r="U3739" s="116">
        <v>0</v>
      </c>
      <c r="V3739" s="116">
        <v>0</v>
      </c>
      <c r="W3739" s="22">
        <f t="shared" si="881"/>
        <v>0</v>
      </c>
      <c r="X3739" s="22">
        <f t="shared" si="882"/>
        <v>0</v>
      </c>
      <c r="Y3739" s="22">
        <f ca="1">OFFSET('Cost Study'!$B$7,'Operations Support'!$C3739,'Operations Support'!$B3739)*$H3739</f>
        <v>0</v>
      </c>
      <c r="Z3739" s="23">
        <f ca="1">Y3739*'Cost Study'!$B$31</f>
        <v>0</v>
      </c>
      <c r="AA3739" s="23">
        <f ca="1">IF(A3739=10298,1.51,1)*IF($B3739&lt;3,$D3739*'Cost Study'!$B$32*OFFSET('Cost Study'!$B$7,'Operations Support'!$C3739,'Operations Support'!$B3739),0)</f>
        <v>0</v>
      </c>
      <c r="AB3739" s="24">
        <f ca="1">AA3739*'Cost Study'!$B$31</f>
        <v>0</v>
      </c>
      <c r="AC3739" s="23">
        <f ca="1">Y3739*'Cost Study'!$B$31</f>
        <v>0</v>
      </c>
      <c r="AD3739" s="24">
        <f ca="1">AA3739*'Cost Study'!$B$31</f>
        <v>0</v>
      </c>
      <c r="AE3739" s="377">
        <f t="shared" ca="1" si="883"/>
        <v>0</v>
      </c>
      <c r="AF3739" s="377">
        <f t="shared" ca="1" si="884"/>
        <v>0</v>
      </c>
      <c r="AH3739" s="688">
        <f>IFERROR($H3739/SUMIF($A:$A,$A3739,$H:$H)*SUMIF(Summary!$A$110:$A$186,$A3739,Summary!$P$110:$P$186),0)</f>
        <v>0</v>
      </c>
      <c r="AI3739" s="689">
        <f t="shared" ca="1" si="870"/>
        <v>0</v>
      </c>
      <c r="AJ3739" s="688">
        <f>IFERROR(H3739/SUMIF(A:A,A3739,H:H)*SUMIF(Summary!$A$110:$A$186,'Operations Support'!A3739,Summary!$Q$110:$Q$186),0)</f>
        <v>0</v>
      </c>
      <c r="AK3739" s="688">
        <f t="shared" ca="1" si="871"/>
        <v>0</v>
      </c>
      <c r="AM3739" s="688">
        <f>IFERROR($H3739/SUMIF($A:$A,$A3739,$H:$H)*SUMIF(Summary!$A$230:$A$266,$A3739,Summary!$P$230:$P$266),0)</f>
        <v>0</v>
      </c>
      <c r="AN3739" s="688">
        <f>IFERROR($H3739/SUMIF($A:$A,$A3739,$H:$H)*(SUMIF(Summary!$A$230:$A$266,$A3739,Summary!$L$230:$L$266)+SUMIF(Summary!$A$281:$A$317,$A3739,Summary!$L$281:$L$317))-AM3739,0)</f>
        <v>0</v>
      </c>
      <c r="AO3739" s="688">
        <f>IFERROR($H3739/SUMIF($A:$A,$A3739,$H:$H)*SUMIF(Summary!$A$230:$A$266,$A3739,Summary!$Q$230:$Q$266),0)</f>
        <v>0</v>
      </c>
      <c r="AP3739" s="688">
        <f>IFERROR($H3739/SUMIF($A:$A,$A3739,$H:$H)*(SUMIF(Summary!$A$230:$A$266,$A3739,Summary!$L$230:$L$266)+SUMIF(Summary!$A$281:$A$317,$A3739,Summary!$L$281:$L$317))-AO3739,0)</f>
        <v>0</v>
      </c>
      <c r="AQ3739" s="306"/>
      <c r="AR3739" s="688">
        <f t="shared" ca="1" si="872"/>
        <v>0</v>
      </c>
      <c r="AS3739" s="688">
        <f t="shared" ca="1" si="873"/>
        <v>0</v>
      </c>
    </row>
    <row r="3740" spans="1:45" x14ac:dyDescent="0.2">
      <c r="A3740" s="423">
        <v>42421</v>
      </c>
      <c r="B3740" s="424">
        <v>3</v>
      </c>
      <c r="C3740" s="425" t="s">
        <v>318</v>
      </c>
      <c r="D3740" s="422">
        <f t="shared" si="874"/>
        <v>0</v>
      </c>
      <c r="E3740" s="422">
        <f t="shared" si="875"/>
        <v>0</v>
      </c>
      <c r="F3740" s="422">
        <f t="shared" si="876"/>
        <v>0</v>
      </c>
      <c r="G3740" s="422">
        <f t="shared" si="877"/>
        <v>0</v>
      </c>
      <c r="H3740" s="22">
        <f t="shared" si="878"/>
        <v>0</v>
      </c>
      <c r="I3740" s="116">
        <v>0</v>
      </c>
      <c r="J3740" s="116">
        <v>0</v>
      </c>
      <c r="K3740" s="116">
        <v>0</v>
      </c>
      <c r="L3740" s="116">
        <v>0</v>
      </c>
      <c r="M3740" s="22">
        <f t="shared" si="879"/>
        <v>0</v>
      </c>
      <c r="N3740" s="116">
        <v>0</v>
      </c>
      <c r="O3740" s="116">
        <v>0</v>
      </c>
      <c r="P3740" s="116">
        <v>0</v>
      </c>
      <c r="Q3740" s="116">
        <v>0</v>
      </c>
      <c r="R3740" s="22">
        <f t="shared" si="880"/>
        <v>0</v>
      </c>
      <c r="S3740" s="116">
        <v>0</v>
      </c>
      <c r="T3740" s="116">
        <v>0</v>
      </c>
      <c r="U3740" s="116">
        <v>0</v>
      </c>
      <c r="V3740" s="116">
        <v>0</v>
      </c>
      <c r="W3740" s="22">
        <f t="shared" si="881"/>
        <v>0</v>
      </c>
      <c r="X3740" s="22">
        <f t="shared" si="882"/>
        <v>0</v>
      </c>
      <c r="Y3740" s="22">
        <f ca="1">OFFSET('Cost Study'!$B$7,'Operations Support'!$C3740,'Operations Support'!$B3740)*$H3740</f>
        <v>0</v>
      </c>
      <c r="Z3740" s="23">
        <f ca="1">Y3740*'Cost Study'!$B$31</f>
        <v>0</v>
      </c>
      <c r="AA3740" s="23">
        <f ca="1">IF(A3740=10298,1.51,1)*IF($B3740&lt;3,$D3740*'Cost Study'!$B$32*OFFSET('Cost Study'!$B$7,'Operations Support'!$C3740,'Operations Support'!$B3740),0)</f>
        <v>0</v>
      </c>
      <c r="AB3740" s="24">
        <f ca="1">AA3740*'Cost Study'!$B$31</f>
        <v>0</v>
      </c>
      <c r="AC3740" s="23">
        <f ca="1">Y3740*'Cost Study'!$B$31</f>
        <v>0</v>
      </c>
      <c r="AD3740" s="24">
        <f ca="1">AA3740*'Cost Study'!$B$31</f>
        <v>0</v>
      </c>
      <c r="AE3740" s="377">
        <f t="shared" ca="1" si="883"/>
        <v>0</v>
      </c>
      <c r="AF3740" s="377">
        <f t="shared" ca="1" si="884"/>
        <v>0</v>
      </c>
      <c r="AH3740" s="688">
        <f>IFERROR($H3740/SUMIF($A:$A,$A3740,$H:$H)*SUMIF(Summary!$A$110:$A$186,$A3740,Summary!$P$110:$P$186),0)</f>
        <v>0</v>
      </c>
      <c r="AI3740" s="689">
        <f t="shared" ca="1" si="870"/>
        <v>0</v>
      </c>
      <c r="AJ3740" s="688">
        <f>IFERROR(H3740/SUMIF(A:A,A3740,H:H)*SUMIF(Summary!$A$110:$A$186,'Operations Support'!A3740,Summary!$Q$110:$Q$186),0)</f>
        <v>0</v>
      </c>
      <c r="AK3740" s="688">
        <f t="shared" ca="1" si="871"/>
        <v>0</v>
      </c>
      <c r="AM3740" s="688">
        <f>IFERROR($H3740/SUMIF($A:$A,$A3740,$H:$H)*SUMIF(Summary!$A$230:$A$266,$A3740,Summary!$P$230:$P$266),0)</f>
        <v>0</v>
      </c>
      <c r="AN3740" s="688">
        <f>IFERROR($H3740/SUMIF($A:$A,$A3740,$H:$H)*(SUMIF(Summary!$A$230:$A$266,$A3740,Summary!$L$230:$L$266)+SUMIF(Summary!$A$281:$A$317,$A3740,Summary!$L$281:$L$317))-AM3740,0)</f>
        <v>0</v>
      </c>
      <c r="AO3740" s="688">
        <f>IFERROR($H3740/SUMIF($A:$A,$A3740,$H:$H)*SUMIF(Summary!$A$230:$A$266,$A3740,Summary!$Q$230:$Q$266),0)</f>
        <v>0</v>
      </c>
      <c r="AP3740" s="688">
        <f>IFERROR($H3740/SUMIF($A:$A,$A3740,$H:$H)*(SUMIF(Summary!$A$230:$A$266,$A3740,Summary!$L$230:$L$266)+SUMIF(Summary!$A$281:$A$317,$A3740,Summary!$L$281:$L$317))-AO3740,0)</f>
        <v>0</v>
      </c>
      <c r="AQ3740" s="306"/>
      <c r="AR3740" s="688">
        <f t="shared" ca="1" si="872"/>
        <v>0</v>
      </c>
      <c r="AS3740" s="688">
        <f t="shared" ca="1" si="873"/>
        <v>0</v>
      </c>
    </row>
    <row r="3741" spans="1:45" x14ac:dyDescent="0.2">
      <c r="A3741" s="423">
        <v>42421</v>
      </c>
      <c r="B3741" s="424">
        <v>3</v>
      </c>
      <c r="C3741" s="425" t="s">
        <v>319</v>
      </c>
      <c r="D3741" s="422">
        <f t="shared" si="874"/>
        <v>0</v>
      </c>
      <c r="E3741" s="422">
        <f t="shared" si="875"/>
        <v>0</v>
      </c>
      <c r="F3741" s="422">
        <f t="shared" si="876"/>
        <v>0</v>
      </c>
      <c r="G3741" s="422">
        <f t="shared" si="877"/>
        <v>0</v>
      </c>
      <c r="H3741" s="22">
        <f t="shared" si="878"/>
        <v>0</v>
      </c>
      <c r="I3741" s="116">
        <v>0</v>
      </c>
      <c r="J3741" s="116">
        <v>0</v>
      </c>
      <c r="K3741" s="116">
        <v>0</v>
      </c>
      <c r="L3741" s="116">
        <v>0</v>
      </c>
      <c r="M3741" s="22">
        <f t="shared" si="879"/>
        <v>0</v>
      </c>
      <c r="N3741" s="116">
        <v>0</v>
      </c>
      <c r="O3741" s="116">
        <v>0</v>
      </c>
      <c r="P3741" s="116">
        <v>0</v>
      </c>
      <c r="Q3741" s="116">
        <v>0</v>
      </c>
      <c r="R3741" s="22">
        <f t="shared" si="880"/>
        <v>0</v>
      </c>
      <c r="S3741" s="116">
        <v>0</v>
      </c>
      <c r="T3741" s="116">
        <v>0</v>
      </c>
      <c r="U3741" s="116">
        <v>0</v>
      </c>
      <c r="V3741" s="116">
        <v>0</v>
      </c>
      <c r="W3741" s="22">
        <f t="shared" si="881"/>
        <v>0</v>
      </c>
      <c r="X3741" s="22">
        <f t="shared" si="882"/>
        <v>0</v>
      </c>
      <c r="Y3741" s="22">
        <f ca="1">OFFSET('Cost Study'!$B$7,'Operations Support'!$C3741,'Operations Support'!$B3741)*$H3741</f>
        <v>0</v>
      </c>
      <c r="Z3741" s="23">
        <f ca="1">Y3741*'Cost Study'!$B$31</f>
        <v>0</v>
      </c>
      <c r="AA3741" s="23">
        <f ca="1">IF(A3741=10298,1.51,1)*IF($B3741&lt;3,$D3741*'Cost Study'!$B$32*OFFSET('Cost Study'!$B$7,'Operations Support'!$C3741,'Operations Support'!$B3741),0)</f>
        <v>0</v>
      </c>
      <c r="AB3741" s="24">
        <f ca="1">AA3741*'Cost Study'!$B$31</f>
        <v>0</v>
      </c>
      <c r="AC3741" s="23">
        <f ca="1">Y3741*'Cost Study'!$B$31</f>
        <v>0</v>
      </c>
      <c r="AD3741" s="24">
        <f ca="1">AA3741*'Cost Study'!$B$31</f>
        <v>0</v>
      </c>
      <c r="AE3741" s="377">
        <f t="shared" ca="1" si="883"/>
        <v>0</v>
      </c>
      <c r="AF3741" s="377">
        <f t="shared" ca="1" si="884"/>
        <v>0</v>
      </c>
      <c r="AH3741" s="688">
        <f>IFERROR($H3741/SUMIF($A:$A,$A3741,$H:$H)*SUMIF(Summary!$A$110:$A$186,$A3741,Summary!$P$110:$P$186),0)</f>
        <v>0</v>
      </c>
      <c r="AI3741" s="689">
        <f t="shared" ca="1" si="870"/>
        <v>0</v>
      </c>
      <c r="AJ3741" s="688">
        <f>IFERROR(H3741/SUMIF(A:A,A3741,H:H)*SUMIF(Summary!$A$110:$A$186,'Operations Support'!A3741,Summary!$Q$110:$Q$186),0)</f>
        <v>0</v>
      </c>
      <c r="AK3741" s="688">
        <f t="shared" ca="1" si="871"/>
        <v>0</v>
      </c>
      <c r="AM3741" s="688">
        <f>IFERROR($H3741/SUMIF($A:$A,$A3741,$H:$H)*SUMIF(Summary!$A$230:$A$266,$A3741,Summary!$P$230:$P$266),0)</f>
        <v>0</v>
      </c>
      <c r="AN3741" s="688">
        <f>IFERROR($H3741/SUMIF($A:$A,$A3741,$H:$H)*(SUMIF(Summary!$A$230:$A$266,$A3741,Summary!$L$230:$L$266)+SUMIF(Summary!$A$281:$A$317,$A3741,Summary!$L$281:$L$317))-AM3741,0)</f>
        <v>0</v>
      </c>
      <c r="AO3741" s="688">
        <f>IFERROR($H3741/SUMIF($A:$A,$A3741,$H:$H)*SUMIF(Summary!$A$230:$A$266,$A3741,Summary!$Q$230:$Q$266),0)</f>
        <v>0</v>
      </c>
      <c r="AP3741" s="688">
        <f>IFERROR($H3741/SUMIF($A:$A,$A3741,$H:$H)*(SUMIF(Summary!$A$230:$A$266,$A3741,Summary!$L$230:$L$266)+SUMIF(Summary!$A$281:$A$317,$A3741,Summary!$L$281:$L$317))-AO3741,0)</f>
        <v>0</v>
      </c>
      <c r="AQ3741" s="306"/>
      <c r="AR3741" s="688">
        <f t="shared" ca="1" si="872"/>
        <v>0</v>
      </c>
      <c r="AS3741" s="688">
        <f t="shared" ca="1" si="873"/>
        <v>0</v>
      </c>
    </row>
    <row r="3742" spans="1:45" x14ac:dyDescent="0.2">
      <c r="A3742" s="423">
        <v>42421</v>
      </c>
      <c r="B3742" s="424">
        <v>3</v>
      </c>
      <c r="C3742" s="425" t="s">
        <v>320</v>
      </c>
      <c r="D3742" s="422">
        <f t="shared" si="874"/>
        <v>0</v>
      </c>
      <c r="E3742" s="422">
        <f t="shared" si="875"/>
        <v>0</v>
      </c>
      <c r="F3742" s="422">
        <f t="shared" si="876"/>
        <v>0</v>
      </c>
      <c r="G3742" s="422">
        <f t="shared" si="877"/>
        <v>0</v>
      </c>
      <c r="H3742" s="22">
        <f t="shared" si="878"/>
        <v>0</v>
      </c>
      <c r="I3742" s="116">
        <v>0</v>
      </c>
      <c r="J3742" s="116">
        <v>0</v>
      </c>
      <c r="K3742" s="116">
        <v>0</v>
      </c>
      <c r="L3742" s="116">
        <v>0</v>
      </c>
      <c r="M3742" s="22">
        <f t="shared" si="879"/>
        <v>0</v>
      </c>
      <c r="N3742" s="116">
        <v>0</v>
      </c>
      <c r="O3742" s="116">
        <v>0</v>
      </c>
      <c r="P3742" s="116">
        <v>0</v>
      </c>
      <c r="Q3742" s="116">
        <v>0</v>
      </c>
      <c r="R3742" s="22">
        <f t="shared" si="880"/>
        <v>0</v>
      </c>
      <c r="S3742" s="116">
        <v>0</v>
      </c>
      <c r="T3742" s="116">
        <v>0</v>
      </c>
      <c r="U3742" s="116">
        <v>0</v>
      </c>
      <c r="V3742" s="116">
        <v>0</v>
      </c>
      <c r="W3742" s="22">
        <f t="shared" si="881"/>
        <v>0</v>
      </c>
      <c r="X3742" s="22">
        <f t="shared" si="882"/>
        <v>0</v>
      </c>
      <c r="Y3742" s="22">
        <f ca="1">OFFSET('Cost Study'!$B$7,'Operations Support'!$C3742,'Operations Support'!$B3742)*$H3742</f>
        <v>0</v>
      </c>
      <c r="Z3742" s="23">
        <f ca="1">Y3742*'Cost Study'!$B$31</f>
        <v>0</v>
      </c>
      <c r="AA3742" s="23">
        <f ca="1">IF(A3742=10298,1.51,1)*IF($B3742&lt;3,$D3742*'Cost Study'!$B$32*OFFSET('Cost Study'!$B$7,'Operations Support'!$C3742,'Operations Support'!$B3742),0)</f>
        <v>0</v>
      </c>
      <c r="AB3742" s="24">
        <f ca="1">AA3742*'Cost Study'!$B$31</f>
        <v>0</v>
      </c>
      <c r="AC3742" s="23">
        <f ca="1">Y3742*'Cost Study'!$B$31</f>
        <v>0</v>
      </c>
      <c r="AD3742" s="24">
        <f ca="1">AA3742*'Cost Study'!$B$31</f>
        <v>0</v>
      </c>
      <c r="AE3742" s="377">
        <f t="shared" ca="1" si="883"/>
        <v>0</v>
      </c>
      <c r="AF3742" s="377">
        <f t="shared" ca="1" si="884"/>
        <v>0</v>
      </c>
      <c r="AH3742" s="688">
        <f>IFERROR($H3742/SUMIF($A:$A,$A3742,$H:$H)*SUMIF(Summary!$A$110:$A$186,$A3742,Summary!$P$110:$P$186),0)</f>
        <v>0</v>
      </c>
      <c r="AI3742" s="689">
        <f t="shared" ca="1" si="870"/>
        <v>0</v>
      </c>
      <c r="AJ3742" s="688">
        <f>IFERROR(H3742/SUMIF(A:A,A3742,H:H)*SUMIF(Summary!$A$110:$A$186,'Operations Support'!A3742,Summary!$Q$110:$Q$186),0)</f>
        <v>0</v>
      </c>
      <c r="AK3742" s="688">
        <f t="shared" ca="1" si="871"/>
        <v>0</v>
      </c>
      <c r="AM3742" s="688">
        <f>IFERROR($H3742/SUMIF($A:$A,$A3742,$H:$H)*SUMIF(Summary!$A$230:$A$266,$A3742,Summary!$P$230:$P$266),0)</f>
        <v>0</v>
      </c>
      <c r="AN3742" s="688">
        <f>IFERROR($H3742/SUMIF($A:$A,$A3742,$H:$H)*(SUMIF(Summary!$A$230:$A$266,$A3742,Summary!$L$230:$L$266)+SUMIF(Summary!$A$281:$A$317,$A3742,Summary!$L$281:$L$317))-AM3742,0)</f>
        <v>0</v>
      </c>
      <c r="AO3742" s="688">
        <f>IFERROR($H3742/SUMIF($A:$A,$A3742,$H:$H)*SUMIF(Summary!$A$230:$A$266,$A3742,Summary!$Q$230:$Q$266),0)</f>
        <v>0</v>
      </c>
      <c r="AP3742" s="688">
        <f>IFERROR($H3742/SUMIF($A:$A,$A3742,$H:$H)*(SUMIF(Summary!$A$230:$A$266,$A3742,Summary!$L$230:$L$266)+SUMIF(Summary!$A$281:$A$317,$A3742,Summary!$L$281:$L$317))-AO3742,0)</f>
        <v>0</v>
      </c>
      <c r="AQ3742" s="306"/>
      <c r="AR3742" s="688">
        <f t="shared" ca="1" si="872"/>
        <v>0</v>
      </c>
      <c r="AS3742" s="688">
        <f t="shared" ca="1" si="873"/>
        <v>0</v>
      </c>
    </row>
    <row r="3743" spans="1:45" x14ac:dyDescent="0.2">
      <c r="A3743" s="423">
        <v>42421</v>
      </c>
      <c r="B3743" s="424">
        <v>4</v>
      </c>
      <c r="C3743" s="425" t="s">
        <v>300</v>
      </c>
      <c r="D3743" s="422">
        <f t="shared" si="874"/>
        <v>0</v>
      </c>
      <c r="E3743" s="422">
        <f t="shared" si="875"/>
        <v>0</v>
      </c>
      <c r="F3743" s="422">
        <f t="shared" si="876"/>
        <v>0</v>
      </c>
      <c r="G3743" s="422">
        <f t="shared" si="877"/>
        <v>0</v>
      </c>
      <c r="H3743" s="22">
        <f t="shared" si="878"/>
        <v>0</v>
      </c>
      <c r="I3743" s="116">
        <v>0</v>
      </c>
      <c r="J3743" s="116">
        <v>0</v>
      </c>
      <c r="K3743" s="116">
        <v>0</v>
      </c>
      <c r="L3743" s="116">
        <v>0</v>
      </c>
      <c r="M3743" s="22">
        <f t="shared" si="879"/>
        <v>0</v>
      </c>
      <c r="N3743" s="116">
        <v>0</v>
      </c>
      <c r="O3743" s="116">
        <v>0</v>
      </c>
      <c r="P3743" s="116">
        <v>0</v>
      </c>
      <c r="Q3743" s="116">
        <v>0</v>
      </c>
      <c r="R3743" s="22">
        <f t="shared" si="880"/>
        <v>0</v>
      </c>
      <c r="S3743" s="116">
        <v>0</v>
      </c>
      <c r="T3743" s="116">
        <v>0</v>
      </c>
      <c r="U3743" s="116">
        <v>0</v>
      </c>
      <c r="V3743" s="116">
        <v>0</v>
      </c>
      <c r="W3743" s="22">
        <f t="shared" si="881"/>
        <v>0</v>
      </c>
      <c r="X3743" s="22">
        <f t="shared" si="882"/>
        <v>0</v>
      </c>
      <c r="Y3743" s="22">
        <f ca="1">OFFSET('Cost Study'!$B$7,'Operations Support'!$C3743,'Operations Support'!$B3743)*$H3743</f>
        <v>0</v>
      </c>
      <c r="Z3743" s="23">
        <f ca="1">Y3743*'Cost Study'!$B$31</f>
        <v>0</v>
      </c>
      <c r="AA3743" s="23">
        <f ca="1">IF(A3743=10298,1.51,1)*IF($B3743&lt;3,$D3743*'Cost Study'!$B$32*OFFSET('Cost Study'!$B$7,'Operations Support'!$C3743,'Operations Support'!$B3743),0)</f>
        <v>0</v>
      </c>
      <c r="AB3743" s="24">
        <f ca="1">AA3743*'Cost Study'!$B$31</f>
        <v>0</v>
      </c>
      <c r="AC3743" s="23">
        <f ca="1">Y3743*'Cost Study'!$B$31</f>
        <v>0</v>
      </c>
      <c r="AD3743" s="24">
        <f ca="1">AA3743*'Cost Study'!$B$31</f>
        <v>0</v>
      </c>
      <c r="AE3743" s="377">
        <f t="shared" ca="1" si="883"/>
        <v>0</v>
      </c>
      <c r="AF3743" s="377">
        <f t="shared" ca="1" si="884"/>
        <v>0</v>
      </c>
      <c r="AH3743" s="688">
        <f>IFERROR($H3743/SUMIF($A:$A,$A3743,$H:$H)*SUMIF(Summary!$A$110:$A$186,$A3743,Summary!$P$110:$P$186),0)</f>
        <v>0</v>
      </c>
      <c r="AI3743" s="689">
        <f t="shared" ca="1" si="870"/>
        <v>0</v>
      </c>
      <c r="AJ3743" s="688">
        <f>IFERROR(H3743/SUMIF(A:A,A3743,H:H)*SUMIF(Summary!$A$110:$A$186,'Operations Support'!A3743,Summary!$Q$110:$Q$186),0)</f>
        <v>0</v>
      </c>
      <c r="AK3743" s="688">
        <f t="shared" ca="1" si="871"/>
        <v>0</v>
      </c>
      <c r="AM3743" s="688">
        <f>IFERROR($H3743/SUMIF($A:$A,$A3743,$H:$H)*SUMIF(Summary!$A$230:$A$266,$A3743,Summary!$P$230:$P$266),0)</f>
        <v>0</v>
      </c>
      <c r="AN3743" s="688">
        <f>IFERROR($H3743/SUMIF($A:$A,$A3743,$H:$H)*(SUMIF(Summary!$A$230:$A$266,$A3743,Summary!$L$230:$L$266)+SUMIF(Summary!$A$281:$A$317,$A3743,Summary!$L$281:$L$317))-AM3743,0)</f>
        <v>0</v>
      </c>
      <c r="AO3743" s="688">
        <f>IFERROR($H3743/SUMIF($A:$A,$A3743,$H:$H)*SUMIF(Summary!$A$230:$A$266,$A3743,Summary!$Q$230:$Q$266),0)</f>
        <v>0</v>
      </c>
      <c r="AP3743" s="688">
        <f>IFERROR($H3743/SUMIF($A:$A,$A3743,$H:$H)*(SUMIF(Summary!$A$230:$A$266,$A3743,Summary!$L$230:$L$266)+SUMIF(Summary!$A$281:$A$317,$A3743,Summary!$L$281:$L$317))-AO3743,0)</f>
        <v>0</v>
      </c>
      <c r="AQ3743" s="306"/>
      <c r="AR3743" s="688">
        <f t="shared" ca="1" si="872"/>
        <v>0</v>
      </c>
      <c r="AS3743" s="688">
        <f t="shared" ca="1" si="873"/>
        <v>0</v>
      </c>
    </row>
    <row r="3744" spans="1:45" x14ac:dyDescent="0.2">
      <c r="A3744" s="423">
        <v>42421</v>
      </c>
      <c r="B3744" s="424">
        <v>4</v>
      </c>
      <c r="C3744" s="425" t="s">
        <v>301</v>
      </c>
      <c r="D3744" s="422">
        <f t="shared" si="874"/>
        <v>0</v>
      </c>
      <c r="E3744" s="422">
        <f t="shared" si="875"/>
        <v>0</v>
      </c>
      <c r="F3744" s="422">
        <f t="shared" si="876"/>
        <v>0</v>
      </c>
      <c r="G3744" s="422">
        <f t="shared" si="877"/>
        <v>0</v>
      </c>
      <c r="H3744" s="22">
        <f t="shared" si="878"/>
        <v>0</v>
      </c>
      <c r="I3744" s="116">
        <v>0</v>
      </c>
      <c r="J3744" s="116">
        <v>0</v>
      </c>
      <c r="K3744" s="116">
        <v>0</v>
      </c>
      <c r="L3744" s="116">
        <v>0</v>
      </c>
      <c r="M3744" s="22">
        <f t="shared" si="879"/>
        <v>0</v>
      </c>
      <c r="N3744" s="116">
        <v>0</v>
      </c>
      <c r="O3744" s="116">
        <v>0</v>
      </c>
      <c r="P3744" s="116">
        <v>0</v>
      </c>
      <c r="Q3744" s="116">
        <v>0</v>
      </c>
      <c r="R3744" s="22">
        <f t="shared" si="880"/>
        <v>0</v>
      </c>
      <c r="S3744" s="116">
        <v>0</v>
      </c>
      <c r="T3744" s="116">
        <v>0</v>
      </c>
      <c r="U3744" s="116">
        <v>0</v>
      </c>
      <c r="V3744" s="116">
        <v>0</v>
      </c>
      <c r="W3744" s="22">
        <f t="shared" si="881"/>
        <v>0</v>
      </c>
      <c r="X3744" s="22">
        <f t="shared" si="882"/>
        <v>0</v>
      </c>
      <c r="Y3744" s="22">
        <f ca="1">OFFSET('Cost Study'!$B$7,'Operations Support'!$C3744,'Operations Support'!$B3744)*$H3744</f>
        <v>0</v>
      </c>
      <c r="Z3744" s="23">
        <f ca="1">Y3744*'Cost Study'!$B$31</f>
        <v>0</v>
      </c>
      <c r="AA3744" s="23">
        <f ca="1">IF(A3744=10298,1.51,1)*IF($B3744&lt;3,$D3744*'Cost Study'!$B$32*OFFSET('Cost Study'!$B$7,'Operations Support'!$C3744,'Operations Support'!$B3744),0)</f>
        <v>0</v>
      </c>
      <c r="AB3744" s="24">
        <f ca="1">AA3744*'Cost Study'!$B$31</f>
        <v>0</v>
      </c>
      <c r="AC3744" s="23">
        <f ca="1">Y3744*'Cost Study'!$B$31</f>
        <v>0</v>
      </c>
      <c r="AD3744" s="24">
        <f ca="1">AA3744*'Cost Study'!$B$31</f>
        <v>0</v>
      </c>
      <c r="AE3744" s="377">
        <f t="shared" ca="1" si="883"/>
        <v>0</v>
      </c>
      <c r="AF3744" s="377">
        <f t="shared" ca="1" si="884"/>
        <v>0</v>
      </c>
      <c r="AH3744" s="688">
        <f>IFERROR($H3744/SUMIF($A:$A,$A3744,$H:$H)*SUMIF(Summary!$A$110:$A$186,$A3744,Summary!$P$110:$P$186),0)</f>
        <v>0</v>
      </c>
      <c r="AI3744" s="689">
        <f t="shared" ca="1" si="870"/>
        <v>0</v>
      </c>
      <c r="AJ3744" s="688">
        <f>IFERROR(H3744/SUMIF(A:A,A3744,H:H)*SUMIF(Summary!$A$110:$A$186,'Operations Support'!A3744,Summary!$Q$110:$Q$186),0)</f>
        <v>0</v>
      </c>
      <c r="AK3744" s="688">
        <f t="shared" ca="1" si="871"/>
        <v>0</v>
      </c>
      <c r="AM3744" s="688">
        <f>IFERROR($H3744/SUMIF($A:$A,$A3744,$H:$H)*SUMIF(Summary!$A$230:$A$266,$A3744,Summary!$P$230:$P$266),0)</f>
        <v>0</v>
      </c>
      <c r="AN3744" s="688">
        <f>IFERROR($H3744/SUMIF($A:$A,$A3744,$H:$H)*(SUMIF(Summary!$A$230:$A$266,$A3744,Summary!$L$230:$L$266)+SUMIF(Summary!$A$281:$A$317,$A3744,Summary!$L$281:$L$317))-AM3744,0)</f>
        <v>0</v>
      </c>
      <c r="AO3744" s="688">
        <f>IFERROR($H3744/SUMIF($A:$A,$A3744,$H:$H)*SUMIF(Summary!$A$230:$A$266,$A3744,Summary!$Q$230:$Q$266),0)</f>
        <v>0</v>
      </c>
      <c r="AP3744" s="688">
        <f>IFERROR($H3744/SUMIF($A:$A,$A3744,$H:$H)*(SUMIF(Summary!$A$230:$A$266,$A3744,Summary!$L$230:$L$266)+SUMIF(Summary!$A$281:$A$317,$A3744,Summary!$L$281:$L$317))-AO3744,0)</f>
        <v>0</v>
      </c>
      <c r="AQ3744" s="306"/>
      <c r="AR3744" s="688">
        <f t="shared" ca="1" si="872"/>
        <v>0</v>
      </c>
      <c r="AS3744" s="688">
        <f t="shared" ca="1" si="873"/>
        <v>0</v>
      </c>
    </row>
    <row r="3745" spans="1:45" x14ac:dyDescent="0.2">
      <c r="A3745" s="423">
        <v>42421</v>
      </c>
      <c r="B3745" s="424">
        <v>4</v>
      </c>
      <c r="C3745" s="425" t="s">
        <v>302</v>
      </c>
      <c r="D3745" s="422">
        <f t="shared" si="874"/>
        <v>0</v>
      </c>
      <c r="E3745" s="422">
        <f t="shared" si="875"/>
        <v>0</v>
      </c>
      <c r="F3745" s="422">
        <f t="shared" si="876"/>
        <v>0</v>
      </c>
      <c r="G3745" s="422">
        <f t="shared" si="877"/>
        <v>0</v>
      </c>
      <c r="H3745" s="22">
        <f t="shared" si="878"/>
        <v>0</v>
      </c>
      <c r="I3745" s="116">
        <v>0</v>
      </c>
      <c r="J3745" s="116">
        <v>0</v>
      </c>
      <c r="K3745" s="116">
        <v>0</v>
      </c>
      <c r="L3745" s="116">
        <v>0</v>
      </c>
      <c r="M3745" s="22">
        <f t="shared" si="879"/>
        <v>0</v>
      </c>
      <c r="N3745" s="116">
        <v>0</v>
      </c>
      <c r="O3745" s="116">
        <v>0</v>
      </c>
      <c r="P3745" s="116">
        <v>0</v>
      </c>
      <c r="Q3745" s="116">
        <v>0</v>
      </c>
      <c r="R3745" s="22">
        <f t="shared" si="880"/>
        <v>0</v>
      </c>
      <c r="S3745" s="116">
        <v>0</v>
      </c>
      <c r="T3745" s="116">
        <v>0</v>
      </c>
      <c r="U3745" s="116">
        <v>0</v>
      </c>
      <c r="V3745" s="116">
        <v>0</v>
      </c>
      <c r="W3745" s="22">
        <f t="shared" si="881"/>
        <v>0</v>
      </c>
      <c r="X3745" s="22">
        <f t="shared" si="882"/>
        <v>0</v>
      </c>
      <c r="Y3745" s="22">
        <f ca="1">OFFSET('Cost Study'!$B$7,'Operations Support'!$C3745,'Operations Support'!$B3745)*$H3745</f>
        <v>0</v>
      </c>
      <c r="Z3745" s="23">
        <f ca="1">Y3745*'Cost Study'!$B$31</f>
        <v>0</v>
      </c>
      <c r="AA3745" s="23">
        <f ca="1">IF(A3745=10298,1.51,1)*IF($B3745&lt;3,$D3745*'Cost Study'!$B$32*OFFSET('Cost Study'!$B$7,'Operations Support'!$C3745,'Operations Support'!$B3745),0)</f>
        <v>0</v>
      </c>
      <c r="AB3745" s="24">
        <f ca="1">AA3745*'Cost Study'!$B$31</f>
        <v>0</v>
      </c>
      <c r="AC3745" s="23">
        <f ca="1">Y3745*'Cost Study'!$B$31</f>
        <v>0</v>
      </c>
      <c r="AD3745" s="24">
        <f ca="1">AA3745*'Cost Study'!$B$31</f>
        <v>0</v>
      </c>
      <c r="AE3745" s="377">
        <f t="shared" ca="1" si="883"/>
        <v>0</v>
      </c>
      <c r="AF3745" s="377">
        <f t="shared" ca="1" si="884"/>
        <v>0</v>
      </c>
      <c r="AH3745" s="688">
        <f>IFERROR($H3745/SUMIF($A:$A,$A3745,$H:$H)*SUMIF(Summary!$A$110:$A$186,$A3745,Summary!$P$110:$P$186),0)</f>
        <v>0</v>
      </c>
      <c r="AI3745" s="689">
        <f t="shared" ca="1" si="870"/>
        <v>0</v>
      </c>
      <c r="AJ3745" s="688">
        <f>IFERROR(H3745/SUMIF(A:A,A3745,H:H)*SUMIF(Summary!$A$110:$A$186,'Operations Support'!A3745,Summary!$Q$110:$Q$186),0)</f>
        <v>0</v>
      </c>
      <c r="AK3745" s="688">
        <f t="shared" ca="1" si="871"/>
        <v>0</v>
      </c>
      <c r="AM3745" s="688">
        <f>IFERROR($H3745/SUMIF($A:$A,$A3745,$H:$H)*SUMIF(Summary!$A$230:$A$266,$A3745,Summary!$P$230:$P$266),0)</f>
        <v>0</v>
      </c>
      <c r="AN3745" s="688">
        <f>IFERROR($H3745/SUMIF($A:$A,$A3745,$H:$H)*(SUMIF(Summary!$A$230:$A$266,$A3745,Summary!$L$230:$L$266)+SUMIF(Summary!$A$281:$A$317,$A3745,Summary!$L$281:$L$317))-AM3745,0)</f>
        <v>0</v>
      </c>
      <c r="AO3745" s="688">
        <f>IFERROR($H3745/SUMIF($A:$A,$A3745,$H:$H)*SUMIF(Summary!$A$230:$A$266,$A3745,Summary!$Q$230:$Q$266),0)</f>
        <v>0</v>
      </c>
      <c r="AP3745" s="688">
        <f>IFERROR($H3745/SUMIF($A:$A,$A3745,$H:$H)*(SUMIF(Summary!$A$230:$A$266,$A3745,Summary!$L$230:$L$266)+SUMIF(Summary!$A$281:$A$317,$A3745,Summary!$L$281:$L$317))-AO3745,0)</f>
        <v>0</v>
      </c>
      <c r="AQ3745" s="306"/>
      <c r="AR3745" s="688">
        <f t="shared" ca="1" si="872"/>
        <v>0</v>
      </c>
      <c r="AS3745" s="688">
        <f t="shared" ca="1" si="873"/>
        <v>0</v>
      </c>
    </row>
    <row r="3746" spans="1:45" x14ac:dyDescent="0.2">
      <c r="A3746" s="423">
        <v>42421</v>
      </c>
      <c r="B3746" s="424">
        <v>4</v>
      </c>
      <c r="C3746" s="425" t="s">
        <v>303</v>
      </c>
      <c r="D3746" s="422">
        <f t="shared" si="874"/>
        <v>0</v>
      </c>
      <c r="E3746" s="422">
        <f t="shared" si="875"/>
        <v>0</v>
      </c>
      <c r="F3746" s="422">
        <f t="shared" si="876"/>
        <v>0</v>
      </c>
      <c r="G3746" s="422">
        <f t="shared" si="877"/>
        <v>0</v>
      </c>
      <c r="H3746" s="22">
        <f t="shared" si="878"/>
        <v>0</v>
      </c>
      <c r="I3746" s="116">
        <v>0</v>
      </c>
      <c r="J3746" s="116">
        <v>0</v>
      </c>
      <c r="K3746" s="116">
        <v>0</v>
      </c>
      <c r="L3746" s="116">
        <v>0</v>
      </c>
      <c r="M3746" s="22">
        <f t="shared" si="879"/>
        <v>0</v>
      </c>
      <c r="N3746" s="116">
        <v>0</v>
      </c>
      <c r="O3746" s="116">
        <v>0</v>
      </c>
      <c r="P3746" s="116">
        <v>0</v>
      </c>
      <c r="Q3746" s="116">
        <v>0</v>
      </c>
      <c r="R3746" s="22">
        <f t="shared" si="880"/>
        <v>0</v>
      </c>
      <c r="S3746" s="116">
        <v>0</v>
      </c>
      <c r="T3746" s="116">
        <v>0</v>
      </c>
      <c r="U3746" s="116">
        <v>0</v>
      </c>
      <c r="V3746" s="116">
        <v>0</v>
      </c>
      <c r="W3746" s="22">
        <f t="shared" si="881"/>
        <v>0</v>
      </c>
      <c r="X3746" s="22">
        <f t="shared" si="882"/>
        <v>0</v>
      </c>
      <c r="Y3746" s="22">
        <f ca="1">OFFSET('Cost Study'!$B$7,'Operations Support'!$C3746,'Operations Support'!$B3746)*$H3746</f>
        <v>0</v>
      </c>
      <c r="Z3746" s="23">
        <f ca="1">Y3746*'Cost Study'!$B$31</f>
        <v>0</v>
      </c>
      <c r="AA3746" s="23">
        <f ca="1">IF(A3746=10298,1.51,1)*IF($B3746&lt;3,$D3746*'Cost Study'!$B$32*OFFSET('Cost Study'!$B$7,'Operations Support'!$C3746,'Operations Support'!$B3746),0)</f>
        <v>0</v>
      </c>
      <c r="AB3746" s="24">
        <f ca="1">AA3746*'Cost Study'!$B$31</f>
        <v>0</v>
      </c>
      <c r="AC3746" s="23">
        <f ca="1">Y3746*'Cost Study'!$B$31</f>
        <v>0</v>
      </c>
      <c r="AD3746" s="24">
        <f ca="1">AA3746*'Cost Study'!$B$31</f>
        <v>0</v>
      </c>
      <c r="AE3746" s="377">
        <f t="shared" ca="1" si="883"/>
        <v>0</v>
      </c>
      <c r="AF3746" s="377">
        <f t="shared" ca="1" si="884"/>
        <v>0</v>
      </c>
      <c r="AH3746" s="688">
        <f>IFERROR($H3746/SUMIF($A:$A,$A3746,$H:$H)*SUMIF(Summary!$A$110:$A$186,$A3746,Summary!$P$110:$P$186),0)</f>
        <v>0</v>
      </c>
      <c r="AI3746" s="689">
        <f t="shared" ca="1" si="870"/>
        <v>0</v>
      </c>
      <c r="AJ3746" s="688">
        <f>IFERROR(H3746/SUMIF(A:A,A3746,H:H)*SUMIF(Summary!$A$110:$A$186,'Operations Support'!A3746,Summary!$Q$110:$Q$186),0)</f>
        <v>0</v>
      </c>
      <c r="AK3746" s="688">
        <f t="shared" ca="1" si="871"/>
        <v>0</v>
      </c>
      <c r="AM3746" s="688">
        <f>IFERROR($H3746/SUMIF($A:$A,$A3746,$H:$H)*SUMIF(Summary!$A$230:$A$266,$A3746,Summary!$P$230:$P$266),0)</f>
        <v>0</v>
      </c>
      <c r="AN3746" s="688">
        <f>IFERROR($H3746/SUMIF($A:$A,$A3746,$H:$H)*(SUMIF(Summary!$A$230:$A$266,$A3746,Summary!$L$230:$L$266)+SUMIF(Summary!$A$281:$A$317,$A3746,Summary!$L$281:$L$317))-AM3746,0)</f>
        <v>0</v>
      </c>
      <c r="AO3746" s="688">
        <f>IFERROR($H3746/SUMIF($A:$A,$A3746,$H:$H)*SUMIF(Summary!$A$230:$A$266,$A3746,Summary!$Q$230:$Q$266),0)</f>
        <v>0</v>
      </c>
      <c r="AP3746" s="688">
        <f>IFERROR($H3746/SUMIF($A:$A,$A3746,$H:$H)*(SUMIF(Summary!$A$230:$A$266,$A3746,Summary!$L$230:$L$266)+SUMIF(Summary!$A$281:$A$317,$A3746,Summary!$L$281:$L$317))-AO3746,0)</f>
        <v>0</v>
      </c>
      <c r="AQ3746" s="306"/>
      <c r="AR3746" s="688">
        <f t="shared" ca="1" si="872"/>
        <v>0</v>
      </c>
      <c r="AS3746" s="688">
        <f t="shared" ca="1" si="873"/>
        <v>0</v>
      </c>
    </row>
    <row r="3747" spans="1:45" x14ac:dyDescent="0.2">
      <c r="A3747" s="423">
        <v>42421</v>
      </c>
      <c r="B3747" s="424">
        <v>4</v>
      </c>
      <c r="C3747" s="425" t="s">
        <v>304</v>
      </c>
      <c r="D3747" s="422">
        <f t="shared" si="874"/>
        <v>0</v>
      </c>
      <c r="E3747" s="422">
        <f t="shared" si="875"/>
        <v>0</v>
      </c>
      <c r="F3747" s="422">
        <f t="shared" si="876"/>
        <v>0</v>
      </c>
      <c r="G3747" s="422">
        <f t="shared" si="877"/>
        <v>0</v>
      </c>
      <c r="H3747" s="22">
        <f t="shared" si="878"/>
        <v>0</v>
      </c>
      <c r="I3747" s="116">
        <v>0</v>
      </c>
      <c r="J3747" s="116">
        <v>0</v>
      </c>
      <c r="K3747" s="116">
        <v>0</v>
      </c>
      <c r="L3747" s="116">
        <v>0</v>
      </c>
      <c r="M3747" s="22">
        <f t="shared" si="879"/>
        <v>0</v>
      </c>
      <c r="N3747" s="116">
        <v>0</v>
      </c>
      <c r="O3747" s="116">
        <v>0</v>
      </c>
      <c r="P3747" s="116">
        <v>0</v>
      </c>
      <c r="Q3747" s="116">
        <v>0</v>
      </c>
      <c r="R3747" s="22">
        <f t="shared" si="880"/>
        <v>0</v>
      </c>
      <c r="S3747" s="116">
        <v>0</v>
      </c>
      <c r="T3747" s="116">
        <v>0</v>
      </c>
      <c r="U3747" s="116">
        <v>0</v>
      </c>
      <c r="V3747" s="116">
        <v>0</v>
      </c>
      <c r="W3747" s="22">
        <f t="shared" si="881"/>
        <v>0</v>
      </c>
      <c r="X3747" s="22">
        <f t="shared" si="882"/>
        <v>0</v>
      </c>
      <c r="Y3747" s="22">
        <f ca="1">OFFSET('Cost Study'!$B$7,'Operations Support'!$C3747,'Operations Support'!$B3747)*$H3747</f>
        <v>0</v>
      </c>
      <c r="Z3747" s="23">
        <f ca="1">Y3747*'Cost Study'!$B$31</f>
        <v>0</v>
      </c>
      <c r="AA3747" s="23">
        <f ca="1">IF(A3747=10298,1.51,1)*IF($B3747&lt;3,$D3747*'Cost Study'!$B$32*OFFSET('Cost Study'!$B$7,'Operations Support'!$C3747,'Operations Support'!$B3747),0)</f>
        <v>0</v>
      </c>
      <c r="AB3747" s="24">
        <f ca="1">AA3747*'Cost Study'!$B$31</f>
        <v>0</v>
      </c>
      <c r="AC3747" s="23">
        <f ca="1">Y3747*'Cost Study'!$B$31</f>
        <v>0</v>
      </c>
      <c r="AD3747" s="24">
        <f ca="1">AA3747*'Cost Study'!$B$31</f>
        <v>0</v>
      </c>
      <c r="AE3747" s="377">
        <f t="shared" ca="1" si="883"/>
        <v>0</v>
      </c>
      <c r="AF3747" s="377">
        <f t="shared" ca="1" si="884"/>
        <v>0</v>
      </c>
      <c r="AH3747" s="688">
        <f>IFERROR($H3747/SUMIF($A:$A,$A3747,$H:$H)*SUMIF(Summary!$A$110:$A$186,$A3747,Summary!$P$110:$P$186),0)</f>
        <v>0</v>
      </c>
      <c r="AI3747" s="689">
        <f t="shared" ca="1" si="870"/>
        <v>0</v>
      </c>
      <c r="AJ3747" s="688">
        <f>IFERROR(H3747/SUMIF(A:A,A3747,H:H)*SUMIF(Summary!$A$110:$A$186,'Operations Support'!A3747,Summary!$Q$110:$Q$186),0)</f>
        <v>0</v>
      </c>
      <c r="AK3747" s="688">
        <f t="shared" ca="1" si="871"/>
        <v>0</v>
      </c>
      <c r="AM3747" s="688">
        <f>IFERROR($H3747/SUMIF($A:$A,$A3747,$H:$H)*SUMIF(Summary!$A$230:$A$266,$A3747,Summary!$P$230:$P$266),0)</f>
        <v>0</v>
      </c>
      <c r="AN3747" s="688">
        <f>IFERROR($H3747/SUMIF($A:$A,$A3747,$H:$H)*(SUMIF(Summary!$A$230:$A$266,$A3747,Summary!$L$230:$L$266)+SUMIF(Summary!$A$281:$A$317,$A3747,Summary!$L$281:$L$317))-AM3747,0)</f>
        <v>0</v>
      </c>
      <c r="AO3747" s="688">
        <f>IFERROR($H3747/SUMIF($A:$A,$A3747,$H:$H)*SUMIF(Summary!$A$230:$A$266,$A3747,Summary!$Q$230:$Q$266),0)</f>
        <v>0</v>
      </c>
      <c r="AP3747" s="688">
        <f>IFERROR($H3747/SUMIF($A:$A,$A3747,$H:$H)*(SUMIF(Summary!$A$230:$A$266,$A3747,Summary!$L$230:$L$266)+SUMIF(Summary!$A$281:$A$317,$A3747,Summary!$L$281:$L$317))-AO3747,0)</f>
        <v>0</v>
      </c>
      <c r="AQ3747" s="306"/>
      <c r="AR3747" s="688">
        <f t="shared" ca="1" si="872"/>
        <v>0</v>
      </c>
      <c r="AS3747" s="688">
        <f t="shared" ca="1" si="873"/>
        <v>0</v>
      </c>
    </row>
    <row r="3748" spans="1:45" x14ac:dyDescent="0.2">
      <c r="A3748" s="423">
        <v>42421</v>
      </c>
      <c r="B3748" s="424">
        <v>4</v>
      </c>
      <c r="C3748" s="425" t="s">
        <v>305</v>
      </c>
      <c r="D3748" s="422">
        <f t="shared" si="874"/>
        <v>0</v>
      </c>
      <c r="E3748" s="422">
        <f t="shared" si="875"/>
        <v>0</v>
      </c>
      <c r="F3748" s="422">
        <f t="shared" si="876"/>
        <v>0</v>
      </c>
      <c r="G3748" s="422">
        <f t="shared" si="877"/>
        <v>0</v>
      </c>
      <c r="H3748" s="22">
        <f t="shared" si="878"/>
        <v>0</v>
      </c>
      <c r="I3748" s="116">
        <v>0</v>
      </c>
      <c r="J3748" s="116">
        <v>0</v>
      </c>
      <c r="K3748" s="116">
        <v>0</v>
      </c>
      <c r="L3748" s="116">
        <v>0</v>
      </c>
      <c r="M3748" s="22">
        <f t="shared" si="879"/>
        <v>0</v>
      </c>
      <c r="N3748" s="116">
        <v>0</v>
      </c>
      <c r="O3748" s="116">
        <v>0</v>
      </c>
      <c r="P3748" s="116">
        <v>0</v>
      </c>
      <c r="Q3748" s="116">
        <v>0</v>
      </c>
      <c r="R3748" s="22">
        <f t="shared" si="880"/>
        <v>0</v>
      </c>
      <c r="S3748" s="116">
        <v>0</v>
      </c>
      <c r="T3748" s="116">
        <v>0</v>
      </c>
      <c r="U3748" s="116">
        <v>0</v>
      </c>
      <c r="V3748" s="116">
        <v>0</v>
      </c>
      <c r="W3748" s="22">
        <f t="shared" si="881"/>
        <v>0</v>
      </c>
      <c r="X3748" s="22">
        <f t="shared" si="882"/>
        <v>0</v>
      </c>
      <c r="Y3748" s="22">
        <f ca="1">OFFSET('Cost Study'!$B$7,'Operations Support'!$C3748,'Operations Support'!$B3748)*$H3748</f>
        <v>0</v>
      </c>
      <c r="Z3748" s="23">
        <f ca="1">Y3748*'Cost Study'!$B$31</f>
        <v>0</v>
      </c>
      <c r="AA3748" s="23">
        <f ca="1">IF(A3748=10298,1.51,1)*IF($B3748&lt;3,$D3748*'Cost Study'!$B$32*OFFSET('Cost Study'!$B$7,'Operations Support'!$C3748,'Operations Support'!$B3748),0)</f>
        <v>0</v>
      </c>
      <c r="AB3748" s="24">
        <f ca="1">AA3748*'Cost Study'!$B$31</f>
        <v>0</v>
      </c>
      <c r="AC3748" s="23">
        <f ca="1">Y3748*'Cost Study'!$B$31</f>
        <v>0</v>
      </c>
      <c r="AD3748" s="24">
        <f ca="1">AA3748*'Cost Study'!$B$31</f>
        <v>0</v>
      </c>
      <c r="AE3748" s="377">
        <f t="shared" ca="1" si="883"/>
        <v>0</v>
      </c>
      <c r="AF3748" s="377">
        <f t="shared" ca="1" si="884"/>
        <v>0</v>
      </c>
      <c r="AH3748" s="688">
        <f>IFERROR($H3748/SUMIF($A:$A,$A3748,$H:$H)*SUMIF(Summary!$A$110:$A$186,$A3748,Summary!$P$110:$P$186),0)</f>
        <v>0</v>
      </c>
      <c r="AI3748" s="689">
        <f t="shared" ca="1" si="870"/>
        <v>0</v>
      </c>
      <c r="AJ3748" s="688">
        <f>IFERROR(H3748/SUMIF(A:A,A3748,H:H)*SUMIF(Summary!$A$110:$A$186,'Operations Support'!A3748,Summary!$Q$110:$Q$186),0)</f>
        <v>0</v>
      </c>
      <c r="AK3748" s="688">
        <f t="shared" ca="1" si="871"/>
        <v>0</v>
      </c>
      <c r="AM3748" s="688">
        <f>IFERROR($H3748/SUMIF($A:$A,$A3748,$H:$H)*SUMIF(Summary!$A$230:$A$266,$A3748,Summary!$P$230:$P$266),0)</f>
        <v>0</v>
      </c>
      <c r="AN3748" s="688">
        <f>IFERROR($H3748/SUMIF($A:$A,$A3748,$H:$H)*(SUMIF(Summary!$A$230:$A$266,$A3748,Summary!$L$230:$L$266)+SUMIF(Summary!$A$281:$A$317,$A3748,Summary!$L$281:$L$317))-AM3748,0)</f>
        <v>0</v>
      </c>
      <c r="AO3748" s="688">
        <f>IFERROR($H3748/SUMIF($A:$A,$A3748,$H:$H)*SUMIF(Summary!$A$230:$A$266,$A3748,Summary!$Q$230:$Q$266),0)</f>
        <v>0</v>
      </c>
      <c r="AP3748" s="688">
        <f>IFERROR($H3748/SUMIF($A:$A,$A3748,$H:$H)*(SUMIF(Summary!$A$230:$A$266,$A3748,Summary!$L$230:$L$266)+SUMIF(Summary!$A$281:$A$317,$A3748,Summary!$L$281:$L$317))-AO3748,0)</f>
        <v>0</v>
      </c>
      <c r="AQ3748" s="306"/>
      <c r="AR3748" s="688">
        <f t="shared" ca="1" si="872"/>
        <v>0</v>
      </c>
      <c r="AS3748" s="688">
        <f t="shared" ca="1" si="873"/>
        <v>0</v>
      </c>
    </row>
    <row r="3749" spans="1:45" x14ac:dyDescent="0.2">
      <c r="A3749" s="423">
        <v>42421</v>
      </c>
      <c r="B3749" s="424">
        <v>4</v>
      </c>
      <c r="C3749" s="425" t="s">
        <v>306</v>
      </c>
      <c r="D3749" s="422">
        <f t="shared" si="874"/>
        <v>0</v>
      </c>
      <c r="E3749" s="422">
        <f t="shared" si="875"/>
        <v>0</v>
      </c>
      <c r="F3749" s="422">
        <f t="shared" si="876"/>
        <v>0</v>
      </c>
      <c r="G3749" s="422">
        <f t="shared" si="877"/>
        <v>0</v>
      </c>
      <c r="H3749" s="22">
        <f t="shared" si="878"/>
        <v>0</v>
      </c>
      <c r="I3749" s="116">
        <v>0</v>
      </c>
      <c r="J3749" s="116">
        <v>0</v>
      </c>
      <c r="K3749" s="116">
        <v>0</v>
      </c>
      <c r="L3749" s="116">
        <v>0</v>
      </c>
      <c r="M3749" s="22">
        <f t="shared" si="879"/>
        <v>0</v>
      </c>
      <c r="N3749" s="116">
        <v>0</v>
      </c>
      <c r="O3749" s="116">
        <v>0</v>
      </c>
      <c r="P3749" s="116">
        <v>0</v>
      </c>
      <c r="Q3749" s="116">
        <v>0</v>
      </c>
      <c r="R3749" s="22">
        <f t="shared" si="880"/>
        <v>0</v>
      </c>
      <c r="S3749" s="116">
        <v>0</v>
      </c>
      <c r="T3749" s="116">
        <v>0</v>
      </c>
      <c r="U3749" s="116">
        <v>0</v>
      </c>
      <c r="V3749" s="116">
        <v>0</v>
      </c>
      <c r="W3749" s="22">
        <f t="shared" si="881"/>
        <v>0</v>
      </c>
      <c r="X3749" s="22">
        <f t="shared" si="882"/>
        <v>0</v>
      </c>
      <c r="Y3749" s="22">
        <f ca="1">OFFSET('Cost Study'!$B$7,'Operations Support'!$C3749,'Operations Support'!$B3749)*$H3749</f>
        <v>0</v>
      </c>
      <c r="Z3749" s="23">
        <f ca="1">Y3749*'Cost Study'!$B$31</f>
        <v>0</v>
      </c>
      <c r="AA3749" s="23">
        <f ca="1">IF(A3749=10298,1.51,1)*IF($B3749&lt;3,$D3749*'Cost Study'!$B$32*OFFSET('Cost Study'!$B$7,'Operations Support'!$C3749,'Operations Support'!$B3749),0)</f>
        <v>0</v>
      </c>
      <c r="AB3749" s="24">
        <f ca="1">AA3749*'Cost Study'!$B$31</f>
        <v>0</v>
      </c>
      <c r="AC3749" s="23">
        <f ca="1">Y3749*'Cost Study'!$B$31</f>
        <v>0</v>
      </c>
      <c r="AD3749" s="24">
        <f ca="1">AA3749*'Cost Study'!$B$31</f>
        <v>0</v>
      </c>
      <c r="AE3749" s="377">
        <f t="shared" ca="1" si="883"/>
        <v>0</v>
      </c>
      <c r="AF3749" s="377">
        <f t="shared" ca="1" si="884"/>
        <v>0</v>
      </c>
      <c r="AH3749" s="688">
        <f>IFERROR($H3749/SUMIF($A:$A,$A3749,$H:$H)*SUMIF(Summary!$A$110:$A$186,$A3749,Summary!$P$110:$P$186),0)</f>
        <v>0</v>
      </c>
      <c r="AI3749" s="689">
        <f t="shared" ca="1" si="870"/>
        <v>0</v>
      </c>
      <c r="AJ3749" s="688">
        <f>IFERROR(H3749/SUMIF(A:A,A3749,H:H)*SUMIF(Summary!$A$110:$A$186,'Operations Support'!A3749,Summary!$Q$110:$Q$186),0)</f>
        <v>0</v>
      </c>
      <c r="AK3749" s="688">
        <f t="shared" ca="1" si="871"/>
        <v>0</v>
      </c>
      <c r="AM3749" s="688">
        <f>IFERROR($H3749/SUMIF($A:$A,$A3749,$H:$H)*SUMIF(Summary!$A$230:$A$266,$A3749,Summary!$P$230:$P$266),0)</f>
        <v>0</v>
      </c>
      <c r="AN3749" s="688">
        <f>IFERROR($H3749/SUMIF($A:$A,$A3749,$H:$H)*(SUMIF(Summary!$A$230:$A$266,$A3749,Summary!$L$230:$L$266)+SUMIF(Summary!$A$281:$A$317,$A3749,Summary!$L$281:$L$317))-AM3749,0)</f>
        <v>0</v>
      </c>
      <c r="AO3749" s="688">
        <f>IFERROR($H3749/SUMIF($A:$A,$A3749,$H:$H)*SUMIF(Summary!$A$230:$A$266,$A3749,Summary!$Q$230:$Q$266),0)</f>
        <v>0</v>
      </c>
      <c r="AP3749" s="688">
        <f>IFERROR($H3749/SUMIF($A:$A,$A3749,$H:$H)*(SUMIF(Summary!$A$230:$A$266,$A3749,Summary!$L$230:$L$266)+SUMIF(Summary!$A$281:$A$317,$A3749,Summary!$L$281:$L$317))-AO3749,0)</f>
        <v>0</v>
      </c>
      <c r="AQ3749" s="306"/>
      <c r="AR3749" s="688">
        <f t="shared" ca="1" si="872"/>
        <v>0</v>
      </c>
      <c r="AS3749" s="688">
        <f t="shared" ca="1" si="873"/>
        <v>0</v>
      </c>
    </row>
    <row r="3750" spans="1:45" x14ac:dyDescent="0.2">
      <c r="A3750" s="423">
        <v>42421</v>
      </c>
      <c r="B3750" s="424">
        <v>4</v>
      </c>
      <c r="C3750" s="425" t="s">
        <v>307</v>
      </c>
      <c r="D3750" s="422">
        <f t="shared" si="874"/>
        <v>0</v>
      </c>
      <c r="E3750" s="422">
        <f t="shared" si="875"/>
        <v>0</v>
      </c>
      <c r="F3750" s="422">
        <f t="shared" si="876"/>
        <v>0</v>
      </c>
      <c r="G3750" s="422">
        <f t="shared" si="877"/>
        <v>0</v>
      </c>
      <c r="H3750" s="22">
        <f t="shared" si="878"/>
        <v>0</v>
      </c>
      <c r="I3750" s="116">
        <v>0</v>
      </c>
      <c r="J3750" s="116">
        <v>0</v>
      </c>
      <c r="K3750" s="116">
        <v>0</v>
      </c>
      <c r="L3750" s="116">
        <v>0</v>
      </c>
      <c r="M3750" s="22">
        <f t="shared" si="879"/>
        <v>0</v>
      </c>
      <c r="N3750" s="116">
        <v>0</v>
      </c>
      <c r="O3750" s="116">
        <v>0</v>
      </c>
      <c r="P3750" s="116">
        <v>0</v>
      </c>
      <c r="Q3750" s="116">
        <v>0</v>
      </c>
      <c r="R3750" s="22">
        <f t="shared" si="880"/>
        <v>0</v>
      </c>
      <c r="S3750" s="116">
        <v>0</v>
      </c>
      <c r="T3750" s="116">
        <v>0</v>
      </c>
      <c r="U3750" s="116">
        <v>0</v>
      </c>
      <c r="V3750" s="116">
        <v>0</v>
      </c>
      <c r="W3750" s="22">
        <f t="shared" si="881"/>
        <v>0</v>
      </c>
      <c r="X3750" s="22">
        <f t="shared" si="882"/>
        <v>0</v>
      </c>
      <c r="Y3750" s="22">
        <f ca="1">OFFSET('Cost Study'!$B$7,'Operations Support'!$C3750,'Operations Support'!$B3750)*$H3750</f>
        <v>0</v>
      </c>
      <c r="Z3750" s="23">
        <f ca="1">Y3750*'Cost Study'!$B$31</f>
        <v>0</v>
      </c>
      <c r="AA3750" s="23">
        <f ca="1">IF(A3750=10298,1.51,1)*IF($B3750&lt;3,$D3750*'Cost Study'!$B$32*OFFSET('Cost Study'!$B$7,'Operations Support'!$C3750,'Operations Support'!$B3750),0)</f>
        <v>0</v>
      </c>
      <c r="AB3750" s="24">
        <f ca="1">AA3750*'Cost Study'!$B$31</f>
        <v>0</v>
      </c>
      <c r="AC3750" s="23">
        <f ca="1">Y3750*'Cost Study'!$B$31</f>
        <v>0</v>
      </c>
      <c r="AD3750" s="24">
        <f ca="1">AA3750*'Cost Study'!$B$31</f>
        <v>0</v>
      </c>
      <c r="AE3750" s="377">
        <f t="shared" ca="1" si="883"/>
        <v>0</v>
      </c>
      <c r="AF3750" s="377">
        <f t="shared" ca="1" si="884"/>
        <v>0</v>
      </c>
      <c r="AH3750" s="688">
        <f>IFERROR($H3750/SUMIF($A:$A,$A3750,$H:$H)*SUMIF(Summary!$A$110:$A$186,$A3750,Summary!$P$110:$P$186),0)</f>
        <v>0</v>
      </c>
      <c r="AI3750" s="689">
        <f t="shared" ca="1" si="870"/>
        <v>0</v>
      </c>
      <c r="AJ3750" s="688">
        <f>IFERROR(H3750/SUMIF(A:A,A3750,H:H)*SUMIF(Summary!$A$110:$A$186,'Operations Support'!A3750,Summary!$Q$110:$Q$186),0)</f>
        <v>0</v>
      </c>
      <c r="AK3750" s="688">
        <f t="shared" ca="1" si="871"/>
        <v>0</v>
      </c>
      <c r="AM3750" s="688">
        <f>IFERROR($H3750/SUMIF($A:$A,$A3750,$H:$H)*SUMIF(Summary!$A$230:$A$266,$A3750,Summary!$P$230:$P$266),0)</f>
        <v>0</v>
      </c>
      <c r="AN3750" s="688">
        <f>IFERROR($H3750/SUMIF($A:$A,$A3750,$H:$H)*(SUMIF(Summary!$A$230:$A$266,$A3750,Summary!$L$230:$L$266)+SUMIF(Summary!$A$281:$A$317,$A3750,Summary!$L$281:$L$317))-AM3750,0)</f>
        <v>0</v>
      </c>
      <c r="AO3750" s="688">
        <f>IFERROR($H3750/SUMIF($A:$A,$A3750,$H:$H)*SUMIF(Summary!$A$230:$A$266,$A3750,Summary!$Q$230:$Q$266),0)</f>
        <v>0</v>
      </c>
      <c r="AP3750" s="688">
        <f>IFERROR($H3750/SUMIF($A:$A,$A3750,$H:$H)*(SUMIF(Summary!$A$230:$A$266,$A3750,Summary!$L$230:$L$266)+SUMIF(Summary!$A$281:$A$317,$A3750,Summary!$L$281:$L$317))-AO3750,0)</f>
        <v>0</v>
      </c>
      <c r="AQ3750" s="306"/>
      <c r="AR3750" s="688">
        <f t="shared" ca="1" si="872"/>
        <v>0</v>
      </c>
      <c r="AS3750" s="688">
        <f t="shared" ca="1" si="873"/>
        <v>0</v>
      </c>
    </row>
    <row r="3751" spans="1:45" x14ac:dyDescent="0.2">
      <c r="A3751" s="423">
        <v>42421</v>
      </c>
      <c r="B3751" s="424">
        <v>4</v>
      </c>
      <c r="C3751" s="425" t="s">
        <v>308</v>
      </c>
      <c r="D3751" s="422">
        <f t="shared" si="874"/>
        <v>0</v>
      </c>
      <c r="E3751" s="422">
        <f t="shared" si="875"/>
        <v>0</v>
      </c>
      <c r="F3751" s="422">
        <f t="shared" si="876"/>
        <v>0</v>
      </c>
      <c r="G3751" s="422">
        <f t="shared" si="877"/>
        <v>0</v>
      </c>
      <c r="H3751" s="22">
        <f t="shared" si="878"/>
        <v>0</v>
      </c>
      <c r="I3751" s="116">
        <v>0</v>
      </c>
      <c r="J3751" s="116">
        <v>0</v>
      </c>
      <c r="K3751" s="116">
        <v>0</v>
      </c>
      <c r="L3751" s="116">
        <v>0</v>
      </c>
      <c r="M3751" s="22">
        <f t="shared" si="879"/>
        <v>0</v>
      </c>
      <c r="N3751" s="116">
        <v>0</v>
      </c>
      <c r="O3751" s="116">
        <v>0</v>
      </c>
      <c r="P3751" s="116">
        <v>0</v>
      </c>
      <c r="Q3751" s="116">
        <v>0</v>
      </c>
      <c r="R3751" s="22">
        <f t="shared" si="880"/>
        <v>0</v>
      </c>
      <c r="S3751" s="116">
        <v>0</v>
      </c>
      <c r="T3751" s="116">
        <v>0</v>
      </c>
      <c r="U3751" s="116">
        <v>0</v>
      </c>
      <c r="V3751" s="116">
        <v>0</v>
      </c>
      <c r="W3751" s="22">
        <f t="shared" si="881"/>
        <v>0</v>
      </c>
      <c r="X3751" s="22">
        <f t="shared" si="882"/>
        <v>0</v>
      </c>
      <c r="Y3751" s="22">
        <f ca="1">OFFSET('Cost Study'!$B$7,'Operations Support'!$C3751,'Operations Support'!$B3751)*$H3751</f>
        <v>0</v>
      </c>
      <c r="Z3751" s="23">
        <f ca="1">Y3751*'Cost Study'!$B$31</f>
        <v>0</v>
      </c>
      <c r="AA3751" s="23">
        <f ca="1">IF(A3751=10298,1.51,1)*IF($B3751&lt;3,$D3751*'Cost Study'!$B$32*OFFSET('Cost Study'!$B$7,'Operations Support'!$C3751,'Operations Support'!$B3751),0)</f>
        <v>0</v>
      </c>
      <c r="AB3751" s="24">
        <f ca="1">AA3751*'Cost Study'!$B$31</f>
        <v>0</v>
      </c>
      <c r="AC3751" s="23">
        <f ca="1">Y3751*'Cost Study'!$B$31</f>
        <v>0</v>
      </c>
      <c r="AD3751" s="24">
        <f ca="1">AA3751*'Cost Study'!$B$31</f>
        <v>0</v>
      </c>
      <c r="AE3751" s="377">
        <f t="shared" ca="1" si="883"/>
        <v>0</v>
      </c>
      <c r="AF3751" s="377">
        <f t="shared" ca="1" si="884"/>
        <v>0</v>
      </c>
      <c r="AH3751" s="688">
        <f>IFERROR($H3751/SUMIF($A:$A,$A3751,$H:$H)*SUMIF(Summary!$A$110:$A$186,$A3751,Summary!$P$110:$P$186),0)</f>
        <v>0</v>
      </c>
      <c r="AI3751" s="689">
        <f t="shared" ca="1" si="870"/>
        <v>0</v>
      </c>
      <c r="AJ3751" s="688">
        <f>IFERROR(H3751/SUMIF(A:A,A3751,H:H)*SUMIF(Summary!$A$110:$A$186,'Operations Support'!A3751,Summary!$Q$110:$Q$186),0)</f>
        <v>0</v>
      </c>
      <c r="AK3751" s="688">
        <f t="shared" ca="1" si="871"/>
        <v>0</v>
      </c>
      <c r="AM3751" s="688">
        <f>IFERROR($H3751/SUMIF($A:$A,$A3751,$H:$H)*SUMIF(Summary!$A$230:$A$266,$A3751,Summary!$P$230:$P$266),0)</f>
        <v>0</v>
      </c>
      <c r="AN3751" s="688">
        <f>IFERROR($H3751/SUMIF($A:$A,$A3751,$H:$H)*(SUMIF(Summary!$A$230:$A$266,$A3751,Summary!$L$230:$L$266)+SUMIF(Summary!$A$281:$A$317,$A3751,Summary!$L$281:$L$317))-AM3751,0)</f>
        <v>0</v>
      </c>
      <c r="AO3751" s="688">
        <f>IFERROR($H3751/SUMIF($A:$A,$A3751,$H:$H)*SUMIF(Summary!$A$230:$A$266,$A3751,Summary!$Q$230:$Q$266),0)</f>
        <v>0</v>
      </c>
      <c r="AP3751" s="688">
        <f>IFERROR($H3751/SUMIF($A:$A,$A3751,$H:$H)*(SUMIF(Summary!$A$230:$A$266,$A3751,Summary!$L$230:$L$266)+SUMIF(Summary!$A$281:$A$317,$A3751,Summary!$L$281:$L$317))-AO3751,0)</f>
        <v>0</v>
      </c>
      <c r="AQ3751" s="306"/>
      <c r="AR3751" s="688">
        <f t="shared" ca="1" si="872"/>
        <v>0</v>
      </c>
      <c r="AS3751" s="688">
        <f t="shared" ca="1" si="873"/>
        <v>0</v>
      </c>
    </row>
    <row r="3752" spans="1:45" x14ac:dyDescent="0.2">
      <c r="A3752" s="423">
        <v>42421</v>
      </c>
      <c r="B3752" s="424">
        <v>4</v>
      </c>
      <c r="C3752" s="425" t="s">
        <v>309</v>
      </c>
      <c r="D3752" s="422">
        <f t="shared" si="874"/>
        <v>0</v>
      </c>
      <c r="E3752" s="422">
        <f t="shared" si="875"/>
        <v>0</v>
      </c>
      <c r="F3752" s="422">
        <f t="shared" si="876"/>
        <v>0</v>
      </c>
      <c r="G3752" s="422">
        <f t="shared" si="877"/>
        <v>0</v>
      </c>
      <c r="H3752" s="22">
        <f t="shared" si="878"/>
        <v>0</v>
      </c>
      <c r="I3752" s="116">
        <v>0</v>
      </c>
      <c r="J3752" s="116">
        <v>0</v>
      </c>
      <c r="K3752" s="116">
        <v>0</v>
      </c>
      <c r="L3752" s="116">
        <v>0</v>
      </c>
      <c r="M3752" s="22">
        <f t="shared" si="879"/>
        <v>0</v>
      </c>
      <c r="N3752" s="116">
        <v>0</v>
      </c>
      <c r="O3752" s="116">
        <v>0</v>
      </c>
      <c r="P3752" s="116">
        <v>0</v>
      </c>
      <c r="Q3752" s="116">
        <v>0</v>
      </c>
      <c r="R3752" s="22">
        <f t="shared" si="880"/>
        <v>0</v>
      </c>
      <c r="S3752" s="116">
        <v>0</v>
      </c>
      <c r="T3752" s="116">
        <v>0</v>
      </c>
      <c r="U3752" s="116">
        <v>0</v>
      </c>
      <c r="V3752" s="116">
        <v>0</v>
      </c>
      <c r="W3752" s="22">
        <f t="shared" si="881"/>
        <v>0</v>
      </c>
      <c r="X3752" s="22">
        <f t="shared" si="882"/>
        <v>0</v>
      </c>
      <c r="Y3752" s="22">
        <f ca="1">OFFSET('Cost Study'!$B$7,'Operations Support'!$C3752,'Operations Support'!$B3752)*$H3752</f>
        <v>0</v>
      </c>
      <c r="Z3752" s="23">
        <f ca="1">Y3752*'Cost Study'!$B$31</f>
        <v>0</v>
      </c>
      <c r="AA3752" s="23">
        <f ca="1">IF(A3752=10298,1.51,1)*IF($B3752&lt;3,$D3752*'Cost Study'!$B$32*OFFSET('Cost Study'!$B$7,'Operations Support'!$C3752,'Operations Support'!$B3752),0)</f>
        <v>0</v>
      </c>
      <c r="AB3752" s="24">
        <f ca="1">AA3752*'Cost Study'!$B$31</f>
        <v>0</v>
      </c>
      <c r="AC3752" s="23">
        <f ca="1">Y3752*'Cost Study'!$B$31</f>
        <v>0</v>
      </c>
      <c r="AD3752" s="24">
        <f ca="1">AA3752*'Cost Study'!$B$31</f>
        <v>0</v>
      </c>
      <c r="AE3752" s="377">
        <f t="shared" ca="1" si="883"/>
        <v>0</v>
      </c>
      <c r="AF3752" s="377">
        <f t="shared" ca="1" si="884"/>
        <v>0</v>
      </c>
      <c r="AH3752" s="688">
        <f>IFERROR($H3752/SUMIF($A:$A,$A3752,$H:$H)*SUMIF(Summary!$A$110:$A$186,$A3752,Summary!$P$110:$P$186),0)</f>
        <v>0</v>
      </c>
      <c r="AI3752" s="689">
        <f t="shared" ca="1" si="870"/>
        <v>0</v>
      </c>
      <c r="AJ3752" s="688">
        <f>IFERROR(H3752/SUMIF(A:A,A3752,H:H)*SUMIF(Summary!$A$110:$A$186,'Operations Support'!A3752,Summary!$Q$110:$Q$186),0)</f>
        <v>0</v>
      </c>
      <c r="AK3752" s="688">
        <f t="shared" ca="1" si="871"/>
        <v>0</v>
      </c>
      <c r="AM3752" s="688">
        <f>IFERROR($H3752/SUMIF($A:$A,$A3752,$H:$H)*SUMIF(Summary!$A$230:$A$266,$A3752,Summary!$P$230:$P$266),0)</f>
        <v>0</v>
      </c>
      <c r="AN3752" s="688">
        <f>IFERROR($H3752/SUMIF($A:$A,$A3752,$H:$H)*(SUMIF(Summary!$A$230:$A$266,$A3752,Summary!$L$230:$L$266)+SUMIF(Summary!$A$281:$A$317,$A3752,Summary!$L$281:$L$317))-AM3752,0)</f>
        <v>0</v>
      </c>
      <c r="AO3752" s="688">
        <f>IFERROR($H3752/SUMIF($A:$A,$A3752,$H:$H)*SUMIF(Summary!$A$230:$A$266,$A3752,Summary!$Q$230:$Q$266),0)</f>
        <v>0</v>
      </c>
      <c r="AP3752" s="688">
        <f>IFERROR($H3752/SUMIF($A:$A,$A3752,$H:$H)*(SUMIF(Summary!$A$230:$A$266,$A3752,Summary!$L$230:$L$266)+SUMIF(Summary!$A$281:$A$317,$A3752,Summary!$L$281:$L$317))-AO3752,0)</f>
        <v>0</v>
      </c>
      <c r="AQ3752" s="306"/>
      <c r="AR3752" s="688">
        <f t="shared" ca="1" si="872"/>
        <v>0</v>
      </c>
      <c r="AS3752" s="688">
        <f t="shared" ca="1" si="873"/>
        <v>0</v>
      </c>
    </row>
    <row r="3753" spans="1:45" x14ac:dyDescent="0.2">
      <c r="A3753" s="423">
        <v>42421</v>
      </c>
      <c r="B3753" s="424">
        <v>4</v>
      </c>
      <c r="C3753" s="425" t="s">
        <v>310</v>
      </c>
      <c r="D3753" s="422">
        <f t="shared" si="874"/>
        <v>0</v>
      </c>
      <c r="E3753" s="422">
        <f t="shared" si="875"/>
        <v>0</v>
      </c>
      <c r="F3753" s="422">
        <f t="shared" si="876"/>
        <v>0</v>
      </c>
      <c r="G3753" s="422">
        <f t="shared" si="877"/>
        <v>0</v>
      </c>
      <c r="H3753" s="22">
        <f t="shared" si="878"/>
        <v>0</v>
      </c>
      <c r="I3753" s="116">
        <v>0</v>
      </c>
      <c r="J3753" s="116">
        <v>0</v>
      </c>
      <c r="K3753" s="116">
        <v>0</v>
      </c>
      <c r="L3753" s="116">
        <v>0</v>
      </c>
      <c r="M3753" s="22">
        <f t="shared" si="879"/>
        <v>0</v>
      </c>
      <c r="N3753" s="116">
        <v>0</v>
      </c>
      <c r="O3753" s="116">
        <v>0</v>
      </c>
      <c r="P3753" s="116">
        <v>0</v>
      </c>
      <c r="Q3753" s="116">
        <v>0</v>
      </c>
      <c r="R3753" s="22">
        <f t="shared" si="880"/>
        <v>0</v>
      </c>
      <c r="S3753" s="116">
        <v>0</v>
      </c>
      <c r="T3753" s="116">
        <v>0</v>
      </c>
      <c r="U3753" s="116">
        <v>0</v>
      </c>
      <c r="V3753" s="116">
        <v>0</v>
      </c>
      <c r="W3753" s="22">
        <f t="shared" si="881"/>
        <v>0</v>
      </c>
      <c r="X3753" s="22">
        <f t="shared" si="882"/>
        <v>0</v>
      </c>
      <c r="Y3753" s="22">
        <f ca="1">OFFSET('Cost Study'!$B$7,'Operations Support'!$C3753,'Operations Support'!$B3753)*$H3753</f>
        <v>0</v>
      </c>
      <c r="Z3753" s="23">
        <f ca="1">Y3753*'Cost Study'!$B$31</f>
        <v>0</v>
      </c>
      <c r="AA3753" s="23">
        <f ca="1">IF(A3753=10298,1.51,1)*IF($B3753&lt;3,$D3753*'Cost Study'!$B$32*OFFSET('Cost Study'!$B$7,'Operations Support'!$C3753,'Operations Support'!$B3753),0)</f>
        <v>0</v>
      </c>
      <c r="AB3753" s="24">
        <f ca="1">AA3753*'Cost Study'!$B$31</f>
        <v>0</v>
      </c>
      <c r="AC3753" s="23">
        <f ca="1">Y3753*'Cost Study'!$B$31</f>
        <v>0</v>
      </c>
      <c r="AD3753" s="24">
        <f ca="1">AA3753*'Cost Study'!$B$31</f>
        <v>0</v>
      </c>
      <c r="AE3753" s="377">
        <f t="shared" ca="1" si="883"/>
        <v>0</v>
      </c>
      <c r="AF3753" s="377">
        <f t="shared" ca="1" si="884"/>
        <v>0</v>
      </c>
      <c r="AH3753" s="688">
        <f>IFERROR($H3753/SUMIF($A:$A,$A3753,$H:$H)*SUMIF(Summary!$A$110:$A$186,$A3753,Summary!$P$110:$P$186),0)</f>
        <v>0</v>
      </c>
      <c r="AI3753" s="689">
        <f t="shared" ca="1" si="870"/>
        <v>0</v>
      </c>
      <c r="AJ3753" s="688">
        <f>IFERROR(H3753/SUMIF(A:A,A3753,H:H)*SUMIF(Summary!$A$110:$A$186,'Operations Support'!A3753,Summary!$Q$110:$Q$186),0)</f>
        <v>0</v>
      </c>
      <c r="AK3753" s="688">
        <f t="shared" ca="1" si="871"/>
        <v>0</v>
      </c>
      <c r="AM3753" s="688">
        <f>IFERROR($H3753/SUMIF($A:$A,$A3753,$H:$H)*SUMIF(Summary!$A$230:$A$266,$A3753,Summary!$P$230:$P$266),0)</f>
        <v>0</v>
      </c>
      <c r="AN3753" s="688">
        <f>IFERROR($H3753/SUMIF($A:$A,$A3753,$H:$H)*(SUMIF(Summary!$A$230:$A$266,$A3753,Summary!$L$230:$L$266)+SUMIF(Summary!$A$281:$A$317,$A3753,Summary!$L$281:$L$317))-AM3753,0)</f>
        <v>0</v>
      </c>
      <c r="AO3753" s="688">
        <f>IFERROR($H3753/SUMIF($A:$A,$A3753,$H:$H)*SUMIF(Summary!$A$230:$A$266,$A3753,Summary!$Q$230:$Q$266),0)</f>
        <v>0</v>
      </c>
      <c r="AP3753" s="688">
        <f>IFERROR($H3753/SUMIF($A:$A,$A3753,$H:$H)*(SUMIF(Summary!$A$230:$A$266,$A3753,Summary!$L$230:$L$266)+SUMIF(Summary!$A$281:$A$317,$A3753,Summary!$L$281:$L$317))-AO3753,0)</f>
        <v>0</v>
      </c>
      <c r="AQ3753" s="306"/>
      <c r="AR3753" s="688">
        <f t="shared" ca="1" si="872"/>
        <v>0</v>
      </c>
      <c r="AS3753" s="688">
        <f t="shared" ca="1" si="873"/>
        <v>0</v>
      </c>
    </row>
    <row r="3754" spans="1:45" x14ac:dyDescent="0.2">
      <c r="A3754" s="423">
        <v>42421</v>
      </c>
      <c r="B3754" s="424">
        <v>4</v>
      </c>
      <c r="C3754" s="425" t="s">
        <v>311</v>
      </c>
      <c r="D3754" s="422">
        <f t="shared" si="874"/>
        <v>0</v>
      </c>
      <c r="E3754" s="422">
        <f t="shared" si="875"/>
        <v>0</v>
      </c>
      <c r="F3754" s="422">
        <f t="shared" si="876"/>
        <v>0</v>
      </c>
      <c r="G3754" s="422">
        <f t="shared" si="877"/>
        <v>0</v>
      </c>
      <c r="H3754" s="22">
        <f t="shared" si="878"/>
        <v>0</v>
      </c>
      <c r="I3754" s="116">
        <v>0</v>
      </c>
      <c r="J3754" s="116">
        <v>0</v>
      </c>
      <c r="K3754" s="116">
        <v>0</v>
      </c>
      <c r="L3754" s="116">
        <v>0</v>
      </c>
      <c r="M3754" s="22">
        <f t="shared" si="879"/>
        <v>0</v>
      </c>
      <c r="N3754" s="116">
        <v>0</v>
      </c>
      <c r="O3754" s="116">
        <v>0</v>
      </c>
      <c r="P3754" s="116">
        <v>0</v>
      </c>
      <c r="Q3754" s="116">
        <v>0</v>
      </c>
      <c r="R3754" s="22">
        <f t="shared" si="880"/>
        <v>0</v>
      </c>
      <c r="S3754" s="116">
        <v>0</v>
      </c>
      <c r="T3754" s="116">
        <v>0</v>
      </c>
      <c r="U3754" s="116">
        <v>0</v>
      </c>
      <c r="V3754" s="116">
        <v>0</v>
      </c>
      <c r="W3754" s="22">
        <f t="shared" si="881"/>
        <v>0</v>
      </c>
      <c r="X3754" s="22">
        <f t="shared" si="882"/>
        <v>0</v>
      </c>
      <c r="Y3754" s="22">
        <f ca="1">OFFSET('Cost Study'!$B$7,'Operations Support'!$C3754,'Operations Support'!$B3754)*$H3754</f>
        <v>0</v>
      </c>
      <c r="Z3754" s="23">
        <f ca="1">Y3754*'Cost Study'!$B$31</f>
        <v>0</v>
      </c>
      <c r="AA3754" s="23">
        <f ca="1">IF(A3754=10298,1.51,1)*IF($B3754&lt;3,$D3754*'Cost Study'!$B$32*OFFSET('Cost Study'!$B$7,'Operations Support'!$C3754,'Operations Support'!$B3754),0)</f>
        <v>0</v>
      </c>
      <c r="AB3754" s="24">
        <f ca="1">AA3754*'Cost Study'!$B$31</f>
        <v>0</v>
      </c>
      <c r="AC3754" s="23">
        <f ca="1">Y3754*'Cost Study'!$B$31</f>
        <v>0</v>
      </c>
      <c r="AD3754" s="24">
        <f ca="1">AA3754*'Cost Study'!$B$31</f>
        <v>0</v>
      </c>
      <c r="AE3754" s="377">
        <f t="shared" ca="1" si="883"/>
        <v>0</v>
      </c>
      <c r="AF3754" s="377">
        <f t="shared" ca="1" si="884"/>
        <v>0</v>
      </c>
      <c r="AH3754" s="688">
        <f>IFERROR($H3754/SUMIF($A:$A,$A3754,$H:$H)*SUMIF(Summary!$A$110:$A$186,$A3754,Summary!$P$110:$P$186),0)</f>
        <v>0</v>
      </c>
      <c r="AI3754" s="689">
        <f t="shared" ca="1" si="870"/>
        <v>0</v>
      </c>
      <c r="AJ3754" s="688">
        <f>IFERROR(H3754/SUMIF(A:A,A3754,H:H)*SUMIF(Summary!$A$110:$A$186,'Operations Support'!A3754,Summary!$Q$110:$Q$186),0)</f>
        <v>0</v>
      </c>
      <c r="AK3754" s="688">
        <f t="shared" ca="1" si="871"/>
        <v>0</v>
      </c>
      <c r="AM3754" s="688">
        <f>IFERROR($H3754/SUMIF($A:$A,$A3754,$H:$H)*SUMIF(Summary!$A$230:$A$266,$A3754,Summary!$P$230:$P$266),0)</f>
        <v>0</v>
      </c>
      <c r="AN3754" s="688">
        <f>IFERROR($H3754/SUMIF($A:$A,$A3754,$H:$H)*(SUMIF(Summary!$A$230:$A$266,$A3754,Summary!$L$230:$L$266)+SUMIF(Summary!$A$281:$A$317,$A3754,Summary!$L$281:$L$317))-AM3754,0)</f>
        <v>0</v>
      </c>
      <c r="AO3754" s="688">
        <f>IFERROR($H3754/SUMIF($A:$A,$A3754,$H:$H)*SUMIF(Summary!$A$230:$A$266,$A3754,Summary!$Q$230:$Q$266),0)</f>
        <v>0</v>
      </c>
      <c r="AP3754" s="688">
        <f>IFERROR($H3754/SUMIF($A:$A,$A3754,$H:$H)*(SUMIF(Summary!$A$230:$A$266,$A3754,Summary!$L$230:$L$266)+SUMIF(Summary!$A$281:$A$317,$A3754,Summary!$L$281:$L$317))-AO3754,0)</f>
        <v>0</v>
      </c>
      <c r="AQ3754" s="306"/>
      <c r="AR3754" s="688">
        <f t="shared" ca="1" si="872"/>
        <v>0</v>
      </c>
      <c r="AS3754" s="688">
        <f t="shared" ca="1" si="873"/>
        <v>0</v>
      </c>
    </row>
    <row r="3755" spans="1:45" x14ac:dyDescent="0.2">
      <c r="A3755" s="423">
        <v>42421</v>
      </c>
      <c r="B3755" s="424">
        <v>4</v>
      </c>
      <c r="C3755" s="425" t="s">
        <v>312</v>
      </c>
      <c r="D3755" s="422">
        <f t="shared" si="874"/>
        <v>0</v>
      </c>
      <c r="E3755" s="422">
        <f t="shared" si="875"/>
        <v>0</v>
      </c>
      <c r="F3755" s="422">
        <f t="shared" si="876"/>
        <v>0</v>
      </c>
      <c r="G3755" s="422">
        <f t="shared" si="877"/>
        <v>0</v>
      </c>
      <c r="H3755" s="22">
        <f t="shared" si="878"/>
        <v>0</v>
      </c>
      <c r="I3755" s="116">
        <v>0</v>
      </c>
      <c r="J3755" s="116">
        <v>0</v>
      </c>
      <c r="K3755" s="116">
        <v>0</v>
      </c>
      <c r="L3755" s="116">
        <v>0</v>
      </c>
      <c r="M3755" s="22">
        <f t="shared" si="879"/>
        <v>0</v>
      </c>
      <c r="N3755" s="116">
        <v>0</v>
      </c>
      <c r="O3755" s="116">
        <v>0</v>
      </c>
      <c r="P3755" s="116">
        <v>0</v>
      </c>
      <c r="Q3755" s="116">
        <v>0</v>
      </c>
      <c r="R3755" s="22">
        <f t="shared" si="880"/>
        <v>0</v>
      </c>
      <c r="S3755" s="116">
        <v>0</v>
      </c>
      <c r="T3755" s="116">
        <v>0</v>
      </c>
      <c r="U3755" s="116">
        <v>0</v>
      </c>
      <c r="V3755" s="116">
        <v>0</v>
      </c>
      <c r="W3755" s="22">
        <f t="shared" si="881"/>
        <v>0</v>
      </c>
      <c r="X3755" s="22">
        <f t="shared" si="882"/>
        <v>0</v>
      </c>
      <c r="Y3755" s="22">
        <f ca="1">OFFSET('Cost Study'!$B$7,'Operations Support'!$C3755,'Operations Support'!$B3755)*$H3755</f>
        <v>0</v>
      </c>
      <c r="Z3755" s="23">
        <f ca="1">Y3755*'Cost Study'!$B$31</f>
        <v>0</v>
      </c>
      <c r="AA3755" s="23">
        <f ca="1">IF(A3755=10298,1.51,1)*IF($B3755&lt;3,$D3755*'Cost Study'!$B$32*OFFSET('Cost Study'!$B$7,'Operations Support'!$C3755,'Operations Support'!$B3755),0)</f>
        <v>0</v>
      </c>
      <c r="AB3755" s="24">
        <f ca="1">AA3755*'Cost Study'!$B$31</f>
        <v>0</v>
      </c>
      <c r="AC3755" s="23">
        <f ca="1">Y3755*'Cost Study'!$B$31</f>
        <v>0</v>
      </c>
      <c r="AD3755" s="24">
        <f ca="1">AA3755*'Cost Study'!$B$31</f>
        <v>0</v>
      </c>
      <c r="AE3755" s="377">
        <f t="shared" ca="1" si="883"/>
        <v>0</v>
      </c>
      <c r="AF3755" s="377">
        <f t="shared" ca="1" si="884"/>
        <v>0</v>
      </c>
      <c r="AH3755" s="688">
        <f>IFERROR($H3755/SUMIF($A:$A,$A3755,$H:$H)*SUMIF(Summary!$A$110:$A$186,$A3755,Summary!$P$110:$P$186),0)</f>
        <v>0</v>
      </c>
      <c r="AI3755" s="689">
        <f t="shared" ca="1" si="870"/>
        <v>0</v>
      </c>
      <c r="AJ3755" s="688">
        <f>IFERROR(H3755/SUMIF(A:A,A3755,H:H)*SUMIF(Summary!$A$110:$A$186,'Operations Support'!A3755,Summary!$Q$110:$Q$186),0)</f>
        <v>0</v>
      </c>
      <c r="AK3755" s="688">
        <f t="shared" ca="1" si="871"/>
        <v>0</v>
      </c>
      <c r="AM3755" s="688">
        <f>IFERROR($H3755/SUMIF($A:$A,$A3755,$H:$H)*SUMIF(Summary!$A$230:$A$266,$A3755,Summary!$P$230:$P$266),0)</f>
        <v>0</v>
      </c>
      <c r="AN3755" s="688">
        <f>IFERROR($H3755/SUMIF($A:$A,$A3755,$H:$H)*(SUMIF(Summary!$A$230:$A$266,$A3755,Summary!$L$230:$L$266)+SUMIF(Summary!$A$281:$A$317,$A3755,Summary!$L$281:$L$317))-AM3755,0)</f>
        <v>0</v>
      </c>
      <c r="AO3755" s="688">
        <f>IFERROR($H3755/SUMIF($A:$A,$A3755,$H:$H)*SUMIF(Summary!$A$230:$A$266,$A3755,Summary!$Q$230:$Q$266),0)</f>
        <v>0</v>
      </c>
      <c r="AP3755" s="688">
        <f>IFERROR($H3755/SUMIF($A:$A,$A3755,$H:$H)*(SUMIF(Summary!$A$230:$A$266,$A3755,Summary!$L$230:$L$266)+SUMIF(Summary!$A$281:$A$317,$A3755,Summary!$L$281:$L$317))-AO3755,0)</f>
        <v>0</v>
      </c>
      <c r="AQ3755" s="306"/>
      <c r="AR3755" s="688">
        <f t="shared" ca="1" si="872"/>
        <v>0</v>
      </c>
      <c r="AS3755" s="688">
        <f t="shared" ca="1" si="873"/>
        <v>0</v>
      </c>
    </row>
    <row r="3756" spans="1:45" x14ac:dyDescent="0.2">
      <c r="A3756" s="423">
        <v>42421</v>
      </c>
      <c r="B3756" s="424">
        <v>4</v>
      </c>
      <c r="C3756" s="425" t="s">
        <v>313</v>
      </c>
      <c r="D3756" s="422">
        <f t="shared" si="874"/>
        <v>0</v>
      </c>
      <c r="E3756" s="422">
        <f t="shared" si="875"/>
        <v>0</v>
      </c>
      <c r="F3756" s="422">
        <f t="shared" si="876"/>
        <v>0</v>
      </c>
      <c r="G3756" s="422">
        <f t="shared" si="877"/>
        <v>0</v>
      </c>
      <c r="H3756" s="22">
        <f t="shared" si="878"/>
        <v>0</v>
      </c>
      <c r="I3756" s="116">
        <v>0</v>
      </c>
      <c r="J3756" s="116">
        <v>0</v>
      </c>
      <c r="K3756" s="116">
        <v>0</v>
      </c>
      <c r="L3756" s="116">
        <v>0</v>
      </c>
      <c r="M3756" s="22">
        <f t="shared" si="879"/>
        <v>0</v>
      </c>
      <c r="N3756" s="116">
        <v>0</v>
      </c>
      <c r="O3756" s="116">
        <v>0</v>
      </c>
      <c r="P3756" s="116">
        <v>0</v>
      </c>
      <c r="Q3756" s="116">
        <v>0</v>
      </c>
      <c r="R3756" s="22">
        <f t="shared" si="880"/>
        <v>0</v>
      </c>
      <c r="S3756" s="116">
        <v>0</v>
      </c>
      <c r="T3756" s="116">
        <v>0</v>
      </c>
      <c r="U3756" s="116">
        <v>0</v>
      </c>
      <c r="V3756" s="116">
        <v>0</v>
      </c>
      <c r="W3756" s="22">
        <f t="shared" si="881"/>
        <v>0</v>
      </c>
      <c r="X3756" s="22">
        <f t="shared" si="882"/>
        <v>0</v>
      </c>
      <c r="Y3756" s="22">
        <f ca="1">OFFSET('Cost Study'!$B$7,'Operations Support'!$C3756,'Operations Support'!$B3756)*$H3756</f>
        <v>0</v>
      </c>
      <c r="Z3756" s="23">
        <f ca="1">Y3756*'Cost Study'!$B$31</f>
        <v>0</v>
      </c>
      <c r="AA3756" s="23">
        <f ca="1">IF(A3756=10298,1.51,1)*IF($B3756&lt;3,$D3756*'Cost Study'!$B$32*OFFSET('Cost Study'!$B$7,'Operations Support'!$C3756,'Operations Support'!$B3756),0)</f>
        <v>0</v>
      </c>
      <c r="AB3756" s="24">
        <f ca="1">AA3756*'Cost Study'!$B$31</f>
        <v>0</v>
      </c>
      <c r="AC3756" s="23">
        <f ca="1">Y3756*'Cost Study'!$B$31</f>
        <v>0</v>
      </c>
      <c r="AD3756" s="24">
        <f ca="1">AA3756*'Cost Study'!$B$31</f>
        <v>0</v>
      </c>
      <c r="AE3756" s="377">
        <f t="shared" ca="1" si="883"/>
        <v>0</v>
      </c>
      <c r="AF3756" s="377">
        <f t="shared" ca="1" si="884"/>
        <v>0</v>
      </c>
      <c r="AH3756" s="688">
        <f>IFERROR($H3756/SUMIF($A:$A,$A3756,$H:$H)*SUMIF(Summary!$A$110:$A$186,$A3756,Summary!$P$110:$P$186),0)</f>
        <v>0</v>
      </c>
      <c r="AI3756" s="689">
        <f t="shared" ca="1" si="870"/>
        <v>0</v>
      </c>
      <c r="AJ3756" s="688">
        <f>IFERROR(H3756/SUMIF(A:A,A3756,H:H)*SUMIF(Summary!$A$110:$A$186,'Operations Support'!A3756,Summary!$Q$110:$Q$186),0)</f>
        <v>0</v>
      </c>
      <c r="AK3756" s="688">
        <f t="shared" ca="1" si="871"/>
        <v>0</v>
      </c>
      <c r="AM3756" s="688">
        <f>IFERROR($H3756/SUMIF($A:$A,$A3756,$H:$H)*SUMIF(Summary!$A$230:$A$266,$A3756,Summary!$P$230:$P$266),0)</f>
        <v>0</v>
      </c>
      <c r="AN3756" s="688">
        <f>IFERROR($H3756/SUMIF($A:$A,$A3756,$H:$H)*(SUMIF(Summary!$A$230:$A$266,$A3756,Summary!$L$230:$L$266)+SUMIF(Summary!$A$281:$A$317,$A3756,Summary!$L$281:$L$317))-AM3756,0)</f>
        <v>0</v>
      </c>
      <c r="AO3756" s="688">
        <f>IFERROR($H3756/SUMIF($A:$A,$A3756,$H:$H)*SUMIF(Summary!$A$230:$A$266,$A3756,Summary!$Q$230:$Q$266),0)</f>
        <v>0</v>
      </c>
      <c r="AP3756" s="688">
        <f>IFERROR($H3756/SUMIF($A:$A,$A3756,$H:$H)*(SUMIF(Summary!$A$230:$A$266,$A3756,Summary!$L$230:$L$266)+SUMIF(Summary!$A$281:$A$317,$A3756,Summary!$L$281:$L$317))-AO3756,0)</f>
        <v>0</v>
      </c>
      <c r="AQ3756" s="306"/>
      <c r="AR3756" s="688">
        <f t="shared" ca="1" si="872"/>
        <v>0</v>
      </c>
      <c r="AS3756" s="688">
        <f t="shared" ca="1" si="873"/>
        <v>0</v>
      </c>
    </row>
    <row r="3757" spans="1:45" x14ac:dyDescent="0.2">
      <c r="A3757" s="423">
        <v>42421</v>
      </c>
      <c r="B3757" s="424">
        <v>4</v>
      </c>
      <c r="C3757" s="425" t="s">
        <v>314</v>
      </c>
      <c r="D3757" s="422">
        <f t="shared" si="874"/>
        <v>0</v>
      </c>
      <c r="E3757" s="422">
        <f t="shared" si="875"/>
        <v>0</v>
      </c>
      <c r="F3757" s="422">
        <f t="shared" si="876"/>
        <v>0</v>
      </c>
      <c r="G3757" s="422">
        <f t="shared" si="877"/>
        <v>0</v>
      </c>
      <c r="H3757" s="22">
        <f t="shared" si="878"/>
        <v>0</v>
      </c>
      <c r="I3757" s="116">
        <v>0</v>
      </c>
      <c r="J3757" s="116">
        <v>0</v>
      </c>
      <c r="K3757" s="116">
        <v>0</v>
      </c>
      <c r="L3757" s="116">
        <v>0</v>
      </c>
      <c r="M3757" s="22">
        <f t="shared" si="879"/>
        <v>0</v>
      </c>
      <c r="N3757" s="116">
        <v>0</v>
      </c>
      <c r="O3757" s="116">
        <v>0</v>
      </c>
      <c r="P3757" s="116">
        <v>0</v>
      </c>
      <c r="Q3757" s="116">
        <v>0</v>
      </c>
      <c r="R3757" s="22">
        <f t="shared" si="880"/>
        <v>0</v>
      </c>
      <c r="S3757" s="116">
        <v>0</v>
      </c>
      <c r="T3757" s="116">
        <v>0</v>
      </c>
      <c r="U3757" s="116">
        <v>0</v>
      </c>
      <c r="V3757" s="116">
        <v>0</v>
      </c>
      <c r="W3757" s="22">
        <f t="shared" si="881"/>
        <v>0</v>
      </c>
      <c r="X3757" s="22">
        <f t="shared" si="882"/>
        <v>0</v>
      </c>
      <c r="Y3757" s="22">
        <f ca="1">OFFSET('Cost Study'!$B$7,'Operations Support'!$C3757,'Operations Support'!$B3757)*$H3757</f>
        <v>0</v>
      </c>
      <c r="Z3757" s="23">
        <f ca="1">Y3757*'Cost Study'!$B$31</f>
        <v>0</v>
      </c>
      <c r="AA3757" s="23">
        <f ca="1">IF(A3757=10298,1.51,1)*IF($B3757&lt;3,$D3757*'Cost Study'!$B$32*OFFSET('Cost Study'!$B$7,'Operations Support'!$C3757,'Operations Support'!$B3757),0)</f>
        <v>0</v>
      </c>
      <c r="AB3757" s="24">
        <f ca="1">AA3757*'Cost Study'!$B$31</f>
        <v>0</v>
      </c>
      <c r="AC3757" s="23">
        <f ca="1">Y3757*'Cost Study'!$B$31</f>
        <v>0</v>
      </c>
      <c r="AD3757" s="24">
        <f ca="1">AA3757*'Cost Study'!$B$31</f>
        <v>0</v>
      </c>
      <c r="AE3757" s="377">
        <f t="shared" ca="1" si="883"/>
        <v>0</v>
      </c>
      <c r="AF3757" s="377">
        <f t="shared" ca="1" si="884"/>
        <v>0</v>
      </c>
      <c r="AH3757" s="688">
        <f>IFERROR($H3757/SUMIF($A:$A,$A3757,$H:$H)*SUMIF(Summary!$A$110:$A$186,$A3757,Summary!$P$110:$P$186),0)</f>
        <v>0</v>
      </c>
      <c r="AI3757" s="689">
        <f t="shared" ca="1" si="870"/>
        <v>0</v>
      </c>
      <c r="AJ3757" s="688">
        <f>IFERROR(H3757/SUMIF(A:A,A3757,H:H)*SUMIF(Summary!$A$110:$A$186,'Operations Support'!A3757,Summary!$Q$110:$Q$186),0)</f>
        <v>0</v>
      </c>
      <c r="AK3757" s="688">
        <f t="shared" ca="1" si="871"/>
        <v>0</v>
      </c>
      <c r="AM3757" s="688">
        <f>IFERROR($H3757/SUMIF($A:$A,$A3757,$H:$H)*SUMIF(Summary!$A$230:$A$266,$A3757,Summary!$P$230:$P$266),0)</f>
        <v>0</v>
      </c>
      <c r="AN3757" s="688">
        <f>IFERROR($H3757/SUMIF($A:$A,$A3757,$H:$H)*(SUMIF(Summary!$A$230:$A$266,$A3757,Summary!$L$230:$L$266)+SUMIF(Summary!$A$281:$A$317,$A3757,Summary!$L$281:$L$317))-AM3757,0)</f>
        <v>0</v>
      </c>
      <c r="AO3757" s="688">
        <f>IFERROR($H3757/SUMIF($A:$A,$A3757,$H:$H)*SUMIF(Summary!$A$230:$A$266,$A3757,Summary!$Q$230:$Q$266),0)</f>
        <v>0</v>
      </c>
      <c r="AP3757" s="688">
        <f>IFERROR($H3757/SUMIF($A:$A,$A3757,$H:$H)*(SUMIF(Summary!$A$230:$A$266,$A3757,Summary!$L$230:$L$266)+SUMIF(Summary!$A$281:$A$317,$A3757,Summary!$L$281:$L$317))-AO3757,0)</f>
        <v>0</v>
      </c>
      <c r="AQ3757" s="306"/>
      <c r="AR3757" s="688">
        <f t="shared" ca="1" si="872"/>
        <v>0</v>
      </c>
      <c r="AS3757" s="688">
        <f t="shared" ca="1" si="873"/>
        <v>0</v>
      </c>
    </row>
    <row r="3758" spans="1:45" x14ac:dyDescent="0.2">
      <c r="A3758" s="423">
        <v>42421</v>
      </c>
      <c r="B3758" s="424">
        <v>4</v>
      </c>
      <c r="C3758" s="425" t="s">
        <v>315</v>
      </c>
      <c r="D3758" s="422">
        <f t="shared" si="874"/>
        <v>0</v>
      </c>
      <c r="E3758" s="422">
        <f t="shared" si="875"/>
        <v>0</v>
      </c>
      <c r="F3758" s="422">
        <f t="shared" si="876"/>
        <v>0</v>
      </c>
      <c r="G3758" s="422">
        <f t="shared" si="877"/>
        <v>0</v>
      </c>
      <c r="H3758" s="22">
        <f t="shared" si="878"/>
        <v>0</v>
      </c>
      <c r="I3758" s="116">
        <v>0</v>
      </c>
      <c r="J3758" s="116">
        <v>0</v>
      </c>
      <c r="K3758" s="116">
        <v>0</v>
      </c>
      <c r="L3758" s="116">
        <v>0</v>
      </c>
      <c r="M3758" s="22">
        <f t="shared" si="879"/>
        <v>0</v>
      </c>
      <c r="N3758" s="116">
        <v>0</v>
      </c>
      <c r="O3758" s="116">
        <v>0</v>
      </c>
      <c r="P3758" s="116">
        <v>0</v>
      </c>
      <c r="Q3758" s="116">
        <v>0</v>
      </c>
      <c r="R3758" s="22">
        <f t="shared" si="880"/>
        <v>0</v>
      </c>
      <c r="S3758" s="116">
        <v>0</v>
      </c>
      <c r="T3758" s="116">
        <v>0</v>
      </c>
      <c r="U3758" s="116">
        <v>0</v>
      </c>
      <c r="V3758" s="116">
        <v>0</v>
      </c>
      <c r="W3758" s="22">
        <f t="shared" si="881"/>
        <v>0</v>
      </c>
      <c r="X3758" s="22">
        <f t="shared" si="882"/>
        <v>0</v>
      </c>
      <c r="Y3758" s="22">
        <f ca="1">OFFSET('Cost Study'!$B$7,'Operations Support'!$C3758,'Operations Support'!$B3758)*$H3758</f>
        <v>0</v>
      </c>
      <c r="Z3758" s="23">
        <f ca="1">Y3758*'Cost Study'!$B$31</f>
        <v>0</v>
      </c>
      <c r="AA3758" s="23">
        <f ca="1">IF(A3758=10298,1.51,1)*IF($B3758&lt;3,$D3758*'Cost Study'!$B$32*OFFSET('Cost Study'!$B$7,'Operations Support'!$C3758,'Operations Support'!$B3758),0)</f>
        <v>0</v>
      </c>
      <c r="AB3758" s="24">
        <f ca="1">AA3758*'Cost Study'!$B$31</f>
        <v>0</v>
      </c>
      <c r="AC3758" s="23">
        <f ca="1">Y3758*'Cost Study'!$B$31</f>
        <v>0</v>
      </c>
      <c r="AD3758" s="24">
        <f ca="1">AA3758*'Cost Study'!$B$31</f>
        <v>0</v>
      </c>
      <c r="AE3758" s="377">
        <f t="shared" ca="1" si="883"/>
        <v>0</v>
      </c>
      <c r="AF3758" s="377">
        <f t="shared" ca="1" si="884"/>
        <v>0</v>
      </c>
      <c r="AH3758" s="688">
        <f>IFERROR($H3758/SUMIF($A:$A,$A3758,$H:$H)*SUMIF(Summary!$A$110:$A$186,$A3758,Summary!$P$110:$P$186),0)</f>
        <v>0</v>
      </c>
      <c r="AI3758" s="689">
        <f t="shared" ref="AI3758:AI3821" ca="1" si="885">Z3758+AB3758-AH3758</f>
        <v>0</v>
      </c>
      <c r="AJ3758" s="688">
        <f>IFERROR(H3758/SUMIF(A:A,A3758,H:H)*SUMIF(Summary!$A$110:$A$186,'Operations Support'!A3758,Summary!$Q$110:$Q$186),0)</f>
        <v>0</v>
      </c>
      <c r="AK3758" s="688">
        <f t="shared" ref="AK3758:AK3821" ca="1" si="886">AC3758+AD3758-AJ3758</f>
        <v>0</v>
      </c>
      <c r="AM3758" s="688">
        <f>IFERROR($H3758/SUMIF($A:$A,$A3758,$H:$H)*SUMIF(Summary!$A$230:$A$266,$A3758,Summary!$P$230:$P$266),0)</f>
        <v>0</v>
      </c>
      <c r="AN3758" s="688">
        <f>IFERROR($H3758/SUMIF($A:$A,$A3758,$H:$H)*(SUMIF(Summary!$A$230:$A$266,$A3758,Summary!$L$230:$L$266)+SUMIF(Summary!$A$281:$A$317,$A3758,Summary!$L$281:$L$317))-AM3758,0)</f>
        <v>0</v>
      </c>
      <c r="AO3758" s="688">
        <f>IFERROR($H3758/SUMIF($A:$A,$A3758,$H:$H)*SUMIF(Summary!$A$230:$A$266,$A3758,Summary!$Q$230:$Q$266),0)</f>
        <v>0</v>
      </c>
      <c r="AP3758" s="688">
        <f>IFERROR($H3758/SUMIF($A:$A,$A3758,$H:$H)*(SUMIF(Summary!$A$230:$A$266,$A3758,Summary!$L$230:$L$266)+SUMIF(Summary!$A$281:$A$317,$A3758,Summary!$L$281:$L$317))-AO3758,0)</f>
        <v>0</v>
      </c>
      <c r="AQ3758" s="306"/>
      <c r="AR3758" s="688">
        <f t="shared" ref="AR3758:AR3821" ca="1" si="887">AI3758+AN3758</f>
        <v>0</v>
      </c>
      <c r="AS3758" s="688">
        <f t="shared" ref="AS3758:AS3821" ca="1" si="888">AK3758+AP3758</f>
        <v>0</v>
      </c>
    </row>
    <row r="3759" spans="1:45" x14ac:dyDescent="0.2">
      <c r="A3759" s="423">
        <v>42421</v>
      </c>
      <c r="B3759" s="424">
        <v>4</v>
      </c>
      <c r="C3759" s="425" t="s">
        <v>316</v>
      </c>
      <c r="D3759" s="422">
        <f t="shared" si="874"/>
        <v>0</v>
      </c>
      <c r="E3759" s="422">
        <f t="shared" si="875"/>
        <v>0</v>
      </c>
      <c r="F3759" s="422">
        <f t="shared" si="876"/>
        <v>0</v>
      </c>
      <c r="G3759" s="422">
        <f t="shared" si="877"/>
        <v>0</v>
      </c>
      <c r="H3759" s="22">
        <f t="shared" si="878"/>
        <v>0</v>
      </c>
      <c r="I3759" s="116">
        <v>0</v>
      </c>
      <c r="J3759" s="116">
        <v>0</v>
      </c>
      <c r="K3759" s="116">
        <v>0</v>
      </c>
      <c r="L3759" s="116">
        <v>0</v>
      </c>
      <c r="M3759" s="22">
        <f t="shared" si="879"/>
        <v>0</v>
      </c>
      <c r="N3759" s="116">
        <v>0</v>
      </c>
      <c r="O3759" s="116">
        <v>0</v>
      </c>
      <c r="P3759" s="116">
        <v>0</v>
      </c>
      <c r="Q3759" s="116">
        <v>0</v>
      </c>
      <c r="R3759" s="22">
        <f t="shared" si="880"/>
        <v>0</v>
      </c>
      <c r="S3759" s="116">
        <v>0</v>
      </c>
      <c r="T3759" s="116">
        <v>0</v>
      </c>
      <c r="U3759" s="116">
        <v>0</v>
      </c>
      <c r="V3759" s="116">
        <v>0</v>
      </c>
      <c r="W3759" s="22">
        <f t="shared" si="881"/>
        <v>0</v>
      </c>
      <c r="X3759" s="22">
        <f t="shared" si="882"/>
        <v>0</v>
      </c>
      <c r="Y3759" s="22">
        <f ca="1">OFFSET('Cost Study'!$B$7,'Operations Support'!$C3759,'Operations Support'!$B3759)*$H3759</f>
        <v>0</v>
      </c>
      <c r="Z3759" s="23">
        <f ca="1">Y3759*'Cost Study'!$B$31</f>
        <v>0</v>
      </c>
      <c r="AA3759" s="23">
        <f ca="1">IF(A3759=10298,1.51,1)*IF($B3759&lt;3,$D3759*'Cost Study'!$B$32*OFFSET('Cost Study'!$B$7,'Operations Support'!$C3759,'Operations Support'!$B3759),0)</f>
        <v>0</v>
      </c>
      <c r="AB3759" s="24">
        <f ca="1">AA3759*'Cost Study'!$B$31</f>
        <v>0</v>
      </c>
      <c r="AC3759" s="23">
        <f ca="1">Y3759*'Cost Study'!$B$31</f>
        <v>0</v>
      </c>
      <c r="AD3759" s="24">
        <f ca="1">AA3759*'Cost Study'!$B$31</f>
        <v>0</v>
      </c>
      <c r="AE3759" s="377">
        <f t="shared" ca="1" si="883"/>
        <v>0</v>
      </c>
      <c r="AF3759" s="377">
        <f t="shared" ca="1" si="884"/>
        <v>0</v>
      </c>
      <c r="AH3759" s="688">
        <f>IFERROR($H3759/SUMIF($A:$A,$A3759,$H:$H)*SUMIF(Summary!$A$110:$A$186,$A3759,Summary!$P$110:$P$186),0)</f>
        <v>0</v>
      </c>
      <c r="AI3759" s="689">
        <f t="shared" ca="1" si="885"/>
        <v>0</v>
      </c>
      <c r="AJ3759" s="688">
        <f>IFERROR(H3759/SUMIF(A:A,A3759,H:H)*SUMIF(Summary!$A$110:$A$186,'Operations Support'!A3759,Summary!$Q$110:$Q$186),0)</f>
        <v>0</v>
      </c>
      <c r="AK3759" s="688">
        <f t="shared" ca="1" si="886"/>
        <v>0</v>
      </c>
      <c r="AM3759" s="688">
        <f>IFERROR($H3759/SUMIF($A:$A,$A3759,$H:$H)*SUMIF(Summary!$A$230:$A$266,$A3759,Summary!$P$230:$P$266),0)</f>
        <v>0</v>
      </c>
      <c r="AN3759" s="688">
        <f>IFERROR($H3759/SUMIF($A:$A,$A3759,$H:$H)*(SUMIF(Summary!$A$230:$A$266,$A3759,Summary!$L$230:$L$266)+SUMIF(Summary!$A$281:$A$317,$A3759,Summary!$L$281:$L$317))-AM3759,0)</f>
        <v>0</v>
      </c>
      <c r="AO3759" s="688">
        <f>IFERROR($H3759/SUMIF($A:$A,$A3759,$H:$H)*SUMIF(Summary!$A$230:$A$266,$A3759,Summary!$Q$230:$Q$266),0)</f>
        <v>0</v>
      </c>
      <c r="AP3759" s="688">
        <f>IFERROR($H3759/SUMIF($A:$A,$A3759,$H:$H)*(SUMIF(Summary!$A$230:$A$266,$A3759,Summary!$L$230:$L$266)+SUMIF(Summary!$A$281:$A$317,$A3759,Summary!$L$281:$L$317))-AO3759,0)</f>
        <v>0</v>
      </c>
      <c r="AQ3759" s="306"/>
      <c r="AR3759" s="688">
        <f t="shared" ca="1" si="887"/>
        <v>0</v>
      </c>
      <c r="AS3759" s="688">
        <f t="shared" ca="1" si="888"/>
        <v>0</v>
      </c>
    </row>
    <row r="3760" spans="1:45" x14ac:dyDescent="0.2">
      <c r="A3760" s="423">
        <v>42421</v>
      </c>
      <c r="B3760" s="424">
        <v>4</v>
      </c>
      <c r="C3760" s="425" t="s">
        <v>317</v>
      </c>
      <c r="D3760" s="422">
        <f t="shared" si="874"/>
        <v>0</v>
      </c>
      <c r="E3760" s="422">
        <f t="shared" si="875"/>
        <v>0</v>
      </c>
      <c r="F3760" s="422">
        <f t="shared" si="876"/>
        <v>0</v>
      </c>
      <c r="G3760" s="422">
        <f t="shared" si="877"/>
        <v>0</v>
      </c>
      <c r="H3760" s="22">
        <f t="shared" si="878"/>
        <v>0</v>
      </c>
      <c r="I3760" s="116">
        <v>0</v>
      </c>
      <c r="J3760" s="116">
        <v>0</v>
      </c>
      <c r="K3760" s="116">
        <v>0</v>
      </c>
      <c r="L3760" s="116">
        <v>0</v>
      </c>
      <c r="M3760" s="22">
        <f t="shared" si="879"/>
        <v>0</v>
      </c>
      <c r="N3760" s="116">
        <v>0</v>
      </c>
      <c r="O3760" s="116">
        <v>0</v>
      </c>
      <c r="P3760" s="116">
        <v>0</v>
      </c>
      <c r="Q3760" s="116">
        <v>0</v>
      </c>
      <c r="R3760" s="22">
        <f t="shared" si="880"/>
        <v>0</v>
      </c>
      <c r="S3760" s="116">
        <v>0</v>
      </c>
      <c r="T3760" s="116">
        <v>0</v>
      </c>
      <c r="U3760" s="116">
        <v>0</v>
      </c>
      <c r="V3760" s="116">
        <v>0</v>
      </c>
      <c r="W3760" s="22">
        <f t="shared" si="881"/>
        <v>0</v>
      </c>
      <c r="X3760" s="22">
        <f t="shared" si="882"/>
        <v>0</v>
      </c>
      <c r="Y3760" s="22">
        <f ca="1">OFFSET('Cost Study'!$B$7,'Operations Support'!$C3760,'Operations Support'!$B3760)*$H3760</f>
        <v>0</v>
      </c>
      <c r="Z3760" s="23">
        <f ca="1">Y3760*'Cost Study'!$B$31</f>
        <v>0</v>
      </c>
      <c r="AA3760" s="23">
        <f ca="1">IF(A3760=10298,1.51,1)*IF($B3760&lt;3,$D3760*'Cost Study'!$B$32*OFFSET('Cost Study'!$B$7,'Operations Support'!$C3760,'Operations Support'!$B3760),0)</f>
        <v>0</v>
      </c>
      <c r="AB3760" s="24">
        <f ca="1">AA3760*'Cost Study'!$B$31</f>
        <v>0</v>
      </c>
      <c r="AC3760" s="23">
        <f ca="1">Y3760*'Cost Study'!$B$31</f>
        <v>0</v>
      </c>
      <c r="AD3760" s="24">
        <f ca="1">AA3760*'Cost Study'!$B$31</f>
        <v>0</v>
      </c>
      <c r="AE3760" s="377">
        <f t="shared" ca="1" si="883"/>
        <v>0</v>
      </c>
      <c r="AF3760" s="377">
        <f t="shared" ca="1" si="884"/>
        <v>0</v>
      </c>
      <c r="AH3760" s="688">
        <f>IFERROR($H3760/SUMIF($A:$A,$A3760,$H:$H)*SUMIF(Summary!$A$110:$A$186,$A3760,Summary!$P$110:$P$186),0)</f>
        <v>0</v>
      </c>
      <c r="AI3760" s="689">
        <f t="shared" ca="1" si="885"/>
        <v>0</v>
      </c>
      <c r="AJ3760" s="688">
        <f>IFERROR(H3760/SUMIF(A:A,A3760,H:H)*SUMIF(Summary!$A$110:$A$186,'Operations Support'!A3760,Summary!$Q$110:$Q$186),0)</f>
        <v>0</v>
      </c>
      <c r="AK3760" s="688">
        <f t="shared" ca="1" si="886"/>
        <v>0</v>
      </c>
      <c r="AM3760" s="688">
        <f>IFERROR($H3760/SUMIF($A:$A,$A3760,$H:$H)*SUMIF(Summary!$A$230:$A$266,$A3760,Summary!$P$230:$P$266),0)</f>
        <v>0</v>
      </c>
      <c r="AN3760" s="688">
        <f>IFERROR($H3760/SUMIF($A:$A,$A3760,$H:$H)*(SUMIF(Summary!$A$230:$A$266,$A3760,Summary!$L$230:$L$266)+SUMIF(Summary!$A$281:$A$317,$A3760,Summary!$L$281:$L$317))-AM3760,0)</f>
        <v>0</v>
      </c>
      <c r="AO3760" s="688">
        <f>IFERROR($H3760/SUMIF($A:$A,$A3760,$H:$H)*SUMIF(Summary!$A$230:$A$266,$A3760,Summary!$Q$230:$Q$266),0)</f>
        <v>0</v>
      </c>
      <c r="AP3760" s="688">
        <f>IFERROR($H3760/SUMIF($A:$A,$A3760,$H:$H)*(SUMIF(Summary!$A$230:$A$266,$A3760,Summary!$L$230:$L$266)+SUMIF(Summary!$A$281:$A$317,$A3760,Summary!$L$281:$L$317))-AO3760,0)</f>
        <v>0</v>
      </c>
      <c r="AQ3760" s="306"/>
      <c r="AR3760" s="688">
        <f t="shared" ca="1" si="887"/>
        <v>0</v>
      </c>
      <c r="AS3760" s="688">
        <f t="shared" ca="1" si="888"/>
        <v>0</v>
      </c>
    </row>
    <row r="3761" spans="1:45" x14ac:dyDescent="0.2">
      <c r="A3761" s="423">
        <v>42421</v>
      </c>
      <c r="B3761" s="424">
        <v>4</v>
      </c>
      <c r="C3761" s="425" t="s">
        <v>318</v>
      </c>
      <c r="D3761" s="422">
        <f t="shared" si="874"/>
        <v>0</v>
      </c>
      <c r="E3761" s="422">
        <f t="shared" si="875"/>
        <v>0</v>
      </c>
      <c r="F3761" s="422">
        <f t="shared" si="876"/>
        <v>0</v>
      </c>
      <c r="G3761" s="422">
        <f t="shared" si="877"/>
        <v>0</v>
      </c>
      <c r="H3761" s="22">
        <f t="shared" si="878"/>
        <v>0</v>
      </c>
      <c r="I3761" s="116">
        <v>0</v>
      </c>
      <c r="J3761" s="116">
        <v>0</v>
      </c>
      <c r="K3761" s="116">
        <v>0</v>
      </c>
      <c r="L3761" s="116">
        <v>0</v>
      </c>
      <c r="M3761" s="22">
        <f t="shared" si="879"/>
        <v>0</v>
      </c>
      <c r="N3761" s="116">
        <v>0</v>
      </c>
      <c r="O3761" s="116">
        <v>0</v>
      </c>
      <c r="P3761" s="116">
        <v>0</v>
      </c>
      <c r="Q3761" s="116">
        <v>0</v>
      </c>
      <c r="R3761" s="22">
        <f t="shared" si="880"/>
        <v>0</v>
      </c>
      <c r="S3761" s="116">
        <v>0</v>
      </c>
      <c r="T3761" s="116">
        <v>0</v>
      </c>
      <c r="U3761" s="116">
        <v>0</v>
      </c>
      <c r="V3761" s="116">
        <v>0</v>
      </c>
      <c r="W3761" s="22">
        <f t="shared" si="881"/>
        <v>0</v>
      </c>
      <c r="X3761" s="22">
        <f t="shared" si="882"/>
        <v>0</v>
      </c>
      <c r="Y3761" s="22">
        <f ca="1">OFFSET('Cost Study'!$B$7,'Operations Support'!$C3761,'Operations Support'!$B3761)*$H3761</f>
        <v>0</v>
      </c>
      <c r="Z3761" s="23">
        <f ca="1">Y3761*'Cost Study'!$B$31</f>
        <v>0</v>
      </c>
      <c r="AA3761" s="23">
        <f ca="1">IF(A3761=10298,1.51,1)*IF($B3761&lt;3,$D3761*'Cost Study'!$B$32*OFFSET('Cost Study'!$B$7,'Operations Support'!$C3761,'Operations Support'!$B3761),0)</f>
        <v>0</v>
      </c>
      <c r="AB3761" s="24">
        <f ca="1">AA3761*'Cost Study'!$B$31</f>
        <v>0</v>
      </c>
      <c r="AC3761" s="23">
        <f ca="1">Y3761*'Cost Study'!$B$31</f>
        <v>0</v>
      </c>
      <c r="AD3761" s="24">
        <f ca="1">AA3761*'Cost Study'!$B$31</f>
        <v>0</v>
      </c>
      <c r="AE3761" s="377">
        <f t="shared" ca="1" si="883"/>
        <v>0</v>
      </c>
      <c r="AF3761" s="377">
        <f t="shared" ca="1" si="884"/>
        <v>0</v>
      </c>
      <c r="AH3761" s="688">
        <f>IFERROR($H3761/SUMIF($A:$A,$A3761,$H:$H)*SUMIF(Summary!$A$110:$A$186,$A3761,Summary!$P$110:$P$186),0)</f>
        <v>0</v>
      </c>
      <c r="AI3761" s="689">
        <f t="shared" ca="1" si="885"/>
        <v>0</v>
      </c>
      <c r="AJ3761" s="688">
        <f>IFERROR(H3761/SUMIF(A:A,A3761,H:H)*SUMIF(Summary!$A$110:$A$186,'Operations Support'!A3761,Summary!$Q$110:$Q$186),0)</f>
        <v>0</v>
      </c>
      <c r="AK3761" s="688">
        <f t="shared" ca="1" si="886"/>
        <v>0</v>
      </c>
      <c r="AM3761" s="688">
        <f>IFERROR($H3761/SUMIF($A:$A,$A3761,$H:$H)*SUMIF(Summary!$A$230:$A$266,$A3761,Summary!$P$230:$P$266),0)</f>
        <v>0</v>
      </c>
      <c r="AN3761" s="688">
        <f>IFERROR($H3761/SUMIF($A:$A,$A3761,$H:$H)*(SUMIF(Summary!$A$230:$A$266,$A3761,Summary!$L$230:$L$266)+SUMIF(Summary!$A$281:$A$317,$A3761,Summary!$L$281:$L$317))-AM3761,0)</f>
        <v>0</v>
      </c>
      <c r="AO3761" s="688">
        <f>IFERROR($H3761/SUMIF($A:$A,$A3761,$H:$H)*SUMIF(Summary!$A$230:$A$266,$A3761,Summary!$Q$230:$Q$266),0)</f>
        <v>0</v>
      </c>
      <c r="AP3761" s="688">
        <f>IFERROR($H3761/SUMIF($A:$A,$A3761,$H:$H)*(SUMIF(Summary!$A$230:$A$266,$A3761,Summary!$L$230:$L$266)+SUMIF(Summary!$A$281:$A$317,$A3761,Summary!$L$281:$L$317))-AO3761,0)</f>
        <v>0</v>
      </c>
      <c r="AQ3761" s="306"/>
      <c r="AR3761" s="688">
        <f t="shared" ca="1" si="887"/>
        <v>0</v>
      </c>
      <c r="AS3761" s="688">
        <f t="shared" ca="1" si="888"/>
        <v>0</v>
      </c>
    </row>
    <row r="3762" spans="1:45" x14ac:dyDescent="0.2">
      <c r="A3762" s="423">
        <v>42421</v>
      </c>
      <c r="B3762" s="424">
        <v>4</v>
      </c>
      <c r="C3762" s="425" t="s">
        <v>319</v>
      </c>
      <c r="D3762" s="422">
        <f t="shared" si="874"/>
        <v>0</v>
      </c>
      <c r="E3762" s="422">
        <f t="shared" si="875"/>
        <v>0</v>
      </c>
      <c r="F3762" s="422">
        <f t="shared" si="876"/>
        <v>0</v>
      </c>
      <c r="G3762" s="422">
        <f t="shared" si="877"/>
        <v>0</v>
      </c>
      <c r="H3762" s="22">
        <f t="shared" si="878"/>
        <v>0</v>
      </c>
      <c r="I3762" s="116">
        <v>0</v>
      </c>
      <c r="J3762" s="116">
        <v>0</v>
      </c>
      <c r="K3762" s="116">
        <v>0</v>
      </c>
      <c r="L3762" s="116">
        <v>0</v>
      </c>
      <c r="M3762" s="22">
        <f t="shared" si="879"/>
        <v>0</v>
      </c>
      <c r="N3762" s="116">
        <v>0</v>
      </c>
      <c r="O3762" s="116">
        <v>0</v>
      </c>
      <c r="P3762" s="116">
        <v>0</v>
      </c>
      <c r="Q3762" s="116">
        <v>0</v>
      </c>
      <c r="R3762" s="22">
        <f t="shared" si="880"/>
        <v>0</v>
      </c>
      <c r="S3762" s="116">
        <v>0</v>
      </c>
      <c r="T3762" s="116">
        <v>0</v>
      </c>
      <c r="U3762" s="116">
        <v>0</v>
      </c>
      <c r="V3762" s="116">
        <v>0</v>
      </c>
      <c r="W3762" s="22">
        <f t="shared" si="881"/>
        <v>0</v>
      </c>
      <c r="X3762" s="22">
        <f t="shared" si="882"/>
        <v>0</v>
      </c>
      <c r="Y3762" s="22">
        <f ca="1">OFFSET('Cost Study'!$B$7,'Operations Support'!$C3762,'Operations Support'!$B3762)*$H3762</f>
        <v>0</v>
      </c>
      <c r="Z3762" s="23">
        <f ca="1">Y3762*'Cost Study'!$B$31</f>
        <v>0</v>
      </c>
      <c r="AA3762" s="23">
        <f ca="1">IF(A3762=10298,1.51,1)*IF($B3762&lt;3,$D3762*'Cost Study'!$B$32*OFFSET('Cost Study'!$B$7,'Operations Support'!$C3762,'Operations Support'!$B3762),0)</f>
        <v>0</v>
      </c>
      <c r="AB3762" s="24">
        <f ca="1">AA3762*'Cost Study'!$B$31</f>
        <v>0</v>
      </c>
      <c r="AC3762" s="23">
        <f ca="1">Y3762*'Cost Study'!$B$31</f>
        <v>0</v>
      </c>
      <c r="AD3762" s="24">
        <f ca="1">AA3762*'Cost Study'!$B$31</f>
        <v>0</v>
      </c>
      <c r="AE3762" s="377">
        <f t="shared" ca="1" si="883"/>
        <v>0</v>
      </c>
      <c r="AF3762" s="377">
        <f t="shared" ca="1" si="884"/>
        <v>0</v>
      </c>
      <c r="AH3762" s="688">
        <f>IFERROR($H3762/SUMIF($A:$A,$A3762,$H:$H)*SUMIF(Summary!$A$110:$A$186,$A3762,Summary!$P$110:$P$186),0)</f>
        <v>0</v>
      </c>
      <c r="AI3762" s="689">
        <f t="shared" ca="1" si="885"/>
        <v>0</v>
      </c>
      <c r="AJ3762" s="688">
        <f>IFERROR(H3762/SUMIF(A:A,A3762,H:H)*SUMIF(Summary!$A$110:$A$186,'Operations Support'!A3762,Summary!$Q$110:$Q$186),0)</f>
        <v>0</v>
      </c>
      <c r="AK3762" s="688">
        <f t="shared" ca="1" si="886"/>
        <v>0</v>
      </c>
      <c r="AM3762" s="688">
        <f>IFERROR($H3762/SUMIF($A:$A,$A3762,$H:$H)*SUMIF(Summary!$A$230:$A$266,$A3762,Summary!$P$230:$P$266),0)</f>
        <v>0</v>
      </c>
      <c r="AN3762" s="688">
        <f>IFERROR($H3762/SUMIF($A:$A,$A3762,$H:$H)*(SUMIF(Summary!$A$230:$A$266,$A3762,Summary!$L$230:$L$266)+SUMIF(Summary!$A$281:$A$317,$A3762,Summary!$L$281:$L$317))-AM3762,0)</f>
        <v>0</v>
      </c>
      <c r="AO3762" s="688">
        <f>IFERROR($H3762/SUMIF($A:$A,$A3762,$H:$H)*SUMIF(Summary!$A$230:$A$266,$A3762,Summary!$Q$230:$Q$266),0)</f>
        <v>0</v>
      </c>
      <c r="AP3762" s="688">
        <f>IFERROR($H3762/SUMIF($A:$A,$A3762,$H:$H)*(SUMIF(Summary!$A$230:$A$266,$A3762,Summary!$L$230:$L$266)+SUMIF(Summary!$A$281:$A$317,$A3762,Summary!$L$281:$L$317))-AO3762,0)</f>
        <v>0</v>
      </c>
      <c r="AQ3762" s="306"/>
      <c r="AR3762" s="688">
        <f t="shared" ca="1" si="887"/>
        <v>0</v>
      </c>
      <c r="AS3762" s="688">
        <f t="shared" ca="1" si="888"/>
        <v>0</v>
      </c>
    </row>
    <row r="3763" spans="1:45" x14ac:dyDescent="0.2">
      <c r="A3763" s="423">
        <v>42421</v>
      </c>
      <c r="B3763" s="424">
        <v>4</v>
      </c>
      <c r="C3763" s="425" t="s">
        <v>320</v>
      </c>
      <c r="D3763" s="422">
        <f t="shared" si="874"/>
        <v>0</v>
      </c>
      <c r="E3763" s="422">
        <f t="shared" si="875"/>
        <v>0</v>
      </c>
      <c r="F3763" s="422">
        <f t="shared" si="876"/>
        <v>0</v>
      </c>
      <c r="G3763" s="422">
        <f t="shared" si="877"/>
        <v>0</v>
      </c>
      <c r="H3763" s="22">
        <f t="shared" si="878"/>
        <v>0</v>
      </c>
      <c r="I3763" s="116">
        <v>0</v>
      </c>
      <c r="J3763" s="116">
        <v>0</v>
      </c>
      <c r="K3763" s="116">
        <v>0</v>
      </c>
      <c r="L3763" s="116">
        <v>0</v>
      </c>
      <c r="M3763" s="22">
        <f t="shared" si="879"/>
        <v>0</v>
      </c>
      <c r="N3763" s="116">
        <v>0</v>
      </c>
      <c r="O3763" s="116">
        <v>0</v>
      </c>
      <c r="P3763" s="116">
        <v>0</v>
      </c>
      <c r="Q3763" s="116">
        <v>0</v>
      </c>
      <c r="R3763" s="22">
        <f t="shared" si="880"/>
        <v>0</v>
      </c>
      <c r="S3763" s="116">
        <v>0</v>
      </c>
      <c r="T3763" s="116">
        <v>0</v>
      </c>
      <c r="U3763" s="116">
        <v>0</v>
      </c>
      <c r="V3763" s="116">
        <v>0</v>
      </c>
      <c r="W3763" s="22">
        <f t="shared" si="881"/>
        <v>0</v>
      </c>
      <c r="X3763" s="22">
        <f t="shared" si="882"/>
        <v>0</v>
      </c>
      <c r="Y3763" s="22">
        <f ca="1">OFFSET('Cost Study'!$B$7,'Operations Support'!$C3763,'Operations Support'!$B3763)*$H3763</f>
        <v>0</v>
      </c>
      <c r="Z3763" s="23">
        <f ca="1">Y3763*'Cost Study'!$B$31</f>
        <v>0</v>
      </c>
      <c r="AA3763" s="23">
        <f ca="1">IF(A3763=10298,1.51,1)*IF($B3763&lt;3,$D3763*'Cost Study'!$B$32*OFFSET('Cost Study'!$B$7,'Operations Support'!$C3763,'Operations Support'!$B3763),0)</f>
        <v>0</v>
      </c>
      <c r="AB3763" s="24">
        <f ca="1">AA3763*'Cost Study'!$B$31</f>
        <v>0</v>
      </c>
      <c r="AC3763" s="23">
        <f ca="1">Y3763*'Cost Study'!$B$31</f>
        <v>0</v>
      </c>
      <c r="AD3763" s="24">
        <f ca="1">AA3763*'Cost Study'!$B$31</f>
        <v>0</v>
      </c>
      <c r="AE3763" s="377">
        <f t="shared" ca="1" si="883"/>
        <v>0</v>
      </c>
      <c r="AF3763" s="377">
        <f t="shared" ca="1" si="884"/>
        <v>0</v>
      </c>
      <c r="AH3763" s="688">
        <f>IFERROR($H3763/SUMIF($A:$A,$A3763,$H:$H)*SUMIF(Summary!$A$110:$A$186,$A3763,Summary!$P$110:$P$186),0)</f>
        <v>0</v>
      </c>
      <c r="AI3763" s="689">
        <f t="shared" ca="1" si="885"/>
        <v>0</v>
      </c>
      <c r="AJ3763" s="688">
        <f>IFERROR(H3763/SUMIF(A:A,A3763,H:H)*SUMIF(Summary!$A$110:$A$186,'Operations Support'!A3763,Summary!$Q$110:$Q$186),0)</f>
        <v>0</v>
      </c>
      <c r="AK3763" s="688">
        <f t="shared" ca="1" si="886"/>
        <v>0</v>
      </c>
      <c r="AM3763" s="688">
        <f>IFERROR($H3763/SUMIF($A:$A,$A3763,$H:$H)*SUMIF(Summary!$A$230:$A$266,$A3763,Summary!$P$230:$P$266),0)</f>
        <v>0</v>
      </c>
      <c r="AN3763" s="688">
        <f>IFERROR($H3763/SUMIF($A:$A,$A3763,$H:$H)*(SUMIF(Summary!$A$230:$A$266,$A3763,Summary!$L$230:$L$266)+SUMIF(Summary!$A$281:$A$317,$A3763,Summary!$L$281:$L$317))-AM3763,0)</f>
        <v>0</v>
      </c>
      <c r="AO3763" s="688">
        <f>IFERROR($H3763/SUMIF($A:$A,$A3763,$H:$H)*SUMIF(Summary!$A$230:$A$266,$A3763,Summary!$Q$230:$Q$266),0)</f>
        <v>0</v>
      </c>
      <c r="AP3763" s="688">
        <f>IFERROR($H3763/SUMIF($A:$A,$A3763,$H:$H)*(SUMIF(Summary!$A$230:$A$266,$A3763,Summary!$L$230:$L$266)+SUMIF(Summary!$A$281:$A$317,$A3763,Summary!$L$281:$L$317))-AO3763,0)</f>
        <v>0</v>
      </c>
      <c r="AQ3763" s="306"/>
      <c r="AR3763" s="688">
        <f t="shared" ca="1" si="887"/>
        <v>0</v>
      </c>
      <c r="AS3763" s="688">
        <f t="shared" ca="1" si="888"/>
        <v>0</v>
      </c>
    </row>
    <row r="3764" spans="1:45" x14ac:dyDescent="0.2">
      <c r="A3764" s="423">
        <v>42421</v>
      </c>
      <c r="B3764" s="424">
        <v>5</v>
      </c>
      <c r="C3764" s="425" t="s">
        <v>300</v>
      </c>
      <c r="D3764" s="422">
        <f t="shared" si="874"/>
        <v>0</v>
      </c>
      <c r="E3764" s="422">
        <f t="shared" si="875"/>
        <v>0</v>
      </c>
      <c r="F3764" s="422">
        <f t="shared" si="876"/>
        <v>0</v>
      </c>
      <c r="G3764" s="422">
        <f t="shared" si="877"/>
        <v>0</v>
      </c>
      <c r="H3764" s="22">
        <f t="shared" si="878"/>
        <v>0</v>
      </c>
      <c r="I3764" s="116">
        <v>0</v>
      </c>
      <c r="J3764" s="116">
        <v>0</v>
      </c>
      <c r="K3764" s="116">
        <v>0</v>
      </c>
      <c r="L3764" s="116">
        <v>0</v>
      </c>
      <c r="M3764" s="22">
        <f t="shared" si="879"/>
        <v>0</v>
      </c>
      <c r="N3764" s="116">
        <v>0</v>
      </c>
      <c r="O3764" s="116">
        <v>0</v>
      </c>
      <c r="P3764" s="116">
        <v>0</v>
      </c>
      <c r="Q3764" s="116">
        <v>0</v>
      </c>
      <c r="R3764" s="22">
        <f t="shared" si="880"/>
        <v>0</v>
      </c>
      <c r="S3764" s="116">
        <v>0</v>
      </c>
      <c r="T3764" s="116">
        <v>0</v>
      </c>
      <c r="U3764" s="116">
        <v>0</v>
      </c>
      <c r="V3764" s="116">
        <v>0</v>
      </c>
      <c r="W3764" s="22">
        <f t="shared" si="881"/>
        <v>0</v>
      </c>
      <c r="X3764" s="22">
        <f t="shared" si="882"/>
        <v>0</v>
      </c>
      <c r="Y3764" s="22">
        <f ca="1">OFFSET('Cost Study'!$B$7,'Operations Support'!$C3764,'Operations Support'!$B3764)*$H3764</f>
        <v>0</v>
      </c>
      <c r="Z3764" s="23">
        <f ca="1">Y3764*'Cost Study'!$B$31</f>
        <v>0</v>
      </c>
      <c r="AA3764" s="23">
        <f ca="1">IF(A3764=10298,1.51,1)*IF($B3764&lt;3,$D3764*'Cost Study'!$B$32*OFFSET('Cost Study'!$B$7,'Operations Support'!$C3764,'Operations Support'!$B3764),0)</f>
        <v>0</v>
      </c>
      <c r="AB3764" s="24">
        <f ca="1">AA3764*'Cost Study'!$B$31</f>
        <v>0</v>
      </c>
      <c r="AC3764" s="23">
        <f ca="1">Y3764*'Cost Study'!$B$31</f>
        <v>0</v>
      </c>
      <c r="AD3764" s="24">
        <f ca="1">AA3764*'Cost Study'!$B$31</f>
        <v>0</v>
      </c>
      <c r="AE3764" s="377">
        <f t="shared" ca="1" si="883"/>
        <v>0</v>
      </c>
      <c r="AF3764" s="377">
        <f t="shared" ca="1" si="884"/>
        <v>0</v>
      </c>
      <c r="AH3764" s="688">
        <f>IFERROR($H3764/SUMIF($A:$A,$A3764,$H:$H)*SUMIF(Summary!$A$110:$A$186,$A3764,Summary!$P$110:$P$186),0)</f>
        <v>0</v>
      </c>
      <c r="AI3764" s="689">
        <f t="shared" ca="1" si="885"/>
        <v>0</v>
      </c>
      <c r="AJ3764" s="688">
        <f>IFERROR(H3764/SUMIF(A:A,A3764,H:H)*SUMIF(Summary!$A$110:$A$186,'Operations Support'!A3764,Summary!$Q$110:$Q$186),0)</f>
        <v>0</v>
      </c>
      <c r="AK3764" s="688">
        <f t="shared" ca="1" si="886"/>
        <v>0</v>
      </c>
      <c r="AM3764" s="688">
        <f>IFERROR($H3764/SUMIF($A:$A,$A3764,$H:$H)*SUMIF(Summary!$A$230:$A$266,$A3764,Summary!$P$230:$P$266),0)</f>
        <v>0</v>
      </c>
      <c r="AN3764" s="688">
        <f>IFERROR($H3764/SUMIF($A:$A,$A3764,$H:$H)*(SUMIF(Summary!$A$230:$A$266,$A3764,Summary!$L$230:$L$266)+SUMIF(Summary!$A$281:$A$317,$A3764,Summary!$L$281:$L$317))-AM3764,0)</f>
        <v>0</v>
      </c>
      <c r="AO3764" s="688">
        <f>IFERROR($H3764/SUMIF($A:$A,$A3764,$H:$H)*SUMIF(Summary!$A$230:$A$266,$A3764,Summary!$Q$230:$Q$266),0)</f>
        <v>0</v>
      </c>
      <c r="AP3764" s="688">
        <f>IFERROR($H3764/SUMIF($A:$A,$A3764,$H:$H)*(SUMIF(Summary!$A$230:$A$266,$A3764,Summary!$L$230:$L$266)+SUMIF(Summary!$A$281:$A$317,$A3764,Summary!$L$281:$L$317))-AO3764,0)</f>
        <v>0</v>
      </c>
      <c r="AQ3764" s="306"/>
      <c r="AR3764" s="688">
        <f t="shared" ca="1" si="887"/>
        <v>0</v>
      </c>
      <c r="AS3764" s="688">
        <f t="shared" ca="1" si="888"/>
        <v>0</v>
      </c>
    </row>
    <row r="3765" spans="1:45" x14ac:dyDescent="0.2">
      <c r="A3765" s="423">
        <v>42421</v>
      </c>
      <c r="B3765" s="424">
        <v>5</v>
      </c>
      <c r="C3765" s="425" t="s">
        <v>301</v>
      </c>
      <c r="D3765" s="422">
        <f t="shared" si="874"/>
        <v>0</v>
      </c>
      <c r="E3765" s="422">
        <f t="shared" si="875"/>
        <v>0</v>
      </c>
      <c r="F3765" s="422">
        <f t="shared" si="876"/>
        <v>0</v>
      </c>
      <c r="G3765" s="422">
        <f t="shared" si="877"/>
        <v>0</v>
      </c>
      <c r="H3765" s="22">
        <f t="shared" si="878"/>
        <v>0</v>
      </c>
      <c r="I3765" s="116">
        <v>0</v>
      </c>
      <c r="J3765" s="116">
        <v>0</v>
      </c>
      <c r="K3765" s="116">
        <v>0</v>
      </c>
      <c r="L3765" s="116">
        <v>0</v>
      </c>
      <c r="M3765" s="22">
        <f t="shared" si="879"/>
        <v>0</v>
      </c>
      <c r="N3765" s="116">
        <v>0</v>
      </c>
      <c r="O3765" s="116">
        <v>0</v>
      </c>
      <c r="P3765" s="116">
        <v>0</v>
      </c>
      <c r="Q3765" s="116">
        <v>0</v>
      </c>
      <c r="R3765" s="22">
        <f t="shared" si="880"/>
        <v>0</v>
      </c>
      <c r="S3765" s="116">
        <v>0</v>
      </c>
      <c r="T3765" s="116">
        <v>0</v>
      </c>
      <c r="U3765" s="116">
        <v>0</v>
      </c>
      <c r="V3765" s="116">
        <v>0</v>
      </c>
      <c r="W3765" s="22">
        <f t="shared" si="881"/>
        <v>0</v>
      </c>
      <c r="X3765" s="22">
        <f t="shared" si="882"/>
        <v>0</v>
      </c>
      <c r="Y3765" s="22">
        <f ca="1">OFFSET('Cost Study'!$B$7,'Operations Support'!$C3765,'Operations Support'!$B3765)*$H3765</f>
        <v>0</v>
      </c>
      <c r="Z3765" s="23">
        <f ca="1">Y3765*'Cost Study'!$B$31</f>
        <v>0</v>
      </c>
      <c r="AA3765" s="23">
        <f ca="1">IF(A3765=10298,1.51,1)*IF($B3765&lt;3,$D3765*'Cost Study'!$B$32*OFFSET('Cost Study'!$B$7,'Operations Support'!$C3765,'Operations Support'!$B3765),0)</f>
        <v>0</v>
      </c>
      <c r="AB3765" s="24">
        <f ca="1">AA3765*'Cost Study'!$B$31</f>
        <v>0</v>
      </c>
      <c r="AC3765" s="23">
        <f ca="1">Y3765*'Cost Study'!$B$31</f>
        <v>0</v>
      </c>
      <c r="AD3765" s="24">
        <f ca="1">AA3765*'Cost Study'!$B$31</f>
        <v>0</v>
      </c>
      <c r="AE3765" s="377">
        <f t="shared" ca="1" si="883"/>
        <v>0</v>
      </c>
      <c r="AF3765" s="377">
        <f t="shared" ca="1" si="884"/>
        <v>0</v>
      </c>
      <c r="AH3765" s="688">
        <f>IFERROR($H3765/SUMIF($A:$A,$A3765,$H:$H)*SUMIF(Summary!$A$110:$A$186,$A3765,Summary!$P$110:$P$186),0)</f>
        <v>0</v>
      </c>
      <c r="AI3765" s="689">
        <f t="shared" ca="1" si="885"/>
        <v>0</v>
      </c>
      <c r="AJ3765" s="688">
        <f>IFERROR(H3765/SUMIF(A:A,A3765,H:H)*SUMIF(Summary!$A$110:$A$186,'Operations Support'!A3765,Summary!$Q$110:$Q$186),0)</f>
        <v>0</v>
      </c>
      <c r="AK3765" s="688">
        <f t="shared" ca="1" si="886"/>
        <v>0</v>
      </c>
      <c r="AM3765" s="688">
        <f>IFERROR($H3765/SUMIF($A:$A,$A3765,$H:$H)*SUMIF(Summary!$A$230:$A$266,$A3765,Summary!$P$230:$P$266),0)</f>
        <v>0</v>
      </c>
      <c r="AN3765" s="688">
        <f>IFERROR($H3765/SUMIF($A:$A,$A3765,$H:$H)*(SUMIF(Summary!$A$230:$A$266,$A3765,Summary!$L$230:$L$266)+SUMIF(Summary!$A$281:$A$317,$A3765,Summary!$L$281:$L$317))-AM3765,0)</f>
        <v>0</v>
      </c>
      <c r="AO3765" s="688">
        <f>IFERROR($H3765/SUMIF($A:$A,$A3765,$H:$H)*SUMIF(Summary!$A$230:$A$266,$A3765,Summary!$Q$230:$Q$266),0)</f>
        <v>0</v>
      </c>
      <c r="AP3765" s="688">
        <f>IFERROR($H3765/SUMIF($A:$A,$A3765,$H:$H)*(SUMIF(Summary!$A$230:$A$266,$A3765,Summary!$L$230:$L$266)+SUMIF(Summary!$A$281:$A$317,$A3765,Summary!$L$281:$L$317))-AO3765,0)</f>
        <v>0</v>
      </c>
      <c r="AQ3765" s="306"/>
      <c r="AR3765" s="688">
        <f t="shared" ca="1" si="887"/>
        <v>0</v>
      </c>
      <c r="AS3765" s="688">
        <f t="shared" ca="1" si="888"/>
        <v>0</v>
      </c>
    </row>
    <row r="3766" spans="1:45" x14ac:dyDescent="0.2">
      <c r="A3766" s="423">
        <v>42421</v>
      </c>
      <c r="B3766" s="424">
        <v>5</v>
      </c>
      <c r="C3766" s="425" t="s">
        <v>302</v>
      </c>
      <c r="D3766" s="422">
        <f t="shared" si="874"/>
        <v>0</v>
      </c>
      <c r="E3766" s="422">
        <f t="shared" si="875"/>
        <v>0</v>
      </c>
      <c r="F3766" s="422">
        <f t="shared" si="876"/>
        <v>0</v>
      </c>
      <c r="G3766" s="422">
        <f t="shared" si="877"/>
        <v>0</v>
      </c>
      <c r="H3766" s="22">
        <f t="shared" si="878"/>
        <v>0</v>
      </c>
      <c r="I3766" s="116">
        <v>0</v>
      </c>
      <c r="J3766" s="116">
        <v>0</v>
      </c>
      <c r="K3766" s="116">
        <v>0</v>
      </c>
      <c r="L3766" s="116">
        <v>0</v>
      </c>
      <c r="M3766" s="22">
        <f t="shared" si="879"/>
        <v>0</v>
      </c>
      <c r="N3766" s="116">
        <v>0</v>
      </c>
      <c r="O3766" s="116">
        <v>0</v>
      </c>
      <c r="P3766" s="116">
        <v>0</v>
      </c>
      <c r="Q3766" s="116">
        <v>0</v>
      </c>
      <c r="R3766" s="22">
        <f t="shared" si="880"/>
        <v>0</v>
      </c>
      <c r="S3766" s="116">
        <v>0</v>
      </c>
      <c r="T3766" s="116">
        <v>0</v>
      </c>
      <c r="U3766" s="116">
        <v>0</v>
      </c>
      <c r="V3766" s="116">
        <v>0</v>
      </c>
      <c r="W3766" s="22">
        <f t="shared" si="881"/>
        <v>0</v>
      </c>
      <c r="X3766" s="22">
        <f t="shared" si="882"/>
        <v>0</v>
      </c>
      <c r="Y3766" s="22">
        <f ca="1">OFFSET('Cost Study'!$B$7,'Operations Support'!$C3766,'Operations Support'!$B3766)*$H3766</f>
        <v>0</v>
      </c>
      <c r="Z3766" s="23">
        <f ca="1">Y3766*'Cost Study'!$B$31</f>
        <v>0</v>
      </c>
      <c r="AA3766" s="23">
        <f ca="1">IF(A3766=10298,1.51,1)*IF($B3766&lt;3,$D3766*'Cost Study'!$B$32*OFFSET('Cost Study'!$B$7,'Operations Support'!$C3766,'Operations Support'!$B3766),0)</f>
        <v>0</v>
      </c>
      <c r="AB3766" s="24">
        <f ca="1">AA3766*'Cost Study'!$B$31</f>
        <v>0</v>
      </c>
      <c r="AC3766" s="23">
        <f ca="1">Y3766*'Cost Study'!$B$31</f>
        <v>0</v>
      </c>
      <c r="AD3766" s="24">
        <f ca="1">AA3766*'Cost Study'!$B$31</f>
        <v>0</v>
      </c>
      <c r="AE3766" s="377">
        <f t="shared" ca="1" si="883"/>
        <v>0</v>
      </c>
      <c r="AF3766" s="377">
        <f t="shared" ca="1" si="884"/>
        <v>0</v>
      </c>
      <c r="AH3766" s="688">
        <f>IFERROR($H3766/SUMIF($A:$A,$A3766,$H:$H)*SUMIF(Summary!$A$110:$A$186,$A3766,Summary!$P$110:$P$186),0)</f>
        <v>0</v>
      </c>
      <c r="AI3766" s="689">
        <f t="shared" ca="1" si="885"/>
        <v>0</v>
      </c>
      <c r="AJ3766" s="688">
        <f>IFERROR(H3766/SUMIF(A:A,A3766,H:H)*SUMIF(Summary!$A$110:$A$186,'Operations Support'!A3766,Summary!$Q$110:$Q$186),0)</f>
        <v>0</v>
      </c>
      <c r="AK3766" s="688">
        <f t="shared" ca="1" si="886"/>
        <v>0</v>
      </c>
      <c r="AM3766" s="688">
        <f>IFERROR($H3766/SUMIF($A:$A,$A3766,$H:$H)*SUMIF(Summary!$A$230:$A$266,$A3766,Summary!$P$230:$P$266),0)</f>
        <v>0</v>
      </c>
      <c r="AN3766" s="688">
        <f>IFERROR($H3766/SUMIF($A:$A,$A3766,$H:$H)*(SUMIF(Summary!$A$230:$A$266,$A3766,Summary!$L$230:$L$266)+SUMIF(Summary!$A$281:$A$317,$A3766,Summary!$L$281:$L$317))-AM3766,0)</f>
        <v>0</v>
      </c>
      <c r="AO3766" s="688">
        <f>IFERROR($H3766/SUMIF($A:$A,$A3766,$H:$H)*SUMIF(Summary!$A$230:$A$266,$A3766,Summary!$Q$230:$Q$266),0)</f>
        <v>0</v>
      </c>
      <c r="AP3766" s="688">
        <f>IFERROR($H3766/SUMIF($A:$A,$A3766,$H:$H)*(SUMIF(Summary!$A$230:$A$266,$A3766,Summary!$L$230:$L$266)+SUMIF(Summary!$A$281:$A$317,$A3766,Summary!$L$281:$L$317))-AO3766,0)</f>
        <v>0</v>
      </c>
      <c r="AQ3766" s="306"/>
      <c r="AR3766" s="688">
        <f t="shared" ca="1" si="887"/>
        <v>0</v>
      </c>
      <c r="AS3766" s="688">
        <f t="shared" ca="1" si="888"/>
        <v>0</v>
      </c>
    </row>
    <row r="3767" spans="1:45" x14ac:dyDescent="0.2">
      <c r="A3767" s="423">
        <v>42421</v>
      </c>
      <c r="B3767" s="424">
        <v>5</v>
      </c>
      <c r="C3767" s="425" t="s">
        <v>303</v>
      </c>
      <c r="D3767" s="422">
        <f t="shared" si="874"/>
        <v>0</v>
      </c>
      <c r="E3767" s="422">
        <f t="shared" si="875"/>
        <v>0</v>
      </c>
      <c r="F3767" s="422">
        <f t="shared" si="876"/>
        <v>0</v>
      </c>
      <c r="G3767" s="422">
        <f t="shared" si="877"/>
        <v>0</v>
      </c>
      <c r="H3767" s="22">
        <f t="shared" si="878"/>
        <v>0</v>
      </c>
      <c r="I3767" s="116">
        <v>0</v>
      </c>
      <c r="J3767" s="116">
        <v>0</v>
      </c>
      <c r="K3767" s="116">
        <v>0</v>
      </c>
      <c r="L3767" s="116">
        <v>0</v>
      </c>
      <c r="M3767" s="22">
        <f t="shared" si="879"/>
        <v>0</v>
      </c>
      <c r="N3767" s="116">
        <v>0</v>
      </c>
      <c r="O3767" s="116">
        <v>0</v>
      </c>
      <c r="P3767" s="116">
        <v>0</v>
      </c>
      <c r="Q3767" s="116">
        <v>0</v>
      </c>
      <c r="R3767" s="22">
        <f t="shared" si="880"/>
        <v>0</v>
      </c>
      <c r="S3767" s="116">
        <v>0</v>
      </c>
      <c r="T3767" s="116">
        <v>0</v>
      </c>
      <c r="U3767" s="116">
        <v>0</v>
      </c>
      <c r="V3767" s="116">
        <v>0</v>
      </c>
      <c r="W3767" s="22">
        <f t="shared" si="881"/>
        <v>0</v>
      </c>
      <c r="X3767" s="22">
        <f t="shared" si="882"/>
        <v>0</v>
      </c>
      <c r="Y3767" s="22">
        <f ca="1">OFFSET('Cost Study'!$B$7,'Operations Support'!$C3767,'Operations Support'!$B3767)*$H3767</f>
        <v>0</v>
      </c>
      <c r="Z3767" s="23">
        <f ca="1">Y3767*'Cost Study'!$B$31</f>
        <v>0</v>
      </c>
      <c r="AA3767" s="23">
        <f ca="1">IF(A3767=10298,1.51,1)*IF($B3767&lt;3,$D3767*'Cost Study'!$B$32*OFFSET('Cost Study'!$B$7,'Operations Support'!$C3767,'Operations Support'!$B3767),0)</f>
        <v>0</v>
      </c>
      <c r="AB3767" s="24">
        <f ca="1">AA3767*'Cost Study'!$B$31</f>
        <v>0</v>
      </c>
      <c r="AC3767" s="23">
        <f ca="1">Y3767*'Cost Study'!$B$31</f>
        <v>0</v>
      </c>
      <c r="AD3767" s="24">
        <f ca="1">AA3767*'Cost Study'!$B$31</f>
        <v>0</v>
      </c>
      <c r="AE3767" s="377">
        <f t="shared" ca="1" si="883"/>
        <v>0</v>
      </c>
      <c r="AF3767" s="377">
        <f t="shared" ca="1" si="884"/>
        <v>0</v>
      </c>
      <c r="AH3767" s="688">
        <f>IFERROR($H3767/SUMIF($A:$A,$A3767,$H:$H)*SUMIF(Summary!$A$110:$A$186,$A3767,Summary!$P$110:$P$186),0)</f>
        <v>0</v>
      </c>
      <c r="AI3767" s="689">
        <f t="shared" ca="1" si="885"/>
        <v>0</v>
      </c>
      <c r="AJ3767" s="688">
        <f>IFERROR(H3767/SUMIF(A:A,A3767,H:H)*SUMIF(Summary!$A$110:$A$186,'Operations Support'!A3767,Summary!$Q$110:$Q$186),0)</f>
        <v>0</v>
      </c>
      <c r="AK3767" s="688">
        <f t="shared" ca="1" si="886"/>
        <v>0</v>
      </c>
      <c r="AM3767" s="688">
        <f>IFERROR($H3767/SUMIF($A:$A,$A3767,$H:$H)*SUMIF(Summary!$A$230:$A$266,$A3767,Summary!$P$230:$P$266),0)</f>
        <v>0</v>
      </c>
      <c r="AN3767" s="688">
        <f>IFERROR($H3767/SUMIF($A:$A,$A3767,$H:$H)*(SUMIF(Summary!$A$230:$A$266,$A3767,Summary!$L$230:$L$266)+SUMIF(Summary!$A$281:$A$317,$A3767,Summary!$L$281:$L$317))-AM3767,0)</f>
        <v>0</v>
      </c>
      <c r="AO3767" s="688">
        <f>IFERROR($H3767/SUMIF($A:$A,$A3767,$H:$H)*SUMIF(Summary!$A$230:$A$266,$A3767,Summary!$Q$230:$Q$266),0)</f>
        <v>0</v>
      </c>
      <c r="AP3767" s="688">
        <f>IFERROR($H3767/SUMIF($A:$A,$A3767,$H:$H)*(SUMIF(Summary!$A$230:$A$266,$A3767,Summary!$L$230:$L$266)+SUMIF(Summary!$A$281:$A$317,$A3767,Summary!$L$281:$L$317))-AO3767,0)</f>
        <v>0</v>
      </c>
      <c r="AQ3767" s="306"/>
      <c r="AR3767" s="688">
        <f t="shared" ca="1" si="887"/>
        <v>0</v>
      </c>
      <c r="AS3767" s="688">
        <f t="shared" ca="1" si="888"/>
        <v>0</v>
      </c>
    </row>
    <row r="3768" spans="1:45" x14ac:dyDescent="0.2">
      <c r="A3768" s="423">
        <v>42421</v>
      </c>
      <c r="B3768" s="424">
        <v>5</v>
      </c>
      <c r="C3768" s="425" t="s">
        <v>304</v>
      </c>
      <c r="D3768" s="422">
        <f t="shared" si="874"/>
        <v>0</v>
      </c>
      <c r="E3768" s="422">
        <f t="shared" si="875"/>
        <v>0</v>
      </c>
      <c r="F3768" s="422">
        <f t="shared" si="876"/>
        <v>0</v>
      </c>
      <c r="G3768" s="422">
        <f t="shared" si="877"/>
        <v>0</v>
      </c>
      <c r="H3768" s="22">
        <f t="shared" si="878"/>
        <v>0</v>
      </c>
      <c r="I3768" s="116">
        <v>0</v>
      </c>
      <c r="J3768" s="116">
        <v>0</v>
      </c>
      <c r="K3768" s="116">
        <v>0</v>
      </c>
      <c r="L3768" s="116">
        <v>0</v>
      </c>
      <c r="M3768" s="22">
        <f t="shared" si="879"/>
        <v>0</v>
      </c>
      <c r="N3768" s="116">
        <v>0</v>
      </c>
      <c r="O3768" s="116">
        <v>0</v>
      </c>
      <c r="P3768" s="116">
        <v>0</v>
      </c>
      <c r="Q3768" s="116">
        <v>0</v>
      </c>
      <c r="R3768" s="22">
        <f t="shared" si="880"/>
        <v>0</v>
      </c>
      <c r="S3768" s="116">
        <v>0</v>
      </c>
      <c r="T3768" s="116">
        <v>0</v>
      </c>
      <c r="U3768" s="116">
        <v>0</v>
      </c>
      <c r="V3768" s="116">
        <v>0</v>
      </c>
      <c r="W3768" s="22">
        <f t="shared" si="881"/>
        <v>0</v>
      </c>
      <c r="X3768" s="22">
        <f t="shared" si="882"/>
        <v>0</v>
      </c>
      <c r="Y3768" s="22">
        <f ca="1">OFFSET('Cost Study'!$B$7,'Operations Support'!$C3768,'Operations Support'!$B3768)*$H3768</f>
        <v>0</v>
      </c>
      <c r="Z3768" s="23">
        <f ca="1">Y3768*'Cost Study'!$B$31</f>
        <v>0</v>
      </c>
      <c r="AA3768" s="23">
        <f ca="1">IF(A3768=10298,1.51,1)*IF($B3768&lt;3,$D3768*'Cost Study'!$B$32*OFFSET('Cost Study'!$B$7,'Operations Support'!$C3768,'Operations Support'!$B3768),0)</f>
        <v>0</v>
      </c>
      <c r="AB3768" s="24">
        <f ca="1">AA3768*'Cost Study'!$B$31</f>
        <v>0</v>
      </c>
      <c r="AC3768" s="23">
        <f ca="1">Y3768*'Cost Study'!$B$31</f>
        <v>0</v>
      </c>
      <c r="AD3768" s="24">
        <f ca="1">AA3768*'Cost Study'!$B$31</f>
        <v>0</v>
      </c>
      <c r="AE3768" s="377">
        <f t="shared" ca="1" si="883"/>
        <v>0</v>
      </c>
      <c r="AF3768" s="377">
        <f t="shared" ca="1" si="884"/>
        <v>0</v>
      </c>
      <c r="AH3768" s="688">
        <f>IFERROR($H3768/SUMIF($A:$A,$A3768,$H:$H)*SUMIF(Summary!$A$110:$A$186,$A3768,Summary!$P$110:$P$186),0)</f>
        <v>0</v>
      </c>
      <c r="AI3768" s="689">
        <f t="shared" ca="1" si="885"/>
        <v>0</v>
      </c>
      <c r="AJ3768" s="688">
        <f>IFERROR(H3768/SUMIF(A:A,A3768,H:H)*SUMIF(Summary!$A$110:$A$186,'Operations Support'!A3768,Summary!$Q$110:$Q$186),0)</f>
        <v>0</v>
      </c>
      <c r="AK3768" s="688">
        <f t="shared" ca="1" si="886"/>
        <v>0</v>
      </c>
      <c r="AM3768" s="688">
        <f>IFERROR($H3768/SUMIF($A:$A,$A3768,$H:$H)*SUMIF(Summary!$A$230:$A$266,$A3768,Summary!$P$230:$P$266),0)</f>
        <v>0</v>
      </c>
      <c r="AN3768" s="688">
        <f>IFERROR($H3768/SUMIF($A:$A,$A3768,$H:$H)*(SUMIF(Summary!$A$230:$A$266,$A3768,Summary!$L$230:$L$266)+SUMIF(Summary!$A$281:$A$317,$A3768,Summary!$L$281:$L$317))-AM3768,0)</f>
        <v>0</v>
      </c>
      <c r="AO3768" s="688">
        <f>IFERROR($H3768/SUMIF($A:$A,$A3768,$H:$H)*SUMIF(Summary!$A$230:$A$266,$A3768,Summary!$Q$230:$Q$266),0)</f>
        <v>0</v>
      </c>
      <c r="AP3768" s="688">
        <f>IFERROR($H3768/SUMIF($A:$A,$A3768,$H:$H)*(SUMIF(Summary!$A$230:$A$266,$A3768,Summary!$L$230:$L$266)+SUMIF(Summary!$A$281:$A$317,$A3768,Summary!$L$281:$L$317))-AO3768,0)</f>
        <v>0</v>
      </c>
      <c r="AQ3768" s="306"/>
      <c r="AR3768" s="688">
        <f t="shared" ca="1" si="887"/>
        <v>0</v>
      </c>
      <c r="AS3768" s="688">
        <f t="shared" ca="1" si="888"/>
        <v>0</v>
      </c>
    </row>
    <row r="3769" spans="1:45" x14ac:dyDescent="0.2">
      <c r="A3769" s="423">
        <v>42421</v>
      </c>
      <c r="B3769" s="424">
        <v>5</v>
      </c>
      <c r="C3769" s="425" t="s">
        <v>305</v>
      </c>
      <c r="D3769" s="422">
        <f t="shared" si="874"/>
        <v>0</v>
      </c>
      <c r="E3769" s="422">
        <f t="shared" si="875"/>
        <v>0</v>
      </c>
      <c r="F3769" s="422">
        <f t="shared" si="876"/>
        <v>0</v>
      </c>
      <c r="G3769" s="422">
        <f t="shared" si="877"/>
        <v>0</v>
      </c>
      <c r="H3769" s="22">
        <f t="shared" si="878"/>
        <v>0</v>
      </c>
      <c r="I3769" s="116">
        <v>0</v>
      </c>
      <c r="J3769" s="116">
        <v>0</v>
      </c>
      <c r="K3769" s="116">
        <v>0</v>
      </c>
      <c r="L3769" s="116">
        <v>0</v>
      </c>
      <c r="M3769" s="22">
        <f t="shared" si="879"/>
        <v>0</v>
      </c>
      <c r="N3769" s="116">
        <v>0</v>
      </c>
      <c r="O3769" s="116">
        <v>0</v>
      </c>
      <c r="P3769" s="116">
        <v>0</v>
      </c>
      <c r="Q3769" s="116">
        <v>0</v>
      </c>
      <c r="R3769" s="22">
        <f t="shared" si="880"/>
        <v>0</v>
      </c>
      <c r="S3769" s="116">
        <v>0</v>
      </c>
      <c r="T3769" s="116">
        <v>0</v>
      </c>
      <c r="U3769" s="116">
        <v>0</v>
      </c>
      <c r="V3769" s="116">
        <v>0</v>
      </c>
      <c r="W3769" s="22">
        <f t="shared" si="881"/>
        <v>0</v>
      </c>
      <c r="X3769" s="22">
        <f t="shared" si="882"/>
        <v>0</v>
      </c>
      <c r="Y3769" s="22">
        <f ca="1">OFFSET('Cost Study'!$B$7,'Operations Support'!$C3769,'Operations Support'!$B3769)*$H3769</f>
        <v>0</v>
      </c>
      <c r="Z3769" s="23">
        <f ca="1">Y3769*'Cost Study'!$B$31</f>
        <v>0</v>
      </c>
      <c r="AA3769" s="23">
        <f ca="1">IF(A3769=10298,1.51,1)*IF($B3769&lt;3,$D3769*'Cost Study'!$B$32*OFFSET('Cost Study'!$B$7,'Operations Support'!$C3769,'Operations Support'!$B3769),0)</f>
        <v>0</v>
      </c>
      <c r="AB3769" s="24">
        <f ca="1">AA3769*'Cost Study'!$B$31</f>
        <v>0</v>
      </c>
      <c r="AC3769" s="23">
        <f ca="1">Y3769*'Cost Study'!$B$31</f>
        <v>0</v>
      </c>
      <c r="AD3769" s="24">
        <f ca="1">AA3769*'Cost Study'!$B$31</f>
        <v>0</v>
      </c>
      <c r="AE3769" s="377">
        <f t="shared" ca="1" si="883"/>
        <v>0</v>
      </c>
      <c r="AF3769" s="377">
        <f t="shared" ca="1" si="884"/>
        <v>0</v>
      </c>
      <c r="AH3769" s="688">
        <f>IFERROR($H3769/SUMIF($A:$A,$A3769,$H:$H)*SUMIF(Summary!$A$110:$A$186,$A3769,Summary!$P$110:$P$186),0)</f>
        <v>0</v>
      </c>
      <c r="AI3769" s="689">
        <f t="shared" ca="1" si="885"/>
        <v>0</v>
      </c>
      <c r="AJ3769" s="688">
        <f>IFERROR(H3769/SUMIF(A:A,A3769,H:H)*SUMIF(Summary!$A$110:$A$186,'Operations Support'!A3769,Summary!$Q$110:$Q$186),0)</f>
        <v>0</v>
      </c>
      <c r="AK3769" s="688">
        <f t="shared" ca="1" si="886"/>
        <v>0</v>
      </c>
      <c r="AM3769" s="688">
        <f>IFERROR($H3769/SUMIF($A:$A,$A3769,$H:$H)*SUMIF(Summary!$A$230:$A$266,$A3769,Summary!$P$230:$P$266),0)</f>
        <v>0</v>
      </c>
      <c r="AN3769" s="688">
        <f>IFERROR($H3769/SUMIF($A:$A,$A3769,$H:$H)*(SUMIF(Summary!$A$230:$A$266,$A3769,Summary!$L$230:$L$266)+SUMIF(Summary!$A$281:$A$317,$A3769,Summary!$L$281:$L$317))-AM3769,0)</f>
        <v>0</v>
      </c>
      <c r="AO3769" s="688">
        <f>IFERROR($H3769/SUMIF($A:$A,$A3769,$H:$H)*SUMIF(Summary!$A$230:$A$266,$A3769,Summary!$Q$230:$Q$266),0)</f>
        <v>0</v>
      </c>
      <c r="AP3769" s="688">
        <f>IFERROR($H3769/SUMIF($A:$A,$A3769,$H:$H)*(SUMIF(Summary!$A$230:$A$266,$A3769,Summary!$L$230:$L$266)+SUMIF(Summary!$A$281:$A$317,$A3769,Summary!$L$281:$L$317))-AO3769,0)</f>
        <v>0</v>
      </c>
      <c r="AQ3769" s="306"/>
      <c r="AR3769" s="688">
        <f t="shared" ca="1" si="887"/>
        <v>0</v>
      </c>
      <c r="AS3769" s="688">
        <f t="shared" ca="1" si="888"/>
        <v>0</v>
      </c>
    </row>
    <row r="3770" spans="1:45" x14ac:dyDescent="0.2">
      <c r="A3770" s="423">
        <v>42421</v>
      </c>
      <c r="B3770" s="424">
        <v>5</v>
      </c>
      <c r="C3770" s="425" t="s">
        <v>306</v>
      </c>
      <c r="D3770" s="422">
        <f t="shared" si="874"/>
        <v>0</v>
      </c>
      <c r="E3770" s="422">
        <f t="shared" si="875"/>
        <v>0</v>
      </c>
      <c r="F3770" s="422">
        <f t="shared" si="876"/>
        <v>0</v>
      </c>
      <c r="G3770" s="422">
        <f t="shared" si="877"/>
        <v>0</v>
      </c>
      <c r="H3770" s="22">
        <f t="shared" si="878"/>
        <v>0</v>
      </c>
      <c r="I3770" s="116">
        <v>0</v>
      </c>
      <c r="J3770" s="116">
        <v>0</v>
      </c>
      <c r="K3770" s="116">
        <v>0</v>
      </c>
      <c r="L3770" s="116">
        <v>0</v>
      </c>
      <c r="M3770" s="22">
        <f t="shared" si="879"/>
        <v>0</v>
      </c>
      <c r="N3770" s="116">
        <v>0</v>
      </c>
      <c r="O3770" s="116">
        <v>0</v>
      </c>
      <c r="P3770" s="116">
        <v>0</v>
      </c>
      <c r="Q3770" s="116">
        <v>0</v>
      </c>
      <c r="R3770" s="22">
        <f t="shared" si="880"/>
        <v>0</v>
      </c>
      <c r="S3770" s="116">
        <v>0</v>
      </c>
      <c r="T3770" s="116">
        <v>0</v>
      </c>
      <c r="U3770" s="116">
        <v>0</v>
      </c>
      <c r="V3770" s="116">
        <v>0</v>
      </c>
      <c r="W3770" s="22">
        <f t="shared" si="881"/>
        <v>0</v>
      </c>
      <c r="X3770" s="22">
        <f t="shared" si="882"/>
        <v>0</v>
      </c>
      <c r="Y3770" s="22">
        <f ca="1">OFFSET('Cost Study'!$B$7,'Operations Support'!$C3770,'Operations Support'!$B3770)*$H3770</f>
        <v>0</v>
      </c>
      <c r="Z3770" s="23">
        <f ca="1">Y3770*'Cost Study'!$B$31</f>
        <v>0</v>
      </c>
      <c r="AA3770" s="23">
        <f ca="1">IF(A3770=10298,1.51,1)*IF($B3770&lt;3,$D3770*'Cost Study'!$B$32*OFFSET('Cost Study'!$B$7,'Operations Support'!$C3770,'Operations Support'!$B3770),0)</f>
        <v>0</v>
      </c>
      <c r="AB3770" s="24">
        <f ca="1">AA3770*'Cost Study'!$B$31</f>
        <v>0</v>
      </c>
      <c r="AC3770" s="23">
        <f ca="1">Y3770*'Cost Study'!$B$31</f>
        <v>0</v>
      </c>
      <c r="AD3770" s="24">
        <f ca="1">AA3770*'Cost Study'!$B$31</f>
        <v>0</v>
      </c>
      <c r="AE3770" s="377">
        <f t="shared" ca="1" si="883"/>
        <v>0</v>
      </c>
      <c r="AF3770" s="377">
        <f t="shared" ca="1" si="884"/>
        <v>0</v>
      </c>
      <c r="AH3770" s="688">
        <f>IFERROR($H3770/SUMIF($A:$A,$A3770,$H:$H)*SUMIF(Summary!$A$110:$A$186,$A3770,Summary!$P$110:$P$186),0)</f>
        <v>0</v>
      </c>
      <c r="AI3770" s="689">
        <f t="shared" ca="1" si="885"/>
        <v>0</v>
      </c>
      <c r="AJ3770" s="688">
        <f>IFERROR(H3770/SUMIF(A:A,A3770,H:H)*SUMIF(Summary!$A$110:$A$186,'Operations Support'!A3770,Summary!$Q$110:$Q$186),0)</f>
        <v>0</v>
      </c>
      <c r="AK3770" s="688">
        <f t="shared" ca="1" si="886"/>
        <v>0</v>
      </c>
      <c r="AM3770" s="688">
        <f>IFERROR($H3770/SUMIF($A:$A,$A3770,$H:$H)*SUMIF(Summary!$A$230:$A$266,$A3770,Summary!$P$230:$P$266),0)</f>
        <v>0</v>
      </c>
      <c r="AN3770" s="688">
        <f>IFERROR($H3770/SUMIF($A:$A,$A3770,$H:$H)*(SUMIF(Summary!$A$230:$A$266,$A3770,Summary!$L$230:$L$266)+SUMIF(Summary!$A$281:$A$317,$A3770,Summary!$L$281:$L$317))-AM3770,0)</f>
        <v>0</v>
      </c>
      <c r="AO3770" s="688">
        <f>IFERROR($H3770/SUMIF($A:$A,$A3770,$H:$H)*SUMIF(Summary!$A$230:$A$266,$A3770,Summary!$Q$230:$Q$266),0)</f>
        <v>0</v>
      </c>
      <c r="AP3770" s="688">
        <f>IFERROR($H3770/SUMIF($A:$A,$A3770,$H:$H)*(SUMIF(Summary!$A$230:$A$266,$A3770,Summary!$L$230:$L$266)+SUMIF(Summary!$A$281:$A$317,$A3770,Summary!$L$281:$L$317))-AO3770,0)</f>
        <v>0</v>
      </c>
      <c r="AQ3770" s="306"/>
      <c r="AR3770" s="688">
        <f t="shared" ca="1" si="887"/>
        <v>0</v>
      </c>
      <c r="AS3770" s="688">
        <f t="shared" ca="1" si="888"/>
        <v>0</v>
      </c>
    </row>
    <row r="3771" spans="1:45" x14ac:dyDescent="0.2">
      <c r="A3771" s="423">
        <v>42421</v>
      </c>
      <c r="B3771" s="424">
        <v>5</v>
      </c>
      <c r="C3771" s="425" t="s">
        <v>307</v>
      </c>
      <c r="D3771" s="422">
        <f t="shared" si="874"/>
        <v>5762</v>
      </c>
      <c r="E3771" s="422">
        <f t="shared" si="875"/>
        <v>2064</v>
      </c>
      <c r="F3771" s="422">
        <f t="shared" si="876"/>
        <v>1739</v>
      </c>
      <c r="G3771" s="422">
        <f t="shared" si="877"/>
        <v>0</v>
      </c>
      <c r="H3771" s="22">
        <f t="shared" si="878"/>
        <v>9565</v>
      </c>
      <c r="I3771" s="116">
        <v>3060</v>
      </c>
      <c r="J3771" s="116">
        <v>580</v>
      </c>
      <c r="K3771" s="116">
        <v>437</v>
      </c>
      <c r="L3771" s="116">
        <v>0</v>
      </c>
      <c r="M3771" s="22">
        <f t="shared" si="879"/>
        <v>4077</v>
      </c>
      <c r="N3771" s="116">
        <v>2412</v>
      </c>
      <c r="O3771" s="116">
        <v>1320</v>
      </c>
      <c r="P3771" s="116">
        <v>1016</v>
      </c>
      <c r="Q3771" s="116">
        <v>0</v>
      </c>
      <c r="R3771" s="22">
        <f t="shared" si="880"/>
        <v>4748</v>
      </c>
      <c r="S3771" s="116">
        <v>290</v>
      </c>
      <c r="T3771" s="116">
        <v>164</v>
      </c>
      <c r="U3771" s="116">
        <v>286</v>
      </c>
      <c r="V3771" s="116">
        <v>0</v>
      </c>
      <c r="W3771" s="22">
        <f t="shared" si="881"/>
        <v>740</v>
      </c>
      <c r="X3771" s="22">
        <f t="shared" si="882"/>
        <v>398.54166666666669</v>
      </c>
      <c r="Y3771" s="22">
        <f ca="1">OFFSET('Cost Study'!$B$7,'Operations Support'!$C3771,'Operations Support'!$B3771)*$H3771</f>
        <v>47729.35</v>
      </c>
      <c r="Z3771" s="23">
        <f ca="1">Y3771*'Cost Study'!$B$31</f>
        <v>2665776.3114055647</v>
      </c>
      <c r="AA3771" s="23">
        <f ca="1">IF(A3771=10298,1.51,1)*IF($B3771&lt;3,$D3771*'Cost Study'!$B$32*OFFSET('Cost Study'!$B$7,'Operations Support'!$C3771,'Operations Support'!$B3771),0)</f>
        <v>0</v>
      </c>
      <c r="AB3771" s="24">
        <f ca="1">AA3771*'Cost Study'!$B$31</f>
        <v>0</v>
      </c>
      <c r="AC3771" s="23">
        <f ca="1">Y3771*'Cost Study'!$B$31</f>
        <v>2665776.3114055647</v>
      </c>
      <c r="AD3771" s="24">
        <f ca="1">AA3771*'Cost Study'!$B$31</f>
        <v>0</v>
      </c>
      <c r="AE3771" s="377">
        <f t="shared" ca="1" si="883"/>
        <v>2665776.3114055647</v>
      </c>
      <c r="AF3771" s="377">
        <f t="shared" ca="1" si="884"/>
        <v>2665776.3114055647</v>
      </c>
      <c r="AH3771" s="688">
        <f>IFERROR($H3771/SUMIF($A:$A,$A3771,$H:$H)*SUMIF(Summary!$A$110:$A$186,$A3771,Summary!$P$110:$P$186),0)</f>
        <v>267579.49171823106</v>
      </c>
      <c r="AI3771" s="689">
        <f t="shared" ca="1" si="885"/>
        <v>2398196.8196873334</v>
      </c>
      <c r="AJ3771" s="688">
        <f>IFERROR(H3771/SUMIF(A:A,A3771,H:H)*SUMIF(Summary!$A$110:$A$186,'Operations Support'!A3771,Summary!$Q$110:$Q$186),0)</f>
        <v>267697.76888809382</v>
      </c>
      <c r="AK3771" s="688">
        <f t="shared" ca="1" si="886"/>
        <v>2398078.5425174707</v>
      </c>
      <c r="AM3771" s="688">
        <f>IFERROR($H3771/SUMIF($A:$A,$A3771,$H:$H)*SUMIF(Summary!$A$230:$A$266,$A3771,Summary!$P$230:$P$266),0)</f>
        <v>50626.413646049419</v>
      </c>
      <c r="AN3771" s="688">
        <f>IFERROR($H3771/SUMIF($A:$A,$A3771,$H:$H)*(SUMIF(Summary!$A$230:$A$266,$A3771,Summary!$L$230:$L$266)+SUMIF(Summary!$A$281:$A$317,$A3771,Summary!$L$281:$L$317))-AM3771,0)</f>
        <v>254013.03862293551</v>
      </c>
      <c r="AO3771" s="688">
        <f>IFERROR($H3771/SUMIF($A:$A,$A3771,$H:$H)*SUMIF(Summary!$A$230:$A$266,$A3771,Summary!$Q$230:$Q$266),0)</f>
        <v>50648.791851822607</v>
      </c>
      <c r="AP3771" s="688">
        <f>IFERROR($H3771/SUMIF($A:$A,$A3771,$H:$H)*(SUMIF(Summary!$A$230:$A$266,$A3771,Summary!$L$230:$L$266)+SUMIF(Summary!$A$281:$A$317,$A3771,Summary!$L$281:$L$317))-AO3771,0)</f>
        <v>253990.66041716232</v>
      </c>
      <c r="AQ3771" s="306"/>
      <c r="AR3771" s="688">
        <f t="shared" ca="1" si="887"/>
        <v>2652209.8583102687</v>
      </c>
      <c r="AS3771" s="688">
        <f t="shared" ca="1" si="888"/>
        <v>2652069.202934633</v>
      </c>
    </row>
    <row r="3772" spans="1:45" x14ac:dyDescent="0.2">
      <c r="A3772" s="423">
        <v>42421</v>
      </c>
      <c r="B3772" s="424">
        <v>5</v>
      </c>
      <c r="C3772" s="425" t="s">
        <v>308</v>
      </c>
      <c r="D3772" s="422">
        <f t="shared" si="874"/>
        <v>0</v>
      </c>
      <c r="E3772" s="422">
        <f t="shared" si="875"/>
        <v>0</v>
      </c>
      <c r="F3772" s="422">
        <f t="shared" si="876"/>
        <v>0</v>
      </c>
      <c r="G3772" s="422">
        <f t="shared" si="877"/>
        <v>0</v>
      </c>
      <c r="H3772" s="22">
        <f t="shared" si="878"/>
        <v>0</v>
      </c>
      <c r="I3772" s="116">
        <v>0</v>
      </c>
      <c r="J3772" s="116">
        <v>0</v>
      </c>
      <c r="K3772" s="116">
        <v>0</v>
      </c>
      <c r="L3772" s="116">
        <v>0</v>
      </c>
      <c r="M3772" s="22">
        <f t="shared" si="879"/>
        <v>0</v>
      </c>
      <c r="N3772" s="116">
        <v>0</v>
      </c>
      <c r="O3772" s="116">
        <v>0</v>
      </c>
      <c r="P3772" s="116">
        <v>0</v>
      </c>
      <c r="Q3772" s="116">
        <v>0</v>
      </c>
      <c r="R3772" s="22">
        <f t="shared" si="880"/>
        <v>0</v>
      </c>
      <c r="S3772" s="116">
        <v>0</v>
      </c>
      <c r="T3772" s="116">
        <v>0</v>
      </c>
      <c r="U3772" s="116">
        <v>0</v>
      </c>
      <c r="V3772" s="116">
        <v>0</v>
      </c>
      <c r="W3772" s="22">
        <f t="shared" si="881"/>
        <v>0</v>
      </c>
      <c r="X3772" s="22">
        <f t="shared" si="882"/>
        <v>0</v>
      </c>
      <c r="Y3772" s="22">
        <f ca="1">OFFSET('Cost Study'!$B$7,'Operations Support'!$C3772,'Operations Support'!$B3772)*$H3772</f>
        <v>0</v>
      </c>
      <c r="Z3772" s="23">
        <f ca="1">Y3772*'Cost Study'!$B$31</f>
        <v>0</v>
      </c>
      <c r="AA3772" s="23">
        <f ca="1">IF(A3772=10298,1.51,1)*IF($B3772&lt;3,$D3772*'Cost Study'!$B$32*OFFSET('Cost Study'!$B$7,'Operations Support'!$C3772,'Operations Support'!$B3772),0)</f>
        <v>0</v>
      </c>
      <c r="AB3772" s="24">
        <f ca="1">AA3772*'Cost Study'!$B$31</f>
        <v>0</v>
      </c>
      <c r="AC3772" s="23">
        <f ca="1">Y3772*'Cost Study'!$B$31</f>
        <v>0</v>
      </c>
      <c r="AD3772" s="24">
        <f ca="1">AA3772*'Cost Study'!$B$31</f>
        <v>0</v>
      </c>
      <c r="AE3772" s="377">
        <f t="shared" ca="1" si="883"/>
        <v>0</v>
      </c>
      <c r="AF3772" s="377">
        <f t="shared" ca="1" si="884"/>
        <v>0</v>
      </c>
      <c r="AH3772" s="688">
        <f>IFERROR($H3772/SUMIF($A:$A,$A3772,$H:$H)*SUMIF(Summary!$A$110:$A$186,$A3772,Summary!$P$110:$P$186),0)</f>
        <v>0</v>
      </c>
      <c r="AI3772" s="689">
        <f t="shared" ca="1" si="885"/>
        <v>0</v>
      </c>
      <c r="AJ3772" s="688">
        <f>IFERROR(H3772/SUMIF(A:A,A3772,H:H)*SUMIF(Summary!$A$110:$A$186,'Operations Support'!A3772,Summary!$Q$110:$Q$186),0)</f>
        <v>0</v>
      </c>
      <c r="AK3772" s="688">
        <f t="shared" ca="1" si="886"/>
        <v>0</v>
      </c>
      <c r="AM3772" s="688">
        <f>IFERROR($H3772/SUMIF($A:$A,$A3772,$H:$H)*SUMIF(Summary!$A$230:$A$266,$A3772,Summary!$P$230:$P$266),0)</f>
        <v>0</v>
      </c>
      <c r="AN3772" s="688">
        <f>IFERROR($H3772/SUMIF($A:$A,$A3772,$H:$H)*(SUMIF(Summary!$A$230:$A$266,$A3772,Summary!$L$230:$L$266)+SUMIF(Summary!$A$281:$A$317,$A3772,Summary!$L$281:$L$317))-AM3772,0)</f>
        <v>0</v>
      </c>
      <c r="AO3772" s="688">
        <f>IFERROR($H3772/SUMIF($A:$A,$A3772,$H:$H)*SUMIF(Summary!$A$230:$A$266,$A3772,Summary!$Q$230:$Q$266),0)</f>
        <v>0</v>
      </c>
      <c r="AP3772" s="688">
        <f>IFERROR($H3772/SUMIF($A:$A,$A3772,$H:$H)*(SUMIF(Summary!$A$230:$A$266,$A3772,Summary!$L$230:$L$266)+SUMIF(Summary!$A$281:$A$317,$A3772,Summary!$L$281:$L$317))-AO3772,0)</f>
        <v>0</v>
      </c>
      <c r="AQ3772" s="306"/>
      <c r="AR3772" s="688">
        <f t="shared" ca="1" si="887"/>
        <v>0</v>
      </c>
      <c r="AS3772" s="688">
        <f t="shared" ca="1" si="888"/>
        <v>0</v>
      </c>
    </row>
    <row r="3773" spans="1:45" x14ac:dyDescent="0.2">
      <c r="A3773" s="423">
        <v>42421</v>
      </c>
      <c r="B3773" s="424">
        <v>5</v>
      </c>
      <c r="C3773" s="425" t="s">
        <v>309</v>
      </c>
      <c r="D3773" s="422">
        <f t="shared" si="874"/>
        <v>0</v>
      </c>
      <c r="E3773" s="422">
        <f t="shared" si="875"/>
        <v>0</v>
      </c>
      <c r="F3773" s="422">
        <f t="shared" si="876"/>
        <v>0</v>
      </c>
      <c r="G3773" s="422">
        <f t="shared" si="877"/>
        <v>0</v>
      </c>
      <c r="H3773" s="22">
        <f t="shared" si="878"/>
        <v>0</v>
      </c>
      <c r="I3773" s="116">
        <v>0</v>
      </c>
      <c r="J3773" s="116">
        <v>0</v>
      </c>
      <c r="K3773" s="116">
        <v>0</v>
      </c>
      <c r="L3773" s="116">
        <v>0</v>
      </c>
      <c r="M3773" s="22">
        <f t="shared" si="879"/>
        <v>0</v>
      </c>
      <c r="N3773" s="116">
        <v>0</v>
      </c>
      <c r="O3773" s="116">
        <v>0</v>
      </c>
      <c r="P3773" s="116">
        <v>0</v>
      </c>
      <c r="Q3773" s="116">
        <v>0</v>
      </c>
      <c r="R3773" s="22">
        <f t="shared" si="880"/>
        <v>0</v>
      </c>
      <c r="S3773" s="116">
        <v>0</v>
      </c>
      <c r="T3773" s="116">
        <v>0</v>
      </c>
      <c r="U3773" s="116">
        <v>0</v>
      </c>
      <c r="V3773" s="116">
        <v>0</v>
      </c>
      <c r="W3773" s="22">
        <f t="shared" si="881"/>
        <v>0</v>
      </c>
      <c r="X3773" s="22">
        <f t="shared" si="882"/>
        <v>0</v>
      </c>
      <c r="Y3773" s="22">
        <f ca="1">OFFSET('Cost Study'!$B$7,'Operations Support'!$C3773,'Operations Support'!$B3773)*$H3773</f>
        <v>0</v>
      </c>
      <c r="Z3773" s="23">
        <f ca="1">Y3773*'Cost Study'!$B$31</f>
        <v>0</v>
      </c>
      <c r="AA3773" s="23">
        <f ca="1">IF(A3773=10298,1.51,1)*IF($B3773&lt;3,$D3773*'Cost Study'!$B$32*OFFSET('Cost Study'!$B$7,'Operations Support'!$C3773,'Operations Support'!$B3773),0)</f>
        <v>0</v>
      </c>
      <c r="AB3773" s="24">
        <f ca="1">AA3773*'Cost Study'!$B$31</f>
        <v>0</v>
      </c>
      <c r="AC3773" s="23">
        <f ca="1">Y3773*'Cost Study'!$B$31</f>
        <v>0</v>
      </c>
      <c r="AD3773" s="24">
        <f ca="1">AA3773*'Cost Study'!$B$31</f>
        <v>0</v>
      </c>
      <c r="AE3773" s="377">
        <f t="shared" ca="1" si="883"/>
        <v>0</v>
      </c>
      <c r="AF3773" s="377">
        <f t="shared" ca="1" si="884"/>
        <v>0</v>
      </c>
      <c r="AH3773" s="688">
        <f>IFERROR($H3773/SUMIF($A:$A,$A3773,$H:$H)*SUMIF(Summary!$A$110:$A$186,$A3773,Summary!$P$110:$P$186),0)</f>
        <v>0</v>
      </c>
      <c r="AI3773" s="689">
        <f t="shared" ca="1" si="885"/>
        <v>0</v>
      </c>
      <c r="AJ3773" s="688">
        <f>IFERROR(H3773/SUMIF(A:A,A3773,H:H)*SUMIF(Summary!$A$110:$A$186,'Operations Support'!A3773,Summary!$Q$110:$Q$186),0)</f>
        <v>0</v>
      </c>
      <c r="AK3773" s="688">
        <f t="shared" ca="1" si="886"/>
        <v>0</v>
      </c>
      <c r="AM3773" s="688">
        <f>IFERROR($H3773/SUMIF($A:$A,$A3773,$H:$H)*SUMIF(Summary!$A$230:$A$266,$A3773,Summary!$P$230:$P$266),0)</f>
        <v>0</v>
      </c>
      <c r="AN3773" s="688">
        <f>IFERROR($H3773/SUMIF($A:$A,$A3773,$H:$H)*(SUMIF(Summary!$A$230:$A$266,$A3773,Summary!$L$230:$L$266)+SUMIF(Summary!$A$281:$A$317,$A3773,Summary!$L$281:$L$317))-AM3773,0)</f>
        <v>0</v>
      </c>
      <c r="AO3773" s="688">
        <f>IFERROR($H3773/SUMIF($A:$A,$A3773,$H:$H)*SUMIF(Summary!$A$230:$A$266,$A3773,Summary!$Q$230:$Q$266),0)</f>
        <v>0</v>
      </c>
      <c r="AP3773" s="688">
        <f>IFERROR($H3773/SUMIF($A:$A,$A3773,$H:$H)*(SUMIF(Summary!$A$230:$A$266,$A3773,Summary!$L$230:$L$266)+SUMIF(Summary!$A$281:$A$317,$A3773,Summary!$L$281:$L$317))-AO3773,0)</f>
        <v>0</v>
      </c>
      <c r="AQ3773" s="306"/>
      <c r="AR3773" s="688">
        <f t="shared" ca="1" si="887"/>
        <v>0</v>
      </c>
      <c r="AS3773" s="688">
        <f t="shared" ca="1" si="888"/>
        <v>0</v>
      </c>
    </row>
    <row r="3774" spans="1:45" x14ac:dyDescent="0.2">
      <c r="A3774" s="423">
        <v>42421</v>
      </c>
      <c r="B3774" s="424">
        <v>5</v>
      </c>
      <c r="C3774" s="425" t="s">
        <v>310</v>
      </c>
      <c r="D3774" s="422">
        <f t="shared" si="874"/>
        <v>0</v>
      </c>
      <c r="E3774" s="422">
        <f t="shared" si="875"/>
        <v>0</v>
      </c>
      <c r="F3774" s="422">
        <f t="shared" si="876"/>
        <v>0</v>
      </c>
      <c r="G3774" s="422">
        <f t="shared" si="877"/>
        <v>0</v>
      </c>
      <c r="H3774" s="22">
        <f t="shared" si="878"/>
        <v>0</v>
      </c>
      <c r="I3774" s="116">
        <v>0</v>
      </c>
      <c r="J3774" s="116">
        <v>0</v>
      </c>
      <c r="K3774" s="116">
        <v>0</v>
      </c>
      <c r="L3774" s="116">
        <v>0</v>
      </c>
      <c r="M3774" s="22">
        <f t="shared" si="879"/>
        <v>0</v>
      </c>
      <c r="N3774" s="116">
        <v>0</v>
      </c>
      <c r="O3774" s="116">
        <v>0</v>
      </c>
      <c r="P3774" s="116">
        <v>0</v>
      </c>
      <c r="Q3774" s="116">
        <v>0</v>
      </c>
      <c r="R3774" s="22">
        <f t="shared" si="880"/>
        <v>0</v>
      </c>
      <c r="S3774" s="116">
        <v>0</v>
      </c>
      <c r="T3774" s="116">
        <v>0</v>
      </c>
      <c r="U3774" s="116">
        <v>0</v>
      </c>
      <c r="V3774" s="116">
        <v>0</v>
      </c>
      <c r="W3774" s="22">
        <f t="shared" si="881"/>
        <v>0</v>
      </c>
      <c r="X3774" s="22">
        <f t="shared" si="882"/>
        <v>0</v>
      </c>
      <c r="Y3774" s="22">
        <f ca="1">OFFSET('Cost Study'!$B$7,'Operations Support'!$C3774,'Operations Support'!$B3774)*$H3774</f>
        <v>0</v>
      </c>
      <c r="Z3774" s="23">
        <f ca="1">Y3774*'Cost Study'!$B$31</f>
        <v>0</v>
      </c>
      <c r="AA3774" s="23">
        <f ca="1">IF(A3774=10298,1.51,1)*IF($B3774&lt;3,$D3774*'Cost Study'!$B$32*OFFSET('Cost Study'!$B$7,'Operations Support'!$C3774,'Operations Support'!$B3774),0)</f>
        <v>0</v>
      </c>
      <c r="AB3774" s="24">
        <f ca="1">AA3774*'Cost Study'!$B$31</f>
        <v>0</v>
      </c>
      <c r="AC3774" s="23">
        <f ca="1">Y3774*'Cost Study'!$B$31</f>
        <v>0</v>
      </c>
      <c r="AD3774" s="24">
        <f ca="1">AA3774*'Cost Study'!$B$31</f>
        <v>0</v>
      </c>
      <c r="AE3774" s="377">
        <f t="shared" ca="1" si="883"/>
        <v>0</v>
      </c>
      <c r="AF3774" s="377">
        <f t="shared" ca="1" si="884"/>
        <v>0</v>
      </c>
      <c r="AH3774" s="688">
        <f>IFERROR($H3774/SUMIF($A:$A,$A3774,$H:$H)*SUMIF(Summary!$A$110:$A$186,$A3774,Summary!$P$110:$P$186),0)</f>
        <v>0</v>
      </c>
      <c r="AI3774" s="689">
        <f t="shared" ca="1" si="885"/>
        <v>0</v>
      </c>
      <c r="AJ3774" s="688">
        <f>IFERROR(H3774/SUMIF(A:A,A3774,H:H)*SUMIF(Summary!$A$110:$A$186,'Operations Support'!A3774,Summary!$Q$110:$Q$186),0)</f>
        <v>0</v>
      </c>
      <c r="AK3774" s="688">
        <f t="shared" ca="1" si="886"/>
        <v>0</v>
      </c>
      <c r="AM3774" s="688">
        <f>IFERROR($H3774/SUMIF($A:$A,$A3774,$H:$H)*SUMIF(Summary!$A$230:$A$266,$A3774,Summary!$P$230:$P$266),0)</f>
        <v>0</v>
      </c>
      <c r="AN3774" s="688">
        <f>IFERROR($H3774/SUMIF($A:$A,$A3774,$H:$H)*(SUMIF(Summary!$A$230:$A$266,$A3774,Summary!$L$230:$L$266)+SUMIF(Summary!$A$281:$A$317,$A3774,Summary!$L$281:$L$317))-AM3774,0)</f>
        <v>0</v>
      </c>
      <c r="AO3774" s="688">
        <f>IFERROR($H3774/SUMIF($A:$A,$A3774,$H:$H)*SUMIF(Summary!$A$230:$A$266,$A3774,Summary!$Q$230:$Q$266),0)</f>
        <v>0</v>
      </c>
      <c r="AP3774" s="688">
        <f>IFERROR($H3774/SUMIF($A:$A,$A3774,$H:$H)*(SUMIF(Summary!$A$230:$A$266,$A3774,Summary!$L$230:$L$266)+SUMIF(Summary!$A$281:$A$317,$A3774,Summary!$L$281:$L$317))-AO3774,0)</f>
        <v>0</v>
      </c>
      <c r="AQ3774" s="306"/>
      <c r="AR3774" s="688">
        <f t="shared" ca="1" si="887"/>
        <v>0</v>
      </c>
      <c r="AS3774" s="688">
        <f t="shared" ca="1" si="888"/>
        <v>0</v>
      </c>
    </row>
    <row r="3775" spans="1:45" x14ac:dyDescent="0.2">
      <c r="A3775" s="423">
        <v>42421</v>
      </c>
      <c r="B3775" s="424">
        <v>5</v>
      </c>
      <c r="C3775" s="425" t="s">
        <v>311</v>
      </c>
      <c r="D3775" s="422">
        <f t="shared" si="874"/>
        <v>0</v>
      </c>
      <c r="E3775" s="422">
        <f t="shared" si="875"/>
        <v>0</v>
      </c>
      <c r="F3775" s="422">
        <f t="shared" si="876"/>
        <v>0</v>
      </c>
      <c r="G3775" s="422">
        <f t="shared" si="877"/>
        <v>0</v>
      </c>
      <c r="H3775" s="22">
        <f t="shared" si="878"/>
        <v>0</v>
      </c>
      <c r="I3775" s="116">
        <v>0</v>
      </c>
      <c r="J3775" s="116">
        <v>0</v>
      </c>
      <c r="K3775" s="116">
        <v>0</v>
      </c>
      <c r="L3775" s="116">
        <v>0</v>
      </c>
      <c r="M3775" s="22">
        <f t="shared" si="879"/>
        <v>0</v>
      </c>
      <c r="N3775" s="116">
        <v>0</v>
      </c>
      <c r="O3775" s="116">
        <v>0</v>
      </c>
      <c r="P3775" s="116">
        <v>0</v>
      </c>
      <c r="Q3775" s="116">
        <v>0</v>
      </c>
      <c r="R3775" s="22">
        <f t="shared" si="880"/>
        <v>0</v>
      </c>
      <c r="S3775" s="116">
        <v>0</v>
      </c>
      <c r="T3775" s="116">
        <v>0</v>
      </c>
      <c r="U3775" s="116">
        <v>0</v>
      </c>
      <c r="V3775" s="116">
        <v>0</v>
      </c>
      <c r="W3775" s="22">
        <f t="shared" si="881"/>
        <v>0</v>
      </c>
      <c r="X3775" s="22">
        <f t="shared" si="882"/>
        <v>0</v>
      </c>
      <c r="Y3775" s="22">
        <f ca="1">OFFSET('Cost Study'!$B$7,'Operations Support'!$C3775,'Operations Support'!$B3775)*$H3775</f>
        <v>0</v>
      </c>
      <c r="Z3775" s="23">
        <f ca="1">Y3775*'Cost Study'!$B$31</f>
        <v>0</v>
      </c>
      <c r="AA3775" s="23">
        <f ca="1">IF(A3775=10298,1.51,1)*IF($B3775&lt;3,$D3775*'Cost Study'!$B$32*OFFSET('Cost Study'!$B$7,'Operations Support'!$C3775,'Operations Support'!$B3775),0)</f>
        <v>0</v>
      </c>
      <c r="AB3775" s="24">
        <f ca="1">AA3775*'Cost Study'!$B$31</f>
        <v>0</v>
      </c>
      <c r="AC3775" s="23">
        <f ca="1">Y3775*'Cost Study'!$B$31</f>
        <v>0</v>
      </c>
      <c r="AD3775" s="24">
        <f ca="1">AA3775*'Cost Study'!$B$31</f>
        <v>0</v>
      </c>
      <c r="AE3775" s="377">
        <f t="shared" ca="1" si="883"/>
        <v>0</v>
      </c>
      <c r="AF3775" s="377">
        <f t="shared" ca="1" si="884"/>
        <v>0</v>
      </c>
      <c r="AH3775" s="688">
        <f>IFERROR($H3775/SUMIF($A:$A,$A3775,$H:$H)*SUMIF(Summary!$A$110:$A$186,$A3775,Summary!$P$110:$P$186),0)</f>
        <v>0</v>
      </c>
      <c r="AI3775" s="689">
        <f t="shared" ca="1" si="885"/>
        <v>0</v>
      </c>
      <c r="AJ3775" s="688">
        <f>IFERROR(H3775/SUMIF(A:A,A3775,H:H)*SUMIF(Summary!$A$110:$A$186,'Operations Support'!A3775,Summary!$Q$110:$Q$186),0)</f>
        <v>0</v>
      </c>
      <c r="AK3775" s="688">
        <f t="shared" ca="1" si="886"/>
        <v>0</v>
      </c>
      <c r="AM3775" s="688">
        <f>IFERROR($H3775/SUMIF($A:$A,$A3775,$H:$H)*SUMIF(Summary!$A$230:$A$266,$A3775,Summary!$P$230:$P$266),0)</f>
        <v>0</v>
      </c>
      <c r="AN3775" s="688">
        <f>IFERROR($H3775/SUMIF($A:$A,$A3775,$H:$H)*(SUMIF(Summary!$A$230:$A$266,$A3775,Summary!$L$230:$L$266)+SUMIF(Summary!$A$281:$A$317,$A3775,Summary!$L$281:$L$317))-AM3775,0)</f>
        <v>0</v>
      </c>
      <c r="AO3775" s="688">
        <f>IFERROR($H3775/SUMIF($A:$A,$A3775,$H:$H)*SUMIF(Summary!$A$230:$A$266,$A3775,Summary!$Q$230:$Q$266),0)</f>
        <v>0</v>
      </c>
      <c r="AP3775" s="688">
        <f>IFERROR($H3775/SUMIF($A:$A,$A3775,$H:$H)*(SUMIF(Summary!$A$230:$A$266,$A3775,Summary!$L$230:$L$266)+SUMIF(Summary!$A$281:$A$317,$A3775,Summary!$L$281:$L$317))-AO3775,0)</f>
        <v>0</v>
      </c>
      <c r="AQ3775" s="306"/>
      <c r="AR3775" s="688">
        <f t="shared" ca="1" si="887"/>
        <v>0</v>
      </c>
      <c r="AS3775" s="688">
        <f t="shared" ca="1" si="888"/>
        <v>0</v>
      </c>
    </row>
    <row r="3776" spans="1:45" x14ac:dyDescent="0.2">
      <c r="A3776" s="423">
        <v>42421</v>
      </c>
      <c r="B3776" s="424">
        <v>5</v>
      </c>
      <c r="C3776" s="425" t="s">
        <v>312</v>
      </c>
      <c r="D3776" s="422">
        <f t="shared" si="874"/>
        <v>0</v>
      </c>
      <c r="E3776" s="422">
        <f t="shared" si="875"/>
        <v>0</v>
      </c>
      <c r="F3776" s="422">
        <f t="shared" si="876"/>
        <v>0</v>
      </c>
      <c r="G3776" s="422">
        <f t="shared" si="877"/>
        <v>0</v>
      </c>
      <c r="H3776" s="22">
        <f t="shared" si="878"/>
        <v>0</v>
      </c>
      <c r="I3776" s="116">
        <v>0</v>
      </c>
      <c r="J3776" s="116">
        <v>0</v>
      </c>
      <c r="K3776" s="116">
        <v>0</v>
      </c>
      <c r="L3776" s="116">
        <v>0</v>
      </c>
      <c r="M3776" s="22">
        <f t="shared" si="879"/>
        <v>0</v>
      </c>
      <c r="N3776" s="116">
        <v>0</v>
      </c>
      <c r="O3776" s="116">
        <v>0</v>
      </c>
      <c r="P3776" s="116">
        <v>0</v>
      </c>
      <c r="Q3776" s="116">
        <v>0</v>
      </c>
      <c r="R3776" s="22">
        <f t="shared" si="880"/>
        <v>0</v>
      </c>
      <c r="S3776" s="116">
        <v>0</v>
      </c>
      <c r="T3776" s="116">
        <v>0</v>
      </c>
      <c r="U3776" s="116">
        <v>0</v>
      </c>
      <c r="V3776" s="116">
        <v>0</v>
      </c>
      <c r="W3776" s="22">
        <f t="shared" si="881"/>
        <v>0</v>
      </c>
      <c r="X3776" s="22">
        <f t="shared" si="882"/>
        <v>0</v>
      </c>
      <c r="Y3776" s="22">
        <f ca="1">OFFSET('Cost Study'!$B$7,'Operations Support'!$C3776,'Operations Support'!$B3776)*$H3776</f>
        <v>0</v>
      </c>
      <c r="Z3776" s="23">
        <f ca="1">Y3776*'Cost Study'!$B$31</f>
        <v>0</v>
      </c>
      <c r="AA3776" s="23">
        <f ca="1">IF(A3776=10298,1.51,1)*IF($B3776&lt;3,$D3776*'Cost Study'!$B$32*OFFSET('Cost Study'!$B$7,'Operations Support'!$C3776,'Operations Support'!$B3776),0)</f>
        <v>0</v>
      </c>
      <c r="AB3776" s="24">
        <f ca="1">AA3776*'Cost Study'!$B$31</f>
        <v>0</v>
      </c>
      <c r="AC3776" s="23">
        <f ca="1">Y3776*'Cost Study'!$B$31</f>
        <v>0</v>
      </c>
      <c r="AD3776" s="24">
        <f ca="1">AA3776*'Cost Study'!$B$31</f>
        <v>0</v>
      </c>
      <c r="AE3776" s="377">
        <f t="shared" ca="1" si="883"/>
        <v>0</v>
      </c>
      <c r="AF3776" s="377">
        <f t="shared" ca="1" si="884"/>
        <v>0</v>
      </c>
      <c r="AH3776" s="688">
        <f>IFERROR($H3776/SUMIF($A:$A,$A3776,$H:$H)*SUMIF(Summary!$A$110:$A$186,$A3776,Summary!$P$110:$P$186),0)</f>
        <v>0</v>
      </c>
      <c r="AI3776" s="689">
        <f t="shared" ca="1" si="885"/>
        <v>0</v>
      </c>
      <c r="AJ3776" s="688">
        <f>IFERROR(H3776/SUMIF(A:A,A3776,H:H)*SUMIF(Summary!$A$110:$A$186,'Operations Support'!A3776,Summary!$Q$110:$Q$186),0)</f>
        <v>0</v>
      </c>
      <c r="AK3776" s="688">
        <f t="shared" ca="1" si="886"/>
        <v>0</v>
      </c>
      <c r="AM3776" s="688">
        <f>IFERROR($H3776/SUMIF($A:$A,$A3776,$H:$H)*SUMIF(Summary!$A$230:$A$266,$A3776,Summary!$P$230:$P$266),0)</f>
        <v>0</v>
      </c>
      <c r="AN3776" s="688">
        <f>IFERROR($H3776/SUMIF($A:$A,$A3776,$H:$H)*(SUMIF(Summary!$A$230:$A$266,$A3776,Summary!$L$230:$L$266)+SUMIF(Summary!$A$281:$A$317,$A3776,Summary!$L$281:$L$317))-AM3776,0)</f>
        <v>0</v>
      </c>
      <c r="AO3776" s="688">
        <f>IFERROR($H3776/SUMIF($A:$A,$A3776,$H:$H)*SUMIF(Summary!$A$230:$A$266,$A3776,Summary!$Q$230:$Q$266),0)</f>
        <v>0</v>
      </c>
      <c r="AP3776" s="688">
        <f>IFERROR($H3776/SUMIF($A:$A,$A3776,$H:$H)*(SUMIF(Summary!$A$230:$A$266,$A3776,Summary!$L$230:$L$266)+SUMIF(Summary!$A$281:$A$317,$A3776,Summary!$L$281:$L$317))-AO3776,0)</f>
        <v>0</v>
      </c>
      <c r="AQ3776" s="306"/>
      <c r="AR3776" s="688">
        <f t="shared" ca="1" si="887"/>
        <v>0</v>
      </c>
      <c r="AS3776" s="688">
        <f t="shared" ca="1" si="888"/>
        <v>0</v>
      </c>
    </row>
    <row r="3777" spans="1:45" x14ac:dyDescent="0.2">
      <c r="A3777" s="423">
        <v>42421</v>
      </c>
      <c r="B3777" s="424">
        <v>5</v>
      </c>
      <c r="C3777" s="425" t="s">
        <v>313</v>
      </c>
      <c r="D3777" s="422">
        <f t="shared" si="874"/>
        <v>0</v>
      </c>
      <c r="E3777" s="422">
        <f t="shared" si="875"/>
        <v>0</v>
      </c>
      <c r="F3777" s="422">
        <f t="shared" si="876"/>
        <v>0</v>
      </c>
      <c r="G3777" s="422">
        <f t="shared" si="877"/>
        <v>0</v>
      </c>
      <c r="H3777" s="22">
        <f t="shared" si="878"/>
        <v>0</v>
      </c>
      <c r="I3777" s="116">
        <v>0</v>
      </c>
      <c r="J3777" s="116">
        <v>0</v>
      </c>
      <c r="K3777" s="116">
        <v>0</v>
      </c>
      <c r="L3777" s="116">
        <v>0</v>
      </c>
      <c r="M3777" s="22">
        <f t="shared" si="879"/>
        <v>0</v>
      </c>
      <c r="N3777" s="116">
        <v>0</v>
      </c>
      <c r="O3777" s="116">
        <v>0</v>
      </c>
      <c r="P3777" s="116">
        <v>0</v>
      </c>
      <c r="Q3777" s="116">
        <v>0</v>
      </c>
      <c r="R3777" s="22">
        <f t="shared" si="880"/>
        <v>0</v>
      </c>
      <c r="S3777" s="116">
        <v>0</v>
      </c>
      <c r="T3777" s="116">
        <v>0</v>
      </c>
      <c r="U3777" s="116">
        <v>0</v>
      </c>
      <c r="V3777" s="116">
        <v>0</v>
      </c>
      <c r="W3777" s="22">
        <f t="shared" si="881"/>
        <v>0</v>
      </c>
      <c r="X3777" s="22">
        <f t="shared" si="882"/>
        <v>0</v>
      </c>
      <c r="Y3777" s="22">
        <f ca="1">OFFSET('Cost Study'!$B$7,'Operations Support'!$C3777,'Operations Support'!$B3777)*$H3777</f>
        <v>0</v>
      </c>
      <c r="Z3777" s="23">
        <f ca="1">Y3777*'Cost Study'!$B$31</f>
        <v>0</v>
      </c>
      <c r="AA3777" s="23">
        <f ca="1">IF(A3777=10298,1.51,1)*IF($B3777&lt;3,$D3777*'Cost Study'!$B$32*OFFSET('Cost Study'!$B$7,'Operations Support'!$C3777,'Operations Support'!$B3777),0)</f>
        <v>0</v>
      </c>
      <c r="AB3777" s="24">
        <f ca="1">AA3777*'Cost Study'!$B$31</f>
        <v>0</v>
      </c>
      <c r="AC3777" s="23">
        <f ca="1">Y3777*'Cost Study'!$B$31</f>
        <v>0</v>
      </c>
      <c r="AD3777" s="24">
        <f ca="1">AA3777*'Cost Study'!$B$31</f>
        <v>0</v>
      </c>
      <c r="AE3777" s="377">
        <f t="shared" ca="1" si="883"/>
        <v>0</v>
      </c>
      <c r="AF3777" s="377">
        <f t="shared" ca="1" si="884"/>
        <v>0</v>
      </c>
      <c r="AH3777" s="688">
        <f>IFERROR($H3777/SUMIF($A:$A,$A3777,$H:$H)*SUMIF(Summary!$A$110:$A$186,$A3777,Summary!$P$110:$P$186),0)</f>
        <v>0</v>
      </c>
      <c r="AI3777" s="689">
        <f t="shared" ca="1" si="885"/>
        <v>0</v>
      </c>
      <c r="AJ3777" s="688">
        <f>IFERROR(H3777/SUMIF(A:A,A3777,H:H)*SUMIF(Summary!$A$110:$A$186,'Operations Support'!A3777,Summary!$Q$110:$Q$186),0)</f>
        <v>0</v>
      </c>
      <c r="AK3777" s="688">
        <f t="shared" ca="1" si="886"/>
        <v>0</v>
      </c>
      <c r="AM3777" s="688">
        <f>IFERROR($H3777/SUMIF($A:$A,$A3777,$H:$H)*SUMIF(Summary!$A$230:$A$266,$A3777,Summary!$P$230:$P$266),0)</f>
        <v>0</v>
      </c>
      <c r="AN3777" s="688">
        <f>IFERROR($H3777/SUMIF($A:$A,$A3777,$H:$H)*(SUMIF(Summary!$A$230:$A$266,$A3777,Summary!$L$230:$L$266)+SUMIF(Summary!$A$281:$A$317,$A3777,Summary!$L$281:$L$317))-AM3777,0)</f>
        <v>0</v>
      </c>
      <c r="AO3777" s="688">
        <f>IFERROR($H3777/SUMIF($A:$A,$A3777,$H:$H)*SUMIF(Summary!$A$230:$A$266,$A3777,Summary!$Q$230:$Q$266),0)</f>
        <v>0</v>
      </c>
      <c r="AP3777" s="688">
        <f>IFERROR($H3777/SUMIF($A:$A,$A3777,$H:$H)*(SUMIF(Summary!$A$230:$A$266,$A3777,Summary!$L$230:$L$266)+SUMIF(Summary!$A$281:$A$317,$A3777,Summary!$L$281:$L$317))-AO3777,0)</f>
        <v>0</v>
      </c>
      <c r="AQ3777" s="306"/>
      <c r="AR3777" s="688">
        <f t="shared" ca="1" si="887"/>
        <v>0</v>
      </c>
      <c r="AS3777" s="688">
        <f t="shared" ca="1" si="888"/>
        <v>0</v>
      </c>
    </row>
    <row r="3778" spans="1:45" x14ac:dyDescent="0.2">
      <c r="A3778" s="423">
        <v>42421</v>
      </c>
      <c r="B3778" s="424">
        <v>5</v>
      </c>
      <c r="C3778" s="425" t="s">
        <v>314</v>
      </c>
      <c r="D3778" s="422">
        <f t="shared" si="874"/>
        <v>0</v>
      </c>
      <c r="E3778" s="422">
        <f t="shared" si="875"/>
        <v>0</v>
      </c>
      <c r="F3778" s="422">
        <f t="shared" si="876"/>
        <v>0</v>
      </c>
      <c r="G3778" s="422">
        <f t="shared" si="877"/>
        <v>0</v>
      </c>
      <c r="H3778" s="22">
        <f t="shared" si="878"/>
        <v>0</v>
      </c>
      <c r="I3778" s="116">
        <v>0</v>
      </c>
      <c r="J3778" s="116">
        <v>0</v>
      </c>
      <c r="K3778" s="116">
        <v>0</v>
      </c>
      <c r="L3778" s="116">
        <v>0</v>
      </c>
      <c r="M3778" s="22">
        <f t="shared" si="879"/>
        <v>0</v>
      </c>
      <c r="N3778" s="116">
        <v>0</v>
      </c>
      <c r="O3778" s="116">
        <v>0</v>
      </c>
      <c r="P3778" s="116">
        <v>0</v>
      </c>
      <c r="Q3778" s="116">
        <v>0</v>
      </c>
      <c r="R3778" s="22">
        <f t="shared" si="880"/>
        <v>0</v>
      </c>
      <c r="S3778" s="116">
        <v>0</v>
      </c>
      <c r="T3778" s="116">
        <v>0</v>
      </c>
      <c r="U3778" s="116">
        <v>0</v>
      </c>
      <c r="V3778" s="116">
        <v>0</v>
      </c>
      <c r="W3778" s="22">
        <f t="shared" si="881"/>
        <v>0</v>
      </c>
      <c r="X3778" s="22">
        <f t="shared" si="882"/>
        <v>0</v>
      </c>
      <c r="Y3778" s="22">
        <f ca="1">OFFSET('Cost Study'!$B$7,'Operations Support'!$C3778,'Operations Support'!$B3778)*$H3778</f>
        <v>0</v>
      </c>
      <c r="Z3778" s="23">
        <f ca="1">Y3778*'Cost Study'!$B$31</f>
        <v>0</v>
      </c>
      <c r="AA3778" s="23">
        <f ca="1">IF(A3778=10298,1.51,1)*IF($B3778&lt;3,$D3778*'Cost Study'!$B$32*OFFSET('Cost Study'!$B$7,'Operations Support'!$C3778,'Operations Support'!$B3778),0)</f>
        <v>0</v>
      </c>
      <c r="AB3778" s="24">
        <f ca="1">AA3778*'Cost Study'!$B$31</f>
        <v>0</v>
      </c>
      <c r="AC3778" s="23">
        <f ca="1">Y3778*'Cost Study'!$B$31</f>
        <v>0</v>
      </c>
      <c r="AD3778" s="24">
        <f ca="1">AA3778*'Cost Study'!$B$31</f>
        <v>0</v>
      </c>
      <c r="AE3778" s="377">
        <f t="shared" ca="1" si="883"/>
        <v>0</v>
      </c>
      <c r="AF3778" s="377">
        <f t="shared" ca="1" si="884"/>
        <v>0</v>
      </c>
      <c r="AH3778" s="688">
        <f>IFERROR($H3778/SUMIF($A:$A,$A3778,$H:$H)*SUMIF(Summary!$A$110:$A$186,$A3778,Summary!$P$110:$P$186),0)</f>
        <v>0</v>
      </c>
      <c r="AI3778" s="689">
        <f t="shared" ca="1" si="885"/>
        <v>0</v>
      </c>
      <c r="AJ3778" s="688">
        <f>IFERROR(H3778/SUMIF(A:A,A3778,H:H)*SUMIF(Summary!$A$110:$A$186,'Operations Support'!A3778,Summary!$Q$110:$Q$186),0)</f>
        <v>0</v>
      </c>
      <c r="AK3778" s="688">
        <f t="shared" ca="1" si="886"/>
        <v>0</v>
      </c>
      <c r="AM3778" s="688">
        <f>IFERROR($H3778/SUMIF($A:$A,$A3778,$H:$H)*SUMIF(Summary!$A$230:$A$266,$A3778,Summary!$P$230:$P$266),0)</f>
        <v>0</v>
      </c>
      <c r="AN3778" s="688">
        <f>IFERROR($H3778/SUMIF($A:$A,$A3778,$H:$H)*(SUMIF(Summary!$A$230:$A$266,$A3778,Summary!$L$230:$L$266)+SUMIF(Summary!$A$281:$A$317,$A3778,Summary!$L$281:$L$317))-AM3778,0)</f>
        <v>0</v>
      </c>
      <c r="AO3778" s="688">
        <f>IFERROR($H3778/SUMIF($A:$A,$A3778,$H:$H)*SUMIF(Summary!$A$230:$A$266,$A3778,Summary!$Q$230:$Q$266),0)</f>
        <v>0</v>
      </c>
      <c r="AP3778" s="688">
        <f>IFERROR($H3778/SUMIF($A:$A,$A3778,$H:$H)*(SUMIF(Summary!$A$230:$A$266,$A3778,Summary!$L$230:$L$266)+SUMIF(Summary!$A$281:$A$317,$A3778,Summary!$L$281:$L$317))-AO3778,0)</f>
        <v>0</v>
      </c>
      <c r="AQ3778" s="306"/>
      <c r="AR3778" s="688">
        <f t="shared" ca="1" si="887"/>
        <v>0</v>
      </c>
      <c r="AS3778" s="688">
        <f t="shared" ca="1" si="888"/>
        <v>0</v>
      </c>
    </row>
    <row r="3779" spans="1:45" x14ac:dyDescent="0.2">
      <c r="A3779" s="423">
        <v>42421</v>
      </c>
      <c r="B3779" s="424">
        <v>5</v>
      </c>
      <c r="C3779" s="425" t="s">
        <v>315</v>
      </c>
      <c r="D3779" s="422">
        <f t="shared" si="874"/>
        <v>0</v>
      </c>
      <c r="E3779" s="422">
        <f t="shared" si="875"/>
        <v>0</v>
      </c>
      <c r="F3779" s="422">
        <f t="shared" si="876"/>
        <v>0</v>
      </c>
      <c r="G3779" s="422">
        <f t="shared" si="877"/>
        <v>0</v>
      </c>
      <c r="H3779" s="22">
        <f t="shared" si="878"/>
        <v>0</v>
      </c>
      <c r="I3779" s="116">
        <v>0</v>
      </c>
      <c r="J3779" s="116">
        <v>0</v>
      </c>
      <c r="K3779" s="116">
        <v>0</v>
      </c>
      <c r="L3779" s="116">
        <v>0</v>
      </c>
      <c r="M3779" s="22">
        <f t="shared" si="879"/>
        <v>0</v>
      </c>
      <c r="N3779" s="116">
        <v>0</v>
      </c>
      <c r="O3779" s="116">
        <v>0</v>
      </c>
      <c r="P3779" s="116">
        <v>0</v>
      </c>
      <c r="Q3779" s="116">
        <v>0</v>
      </c>
      <c r="R3779" s="22">
        <f t="shared" si="880"/>
        <v>0</v>
      </c>
      <c r="S3779" s="116">
        <v>0</v>
      </c>
      <c r="T3779" s="116">
        <v>0</v>
      </c>
      <c r="U3779" s="116">
        <v>0</v>
      </c>
      <c r="V3779" s="116">
        <v>0</v>
      </c>
      <c r="W3779" s="22">
        <f t="shared" si="881"/>
        <v>0</v>
      </c>
      <c r="X3779" s="22">
        <f t="shared" si="882"/>
        <v>0</v>
      </c>
      <c r="Y3779" s="22">
        <f ca="1">OFFSET('Cost Study'!$B$7,'Operations Support'!$C3779,'Operations Support'!$B3779)*$H3779</f>
        <v>0</v>
      </c>
      <c r="Z3779" s="23">
        <f ca="1">Y3779*'Cost Study'!$B$31</f>
        <v>0</v>
      </c>
      <c r="AA3779" s="23">
        <f ca="1">IF(A3779=10298,1.51,1)*IF($B3779&lt;3,$D3779*'Cost Study'!$B$32*OFFSET('Cost Study'!$B$7,'Operations Support'!$C3779,'Operations Support'!$B3779),0)</f>
        <v>0</v>
      </c>
      <c r="AB3779" s="24">
        <f ca="1">AA3779*'Cost Study'!$B$31</f>
        <v>0</v>
      </c>
      <c r="AC3779" s="23">
        <f ca="1">Y3779*'Cost Study'!$B$31</f>
        <v>0</v>
      </c>
      <c r="AD3779" s="24">
        <f ca="1">AA3779*'Cost Study'!$B$31</f>
        <v>0</v>
      </c>
      <c r="AE3779" s="377">
        <f t="shared" ca="1" si="883"/>
        <v>0</v>
      </c>
      <c r="AF3779" s="377">
        <f t="shared" ca="1" si="884"/>
        <v>0</v>
      </c>
      <c r="AH3779" s="688">
        <f>IFERROR($H3779/SUMIF($A:$A,$A3779,$H:$H)*SUMIF(Summary!$A$110:$A$186,$A3779,Summary!$P$110:$P$186),0)</f>
        <v>0</v>
      </c>
      <c r="AI3779" s="689">
        <f t="shared" ca="1" si="885"/>
        <v>0</v>
      </c>
      <c r="AJ3779" s="688">
        <f>IFERROR(H3779/SUMIF(A:A,A3779,H:H)*SUMIF(Summary!$A$110:$A$186,'Operations Support'!A3779,Summary!$Q$110:$Q$186),0)</f>
        <v>0</v>
      </c>
      <c r="AK3779" s="688">
        <f t="shared" ca="1" si="886"/>
        <v>0</v>
      </c>
      <c r="AM3779" s="688">
        <f>IFERROR($H3779/SUMIF($A:$A,$A3779,$H:$H)*SUMIF(Summary!$A$230:$A$266,$A3779,Summary!$P$230:$P$266),0)</f>
        <v>0</v>
      </c>
      <c r="AN3779" s="688">
        <f>IFERROR($H3779/SUMIF($A:$A,$A3779,$H:$H)*(SUMIF(Summary!$A$230:$A$266,$A3779,Summary!$L$230:$L$266)+SUMIF(Summary!$A$281:$A$317,$A3779,Summary!$L$281:$L$317))-AM3779,0)</f>
        <v>0</v>
      </c>
      <c r="AO3779" s="688">
        <f>IFERROR($H3779/SUMIF($A:$A,$A3779,$H:$H)*SUMIF(Summary!$A$230:$A$266,$A3779,Summary!$Q$230:$Q$266),0)</f>
        <v>0</v>
      </c>
      <c r="AP3779" s="688">
        <f>IFERROR($H3779/SUMIF($A:$A,$A3779,$H:$H)*(SUMIF(Summary!$A$230:$A$266,$A3779,Summary!$L$230:$L$266)+SUMIF(Summary!$A$281:$A$317,$A3779,Summary!$L$281:$L$317))-AO3779,0)</f>
        <v>0</v>
      </c>
      <c r="AQ3779" s="306"/>
      <c r="AR3779" s="688">
        <f t="shared" ca="1" si="887"/>
        <v>0</v>
      </c>
      <c r="AS3779" s="688">
        <f t="shared" ca="1" si="888"/>
        <v>0</v>
      </c>
    </row>
    <row r="3780" spans="1:45" x14ac:dyDescent="0.2">
      <c r="A3780" s="423">
        <v>42421</v>
      </c>
      <c r="B3780" s="424">
        <v>5</v>
      </c>
      <c r="C3780" s="425" t="s">
        <v>316</v>
      </c>
      <c r="D3780" s="422">
        <f t="shared" si="874"/>
        <v>0</v>
      </c>
      <c r="E3780" s="422">
        <f t="shared" si="875"/>
        <v>0</v>
      </c>
      <c r="F3780" s="422">
        <f t="shared" si="876"/>
        <v>0</v>
      </c>
      <c r="G3780" s="422">
        <f t="shared" si="877"/>
        <v>0</v>
      </c>
      <c r="H3780" s="22">
        <f t="shared" si="878"/>
        <v>0</v>
      </c>
      <c r="I3780" s="116">
        <v>0</v>
      </c>
      <c r="J3780" s="116">
        <v>0</v>
      </c>
      <c r="K3780" s="116">
        <v>0</v>
      </c>
      <c r="L3780" s="116">
        <v>0</v>
      </c>
      <c r="M3780" s="22">
        <f t="shared" si="879"/>
        <v>0</v>
      </c>
      <c r="N3780" s="116">
        <v>0</v>
      </c>
      <c r="O3780" s="116">
        <v>0</v>
      </c>
      <c r="P3780" s="116">
        <v>0</v>
      </c>
      <c r="Q3780" s="116">
        <v>0</v>
      </c>
      <c r="R3780" s="22">
        <f t="shared" si="880"/>
        <v>0</v>
      </c>
      <c r="S3780" s="116">
        <v>0</v>
      </c>
      <c r="T3780" s="116">
        <v>0</v>
      </c>
      <c r="U3780" s="116">
        <v>0</v>
      </c>
      <c r="V3780" s="116">
        <v>0</v>
      </c>
      <c r="W3780" s="22">
        <f t="shared" si="881"/>
        <v>0</v>
      </c>
      <c r="X3780" s="22">
        <f t="shared" si="882"/>
        <v>0</v>
      </c>
      <c r="Y3780" s="22">
        <f ca="1">OFFSET('Cost Study'!$B$7,'Operations Support'!$C3780,'Operations Support'!$B3780)*$H3780</f>
        <v>0</v>
      </c>
      <c r="Z3780" s="23">
        <f ca="1">Y3780*'Cost Study'!$B$31</f>
        <v>0</v>
      </c>
      <c r="AA3780" s="23">
        <f ca="1">IF(A3780=10298,1.51,1)*IF($B3780&lt;3,$D3780*'Cost Study'!$B$32*OFFSET('Cost Study'!$B$7,'Operations Support'!$C3780,'Operations Support'!$B3780),0)</f>
        <v>0</v>
      </c>
      <c r="AB3780" s="24">
        <f ca="1">AA3780*'Cost Study'!$B$31</f>
        <v>0</v>
      </c>
      <c r="AC3780" s="23">
        <f ca="1">Y3780*'Cost Study'!$B$31</f>
        <v>0</v>
      </c>
      <c r="AD3780" s="24">
        <f ca="1">AA3780*'Cost Study'!$B$31</f>
        <v>0</v>
      </c>
      <c r="AE3780" s="377">
        <f t="shared" ca="1" si="883"/>
        <v>0</v>
      </c>
      <c r="AF3780" s="377">
        <f t="shared" ca="1" si="884"/>
        <v>0</v>
      </c>
      <c r="AH3780" s="688">
        <f>IFERROR($H3780/SUMIF($A:$A,$A3780,$H:$H)*SUMIF(Summary!$A$110:$A$186,$A3780,Summary!$P$110:$P$186),0)</f>
        <v>0</v>
      </c>
      <c r="AI3780" s="689">
        <f t="shared" ca="1" si="885"/>
        <v>0</v>
      </c>
      <c r="AJ3780" s="688">
        <f>IFERROR(H3780/SUMIF(A:A,A3780,H:H)*SUMIF(Summary!$A$110:$A$186,'Operations Support'!A3780,Summary!$Q$110:$Q$186),0)</f>
        <v>0</v>
      </c>
      <c r="AK3780" s="688">
        <f t="shared" ca="1" si="886"/>
        <v>0</v>
      </c>
      <c r="AM3780" s="688">
        <f>IFERROR($H3780/SUMIF($A:$A,$A3780,$H:$H)*SUMIF(Summary!$A$230:$A$266,$A3780,Summary!$P$230:$P$266),0)</f>
        <v>0</v>
      </c>
      <c r="AN3780" s="688">
        <f>IFERROR($H3780/SUMIF($A:$A,$A3780,$H:$H)*(SUMIF(Summary!$A$230:$A$266,$A3780,Summary!$L$230:$L$266)+SUMIF(Summary!$A$281:$A$317,$A3780,Summary!$L$281:$L$317))-AM3780,0)</f>
        <v>0</v>
      </c>
      <c r="AO3780" s="688">
        <f>IFERROR($H3780/SUMIF($A:$A,$A3780,$H:$H)*SUMIF(Summary!$A$230:$A$266,$A3780,Summary!$Q$230:$Q$266),0)</f>
        <v>0</v>
      </c>
      <c r="AP3780" s="688">
        <f>IFERROR($H3780/SUMIF($A:$A,$A3780,$H:$H)*(SUMIF(Summary!$A$230:$A$266,$A3780,Summary!$L$230:$L$266)+SUMIF(Summary!$A$281:$A$317,$A3780,Summary!$L$281:$L$317))-AO3780,0)</f>
        <v>0</v>
      </c>
      <c r="AQ3780" s="306"/>
      <c r="AR3780" s="688">
        <f t="shared" ca="1" si="887"/>
        <v>0</v>
      </c>
      <c r="AS3780" s="688">
        <f t="shared" ca="1" si="888"/>
        <v>0</v>
      </c>
    </row>
    <row r="3781" spans="1:45" x14ac:dyDescent="0.2">
      <c r="A3781" s="423">
        <v>42421</v>
      </c>
      <c r="B3781" s="424">
        <v>5</v>
      </c>
      <c r="C3781" s="425" t="s">
        <v>317</v>
      </c>
      <c r="D3781" s="422">
        <f t="shared" ref="D3781:D3844" si="889">I3781+N3781+S3781</f>
        <v>0</v>
      </c>
      <c r="E3781" s="422">
        <f t="shared" ref="E3781:E3844" si="890">J3781+O3781+T3781</f>
        <v>0</v>
      </c>
      <c r="F3781" s="422">
        <f t="shared" ref="F3781:F3844" si="891">K3781+P3781+U3781</f>
        <v>0</v>
      </c>
      <c r="G3781" s="422">
        <f t="shared" ref="G3781:G3844" si="892">L3781+Q3781+V3781</f>
        <v>0</v>
      </c>
      <c r="H3781" s="22">
        <f t="shared" ref="H3781:H3844" si="893">(SUM(D3781:F3781)-G3781)*IF(A3781=10298,1.51,1)</f>
        <v>0</v>
      </c>
      <c r="I3781" s="116">
        <v>0</v>
      </c>
      <c r="J3781" s="116">
        <v>0</v>
      </c>
      <c r="K3781" s="116">
        <v>0</v>
      </c>
      <c r="L3781" s="116">
        <v>0</v>
      </c>
      <c r="M3781" s="22">
        <f t="shared" ref="M3781:M3844" si="894">SUM(I3781:K3781)-L3781</f>
        <v>0</v>
      </c>
      <c r="N3781" s="116">
        <v>0</v>
      </c>
      <c r="O3781" s="116">
        <v>0</v>
      </c>
      <c r="P3781" s="116">
        <v>0</v>
      </c>
      <c r="Q3781" s="116">
        <v>0</v>
      </c>
      <c r="R3781" s="22">
        <f t="shared" ref="R3781:R3844" si="895">SUM(N3781:P3781)-Q3781</f>
        <v>0</v>
      </c>
      <c r="S3781" s="116">
        <v>0</v>
      </c>
      <c r="T3781" s="116">
        <v>0</v>
      </c>
      <c r="U3781" s="116">
        <v>0</v>
      </c>
      <c r="V3781" s="116">
        <v>0</v>
      </c>
      <c r="W3781" s="22">
        <f t="shared" ref="W3781:W3844" si="896">SUM(S3781:U3781)-V3781</f>
        <v>0</v>
      </c>
      <c r="X3781" s="22">
        <f t="shared" ref="X3781:X3844" si="897">IF(OR(B3781=1,B3781=2),H3781/30,IF(OR(B3781=3,B3781=5),H3781/24,IF(B3781=4,H3781/18,0)))</f>
        <v>0</v>
      </c>
      <c r="Y3781" s="22">
        <f ca="1">OFFSET('Cost Study'!$B$7,'Operations Support'!$C3781,'Operations Support'!$B3781)*$H3781</f>
        <v>0</v>
      </c>
      <c r="Z3781" s="23">
        <f ca="1">Y3781*'Cost Study'!$B$31</f>
        <v>0</v>
      </c>
      <c r="AA3781" s="23">
        <f ca="1">IF(A3781=10298,1.51,1)*IF($B3781&lt;3,$D3781*'Cost Study'!$B$32*OFFSET('Cost Study'!$B$7,'Operations Support'!$C3781,'Operations Support'!$B3781),0)</f>
        <v>0</v>
      </c>
      <c r="AB3781" s="24">
        <f ca="1">AA3781*'Cost Study'!$B$31</f>
        <v>0</v>
      </c>
      <c r="AC3781" s="23">
        <f ca="1">Y3781*'Cost Study'!$B$31</f>
        <v>0</v>
      </c>
      <c r="AD3781" s="24">
        <f ca="1">AA3781*'Cost Study'!$B$31</f>
        <v>0</v>
      </c>
      <c r="AE3781" s="377">
        <f t="shared" ref="AE3781:AE3844" ca="1" si="898">Z3781+AB3781</f>
        <v>0</v>
      </c>
      <c r="AF3781" s="377">
        <f t="shared" ref="AF3781:AF3844" ca="1" si="899">AC3781+AD3781</f>
        <v>0</v>
      </c>
      <c r="AH3781" s="688">
        <f>IFERROR($H3781/SUMIF($A:$A,$A3781,$H:$H)*SUMIF(Summary!$A$110:$A$186,$A3781,Summary!$P$110:$P$186),0)</f>
        <v>0</v>
      </c>
      <c r="AI3781" s="689">
        <f t="shared" ca="1" si="885"/>
        <v>0</v>
      </c>
      <c r="AJ3781" s="688">
        <f>IFERROR(H3781/SUMIF(A:A,A3781,H:H)*SUMIF(Summary!$A$110:$A$186,'Operations Support'!A3781,Summary!$Q$110:$Q$186),0)</f>
        <v>0</v>
      </c>
      <c r="AK3781" s="688">
        <f t="shared" ca="1" si="886"/>
        <v>0</v>
      </c>
      <c r="AM3781" s="688">
        <f>IFERROR($H3781/SUMIF($A:$A,$A3781,$H:$H)*SUMIF(Summary!$A$230:$A$266,$A3781,Summary!$P$230:$P$266),0)</f>
        <v>0</v>
      </c>
      <c r="AN3781" s="688">
        <f>IFERROR($H3781/SUMIF($A:$A,$A3781,$H:$H)*(SUMIF(Summary!$A$230:$A$266,$A3781,Summary!$L$230:$L$266)+SUMIF(Summary!$A$281:$A$317,$A3781,Summary!$L$281:$L$317))-AM3781,0)</f>
        <v>0</v>
      </c>
      <c r="AO3781" s="688">
        <f>IFERROR($H3781/SUMIF($A:$A,$A3781,$H:$H)*SUMIF(Summary!$A$230:$A$266,$A3781,Summary!$Q$230:$Q$266),0)</f>
        <v>0</v>
      </c>
      <c r="AP3781" s="688">
        <f>IFERROR($H3781/SUMIF($A:$A,$A3781,$H:$H)*(SUMIF(Summary!$A$230:$A$266,$A3781,Summary!$L$230:$L$266)+SUMIF(Summary!$A$281:$A$317,$A3781,Summary!$L$281:$L$317))-AO3781,0)</f>
        <v>0</v>
      </c>
      <c r="AQ3781" s="306"/>
      <c r="AR3781" s="688">
        <f t="shared" ca="1" si="887"/>
        <v>0</v>
      </c>
      <c r="AS3781" s="688">
        <f t="shared" ca="1" si="888"/>
        <v>0</v>
      </c>
    </row>
    <row r="3782" spans="1:45" x14ac:dyDescent="0.2">
      <c r="A3782" s="423">
        <v>42421</v>
      </c>
      <c r="B3782" s="424">
        <v>5</v>
      </c>
      <c r="C3782" s="425" t="s">
        <v>318</v>
      </c>
      <c r="D3782" s="422">
        <f t="shared" si="889"/>
        <v>0</v>
      </c>
      <c r="E3782" s="422">
        <f t="shared" si="890"/>
        <v>0</v>
      </c>
      <c r="F3782" s="422">
        <f t="shared" si="891"/>
        <v>0</v>
      </c>
      <c r="G3782" s="422">
        <f t="shared" si="892"/>
        <v>0</v>
      </c>
      <c r="H3782" s="22">
        <f t="shared" si="893"/>
        <v>0</v>
      </c>
      <c r="I3782" s="116">
        <v>0</v>
      </c>
      <c r="J3782" s="116">
        <v>0</v>
      </c>
      <c r="K3782" s="116">
        <v>0</v>
      </c>
      <c r="L3782" s="116">
        <v>0</v>
      </c>
      <c r="M3782" s="22">
        <f t="shared" si="894"/>
        <v>0</v>
      </c>
      <c r="N3782" s="116">
        <v>0</v>
      </c>
      <c r="O3782" s="116">
        <v>0</v>
      </c>
      <c r="P3782" s="116">
        <v>0</v>
      </c>
      <c r="Q3782" s="116">
        <v>0</v>
      </c>
      <c r="R3782" s="22">
        <f t="shared" si="895"/>
        <v>0</v>
      </c>
      <c r="S3782" s="116">
        <v>0</v>
      </c>
      <c r="T3782" s="116">
        <v>0</v>
      </c>
      <c r="U3782" s="116">
        <v>0</v>
      </c>
      <c r="V3782" s="116">
        <v>0</v>
      </c>
      <c r="W3782" s="22">
        <f t="shared" si="896"/>
        <v>0</v>
      </c>
      <c r="X3782" s="22">
        <f t="shared" si="897"/>
        <v>0</v>
      </c>
      <c r="Y3782" s="22">
        <f ca="1">OFFSET('Cost Study'!$B$7,'Operations Support'!$C3782,'Operations Support'!$B3782)*$H3782</f>
        <v>0</v>
      </c>
      <c r="Z3782" s="23">
        <f ca="1">Y3782*'Cost Study'!$B$31</f>
        <v>0</v>
      </c>
      <c r="AA3782" s="23">
        <f ca="1">IF(A3782=10298,1.51,1)*IF($B3782&lt;3,$D3782*'Cost Study'!$B$32*OFFSET('Cost Study'!$B$7,'Operations Support'!$C3782,'Operations Support'!$B3782),0)</f>
        <v>0</v>
      </c>
      <c r="AB3782" s="24">
        <f ca="1">AA3782*'Cost Study'!$B$31</f>
        <v>0</v>
      </c>
      <c r="AC3782" s="23">
        <f ca="1">Y3782*'Cost Study'!$B$31</f>
        <v>0</v>
      </c>
      <c r="AD3782" s="24">
        <f ca="1">AA3782*'Cost Study'!$B$31</f>
        <v>0</v>
      </c>
      <c r="AE3782" s="377">
        <f t="shared" ca="1" si="898"/>
        <v>0</v>
      </c>
      <c r="AF3782" s="377">
        <f t="shared" ca="1" si="899"/>
        <v>0</v>
      </c>
      <c r="AH3782" s="688">
        <f>IFERROR($H3782/SUMIF($A:$A,$A3782,$H:$H)*SUMIF(Summary!$A$110:$A$186,$A3782,Summary!$P$110:$P$186),0)</f>
        <v>0</v>
      </c>
      <c r="AI3782" s="689">
        <f t="shared" ca="1" si="885"/>
        <v>0</v>
      </c>
      <c r="AJ3782" s="688">
        <f>IFERROR(H3782/SUMIF(A:A,A3782,H:H)*SUMIF(Summary!$A$110:$A$186,'Operations Support'!A3782,Summary!$Q$110:$Q$186),0)</f>
        <v>0</v>
      </c>
      <c r="AK3782" s="688">
        <f t="shared" ca="1" si="886"/>
        <v>0</v>
      </c>
      <c r="AM3782" s="688">
        <f>IFERROR($H3782/SUMIF($A:$A,$A3782,$H:$H)*SUMIF(Summary!$A$230:$A$266,$A3782,Summary!$P$230:$P$266),0)</f>
        <v>0</v>
      </c>
      <c r="AN3782" s="688">
        <f>IFERROR($H3782/SUMIF($A:$A,$A3782,$H:$H)*(SUMIF(Summary!$A$230:$A$266,$A3782,Summary!$L$230:$L$266)+SUMIF(Summary!$A$281:$A$317,$A3782,Summary!$L$281:$L$317))-AM3782,0)</f>
        <v>0</v>
      </c>
      <c r="AO3782" s="688">
        <f>IFERROR($H3782/SUMIF($A:$A,$A3782,$H:$H)*SUMIF(Summary!$A$230:$A$266,$A3782,Summary!$Q$230:$Q$266),0)</f>
        <v>0</v>
      </c>
      <c r="AP3782" s="688">
        <f>IFERROR($H3782/SUMIF($A:$A,$A3782,$H:$H)*(SUMIF(Summary!$A$230:$A$266,$A3782,Summary!$L$230:$L$266)+SUMIF(Summary!$A$281:$A$317,$A3782,Summary!$L$281:$L$317))-AO3782,0)</f>
        <v>0</v>
      </c>
      <c r="AQ3782" s="306"/>
      <c r="AR3782" s="688">
        <f t="shared" ca="1" si="887"/>
        <v>0</v>
      </c>
      <c r="AS3782" s="688">
        <f t="shared" ca="1" si="888"/>
        <v>0</v>
      </c>
    </row>
    <row r="3783" spans="1:45" x14ac:dyDescent="0.2">
      <c r="A3783" s="423">
        <v>42421</v>
      </c>
      <c r="B3783" s="424">
        <v>5</v>
      </c>
      <c r="C3783" s="425" t="s">
        <v>319</v>
      </c>
      <c r="D3783" s="422">
        <f t="shared" si="889"/>
        <v>0</v>
      </c>
      <c r="E3783" s="422">
        <f t="shared" si="890"/>
        <v>0</v>
      </c>
      <c r="F3783" s="422">
        <f t="shared" si="891"/>
        <v>0</v>
      </c>
      <c r="G3783" s="422">
        <f t="shared" si="892"/>
        <v>0</v>
      </c>
      <c r="H3783" s="22">
        <f t="shared" si="893"/>
        <v>0</v>
      </c>
      <c r="I3783" s="116">
        <v>0</v>
      </c>
      <c r="J3783" s="116">
        <v>0</v>
      </c>
      <c r="K3783" s="116">
        <v>0</v>
      </c>
      <c r="L3783" s="116">
        <v>0</v>
      </c>
      <c r="M3783" s="22">
        <f t="shared" si="894"/>
        <v>0</v>
      </c>
      <c r="N3783" s="116">
        <v>0</v>
      </c>
      <c r="O3783" s="116">
        <v>0</v>
      </c>
      <c r="P3783" s="116">
        <v>0</v>
      </c>
      <c r="Q3783" s="116">
        <v>0</v>
      </c>
      <c r="R3783" s="22">
        <f t="shared" si="895"/>
        <v>0</v>
      </c>
      <c r="S3783" s="116">
        <v>0</v>
      </c>
      <c r="T3783" s="116">
        <v>0</v>
      </c>
      <c r="U3783" s="116">
        <v>0</v>
      </c>
      <c r="V3783" s="116">
        <v>0</v>
      </c>
      <c r="W3783" s="22">
        <f t="shared" si="896"/>
        <v>0</v>
      </c>
      <c r="X3783" s="22">
        <f t="shared" si="897"/>
        <v>0</v>
      </c>
      <c r="Y3783" s="22">
        <f ca="1">OFFSET('Cost Study'!$B$7,'Operations Support'!$C3783,'Operations Support'!$B3783)*$H3783</f>
        <v>0</v>
      </c>
      <c r="Z3783" s="23">
        <f ca="1">Y3783*'Cost Study'!$B$31</f>
        <v>0</v>
      </c>
      <c r="AA3783" s="23">
        <f ca="1">IF(A3783=10298,1.51,1)*IF($B3783&lt;3,$D3783*'Cost Study'!$B$32*OFFSET('Cost Study'!$B$7,'Operations Support'!$C3783,'Operations Support'!$B3783),0)</f>
        <v>0</v>
      </c>
      <c r="AB3783" s="24">
        <f ca="1">AA3783*'Cost Study'!$B$31</f>
        <v>0</v>
      </c>
      <c r="AC3783" s="23">
        <f ca="1">Y3783*'Cost Study'!$B$31</f>
        <v>0</v>
      </c>
      <c r="AD3783" s="24">
        <f ca="1">AA3783*'Cost Study'!$B$31</f>
        <v>0</v>
      </c>
      <c r="AE3783" s="377">
        <f t="shared" ca="1" si="898"/>
        <v>0</v>
      </c>
      <c r="AF3783" s="377">
        <f t="shared" ca="1" si="899"/>
        <v>0</v>
      </c>
      <c r="AH3783" s="688">
        <f>IFERROR($H3783/SUMIF($A:$A,$A3783,$H:$H)*SUMIF(Summary!$A$110:$A$186,$A3783,Summary!$P$110:$P$186),0)</f>
        <v>0</v>
      </c>
      <c r="AI3783" s="689">
        <f t="shared" ca="1" si="885"/>
        <v>0</v>
      </c>
      <c r="AJ3783" s="688">
        <f>IFERROR(H3783/SUMIF(A:A,A3783,H:H)*SUMIF(Summary!$A$110:$A$186,'Operations Support'!A3783,Summary!$Q$110:$Q$186),0)</f>
        <v>0</v>
      </c>
      <c r="AK3783" s="688">
        <f t="shared" ca="1" si="886"/>
        <v>0</v>
      </c>
      <c r="AM3783" s="688">
        <f>IFERROR($H3783/SUMIF($A:$A,$A3783,$H:$H)*SUMIF(Summary!$A$230:$A$266,$A3783,Summary!$P$230:$P$266),0)</f>
        <v>0</v>
      </c>
      <c r="AN3783" s="688">
        <f>IFERROR($H3783/SUMIF($A:$A,$A3783,$H:$H)*(SUMIF(Summary!$A$230:$A$266,$A3783,Summary!$L$230:$L$266)+SUMIF(Summary!$A$281:$A$317,$A3783,Summary!$L$281:$L$317))-AM3783,0)</f>
        <v>0</v>
      </c>
      <c r="AO3783" s="688">
        <f>IFERROR($H3783/SUMIF($A:$A,$A3783,$H:$H)*SUMIF(Summary!$A$230:$A$266,$A3783,Summary!$Q$230:$Q$266),0)</f>
        <v>0</v>
      </c>
      <c r="AP3783" s="688">
        <f>IFERROR($H3783/SUMIF($A:$A,$A3783,$H:$H)*(SUMIF(Summary!$A$230:$A$266,$A3783,Summary!$L$230:$L$266)+SUMIF(Summary!$A$281:$A$317,$A3783,Summary!$L$281:$L$317))-AO3783,0)</f>
        <v>0</v>
      </c>
      <c r="AQ3783" s="306"/>
      <c r="AR3783" s="688">
        <f t="shared" ca="1" si="887"/>
        <v>0</v>
      </c>
      <c r="AS3783" s="688">
        <f t="shared" ca="1" si="888"/>
        <v>0</v>
      </c>
    </row>
    <row r="3784" spans="1:45" x14ac:dyDescent="0.2">
      <c r="A3784" s="423">
        <v>42421</v>
      </c>
      <c r="B3784" s="424">
        <v>5</v>
      </c>
      <c r="C3784" s="425" t="s">
        <v>320</v>
      </c>
      <c r="D3784" s="422">
        <f t="shared" si="889"/>
        <v>0</v>
      </c>
      <c r="E3784" s="422">
        <f t="shared" si="890"/>
        <v>0</v>
      </c>
      <c r="F3784" s="422">
        <f t="shared" si="891"/>
        <v>0</v>
      </c>
      <c r="G3784" s="422">
        <f t="shared" si="892"/>
        <v>0</v>
      </c>
      <c r="H3784" s="22">
        <f t="shared" si="893"/>
        <v>0</v>
      </c>
      <c r="I3784" s="116">
        <v>0</v>
      </c>
      <c r="J3784" s="116">
        <v>0</v>
      </c>
      <c r="K3784" s="116">
        <v>0</v>
      </c>
      <c r="L3784" s="116">
        <v>0</v>
      </c>
      <c r="M3784" s="22">
        <f t="shared" si="894"/>
        <v>0</v>
      </c>
      <c r="N3784" s="116">
        <v>0</v>
      </c>
      <c r="O3784" s="116">
        <v>0</v>
      </c>
      <c r="P3784" s="116">
        <v>0</v>
      </c>
      <c r="Q3784" s="116">
        <v>0</v>
      </c>
      <c r="R3784" s="22">
        <f t="shared" si="895"/>
        <v>0</v>
      </c>
      <c r="S3784" s="116">
        <v>0</v>
      </c>
      <c r="T3784" s="116">
        <v>0</v>
      </c>
      <c r="U3784" s="116">
        <v>0</v>
      </c>
      <c r="V3784" s="116">
        <v>0</v>
      </c>
      <c r="W3784" s="22">
        <f t="shared" si="896"/>
        <v>0</v>
      </c>
      <c r="X3784" s="22">
        <f t="shared" si="897"/>
        <v>0</v>
      </c>
      <c r="Y3784" s="22">
        <f ca="1">OFFSET('Cost Study'!$B$7,'Operations Support'!$C3784,'Operations Support'!$B3784)*$H3784</f>
        <v>0</v>
      </c>
      <c r="Z3784" s="23">
        <f ca="1">Y3784*'Cost Study'!$B$31</f>
        <v>0</v>
      </c>
      <c r="AA3784" s="23">
        <f ca="1">IF(A3784=10298,1.51,1)*IF($B3784&lt;3,$D3784*'Cost Study'!$B$32*OFFSET('Cost Study'!$B$7,'Operations Support'!$C3784,'Operations Support'!$B3784),0)</f>
        <v>0</v>
      </c>
      <c r="AB3784" s="24">
        <f ca="1">AA3784*'Cost Study'!$B$31</f>
        <v>0</v>
      </c>
      <c r="AC3784" s="23">
        <f ca="1">Y3784*'Cost Study'!$B$31</f>
        <v>0</v>
      </c>
      <c r="AD3784" s="24">
        <f ca="1">AA3784*'Cost Study'!$B$31</f>
        <v>0</v>
      </c>
      <c r="AE3784" s="377">
        <f t="shared" ca="1" si="898"/>
        <v>0</v>
      </c>
      <c r="AF3784" s="377">
        <f t="shared" ca="1" si="899"/>
        <v>0</v>
      </c>
      <c r="AH3784" s="688">
        <f>IFERROR($H3784/SUMIF($A:$A,$A3784,$H:$H)*SUMIF(Summary!$A$110:$A$186,$A3784,Summary!$P$110:$P$186),0)</f>
        <v>0</v>
      </c>
      <c r="AI3784" s="689">
        <f t="shared" ca="1" si="885"/>
        <v>0</v>
      </c>
      <c r="AJ3784" s="688">
        <f>IFERROR(H3784/SUMIF(A:A,A3784,H:H)*SUMIF(Summary!$A$110:$A$186,'Operations Support'!A3784,Summary!$Q$110:$Q$186),0)</f>
        <v>0</v>
      </c>
      <c r="AK3784" s="688">
        <f t="shared" ca="1" si="886"/>
        <v>0</v>
      </c>
      <c r="AM3784" s="688">
        <f>IFERROR($H3784/SUMIF($A:$A,$A3784,$H:$H)*SUMIF(Summary!$A$230:$A$266,$A3784,Summary!$P$230:$P$266),0)</f>
        <v>0</v>
      </c>
      <c r="AN3784" s="688">
        <f>IFERROR($H3784/SUMIF($A:$A,$A3784,$H:$H)*(SUMIF(Summary!$A$230:$A$266,$A3784,Summary!$L$230:$L$266)+SUMIF(Summary!$A$281:$A$317,$A3784,Summary!$L$281:$L$317))-AM3784,0)</f>
        <v>0</v>
      </c>
      <c r="AO3784" s="688">
        <f>IFERROR($H3784/SUMIF($A:$A,$A3784,$H:$H)*SUMIF(Summary!$A$230:$A$266,$A3784,Summary!$Q$230:$Q$266),0)</f>
        <v>0</v>
      </c>
      <c r="AP3784" s="688">
        <f>IFERROR($H3784/SUMIF($A:$A,$A3784,$H:$H)*(SUMIF(Summary!$A$230:$A$266,$A3784,Summary!$L$230:$L$266)+SUMIF(Summary!$A$281:$A$317,$A3784,Summary!$L$281:$L$317))-AO3784,0)</f>
        <v>0</v>
      </c>
      <c r="AQ3784" s="306"/>
      <c r="AR3784" s="688">
        <f t="shared" ca="1" si="887"/>
        <v>0</v>
      </c>
      <c r="AS3784" s="688">
        <f t="shared" ca="1" si="888"/>
        <v>0</v>
      </c>
    </row>
    <row r="3785" spans="1:45" x14ac:dyDescent="0.2">
      <c r="A3785" s="423">
        <v>42485</v>
      </c>
      <c r="B3785" s="424">
        <v>1</v>
      </c>
      <c r="C3785" s="428" t="s">
        <v>300</v>
      </c>
      <c r="D3785" s="422">
        <f t="shared" si="889"/>
        <v>7493</v>
      </c>
      <c r="E3785" s="422">
        <f t="shared" si="890"/>
        <v>0</v>
      </c>
      <c r="F3785" s="422">
        <f t="shared" si="891"/>
        <v>22139</v>
      </c>
      <c r="G3785" s="422">
        <f t="shared" si="892"/>
        <v>0</v>
      </c>
      <c r="H3785" s="22">
        <f t="shared" si="893"/>
        <v>29632</v>
      </c>
      <c r="I3785" s="116">
        <v>3233</v>
      </c>
      <c r="J3785" s="116">
        <v>0</v>
      </c>
      <c r="K3785" s="116">
        <v>9337</v>
      </c>
      <c r="L3785" s="116">
        <v>0</v>
      </c>
      <c r="M3785" s="22">
        <f t="shared" si="894"/>
        <v>12570</v>
      </c>
      <c r="N3785" s="116">
        <v>3779</v>
      </c>
      <c r="O3785" s="116">
        <v>0</v>
      </c>
      <c r="P3785" s="116">
        <v>12171</v>
      </c>
      <c r="Q3785" s="116">
        <v>0</v>
      </c>
      <c r="R3785" s="22">
        <f t="shared" si="895"/>
        <v>15950</v>
      </c>
      <c r="S3785" s="116">
        <v>481</v>
      </c>
      <c r="T3785" s="116">
        <v>0</v>
      </c>
      <c r="U3785" s="116">
        <v>631</v>
      </c>
      <c r="V3785" s="116">
        <v>0</v>
      </c>
      <c r="W3785" s="22">
        <f t="shared" si="896"/>
        <v>1112</v>
      </c>
      <c r="X3785" s="22">
        <f t="shared" si="897"/>
        <v>987.73333333333335</v>
      </c>
      <c r="Y3785" s="22">
        <f ca="1">OFFSET('Cost Study'!$B$7,'Operations Support'!$C3785,'Operations Support'!$B3785)*$H3785</f>
        <v>29632</v>
      </c>
      <c r="Z3785" s="23">
        <f ca="1">Y3785*'Cost Study'!$B$31</f>
        <v>1655004.3874381213</v>
      </c>
      <c r="AA3785" s="23">
        <f ca="1">IF(A3785=10298,1.51,1)*IF($B3785&lt;3,$D3785*'Cost Study'!$B$32*OFFSET('Cost Study'!$B$7,'Operations Support'!$C3785,'Operations Support'!$B3785),0)</f>
        <v>749.30000000000007</v>
      </c>
      <c r="AB3785" s="24">
        <f ca="1">AA3785*'Cost Study'!$B$31</f>
        <v>41849.851090287004</v>
      </c>
      <c r="AC3785" s="23">
        <f ca="1">Y3785*'Cost Study'!$B$31</f>
        <v>1655004.3874381213</v>
      </c>
      <c r="AD3785" s="24">
        <f ca="1">AA3785*'Cost Study'!$B$31</f>
        <v>41849.851090287004</v>
      </c>
      <c r="AE3785" s="377">
        <f t="shared" ca="1" si="898"/>
        <v>1696854.2385284083</v>
      </c>
      <c r="AF3785" s="377">
        <f t="shared" ca="1" si="899"/>
        <v>1696854.2385284083</v>
      </c>
      <c r="AH3785" s="688">
        <f>IFERROR($H3785/SUMIF($A:$A,$A3785,$H:$H)*SUMIF(Summary!$A$110:$A$186,$A3785,Summary!$P$110:$P$186),0)</f>
        <v>825580.54011762852</v>
      </c>
      <c r="AI3785" s="689">
        <f t="shared" ca="1" si="885"/>
        <v>871273.69841077982</v>
      </c>
      <c r="AJ3785" s="688">
        <f>IFERROR(H3785/SUMIF(A:A,A3785,H:H)*SUMIF(Summary!$A$110:$A$186,'Operations Support'!A3785,Summary!$Q$110:$Q$186),0)</f>
        <v>826777.92250968248</v>
      </c>
      <c r="AK3785" s="688">
        <f t="shared" ca="1" si="886"/>
        <v>870076.31601872586</v>
      </c>
      <c r="AM3785" s="688">
        <f>IFERROR($H3785/SUMIF($A:$A,$A3785,$H:$H)*SUMIF(Summary!$A$230:$A$266,$A3785,Summary!$P$230:$P$266),0)</f>
        <v>156200.99153987682</v>
      </c>
      <c r="AN3785" s="688">
        <f>IFERROR($H3785/SUMIF($A:$A,$A3785,$H:$H)*(SUMIF(Summary!$A$230:$A$266,$A3785,Summary!$L$230:$L$266)+SUMIF(Summary!$A$281:$A$317,$A3785,Summary!$L$281:$L$317))-AM3785,0)</f>
        <v>590984.91039207554</v>
      </c>
      <c r="AO3785" s="688">
        <f>IFERROR($H3785/SUMIF($A:$A,$A3785,$H:$H)*SUMIF(Summary!$A$230:$A$266,$A3785,Summary!$Q$230:$Q$266),0)</f>
        <v>156427.53796121638</v>
      </c>
      <c r="AP3785" s="688">
        <f>IFERROR($H3785/SUMIF($A:$A,$A3785,$H:$H)*(SUMIF(Summary!$A$230:$A$266,$A3785,Summary!$L$230:$L$266)+SUMIF(Summary!$A$281:$A$317,$A3785,Summary!$L$281:$L$317))-AO3785,0)</f>
        <v>590758.36397073593</v>
      </c>
      <c r="AQ3785" s="306"/>
      <c r="AR3785" s="688">
        <f t="shared" ca="1" si="887"/>
        <v>1462258.6088028555</v>
      </c>
      <c r="AS3785" s="688">
        <f t="shared" ca="1" si="888"/>
        <v>1460834.6799894618</v>
      </c>
    </row>
    <row r="3786" spans="1:45" x14ac:dyDescent="0.2">
      <c r="A3786" s="423">
        <v>42485</v>
      </c>
      <c r="B3786" s="424">
        <v>1</v>
      </c>
      <c r="C3786" s="425" t="s">
        <v>301</v>
      </c>
      <c r="D3786" s="422">
        <f t="shared" si="889"/>
        <v>2518</v>
      </c>
      <c r="E3786" s="422">
        <f t="shared" si="890"/>
        <v>0</v>
      </c>
      <c r="F3786" s="422">
        <f t="shared" si="891"/>
        <v>6022</v>
      </c>
      <c r="G3786" s="422">
        <f t="shared" si="892"/>
        <v>0</v>
      </c>
      <c r="H3786" s="22">
        <f t="shared" si="893"/>
        <v>8540</v>
      </c>
      <c r="I3786" s="116">
        <v>1079</v>
      </c>
      <c r="J3786" s="116">
        <v>0</v>
      </c>
      <c r="K3786" s="116">
        <v>2918</v>
      </c>
      <c r="L3786" s="116">
        <v>0</v>
      </c>
      <c r="M3786" s="22">
        <f t="shared" si="894"/>
        <v>3997</v>
      </c>
      <c r="N3786" s="116">
        <v>1230</v>
      </c>
      <c r="O3786" s="116">
        <v>0</v>
      </c>
      <c r="P3786" s="116">
        <v>2948</v>
      </c>
      <c r="Q3786" s="116">
        <v>0</v>
      </c>
      <c r="R3786" s="22">
        <f t="shared" si="895"/>
        <v>4178</v>
      </c>
      <c r="S3786" s="116">
        <v>209</v>
      </c>
      <c r="T3786" s="116">
        <v>0</v>
      </c>
      <c r="U3786" s="116">
        <v>156</v>
      </c>
      <c r="V3786" s="116">
        <v>0</v>
      </c>
      <c r="W3786" s="22">
        <f t="shared" si="896"/>
        <v>365</v>
      </c>
      <c r="X3786" s="22">
        <f t="shared" si="897"/>
        <v>284.66666666666669</v>
      </c>
      <c r="Y3786" s="22">
        <f ca="1">OFFSET('Cost Study'!$B$7,'Operations Support'!$C3786,'Operations Support'!$B3786)*$H3786</f>
        <v>12895.4</v>
      </c>
      <c r="Z3786" s="23">
        <f ca="1">Y3786*'Cost Study'!$B$31</f>
        <v>720232.97711155331</v>
      </c>
      <c r="AA3786" s="23">
        <f ca="1">IF(A3786=10298,1.51,1)*IF($B3786&lt;3,$D3786*'Cost Study'!$B$32*OFFSET('Cost Study'!$B$7,'Operations Support'!$C3786,'Operations Support'!$B3786),0)</f>
        <v>380.21800000000002</v>
      </c>
      <c r="AB3786" s="24">
        <f ca="1">AA3786*'Cost Study'!$B$31</f>
        <v>21235.909090947207</v>
      </c>
      <c r="AC3786" s="23">
        <f ca="1">Y3786*'Cost Study'!$B$31</f>
        <v>720232.97711155331</v>
      </c>
      <c r="AD3786" s="24">
        <f ca="1">AA3786*'Cost Study'!$B$31</f>
        <v>21235.909090947207</v>
      </c>
      <c r="AE3786" s="377">
        <f t="shared" ca="1" si="898"/>
        <v>741468.88620250055</v>
      </c>
      <c r="AF3786" s="377">
        <f t="shared" ca="1" si="899"/>
        <v>741468.88620250055</v>
      </c>
      <c r="AH3786" s="688">
        <f>IFERROR($H3786/SUMIF($A:$A,$A3786,$H:$H)*SUMIF(Summary!$A$110:$A$186,$A3786,Summary!$P$110:$P$186),0)</f>
        <v>237933.91646208649</v>
      </c>
      <c r="AI3786" s="689">
        <f t="shared" ca="1" si="885"/>
        <v>503534.96974041406</v>
      </c>
      <c r="AJ3786" s="688">
        <f>IFERROR(H3786/SUMIF(A:A,A3786,H:H)*SUMIF(Summary!$A$110:$A$186,'Operations Support'!A3786,Summary!$Q$110:$Q$186),0)</f>
        <v>238279.00439500163</v>
      </c>
      <c r="AK3786" s="688">
        <f t="shared" ca="1" si="886"/>
        <v>503189.88180749892</v>
      </c>
      <c r="AM3786" s="688">
        <f>IFERROR($H3786/SUMIF($A:$A,$A3786,$H:$H)*SUMIF(Summary!$A$230:$A$266,$A3786,Summary!$P$230:$P$266),0)</f>
        <v>45017.42939222962</v>
      </c>
      <c r="AN3786" s="688">
        <f>IFERROR($H3786/SUMIF($A:$A,$A3786,$H:$H)*(SUMIF(Summary!$A$230:$A$266,$A3786,Summary!$L$230:$L$266)+SUMIF(Summary!$A$281:$A$317,$A3786,Summary!$L$281:$L$317))-AM3786,0)</f>
        <v>170322.99995775934</v>
      </c>
      <c r="AO3786" s="688">
        <f>IFERROR($H3786/SUMIF($A:$A,$A3786,$H:$H)*SUMIF(Summary!$A$230:$A$266,$A3786,Summary!$Q$230:$Q$266),0)</f>
        <v>45082.720511230691</v>
      </c>
      <c r="AP3786" s="688">
        <f>IFERROR($H3786/SUMIF($A:$A,$A3786,$H:$H)*(SUMIF(Summary!$A$230:$A$266,$A3786,Summary!$L$230:$L$266)+SUMIF(Summary!$A$281:$A$317,$A3786,Summary!$L$281:$L$317))-AO3786,0)</f>
        <v>170257.70883875826</v>
      </c>
      <c r="AQ3786" s="306"/>
      <c r="AR3786" s="688">
        <f t="shared" ca="1" si="887"/>
        <v>673857.96969817346</v>
      </c>
      <c r="AS3786" s="688">
        <f t="shared" ca="1" si="888"/>
        <v>673447.59064625716</v>
      </c>
    </row>
    <row r="3787" spans="1:45" x14ac:dyDescent="0.2">
      <c r="A3787" s="423">
        <v>42485</v>
      </c>
      <c r="B3787" s="424">
        <v>1</v>
      </c>
      <c r="C3787" s="425" t="s">
        <v>302</v>
      </c>
      <c r="D3787" s="422">
        <f t="shared" si="889"/>
        <v>0</v>
      </c>
      <c r="E3787" s="422">
        <f t="shared" si="890"/>
        <v>0</v>
      </c>
      <c r="F3787" s="422">
        <f t="shared" si="891"/>
        <v>2172</v>
      </c>
      <c r="G3787" s="422">
        <f t="shared" si="892"/>
        <v>0</v>
      </c>
      <c r="H3787" s="22">
        <f t="shared" si="893"/>
        <v>2172</v>
      </c>
      <c r="I3787" s="116">
        <v>0</v>
      </c>
      <c r="J3787" s="116">
        <v>0</v>
      </c>
      <c r="K3787" s="116">
        <v>837</v>
      </c>
      <c r="L3787" s="116">
        <v>0</v>
      </c>
      <c r="M3787" s="22">
        <f t="shared" si="894"/>
        <v>837</v>
      </c>
      <c r="N3787" s="116">
        <v>0</v>
      </c>
      <c r="O3787" s="116">
        <v>0</v>
      </c>
      <c r="P3787" s="116">
        <v>1308</v>
      </c>
      <c r="Q3787" s="116">
        <v>0</v>
      </c>
      <c r="R3787" s="22">
        <f t="shared" si="895"/>
        <v>1308</v>
      </c>
      <c r="S3787" s="116">
        <v>0</v>
      </c>
      <c r="T3787" s="116">
        <v>0</v>
      </c>
      <c r="U3787" s="116">
        <v>27</v>
      </c>
      <c r="V3787" s="116">
        <v>0</v>
      </c>
      <c r="W3787" s="22">
        <f t="shared" si="896"/>
        <v>27</v>
      </c>
      <c r="X3787" s="22">
        <f t="shared" si="897"/>
        <v>72.400000000000006</v>
      </c>
      <c r="Y3787" s="22">
        <f ca="1">OFFSET('Cost Study'!$B$7,'Operations Support'!$C3787,'Operations Support'!$B3787)*$H3787</f>
        <v>3149.4</v>
      </c>
      <c r="Z3787" s="23">
        <f ca="1">Y3787*'Cost Study'!$B$31</f>
        <v>175900.06809522203</v>
      </c>
      <c r="AA3787" s="23">
        <f ca="1">IF(A3787=10298,1.51,1)*IF($B3787&lt;3,$D3787*'Cost Study'!$B$32*OFFSET('Cost Study'!$B$7,'Operations Support'!$C3787,'Operations Support'!$B3787),0)</f>
        <v>0</v>
      </c>
      <c r="AB3787" s="24">
        <f ca="1">AA3787*'Cost Study'!$B$31</f>
        <v>0</v>
      </c>
      <c r="AC3787" s="23">
        <f ca="1">Y3787*'Cost Study'!$B$31</f>
        <v>175900.06809522203</v>
      </c>
      <c r="AD3787" s="24">
        <f ca="1">AA3787*'Cost Study'!$B$31</f>
        <v>0</v>
      </c>
      <c r="AE3787" s="377">
        <f t="shared" ca="1" si="898"/>
        <v>175900.06809522203</v>
      </c>
      <c r="AF3787" s="377">
        <f t="shared" ca="1" si="899"/>
        <v>175900.06809522203</v>
      </c>
      <c r="AH3787" s="688">
        <f>IFERROR($H3787/SUMIF($A:$A,$A3787,$H:$H)*SUMIF(Summary!$A$110:$A$186,$A3787,Summary!$P$110:$P$186),0)</f>
        <v>60514.340346095072</v>
      </c>
      <c r="AI3787" s="689">
        <f t="shared" ca="1" si="885"/>
        <v>115385.72774912696</v>
      </c>
      <c r="AJ3787" s="688">
        <f>IFERROR(H3787/SUMIF(A:A,A3787,H:H)*SUMIF(Summary!$A$110:$A$186,'Operations Support'!A3787,Summary!$Q$110:$Q$186),0)</f>
        <v>60602.107440977001</v>
      </c>
      <c r="AK3787" s="688">
        <f t="shared" ca="1" si="886"/>
        <v>115297.96065424502</v>
      </c>
      <c r="AM3787" s="688">
        <f>IFERROR($H3787/SUMIF($A:$A,$A3787,$H:$H)*SUMIF(Summary!$A$230:$A$266,$A3787,Summary!$P$230:$P$266),0)</f>
        <v>11449.397733012029</v>
      </c>
      <c r="AN3787" s="688">
        <f>IFERROR($H3787/SUMIF($A:$A,$A3787,$H:$H)*(SUMIF(Summary!$A$230:$A$266,$A3787,Summary!$L$230:$L$266)+SUMIF(Summary!$A$281:$A$317,$A3787,Summary!$L$281:$L$317))-AM3787,0)</f>
        <v>43318.68336162217</v>
      </c>
      <c r="AO3787" s="688">
        <f>IFERROR($H3787/SUMIF($A:$A,$A3787,$H:$H)*SUMIF(Summary!$A$230:$A$266,$A3787,Summary!$Q$230:$Q$266),0)</f>
        <v>11466.003389975769</v>
      </c>
      <c r="AP3787" s="688">
        <f>IFERROR($H3787/SUMIF($A:$A,$A3787,$H:$H)*(SUMIF(Summary!$A$230:$A$266,$A3787,Summary!$L$230:$L$266)+SUMIF(Summary!$A$281:$A$317,$A3787,Summary!$L$281:$L$317))-AO3787,0)</f>
        <v>43302.077704658426</v>
      </c>
      <c r="AQ3787" s="306"/>
      <c r="AR3787" s="688">
        <f t="shared" ca="1" si="887"/>
        <v>158704.41111074912</v>
      </c>
      <c r="AS3787" s="688">
        <f t="shared" ca="1" si="888"/>
        <v>158600.03835890343</v>
      </c>
    </row>
    <row r="3788" spans="1:45" x14ac:dyDescent="0.2">
      <c r="A3788" s="423">
        <v>42485</v>
      </c>
      <c r="B3788" s="424">
        <v>1</v>
      </c>
      <c r="C3788" s="425" t="s">
        <v>303</v>
      </c>
      <c r="D3788" s="422">
        <f t="shared" si="889"/>
        <v>648</v>
      </c>
      <c r="E3788" s="422">
        <f t="shared" si="890"/>
        <v>0</v>
      </c>
      <c r="F3788" s="422">
        <f t="shared" si="891"/>
        <v>1492</v>
      </c>
      <c r="G3788" s="422">
        <f t="shared" si="892"/>
        <v>0</v>
      </c>
      <c r="H3788" s="22">
        <f t="shared" si="893"/>
        <v>2140</v>
      </c>
      <c r="I3788" s="116">
        <v>328</v>
      </c>
      <c r="J3788" s="116">
        <v>0</v>
      </c>
      <c r="K3788" s="116">
        <v>663</v>
      </c>
      <c r="L3788" s="116">
        <v>0</v>
      </c>
      <c r="M3788" s="22">
        <f t="shared" si="894"/>
        <v>991</v>
      </c>
      <c r="N3788" s="116">
        <v>257</v>
      </c>
      <c r="O3788" s="116">
        <v>0</v>
      </c>
      <c r="P3788" s="116">
        <v>805</v>
      </c>
      <c r="Q3788" s="116">
        <v>0</v>
      </c>
      <c r="R3788" s="22">
        <f t="shared" si="895"/>
        <v>1062</v>
      </c>
      <c r="S3788" s="116">
        <v>63</v>
      </c>
      <c r="T3788" s="116">
        <v>0</v>
      </c>
      <c r="U3788" s="116">
        <v>24</v>
      </c>
      <c r="V3788" s="116">
        <v>0</v>
      </c>
      <c r="W3788" s="22">
        <f t="shared" si="896"/>
        <v>87</v>
      </c>
      <c r="X3788" s="22">
        <f t="shared" si="897"/>
        <v>71.333333333333329</v>
      </c>
      <c r="Y3788" s="22">
        <f ca="1">OFFSET('Cost Study'!$B$7,'Operations Support'!$C3788,'Operations Support'!$B3788)*$H3788</f>
        <v>3124.4</v>
      </c>
      <c r="Z3788" s="23">
        <f ca="1">Y3788*'Cost Study'!$B$31</f>
        <v>174503.76984718096</v>
      </c>
      <c r="AA3788" s="23">
        <f ca="1">IF(A3788=10298,1.51,1)*IF($B3788&lt;3,$D3788*'Cost Study'!$B$32*OFFSET('Cost Study'!$B$7,'Operations Support'!$C3788,'Operations Support'!$B3788),0)</f>
        <v>94.60799999999999</v>
      </c>
      <c r="AB3788" s="24">
        <f ca="1">AA3788*'Cost Study'!$B$31</f>
        <v>5284.0393860267877</v>
      </c>
      <c r="AC3788" s="23">
        <f ca="1">Y3788*'Cost Study'!$B$31</f>
        <v>174503.76984718096</v>
      </c>
      <c r="AD3788" s="24">
        <f ca="1">AA3788*'Cost Study'!$B$31</f>
        <v>5284.0393860267877</v>
      </c>
      <c r="AE3788" s="377">
        <f t="shared" ca="1" si="898"/>
        <v>179787.80923320775</v>
      </c>
      <c r="AF3788" s="377">
        <f t="shared" ca="1" si="899"/>
        <v>179787.80923320775</v>
      </c>
      <c r="AH3788" s="688">
        <f>IFERROR($H3788/SUMIF($A:$A,$A3788,$H:$H)*SUMIF(Summary!$A$110:$A$186,$A3788,Summary!$P$110:$P$186),0)</f>
        <v>59622.784687220737</v>
      </c>
      <c r="AI3788" s="689">
        <f t="shared" ca="1" si="885"/>
        <v>120165.02454598702</v>
      </c>
      <c r="AJ3788" s="688">
        <f>IFERROR(H3788/SUMIF(A:A,A3788,H:H)*SUMIF(Summary!$A$110:$A$186,'Operations Support'!A3788,Summary!$Q$110:$Q$186),0)</f>
        <v>59709.258712564813</v>
      </c>
      <c r="AK3788" s="688">
        <f t="shared" ca="1" si="886"/>
        <v>120078.55052064294</v>
      </c>
      <c r="AM3788" s="688">
        <f>IFERROR($H3788/SUMIF($A:$A,$A3788,$H:$H)*SUMIF(Summary!$A$230:$A$266,$A3788,Summary!$P$230:$P$266),0)</f>
        <v>11280.714156835056</v>
      </c>
      <c r="AN3788" s="688">
        <f>IFERROR($H3788/SUMIF($A:$A,$A3788,$H:$H)*(SUMIF(Summary!$A$230:$A$266,$A3788,Summary!$L$230:$L$266)+SUMIF(Summary!$A$281:$A$317,$A3788,Summary!$L$281:$L$317))-AM3788,0)</f>
        <v>42680.470715410418</v>
      </c>
      <c r="AO3788" s="688">
        <f>IFERROR($H3788/SUMIF($A:$A,$A3788,$H:$H)*SUMIF(Summary!$A$230:$A$266,$A3788,Summary!$Q$230:$Q$266),0)</f>
        <v>11297.075163235793</v>
      </c>
      <c r="AP3788" s="688">
        <f>IFERROR($H3788/SUMIF($A:$A,$A3788,$H:$H)*(SUMIF(Summary!$A$230:$A$266,$A3788,Summary!$L$230:$L$266)+SUMIF(Summary!$A$281:$A$317,$A3788,Summary!$L$281:$L$317))-AO3788,0)</f>
        <v>42664.109709009681</v>
      </c>
      <c r="AQ3788" s="306"/>
      <c r="AR3788" s="688">
        <f t="shared" ca="1" si="887"/>
        <v>162845.49526139745</v>
      </c>
      <c r="AS3788" s="688">
        <f t="shared" ca="1" si="888"/>
        <v>162742.66022965263</v>
      </c>
    </row>
    <row r="3789" spans="1:45" x14ac:dyDescent="0.2">
      <c r="A3789" s="423">
        <v>42485</v>
      </c>
      <c r="B3789" s="424">
        <v>1</v>
      </c>
      <c r="C3789" s="425" t="s">
        <v>304</v>
      </c>
      <c r="D3789" s="422">
        <f t="shared" si="889"/>
        <v>0</v>
      </c>
      <c r="E3789" s="422">
        <f t="shared" si="890"/>
        <v>0</v>
      </c>
      <c r="F3789" s="422">
        <f t="shared" si="891"/>
        <v>0</v>
      </c>
      <c r="G3789" s="422">
        <f t="shared" si="892"/>
        <v>0</v>
      </c>
      <c r="H3789" s="22">
        <f t="shared" si="893"/>
        <v>0</v>
      </c>
      <c r="I3789" s="116">
        <v>0</v>
      </c>
      <c r="J3789" s="116">
        <v>0</v>
      </c>
      <c r="K3789" s="116">
        <v>0</v>
      </c>
      <c r="L3789" s="116">
        <v>0</v>
      </c>
      <c r="M3789" s="22">
        <f t="shared" si="894"/>
        <v>0</v>
      </c>
      <c r="N3789" s="116">
        <v>0</v>
      </c>
      <c r="O3789" s="116">
        <v>0</v>
      </c>
      <c r="P3789" s="116">
        <v>0</v>
      </c>
      <c r="Q3789" s="116">
        <v>0</v>
      </c>
      <c r="R3789" s="22">
        <f t="shared" si="895"/>
        <v>0</v>
      </c>
      <c r="S3789" s="116">
        <v>0</v>
      </c>
      <c r="T3789" s="116">
        <v>0</v>
      </c>
      <c r="U3789" s="116">
        <v>0</v>
      </c>
      <c r="V3789" s="116">
        <v>0</v>
      </c>
      <c r="W3789" s="22">
        <f t="shared" si="896"/>
        <v>0</v>
      </c>
      <c r="X3789" s="22">
        <f t="shared" si="897"/>
        <v>0</v>
      </c>
      <c r="Y3789" s="22">
        <f ca="1">OFFSET('Cost Study'!$B$7,'Operations Support'!$C3789,'Operations Support'!$B3789)*$H3789</f>
        <v>0</v>
      </c>
      <c r="Z3789" s="23">
        <f ca="1">Y3789*'Cost Study'!$B$31</f>
        <v>0</v>
      </c>
      <c r="AA3789" s="23">
        <f ca="1">IF(A3789=10298,1.51,1)*IF($B3789&lt;3,$D3789*'Cost Study'!$B$32*OFFSET('Cost Study'!$B$7,'Operations Support'!$C3789,'Operations Support'!$B3789),0)</f>
        <v>0</v>
      </c>
      <c r="AB3789" s="24">
        <f ca="1">AA3789*'Cost Study'!$B$31</f>
        <v>0</v>
      </c>
      <c r="AC3789" s="23">
        <f ca="1">Y3789*'Cost Study'!$B$31</f>
        <v>0</v>
      </c>
      <c r="AD3789" s="24">
        <f ca="1">AA3789*'Cost Study'!$B$31</f>
        <v>0</v>
      </c>
      <c r="AE3789" s="377">
        <f t="shared" ca="1" si="898"/>
        <v>0</v>
      </c>
      <c r="AF3789" s="377">
        <f t="shared" ca="1" si="899"/>
        <v>0</v>
      </c>
      <c r="AH3789" s="688">
        <f>IFERROR($H3789/SUMIF($A:$A,$A3789,$H:$H)*SUMIF(Summary!$A$110:$A$186,$A3789,Summary!$P$110:$P$186),0)</f>
        <v>0</v>
      </c>
      <c r="AI3789" s="689">
        <f t="shared" ca="1" si="885"/>
        <v>0</v>
      </c>
      <c r="AJ3789" s="688">
        <f>IFERROR(H3789/SUMIF(A:A,A3789,H:H)*SUMIF(Summary!$A$110:$A$186,'Operations Support'!A3789,Summary!$Q$110:$Q$186),0)</f>
        <v>0</v>
      </c>
      <c r="AK3789" s="688">
        <f t="shared" ca="1" si="886"/>
        <v>0</v>
      </c>
      <c r="AM3789" s="688">
        <f>IFERROR($H3789/SUMIF($A:$A,$A3789,$H:$H)*SUMIF(Summary!$A$230:$A$266,$A3789,Summary!$P$230:$P$266),0)</f>
        <v>0</v>
      </c>
      <c r="AN3789" s="688">
        <f>IFERROR($H3789/SUMIF($A:$A,$A3789,$H:$H)*(SUMIF(Summary!$A$230:$A$266,$A3789,Summary!$L$230:$L$266)+SUMIF(Summary!$A$281:$A$317,$A3789,Summary!$L$281:$L$317))-AM3789,0)</f>
        <v>0</v>
      </c>
      <c r="AO3789" s="688">
        <f>IFERROR($H3789/SUMIF($A:$A,$A3789,$H:$H)*SUMIF(Summary!$A$230:$A$266,$A3789,Summary!$Q$230:$Q$266),0)</f>
        <v>0</v>
      </c>
      <c r="AP3789" s="688">
        <f>IFERROR($H3789/SUMIF($A:$A,$A3789,$H:$H)*(SUMIF(Summary!$A$230:$A$266,$A3789,Summary!$L$230:$L$266)+SUMIF(Summary!$A$281:$A$317,$A3789,Summary!$L$281:$L$317))-AO3789,0)</f>
        <v>0</v>
      </c>
      <c r="AQ3789" s="306"/>
      <c r="AR3789" s="688">
        <f t="shared" ca="1" si="887"/>
        <v>0</v>
      </c>
      <c r="AS3789" s="688">
        <f t="shared" ca="1" si="888"/>
        <v>0</v>
      </c>
    </row>
    <row r="3790" spans="1:45" x14ac:dyDescent="0.2">
      <c r="A3790" s="423">
        <v>42485</v>
      </c>
      <c r="B3790" s="424">
        <v>1</v>
      </c>
      <c r="C3790" s="425" t="s">
        <v>305</v>
      </c>
      <c r="D3790" s="422">
        <f t="shared" si="889"/>
        <v>883</v>
      </c>
      <c r="E3790" s="422">
        <f t="shared" si="890"/>
        <v>0</v>
      </c>
      <c r="F3790" s="422">
        <f t="shared" si="891"/>
        <v>1106</v>
      </c>
      <c r="G3790" s="422">
        <f t="shared" si="892"/>
        <v>0</v>
      </c>
      <c r="H3790" s="22">
        <f t="shared" si="893"/>
        <v>1989</v>
      </c>
      <c r="I3790" s="116">
        <v>478</v>
      </c>
      <c r="J3790" s="116">
        <v>0</v>
      </c>
      <c r="K3790" s="116">
        <v>417</v>
      </c>
      <c r="L3790" s="116">
        <v>0</v>
      </c>
      <c r="M3790" s="22">
        <f t="shared" si="894"/>
        <v>895</v>
      </c>
      <c r="N3790" s="116">
        <v>348</v>
      </c>
      <c r="O3790" s="116">
        <v>0</v>
      </c>
      <c r="P3790" s="116">
        <v>605</v>
      </c>
      <c r="Q3790" s="116">
        <v>0</v>
      </c>
      <c r="R3790" s="22">
        <f t="shared" si="895"/>
        <v>953</v>
      </c>
      <c r="S3790" s="116">
        <v>57</v>
      </c>
      <c r="T3790" s="116">
        <v>0</v>
      </c>
      <c r="U3790" s="116">
        <v>84</v>
      </c>
      <c r="V3790" s="116">
        <v>0</v>
      </c>
      <c r="W3790" s="22">
        <f t="shared" si="896"/>
        <v>141</v>
      </c>
      <c r="X3790" s="22">
        <f t="shared" si="897"/>
        <v>66.3</v>
      </c>
      <c r="Y3790" s="22">
        <f ca="1">OFFSET('Cost Study'!$B$7,'Operations Support'!$C3790,'Operations Support'!$B3790)*$H3790</f>
        <v>3898.44</v>
      </c>
      <c r="Z3790" s="23">
        <f ca="1">Y3790*'Cost Study'!$B$31</f>
        <v>217735.39768372942</v>
      </c>
      <c r="AA3790" s="23">
        <f ca="1">IF(A3790=10298,1.51,1)*IF($B3790&lt;3,$D3790*'Cost Study'!$B$32*OFFSET('Cost Study'!$B$7,'Operations Support'!$C3790,'Operations Support'!$B3790),0)</f>
        <v>173.06800000000001</v>
      </c>
      <c r="AB3790" s="24">
        <f ca="1">AA3790*'Cost Study'!$B$31</f>
        <v>9666.1818076788877</v>
      </c>
      <c r="AC3790" s="23">
        <f ca="1">Y3790*'Cost Study'!$B$31</f>
        <v>217735.39768372942</v>
      </c>
      <c r="AD3790" s="24">
        <f ca="1">AA3790*'Cost Study'!$B$31</f>
        <v>9666.1818076788877</v>
      </c>
      <c r="AE3790" s="377">
        <f t="shared" ca="1" si="898"/>
        <v>227401.57949140831</v>
      </c>
      <c r="AF3790" s="377">
        <f t="shared" ca="1" si="899"/>
        <v>227401.57949140831</v>
      </c>
      <c r="AH3790" s="688">
        <f>IFERROR($H3790/SUMIF($A:$A,$A3790,$H:$H)*SUMIF(Summary!$A$110:$A$186,$A3790,Summary!$P$110:$P$186),0)</f>
        <v>55415.756421907499</v>
      </c>
      <c r="AI3790" s="689">
        <f t="shared" ca="1" si="885"/>
        <v>171985.8230695008</v>
      </c>
      <c r="AJ3790" s="688">
        <f>IFERROR(H3790/SUMIF(A:A,A3790,H:H)*SUMIF(Summary!$A$110:$A$186,'Operations Support'!A3790,Summary!$Q$110:$Q$186),0)</f>
        <v>55496.12877536982</v>
      </c>
      <c r="AK3790" s="688">
        <f t="shared" ca="1" si="886"/>
        <v>171905.4507160385</v>
      </c>
      <c r="AM3790" s="688">
        <f>IFERROR($H3790/SUMIF($A:$A,$A3790,$H:$H)*SUMIF(Summary!$A$230:$A$266,$A3790,Summary!$P$230:$P$266),0)</f>
        <v>10484.738531749967</v>
      </c>
      <c r="AN3790" s="688">
        <f>IFERROR($H3790/SUMIF($A:$A,$A3790,$H:$H)*(SUMIF(Summary!$A$230:$A$266,$A3790,Summary!$L$230:$L$266)+SUMIF(Summary!$A$281:$A$317,$A3790,Summary!$L$281:$L$317))-AM3790,0)</f>
        <v>39668.90479109875</v>
      </c>
      <c r="AO3790" s="688">
        <f>IFERROR($H3790/SUMIF($A:$A,$A3790,$H:$H)*SUMIF(Summary!$A$230:$A$266,$A3790,Summary!$Q$230:$Q$266),0)</f>
        <v>10499.945093306538</v>
      </c>
      <c r="AP3790" s="688">
        <f>IFERROR($H3790/SUMIF($A:$A,$A3790,$H:$H)*(SUMIF(Summary!$A$230:$A$266,$A3790,Summary!$L$230:$L$266)+SUMIF(Summary!$A$281:$A$317,$A3790,Summary!$L$281:$L$317))-AO3790,0)</f>
        <v>39653.698229542177</v>
      </c>
      <c r="AQ3790" s="306"/>
      <c r="AR3790" s="688">
        <f t="shared" ca="1" si="887"/>
        <v>211654.72786059955</v>
      </c>
      <c r="AS3790" s="688">
        <f t="shared" ca="1" si="888"/>
        <v>211559.14894558067</v>
      </c>
    </row>
    <row r="3791" spans="1:45" x14ac:dyDescent="0.2">
      <c r="A3791" s="423">
        <v>42485</v>
      </c>
      <c r="B3791" s="424">
        <v>1</v>
      </c>
      <c r="C3791" s="425" t="s">
        <v>306</v>
      </c>
      <c r="D3791" s="422">
        <f t="shared" si="889"/>
        <v>0</v>
      </c>
      <c r="E3791" s="422">
        <f t="shared" si="890"/>
        <v>0</v>
      </c>
      <c r="F3791" s="422">
        <f t="shared" si="891"/>
        <v>0</v>
      </c>
      <c r="G3791" s="422">
        <f t="shared" si="892"/>
        <v>0</v>
      </c>
      <c r="H3791" s="22">
        <f t="shared" si="893"/>
        <v>0</v>
      </c>
      <c r="I3791" s="116">
        <v>0</v>
      </c>
      <c r="J3791" s="116">
        <v>0</v>
      </c>
      <c r="K3791" s="116">
        <v>0</v>
      </c>
      <c r="L3791" s="116">
        <v>0</v>
      </c>
      <c r="M3791" s="22">
        <f t="shared" si="894"/>
        <v>0</v>
      </c>
      <c r="N3791" s="116">
        <v>0</v>
      </c>
      <c r="O3791" s="116">
        <v>0</v>
      </c>
      <c r="P3791" s="116">
        <v>0</v>
      </c>
      <c r="Q3791" s="116">
        <v>0</v>
      </c>
      <c r="R3791" s="22">
        <f t="shared" si="895"/>
        <v>0</v>
      </c>
      <c r="S3791" s="116">
        <v>0</v>
      </c>
      <c r="T3791" s="116">
        <v>0</v>
      </c>
      <c r="U3791" s="116">
        <v>0</v>
      </c>
      <c r="V3791" s="116">
        <v>0</v>
      </c>
      <c r="W3791" s="22">
        <f t="shared" si="896"/>
        <v>0</v>
      </c>
      <c r="X3791" s="22">
        <f t="shared" si="897"/>
        <v>0</v>
      </c>
      <c r="Y3791" s="22">
        <f ca="1">OFFSET('Cost Study'!$B$7,'Operations Support'!$C3791,'Operations Support'!$B3791)*$H3791</f>
        <v>0</v>
      </c>
      <c r="Z3791" s="23">
        <f ca="1">Y3791*'Cost Study'!$B$31</f>
        <v>0</v>
      </c>
      <c r="AA3791" s="23">
        <f ca="1">IF(A3791=10298,1.51,1)*IF($B3791&lt;3,$D3791*'Cost Study'!$B$32*OFFSET('Cost Study'!$B$7,'Operations Support'!$C3791,'Operations Support'!$B3791),0)</f>
        <v>0</v>
      </c>
      <c r="AB3791" s="24">
        <f ca="1">AA3791*'Cost Study'!$B$31</f>
        <v>0</v>
      </c>
      <c r="AC3791" s="23">
        <f ca="1">Y3791*'Cost Study'!$B$31</f>
        <v>0</v>
      </c>
      <c r="AD3791" s="24">
        <f ca="1">AA3791*'Cost Study'!$B$31</f>
        <v>0</v>
      </c>
      <c r="AE3791" s="377">
        <f t="shared" ca="1" si="898"/>
        <v>0</v>
      </c>
      <c r="AF3791" s="377">
        <f t="shared" ca="1" si="899"/>
        <v>0</v>
      </c>
      <c r="AH3791" s="688">
        <f>IFERROR($H3791/SUMIF($A:$A,$A3791,$H:$H)*SUMIF(Summary!$A$110:$A$186,$A3791,Summary!$P$110:$P$186),0)</f>
        <v>0</v>
      </c>
      <c r="AI3791" s="689">
        <f t="shared" ca="1" si="885"/>
        <v>0</v>
      </c>
      <c r="AJ3791" s="688">
        <f>IFERROR(H3791/SUMIF(A:A,A3791,H:H)*SUMIF(Summary!$A$110:$A$186,'Operations Support'!A3791,Summary!$Q$110:$Q$186),0)</f>
        <v>0</v>
      </c>
      <c r="AK3791" s="688">
        <f t="shared" ca="1" si="886"/>
        <v>0</v>
      </c>
      <c r="AM3791" s="688">
        <f>IFERROR($H3791/SUMIF($A:$A,$A3791,$H:$H)*SUMIF(Summary!$A$230:$A$266,$A3791,Summary!$P$230:$P$266),0)</f>
        <v>0</v>
      </c>
      <c r="AN3791" s="688">
        <f>IFERROR($H3791/SUMIF($A:$A,$A3791,$H:$H)*(SUMIF(Summary!$A$230:$A$266,$A3791,Summary!$L$230:$L$266)+SUMIF(Summary!$A$281:$A$317,$A3791,Summary!$L$281:$L$317))-AM3791,0)</f>
        <v>0</v>
      </c>
      <c r="AO3791" s="688">
        <f>IFERROR($H3791/SUMIF($A:$A,$A3791,$H:$H)*SUMIF(Summary!$A$230:$A$266,$A3791,Summary!$Q$230:$Q$266),0)</f>
        <v>0</v>
      </c>
      <c r="AP3791" s="688">
        <f>IFERROR($H3791/SUMIF($A:$A,$A3791,$H:$H)*(SUMIF(Summary!$A$230:$A$266,$A3791,Summary!$L$230:$L$266)+SUMIF(Summary!$A$281:$A$317,$A3791,Summary!$L$281:$L$317))-AO3791,0)</f>
        <v>0</v>
      </c>
      <c r="AQ3791" s="306"/>
      <c r="AR3791" s="688">
        <f t="shared" ca="1" si="887"/>
        <v>0</v>
      </c>
      <c r="AS3791" s="688">
        <f t="shared" ca="1" si="888"/>
        <v>0</v>
      </c>
    </row>
    <row r="3792" spans="1:45" x14ac:dyDescent="0.2">
      <c r="A3792" s="423">
        <v>42485</v>
      </c>
      <c r="B3792" s="424">
        <v>1</v>
      </c>
      <c r="C3792" s="425" t="s">
        <v>307</v>
      </c>
      <c r="D3792" s="422">
        <f t="shared" si="889"/>
        <v>0</v>
      </c>
      <c r="E3792" s="422">
        <f t="shared" si="890"/>
        <v>0</v>
      </c>
      <c r="F3792" s="422">
        <f t="shared" si="891"/>
        <v>0</v>
      </c>
      <c r="G3792" s="422">
        <f t="shared" si="892"/>
        <v>0</v>
      </c>
      <c r="H3792" s="22">
        <f t="shared" si="893"/>
        <v>0</v>
      </c>
      <c r="I3792" s="116">
        <v>0</v>
      </c>
      <c r="J3792" s="116">
        <v>0</v>
      </c>
      <c r="K3792" s="116">
        <v>0</v>
      </c>
      <c r="L3792" s="116">
        <v>0</v>
      </c>
      <c r="M3792" s="22">
        <f t="shared" si="894"/>
        <v>0</v>
      </c>
      <c r="N3792" s="116">
        <v>0</v>
      </c>
      <c r="O3792" s="116">
        <v>0</v>
      </c>
      <c r="P3792" s="116">
        <v>0</v>
      </c>
      <c r="Q3792" s="116">
        <v>0</v>
      </c>
      <c r="R3792" s="22">
        <f t="shared" si="895"/>
        <v>0</v>
      </c>
      <c r="S3792" s="116">
        <v>0</v>
      </c>
      <c r="T3792" s="116">
        <v>0</v>
      </c>
      <c r="U3792" s="116">
        <v>0</v>
      </c>
      <c r="V3792" s="116">
        <v>0</v>
      </c>
      <c r="W3792" s="22">
        <f t="shared" si="896"/>
        <v>0</v>
      </c>
      <c r="X3792" s="22">
        <f t="shared" si="897"/>
        <v>0</v>
      </c>
      <c r="Y3792" s="22">
        <f ca="1">OFFSET('Cost Study'!$B$7,'Operations Support'!$C3792,'Operations Support'!$B3792)*$H3792</f>
        <v>0</v>
      </c>
      <c r="Z3792" s="23">
        <f ca="1">Y3792*'Cost Study'!$B$31</f>
        <v>0</v>
      </c>
      <c r="AA3792" s="23">
        <f ca="1">IF(A3792=10298,1.51,1)*IF($B3792&lt;3,$D3792*'Cost Study'!$B$32*OFFSET('Cost Study'!$B$7,'Operations Support'!$C3792,'Operations Support'!$B3792),0)</f>
        <v>0</v>
      </c>
      <c r="AB3792" s="24">
        <f ca="1">AA3792*'Cost Study'!$B$31</f>
        <v>0</v>
      </c>
      <c r="AC3792" s="23">
        <f ca="1">Y3792*'Cost Study'!$B$31</f>
        <v>0</v>
      </c>
      <c r="AD3792" s="24">
        <f ca="1">AA3792*'Cost Study'!$B$31</f>
        <v>0</v>
      </c>
      <c r="AE3792" s="377">
        <f t="shared" ca="1" si="898"/>
        <v>0</v>
      </c>
      <c r="AF3792" s="377">
        <f t="shared" ca="1" si="899"/>
        <v>0</v>
      </c>
      <c r="AH3792" s="688">
        <f>IFERROR($H3792/SUMIF($A:$A,$A3792,$H:$H)*SUMIF(Summary!$A$110:$A$186,$A3792,Summary!$P$110:$P$186),0)</f>
        <v>0</v>
      </c>
      <c r="AI3792" s="689">
        <f t="shared" ca="1" si="885"/>
        <v>0</v>
      </c>
      <c r="AJ3792" s="688">
        <f>IFERROR(H3792/SUMIF(A:A,A3792,H:H)*SUMIF(Summary!$A$110:$A$186,'Operations Support'!A3792,Summary!$Q$110:$Q$186),0)</f>
        <v>0</v>
      </c>
      <c r="AK3792" s="688">
        <f t="shared" ca="1" si="886"/>
        <v>0</v>
      </c>
      <c r="AM3792" s="688">
        <f>IFERROR($H3792/SUMIF($A:$A,$A3792,$H:$H)*SUMIF(Summary!$A$230:$A$266,$A3792,Summary!$P$230:$P$266),0)</f>
        <v>0</v>
      </c>
      <c r="AN3792" s="688">
        <f>IFERROR($H3792/SUMIF($A:$A,$A3792,$H:$H)*(SUMIF(Summary!$A$230:$A$266,$A3792,Summary!$L$230:$L$266)+SUMIF(Summary!$A$281:$A$317,$A3792,Summary!$L$281:$L$317))-AM3792,0)</f>
        <v>0</v>
      </c>
      <c r="AO3792" s="688">
        <f>IFERROR($H3792/SUMIF($A:$A,$A3792,$H:$H)*SUMIF(Summary!$A$230:$A$266,$A3792,Summary!$Q$230:$Q$266),0)</f>
        <v>0</v>
      </c>
      <c r="AP3792" s="688">
        <f>IFERROR($H3792/SUMIF($A:$A,$A3792,$H:$H)*(SUMIF(Summary!$A$230:$A$266,$A3792,Summary!$L$230:$L$266)+SUMIF(Summary!$A$281:$A$317,$A3792,Summary!$L$281:$L$317))-AO3792,0)</f>
        <v>0</v>
      </c>
      <c r="AQ3792" s="306"/>
      <c r="AR3792" s="688">
        <f t="shared" ca="1" si="887"/>
        <v>0</v>
      </c>
      <c r="AS3792" s="688">
        <f t="shared" ca="1" si="888"/>
        <v>0</v>
      </c>
    </row>
    <row r="3793" spans="1:45" x14ac:dyDescent="0.2">
      <c r="A3793" s="423">
        <v>42485</v>
      </c>
      <c r="B3793" s="424">
        <v>1</v>
      </c>
      <c r="C3793" s="425" t="s">
        <v>308</v>
      </c>
      <c r="D3793" s="422">
        <f t="shared" si="889"/>
        <v>0</v>
      </c>
      <c r="E3793" s="422">
        <f t="shared" si="890"/>
        <v>0</v>
      </c>
      <c r="F3793" s="422">
        <f t="shared" si="891"/>
        <v>0</v>
      </c>
      <c r="G3793" s="422">
        <f t="shared" si="892"/>
        <v>0</v>
      </c>
      <c r="H3793" s="22">
        <f t="shared" si="893"/>
        <v>0</v>
      </c>
      <c r="I3793" s="116">
        <v>0</v>
      </c>
      <c r="J3793" s="116">
        <v>0</v>
      </c>
      <c r="K3793" s="116">
        <v>0</v>
      </c>
      <c r="L3793" s="116">
        <v>0</v>
      </c>
      <c r="M3793" s="22">
        <f t="shared" si="894"/>
        <v>0</v>
      </c>
      <c r="N3793" s="116">
        <v>0</v>
      </c>
      <c r="O3793" s="116">
        <v>0</v>
      </c>
      <c r="P3793" s="116">
        <v>0</v>
      </c>
      <c r="Q3793" s="116">
        <v>0</v>
      </c>
      <c r="R3793" s="22">
        <f t="shared" si="895"/>
        <v>0</v>
      </c>
      <c r="S3793" s="116">
        <v>0</v>
      </c>
      <c r="T3793" s="116">
        <v>0</v>
      </c>
      <c r="U3793" s="116">
        <v>0</v>
      </c>
      <c r="V3793" s="116">
        <v>0</v>
      </c>
      <c r="W3793" s="22">
        <f t="shared" si="896"/>
        <v>0</v>
      </c>
      <c r="X3793" s="22">
        <f t="shared" si="897"/>
        <v>0</v>
      </c>
      <c r="Y3793" s="22">
        <f ca="1">OFFSET('Cost Study'!$B$7,'Operations Support'!$C3793,'Operations Support'!$B3793)*$H3793</f>
        <v>0</v>
      </c>
      <c r="Z3793" s="23">
        <f ca="1">Y3793*'Cost Study'!$B$31</f>
        <v>0</v>
      </c>
      <c r="AA3793" s="23">
        <f ca="1">IF(A3793=10298,1.51,1)*IF($B3793&lt;3,$D3793*'Cost Study'!$B$32*OFFSET('Cost Study'!$B$7,'Operations Support'!$C3793,'Operations Support'!$B3793),0)</f>
        <v>0</v>
      </c>
      <c r="AB3793" s="24">
        <f ca="1">AA3793*'Cost Study'!$B$31</f>
        <v>0</v>
      </c>
      <c r="AC3793" s="23">
        <f ca="1">Y3793*'Cost Study'!$B$31</f>
        <v>0</v>
      </c>
      <c r="AD3793" s="24">
        <f ca="1">AA3793*'Cost Study'!$B$31</f>
        <v>0</v>
      </c>
      <c r="AE3793" s="377">
        <f t="shared" ca="1" si="898"/>
        <v>0</v>
      </c>
      <c r="AF3793" s="377">
        <f t="shared" ca="1" si="899"/>
        <v>0</v>
      </c>
      <c r="AH3793" s="688">
        <f>IFERROR($H3793/SUMIF($A:$A,$A3793,$H:$H)*SUMIF(Summary!$A$110:$A$186,$A3793,Summary!$P$110:$P$186),0)</f>
        <v>0</v>
      </c>
      <c r="AI3793" s="689">
        <f t="shared" ca="1" si="885"/>
        <v>0</v>
      </c>
      <c r="AJ3793" s="688">
        <f>IFERROR(H3793/SUMIF(A:A,A3793,H:H)*SUMIF(Summary!$A$110:$A$186,'Operations Support'!A3793,Summary!$Q$110:$Q$186),0)</f>
        <v>0</v>
      </c>
      <c r="AK3793" s="688">
        <f t="shared" ca="1" si="886"/>
        <v>0</v>
      </c>
      <c r="AM3793" s="688">
        <f>IFERROR($H3793/SUMIF($A:$A,$A3793,$H:$H)*SUMIF(Summary!$A$230:$A$266,$A3793,Summary!$P$230:$P$266),0)</f>
        <v>0</v>
      </c>
      <c r="AN3793" s="688">
        <f>IFERROR($H3793/SUMIF($A:$A,$A3793,$H:$H)*(SUMIF(Summary!$A$230:$A$266,$A3793,Summary!$L$230:$L$266)+SUMIF(Summary!$A$281:$A$317,$A3793,Summary!$L$281:$L$317))-AM3793,0)</f>
        <v>0</v>
      </c>
      <c r="AO3793" s="688">
        <f>IFERROR($H3793/SUMIF($A:$A,$A3793,$H:$H)*SUMIF(Summary!$A$230:$A$266,$A3793,Summary!$Q$230:$Q$266),0)</f>
        <v>0</v>
      </c>
      <c r="AP3793" s="688">
        <f>IFERROR($H3793/SUMIF($A:$A,$A3793,$H:$H)*(SUMIF(Summary!$A$230:$A$266,$A3793,Summary!$L$230:$L$266)+SUMIF(Summary!$A$281:$A$317,$A3793,Summary!$L$281:$L$317))-AO3793,0)</f>
        <v>0</v>
      </c>
      <c r="AQ3793" s="306"/>
      <c r="AR3793" s="688">
        <f t="shared" ca="1" si="887"/>
        <v>0</v>
      </c>
      <c r="AS3793" s="688">
        <f t="shared" ca="1" si="888"/>
        <v>0</v>
      </c>
    </row>
    <row r="3794" spans="1:45" x14ac:dyDescent="0.2">
      <c r="A3794" s="423">
        <v>42485</v>
      </c>
      <c r="B3794" s="424">
        <v>1</v>
      </c>
      <c r="C3794" s="425" t="s">
        <v>309</v>
      </c>
      <c r="D3794" s="422">
        <f t="shared" si="889"/>
        <v>0</v>
      </c>
      <c r="E3794" s="422">
        <f t="shared" si="890"/>
        <v>0</v>
      </c>
      <c r="F3794" s="422">
        <f t="shared" si="891"/>
        <v>0</v>
      </c>
      <c r="G3794" s="422">
        <f t="shared" si="892"/>
        <v>0</v>
      </c>
      <c r="H3794" s="22">
        <f t="shared" si="893"/>
        <v>0</v>
      </c>
      <c r="I3794" s="116">
        <v>0</v>
      </c>
      <c r="J3794" s="116">
        <v>0</v>
      </c>
      <c r="K3794" s="116">
        <v>0</v>
      </c>
      <c r="L3794" s="116">
        <v>0</v>
      </c>
      <c r="M3794" s="22">
        <f t="shared" si="894"/>
        <v>0</v>
      </c>
      <c r="N3794" s="116">
        <v>0</v>
      </c>
      <c r="O3794" s="116">
        <v>0</v>
      </c>
      <c r="P3794" s="116">
        <v>0</v>
      </c>
      <c r="Q3794" s="116">
        <v>0</v>
      </c>
      <c r="R3794" s="22">
        <f t="shared" si="895"/>
        <v>0</v>
      </c>
      <c r="S3794" s="116">
        <v>0</v>
      </c>
      <c r="T3794" s="116">
        <v>0</v>
      </c>
      <c r="U3794" s="116">
        <v>0</v>
      </c>
      <c r="V3794" s="116">
        <v>0</v>
      </c>
      <c r="W3794" s="22">
        <f t="shared" si="896"/>
        <v>0</v>
      </c>
      <c r="X3794" s="22">
        <f t="shared" si="897"/>
        <v>0</v>
      </c>
      <c r="Y3794" s="22">
        <f ca="1">OFFSET('Cost Study'!$B$7,'Operations Support'!$C3794,'Operations Support'!$B3794)*$H3794</f>
        <v>0</v>
      </c>
      <c r="Z3794" s="23">
        <f ca="1">Y3794*'Cost Study'!$B$31</f>
        <v>0</v>
      </c>
      <c r="AA3794" s="23">
        <f ca="1">IF(A3794=10298,1.51,1)*IF($B3794&lt;3,$D3794*'Cost Study'!$B$32*OFFSET('Cost Study'!$B$7,'Operations Support'!$C3794,'Operations Support'!$B3794),0)</f>
        <v>0</v>
      </c>
      <c r="AB3794" s="24">
        <f ca="1">AA3794*'Cost Study'!$B$31</f>
        <v>0</v>
      </c>
      <c r="AC3794" s="23">
        <f ca="1">Y3794*'Cost Study'!$B$31</f>
        <v>0</v>
      </c>
      <c r="AD3794" s="24">
        <f ca="1">AA3794*'Cost Study'!$B$31</f>
        <v>0</v>
      </c>
      <c r="AE3794" s="377">
        <f t="shared" ca="1" si="898"/>
        <v>0</v>
      </c>
      <c r="AF3794" s="377">
        <f t="shared" ca="1" si="899"/>
        <v>0</v>
      </c>
      <c r="AH3794" s="688">
        <f>IFERROR($H3794/SUMIF($A:$A,$A3794,$H:$H)*SUMIF(Summary!$A$110:$A$186,$A3794,Summary!$P$110:$P$186),0)</f>
        <v>0</v>
      </c>
      <c r="AI3794" s="689">
        <f t="shared" ca="1" si="885"/>
        <v>0</v>
      </c>
      <c r="AJ3794" s="688">
        <f>IFERROR(H3794/SUMIF(A:A,A3794,H:H)*SUMIF(Summary!$A$110:$A$186,'Operations Support'!A3794,Summary!$Q$110:$Q$186),0)</f>
        <v>0</v>
      </c>
      <c r="AK3794" s="688">
        <f t="shared" ca="1" si="886"/>
        <v>0</v>
      </c>
      <c r="AM3794" s="688">
        <f>IFERROR($H3794/SUMIF($A:$A,$A3794,$H:$H)*SUMIF(Summary!$A$230:$A$266,$A3794,Summary!$P$230:$P$266),0)</f>
        <v>0</v>
      </c>
      <c r="AN3794" s="688">
        <f>IFERROR($H3794/SUMIF($A:$A,$A3794,$H:$H)*(SUMIF(Summary!$A$230:$A$266,$A3794,Summary!$L$230:$L$266)+SUMIF(Summary!$A$281:$A$317,$A3794,Summary!$L$281:$L$317))-AM3794,0)</f>
        <v>0</v>
      </c>
      <c r="AO3794" s="688">
        <f>IFERROR($H3794/SUMIF($A:$A,$A3794,$H:$H)*SUMIF(Summary!$A$230:$A$266,$A3794,Summary!$Q$230:$Q$266),0)</f>
        <v>0</v>
      </c>
      <c r="AP3794" s="688">
        <f>IFERROR($H3794/SUMIF($A:$A,$A3794,$H:$H)*(SUMIF(Summary!$A$230:$A$266,$A3794,Summary!$L$230:$L$266)+SUMIF(Summary!$A$281:$A$317,$A3794,Summary!$L$281:$L$317))-AO3794,0)</f>
        <v>0</v>
      </c>
      <c r="AQ3794" s="306"/>
      <c r="AR3794" s="688">
        <f t="shared" ca="1" si="887"/>
        <v>0</v>
      </c>
      <c r="AS3794" s="688">
        <f t="shared" ca="1" si="888"/>
        <v>0</v>
      </c>
    </row>
    <row r="3795" spans="1:45" x14ac:dyDescent="0.2">
      <c r="A3795" s="423">
        <v>42485</v>
      </c>
      <c r="B3795" s="424">
        <v>1</v>
      </c>
      <c r="C3795" s="425" t="s">
        <v>310</v>
      </c>
      <c r="D3795" s="422">
        <f t="shared" si="889"/>
        <v>0</v>
      </c>
      <c r="E3795" s="422">
        <f t="shared" si="890"/>
        <v>0</v>
      </c>
      <c r="F3795" s="422">
        <f t="shared" si="891"/>
        <v>0</v>
      </c>
      <c r="G3795" s="422">
        <f t="shared" si="892"/>
        <v>0</v>
      </c>
      <c r="H3795" s="22">
        <f t="shared" si="893"/>
        <v>0</v>
      </c>
      <c r="I3795" s="116">
        <v>0</v>
      </c>
      <c r="J3795" s="116">
        <v>0</v>
      </c>
      <c r="K3795" s="116">
        <v>0</v>
      </c>
      <c r="L3795" s="116">
        <v>0</v>
      </c>
      <c r="M3795" s="22">
        <f t="shared" si="894"/>
        <v>0</v>
      </c>
      <c r="N3795" s="116">
        <v>0</v>
      </c>
      <c r="O3795" s="116">
        <v>0</v>
      </c>
      <c r="P3795" s="116">
        <v>0</v>
      </c>
      <c r="Q3795" s="116">
        <v>0</v>
      </c>
      <c r="R3795" s="22">
        <f t="shared" si="895"/>
        <v>0</v>
      </c>
      <c r="S3795" s="116">
        <v>0</v>
      </c>
      <c r="T3795" s="116">
        <v>0</v>
      </c>
      <c r="U3795" s="116">
        <v>0</v>
      </c>
      <c r="V3795" s="116">
        <v>0</v>
      </c>
      <c r="W3795" s="22">
        <f t="shared" si="896"/>
        <v>0</v>
      </c>
      <c r="X3795" s="22">
        <f t="shared" si="897"/>
        <v>0</v>
      </c>
      <c r="Y3795" s="22">
        <f ca="1">OFFSET('Cost Study'!$B$7,'Operations Support'!$C3795,'Operations Support'!$B3795)*$H3795</f>
        <v>0</v>
      </c>
      <c r="Z3795" s="23">
        <f ca="1">Y3795*'Cost Study'!$B$31</f>
        <v>0</v>
      </c>
      <c r="AA3795" s="23">
        <f ca="1">IF(A3795=10298,1.51,1)*IF($B3795&lt;3,$D3795*'Cost Study'!$B$32*OFFSET('Cost Study'!$B$7,'Operations Support'!$C3795,'Operations Support'!$B3795),0)</f>
        <v>0</v>
      </c>
      <c r="AB3795" s="24">
        <f ca="1">AA3795*'Cost Study'!$B$31</f>
        <v>0</v>
      </c>
      <c r="AC3795" s="23">
        <f ca="1">Y3795*'Cost Study'!$B$31</f>
        <v>0</v>
      </c>
      <c r="AD3795" s="24">
        <f ca="1">AA3795*'Cost Study'!$B$31</f>
        <v>0</v>
      </c>
      <c r="AE3795" s="377">
        <f t="shared" ca="1" si="898"/>
        <v>0</v>
      </c>
      <c r="AF3795" s="377">
        <f t="shared" ca="1" si="899"/>
        <v>0</v>
      </c>
      <c r="AH3795" s="688">
        <f>IFERROR($H3795/SUMIF($A:$A,$A3795,$H:$H)*SUMIF(Summary!$A$110:$A$186,$A3795,Summary!$P$110:$P$186),0)</f>
        <v>0</v>
      </c>
      <c r="AI3795" s="689">
        <f t="shared" ca="1" si="885"/>
        <v>0</v>
      </c>
      <c r="AJ3795" s="688">
        <f>IFERROR(H3795/SUMIF(A:A,A3795,H:H)*SUMIF(Summary!$A$110:$A$186,'Operations Support'!A3795,Summary!$Q$110:$Q$186),0)</f>
        <v>0</v>
      </c>
      <c r="AK3795" s="688">
        <f t="shared" ca="1" si="886"/>
        <v>0</v>
      </c>
      <c r="AM3795" s="688">
        <f>IFERROR($H3795/SUMIF($A:$A,$A3795,$H:$H)*SUMIF(Summary!$A$230:$A$266,$A3795,Summary!$P$230:$P$266),0)</f>
        <v>0</v>
      </c>
      <c r="AN3795" s="688">
        <f>IFERROR($H3795/SUMIF($A:$A,$A3795,$H:$H)*(SUMIF(Summary!$A$230:$A$266,$A3795,Summary!$L$230:$L$266)+SUMIF(Summary!$A$281:$A$317,$A3795,Summary!$L$281:$L$317))-AM3795,0)</f>
        <v>0</v>
      </c>
      <c r="AO3795" s="688">
        <f>IFERROR($H3795/SUMIF($A:$A,$A3795,$H:$H)*SUMIF(Summary!$A$230:$A$266,$A3795,Summary!$Q$230:$Q$266),0)</f>
        <v>0</v>
      </c>
      <c r="AP3795" s="688">
        <f>IFERROR($H3795/SUMIF($A:$A,$A3795,$H:$H)*(SUMIF(Summary!$A$230:$A$266,$A3795,Summary!$L$230:$L$266)+SUMIF(Summary!$A$281:$A$317,$A3795,Summary!$L$281:$L$317))-AO3795,0)</f>
        <v>0</v>
      </c>
      <c r="AQ3795" s="306"/>
      <c r="AR3795" s="688">
        <f t="shared" ca="1" si="887"/>
        <v>0</v>
      </c>
      <c r="AS3795" s="688">
        <f t="shared" ca="1" si="888"/>
        <v>0</v>
      </c>
    </row>
    <row r="3796" spans="1:45" x14ac:dyDescent="0.2">
      <c r="A3796" s="423">
        <v>42485</v>
      </c>
      <c r="B3796" s="424">
        <v>1</v>
      </c>
      <c r="C3796" s="425" t="s">
        <v>311</v>
      </c>
      <c r="D3796" s="422">
        <f t="shared" si="889"/>
        <v>0</v>
      </c>
      <c r="E3796" s="422">
        <f t="shared" si="890"/>
        <v>0</v>
      </c>
      <c r="F3796" s="422">
        <f t="shared" si="891"/>
        <v>0</v>
      </c>
      <c r="G3796" s="422">
        <f t="shared" si="892"/>
        <v>0</v>
      </c>
      <c r="H3796" s="22">
        <f t="shared" si="893"/>
        <v>0</v>
      </c>
      <c r="I3796" s="116">
        <v>0</v>
      </c>
      <c r="J3796" s="116">
        <v>0</v>
      </c>
      <c r="K3796" s="116">
        <v>0</v>
      </c>
      <c r="L3796" s="116">
        <v>0</v>
      </c>
      <c r="M3796" s="22">
        <f t="shared" si="894"/>
        <v>0</v>
      </c>
      <c r="N3796" s="116">
        <v>0</v>
      </c>
      <c r="O3796" s="116">
        <v>0</v>
      </c>
      <c r="P3796" s="116">
        <v>0</v>
      </c>
      <c r="Q3796" s="116">
        <v>0</v>
      </c>
      <c r="R3796" s="22">
        <f t="shared" si="895"/>
        <v>0</v>
      </c>
      <c r="S3796" s="116">
        <v>0</v>
      </c>
      <c r="T3796" s="116">
        <v>0</v>
      </c>
      <c r="U3796" s="116">
        <v>0</v>
      </c>
      <c r="V3796" s="116">
        <v>0</v>
      </c>
      <c r="W3796" s="22">
        <f t="shared" si="896"/>
        <v>0</v>
      </c>
      <c r="X3796" s="22">
        <f t="shared" si="897"/>
        <v>0</v>
      </c>
      <c r="Y3796" s="22">
        <f ca="1">OFFSET('Cost Study'!$B$7,'Operations Support'!$C3796,'Operations Support'!$B3796)*$H3796</f>
        <v>0</v>
      </c>
      <c r="Z3796" s="23">
        <f ca="1">Y3796*'Cost Study'!$B$31</f>
        <v>0</v>
      </c>
      <c r="AA3796" s="23">
        <f ca="1">IF(A3796=10298,1.51,1)*IF($B3796&lt;3,$D3796*'Cost Study'!$B$32*OFFSET('Cost Study'!$B$7,'Operations Support'!$C3796,'Operations Support'!$B3796),0)</f>
        <v>0</v>
      </c>
      <c r="AB3796" s="24">
        <f ca="1">AA3796*'Cost Study'!$B$31</f>
        <v>0</v>
      </c>
      <c r="AC3796" s="23">
        <f ca="1">Y3796*'Cost Study'!$B$31</f>
        <v>0</v>
      </c>
      <c r="AD3796" s="24">
        <f ca="1">AA3796*'Cost Study'!$B$31</f>
        <v>0</v>
      </c>
      <c r="AE3796" s="377">
        <f t="shared" ca="1" si="898"/>
        <v>0</v>
      </c>
      <c r="AF3796" s="377">
        <f t="shared" ca="1" si="899"/>
        <v>0</v>
      </c>
      <c r="AH3796" s="688">
        <f>IFERROR($H3796/SUMIF($A:$A,$A3796,$H:$H)*SUMIF(Summary!$A$110:$A$186,$A3796,Summary!$P$110:$P$186),0)</f>
        <v>0</v>
      </c>
      <c r="AI3796" s="689">
        <f t="shared" ca="1" si="885"/>
        <v>0</v>
      </c>
      <c r="AJ3796" s="688">
        <f>IFERROR(H3796/SUMIF(A:A,A3796,H:H)*SUMIF(Summary!$A$110:$A$186,'Operations Support'!A3796,Summary!$Q$110:$Q$186),0)</f>
        <v>0</v>
      </c>
      <c r="AK3796" s="688">
        <f t="shared" ca="1" si="886"/>
        <v>0</v>
      </c>
      <c r="AM3796" s="688">
        <f>IFERROR($H3796/SUMIF($A:$A,$A3796,$H:$H)*SUMIF(Summary!$A$230:$A$266,$A3796,Summary!$P$230:$P$266),0)</f>
        <v>0</v>
      </c>
      <c r="AN3796" s="688">
        <f>IFERROR($H3796/SUMIF($A:$A,$A3796,$H:$H)*(SUMIF(Summary!$A$230:$A$266,$A3796,Summary!$L$230:$L$266)+SUMIF(Summary!$A$281:$A$317,$A3796,Summary!$L$281:$L$317))-AM3796,0)</f>
        <v>0</v>
      </c>
      <c r="AO3796" s="688">
        <f>IFERROR($H3796/SUMIF($A:$A,$A3796,$H:$H)*SUMIF(Summary!$A$230:$A$266,$A3796,Summary!$Q$230:$Q$266),0)</f>
        <v>0</v>
      </c>
      <c r="AP3796" s="688">
        <f>IFERROR($H3796/SUMIF($A:$A,$A3796,$H:$H)*(SUMIF(Summary!$A$230:$A$266,$A3796,Summary!$L$230:$L$266)+SUMIF(Summary!$A$281:$A$317,$A3796,Summary!$L$281:$L$317))-AO3796,0)</f>
        <v>0</v>
      </c>
      <c r="AQ3796" s="306"/>
      <c r="AR3796" s="688">
        <f t="shared" ca="1" si="887"/>
        <v>0</v>
      </c>
      <c r="AS3796" s="688">
        <f t="shared" ca="1" si="888"/>
        <v>0</v>
      </c>
    </row>
    <row r="3797" spans="1:45" x14ac:dyDescent="0.2">
      <c r="A3797" s="423">
        <v>42485</v>
      </c>
      <c r="B3797" s="424">
        <v>1</v>
      </c>
      <c r="C3797" s="425" t="s">
        <v>312</v>
      </c>
      <c r="D3797" s="422">
        <f t="shared" si="889"/>
        <v>0</v>
      </c>
      <c r="E3797" s="422">
        <f t="shared" si="890"/>
        <v>0</v>
      </c>
      <c r="F3797" s="422">
        <f t="shared" si="891"/>
        <v>109</v>
      </c>
      <c r="G3797" s="422">
        <f t="shared" si="892"/>
        <v>0</v>
      </c>
      <c r="H3797" s="22">
        <f t="shared" si="893"/>
        <v>109</v>
      </c>
      <c r="I3797" s="116">
        <v>0</v>
      </c>
      <c r="J3797" s="116">
        <v>0</v>
      </c>
      <c r="K3797" s="116">
        <v>64</v>
      </c>
      <c r="L3797" s="116">
        <v>0</v>
      </c>
      <c r="M3797" s="22">
        <f t="shared" si="894"/>
        <v>64</v>
      </c>
      <c r="N3797" s="116">
        <v>0</v>
      </c>
      <c r="O3797" s="116">
        <v>0</v>
      </c>
      <c r="P3797" s="116">
        <v>45</v>
      </c>
      <c r="Q3797" s="116">
        <v>0</v>
      </c>
      <c r="R3797" s="22">
        <f t="shared" si="895"/>
        <v>45</v>
      </c>
      <c r="S3797" s="116">
        <v>0</v>
      </c>
      <c r="T3797" s="116">
        <v>0</v>
      </c>
      <c r="U3797" s="116">
        <v>0</v>
      </c>
      <c r="V3797" s="116">
        <v>0</v>
      </c>
      <c r="W3797" s="22">
        <f t="shared" si="896"/>
        <v>0</v>
      </c>
      <c r="X3797" s="22">
        <f t="shared" si="897"/>
        <v>3.6333333333333333</v>
      </c>
      <c r="Y3797" s="22">
        <f ca="1">OFFSET('Cost Study'!$B$7,'Operations Support'!$C3797,'Operations Support'!$B3797)*$H3797</f>
        <v>150.41999999999999</v>
      </c>
      <c r="Z3797" s="23">
        <f ca="1">Y3797*'Cost Study'!$B$31</f>
        <v>8401.2472988135196</v>
      </c>
      <c r="AA3797" s="23">
        <f ca="1">IF(A3797=10298,1.51,1)*IF($B3797&lt;3,$D3797*'Cost Study'!$B$32*OFFSET('Cost Study'!$B$7,'Operations Support'!$C3797,'Operations Support'!$B3797),0)</f>
        <v>0</v>
      </c>
      <c r="AB3797" s="24">
        <f ca="1">AA3797*'Cost Study'!$B$31</f>
        <v>0</v>
      </c>
      <c r="AC3797" s="23">
        <f ca="1">Y3797*'Cost Study'!$B$31</f>
        <v>8401.2472988135196</v>
      </c>
      <c r="AD3797" s="24">
        <f ca="1">AA3797*'Cost Study'!$B$31</f>
        <v>0</v>
      </c>
      <c r="AE3797" s="377">
        <f t="shared" ca="1" si="898"/>
        <v>8401.2472988135196</v>
      </c>
      <c r="AF3797" s="377">
        <f t="shared" ca="1" si="899"/>
        <v>8401.2472988135196</v>
      </c>
      <c r="AH3797" s="688">
        <f>IFERROR($H3797/SUMIF($A:$A,$A3797,$H:$H)*SUMIF(Summary!$A$110:$A$186,$A3797,Summary!$P$110:$P$186),0)</f>
        <v>3036.8614630406823</v>
      </c>
      <c r="AI3797" s="689">
        <f t="shared" ca="1" si="885"/>
        <v>5364.3858357728368</v>
      </c>
      <c r="AJ3797" s="688">
        <f>IFERROR(H3797/SUMIF(A:A,A3797,H:H)*SUMIF(Summary!$A$110:$A$186,'Operations Support'!A3797,Summary!$Q$110:$Q$186),0)</f>
        <v>3041.265981154002</v>
      </c>
      <c r="AK3797" s="688">
        <f t="shared" ca="1" si="886"/>
        <v>5359.981317659518</v>
      </c>
      <c r="AM3797" s="688">
        <f>IFERROR($H3797/SUMIF($A:$A,$A3797,$H:$H)*SUMIF(Summary!$A$230:$A$266,$A3797,Summary!$P$230:$P$266),0)</f>
        <v>574.5784313528136</v>
      </c>
      <c r="AN3797" s="688">
        <f>IFERROR($H3797/SUMIF($A:$A,$A3797,$H:$H)*(SUMIF(Summary!$A$230:$A$266,$A3797,Summary!$L$230:$L$266)+SUMIF(Summary!$A$281:$A$317,$A3797,Summary!$L$281:$L$317))-AM3797,0)</f>
        <v>2173.9118261587546</v>
      </c>
      <c r="AO3797" s="688">
        <f>IFERROR($H3797/SUMIF($A:$A,$A3797,$H:$H)*SUMIF(Summary!$A$230:$A$266,$A3797,Summary!$Q$230:$Q$266),0)</f>
        <v>575.41177233303813</v>
      </c>
      <c r="AP3797" s="688">
        <f>IFERROR($H3797/SUMIF($A:$A,$A3797,$H:$H)*(SUMIF(Summary!$A$230:$A$266,$A3797,Summary!$L$230:$L$266)+SUMIF(Summary!$A$281:$A$317,$A3797,Summary!$L$281:$L$317))-AO3797,0)</f>
        <v>2173.0784851785302</v>
      </c>
      <c r="AQ3797" s="306"/>
      <c r="AR3797" s="688">
        <f t="shared" ca="1" si="887"/>
        <v>7538.2976619315914</v>
      </c>
      <c r="AS3797" s="688">
        <f t="shared" ca="1" si="888"/>
        <v>7533.0598028380482</v>
      </c>
    </row>
    <row r="3798" spans="1:45" x14ac:dyDescent="0.2">
      <c r="A3798" s="423">
        <v>42485</v>
      </c>
      <c r="B3798" s="424">
        <v>1</v>
      </c>
      <c r="C3798" s="425" t="s">
        <v>313</v>
      </c>
      <c r="D3798" s="422">
        <f t="shared" si="889"/>
        <v>99</v>
      </c>
      <c r="E3798" s="422">
        <f t="shared" si="890"/>
        <v>0</v>
      </c>
      <c r="F3798" s="422">
        <f t="shared" si="891"/>
        <v>261</v>
      </c>
      <c r="G3798" s="422">
        <f t="shared" si="892"/>
        <v>0</v>
      </c>
      <c r="H3798" s="22">
        <f t="shared" si="893"/>
        <v>360</v>
      </c>
      <c r="I3798" s="116">
        <v>0</v>
      </c>
      <c r="J3798" s="116">
        <v>0</v>
      </c>
      <c r="K3798" s="116">
        <v>75</v>
      </c>
      <c r="L3798" s="116">
        <v>0</v>
      </c>
      <c r="M3798" s="22">
        <f t="shared" si="894"/>
        <v>75</v>
      </c>
      <c r="N3798" s="116">
        <v>99</v>
      </c>
      <c r="O3798" s="116">
        <v>0</v>
      </c>
      <c r="P3798" s="116">
        <v>159</v>
      </c>
      <c r="Q3798" s="116">
        <v>0</v>
      </c>
      <c r="R3798" s="22">
        <f t="shared" si="895"/>
        <v>258</v>
      </c>
      <c r="S3798" s="116">
        <v>0</v>
      </c>
      <c r="T3798" s="116">
        <v>0</v>
      </c>
      <c r="U3798" s="116">
        <v>27</v>
      </c>
      <c r="V3798" s="116">
        <v>0</v>
      </c>
      <c r="W3798" s="22">
        <f t="shared" si="896"/>
        <v>27</v>
      </c>
      <c r="X3798" s="22">
        <f t="shared" si="897"/>
        <v>12</v>
      </c>
      <c r="Y3798" s="22">
        <f ca="1">OFFSET('Cost Study'!$B$7,'Operations Support'!$C3798,'Operations Support'!$B3798)*$H3798</f>
        <v>349.2</v>
      </c>
      <c r="Z3798" s="23">
        <f ca="1">Y3798*'Cost Study'!$B$31</f>
        <v>19503.493928637687</v>
      </c>
      <c r="AA3798" s="23">
        <f ca="1">IF(A3798=10298,1.51,1)*IF($B3798&lt;3,$D3798*'Cost Study'!$B$32*OFFSET('Cost Study'!$B$7,'Operations Support'!$C3798,'Operations Support'!$B3798),0)</f>
        <v>9.6029999999999998</v>
      </c>
      <c r="AB3798" s="24">
        <f ca="1">AA3798*'Cost Study'!$B$31</f>
        <v>536.34608303753646</v>
      </c>
      <c r="AC3798" s="23">
        <f ca="1">Y3798*'Cost Study'!$B$31</f>
        <v>19503.493928637687</v>
      </c>
      <c r="AD3798" s="24">
        <f ca="1">AA3798*'Cost Study'!$B$31</f>
        <v>536.34608303753646</v>
      </c>
      <c r="AE3798" s="377">
        <f t="shared" ca="1" si="898"/>
        <v>20039.840011675224</v>
      </c>
      <c r="AF3798" s="377">
        <f t="shared" ca="1" si="899"/>
        <v>20039.840011675224</v>
      </c>
      <c r="AH3798" s="688">
        <f>IFERROR($H3798/SUMIF($A:$A,$A3798,$H:$H)*SUMIF(Summary!$A$110:$A$186,$A3798,Summary!$P$110:$P$186),0)</f>
        <v>10030.001162336199</v>
      </c>
      <c r="AI3798" s="689">
        <f t="shared" ca="1" si="885"/>
        <v>10009.838849339025</v>
      </c>
      <c r="AJ3798" s="688">
        <f>IFERROR(H3798/SUMIF(A:A,A3798,H:H)*SUMIF(Summary!$A$110:$A$186,'Operations Support'!A3798,Summary!$Q$110:$Q$186),0)</f>
        <v>10044.548194637071</v>
      </c>
      <c r="AK3798" s="688">
        <f t="shared" ca="1" si="886"/>
        <v>9995.2918170381527</v>
      </c>
      <c r="AM3798" s="688">
        <f>IFERROR($H3798/SUMIF($A:$A,$A3798,$H:$H)*SUMIF(Summary!$A$230:$A$266,$A3798,Summary!$P$230:$P$266),0)</f>
        <v>1897.6902319909441</v>
      </c>
      <c r="AN3798" s="688">
        <f>IFERROR($H3798/SUMIF($A:$A,$A3798,$H:$H)*(SUMIF(Summary!$A$230:$A$266,$A3798,Summary!$L$230:$L$266)+SUMIF(Summary!$A$281:$A$317,$A3798,Summary!$L$281:$L$317))-AM3798,0)</f>
        <v>7179.8922698821261</v>
      </c>
      <c r="AO3798" s="688">
        <f>IFERROR($H3798/SUMIF($A:$A,$A3798,$H:$H)*SUMIF(Summary!$A$230:$A$266,$A3798,Summary!$Q$230:$Q$266),0)</f>
        <v>1900.442550824713</v>
      </c>
      <c r="AP3798" s="688">
        <f>IFERROR($H3798/SUMIF($A:$A,$A3798,$H:$H)*(SUMIF(Summary!$A$230:$A$266,$A3798,Summary!$L$230:$L$266)+SUMIF(Summary!$A$281:$A$317,$A3798,Summary!$L$281:$L$317))-AO3798,0)</f>
        <v>7177.139951048357</v>
      </c>
      <c r="AQ3798" s="306"/>
      <c r="AR3798" s="688">
        <f t="shared" ca="1" si="887"/>
        <v>17189.731119221149</v>
      </c>
      <c r="AS3798" s="688">
        <f t="shared" ca="1" si="888"/>
        <v>17172.43176808651</v>
      </c>
    </row>
    <row r="3799" spans="1:45" x14ac:dyDescent="0.2">
      <c r="A3799" s="423">
        <v>42485</v>
      </c>
      <c r="B3799" s="424">
        <v>1</v>
      </c>
      <c r="C3799" s="425" t="s">
        <v>314</v>
      </c>
      <c r="D3799" s="422">
        <f t="shared" si="889"/>
        <v>0</v>
      </c>
      <c r="E3799" s="422">
        <f t="shared" si="890"/>
        <v>0</v>
      </c>
      <c r="F3799" s="422">
        <f t="shared" si="891"/>
        <v>0</v>
      </c>
      <c r="G3799" s="422">
        <f t="shared" si="892"/>
        <v>0</v>
      </c>
      <c r="H3799" s="22">
        <f t="shared" si="893"/>
        <v>0</v>
      </c>
      <c r="I3799" s="116">
        <v>0</v>
      </c>
      <c r="J3799" s="116">
        <v>0</v>
      </c>
      <c r="K3799" s="116">
        <v>0</v>
      </c>
      <c r="L3799" s="116">
        <v>0</v>
      </c>
      <c r="M3799" s="22">
        <f t="shared" si="894"/>
        <v>0</v>
      </c>
      <c r="N3799" s="116">
        <v>0</v>
      </c>
      <c r="O3799" s="116">
        <v>0</v>
      </c>
      <c r="P3799" s="116">
        <v>0</v>
      </c>
      <c r="Q3799" s="116">
        <v>0</v>
      </c>
      <c r="R3799" s="22">
        <f t="shared" si="895"/>
        <v>0</v>
      </c>
      <c r="S3799" s="116">
        <v>0</v>
      </c>
      <c r="T3799" s="116">
        <v>0</v>
      </c>
      <c r="U3799" s="116">
        <v>0</v>
      </c>
      <c r="V3799" s="116">
        <v>0</v>
      </c>
      <c r="W3799" s="22">
        <f t="shared" si="896"/>
        <v>0</v>
      </c>
      <c r="X3799" s="22">
        <f t="shared" si="897"/>
        <v>0</v>
      </c>
      <c r="Y3799" s="22">
        <f ca="1">OFFSET('Cost Study'!$B$7,'Operations Support'!$C3799,'Operations Support'!$B3799)*$H3799</f>
        <v>0</v>
      </c>
      <c r="Z3799" s="23">
        <f ca="1">Y3799*'Cost Study'!$B$31</f>
        <v>0</v>
      </c>
      <c r="AA3799" s="23">
        <f ca="1">IF(A3799=10298,1.51,1)*IF($B3799&lt;3,$D3799*'Cost Study'!$B$32*OFFSET('Cost Study'!$B$7,'Operations Support'!$C3799,'Operations Support'!$B3799),0)</f>
        <v>0</v>
      </c>
      <c r="AB3799" s="24">
        <f ca="1">AA3799*'Cost Study'!$B$31</f>
        <v>0</v>
      </c>
      <c r="AC3799" s="23">
        <f ca="1">Y3799*'Cost Study'!$B$31</f>
        <v>0</v>
      </c>
      <c r="AD3799" s="24">
        <f ca="1">AA3799*'Cost Study'!$B$31</f>
        <v>0</v>
      </c>
      <c r="AE3799" s="377">
        <f t="shared" ca="1" si="898"/>
        <v>0</v>
      </c>
      <c r="AF3799" s="377">
        <f t="shared" ca="1" si="899"/>
        <v>0</v>
      </c>
      <c r="AH3799" s="688">
        <f>IFERROR($H3799/SUMIF($A:$A,$A3799,$H:$H)*SUMIF(Summary!$A$110:$A$186,$A3799,Summary!$P$110:$P$186),0)</f>
        <v>0</v>
      </c>
      <c r="AI3799" s="689">
        <f t="shared" ca="1" si="885"/>
        <v>0</v>
      </c>
      <c r="AJ3799" s="688">
        <f>IFERROR(H3799/SUMIF(A:A,A3799,H:H)*SUMIF(Summary!$A$110:$A$186,'Operations Support'!A3799,Summary!$Q$110:$Q$186),0)</f>
        <v>0</v>
      </c>
      <c r="AK3799" s="688">
        <f t="shared" ca="1" si="886"/>
        <v>0</v>
      </c>
      <c r="AM3799" s="688">
        <f>IFERROR($H3799/SUMIF($A:$A,$A3799,$H:$H)*SUMIF(Summary!$A$230:$A$266,$A3799,Summary!$P$230:$P$266),0)</f>
        <v>0</v>
      </c>
      <c r="AN3799" s="688">
        <f>IFERROR($H3799/SUMIF($A:$A,$A3799,$H:$H)*(SUMIF(Summary!$A$230:$A$266,$A3799,Summary!$L$230:$L$266)+SUMIF(Summary!$A$281:$A$317,$A3799,Summary!$L$281:$L$317))-AM3799,0)</f>
        <v>0</v>
      </c>
      <c r="AO3799" s="688">
        <f>IFERROR($H3799/SUMIF($A:$A,$A3799,$H:$H)*SUMIF(Summary!$A$230:$A$266,$A3799,Summary!$Q$230:$Q$266),0)</f>
        <v>0</v>
      </c>
      <c r="AP3799" s="688">
        <f>IFERROR($H3799/SUMIF($A:$A,$A3799,$H:$H)*(SUMIF(Summary!$A$230:$A$266,$A3799,Summary!$L$230:$L$266)+SUMIF(Summary!$A$281:$A$317,$A3799,Summary!$L$281:$L$317))-AO3799,0)</f>
        <v>0</v>
      </c>
      <c r="AQ3799" s="306"/>
      <c r="AR3799" s="688">
        <f t="shared" ca="1" si="887"/>
        <v>0</v>
      </c>
      <c r="AS3799" s="688">
        <f t="shared" ca="1" si="888"/>
        <v>0</v>
      </c>
    </row>
    <row r="3800" spans="1:45" x14ac:dyDescent="0.2">
      <c r="A3800" s="423">
        <v>42485</v>
      </c>
      <c r="B3800" s="424">
        <v>1</v>
      </c>
      <c r="C3800" s="425" t="s">
        <v>315</v>
      </c>
      <c r="D3800" s="422">
        <f t="shared" si="889"/>
        <v>519</v>
      </c>
      <c r="E3800" s="422">
        <f t="shared" si="890"/>
        <v>0</v>
      </c>
      <c r="F3800" s="422">
        <f t="shared" si="891"/>
        <v>3130</v>
      </c>
      <c r="G3800" s="422">
        <f t="shared" si="892"/>
        <v>0</v>
      </c>
      <c r="H3800" s="22">
        <f t="shared" si="893"/>
        <v>3649</v>
      </c>
      <c r="I3800" s="116">
        <v>279</v>
      </c>
      <c r="J3800" s="116">
        <v>0</v>
      </c>
      <c r="K3800" s="116">
        <v>1277</v>
      </c>
      <c r="L3800" s="116">
        <v>0</v>
      </c>
      <c r="M3800" s="22">
        <f t="shared" si="894"/>
        <v>1556</v>
      </c>
      <c r="N3800" s="116">
        <v>180</v>
      </c>
      <c r="O3800" s="116">
        <v>0</v>
      </c>
      <c r="P3800" s="116">
        <v>1596</v>
      </c>
      <c r="Q3800" s="116">
        <v>0</v>
      </c>
      <c r="R3800" s="22">
        <f t="shared" si="895"/>
        <v>1776</v>
      </c>
      <c r="S3800" s="116">
        <v>60</v>
      </c>
      <c r="T3800" s="116">
        <v>0</v>
      </c>
      <c r="U3800" s="116">
        <v>257</v>
      </c>
      <c r="V3800" s="116">
        <v>0</v>
      </c>
      <c r="W3800" s="22">
        <f t="shared" si="896"/>
        <v>317</v>
      </c>
      <c r="X3800" s="22">
        <f t="shared" si="897"/>
        <v>121.63333333333334</v>
      </c>
      <c r="Y3800" s="22">
        <f ca="1">OFFSET('Cost Study'!$B$7,'Operations Support'!$C3800,'Operations Support'!$B3800)*$H3800</f>
        <v>4123.37</v>
      </c>
      <c r="Z3800" s="23">
        <f ca="1">Y3800*'Cost Study'!$B$31</f>
        <v>230298.17228100452</v>
      </c>
      <c r="AA3800" s="23">
        <f ca="1">IF(A3800=10298,1.51,1)*IF($B3800&lt;3,$D3800*'Cost Study'!$B$32*OFFSET('Cost Study'!$B$7,'Operations Support'!$C3800,'Operations Support'!$B3800),0)</f>
        <v>58.646999999999998</v>
      </c>
      <c r="AB3800" s="24">
        <f ca="1">AA3800*'Cost Study'!$B$31</f>
        <v>3275.5481341145887</v>
      </c>
      <c r="AC3800" s="23">
        <f ca="1">Y3800*'Cost Study'!$B$31</f>
        <v>230298.17228100452</v>
      </c>
      <c r="AD3800" s="24">
        <f ca="1">AA3800*'Cost Study'!$B$31</f>
        <v>3275.5481341145887</v>
      </c>
      <c r="AE3800" s="377">
        <f t="shared" ca="1" si="898"/>
        <v>233573.72041511911</v>
      </c>
      <c r="AF3800" s="377">
        <f t="shared" ca="1" si="899"/>
        <v>233573.72041511911</v>
      </c>
      <c r="AH3800" s="688">
        <f>IFERROR($H3800/SUMIF($A:$A,$A3800,$H:$H)*SUMIF(Summary!$A$110:$A$186,$A3800,Summary!$P$110:$P$186),0)</f>
        <v>101665.20622601331</v>
      </c>
      <c r="AI3800" s="689">
        <f t="shared" ca="1" si="885"/>
        <v>131908.5141891058</v>
      </c>
      <c r="AJ3800" s="688">
        <f>IFERROR(H3800/SUMIF(A:A,A3800,H:H)*SUMIF(Summary!$A$110:$A$186,'Operations Support'!A3800,Summary!$Q$110:$Q$186),0)</f>
        <v>101812.65656175188</v>
      </c>
      <c r="AK3800" s="688">
        <f t="shared" ca="1" si="886"/>
        <v>131761.06385336723</v>
      </c>
      <c r="AM3800" s="688">
        <f>IFERROR($H3800/SUMIF($A:$A,$A3800,$H:$H)*SUMIF(Summary!$A$230:$A$266,$A3800,Summary!$P$230:$P$266),0)</f>
        <v>19235.199045930429</v>
      </c>
      <c r="AN3800" s="688">
        <f>IFERROR($H3800/SUMIF($A:$A,$A3800,$H:$H)*(SUMIF(Summary!$A$230:$A$266,$A3800,Summary!$L$230:$L$266)+SUMIF(Summary!$A$281:$A$317,$A3800,Summary!$L$281:$L$317))-AM3800,0)</f>
        <v>72776.185813332995</v>
      </c>
      <c r="AO3800" s="688">
        <f>IFERROR($H3800/SUMIF($A:$A,$A3800,$H:$H)*SUMIF(Summary!$A$230:$A$266,$A3800,Summary!$Q$230:$Q$266),0)</f>
        <v>19263.096855442716</v>
      </c>
      <c r="AP3800" s="688">
        <f>IFERROR($H3800/SUMIF($A:$A,$A3800,$H:$H)*(SUMIF(Summary!$A$230:$A$266,$A3800,Summary!$L$230:$L$266)+SUMIF(Summary!$A$281:$A$317,$A3800,Summary!$L$281:$L$317))-AO3800,0)</f>
        <v>72748.288003820722</v>
      </c>
      <c r="AQ3800" s="306"/>
      <c r="AR3800" s="688">
        <f t="shared" ca="1" si="887"/>
        <v>204684.7000024388</v>
      </c>
      <c r="AS3800" s="688">
        <f t="shared" ca="1" si="888"/>
        <v>204509.35185718795</v>
      </c>
    </row>
    <row r="3801" spans="1:45" x14ac:dyDescent="0.2">
      <c r="A3801" s="423">
        <v>42485</v>
      </c>
      <c r="B3801" s="424">
        <v>1</v>
      </c>
      <c r="C3801" s="425" t="s">
        <v>316</v>
      </c>
      <c r="D3801" s="422">
        <f t="shared" si="889"/>
        <v>0</v>
      </c>
      <c r="E3801" s="422">
        <f t="shared" si="890"/>
        <v>0</v>
      </c>
      <c r="F3801" s="422">
        <f t="shared" si="891"/>
        <v>0</v>
      </c>
      <c r="G3801" s="422">
        <f t="shared" si="892"/>
        <v>0</v>
      </c>
      <c r="H3801" s="22">
        <f t="shared" si="893"/>
        <v>0</v>
      </c>
      <c r="I3801" s="116">
        <v>0</v>
      </c>
      <c r="J3801" s="116">
        <v>0</v>
      </c>
      <c r="K3801" s="116">
        <v>0</v>
      </c>
      <c r="L3801" s="116">
        <v>0</v>
      </c>
      <c r="M3801" s="22">
        <f t="shared" si="894"/>
        <v>0</v>
      </c>
      <c r="N3801" s="116">
        <v>0</v>
      </c>
      <c r="O3801" s="116">
        <v>0</v>
      </c>
      <c r="P3801" s="116">
        <v>0</v>
      </c>
      <c r="Q3801" s="116">
        <v>0</v>
      </c>
      <c r="R3801" s="22">
        <f t="shared" si="895"/>
        <v>0</v>
      </c>
      <c r="S3801" s="116">
        <v>0</v>
      </c>
      <c r="T3801" s="116">
        <v>0</v>
      </c>
      <c r="U3801" s="116">
        <v>0</v>
      </c>
      <c r="V3801" s="116">
        <v>0</v>
      </c>
      <c r="W3801" s="22">
        <f t="shared" si="896"/>
        <v>0</v>
      </c>
      <c r="X3801" s="22">
        <f t="shared" si="897"/>
        <v>0</v>
      </c>
      <c r="Y3801" s="22">
        <f ca="1">OFFSET('Cost Study'!$B$7,'Operations Support'!$C3801,'Operations Support'!$B3801)*$H3801</f>
        <v>0</v>
      </c>
      <c r="Z3801" s="23">
        <f ca="1">Y3801*'Cost Study'!$B$31</f>
        <v>0</v>
      </c>
      <c r="AA3801" s="23">
        <f ca="1">IF(A3801=10298,1.51,1)*IF($B3801&lt;3,$D3801*'Cost Study'!$B$32*OFFSET('Cost Study'!$B$7,'Operations Support'!$C3801,'Operations Support'!$B3801),0)</f>
        <v>0</v>
      </c>
      <c r="AB3801" s="24">
        <f ca="1">AA3801*'Cost Study'!$B$31</f>
        <v>0</v>
      </c>
      <c r="AC3801" s="23">
        <f ca="1">Y3801*'Cost Study'!$B$31</f>
        <v>0</v>
      </c>
      <c r="AD3801" s="24">
        <f ca="1">AA3801*'Cost Study'!$B$31</f>
        <v>0</v>
      </c>
      <c r="AE3801" s="377">
        <f t="shared" ca="1" si="898"/>
        <v>0</v>
      </c>
      <c r="AF3801" s="377">
        <f t="shared" ca="1" si="899"/>
        <v>0</v>
      </c>
      <c r="AH3801" s="688">
        <f>IFERROR($H3801/SUMIF($A:$A,$A3801,$H:$H)*SUMIF(Summary!$A$110:$A$186,$A3801,Summary!$P$110:$P$186),0)</f>
        <v>0</v>
      </c>
      <c r="AI3801" s="689">
        <f t="shared" ca="1" si="885"/>
        <v>0</v>
      </c>
      <c r="AJ3801" s="688">
        <f>IFERROR(H3801/SUMIF(A:A,A3801,H:H)*SUMIF(Summary!$A$110:$A$186,'Operations Support'!A3801,Summary!$Q$110:$Q$186),0)</f>
        <v>0</v>
      </c>
      <c r="AK3801" s="688">
        <f t="shared" ca="1" si="886"/>
        <v>0</v>
      </c>
      <c r="AM3801" s="688">
        <f>IFERROR($H3801/SUMIF($A:$A,$A3801,$H:$H)*SUMIF(Summary!$A$230:$A$266,$A3801,Summary!$P$230:$P$266),0)</f>
        <v>0</v>
      </c>
      <c r="AN3801" s="688">
        <f>IFERROR($H3801/SUMIF($A:$A,$A3801,$H:$H)*(SUMIF(Summary!$A$230:$A$266,$A3801,Summary!$L$230:$L$266)+SUMIF(Summary!$A$281:$A$317,$A3801,Summary!$L$281:$L$317))-AM3801,0)</f>
        <v>0</v>
      </c>
      <c r="AO3801" s="688">
        <f>IFERROR($H3801/SUMIF($A:$A,$A3801,$H:$H)*SUMIF(Summary!$A$230:$A$266,$A3801,Summary!$Q$230:$Q$266),0)</f>
        <v>0</v>
      </c>
      <c r="AP3801" s="688">
        <f>IFERROR($H3801/SUMIF($A:$A,$A3801,$H:$H)*(SUMIF(Summary!$A$230:$A$266,$A3801,Summary!$L$230:$L$266)+SUMIF(Summary!$A$281:$A$317,$A3801,Summary!$L$281:$L$317))-AO3801,0)</f>
        <v>0</v>
      </c>
      <c r="AQ3801" s="306"/>
      <c r="AR3801" s="688">
        <f t="shared" ca="1" si="887"/>
        <v>0</v>
      </c>
      <c r="AS3801" s="688">
        <f t="shared" ca="1" si="888"/>
        <v>0</v>
      </c>
    </row>
    <row r="3802" spans="1:45" x14ac:dyDescent="0.2">
      <c r="A3802" s="423">
        <v>42485</v>
      </c>
      <c r="B3802" s="424">
        <v>1</v>
      </c>
      <c r="C3802" s="425" t="s">
        <v>317</v>
      </c>
      <c r="D3802" s="422">
        <f t="shared" si="889"/>
        <v>0</v>
      </c>
      <c r="E3802" s="422">
        <f t="shared" si="890"/>
        <v>0</v>
      </c>
      <c r="F3802" s="422">
        <f t="shared" si="891"/>
        <v>0</v>
      </c>
      <c r="G3802" s="422">
        <f t="shared" si="892"/>
        <v>0</v>
      </c>
      <c r="H3802" s="22">
        <f t="shared" si="893"/>
        <v>0</v>
      </c>
      <c r="I3802" s="116">
        <v>0</v>
      </c>
      <c r="J3802" s="116">
        <v>0</v>
      </c>
      <c r="K3802" s="116">
        <v>0</v>
      </c>
      <c r="L3802" s="116">
        <v>0</v>
      </c>
      <c r="M3802" s="22">
        <f t="shared" si="894"/>
        <v>0</v>
      </c>
      <c r="N3802" s="116">
        <v>0</v>
      </c>
      <c r="O3802" s="116">
        <v>0</v>
      </c>
      <c r="P3802" s="116">
        <v>0</v>
      </c>
      <c r="Q3802" s="116">
        <v>0</v>
      </c>
      <c r="R3802" s="22">
        <f t="shared" si="895"/>
        <v>0</v>
      </c>
      <c r="S3802" s="116">
        <v>0</v>
      </c>
      <c r="T3802" s="116">
        <v>0</v>
      </c>
      <c r="U3802" s="116">
        <v>0</v>
      </c>
      <c r="V3802" s="116">
        <v>0</v>
      </c>
      <c r="W3802" s="22">
        <f t="shared" si="896"/>
        <v>0</v>
      </c>
      <c r="X3802" s="22">
        <f t="shared" si="897"/>
        <v>0</v>
      </c>
      <c r="Y3802" s="22">
        <f ca="1">OFFSET('Cost Study'!$B$7,'Operations Support'!$C3802,'Operations Support'!$B3802)*$H3802</f>
        <v>0</v>
      </c>
      <c r="Z3802" s="23">
        <f ca="1">Y3802*'Cost Study'!$B$31</f>
        <v>0</v>
      </c>
      <c r="AA3802" s="23">
        <f ca="1">IF(A3802=10298,1.51,1)*IF($B3802&lt;3,$D3802*'Cost Study'!$B$32*OFFSET('Cost Study'!$B$7,'Operations Support'!$C3802,'Operations Support'!$B3802),0)</f>
        <v>0</v>
      </c>
      <c r="AB3802" s="24">
        <f ca="1">AA3802*'Cost Study'!$B$31</f>
        <v>0</v>
      </c>
      <c r="AC3802" s="23">
        <f ca="1">Y3802*'Cost Study'!$B$31</f>
        <v>0</v>
      </c>
      <c r="AD3802" s="24">
        <f ca="1">AA3802*'Cost Study'!$B$31</f>
        <v>0</v>
      </c>
      <c r="AE3802" s="377">
        <f t="shared" ca="1" si="898"/>
        <v>0</v>
      </c>
      <c r="AF3802" s="377">
        <f t="shared" ca="1" si="899"/>
        <v>0</v>
      </c>
      <c r="AH3802" s="688">
        <f>IFERROR($H3802/SUMIF($A:$A,$A3802,$H:$H)*SUMIF(Summary!$A$110:$A$186,$A3802,Summary!$P$110:$P$186),0)</f>
        <v>0</v>
      </c>
      <c r="AI3802" s="689">
        <f t="shared" ca="1" si="885"/>
        <v>0</v>
      </c>
      <c r="AJ3802" s="688">
        <f>IFERROR(H3802/SUMIF(A:A,A3802,H:H)*SUMIF(Summary!$A$110:$A$186,'Operations Support'!A3802,Summary!$Q$110:$Q$186),0)</f>
        <v>0</v>
      </c>
      <c r="AK3802" s="688">
        <f t="shared" ca="1" si="886"/>
        <v>0</v>
      </c>
      <c r="AM3802" s="688">
        <f>IFERROR($H3802/SUMIF($A:$A,$A3802,$H:$H)*SUMIF(Summary!$A$230:$A$266,$A3802,Summary!$P$230:$P$266),0)</f>
        <v>0</v>
      </c>
      <c r="AN3802" s="688">
        <f>IFERROR($H3802/SUMIF($A:$A,$A3802,$H:$H)*(SUMIF(Summary!$A$230:$A$266,$A3802,Summary!$L$230:$L$266)+SUMIF(Summary!$A$281:$A$317,$A3802,Summary!$L$281:$L$317))-AM3802,0)</f>
        <v>0</v>
      </c>
      <c r="AO3802" s="688">
        <f>IFERROR($H3802/SUMIF($A:$A,$A3802,$H:$H)*SUMIF(Summary!$A$230:$A$266,$A3802,Summary!$Q$230:$Q$266),0)</f>
        <v>0</v>
      </c>
      <c r="AP3802" s="688">
        <f>IFERROR($H3802/SUMIF($A:$A,$A3802,$H:$H)*(SUMIF(Summary!$A$230:$A$266,$A3802,Summary!$L$230:$L$266)+SUMIF(Summary!$A$281:$A$317,$A3802,Summary!$L$281:$L$317))-AO3802,0)</f>
        <v>0</v>
      </c>
      <c r="AQ3802" s="306"/>
      <c r="AR3802" s="688">
        <f t="shared" ca="1" si="887"/>
        <v>0</v>
      </c>
      <c r="AS3802" s="688">
        <f t="shared" ca="1" si="888"/>
        <v>0</v>
      </c>
    </row>
    <row r="3803" spans="1:45" x14ac:dyDescent="0.2">
      <c r="A3803" s="423">
        <v>42485</v>
      </c>
      <c r="B3803" s="424">
        <v>1</v>
      </c>
      <c r="C3803" s="425" t="s">
        <v>318</v>
      </c>
      <c r="D3803" s="422">
        <f t="shared" si="889"/>
        <v>0</v>
      </c>
      <c r="E3803" s="422">
        <f t="shared" si="890"/>
        <v>0</v>
      </c>
      <c r="F3803" s="422">
        <f t="shared" si="891"/>
        <v>839</v>
      </c>
      <c r="G3803" s="422">
        <f t="shared" si="892"/>
        <v>0</v>
      </c>
      <c r="H3803" s="22">
        <f t="shared" si="893"/>
        <v>839</v>
      </c>
      <c r="I3803" s="116">
        <v>0</v>
      </c>
      <c r="J3803" s="116">
        <v>0</v>
      </c>
      <c r="K3803" s="116">
        <v>347</v>
      </c>
      <c r="L3803" s="116">
        <v>0</v>
      </c>
      <c r="M3803" s="22">
        <f t="shared" si="894"/>
        <v>347</v>
      </c>
      <c r="N3803" s="116">
        <v>0</v>
      </c>
      <c r="O3803" s="116">
        <v>0</v>
      </c>
      <c r="P3803" s="116">
        <v>360</v>
      </c>
      <c r="Q3803" s="116">
        <v>0</v>
      </c>
      <c r="R3803" s="22">
        <f t="shared" si="895"/>
        <v>360</v>
      </c>
      <c r="S3803" s="116">
        <v>0</v>
      </c>
      <c r="T3803" s="116">
        <v>0</v>
      </c>
      <c r="U3803" s="116">
        <v>132</v>
      </c>
      <c r="V3803" s="116">
        <v>0</v>
      </c>
      <c r="W3803" s="22">
        <f t="shared" si="896"/>
        <v>132</v>
      </c>
      <c r="X3803" s="22">
        <f t="shared" si="897"/>
        <v>27.966666666666665</v>
      </c>
      <c r="Y3803" s="22">
        <f ca="1">OFFSET('Cost Study'!$B$7,'Operations Support'!$C3803,'Operations Support'!$B3803)*$H3803</f>
        <v>1602.49</v>
      </c>
      <c r="Z3803" s="23">
        <f ca="1">Y3803*'Cost Study'!$B$31</f>
        <v>89502.159180133473</v>
      </c>
      <c r="AA3803" s="23">
        <f ca="1">IF(A3803=10298,1.51,1)*IF($B3803&lt;3,$D3803*'Cost Study'!$B$32*OFFSET('Cost Study'!$B$7,'Operations Support'!$C3803,'Operations Support'!$B3803),0)</f>
        <v>0</v>
      </c>
      <c r="AB3803" s="24">
        <f ca="1">AA3803*'Cost Study'!$B$31</f>
        <v>0</v>
      </c>
      <c r="AC3803" s="23">
        <f ca="1">Y3803*'Cost Study'!$B$31</f>
        <v>89502.159180133473</v>
      </c>
      <c r="AD3803" s="24">
        <f ca="1">AA3803*'Cost Study'!$B$31</f>
        <v>0</v>
      </c>
      <c r="AE3803" s="377">
        <f t="shared" ca="1" si="898"/>
        <v>89502.159180133473</v>
      </c>
      <c r="AF3803" s="377">
        <f t="shared" ca="1" si="899"/>
        <v>89502.159180133473</v>
      </c>
      <c r="AH3803" s="688">
        <f>IFERROR($H3803/SUMIF($A:$A,$A3803,$H:$H)*SUMIF(Summary!$A$110:$A$186,$A3803,Summary!$P$110:$P$186),0)</f>
        <v>23375.474931111308</v>
      </c>
      <c r="AI3803" s="689">
        <f t="shared" ca="1" si="885"/>
        <v>66126.684249022161</v>
      </c>
      <c r="AJ3803" s="688">
        <f>IFERROR(H3803/SUMIF(A:A,A3803,H:H)*SUMIF(Summary!$A$110:$A$186,'Operations Support'!A3803,Summary!$Q$110:$Q$186),0)</f>
        <v>23409.377598056952</v>
      </c>
      <c r="AK3803" s="688">
        <f t="shared" ca="1" si="886"/>
        <v>66092.781582076525</v>
      </c>
      <c r="AM3803" s="688">
        <f>IFERROR($H3803/SUMIF($A:$A,$A3803,$H:$H)*SUMIF(Summary!$A$230:$A$266,$A3803,Summary!$P$230:$P$266),0)</f>
        <v>4422.6725128900052</v>
      </c>
      <c r="AN3803" s="688">
        <f>IFERROR($H3803/SUMIF($A:$A,$A3803,$H:$H)*(SUMIF(Summary!$A$230:$A$266,$A3803,Summary!$L$230:$L$266)+SUMIF(Summary!$A$281:$A$317,$A3803,Summary!$L$281:$L$317))-AM3803,0)</f>
        <v>16733.137817864175</v>
      </c>
      <c r="AO3803" s="688">
        <f>IFERROR($H3803/SUMIF($A:$A,$A3803,$H:$H)*SUMIF(Summary!$A$230:$A$266,$A3803,Summary!$Q$230:$Q$266),0)</f>
        <v>4429.0869448387057</v>
      </c>
      <c r="AP3803" s="688">
        <f>IFERROR($H3803/SUMIF($A:$A,$A3803,$H:$H)*(SUMIF(Summary!$A$230:$A$266,$A3803,Summary!$L$230:$L$266)+SUMIF(Summary!$A$281:$A$317,$A3803,Summary!$L$281:$L$317))-AO3803,0)</f>
        <v>16726.723385915477</v>
      </c>
      <c r="AQ3803" s="306"/>
      <c r="AR3803" s="688">
        <f t="shared" ca="1" si="887"/>
        <v>82859.822066886336</v>
      </c>
      <c r="AS3803" s="688">
        <f t="shared" ca="1" si="888"/>
        <v>82819.504967992005</v>
      </c>
    </row>
    <row r="3804" spans="1:45" x14ac:dyDescent="0.2">
      <c r="A3804" s="423">
        <v>42485</v>
      </c>
      <c r="B3804" s="424">
        <v>1</v>
      </c>
      <c r="C3804" s="425" t="s">
        <v>319</v>
      </c>
      <c r="D3804" s="422">
        <f t="shared" si="889"/>
        <v>0</v>
      </c>
      <c r="E3804" s="422">
        <f t="shared" si="890"/>
        <v>0</v>
      </c>
      <c r="F3804" s="422">
        <f t="shared" si="891"/>
        <v>0</v>
      </c>
      <c r="G3804" s="422">
        <f t="shared" si="892"/>
        <v>0</v>
      </c>
      <c r="H3804" s="22">
        <f t="shared" si="893"/>
        <v>0</v>
      </c>
      <c r="I3804" s="116">
        <v>0</v>
      </c>
      <c r="J3804" s="116">
        <v>0</v>
      </c>
      <c r="K3804" s="116">
        <v>0</v>
      </c>
      <c r="L3804" s="116">
        <v>0</v>
      </c>
      <c r="M3804" s="22">
        <f t="shared" si="894"/>
        <v>0</v>
      </c>
      <c r="N3804" s="116">
        <v>0</v>
      </c>
      <c r="O3804" s="116">
        <v>0</v>
      </c>
      <c r="P3804" s="116">
        <v>0</v>
      </c>
      <c r="Q3804" s="116">
        <v>0</v>
      </c>
      <c r="R3804" s="22">
        <f t="shared" si="895"/>
        <v>0</v>
      </c>
      <c r="S3804" s="116">
        <v>0</v>
      </c>
      <c r="T3804" s="116">
        <v>0</v>
      </c>
      <c r="U3804" s="116">
        <v>0</v>
      </c>
      <c r="V3804" s="116">
        <v>0</v>
      </c>
      <c r="W3804" s="22">
        <f t="shared" si="896"/>
        <v>0</v>
      </c>
      <c r="X3804" s="22">
        <f t="shared" si="897"/>
        <v>0</v>
      </c>
      <c r="Y3804" s="22">
        <f ca="1">OFFSET('Cost Study'!$B$7,'Operations Support'!$C3804,'Operations Support'!$B3804)*$H3804</f>
        <v>0</v>
      </c>
      <c r="Z3804" s="23">
        <f ca="1">Y3804*'Cost Study'!$B$31</f>
        <v>0</v>
      </c>
      <c r="AA3804" s="23">
        <f ca="1">IF(A3804=10298,1.51,1)*IF($B3804&lt;3,$D3804*'Cost Study'!$B$32*OFFSET('Cost Study'!$B$7,'Operations Support'!$C3804,'Operations Support'!$B3804),0)</f>
        <v>0</v>
      </c>
      <c r="AB3804" s="24">
        <f ca="1">AA3804*'Cost Study'!$B$31</f>
        <v>0</v>
      </c>
      <c r="AC3804" s="23">
        <f ca="1">Y3804*'Cost Study'!$B$31</f>
        <v>0</v>
      </c>
      <c r="AD3804" s="24">
        <f ca="1">AA3804*'Cost Study'!$B$31</f>
        <v>0</v>
      </c>
      <c r="AE3804" s="377">
        <f t="shared" ca="1" si="898"/>
        <v>0</v>
      </c>
      <c r="AF3804" s="377">
        <f t="shared" ca="1" si="899"/>
        <v>0</v>
      </c>
      <c r="AH3804" s="688">
        <f>IFERROR($H3804/SUMIF($A:$A,$A3804,$H:$H)*SUMIF(Summary!$A$110:$A$186,$A3804,Summary!$P$110:$P$186),0)</f>
        <v>0</v>
      </c>
      <c r="AI3804" s="689">
        <f t="shared" ca="1" si="885"/>
        <v>0</v>
      </c>
      <c r="AJ3804" s="688">
        <f>IFERROR(H3804/SUMIF(A:A,A3804,H:H)*SUMIF(Summary!$A$110:$A$186,'Operations Support'!A3804,Summary!$Q$110:$Q$186),0)</f>
        <v>0</v>
      </c>
      <c r="AK3804" s="688">
        <f t="shared" ca="1" si="886"/>
        <v>0</v>
      </c>
      <c r="AM3804" s="688">
        <f>IFERROR($H3804/SUMIF($A:$A,$A3804,$H:$H)*SUMIF(Summary!$A$230:$A$266,$A3804,Summary!$P$230:$P$266),0)</f>
        <v>0</v>
      </c>
      <c r="AN3804" s="688">
        <f>IFERROR($H3804/SUMIF($A:$A,$A3804,$H:$H)*(SUMIF(Summary!$A$230:$A$266,$A3804,Summary!$L$230:$L$266)+SUMIF(Summary!$A$281:$A$317,$A3804,Summary!$L$281:$L$317))-AM3804,0)</f>
        <v>0</v>
      </c>
      <c r="AO3804" s="688">
        <f>IFERROR($H3804/SUMIF($A:$A,$A3804,$H:$H)*SUMIF(Summary!$A$230:$A$266,$A3804,Summary!$Q$230:$Q$266),0)</f>
        <v>0</v>
      </c>
      <c r="AP3804" s="688">
        <f>IFERROR($H3804/SUMIF($A:$A,$A3804,$H:$H)*(SUMIF(Summary!$A$230:$A$266,$A3804,Summary!$L$230:$L$266)+SUMIF(Summary!$A$281:$A$317,$A3804,Summary!$L$281:$L$317))-AO3804,0)</f>
        <v>0</v>
      </c>
      <c r="AQ3804" s="306"/>
      <c r="AR3804" s="688">
        <f t="shared" ca="1" si="887"/>
        <v>0</v>
      </c>
      <c r="AS3804" s="688">
        <f t="shared" ca="1" si="888"/>
        <v>0</v>
      </c>
    </row>
    <row r="3805" spans="1:45" x14ac:dyDescent="0.2">
      <c r="A3805" s="423">
        <v>42485</v>
      </c>
      <c r="B3805" s="424">
        <v>1</v>
      </c>
      <c r="C3805" s="425" t="s">
        <v>320</v>
      </c>
      <c r="D3805" s="422">
        <f t="shared" si="889"/>
        <v>0</v>
      </c>
      <c r="E3805" s="422">
        <f t="shared" si="890"/>
        <v>0</v>
      </c>
      <c r="F3805" s="422">
        <f t="shared" si="891"/>
        <v>0</v>
      </c>
      <c r="G3805" s="422">
        <f t="shared" si="892"/>
        <v>0</v>
      </c>
      <c r="H3805" s="22">
        <f t="shared" si="893"/>
        <v>0</v>
      </c>
      <c r="I3805" s="116">
        <v>0</v>
      </c>
      <c r="J3805" s="116">
        <v>0</v>
      </c>
      <c r="K3805" s="116">
        <v>0</v>
      </c>
      <c r="L3805" s="116">
        <v>0</v>
      </c>
      <c r="M3805" s="22">
        <f t="shared" si="894"/>
        <v>0</v>
      </c>
      <c r="N3805" s="116">
        <v>0</v>
      </c>
      <c r="O3805" s="116">
        <v>0</v>
      </c>
      <c r="P3805" s="116">
        <v>0</v>
      </c>
      <c r="Q3805" s="116">
        <v>0</v>
      </c>
      <c r="R3805" s="22">
        <f t="shared" si="895"/>
        <v>0</v>
      </c>
      <c r="S3805" s="116">
        <v>0</v>
      </c>
      <c r="T3805" s="116">
        <v>0</v>
      </c>
      <c r="U3805" s="116">
        <v>0</v>
      </c>
      <c r="V3805" s="116">
        <v>0</v>
      </c>
      <c r="W3805" s="22">
        <f t="shared" si="896"/>
        <v>0</v>
      </c>
      <c r="X3805" s="22">
        <f t="shared" si="897"/>
        <v>0</v>
      </c>
      <c r="Y3805" s="22">
        <f ca="1">OFFSET('Cost Study'!$B$7,'Operations Support'!$C3805,'Operations Support'!$B3805)*$H3805</f>
        <v>0</v>
      </c>
      <c r="Z3805" s="23">
        <f ca="1">Y3805*'Cost Study'!$B$31</f>
        <v>0</v>
      </c>
      <c r="AA3805" s="23">
        <f ca="1">IF(A3805=10298,1.51,1)*IF($B3805&lt;3,$D3805*'Cost Study'!$B$32*OFFSET('Cost Study'!$B$7,'Operations Support'!$C3805,'Operations Support'!$B3805),0)</f>
        <v>0</v>
      </c>
      <c r="AB3805" s="24">
        <f ca="1">AA3805*'Cost Study'!$B$31</f>
        <v>0</v>
      </c>
      <c r="AC3805" s="23">
        <f ca="1">Y3805*'Cost Study'!$B$31</f>
        <v>0</v>
      </c>
      <c r="AD3805" s="24">
        <f ca="1">AA3805*'Cost Study'!$B$31</f>
        <v>0</v>
      </c>
      <c r="AE3805" s="377">
        <f t="shared" ca="1" si="898"/>
        <v>0</v>
      </c>
      <c r="AF3805" s="377">
        <f t="shared" ca="1" si="899"/>
        <v>0</v>
      </c>
      <c r="AH3805" s="688">
        <f>IFERROR($H3805/SUMIF($A:$A,$A3805,$H:$H)*SUMIF(Summary!$A$110:$A$186,$A3805,Summary!$P$110:$P$186),0)</f>
        <v>0</v>
      </c>
      <c r="AI3805" s="689">
        <f t="shared" ca="1" si="885"/>
        <v>0</v>
      </c>
      <c r="AJ3805" s="688">
        <f>IFERROR(H3805/SUMIF(A:A,A3805,H:H)*SUMIF(Summary!$A$110:$A$186,'Operations Support'!A3805,Summary!$Q$110:$Q$186),0)</f>
        <v>0</v>
      </c>
      <c r="AK3805" s="688">
        <f t="shared" ca="1" si="886"/>
        <v>0</v>
      </c>
      <c r="AM3805" s="688">
        <f>IFERROR($H3805/SUMIF($A:$A,$A3805,$H:$H)*SUMIF(Summary!$A$230:$A$266,$A3805,Summary!$P$230:$P$266),0)</f>
        <v>0</v>
      </c>
      <c r="AN3805" s="688">
        <f>IFERROR($H3805/SUMIF($A:$A,$A3805,$H:$H)*(SUMIF(Summary!$A$230:$A$266,$A3805,Summary!$L$230:$L$266)+SUMIF(Summary!$A$281:$A$317,$A3805,Summary!$L$281:$L$317))-AM3805,0)</f>
        <v>0</v>
      </c>
      <c r="AO3805" s="688">
        <f>IFERROR($H3805/SUMIF($A:$A,$A3805,$H:$H)*SUMIF(Summary!$A$230:$A$266,$A3805,Summary!$Q$230:$Q$266),0)</f>
        <v>0</v>
      </c>
      <c r="AP3805" s="688">
        <f>IFERROR($H3805/SUMIF($A:$A,$A3805,$H:$H)*(SUMIF(Summary!$A$230:$A$266,$A3805,Summary!$L$230:$L$266)+SUMIF(Summary!$A$281:$A$317,$A3805,Summary!$L$281:$L$317))-AO3805,0)</f>
        <v>0</v>
      </c>
      <c r="AQ3805" s="306"/>
      <c r="AR3805" s="688">
        <f t="shared" ca="1" si="887"/>
        <v>0</v>
      </c>
      <c r="AS3805" s="688">
        <f t="shared" ca="1" si="888"/>
        <v>0</v>
      </c>
    </row>
    <row r="3806" spans="1:45" x14ac:dyDescent="0.2">
      <c r="A3806" s="423">
        <v>42485</v>
      </c>
      <c r="B3806" s="424">
        <v>2</v>
      </c>
      <c r="C3806" s="425" t="s">
        <v>300</v>
      </c>
      <c r="D3806" s="422">
        <f t="shared" si="889"/>
        <v>10985</v>
      </c>
      <c r="E3806" s="422">
        <f t="shared" si="890"/>
        <v>0</v>
      </c>
      <c r="F3806" s="422">
        <f t="shared" si="891"/>
        <v>12192</v>
      </c>
      <c r="G3806" s="422">
        <f t="shared" si="892"/>
        <v>0</v>
      </c>
      <c r="H3806" s="22">
        <f t="shared" si="893"/>
        <v>23177</v>
      </c>
      <c r="I3806" s="116">
        <v>4660</v>
      </c>
      <c r="J3806" s="116">
        <v>0</v>
      </c>
      <c r="K3806" s="116">
        <v>5320</v>
      </c>
      <c r="L3806" s="116">
        <v>0</v>
      </c>
      <c r="M3806" s="22">
        <f t="shared" si="894"/>
        <v>9980</v>
      </c>
      <c r="N3806" s="116">
        <v>4040</v>
      </c>
      <c r="O3806" s="116">
        <v>0</v>
      </c>
      <c r="P3806" s="116">
        <v>5537</v>
      </c>
      <c r="Q3806" s="116">
        <v>0</v>
      </c>
      <c r="R3806" s="22">
        <f t="shared" si="895"/>
        <v>9577</v>
      </c>
      <c r="S3806" s="116">
        <v>2285</v>
      </c>
      <c r="T3806" s="116">
        <v>0</v>
      </c>
      <c r="U3806" s="116">
        <v>1335</v>
      </c>
      <c r="V3806" s="116">
        <v>0</v>
      </c>
      <c r="W3806" s="22">
        <f t="shared" si="896"/>
        <v>3620</v>
      </c>
      <c r="X3806" s="22">
        <f t="shared" si="897"/>
        <v>772.56666666666672</v>
      </c>
      <c r="Y3806" s="22">
        <f ca="1">OFFSET('Cost Study'!$B$7,'Operations Support'!$C3806,'Operations Support'!$B3806)*$H3806</f>
        <v>40559.75</v>
      </c>
      <c r="Z3806" s="23">
        <f ca="1">Y3806*'Cost Study'!$B$31</f>
        <v>2265340.3146393541</v>
      </c>
      <c r="AA3806" s="23">
        <f ca="1">IF(A3806=10298,1.51,1)*IF($B3806&lt;3,$D3806*'Cost Study'!$B$32*OFFSET('Cost Study'!$B$7,'Operations Support'!$C3806,'Operations Support'!$B3806),0)</f>
        <v>1922.375</v>
      </c>
      <c r="AB3806" s="24">
        <f ca="1">AA3806*'Cost Study'!$B$31</f>
        <v>107368.3537831182</v>
      </c>
      <c r="AC3806" s="23">
        <f ca="1">Y3806*'Cost Study'!$B$31</f>
        <v>2265340.3146393541</v>
      </c>
      <c r="AD3806" s="24">
        <f ca="1">AA3806*'Cost Study'!$B$31</f>
        <v>107368.3537831182</v>
      </c>
      <c r="AE3806" s="377">
        <f t="shared" ca="1" si="898"/>
        <v>2372708.6684224722</v>
      </c>
      <c r="AF3806" s="377">
        <f t="shared" ca="1" si="899"/>
        <v>2372708.6684224722</v>
      </c>
      <c r="AH3806" s="688">
        <f>IFERROR($H3806/SUMIF($A:$A,$A3806,$H:$H)*SUMIF(Summary!$A$110:$A$186,$A3806,Summary!$P$110:$P$186),0)</f>
        <v>645737.04705407238</v>
      </c>
      <c r="AI3806" s="689">
        <f t="shared" ca="1" si="885"/>
        <v>1726971.6213683998</v>
      </c>
      <c r="AJ3806" s="688">
        <f>IFERROR(H3806/SUMIF(A:A,A3806,H:H)*SUMIF(Summary!$A$110:$A$186,'Operations Support'!A3806,Summary!$Q$110:$Q$186),0)</f>
        <v>646673.59307528718</v>
      </c>
      <c r="AK3806" s="688">
        <f t="shared" ca="1" si="886"/>
        <v>1726035.0753471851</v>
      </c>
      <c r="AM3806" s="688">
        <f>IFERROR($H3806/SUMIF($A:$A,$A3806,$H:$H)*SUMIF(Summary!$A$230:$A$266,$A3806,Summary!$P$230:$P$266),0)</f>
        <v>122174.35140792807</v>
      </c>
      <c r="AN3806" s="688">
        <f>IFERROR($H3806/SUMIF($A:$A,$A3806,$H:$H)*(SUMIF(Summary!$A$230:$A$266,$A3806,Summary!$L$230:$L$266)+SUMIF(Summary!$A$281:$A$317,$A3806,Summary!$L$281:$L$317))-AM3806,0)</f>
        <v>462245.45316405012</v>
      </c>
      <c r="AO3806" s="688">
        <f>IFERROR($H3806/SUMIF($A:$A,$A3806,$H:$H)*SUMIF(Summary!$A$230:$A$266,$A3806,Summary!$Q$230:$Q$266),0)</f>
        <v>122351.54722351214</v>
      </c>
      <c r="AP3806" s="688">
        <f>IFERROR($H3806/SUMIF($A:$A,$A3806,$H:$H)*(SUMIF(Summary!$A$230:$A$266,$A3806,Summary!$L$230:$L$266)+SUMIF(Summary!$A$281:$A$317,$A3806,Summary!$L$281:$L$317))-AO3806,0)</f>
        <v>462068.25734846602</v>
      </c>
      <c r="AQ3806" s="306"/>
      <c r="AR3806" s="688">
        <f t="shared" ca="1" si="887"/>
        <v>2189217.0745324502</v>
      </c>
      <c r="AS3806" s="688">
        <f t="shared" ca="1" si="888"/>
        <v>2188103.3326956513</v>
      </c>
    </row>
    <row r="3807" spans="1:45" x14ac:dyDescent="0.2">
      <c r="A3807" s="423">
        <v>42485</v>
      </c>
      <c r="B3807" s="424">
        <v>2</v>
      </c>
      <c r="C3807" s="425" t="s">
        <v>301</v>
      </c>
      <c r="D3807" s="422">
        <f t="shared" si="889"/>
        <v>1865</v>
      </c>
      <c r="E3807" s="422">
        <f t="shared" si="890"/>
        <v>0</v>
      </c>
      <c r="F3807" s="422">
        <f t="shared" si="891"/>
        <v>2347</v>
      </c>
      <c r="G3807" s="422">
        <f t="shared" si="892"/>
        <v>0</v>
      </c>
      <c r="H3807" s="22">
        <f t="shared" si="893"/>
        <v>4212</v>
      </c>
      <c r="I3807" s="116">
        <v>846</v>
      </c>
      <c r="J3807" s="116">
        <v>0</v>
      </c>
      <c r="K3807" s="116">
        <v>922</v>
      </c>
      <c r="L3807" s="116">
        <v>0</v>
      </c>
      <c r="M3807" s="22">
        <f t="shared" si="894"/>
        <v>1768</v>
      </c>
      <c r="N3807" s="116">
        <v>777</v>
      </c>
      <c r="O3807" s="116">
        <v>0</v>
      </c>
      <c r="P3807" s="116">
        <v>1182</v>
      </c>
      <c r="Q3807" s="116">
        <v>0</v>
      </c>
      <c r="R3807" s="22">
        <f t="shared" si="895"/>
        <v>1959</v>
      </c>
      <c r="S3807" s="116">
        <v>242</v>
      </c>
      <c r="T3807" s="116">
        <v>0</v>
      </c>
      <c r="U3807" s="116">
        <v>243</v>
      </c>
      <c r="V3807" s="116">
        <v>0</v>
      </c>
      <c r="W3807" s="22">
        <f t="shared" si="896"/>
        <v>485</v>
      </c>
      <c r="X3807" s="22">
        <f t="shared" si="897"/>
        <v>140.4</v>
      </c>
      <c r="Y3807" s="22">
        <f ca="1">OFFSET('Cost Study'!$B$7,'Operations Support'!$C3807,'Operations Support'!$B3807)*$H3807</f>
        <v>11625.119999999999</v>
      </c>
      <c r="Z3807" s="23">
        <f ca="1">Y3807*'Cost Study'!$B$31</f>
        <v>649285.38757068885</v>
      </c>
      <c r="AA3807" s="23">
        <f ca="1">IF(A3807=10298,1.51,1)*IF($B3807&lt;3,$D3807*'Cost Study'!$B$32*OFFSET('Cost Study'!$B$7,'Operations Support'!$C3807,'Operations Support'!$B3807),0)</f>
        <v>514.74</v>
      </c>
      <c r="AB3807" s="24">
        <f ca="1">AA3807*'Cost Study'!$B$31</f>
        <v>28749.222407866448</v>
      </c>
      <c r="AC3807" s="23">
        <f ca="1">Y3807*'Cost Study'!$B$31</f>
        <v>649285.38757068885</v>
      </c>
      <c r="AD3807" s="24">
        <f ca="1">AA3807*'Cost Study'!$B$31</f>
        <v>28749.222407866448</v>
      </c>
      <c r="AE3807" s="377">
        <f t="shared" ca="1" si="898"/>
        <v>678034.60997855535</v>
      </c>
      <c r="AF3807" s="377">
        <f t="shared" ca="1" si="899"/>
        <v>678034.60997855535</v>
      </c>
      <c r="AH3807" s="688">
        <f>IFERROR($H3807/SUMIF($A:$A,$A3807,$H:$H)*SUMIF(Summary!$A$110:$A$186,$A3807,Summary!$P$110:$P$186),0)</f>
        <v>117351.01359933353</v>
      </c>
      <c r="AI3807" s="689">
        <f t="shared" ca="1" si="885"/>
        <v>560683.59637922188</v>
      </c>
      <c r="AJ3807" s="688">
        <f>IFERROR(H3807/SUMIF(A:A,A3807,H:H)*SUMIF(Summary!$A$110:$A$186,'Operations Support'!A3807,Summary!$Q$110:$Q$186),0)</f>
        <v>117521.21387725374</v>
      </c>
      <c r="AK3807" s="688">
        <f t="shared" ca="1" si="886"/>
        <v>560513.39610130165</v>
      </c>
      <c r="AM3807" s="688">
        <f>IFERROR($H3807/SUMIF($A:$A,$A3807,$H:$H)*SUMIF(Summary!$A$230:$A$266,$A3807,Summary!$P$230:$P$266),0)</f>
        <v>22202.975714294047</v>
      </c>
      <c r="AN3807" s="688">
        <f>IFERROR($H3807/SUMIF($A:$A,$A3807,$H:$H)*(SUMIF(Summary!$A$230:$A$266,$A3807,Summary!$L$230:$L$266)+SUMIF(Summary!$A$281:$A$317,$A3807,Summary!$L$281:$L$317))-AM3807,0)</f>
        <v>84004.73955762088</v>
      </c>
      <c r="AO3807" s="688">
        <f>IFERROR($H3807/SUMIF($A:$A,$A3807,$H:$H)*SUMIF(Summary!$A$230:$A$266,$A3807,Summary!$Q$230:$Q$266),0)</f>
        <v>22235.177844649141</v>
      </c>
      <c r="AP3807" s="688">
        <f>IFERROR($H3807/SUMIF($A:$A,$A3807,$H:$H)*(SUMIF(Summary!$A$230:$A$266,$A3807,Summary!$L$230:$L$266)+SUMIF(Summary!$A$281:$A$317,$A3807,Summary!$L$281:$L$317))-AO3807,0)</f>
        <v>83972.537427265794</v>
      </c>
      <c r="AQ3807" s="306"/>
      <c r="AR3807" s="688">
        <f t="shared" ca="1" si="887"/>
        <v>644688.33593684272</v>
      </c>
      <c r="AS3807" s="688">
        <f t="shared" ca="1" si="888"/>
        <v>644485.93352856743</v>
      </c>
    </row>
    <row r="3808" spans="1:45" x14ac:dyDescent="0.2">
      <c r="A3808" s="423">
        <v>42485</v>
      </c>
      <c r="B3808" s="424">
        <v>2</v>
      </c>
      <c r="C3808" s="425" t="s">
        <v>302</v>
      </c>
      <c r="D3808" s="422">
        <f t="shared" si="889"/>
        <v>0</v>
      </c>
      <c r="E3808" s="422">
        <f t="shared" si="890"/>
        <v>0</v>
      </c>
      <c r="F3808" s="422">
        <f t="shared" si="891"/>
        <v>141</v>
      </c>
      <c r="G3808" s="422">
        <f t="shared" si="892"/>
        <v>0</v>
      </c>
      <c r="H3808" s="22">
        <f t="shared" si="893"/>
        <v>141</v>
      </c>
      <c r="I3808" s="116">
        <v>0</v>
      </c>
      <c r="J3808" s="116">
        <v>0</v>
      </c>
      <c r="K3808" s="116">
        <v>42</v>
      </c>
      <c r="L3808" s="116">
        <v>0</v>
      </c>
      <c r="M3808" s="22">
        <f t="shared" si="894"/>
        <v>42</v>
      </c>
      <c r="N3808" s="116">
        <v>0</v>
      </c>
      <c r="O3808" s="116">
        <v>0</v>
      </c>
      <c r="P3808" s="116">
        <v>99</v>
      </c>
      <c r="Q3808" s="116">
        <v>0</v>
      </c>
      <c r="R3808" s="22">
        <f t="shared" si="895"/>
        <v>99</v>
      </c>
      <c r="S3808" s="116">
        <v>0</v>
      </c>
      <c r="T3808" s="116">
        <v>0</v>
      </c>
      <c r="U3808" s="116">
        <v>0</v>
      </c>
      <c r="V3808" s="116">
        <v>0</v>
      </c>
      <c r="W3808" s="22">
        <f t="shared" si="896"/>
        <v>0</v>
      </c>
      <c r="X3808" s="22">
        <f t="shared" si="897"/>
        <v>4.7</v>
      </c>
      <c r="Y3808" s="22">
        <f ca="1">OFFSET('Cost Study'!$B$7,'Operations Support'!$C3808,'Operations Support'!$B3808)*$H3808</f>
        <v>375.06</v>
      </c>
      <c r="Z3808" s="23">
        <f ca="1">Y3808*'Cost Study'!$B$31</f>
        <v>20947.824836411372</v>
      </c>
      <c r="AA3808" s="23">
        <f ca="1">IF(A3808=10298,1.51,1)*IF($B3808&lt;3,$D3808*'Cost Study'!$B$32*OFFSET('Cost Study'!$B$7,'Operations Support'!$C3808,'Operations Support'!$B3808),0)</f>
        <v>0</v>
      </c>
      <c r="AB3808" s="24">
        <f ca="1">AA3808*'Cost Study'!$B$31</f>
        <v>0</v>
      </c>
      <c r="AC3808" s="23">
        <f ca="1">Y3808*'Cost Study'!$B$31</f>
        <v>20947.824836411372</v>
      </c>
      <c r="AD3808" s="24">
        <f ca="1">AA3808*'Cost Study'!$B$31</f>
        <v>0</v>
      </c>
      <c r="AE3808" s="377">
        <f t="shared" ca="1" si="898"/>
        <v>20947.824836411372</v>
      </c>
      <c r="AF3808" s="377">
        <f t="shared" ca="1" si="899"/>
        <v>20947.824836411372</v>
      </c>
      <c r="AH3808" s="688">
        <f>IFERROR($H3808/SUMIF($A:$A,$A3808,$H:$H)*SUMIF(Summary!$A$110:$A$186,$A3808,Summary!$P$110:$P$186),0)</f>
        <v>3928.4171219150116</v>
      </c>
      <c r="AI3808" s="689">
        <f t="shared" ca="1" si="885"/>
        <v>17019.407714496359</v>
      </c>
      <c r="AJ3808" s="688">
        <f>IFERROR(H3808/SUMIF(A:A,A3808,H:H)*SUMIF(Summary!$A$110:$A$186,'Operations Support'!A3808,Summary!$Q$110:$Q$186),0)</f>
        <v>3934.1147095661863</v>
      </c>
      <c r="AK3808" s="688">
        <f t="shared" ca="1" si="886"/>
        <v>17013.710126845184</v>
      </c>
      <c r="AM3808" s="688">
        <f>IFERROR($H3808/SUMIF($A:$A,$A3808,$H:$H)*SUMIF(Summary!$A$230:$A$266,$A3808,Summary!$P$230:$P$266),0)</f>
        <v>743.2620075297865</v>
      </c>
      <c r="AN3808" s="688">
        <f>IFERROR($H3808/SUMIF($A:$A,$A3808,$H:$H)*(SUMIF(Summary!$A$230:$A$266,$A3808,Summary!$L$230:$L$266)+SUMIF(Summary!$A$281:$A$317,$A3808,Summary!$L$281:$L$317))-AM3808,0)</f>
        <v>2812.1244723704999</v>
      </c>
      <c r="AO3808" s="688">
        <f>IFERROR($H3808/SUMIF($A:$A,$A3808,$H:$H)*SUMIF(Summary!$A$230:$A$266,$A3808,Summary!$Q$230:$Q$266),0)</f>
        <v>744.33999907301268</v>
      </c>
      <c r="AP3808" s="688">
        <f>IFERROR($H3808/SUMIF($A:$A,$A3808,$H:$H)*(SUMIF(Summary!$A$230:$A$266,$A3808,Summary!$L$230:$L$266)+SUMIF(Summary!$A$281:$A$317,$A3808,Summary!$L$281:$L$317))-AO3808,0)</f>
        <v>2811.0464808272736</v>
      </c>
      <c r="AQ3808" s="306"/>
      <c r="AR3808" s="688">
        <f t="shared" ca="1" si="887"/>
        <v>19831.532186866858</v>
      </c>
      <c r="AS3808" s="688">
        <f t="shared" ca="1" si="888"/>
        <v>19824.756607672458</v>
      </c>
    </row>
    <row r="3809" spans="1:45" x14ac:dyDescent="0.2">
      <c r="A3809" s="423">
        <v>42485</v>
      </c>
      <c r="B3809" s="424">
        <v>2</v>
      </c>
      <c r="C3809" s="425" t="s">
        <v>303</v>
      </c>
      <c r="D3809" s="422">
        <f t="shared" si="889"/>
        <v>7989</v>
      </c>
      <c r="E3809" s="422">
        <f t="shared" si="890"/>
        <v>0</v>
      </c>
      <c r="F3809" s="422">
        <f t="shared" si="891"/>
        <v>11069</v>
      </c>
      <c r="G3809" s="422">
        <f t="shared" si="892"/>
        <v>0</v>
      </c>
      <c r="H3809" s="22">
        <f t="shared" si="893"/>
        <v>19058</v>
      </c>
      <c r="I3809" s="116">
        <v>3131</v>
      </c>
      <c r="J3809" s="116">
        <v>0</v>
      </c>
      <c r="K3809" s="116">
        <v>5106</v>
      </c>
      <c r="L3809" s="116">
        <v>0</v>
      </c>
      <c r="M3809" s="22">
        <f t="shared" si="894"/>
        <v>8237</v>
      </c>
      <c r="N3809" s="116">
        <v>3321</v>
      </c>
      <c r="O3809" s="116">
        <v>0</v>
      </c>
      <c r="P3809" s="116">
        <v>4937</v>
      </c>
      <c r="Q3809" s="116">
        <v>0</v>
      </c>
      <c r="R3809" s="22">
        <f t="shared" si="895"/>
        <v>8258</v>
      </c>
      <c r="S3809" s="116">
        <v>1537</v>
      </c>
      <c r="T3809" s="116">
        <v>0</v>
      </c>
      <c r="U3809" s="116">
        <v>1026</v>
      </c>
      <c r="V3809" s="116">
        <v>0</v>
      </c>
      <c r="W3809" s="22">
        <f t="shared" si="896"/>
        <v>2563</v>
      </c>
      <c r="X3809" s="22">
        <f t="shared" si="897"/>
        <v>635.26666666666665</v>
      </c>
      <c r="Y3809" s="22">
        <f ca="1">OFFSET('Cost Study'!$B$7,'Operations Support'!$C3809,'Operations Support'!$B3809)*$H3809</f>
        <v>37734.839999999997</v>
      </c>
      <c r="Z3809" s="23">
        <f ca="1">Y3809*'Cost Study'!$B$31</f>
        <v>2107563.6392844059</v>
      </c>
      <c r="AA3809" s="23">
        <f ca="1">IF(A3809=10298,1.51,1)*IF($B3809&lt;3,$D3809*'Cost Study'!$B$32*OFFSET('Cost Study'!$B$7,'Operations Support'!$C3809,'Operations Support'!$B3809),0)</f>
        <v>1581.8220000000001</v>
      </c>
      <c r="AB3809" s="24">
        <f ca="1">AA3809*'Cost Study'!$B$31</f>
        <v>88347.811492512963</v>
      </c>
      <c r="AC3809" s="23">
        <f ca="1">Y3809*'Cost Study'!$B$31</f>
        <v>2107563.6392844059</v>
      </c>
      <c r="AD3809" s="24">
        <f ca="1">AA3809*'Cost Study'!$B$31</f>
        <v>88347.811492512963</v>
      </c>
      <c r="AE3809" s="377">
        <f t="shared" ca="1" si="898"/>
        <v>2195911.4507769188</v>
      </c>
      <c r="AF3809" s="377">
        <f t="shared" ca="1" si="899"/>
        <v>2195911.4507769188</v>
      </c>
      <c r="AH3809" s="688">
        <f>IFERROR($H3809/SUMIF($A:$A,$A3809,$H:$H)*SUMIF(Summary!$A$110:$A$186,$A3809,Summary!$P$110:$P$186),0)</f>
        <v>530977.11708834255</v>
      </c>
      <c r="AI3809" s="689">
        <f t="shared" ca="1" si="885"/>
        <v>1664934.3336885762</v>
      </c>
      <c r="AJ3809" s="688">
        <f>IFERROR(H3809/SUMIF(A:A,A3809,H:H)*SUMIF(Summary!$A$110:$A$186,'Operations Support'!A3809,Summary!$Q$110:$Q$186),0)</f>
        <v>531747.2208149815</v>
      </c>
      <c r="AK3809" s="688">
        <f t="shared" ca="1" si="886"/>
        <v>1664164.2299619373</v>
      </c>
      <c r="AM3809" s="688">
        <f>IFERROR($H3809/SUMIF($A:$A,$A3809,$H:$H)*SUMIF(Summary!$A$230:$A$266,$A3809,Summary!$P$230:$P$266),0)</f>
        <v>100461.61233689837</v>
      </c>
      <c r="AN3809" s="688">
        <f>IFERROR($H3809/SUMIF($A:$A,$A3809,$H:$H)*(SUMIF(Summary!$A$230:$A$266,$A3809,Summary!$L$230:$L$266)+SUMIF(Summary!$A$281:$A$317,$A3809,Summary!$L$281:$L$317))-AM3809,0)</f>
        <v>380095.51910948218</v>
      </c>
      <c r="AO3809" s="688">
        <f>IFERROR($H3809/SUMIF($A:$A,$A3809,$H:$H)*SUMIF(Summary!$A$230:$A$266,$A3809,Summary!$Q$230:$Q$266),0)</f>
        <v>100607.31703782607</v>
      </c>
      <c r="AP3809" s="688">
        <f>IFERROR($H3809/SUMIF($A:$A,$A3809,$H:$H)*(SUMIF(Summary!$A$230:$A$266,$A3809,Summary!$L$230:$L$266)+SUMIF(Summary!$A$281:$A$317,$A3809,Summary!$L$281:$L$317))-AO3809,0)</f>
        <v>379949.81440855446</v>
      </c>
      <c r="AQ3809" s="306"/>
      <c r="AR3809" s="688">
        <f t="shared" ca="1" si="887"/>
        <v>2045029.8527980584</v>
      </c>
      <c r="AS3809" s="688">
        <f t="shared" ca="1" si="888"/>
        <v>2044114.0443704918</v>
      </c>
    </row>
    <row r="3810" spans="1:45" x14ac:dyDescent="0.2">
      <c r="A3810" s="423">
        <v>42485</v>
      </c>
      <c r="B3810" s="424">
        <v>2</v>
      </c>
      <c r="C3810" s="425" t="s">
        <v>304</v>
      </c>
      <c r="D3810" s="422">
        <f t="shared" si="889"/>
        <v>0</v>
      </c>
      <c r="E3810" s="422">
        <f t="shared" si="890"/>
        <v>0</v>
      </c>
      <c r="F3810" s="422">
        <f t="shared" si="891"/>
        <v>0</v>
      </c>
      <c r="G3810" s="422">
        <f t="shared" si="892"/>
        <v>0</v>
      </c>
      <c r="H3810" s="22">
        <f t="shared" si="893"/>
        <v>0</v>
      </c>
      <c r="I3810" s="116">
        <v>0</v>
      </c>
      <c r="J3810" s="116">
        <v>0</v>
      </c>
      <c r="K3810" s="116">
        <v>0</v>
      </c>
      <c r="L3810" s="116">
        <v>0</v>
      </c>
      <c r="M3810" s="22">
        <f t="shared" si="894"/>
        <v>0</v>
      </c>
      <c r="N3810" s="116">
        <v>0</v>
      </c>
      <c r="O3810" s="116">
        <v>0</v>
      </c>
      <c r="P3810" s="116">
        <v>0</v>
      </c>
      <c r="Q3810" s="116">
        <v>0</v>
      </c>
      <c r="R3810" s="22">
        <f t="shared" si="895"/>
        <v>0</v>
      </c>
      <c r="S3810" s="116">
        <v>0</v>
      </c>
      <c r="T3810" s="116">
        <v>0</v>
      </c>
      <c r="U3810" s="116">
        <v>0</v>
      </c>
      <c r="V3810" s="116">
        <v>0</v>
      </c>
      <c r="W3810" s="22">
        <f t="shared" si="896"/>
        <v>0</v>
      </c>
      <c r="X3810" s="22">
        <f t="shared" si="897"/>
        <v>0</v>
      </c>
      <c r="Y3810" s="22">
        <f ca="1">OFFSET('Cost Study'!$B$7,'Operations Support'!$C3810,'Operations Support'!$B3810)*$H3810</f>
        <v>0</v>
      </c>
      <c r="Z3810" s="23">
        <f ca="1">Y3810*'Cost Study'!$B$31</f>
        <v>0</v>
      </c>
      <c r="AA3810" s="23">
        <f ca="1">IF(A3810=10298,1.51,1)*IF($B3810&lt;3,$D3810*'Cost Study'!$B$32*OFFSET('Cost Study'!$B$7,'Operations Support'!$C3810,'Operations Support'!$B3810),0)</f>
        <v>0</v>
      </c>
      <c r="AB3810" s="24">
        <f ca="1">AA3810*'Cost Study'!$B$31</f>
        <v>0</v>
      </c>
      <c r="AC3810" s="23">
        <f ca="1">Y3810*'Cost Study'!$B$31</f>
        <v>0</v>
      </c>
      <c r="AD3810" s="24">
        <f ca="1">AA3810*'Cost Study'!$B$31</f>
        <v>0</v>
      </c>
      <c r="AE3810" s="377">
        <f t="shared" ca="1" si="898"/>
        <v>0</v>
      </c>
      <c r="AF3810" s="377">
        <f t="shared" ca="1" si="899"/>
        <v>0</v>
      </c>
      <c r="AH3810" s="688">
        <f>IFERROR($H3810/SUMIF($A:$A,$A3810,$H:$H)*SUMIF(Summary!$A$110:$A$186,$A3810,Summary!$P$110:$P$186),0)</f>
        <v>0</v>
      </c>
      <c r="AI3810" s="689">
        <f t="shared" ca="1" si="885"/>
        <v>0</v>
      </c>
      <c r="AJ3810" s="688">
        <f>IFERROR(H3810/SUMIF(A:A,A3810,H:H)*SUMIF(Summary!$A$110:$A$186,'Operations Support'!A3810,Summary!$Q$110:$Q$186),0)</f>
        <v>0</v>
      </c>
      <c r="AK3810" s="688">
        <f t="shared" ca="1" si="886"/>
        <v>0</v>
      </c>
      <c r="AM3810" s="688">
        <f>IFERROR($H3810/SUMIF($A:$A,$A3810,$H:$H)*SUMIF(Summary!$A$230:$A$266,$A3810,Summary!$P$230:$P$266),0)</f>
        <v>0</v>
      </c>
      <c r="AN3810" s="688">
        <f>IFERROR($H3810/SUMIF($A:$A,$A3810,$H:$H)*(SUMIF(Summary!$A$230:$A$266,$A3810,Summary!$L$230:$L$266)+SUMIF(Summary!$A$281:$A$317,$A3810,Summary!$L$281:$L$317))-AM3810,0)</f>
        <v>0</v>
      </c>
      <c r="AO3810" s="688">
        <f>IFERROR($H3810/SUMIF($A:$A,$A3810,$H:$H)*SUMIF(Summary!$A$230:$A$266,$A3810,Summary!$Q$230:$Q$266),0)</f>
        <v>0</v>
      </c>
      <c r="AP3810" s="688">
        <f>IFERROR($H3810/SUMIF($A:$A,$A3810,$H:$H)*(SUMIF(Summary!$A$230:$A$266,$A3810,Summary!$L$230:$L$266)+SUMIF(Summary!$A$281:$A$317,$A3810,Summary!$L$281:$L$317))-AO3810,0)</f>
        <v>0</v>
      </c>
      <c r="AQ3810" s="306"/>
      <c r="AR3810" s="688">
        <f t="shared" ca="1" si="887"/>
        <v>0</v>
      </c>
      <c r="AS3810" s="688">
        <f t="shared" ca="1" si="888"/>
        <v>0</v>
      </c>
    </row>
    <row r="3811" spans="1:45" x14ac:dyDescent="0.2">
      <c r="A3811" s="423">
        <v>42485</v>
      </c>
      <c r="B3811" s="424">
        <v>2</v>
      </c>
      <c r="C3811" s="425" t="s">
        <v>305</v>
      </c>
      <c r="D3811" s="422">
        <f t="shared" si="889"/>
        <v>984</v>
      </c>
      <c r="E3811" s="422">
        <f t="shared" si="890"/>
        <v>0</v>
      </c>
      <c r="F3811" s="422">
        <f t="shared" si="891"/>
        <v>2067</v>
      </c>
      <c r="G3811" s="422">
        <f t="shared" si="892"/>
        <v>0</v>
      </c>
      <c r="H3811" s="22">
        <f t="shared" si="893"/>
        <v>3051</v>
      </c>
      <c r="I3811" s="116">
        <v>435</v>
      </c>
      <c r="J3811" s="116">
        <v>0</v>
      </c>
      <c r="K3811" s="116">
        <v>957</v>
      </c>
      <c r="L3811" s="116">
        <v>0</v>
      </c>
      <c r="M3811" s="22">
        <f t="shared" si="894"/>
        <v>1392</v>
      </c>
      <c r="N3811" s="116">
        <v>528</v>
      </c>
      <c r="O3811" s="116">
        <v>0</v>
      </c>
      <c r="P3811" s="116">
        <v>879</v>
      </c>
      <c r="Q3811" s="116">
        <v>0</v>
      </c>
      <c r="R3811" s="22">
        <f t="shared" si="895"/>
        <v>1407</v>
      </c>
      <c r="S3811" s="116">
        <v>21</v>
      </c>
      <c r="T3811" s="116">
        <v>0</v>
      </c>
      <c r="U3811" s="116">
        <v>231</v>
      </c>
      <c r="V3811" s="116">
        <v>0</v>
      </c>
      <c r="W3811" s="22">
        <f t="shared" si="896"/>
        <v>252</v>
      </c>
      <c r="X3811" s="22">
        <f t="shared" si="897"/>
        <v>101.7</v>
      </c>
      <c r="Y3811" s="22">
        <f ca="1">OFFSET('Cost Study'!$B$7,'Operations Support'!$C3811,'Operations Support'!$B3811)*$H3811</f>
        <v>9122.49</v>
      </c>
      <c r="Z3811" s="23">
        <f ca="1">Y3811*'Cost Study'!$B$31</f>
        <v>509508.6721908878</v>
      </c>
      <c r="AA3811" s="23">
        <f ca="1">IF(A3811=10298,1.51,1)*IF($B3811&lt;3,$D3811*'Cost Study'!$B$32*OFFSET('Cost Study'!$B$7,'Operations Support'!$C3811,'Operations Support'!$B3811),0)</f>
        <v>294.21600000000007</v>
      </c>
      <c r="AB3811" s="24">
        <f ca="1">AA3811*'Cost Study'!$B$31</f>
        <v>16432.53141382608</v>
      </c>
      <c r="AC3811" s="23">
        <f ca="1">Y3811*'Cost Study'!$B$31</f>
        <v>509508.6721908878</v>
      </c>
      <c r="AD3811" s="24">
        <f ca="1">AA3811*'Cost Study'!$B$31</f>
        <v>16432.53141382608</v>
      </c>
      <c r="AE3811" s="377">
        <f t="shared" ca="1" si="898"/>
        <v>525941.2036047139</v>
      </c>
      <c r="AF3811" s="377">
        <f t="shared" ca="1" si="899"/>
        <v>525941.2036047139</v>
      </c>
      <c r="AH3811" s="688">
        <f>IFERROR($H3811/SUMIF($A:$A,$A3811,$H:$H)*SUMIF(Summary!$A$110:$A$186,$A3811,Summary!$P$110:$P$186),0)</f>
        <v>85004.259850799295</v>
      </c>
      <c r="AI3811" s="689">
        <f t="shared" ca="1" si="885"/>
        <v>440936.94375391462</v>
      </c>
      <c r="AJ3811" s="688">
        <f>IFERROR(H3811/SUMIF(A:A,A3811,H:H)*SUMIF(Summary!$A$110:$A$186,'Operations Support'!A3811,Summary!$Q$110:$Q$186),0)</f>
        <v>85127.545949549181</v>
      </c>
      <c r="AK3811" s="688">
        <f t="shared" ca="1" si="886"/>
        <v>440813.65765516472</v>
      </c>
      <c r="AM3811" s="688">
        <f>IFERROR($H3811/SUMIF($A:$A,$A3811,$H:$H)*SUMIF(Summary!$A$230:$A$266,$A3811,Summary!$P$230:$P$266),0)</f>
        <v>16082.924716123251</v>
      </c>
      <c r="AN3811" s="688">
        <f>IFERROR($H3811/SUMIF($A:$A,$A3811,$H:$H)*(SUMIF(Summary!$A$230:$A$266,$A3811,Summary!$L$230:$L$266)+SUMIF(Summary!$A$281:$A$317,$A3811,Summary!$L$281:$L$317))-AM3811,0)</f>
        <v>60849.586987251023</v>
      </c>
      <c r="AO3811" s="688">
        <f>IFERROR($H3811/SUMIF($A:$A,$A3811,$H:$H)*SUMIF(Summary!$A$230:$A$266,$A3811,Summary!$Q$230:$Q$266),0)</f>
        <v>16106.250618239443</v>
      </c>
      <c r="AP3811" s="688">
        <f>IFERROR($H3811/SUMIF($A:$A,$A3811,$H:$H)*(SUMIF(Summary!$A$230:$A$266,$A3811,Summary!$L$230:$L$266)+SUMIF(Summary!$A$281:$A$317,$A3811,Summary!$L$281:$L$317))-AO3811,0)</f>
        <v>60826.261085134829</v>
      </c>
      <c r="AQ3811" s="306"/>
      <c r="AR3811" s="688">
        <f t="shared" ca="1" si="887"/>
        <v>501786.53074116562</v>
      </c>
      <c r="AS3811" s="688">
        <f t="shared" ca="1" si="888"/>
        <v>501639.91874029953</v>
      </c>
    </row>
    <row r="3812" spans="1:45" x14ac:dyDescent="0.2">
      <c r="A3812" s="423">
        <v>42485</v>
      </c>
      <c r="B3812" s="424">
        <v>2</v>
      </c>
      <c r="C3812" s="425" t="s">
        <v>306</v>
      </c>
      <c r="D3812" s="422">
        <f t="shared" si="889"/>
        <v>0</v>
      </c>
      <c r="E3812" s="422">
        <f t="shared" si="890"/>
        <v>0</v>
      </c>
      <c r="F3812" s="422">
        <f t="shared" si="891"/>
        <v>0</v>
      </c>
      <c r="G3812" s="422">
        <f t="shared" si="892"/>
        <v>0</v>
      </c>
      <c r="H3812" s="22">
        <f t="shared" si="893"/>
        <v>0</v>
      </c>
      <c r="I3812" s="116">
        <v>0</v>
      </c>
      <c r="J3812" s="116">
        <v>0</v>
      </c>
      <c r="K3812" s="116">
        <v>0</v>
      </c>
      <c r="L3812" s="116">
        <v>0</v>
      </c>
      <c r="M3812" s="22">
        <f t="shared" si="894"/>
        <v>0</v>
      </c>
      <c r="N3812" s="116">
        <v>0</v>
      </c>
      <c r="O3812" s="116">
        <v>0</v>
      </c>
      <c r="P3812" s="116">
        <v>0</v>
      </c>
      <c r="Q3812" s="116">
        <v>0</v>
      </c>
      <c r="R3812" s="22">
        <f t="shared" si="895"/>
        <v>0</v>
      </c>
      <c r="S3812" s="116">
        <v>0</v>
      </c>
      <c r="T3812" s="116">
        <v>0</v>
      </c>
      <c r="U3812" s="116">
        <v>0</v>
      </c>
      <c r="V3812" s="116">
        <v>0</v>
      </c>
      <c r="W3812" s="22">
        <f t="shared" si="896"/>
        <v>0</v>
      </c>
      <c r="X3812" s="22">
        <f t="shared" si="897"/>
        <v>0</v>
      </c>
      <c r="Y3812" s="22">
        <f ca="1">OFFSET('Cost Study'!$B$7,'Operations Support'!$C3812,'Operations Support'!$B3812)*$H3812</f>
        <v>0</v>
      </c>
      <c r="Z3812" s="23">
        <f ca="1">Y3812*'Cost Study'!$B$31</f>
        <v>0</v>
      </c>
      <c r="AA3812" s="23">
        <f ca="1">IF(A3812=10298,1.51,1)*IF($B3812&lt;3,$D3812*'Cost Study'!$B$32*OFFSET('Cost Study'!$B$7,'Operations Support'!$C3812,'Operations Support'!$B3812),0)</f>
        <v>0</v>
      </c>
      <c r="AB3812" s="24">
        <f ca="1">AA3812*'Cost Study'!$B$31</f>
        <v>0</v>
      </c>
      <c r="AC3812" s="23">
        <f ca="1">Y3812*'Cost Study'!$B$31</f>
        <v>0</v>
      </c>
      <c r="AD3812" s="24">
        <f ca="1">AA3812*'Cost Study'!$B$31</f>
        <v>0</v>
      </c>
      <c r="AE3812" s="377">
        <f t="shared" ca="1" si="898"/>
        <v>0</v>
      </c>
      <c r="AF3812" s="377">
        <f t="shared" ca="1" si="899"/>
        <v>0</v>
      </c>
      <c r="AH3812" s="688">
        <f>IFERROR($H3812/SUMIF($A:$A,$A3812,$H:$H)*SUMIF(Summary!$A$110:$A$186,$A3812,Summary!$P$110:$P$186),0)</f>
        <v>0</v>
      </c>
      <c r="AI3812" s="689">
        <f t="shared" ca="1" si="885"/>
        <v>0</v>
      </c>
      <c r="AJ3812" s="688">
        <f>IFERROR(H3812/SUMIF(A:A,A3812,H:H)*SUMIF(Summary!$A$110:$A$186,'Operations Support'!A3812,Summary!$Q$110:$Q$186),0)</f>
        <v>0</v>
      </c>
      <c r="AK3812" s="688">
        <f t="shared" ca="1" si="886"/>
        <v>0</v>
      </c>
      <c r="AM3812" s="688">
        <f>IFERROR($H3812/SUMIF($A:$A,$A3812,$H:$H)*SUMIF(Summary!$A$230:$A$266,$A3812,Summary!$P$230:$P$266),0)</f>
        <v>0</v>
      </c>
      <c r="AN3812" s="688">
        <f>IFERROR($H3812/SUMIF($A:$A,$A3812,$H:$H)*(SUMIF(Summary!$A$230:$A$266,$A3812,Summary!$L$230:$L$266)+SUMIF(Summary!$A$281:$A$317,$A3812,Summary!$L$281:$L$317))-AM3812,0)</f>
        <v>0</v>
      </c>
      <c r="AO3812" s="688">
        <f>IFERROR($H3812/SUMIF($A:$A,$A3812,$H:$H)*SUMIF(Summary!$A$230:$A$266,$A3812,Summary!$Q$230:$Q$266),0)</f>
        <v>0</v>
      </c>
      <c r="AP3812" s="688">
        <f>IFERROR($H3812/SUMIF($A:$A,$A3812,$H:$H)*(SUMIF(Summary!$A$230:$A$266,$A3812,Summary!$L$230:$L$266)+SUMIF(Summary!$A$281:$A$317,$A3812,Summary!$L$281:$L$317))-AO3812,0)</f>
        <v>0</v>
      </c>
      <c r="AQ3812" s="306"/>
      <c r="AR3812" s="688">
        <f t="shared" ca="1" si="887"/>
        <v>0</v>
      </c>
      <c r="AS3812" s="688">
        <f t="shared" ca="1" si="888"/>
        <v>0</v>
      </c>
    </row>
    <row r="3813" spans="1:45" x14ac:dyDescent="0.2">
      <c r="A3813" s="423">
        <v>42485</v>
      </c>
      <c r="B3813" s="424">
        <v>2</v>
      </c>
      <c r="C3813" s="425" t="s">
        <v>307</v>
      </c>
      <c r="D3813" s="422">
        <f t="shared" si="889"/>
        <v>0</v>
      </c>
      <c r="E3813" s="422">
        <f t="shared" si="890"/>
        <v>0</v>
      </c>
      <c r="F3813" s="422">
        <f t="shared" si="891"/>
        <v>0</v>
      </c>
      <c r="G3813" s="422">
        <f t="shared" si="892"/>
        <v>0</v>
      </c>
      <c r="H3813" s="22">
        <f t="shared" si="893"/>
        <v>0</v>
      </c>
      <c r="I3813" s="116">
        <v>0</v>
      </c>
      <c r="J3813" s="116">
        <v>0</v>
      </c>
      <c r="K3813" s="116">
        <v>0</v>
      </c>
      <c r="L3813" s="116">
        <v>0</v>
      </c>
      <c r="M3813" s="22">
        <f t="shared" si="894"/>
        <v>0</v>
      </c>
      <c r="N3813" s="116">
        <v>0</v>
      </c>
      <c r="O3813" s="116">
        <v>0</v>
      </c>
      <c r="P3813" s="116">
        <v>0</v>
      </c>
      <c r="Q3813" s="116">
        <v>0</v>
      </c>
      <c r="R3813" s="22">
        <f t="shared" si="895"/>
        <v>0</v>
      </c>
      <c r="S3813" s="116">
        <v>0</v>
      </c>
      <c r="T3813" s="116">
        <v>0</v>
      </c>
      <c r="U3813" s="116">
        <v>0</v>
      </c>
      <c r="V3813" s="116">
        <v>0</v>
      </c>
      <c r="W3813" s="22">
        <f t="shared" si="896"/>
        <v>0</v>
      </c>
      <c r="X3813" s="22">
        <f t="shared" si="897"/>
        <v>0</v>
      </c>
      <c r="Y3813" s="22">
        <f ca="1">OFFSET('Cost Study'!$B$7,'Operations Support'!$C3813,'Operations Support'!$B3813)*$H3813</f>
        <v>0</v>
      </c>
      <c r="Z3813" s="23">
        <f ca="1">Y3813*'Cost Study'!$B$31</f>
        <v>0</v>
      </c>
      <c r="AA3813" s="23">
        <f ca="1">IF(A3813=10298,1.51,1)*IF($B3813&lt;3,$D3813*'Cost Study'!$B$32*OFFSET('Cost Study'!$B$7,'Operations Support'!$C3813,'Operations Support'!$B3813),0)</f>
        <v>0</v>
      </c>
      <c r="AB3813" s="24">
        <f ca="1">AA3813*'Cost Study'!$B$31</f>
        <v>0</v>
      </c>
      <c r="AC3813" s="23">
        <f ca="1">Y3813*'Cost Study'!$B$31</f>
        <v>0</v>
      </c>
      <c r="AD3813" s="24">
        <f ca="1">AA3813*'Cost Study'!$B$31</f>
        <v>0</v>
      </c>
      <c r="AE3813" s="377">
        <f t="shared" ca="1" si="898"/>
        <v>0</v>
      </c>
      <c r="AF3813" s="377">
        <f t="shared" ca="1" si="899"/>
        <v>0</v>
      </c>
      <c r="AH3813" s="688">
        <f>IFERROR($H3813/SUMIF($A:$A,$A3813,$H:$H)*SUMIF(Summary!$A$110:$A$186,$A3813,Summary!$P$110:$P$186),0)</f>
        <v>0</v>
      </c>
      <c r="AI3813" s="689">
        <f t="shared" ca="1" si="885"/>
        <v>0</v>
      </c>
      <c r="AJ3813" s="688">
        <f>IFERROR(H3813/SUMIF(A:A,A3813,H:H)*SUMIF(Summary!$A$110:$A$186,'Operations Support'!A3813,Summary!$Q$110:$Q$186),0)</f>
        <v>0</v>
      </c>
      <c r="AK3813" s="688">
        <f t="shared" ca="1" si="886"/>
        <v>0</v>
      </c>
      <c r="AM3813" s="688">
        <f>IFERROR($H3813/SUMIF($A:$A,$A3813,$H:$H)*SUMIF(Summary!$A$230:$A$266,$A3813,Summary!$P$230:$P$266),0)</f>
        <v>0</v>
      </c>
      <c r="AN3813" s="688">
        <f>IFERROR($H3813/SUMIF($A:$A,$A3813,$H:$H)*(SUMIF(Summary!$A$230:$A$266,$A3813,Summary!$L$230:$L$266)+SUMIF(Summary!$A$281:$A$317,$A3813,Summary!$L$281:$L$317))-AM3813,0)</f>
        <v>0</v>
      </c>
      <c r="AO3813" s="688">
        <f>IFERROR($H3813/SUMIF($A:$A,$A3813,$H:$H)*SUMIF(Summary!$A$230:$A$266,$A3813,Summary!$Q$230:$Q$266),0)</f>
        <v>0</v>
      </c>
      <c r="AP3813" s="688">
        <f>IFERROR($H3813/SUMIF($A:$A,$A3813,$H:$H)*(SUMIF(Summary!$A$230:$A$266,$A3813,Summary!$L$230:$L$266)+SUMIF(Summary!$A$281:$A$317,$A3813,Summary!$L$281:$L$317))-AO3813,0)</f>
        <v>0</v>
      </c>
      <c r="AQ3813" s="306"/>
      <c r="AR3813" s="688">
        <f t="shared" ca="1" si="887"/>
        <v>0</v>
      </c>
      <c r="AS3813" s="688">
        <f t="shared" ca="1" si="888"/>
        <v>0</v>
      </c>
    </row>
    <row r="3814" spans="1:45" x14ac:dyDescent="0.2">
      <c r="A3814" s="423">
        <v>42485</v>
      </c>
      <c r="B3814" s="424">
        <v>2</v>
      </c>
      <c r="C3814" s="425" t="s">
        <v>308</v>
      </c>
      <c r="D3814" s="422">
        <f t="shared" si="889"/>
        <v>0</v>
      </c>
      <c r="E3814" s="422">
        <f t="shared" si="890"/>
        <v>0</v>
      </c>
      <c r="F3814" s="422">
        <f t="shared" si="891"/>
        <v>0</v>
      </c>
      <c r="G3814" s="422">
        <f t="shared" si="892"/>
        <v>0</v>
      </c>
      <c r="H3814" s="22">
        <f t="shared" si="893"/>
        <v>0</v>
      </c>
      <c r="I3814" s="116">
        <v>0</v>
      </c>
      <c r="J3814" s="116">
        <v>0</v>
      </c>
      <c r="K3814" s="116">
        <v>0</v>
      </c>
      <c r="L3814" s="116">
        <v>0</v>
      </c>
      <c r="M3814" s="22">
        <f t="shared" si="894"/>
        <v>0</v>
      </c>
      <c r="N3814" s="116">
        <v>0</v>
      </c>
      <c r="O3814" s="116">
        <v>0</v>
      </c>
      <c r="P3814" s="116">
        <v>0</v>
      </c>
      <c r="Q3814" s="116">
        <v>0</v>
      </c>
      <c r="R3814" s="22">
        <f t="shared" si="895"/>
        <v>0</v>
      </c>
      <c r="S3814" s="116">
        <v>0</v>
      </c>
      <c r="T3814" s="116">
        <v>0</v>
      </c>
      <c r="U3814" s="116">
        <v>0</v>
      </c>
      <c r="V3814" s="116">
        <v>0</v>
      </c>
      <c r="W3814" s="22">
        <f t="shared" si="896"/>
        <v>0</v>
      </c>
      <c r="X3814" s="22">
        <f t="shared" si="897"/>
        <v>0</v>
      </c>
      <c r="Y3814" s="22">
        <f ca="1">OFFSET('Cost Study'!$B$7,'Operations Support'!$C3814,'Operations Support'!$B3814)*$H3814</f>
        <v>0</v>
      </c>
      <c r="Z3814" s="23">
        <f ca="1">Y3814*'Cost Study'!$B$31</f>
        <v>0</v>
      </c>
      <c r="AA3814" s="23">
        <f ca="1">IF(A3814=10298,1.51,1)*IF($B3814&lt;3,$D3814*'Cost Study'!$B$32*OFFSET('Cost Study'!$B$7,'Operations Support'!$C3814,'Operations Support'!$B3814),0)</f>
        <v>0</v>
      </c>
      <c r="AB3814" s="24">
        <f ca="1">AA3814*'Cost Study'!$B$31</f>
        <v>0</v>
      </c>
      <c r="AC3814" s="23">
        <f ca="1">Y3814*'Cost Study'!$B$31</f>
        <v>0</v>
      </c>
      <c r="AD3814" s="24">
        <f ca="1">AA3814*'Cost Study'!$B$31</f>
        <v>0</v>
      </c>
      <c r="AE3814" s="377">
        <f t="shared" ca="1" si="898"/>
        <v>0</v>
      </c>
      <c r="AF3814" s="377">
        <f t="shared" ca="1" si="899"/>
        <v>0</v>
      </c>
      <c r="AH3814" s="688">
        <f>IFERROR($H3814/SUMIF($A:$A,$A3814,$H:$H)*SUMIF(Summary!$A$110:$A$186,$A3814,Summary!$P$110:$P$186),0)</f>
        <v>0</v>
      </c>
      <c r="AI3814" s="689">
        <f t="shared" ca="1" si="885"/>
        <v>0</v>
      </c>
      <c r="AJ3814" s="688">
        <f>IFERROR(H3814/SUMIF(A:A,A3814,H:H)*SUMIF(Summary!$A$110:$A$186,'Operations Support'!A3814,Summary!$Q$110:$Q$186),0)</f>
        <v>0</v>
      </c>
      <c r="AK3814" s="688">
        <f t="shared" ca="1" si="886"/>
        <v>0</v>
      </c>
      <c r="AM3814" s="688">
        <f>IFERROR($H3814/SUMIF($A:$A,$A3814,$H:$H)*SUMIF(Summary!$A$230:$A$266,$A3814,Summary!$P$230:$P$266),0)</f>
        <v>0</v>
      </c>
      <c r="AN3814" s="688">
        <f>IFERROR($H3814/SUMIF($A:$A,$A3814,$H:$H)*(SUMIF(Summary!$A$230:$A$266,$A3814,Summary!$L$230:$L$266)+SUMIF(Summary!$A$281:$A$317,$A3814,Summary!$L$281:$L$317))-AM3814,0)</f>
        <v>0</v>
      </c>
      <c r="AO3814" s="688">
        <f>IFERROR($H3814/SUMIF($A:$A,$A3814,$H:$H)*SUMIF(Summary!$A$230:$A$266,$A3814,Summary!$Q$230:$Q$266),0)</f>
        <v>0</v>
      </c>
      <c r="AP3814" s="688">
        <f>IFERROR($H3814/SUMIF($A:$A,$A3814,$H:$H)*(SUMIF(Summary!$A$230:$A$266,$A3814,Summary!$L$230:$L$266)+SUMIF(Summary!$A$281:$A$317,$A3814,Summary!$L$281:$L$317))-AO3814,0)</f>
        <v>0</v>
      </c>
      <c r="AQ3814" s="306"/>
      <c r="AR3814" s="688">
        <f t="shared" ca="1" si="887"/>
        <v>0</v>
      </c>
      <c r="AS3814" s="688">
        <f t="shared" ca="1" si="888"/>
        <v>0</v>
      </c>
    </row>
    <row r="3815" spans="1:45" x14ac:dyDescent="0.2">
      <c r="A3815" s="423">
        <v>42485</v>
      </c>
      <c r="B3815" s="424">
        <v>2</v>
      </c>
      <c r="C3815" s="425" t="s">
        <v>309</v>
      </c>
      <c r="D3815" s="422">
        <f t="shared" si="889"/>
        <v>0</v>
      </c>
      <c r="E3815" s="422">
        <f t="shared" si="890"/>
        <v>0</v>
      </c>
      <c r="F3815" s="422">
        <f t="shared" si="891"/>
        <v>0</v>
      </c>
      <c r="G3815" s="422">
        <f t="shared" si="892"/>
        <v>0</v>
      </c>
      <c r="H3815" s="22">
        <f t="shared" si="893"/>
        <v>0</v>
      </c>
      <c r="I3815" s="116">
        <v>0</v>
      </c>
      <c r="J3815" s="116">
        <v>0</v>
      </c>
      <c r="K3815" s="116">
        <v>0</v>
      </c>
      <c r="L3815" s="116">
        <v>0</v>
      </c>
      <c r="M3815" s="22">
        <f t="shared" si="894"/>
        <v>0</v>
      </c>
      <c r="N3815" s="116">
        <v>0</v>
      </c>
      <c r="O3815" s="116">
        <v>0</v>
      </c>
      <c r="P3815" s="116">
        <v>0</v>
      </c>
      <c r="Q3815" s="116">
        <v>0</v>
      </c>
      <c r="R3815" s="22">
        <f t="shared" si="895"/>
        <v>0</v>
      </c>
      <c r="S3815" s="116">
        <v>0</v>
      </c>
      <c r="T3815" s="116">
        <v>0</v>
      </c>
      <c r="U3815" s="116">
        <v>0</v>
      </c>
      <c r="V3815" s="116">
        <v>0</v>
      </c>
      <c r="W3815" s="22">
        <f t="shared" si="896"/>
        <v>0</v>
      </c>
      <c r="X3815" s="22">
        <f t="shared" si="897"/>
        <v>0</v>
      </c>
      <c r="Y3815" s="22">
        <f ca="1">OFFSET('Cost Study'!$B$7,'Operations Support'!$C3815,'Operations Support'!$B3815)*$H3815</f>
        <v>0</v>
      </c>
      <c r="Z3815" s="23">
        <f ca="1">Y3815*'Cost Study'!$B$31</f>
        <v>0</v>
      </c>
      <c r="AA3815" s="23">
        <f ca="1">IF(A3815=10298,1.51,1)*IF($B3815&lt;3,$D3815*'Cost Study'!$B$32*OFFSET('Cost Study'!$B$7,'Operations Support'!$C3815,'Operations Support'!$B3815),0)</f>
        <v>0</v>
      </c>
      <c r="AB3815" s="24">
        <f ca="1">AA3815*'Cost Study'!$B$31</f>
        <v>0</v>
      </c>
      <c r="AC3815" s="23">
        <f ca="1">Y3815*'Cost Study'!$B$31</f>
        <v>0</v>
      </c>
      <c r="AD3815" s="24">
        <f ca="1">AA3815*'Cost Study'!$B$31</f>
        <v>0</v>
      </c>
      <c r="AE3815" s="377">
        <f t="shared" ca="1" si="898"/>
        <v>0</v>
      </c>
      <c r="AF3815" s="377">
        <f t="shared" ca="1" si="899"/>
        <v>0</v>
      </c>
      <c r="AH3815" s="688">
        <f>IFERROR($H3815/SUMIF($A:$A,$A3815,$H:$H)*SUMIF(Summary!$A$110:$A$186,$A3815,Summary!$P$110:$P$186),0)</f>
        <v>0</v>
      </c>
      <c r="AI3815" s="689">
        <f t="shared" ca="1" si="885"/>
        <v>0</v>
      </c>
      <c r="AJ3815" s="688">
        <f>IFERROR(H3815/SUMIF(A:A,A3815,H:H)*SUMIF(Summary!$A$110:$A$186,'Operations Support'!A3815,Summary!$Q$110:$Q$186),0)</f>
        <v>0</v>
      </c>
      <c r="AK3815" s="688">
        <f t="shared" ca="1" si="886"/>
        <v>0</v>
      </c>
      <c r="AM3815" s="688">
        <f>IFERROR($H3815/SUMIF($A:$A,$A3815,$H:$H)*SUMIF(Summary!$A$230:$A$266,$A3815,Summary!$P$230:$P$266),0)</f>
        <v>0</v>
      </c>
      <c r="AN3815" s="688">
        <f>IFERROR($H3815/SUMIF($A:$A,$A3815,$H:$H)*(SUMIF(Summary!$A$230:$A$266,$A3815,Summary!$L$230:$L$266)+SUMIF(Summary!$A$281:$A$317,$A3815,Summary!$L$281:$L$317))-AM3815,0)</f>
        <v>0</v>
      </c>
      <c r="AO3815" s="688">
        <f>IFERROR($H3815/SUMIF($A:$A,$A3815,$H:$H)*SUMIF(Summary!$A$230:$A$266,$A3815,Summary!$Q$230:$Q$266),0)</f>
        <v>0</v>
      </c>
      <c r="AP3815" s="688">
        <f>IFERROR($H3815/SUMIF($A:$A,$A3815,$H:$H)*(SUMIF(Summary!$A$230:$A$266,$A3815,Summary!$L$230:$L$266)+SUMIF(Summary!$A$281:$A$317,$A3815,Summary!$L$281:$L$317))-AO3815,0)</f>
        <v>0</v>
      </c>
      <c r="AQ3815" s="306"/>
      <c r="AR3815" s="688">
        <f t="shared" ca="1" si="887"/>
        <v>0</v>
      </c>
      <c r="AS3815" s="688">
        <f t="shared" ca="1" si="888"/>
        <v>0</v>
      </c>
    </row>
    <row r="3816" spans="1:45" x14ac:dyDescent="0.2">
      <c r="A3816" s="423">
        <v>42485</v>
      </c>
      <c r="B3816" s="424">
        <v>2</v>
      </c>
      <c r="C3816" s="425" t="s">
        <v>310</v>
      </c>
      <c r="D3816" s="422">
        <f t="shared" si="889"/>
        <v>0</v>
      </c>
      <c r="E3816" s="422">
        <f t="shared" si="890"/>
        <v>0</v>
      </c>
      <c r="F3816" s="422">
        <f t="shared" si="891"/>
        <v>0</v>
      </c>
      <c r="G3816" s="422">
        <f t="shared" si="892"/>
        <v>0</v>
      </c>
      <c r="H3816" s="22">
        <f t="shared" si="893"/>
        <v>0</v>
      </c>
      <c r="I3816" s="116">
        <v>0</v>
      </c>
      <c r="J3816" s="116">
        <v>0</v>
      </c>
      <c r="K3816" s="116">
        <v>0</v>
      </c>
      <c r="L3816" s="116">
        <v>0</v>
      </c>
      <c r="M3816" s="22">
        <f t="shared" si="894"/>
        <v>0</v>
      </c>
      <c r="N3816" s="116">
        <v>0</v>
      </c>
      <c r="O3816" s="116">
        <v>0</v>
      </c>
      <c r="P3816" s="116">
        <v>0</v>
      </c>
      <c r="Q3816" s="116">
        <v>0</v>
      </c>
      <c r="R3816" s="22">
        <f t="shared" si="895"/>
        <v>0</v>
      </c>
      <c r="S3816" s="116">
        <v>0</v>
      </c>
      <c r="T3816" s="116">
        <v>0</v>
      </c>
      <c r="U3816" s="116">
        <v>0</v>
      </c>
      <c r="V3816" s="116">
        <v>0</v>
      </c>
      <c r="W3816" s="22">
        <f t="shared" si="896"/>
        <v>0</v>
      </c>
      <c r="X3816" s="22">
        <f t="shared" si="897"/>
        <v>0</v>
      </c>
      <c r="Y3816" s="22">
        <f ca="1">OFFSET('Cost Study'!$B$7,'Operations Support'!$C3816,'Operations Support'!$B3816)*$H3816</f>
        <v>0</v>
      </c>
      <c r="Z3816" s="23">
        <f ca="1">Y3816*'Cost Study'!$B$31</f>
        <v>0</v>
      </c>
      <c r="AA3816" s="23">
        <f ca="1">IF(A3816=10298,1.51,1)*IF($B3816&lt;3,$D3816*'Cost Study'!$B$32*OFFSET('Cost Study'!$B$7,'Operations Support'!$C3816,'Operations Support'!$B3816),0)</f>
        <v>0</v>
      </c>
      <c r="AB3816" s="24">
        <f ca="1">AA3816*'Cost Study'!$B$31</f>
        <v>0</v>
      </c>
      <c r="AC3816" s="23">
        <f ca="1">Y3816*'Cost Study'!$B$31</f>
        <v>0</v>
      </c>
      <c r="AD3816" s="24">
        <f ca="1">AA3816*'Cost Study'!$B$31</f>
        <v>0</v>
      </c>
      <c r="AE3816" s="377">
        <f t="shared" ca="1" si="898"/>
        <v>0</v>
      </c>
      <c r="AF3816" s="377">
        <f t="shared" ca="1" si="899"/>
        <v>0</v>
      </c>
      <c r="AH3816" s="688">
        <f>IFERROR($H3816/SUMIF($A:$A,$A3816,$H:$H)*SUMIF(Summary!$A$110:$A$186,$A3816,Summary!$P$110:$P$186),0)</f>
        <v>0</v>
      </c>
      <c r="AI3816" s="689">
        <f t="shared" ca="1" si="885"/>
        <v>0</v>
      </c>
      <c r="AJ3816" s="688">
        <f>IFERROR(H3816/SUMIF(A:A,A3816,H:H)*SUMIF(Summary!$A$110:$A$186,'Operations Support'!A3816,Summary!$Q$110:$Q$186),0)</f>
        <v>0</v>
      </c>
      <c r="AK3816" s="688">
        <f t="shared" ca="1" si="886"/>
        <v>0</v>
      </c>
      <c r="AM3816" s="688">
        <f>IFERROR($H3816/SUMIF($A:$A,$A3816,$H:$H)*SUMIF(Summary!$A$230:$A$266,$A3816,Summary!$P$230:$P$266),0)</f>
        <v>0</v>
      </c>
      <c r="AN3816" s="688">
        <f>IFERROR($H3816/SUMIF($A:$A,$A3816,$H:$H)*(SUMIF(Summary!$A$230:$A$266,$A3816,Summary!$L$230:$L$266)+SUMIF(Summary!$A$281:$A$317,$A3816,Summary!$L$281:$L$317))-AM3816,0)</f>
        <v>0</v>
      </c>
      <c r="AO3816" s="688">
        <f>IFERROR($H3816/SUMIF($A:$A,$A3816,$H:$H)*SUMIF(Summary!$A$230:$A$266,$A3816,Summary!$Q$230:$Q$266),0)</f>
        <v>0</v>
      </c>
      <c r="AP3816" s="688">
        <f>IFERROR($H3816/SUMIF($A:$A,$A3816,$H:$H)*(SUMIF(Summary!$A$230:$A$266,$A3816,Summary!$L$230:$L$266)+SUMIF(Summary!$A$281:$A$317,$A3816,Summary!$L$281:$L$317))-AO3816,0)</f>
        <v>0</v>
      </c>
      <c r="AQ3816" s="306"/>
      <c r="AR3816" s="688">
        <f t="shared" ca="1" si="887"/>
        <v>0</v>
      </c>
      <c r="AS3816" s="688">
        <f t="shared" ca="1" si="888"/>
        <v>0</v>
      </c>
    </row>
    <row r="3817" spans="1:45" x14ac:dyDescent="0.2">
      <c r="A3817" s="423">
        <v>42485</v>
      </c>
      <c r="B3817" s="424">
        <v>2</v>
      </c>
      <c r="C3817" s="425" t="s">
        <v>311</v>
      </c>
      <c r="D3817" s="422">
        <f t="shared" si="889"/>
        <v>0</v>
      </c>
      <c r="E3817" s="422">
        <f t="shared" si="890"/>
        <v>0</v>
      </c>
      <c r="F3817" s="422">
        <f t="shared" si="891"/>
        <v>0</v>
      </c>
      <c r="G3817" s="422">
        <f t="shared" si="892"/>
        <v>0</v>
      </c>
      <c r="H3817" s="22">
        <f t="shared" si="893"/>
        <v>0</v>
      </c>
      <c r="I3817" s="116">
        <v>0</v>
      </c>
      <c r="J3817" s="116">
        <v>0</v>
      </c>
      <c r="K3817" s="116">
        <v>0</v>
      </c>
      <c r="L3817" s="116">
        <v>0</v>
      </c>
      <c r="M3817" s="22">
        <f t="shared" si="894"/>
        <v>0</v>
      </c>
      <c r="N3817" s="116">
        <v>0</v>
      </c>
      <c r="O3817" s="116">
        <v>0</v>
      </c>
      <c r="P3817" s="116">
        <v>0</v>
      </c>
      <c r="Q3817" s="116">
        <v>0</v>
      </c>
      <c r="R3817" s="22">
        <f t="shared" si="895"/>
        <v>0</v>
      </c>
      <c r="S3817" s="116">
        <v>0</v>
      </c>
      <c r="T3817" s="116">
        <v>0</v>
      </c>
      <c r="U3817" s="116">
        <v>0</v>
      </c>
      <c r="V3817" s="116">
        <v>0</v>
      </c>
      <c r="W3817" s="22">
        <f t="shared" si="896"/>
        <v>0</v>
      </c>
      <c r="X3817" s="22">
        <f t="shared" si="897"/>
        <v>0</v>
      </c>
      <c r="Y3817" s="22">
        <f ca="1">OFFSET('Cost Study'!$B$7,'Operations Support'!$C3817,'Operations Support'!$B3817)*$H3817</f>
        <v>0</v>
      </c>
      <c r="Z3817" s="23">
        <f ca="1">Y3817*'Cost Study'!$B$31</f>
        <v>0</v>
      </c>
      <c r="AA3817" s="23">
        <f ca="1">IF(A3817=10298,1.51,1)*IF($B3817&lt;3,$D3817*'Cost Study'!$B$32*OFFSET('Cost Study'!$B$7,'Operations Support'!$C3817,'Operations Support'!$B3817),0)</f>
        <v>0</v>
      </c>
      <c r="AB3817" s="24">
        <f ca="1">AA3817*'Cost Study'!$B$31</f>
        <v>0</v>
      </c>
      <c r="AC3817" s="23">
        <f ca="1">Y3817*'Cost Study'!$B$31</f>
        <v>0</v>
      </c>
      <c r="AD3817" s="24">
        <f ca="1">AA3817*'Cost Study'!$B$31</f>
        <v>0</v>
      </c>
      <c r="AE3817" s="377">
        <f t="shared" ca="1" si="898"/>
        <v>0</v>
      </c>
      <c r="AF3817" s="377">
        <f t="shared" ca="1" si="899"/>
        <v>0</v>
      </c>
      <c r="AH3817" s="688">
        <f>IFERROR($H3817/SUMIF($A:$A,$A3817,$H:$H)*SUMIF(Summary!$A$110:$A$186,$A3817,Summary!$P$110:$P$186),0)</f>
        <v>0</v>
      </c>
      <c r="AI3817" s="689">
        <f t="shared" ca="1" si="885"/>
        <v>0</v>
      </c>
      <c r="AJ3817" s="688">
        <f>IFERROR(H3817/SUMIF(A:A,A3817,H:H)*SUMIF(Summary!$A$110:$A$186,'Operations Support'!A3817,Summary!$Q$110:$Q$186),0)</f>
        <v>0</v>
      </c>
      <c r="AK3817" s="688">
        <f t="shared" ca="1" si="886"/>
        <v>0</v>
      </c>
      <c r="AM3817" s="688">
        <f>IFERROR($H3817/SUMIF($A:$A,$A3817,$H:$H)*SUMIF(Summary!$A$230:$A$266,$A3817,Summary!$P$230:$P$266),0)</f>
        <v>0</v>
      </c>
      <c r="AN3817" s="688">
        <f>IFERROR($H3817/SUMIF($A:$A,$A3817,$H:$H)*(SUMIF(Summary!$A$230:$A$266,$A3817,Summary!$L$230:$L$266)+SUMIF(Summary!$A$281:$A$317,$A3817,Summary!$L$281:$L$317))-AM3817,0)</f>
        <v>0</v>
      </c>
      <c r="AO3817" s="688">
        <f>IFERROR($H3817/SUMIF($A:$A,$A3817,$H:$H)*SUMIF(Summary!$A$230:$A$266,$A3817,Summary!$Q$230:$Q$266),0)</f>
        <v>0</v>
      </c>
      <c r="AP3817" s="688">
        <f>IFERROR($H3817/SUMIF($A:$A,$A3817,$H:$H)*(SUMIF(Summary!$A$230:$A$266,$A3817,Summary!$L$230:$L$266)+SUMIF(Summary!$A$281:$A$317,$A3817,Summary!$L$281:$L$317))-AO3817,0)</f>
        <v>0</v>
      </c>
      <c r="AQ3817" s="306"/>
      <c r="AR3817" s="688">
        <f t="shared" ca="1" si="887"/>
        <v>0</v>
      </c>
      <c r="AS3817" s="688">
        <f t="shared" ca="1" si="888"/>
        <v>0</v>
      </c>
    </row>
    <row r="3818" spans="1:45" x14ac:dyDescent="0.2">
      <c r="A3818" s="423">
        <v>42485</v>
      </c>
      <c r="B3818" s="424">
        <v>2</v>
      </c>
      <c r="C3818" s="425" t="s">
        <v>312</v>
      </c>
      <c r="D3818" s="422">
        <f t="shared" si="889"/>
        <v>0</v>
      </c>
      <c r="E3818" s="422">
        <f t="shared" si="890"/>
        <v>0</v>
      </c>
      <c r="F3818" s="422">
        <f t="shared" si="891"/>
        <v>0</v>
      </c>
      <c r="G3818" s="422">
        <f t="shared" si="892"/>
        <v>0</v>
      </c>
      <c r="H3818" s="22">
        <f t="shared" si="893"/>
        <v>0</v>
      </c>
      <c r="I3818" s="116">
        <v>0</v>
      </c>
      <c r="J3818" s="116">
        <v>0</v>
      </c>
      <c r="K3818" s="116">
        <v>0</v>
      </c>
      <c r="L3818" s="116">
        <v>0</v>
      </c>
      <c r="M3818" s="22">
        <f t="shared" si="894"/>
        <v>0</v>
      </c>
      <c r="N3818" s="116">
        <v>0</v>
      </c>
      <c r="O3818" s="116">
        <v>0</v>
      </c>
      <c r="P3818" s="116">
        <v>0</v>
      </c>
      <c r="Q3818" s="116">
        <v>0</v>
      </c>
      <c r="R3818" s="22">
        <f t="shared" si="895"/>
        <v>0</v>
      </c>
      <c r="S3818" s="116">
        <v>0</v>
      </c>
      <c r="T3818" s="116">
        <v>0</v>
      </c>
      <c r="U3818" s="116">
        <v>0</v>
      </c>
      <c r="V3818" s="116">
        <v>0</v>
      </c>
      <c r="W3818" s="22">
        <f t="shared" si="896"/>
        <v>0</v>
      </c>
      <c r="X3818" s="22">
        <f t="shared" si="897"/>
        <v>0</v>
      </c>
      <c r="Y3818" s="22">
        <f ca="1">OFFSET('Cost Study'!$B$7,'Operations Support'!$C3818,'Operations Support'!$B3818)*$H3818</f>
        <v>0</v>
      </c>
      <c r="Z3818" s="23">
        <f ca="1">Y3818*'Cost Study'!$B$31</f>
        <v>0</v>
      </c>
      <c r="AA3818" s="23">
        <f ca="1">IF(A3818=10298,1.51,1)*IF($B3818&lt;3,$D3818*'Cost Study'!$B$32*OFFSET('Cost Study'!$B$7,'Operations Support'!$C3818,'Operations Support'!$B3818),0)</f>
        <v>0</v>
      </c>
      <c r="AB3818" s="24">
        <f ca="1">AA3818*'Cost Study'!$B$31</f>
        <v>0</v>
      </c>
      <c r="AC3818" s="23">
        <f ca="1">Y3818*'Cost Study'!$B$31</f>
        <v>0</v>
      </c>
      <c r="AD3818" s="24">
        <f ca="1">AA3818*'Cost Study'!$B$31</f>
        <v>0</v>
      </c>
      <c r="AE3818" s="377">
        <f t="shared" ca="1" si="898"/>
        <v>0</v>
      </c>
      <c r="AF3818" s="377">
        <f t="shared" ca="1" si="899"/>
        <v>0</v>
      </c>
      <c r="AH3818" s="688">
        <f>IFERROR($H3818/SUMIF($A:$A,$A3818,$H:$H)*SUMIF(Summary!$A$110:$A$186,$A3818,Summary!$P$110:$P$186),0)</f>
        <v>0</v>
      </c>
      <c r="AI3818" s="689">
        <f t="shared" ca="1" si="885"/>
        <v>0</v>
      </c>
      <c r="AJ3818" s="688">
        <f>IFERROR(H3818/SUMIF(A:A,A3818,H:H)*SUMIF(Summary!$A$110:$A$186,'Operations Support'!A3818,Summary!$Q$110:$Q$186),0)</f>
        <v>0</v>
      </c>
      <c r="AK3818" s="688">
        <f t="shared" ca="1" si="886"/>
        <v>0</v>
      </c>
      <c r="AM3818" s="688">
        <f>IFERROR($H3818/SUMIF($A:$A,$A3818,$H:$H)*SUMIF(Summary!$A$230:$A$266,$A3818,Summary!$P$230:$P$266),0)</f>
        <v>0</v>
      </c>
      <c r="AN3818" s="688">
        <f>IFERROR($H3818/SUMIF($A:$A,$A3818,$H:$H)*(SUMIF(Summary!$A$230:$A$266,$A3818,Summary!$L$230:$L$266)+SUMIF(Summary!$A$281:$A$317,$A3818,Summary!$L$281:$L$317))-AM3818,0)</f>
        <v>0</v>
      </c>
      <c r="AO3818" s="688">
        <f>IFERROR($H3818/SUMIF($A:$A,$A3818,$H:$H)*SUMIF(Summary!$A$230:$A$266,$A3818,Summary!$Q$230:$Q$266),0)</f>
        <v>0</v>
      </c>
      <c r="AP3818" s="688">
        <f>IFERROR($H3818/SUMIF($A:$A,$A3818,$H:$H)*(SUMIF(Summary!$A$230:$A$266,$A3818,Summary!$L$230:$L$266)+SUMIF(Summary!$A$281:$A$317,$A3818,Summary!$L$281:$L$317))-AO3818,0)</f>
        <v>0</v>
      </c>
      <c r="AQ3818" s="306"/>
      <c r="AR3818" s="688">
        <f t="shared" ca="1" si="887"/>
        <v>0</v>
      </c>
      <c r="AS3818" s="688">
        <f t="shared" ca="1" si="888"/>
        <v>0</v>
      </c>
    </row>
    <row r="3819" spans="1:45" x14ac:dyDescent="0.2">
      <c r="A3819" s="423">
        <v>42485</v>
      </c>
      <c r="B3819" s="424">
        <v>2</v>
      </c>
      <c r="C3819" s="425" t="s">
        <v>313</v>
      </c>
      <c r="D3819" s="422">
        <f t="shared" si="889"/>
        <v>168</v>
      </c>
      <c r="E3819" s="422">
        <f t="shared" si="890"/>
        <v>0</v>
      </c>
      <c r="F3819" s="422">
        <f t="shared" si="891"/>
        <v>180</v>
      </c>
      <c r="G3819" s="422">
        <f t="shared" si="892"/>
        <v>0</v>
      </c>
      <c r="H3819" s="22">
        <f t="shared" si="893"/>
        <v>348</v>
      </c>
      <c r="I3819" s="116">
        <v>84</v>
      </c>
      <c r="J3819" s="116">
        <v>0</v>
      </c>
      <c r="K3819" s="116">
        <v>48</v>
      </c>
      <c r="L3819" s="116">
        <v>0</v>
      </c>
      <c r="M3819" s="22">
        <f t="shared" si="894"/>
        <v>132</v>
      </c>
      <c r="N3819" s="116">
        <v>0</v>
      </c>
      <c r="O3819" s="116">
        <v>0</v>
      </c>
      <c r="P3819" s="116">
        <v>132</v>
      </c>
      <c r="Q3819" s="116">
        <v>0</v>
      </c>
      <c r="R3819" s="22">
        <f t="shared" si="895"/>
        <v>132</v>
      </c>
      <c r="S3819" s="116">
        <v>84</v>
      </c>
      <c r="T3819" s="116">
        <v>0</v>
      </c>
      <c r="U3819" s="116">
        <v>0</v>
      </c>
      <c r="V3819" s="116">
        <v>0</v>
      </c>
      <c r="W3819" s="22">
        <f t="shared" si="896"/>
        <v>84</v>
      </c>
      <c r="X3819" s="22">
        <f t="shared" si="897"/>
        <v>11.6</v>
      </c>
      <c r="Y3819" s="22">
        <f ca="1">OFFSET('Cost Study'!$B$7,'Operations Support'!$C3819,'Operations Support'!$B3819)*$H3819</f>
        <v>542.88</v>
      </c>
      <c r="Z3819" s="23">
        <f ca="1">Y3819*'Cost Study'!$B$31</f>
        <v>30320.895715861476</v>
      </c>
      <c r="AA3819" s="23">
        <f ca="1">IF(A3819=10298,1.51,1)*IF($B3819&lt;3,$D3819*'Cost Study'!$B$32*OFFSET('Cost Study'!$B$7,'Operations Support'!$C3819,'Operations Support'!$B3819),0)</f>
        <v>26.208000000000002</v>
      </c>
      <c r="AB3819" s="24">
        <f ca="1">AA3819*'Cost Study'!$B$31</f>
        <v>1463.7673793864162</v>
      </c>
      <c r="AC3819" s="23">
        <f ca="1">Y3819*'Cost Study'!$B$31</f>
        <v>30320.895715861476</v>
      </c>
      <c r="AD3819" s="24">
        <f ca="1">AA3819*'Cost Study'!$B$31</f>
        <v>1463.7673793864162</v>
      </c>
      <c r="AE3819" s="377">
        <f t="shared" ca="1" si="898"/>
        <v>31784.663095247892</v>
      </c>
      <c r="AF3819" s="377">
        <f t="shared" ca="1" si="899"/>
        <v>31784.663095247892</v>
      </c>
      <c r="AH3819" s="688">
        <f>IFERROR($H3819/SUMIF($A:$A,$A3819,$H:$H)*SUMIF(Summary!$A$110:$A$186,$A3819,Summary!$P$110:$P$186),0)</f>
        <v>9695.6677902583269</v>
      </c>
      <c r="AI3819" s="689">
        <f t="shared" ca="1" si="885"/>
        <v>22088.995304989563</v>
      </c>
      <c r="AJ3819" s="688">
        <f>IFERROR(H3819/SUMIF(A:A,A3819,H:H)*SUMIF(Summary!$A$110:$A$186,'Operations Support'!A3819,Summary!$Q$110:$Q$186),0)</f>
        <v>9709.7299214825034</v>
      </c>
      <c r="AK3819" s="688">
        <f t="shared" ca="1" si="886"/>
        <v>22074.933173765388</v>
      </c>
      <c r="AM3819" s="688">
        <f>IFERROR($H3819/SUMIF($A:$A,$A3819,$H:$H)*SUMIF(Summary!$A$230:$A$266,$A3819,Summary!$P$230:$P$266),0)</f>
        <v>1834.4338909245794</v>
      </c>
      <c r="AN3819" s="688">
        <f>IFERROR($H3819/SUMIF($A:$A,$A3819,$H:$H)*(SUMIF(Summary!$A$230:$A$266,$A3819,Summary!$L$230:$L$266)+SUMIF(Summary!$A$281:$A$317,$A3819,Summary!$L$281:$L$317))-AM3819,0)</f>
        <v>6940.5625275527218</v>
      </c>
      <c r="AO3819" s="688">
        <f>IFERROR($H3819/SUMIF($A:$A,$A3819,$H:$H)*SUMIF(Summary!$A$230:$A$266,$A3819,Summary!$Q$230:$Q$266),0)</f>
        <v>1837.0944657972227</v>
      </c>
      <c r="AP3819" s="688">
        <f>IFERROR($H3819/SUMIF($A:$A,$A3819,$H:$H)*(SUMIF(Summary!$A$230:$A$266,$A3819,Summary!$L$230:$L$266)+SUMIF(Summary!$A$281:$A$317,$A3819,Summary!$L$281:$L$317))-AO3819,0)</f>
        <v>6937.9019526800785</v>
      </c>
      <c r="AQ3819" s="306"/>
      <c r="AR3819" s="688">
        <f t="shared" ca="1" si="887"/>
        <v>29029.557832542283</v>
      </c>
      <c r="AS3819" s="688">
        <f t="shared" ca="1" si="888"/>
        <v>29012.835126445469</v>
      </c>
    </row>
    <row r="3820" spans="1:45" x14ac:dyDescent="0.2">
      <c r="A3820" s="423">
        <v>42485</v>
      </c>
      <c r="B3820" s="424">
        <v>2</v>
      </c>
      <c r="C3820" s="425" t="s">
        <v>314</v>
      </c>
      <c r="D3820" s="422">
        <f t="shared" si="889"/>
        <v>0</v>
      </c>
      <c r="E3820" s="422">
        <f t="shared" si="890"/>
        <v>0</v>
      </c>
      <c r="F3820" s="422">
        <f t="shared" si="891"/>
        <v>0</v>
      </c>
      <c r="G3820" s="422">
        <f t="shared" si="892"/>
        <v>0</v>
      </c>
      <c r="H3820" s="22">
        <f t="shared" si="893"/>
        <v>0</v>
      </c>
      <c r="I3820" s="116">
        <v>0</v>
      </c>
      <c r="J3820" s="116">
        <v>0</v>
      </c>
      <c r="K3820" s="116">
        <v>0</v>
      </c>
      <c r="L3820" s="116">
        <v>0</v>
      </c>
      <c r="M3820" s="22">
        <f t="shared" si="894"/>
        <v>0</v>
      </c>
      <c r="N3820" s="116">
        <v>0</v>
      </c>
      <c r="O3820" s="116">
        <v>0</v>
      </c>
      <c r="P3820" s="116">
        <v>0</v>
      </c>
      <c r="Q3820" s="116">
        <v>0</v>
      </c>
      <c r="R3820" s="22">
        <f t="shared" si="895"/>
        <v>0</v>
      </c>
      <c r="S3820" s="116">
        <v>0</v>
      </c>
      <c r="T3820" s="116">
        <v>0</v>
      </c>
      <c r="U3820" s="116">
        <v>0</v>
      </c>
      <c r="V3820" s="116">
        <v>0</v>
      </c>
      <c r="W3820" s="22">
        <f t="shared" si="896"/>
        <v>0</v>
      </c>
      <c r="X3820" s="22">
        <f t="shared" si="897"/>
        <v>0</v>
      </c>
      <c r="Y3820" s="22">
        <f ca="1">OFFSET('Cost Study'!$B$7,'Operations Support'!$C3820,'Operations Support'!$B3820)*$H3820</f>
        <v>0</v>
      </c>
      <c r="Z3820" s="23">
        <f ca="1">Y3820*'Cost Study'!$B$31</f>
        <v>0</v>
      </c>
      <c r="AA3820" s="23">
        <f ca="1">IF(A3820=10298,1.51,1)*IF($B3820&lt;3,$D3820*'Cost Study'!$B$32*OFFSET('Cost Study'!$B$7,'Operations Support'!$C3820,'Operations Support'!$B3820),0)</f>
        <v>0</v>
      </c>
      <c r="AB3820" s="24">
        <f ca="1">AA3820*'Cost Study'!$B$31</f>
        <v>0</v>
      </c>
      <c r="AC3820" s="23">
        <f ca="1">Y3820*'Cost Study'!$B$31</f>
        <v>0</v>
      </c>
      <c r="AD3820" s="24">
        <f ca="1">AA3820*'Cost Study'!$B$31</f>
        <v>0</v>
      </c>
      <c r="AE3820" s="377">
        <f t="shared" ca="1" si="898"/>
        <v>0</v>
      </c>
      <c r="AF3820" s="377">
        <f t="shared" ca="1" si="899"/>
        <v>0</v>
      </c>
      <c r="AH3820" s="688">
        <f>IFERROR($H3820/SUMIF($A:$A,$A3820,$H:$H)*SUMIF(Summary!$A$110:$A$186,$A3820,Summary!$P$110:$P$186),0)</f>
        <v>0</v>
      </c>
      <c r="AI3820" s="689">
        <f t="shared" ca="1" si="885"/>
        <v>0</v>
      </c>
      <c r="AJ3820" s="688">
        <f>IFERROR(H3820/SUMIF(A:A,A3820,H:H)*SUMIF(Summary!$A$110:$A$186,'Operations Support'!A3820,Summary!$Q$110:$Q$186),0)</f>
        <v>0</v>
      </c>
      <c r="AK3820" s="688">
        <f t="shared" ca="1" si="886"/>
        <v>0</v>
      </c>
      <c r="AM3820" s="688">
        <f>IFERROR($H3820/SUMIF($A:$A,$A3820,$H:$H)*SUMIF(Summary!$A$230:$A$266,$A3820,Summary!$P$230:$P$266),0)</f>
        <v>0</v>
      </c>
      <c r="AN3820" s="688">
        <f>IFERROR($H3820/SUMIF($A:$A,$A3820,$H:$H)*(SUMIF(Summary!$A$230:$A$266,$A3820,Summary!$L$230:$L$266)+SUMIF(Summary!$A$281:$A$317,$A3820,Summary!$L$281:$L$317))-AM3820,0)</f>
        <v>0</v>
      </c>
      <c r="AO3820" s="688">
        <f>IFERROR($H3820/SUMIF($A:$A,$A3820,$H:$H)*SUMIF(Summary!$A$230:$A$266,$A3820,Summary!$Q$230:$Q$266),0)</f>
        <v>0</v>
      </c>
      <c r="AP3820" s="688">
        <f>IFERROR($H3820/SUMIF($A:$A,$A3820,$H:$H)*(SUMIF(Summary!$A$230:$A$266,$A3820,Summary!$L$230:$L$266)+SUMIF(Summary!$A$281:$A$317,$A3820,Summary!$L$281:$L$317))-AO3820,0)</f>
        <v>0</v>
      </c>
      <c r="AQ3820" s="306"/>
      <c r="AR3820" s="688">
        <f t="shared" ca="1" si="887"/>
        <v>0</v>
      </c>
      <c r="AS3820" s="688">
        <f t="shared" ca="1" si="888"/>
        <v>0</v>
      </c>
    </row>
    <row r="3821" spans="1:45" x14ac:dyDescent="0.2">
      <c r="A3821" s="423">
        <v>42485</v>
      </c>
      <c r="B3821" s="424">
        <v>2</v>
      </c>
      <c r="C3821" s="425" t="s">
        <v>315</v>
      </c>
      <c r="D3821" s="422">
        <f t="shared" si="889"/>
        <v>8963</v>
      </c>
      <c r="E3821" s="422">
        <f t="shared" si="890"/>
        <v>0</v>
      </c>
      <c r="F3821" s="422">
        <f t="shared" si="891"/>
        <v>17649</v>
      </c>
      <c r="G3821" s="422">
        <f t="shared" si="892"/>
        <v>0</v>
      </c>
      <c r="H3821" s="22">
        <f t="shared" si="893"/>
        <v>26612</v>
      </c>
      <c r="I3821" s="116">
        <v>3735</v>
      </c>
      <c r="J3821" s="116">
        <v>0</v>
      </c>
      <c r="K3821" s="116">
        <v>7597</v>
      </c>
      <c r="L3821" s="116">
        <v>0</v>
      </c>
      <c r="M3821" s="22">
        <f t="shared" si="894"/>
        <v>11332</v>
      </c>
      <c r="N3821" s="116">
        <v>3337</v>
      </c>
      <c r="O3821" s="116">
        <v>0</v>
      </c>
      <c r="P3821" s="116">
        <v>7170</v>
      </c>
      <c r="Q3821" s="116">
        <v>0</v>
      </c>
      <c r="R3821" s="22">
        <f t="shared" si="895"/>
        <v>10507</v>
      </c>
      <c r="S3821" s="116">
        <v>1891</v>
      </c>
      <c r="T3821" s="116">
        <v>0</v>
      </c>
      <c r="U3821" s="116">
        <v>2882</v>
      </c>
      <c r="V3821" s="116">
        <v>0</v>
      </c>
      <c r="W3821" s="22">
        <f t="shared" si="896"/>
        <v>4773</v>
      </c>
      <c r="X3821" s="22">
        <f t="shared" si="897"/>
        <v>887.06666666666672</v>
      </c>
      <c r="Y3821" s="22">
        <f ca="1">OFFSET('Cost Study'!$B$7,'Operations Support'!$C3821,'Operations Support'!$B3821)*$H3821</f>
        <v>47635.48</v>
      </c>
      <c r="Z3821" s="23">
        <f ca="1">Y3821*'Cost Study'!$B$31</f>
        <v>2660533.4907438206</v>
      </c>
      <c r="AA3821" s="23">
        <f ca="1">IF(A3821=10298,1.51,1)*IF($B3821&lt;3,$D3821*'Cost Study'!$B$32*OFFSET('Cost Study'!$B$7,'Operations Support'!$C3821,'Operations Support'!$B3821),0)</f>
        <v>1604.3770000000002</v>
      </c>
      <c r="AB3821" s="24">
        <f ca="1">AA3821*'Cost Study'!$B$31</f>
        <v>89607.551771895625</v>
      </c>
      <c r="AC3821" s="23">
        <f ca="1">Y3821*'Cost Study'!$B$31</f>
        <v>2660533.4907438206</v>
      </c>
      <c r="AD3821" s="24">
        <f ca="1">AA3821*'Cost Study'!$B$31</f>
        <v>89607.551771895625</v>
      </c>
      <c r="AE3821" s="377">
        <f t="shared" ca="1" si="898"/>
        <v>2750141.042515716</v>
      </c>
      <c r="AF3821" s="377">
        <f t="shared" ca="1" si="899"/>
        <v>2750141.042515716</v>
      </c>
      <c r="AH3821" s="688">
        <f>IFERROR($H3821/SUMIF($A:$A,$A3821,$H:$H)*SUMIF(Summary!$A$110:$A$186,$A3821,Summary!$P$110:$P$186),0)</f>
        <v>741439.97481136373</v>
      </c>
      <c r="AI3821" s="689">
        <f t="shared" ca="1" si="885"/>
        <v>2008701.0677043523</v>
      </c>
      <c r="AJ3821" s="688">
        <f>IFERROR(H3821/SUMIF(A:A,A3821,H:H)*SUMIF(Summary!$A$110:$A$186,'Operations Support'!A3821,Summary!$Q$110:$Q$186),0)</f>
        <v>742515.32376578264</v>
      </c>
      <c r="AK3821" s="688">
        <f t="shared" ca="1" si="886"/>
        <v>2007625.7187499334</v>
      </c>
      <c r="AM3821" s="688">
        <f>IFERROR($H3821/SUMIF($A:$A,$A3821,$H:$H)*SUMIF(Summary!$A$230:$A$266,$A3821,Summary!$P$230:$P$266),0)</f>
        <v>140281.47903817499</v>
      </c>
      <c r="AN3821" s="688">
        <f>IFERROR($H3821/SUMIF($A:$A,$A3821,$H:$H)*(SUMIF(Summary!$A$230:$A$266,$A3821,Summary!$L$230:$L$266)+SUMIF(Summary!$A$281:$A$317,$A3821,Summary!$L$281:$L$317))-AM3821,0)</f>
        <v>530753.59190584207</v>
      </c>
      <c r="AO3821" s="688">
        <f>IFERROR($H3821/SUMIF($A:$A,$A3821,$H:$H)*SUMIF(Summary!$A$230:$A$266,$A3821,Summary!$Q$230:$Q$266),0)</f>
        <v>140484.93656263128</v>
      </c>
      <c r="AP3821" s="688">
        <f>IFERROR($H3821/SUMIF($A:$A,$A3821,$H:$H)*(SUMIF(Summary!$A$230:$A$266,$A3821,Summary!$L$230:$L$266)+SUMIF(Summary!$A$281:$A$317,$A3821,Summary!$L$281:$L$317))-AO3821,0)</f>
        <v>530550.13438138575</v>
      </c>
      <c r="AQ3821" s="306"/>
      <c r="AR3821" s="688">
        <f t="shared" ca="1" si="887"/>
        <v>2539454.6596101942</v>
      </c>
      <c r="AS3821" s="688">
        <f t="shared" ca="1" si="888"/>
        <v>2538175.8531313194</v>
      </c>
    </row>
    <row r="3822" spans="1:45" x14ac:dyDescent="0.2">
      <c r="A3822" s="423">
        <v>42485</v>
      </c>
      <c r="B3822" s="424">
        <v>2</v>
      </c>
      <c r="C3822" s="425" t="s">
        <v>316</v>
      </c>
      <c r="D3822" s="422">
        <f t="shared" si="889"/>
        <v>0</v>
      </c>
      <c r="E3822" s="422">
        <f t="shared" si="890"/>
        <v>0</v>
      </c>
      <c r="F3822" s="422">
        <f t="shared" si="891"/>
        <v>0</v>
      </c>
      <c r="G3822" s="422">
        <f t="shared" si="892"/>
        <v>0</v>
      </c>
      <c r="H3822" s="22">
        <f t="shared" si="893"/>
        <v>0</v>
      </c>
      <c r="I3822" s="116">
        <v>0</v>
      </c>
      <c r="J3822" s="116">
        <v>0</v>
      </c>
      <c r="K3822" s="116">
        <v>0</v>
      </c>
      <c r="L3822" s="116">
        <v>0</v>
      </c>
      <c r="M3822" s="22">
        <f t="shared" si="894"/>
        <v>0</v>
      </c>
      <c r="N3822" s="116">
        <v>0</v>
      </c>
      <c r="O3822" s="116">
        <v>0</v>
      </c>
      <c r="P3822" s="116">
        <v>0</v>
      </c>
      <c r="Q3822" s="116">
        <v>0</v>
      </c>
      <c r="R3822" s="22">
        <f t="shared" si="895"/>
        <v>0</v>
      </c>
      <c r="S3822" s="116">
        <v>0</v>
      </c>
      <c r="T3822" s="116">
        <v>0</v>
      </c>
      <c r="U3822" s="116">
        <v>0</v>
      </c>
      <c r="V3822" s="116">
        <v>0</v>
      </c>
      <c r="W3822" s="22">
        <f t="shared" si="896"/>
        <v>0</v>
      </c>
      <c r="X3822" s="22">
        <f t="shared" si="897"/>
        <v>0</v>
      </c>
      <c r="Y3822" s="22">
        <f ca="1">OFFSET('Cost Study'!$B$7,'Operations Support'!$C3822,'Operations Support'!$B3822)*$H3822</f>
        <v>0</v>
      </c>
      <c r="Z3822" s="23">
        <f ca="1">Y3822*'Cost Study'!$B$31</f>
        <v>0</v>
      </c>
      <c r="AA3822" s="23">
        <f ca="1">IF(A3822=10298,1.51,1)*IF($B3822&lt;3,$D3822*'Cost Study'!$B$32*OFFSET('Cost Study'!$B$7,'Operations Support'!$C3822,'Operations Support'!$B3822),0)</f>
        <v>0</v>
      </c>
      <c r="AB3822" s="24">
        <f ca="1">AA3822*'Cost Study'!$B$31</f>
        <v>0</v>
      </c>
      <c r="AC3822" s="23">
        <f ca="1">Y3822*'Cost Study'!$B$31</f>
        <v>0</v>
      </c>
      <c r="AD3822" s="24">
        <f ca="1">AA3822*'Cost Study'!$B$31</f>
        <v>0</v>
      </c>
      <c r="AE3822" s="377">
        <f t="shared" ca="1" si="898"/>
        <v>0</v>
      </c>
      <c r="AF3822" s="377">
        <f t="shared" ca="1" si="899"/>
        <v>0</v>
      </c>
      <c r="AH3822" s="688">
        <f>IFERROR($H3822/SUMIF($A:$A,$A3822,$H:$H)*SUMIF(Summary!$A$110:$A$186,$A3822,Summary!$P$110:$P$186),0)</f>
        <v>0</v>
      </c>
      <c r="AI3822" s="689">
        <f t="shared" ref="AI3822:AI3885" ca="1" si="900">Z3822+AB3822-AH3822</f>
        <v>0</v>
      </c>
      <c r="AJ3822" s="688">
        <f>IFERROR(H3822/SUMIF(A:A,A3822,H:H)*SUMIF(Summary!$A$110:$A$186,'Operations Support'!A3822,Summary!$Q$110:$Q$186),0)</f>
        <v>0</v>
      </c>
      <c r="AK3822" s="688">
        <f t="shared" ref="AK3822:AK3885" ca="1" si="901">AC3822+AD3822-AJ3822</f>
        <v>0</v>
      </c>
      <c r="AM3822" s="688">
        <f>IFERROR($H3822/SUMIF($A:$A,$A3822,$H:$H)*SUMIF(Summary!$A$230:$A$266,$A3822,Summary!$P$230:$P$266),0)</f>
        <v>0</v>
      </c>
      <c r="AN3822" s="688">
        <f>IFERROR($H3822/SUMIF($A:$A,$A3822,$H:$H)*(SUMIF(Summary!$A$230:$A$266,$A3822,Summary!$L$230:$L$266)+SUMIF(Summary!$A$281:$A$317,$A3822,Summary!$L$281:$L$317))-AM3822,0)</f>
        <v>0</v>
      </c>
      <c r="AO3822" s="688">
        <f>IFERROR($H3822/SUMIF($A:$A,$A3822,$H:$H)*SUMIF(Summary!$A$230:$A$266,$A3822,Summary!$Q$230:$Q$266),0)</f>
        <v>0</v>
      </c>
      <c r="AP3822" s="688">
        <f>IFERROR($H3822/SUMIF($A:$A,$A3822,$H:$H)*(SUMIF(Summary!$A$230:$A$266,$A3822,Summary!$L$230:$L$266)+SUMIF(Summary!$A$281:$A$317,$A3822,Summary!$L$281:$L$317))-AO3822,0)</f>
        <v>0</v>
      </c>
      <c r="AQ3822" s="306"/>
      <c r="AR3822" s="688">
        <f t="shared" ref="AR3822:AR3885" ca="1" si="902">AI3822+AN3822</f>
        <v>0</v>
      </c>
      <c r="AS3822" s="688">
        <f t="shared" ref="AS3822:AS3885" ca="1" si="903">AK3822+AP3822</f>
        <v>0</v>
      </c>
    </row>
    <row r="3823" spans="1:45" x14ac:dyDescent="0.2">
      <c r="A3823" s="423">
        <v>42485</v>
      </c>
      <c r="B3823" s="424">
        <v>2</v>
      </c>
      <c r="C3823" s="425" t="s">
        <v>317</v>
      </c>
      <c r="D3823" s="422">
        <f t="shared" si="889"/>
        <v>126</v>
      </c>
      <c r="E3823" s="422">
        <f t="shared" si="890"/>
        <v>0</v>
      </c>
      <c r="F3823" s="422">
        <f t="shared" si="891"/>
        <v>1583</v>
      </c>
      <c r="G3823" s="422">
        <f t="shared" si="892"/>
        <v>0</v>
      </c>
      <c r="H3823" s="22">
        <f t="shared" si="893"/>
        <v>1709</v>
      </c>
      <c r="I3823" s="116">
        <v>42</v>
      </c>
      <c r="J3823" s="116">
        <v>0</v>
      </c>
      <c r="K3823" s="116">
        <v>797</v>
      </c>
      <c r="L3823" s="116">
        <v>0</v>
      </c>
      <c r="M3823" s="22">
        <f t="shared" si="894"/>
        <v>839</v>
      </c>
      <c r="N3823" s="116">
        <v>84</v>
      </c>
      <c r="O3823" s="116">
        <v>0</v>
      </c>
      <c r="P3823" s="116">
        <v>786</v>
      </c>
      <c r="Q3823" s="116">
        <v>0</v>
      </c>
      <c r="R3823" s="22">
        <f t="shared" si="895"/>
        <v>870</v>
      </c>
      <c r="S3823" s="116">
        <v>0</v>
      </c>
      <c r="T3823" s="116">
        <v>0</v>
      </c>
      <c r="U3823" s="116">
        <v>0</v>
      </c>
      <c r="V3823" s="116">
        <v>0</v>
      </c>
      <c r="W3823" s="22">
        <f t="shared" si="896"/>
        <v>0</v>
      </c>
      <c r="X3823" s="22">
        <f t="shared" si="897"/>
        <v>56.966666666666669</v>
      </c>
      <c r="Y3823" s="22">
        <f ca="1">OFFSET('Cost Study'!$B$7,'Operations Support'!$C3823,'Operations Support'!$B3823)*$H3823</f>
        <v>3742.71</v>
      </c>
      <c r="Z3823" s="23">
        <f ca="1">Y3823*'Cost Study'!$B$31</f>
        <v>209037.57663703198</v>
      </c>
      <c r="AA3823" s="23">
        <f ca="1">IF(A3823=10298,1.51,1)*IF($B3823&lt;3,$D3823*'Cost Study'!$B$32*OFFSET('Cost Study'!$B$7,'Operations Support'!$C3823,'Operations Support'!$B3823),0)</f>
        <v>27.594000000000001</v>
      </c>
      <c r="AB3823" s="24">
        <f ca="1">AA3823*'Cost Study'!$B$31</f>
        <v>1541.1781542578133</v>
      </c>
      <c r="AC3823" s="23">
        <f ca="1">Y3823*'Cost Study'!$B$31</f>
        <v>209037.57663703198</v>
      </c>
      <c r="AD3823" s="24">
        <f ca="1">AA3823*'Cost Study'!$B$31</f>
        <v>1541.1781542578133</v>
      </c>
      <c r="AE3823" s="377">
        <f t="shared" ca="1" si="898"/>
        <v>210578.7547912898</v>
      </c>
      <c r="AF3823" s="377">
        <f t="shared" ca="1" si="899"/>
        <v>210578.7547912898</v>
      </c>
      <c r="AH3823" s="688">
        <f>IFERROR($H3823/SUMIF($A:$A,$A3823,$H:$H)*SUMIF(Summary!$A$110:$A$186,$A3823,Summary!$P$110:$P$186),0)</f>
        <v>47614.644406757121</v>
      </c>
      <c r="AI3823" s="689">
        <f t="shared" ca="1" si="900"/>
        <v>162964.11038453269</v>
      </c>
      <c r="AJ3823" s="688">
        <f>IFERROR(H3823/SUMIF(A:A,A3823,H:H)*SUMIF(Summary!$A$110:$A$186,'Operations Support'!A3823,Summary!$Q$110:$Q$186),0)</f>
        <v>47683.702401763207</v>
      </c>
      <c r="AK3823" s="688">
        <f t="shared" ca="1" si="901"/>
        <v>162895.05238952659</v>
      </c>
      <c r="AM3823" s="688">
        <f>IFERROR($H3823/SUMIF($A:$A,$A3823,$H:$H)*SUMIF(Summary!$A$230:$A$266,$A3823,Summary!$P$230:$P$266),0)</f>
        <v>9008.7572402014539</v>
      </c>
      <c r="AN3823" s="688">
        <f>IFERROR($H3823/SUMIF($A:$A,$A3823,$H:$H)*(SUMIF(Summary!$A$230:$A$266,$A3823,Summary!$L$230:$L$266)+SUMIF(Summary!$A$281:$A$317,$A3823,Summary!$L$281:$L$317))-AM3823,0)</f>
        <v>34084.544136745979</v>
      </c>
      <c r="AO3823" s="688">
        <f>IFERROR($H3823/SUMIF($A:$A,$A3823,$H:$H)*SUMIF(Summary!$A$230:$A$266,$A3823,Summary!$Q$230:$Q$266),0)</f>
        <v>9021.8231093317627</v>
      </c>
      <c r="AP3823" s="688">
        <f>IFERROR($H3823/SUMIF($A:$A,$A3823,$H:$H)*(SUMIF(Summary!$A$230:$A$266,$A3823,Summary!$L$230:$L$266)+SUMIF(Summary!$A$281:$A$317,$A3823,Summary!$L$281:$L$317))-AO3823,0)</f>
        <v>34071.478267615676</v>
      </c>
      <c r="AQ3823" s="306"/>
      <c r="AR3823" s="688">
        <f t="shared" ca="1" si="902"/>
        <v>197048.65452127866</v>
      </c>
      <c r="AS3823" s="688">
        <f t="shared" ca="1" si="903"/>
        <v>196966.53065714228</v>
      </c>
    </row>
    <row r="3824" spans="1:45" x14ac:dyDescent="0.2">
      <c r="A3824" s="423">
        <v>42485</v>
      </c>
      <c r="B3824" s="424">
        <v>2</v>
      </c>
      <c r="C3824" s="425" t="s">
        <v>318</v>
      </c>
      <c r="D3824" s="422">
        <f t="shared" si="889"/>
        <v>0</v>
      </c>
      <c r="E3824" s="422">
        <f t="shared" si="890"/>
        <v>0</v>
      </c>
      <c r="F3824" s="422">
        <f t="shared" si="891"/>
        <v>1486</v>
      </c>
      <c r="G3824" s="422">
        <f t="shared" si="892"/>
        <v>0</v>
      </c>
      <c r="H3824" s="22">
        <f t="shared" si="893"/>
        <v>1486</v>
      </c>
      <c r="I3824" s="116">
        <v>0</v>
      </c>
      <c r="J3824" s="116">
        <v>0</v>
      </c>
      <c r="K3824" s="116">
        <v>667</v>
      </c>
      <c r="L3824" s="116">
        <v>0</v>
      </c>
      <c r="M3824" s="22">
        <f t="shared" si="894"/>
        <v>667</v>
      </c>
      <c r="N3824" s="116">
        <v>0</v>
      </c>
      <c r="O3824" s="116">
        <v>0</v>
      </c>
      <c r="P3824" s="116">
        <v>468</v>
      </c>
      <c r="Q3824" s="116">
        <v>0</v>
      </c>
      <c r="R3824" s="22">
        <f t="shared" si="895"/>
        <v>468</v>
      </c>
      <c r="S3824" s="116">
        <v>0</v>
      </c>
      <c r="T3824" s="116">
        <v>0</v>
      </c>
      <c r="U3824" s="116">
        <v>351</v>
      </c>
      <c r="V3824" s="116">
        <v>0</v>
      </c>
      <c r="W3824" s="22">
        <f t="shared" si="896"/>
        <v>351</v>
      </c>
      <c r="X3824" s="22">
        <f t="shared" si="897"/>
        <v>49.533333333333331</v>
      </c>
      <c r="Y3824" s="22">
        <f ca="1">OFFSET('Cost Study'!$B$7,'Operations Support'!$C3824,'Operations Support'!$B3824)*$H3824</f>
        <v>3402.94</v>
      </c>
      <c r="Z3824" s="23">
        <f ca="1">Y3824*'Cost Study'!$B$31</f>
        <v>190060.76640755538</v>
      </c>
      <c r="AA3824" s="23">
        <f ca="1">IF(A3824=10298,1.51,1)*IF($B3824&lt;3,$D3824*'Cost Study'!$B$32*OFFSET('Cost Study'!$B$7,'Operations Support'!$C3824,'Operations Support'!$B3824),0)</f>
        <v>0</v>
      </c>
      <c r="AB3824" s="24">
        <f ca="1">AA3824*'Cost Study'!$B$31</f>
        <v>0</v>
      </c>
      <c r="AC3824" s="23">
        <f ca="1">Y3824*'Cost Study'!$B$31</f>
        <v>190060.76640755538</v>
      </c>
      <c r="AD3824" s="24">
        <f ca="1">AA3824*'Cost Study'!$B$31</f>
        <v>0</v>
      </c>
      <c r="AE3824" s="377">
        <f t="shared" ca="1" si="898"/>
        <v>190060.76640755538</v>
      </c>
      <c r="AF3824" s="377">
        <f t="shared" ca="1" si="899"/>
        <v>190060.76640755538</v>
      </c>
      <c r="AH3824" s="688">
        <f>IFERROR($H3824/SUMIF($A:$A,$A3824,$H:$H)*SUMIF(Summary!$A$110:$A$186,$A3824,Summary!$P$110:$P$186),0)</f>
        <v>41401.615908976644</v>
      </c>
      <c r="AI3824" s="689">
        <f t="shared" ca="1" si="900"/>
        <v>148659.15049857873</v>
      </c>
      <c r="AJ3824" s="688">
        <f>IFERROR(H3824/SUMIF(A:A,A3824,H:H)*SUMIF(Summary!$A$110:$A$186,'Operations Support'!A3824,Summary!$Q$110:$Q$186),0)</f>
        <v>41461.6628256408</v>
      </c>
      <c r="AK3824" s="688">
        <f t="shared" ca="1" si="901"/>
        <v>148599.10358191456</v>
      </c>
      <c r="AM3824" s="688">
        <f>IFERROR($H3824/SUMIF($A:$A,$A3824,$H:$H)*SUMIF(Summary!$A$230:$A$266,$A3824,Summary!$P$230:$P$266),0)</f>
        <v>7833.2435687181751</v>
      </c>
      <c r="AN3824" s="688">
        <f>IFERROR($H3824/SUMIF($A:$A,$A3824,$H:$H)*(SUMIF(Summary!$A$230:$A$266,$A3824,Summary!$L$230:$L$266)+SUMIF(Summary!$A$281:$A$317,$A3824,Summary!$L$281:$L$317))-AM3824,0)</f>
        <v>29636.999758457892</v>
      </c>
      <c r="AO3824" s="688">
        <f>IFERROR($H3824/SUMIF($A:$A,$A3824,$H:$H)*SUMIF(Summary!$A$230:$A$266,$A3824,Summary!$Q$230:$Q$266),0)</f>
        <v>7844.6045292375657</v>
      </c>
      <c r="AP3824" s="688">
        <f>IFERROR($H3824/SUMIF($A:$A,$A3824,$H:$H)*(SUMIF(Summary!$A$230:$A$266,$A3824,Summary!$L$230:$L$266)+SUMIF(Summary!$A$281:$A$317,$A3824,Summary!$L$281:$L$317))-AO3824,0)</f>
        <v>29625.638797938504</v>
      </c>
      <c r="AQ3824" s="306"/>
      <c r="AR3824" s="688">
        <f t="shared" ca="1" si="902"/>
        <v>178296.15025703661</v>
      </c>
      <c r="AS3824" s="688">
        <f t="shared" ca="1" si="903"/>
        <v>178224.74237985307</v>
      </c>
    </row>
    <row r="3825" spans="1:45" x14ac:dyDescent="0.2">
      <c r="A3825" s="423">
        <v>42485</v>
      </c>
      <c r="B3825" s="424">
        <v>2</v>
      </c>
      <c r="C3825" s="425" t="s">
        <v>319</v>
      </c>
      <c r="D3825" s="422">
        <f t="shared" si="889"/>
        <v>0</v>
      </c>
      <c r="E3825" s="422">
        <f t="shared" si="890"/>
        <v>0</v>
      </c>
      <c r="F3825" s="422">
        <f t="shared" si="891"/>
        <v>0</v>
      </c>
      <c r="G3825" s="422">
        <f t="shared" si="892"/>
        <v>0</v>
      </c>
      <c r="H3825" s="22">
        <f t="shared" si="893"/>
        <v>0</v>
      </c>
      <c r="I3825" s="116">
        <v>0</v>
      </c>
      <c r="J3825" s="116">
        <v>0</v>
      </c>
      <c r="K3825" s="116">
        <v>0</v>
      </c>
      <c r="L3825" s="116">
        <v>0</v>
      </c>
      <c r="M3825" s="22">
        <f t="shared" si="894"/>
        <v>0</v>
      </c>
      <c r="N3825" s="116">
        <v>0</v>
      </c>
      <c r="O3825" s="116">
        <v>0</v>
      </c>
      <c r="P3825" s="116">
        <v>0</v>
      </c>
      <c r="Q3825" s="116">
        <v>0</v>
      </c>
      <c r="R3825" s="22">
        <f t="shared" si="895"/>
        <v>0</v>
      </c>
      <c r="S3825" s="116">
        <v>0</v>
      </c>
      <c r="T3825" s="116">
        <v>0</v>
      </c>
      <c r="U3825" s="116">
        <v>0</v>
      </c>
      <c r="V3825" s="116">
        <v>0</v>
      </c>
      <c r="W3825" s="22">
        <f t="shared" si="896"/>
        <v>0</v>
      </c>
      <c r="X3825" s="22">
        <f t="shared" si="897"/>
        <v>0</v>
      </c>
      <c r="Y3825" s="22">
        <f ca="1">OFFSET('Cost Study'!$B$7,'Operations Support'!$C3825,'Operations Support'!$B3825)*$H3825</f>
        <v>0</v>
      </c>
      <c r="Z3825" s="23">
        <f ca="1">Y3825*'Cost Study'!$B$31</f>
        <v>0</v>
      </c>
      <c r="AA3825" s="23">
        <f ca="1">IF(A3825=10298,1.51,1)*IF($B3825&lt;3,$D3825*'Cost Study'!$B$32*OFFSET('Cost Study'!$B$7,'Operations Support'!$C3825,'Operations Support'!$B3825),0)</f>
        <v>0</v>
      </c>
      <c r="AB3825" s="24">
        <f ca="1">AA3825*'Cost Study'!$B$31</f>
        <v>0</v>
      </c>
      <c r="AC3825" s="23">
        <f ca="1">Y3825*'Cost Study'!$B$31</f>
        <v>0</v>
      </c>
      <c r="AD3825" s="24">
        <f ca="1">AA3825*'Cost Study'!$B$31</f>
        <v>0</v>
      </c>
      <c r="AE3825" s="377">
        <f t="shared" ca="1" si="898"/>
        <v>0</v>
      </c>
      <c r="AF3825" s="377">
        <f t="shared" ca="1" si="899"/>
        <v>0</v>
      </c>
      <c r="AH3825" s="688">
        <f>IFERROR($H3825/SUMIF($A:$A,$A3825,$H:$H)*SUMIF(Summary!$A$110:$A$186,$A3825,Summary!$P$110:$P$186),0)</f>
        <v>0</v>
      </c>
      <c r="AI3825" s="689">
        <f t="shared" ca="1" si="900"/>
        <v>0</v>
      </c>
      <c r="AJ3825" s="688">
        <f>IFERROR(H3825/SUMIF(A:A,A3825,H:H)*SUMIF(Summary!$A$110:$A$186,'Operations Support'!A3825,Summary!$Q$110:$Q$186),0)</f>
        <v>0</v>
      </c>
      <c r="AK3825" s="688">
        <f t="shared" ca="1" si="901"/>
        <v>0</v>
      </c>
      <c r="AM3825" s="688">
        <f>IFERROR($H3825/SUMIF($A:$A,$A3825,$H:$H)*SUMIF(Summary!$A$230:$A$266,$A3825,Summary!$P$230:$P$266),0)</f>
        <v>0</v>
      </c>
      <c r="AN3825" s="688">
        <f>IFERROR($H3825/SUMIF($A:$A,$A3825,$H:$H)*(SUMIF(Summary!$A$230:$A$266,$A3825,Summary!$L$230:$L$266)+SUMIF(Summary!$A$281:$A$317,$A3825,Summary!$L$281:$L$317))-AM3825,0)</f>
        <v>0</v>
      </c>
      <c r="AO3825" s="688">
        <f>IFERROR($H3825/SUMIF($A:$A,$A3825,$H:$H)*SUMIF(Summary!$A$230:$A$266,$A3825,Summary!$Q$230:$Q$266),0)</f>
        <v>0</v>
      </c>
      <c r="AP3825" s="688">
        <f>IFERROR($H3825/SUMIF($A:$A,$A3825,$H:$H)*(SUMIF(Summary!$A$230:$A$266,$A3825,Summary!$L$230:$L$266)+SUMIF(Summary!$A$281:$A$317,$A3825,Summary!$L$281:$L$317))-AO3825,0)</f>
        <v>0</v>
      </c>
      <c r="AQ3825" s="306"/>
      <c r="AR3825" s="688">
        <f t="shared" ca="1" si="902"/>
        <v>0</v>
      </c>
      <c r="AS3825" s="688">
        <f t="shared" ca="1" si="903"/>
        <v>0</v>
      </c>
    </row>
    <row r="3826" spans="1:45" x14ac:dyDescent="0.2">
      <c r="A3826" s="423">
        <v>42485</v>
      </c>
      <c r="B3826" s="424">
        <v>2</v>
      </c>
      <c r="C3826" s="425" t="s">
        <v>320</v>
      </c>
      <c r="D3826" s="422">
        <f t="shared" si="889"/>
        <v>0</v>
      </c>
      <c r="E3826" s="422">
        <f t="shared" si="890"/>
        <v>0</v>
      </c>
      <c r="F3826" s="422">
        <f t="shared" si="891"/>
        <v>0</v>
      </c>
      <c r="G3826" s="422">
        <f t="shared" si="892"/>
        <v>0</v>
      </c>
      <c r="H3826" s="22">
        <f t="shared" si="893"/>
        <v>0</v>
      </c>
      <c r="I3826" s="116">
        <v>0</v>
      </c>
      <c r="J3826" s="116">
        <v>0</v>
      </c>
      <c r="K3826" s="116">
        <v>0</v>
      </c>
      <c r="L3826" s="116">
        <v>0</v>
      </c>
      <c r="M3826" s="22">
        <f t="shared" si="894"/>
        <v>0</v>
      </c>
      <c r="N3826" s="116">
        <v>0</v>
      </c>
      <c r="O3826" s="116">
        <v>0</v>
      </c>
      <c r="P3826" s="116">
        <v>0</v>
      </c>
      <c r="Q3826" s="116">
        <v>0</v>
      </c>
      <c r="R3826" s="22">
        <f t="shared" si="895"/>
        <v>0</v>
      </c>
      <c r="S3826" s="116">
        <v>0</v>
      </c>
      <c r="T3826" s="116">
        <v>0</v>
      </c>
      <c r="U3826" s="116">
        <v>0</v>
      </c>
      <c r="V3826" s="116">
        <v>0</v>
      </c>
      <c r="W3826" s="22">
        <f t="shared" si="896"/>
        <v>0</v>
      </c>
      <c r="X3826" s="22">
        <f t="shared" si="897"/>
        <v>0</v>
      </c>
      <c r="Y3826" s="22">
        <f ca="1">OFFSET('Cost Study'!$B$7,'Operations Support'!$C3826,'Operations Support'!$B3826)*$H3826</f>
        <v>0</v>
      </c>
      <c r="Z3826" s="23">
        <f ca="1">Y3826*'Cost Study'!$B$31</f>
        <v>0</v>
      </c>
      <c r="AA3826" s="23">
        <f ca="1">IF(A3826=10298,1.51,1)*IF($B3826&lt;3,$D3826*'Cost Study'!$B$32*OFFSET('Cost Study'!$B$7,'Operations Support'!$C3826,'Operations Support'!$B3826),0)</f>
        <v>0</v>
      </c>
      <c r="AB3826" s="24">
        <f ca="1">AA3826*'Cost Study'!$B$31</f>
        <v>0</v>
      </c>
      <c r="AC3826" s="23">
        <f ca="1">Y3826*'Cost Study'!$B$31</f>
        <v>0</v>
      </c>
      <c r="AD3826" s="24">
        <f ca="1">AA3826*'Cost Study'!$B$31</f>
        <v>0</v>
      </c>
      <c r="AE3826" s="377">
        <f t="shared" ca="1" si="898"/>
        <v>0</v>
      </c>
      <c r="AF3826" s="377">
        <f t="shared" ca="1" si="899"/>
        <v>0</v>
      </c>
      <c r="AH3826" s="688">
        <f>IFERROR($H3826/SUMIF($A:$A,$A3826,$H:$H)*SUMIF(Summary!$A$110:$A$186,$A3826,Summary!$P$110:$P$186),0)</f>
        <v>0</v>
      </c>
      <c r="AI3826" s="689">
        <f t="shared" ca="1" si="900"/>
        <v>0</v>
      </c>
      <c r="AJ3826" s="688">
        <f>IFERROR(H3826/SUMIF(A:A,A3826,H:H)*SUMIF(Summary!$A$110:$A$186,'Operations Support'!A3826,Summary!$Q$110:$Q$186),0)</f>
        <v>0</v>
      </c>
      <c r="AK3826" s="688">
        <f t="shared" ca="1" si="901"/>
        <v>0</v>
      </c>
      <c r="AM3826" s="688">
        <f>IFERROR($H3826/SUMIF($A:$A,$A3826,$H:$H)*SUMIF(Summary!$A$230:$A$266,$A3826,Summary!$P$230:$P$266),0)</f>
        <v>0</v>
      </c>
      <c r="AN3826" s="688">
        <f>IFERROR($H3826/SUMIF($A:$A,$A3826,$H:$H)*(SUMIF(Summary!$A$230:$A$266,$A3826,Summary!$L$230:$L$266)+SUMIF(Summary!$A$281:$A$317,$A3826,Summary!$L$281:$L$317))-AM3826,0)</f>
        <v>0</v>
      </c>
      <c r="AO3826" s="688">
        <f>IFERROR($H3826/SUMIF($A:$A,$A3826,$H:$H)*SUMIF(Summary!$A$230:$A$266,$A3826,Summary!$Q$230:$Q$266),0)</f>
        <v>0</v>
      </c>
      <c r="AP3826" s="688">
        <f>IFERROR($H3826/SUMIF($A:$A,$A3826,$H:$H)*(SUMIF(Summary!$A$230:$A$266,$A3826,Summary!$L$230:$L$266)+SUMIF(Summary!$A$281:$A$317,$A3826,Summary!$L$281:$L$317))-AO3826,0)</f>
        <v>0</v>
      </c>
      <c r="AQ3826" s="306"/>
      <c r="AR3826" s="688">
        <f t="shared" ca="1" si="902"/>
        <v>0</v>
      </c>
      <c r="AS3826" s="688">
        <f t="shared" ca="1" si="903"/>
        <v>0</v>
      </c>
    </row>
    <row r="3827" spans="1:45" x14ac:dyDescent="0.2">
      <c r="A3827" s="423">
        <v>42485</v>
      </c>
      <c r="B3827" s="424">
        <v>3</v>
      </c>
      <c r="C3827" s="425" t="s">
        <v>300</v>
      </c>
      <c r="D3827" s="422">
        <f t="shared" si="889"/>
        <v>402</v>
      </c>
      <c r="E3827" s="422">
        <f t="shared" si="890"/>
        <v>0</v>
      </c>
      <c r="F3827" s="422">
        <f t="shared" si="891"/>
        <v>954</v>
      </c>
      <c r="G3827" s="422">
        <f t="shared" si="892"/>
        <v>0</v>
      </c>
      <c r="H3827" s="22">
        <f t="shared" si="893"/>
        <v>1356</v>
      </c>
      <c r="I3827" s="116">
        <v>99</v>
      </c>
      <c r="J3827" s="116">
        <v>0</v>
      </c>
      <c r="K3827" s="116">
        <v>273</v>
      </c>
      <c r="L3827" s="116">
        <v>0</v>
      </c>
      <c r="M3827" s="22">
        <f t="shared" si="894"/>
        <v>372</v>
      </c>
      <c r="N3827" s="116">
        <v>144</v>
      </c>
      <c r="O3827" s="116">
        <v>0</v>
      </c>
      <c r="P3827" s="116">
        <v>447</v>
      </c>
      <c r="Q3827" s="116">
        <v>0</v>
      </c>
      <c r="R3827" s="22">
        <f t="shared" si="895"/>
        <v>591</v>
      </c>
      <c r="S3827" s="116">
        <v>159</v>
      </c>
      <c r="T3827" s="116">
        <v>0</v>
      </c>
      <c r="U3827" s="116">
        <v>234</v>
      </c>
      <c r="V3827" s="116">
        <v>0</v>
      </c>
      <c r="W3827" s="22">
        <f t="shared" si="896"/>
        <v>393</v>
      </c>
      <c r="X3827" s="22">
        <f t="shared" si="897"/>
        <v>56.5</v>
      </c>
      <c r="Y3827" s="22">
        <f ca="1">OFFSET('Cost Study'!$B$7,'Operations Support'!$C3827,'Operations Support'!$B3827)*$H3827</f>
        <v>5830.8</v>
      </c>
      <c r="Z3827" s="23">
        <f ca="1">Y3827*'Cost Study'!$B$31</f>
        <v>325661.43298711523</v>
      </c>
      <c r="AA3827" s="23">
        <f ca="1">IF(A3827=10298,1.51,1)*IF($B3827&lt;3,$D3827*'Cost Study'!$B$32*OFFSET('Cost Study'!$B$7,'Operations Support'!$C3827,'Operations Support'!$B3827),0)</f>
        <v>0</v>
      </c>
      <c r="AB3827" s="24">
        <f ca="1">AA3827*'Cost Study'!$B$31</f>
        <v>0</v>
      </c>
      <c r="AC3827" s="23">
        <f ca="1">Y3827*'Cost Study'!$B$31</f>
        <v>325661.43298711523</v>
      </c>
      <c r="AD3827" s="24">
        <f ca="1">AA3827*'Cost Study'!$B$31</f>
        <v>0</v>
      </c>
      <c r="AE3827" s="377">
        <f t="shared" ca="1" si="898"/>
        <v>325661.43298711523</v>
      </c>
      <c r="AF3827" s="377">
        <f t="shared" ca="1" si="899"/>
        <v>325661.43298711523</v>
      </c>
      <c r="AH3827" s="688">
        <f>IFERROR($H3827/SUMIF($A:$A,$A3827,$H:$H)*SUMIF(Summary!$A$110:$A$186,$A3827,Summary!$P$110:$P$186),0)</f>
        <v>37779.671044799681</v>
      </c>
      <c r="AI3827" s="689">
        <f t="shared" ca="1" si="900"/>
        <v>287881.76194231556</v>
      </c>
      <c r="AJ3827" s="688">
        <f>IFERROR(H3827/SUMIF(A:A,A3827,H:H)*SUMIF(Summary!$A$110:$A$186,'Operations Support'!A3827,Summary!$Q$110:$Q$186),0)</f>
        <v>37834.464866466296</v>
      </c>
      <c r="AK3827" s="688">
        <f t="shared" ca="1" si="901"/>
        <v>287826.96812064893</v>
      </c>
      <c r="AM3827" s="688">
        <f>IFERROR($H3827/SUMIF($A:$A,$A3827,$H:$H)*SUMIF(Summary!$A$230:$A$266,$A3827,Summary!$P$230:$P$266),0)</f>
        <v>7147.966540499222</v>
      </c>
      <c r="AN3827" s="688">
        <f>IFERROR($H3827/SUMIF($A:$A,$A3827,$H:$H)*(SUMIF(Summary!$A$230:$A$266,$A3827,Summary!$L$230:$L$266)+SUMIF(Summary!$A$281:$A$317,$A3827,Summary!$L$281:$L$317))-AM3827,0)</f>
        <v>27044.260883222672</v>
      </c>
      <c r="AO3827" s="688">
        <f>IFERROR($H3827/SUMIF($A:$A,$A3827,$H:$H)*SUMIF(Summary!$A$230:$A$266,$A3827,Summary!$Q$230:$Q$266),0)</f>
        <v>7158.3336081064181</v>
      </c>
      <c r="AP3827" s="688">
        <f>IFERROR($H3827/SUMIF($A:$A,$A3827,$H:$H)*(SUMIF(Summary!$A$230:$A$266,$A3827,Summary!$L$230:$L$266)+SUMIF(Summary!$A$281:$A$317,$A3827,Summary!$L$281:$L$317))-AO3827,0)</f>
        <v>27033.893815615476</v>
      </c>
      <c r="AQ3827" s="306"/>
      <c r="AR3827" s="688">
        <f t="shared" ca="1" si="902"/>
        <v>314926.02282553824</v>
      </c>
      <c r="AS3827" s="688">
        <f t="shared" ca="1" si="903"/>
        <v>314860.86193626444</v>
      </c>
    </row>
    <row r="3828" spans="1:45" x14ac:dyDescent="0.2">
      <c r="A3828" s="423">
        <v>42485</v>
      </c>
      <c r="B3828" s="424">
        <v>3</v>
      </c>
      <c r="C3828" s="425" t="s">
        <v>301</v>
      </c>
      <c r="D3828" s="422">
        <f t="shared" si="889"/>
        <v>84</v>
      </c>
      <c r="E3828" s="422">
        <f t="shared" si="890"/>
        <v>0</v>
      </c>
      <c r="F3828" s="422">
        <f t="shared" si="891"/>
        <v>522</v>
      </c>
      <c r="G3828" s="422">
        <f t="shared" si="892"/>
        <v>0</v>
      </c>
      <c r="H3828" s="22">
        <f t="shared" si="893"/>
        <v>606</v>
      </c>
      <c r="I3828" s="116">
        <v>18</v>
      </c>
      <c r="J3828" s="116">
        <v>0</v>
      </c>
      <c r="K3828" s="116">
        <v>183</v>
      </c>
      <c r="L3828" s="116">
        <v>0</v>
      </c>
      <c r="M3828" s="22">
        <f t="shared" si="894"/>
        <v>201</v>
      </c>
      <c r="N3828" s="116">
        <v>66</v>
      </c>
      <c r="O3828" s="116">
        <v>0</v>
      </c>
      <c r="P3828" s="116">
        <v>138</v>
      </c>
      <c r="Q3828" s="116">
        <v>0</v>
      </c>
      <c r="R3828" s="22">
        <f t="shared" si="895"/>
        <v>204</v>
      </c>
      <c r="S3828" s="116">
        <v>0</v>
      </c>
      <c r="T3828" s="116">
        <v>0</v>
      </c>
      <c r="U3828" s="116">
        <v>201</v>
      </c>
      <c r="V3828" s="116">
        <v>0</v>
      </c>
      <c r="W3828" s="22">
        <f t="shared" si="896"/>
        <v>201</v>
      </c>
      <c r="X3828" s="22">
        <f t="shared" si="897"/>
        <v>25.25</v>
      </c>
      <c r="Y3828" s="22">
        <f ca="1">OFFSET('Cost Study'!$B$7,'Operations Support'!$C3828,'Operations Support'!$B3828)*$H3828</f>
        <v>4441.9800000000005</v>
      </c>
      <c r="Z3828" s="23">
        <f ca="1">Y3828*'Cost Study'!$B$31</f>
        <v>248093.15567333921</v>
      </c>
      <c r="AA3828" s="23">
        <f ca="1">IF(A3828=10298,1.51,1)*IF($B3828&lt;3,$D3828*'Cost Study'!$B$32*OFFSET('Cost Study'!$B$7,'Operations Support'!$C3828,'Operations Support'!$B3828),0)</f>
        <v>0</v>
      </c>
      <c r="AB3828" s="24">
        <f ca="1">AA3828*'Cost Study'!$B$31</f>
        <v>0</v>
      </c>
      <c r="AC3828" s="23">
        <f ca="1">Y3828*'Cost Study'!$B$31</f>
        <v>248093.15567333921</v>
      </c>
      <c r="AD3828" s="24">
        <f ca="1">AA3828*'Cost Study'!$B$31</f>
        <v>0</v>
      </c>
      <c r="AE3828" s="377">
        <f t="shared" ca="1" si="898"/>
        <v>248093.15567333921</v>
      </c>
      <c r="AF3828" s="377">
        <f t="shared" ca="1" si="899"/>
        <v>248093.15567333921</v>
      </c>
      <c r="AH3828" s="688">
        <f>IFERROR($H3828/SUMIF($A:$A,$A3828,$H:$H)*SUMIF(Summary!$A$110:$A$186,$A3828,Summary!$P$110:$P$186),0)</f>
        <v>16883.835289932602</v>
      </c>
      <c r="AI3828" s="689">
        <f t="shared" ca="1" si="900"/>
        <v>231209.32038340659</v>
      </c>
      <c r="AJ3828" s="688">
        <f>IFERROR(H3828/SUMIF(A:A,A3828,H:H)*SUMIF(Summary!$A$110:$A$186,'Operations Support'!A3828,Summary!$Q$110:$Q$186),0)</f>
        <v>16908.322794305735</v>
      </c>
      <c r="AK3828" s="688">
        <f t="shared" ca="1" si="901"/>
        <v>231184.83287903346</v>
      </c>
      <c r="AM3828" s="688">
        <f>IFERROR($H3828/SUMIF($A:$A,$A3828,$H:$H)*SUMIF(Summary!$A$230:$A$266,$A3828,Summary!$P$230:$P$266),0)</f>
        <v>3194.4452238514223</v>
      </c>
      <c r="AN3828" s="688">
        <f>IFERROR($H3828/SUMIF($A:$A,$A3828,$H:$H)*(SUMIF(Summary!$A$230:$A$266,$A3828,Summary!$L$230:$L$266)+SUMIF(Summary!$A$281:$A$317,$A3828,Summary!$L$281:$L$317))-AM3828,0)</f>
        <v>12086.151987634912</v>
      </c>
      <c r="AO3828" s="688">
        <f>IFERROR($H3828/SUMIF($A:$A,$A3828,$H:$H)*SUMIF(Summary!$A$230:$A$266,$A3828,Summary!$Q$230:$Q$266),0)</f>
        <v>3199.0782938882667</v>
      </c>
      <c r="AP3828" s="688">
        <f>IFERROR($H3828/SUMIF($A:$A,$A3828,$H:$H)*(SUMIF(Summary!$A$230:$A$266,$A3828,Summary!$L$230:$L$266)+SUMIF(Summary!$A$281:$A$317,$A3828,Summary!$L$281:$L$317))-AO3828,0)</f>
        <v>12081.518917598067</v>
      </c>
      <c r="AQ3828" s="306"/>
      <c r="AR3828" s="688">
        <f t="shared" ca="1" si="902"/>
        <v>243295.47237104151</v>
      </c>
      <c r="AS3828" s="688">
        <f t="shared" ca="1" si="903"/>
        <v>243266.35179663153</v>
      </c>
    </row>
    <row r="3829" spans="1:45" x14ac:dyDescent="0.2">
      <c r="A3829" s="423">
        <v>42485</v>
      </c>
      <c r="B3829" s="424">
        <v>3</v>
      </c>
      <c r="C3829" s="425" t="s">
        <v>302</v>
      </c>
      <c r="D3829" s="422">
        <f t="shared" si="889"/>
        <v>0</v>
      </c>
      <c r="E3829" s="422">
        <f t="shared" si="890"/>
        <v>0</v>
      </c>
      <c r="F3829" s="422">
        <f t="shared" si="891"/>
        <v>0</v>
      </c>
      <c r="G3829" s="422">
        <f t="shared" si="892"/>
        <v>0</v>
      </c>
      <c r="H3829" s="22">
        <f t="shared" si="893"/>
        <v>0</v>
      </c>
      <c r="I3829" s="116">
        <v>0</v>
      </c>
      <c r="J3829" s="116">
        <v>0</v>
      </c>
      <c r="K3829" s="116">
        <v>0</v>
      </c>
      <c r="L3829" s="116">
        <v>0</v>
      </c>
      <c r="M3829" s="22">
        <f t="shared" si="894"/>
        <v>0</v>
      </c>
      <c r="N3829" s="116">
        <v>0</v>
      </c>
      <c r="O3829" s="116">
        <v>0</v>
      </c>
      <c r="P3829" s="116">
        <v>0</v>
      </c>
      <c r="Q3829" s="116">
        <v>0</v>
      </c>
      <c r="R3829" s="22">
        <f t="shared" si="895"/>
        <v>0</v>
      </c>
      <c r="S3829" s="116">
        <v>0</v>
      </c>
      <c r="T3829" s="116">
        <v>0</v>
      </c>
      <c r="U3829" s="116">
        <v>0</v>
      </c>
      <c r="V3829" s="116">
        <v>0</v>
      </c>
      <c r="W3829" s="22">
        <f t="shared" si="896"/>
        <v>0</v>
      </c>
      <c r="X3829" s="22">
        <f t="shared" si="897"/>
        <v>0</v>
      </c>
      <c r="Y3829" s="22">
        <f ca="1">OFFSET('Cost Study'!$B$7,'Operations Support'!$C3829,'Operations Support'!$B3829)*$H3829</f>
        <v>0</v>
      </c>
      <c r="Z3829" s="23">
        <f ca="1">Y3829*'Cost Study'!$B$31</f>
        <v>0</v>
      </c>
      <c r="AA3829" s="23">
        <f ca="1">IF(A3829=10298,1.51,1)*IF($B3829&lt;3,$D3829*'Cost Study'!$B$32*OFFSET('Cost Study'!$B$7,'Operations Support'!$C3829,'Operations Support'!$B3829),0)</f>
        <v>0</v>
      </c>
      <c r="AB3829" s="24">
        <f ca="1">AA3829*'Cost Study'!$B$31</f>
        <v>0</v>
      </c>
      <c r="AC3829" s="23">
        <f ca="1">Y3829*'Cost Study'!$B$31</f>
        <v>0</v>
      </c>
      <c r="AD3829" s="24">
        <f ca="1">AA3829*'Cost Study'!$B$31</f>
        <v>0</v>
      </c>
      <c r="AE3829" s="377">
        <f t="shared" ca="1" si="898"/>
        <v>0</v>
      </c>
      <c r="AF3829" s="377">
        <f t="shared" ca="1" si="899"/>
        <v>0</v>
      </c>
      <c r="AH3829" s="688">
        <f>IFERROR($H3829/SUMIF($A:$A,$A3829,$H:$H)*SUMIF(Summary!$A$110:$A$186,$A3829,Summary!$P$110:$P$186),0)</f>
        <v>0</v>
      </c>
      <c r="AI3829" s="689">
        <f t="shared" ca="1" si="900"/>
        <v>0</v>
      </c>
      <c r="AJ3829" s="688">
        <f>IFERROR(H3829/SUMIF(A:A,A3829,H:H)*SUMIF(Summary!$A$110:$A$186,'Operations Support'!A3829,Summary!$Q$110:$Q$186),0)</f>
        <v>0</v>
      </c>
      <c r="AK3829" s="688">
        <f t="shared" ca="1" si="901"/>
        <v>0</v>
      </c>
      <c r="AM3829" s="688">
        <f>IFERROR($H3829/SUMIF($A:$A,$A3829,$H:$H)*SUMIF(Summary!$A$230:$A$266,$A3829,Summary!$P$230:$P$266),0)</f>
        <v>0</v>
      </c>
      <c r="AN3829" s="688">
        <f>IFERROR($H3829/SUMIF($A:$A,$A3829,$H:$H)*(SUMIF(Summary!$A$230:$A$266,$A3829,Summary!$L$230:$L$266)+SUMIF(Summary!$A$281:$A$317,$A3829,Summary!$L$281:$L$317))-AM3829,0)</f>
        <v>0</v>
      </c>
      <c r="AO3829" s="688">
        <f>IFERROR($H3829/SUMIF($A:$A,$A3829,$H:$H)*SUMIF(Summary!$A$230:$A$266,$A3829,Summary!$Q$230:$Q$266),0)</f>
        <v>0</v>
      </c>
      <c r="AP3829" s="688">
        <f>IFERROR($H3829/SUMIF($A:$A,$A3829,$H:$H)*(SUMIF(Summary!$A$230:$A$266,$A3829,Summary!$L$230:$L$266)+SUMIF(Summary!$A$281:$A$317,$A3829,Summary!$L$281:$L$317))-AO3829,0)</f>
        <v>0</v>
      </c>
      <c r="AQ3829" s="306"/>
      <c r="AR3829" s="688">
        <f t="shared" ca="1" si="902"/>
        <v>0</v>
      </c>
      <c r="AS3829" s="688">
        <f t="shared" ca="1" si="903"/>
        <v>0</v>
      </c>
    </row>
    <row r="3830" spans="1:45" x14ac:dyDescent="0.2">
      <c r="A3830" s="423">
        <v>42485</v>
      </c>
      <c r="B3830" s="424">
        <v>3</v>
      </c>
      <c r="C3830" s="425" t="s">
        <v>303</v>
      </c>
      <c r="D3830" s="422">
        <f t="shared" si="889"/>
        <v>3427</v>
      </c>
      <c r="E3830" s="422">
        <f t="shared" si="890"/>
        <v>0</v>
      </c>
      <c r="F3830" s="422">
        <f t="shared" si="891"/>
        <v>1780</v>
      </c>
      <c r="G3830" s="422">
        <f t="shared" si="892"/>
        <v>0</v>
      </c>
      <c r="H3830" s="22">
        <f t="shared" si="893"/>
        <v>5207</v>
      </c>
      <c r="I3830" s="116">
        <v>1214</v>
      </c>
      <c r="J3830" s="116">
        <v>0</v>
      </c>
      <c r="K3830" s="116">
        <v>691</v>
      </c>
      <c r="L3830" s="116">
        <v>0</v>
      </c>
      <c r="M3830" s="22">
        <f t="shared" si="894"/>
        <v>1905</v>
      </c>
      <c r="N3830" s="116">
        <v>1142</v>
      </c>
      <c r="O3830" s="116">
        <v>0</v>
      </c>
      <c r="P3830" s="116">
        <v>645</v>
      </c>
      <c r="Q3830" s="116">
        <v>0</v>
      </c>
      <c r="R3830" s="22">
        <f t="shared" si="895"/>
        <v>1787</v>
      </c>
      <c r="S3830" s="116">
        <v>1071</v>
      </c>
      <c r="T3830" s="116">
        <v>0</v>
      </c>
      <c r="U3830" s="116">
        <v>444</v>
      </c>
      <c r="V3830" s="116">
        <v>0</v>
      </c>
      <c r="W3830" s="22">
        <f t="shared" si="896"/>
        <v>1515</v>
      </c>
      <c r="X3830" s="22">
        <f t="shared" si="897"/>
        <v>216.95833333333334</v>
      </c>
      <c r="Y3830" s="22">
        <f ca="1">OFFSET('Cost Study'!$B$7,'Operations Support'!$C3830,'Operations Support'!$B3830)*$H3830</f>
        <v>12548.87</v>
      </c>
      <c r="Z3830" s="23">
        <f ca="1">Y3830*'Cost Study'!$B$31</f>
        <v>700878.60783580656</v>
      </c>
      <c r="AA3830" s="23">
        <f ca="1">IF(A3830=10298,1.51,1)*IF($B3830&lt;3,$D3830*'Cost Study'!$B$32*OFFSET('Cost Study'!$B$7,'Operations Support'!$C3830,'Operations Support'!$B3830),0)</f>
        <v>0</v>
      </c>
      <c r="AB3830" s="24">
        <f ca="1">AA3830*'Cost Study'!$B$31</f>
        <v>0</v>
      </c>
      <c r="AC3830" s="23">
        <f ca="1">Y3830*'Cost Study'!$B$31</f>
        <v>700878.60783580656</v>
      </c>
      <c r="AD3830" s="24">
        <f ca="1">AA3830*'Cost Study'!$B$31</f>
        <v>0</v>
      </c>
      <c r="AE3830" s="377">
        <f t="shared" ca="1" si="898"/>
        <v>700878.60783580656</v>
      </c>
      <c r="AF3830" s="377">
        <f t="shared" ca="1" si="899"/>
        <v>700878.60783580656</v>
      </c>
      <c r="AH3830" s="688">
        <f>IFERROR($H3830/SUMIF($A:$A,$A3830,$H:$H)*SUMIF(Summary!$A$110:$A$186,$A3830,Summary!$P$110:$P$186),0)</f>
        <v>145072.82236745718</v>
      </c>
      <c r="AI3830" s="689">
        <f t="shared" ca="1" si="900"/>
        <v>555805.78546834935</v>
      </c>
      <c r="AJ3830" s="688">
        <f>IFERROR(H3830/SUMIF(A:A,A3830,H:H)*SUMIF(Summary!$A$110:$A$186,'Operations Support'!A3830,Summary!$Q$110:$Q$186),0)</f>
        <v>145283.22902632007</v>
      </c>
      <c r="AK3830" s="688">
        <f t="shared" ca="1" si="901"/>
        <v>555595.37880948652</v>
      </c>
      <c r="AM3830" s="688">
        <f>IFERROR($H3830/SUMIF($A:$A,$A3830,$H:$H)*SUMIF(Summary!$A$230:$A$266,$A3830,Summary!$P$230:$P$266),0)</f>
        <v>27447.980661046793</v>
      </c>
      <c r="AN3830" s="688">
        <f>IFERROR($H3830/SUMIF($A:$A,$A3830,$H:$H)*(SUMIF(Summary!$A$230:$A$266,$A3830,Summary!$L$230:$L$266)+SUMIF(Summary!$A$281:$A$317,$A3830,Summary!$L$281:$L$317))-AM3830,0)</f>
        <v>103849.16402576731</v>
      </c>
      <c r="AO3830" s="688">
        <f>IFERROR($H3830/SUMIF($A:$A,$A3830,$H:$H)*SUMIF(Summary!$A$230:$A$266,$A3830,Summary!$Q$230:$Q$266),0)</f>
        <v>27487.789894845224</v>
      </c>
      <c r="AP3830" s="688">
        <f>IFERROR($H3830/SUMIF($A:$A,$A3830,$H:$H)*(SUMIF(Summary!$A$230:$A$266,$A3830,Summary!$L$230:$L$266)+SUMIF(Summary!$A$281:$A$317,$A3830,Summary!$L$281:$L$317))-AO3830,0)</f>
        <v>103809.35479196889</v>
      </c>
      <c r="AQ3830" s="306"/>
      <c r="AR3830" s="688">
        <f t="shared" ca="1" si="902"/>
        <v>659654.94949411671</v>
      </c>
      <c r="AS3830" s="688">
        <f t="shared" ca="1" si="903"/>
        <v>659404.73360145534</v>
      </c>
    </row>
    <row r="3831" spans="1:45" x14ac:dyDescent="0.2">
      <c r="A3831" s="423">
        <v>42485</v>
      </c>
      <c r="B3831" s="424">
        <v>3</v>
      </c>
      <c r="C3831" s="425" t="s">
        <v>304</v>
      </c>
      <c r="D3831" s="422">
        <f t="shared" si="889"/>
        <v>0</v>
      </c>
      <c r="E3831" s="422">
        <f t="shared" si="890"/>
        <v>0</v>
      </c>
      <c r="F3831" s="422">
        <f t="shared" si="891"/>
        <v>0</v>
      </c>
      <c r="G3831" s="422">
        <f t="shared" si="892"/>
        <v>0</v>
      </c>
      <c r="H3831" s="22">
        <f t="shared" si="893"/>
        <v>0</v>
      </c>
      <c r="I3831" s="116">
        <v>0</v>
      </c>
      <c r="J3831" s="116">
        <v>0</v>
      </c>
      <c r="K3831" s="116">
        <v>0</v>
      </c>
      <c r="L3831" s="116">
        <v>0</v>
      </c>
      <c r="M3831" s="22">
        <f t="shared" si="894"/>
        <v>0</v>
      </c>
      <c r="N3831" s="116">
        <v>0</v>
      </c>
      <c r="O3831" s="116">
        <v>0</v>
      </c>
      <c r="P3831" s="116">
        <v>0</v>
      </c>
      <c r="Q3831" s="116">
        <v>0</v>
      </c>
      <c r="R3831" s="22">
        <f t="shared" si="895"/>
        <v>0</v>
      </c>
      <c r="S3831" s="116">
        <v>0</v>
      </c>
      <c r="T3831" s="116">
        <v>0</v>
      </c>
      <c r="U3831" s="116">
        <v>0</v>
      </c>
      <c r="V3831" s="116">
        <v>0</v>
      </c>
      <c r="W3831" s="22">
        <f t="shared" si="896"/>
        <v>0</v>
      </c>
      <c r="X3831" s="22">
        <f t="shared" si="897"/>
        <v>0</v>
      </c>
      <c r="Y3831" s="22">
        <f ca="1">OFFSET('Cost Study'!$B$7,'Operations Support'!$C3831,'Operations Support'!$B3831)*$H3831</f>
        <v>0</v>
      </c>
      <c r="Z3831" s="23">
        <f ca="1">Y3831*'Cost Study'!$B$31</f>
        <v>0</v>
      </c>
      <c r="AA3831" s="23">
        <f ca="1">IF(A3831=10298,1.51,1)*IF($B3831&lt;3,$D3831*'Cost Study'!$B$32*OFFSET('Cost Study'!$B$7,'Operations Support'!$C3831,'Operations Support'!$B3831),0)</f>
        <v>0</v>
      </c>
      <c r="AB3831" s="24">
        <f ca="1">AA3831*'Cost Study'!$B$31</f>
        <v>0</v>
      </c>
      <c r="AC3831" s="23">
        <f ca="1">Y3831*'Cost Study'!$B$31</f>
        <v>0</v>
      </c>
      <c r="AD3831" s="24">
        <f ca="1">AA3831*'Cost Study'!$B$31</f>
        <v>0</v>
      </c>
      <c r="AE3831" s="377">
        <f t="shared" ca="1" si="898"/>
        <v>0</v>
      </c>
      <c r="AF3831" s="377">
        <f t="shared" ca="1" si="899"/>
        <v>0</v>
      </c>
      <c r="AH3831" s="688">
        <f>IFERROR($H3831/SUMIF($A:$A,$A3831,$H:$H)*SUMIF(Summary!$A$110:$A$186,$A3831,Summary!$P$110:$P$186),0)</f>
        <v>0</v>
      </c>
      <c r="AI3831" s="689">
        <f t="shared" ca="1" si="900"/>
        <v>0</v>
      </c>
      <c r="AJ3831" s="688">
        <f>IFERROR(H3831/SUMIF(A:A,A3831,H:H)*SUMIF(Summary!$A$110:$A$186,'Operations Support'!A3831,Summary!$Q$110:$Q$186),0)</f>
        <v>0</v>
      </c>
      <c r="AK3831" s="688">
        <f t="shared" ca="1" si="901"/>
        <v>0</v>
      </c>
      <c r="AM3831" s="688">
        <f>IFERROR($H3831/SUMIF($A:$A,$A3831,$H:$H)*SUMIF(Summary!$A$230:$A$266,$A3831,Summary!$P$230:$P$266),0)</f>
        <v>0</v>
      </c>
      <c r="AN3831" s="688">
        <f>IFERROR($H3831/SUMIF($A:$A,$A3831,$H:$H)*(SUMIF(Summary!$A$230:$A$266,$A3831,Summary!$L$230:$L$266)+SUMIF(Summary!$A$281:$A$317,$A3831,Summary!$L$281:$L$317))-AM3831,0)</f>
        <v>0</v>
      </c>
      <c r="AO3831" s="688">
        <f>IFERROR($H3831/SUMIF($A:$A,$A3831,$H:$H)*SUMIF(Summary!$A$230:$A$266,$A3831,Summary!$Q$230:$Q$266),0)</f>
        <v>0</v>
      </c>
      <c r="AP3831" s="688">
        <f>IFERROR($H3831/SUMIF($A:$A,$A3831,$H:$H)*(SUMIF(Summary!$A$230:$A$266,$A3831,Summary!$L$230:$L$266)+SUMIF(Summary!$A$281:$A$317,$A3831,Summary!$L$281:$L$317))-AO3831,0)</f>
        <v>0</v>
      </c>
      <c r="AQ3831" s="306"/>
      <c r="AR3831" s="688">
        <f t="shared" ca="1" si="902"/>
        <v>0</v>
      </c>
      <c r="AS3831" s="688">
        <f t="shared" ca="1" si="903"/>
        <v>0</v>
      </c>
    </row>
    <row r="3832" spans="1:45" x14ac:dyDescent="0.2">
      <c r="A3832" s="423">
        <v>42485</v>
      </c>
      <c r="B3832" s="424">
        <v>3</v>
      </c>
      <c r="C3832" s="425" t="s">
        <v>305</v>
      </c>
      <c r="D3832" s="422">
        <f t="shared" si="889"/>
        <v>36</v>
      </c>
      <c r="E3832" s="422">
        <f t="shared" si="890"/>
        <v>0</v>
      </c>
      <c r="F3832" s="422">
        <f t="shared" si="891"/>
        <v>0</v>
      </c>
      <c r="G3832" s="422">
        <f t="shared" si="892"/>
        <v>0</v>
      </c>
      <c r="H3832" s="22">
        <f t="shared" si="893"/>
        <v>36</v>
      </c>
      <c r="I3832" s="116">
        <v>0</v>
      </c>
      <c r="J3832" s="116">
        <v>0</v>
      </c>
      <c r="K3832" s="116">
        <v>0</v>
      </c>
      <c r="L3832" s="116">
        <v>0</v>
      </c>
      <c r="M3832" s="22">
        <f t="shared" si="894"/>
        <v>0</v>
      </c>
      <c r="N3832" s="116">
        <v>36</v>
      </c>
      <c r="O3832" s="116">
        <v>0</v>
      </c>
      <c r="P3832" s="116">
        <v>0</v>
      </c>
      <c r="Q3832" s="116">
        <v>0</v>
      </c>
      <c r="R3832" s="22">
        <f t="shared" si="895"/>
        <v>36</v>
      </c>
      <c r="S3832" s="116">
        <v>0</v>
      </c>
      <c r="T3832" s="116">
        <v>0</v>
      </c>
      <c r="U3832" s="116">
        <v>0</v>
      </c>
      <c r="V3832" s="116">
        <v>0</v>
      </c>
      <c r="W3832" s="22">
        <f t="shared" si="896"/>
        <v>0</v>
      </c>
      <c r="X3832" s="22">
        <f t="shared" si="897"/>
        <v>1.5</v>
      </c>
      <c r="Y3832" s="22">
        <f ca="1">OFFSET('Cost Study'!$B$7,'Operations Support'!$C3832,'Operations Support'!$B3832)*$H3832</f>
        <v>216</v>
      </c>
      <c r="Z3832" s="23">
        <f ca="1">Y3832*'Cost Study'!$B$31</f>
        <v>12064.016863074859</v>
      </c>
      <c r="AA3832" s="23">
        <f ca="1">IF(A3832=10298,1.51,1)*IF($B3832&lt;3,$D3832*'Cost Study'!$B$32*OFFSET('Cost Study'!$B$7,'Operations Support'!$C3832,'Operations Support'!$B3832),0)</f>
        <v>0</v>
      </c>
      <c r="AB3832" s="24">
        <f ca="1">AA3832*'Cost Study'!$B$31</f>
        <v>0</v>
      </c>
      <c r="AC3832" s="23">
        <f ca="1">Y3832*'Cost Study'!$B$31</f>
        <v>12064.016863074859</v>
      </c>
      <c r="AD3832" s="24">
        <f ca="1">AA3832*'Cost Study'!$B$31</f>
        <v>0</v>
      </c>
      <c r="AE3832" s="377">
        <f t="shared" ca="1" si="898"/>
        <v>12064.016863074859</v>
      </c>
      <c r="AF3832" s="377">
        <f t="shared" ca="1" si="899"/>
        <v>12064.016863074859</v>
      </c>
      <c r="AH3832" s="688">
        <f>IFERROR($H3832/SUMIF($A:$A,$A3832,$H:$H)*SUMIF(Summary!$A$110:$A$186,$A3832,Summary!$P$110:$P$186),0)</f>
        <v>1003.0001162336199</v>
      </c>
      <c r="AI3832" s="689">
        <f t="shared" ca="1" si="900"/>
        <v>11061.01674684124</v>
      </c>
      <c r="AJ3832" s="688">
        <f>IFERROR(H3832/SUMIF(A:A,A3832,H:H)*SUMIF(Summary!$A$110:$A$186,'Operations Support'!A3832,Summary!$Q$110:$Q$186),0)</f>
        <v>1004.4548194637072</v>
      </c>
      <c r="AK3832" s="688">
        <f t="shared" ca="1" si="901"/>
        <v>11059.562043611153</v>
      </c>
      <c r="AM3832" s="688">
        <f>IFERROR($H3832/SUMIF($A:$A,$A3832,$H:$H)*SUMIF(Summary!$A$230:$A$266,$A3832,Summary!$P$230:$P$266),0)</f>
        <v>189.76902319909442</v>
      </c>
      <c r="AN3832" s="688">
        <f>IFERROR($H3832/SUMIF($A:$A,$A3832,$H:$H)*(SUMIF(Summary!$A$230:$A$266,$A3832,Summary!$L$230:$L$266)+SUMIF(Summary!$A$281:$A$317,$A3832,Summary!$L$281:$L$317))-AM3832,0)</f>
        <v>717.98922698821275</v>
      </c>
      <c r="AO3832" s="688">
        <f>IFERROR($H3832/SUMIF($A:$A,$A3832,$H:$H)*SUMIF(Summary!$A$230:$A$266,$A3832,Summary!$Q$230:$Q$266),0)</f>
        <v>190.0442550824713</v>
      </c>
      <c r="AP3832" s="688">
        <f>IFERROR($H3832/SUMIF($A:$A,$A3832,$H:$H)*(SUMIF(Summary!$A$230:$A$266,$A3832,Summary!$L$230:$L$266)+SUMIF(Summary!$A$281:$A$317,$A3832,Summary!$L$281:$L$317))-AO3832,0)</f>
        <v>717.71399510483582</v>
      </c>
      <c r="AQ3832" s="306"/>
      <c r="AR3832" s="688">
        <f t="shared" ca="1" si="902"/>
        <v>11779.005973829453</v>
      </c>
      <c r="AS3832" s="688">
        <f t="shared" ca="1" si="903"/>
        <v>11777.276038715989</v>
      </c>
    </row>
    <row r="3833" spans="1:45" x14ac:dyDescent="0.2">
      <c r="A3833" s="423">
        <v>42485</v>
      </c>
      <c r="B3833" s="424">
        <v>3</v>
      </c>
      <c r="C3833" s="425" t="s">
        <v>306</v>
      </c>
      <c r="D3833" s="422">
        <f t="shared" si="889"/>
        <v>0</v>
      </c>
      <c r="E3833" s="422">
        <f t="shared" si="890"/>
        <v>0</v>
      </c>
      <c r="F3833" s="422">
        <f t="shared" si="891"/>
        <v>171</v>
      </c>
      <c r="G3833" s="422">
        <f t="shared" si="892"/>
        <v>0</v>
      </c>
      <c r="H3833" s="22">
        <f t="shared" si="893"/>
        <v>171</v>
      </c>
      <c r="I3833" s="116">
        <v>0</v>
      </c>
      <c r="J3833" s="116">
        <v>0</v>
      </c>
      <c r="K3833" s="116">
        <v>66</v>
      </c>
      <c r="L3833" s="116">
        <v>0</v>
      </c>
      <c r="M3833" s="22">
        <f t="shared" si="894"/>
        <v>66</v>
      </c>
      <c r="N3833" s="116">
        <v>0</v>
      </c>
      <c r="O3833" s="116">
        <v>0</v>
      </c>
      <c r="P3833" s="116">
        <v>66</v>
      </c>
      <c r="Q3833" s="116">
        <v>0</v>
      </c>
      <c r="R3833" s="22">
        <f t="shared" si="895"/>
        <v>66</v>
      </c>
      <c r="S3833" s="116">
        <v>0</v>
      </c>
      <c r="T3833" s="116">
        <v>0</v>
      </c>
      <c r="U3833" s="116">
        <v>39</v>
      </c>
      <c r="V3833" s="116">
        <v>0</v>
      </c>
      <c r="W3833" s="22">
        <f t="shared" si="896"/>
        <v>39</v>
      </c>
      <c r="X3833" s="22">
        <f t="shared" si="897"/>
        <v>7.125</v>
      </c>
      <c r="Y3833" s="22">
        <f ca="1">OFFSET('Cost Study'!$B$7,'Operations Support'!$C3833,'Operations Support'!$B3833)*$H3833</f>
        <v>523.26</v>
      </c>
      <c r="Z3833" s="23">
        <f ca="1">Y3833*'Cost Study'!$B$31</f>
        <v>29225.080850798844</v>
      </c>
      <c r="AA3833" s="23">
        <f ca="1">IF(A3833=10298,1.51,1)*IF($B3833&lt;3,$D3833*'Cost Study'!$B$32*OFFSET('Cost Study'!$B$7,'Operations Support'!$C3833,'Operations Support'!$B3833),0)</f>
        <v>0</v>
      </c>
      <c r="AB3833" s="24">
        <f ca="1">AA3833*'Cost Study'!$B$31</f>
        <v>0</v>
      </c>
      <c r="AC3833" s="23">
        <f ca="1">Y3833*'Cost Study'!$B$31</f>
        <v>29225.080850798844</v>
      </c>
      <c r="AD3833" s="24">
        <f ca="1">AA3833*'Cost Study'!$B$31</f>
        <v>0</v>
      </c>
      <c r="AE3833" s="377">
        <f t="shared" ca="1" si="898"/>
        <v>29225.080850798844</v>
      </c>
      <c r="AF3833" s="377">
        <f t="shared" ca="1" si="899"/>
        <v>29225.080850798844</v>
      </c>
      <c r="AH3833" s="688">
        <f>IFERROR($H3833/SUMIF($A:$A,$A3833,$H:$H)*SUMIF(Summary!$A$110:$A$186,$A3833,Summary!$P$110:$P$186),0)</f>
        <v>4764.2505521096946</v>
      </c>
      <c r="AI3833" s="689">
        <f t="shared" ca="1" si="900"/>
        <v>24460.83029868915</v>
      </c>
      <c r="AJ3833" s="688">
        <f>IFERROR(H3833/SUMIF(A:A,A3833,H:H)*SUMIF(Summary!$A$110:$A$186,'Operations Support'!A3833,Summary!$Q$110:$Q$186),0)</f>
        <v>4771.1603924526089</v>
      </c>
      <c r="AK3833" s="688">
        <f t="shared" ca="1" si="901"/>
        <v>24453.920458346234</v>
      </c>
      <c r="AM3833" s="688">
        <f>IFERROR($H3833/SUMIF($A:$A,$A3833,$H:$H)*SUMIF(Summary!$A$230:$A$266,$A3833,Summary!$P$230:$P$266),0)</f>
        <v>901.40286019569851</v>
      </c>
      <c r="AN3833" s="688">
        <f>IFERROR($H3833/SUMIF($A:$A,$A3833,$H:$H)*(SUMIF(Summary!$A$230:$A$266,$A3833,Summary!$L$230:$L$266)+SUMIF(Summary!$A$281:$A$317,$A3833,Summary!$L$281:$L$317))-AM3833,0)</f>
        <v>3410.4488281940107</v>
      </c>
      <c r="AO3833" s="688">
        <f>IFERROR($H3833/SUMIF($A:$A,$A3833,$H:$H)*SUMIF(Summary!$A$230:$A$266,$A3833,Summary!$Q$230:$Q$266),0)</f>
        <v>902.71021164173874</v>
      </c>
      <c r="AP3833" s="688">
        <f>IFERROR($H3833/SUMIF($A:$A,$A3833,$H:$H)*(SUMIF(Summary!$A$230:$A$266,$A3833,Summary!$L$230:$L$266)+SUMIF(Summary!$A$281:$A$317,$A3833,Summary!$L$281:$L$317))-AO3833,0)</f>
        <v>3409.1414767479705</v>
      </c>
      <c r="AQ3833" s="306"/>
      <c r="AR3833" s="688">
        <f t="shared" ca="1" si="902"/>
        <v>27871.279126883161</v>
      </c>
      <c r="AS3833" s="688">
        <f t="shared" ca="1" si="903"/>
        <v>27863.061935094203</v>
      </c>
    </row>
    <row r="3834" spans="1:45" x14ac:dyDescent="0.2">
      <c r="A3834" s="423">
        <v>42485</v>
      </c>
      <c r="B3834" s="424">
        <v>3</v>
      </c>
      <c r="C3834" s="425" t="s">
        <v>307</v>
      </c>
      <c r="D3834" s="422">
        <f t="shared" si="889"/>
        <v>0</v>
      </c>
      <c r="E3834" s="422">
        <f t="shared" si="890"/>
        <v>0</v>
      </c>
      <c r="F3834" s="422">
        <f t="shared" si="891"/>
        <v>0</v>
      </c>
      <c r="G3834" s="422">
        <f t="shared" si="892"/>
        <v>0</v>
      </c>
      <c r="H3834" s="22">
        <f t="shared" si="893"/>
        <v>0</v>
      </c>
      <c r="I3834" s="116">
        <v>0</v>
      </c>
      <c r="J3834" s="116">
        <v>0</v>
      </c>
      <c r="K3834" s="116">
        <v>0</v>
      </c>
      <c r="L3834" s="116">
        <v>0</v>
      </c>
      <c r="M3834" s="22">
        <f t="shared" si="894"/>
        <v>0</v>
      </c>
      <c r="N3834" s="116">
        <v>0</v>
      </c>
      <c r="O3834" s="116">
        <v>0</v>
      </c>
      <c r="P3834" s="116">
        <v>0</v>
      </c>
      <c r="Q3834" s="116">
        <v>0</v>
      </c>
      <c r="R3834" s="22">
        <f t="shared" si="895"/>
        <v>0</v>
      </c>
      <c r="S3834" s="116">
        <v>0</v>
      </c>
      <c r="T3834" s="116">
        <v>0</v>
      </c>
      <c r="U3834" s="116">
        <v>0</v>
      </c>
      <c r="V3834" s="116">
        <v>0</v>
      </c>
      <c r="W3834" s="22">
        <f t="shared" si="896"/>
        <v>0</v>
      </c>
      <c r="X3834" s="22">
        <f t="shared" si="897"/>
        <v>0</v>
      </c>
      <c r="Y3834" s="22">
        <f ca="1">OFFSET('Cost Study'!$B$7,'Operations Support'!$C3834,'Operations Support'!$B3834)*$H3834</f>
        <v>0</v>
      </c>
      <c r="Z3834" s="23">
        <f ca="1">Y3834*'Cost Study'!$B$31</f>
        <v>0</v>
      </c>
      <c r="AA3834" s="23">
        <f ca="1">IF(A3834=10298,1.51,1)*IF($B3834&lt;3,$D3834*'Cost Study'!$B$32*OFFSET('Cost Study'!$B$7,'Operations Support'!$C3834,'Operations Support'!$B3834),0)</f>
        <v>0</v>
      </c>
      <c r="AB3834" s="24">
        <f ca="1">AA3834*'Cost Study'!$B$31</f>
        <v>0</v>
      </c>
      <c r="AC3834" s="23">
        <f ca="1">Y3834*'Cost Study'!$B$31</f>
        <v>0</v>
      </c>
      <c r="AD3834" s="24">
        <f ca="1">AA3834*'Cost Study'!$B$31</f>
        <v>0</v>
      </c>
      <c r="AE3834" s="377">
        <f t="shared" ca="1" si="898"/>
        <v>0</v>
      </c>
      <c r="AF3834" s="377">
        <f t="shared" ca="1" si="899"/>
        <v>0</v>
      </c>
      <c r="AH3834" s="688">
        <f>IFERROR($H3834/SUMIF($A:$A,$A3834,$H:$H)*SUMIF(Summary!$A$110:$A$186,$A3834,Summary!$P$110:$P$186),0)</f>
        <v>0</v>
      </c>
      <c r="AI3834" s="689">
        <f t="shared" ca="1" si="900"/>
        <v>0</v>
      </c>
      <c r="AJ3834" s="688">
        <f>IFERROR(H3834/SUMIF(A:A,A3834,H:H)*SUMIF(Summary!$A$110:$A$186,'Operations Support'!A3834,Summary!$Q$110:$Q$186),0)</f>
        <v>0</v>
      </c>
      <c r="AK3834" s="688">
        <f t="shared" ca="1" si="901"/>
        <v>0</v>
      </c>
      <c r="AM3834" s="688">
        <f>IFERROR($H3834/SUMIF($A:$A,$A3834,$H:$H)*SUMIF(Summary!$A$230:$A$266,$A3834,Summary!$P$230:$P$266),0)</f>
        <v>0</v>
      </c>
      <c r="AN3834" s="688">
        <f>IFERROR($H3834/SUMIF($A:$A,$A3834,$H:$H)*(SUMIF(Summary!$A$230:$A$266,$A3834,Summary!$L$230:$L$266)+SUMIF(Summary!$A$281:$A$317,$A3834,Summary!$L$281:$L$317))-AM3834,0)</f>
        <v>0</v>
      </c>
      <c r="AO3834" s="688">
        <f>IFERROR($H3834/SUMIF($A:$A,$A3834,$H:$H)*SUMIF(Summary!$A$230:$A$266,$A3834,Summary!$Q$230:$Q$266),0)</f>
        <v>0</v>
      </c>
      <c r="AP3834" s="688">
        <f>IFERROR($H3834/SUMIF($A:$A,$A3834,$H:$H)*(SUMIF(Summary!$A$230:$A$266,$A3834,Summary!$L$230:$L$266)+SUMIF(Summary!$A$281:$A$317,$A3834,Summary!$L$281:$L$317))-AO3834,0)</f>
        <v>0</v>
      </c>
      <c r="AQ3834" s="306"/>
      <c r="AR3834" s="688">
        <f t="shared" ca="1" si="902"/>
        <v>0</v>
      </c>
      <c r="AS3834" s="688">
        <f t="shared" ca="1" si="903"/>
        <v>0</v>
      </c>
    </row>
    <row r="3835" spans="1:45" x14ac:dyDescent="0.2">
      <c r="A3835" s="423">
        <v>42485</v>
      </c>
      <c r="B3835" s="424">
        <v>3</v>
      </c>
      <c r="C3835" s="425" t="s">
        <v>308</v>
      </c>
      <c r="D3835" s="422">
        <f t="shared" si="889"/>
        <v>0</v>
      </c>
      <c r="E3835" s="422">
        <f t="shared" si="890"/>
        <v>0</v>
      </c>
      <c r="F3835" s="422">
        <f t="shared" si="891"/>
        <v>0</v>
      </c>
      <c r="G3835" s="422">
        <f t="shared" si="892"/>
        <v>0</v>
      </c>
      <c r="H3835" s="22">
        <f t="shared" si="893"/>
        <v>0</v>
      </c>
      <c r="I3835" s="116">
        <v>0</v>
      </c>
      <c r="J3835" s="116">
        <v>0</v>
      </c>
      <c r="K3835" s="116">
        <v>0</v>
      </c>
      <c r="L3835" s="116">
        <v>0</v>
      </c>
      <c r="M3835" s="22">
        <f t="shared" si="894"/>
        <v>0</v>
      </c>
      <c r="N3835" s="116">
        <v>0</v>
      </c>
      <c r="O3835" s="116">
        <v>0</v>
      </c>
      <c r="P3835" s="116">
        <v>0</v>
      </c>
      <c r="Q3835" s="116">
        <v>0</v>
      </c>
      <c r="R3835" s="22">
        <f t="shared" si="895"/>
        <v>0</v>
      </c>
      <c r="S3835" s="116">
        <v>0</v>
      </c>
      <c r="T3835" s="116">
        <v>0</v>
      </c>
      <c r="U3835" s="116">
        <v>0</v>
      </c>
      <c r="V3835" s="116">
        <v>0</v>
      </c>
      <c r="W3835" s="22">
        <f t="shared" si="896"/>
        <v>0</v>
      </c>
      <c r="X3835" s="22">
        <f t="shared" si="897"/>
        <v>0</v>
      </c>
      <c r="Y3835" s="22">
        <f ca="1">OFFSET('Cost Study'!$B$7,'Operations Support'!$C3835,'Operations Support'!$B3835)*$H3835</f>
        <v>0</v>
      </c>
      <c r="Z3835" s="23">
        <f ca="1">Y3835*'Cost Study'!$B$31</f>
        <v>0</v>
      </c>
      <c r="AA3835" s="23">
        <f ca="1">IF(A3835=10298,1.51,1)*IF($B3835&lt;3,$D3835*'Cost Study'!$B$32*OFFSET('Cost Study'!$B$7,'Operations Support'!$C3835,'Operations Support'!$B3835),0)</f>
        <v>0</v>
      </c>
      <c r="AB3835" s="24">
        <f ca="1">AA3835*'Cost Study'!$B$31</f>
        <v>0</v>
      </c>
      <c r="AC3835" s="23">
        <f ca="1">Y3835*'Cost Study'!$B$31</f>
        <v>0</v>
      </c>
      <c r="AD3835" s="24">
        <f ca="1">AA3835*'Cost Study'!$B$31</f>
        <v>0</v>
      </c>
      <c r="AE3835" s="377">
        <f t="shared" ca="1" si="898"/>
        <v>0</v>
      </c>
      <c r="AF3835" s="377">
        <f t="shared" ca="1" si="899"/>
        <v>0</v>
      </c>
      <c r="AH3835" s="688">
        <f>IFERROR($H3835/SUMIF($A:$A,$A3835,$H:$H)*SUMIF(Summary!$A$110:$A$186,$A3835,Summary!$P$110:$P$186),0)</f>
        <v>0</v>
      </c>
      <c r="AI3835" s="689">
        <f t="shared" ca="1" si="900"/>
        <v>0</v>
      </c>
      <c r="AJ3835" s="688">
        <f>IFERROR(H3835/SUMIF(A:A,A3835,H:H)*SUMIF(Summary!$A$110:$A$186,'Operations Support'!A3835,Summary!$Q$110:$Q$186),0)</f>
        <v>0</v>
      </c>
      <c r="AK3835" s="688">
        <f t="shared" ca="1" si="901"/>
        <v>0</v>
      </c>
      <c r="AM3835" s="688">
        <f>IFERROR($H3835/SUMIF($A:$A,$A3835,$H:$H)*SUMIF(Summary!$A$230:$A$266,$A3835,Summary!$P$230:$P$266),0)</f>
        <v>0</v>
      </c>
      <c r="AN3835" s="688">
        <f>IFERROR($H3835/SUMIF($A:$A,$A3835,$H:$H)*(SUMIF(Summary!$A$230:$A$266,$A3835,Summary!$L$230:$L$266)+SUMIF(Summary!$A$281:$A$317,$A3835,Summary!$L$281:$L$317))-AM3835,0)</f>
        <v>0</v>
      </c>
      <c r="AO3835" s="688">
        <f>IFERROR($H3835/SUMIF($A:$A,$A3835,$H:$H)*SUMIF(Summary!$A$230:$A$266,$A3835,Summary!$Q$230:$Q$266),0)</f>
        <v>0</v>
      </c>
      <c r="AP3835" s="688">
        <f>IFERROR($H3835/SUMIF($A:$A,$A3835,$H:$H)*(SUMIF(Summary!$A$230:$A$266,$A3835,Summary!$L$230:$L$266)+SUMIF(Summary!$A$281:$A$317,$A3835,Summary!$L$281:$L$317))-AO3835,0)</f>
        <v>0</v>
      </c>
      <c r="AQ3835" s="306"/>
      <c r="AR3835" s="688">
        <f t="shared" ca="1" si="902"/>
        <v>0</v>
      </c>
      <c r="AS3835" s="688">
        <f t="shared" ca="1" si="903"/>
        <v>0</v>
      </c>
    </row>
    <row r="3836" spans="1:45" x14ac:dyDescent="0.2">
      <c r="A3836" s="423">
        <v>42485</v>
      </c>
      <c r="B3836" s="424">
        <v>3</v>
      </c>
      <c r="C3836" s="425" t="s">
        <v>309</v>
      </c>
      <c r="D3836" s="422">
        <f t="shared" si="889"/>
        <v>0</v>
      </c>
      <c r="E3836" s="422">
        <f t="shared" si="890"/>
        <v>0</v>
      </c>
      <c r="F3836" s="422">
        <f t="shared" si="891"/>
        <v>0</v>
      </c>
      <c r="G3836" s="422">
        <f t="shared" si="892"/>
        <v>0</v>
      </c>
      <c r="H3836" s="22">
        <f t="shared" si="893"/>
        <v>0</v>
      </c>
      <c r="I3836" s="116">
        <v>0</v>
      </c>
      <c r="J3836" s="116">
        <v>0</v>
      </c>
      <c r="K3836" s="116">
        <v>0</v>
      </c>
      <c r="L3836" s="116">
        <v>0</v>
      </c>
      <c r="M3836" s="22">
        <f t="shared" si="894"/>
        <v>0</v>
      </c>
      <c r="N3836" s="116">
        <v>0</v>
      </c>
      <c r="O3836" s="116">
        <v>0</v>
      </c>
      <c r="P3836" s="116">
        <v>0</v>
      </c>
      <c r="Q3836" s="116">
        <v>0</v>
      </c>
      <c r="R3836" s="22">
        <f t="shared" si="895"/>
        <v>0</v>
      </c>
      <c r="S3836" s="116">
        <v>0</v>
      </c>
      <c r="T3836" s="116">
        <v>0</v>
      </c>
      <c r="U3836" s="116">
        <v>0</v>
      </c>
      <c r="V3836" s="116">
        <v>0</v>
      </c>
      <c r="W3836" s="22">
        <f t="shared" si="896"/>
        <v>0</v>
      </c>
      <c r="X3836" s="22">
        <f t="shared" si="897"/>
        <v>0</v>
      </c>
      <c r="Y3836" s="22">
        <f ca="1">OFFSET('Cost Study'!$B$7,'Operations Support'!$C3836,'Operations Support'!$B3836)*$H3836</f>
        <v>0</v>
      </c>
      <c r="Z3836" s="23">
        <f ca="1">Y3836*'Cost Study'!$B$31</f>
        <v>0</v>
      </c>
      <c r="AA3836" s="23">
        <f ca="1">IF(A3836=10298,1.51,1)*IF($B3836&lt;3,$D3836*'Cost Study'!$B$32*OFFSET('Cost Study'!$B$7,'Operations Support'!$C3836,'Operations Support'!$B3836),0)</f>
        <v>0</v>
      </c>
      <c r="AB3836" s="24">
        <f ca="1">AA3836*'Cost Study'!$B$31</f>
        <v>0</v>
      </c>
      <c r="AC3836" s="23">
        <f ca="1">Y3836*'Cost Study'!$B$31</f>
        <v>0</v>
      </c>
      <c r="AD3836" s="24">
        <f ca="1">AA3836*'Cost Study'!$B$31</f>
        <v>0</v>
      </c>
      <c r="AE3836" s="377">
        <f t="shared" ca="1" si="898"/>
        <v>0</v>
      </c>
      <c r="AF3836" s="377">
        <f t="shared" ca="1" si="899"/>
        <v>0</v>
      </c>
      <c r="AH3836" s="688">
        <f>IFERROR($H3836/SUMIF($A:$A,$A3836,$H:$H)*SUMIF(Summary!$A$110:$A$186,$A3836,Summary!$P$110:$P$186),0)</f>
        <v>0</v>
      </c>
      <c r="AI3836" s="689">
        <f t="shared" ca="1" si="900"/>
        <v>0</v>
      </c>
      <c r="AJ3836" s="688">
        <f>IFERROR(H3836/SUMIF(A:A,A3836,H:H)*SUMIF(Summary!$A$110:$A$186,'Operations Support'!A3836,Summary!$Q$110:$Q$186),0)</f>
        <v>0</v>
      </c>
      <c r="AK3836" s="688">
        <f t="shared" ca="1" si="901"/>
        <v>0</v>
      </c>
      <c r="AM3836" s="688">
        <f>IFERROR($H3836/SUMIF($A:$A,$A3836,$H:$H)*SUMIF(Summary!$A$230:$A$266,$A3836,Summary!$P$230:$P$266),0)</f>
        <v>0</v>
      </c>
      <c r="AN3836" s="688">
        <f>IFERROR($H3836/SUMIF($A:$A,$A3836,$H:$H)*(SUMIF(Summary!$A$230:$A$266,$A3836,Summary!$L$230:$L$266)+SUMIF(Summary!$A$281:$A$317,$A3836,Summary!$L$281:$L$317))-AM3836,0)</f>
        <v>0</v>
      </c>
      <c r="AO3836" s="688">
        <f>IFERROR($H3836/SUMIF($A:$A,$A3836,$H:$H)*SUMIF(Summary!$A$230:$A$266,$A3836,Summary!$Q$230:$Q$266),0)</f>
        <v>0</v>
      </c>
      <c r="AP3836" s="688">
        <f>IFERROR($H3836/SUMIF($A:$A,$A3836,$H:$H)*(SUMIF(Summary!$A$230:$A$266,$A3836,Summary!$L$230:$L$266)+SUMIF(Summary!$A$281:$A$317,$A3836,Summary!$L$281:$L$317))-AO3836,0)</f>
        <v>0</v>
      </c>
      <c r="AQ3836" s="306"/>
      <c r="AR3836" s="688">
        <f t="shared" ca="1" si="902"/>
        <v>0</v>
      </c>
      <c r="AS3836" s="688">
        <f t="shared" ca="1" si="903"/>
        <v>0</v>
      </c>
    </row>
    <row r="3837" spans="1:45" x14ac:dyDescent="0.2">
      <c r="A3837" s="423">
        <v>42485</v>
      </c>
      <c r="B3837" s="424">
        <v>3</v>
      </c>
      <c r="C3837" s="425" t="s">
        <v>310</v>
      </c>
      <c r="D3837" s="422">
        <f t="shared" si="889"/>
        <v>0</v>
      </c>
      <c r="E3837" s="422">
        <f t="shared" si="890"/>
        <v>0</v>
      </c>
      <c r="F3837" s="422">
        <f t="shared" si="891"/>
        <v>0</v>
      </c>
      <c r="G3837" s="422">
        <f t="shared" si="892"/>
        <v>0</v>
      </c>
      <c r="H3837" s="22">
        <f t="shared" si="893"/>
        <v>0</v>
      </c>
      <c r="I3837" s="116">
        <v>0</v>
      </c>
      <c r="J3837" s="116">
        <v>0</v>
      </c>
      <c r="K3837" s="116">
        <v>0</v>
      </c>
      <c r="L3837" s="116">
        <v>0</v>
      </c>
      <c r="M3837" s="22">
        <f t="shared" si="894"/>
        <v>0</v>
      </c>
      <c r="N3837" s="116">
        <v>0</v>
      </c>
      <c r="O3837" s="116">
        <v>0</v>
      </c>
      <c r="P3837" s="116">
        <v>0</v>
      </c>
      <c r="Q3837" s="116">
        <v>0</v>
      </c>
      <c r="R3837" s="22">
        <f t="shared" si="895"/>
        <v>0</v>
      </c>
      <c r="S3837" s="116">
        <v>0</v>
      </c>
      <c r="T3837" s="116">
        <v>0</v>
      </c>
      <c r="U3837" s="116">
        <v>0</v>
      </c>
      <c r="V3837" s="116">
        <v>0</v>
      </c>
      <c r="W3837" s="22">
        <f t="shared" si="896"/>
        <v>0</v>
      </c>
      <c r="X3837" s="22">
        <f t="shared" si="897"/>
        <v>0</v>
      </c>
      <c r="Y3837" s="22">
        <f ca="1">OFFSET('Cost Study'!$B$7,'Operations Support'!$C3837,'Operations Support'!$B3837)*$H3837</f>
        <v>0</v>
      </c>
      <c r="Z3837" s="23">
        <f ca="1">Y3837*'Cost Study'!$B$31</f>
        <v>0</v>
      </c>
      <c r="AA3837" s="23">
        <f ca="1">IF(A3837=10298,1.51,1)*IF($B3837&lt;3,$D3837*'Cost Study'!$B$32*OFFSET('Cost Study'!$B$7,'Operations Support'!$C3837,'Operations Support'!$B3837),0)</f>
        <v>0</v>
      </c>
      <c r="AB3837" s="24">
        <f ca="1">AA3837*'Cost Study'!$B$31</f>
        <v>0</v>
      </c>
      <c r="AC3837" s="23">
        <f ca="1">Y3837*'Cost Study'!$B$31</f>
        <v>0</v>
      </c>
      <c r="AD3837" s="24">
        <f ca="1">AA3837*'Cost Study'!$B$31</f>
        <v>0</v>
      </c>
      <c r="AE3837" s="377">
        <f t="shared" ca="1" si="898"/>
        <v>0</v>
      </c>
      <c r="AF3837" s="377">
        <f t="shared" ca="1" si="899"/>
        <v>0</v>
      </c>
      <c r="AH3837" s="688">
        <f>IFERROR($H3837/SUMIF($A:$A,$A3837,$H:$H)*SUMIF(Summary!$A$110:$A$186,$A3837,Summary!$P$110:$P$186),0)</f>
        <v>0</v>
      </c>
      <c r="AI3837" s="689">
        <f t="shared" ca="1" si="900"/>
        <v>0</v>
      </c>
      <c r="AJ3837" s="688">
        <f>IFERROR(H3837/SUMIF(A:A,A3837,H:H)*SUMIF(Summary!$A$110:$A$186,'Operations Support'!A3837,Summary!$Q$110:$Q$186),0)</f>
        <v>0</v>
      </c>
      <c r="AK3837" s="688">
        <f t="shared" ca="1" si="901"/>
        <v>0</v>
      </c>
      <c r="AM3837" s="688">
        <f>IFERROR($H3837/SUMIF($A:$A,$A3837,$H:$H)*SUMIF(Summary!$A$230:$A$266,$A3837,Summary!$P$230:$P$266),0)</f>
        <v>0</v>
      </c>
      <c r="AN3837" s="688">
        <f>IFERROR($H3837/SUMIF($A:$A,$A3837,$H:$H)*(SUMIF(Summary!$A$230:$A$266,$A3837,Summary!$L$230:$L$266)+SUMIF(Summary!$A$281:$A$317,$A3837,Summary!$L$281:$L$317))-AM3837,0)</f>
        <v>0</v>
      </c>
      <c r="AO3837" s="688">
        <f>IFERROR($H3837/SUMIF($A:$A,$A3837,$H:$H)*SUMIF(Summary!$A$230:$A$266,$A3837,Summary!$Q$230:$Q$266),0)</f>
        <v>0</v>
      </c>
      <c r="AP3837" s="688">
        <f>IFERROR($H3837/SUMIF($A:$A,$A3837,$H:$H)*(SUMIF(Summary!$A$230:$A$266,$A3837,Summary!$L$230:$L$266)+SUMIF(Summary!$A$281:$A$317,$A3837,Summary!$L$281:$L$317))-AO3837,0)</f>
        <v>0</v>
      </c>
      <c r="AQ3837" s="306"/>
      <c r="AR3837" s="688">
        <f t="shared" ca="1" si="902"/>
        <v>0</v>
      </c>
      <c r="AS3837" s="688">
        <f t="shared" ca="1" si="903"/>
        <v>0</v>
      </c>
    </row>
    <row r="3838" spans="1:45" x14ac:dyDescent="0.2">
      <c r="A3838" s="423">
        <v>42485</v>
      </c>
      <c r="B3838" s="424">
        <v>3</v>
      </c>
      <c r="C3838" s="425" t="s">
        <v>311</v>
      </c>
      <c r="D3838" s="422">
        <f t="shared" si="889"/>
        <v>0</v>
      </c>
      <c r="E3838" s="422">
        <f t="shared" si="890"/>
        <v>0</v>
      </c>
      <c r="F3838" s="422">
        <f t="shared" si="891"/>
        <v>0</v>
      </c>
      <c r="G3838" s="422">
        <f t="shared" si="892"/>
        <v>0</v>
      </c>
      <c r="H3838" s="22">
        <f t="shared" si="893"/>
        <v>0</v>
      </c>
      <c r="I3838" s="116">
        <v>0</v>
      </c>
      <c r="J3838" s="116">
        <v>0</v>
      </c>
      <c r="K3838" s="116">
        <v>0</v>
      </c>
      <c r="L3838" s="116">
        <v>0</v>
      </c>
      <c r="M3838" s="22">
        <f t="shared" si="894"/>
        <v>0</v>
      </c>
      <c r="N3838" s="116">
        <v>0</v>
      </c>
      <c r="O3838" s="116">
        <v>0</v>
      </c>
      <c r="P3838" s="116">
        <v>0</v>
      </c>
      <c r="Q3838" s="116">
        <v>0</v>
      </c>
      <c r="R3838" s="22">
        <f t="shared" si="895"/>
        <v>0</v>
      </c>
      <c r="S3838" s="116">
        <v>0</v>
      </c>
      <c r="T3838" s="116">
        <v>0</v>
      </c>
      <c r="U3838" s="116">
        <v>0</v>
      </c>
      <c r="V3838" s="116">
        <v>0</v>
      </c>
      <c r="W3838" s="22">
        <f t="shared" si="896"/>
        <v>0</v>
      </c>
      <c r="X3838" s="22">
        <f t="shared" si="897"/>
        <v>0</v>
      </c>
      <c r="Y3838" s="22">
        <f ca="1">OFFSET('Cost Study'!$B$7,'Operations Support'!$C3838,'Operations Support'!$B3838)*$H3838</f>
        <v>0</v>
      </c>
      <c r="Z3838" s="23">
        <f ca="1">Y3838*'Cost Study'!$B$31</f>
        <v>0</v>
      </c>
      <c r="AA3838" s="23">
        <f ca="1">IF(A3838=10298,1.51,1)*IF($B3838&lt;3,$D3838*'Cost Study'!$B$32*OFFSET('Cost Study'!$B$7,'Operations Support'!$C3838,'Operations Support'!$B3838),0)</f>
        <v>0</v>
      </c>
      <c r="AB3838" s="24">
        <f ca="1">AA3838*'Cost Study'!$B$31</f>
        <v>0</v>
      </c>
      <c r="AC3838" s="23">
        <f ca="1">Y3838*'Cost Study'!$B$31</f>
        <v>0</v>
      </c>
      <c r="AD3838" s="24">
        <f ca="1">AA3838*'Cost Study'!$B$31</f>
        <v>0</v>
      </c>
      <c r="AE3838" s="377">
        <f t="shared" ca="1" si="898"/>
        <v>0</v>
      </c>
      <c r="AF3838" s="377">
        <f t="shared" ca="1" si="899"/>
        <v>0</v>
      </c>
      <c r="AH3838" s="688">
        <f>IFERROR($H3838/SUMIF($A:$A,$A3838,$H:$H)*SUMIF(Summary!$A$110:$A$186,$A3838,Summary!$P$110:$P$186),0)</f>
        <v>0</v>
      </c>
      <c r="AI3838" s="689">
        <f t="shared" ca="1" si="900"/>
        <v>0</v>
      </c>
      <c r="AJ3838" s="688">
        <f>IFERROR(H3838/SUMIF(A:A,A3838,H:H)*SUMIF(Summary!$A$110:$A$186,'Operations Support'!A3838,Summary!$Q$110:$Q$186),0)</f>
        <v>0</v>
      </c>
      <c r="AK3838" s="688">
        <f t="shared" ca="1" si="901"/>
        <v>0</v>
      </c>
      <c r="AM3838" s="688">
        <f>IFERROR($H3838/SUMIF($A:$A,$A3838,$H:$H)*SUMIF(Summary!$A$230:$A$266,$A3838,Summary!$P$230:$P$266),0)</f>
        <v>0</v>
      </c>
      <c r="AN3838" s="688">
        <f>IFERROR($H3838/SUMIF($A:$A,$A3838,$H:$H)*(SUMIF(Summary!$A$230:$A$266,$A3838,Summary!$L$230:$L$266)+SUMIF(Summary!$A$281:$A$317,$A3838,Summary!$L$281:$L$317))-AM3838,0)</f>
        <v>0</v>
      </c>
      <c r="AO3838" s="688">
        <f>IFERROR($H3838/SUMIF($A:$A,$A3838,$H:$H)*SUMIF(Summary!$A$230:$A$266,$A3838,Summary!$Q$230:$Q$266),0)</f>
        <v>0</v>
      </c>
      <c r="AP3838" s="688">
        <f>IFERROR($H3838/SUMIF($A:$A,$A3838,$H:$H)*(SUMIF(Summary!$A$230:$A$266,$A3838,Summary!$L$230:$L$266)+SUMIF(Summary!$A$281:$A$317,$A3838,Summary!$L$281:$L$317))-AO3838,0)</f>
        <v>0</v>
      </c>
      <c r="AQ3838" s="306"/>
      <c r="AR3838" s="688">
        <f t="shared" ca="1" si="902"/>
        <v>0</v>
      </c>
      <c r="AS3838" s="688">
        <f t="shared" ca="1" si="903"/>
        <v>0</v>
      </c>
    </row>
    <row r="3839" spans="1:45" x14ac:dyDescent="0.2">
      <c r="A3839" s="423">
        <v>42485</v>
      </c>
      <c r="B3839" s="424">
        <v>3</v>
      </c>
      <c r="C3839" s="425" t="s">
        <v>312</v>
      </c>
      <c r="D3839" s="422">
        <f t="shared" si="889"/>
        <v>0</v>
      </c>
      <c r="E3839" s="422">
        <f t="shared" si="890"/>
        <v>0</v>
      </c>
      <c r="F3839" s="422">
        <f t="shared" si="891"/>
        <v>0</v>
      </c>
      <c r="G3839" s="422">
        <f t="shared" si="892"/>
        <v>0</v>
      </c>
      <c r="H3839" s="22">
        <f t="shared" si="893"/>
        <v>0</v>
      </c>
      <c r="I3839" s="116">
        <v>0</v>
      </c>
      <c r="J3839" s="116">
        <v>0</v>
      </c>
      <c r="K3839" s="116">
        <v>0</v>
      </c>
      <c r="L3839" s="116">
        <v>0</v>
      </c>
      <c r="M3839" s="22">
        <f t="shared" si="894"/>
        <v>0</v>
      </c>
      <c r="N3839" s="116">
        <v>0</v>
      </c>
      <c r="O3839" s="116">
        <v>0</v>
      </c>
      <c r="P3839" s="116">
        <v>0</v>
      </c>
      <c r="Q3839" s="116">
        <v>0</v>
      </c>
      <c r="R3839" s="22">
        <f t="shared" si="895"/>
        <v>0</v>
      </c>
      <c r="S3839" s="116">
        <v>0</v>
      </c>
      <c r="T3839" s="116">
        <v>0</v>
      </c>
      <c r="U3839" s="116">
        <v>0</v>
      </c>
      <c r="V3839" s="116">
        <v>0</v>
      </c>
      <c r="W3839" s="22">
        <f t="shared" si="896"/>
        <v>0</v>
      </c>
      <c r="X3839" s="22">
        <f t="shared" si="897"/>
        <v>0</v>
      </c>
      <c r="Y3839" s="22">
        <f ca="1">OFFSET('Cost Study'!$B$7,'Operations Support'!$C3839,'Operations Support'!$B3839)*$H3839</f>
        <v>0</v>
      </c>
      <c r="Z3839" s="23">
        <f ca="1">Y3839*'Cost Study'!$B$31</f>
        <v>0</v>
      </c>
      <c r="AA3839" s="23">
        <f ca="1">IF(A3839=10298,1.51,1)*IF($B3839&lt;3,$D3839*'Cost Study'!$B$32*OFFSET('Cost Study'!$B$7,'Operations Support'!$C3839,'Operations Support'!$B3839),0)</f>
        <v>0</v>
      </c>
      <c r="AB3839" s="24">
        <f ca="1">AA3839*'Cost Study'!$B$31</f>
        <v>0</v>
      </c>
      <c r="AC3839" s="23">
        <f ca="1">Y3839*'Cost Study'!$B$31</f>
        <v>0</v>
      </c>
      <c r="AD3839" s="24">
        <f ca="1">AA3839*'Cost Study'!$B$31</f>
        <v>0</v>
      </c>
      <c r="AE3839" s="377">
        <f t="shared" ca="1" si="898"/>
        <v>0</v>
      </c>
      <c r="AF3839" s="377">
        <f t="shared" ca="1" si="899"/>
        <v>0</v>
      </c>
      <c r="AH3839" s="688">
        <f>IFERROR($H3839/SUMIF($A:$A,$A3839,$H:$H)*SUMIF(Summary!$A$110:$A$186,$A3839,Summary!$P$110:$P$186),0)</f>
        <v>0</v>
      </c>
      <c r="AI3839" s="689">
        <f t="shared" ca="1" si="900"/>
        <v>0</v>
      </c>
      <c r="AJ3839" s="688">
        <f>IFERROR(H3839/SUMIF(A:A,A3839,H:H)*SUMIF(Summary!$A$110:$A$186,'Operations Support'!A3839,Summary!$Q$110:$Q$186),0)</f>
        <v>0</v>
      </c>
      <c r="AK3839" s="688">
        <f t="shared" ca="1" si="901"/>
        <v>0</v>
      </c>
      <c r="AM3839" s="688">
        <f>IFERROR($H3839/SUMIF($A:$A,$A3839,$H:$H)*SUMIF(Summary!$A$230:$A$266,$A3839,Summary!$P$230:$P$266),0)</f>
        <v>0</v>
      </c>
      <c r="AN3839" s="688">
        <f>IFERROR($H3839/SUMIF($A:$A,$A3839,$H:$H)*(SUMIF(Summary!$A$230:$A$266,$A3839,Summary!$L$230:$L$266)+SUMIF(Summary!$A$281:$A$317,$A3839,Summary!$L$281:$L$317))-AM3839,0)</f>
        <v>0</v>
      </c>
      <c r="AO3839" s="688">
        <f>IFERROR($H3839/SUMIF($A:$A,$A3839,$H:$H)*SUMIF(Summary!$A$230:$A$266,$A3839,Summary!$Q$230:$Q$266),0)</f>
        <v>0</v>
      </c>
      <c r="AP3839" s="688">
        <f>IFERROR($H3839/SUMIF($A:$A,$A3839,$H:$H)*(SUMIF(Summary!$A$230:$A$266,$A3839,Summary!$L$230:$L$266)+SUMIF(Summary!$A$281:$A$317,$A3839,Summary!$L$281:$L$317))-AO3839,0)</f>
        <v>0</v>
      </c>
      <c r="AQ3839" s="306"/>
      <c r="AR3839" s="688">
        <f t="shared" ca="1" si="902"/>
        <v>0</v>
      </c>
      <c r="AS3839" s="688">
        <f t="shared" ca="1" si="903"/>
        <v>0</v>
      </c>
    </row>
    <row r="3840" spans="1:45" x14ac:dyDescent="0.2">
      <c r="A3840" s="423">
        <v>42485</v>
      </c>
      <c r="B3840" s="424">
        <v>3</v>
      </c>
      <c r="C3840" s="425" t="s">
        <v>313</v>
      </c>
      <c r="D3840" s="422">
        <f t="shared" si="889"/>
        <v>0</v>
      </c>
      <c r="E3840" s="422">
        <f t="shared" si="890"/>
        <v>0</v>
      </c>
      <c r="F3840" s="422">
        <f t="shared" si="891"/>
        <v>0</v>
      </c>
      <c r="G3840" s="422">
        <f t="shared" si="892"/>
        <v>0</v>
      </c>
      <c r="H3840" s="22">
        <f t="shared" si="893"/>
        <v>0</v>
      </c>
      <c r="I3840" s="116">
        <v>0</v>
      </c>
      <c r="J3840" s="116">
        <v>0</v>
      </c>
      <c r="K3840" s="116">
        <v>0</v>
      </c>
      <c r="L3840" s="116">
        <v>0</v>
      </c>
      <c r="M3840" s="22">
        <f t="shared" si="894"/>
        <v>0</v>
      </c>
      <c r="N3840" s="116">
        <v>0</v>
      </c>
      <c r="O3840" s="116">
        <v>0</v>
      </c>
      <c r="P3840" s="116">
        <v>0</v>
      </c>
      <c r="Q3840" s="116">
        <v>0</v>
      </c>
      <c r="R3840" s="22">
        <f t="shared" si="895"/>
        <v>0</v>
      </c>
      <c r="S3840" s="116">
        <v>0</v>
      </c>
      <c r="T3840" s="116">
        <v>0</v>
      </c>
      <c r="U3840" s="116">
        <v>0</v>
      </c>
      <c r="V3840" s="116">
        <v>0</v>
      </c>
      <c r="W3840" s="22">
        <f t="shared" si="896"/>
        <v>0</v>
      </c>
      <c r="X3840" s="22">
        <f t="shared" si="897"/>
        <v>0</v>
      </c>
      <c r="Y3840" s="22">
        <f ca="1">OFFSET('Cost Study'!$B$7,'Operations Support'!$C3840,'Operations Support'!$B3840)*$H3840</f>
        <v>0</v>
      </c>
      <c r="Z3840" s="23">
        <f ca="1">Y3840*'Cost Study'!$B$31</f>
        <v>0</v>
      </c>
      <c r="AA3840" s="23">
        <f ca="1">IF(A3840=10298,1.51,1)*IF($B3840&lt;3,$D3840*'Cost Study'!$B$32*OFFSET('Cost Study'!$B$7,'Operations Support'!$C3840,'Operations Support'!$B3840),0)</f>
        <v>0</v>
      </c>
      <c r="AB3840" s="24">
        <f ca="1">AA3840*'Cost Study'!$B$31</f>
        <v>0</v>
      </c>
      <c r="AC3840" s="23">
        <f ca="1">Y3840*'Cost Study'!$B$31</f>
        <v>0</v>
      </c>
      <c r="AD3840" s="24">
        <f ca="1">AA3840*'Cost Study'!$B$31</f>
        <v>0</v>
      </c>
      <c r="AE3840" s="377">
        <f t="shared" ca="1" si="898"/>
        <v>0</v>
      </c>
      <c r="AF3840" s="377">
        <f t="shared" ca="1" si="899"/>
        <v>0</v>
      </c>
      <c r="AH3840" s="688">
        <f>IFERROR($H3840/SUMIF($A:$A,$A3840,$H:$H)*SUMIF(Summary!$A$110:$A$186,$A3840,Summary!$P$110:$P$186),0)</f>
        <v>0</v>
      </c>
      <c r="AI3840" s="689">
        <f t="shared" ca="1" si="900"/>
        <v>0</v>
      </c>
      <c r="AJ3840" s="688">
        <f>IFERROR(H3840/SUMIF(A:A,A3840,H:H)*SUMIF(Summary!$A$110:$A$186,'Operations Support'!A3840,Summary!$Q$110:$Q$186),0)</f>
        <v>0</v>
      </c>
      <c r="AK3840" s="688">
        <f t="shared" ca="1" si="901"/>
        <v>0</v>
      </c>
      <c r="AM3840" s="688">
        <f>IFERROR($H3840/SUMIF($A:$A,$A3840,$H:$H)*SUMIF(Summary!$A$230:$A$266,$A3840,Summary!$P$230:$P$266),0)</f>
        <v>0</v>
      </c>
      <c r="AN3840" s="688">
        <f>IFERROR($H3840/SUMIF($A:$A,$A3840,$H:$H)*(SUMIF(Summary!$A$230:$A$266,$A3840,Summary!$L$230:$L$266)+SUMIF(Summary!$A$281:$A$317,$A3840,Summary!$L$281:$L$317))-AM3840,0)</f>
        <v>0</v>
      </c>
      <c r="AO3840" s="688">
        <f>IFERROR($H3840/SUMIF($A:$A,$A3840,$H:$H)*SUMIF(Summary!$A$230:$A$266,$A3840,Summary!$Q$230:$Q$266),0)</f>
        <v>0</v>
      </c>
      <c r="AP3840" s="688">
        <f>IFERROR($H3840/SUMIF($A:$A,$A3840,$H:$H)*(SUMIF(Summary!$A$230:$A$266,$A3840,Summary!$L$230:$L$266)+SUMIF(Summary!$A$281:$A$317,$A3840,Summary!$L$281:$L$317))-AO3840,0)</f>
        <v>0</v>
      </c>
      <c r="AQ3840" s="306"/>
      <c r="AR3840" s="688">
        <f t="shared" ca="1" si="902"/>
        <v>0</v>
      </c>
      <c r="AS3840" s="688">
        <f t="shared" ca="1" si="903"/>
        <v>0</v>
      </c>
    </row>
    <row r="3841" spans="1:45" x14ac:dyDescent="0.2">
      <c r="A3841" s="423">
        <v>42485</v>
      </c>
      <c r="B3841" s="424">
        <v>3</v>
      </c>
      <c r="C3841" s="425" t="s">
        <v>314</v>
      </c>
      <c r="D3841" s="422">
        <f t="shared" si="889"/>
        <v>0</v>
      </c>
      <c r="E3841" s="422">
        <f t="shared" si="890"/>
        <v>0</v>
      </c>
      <c r="F3841" s="422">
        <f t="shared" si="891"/>
        <v>0</v>
      </c>
      <c r="G3841" s="422">
        <f t="shared" si="892"/>
        <v>0</v>
      </c>
      <c r="H3841" s="22">
        <f t="shared" si="893"/>
        <v>0</v>
      </c>
      <c r="I3841" s="116">
        <v>0</v>
      </c>
      <c r="J3841" s="116">
        <v>0</v>
      </c>
      <c r="K3841" s="116">
        <v>0</v>
      </c>
      <c r="L3841" s="116">
        <v>0</v>
      </c>
      <c r="M3841" s="22">
        <f t="shared" si="894"/>
        <v>0</v>
      </c>
      <c r="N3841" s="116">
        <v>0</v>
      </c>
      <c r="O3841" s="116">
        <v>0</v>
      </c>
      <c r="P3841" s="116">
        <v>0</v>
      </c>
      <c r="Q3841" s="116">
        <v>0</v>
      </c>
      <c r="R3841" s="22">
        <f t="shared" si="895"/>
        <v>0</v>
      </c>
      <c r="S3841" s="116">
        <v>0</v>
      </c>
      <c r="T3841" s="116">
        <v>0</v>
      </c>
      <c r="U3841" s="116">
        <v>0</v>
      </c>
      <c r="V3841" s="116">
        <v>0</v>
      </c>
      <c r="W3841" s="22">
        <f t="shared" si="896"/>
        <v>0</v>
      </c>
      <c r="X3841" s="22">
        <f t="shared" si="897"/>
        <v>0</v>
      </c>
      <c r="Y3841" s="22">
        <f ca="1">OFFSET('Cost Study'!$B$7,'Operations Support'!$C3841,'Operations Support'!$B3841)*$H3841</f>
        <v>0</v>
      </c>
      <c r="Z3841" s="23">
        <f ca="1">Y3841*'Cost Study'!$B$31</f>
        <v>0</v>
      </c>
      <c r="AA3841" s="23">
        <f ca="1">IF(A3841=10298,1.51,1)*IF($B3841&lt;3,$D3841*'Cost Study'!$B$32*OFFSET('Cost Study'!$B$7,'Operations Support'!$C3841,'Operations Support'!$B3841),0)</f>
        <v>0</v>
      </c>
      <c r="AB3841" s="24">
        <f ca="1">AA3841*'Cost Study'!$B$31</f>
        <v>0</v>
      </c>
      <c r="AC3841" s="23">
        <f ca="1">Y3841*'Cost Study'!$B$31</f>
        <v>0</v>
      </c>
      <c r="AD3841" s="24">
        <f ca="1">AA3841*'Cost Study'!$B$31</f>
        <v>0</v>
      </c>
      <c r="AE3841" s="377">
        <f t="shared" ca="1" si="898"/>
        <v>0</v>
      </c>
      <c r="AF3841" s="377">
        <f t="shared" ca="1" si="899"/>
        <v>0</v>
      </c>
      <c r="AH3841" s="688">
        <f>IFERROR($H3841/SUMIF($A:$A,$A3841,$H:$H)*SUMIF(Summary!$A$110:$A$186,$A3841,Summary!$P$110:$P$186),0)</f>
        <v>0</v>
      </c>
      <c r="AI3841" s="689">
        <f t="shared" ca="1" si="900"/>
        <v>0</v>
      </c>
      <c r="AJ3841" s="688">
        <f>IFERROR(H3841/SUMIF(A:A,A3841,H:H)*SUMIF(Summary!$A$110:$A$186,'Operations Support'!A3841,Summary!$Q$110:$Q$186),0)</f>
        <v>0</v>
      </c>
      <c r="AK3841" s="688">
        <f t="shared" ca="1" si="901"/>
        <v>0</v>
      </c>
      <c r="AM3841" s="688">
        <f>IFERROR($H3841/SUMIF($A:$A,$A3841,$H:$H)*SUMIF(Summary!$A$230:$A$266,$A3841,Summary!$P$230:$P$266),0)</f>
        <v>0</v>
      </c>
      <c r="AN3841" s="688">
        <f>IFERROR($H3841/SUMIF($A:$A,$A3841,$H:$H)*(SUMIF(Summary!$A$230:$A$266,$A3841,Summary!$L$230:$L$266)+SUMIF(Summary!$A$281:$A$317,$A3841,Summary!$L$281:$L$317))-AM3841,0)</f>
        <v>0</v>
      </c>
      <c r="AO3841" s="688">
        <f>IFERROR($H3841/SUMIF($A:$A,$A3841,$H:$H)*SUMIF(Summary!$A$230:$A$266,$A3841,Summary!$Q$230:$Q$266),0)</f>
        <v>0</v>
      </c>
      <c r="AP3841" s="688">
        <f>IFERROR($H3841/SUMIF($A:$A,$A3841,$H:$H)*(SUMIF(Summary!$A$230:$A$266,$A3841,Summary!$L$230:$L$266)+SUMIF(Summary!$A$281:$A$317,$A3841,Summary!$L$281:$L$317))-AO3841,0)</f>
        <v>0</v>
      </c>
      <c r="AQ3841" s="306"/>
      <c r="AR3841" s="688">
        <f t="shared" ca="1" si="902"/>
        <v>0</v>
      </c>
      <c r="AS3841" s="688">
        <f t="shared" ca="1" si="903"/>
        <v>0</v>
      </c>
    </row>
    <row r="3842" spans="1:45" x14ac:dyDescent="0.2">
      <c r="A3842" s="423">
        <v>42485</v>
      </c>
      <c r="B3842" s="424">
        <v>3</v>
      </c>
      <c r="C3842" s="425" t="s">
        <v>315</v>
      </c>
      <c r="D3842" s="422">
        <f t="shared" si="889"/>
        <v>4809</v>
      </c>
      <c r="E3842" s="422">
        <f t="shared" si="890"/>
        <v>0</v>
      </c>
      <c r="F3842" s="422">
        <f t="shared" si="891"/>
        <v>1764</v>
      </c>
      <c r="G3842" s="422">
        <f t="shared" si="892"/>
        <v>0</v>
      </c>
      <c r="H3842" s="22">
        <f t="shared" si="893"/>
        <v>6573</v>
      </c>
      <c r="I3842" s="116">
        <v>2121</v>
      </c>
      <c r="J3842" s="116">
        <v>0</v>
      </c>
      <c r="K3842" s="116">
        <v>546</v>
      </c>
      <c r="L3842" s="116">
        <v>0</v>
      </c>
      <c r="M3842" s="22">
        <f t="shared" si="894"/>
        <v>2667</v>
      </c>
      <c r="N3842" s="116">
        <v>1884</v>
      </c>
      <c r="O3842" s="116">
        <v>0</v>
      </c>
      <c r="P3842" s="116">
        <v>450</v>
      </c>
      <c r="Q3842" s="116">
        <v>0</v>
      </c>
      <c r="R3842" s="22">
        <f t="shared" si="895"/>
        <v>2334</v>
      </c>
      <c r="S3842" s="116">
        <v>804</v>
      </c>
      <c r="T3842" s="116">
        <v>0</v>
      </c>
      <c r="U3842" s="116">
        <v>768</v>
      </c>
      <c r="V3842" s="116">
        <v>0</v>
      </c>
      <c r="W3842" s="22">
        <f t="shared" si="896"/>
        <v>1572</v>
      </c>
      <c r="X3842" s="22">
        <f t="shared" si="897"/>
        <v>273.875</v>
      </c>
      <c r="Y3842" s="22">
        <f ca="1">OFFSET('Cost Study'!$B$7,'Operations Support'!$C3842,'Operations Support'!$B3842)*$H3842</f>
        <v>21493.71</v>
      </c>
      <c r="Z3842" s="23">
        <f ca="1">Y3842*'Cost Study'!$B$31</f>
        <v>1200465.1846761145</v>
      </c>
      <c r="AA3842" s="23">
        <f ca="1">IF(A3842=10298,1.51,1)*IF($B3842&lt;3,$D3842*'Cost Study'!$B$32*OFFSET('Cost Study'!$B$7,'Operations Support'!$C3842,'Operations Support'!$B3842),0)</f>
        <v>0</v>
      </c>
      <c r="AB3842" s="24">
        <f ca="1">AA3842*'Cost Study'!$B$31</f>
        <v>0</v>
      </c>
      <c r="AC3842" s="23">
        <f ca="1">Y3842*'Cost Study'!$B$31</f>
        <v>1200465.1846761145</v>
      </c>
      <c r="AD3842" s="24">
        <f ca="1">AA3842*'Cost Study'!$B$31</f>
        <v>0</v>
      </c>
      <c r="AE3842" s="377">
        <f t="shared" ca="1" si="898"/>
        <v>1200465.1846761145</v>
      </c>
      <c r="AF3842" s="377">
        <f t="shared" ca="1" si="899"/>
        <v>1200465.1846761145</v>
      </c>
      <c r="AH3842" s="688">
        <f>IFERROR($H3842/SUMIF($A:$A,$A3842,$H:$H)*SUMIF(Summary!$A$110:$A$186,$A3842,Summary!$P$110:$P$186),0)</f>
        <v>183131.10455565513</v>
      </c>
      <c r="AI3842" s="689">
        <f t="shared" ca="1" si="900"/>
        <v>1017334.0801204593</v>
      </c>
      <c r="AJ3842" s="688">
        <f>IFERROR(H3842/SUMIF(A:A,A3842,H:H)*SUMIF(Summary!$A$110:$A$186,'Operations Support'!A3842,Summary!$Q$110:$Q$186),0)</f>
        <v>183396.70912041521</v>
      </c>
      <c r="AK3842" s="688">
        <f t="shared" ca="1" si="901"/>
        <v>1017068.4755556993</v>
      </c>
      <c r="AM3842" s="688">
        <f>IFERROR($H3842/SUMIF($A:$A,$A3842,$H:$H)*SUMIF(Summary!$A$230:$A$266,$A3842,Summary!$P$230:$P$266),0)</f>
        <v>34648.660819101322</v>
      </c>
      <c r="AN3842" s="688">
        <f>IFERROR($H3842/SUMIF($A:$A,$A3842,$H:$H)*(SUMIF(Summary!$A$230:$A$266,$A3842,Summary!$L$230:$L$266)+SUMIF(Summary!$A$281:$A$317,$A3842,Summary!$L$281:$L$317))-AM3842,0)</f>
        <v>131092.86636093116</v>
      </c>
      <c r="AO3842" s="688">
        <f>IFERROR($H3842/SUMIF($A:$A,$A3842,$H:$H)*SUMIF(Summary!$A$230:$A$266,$A3842,Summary!$Q$230:$Q$266),0)</f>
        <v>34698.913573807884</v>
      </c>
      <c r="AP3842" s="688">
        <f>IFERROR($H3842/SUMIF($A:$A,$A3842,$H:$H)*(SUMIF(Summary!$A$230:$A$266,$A3842,Summary!$L$230:$L$266)+SUMIF(Summary!$A$281:$A$317,$A3842,Summary!$L$281:$L$317))-AO3842,0)</f>
        <v>131042.61360622459</v>
      </c>
      <c r="AQ3842" s="306"/>
      <c r="AR3842" s="688">
        <f t="shared" ca="1" si="902"/>
        <v>1148426.9464813904</v>
      </c>
      <c r="AS3842" s="688">
        <f t="shared" ca="1" si="903"/>
        <v>1148111.0891619239</v>
      </c>
    </row>
    <row r="3843" spans="1:45" x14ac:dyDescent="0.2">
      <c r="A3843" s="423">
        <v>42485</v>
      </c>
      <c r="B3843" s="424">
        <v>3</v>
      </c>
      <c r="C3843" s="425" t="s">
        <v>316</v>
      </c>
      <c r="D3843" s="422">
        <f t="shared" si="889"/>
        <v>0</v>
      </c>
      <c r="E3843" s="422">
        <f t="shared" si="890"/>
        <v>0</v>
      </c>
      <c r="F3843" s="422">
        <f t="shared" si="891"/>
        <v>0</v>
      </c>
      <c r="G3843" s="422">
        <f t="shared" si="892"/>
        <v>0</v>
      </c>
      <c r="H3843" s="22">
        <f t="shared" si="893"/>
        <v>0</v>
      </c>
      <c r="I3843" s="116">
        <v>0</v>
      </c>
      <c r="J3843" s="116">
        <v>0</v>
      </c>
      <c r="K3843" s="116">
        <v>0</v>
      </c>
      <c r="L3843" s="116">
        <v>0</v>
      </c>
      <c r="M3843" s="22">
        <f t="shared" si="894"/>
        <v>0</v>
      </c>
      <c r="N3843" s="116">
        <v>0</v>
      </c>
      <c r="O3843" s="116">
        <v>0</v>
      </c>
      <c r="P3843" s="116">
        <v>0</v>
      </c>
      <c r="Q3843" s="116">
        <v>0</v>
      </c>
      <c r="R3843" s="22">
        <f t="shared" si="895"/>
        <v>0</v>
      </c>
      <c r="S3843" s="116">
        <v>0</v>
      </c>
      <c r="T3843" s="116">
        <v>0</v>
      </c>
      <c r="U3843" s="116">
        <v>0</v>
      </c>
      <c r="V3843" s="116">
        <v>0</v>
      </c>
      <c r="W3843" s="22">
        <f t="shared" si="896"/>
        <v>0</v>
      </c>
      <c r="X3843" s="22">
        <f t="shared" si="897"/>
        <v>0</v>
      </c>
      <c r="Y3843" s="22">
        <f ca="1">OFFSET('Cost Study'!$B$7,'Operations Support'!$C3843,'Operations Support'!$B3843)*$H3843</f>
        <v>0</v>
      </c>
      <c r="Z3843" s="23">
        <f ca="1">Y3843*'Cost Study'!$B$31</f>
        <v>0</v>
      </c>
      <c r="AA3843" s="23">
        <f ca="1">IF(A3843=10298,1.51,1)*IF($B3843&lt;3,$D3843*'Cost Study'!$B$32*OFFSET('Cost Study'!$B$7,'Operations Support'!$C3843,'Operations Support'!$B3843),0)</f>
        <v>0</v>
      </c>
      <c r="AB3843" s="24">
        <f ca="1">AA3843*'Cost Study'!$B$31</f>
        <v>0</v>
      </c>
      <c r="AC3843" s="23">
        <f ca="1">Y3843*'Cost Study'!$B$31</f>
        <v>0</v>
      </c>
      <c r="AD3843" s="24">
        <f ca="1">AA3843*'Cost Study'!$B$31</f>
        <v>0</v>
      </c>
      <c r="AE3843" s="377">
        <f t="shared" ca="1" si="898"/>
        <v>0</v>
      </c>
      <c r="AF3843" s="377">
        <f t="shared" ca="1" si="899"/>
        <v>0</v>
      </c>
      <c r="AH3843" s="688">
        <f>IFERROR($H3843/SUMIF($A:$A,$A3843,$H:$H)*SUMIF(Summary!$A$110:$A$186,$A3843,Summary!$P$110:$P$186),0)</f>
        <v>0</v>
      </c>
      <c r="AI3843" s="689">
        <f t="shared" ca="1" si="900"/>
        <v>0</v>
      </c>
      <c r="AJ3843" s="688">
        <f>IFERROR(H3843/SUMIF(A:A,A3843,H:H)*SUMIF(Summary!$A$110:$A$186,'Operations Support'!A3843,Summary!$Q$110:$Q$186),0)</f>
        <v>0</v>
      </c>
      <c r="AK3843" s="688">
        <f t="shared" ca="1" si="901"/>
        <v>0</v>
      </c>
      <c r="AM3843" s="688">
        <f>IFERROR($H3843/SUMIF($A:$A,$A3843,$H:$H)*SUMIF(Summary!$A$230:$A$266,$A3843,Summary!$P$230:$P$266),0)</f>
        <v>0</v>
      </c>
      <c r="AN3843" s="688">
        <f>IFERROR($H3843/SUMIF($A:$A,$A3843,$H:$H)*(SUMIF(Summary!$A$230:$A$266,$A3843,Summary!$L$230:$L$266)+SUMIF(Summary!$A$281:$A$317,$A3843,Summary!$L$281:$L$317))-AM3843,0)</f>
        <v>0</v>
      </c>
      <c r="AO3843" s="688">
        <f>IFERROR($H3843/SUMIF($A:$A,$A3843,$H:$H)*SUMIF(Summary!$A$230:$A$266,$A3843,Summary!$Q$230:$Q$266),0)</f>
        <v>0</v>
      </c>
      <c r="AP3843" s="688">
        <f>IFERROR($H3843/SUMIF($A:$A,$A3843,$H:$H)*(SUMIF(Summary!$A$230:$A$266,$A3843,Summary!$L$230:$L$266)+SUMIF(Summary!$A$281:$A$317,$A3843,Summary!$L$281:$L$317))-AO3843,0)</f>
        <v>0</v>
      </c>
      <c r="AQ3843" s="306"/>
      <c r="AR3843" s="688">
        <f t="shared" ca="1" si="902"/>
        <v>0</v>
      </c>
      <c r="AS3843" s="688">
        <f t="shared" ca="1" si="903"/>
        <v>0</v>
      </c>
    </row>
    <row r="3844" spans="1:45" x14ac:dyDescent="0.2">
      <c r="A3844" s="423">
        <v>42485</v>
      </c>
      <c r="B3844" s="424">
        <v>3</v>
      </c>
      <c r="C3844" s="425" t="s">
        <v>317</v>
      </c>
      <c r="D3844" s="422">
        <f t="shared" si="889"/>
        <v>0</v>
      </c>
      <c r="E3844" s="422">
        <f t="shared" si="890"/>
        <v>0</v>
      </c>
      <c r="F3844" s="422">
        <f t="shared" si="891"/>
        <v>0</v>
      </c>
      <c r="G3844" s="422">
        <f t="shared" si="892"/>
        <v>0</v>
      </c>
      <c r="H3844" s="22">
        <f t="shared" si="893"/>
        <v>0</v>
      </c>
      <c r="I3844" s="116">
        <v>0</v>
      </c>
      <c r="J3844" s="116">
        <v>0</v>
      </c>
      <c r="K3844" s="116">
        <v>0</v>
      </c>
      <c r="L3844" s="116">
        <v>0</v>
      </c>
      <c r="M3844" s="22">
        <f t="shared" si="894"/>
        <v>0</v>
      </c>
      <c r="N3844" s="116">
        <v>0</v>
      </c>
      <c r="O3844" s="116">
        <v>0</v>
      </c>
      <c r="P3844" s="116">
        <v>0</v>
      </c>
      <c r="Q3844" s="116">
        <v>0</v>
      </c>
      <c r="R3844" s="22">
        <f t="shared" si="895"/>
        <v>0</v>
      </c>
      <c r="S3844" s="116">
        <v>0</v>
      </c>
      <c r="T3844" s="116">
        <v>0</v>
      </c>
      <c r="U3844" s="116">
        <v>0</v>
      </c>
      <c r="V3844" s="116">
        <v>0</v>
      </c>
      <c r="W3844" s="22">
        <f t="shared" si="896"/>
        <v>0</v>
      </c>
      <c r="X3844" s="22">
        <f t="shared" si="897"/>
        <v>0</v>
      </c>
      <c r="Y3844" s="22">
        <f ca="1">OFFSET('Cost Study'!$B$7,'Operations Support'!$C3844,'Operations Support'!$B3844)*$H3844</f>
        <v>0</v>
      </c>
      <c r="Z3844" s="23">
        <f ca="1">Y3844*'Cost Study'!$B$31</f>
        <v>0</v>
      </c>
      <c r="AA3844" s="23">
        <f ca="1">IF(A3844=10298,1.51,1)*IF($B3844&lt;3,$D3844*'Cost Study'!$B$32*OFFSET('Cost Study'!$B$7,'Operations Support'!$C3844,'Operations Support'!$B3844),0)</f>
        <v>0</v>
      </c>
      <c r="AB3844" s="24">
        <f ca="1">AA3844*'Cost Study'!$B$31</f>
        <v>0</v>
      </c>
      <c r="AC3844" s="23">
        <f ca="1">Y3844*'Cost Study'!$B$31</f>
        <v>0</v>
      </c>
      <c r="AD3844" s="24">
        <f ca="1">AA3844*'Cost Study'!$B$31</f>
        <v>0</v>
      </c>
      <c r="AE3844" s="377">
        <f t="shared" ca="1" si="898"/>
        <v>0</v>
      </c>
      <c r="AF3844" s="377">
        <f t="shared" ca="1" si="899"/>
        <v>0</v>
      </c>
      <c r="AH3844" s="688">
        <f>IFERROR($H3844/SUMIF($A:$A,$A3844,$H:$H)*SUMIF(Summary!$A$110:$A$186,$A3844,Summary!$P$110:$P$186),0)</f>
        <v>0</v>
      </c>
      <c r="AI3844" s="689">
        <f t="shared" ca="1" si="900"/>
        <v>0</v>
      </c>
      <c r="AJ3844" s="688">
        <f>IFERROR(H3844/SUMIF(A:A,A3844,H:H)*SUMIF(Summary!$A$110:$A$186,'Operations Support'!A3844,Summary!$Q$110:$Q$186),0)</f>
        <v>0</v>
      </c>
      <c r="AK3844" s="688">
        <f t="shared" ca="1" si="901"/>
        <v>0</v>
      </c>
      <c r="AM3844" s="688">
        <f>IFERROR($H3844/SUMIF($A:$A,$A3844,$H:$H)*SUMIF(Summary!$A$230:$A$266,$A3844,Summary!$P$230:$P$266),0)</f>
        <v>0</v>
      </c>
      <c r="AN3844" s="688">
        <f>IFERROR($H3844/SUMIF($A:$A,$A3844,$H:$H)*(SUMIF(Summary!$A$230:$A$266,$A3844,Summary!$L$230:$L$266)+SUMIF(Summary!$A$281:$A$317,$A3844,Summary!$L$281:$L$317))-AM3844,0)</f>
        <v>0</v>
      </c>
      <c r="AO3844" s="688">
        <f>IFERROR($H3844/SUMIF($A:$A,$A3844,$H:$H)*SUMIF(Summary!$A$230:$A$266,$A3844,Summary!$Q$230:$Q$266),0)</f>
        <v>0</v>
      </c>
      <c r="AP3844" s="688">
        <f>IFERROR($H3844/SUMIF($A:$A,$A3844,$H:$H)*(SUMIF(Summary!$A$230:$A$266,$A3844,Summary!$L$230:$L$266)+SUMIF(Summary!$A$281:$A$317,$A3844,Summary!$L$281:$L$317))-AO3844,0)</f>
        <v>0</v>
      </c>
      <c r="AQ3844" s="306"/>
      <c r="AR3844" s="688">
        <f t="shared" ca="1" si="902"/>
        <v>0</v>
      </c>
      <c r="AS3844" s="688">
        <f t="shared" ca="1" si="903"/>
        <v>0</v>
      </c>
    </row>
    <row r="3845" spans="1:45" x14ac:dyDescent="0.2">
      <c r="A3845" s="423">
        <v>42485</v>
      </c>
      <c r="B3845" s="424">
        <v>3</v>
      </c>
      <c r="C3845" s="425" t="s">
        <v>318</v>
      </c>
      <c r="D3845" s="422">
        <f t="shared" ref="D3845:D3889" si="904">I3845+N3845+S3845</f>
        <v>0</v>
      </c>
      <c r="E3845" s="422">
        <f t="shared" ref="E3845:E3889" si="905">J3845+O3845+T3845</f>
        <v>0</v>
      </c>
      <c r="F3845" s="422">
        <f t="shared" ref="F3845:F3889" si="906">K3845+P3845+U3845</f>
        <v>0</v>
      </c>
      <c r="G3845" s="422">
        <f t="shared" ref="G3845:G3889" si="907">L3845+Q3845+V3845</f>
        <v>0</v>
      </c>
      <c r="H3845" s="22">
        <f t="shared" ref="H3845:H3889" si="908">(SUM(D3845:F3845)-G3845)*IF(A3845=10298,1.51,1)</f>
        <v>0</v>
      </c>
      <c r="I3845" s="116">
        <v>0</v>
      </c>
      <c r="J3845" s="116">
        <v>0</v>
      </c>
      <c r="K3845" s="116">
        <v>0</v>
      </c>
      <c r="L3845" s="116">
        <v>0</v>
      </c>
      <c r="M3845" s="22">
        <f t="shared" ref="M3845:M3889" si="909">SUM(I3845:K3845)-L3845</f>
        <v>0</v>
      </c>
      <c r="N3845" s="116">
        <v>0</v>
      </c>
      <c r="O3845" s="116">
        <v>0</v>
      </c>
      <c r="P3845" s="116">
        <v>0</v>
      </c>
      <c r="Q3845" s="116">
        <v>0</v>
      </c>
      <c r="R3845" s="22">
        <f t="shared" ref="R3845:R3889" si="910">SUM(N3845:P3845)-Q3845</f>
        <v>0</v>
      </c>
      <c r="S3845" s="116">
        <v>0</v>
      </c>
      <c r="T3845" s="116">
        <v>0</v>
      </c>
      <c r="U3845" s="116">
        <v>0</v>
      </c>
      <c r="V3845" s="116">
        <v>0</v>
      </c>
      <c r="W3845" s="22">
        <f t="shared" ref="W3845:W3889" si="911">SUM(S3845:U3845)-V3845</f>
        <v>0</v>
      </c>
      <c r="X3845" s="22">
        <f t="shared" ref="X3845:X3889" si="912">IF(OR(B3845=1,B3845=2),H3845/30,IF(OR(B3845=3,B3845=5),H3845/24,IF(B3845=4,H3845/18,0)))</f>
        <v>0</v>
      </c>
      <c r="Y3845" s="22">
        <f ca="1">OFFSET('Cost Study'!$B$7,'Operations Support'!$C3845,'Operations Support'!$B3845)*$H3845</f>
        <v>0</v>
      </c>
      <c r="Z3845" s="23">
        <f ca="1">Y3845*'Cost Study'!$B$31</f>
        <v>0</v>
      </c>
      <c r="AA3845" s="23">
        <f ca="1">IF(A3845=10298,1.51,1)*IF($B3845&lt;3,$D3845*'Cost Study'!$B$32*OFFSET('Cost Study'!$B$7,'Operations Support'!$C3845,'Operations Support'!$B3845),0)</f>
        <v>0</v>
      </c>
      <c r="AB3845" s="24">
        <f ca="1">AA3845*'Cost Study'!$B$31</f>
        <v>0</v>
      </c>
      <c r="AC3845" s="23">
        <f ca="1">Y3845*'Cost Study'!$B$31</f>
        <v>0</v>
      </c>
      <c r="AD3845" s="24">
        <f ca="1">AA3845*'Cost Study'!$B$31</f>
        <v>0</v>
      </c>
      <c r="AE3845" s="377">
        <f t="shared" ref="AE3845:AE3889" ca="1" si="913">Z3845+AB3845</f>
        <v>0</v>
      </c>
      <c r="AF3845" s="377">
        <f t="shared" ref="AF3845:AF3889" ca="1" si="914">AC3845+AD3845</f>
        <v>0</v>
      </c>
      <c r="AH3845" s="688">
        <f>IFERROR($H3845/SUMIF($A:$A,$A3845,$H:$H)*SUMIF(Summary!$A$110:$A$186,$A3845,Summary!$P$110:$P$186),0)</f>
        <v>0</v>
      </c>
      <c r="AI3845" s="689">
        <f t="shared" ca="1" si="900"/>
        <v>0</v>
      </c>
      <c r="AJ3845" s="688">
        <f>IFERROR(H3845/SUMIF(A:A,A3845,H:H)*SUMIF(Summary!$A$110:$A$186,'Operations Support'!A3845,Summary!$Q$110:$Q$186),0)</f>
        <v>0</v>
      </c>
      <c r="AK3845" s="688">
        <f t="shared" ca="1" si="901"/>
        <v>0</v>
      </c>
      <c r="AM3845" s="688">
        <f>IFERROR($H3845/SUMIF($A:$A,$A3845,$H:$H)*SUMIF(Summary!$A$230:$A$266,$A3845,Summary!$P$230:$P$266),0)</f>
        <v>0</v>
      </c>
      <c r="AN3845" s="688">
        <f>IFERROR($H3845/SUMIF($A:$A,$A3845,$H:$H)*(SUMIF(Summary!$A$230:$A$266,$A3845,Summary!$L$230:$L$266)+SUMIF(Summary!$A$281:$A$317,$A3845,Summary!$L$281:$L$317))-AM3845,0)</f>
        <v>0</v>
      </c>
      <c r="AO3845" s="688">
        <f>IFERROR($H3845/SUMIF($A:$A,$A3845,$H:$H)*SUMIF(Summary!$A$230:$A$266,$A3845,Summary!$Q$230:$Q$266),0)</f>
        <v>0</v>
      </c>
      <c r="AP3845" s="688">
        <f>IFERROR($H3845/SUMIF($A:$A,$A3845,$H:$H)*(SUMIF(Summary!$A$230:$A$266,$A3845,Summary!$L$230:$L$266)+SUMIF(Summary!$A$281:$A$317,$A3845,Summary!$L$281:$L$317))-AO3845,0)</f>
        <v>0</v>
      </c>
      <c r="AQ3845" s="306"/>
      <c r="AR3845" s="688">
        <f t="shared" ca="1" si="902"/>
        <v>0</v>
      </c>
      <c r="AS3845" s="688">
        <f t="shared" ca="1" si="903"/>
        <v>0</v>
      </c>
    </row>
    <row r="3846" spans="1:45" x14ac:dyDescent="0.2">
      <c r="A3846" s="423">
        <v>42485</v>
      </c>
      <c r="B3846" s="424">
        <v>3</v>
      </c>
      <c r="C3846" s="425" t="s">
        <v>319</v>
      </c>
      <c r="D3846" s="422">
        <f t="shared" si="904"/>
        <v>0</v>
      </c>
      <c r="E3846" s="422">
        <f t="shared" si="905"/>
        <v>0</v>
      </c>
      <c r="F3846" s="422">
        <f t="shared" si="906"/>
        <v>0</v>
      </c>
      <c r="G3846" s="422">
        <f t="shared" si="907"/>
        <v>0</v>
      </c>
      <c r="H3846" s="22">
        <f t="shared" si="908"/>
        <v>0</v>
      </c>
      <c r="I3846" s="116">
        <v>0</v>
      </c>
      <c r="J3846" s="116">
        <v>0</v>
      </c>
      <c r="K3846" s="116">
        <v>0</v>
      </c>
      <c r="L3846" s="116">
        <v>0</v>
      </c>
      <c r="M3846" s="22">
        <f t="shared" si="909"/>
        <v>0</v>
      </c>
      <c r="N3846" s="116">
        <v>0</v>
      </c>
      <c r="O3846" s="116">
        <v>0</v>
      </c>
      <c r="P3846" s="116">
        <v>0</v>
      </c>
      <c r="Q3846" s="116">
        <v>0</v>
      </c>
      <c r="R3846" s="22">
        <f t="shared" si="910"/>
        <v>0</v>
      </c>
      <c r="S3846" s="116">
        <v>0</v>
      </c>
      <c r="T3846" s="116">
        <v>0</v>
      </c>
      <c r="U3846" s="116">
        <v>0</v>
      </c>
      <c r="V3846" s="116">
        <v>0</v>
      </c>
      <c r="W3846" s="22">
        <f t="shared" si="911"/>
        <v>0</v>
      </c>
      <c r="X3846" s="22">
        <f t="shared" si="912"/>
        <v>0</v>
      </c>
      <c r="Y3846" s="22">
        <f ca="1">OFFSET('Cost Study'!$B$7,'Operations Support'!$C3846,'Operations Support'!$B3846)*$H3846</f>
        <v>0</v>
      </c>
      <c r="Z3846" s="23">
        <f ca="1">Y3846*'Cost Study'!$B$31</f>
        <v>0</v>
      </c>
      <c r="AA3846" s="23">
        <f ca="1">IF(A3846=10298,1.51,1)*IF($B3846&lt;3,$D3846*'Cost Study'!$B$32*OFFSET('Cost Study'!$B$7,'Operations Support'!$C3846,'Operations Support'!$B3846),0)</f>
        <v>0</v>
      </c>
      <c r="AB3846" s="24">
        <f ca="1">AA3846*'Cost Study'!$B$31</f>
        <v>0</v>
      </c>
      <c r="AC3846" s="23">
        <f ca="1">Y3846*'Cost Study'!$B$31</f>
        <v>0</v>
      </c>
      <c r="AD3846" s="24">
        <f ca="1">AA3846*'Cost Study'!$B$31</f>
        <v>0</v>
      </c>
      <c r="AE3846" s="377">
        <f t="shared" ca="1" si="913"/>
        <v>0</v>
      </c>
      <c r="AF3846" s="377">
        <f t="shared" ca="1" si="914"/>
        <v>0</v>
      </c>
      <c r="AH3846" s="688">
        <f>IFERROR($H3846/SUMIF($A:$A,$A3846,$H:$H)*SUMIF(Summary!$A$110:$A$186,$A3846,Summary!$P$110:$P$186),0)</f>
        <v>0</v>
      </c>
      <c r="AI3846" s="689">
        <f t="shared" ca="1" si="900"/>
        <v>0</v>
      </c>
      <c r="AJ3846" s="688">
        <f>IFERROR(H3846/SUMIF(A:A,A3846,H:H)*SUMIF(Summary!$A$110:$A$186,'Operations Support'!A3846,Summary!$Q$110:$Q$186),0)</f>
        <v>0</v>
      </c>
      <c r="AK3846" s="688">
        <f t="shared" ca="1" si="901"/>
        <v>0</v>
      </c>
      <c r="AM3846" s="688">
        <f>IFERROR($H3846/SUMIF($A:$A,$A3846,$H:$H)*SUMIF(Summary!$A$230:$A$266,$A3846,Summary!$P$230:$P$266),0)</f>
        <v>0</v>
      </c>
      <c r="AN3846" s="688">
        <f>IFERROR($H3846/SUMIF($A:$A,$A3846,$H:$H)*(SUMIF(Summary!$A$230:$A$266,$A3846,Summary!$L$230:$L$266)+SUMIF(Summary!$A$281:$A$317,$A3846,Summary!$L$281:$L$317))-AM3846,0)</f>
        <v>0</v>
      </c>
      <c r="AO3846" s="688">
        <f>IFERROR($H3846/SUMIF($A:$A,$A3846,$H:$H)*SUMIF(Summary!$A$230:$A$266,$A3846,Summary!$Q$230:$Q$266),0)</f>
        <v>0</v>
      </c>
      <c r="AP3846" s="688">
        <f>IFERROR($H3846/SUMIF($A:$A,$A3846,$H:$H)*(SUMIF(Summary!$A$230:$A$266,$A3846,Summary!$L$230:$L$266)+SUMIF(Summary!$A$281:$A$317,$A3846,Summary!$L$281:$L$317))-AO3846,0)</f>
        <v>0</v>
      </c>
      <c r="AQ3846" s="306"/>
      <c r="AR3846" s="688">
        <f t="shared" ca="1" si="902"/>
        <v>0</v>
      </c>
      <c r="AS3846" s="688">
        <f t="shared" ca="1" si="903"/>
        <v>0</v>
      </c>
    </row>
    <row r="3847" spans="1:45" x14ac:dyDescent="0.2">
      <c r="A3847" s="423">
        <v>42485</v>
      </c>
      <c r="B3847" s="424">
        <v>3</v>
      </c>
      <c r="C3847" s="425" t="s">
        <v>320</v>
      </c>
      <c r="D3847" s="422">
        <f t="shared" si="904"/>
        <v>0</v>
      </c>
      <c r="E3847" s="422">
        <f t="shared" si="905"/>
        <v>0</v>
      </c>
      <c r="F3847" s="422">
        <f t="shared" si="906"/>
        <v>0</v>
      </c>
      <c r="G3847" s="422">
        <f t="shared" si="907"/>
        <v>0</v>
      </c>
      <c r="H3847" s="22">
        <f t="shared" si="908"/>
        <v>0</v>
      </c>
      <c r="I3847" s="116">
        <v>0</v>
      </c>
      <c r="J3847" s="116">
        <v>0</v>
      </c>
      <c r="K3847" s="116">
        <v>0</v>
      </c>
      <c r="L3847" s="116">
        <v>0</v>
      </c>
      <c r="M3847" s="22">
        <f t="shared" si="909"/>
        <v>0</v>
      </c>
      <c r="N3847" s="116">
        <v>0</v>
      </c>
      <c r="O3847" s="116">
        <v>0</v>
      </c>
      <c r="P3847" s="116">
        <v>0</v>
      </c>
      <c r="Q3847" s="116">
        <v>0</v>
      </c>
      <c r="R3847" s="22">
        <f t="shared" si="910"/>
        <v>0</v>
      </c>
      <c r="S3847" s="116">
        <v>0</v>
      </c>
      <c r="T3847" s="116">
        <v>0</v>
      </c>
      <c r="U3847" s="116">
        <v>0</v>
      </c>
      <c r="V3847" s="116">
        <v>0</v>
      </c>
      <c r="W3847" s="22">
        <f t="shared" si="911"/>
        <v>0</v>
      </c>
      <c r="X3847" s="22">
        <f t="shared" si="912"/>
        <v>0</v>
      </c>
      <c r="Y3847" s="22">
        <f ca="1">OFFSET('Cost Study'!$B$7,'Operations Support'!$C3847,'Operations Support'!$B3847)*$H3847</f>
        <v>0</v>
      </c>
      <c r="Z3847" s="23">
        <f ca="1">Y3847*'Cost Study'!$B$31</f>
        <v>0</v>
      </c>
      <c r="AA3847" s="23">
        <f ca="1">IF(A3847=10298,1.51,1)*IF($B3847&lt;3,$D3847*'Cost Study'!$B$32*OFFSET('Cost Study'!$B$7,'Operations Support'!$C3847,'Operations Support'!$B3847),0)</f>
        <v>0</v>
      </c>
      <c r="AB3847" s="24">
        <f ca="1">AA3847*'Cost Study'!$B$31</f>
        <v>0</v>
      </c>
      <c r="AC3847" s="23">
        <f ca="1">Y3847*'Cost Study'!$B$31</f>
        <v>0</v>
      </c>
      <c r="AD3847" s="24">
        <f ca="1">AA3847*'Cost Study'!$B$31</f>
        <v>0</v>
      </c>
      <c r="AE3847" s="377">
        <f t="shared" ca="1" si="913"/>
        <v>0</v>
      </c>
      <c r="AF3847" s="377">
        <f t="shared" ca="1" si="914"/>
        <v>0</v>
      </c>
      <c r="AH3847" s="688">
        <f>IFERROR($H3847/SUMIF($A:$A,$A3847,$H:$H)*SUMIF(Summary!$A$110:$A$186,$A3847,Summary!$P$110:$P$186),0)</f>
        <v>0</v>
      </c>
      <c r="AI3847" s="689">
        <f t="shared" ca="1" si="900"/>
        <v>0</v>
      </c>
      <c r="AJ3847" s="688">
        <f>IFERROR(H3847/SUMIF(A:A,A3847,H:H)*SUMIF(Summary!$A$110:$A$186,'Operations Support'!A3847,Summary!$Q$110:$Q$186),0)</f>
        <v>0</v>
      </c>
      <c r="AK3847" s="688">
        <f t="shared" ca="1" si="901"/>
        <v>0</v>
      </c>
      <c r="AM3847" s="688">
        <f>IFERROR($H3847/SUMIF($A:$A,$A3847,$H:$H)*SUMIF(Summary!$A$230:$A$266,$A3847,Summary!$P$230:$P$266),0)</f>
        <v>0</v>
      </c>
      <c r="AN3847" s="688">
        <f>IFERROR($H3847/SUMIF($A:$A,$A3847,$H:$H)*(SUMIF(Summary!$A$230:$A$266,$A3847,Summary!$L$230:$L$266)+SUMIF(Summary!$A$281:$A$317,$A3847,Summary!$L$281:$L$317))-AM3847,0)</f>
        <v>0</v>
      </c>
      <c r="AO3847" s="688">
        <f>IFERROR($H3847/SUMIF($A:$A,$A3847,$H:$H)*SUMIF(Summary!$A$230:$A$266,$A3847,Summary!$Q$230:$Q$266),0)</f>
        <v>0</v>
      </c>
      <c r="AP3847" s="688">
        <f>IFERROR($H3847/SUMIF($A:$A,$A3847,$H:$H)*(SUMIF(Summary!$A$230:$A$266,$A3847,Summary!$L$230:$L$266)+SUMIF(Summary!$A$281:$A$317,$A3847,Summary!$L$281:$L$317))-AO3847,0)</f>
        <v>0</v>
      </c>
      <c r="AQ3847" s="306"/>
      <c r="AR3847" s="688">
        <f t="shared" ca="1" si="902"/>
        <v>0</v>
      </c>
      <c r="AS3847" s="688">
        <f t="shared" ca="1" si="903"/>
        <v>0</v>
      </c>
    </row>
    <row r="3848" spans="1:45" x14ac:dyDescent="0.2">
      <c r="A3848" s="423">
        <v>42485</v>
      </c>
      <c r="B3848" s="424">
        <v>4</v>
      </c>
      <c r="C3848" s="425" t="s">
        <v>300</v>
      </c>
      <c r="D3848" s="422">
        <f t="shared" si="904"/>
        <v>0</v>
      </c>
      <c r="E3848" s="422">
        <f t="shared" si="905"/>
        <v>0</v>
      </c>
      <c r="F3848" s="422">
        <f t="shared" si="906"/>
        <v>0</v>
      </c>
      <c r="G3848" s="422">
        <f t="shared" si="907"/>
        <v>0</v>
      </c>
      <c r="H3848" s="22">
        <f t="shared" si="908"/>
        <v>0</v>
      </c>
      <c r="I3848" s="116">
        <v>0</v>
      </c>
      <c r="J3848" s="116">
        <v>0</v>
      </c>
      <c r="K3848" s="116">
        <v>0</v>
      </c>
      <c r="L3848" s="116">
        <v>0</v>
      </c>
      <c r="M3848" s="22">
        <f t="shared" si="909"/>
        <v>0</v>
      </c>
      <c r="N3848" s="116">
        <v>0</v>
      </c>
      <c r="O3848" s="116">
        <v>0</v>
      </c>
      <c r="P3848" s="116">
        <v>0</v>
      </c>
      <c r="Q3848" s="116">
        <v>0</v>
      </c>
      <c r="R3848" s="22">
        <f t="shared" si="910"/>
        <v>0</v>
      </c>
      <c r="S3848" s="116">
        <v>0</v>
      </c>
      <c r="T3848" s="116">
        <v>0</v>
      </c>
      <c r="U3848" s="116">
        <v>0</v>
      </c>
      <c r="V3848" s="116">
        <v>0</v>
      </c>
      <c r="W3848" s="22">
        <f t="shared" si="911"/>
        <v>0</v>
      </c>
      <c r="X3848" s="22">
        <f t="shared" si="912"/>
        <v>0</v>
      </c>
      <c r="Y3848" s="22">
        <f ca="1">OFFSET('Cost Study'!$B$7,'Operations Support'!$C3848,'Operations Support'!$B3848)*$H3848</f>
        <v>0</v>
      </c>
      <c r="Z3848" s="23">
        <f ca="1">Y3848*'Cost Study'!$B$31</f>
        <v>0</v>
      </c>
      <c r="AA3848" s="23">
        <f ca="1">IF(A3848=10298,1.51,1)*IF($B3848&lt;3,$D3848*'Cost Study'!$B$32*OFFSET('Cost Study'!$B$7,'Operations Support'!$C3848,'Operations Support'!$B3848),0)</f>
        <v>0</v>
      </c>
      <c r="AB3848" s="24">
        <f ca="1">AA3848*'Cost Study'!$B$31</f>
        <v>0</v>
      </c>
      <c r="AC3848" s="23">
        <f ca="1">Y3848*'Cost Study'!$B$31</f>
        <v>0</v>
      </c>
      <c r="AD3848" s="24">
        <f ca="1">AA3848*'Cost Study'!$B$31</f>
        <v>0</v>
      </c>
      <c r="AE3848" s="377">
        <f t="shared" ca="1" si="913"/>
        <v>0</v>
      </c>
      <c r="AF3848" s="377">
        <f t="shared" ca="1" si="914"/>
        <v>0</v>
      </c>
      <c r="AH3848" s="688">
        <f>IFERROR($H3848/SUMIF($A:$A,$A3848,$H:$H)*SUMIF(Summary!$A$110:$A$186,$A3848,Summary!$P$110:$P$186),0)</f>
        <v>0</v>
      </c>
      <c r="AI3848" s="689">
        <f t="shared" ca="1" si="900"/>
        <v>0</v>
      </c>
      <c r="AJ3848" s="688">
        <f>IFERROR(H3848/SUMIF(A:A,A3848,H:H)*SUMIF(Summary!$A$110:$A$186,'Operations Support'!A3848,Summary!$Q$110:$Q$186),0)</f>
        <v>0</v>
      </c>
      <c r="AK3848" s="688">
        <f t="shared" ca="1" si="901"/>
        <v>0</v>
      </c>
      <c r="AM3848" s="688">
        <f>IFERROR($H3848/SUMIF($A:$A,$A3848,$H:$H)*SUMIF(Summary!$A$230:$A$266,$A3848,Summary!$P$230:$P$266),0)</f>
        <v>0</v>
      </c>
      <c r="AN3848" s="688">
        <f>IFERROR($H3848/SUMIF($A:$A,$A3848,$H:$H)*(SUMIF(Summary!$A$230:$A$266,$A3848,Summary!$L$230:$L$266)+SUMIF(Summary!$A$281:$A$317,$A3848,Summary!$L$281:$L$317))-AM3848,0)</f>
        <v>0</v>
      </c>
      <c r="AO3848" s="688">
        <f>IFERROR($H3848/SUMIF($A:$A,$A3848,$H:$H)*SUMIF(Summary!$A$230:$A$266,$A3848,Summary!$Q$230:$Q$266),0)</f>
        <v>0</v>
      </c>
      <c r="AP3848" s="688">
        <f>IFERROR($H3848/SUMIF($A:$A,$A3848,$H:$H)*(SUMIF(Summary!$A$230:$A$266,$A3848,Summary!$L$230:$L$266)+SUMIF(Summary!$A$281:$A$317,$A3848,Summary!$L$281:$L$317))-AO3848,0)</f>
        <v>0</v>
      </c>
      <c r="AQ3848" s="306"/>
      <c r="AR3848" s="688">
        <f t="shared" ca="1" si="902"/>
        <v>0</v>
      </c>
      <c r="AS3848" s="688">
        <f t="shared" ca="1" si="903"/>
        <v>0</v>
      </c>
    </row>
    <row r="3849" spans="1:45" x14ac:dyDescent="0.2">
      <c r="A3849" s="423">
        <v>42485</v>
      </c>
      <c r="B3849" s="424">
        <v>4</v>
      </c>
      <c r="C3849" s="425" t="s">
        <v>301</v>
      </c>
      <c r="D3849" s="422">
        <f t="shared" si="904"/>
        <v>0</v>
      </c>
      <c r="E3849" s="422">
        <f t="shared" si="905"/>
        <v>0</v>
      </c>
      <c r="F3849" s="422">
        <f t="shared" si="906"/>
        <v>0</v>
      </c>
      <c r="G3849" s="422">
        <f t="shared" si="907"/>
        <v>0</v>
      </c>
      <c r="H3849" s="22">
        <f t="shared" si="908"/>
        <v>0</v>
      </c>
      <c r="I3849" s="116">
        <v>0</v>
      </c>
      <c r="J3849" s="116">
        <v>0</v>
      </c>
      <c r="K3849" s="116">
        <v>0</v>
      </c>
      <c r="L3849" s="116">
        <v>0</v>
      </c>
      <c r="M3849" s="22">
        <f t="shared" si="909"/>
        <v>0</v>
      </c>
      <c r="N3849" s="116">
        <v>0</v>
      </c>
      <c r="O3849" s="116">
        <v>0</v>
      </c>
      <c r="P3849" s="116">
        <v>0</v>
      </c>
      <c r="Q3849" s="116">
        <v>0</v>
      </c>
      <c r="R3849" s="22">
        <f t="shared" si="910"/>
        <v>0</v>
      </c>
      <c r="S3849" s="116">
        <v>0</v>
      </c>
      <c r="T3849" s="116">
        <v>0</v>
      </c>
      <c r="U3849" s="116">
        <v>0</v>
      </c>
      <c r="V3849" s="116">
        <v>0</v>
      </c>
      <c r="W3849" s="22">
        <f t="shared" si="911"/>
        <v>0</v>
      </c>
      <c r="X3849" s="22">
        <f t="shared" si="912"/>
        <v>0</v>
      </c>
      <c r="Y3849" s="22">
        <f ca="1">OFFSET('Cost Study'!$B$7,'Operations Support'!$C3849,'Operations Support'!$B3849)*$H3849</f>
        <v>0</v>
      </c>
      <c r="Z3849" s="23">
        <f ca="1">Y3849*'Cost Study'!$B$31</f>
        <v>0</v>
      </c>
      <c r="AA3849" s="23">
        <f ca="1">IF(A3849=10298,1.51,1)*IF($B3849&lt;3,$D3849*'Cost Study'!$B$32*OFFSET('Cost Study'!$B$7,'Operations Support'!$C3849,'Operations Support'!$B3849),0)</f>
        <v>0</v>
      </c>
      <c r="AB3849" s="24">
        <f ca="1">AA3849*'Cost Study'!$B$31</f>
        <v>0</v>
      </c>
      <c r="AC3849" s="23">
        <f ca="1">Y3849*'Cost Study'!$B$31</f>
        <v>0</v>
      </c>
      <c r="AD3849" s="24">
        <f ca="1">AA3849*'Cost Study'!$B$31</f>
        <v>0</v>
      </c>
      <c r="AE3849" s="377">
        <f t="shared" ca="1" si="913"/>
        <v>0</v>
      </c>
      <c r="AF3849" s="377">
        <f t="shared" ca="1" si="914"/>
        <v>0</v>
      </c>
      <c r="AH3849" s="688">
        <f>IFERROR($H3849/SUMIF($A:$A,$A3849,$H:$H)*SUMIF(Summary!$A$110:$A$186,$A3849,Summary!$P$110:$P$186),0)</f>
        <v>0</v>
      </c>
      <c r="AI3849" s="689">
        <f t="shared" ca="1" si="900"/>
        <v>0</v>
      </c>
      <c r="AJ3849" s="688">
        <f>IFERROR(H3849/SUMIF(A:A,A3849,H:H)*SUMIF(Summary!$A$110:$A$186,'Operations Support'!A3849,Summary!$Q$110:$Q$186),0)</f>
        <v>0</v>
      </c>
      <c r="AK3849" s="688">
        <f t="shared" ca="1" si="901"/>
        <v>0</v>
      </c>
      <c r="AM3849" s="688">
        <f>IFERROR($H3849/SUMIF($A:$A,$A3849,$H:$H)*SUMIF(Summary!$A$230:$A$266,$A3849,Summary!$P$230:$P$266),0)</f>
        <v>0</v>
      </c>
      <c r="AN3849" s="688">
        <f>IFERROR($H3849/SUMIF($A:$A,$A3849,$H:$H)*(SUMIF(Summary!$A$230:$A$266,$A3849,Summary!$L$230:$L$266)+SUMIF(Summary!$A$281:$A$317,$A3849,Summary!$L$281:$L$317))-AM3849,0)</f>
        <v>0</v>
      </c>
      <c r="AO3849" s="688">
        <f>IFERROR($H3849/SUMIF($A:$A,$A3849,$H:$H)*SUMIF(Summary!$A$230:$A$266,$A3849,Summary!$Q$230:$Q$266),0)</f>
        <v>0</v>
      </c>
      <c r="AP3849" s="688">
        <f>IFERROR($H3849/SUMIF($A:$A,$A3849,$H:$H)*(SUMIF(Summary!$A$230:$A$266,$A3849,Summary!$L$230:$L$266)+SUMIF(Summary!$A$281:$A$317,$A3849,Summary!$L$281:$L$317))-AO3849,0)</f>
        <v>0</v>
      </c>
      <c r="AQ3849" s="306"/>
      <c r="AR3849" s="688">
        <f t="shared" ca="1" si="902"/>
        <v>0</v>
      </c>
      <c r="AS3849" s="688">
        <f t="shared" ca="1" si="903"/>
        <v>0</v>
      </c>
    </row>
    <row r="3850" spans="1:45" x14ac:dyDescent="0.2">
      <c r="A3850" s="423">
        <v>42485</v>
      </c>
      <c r="B3850" s="424">
        <v>4</v>
      </c>
      <c r="C3850" s="425" t="s">
        <v>302</v>
      </c>
      <c r="D3850" s="422">
        <f t="shared" si="904"/>
        <v>0</v>
      </c>
      <c r="E3850" s="422">
        <f t="shared" si="905"/>
        <v>0</v>
      </c>
      <c r="F3850" s="422">
        <f t="shared" si="906"/>
        <v>0</v>
      </c>
      <c r="G3850" s="422">
        <f t="shared" si="907"/>
        <v>0</v>
      </c>
      <c r="H3850" s="22">
        <f t="shared" si="908"/>
        <v>0</v>
      </c>
      <c r="I3850" s="116">
        <v>0</v>
      </c>
      <c r="J3850" s="116">
        <v>0</v>
      </c>
      <c r="K3850" s="116">
        <v>0</v>
      </c>
      <c r="L3850" s="116">
        <v>0</v>
      </c>
      <c r="M3850" s="22">
        <f t="shared" si="909"/>
        <v>0</v>
      </c>
      <c r="N3850" s="116">
        <v>0</v>
      </c>
      <c r="O3850" s="116">
        <v>0</v>
      </c>
      <c r="P3850" s="116">
        <v>0</v>
      </c>
      <c r="Q3850" s="116">
        <v>0</v>
      </c>
      <c r="R3850" s="22">
        <f t="shared" si="910"/>
        <v>0</v>
      </c>
      <c r="S3850" s="116">
        <v>0</v>
      </c>
      <c r="T3850" s="116">
        <v>0</v>
      </c>
      <c r="U3850" s="116">
        <v>0</v>
      </c>
      <c r="V3850" s="116">
        <v>0</v>
      </c>
      <c r="W3850" s="22">
        <f t="shared" si="911"/>
        <v>0</v>
      </c>
      <c r="X3850" s="22">
        <f t="shared" si="912"/>
        <v>0</v>
      </c>
      <c r="Y3850" s="22">
        <f ca="1">OFFSET('Cost Study'!$B$7,'Operations Support'!$C3850,'Operations Support'!$B3850)*$H3850</f>
        <v>0</v>
      </c>
      <c r="Z3850" s="23">
        <f ca="1">Y3850*'Cost Study'!$B$31</f>
        <v>0</v>
      </c>
      <c r="AA3850" s="23">
        <f ca="1">IF(A3850=10298,1.51,1)*IF($B3850&lt;3,$D3850*'Cost Study'!$B$32*OFFSET('Cost Study'!$B$7,'Operations Support'!$C3850,'Operations Support'!$B3850),0)</f>
        <v>0</v>
      </c>
      <c r="AB3850" s="24">
        <f ca="1">AA3850*'Cost Study'!$B$31</f>
        <v>0</v>
      </c>
      <c r="AC3850" s="23">
        <f ca="1">Y3850*'Cost Study'!$B$31</f>
        <v>0</v>
      </c>
      <c r="AD3850" s="24">
        <f ca="1">AA3850*'Cost Study'!$B$31</f>
        <v>0</v>
      </c>
      <c r="AE3850" s="377">
        <f t="shared" ca="1" si="913"/>
        <v>0</v>
      </c>
      <c r="AF3850" s="377">
        <f t="shared" ca="1" si="914"/>
        <v>0</v>
      </c>
      <c r="AH3850" s="688">
        <f>IFERROR($H3850/SUMIF($A:$A,$A3850,$H:$H)*SUMIF(Summary!$A$110:$A$186,$A3850,Summary!$P$110:$P$186),0)</f>
        <v>0</v>
      </c>
      <c r="AI3850" s="689">
        <f t="shared" ca="1" si="900"/>
        <v>0</v>
      </c>
      <c r="AJ3850" s="688">
        <f>IFERROR(H3850/SUMIF(A:A,A3850,H:H)*SUMIF(Summary!$A$110:$A$186,'Operations Support'!A3850,Summary!$Q$110:$Q$186),0)</f>
        <v>0</v>
      </c>
      <c r="AK3850" s="688">
        <f t="shared" ca="1" si="901"/>
        <v>0</v>
      </c>
      <c r="AM3850" s="688">
        <f>IFERROR($H3850/SUMIF($A:$A,$A3850,$H:$H)*SUMIF(Summary!$A$230:$A$266,$A3850,Summary!$P$230:$P$266),0)</f>
        <v>0</v>
      </c>
      <c r="AN3850" s="688">
        <f>IFERROR($H3850/SUMIF($A:$A,$A3850,$H:$H)*(SUMIF(Summary!$A$230:$A$266,$A3850,Summary!$L$230:$L$266)+SUMIF(Summary!$A$281:$A$317,$A3850,Summary!$L$281:$L$317))-AM3850,0)</f>
        <v>0</v>
      </c>
      <c r="AO3850" s="688">
        <f>IFERROR($H3850/SUMIF($A:$A,$A3850,$H:$H)*SUMIF(Summary!$A$230:$A$266,$A3850,Summary!$Q$230:$Q$266),0)</f>
        <v>0</v>
      </c>
      <c r="AP3850" s="688">
        <f>IFERROR($H3850/SUMIF($A:$A,$A3850,$H:$H)*(SUMIF(Summary!$A$230:$A$266,$A3850,Summary!$L$230:$L$266)+SUMIF(Summary!$A$281:$A$317,$A3850,Summary!$L$281:$L$317))-AO3850,0)</f>
        <v>0</v>
      </c>
      <c r="AQ3850" s="306"/>
      <c r="AR3850" s="688">
        <f t="shared" ca="1" si="902"/>
        <v>0</v>
      </c>
      <c r="AS3850" s="688">
        <f t="shared" ca="1" si="903"/>
        <v>0</v>
      </c>
    </row>
    <row r="3851" spans="1:45" x14ac:dyDescent="0.2">
      <c r="A3851" s="423">
        <v>42485</v>
      </c>
      <c r="B3851" s="424">
        <v>4</v>
      </c>
      <c r="C3851" s="425" t="s">
        <v>303</v>
      </c>
      <c r="D3851" s="422">
        <f t="shared" si="904"/>
        <v>0</v>
      </c>
      <c r="E3851" s="422">
        <f t="shared" si="905"/>
        <v>0</v>
      </c>
      <c r="F3851" s="422">
        <f t="shared" si="906"/>
        <v>0</v>
      </c>
      <c r="G3851" s="422">
        <f t="shared" si="907"/>
        <v>0</v>
      </c>
      <c r="H3851" s="22">
        <f t="shared" si="908"/>
        <v>0</v>
      </c>
      <c r="I3851" s="116">
        <v>0</v>
      </c>
      <c r="J3851" s="116">
        <v>0</v>
      </c>
      <c r="K3851" s="116">
        <v>0</v>
      </c>
      <c r="L3851" s="116">
        <v>0</v>
      </c>
      <c r="M3851" s="22">
        <f t="shared" si="909"/>
        <v>0</v>
      </c>
      <c r="N3851" s="116">
        <v>0</v>
      </c>
      <c r="O3851" s="116">
        <v>0</v>
      </c>
      <c r="P3851" s="116">
        <v>0</v>
      </c>
      <c r="Q3851" s="116">
        <v>0</v>
      </c>
      <c r="R3851" s="22">
        <f t="shared" si="910"/>
        <v>0</v>
      </c>
      <c r="S3851" s="116">
        <v>0</v>
      </c>
      <c r="T3851" s="116">
        <v>0</v>
      </c>
      <c r="U3851" s="116">
        <v>0</v>
      </c>
      <c r="V3851" s="116">
        <v>0</v>
      </c>
      <c r="W3851" s="22">
        <f t="shared" si="911"/>
        <v>0</v>
      </c>
      <c r="X3851" s="22">
        <f t="shared" si="912"/>
        <v>0</v>
      </c>
      <c r="Y3851" s="22">
        <f ca="1">OFFSET('Cost Study'!$B$7,'Operations Support'!$C3851,'Operations Support'!$B3851)*$H3851</f>
        <v>0</v>
      </c>
      <c r="Z3851" s="23">
        <f ca="1">Y3851*'Cost Study'!$B$31</f>
        <v>0</v>
      </c>
      <c r="AA3851" s="23">
        <f ca="1">IF(A3851=10298,1.51,1)*IF($B3851&lt;3,$D3851*'Cost Study'!$B$32*OFFSET('Cost Study'!$B$7,'Operations Support'!$C3851,'Operations Support'!$B3851),0)</f>
        <v>0</v>
      </c>
      <c r="AB3851" s="24">
        <f ca="1">AA3851*'Cost Study'!$B$31</f>
        <v>0</v>
      </c>
      <c r="AC3851" s="23">
        <f ca="1">Y3851*'Cost Study'!$B$31</f>
        <v>0</v>
      </c>
      <c r="AD3851" s="24">
        <f ca="1">AA3851*'Cost Study'!$B$31</f>
        <v>0</v>
      </c>
      <c r="AE3851" s="377">
        <f t="shared" ca="1" si="913"/>
        <v>0</v>
      </c>
      <c r="AF3851" s="377">
        <f t="shared" ca="1" si="914"/>
        <v>0</v>
      </c>
      <c r="AH3851" s="688">
        <f>IFERROR($H3851/SUMIF($A:$A,$A3851,$H:$H)*SUMIF(Summary!$A$110:$A$186,$A3851,Summary!$P$110:$P$186),0)</f>
        <v>0</v>
      </c>
      <c r="AI3851" s="689">
        <f t="shared" ca="1" si="900"/>
        <v>0</v>
      </c>
      <c r="AJ3851" s="688">
        <f>IFERROR(H3851/SUMIF(A:A,A3851,H:H)*SUMIF(Summary!$A$110:$A$186,'Operations Support'!A3851,Summary!$Q$110:$Q$186),0)</f>
        <v>0</v>
      </c>
      <c r="AK3851" s="688">
        <f t="shared" ca="1" si="901"/>
        <v>0</v>
      </c>
      <c r="AM3851" s="688">
        <f>IFERROR($H3851/SUMIF($A:$A,$A3851,$H:$H)*SUMIF(Summary!$A$230:$A$266,$A3851,Summary!$P$230:$P$266),0)</f>
        <v>0</v>
      </c>
      <c r="AN3851" s="688">
        <f>IFERROR($H3851/SUMIF($A:$A,$A3851,$H:$H)*(SUMIF(Summary!$A$230:$A$266,$A3851,Summary!$L$230:$L$266)+SUMIF(Summary!$A$281:$A$317,$A3851,Summary!$L$281:$L$317))-AM3851,0)</f>
        <v>0</v>
      </c>
      <c r="AO3851" s="688">
        <f>IFERROR($H3851/SUMIF($A:$A,$A3851,$H:$H)*SUMIF(Summary!$A$230:$A$266,$A3851,Summary!$Q$230:$Q$266),0)</f>
        <v>0</v>
      </c>
      <c r="AP3851" s="688">
        <f>IFERROR($H3851/SUMIF($A:$A,$A3851,$H:$H)*(SUMIF(Summary!$A$230:$A$266,$A3851,Summary!$L$230:$L$266)+SUMIF(Summary!$A$281:$A$317,$A3851,Summary!$L$281:$L$317))-AO3851,0)</f>
        <v>0</v>
      </c>
      <c r="AQ3851" s="306"/>
      <c r="AR3851" s="688">
        <f t="shared" ca="1" si="902"/>
        <v>0</v>
      </c>
      <c r="AS3851" s="688">
        <f t="shared" ca="1" si="903"/>
        <v>0</v>
      </c>
    </row>
    <row r="3852" spans="1:45" x14ac:dyDescent="0.2">
      <c r="A3852" s="423">
        <v>42485</v>
      </c>
      <c r="B3852" s="424">
        <v>4</v>
      </c>
      <c r="C3852" s="425" t="s">
        <v>304</v>
      </c>
      <c r="D3852" s="422">
        <f t="shared" si="904"/>
        <v>0</v>
      </c>
      <c r="E3852" s="422">
        <f t="shared" si="905"/>
        <v>0</v>
      </c>
      <c r="F3852" s="422">
        <f t="shared" si="906"/>
        <v>0</v>
      </c>
      <c r="G3852" s="422">
        <f t="shared" si="907"/>
        <v>0</v>
      </c>
      <c r="H3852" s="22">
        <f t="shared" si="908"/>
        <v>0</v>
      </c>
      <c r="I3852" s="116">
        <v>0</v>
      </c>
      <c r="J3852" s="116">
        <v>0</v>
      </c>
      <c r="K3852" s="116">
        <v>0</v>
      </c>
      <c r="L3852" s="116">
        <v>0</v>
      </c>
      <c r="M3852" s="22">
        <f t="shared" si="909"/>
        <v>0</v>
      </c>
      <c r="N3852" s="116">
        <v>0</v>
      </c>
      <c r="O3852" s="116">
        <v>0</v>
      </c>
      <c r="P3852" s="116">
        <v>0</v>
      </c>
      <c r="Q3852" s="116">
        <v>0</v>
      </c>
      <c r="R3852" s="22">
        <f t="shared" si="910"/>
        <v>0</v>
      </c>
      <c r="S3852" s="116">
        <v>0</v>
      </c>
      <c r="T3852" s="116">
        <v>0</v>
      </c>
      <c r="U3852" s="116">
        <v>0</v>
      </c>
      <c r="V3852" s="116">
        <v>0</v>
      </c>
      <c r="W3852" s="22">
        <f t="shared" si="911"/>
        <v>0</v>
      </c>
      <c r="X3852" s="22">
        <f t="shared" si="912"/>
        <v>0</v>
      </c>
      <c r="Y3852" s="22">
        <f ca="1">OFFSET('Cost Study'!$B$7,'Operations Support'!$C3852,'Operations Support'!$B3852)*$H3852</f>
        <v>0</v>
      </c>
      <c r="Z3852" s="23">
        <f ca="1">Y3852*'Cost Study'!$B$31</f>
        <v>0</v>
      </c>
      <c r="AA3852" s="23">
        <f ca="1">IF(A3852=10298,1.51,1)*IF($B3852&lt;3,$D3852*'Cost Study'!$B$32*OFFSET('Cost Study'!$B$7,'Operations Support'!$C3852,'Operations Support'!$B3852),0)</f>
        <v>0</v>
      </c>
      <c r="AB3852" s="24">
        <f ca="1">AA3852*'Cost Study'!$B$31</f>
        <v>0</v>
      </c>
      <c r="AC3852" s="23">
        <f ca="1">Y3852*'Cost Study'!$B$31</f>
        <v>0</v>
      </c>
      <c r="AD3852" s="24">
        <f ca="1">AA3852*'Cost Study'!$B$31</f>
        <v>0</v>
      </c>
      <c r="AE3852" s="377">
        <f t="shared" ca="1" si="913"/>
        <v>0</v>
      </c>
      <c r="AF3852" s="377">
        <f t="shared" ca="1" si="914"/>
        <v>0</v>
      </c>
      <c r="AH3852" s="688">
        <f>IFERROR($H3852/SUMIF($A:$A,$A3852,$H:$H)*SUMIF(Summary!$A$110:$A$186,$A3852,Summary!$P$110:$P$186),0)</f>
        <v>0</v>
      </c>
      <c r="AI3852" s="689">
        <f t="shared" ca="1" si="900"/>
        <v>0</v>
      </c>
      <c r="AJ3852" s="688">
        <f>IFERROR(H3852/SUMIF(A:A,A3852,H:H)*SUMIF(Summary!$A$110:$A$186,'Operations Support'!A3852,Summary!$Q$110:$Q$186),0)</f>
        <v>0</v>
      </c>
      <c r="AK3852" s="688">
        <f t="shared" ca="1" si="901"/>
        <v>0</v>
      </c>
      <c r="AM3852" s="688">
        <f>IFERROR($H3852/SUMIF($A:$A,$A3852,$H:$H)*SUMIF(Summary!$A$230:$A$266,$A3852,Summary!$P$230:$P$266),0)</f>
        <v>0</v>
      </c>
      <c r="AN3852" s="688">
        <f>IFERROR($H3852/SUMIF($A:$A,$A3852,$H:$H)*(SUMIF(Summary!$A$230:$A$266,$A3852,Summary!$L$230:$L$266)+SUMIF(Summary!$A$281:$A$317,$A3852,Summary!$L$281:$L$317))-AM3852,0)</f>
        <v>0</v>
      </c>
      <c r="AO3852" s="688">
        <f>IFERROR($H3852/SUMIF($A:$A,$A3852,$H:$H)*SUMIF(Summary!$A$230:$A$266,$A3852,Summary!$Q$230:$Q$266),0)</f>
        <v>0</v>
      </c>
      <c r="AP3852" s="688">
        <f>IFERROR($H3852/SUMIF($A:$A,$A3852,$H:$H)*(SUMIF(Summary!$A$230:$A$266,$A3852,Summary!$L$230:$L$266)+SUMIF(Summary!$A$281:$A$317,$A3852,Summary!$L$281:$L$317))-AO3852,0)</f>
        <v>0</v>
      </c>
      <c r="AQ3852" s="306"/>
      <c r="AR3852" s="688">
        <f t="shared" ca="1" si="902"/>
        <v>0</v>
      </c>
      <c r="AS3852" s="688">
        <f t="shared" ca="1" si="903"/>
        <v>0</v>
      </c>
    </row>
    <row r="3853" spans="1:45" x14ac:dyDescent="0.2">
      <c r="A3853" s="423">
        <v>42485</v>
      </c>
      <c r="B3853" s="424">
        <v>4</v>
      </c>
      <c r="C3853" s="425" t="s">
        <v>305</v>
      </c>
      <c r="D3853" s="422">
        <f t="shared" si="904"/>
        <v>0</v>
      </c>
      <c r="E3853" s="422">
        <f t="shared" si="905"/>
        <v>0</v>
      </c>
      <c r="F3853" s="422">
        <f t="shared" si="906"/>
        <v>0</v>
      </c>
      <c r="G3853" s="422">
        <f t="shared" si="907"/>
        <v>0</v>
      </c>
      <c r="H3853" s="22">
        <f t="shared" si="908"/>
        <v>0</v>
      </c>
      <c r="I3853" s="116">
        <v>0</v>
      </c>
      <c r="J3853" s="116">
        <v>0</v>
      </c>
      <c r="K3853" s="116">
        <v>0</v>
      </c>
      <c r="L3853" s="116">
        <v>0</v>
      </c>
      <c r="M3853" s="22">
        <f t="shared" si="909"/>
        <v>0</v>
      </c>
      <c r="N3853" s="116">
        <v>0</v>
      </c>
      <c r="O3853" s="116">
        <v>0</v>
      </c>
      <c r="P3853" s="116">
        <v>0</v>
      </c>
      <c r="Q3853" s="116">
        <v>0</v>
      </c>
      <c r="R3853" s="22">
        <f t="shared" si="910"/>
        <v>0</v>
      </c>
      <c r="S3853" s="116">
        <v>0</v>
      </c>
      <c r="T3853" s="116">
        <v>0</v>
      </c>
      <c r="U3853" s="116">
        <v>0</v>
      </c>
      <c r="V3853" s="116">
        <v>0</v>
      </c>
      <c r="W3853" s="22">
        <f t="shared" si="911"/>
        <v>0</v>
      </c>
      <c r="X3853" s="22">
        <f t="shared" si="912"/>
        <v>0</v>
      </c>
      <c r="Y3853" s="22">
        <f ca="1">OFFSET('Cost Study'!$B$7,'Operations Support'!$C3853,'Operations Support'!$B3853)*$H3853</f>
        <v>0</v>
      </c>
      <c r="Z3853" s="23">
        <f ca="1">Y3853*'Cost Study'!$B$31</f>
        <v>0</v>
      </c>
      <c r="AA3853" s="23">
        <f ca="1">IF(A3853=10298,1.51,1)*IF($B3853&lt;3,$D3853*'Cost Study'!$B$32*OFFSET('Cost Study'!$B$7,'Operations Support'!$C3853,'Operations Support'!$B3853),0)</f>
        <v>0</v>
      </c>
      <c r="AB3853" s="24">
        <f ca="1">AA3853*'Cost Study'!$B$31</f>
        <v>0</v>
      </c>
      <c r="AC3853" s="23">
        <f ca="1">Y3853*'Cost Study'!$B$31</f>
        <v>0</v>
      </c>
      <c r="AD3853" s="24">
        <f ca="1">AA3853*'Cost Study'!$B$31</f>
        <v>0</v>
      </c>
      <c r="AE3853" s="377">
        <f t="shared" ca="1" si="913"/>
        <v>0</v>
      </c>
      <c r="AF3853" s="377">
        <f t="shared" ca="1" si="914"/>
        <v>0</v>
      </c>
      <c r="AH3853" s="688">
        <f>IFERROR($H3853/SUMIF($A:$A,$A3853,$H:$H)*SUMIF(Summary!$A$110:$A$186,$A3853,Summary!$P$110:$P$186),0)</f>
        <v>0</v>
      </c>
      <c r="AI3853" s="689">
        <f t="shared" ca="1" si="900"/>
        <v>0</v>
      </c>
      <c r="AJ3853" s="688">
        <f>IFERROR(H3853/SUMIF(A:A,A3853,H:H)*SUMIF(Summary!$A$110:$A$186,'Operations Support'!A3853,Summary!$Q$110:$Q$186),0)</f>
        <v>0</v>
      </c>
      <c r="AK3853" s="688">
        <f t="shared" ca="1" si="901"/>
        <v>0</v>
      </c>
      <c r="AM3853" s="688">
        <f>IFERROR($H3853/SUMIF($A:$A,$A3853,$H:$H)*SUMIF(Summary!$A$230:$A$266,$A3853,Summary!$P$230:$P$266),0)</f>
        <v>0</v>
      </c>
      <c r="AN3853" s="688">
        <f>IFERROR($H3853/SUMIF($A:$A,$A3853,$H:$H)*(SUMIF(Summary!$A$230:$A$266,$A3853,Summary!$L$230:$L$266)+SUMIF(Summary!$A$281:$A$317,$A3853,Summary!$L$281:$L$317))-AM3853,0)</f>
        <v>0</v>
      </c>
      <c r="AO3853" s="688">
        <f>IFERROR($H3853/SUMIF($A:$A,$A3853,$H:$H)*SUMIF(Summary!$A$230:$A$266,$A3853,Summary!$Q$230:$Q$266),0)</f>
        <v>0</v>
      </c>
      <c r="AP3853" s="688">
        <f>IFERROR($H3853/SUMIF($A:$A,$A3853,$H:$H)*(SUMIF(Summary!$A$230:$A$266,$A3853,Summary!$L$230:$L$266)+SUMIF(Summary!$A$281:$A$317,$A3853,Summary!$L$281:$L$317))-AO3853,0)</f>
        <v>0</v>
      </c>
      <c r="AQ3853" s="306"/>
      <c r="AR3853" s="688">
        <f t="shared" ca="1" si="902"/>
        <v>0</v>
      </c>
      <c r="AS3853" s="688">
        <f t="shared" ca="1" si="903"/>
        <v>0</v>
      </c>
    </row>
    <row r="3854" spans="1:45" x14ac:dyDescent="0.2">
      <c r="A3854" s="423">
        <v>42485</v>
      </c>
      <c r="B3854" s="424">
        <v>4</v>
      </c>
      <c r="C3854" s="425" t="s">
        <v>306</v>
      </c>
      <c r="D3854" s="422">
        <f t="shared" si="904"/>
        <v>0</v>
      </c>
      <c r="E3854" s="422">
        <f t="shared" si="905"/>
        <v>0</v>
      </c>
      <c r="F3854" s="422">
        <f t="shared" si="906"/>
        <v>0</v>
      </c>
      <c r="G3854" s="422">
        <f t="shared" si="907"/>
        <v>0</v>
      </c>
      <c r="H3854" s="22">
        <f t="shared" si="908"/>
        <v>0</v>
      </c>
      <c r="I3854" s="116">
        <v>0</v>
      </c>
      <c r="J3854" s="116">
        <v>0</v>
      </c>
      <c r="K3854" s="116">
        <v>0</v>
      </c>
      <c r="L3854" s="116">
        <v>0</v>
      </c>
      <c r="M3854" s="22">
        <f t="shared" si="909"/>
        <v>0</v>
      </c>
      <c r="N3854" s="116">
        <v>0</v>
      </c>
      <c r="O3854" s="116">
        <v>0</v>
      </c>
      <c r="P3854" s="116">
        <v>0</v>
      </c>
      <c r="Q3854" s="116">
        <v>0</v>
      </c>
      <c r="R3854" s="22">
        <f t="shared" si="910"/>
        <v>0</v>
      </c>
      <c r="S3854" s="116">
        <v>0</v>
      </c>
      <c r="T3854" s="116">
        <v>0</v>
      </c>
      <c r="U3854" s="116">
        <v>0</v>
      </c>
      <c r="V3854" s="116">
        <v>0</v>
      </c>
      <c r="W3854" s="22">
        <f t="shared" si="911"/>
        <v>0</v>
      </c>
      <c r="X3854" s="22">
        <f t="shared" si="912"/>
        <v>0</v>
      </c>
      <c r="Y3854" s="22">
        <f ca="1">OFFSET('Cost Study'!$B$7,'Operations Support'!$C3854,'Operations Support'!$B3854)*$H3854</f>
        <v>0</v>
      </c>
      <c r="Z3854" s="23">
        <f ca="1">Y3854*'Cost Study'!$B$31</f>
        <v>0</v>
      </c>
      <c r="AA3854" s="23">
        <f ca="1">IF(A3854=10298,1.51,1)*IF($B3854&lt;3,$D3854*'Cost Study'!$B$32*OFFSET('Cost Study'!$B$7,'Operations Support'!$C3854,'Operations Support'!$B3854),0)</f>
        <v>0</v>
      </c>
      <c r="AB3854" s="24">
        <f ca="1">AA3854*'Cost Study'!$B$31</f>
        <v>0</v>
      </c>
      <c r="AC3854" s="23">
        <f ca="1">Y3854*'Cost Study'!$B$31</f>
        <v>0</v>
      </c>
      <c r="AD3854" s="24">
        <f ca="1">AA3854*'Cost Study'!$B$31</f>
        <v>0</v>
      </c>
      <c r="AE3854" s="377">
        <f t="shared" ca="1" si="913"/>
        <v>0</v>
      </c>
      <c r="AF3854" s="377">
        <f t="shared" ca="1" si="914"/>
        <v>0</v>
      </c>
      <c r="AH3854" s="688">
        <f>IFERROR($H3854/SUMIF($A:$A,$A3854,$H:$H)*SUMIF(Summary!$A$110:$A$186,$A3854,Summary!$P$110:$P$186),0)</f>
        <v>0</v>
      </c>
      <c r="AI3854" s="689">
        <f t="shared" ca="1" si="900"/>
        <v>0</v>
      </c>
      <c r="AJ3854" s="688">
        <f>IFERROR(H3854/SUMIF(A:A,A3854,H:H)*SUMIF(Summary!$A$110:$A$186,'Operations Support'!A3854,Summary!$Q$110:$Q$186),0)</f>
        <v>0</v>
      </c>
      <c r="AK3854" s="688">
        <f t="shared" ca="1" si="901"/>
        <v>0</v>
      </c>
      <c r="AM3854" s="688">
        <f>IFERROR($H3854/SUMIF($A:$A,$A3854,$H:$H)*SUMIF(Summary!$A$230:$A$266,$A3854,Summary!$P$230:$P$266),0)</f>
        <v>0</v>
      </c>
      <c r="AN3854" s="688">
        <f>IFERROR($H3854/SUMIF($A:$A,$A3854,$H:$H)*(SUMIF(Summary!$A$230:$A$266,$A3854,Summary!$L$230:$L$266)+SUMIF(Summary!$A$281:$A$317,$A3854,Summary!$L$281:$L$317))-AM3854,0)</f>
        <v>0</v>
      </c>
      <c r="AO3854" s="688">
        <f>IFERROR($H3854/SUMIF($A:$A,$A3854,$H:$H)*SUMIF(Summary!$A$230:$A$266,$A3854,Summary!$Q$230:$Q$266),0)</f>
        <v>0</v>
      </c>
      <c r="AP3854" s="688">
        <f>IFERROR($H3854/SUMIF($A:$A,$A3854,$H:$H)*(SUMIF(Summary!$A$230:$A$266,$A3854,Summary!$L$230:$L$266)+SUMIF(Summary!$A$281:$A$317,$A3854,Summary!$L$281:$L$317))-AO3854,0)</f>
        <v>0</v>
      </c>
      <c r="AQ3854" s="306"/>
      <c r="AR3854" s="688">
        <f t="shared" ca="1" si="902"/>
        <v>0</v>
      </c>
      <c r="AS3854" s="688">
        <f t="shared" ca="1" si="903"/>
        <v>0</v>
      </c>
    </row>
    <row r="3855" spans="1:45" x14ac:dyDescent="0.2">
      <c r="A3855" s="423">
        <v>42485</v>
      </c>
      <c r="B3855" s="424">
        <v>4</v>
      </c>
      <c r="C3855" s="425" t="s">
        <v>307</v>
      </c>
      <c r="D3855" s="422">
        <f t="shared" si="904"/>
        <v>0</v>
      </c>
      <c r="E3855" s="422">
        <f t="shared" si="905"/>
        <v>0</v>
      </c>
      <c r="F3855" s="422">
        <f t="shared" si="906"/>
        <v>0</v>
      </c>
      <c r="G3855" s="422">
        <f t="shared" si="907"/>
        <v>0</v>
      </c>
      <c r="H3855" s="22">
        <f t="shared" si="908"/>
        <v>0</v>
      </c>
      <c r="I3855" s="116">
        <v>0</v>
      </c>
      <c r="J3855" s="116">
        <v>0</v>
      </c>
      <c r="K3855" s="116">
        <v>0</v>
      </c>
      <c r="L3855" s="116">
        <v>0</v>
      </c>
      <c r="M3855" s="22">
        <f t="shared" si="909"/>
        <v>0</v>
      </c>
      <c r="N3855" s="116">
        <v>0</v>
      </c>
      <c r="O3855" s="116">
        <v>0</v>
      </c>
      <c r="P3855" s="116">
        <v>0</v>
      </c>
      <c r="Q3855" s="116">
        <v>0</v>
      </c>
      <c r="R3855" s="22">
        <f t="shared" si="910"/>
        <v>0</v>
      </c>
      <c r="S3855" s="116">
        <v>0</v>
      </c>
      <c r="T3855" s="116">
        <v>0</v>
      </c>
      <c r="U3855" s="116">
        <v>0</v>
      </c>
      <c r="V3855" s="116">
        <v>0</v>
      </c>
      <c r="W3855" s="22">
        <f t="shared" si="911"/>
        <v>0</v>
      </c>
      <c r="X3855" s="22">
        <f t="shared" si="912"/>
        <v>0</v>
      </c>
      <c r="Y3855" s="22">
        <f ca="1">OFFSET('Cost Study'!$B$7,'Operations Support'!$C3855,'Operations Support'!$B3855)*$H3855</f>
        <v>0</v>
      </c>
      <c r="Z3855" s="23">
        <f ca="1">Y3855*'Cost Study'!$B$31</f>
        <v>0</v>
      </c>
      <c r="AA3855" s="23">
        <f ca="1">IF(A3855=10298,1.51,1)*IF($B3855&lt;3,$D3855*'Cost Study'!$B$32*OFFSET('Cost Study'!$B$7,'Operations Support'!$C3855,'Operations Support'!$B3855),0)</f>
        <v>0</v>
      </c>
      <c r="AB3855" s="24">
        <f ca="1">AA3855*'Cost Study'!$B$31</f>
        <v>0</v>
      </c>
      <c r="AC3855" s="23">
        <f ca="1">Y3855*'Cost Study'!$B$31</f>
        <v>0</v>
      </c>
      <c r="AD3855" s="24">
        <f ca="1">AA3855*'Cost Study'!$B$31</f>
        <v>0</v>
      </c>
      <c r="AE3855" s="377">
        <f t="shared" ca="1" si="913"/>
        <v>0</v>
      </c>
      <c r="AF3855" s="377">
        <f t="shared" ca="1" si="914"/>
        <v>0</v>
      </c>
      <c r="AH3855" s="688">
        <f>IFERROR($H3855/SUMIF($A:$A,$A3855,$H:$H)*SUMIF(Summary!$A$110:$A$186,$A3855,Summary!$P$110:$P$186),0)</f>
        <v>0</v>
      </c>
      <c r="AI3855" s="689">
        <f t="shared" ca="1" si="900"/>
        <v>0</v>
      </c>
      <c r="AJ3855" s="688">
        <f>IFERROR(H3855/SUMIF(A:A,A3855,H:H)*SUMIF(Summary!$A$110:$A$186,'Operations Support'!A3855,Summary!$Q$110:$Q$186),0)</f>
        <v>0</v>
      </c>
      <c r="AK3855" s="688">
        <f t="shared" ca="1" si="901"/>
        <v>0</v>
      </c>
      <c r="AM3855" s="688">
        <f>IFERROR($H3855/SUMIF($A:$A,$A3855,$H:$H)*SUMIF(Summary!$A$230:$A$266,$A3855,Summary!$P$230:$P$266),0)</f>
        <v>0</v>
      </c>
      <c r="AN3855" s="688">
        <f>IFERROR($H3855/SUMIF($A:$A,$A3855,$H:$H)*(SUMIF(Summary!$A$230:$A$266,$A3855,Summary!$L$230:$L$266)+SUMIF(Summary!$A$281:$A$317,$A3855,Summary!$L$281:$L$317))-AM3855,0)</f>
        <v>0</v>
      </c>
      <c r="AO3855" s="688">
        <f>IFERROR($H3855/SUMIF($A:$A,$A3855,$H:$H)*SUMIF(Summary!$A$230:$A$266,$A3855,Summary!$Q$230:$Q$266),0)</f>
        <v>0</v>
      </c>
      <c r="AP3855" s="688">
        <f>IFERROR($H3855/SUMIF($A:$A,$A3855,$H:$H)*(SUMIF(Summary!$A$230:$A$266,$A3855,Summary!$L$230:$L$266)+SUMIF(Summary!$A$281:$A$317,$A3855,Summary!$L$281:$L$317))-AO3855,0)</f>
        <v>0</v>
      </c>
      <c r="AQ3855" s="306"/>
      <c r="AR3855" s="688">
        <f t="shared" ca="1" si="902"/>
        <v>0</v>
      </c>
      <c r="AS3855" s="688">
        <f t="shared" ca="1" si="903"/>
        <v>0</v>
      </c>
    </row>
    <row r="3856" spans="1:45" x14ac:dyDescent="0.2">
      <c r="A3856" s="423">
        <v>42485</v>
      </c>
      <c r="B3856" s="424">
        <v>4</v>
      </c>
      <c r="C3856" s="425" t="s">
        <v>308</v>
      </c>
      <c r="D3856" s="422">
        <f t="shared" si="904"/>
        <v>0</v>
      </c>
      <c r="E3856" s="422">
        <f t="shared" si="905"/>
        <v>0</v>
      </c>
      <c r="F3856" s="422">
        <f t="shared" si="906"/>
        <v>0</v>
      </c>
      <c r="G3856" s="422">
        <f t="shared" si="907"/>
        <v>0</v>
      </c>
      <c r="H3856" s="22">
        <f t="shared" si="908"/>
        <v>0</v>
      </c>
      <c r="I3856" s="116">
        <v>0</v>
      </c>
      <c r="J3856" s="116">
        <v>0</v>
      </c>
      <c r="K3856" s="116">
        <v>0</v>
      </c>
      <c r="L3856" s="116">
        <v>0</v>
      </c>
      <c r="M3856" s="22">
        <f t="shared" si="909"/>
        <v>0</v>
      </c>
      <c r="N3856" s="116">
        <v>0</v>
      </c>
      <c r="O3856" s="116">
        <v>0</v>
      </c>
      <c r="P3856" s="116">
        <v>0</v>
      </c>
      <c r="Q3856" s="116">
        <v>0</v>
      </c>
      <c r="R3856" s="22">
        <f t="shared" si="910"/>
        <v>0</v>
      </c>
      <c r="S3856" s="116">
        <v>0</v>
      </c>
      <c r="T3856" s="116">
        <v>0</v>
      </c>
      <c r="U3856" s="116">
        <v>0</v>
      </c>
      <c r="V3856" s="116">
        <v>0</v>
      </c>
      <c r="W3856" s="22">
        <f t="shared" si="911"/>
        <v>0</v>
      </c>
      <c r="X3856" s="22">
        <f t="shared" si="912"/>
        <v>0</v>
      </c>
      <c r="Y3856" s="22">
        <f ca="1">OFFSET('Cost Study'!$B$7,'Operations Support'!$C3856,'Operations Support'!$B3856)*$H3856</f>
        <v>0</v>
      </c>
      <c r="Z3856" s="23">
        <f ca="1">Y3856*'Cost Study'!$B$31</f>
        <v>0</v>
      </c>
      <c r="AA3856" s="23">
        <f ca="1">IF(A3856=10298,1.51,1)*IF($B3856&lt;3,$D3856*'Cost Study'!$B$32*OFFSET('Cost Study'!$B$7,'Operations Support'!$C3856,'Operations Support'!$B3856),0)</f>
        <v>0</v>
      </c>
      <c r="AB3856" s="24">
        <f ca="1">AA3856*'Cost Study'!$B$31</f>
        <v>0</v>
      </c>
      <c r="AC3856" s="23">
        <f ca="1">Y3856*'Cost Study'!$B$31</f>
        <v>0</v>
      </c>
      <c r="AD3856" s="24">
        <f ca="1">AA3856*'Cost Study'!$B$31</f>
        <v>0</v>
      </c>
      <c r="AE3856" s="377">
        <f t="shared" ca="1" si="913"/>
        <v>0</v>
      </c>
      <c r="AF3856" s="377">
        <f t="shared" ca="1" si="914"/>
        <v>0</v>
      </c>
      <c r="AH3856" s="688">
        <f>IFERROR($H3856/SUMIF($A:$A,$A3856,$H:$H)*SUMIF(Summary!$A$110:$A$186,$A3856,Summary!$P$110:$P$186),0)</f>
        <v>0</v>
      </c>
      <c r="AI3856" s="689">
        <f t="shared" ca="1" si="900"/>
        <v>0</v>
      </c>
      <c r="AJ3856" s="688">
        <f>IFERROR(H3856/SUMIF(A:A,A3856,H:H)*SUMIF(Summary!$A$110:$A$186,'Operations Support'!A3856,Summary!$Q$110:$Q$186),0)</f>
        <v>0</v>
      </c>
      <c r="AK3856" s="688">
        <f t="shared" ca="1" si="901"/>
        <v>0</v>
      </c>
      <c r="AM3856" s="688">
        <f>IFERROR($H3856/SUMIF($A:$A,$A3856,$H:$H)*SUMIF(Summary!$A$230:$A$266,$A3856,Summary!$P$230:$P$266),0)</f>
        <v>0</v>
      </c>
      <c r="AN3856" s="688">
        <f>IFERROR($H3856/SUMIF($A:$A,$A3856,$H:$H)*(SUMIF(Summary!$A$230:$A$266,$A3856,Summary!$L$230:$L$266)+SUMIF(Summary!$A$281:$A$317,$A3856,Summary!$L$281:$L$317))-AM3856,0)</f>
        <v>0</v>
      </c>
      <c r="AO3856" s="688">
        <f>IFERROR($H3856/SUMIF($A:$A,$A3856,$H:$H)*SUMIF(Summary!$A$230:$A$266,$A3856,Summary!$Q$230:$Q$266),0)</f>
        <v>0</v>
      </c>
      <c r="AP3856" s="688">
        <f>IFERROR($H3856/SUMIF($A:$A,$A3856,$H:$H)*(SUMIF(Summary!$A$230:$A$266,$A3856,Summary!$L$230:$L$266)+SUMIF(Summary!$A$281:$A$317,$A3856,Summary!$L$281:$L$317))-AO3856,0)</f>
        <v>0</v>
      </c>
      <c r="AQ3856" s="306"/>
      <c r="AR3856" s="688">
        <f t="shared" ca="1" si="902"/>
        <v>0</v>
      </c>
      <c r="AS3856" s="688">
        <f t="shared" ca="1" si="903"/>
        <v>0</v>
      </c>
    </row>
    <row r="3857" spans="1:45" x14ac:dyDescent="0.2">
      <c r="A3857" s="423">
        <v>42485</v>
      </c>
      <c r="B3857" s="424">
        <v>4</v>
      </c>
      <c r="C3857" s="425" t="s">
        <v>309</v>
      </c>
      <c r="D3857" s="422">
        <f t="shared" si="904"/>
        <v>0</v>
      </c>
      <c r="E3857" s="422">
        <f t="shared" si="905"/>
        <v>0</v>
      </c>
      <c r="F3857" s="422">
        <f t="shared" si="906"/>
        <v>0</v>
      </c>
      <c r="G3857" s="422">
        <f t="shared" si="907"/>
        <v>0</v>
      </c>
      <c r="H3857" s="22">
        <f t="shared" si="908"/>
        <v>0</v>
      </c>
      <c r="I3857" s="116">
        <v>0</v>
      </c>
      <c r="J3857" s="116">
        <v>0</v>
      </c>
      <c r="K3857" s="116">
        <v>0</v>
      </c>
      <c r="L3857" s="116">
        <v>0</v>
      </c>
      <c r="M3857" s="22">
        <f t="shared" si="909"/>
        <v>0</v>
      </c>
      <c r="N3857" s="116">
        <v>0</v>
      </c>
      <c r="O3857" s="116">
        <v>0</v>
      </c>
      <c r="P3857" s="116">
        <v>0</v>
      </c>
      <c r="Q3857" s="116">
        <v>0</v>
      </c>
      <c r="R3857" s="22">
        <f t="shared" si="910"/>
        <v>0</v>
      </c>
      <c r="S3857" s="116">
        <v>0</v>
      </c>
      <c r="T3857" s="116">
        <v>0</v>
      </c>
      <c r="U3857" s="116">
        <v>0</v>
      </c>
      <c r="V3857" s="116">
        <v>0</v>
      </c>
      <c r="W3857" s="22">
        <f t="shared" si="911"/>
        <v>0</v>
      </c>
      <c r="X3857" s="22">
        <f t="shared" si="912"/>
        <v>0</v>
      </c>
      <c r="Y3857" s="22">
        <f ca="1">OFFSET('Cost Study'!$B$7,'Operations Support'!$C3857,'Operations Support'!$B3857)*$H3857</f>
        <v>0</v>
      </c>
      <c r="Z3857" s="23">
        <f ca="1">Y3857*'Cost Study'!$B$31</f>
        <v>0</v>
      </c>
      <c r="AA3857" s="23">
        <f ca="1">IF(A3857=10298,1.51,1)*IF($B3857&lt;3,$D3857*'Cost Study'!$B$32*OFFSET('Cost Study'!$B$7,'Operations Support'!$C3857,'Operations Support'!$B3857),0)</f>
        <v>0</v>
      </c>
      <c r="AB3857" s="24">
        <f ca="1">AA3857*'Cost Study'!$B$31</f>
        <v>0</v>
      </c>
      <c r="AC3857" s="23">
        <f ca="1">Y3857*'Cost Study'!$B$31</f>
        <v>0</v>
      </c>
      <c r="AD3857" s="24">
        <f ca="1">AA3857*'Cost Study'!$B$31</f>
        <v>0</v>
      </c>
      <c r="AE3857" s="377">
        <f t="shared" ca="1" si="913"/>
        <v>0</v>
      </c>
      <c r="AF3857" s="377">
        <f t="shared" ca="1" si="914"/>
        <v>0</v>
      </c>
      <c r="AH3857" s="688">
        <f>IFERROR($H3857/SUMIF($A:$A,$A3857,$H:$H)*SUMIF(Summary!$A$110:$A$186,$A3857,Summary!$P$110:$P$186),0)</f>
        <v>0</v>
      </c>
      <c r="AI3857" s="689">
        <f t="shared" ca="1" si="900"/>
        <v>0</v>
      </c>
      <c r="AJ3857" s="688">
        <f>IFERROR(H3857/SUMIF(A:A,A3857,H:H)*SUMIF(Summary!$A$110:$A$186,'Operations Support'!A3857,Summary!$Q$110:$Q$186),0)</f>
        <v>0</v>
      </c>
      <c r="AK3857" s="688">
        <f t="shared" ca="1" si="901"/>
        <v>0</v>
      </c>
      <c r="AM3857" s="688">
        <f>IFERROR($H3857/SUMIF($A:$A,$A3857,$H:$H)*SUMIF(Summary!$A$230:$A$266,$A3857,Summary!$P$230:$P$266),0)</f>
        <v>0</v>
      </c>
      <c r="AN3857" s="688">
        <f>IFERROR($H3857/SUMIF($A:$A,$A3857,$H:$H)*(SUMIF(Summary!$A$230:$A$266,$A3857,Summary!$L$230:$L$266)+SUMIF(Summary!$A$281:$A$317,$A3857,Summary!$L$281:$L$317))-AM3857,0)</f>
        <v>0</v>
      </c>
      <c r="AO3857" s="688">
        <f>IFERROR($H3857/SUMIF($A:$A,$A3857,$H:$H)*SUMIF(Summary!$A$230:$A$266,$A3857,Summary!$Q$230:$Q$266),0)</f>
        <v>0</v>
      </c>
      <c r="AP3857" s="688">
        <f>IFERROR($H3857/SUMIF($A:$A,$A3857,$H:$H)*(SUMIF(Summary!$A$230:$A$266,$A3857,Summary!$L$230:$L$266)+SUMIF(Summary!$A$281:$A$317,$A3857,Summary!$L$281:$L$317))-AO3857,0)</f>
        <v>0</v>
      </c>
      <c r="AQ3857" s="306"/>
      <c r="AR3857" s="688">
        <f t="shared" ca="1" si="902"/>
        <v>0</v>
      </c>
      <c r="AS3857" s="688">
        <f t="shared" ca="1" si="903"/>
        <v>0</v>
      </c>
    </row>
    <row r="3858" spans="1:45" x14ac:dyDescent="0.2">
      <c r="A3858" s="423">
        <v>42485</v>
      </c>
      <c r="B3858" s="424">
        <v>4</v>
      </c>
      <c r="C3858" s="425" t="s">
        <v>310</v>
      </c>
      <c r="D3858" s="422">
        <f t="shared" si="904"/>
        <v>0</v>
      </c>
      <c r="E3858" s="422">
        <f t="shared" si="905"/>
        <v>0</v>
      </c>
      <c r="F3858" s="422">
        <f t="shared" si="906"/>
        <v>0</v>
      </c>
      <c r="G3858" s="422">
        <f t="shared" si="907"/>
        <v>0</v>
      </c>
      <c r="H3858" s="22">
        <f t="shared" si="908"/>
        <v>0</v>
      </c>
      <c r="I3858" s="116">
        <v>0</v>
      </c>
      <c r="J3858" s="116">
        <v>0</v>
      </c>
      <c r="K3858" s="116">
        <v>0</v>
      </c>
      <c r="L3858" s="116">
        <v>0</v>
      </c>
      <c r="M3858" s="22">
        <f t="shared" si="909"/>
        <v>0</v>
      </c>
      <c r="N3858" s="116">
        <v>0</v>
      </c>
      <c r="O3858" s="116">
        <v>0</v>
      </c>
      <c r="P3858" s="116">
        <v>0</v>
      </c>
      <c r="Q3858" s="116">
        <v>0</v>
      </c>
      <c r="R3858" s="22">
        <f t="shared" si="910"/>
        <v>0</v>
      </c>
      <c r="S3858" s="116">
        <v>0</v>
      </c>
      <c r="T3858" s="116">
        <v>0</v>
      </c>
      <c r="U3858" s="116">
        <v>0</v>
      </c>
      <c r="V3858" s="116">
        <v>0</v>
      </c>
      <c r="W3858" s="22">
        <f t="shared" si="911"/>
        <v>0</v>
      </c>
      <c r="X3858" s="22">
        <f t="shared" si="912"/>
        <v>0</v>
      </c>
      <c r="Y3858" s="22">
        <f ca="1">OFFSET('Cost Study'!$B$7,'Operations Support'!$C3858,'Operations Support'!$B3858)*$H3858</f>
        <v>0</v>
      </c>
      <c r="Z3858" s="23">
        <f ca="1">Y3858*'Cost Study'!$B$31</f>
        <v>0</v>
      </c>
      <c r="AA3858" s="23">
        <f ca="1">IF(A3858=10298,1.51,1)*IF($B3858&lt;3,$D3858*'Cost Study'!$B$32*OFFSET('Cost Study'!$B$7,'Operations Support'!$C3858,'Operations Support'!$B3858),0)</f>
        <v>0</v>
      </c>
      <c r="AB3858" s="24">
        <f ca="1">AA3858*'Cost Study'!$B$31</f>
        <v>0</v>
      </c>
      <c r="AC3858" s="23">
        <f ca="1">Y3858*'Cost Study'!$B$31</f>
        <v>0</v>
      </c>
      <c r="AD3858" s="24">
        <f ca="1">AA3858*'Cost Study'!$B$31</f>
        <v>0</v>
      </c>
      <c r="AE3858" s="377">
        <f t="shared" ca="1" si="913"/>
        <v>0</v>
      </c>
      <c r="AF3858" s="377">
        <f t="shared" ca="1" si="914"/>
        <v>0</v>
      </c>
      <c r="AH3858" s="688">
        <f>IFERROR($H3858/SUMIF($A:$A,$A3858,$H:$H)*SUMIF(Summary!$A$110:$A$186,$A3858,Summary!$P$110:$P$186),0)</f>
        <v>0</v>
      </c>
      <c r="AI3858" s="689">
        <f t="shared" ca="1" si="900"/>
        <v>0</v>
      </c>
      <c r="AJ3858" s="688">
        <f>IFERROR(H3858/SUMIF(A:A,A3858,H:H)*SUMIF(Summary!$A$110:$A$186,'Operations Support'!A3858,Summary!$Q$110:$Q$186),0)</f>
        <v>0</v>
      </c>
      <c r="AK3858" s="688">
        <f t="shared" ca="1" si="901"/>
        <v>0</v>
      </c>
      <c r="AM3858" s="688">
        <f>IFERROR($H3858/SUMIF($A:$A,$A3858,$H:$H)*SUMIF(Summary!$A$230:$A$266,$A3858,Summary!$P$230:$P$266),0)</f>
        <v>0</v>
      </c>
      <c r="AN3858" s="688">
        <f>IFERROR($H3858/SUMIF($A:$A,$A3858,$H:$H)*(SUMIF(Summary!$A$230:$A$266,$A3858,Summary!$L$230:$L$266)+SUMIF(Summary!$A$281:$A$317,$A3858,Summary!$L$281:$L$317))-AM3858,0)</f>
        <v>0</v>
      </c>
      <c r="AO3858" s="688">
        <f>IFERROR($H3858/SUMIF($A:$A,$A3858,$H:$H)*SUMIF(Summary!$A$230:$A$266,$A3858,Summary!$Q$230:$Q$266),0)</f>
        <v>0</v>
      </c>
      <c r="AP3858" s="688">
        <f>IFERROR($H3858/SUMIF($A:$A,$A3858,$H:$H)*(SUMIF(Summary!$A$230:$A$266,$A3858,Summary!$L$230:$L$266)+SUMIF(Summary!$A$281:$A$317,$A3858,Summary!$L$281:$L$317))-AO3858,0)</f>
        <v>0</v>
      </c>
      <c r="AQ3858" s="306"/>
      <c r="AR3858" s="688">
        <f t="shared" ca="1" si="902"/>
        <v>0</v>
      </c>
      <c r="AS3858" s="688">
        <f t="shared" ca="1" si="903"/>
        <v>0</v>
      </c>
    </row>
    <row r="3859" spans="1:45" x14ac:dyDescent="0.2">
      <c r="A3859" s="423">
        <v>42485</v>
      </c>
      <c r="B3859" s="424">
        <v>4</v>
      </c>
      <c r="C3859" s="425" t="s">
        <v>311</v>
      </c>
      <c r="D3859" s="422">
        <f t="shared" si="904"/>
        <v>0</v>
      </c>
      <c r="E3859" s="422">
        <f t="shared" si="905"/>
        <v>0</v>
      </c>
      <c r="F3859" s="422">
        <f t="shared" si="906"/>
        <v>0</v>
      </c>
      <c r="G3859" s="422">
        <f t="shared" si="907"/>
        <v>0</v>
      </c>
      <c r="H3859" s="22">
        <f t="shared" si="908"/>
        <v>0</v>
      </c>
      <c r="I3859" s="116">
        <v>0</v>
      </c>
      <c r="J3859" s="116">
        <v>0</v>
      </c>
      <c r="K3859" s="116">
        <v>0</v>
      </c>
      <c r="L3859" s="116">
        <v>0</v>
      </c>
      <c r="M3859" s="22">
        <f t="shared" si="909"/>
        <v>0</v>
      </c>
      <c r="N3859" s="116">
        <v>0</v>
      </c>
      <c r="O3859" s="116">
        <v>0</v>
      </c>
      <c r="P3859" s="116">
        <v>0</v>
      </c>
      <c r="Q3859" s="116">
        <v>0</v>
      </c>
      <c r="R3859" s="22">
        <f t="shared" si="910"/>
        <v>0</v>
      </c>
      <c r="S3859" s="116">
        <v>0</v>
      </c>
      <c r="T3859" s="116">
        <v>0</v>
      </c>
      <c r="U3859" s="116">
        <v>0</v>
      </c>
      <c r="V3859" s="116">
        <v>0</v>
      </c>
      <c r="W3859" s="22">
        <f t="shared" si="911"/>
        <v>0</v>
      </c>
      <c r="X3859" s="22">
        <f t="shared" si="912"/>
        <v>0</v>
      </c>
      <c r="Y3859" s="22">
        <f ca="1">OFFSET('Cost Study'!$B$7,'Operations Support'!$C3859,'Operations Support'!$B3859)*$H3859</f>
        <v>0</v>
      </c>
      <c r="Z3859" s="23">
        <f ca="1">Y3859*'Cost Study'!$B$31</f>
        <v>0</v>
      </c>
      <c r="AA3859" s="23">
        <f ca="1">IF(A3859=10298,1.51,1)*IF($B3859&lt;3,$D3859*'Cost Study'!$B$32*OFFSET('Cost Study'!$B$7,'Operations Support'!$C3859,'Operations Support'!$B3859),0)</f>
        <v>0</v>
      </c>
      <c r="AB3859" s="24">
        <f ca="1">AA3859*'Cost Study'!$B$31</f>
        <v>0</v>
      </c>
      <c r="AC3859" s="23">
        <f ca="1">Y3859*'Cost Study'!$B$31</f>
        <v>0</v>
      </c>
      <c r="AD3859" s="24">
        <f ca="1">AA3859*'Cost Study'!$B$31</f>
        <v>0</v>
      </c>
      <c r="AE3859" s="377">
        <f t="shared" ca="1" si="913"/>
        <v>0</v>
      </c>
      <c r="AF3859" s="377">
        <f t="shared" ca="1" si="914"/>
        <v>0</v>
      </c>
      <c r="AH3859" s="688">
        <f>IFERROR($H3859/SUMIF($A:$A,$A3859,$H:$H)*SUMIF(Summary!$A$110:$A$186,$A3859,Summary!$P$110:$P$186),0)</f>
        <v>0</v>
      </c>
      <c r="AI3859" s="689">
        <f t="shared" ca="1" si="900"/>
        <v>0</v>
      </c>
      <c r="AJ3859" s="688">
        <f>IFERROR(H3859/SUMIF(A:A,A3859,H:H)*SUMIF(Summary!$A$110:$A$186,'Operations Support'!A3859,Summary!$Q$110:$Q$186),0)</f>
        <v>0</v>
      </c>
      <c r="AK3859" s="688">
        <f t="shared" ca="1" si="901"/>
        <v>0</v>
      </c>
      <c r="AM3859" s="688">
        <f>IFERROR($H3859/SUMIF($A:$A,$A3859,$H:$H)*SUMIF(Summary!$A$230:$A$266,$A3859,Summary!$P$230:$P$266),0)</f>
        <v>0</v>
      </c>
      <c r="AN3859" s="688">
        <f>IFERROR($H3859/SUMIF($A:$A,$A3859,$H:$H)*(SUMIF(Summary!$A$230:$A$266,$A3859,Summary!$L$230:$L$266)+SUMIF(Summary!$A$281:$A$317,$A3859,Summary!$L$281:$L$317))-AM3859,0)</f>
        <v>0</v>
      </c>
      <c r="AO3859" s="688">
        <f>IFERROR($H3859/SUMIF($A:$A,$A3859,$H:$H)*SUMIF(Summary!$A$230:$A$266,$A3859,Summary!$Q$230:$Q$266),0)</f>
        <v>0</v>
      </c>
      <c r="AP3859" s="688">
        <f>IFERROR($H3859/SUMIF($A:$A,$A3859,$H:$H)*(SUMIF(Summary!$A$230:$A$266,$A3859,Summary!$L$230:$L$266)+SUMIF(Summary!$A$281:$A$317,$A3859,Summary!$L$281:$L$317))-AO3859,0)</f>
        <v>0</v>
      </c>
      <c r="AQ3859" s="306"/>
      <c r="AR3859" s="688">
        <f t="shared" ca="1" si="902"/>
        <v>0</v>
      </c>
      <c r="AS3859" s="688">
        <f t="shared" ca="1" si="903"/>
        <v>0</v>
      </c>
    </row>
    <row r="3860" spans="1:45" x14ac:dyDescent="0.2">
      <c r="A3860" s="423">
        <v>42485</v>
      </c>
      <c r="B3860" s="424">
        <v>4</v>
      </c>
      <c r="C3860" s="425" t="s">
        <v>312</v>
      </c>
      <c r="D3860" s="422">
        <f t="shared" si="904"/>
        <v>0</v>
      </c>
      <c r="E3860" s="422">
        <f t="shared" si="905"/>
        <v>0</v>
      </c>
      <c r="F3860" s="422">
        <f t="shared" si="906"/>
        <v>0</v>
      </c>
      <c r="G3860" s="422">
        <f t="shared" si="907"/>
        <v>0</v>
      </c>
      <c r="H3860" s="22">
        <f t="shared" si="908"/>
        <v>0</v>
      </c>
      <c r="I3860" s="116">
        <v>0</v>
      </c>
      <c r="J3860" s="116">
        <v>0</v>
      </c>
      <c r="K3860" s="116">
        <v>0</v>
      </c>
      <c r="L3860" s="116">
        <v>0</v>
      </c>
      <c r="M3860" s="22">
        <f t="shared" si="909"/>
        <v>0</v>
      </c>
      <c r="N3860" s="116">
        <v>0</v>
      </c>
      <c r="O3860" s="116">
        <v>0</v>
      </c>
      <c r="P3860" s="116">
        <v>0</v>
      </c>
      <c r="Q3860" s="116">
        <v>0</v>
      </c>
      <c r="R3860" s="22">
        <f t="shared" si="910"/>
        <v>0</v>
      </c>
      <c r="S3860" s="116">
        <v>0</v>
      </c>
      <c r="T3860" s="116">
        <v>0</v>
      </c>
      <c r="U3860" s="116">
        <v>0</v>
      </c>
      <c r="V3860" s="116">
        <v>0</v>
      </c>
      <c r="W3860" s="22">
        <f t="shared" si="911"/>
        <v>0</v>
      </c>
      <c r="X3860" s="22">
        <f t="shared" si="912"/>
        <v>0</v>
      </c>
      <c r="Y3860" s="22">
        <f ca="1">OFFSET('Cost Study'!$B$7,'Operations Support'!$C3860,'Operations Support'!$B3860)*$H3860</f>
        <v>0</v>
      </c>
      <c r="Z3860" s="23">
        <f ca="1">Y3860*'Cost Study'!$B$31</f>
        <v>0</v>
      </c>
      <c r="AA3860" s="23">
        <f ca="1">IF(A3860=10298,1.51,1)*IF($B3860&lt;3,$D3860*'Cost Study'!$B$32*OFFSET('Cost Study'!$B$7,'Operations Support'!$C3860,'Operations Support'!$B3860),0)</f>
        <v>0</v>
      </c>
      <c r="AB3860" s="24">
        <f ca="1">AA3860*'Cost Study'!$B$31</f>
        <v>0</v>
      </c>
      <c r="AC3860" s="23">
        <f ca="1">Y3860*'Cost Study'!$B$31</f>
        <v>0</v>
      </c>
      <c r="AD3860" s="24">
        <f ca="1">AA3860*'Cost Study'!$B$31</f>
        <v>0</v>
      </c>
      <c r="AE3860" s="377">
        <f t="shared" ca="1" si="913"/>
        <v>0</v>
      </c>
      <c r="AF3860" s="377">
        <f t="shared" ca="1" si="914"/>
        <v>0</v>
      </c>
      <c r="AH3860" s="688">
        <f>IFERROR($H3860/SUMIF($A:$A,$A3860,$H:$H)*SUMIF(Summary!$A$110:$A$186,$A3860,Summary!$P$110:$P$186),0)</f>
        <v>0</v>
      </c>
      <c r="AI3860" s="689">
        <f t="shared" ca="1" si="900"/>
        <v>0</v>
      </c>
      <c r="AJ3860" s="688">
        <f>IFERROR(H3860/SUMIF(A:A,A3860,H:H)*SUMIF(Summary!$A$110:$A$186,'Operations Support'!A3860,Summary!$Q$110:$Q$186),0)</f>
        <v>0</v>
      </c>
      <c r="AK3860" s="688">
        <f t="shared" ca="1" si="901"/>
        <v>0</v>
      </c>
      <c r="AM3860" s="688">
        <f>IFERROR($H3860/SUMIF($A:$A,$A3860,$H:$H)*SUMIF(Summary!$A$230:$A$266,$A3860,Summary!$P$230:$P$266),0)</f>
        <v>0</v>
      </c>
      <c r="AN3860" s="688">
        <f>IFERROR($H3860/SUMIF($A:$A,$A3860,$H:$H)*(SUMIF(Summary!$A$230:$A$266,$A3860,Summary!$L$230:$L$266)+SUMIF(Summary!$A$281:$A$317,$A3860,Summary!$L$281:$L$317))-AM3860,0)</f>
        <v>0</v>
      </c>
      <c r="AO3860" s="688">
        <f>IFERROR($H3860/SUMIF($A:$A,$A3860,$H:$H)*SUMIF(Summary!$A$230:$A$266,$A3860,Summary!$Q$230:$Q$266),0)</f>
        <v>0</v>
      </c>
      <c r="AP3860" s="688">
        <f>IFERROR($H3860/SUMIF($A:$A,$A3860,$H:$H)*(SUMIF(Summary!$A$230:$A$266,$A3860,Summary!$L$230:$L$266)+SUMIF(Summary!$A$281:$A$317,$A3860,Summary!$L$281:$L$317))-AO3860,0)</f>
        <v>0</v>
      </c>
      <c r="AQ3860" s="306"/>
      <c r="AR3860" s="688">
        <f t="shared" ca="1" si="902"/>
        <v>0</v>
      </c>
      <c r="AS3860" s="688">
        <f t="shared" ca="1" si="903"/>
        <v>0</v>
      </c>
    </row>
    <row r="3861" spans="1:45" x14ac:dyDescent="0.2">
      <c r="A3861" s="423">
        <v>42485</v>
      </c>
      <c r="B3861" s="424">
        <v>4</v>
      </c>
      <c r="C3861" s="425" t="s">
        <v>313</v>
      </c>
      <c r="D3861" s="422">
        <f t="shared" si="904"/>
        <v>0</v>
      </c>
      <c r="E3861" s="422">
        <f t="shared" si="905"/>
        <v>0</v>
      </c>
      <c r="F3861" s="422">
        <f t="shared" si="906"/>
        <v>0</v>
      </c>
      <c r="G3861" s="422">
        <f t="shared" si="907"/>
        <v>0</v>
      </c>
      <c r="H3861" s="22">
        <f t="shared" si="908"/>
        <v>0</v>
      </c>
      <c r="I3861" s="116">
        <v>0</v>
      </c>
      <c r="J3861" s="116">
        <v>0</v>
      </c>
      <c r="K3861" s="116">
        <v>0</v>
      </c>
      <c r="L3861" s="116">
        <v>0</v>
      </c>
      <c r="M3861" s="22">
        <f t="shared" si="909"/>
        <v>0</v>
      </c>
      <c r="N3861" s="116">
        <v>0</v>
      </c>
      <c r="O3861" s="116">
        <v>0</v>
      </c>
      <c r="P3861" s="116">
        <v>0</v>
      </c>
      <c r="Q3861" s="116">
        <v>0</v>
      </c>
      <c r="R3861" s="22">
        <f t="shared" si="910"/>
        <v>0</v>
      </c>
      <c r="S3861" s="116">
        <v>0</v>
      </c>
      <c r="T3861" s="116">
        <v>0</v>
      </c>
      <c r="U3861" s="116">
        <v>0</v>
      </c>
      <c r="V3861" s="116">
        <v>0</v>
      </c>
      <c r="W3861" s="22">
        <f t="shared" si="911"/>
        <v>0</v>
      </c>
      <c r="X3861" s="22">
        <f t="shared" si="912"/>
        <v>0</v>
      </c>
      <c r="Y3861" s="22">
        <f ca="1">OFFSET('Cost Study'!$B$7,'Operations Support'!$C3861,'Operations Support'!$B3861)*$H3861</f>
        <v>0</v>
      </c>
      <c r="Z3861" s="23">
        <f ca="1">Y3861*'Cost Study'!$B$31</f>
        <v>0</v>
      </c>
      <c r="AA3861" s="23">
        <f ca="1">IF(A3861=10298,1.51,1)*IF($B3861&lt;3,$D3861*'Cost Study'!$B$32*OFFSET('Cost Study'!$B$7,'Operations Support'!$C3861,'Operations Support'!$B3861),0)</f>
        <v>0</v>
      </c>
      <c r="AB3861" s="24">
        <f ca="1">AA3861*'Cost Study'!$B$31</f>
        <v>0</v>
      </c>
      <c r="AC3861" s="23">
        <f ca="1">Y3861*'Cost Study'!$B$31</f>
        <v>0</v>
      </c>
      <c r="AD3861" s="24">
        <f ca="1">AA3861*'Cost Study'!$B$31</f>
        <v>0</v>
      </c>
      <c r="AE3861" s="377">
        <f t="shared" ca="1" si="913"/>
        <v>0</v>
      </c>
      <c r="AF3861" s="377">
        <f t="shared" ca="1" si="914"/>
        <v>0</v>
      </c>
      <c r="AH3861" s="688">
        <f>IFERROR($H3861/SUMIF($A:$A,$A3861,$H:$H)*SUMIF(Summary!$A$110:$A$186,$A3861,Summary!$P$110:$P$186),0)</f>
        <v>0</v>
      </c>
      <c r="AI3861" s="689">
        <f t="shared" ca="1" si="900"/>
        <v>0</v>
      </c>
      <c r="AJ3861" s="688">
        <f>IFERROR(H3861/SUMIF(A:A,A3861,H:H)*SUMIF(Summary!$A$110:$A$186,'Operations Support'!A3861,Summary!$Q$110:$Q$186),0)</f>
        <v>0</v>
      </c>
      <c r="AK3861" s="688">
        <f t="shared" ca="1" si="901"/>
        <v>0</v>
      </c>
      <c r="AM3861" s="688">
        <f>IFERROR($H3861/SUMIF($A:$A,$A3861,$H:$H)*SUMIF(Summary!$A$230:$A$266,$A3861,Summary!$P$230:$P$266),0)</f>
        <v>0</v>
      </c>
      <c r="AN3861" s="688">
        <f>IFERROR($H3861/SUMIF($A:$A,$A3861,$H:$H)*(SUMIF(Summary!$A$230:$A$266,$A3861,Summary!$L$230:$L$266)+SUMIF(Summary!$A$281:$A$317,$A3861,Summary!$L$281:$L$317))-AM3861,0)</f>
        <v>0</v>
      </c>
      <c r="AO3861" s="688">
        <f>IFERROR($H3861/SUMIF($A:$A,$A3861,$H:$H)*SUMIF(Summary!$A$230:$A$266,$A3861,Summary!$Q$230:$Q$266),0)</f>
        <v>0</v>
      </c>
      <c r="AP3861" s="688">
        <f>IFERROR($H3861/SUMIF($A:$A,$A3861,$H:$H)*(SUMIF(Summary!$A$230:$A$266,$A3861,Summary!$L$230:$L$266)+SUMIF(Summary!$A$281:$A$317,$A3861,Summary!$L$281:$L$317))-AO3861,0)</f>
        <v>0</v>
      </c>
      <c r="AQ3861" s="306"/>
      <c r="AR3861" s="688">
        <f t="shared" ca="1" si="902"/>
        <v>0</v>
      </c>
      <c r="AS3861" s="688">
        <f t="shared" ca="1" si="903"/>
        <v>0</v>
      </c>
    </row>
    <row r="3862" spans="1:45" x14ac:dyDescent="0.2">
      <c r="A3862" s="423">
        <v>42485</v>
      </c>
      <c r="B3862" s="424">
        <v>4</v>
      </c>
      <c r="C3862" s="425" t="s">
        <v>314</v>
      </c>
      <c r="D3862" s="422">
        <f t="shared" si="904"/>
        <v>0</v>
      </c>
      <c r="E3862" s="422">
        <f t="shared" si="905"/>
        <v>0</v>
      </c>
      <c r="F3862" s="422">
        <f t="shared" si="906"/>
        <v>0</v>
      </c>
      <c r="G3862" s="422">
        <f t="shared" si="907"/>
        <v>0</v>
      </c>
      <c r="H3862" s="22">
        <f t="shared" si="908"/>
        <v>0</v>
      </c>
      <c r="I3862" s="116">
        <v>0</v>
      </c>
      <c r="J3862" s="116">
        <v>0</v>
      </c>
      <c r="K3862" s="116">
        <v>0</v>
      </c>
      <c r="L3862" s="116">
        <v>0</v>
      </c>
      <c r="M3862" s="22">
        <f t="shared" si="909"/>
        <v>0</v>
      </c>
      <c r="N3862" s="116">
        <v>0</v>
      </c>
      <c r="O3862" s="116">
        <v>0</v>
      </c>
      <c r="P3862" s="116">
        <v>0</v>
      </c>
      <c r="Q3862" s="116">
        <v>0</v>
      </c>
      <c r="R3862" s="22">
        <f t="shared" si="910"/>
        <v>0</v>
      </c>
      <c r="S3862" s="116">
        <v>0</v>
      </c>
      <c r="T3862" s="116">
        <v>0</v>
      </c>
      <c r="U3862" s="116">
        <v>0</v>
      </c>
      <c r="V3862" s="116">
        <v>0</v>
      </c>
      <c r="W3862" s="22">
        <f t="shared" si="911"/>
        <v>0</v>
      </c>
      <c r="X3862" s="22">
        <f t="shared" si="912"/>
        <v>0</v>
      </c>
      <c r="Y3862" s="22">
        <f ca="1">OFFSET('Cost Study'!$B$7,'Operations Support'!$C3862,'Operations Support'!$B3862)*$H3862</f>
        <v>0</v>
      </c>
      <c r="Z3862" s="23">
        <f ca="1">Y3862*'Cost Study'!$B$31</f>
        <v>0</v>
      </c>
      <c r="AA3862" s="23">
        <f ca="1">IF(A3862=10298,1.51,1)*IF($B3862&lt;3,$D3862*'Cost Study'!$B$32*OFFSET('Cost Study'!$B$7,'Operations Support'!$C3862,'Operations Support'!$B3862),0)</f>
        <v>0</v>
      </c>
      <c r="AB3862" s="24">
        <f ca="1">AA3862*'Cost Study'!$B$31</f>
        <v>0</v>
      </c>
      <c r="AC3862" s="23">
        <f ca="1">Y3862*'Cost Study'!$B$31</f>
        <v>0</v>
      </c>
      <c r="AD3862" s="24">
        <f ca="1">AA3862*'Cost Study'!$B$31</f>
        <v>0</v>
      </c>
      <c r="AE3862" s="377">
        <f t="shared" ca="1" si="913"/>
        <v>0</v>
      </c>
      <c r="AF3862" s="377">
        <f t="shared" ca="1" si="914"/>
        <v>0</v>
      </c>
      <c r="AH3862" s="688">
        <f>IFERROR($H3862/SUMIF($A:$A,$A3862,$H:$H)*SUMIF(Summary!$A$110:$A$186,$A3862,Summary!$P$110:$P$186),0)</f>
        <v>0</v>
      </c>
      <c r="AI3862" s="689">
        <f t="shared" ca="1" si="900"/>
        <v>0</v>
      </c>
      <c r="AJ3862" s="688">
        <f>IFERROR(H3862/SUMIF(A:A,A3862,H:H)*SUMIF(Summary!$A$110:$A$186,'Operations Support'!A3862,Summary!$Q$110:$Q$186),0)</f>
        <v>0</v>
      </c>
      <c r="AK3862" s="688">
        <f t="shared" ca="1" si="901"/>
        <v>0</v>
      </c>
      <c r="AM3862" s="688">
        <f>IFERROR($H3862/SUMIF($A:$A,$A3862,$H:$H)*SUMIF(Summary!$A$230:$A$266,$A3862,Summary!$P$230:$P$266),0)</f>
        <v>0</v>
      </c>
      <c r="AN3862" s="688">
        <f>IFERROR($H3862/SUMIF($A:$A,$A3862,$H:$H)*(SUMIF(Summary!$A$230:$A$266,$A3862,Summary!$L$230:$L$266)+SUMIF(Summary!$A$281:$A$317,$A3862,Summary!$L$281:$L$317))-AM3862,0)</f>
        <v>0</v>
      </c>
      <c r="AO3862" s="688">
        <f>IFERROR($H3862/SUMIF($A:$A,$A3862,$H:$H)*SUMIF(Summary!$A$230:$A$266,$A3862,Summary!$Q$230:$Q$266),0)</f>
        <v>0</v>
      </c>
      <c r="AP3862" s="688">
        <f>IFERROR($H3862/SUMIF($A:$A,$A3862,$H:$H)*(SUMIF(Summary!$A$230:$A$266,$A3862,Summary!$L$230:$L$266)+SUMIF(Summary!$A$281:$A$317,$A3862,Summary!$L$281:$L$317))-AO3862,0)</f>
        <v>0</v>
      </c>
      <c r="AQ3862" s="306"/>
      <c r="AR3862" s="688">
        <f t="shared" ca="1" si="902"/>
        <v>0</v>
      </c>
      <c r="AS3862" s="688">
        <f t="shared" ca="1" si="903"/>
        <v>0</v>
      </c>
    </row>
    <row r="3863" spans="1:45" x14ac:dyDescent="0.2">
      <c r="A3863" s="423">
        <v>42485</v>
      </c>
      <c r="B3863" s="424">
        <v>4</v>
      </c>
      <c r="C3863" s="425" t="s">
        <v>315</v>
      </c>
      <c r="D3863" s="422">
        <f t="shared" si="904"/>
        <v>0</v>
      </c>
      <c r="E3863" s="422">
        <f t="shared" si="905"/>
        <v>0</v>
      </c>
      <c r="F3863" s="422">
        <f t="shared" si="906"/>
        <v>0</v>
      </c>
      <c r="G3863" s="422">
        <f t="shared" si="907"/>
        <v>0</v>
      </c>
      <c r="H3863" s="22">
        <f t="shared" si="908"/>
        <v>0</v>
      </c>
      <c r="I3863" s="116">
        <v>0</v>
      </c>
      <c r="J3863" s="116">
        <v>0</v>
      </c>
      <c r="K3863" s="116">
        <v>0</v>
      </c>
      <c r="L3863" s="116">
        <v>0</v>
      </c>
      <c r="M3863" s="22">
        <f t="shared" si="909"/>
        <v>0</v>
      </c>
      <c r="N3863" s="116">
        <v>0</v>
      </c>
      <c r="O3863" s="116">
        <v>0</v>
      </c>
      <c r="P3863" s="116">
        <v>0</v>
      </c>
      <c r="Q3863" s="116">
        <v>0</v>
      </c>
      <c r="R3863" s="22">
        <f t="shared" si="910"/>
        <v>0</v>
      </c>
      <c r="S3863" s="116">
        <v>0</v>
      </c>
      <c r="T3863" s="116">
        <v>0</v>
      </c>
      <c r="U3863" s="116">
        <v>0</v>
      </c>
      <c r="V3863" s="116">
        <v>0</v>
      </c>
      <c r="W3863" s="22">
        <f t="shared" si="911"/>
        <v>0</v>
      </c>
      <c r="X3863" s="22">
        <f t="shared" si="912"/>
        <v>0</v>
      </c>
      <c r="Y3863" s="22">
        <f ca="1">OFFSET('Cost Study'!$B$7,'Operations Support'!$C3863,'Operations Support'!$B3863)*$H3863</f>
        <v>0</v>
      </c>
      <c r="Z3863" s="23">
        <f ca="1">Y3863*'Cost Study'!$B$31</f>
        <v>0</v>
      </c>
      <c r="AA3863" s="23">
        <f ca="1">IF(A3863=10298,1.51,1)*IF($B3863&lt;3,$D3863*'Cost Study'!$B$32*OFFSET('Cost Study'!$B$7,'Operations Support'!$C3863,'Operations Support'!$B3863),0)</f>
        <v>0</v>
      </c>
      <c r="AB3863" s="24">
        <f ca="1">AA3863*'Cost Study'!$B$31</f>
        <v>0</v>
      </c>
      <c r="AC3863" s="23">
        <f ca="1">Y3863*'Cost Study'!$B$31</f>
        <v>0</v>
      </c>
      <c r="AD3863" s="24">
        <f ca="1">AA3863*'Cost Study'!$B$31</f>
        <v>0</v>
      </c>
      <c r="AE3863" s="377">
        <f t="shared" ca="1" si="913"/>
        <v>0</v>
      </c>
      <c r="AF3863" s="377">
        <f t="shared" ca="1" si="914"/>
        <v>0</v>
      </c>
      <c r="AH3863" s="688">
        <f>IFERROR($H3863/SUMIF($A:$A,$A3863,$H:$H)*SUMIF(Summary!$A$110:$A$186,$A3863,Summary!$P$110:$P$186),0)</f>
        <v>0</v>
      </c>
      <c r="AI3863" s="689">
        <f t="shared" ca="1" si="900"/>
        <v>0</v>
      </c>
      <c r="AJ3863" s="688">
        <f>IFERROR(H3863/SUMIF(A:A,A3863,H:H)*SUMIF(Summary!$A$110:$A$186,'Operations Support'!A3863,Summary!$Q$110:$Q$186),0)</f>
        <v>0</v>
      </c>
      <c r="AK3863" s="688">
        <f t="shared" ca="1" si="901"/>
        <v>0</v>
      </c>
      <c r="AM3863" s="688">
        <f>IFERROR($H3863/SUMIF($A:$A,$A3863,$H:$H)*SUMIF(Summary!$A$230:$A$266,$A3863,Summary!$P$230:$P$266),0)</f>
        <v>0</v>
      </c>
      <c r="AN3863" s="688">
        <f>IFERROR($H3863/SUMIF($A:$A,$A3863,$H:$H)*(SUMIF(Summary!$A$230:$A$266,$A3863,Summary!$L$230:$L$266)+SUMIF(Summary!$A$281:$A$317,$A3863,Summary!$L$281:$L$317))-AM3863,0)</f>
        <v>0</v>
      </c>
      <c r="AO3863" s="688">
        <f>IFERROR($H3863/SUMIF($A:$A,$A3863,$H:$H)*SUMIF(Summary!$A$230:$A$266,$A3863,Summary!$Q$230:$Q$266),0)</f>
        <v>0</v>
      </c>
      <c r="AP3863" s="688">
        <f>IFERROR($H3863/SUMIF($A:$A,$A3863,$H:$H)*(SUMIF(Summary!$A$230:$A$266,$A3863,Summary!$L$230:$L$266)+SUMIF(Summary!$A$281:$A$317,$A3863,Summary!$L$281:$L$317))-AO3863,0)</f>
        <v>0</v>
      </c>
      <c r="AQ3863" s="306"/>
      <c r="AR3863" s="688">
        <f t="shared" ca="1" si="902"/>
        <v>0</v>
      </c>
      <c r="AS3863" s="688">
        <f t="shared" ca="1" si="903"/>
        <v>0</v>
      </c>
    </row>
    <row r="3864" spans="1:45" x14ac:dyDescent="0.2">
      <c r="A3864" s="423">
        <v>42485</v>
      </c>
      <c r="B3864" s="424">
        <v>4</v>
      </c>
      <c r="C3864" s="425" t="s">
        <v>316</v>
      </c>
      <c r="D3864" s="422">
        <f t="shared" si="904"/>
        <v>0</v>
      </c>
      <c r="E3864" s="422">
        <f t="shared" si="905"/>
        <v>0</v>
      </c>
      <c r="F3864" s="422">
        <f t="shared" si="906"/>
        <v>0</v>
      </c>
      <c r="G3864" s="422">
        <f t="shared" si="907"/>
        <v>0</v>
      </c>
      <c r="H3864" s="22">
        <f t="shared" si="908"/>
        <v>0</v>
      </c>
      <c r="I3864" s="116">
        <v>0</v>
      </c>
      <c r="J3864" s="116">
        <v>0</v>
      </c>
      <c r="K3864" s="116">
        <v>0</v>
      </c>
      <c r="L3864" s="116">
        <v>0</v>
      </c>
      <c r="M3864" s="22">
        <f t="shared" si="909"/>
        <v>0</v>
      </c>
      <c r="N3864" s="116">
        <v>0</v>
      </c>
      <c r="O3864" s="116">
        <v>0</v>
      </c>
      <c r="P3864" s="116">
        <v>0</v>
      </c>
      <c r="Q3864" s="116">
        <v>0</v>
      </c>
      <c r="R3864" s="22">
        <f t="shared" si="910"/>
        <v>0</v>
      </c>
      <c r="S3864" s="116">
        <v>0</v>
      </c>
      <c r="T3864" s="116">
        <v>0</v>
      </c>
      <c r="U3864" s="116">
        <v>0</v>
      </c>
      <c r="V3864" s="116">
        <v>0</v>
      </c>
      <c r="W3864" s="22">
        <f t="shared" si="911"/>
        <v>0</v>
      </c>
      <c r="X3864" s="22">
        <f t="shared" si="912"/>
        <v>0</v>
      </c>
      <c r="Y3864" s="22">
        <f ca="1">OFFSET('Cost Study'!$B$7,'Operations Support'!$C3864,'Operations Support'!$B3864)*$H3864</f>
        <v>0</v>
      </c>
      <c r="Z3864" s="23">
        <f ca="1">Y3864*'Cost Study'!$B$31</f>
        <v>0</v>
      </c>
      <c r="AA3864" s="23">
        <f ca="1">IF(A3864=10298,1.51,1)*IF($B3864&lt;3,$D3864*'Cost Study'!$B$32*OFFSET('Cost Study'!$B$7,'Operations Support'!$C3864,'Operations Support'!$B3864),0)</f>
        <v>0</v>
      </c>
      <c r="AB3864" s="24">
        <f ca="1">AA3864*'Cost Study'!$B$31</f>
        <v>0</v>
      </c>
      <c r="AC3864" s="23">
        <f ca="1">Y3864*'Cost Study'!$B$31</f>
        <v>0</v>
      </c>
      <c r="AD3864" s="24">
        <f ca="1">AA3864*'Cost Study'!$B$31</f>
        <v>0</v>
      </c>
      <c r="AE3864" s="377">
        <f t="shared" ca="1" si="913"/>
        <v>0</v>
      </c>
      <c r="AF3864" s="377">
        <f t="shared" ca="1" si="914"/>
        <v>0</v>
      </c>
      <c r="AH3864" s="688">
        <f>IFERROR($H3864/SUMIF($A:$A,$A3864,$H:$H)*SUMIF(Summary!$A$110:$A$186,$A3864,Summary!$P$110:$P$186),0)</f>
        <v>0</v>
      </c>
      <c r="AI3864" s="689">
        <f t="shared" ca="1" si="900"/>
        <v>0</v>
      </c>
      <c r="AJ3864" s="688">
        <f>IFERROR(H3864/SUMIF(A:A,A3864,H:H)*SUMIF(Summary!$A$110:$A$186,'Operations Support'!A3864,Summary!$Q$110:$Q$186),0)</f>
        <v>0</v>
      </c>
      <c r="AK3864" s="688">
        <f t="shared" ca="1" si="901"/>
        <v>0</v>
      </c>
      <c r="AM3864" s="688">
        <f>IFERROR($H3864/SUMIF($A:$A,$A3864,$H:$H)*SUMIF(Summary!$A$230:$A$266,$A3864,Summary!$P$230:$P$266),0)</f>
        <v>0</v>
      </c>
      <c r="AN3864" s="688">
        <f>IFERROR($H3864/SUMIF($A:$A,$A3864,$H:$H)*(SUMIF(Summary!$A$230:$A$266,$A3864,Summary!$L$230:$L$266)+SUMIF(Summary!$A$281:$A$317,$A3864,Summary!$L$281:$L$317))-AM3864,0)</f>
        <v>0</v>
      </c>
      <c r="AO3864" s="688">
        <f>IFERROR($H3864/SUMIF($A:$A,$A3864,$H:$H)*SUMIF(Summary!$A$230:$A$266,$A3864,Summary!$Q$230:$Q$266),0)</f>
        <v>0</v>
      </c>
      <c r="AP3864" s="688">
        <f>IFERROR($H3864/SUMIF($A:$A,$A3864,$H:$H)*(SUMIF(Summary!$A$230:$A$266,$A3864,Summary!$L$230:$L$266)+SUMIF(Summary!$A$281:$A$317,$A3864,Summary!$L$281:$L$317))-AO3864,0)</f>
        <v>0</v>
      </c>
      <c r="AQ3864" s="306"/>
      <c r="AR3864" s="688">
        <f t="shared" ca="1" si="902"/>
        <v>0</v>
      </c>
      <c r="AS3864" s="688">
        <f t="shared" ca="1" si="903"/>
        <v>0</v>
      </c>
    </row>
    <row r="3865" spans="1:45" x14ac:dyDescent="0.2">
      <c r="A3865" s="423">
        <v>42485</v>
      </c>
      <c r="B3865" s="424">
        <v>4</v>
      </c>
      <c r="C3865" s="425" t="s">
        <v>317</v>
      </c>
      <c r="D3865" s="422">
        <f t="shared" si="904"/>
        <v>0</v>
      </c>
      <c r="E3865" s="422">
        <f t="shared" si="905"/>
        <v>0</v>
      </c>
      <c r="F3865" s="422">
        <f t="shared" si="906"/>
        <v>0</v>
      </c>
      <c r="G3865" s="422">
        <f t="shared" si="907"/>
        <v>0</v>
      </c>
      <c r="H3865" s="22">
        <f t="shared" si="908"/>
        <v>0</v>
      </c>
      <c r="I3865" s="116">
        <v>0</v>
      </c>
      <c r="J3865" s="116">
        <v>0</v>
      </c>
      <c r="K3865" s="116">
        <v>0</v>
      </c>
      <c r="L3865" s="116">
        <v>0</v>
      </c>
      <c r="M3865" s="22">
        <f t="shared" si="909"/>
        <v>0</v>
      </c>
      <c r="N3865" s="116">
        <v>0</v>
      </c>
      <c r="O3865" s="116">
        <v>0</v>
      </c>
      <c r="P3865" s="116">
        <v>0</v>
      </c>
      <c r="Q3865" s="116">
        <v>0</v>
      </c>
      <c r="R3865" s="22">
        <f t="shared" si="910"/>
        <v>0</v>
      </c>
      <c r="S3865" s="116">
        <v>0</v>
      </c>
      <c r="T3865" s="116">
        <v>0</v>
      </c>
      <c r="U3865" s="116">
        <v>0</v>
      </c>
      <c r="V3865" s="116">
        <v>0</v>
      </c>
      <c r="W3865" s="22">
        <f t="shared" si="911"/>
        <v>0</v>
      </c>
      <c r="X3865" s="22">
        <f t="shared" si="912"/>
        <v>0</v>
      </c>
      <c r="Y3865" s="22">
        <f ca="1">OFFSET('Cost Study'!$B$7,'Operations Support'!$C3865,'Operations Support'!$B3865)*$H3865</f>
        <v>0</v>
      </c>
      <c r="Z3865" s="23">
        <f ca="1">Y3865*'Cost Study'!$B$31</f>
        <v>0</v>
      </c>
      <c r="AA3865" s="23">
        <f ca="1">IF(A3865=10298,1.51,1)*IF($B3865&lt;3,$D3865*'Cost Study'!$B$32*OFFSET('Cost Study'!$B$7,'Operations Support'!$C3865,'Operations Support'!$B3865),0)</f>
        <v>0</v>
      </c>
      <c r="AB3865" s="24">
        <f ca="1">AA3865*'Cost Study'!$B$31</f>
        <v>0</v>
      </c>
      <c r="AC3865" s="23">
        <f ca="1">Y3865*'Cost Study'!$B$31</f>
        <v>0</v>
      </c>
      <c r="AD3865" s="24">
        <f ca="1">AA3865*'Cost Study'!$B$31</f>
        <v>0</v>
      </c>
      <c r="AE3865" s="377">
        <f t="shared" ca="1" si="913"/>
        <v>0</v>
      </c>
      <c r="AF3865" s="377">
        <f t="shared" ca="1" si="914"/>
        <v>0</v>
      </c>
      <c r="AH3865" s="688">
        <f>IFERROR($H3865/SUMIF($A:$A,$A3865,$H:$H)*SUMIF(Summary!$A$110:$A$186,$A3865,Summary!$P$110:$P$186),0)</f>
        <v>0</v>
      </c>
      <c r="AI3865" s="689">
        <f t="shared" ca="1" si="900"/>
        <v>0</v>
      </c>
      <c r="AJ3865" s="688">
        <f>IFERROR(H3865/SUMIF(A:A,A3865,H:H)*SUMIF(Summary!$A$110:$A$186,'Operations Support'!A3865,Summary!$Q$110:$Q$186),0)</f>
        <v>0</v>
      </c>
      <c r="AK3865" s="688">
        <f t="shared" ca="1" si="901"/>
        <v>0</v>
      </c>
      <c r="AM3865" s="688">
        <f>IFERROR($H3865/SUMIF($A:$A,$A3865,$H:$H)*SUMIF(Summary!$A$230:$A$266,$A3865,Summary!$P$230:$P$266),0)</f>
        <v>0</v>
      </c>
      <c r="AN3865" s="688">
        <f>IFERROR($H3865/SUMIF($A:$A,$A3865,$H:$H)*(SUMIF(Summary!$A$230:$A$266,$A3865,Summary!$L$230:$L$266)+SUMIF(Summary!$A$281:$A$317,$A3865,Summary!$L$281:$L$317))-AM3865,0)</f>
        <v>0</v>
      </c>
      <c r="AO3865" s="688">
        <f>IFERROR($H3865/SUMIF($A:$A,$A3865,$H:$H)*SUMIF(Summary!$A$230:$A$266,$A3865,Summary!$Q$230:$Q$266),0)</f>
        <v>0</v>
      </c>
      <c r="AP3865" s="688">
        <f>IFERROR($H3865/SUMIF($A:$A,$A3865,$H:$H)*(SUMIF(Summary!$A$230:$A$266,$A3865,Summary!$L$230:$L$266)+SUMIF(Summary!$A$281:$A$317,$A3865,Summary!$L$281:$L$317))-AO3865,0)</f>
        <v>0</v>
      </c>
      <c r="AQ3865" s="306"/>
      <c r="AR3865" s="688">
        <f t="shared" ca="1" si="902"/>
        <v>0</v>
      </c>
      <c r="AS3865" s="688">
        <f t="shared" ca="1" si="903"/>
        <v>0</v>
      </c>
    </row>
    <row r="3866" spans="1:45" x14ac:dyDescent="0.2">
      <c r="A3866" s="423">
        <v>42485</v>
      </c>
      <c r="B3866" s="424">
        <v>4</v>
      </c>
      <c r="C3866" s="425" t="s">
        <v>318</v>
      </c>
      <c r="D3866" s="422">
        <f t="shared" si="904"/>
        <v>0</v>
      </c>
      <c r="E3866" s="422">
        <f t="shared" si="905"/>
        <v>0</v>
      </c>
      <c r="F3866" s="422">
        <f t="shared" si="906"/>
        <v>0</v>
      </c>
      <c r="G3866" s="422">
        <f t="shared" si="907"/>
        <v>0</v>
      </c>
      <c r="H3866" s="22">
        <f t="shared" si="908"/>
        <v>0</v>
      </c>
      <c r="I3866" s="116">
        <v>0</v>
      </c>
      <c r="J3866" s="116">
        <v>0</v>
      </c>
      <c r="K3866" s="116">
        <v>0</v>
      </c>
      <c r="L3866" s="116">
        <v>0</v>
      </c>
      <c r="M3866" s="22">
        <f t="shared" si="909"/>
        <v>0</v>
      </c>
      <c r="N3866" s="116">
        <v>0</v>
      </c>
      <c r="O3866" s="116">
        <v>0</v>
      </c>
      <c r="P3866" s="116">
        <v>0</v>
      </c>
      <c r="Q3866" s="116">
        <v>0</v>
      </c>
      <c r="R3866" s="22">
        <f t="shared" si="910"/>
        <v>0</v>
      </c>
      <c r="S3866" s="116">
        <v>0</v>
      </c>
      <c r="T3866" s="116">
        <v>0</v>
      </c>
      <c r="U3866" s="116">
        <v>0</v>
      </c>
      <c r="V3866" s="116">
        <v>0</v>
      </c>
      <c r="W3866" s="22">
        <f t="shared" si="911"/>
        <v>0</v>
      </c>
      <c r="X3866" s="22">
        <f t="shared" si="912"/>
        <v>0</v>
      </c>
      <c r="Y3866" s="22">
        <f ca="1">OFFSET('Cost Study'!$B$7,'Operations Support'!$C3866,'Operations Support'!$B3866)*$H3866</f>
        <v>0</v>
      </c>
      <c r="Z3866" s="23">
        <f ca="1">Y3866*'Cost Study'!$B$31</f>
        <v>0</v>
      </c>
      <c r="AA3866" s="23">
        <f ca="1">IF(A3866=10298,1.51,1)*IF($B3866&lt;3,$D3866*'Cost Study'!$B$32*OFFSET('Cost Study'!$B$7,'Operations Support'!$C3866,'Operations Support'!$B3866),0)</f>
        <v>0</v>
      </c>
      <c r="AB3866" s="24">
        <f ca="1">AA3866*'Cost Study'!$B$31</f>
        <v>0</v>
      </c>
      <c r="AC3866" s="23">
        <f ca="1">Y3866*'Cost Study'!$B$31</f>
        <v>0</v>
      </c>
      <c r="AD3866" s="24">
        <f ca="1">AA3866*'Cost Study'!$B$31</f>
        <v>0</v>
      </c>
      <c r="AE3866" s="377">
        <f t="shared" ca="1" si="913"/>
        <v>0</v>
      </c>
      <c r="AF3866" s="377">
        <f t="shared" ca="1" si="914"/>
        <v>0</v>
      </c>
      <c r="AH3866" s="688">
        <f>IFERROR($H3866/SUMIF($A:$A,$A3866,$H:$H)*SUMIF(Summary!$A$110:$A$186,$A3866,Summary!$P$110:$P$186),0)</f>
        <v>0</v>
      </c>
      <c r="AI3866" s="689">
        <f t="shared" ca="1" si="900"/>
        <v>0</v>
      </c>
      <c r="AJ3866" s="688">
        <f>IFERROR(H3866/SUMIF(A:A,A3866,H:H)*SUMIF(Summary!$A$110:$A$186,'Operations Support'!A3866,Summary!$Q$110:$Q$186),0)</f>
        <v>0</v>
      </c>
      <c r="AK3866" s="688">
        <f t="shared" ca="1" si="901"/>
        <v>0</v>
      </c>
      <c r="AM3866" s="688">
        <f>IFERROR($H3866/SUMIF($A:$A,$A3866,$H:$H)*SUMIF(Summary!$A$230:$A$266,$A3866,Summary!$P$230:$P$266),0)</f>
        <v>0</v>
      </c>
      <c r="AN3866" s="688">
        <f>IFERROR($H3866/SUMIF($A:$A,$A3866,$H:$H)*(SUMIF(Summary!$A$230:$A$266,$A3866,Summary!$L$230:$L$266)+SUMIF(Summary!$A$281:$A$317,$A3866,Summary!$L$281:$L$317))-AM3866,0)</f>
        <v>0</v>
      </c>
      <c r="AO3866" s="688">
        <f>IFERROR($H3866/SUMIF($A:$A,$A3866,$H:$H)*SUMIF(Summary!$A$230:$A$266,$A3866,Summary!$Q$230:$Q$266),0)</f>
        <v>0</v>
      </c>
      <c r="AP3866" s="688">
        <f>IFERROR($H3866/SUMIF($A:$A,$A3866,$H:$H)*(SUMIF(Summary!$A$230:$A$266,$A3866,Summary!$L$230:$L$266)+SUMIF(Summary!$A$281:$A$317,$A3866,Summary!$L$281:$L$317))-AO3866,0)</f>
        <v>0</v>
      </c>
      <c r="AQ3866" s="306"/>
      <c r="AR3866" s="688">
        <f t="shared" ca="1" si="902"/>
        <v>0</v>
      </c>
      <c r="AS3866" s="688">
        <f t="shared" ca="1" si="903"/>
        <v>0</v>
      </c>
    </row>
    <row r="3867" spans="1:45" x14ac:dyDescent="0.2">
      <c r="A3867" s="423">
        <v>42485</v>
      </c>
      <c r="B3867" s="424">
        <v>4</v>
      </c>
      <c r="C3867" s="425" t="s">
        <v>319</v>
      </c>
      <c r="D3867" s="422">
        <f t="shared" si="904"/>
        <v>0</v>
      </c>
      <c r="E3867" s="422">
        <f t="shared" si="905"/>
        <v>0</v>
      </c>
      <c r="F3867" s="422">
        <f t="shared" si="906"/>
        <v>0</v>
      </c>
      <c r="G3867" s="422">
        <f t="shared" si="907"/>
        <v>0</v>
      </c>
      <c r="H3867" s="22">
        <f t="shared" si="908"/>
        <v>0</v>
      </c>
      <c r="I3867" s="116">
        <v>0</v>
      </c>
      <c r="J3867" s="116">
        <v>0</v>
      </c>
      <c r="K3867" s="116">
        <v>0</v>
      </c>
      <c r="L3867" s="116">
        <v>0</v>
      </c>
      <c r="M3867" s="22">
        <f t="shared" si="909"/>
        <v>0</v>
      </c>
      <c r="N3867" s="116">
        <v>0</v>
      </c>
      <c r="O3867" s="116">
        <v>0</v>
      </c>
      <c r="P3867" s="116">
        <v>0</v>
      </c>
      <c r="Q3867" s="116">
        <v>0</v>
      </c>
      <c r="R3867" s="22">
        <f t="shared" si="910"/>
        <v>0</v>
      </c>
      <c r="S3867" s="116">
        <v>0</v>
      </c>
      <c r="T3867" s="116">
        <v>0</v>
      </c>
      <c r="U3867" s="116">
        <v>0</v>
      </c>
      <c r="V3867" s="116">
        <v>0</v>
      </c>
      <c r="W3867" s="22">
        <f t="shared" si="911"/>
        <v>0</v>
      </c>
      <c r="X3867" s="22">
        <f t="shared" si="912"/>
        <v>0</v>
      </c>
      <c r="Y3867" s="22">
        <f ca="1">OFFSET('Cost Study'!$B$7,'Operations Support'!$C3867,'Operations Support'!$B3867)*$H3867</f>
        <v>0</v>
      </c>
      <c r="Z3867" s="23">
        <f ca="1">Y3867*'Cost Study'!$B$31</f>
        <v>0</v>
      </c>
      <c r="AA3867" s="23">
        <f ca="1">IF(A3867=10298,1.51,1)*IF($B3867&lt;3,$D3867*'Cost Study'!$B$32*OFFSET('Cost Study'!$B$7,'Operations Support'!$C3867,'Operations Support'!$B3867),0)</f>
        <v>0</v>
      </c>
      <c r="AB3867" s="24">
        <f ca="1">AA3867*'Cost Study'!$B$31</f>
        <v>0</v>
      </c>
      <c r="AC3867" s="23">
        <f ca="1">Y3867*'Cost Study'!$B$31</f>
        <v>0</v>
      </c>
      <c r="AD3867" s="24">
        <f ca="1">AA3867*'Cost Study'!$B$31</f>
        <v>0</v>
      </c>
      <c r="AE3867" s="377">
        <f t="shared" ca="1" si="913"/>
        <v>0</v>
      </c>
      <c r="AF3867" s="377">
        <f t="shared" ca="1" si="914"/>
        <v>0</v>
      </c>
      <c r="AH3867" s="688">
        <f>IFERROR($H3867/SUMIF($A:$A,$A3867,$H:$H)*SUMIF(Summary!$A$110:$A$186,$A3867,Summary!$P$110:$P$186),0)</f>
        <v>0</v>
      </c>
      <c r="AI3867" s="689">
        <f t="shared" ca="1" si="900"/>
        <v>0</v>
      </c>
      <c r="AJ3867" s="688">
        <f>IFERROR(H3867/SUMIF(A:A,A3867,H:H)*SUMIF(Summary!$A$110:$A$186,'Operations Support'!A3867,Summary!$Q$110:$Q$186),0)</f>
        <v>0</v>
      </c>
      <c r="AK3867" s="688">
        <f t="shared" ca="1" si="901"/>
        <v>0</v>
      </c>
      <c r="AM3867" s="688">
        <f>IFERROR($H3867/SUMIF($A:$A,$A3867,$H:$H)*SUMIF(Summary!$A$230:$A$266,$A3867,Summary!$P$230:$P$266),0)</f>
        <v>0</v>
      </c>
      <c r="AN3867" s="688">
        <f>IFERROR($H3867/SUMIF($A:$A,$A3867,$H:$H)*(SUMIF(Summary!$A$230:$A$266,$A3867,Summary!$L$230:$L$266)+SUMIF(Summary!$A$281:$A$317,$A3867,Summary!$L$281:$L$317))-AM3867,0)</f>
        <v>0</v>
      </c>
      <c r="AO3867" s="688">
        <f>IFERROR($H3867/SUMIF($A:$A,$A3867,$H:$H)*SUMIF(Summary!$A$230:$A$266,$A3867,Summary!$Q$230:$Q$266),0)</f>
        <v>0</v>
      </c>
      <c r="AP3867" s="688">
        <f>IFERROR($H3867/SUMIF($A:$A,$A3867,$H:$H)*(SUMIF(Summary!$A$230:$A$266,$A3867,Summary!$L$230:$L$266)+SUMIF(Summary!$A$281:$A$317,$A3867,Summary!$L$281:$L$317))-AO3867,0)</f>
        <v>0</v>
      </c>
      <c r="AQ3867" s="306"/>
      <c r="AR3867" s="688">
        <f t="shared" ca="1" si="902"/>
        <v>0</v>
      </c>
      <c r="AS3867" s="688">
        <f t="shared" ca="1" si="903"/>
        <v>0</v>
      </c>
    </row>
    <row r="3868" spans="1:45" x14ac:dyDescent="0.2">
      <c r="A3868" s="423">
        <v>42485</v>
      </c>
      <c r="B3868" s="424">
        <v>4</v>
      </c>
      <c r="C3868" s="425" t="s">
        <v>320</v>
      </c>
      <c r="D3868" s="422">
        <f t="shared" si="904"/>
        <v>0</v>
      </c>
      <c r="E3868" s="422">
        <f t="shared" si="905"/>
        <v>0</v>
      </c>
      <c r="F3868" s="422">
        <f t="shared" si="906"/>
        <v>0</v>
      </c>
      <c r="G3868" s="422">
        <f t="shared" si="907"/>
        <v>0</v>
      </c>
      <c r="H3868" s="22">
        <f t="shared" si="908"/>
        <v>0</v>
      </c>
      <c r="I3868" s="116">
        <v>0</v>
      </c>
      <c r="J3868" s="116">
        <v>0</v>
      </c>
      <c r="K3868" s="116">
        <v>0</v>
      </c>
      <c r="L3868" s="116">
        <v>0</v>
      </c>
      <c r="M3868" s="22">
        <f t="shared" si="909"/>
        <v>0</v>
      </c>
      <c r="N3868" s="116">
        <v>0</v>
      </c>
      <c r="O3868" s="116">
        <v>0</v>
      </c>
      <c r="P3868" s="116">
        <v>0</v>
      </c>
      <c r="Q3868" s="116">
        <v>0</v>
      </c>
      <c r="R3868" s="22">
        <f t="shared" si="910"/>
        <v>0</v>
      </c>
      <c r="S3868" s="116">
        <v>0</v>
      </c>
      <c r="T3868" s="116">
        <v>0</v>
      </c>
      <c r="U3868" s="116">
        <v>0</v>
      </c>
      <c r="V3868" s="116">
        <v>0</v>
      </c>
      <c r="W3868" s="22">
        <f t="shared" si="911"/>
        <v>0</v>
      </c>
      <c r="X3868" s="22">
        <f t="shared" si="912"/>
        <v>0</v>
      </c>
      <c r="Y3868" s="22">
        <f ca="1">OFFSET('Cost Study'!$B$7,'Operations Support'!$C3868,'Operations Support'!$B3868)*$H3868</f>
        <v>0</v>
      </c>
      <c r="Z3868" s="23">
        <f ca="1">Y3868*'Cost Study'!$B$31</f>
        <v>0</v>
      </c>
      <c r="AA3868" s="23">
        <f ca="1">IF(A3868=10298,1.51,1)*IF($B3868&lt;3,$D3868*'Cost Study'!$B$32*OFFSET('Cost Study'!$B$7,'Operations Support'!$C3868,'Operations Support'!$B3868),0)</f>
        <v>0</v>
      </c>
      <c r="AB3868" s="24">
        <f ca="1">AA3868*'Cost Study'!$B$31</f>
        <v>0</v>
      </c>
      <c r="AC3868" s="23">
        <f ca="1">Y3868*'Cost Study'!$B$31</f>
        <v>0</v>
      </c>
      <c r="AD3868" s="24">
        <f ca="1">AA3868*'Cost Study'!$B$31</f>
        <v>0</v>
      </c>
      <c r="AE3868" s="377">
        <f t="shared" ca="1" si="913"/>
        <v>0</v>
      </c>
      <c r="AF3868" s="377">
        <f t="shared" ca="1" si="914"/>
        <v>0</v>
      </c>
      <c r="AH3868" s="688">
        <f>IFERROR($H3868/SUMIF($A:$A,$A3868,$H:$H)*SUMIF(Summary!$A$110:$A$186,$A3868,Summary!$P$110:$P$186),0)</f>
        <v>0</v>
      </c>
      <c r="AI3868" s="689">
        <f t="shared" ca="1" si="900"/>
        <v>0</v>
      </c>
      <c r="AJ3868" s="688">
        <f>IFERROR(H3868/SUMIF(A:A,A3868,H:H)*SUMIF(Summary!$A$110:$A$186,'Operations Support'!A3868,Summary!$Q$110:$Q$186),0)</f>
        <v>0</v>
      </c>
      <c r="AK3868" s="688">
        <f t="shared" ca="1" si="901"/>
        <v>0</v>
      </c>
      <c r="AM3868" s="688">
        <f>IFERROR($H3868/SUMIF($A:$A,$A3868,$H:$H)*SUMIF(Summary!$A$230:$A$266,$A3868,Summary!$P$230:$P$266),0)</f>
        <v>0</v>
      </c>
      <c r="AN3868" s="688">
        <f>IFERROR($H3868/SUMIF($A:$A,$A3868,$H:$H)*(SUMIF(Summary!$A$230:$A$266,$A3868,Summary!$L$230:$L$266)+SUMIF(Summary!$A$281:$A$317,$A3868,Summary!$L$281:$L$317))-AM3868,0)</f>
        <v>0</v>
      </c>
      <c r="AO3868" s="688">
        <f>IFERROR($H3868/SUMIF($A:$A,$A3868,$H:$H)*SUMIF(Summary!$A$230:$A$266,$A3868,Summary!$Q$230:$Q$266),0)</f>
        <v>0</v>
      </c>
      <c r="AP3868" s="688">
        <f>IFERROR($H3868/SUMIF($A:$A,$A3868,$H:$H)*(SUMIF(Summary!$A$230:$A$266,$A3868,Summary!$L$230:$L$266)+SUMIF(Summary!$A$281:$A$317,$A3868,Summary!$L$281:$L$317))-AO3868,0)</f>
        <v>0</v>
      </c>
      <c r="AQ3868" s="306"/>
      <c r="AR3868" s="688">
        <f t="shared" ca="1" si="902"/>
        <v>0</v>
      </c>
      <c r="AS3868" s="688">
        <f t="shared" ca="1" si="903"/>
        <v>0</v>
      </c>
    </row>
    <row r="3869" spans="1:45" x14ac:dyDescent="0.2">
      <c r="A3869" s="423">
        <v>42485</v>
      </c>
      <c r="B3869" s="424">
        <v>5</v>
      </c>
      <c r="C3869" s="425" t="s">
        <v>300</v>
      </c>
      <c r="D3869" s="422">
        <f t="shared" si="904"/>
        <v>0</v>
      </c>
      <c r="E3869" s="422">
        <f t="shared" si="905"/>
        <v>0</v>
      </c>
      <c r="F3869" s="422">
        <f t="shared" si="906"/>
        <v>0</v>
      </c>
      <c r="G3869" s="422">
        <f t="shared" si="907"/>
        <v>0</v>
      </c>
      <c r="H3869" s="22">
        <f t="shared" si="908"/>
        <v>0</v>
      </c>
      <c r="I3869" s="116">
        <v>0</v>
      </c>
      <c r="J3869" s="116">
        <v>0</v>
      </c>
      <c r="K3869" s="116">
        <v>0</v>
      </c>
      <c r="L3869" s="116">
        <v>0</v>
      </c>
      <c r="M3869" s="22">
        <f t="shared" si="909"/>
        <v>0</v>
      </c>
      <c r="N3869" s="116">
        <v>0</v>
      </c>
      <c r="O3869" s="116">
        <v>0</v>
      </c>
      <c r="P3869" s="116">
        <v>0</v>
      </c>
      <c r="Q3869" s="116">
        <v>0</v>
      </c>
      <c r="R3869" s="22">
        <f t="shared" si="910"/>
        <v>0</v>
      </c>
      <c r="S3869" s="116">
        <v>0</v>
      </c>
      <c r="T3869" s="116">
        <v>0</v>
      </c>
      <c r="U3869" s="116">
        <v>0</v>
      </c>
      <c r="V3869" s="116">
        <v>0</v>
      </c>
      <c r="W3869" s="22">
        <f t="shared" si="911"/>
        <v>0</v>
      </c>
      <c r="X3869" s="22">
        <f t="shared" si="912"/>
        <v>0</v>
      </c>
      <c r="Y3869" s="22">
        <f ca="1">OFFSET('Cost Study'!$B$7,'Operations Support'!$C3869,'Operations Support'!$B3869)*$H3869</f>
        <v>0</v>
      </c>
      <c r="Z3869" s="23">
        <f ca="1">Y3869*'Cost Study'!$B$31</f>
        <v>0</v>
      </c>
      <c r="AA3869" s="23">
        <f ca="1">IF(A3869=10298,1.51,1)*IF($B3869&lt;3,$D3869*'Cost Study'!$B$32*OFFSET('Cost Study'!$B$7,'Operations Support'!$C3869,'Operations Support'!$B3869),0)</f>
        <v>0</v>
      </c>
      <c r="AB3869" s="24">
        <f ca="1">AA3869*'Cost Study'!$B$31</f>
        <v>0</v>
      </c>
      <c r="AC3869" s="23">
        <f ca="1">Y3869*'Cost Study'!$B$31</f>
        <v>0</v>
      </c>
      <c r="AD3869" s="24">
        <f ca="1">AA3869*'Cost Study'!$B$31</f>
        <v>0</v>
      </c>
      <c r="AE3869" s="377">
        <f t="shared" ca="1" si="913"/>
        <v>0</v>
      </c>
      <c r="AF3869" s="377">
        <f t="shared" ca="1" si="914"/>
        <v>0</v>
      </c>
      <c r="AH3869" s="688">
        <f>IFERROR($H3869/SUMIF($A:$A,$A3869,$H:$H)*SUMIF(Summary!$A$110:$A$186,$A3869,Summary!$P$110:$P$186),0)</f>
        <v>0</v>
      </c>
      <c r="AI3869" s="689">
        <f t="shared" ca="1" si="900"/>
        <v>0</v>
      </c>
      <c r="AJ3869" s="688">
        <f>IFERROR(H3869/SUMIF(A:A,A3869,H:H)*SUMIF(Summary!$A$110:$A$186,'Operations Support'!A3869,Summary!$Q$110:$Q$186),0)</f>
        <v>0</v>
      </c>
      <c r="AK3869" s="688">
        <f t="shared" ca="1" si="901"/>
        <v>0</v>
      </c>
      <c r="AM3869" s="688">
        <f>IFERROR($H3869/SUMIF($A:$A,$A3869,$H:$H)*SUMIF(Summary!$A$230:$A$266,$A3869,Summary!$P$230:$P$266),0)</f>
        <v>0</v>
      </c>
      <c r="AN3869" s="688">
        <f>IFERROR($H3869/SUMIF($A:$A,$A3869,$H:$H)*(SUMIF(Summary!$A$230:$A$266,$A3869,Summary!$L$230:$L$266)+SUMIF(Summary!$A$281:$A$317,$A3869,Summary!$L$281:$L$317))-AM3869,0)</f>
        <v>0</v>
      </c>
      <c r="AO3869" s="688">
        <f>IFERROR($H3869/SUMIF($A:$A,$A3869,$H:$H)*SUMIF(Summary!$A$230:$A$266,$A3869,Summary!$Q$230:$Q$266),0)</f>
        <v>0</v>
      </c>
      <c r="AP3869" s="688">
        <f>IFERROR($H3869/SUMIF($A:$A,$A3869,$H:$H)*(SUMIF(Summary!$A$230:$A$266,$A3869,Summary!$L$230:$L$266)+SUMIF(Summary!$A$281:$A$317,$A3869,Summary!$L$281:$L$317))-AO3869,0)</f>
        <v>0</v>
      </c>
      <c r="AQ3869" s="306"/>
      <c r="AR3869" s="688">
        <f t="shared" ca="1" si="902"/>
        <v>0</v>
      </c>
      <c r="AS3869" s="688">
        <f t="shared" ca="1" si="903"/>
        <v>0</v>
      </c>
    </row>
    <row r="3870" spans="1:45" x14ac:dyDescent="0.2">
      <c r="A3870" s="423">
        <v>42485</v>
      </c>
      <c r="B3870" s="424">
        <v>5</v>
      </c>
      <c r="C3870" s="425" t="s">
        <v>301</v>
      </c>
      <c r="D3870" s="422">
        <f t="shared" si="904"/>
        <v>0</v>
      </c>
      <c r="E3870" s="422">
        <f t="shared" si="905"/>
        <v>0</v>
      </c>
      <c r="F3870" s="422">
        <f t="shared" si="906"/>
        <v>0</v>
      </c>
      <c r="G3870" s="422">
        <f t="shared" si="907"/>
        <v>0</v>
      </c>
      <c r="H3870" s="22">
        <f t="shared" si="908"/>
        <v>0</v>
      </c>
      <c r="I3870" s="116">
        <v>0</v>
      </c>
      <c r="J3870" s="116">
        <v>0</v>
      </c>
      <c r="K3870" s="116">
        <v>0</v>
      </c>
      <c r="L3870" s="116">
        <v>0</v>
      </c>
      <c r="M3870" s="22">
        <f t="shared" si="909"/>
        <v>0</v>
      </c>
      <c r="N3870" s="116">
        <v>0</v>
      </c>
      <c r="O3870" s="116">
        <v>0</v>
      </c>
      <c r="P3870" s="116">
        <v>0</v>
      </c>
      <c r="Q3870" s="116">
        <v>0</v>
      </c>
      <c r="R3870" s="22">
        <f t="shared" si="910"/>
        <v>0</v>
      </c>
      <c r="S3870" s="116">
        <v>0</v>
      </c>
      <c r="T3870" s="116">
        <v>0</v>
      </c>
      <c r="U3870" s="116">
        <v>0</v>
      </c>
      <c r="V3870" s="116">
        <v>0</v>
      </c>
      <c r="W3870" s="22">
        <f t="shared" si="911"/>
        <v>0</v>
      </c>
      <c r="X3870" s="22">
        <f t="shared" si="912"/>
        <v>0</v>
      </c>
      <c r="Y3870" s="22">
        <f ca="1">OFFSET('Cost Study'!$B$7,'Operations Support'!$C3870,'Operations Support'!$B3870)*$H3870</f>
        <v>0</v>
      </c>
      <c r="Z3870" s="23">
        <f ca="1">Y3870*'Cost Study'!$B$31</f>
        <v>0</v>
      </c>
      <c r="AA3870" s="23">
        <f ca="1">IF(A3870=10298,1.51,1)*IF($B3870&lt;3,$D3870*'Cost Study'!$B$32*OFFSET('Cost Study'!$B$7,'Operations Support'!$C3870,'Operations Support'!$B3870),0)</f>
        <v>0</v>
      </c>
      <c r="AB3870" s="24">
        <f ca="1">AA3870*'Cost Study'!$B$31</f>
        <v>0</v>
      </c>
      <c r="AC3870" s="23">
        <f ca="1">Y3870*'Cost Study'!$B$31</f>
        <v>0</v>
      </c>
      <c r="AD3870" s="24">
        <f ca="1">AA3870*'Cost Study'!$B$31</f>
        <v>0</v>
      </c>
      <c r="AE3870" s="377">
        <f t="shared" ca="1" si="913"/>
        <v>0</v>
      </c>
      <c r="AF3870" s="377">
        <f t="shared" ca="1" si="914"/>
        <v>0</v>
      </c>
      <c r="AH3870" s="688">
        <f>IFERROR($H3870/SUMIF($A:$A,$A3870,$H:$H)*SUMIF(Summary!$A$110:$A$186,$A3870,Summary!$P$110:$P$186),0)</f>
        <v>0</v>
      </c>
      <c r="AI3870" s="689">
        <f t="shared" ca="1" si="900"/>
        <v>0</v>
      </c>
      <c r="AJ3870" s="688">
        <f>IFERROR(H3870/SUMIF(A:A,A3870,H:H)*SUMIF(Summary!$A$110:$A$186,'Operations Support'!A3870,Summary!$Q$110:$Q$186),0)</f>
        <v>0</v>
      </c>
      <c r="AK3870" s="688">
        <f t="shared" ca="1" si="901"/>
        <v>0</v>
      </c>
      <c r="AM3870" s="688">
        <f>IFERROR($H3870/SUMIF($A:$A,$A3870,$H:$H)*SUMIF(Summary!$A$230:$A$266,$A3870,Summary!$P$230:$P$266),0)</f>
        <v>0</v>
      </c>
      <c r="AN3870" s="688">
        <f>IFERROR($H3870/SUMIF($A:$A,$A3870,$H:$H)*(SUMIF(Summary!$A$230:$A$266,$A3870,Summary!$L$230:$L$266)+SUMIF(Summary!$A$281:$A$317,$A3870,Summary!$L$281:$L$317))-AM3870,0)</f>
        <v>0</v>
      </c>
      <c r="AO3870" s="688">
        <f>IFERROR($H3870/SUMIF($A:$A,$A3870,$H:$H)*SUMIF(Summary!$A$230:$A$266,$A3870,Summary!$Q$230:$Q$266),0)</f>
        <v>0</v>
      </c>
      <c r="AP3870" s="688">
        <f>IFERROR($H3870/SUMIF($A:$A,$A3870,$H:$H)*(SUMIF(Summary!$A$230:$A$266,$A3870,Summary!$L$230:$L$266)+SUMIF(Summary!$A$281:$A$317,$A3870,Summary!$L$281:$L$317))-AO3870,0)</f>
        <v>0</v>
      </c>
      <c r="AQ3870" s="306"/>
      <c r="AR3870" s="688">
        <f t="shared" ca="1" si="902"/>
        <v>0</v>
      </c>
      <c r="AS3870" s="688">
        <f t="shared" ca="1" si="903"/>
        <v>0</v>
      </c>
    </row>
    <row r="3871" spans="1:45" x14ac:dyDescent="0.2">
      <c r="A3871" s="423">
        <v>42485</v>
      </c>
      <c r="B3871" s="424">
        <v>5</v>
      </c>
      <c r="C3871" s="425" t="s">
        <v>302</v>
      </c>
      <c r="D3871" s="422">
        <f t="shared" si="904"/>
        <v>0</v>
      </c>
      <c r="E3871" s="422">
        <f t="shared" si="905"/>
        <v>0</v>
      </c>
      <c r="F3871" s="422">
        <f t="shared" si="906"/>
        <v>0</v>
      </c>
      <c r="G3871" s="422">
        <f t="shared" si="907"/>
        <v>0</v>
      </c>
      <c r="H3871" s="22">
        <f t="shared" si="908"/>
        <v>0</v>
      </c>
      <c r="I3871" s="116">
        <v>0</v>
      </c>
      <c r="J3871" s="116">
        <v>0</v>
      </c>
      <c r="K3871" s="116">
        <v>0</v>
      </c>
      <c r="L3871" s="116">
        <v>0</v>
      </c>
      <c r="M3871" s="22">
        <f t="shared" si="909"/>
        <v>0</v>
      </c>
      <c r="N3871" s="116">
        <v>0</v>
      </c>
      <c r="O3871" s="116">
        <v>0</v>
      </c>
      <c r="P3871" s="116">
        <v>0</v>
      </c>
      <c r="Q3871" s="116">
        <v>0</v>
      </c>
      <c r="R3871" s="22">
        <f t="shared" si="910"/>
        <v>0</v>
      </c>
      <c r="S3871" s="116">
        <v>0</v>
      </c>
      <c r="T3871" s="116">
        <v>0</v>
      </c>
      <c r="U3871" s="116">
        <v>0</v>
      </c>
      <c r="V3871" s="116">
        <v>0</v>
      </c>
      <c r="W3871" s="22">
        <f t="shared" si="911"/>
        <v>0</v>
      </c>
      <c r="X3871" s="22">
        <f t="shared" si="912"/>
        <v>0</v>
      </c>
      <c r="Y3871" s="22">
        <f ca="1">OFFSET('Cost Study'!$B$7,'Operations Support'!$C3871,'Operations Support'!$B3871)*$H3871</f>
        <v>0</v>
      </c>
      <c r="Z3871" s="23">
        <f ca="1">Y3871*'Cost Study'!$B$31</f>
        <v>0</v>
      </c>
      <c r="AA3871" s="23">
        <f ca="1">IF(A3871=10298,1.51,1)*IF($B3871&lt;3,$D3871*'Cost Study'!$B$32*OFFSET('Cost Study'!$B$7,'Operations Support'!$C3871,'Operations Support'!$B3871),0)</f>
        <v>0</v>
      </c>
      <c r="AB3871" s="24">
        <f ca="1">AA3871*'Cost Study'!$B$31</f>
        <v>0</v>
      </c>
      <c r="AC3871" s="23">
        <f ca="1">Y3871*'Cost Study'!$B$31</f>
        <v>0</v>
      </c>
      <c r="AD3871" s="24">
        <f ca="1">AA3871*'Cost Study'!$B$31</f>
        <v>0</v>
      </c>
      <c r="AE3871" s="377">
        <f t="shared" ca="1" si="913"/>
        <v>0</v>
      </c>
      <c r="AF3871" s="377">
        <f t="shared" ca="1" si="914"/>
        <v>0</v>
      </c>
      <c r="AH3871" s="688">
        <f>IFERROR($H3871/SUMIF($A:$A,$A3871,$H:$H)*SUMIF(Summary!$A$110:$A$186,$A3871,Summary!$P$110:$P$186),0)</f>
        <v>0</v>
      </c>
      <c r="AI3871" s="689">
        <f t="shared" ca="1" si="900"/>
        <v>0</v>
      </c>
      <c r="AJ3871" s="688">
        <f>IFERROR(H3871/SUMIF(A:A,A3871,H:H)*SUMIF(Summary!$A$110:$A$186,'Operations Support'!A3871,Summary!$Q$110:$Q$186),0)</f>
        <v>0</v>
      </c>
      <c r="AK3871" s="688">
        <f t="shared" ca="1" si="901"/>
        <v>0</v>
      </c>
      <c r="AM3871" s="688">
        <f>IFERROR($H3871/SUMIF($A:$A,$A3871,$H:$H)*SUMIF(Summary!$A$230:$A$266,$A3871,Summary!$P$230:$P$266),0)</f>
        <v>0</v>
      </c>
      <c r="AN3871" s="688">
        <f>IFERROR($H3871/SUMIF($A:$A,$A3871,$H:$H)*(SUMIF(Summary!$A$230:$A$266,$A3871,Summary!$L$230:$L$266)+SUMIF(Summary!$A$281:$A$317,$A3871,Summary!$L$281:$L$317))-AM3871,0)</f>
        <v>0</v>
      </c>
      <c r="AO3871" s="688">
        <f>IFERROR($H3871/SUMIF($A:$A,$A3871,$H:$H)*SUMIF(Summary!$A$230:$A$266,$A3871,Summary!$Q$230:$Q$266),0)</f>
        <v>0</v>
      </c>
      <c r="AP3871" s="688">
        <f>IFERROR($H3871/SUMIF($A:$A,$A3871,$H:$H)*(SUMIF(Summary!$A$230:$A$266,$A3871,Summary!$L$230:$L$266)+SUMIF(Summary!$A$281:$A$317,$A3871,Summary!$L$281:$L$317))-AO3871,0)</f>
        <v>0</v>
      </c>
      <c r="AQ3871" s="306"/>
      <c r="AR3871" s="688">
        <f t="shared" ca="1" si="902"/>
        <v>0</v>
      </c>
      <c r="AS3871" s="688">
        <f t="shared" ca="1" si="903"/>
        <v>0</v>
      </c>
    </row>
    <row r="3872" spans="1:45" x14ac:dyDescent="0.2">
      <c r="A3872" s="423">
        <v>42485</v>
      </c>
      <c r="B3872" s="424">
        <v>5</v>
      </c>
      <c r="C3872" s="425" t="s">
        <v>303</v>
      </c>
      <c r="D3872" s="422">
        <f t="shared" si="904"/>
        <v>0</v>
      </c>
      <c r="E3872" s="422">
        <f t="shared" si="905"/>
        <v>0</v>
      </c>
      <c r="F3872" s="422">
        <f t="shared" si="906"/>
        <v>0</v>
      </c>
      <c r="G3872" s="422">
        <f t="shared" si="907"/>
        <v>0</v>
      </c>
      <c r="H3872" s="22">
        <f t="shared" si="908"/>
        <v>0</v>
      </c>
      <c r="I3872" s="116">
        <v>0</v>
      </c>
      <c r="J3872" s="116">
        <v>0</v>
      </c>
      <c r="K3872" s="116">
        <v>0</v>
      </c>
      <c r="L3872" s="116">
        <v>0</v>
      </c>
      <c r="M3872" s="22">
        <f t="shared" si="909"/>
        <v>0</v>
      </c>
      <c r="N3872" s="116">
        <v>0</v>
      </c>
      <c r="O3872" s="116">
        <v>0</v>
      </c>
      <c r="P3872" s="116">
        <v>0</v>
      </c>
      <c r="Q3872" s="116">
        <v>0</v>
      </c>
      <c r="R3872" s="22">
        <f t="shared" si="910"/>
        <v>0</v>
      </c>
      <c r="S3872" s="116">
        <v>0</v>
      </c>
      <c r="T3872" s="116">
        <v>0</v>
      </c>
      <c r="U3872" s="116">
        <v>0</v>
      </c>
      <c r="V3872" s="116">
        <v>0</v>
      </c>
      <c r="W3872" s="22">
        <f t="shared" si="911"/>
        <v>0</v>
      </c>
      <c r="X3872" s="22">
        <f t="shared" si="912"/>
        <v>0</v>
      </c>
      <c r="Y3872" s="22">
        <f ca="1">OFFSET('Cost Study'!$B$7,'Operations Support'!$C3872,'Operations Support'!$B3872)*$H3872</f>
        <v>0</v>
      </c>
      <c r="Z3872" s="23">
        <f ca="1">Y3872*'Cost Study'!$B$31</f>
        <v>0</v>
      </c>
      <c r="AA3872" s="23">
        <f ca="1">IF(A3872=10298,1.51,1)*IF($B3872&lt;3,$D3872*'Cost Study'!$B$32*OFFSET('Cost Study'!$B$7,'Operations Support'!$C3872,'Operations Support'!$B3872),0)</f>
        <v>0</v>
      </c>
      <c r="AB3872" s="24">
        <f ca="1">AA3872*'Cost Study'!$B$31</f>
        <v>0</v>
      </c>
      <c r="AC3872" s="23">
        <f ca="1">Y3872*'Cost Study'!$B$31</f>
        <v>0</v>
      </c>
      <c r="AD3872" s="24">
        <f ca="1">AA3872*'Cost Study'!$B$31</f>
        <v>0</v>
      </c>
      <c r="AE3872" s="377">
        <f t="shared" ca="1" si="913"/>
        <v>0</v>
      </c>
      <c r="AF3872" s="377">
        <f t="shared" ca="1" si="914"/>
        <v>0</v>
      </c>
      <c r="AH3872" s="688">
        <f>IFERROR($H3872/SUMIF($A:$A,$A3872,$H:$H)*SUMIF(Summary!$A$110:$A$186,$A3872,Summary!$P$110:$P$186),0)</f>
        <v>0</v>
      </c>
      <c r="AI3872" s="689">
        <f t="shared" ca="1" si="900"/>
        <v>0</v>
      </c>
      <c r="AJ3872" s="688">
        <f>IFERROR(H3872/SUMIF(A:A,A3872,H:H)*SUMIF(Summary!$A$110:$A$186,'Operations Support'!A3872,Summary!$Q$110:$Q$186),0)</f>
        <v>0</v>
      </c>
      <c r="AK3872" s="688">
        <f t="shared" ca="1" si="901"/>
        <v>0</v>
      </c>
      <c r="AM3872" s="688">
        <f>IFERROR($H3872/SUMIF($A:$A,$A3872,$H:$H)*SUMIF(Summary!$A$230:$A$266,$A3872,Summary!$P$230:$P$266),0)</f>
        <v>0</v>
      </c>
      <c r="AN3872" s="688">
        <f>IFERROR($H3872/SUMIF($A:$A,$A3872,$H:$H)*(SUMIF(Summary!$A$230:$A$266,$A3872,Summary!$L$230:$L$266)+SUMIF(Summary!$A$281:$A$317,$A3872,Summary!$L$281:$L$317))-AM3872,0)</f>
        <v>0</v>
      </c>
      <c r="AO3872" s="688">
        <f>IFERROR($H3872/SUMIF($A:$A,$A3872,$H:$H)*SUMIF(Summary!$A$230:$A$266,$A3872,Summary!$Q$230:$Q$266),0)</f>
        <v>0</v>
      </c>
      <c r="AP3872" s="688">
        <f>IFERROR($H3872/SUMIF($A:$A,$A3872,$H:$H)*(SUMIF(Summary!$A$230:$A$266,$A3872,Summary!$L$230:$L$266)+SUMIF(Summary!$A$281:$A$317,$A3872,Summary!$L$281:$L$317))-AO3872,0)</f>
        <v>0</v>
      </c>
      <c r="AQ3872" s="306"/>
      <c r="AR3872" s="688">
        <f t="shared" ca="1" si="902"/>
        <v>0</v>
      </c>
      <c r="AS3872" s="688">
        <f t="shared" ca="1" si="903"/>
        <v>0</v>
      </c>
    </row>
    <row r="3873" spans="1:45" x14ac:dyDescent="0.2">
      <c r="A3873" s="423">
        <v>42485</v>
      </c>
      <c r="B3873" s="424">
        <v>5</v>
      </c>
      <c r="C3873" s="425" t="s">
        <v>304</v>
      </c>
      <c r="D3873" s="422">
        <f t="shared" si="904"/>
        <v>0</v>
      </c>
      <c r="E3873" s="422">
        <f t="shared" si="905"/>
        <v>0</v>
      </c>
      <c r="F3873" s="422">
        <f t="shared" si="906"/>
        <v>0</v>
      </c>
      <c r="G3873" s="422">
        <f t="shared" si="907"/>
        <v>0</v>
      </c>
      <c r="H3873" s="22">
        <f t="shared" si="908"/>
        <v>0</v>
      </c>
      <c r="I3873" s="116">
        <v>0</v>
      </c>
      <c r="J3873" s="116">
        <v>0</v>
      </c>
      <c r="K3873" s="116">
        <v>0</v>
      </c>
      <c r="L3873" s="116">
        <v>0</v>
      </c>
      <c r="M3873" s="22">
        <f t="shared" si="909"/>
        <v>0</v>
      </c>
      <c r="N3873" s="116">
        <v>0</v>
      </c>
      <c r="O3873" s="116">
        <v>0</v>
      </c>
      <c r="P3873" s="116">
        <v>0</v>
      </c>
      <c r="Q3873" s="116">
        <v>0</v>
      </c>
      <c r="R3873" s="22">
        <f t="shared" si="910"/>
        <v>0</v>
      </c>
      <c r="S3873" s="116">
        <v>0</v>
      </c>
      <c r="T3873" s="116">
        <v>0</v>
      </c>
      <c r="U3873" s="116">
        <v>0</v>
      </c>
      <c r="V3873" s="116">
        <v>0</v>
      </c>
      <c r="W3873" s="22">
        <f t="shared" si="911"/>
        <v>0</v>
      </c>
      <c r="X3873" s="22">
        <f t="shared" si="912"/>
        <v>0</v>
      </c>
      <c r="Y3873" s="22">
        <f ca="1">OFFSET('Cost Study'!$B$7,'Operations Support'!$C3873,'Operations Support'!$B3873)*$H3873</f>
        <v>0</v>
      </c>
      <c r="Z3873" s="23">
        <f ca="1">Y3873*'Cost Study'!$B$31</f>
        <v>0</v>
      </c>
      <c r="AA3873" s="23">
        <f ca="1">IF(A3873=10298,1.51,1)*IF($B3873&lt;3,$D3873*'Cost Study'!$B$32*OFFSET('Cost Study'!$B$7,'Operations Support'!$C3873,'Operations Support'!$B3873),0)</f>
        <v>0</v>
      </c>
      <c r="AB3873" s="24">
        <f ca="1">AA3873*'Cost Study'!$B$31</f>
        <v>0</v>
      </c>
      <c r="AC3873" s="23">
        <f ca="1">Y3873*'Cost Study'!$B$31</f>
        <v>0</v>
      </c>
      <c r="AD3873" s="24">
        <f ca="1">AA3873*'Cost Study'!$B$31</f>
        <v>0</v>
      </c>
      <c r="AE3873" s="377">
        <f t="shared" ca="1" si="913"/>
        <v>0</v>
      </c>
      <c r="AF3873" s="377">
        <f t="shared" ca="1" si="914"/>
        <v>0</v>
      </c>
      <c r="AH3873" s="688">
        <f>IFERROR($H3873/SUMIF($A:$A,$A3873,$H:$H)*SUMIF(Summary!$A$110:$A$186,$A3873,Summary!$P$110:$P$186),0)</f>
        <v>0</v>
      </c>
      <c r="AI3873" s="689">
        <f t="shared" ca="1" si="900"/>
        <v>0</v>
      </c>
      <c r="AJ3873" s="688">
        <f>IFERROR(H3873/SUMIF(A:A,A3873,H:H)*SUMIF(Summary!$A$110:$A$186,'Operations Support'!A3873,Summary!$Q$110:$Q$186),0)</f>
        <v>0</v>
      </c>
      <c r="AK3873" s="688">
        <f t="shared" ca="1" si="901"/>
        <v>0</v>
      </c>
      <c r="AM3873" s="688">
        <f>IFERROR($H3873/SUMIF($A:$A,$A3873,$H:$H)*SUMIF(Summary!$A$230:$A$266,$A3873,Summary!$P$230:$P$266),0)</f>
        <v>0</v>
      </c>
      <c r="AN3873" s="688">
        <f>IFERROR($H3873/SUMIF($A:$A,$A3873,$H:$H)*(SUMIF(Summary!$A$230:$A$266,$A3873,Summary!$L$230:$L$266)+SUMIF(Summary!$A$281:$A$317,$A3873,Summary!$L$281:$L$317))-AM3873,0)</f>
        <v>0</v>
      </c>
      <c r="AO3873" s="688">
        <f>IFERROR($H3873/SUMIF($A:$A,$A3873,$H:$H)*SUMIF(Summary!$A$230:$A$266,$A3873,Summary!$Q$230:$Q$266),0)</f>
        <v>0</v>
      </c>
      <c r="AP3873" s="688">
        <f>IFERROR($H3873/SUMIF($A:$A,$A3873,$H:$H)*(SUMIF(Summary!$A$230:$A$266,$A3873,Summary!$L$230:$L$266)+SUMIF(Summary!$A$281:$A$317,$A3873,Summary!$L$281:$L$317))-AO3873,0)</f>
        <v>0</v>
      </c>
      <c r="AQ3873" s="306"/>
      <c r="AR3873" s="688">
        <f t="shared" ca="1" si="902"/>
        <v>0</v>
      </c>
      <c r="AS3873" s="688">
        <f t="shared" ca="1" si="903"/>
        <v>0</v>
      </c>
    </row>
    <row r="3874" spans="1:45" x14ac:dyDescent="0.2">
      <c r="A3874" s="423">
        <v>42485</v>
      </c>
      <c r="B3874" s="424">
        <v>5</v>
      </c>
      <c r="C3874" s="425" t="s">
        <v>305</v>
      </c>
      <c r="D3874" s="422">
        <f t="shared" si="904"/>
        <v>0</v>
      </c>
      <c r="E3874" s="422">
        <f t="shared" si="905"/>
        <v>0</v>
      </c>
      <c r="F3874" s="422">
        <f t="shared" si="906"/>
        <v>0</v>
      </c>
      <c r="G3874" s="422">
        <f t="shared" si="907"/>
        <v>0</v>
      </c>
      <c r="H3874" s="22">
        <f t="shared" si="908"/>
        <v>0</v>
      </c>
      <c r="I3874" s="116">
        <v>0</v>
      </c>
      <c r="J3874" s="116">
        <v>0</v>
      </c>
      <c r="K3874" s="116">
        <v>0</v>
      </c>
      <c r="L3874" s="116">
        <v>0</v>
      </c>
      <c r="M3874" s="22">
        <f t="shared" si="909"/>
        <v>0</v>
      </c>
      <c r="N3874" s="116">
        <v>0</v>
      </c>
      <c r="O3874" s="116">
        <v>0</v>
      </c>
      <c r="P3874" s="116">
        <v>0</v>
      </c>
      <c r="Q3874" s="116">
        <v>0</v>
      </c>
      <c r="R3874" s="22">
        <f t="shared" si="910"/>
        <v>0</v>
      </c>
      <c r="S3874" s="116">
        <v>0</v>
      </c>
      <c r="T3874" s="116">
        <v>0</v>
      </c>
      <c r="U3874" s="116">
        <v>0</v>
      </c>
      <c r="V3874" s="116">
        <v>0</v>
      </c>
      <c r="W3874" s="22">
        <f t="shared" si="911"/>
        <v>0</v>
      </c>
      <c r="X3874" s="22">
        <f t="shared" si="912"/>
        <v>0</v>
      </c>
      <c r="Y3874" s="22">
        <f ca="1">OFFSET('Cost Study'!$B$7,'Operations Support'!$C3874,'Operations Support'!$B3874)*$H3874</f>
        <v>0</v>
      </c>
      <c r="Z3874" s="23">
        <f ca="1">Y3874*'Cost Study'!$B$31</f>
        <v>0</v>
      </c>
      <c r="AA3874" s="23">
        <f ca="1">IF(A3874=10298,1.51,1)*IF($B3874&lt;3,$D3874*'Cost Study'!$B$32*OFFSET('Cost Study'!$B$7,'Operations Support'!$C3874,'Operations Support'!$B3874),0)</f>
        <v>0</v>
      </c>
      <c r="AB3874" s="24">
        <f ca="1">AA3874*'Cost Study'!$B$31</f>
        <v>0</v>
      </c>
      <c r="AC3874" s="23">
        <f ca="1">Y3874*'Cost Study'!$B$31</f>
        <v>0</v>
      </c>
      <c r="AD3874" s="24">
        <f ca="1">AA3874*'Cost Study'!$B$31</f>
        <v>0</v>
      </c>
      <c r="AE3874" s="377">
        <f t="shared" ca="1" si="913"/>
        <v>0</v>
      </c>
      <c r="AF3874" s="377">
        <f t="shared" ca="1" si="914"/>
        <v>0</v>
      </c>
      <c r="AH3874" s="688">
        <f>IFERROR($H3874/SUMIF($A:$A,$A3874,$H:$H)*SUMIF(Summary!$A$110:$A$186,$A3874,Summary!$P$110:$P$186),0)</f>
        <v>0</v>
      </c>
      <c r="AI3874" s="689">
        <f t="shared" ca="1" si="900"/>
        <v>0</v>
      </c>
      <c r="AJ3874" s="688">
        <f>IFERROR(H3874/SUMIF(A:A,A3874,H:H)*SUMIF(Summary!$A$110:$A$186,'Operations Support'!A3874,Summary!$Q$110:$Q$186),0)</f>
        <v>0</v>
      </c>
      <c r="AK3874" s="688">
        <f t="shared" ca="1" si="901"/>
        <v>0</v>
      </c>
      <c r="AM3874" s="688">
        <f>IFERROR($H3874/SUMIF($A:$A,$A3874,$H:$H)*SUMIF(Summary!$A$230:$A$266,$A3874,Summary!$P$230:$P$266),0)</f>
        <v>0</v>
      </c>
      <c r="AN3874" s="688">
        <f>IFERROR($H3874/SUMIF($A:$A,$A3874,$H:$H)*(SUMIF(Summary!$A$230:$A$266,$A3874,Summary!$L$230:$L$266)+SUMIF(Summary!$A$281:$A$317,$A3874,Summary!$L$281:$L$317))-AM3874,0)</f>
        <v>0</v>
      </c>
      <c r="AO3874" s="688">
        <f>IFERROR($H3874/SUMIF($A:$A,$A3874,$H:$H)*SUMIF(Summary!$A$230:$A$266,$A3874,Summary!$Q$230:$Q$266),0)</f>
        <v>0</v>
      </c>
      <c r="AP3874" s="688">
        <f>IFERROR($H3874/SUMIF($A:$A,$A3874,$H:$H)*(SUMIF(Summary!$A$230:$A$266,$A3874,Summary!$L$230:$L$266)+SUMIF(Summary!$A$281:$A$317,$A3874,Summary!$L$281:$L$317))-AO3874,0)</f>
        <v>0</v>
      </c>
      <c r="AQ3874" s="306"/>
      <c r="AR3874" s="688">
        <f t="shared" ca="1" si="902"/>
        <v>0</v>
      </c>
      <c r="AS3874" s="688">
        <f t="shared" ca="1" si="903"/>
        <v>0</v>
      </c>
    </row>
    <row r="3875" spans="1:45" x14ac:dyDescent="0.2">
      <c r="A3875" s="423">
        <v>42485</v>
      </c>
      <c r="B3875" s="424">
        <v>5</v>
      </c>
      <c r="C3875" s="425" t="s">
        <v>306</v>
      </c>
      <c r="D3875" s="422">
        <f t="shared" si="904"/>
        <v>0</v>
      </c>
      <c r="E3875" s="422">
        <f t="shared" si="905"/>
        <v>0</v>
      </c>
      <c r="F3875" s="422">
        <f t="shared" si="906"/>
        <v>0</v>
      </c>
      <c r="G3875" s="422">
        <f t="shared" si="907"/>
        <v>0</v>
      </c>
      <c r="H3875" s="22">
        <f t="shared" si="908"/>
        <v>0</v>
      </c>
      <c r="I3875" s="116">
        <v>0</v>
      </c>
      <c r="J3875" s="116">
        <v>0</v>
      </c>
      <c r="K3875" s="116">
        <v>0</v>
      </c>
      <c r="L3875" s="116">
        <v>0</v>
      </c>
      <c r="M3875" s="22">
        <f t="shared" si="909"/>
        <v>0</v>
      </c>
      <c r="N3875" s="116">
        <v>0</v>
      </c>
      <c r="O3875" s="116">
        <v>0</v>
      </c>
      <c r="P3875" s="116">
        <v>0</v>
      </c>
      <c r="Q3875" s="116">
        <v>0</v>
      </c>
      <c r="R3875" s="22">
        <f t="shared" si="910"/>
        <v>0</v>
      </c>
      <c r="S3875" s="116">
        <v>0</v>
      </c>
      <c r="T3875" s="116">
        <v>0</v>
      </c>
      <c r="U3875" s="116">
        <v>0</v>
      </c>
      <c r="V3875" s="116">
        <v>0</v>
      </c>
      <c r="W3875" s="22">
        <f t="shared" si="911"/>
        <v>0</v>
      </c>
      <c r="X3875" s="22">
        <f t="shared" si="912"/>
        <v>0</v>
      </c>
      <c r="Y3875" s="22">
        <f ca="1">OFFSET('Cost Study'!$B$7,'Operations Support'!$C3875,'Operations Support'!$B3875)*$H3875</f>
        <v>0</v>
      </c>
      <c r="Z3875" s="23">
        <f ca="1">Y3875*'Cost Study'!$B$31</f>
        <v>0</v>
      </c>
      <c r="AA3875" s="23">
        <f ca="1">IF(A3875=10298,1.51,1)*IF($B3875&lt;3,$D3875*'Cost Study'!$B$32*OFFSET('Cost Study'!$B$7,'Operations Support'!$C3875,'Operations Support'!$B3875),0)</f>
        <v>0</v>
      </c>
      <c r="AB3875" s="24">
        <f ca="1">AA3875*'Cost Study'!$B$31</f>
        <v>0</v>
      </c>
      <c r="AC3875" s="23">
        <f ca="1">Y3875*'Cost Study'!$B$31</f>
        <v>0</v>
      </c>
      <c r="AD3875" s="24">
        <f ca="1">AA3875*'Cost Study'!$B$31</f>
        <v>0</v>
      </c>
      <c r="AE3875" s="377">
        <f t="shared" ca="1" si="913"/>
        <v>0</v>
      </c>
      <c r="AF3875" s="377">
        <f t="shared" ca="1" si="914"/>
        <v>0</v>
      </c>
      <c r="AH3875" s="688">
        <f>IFERROR($H3875/SUMIF($A:$A,$A3875,$H:$H)*SUMIF(Summary!$A$110:$A$186,$A3875,Summary!$P$110:$P$186),0)</f>
        <v>0</v>
      </c>
      <c r="AI3875" s="689">
        <f t="shared" ca="1" si="900"/>
        <v>0</v>
      </c>
      <c r="AJ3875" s="688">
        <f>IFERROR(H3875/SUMIF(A:A,A3875,H:H)*SUMIF(Summary!$A$110:$A$186,'Operations Support'!A3875,Summary!$Q$110:$Q$186),0)</f>
        <v>0</v>
      </c>
      <c r="AK3875" s="688">
        <f t="shared" ca="1" si="901"/>
        <v>0</v>
      </c>
      <c r="AM3875" s="688">
        <f>IFERROR($H3875/SUMIF($A:$A,$A3875,$H:$H)*SUMIF(Summary!$A$230:$A$266,$A3875,Summary!$P$230:$P$266),0)</f>
        <v>0</v>
      </c>
      <c r="AN3875" s="688">
        <f>IFERROR($H3875/SUMIF($A:$A,$A3875,$H:$H)*(SUMIF(Summary!$A$230:$A$266,$A3875,Summary!$L$230:$L$266)+SUMIF(Summary!$A$281:$A$317,$A3875,Summary!$L$281:$L$317))-AM3875,0)</f>
        <v>0</v>
      </c>
      <c r="AO3875" s="688">
        <f>IFERROR($H3875/SUMIF($A:$A,$A3875,$H:$H)*SUMIF(Summary!$A$230:$A$266,$A3875,Summary!$Q$230:$Q$266),0)</f>
        <v>0</v>
      </c>
      <c r="AP3875" s="688">
        <f>IFERROR($H3875/SUMIF($A:$A,$A3875,$H:$H)*(SUMIF(Summary!$A$230:$A$266,$A3875,Summary!$L$230:$L$266)+SUMIF(Summary!$A$281:$A$317,$A3875,Summary!$L$281:$L$317))-AO3875,0)</f>
        <v>0</v>
      </c>
      <c r="AQ3875" s="306"/>
      <c r="AR3875" s="688">
        <f t="shared" ca="1" si="902"/>
        <v>0</v>
      </c>
      <c r="AS3875" s="688">
        <f t="shared" ca="1" si="903"/>
        <v>0</v>
      </c>
    </row>
    <row r="3876" spans="1:45" x14ac:dyDescent="0.2">
      <c r="A3876" s="423">
        <v>42485</v>
      </c>
      <c r="B3876" s="424">
        <v>5</v>
      </c>
      <c r="C3876" s="425" t="s">
        <v>307</v>
      </c>
      <c r="D3876" s="422">
        <f t="shared" si="904"/>
        <v>0</v>
      </c>
      <c r="E3876" s="422">
        <f t="shared" si="905"/>
        <v>0</v>
      </c>
      <c r="F3876" s="422">
        <f t="shared" si="906"/>
        <v>0</v>
      </c>
      <c r="G3876" s="422">
        <f t="shared" si="907"/>
        <v>0</v>
      </c>
      <c r="H3876" s="22">
        <f t="shared" si="908"/>
        <v>0</v>
      </c>
      <c r="I3876" s="116">
        <v>0</v>
      </c>
      <c r="J3876" s="116">
        <v>0</v>
      </c>
      <c r="K3876" s="116">
        <v>0</v>
      </c>
      <c r="L3876" s="116">
        <v>0</v>
      </c>
      <c r="M3876" s="22">
        <f t="shared" si="909"/>
        <v>0</v>
      </c>
      <c r="N3876" s="116">
        <v>0</v>
      </c>
      <c r="O3876" s="116">
        <v>0</v>
      </c>
      <c r="P3876" s="116">
        <v>0</v>
      </c>
      <c r="Q3876" s="116">
        <v>0</v>
      </c>
      <c r="R3876" s="22">
        <f t="shared" si="910"/>
        <v>0</v>
      </c>
      <c r="S3876" s="116">
        <v>0</v>
      </c>
      <c r="T3876" s="116">
        <v>0</v>
      </c>
      <c r="U3876" s="116">
        <v>0</v>
      </c>
      <c r="V3876" s="116">
        <v>0</v>
      </c>
      <c r="W3876" s="22">
        <f t="shared" si="911"/>
        <v>0</v>
      </c>
      <c r="X3876" s="22">
        <f t="shared" si="912"/>
        <v>0</v>
      </c>
      <c r="Y3876" s="22">
        <f ca="1">OFFSET('Cost Study'!$B$7,'Operations Support'!$C3876,'Operations Support'!$B3876)*$H3876</f>
        <v>0</v>
      </c>
      <c r="Z3876" s="23">
        <f ca="1">Y3876*'Cost Study'!$B$31</f>
        <v>0</v>
      </c>
      <c r="AA3876" s="23">
        <f ca="1">IF(A3876=10298,1.51,1)*IF($B3876&lt;3,$D3876*'Cost Study'!$B$32*OFFSET('Cost Study'!$B$7,'Operations Support'!$C3876,'Operations Support'!$B3876),0)</f>
        <v>0</v>
      </c>
      <c r="AB3876" s="24">
        <f ca="1">AA3876*'Cost Study'!$B$31</f>
        <v>0</v>
      </c>
      <c r="AC3876" s="23">
        <f ca="1">Y3876*'Cost Study'!$B$31</f>
        <v>0</v>
      </c>
      <c r="AD3876" s="24">
        <f ca="1">AA3876*'Cost Study'!$B$31</f>
        <v>0</v>
      </c>
      <c r="AE3876" s="377">
        <f t="shared" ca="1" si="913"/>
        <v>0</v>
      </c>
      <c r="AF3876" s="377">
        <f t="shared" ca="1" si="914"/>
        <v>0</v>
      </c>
      <c r="AH3876" s="688">
        <f>IFERROR($H3876/SUMIF($A:$A,$A3876,$H:$H)*SUMIF(Summary!$A$110:$A$186,$A3876,Summary!$P$110:$P$186),0)</f>
        <v>0</v>
      </c>
      <c r="AI3876" s="689">
        <f t="shared" ca="1" si="900"/>
        <v>0</v>
      </c>
      <c r="AJ3876" s="688">
        <f>IFERROR(H3876/SUMIF(A:A,A3876,H:H)*SUMIF(Summary!$A$110:$A$186,'Operations Support'!A3876,Summary!$Q$110:$Q$186),0)</f>
        <v>0</v>
      </c>
      <c r="AK3876" s="688">
        <f t="shared" ca="1" si="901"/>
        <v>0</v>
      </c>
      <c r="AM3876" s="688">
        <f>IFERROR($H3876/SUMIF($A:$A,$A3876,$H:$H)*SUMIF(Summary!$A$230:$A$266,$A3876,Summary!$P$230:$P$266),0)</f>
        <v>0</v>
      </c>
      <c r="AN3876" s="688">
        <f>IFERROR($H3876/SUMIF($A:$A,$A3876,$H:$H)*(SUMIF(Summary!$A$230:$A$266,$A3876,Summary!$L$230:$L$266)+SUMIF(Summary!$A$281:$A$317,$A3876,Summary!$L$281:$L$317))-AM3876,0)</f>
        <v>0</v>
      </c>
      <c r="AO3876" s="688">
        <f>IFERROR($H3876/SUMIF($A:$A,$A3876,$H:$H)*SUMIF(Summary!$A$230:$A$266,$A3876,Summary!$Q$230:$Q$266),0)</f>
        <v>0</v>
      </c>
      <c r="AP3876" s="688">
        <f>IFERROR($H3876/SUMIF($A:$A,$A3876,$H:$H)*(SUMIF(Summary!$A$230:$A$266,$A3876,Summary!$L$230:$L$266)+SUMIF(Summary!$A$281:$A$317,$A3876,Summary!$L$281:$L$317))-AO3876,0)</f>
        <v>0</v>
      </c>
      <c r="AQ3876" s="306"/>
      <c r="AR3876" s="688">
        <f t="shared" ca="1" si="902"/>
        <v>0</v>
      </c>
      <c r="AS3876" s="688">
        <f t="shared" ca="1" si="903"/>
        <v>0</v>
      </c>
    </row>
    <row r="3877" spans="1:45" x14ac:dyDescent="0.2">
      <c r="A3877" s="423">
        <v>42485</v>
      </c>
      <c r="B3877" s="424">
        <v>5</v>
      </c>
      <c r="C3877" s="425" t="s">
        <v>308</v>
      </c>
      <c r="D3877" s="422">
        <f t="shared" si="904"/>
        <v>0</v>
      </c>
      <c r="E3877" s="422">
        <f t="shared" si="905"/>
        <v>0</v>
      </c>
      <c r="F3877" s="422">
        <f t="shared" si="906"/>
        <v>0</v>
      </c>
      <c r="G3877" s="422">
        <f t="shared" si="907"/>
        <v>0</v>
      </c>
      <c r="H3877" s="22">
        <f t="shared" si="908"/>
        <v>0</v>
      </c>
      <c r="I3877" s="116">
        <v>0</v>
      </c>
      <c r="J3877" s="116">
        <v>0</v>
      </c>
      <c r="K3877" s="116">
        <v>0</v>
      </c>
      <c r="L3877" s="116">
        <v>0</v>
      </c>
      <c r="M3877" s="22">
        <f t="shared" si="909"/>
        <v>0</v>
      </c>
      <c r="N3877" s="116">
        <v>0</v>
      </c>
      <c r="O3877" s="116">
        <v>0</v>
      </c>
      <c r="P3877" s="116">
        <v>0</v>
      </c>
      <c r="Q3877" s="116">
        <v>0</v>
      </c>
      <c r="R3877" s="22">
        <f t="shared" si="910"/>
        <v>0</v>
      </c>
      <c r="S3877" s="116">
        <v>0</v>
      </c>
      <c r="T3877" s="116">
        <v>0</v>
      </c>
      <c r="U3877" s="116">
        <v>0</v>
      </c>
      <c r="V3877" s="116">
        <v>0</v>
      </c>
      <c r="W3877" s="22">
        <f t="shared" si="911"/>
        <v>0</v>
      </c>
      <c r="X3877" s="22">
        <f t="shared" si="912"/>
        <v>0</v>
      </c>
      <c r="Y3877" s="22">
        <f ca="1">OFFSET('Cost Study'!$B$7,'Operations Support'!$C3877,'Operations Support'!$B3877)*$H3877</f>
        <v>0</v>
      </c>
      <c r="Z3877" s="23">
        <f ca="1">Y3877*'Cost Study'!$B$31</f>
        <v>0</v>
      </c>
      <c r="AA3877" s="23">
        <f ca="1">IF(A3877=10298,1.51,1)*IF($B3877&lt;3,$D3877*'Cost Study'!$B$32*OFFSET('Cost Study'!$B$7,'Operations Support'!$C3877,'Operations Support'!$B3877),0)</f>
        <v>0</v>
      </c>
      <c r="AB3877" s="24">
        <f ca="1">AA3877*'Cost Study'!$B$31</f>
        <v>0</v>
      </c>
      <c r="AC3877" s="23">
        <f ca="1">Y3877*'Cost Study'!$B$31</f>
        <v>0</v>
      </c>
      <c r="AD3877" s="24">
        <f ca="1">AA3877*'Cost Study'!$B$31</f>
        <v>0</v>
      </c>
      <c r="AE3877" s="377">
        <f t="shared" ca="1" si="913"/>
        <v>0</v>
      </c>
      <c r="AF3877" s="377">
        <f t="shared" ca="1" si="914"/>
        <v>0</v>
      </c>
      <c r="AH3877" s="688">
        <f>IFERROR($H3877/SUMIF($A:$A,$A3877,$H:$H)*SUMIF(Summary!$A$110:$A$186,$A3877,Summary!$P$110:$P$186),0)</f>
        <v>0</v>
      </c>
      <c r="AI3877" s="689">
        <f t="shared" ca="1" si="900"/>
        <v>0</v>
      </c>
      <c r="AJ3877" s="688">
        <f>IFERROR(H3877/SUMIF(A:A,A3877,H:H)*SUMIF(Summary!$A$110:$A$186,'Operations Support'!A3877,Summary!$Q$110:$Q$186),0)</f>
        <v>0</v>
      </c>
      <c r="AK3877" s="688">
        <f t="shared" ca="1" si="901"/>
        <v>0</v>
      </c>
      <c r="AM3877" s="688">
        <f>IFERROR($H3877/SUMIF($A:$A,$A3877,$H:$H)*SUMIF(Summary!$A$230:$A$266,$A3877,Summary!$P$230:$P$266),0)</f>
        <v>0</v>
      </c>
      <c r="AN3877" s="688">
        <f>IFERROR($H3877/SUMIF($A:$A,$A3877,$H:$H)*(SUMIF(Summary!$A$230:$A$266,$A3877,Summary!$L$230:$L$266)+SUMIF(Summary!$A$281:$A$317,$A3877,Summary!$L$281:$L$317))-AM3877,0)</f>
        <v>0</v>
      </c>
      <c r="AO3877" s="688">
        <f>IFERROR($H3877/SUMIF($A:$A,$A3877,$H:$H)*SUMIF(Summary!$A$230:$A$266,$A3877,Summary!$Q$230:$Q$266),0)</f>
        <v>0</v>
      </c>
      <c r="AP3877" s="688">
        <f>IFERROR($H3877/SUMIF($A:$A,$A3877,$H:$H)*(SUMIF(Summary!$A$230:$A$266,$A3877,Summary!$L$230:$L$266)+SUMIF(Summary!$A$281:$A$317,$A3877,Summary!$L$281:$L$317))-AO3877,0)</f>
        <v>0</v>
      </c>
      <c r="AQ3877" s="306"/>
      <c r="AR3877" s="688">
        <f t="shared" ca="1" si="902"/>
        <v>0</v>
      </c>
      <c r="AS3877" s="688">
        <f t="shared" ca="1" si="903"/>
        <v>0</v>
      </c>
    </row>
    <row r="3878" spans="1:45" x14ac:dyDescent="0.2">
      <c r="A3878" s="423">
        <v>42485</v>
      </c>
      <c r="B3878" s="424">
        <v>5</v>
      </c>
      <c r="C3878" s="425" t="s">
        <v>309</v>
      </c>
      <c r="D3878" s="422">
        <f t="shared" si="904"/>
        <v>0</v>
      </c>
      <c r="E3878" s="422">
        <f t="shared" si="905"/>
        <v>0</v>
      </c>
      <c r="F3878" s="422">
        <f t="shared" si="906"/>
        <v>0</v>
      </c>
      <c r="G3878" s="422">
        <f t="shared" si="907"/>
        <v>0</v>
      </c>
      <c r="H3878" s="22">
        <f t="shared" si="908"/>
        <v>0</v>
      </c>
      <c r="I3878" s="116">
        <v>0</v>
      </c>
      <c r="J3878" s="116">
        <v>0</v>
      </c>
      <c r="K3878" s="116">
        <v>0</v>
      </c>
      <c r="L3878" s="116">
        <v>0</v>
      </c>
      <c r="M3878" s="22">
        <f t="shared" si="909"/>
        <v>0</v>
      </c>
      <c r="N3878" s="116">
        <v>0</v>
      </c>
      <c r="O3878" s="116">
        <v>0</v>
      </c>
      <c r="P3878" s="116">
        <v>0</v>
      </c>
      <c r="Q3878" s="116">
        <v>0</v>
      </c>
      <c r="R3878" s="22">
        <f t="shared" si="910"/>
        <v>0</v>
      </c>
      <c r="S3878" s="116">
        <v>0</v>
      </c>
      <c r="T3878" s="116">
        <v>0</v>
      </c>
      <c r="U3878" s="116">
        <v>0</v>
      </c>
      <c r="V3878" s="116">
        <v>0</v>
      </c>
      <c r="W3878" s="22">
        <f t="shared" si="911"/>
        <v>0</v>
      </c>
      <c r="X3878" s="22">
        <f t="shared" si="912"/>
        <v>0</v>
      </c>
      <c r="Y3878" s="22">
        <f ca="1">OFFSET('Cost Study'!$B$7,'Operations Support'!$C3878,'Operations Support'!$B3878)*$H3878</f>
        <v>0</v>
      </c>
      <c r="Z3878" s="23">
        <f ca="1">Y3878*'Cost Study'!$B$31</f>
        <v>0</v>
      </c>
      <c r="AA3878" s="23">
        <f ca="1">IF(A3878=10298,1.51,1)*IF($B3878&lt;3,$D3878*'Cost Study'!$B$32*OFFSET('Cost Study'!$B$7,'Operations Support'!$C3878,'Operations Support'!$B3878),0)</f>
        <v>0</v>
      </c>
      <c r="AB3878" s="24">
        <f ca="1">AA3878*'Cost Study'!$B$31</f>
        <v>0</v>
      </c>
      <c r="AC3878" s="23">
        <f ca="1">Y3878*'Cost Study'!$B$31</f>
        <v>0</v>
      </c>
      <c r="AD3878" s="24">
        <f ca="1">AA3878*'Cost Study'!$B$31</f>
        <v>0</v>
      </c>
      <c r="AE3878" s="377">
        <f t="shared" ca="1" si="913"/>
        <v>0</v>
      </c>
      <c r="AF3878" s="377">
        <f t="shared" ca="1" si="914"/>
        <v>0</v>
      </c>
      <c r="AH3878" s="688">
        <f>IFERROR($H3878/SUMIF($A:$A,$A3878,$H:$H)*SUMIF(Summary!$A$110:$A$186,$A3878,Summary!$P$110:$P$186),0)</f>
        <v>0</v>
      </c>
      <c r="AI3878" s="689">
        <f t="shared" ca="1" si="900"/>
        <v>0</v>
      </c>
      <c r="AJ3878" s="688">
        <f>IFERROR(H3878/SUMIF(A:A,A3878,H:H)*SUMIF(Summary!$A$110:$A$186,'Operations Support'!A3878,Summary!$Q$110:$Q$186),0)</f>
        <v>0</v>
      </c>
      <c r="AK3878" s="688">
        <f t="shared" ca="1" si="901"/>
        <v>0</v>
      </c>
      <c r="AM3878" s="688">
        <f>IFERROR($H3878/SUMIF($A:$A,$A3878,$H:$H)*SUMIF(Summary!$A$230:$A$266,$A3878,Summary!$P$230:$P$266),0)</f>
        <v>0</v>
      </c>
      <c r="AN3878" s="688">
        <f>IFERROR($H3878/SUMIF($A:$A,$A3878,$H:$H)*(SUMIF(Summary!$A$230:$A$266,$A3878,Summary!$L$230:$L$266)+SUMIF(Summary!$A$281:$A$317,$A3878,Summary!$L$281:$L$317))-AM3878,0)</f>
        <v>0</v>
      </c>
      <c r="AO3878" s="688">
        <f>IFERROR($H3878/SUMIF($A:$A,$A3878,$H:$H)*SUMIF(Summary!$A$230:$A$266,$A3878,Summary!$Q$230:$Q$266),0)</f>
        <v>0</v>
      </c>
      <c r="AP3878" s="688">
        <f>IFERROR($H3878/SUMIF($A:$A,$A3878,$H:$H)*(SUMIF(Summary!$A$230:$A$266,$A3878,Summary!$L$230:$L$266)+SUMIF(Summary!$A$281:$A$317,$A3878,Summary!$L$281:$L$317))-AO3878,0)</f>
        <v>0</v>
      </c>
      <c r="AQ3878" s="306"/>
      <c r="AR3878" s="688">
        <f t="shared" ca="1" si="902"/>
        <v>0</v>
      </c>
      <c r="AS3878" s="688">
        <f t="shared" ca="1" si="903"/>
        <v>0</v>
      </c>
    </row>
    <row r="3879" spans="1:45" x14ac:dyDescent="0.2">
      <c r="A3879" s="423">
        <v>42485</v>
      </c>
      <c r="B3879" s="424">
        <v>5</v>
      </c>
      <c r="C3879" s="425" t="s">
        <v>310</v>
      </c>
      <c r="D3879" s="422">
        <f t="shared" si="904"/>
        <v>0</v>
      </c>
      <c r="E3879" s="422">
        <f t="shared" si="905"/>
        <v>0</v>
      </c>
      <c r="F3879" s="422">
        <f t="shared" si="906"/>
        <v>0</v>
      </c>
      <c r="G3879" s="422">
        <f t="shared" si="907"/>
        <v>0</v>
      </c>
      <c r="H3879" s="22">
        <f t="shared" si="908"/>
        <v>0</v>
      </c>
      <c r="I3879" s="116">
        <v>0</v>
      </c>
      <c r="J3879" s="116">
        <v>0</v>
      </c>
      <c r="K3879" s="116">
        <v>0</v>
      </c>
      <c r="L3879" s="116">
        <v>0</v>
      </c>
      <c r="M3879" s="22">
        <f t="shared" si="909"/>
        <v>0</v>
      </c>
      <c r="N3879" s="116">
        <v>0</v>
      </c>
      <c r="O3879" s="116">
        <v>0</v>
      </c>
      <c r="P3879" s="116">
        <v>0</v>
      </c>
      <c r="Q3879" s="116">
        <v>0</v>
      </c>
      <c r="R3879" s="22">
        <f t="shared" si="910"/>
        <v>0</v>
      </c>
      <c r="S3879" s="116">
        <v>0</v>
      </c>
      <c r="T3879" s="116">
        <v>0</v>
      </c>
      <c r="U3879" s="116">
        <v>0</v>
      </c>
      <c r="V3879" s="116">
        <v>0</v>
      </c>
      <c r="W3879" s="22">
        <f t="shared" si="911"/>
        <v>0</v>
      </c>
      <c r="X3879" s="22">
        <f t="shared" si="912"/>
        <v>0</v>
      </c>
      <c r="Y3879" s="22">
        <f ca="1">OFFSET('Cost Study'!$B$7,'Operations Support'!$C3879,'Operations Support'!$B3879)*$H3879</f>
        <v>0</v>
      </c>
      <c r="Z3879" s="23">
        <f ca="1">Y3879*'Cost Study'!$B$31</f>
        <v>0</v>
      </c>
      <c r="AA3879" s="23">
        <f ca="1">IF(A3879=10298,1.51,1)*IF($B3879&lt;3,$D3879*'Cost Study'!$B$32*OFFSET('Cost Study'!$B$7,'Operations Support'!$C3879,'Operations Support'!$B3879),0)</f>
        <v>0</v>
      </c>
      <c r="AB3879" s="24">
        <f ca="1">AA3879*'Cost Study'!$B$31</f>
        <v>0</v>
      </c>
      <c r="AC3879" s="23">
        <f ca="1">Y3879*'Cost Study'!$B$31</f>
        <v>0</v>
      </c>
      <c r="AD3879" s="24">
        <f ca="1">AA3879*'Cost Study'!$B$31</f>
        <v>0</v>
      </c>
      <c r="AE3879" s="377">
        <f t="shared" ca="1" si="913"/>
        <v>0</v>
      </c>
      <c r="AF3879" s="377">
        <f t="shared" ca="1" si="914"/>
        <v>0</v>
      </c>
      <c r="AH3879" s="688">
        <f>IFERROR($H3879/SUMIF($A:$A,$A3879,$H:$H)*SUMIF(Summary!$A$110:$A$186,$A3879,Summary!$P$110:$P$186),0)</f>
        <v>0</v>
      </c>
      <c r="AI3879" s="689">
        <f t="shared" ca="1" si="900"/>
        <v>0</v>
      </c>
      <c r="AJ3879" s="688">
        <f>IFERROR(H3879/SUMIF(A:A,A3879,H:H)*SUMIF(Summary!$A$110:$A$186,'Operations Support'!A3879,Summary!$Q$110:$Q$186),0)</f>
        <v>0</v>
      </c>
      <c r="AK3879" s="688">
        <f t="shared" ca="1" si="901"/>
        <v>0</v>
      </c>
      <c r="AM3879" s="688">
        <f>IFERROR($H3879/SUMIF($A:$A,$A3879,$H:$H)*SUMIF(Summary!$A$230:$A$266,$A3879,Summary!$P$230:$P$266),0)</f>
        <v>0</v>
      </c>
      <c r="AN3879" s="688">
        <f>IFERROR($H3879/SUMIF($A:$A,$A3879,$H:$H)*(SUMIF(Summary!$A$230:$A$266,$A3879,Summary!$L$230:$L$266)+SUMIF(Summary!$A$281:$A$317,$A3879,Summary!$L$281:$L$317))-AM3879,0)</f>
        <v>0</v>
      </c>
      <c r="AO3879" s="688">
        <f>IFERROR($H3879/SUMIF($A:$A,$A3879,$H:$H)*SUMIF(Summary!$A$230:$A$266,$A3879,Summary!$Q$230:$Q$266),0)</f>
        <v>0</v>
      </c>
      <c r="AP3879" s="688">
        <f>IFERROR($H3879/SUMIF($A:$A,$A3879,$H:$H)*(SUMIF(Summary!$A$230:$A$266,$A3879,Summary!$L$230:$L$266)+SUMIF(Summary!$A$281:$A$317,$A3879,Summary!$L$281:$L$317))-AO3879,0)</f>
        <v>0</v>
      </c>
      <c r="AQ3879" s="306"/>
      <c r="AR3879" s="688">
        <f t="shared" ca="1" si="902"/>
        <v>0</v>
      </c>
      <c r="AS3879" s="688">
        <f t="shared" ca="1" si="903"/>
        <v>0</v>
      </c>
    </row>
    <row r="3880" spans="1:45" x14ac:dyDescent="0.2">
      <c r="A3880" s="423">
        <v>42485</v>
      </c>
      <c r="B3880" s="424">
        <v>5</v>
      </c>
      <c r="C3880" s="425" t="s">
        <v>311</v>
      </c>
      <c r="D3880" s="422">
        <f t="shared" si="904"/>
        <v>0</v>
      </c>
      <c r="E3880" s="422">
        <f t="shared" si="905"/>
        <v>0</v>
      </c>
      <c r="F3880" s="422">
        <f t="shared" si="906"/>
        <v>0</v>
      </c>
      <c r="G3880" s="422">
        <f t="shared" si="907"/>
        <v>0</v>
      </c>
      <c r="H3880" s="22">
        <f t="shared" si="908"/>
        <v>0</v>
      </c>
      <c r="I3880" s="116">
        <v>0</v>
      </c>
      <c r="J3880" s="116">
        <v>0</v>
      </c>
      <c r="K3880" s="116">
        <v>0</v>
      </c>
      <c r="L3880" s="116">
        <v>0</v>
      </c>
      <c r="M3880" s="22">
        <f t="shared" si="909"/>
        <v>0</v>
      </c>
      <c r="N3880" s="116">
        <v>0</v>
      </c>
      <c r="O3880" s="116">
        <v>0</v>
      </c>
      <c r="P3880" s="116">
        <v>0</v>
      </c>
      <c r="Q3880" s="116">
        <v>0</v>
      </c>
      <c r="R3880" s="22">
        <f t="shared" si="910"/>
        <v>0</v>
      </c>
      <c r="S3880" s="116">
        <v>0</v>
      </c>
      <c r="T3880" s="116">
        <v>0</v>
      </c>
      <c r="U3880" s="116">
        <v>0</v>
      </c>
      <c r="V3880" s="116">
        <v>0</v>
      </c>
      <c r="W3880" s="22">
        <f t="shared" si="911"/>
        <v>0</v>
      </c>
      <c r="X3880" s="22">
        <f t="shared" si="912"/>
        <v>0</v>
      </c>
      <c r="Y3880" s="22">
        <f ca="1">OFFSET('Cost Study'!$B$7,'Operations Support'!$C3880,'Operations Support'!$B3880)*$H3880</f>
        <v>0</v>
      </c>
      <c r="Z3880" s="23">
        <f ca="1">Y3880*'Cost Study'!$B$31</f>
        <v>0</v>
      </c>
      <c r="AA3880" s="23">
        <f ca="1">IF(A3880=10298,1.51,1)*IF($B3880&lt;3,$D3880*'Cost Study'!$B$32*OFFSET('Cost Study'!$B$7,'Operations Support'!$C3880,'Operations Support'!$B3880),0)</f>
        <v>0</v>
      </c>
      <c r="AB3880" s="24">
        <f ca="1">AA3880*'Cost Study'!$B$31</f>
        <v>0</v>
      </c>
      <c r="AC3880" s="23">
        <f ca="1">Y3880*'Cost Study'!$B$31</f>
        <v>0</v>
      </c>
      <c r="AD3880" s="24">
        <f ca="1">AA3880*'Cost Study'!$B$31</f>
        <v>0</v>
      </c>
      <c r="AE3880" s="377">
        <f t="shared" ca="1" si="913"/>
        <v>0</v>
      </c>
      <c r="AF3880" s="377">
        <f t="shared" ca="1" si="914"/>
        <v>0</v>
      </c>
      <c r="AH3880" s="688">
        <f>IFERROR($H3880/SUMIF($A:$A,$A3880,$H:$H)*SUMIF(Summary!$A$110:$A$186,$A3880,Summary!$P$110:$P$186),0)</f>
        <v>0</v>
      </c>
      <c r="AI3880" s="689">
        <f t="shared" ca="1" si="900"/>
        <v>0</v>
      </c>
      <c r="AJ3880" s="688">
        <f>IFERROR(H3880/SUMIF(A:A,A3880,H:H)*SUMIF(Summary!$A$110:$A$186,'Operations Support'!A3880,Summary!$Q$110:$Q$186),0)</f>
        <v>0</v>
      </c>
      <c r="AK3880" s="688">
        <f t="shared" ca="1" si="901"/>
        <v>0</v>
      </c>
      <c r="AM3880" s="688">
        <f>IFERROR($H3880/SUMIF($A:$A,$A3880,$H:$H)*SUMIF(Summary!$A$230:$A$266,$A3880,Summary!$P$230:$P$266),0)</f>
        <v>0</v>
      </c>
      <c r="AN3880" s="688">
        <f>IFERROR($H3880/SUMIF($A:$A,$A3880,$H:$H)*(SUMIF(Summary!$A$230:$A$266,$A3880,Summary!$L$230:$L$266)+SUMIF(Summary!$A$281:$A$317,$A3880,Summary!$L$281:$L$317))-AM3880,0)</f>
        <v>0</v>
      </c>
      <c r="AO3880" s="688">
        <f>IFERROR($H3880/SUMIF($A:$A,$A3880,$H:$H)*SUMIF(Summary!$A$230:$A$266,$A3880,Summary!$Q$230:$Q$266),0)</f>
        <v>0</v>
      </c>
      <c r="AP3880" s="688">
        <f>IFERROR($H3880/SUMIF($A:$A,$A3880,$H:$H)*(SUMIF(Summary!$A$230:$A$266,$A3880,Summary!$L$230:$L$266)+SUMIF(Summary!$A$281:$A$317,$A3880,Summary!$L$281:$L$317))-AO3880,0)</f>
        <v>0</v>
      </c>
      <c r="AQ3880" s="306"/>
      <c r="AR3880" s="688">
        <f t="shared" ca="1" si="902"/>
        <v>0</v>
      </c>
      <c r="AS3880" s="688">
        <f t="shared" ca="1" si="903"/>
        <v>0</v>
      </c>
    </row>
    <row r="3881" spans="1:45" x14ac:dyDescent="0.2">
      <c r="A3881" s="423">
        <v>42485</v>
      </c>
      <c r="B3881" s="424">
        <v>5</v>
      </c>
      <c r="C3881" s="425" t="s">
        <v>312</v>
      </c>
      <c r="D3881" s="422">
        <f t="shared" si="904"/>
        <v>0</v>
      </c>
      <c r="E3881" s="422">
        <f t="shared" si="905"/>
        <v>0</v>
      </c>
      <c r="F3881" s="422">
        <f t="shared" si="906"/>
        <v>0</v>
      </c>
      <c r="G3881" s="422">
        <f t="shared" si="907"/>
        <v>0</v>
      </c>
      <c r="H3881" s="22">
        <f t="shared" si="908"/>
        <v>0</v>
      </c>
      <c r="I3881" s="116">
        <v>0</v>
      </c>
      <c r="J3881" s="116">
        <v>0</v>
      </c>
      <c r="K3881" s="116">
        <v>0</v>
      </c>
      <c r="L3881" s="116">
        <v>0</v>
      </c>
      <c r="M3881" s="22">
        <f t="shared" si="909"/>
        <v>0</v>
      </c>
      <c r="N3881" s="116">
        <v>0</v>
      </c>
      <c r="O3881" s="116">
        <v>0</v>
      </c>
      <c r="P3881" s="116">
        <v>0</v>
      </c>
      <c r="Q3881" s="116">
        <v>0</v>
      </c>
      <c r="R3881" s="22">
        <f t="shared" si="910"/>
        <v>0</v>
      </c>
      <c r="S3881" s="116">
        <v>0</v>
      </c>
      <c r="T3881" s="116">
        <v>0</v>
      </c>
      <c r="U3881" s="116">
        <v>0</v>
      </c>
      <c r="V3881" s="116">
        <v>0</v>
      </c>
      <c r="W3881" s="22">
        <f t="shared" si="911"/>
        <v>0</v>
      </c>
      <c r="X3881" s="22">
        <f t="shared" si="912"/>
        <v>0</v>
      </c>
      <c r="Y3881" s="22">
        <f ca="1">OFFSET('Cost Study'!$B$7,'Operations Support'!$C3881,'Operations Support'!$B3881)*$H3881</f>
        <v>0</v>
      </c>
      <c r="Z3881" s="23">
        <f ca="1">Y3881*'Cost Study'!$B$31</f>
        <v>0</v>
      </c>
      <c r="AA3881" s="23">
        <f ca="1">IF(A3881=10298,1.51,1)*IF($B3881&lt;3,$D3881*'Cost Study'!$B$32*OFFSET('Cost Study'!$B$7,'Operations Support'!$C3881,'Operations Support'!$B3881),0)</f>
        <v>0</v>
      </c>
      <c r="AB3881" s="24">
        <f ca="1">AA3881*'Cost Study'!$B$31</f>
        <v>0</v>
      </c>
      <c r="AC3881" s="23">
        <f ca="1">Y3881*'Cost Study'!$B$31</f>
        <v>0</v>
      </c>
      <c r="AD3881" s="24">
        <f ca="1">AA3881*'Cost Study'!$B$31</f>
        <v>0</v>
      </c>
      <c r="AE3881" s="377">
        <f t="shared" ca="1" si="913"/>
        <v>0</v>
      </c>
      <c r="AF3881" s="377">
        <f t="shared" ca="1" si="914"/>
        <v>0</v>
      </c>
      <c r="AH3881" s="688">
        <f>IFERROR($H3881/SUMIF($A:$A,$A3881,$H:$H)*SUMIF(Summary!$A$110:$A$186,$A3881,Summary!$P$110:$P$186),0)</f>
        <v>0</v>
      </c>
      <c r="AI3881" s="689">
        <f t="shared" ca="1" si="900"/>
        <v>0</v>
      </c>
      <c r="AJ3881" s="688">
        <f>IFERROR(H3881/SUMIF(A:A,A3881,H:H)*SUMIF(Summary!$A$110:$A$186,'Operations Support'!A3881,Summary!$Q$110:$Q$186),0)</f>
        <v>0</v>
      </c>
      <c r="AK3881" s="688">
        <f t="shared" ca="1" si="901"/>
        <v>0</v>
      </c>
      <c r="AM3881" s="688">
        <f>IFERROR($H3881/SUMIF($A:$A,$A3881,$H:$H)*SUMIF(Summary!$A$230:$A$266,$A3881,Summary!$P$230:$P$266),0)</f>
        <v>0</v>
      </c>
      <c r="AN3881" s="688">
        <f>IFERROR($H3881/SUMIF($A:$A,$A3881,$H:$H)*(SUMIF(Summary!$A$230:$A$266,$A3881,Summary!$L$230:$L$266)+SUMIF(Summary!$A$281:$A$317,$A3881,Summary!$L$281:$L$317))-AM3881,0)</f>
        <v>0</v>
      </c>
      <c r="AO3881" s="688">
        <f>IFERROR($H3881/SUMIF($A:$A,$A3881,$H:$H)*SUMIF(Summary!$A$230:$A$266,$A3881,Summary!$Q$230:$Q$266),0)</f>
        <v>0</v>
      </c>
      <c r="AP3881" s="688">
        <f>IFERROR($H3881/SUMIF($A:$A,$A3881,$H:$H)*(SUMIF(Summary!$A$230:$A$266,$A3881,Summary!$L$230:$L$266)+SUMIF(Summary!$A$281:$A$317,$A3881,Summary!$L$281:$L$317))-AO3881,0)</f>
        <v>0</v>
      </c>
      <c r="AQ3881" s="306"/>
      <c r="AR3881" s="688">
        <f t="shared" ca="1" si="902"/>
        <v>0</v>
      </c>
      <c r="AS3881" s="688">
        <f t="shared" ca="1" si="903"/>
        <v>0</v>
      </c>
    </row>
    <row r="3882" spans="1:45" x14ac:dyDescent="0.2">
      <c r="A3882" s="423">
        <v>42485</v>
      </c>
      <c r="B3882" s="424">
        <v>5</v>
      </c>
      <c r="C3882" s="425" t="s">
        <v>313</v>
      </c>
      <c r="D3882" s="422">
        <f t="shared" si="904"/>
        <v>0</v>
      </c>
      <c r="E3882" s="422">
        <f t="shared" si="905"/>
        <v>0</v>
      </c>
      <c r="F3882" s="422">
        <f t="shared" si="906"/>
        <v>0</v>
      </c>
      <c r="G3882" s="422">
        <f t="shared" si="907"/>
        <v>0</v>
      </c>
      <c r="H3882" s="22">
        <f t="shared" si="908"/>
        <v>0</v>
      </c>
      <c r="I3882" s="116">
        <v>0</v>
      </c>
      <c r="J3882" s="116">
        <v>0</v>
      </c>
      <c r="K3882" s="116">
        <v>0</v>
      </c>
      <c r="L3882" s="116">
        <v>0</v>
      </c>
      <c r="M3882" s="22">
        <f t="shared" si="909"/>
        <v>0</v>
      </c>
      <c r="N3882" s="116">
        <v>0</v>
      </c>
      <c r="O3882" s="116">
        <v>0</v>
      </c>
      <c r="P3882" s="116">
        <v>0</v>
      </c>
      <c r="Q3882" s="116">
        <v>0</v>
      </c>
      <c r="R3882" s="22">
        <f t="shared" si="910"/>
        <v>0</v>
      </c>
      <c r="S3882" s="116">
        <v>0</v>
      </c>
      <c r="T3882" s="116">
        <v>0</v>
      </c>
      <c r="U3882" s="116">
        <v>0</v>
      </c>
      <c r="V3882" s="116">
        <v>0</v>
      </c>
      <c r="W3882" s="22">
        <f t="shared" si="911"/>
        <v>0</v>
      </c>
      <c r="X3882" s="22">
        <f t="shared" si="912"/>
        <v>0</v>
      </c>
      <c r="Y3882" s="22">
        <f ca="1">OFFSET('Cost Study'!$B$7,'Operations Support'!$C3882,'Operations Support'!$B3882)*$H3882</f>
        <v>0</v>
      </c>
      <c r="Z3882" s="23">
        <f ca="1">Y3882*'Cost Study'!$B$31</f>
        <v>0</v>
      </c>
      <c r="AA3882" s="23">
        <f ca="1">IF(A3882=10298,1.51,1)*IF($B3882&lt;3,$D3882*'Cost Study'!$B$32*OFFSET('Cost Study'!$B$7,'Operations Support'!$C3882,'Operations Support'!$B3882),0)</f>
        <v>0</v>
      </c>
      <c r="AB3882" s="24">
        <f ca="1">AA3882*'Cost Study'!$B$31</f>
        <v>0</v>
      </c>
      <c r="AC3882" s="23">
        <f ca="1">Y3882*'Cost Study'!$B$31</f>
        <v>0</v>
      </c>
      <c r="AD3882" s="24">
        <f ca="1">AA3882*'Cost Study'!$B$31</f>
        <v>0</v>
      </c>
      <c r="AE3882" s="377">
        <f t="shared" ca="1" si="913"/>
        <v>0</v>
      </c>
      <c r="AF3882" s="377">
        <f t="shared" ca="1" si="914"/>
        <v>0</v>
      </c>
      <c r="AH3882" s="688">
        <f>IFERROR($H3882/SUMIF($A:$A,$A3882,$H:$H)*SUMIF(Summary!$A$110:$A$186,$A3882,Summary!$P$110:$P$186),0)</f>
        <v>0</v>
      </c>
      <c r="AI3882" s="689">
        <f t="shared" ca="1" si="900"/>
        <v>0</v>
      </c>
      <c r="AJ3882" s="688">
        <f>IFERROR(H3882/SUMIF(A:A,A3882,H:H)*SUMIF(Summary!$A$110:$A$186,'Operations Support'!A3882,Summary!$Q$110:$Q$186),0)</f>
        <v>0</v>
      </c>
      <c r="AK3882" s="688">
        <f t="shared" ca="1" si="901"/>
        <v>0</v>
      </c>
      <c r="AM3882" s="688">
        <f>IFERROR($H3882/SUMIF($A:$A,$A3882,$H:$H)*SUMIF(Summary!$A$230:$A$266,$A3882,Summary!$P$230:$P$266),0)</f>
        <v>0</v>
      </c>
      <c r="AN3882" s="688">
        <f>IFERROR($H3882/SUMIF($A:$A,$A3882,$H:$H)*(SUMIF(Summary!$A$230:$A$266,$A3882,Summary!$L$230:$L$266)+SUMIF(Summary!$A$281:$A$317,$A3882,Summary!$L$281:$L$317))-AM3882,0)</f>
        <v>0</v>
      </c>
      <c r="AO3882" s="688">
        <f>IFERROR($H3882/SUMIF($A:$A,$A3882,$H:$H)*SUMIF(Summary!$A$230:$A$266,$A3882,Summary!$Q$230:$Q$266),0)</f>
        <v>0</v>
      </c>
      <c r="AP3882" s="688">
        <f>IFERROR($H3882/SUMIF($A:$A,$A3882,$H:$H)*(SUMIF(Summary!$A$230:$A$266,$A3882,Summary!$L$230:$L$266)+SUMIF(Summary!$A$281:$A$317,$A3882,Summary!$L$281:$L$317))-AO3882,0)</f>
        <v>0</v>
      </c>
      <c r="AQ3882" s="306"/>
      <c r="AR3882" s="688">
        <f t="shared" ca="1" si="902"/>
        <v>0</v>
      </c>
      <c r="AS3882" s="688">
        <f t="shared" ca="1" si="903"/>
        <v>0</v>
      </c>
    </row>
    <row r="3883" spans="1:45" x14ac:dyDescent="0.2">
      <c r="A3883" s="423">
        <v>42485</v>
      </c>
      <c r="B3883" s="424">
        <v>5</v>
      </c>
      <c r="C3883" s="425" t="s">
        <v>314</v>
      </c>
      <c r="D3883" s="422">
        <f t="shared" si="904"/>
        <v>0</v>
      </c>
      <c r="E3883" s="422">
        <f t="shared" si="905"/>
        <v>0</v>
      </c>
      <c r="F3883" s="422">
        <f t="shared" si="906"/>
        <v>0</v>
      </c>
      <c r="G3883" s="422">
        <f t="shared" si="907"/>
        <v>0</v>
      </c>
      <c r="H3883" s="22">
        <f t="shared" si="908"/>
        <v>0</v>
      </c>
      <c r="I3883" s="116">
        <v>0</v>
      </c>
      <c r="J3883" s="116">
        <v>0</v>
      </c>
      <c r="K3883" s="116">
        <v>0</v>
      </c>
      <c r="L3883" s="116">
        <v>0</v>
      </c>
      <c r="M3883" s="22">
        <f t="shared" si="909"/>
        <v>0</v>
      </c>
      <c r="N3883" s="116">
        <v>0</v>
      </c>
      <c r="O3883" s="116">
        <v>0</v>
      </c>
      <c r="P3883" s="116">
        <v>0</v>
      </c>
      <c r="Q3883" s="116">
        <v>0</v>
      </c>
      <c r="R3883" s="22">
        <f t="shared" si="910"/>
        <v>0</v>
      </c>
      <c r="S3883" s="116">
        <v>0</v>
      </c>
      <c r="T3883" s="116">
        <v>0</v>
      </c>
      <c r="U3883" s="116">
        <v>0</v>
      </c>
      <c r="V3883" s="116">
        <v>0</v>
      </c>
      <c r="W3883" s="22">
        <f t="shared" si="911"/>
        <v>0</v>
      </c>
      <c r="X3883" s="22">
        <f t="shared" si="912"/>
        <v>0</v>
      </c>
      <c r="Y3883" s="22">
        <f ca="1">OFFSET('Cost Study'!$B$7,'Operations Support'!$C3883,'Operations Support'!$B3883)*$H3883</f>
        <v>0</v>
      </c>
      <c r="Z3883" s="23">
        <f ca="1">Y3883*'Cost Study'!$B$31</f>
        <v>0</v>
      </c>
      <c r="AA3883" s="23">
        <f ca="1">IF(A3883=10298,1.51,1)*IF($B3883&lt;3,$D3883*'Cost Study'!$B$32*OFFSET('Cost Study'!$B$7,'Operations Support'!$C3883,'Operations Support'!$B3883),0)</f>
        <v>0</v>
      </c>
      <c r="AB3883" s="24">
        <f ca="1">AA3883*'Cost Study'!$B$31</f>
        <v>0</v>
      </c>
      <c r="AC3883" s="23">
        <f ca="1">Y3883*'Cost Study'!$B$31</f>
        <v>0</v>
      </c>
      <c r="AD3883" s="24">
        <f ca="1">AA3883*'Cost Study'!$B$31</f>
        <v>0</v>
      </c>
      <c r="AE3883" s="377">
        <f t="shared" ca="1" si="913"/>
        <v>0</v>
      </c>
      <c r="AF3883" s="377">
        <f t="shared" ca="1" si="914"/>
        <v>0</v>
      </c>
      <c r="AH3883" s="688">
        <f>IFERROR($H3883/SUMIF($A:$A,$A3883,$H:$H)*SUMIF(Summary!$A$110:$A$186,$A3883,Summary!$P$110:$P$186),0)</f>
        <v>0</v>
      </c>
      <c r="AI3883" s="689">
        <f t="shared" ca="1" si="900"/>
        <v>0</v>
      </c>
      <c r="AJ3883" s="688">
        <f>IFERROR(H3883/SUMIF(A:A,A3883,H:H)*SUMIF(Summary!$A$110:$A$186,'Operations Support'!A3883,Summary!$Q$110:$Q$186),0)</f>
        <v>0</v>
      </c>
      <c r="AK3883" s="688">
        <f t="shared" ca="1" si="901"/>
        <v>0</v>
      </c>
      <c r="AM3883" s="688">
        <f>IFERROR($H3883/SUMIF($A:$A,$A3883,$H:$H)*SUMIF(Summary!$A$230:$A$266,$A3883,Summary!$P$230:$P$266),0)</f>
        <v>0</v>
      </c>
      <c r="AN3883" s="688">
        <f>IFERROR($H3883/SUMIF($A:$A,$A3883,$H:$H)*(SUMIF(Summary!$A$230:$A$266,$A3883,Summary!$L$230:$L$266)+SUMIF(Summary!$A$281:$A$317,$A3883,Summary!$L$281:$L$317))-AM3883,0)</f>
        <v>0</v>
      </c>
      <c r="AO3883" s="688">
        <f>IFERROR($H3883/SUMIF($A:$A,$A3883,$H:$H)*SUMIF(Summary!$A$230:$A$266,$A3883,Summary!$Q$230:$Q$266),0)</f>
        <v>0</v>
      </c>
      <c r="AP3883" s="688">
        <f>IFERROR($H3883/SUMIF($A:$A,$A3883,$H:$H)*(SUMIF(Summary!$A$230:$A$266,$A3883,Summary!$L$230:$L$266)+SUMIF(Summary!$A$281:$A$317,$A3883,Summary!$L$281:$L$317))-AO3883,0)</f>
        <v>0</v>
      </c>
      <c r="AQ3883" s="306"/>
      <c r="AR3883" s="688">
        <f t="shared" ca="1" si="902"/>
        <v>0</v>
      </c>
      <c r="AS3883" s="688">
        <f t="shared" ca="1" si="903"/>
        <v>0</v>
      </c>
    </row>
    <row r="3884" spans="1:45" x14ac:dyDescent="0.2">
      <c r="A3884" s="423">
        <v>42485</v>
      </c>
      <c r="B3884" s="424">
        <v>5</v>
      </c>
      <c r="C3884" s="425" t="s">
        <v>315</v>
      </c>
      <c r="D3884" s="422">
        <f t="shared" si="904"/>
        <v>0</v>
      </c>
      <c r="E3884" s="422">
        <f t="shared" si="905"/>
        <v>0</v>
      </c>
      <c r="F3884" s="422">
        <f t="shared" si="906"/>
        <v>0</v>
      </c>
      <c r="G3884" s="422">
        <f t="shared" si="907"/>
        <v>0</v>
      </c>
      <c r="H3884" s="22">
        <f t="shared" si="908"/>
        <v>0</v>
      </c>
      <c r="I3884" s="116">
        <v>0</v>
      </c>
      <c r="J3884" s="116">
        <v>0</v>
      </c>
      <c r="K3884" s="116">
        <v>0</v>
      </c>
      <c r="L3884" s="116">
        <v>0</v>
      </c>
      <c r="M3884" s="22">
        <f t="shared" si="909"/>
        <v>0</v>
      </c>
      <c r="N3884" s="116">
        <v>0</v>
      </c>
      <c r="O3884" s="116">
        <v>0</v>
      </c>
      <c r="P3884" s="116">
        <v>0</v>
      </c>
      <c r="Q3884" s="116">
        <v>0</v>
      </c>
      <c r="R3884" s="22">
        <f t="shared" si="910"/>
        <v>0</v>
      </c>
      <c r="S3884" s="116">
        <v>0</v>
      </c>
      <c r="T3884" s="116">
        <v>0</v>
      </c>
      <c r="U3884" s="116">
        <v>0</v>
      </c>
      <c r="V3884" s="116">
        <v>0</v>
      </c>
      <c r="W3884" s="22">
        <f t="shared" si="911"/>
        <v>0</v>
      </c>
      <c r="X3884" s="22">
        <f t="shared" si="912"/>
        <v>0</v>
      </c>
      <c r="Y3884" s="22">
        <f ca="1">OFFSET('Cost Study'!$B$7,'Operations Support'!$C3884,'Operations Support'!$B3884)*$H3884</f>
        <v>0</v>
      </c>
      <c r="Z3884" s="23">
        <f ca="1">Y3884*'Cost Study'!$B$31</f>
        <v>0</v>
      </c>
      <c r="AA3884" s="23">
        <f ca="1">IF(A3884=10298,1.51,1)*IF($B3884&lt;3,$D3884*'Cost Study'!$B$32*OFFSET('Cost Study'!$B$7,'Operations Support'!$C3884,'Operations Support'!$B3884),0)</f>
        <v>0</v>
      </c>
      <c r="AB3884" s="24">
        <f ca="1">AA3884*'Cost Study'!$B$31</f>
        <v>0</v>
      </c>
      <c r="AC3884" s="23">
        <f ca="1">Y3884*'Cost Study'!$B$31</f>
        <v>0</v>
      </c>
      <c r="AD3884" s="24">
        <f ca="1">AA3884*'Cost Study'!$B$31</f>
        <v>0</v>
      </c>
      <c r="AE3884" s="377">
        <f t="shared" ca="1" si="913"/>
        <v>0</v>
      </c>
      <c r="AF3884" s="377">
        <f t="shared" ca="1" si="914"/>
        <v>0</v>
      </c>
      <c r="AH3884" s="688">
        <f>IFERROR($H3884/SUMIF($A:$A,$A3884,$H:$H)*SUMIF(Summary!$A$110:$A$186,$A3884,Summary!$P$110:$P$186),0)</f>
        <v>0</v>
      </c>
      <c r="AI3884" s="689">
        <f t="shared" ca="1" si="900"/>
        <v>0</v>
      </c>
      <c r="AJ3884" s="688">
        <f>IFERROR(H3884/SUMIF(A:A,A3884,H:H)*SUMIF(Summary!$A$110:$A$186,'Operations Support'!A3884,Summary!$Q$110:$Q$186),0)</f>
        <v>0</v>
      </c>
      <c r="AK3884" s="688">
        <f t="shared" ca="1" si="901"/>
        <v>0</v>
      </c>
      <c r="AM3884" s="688">
        <f>IFERROR($H3884/SUMIF($A:$A,$A3884,$H:$H)*SUMIF(Summary!$A$230:$A$266,$A3884,Summary!$P$230:$P$266),0)</f>
        <v>0</v>
      </c>
      <c r="AN3884" s="688">
        <f>IFERROR($H3884/SUMIF($A:$A,$A3884,$H:$H)*(SUMIF(Summary!$A$230:$A$266,$A3884,Summary!$L$230:$L$266)+SUMIF(Summary!$A$281:$A$317,$A3884,Summary!$L$281:$L$317))-AM3884,0)</f>
        <v>0</v>
      </c>
      <c r="AO3884" s="688">
        <f>IFERROR($H3884/SUMIF($A:$A,$A3884,$H:$H)*SUMIF(Summary!$A$230:$A$266,$A3884,Summary!$Q$230:$Q$266),0)</f>
        <v>0</v>
      </c>
      <c r="AP3884" s="688">
        <f>IFERROR($H3884/SUMIF($A:$A,$A3884,$H:$H)*(SUMIF(Summary!$A$230:$A$266,$A3884,Summary!$L$230:$L$266)+SUMIF(Summary!$A$281:$A$317,$A3884,Summary!$L$281:$L$317))-AO3884,0)</f>
        <v>0</v>
      </c>
      <c r="AQ3884" s="306"/>
      <c r="AR3884" s="688">
        <f t="shared" ca="1" si="902"/>
        <v>0</v>
      </c>
      <c r="AS3884" s="688">
        <f t="shared" ca="1" si="903"/>
        <v>0</v>
      </c>
    </row>
    <row r="3885" spans="1:45" x14ac:dyDescent="0.2">
      <c r="A3885" s="423">
        <v>42485</v>
      </c>
      <c r="B3885" s="424">
        <v>5</v>
      </c>
      <c r="C3885" s="425" t="s">
        <v>316</v>
      </c>
      <c r="D3885" s="422">
        <f t="shared" si="904"/>
        <v>0</v>
      </c>
      <c r="E3885" s="422">
        <f t="shared" si="905"/>
        <v>0</v>
      </c>
      <c r="F3885" s="422">
        <f t="shared" si="906"/>
        <v>0</v>
      </c>
      <c r="G3885" s="422">
        <f t="shared" si="907"/>
        <v>0</v>
      </c>
      <c r="H3885" s="22">
        <f t="shared" si="908"/>
        <v>0</v>
      </c>
      <c r="I3885" s="116">
        <v>0</v>
      </c>
      <c r="J3885" s="116">
        <v>0</v>
      </c>
      <c r="K3885" s="116">
        <v>0</v>
      </c>
      <c r="L3885" s="116">
        <v>0</v>
      </c>
      <c r="M3885" s="22">
        <f t="shared" si="909"/>
        <v>0</v>
      </c>
      <c r="N3885" s="116">
        <v>0</v>
      </c>
      <c r="O3885" s="116">
        <v>0</v>
      </c>
      <c r="P3885" s="116">
        <v>0</v>
      </c>
      <c r="Q3885" s="116">
        <v>0</v>
      </c>
      <c r="R3885" s="22">
        <f t="shared" si="910"/>
        <v>0</v>
      </c>
      <c r="S3885" s="116">
        <v>0</v>
      </c>
      <c r="T3885" s="116">
        <v>0</v>
      </c>
      <c r="U3885" s="116">
        <v>0</v>
      </c>
      <c r="V3885" s="116">
        <v>0</v>
      </c>
      <c r="W3885" s="22">
        <f t="shared" si="911"/>
        <v>0</v>
      </c>
      <c r="X3885" s="22">
        <f t="shared" si="912"/>
        <v>0</v>
      </c>
      <c r="Y3885" s="22">
        <f ca="1">OFFSET('Cost Study'!$B$7,'Operations Support'!$C3885,'Operations Support'!$B3885)*$H3885</f>
        <v>0</v>
      </c>
      <c r="Z3885" s="23">
        <f ca="1">Y3885*'Cost Study'!$B$31</f>
        <v>0</v>
      </c>
      <c r="AA3885" s="23">
        <f ca="1">IF(A3885=10298,1.51,1)*IF($B3885&lt;3,$D3885*'Cost Study'!$B$32*OFFSET('Cost Study'!$B$7,'Operations Support'!$C3885,'Operations Support'!$B3885),0)</f>
        <v>0</v>
      </c>
      <c r="AB3885" s="24">
        <f ca="1">AA3885*'Cost Study'!$B$31</f>
        <v>0</v>
      </c>
      <c r="AC3885" s="23">
        <f ca="1">Y3885*'Cost Study'!$B$31</f>
        <v>0</v>
      </c>
      <c r="AD3885" s="24">
        <f ca="1">AA3885*'Cost Study'!$B$31</f>
        <v>0</v>
      </c>
      <c r="AE3885" s="377">
        <f t="shared" ca="1" si="913"/>
        <v>0</v>
      </c>
      <c r="AF3885" s="377">
        <f t="shared" ca="1" si="914"/>
        <v>0</v>
      </c>
      <c r="AH3885" s="688">
        <f>IFERROR($H3885/SUMIF($A:$A,$A3885,$H:$H)*SUMIF(Summary!$A$110:$A$186,$A3885,Summary!$P$110:$P$186),0)</f>
        <v>0</v>
      </c>
      <c r="AI3885" s="689">
        <f t="shared" ca="1" si="900"/>
        <v>0</v>
      </c>
      <c r="AJ3885" s="688">
        <f>IFERROR(H3885/SUMIF(A:A,A3885,H:H)*SUMIF(Summary!$A$110:$A$186,'Operations Support'!A3885,Summary!$Q$110:$Q$186),0)</f>
        <v>0</v>
      </c>
      <c r="AK3885" s="688">
        <f t="shared" ca="1" si="901"/>
        <v>0</v>
      </c>
      <c r="AM3885" s="688">
        <f>IFERROR($H3885/SUMIF($A:$A,$A3885,$H:$H)*SUMIF(Summary!$A$230:$A$266,$A3885,Summary!$P$230:$P$266),0)</f>
        <v>0</v>
      </c>
      <c r="AN3885" s="688">
        <f>IFERROR($H3885/SUMIF($A:$A,$A3885,$H:$H)*(SUMIF(Summary!$A$230:$A$266,$A3885,Summary!$L$230:$L$266)+SUMIF(Summary!$A$281:$A$317,$A3885,Summary!$L$281:$L$317))-AM3885,0)</f>
        <v>0</v>
      </c>
      <c r="AO3885" s="688">
        <f>IFERROR($H3885/SUMIF($A:$A,$A3885,$H:$H)*SUMIF(Summary!$A$230:$A$266,$A3885,Summary!$Q$230:$Q$266),0)</f>
        <v>0</v>
      </c>
      <c r="AP3885" s="688">
        <f>IFERROR($H3885/SUMIF($A:$A,$A3885,$H:$H)*(SUMIF(Summary!$A$230:$A$266,$A3885,Summary!$L$230:$L$266)+SUMIF(Summary!$A$281:$A$317,$A3885,Summary!$L$281:$L$317))-AO3885,0)</f>
        <v>0</v>
      </c>
      <c r="AQ3885" s="306"/>
      <c r="AR3885" s="688">
        <f t="shared" ca="1" si="902"/>
        <v>0</v>
      </c>
      <c r="AS3885" s="688">
        <f t="shared" ca="1" si="903"/>
        <v>0</v>
      </c>
    </row>
    <row r="3886" spans="1:45" x14ac:dyDescent="0.2">
      <c r="A3886" s="423">
        <v>42485</v>
      </c>
      <c r="B3886" s="424">
        <v>5</v>
      </c>
      <c r="C3886" s="425" t="s">
        <v>317</v>
      </c>
      <c r="D3886" s="422">
        <f t="shared" si="904"/>
        <v>0</v>
      </c>
      <c r="E3886" s="422">
        <f t="shared" si="905"/>
        <v>0</v>
      </c>
      <c r="F3886" s="422">
        <f t="shared" si="906"/>
        <v>0</v>
      </c>
      <c r="G3886" s="422">
        <f t="shared" si="907"/>
        <v>0</v>
      </c>
      <c r="H3886" s="22">
        <f t="shared" si="908"/>
        <v>0</v>
      </c>
      <c r="I3886" s="116">
        <v>0</v>
      </c>
      <c r="J3886" s="116">
        <v>0</v>
      </c>
      <c r="K3886" s="116">
        <v>0</v>
      </c>
      <c r="L3886" s="116">
        <v>0</v>
      </c>
      <c r="M3886" s="22">
        <f t="shared" si="909"/>
        <v>0</v>
      </c>
      <c r="N3886" s="116">
        <v>0</v>
      </c>
      <c r="O3886" s="116">
        <v>0</v>
      </c>
      <c r="P3886" s="116">
        <v>0</v>
      </c>
      <c r="Q3886" s="116">
        <v>0</v>
      </c>
      <c r="R3886" s="22">
        <f t="shared" si="910"/>
        <v>0</v>
      </c>
      <c r="S3886" s="116">
        <v>0</v>
      </c>
      <c r="T3886" s="116">
        <v>0</v>
      </c>
      <c r="U3886" s="116">
        <v>0</v>
      </c>
      <c r="V3886" s="116">
        <v>0</v>
      </c>
      <c r="W3886" s="22">
        <f t="shared" si="911"/>
        <v>0</v>
      </c>
      <c r="X3886" s="22">
        <f t="shared" si="912"/>
        <v>0</v>
      </c>
      <c r="Y3886" s="22">
        <f ca="1">OFFSET('Cost Study'!$B$7,'Operations Support'!$C3886,'Operations Support'!$B3886)*$H3886</f>
        <v>0</v>
      </c>
      <c r="Z3886" s="23">
        <f ca="1">Y3886*'Cost Study'!$B$31</f>
        <v>0</v>
      </c>
      <c r="AA3886" s="23">
        <f ca="1">IF(A3886=10298,1.51,1)*IF($B3886&lt;3,$D3886*'Cost Study'!$B$32*OFFSET('Cost Study'!$B$7,'Operations Support'!$C3886,'Operations Support'!$B3886),0)</f>
        <v>0</v>
      </c>
      <c r="AB3886" s="24">
        <f ca="1">AA3886*'Cost Study'!$B$31</f>
        <v>0</v>
      </c>
      <c r="AC3886" s="23">
        <f ca="1">Y3886*'Cost Study'!$B$31</f>
        <v>0</v>
      </c>
      <c r="AD3886" s="24">
        <f ca="1">AA3886*'Cost Study'!$B$31</f>
        <v>0</v>
      </c>
      <c r="AE3886" s="377">
        <f t="shared" ca="1" si="913"/>
        <v>0</v>
      </c>
      <c r="AF3886" s="377">
        <f t="shared" ca="1" si="914"/>
        <v>0</v>
      </c>
      <c r="AH3886" s="688">
        <f>IFERROR($H3886/SUMIF($A:$A,$A3886,$H:$H)*SUMIF(Summary!$A$110:$A$186,$A3886,Summary!$P$110:$P$186),0)</f>
        <v>0</v>
      </c>
      <c r="AI3886" s="689">
        <f t="shared" ref="AI3886:AI3889" ca="1" si="915">Z3886+AB3886-AH3886</f>
        <v>0</v>
      </c>
      <c r="AJ3886" s="688">
        <f>IFERROR(H3886/SUMIF(A:A,A3886,H:H)*SUMIF(Summary!$A$110:$A$186,'Operations Support'!A3886,Summary!$Q$110:$Q$186),0)</f>
        <v>0</v>
      </c>
      <c r="AK3886" s="688">
        <f t="shared" ref="AK3886:AK3889" ca="1" si="916">AC3886+AD3886-AJ3886</f>
        <v>0</v>
      </c>
      <c r="AM3886" s="688">
        <f>IFERROR($H3886/SUMIF($A:$A,$A3886,$H:$H)*SUMIF(Summary!$A$230:$A$266,$A3886,Summary!$P$230:$P$266),0)</f>
        <v>0</v>
      </c>
      <c r="AN3886" s="688">
        <f>IFERROR($H3886/SUMIF($A:$A,$A3886,$H:$H)*(SUMIF(Summary!$A$230:$A$266,$A3886,Summary!$L$230:$L$266)+SUMIF(Summary!$A$281:$A$317,$A3886,Summary!$L$281:$L$317))-AM3886,0)</f>
        <v>0</v>
      </c>
      <c r="AO3886" s="688">
        <f>IFERROR($H3886/SUMIF($A:$A,$A3886,$H:$H)*SUMIF(Summary!$A$230:$A$266,$A3886,Summary!$Q$230:$Q$266),0)</f>
        <v>0</v>
      </c>
      <c r="AP3886" s="688">
        <f>IFERROR($H3886/SUMIF($A:$A,$A3886,$H:$H)*(SUMIF(Summary!$A$230:$A$266,$A3886,Summary!$L$230:$L$266)+SUMIF(Summary!$A$281:$A$317,$A3886,Summary!$L$281:$L$317))-AO3886,0)</f>
        <v>0</v>
      </c>
      <c r="AQ3886" s="306"/>
      <c r="AR3886" s="688">
        <f t="shared" ref="AR3886:AR3889" ca="1" si="917">AI3886+AN3886</f>
        <v>0</v>
      </c>
      <c r="AS3886" s="688">
        <f t="shared" ref="AS3886:AS3889" ca="1" si="918">AK3886+AP3886</f>
        <v>0</v>
      </c>
    </row>
    <row r="3887" spans="1:45" x14ac:dyDescent="0.2">
      <c r="A3887" s="423">
        <v>42485</v>
      </c>
      <c r="B3887" s="424">
        <v>5</v>
      </c>
      <c r="C3887" s="425" t="s">
        <v>318</v>
      </c>
      <c r="D3887" s="422">
        <f t="shared" si="904"/>
        <v>0</v>
      </c>
      <c r="E3887" s="422">
        <f t="shared" si="905"/>
        <v>0</v>
      </c>
      <c r="F3887" s="422">
        <f t="shared" si="906"/>
        <v>0</v>
      </c>
      <c r="G3887" s="422">
        <f t="shared" si="907"/>
        <v>0</v>
      </c>
      <c r="H3887" s="22">
        <f t="shared" si="908"/>
        <v>0</v>
      </c>
      <c r="I3887" s="116">
        <v>0</v>
      </c>
      <c r="J3887" s="116">
        <v>0</v>
      </c>
      <c r="K3887" s="116">
        <v>0</v>
      </c>
      <c r="L3887" s="116">
        <v>0</v>
      </c>
      <c r="M3887" s="22">
        <f t="shared" si="909"/>
        <v>0</v>
      </c>
      <c r="N3887" s="116">
        <v>0</v>
      </c>
      <c r="O3887" s="116">
        <v>0</v>
      </c>
      <c r="P3887" s="116">
        <v>0</v>
      </c>
      <c r="Q3887" s="116">
        <v>0</v>
      </c>
      <c r="R3887" s="22">
        <f t="shared" si="910"/>
        <v>0</v>
      </c>
      <c r="S3887" s="116">
        <v>0</v>
      </c>
      <c r="T3887" s="116">
        <v>0</v>
      </c>
      <c r="U3887" s="116">
        <v>0</v>
      </c>
      <c r="V3887" s="116">
        <v>0</v>
      </c>
      <c r="W3887" s="22">
        <f t="shared" si="911"/>
        <v>0</v>
      </c>
      <c r="X3887" s="22">
        <f t="shared" si="912"/>
        <v>0</v>
      </c>
      <c r="Y3887" s="22">
        <f ca="1">OFFSET('Cost Study'!$B$7,'Operations Support'!$C3887,'Operations Support'!$B3887)*$H3887</f>
        <v>0</v>
      </c>
      <c r="Z3887" s="23">
        <f ca="1">Y3887*'Cost Study'!$B$31</f>
        <v>0</v>
      </c>
      <c r="AA3887" s="23">
        <f ca="1">IF(A3887=10298,1.51,1)*IF($B3887&lt;3,$D3887*'Cost Study'!$B$32*OFFSET('Cost Study'!$B$7,'Operations Support'!$C3887,'Operations Support'!$B3887),0)</f>
        <v>0</v>
      </c>
      <c r="AB3887" s="24">
        <f ca="1">AA3887*'Cost Study'!$B$31</f>
        <v>0</v>
      </c>
      <c r="AC3887" s="23">
        <f ca="1">Y3887*'Cost Study'!$B$31</f>
        <v>0</v>
      </c>
      <c r="AD3887" s="24">
        <f ca="1">AA3887*'Cost Study'!$B$31</f>
        <v>0</v>
      </c>
      <c r="AE3887" s="377">
        <f t="shared" ca="1" si="913"/>
        <v>0</v>
      </c>
      <c r="AF3887" s="377">
        <f t="shared" ca="1" si="914"/>
        <v>0</v>
      </c>
      <c r="AH3887" s="688">
        <f>IFERROR($H3887/SUMIF($A:$A,$A3887,$H:$H)*SUMIF(Summary!$A$110:$A$186,$A3887,Summary!$P$110:$P$186),0)</f>
        <v>0</v>
      </c>
      <c r="AI3887" s="689">
        <f t="shared" ca="1" si="915"/>
        <v>0</v>
      </c>
      <c r="AJ3887" s="688">
        <f>IFERROR(H3887/SUMIF(A:A,A3887,H:H)*SUMIF(Summary!$A$110:$A$186,'Operations Support'!A3887,Summary!$Q$110:$Q$186),0)</f>
        <v>0</v>
      </c>
      <c r="AK3887" s="688">
        <f t="shared" ca="1" si="916"/>
        <v>0</v>
      </c>
      <c r="AM3887" s="688">
        <f>IFERROR($H3887/SUMIF($A:$A,$A3887,$H:$H)*SUMIF(Summary!$A$230:$A$266,$A3887,Summary!$P$230:$P$266),0)</f>
        <v>0</v>
      </c>
      <c r="AN3887" s="688">
        <f>IFERROR($H3887/SUMIF($A:$A,$A3887,$H:$H)*(SUMIF(Summary!$A$230:$A$266,$A3887,Summary!$L$230:$L$266)+SUMIF(Summary!$A$281:$A$317,$A3887,Summary!$L$281:$L$317))-AM3887,0)</f>
        <v>0</v>
      </c>
      <c r="AO3887" s="688">
        <f>IFERROR($H3887/SUMIF($A:$A,$A3887,$H:$H)*SUMIF(Summary!$A$230:$A$266,$A3887,Summary!$Q$230:$Q$266),0)</f>
        <v>0</v>
      </c>
      <c r="AP3887" s="688">
        <f>IFERROR($H3887/SUMIF($A:$A,$A3887,$H:$H)*(SUMIF(Summary!$A$230:$A$266,$A3887,Summary!$L$230:$L$266)+SUMIF(Summary!$A$281:$A$317,$A3887,Summary!$L$281:$L$317))-AO3887,0)</f>
        <v>0</v>
      </c>
      <c r="AQ3887" s="306"/>
      <c r="AR3887" s="688">
        <f t="shared" ca="1" si="917"/>
        <v>0</v>
      </c>
      <c r="AS3887" s="688">
        <f t="shared" ca="1" si="918"/>
        <v>0</v>
      </c>
    </row>
    <row r="3888" spans="1:45" x14ac:dyDescent="0.2">
      <c r="A3888" s="423">
        <v>42485</v>
      </c>
      <c r="B3888" s="424">
        <v>5</v>
      </c>
      <c r="C3888" s="425" t="s">
        <v>319</v>
      </c>
      <c r="D3888" s="422">
        <f t="shared" si="904"/>
        <v>0</v>
      </c>
      <c r="E3888" s="422">
        <f t="shared" si="905"/>
        <v>0</v>
      </c>
      <c r="F3888" s="422">
        <f t="shared" si="906"/>
        <v>0</v>
      </c>
      <c r="G3888" s="422">
        <f t="shared" si="907"/>
        <v>0</v>
      </c>
      <c r="H3888" s="22">
        <f t="shared" si="908"/>
        <v>0</v>
      </c>
      <c r="I3888" s="116">
        <v>0</v>
      </c>
      <c r="J3888" s="116">
        <v>0</v>
      </c>
      <c r="K3888" s="116">
        <v>0</v>
      </c>
      <c r="L3888" s="116">
        <v>0</v>
      </c>
      <c r="M3888" s="22">
        <f t="shared" si="909"/>
        <v>0</v>
      </c>
      <c r="N3888" s="116">
        <v>0</v>
      </c>
      <c r="O3888" s="116">
        <v>0</v>
      </c>
      <c r="P3888" s="116">
        <v>0</v>
      </c>
      <c r="Q3888" s="116">
        <v>0</v>
      </c>
      <c r="R3888" s="22">
        <f t="shared" si="910"/>
        <v>0</v>
      </c>
      <c r="S3888" s="116">
        <v>0</v>
      </c>
      <c r="T3888" s="116">
        <v>0</v>
      </c>
      <c r="U3888" s="116">
        <v>0</v>
      </c>
      <c r="V3888" s="116">
        <v>0</v>
      </c>
      <c r="W3888" s="22">
        <f t="shared" si="911"/>
        <v>0</v>
      </c>
      <c r="X3888" s="22">
        <f t="shared" si="912"/>
        <v>0</v>
      </c>
      <c r="Y3888" s="22">
        <f ca="1">OFFSET('Cost Study'!$B$7,'Operations Support'!$C3888,'Operations Support'!$B3888)*$H3888</f>
        <v>0</v>
      </c>
      <c r="Z3888" s="23">
        <f ca="1">Y3888*'Cost Study'!$B$31</f>
        <v>0</v>
      </c>
      <c r="AA3888" s="23">
        <f ca="1">IF(A3888=10298,1.51,1)*IF($B3888&lt;3,$D3888*'Cost Study'!$B$32*OFFSET('Cost Study'!$B$7,'Operations Support'!$C3888,'Operations Support'!$B3888),0)</f>
        <v>0</v>
      </c>
      <c r="AB3888" s="24">
        <f ca="1">AA3888*'Cost Study'!$B$31</f>
        <v>0</v>
      </c>
      <c r="AC3888" s="23">
        <f ca="1">Y3888*'Cost Study'!$B$31</f>
        <v>0</v>
      </c>
      <c r="AD3888" s="24">
        <f ca="1">AA3888*'Cost Study'!$B$31</f>
        <v>0</v>
      </c>
      <c r="AE3888" s="377">
        <f t="shared" ca="1" si="913"/>
        <v>0</v>
      </c>
      <c r="AF3888" s="377">
        <f t="shared" ca="1" si="914"/>
        <v>0</v>
      </c>
      <c r="AH3888" s="688">
        <f>IFERROR($H3888/SUMIF($A:$A,$A3888,$H:$H)*SUMIF(Summary!$A$110:$A$186,$A3888,Summary!$P$110:$P$186),0)</f>
        <v>0</v>
      </c>
      <c r="AI3888" s="689">
        <f t="shared" ca="1" si="915"/>
        <v>0</v>
      </c>
      <c r="AJ3888" s="688">
        <f>IFERROR(H3888/SUMIF(A:A,A3888,H:H)*SUMIF(Summary!$A$110:$A$186,'Operations Support'!A3888,Summary!$Q$110:$Q$186),0)</f>
        <v>0</v>
      </c>
      <c r="AK3888" s="688">
        <f t="shared" ca="1" si="916"/>
        <v>0</v>
      </c>
      <c r="AM3888" s="688">
        <f>IFERROR($H3888/SUMIF($A:$A,$A3888,$H:$H)*SUMIF(Summary!$A$230:$A$266,$A3888,Summary!$P$230:$P$266),0)</f>
        <v>0</v>
      </c>
      <c r="AN3888" s="688">
        <f>IFERROR($H3888/SUMIF($A:$A,$A3888,$H:$H)*(SUMIF(Summary!$A$230:$A$266,$A3888,Summary!$L$230:$L$266)+SUMIF(Summary!$A$281:$A$317,$A3888,Summary!$L$281:$L$317))-AM3888,0)</f>
        <v>0</v>
      </c>
      <c r="AO3888" s="688">
        <f>IFERROR($H3888/SUMIF($A:$A,$A3888,$H:$H)*SUMIF(Summary!$A$230:$A$266,$A3888,Summary!$Q$230:$Q$266),0)</f>
        <v>0</v>
      </c>
      <c r="AP3888" s="688">
        <f>IFERROR($H3888/SUMIF($A:$A,$A3888,$H:$H)*(SUMIF(Summary!$A$230:$A$266,$A3888,Summary!$L$230:$L$266)+SUMIF(Summary!$A$281:$A$317,$A3888,Summary!$L$281:$L$317))-AO3888,0)</f>
        <v>0</v>
      </c>
      <c r="AQ3888" s="306"/>
      <c r="AR3888" s="688">
        <f t="shared" ca="1" si="917"/>
        <v>0</v>
      </c>
      <c r="AS3888" s="688">
        <f t="shared" ca="1" si="918"/>
        <v>0</v>
      </c>
    </row>
    <row r="3889" spans="1:45" x14ac:dyDescent="0.2">
      <c r="A3889" s="423">
        <v>42485</v>
      </c>
      <c r="B3889" s="424">
        <v>5</v>
      </c>
      <c r="C3889" s="425" t="s">
        <v>320</v>
      </c>
      <c r="D3889" s="422">
        <f t="shared" si="904"/>
        <v>0</v>
      </c>
      <c r="E3889" s="422">
        <f t="shared" si="905"/>
        <v>0</v>
      </c>
      <c r="F3889" s="422">
        <f t="shared" si="906"/>
        <v>0</v>
      </c>
      <c r="G3889" s="422">
        <f t="shared" si="907"/>
        <v>0</v>
      </c>
      <c r="H3889" s="22">
        <f t="shared" si="908"/>
        <v>0</v>
      </c>
      <c r="I3889" s="116">
        <v>0</v>
      </c>
      <c r="J3889" s="116">
        <v>0</v>
      </c>
      <c r="K3889" s="116">
        <v>0</v>
      </c>
      <c r="L3889" s="116">
        <v>0</v>
      </c>
      <c r="M3889" s="22">
        <f t="shared" si="909"/>
        <v>0</v>
      </c>
      <c r="N3889" s="116">
        <v>0</v>
      </c>
      <c r="O3889" s="116">
        <v>0</v>
      </c>
      <c r="P3889" s="116">
        <v>0</v>
      </c>
      <c r="Q3889" s="116">
        <v>0</v>
      </c>
      <c r="R3889" s="22">
        <f t="shared" si="910"/>
        <v>0</v>
      </c>
      <c r="S3889" s="116">
        <v>0</v>
      </c>
      <c r="T3889" s="116">
        <v>0</v>
      </c>
      <c r="U3889" s="116">
        <v>0</v>
      </c>
      <c r="V3889" s="116">
        <v>0</v>
      </c>
      <c r="W3889" s="22">
        <f t="shared" si="911"/>
        <v>0</v>
      </c>
      <c r="X3889" s="22">
        <f t="shared" si="912"/>
        <v>0</v>
      </c>
      <c r="Y3889" s="22">
        <f ca="1">OFFSET('Cost Study'!$B$7,'Operations Support'!$C3889,'Operations Support'!$B3889)*$H3889</f>
        <v>0</v>
      </c>
      <c r="Z3889" s="23">
        <f ca="1">Y3889*'Cost Study'!$B$31</f>
        <v>0</v>
      </c>
      <c r="AA3889" s="23">
        <f ca="1">IF(A3889=10298,1.51,1)*IF($B3889&lt;3,$D3889*'Cost Study'!$B$32*OFFSET('Cost Study'!$B$7,'Operations Support'!$C3889,'Operations Support'!$B3889),0)</f>
        <v>0</v>
      </c>
      <c r="AB3889" s="24">
        <f ca="1">AA3889*'Cost Study'!$B$31</f>
        <v>0</v>
      </c>
      <c r="AC3889" s="23">
        <f ca="1">Y3889*'Cost Study'!$B$31</f>
        <v>0</v>
      </c>
      <c r="AD3889" s="24">
        <f ca="1">AA3889*'Cost Study'!$B$31</f>
        <v>0</v>
      </c>
      <c r="AE3889" s="377">
        <f t="shared" ca="1" si="913"/>
        <v>0</v>
      </c>
      <c r="AF3889" s="377">
        <f t="shared" ca="1" si="914"/>
        <v>0</v>
      </c>
      <c r="AH3889" s="688">
        <f>IFERROR($H3889/SUMIF($A:$A,$A3889,$H:$H)*SUMIF(Summary!$A$110:$A$186,$A3889,Summary!$P$110:$P$186),0)</f>
        <v>0</v>
      </c>
      <c r="AI3889" s="689">
        <f t="shared" ca="1" si="915"/>
        <v>0</v>
      </c>
      <c r="AJ3889" s="688">
        <f>IFERROR(H3889/SUMIF(A:A,A3889,H:H)*SUMIF(Summary!$A$110:$A$186,'Operations Support'!A3889,Summary!$Q$110:$Q$186),0)</f>
        <v>0</v>
      </c>
      <c r="AK3889" s="688">
        <f t="shared" ca="1" si="916"/>
        <v>0</v>
      </c>
      <c r="AM3889" s="688">
        <f>IFERROR($H3889/SUMIF($A:$A,$A3889,$H:$H)*SUMIF(Summary!$A$230:$A$266,$A3889,Summary!$P$230:$P$266),0)</f>
        <v>0</v>
      </c>
      <c r="AN3889" s="688">
        <f>IFERROR($H3889/SUMIF($A:$A,$A3889,$H:$H)*(SUMIF(Summary!$A$230:$A$266,$A3889,Summary!$L$230:$L$266)+SUMIF(Summary!$A$281:$A$317,$A3889,Summary!$L$281:$L$317))-AM3889,0)</f>
        <v>0</v>
      </c>
      <c r="AO3889" s="688">
        <f>IFERROR($H3889/SUMIF($A:$A,$A3889,$H:$H)*SUMIF(Summary!$A$230:$A$266,$A3889,Summary!$Q$230:$Q$266),0)</f>
        <v>0</v>
      </c>
      <c r="AP3889" s="688">
        <f>IFERROR($H3889/SUMIF($A:$A,$A3889,$H:$H)*(SUMIF(Summary!$A$230:$A$266,$A3889,Summary!$L$230:$L$266)+SUMIF(Summary!$A$281:$A$317,$A3889,Summary!$L$281:$L$317))-AO3889,0)</f>
        <v>0</v>
      </c>
      <c r="AQ3889" s="306"/>
      <c r="AR3889" s="688">
        <f t="shared" ca="1" si="917"/>
        <v>0</v>
      </c>
      <c r="AS3889" s="688">
        <f t="shared" ca="1" si="918"/>
        <v>0</v>
      </c>
    </row>
    <row r="3890" spans="1:45" x14ac:dyDescent="0.2">
      <c r="D3890" s="17">
        <f t="shared" ref="D3890:W3890" si="919">SUM(D5:D3889)</f>
        <v>6345137</v>
      </c>
      <c r="E3890" s="17">
        <f t="shared" si="919"/>
        <v>2067690</v>
      </c>
      <c r="F3890" s="17">
        <f t="shared" si="919"/>
        <v>7457067</v>
      </c>
      <c r="G3890" s="17">
        <f t="shared" si="919"/>
        <v>19382</v>
      </c>
      <c r="H3890" s="17">
        <f t="shared" si="919"/>
        <v>15880789.68</v>
      </c>
      <c r="I3890" s="17">
        <f t="shared" si="919"/>
        <v>2721335</v>
      </c>
      <c r="J3890" s="17">
        <f t="shared" si="919"/>
        <v>825566</v>
      </c>
      <c r="K3890" s="17">
        <f t="shared" si="919"/>
        <v>3345789</v>
      </c>
      <c r="L3890" s="17">
        <f t="shared" si="919"/>
        <v>8377</v>
      </c>
      <c r="M3890" s="17">
        <f t="shared" si="919"/>
        <v>6884313</v>
      </c>
      <c r="N3890" s="17">
        <f t="shared" si="919"/>
        <v>2907308</v>
      </c>
      <c r="O3890" s="17">
        <f t="shared" si="919"/>
        <v>1072290</v>
      </c>
      <c r="P3890" s="17">
        <f t="shared" si="919"/>
        <v>3363195</v>
      </c>
      <c r="Q3890" s="17">
        <f t="shared" si="919"/>
        <v>7353</v>
      </c>
      <c r="R3890" s="17">
        <f t="shared" si="919"/>
        <v>7335440</v>
      </c>
      <c r="S3890" s="17">
        <f t="shared" si="919"/>
        <v>716494</v>
      </c>
      <c r="T3890" s="17">
        <f t="shared" si="919"/>
        <v>169834</v>
      </c>
      <c r="U3890" s="17">
        <f t="shared" si="919"/>
        <v>748083</v>
      </c>
      <c r="V3890" s="17">
        <f t="shared" si="919"/>
        <v>3652</v>
      </c>
      <c r="W3890" s="17">
        <f t="shared" si="919"/>
        <v>1630759</v>
      </c>
      <c r="X3890" s="17"/>
      <c r="Y3890" s="17">
        <f ca="1">SUM(Y5:Y3889)</f>
        <v>36257351.462000035</v>
      </c>
      <c r="AA3890" s="17">
        <f ca="1">SUM(AA5:AA3889)</f>
        <v>857018.99649000005</v>
      </c>
    </row>
    <row r="3891" spans="1:45" x14ac:dyDescent="0.2">
      <c r="Y3891" s="17"/>
      <c r="AA3891" s="17">
        <f ca="1">Y3890+AA3890</f>
        <v>37114370.458490036</v>
      </c>
    </row>
  </sheetData>
  <customSheetViews>
    <customSheetView guid="{DE388A6B-882C-495C-AAE9-5FF5D9FE9DAB}" scale="75" showPageBreaks="1" fitToPage="1" printArea="1" hiddenRows="1" hiddenColumns="1" showRuler="0" topLeftCell="C1">
      <selection activeCell="D893" sqref="D782:D893"/>
      <pageMargins left="0.25" right="0.25" top="0.5" bottom="0.5" header="0.25" footer="0.25"/>
      <printOptions gridLines="1"/>
      <pageSetup scale="59" orientation="landscape" horizontalDpi="4294967293" r:id="rId1"/>
      <headerFooter alignWithMargins="0"/>
    </customSheetView>
    <customSheetView guid="{95AD7BEF-F518-46C7-B565-EC569F4CD3DD}" scale="75" hiddenRows="1" showRuler="0" topLeftCell="I2336">
      <selection activeCell="K3895" sqref="K3895"/>
      <pageMargins left="0.75" right="0.75" top="1" bottom="1" header="0.5" footer="0.5"/>
      <pageSetup orientation="portrait" horizontalDpi="4294967293" r:id="rId2"/>
      <headerFooter alignWithMargins="0"/>
    </customSheetView>
    <customSheetView guid="{FC4770E7-5AA9-45AB-93B4-AB306746D478}" fitToPage="1" printArea="1" showRuler="0">
      <pageMargins left="0.25" right="0.25" top="0.5" bottom="0.5" header="0.25" footer="0.25"/>
      <printOptions gridLines="1"/>
      <pageSetup scale="59" orientation="landscape" horizontalDpi="4294967293" r:id="rId3"/>
      <headerFooter alignWithMargins="0"/>
    </customSheetView>
    <customSheetView guid="{675F30BC-42CF-41EB-9295-12D8590553A4}" scale="75" showPageBreaks="1" fitToPage="1" printArea="1" hiddenRows="1" hiddenColumns="1" showRuler="0" topLeftCell="B3928">
      <selection activeCell="B3933" sqref="B3933:M4046"/>
      <pageMargins left="0.25" right="0.25" top="0.5" bottom="0.5" header="0.25" footer="0.25"/>
      <printOptions gridLines="1"/>
      <pageSetup scale="74" fitToHeight="3" orientation="landscape" horizontalDpi="4294967293" r:id="rId4"/>
      <headerFooter alignWithMargins="0">
        <oddFooter>&amp;C&amp;P of &amp;N</oddFooter>
      </headerFooter>
    </customSheetView>
    <customSheetView guid="{91FF6182-D2EC-4CD1-9CDF-7C925FC791E8}" fitToPage="1" printArea="1" showRuler="0">
      <pageMargins left="0.25" right="0.25" top="0.5" bottom="0.5" header="0.25" footer="0.25"/>
      <printOptions gridLines="1"/>
      <pageSetup scale="59" orientation="landscape" horizontalDpi="4294967293" r:id="rId5"/>
      <headerFooter alignWithMargins="0"/>
    </customSheetView>
    <customSheetView guid="{35BFC459-B22D-40B1-9702-541F957448D5}" fitToPage="1" printArea="1" showRuler="0">
      <pageMargins left="0.25" right="0.25" top="0.5" bottom="0.5" header="0.25" footer="0.25"/>
      <printOptions gridLines="1"/>
      <pageSetup scale="59" orientation="landscape" horizontalDpi="4294967293" r:id="rId6"/>
      <headerFooter alignWithMargins="0"/>
    </customSheetView>
    <customSheetView guid="{C593DCC3-48F5-49D3-A249-760A4EB596FD}" fitToPage="1" printArea="1" showRuler="0">
      <pageMargins left="0.25" right="0.25" top="0.5" bottom="0.5" header="0.25" footer="0.25"/>
      <printOptions gridLines="1"/>
      <pageSetup scale="59" orientation="landscape" horizontalDpi="4294967293" r:id="rId7"/>
      <headerFooter alignWithMargins="0"/>
    </customSheetView>
    <customSheetView guid="{D2A8523F-42D4-4968-A72F-21832F1DB84F}" fitToPage="1" printArea="1" showRuler="0">
      <pageMargins left="0.25" right="0.25" top="0.5" bottom="0.5" header="0.25" footer="0.25"/>
      <printOptions gridLines="1"/>
      <pageSetup scale="59" orientation="landscape" horizontalDpi="4294967293" r:id="rId8"/>
      <headerFooter alignWithMargins="0"/>
    </customSheetView>
  </customSheetViews>
  <phoneticPr fontId="4" type="noConversion"/>
  <pageMargins left="0.25" right="0.25" top="0.17" bottom="0.33" header="0.17" footer="0.17"/>
  <pageSetup scale="83" fitToHeight="0" orientation="portrait" r:id="rId9"/>
  <headerFooter alignWithMargins="0">
    <oddFooter>Prepared by Paul Turcotte &amp;D&amp;RPage &amp;P</oddFooter>
  </headerFooter>
  <ignoredErrors>
    <ignoredError sqref="A1:A2 A4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 codeName="Sheet1">
    <tabColor rgb="FF00B050"/>
    <pageSetUpPr autoPageBreaks="0" fitToPage="1"/>
  </sheetPr>
  <dimension ref="A1:BL32"/>
  <sheetViews>
    <sheetView showGridLines="0" zoomScaleNormal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K15" sqref="K15"/>
    </sheetView>
  </sheetViews>
  <sheetFormatPr defaultColWidth="9.140625" defaultRowHeight="14.25" x14ac:dyDescent="0.2"/>
  <cols>
    <col min="1" max="1" width="6.140625" style="3" customWidth="1"/>
    <col min="2" max="2" width="21.5703125" style="3" customWidth="1"/>
    <col min="3" max="3" width="16.140625" style="3" customWidth="1"/>
    <col min="4" max="4" width="18.5703125" style="3" customWidth="1"/>
    <col min="5" max="5" width="15" style="3" customWidth="1"/>
    <col min="6" max="6" width="16.42578125" style="3" customWidth="1"/>
    <col min="7" max="7" width="15" style="3" customWidth="1"/>
    <col min="8" max="8" width="6.85546875" style="3" customWidth="1"/>
    <col min="9" max="9" width="8.140625" style="3" customWidth="1"/>
    <col min="10" max="10" width="8" style="3" customWidth="1"/>
    <col min="11" max="11" width="6" style="3" bestFit="1" customWidth="1"/>
    <col min="12" max="14" width="8" style="3" customWidth="1"/>
    <col min="15" max="15" width="17.42578125" style="3" bestFit="1" customWidth="1"/>
    <col min="16" max="54" width="9.140625" style="3"/>
    <col min="55" max="56" width="10" style="3" bestFit="1" customWidth="1"/>
    <col min="57" max="63" width="9.28515625" style="3" bestFit="1" customWidth="1"/>
    <col min="64" max="16384" width="9.140625" style="3"/>
  </cols>
  <sheetData>
    <row r="1" spans="1:64" x14ac:dyDescent="0.2">
      <c r="A1" s="45" t="str">
        <f>Summary!A1</f>
        <v>General Academic Institutions Basis of Legislative Appropriations - Formula Funding - 2020-2021</v>
      </c>
      <c r="D1" s="2"/>
      <c r="E1" s="2"/>
      <c r="F1" s="12"/>
      <c r="G1" s="1"/>
      <c r="H1" s="1"/>
    </row>
    <row r="2" spans="1:64" x14ac:dyDescent="0.2">
      <c r="A2" s="45" t="s">
        <v>36</v>
      </c>
      <c r="D2" s="2"/>
      <c r="E2" s="2"/>
      <c r="F2" s="12"/>
      <c r="G2" s="12"/>
      <c r="H2" s="1"/>
    </row>
    <row r="3" spans="1:64" ht="15" thickBot="1" x14ac:dyDescent="0.25">
      <c r="A3" s="45"/>
      <c r="D3" s="2"/>
      <c r="E3" s="2"/>
      <c r="F3" s="12"/>
      <c r="G3" s="678"/>
      <c r="H3" s="45"/>
      <c r="K3" s="2"/>
      <c r="L3" s="2"/>
      <c r="M3" s="12"/>
      <c r="N3" s="1"/>
    </row>
    <row r="4" spans="1:64" x14ac:dyDescent="0.2">
      <c r="A4" s="721"/>
      <c r="B4" s="722"/>
      <c r="C4" s="722"/>
      <c r="D4" s="722"/>
      <c r="E4" s="722"/>
      <c r="F4" s="722"/>
      <c r="G4" s="670"/>
      <c r="H4" s="11"/>
    </row>
    <row r="5" spans="1:64" ht="14.25" customHeight="1" x14ac:dyDescent="0.2">
      <c r="A5" s="677"/>
      <c r="B5" s="717" t="s">
        <v>403</v>
      </c>
      <c r="C5" s="717"/>
      <c r="D5" s="717"/>
      <c r="E5" s="717"/>
      <c r="F5" s="717"/>
      <c r="G5" s="718"/>
      <c r="H5" s="11"/>
    </row>
    <row r="6" spans="1:64" ht="15" thickBot="1" x14ac:dyDescent="0.25">
      <c r="A6" s="676"/>
      <c r="B6" s="719" t="s">
        <v>30</v>
      </c>
      <c r="C6" s="719"/>
      <c r="D6" s="719"/>
      <c r="E6" s="719"/>
      <c r="F6" s="719"/>
      <c r="G6" s="720"/>
      <c r="H6" s="11"/>
    </row>
    <row r="7" spans="1:64" ht="29.25" thickBot="1" x14ac:dyDescent="0.25">
      <c r="A7" s="671" t="s">
        <v>438</v>
      </c>
      <c r="B7" s="672" t="s">
        <v>29</v>
      </c>
      <c r="C7" s="673" t="s">
        <v>202</v>
      </c>
      <c r="D7" s="673" t="s">
        <v>203</v>
      </c>
      <c r="E7" s="674" t="s">
        <v>204</v>
      </c>
      <c r="F7" s="674" t="s">
        <v>205</v>
      </c>
      <c r="G7" s="675" t="s">
        <v>206</v>
      </c>
      <c r="H7" s="18"/>
      <c r="BC7" s="50">
        <v>1</v>
      </c>
      <c r="BD7" s="50">
        <v>2</v>
      </c>
      <c r="BE7" s="50">
        <v>3</v>
      </c>
      <c r="BF7" s="50">
        <v>4</v>
      </c>
      <c r="BG7" s="50">
        <v>5</v>
      </c>
      <c r="BH7" s="50"/>
      <c r="BI7" s="50"/>
      <c r="BJ7" s="50"/>
      <c r="BK7" s="50"/>
      <c r="BL7" s="50"/>
    </row>
    <row r="8" spans="1:64" x14ac:dyDescent="0.2">
      <c r="A8" s="682">
        <v>1</v>
      </c>
      <c r="B8" s="679" t="s">
        <v>4</v>
      </c>
      <c r="C8" s="617">
        <v>1</v>
      </c>
      <c r="D8" s="617">
        <v>1.75</v>
      </c>
      <c r="E8" s="617">
        <v>4.3</v>
      </c>
      <c r="F8" s="617">
        <v>12.38</v>
      </c>
      <c r="G8" s="617">
        <v>0</v>
      </c>
      <c r="H8" s="16"/>
      <c r="I8" s="610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X8" s="46"/>
      <c r="AY8" s="46"/>
      <c r="AZ8" s="46"/>
      <c r="BA8" s="46"/>
      <c r="BB8" s="46"/>
      <c r="BC8" s="208">
        <f>SUMIFS('Operations Support'!$H:$H,'Operations Support'!$B:$B,'Cost Study'!BC$7,'Operations Support'!$C:$C,'Cost Study'!$A8)</f>
        <v>678</v>
      </c>
      <c r="BD8" s="208">
        <f>SUMIFS('Operations Support'!$H:$H,'Operations Support'!$B:$B,'Cost Study'!BD$7,'Operations Support'!$C:$C,'Cost Study'!$A8)</f>
        <v>0</v>
      </c>
      <c r="BE8" s="208">
        <f>SUMIFS('Operations Support'!$H:$H,'Operations Support'!$B:$B,'Cost Study'!BE$7,'Operations Support'!$C:$C,'Cost Study'!$A8)</f>
        <v>0</v>
      </c>
      <c r="BF8" s="208">
        <f>SUMIFS('Operations Support'!$H:$H,'Operations Support'!$B:$B,'Cost Study'!BF$7,'Operations Support'!$C:$C,'Cost Study'!$A8)</f>
        <v>0</v>
      </c>
      <c r="BG8" s="208">
        <f>SUMIFS('Operations Support'!$H:$H,'Operations Support'!$B:$B,'Cost Study'!BG$7,'Operations Support'!$C:$C,'Cost Study'!$A8)</f>
        <v>0</v>
      </c>
      <c r="BH8" s="207"/>
      <c r="BI8" s="207"/>
      <c r="BJ8" s="207"/>
      <c r="BK8" s="207"/>
      <c r="BL8" s="207"/>
    </row>
    <row r="9" spans="1:64" x14ac:dyDescent="0.2">
      <c r="A9" s="682">
        <v>2</v>
      </c>
      <c r="B9" s="680" t="s">
        <v>6</v>
      </c>
      <c r="C9" s="617">
        <v>1.51</v>
      </c>
      <c r="D9" s="617">
        <v>2.76</v>
      </c>
      <c r="E9" s="617">
        <v>7.33</v>
      </c>
      <c r="F9" s="617">
        <v>21.87</v>
      </c>
      <c r="G9" s="617">
        <v>0</v>
      </c>
      <c r="H9" s="1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  <c r="BB9" s="46"/>
      <c r="BC9" s="208">
        <f>SUMIFS('Operations Support'!$H:$H,'Operations Support'!$B:$B,'Cost Study'!BC$7,'Operations Support'!$C:$C,'Cost Study'!$A9)</f>
        <v>0</v>
      </c>
      <c r="BD9" s="208">
        <f>SUMIFS('Operations Support'!$H:$H,'Operations Support'!$B:$B,'Cost Study'!BD$7,'Operations Support'!$C:$C,'Cost Study'!$A9)</f>
        <v>0</v>
      </c>
      <c r="BE9" s="208">
        <f>SUMIFS('Operations Support'!$H:$H,'Operations Support'!$B:$B,'Cost Study'!BE$7,'Operations Support'!$C:$C,'Cost Study'!$A9)</f>
        <v>0</v>
      </c>
      <c r="BF9" s="208">
        <f>SUMIFS('Operations Support'!$H:$H,'Operations Support'!$B:$B,'Cost Study'!BF$7,'Operations Support'!$C:$C,'Cost Study'!$A9)</f>
        <v>0</v>
      </c>
      <c r="BG9" s="208">
        <f>SUMIFS('Operations Support'!$H:$H,'Operations Support'!$B:$B,'Cost Study'!BG$7,'Operations Support'!$C:$C,'Cost Study'!$A9)</f>
        <v>0</v>
      </c>
      <c r="BH9" s="207"/>
      <c r="BI9" s="207"/>
      <c r="BJ9" s="207"/>
      <c r="BK9" s="207"/>
      <c r="BL9" s="207"/>
    </row>
    <row r="10" spans="1:64" x14ac:dyDescent="0.2">
      <c r="A10" s="682">
        <v>3</v>
      </c>
      <c r="B10" s="680" t="s">
        <v>7</v>
      </c>
      <c r="C10" s="617">
        <v>1.45</v>
      </c>
      <c r="D10" s="617">
        <v>2.66</v>
      </c>
      <c r="E10" s="617">
        <v>6.69</v>
      </c>
      <c r="F10" s="617">
        <v>8.4700000000000006</v>
      </c>
      <c r="G10" s="617">
        <v>0</v>
      </c>
      <c r="H10" s="1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  <c r="BC10" s="208">
        <f>SUMIFS('Operations Support'!$H:$H,'Operations Support'!$B:$B,'Cost Study'!BC$7,'Operations Support'!$C:$C,'Cost Study'!$A10)</f>
        <v>0</v>
      </c>
      <c r="BD10" s="208">
        <f>SUMIFS('Operations Support'!$H:$H,'Operations Support'!$B:$B,'Cost Study'!BD$7,'Operations Support'!$C:$C,'Cost Study'!$A10)</f>
        <v>0</v>
      </c>
      <c r="BE10" s="208">
        <f>SUMIFS('Operations Support'!$H:$H,'Operations Support'!$B:$B,'Cost Study'!BE$7,'Operations Support'!$C:$C,'Cost Study'!$A10)</f>
        <v>0</v>
      </c>
      <c r="BF10" s="208">
        <f>SUMIFS('Operations Support'!$H:$H,'Operations Support'!$B:$B,'Cost Study'!BF$7,'Operations Support'!$C:$C,'Cost Study'!$A10)</f>
        <v>0</v>
      </c>
      <c r="BG10" s="208">
        <f>SUMIFS('Operations Support'!$H:$H,'Operations Support'!$B:$B,'Cost Study'!BG$7,'Operations Support'!$C:$C,'Cost Study'!$A10)</f>
        <v>0</v>
      </c>
      <c r="BH10" s="207"/>
      <c r="BI10" s="207"/>
      <c r="BJ10" s="207"/>
      <c r="BK10" s="207"/>
      <c r="BL10" s="207"/>
    </row>
    <row r="11" spans="1:64" x14ac:dyDescent="0.2">
      <c r="A11" s="682">
        <v>4</v>
      </c>
      <c r="B11" s="680" t="s">
        <v>8</v>
      </c>
      <c r="C11" s="617">
        <v>1.46</v>
      </c>
      <c r="D11" s="617">
        <v>1.98</v>
      </c>
      <c r="E11" s="617">
        <v>2.41</v>
      </c>
      <c r="F11" s="617">
        <v>8.1199999999999992</v>
      </c>
      <c r="G11" s="617">
        <v>0</v>
      </c>
      <c r="H11" s="1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  <c r="BC11" s="208">
        <f>SUMIFS('Operations Support'!$H:$H,'Operations Support'!$B:$B,'Cost Study'!BC$7,'Operations Support'!$C:$C,'Cost Study'!$A11)</f>
        <v>0</v>
      </c>
      <c r="BD11" s="208">
        <f>SUMIFS('Operations Support'!$H:$H,'Operations Support'!$B:$B,'Cost Study'!BD$7,'Operations Support'!$C:$C,'Cost Study'!$A11)</f>
        <v>0</v>
      </c>
      <c r="BE11" s="208">
        <f>SUMIFS('Operations Support'!$H:$H,'Operations Support'!$B:$B,'Cost Study'!BE$7,'Operations Support'!$C:$C,'Cost Study'!$A11)</f>
        <v>0</v>
      </c>
      <c r="BF11" s="208">
        <f>SUMIFS('Operations Support'!$H:$H,'Operations Support'!$B:$B,'Cost Study'!BF$7,'Operations Support'!$C:$C,'Cost Study'!$A11)</f>
        <v>0</v>
      </c>
      <c r="BG11" s="208">
        <f>SUMIFS('Operations Support'!$H:$H,'Operations Support'!$B:$B,'Cost Study'!BG$7,'Operations Support'!$C:$C,'Cost Study'!$A11)</f>
        <v>0</v>
      </c>
      <c r="BH11" s="207"/>
      <c r="BI11" s="207"/>
      <c r="BJ11" s="207"/>
      <c r="BK11" s="207"/>
      <c r="BL11" s="207"/>
    </row>
    <row r="12" spans="1:64" x14ac:dyDescent="0.2">
      <c r="A12" s="682">
        <v>5</v>
      </c>
      <c r="B12" s="680" t="s">
        <v>9</v>
      </c>
      <c r="C12" s="617">
        <v>1.87</v>
      </c>
      <c r="D12" s="617">
        <v>2.38</v>
      </c>
      <c r="E12" s="617">
        <v>7.43</v>
      </c>
      <c r="F12" s="617">
        <v>13.58</v>
      </c>
      <c r="G12" s="617">
        <v>0</v>
      </c>
      <c r="H12" s="1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/>
      <c r="AB12" s="46"/>
      <c r="AC12" s="46"/>
      <c r="AD12" s="46"/>
      <c r="AE12" s="46"/>
      <c r="AF12" s="46"/>
      <c r="AG12" s="46"/>
      <c r="AH12" s="46"/>
      <c r="AI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X12" s="46"/>
      <c r="AY12" s="46"/>
      <c r="AZ12" s="46"/>
      <c r="BA12" s="46"/>
      <c r="BB12" s="46"/>
      <c r="BC12" s="208">
        <f>SUMIFS('Operations Support'!$H:$H,'Operations Support'!$B:$B,'Cost Study'!BC$7,'Operations Support'!$C:$C,'Cost Study'!$A12)</f>
        <v>0</v>
      </c>
      <c r="BD12" s="208">
        <f>SUMIFS('Operations Support'!$H:$H,'Operations Support'!$B:$B,'Cost Study'!BD$7,'Operations Support'!$C:$C,'Cost Study'!$A12)</f>
        <v>0</v>
      </c>
      <c r="BE12" s="208">
        <f>SUMIFS('Operations Support'!$H:$H,'Operations Support'!$B:$B,'Cost Study'!BE$7,'Operations Support'!$C:$C,'Cost Study'!$A12)</f>
        <v>0</v>
      </c>
      <c r="BF12" s="208">
        <f>SUMIFS('Operations Support'!$H:$H,'Operations Support'!$B:$B,'Cost Study'!BF$7,'Operations Support'!$C:$C,'Cost Study'!$A12)</f>
        <v>0</v>
      </c>
      <c r="BG12" s="208">
        <f>SUMIFS('Operations Support'!$H:$H,'Operations Support'!$B:$B,'Cost Study'!BG$7,'Operations Support'!$C:$C,'Cost Study'!$A12)</f>
        <v>0</v>
      </c>
      <c r="BH12" s="207"/>
      <c r="BI12" s="207"/>
      <c r="BJ12" s="207"/>
      <c r="BK12" s="207"/>
      <c r="BL12" s="207"/>
    </row>
    <row r="13" spans="1:64" x14ac:dyDescent="0.2">
      <c r="A13" s="682">
        <v>6</v>
      </c>
      <c r="B13" s="680" t="s">
        <v>10</v>
      </c>
      <c r="C13" s="617">
        <v>1.96</v>
      </c>
      <c r="D13" s="617">
        <v>2.99</v>
      </c>
      <c r="E13" s="617">
        <v>6</v>
      </c>
      <c r="F13" s="617">
        <v>18.47</v>
      </c>
      <c r="G13" s="617">
        <v>0</v>
      </c>
      <c r="H13" s="1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/>
      <c r="AI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X13" s="46"/>
      <c r="AY13" s="46"/>
      <c r="AZ13" s="46"/>
      <c r="BA13" s="46"/>
      <c r="BB13" s="46"/>
      <c r="BC13" s="208">
        <f>SUMIFS('Operations Support'!$H:$H,'Operations Support'!$B:$B,'Cost Study'!BC$7,'Operations Support'!$C:$C,'Cost Study'!$A13)</f>
        <v>0</v>
      </c>
      <c r="BD13" s="208">
        <f>SUMIFS('Operations Support'!$H:$H,'Operations Support'!$B:$B,'Cost Study'!BD$7,'Operations Support'!$C:$C,'Cost Study'!$A13)</f>
        <v>0</v>
      </c>
      <c r="BE13" s="208">
        <f>SUMIFS('Operations Support'!$H:$H,'Operations Support'!$B:$B,'Cost Study'!BE$7,'Operations Support'!$C:$C,'Cost Study'!$A13)</f>
        <v>0</v>
      </c>
      <c r="BF13" s="208">
        <f>SUMIFS('Operations Support'!$H:$H,'Operations Support'!$B:$B,'Cost Study'!BF$7,'Operations Support'!$C:$C,'Cost Study'!$A13)</f>
        <v>0</v>
      </c>
      <c r="BG13" s="208">
        <f>SUMIFS('Operations Support'!$H:$H,'Operations Support'!$B:$B,'Cost Study'!BG$7,'Operations Support'!$C:$C,'Cost Study'!$A13)</f>
        <v>0</v>
      </c>
      <c r="BH13" s="207"/>
      <c r="BI13" s="207"/>
      <c r="BJ13" s="207"/>
      <c r="BK13" s="207"/>
      <c r="BL13" s="207"/>
    </row>
    <row r="14" spans="1:64" x14ac:dyDescent="0.2">
      <c r="A14" s="682">
        <v>7</v>
      </c>
      <c r="B14" s="680" t="s">
        <v>11</v>
      </c>
      <c r="C14" s="617">
        <v>1.1100000000000001</v>
      </c>
      <c r="D14" s="617">
        <v>1.8</v>
      </c>
      <c r="E14" s="617">
        <v>3.06</v>
      </c>
      <c r="F14" s="617">
        <v>10.5</v>
      </c>
      <c r="G14" s="617">
        <v>0</v>
      </c>
      <c r="H14" s="1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/>
      <c r="AI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X14" s="46"/>
      <c r="AY14" s="46"/>
      <c r="AZ14" s="46"/>
      <c r="BA14" s="46"/>
      <c r="BB14" s="46"/>
      <c r="BC14" s="208">
        <f>SUMIFS('Operations Support'!$H:$H,'Operations Support'!$B:$B,'Cost Study'!BC$7,'Operations Support'!$C:$C,'Cost Study'!$A14)</f>
        <v>0</v>
      </c>
      <c r="BD14" s="208">
        <f>SUMIFS('Operations Support'!$H:$H,'Operations Support'!$B:$B,'Cost Study'!BD$7,'Operations Support'!$C:$C,'Cost Study'!$A14)</f>
        <v>0</v>
      </c>
      <c r="BE14" s="208">
        <f>SUMIFS('Operations Support'!$H:$H,'Operations Support'!$B:$B,'Cost Study'!BE$7,'Operations Support'!$C:$C,'Cost Study'!$A14)</f>
        <v>0</v>
      </c>
      <c r="BF14" s="208">
        <f>SUMIFS('Operations Support'!$H:$H,'Operations Support'!$B:$B,'Cost Study'!BF$7,'Operations Support'!$C:$C,'Cost Study'!$A14)</f>
        <v>0</v>
      </c>
      <c r="BG14" s="208">
        <f>SUMIFS('Operations Support'!$H:$H,'Operations Support'!$B:$B,'Cost Study'!BG$7,'Operations Support'!$C:$C,'Cost Study'!$A14)</f>
        <v>0</v>
      </c>
      <c r="BH14" s="207"/>
      <c r="BI14" s="207"/>
      <c r="BJ14" s="207"/>
      <c r="BK14" s="207"/>
      <c r="BL14" s="207"/>
    </row>
    <row r="15" spans="1:64" x14ac:dyDescent="0.2">
      <c r="A15" s="682">
        <v>8</v>
      </c>
      <c r="B15" s="680" t="s">
        <v>12</v>
      </c>
      <c r="C15" s="617">
        <v>0</v>
      </c>
      <c r="D15" s="617">
        <v>0</v>
      </c>
      <c r="E15" s="617">
        <v>0</v>
      </c>
      <c r="F15" s="617">
        <v>0</v>
      </c>
      <c r="G15" s="617">
        <v>4.99</v>
      </c>
      <c r="H15" s="1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46"/>
      <c r="AH15" s="46"/>
      <c r="AI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X15" s="46"/>
      <c r="AY15" s="46"/>
      <c r="AZ15" s="46"/>
      <c r="BA15" s="46"/>
      <c r="BB15" s="46"/>
      <c r="BC15" s="208">
        <f>SUMIFS('Operations Support'!$H:$H,'Operations Support'!$B:$B,'Cost Study'!BC$7,'Operations Support'!$C:$C,'Cost Study'!$A15)</f>
        <v>0</v>
      </c>
      <c r="BD15" s="208">
        <f>SUMIFS('Operations Support'!$H:$H,'Operations Support'!$B:$B,'Cost Study'!BD$7,'Operations Support'!$C:$C,'Cost Study'!$A15)</f>
        <v>0</v>
      </c>
      <c r="BE15" s="208">
        <f>SUMIFS('Operations Support'!$H:$H,'Operations Support'!$B:$B,'Cost Study'!BE$7,'Operations Support'!$C:$C,'Cost Study'!$A15)</f>
        <v>0</v>
      </c>
      <c r="BF15" s="208">
        <f>SUMIFS('Operations Support'!$H:$H,'Operations Support'!$B:$B,'Cost Study'!BF$7,'Operations Support'!$C:$C,'Cost Study'!$A15)</f>
        <v>0</v>
      </c>
      <c r="BG15" s="208">
        <f>SUMIFS('Operations Support'!$H:$H,'Operations Support'!$B:$B,'Cost Study'!BG$7,'Operations Support'!$C:$C,'Cost Study'!$A15)</f>
        <v>0</v>
      </c>
      <c r="BH15" s="207"/>
      <c r="BI15" s="207"/>
      <c r="BJ15" s="207"/>
      <c r="BK15" s="207"/>
      <c r="BL15" s="207"/>
    </row>
    <row r="16" spans="1:64" x14ac:dyDescent="0.2">
      <c r="A16" s="682">
        <v>9</v>
      </c>
      <c r="B16" s="680" t="s">
        <v>13</v>
      </c>
      <c r="C16" s="617">
        <v>1.58</v>
      </c>
      <c r="D16" s="617">
        <v>1.85</v>
      </c>
      <c r="E16" s="617">
        <v>2.31</v>
      </c>
      <c r="F16" s="617">
        <v>23.84</v>
      </c>
      <c r="G16" s="617">
        <v>0</v>
      </c>
      <c r="H16" s="1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X16" s="46"/>
      <c r="AY16" s="46"/>
      <c r="AZ16" s="46"/>
      <c r="BA16" s="46"/>
      <c r="BB16" s="46"/>
      <c r="BC16" s="208">
        <f>SUMIFS('Operations Support'!$H:$H,'Operations Support'!$B:$B,'Cost Study'!BC$7,'Operations Support'!$C:$C,'Cost Study'!$A16)</f>
        <v>0</v>
      </c>
      <c r="BD16" s="208">
        <f>SUMIFS('Operations Support'!$H:$H,'Operations Support'!$B:$B,'Cost Study'!BD$7,'Operations Support'!$C:$C,'Cost Study'!$A16)</f>
        <v>0</v>
      </c>
      <c r="BE16" s="208">
        <f>SUMIFS('Operations Support'!$H:$H,'Operations Support'!$B:$B,'Cost Study'!BE$7,'Operations Support'!$C:$C,'Cost Study'!$A16)</f>
        <v>0</v>
      </c>
      <c r="BF16" s="208">
        <f>SUMIFS('Operations Support'!$H:$H,'Operations Support'!$B:$B,'Cost Study'!BF$7,'Operations Support'!$C:$C,'Cost Study'!$A16)</f>
        <v>0</v>
      </c>
      <c r="BG16" s="208">
        <f>SUMIFS('Operations Support'!$H:$H,'Operations Support'!$B:$B,'Cost Study'!BG$7,'Operations Support'!$C:$C,'Cost Study'!$A16)</f>
        <v>0</v>
      </c>
      <c r="BH16" s="207"/>
      <c r="BI16" s="207"/>
      <c r="BJ16" s="207"/>
      <c r="BK16" s="207"/>
      <c r="BL16" s="207"/>
    </row>
    <row r="17" spans="1:64" x14ac:dyDescent="0.2">
      <c r="A17" s="682">
        <v>10</v>
      </c>
      <c r="B17" s="680" t="s">
        <v>14</v>
      </c>
      <c r="C17" s="617">
        <v>2.19</v>
      </c>
      <c r="D17" s="617">
        <v>1.75</v>
      </c>
      <c r="E17" s="617">
        <v>3.02</v>
      </c>
      <c r="F17" s="617">
        <v>15.16</v>
      </c>
      <c r="G17" s="617">
        <v>0</v>
      </c>
      <c r="H17" s="1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X17" s="46"/>
      <c r="AY17" s="46"/>
      <c r="AZ17" s="46"/>
      <c r="BA17" s="46"/>
      <c r="BB17" s="46"/>
      <c r="BC17" s="208">
        <f>SUMIFS('Operations Support'!$H:$H,'Operations Support'!$B:$B,'Cost Study'!BC$7,'Operations Support'!$C:$C,'Cost Study'!$A17)</f>
        <v>0</v>
      </c>
      <c r="BD17" s="208">
        <f>SUMIFS('Operations Support'!$H:$H,'Operations Support'!$B:$B,'Cost Study'!BD$7,'Operations Support'!$C:$C,'Cost Study'!$A17)</f>
        <v>0</v>
      </c>
      <c r="BE17" s="208">
        <f>SUMIFS('Operations Support'!$H:$H,'Operations Support'!$B:$B,'Cost Study'!BE$7,'Operations Support'!$C:$C,'Cost Study'!$A17)</f>
        <v>0</v>
      </c>
      <c r="BF17" s="208">
        <f>SUMIFS('Operations Support'!$H:$H,'Operations Support'!$B:$B,'Cost Study'!BF$7,'Operations Support'!$C:$C,'Cost Study'!$A17)</f>
        <v>0</v>
      </c>
      <c r="BG17" s="208">
        <f>SUMIFS('Operations Support'!$H:$H,'Operations Support'!$B:$B,'Cost Study'!BG$7,'Operations Support'!$C:$C,'Cost Study'!$A17)</f>
        <v>0</v>
      </c>
      <c r="BH17" s="207"/>
      <c r="BI17" s="207"/>
      <c r="BJ17" s="207"/>
      <c r="BK17" s="207"/>
      <c r="BL17" s="207"/>
    </row>
    <row r="18" spans="1:64" x14ac:dyDescent="0.2">
      <c r="A18" s="682">
        <v>11</v>
      </c>
      <c r="B18" s="680" t="s">
        <v>24</v>
      </c>
      <c r="C18" s="617">
        <v>0</v>
      </c>
      <c r="D18" s="617">
        <v>0</v>
      </c>
      <c r="E18" s="617">
        <v>0</v>
      </c>
      <c r="F18" s="617">
        <v>0</v>
      </c>
      <c r="G18" s="617">
        <v>24.58</v>
      </c>
      <c r="H18" s="1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X18" s="46"/>
      <c r="AY18" s="46"/>
      <c r="AZ18" s="46"/>
      <c r="BA18" s="46"/>
      <c r="BB18" s="46"/>
      <c r="BC18" s="208">
        <f>SUMIFS('Operations Support'!$H:$H,'Operations Support'!$B:$B,'Cost Study'!BC$7,'Operations Support'!$C:$C,'Cost Study'!$A18)</f>
        <v>0</v>
      </c>
      <c r="BD18" s="208">
        <f>SUMIFS('Operations Support'!$H:$H,'Operations Support'!$B:$B,'Cost Study'!BD$7,'Operations Support'!$C:$C,'Cost Study'!$A18)</f>
        <v>0</v>
      </c>
      <c r="BE18" s="208">
        <f>SUMIFS('Operations Support'!$H:$H,'Operations Support'!$B:$B,'Cost Study'!BE$7,'Operations Support'!$C:$C,'Cost Study'!$A18)</f>
        <v>0</v>
      </c>
      <c r="BF18" s="208">
        <f>SUMIFS('Operations Support'!$H:$H,'Operations Support'!$B:$B,'Cost Study'!BF$7,'Operations Support'!$C:$C,'Cost Study'!$A18)</f>
        <v>0</v>
      </c>
      <c r="BG18" s="208">
        <f>SUMIFS('Operations Support'!$H:$H,'Operations Support'!$B:$B,'Cost Study'!BG$7,'Operations Support'!$C:$C,'Cost Study'!$A18)</f>
        <v>0</v>
      </c>
      <c r="BH18" s="207"/>
      <c r="BI18" s="207"/>
      <c r="BJ18" s="207"/>
      <c r="BK18" s="207"/>
      <c r="BL18" s="207"/>
    </row>
    <row r="19" spans="1:64" x14ac:dyDescent="0.2">
      <c r="A19" s="682">
        <v>12</v>
      </c>
      <c r="B19" s="680" t="s">
        <v>15</v>
      </c>
      <c r="C19" s="617">
        <v>1.22</v>
      </c>
      <c r="D19" s="617">
        <v>2.93</v>
      </c>
      <c r="E19" s="617">
        <v>0</v>
      </c>
      <c r="F19" s="617">
        <v>0</v>
      </c>
      <c r="G19" s="617">
        <v>0</v>
      </c>
      <c r="H19" s="1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208">
        <f>SUMIFS('Operations Support'!$H:$H,'Operations Support'!$B:$B,'Cost Study'!BC$7,'Operations Support'!$C:$C,'Cost Study'!$A19)</f>
        <v>0</v>
      </c>
      <c r="BD19" s="208">
        <f>SUMIFS('Operations Support'!$H:$H,'Operations Support'!$B:$B,'Cost Study'!BD$7,'Operations Support'!$C:$C,'Cost Study'!$A19)</f>
        <v>0</v>
      </c>
      <c r="BE19" s="208">
        <f>SUMIFS('Operations Support'!$H:$H,'Operations Support'!$B:$B,'Cost Study'!BE$7,'Operations Support'!$C:$C,'Cost Study'!$A19)</f>
        <v>0</v>
      </c>
      <c r="BF19" s="208">
        <f>SUMIFS('Operations Support'!$H:$H,'Operations Support'!$B:$B,'Cost Study'!BF$7,'Operations Support'!$C:$C,'Cost Study'!$A19)</f>
        <v>0</v>
      </c>
      <c r="BG19" s="208">
        <f>SUMIFS('Operations Support'!$H:$H,'Operations Support'!$B:$B,'Cost Study'!BG$7,'Operations Support'!$C:$C,'Cost Study'!$A19)</f>
        <v>0</v>
      </c>
      <c r="BH19" s="207"/>
      <c r="BI19" s="207"/>
      <c r="BJ19" s="207"/>
      <c r="BK19" s="207"/>
      <c r="BL19" s="207"/>
    </row>
    <row r="20" spans="1:64" x14ac:dyDescent="0.2">
      <c r="A20" s="682">
        <v>13</v>
      </c>
      <c r="B20" s="680" t="s">
        <v>16</v>
      </c>
      <c r="C20" s="617">
        <v>1.38</v>
      </c>
      <c r="D20" s="617">
        <v>1.33</v>
      </c>
      <c r="E20" s="617">
        <v>0</v>
      </c>
      <c r="F20" s="617">
        <v>0</v>
      </c>
      <c r="G20" s="617">
        <v>0</v>
      </c>
      <c r="H20" s="1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X20" s="46"/>
      <c r="AY20" s="46"/>
      <c r="AZ20" s="46"/>
      <c r="BA20" s="46"/>
      <c r="BB20" s="46"/>
      <c r="BC20" s="208">
        <f>SUMIFS('Operations Support'!$H:$H,'Operations Support'!$B:$B,'Cost Study'!BC$7,'Operations Support'!$C:$C,'Cost Study'!$A20)</f>
        <v>0</v>
      </c>
      <c r="BD20" s="208">
        <f>SUMIFS('Operations Support'!$H:$H,'Operations Support'!$B:$B,'Cost Study'!BD$7,'Operations Support'!$C:$C,'Cost Study'!$A20)</f>
        <v>0</v>
      </c>
      <c r="BE20" s="208">
        <f>SUMIFS('Operations Support'!$H:$H,'Operations Support'!$B:$B,'Cost Study'!BE$7,'Operations Support'!$C:$C,'Cost Study'!$A20)</f>
        <v>0</v>
      </c>
      <c r="BF20" s="208">
        <f>SUMIFS('Operations Support'!$H:$H,'Operations Support'!$B:$B,'Cost Study'!BF$7,'Operations Support'!$C:$C,'Cost Study'!$A20)</f>
        <v>0</v>
      </c>
      <c r="BG20" s="208">
        <f>SUMIFS('Operations Support'!$H:$H,'Operations Support'!$B:$B,'Cost Study'!BG$7,'Operations Support'!$C:$C,'Cost Study'!$A20)</f>
        <v>0</v>
      </c>
      <c r="BH20" s="207"/>
      <c r="BI20" s="207"/>
      <c r="BJ20" s="207"/>
      <c r="BK20" s="207"/>
      <c r="BL20" s="207"/>
    </row>
    <row r="21" spans="1:64" x14ac:dyDescent="0.2">
      <c r="A21" s="682">
        <v>14</v>
      </c>
      <c r="B21" s="680" t="s">
        <v>17</v>
      </c>
      <c r="C21" s="617">
        <v>0.97</v>
      </c>
      <c r="D21" s="617">
        <v>1.56</v>
      </c>
      <c r="E21" s="617">
        <v>2.62</v>
      </c>
      <c r="F21" s="617">
        <v>11.28</v>
      </c>
      <c r="G21" s="617">
        <v>2.8</v>
      </c>
      <c r="H21" s="1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X21" s="46"/>
      <c r="AY21" s="46"/>
      <c r="AZ21" s="46"/>
      <c r="BA21" s="46"/>
      <c r="BB21" s="46"/>
      <c r="BC21" s="208">
        <f>SUMIFS('Operations Support'!$H:$H,'Operations Support'!$B:$B,'Cost Study'!BC$7,'Operations Support'!$C:$C,'Cost Study'!$A21)</f>
        <v>0</v>
      </c>
      <c r="BD21" s="208">
        <f>SUMIFS('Operations Support'!$H:$H,'Operations Support'!$B:$B,'Cost Study'!BD$7,'Operations Support'!$C:$C,'Cost Study'!$A21)</f>
        <v>0</v>
      </c>
      <c r="BE21" s="208">
        <f>SUMIFS('Operations Support'!$H:$H,'Operations Support'!$B:$B,'Cost Study'!BE$7,'Operations Support'!$C:$C,'Cost Study'!$A21)</f>
        <v>0</v>
      </c>
      <c r="BF21" s="208">
        <f>SUMIFS('Operations Support'!$H:$H,'Operations Support'!$B:$B,'Cost Study'!BF$7,'Operations Support'!$C:$C,'Cost Study'!$A21)</f>
        <v>0</v>
      </c>
      <c r="BG21" s="208">
        <f>SUMIFS('Operations Support'!$H:$H,'Operations Support'!$B:$B,'Cost Study'!BG$7,'Operations Support'!$C:$C,'Cost Study'!$A21)</f>
        <v>0</v>
      </c>
      <c r="BH21" s="207"/>
      <c r="BI21" s="207"/>
      <c r="BJ21" s="207"/>
      <c r="BK21" s="207"/>
      <c r="BL21" s="207"/>
    </row>
    <row r="22" spans="1:64" x14ac:dyDescent="0.2">
      <c r="A22" s="682">
        <v>15</v>
      </c>
      <c r="B22" s="680" t="s">
        <v>18</v>
      </c>
      <c r="C22" s="617">
        <v>7.37</v>
      </c>
      <c r="D22" s="617">
        <v>4.13</v>
      </c>
      <c r="E22" s="617">
        <v>34.67</v>
      </c>
      <c r="F22" s="617">
        <v>39.21</v>
      </c>
      <c r="G22" s="617">
        <v>4.47</v>
      </c>
      <c r="H22" s="1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208">
        <f>SUMIFS('Operations Support'!$H:$H,'Operations Support'!$B:$B,'Cost Study'!BC$7,'Operations Support'!$C:$C,'Cost Study'!$A22)</f>
        <v>0</v>
      </c>
      <c r="BD22" s="208">
        <f>SUMIFS('Operations Support'!$H:$H,'Operations Support'!$B:$B,'Cost Study'!BD$7,'Operations Support'!$C:$C,'Cost Study'!$A22)</f>
        <v>0</v>
      </c>
      <c r="BE22" s="208">
        <f>SUMIFS('Operations Support'!$H:$H,'Operations Support'!$B:$B,'Cost Study'!BE$7,'Operations Support'!$C:$C,'Cost Study'!$A22)</f>
        <v>0</v>
      </c>
      <c r="BF22" s="208">
        <f>SUMIFS('Operations Support'!$H:$H,'Operations Support'!$B:$B,'Cost Study'!BF$7,'Operations Support'!$C:$C,'Cost Study'!$A22)</f>
        <v>0</v>
      </c>
      <c r="BG22" s="208">
        <f>SUMIFS('Operations Support'!$H:$H,'Operations Support'!$B:$B,'Cost Study'!BG$7,'Operations Support'!$C:$C,'Cost Study'!$A22)</f>
        <v>0</v>
      </c>
      <c r="BH22" s="207"/>
      <c r="BI22" s="207"/>
      <c r="BJ22" s="207"/>
      <c r="BK22" s="207"/>
      <c r="BL22" s="207"/>
    </row>
    <row r="23" spans="1:64" x14ac:dyDescent="0.2">
      <c r="A23" s="682">
        <v>16</v>
      </c>
      <c r="B23" s="680" t="s">
        <v>19</v>
      </c>
      <c r="C23" s="617">
        <v>1.1299999999999999</v>
      </c>
      <c r="D23" s="617">
        <v>1.79</v>
      </c>
      <c r="E23" s="617">
        <v>3.27</v>
      </c>
      <c r="F23" s="617">
        <v>28.23</v>
      </c>
      <c r="G23" s="617">
        <v>0</v>
      </c>
      <c r="H23" s="1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X23" s="46"/>
      <c r="AY23" s="46"/>
      <c r="AZ23" s="46"/>
      <c r="BA23" s="46"/>
      <c r="BB23" s="46"/>
      <c r="BC23" s="208">
        <f>SUMIFS('Operations Support'!$H:$H,'Operations Support'!$B:$B,'Cost Study'!BC$7,'Operations Support'!$C:$C,'Cost Study'!$A23)</f>
        <v>0</v>
      </c>
      <c r="BD23" s="208">
        <f>SUMIFS('Operations Support'!$H:$H,'Operations Support'!$B:$B,'Cost Study'!BD$7,'Operations Support'!$C:$C,'Cost Study'!$A23)</f>
        <v>0</v>
      </c>
      <c r="BE23" s="208">
        <f>SUMIFS('Operations Support'!$H:$H,'Operations Support'!$B:$B,'Cost Study'!BE$7,'Operations Support'!$C:$C,'Cost Study'!$A23)</f>
        <v>0</v>
      </c>
      <c r="BF23" s="208">
        <f>SUMIFS('Operations Support'!$H:$H,'Operations Support'!$B:$B,'Cost Study'!BF$7,'Operations Support'!$C:$C,'Cost Study'!$A23)</f>
        <v>0</v>
      </c>
      <c r="BG23" s="208">
        <f>SUMIFS('Operations Support'!$H:$H,'Operations Support'!$B:$B,'Cost Study'!BG$7,'Operations Support'!$C:$C,'Cost Study'!$A23)</f>
        <v>0</v>
      </c>
      <c r="BH23" s="207"/>
      <c r="BI23" s="207"/>
      <c r="BJ23" s="207"/>
      <c r="BK23" s="207"/>
      <c r="BL23" s="207"/>
    </row>
    <row r="24" spans="1:64" x14ac:dyDescent="0.2">
      <c r="A24" s="682">
        <v>17</v>
      </c>
      <c r="B24" s="680" t="s">
        <v>20</v>
      </c>
      <c r="C24" s="617">
        <v>0</v>
      </c>
      <c r="D24" s="617">
        <v>0</v>
      </c>
      <c r="E24" s="617">
        <v>0</v>
      </c>
      <c r="F24" s="617">
        <v>0</v>
      </c>
      <c r="G24" s="617">
        <v>7.08</v>
      </c>
      <c r="H24" s="1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X24" s="46"/>
      <c r="AY24" s="46"/>
      <c r="AZ24" s="46"/>
      <c r="BA24" s="46"/>
      <c r="BB24" s="46"/>
      <c r="BC24" s="208">
        <f>SUMIFS('Operations Support'!$H:$H,'Operations Support'!$B:$B,'Cost Study'!BC$7,'Operations Support'!$C:$C,'Cost Study'!$A24)</f>
        <v>0</v>
      </c>
      <c r="BD24" s="208">
        <f>SUMIFS('Operations Support'!$H:$H,'Operations Support'!$B:$B,'Cost Study'!BD$7,'Operations Support'!$C:$C,'Cost Study'!$A24)</f>
        <v>0</v>
      </c>
      <c r="BE24" s="208">
        <f>SUMIFS('Operations Support'!$H:$H,'Operations Support'!$B:$B,'Cost Study'!BE$7,'Operations Support'!$C:$C,'Cost Study'!$A24)</f>
        <v>0</v>
      </c>
      <c r="BF24" s="208">
        <f>SUMIFS('Operations Support'!$H:$H,'Operations Support'!$B:$B,'Cost Study'!BF$7,'Operations Support'!$C:$C,'Cost Study'!$A24)</f>
        <v>0</v>
      </c>
      <c r="BG24" s="208">
        <f>SUMIFS('Operations Support'!$H:$H,'Operations Support'!$B:$B,'Cost Study'!BG$7,'Operations Support'!$C:$C,'Cost Study'!$A24)</f>
        <v>0</v>
      </c>
      <c r="BH24" s="207"/>
      <c r="BI24" s="207"/>
      <c r="BJ24" s="207"/>
      <c r="BK24" s="207"/>
      <c r="BL24" s="207"/>
    </row>
    <row r="25" spans="1:64" x14ac:dyDescent="0.2">
      <c r="A25" s="682">
        <v>18</v>
      </c>
      <c r="B25" s="680" t="s">
        <v>21</v>
      </c>
      <c r="C25" s="617">
        <v>2</v>
      </c>
      <c r="D25" s="617">
        <v>2.19</v>
      </c>
      <c r="E25" s="617">
        <v>0</v>
      </c>
      <c r="F25" s="617">
        <v>0</v>
      </c>
      <c r="G25" s="617">
        <v>0</v>
      </c>
      <c r="H25" s="1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X25" s="46"/>
      <c r="AY25" s="46"/>
      <c r="AZ25" s="46"/>
      <c r="BA25" s="46"/>
      <c r="BB25" s="46"/>
      <c r="BC25" s="208">
        <f>SUMIFS('Operations Support'!$H:$H,'Operations Support'!$B:$B,'Cost Study'!BC$7,'Operations Support'!$C:$C,'Cost Study'!$A25)</f>
        <v>0</v>
      </c>
      <c r="BD25" s="208">
        <f>SUMIFS('Operations Support'!$H:$H,'Operations Support'!$B:$B,'Cost Study'!BD$7,'Operations Support'!$C:$C,'Cost Study'!$A25)</f>
        <v>0</v>
      </c>
      <c r="BE25" s="208">
        <f>SUMIFS('Operations Support'!$H:$H,'Operations Support'!$B:$B,'Cost Study'!BE$7,'Operations Support'!$C:$C,'Cost Study'!$A25)</f>
        <v>0</v>
      </c>
      <c r="BF25" s="208">
        <f>SUMIFS('Operations Support'!$H:$H,'Operations Support'!$B:$B,'Cost Study'!BF$7,'Operations Support'!$C:$C,'Cost Study'!$A25)</f>
        <v>0</v>
      </c>
      <c r="BG25" s="208">
        <f>SUMIFS('Operations Support'!$H:$H,'Operations Support'!$B:$B,'Cost Study'!BG$7,'Operations Support'!$C:$C,'Cost Study'!$A25)</f>
        <v>0</v>
      </c>
      <c r="BH25" s="207"/>
      <c r="BI25" s="207"/>
      <c r="BJ25" s="207"/>
      <c r="BK25" s="207"/>
      <c r="BL25" s="207"/>
    </row>
    <row r="26" spans="1:64" x14ac:dyDescent="0.2">
      <c r="A26" s="682">
        <v>19</v>
      </c>
      <c r="B26" s="680" t="s">
        <v>22</v>
      </c>
      <c r="C26" s="617">
        <v>1.91</v>
      </c>
      <c r="D26" s="617">
        <v>2.29</v>
      </c>
      <c r="E26" s="617">
        <v>3.82</v>
      </c>
      <c r="F26" s="617">
        <v>11.55</v>
      </c>
      <c r="G26" s="617">
        <v>0</v>
      </c>
      <c r="H26" s="1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X26" s="46"/>
      <c r="AY26" s="46"/>
      <c r="AZ26" s="46"/>
      <c r="BA26" s="46"/>
      <c r="BB26" s="46"/>
      <c r="BC26" s="208">
        <f>SUMIFS('Operations Support'!$H:$H,'Operations Support'!$B:$B,'Cost Study'!BC$7,'Operations Support'!$C:$C,'Cost Study'!$A26)</f>
        <v>0</v>
      </c>
      <c r="BD26" s="208">
        <f>SUMIFS('Operations Support'!$H:$H,'Operations Support'!$B:$B,'Cost Study'!BD$7,'Operations Support'!$C:$C,'Cost Study'!$A26)</f>
        <v>0</v>
      </c>
      <c r="BE26" s="208">
        <f>SUMIFS('Operations Support'!$H:$H,'Operations Support'!$B:$B,'Cost Study'!BE$7,'Operations Support'!$C:$C,'Cost Study'!$A26)</f>
        <v>0</v>
      </c>
      <c r="BF26" s="208">
        <f>SUMIFS('Operations Support'!$H:$H,'Operations Support'!$B:$B,'Cost Study'!BF$7,'Operations Support'!$C:$C,'Cost Study'!$A26)</f>
        <v>0</v>
      </c>
      <c r="BG26" s="208">
        <f>SUMIFS('Operations Support'!$H:$H,'Operations Support'!$B:$B,'Cost Study'!BG$7,'Operations Support'!$C:$C,'Cost Study'!$A26)</f>
        <v>0</v>
      </c>
      <c r="BH26" s="207"/>
      <c r="BI26" s="207"/>
      <c r="BJ26" s="207"/>
      <c r="BK26" s="207"/>
      <c r="BL26" s="207"/>
    </row>
    <row r="27" spans="1:64" x14ac:dyDescent="0.2">
      <c r="A27" s="682">
        <v>20</v>
      </c>
      <c r="B27" s="680" t="s">
        <v>23</v>
      </c>
      <c r="C27" s="617">
        <v>1.37</v>
      </c>
      <c r="D27" s="617">
        <v>2.04</v>
      </c>
      <c r="E27" s="617">
        <v>2.74</v>
      </c>
      <c r="F27" s="617">
        <v>10.29</v>
      </c>
      <c r="G27" s="685">
        <v>0</v>
      </c>
      <c r="H27" s="1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X27" s="46"/>
      <c r="AY27" s="46"/>
      <c r="AZ27" s="46"/>
      <c r="BA27" s="46"/>
      <c r="BB27" s="46"/>
      <c r="BC27" s="208">
        <f>SUMIFS('Operations Support'!$H:$H,'Operations Support'!$B:$B,'Cost Study'!BC$7,'Operations Support'!$C:$C,'Cost Study'!$A27)</f>
        <v>0</v>
      </c>
      <c r="BD27" s="208">
        <f>SUMIFS('Operations Support'!$H:$H,'Operations Support'!$B:$B,'Cost Study'!BD$7,'Operations Support'!$C:$C,'Cost Study'!$A27)</f>
        <v>0</v>
      </c>
      <c r="BE27" s="208">
        <f>SUMIFS('Operations Support'!$H:$H,'Operations Support'!$B:$B,'Cost Study'!BE$7,'Operations Support'!$C:$C,'Cost Study'!$A27)</f>
        <v>0</v>
      </c>
      <c r="BF27" s="208">
        <f>SUMIFS('Operations Support'!$H:$H,'Operations Support'!$B:$B,'Cost Study'!BF$7,'Operations Support'!$C:$C,'Cost Study'!$A27)</f>
        <v>0</v>
      </c>
      <c r="BG27" s="208">
        <f>SUMIFS('Operations Support'!$H:$H,'Operations Support'!$B:$B,'Cost Study'!BG$7,'Operations Support'!$C:$C,'Cost Study'!$A27)</f>
        <v>0</v>
      </c>
      <c r="BH27" s="207"/>
      <c r="BI27" s="207"/>
      <c r="BJ27" s="207"/>
      <c r="BK27" s="207"/>
      <c r="BL27" s="207"/>
    </row>
    <row r="28" spans="1:64" ht="15" thickBot="1" x14ac:dyDescent="0.25">
      <c r="A28" s="683">
        <v>21</v>
      </c>
      <c r="B28" s="681" t="s">
        <v>5</v>
      </c>
      <c r="C28" s="617">
        <v>1</v>
      </c>
      <c r="D28" s="347"/>
      <c r="E28" s="347">
        <v>0</v>
      </c>
      <c r="F28" s="684">
        <v>0</v>
      </c>
      <c r="G28" s="347">
        <v>0</v>
      </c>
      <c r="H28" s="1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X28" s="46"/>
      <c r="AY28" s="46"/>
      <c r="AZ28" s="46"/>
      <c r="BA28" s="46"/>
      <c r="BB28" s="46"/>
      <c r="BC28" s="208">
        <f>SUMIFS('Operations Support'!$H:$H,'Operations Support'!$B:$B,'Cost Study'!BC$7,'Operations Support'!$C:$C,'Cost Study'!$A28)</f>
        <v>0</v>
      </c>
      <c r="BD28" s="208">
        <f>SUMIFS('Operations Support'!$H:$H,'Operations Support'!$B:$B,'Cost Study'!BD$7,'Operations Support'!$C:$C,'Cost Study'!$A28)</f>
        <v>0</v>
      </c>
      <c r="BE28" s="208">
        <f>SUMIFS('Operations Support'!$H:$H,'Operations Support'!$B:$B,'Cost Study'!BE$7,'Operations Support'!$C:$C,'Cost Study'!$A28)</f>
        <v>0</v>
      </c>
      <c r="BF28" s="208">
        <f>SUMIFS('Operations Support'!$H:$H,'Operations Support'!$B:$B,'Cost Study'!BF$7,'Operations Support'!$C:$C,'Cost Study'!$A28)</f>
        <v>0</v>
      </c>
      <c r="BG28" s="208">
        <f>SUMIFS('Operations Support'!$H:$H,'Operations Support'!$B:$B,'Cost Study'!BG$7,'Operations Support'!$C:$C,'Cost Study'!$A28)</f>
        <v>0</v>
      </c>
      <c r="BH28" s="207"/>
      <c r="BI28" s="207"/>
      <c r="BJ28" s="207"/>
      <c r="BK28" s="207"/>
      <c r="BL28" s="207"/>
    </row>
    <row r="29" spans="1:64" ht="14.25" customHeight="1" x14ac:dyDescent="0.2">
      <c r="A29" s="11"/>
      <c r="B29" s="265"/>
      <c r="C29" s="265"/>
      <c r="D29" s="265"/>
      <c r="E29" s="265"/>
      <c r="F29" s="265"/>
      <c r="G29" s="686"/>
      <c r="H29" s="14"/>
      <c r="BL29" s="207"/>
    </row>
    <row r="30" spans="1:64" x14ac:dyDescent="0.2">
      <c r="B30" s="214" t="s">
        <v>68</v>
      </c>
      <c r="C30" s="10"/>
      <c r="D30" s="13"/>
      <c r="E30" s="13"/>
      <c r="F30" s="13"/>
    </row>
    <row r="31" spans="1:64" x14ac:dyDescent="0.2">
      <c r="B31" s="622">
        <v>55.851929921642864</v>
      </c>
      <c r="C31" s="213" t="s">
        <v>324</v>
      </c>
      <c r="D31" s="306"/>
      <c r="J31" s="49"/>
      <c r="L31" s="49"/>
    </row>
    <row r="32" spans="1:64" ht="15" thickBot="1" x14ac:dyDescent="0.25">
      <c r="B32" s="304">
        <v>0.1</v>
      </c>
      <c r="C32" s="10" t="s">
        <v>69</v>
      </c>
    </row>
  </sheetData>
  <customSheetViews>
    <customSheetView guid="{DE388A6B-882C-495C-AAE9-5FF5D9FE9DAB}" fitToPage="1" printArea="1" showRuler="0">
      <selection activeCell="B10" sqref="B10"/>
      <pageMargins left="0.25" right="0.25" top="0.5" bottom="0.5" header="0.25" footer="0.25"/>
      <printOptions gridLines="1"/>
      <pageSetup orientation="portrait" r:id="rId1"/>
      <headerFooter alignWithMargins="0">
        <oddFooter xml:space="preserve">&amp;C </oddFooter>
      </headerFooter>
    </customSheetView>
    <customSheetView guid="{95AD7BEF-F518-46C7-B565-EC569F4CD3DD}" fitToPage="1" printArea="1" showRuler="0" topLeftCell="A23">
      <selection activeCell="I41" sqref="A1:I41"/>
      <pageMargins left="0.25" right="0.25" top="0.5" bottom="0.5" header="0.25" footer="0.25"/>
      <printOptions gridLines="1"/>
      <pageSetup scale="83" orientation="portrait" r:id="rId2"/>
      <headerFooter alignWithMargins="0">
        <oddFooter xml:space="preserve">&amp;C </oddFooter>
      </headerFooter>
    </customSheetView>
    <customSheetView guid="{FC4770E7-5AA9-45AB-93B4-AB306746D478}" fitToPage="1" printArea="1" showRuler="0">
      <selection activeCell="H14" sqref="H14"/>
      <pageMargins left="0.25" right="0.25" top="0.5" bottom="0.5" header="0.25" footer="0.25"/>
      <printOptions gridLines="1"/>
      <pageSetup orientation="portrait" r:id="rId3"/>
      <headerFooter alignWithMargins="0">
        <oddFooter xml:space="preserve">&amp;C </oddFooter>
      </headerFooter>
    </customSheetView>
    <customSheetView guid="{675F30BC-42CF-41EB-9295-12D8590553A4}" fitToPage="1" printArea="1" showRuler="0">
      <selection activeCell="B10" sqref="B10"/>
      <pageMargins left="0.25" right="0.25" top="0.5" bottom="0.5" header="0.25" footer="0.25"/>
      <printOptions gridLines="1"/>
      <pageSetup orientation="portrait" r:id="rId4"/>
      <headerFooter alignWithMargins="0">
        <oddFooter xml:space="preserve">&amp;C </oddFooter>
      </headerFooter>
    </customSheetView>
    <customSheetView guid="{91FF6182-D2EC-4CD1-9CDF-7C925FC791E8}" fitToPage="1" printArea="1" showRuler="0">
      <selection activeCell="H14" sqref="H14"/>
      <pageMargins left="0.25" right="0.25" top="0.5" bottom="0.5" header="0.25" footer="0.25"/>
      <printOptions gridLines="1"/>
      <pageSetup orientation="portrait" r:id="rId5"/>
      <headerFooter alignWithMargins="0">
        <oddFooter xml:space="preserve">&amp;C </oddFooter>
      </headerFooter>
    </customSheetView>
    <customSheetView guid="{35BFC459-B22D-40B1-9702-541F957448D5}" fitToPage="1" printArea="1" showRuler="0">
      <selection activeCell="H14" sqref="H14"/>
      <pageMargins left="0.25" right="0.25" top="0.5" bottom="0.5" header="0.25" footer="0.25"/>
      <printOptions gridLines="1"/>
      <pageSetup orientation="portrait" r:id="rId6"/>
      <headerFooter alignWithMargins="0">
        <oddFooter xml:space="preserve">&amp;C </oddFooter>
      </headerFooter>
    </customSheetView>
    <customSheetView guid="{C593DCC3-48F5-49D3-A249-760A4EB596FD}" fitToPage="1" printArea="1" showRuler="0">
      <selection activeCell="H14" sqref="H14"/>
      <pageMargins left="0.25" right="0.25" top="0.5" bottom="0.5" header="0.25" footer="0.25"/>
      <printOptions gridLines="1"/>
      <pageSetup orientation="portrait" r:id="rId7"/>
      <headerFooter alignWithMargins="0">
        <oddFooter xml:space="preserve">&amp;C </oddFooter>
      </headerFooter>
    </customSheetView>
    <customSheetView guid="{D2A8523F-42D4-4968-A72F-21832F1DB84F}" fitToPage="1" printArea="1" showRuler="0">
      <selection activeCell="H14" sqref="H14"/>
      <pageMargins left="0.25" right="0.25" top="0.5" bottom="0.5" header="0.25" footer="0.25"/>
      <printOptions gridLines="1"/>
      <pageSetup orientation="portrait" r:id="rId8"/>
      <headerFooter alignWithMargins="0">
        <oddFooter xml:space="preserve">&amp;C </oddFooter>
      </headerFooter>
    </customSheetView>
  </customSheetViews>
  <mergeCells count="3">
    <mergeCell ref="B5:G5"/>
    <mergeCell ref="B6:G6"/>
    <mergeCell ref="A4:F4"/>
  </mergeCells>
  <phoneticPr fontId="4" type="noConversion"/>
  <conditionalFormatting sqref="C9:G14 C8:F8 C20:G27 C19:F19 E28:G28 C16:G18 C15 F15:G15 C28">
    <cfRule type="cellIs" dxfId="63" priority="7" operator="equal">
      <formula>0</formula>
    </cfRule>
    <cfRule type="expression" dxfId="62" priority="8" stopIfTrue="1">
      <formula>AND(BC8&gt;0,C8=0)</formula>
    </cfRule>
  </conditionalFormatting>
  <conditionalFormatting sqref="G8">
    <cfRule type="cellIs" dxfId="61" priority="3" operator="equal">
      <formula>0</formula>
    </cfRule>
    <cfRule type="expression" dxfId="60" priority="4" stopIfTrue="1">
      <formula>AND(BG8&gt;0,G8=0)</formula>
    </cfRule>
  </conditionalFormatting>
  <conditionalFormatting sqref="D15">
    <cfRule type="cellIs" dxfId="59" priority="1" operator="equal">
      <formula>0</formula>
    </cfRule>
    <cfRule type="expression" dxfId="58" priority="2" stopIfTrue="1">
      <formula>AND(BD15&gt;0,D15=0)</formula>
    </cfRule>
  </conditionalFormatting>
  <pageMargins left="0.25" right="0.25" top="0.5" bottom="0.5" header="0.25" footer="0.25"/>
  <pageSetup orientation="landscape" r:id="rId9"/>
  <headerFooter alignWithMargins="0">
    <oddFooter>Prepared by Paul Turcotte &amp;D&amp;RPage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 codeName="Sheet10">
    <tabColor rgb="FF00B050"/>
  </sheetPr>
  <dimension ref="A1:Q76"/>
  <sheetViews>
    <sheetView showGridLines="0" zoomScale="85" zoomScaleNormal="85" workbookViewId="0">
      <pane xSplit="2" ySplit="3" topLeftCell="D52" activePane="bottomRight" state="frozen"/>
      <selection pane="topRight" activeCell="C1" sqref="C1"/>
      <selection pane="bottomLeft" activeCell="A4" sqref="A4"/>
      <selection pane="bottomRight" activeCell="M59" sqref="M59"/>
    </sheetView>
  </sheetViews>
  <sheetFormatPr defaultColWidth="15.140625" defaultRowHeight="14.25" x14ac:dyDescent="0.2"/>
  <cols>
    <col min="1" max="1" width="10.5703125" style="61" customWidth="1"/>
    <col min="2" max="2" width="19.85546875" style="61" customWidth="1"/>
    <col min="3" max="3" width="17.140625" style="61" customWidth="1"/>
    <col min="4" max="4" width="16.5703125" style="61" bestFit="1" customWidth="1"/>
    <col min="5" max="5" width="17" style="61" bestFit="1" customWidth="1"/>
    <col min="6" max="6" width="18" style="61" customWidth="1"/>
    <col min="7" max="7" width="18.42578125" style="61" bestFit="1" customWidth="1"/>
    <col min="8" max="8" width="15" style="61" bestFit="1" customWidth="1"/>
    <col min="9" max="9" width="15.28515625" style="61" bestFit="1" customWidth="1"/>
    <col min="10" max="10" width="14.42578125" style="64" bestFit="1" customWidth="1"/>
    <col min="11" max="11" width="18.5703125" style="61" customWidth="1"/>
    <col min="12" max="13" width="16.85546875" style="61" bestFit="1" customWidth="1"/>
    <col min="14" max="14" width="15.140625" style="61"/>
    <col min="15" max="15" width="18.5703125" style="61" customWidth="1"/>
    <col min="16" max="16" width="18.140625" style="61" bestFit="1" customWidth="1"/>
    <col min="17" max="17" width="16.140625" style="61" bestFit="1" customWidth="1"/>
    <col min="18" max="16384" width="15.140625" style="61"/>
  </cols>
  <sheetData>
    <row r="1" spans="1:13" x14ac:dyDescent="0.2">
      <c r="A1" s="62" t="str">
        <f>Summary!A1</f>
        <v>General Academic Institutions Basis of Legislative Appropriations - Formula Funding - 2020-2021</v>
      </c>
    </row>
    <row r="2" spans="1:13" ht="15" thickBot="1" x14ac:dyDescent="0.25">
      <c r="A2" s="62" t="s">
        <v>244</v>
      </c>
      <c r="D2" s="158"/>
      <c r="E2" s="63"/>
      <c r="F2" s="63"/>
      <c r="G2" s="158"/>
      <c r="I2" s="63"/>
      <c r="J2" s="61"/>
    </row>
    <row r="3" spans="1:13" s="66" customFormat="1" ht="45" thickBot="1" x14ac:dyDescent="0.25">
      <c r="A3" s="723" t="s">
        <v>27</v>
      </c>
      <c r="B3" s="724"/>
      <c r="C3" s="333" t="s">
        <v>2</v>
      </c>
      <c r="D3" s="334">
        <f>Summary!J1</f>
        <v>2020</v>
      </c>
      <c r="E3" s="335" t="s">
        <v>71</v>
      </c>
      <c r="F3" s="336" t="s">
        <v>72</v>
      </c>
      <c r="G3" s="334">
        <f>D3+1</f>
        <v>2021</v>
      </c>
      <c r="H3" s="335" t="s">
        <v>71</v>
      </c>
      <c r="I3" s="336" t="s">
        <v>72</v>
      </c>
      <c r="J3" s="337" t="s">
        <v>154</v>
      </c>
      <c r="K3" s="338" t="s">
        <v>153</v>
      </c>
      <c r="L3" s="333" t="s">
        <v>230</v>
      </c>
      <c r="M3" s="336" t="s">
        <v>258</v>
      </c>
    </row>
    <row r="4" spans="1:13" x14ac:dyDescent="0.2">
      <c r="A4" s="106">
        <v>3656</v>
      </c>
      <c r="B4" s="101" t="str">
        <f>VLOOKUP(A4,Summary!$A$20:$B$66,2,0)</f>
        <v>UT-Arlington</v>
      </c>
      <c r="C4" s="163">
        <f t="shared" ref="C4:C41" si="0">D4+G4</f>
        <v>36587294.1179346</v>
      </c>
      <c r="D4" s="83">
        <f>E4+F4</f>
        <v>18293647.0589673</v>
      </c>
      <c r="E4" s="164">
        <f>'Space Support'!L4*$E$59</f>
        <v>10420414.467324965</v>
      </c>
      <c r="F4" s="165">
        <f>'Space Support'!$F$59*K4</f>
        <v>7873232.5916423369</v>
      </c>
      <c r="G4" s="67">
        <f t="shared" ref="G4:G51" si="1">H4+I4</f>
        <v>18293647.0589673</v>
      </c>
      <c r="H4" s="164">
        <f>'Space Support'!L4*$H$59</f>
        <v>10420414.467324965</v>
      </c>
      <c r="I4" s="165">
        <f>'Space Support'!$I$59*K4</f>
        <v>7873232.5916423369</v>
      </c>
      <c r="J4" s="68">
        <f>VLOOKUP(A4,Utilities!$A$5:$AA$50,27,0)</f>
        <v>0.98737092000000004</v>
      </c>
      <c r="K4" s="197">
        <f t="shared" ref="K4:K40" si="2">J4*L4</f>
        <v>3409349.7570517552</v>
      </c>
      <c r="L4" s="430">
        <v>3452957.4327059938</v>
      </c>
      <c r="M4" s="378">
        <f>L4*(J4*$F$60+$E$60)</f>
        <v>3434053.5406073192</v>
      </c>
    </row>
    <row r="5" spans="1:13" x14ac:dyDescent="0.2">
      <c r="A5" s="104">
        <v>3658</v>
      </c>
      <c r="B5" s="102" t="str">
        <f>VLOOKUP(A5,Summary!$A$20:$B$66,2,0)</f>
        <v>UT-Austin</v>
      </c>
      <c r="C5" s="159">
        <f t="shared" si="0"/>
        <v>117141729.53202802</v>
      </c>
      <c r="D5" s="130">
        <f t="shared" ref="D5:D51" si="3">E5+F5</f>
        <v>58570864.76601401</v>
      </c>
      <c r="E5" s="166">
        <f>'Space Support'!L5*$E$59</f>
        <v>31395543.113348711</v>
      </c>
      <c r="F5" s="167">
        <f>'Space Support'!$F$59*K5</f>
        <v>27175321.652665298</v>
      </c>
      <c r="G5" s="132">
        <f t="shared" si="1"/>
        <v>58570864.76601401</v>
      </c>
      <c r="H5" s="166">
        <f>'Space Support'!L5*$H$59</f>
        <v>31395543.113348711</v>
      </c>
      <c r="I5" s="167">
        <f>'Space Support'!$I$59*K5</f>
        <v>27175321.652665298</v>
      </c>
      <c r="J5" s="69">
        <f>VLOOKUP(A5,Utilities!$A$5:$AA$50,27,0)</f>
        <v>1.1311467100000001</v>
      </c>
      <c r="K5" s="198">
        <f t="shared" si="2"/>
        <v>11767742.816675905</v>
      </c>
      <c r="L5" s="117">
        <v>10403374.480641777</v>
      </c>
      <c r="M5" s="378">
        <f t="shared" ref="M5:M40" si="4">L5*(J5*$F$60+$E$60)</f>
        <v>10994827.049949504</v>
      </c>
    </row>
    <row r="6" spans="1:13" x14ac:dyDescent="0.2">
      <c r="A6" s="104">
        <v>9741</v>
      </c>
      <c r="B6" s="102" t="str">
        <f>VLOOKUP(A6,Summary!$A$20:$B$66,2,0)</f>
        <v>UT-Dallas</v>
      </c>
      <c r="C6" s="159">
        <f t="shared" si="0"/>
        <v>33764327.504704177</v>
      </c>
      <c r="D6" s="130">
        <f t="shared" si="3"/>
        <v>16882163.752352089</v>
      </c>
      <c r="E6" s="166">
        <f>'Space Support'!L6*$E$59</f>
        <v>9834116.8676035628</v>
      </c>
      <c r="F6" s="167">
        <f>'Space Support'!$F$59*K6</f>
        <v>7048046.8847485241</v>
      </c>
      <c r="G6" s="132">
        <f t="shared" si="1"/>
        <v>16882163.752352089</v>
      </c>
      <c r="H6" s="166">
        <f>'Space Support'!L6*$H$59</f>
        <v>9834116.8676035628</v>
      </c>
      <c r="I6" s="167">
        <f>'Space Support'!$I$59*K6</f>
        <v>7048046.8847485241</v>
      </c>
      <c r="J6" s="69">
        <f>VLOOKUP(A6,Utilities!$A$5:$AA$50,27,0)</f>
        <v>0.93658169000000002</v>
      </c>
      <c r="K6" s="198">
        <f t="shared" si="2"/>
        <v>3052019.1871016878</v>
      </c>
      <c r="L6" s="117">
        <v>3258679.1090285862</v>
      </c>
      <c r="M6" s="378">
        <f t="shared" si="4"/>
        <v>3169092.2001503808</v>
      </c>
    </row>
    <row r="7" spans="1:13" s="70" customFormat="1" x14ac:dyDescent="0.2">
      <c r="A7" s="104">
        <v>3661</v>
      </c>
      <c r="B7" s="102" t="str">
        <f>VLOOKUP(A7,Summary!$A$20:$B$66,2,0)</f>
        <v>UT-El Paso</v>
      </c>
      <c r="C7" s="159">
        <f t="shared" si="0"/>
        <v>26136237.361045204</v>
      </c>
      <c r="D7" s="130">
        <f t="shared" si="3"/>
        <v>13068118.680522602</v>
      </c>
      <c r="E7" s="166">
        <f>'Space Support'!L7*$E$59</f>
        <v>7502844.663509177</v>
      </c>
      <c r="F7" s="167">
        <f>'Space Support'!$F$59*K7</f>
        <v>5565274.0170134259</v>
      </c>
      <c r="G7" s="132">
        <f t="shared" si="1"/>
        <v>13068118.680522602</v>
      </c>
      <c r="H7" s="166">
        <f>'Space Support'!L7*$H$59</f>
        <v>7502844.663509177</v>
      </c>
      <c r="I7" s="167">
        <f>'Space Support'!$I$59*K7</f>
        <v>5565274.0170134259</v>
      </c>
      <c r="J7" s="69">
        <f>VLOOKUP(A7,Utilities!$A$5:$AA$50,27,0)</f>
        <v>0.9693326499999998</v>
      </c>
      <c r="K7" s="198">
        <f t="shared" si="2"/>
        <v>2409933.327509285</v>
      </c>
      <c r="L7" s="117">
        <v>2486177.8126521227</v>
      </c>
      <c r="M7" s="378">
        <f t="shared" si="4"/>
        <v>2453125.8900574106</v>
      </c>
    </row>
    <row r="8" spans="1:13" ht="28.5" x14ac:dyDescent="0.2">
      <c r="A8" s="104">
        <v>3599</v>
      </c>
      <c r="B8" s="102" t="str">
        <f>VLOOKUP(A8,Summary!$A$20:$B$66,2,0)</f>
        <v>UT-Rio Grande Valley</v>
      </c>
      <c r="C8" s="159">
        <f>D8+G8</f>
        <v>25716868.239475973</v>
      </c>
      <c r="D8" s="130">
        <f>E8+F8</f>
        <v>12858434.119737986</v>
      </c>
      <c r="E8" s="166">
        <f>'Space Support'!L8*$E$59</f>
        <v>7119992.1302822549</v>
      </c>
      <c r="F8" s="167">
        <f>'Space Support'!$F$59*K8</f>
        <v>5738441.9894557316</v>
      </c>
      <c r="G8" s="132">
        <f>H8+I8</f>
        <v>12858434.119737986</v>
      </c>
      <c r="H8" s="166">
        <f>'Space Support'!L8*$H$59</f>
        <v>7119992.1302822549</v>
      </c>
      <c r="I8" s="167">
        <f>'Space Support'!$I$59*K8</f>
        <v>5738441.9894557316</v>
      </c>
      <c r="J8" s="69">
        <f>VLOOKUP(A8,Utilities!$A$5:$AA$50,27,0)</f>
        <v>1.0532385</v>
      </c>
      <c r="K8" s="198">
        <f>J8*L8</f>
        <v>2484920.3392485338</v>
      </c>
      <c r="L8" s="117">
        <v>2359314.0008160868</v>
      </c>
      <c r="M8" s="378">
        <f t="shared" si="4"/>
        <v>2413764.2468567928</v>
      </c>
    </row>
    <row r="9" spans="1:13" x14ac:dyDescent="0.2">
      <c r="A9" s="104">
        <v>9930</v>
      </c>
      <c r="B9" s="102" t="str">
        <f>VLOOKUP(A9,Summary!$A$20:$B$66,2,0)</f>
        <v>UT-Permian Basin</v>
      </c>
      <c r="C9" s="159">
        <f t="shared" si="0"/>
        <v>4161814.9835036434</v>
      </c>
      <c r="D9" s="130">
        <f t="shared" si="3"/>
        <v>2080907.4917518217</v>
      </c>
      <c r="E9" s="166">
        <f>'Space Support'!L9*$E$59</f>
        <v>1195121.0235372048</v>
      </c>
      <c r="F9" s="167">
        <f>'Space Support'!$F$59*K9</f>
        <v>885786.46821461676</v>
      </c>
      <c r="G9" s="132">
        <f t="shared" si="1"/>
        <v>2080907.4917518217</v>
      </c>
      <c r="H9" s="166">
        <f>'Space Support'!L9*$H$59</f>
        <v>1195121.0235372048</v>
      </c>
      <c r="I9" s="167">
        <f>'Space Support'!$I$59*K9</f>
        <v>885786.46821461676</v>
      </c>
      <c r="J9" s="69">
        <f>VLOOKUP(A9,Utilities!$A$5:$AA$50,27,0)</f>
        <v>0.96856639999999994</v>
      </c>
      <c r="K9" s="198">
        <f t="shared" si="2"/>
        <v>383572.54724228597</v>
      </c>
      <c r="L9" s="117">
        <v>396020.91012271954</v>
      </c>
      <c r="M9" s="378">
        <f t="shared" si="4"/>
        <v>390624.55489015195</v>
      </c>
    </row>
    <row r="10" spans="1:13" x14ac:dyDescent="0.2">
      <c r="A10" s="104">
        <v>10115</v>
      </c>
      <c r="B10" s="102" t="str">
        <f>VLOOKUP(A10,Summary!$A$20:$B$66,2,0)</f>
        <v>UT-San Antonio</v>
      </c>
      <c r="C10" s="159">
        <f t="shared" si="0"/>
        <v>34746497.612958886</v>
      </c>
      <c r="D10" s="130">
        <f t="shared" si="3"/>
        <v>17373248.806479443</v>
      </c>
      <c r="E10" s="166">
        <f>'Space Support'!L10*$E$59</f>
        <v>9005396.1596350987</v>
      </c>
      <c r="F10" s="167">
        <f>'Space Support'!$F$59*K10</f>
        <v>8367852.6468443433</v>
      </c>
      <c r="G10" s="132">
        <f t="shared" si="1"/>
        <v>17373248.806479443</v>
      </c>
      <c r="H10" s="166">
        <f>'Space Support'!L10*$H$59</f>
        <v>9005396.1596350987</v>
      </c>
      <c r="I10" s="167">
        <f>'Space Support'!$I$59*K10</f>
        <v>8367852.6468443433</v>
      </c>
      <c r="J10" s="69">
        <f>VLOOKUP(A10,Utilities!$A$5:$AA$50,27,0)</f>
        <v>1.21429287</v>
      </c>
      <c r="K10" s="198">
        <f t="shared" si="2"/>
        <v>3623535.3212920362</v>
      </c>
      <c r="L10" s="117">
        <v>2984070.3267013635</v>
      </c>
      <c r="M10" s="378">
        <f t="shared" si="4"/>
        <v>3261277.8842531424</v>
      </c>
    </row>
    <row r="11" spans="1:13" x14ac:dyDescent="0.2">
      <c r="A11" s="104">
        <v>11163</v>
      </c>
      <c r="B11" s="102" t="str">
        <f>VLOOKUP(A11,Summary!$A$20:$B$66,2,0)</f>
        <v>UT-Tyler</v>
      </c>
      <c r="C11" s="159">
        <f t="shared" si="0"/>
        <v>8053174.9301253166</v>
      </c>
      <c r="D11" s="130">
        <f t="shared" si="3"/>
        <v>4026587.4650626583</v>
      </c>
      <c r="E11" s="166">
        <f>'Space Support'!L11*$E$59</f>
        <v>2286333.0780386785</v>
      </c>
      <c r="F11" s="167">
        <f>'Space Support'!$F$59*K11</f>
        <v>1740254.3870239796</v>
      </c>
      <c r="G11" s="132">
        <f t="shared" si="1"/>
        <v>4026587.4650626583</v>
      </c>
      <c r="H11" s="166">
        <f>'Space Support'!L11*$H$59</f>
        <v>2286333.0780386785</v>
      </c>
      <c r="I11" s="167">
        <f>'Space Support'!$I$59*K11</f>
        <v>1740254.3870239796</v>
      </c>
      <c r="J11" s="69">
        <f>VLOOKUP(A11,Utilities!$A$5:$AA$50,27,0)</f>
        <v>0.99468480000000004</v>
      </c>
      <c r="K11" s="198">
        <f t="shared" si="2"/>
        <v>753583.2077292687</v>
      </c>
      <c r="L11" s="117">
        <v>757610.05670265458</v>
      </c>
      <c r="M11" s="378">
        <f t="shared" si="4"/>
        <v>755864.42093215126</v>
      </c>
    </row>
    <row r="12" spans="1:13" x14ac:dyDescent="0.2">
      <c r="A12" s="104">
        <v>3632</v>
      </c>
      <c r="B12" s="102" t="str">
        <f>VLOOKUP(A12,Summary!$A$20:$B$66,2,0)</f>
        <v>TAMU</v>
      </c>
      <c r="C12" s="159">
        <f t="shared" si="0"/>
        <v>82982518.501101494</v>
      </c>
      <c r="D12" s="130">
        <f t="shared" si="3"/>
        <v>41491259.250550747</v>
      </c>
      <c r="E12" s="166">
        <f>'Space Support'!L12*$E$59</f>
        <v>24267452.586710919</v>
      </c>
      <c r="F12" s="167">
        <f>'Space Support'!$F$59*K12</f>
        <v>17223806.663839824</v>
      </c>
      <c r="G12" s="132">
        <f t="shared" si="1"/>
        <v>41491259.250550747</v>
      </c>
      <c r="H12" s="166">
        <f>'Space Support'!L12*$H$59</f>
        <v>24267452.586710919</v>
      </c>
      <c r="I12" s="167">
        <f>'Space Support'!$I$59*K12</f>
        <v>17223806.663839824</v>
      </c>
      <c r="J12" s="69">
        <f>VLOOKUP(A12,Utilities!$A$5:$AA$50,27,0)</f>
        <v>0.92750699999999997</v>
      </c>
      <c r="K12" s="198">
        <f t="shared" si="2"/>
        <v>7458433.4174508927</v>
      </c>
      <c r="L12" s="117">
        <v>8041376.9572099112</v>
      </c>
      <c r="M12" s="378">
        <f t="shared" si="4"/>
        <v>7788671.4045773931</v>
      </c>
    </row>
    <row r="13" spans="1:13" x14ac:dyDescent="0.2">
      <c r="A13" s="104">
        <v>10298</v>
      </c>
      <c r="B13" s="102" t="str">
        <f>VLOOKUP(A13,Summary!$A$20:$B$66,2,0)</f>
        <v>TAMU-Galveston</v>
      </c>
      <c r="C13" s="159">
        <f t="shared" si="0"/>
        <v>5765101.7834629137</v>
      </c>
      <c r="D13" s="130">
        <f>E13+F13+TAMUG!B17</f>
        <v>2882550.8917314569</v>
      </c>
      <c r="E13" s="166">
        <f>'Space Support'!L13*$E$59</f>
        <v>970724.49991145125</v>
      </c>
      <c r="F13" s="167">
        <f>'Space Support'!$F$59*K13</f>
        <v>826120.18113716529</v>
      </c>
      <c r="G13" s="132">
        <f>H13+I13+TAMUG!B18</f>
        <v>2882550.8917314569</v>
      </c>
      <c r="H13" s="166">
        <f>'Space Support'!L13*$H$59</f>
        <v>970724.49991145125</v>
      </c>
      <c r="I13" s="167">
        <f>'Space Support'!$I$59*K13</f>
        <v>826120.18113716529</v>
      </c>
      <c r="J13" s="69">
        <f>VLOOKUP(A13,Utilities!$A$5:$AA$50,27,0)</f>
        <v>1.11214006</v>
      </c>
      <c r="K13" s="198">
        <f t="shared" si="2"/>
        <v>357735.22578837274</v>
      </c>
      <c r="L13" s="117">
        <v>321663.82513761148</v>
      </c>
      <c r="M13" s="378">
        <f t="shared" si="4"/>
        <v>337300.74812237913</v>
      </c>
    </row>
    <row r="14" spans="1:13" x14ac:dyDescent="0.2">
      <c r="A14" s="104">
        <v>3630</v>
      </c>
      <c r="B14" s="102" t="str">
        <f>VLOOKUP(A14,Summary!$A$20:$B$66,2,0)</f>
        <v>Prairie View</v>
      </c>
      <c r="C14" s="159">
        <f t="shared" si="0"/>
        <v>13134290.629179757</v>
      </c>
      <c r="D14" s="130">
        <f t="shared" si="3"/>
        <v>6567145.3145898785</v>
      </c>
      <c r="E14" s="166">
        <f>'Space Support'!L14*$E$59</f>
        <v>3265317.1247545592</v>
      </c>
      <c r="F14" s="167">
        <f>'Space Support'!$F$59*K14</f>
        <v>3301828.1898353188</v>
      </c>
      <c r="G14" s="132">
        <f t="shared" si="1"/>
        <v>6567145.3145898785</v>
      </c>
      <c r="H14" s="166">
        <f>'Space Support'!L14*$H$59</f>
        <v>3265317.1247545592</v>
      </c>
      <c r="I14" s="167">
        <f>'Space Support'!$I$59*K14</f>
        <v>3301828.1898353188</v>
      </c>
      <c r="J14" s="69">
        <f>VLOOKUP(A14,Utilities!$A$5:$AA$50,27,0)</f>
        <v>1.3214214399999999</v>
      </c>
      <c r="K14" s="198">
        <f t="shared" si="2"/>
        <v>1429792.2747501964</v>
      </c>
      <c r="L14" s="117">
        <v>1082010.8040249418</v>
      </c>
      <c r="M14" s="378">
        <f t="shared" si="4"/>
        <v>1232773.7900789706</v>
      </c>
    </row>
    <row r="15" spans="1:13" x14ac:dyDescent="0.2">
      <c r="A15" s="104">
        <v>3631</v>
      </c>
      <c r="B15" s="102" t="str">
        <f>VLOOKUP(A15,Summary!$A$20:$B$66,2,0)</f>
        <v>Tarleton</v>
      </c>
      <c r="C15" s="159">
        <f t="shared" si="0"/>
        <v>11035236.250295505</v>
      </c>
      <c r="D15" s="130">
        <f t="shared" si="3"/>
        <v>5517618.1251477525</v>
      </c>
      <c r="E15" s="166">
        <f>'Space Support'!L15*$E$59</f>
        <v>3245453.8806698909</v>
      </c>
      <c r="F15" s="167">
        <f>'Space Support'!$F$59*K15</f>
        <v>2272164.2444778611</v>
      </c>
      <c r="G15" s="132">
        <f t="shared" si="1"/>
        <v>5517618.1251477525</v>
      </c>
      <c r="H15" s="166">
        <f>'Space Support'!L15*$H$59</f>
        <v>3245453.8806698909</v>
      </c>
      <c r="I15" s="167">
        <f>'Space Support'!$I$59*K15</f>
        <v>2272164.2444778611</v>
      </c>
      <c r="J15" s="69">
        <f>VLOOKUP(A15,Utilities!$A$5:$AA$50,27,0)</f>
        <v>0.91490610000000006</v>
      </c>
      <c r="K15" s="198">
        <f t="shared" si="2"/>
        <v>983916.393263362</v>
      </c>
      <c r="L15" s="117">
        <v>1075428.8262624568</v>
      </c>
      <c r="M15" s="378">
        <f t="shared" si="4"/>
        <v>1035758.2606304191</v>
      </c>
    </row>
    <row r="16" spans="1:13" x14ac:dyDescent="0.2">
      <c r="A16" s="104">
        <v>42295</v>
      </c>
      <c r="B16" s="102" t="str">
        <f>VLOOKUP(A16,Summary!$A$20:$B$66,2,0)</f>
        <v>TAMU-Central</v>
      </c>
      <c r="C16" s="159">
        <f>D16+G16</f>
        <v>1688874.0741951065</v>
      </c>
      <c r="D16" s="130">
        <f>E16+F16</f>
        <v>844437.03709755326</v>
      </c>
      <c r="E16" s="166">
        <f>'Space Support'!L16*$E$59</f>
        <v>559597.72507532884</v>
      </c>
      <c r="F16" s="167">
        <f>'Space Support'!$F$59*K16</f>
        <v>284839.31202222442</v>
      </c>
      <c r="G16" s="132">
        <f>H16+I16</f>
        <v>844437.03709755326</v>
      </c>
      <c r="H16" s="166">
        <f>'Space Support'!L16*$H$59</f>
        <v>559597.72507532884</v>
      </c>
      <c r="I16" s="167">
        <f>'Space Support'!$I$59*K16</f>
        <v>284839.31202222442</v>
      </c>
      <c r="J16" s="69">
        <f>VLOOKUP(A16,Utilities!$A$5:$AA$50,27,0)</f>
        <v>0.66517548000000004</v>
      </c>
      <c r="K16" s="198">
        <f>J16*L16</f>
        <v>123344.10649478695</v>
      </c>
      <c r="L16" s="117">
        <v>185430.92793316275</v>
      </c>
      <c r="M16" s="378">
        <f t="shared" si="4"/>
        <v>158516.34109467216</v>
      </c>
    </row>
    <row r="17" spans="1:13" x14ac:dyDescent="0.2">
      <c r="A17" s="104">
        <v>11161</v>
      </c>
      <c r="B17" s="102" t="str">
        <f>VLOOKUP(A17,Summary!$A$20:$B$66,2,0)</f>
        <v>TAMU-CC</v>
      </c>
      <c r="C17" s="159">
        <f t="shared" si="0"/>
        <v>13729854.858049914</v>
      </c>
      <c r="D17" s="130">
        <f t="shared" si="3"/>
        <v>6864927.4290249571</v>
      </c>
      <c r="E17" s="166">
        <f>'Space Support'!L17*$E$59</f>
        <v>3375283.8797231689</v>
      </c>
      <c r="F17" s="167">
        <f>'Space Support'!$F$59*K17</f>
        <v>3489643.5493017882</v>
      </c>
      <c r="G17" s="132">
        <f t="shared" si="1"/>
        <v>6864927.4290249571</v>
      </c>
      <c r="H17" s="166">
        <f>'Space Support'!L17*$H$59</f>
        <v>3375283.8797231689</v>
      </c>
      <c r="I17" s="167">
        <f>'Space Support'!$I$59*K17</f>
        <v>3489643.5493017882</v>
      </c>
      <c r="J17" s="69">
        <f>VLOOKUP(A17,Utilities!$A$5:$AA$50,27,0)</f>
        <v>1.35108604</v>
      </c>
      <c r="K17" s="198">
        <f t="shared" si="2"/>
        <v>1511122.0516511509</v>
      </c>
      <c r="L17" s="117">
        <v>1118449.903938872</v>
      </c>
      <c r="M17" s="378">
        <f t="shared" si="4"/>
        <v>1288672.9621308364</v>
      </c>
    </row>
    <row r="18" spans="1:13" x14ac:dyDescent="0.2">
      <c r="A18" s="104">
        <v>3639</v>
      </c>
      <c r="B18" s="102" t="str">
        <f>VLOOKUP(A18,Summary!$A$20:$B$66,2,0)</f>
        <v>TAMU-Kingsville</v>
      </c>
      <c r="C18" s="159">
        <f t="shared" si="0"/>
        <v>9537860.7662793528</v>
      </c>
      <c r="D18" s="130">
        <f t="shared" si="3"/>
        <v>4768930.3831396764</v>
      </c>
      <c r="E18" s="166">
        <f>'Space Support'!L18*$E$59</f>
        <v>2648756.6189276823</v>
      </c>
      <c r="F18" s="167">
        <f>'Space Support'!$F$59*K18</f>
        <v>2120173.7642119941</v>
      </c>
      <c r="G18" s="132">
        <f t="shared" si="1"/>
        <v>4768930.3831396764</v>
      </c>
      <c r="H18" s="166">
        <f>'Space Support'!L18*$H$59</f>
        <v>2648756.6189276823</v>
      </c>
      <c r="I18" s="167">
        <f>'Space Support'!$I$59*K18</f>
        <v>2120173.7642119941</v>
      </c>
      <c r="J18" s="69">
        <f>VLOOKUP(A18,Utilities!$A$5:$AA$50,27,0)</f>
        <v>1.0460239900000001</v>
      </c>
      <c r="K18" s="198">
        <f t="shared" si="2"/>
        <v>918099.88131137355</v>
      </c>
      <c r="L18" s="117">
        <v>877704.42178039672</v>
      </c>
      <c r="M18" s="378">
        <f t="shared" si="4"/>
        <v>895215.82078970713</v>
      </c>
    </row>
    <row r="19" spans="1:13" x14ac:dyDescent="0.2">
      <c r="A19" s="104">
        <v>42485</v>
      </c>
      <c r="B19" s="102" t="str">
        <f>VLOOKUP(A19,Summary!$A$20:$B$66,2,0)</f>
        <v>TAMU-San Antonio</v>
      </c>
      <c r="C19" s="159">
        <f>D19+G19</f>
        <v>5448906.8135803435</v>
      </c>
      <c r="D19" s="130">
        <f>E19+F19</f>
        <v>2724453.4067901717</v>
      </c>
      <c r="E19" s="166">
        <f>'Space Support'!L19*$E$59</f>
        <v>1368511.6181727848</v>
      </c>
      <c r="F19" s="167">
        <f>'Space Support'!$F$59*K19</f>
        <v>1355941.7886173872</v>
      </c>
      <c r="G19" s="132">
        <f>H19+I19</f>
        <v>2724453.4067901717</v>
      </c>
      <c r="H19" s="166">
        <f>'Space Support'!L19*$H$59</f>
        <v>1368511.6181727848</v>
      </c>
      <c r="I19" s="167">
        <f>'Space Support'!$I$59*K19</f>
        <v>1355941.7886173872</v>
      </c>
      <c r="J19" s="69">
        <f>VLOOKUP(A19,Utilities!$A$5:$AA$50,27,0)</f>
        <v>1.2948062899999999</v>
      </c>
      <c r="K19" s="198">
        <f>J19*L19</f>
        <v>587164.13541577966</v>
      </c>
      <c r="L19" s="117">
        <v>453476.4311469167</v>
      </c>
      <c r="M19" s="378">
        <f t="shared" si="4"/>
        <v>511429.9427363947</v>
      </c>
    </row>
    <row r="20" spans="1:13" x14ac:dyDescent="0.2">
      <c r="A20" s="104">
        <v>9651</v>
      </c>
      <c r="B20" s="102" t="str">
        <f>VLOOKUP(A20,Summary!$A$20:$B$66,2,0)</f>
        <v>TAMI</v>
      </c>
      <c r="C20" s="159">
        <f t="shared" si="0"/>
        <v>7677890.6461967621</v>
      </c>
      <c r="D20" s="130">
        <f t="shared" si="3"/>
        <v>3838945.323098381</v>
      </c>
      <c r="E20" s="166">
        <f>'Space Support'!L20*$E$59</f>
        <v>1980679.5491249491</v>
      </c>
      <c r="F20" s="167">
        <f>'Space Support'!$F$59*K20</f>
        <v>1858265.7739734319</v>
      </c>
      <c r="G20" s="132">
        <f t="shared" si="1"/>
        <v>3838945.323098381</v>
      </c>
      <c r="H20" s="166">
        <f>'Space Support'!L20*$H$59</f>
        <v>1980679.5491249491</v>
      </c>
      <c r="I20" s="167">
        <f>'Space Support'!$I$59*K20</f>
        <v>1858265.7739734319</v>
      </c>
      <c r="J20" s="69">
        <f>VLOOKUP(A20,Utilities!$A$5:$AA$50,27,0)</f>
        <v>1.22604343</v>
      </c>
      <c r="K20" s="198">
        <f t="shared" si="2"/>
        <v>804685.73629581369</v>
      </c>
      <c r="L20" s="117">
        <v>656327.26917007635</v>
      </c>
      <c r="M20" s="378">
        <f t="shared" si="4"/>
        <v>720640.54458302807</v>
      </c>
    </row>
    <row r="21" spans="1:13" x14ac:dyDescent="0.2">
      <c r="A21" s="104">
        <v>3665</v>
      </c>
      <c r="B21" s="102" t="str">
        <f>VLOOKUP(A21,Summary!$A$20:$B$66,2,0)</f>
        <v>WTAMU</v>
      </c>
      <c r="C21" s="159">
        <f t="shared" si="0"/>
        <v>8811003.8547541611</v>
      </c>
      <c r="D21" s="130">
        <f t="shared" si="3"/>
        <v>4405501.9273770805</v>
      </c>
      <c r="E21" s="166">
        <f>'Space Support'!L21*$E$59</f>
        <v>2483349.7634546054</v>
      </c>
      <c r="F21" s="167">
        <f>'Space Support'!$F$59*K21</f>
        <v>1922152.1639224747</v>
      </c>
      <c r="G21" s="132">
        <f t="shared" si="1"/>
        <v>4405501.9273770805</v>
      </c>
      <c r="H21" s="166">
        <f>'Space Support'!L21*$H$59</f>
        <v>2483349.7634546054</v>
      </c>
      <c r="I21" s="167">
        <f>'Space Support'!$I$59*K21</f>
        <v>1922152.1639224747</v>
      </c>
      <c r="J21" s="69">
        <f>VLOOKUP(A21,Utilities!$A$5:$AA$50,27,0)</f>
        <v>1.0114912200000001</v>
      </c>
      <c r="K21" s="198">
        <f t="shared" si="2"/>
        <v>832350.49095870729</v>
      </c>
      <c r="L21" s="117">
        <v>822894.43002649804</v>
      </c>
      <c r="M21" s="378">
        <f t="shared" si="4"/>
        <v>826993.62478657474</v>
      </c>
    </row>
    <row r="22" spans="1:13" x14ac:dyDescent="0.2">
      <c r="A22" s="104">
        <v>3565</v>
      </c>
      <c r="B22" s="102" t="str">
        <f>VLOOKUP(A22,Summary!$A$20:$B$66,2,0)</f>
        <v>TAMU-Commerce</v>
      </c>
      <c r="C22" s="159">
        <f t="shared" si="0"/>
        <v>9444584.5299510173</v>
      </c>
      <c r="D22" s="130">
        <f t="shared" si="3"/>
        <v>4722292.2649755087</v>
      </c>
      <c r="E22" s="166">
        <f>'Space Support'!L22*$E$59</f>
        <v>2676925.111773144</v>
      </c>
      <c r="F22" s="167">
        <f>'Space Support'!$F$59*K22</f>
        <v>2045367.1532023647</v>
      </c>
      <c r="G22" s="132">
        <f t="shared" si="1"/>
        <v>4722292.2649755087</v>
      </c>
      <c r="H22" s="166">
        <f>'Space Support'!L22*$H$59</f>
        <v>2676925.111773144</v>
      </c>
      <c r="I22" s="167">
        <f>'Space Support'!$I$59*K22</f>
        <v>2045367.1532023647</v>
      </c>
      <c r="J22" s="69">
        <f>VLOOKUP(A22,Utilities!$A$5:$AA$50,27,0)</f>
        <v>0.99849822999999993</v>
      </c>
      <c r="K22" s="198">
        <f t="shared" si="2"/>
        <v>885706.33798556356</v>
      </c>
      <c r="L22" s="117">
        <v>887038.46574226138</v>
      </c>
      <c r="M22" s="378">
        <f t="shared" si="4"/>
        <v>886460.98943799932</v>
      </c>
    </row>
    <row r="23" spans="1:13" x14ac:dyDescent="0.2">
      <c r="A23" s="104">
        <v>29269</v>
      </c>
      <c r="B23" s="102" t="str">
        <f>VLOOKUP(A23,Summary!$A$20:$B$66,2,0)</f>
        <v>TAMU-Texarkana</v>
      </c>
      <c r="C23" s="159">
        <f t="shared" si="0"/>
        <v>2422959.7889853204</v>
      </c>
      <c r="D23" s="130">
        <f t="shared" si="3"/>
        <v>1211479.8944926602</v>
      </c>
      <c r="E23" s="166">
        <f>'Space Support'!L23*$E$59</f>
        <v>657000.05594938004</v>
      </c>
      <c r="F23" s="167">
        <f>'Space Support'!$F$59*K23</f>
        <v>554479.83854328026</v>
      </c>
      <c r="G23" s="132">
        <f t="shared" si="1"/>
        <v>1211479.8944926602</v>
      </c>
      <c r="H23" s="166">
        <f>'Space Support'!L23*$H$59</f>
        <v>657000.05594938004</v>
      </c>
      <c r="I23" s="167">
        <f>'Space Support'!$I$59*K23</f>
        <v>554479.83854328026</v>
      </c>
      <c r="J23" s="69">
        <f>VLOOKUP(A23,Utilities!$A$5:$AA$50,27,0)</f>
        <v>1.10289101</v>
      </c>
      <c r="K23" s="198">
        <f t="shared" si="2"/>
        <v>240106.67547588519</v>
      </c>
      <c r="L23" s="117">
        <v>217706.62132415531</v>
      </c>
      <c r="M23" s="378">
        <f t="shared" si="4"/>
        <v>227417.02666761487</v>
      </c>
    </row>
    <row r="24" spans="1:13" x14ac:dyDescent="0.2">
      <c r="A24" s="104">
        <v>3652</v>
      </c>
      <c r="B24" s="102" t="str">
        <f>VLOOKUP(A24,Summary!$A$20:$B$66,2,0)</f>
        <v>UH</v>
      </c>
      <c r="C24" s="159">
        <f t="shared" si="0"/>
        <v>57064759.774507508</v>
      </c>
      <c r="D24" s="130">
        <f t="shared" si="3"/>
        <v>28532379.887253754</v>
      </c>
      <c r="E24" s="166">
        <f>'Space Support'!L24*$E$59</f>
        <v>15814160.492484888</v>
      </c>
      <c r="F24" s="167">
        <f>'Space Support'!$F$59*K24</f>
        <v>12718219.394768866</v>
      </c>
      <c r="G24" s="132">
        <f t="shared" si="1"/>
        <v>28532379.887253754</v>
      </c>
      <c r="H24" s="166">
        <f>'Space Support'!L24*$H$59</f>
        <v>15814160.492484888</v>
      </c>
      <c r="I24" s="167">
        <f>'Space Support'!$I$59*K24</f>
        <v>12718219.394768866</v>
      </c>
      <c r="J24" s="69">
        <f>VLOOKUP(A24,Utilities!$A$5:$AA$50,27,0)</f>
        <v>1.05097507</v>
      </c>
      <c r="K24" s="198">
        <f t="shared" si="2"/>
        <v>5507376.7603049036</v>
      </c>
      <c r="L24" s="117">
        <v>5240254.4242128441</v>
      </c>
      <c r="M24" s="378">
        <f t="shared" si="4"/>
        <v>5356051.7406914486</v>
      </c>
    </row>
    <row r="25" spans="1:13" x14ac:dyDescent="0.2">
      <c r="A25" s="104">
        <v>11711</v>
      </c>
      <c r="B25" s="102" t="str">
        <f>VLOOKUP(A25,Summary!$A$20:$B$66,2,0)</f>
        <v>UH-Clear Lake</v>
      </c>
      <c r="C25" s="159">
        <f t="shared" si="0"/>
        <v>7703569.3851243369</v>
      </c>
      <c r="D25" s="130">
        <f t="shared" si="3"/>
        <v>3851784.6925621685</v>
      </c>
      <c r="E25" s="166">
        <f>'Space Support'!L25*$E$59</f>
        <v>2089185.8367436777</v>
      </c>
      <c r="F25" s="167">
        <f>'Space Support'!$F$59*K25</f>
        <v>1762598.8558184905</v>
      </c>
      <c r="G25" s="132">
        <f t="shared" si="1"/>
        <v>3851784.6925621685</v>
      </c>
      <c r="H25" s="166">
        <f>'Space Support'!L25*$H$59</f>
        <v>2089185.8367436777</v>
      </c>
      <c r="I25" s="167">
        <f>'Space Support'!$I$59*K25</f>
        <v>1762598.8558184905</v>
      </c>
      <c r="J25" s="69">
        <f>VLOOKUP(A25,Utilities!$A$5:$AA$50,27,0)</f>
        <v>1.1025255299999999</v>
      </c>
      <c r="K25" s="198">
        <f t="shared" si="2"/>
        <v>763259.04397179047</v>
      </c>
      <c r="L25" s="117">
        <v>692282.42177012493</v>
      </c>
      <c r="M25" s="378">
        <f t="shared" si="4"/>
        <v>723050.73004381452</v>
      </c>
    </row>
    <row r="26" spans="1:13" x14ac:dyDescent="0.2">
      <c r="A26" s="104">
        <v>12826</v>
      </c>
      <c r="B26" s="102" t="str">
        <f>VLOOKUP(A26,Summary!$A$20:$B$66,2,0)</f>
        <v>UH-Downtown</v>
      </c>
      <c r="C26" s="159">
        <f t="shared" si="0"/>
        <v>9968026.116730988</v>
      </c>
      <c r="D26" s="130">
        <f t="shared" si="3"/>
        <v>4984013.058365494</v>
      </c>
      <c r="E26" s="166">
        <f>'Space Support'!L26*$E$59</f>
        <v>2732737.3401946072</v>
      </c>
      <c r="F26" s="167">
        <f>'Space Support'!$F$59*K26</f>
        <v>2251275.7181708873</v>
      </c>
      <c r="G26" s="132">
        <f t="shared" si="1"/>
        <v>4984013.058365494</v>
      </c>
      <c r="H26" s="166">
        <f>'Space Support'!L26*$H$59</f>
        <v>2732737.3401946072</v>
      </c>
      <c r="I26" s="167">
        <f>'Space Support'!$I$59*K26</f>
        <v>2251275.7181708873</v>
      </c>
      <c r="J26" s="69">
        <f>VLOOKUP(A26,Utilities!$A$5:$AA$50,27,0)</f>
        <v>1.0765719</v>
      </c>
      <c r="K26" s="198">
        <f t="shared" si="2"/>
        <v>974871.02450778265</v>
      </c>
      <c r="L26" s="117">
        <v>905532.66763490916</v>
      </c>
      <c r="M26" s="378">
        <f t="shared" si="4"/>
        <v>935590.78921463143</v>
      </c>
    </row>
    <row r="27" spans="1:13" x14ac:dyDescent="0.2">
      <c r="A27" s="104">
        <v>13231</v>
      </c>
      <c r="B27" s="102" t="str">
        <f>VLOOKUP(A27,Summary!$A$20:$B$66,2,0)</f>
        <v>UH-Victoria</v>
      </c>
      <c r="C27" s="159">
        <f t="shared" si="0"/>
        <v>3782068.6240543928</v>
      </c>
      <c r="D27" s="130">
        <f t="shared" si="3"/>
        <v>1891034.3120271964</v>
      </c>
      <c r="E27" s="166">
        <f>'Space Support'!L27*$E$59</f>
        <v>948744.09416147473</v>
      </c>
      <c r="F27" s="167">
        <f>'Space Support'!$F$59*K27</f>
        <v>942290.21786572179</v>
      </c>
      <c r="G27" s="132">
        <f t="shared" si="1"/>
        <v>1891034.3120271964</v>
      </c>
      <c r="H27" s="166">
        <f>'Space Support'!L27*$H$59</f>
        <v>948744.09416147473</v>
      </c>
      <c r="I27" s="167">
        <f>'Space Support'!$I$59*K27</f>
        <v>942290.21786572179</v>
      </c>
      <c r="J27" s="69">
        <f>VLOOKUP(A27,Utilities!$A$5:$AA$50,27,0)</f>
        <v>1.2979197499999999</v>
      </c>
      <c r="K27" s="198">
        <f t="shared" si="2"/>
        <v>408040.39356883831</v>
      </c>
      <c r="L27" s="117">
        <v>314380.29475153476</v>
      </c>
      <c r="M27" s="378">
        <f t="shared" si="4"/>
        <v>354981.87177737697</v>
      </c>
    </row>
    <row r="28" spans="1:13" x14ac:dyDescent="0.2">
      <c r="A28" s="104">
        <v>3592</v>
      </c>
      <c r="B28" s="102" t="str">
        <f>VLOOKUP(A28,Summary!$A$20:$B$66,2,0)</f>
        <v>Midwestern</v>
      </c>
      <c r="C28" s="159">
        <f t="shared" si="0"/>
        <v>5881382.0141160022</v>
      </c>
      <c r="D28" s="130">
        <f t="shared" si="3"/>
        <v>2940691.0070580011</v>
      </c>
      <c r="E28" s="166">
        <f>'Space Support'!L28*$E$59</f>
        <v>1644971.4876004709</v>
      </c>
      <c r="F28" s="167">
        <f>'Space Support'!$F$59*K28</f>
        <v>1295719.5194575302</v>
      </c>
      <c r="G28" s="132">
        <f t="shared" si="1"/>
        <v>2940691.0070580011</v>
      </c>
      <c r="H28" s="166">
        <f>'Space Support'!L28*$H$59</f>
        <v>1644971.4876004709</v>
      </c>
      <c r="I28" s="167">
        <f>'Space Support'!$I$59*K28</f>
        <v>1295719.5194575302</v>
      </c>
      <c r="J28" s="69">
        <f>VLOOKUP(A28,Utilities!$A$5:$AA$50,27,0)</f>
        <v>1.0293542699999998</v>
      </c>
      <c r="K28" s="198">
        <f t="shared" si="2"/>
        <v>561086.05676899676</v>
      </c>
      <c r="L28" s="117">
        <v>545085.47068930592</v>
      </c>
      <c r="M28" s="378">
        <f t="shared" si="4"/>
        <v>552021.71180346934</v>
      </c>
    </row>
    <row r="29" spans="1:13" x14ac:dyDescent="0.2">
      <c r="A29" s="104">
        <v>3594</v>
      </c>
      <c r="B29" s="102" t="str">
        <f>VLOOKUP(A29,Summary!$A$20:$B$66,2,0)</f>
        <v>UNT</v>
      </c>
      <c r="C29" s="159">
        <f t="shared" si="0"/>
        <v>39315064.642592862</v>
      </c>
      <c r="D29" s="130">
        <f t="shared" si="3"/>
        <v>19657532.321296431</v>
      </c>
      <c r="E29" s="166">
        <f>'Space Support'!L29*$E$59</f>
        <v>10302005.141689258</v>
      </c>
      <c r="F29" s="167">
        <f>'Space Support'!$F$59*K29</f>
        <v>9355527.1796071716</v>
      </c>
      <c r="G29" s="132">
        <f t="shared" si="1"/>
        <v>19657532.321296431</v>
      </c>
      <c r="H29" s="166">
        <f>'Space Support'!L29*$H$59</f>
        <v>10302005.141689258</v>
      </c>
      <c r="I29" s="167">
        <f>'Space Support'!$I$59*K29</f>
        <v>9355527.1796071716</v>
      </c>
      <c r="J29" s="69">
        <f>VLOOKUP(A29,Utilities!$A$5:$AA$50,27,0)</f>
        <v>1.18674865</v>
      </c>
      <c r="K29" s="198">
        <f t="shared" si="2"/>
        <v>4051228.5069214907</v>
      </c>
      <c r="L29" s="117">
        <v>3413720.7629614668</v>
      </c>
      <c r="M29" s="378">
        <f t="shared" si="4"/>
        <v>3690079.8539491198</v>
      </c>
    </row>
    <row r="30" spans="1:13" x14ac:dyDescent="0.2">
      <c r="A30" s="104">
        <v>42421</v>
      </c>
      <c r="B30" s="102" t="str">
        <f>VLOOKUP(A30,Summary!$A$20:$B$66,2,0)</f>
        <v>UNT-Dallas</v>
      </c>
      <c r="C30" s="159">
        <f t="shared" si="0"/>
        <v>2976437.3785332488</v>
      </c>
      <c r="D30" s="130">
        <f t="shared" si="3"/>
        <v>1488218.6892666244</v>
      </c>
      <c r="E30" s="166">
        <f>'Space Support'!L30*$E$59</f>
        <v>926335.77958783135</v>
      </c>
      <c r="F30" s="167">
        <f>'Space Support'!$F$59*K30</f>
        <v>561882.90967879316</v>
      </c>
      <c r="G30" s="132">
        <f t="shared" si="1"/>
        <v>1488218.6892666244</v>
      </c>
      <c r="H30" s="166">
        <f>'Space Support'!L30*$H$59</f>
        <v>926335.77958783135</v>
      </c>
      <c r="I30" s="167">
        <f>'Space Support'!$I$59*K30</f>
        <v>561882.90967879316</v>
      </c>
      <c r="J30" s="69">
        <f>VLOOKUP(A30,Utilities!$A$5:$AA$50,27,0)</f>
        <v>0.79266490000000012</v>
      </c>
      <c r="K30" s="198">
        <f t="shared" si="2"/>
        <v>243312.4309878067</v>
      </c>
      <c r="L30" s="117">
        <v>306954.97048980807</v>
      </c>
      <c r="M30" s="378">
        <f t="shared" si="4"/>
        <v>279365.98112998344</v>
      </c>
    </row>
    <row r="31" spans="1:13" x14ac:dyDescent="0.2">
      <c r="A31" s="104">
        <v>3624</v>
      </c>
      <c r="B31" s="102" t="str">
        <f>VLOOKUP(A31,Summary!$A$20:$B$66,2,0)</f>
        <v>SFA</v>
      </c>
      <c r="C31" s="159">
        <f t="shared" si="0"/>
        <v>12652918.673307447</v>
      </c>
      <c r="D31" s="130">
        <f t="shared" si="3"/>
        <v>6326459.3366537234</v>
      </c>
      <c r="E31" s="166">
        <f>'Space Support'!L31*$E$59</f>
        <v>3597355.7992993323</v>
      </c>
      <c r="F31" s="167">
        <f>'Space Support'!$F$59*K31</f>
        <v>2729103.5373543911</v>
      </c>
      <c r="G31" s="132">
        <f t="shared" si="1"/>
        <v>6326459.3366537234</v>
      </c>
      <c r="H31" s="166">
        <f>'Space Support'!L31*$H$59</f>
        <v>3597355.7992993323</v>
      </c>
      <c r="I31" s="167">
        <f>'Space Support'!$I$59*K31</f>
        <v>2729103.5373543911</v>
      </c>
      <c r="J31" s="69">
        <f>VLOOKUP(A31,Utilities!$A$5:$AA$50,27,0)</f>
        <v>0.99139988000000012</v>
      </c>
      <c r="K31" s="198">
        <f t="shared" si="2"/>
        <v>1181785.0385780854</v>
      </c>
      <c r="L31" s="117">
        <v>1192036.6972185685</v>
      </c>
      <c r="M31" s="378">
        <f t="shared" si="4"/>
        <v>1187592.6114959372</v>
      </c>
    </row>
    <row r="32" spans="1:13" x14ac:dyDescent="0.2">
      <c r="A32" s="104">
        <v>3642</v>
      </c>
      <c r="B32" s="102" t="str">
        <f>VLOOKUP(A32,Summary!$A$20:$B$66,2,0)</f>
        <v>TSU</v>
      </c>
      <c r="C32" s="159">
        <f t="shared" si="0"/>
        <v>11949690.623913782</v>
      </c>
      <c r="D32" s="130">
        <f t="shared" si="3"/>
        <v>5974845.3119568909</v>
      </c>
      <c r="E32" s="166">
        <f>'Space Support'!L32*$E$59</f>
        <v>3334021.7184261209</v>
      </c>
      <c r="F32" s="167">
        <f>'Space Support'!$F$59*K32</f>
        <v>2640823.5935307699</v>
      </c>
      <c r="G32" s="132">
        <f t="shared" si="1"/>
        <v>5974845.3119568909</v>
      </c>
      <c r="H32" s="166">
        <f>'Space Support'!L32*$H$59</f>
        <v>3334021.7184261209</v>
      </c>
      <c r="I32" s="167">
        <f>'Space Support'!$I$59*K32</f>
        <v>2640823.5935307699</v>
      </c>
      <c r="J32" s="69">
        <f>VLOOKUP(A32,Utilities!$A$5:$AA$50,27,0)</f>
        <v>1.0351021499999999</v>
      </c>
      <c r="K32" s="198">
        <f t="shared" si="2"/>
        <v>1143557.1313589972</v>
      </c>
      <c r="L32" s="117">
        <v>1104777.0805605971</v>
      </c>
      <c r="M32" s="378">
        <f t="shared" si="4"/>
        <v>1121588.2011918987</v>
      </c>
    </row>
    <row r="33" spans="1:13" x14ac:dyDescent="0.2">
      <c r="A33" s="104">
        <v>3644</v>
      </c>
      <c r="B33" s="102" t="str">
        <f>VLOOKUP(A33,Summary!$A$20:$B$66,2,0)</f>
        <v>TTU</v>
      </c>
      <c r="C33" s="159">
        <f t="shared" si="0"/>
        <v>52780018.62937963</v>
      </c>
      <c r="D33" s="130">
        <f t="shared" si="3"/>
        <v>26390009.314689815</v>
      </c>
      <c r="E33" s="166">
        <f>'Space Support'!L33*$E$59</f>
        <v>14506856.69658496</v>
      </c>
      <c r="F33" s="167">
        <f>'Space Support'!$F$59*K33</f>
        <v>11883152.618104855</v>
      </c>
      <c r="G33" s="132">
        <f t="shared" si="1"/>
        <v>26390009.314689815</v>
      </c>
      <c r="H33" s="166">
        <f>'Space Support'!L33*$H$59</f>
        <v>14506856.69658496</v>
      </c>
      <c r="I33" s="167">
        <f>'Space Support'!$I$59*K33</f>
        <v>11883152.618104855</v>
      </c>
      <c r="J33" s="69">
        <f>VLOOKUP(A33,Utilities!$A$5:$AA$50,27,0)</f>
        <v>1.0704603800000001</v>
      </c>
      <c r="K33" s="198">
        <f t="shared" si="2"/>
        <v>5145767.3858830621</v>
      </c>
      <c r="L33" s="117">
        <v>4807060.1042544534</v>
      </c>
      <c r="M33" s="378">
        <f t="shared" si="4"/>
        <v>4953889.4366800236</v>
      </c>
    </row>
    <row r="34" spans="1:13" x14ac:dyDescent="0.2">
      <c r="A34" s="104">
        <v>3541</v>
      </c>
      <c r="B34" s="102" t="str">
        <f>VLOOKUP(A34,Summary!$A$20:$B$66,2,0)</f>
        <v>Angelo</v>
      </c>
      <c r="C34" s="159">
        <f t="shared" si="0"/>
        <v>8012350.8501986144</v>
      </c>
      <c r="D34" s="130">
        <f t="shared" si="3"/>
        <v>4006175.4250993072</v>
      </c>
      <c r="E34" s="166">
        <f>'Space Support'!L34*$E$59</f>
        <v>2202058.8042103574</v>
      </c>
      <c r="F34" s="167">
        <f>'Space Support'!$F$59*K34</f>
        <v>1804116.6208889498</v>
      </c>
      <c r="G34" s="132">
        <f t="shared" si="1"/>
        <v>4006175.4250993072</v>
      </c>
      <c r="H34" s="166">
        <f>'Space Support'!L34*$H$59</f>
        <v>2202058.8042103574</v>
      </c>
      <c r="I34" s="167">
        <f>'Space Support'!$I$59*K34</f>
        <v>1804116.6208889498</v>
      </c>
      <c r="J34" s="69">
        <f>VLOOKUP(A34,Utilities!$A$5:$AA$50,27,0)</f>
        <v>1.0706510300000001</v>
      </c>
      <c r="K34" s="198">
        <f t="shared" si="2"/>
        <v>781237.50207127049</v>
      </c>
      <c r="L34" s="117">
        <v>729684.53789398633</v>
      </c>
      <c r="M34" s="378">
        <f t="shared" si="4"/>
        <v>752032.70613623236</v>
      </c>
    </row>
    <row r="35" spans="1:13" x14ac:dyDescent="0.2">
      <c r="A35" s="104">
        <v>3646</v>
      </c>
      <c r="B35" s="102" t="str">
        <f>VLOOKUP(A35,Summary!$A$20:$B$66,2,0)</f>
        <v>TWU</v>
      </c>
      <c r="C35" s="159">
        <f t="shared" si="0"/>
        <v>12615982.080088817</v>
      </c>
      <c r="D35" s="130">
        <f t="shared" si="3"/>
        <v>6307991.0400444083</v>
      </c>
      <c r="E35" s="166">
        <f>'Space Support'!L35*$E$59</f>
        <v>3893914.8596669743</v>
      </c>
      <c r="F35" s="167">
        <f>'Space Support'!$F$59*K35</f>
        <v>2414076.180377434</v>
      </c>
      <c r="G35" s="132">
        <f t="shared" si="1"/>
        <v>6307991.0400444083</v>
      </c>
      <c r="H35" s="166">
        <f>'Space Support'!L35*$H$59</f>
        <v>3893914.8596669743</v>
      </c>
      <c r="I35" s="167">
        <f>'Space Support'!$I$59*K35</f>
        <v>2414076.180377434</v>
      </c>
      <c r="J35" s="69">
        <f>VLOOKUP(A35,Utilities!$A$5:$AA$50,27,0)</f>
        <v>0.81017113000000007</v>
      </c>
      <c r="K35" s="198">
        <f t="shared" si="2"/>
        <v>1045368.5882227171</v>
      </c>
      <c r="L35" s="117">
        <v>1290305.8989805239</v>
      </c>
      <c r="M35" s="378">
        <f t="shared" si="4"/>
        <v>1184125.7730270538</v>
      </c>
    </row>
    <row r="36" spans="1:13" x14ac:dyDescent="0.2">
      <c r="A36" s="104">
        <v>3581</v>
      </c>
      <c r="B36" s="102" t="str">
        <f>VLOOKUP(A36,Summary!$A$20:$B$66,2,0)</f>
        <v>Lamar</v>
      </c>
      <c r="C36" s="159">
        <f t="shared" si="0"/>
        <v>11274288.462389447</v>
      </c>
      <c r="D36" s="130">
        <f t="shared" si="3"/>
        <v>5637144.2311947234</v>
      </c>
      <c r="E36" s="166">
        <f>'Space Support'!L36*$E$59</f>
        <v>3243193.3690499663</v>
      </c>
      <c r="F36" s="167">
        <f>'Space Support'!$F$59*K36</f>
        <v>2393950.8621447571</v>
      </c>
      <c r="G36" s="132">
        <f t="shared" si="1"/>
        <v>5637144.2311947234</v>
      </c>
      <c r="H36" s="166">
        <f>'Space Support'!L36*$H$59</f>
        <v>3243193.3690499663</v>
      </c>
      <c r="I36" s="167">
        <f>'Space Support'!$I$59*K36</f>
        <v>2393950.8621447571</v>
      </c>
      <c r="J36" s="69">
        <f>VLOOKUP(A36,Utilities!$A$5:$AA$50,27,0)</f>
        <v>0.96461637999999994</v>
      </c>
      <c r="K36" s="198">
        <f t="shared" si="2"/>
        <v>1036653.7118325538</v>
      </c>
      <c r="L36" s="117">
        <v>1074679.7725252747</v>
      </c>
      <c r="M36" s="378">
        <f t="shared" si="4"/>
        <v>1058195.5059944815</v>
      </c>
    </row>
    <row r="37" spans="1:13" x14ac:dyDescent="0.2">
      <c r="A37" s="104">
        <v>3606</v>
      </c>
      <c r="B37" s="102" t="str">
        <f>VLOOKUP(A37,Summary!$A$20:$B$66,2,0)</f>
        <v>Sam Houston</v>
      </c>
      <c r="C37" s="159">
        <f t="shared" si="0"/>
        <v>20675341.426658206</v>
      </c>
      <c r="D37" s="130">
        <f t="shared" si="3"/>
        <v>10337670.713329103</v>
      </c>
      <c r="E37" s="166">
        <f>'Space Support'!L37*$E$59</f>
        <v>5501011.4789010268</v>
      </c>
      <c r="F37" s="167">
        <f>'Space Support'!$F$59*K37</f>
        <v>4836659.2344280761</v>
      </c>
      <c r="G37" s="132">
        <f t="shared" si="1"/>
        <v>10337670.713329103</v>
      </c>
      <c r="H37" s="166">
        <f>'Space Support'!L37*$H$59</f>
        <v>5501011.4789010268</v>
      </c>
      <c r="I37" s="167">
        <f>'Space Support'!$I$59*K37</f>
        <v>4836659.2344280761</v>
      </c>
      <c r="J37" s="69">
        <f>VLOOKUP(A37,Utilities!$A$5:$AA$50,27,0)</f>
        <v>1.14898718</v>
      </c>
      <c r="K37" s="198">
        <f t="shared" si="2"/>
        <v>2094420.9121097161</v>
      </c>
      <c r="L37" s="117">
        <v>1822840.9755709511</v>
      </c>
      <c r="M37" s="378">
        <f t="shared" si="4"/>
        <v>1940570.6582350791</v>
      </c>
    </row>
    <row r="38" spans="1:13" x14ac:dyDescent="0.2">
      <c r="A38" s="104">
        <v>3615</v>
      </c>
      <c r="B38" s="102" t="str">
        <f>VLOOKUP(A38,Summary!$A$20:$B$66,2,0)</f>
        <v>TXST</v>
      </c>
      <c r="C38" s="159">
        <f t="shared" si="0"/>
        <v>39399144.84318845</v>
      </c>
      <c r="D38" s="130">
        <f t="shared" si="3"/>
        <v>19699572.421594225</v>
      </c>
      <c r="E38" s="166">
        <f>'Space Support'!L38*$E$59</f>
        <v>10678155.376409533</v>
      </c>
      <c r="F38" s="167">
        <f>'Space Support'!$F$59*K38</f>
        <v>9021417.0451846924</v>
      </c>
      <c r="G38" s="132">
        <f t="shared" si="1"/>
        <v>19699572.421594225</v>
      </c>
      <c r="H38" s="166">
        <f>'Space Support'!L38*$H$59</f>
        <v>10678155.376409533</v>
      </c>
      <c r="I38" s="167">
        <f>'Space Support'!$I$59*K38</f>
        <v>9021417.0451846924</v>
      </c>
      <c r="J38" s="69">
        <f>VLOOKUP(A38,Utilities!$A$5:$AA$50,27,0)</f>
        <v>1.1040551500000002</v>
      </c>
      <c r="K38" s="198">
        <f t="shared" si="2"/>
        <v>3906548.6321225427</v>
      </c>
      <c r="L38" s="117">
        <v>3538363.6697157221</v>
      </c>
      <c r="M38" s="378">
        <f t="shared" si="4"/>
        <v>3697971.5528984759</v>
      </c>
    </row>
    <row r="39" spans="1:13" x14ac:dyDescent="0.2">
      <c r="A39" s="104">
        <v>3625</v>
      </c>
      <c r="B39" s="102" t="str">
        <f>VLOOKUP(A39,Summary!$A$20:$B$66,2,0)</f>
        <v>Sul Ross</v>
      </c>
      <c r="C39" s="159">
        <f t="shared" si="0"/>
        <v>2455392.33043175</v>
      </c>
      <c r="D39" s="130">
        <f t="shared" si="3"/>
        <v>1227696.165215875</v>
      </c>
      <c r="E39" s="166">
        <f>'Space Support'!L39*$E$59</f>
        <v>651369.68590479658</v>
      </c>
      <c r="F39" s="167">
        <f>'Space Support'!$F$59*K39</f>
        <v>576326.47931107855</v>
      </c>
      <c r="G39" s="132">
        <f t="shared" si="1"/>
        <v>1227696.165215875</v>
      </c>
      <c r="H39" s="166">
        <f>'Space Support'!L39*$H$59</f>
        <v>651369.68590479658</v>
      </c>
      <c r="I39" s="167">
        <f>'Space Support'!$I$59*K39</f>
        <v>576326.47931107855</v>
      </c>
      <c r="J39" s="69">
        <f>VLOOKUP(A39,Utilities!$A$5:$AA$50,27,0)</f>
        <v>1.1562540699999999</v>
      </c>
      <c r="K39" s="198">
        <f t="shared" si="2"/>
        <v>249566.93700469556</v>
      </c>
      <c r="L39" s="117">
        <v>215840.91548728177</v>
      </c>
      <c r="M39" s="378">
        <f t="shared" si="4"/>
        <v>230461.11851616763</v>
      </c>
    </row>
    <row r="40" spans="1:13" ht="28.5" x14ac:dyDescent="0.2">
      <c r="A40" s="104">
        <v>20</v>
      </c>
      <c r="B40" s="102" t="str">
        <f>VLOOKUP(A40,Summary!$A$20:$B$66,2,0)</f>
        <v>Sul Ross-Rio Grande</v>
      </c>
      <c r="C40" s="159">
        <f t="shared" si="0"/>
        <v>728801.23014088487</v>
      </c>
      <c r="D40" s="130">
        <f t="shared" si="3"/>
        <v>364400.61507044244</v>
      </c>
      <c r="E40" s="166">
        <f>'Space Support'!L40*$E$59</f>
        <v>193337.34266426749</v>
      </c>
      <c r="F40" s="167">
        <f>'Space Support'!$F$59*K40</f>
        <v>171063.27240617498</v>
      </c>
      <c r="G40" s="132">
        <f t="shared" si="1"/>
        <v>364400.61507044244</v>
      </c>
      <c r="H40" s="166">
        <f>'Space Support'!L40*$H$59</f>
        <v>193337.34266426749</v>
      </c>
      <c r="I40" s="167">
        <f>'Space Support'!$I$59*K40</f>
        <v>171063.27240617498</v>
      </c>
      <c r="J40" s="69">
        <f>J39</f>
        <v>1.1562540699999999</v>
      </c>
      <c r="K40" s="198">
        <f t="shared" si="2"/>
        <v>74075.612453970927</v>
      </c>
      <c r="L40" s="117">
        <v>64065.169045390634</v>
      </c>
      <c r="M40" s="378">
        <f t="shared" si="4"/>
        <v>68404.688160239341</v>
      </c>
    </row>
    <row r="41" spans="1:13" ht="15" thickBot="1" x14ac:dyDescent="0.25">
      <c r="A41" s="105">
        <v>81</v>
      </c>
      <c r="B41" s="110" t="s">
        <v>124</v>
      </c>
      <c r="C41" s="160">
        <f t="shared" si="0"/>
        <v>6705370.9961505746</v>
      </c>
      <c r="D41" s="131">
        <f t="shared" si="3"/>
        <v>3352685.4980752873</v>
      </c>
      <c r="E41" s="168">
        <f>$D$61*$L$41</f>
        <v>3352685.4980752873</v>
      </c>
      <c r="F41" s="169"/>
      <c r="G41" s="311">
        <f t="shared" si="1"/>
        <v>3352685.4980752873</v>
      </c>
      <c r="H41" s="170">
        <f>$G$61*$L$41</f>
        <v>3352685.4980752873</v>
      </c>
      <c r="I41" s="171"/>
      <c r="J41" s="71"/>
      <c r="K41" s="199"/>
      <c r="L41" s="388">
        <v>546205.10870346497</v>
      </c>
      <c r="M41" s="379">
        <f>L41</f>
        <v>546205.10870346497</v>
      </c>
    </row>
    <row r="42" spans="1:13" ht="15" thickBot="1" x14ac:dyDescent="0.25">
      <c r="B42" s="175" t="s">
        <v>73</v>
      </c>
      <c r="C42" s="65">
        <f t="shared" ref="C42:I42" si="5">SUM(C4:C41)</f>
        <v>763927634.85931444</v>
      </c>
      <c r="D42" s="65">
        <f t="shared" si="5"/>
        <v>381963817.42965722</v>
      </c>
      <c r="E42" s="65">
        <f t="shared" si="5"/>
        <v>211870914.7191824</v>
      </c>
      <c r="F42" s="65">
        <f t="shared" si="5"/>
        <v>169007196.49979201</v>
      </c>
      <c r="G42" s="65">
        <f t="shared" si="5"/>
        <v>381963817.42965722</v>
      </c>
      <c r="H42" s="65">
        <f t="shared" si="5"/>
        <v>211870914.7191824</v>
      </c>
      <c r="I42" s="65">
        <f t="shared" si="5"/>
        <v>169007196.49979201</v>
      </c>
      <c r="J42" s="73"/>
      <c r="K42" s="195">
        <f>SUM(K4:K41)</f>
        <v>73185268.899361849</v>
      </c>
      <c r="L42" s="195">
        <f>SUM(L4:L41)</f>
        <v>69641783.955534771</v>
      </c>
      <c r="M42" s="74">
        <f>SUM(M4:M41)</f>
        <v>71414661.282981753</v>
      </c>
    </row>
    <row r="43" spans="1:13" s="70" customFormat="1" x14ac:dyDescent="0.2">
      <c r="A43" s="106">
        <v>9225</v>
      </c>
      <c r="B43" s="101" t="str">
        <f>VLOOKUP(A43,Summary!$A$20:$B$66,2,0)</f>
        <v>TSTC-Harlingen</v>
      </c>
      <c r="C43" s="161">
        <f t="shared" ref="C43:C51" si="6">D43+G43</f>
        <v>4464896.9212593688</v>
      </c>
      <c r="D43" s="134">
        <f t="shared" si="3"/>
        <v>2232448.4606296844</v>
      </c>
      <c r="E43" s="172">
        <f>'Space Support'!L43*$E$59</f>
        <v>1041547.1070479444</v>
      </c>
      <c r="F43" s="173">
        <f>'Space Support'!$F$59*K43</f>
        <v>1190901.3535817401</v>
      </c>
      <c r="G43" s="135">
        <f t="shared" si="1"/>
        <v>2232448.4606296844</v>
      </c>
      <c r="H43" s="172">
        <f>'Space Support'!L43*$H$59</f>
        <v>1041547.1070479444</v>
      </c>
      <c r="I43" s="173">
        <f>'Space Support'!$I$59*K43</f>
        <v>1190901.3535817401</v>
      </c>
      <c r="J43" s="68">
        <f>VLOOKUP(A43,Utilities!$A$5:$AA$50,27,0)</f>
        <v>1.4942013199999999</v>
      </c>
      <c r="K43" s="200">
        <f t="shared" ref="K43:K51" si="7">J43*L43</f>
        <v>515696.59517191583</v>
      </c>
      <c r="L43" s="120">
        <v>345131.9365531787</v>
      </c>
      <c r="M43" s="380">
        <f t="shared" ref="M43:M51" si="8">L43*(J43*$F$60+$E$60)</f>
        <v>419071.57800394896</v>
      </c>
    </row>
    <row r="44" spans="1:13" s="70" customFormat="1" x14ac:dyDescent="0.2">
      <c r="A44" s="104">
        <v>9932</v>
      </c>
      <c r="B44" s="102" t="str">
        <f>VLOOKUP(A44,Summary!$A$20:$B$66,2,0)</f>
        <v>TSTC-West Tx</v>
      </c>
      <c r="C44" s="159">
        <f t="shared" si="6"/>
        <v>1694579.1399830328</v>
      </c>
      <c r="D44" s="130">
        <f t="shared" si="3"/>
        <v>847289.56999151642</v>
      </c>
      <c r="E44" s="166">
        <f>'Space Support'!L44*$E$59</f>
        <v>426251.91620148974</v>
      </c>
      <c r="F44" s="167">
        <f>'Space Support'!$F$59*K44</f>
        <v>421037.65379002673</v>
      </c>
      <c r="G44" s="132">
        <f t="shared" si="1"/>
        <v>847289.56999151642</v>
      </c>
      <c r="H44" s="166">
        <f>'Space Support'!L44*$H$59</f>
        <v>426251.91620148974</v>
      </c>
      <c r="I44" s="167">
        <f>'Space Support'!$I$59*K44</f>
        <v>421037.65379002673</v>
      </c>
      <c r="J44" s="69">
        <f>VLOOKUP(A44,Utilities!$A$5:$AA$50,27,0)</f>
        <v>1.2908234200000002</v>
      </c>
      <c r="K44" s="198">
        <f>J44*L44</f>
        <v>182322.14099485078</v>
      </c>
      <c r="L44" s="118">
        <v>141244.83501767481</v>
      </c>
      <c r="M44" s="378">
        <f>L44*(J44*$F$60+$E$60)</f>
        <v>159051.81390950442</v>
      </c>
    </row>
    <row r="45" spans="1:13" s="70" customFormat="1" x14ac:dyDescent="0.2">
      <c r="A45" s="104">
        <v>33965</v>
      </c>
      <c r="B45" s="102" t="str">
        <f>VLOOKUP(A45,Summary!$A$20:$B$66,2,0)</f>
        <v>TSTC-Marshall</v>
      </c>
      <c r="C45" s="159">
        <f t="shared" si="6"/>
        <v>766013.68584287493</v>
      </c>
      <c r="D45" s="130">
        <f t="shared" si="3"/>
        <v>383006.84292143746</v>
      </c>
      <c r="E45" s="166">
        <f>'Space Support'!L45*$E$59</f>
        <v>195347.11612073961</v>
      </c>
      <c r="F45" s="167">
        <f>'Space Support'!$F$59*K45</f>
        <v>187659.72680069788</v>
      </c>
      <c r="G45" s="132">
        <f t="shared" si="1"/>
        <v>383006.84292143746</v>
      </c>
      <c r="H45" s="166">
        <f>'Space Support'!L45*$H$59</f>
        <v>195347.11612073961</v>
      </c>
      <c r="I45" s="167">
        <f>'Space Support'!$I$59*K45</f>
        <v>187659.72680069788</v>
      </c>
      <c r="J45" s="69">
        <f>VLOOKUP(A45,Utilities!$A$5:$AA$50,27,0)</f>
        <v>1.2553832200000001</v>
      </c>
      <c r="K45" s="198">
        <f t="shared" si="7"/>
        <v>81262.383211633001</v>
      </c>
      <c r="L45" s="118">
        <v>64731.137008214107</v>
      </c>
      <c r="M45" s="378">
        <f t="shared" si="8"/>
        <v>71897.41885648045</v>
      </c>
    </row>
    <row r="46" spans="1:13" s="70" customFormat="1" x14ac:dyDescent="0.2">
      <c r="A46" s="104">
        <v>3634</v>
      </c>
      <c r="B46" s="102" t="str">
        <f>VLOOKUP(A46,Summary!$A$20:$B$66,2,0)</f>
        <v>TSTC-Waco</v>
      </c>
      <c r="C46" s="159">
        <f t="shared" si="6"/>
        <v>4931284.5143054817</v>
      </c>
      <c r="D46" s="130">
        <f t="shared" si="3"/>
        <v>2465642.2571527408</v>
      </c>
      <c r="E46" s="166">
        <f>'Space Support'!L46*$E$59</f>
        <v>1399233.3616677455</v>
      </c>
      <c r="F46" s="167">
        <f>'Space Support'!$F$59*K46</f>
        <v>1066408.8954849951</v>
      </c>
      <c r="G46" s="132">
        <f t="shared" si="1"/>
        <v>2465642.2571527408</v>
      </c>
      <c r="H46" s="166">
        <f>'Space Support'!L46*$H$59</f>
        <v>1399233.3616677455</v>
      </c>
      <c r="I46" s="167">
        <f>'Space Support'!$I$59*K46</f>
        <v>1066408.8954849951</v>
      </c>
      <c r="J46" s="69">
        <f>VLOOKUP(A46,Utilities!$A$5:$AA$50,27,0)</f>
        <v>0.99596907000000001</v>
      </c>
      <c r="K46" s="198">
        <f t="shared" si="7"/>
        <v>461787.56519895821</v>
      </c>
      <c r="L46" s="118">
        <v>463656.53222439752</v>
      </c>
      <c r="M46" s="378">
        <f t="shared" si="8"/>
        <v>462846.33653167088</v>
      </c>
    </row>
    <row r="47" spans="1:13" s="70" customFormat="1" x14ac:dyDescent="0.2">
      <c r="A47" s="104">
        <v>203634</v>
      </c>
      <c r="B47" s="102" t="str">
        <f>VLOOKUP(A47,Summary!$A$20:$B$66,2,0)</f>
        <v>TSTC-Fort Bend</v>
      </c>
      <c r="C47" s="159">
        <f>D47+G47</f>
        <v>649180.28751389263</v>
      </c>
      <c r="D47" s="130">
        <f>E47+F47</f>
        <v>324590.14375694632</v>
      </c>
      <c r="E47" s="166">
        <f>'Space Support'!L47*$E$59</f>
        <v>190307.87566151118</v>
      </c>
      <c r="F47" s="167">
        <f>'Space Support'!$F$59*K47</f>
        <v>134282.26809543517</v>
      </c>
      <c r="G47" s="132">
        <f>H47+I47</f>
        <v>324590.14375694632</v>
      </c>
      <c r="H47" s="166">
        <f>'Space Support'!L47*$H$59</f>
        <v>190307.87566151118</v>
      </c>
      <c r="I47" s="167">
        <f>'Space Support'!$I$59*K47</f>
        <v>134282.26809543517</v>
      </c>
      <c r="J47" s="69">
        <f>VLOOKUP(A47,Utilities!$A$5:$AA$50,27,0)</f>
        <v>0.92209178000000003</v>
      </c>
      <c r="K47" s="198">
        <f>J47*L47</f>
        <v>58148.31618127408</v>
      </c>
      <c r="L47" s="118">
        <v>63061.310644450248</v>
      </c>
      <c r="M47" s="378">
        <f>L47*(J47*$F$60+$E$60)</f>
        <v>60931.531521397148</v>
      </c>
    </row>
    <row r="48" spans="1:13" s="70" customFormat="1" x14ac:dyDescent="0.2">
      <c r="A48" s="104">
        <v>133965</v>
      </c>
      <c r="B48" s="102" t="str">
        <f>VLOOKUP(A48,Summary!$A$20:$B$66,2,0)</f>
        <v>TSTC-North Texas</v>
      </c>
      <c r="C48" s="159">
        <f>D48+G48</f>
        <v>200581.46542457555</v>
      </c>
      <c r="D48" s="130">
        <f>E48+F48</f>
        <v>100290.73271228778</v>
      </c>
      <c r="E48" s="166">
        <f>'Space Support'!L48*$E$59</f>
        <v>100290.73271228778</v>
      </c>
      <c r="F48" s="167">
        <f>'Space Support'!$F$59*K48</f>
        <v>0</v>
      </c>
      <c r="G48" s="132">
        <f>H48+I48</f>
        <v>100290.73271228778</v>
      </c>
      <c r="H48" s="166">
        <f>'Space Support'!L48*$H$59</f>
        <v>100290.73271228778</v>
      </c>
      <c r="I48" s="167">
        <f>'Space Support'!$I$59*K48</f>
        <v>0</v>
      </c>
      <c r="J48" s="69">
        <f>VLOOKUP(A48,Utilities!$A$5:$AA$50,27,0)</f>
        <v>0</v>
      </c>
      <c r="K48" s="198">
        <f>J48*L48</f>
        <v>0</v>
      </c>
      <c r="L48" s="118">
        <v>33232.807777109767</v>
      </c>
      <c r="M48" s="378">
        <f t="shared" si="8"/>
        <v>18826.412505422857</v>
      </c>
    </row>
    <row r="49" spans="1:17" s="70" customFormat="1" x14ac:dyDescent="0.2">
      <c r="A49" s="104">
        <v>36273</v>
      </c>
      <c r="B49" s="102" t="str">
        <f>VLOOKUP(A49,Summary!$A$20:$B$66,2,0)</f>
        <v>Lamar-IOT</v>
      </c>
      <c r="C49" s="159">
        <f t="shared" si="6"/>
        <v>2623620.0697962781</v>
      </c>
      <c r="D49" s="130">
        <f t="shared" si="3"/>
        <v>1311810.0348981391</v>
      </c>
      <c r="E49" s="166">
        <f>'Space Support'!L49*$E$59</f>
        <v>698537.56954243267</v>
      </c>
      <c r="F49" s="167">
        <f>'Space Support'!$F$59*K49</f>
        <v>613272.4653557064</v>
      </c>
      <c r="G49" s="132">
        <f t="shared" si="1"/>
        <v>1311810.0348981391</v>
      </c>
      <c r="H49" s="166">
        <f>'Space Support'!L49*$H$59</f>
        <v>698537.56954243267</v>
      </c>
      <c r="I49" s="167">
        <f>'Space Support'!$I$59*K49</f>
        <v>613272.4653557064</v>
      </c>
      <c r="J49" s="69">
        <f>VLOOKUP(A49,Utilities!$A$5:$AA$50,27,0)</f>
        <v>1.14729722</v>
      </c>
      <c r="K49" s="198">
        <f t="shared" si="7"/>
        <v>265565.67539824964</v>
      </c>
      <c r="L49" s="118">
        <v>231470.68673124621</v>
      </c>
      <c r="M49" s="378">
        <f t="shared" si="8"/>
        <v>246250.83672082543</v>
      </c>
    </row>
    <row r="50" spans="1:17" s="70" customFormat="1" x14ac:dyDescent="0.2">
      <c r="A50" s="104">
        <v>23582</v>
      </c>
      <c r="B50" s="102" t="str">
        <f>VLOOKUP(A50,Summary!$A$20:$B$66,2,0)</f>
        <v>Lamar-Orange</v>
      </c>
      <c r="C50" s="159">
        <f t="shared" si="6"/>
        <v>1667572.7780592169</v>
      </c>
      <c r="D50" s="130">
        <f t="shared" si="3"/>
        <v>833786.38902960846</v>
      </c>
      <c r="E50" s="166">
        <f>'Space Support'!L50*$E$59</f>
        <v>461768.56130637979</v>
      </c>
      <c r="F50" s="167">
        <f>'Space Support'!$F$59*K50</f>
        <v>372017.82772322866</v>
      </c>
      <c r="G50" s="132">
        <f t="shared" si="1"/>
        <v>833786.38902960846</v>
      </c>
      <c r="H50" s="166">
        <f>'Space Support'!L50*$H$59</f>
        <v>461768.56130637979</v>
      </c>
      <c r="I50" s="167">
        <f>'Space Support'!$I$59*K50</f>
        <v>372017.82772322866</v>
      </c>
      <c r="J50" s="69">
        <f>VLOOKUP(A50,Utilities!$A$5:$AA$50,27,0)</f>
        <v>1.0528139599999999</v>
      </c>
      <c r="K50" s="198">
        <f t="shared" si="7"/>
        <v>161095.06175563639</v>
      </c>
      <c r="L50" s="118">
        <v>153013.7971913256</v>
      </c>
      <c r="M50" s="378">
        <f t="shared" si="8"/>
        <v>156517.01883872211</v>
      </c>
    </row>
    <row r="51" spans="1:17" s="70" customFormat="1" ht="15" thickBot="1" x14ac:dyDescent="0.25">
      <c r="A51" s="105">
        <v>23485</v>
      </c>
      <c r="B51" s="103" t="str">
        <f>VLOOKUP(A51,Summary!$A$20:$B$66,2,0)</f>
        <v>Lamar-Port Arthur</v>
      </c>
      <c r="C51" s="162">
        <f t="shared" si="6"/>
        <v>2434464.2785008159</v>
      </c>
      <c r="D51" s="133">
        <f t="shared" si="3"/>
        <v>1217232.1392504079</v>
      </c>
      <c r="E51" s="168">
        <f>'Space Support'!L51*$E$59</f>
        <v>625280.97071937076</v>
      </c>
      <c r="F51" s="169">
        <f>'Space Support'!$F$59*K51</f>
        <v>591951.16853103705</v>
      </c>
      <c r="G51" s="131">
        <f t="shared" si="1"/>
        <v>1217232.1392504079</v>
      </c>
      <c r="H51" s="168">
        <f>'Space Support'!L51*$H$59</f>
        <v>625280.97071937076</v>
      </c>
      <c r="I51" s="169">
        <f>'Space Support'!$I$59*K51</f>
        <v>591951.16853103705</v>
      </c>
      <c r="J51" s="71">
        <f>VLOOKUP(A51,Utilities!$A$5:$AA$50,27,0)</f>
        <v>1.2371515800000001</v>
      </c>
      <c r="K51" s="201">
        <f t="shared" si="7"/>
        <v>256332.90381388422</v>
      </c>
      <c r="L51" s="119">
        <v>207196.03640960809</v>
      </c>
      <c r="M51" s="379">
        <f t="shared" si="8"/>
        <v>228496.82865642058</v>
      </c>
    </row>
    <row r="52" spans="1:17" s="70" customFormat="1" x14ac:dyDescent="0.2">
      <c r="B52" s="175" t="s">
        <v>135</v>
      </c>
      <c r="C52" s="65">
        <f t="shared" ref="C52:I52" si="9">SUM(C43:C51)</f>
        <v>19432193.140685536</v>
      </c>
      <c r="D52" s="65">
        <f t="shared" si="9"/>
        <v>9716096.570342768</v>
      </c>
      <c r="E52" s="65">
        <f t="shared" si="9"/>
        <v>5138565.2109799022</v>
      </c>
      <c r="F52" s="65">
        <f t="shared" si="9"/>
        <v>4577531.3593628667</v>
      </c>
      <c r="G52" s="65">
        <f t="shared" si="9"/>
        <v>9716096.570342768</v>
      </c>
      <c r="H52" s="65">
        <f t="shared" si="9"/>
        <v>5138565.2109799022</v>
      </c>
      <c r="I52" s="65">
        <f t="shared" si="9"/>
        <v>4577531.3593628667</v>
      </c>
      <c r="J52" s="73"/>
      <c r="K52" s="196">
        <f>SUM(K43:K51)</f>
        <v>1982210.6417264021</v>
      </c>
      <c r="L52" s="74">
        <f>SUM(L43:L51)</f>
        <v>1702739.0795572053</v>
      </c>
      <c r="M52" s="74">
        <f>SUM(M43:M51)</f>
        <v>1823889.7755443926</v>
      </c>
    </row>
    <row r="53" spans="1:17" s="70" customFormat="1" x14ac:dyDescent="0.2">
      <c r="B53" s="236" t="s">
        <v>169</v>
      </c>
      <c r="C53" s="65">
        <f>C42+C52</f>
        <v>783359828</v>
      </c>
      <c r="D53" s="65">
        <f>C53*0.5</f>
        <v>391679914</v>
      </c>
      <c r="E53" s="65">
        <f>E52+E42</f>
        <v>217009479.93016231</v>
      </c>
      <c r="F53" s="65">
        <f>F52+F42</f>
        <v>173584727.85915488</v>
      </c>
      <c r="G53" s="65">
        <f>C53*0.5</f>
        <v>391679914</v>
      </c>
      <c r="H53" s="65">
        <f>H52+H42</f>
        <v>217009479.93016231</v>
      </c>
      <c r="I53" s="65">
        <f>I52+I42</f>
        <v>173584727.85915488</v>
      </c>
      <c r="J53" s="65"/>
      <c r="K53" s="195">
        <f>(K52+K42)</f>
        <v>75167479.541088253</v>
      </c>
      <c r="L53" s="195">
        <f>(L52+L42)</f>
        <v>71344523.035091981</v>
      </c>
      <c r="M53" s="195">
        <f>(M52+M42)</f>
        <v>73238551.058526143</v>
      </c>
    </row>
    <row r="54" spans="1:17" s="70" customFormat="1" x14ac:dyDescent="0.2">
      <c r="B54" s="175" t="s">
        <v>170</v>
      </c>
      <c r="C54" s="65">
        <f>SIS!J53</f>
        <v>43211250</v>
      </c>
      <c r="D54" s="65" t="s">
        <v>228</v>
      </c>
      <c r="E54" s="65"/>
      <c r="F54" s="65"/>
      <c r="G54" s="65"/>
      <c r="H54" s="65"/>
      <c r="I54" s="65"/>
      <c r="J54" s="251"/>
      <c r="K54" s="195"/>
      <c r="L54" s="140"/>
      <c r="M54" s="140"/>
    </row>
    <row r="55" spans="1:17" s="70" customFormat="1" x14ac:dyDescent="0.2">
      <c r="B55" s="175" t="s">
        <v>171</v>
      </c>
      <c r="C55" s="65">
        <f>TAMUG!B19</f>
        <v>2171412.4213656811</v>
      </c>
      <c r="D55" s="65" t="s">
        <v>227</v>
      </c>
      <c r="E55" s="65"/>
      <c r="F55" s="65"/>
      <c r="G55" s="65"/>
      <c r="H55" s="65"/>
      <c r="I55" s="65"/>
      <c r="J55" s="65"/>
      <c r="K55" s="195"/>
      <c r="L55" s="195"/>
      <c r="M55" s="195"/>
    </row>
    <row r="56" spans="1:17" s="70" customFormat="1" x14ac:dyDescent="0.2">
      <c r="B56" s="175" t="s">
        <v>2</v>
      </c>
      <c r="C56" s="65">
        <f>C53+C54</f>
        <v>826571078</v>
      </c>
      <c r="D56" s="65"/>
      <c r="E56" s="65"/>
      <c r="F56" s="65"/>
      <c r="G56" s="65"/>
      <c r="H56" s="65"/>
      <c r="I56" s="65"/>
      <c r="J56" s="65"/>
      <c r="K56" s="195"/>
      <c r="L56" s="195"/>
      <c r="M56" s="195"/>
      <c r="O56" s="70" t="s">
        <v>406</v>
      </c>
      <c r="P56" s="70" t="s">
        <v>434</v>
      </c>
    </row>
    <row r="57" spans="1:17" s="70" customFormat="1" ht="15" thickBot="1" x14ac:dyDescent="0.25">
      <c r="B57" s="175"/>
      <c r="C57" s="65"/>
      <c r="D57" s="303"/>
      <c r="E57" s="419"/>
      <c r="F57" s="419"/>
      <c r="G57" s="419"/>
      <c r="H57" s="65"/>
      <c r="I57" s="65"/>
      <c r="J57" s="65"/>
      <c r="K57" s="195"/>
      <c r="L57" s="195"/>
      <c r="M57" s="195"/>
      <c r="O57" s="619">
        <v>763919914</v>
      </c>
      <c r="P57" s="619">
        <v>27412450</v>
      </c>
      <c r="Q57" s="70" t="s">
        <v>407</v>
      </c>
    </row>
    <row r="58" spans="1:17" s="70" customFormat="1" ht="15" thickBot="1" x14ac:dyDescent="0.25">
      <c r="A58" s="202"/>
      <c r="B58" s="398">
        <f>C42-C41-C55</f>
        <v>755050851.44179809</v>
      </c>
      <c r="C58" s="252">
        <f>C56</f>
        <v>826571078</v>
      </c>
      <c r="D58" s="246" t="s">
        <v>348</v>
      </c>
      <c r="E58" s="247"/>
      <c r="F58" s="248"/>
      <c r="G58" s="65"/>
      <c r="H58" s="65"/>
      <c r="I58" s="65"/>
      <c r="J58" s="65"/>
      <c r="K58" s="195"/>
      <c r="O58" s="619">
        <v>12711478</v>
      </c>
      <c r="P58" s="619">
        <v>7899396</v>
      </c>
      <c r="Q58" s="70" t="s">
        <v>408</v>
      </c>
    </row>
    <row r="59" spans="1:17" ht="28.5" x14ac:dyDescent="0.2">
      <c r="B59" s="663">
        <f>B58/(M42-M41)</f>
        <v>10.6542584980967</v>
      </c>
      <c r="C59" s="210" t="s">
        <v>159</v>
      </c>
      <c r="D59" s="418">
        <v>5.3271292490483519</v>
      </c>
      <c r="E59" s="203">
        <f>E60*D59</f>
        <v>3.0178230315335091</v>
      </c>
      <c r="F59" s="203">
        <f>F60*D59</f>
        <v>2.3093062175148429</v>
      </c>
      <c r="G59" s="209">
        <f>D59</f>
        <v>5.3271292490483519</v>
      </c>
      <c r="H59" s="203">
        <f>E60*G59</f>
        <v>3.0178230315335091</v>
      </c>
      <c r="I59" s="203">
        <f>F60*G59</f>
        <v>2.3093062175148429</v>
      </c>
      <c r="J59" s="287"/>
      <c r="K59" s="288"/>
      <c r="L59" s="414" t="s">
        <v>323</v>
      </c>
      <c r="M59" s="414" t="s">
        <v>322</v>
      </c>
      <c r="O59" s="620">
        <v>6728444</v>
      </c>
      <c r="P59" s="620">
        <v>7899396</v>
      </c>
      <c r="Q59" s="61" t="s">
        <v>34</v>
      </c>
    </row>
    <row r="60" spans="1:17" ht="16.5" thickBot="1" x14ac:dyDescent="0.25">
      <c r="B60" s="664">
        <f>B59/2</f>
        <v>5.3271292490483502</v>
      </c>
      <c r="C60" s="275" t="s">
        <v>160</v>
      </c>
      <c r="D60" s="276">
        <f>SUM(E60:F60)</f>
        <v>1</v>
      </c>
      <c r="E60" s="276">
        <f>1-F60</f>
        <v>0.56650080943176262</v>
      </c>
      <c r="F60" s="277">
        <f>Utilities!AD52</f>
        <v>0.43349919056823738</v>
      </c>
      <c r="G60" s="278">
        <f>H60+I60</f>
        <v>1</v>
      </c>
      <c r="H60" s="278">
        <f>E60</f>
        <v>0.56650080943176262</v>
      </c>
      <c r="I60" s="278">
        <f>F60</f>
        <v>0.43349919056823738</v>
      </c>
      <c r="J60" s="279"/>
      <c r="K60" s="280"/>
      <c r="L60" s="621">
        <f>(C53-C41-C55)/(L53-L41)/2</f>
        <v>5.4696429750473783</v>
      </c>
      <c r="M60" s="302">
        <f>(C53-D41-C55)/(M53-M41)/2</f>
        <v>5.350190036633812</v>
      </c>
      <c r="O60" s="620">
        <f>SUM(O57:O59)</f>
        <v>783359836</v>
      </c>
      <c r="P60" s="620">
        <f>SUM(P57:P59)</f>
        <v>43211242</v>
      </c>
      <c r="Q60" s="618">
        <f>O60+P60</f>
        <v>826571078</v>
      </c>
    </row>
    <row r="61" spans="1:17" ht="16.5" thickBot="1" x14ac:dyDescent="0.25">
      <c r="B61" s="232"/>
      <c r="C61" s="211" t="s">
        <v>128</v>
      </c>
      <c r="D61" s="611">
        <v>6.13814379369978</v>
      </c>
      <c r="E61" s="281"/>
      <c r="F61" s="282"/>
      <c r="G61" s="348">
        <f>D61</f>
        <v>6.13814379369978</v>
      </c>
      <c r="H61" s="283"/>
      <c r="I61" s="284"/>
      <c r="J61" s="285"/>
      <c r="K61" s="249"/>
      <c r="L61" s="286"/>
      <c r="M61" s="286"/>
      <c r="O61" s="618"/>
      <c r="Q61" s="618">
        <f>Q60-C56</f>
        <v>0</v>
      </c>
    </row>
    <row r="62" spans="1:17" x14ac:dyDescent="0.2">
      <c r="A62" s="438" t="s">
        <v>404</v>
      </c>
      <c r="B62" s="439"/>
      <c r="C62" s="439"/>
      <c r="D62" s="439"/>
      <c r="E62" s="174"/>
      <c r="F62" s="289"/>
      <c r="G62" s="289"/>
      <c r="H62" s="174"/>
      <c r="J62" s="61"/>
    </row>
    <row r="63" spans="1:17" x14ac:dyDescent="0.2">
      <c r="A63" s="60" t="s">
        <v>405</v>
      </c>
      <c r="B63" s="60"/>
      <c r="J63" s="61"/>
    </row>
    <row r="64" spans="1:17" x14ac:dyDescent="0.2">
      <c r="A64" s="77" t="s">
        <v>252</v>
      </c>
      <c r="B64" s="77"/>
      <c r="C64" s="75"/>
      <c r="E64" s="75"/>
    </row>
    <row r="65" spans="1:13" x14ac:dyDescent="0.2">
      <c r="A65" s="77" t="s">
        <v>221</v>
      </c>
      <c r="B65" s="77"/>
      <c r="C65" s="75"/>
      <c r="E65" s="75"/>
    </row>
    <row r="66" spans="1:13" x14ac:dyDescent="0.2">
      <c r="A66" s="78"/>
      <c r="B66" s="78"/>
      <c r="C66" s="78"/>
      <c r="D66" s="231"/>
      <c r="E66" s="78"/>
      <c r="F66" s="78"/>
      <c r="G66" s="78"/>
      <c r="H66" s="78"/>
      <c r="I66" s="78"/>
      <c r="J66" s="78"/>
      <c r="K66" s="78"/>
      <c r="L66" s="78"/>
    </row>
    <row r="67" spans="1:13" ht="15" thickBot="1" x14ac:dyDescent="0.25">
      <c r="A67" s="212" t="s">
        <v>222</v>
      </c>
      <c r="B67" s="78"/>
      <c r="C67" s="78"/>
      <c r="D67" s="78"/>
      <c r="E67" s="78"/>
      <c r="F67" s="78"/>
      <c r="G67" s="78"/>
      <c r="H67" s="78"/>
      <c r="I67" s="78"/>
      <c r="J67" s="78"/>
      <c r="K67" s="78"/>
      <c r="L67" s="78"/>
    </row>
    <row r="68" spans="1:13" s="66" customFormat="1" ht="30.75" thickBot="1" x14ac:dyDescent="0.25">
      <c r="A68" s="723" t="s">
        <v>27</v>
      </c>
      <c r="B68" s="724"/>
      <c r="C68" s="333" t="s">
        <v>345</v>
      </c>
      <c r="D68" s="334" t="s">
        <v>346</v>
      </c>
      <c r="E68" s="335" t="s">
        <v>71</v>
      </c>
      <c r="F68" s="336" t="s">
        <v>72</v>
      </c>
      <c r="G68" s="334" t="s">
        <v>347</v>
      </c>
      <c r="H68" s="335" t="s">
        <v>71</v>
      </c>
      <c r="I68" s="336" t="s">
        <v>72</v>
      </c>
      <c r="J68" s="337" t="s">
        <v>154</v>
      </c>
      <c r="K68" s="338" t="s">
        <v>153</v>
      </c>
      <c r="L68" s="333" t="s">
        <v>134</v>
      </c>
    </row>
    <row r="69" spans="1:13" s="70" customFormat="1" ht="42.75" x14ac:dyDescent="0.2">
      <c r="A69" s="106">
        <v>712</v>
      </c>
      <c r="B69" s="101" t="s">
        <v>161</v>
      </c>
      <c r="C69" s="161">
        <f t="shared" ref="C69:C75" si="10">D69+G69</f>
        <v>10786965.697151832</v>
      </c>
      <c r="D69" s="134">
        <f t="shared" ref="D69:D75" si="11">E69+F69</f>
        <v>5393482.8485759161</v>
      </c>
      <c r="E69" s="172">
        <f>'Space Support'!L69*$E$59</f>
        <v>3154546.0819755001</v>
      </c>
      <c r="F69" s="173">
        <f>'Space Support'!$F$59*K69</f>
        <v>2238936.7666004156</v>
      </c>
      <c r="G69" s="135">
        <f t="shared" ref="G69:G75" si="12">H69+I69</f>
        <v>5393482.8485759161</v>
      </c>
      <c r="H69" s="172">
        <f>'Space Support'!L69*$H$59</f>
        <v>3154546.0819755001</v>
      </c>
      <c r="I69" s="173">
        <f>'Space Support'!$I$59*K69</f>
        <v>2238936.7666004156</v>
      </c>
      <c r="J69" s="68">
        <f>$J$12</f>
        <v>0.92750699999999997</v>
      </c>
      <c r="K69" s="200">
        <f t="shared" ref="K69:K75" si="13">J69*L69</f>
        <v>969527.88227879303</v>
      </c>
      <c r="L69" s="120">
        <v>1045305.1915282505</v>
      </c>
      <c r="M69" s="308"/>
    </row>
    <row r="70" spans="1:13" s="70" customFormat="1" ht="42.75" x14ac:dyDescent="0.2">
      <c r="A70" s="104">
        <v>716</v>
      </c>
      <c r="B70" s="102" t="s">
        <v>162</v>
      </c>
      <c r="C70" s="159">
        <f t="shared" si="10"/>
        <v>3633037.1991502228</v>
      </c>
      <c r="D70" s="130">
        <f t="shared" si="11"/>
        <v>1816518.5995751114</v>
      </c>
      <c r="E70" s="166">
        <f>'Space Support'!L70*$E$59</f>
        <v>1062447.3632354843</v>
      </c>
      <c r="F70" s="167">
        <f>'Space Support'!$F$59*K70</f>
        <v>754071.23633962707</v>
      </c>
      <c r="G70" s="132">
        <f t="shared" si="12"/>
        <v>1816518.5995751114</v>
      </c>
      <c r="H70" s="166">
        <f>'Space Support'!L70*$H$59</f>
        <v>1062447.3632354843</v>
      </c>
      <c r="I70" s="167">
        <f>'Space Support'!$I$59*K70</f>
        <v>754071.23633962707</v>
      </c>
      <c r="J70" s="69">
        <f t="shared" ref="J70:J75" si="14">$J$12</f>
        <v>0.92750699999999997</v>
      </c>
      <c r="K70" s="198">
        <f t="shared" si="13"/>
        <v>326535.83601014159</v>
      </c>
      <c r="L70" s="118">
        <v>352057.54351195367</v>
      </c>
      <c r="M70" s="308"/>
    </row>
    <row r="71" spans="1:13" s="70" customFormat="1" ht="42.75" x14ac:dyDescent="0.2">
      <c r="A71" s="104">
        <v>727</v>
      </c>
      <c r="B71" s="102" t="s">
        <v>163</v>
      </c>
      <c r="C71" s="159">
        <f t="shared" si="10"/>
        <v>4437841.0725680115</v>
      </c>
      <c r="D71" s="130">
        <f t="shared" si="11"/>
        <v>2218920.5362840057</v>
      </c>
      <c r="E71" s="166">
        <f>'Space Support'!L71*$E$59</f>
        <v>1297804.6432089554</v>
      </c>
      <c r="F71" s="167">
        <f>'Space Support'!$F$59*K71</f>
        <v>921115.89307505044</v>
      </c>
      <c r="G71" s="132">
        <f t="shared" si="12"/>
        <v>2218920.5362840057</v>
      </c>
      <c r="H71" s="166">
        <f>'Space Support'!L71*$H$59</f>
        <v>1297804.6432089554</v>
      </c>
      <c r="I71" s="167">
        <f>'Space Support'!$I$59*K71</f>
        <v>921115.89307505044</v>
      </c>
      <c r="J71" s="69">
        <f t="shared" si="14"/>
        <v>0.92750699999999997</v>
      </c>
      <c r="K71" s="198">
        <f t="shared" si="13"/>
        <v>398871.26535618486</v>
      </c>
      <c r="L71" s="118">
        <v>430046.63615065423</v>
      </c>
      <c r="M71" s="307"/>
    </row>
    <row r="72" spans="1:13" s="70" customFormat="1" ht="28.5" x14ac:dyDescent="0.2">
      <c r="A72" s="104">
        <v>556</v>
      </c>
      <c r="B72" s="102" t="s">
        <v>224</v>
      </c>
      <c r="C72" s="159">
        <f t="shared" si="10"/>
        <v>11952682.398205139</v>
      </c>
      <c r="D72" s="130">
        <f t="shared" si="11"/>
        <v>5976341.1991025694</v>
      </c>
      <c r="E72" s="166">
        <f>'Space Support'!L72*$E$59</f>
        <v>3495448.9044413273</v>
      </c>
      <c r="F72" s="167">
        <f>'Space Support'!$F$59*K72</f>
        <v>2480892.294661242</v>
      </c>
      <c r="G72" s="132">
        <f t="shared" si="12"/>
        <v>5976341.1991025694</v>
      </c>
      <c r="H72" s="166">
        <f>'Space Support'!L72*$H$59</f>
        <v>3495448.9044413273</v>
      </c>
      <c r="I72" s="167">
        <f>'Space Support'!$I$59*K72</f>
        <v>2480892.294661242</v>
      </c>
      <c r="J72" s="69">
        <f t="shared" si="14"/>
        <v>0.92750699999999997</v>
      </c>
      <c r="K72" s="198">
        <f t="shared" si="13"/>
        <v>1074302.0028461411</v>
      </c>
      <c r="L72" s="118">
        <v>1158268.3503694755</v>
      </c>
      <c r="M72" s="308"/>
    </row>
    <row r="73" spans="1:13" s="70" customFormat="1" ht="42.75" x14ac:dyDescent="0.2">
      <c r="A73" s="104">
        <v>555</v>
      </c>
      <c r="B73" s="102" t="s">
        <v>223</v>
      </c>
      <c r="C73" s="159">
        <f t="shared" si="10"/>
        <v>1352183.6658268534</v>
      </c>
      <c r="D73" s="130">
        <f t="shared" si="11"/>
        <v>676091.83291342668</v>
      </c>
      <c r="E73" s="166">
        <f>'Space Support'!L73*$E$59</f>
        <v>395433.32248397067</v>
      </c>
      <c r="F73" s="167">
        <f>'Space Support'!$F$59*K73</f>
        <v>280658.51042945602</v>
      </c>
      <c r="G73" s="132">
        <f t="shared" si="12"/>
        <v>676091.83291342668</v>
      </c>
      <c r="H73" s="166">
        <f>'Space Support'!L73*$H$59</f>
        <v>395433.32248397067</v>
      </c>
      <c r="I73" s="167">
        <f>'Space Support'!$I$59*K73</f>
        <v>280658.51042945602</v>
      </c>
      <c r="J73" s="69">
        <f t="shared" si="14"/>
        <v>0.92750699999999997</v>
      </c>
      <c r="K73" s="198">
        <f t="shared" si="13"/>
        <v>121533.69193778309</v>
      </c>
      <c r="L73" s="118">
        <v>131032.64119600509</v>
      </c>
      <c r="M73" s="308"/>
    </row>
    <row r="74" spans="1:13" s="70" customFormat="1" ht="44.25" x14ac:dyDescent="0.2">
      <c r="A74" s="104">
        <v>557</v>
      </c>
      <c r="B74" s="102" t="s">
        <v>165</v>
      </c>
      <c r="C74" s="159">
        <f t="shared" si="10"/>
        <v>1052829.4414255782</v>
      </c>
      <c r="D74" s="130">
        <f t="shared" si="11"/>
        <v>526414.7207127891</v>
      </c>
      <c r="E74" s="166">
        <f>'Space Support'!L74*$E$59</f>
        <v>307890.01121181232</v>
      </c>
      <c r="F74" s="167">
        <f>'Space Support'!$F$59*K74</f>
        <v>218524.70950097678</v>
      </c>
      <c r="G74" s="132">
        <f t="shared" si="12"/>
        <v>526414.7207127891</v>
      </c>
      <c r="H74" s="166">
        <f>'Space Support'!L74*$H$59</f>
        <v>307890.01121181232</v>
      </c>
      <c r="I74" s="167">
        <f>'Space Support'!$I$59*K74</f>
        <v>218524.70950097678</v>
      </c>
      <c r="J74" s="69">
        <f t="shared" si="14"/>
        <v>0.92750699999999997</v>
      </c>
      <c r="K74" s="198">
        <f t="shared" si="13"/>
        <v>94627.86175500878</v>
      </c>
      <c r="L74" s="118">
        <v>102023.87880092418</v>
      </c>
      <c r="M74" s="308"/>
    </row>
    <row r="75" spans="1:13" s="70" customFormat="1" ht="29.25" thickBot="1" x14ac:dyDescent="0.25">
      <c r="A75" s="105">
        <v>576</v>
      </c>
      <c r="B75" s="103" t="s">
        <v>164</v>
      </c>
      <c r="C75" s="162">
        <f t="shared" si="10"/>
        <v>268517.99369956314</v>
      </c>
      <c r="D75" s="133">
        <f t="shared" si="11"/>
        <v>134258.99684978157</v>
      </c>
      <c r="E75" s="168">
        <f>'Space Support'!L75*$E$59</f>
        <v>78525.54728977519</v>
      </c>
      <c r="F75" s="169">
        <f>'Space Support'!$F$59*K75</f>
        <v>55733.449560006375</v>
      </c>
      <c r="G75" s="131">
        <f t="shared" si="12"/>
        <v>134258.99684978157</v>
      </c>
      <c r="H75" s="168">
        <f>'Space Support'!L75*$H$59</f>
        <v>78525.54728977519</v>
      </c>
      <c r="I75" s="169">
        <f>'Space Support'!$I$59*K75</f>
        <v>55733.449560006375</v>
      </c>
      <c r="J75" s="71">
        <f t="shared" si="14"/>
        <v>0.92750699999999997</v>
      </c>
      <c r="K75" s="201">
        <f t="shared" si="13"/>
        <v>24134.282901634353</v>
      </c>
      <c r="L75" s="119">
        <v>26020.593808601287</v>
      </c>
    </row>
    <row r="76" spans="1:13" x14ac:dyDescent="0.2">
      <c r="B76" s="217" t="s">
        <v>2</v>
      </c>
      <c r="C76" s="216">
        <f>SUM(C69:C75)</f>
        <v>33484057.468027197</v>
      </c>
      <c r="D76" s="216">
        <f t="shared" ref="D76:I76" si="15">SUM(D69:D75)</f>
        <v>16742028.734013598</v>
      </c>
      <c r="E76" s="216">
        <f t="shared" si="15"/>
        <v>9792095.8738468252</v>
      </c>
      <c r="F76" s="216">
        <f t="shared" si="15"/>
        <v>6949932.8601667741</v>
      </c>
      <c r="G76" s="216">
        <f t="shared" si="15"/>
        <v>16742028.734013598</v>
      </c>
      <c r="H76" s="216">
        <f t="shared" si="15"/>
        <v>9792095.8738468252</v>
      </c>
      <c r="I76" s="216">
        <f t="shared" si="15"/>
        <v>6949932.8601667741</v>
      </c>
      <c r="K76" s="216">
        <f>SUM(K69:K75)</f>
        <v>3009532.8230856871</v>
      </c>
      <c r="L76" s="215">
        <f>SUM(L69:L75)</f>
        <v>3244754.8353658644</v>
      </c>
    </row>
  </sheetData>
  <mergeCells count="2">
    <mergeCell ref="A3:B3"/>
    <mergeCell ref="A68:B68"/>
  </mergeCells>
  <pageMargins left="0.17" right="0.17" top="0.28999999999999998" bottom="0.34" header="0.17" footer="0.17"/>
  <pageSetup scale="65" orientation="landscape" r:id="rId1"/>
  <headerFooter alignWithMargins="0">
    <oddFooter>Prepared by Paul Turcotte &amp;D&amp;RPage &amp;P</oddFooter>
  </headerFooter>
  <ignoredErrors>
    <ignoredError sqref="C42:D42 G42 G53" formula="1"/>
    <ignoredError sqref="E59:F59 H59:I59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theme="3"/>
    <pageSetUpPr fitToPage="1"/>
  </sheetPr>
  <dimension ref="A1:AI105"/>
  <sheetViews>
    <sheetView showGridLines="0" topLeftCell="A5" zoomScale="70" zoomScaleNormal="70" zoomScaleSheetLayoutView="100" workbookViewId="0">
      <selection activeCell="A55" sqref="A55"/>
    </sheetView>
  </sheetViews>
  <sheetFormatPr defaultColWidth="9.140625" defaultRowHeight="14.25" outlineLevelCol="1" x14ac:dyDescent="0.2"/>
  <cols>
    <col min="1" max="1" width="12.28515625" style="61" customWidth="1"/>
    <col min="2" max="2" width="22.28515625" style="61" customWidth="1"/>
    <col min="3" max="3" width="15.85546875" style="57" customWidth="1" outlineLevel="1"/>
    <col min="4" max="4" width="15" style="57" customWidth="1" outlineLevel="1"/>
    <col min="5" max="5" width="8.7109375" style="57" customWidth="1" outlineLevel="1"/>
    <col min="6" max="6" width="12.42578125" style="57" bestFit="1" customWidth="1"/>
    <col min="7" max="7" width="13.85546875" style="57" customWidth="1" outlineLevel="1"/>
    <col min="8" max="8" width="14.42578125" style="57" customWidth="1" outlineLevel="1"/>
    <col min="9" max="9" width="7.42578125" style="57" customWidth="1" outlineLevel="1"/>
    <col min="10" max="10" width="12.42578125" style="57" bestFit="1" customWidth="1"/>
    <col min="11" max="11" width="15.140625" style="57" customWidth="1" outlineLevel="1"/>
    <col min="12" max="12" width="14" style="57" customWidth="1" outlineLevel="1"/>
    <col min="13" max="13" width="7.140625" style="57" customWidth="1" outlineLevel="1"/>
    <col min="14" max="14" width="12.42578125" style="57" bestFit="1" customWidth="1"/>
    <col min="15" max="15" width="13.28515625" style="57" customWidth="1" outlineLevel="1"/>
    <col min="16" max="16" width="13.7109375" style="57" customWidth="1" outlineLevel="1"/>
    <col min="17" max="17" width="7.42578125" style="57" customWidth="1" outlineLevel="1"/>
    <col min="18" max="18" width="12.42578125" style="57" bestFit="1" customWidth="1"/>
    <col min="19" max="19" width="11.7109375" style="57" customWidth="1" outlineLevel="1"/>
    <col min="20" max="20" width="12.7109375" style="57" customWidth="1" outlineLevel="1"/>
    <col min="21" max="21" width="9.28515625" style="57" customWidth="1" outlineLevel="1"/>
    <col min="22" max="22" width="12.42578125" style="57" bestFit="1" customWidth="1"/>
    <col min="23" max="23" width="14" style="57" customWidth="1" outlineLevel="1"/>
    <col min="24" max="24" width="10.85546875" style="57" customWidth="1"/>
    <col min="25" max="25" width="14.85546875" style="57" customWidth="1" outlineLevel="1"/>
    <col min="26" max="26" width="9.5703125" style="57" bestFit="1" customWidth="1"/>
    <col min="27" max="27" width="14.5703125" style="57" customWidth="1"/>
    <col min="28" max="28" width="15.7109375" style="57" customWidth="1"/>
    <col min="29" max="29" width="14.85546875" style="57" bestFit="1" customWidth="1"/>
    <col min="30" max="30" width="12.85546875" style="57" customWidth="1"/>
    <col min="31" max="31" width="15.42578125" style="57" hidden="1" customWidth="1"/>
    <col min="32" max="35" width="0" style="57" hidden="1" customWidth="1"/>
    <col min="36" max="16384" width="9.140625" style="57"/>
  </cols>
  <sheetData>
    <row r="1" spans="1:34" x14ac:dyDescent="0.2">
      <c r="A1" s="107" t="str">
        <f>'Space Support'!A1</f>
        <v>General Academic Institutions Basis of Legislative Appropriations - Formula Funding - 2020-2021</v>
      </c>
      <c r="B1" s="107"/>
      <c r="C1" s="107"/>
      <c r="D1" s="107"/>
      <c r="E1" s="107"/>
    </row>
    <row r="2" spans="1:34" ht="16.5" thickBot="1" x14ac:dyDescent="0.25">
      <c r="A2" s="107" t="s">
        <v>396</v>
      </c>
      <c r="B2" s="107"/>
      <c r="C2" s="107"/>
      <c r="D2" s="107"/>
      <c r="E2" s="107"/>
    </row>
    <row r="3" spans="1:34" ht="48" customHeight="1" thickBot="1" x14ac:dyDescent="0.25">
      <c r="A3" s="730" t="s">
        <v>27</v>
      </c>
      <c r="B3" s="731"/>
      <c r="C3" s="734" t="s">
        <v>80</v>
      </c>
      <c r="D3" s="735"/>
      <c r="E3" s="735"/>
      <c r="F3" s="736"/>
      <c r="G3" s="737" t="s">
        <v>81</v>
      </c>
      <c r="H3" s="735"/>
      <c r="I3" s="735"/>
      <c r="J3" s="736"/>
      <c r="K3" s="737" t="s">
        <v>82</v>
      </c>
      <c r="L3" s="735"/>
      <c r="M3" s="735"/>
      <c r="N3" s="736"/>
      <c r="O3" s="727" t="s">
        <v>83</v>
      </c>
      <c r="P3" s="728"/>
      <c r="Q3" s="728"/>
      <c r="R3" s="729"/>
      <c r="S3" s="727" t="s">
        <v>84</v>
      </c>
      <c r="T3" s="728"/>
      <c r="U3" s="728"/>
      <c r="V3" s="729"/>
      <c r="W3" s="725" t="s">
        <v>85</v>
      </c>
      <c r="X3" s="726"/>
      <c r="Y3" s="742" t="s">
        <v>86</v>
      </c>
      <c r="Z3" s="743"/>
      <c r="AA3" s="740" t="s">
        <v>344</v>
      </c>
      <c r="AB3" s="738" t="s">
        <v>139</v>
      </c>
      <c r="AC3" s="738" t="s">
        <v>226</v>
      </c>
      <c r="AD3" s="738" t="s">
        <v>240</v>
      </c>
    </row>
    <row r="4" spans="1:34" ht="30.75" customHeight="1" thickBot="1" x14ac:dyDescent="0.25">
      <c r="A4" s="732"/>
      <c r="B4" s="733"/>
      <c r="C4" s="327" t="s">
        <v>132</v>
      </c>
      <c r="D4" s="328" t="s">
        <v>129</v>
      </c>
      <c r="E4" s="329" t="s">
        <v>136</v>
      </c>
      <c r="F4" s="330" t="s">
        <v>138</v>
      </c>
      <c r="G4" s="331" t="s">
        <v>130</v>
      </c>
      <c r="H4" s="328" t="s">
        <v>129</v>
      </c>
      <c r="I4" s="329" t="s">
        <v>136</v>
      </c>
      <c r="J4" s="330" t="s">
        <v>138</v>
      </c>
      <c r="K4" s="331" t="s">
        <v>140</v>
      </c>
      <c r="L4" s="328" t="s">
        <v>129</v>
      </c>
      <c r="M4" s="329" t="s">
        <v>136</v>
      </c>
      <c r="N4" s="330" t="s">
        <v>138</v>
      </c>
      <c r="O4" s="331" t="s">
        <v>140</v>
      </c>
      <c r="P4" s="328" t="s">
        <v>129</v>
      </c>
      <c r="Q4" s="329" t="s">
        <v>136</v>
      </c>
      <c r="R4" s="330" t="s">
        <v>138</v>
      </c>
      <c r="S4" s="331" t="s">
        <v>131</v>
      </c>
      <c r="T4" s="328" t="s">
        <v>129</v>
      </c>
      <c r="U4" s="329" t="s">
        <v>136</v>
      </c>
      <c r="V4" s="330" t="s">
        <v>138</v>
      </c>
      <c r="W4" s="332" t="s">
        <v>129</v>
      </c>
      <c r="X4" s="330" t="s">
        <v>137</v>
      </c>
      <c r="Y4" s="332" t="s">
        <v>129</v>
      </c>
      <c r="Z4" s="329" t="s">
        <v>137</v>
      </c>
      <c r="AA4" s="741"/>
      <c r="AB4" s="739"/>
      <c r="AC4" s="739"/>
      <c r="AD4" s="739"/>
    </row>
    <row r="5" spans="1:34" x14ac:dyDescent="0.2">
      <c r="A5" s="108">
        <v>3656</v>
      </c>
      <c r="B5" s="109" t="str">
        <f>VLOOKUP(A5,Summary!$A$20:$B$66,2,0)</f>
        <v>UT-Arlington</v>
      </c>
      <c r="C5" s="121">
        <v>86011292</v>
      </c>
      <c r="D5" s="121">
        <v>5160629</v>
      </c>
      <c r="E5" s="291">
        <f>IF(C5=0,0,ROUND(D5/C5,4))</f>
        <v>0.06</v>
      </c>
      <c r="F5" s="82">
        <f t="shared" ref="F5:F45" si="0">ROUND((E5/E$52)*D5/$AB5,8)</f>
        <v>0.50477757000000001</v>
      </c>
      <c r="G5" s="121">
        <v>283907</v>
      </c>
      <c r="H5" s="121">
        <v>931886</v>
      </c>
      <c r="I5" s="96">
        <f>IF(G5=0,0,ROUND(H5/G5,4))</f>
        <v>3.2824</v>
      </c>
      <c r="J5" s="82">
        <f t="shared" ref="J5:J45" si="1">ROUND((I5/I$52)*H5/$AB5,8)</f>
        <v>8.5920280000000002E-2</v>
      </c>
      <c r="K5" s="121">
        <v>202759</v>
      </c>
      <c r="L5" s="121">
        <v>688701</v>
      </c>
      <c r="M5" s="96">
        <f>IF(K5=0,0,ROUND(L5/K5,4))</f>
        <v>3.3965999999999998</v>
      </c>
      <c r="N5" s="82">
        <f t="shared" ref="N5:N45" si="2">ROUND((M5/M$52)*L5/$AB5,8)</f>
        <v>7.6152029999999996E-2</v>
      </c>
      <c r="O5" s="121">
        <v>87469</v>
      </c>
      <c r="P5" s="121">
        <v>519829</v>
      </c>
      <c r="Q5" s="96">
        <f>IF(O5=0,0,ROUND(P5/O5,4))</f>
        <v>5.9429999999999996</v>
      </c>
      <c r="R5" s="82">
        <f t="shared" ref="R5:R45" si="3">ROUND((Q5/Q$52)*P5/$AB5,8)</f>
        <v>6.0844599999999999E-2</v>
      </c>
      <c r="S5" s="121">
        <v>0</v>
      </c>
      <c r="T5" s="121">
        <v>0</v>
      </c>
      <c r="U5" s="96">
        <f>IF(S5=0,0,ROUND(T5/S5,4))</f>
        <v>0</v>
      </c>
      <c r="V5" s="82">
        <f t="shared" ref="V5:V45" si="4">ROUND((U5/U$52)*T5/$AB5,8)</f>
        <v>0</v>
      </c>
      <c r="W5" s="121">
        <v>1276889</v>
      </c>
      <c r="X5" s="188">
        <f t="shared" ref="X5:X50" si="5">ROUND(W5/$AB5,8)</f>
        <v>0.12947612</v>
      </c>
      <c r="Y5" s="121">
        <v>1284031</v>
      </c>
      <c r="Z5" s="191">
        <f t="shared" ref="Z5:Z50" si="6">ROUND(Y5/$AB5,8)</f>
        <v>0.13020032000000001</v>
      </c>
      <c r="AA5" s="111">
        <f t="shared" ref="AA5:AA50" si="7">F5+J5+N5+R5+V5+X5+Z5</f>
        <v>0.98737092000000004</v>
      </c>
      <c r="AB5" s="83">
        <f t="shared" ref="AB5:AB40" si="8">D5+H5+L5+P5+T5+W5+Y5</f>
        <v>9861965</v>
      </c>
      <c r="AC5" s="121">
        <v>5419632</v>
      </c>
      <c r="AD5" s="292">
        <f>AB5/(AB5+AC5)</f>
        <v>0.64534910847341409</v>
      </c>
      <c r="AE5" s="383">
        <f t="shared" ref="AE5:AE45" si="9">AA5-AA57</f>
        <v>-1.1386019999999775E-2</v>
      </c>
      <c r="AF5" s="383">
        <f t="shared" ref="AF5:AF45" si="10">AD5-AD57</f>
        <v>-0.22296946010755847</v>
      </c>
      <c r="AH5" s="57" t="s">
        <v>259</v>
      </c>
    </row>
    <row r="6" spans="1:34" x14ac:dyDescent="0.2">
      <c r="A6" s="104">
        <v>3658</v>
      </c>
      <c r="B6" s="102" t="str">
        <f>VLOOKUP(A6,Summary!$A$20:$B$66,2,0)</f>
        <v>UT-Austin</v>
      </c>
      <c r="C6" s="121">
        <v>96010904</v>
      </c>
      <c r="D6" s="121">
        <v>7013654</v>
      </c>
      <c r="E6" s="293">
        <f t="shared" ref="E6:E40" si="11">IF(C6=0,0,ROUND(D6/C6,4))</f>
        <v>7.3099999999999998E-2</v>
      </c>
      <c r="F6" s="84">
        <f t="shared" si="0"/>
        <v>0.14151461000000001</v>
      </c>
      <c r="G6" s="121">
        <v>2906119</v>
      </c>
      <c r="H6" s="121">
        <v>12213767</v>
      </c>
      <c r="I6" s="184">
        <f t="shared" ref="I6:I40" si="12">IF(G6=0,0,ROUND(H6/G6,4))</f>
        <v>4.2027999999999999</v>
      </c>
      <c r="J6" s="84">
        <f t="shared" si="1"/>
        <v>0.24413111000000001</v>
      </c>
      <c r="K6" s="121">
        <v>827394</v>
      </c>
      <c r="L6" s="121">
        <v>4173493</v>
      </c>
      <c r="M6" s="184">
        <f t="shared" ref="M6:M40" si="13">IF(K6=0,0,ROUND(L6/K6,4))</f>
        <v>5.0441000000000003</v>
      </c>
      <c r="N6" s="84">
        <f t="shared" si="2"/>
        <v>0.11603344</v>
      </c>
      <c r="O6" s="121">
        <v>262507</v>
      </c>
      <c r="P6" s="121">
        <v>2382994</v>
      </c>
      <c r="Q6" s="184">
        <f t="shared" ref="Q6:Q40" si="14">IF(O6=0,0,ROUND(P6/O6,4))</f>
        <v>9.0777999999999999</v>
      </c>
      <c r="R6" s="84">
        <f t="shared" si="3"/>
        <v>7.2136119999999998E-2</v>
      </c>
      <c r="S6" s="121">
        <v>0</v>
      </c>
      <c r="T6" s="121">
        <v>0</v>
      </c>
      <c r="U6" s="184">
        <f t="shared" ref="U6:U39" si="15">IF(S6=0,0,ROUND(T6/S6,4))</f>
        <v>0</v>
      </c>
      <c r="V6" s="84">
        <f t="shared" si="4"/>
        <v>0</v>
      </c>
      <c r="W6" s="121">
        <v>12940114</v>
      </c>
      <c r="X6" s="189">
        <f t="shared" si="5"/>
        <v>0.22216111999999999</v>
      </c>
      <c r="Y6" s="121">
        <v>19522507</v>
      </c>
      <c r="Z6" s="189">
        <f t="shared" si="6"/>
        <v>0.33517031000000003</v>
      </c>
      <c r="AA6" s="112">
        <f t="shared" si="7"/>
        <v>1.1311467100000001</v>
      </c>
      <c r="AB6" s="130">
        <f t="shared" si="8"/>
        <v>58246529</v>
      </c>
      <c r="AC6" s="121">
        <v>65618413</v>
      </c>
      <c r="AD6" s="294">
        <f t="shared" ref="AD6:AD52" si="16">AB6/(AB6+AC6)</f>
        <v>0.47024224982077656</v>
      </c>
      <c r="AE6" s="383">
        <f t="shared" si="9"/>
        <v>6.603712000000006E-2</v>
      </c>
      <c r="AF6" s="383">
        <f t="shared" si="10"/>
        <v>-5.4566304650199848E-3</v>
      </c>
      <c r="AH6" s="57" t="s">
        <v>260</v>
      </c>
    </row>
    <row r="7" spans="1:34" x14ac:dyDescent="0.2">
      <c r="A7" s="104">
        <v>9741</v>
      </c>
      <c r="B7" s="102" t="str">
        <f>VLOOKUP(A7,Summary!$A$20:$B$66,2,0)</f>
        <v>UT-Dallas</v>
      </c>
      <c r="C7" s="121">
        <v>86747766</v>
      </c>
      <c r="D7" s="121">
        <v>4165873</v>
      </c>
      <c r="E7" s="293">
        <f t="shared" si="11"/>
        <v>4.8000000000000001E-2</v>
      </c>
      <c r="F7" s="84">
        <f t="shared" si="0"/>
        <v>0.28983342000000001</v>
      </c>
      <c r="G7" s="121">
        <v>321268</v>
      </c>
      <c r="H7" s="121">
        <v>992619</v>
      </c>
      <c r="I7" s="184">
        <f t="shared" si="12"/>
        <v>3.0897000000000001</v>
      </c>
      <c r="J7" s="84">
        <f t="shared" si="1"/>
        <v>7.6594099999999998E-2</v>
      </c>
      <c r="K7" s="121">
        <v>214516</v>
      </c>
      <c r="L7" s="121">
        <v>935559</v>
      </c>
      <c r="M7" s="184">
        <f t="shared" si="13"/>
        <v>4.3613</v>
      </c>
      <c r="N7" s="84">
        <f t="shared" si="2"/>
        <v>0.11809964000000001</v>
      </c>
      <c r="O7" s="121">
        <v>90556</v>
      </c>
      <c r="P7" s="121">
        <v>481954</v>
      </c>
      <c r="Q7" s="184">
        <f t="shared" si="14"/>
        <v>5.3221999999999996</v>
      </c>
      <c r="R7" s="84">
        <f t="shared" si="3"/>
        <v>4.491668E-2</v>
      </c>
      <c r="S7" s="121">
        <v>0</v>
      </c>
      <c r="T7" s="121">
        <v>0</v>
      </c>
      <c r="U7" s="184">
        <f t="shared" si="15"/>
        <v>0</v>
      </c>
      <c r="V7" s="84">
        <f t="shared" si="4"/>
        <v>0</v>
      </c>
      <c r="W7" s="121">
        <v>0</v>
      </c>
      <c r="X7" s="189">
        <f t="shared" si="5"/>
        <v>0</v>
      </c>
      <c r="Y7" s="121">
        <v>4515958</v>
      </c>
      <c r="Z7" s="189">
        <f t="shared" si="6"/>
        <v>0.40713785000000002</v>
      </c>
      <c r="AA7" s="112">
        <f t="shared" si="7"/>
        <v>0.93658169000000002</v>
      </c>
      <c r="AB7" s="130">
        <f t="shared" si="8"/>
        <v>11091963</v>
      </c>
      <c r="AC7" s="121">
        <v>23290203</v>
      </c>
      <c r="AD7" s="294">
        <f t="shared" si="16"/>
        <v>0.3226080346421456</v>
      </c>
      <c r="AE7" s="383">
        <f t="shared" si="9"/>
        <v>-4.4313990000000136E-2</v>
      </c>
      <c r="AF7" s="383">
        <f t="shared" si="10"/>
        <v>-0.30764778210411881</v>
      </c>
      <c r="AH7" s="57" t="s">
        <v>261</v>
      </c>
    </row>
    <row r="8" spans="1:34" x14ac:dyDescent="0.2">
      <c r="A8" s="104">
        <v>3661</v>
      </c>
      <c r="B8" s="102" t="str">
        <f>VLOOKUP(A8,Summary!$A$20:$B$66,2,0)</f>
        <v>UT-El Paso</v>
      </c>
      <c r="C8" s="121">
        <v>58583522</v>
      </c>
      <c r="D8" s="121">
        <v>3615511</v>
      </c>
      <c r="E8" s="293">
        <f t="shared" si="11"/>
        <v>6.1699999999999998E-2</v>
      </c>
      <c r="F8" s="84">
        <f t="shared" si="0"/>
        <v>0.42072715999999999</v>
      </c>
      <c r="G8" s="121">
        <v>188870</v>
      </c>
      <c r="H8" s="121">
        <v>724868</v>
      </c>
      <c r="I8" s="184">
        <f t="shared" si="12"/>
        <v>3.8378999999999999</v>
      </c>
      <c r="J8" s="84">
        <f t="shared" si="1"/>
        <v>9.0405219999999994E-2</v>
      </c>
      <c r="K8" s="121">
        <v>313291</v>
      </c>
      <c r="L8" s="121">
        <v>758670</v>
      </c>
      <c r="M8" s="184">
        <f t="shared" si="13"/>
        <v>2.4216000000000002</v>
      </c>
      <c r="N8" s="84">
        <f t="shared" si="2"/>
        <v>6.919285E-2</v>
      </c>
      <c r="O8" s="121">
        <v>85215</v>
      </c>
      <c r="P8" s="121">
        <v>206358</v>
      </c>
      <c r="Q8" s="184">
        <f t="shared" si="14"/>
        <v>2.4216000000000002</v>
      </c>
      <c r="R8" s="84">
        <f t="shared" si="3"/>
        <v>1.1386210000000001E-2</v>
      </c>
      <c r="S8" s="121">
        <v>0</v>
      </c>
      <c r="T8" s="121">
        <v>0</v>
      </c>
      <c r="U8" s="184">
        <f t="shared" si="15"/>
        <v>0</v>
      </c>
      <c r="V8" s="84">
        <f t="shared" si="4"/>
        <v>0</v>
      </c>
      <c r="W8" s="121">
        <v>421250</v>
      </c>
      <c r="X8" s="189">
        <f t="shared" si="5"/>
        <v>4.9416960000000003E-2</v>
      </c>
      <c r="Y8" s="121">
        <v>2797745</v>
      </c>
      <c r="Z8" s="189">
        <f t="shared" si="6"/>
        <v>0.32820424999999998</v>
      </c>
      <c r="AA8" s="112">
        <f t="shared" si="7"/>
        <v>0.9693326499999998</v>
      </c>
      <c r="AB8" s="130">
        <f t="shared" si="8"/>
        <v>8524402</v>
      </c>
      <c r="AC8" s="121">
        <v>18961877</v>
      </c>
      <c r="AD8" s="294">
        <f t="shared" si="16"/>
        <v>0.310132993993112</v>
      </c>
      <c r="AE8" s="383">
        <f t="shared" si="9"/>
        <v>-5.9764560000000411E-2</v>
      </c>
      <c r="AF8" s="383">
        <f t="shared" si="10"/>
        <v>-5.4087658952503226E-2</v>
      </c>
      <c r="AH8" s="57" t="s">
        <v>262</v>
      </c>
    </row>
    <row r="9" spans="1:34" x14ac:dyDescent="0.2">
      <c r="A9" s="104">
        <v>3599</v>
      </c>
      <c r="B9" s="102" t="str">
        <f>VLOOKUP(A9,Summary!$A$20:$B$66,2,0)</f>
        <v>UT-Rio Grande Valley</v>
      </c>
      <c r="C9" s="121">
        <v>79178265</v>
      </c>
      <c r="D9" s="121">
        <v>5277654</v>
      </c>
      <c r="E9" s="293">
        <f t="shared" si="11"/>
        <v>6.6699999999999995E-2</v>
      </c>
      <c r="F9" s="84">
        <f t="shared" si="0"/>
        <v>0.63557459999999999</v>
      </c>
      <c r="G9" s="121">
        <v>53687</v>
      </c>
      <c r="H9" s="121">
        <v>272437</v>
      </c>
      <c r="I9" s="184">
        <f t="shared" si="12"/>
        <v>5.0744999999999996</v>
      </c>
      <c r="J9" s="84">
        <f t="shared" si="1"/>
        <v>4.3008499999999998E-2</v>
      </c>
      <c r="K9" s="121">
        <v>183627</v>
      </c>
      <c r="L9" s="121">
        <v>657639</v>
      </c>
      <c r="M9" s="184">
        <f t="shared" si="13"/>
        <v>3.5813999999999999</v>
      </c>
      <c r="N9" s="84">
        <f t="shared" si="2"/>
        <v>8.491812E-2</v>
      </c>
      <c r="O9" s="121">
        <v>91813</v>
      </c>
      <c r="P9" s="121">
        <v>210925</v>
      </c>
      <c r="Q9" s="184">
        <f t="shared" si="14"/>
        <v>2.2972999999999999</v>
      </c>
      <c r="R9" s="84">
        <f t="shared" si="3"/>
        <v>1.0569520000000001E-2</v>
      </c>
      <c r="S9" s="121">
        <v>0</v>
      </c>
      <c r="T9" s="121">
        <v>0</v>
      </c>
      <c r="U9" s="184">
        <f t="shared" si="15"/>
        <v>0</v>
      </c>
      <c r="V9" s="84">
        <f t="shared" si="4"/>
        <v>0</v>
      </c>
      <c r="W9" s="121">
        <v>0</v>
      </c>
      <c r="X9" s="189">
        <f t="shared" si="5"/>
        <v>0</v>
      </c>
      <c r="Y9" s="121">
        <v>2485851</v>
      </c>
      <c r="Z9" s="189">
        <f t="shared" si="6"/>
        <v>0.27916775999999999</v>
      </c>
      <c r="AA9" s="112">
        <f t="shared" si="7"/>
        <v>1.0532385</v>
      </c>
      <c r="AB9" s="130">
        <f t="shared" si="8"/>
        <v>8904506</v>
      </c>
      <c r="AC9" s="121">
        <v>19021709</v>
      </c>
      <c r="AD9" s="294">
        <f t="shared" si="16"/>
        <v>0.31885832004086484</v>
      </c>
      <c r="AE9" s="383">
        <f t="shared" si="9"/>
        <v>1.318330000000012E-2</v>
      </c>
      <c r="AF9" s="383">
        <f t="shared" si="10"/>
        <v>3.7622788676222874E-2</v>
      </c>
    </row>
    <row r="10" spans="1:34" x14ac:dyDescent="0.2">
      <c r="A10" s="104">
        <v>9930</v>
      </c>
      <c r="B10" s="102" t="str">
        <f>VLOOKUP(A10,Summary!$A$20:$B$66,2,0)</f>
        <v>UT-Permian Basin</v>
      </c>
      <c r="C10" s="121">
        <v>19900656</v>
      </c>
      <c r="D10" s="121">
        <v>1410168</v>
      </c>
      <c r="E10" s="293">
        <f t="shared" si="11"/>
        <v>7.0900000000000005E-2</v>
      </c>
      <c r="F10" s="84">
        <f t="shared" si="0"/>
        <v>0.60465141</v>
      </c>
      <c r="G10" s="121">
        <v>795635</v>
      </c>
      <c r="H10" s="121">
        <v>405561</v>
      </c>
      <c r="I10" s="184">
        <f t="shared" si="12"/>
        <v>0.50970000000000004</v>
      </c>
      <c r="J10" s="84">
        <f t="shared" si="1"/>
        <v>2.1540409999999999E-2</v>
      </c>
      <c r="K10" s="121">
        <v>115180</v>
      </c>
      <c r="L10" s="121">
        <v>349509</v>
      </c>
      <c r="M10" s="184">
        <f t="shared" si="13"/>
        <v>3.0345</v>
      </c>
      <c r="N10" s="84">
        <f t="shared" si="2"/>
        <v>0.12808364999999999</v>
      </c>
      <c r="O10" s="121">
        <v>68660</v>
      </c>
      <c r="P10" s="121">
        <v>418170</v>
      </c>
      <c r="Q10" s="184">
        <f t="shared" si="14"/>
        <v>6.0903999999999998</v>
      </c>
      <c r="R10" s="84">
        <f t="shared" si="3"/>
        <v>0.18607856</v>
      </c>
      <c r="S10" s="121">
        <v>0</v>
      </c>
      <c r="T10" s="121">
        <v>0</v>
      </c>
      <c r="U10" s="184">
        <f t="shared" si="15"/>
        <v>0</v>
      </c>
      <c r="V10" s="84">
        <f t="shared" si="4"/>
        <v>0</v>
      </c>
      <c r="W10" s="121">
        <v>0</v>
      </c>
      <c r="X10" s="189">
        <f t="shared" si="5"/>
        <v>0</v>
      </c>
      <c r="Y10" s="121">
        <v>75000</v>
      </c>
      <c r="Z10" s="189">
        <f t="shared" si="6"/>
        <v>2.8212370000000001E-2</v>
      </c>
      <c r="AA10" s="112">
        <f t="shared" si="7"/>
        <v>0.96856639999999994</v>
      </c>
      <c r="AB10" s="130">
        <f t="shared" si="8"/>
        <v>2658408</v>
      </c>
      <c r="AC10" s="121">
        <v>0</v>
      </c>
      <c r="AD10" s="294">
        <f t="shared" si="16"/>
        <v>1</v>
      </c>
      <c r="AE10" s="383">
        <f t="shared" si="9"/>
        <v>5.4287499999999933E-2</v>
      </c>
      <c r="AF10" s="383">
        <f t="shared" si="10"/>
        <v>0.49446211694343345</v>
      </c>
      <c r="AG10" s="57" t="s">
        <v>287</v>
      </c>
      <c r="AH10" s="57" t="s">
        <v>263</v>
      </c>
    </row>
    <row r="11" spans="1:34" x14ac:dyDescent="0.2">
      <c r="A11" s="104">
        <v>10115</v>
      </c>
      <c r="B11" s="102" t="str">
        <f>VLOOKUP(A11,Summary!$A$20:$B$66,2,0)</f>
        <v>UT-San Antonio</v>
      </c>
      <c r="C11" s="121">
        <v>93819024</v>
      </c>
      <c r="D11" s="121">
        <v>7097995</v>
      </c>
      <c r="E11" s="293">
        <f t="shared" si="11"/>
        <v>7.5700000000000003E-2</v>
      </c>
      <c r="F11" s="84">
        <f t="shared" si="0"/>
        <v>0.64354613999999999</v>
      </c>
      <c r="G11" s="121">
        <v>255993</v>
      </c>
      <c r="H11" s="121">
        <v>905119</v>
      </c>
      <c r="I11" s="184">
        <f t="shared" si="12"/>
        <v>3.5356999999999998</v>
      </c>
      <c r="J11" s="84">
        <f t="shared" si="1"/>
        <v>6.604264E-2</v>
      </c>
      <c r="K11" s="121">
        <v>153674</v>
      </c>
      <c r="L11" s="121">
        <v>1108445</v>
      </c>
      <c r="M11" s="184">
        <f t="shared" si="13"/>
        <v>7.2130000000000001</v>
      </c>
      <c r="N11" s="84">
        <f t="shared" si="2"/>
        <v>0.19122225000000001</v>
      </c>
      <c r="O11" s="121">
        <v>109109</v>
      </c>
      <c r="P11" s="121">
        <v>424282</v>
      </c>
      <c r="Q11" s="184">
        <f t="shared" si="14"/>
        <v>3.8885999999999998</v>
      </c>
      <c r="R11" s="84">
        <f t="shared" si="3"/>
        <v>2.3872930000000001E-2</v>
      </c>
      <c r="S11" s="121">
        <v>0</v>
      </c>
      <c r="T11" s="121">
        <v>0</v>
      </c>
      <c r="U11" s="184">
        <f t="shared" si="15"/>
        <v>0</v>
      </c>
      <c r="V11" s="84">
        <f t="shared" si="4"/>
        <v>0</v>
      </c>
      <c r="W11" s="121">
        <v>978073</v>
      </c>
      <c r="X11" s="189">
        <f t="shared" si="5"/>
        <v>7.2863460000000005E-2</v>
      </c>
      <c r="Y11" s="121">
        <v>2909454</v>
      </c>
      <c r="Z11" s="189">
        <f t="shared" si="6"/>
        <v>0.21674545000000001</v>
      </c>
      <c r="AA11" s="112">
        <f t="shared" si="7"/>
        <v>1.21429287</v>
      </c>
      <c r="AB11" s="130">
        <f t="shared" si="8"/>
        <v>13423368</v>
      </c>
      <c r="AC11" s="121">
        <v>26543870</v>
      </c>
      <c r="AD11" s="294">
        <f t="shared" si="16"/>
        <v>0.33585928554782796</v>
      </c>
      <c r="AE11" s="383">
        <f t="shared" si="9"/>
        <v>0.15863755000000013</v>
      </c>
      <c r="AF11" s="383">
        <f t="shared" si="10"/>
        <v>-5.5008278811092493E-2</v>
      </c>
      <c r="AH11" s="57" t="s">
        <v>264</v>
      </c>
    </row>
    <row r="12" spans="1:34" x14ac:dyDescent="0.2">
      <c r="A12" s="104">
        <v>11163</v>
      </c>
      <c r="B12" s="102" t="str">
        <f>VLOOKUP(A12,Summary!$A$20:$B$66,2,0)</f>
        <v>UT-Tyler</v>
      </c>
      <c r="C12" s="121">
        <v>26172832</v>
      </c>
      <c r="D12" s="121">
        <v>1474648</v>
      </c>
      <c r="E12" s="293">
        <f t="shared" si="11"/>
        <v>5.6300000000000003E-2</v>
      </c>
      <c r="F12" s="84">
        <f t="shared" si="0"/>
        <v>0.29917304</v>
      </c>
      <c r="G12" s="121">
        <v>67717</v>
      </c>
      <c r="H12" s="121">
        <v>365768</v>
      </c>
      <c r="I12" s="184">
        <f t="shared" si="12"/>
        <v>5.4013999999999998</v>
      </c>
      <c r="J12" s="84">
        <f t="shared" si="1"/>
        <v>0.12266847</v>
      </c>
      <c r="K12" s="121">
        <v>109174</v>
      </c>
      <c r="L12" s="121">
        <v>213437</v>
      </c>
      <c r="M12" s="184">
        <f t="shared" si="13"/>
        <v>1.9550000000000001</v>
      </c>
      <c r="N12" s="84">
        <f t="shared" si="2"/>
        <v>3.0026339999999999E-2</v>
      </c>
      <c r="O12" s="121">
        <v>12806</v>
      </c>
      <c r="P12" s="121">
        <v>77882</v>
      </c>
      <c r="Q12" s="184">
        <f t="shared" si="14"/>
        <v>6.0816999999999997</v>
      </c>
      <c r="R12" s="84">
        <f t="shared" si="3"/>
        <v>2.062042E-2</v>
      </c>
      <c r="S12" s="121">
        <v>0</v>
      </c>
      <c r="T12" s="121">
        <v>0</v>
      </c>
      <c r="U12" s="184">
        <f t="shared" si="15"/>
        <v>0</v>
      </c>
      <c r="V12" s="84">
        <f t="shared" si="4"/>
        <v>0</v>
      </c>
      <c r="W12" s="121">
        <v>0</v>
      </c>
      <c r="X12" s="189">
        <f t="shared" si="5"/>
        <v>0</v>
      </c>
      <c r="Y12" s="121">
        <v>2329796</v>
      </c>
      <c r="Z12" s="189">
        <f t="shared" si="6"/>
        <v>0.52219652999999999</v>
      </c>
      <c r="AA12" s="112">
        <f t="shared" si="7"/>
        <v>0.99468480000000004</v>
      </c>
      <c r="AB12" s="130">
        <f t="shared" si="8"/>
        <v>4461531</v>
      </c>
      <c r="AC12" s="121">
        <v>4175885</v>
      </c>
      <c r="AD12" s="294">
        <f t="shared" si="16"/>
        <v>0.51653538511980901</v>
      </c>
      <c r="AE12" s="383">
        <f t="shared" si="9"/>
        <v>6.7994850000000051E-2</v>
      </c>
      <c r="AF12" s="383">
        <f t="shared" si="10"/>
        <v>-0.1568947260535698</v>
      </c>
      <c r="AH12" s="57" t="s">
        <v>265</v>
      </c>
    </row>
    <row r="13" spans="1:34" x14ac:dyDescent="0.2">
      <c r="A13" s="104">
        <v>3632</v>
      </c>
      <c r="B13" s="102" t="str">
        <f>VLOOKUP(A13,Summary!$A$20:$B$66,2,0)</f>
        <v>TAMU</v>
      </c>
      <c r="C13" s="121">
        <v>196881145</v>
      </c>
      <c r="D13" s="121">
        <v>7606809</v>
      </c>
      <c r="E13" s="293">
        <f t="shared" si="11"/>
        <v>3.8600000000000002E-2</v>
      </c>
      <c r="F13" s="84">
        <f t="shared" si="0"/>
        <v>0.14570528999999999</v>
      </c>
      <c r="G13" s="121">
        <v>1070324</v>
      </c>
      <c r="H13" s="121">
        <v>4344917</v>
      </c>
      <c r="I13" s="184">
        <f t="shared" si="12"/>
        <v>4.0594000000000001</v>
      </c>
      <c r="J13" s="84">
        <f t="shared" si="1"/>
        <v>0.15080789</v>
      </c>
      <c r="K13" s="121">
        <v>9944</v>
      </c>
      <c r="L13" s="121">
        <v>27756</v>
      </c>
      <c r="M13" s="184">
        <f t="shared" si="13"/>
        <v>2.7911999999999999</v>
      </c>
      <c r="N13" s="84">
        <f t="shared" si="2"/>
        <v>7.6769999999999996E-4</v>
      </c>
      <c r="O13" s="121">
        <v>2057</v>
      </c>
      <c r="P13" s="121">
        <v>9935</v>
      </c>
      <c r="Q13" s="184">
        <f t="shared" si="14"/>
        <v>4.8297999999999996</v>
      </c>
      <c r="R13" s="84">
        <f t="shared" si="3"/>
        <v>2.8767000000000002E-4</v>
      </c>
      <c r="S13" s="121">
        <v>0</v>
      </c>
      <c r="T13" s="121">
        <v>0</v>
      </c>
      <c r="U13" s="184">
        <f t="shared" si="15"/>
        <v>0</v>
      </c>
      <c r="V13" s="84">
        <f t="shared" si="4"/>
        <v>0</v>
      </c>
      <c r="W13" s="121">
        <v>5668227</v>
      </c>
      <c r="X13" s="189">
        <f t="shared" si="5"/>
        <v>0.17495369999999999</v>
      </c>
      <c r="Y13" s="121">
        <v>14740796</v>
      </c>
      <c r="Z13" s="189">
        <f t="shared" si="6"/>
        <v>0.45498474999999999</v>
      </c>
      <c r="AA13" s="112">
        <f t="shared" si="7"/>
        <v>0.92750699999999997</v>
      </c>
      <c r="AB13" s="130">
        <f t="shared" si="8"/>
        <v>32398440</v>
      </c>
      <c r="AC13" s="121">
        <v>0</v>
      </c>
      <c r="AD13" s="294">
        <f t="shared" si="16"/>
        <v>1</v>
      </c>
      <c r="AE13" s="383">
        <f t="shared" si="9"/>
        <v>-3.2860090000000119E-2</v>
      </c>
      <c r="AF13" s="383">
        <f t="shared" si="10"/>
        <v>0.64868732664069628</v>
      </c>
      <c r="AH13" s="57" t="s">
        <v>266</v>
      </c>
    </row>
    <row r="14" spans="1:34" x14ac:dyDescent="0.2">
      <c r="A14" s="104">
        <v>10298</v>
      </c>
      <c r="B14" s="102" t="str">
        <f>VLOOKUP(A14,Summary!$A$20:$B$66,2,0)</f>
        <v>TAMU-Galveston</v>
      </c>
      <c r="C14" s="121">
        <v>21210000</v>
      </c>
      <c r="D14" s="121">
        <v>1533529</v>
      </c>
      <c r="E14" s="293">
        <f t="shared" si="11"/>
        <v>7.2300000000000003E-2</v>
      </c>
      <c r="F14" s="84">
        <f t="shared" si="0"/>
        <v>0.33645035000000001</v>
      </c>
      <c r="G14" s="121">
        <v>25636</v>
      </c>
      <c r="H14" s="121">
        <v>123379</v>
      </c>
      <c r="I14" s="184">
        <f t="shared" si="12"/>
        <v>4.8127000000000004</v>
      </c>
      <c r="J14" s="84">
        <f t="shared" si="1"/>
        <v>3.104674E-2</v>
      </c>
      <c r="K14" s="121">
        <v>51284</v>
      </c>
      <c r="L14" s="121">
        <v>313508</v>
      </c>
      <c r="M14" s="184">
        <f t="shared" si="13"/>
        <v>6.1132</v>
      </c>
      <c r="N14" s="84">
        <f t="shared" si="2"/>
        <v>0.11613634</v>
      </c>
      <c r="O14" s="121">
        <v>91</v>
      </c>
      <c r="P14" s="121">
        <v>1279</v>
      </c>
      <c r="Q14" s="184">
        <f t="shared" si="14"/>
        <v>14.0549</v>
      </c>
      <c r="R14" s="84">
        <f t="shared" si="3"/>
        <v>6.5901999999999996E-4</v>
      </c>
      <c r="S14" s="121">
        <v>0</v>
      </c>
      <c r="T14" s="121">
        <v>0</v>
      </c>
      <c r="U14" s="184">
        <f t="shared" si="15"/>
        <v>0</v>
      </c>
      <c r="V14" s="84">
        <f t="shared" si="4"/>
        <v>0</v>
      </c>
      <c r="W14" s="121">
        <v>190197</v>
      </c>
      <c r="X14" s="189">
        <f t="shared" si="5"/>
        <v>3.5899199999999999E-2</v>
      </c>
      <c r="Y14" s="121">
        <v>3136193</v>
      </c>
      <c r="Z14" s="189">
        <f t="shared" si="6"/>
        <v>0.59194840999999998</v>
      </c>
      <c r="AA14" s="112">
        <f t="shared" si="7"/>
        <v>1.11214006</v>
      </c>
      <c r="AB14" s="130">
        <f t="shared" si="8"/>
        <v>5298085</v>
      </c>
      <c r="AC14" s="121">
        <v>733580</v>
      </c>
      <c r="AD14" s="294">
        <f t="shared" si="16"/>
        <v>0.87837852400622385</v>
      </c>
      <c r="AE14" s="383">
        <f t="shared" si="9"/>
        <v>5.2938260000000126E-2</v>
      </c>
      <c r="AF14" s="383">
        <f t="shared" si="10"/>
        <v>0.15412119465750518</v>
      </c>
      <c r="AH14" s="57" t="s">
        <v>266</v>
      </c>
    </row>
    <row r="15" spans="1:34" x14ac:dyDescent="0.2">
      <c r="A15" s="104">
        <v>3630</v>
      </c>
      <c r="B15" s="102" t="str">
        <f>VLOOKUP(A15,Summary!$A$20:$B$66,2,0)</f>
        <v>Prairie View</v>
      </c>
      <c r="C15" s="121">
        <v>44318457</v>
      </c>
      <c r="D15" s="121">
        <v>3808154</v>
      </c>
      <c r="E15" s="293">
        <f t="shared" si="11"/>
        <v>8.5900000000000004E-2</v>
      </c>
      <c r="F15" s="84">
        <f t="shared" si="0"/>
        <v>1.1005615399999999</v>
      </c>
      <c r="G15" s="121">
        <v>98910</v>
      </c>
      <c r="H15" s="121">
        <v>417778</v>
      </c>
      <c r="I15" s="184">
        <f t="shared" si="12"/>
        <v>4.2237999999999998</v>
      </c>
      <c r="J15" s="84">
        <f t="shared" si="1"/>
        <v>0.10229415</v>
      </c>
      <c r="K15" s="121">
        <v>7093</v>
      </c>
      <c r="L15" s="121">
        <v>29781</v>
      </c>
      <c r="M15" s="184">
        <f t="shared" si="13"/>
        <v>4.1985999999999999</v>
      </c>
      <c r="N15" s="84">
        <f t="shared" si="2"/>
        <v>8.4006099999999993E-3</v>
      </c>
      <c r="O15" s="121">
        <v>7093</v>
      </c>
      <c r="P15" s="121">
        <v>39757</v>
      </c>
      <c r="Q15" s="184">
        <f t="shared" si="14"/>
        <v>5.6051000000000002</v>
      </c>
      <c r="R15" s="84">
        <f t="shared" si="3"/>
        <v>9.0576000000000007E-3</v>
      </c>
      <c r="S15" s="121">
        <v>0</v>
      </c>
      <c r="T15" s="121">
        <v>0</v>
      </c>
      <c r="U15" s="184">
        <f t="shared" si="15"/>
        <v>0</v>
      </c>
      <c r="V15" s="84">
        <f t="shared" si="4"/>
        <v>0</v>
      </c>
      <c r="W15" s="121">
        <v>0</v>
      </c>
      <c r="X15" s="189">
        <f t="shared" si="5"/>
        <v>0</v>
      </c>
      <c r="Y15" s="121">
        <v>483155</v>
      </c>
      <c r="Z15" s="189">
        <f t="shared" si="6"/>
        <v>0.10110754</v>
      </c>
      <c r="AA15" s="112">
        <f t="shared" si="7"/>
        <v>1.3214214399999999</v>
      </c>
      <c r="AB15" s="130">
        <f t="shared" si="8"/>
        <v>4778625</v>
      </c>
      <c r="AC15" s="121">
        <v>13544580</v>
      </c>
      <c r="AD15" s="294">
        <f t="shared" si="16"/>
        <v>0.26079635085674147</v>
      </c>
      <c r="AE15" s="383">
        <f t="shared" si="9"/>
        <v>0.23411633999999992</v>
      </c>
      <c r="AF15" s="383">
        <f t="shared" si="10"/>
        <v>-3.3720308139878474E-2</v>
      </c>
      <c r="AH15" s="57" t="s">
        <v>266</v>
      </c>
    </row>
    <row r="16" spans="1:34" x14ac:dyDescent="0.2">
      <c r="A16" s="104">
        <v>3631</v>
      </c>
      <c r="B16" s="102" t="str">
        <f>VLOOKUP(A16,Summary!$A$20:$B$66,2,0)</f>
        <v>Tarleton</v>
      </c>
      <c r="C16" s="121">
        <v>25895484</v>
      </c>
      <c r="D16" s="121">
        <v>1459483</v>
      </c>
      <c r="E16" s="293">
        <f t="shared" si="11"/>
        <v>5.6399999999999999E-2</v>
      </c>
      <c r="F16" s="84">
        <f t="shared" si="0"/>
        <v>0.57597960000000004</v>
      </c>
      <c r="G16" s="121">
        <v>124221</v>
      </c>
      <c r="H16" s="121">
        <v>190681</v>
      </c>
      <c r="I16" s="184">
        <f t="shared" si="12"/>
        <v>1.5349999999999999</v>
      </c>
      <c r="J16" s="84">
        <f t="shared" si="1"/>
        <v>3.5289050000000002E-2</v>
      </c>
      <c r="K16" s="121">
        <v>15903</v>
      </c>
      <c r="L16" s="121">
        <v>51412</v>
      </c>
      <c r="M16" s="184">
        <f t="shared" si="13"/>
        <v>3.2328000000000001</v>
      </c>
      <c r="N16" s="84">
        <f t="shared" si="2"/>
        <v>2.322376E-2</v>
      </c>
      <c r="O16" s="121">
        <v>15903</v>
      </c>
      <c r="P16" s="121">
        <v>115938</v>
      </c>
      <c r="Q16" s="184">
        <f t="shared" si="14"/>
        <v>7.2903000000000002</v>
      </c>
      <c r="R16" s="84">
        <f t="shared" si="3"/>
        <v>7.1451249999999994E-2</v>
      </c>
      <c r="S16" s="121">
        <v>0</v>
      </c>
      <c r="T16" s="121">
        <v>0</v>
      </c>
      <c r="U16" s="184">
        <f t="shared" si="15"/>
        <v>0</v>
      </c>
      <c r="V16" s="84">
        <f t="shared" si="4"/>
        <v>0</v>
      </c>
      <c r="W16" s="121">
        <v>0</v>
      </c>
      <c r="X16" s="189">
        <f t="shared" si="5"/>
        <v>0</v>
      </c>
      <c r="Y16" s="121">
        <v>480119</v>
      </c>
      <c r="Z16" s="189">
        <f t="shared" si="6"/>
        <v>0.20896244</v>
      </c>
      <c r="AA16" s="112">
        <f t="shared" si="7"/>
        <v>0.91490610000000006</v>
      </c>
      <c r="AB16" s="130">
        <f t="shared" si="8"/>
        <v>2297633</v>
      </c>
      <c r="AC16" s="121">
        <v>8992864</v>
      </c>
      <c r="AD16" s="294">
        <f t="shared" si="16"/>
        <v>0.20350149333550152</v>
      </c>
      <c r="AE16" s="383">
        <f t="shared" si="9"/>
        <v>-6.7114509999999905E-2</v>
      </c>
      <c r="AF16" s="383">
        <f t="shared" si="10"/>
        <v>-2.7849495902085158E-2</v>
      </c>
      <c r="AH16" s="57" t="s">
        <v>266</v>
      </c>
    </row>
    <row r="17" spans="1:35" x14ac:dyDescent="0.2">
      <c r="A17" s="104">
        <v>42295</v>
      </c>
      <c r="B17" s="102" t="str">
        <f>VLOOKUP(A17,Summary!$A$20:$B$66,2,0)</f>
        <v>TAMU-Central</v>
      </c>
      <c r="C17" s="121">
        <v>5382712</v>
      </c>
      <c r="D17" s="121">
        <v>219158</v>
      </c>
      <c r="E17" s="293">
        <f>IF(C17=0,0,ROUND(D17/C17,4))</f>
        <v>4.07E-2</v>
      </c>
      <c r="F17" s="84">
        <f t="shared" si="0"/>
        <v>0.63884187000000003</v>
      </c>
      <c r="G17" s="121">
        <v>0</v>
      </c>
      <c r="H17" s="121">
        <v>0</v>
      </c>
      <c r="I17" s="184">
        <f>IF(G17=0,0,ROUND(H17/G17,4))</f>
        <v>0</v>
      </c>
      <c r="J17" s="84">
        <f t="shared" si="1"/>
        <v>0</v>
      </c>
      <c r="K17" s="121">
        <v>685</v>
      </c>
      <c r="L17" s="121">
        <v>2866</v>
      </c>
      <c r="M17" s="184">
        <f>IF(K17=0,0,ROUND(L17/K17,4))</f>
        <v>4.1839000000000004</v>
      </c>
      <c r="N17" s="84">
        <f t="shared" si="2"/>
        <v>1.7149810000000001E-2</v>
      </c>
      <c r="O17" s="121">
        <v>566</v>
      </c>
      <c r="P17" s="121">
        <v>2451</v>
      </c>
      <c r="Q17" s="184">
        <f>IF(O17=0,0,ROUND(P17/O17,4))</f>
        <v>4.3304</v>
      </c>
      <c r="R17" s="84">
        <f t="shared" si="3"/>
        <v>9.1838000000000006E-3</v>
      </c>
      <c r="S17" s="121">
        <v>0</v>
      </c>
      <c r="T17" s="121">
        <v>0</v>
      </c>
      <c r="U17" s="184">
        <f>IF(S17=0,0,ROUND(T17/S17,4))</f>
        <v>0</v>
      </c>
      <c r="V17" s="84">
        <f t="shared" si="4"/>
        <v>0</v>
      </c>
      <c r="W17" s="121">
        <v>0</v>
      </c>
      <c r="X17" s="189">
        <f>ROUND(W17/$AB17,8)</f>
        <v>0</v>
      </c>
      <c r="Y17" s="121">
        <v>0</v>
      </c>
      <c r="Z17" s="189">
        <f>ROUND(Y17/$AB17,8)</f>
        <v>0</v>
      </c>
      <c r="AA17" s="112">
        <f>F17+J17+N17+R17+V17+X17+Z17</f>
        <v>0.66517548000000004</v>
      </c>
      <c r="AB17" s="130">
        <f>D17+H17+L17+P17+T17+W17+Y17</f>
        <v>224475</v>
      </c>
      <c r="AC17" s="121">
        <v>1952211</v>
      </c>
      <c r="AD17" s="294">
        <f t="shared" si="16"/>
        <v>0.10312695538079447</v>
      </c>
      <c r="AE17" s="383">
        <f t="shared" si="9"/>
        <v>-0.30060374000000001</v>
      </c>
      <c r="AF17" s="383">
        <f t="shared" si="10"/>
        <v>-1.8766854391064486E-2</v>
      </c>
      <c r="AG17" s="57" t="s">
        <v>294</v>
      </c>
      <c r="AH17" s="57" t="s">
        <v>266</v>
      </c>
    </row>
    <row r="18" spans="1:35" x14ac:dyDescent="0.2">
      <c r="A18" s="104">
        <v>11161</v>
      </c>
      <c r="B18" s="102" t="str">
        <f>VLOOKUP(A18,Summary!$A$20:$B$66,2,0)</f>
        <v>TAMU-CC</v>
      </c>
      <c r="C18" s="121">
        <v>29996229</v>
      </c>
      <c r="D18" s="121">
        <v>1932748</v>
      </c>
      <c r="E18" s="293">
        <f t="shared" si="11"/>
        <v>6.4399999999999999E-2</v>
      </c>
      <c r="F18" s="84">
        <f t="shared" si="0"/>
        <v>0.67074551000000004</v>
      </c>
      <c r="G18" s="121">
        <v>31977</v>
      </c>
      <c r="H18" s="121">
        <v>159630</v>
      </c>
      <c r="I18" s="184">
        <f t="shared" si="12"/>
        <v>4.992</v>
      </c>
      <c r="J18" s="84">
        <f t="shared" si="1"/>
        <v>7.3991349999999997E-2</v>
      </c>
      <c r="K18" s="121">
        <v>71761</v>
      </c>
      <c r="L18" s="121">
        <v>583830</v>
      </c>
      <c r="M18" s="184">
        <f t="shared" si="13"/>
        <v>8.1357999999999997</v>
      </c>
      <c r="N18" s="84">
        <f t="shared" si="2"/>
        <v>0.51114435000000003</v>
      </c>
      <c r="O18" s="121">
        <v>47319</v>
      </c>
      <c r="P18" s="121">
        <v>217695</v>
      </c>
      <c r="Q18" s="184">
        <f t="shared" si="14"/>
        <v>4.6006</v>
      </c>
      <c r="R18" s="84">
        <f t="shared" si="3"/>
        <v>6.5203250000000004E-2</v>
      </c>
      <c r="S18" s="121">
        <v>0</v>
      </c>
      <c r="T18" s="121">
        <v>0</v>
      </c>
      <c r="U18" s="184">
        <f t="shared" si="15"/>
        <v>0</v>
      </c>
      <c r="V18" s="84">
        <f t="shared" si="4"/>
        <v>0</v>
      </c>
      <c r="W18" s="121">
        <v>0</v>
      </c>
      <c r="X18" s="189">
        <f t="shared" si="5"/>
        <v>0</v>
      </c>
      <c r="Y18" s="121">
        <v>89507</v>
      </c>
      <c r="Z18" s="189">
        <f t="shared" si="6"/>
        <v>3.000158E-2</v>
      </c>
      <c r="AA18" s="112">
        <f t="shared" si="7"/>
        <v>1.35108604</v>
      </c>
      <c r="AB18" s="130">
        <f t="shared" si="8"/>
        <v>2983410</v>
      </c>
      <c r="AC18" s="121">
        <v>8097670</v>
      </c>
      <c r="AD18" s="294">
        <f t="shared" si="16"/>
        <v>0.26923458724239874</v>
      </c>
      <c r="AE18" s="383">
        <f t="shared" si="9"/>
        <v>0.10405798999999982</v>
      </c>
      <c r="AF18" s="383">
        <f t="shared" si="10"/>
        <v>-5.6125665870313257E-2</v>
      </c>
      <c r="AH18" s="57" t="s">
        <v>266</v>
      </c>
    </row>
    <row r="19" spans="1:35" x14ac:dyDescent="0.2">
      <c r="A19" s="104">
        <v>3639</v>
      </c>
      <c r="B19" s="102" t="str">
        <f>VLOOKUP(A19,Summary!$A$20:$B$66,2,0)</f>
        <v>TAMU-Kingsville</v>
      </c>
      <c r="C19" s="121">
        <v>29335880</v>
      </c>
      <c r="D19" s="121">
        <v>1970386</v>
      </c>
      <c r="E19" s="293">
        <f t="shared" si="11"/>
        <v>6.7199999999999996E-2</v>
      </c>
      <c r="F19" s="84">
        <f t="shared" si="0"/>
        <v>0.62461149000000005</v>
      </c>
      <c r="G19" s="121">
        <v>7650</v>
      </c>
      <c r="H19" s="121">
        <v>33852</v>
      </c>
      <c r="I19" s="184">
        <f t="shared" si="12"/>
        <v>4.4250999999999996</v>
      </c>
      <c r="J19" s="84">
        <f t="shared" si="1"/>
        <v>1.217565E-2</v>
      </c>
      <c r="K19" s="121">
        <v>72945</v>
      </c>
      <c r="L19" s="121">
        <v>263495</v>
      </c>
      <c r="M19" s="184">
        <f t="shared" si="13"/>
        <v>3.6122000000000001</v>
      </c>
      <c r="N19" s="84">
        <f t="shared" si="2"/>
        <v>8.9658979999999999E-2</v>
      </c>
      <c r="O19" s="121">
        <v>48980</v>
      </c>
      <c r="P19" s="121">
        <v>180611</v>
      </c>
      <c r="Q19" s="184">
        <f t="shared" si="14"/>
        <v>3.6873999999999998</v>
      </c>
      <c r="R19" s="84">
        <f t="shared" si="3"/>
        <v>3.7954519999999999E-2</v>
      </c>
      <c r="S19" s="121">
        <v>0</v>
      </c>
      <c r="T19" s="121">
        <v>0</v>
      </c>
      <c r="U19" s="184">
        <f t="shared" si="15"/>
        <v>0</v>
      </c>
      <c r="V19" s="84">
        <f t="shared" si="4"/>
        <v>0</v>
      </c>
      <c r="W19" s="121">
        <v>0</v>
      </c>
      <c r="X19" s="189">
        <f t="shared" si="5"/>
        <v>0</v>
      </c>
      <c r="Y19" s="121">
        <v>959818</v>
      </c>
      <c r="Z19" s="189">
        <f t="shared" si="6"/>
        <v>0.28162334999999999</v>
      </c>
      <c r="AA19" s="112">
        <f t="shared" si="7"/>
        <v>1.0460239900000001</v>
      </c>
      <c r="AB19" s="130">
        <f t="shared" si="8"/>
        <v>3408162</v>
      </c>
      <c r="AC19" s="121">
        <v>6124885</v>
      </c>
      <c r="AD19" s="294">
        <f t="shared" si="16"/>
        <v>0.35751024829731776</v>
      </c>
      <c r="AE19" s="383">
        <f t="shared" si="9"/>
        <v>2.6519330000000174E-2</v>
      </c>
      <c r="AF19" s="383">
        <f t="shared" si="10"/>
        <v>-8.7212242958715269E-2</v>
      </c>
      <c r="AH19" s="57" t="s">
        <v>266</v>
      </c>
    </row>
    <row r="20" spans="1:35" x14ac:dyDescent="0.2">
      <c r="A20" s="104">
        <v>42485</v>
      </c>
      <c r="B20" s="102" t="str">
        <f>VLOOKUP(A20,Summary!$A$20:$B$66,2,0)</f>
        <v>TAMU-San Antonio</v>
      </c>
      <c r="C20" s="121">
        <v>7622712</v>
      </c>
      <c r="D20" s="121">
        <v>738011</v>
      </c>
      <c r="E20" s="293">
        <f>IF(C20=0,0,ROUND(D20/C20,4))</f>
        <v>9.6799999999999997E-2</v>
      </c>
      <c r="F20" s="84">
        <f t="shared" si="0"/>
        <v>0.65627099</v>
      </c>
      <c r="G20" s="121">
        <v>5909</v>
      </c>
      <c r="H20" s="121">
        <v>31565</v>
      </c>
      <c r="I20" s="184">
        <f>IF(G20=0,0,ROUND(H20/G20,4))</f>
        <v>5.3418999999999999</v>
      </c>
      <c r="J20" s="84">
        <f t="shared" si="1"/>
        <v>2.6689580000000001E-2</v>
      </c>
      <c r="K20" s="121">
        <v>15644</v>
      </c>
      <c r="L20" s="121">
        <v>93534</v>
      </c>
      <c r="M20" s="184">
        <f t="shared" si="13"/>
        <v>5.9789000000000003</v>
      </c>
      <c r="N20" s="84">
        <f t="shared" si="2"/>
        <v>0.10258787</v>
      </c>
      <c r="O20" s="121">
        <v>4412</v>
      </c>
      <c r="P20" s="121">
        <v>26382</v>
      </c>
      <c r="Q20" s="184">
        <f t="shared" si="14"/>
        <v>5.9795999999999996</v>
      </c>
      <c r="R20" s="84">
        <f t="shared" si="3"/>
        <v>1.750792E-2</v>
      </c>
      <c r="S20" s="121">
        <v>0</v>
      </c>
      <c r="T20" s="121">
        <v>0</v>
      </c>
      <c r="U20" s="184">
        <f t="shared" si="15"/>
        <v>0</v>
      </c>
      <c r="V20" s="84">
        <f t="shared" si="4"/>
        <v>0</v>
      </c>
      <c r="W20" s="121">
        <v>0</v>
      </c>
      <c r="X20" s="189">
        <f>ROUND(W20/$AB20,8)</f>
        <v>0</v>
      </c>
      <c r="Y20" s="121">
        <v>860615</v>
      </c>
      <c r="Z20" s="189">
        <f>ROUND(Y20/$AB20,8)</f>
        <v>0.49174993</v>
      </c>
      <c r="AA20" s="112">
        <f>F20+J20+N20+R20+V20+X20+Z20</f>
        <v>1.2948062899999999</v>
      </c>
      <c r="AB20" s="130">
        <f>D20+H20+L20+P20+T20+W20+Y20</f>
        <v>1750107</v>
      </c>
      <c r="AC20" s="121">
        <v>4008532</v>
      </c>
      <c r="AD20" s="294">
        <f t="shared" si="16"/>
        <v>0.30390983008311512</v>
      </c>
      <c r="AE20" s="383">
        <f t="shared" si="9"/>
        <v>0.10656637999999985</v>
      </c>
      <c r="AF20" s="383">
        <f t="shared" si="10"/>
        <v>-0.11678381798745341</v>
      </c>
      <c r="AH20" s="57" t="s">
        <v>266</v>
      </c>
      <c r="AI20" s="57" t="s">
        <v>288</v>
      </c>
    </row>
    <row r="21" spans="1:35" x14ac:dyDescent="0.2">
      <c r="A21" s="104">
        <v>9651</v>
      </c>
      <c r="B21" s="102" t="str">
        <f>VLOOKUP(A21,Summary!$A$20:$B$66,2,0)</f>
        <v>TAMI</v>
      </c>
      <c r="C21" s="121">
        <v>21388730</v>
      </c>
      <c r="D21" s="121">
        <v>1312206</v>
      </c>
      <c r="E21" s="293">
        <f t="shared" si="11"/>
        <v>6.1400000000000003E-2</v>
      </c>
      <c r="F21" s="84">
        <f t="shared" si="0"/>
        <v>0.66675353000000004</v>
      </c>
      <c r="G21" s="121">
        <v>28758</v>
      </c>
      <c r="H21" s="121">
        <v>115834</v>
      </c>
      <c r="I21" s="184">
        <f t="shared" si="12"/>
        <v>4.0278999999999998</v>
      </c>
      <c r="J21" s="84">
        <f t="shared" si="1"/>
        <v>6.652806E-2</v>
      </c>
      <c r="K21" s="121">
        <v>32917</v>
      </c>
      <c r="L21" s="121">
        <v>277931</v>
      </c>
      <c r="M21" s="184">
        <f t="shared" si="13"/>
        <v>8.4434000000000005</v>
      </c>
      <c r="N21" s="84">
        <f t="shared" si="2"/>
        <v>0.38780152000000001</v>
      </c>
      <c r="O21" s="121">
        <v>53398</v>
      </c>
      <c r="P21" s="121">
        <v>236769</v>
      </c>
      <c r="Q21" s="184">
        <f t="shared" si="14"/>
        <v>4.4340000000000002</v>
      </c>
      <c r="R21" s="84">
        <f t="shared" si="3"/>
        <v>0.10496032</v>
      </c>
      <c r="S21" s="121">
        <v>0</v>
      </c>
      <c r="T21" s="121">
        <v>0</v>
      </c>
      <c r="U21" s="184">
        <f t="shared" si="15"/>
        <v>0</v>
      </c>
      <c r="V21" s="84">
        <f t="shared" si="4"/>
        <v>0</v>
      </c>
      <c r="W21" s="121">
        <v>0</v>
      </c>
      <c r="X21" s="189">
        <f t="shared" si="5"/>
        <v>0</v>
      </c>
      <c r="Y21" s="121">
        <v>0</v>
      </c>
      <c r="Z21" s="189">
        <f t="shared" si="6"/>
        <v>0</v>
      </c>
      <c r="AA21" s="112">
        <f t="shared" si="7"/>
        <v>1.22604343</v>
      </c>
      <c r="AB21" s="130">
        <f t="shared" si="8"/>
        <v>1942740</v>
      </c>
      <c r="AC21" s="121">
        <v>7746519</v>
      </c>
      <c r="AD21" s="294">
        <f t="shared" si="16"/>
        <v>0.20050449678350016</v>
      </c>
      <c r="AE21" s="383">
        <f t="shared" si="9"/>
        <v>7.7388800000000035E-2</v>
      </c>
      <c r="AF21" s="383">
        <f t="shared" si="10"/>
        <v>-0.13719394851369351</v>
      </c>
      <c r="AH21" s="57" t="s">
        <v>266</v>
      </c>
    </row>
    <row r="22" spans="1:35" x14ac:dyDescent="0.2">
      <c r="A22" s="104">
        <v>3665</v>
      </c>
      <c r="B22" s="102" t="str">
        <f>VLOOKUP(A22,Summary!$A$20:$B$66,2,0)</f>
        <v>WTAMU</v>
      </c>
      <c r="C22" s="121">
        <v>37221203</v>
      </c>
      <c r="D22" s="121">
        <v>1896595</v>
      </c>
      <c r="E22" s="293">
        <f t="shared" si="11"/>
        <v>5.0999999999999997E-2</v>
      </c>
      <c r="F22" s="84">
        <f t="shared" si="0"/>
        <v>0.37034082000000001</v>
      </c>
      <c r="G22" s="121">
        <v>200955</v>
      </c>
      <c r="H22" s="121">
        <v>580199</v>
      </c>
      <c r="I22" s="184">
        <f t="shared" si="12"/>
        <v>2.8872</v>
      </c>
      <c r="J22" s="84">
        <f t="shared" si="1"/>
        <v>0.11051109000000001</v>
      </c>
      <c r="K22" s="121">
        <v>180952</v>
      </c>
      <c r="L22" s="121">
        <v>985976</v>
      </c>
      <c r="M22" s="184">
        <f t="shared" si="13"/>
        <v>5.4488000000000003</v>
      </c>
      <c r="N22" s="84">
        <f t="shared" si="2"/>
        <v>0.41075631000000001</v>
      </c>
      <c r="O22" s="121">
        <v>180952</v>
      </c>
      <c r="P22" s="121">
        <v>463989</v>
      </c>
      <c r="Q22" s="184">
        <f t="shared" si="14"/>
        <v>2.5642</v>
      </c>
      <c r="R22" s="84">
        <f t="shared" si="3"/>
        <v>5.5033360000000003E-2</v>
      </c>
      <c r="S22" s="121">
        <v>0</v>
      </c>
      <c r="T22" s="121">
        <v>0</v>
      </c>
      <c r="U22" s="184">
        <f t="shared" si="15"/>
        <v>0</v>
      </c>
      <c r="V22" s="84">
        <f t="shared" si="4"/>
        <v>0</v>
      </c>
      <c r="W22" s="121">
        <v>0</v>
      </c>
      <c r="X22" s="189">
        <f t="shared" si="5"/>
        <v>0</v>
      </c>
      <c r="Y22" s="121">
        <v>272308</v>
      </c>
      <c r="Z22" s="189">
        <f t="shared" si="6"/>
        <v>6.484964E-2</v>
      </c>
      <c r="AA22" s="112">
        <f t="shared" si="7"/>
        <v>1.0114912200000001</v>
      </c>
      <c r="AB22" s="130">
        <f t="shared" si="8"/>
        <v>4199067</v>
      </c>
      <c r="AC22" s="121">
        <v>10623296</v>
      </c>
      <c r="AD22" s="294">
        <f t="shared" si="16"/>
        <v>0.28329268416918407</v>
      </c>
      <c r="AE22" s="383">
        <f t="shared" si="9"/>
        <v>0.10137267000000016</v>
      </c>
      <c r="AF22" s="383">
        <f t="shared" si="10"/>
        <v>8.8953488827896443E-3</v>
      </c>
      <c r="AH22" s="57" t="s">
        <v>266</v>
      </c>
    </row>
    <row r="23" spans="1:35" x14ac:dyDescent="0.2">
      <c r="A23" s="104">
        <v>3565</v>
      </c>
      <c r="B23" s="102" t="str">
        <f>VLOOKUP(A23,Summary!$A$20:$B$66,2,0)</f>
        <v>TAMU-Commerce</v>
      </c>
      <c r="C23" s="121">
        <v>26936560</v>
      </c>
      <c r="D23" s="121">
        <v>1613500</v>
      </c>
      <c r="E23" s="293">
        <f>IF(C23=0,0,ROUND(D23/C23,4))</f>
        <v>5.9900000000000002E-2</v>
      </c>
      <c r="F23" s="84">
        <f t="shared" si="0"/>
        <v>0.51731448000000002</v>
      </c>
      <c r="G23" s="121">
        <v>44934</v>
      </c>
      <c r="H23" s="121">
        <v>164461</v>
      </c>
      <c r="I23" s="184">
        <f>IF(G23=0,0,ROUND(H23/G23,4))</f>
        <v>3.6600999999999999</v>
      </c>
      <c r="J23" s="84">
        <f t="shared" si="1"/>
        <v>5.551495E-2</v>
      </c>
      <c r="K23" s="121">
        <v>5344</v>
      </c>
      <c r="L23" s="121">
        <v>44892</v>
      </c>
      <c r="M23" s="184">
        <f>IF(K23=0,0,ROUND(L23/K23,4))</f>
        <v>8.4003999999999994</v>
      </c>
      <c r="N23" s="84">
        <f t="shared" si="2"/>
        <v>4.0307700000000002E-2</v>
      </c>
      <c r="O23" s="121">
        <v>42251</v>
      </c>
      <c r="P23" s="121">
        <v>190976</v>
      </c>
      <c r="Q23" s="184">
        <f>IF(O23=0,0,ROUND(P23/O23,4))</f>
        <v>4.5199999999999996</v>
      </c>
      <c r="R23" s="84">
        <f t="shared" si="3"/>
        <v>5.5819470000000003E-2</v>
      </c>
      <c r="S23" s="121">
        <v>0</v>
      </c>
      <c r="T23" s="121">
        <v>0</v>
      </c>
      <c r="U23" s="184">
        <f>IF(S23=0,0,ROUND(T23/S23,4))</f>
        <v>0</v>
      </c>
      <c r="V23" s="84">
        <f t="shared" si="4"/>
        <v>0</v>
      </c>
      <c r="W23" s="121">
        <v>211306</v>
      </c>
      <c r="X23" s="189">
        <f t="shared" si="5"/>
        <v>7.0349510000000004E-2</v>
      </c>
      <c r="Y23" s="121">
        <v>778525</v>
      </c>
      <c r="Z23" s="189">
        <f t="shared" si="6"/>
        <v>0.25919212000000003</v>
      </c>
      <c r="AA23" s="112">
        <f t="shared" si="7"/>
        <v>0.99849822999999993</v>
      </c>
      <c r="AB23" s="130">
        <f t="shared" si="8"/>
        <v>3003660</v>
      </c>
      <c r="AC23" s="121">
        <v>11874323</v>
      </c>
      <c r="AD23" s="294">
        <f t="shared" si="16"/>
        <v>0.20188623686423085</v>
      </c>
      <c r="AE23" s="383">
        <f t="shared" si="9"/>
        <v>2.0856839999999877E-2</v>
      </c>
      <c r="AF23" s="383">
        <f t="shared" si="10"/>
        <v>-7.4331021937583619E-2</v>
      </c>
      <c r="AH23" s="57" t="s">
        <v>266</v>
      </c>
    </row>
    <row r="24" spans="1:35" x14ac:dyDescent="0.2">
      <c r="A24" s="104">
        <v>29269</v>
      </c>
      <c r="B24" s="102" t="str">
        <f>VLOOKUP(A24,Summary!$A$20:$B$66,2,0)</f>
        <v>TAMU-Texarkana</v>
      </c>
      <c r="C24" s="121">
        <v>4791580</v>
      </c>
      <c r="D24" s="121">
        <v>313358</v>
      </c>
      <c r="E24" s="293">
        <f>IF(C24=0,0,ROUND(D24/C24,4))</f>
        <v>6.54E-2</v>
      </c>
      <c r="F24" s="84">
        <f t="shared" si="0"/>
        <v>0.74446151999999999</v>
      </c>
      <c r="G24" s="121">
        <v>11645</v>
      </c>
      <c r="H24" s="121">
        <v>63324</v>
      </c>
      <c r="I24" s="184">
        <f>IF(G24=0,0,ROUND(H24/G24,4))</f>
        <v>5.4379</v>
      </c>
      <c r="J24" s="84">
        <f t="shared" si="1"/>
        <v>0.21553533999999999</v>
      </c>
      <c r="K24" s="121">
        <v>8434</v>
      </c>
      <c r="L24" s="121">
        <v>28765</v>
      </c>
      <c r="M24" s="184">
        <f>IF(K24=0,0,ROUND(L24/K24,4))</f>
        <v>3.4106000000000001</v>
      </c>
      <c r="N24" s="84">
        <f t="shared" si="2"/>
        <v>7.1167069999999999E-2</v>
      </c>
      <c r="O24" s="121">
        <v>8434</v>
      </c>
      <c r="P24" s="121">
        <v>37127</v>
      </c>
      <c r="Q24" s="184">
        <f>IF(O24=0,0,ROUND(P24/O24,4))</f>
        <v>4.4020999999999999</v>
      </c>
      <c r="R24" s="84">
        <f t="shared" si="3"/>
        <v>7.1727079999999999E-2</v>
      </c>
      <c r="S24" s="121">
        <v>0</v>
      </c>
      <c r="T24" s="121">
        <v>0</v>
      </c>
      <c r="U24" s="184">
        <f>IF(S24=0,0,ROUND(T24/S24,4))</f>
        <v>0</v>
      </c>
      <c r="V24" s="84">
        <f t="shared" si="4"/>
        <v>0</v>
      </c>
      <c r="W24" s="121">
        <v>0</v>
      </c>
      <c r="X24" s="189">
        <f t="shared" si="5"/>
        <v>0</v>
      </c>
      <c r="Y24" s="121">
        <v>0</v>
      </c>
      <c r="Z24" s="189">
        <f t="shared" si="6"/>
        <v>0</v>
      </c>
      <c r="AA24" s="112">
        <f t="shared" si="7"/>
        <v>1.10289101</v>
      </c>
      <c r="AB24" s="130">
        <f t="shared" si="8"/>
        <v>442574</v>
      </c>
      <c r="AC24" s="121">
        <v>0</v>
      </c>
      <c r="AD24" s="294">
        <f t="shared" si="16"/>
        <v>1</v>
      </c>
      <c r="AE24" s="383">
        <f t="shared" si="9"/>
        <v>-9.8934439999999846E-2</v>
      </c>
      <c r="AF24" s="383">
        <f t="shared" si="10"/>
        <v>0.77150456440087134</v>
      </c>
      <c r="AH24" s="57" t="s">
        <v>266</v>
      </c>
    </row>
    <row r="25" spans="1:35" x14ac:dyDescent="0.2">
      <c r="A25" s="104">
        <v>3652</v>
      </c>
      <c r="B25" s="102" t="str">
        <f>VLOOKUP(A25,Summary!$A$20:$B$66,2,0)</f>
        <v>UH</v>
      </c>
      <c r="C25" s="121">
        <v>269076085</v>
      </c>
      <c r="D25" s="121">
        <v>16171473</v>
      </c>
      <c r="E25" s="293">
        <f t="shared" si="11"/>
        <v>6.0100000000000001E-2</v>
      </c>
      <c r="F25" s="84">
        <f t="shared" si="0"/>
        <v>0.56734337000000001</v>
      </c>
      <c r="G25" s="121">
        <v>518084</v>
      </c>
      <c r="H25" s="121">
        <v>1875465</v>
      </c>
      <c r="I25" s="184">
        <f t="shared" si="12"/>
        <v>3.62</v>
      </c>
      <c r="J25" s="84">
        <f t="shared" si="1"/>
        <v>6.8286470000000002E-2</v>
      </c>
      <c r="K25" s="121">
        <v>423484</v>
      </c>
      <c r="L25" s="121">
        <v>2020021</v>
      </c>
      <c r="M25" s="184">
        <f t="shared" si="13"/>
        <v>4.7699999999999996</v>
      </c>
      <c r="N25" s="84">
        <f t="shared" si="2"/>
        <v>0.11231982</v>
      </c>
      <c r="O25" s="121">
        <v>388290</v>
      </c>
      <c r="P25" s="121">
        <v>2652024</v>
      </c>
      <c r="Q25" s="184">
        <f t="shared" si="14"/>
        <v>6.83</v>
      </c>
      <c r="R25" s="84">
        <f t="shared" si="3"/>
        <v>0.12774083999999999</v>
      </c>
      <c r="S25" s="121">
        <v>10038</v>
      </c>
      <c r="T25" s="121">
        <v>171351</v>
      </c>
      <c r="U25" s="184">
        <f t="shared" si="15"/>
        <v>17.0702</v>
      </c>
      <c r="V25" s="84">
        <f t="shared" si="4"/>
        <v>6.4059299999999998E-3</v>
      </c>
      <c r="W25" s="121">
        <v>0</v>
      </c>
      <c r="X25" s="189">
        <f t="shared" si="5"/>
        <v>0</v>
      </c>
      <c r="Y25" s="121">
        <v>4651172</v>
      </c>
      <c r="Z25" s="189">
        <f t="shared" si="6"/>
        <v>0.16887864</v>
      </c>
      <c r="AA25" s="112">
        <f t="shared" si="7"/>
        <v>1.05097507</v>
      </c>
      <c r="AB25" s="130">
        <f t="shared" si="8"/>
        <v>27541506</v>
      </c>
      <c r="AC25" s="121">
        <v>21201167</v>
      </c>
      <c r="AD25" s="294">
        <f t="shared" si="16"/>
        <v>0.56503889312758859</v>
      </c>
      <c r="AE25" s="383">
        <f t="shared" si="9"/>
        <v>6.7091679999999876E-2</v>
      </c>
      <c r="AF25" s="383">
        <f t="shared" si="10"/>
        <v>-8.1125285027599747E-2</v>
      </c>
      <c r="AH25" s="57" t="s">
        <v>267</v>
      </c>
    </row>
    <row r="26" spans="1:35" x14ac:dyDescent="0.2">
      <c r="A26" s="104">
        <v>11711</v>
      </c>
      <c r="B26" s="102" t="str">
        <f>VLOOKUP(A26,Summary!$A$20:$B$66,2,0)</f>
        <v>UH-Clear Lake</v>
      </c>
      <c r="C26" s="121">
        <v>17913004</v>
      </c>
      <c r="D26" s="121">
        <v>1392125</v>
      </c>
      <c r="E26" s="293">
        <f t="shared" si="11"/>
        <v>7.7700000000000005E-2</v>
      </c>
      <c r="F26" s="84">
        <f t="shared" si="0"/>
        <v>0.55604332999999995</v>
      </c>
      <c r="G26" s="121">
        <v>29447</v>
      </c>
      <c r="H26" s="121">
        <v>136736</v>
      </c>
      <c r="I26" s="184">
        <f t="shared" si="12"/>
        <v>4.6435000000000004</v>
      </c>
      <c r="J26" s="84">
        <f t="shared" si="1"/>
        <v>5.6238389999999999E-2</v>
      </c>
      <c r="K26" s="121">
        <v>74084</v>
      </c>
      <c r="L26" s="121">
        <v>55677</v>
      </c>
      <c r="M26" s="184">
        <f t="shared" si="13"/>
        <v>0.75149999999999995</v>
      </c>
      <c r="N26" s="84">
        <f t="shared" si="2"/>
        <v>4.2951100000000004E-3</v>
      </c>
      <c r="O26" s="121">
        <v>56604</v>
      </c>
      <c r="P26" s="121">
        <v>25378</v>
      </c>
      <c r="Q26" s="184">
        <f t="shared" si="14"/>
        <v>0.44829999999999998</v>
      </c>
      <c r="R26" s="84">
        <f t="shared" si="3"/>
        <v>7.0655000000000002E-4</v>
      </c>
      <c r="S26" s="121">
        <v>0</v>
      </c>
      <c r="T26" s="121">
        <v>0</v>
      </c>
      <c r="U26" s="184">
        <f t="shared" si="15"/>
        <v>0</v>
      </c>
      <c r="V26" s="84">
        <f t="shared" si="4"/>
        <v>0</v>
      </c>
      <c r="W26" s="121">
        <v>0</v>
      </c>
      <c r="X26" s="189">
        <f t="shared" si="5"/>
        <v>0</v>
      </c>
      <c r="Y26" s="121">
        <v>1517605</v>
      </c>
      <c r="Z26" s="189">
        <f t="shared" si="6"/>
        <v>0.48524214999999998</v>
      </c>
      <c r="AA26" s="112">
        <f t="shared" si="7"/>
        <v>1.1025255299999999</v>
      </c>
      <c r="AB26" s="130">
        <f t="shared" si="8"/>
        <v>3127521</v>
      </c>
      <c r="AC26" s="121">
        <v>3566286</v>
      </c>
      <c r="AD26" s="294">
        <f t="shared" si="16"/>
        <v>0.46722604939162421</v>
      </c>
      <c r="AE26" s="383">
        <f t="shared" si="9"/>
        <v>4.7546909999999887E-2</v>
      </c>
      <c r="AF26" s="383">
        <f t="shared" si="10"/>
        <v>1.9564780120142788E-2</v>
      </c>
      <c r="AH26" s="57" t="s">
        <v>268</v>
      </c>
    </row>
    <row r="27" spans="1:35" x14ac:dyDescent="0.2">
      <c r="A27" s="104">
        <v>12826</v>
      </c>
      <c r="B27" s="102" t="str">
        <f>VLOOKUP(A27,Summary!$A$20:$B$66,2,0)</f>
        <v>UH-Downtown</v>
      </c>
      <c r="C27" s="121">
        <v>18372981</v>
      </c>
      <c r="D27" s="121">
        <v>1356718</v>
      </c>
      <c r="E27" s="293">
        <f t="shared" si="11"/>
        <v>7.3800000000000004E-2</v>
      </c>
      <c r="F27" s="84">
        <f t="shared" si="0"/>
        <v>0.46830198000000001</v>
      </c>
      <c r="G27" s="121">
        <v>1978</v>
      </c>
      <c r="H27" s="121">
        <v>13187</v>
      </c>
      <c r="I27" s="184">
        <f t="shared" si="12"/>
        <v>6.6668000000000003</v>
      </c>
      <c r="J27" s="84">
        <f t="shared" si="1"/>
        <v>7.0849800000000003E-3</v>
      </c>
      <c r="K27" s="121">
        <v>24123</v>
      </c>
      <c r="L27" s="121">
        <v>80783</v>
      </c>
      <c r="M27" s="184">
        <f t="shared" si="13"/>
        <v>3.3488000000000002</v>
      </c>
      <c r="N27" s="84">
        <f t="shared" si="2"/>
        <v>2.5266750000000001E-2</v>
      </c>
      <c r="O27" s="121">
        <v>24123</v>
      </c>
      <c r="P27" s="121">
        <v>116696</v>
      </c>
      <c r="Q27" s="184">
        <f t="shared" si="14"/>
        <v>4.8375000000000004</v>
      </c>
      <c r="R27" s="84">
        <f t="shared" si="3"/>
        <v>3.1898240000000001E-2</v>
      </c>
      <c r="S27" s="121">
        <v>0</v>
      </c>
      <c r="T27" s="121">
        <v>0</v>
      </c>
      <c r="U27" s="184">
        <f t="shared" si="15"/>
        <v>0</v>
      </c>
      <c r="V27" s="84">
        <f t="shared" si="4"/>
        <v>0</v>
      </c>
      <c r="W27" s="121">
        <v>0</v>
      </c>
      <c r="X27" s="189">
        <f t="shared" si="5"/>
        <v>0</v>
      </c>
      <c r="Y27" s="121">
        <v>1870012</v>
      </c>
      <c r="Z27" s="189">
        <f t="shared" si="6"/>
        <v>0.54401995000000003</v>
      </c>
      <c r="AA27" s="112">
        <f t="shared" si="7"/>
        <v>1.0765719</v>
      </c>
      <c r="AB27" s="130">
        <f t="shared" si="8"/>
        <v>3437396</v>
      </c>
      <c r="AC27" s="121">
        <v>9084621</v>
      </c>
      <c r="AD27" s="294">
        <f t="shared" si="16"/>
        <v>0.27450817228566293</v>
      </c>
      <c r="AE27" s="383">
        <f t="shared" si="9"/>
        <v>-6.0941469999999942E-2</v>
      </c>
      <c r="AF27" s="383">
        <f t="shared" si="10"/>
        <v>-4.7124717899000246E-2</v>
      </c>
      <c r="AG27" s="57" t="s">
        <v>293</v>
      </c>
      <c r="AH27" s="57" t="s">
        <v>269</v>
      </c>
    </row>
    <row r="28" spans="1:35" x14ac:dyDescent="0.2">
      <c r="A28" s="104">
        <v>13231</v>
      </c>
      <c r="B28" s="102" t="str">
        <f>VLOOKUP(A28,Summary!$A$20:$B$66,2,0)</f>
        <v>UH-Victoria</v>
      </c>
      <c r="C28" s="121">
        <v>6074937</v>
      </c>
      <c r="D28" s="121">
        <v>461394</v>
      </c>
      <c r="E28" s="293">
        <f t="shared" si="11"/>
        <v>7.5999999999999998E-2</v>
      </c>
      <c r="F28" s="84">
        <f t="shared" si="0"/>
        <v>1.0571479699999999</v>
      </c>
      <c r="G28" s="121">
        <v>2413</v>
      </c>
      <c r="H28" s="121">
        <v>19676</v>
      </c>
      <c r="I28" s="184">
        <f t="shared" si="12"/>
        <v>8.1541999999999994</v>
      </c>
      <c r="J28" s="84">
        <f t="shared" si="1"/>
        <v>8.3341949999999998E-2</v>
      </c>
      <c r="K28" s="121">
        <v>6356</v>
      </c>
      <c r="L28" s="121">
        <v>33868</v>
      </c>
      <c r="M28" s="184">
        <f t="shared" si="13"/>
        <v>5.3285</v>
      </c>
      <c r="N28" s="84">
        <f t="shared" si="2"/>
        <v>0.10864380999999999</v>
      </c>
      <c r="O28" s="121">
        <v>2513</v>
      </c>
      <c r="P28" s="121">
        <v>18347</v>
      </c>
      <c r="Q28" s="184">
        <f t="shared" si="14"/>
        <v>7.3007999999999997</v>
      </c>
      <c r="R28" s="84">
        <f t="shared" si="3"/>
        <v>4.8786019999999999E-2</v>
      </c>
      <c r="S28" s="121">
        <v>0</v>
      </c>
      <c r="T28" s="121">
        <v>0</v>
      </c>
      <c r="U28" s="184">
        <f t="shared" si="15"/>
        <v>0</v>
      </c>
      <c r="V28" s="84">
        <f t="shared" si="4"/>
        <v>0</v>
      </c>
      <c r="W28" s="121">
        <v>0</v>
      </c>
      <c r="X28" s="189">
        <f t="shared" si="5"/>
        <v>0</v>
      </c>
      <c r="Y28" s="121">
        <v>0</v>
      </c>
      <c r="Z28" s="189">
        <f t="shared" si="6"/>
        <v>0</v>
      </c>
      <c r="AA28" s="112">
        <f t="shared" si="7"/>
        <v>1.2979197499999999</v>
      </c>
      <c r="AB28" s="130">
        <f t="shared" si="8"/>
        <v>533285</v>
      </c>
      <c r="AC28" s="121">
        <v>1867558</v>
      </c>
      <c r="AD28" s="294">
        <f t="shared" si="16"/>
        <v>0.22212406225646575</v>
      </c>
      <c r="AE28" s="383">
        <f t="shared" si="9"/>
        <v>8.1459149999999925E-2</v>
      </c>
      <c r="AF28" s="383">
        <f t="shared" si="10"/>
        <v>2.1943456456156307E-2</v>
      </c>
      <c r="AH28" s="57" t="s">
        <v>270</v>
      </c>
    </row>
    <row r="29" spans="1:35" x14ac:dyDescent="0.2">
      <c r="A29" s="104">
        <v>3592</v>
      </c>
      <c r="B29" s="102" t="str">
        <f>VLOOKUP(A29,Summary!$A$20:$B$66,2,0)</f>
        <v>Midwestern</v>
      </c>
      <c r="C29" s="121">
        <v>13090428</v>
      </c>
      <c r="D29" s="121">
        <v>809311</v>
      </c>
      <c r="E29" s="293">
        <f t="shared" si="11"/>
        <v>6.1800000000000001E-2</v>
      </c>
      <c r="F29" s="84">
        <f t="shared" si="0"/>
        <v>0.41844714</v>
      </c>
      <c r="G29" s="121">
        <v>61451</v>
      </c>
      <c r="H29" s="121">
        <v>203637</v>
      </c>
      <c r="I29" s="184">
        <f t="shared" si="12"/>
        <v>3.3138000000000001</v>
      </c>
      <c r="J29" s="84">
        <f t="shared" si="1"/>
        <v>9.7278050000000005E-2</v>
      </c>
      <c r="K29" s="121">
        <v>33055</v>
      </c>
      <c r="L29" s="121">
        <v>164544</v>
      </c>
      <c r="M29" s="184">
        <f t="shared" si="13"/>
        <v>4.9779</v>
      </c>
      <c r="N29" s="84">
        <f t="shared" si="2"/>
        <v>0.13684379999999999</v>
      </c>
      <c r="O29" s="121">
        <v>16366</v>
      </c>
      <c r="P29" s="121">
        <v>51126</v>
      </c>
      <c r="Q29" s="184">
        <f t="shared" si="14"/>
        <v>3.1238999999999999</v>
      </c>
      <c r="R29" s="84">
        <f t="shared" si="3"/>
        <v>1.6143040000000001E-2</v>
      </c>
      <c r="S29" s="121">
        <v>0</v>
      </c>
      <c r="T29" s="121">
        <v>0</v>
      </c>
      <c r="U29" s="184">
        <f t="shared" si="15"/>
        <v>0</v>
      </c>
      <c r="V29" s="84">
        <f t="shared" si="4"/>
        <v>0</v>
      </c>
      <c r="W29" s="121">
        <v>0</v>
      </c>
      <c r="X29" s="189">
        <f t="shared" si="5"/>
        <v>0</v>
      </c>
      <c r="Y29" s="121">
        <v>693026</v>
      </c>
      <c r="Z29" s="189">
        <f t="shared" si="6"/>
        <v>0.36064224</v>
      </c>
      <c r="AA29" s="112">
        <f t="shared" si="7"/>
        <v>1.0293542699999998</v>
      </c>
      <c r="AB29" s="130">
        <f t="shared" si="8"/>
        <v>1921644</v>
      </c>
      <c r="AC29" s="121">
        <v>3975087</v>
      </c>
      <c r="AD29" s="294">
        <f t="shared" si="16"/>
        <v>0.32588293412061697</v>
      </c>
      <c r="AE29" s="383">
        <f t="shared" si="9"/>
        <v>4.1292639999999881E-2</v>
      </c>
      <c r="AF29" s="383">
        <f t="shared" si="10"/>
        <v>-1.5546960822968137E-2</v>
      </c>
      <c r="AH29" s="57" t="s">
        <v>279</v>
      </c>
    </row>
    <row r="30" spans="1:35" x14ac:dyDescent="0.2">
      <c r="A30" s="104">
        <v>3594</v>
      </c>
      <c r="B30" s="102" t="str">
        <f>VLOOKUP(A30,Summary!$A$20:$B$66,2,0)</f>
        <v>UNT</v>
      </c>
      <c r="C30" s="121">
        <v>111563895</v>
      </c>
      <c r="D30" s="121">
        <v>7867278</v>
      </c>
      <c r="E30" s="293">
        <f t="shared" si="11"/>
        <v>7.0499999999999993E-2</v>
      </c>
      <c r="F30" s="84">
        <f t="shared" si="0"/>
        <v>0.59570524999999996</v>
      </c>
      <c r="G30" s="121">
        <v>231846</v>
      </c>
      <c r="H30" s="121">
        <v>1234659</v>
      </c>
      <c r="I30" s="184">
        <f t="shared" si="12"/>
        <v>5.3253000000000004</v>
      </c>
      <c r="J30" s="84">
        <f t="shared" si="1"/>
        <v>0.12167578</v>
      </c>
      <c r="K30" s="121">
        <v>277375</v>
      </c>
      <c r="L30" s="121">
        <v>1535213</v>
      </c>
      <c r="M30" s="184">
        <f t="shared" si="13"/>
        <v>5.5347999999999997</v>
      </c>
      <c r="N30" s="84">
        <f t="shared" si="2"/>
        <v>0.18224204999999999</v>
      </c>
      <c r="O30" s="121">
        <v>220571</v>
      </c>
      <c r="P30" s="121">
        <v>1100702</v>
      </c>
      <c r="Q30" s="184">
        <f t="shared" si="14"/>
        <v>4.9901999999999997</v>
      </c>
      <c r="R30" s="84">
        <f t="shared" si="3"/>
        <v>7.1271379999999995E-2</v>
      </c>
      <c r="S30" s="121">
        <v>0</v>
      </c>
      <c r="T30" s="121">
        <v>0</v>
      </c>
      <c r="U30" s="184">
        <f t="shared" si="15"/>
        <v>0</v>
      </c>
      <c r="V30" s="84">
        <f t="shared" si="4"/>
        <v>0</v>
      </c>
      <c r="W30" s="121">
        <v>561171</v>
      </c>
      <c r="X30" s="189">
        <f t="shared" si="5"/>
        <v>3.7488960000000002E-2</v>
      </c>
      <c r="Y30" s="121">
        <v>2669943</v>
      </c>
      <c r="Z30" s="189">
        <f t="shared" si="6"/>
        <v>0.17836523000000001</v>
      </c>
      <c r="AA30" s="112">
        <f t="shared" si="7"/>
        <v>1.18674865</v>
      </c>
      <c r="AB30" s="130">
        <f t="shared" si="8"/>
        <v>14968966</v>
      </c>
      <c r="AC30" s="121">
        <v>27395797</v>
      </c>
      <c r="AD30" s="294">
        <f t="shared" si="16"/>
        <v>0.35333529423969634</v>
      </c>
      <c r="AE30" s="383">
        <f t="shared" si="9"/>
        <v>0.19414510999999979</v>
      </c>
      <c r="AF30" s="383">
        <f t="shared" si="10"/>
        <v>-0.41639970105395874</v>
      </c>
      <c r="AH30" s="57" t="s">
        <v>277</v>
      </c>
    </row>
    <row r="31" spans="1:35" s="395" customFormat="1" x14ac:dyDescent="0.2">
      <c r="A31" s="104">
        <v>42421</v>
      </c>
      <c r="B31" s="102" t="str">
        <f>VLOOKUP(A31,Summary!$A$20:$B$66,2,0)</f>
        <v>UNT-Dallas</v>
      </c>
      <c r="C31" s="121">
        <v>5922443</v>
      </c>
      <c r="D31" s="121">
        <v>326055</v>
      </c>
      <c r="E31" s="293">
        <f t="shared" si="11"/>
        <v>5.5100000000000003E-2</v>
      </c>
      <c r="F31" s="84">
        <f t="shared" si="0"/>
        <v>0.77068281000000005</v>
      </c>
      <c r="G31" s="121">
        <v>9289</v>
      </c>
      <c r="H31" s="121">
        <v>7279</v>
      </c>
      <c r="I31" s="184">
        <f t="shared" si="12"/>
        <v>0.78359999999999996</v>
      </c>
      <c r="J31" s="84">
        <f t="shared" si="1"/>
        <v>4.2159399999999996E-3</v>
      </c>
      <c r="K31" s="121">
        <v>82826</v>
      </c>
      <c r="L31" s="121">
        <v>41446</v>
      </c>
      <c r="M31" s="184">
        <f t="shared" si="13"/>
        <v>0.50039999999999996</v>
      </c>
      <c r="N31" s="84">
        <f t="shared" si="2"/>
        <v>1.7766150000000001E-2</v>
      </c>
      <c r="O31" s="121">
        <v>0</v>
      </c>
      <c r="P31" s="121">
        <v>0</v>
      </c>
      <c r="Q31" s="184">
        <f t="shared" si="14"/>
        <v>0</v>
      </c>
      <c r="R31" s="84">
        <f t="shared" si="3"/>
        <v>0</v>
      </c>
      <c r="S31" s="121">
        <v>0</v>
      </c>
      <c r="T31" s="121">
        <v>0</v>
      </c>
      <c r="U31" s="184">
        <f t="shared" si="15"/>
        <v>0</v>
      </c>
      <c r="V31" s="84">
        <f t="shared" si="4"/>
        <v>0</v>
      </c>
      <c r="W31" s="121">
        <v>0</v>
      </c>
      <c r="X31" s="189">
        <f t="shared" si="5"/>
        <v>0</v>
      </c>
      <c r="Y31" s="121">
        <v>0</v>
      </c>
      <c r="Z31" s="189">
        <f t="shared" si="6"/>
        <v>0</v>
      </c>
      <c r="AA31" s="112">
        <f t="shared" si="7"/>
        <v>0.79266490000000012</v>
      </c>
      <c r="AB31" s="130">
        <f t="shared" si="8"/>
        <v>374780</v>
      </c>
      <c r="AC31" s="121">
        <v>0</v>
      </c>
      <c r="AD31" s="294">
        <f t="shared" si="16"/>
        <v>1</v>
      </c>
      <c r="AE31" s="436">
        <f t="shared" si="9"/>
        <v>-0.28762330999999985</v>
      </c>
      <c r="AF31" s="436">
        <f t="shared" si="10"/>
        <v>0.74093189082474342</v>
      </c>
      <c r="AH31" s="395" t="s">
        <v>278</v>
      </c>
    </row>
    <row r="32" spans="1:35" x14ac:dyDescent="0.2">
      <c r="A32" s="104">
        <v>3624</v>
      </c>
      <c r="B32" s="102" t="str">
        <f>VLOOKUP(A32,Summary!$A$20:$B$66,2,0)</f>
        <v>SFA</v>
      </c>
      <c r="C32" s="121">
        <v>28583445</v>
      </c>
      <c r="D32" s="121">
        <v>1493485</v>
      </c>
      <c r="E32" s="293">
        <f t="shared" si="11"/>
        <v>5.2200000000000003E-2</v>
      </c>
      <c r="F32" s="84">
        <f t="shared" si="0"/>
        <v>0.27471104000000002</v>
      </c>
      <c r="G32" s="121">
        <v>97992</v>
      </c>
      <c r="H32" s="121">
        <v>401086</v>
      </c>
      <c r="I32" s="184">
        <f t="shared" si="12"/>
        <v>4.093</v>
      </c>
      <c r="J32" s="84">
        <f t="shared" si="1"/>
        <v>9.9673380000000006E-2</v>
      </c>
      <c r="K32" s="121">
        <v>80655</v>
      </c>
      <c r="L32" s="121">
        <v>364478</v>
      </c>
      <c r="M32" s="184">
        <f t="shared" si="13"/>
        <v>4.5190000000000001</v>
      </c>
      <c r="N32" s="84">
        <f t="shared" si="2"/>
        <v>0.11589871</v>
      </c>
      <c r="O32" s="121">
        <v>49905</v>
      </c>
      <c r="P32" s="121">
        <v>238494</v>
      </c>
      <c r="Q32" s="184">
        <f t="shared" si="14"/>
        <v>4.7789999999999999</v>
      </c>
      <c r="R32" s="84">
        <f t="shared" si="3"/>
        <v>4.852091E-2</v>
      </c>
      <c r="S32" s="121">
        <v>0</v>
      </c>
      <c r="T32" s="121">
        <v>0</v>
      </c>
      <c r="U32" s="184">
        <f t="shared" si="15"/>
        <v>0</v>
      </c>
      <c r="V32" s="84">
        <f t="shared" si="4"/>
        <v>0</v>
      </c>
      <c r="W32" s="121">
        <v>1500040</v>
      </c>
      <c r="X32" s="189">
        <f t="shared" si="5"/>
        <v>0.32877437999999998</v>
      </c>
      <c r="Y32" s="121">
        <v>564938</v>
      </c>
      <c r="Z32" s="189">
        <f t="shared" si="6"/>
        <v>0.12382145999999999</v>
      </c>
      <c r="AA32" s="112">
        <f t="shared" si="7"/>
        <v>0.99139988000000012</v>
      </c>
      <c r="AB32" s="130">
        <f t="shared" si="8"/>
        <v>4562521</v>
      </c>
      <c r="AC32" s="121">
        <v>5751075</v>
      </c>
      <c r="AD32" s="294">
        <f t="shared" si="16"/>
        <v>0.44237926325599725</v>
      </c>
      <c r="AE32" s="383">
        <f t="shared" si="9"/>
        <v>3.2173990000000097E-2</v>
      </c>
      <c r="AF32" s="383">
        <f t="shared" si="10"/>
        <v>5.3544233295126475E-2</v>
      </c>
      <c r="AH32" s="57" t="s">
        <v>280</v>
      </c>
    </row>
    <row r="33" spans="1:34" x14ac:dyDescent="0.2">
      <c r="A33" s="104">
        <v>3642</v>
      </c>
      <c r="B33" s="102" t="str">
        <f>VLOOKUP(A33,Summary!$A$20:$B$66,2,0)</f>
        <v>TSU</v>
      </c>
      <c r="C33" s="121">
        <v>45149048</v>
      </c>
      <c r="D33" s="121">
        <v>2762591</v>
      </c>
      <c r="E33" s="293">
        <f t="shared" si="11"/>
        <v>6.1199999999999997E-2</v>
      </c>
      <c r="F33" s="84">
        <f t="shared" si="0"/>
        <v>0.26606478</v>
      </c>
      <c r="G33" s="121">
        <v>99773</v>
      </c>
      <c r="H33" s="121">
        <v>394272</v>
      </c>
      <c r="I33" s="184">
        <f t="shared" si="12"/>
        <v>3.9517000000000002</v>
      </c>
      <c r="J33" s="84">
        <f t="shared" si="1"/>
        <v>4.2246869999999999E-2</v>
      </c>
      <c r="K33" s="121">
        <v>151671</v>
      </c>
      <c r="L33" s="121">
        <v>660170</v>
      </c>
      <c r="M33" s="184">
        <f t="shared" si="13"/>
        <v>4.3525999999999998</v>
      </c>
      <c r="N33" s="84">
        <f t="shared" si="2"/>
        <v>9.0299249999999998E-2</v>
      </c>
      <c r="O33" s="121">
        <v>102658</v>
      </c>
      <c r="P33" s="121">
        <v>617054</v>
      </c>
      <c r="Q33" s="184">
        <f t="shared" si="14"/>
        <v>6.0107999999999997</v>
      </c>
      <c r="R33" s="84">
        <f t="shared" si="3"/>
        <v>7.0515480000000005E-2</v>
      </c>
      <c r="S33" s="121">
        <v>0</v>
      </c>
      <c r="T33" s="121">
        <v>0</v>
      </c>
      <c r="U33" s="184">
        <f t="shared" si="15"/>
        <v>0</v>
      </c>
      <c r="V33" s="84">
        <f t="shared" si="4"/>
        <v>0</v>
      </c>
      <c r="W33" s="121">
        <v>0</v>
      </c>
      <c r="X33" s="189">
        <f t="shared" si="5"/>
        <v>0</v>
      </c>
      <c r="Y33" s="121">
        <v>5782133</v>
      </c>
      <c r="Z33" s="189">
        <f t="shared" si="6"/>
        <v>0.56597576999999999</v>
      </c>
      <c r="AA33" s="112">
        <f t="shared" si="7"/>
        <v>1.0351021499999999</v>
      </c>
      <c r="AB33" s="130">
        <f t="shared" si="8"/>
        <v>10216220</v>
      </c>
      <c r="AC33" s="121">
        <v>0</v>
      </c>
      <c r="AD33" s="294">
        <f t="shared" si="16"/>
        <v>1</v>
      </c>
      <c r="AE33" s="383">
        <f t="shared" si="9"/>
        <v>8.4498609999999919E-2</v>
      </c>
      <c r="AF33" s="383">
        <f t="shared" si="10"/>
        <v>0.50795347853008932</v>
      </c>
      <c r="AH33" s="57" t="s">
        <v>281</v>
      </c>
    </row>
    <row r="34" spans="1:34" x14ac:dyDescent="0.2">
      <c r="A34" s="104">
        <v>3644</v>
      </c>
      <c r="B34" s="102" t="str">
        <f>VLOOKUP(A34,Summary!$A$20:$B$66,2,0)</f>
        <v>TTU</v>
      </c>
      <c r="C34" s="121">
        <v>81528468</v>
      </c>
      <c r="D34" s="121">
        <v>5481368</v>
      </c>
      <c r="E34" s="293">
        <f t="shared" si="11"/>
        <v>6.7199999999999996E-2</v>
      </c>
      <c r="F34" s="84">
        <f t="shared" si="0"/>
        <v>0.39424710000000002</v>
      </c>
      <c r="G34" s="121">
        <v>449681</v>
      </c>
      <c r="H34" s="121">
        <v>1551646</v>
      </c>
      <c r="I34" s="184">
        <f t="shared" si="12"/>
        <v>3.4504999999999999</v>
      </c>
      <c r="J34" s="84">
        <f t="shared" si="1"/>
        <v>9.8737050000000007E-2</v>
      </c>
      <c r="K34" s="121">
        <v>114934</v>
      </c>
      <c r="L34" s="121">
        <v>740939</v>
      </c>
      <c r="M34" s="184">
        <f t="shared" si="13"/>
        <v>6.4466000000000001</v>
      </c>
      <c r="N34" s="84">
        <f t="shared" si="2"/>
        <v>0.10209011</v>
      </c>
      <c r="O34" s="121">
        <v>94011</v>
      </c>
      <c r="P34" s="121">
        <v>326426</v>
      </c>
      <c r="Q34" s="184">
        <f t="shared" si="14"/>
        <v>3.4722</v>
      </c>
      <c r="R34" s="84">
        <f t="shared" si="3"/>
        <v>1.46558E-2</v>
      </c>
      <c r="S34" s="121">
        <v>0</v>
      </c>
      <c r="T34" s="121">
        <v>0</v>
      </c>
      <c r="U34" s="184">
        <f t="shared" si="15"/>
        <v>0</v>
      </c>
      <c r="V34" s="84">
        <f t="shared" si="4"/>
        <v>0</v>
      </c>
      <c r="W34" s="121">
        <v>879022</v>
      </c>
      <c r="X34" s="189">
        <f t="shared" si="5"/>
        <v>5.8519469999999997E-2</v>
      </c>
      <c r="Y34" s="121">
        <v>6041616</v>
      </c>
      <c r="Z34" s="189">
        <f t="shared" si="6"/>
        <v>0.40221085000000001</v>
      </c>
      <c r="AA34" s="112">
        <f t="shared" si="7"/>
        <v>1.0704603800000001</v>
      </c>
      <c r="AB34" s="130">
        <f t="shared" si="8"/>
        <v>15021017</v>
      </c>
      <c r="AC34" s="121">
        <v>15765848</v>
      </c>
      <c r="AD34" s="294">
        <f t="shared" si="16"/>
        <v>0.48790342894607813</v>
      </c>
      <c r="AE34" s="383">
        <f t="shared" si="9"/>
        <v>2.5780140000000173E-2</v>
      </c>
      <c r="AF34" s="383">
        <f t="shared" si="10"/>
        <v>-7.6872470163886153E-2</v>
      </c>
      <c r="AH34" s="57" t="s">
        <v>275</v>
      </c>
    </row>
    <row r="35" spans="1:34" x14ac:dyDescent="0.2">
      <c r="A35" s="104">
        <v>3541</v>
      </c>
      <c r="B35" s="102" t="str">
        <f>VLOOKUP(A35,Summary!$A$20:$B$66,2,0)</f>
        <v>Angelo</v>
      </c>
      <c r="C35" s="121">
        <v>23044068</v>
      </c>
      <c r="D35" s="121">
        <v>1422087</v>
      </c>
      <c r="E35" s="293">
        <f t="shared" si="11"/>
        <v>6.1699999999999998E-2</v>
      </c>
      <c r="F35" s="84">
        <f t="shared" si="0"/>
        <v>0.78031479999999998</v>
      </c>
      <c r="G35" s="121">
        <v>25620</v>
      </c>
      <c r="H35" s="121">
        <v>118949</v>
      </c>
      <c r="I35" s="184">
        <f t="shared" si="12"/>
        <v>4.6428000000000003</v>
      </c>
      <c r="J35" s="84">
        <f t="shared" si="1"/>
        <v>8.4624179999999993E-2</v>
      </c>
      <c r="K35" s="121">
        <v>23572</v>
      </c>
      <c r="L35" s="121">
        <v>117112</v>
      </c>
      <c r="M35" s="184">
        <f t="shared" si="13"/>
        <v>4.9683000000000002</v>
      </c>
      <c r="N35" s="84">
        <f t="shared" si="2"/>
        <v>0.10333036</v>
      </c>
      <c r="O35" s="121">
        <v>16157</v>
      </c>
      <c r="P35" s="121">
        <v>109982</v>
      </c>
      <c r="Q35" s="184">
        <f t="shared" si="14"/>
        <v>6.8071000000000002</v>
      </c>
      <c r="R35" s="84">
        <f t="shared" si="3"/>
        <v>8.0436270000000004E-2</v>
      </c>
      <c r="S35" s="121">
        <v>0</v>
      </c>
      <c r="T35" s="121">
        <v>0</v>
      </c>
      <c r="U35" s="184">
        <f t="shared" si="15"/>
        <v>0</v>
      </c>
      <c r="V35" s="84">
        <f t="shared" si="4"/>
        <v>0</v>
      </c>
      <c r="W35" s="121">
        <v>0</v>
      </c>
      <c r="X35" s="189">
        <f t="shared" si="5"/>
        <v>0</v>
      </c>
      <c r="Y35" s="121">
        <v>39673</v>
      </c>
      <c r="Z35" s="189">
        <f t="shared" si="6"/>
        <v>2.194542E-2</v>
      </c>
      <c r="AA35" s="112">
        <f t="shared" si="7"/>
        <v>1.0706510300000001</v>
      </c>
      <c r="AB35" s="130">
        <f t="shared" si="8"/>
        <v>1807803</v>
      </c>
      <c r="AC35" s="121">
        <v>5133239</v>
      </c>
      <c r="AD35" s="294">
        <f t="shared" si="16"/>
        <v>0.26045124060623753</v>
      </c>
      <c r="AE35" s="383">
        <f t="shared" si="9"/>
        <v>3.9914430000000056E-2</v>
      </c>
      <c r="AF35" s="383">
        <f t="shared" si="10"/>
        <v>-7.3343118891119274E-2</v>
      </c>
      <c r="AH35" s="57" t="s">
        <v>276</v>
      </c>
    </row>
    <row r="36" spans="1:34" x14ac:dyDescent="0.2">
      <c r="A36" s="104">
        <v>3646</v>
      </c>
      <c r="B36" s="102" t="str">
        <f>VLOOKUP(A36,Summary!$A$20:$B$66,2,0)</f>
        <v>TWU</v>
      </c>
      <c r="C36" s="121">
        <v>39944564</v>
      </c>
      <c r="D36" s="121">
        <v>1833270</v>
      </c>
      <c r="E36" s="293">
        <f>IF(C36=0,0,ROUND(D36/C36,4))</f>
        <v>4.5900000000000003E-2</v>
      </c>
      <c r="F36" s="84">
        <f t="shared" si="0"/>
        <v>0.32463818</v>
      </c>
      <c r="G36" s="121">
        <v>138926</v>
      </c>
      <c r="H36" s="121">
        <v>328522</v>
      </c>
      <c r="I36" s="184">
        <f>IF(G36=0,0,ROUND(H36/G36,4))</f>
        <v>2.3647</v>
      </c>
      <c r="J36" s="84">
        <f t="shared" si="1"/>
        <v>5.1641189999999997E-2</v>
      </c>
      <c r="K36" s="121">
        <v>152025</v>
      </c>
      <c r="L36" s="121">
        <v>332811</v>
      </c>
      <c r="M36" s="184">
        <f>IF(K36=0,0,ROUND(L36/K36,4))</f>
        <v>2.1892</v>
      </c>
      <c r="N36" s="84">
        <f t="shared" si="2"/>
        <v>5.6131130000000001E-2</v>
      </c>
      <c r="O36" s="121">
        <v>72879</v>
      </c>
      <c r="P36" s="121">
        <v>195863</v>
      </c>
      <c r="Q36" s="184">
        <f>IF(O36=0,0,ROUND(P36/O36,4))</f>
        <v>2.6875</v>
      </c>
      <c r="R36" s="84">
        <f t="shared" si="3"/>
        <v>2.4534150000000001E-2</v>
      </c>
      <c r="S36" s="121">
        <v>11073</v>
      </c>
      <c r="T36" s="121">
        <v>178647</v>
      </c>
      <c r="U36" s="184">
        <f>IF(S36=0,0,ROUND(T36/S36,4))</f>
        <v>16.133600000000001</v>
      </c>
      <c r="V36" s="84">
        <f t="shared" si="4"/>
        <v>4.1717869999999997E-2</v>
      </c>
      <c r="W36" s="121">
        <v>200870</v>
      </c>
      <c r="X36" s="189">
        <f t="shared" si="5"/>
        <v>4.8202099999999998E-2</v>
      </c>
      <c r="Y36" s="121">
        <v>1097263</v>
      </c>
      <c r="Z36" s="189">
        <f t="shared" si="6"/>
        <v>0.26330650999999999</v>
      </c>
      <c r="AA36" s="112">
        <f t="shared" si="7"/>
        <v>0.81017113000000007</v>
      </c>
      <c r="AB36" s="130">
        <f t="shared" si="8"/>
        <v>4167246</v>
      </c>
      <c r="AC36" s="121">
        <v>8658177</v>
      </c>
      <c r="AD36" s="294">
        <f t="shared" si="16"/>
        <v>0.324920745304073</v>
      </c>
      <c r="AE36" s="383">
        <f t="shared" si="9"/>
        <v>-0.2097632599999999</v>
      </c>
      <c r="AF36" s="383">
        <f t="shared" si="10"/>
        <v>-7.5374308414040359E-2</v>
      </c>
      <c r="AH36" s="57" t="s">
        <v>282</v>
      </c>
    </row>
    <row r="37" spans="1:34" x14ac:dyDescent="0.2">
      <c r="A37" s="104">
        <v>3581</v>
      </c>
      <c r="B37" s="102" t="str">
        <f>VLOOKUP(A37,Summary!$A$20:$B$66,2,0)</f>
        <v>Lamar</v>
      </c>
      <c r="C37" s="121">
        <v>46813147</v>
      </c>
      <c r="D37" s="121">
        <v>2652955</v>
      </c>
      <c r="E37" s="293">
        <f t="shared" si="11"/>
        <v>5.67E-2</v>
      </c>
      <c r="F37" s="84">
        <f t="shared" si="0"/>
        <v>0.52987856</v>
      </c>
      <c r="G37" s="121">
        <v>67107</v>
      </c>
      <c r="H37" s="121">
        <v>260849</v>
      </c>
      <c r="I37" s="184">
        <f t="shared" si="12"/>
        <v>3.8871000000000002</v>
      </c>
      <c r="J37" s="84">
        <f t="shared" si="1"/>
        <v>6.1542270000000003E-2</v>
      </c>
      <c r="K37" s="121">
        <v>51937</v>
      </c>
      <c r="L37" s="121">
        <v>238435</v>
      </c>
      <c r="M37" s="184">
        <f t="shared" si="13"/>
        <v>4.5909000000000004</v>
      </c>
      <c r="N37" s="84">
        <f t="shared" si="2"/>
        <v>7.700013E-2</v>
      </c>
      <c r="O37" s="121">
        <v>51937</v>
      </c>
      <c r="P37" s="121">
        <v>176716</v>
      </c>
      <c r="Q37" s="184">
        <f t="shared" si="14"/>
        <v>3.4024999999999999</v>
      </c>
      <c r="R37" s="84">
        <f t="shared" si="3"/>
        <v>2.5588630000000001E-2</v>
      </c>
      <c r="S37" s="121">
        <v>0</v>
      </c>
      <c r="T37" s="121">
        <v>0</v>
      </c>
      <c r="U37" s="184">
        <f t="shared" si="15"/>
        <v>0</v>
      </c>
      <c r="V37" s="84">
        <f t="shared" si="4"/>
        <v>0</v>
      </c>
      <c r="W37" s="121">
        <v>1006354</v>
      </c>
      <c r="X37" s="189">
        <f t="shared" si="5"/>
        <v>0.22049795999999999</v>
      </c>
      <c r="Y37" s="121">
        <v>228697</v>
      </c>
      <c r="Z37" s="189">
        <f t="shared" si="6"/>
        <v>5.010883E-2</v>
      </c>
      <c r="AA37" s="112">
        <f t="shared" si="7"/>
        <v>0.96461637999999994</v>
      </c>
      <c r="AB37" s="130">
        <f t="shared" si="8"/>
        <v>4564006</v>
      </c>
      <c r="AC37" s="121">
        <v>9751356</v>
      </c>
      <c r="AD37" s="294">
        <f t="shared" si="16"/>
        <v>0.31881876266908232</v>
      </c>
      <c r="AE37" s="383">
        <f t="shared" si="9"/>
        <v>-3.602920000000176E-3</v>
      </c>
      <c r="AF37" s="383">
        <f t="shared" si="10"/>
        <v>-0.43158533225158796</v>
      </c>
      <c r="AH37" s="57" t="s">
        <v>271</v>
      </c>
    </row>
    <row r="38" spans="1:34" s="395" customFormat="1" x14ac:dyDescent="0.2">
      <c r="A38" s="104">
        <v>3606</v>
      </c>
      <c r="B38" s="102" t="str">
        <f>VLOOKUP(A38,Summary!$A$20:$B$66,2,0)</f>
        <v>Sam Houston</v>
      </c>
      <c r="C38" s="121">
        <v>22559375</v>
      </c>
      <c r="D38" s="121">
        <v>2030344</v>
      </c>
      <c r="E38" s="293">
        <f t="shared" si="11"/>
        <v>0.09</v>
      </c>
      <c r="F38" s="84">
        <f t="shared" si="0"/>
        <v>0.3098014</v>
      </c>
      <c r="G38" s="121">
        <v>82496</v>
      </c>
      <c r="H38" s="121">
        <v>324469</v>
      </c>
      <c r="I38" s="184">
        <f t="shared" si="12"/>
        <v>3.9331</v>
      </c>
      <c r="J38" s="84">
        <f t="shared" si="1"/>
        <v>3.7279890000000003E-2</v>
      </c>
      <c r="K38" s="121">
        <v>77222</v>
      </c>
      <c r="L38" s="121">
        <v>483408</v>
      </c>
      <c r="M38" s="184">
        <f t="shared" si="13"/>
        <v>6.26</v>
      </c>
      <c r="N38" s="84">
        <f t="shared" si="2"/>
        <v>0.10245181</v>
      </c>
      <c r="O38" s="121">
        <v>44822</v>
      </c>
      <c r="P38" s="121">
        <v>218282</v>
      </c>
      <c r="Q38" s="184">
        <f t="shared" si="14"/>
        <v>4.87</v>
      </c>
      <c r="R38" s="84">
        <f t="shared" si="3"/>
        <v>2.1773480000000001E-2</v>
      </c>
      <c r="S38" s="121">
        <v>0</v>
      </c>
      <c r="T38" s="121">
        <v>0</v>
      </c>
      <c r="U38" s="184">
        <f t="shared" si="15"/>
        <v>0</v>
      </c>
      <c r="V38" s="84">
        <f t="shared" si="4"/>
        <v>0</v>
      </c>
      <c r="W38" s="121">
        <v>0</v>
      </c>
      <c r="X38" s="189">
        <f t="shared" si="5"/>
        <v>0</v>
      </c>
      <c r="Y38" s="121">
        <v>6426336</v>
      </c>
      <c r="Z38" s="189">
        <f t="shared" si="6"/>
        <v>0.67768059999999997</v>
      </c>
      <c r="AA38" s="112">
        <f t="shared" si="7"/>
        <v>1.14898718</v>
      </c>
      <c r="AB38" s="130">
        <f t="shared" si="8"/>
        <v>9482839</v>
      </c>
      <c r="AC38" s="121">
        <v>10983518</v>
      </c>
      <c r="AD38" s="294">
        <f t="shared" si="16"/>
        <v>0.46333790620382515</v>
      </c>
      <c r="AE38" s="436">
        <f t="shared" si="9"/>
        <v>0.10656505000000016</v>
      </c>
      <c r="AF38" s="436">
        <f t="shared" si="10"/>
        <v>0.15405761159134534</v>
      </c>
      <c r="AH38" s="395" t="s">
        <v>272</v>
      </c>
    </row>
    <row r="39" spans="1:34" x14ac:dyDescent="0.2">
      <c r="A39" s="104">
        <v>3615</v>
      </c>
      <c r="B39" s="102" t="str">
        <f>VLOOKUP(A39,Summary!$A$20:$B$66,2,0)</f>
        <v>TXST</v>
      </c>
      <c r="C39" s="121">
        <v>66242459</v>
      </c>
      <c r="D39" s="121">
        <v>4888590</v>
      </c>
      <c r="E39" s="293">
        <f t="shared" si="11"/>
        <v>7.3800000000000004E-2</v>
      </c>
      <c r="F39" s="84">
        <f t="shared" si="0"/>
        <v>0.39935924</v>
      </c>
      <c r="G39" s="121">
        <v>218137</v>
      </c>
      <c r="H39" s="121">
        <v>864957</v>
      </c>
      <c r="I39" s="184">
        <f t="shared" si="12"/>
        <v>3.9651999999999998</v>
      </c>
      <c r="J39" s="84">
        <f t="shared" si="1"/>
        <v>6.5415189999999998E-2</v>
      </c>
      <c r="K39" s="121">
        <v>9840</v>
      </c>
      <c r="L39" s="121">
        <v>89587</v>
      </c>
      <c r="M39" s="184">
        <f t="shared" si="13"/>
        <v>9.1044</v>
      </c>
      <c r="N39" s="84">
        <f t="shared" si="2"/>
        <v>1.8029360000000001E-2</v>
      </c>
      <c r="O39" s="121">
        <v>122187</v>
      </c>
      <c r="P39" s="121">
        <v>875073</v>
      </c>
      <c r="Q39" s="184">
        <f t="shared" si="14"/>
        <v>7.1618000000000004</v>
      </c>
      <c r="R39" s="84">
        <f t="shared" si="3"/>
        <v>8.3810780000000001E-2</v>
      </c>
      <c r="S39" s="121">
        <v>0</v>
      </c>
      <c r="T39" s="121">
        <v>0</v>
      </c>
      <c r="U39" s="184">
        <f t="shared" si="15"/>
        <v>0</v>
      </c>
      <c r="V39" s="84">
        <f t="shared" si="4"/>
        <v>0</v>
      </c>
      <c r="W39" s="121">
        <v>2293472</v>
      </c>
      <c r="X39" s="189">
        <f t="shared" si="5"/>
        <v>0.15790926</v>
      </c>
      <c r="Y39" s="121">
        <v>5512308</v>
      </c>
      <c r="Z39" s="189">
        <f t="shared" si="6"/>
        <v>0.37953132000000001</v>
      </c>
      <c r="AA39" s="112">
        <f t="shared" si="7"/>
        <v>1.1040551500000002</v>
      </c>
      <c r="AB39" s="130">
        <f t="shared" si="8"/>
        <v>14523987</v>
      </c>
      <c r="AC39" s="121">
        <v>22143216</v>
      </c>
      <c r="AD39" s="294">
        <f t="shared" si="16"/>
        <v>0.39610294245786898</v>
      </c>
      <c r="AE39" s="383">
        <f t="shared" si="9"/>
        <v>5.8360100000001136E-3</v>
      </c>
      <c r="AF39" s="383">
        <f t="shared" si="10"/>
        <v>-0.10439965338164608</v>
      </c>
      <c r="AH39" s="57" t="s">
        <v>273</v>
      </c>
    </row>
    <row r="40" spans="1:34" ht="15" thickBot="1" x14ac:dyDescent="0.25">
      <c r="A40" s="105">
        <v>3625</v>
      </c>
      <c r="B40" s="103" t="str">
        <f>VLOOKUP(A40,Summary!$A$20:$B$66,2,0)</f>
        <v>Sul Ross</v>
      </c>
      <c r="C40" s="193">
        <v>12095568</v>
      </c>
      <c r="D40" s="177">
        <v>783513</v>
      </c>
      <c r="E40" s="295">
        <f t="shared" si="11"/>
        <v>6.4799999999999996E-2</v>
      </c>
      <c r="F40" s="85">
        <f t="shared" si="0"/>
        <v>0.48383462999999999</v>
      </c>
      <c r="G40" s="193">
        <v>15178</v>
      </c>
      <c r="H40" s="177">
        <v>173417</v>
      </c>
      <c r="I40" s="185">
        <f t="shared" si="12"/>
        <v>11.425599999999999</v>
      </c>
      <c r="J40" s="85">
        <f t="shared" si="1"/>
        <v>0.32534312999999998</v>
      </c>
      <c r="K40" s="193">
        <v>76172</v>
      </c>
      <c r="L40" s="177">
        <v>278617</v>
      </c>
      <c r="M40" s="185">
        <f t="shared" si="13"/>
        <v>3.6577000000000002</v>
      </c>
      <c r="N40" s="85">
        <f t="shared" si="2"/>
        <v>0.19393297000000001</v>
      </c>
      <c r="O40" s="180">
        <v>0</v>
      </c>
      <c r="P40" s="177">
        <v>193162</v>
      </c>
      <c r="Q40" s="185">
        <f t="shared" si="14"/>
        <v>0</v>
      </c>
      <c r="R40" s="85">
        <f t="shared" si="3"/>
        <v>0</v>
      </c>
      <c r="S40" s="180">
        <v>0</v>
      </c>
      <c r="T40" s="177">
        <v>0</v>
      </c>
      <c r="U40" s="185">
        <f>IF(S40=0,0,ROUND(T40/S40,4))</f>
        <v>0</v>
      </c>
      <c r="V40" s="85">
        <f t="shared" si="4"/>
        <v>0</v>
      </c>
      <c r="W40" s="180">
        <v>0</v>
      </c>
      <c r="X40" s="190">
        <f t="shared" si="5"/>
        <v>0</v>
      </c>
      <c r="Y40" s="180">
        <v>258364</v>
      </c>
      <c r="Z40" s="190">
        <f t="shared" si="6"/>
        <v>0.15314333999999999</v>
      </c>
      <c r="AA40" s="113">
        <f t="shared" si="7"/>
        <v>1.1562540699999999</v>
      </c>
      <c r="AB40" s="131">
        <f t="shared" si="8"/>
        <v>1687073</v>
      </c>
      <c r="AC40" s="405">
        <v>2582061</v>
      </c>
      <c r="AD40" s="296">
        <f t="shared" si="16"/>
        <v>0.39517920964767095</v>
      </c>
      <c r="AE40" s="383">
        <f t="shared" si="9"/>
        <v>-0.18086515999999975</v>
      </c>
      <c r="AF40" s="383">
        <f t="shared" si="10"/>
        <v>0.12169935564454243</v>
      </c>
      <c r="AH40" s="57" t="s">
        <v>274</v>
      </c>
    </row>
    <row r="41" spans="1:34" ht="15" thickBot="1" x14ac:dyDescent="0.25">
      <c r="B41" s="115" t="s">
        <v>73</v>
      </c>
      <c r="C41" s="86">
        <f>SUM(C5:C40)</f>
        <v>1805378868</v>
      </c>
      <c r="D41" s="74">
        <f>SUM(D5:D40)</f>
        <v>111352626</v>
      </c>
      <c r="E41" s="297">
        <f>IF(C41=0," ",ROUND(D41/C41,4))</f>
        <v>6.1699999999999998E-2</v>
      </c>
      <c r="F41" s="73">
        <f t="shared" si="0"/>
        <v>0.37086506000000002</v>
      </c>
      <c r="G41" s="86">
        <f>SUM(G5:G40)</f>
        <v>8573533</v>
      </c>
      <c r="H41" s="74">
        <f>SUM(H5:H40)</f>
        <v>30946451</v>
      </c>
      <c r="I41" s="186">
        <f>IF(G41=0," ",ROUND(H41/G41,4))</f>
        <v>3.6095000000000002</v>
      </c>
      <c r="J41" s="73">
        <f t="shared" si="1"/>
        <v>0.10389231</v>
      </c>
      <c r="K41" s="86">
        <f>SUM(K5:K40)</f>
        <v>4251852</v>
      </c>
      <c r="L41" s="74">
        <f>SUM(L5:L40)</f>
        <v>18826308</v>
      </c>
      <c r="M41" s="186">
        <f>IF(K41=0," ",ROUND(L41/K41,4))</f>
        <v>4.4278000000000004</v>
      </c>
      <c r="N41" s="73">
        <f t="shared" si="2"/>
        <v>8.9855290000000004E-2</v>
      </c>
      <c r="O41" s="74">
        <f>SUM(O5:O40)</f>
        <v>2482614</v>
      </c>
      <c r="P41" s="74">
        <f>SUM(P5:P40)</f>
        <v>13160628</v>
      </c>
      <c r="Q41" s="186">
        <f>IF(O41=0," ",ROUND(P41/O41,4))</f>
        <v>5.3010999999999999</v>
      </c>
      <c r="R41" s="73">
        <f t="shared" si="3"/>
        <v>4.5496979999999999E-2</v>
      </c>
      <c r="S41" s="74">
        <f>SUM(S5:S40)</f>
        <v>21111</v>
      </c>
      <c r="T41" s="74">
        <f>SUM(T5:T40)</f>
        <v>349998</v>
      </c>
      <c r="U41" s="186">
        <f>IF(S41=0," ",ROUND(T41/S41,4))</f>
        <v>16.578900000000001</v>
      </c>
      <c r="V41" s="73">
        <f t="shared" si="4"/>
        <v>1.1751299999999999E-3</v>
      </c>
      <c r="W41" s="74">
        <f>SUM(W5:W40)</f>
        <v>28126985</v>
      </c>
      <c r="X41" s="183">
        <f t="shared" si="5"/>
        <v>9.4437370000000007E-2</v>
      </c>
      <c r="Y41" s="74">
        <f>SUM(Y5:Y40)</f>
        <v>95074464</v>
      </c>
      <c r="Z41" s="183">
        <f t="shared" si="6"/>
        <v>0.31921593999999998</v>
      </c>
      <c r="AA41" s="73">
        <f t="shared" si="7"/>
        <v>1.0249380800000001</v>
      </c>
      <c r="AB41" s="74">
        <f>D41+H41+L41+P41+T41+W41+Y41</f>
        <v>297837460</v>
      </c>
      <c r="AC41" s="74">
        <f>SUM(AC5:AC40)</f>
        <v>384589055</v>
      </c>
      <c r="AD41" s="298">
        <f t="shared" si="16"/>
        <v>0.43643887430135975</v>
      </c>
      <c r="AE41" s="383">
        <f t="shared" si="9"/>
        <v>2.5873470000000176E-2</v>
      </c>
      <c r="AF41" s="383">
        <f t="shared" si="10"/>
        <v>-6.2231918724076074E-4</v>
      </c>
    </row>
    <row r="42" spans="1:34" x14ac:dyDescent="0.2">
      <c r="A42" s="106">
        <v>9225</v>
      </c>
      <c r="B42" s="101" t="str">
        <f>VLOOKUP(A42,Summary!$A$20:$B$66,2,0)</f>
        <v>TSTC-Harlingen</v>
      </c>
      <c r="C42" s="601">
        <v>11192941</v>
      </c>
      <c r="D42" s="602">
        <v>1107339</v>
      </c>
      <c r="E42" s="443">
        <f t="shared" ref="E42:E50" si="17">IF(C42=0,0,ROUND(D42/C42,4))</f>
        <v>9.8900000000000002E-2</v>
      </c>
      <c r="F42" s="87">
        <f t="shared" si="0"/>
        <v>0.85722564999999995</v>
      </c>
      <c r="G42" s="601">
        <v>976</v>
      </c>
      <c r="H42" s="602">
        <v>15373</v>
      </c>
      <c r="I42" s="187">
        <f t="shared" ref="I42:I50" si="18">IF(G42=0,0,ROUND(H42/G42,4))</f>
        <v>15.750999999999999</v>
      </c>
      <c r="J42" s="87">
        <f t="shared" si="1"/>
        <v>3.26573E-2</v>
      </c>
      <c r="K42" s="601">
        <v>22127</v>
      </c>
      <c r="L42" s="602">
        <v>182482</v>
      </c>
      <c r="M42" s="187">
        <f t="shared" ref="M42:M50" si="19">IF(K42=0,0,ROUND(L42/K42,4))</f>
        <v>8.2469999999999999</v>
      </c>
      <c r="N42" s="87">
        <f t="shared" si="2"/>
        <v>0.23523098000000001</v>
      </c>
      <c r="O42" s="604">
        <v>22127</v>
      </c>
      <c r="P42" s="602">
        <v>122589</v>
      </c>
      <c r="Q42" s="187">
        <f t="shared" ref="Q42:Q50" si="20">IF(O42=0,0,ROUND(P42/O42,4))</f>
        <v>5.5401999999999996</v>
      </c>
      <c r="R42" s="87">
        <f t="shared" si="3"/>
        <v>6.4225110000000002E-2</v>
      </c>
      <c r="S42" s="125">
        <v>0</v>
      </c>
      <c r="T42" s="178">
        <v>0</v>
      </c>
      <c r="U42" s="187">
        <f t="shared" ref="U42:U50" si="21">IF(S42=0,0,ROUND(T42/S42,4))</f>
        <v>0</v>
      </c>
      <c r="V42" s="87">
        <f t="shared" si="4"/>
        <v>0</v>
      </c>
      <c r="W42" s="605">
        <v>242459</v>
      </c>
      <c r="X42" s="191">
        <f t="shared" si="5"/>
        <v>0.11804483</v>
      </c>
      <c r="Y42" s="606">
        <v>383715</v>
      </c>
      <c r="Z42" s="191">
        <f t="shared" si="6"/>
        <v>0.18681745</v>
      </c>
      <c r="AA42" s="114">
        <f t="shared" si="7"/>
        <v>1.4942013199999999</v>
      </c>
      <c r="AB42" s="134">
        <f t="shared" ref="AB42:AB50" si="22">D42+H42+L42+P42+T42+W42+Y42</f>
        <v>2053957</v>
      </c>
      <c r="AC42" s="607">
        <v>2800857</v>
      </c>
      <c r="AD42" s="292">
        <f t="shared" si="16"/>
        <v>0.42307635266768201</v>
      </c>
      <c r="AE42" s="383">
        <f t="shared" si="9"/>
        <v>0.2612268299999998</v>
      </c>
      <c r="AF42" s="383">
        <f t="shared" si="10"/>
        <v>9.4060499606082315E-3</v>
      </c>
      <c r="AH42" s="57" t="s">
        <v>283</v>
      </c>
    </row>
    <row r="43" spans="1:34" x14ac:dyDescent="0.2">
      <c r="A43" s="104">
        <v>9932</v>
      </c>
      <c r="B43" s="102" t="str">
        <f>VLOOKUP(A43,Summary!$A$20:$B$66,2,0)</f>
        <v>TSTC-West Tx</v>
      </c>
      <c r="C43" s="603">
        <v>4529508</v>
      </c>
      <c r="D43" s="603">
        <v>363302</v>
      </c>
      <c r="E43" s="444">
        <f t="shared" si="17"/>
        <v>8.0199999999999994E-2</v>
      </c>
      <c r="F43" s="84">
        <f t="shared" si="0"/>
        <v>0.66757630999999995</v>
      </c>
      <c r="G43" s="603">
        <v>28167</v>
      </c>
      <c r="H43" s="603">
        <v>96554</v>
      </c>
      <c r="I43" s="184">
        <f t="shared" si="18"/>
        <v>3.4279000000000002</v>
      </c>
      <c r="J43" s="84">
        <f t="shared" si="1"/>
        <v>0.13066293000000001</v>
      </c>
      <c r="K43" s="603">
        <v>2814</v>
      </c>
      <c r="L43" s="603">
        <v>33290</v>
      </c>
      <c r="M43" s="184">
        <f t="shared" si="19"/>
        <v>11.8301</v>
      </c>
      <c r="N43" s="84">
        <f t="shared" si="2"/>
        <v>0.18018606000000001</v>
      </c>
      <c r="O43" s="603">
        <v>2008</v>
      </c>
      <c r="P43" s="603">
        <v>16869</v>
      </c>
      <c r="Q43" s="184">
        <f t="shared" si="20"/>
        <v>8.4009</v>
      </c>
      <c r="R43" s="84">
        <f t="shared" si="3"/>
        <v>3.9226860000000002E-2</v>
      </c>
      <c r="S43" s="121">
        <v>0</v>
      </c>
      <c r="T43" s="121">
        <v>0</v>
      </c>
      <c r="U43" s="184">
        <f t="shared" si="21"/>
        <v>0</v>
      </c>
      <c r="V43" s="84">
        <f t="shared" si="4"/>
        <v>0</v>
      </c>
      <c r="W43" s="603">
        <v>97203</v>
      </c>
      <c r="X43" s="189">
        <f t="shared" si="5"/>
        <v>0.13852521000000001</v>
      </c>
      <c r="Y43" s="603">
        <v>94481</v>
      </c>
      <c r="Z43" s="189">
        <f t="shared" si="6"/>
        <v>0.13464604999999999</v>
      </c>
      <c r="AA43" s="112">
        <f t="shared" si="7"/>
        <v>1.2908234200000002</v>
      </c>
      <c r="AB43" s="130">
        <f t="shared" si="22"/>
        <v>701699</v>
      </c>
      <c r="AC43" s="603">
        <v>2257250</v>
      </c>
      <c r="AD43" s="294">
        <f t="shared" si="16"/>
        <v>0.23714467535601325</v>
      </c>
      <c r="AE43" s="383">
        <f t="shared" si="9"/>
        <v>-8.1312589999999796E-2</v>
      </c>
      <c r="AF43" s="383">
        <f t="shared" si="10"/>
        <v>-7.6771802213524254E-2</v>
      </c>
      <c r="AH43" s="57" t="s">
        <v>284</v>
      </c>
    </row>
    <row r="44" spans="1:34" x14ac:dyDescent="0.2">
      <c r="A44" s="104">
        <v>33965</v>
      </c>
      <c r="B44" s="102" t="str">
        <f>VLOOKUP(A44,Summary!$A$20:$B$66,2,0)</f>
        <v>TSTC-Marshall</v>
      </c>
      <c r="C44" s="603">
        <v>1526881</v>
      </c>
      <c r="D44" s="603">
        <v>128759</v>
      </c>
      <c r="E44" s="444">
        <f>IF(C44=0,0,ROUND(D44/C44,4))</f>
        <v>8.43E-2</v>
      </c>
      <c r="F44" s="84">
        <f t="shared" si="0"/>
        <v>0.73197113999999996</v>
      </c>
      <c r="G44" s="603">
        <v>651</v>
      </c>
      <c r="H44" s="603">
        <v>6814</v>
      </c>
      <c r="I44" s="184">
        <f>IF(G44=0,0,ROUND(H44/G44,4))</f>
        <v>10.467000000000001</v>
      </c>
      <c r="J44" s="84">
        <f t="shared" si="1"/>
        <v>8.2872100000000004E-2</v>
      </c>
      <c r="K44" s="603">
        <v>882</v>
      </c>
      <c r="L44" s="603">
        <v>4625</v>
      </c>
      <c r="M44" s="184">
        <f>IF(K44=0,0,ROUND(L44/K44,4))</f>
        <v>5.2438000000000002</v>
      </c>
      <c r="N44" s="84">
        <f t="shared" si="2"/>
        <v>3.2659300000000002E-2</v>
      </c>
      <c r="O44" s="603">
        <v>882</v>
      </c>
      <c r="P44" s="603">
        <v>1399</v>
      </c>
      <c r="Q44" s="184">
        <f>IF(O44=0,0,ROUND(P44/O44,4))</f>
        <v>1.5862000000000001</v>
      </c>
      <c r="R44" s="84">
        <f t="shared" si="3"/>
        <v>1.8079000000000001E-3</v>
      </c>
      <c r="S44" s="121">
        <v>0</v>
      </c>
      <c r="T44" s="121">
        <v>0</v>
      </c>
      <c r="U44" s="184">
        <f>IF(S44=0,0,ROUND(T44/S44,4))</f>
        <v>0</v>
      </c>
      <c r="V44" s="84">
        <f t="shared" si="4"/>
        <v>0</v>
      </c>
      <c r="W44" s="603">
        <v>0</v>
      </c>
      <c r="X44" s="189">
        <f t="shared" si="5"/>
        <v>0</v>
      </c>
      <c r="Y44" s="603">
        <v>96811</v>
      </c>
      <c r="Z44" s="189">
        <f t="shared" si="6"/>
        <v>0.40607278000000002</v>
      </c>
      <c r="AA44" s="112">
        <f t="shared" si="7"/>
        <v>1.2553832200000001</v>
      </c>
      <c r="AB44" s="130">
        <f t="shared" si="22"/>
        <v>238408</v>
      </c>
      <c r="AC44" s="603">
        <v>859494</v>
      </c>
      <c r="AD44" s="294">
        <f t="shared" si="16"/>
        <v>0.21714870726166816</v>
      </c>
      <c r="AE44" s="383">
        <f t="shared" si="9"/>
        <v>0.23598502000000021</v>
      </c>
      <c r="AF44" s="383">
        <f t="shared" si="10"/>
        <v>5.3425261466724355E-2</v>
      </c>
      <c r="AH44" s="57" t="s">
        <v>285</v>
      </c>
    </row>
    <row r="45" spans="1:34" x14ac:dyDescent="0.2">
      <c r="A45" s="104">
        <v>3634</v>
      </c>
      <c r="B45" s="102" t="str">
        <f>VLOOKUP(A45,Summary!$A$20:$B$66,2,0)</f>
        <v>TSTC-Waco</v>
      </c>
      <c r="C45" s="603">
        <v>13766251</v>
      </c>
      <c r="D45" s="603">
        <v>1109857</v>
      </c>
      <c r="E45" s="444">
        <f t="shared" si="17"/>
        <v>8.0600000000000005E-2</v>
      </c>
      <c r="F45" s="84">
        <f t="shared" si="0"/>
        <v>0.50307891000000005</v>
      </c>
      <c r="G45" s="603">
        <v>50759</v>
      </c>
      <c r="H45" s="603">
        <v>173436</v>
      </c>
      <c r="I45" s="184">
        <f t="shared" si="18"/>
        <v>3.4169</v>
      </c>
      <c r="J45" s="84">
        <f t="shared" si="1"/>
        <v>5.7424969999999999E-2</v>
      </c>
      <c r="K45" s="603">
        <v>1893526</v>
      </c>
      <c r="L45" s="603">
        <v>326851</v>
      </c>
      <c r="M45" s="184">
        <f t="shared" si="19"/>
        <v>0.1726</v>
      </c>
      <c r="N45" s="84">
        <f t="shared" si="2"/>
        <v>6.3355599999999996E-3</v>
      </c>
      <c r="O45" s="603">
        <v>21947</v>
      </c>
      <c r="P45" s="603">
        <v>83430</v>
      </c>
      <c r="Q45" s="184">
        <f t="shared" si="20"/>
        <v>3.8014000000000001</v>
      </c>
      <c r="R45" s="84">
        <f t="shared" si="3"/>
        <v>2.1548129999999999E-2</v>
      </c>
      <c r="S45" s="121">
        <v>0</v>
      </c>
      <c r="T45" s="121">
        <v>0</v>
      </c>
      <c r="U45" s="184">
        <f t="shared" si="21"/>
        <v>0</v>
      </c>
      <c r="V45" s="84">
        <f t="shared" si="4"/>
        <v>0</v>
      </c>
      <c r="W45" s="603">
        <v>577126</v>
      </c>
      <c r="X45" s="189">
        <f t="shared" si="5"/>
        <v>0.20188081999999999</v>
      </c>
      <c r="Y45" s="603">
        <v>588046</v>
      </c>
      <c r="Z45" s="189">
        <f t="shared" si="6"/>
        <v>0.20570068</v>
      </c>
      <c r="AA45" s="112">
        <f t="shared" si="7"/>
        <v>0.99596907000000001</v>
      </c>
      <c r="AB45" s="130">
        <f t="shared" si="22"/>
        <v>2858746</v>
      </c>
      <c r="AC45" s="603">
        <v>3931779</v>
      </c>
      <c r="AD45" s="294">
        <f t="shared" si="16"/>
        <v>0.42099042415718962</v>
      </c>
      <c r="AE45" s="383">
        <f t="shared" si="9"/>
        <v>-7.8883930000000047E-2</v>
      </c>
      <c r="AF45" s="383">
        <f t="shared" si="10"/>
        <v>-1.6788416589676614E-2</v>
      </c>
      <c r="AH45" s="57" t="s">
        <v>286</v>
      </c>
    </row>
    <row r="46" spans="1:34" x14ac:dyDescent="0.2">
      <c r="A46" s="104">
        <v>203634</v>
      </c>
      <c r="B46" s="102" t="str">
        <f>VLOOKUP(A46,Summary!$A$20:$B$66,2,0)</f>
        <v>TSTC-Fort Bend</v>
      </c>
      <c r="C46" s="603">
        <v>2517025</v>
      </c>
      <c r="D46" s="603">
        <v>179644</v>
      </c>
      <c r="E46" s="444">
        <f t="shared" si="17"/>
        <v>7.1400000000000005E-2</v>
      </c>
      <c r="F46" s="84">
        <f t="shared" ref="F46:F52" si="23">ROUND((E46/E$52)*D46/$AB46,8)</f>
        <v>0.79139408</v>
      </c>
      <c r="G46" s="603">
        <v>8715</v>
      </c>
      <c r="H46" s="603">
        <v>6728</v>
      </c>
      <c r="I46" s="184">
        <f>IF(G46=0,0,ROUND(H46/G46,4))</f>
        <v>0.77200000000000002</v>
      </c>
      <c r="J46" s="84">
        <f t="shared" ref="J46:J52" si="24">ROUND((I46/I$52)*H46/$AB46,8)</f>
        <v>5.5218000000000003E-3</v>
      </c>
      <c r="K46" s="603">
        <v>64307</v>
      </c>
      <c r="L46" s="603">
        <v>40363</v>
      </c>
      <c r="M46" s="184">
        <f>IF(K46=0,0,ROUND(L46/K46,4))</f>
        <v>0.62770000000000004</v>
      </c>
      <c r="N46" s="84">
        <f t="shared" ref="N46:N52" si="25">ROUND((M46/M$52)*L46/$AB46,8)</f>
        <v>3.1216029999999999E-2</v>
      </c>
      <c r="O46" s="603">
        <v>64307</v>
      </c>
      <c r="P46" s="603">
        <v>9634</v>
      </c>
      <c r="Q46" s="184">
        <f>IF(O46=0,0,ROUND(P46/O46,4))</f>
        <v>0.14979999999999999</v>
      </c>
      <c r="R46" s="84">
        <f t="shared" ref="R46:R52" si="26">ROUND((Q46/Q$52)*P46/$AB46,8)</f>
        <v>1.0757500000000001E-3</v>
      </c>
      <c r="S46" s="121">
        <v>0</v>
      </c>
      <c r="T46" s="121">
        <v>0</v>
      </c>
      <c r="U46" s="184">
        <f>IF(S46=0,0,ROUND(T46/S46,4))</f>
        <v>0</v>
      </c>
      <c r="V46" s="84">
        <f t="shared" ref="V46:V52" si="27">ROUND((U46/U$52)*T46/$AB46,8)</f>
        <v>0</v>
      </c>
      <c r="W46" s="603">
        <v>0</v>
      </c>
      <c r="X46" s="189">
        <f>ROUND(W46/$AB46,8)</f>
        <v>0</v>
      </c>
      <c r="Y46" s="603">
        <v>24203</v>
      </c>
      <c r="Z46" s="189">
        <f>ROUND(Y46/$AB46,8)</f>
        <v>9.2884120000000001E-2</v>
      </c>
      <c r="AA46" s="112">
        <f t="shared" si="7"/>
        <v>0.92209178000000003</v>
      </c>
      <c r="AB46" s="130">
        <f t="shared" si="22"/>
        <v>260572</v>
      </c>
      <c r="AC46" s="603">
        <v>516013</v>
      </c>
      <c r="AD46" s="294">
        <f t="shared" si="16"/>
        <v>0.33553571083654721</v>
      </c>
      <c r="AE46" s="383"/>
      <c r="AF46" s="383"/>
    </row>
    <row r="47" spans="1:34" ht="15.75" x14ac:dyDescent="0.2">
      <c r="A47" s="104">
        <v>133965</v>
      </c>
      <c r="B47" s="102" t="s">
        <v>342</v>
      </c>
      <c r="C47" s="603">
        <v>0</v>
      </c>
      <c r="D47" s="603">
        <v>0</v>
      </c>
      <c r="E47" s="444">
        <f t="shared" si="17"/>
        <v>0</v>
      </c>
      <c r="F47" s="84"/>
      <c r="G47" s="603">
        <v>0</v>
      </c>
      <c r="H47" s="603">
        <v>0</v>
      </c>
      <c r="I47" s="184">
        <f>IF(G47=0,0,ROUND(H47/G47,4))</f>
        <v>0</v>
      </c>
      <c r="J47" s="84"/>
      <c r="K47" s="603">
        <v>0</v>
      </c>
      <c r="L47" s="603">
        <v>0</v>
      </c>
      <c r="M47" s="184">
        <f>IF(K47=0,0,ROUND(L47/K47,4))</f>
        <v>0</v>
      </c>
      <c r="N47" s="84">
        <v>0</v>
      </c>
      <c r="O47" s="603">
        <v>0</v>
      </c>
      <c r="P47" s="603">
        <v>0</v>
      </c>
      <c r="Q47" s="184">
        <f>IF(O47=0,0,ROUND(P47/O47,4))</f>
        <v>0</v>
      </c>
      <c r="R47" s="84">
        <v>0</v>
      </c>
      <c r="S47" s="121">
        <v>0</v>
      </c>
      <c r="T47" s="121">
        <v>0</v>
      </c>
      <c r="U47" s="184">
        <f>IF(S47=0,0,ROUND(T47/S47,4))</f>
        <v>0</v>
      </c>
      <c r="V47" s="84">
        <v>0</v>
      </c>
      <c r="W47" s="603">
        <v>0</v>
      </c>
      <c r="X47" s="189">
        <v>0</v>
      </c>
      <c r="Y47" s="603">
        <v>0</v>
      </c>
      <c r="Z47" s="189">
        <v>0</v>
      </c>
      <c r="AA47" s="112">
        <f t="shared" si="7"/>
        <v>0</v>
      </c>
      <c r="AB47" s="130">
        <f t="shared" si="22"/>
        <v>0</v>
      </c>
      <c r="AC47" s="603">
        <v>376226</v>
      </c>
      <c r="AD47" s="294">
        <f t="shared" si="16"/>
        <v>0</v>
      </c>
      <c r="AE47" s="383"/>
      <c r="AF47" s="383"/>
    </row>
    <row r="48" spans="1:34" x14ac:dyDescent="0.2">
      <c r="A48" s="104">
        <v>36273</v>
      </c>
      <c r="B48" s="102" t="str">
        <f>VLOOKUP(A48,Summary!$A$20:$B$66,2,0)</f>
        <v>Lamar-IOT</v>
      </c>
      <c r="C48" s="603">
        <v>4328169</v>
      </c>
      <c r="D48" s="603">
        <v>314555</v>
      </c>
      <c r="E48" s="444">
        <f t="shared" si="17"/>
        <v>7.2700000000000001E-2</v>
      </c>
      <c r="F48" s="84">
        <f t="shared" si="23"/>
        <v>1.00574502</v>
      </c>
      <c r="G48" s="603">
        <v>10360</v>
      </c>
      <c r="H48" s="603">
        <v>30947</v>
      </c>
      <c r="I48" s="184">
        <f t="shared" si="18"/>
        <v>2.9872000000000001</v>
      </c>
      <c r="J48" s="84">
        <f t="shared" si="24"/>
        <v>7.0054329999999998E-2</v>
      </c>
      <c r="K48" s="603">
        <v>1982</v>
      </c>
      <c r="L48" s="603">
        <v>10027</v>
      </c>
      <c r="M48" s="184">
        <f t="shared" si="19"/>
        <v>5.0590000000000002</v>
      </c>
      <c r="N48" s="84">
        <f t="shared" si="25"/>
        <v>4.4550520000000003E-2</v>
      </c>
      <c r="O48" s="603">
        <v>1982</v>
      </c>
      <c r="P48" s="603">
        <v>10026</v>
      </c>
      <c r="Q48" s="184">
        <f t="shared" si="20"/>
        <v>5.0585000000000004</v>
      </c>
      <c r="R48" s="84">
        <f t="shared" si="26"/>
        <v>2.6947349999999998E-2</v>
      </c>
      <c r="S48" s="121">
        <v>0</v>
      </c>
      <c r="T48" s="121">
        <v>0</v>
      </c>
      <c r="U48" s="184">
        <f t="shared" si="21"/>
        <v>0</v>
      </c>
      <c r="V48" s="84">
        <f t="shared" si="27"/>
        <v>0</v>
      </c>
      <c r="W48" s="603">
        <v>0</v>
      </c>
      <c r="X48" s="189">
        <f t="shared" si="5"/>
        <v>0</v>
      </c>
      <c r="Y48" s="603">
        <v>0</v>
      </c>
      <c r="Z48" s="189">
        <f t="shared" si="6"/>
        <v>0</v>
      </c>
      <c r="AA48" s="112">
        <f t="shared" si="7"/>
        <v>1.14729722</v>
      </c>
      <c r="AB48" s="130">
        <f t="shared" si="22"/>
        <v>365555</v>
      </c>
      <c r="AC48" s="603">
        <v>1178760</v>
      </c>
      <c r="AD48" s="294">
        <f t="shared" si="16"/>
        <v>0.23671012714374981</v>
      </c>
      <c r="AE48" s="383">
        <f>AA48-AA100</f>
        <v>0.36113611999999995</v>
      </c>
      <c r="AF48" s="383">
        <f>AD48-AD100</f>
        <v>4.5349286361593633E-2</v>
      </c>
      <c r="AH48" s="57" t="s">
        <v>286</v>
      </c>
    </row>
    <row r="49" spans="1:34" x14ac:dyDescent="0.2">
      <c r="A49" s="104">
        <v>23582</v>
      </c>
      <c r="B49" s="102" t="str">
        <f>VLOOKUP(A49,Summary!$A$20:$B$66,2,0)</f>
        <v>Lamar-Orange</v>
      </c>
      <c r="C49" s="603">
        <v>5956627</v>
      </c>
      <c r="D49" s="603">
        <v>389921</v>
      </c>
      <c r="E49" s="444">
        <f t="shared" si="17"/>
        <v>6.5500000000000003E-2</v>
      </c>
      <c r="F49" s="84">
        <f t="shared" si="23"/>
        <v>0.72929451000000001</v>
      </c>
      <c r="G49" s="603">
        <v>1766</v>
      </c>
      <c r="H49" s="603">
        <v>14542</v>
      </c>
      <c r="I49" s="184">
        <f t="shared" si="18"/>
        <v>8.2344000000000008</v>
      </c>
      <c r="J49" s="84">
        <f t="shared" si="24"/>
        <v>5.8916419999999997E-2</v>
      </c>
      <c r="K49" s="603">
        <v>9650</v>
      </c>
      <c r="L49" s="603">
        <v>29403</v>
      </c>
      <c r="M49" s="184">
        <f t="shared" si="19"/>
        <v>3.0468999999999999</v>
      </c>
      <c r="N49" s="84">
        <f t="shared" si="25"/>
        <v>5.1085199999999997E-2</v>
      </c>
      <c r="O49" s="603">
        <v>9650</v>
      </c>
      <c r="P49" s="603">
        <v>11691</v>
      </c>
      <c r="Q49" s="184">
        <f t="shared" si="20"/>
        <v>1.2115</v>
      </c>
      <c r="R49" s="84">
        <f t="shared" si="26"/>
        <v>4.8861800000000004E-3</v>
      </c>
      <c r="S49" s="121">
        <v>0</v>
      </c>
      <c r="T49" s="121">
        <v>0</v>
      </c>
      <c r="U49" s="184">
        <f t="shared" si="21"/>
        <v>0</v>
      </c>
      <c r="V49" s="84">
        <f t="shared" si="27"/>
        <v>0</v>
      </c>
      <c r="W49" s="603">
        <v>0</v>
      </c>
      <c r="X49" s="189">
        <f t="shared" si="5"/>
        <v>0</v>
      </c>
      <c r="Y49" s="603">
        <v>117464</v>
      </c>
      <c r="Z49" s="189">
        <f t="shared" si="6"/>
        <v>0.20863165</v>
      </c>
      <c r="AA49" s="112">
        <f t="shared" si="7"/>
        <v>1.0528139599999999</v>
      </c>
      <c r="AB49" s="130">
        <f t="shared" si="22"/>
        <v>563021</v>
      </c>
      <c r="AC49" s="603">
        <v>991641</v>
      </c>
      <c r="AD49" s="294">
        <f t="shared" si="16"/>
        <v>0.36215010079361304</v>
      </c>
      <c r="AE49" s="383">
        <f>AA49-AA101</f>
        <v>1.6996779999999934E-2</v>
      </c>
      <c r="AF49" s="383">
        <f>AD49-AD101</f>
        <v>-7.9896892625407667E-2</v>
      </c>
      <c r="AH49" s="57" t="s">
        <v>286</v>
      </c>
    </row>
    <row r="50" spans="1:34" ht="15" thickBot="1" x14ac:dyDescent="0.25">
      <c r="A50" s="105">
        <v>23485</v>
      </c>
      <c r="B50" s="103" t="str">
        <f>VLOOKUP(A50,Summary!$A$20:$B$66,2,0)</f>
        <v>Lamar-Port Arthur</v>
      </c>
      <c r="C50" s="603">
        <v>6375021</v>
      </c>
      <c r="D50" s="603">
        <v>479286</v>
      </c>
      <c r="E50" s="445">
        <f t="shared" si="17"/>
        <v>7.5200000000000003E-2</v>
      </c>
      <c r="F50" s="85">
        <f t="shared" si="23"/>
        <v>0.97987239000000004</v>
      </c>
      <c r="G50" s="603">
        <v>17623</v>
      </c>
      <c r="H50" s="603">
        <v>88115</v>
      </c>
      <c r="I50" s="185">
        <f t="shared" si="18"/>
        <v>5</v>
      </c>
      <c r="J50" s="85">
        <f t="shared" si="24"/>
        <v>0.20638208999999999</v>
      </c>
      <c r="K50" s="603">
        <v>3343</v>
      </c>
      <c r="L50" s="603">
        <v>15512</v>
      </c>
      <c r="M50" s="185">
        <f t="shared" si="19"/>
        <v>4.6401000000000003</v>
      </c>
      <c r="N50" s="85">
        <f t="shared" si="25"/>
        <v>3.9076199999999998E-2</v>
      </c>
      <c r="O50" s="603">
        <v>1983</v>
      </c>
      <c r="P50" s="603">
        <v>8448</v>
      </c>
      <c r="Q50" s="185">
        <f t="shared" si="20"/>
        <v>4.2602000000000002</v>
      </c>
      <c r="R50" s="85">
        <f t="shared" si="26"/>
        <v>1.1820900000000001E-2</v>
      </c>
      <c r="S50" s="121">
        <v>0</v>
      </c>
      <c r="T50" s="121">
        <v>0</v>
      </c>
      <c r="U50" s="185">
        <f t="shared" si="21"/>
        <v>0</v>
      </c>
      <c r="V50" s="85">
        <f t="shared" si="27"/>
        <v>0</v>
      </c>
      <c r="W50" s="603">
        <v>0</v>
      </c>
      <c r="X50" s="190">
        <f t="shared" si="5"/>
        <v>0</v>
      </c>
      <c r="Y50" s="603">
        <v>0</v>
      </c>
      <c r="Z50" s="190">
        <f t="shared" si="6"/>
        <v>0</v>
      </c>
      <c r="AA50" s="113">
        <f t="shared" si="7"/>
        <v>1.2371515800000001</v>
      </c>
      <c r="AB50" s="133">
        <f t="shared" si="22"/>
        <v>591361</v>
      </c>
      <c r="AC50" s="603">
        <v>1691005</v>
      </c>
      <c r="AD50" s="300">
        <f t="shared" si="16"/>
        <v>0.25909998659286021</v>
      </c>
      <c r="AE50" s="383">
        <f>AA50-AA102</f>
        <v>3.2735620000000187E-2</v>
      </c>
      <c r="AF50" s="383">
        <f>AD50-AD102</f>
        <v>5.7206813330424461E-2</v>
      </c>
      <c r="AH50" s="57" t="s">
        <v>286</v>
      </c>
    </row>
    <row r="51" spans="1:34" x14ac:dyDescent="0.2">
      <c r="A51" s="70"/>
      <c r="B51" s="115" t="s">
        <v>135</v>
      </c>
      <c r="C51" s="88">
        <f>SUM(C42:C50)</f>
        <v>50192423</v>
      </c>
      <c r="D51" s="74">
        <f>SUM(D42:D50)</f>
        <v>4072663</v>
      </c>
      <c r="E51" s="186">
        <f>IF(C51=0,0,ROUND(D51/C51,4))</f>
        <v>8.1100000000000005E-2</v>
      </c>
      <c r="F51" s="73">
        <f t="shared" si="23"/>
        <v>0.69565759999999999</v>
      </c>
      <c r="G51" s="65">
        <f>SUM(G42:G50)</f>
        <v>119017</v>
      </c>
      <c r="H51" s="74">
        <f>SUM(H42:H50)</f>
        <v>432509</v>
      </c>
      <c r="I51" s="186">
        <f>IF(G51=0,0,ROUND(H51/G51,4))</f>
        <v>3.6339999999999999</v>
      </c>
      <c r="J51" s="73">
        <f t="shared" si="24"/>
        <v>5.7038949999999998E-2</v>
      </c>
      <c r="K51" s="74">
        <f>SUM(K42:K50)</f>
        <v>1998631</v>
      </c>
      <c r="L51" s="74">
        <f>SUM(L42:L50)</f>
        <v>642553</v>
      </c>
      <c r="M51" s="186">
        <f>IF(K51=0,0,ROUND(L51/K51,4))</f>
        <v>0.32150000000000001</v>
      </c>
      <c r="N51" s="73">
        <f t="shared" si="25"/>
        <v>8.6885299999999999E-3</v>
      </c>
      <c r="O51" s="74">
        <f>SUM(O42:O50)</f>
        <v>124886</v>
      </c>
      <c r="P51" s="74">
        <f>SUM(P42:P50)</f>
        <v>264086</v>
      </c>
      <c r="Q51" s="186">
        <f>IF(O51=0,0,ROUND(P51/O51,4))</f>
        <v>2.1145999999999998</v>
      </c>
      <c r="R51" s="73">
        <f t="shared" si="26"/>
        <v>1.420952E-2</v>
      </c>
      <c r="S51" s="86">
        <f>SUM(S42:S50)</f>
        <v>0</v>
      </c>
      <c r="T51" s="74">
        <f>SUM(T42:T50)</f>
        <v>0</v>
      </c>
      <c r="U51" s="186">
        <f>IF(S51=0,0,ROUND(T51/S51,4))</f>
        <v>0</v>
      </c>
      <c r="V51" s="73">
        <f t="shared" si="27"/>
        <v>0</v>
      </c>
      <c r="W51" s="74">
        <f>SUM(W42:W50)</f>
        <v>916788</v>
      </c>
      <c r="X51" s="183">
        <f>ROUND(W51/$AB51,8)</f>
        <v>0.12010346</v>
      </c>
      <c r="Y51" s="74">
        <f>SUM(Y42:Y50)</f>
        <v>1304720</v>
      </c>
      <c r="Z51" s="183">
        <f>ROUND(Y51/$AB51,8)</f>
        <v>0.17092434000000001</v>
      </c>
      <c r="AA51" s="73">
        <f>F51+J51+N51+R51+V51+X51+Z51</f>
        <v>1.0666224</v>
      </c>
      <c r="AB51" s="74">
        <f>D51+H51+L51+P51+T51+W51+Y51</f>
        <v>7633319</v>
      </c>
      <c r="AC51" s="74">
        <f>SUM(AC42:AC50)</f>
        <v>14603025</v>
      </c>
      <c r="AD51" s="392">
        <f t="shared" si="16"/>
        <v>0.34328120665879247</v>
      </c>
      <c r="AE51" s="383">
        <f>AA51-AA103</f>
        <v>-1.954286999999999E-2</v>
      </c>
      <c r="AF51" s="383">
        <f>AD51-AD103</f>
        <v>-4.3525510381982047E-3</v>
      </c>
    </row>
    <row r="52" spans="1:34" x14ac:dyDescent="0.2">
      <c r="A52" s="70"/>
      <c r="B52" s="72" t="s">
        <v>2</v>
      </c>
      <c r="C52" s="74">
        <f>C41+C51</f>
        <v>1855571291</v>
      </c>
      <c r="D52" s="65">
        <f>D51+D41</f>
        <v>115425289</v>
      </c>
      <c r="E52" s="97">
        <f>IF(C52=0,0,ROUND(D52/C52,4))</f>
        <v>6.2199999999999998E-2</v>
      </c>
      <c r="F52" s="73">
        <f t="shared" si="23"/>
        <v>0.37786033000000002</v>
      </c>
      <c r="G52" s="74">
        <f>G41+G51</f>
        <v>8692550</v>
      </c>
      <c r="H52" s="65">
        <f>H51+H41</f>
        <v>31378960</v>
      </c>
      <c r="I52" s="97">
        <f>IF(G52=0,0,ROUND(H52/G52,4))</f>
        <v>3.6099000000000001</v>
      </c>
      <c r="J52" s="73">
        <f t="shared" si="24"/>
        <v>0.10272328</v>
      </c>
      <c r="K52" s="74">
        <f>K41+K51</f>
        <v>6250483</v>
      </c>
      <c r="L52" s="65">
        <f>L51+L41</f>
        <v>19468861</v>
      </c>
      <c r="M52" s="97">
        <f>IF(K52=0,0,ROUND(L52/K52,4))</f>
        <v>3.1147999999999998</v>
      </c>
      <c r="N52" s="73">
        <f t="shared" si="25"/>
        <v>6.3733960000000006E-2</v>
      </c>
      <c r="O52" s="74">
        <f>O41+O51</f>
        <v>2607500</v>
      </c>
      <c r="P52" s="65">
        <f>P51+P41</f>
        <v>13424714</v>
      </c>
      <c r="Q52" s="97">
        <f>IF(O52=0,0,ROUND(P52/O52,4))</f>
        <v>5.1485000000000003</v>
      </c>
      <c r="R52" s="73">
        <f t="shared" si="26"/>
        <v>4.394762E-2</v>
      </c>
      <c r="S52" s="86">
        <f>S41+S51</f>
        <v>21111</v>
      </c>
      <c r="T52" s="65">
        <f>T51+T41</f>
        <v>349998</v>
      </c>
      <c r="U52" s="97">
        <f>IF(S52=0,0,ROUND(T52/S52,4))</f>
        <v>16.578900000000001</v>
      </c>
      <c r="V52" s="73">
        <f t="shared" si="27"/>
        <v>1.1457699999999999E-3</v>
      </c>
      <c r="W52" s="65">
        <f>W51+W41</f>
        <v>29043773</v>
      </c>
      <c r="X52" s="183">
        <f>ROUND(W52/$AB52,8)</f>
        <v>9.507873E-2</v>
      </c>
      <c r="Y52" s="65">
        <f>Y51+Y41</f>
        <v>96379184</v>
      </c>
      <c r="Z52" s="183">
        <f>ROUND(Y52/$AB52,8)</f>
        <v>0.31551032000000001</v>
      </c>
      <c r="AA52" s="73">
        <f>F52+J52+N52+R52+V52+X52+Z52</f>
        <v>1.0000000099999999</v>
      </c>
      <c r="AB52" s="65">
        <f>D52+H52+L52+P52+T52+W52+Y52</f>
        <v>305470779</v>
      </c>
      <c r="AC52" s="65">
        <f>AC41+AC51</f>
        <v>399192080</v>
      </c>
      <c r="AD52" s="301">
        <f t="shared" si="16"/>
        <v>0.43349919056823738</v>
      </c>
      <c r="AE52" s="383">
        <f>AA52-AA104</f>
        <v>9.9999999392252903E-9</v>
      </c>
      <c r="AF52" s="383">
        <f>AD52-AD104</f>
        <v>-1.2638768137905321E-3</v>
      </c>
    </row>
    <row r="53" spans="1:34" x14ac:dyDescent="0.2">
      <c r="A53" s="70"/>
      <c r="B53" s="72"/>
      <c r="C53" s="74"/>
      <c r="D53" s="65"/>
      <c r="E53" s="97"/>
      <c r="F53" s="73"/>
      <c r="G53" s="74"/>
      <c r="H53" s="65"/>
      <c r="I53" s="97"/>
      <c r="J53" s="73"/>
      <c r="K53" s="74"/>
      <c r="L53" s="65"/>
      <c r="M53" s="97"/>
      <c r="N53" s="73"/>
      <c r="O53" s="74"/>
      <c r="P53" s="65"/>
      <c r="Q53" s="97"/>
      <c r="R53" s="73"/>
      <c r="S53" s="86"/>
      <c r="T53" s="65"/>
      <c r="U53" s="97"/>
      <c r="V53" s="73"/>
      <c r="W53" s="65"/>
      <c r="X53" s="183"/>
      <c r="Y53" s="65"/>
      <c r="Z53" s="183"/>
      <c r="AA53" s="73"/>
      <c r="AB53" s="65"/>
      <c r="AC53" s="65"/>
      <c r="AD53" s="301"/>
      <c r="AE53" s="383"/>
      <c r="AF53" s="383"/>
    </row>
    <row r="54" spans="1:34" ht="15.75" x14ac:dyDescent="0.2">
      <c r="A54" s="394" t="s">
        <v>397</v>
      </c>
      <c r="B54"/>
      <c r="C54" s="74"/>
      <c r="D54" s="65"/>
      <c r="E54" s="97"/>
      <c r="F54" s="73"/>
      <c r="G54" s="74"/>
      <c r="H54" s="65"/>
      <c r="I54" s="97"/>
      <c r="J54" s="73"/>
      <c r="K54" s="74"/>
      <c r="L54" s="97"/>
      <c r="M54" s="97"/>
      <c r="N54" s="73"/>
      <c r="O54" s="74"/>
      <c r="P54" s="65"/>
      <c r="Q54" s="97"/>
      <c r="R54" s="73"/>
      <c r="S54" s="86"/>
      <c r="T54" s="65"/>
      <c r="U54" s="97"/>
      <c r="V54" s="73"/>
      <c r="W54" s="65"/>
      <c r="X54" s="183"/>
      <c r="Y54" s="65"/>
      <c r="Z54" s="183"/>
      <c r="AA54" s="73"/>
      <c r="AB54" s="65"/>
    </row>
    <row r="55" spans="1:34" ht="15.75" x14ac:dyDescent="0.2">
      <c r="A55" s="395" t="s">
        <v>335</v>
      </c>
      <c r="B55" s="70"/>
      <c r="C55" s="395"/>
      <c r="D55" s="395"/>
      <c r="E55" s="437"/>
      <c r="F55" s="395"/>
      <c r="G55" s="395"/>
      <c r="H55" s="395"/>
      <c r="I55" s="395"/>
      <c r="J55" s="395"/>
      <c r="K55" s="395"/>
    </row>
    <row r="56" spans="1:34" ht="15" hidden="1" thickBot="1" x14ac:dyDescent="0.25">
      <c r="A56" s="62" t="s">
        <v>298</v>
      </c>
    </row>
    <row r="57" spans="1:34" hidden="1" x14ac:dyDescent="0.2">
      <c r="A57" s="108">
        <v>3656</v>
      </c>
      <c r="B57" s="109" t="s">
        <v>88</v>
      </c>
      <c r="C57" s="121">
        <v>77218608</v>
      </c>
      <c r="D57" s="122">
        <v>5181084</v>
      </c>
      <c r="E57" s="291">
        <v>6.7100000000000007E-2</v>
      </c>
      <c r="F57" s="82">
        <v>0.41089239</v>
      </c>
      <c r="G57" s="121">
        <v>258499</v>
      </c>
      <c r="H57" s="122">
        <v>1378566</v>
      </c>
      <c r="I57" s="96">
        <v>5.3330000000000002</v>
      </c>
      <c r="J57" s="82">
        <v>0.11707415</v>
      </c>
      <c r="K57" s="121">
        <v>233764</v>
      </c>
      <c r="L57" s="122">
        <v>662896</v>
      </c>
      <c r="M57" s="96">
        <v>2.8357000000000001</v>
      </c>
      <c r="N57" s="82">
        <v>3.5762420000000003E-2</v>
      </c>
      <c r="O57" s="204">
        <v>95763</v>
      </c>
      <c r="P57" s="122">
        <v>393917</v>
      </c>
      <c r="Q57" s="96">
        <v>4.1135000000000002</v>
      </c>
      <c r="R57" s="82">
        <v>2.7358589999999999E-2</v>
      </c>
      <c r="S57" s="204">
        <v>0</v>
      </c>
      <c r="T57" s="122">
        <v>0</v>
      </c>
      <c r="U57" s="96">
        <v>0</v>
      </c>
      <c r="V57" s="82">
        <v>0</v>
      </c>
      <c r="W57" s="204">
        <v>3823215</v>
      </c>
      <c r="X57" s="188">
        <v>0.29733057000000002</v>
      </c>
      <c r="Y57" s="204">
        <v>1418788</v>
      </c>
      <c r="Z57" s="191">
        <v>0.11033882</v>
      </c>
      <c r="AA57" s="111">
        <v>0.99875693999999982</v>
      </c>
      <c r="AB57" s="83">
        <v>12858466</v>
      </c>
      <c r="AC57" s="83">
        <v>1950000</v>
      </c>
      <c r="AD57" s="292">
        <v>0.86831856858097256</v>
      </c>
    </row>
    <row r="58" spans="1:34" hidden="1" x14ac:dyDescent="0.2">
      <c r="A58" s="104">
        <v>3658</v>
      </c>
      <c r="B58" s="102" t="s">
        <v>89</v>
      </c>
      <c r="C58" s="123">
        <v>109728002</v>
      </c>
      <c r="D58" s="176">
        <v>7489770</v>
      </c>
      <c r="E58" s="293">
        <v>6.83E-2</v>
      </c>
      <c r="F58" s="84">
        <v>0.14191681</v>
      </c>
      <c r="G58" s="123">
        <v>2996622</v>
      </c>
      <c r="H58" s="176">
        <v>15009771</v>
      </c>
      <c r="I58" s="184">
        <v>5.0088999999999997</v>
      </c>
      <c r="J58" s="84">
        <v>0.28102050000000001</v>
      </c>
      <c r="K58" s="123">
        <v>551389</v>
      </c>
      <c r="L58" s="176">
        <v>3258510</v>
      </c>
      <c r="M58" s="184">
        <v>5.9096000000000002</v>
      </c>
      <c r="N58" s="84">
        <v>8.5991999999999999E-2</v>
      </c>
      <c r="O58" s="179">
        <v>215441</v>
      </c>
      <c r="P58" s="176">
        <v>1788962</v>
      </c>
      <c r="Q58" s="184">
        <v>8.3036999999999992</v>
      </c>
      <c r="R58" s="84">
        <v>5.887216E-2</v>
      </c>
      <c r="S58" s="123">
        <v>26602</v>
      </c>
      <c r="T58" s="176">
        <v>537135</v>
      </c>
      <c r="U58" s="184">
        <v>20.191500000000001</v>
      </c>
      <c r="V58" s="84">
        <v>9.9709199999999994E-3</v>
      </c>
      <c r="W58" s="179">
        <v>9843860</v>
      </c>
      <c r="X58" s="189">
        <v>0.17969499</v>
      </c>
      <c r="Y58" s="179">
        <v>16852928</v>
      </c>
      <c r="Z58" s="189">
        <v>0.30764221000000003</v>
      </c>
      <c r="AA58" s="112">
        <v>1.0651095900000001</v>
      </c>
      <c r="AB58" s="130">
        <v>54780936</v>
      </c>
      <c r="AC58" s="130">
        <v>60377914</v>
      </c>
      <c r="AD58" s="294">
        <v>0.47569888028579654</v>
      </c>
    </row>
    <row r="59" spans="1:34" hidden="1" x14ac:dyDescent="0.2">
      <c r="A59" s="104">
        <v>9741</v>
      </c>
      <c r="B59" s="102" t="s">
        <v>90</v>
      </c>
      <c r="C59" s="123">
        <v>89058309</v>
      </c>
      <c r="D59" s="176">
        <v>5593348</v>
      </c>
      <c r="E59" s="293">
        <v>6.2799999999999995E-2</v>
      </c>
      <c r="F59" s="84">
        <v>0.44710742999999997</v>
      </c>
      <c r="G59" s="123">
        <v>301000</v>
      </c>
      <c r="H59" s="176">
        <v>1660017</v>
      </c>
      <c r="I59" s="184">
        <v>5.5149999999999997</v>
      </c>
      <c r="J59" s="84">
        <v>0.15700568000000001</v>
      </c>
      <c r="K59" s="123">
        <v>190000</v>
      </c>
      <c r="L59" s="176">
        <v>657493</v>
      </c>
      <c r="M59" s="184">
        <v>3.4605000000000001</v>
      </c>
      <c r="N59" s="84">
        <v>4.6617249999999999E-2</v>
      </c>
      <c r="O59" s="179">
        <v>115000</v>
      </c>
      <c r="P59" s="176">
        <v>420365</v>
      </c>
      <c r="Q59" s="184">
        <v>3.6553</v>
      </c>
      <c r="R59" s="84">
        <v>2.7939749999999999E-2</v>
      </c>
      <c r="S59" s="123">
        <v>0</v>
      </c>
      <c r="T59" s="176">
        <v>0</v>
      </c>
      <c r="U59" s="184">
        <v>0</v>
      </c>
      <c r="V59" s="84">
        <v>0</v>
      </c>
      <c r="W59" s="179">
        <v>0</v>
      </c>
      <c r="X59" s="189">
        <v>0</v>
      </c>
      <c r="Y59" s="179">
        <v>3608485</v>
      </c>
      <c r="Z59" s="189">
        <v>0.30222557</v>
      </c>
      <c r="AA59" s="112">
        <v>0.98089568000000016</v>
      </c>
      <c r="AB59" s="130">
        <v>11939708</v>
      </c>
      <c r="AC59" s="130">
        <v>7004517</v>
      </c>
      <c r="AD59" s="294">
        <v>0.63025581674626441</v>
      </c>
    </row>
    <row r="60" spans="1:34" hidden="1" x14ac:dyDescent="0.2">
      <c r="A60" s="104">
        <v>3661</v>
      </c>
      <c r="B60" s="102" t="s">
        <v>91</v>
      </c>
      <c r="C60" s="123">
        <v>56012726</v>
      </c>
      <c r="D60" s="176">
        <v>4125237</v>
      </c>
      <c r="E60" s="293">
        <v>7.3599999999999999E-2</v>
      </c>
      <c r="F60" s="84">
        <v>0.54153974999999999</v>
      </c>
      <c r="G60" s="123">
        <v>198907</v>
      </c>
      <c r="H60" s="176">
        <v>1016520</v>
      </c>
      <c r="I60" s="184">
        <v>5.1105</v>
      </c>
      <c r="J60" s="84">
        <v>0.12484175</v>
      </c>
      <c r="K60" s="123">
        <v>238600</v>
      </c>
      <c r="L60" s="176">
        <v>651966</v>
      </c>
      <c r="M60" s="184">
        <v>2.7324999999999999</v>
      </c>
      <c r="N60" s="84">
        <v>5.1147570000000003E-2</v>
      </c>
      <c r="O60" s="179">
        <v>64899</v>
      </c>
      <c r="P60" s="176">
        <v>177335</v>
      </c>
      <c r="Q60" s="184">
        <v>2.7324999999999999</v>
      </c>
      <c r="R60" s="84">
        <v>1.23467E-2</v>
      </c>
      <c r="S60" s="123">
        <v>0</v>
      </c>
      <c r="T60" s="176">
        <v>0</v>
      </c>
      <c r="U60" s="184">
        <v>0</v>
      </c>
      <c r="V60" s="84">
        <v>0</v>
      </c>
      <c r="W60" s="179">
        <v>423000</v>
      </c>
      <c r="X60" s="189">
        <v>4.9644359999999998E-2</v>
      </c>
      <c r="Y60" s="179">
        <v>2126548</v>
      </c>
      <c r="Z60" s="189">
        <v>0.24957708000000001</v>
      </c>
      <c r="AA60" s="112">
        <v>1.0290972100000002</v>
      </c>
      <c r="AB60" s="130">
        <v>8520606</v>
      </c>
      <c r="AC60" s="130">
        <v>14873471</v>
      </c>
      <c r="AD60" s="294">
        <v>0.36422065294561523</v>
      </c>
    </row>
    <row r="61" spans="1:34" hidden="1" x14ac:dyDescent="0.2">
      <c r="A61" s="104">
        <v>3599</v>
      </c>
      <c r="B61" s="102" t="s">
        <v>251</v>
      </c>
      <c r="C61" s="123">
        <v>70223183</v>
      </c>
      <c r="D61" s="176">
        <v>4895492</v>
      </c>
      <c r="E61" s="293">
        <v>6.9699999999999998E-2</v>
      </c>
      <c r="F61" s="84">
        <v>0.70391691999999995</v>
      </c>
      <c r="G61" s="123">
        <v>61007</v>
      </c>
      <c r="H61" s="176">
        <v>388033</v>
      </c>
      <c r="I61" s="184">
        <v>6.3605</v>
      </c>
      <c r="J61" s="84">
        <v>6.8600789999999995E-2</v>
      </c>
      <c r="K61" s="123">
        <v>93167</v>
      </c>
      <c r="L61" s="176">
        <v>288135</v>
      </c>
      <c r="M61" s="184">
        <v>3.0926999999999998</v>
      </c>
      <c r="N61" s="84">
        <v>2.9591180000000002E-2</v>
      </c>
      <c r="O61" s="179">
        <v>46583</v>
      </c>
      <c r="P61" s="176">
        <v>156669</v>
      </c>
      <c r="Q61" s="184">
        <v>3.3632</v>
      </c>
      <c r="R61" s="84">
        <v>1.5528180000000001E-2</v>
      </c>
      <c r="S61" s="123">
        <v>0</v>
      </c>
      <c r="T61" s="176">
        <v>0</v>
      </c>
      <c r="U61" s="184">
        <v>0</v>
      </c>
      <c r="V61" s="84">
        <v>0</v>
      </c>
      <c r="W61" s="179">
        <v>0</v>
      </c>
      <c r="X61" s="189">
        <v>0</v>
      </c>
      <c r="Y61" s="179">
        <v>1638521</v>
      </c>
      <c r="Z61" s="189">
        <v>0.22241812999999999</v>
      </c>
      <c r="AA61" s="112">
        <v>1.0400551999999998</v>
      </c>
      <c r="AB61" s="130">
        <v>7366850</v>
      </c>
      <c r="AC61" s="130">
        <v>18827742</v>
      </c>
      <c r="AD61" s="294">
        <v>0.28123553136464197</v>
      </c>
    </row>
    <row r="62" spans="1:34" hidden="1" x14ac:dyDescent="0.2">
      <c r="A62" s="104">
        <v>9930</v>
      </c>
      <c r="B62" s="102" t="s">
        <v>92</v>
      </c>
      <c r="C62" s="123">
        <v>18393981</v>
      </c>
      <c r="D62" s="176">
        <v>1312243</v>
      </c>
      <c r="E62" s="293">
        <v>7.1300000000000002E-2</v>
      </c>
      <c r="F62" s="84">
        <v>0.45752480000000001</v>
      </c>
      <c r="G62" s="123">
        <v>374785</v>
      </c>
      <c r="H62" s="176">
        <v>1390835</v>
      </c>
      <c r="I62" s="184">
        <v>3.7109999999999999</v>
      </c>
      <c r="J62" s="84">
        <v>0.34005903999999998</v>
      </c>
      <c r="K62" s="123">
        <v>67059</v>
      </c>
      <c r="L62" s="176">
        <v>222145</v>
      </c>
      <c r="M62" s="184">
        <v>3.3127</v>
      </c>
      <c r="N62" s="84">
        <v>5.7924959999999998E-2</v>
      </c>
      <c r="O62" s="179">
        <v>0</v>
      </c>
      <c r="P62" s="176">
        <v>0</v>
      </c>
      <c r="Q62" s="184">
        <v>0</v>
      </c>
      <c r="R62" s="84">
        <v>0</v>
      </c>
      <c r="S62" s="123">
        <v>0</v>
      </c>
      <c r="T62" s="176">
        <v>0</v>
      </c>
      <c r="U62" s="184">
        <v>0</v>
      </c>
      <c r="V62" s="84">
        <v>0</v>
      </c>
      <c r="W62" s="179">
        <v>0</v>
      </c>
      <c r="X62" s="189">
        <v>0</v>
      </c>
      <c r="Y62" s="179">
        <v>182650</v>
      </c>
      <c r="Z62" s="189">
        <v>5.8770099999999999E-2</v>
      </c>
      <c r="AA62" s="112">
        <v>0.91427890000000001</v>
      </c>
      <c r="AB62" s="130">
        <v>3107873</v>
      </c>
      <c r="AC62" s="130">
        <v>3039783</v>
      </c>
      <c r="AD62" s="294">
        <v>0.50553788305656655</v>
      </c>
    </row>
    <row r="63" spans="1:34" hidden="1" x14ac:dyDescent="0.2">
      <c r="A63" s="104">
        <v>10115</v>
      </c>
      <c r="B63" s="102" t="s">
        <v>93</v>
      </c>
      <c r="C63" s="123">
        <v>95979770</v>
      </c>
      <c r="D63" s="176">
        <v>6487670</v>
      </c>
      <c r="E63" s="293">
        <v>6.7599999999999993E-2</v>
      </c>
      <c r="F63" s="84">
        <v>0.42760997000000001</v>
      </c>
      <c r="G63" s="123">
        <v>245099</v>
      </c>
      <c r="H63" s="176">
        <v>1734882</v>
      </c>
      <c r="I63" s="184">
        <v>7.0782999999999996</v>
      </c>
      <c r="J63" s="84">
        <v>0.16131999999999999</v>
      </c>
      <c r="K63" s="123">
        <v>124736</v>
      </c>
      <c r="L63" s="176">
        <v>521808</v>
      </c>
      <c r="M63" s="184">
        <v>4.1833</v>
      </c>
      <c r="N63" s="84">
        <v>3.4259289999999998E-2</v>
      </c>
      <c r="O63" s="179">
        <v>88562</v>
      </c>
      <c r="P63" s="176">
        <v>213133</v>
      </c>
      <c r="Q63" s="184">
        <v>2.4066000000000001</v>
      </c>
      <c r="R63" s="84">
        <v>7.1443000000000001E-3</v>
      </c>
      <c r="S63" s="123">
        <v>0</v>
      </c>
      <c r="T63" s="176">
        <v>0</v>
      </c>
      <c r="U63" s="184">
        <v>0</v>
      </c>
      <c r="V63" s="84">
        <v>0</v>
      </c>
      <c r="W63" s="179">
        <v>1060129</v>
      </c>
      <c r="X63" s="189">
        <v>6.8013790000000005E-2</v>
      </c>
      <c r="Y63" s="179">
        <v>5569349</v>
      </c>
      <c r="Z63" s="189">
        <v>0.35730796999999997</v>
      </c>
      <c r="AA63" s="112">
        <v>1.0556553199999998</v>
      </c>
      <c r="AB63" s="130">
        <v>15586971</v>
      </c>
      <c r="AC63" s="130">
        <v>24290912</v>
      </c>
      <c r="AD63" s="294">
        <v>0.39086756435892045</v>
      </c>
    </row>
    <row r="64" spans="1:34" hidden="1" x14ac:dyDescent="0.2">
      <c r="A64" s="104">
        <v>11163</v>
      </c>
      <c r="B64" s="102" t="s">
        <v>94</v>
      </c>
      <c r="C64" s="123">
        <v>21186275</v>
      </c>
      <c r="D64" s="176">
        <v>1320867</v>
      </c>
      <c r="E64" s="293">
        <v>6.2300000000000001E-2</v>
      </c>
      <c r="F64" s="84">
        <v>0.27841648000000002</v>
      </c>
      <c r="G64" s="123">
        <v>80107</v>
      </c>
      <c r="H64" s="176">
        <v>386508</v>
      </c>
      <c r="I64" s="184">
        <v>4.8249000000000004</v>
      </c>
      <c r="J64" s="84">
        <v>8.5010290000000002E-2</v>
      </c>
      <c r="K64" s="123">
        <v>247096</v>
      </c>
      <c r="L64" s="176">
        <v>386508</v>
      </c>
      <c r="M64" s="184">
        <v>1.5642</v>
      </c>
      <c r="N64" s="84">
        <v>3.2925690000000001E-2</v>
      </c>
      <c r="O64" s="179">
        <v>14826</v>
      </c>
      <c r="P64" s="176">
        <v>43556</v>
      </c>
      <c r="Q64" s="184">
        <v>2.9378000000000002</v>
      </c>
      <c r="R64" s="84">
        <v>6.1845800000000003E-3</v>
      </c>
      <c r="S64" s="123">
        <v>0</v>
      </c>
      <c r="T64" s="176">
        <v>0</v>
      </c>
      <c r="U64" s="184">
        <v>0</v>
      </c>
      <c r="V64" s="84">
        <v>0</v>
      </c>
      <c r="W64" s="179">
        <v>0</v>
      </c>
      <c r="X64" s="189">
        <v>0</v>
      </c>
      <c r="Y64" s="179">
        <v>2354422</v>
      </c>
      <c r="Z64" s="189">
        <v>0.52415290999999997</v>
      </c>
      <c r="AA64" s="112">
        <v>0.92668994999999998</v>
      </c>
      <c r="AB64" s="130">
        <v>4491861</v>
      </c>
      <c r="AC64" s="130">
        <v>2178261</v>
      </c>
      <c r="AD64" s="294">
        <v>0.67343011117337881</v>
      </c>
    </row>
    <row r="65" spans="1:30" hidden="1" x14ac:dyDescent="0.2">
      <c r="A65" s="104">
        <v>3632</v>
      </c>
      <c r="B65" s="102" t="s">
        <v>3</v>
      </c>
      <c r="C65" s="123">
        <v>284102342</v>
      </c>
      <c r="D65" s="176">
        <v>15583904</v>
      </c>
      <c r="E65" s="293">
        <v>5.4899999999999997E-2</v>
      </c>
      <c r="F65" s="84">
        <v>0.16773924000000001</v>
      </c>
      <c r="G65" s="123">
        <v>3283458</v>
      </c>
      <c r="H65" s="176">
        <v>15531274</v>
      </c>
      <c r="I65" s="184">
        <v>4.7302</v>
      </c>
      <c r="J65" s="84">
        <v>0.19406604999999999</v>
      </c>
      <c r="K65" s="123">
        <v>5616</v>
      </c>
      <c r="L65" s="176">
        <v>18576</v>
      </c>
      <c r="M65" s="184">
        <v>3.3077000000000001</v>
      </c>
      <c r="N65" s="84">
        <v>1.9390999999999999E-4</v>
      </c>
      <c r="O65" s="179">
        <v>3082</v>
      </c>
      <c r="P65" s="176">
        <v>15202</v>
      </c>
      <c r="Q65" s="184">
        <v>4.9325000000000001</v>
      </c>
      <c r="R65" s="84">
        <v>2.1001E-4</v>
      </c>
      <c r="S65" s="123">
        <v>0</v>
      </c>
      <c r="T65" s="176">
        <v>0</v>
      </c>
      <c r="U65" s="184">
        <v>0</v>
      </c>
      <c r="V65" s="84">
        <v>0</v>
      </c>
      <c r="W65" s="179">
        <v>13794600</v>
      </c>
      <c r="X65" s="189">
        <v>0.17795946000000001</v>
      </c>
      <c r="Y65" s="179">
        <v>32571852</v>
      </c>
      <c r="Z65" s="189">
        <v>0.42019842000000002</v>
      </c>
      <c r="AA65" s="112">
        <v>0.96036709000000009</v>
      </c>
      <c r="AB65" s="130">
        <v>77515408</v>
      </c>
      <c r="AC65" s="130">
        <v>143129658</v>
      </c>
      <c r="AD65" s="294">
        <v>0.35131267335930366</v>
      </c>
    </row>
    <row r="66" spans="1:30" hidden="1" x14ac:dyDescent="0.2">
      <c r="A66" s="104">
        <v>10298</v>
      </c>
      <c r="B66" s="102" t="s">
        <v>122</v>
      </c>
      <c r="C66" s="123">
        <v>17018360</v>
      </c>
      <c r="D66" s="176">
        <v>1276933</v>
      </c>
      <c r="E66" s="293">
        <v>7.4999999999999997E-2</v>
      </c>
      <c r="F66" s="84">
        <v>0.40507381999999997</v>
      </c>
      <c r="G66" s="123">
        <v>28422</v>
      </c>
      <c r="H66" s="176">
        <v>153022</v>
      </c>
      <c r="I66" s="184">
        <v>5.3838999999999997</v>
      </c>
      <c r="J66" s="84">
        <v>4.6949669999999999E-2</v>
      </c>
      <c r="K66" s="123">
        <v>26230</v>
      </c>
      <c r="L66" s="176">
        <v>123130</v>
      </c>
      <c r="M66" s="184">
        <v>4.6942000000000004</v>
      </c>
      <c r="N66" s="84">
        <v>3.935197E-2</v>
      </c>
      <c r="O66" s="179">
        <v>370</v>
      </c>
      <c r="P66" s="176">
        <v>1919</v>
      </c>
      <c r="Q66" s="184">
        <v>5.1864999999999997</v>
      </c>
      <c r="R66" s="84">
        <v>6.0137999999999999E-4</v>
      </c>
      <c r="S66" s="123">
        <v>0</v>
      </c>
      <c r="T66" s="176">
        <v>0</v>
      </c>
      <c r="U66" s="184">
        <v>0</v>
      </c>
      <c r="V66" s="84">
        <v>0</v>
      </c>
      <c r="W66" s="179">
        <v>0</v>
      </c>
      <c r="X66" s="189">
        <v>0</v>
      </c>
      <c r="Y66" s="179">
        <v>2038096</v>
      </c>
      <c r="Z66" s="189">
        <v>0.56722496</v>
      </c>
      <c r="AA66" s="112">
        <v>1.0592017999999999</v>
      </c>
      <c r="AB66" s="130">
        <v>3593100</v>
      </c>
      <c r="AC66" s="130">
        <v>1367982</v>
      </c>
      <c r="AD66" s="294">
        <v>0.72425732934871867</v>
      </c>
    </row>
    <row r="67" spans="1:30" hidden="1" x14ac:dyDescent="0.2">
      <c r="A67" s="104">
        <v>3630</v>
      </c>
      <c r="B67" s="102" t="s">
        <v>95</v>
      </c>
      <c r="C67" s="123">
        <v>37044722</v>
      </c>
      <c r="D67" s="176">
        <v>2789735</v>
      </c>
      <c r="E67" s="293">
        <v>7.5300000000000006E-2</v>
      </c>
      <c r="F67" s="84">
        <v>0.79548982000000001</v>
      </c>
      <c r="G67" s="123">
        <v>104481</v>
      </c>
      <c r="H67" s="176">
        <v>420102</v>
      </c>
      <c r="I67" s="184">
        <v>4.0208000000000004</v>
      </c>
      <c r="J67" s="84">
        <v>8.6182850000000005E-2</v>
      </c>
      <c r="K67" s="123">
        <v>4704</v>
      </c>
      <c r="L67" s="176">
        <v>29000</v>
      </c>
      <c r="M67" s="184">
        <v>6.165</v>
      </c>
      <c r="N67" s="84">
        <v>1.089793E-2</v>
      </c>
      <c r="O67" s="179">
        <v>3508</v>
      </c>
      <c r="P67" s="176">
        <v>21493</v>
      </c>
      <c r="Q67" s="184">
        <v>6.1269</v>
      </c>
      <c r="R67" s="84">
        <v>7.1237200000000001E-3</v>
      </c>
      <c r="S67" s="123">
        <v>0</v>
      </c>
      <c r="T67" s="176">
        <v>0</v>
      </c>
      <c r="U67" s="184">
        <v>0</v>
      </c>
      <c r="V67" s="84">
        <v>0</v>
      </c>
      <c r="W67" s="179">
        <v>684411</v>
      </c>
      <c r="X67" s="189">
        <v>0.17053737999999999</v>
      </c>
      <c r="Y67" s="179">
        <v>68520</v>
      </c>
      <c r="Z67" s="189">
        <v>1.7073399999999999E-2</v>
      </c>
      <c r="AA67" s="112">
        <v>1.0873051</v>
      </c>
      <c r="AB67" s="130">
        <v>4013261</v>
      </c>
      <c r="AC67" s="130">
        <v>9613340</v>
      </c>
      <c r="AD67" s="294">
        <v>0.29451665899661994</v>
      </c>
    </row>
    <row r="68" spans="1:30" hidden="1" x14ac:dyDescent="0.2">
      <c r="A68" s="104">
        <v>3631</v>
      </c>
      <c r="B68" s="102" t="s">
        <v>32</v>
      </c>
      <c r="C68" s="123">
        <v>25656225</v>
      </c>
      <c r="D68" s="176">
        <v>1679885</v>
      </c>
      <c r="E68" s="293">
        <v>6.5500000000000003E-2</v>
      </c>
      <c r="F68" s="84">
        <v>0.61778179</v>
      </c>
      <c r="G68" s="123">
        <v>90980</v>
      </c>
      <c r="H68" s="176">
        <v>355827</v>
      </c>
      <c r="I68" s="184">
        <v>3.911</v>
      </c>
      <c r="J68" s="84">
        <v>0.10527321000000001</v>
      </c>
      <c r="K68" s="123">
        <v>26224</v>
      </c>
      <c r="L68" s="176">
        <v>88739</v>
      </c>
      <c r="M68" s="184">
        <v>3.3839000000000001</v>
      </c>
      <c r="N68" s="84">
        <v>2.7138289999999999E-2</v>
      </c>
      <c r="O68" s="123">
        <v>26224</v>
      </c>
      <c r="P68" s="176">
        <v>155792</v>
      </c>
      <c r="Q68" s="184">
        <v>5.9408000000000003</v>
      </c>
      <c r="R68" s="84">
        <v>7.4232969999999995E-2</v>
      </c>
      <c r="S68" s="123">
        <v>0</v>
      </c>
      <c r="T68" s="176">
        <v>0</v>
      </c>
      <c r="U68" s="184">
        <v>0</v>
      </c>
      <c r="V68" s="84">
        <v>0</v>
      </c>
      <c r="W68" s="179">
        <v>0</v>
      </c>
      <c r="X68" s="189">
        <v>0</v>
      </c>
      <c r="Y68" s="179">
        <v>426580</v>
      </c>
      <c r="Z68" s="189">
        <v>0.15759434999999999</v>
      </c>
      <c r="AA68" s="112">
        <v>0.98202060999999996</v>
      </c>
      <c r="AB68" s="130">
        <v>2706823</v>
      </c>
      <c r="AC68" s="130">
        <v>8993248</v>
      </c>
      <c r="AD68" s="294">
        <v>0.23135098923758668</v>
      </c>
    </row>
    <row r="69" spans="1:30" hidden="1" x14ac:dyDescent="0.2">
      <c r="A69" s="104">
        <v>42295</v>
      </c>
      <c r="B69" s="102" t="s">
        <v>119</v>
      </c>
      <c r="C69" s="123">
        <v>3922388</v>
      </c>
      <c r="D69" s="176">
        <v>250042</v>
      </c>
      <c r="E69" s="293">
        <v>6.3700000000000007E-2</v>
      </c>
      <c r="F69" s="84">
        <v>0.92031410000000002</v>
      </c>
      <c r="G69" s="123">
        <v>982</v>
      </c>
      <c r="H69" s="176">
        <v>5438</v>
      </c>
      <c r="I69" s="184">
        <v>5.5377000000000001</v>
      </c>
      <c r="J69" s="84">
        <v>2.3443869999999999E-2</v>
      </c>
      <c r="K69" s="123">
        <v>1238</v>
      </c>
      <c r="L69" s="176">
        <v>3854</v>
      </c>
      <c r="M69" s="184">
        <v>3.1131000000000002</v>
      </c>
      <c r="N69" s="84">
        <v>1.1158990000000001E-2</v>
      </c>
      <c r="O69" s="179">
        <v>1033</v>
      </c>
      <c r="P69" s="176">
        <v>3687</v>
      </c>
      <c r="Q69" s="184">
        <v>3.5691999999999999</v>
      </c>
      <c r="R69" s="84">
        <v>1.086226E-2</v>
      </c>
      <c r="S69" s="123">
        <v>0</v>
      </c>
      <c r="T69" s="176">
        <v>0</v>
      </c>
      <c r="U69" s="184">
        <v>0</v>
      </c>
      <c r="V69" s="84">
        <v>0</v>
      </c>
      <c r="W69" s="179">
        <v>0</v>
      </c>
      <c r="X69" s="189">
        <v>0</v>
      </c>
      <c r="Y69" s="179">
        <v>0</v>
      </c>
      <c r="Z69" s="189">
        <v>0</v>
      </c>
      <c r="AA69" s="112">
        <v>0.96577922000000005</v>
      </c>
      <c r="AB69" s="130">
        <v>263021</v>
      </c>
      <c r="AC69" s="130">
        <v>1894767</v>
      </c>
      <c r="AD69" s="294">
        <v>0.12189380977185896</v>
      </c>
    </row>
    <row r="70" spans="1:30" hidden="1" x14ac:dyDescent="0.2">
      <c r="A70" s="104">
        <v>11161</v>
      </c>
      <c r="B70" s="102" t="s">
        <v>96</v>
      </c>
      <c r="C70" s="123">
        <v>28490180</v>
      </c>
      <c r="D70" s="176">
        <v>2222992</v>
      </c>
      <c r="E70" s="293">
        <v>7.8E-2</v>
      </c>
      <c r="F70" s="84">
        <v>0.78681928000000001</v>
      </c>
      <c r="G70" s="123">
        <v>39046</v>
      </c>
      <c r="H70" s="176">
        <v>299333</v>
      </c>
      <c r="I70" s="184">
        <v>7.6661999999999999</v>
      </c>
      <c r="J70" s="84">
        <v>0.14029886</v>
      </c>
      <c r="K70" s="123">
        <v>65059</v>
      </c>
      <c r="L70" s="176">
        <v>429869</v>
      </c>
      <c r="M70" s="184">
        <v>6.6074000000000002</v>
      </c>
      <c r="N70" s="84">
        <v>0.20746529999999999</v>
      </c>
      <c r="O70" s="179">
        <v>30618</v>
      </c>
      <c r="P70" s="176">
        <v>116378</v>
      </c>
      <c r="Q70" s="184">
        <v>3.8010000000000002</v>
      </c>
      <c r="R70" s="84">
        <v>2.8675019999999999E-2</v>
      </c>
      <c r="S70" s="123">
        <v>0</v>
      </c>
      <c r="T70" s="176">
        <v>0</v>
      </c>
      <c r="U70" s="184">
        <v>0</v>
      </c>
      <c r="V70" s="84">
        <v>0</v>
      </c>
      <c r="W70" s="179">
        <v>0</v>
      </c>
      <c r="X70" s="189">
        <v>0</v>
      </c>
      <c r="Y70" s="179">
        <v>280555</v>
      </c>
      <c r="Z70" s="189">
        <v>8.3769590000000005E-2</v>
      </c>
      <c r="AA70" s="112">
        <v>1.2470280500000002</v>
      </c>
      <c r="AB70" s="130">
        <v>3349127</v>
      </c>
      <c r="AC70" s="130">
        <v>6944469</v>
      </c>
      <c r="AD70" s="294">
        <v>0.32536025311271199</v>
      </c>
    </row>
    <row r="71" spans="1:30" hidden="1" x14ac:dyDescent="0.2">
      <c r="A71" s="104">
        <v>3639</v>
      </c>
      <c r="B71" s="102" t="s">
        <v>97</v>
      </c>
      <c r="C71" s="123">
        <v>28691736</v>
      </c>
      <c r="D71" s="176">
        <v>1985830</v>
      </c>
      <c r="E71" s="293">
        <v>6.9199999999999998E-2</v>
      </c>
      <c r="F71" s="84">
        <v>0.65508155999999995</v>
      </c>
      <c r="G71" s="123">
        <v>13380</v>
      </c>
      <c r="H71" s="176">
        <v>70329</v>
      </c>
      <c r="I71" s="184">
        <v>5.2563000000000004</v>
      </c>
      <c r="J71" s="84">
        <v>2.3743170000000001E-2</v>
      </c>
      <c r="K71" s="123">
        <v>69055</v>
      </c>
      <c r="L71" s="176">
        <v>228181</v>
      </c>
      <c r="M71" s="184">
        <v>3.3043</v>
      </c>
      <c r="N71" s="84">
        <v>5.7855200000000002E-2</v>
      </c>
      <c r="O71" s="179">
        <v>27207</v>
      </c>
      <c r="P71" s="176">
        <v>123224</v>
      </c>
      <c r="Q71" s="184">
        <v>4.5290999999999997</v>
      </c>
      <c r="R71" s="84">
        <v>3.8005539999999997E-2</v>
      </c>
      <c r="S71" s="123">
        <v>0</v>
      </c>
      <c r="T71" s="176">
        <v>0</v>
      </c>
      <c r="U71" s="184">
        <v>0</v>
      </c>
      <c r="V71" s="84">
        <v>0</v>
      </c>
      <c r="W71" s="179">
        <v>0</v>
      </c>
      <c r="X71" s="189">
        <v>0</v>
      </c>
      <c r="Y71" s="179">
        <v>780499</v>
      </c>
      <c r="Z71" s="189">
        <v>0.24481918999999999</v>
      </c>
      <c r="AA71" s="112">
        <v>1.01950466</v>
      </c>
      <c r="AB71" s="130">
        <v>3188063</v>
      </c>
      <c r="AC71" s="130">
        <v>3980594</v>
      </c>
      <c r="AD71" s="294">
        <v>0.44472249125603303</v>
      </c>
    </row>
    <row r="72" spans="1:30" hidden="1" x14ac:dyDescent="0.2">
      <c r="A72" s="104">
        <v>103639</v>
      </c>
      <c r="B72" s="102" t="s">
        <v>120</v>
      </c>
      <c r="C72" s="123">
        <v>4577244</v>
      </c>
      <c r="D72" s="176">
        <v>409461</v>
      </c>
      <c r="E72" s="293">
        <v>8.9499999999999996E-2</v>
      </c>
      <c r="F72" s="84">
        <v>0.33281739999999999</v>
      </c>
      <c r="G72" s="123">
        <v>4308</v>
      </c>
      <c r="H72" s="176">
        <v>35771</v>
      </c>
      <c r="I72" s="184">
        <v>8.3033999999999999</v>
      </c>
      <c r="J72" s="84">
        <v>3.6344139999999997E-2</v>
      </c>
      <c r="K72" s="123">
        <v>7779</v>
      </c>
      <c r="L72" s="176">
        <v>85735</v>
      </c>
      <c r="M72" s="184">
        <v>11.0213</v>
      </c>
      <c r="N72" s="84">
        <v>0.13813307</v>
      </c>
      <c r="O72" s="179">
        <v>3093</v>
      </c>
      <c r="P72" s="176">
        <v>10090</v>
      </c>
      <c r="Q72" s="184">
        <v>3.2622</v>
      </c>
      <c r="R72" s="84">
        <v>4.27036E-3</v>
      </c>
      <c r="S72" s="123">
        <v>0</v>
      </c>
      <c r="T72" s="176">
        <v>0</v>
      </c>
      <c r="U72" s="184">
        <v>0</v>
      </c>
      <c r="V72" s="84">
        <v>0</v>
      </c>
      <c r="W72" s="179">
        <v>0</v>
      </c>
      <c r="X72" s="189">
        <v>0</v>
      </c>
      <c r="Y72" s="179">
        <v>1132358</v>
      </c>
      <c r="Z72" s="189">
        <v>0.67667493999999995</v>
      </c>
      <c r="AA72" s="112">
        <v>1.1882399100000001</v>
      </c>
      <c r="AB72" s="130">
        <v>1673415</v>
      </c>
      <c r="AC72" s="130">
        <v>2304337</v>
      </c>
      <c r="AD72" s="294">
        <v>0.42069364807056853</v>
      </c>
    </row>
    <row r="73" spans="1:30" hidden="1" x14ac:dyDescent="0.2">
      <c r="A73" s="104">
        <v>9651</v>
      </c>
      <c r="B73" s="102" t="s">
        <v>98</v>
      </c>
      <c r="C73" s="123">
        <v>20210400</v>
      </c>
      <c r="D73" s="176">
        <v>1702156</v>
      </c>
      <c r="E73" s="293">
        <v>8.4199999999999997E-2</v>
      </c>
      <c r="F73" s="84">
        <v>0.88604793000000004</v>
      </c>
      <c r="G73" s="123">
        <v>33594</v>
      </c>
      <c r="H73" s="176">
        <v>148987</v>
      </c>
      <c r="I73" s="184">
        <v>4.4348999999999998</v>
      </c>
      <c r="J73" s="84">
        <v>5.5037019999999999E-2</v>
      </c>
      <c r="K73" s="123">
        <v>112635</v>
      </c>
      <c r="L73" s="176">
        <v>391970</v>
      </c>
      <c r="M73" s="184">
        <v>3.48</v>
      </c>
      <c r="N73" s="84">
        <v>0.13574195</v>
      </c>
      <c r="O73" s="179">
        <v>41616</v>
      </c>
      <c r="P73" s="176">
        <v>138167</v>
      </c>
      <c r="Q73" s="184">
        <v>3.32</v>
      </c>
      <c r="R73" s="84">
        <v>4.0511720000000001E-2</v>
      </c>
      <c r="S73" s="123">
        <v>0</v>
      </c>
      <c r="T73" s="176">
        <v>0</v>
      </c>
      <c r="U73" s="184">
        <v>0</v>
      </c>
      <c r="V73" s="84">
        <v>0</v>
      </c>
      <c r="W73" s="179">
        <v>0</v>
      </c>
      <c r="X73" s="189">
        <v>0</v>
      </c>
      <c r="Y73" s="179">
        <v>76983</v>
      </c>
      <c r="Z73" s="189">
        <v>3.1316009999999998E-2</v>
      </c>
      <c r="AA73" s="112">
        <v>1.14865463</v>
      </c>
      <c r="AB73" s="130">
        <v>2458263</v>
      </c>
      <c r="AC73" s="130">
        <v>4821199</v>
      </c>
      <c r="AD73" s="294">
        <v>0.33769844529719367</v>
      </c>
    </row>
    <row r="74" spans="1:30" hidden="1" x14ac:dyDescent="0.2">
      <c r="A74" s="104">
        <v>3665</v>
      </c>
      <c r="B74" s="102" t="s">
        <v>33</v>
      </c>
      <c r="C74" s="123">
        <v>25288924</v>
      </c>
      <c r="D74" s="176">
        <v>1396968</v>
      </c>
      <c r="E74" s="293">
        <v>5.5199999999999999E-2</v>
      </c>
      <c r="F74" s="84">
        <v>0.38488997000000003</v>
      </c>
      <c r="G74" s="123">
        <v>117859</v>
      </c>
      <c r="H74" s="176">
        <v>558652</v>
      </c>
      <c r="I74" s="184">
        <v>4.74</v>
      </c>
      <c r="J74" s="84">
        <v>0.17807692999999999</v>
      </c>
      <c r="K74" s="123">
        <v>102665</v>
      </c>
      <c r="L74" s="176">
        <v>470463</v>
      </c>
      <c r="M74" s="184">
        <v>4.5824999999999996</v>
      </c>
      <c r="N74" s="84">
        <v>0.17321091999999999</v>
      </c>
      <c r="O74" s="179">
        <v>93182</v>
      </c>
      <c r="P74" s="176">
        <v>302928</v>
      </c>
      <c r="Q74" s="184">
        <v>3.2509000000000001</v>
      </c>
      <c r="R74" s="84">
        <v>7.0217699999999994E-2</v>
      </c>
      <c r="S74" s="123">
        <v>0</v>
      </c>
      <c r="T74" s="176">
        <v>0</v>
      </c>
      <c r="U74" s="184">
        <v>0</v>
      </c>
      <c r="V74" s="84">
        <v>0</v>
      </c>
      <c r="W74" s="179">
        <v>0</v>
      </c>
      <c r="X74" s="189">
        <v>0</v>
      </c>
      <c r="Y74" s="179">
        <v>315819</v>
      </c>
      <c r="Z74" s="189">
        <v>0.10372302999999999</v>
      </c>
      <c r="AA74" s="112">
        <v>0.91011854999999997</v>
      </c>
      <c r="AB74" s="130">
        <v>3044830</v>
      </c>
      <c r="AC74" s="130">
        <v>8051597</v>
      </c>
      <c r="AD74" s="294">
        <v>0.27439733528639443</v>
      </c>
    </row>
    <row r="75" spans="1:30" hidden="1" x14ac:dyDescent="0.2">
      <c r="A75" s="104">
        <v>3565</v>
      </c>
      <c r="B75" s="102" t="s">
        <v>100</v>
      </c>
      <c r="C75" s="123">
        <v>24175953</v>
      </c>
      <c r="D75" s="176">
        <v>1643868</v>
      </c>
      <c r="E75" s="293">
        <v>6.8000000000000005E-2</v>
      </c>
      <c r="F75" s="84">
        <v>0.53857595999999996</v>
      </c>
      <c r="G75" s="123">
        <v>80893</v>
      </c>
      <c r="H75" s="176">
        <v>264034</v>
      </c>
      <c r="I75" s="184">
        <v>3.2639999999999998</v>
      </c>
      <c r="J75" s="84">
        <v>5.5944580000000001E-2</v>
      </c>
      <c r="K75" s="123">
        <v>18484.189999999999</v>
      </c>
      <c r="L75" s="176">
        <v>92418</v>
      </c>
      <c r="M75" s="184">
        <v>4.9997999999999996</v>
      </c>
      <c r="N75" s="84">
        <v>3.5835760000000001E-2</v>
      </c>
      <c r="O75" s="179">
        <v>59818</v>
      </c>
      <c r="P75" s="176">
        <v>191149</v>
      </c>
      <c r="Q75" s="184">
        <v>3.1955</v>
      </c>
      <c r="R75" s="84">
        <v>4.2041139999999998E-2</v>
      </c>
      <c r="S75" s="123">
        <v>0</v>
      </c>
      <c r="T75" s="176">
        <v>0</v>
      </c>
      <c r="U75" s="184">
        <v>0</v>
      </c>
      <c r="V75" s="84">
        <v>0</v>
      </c>
      <c r="W75" s="179">
        <v>226152</v>
      </c>
      <c r="X75" s="189">
        <v>7.1696410000000002E-2</v>
      </c>
      <c r="Y75" s="179">
        <v>736679</v>
      </c>
      <c r="Z75" s="189">
        <v>0.23354754</v>
      </c>
      <c r="AA75" s="112">
        <v>0.97764139000000005</v>
      </c>
      <c r="AB75" s="130">
        <v>3154300</v>
      </c>
      <c r="AC75" s="130">
        <v>8265334</v>
      </c>
      <c r="AD75" s="294">
        <v>0.27621725880181447</v>
      </c>
    </row>
    <row r="76" spans="1:30" hidden="1" x14ac:dyDescent="0.2">
      <c r="A76" s="104">
        <v>29269</v>
      </c>
      <c r="B76" s="102" t="s">
        <v>99</v>
      </c>
      <c r="C76" s="123">
        <v>3946187</v>
      </c>
      <c r="D76" s="176">
        <v>217939</v>
      </c>
      <c r="E76" s="293">
        <v>5.5199999999999999E-2</v>
      </c>
      <c r="F76" s="84">
        <v>0.47388070999999998</v>
      </c>
      <c r="G76" s="123">
        <v>10230</v>
      </c>
      <c r="H76" s="176">
        <v>106658</v>
      </c>
      <c r="I76" s="184">
        <v>10.426</v>
      </c>
      <c r="J76" s="84">
        <v>0.59017807</v>
      </c>
      <c r="K76" s="123">
        <v>9019</v>
      </c>
      <c r="L76" s="176">
        <v>30758</v>
      </c>
      <c r="M76" s="184">
        <v>3.4104000000000001</v>
      </c>
      <c r="N76" s="84">
        <v>6.6511180000000003E-2</v>
      </c>
      <c r="O76" s="179">
        <v>7327</v>
      </c>
      <c r="P76" s="176">
        <v>30460</v>
      </c>
      <c r="Q76" s="184">
        <v>4.1571999999999996</v>
      </c>
      <c r="R76" s="84">
        <v>7.1255490000000005E-2</v>
      </c>
      <c r="S76" s="123">
        <v>0</v>
      </c>
      <c r="T76" s="176">
        <v>0</v>
      </c>
      <c r="U76" s="184">
        <v>0</v>
      </c>
      <c r="V76" s="84">
        <v>0</v>
      </c>
      <c r="W76" s="179">
        <v>0</v>
      </c>
      <c r="X76" s="189">
        <v>0</v>
      </c>
      <c r="Y76" s="179">
        <v>0</v>
      </c>
      <c r="Z76" s="189">
        <v>0</v>
      </c>
      <c r="AA76" s="112">
        <v>1.2018254499999999</v>
      </c>
      <c r="AB76" s="130">
        <v>385815</v>
      </c>
      <c r="AC76" s="130">
        <v>1302687</v>
      </c>
      <c r="AD76" s="294">
        <v>0.22849543559912869</v>
      </c>
    </row>
    <row r="77" spans="1:30" hidden="1" x14ac:dyDescent="0.2">
      <c r="A77" s="104">
        <v>3652</v>
      </c>
      <c r="B77" s="102" t="s">
        <v>101</v>
      </c>
      <c r="C77" s="123">
        <v>268233661</v>
      </c>
      <c r="D77" s="176">
        <v>16678043</v>
      </c>
      <c r="E77" s="293">
        <v>6.2199999999999998E-2</v>
      </c>
      <c r="F77" s="84">
        <v>0.57262559999999996</v>
      </c>
      <c r="G77" s="123">
        <v>507841</v>
      </c>
      <c r="H77" s="176">
        <v>2218196</v>
      </c>
      <c r="I77" s="184">
        <v>4.3678999999999997</v>
      </c>
      <c r="J77" s="84">
        <v>7.2058430000000007E-2</v>
      </c>
      <c r="K77" s="123">
        <v>354767</v>
      </c>
      <c r="L77" s="176">
        <v>1582701</v>
      </c>
      <c r="M77" s="184">
        <v>4.4611999999999998</v>
      </c>
      <c r="N77" s="84">
        <v>6.2736760000000003E-2</v>
      </c>
      <c r="O77" s="179">
        <v>328659</v>
      </c>
      <c r="P77" s="176">
        <v>1948051</v>
      </c>
      <c r="Q77" s="184">
        <v>5.9272999999999998</v>
      </c>
      <c r="R77" s="84">
        <v>9.1051069999999998E-2</v>
      </c>
      <c r="S77" s="123">
        <v>6330</v>
      </c>
      <c r="T77" s="176">
        <v>125373</v>
      </c>
      <c r="U77" s="184">
        <v>19.8062</v>
      </c>
      <c r="V77" s="84">
        <v>4.5423299999999998E-3</v>
      </c>
      <c r="W77" s="179">
        <v>0</v>
      </c>
      <c r="X77" s="189">
        <v>0</v>
      </c>
      <c r="Y77" s="179">
        <v>4979703</v>
      </c>
      <c r="Z77" s="189">
        <v>0.18086920000000001</v>
      </c>
      <c r="AA77" s="112">
        <v>0.98388339000000014</v>
      </c>
      <c r="AB77" s="130">
        <v>27532067</v>
      </c>
      <c r="AC77" s="130">
        <v>15076403</v>
      </c>
      <c r="AD77" s="294">
        <v>0.64616417815518834</v>
      </c>
    </row>
    <row r="78" spans="1:30" hidden="1" x14ac:dyDescent="0.2">
      <c r="A78" s="104">
        <v>11711</v>
      </c>
      <c r="B78" s="102" t="s">
        <v>102</v>
      </c>
      <c r="C78" s="123">
        <v>17018896</v>
      </c>
      <c r="D78" s="176">
        <v>1280795</v>
      </c>
      <c r="E78" s="293">
        <v>7.5300000000000006E-2</v>
      </c>
      <c r="F78" s="84">
        <v>0.54126945000000004</v>
      </c>
      <c r="G78" s="123">
        <v>28586</v>
      </c>
      <c r="H78" s="176">
        <v>132385</v>
      </c>
      <c r="I78" s="184">
        <v>4.6311</v>
      </c>
      <c r="J78" s="84">
        <v>4.6359499999999998E-2</v>
      </c>
      <c r="K78" s="123">
        <v>26130</v>
      </c>
      <c r="L78" s="176">
        <v>26807</v>
      </c>
      <c r="M78" s="184">
        <v>1.0259</v>
      </c>
      <c r="N78" s="84">
        <v>2.4844400000000001E-3</v>
      </c>
      <c r="O78" s="179">
        <v>11630</v>
      </c>
      <c r="P78" s="176">
        <v>11644</v>
      </c>
      <c r="Q78" s="184">
        <v>1.0012000000000001</v>
      </c>
      <c r="R78" s="84">
        <v>9.3466000000000003E-4</v>
      </c>
      <c r="S78" s="123">
        <v>0</v>
      </c>
      <c r="T78" s="176">
        <v>0</v>
      </c>
      <c r="U78" s="184">
        <v>0</v>
      </c>
      <c r="V78" s="84">
        <v>0</v>
      </c>
      <c r="W78" s="179">
        <v>0</v>
      </c>
      <c r="X78" s="189">
        <v>0</v>
      </c>
      <c r="Y78" s="179">
        <v>1256285</v>
      </c>
      <c r="Z78" s="189">
        <v>0.46393056999999999</v>
      </c>
      <c r="AA78" s="112">
        <v>1.05497862</v>
      </c>
      <c r="AB78" s="130">
        <v>2707916</v>
      </c>
      <c r="AC78" s="130">
        <v>3341113</v>
      </c>
      <c r="AD78" s="294">
        <v>0.44766126927148142</v>
      </c>
    </row>
    <row r="79" spans="1:30" hidden="1" x14ac:dyDescent="0.2">
      <c r="A79" s="104">
        <v>12826</v>
      </c>
      <c r="B79" s="102" t="s">
        <v>103</v>
      </c>
      <c r="C79" s="123">
        <v>20588734</v>
      </c>
      <c r="D79" s="176">
        <v>1608455</v>
      </c>
      <c r="E79" s="293">
        <v>7.8100000000000003E-2</v>
      </c>
      <c r="F79" s="84">
        <v>0.90986080999999996</v>
      </c>
      <c r="G79" s="123">
        <v>34657</v>
      </c>
      <c r="H79" s="176">
        <v>65422</v>
      </c>
      <c r="I79" s="184">
        <v>1.8876999999999999</v>
      </c>
      <c r="J79" s="84">
        <v>1.205171E-2</v>
      </c>
      <c r="K79" s="123">
        <v>19975</v>
      </c>
      <c r="L79" s="176">
        <v>100012</v>
      </c>
      <c r="M79" s="184">
        <v>5.0068999999999999</v>
      </c>
      <c r="N79" s="84">
        <v>5.8381099999999998E-2</v>
      </c>
      <c r="O79" s="179">
        <v>19975</v>
      </c>
      <c r="P79" s="176">
        <v>97228</v>
      </c>
      <c r="Q79" s="184">
        <v>4.8674999999999997</v>
      </c>
      <c r="R79" s="84">
        <v>4.8967150000000001E-2</v>
      </c>
      <c r="S79" s="123">
        <v>0</v>
      </c>
      <c r="T79" s="176">
        <v>0</v>
      </c>
      <c r="U79" s="184">
        <v>0</v>
      </c>
      <c r="V79" s="84">
        <v>0</v>
      </c>
      <c r="W79" s="179">
        <v>0</v>
      </c>
      <c r="X79" s="189">
        <v>0</v>
      </c>
      <c r="Y79" s="179">
        <v>227142</v>
      </c>
      <c r="Z79" s="189">
        <v>0.1082526</v>
      </c>
      <c r="AA79" s="112">
        <v>1.13751337</v>
      </c>
      <c r="AB79" s="130">
        <v>2098259</v>
      </c>
      <c r="AC79" s="130">
        <v>4425511</v>
      </c>
      <c r="AD79" s="294">
        <v>0.32163289018466318</v>
      </c>
    </row>
    <row r="80" spans="1:30" hidden="1" x14ac:dyDescent="0.2">
      <c r="A80" s="104">
        <v>13231</v>
      </c>
      <c r="B80" s="102" t="s">
        <v>104</v>
      </c>
      <c r="C80" s="123">
        <v>4740192</v>
      </c>
      <c r="D80" s="176">
        <v>377239</v>
      </c>
      <c r="E80" s="293">
        <v>7.9600000000000004E-2</v>
      </c>
      <c r="F80" s="84">
        <v>1.0460642600000001</v>
      </c>
      <c r="G80" s="123">
        <v>2218</v>
      </c>
      <c r="H80" s="176">
        <v>17818</v>
      </c>
      <c r="I80" s="184">
        <v>8.0334000000000003</v>
      </c>
      <c r="J80" s="84">
        <v>6.7183709999999994E-2</v>
      </c>
      <c r="K80" s="123">
        <v>7094</v>
      </c>
      <c r="L80" s="176">
        <v>30007</v>
      </c>
      <c r="M80" s="184">
        <v>4.2298999999999998</v>
      </c>
      <c r="N80" s="84">
        <v>7.1173390000000003E-2</v>
      </c>
      <c r="O80" s="179">
        <v>1947</v>
      </c>
      <c r="P80" s="176">
        <v>11196</v>
      </c>
      <c r="Q80" s="184">
        <v>5.7504</v>
      </c>
      <c r="R80" s="84">
        <v>3.2039239999999997E-2</v>
      </c>
      <c r="S80" s="123">
        <v>0</v>
      </c>
      <c r="T80" s="176">
        <v>0</v>
      </c>
      <c r="U80" s="184">
        <v>0</v>
      </c>
      <c r="V80" s="84">
        <v>0</v>
      </c>
      <c r="W80" s="179">
        <v>0</v>
      </c>
      <c r="X80" s="189">
        <v>0</v>
      </c>
      <c r="Y80" s="179">
        <v>0</v>
      </c>
      <c r="Z80" s="189">
        <v>0</v>
      </c>
      <c r="AA80" s="112">
        <v>1.2164606</v>
      </c>
      <c r="AB80" s="130">
        <v>436260</v>
      </c>
      <c r="AC80" s="130">
        <v>1743072</v>
      </c>
      <c r="AD80" s="294">
        <v>0.20018060580030944</v>
      </c>
    </row>
    <row r="81" spans="1:30" hidden="1" x14ac:dyDescent="0.2">
      <c r="A81" s="104">
        <v>3592</v>
      </c>
      <c r="B81" s="102" t="s">
        <v>105</v>
      </c>
      <c r="C81" s="123">
        <v>14409796</v>
      </c>
      <c r="D81" s="176">
        <v>973099</v>
      </c>
      <c r="E81" s="293">
        <v>6.7500000000000004E-2</v>
      </c>
      <c r="F81" s="84">
        <v>0.45894544999999998</v>
      </c>
      <c r="G81" s="123">
        <v>74447</v>
      </c>
      <c r="H81" s="176">
        <v>332205</v>
      </c>
      <c r="I81" s="184">
        <v>4.4622999999999999</v>
      </c>
      <c r="J81" s="84">
        <v>0.13955393999999999</v>
      </c>
      <c r="K81" s="123">
        <v>30805</v>
      </c>
      <c r="L81" s="176">
        <v>131952</v>
      </c>
      <c r="M81" s="184">
        <v>4.2835000000000001</v>
      </c>
      <c r="N81" s="84">
        <v>6.3569860000000006E-2</v>
      </c>
      <c r="O81" s="179">
        <v>26429</v>
      </c>
      <c r="P81" s="176">
        <v>46592</v>
      </c>
      <c r="Q81" s="184">
        <v>1.7628999999999999</v>
      </c>
      <c r="R81" s="84">
        <v>8.1984499999999995E-3</v>
      </c>
      <c r="S81" s="123">
        <v>0</v>
      </c>
      <c r="T81" s="176">
        <v>0</v>
      </c>
      <c r="U81" s="184">
        <v>0</v>
      </c>
      <c r="V81" s="84">
        <v>0</v>
      </c>
      <c r="W81" s="179">
        <v>0</v>
      </c>
      <c r="X81" s="189">
        <v>0</v>
      </c>
      <c r="Y81" s="179">
        <v>691225</v>
      </c>
      <c r="Z81" s="189">
        <v>0.31779393</v>
      </c>
      <c r="AA81" s="112">
        <v>0.98806162999999991</v>
      </c>
      <c r="AB81" s="130">
        <v>2175073</v>
      </c>
      <c r="AC81" s="130">
        <v>4195409</v>
      </c>
      <c r="AD81" s="294">
        <v>0.34142989494358511</v>
      </c>
    </row>
    <row r="82" spans="1:30" hidden="1" x14ac:dyDescent="0.2">
      <c r="A82" s="104">
        <v>3594</v>
      </c>
      <c r="B82" s="102" t="s">
        <v>106</v>
      </c>
      <c r="C82" s="123">
        <v>103477301</v>
      </c>
      <c r="D82" s="176">
        <v>6885551</v>
      </c>
      <c r="E82" s="293">
        <v>6.6500000000000004E-2</v>
      </c>
      <c r="F82" s="84">
        <v>0.36017765000000002</v>
      </c>
      <c r="G82" s="123">
        <v>236949</v>
      </c>
      <c r="H82" s="176">
        <v>845760</v>
      </c>
      <c r="I82" s="184">
        <v>3.5693999999999999</v>
      </c>
      <c r="J82" s="84">
        <v>3.199453E-2</v>
      </c>
      <c r="K82" s="123">
        <v>209835</v>
      </c>
      <c r="L82" s="176">
        <v>912048</v>
      </c>
      <c r="M82" s="184">
        <v>4.3464999999999998</v>
      </c>
      <c r="N82" s="84">
        <v>5.0193799999999997E-2</v>
      </c>
      <c r="O82" s="179">
        <v>188851</v>
      </c>
      <c r="P82" s="176">
        <v>820843</v>
      </c>
      <c r="Q82" s="184">
        <v>4.3464999999999998</v>
      </c>
      <c r="R82" s="84">
        <v>4.0091170000000002E-2</v>
      </c>
      <c r="S82" s="123">
        <v>0</v>
      </c>
      <c r="T82" s="176">
        <v>0</v>
      </c>
      <c r="U82" s="184">
        <v>0</v>
      </c>
      <c r="V82" s="84">
        <v>0</v>
      </c>
      <c r="W82" s="179">
        <v>3473065</v>
      </c>
      <c r="X82" s="189">
        <v>0.1797609</v>
      </c>
      <c r="Y82" s="179">
        <v>6383203</v>
      </c>
      <c r="Z82" s="189">
        <v>0.33038549</v>
      </c>
      <c r="AA82" s="112">
        <v>0.99260354000000017</v>
      </c>
      <c r="AB82" s="130">
        <v>19320470</v>
      </c>
      <c r="AC82" s="130">
        <v>5779688</v>
      </c>
      <c r="AD82" s="294">
        <v>0.76973499529365508</v>
      </c>
    </row>
    <row r="83" spans="1:30" hidden="1" x14ac:dyDescent="0.2">
      <c r="A83" s="104">
        <v>42421</v>
      </c>
      <c r="B83" s="102" t="s">
        <v>121</v>
      </c>
      <c r="C83" s="123">
        <v>3953261</v>
      </c>
      <c r="D83" s="176">
        <v>283553</v>
      </c>
      <c r="E83" s="293">
        <v>7.17E-2</v>
      </c>
      <c r="F83" s="84">
        <v>0.94032028999999995</v>
      </c>
      <c r="G83" s="123">
        <v>474</v>
      </c>
      <c r="H83" s="176">
        <v>3906</v>
      </c>
      <c r="I83" s="184">
        <v>8.2405000000000008</v>
      </c>
      <c r="J83" s="84">
        <v>2.005788E-2</v>
      </c>
      <c r="K83" s="123">
        <v>10285</v>
      </c>
      <c r="L83" s="176">
        <v>39258</v>
      </c>
      <c r="M83" s="184">
        <v>3.8170000000000002</v>
      </c>
      <c r="N83" s="84">
        <v>0.11156012999999999</v>
      </c>
      <c r="O83" s="179">
        <v>277</v>
      </c>
      <c r="P83" s="176">
        <v>1871</v>
      </c>
      <c r="Q83" s="184">
        <v>6.7545000000000002</v>
      </c>
      <c r="R83" s="84">
        <v>8.3499100000000003E-3</v>
      </c>
      <c r="S83" s="123">
        <v>0</v>
      </c>
      <c r="T83" s="176">
        <v>0</v>
      </c>
      <c r="U83" s="184">
        <v>0</v>
      </c>
      <c r="V83" s="84">
        <v>0</v>
      </c>
      <c r="W83" s="179">
        <v>0</v>
      </c>
      <c r="X83" s="189">
        <v>0</v>
      </c>
      <c r="Y83" s="179">
        <v>0</v>
      </c>
      <c r="Z83" s="189">
        <v>0</v>
      </c>
      <c r="AA83" s="112">
        <v>1.08028821</v>
      </c>
      <c r="AB83" s="130">
        <v>328588</v>
      </c>
      <c r="AC83" s="130">
        <v>939758</v>
      </c>
      <c r="AD83" s="294">
        <v>0.25906810917525658</v>
      </c>
    </row>
    <row r="84" spans="1:30" hidden="1" x14ac:dyDescent="0.2">
      <c r="A84" s="104">
        <v>3624</v>
      </c>
      <c r="B84" s="102" t="s">
        <v>107</v>
      </c>
      <c r="C84" s="123">
        <v>35300762</v>
      </c>
      <c r="D84" s="176">
        <v>2122043</v>
      </c>
      <c r="E84" s="293">
        <v>6.0100000000000001E-2</v>
      </c>
      <c r="F84" s="84">
        <v>0.42651831000000001</v>
      </c>
      <c r="G84" s="123">
        <v>108503</v>
      </c>
      <c r="H84" s="176">
        <v>541782</v>
      </c>
      <c r="I84" s="184">
        <v>4.9931999999999999</v>
      </c>
      <c r="J84" s="84">
        <v>0.12189601</v>
      </c>
      <c r="K84" s="123">
        <v>72478</v>
      </c>
      <c r="L84" s="176">
        <v>198927</v>
      </c>
      <c r="M84" s="184">
        <v>2.7446999999999999</v>
      </c>
      <c r="N84" s="84">
        <v>2.939232E-2</v>
      </c>
      <c r="O84" s="179">
        <v>64970</v>
      </c>
      <c r="P84" s="176">
        <v>344246</v>
      </c>
      <c r="Q84" s="184">
        <v>5.2984999999999998</v>
      </c>
      <c r="R84" s="84">
        <v>8.7141170000000004E-2</v>
      </c>
      <c r="S84" s="123">
        <v>0</v>
      </c>
      <c r="T84" s="176">
        <v>0</v>
      </c>
      <c r="U84" s="184">
        <v>0</v>
      </c>
      <c r="V84" s="84">
        <v>0</v>
      </c>
      <c r="W84" s="179">
        <v>753218</v>
      </c>
      <c r="X84" s="189">
        <v>0.16575079000000001</v>
      </c>
      <c r="Y84" s="179">
        <v>584064</v>
      </c>
      <c r="Z84" s="189">
        <v>0.12852728999999999</v>
      </c>
      <c r="AA84" s="112">
        <v>0.95922589000000003</v>
      </c>
      <c r="AB84" s="130">
        <v>4544280</v>
      </c>
      <c r="AC84" s="130">
        <v>7142630</v>
      </c>
      <c r="AD84" s="294">
        <v>0.38883502996087077</v>
      </c>
    </row>
    <row r="85" spans="1:30" hidden="1" x14ac:dyDescent="0.2">
      <c r="A85" s="104">
        <v>3642</v>
      </c>
      <c r="B85" s="102" t="s">
        <v>108</v>
      </c>
      <c r="C85" s="123">
        <v>57229397</v>
      </c>
      <c r="D85" s="176">
        <v>3254782</v>
      </c>
      <c r="E85" s="293">
        <v>5.6899999999999999E-2</v>
      </c>
      <c r="F85" s="84">
        <v>0.54423856999999998</v>
      </c>
      <c r="G85" s="123">
        <v>90856</v>
      </c>
      <c r="H85" s="176">
        <v>579220</v>
      </c>
      <c r="I85" s="184">
        <v>6.3750999999999998</v>
      </c>
      <c r="J85" s="84">
        <v>0.14620512999999999</v>
      </c>
      <c r="K85" s="123">
        <v>134248</v>
      </c>
      <c r="L85" s="176">
        <v>532348</v>
      </c>
      <c r="M85" s="184">
        <v>3.9653999999999998</v>
      </c>
      <c r="N85" s="84">
        <v>9.9855970000000002E-2</v>
      </c>
      <c r="O85" s="179">
        <v>84420</v>
      </c>
      <c r="P85" s="176">
        <v>411375</v>
      </c>
      <c r="Q85" s="184">
        <v>4.8730000000000002</v>
      </c>
      <c r="R85" s="84">
        <v>8.4155400000000005E-2</v>
      </c>
      <c r="S85" s="123">
        <v>0</v>
      </c>
      <c r="T85" s="176">
        <v>0</v>
      </c>
      <c r="U85" s="184">
        <v>0</v>
      </c>
      <c r="V85" s="84">
        <v>0</v>
      </c>
      <c r="W85" s="179">
        <v>0</v>
      </c>
      <c r="X85" s="189">
        <v>0</v>
      </c>
      <c r="Y85" s="179">
        <v>393804</v>
      </c>
      <c r="Z85" s="189">
        <v>7.6148469999999996E-2</v>
      </c>
      <c r="AA85" s="112">
        <v>0.95060354000000002</v>
      </c>
      <c r="AB85" s="130">
        <v>5171529</v>
      </c>
      <c r="AC85" s="130">
        <v>5338715</v>
      </c>
      <c r="AD85" s="294">
        <v>0.49204652146991068</v>
      </c>
    </row>
    <row r="86" spans="1:30" hidden="1" x14ac:dyDescent="0.2">
      <c r="A86" s="104">
        <v>3644</v>
      </c>
      <c r="B86" s="102" t="s">
        <v>109</v>
      </c>
      <c r="C86" s="123">
        <v>81166767</v>
      </c>
      <c r="D86" s="176">
        <v>5940427</v>
      </c>
      <c r="E86" s="293">
        <v>7.3200000000000001E-2</v>
      </c>
      <c r="F86" s="84">
        <v>0.38494993</v>
      </c>
      <c r="G86" s="123">
        <v>579348</v>
      </c>
      <c r="H86" s="176">
        <v>2748687</v>
      </c>
      <c r="I86" s="184">
        <v>4.7443999999999997</v>
      </c>
      <c r="J86" s="84">
        <v>0.15554606000000001</v>
      </c>
      <c r="K86" s="123">
        <v>203650</v>
      </c>
      <c r="L86" s="176">
        <v>1119106</v>
      </c>
      <c r="M86" s="184">
        <v>5.4951999999999996</v>
      </c>
      <c r="N86" s="84">
        <v>8.7632760000000004E-2</v>
      </c>
      <c r="O86" s="179">
        <v>183768</v>
      </c>
      <c r="P86" s="176">
        <v>479034</v>
      </c>
      <c r="Q86" s="184">
        <v>2.6067</v>
      </c>
      <c r="R86" s="84">
        <v>1.5791570000000001E-2</v>
      </c>
      <c r="S86" s="123">
        <v>0</v>
      </c>
      <c r="T86" s="176">
        <v>0</v>
      </c>
      <c r="U86" s="184">
        <v>0</v>
      </c>
      <c r="V86" s="84">
        <v>0</v>
      </c>
      <c r="W86" s="179">
        <v>828222</v>
      </c>
      <c r="X86" s="189">
        <v>4.8244540000000002E-2</v>
      </c>
      <c r="Y86" s="179">
        <v>6051690</v>
      </c>
      <c r="Z86" s="189">
        <v>0.35251537999999999</v>
      </c>
      <c r="AA86" s="112">
        <v>1.0446802399999999</v>
      </c>
      <c r="AB86" s="130">
        <v>17167166</v>
      </c>
      <c r="AC86" s="130">
        <v>13229255</v>
      </c>
      <c r="AD86" s="294">
        <v>0.56477589910996429</v>
      </c>
    </row>
    <row r="87" spans="1:30" hidden="1" x14ac:dyDescent="0.2">
      <c r="A87" s="104">
        <v>3541</v>
      </c>
      <c r="B87" s="102" t="s">
        <v>110</v>
      </c>
      <c r="C87" s="123">
        <v>22760837</v>
      </c>
      <c r="D87" s="176">
        <v>1488541</v>
      </c>
      <c r="E87" s="293">
        <v>6.54E-2</v>
      </c>
      <c r="F87" s="84">
        <v>0.66582845000000002</v>
      </c>
      <c r="G87" s="123">
        <v>24538</v>
      </c>
      <c r="H87" s="176">
        <v>167848</v>
      </c>
      <c r="I87" s="184">
        <v>6.8403</v>
      </c>
      <c r="J87" s="84">
        <v>0.10580154999999999</v>
      </c>
      <c r="K87" s="123">
        <v>22667</v>
      </c>
      <c r="L87" s="176">
        <v>88861</v>
      </c>
      <c r="M87" s="184">
        <v>3.9203000000000001</v>
      </c>
      <c r="N87" s="84">
        <v>3.8352219999999999E-2</v>
      </c>
      <c r="O87" s="179">
        <v>14344</v>
      </c>
      <c r="P87" s="176">
        <v>77747</v>
      </c>
      <c r="Q87" s="184">
        <v>5.4202000000000004</v>
      </c>
      <c r="R87" s="84">
        <v>4.1173260000000003E-2</v>
      </c>
      <c r="S87" s="123">
        <v>0</v>
      </c>
      <c r="T87" s="176">
        <v>0</v>
      </c>
      <c r="U87" s="184">
        <v>0</v>
      </c>
      <c r="V87" s="84">
        <v>0</v>
      </c>
      <c r="W87" s="179">
        <v>288254</v>
      </c>
      <c r="X87" s="189">
        <v>0.12972539999999999</v>
      </c>
      <c r="Y87" s="179">
        <v>110781</v>
      </c>
      <c r="Z87" s="189">
        <v>4.9855719999999999E-2</v>
      </c>
      <c r="AA87" s="112">
        <v>1.0307366</v>
      </c>
      <c r="AB87" s="130">
        <v>2222032</v>
      </c>
      <c r="AC87" s="130">
        <v>4434857</v>
      </c>
      <c r="AD87" s="294">
        <v>0.33379435949735681</v>
      </c>
    </row>
    <row r="88" spans="1:30" hidden="1" x14ac:dyDescent="0.2">
      <c r="A88" s="104">
        <v>3646</v>
      </c>
      <c r="B88" s="102" t="s">
        <v>111</v>
      </c>
      <c r="C88" s="123">
        <v>27177455</v>
      </c>
      <c r="D88" s="176">
        <v>1848067</v>
      </c>
      <c r="E88" s="293">
        <v>6.8000000000000005E-2</v>
      </c>
      <c r="F88" s="84">
        <v>0.33700499</v>
      </c>
      <c r="G88" s="123">
        <v>84233</v>
      </c>
      <c r="H88" s="176">
        <v>447807</v>
      </c>
      <c r="I88" s="184">
        <v>5.3163</v>
      </c>
      <c r="J88" s="84">
        <v>8.6017529999999995E-2</v>
      </c>
      <c r="K88" s="123">
        <v>66943</v>
      </c>
      <c r="L88" s="176">
        <v>295474</v>
      </c>
      <c r="M88" s="184">
        <v>4.4138000000000002</v>
      </c>
      <c r="N88" s="84">
        <v>5.6296039999999999E-2</v>
      </c>
      <c r="O88" s="179">
        <v>42274</v>
      </c>
      <c r="P88" s="176">
        <v>190703</v>
      </c>
      <c r="Q88" s="184">
        <v>4.5110999999999999</v>
      </c>
      <c r="R88" s="84">
        <v>3.2956590000000001E-2</v>
      </c>
      <c r="S88" s="123">
        <v>7498</v>
      </c>
      <c r="T88" s="176">
        <v>140264</v>
      </c>
      <c r="U88" s="184">
        <v>18.706900000000001</v>
      </c>
      <c r="V88" s="84">
        <v>2.3318269999999999E-2</v>
      </c>
      <c r="W88" s="179">
        <v>1704696</v>
      </c>
      <c r="X88" s="189">
        <v>0.30080326000000002</v>
      </c>
      <c r="Y88" s="179">
        <v>1040135</v>
      </c>
      <c r="Z88" s="189">
        <v>0.18353770999999999</v>
      </c>
      <c r="AA88" s="112">
        <v>1.01993439</v>
      </c>
      <c r="AB88" s="130">
        <v>5667146</v>
      </c>
      <c r="AC88" s="130">
        <v>8490276</v>
      </c>
      <c r="AD88" s="294">
        <v>0.40029505371811336</v>
      </c>
    </row>
    <row r="89" spans="1:30" hidden="1" x14ac:dyDescent="0.2">
      <c r="A89" s="104">
        <v>3581</v>
      </c>
      <c r="B89" s="102" t="s">
        <v>34</v>
      </c>
      <c r="C89" s="123">
        <v>38469081</v>
      </c>
      <c r="D89" s="176">
        <v>2408661</v>
      </c>
      <c r="E89" s="293">
        <v>6.2600000000000003E-2</v>
      </c>
      <c r="F89" s="84">
        <v>0.52757242999999998</v>
      </c>
      <c r="G89" s="123">
        <v>79625</v>
      </c>
      <c r="H89" s="176">
        <v>416313</v>
      </c>
      <c r="I89" s="184">
        <v>5.2283999999999997</v>
      </c>
      <c r="J89" s="84">
        <v>0.10261191</v>
      </c>
      <c r="K89" s="123">
        <v>43017</v>
      </c>
      <c r="L89" s="176">
        <v>174275</v>
      </c>
      <c r="M89" s="184">
        <v>4.0513000000000003</v>
      </c>
      <c r="N89" s="84">
        <v>3.9764710000000002E-2</v>
      </c>
      <c r="O89" s="179">
        <v>43017</v>
      </c>
      <c r="P89" s="176">
        <v>86438</v>
      </c>
      <c r="Q89" s="184">
        <v>2.0093999999999999</v>
      </c>
      <c r="R89" s="84">
        <v>8.6815199999999999E-3</v>
      </c>
      <c r="S89" s="123">
        <v>0</v>
      </c>
      <c r="T89" s="176">
        <v>0</v>
      </c>
      <c r="U89" s="184">
        <v>0</v>
      </c>
      <c r="V89" s="84">
        <v>0</v>
      </c>
      <c r="W89" s="179">
        <v>852282</v>
      </c>
      <c r="X89" s="189">
        <v>0.19621911</v>
      </c>
      <c r="Y89" s="179">
        <v>405553</v>
      </c>
      <c r="Z89" s="189">
        <v>9.336962E-2</v>
      </c>
      <c r="AA89" s="112">
        <v>0.96821930000000012</v>
      </c>
      <c r="AB89" s="130">
        <v>4343522</v>
      </c>
      <c r="AC89" s="130">
        <v>1444722</v>
      </c>
      <c r="AD89" s="294">
        <v>0.75040409492067028</v>
      </c>
    </row>
    <row r="90" spans="1:30" hidden="1" x14ac:dyDescent="0.2">
      <c r="A90" s="104">
        <v>3606</v>
      </c>
      <c r="B90" s="102" t="s">
        <v>112</v>
      </c>
      <c r="C90" s="123">
        <v>41042326</v>
      </c>
      <c r="D90" s="176">
        <v>2527929</v>
      </c>
      <c r="E90" s="293">
        <v>6.1600000000000002E-2</v>
      </c>
      <c r="F90" s="84">
        <v>0.57351722999999999</v>
      </c>
      <c r="G90" s="123">
        <v>79930</v>
      </c>
      <c r="H90" s="176">
        <v>420694</v>
      </c>
      <c r="I90" s="184">
        <v>5.2633000000000001</v>
      </c>
      <c r="J90" s="84">
        <v>0.10987585</v>
      </c>
      <c r="K90" s="123">
        <v>63587</v>
      </c>
      <c r="L90" s="176">
        <v>417374</v>
      </c>
      <c r="M90" s="184">
        <v>6.5637999999999996</v>
      </c>
      <c r="N90" s="84">
        <v>0.16241190999999999</v>
      </c>
      <c r="O90" s="179">
        <v>26072</v>
      </c>
      <c r="P90" s="176">
        <v>158627</v>
      </c>
      <c r="Q90" s="184">
        <v>6.0842000000000001</v>
      </c>
      <c r="R90" s="84">
        <v>5.0777820000000001E-2</v>
      </c>
      <c r="S90" s="123">
        <v>0</v>
      </c>
      <c r="T90" s="176">
        <v>0</v>
      </c>
      <c r="U90" s="184">
        <v>0</v>
      </c>
      <c r="V90" s="84">
        <v>0</v>
      </c>
      <c r="W90" s="179">
        <v>0</v>
      </c>
      <c r="X90" s="189">
        <v>0</v>
      </c>
      <c r="Y90" s="179">
        <v>601794</v>
      </c>
      <c r="Z90" s="189">
        <v>0.14583931999999999</v>
      </c>
      <c r="AA90" s="112">
        <v>1.0424221299999998</v>
      </c>
      <c r="AB90" s="130">
        <v>4126418</v>
      </c>
      <c r="AC90" s="130">
        <v>9215583</v>
      </c>
      <c r="AD90" s="294">
        <v>0.3092802946124798</v>
      </c>
    </row>
    <row r="91" spans="1:30" hidden="1" x14ac:dyDescent="0.2">
      <c r="A91" s="104">
        <v>3615</v>
      </c>
      <c r="B91" s="102" t="s">
        <v>235</v>
      </c>
      <c r="C91" s="123">
        <v>65215238</v>
      </c>
      <c r="D91" s="176">
        <v>5241004</v>
      </c>
      <c r="E91" s="293">
        <v>8.0399999999999999E-2</v>
      </c>
      <c r="F91" s="84">
        <v>0.36786708000000001</v>
      </c>
      <c r="G91" s="123">
        <v>235287</v>
      </c>
      <c r="H91" s="176">
        <v>1220304</v>
      </c>
      <c r="I91" s="184">
        <v>5.1863999999999999</v>
      </c>
      <c r="J91" s="84">
        <v>7.4444280000000002E-2</v>
      </c>
      <c r="K91" s="123">
        <v>9166</v>
      </c>
      <c r="L91" s="176">
        <v>82295</v>
      </c>
      <c r="M91" s="184">
        <v>8.9783000000000008</v>
      </c>
      <c r="N91" s="84">
        <v>1.038303E-2</v>
      </c>
      <c r="O91" s="179">
        <v>122886</v>
      </c>
      <c r="P91" s="176">
        <v>822574</v>
      </c>
      <c r="Q91" s="184">
        <v>6.6938000000000004</v>
      </c>
      <c r="R91" s="84">
        <v>6.8668989999999999E-2</v>
      </c>
      <c r="S91" s="123">
        <v>0</v>
      </c>
      <c r="T91" s="176">
        <v>0</v>
      </c>
      <c r="U91" s="184">
        <v>0</v>
      </c>
      <c r="V91" s="84">
        <v>0</v>
      </c>
      <c r="W91" s="179">
        <v>2375996</v>
      </c>
      <c r="X91" s="189">
        <v>0.13648721999999999</v>
      </c>
      <c r="Y91" s="179">
        <v>7666021</v>
      </c>
      <c r="Z91" s="189">
        <v>0.44036853999999997</v>
      </c>
      <c r="AA91" s="112">
        <v>1.0982191400000001</v>
      </c>
      <c r="AB91" s="130">
        <v>17408194</v>
      </c>
      <c r="AC91" s="130">
        <v>17373232</v>
      </c>
      <c r="AD91" s="294">
        <v>0.50050259583951506</v>
      </c>
    </row>
    <row r="92" spans="1:30" ht="15" hidden="1" thickBot="1" x14ac:dyDescent="0.25">
      <c r="A92" s="105">
        <v>3625</v>
      </c>
      <c r="B92" s="103" t="s">
        <v>113</v>
      </c>
      <c r="C92" s="193">
        <v>7232323</v>
      </c>
      <c r="D92" s="177">
        <v>629153</v>
      </c>
      <c r="E92" s="295">
        <v>8.6999999999999994E-2</v>
      </c>
      <c r="F92" s="85">
        <v>0.72421195999999999</v>
      </c>
      <c r="G92" s="193">
        <v>10099</v>
      </c>
      <c r="H92" s="177">
        <v>129345</v>
      </c>
      <c r="I92" s="185">
        <v>12.807700000000001</v>
      </c>
      <c r="J92" s="85">
        <v>0.29531660999999998</v>
      </c>
      <c r="K92" s="193">
        <v>23591</v>
      </c>
      <c r="L92" s="177">
        <v>84520</v>
      </c>
      <c r="M92" s="185">
        <v>3.5827</v>
      </c>
      <c r="N92" s="85">
        <v>6.449059E-2</v>
      </c>
      <c r="O92" s="180">
        <v>20538</v>
      </c>
      <c r="P92" s="177">
        <v>76068</v>
      </c>
      <c r="Q92" s="185">
        <v>3.7038000000000002</v>
      </c>
      <c r="R92" s="85">
        <v>5.3251550000000002E-2</v>
      </c>
      <c r="S92" s="180">
        <v>0</v>
      </c>
      <c r="T92" s="177">
        <v>0</v>
      </c>
      <c r="U92" s="185">
        <v>0</v>
      </c>
      <c r="V92" s="85">
        <v>0</v>
      </c>
      <c r="W92" s="180">
        <v>0</v>
      </c>
      <c r="X92" s="190">
        <v>0</v>
      </c>
      <c r="Y92" s="180">
        <v>229554</v>
      </c>
      <c r="Z92" s="190">
        <v>0.19984852</v>
      </c>
      <c r="AA92" s="113">
        <v>1.3371192299999997</v>
      </c>
      <c r="AB92" s="131">
        <v>1148640</v>
      </c>
      <c r="AC92" s="131">
        <v>3051450</v>
      </c>
      <c r="AD92" s="296">
        <v>0.27347985400312852</v>
      </c>
    </row>
    <row r="93" spans="1:30" ht="15" hidden="1" thickBot="1" x14ac:dyDescent="0.25">
      <c r="B93" s="115" t="s">
        <v>73</v>
      </c>
      <c r="C93" s="86">
        <v>1848941542</v>
      </c>
      <c r="D93" s="74">
        <v>121112766</v>
      </c>
      <c r="E93" s="297">
        <v>6.5500000000000003E-2</v>
      </c>
      <c r="F93" s="73">
        <v>0.35417715999999999</v>
      </c>
      <c r="G93" s="86">
        <v>10501250</v>
      </c>
      <c r="H93" s="74">
        <v>51202251</v>
      </c>
      <c r="I93" s="186">
        <v>4.8757999999999999</v>
      </c>
      <c r="J93" s="73">
        <v>0.15017622999999999</v>
      </c>
      <c r="K93" s="86">
        <v>3492757.19</v>
      </c>
      <c r="L93" s="74">
        <v>14458119</v>
      </c>
      <c r="M93" s="186">
        <v>4.1395</v>
      </c>
      <c r="N93" s="73">
        <v>4.3011569999999999E-2</v>
      </c>
      <c r="O93" s="74">
        <v>2118209</v>
      </c>
      <c r="P93" s="74">
        <v>9888663</v>
      </c>
      <c r="Q93" s="186">
        <v>4.6684000000000001</v>
      </c>
      <c r="R93" s="73">
        <v>2.944337E-2</v>
      </c>
      <c r="S93" s="74">
        <v>40430</v>
      </c>
      <c r="T93" s="74">
        <v>802772</v>
      </c>
      <c r="U93" s="186">
        <v>19.855799999999999</v>
      </c>
      <c r="V93" s="73">
        <v>2.3583499999999999E-3</v>
      </c>
      <c r="W93" s="74">
        <v>40131100</v>
      </c>
      <c r="X93" s="183">
        <v>0.11789524</v>
      </c>
      <c r="Y93" s="74">
        <v>102800586</v>
      </c>
      <c r="Z93" s="183">
        <v>0.30200269000000002</v>
      </c>
      <c r="AA93" s="73">
        <v>0.99906460999999991</v>
      </c>
      <c r="AB93" s="74">
        <v>340396257</v>
      </c>
      <c r="AC93" s="74">
        <v>438433486</v>
      </c>
      <c r="AD93" s="298">
        <v>0.43706119348860051</v>
      </c>
    </row>
    <row r="94" spans="1:30" hidden="1" x14ac:dyDescent="0.2">
      <c r="A94" s="106">
        <v>9225</v>
      </c>
      <c r="B94" s="101" t="s">
        <v>114</v>
      </c>
      <c r="C94" s="125">
        <v>12704628</v>
      </c>
      <c r="D94" s="178">
        <v>1122948</v>
      </c>
      <c r="E94" s="299">
        <v>8.8400000000000006E-2</v>
      </c>
      <c r="F94" s="87">
        <v>0.78937899</v>
      </c>
      <c r="G94" s="125">
        <v>1380</v>
      </c>
      <c r="H94" s="178">
        <v>16775</v>
      </c>
      <c r="I94" s="187">
        <v>12.155799999999999</v>
      </c>
      <c r="J94" s="87">
        <v>2.184724E-2</v>
      </c>
      <c r="K94" s="125">
        <v>20319</v>
      </c>
      <c r="L94" s="178">
        <v>43942</v>
      </c>
      <c r="M94" s="187">
        <v>2.1625999999999999</v>
      </c>
      <c r="N94" s="87">
        <v>1.2163709999999999E-2</v>
      </c>
      <c r="O94" s="205">
        <v>20319</v>
      </c>
      <c r="P94" s="178">
        <v>132605</v>
      </c>
      <c r="Q94" s="187">
        <v>6.5262000000000002</v>
      </c>
      <c r="R94" s="87">
        <v>9.8307459999999999E-2</v>
      </c>
      <c r="S94" s="125">
        <v>0</v>
      </c>
      <c r="T94" s="178">
        <v>0</v>
      </c>
      <c r="U94" s="187">
        <v>0</v>
      </c>
      <c r="V94" s="87">
        <v>0</v>
      </c>
      <c r="W94" s="181">
        <v>327708</v>
      </c>
      <c r="X94" s="191">
        <v>0.17146938</v>
      </c>
      <c r="Y94" s="182">
        <v>267197</v>
      </c>
      <c r="Z94" s="191">
        <v>0.13980771</v>
      </c>
      <c r="AA94" s="114">
        <v>1.2329744900000001</v>
      </c>
      <c r="AB94" s="134">
        <v>1911175</v>
      </c>
      <c r="AC94" s="134">
        <v>2708869</v>
      </c>
      <c r="AD94" s="292">
        <v>0.41367030270707378</v>
      </c>
    </row>
    <row r="95" spans="1:30" hidden="1" x14ac:dyDescent="0.2">
      <c r="A95" s="104">
        <v>9932</v>
      </c>
      <c r="B95" s="102" t="s">
        <v>237</v>
      </c>
      <c r="C95" s="126">
        <v>4229373</v>
      </c>
      <c r="D95" s="176">
        <v>396889</v>
      </c>
      <c r="E95" s="293">
        <v>9.3799999999999994E-2</v>
      </c>
      <c r="F95" s="84">
        <v>0.74251314000000002</v>
      </c>
      <c r="G95" s="126">
        <v>15273</v>
      </c>
      <c r="H95" s="176">
        <v>112149</v>
      </c>
      <c r="I95" s="184">
        <v>7.343</v>
      </c>
      <c r="J95" s="84">
        <v>0.22129831</v>
      </c>
      <c r="K95" s="126">
        <v>1672</v>
      </c>
      <c r="L95" s="176">
        <v>21043</v>
      </c>
      <c r="M95" s="184">
        <v>12.5855</v>
      </c>
      <c r="N95" s="84">
        <v>8.5025000000000003E-2</v>
      </c>
      <c r="O95" s="206">
        <v>1169</v>
      </c>
      <c r="P95" s="176">
        <v>11915</v>
      </c>
      <c r="Q95" s="184">
        <v>10.192500000000001</v>
      </c>
      <c r="R95" s="84">
        <v>3.460187E-2</v>
      </c>
      <c r="S95" s="126">
        <v>0</v>
      </c>
      <c r="T95" s="176">
        <v>0</v>
      </c>
      <c r="U95" s="184">
        <v>0</v>
      </c>
      <c r="V95" s="84">
        <v>0</v>
      </c>
      <c r="W95" s="123">
        <v>130677</v>
      </c>
      <c r="X95" s="189">
        <v>0.17149729999999999</v>
      </c>
      <c r="Y95" s="179">
        <v>89304</v>
      </c>
      <c r="Z95" s="189">
        <v>0.11720039</v>
      </c>
      <c r="AA95" s="112">
        <v>1.37213601</v>
      </c>
      <c r="AB95" s="130">
        <v>761977</v>
      </c>
      <c r="AC95" s="130">
        <v>1665347</v>
      </c>
      <c r="AD95" s="294">
        <v>0.3139164775695375</v>
      </c>
    </row>
    <row r="96" spans="1:30" hidden="1" x14ac:dyDescent="0.2">
      <c r="A96" s="104">
        <v>33965</v>
      </c>
      <c r="B96" s="102" t="s">
        <v>116</v>
      </c>
      <c r="C96" s="126">
        <v>2403623</v>
      </c>
      <c r="D96" s="176">
        <v>158054</v>
      </c>
      <c r="E96" s="293">
        <v>6.5799999999999997E-2</v>
      </c>
      <c r="F96" s="84">
        <v>0.80202366000000003</v>
      </c>
      <c r="G96" s="126">
        <v>895</v>
      </c>
      <c r="H96" s="176">
        <v>6222</v>
      </c>
      <c r="I96" s="184">
        <v>6.952</v>
      </c>
      <c r="J96" s="84">
        <v>4.4944079999999997E-2</v>
      </c>
      <c r="K96" s="126">
        <v>643</v>
      </c>
      <c r="L96" s="176">
        <v>3365</v>
      </c>
      <c r="M96" s="184">
        <v>5.2332999999999998</v>
      </c>
      <c r="N96" s="84">
        <v>2.1860129999999998E-2</v>
      </c>
      <c r="O96" s="206">
        <v>643</v>
      </c>
      <c r="P96" s="176">
        <v>3189</v>
      </c>
      <c r="Q96" s="184">
        <v>4.9596</v>
      </c>
      <c r="R96" s="84">
        <v>1.742407E-2</v>
      </c>
      <c r="S96" s="126">
        <v>0</v>
      </c>
      <c r="T96" s="176">
        <v>0</v>
      </c>
      <c r="U96" s="184">
        <v>0</v>
      </c>
      <c r="V96" s="84">
        <v>0</v>
      </c>
      <c r="W96" s="123">
        <v>0</v>
      </c>
      <c r="X96" s="189">
        <v>0</v>
      </c>
      <c r="Y96" s="179">
        <v>26239</v>
      </c>
      <c r="Z96" s="189">
        <v>0.13314625999999999</v>
      </c>
      <c r="AA96" s="112">
        <v>1.0193981999999999</v>
      </c>
      <c r="AB96" s="130">
        <v>197069</v>
      </c>
      <c r="AC96" s="130">
        <v>1006601</v>
      </c>
      <c r="AD96" s="294">
        <v>0.1637234457949438</v>
      </c>
    </row>
    <row r="97" spans="1:30" hidden="1" x14ac:dyDescent="0.2">
      <c r="A97" s="104">
        <v>3634</v>
      </c>
      <c r="B97" s="102" t="s">
        <v>115</v>
      </c>
      <c r="C97" s="126">
        <v>13330621</v>
      </c>
      <c r="D97" s="176">
        <v>1125801</v>
      </c>
      <c r="E97" s="293">
        <v>8.4500000000000006E-2</v>
      </c>
      <c r="F97" s="84">
        <v>0.51556338999999995</v>
      </c>
      <c r="G97" s="126">
        <v>50562</v>
      </c>
      <c r="H97" s="176">
        <v>271516</v>
      </c>
      <c r="I97" s="184">
        <v>5.37</v>
      </c>
      <c r="J97" s="84">
        <v>0.10646586</v>
      </c>
      <c r="K97" s="126">
        <v>96579</v>
      </c>
      <c r="L97" s="176">
        <v>240655</v>
      </c>
      <c r="M97" s="184">
        <v>2.4918</v>
      </c>
      <c r="N97" s="84">
        <v>5.2312810000000001E-2</v>
      </c>
      <c r="O97" s="206">
        <v>50266</v>
      </c>
      <c r="P97" s="176">
        <v>57303</v>
      </c>
      <c r="Q97" s="184">
        <v>1.1399999999999999</v>
      </c>
      <c r="R97" s="84">
        <v>5.0575300000000002E-3</v>
      </c>
      <c r="S97" s="126">
        <v>0</v>
      </c>
      <c r="T97" s="176">
        <v>0</v>
      </c>
      <c r="U97" s="184">
        <v>0</v>
      </c>
      <c r="V97" s="84">
        <v>0</v>
      </c>
      <c r="W97" s="123">
        <v>577126</v>
      </c>
      <c r="X97" s="189">
        <v>0.20580705999999999</v>
      </c>
      <c r="Y97" s="179">
        <v>531808</v>
      </c>
      <c r="Z97" s="189">
        <v>0.18964634999999999</v>
      </c>
      <c r="AA97" s="112">
        <v>1.0748530000000001</v>
      </c>
      <c r="AB97" s="130">
        <v>2804209</v>
      </c>
      <c r="AC97" s="130">
        <v>3601329</v>
      </c>
      <c r="AD97" s="294">
        <v>0.43777884074686624</v>
      </c>
    </row>
    <row r="98" spans="1:30" hidden="1" x14ac:dyDescent="0.2">
      <c r="A98" s="104">
        <v>203634</v>
      </c>
      <c r="B98" s="102" t="s">
        <v>296</v>
      </c>
      <c r="C98" s="126"/>
      <c r="D98" s="176"/>
      <c r="E98" s="293"/>
      <c r="F98" s="84"/>
      <c r="G98" s="126"/>
      <c r="H98" s="176"/>
      <c r="I98" s="184"/>
      <c r="J98" s="84"/>
      <c r="K98" s="126"/>
      <c r="L98" s="176"/>
      <c r="M98" s="184"/>
      <c r="N98" s="84"/>
      <c r="O98" s="206"/>
      <c r="P98" s="176"/>
      <c r="Q98" s="184"/>
      <c r="R98" s="84"/>
      <c r="S98" s="126"/>
      <c r="T98" s="176"/>
      <c r="U98" s="184"/>
      <c r="V98" s="84"/>
      <c r="W98" s="123"/>
      <c r="X98" s="189"/>
      <c r="Y98" s="179"/>
      <c r="Z98" s="189"/>
      <c r="AA98" s="112"/>
      <c r="AB98" s="130"/>
      <c r="AC98" s="130"/>
      <c r="AD98" s="294"/>
    </row>
    <row r="99" spans="1:30" hidden="1" x14ac:dyDescent="0.2">
      <c r="A99" s="104">
        <v>133965</v>
      </c>
      <c r="B99" s="102" t="s">
        <v>297</v>
      </c>
      <c r="C99" s="126"/>
      <c r="D99" s="176"/>
      <c r="E99" s="293"/>
      <c r="F99" s="84"/>
      <c r="G99" s="126"/>
      <c r="H99" s="176"/>
      <c r="I99" s="184"/>
      <c r="J99" s="84"/>
      <c r="K99" s="126"/>
      <c r="L99" s="176"/>
      <c r="M99" s="184"/>
      <c r="N99" s="84"/>
      <c r="O99" s="206"/>
      <c r="P99" s="176"/>
      <c r="Q99" s="184"/>
      <c r="R99" s="84"/>
      <c r="S99" s="126"/>
      <c r="T99" s="176"/>
      <c r="U99" s="184"/>
      <c r="V99" s="84"/>
      <c r="W99" s="123"/>
      <c r="X99" s="189"/>
      <c r="Y99" s="179"/>
      <c r="Z99" s="189"/>
      <c r="AA99" s="112"/>
      <c r="AB99" s="130"/>
      <c r="AC99" s="130"/>
      <c r="AD99" s="294"/>
    </row>
    <row r="100" spans="1:30" hidden="1" x14ac:dyDescent="0.2">
      <c r="A100" s="104">
        <v>36273</v>
      </c>
      <c r="B100" s="102" t="s">
        <v>117</v>
      </c>
      <c r="C100" s="126">
        <v>7789550</v>
      </c>
      <c r="D100" s="176">
        <v>401233</v>
      </c>
      <c r="E100" s="293">
        <v>5.1499999999999997E-2</v>
      </c>
      <c r="F100" s="84">
        <v>0.69838</v>
      </c>
      <c r="G100" s="126">
        <v>6991</v>
      </c>
      <c r="H100" s="176">
        <v>29712</v>
      </c>
      <c r="I100" s="184">
        <v>4.25</v>
      </c>
      <c r="J100" s="84">
        <v>5.7502360000000002E-2</v>
      </c>
      <c r="K100" s="126">
        <v>2990</v>
      </c>
      <c r="L100" s="176">
        <v>9747</v>
      </c>
      <c r="M100" s="184">
        <v>3.2599</v>
      </c>
      <c r="N100" s="84">
        <v>1.7286200000000002E-2</v>
      </c>
      <c r="O100" s="206">
        <v>2990</v>
      </c>
      <c r="P100" s="176">
        <v>8970</v>
      </c>
      <c r="Q100" s="184">
        <v>3</v>
      </c>
      <c r="R100" s="84">
        <v>1.299254E-2</v>
      </c>
      <c r="S100" s="126">
        <v>0</v>
      </c>
      <c r="T100" s="176">
        <v>0</v>
      </c>
      <c r="U100" s="184">
        <v>0</v>
      </c>
      <c r="V100" s="84">
        <v>0</v>
      </c>
      <c r="W100" s="123">
        <v>0</v>
      </c>
      <c r="X100" s="189">
        <v>0</v>
      </c>
      <c r="Y100" s="179">
        <v>0</v>
      </c>
      <c r="Z100" s="189">
        <v>0</v>
      </c>
      <c r="AA100" s="112">
        <v>0.78616110000000006</v>
      </c>
      <c r="AB100" s="130">
        <v>449662</v>
      </c>
      <c r="AC100" s="130">
        <v>1900150</v>
      </c>
      <c r="AD100" s="294">
        <v>0.19136084078215618</v>
      </c>
    </row>
    <row r="101" spans="1:30" hidden="1" x14ac:dyDescent="0.2">
      <c r="A101" s="104">
        <v>23582</v>
      </c>
      <c r="B101" s="102" t="s">
        <v>118</v>
      </c>
      <c r="C101" s="126">
        <v>6329578</v>
      </c>
      <c r="D101" s="176">
        <v>411148</v>
      </c>
      <c r="E101" s="293">
        <v>6.5000000000000002E-2</v>
      </c>
      <c r="F101" s="84">
        <v>0.72762347999999999</v>
      </c>
      <c r="G101" s="126">
        <v>1745</v>
      </c>
      <c r="H101" s="176">
        <v>16637</v>
      </c>
      <c r="I101" s="184">
        <v>9.5341000000000005</v>
      </c>
      <c r="J101" s="84">
        <v>5.818711E-2</v>
      </c>
      <c r="K101" s="126">
        <v>931</v>
      </c>
      <c r="L101" s="176">
        <v>4090</v>
      </c>
      <c r="M101" s="184">
        <v>4.3930999999999996</v>
      </c>
      <c r="N101" s="84">
        <v>7.8745499999999993E-3</v>
      </c>
      <c r="O101" s="206">
        <v>931</v>
      </c>
      <c r="P101" s="176">
        <v>8665</v>
      </c>
      <c r="Q101" s="184">
        <v>9.3071999999999999</v>
      </c>
      <c r="R101" s="84">
        <v>3.136717E-2</v>
      </c>
      <c r="S101" s="126">
        <v>0</v>
      </c>
      <c r="T101" s="176">
        <v>0</v>
      </c>
      <c r="U101" s="184">
        <v>0</v>
      </c>
      <c r="V101" s="84">
        <v>0</v>
      </c>
      <c r="W101" s="123">
        <v>0</v>
      </c>
      <c r="X101" s="189">
        <v>0</v>
      </c>
      <c r="Y101" s="179">
        <v>117646</v>
      </c>
      <c r="Z101" s="189">
        <v>0.21076486999999999</v>
      </c>
      <c r="AA101" s="112">
        <v>1.03581718</v>
      </c>
      <c r="AB101" s="130">
        <v>558186</v>
      </c>
      <c r="AC101" s="130">
        <v>704544</v>
      </c>
      <c r="AD101" s="294">
        <v>0.44204699341902071</v>
      </c>
    </row>
    <row r="102" spans="1:30" ht="15" hidden="1" thickBot="1" x14ac:dyDescent="0.25">
      <c r="A102" s="105">
        <v>23485</v>
      </c>
      <c r="B102" s="103" t="s">
        <v>123</v>
      </c>
      <c r="C102" s="127">
        <v>4773478</v>
      </c>
      <c r="D102" s="177">
        <v>387615</v>
      </c>
      <c r="E102" s="295">
        <v>8.1199999999999994E-2</v>
      </c>
      <c r="F102" s="85">
        <v>1.04219109</v>
      </c>
      <c r="G102" s="127">
        <v>9545</v>
      </c>
      <c r="H102" s="177">
        <v>51258</v>
      </c>
      <c r="I102" s="185">
        <v>5.3700999999999999</v>
      </c>
      <c r="J102" s="85">
        <v>0.12280377000000001</v>
      </c>
      <c r="K102" s="127">
        <v>2629</v>
      </c>
      <c r="L102" s="177">
        <v>11003</v>
      </c>
      <c r="M102" s="185">
        <v>4.1852</v>
      </c>
      <c r="N102" s="85">
        <v>2.4544509999999999E-2</v>
      </c>
      <c r="O102" s="193">
        <v>2629</v>
      </c>
      <c r="P102" s="177">
        <v>9093</v>
      </c>
      <c r="Q102" s="185">
        <v>3.4586999999999999</v>
      </c>
      <c r="R102" s="85">
        <v>1.487659E-2</v>
      </c>
      <c r="S102" s="127">
        <v>0</v>
      </c>
      <c r="T102" s="177">
        <v>0</v>
      </c>
      <c r="U102" s="185">
        <v>0</v>
      </c>
      <c r="V102" s="85">
        <v>0</v>
      </c>
      <c r="W102" s="124">
        <v>0</v>
      </c>
      <c r="X102" s="190">
        <v>0</v>
      </c>
      <c r="Y102" s="180">
        <v>0</v>
      </c>
      <c r="Z102" s="190">
        <v>0</v>
      </c>
      <c r="AA102" s="113">
        <v>1.20441596</v>
      </c>
      <c r="AB102" s="133">
        <v>458969</v>
      </c>
      <c r="AC102" s="133">
        <v>1814357</v>
      </c>
      <c r="AD102" s="300">
        <v>0.20189317326243575</v>
      </c>
    </row>
    <row r="103" spans="1:30" hidden="1" x14ac:dyDescent="0.2">
      <c r="A103" s="70"/>
      <c r="B103" s="115" t="s">
        <v>135</v>
      </c>
      <c r="C103" s="88">
        <v>51560851</v>
      </c>
      <c r="D103" s="74">
        <v>4003688</v>
      </c>
      <c r="E103" s="186">
        <v>7.7600000000000002E-2</v>
      </c>
      <c r="F103" s="73">
        <v>0.66118348999999998</v>
      </c>
      <c r="G103" s="65">
        <v>86391</v>
      </c>
      <c r="H103" s="74">
        <v>504269</v>
      </c>
      <c r="I103" s="186">
        <v>5.8371000000000004</v>
      </c>
      <c r="J103" s="73">
        <v>8.4398819999999999E-2</v>
      </c>
      <c r="K103" s="74">
        <v>125763</v>
      </c>
      <c r="L103" s="74">
        <v>333845</v>
      </c>
      <c r="M103" s="186">
        <v>2.6545999999999998</v>
      </c>
      <c r="N103" s="73">
        <v>3.03585E-2</v>
      </c>
      <c r="O103" s="74">
        <v>78947</v>
      </c>
      <c r="P103" s="74">
        <v>231740</v>
      </c>
      <c r="Q103" s="186">
        <v>2.9354</v>
      </c>
      <c r="R103" s="73">
        <v>2.0680489999999999E-2</v>
      </c>
      <c r="S103" s="86">
        <v>0</v>
      </c>
      <c r="T103" s="74">
        <v>0</v>
      </c>
      <c r="U103" s="186">
        <v>0</v>
      </c>
      <c r="V103" s="73">
        <v>0</v>
      </c>
      <c r="W103" s="74">
        <v>1035511</v>
      </c>
      <c r="X103" s="183">
        <v>0.14500423000000001</v>
      </c>
      <c r="Y103" s="74">
        <v>1032194</v>
      </c>
      <c r="Z103" s="183">
        <v>0.14453974</v>
      </c>
      <c r="AA103" s="73">
        <v>1.08616527</v>
      </c>
      <c r="AB103" s="74">
        <v>7141247</v>
      </c>
      <c r="AC103" s="74">
        <v>13401197</v>
      </c>
      <c r="AD103" s="298">
        <v>0.34763375769699068</v>
      </c>
    </row>
    <row r="104" spans="1:30" hidden="1" x14ac:dyDescent="0.2">
      <c r="A104" s="70"/>
      <c r="B104" s="72" t="s">
        <v>2</v>
      </c>
      <c r="C104" s="74">
        <v>1900502393</v>
      </c>
      <c r="D104" s="65">
        <v>125116454</v>
      </c>
      <c r="E104" s="97">
        <v>6.5799999999999997E-2</v>
      </c>
      <c r="F104" s="73">
        <v>0.36000850000000001</v>
      </c>
      <c r="G104" s="74">
        <v>10587641</v>
      </c>
      <c r="H104" s="65">
        <v>51706520</v>
      </c>
      <c r="I104" s="97">
        <v>4.8837000000000002</v>
      </c>
      <c r="J104" s="73">
        <v>0.14877968</v>
      </c>
      <c r="K104" s="74">
        <v>3618520.19</v>
      </c>
      <c r="L104" s="65">
        <v>14791964</v>
      </c>
      <c r="M104" s="97">
        <v>4.0877999999999997</v>
      </c>
      <c r="N104" s="73">
        <v>4.2562210000000003E-2</v>
      </c>
      <c r="O104" s="74">
        <v>2197156</v>
      </c>
      <c r="P104" s="65">
        <v>10120403</v>
      </c>
      <c r="Q104" s="97">
        <v>4.6060999999999996</v>
      </c>
      <c r="R104" s="73">
        <v>2.9120320000000002E-2</v>
      </c>
      <c r="S104" s="86">
        <v>40430</v>
      </c>
      <c r="T104" s="65">
        <v>802772</v>
      </c>
      <c r="U104" s="97">
        <v>19.855799999999999</v>
      </c>
      <c r="V104" s="73">
        <v>2.3098900000000002E-3</v>
      </c>
      <c r="W104" s="65">
        <v>41166611</v>
      </c>
      <c r="X104" s="183">
        <v>0.11845227999999999</v>
      </c>
      <c r="Y104" s="65">
        <v>103832780</v>
      </c>
      <c r="Z104" s="183">
        <v>0.29876712</v>
      </c>
      <c r="AA104" s="73">
        <v>1</v>
      </c>
      <c r="AB104" s="65">
        <v>347537504</v>
      </c>
      <c r="AC104" s="65">
        <v>451834683</v>
      </c>
      <c r="AD104" s="301">
        <v>0.43476306738202791</v>
      </c>
    </row>
    <row r="105" spans="1:30" x14ac:dyDescent="0.2">
      <c r="K105" s="395"/>
      <c r="L105" s="395"/>
      <c r="M105" s="395"/>
      <c r="N105" s="395"/>
      <c r="O105" s="395"/>
      <c r="P105" s="395"/>
    </row>
  </sheetData>
  <mergeCells count="12">
    <mergeCell ref="AC3:AC4"/>
    <mergeCell ref="AD3:AD4"/>
    <mergeCell ref="AA3:AA4"/>
    <mergeCell ref="AB3:AB4"/>
    <mergeCell ref="Y3:Z3"/>
    <mergeCell ref="W3:X3"/>
    <mergeCell ref="S3:V3"/>
    <mergeCell ref="A3:B4"/>
    <mergeCell ref="C3:F3"/>
    <mergeCell ref="G3:J3"/>
    <mergeCell ref="K3:N3"/>
    <mergeCell ref="O3:R3"/>
  </mergeCells>
  <conditionalFormatting sqref="I5:I30 I35:I37 I43:I50 I32:I33 I39">
    <cfRule type="top10" dxfId="57" priority="56" rank="4"/>
  </conditionalFormatting>
  <conditionalFormatting sqref="E5:E30 E32:E37 E39">
    <cfRule type="top10" dxfId="56" priority="57" bottom="1" rank="4"/>
    <cfRule type="top10" dxfId="55" priority="58" rank="4"/>
  </conditionalFormatting>
  <conditionalFormatting sqref="I5:I30 I43:I50 I32:I37 I39">
    <cfRule type="top10" dxfId="54" priority="55" bottom="1" rank="4"/>
  </conditionalFormatting>
  <conditionalFormatting sqref="M5:M30 M35:M37 M43:M50 M32:M33 M39">
    <cfRule type="top10" dxfId="53" priority="54" rank="4"/>
  </conditionalFormatting>
  <conditionalFormatting sqref="M5:M30 M43:M50 M32:M37 M39">
    <cfRule type="top10" dxfId="52" priority="53" bottom="1" rank="4"/>
  </conditionalFormatting>
  <conditionalFormatting sqref="Q5:Q30 Q35:Q37 Q43:Q50 Q32:Q33 Q39">
    <cfRule type="top10" dxfId="51" priority="52" rank="4"/>
  </conditionalFormatting>
  <conditionalFormatting sqref="Q5:Q30 Q43:Q50 Q32:Q37 Q39">
    <cfRule type="top10" dxfId="50" priority="51" bottom="1" rank="4"/>
  </conditionalFormatting>
  <conditionalFormatting sqref="U5:U30 U35:U37 U43:U50 U32:U33 U39">
    <cfRule type="top10" dxfId="49" priority="50" rank="4"/>
  </conditionalFormatting>
  <conditionalFormatting sqref="U5:U30 U43:U50 U32:U37 U39">
    <cfRule type="top10" dxfId="48" priority="49" bottom="1" rank="4"/>
  </conditionalFormatting>
  <conditionalFormatting sqref="I94:I102 I57:I85 I87:I92">
    <cfRule type="top10" dxfId="47" priority="46" rank="4"/>
  </conditionalFormatting>
  <conditionalFormatting sqref="E94:E102 E57:E92">
    <cfRule type="top10" dxfId="46" priority="47" bottom="1" rank="4"/>
    <cfRule type="top10" dxfId="45" priority="48" rank="4"/>
  </conditionalFormatting>
  <conditionalFormatting sqref="I94:I102 I57:I92">
    <cfRule type="top10" dxfId="44" priority="45" bottom="1" rank="4"/>
  </conditionalFormatting>
  <conditionalFormatting sqref="M94:M102 M57:M85 M87:M92">
    <cfRule type="top10" dxfId="43" priority="44" rank="4"/>
  </conditionalFormatting>
  <conditionalFormatting sqref="M94:M102 M57:M92">
    <cfRule type="top10" dxfId="42" priority="43" bottom="1" rank="4"/>
  </conditionalFormatting>
  <conditionalFormatting sqref="Q94:Q102 Q57:Q85 Q87:Q92">
    <cfRule type="top10" dxfId="41" priority="42" rank="4"/>
  </conditionalFormatting>
  <conditionalFormatting sqref="Q94:Q102 Q57:Q92">
    <cfRule type="top10" dxfId="40" priority="41" bottom="1" rank="4"/>
  </conditionalFormatting>
  <conditionalFormatting sqref="U94:U102 U57:U85 U87:U92">
    <cfRule type="top10" dxfId="39" priority="40" rank="4"/>
  </conditionalFormatting>
  <conditionalFormatting sqref="U94:U102 U57:U92">
    <cfRule type="top10" dxfId="38" priority="39" bottom="1" rank="4"/>
  </conditionalFormatting>
  <conditionalFormatting sqref="E40">
    <cfRule type="top10" dxfId="37" priority="37" bottom="1" rank="4"/>
    <cfRule type="top10" dxfId="36" priority="38" rank="4"/>
  </conditionalFormatting>
  <conditionalFormatting sqref="I5:I30 I42:I50 I32:I37 I39:I40">
    <cfRule type="top10" dxfId="35" priority="35" bottom="1" rank="4"/>
    <cfRule type="top10" dxfId="34" priority="36" rank="4"/>
  </conditionalFormatting>
  <conditionalFormatting sqref="M40 M42">
    <cfRule type="top10" dxfId="33" priority="34" rank="4"/>
  </conditionalFormatting>
  <conditionalFormatting sqref="M40 M42">
    <cfRule type="top10" dxfId="32" priority="33" bottom="1" rank="4"/>
  </conditionalFormatting>
  <conditionalFormatting sqref="Q40 Q42">
    <cfRule type="top10" dxfId="31" priority="32" rank="4"/>
  </conditionalFormatting>
  <conditionalFormatting sqref="Q40 Q42">
    <cfRule type="top10" dxfId="30" priority="31" bottom="1" rank="4"/>
  </conditionalFormatting>
  <conditionalFormatting sqref="U40 U42">
    <cfRule type="top10" dxfId="29" priority="30" rank="4"/>
  </conditionalFormatting>
  <conditionalFormatting sqref="U40 U42">
    <cfRule type="top10" dxfId="28" priority="29" bottom="1" rank="4"/>
  </conditionalFormatting>
  <conditionalFormatting sqref="I31">
    <cfRule type="top10" dxfId="27" priority="26" rank="4"/>
  </conditionalFormatting>
  <conditionalFormatting sqref="E31">
    <cfRule type="top10" dxfId="26" priority="27" bottom="1" rank="4"/>
    <cfRule type="top10" dxfId="25" priority="28" rank="4"/>
  </conditionalFormatting>
  <conditionalFormatting sqref="I31">
    <cfRule type="top10" dxfId="24" priority="25" bottom="1" rank="4"/>
  </conditionalFormatting>
  <conditionalFormatting sqref="M31">
    <cfRule type="top10" dxfId="23" priority="24" rank="4"/>
  </conditionalFormatting>
  <conditionalFormatting sqref="M31">
    <cfRule type="top10" dxfId="22" priority="23" bottom="1" rank="4"/>
  </conditionalFormatting>
  <conditionalFormatting sqref="Q31">
    <cfRule type="top10" dxfId="21" priority="22" rank="4"/>
  </conditionalFormatting>
  <conditionalFormatting sqref="Q31">
    <cfRule type="top10" dxfId="20" priority="21" bottom="1" rank="4"/>
  </conditionalFormatting>
  <conditionalFormatting sqref="U31">
    <cfRule type="top10" dxfId="19" priority="20" rank="4"/>
  </conditionalFormatting>
  <conditionalFormatting sqref="U31">
    <cfRule type="top10" dxfId="18" priority="19" bottom="1" rank="4"/>
  </conditionalFormatting>
  <conditionalFormatting sqref="I31">
    <cfRule type="top10" dxfId="17" priority="17" bottom="1" rank="4"/>
    <cfRule type="top10" dxfId="16" priority="18" rank="4"/>
  </conditionalFormatting>
  <conditionalFormatting sqref="I38">
    <cfRule type="top10" dxfId="15" priority="14" rank="4"/>
  </conditionalFormatting>
  <conditionalFormatting sqref="E38">
    <cfRule type="top10" dxfId="14" priority="15" bottom="1" rank="4"/>
    <cfRule type="top10" dxfId="13" priority="16" rank="4"/>
  </conditionalFormatting>
  <conditionalFormatting sqref="I38">
    <cfRule type="top10" dxfId="12" priority="13" bottom="1" rank="4"/>
  </conditionalFormatting>
  <conditionalFormatting sqref="M38">
    <cfRule type="top10" dxfId="11" priority="12" rank="4"/>
  </conditionalFormatting>
  <conditionalFormatting sqref="M38">
    <cfRule type="top10" dxfId="10" priority="11" bottom="1" rank="4"/>
  </conditionalFormatting>
  <conditionalFormatting sqref="Q38">
    <cfRule type="top10" dxfId="9" priority="10" rank="4"/>
  </conditionalFormatting>
  <conditionalFormatting sqref="Q38">
    <cfRule type="top10" dxfId="8" priority="9" bottom="1" rank="4"/>
  </conditionalFormatting>
  <conditionalFormatting sqref="U38">
    <cfRule type="top10" dxfId="7" priority="8" rank="4"/>
  </conditionalFormatting>
  <conditionalFormatting sqref="U38">
    <cfRule type="top10" dxfId="6" priority="7" bottom="1" rank="4"/>
  </conditionalFormatting>
  <conditionalFormatting sqref="I38">
    <cfRule type="top10" dxfId="5" priority="5" bottom="1" rank="4"/>
    <cfRule type="top10" dxfId="4" priority="6" rank="4"/>
  </conditionalFormatting>
  <conditionalFormatting sqref="E43:E50">
    <cfRule type="top10" dxfId="3" priority="3" bottom="1" rank="4"/>
    <cfRule type="top10" dxfId="2" priority="4" rank="4"/>
  </conditionalFormatting>
  <conditionalFormatting sqref="E42">
    <cfRule type="top10" dxfId="1" priority="1" bottom="1" rank="4"/>
    <cfRule type="top10" dxfId="0" priority="2" rank="4"/>
  </conditionalFormatting>
  <pageMargins left="0.17" right="0.18" top="0.18" bottom="0.49" header="0.18" footer="0.18"/>
  <pageSetup scale="72" fitToWidth="0" orientation="landscape" r:id="rId1"/>
  <headerFooter>
    <oddFooter>Prepared by Paul Turcotte &amp;D&amp;RPage &amp;P</oddFooter>
  </headerFooter>
  <colBreaks count="1" manualBreakCount="1">
    <brk id="14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1">
    <tabColor theme="3"/>
    <pageSetUpPr autoPageBreaks="0"/>
  </sheetPr>
  <dimension ref="A1:F23"/>
  <sheetViews>
    <sheetView showGridLines="0" zoomScaleNormal="100" workbookViewId="0">
      <pane xSplit="1" ySplit="4" topLeftCell="B8" activePane="bottomRight" state="frozen"/>
      <selection pane="topRight" activeCell="B1" sqref="B1"/>
      <selection pane="bottomLeft" activeCell="A5" sqref="A5"/>
      <selection pane="bottomRight" activeCell="A21" sqref="A21:B21"/>
    </sheetView>
  </sheetViews>
  <sheetFormatPr defaultColWidth="9.140625" defaultRowHeight="14.25" x14ac:dyDescent="0.2"/>
  <cols>
    <col min="1" max="1" width="60.85546875" style="58" customWidth="1"/>
    <col min="2" max="2" width="20.42578125" style="58" customWidth="1"/>
    <col min="3" max="4" width="15.28515625" style="58" bestFit="1" customWidth="1"/>
    <col min="5" max="6" width="14" style="58" customWidth="1"/>
    <col min="7" max="16384" width="9.140625" style="58"/>
  </cols>
  <sheetData>
    <row r="1" spans="1:6" x14ac:dyDescent="0.2">
      <c r="A1" s="744" t="str">
        <f>'Space Support'!A1</f>
        <v>General Academic Institutions Basis of Legislative Appropriations - Formula Funding - 2020-2021</v>
      </c>
      <c r="B1" s="744"/>
      <c r="C1" s="76"/>
      <c r="D1" s="76"/>
      <c r="E1" s="76"/>
      <c r="F1" s="76"/>
    </row>
    <row r="2" spans="1:6" x14ac:dyDescent="0.2">
      <c r="A2" s="744" t="s">
        <v>74</v>
      </c>
      <c r="B2" s="744"/>
      <c r="C2" s="57"/>
      <c r="D2" s="57"/>
      <c r="E2" s="57"/>
      <c r="F2" s="57"/>
    </row>
    <row r="3" spans="1:6" ht="32.25" customHeight="1" thickBot="1" x14ac:dyDescent="0.25">
      <c r="A3" s="745" t="s">
        <v>75</v>
      </c>
      <c r="B3" s="745"/>
      <c r="C3" s="78"/>
      <c r="D3" s="57"/>
      <c r="E3" s="57"/>
      <c r="F3" s="57"/>
    </row>
    <row r="4" spans="1:6" ht="29.25" customHeight="1" thickBot="1" x14ac:dyDescent="0.25">
      <c r="A4" s="324" t="s">
        <v>76</v>
      </c>
      <c r="B4" s="325" t="s">
        <v>125</v>
      </c>
    </row>
    <row r="5" spans="1:6" ht="29.25" customHeight="1" x14ac:dyDescent="0.2">
      <c r="A5" s="154" t="s">
        <v>220</v>
      </c>
      <c r="B5" s="349">
        <v>398211</v>
      </c>
    </row>
    <row r="6" spans="1:6" ht="29.25" customHeight="1" x14ac:dyDescent="0.2">
      <c r="A6" s="155" t="s">
        <v>77</v>
      </c>
      <c r="B6" s="350">
        <f>6678+34544</f>
        <v>41222</v>
      </c>
    </row>
    <row r="7" spans="1:6" ht="29.25" customHeight="1" x14ac:dyDescent="0.2">
      <c r="A7" s="155" t="s">
        <v>78</v>
      </c>
      <c r="B7" s="350">
        <f>180621-64051</f>
        <v>116570</v>
      </c>
      <c r="C7" s="59"/>
      <c r="D7" s="57"/>
    </row>
    <row r="8" spans="1:6" ht="29.25" customHeight="1" thickBot="1" x14ac:dyDescent="0.25">
      <c r="A8" s="156" t="s">
        <v>79</v>
      </c>
      <c r="B8" s="351">
        <v>64051</v>
      </c>
      <c r="C8" s="59"/>
      <c r="D8" s="57"/>
    </row>
    <row r="9" spans="1:6" ht="29.25" customHeight="1" thickBot="1" x14ac:dyDescent="0.25">
      <c r="A9" s="79" t="s">
        <v>157</v>
      </c>
      <c r="B9" s="80">
        <f>SUM(B5:B8)</f>
        <v>620054</v>
      </c>
      <c r="C9" s="57"/>
      <c r="D9" s="57"/>
    </row>
    <row r="10" spans="1:6" ht="15" thickTop="1" x14ac:dyDescent="0.2">
      <c r="A10" s="57"/>
      <c r="B10" s="81"/>
      <c r="C10" s="57"/>
      <c r="D10" s="57"/>
      <c r="E10" s="57"/>
      <c r="F10" s="57"/>
    </row>
    <row r="11" spans="1:6" ht="30" customHeight="1" x14ac:dyDescent="0.2">
      <c r="A11" s="326" t="s">
        <v>127</v>
      </c>
      <c r="B11" s="157">
        <v>0.6</v>
      </c>
      <c r="C11" s="57"/>
      <c r="D11" s="57"/>
      <c r="E11" s="57"/>
      <c r="F11" s="57"/>
    </row>
    <row r="12" spans="1:6" ht="30" customHeight="1" x14ac:dyDescent="0.2">
      <c r="A12" s="326" t="s">
        <v>126</v>
      </c>
      <c r="B12" s="157">
        <v>0.51</v>
      </c>
      <c r="C12" s="57"/>
      <c r="D12" s="57"/>
      <c r="E12" s="57"/>
      <c r="F12" s="57"/>
    </row>
    <row r="13" spans="1:6" ht="29.25" customHeight="1" thickBot="1" x14ac:dyDescent="0.25">
      <c r="A13" s="79" t="s">
        <v>158</v>
      </c>
      <c r="B13" s="80">
        <f>B9*B11*B12</f>
        <v>189736.52399999998</v>
      </c>
      <c r="C13" s="234"/>
      <c r="D13" s="234"/>
    </row>
    <row r="14" spans="1:6" ht="15" thickTop="1" x14ac:dyDescent="0.2">
      <c r="A14" s="79" t="s">
        <v>241</v>
      </c>
      <c r="B14" s="447">
        <f>0.395049</f>
        <v>0.39504899999999998</v>
      </c>
      <c r="C14" s="234"/>
      <c r="D14" s="234"/>
    </row>
    <row r="15" spans="1:6" x14ac:dyDescent="0.2">
      <c r="A15" s="79" t="str">
        <f>Summary!J1&amp;" Funding Rate"</f>
        <v>2020 Funding Rate</v>
      </c>
      <c r="B15" s="448">
        <f>'Space Support'!D59+B14</f>
        <v>5.7221782490483521</v>
      </c>
      <c r="E15" s="290"/>
      <c r="F15" s="57"/>
    </row>
    <row r="16" spans="1:6" x14ac:dyDescent="0.2">
      <c r="A16" s="79" t="str">
        <f>Summary!J1+1&amp;" Funding Rate"</f>
        <v>2021 Funding Rate</v>
      </c>
      <c r="B16" s="448">
        <f>'Space Support'!G59+B14</f>
        <v>5.7221782490483521</v>
      </c>
      <c r="C16" s="234"/>
      <c r="D16" s="57"/>
      <c r="E16" s="57"/>
      <c r="F16" s="57"/>
    </row>
    <row r="17" spans="1:6" x14ac:dyDescent="0.2">
      <c r="A17" s="79" t="str">
        <f>Summary!J1&amp;" Funding"</f>
        <v>2020 Funding</v>
      </c>
      <c r="B17" s="345">
        <f>B15*B13</f>
        <v>1085706.2106828406</v>
      </c>
      <c r="C17" s="57"/>
      <c r="D17" s="57"/>
      <c r="E17" s="57"/>
      <c r="F17" s="57"/>
    </row>
    <row r="18" spans="1:6" x14ac:dyDescent="0.2">
      <c r="A18" s="79" t="str">
        <f>Summary!J1+1&amp;" Funding"</f>
        <v>2021 Funding</v>
      </c>
      <c r="B18" s="345">
        <f>B16*B13</f>
        <v>1085706.2106828406</v>
      </c>
      <c r="C18" s="57"/>
      <c r="D18" s="57"/>
      <c r="E18" s="57"/>
      <c r="F18" s="57"/>
    </row>
    <row r="19" spans="1:6" x14ac:dyDescent="0.2">
      <c r="A19" s="79" t="s">
        <v>200</v>
      </c>
      <c r="B19" s="345">
        <f>SUM(B17:B18)</f>
        <v>2171412.4213656811</v>
      </c>
      <c r="C19" s="57"/>
      <c r="D19" s="346"/>
      <c r="E19" s="57"/>
      <c r="F19" s="57"/>
    </row>
    <row r="20" spans="1:6" x14ac:dyDescent="0.2">
      <c r="A20" s="79"/>
      <c r="B20" s="235"/>
      <c r="C20" s="57"/>
      <c r="D20" s="57"/>
      <c r="E20" s="57"/>
      <c r="F20" s="57"/>
    </row>
    <row r="21" spans="1:6" ht="60" customHeight="1" x14ac:dyDescent="0.2">
      <c r="A21" s="746" t="s">
        <v>343</v>
      </c>
      <c r="B21" s="694"/>
      <c r="C21" s="57"/>
      <c r="D21" s="57"/>
      <c r="E21" s="57"/>
      <c r="F21" s="57"/>
    </row>
    <row r="22" spans="1:6" x14ac:dyDescent="0.2">
      <c r="A22" s="57" t="s">
        <v>155</v>
      </c>
      <c r="B22" s="57"/>
      <c r="C22" s="57"/>
      <c r="D22" s="57"/>
      <c r="E22" s="57"/>
      <c r="F22" s="57"/>
    </row>
    <row r="23" spans="1:6" x14ac:dyDescent="0.2">
      <c r="A23" s="57" t="s">
        <v>156</v>
      </c>
    </row>
  </sheetData>
  <mergeCells count="4">
    <mergeCell ref="A1:B1"/>
    <mergeCell ref="A2:B2"/>
    <mergeCell ref="A3:B3"/>
    <mergeCell ref="A21:B21"/>
  </mergeCells>
  <pageMargins left="0.23" right="0" top="0.5" bottom="0.5" header="0.17" footer="0.25"/>
  <pageSetup orientation="portrait" r:id="rId1"/>
  <headerFooter alignWithMargins="0">
    <oddFooter>Prepared by Paul Turcotte &amp;D&amp;RPage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5">
    <tabColor theme="3"/>
    <pageSetUpPr fitToPage="1"/>
  </sheetPr>
  <dimension ref="A1:N54"/>
  <sheetViews>
    <sheetView showGridLines="0" zoomScale="85" zoomScaleNormal="85" zoomScaleSheetLayoutView="75" workbookViewId="0">
      <pane xSplit="2" ySplit="3" topLeftCell="C28" activePane="bottomRight" state="frozen"/>
      <selection pane="topRight" activeCell="C1" sqref="C1"/>
      <selection pane="bottomLeft" activeCell="A4" sqref="A4"/>
      <selection pane="bottomRight" activeCell="A54" sqref="A54:E54"/>
    </sheetView>
  </sheetViews>
  <sheetFormatPr defaultColWidth="9.140625" defaultRowHeight="14.25" x14ac:dyDescent="0.2"/>
  <cols>
    <col min="1" max="1" width="10.42578125" style="91" customWidth="1"/>
    <col min="2" max="2" width="29" style="91" customWidth="1"/>
    <col min="3" max="3" width="31.140625" style="91" customWidth="1"/>
    <col min="4" max="5" width="15.85546875" style="91" customWidth="1"/>
    <col min="6" max="6" width="5.42578125" style="91" customWidth="1"/>
    <col min="7" max="7" width="15.140625" style="91" customWidth="1"/>
    <col min="8" max="8" width="16.140625" style="91" customWidth="1"/>
    <col min="9" max="9" width="16.42578125" style="91" customWidth="1"/>
    <col min="10" max="10" width="17.7109375" style="91" customWidth="1"/>
    <col min="11" max="11" width="9.140625" style="91"/>
    <col min="12" max="12" width="15" style="91" bestFit="1" customWidth="1"/>
    <col min="13" max="13" width="9.140625" style="91"/>
    <col min="14" max="14" width="13.7109375" style="91" bestFit="1" customWidth="1"/>
    <col min="15" max="16384" width="9.140625" style="91"/>
  </cols>
  <sheetData>
    <row r="1" spans="1:10" x14ac:dyDescent="0.2">
      <c r="A1" s="90" t="str">
        <f>'Space Support'!A1</f>
        <v>General Academic Institutions Basis of Legislative Appropriations - Formula Funding - 2020-2021</v>
      </c>
      <c r="C1" s="89"/>
      <c r="D1" s="89"/>
      <c r="E1" s="89"/>
      <c r="F1" s="89"/>
    </row>
    <row r="2" spans="1:10" ht="15" thickBot="1" x14ac:dyDescent="0.25">
      <c r="A2" s="90" t="s">
        <v>87</v>
      </c>
      <c r="C2" s="89"/>
      <c r="D2" s="89"/>
      <c r="E2" s="89"/>
      <c r="F2" s="89"/>
    </row>
    <row r="3" spans="1:10" ht="74.25" customHeight="1" thickBot="1" x14ac:dyDescent="0.25">
      <c r="A3" s="747" t="s">
        <v>231</v>
      </c>
      <c r="B3" s="748"/>
      <c r="C3" s="352" t="s">
        <v>399</v>
      </c>
      <c r="D3" s="323" t="s">
        <v>141</v>
      </c>
      <c r="E3" s="323" t="s">
        <v>200</v>
      </c>
      <c r="G3" s="623" t="s">
        <v>429</v>
      </c>
      <c r="H3" s="623" t="s">
        <v>431</v>
      </c>
      <c r="I3" s="623" t="s">
        <v>432</v>
      </c>
      <c r="J3" s="623" t="s">
        <v>433</v>
      </c>
    </row>
    <row r="4" spans="1:10" x14ac:dyDescent="0.2">
      <c r="A4" s="642">
        <v>3656</v>
      </c>
      <c r="B4" s="643" t="str">
        <f>VLOOKUP(A4,Summary!$A$20:$B$66,2,0)</f>
        <v>UT-Arlington</v>
      </c>
      <c r="C4" s="638">
        <v>42496</v>
      </c>
      <c r="D4" s="92">
        <f>MAX(1-MAX(C4-5000,0)/5000,0)*750000</f>
        <v>0</v>
      </c>
      <c r="E4" s="92">
        <f>D4*2</f>
        <v>0</v>
      </c>
      <c r="F4" s="194"/>
      <c r="G4" s="306">
        <v>0</v>
      </c>
      <c r="H4" s="306">
        <f>($G4/2)+$D4</f>
        <v>0</v>
      </c>
      <c r="I4" s="306">
        <f>($G4/2)+$D4</f>
        <v>0</v>
      </c>
      <c r="J4" s="624">
        <f>E4+G4</f>
        <v>0</v>
      </c>
    </row>
    <row r="5" spans="1:10" x14ac:dyDescent="0.2">
      <c r="A5" s="644">
        <v>3658</v>
      </c>
      <c r="B5" s="645" t="str">
        <f>VLOOKUP(A5,Summary!$A$20:$B$66,2,0)</f>
        <v>UT-Austin</v>
      </c>
      <c r="C5" s="638">
        <v>51684</v>
      </c>
      <c r="D5" s="92">
        <f t="shared" ref="D5:D40" si="0">MAX(1-MAX(C5-5000,0)/5000,0)*750000</f>
        <v>0</v>
      </c>
      <c r="E5" s="93">
        <f t="shared" ref="E5:E40" si="1">D5*2</f>
        <v>0</v>
      </c>
      <c r="F5" s="194"/>
      <c r="G5" s="306">
        <v>0</v>
      </c>
      <c r="H5" s="306">
        <f t="shared" ref="H5:I36" si="2">($G5/2)+$D5</f>
        <v>0</v>
      </c>
      <c r="I5" s="306">
        <f t="shared" si="2"/>
        <v>0</v>
      </c>
      <c r="J5" s="624">
        <f t="shared" ref="J5:J51" si="3">E5+G5</f>
        <v>0</v>
      </c>
    </row>
    <row r="6" spans="1:10" x14ac:dyDescent="0.2">
      <c r="A6" s="644">
        <v>9741</v>
      </c>
      <c r="B6" s="645" t="str">
        <f>VLOOKUP(A6,Summary!$A$20:$B$66,2,0)</f>
        <v>UT-Dallas</v>
      </c>
      <c r="C6" s="638">
        <v>28755</v>
      </c>
      <c r="D6" s="92">
        <f t="shared" si="0"/>
        <v>0</v>
      </c>
      <c r="E6" s="93">
        <f t="shared" si="1"/>
        <v>0</v>
      </c>
      <c r="F6" s="194"/>
      <c r="G6" s="306">
        <v>0</v>
      </c>
      <c r="H6" s="306">
        <f t="shared" si="2"/>
        <v>0</v>
      </c>
      <c r="I6" s="306">
        <f t="shared" si="2"/>
        <v>0</v>
      </c>
      <c r="J6" s="624">
        <f t="shared" si="3"/>
        <v>0</v>
      </c>
    </row>
    <row r="7" spans="1:10" x14ac:dyDescent="0.2">
      <c r="A7" s="644">
        <v>3661</v>
      </c>
      <c r="B7" s="645" t="str">
        <f>VLOOKUP(A7,Summary!$A$20:$B$66,2,0)</f>
        <v>UT-El Paso</v>
      </c>
      <c r="C7" s="638">
        <v>25063</v>
      </c>
      <c r="D7" s="92">
        <f t="shared" si="0"/>
        <v>0</v>
      </c>
      <c r="E7" s="93">
        <f t="shared" si="1"/>
        <v>0</v>
      </c>
      <c r="F7" s="194"/>
      <c r="G7" s="306">
        <v>0</v>
      </c>
      <c r="H7" s="306">
        <f t="shared" si="2"/>
        <v>0</v>
      </c>
      <c r="I7" s="306">
        <f t="shared" si="2"/>
        <v>0</v>
      </c>
      <c r="J7" s="624">
        <f t="shared" si="3"/>
        <v>0</v>
      </c>
    </row>
    <row r="8" spans="1:10" x14ac:dyDescent="0.2">
      <c r="A8" s="644">
        <v>3599</v>
      </c>
      <c r="B8" s="645" t="str">
        <f>VLOOKUP(A8,Summary!$A$20:$B$66,2,0)</f>
        <v>UT-Rio Grande Valley</v>
      </c>
      <c r="C8" s="638">
        <v>28489</v>
      </c>
      <c r="D8" s="92">
        <f t="shared" si="0"/>
        <v>0</v>
      </c>
      <c r="E8" s="93">
        <f t="shared" si="1"/>
        <v>0</v>
      </c>
      <c r="F8" s="194"/>
      <c r="G8" s="306">
        <v>0</v>
      </c>
      <c r="H8" s="306">
        <f t="shared" si="2"/>
        <v>0</v>
      </c>
      <c r="I8" s="306">
        <f t="shared" si="2"/>
        <v>0</v>
      </c>
      <c r="J8" s="624">
        <f t="shared" si="3"/>
        <v>0</v>
      </c>
    </row>
    <row r="9" spans="1:10" x14ac:dyDescent="0.2">
      <c r="A9" s="644">
        <v>9930</v>
      </c>
      <c r="B9" s="645" t="str">
        <f>VLOOKUP(A9,Summary!$A$20:$B$66,2,0)</f>
        <v>UT-Permian Basin</v>
      </c>
      <c r="C9" s="638">
        <v>5834</v>
      </c>
      <c r="D9" s="92">
        <f t="shared" si="0"/>
        <v>624900</v>
      </c>
      <c r="E9" s="93">
        <f t="shared" si="1"/>
        <v>1249800</v>
      </c>
      <c r="F9" s="194"/>
      <c r="G9" s="306">
        <v>885656.48956147127</v>
      </c>
      <c r="H9" s="306">
        <f t="shared" si="2"/>
        <v>1067728.2447807356</v>
      </c>
      <c r="I9" s="306">
        <f t="shared" si="2"/>
        <v>1067728.2447807356</v>
      </c>
      <c r="J9" s="624">
        <f t="shared" si="3"/>
        <v>2135456.4895614712</v>
      </c>
    </row>
    <row r="10" spans="1:10" x14ac:dyDescent="0.2">
      <c r="A10" s="644">
        <v>10115</v>
      </c>
      <c r="B10" s="645" t="str">
        <f>VLOOKUP(A10,Summary!$A$20:$B$66,2,0)</f>
        <v>UT-San Antonio</v>
      </c>
      <c r="C10" s="638">
        <v>32101</v>
      </c>
      <c r="D10" s="92">
        <f t="shared" si="0"/>
        <v>0</v>
      </c>
      <c r="E10" s="93">
        <f t="shared" si="1"/>
        <v>0</v>
      </c>
      <c r="F10" s="194"/>
      <c r="G10" s="306">
        <v>0</v>
      </c>
      <c r="H10" s="306">
        <f t="shared" si="2"/>
        <v>0</v>
      </c>
      <c r="I10" s="306">
        <f t="shared" si="2"/>
        <v>0</v>
      </c>
      <c r="J10" s="624">
        <f t="shared" si="3"/>
        <v>0</v>
      </c>
    </row>
    <row r="11" spans="1:10" x14ac:dyDescent="0.2">
      <c r="A11" s="644">
        <v>11163</v>
      </c>
      <c r="B11" s="645" t="str">
        <f>VLOOKUP(A11,Summary!$A$20:$B$66,2,0)</f>
        <v>UT-Tyler</v>
      </c>
      <c r="C11" s="638">
        <v>9716</v>
      </c>
      <c r="D11" s="92">
        <f t="shared" si="0"/>
        <v>42599.999999999971</v>
      </c>
      <c r="E11" s="93">
        <f t="shared" si="1"/>
        <v>85199.999999999942</v>
      </c>
      <c r="F11" s="194"/>
      <c r="G11" s="306">
        <v>58469.645421407266</v>
      </c>
      <c r="H11" s="306">
        <f t="shared" si="2"/>
        <v>71834.822710703607</v>
      </c>
      <c r="I11" s="306">
        <f t="shared" si="2"/>
        <v>71834.822710703607</v>
      </c>
      <c r="J11" s="624">
        <f t="shared" si="3"/>
        <v>143669.64542140721</v>
      </c>
    </row>
    <row r="12" spans="1:10" x14ac:dyDescent="0.2">
      <c r="A12" s="644">
        <v>3632</v>
      </c>
      <c r="B12" s="645" t="str">
        <f>VLOOKUP(A12,Summary!$A$20:$B$66,2,0)</f>
        <v>TAMU</v>
      </c>
      <c r="C12" s="638">
        <v>63694</v>
      </c>
      <c r="D12" s="92">
        <f t="shared" si="0"/>
        <v>0</v>
      </c>
      <c r="E12" s="93">
        <f t="shared" si="1"/>
        <v>0</v>
      </c>
      <c r="F12" s="194"/>
      <c r="G12" s="306">
        <v>0</v>
      </c>
      <c r="H12" s="306">
        <f t="shared" si="2"/>
        <v>0</v>
      </c>
      <c r="I12" s="306">
        <f t="shared" si="2"/>
        <v>0</v>
      </c>
      <c r="J12" s="624">
        <f t="shared" si="3"/>
        <v>0</v>
      </c>
    </row>
    <row r="13" spans="1:10" x14ac:dyDescent="0.2">
      <c r="A13" s="644">
        <v>10298</v>
      </c>
      <c r="B13" s="645" t="str">
        <f>VLOOKUP(A13,Summary!$A$20:$B$66,2,0)</f>
        <v>TAMU-Galveston</v>
      </c>
      <c r="C13" s="638">
        <v>1806</v>
      </c>
      <c r="D13" s="92">
        <f t="shared" si="0"/>
        <v>750000</v>
      </c>
      <c r="E13" s="93">
        <f t="shared" si="1"/>
        <v>1500000</v>
      </c>
      <c r="F13" s="194"/>
      <c r="G13" s="306">
        <v>1133132.6632055673</v>
      </c>
      <c r="H13" s="306">
        <f t="shared" si="2"/>
        <v>1316566.3316027836</v>
      </c>
      <c r="I13" s="306">
        <f t="shared" si="2"/>
        <v>1316566.3316027836</v>
      </c>
      <c r="J13" s="624">
        <f t="shared" si="3"/>
        <v>2633132.6632055673</v>
      </c>
    </row>
    <row r="14" spans="1:10" x14ac:dyDescent="0.2">
      <c r="A14" s="644">
        <v>3630</v>
      </c>
      <c r="B14" s="645" t="str">
        <f>VLOOKUP(A14,Summary!$A$20:$B$66,2,0)</f>
        <v>Prairie View</v>
      </c>
      <c r="C14" s="638">
        <v>9516</v>
      </c>
      <c r="D14" s="92">
        <f t="shared" si="0"/>
        <v>72600</v>
      </c>
      <c r="E14" s="93">
        <f t="shared" si="1"/>
        <v>145200</v>
      </c>
      <c r="F14" s="194"/>
      <c r="G14" s="306">
        <v>61189.163813100626</v>
      </c>
      <c r="H14" s="306">
        <f t="shared" si="2"/>
        <v>103194.58190655032</v>
      </c>
      <c r="I14" s="306">
        <f t="shared" si="2"/>
        <v>103194.58190655032</v>
      </c>
      <c r="J14" s="624">
        <f t="shared" si="3"/>
        <v>206389.16381310063</v>
      </c>
    </row>
    <row r="15" spans="1:10" x14ac:dyDescent="0.2">
      <c r="A15" s="644">
        <v>3631</v>
      </c>
      <c r="B15" s="645" t="str">
        <f>VLOOKUP(A15,Summary!$A$20:$B$66,2,0)</f>
        <v>Tarleton</v>
      </c>
      <c r="C15" s="638">
        <v>13118</v>
      </c>
      <c r="D15" s="92">
        <f t="shared" si="0"/>
        <v>0</v>
      </c>
      <c r="E15" s="93">
        <f t="shared" si="1"/>
        <v>0</v>
      </c>
      <c r="F15" s="194"/>
      <c r="G15" s="306">
        <v>0</v>
      </c>
      <c r="H15" s="306">
        <f t="shared" si="2"/>
        <v>0</v>
      </c>
      <c r="I15" s="306">
        <f t="shared" si="2"/>
        <v>0</v>
      </c>
      <c r="J15" s="624">
        <f t="shared" si="3"/>
        <v>0</v>
      </c>
    </row>
    <row r="16" spans="1:10" x14ac:dyDescent="0.2">
      <c r="A16" s="644">
        <v>42295</v>
      </c>
      <c r="B16" s="645" t="str">
        <f>VLOOKUP(A16,Summary!$A$20:$B$66,2,0)</f>
        <v>TAMU-Central</v>
      </c>
      <c r="C16" s="638">
        <v>2464</v>
      </c>
      <c r="D16" s="92">
        <f t="shared" si="0"/>
        <v>750000</v>
      </c>
      <c r="E16" s="93">
        <f t="shared" si="1"/>
        <v>1500000</v>
      </c>
      <c r="F16" s="194"/>
      <c r="G16" s="306">
        <v>1133132.6632055673</v>
      </c>
      <c r="H16" s="306">
        <f t="shared" si="2"/>
        <v>1316566.3316027836</v>
      </c>
      <c r="I16" s="306">
        <f t="shared" si="2"/>
        <v>1316566.3316027836</v>
      </c>
      <c r="J16" s="624">
        <f t="shared" si="3"/>
        <v>2633132.6632055673</v>
      </c>
    </row>
    <row r="17" spans="1:10" x14ac:dyDescent="0.2">
      <c r="A17" s="644">
        <v>11161</v>
      </c>
      <c r="B17" s="645" t="str">
        <f>VLOOKUP(A17,Summary!$A$20:$B$66,2,0)</f>
        <v>TAMU-CC</v>
      </c>
      <c r="C17" s="638">
        <v>11929</v>
      </c>
      <c r="D17" s="92">
        <f t="shared" si="0"/>
        <v>0</v>
      </c>
      <c r="E17" s="93">
        <f t="shared" si="1"/>
        <v>0</v>
      </c>
      <c r="F17" s="194"/>
      <c r="G17" s="306">
        <v>0</v>
      </c>
      <c r="H17" s="306">
        <f t="shared" si="2"/>
        <v>0</v>
      </c>
      <c r="I17" s="306">
        <f t="shared" si="2"/>
        <v>0</v>
      </c>
      <c r="J17" s="624">
        <f t="shared" si="3"/>
        <v>0</v>
      </c>
    </row>
    <row r="18" spans="1:10" x14ac:dyDescent="0.2">
      <c r="A18" s="644">
        <v>3639</v>
      </c>
      <c r="B18" s="645" t="str">
        <f>VLOOKUP(A18,Summary!$A$20:$B$66,2,0)</f>
        <v>TAMU-Kingsville</v>
      </c>
      <c r="C18" s="638">
        <v>8541</v>
      </c>
      <c r="D18" s="92">
        <f t="shared" si="0"/>
        <v>218849.99999999997</v>
      </c>
      <c r="E18" s="93">
        <f t="shared" si="1"/>
        <v>437699.99999999994</v>
      </c>
      <c r="F18" s="194"/>
      <c r="G18" s="306">
        <v>331327.99072130787</v>
      </c>
      <c r="H18" s="306">
        <f t="shared" si="2"/>
        <v>384513.99536065391</v>
      </c>
      <c r="I18" s="306">
        <f t="shared" si="2"/>
        <v>384513.99536065391</v>
      </c>
      <c r="J18" s="624">
        <f t="shared" si="3"/>
        <v>769027.99072130781</v>
      </c>
    </row>
    <row r="19" spans="1:10" x14ac:dyDescent="0.2">
      <c r="A19" s="644">
        <v>42485</v>
      </c>
      <c r="B19" s="645" t="str">
        <f>VLOOKUP(A19,Summary!$A$20:$B$66,2,0)</f>
        <v>TAMU-San Antonio</v>
      </c>
      <c r="C19" s="638">
        <v>6616</v>
      </c>
      <c r="D19" s="92">
        <f t="shared" si="0"/>
        <v>507600.00000000006</v>
      </c>
      <c r="E19" s="93">
        <f t="shared" si="1"/>
        <v>1015200.0000000001</v>
      </c>
      <c r="F19" s="194"/>
      <c r="G19" s="306">
        <v>756252.7394233956</v>
      </c>
      <c r="H19" s="306">
        <f t="shared" si="2"/>
        <v>885726.3697116978</v>
      </c>
      <c r="I19" s="306">
        <f t="shared" si="2"/>
        <v>885726.3697116978</v>
      </c>
      <c r="J19" s="624">
        <f t="shared" si="3"/>
        <v>1771452.7394233956</v>
      </c>
    </row>
    <row r="20" spans="1:10" x14ac:dyDescent="0.2">
      <c r="A20" s="644">
        <v>9651</v>
      </c>
      <c r="B20" s="645" t="str">
        <f>VLOOKUP(A20,Summary!$A$20:$B$66,2,0)</f>
        <v>TAMI</v>
      </c>
      <c r="C20" s="638">
        <v>7884</v>
      </c>
      <c r="D20" s="92">
        <f t="shared" si="0"/>
        <v>317400</v>
      </c>
      <c r="E20" s="93">
        <f t="shared" si="1"/>
        <v>634800</v>
      </c>
      <c r="F20" s="194"/>
      <c r="G20" s="306">
        <v>462998.00618579471</v>
      </c>
      <c r="H20" s="306">
        <f t="shared" si="2"/>
        <v>548899.00309289736</v>
      </c>
      <c r="I20" s="306">
        <f t="shared" si="2"/>
        <v>548899.00309289736</v>
      </c>
      <c r="J20" s="624">
        <f t="shared" si="3"/>
        <v>1097798.0061857947</v>
      </c>
    </row>
    <row r="21" spans="1:10" x14ac:dyDescent="0.2">
      <c r="A21" s="644">
        <v>3665</v>
      </c>
      <c r="B21" s="645" t="str">
        <f>VLOOKUP(A21,Summary!$A$20:$B$66,2,0)</f>
        <v>WTAMU</v>
      </c>
      <c r="C21" s="638">
        <v>10030</v>
      </c>
      <c r="D21" s="92">
        <f t="shared" si="0"/>
        <v>0</v>
      </c>
      <c r="E21" s="93">
        <f t="shared" si="1"/>
        <v>0</v>
      </c>
      <c r="F21" s="194"/>
      <c r="G21" s="306">
        <v>0</v>
      </c>
      <c r="H21" s="306">
        <f t="shared" si="2"/>
        <v>0</v>
      </c>
      <c r="I21" s="306">
        <f t="shared" si="2"/>
        <v>0</v>
      </c>
      <c r="J21" s="624">
        <f t="shared" si="3"/>
        <v>0</v>
      </c>
    </row>
    <row r="22" spans="1:10" x14ac:dyDescent="0.2">
      <c r="A22" s="644">
        <v>3565</v>
      </c>
      <c r="B22" s="645" t="str">
        <f>VLOOKUP(A22,Summary!$A$20:$B$66,2,0)</f>
        <v>TAMU-Commerce</v>
      </c>
      <c r="C22" s="638">
        <v>12072</v>
      </c>
      <c r="D22" s="92">
        <f t="shared" si="0"/>
        <v>0</v>
      </c>
      <c r="E22" s="93">
        <f t="shared" si="1"/>
        <v>0</v>
      </c>
      <c r="F22" s="194"/>
      <c r="G22" s="306">
        <v>0</v>
      </c>
      <c r="H22" s="306">
        <f t="shared" si="2"/>
        <v>0</v>
      </c>
      <c r="I22" s="306">
        <f t="shared" si="2"/>
        <v>0</v>
      </c>
      <c r="J22" s="624">
        <f t="shared" si="3"/>
        <v>0</v>
      </c>
    </row>
    <row r="23" spans="1:10" x14ac:dyDescent="0.2">
      <c r="A23" s="644">
        <v>29269</v>
      </c>
      <c r="B23" s="645" t="str">
        <f>VLOOKUP(A23,Summary!$A$20:$B$66,2,0)</f>
        <v>TAMU-Texarkana</v>
      </c>
      <c r="C23" s="638">
        <v>2067</v>
      </c>
      <c r="D23" s="92">
        <f t="shared" si="0"/>
        <v>750000</v>
      </c>
      <c r="E23" s="93">
        <f t="shared" si="1"/>
        <v>1500000</v>
      </c>
      <c r="F23" s="194"/>
      <c r="G23" s="306">
        <v>1133132.6632055673</v>
      </c>
      <c r="H23" s="306">
        <f t="shared" si="2"/>
        <v>1316566.3316027836</v>
      </c>
      <c r="I23" s="306">
        <f t="shared" si="2"/>
        <v>1316566.3316027836</v>
      </c>
      <c r="J23" s="624">
        <f t="shared" si="3"/>
        <v>2633132.6632055673</v>
      </c>
    </row>
    <row r="24" spans="1:10" x14ac:dyDescent="0.2">
      <c r="A24" s="644">
        <v>3652</v>
      </c>
      <c r="B24" s="645" t="str">
        <f>VLOOKUP(A24,Summary!$A$20:$B$66,2,0)</f>
        <v>UH</v>
      </c>
      <c r="C24" s="638">
        <v>46324</v>
      </c>
      <c r="D24" s="92">
        <f t="shared" si="0"/>
        <v>0</v>
      </c>
      <c r="E24" s="93">
        <f t="shared" si="1"/>
        <v>0</v>
      </c>
      <c r="F24" s="194"/>
      <c r="G24" s="306">
        <v>0</v>
      </c>
      <c r="H24" s="306">
        <f t="shared" si="2"/>
        <v>0</v>
      </c>
      <c r="I24" s="306">
        <f t="shared" si="2"/>
        <v>0</v>
      </c>
      <c r="J24" s="624">
        <f t="shared" si="3"/>
        <v>0</v>
      </c>
    </row>
    <row r="25" spans="1:10" x14ac:dyDescent="0.2">
      <c r="A25" s="644">
        <v>11711</v>
      </c>
      <c r="B25" s="645" t="str">
        <f>VLOOKUP(A25,Summary!$A$20:$B$66,2,0)</f>
        <v>UH-Clear Lake</v>
      </c>
      <c r="C25" s="638">
        <v>8961</v>
      </c>
      <c r="D25" s="92">
        <f t="shared" si="0"/>
        <v>155850</v>
      </c>
      <c r="E25" s="93">
        <f t="shared" si="1"/>
        <v>311700</v>
      </c>
      <c r="F25" s="194"/>
      <c r="G25" s="306">
        <v>234105.20821827019</v>
      </c>
      <c r="H25" s="306">
        <f t="shared" si="2"/>
        <v>272902.60410913511</v>
      </c>
      <c r="I25" s="306">
        <f t="shared" si="2"/>
        <v>272902.60410913511</v>
      </c>
      <c r="J25" s="624">
        <f t="shared" si="3"/>
        <v>545805.20821827021</v>
      </c>
    </row>
    <row r="26" spans="1:10" x14ac:dyDescent="0.2">
      <c r="A26" s="644">
        <v>12826</v>
      </c>
      <c r="B26" s="645" t="str">
        <f>VLOOKUP(A26,Summary!$A$20:$B$66,2,0)</f>
        <v>UH-Downtown</v>
      </c>
      <c r="C26" s="638">
        <v>14261</v>
      </c>
      <c r="D26" s="92">
        <f t="shared" si="0"/>
        <v>0</v>
      </c>
      <c r="E26" s="93">
        <f t="shared" si="1"/>
        <v>0</v>
      </c>
      <c r="F26" s="194"/>
      <c r="G26" s="306">
        <v>0</v>
      </c>
      <c r="H26" s="306">
        <f t="shared" si="2"/>
        <v>0</v>
      </c>
      <c r="I26" s="306">
        <f t="shared" si="2"/>
        <v>0</v>
      </c>
      <c r="J26" s="624">
        <f t="shared" si="3"/>
        <v>0</v>
      </c>
    </row>
    <row r="27" spans="1:10" x14ac:dyDescent="0.2">
      <c r="A27" s="644">
        <v>13231</v>
      </c>
      <c r="B27" s="645" t="str">
        <f>VLOOKUP(A27,Summary!$A$20:$B$66,2,0)</f>
        <v>UH-Victoria</v>
      </c>
      <c r="C27" s="638">
        <v>4381</v>
      </c>
      <c r="D27" s="92">
        <f t="shared" si="0"/>
        <v>750000</v>
      </c>
      <c r="E27" s="93">
        <f t="shared" si="1"/>
        <v>1500000</v>
      </c>
      <c r="F27" s="194"/>
      <c r="G27" s="306">
        <v>1133132.6632055673</v>
      </c>
      <c r="H27" s="306">
        <f t="shared" si="2"/>
        <v>1316566.3316027836</v>
      </c>
      <c r="I27" s="306">
        <f t="shared" si="2"/>
        <v>1316566.3316027836</v>
      </c>
      <c r="J27" s="624">
        <f t="shared" si="3"/>
        <v>2633132.6632055673</v>
      </c>
    </row>
    <row r="28" spans="1:10" x14ac:dyDescent="0.2">
      <c r="A28" s="644">
        <v>3592</v>
      </c>
      <c r="B28" s="645" t="str">
        <f>VLOOKUP(A28,Summary!$A$20:$B$66,2,0)</f>
        <v>Midwestern</v>
      </c>
      <c r="C28" s="638">
        <v>5712</v>
      </c>
      <c r="D28" s="92">
        <f t="shared" si="0"/>
        <v>643200</v>
      </c>
      <c r="E28" s="93">
        <f t="shared" si="1"/>
        <v>1286400</v>
      </c>
      <c r="F28" s="194"/>
      <c r="G28" s="306">
        <v>883390.22423506016</v>
      </c>
      <c r="H28" s="306">
        <f t="shared" si="2"/>
        <v>1084895.1121175301</v>
      </c>
      <c r="I28" s="306">
        <f t="shared" si="2"/>
        <v>1084895.1121175301</v>
      </c>
      <c r="J28" s="624">
        <f t="shared" si="3"/>
        <v>2169790.2242350602</v>
      </c>
    </row>
    <row r="29" spans="1:10" x14ac:dyDescent="0.2">
      <c r="A29" s="644">
        <v>3594</v>
      </c>
      <c r="B29" s="645" t="str">
        <f>VLOOKUP(A29,Summary!$A$20:$B$66,2,0)</f>
        <v>UNT</v>
      </c>
      <c r="C29" s="638">
        <v>38087</v>
      </c>
      <c r="D29" s="92">
        <f t="shared" si="0"/>
        <v>0</v>
      </c>
      <c r="E29" s="93">
        <f t="shared" si="1"/>
        <v>0</v>
      </c>
      <c r="F29" s="194"/>
      <c r="G29" s="306">
        <v>0</v>
      </c>
      <c r="H29" s="306">
        <f t="shared" si="2"/>
        <v>0</v>
      </c>
      <c r="I29" s="306">
        <f t="shared" si="2"/>
        <v>0</v>
      </c>
      <c r="J29" s="624">
        <f t="shared" si="3"/>
        <v>0</v>
      </c>
    </row>
    <row r="30" spans="1:10" x14ac:dyDescent="0.2">
      <c r="A30" s="644">
        <v>42421</v>
      </c>
      <c r="B30" s="645" t="str">
        <f>VLOOKUP(A30,Summary!$A$20:$B$66,2,0)</f>
        <v>UNT-Dallas</v>
      </c>
      <c r="C30" s="638">
        <v>3757</v>
      </c>
      <c r="D30" s="92">
        <f t="shared" si="0"/>
        <v>750000</v>
      </c>
      <c r="E30" s="93">
        <f t="shared" si="1"/>
        <v>1500000</v>
      </c>
      <c r="F30" s="194"/>
      <c r="G30" s="306">
        <v>1133132.6632055673</v>
      </c>
      <c r="H30" s="306">
        <f t="shared" si="2"/>
        <v>1316566.3316027836</v>
      </c>
      <c r="I30" s="306">
        <f t="shared" si="2"/>
        <v>1316566.3316027836</v>
      </c>
      <c r="J30" s="624">
        <f t="shared" si="3"/>
        <v>2633132.6632055673</v>
      </c>
    </row>
    <row r="31" spans="1:10" x14ac:dyDescent="0.2">
      <c r="A31" s="644">
        <v>3624</v>
      </c>
      <c r="B31" s="645" t="str">
        <f>VLOOKUP(A31,Summary!$A$20:$B$66,2,0)</f>
        <v>SFA</v>
      </c>
      <c r="C31" s="638">
        <v>13058</v>
      </c>
      <c r="D31" s="92">
        <f t="shared" si="0"/>
        <v>0</v>
      </c>
      <c r="E31" s="93">
        <f t="shared" si="1"/>
        <v>0</v>
      </c>
      <c r="F31" s="194"/>
      <c r="G31" s="306">
        <v>0</v>
      </c>
      <c r="H31" s="306">
        <f t="shared" si="2"/>
        <v>0</v>
      </c>
      <c r="I31" s="306">
        <f t="shared" si="2"/>
        <v>0</v>
      </c>
      <c r="J31" s="624">
        <f t="shared" si="3"/>
        <v>0</v>
      </c>
    </row>
    <row r="32" spans="1:10" x14ac:dyDescent="0.2">
      <c r="A32" s="644">
        <v>3642</v>
      </c>
      <c r="B32" s="645" t="str">
        <f>VLOOKUP(A32,Summary!$A$20:$B$66,2,0)</f>
        <v>TSU</v>
      </c>
      <c r="C32" s="638">
        <v>9732</v>
      </c>
      <c r="D32" s="92">
        <f t="shared" si="0"/>
        <v>40199.999999999985</v>
      </c>
      <c r="E32" s="93">
        <f t="shared" si="1"/>
        <v>80399.999999999971</v>
      </c>
      <c r="F32" s="194"/>
      <c r="G32" s="306">
        <v>60735.910747818401</v>
      </c>
      <c r="H32" s="306">
        <f t="shared" si="2"/>
        <v>70567.955373909179</v>
      </c>
      <c r="I32" s="306">
        <f t="shared" si="2"/>
        <v>70567.955373909179</v>
      </c>
      <c r="J32" s="624">
        <f t="shared" si="3"/>
        <v>141135.91074781836</v>
      </c>
    </row>
    <row r="33" spans="1:12" x14ac:dyDescent="0.2">
      <c r="A33" s="644">
        <v>3644</v>
      </c>
      <c r="B33" s="645" t="str">
        <f>VLOOKUP(A33,Summary!$A$20:$B$66,2,0)</f>
        <v>TTU</v>
      </c>
      <c r="C33" s="638">
        <v>37845</v>
      </c>
      <c r="D33" s="92">
        <f t="shared" si="0"/>
        <v>0</v>
      </c>
      <c r="E33" s="93">
        <f t="shared" si="1"/>
        <v>0</v>
      </c>
      <c r="F33" s="194"/>
      <c r="G33" s="306">
        <v>0</v>
      </c>
      <c r="H33" s="306">
        <f t="shared" si="2"/>
        <v>0</v>
      </c>
      <c r="I33" s="306">
        <f t="shared" si="2"/>
        <v>0</v>
      </c>
      <c r="J33" s="624">
        <f t="shared" si="3"/>
        <v>0</v>
      </c>
    </row>
    <row r="34" spans="1:12" x14ac:dyDescent="0.2">
      <c r="A34" s="644">
        <v>3541</v>
      </c>
      <c r="B34" s="645" t="str">
        <f>VLOOKUP(A34,Summary!$A$20:$B$66,2,0)</f>
        <v>Angelo</v>
      </c>
      <c r="C34" s="638">
        <v>10242</v>
      </c>
      <c r="D34" s="92">
        <f t="shared" si="0"/>
        <v>0</v>
      </c>
      <c r="E34" s="93">
        <f t="shared" si="1"/>
        <v>0</v>
      </c>
      <c r="F34" s="194"/>
      <c r="G34" s="306">
        <v>0</v>
      </c>
      <c r="H34" s="306">
        <f t="shared" si="2"/>
        <v>0</v>
      </c>
      <c r="I34" s="306">
        <f t="shared" si="2"/>
        <v>0</v>
      </c>
      <c r="J34" s="624">
        <f t="shared" si="3"/>
        <v>0</v>
      </c>
    </row>
    <row r="35" spans="1:12" x14ac:dyDescent="0.2">
      <c r="A35" s="644">
        <v>3646</v>
      </c>
      <c r="B35" s="645" t="str">
        <f>VLOOKUP(A35,Summary!$A$20:$B$66,2,0)</f>
        <v>TWU</v>
      </c>
      <c r="C35" s="638">
        <v>15364</v>
      </c>
      <c r="D35" s="92">
        <f t="shared" si="0"/>
        <v>0</v>
      </c>
      <c r="E35" s="93">
        <f t="shared" si="1"/>
        <v>0</v>
      </c>
      <c r="F35" s="194"/>
      <c r="G35" s="306">
        <v>0</v>
      </c>
      <c r="H35" s="306">
        <f t="shared" si="2"/>
        <v>0</v>
      </c>
      <c r="I35" s="306">
        <f t="shared" si="2"/>
        <v>0</v>
      </c>
      <c r="J35" s="624">
        <f t="shared" si="3"/>
        <v>0</v>
      </c>
    </row>
    <row r="36" spans="1:12" x14ac:dyDescent="0.2">
      <c r="A36" s="644">
        <v>3581</v>
      </c>
      <c r="B36" s="645" t="str">
        <f>VLOOKUP(A36,Summary!$A$20:$B$66,2,0)</f>
        <v>Lamar</v>
      </c>
      <c r="C36" s="638">
        <v>14176</v>
      </c>
      <c r="D36" s="92">
        <f t="shared" si="0"/>
        <v>0</v>
      </c>
      <c r="E36" s="93">
        <f t="shared" si="1"/>
        <v>0</v>
      </c>
      <c r="F36" s="194"/>
      <c r="G36" s="306">
        <v>0</v>
      </c>
      <c r="H36" s="306">
        <f t="shared" si="2"/>
        <v>0</v>
      </c>
      <c r="I36" s="306">
        <f t="shared" si="2"/>
        <v>0</v>
      </c>
      <c r="J36" s="624">
        <f t="shared" si="3"/>
        <v>0</v>
      </c>
    </row>
    <row r="37" spans="1:12" x14ac:dyDescent="0.2">
      <c r="A37" s="644">
        <v>3606</v>
      </c>
      <c r="B37" s="645" t="str">
        <f>VLOOKUP(A37,Summary!$A$20:$B$66,2,0)</f>
        <v>Sam Houston</v>
      </c>
      <c r="C37" s="638">
        <v>21025</v>
      </c>
      <c r="D37" s="92">
        <f t="shared" si="0"/>
        <v>0</v>
      </c>
      <c r="E37" s="93">
        <f t="shared" si="1"/>
        <v>0</v>
      </c>
      <c r="F37" s="194"/>
      <c r="G37" s="306">
        <v>0</v>
      </c>
      <c r="H37" s="306">
        <f t="shared" ref="H37:I53" si="4">($G37/2)+$D37</f>
        <v>0</v>
      </c>
      <c r="I37" s="306">
        <f t="shared" si="4"/>
        <v>0</v>
      </c>
      <c r="J37" s="624">
        <f t="shared" si="3"/>
        <v>0</v>
      </c>
    </row>
    <row r="38" spans="1:12" x14ac:dyDescent="0.2">
      <c r="A38" s="644">
        <v>3615</v>
      </c>
      <c r="B38" s="645" t="str">
        <f>VLOOKUP(A38,Summary!$A$20:$B$66,2,0)</f>
        <v>TXST</v>
      </c>
      <c r="C38" s="638">
        <v>38644</v>
      </c>
      <c r="D38" s="92">
        <f t="shared" si="0"/>
        <v>0</v>
      </c>
      <c r="E38" s="93">
        <f t="shared" si="1"/>
        <v>0</v>
      </c>
      <c r="F38" s="194"/>
      <c r="G38" s="306">
        <v>0</v>
      </c>
      <c r="H38" s="306">
        <f t="shared" si="4"/>
        <v>0</v>
      </c>
      <c r="I38" s="306">
        <f t="shared" si="4"/>
        <v>0</v>
      </c>
      <c r="J38" s="624">
        <f t="shared" si="3"/>
        <v>0</v>
      </c>
    </row>
    <row r="39" spans="1:12" x14ac:dyDescent="0.2">
      <c r="A39" s="644">
        <v>3625</v>
      </c>
      <c r="B39" s="645" t="str">
        <f>VLOOKUP(A39,Summary!$A$20:$B$66,2,0)</f>
        <v>Sul Ross</v>
      </c>
      <c r="C39" s="638">
        <v>1885</v>
      </c>
      <c r="D39" s="92">
        <f t="shared" si="0"/>
        <v>750000</v>
      </c>
      <c r="E39" s="93">
        <f t="shared" si="1"/>
        <v>1500000</v>
      </c>
      <c r="F39" s="194"/>
      <c r="G39" s="306">
        <v>1133132.6632055673</v>
      </c>
      <c r="H39" s="306">
        <f t="shared" si="4"/>
        <v>1316566.3316027836</v>
      </c>
      <c r="I39" s="306">
        <f t="shared" si="4"/>
        <v>1316566.3316027836</v>
      </c>
      <c r="J39" s="624">
        <f t="shared" si="3"/>
        <v>2633132.6632055673</v>
      </c>
    </row>
    <row r="40" spans="1:12" ht="15" thickBot="1" x14ac:dyDescent="0.25">
      <c r="A40" s="646">
        <v>20</v>
      </c>
      <c r="B40" s="647" t="str">
        <f>VLOOKUP(A40,Summary!$A$20:$B$66,2,0)</f>
        <v>Sul Ross-Rio Grande</v>
      </c>
      <c r="C40" s="639">
        <v>890</v>
      </c>
      <c r="D40" s="630">
        <f t="shared" si="0"/>
        <v>750000</v>
      </c>
      <c r="E40" s="631">
        <f t="shared" si="1"/>
        <v>1500000</v>
      </c>
      <c r="F40" s="194"/>
      <c r="G40" s="306">
        <v>1133132.6632055673</v>
      </c>
      <c r="H40" s="306">
        <f t="shared" si="4"/>
        <v>1316566.3316027836</v>
      </c>
      <c r="I40" s="306">
        <f t="shared" si="4"/>
        <v>1316566.3316027836</v>
      </c>
      <c r="J40" s="624">
        <f t="shared" si="3"/>
        <v>2633132.6632055673</v>
      </c>
    </row>
    <row r="41" spans="1:12" x14ac:dyDescent="0.2">
      <c r="A41" s="640"/>
      <c r="B41" s="641" t="s">
        <v>70</v>
      </c>
      <c r="C41" s="629">
        <f>SUM(C4:C40)</f>
        <v>658219</v>
      </c>
      <c r="D41" s="629">
        <f>SUM(D4:D40)</f>
        <v>7873200</v>
      </c>
      <c r="E41" s="650">
        <f>SUM(E4:E40)</f>
        <v>15746400</v>
      </c>
      <c r="F41" s="194"/>
      <c r="G41" s="651">
        <f>SUM(G4:G40)</f>
        <v>11666054.020766597</v>
      </c>
      <c r="H41" s="625">
        <f t="shared" si="4"/>
        <v>13706227.010383299</v>
      </c>
      <c r="I41" s="625">
        <f t="shared" si="4"/>
        <v>13706227.010383299</v>
      </c>
      <c r="J41" s="626">
        <f>SUM(J4:J40)</f>
        <v>27412454.020766601</v>
      </c>
      <c r="L41" s="627"/>
    </row>
    <row r="42" spans="1:12" x14ac:dyDescent="0.2">
      <c r="A42" s="634">
        <v>9225</v>
      </c>
      <c r="B42" s="635" t="str">
        <f>VLOOKUP(A42,Summary!$A$20:$B$66,2,0)</f>
        <v>TSTC-Harlingen</v>
      </c>
      <c r="C42" s="636">
        <v>4579</v>
      </c>
      <c r="D42" s="92">
        <f t="shared" ref="D42:D47" si="5">MAX(1-MAX(C42-5000,0)/5000,0)*375000</f>
        <v>375000</v>
      </c>
      <c r="E42" s="93">
        <f>D42*2</f>
        <v>750000</v>
      </c>
      <c r="F42" s="268"/>
      <c r="G42" s="128">
        <v>566566.33160278364</v>
      </c>
      <c r="H42" s="306">
        <f>($G42/2)+$D42</f>
        <v>658283.16580139182</v>
      </c>
      <c r="I42" s="306">
        <f t="shared" si="4"/>
        <v>658283.16580139182</v>
      </c>
      <c r="J42" s="624">
        <f t="shared" si="3"/>
        <v>1316566.3316027836</v>
      </c>
    </row>
    <row r="43" spans="1:12" x14ac:dyDescent="0.2">
      <c r="A43" s="634">
        <v>9932</v>
      </c>
      <c r="B43" s="635" t="str">
        <f>VLOOKUP(A43,Summary!$A$20:$B$66,2,0)</f>
        <v>TSTC-West Tx</v>
      </c>
      <c r="C43" s="637">
        <v>1935</v>
      </c>
      <c r="D43" s="92">
        <f t="shared" si="5"/>
        <v>375000</v>
      </c>
      <c r="E43" s="93">
        <f t="shared" ref="E43:E52" si="6">D43*2</f>
        <v>750000</v>
      </c>
      <c r="F43" s="268"/>
      <c r="G43" s="128">
        <v>566566.33160278364</v>
      </c>
      <c r="H43" s="306">
        <f t="shared" si="4"/>
        <v>658283.16580139182</v>
      </c>
      <c r="I43" s="306">
        <f t="shared" si="4"/>
        <v>658283.16580139182</v>
      </c>
      <c r="J43" s="624">
        <f t="shared" si="3"/>
        <v>1316566.3316027836</v>
      </c>
    </row>
    <row r="44" spans="1:12" x14ac:dyDescent="0.2">
      <c r="A44" s="634">
        <v>33965</v>
      </c>
      <c r="B44" s="635" t="str">
        <f>VLOOKUP(A44,Summary!$A$20:$B$66,2,0)</f>
        <v>TSTC-Marshall</v>
      </c>
      <c r="C44" s="637">
        <v>586</v>
      </c>
      <c r="D44" s="92">
        <f t="shared" si="5"/>
        <v>375000</v>
      </c>
      <c r="E44" s="93">
        <f t="shared" si="6"/>
        <v>750000</v>
      </c>
      <c r="F44" s="268"/>
      <c r="G44" s="128">
        <v>566566.33160278364</v>
      </c>
      <c r="H44" s="306">
        <f t="shared" si="4"/>
        <v>658283.16580139182</v>
      </c>
      <c r="I44" s="306">
        <f t="shared" si="4"/>
        <v>658283.16580139182</v>
      </c>
      <c r="J44" s="624">
        <f t="shared" si="3"/>
        <v>1316566.3316027836</v>
      </c>
    </row>
    <row r="45" spans="1:12" x14ac:dyDescent="0.2">
      <c r="A45" s="634">
        <v>3634</v>
      </c>
      <c r="B45" s="635" t="str">
        <f>VLOOKUP(A45,Summary!$A$20:$B$66,2,0)</f>
        <v>TSTC-Waco</v>
      </c>
      <c r="C45" s="637">
        <v>4195</v>
      </c>
      <c r="D45" s="92">
        <f t="shared" si="5"/>
        <v>375000</v>
      </c>
      <c r="E45" s="93">
        <f t="shared" si="6"/>
        <v>750000</v>
      </c>
      <c r="F45" s="268"/>
      <c r="G45" s="128">
        <v>566566.33160278364</v>
      </c>
      <c r="H45" s="306">
        <f t="shared" si="4"/>
        <v>658283.16580139182</v>
      </c>
      <c r="I45" s="306">
        <f t="shared" si="4"/>
        <v>658283.16580139182</v>
      </c>
      <c r="J45" s="624">
        <f t="shared" si="3"/>
        <v>1316566.3316027836</v>
      </c>
    </row>
    <row r="46" spans="1:12" x14ac:dyDescent="0.2">
      <c r="A46" s="634">
        <v>203634</v>
      </c>
      <c r="B46" s="635" t="str">
        <f>VLOOKUP(A46,Summary!$A$20:$B$66,2,0)</f>
        <v>TSTC-Fort Bend</v>
      </c>
      <c r="C46" s="637">
        <v>531</v>
      </c>
      <c r="D46" s="92">
        <f t="shared" si="5"/>
        <v>375000</v>
      </c>
      <c r="E46" s="93">
        <f>D46*2</f>
        <v>750000</v>
      </c>
      <c r="F46" s="268"/>
      <c r="G46" s="128">
        <v>566566.33160278364</v>
      </c>
      <c r="H46" s="306">
        <f t="shared" si="4"/>
        <v>658283.16580139182</v>
      </c>
      <c r="I46" s="306">
        <f t="shared" si="4"/>
        <v>658283.16580139182</v>
      </c>
      <c r="J46" s="624">
        <f t="shared" si="3"/>
        <v>1316566.3316027836</v>
      </c>
    </row>
    <row r="47" spans="1:12" ht="13.5" customHeight="1" x14ac:dyDescent="0.2">
      <c r="A47" s="634">
        <v>133965</v>
      </c>
      <c r="B47" s="635" t="str">
        <f>VLOOKUP(A47,Summary!$A$20:$B$66,2,0)</f>
        <v>TSTC-North Texas</v>
      </c>
      <c r="C47" s="637">
        <v>297</v>
      </c>
      <c r="D47" s="92">
        <f t="shared" si="5"/>
        <v>375000</v>
      </c>
      <c r="E47" s="93">
        <f>D47*2</f>
        <v>750000</v>
      </c>
      <c r="F47" s="268"/>
      <c r="G47" s="128">
        <v>566566.33160278364</v>
      </c>
      <c r="H47" s="306">
        <f t="shared" si="4"/>
        <v>658283.16580139182</v>
      </c>
      <c r="I47" s="306">
        <f t="shared" si="4"/>
        <v>658283.16580139182</v>
      </c>
      <c r="J47" s="624">
        <f t="shared" si="3"/>
        <v>1316566.3316027836</v>
      </c>
    </row>
    <row r="48" spans="1:12" x14ac:dyDescent="0.2">
      <c r="A48" s="632"/>
      <c r="B48" s="633" t="s">
        <v>410</v>
      </c>
      <c r="C48" s="629">
        <f>SUM(C42:C47)</f>
        <v>12123</v>
      </c>
      <c r="D48" s="648">
        <f>SUM(D42:D47)</f>
        <v>2250000</v>
      </c>
      <c r="E48" s="649">
        <f>D48*2</f>
        <v>4500000</v>
      </c>
      <c r="F48" s="268"/>
      <c r="G48" s="651">
        <f>SUM(G42:G47)</f>
        <v>3399397.9896167023</v>
      </c>
      <c r="H48" s="306">
        <f t="shared" si="4"/>
        <v>3949698.9948083512</v>
      </c>
      <c r="I48" s="306">
        <f t="shared" si="4"/>
        <v>3949698.9948083512</v>
      </c>
      <c r="J48" s="625">
        <f>SUM(J42:J47)</f>
        <v>7899397.9896167023</v>
      </c>
      <c r="L48" s="627"/>
    </row>
    <row r="49" spans="1:14" x14ac:dyDescent="0.2">
      <c r="A49" s="634">
        <v>36273</v>
      </c>
      <c r="B49" s="635" t="str">
        <f>VLOOKUP(A49,Summary!$A$20:$B$66,2,0)</f>
        <v>Lamar-IOT</v>
      </c>
      <c r="C49" s="637">
        <v>3260</v>
      </c>
      <c r="D49" s="92">
        <f>MAX(1-MAX(C49-5000,0)/5000,0)*750000</f>
        <v>750000</v>
      </c>
      <c r="E49" s="93">
        <f t="shared" si="6"/>
        <v>1500000</v>
      </c>
      <c r="F49" s="268"/>
      <c r="G49" s="128">
        <v>1133132.6632055673</v>
      </c>
      <c r="H49" s="306">
        <f t="shared" si="4"/>
        <v>1316566.3316027836</v>
      </c>
      <c r="I49" s="306">
        <f t="shared" si="4"/>
        <v>1316566.3316027836</v>
      </c>
      <c r="J49" s="624">
        <f t="shared" si="3"/>
        <v>2633132.6632055673</v>
      </c>
    </row>
    <row r="50" spans="1:14" x14ac:dyDescent="0.2">
      <c r="A50" s="634">
        <v>23582</v>
      </c>
      <c r="B50" s="635" t="str">
        <f>VLOOKUP(A50,Summary!$A$20:$B$66,2,0)</f>
        <v>Lamar-Orange</v>
      </c>
      <c r="C50" s="637">
        <v>2350</v>
      </c>
      <c r="D50" s="92">
        <f>MAX(1-MAX(C50-5000,0)/5000,0)*750000</f>
        <v>750000</v>
      </c>
      <c r="E50" s="93">
        <f t="shared" si="6"/>
        <v>1500000</v>
      </c>
      <c r="F50" s="268"/>
      <c r="G50" s="128">
        <v>1133132.6632055673</v>
      </c>
      <c r="H50" s="306">
        <f t="shared" si="4"/>
        <v>1316566.3316027836</v>
      </c>
      <c r="I50" s="306">
        <f t="shared" si="4"/>
        <v>1316566.3316027836</v>
      </c>
      <c r="J50" s="624">
        <f t="shared" si="3"/>
        <v>2633132.6632055673</v>
      </c>
    </row>
    <row r="51" spans="1:14" x14ac:dyDescent="0.2">
      <c r="A51" s="634">
        <v>23485</v>
      </c>
      <c r="B51" s="635" t="str">
        <f>VLOOKUP(A51,Summary!$A$20:$B$66,2,0)</f>
        <v>Lamar-Port Arthur</v>
      </c>
      <c r="C51" s="637">
        <v>2413</v>
      </c>
      <c r="D51" s="92">
        <f>MAX(1-MAX(C51-5000,0)/5000,0)*750000</f>
        <v>750000</v>
      </c>
      <c r="E51" s="93">
        <f t="shared" si="6"/>
        <v>1500000</v>
      </c>
      <c r="F51" s="268"/>
      <c r="G51" s="128">
        <v>1133132.6632055673</v>
      </c>
      <c r="H51" s="306">
        <f t="shared" si="4"/>
        <v>1316566.3316027836</v>
      </c>
      <c r="I51" s="306">
        <f t="shared" si="4"/>
        <v>1316566.3316027836</v>
      </c>
      <c r="J51" s="624">
        <f t="shared" si="3"/>
        <v>2633132.6632055673</v>
      </c>
    </row>
    <row r="52" spans="1:14" x14ac:dyDescent="0.2">
      <c r="A52" s="634"/>
      <c r="B52" s="633" t="s">
        <v>409</v>
      </c>
      <c r="C52" s="629">
        <f>SUM(C49:C51)</f>
        <v>8023</v>
      </c>
      <c r="D52" s="648">
        <f>SUM(D49:D51)</f>
        <v>2250000</v>
      </c>
      <c r="E52" s="649">
        <f t="shared" si="6"/>
        <v>4500000</v>
      </c>
      <c r="F52" s="268"/>
      <c r="G52" s="95">
        <f>SUM(G49:G51)</f>
        <v>3399397.9896167018</v>
      </c>
      <c r="H52" s="306">
        <f t="shared" si="4"/>
        <v>3949698.9948083507</v>
      </c>
      <c r="I52" s="306">
        <f t="shared" si="4"/>
        <v>3949698.9948083507</v>
      </c>
      <c r="J52" s="625">
        <f>SUM(J49:J51)</f>
        <v>7899397.9896167014</v>
      </c>
    </row>
    <row r="53" spans="1:14" ht="20.25" customHeight="1" x14ac:dyDescent="0.2">
      <c r="B53" s="94" t="s">
        <v>411</v>
      </c>
      <c r="C53" s="95">
        <f>C41+C48+C52</f>
        <v>678365</v>
      </c>
      <c r="D53" s="95">
        <f>D41+D48+D52</f>
        <v>12373200</v>
      </c>
      <c r="E53" s="95">
        <f>E41+E48+E52</f>
        <v>24746400</v>
      </c>
      <c r="F53" s="95"/>
      <c r="G53" s="95">
        <f>SUM(G41+G48+G52)</f>
        <v>18464850.000000004</v>
      </c>
      <c r="H53" s="306">
        <f t="shared" si="4"/>
        <v>21605625</v>
      </c>
      <c r="I53" s="306">
        <f t="shared" si="4"/>
        <v>21605625</v>
      </c>
      <c r="J53" s="95">
        <f>J41+J48+J52</f>
        <v>43211250</v>
      </c>
      <c r="K53" s="95">
        <f>K41+K48+K52</f>
        <v>0</v>
      </c>
    </row>
    <row r="54" spans="1:14" ht="64.5" customHeight="1" x14ac:dyDescent="0.2">
      <c r="A54" s="749" t="s">
        <v>430</v>
      </c>
      <c r="B54" s="749"/>
      <c r="C54" s="749"/>
      <c r="D54" s="749"/>
      <c r="E54" s="694"/>
      <c r="N54" s="628"/>
    </row>
  </sheetData>
  <mergeCells count="2">
    <mergeCell ref="A3:B3"/>
    <mergeCell ref="A54:E54"/>
  </mergeCells>
  <pageMargins left="0.34" right="0.26" top="0.49" bottom="0.37" header="0.33" footer="0.16"/>
  <pageSetup scale="43" orientation="portrait" r:id="rId1"/>
  <headerFooter alignWithMargins="0">
    <oddFooter>Prepared by Paul Turcotte &amp;D&amp;RPage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transitionEvaluation="1" codeName="Sheet8">
    <tabColor theme="3"/>
    <pageSetUpPr autoPageBreaks="0" fitToPage="1"/>
  </sheetPr>
  <dimension ref="A1:AD106"/>
  <sheetViews>
    <sheetView showGridLines="0" zoomScale="70" zoomScaleNormal="70" workbookViewId="0">
      <pane xSplit="2" ySplit="4" topLeftCell="C29" activePane="bottomRight" state="frozen"/>
      <selection pane="topRight" activeCell="C1" sqref="C1"/>
      <selection pane="bottomLeft" activeCell="A5" sqref="A5"/>
      <selection pane="bottomRight" activeCell="E5" sqref="E5"/>
    </sheetView>
  </sheetViews>
  <sheetFormatPr defaultColWidth="12.5703125" defaultRowHeight="14.25" x14ac:dyDescent="0.2"/>
  <cols>
    <col min="1" max="1" width="8.7109375" style="3" customWidth="1"/>
    <col min="2" max="2" width="20" style="3" customWidth="1"/>
    <col min="3" max="5" width="13.85546875" style="3" customWidth="1"/>
    <col min="6" max="6" width="15.42578125" style="3" customWidth="1"/>
    <col min="7" max="7" width="12.28515625" style="3" customWidth="1"/>
    <col min="8" max="9" width="11.5703125" style="3" customWidth="1"/>
    <col min="10" max="10" width="14.7109375" style="3" customWidth="1"/>
    <col min="11" max="11" width="15" style="3" customWidth="1"/>
    <col min="12" max="12" width="12.28515625" style="3" customWidth="1"/>
    <col min="13" max="13" width="11.5703125" style="3" bestFit="1" customWidth="1"/>
    <col min="14" max="14" width="11.5703125" style="3" customWidth="1"/>
    <col min="15" max="15" width="13.28515625" style="3" customWidth="1"/>
    <col min="16" max="16" width="15.42578125" style="3" customWidth="1"/>
    <col min="17" max="17" width="12.28515625" style="3" bestFit="1" customWidth="1"/>
    <col min="18" max="18" width="2.85546875" style="3" customWidth="1"/>
    <col min="19" max="21" width="15.28515625" style="3" bestFit="1" customWidth="1"/>
    <col min="22" max="22" width="13.5703125" style="3" bestFit="1" customWidth="1"/>
    <col min="23" max="23" width="2.28515625" style="3" customWidth="1"/>
    <col min="24" max="25" width="15.28515625" style="3" bestFit="1" customWidth="1"/>
    <col min="26" max="26" width="16.140625" style="3" customWidth="1"/>
    <col min="27" max="27" width="13.5703125" style="3" bestFit="1" customWidth="1"/>
    <col min="28" max="28" width="12.5703125" style="3"/>
    <col min="29" max="29" width="14.5703125" style="3" bestFit="1" customWidth="1"/>
    <col min="30" max="16384" width="12.5703125" style="3"/>
  </cols>
  <sheetData>
    <row r="1" spans="1:30" x14ac:dyDescent="0.2">
      <c r="A1" s="26" t="str">
        <f>Summary!A1</f>
        <v>General Academic Institutions Basis of Legislative Appropriations - Formula Funding - 2020-2021</v>
      </c>
    </row>
    <row r="2" spans="1:30" ht="15" thickBot="1" x14ac:dyDescent="0.25">
      <c r="A2" s="26" t="s">
        <v>167</v>
      </c>
    </row>
    <row r="3" spans="1:30" x14ac:dyDescent="0.2">
      <c r="A3" s="750" t="s">
        <v>0</v>
      </c>
      <c r="B3" s="752" t="s">
        <v>27</v>
      </c>
      <c r="C3" s="752" t="s">
        <v>166</v>
      </c>
      <c r="D3" s="752" t="s">
        <v>166</v>
      </c>
      <c r="E3" s="752"/>
      <c r="F3" s="752"/>
      <c r="G3" s="752"/>
      <c r="H3" s="752" t="s">
        <v>201</v>
      </c>
      <c r="I3" s="752"/>
      <c r="J3" s="752"/>
      <c r="K3" s="752"/>
      <c r="L3" s="752"/>
      <c r="M3" s="752" t="s">
        <v>38</v>
      </c>
      <c r="N3" s="752"/>
      <c r="O3" s="752"/>
      <c r="P3" s="752"/>
      <c r="Q3" s="755"/>
      <c r="S3" s="754" t="s">
        <v>229</v>
      </c>
      <c r="T3" s="752"/>
      <c r="U3" s="752"/>
      <c r="V3" s="755"/>
      <c r="X3" s="754" t="s">
        <v>176</v>
      </c>
      <c r="Y3" s="752"/>
      <c r="Z3" s="752"/>
      <c r="AA3" s="755"/>
    </row>
    <row r="4" spans="1:30" ht="45.75" customHeight="1" thickBot="1" x14ac:dyDescent="0.3">
      <c r="A4" s="751"/>
      <c r="B4" s="753"/>
      <c r="C4" s="319" t="s">
        <v>328</v>
      </c>
      <c r="D4" s="319" t="s">
        <v>336</v>
      </c>
      <c r="E4" s="320" t="s">
        <v>399</v>
      </c>
      <c r="F4" s="320" t="s">
        <v>341</v>
      </c>
      <c r="G4" s="319" t="s">
        <v>35</v>
      </c>
      <c r="H4" s="319" t="s">
        <v>328</v>
      </c>
      <c r="I4" s="320" t="s">
        <v>336</v>
      </c>
      <c r="J4" s="320" t="str">
        <f>SIS!C3</f>
        <v>Fall 2018 (Certified)</v>
      </c>
      <c r="K4" s="320" t="str">
        <f>F4</f>
        <v>Difference Fall 2016-Fall 2018</v>
      </c>
      <c r="L4" s="319" t="s">
        <v>35</v>
      </c>
      <c r="M4" s="319" t="s">
        <v>328</v>
      </c>
      <c r="N4" s="393" t="s">
        <v>336</v>
      </c>
      <c r="O4" s="393" t="str">
        <f>E4</f>
        <v>Fall 2018 (Certified)</v>
      </c>
      <c r="P4" s="393" t="str">
        <f>F4</f>
        <v>Difference Fall 2016-Fall 2018</v>
      </c>
      <c r="Q4" s="321" t="s">
        <v>35</v>
      </c>
      <c r="S4" s="322" t="s">
        <v>328</v>
      </c>
      <c r="T4" s="322" t="s">
        <v>400</v>
      </c>
      <c r="U4" s="319" t="s">
        <v>26</v>
      </c>
      <c r="V4" s="321" t="s">
        <v>35</v>
      </c>
      <c r="X4" s="322" t="s">
        <v>289</v>
      </c>
      <c r="Y4" s="320" t="s">
        <v>337</v>
      </c>
      <c r="Z4" s="319" t="s">
        <v>26</v>
      </c>
      <c r="AA4" s="321" t="s">
        <v>35</v>
      </c>
      <c r="AC4" s="600"/>
    </row>
    <row r="5" spans="1:30" ht="15" x14ac:dyDescent="0.25">
      <c r="A5" s="221">
        <v>3656</v>
      </c>
      <c r="B5" s="222" t="str">
        <f>VLOOKUP(A5,Summary!$A$20:$B$66,2,0)</f>
        <v>UT-Arlington</v>
      </c>
      <c r="C5" s="400">
        <v>354220</v>
      </c>
      <c r="D5" s="401">
        <v>373867</v>
      </c>
      <c r="E5" s="223">
        <f>SUMIF('Operations Support'!A:A,Comparison!A5,'Operations Support'!R:R)</f>
        <v>382666</v>
      </c>
      <c r="F5" s="224">
        <f t="shared" ref="F5:F41" si="0">E5-C5</f>
        <v>28446</v>
      </c>
      <c r="G5" s="225">
        <f t="shared" ref="G5:G41" si="1">IFERROR(F5/C5,0)</f>
        <v>8.0306024504545201E-2</v>
      </c>
      <c r="H5" s="226">
        <v>39706</v>
      </c>
      <c r="I5" s="226">
        <v>41712</v>
      </c>
      <c r="J5" s="226">
        <f>SUMIF(SIS!$A$4:$A$51,Comparison!A5,SIS!$C$4:$C$51)</f>
        <v>42496</v>
      </c>
      <c r="K5" s="227">
        <f t="shared" ref="K5:K41" si="2">J5-H5</f>
        <v>2790</v>
      </c>
      <c r="L5" s="225">
        <f>IFERROR(ROUND(K5/H5,3),"")</f>
        <v>7.0000000000000007E-2</v>
      </c>
      <c r="M5" s="226">
        <v>24982</v>
      </c>
      <c r="N5" s="399">
        <v>26331</v>
      </c>
      <c r="O5" s="8">
        <f>ROUND(SUMIFS('Operations Support'!R:R,'Operations Support'!A:A,Comparison!A5,'Operations Support'!B:B,"1")/15+SUMIFS('Operations Support'!R:R,'Operations Support'!A:A,Comparison!A5,'Operations Support'!B:B,"2")/15+SUMIFS('Operations Support'!R:R,'Operations Support'!A:A,Comparison!A5,'Operations Support'!B:B,"3")/12+SUMIFS('Operations Support'!R:R,'Operations Support'!A:A,Comparison!A5,'Operations Support'!B:B,"4")/9+SUMIFS('Operations Support'!R:R,'Operations Support'!A:A,Comparison!A5,'Operations Support'!B:B,"5")/12,0)</f>
        <v>26882</v>
      </c>
      <c r="P5" s="227">
        <f t="shared" ref="P5:P41" si="3">O5-M5</f>
        <v>1900</v>
      </c>
      <c r="Q5" s="225">
        <f>IFERROR(ROUND(P5/M5,3),"")</f>
        <v>7.5999999999999998E-2</v>
      </c>
      <c r="S5" s="223">
        <v>3195628.9105479401</v>
      </c>
      <c r="T5" s="226">
        <f>'Space Support'!L4</f>
        <v>3452957.4327059938</v>
      </c>
      <c r="U5" s="227">
        <f t="shared" ref="U5:U41" si="4">T5-S5</f>
        <v>257328.5221580537</v>
      </c>
      <c r="V5" s="225">
        <f t="shared" ref="V5:V34" si="5">IFERROR(ROUND(U5/S5,3),"")</f>
        <v>8.1000000000000003E-2</v>
      </c>
      <c r="X5" s="223">
        <v>2137764.1460000002</v>
      </c>
      <c r="Y5" s="38">
        <f ca="1">SUMIF('Operations Support'!A:A,Comparison!A5,'Operations Support'!Y:Y)+SUMIF('Operations Support'!A:A,Comparison!A5,'Operations Support'!AA:AA)</f>
        <v>2278572.1269999999</v>
      </c>
      <c r="Z5" s="227">
        <f t="shared" ref="Z5:Z22" ca="1" si="6">Y5-X5</f>
        <v>140807.98099999968</v>
      </c>
      <c r="AA5" s="225">
        <f ca="1">IFERROR(ROUND(Z5/X5,3),"")</f>
        <v>6.6000000000000003E-2</v>
      </c>
      <c r="AC5" s="599"/>
      <c r="AD5" s="128"/>
    </row>
    <row r="6" spans="1:30" ht="15" x14ac:dyDescent="0.25">
      <c r="A6" s="31">
        <v>3658</v>
      </c>
      <c r="B6" s="35" t="str">
        <f>VLOOKUP(A6,Summary!$A$20:$B$66,2,0)</f>
        <v>UT-Austin</v>
      </c>
      <c r="C6" s="39">
        <v>645899</v>
      </c>
      <c r="D6" s="310">
        <v>655147</v>
      </c>
      <c r="E6" s="8">
        <f>SUMIF('Operations Support'!A:A,Comparison!A6,'Operations Support'!R:R)</f>
        <v>659470</v>
      </c>
      <c r="F6" s="28">
        <f t="shared" si="0"/>
        <v>13571</v>
      </c>
      <c r="G6" s="32">
        <f t="shared" si="1"/>
        <v>2.1011024943528321E-2</v>
      </c>
      <c r="H6" s="38">
        <v>51281</v>
      </c>
      <c r="I6" s="38">
        <v>51425</v>
      </c>
      <c r="J6" s="38">
        <f>SUMIF(SIS!$A$4:$A$51,Comparison!A6,SIS!$C$4:$C$51)</f>
        <v>51684</v>
      </c>
      <c r="K6" s="29">
        <f t="shared" si="2"/>
        <v>403</v>
      </c>
      <c r="L6" s="32">
        <f t="shared" ref="L6:L42" si="7">IFERROR(ROUND(K6/H6,3),"")</f>
        <v>8.0000000000000002E-3</v>
      </c>
      <c r="M6" s="38">
        <v>45888</v>
      </c>
      <c r="N6" s="399">
        <v>46487</v>
      </c>
      <c r="O6" s="8">
        <f>ROUND(SUMIFS('Operations Support'!R:R,'Operations Support'!A:A,Comparison!A6,'Operations Support'!B:B,"1")/15+SUMIFS('Operations Support'!R:R,'Operations Support'!A:A,Comparison!A6,'Operations Support'!B:B,"2")/15+SUMIFS('Operations Support'!R:R,'Operations Support'!A:A,Comparison!A6,'Operations Support'!B:B,"3")/12+SUMIFS('Operations Support'!R:R,'Operations Support'!A:A,Comparison!A6,'Operations Support'!B:B,"4")/9+SUMIFS('Operations Support'!R:R,'Operations Support'!A:A,Comparison!A6,'Operations Support'!B:B,"5")/12,0)</f>
        <v>46734</v>
      </c>
      <c r="P6" s="29">
        <f t="shared" si="3"/>
        <v>846</v>
      </c>
      <c r="Q6" s="32">
        <f t="shared" ref="Q6:Q42" si="8">IFERROR(ROUND(P6/M6,3),"")</f>
        <v>1.7999999999999999E-2</v>
      </c>
      <c r="S6" s="223">
        <v>10405054.216324737</v>
      </c>
      <c r="T6" s="38">
        <f>'Space Support'!L5</f>
        <v>10403374.480641777</v>
      </c>
      <c r="U6" s="227">
        <f t="shared" si="4"/>
        <v>-1679.7356829605997</v>
      </c>
      <c r="V6" s="32">
        <f t="shared" si="5"/>
        <v>0</v>
      </c>
      <c r="X6" s="8">
        <v>3737185.9390000002</v>
      </c>
      <c r="Y6" s="38">
        <f ca="1">SUMIF('Operations Support'!A:A,Comparison!A6,'Operations Support'!Y:Y)+SUMIF('Operations Support'!A:A,Comparison!A6,'Operations Support'!AA:AA)</f>
        <v>3836787.9109999998</v>
      </c>
      <c r="Z6" s="29">
        <f t="shared" ca="1" si="6"/>
        <v>99601.971999999601</v>
      </c>
      <c r="AA6" s="32">
        <f t="shared" ref="AA6:AA42" ca="1" si="9">IFERROR(ROUND(Z6/X6,3),"")</f>
        <v>2.7E-2</v>
      </c>
      <c r="AC6" s="599"/>
    </row>
    <row r="7" spans="1:30" ht="15" x14ac:dyDescent="0.25">
      <c r="A7" s="31">
        <v>9741</v>
      </c>
      <c r="B7" s="35" t="str">
        <f>VLOOKUP(A7,Summary!$A$20:$B$66,2,0)</f>
        <v>UT-Dallas</v>
      </c>
      <c r="C7" s="39">
        <v>297444</v>
      </c>
      <c r="D7" s="310">
        <v>311359</v>
      </c>
      <c r="E7" s="8">
        <f>SUMIF('Operations Support'!A:A,Comparison!A7,'Operations Support'!R:R)</f>
        <v>329639</v>
      </c>
      <c r="F7" s="28">
        <f t="shared" si="0"/>
        <v>32195</v>
      </c>
      <c r="G7" s="32">
        <f t="shared" si="1"/>
        <v>0.10823886176893802</v>
      </c>
      <c r="H7" s="38">
        <v>26793</v>
      </c>
      <c r="I7" s="38">
        <v>27642</v>
      </c>
      <c r="J7" s="38">
        <f>SUMIF(SIS!$A$4:$A$51,Comparison!A7,SIS!$C$4:$C$51)</f>
        <v>28755</v>
      </c>
      <c r="K7" s="29">
        <f t="shared" si="2"/>
        <v>1962</v>
      </c>
      <c r="L7" s="32">
        <f t="shared" si="7"/>
        <v>7.2999999999999995E-2</v>
      </c>
      <c r="M7" s="38">
        <v>21320</v>
      </c>
      <c r="N7" s="399">
        <v>22248</v>
      </c>
      <c r="O7" s="8">
        <f>ROUND(SUMIFS('Operations Support'!R:R,'Operations Support'!A:A,Comparison!A7,'Operations Support'!B:B,"1")/15+SUMIFS('Operations Support'!R:R,'Operations Support'!A:A,Comparison!A7,'Operations Support'!B:B,"2")/15+SUMIFS('Operations Support'!R:R,'Operations Support'!A:A,Comparison!A7,'Operations Support'!B:B,"3")/12+SUMIFS('Operations Support'!R:R,'Operations Support'!A:A,Comparison!A7,'Operations Support'!B:B,"4")/9+SUMIFS('Operations Support'!R:R,'Operations Support'!A:A,Comparison!A7,'Operations Support'!B:B,"5")/12,0)</f>
        <v>23425</v>
      </c>
      <c r="P7" s="29">
        <f t="shared" si="3"/>
        <v>2105</v>
      </c>
      <c r="Q7" s="32">
        <f t="shared" si="8"/>
        <v>9.9000000000000005E-2</v>
      </c>
      <c r="S7" s="223">
        <v>3033001.724190041</v>
      </c>
      <c r="T7" s="38">
        <f>'Space Support'!L6</f>
        <v>3258679.1090285862</v>
      </c>
      <c r="U7" s="227">
        <f t="shared" si="4"/>
        <v>225677.38483854523</v>
      </c>
      <c r="V7" s="32">
        <f t="shared" si="5"/>
        <v>7.3999999999999996E-2</v>
      </c>
      <c r="X7" s="8">
        <v>1825828.8329999999</v>
      </c>
      <c r="Y7" s="38">
        <f ca="1">SUMIF('Operations Support'!A:A,Comparison!A7,'Operations Support'!Y:Y)+SUMIF('Operations Support'!A:A,Comparison!A7,'Operations Support'!AA:AA)</f>
        <v>1986104.5299999998</v>
      </c>
      <c r="Z7" s="29">
        <f t="shared" ca="1" si="6"/>
        <v>160275.69699999993</v>
      </c>
      <c r="AA7" s="32">
        <f t="shared" ca="1" si="9"/>
        <v>8.7999999999999995E-2</v>
      </c>
      <c r="AC7" s="599"/>
    </row>
    <row r="8" spans="1:30" ht="15" x14ac:dyDescent="0.25">
      <c r="A8" s="31">
        <v>3661</v>
      </c>
      <c r="B8" s="36" t="str">
        <f>VLOOKUP(A8,Summary!$A$20:$B$66,2,0)</f>
        <v>UT-El Paso</v>
      </c>
      <c r="C8" s="39">
        <v>246893</v>
      </c>
      <c r="D8" s="310">
        <v>259616</v>
      </c>
      <c r="E8" s="8">
        <f>SUMIF('Operations Support'!A:A,Comparison!A8,'Operations Support'!R:R)</f>
        <v>258582</v>
      </c>
      <c r="F8" s="4">
        <f t="shared" si="0"/>
        <v>11689</v>
      </c>
      <c r="G8" s="32">
        <f t="shared" si="1"/>
        <v>4.7344396155419556E-2</v>
      </c>
      <c r="H8" s="38">
        <v>23888</v>
      </c>
      <c r="I8" s="38">
        <v>25020</v>
      </c>
      <c r="J8" s="38">
        <f>SUMIF(SIS!$A$4:$A$51,Comparison!A8,SIS!$C$4:$C$51)</f>
        <v>25063</v>
      </c>
      <c r="K8" s="30">
        <f t="shared" si="2"/>
        <v>1175</v>
      </c>
      <c r="L8" s="33">
        <f t="shared" si="7"/>
        <v>4.9000000000000002E-2</v>
      </c>
      <c r="M8" s="38">
        <v>16907</v>
      </c>
      <c r="N8" s="399">
        <v>17771</v>
      </c>
      <c r="O8" s="8">
        <f>ROUND(SUMIFS('Operations Support'!R:R,'Operations Support'!A:A,Comparison!A8,'Operations Support'!B:B,"1")/15+SUMIFS('Operations Support'!R:R,'Operations Support'!A:A,Comparison!A8,'Operations Support'!B:B,"2")/15+SUMIFS('Operations Support'!R:R,'Operations Support'!A:A,Comparison!A8,'Operations Support'!B:B,"3")/12+SUMIFS('Operations Support'!R:R,'Operations Support'!A:A,Comparison!A8,'Operations Support'!B:B,"4")/9+SUMIFS('Operations Support'!R:R,'Operations Support'!A:A,Comparison!A8,'Operations Support'!B:B,"5")/12,0)</f>
        <v>17729</v>
      </c>
      <c r="P8" s="30">
        <f t="shared" si="3"/>
        <v>822</v>
      </c>
      <c r="Q8" s="33">
        <f t="shared" si="8"/>
        <v>4.9000000000000002E-2</v>
      </c>
      <c r="S8" s="223">
        <v>2425512.8043530607</v>
      </c>
      <c r="T8" s="38">
        <f>'Space Support'!L7</f>
        <v>2486177.8126521227</v>
      </c>
      <c r="U8" s="227">
        <f t="shared" si="4"/>
        <v>60665.008299062029</v>
      </c>
      <c r="V8" s="33">
        <f t="shared" si="5"/>
        <v>2.5000000000000001E-2</v>
      </c>
      <c r="X8" s="8">
        <v>1120759.0470000003</v>
      </c>
      <c r="Y8" s="38">
        <f ca="1">SUMIF('Operations Support'!A:A,Comparison!A8,'Operations Support'!Y:Y)+SUMIF('Operations Support'!A:A,Comparison!A8,'Operations Support'!AA:AA)</f>
        <v>1221154.439</v>
      </c>
      <c r="Z8" s="30">
        <f t="shared" ca="1" si="6"/>
        <v>100395.39199999976</v>
      </c>
      <c r="AA8" s="33">
        <f t="shared" ca="1" si="9"/>
        <v>0.09</v>
      </c>
      <c r="AC8" s="599"/>
    </row>
    <row r="9" spans="1:30" ht="15" x14ac:dyDescent="0.25">
      <c r="A9" s="31">
        <v>3599</v>
      </c>
      <c r="B9" s="36" t="str">
        <f>VLOOKUP(A9,Summary!$A$20:$B$66,2,0)</f>
        <v>UT-Rio Grande Valley</v>
      </c>
      <c r="C9" s="39">
        <v>308732</v>
      </c>
      <c r="D9" s="310">
        <v>319733</v>
      </c>
      <c r="E9" s="8">
        <f>SUMIF('Operations Support'!A:A,Comparison!A9,'Operations Support'!R:R)</f>
        <v>328662</v>
      </c>
      <c r="F9" s="28">
        <f t="shared" si="0"/>
        <v>19930</v>
      </c>
      <c r="G9" s="32">
        <f t="shared" si="1"/>
        <v>6.4554370781130563E-2</v>
      </c>
      <c r="H9" s="38">
        <v>27504</v>
      </c>
      <c r="I9" s="38">
        <v>27708</v>
      </c>
      <c r="J9" s="38">
        <f>SUMIF(SIS!$A$4:$A$51,Comparison!A9,SIS!$C$4:$C$51)</f>
        <v>28489</v>
      </c>
      <c r="K9" s="29">
        <f t="shared" si="2"/>
        <v>985</v>
      </c>
      <c r="L9" s="32">
        <f t="shared" si="7"/>
        <v>3.5999999999999997E-2</v>
      </c>
      <c r="M9" s="38">
        <v>20961</v>
      </c>
      <c r="N9" s="399">
        <v>21702</v>
      </c>
      <c r="O9" s="8">
        <f>ROUND(SUMIFS('Operations Support'!R:R,'Operations Support'!A:A,Comparison!A9,'Operations Support'!B:B,"1")/15+SUMIFS('Operations Support'!R:R,'Operations Support'!A:A,Comparison!A9,'Operations Support'!B:B,"2")/15+SUMIFS('Operations Support'!R:R,'Operations Support'!A:A,Comparison!A9,'Operations Support'!B:B,"3")/12+SUMIFS('Operations Support'!R:R,'Operations Support'!A:A,Comparison!A9,'Operations Support'!B:B,"4")/9+SUMIFS('Operations Support'!R:R,'Operations Support'!A:A,Comparison!A9,'Operations Support'!B:B,"5")/12,0)</f>
        <v>22336</v>
      </c>
      <c r="P9" s="29">
        <f t="shared" si="3"/>
        <v>1375</v>
      </c>
      <c r="Q9" s="32">
        <f t="shared" si="8"/>
        <v>6.6000000000000003E-2</v>
      </c>
      <c r="S9" s="223">
        <v>2292381.3656564266</v>
      </c>
      <c r="T9" s="38">
        <f>'Space Support'!L8</f>
        <v>2359314.0008160868</v>
      </c>
      <c r="U9" s="227">
        <f t="shared" si="4"/>
        <v>66932.635159660131</v>
      </c>
      <c r="V9" s="33">
        <f t="shared" si="5"/>
        <v>2.9000000000000001E-2</v>
      </c>
      <c r="X9" s="8">
        <v>1274784.5260000001</v>
      </c>
      <c r="Y9" s="38">
        <f ca="1">SUMIF('Operations Support'!A:A,Comparison!A9,'Operations Support'!Y:Y)+SUMIF('Operations Support'!A:A,Comparison!A9,'Operations Support'!AA:AA)</f>
        <v>1357844.1469999999</v>
      </c>
      <c r="Z9" s="29">
        <f t="shared" ca="1" si="6"/>
        <v>83059.62099999981</v>
      </c>
      <c r="AA9" s="32">
        <f t="shared" ca="1" si="9"/>
        <v>6.5000000000000002E-2</v>
      </c>
      <c r="AC9" s="599"/>
    </row>
    <row r="10" spans="1:30" ht="15" x14ac:dyDescent="0.25">
      <c r="A10" s="31">
        <v>9930</v>
      </c>
      <c r="B10" s="35" t="str">
        <f>VLOOKUP(A10,Summary!$A$20:$B$66,2,0)</f>
        <v>UT-Permian Basin</v>
      </c>
      <c r="C10" s="39">
        <v>55971</v>
      </c>
      <c r="D10" s="310">
        <v>58958</v>
      </c>
      <c r="E10" s="8">
        <f>SUMIF('Operations Support'!A:A,Comparison!A10,'Operations Support'!R:R)</f>
        <v>47554</v>
      </c>
      <c r="F10" s="28">
        <f t="shared" si="0"/>
        <v>-8417</v>
      </c>
      <c r="G10" s="32">
        <f t="shared" si="1"/>
        <v>-0.15038144753533081</v>
      </c>
      <c r="H10" s="38">
        <v>6524</v>
      </c>
      <c r="I10" s="38">
        <v>7022</v>
      </c>
      <c r="J10" s="38">
        <f>SUMIF(SIS!$A$4:$A$51,Comparison!A10,SIS!$C$4:$C$51)</f>
        <v>5834</v>
      </c>
      <c r="K10" s="29">
        <f t="shared" si="2"/>
        <v>-690</v>
      </c>
      <c r="L10" s="32">
        <f t="shared" si="7"/>
        <v>-0.106</v>
      </c>
      <c r="M10" s="38">
        <v>3800</v>
      </c>
      <c r="N10" s="399">
        <v>4010</v>
      </c>
      <c r="O10" s="8">
        <f>ROUND(SUMIFS('Operations Support'!R:R,'Operations Support'!A:A,Comparison!A10,'Operations Support'!B:B,"1")/15+SUMIFS('Operations Support'!R:R,'Operations Support'!A:A,Comparison!A10,'Operations Support'!B:B,"2")/15+SUMIFS('Operations Support'!R:R,'Operations Support'!A:A,Comparison!A10,'Operations Support'!B:B,"3")/12+SUMIFS('Operations Support'!R:R,'Operations Support'!A:A,Comparison!A10,'Operations Support'!B:B,"4")/9+SUMIFS('Operations Support'!R:R,'Operations Support'!A:A,Comparison!A10,'Operations Support'!B:B,"5")/12,0)</f>
        <v>3239</v>
      </c>
      <c r="P10" s="29">
        <f t="shared" si="3"/>
        <v>-561</v>
      </c>
      <c r="Q10" s="32">
        <f t="shared" si="8"/>
        <v>-0.14799999999999999</v>
      </c>
      <c r="S10" s="223">
        <v>420783.2873778629</v>
      </c>
      <c r="T10" s="38">
        <f>'Space Support'!L9</f>
        <v>396020.91012271954</v>
      </c>
      <c r="U10" s="227">
        <f t="shared" si="4"/>
        <v>-24762.377255143365</v>
      </c>
      <c r="V10" s="33">
        <f t="shared" si="5"/>
        <v>-5.8999999999999997E-2</v>
      </c>
      <c r="X10" s="8">
        <v>236218.76900000012</v>
      </c>
      <c r="Y10" s="38">
        <f ca="1">SUMIF('Operations Support'!A:A,Comparison!A10,'Operations Support'!Y:Y)+SUMIF('Operations Support'!A:A,Comparison!A10,'Operations Support'!AA:AA)</f>
        <v>229239.16500000001</v>
      </c>
      <c r="Z10" s="29">
        <f t="shared" ca="1" si="6"/>
        <v>-6979.6040000001085</v>
      </c>
      <c r="AA10" s="32">
        <f t="shared" ca="1" si="9"/>
        <v>-0.03</v>
      </c>
      <c r="AC10" s="599"/>
    </row>
    <row r="11" spans="1:30" ht="15" x14ac:dyDescent="0.25">
      <c r="A11" s="31">
        <v>10115</v>
      </c>
      <c r="B11" s="35" t="str">
        <f>VLOOKUP(A11,Summary!$A$20:$B$66,2,0)</f>
        <v>UT-San Antonio</v>
      </c>
      <c r="C11" s="39">
        <v>330952</v>
      </c>
      <c r="D11" s="310">
        <v>350934</v>
      </c>
      <c r="E11" s="8">
        <f>SUMIF('Operations Support'!A:A,Comparison!A11,'Operations Support'!R:R)</f>
        <v>368057</v>
      </c>
      <c r="F11" s="28">
        <f t="shared" si="0"/>
        <v>37105</v>
      </c>
      <c r="G11" s="32">
        <f t="shared" si="1"/>
        <v>0.11211595639246778</v>
      </c>
      <c r="H11" s="38">
        <v>28959</v>
      </c>
      <c r="I11" s="38">
        <v>30674</v>
      </c>
      <c r="J11" s="38">
        <f>SUMIF(SIS!$A$4:$A$51,Comparison!A11,SIS!$C$4:$C$51)</f>
        <v>32101</v>
      </c>
      <c r="K11" s="29">
        <f t="shared" si="2"/>
        <v>3142</v>
      </c>
      <c r="L11" s="32">
        <f t="shared" si="7"/>
        <v>0.108</v>
      </c>
      <c r="M11" s="38">
        <v>22675</v>
      </c>
      <c r="N11" s="399">
        <v>23988</v>
      </c>
      <c r="O11" s="8">
        <f>ROUND(SUMIFS('Operations Support'!R:R,'Operations Support'!A:A,Comparison!A11,'Operations Support'!B:B,"1")/15+SUMIFS('Operations Support'!R:R,'Operations Support'!A:A,Comparison!A11,'Operations Support'!B:B,"2")/15+SUMIFS('Operations Support'!R:R,'Operations Support'!A:A,Comparison!A11,'Operations Support'!B:B,"3")/12+SUMIFS('Operations Support'!R:R,'Operations Support'!A:A,Comparison!A11,'Operations Support'!B:B,"4")/9+SUMIFS('Operations Support'!R:R,'Operations Support'!A:A,Comparison!A11,'Operations Support'!B:B,"5")/12,0)</f>
        <v>25176</v>
      </c>
      <c r="P11" s="29">
        <f t="shared" si="3"/>
        <v>2501</v>
      </c>
      <c r="Q11" s="32">
        <f t="shared" si="8"/>
        <v>0.11</v>
      </c>
      <c r="S11" s="223">
        <v>2769393.0728771412</v>
      </c>
      <c r="T11" s="38">
        <f>'Space Support'!L10</f>
        <v>2984070.3267013635</v>
      </c>
      <c r="U11" s="227">
        <f t="shared" si="4"/>
        <v>214677.25382422237</v>
      </c>
      <c r="V11" s="33">
        <f t="shared" si="5"/>
        <v>7.8E-2</v>
      </c>
      <c r="X11" s="8">
        <v>1459255.8860000002</v>
      </c>
      <c r="Y11" s="38">
        <f ca="1">SUMIF('Operations Support'!A:A,Comparison!A11,'Operations Support'!Y:Y)+SUMIF('Operations Support'!A:A,Comparison!A11,'Operations Support'!AA:AA)</f>
        <v>1648282.3040000002</v>
      </c>
      <c r="Z11" s="29">
        <f t="shared" ca="1" si="6"/>
        <v>189026.41800000006</v>
      </c>
      <c r="AA11" s="32">
        <f t="shared" ca="1" si="9"/>
        <v>0.13</v>
      </c>
      <c r="AC11" s="599"/>
    </row>
    <row r="12" spans="1:30" ht="15" x14ac:dyDescent="0.25">
      <c r="A12" s="31">
        <v>11163</v>
      </c>
      <c r="B12" s="35" t="str">
        <f>VLOOKUP(A12,Summary!$A$20:$B$66,2,0)</f>
        <v>UT-Tyler</v>
      </c>
      <c r="C12" s="39">
        <v>93291</v>
      </c>
      <c r="D12" s="310">
        <v>96754</v>
      </c>
      <c r="E12" s="8">
        <f>SUMIF('Operations Support'!A:A,Comparison!A12,'Operations Support'!R:R)</f>
        <v>94488</v>
      </c>
      <c r="F12" s="28">
        <f t="shared" si="0"/>
        <v>1197</v>
      </c>
      <c r="G12" s="32">
        <f t="shared" si="1"/>
        <v>1.2830819693217995E-2</v>
      </c>
      <c r="H12" s="38">
        <v>9416</v>
      </c>
      <c r="I12" s="38">
        <v>9934</v>
      </c>
      <c r="J12" s="38">
        <f>SUMIF(SIS!$A$4:$A$51,Comparison!A12,SIS!$C$4:$C$51)</f>
        <v>9716</v>
      </c>
      <c r="K12" s="29">
        <f t="shared" si="2"/>
        <v>300</v>
      </c>
      <c r="L12" s="32">
        <f t="shared" si="7"/>
        <v>3.2000000000000001E-2</v>
      </c>
      <c r="M12" s="38">
        <v>6476</v>
      </c>
      <c r="N12" s="399">
        <v>6720</v>
      </c>
      <c r="O12" s="8">
        <f>ROUND(SUMIFS('Operations Support'!R:R,'Operations Support'!A:A,Comparison!A12,'Operations Support'!B:B,"1")/15+SUMIFS('Operations Support'!R:R,'Operations Support'!A:A,Comparison!A12,'Operations Support'!B:B,"2")/15+SUMIFS('Operations Support'!R:R,'Operations Support'!A:A,Comparison!A12,'Operations Support'!B:B,"3")/12+SUMIFS('Operations Support'!R:R,'Operations Support'!A:A,Comparison!A12,'Operations Support'!B:B,"4")/9+SUMIFS('Operations Support'!R:R,'Operations Support'!A:A,Comparison!A12,'Operations Support'!B:B,"5")/12,0)</f>
        <v>6560</v>
      </c>
      <c r="P12" s="29">
        <f t="shared" si="3"/>
        <v>84</v>
      </c>
      <c r="Q12" s="32">
        <f t="shared" si="8"/>
        <v>1.2999999999999999E-2</v>
      </c>
      <c r="S12" s="223">
        <v>743295.1314942122</v>
      </c>
      <c r="T12" s="38">
        <f>'Space Support'!L11</f>
        <v>757610.05670265458</v>
      </c>
      <c r="U12" s="227">
        <f t="shared" si="4"/>
        <v>14314.925208442379</v>
      </c>
      <c r="V12" s="33">
        <f t="shared" si="5"/>
        <v>1.9E-2</v>
      </c>
      <c r="X12" s="8">
        <v>467530.44499999989</v>
      </c>
      <c r="Y12" s="38">
        <f ca="1">SUMIF('Operations Support'!A:A,Comparison!A12,'Operations Support'!Y:Y)+SUMIF('Operations Support'!A:A,Comparison!A12,'Operations Support'!AA:AA)</f>
        <v>468895.11200000002</v>
      </c>
      <c r="Z12" s="29">
        <f t="shared" ca="1" si="6"/>
        <v>1364.6670000001322</v>
      </c>
      <c r="AA12" s="32">
        <f t="shared" ca="1" si="9"/>
        <v>3.0000000000000001E-3</v>
      </c>
      <c r="AC12" s="599"/>
    </row>
    <row r="13" spans="1:30" ht="15" x14ac:dyDescent="0.25">
      <c r="A13" s="31">
        <v>3632</v>
      </c>
      <c r="B13" s="35" t="str">
        <f>VLOOKUP(A13,Summary!$A$20:$B$66,2,0)</f>
        <v>TAMU</v>
      </c>
      <c r="C13" s="39">
        <v>725817</v>
      </c>
      <c r="D13" s="310">
        <v>753764</v>
      </c>
      <c r="E13" s="8">
        <f>SUMIF('Operations Support'!A:A,Comparison!A13,'Operations Support'!R:R)-'Operations Support'!N1464</f>
        <v>758769</v>
      </c>
      <c r="F13" s="28">
        <f t="shared" si="0"/>
        <v>32952</v>
      </c>
      <c r="G13" s="32">
        <f t="shared" si="1"/>
        <v>4.5399873521838149E-2</v>
      </c>
      <c r="H13" s="38">
        <v>60435</v>
      </c>
      <c r="I13" s="38">
        <v>62802</v>
      </c>
      <c r="J13" s="38">
        <f>SUMIF(SIS!$A$4:$A$51,Comparison!A13,SIS!$C$4:$C$51)</f>
        <v>63694</v>
      </c>
      <c r="K13" s="29">
        <f t="shared" si="2"/>
        <v>3259</v>
      </c>
      <c r="L13" s="32">
        <f t="shared" si="7"/>
        <v>5.3999999999999999E-2</v>
      </c>
      <c r="M13" s="38">
        <v>51758</v>
      </c>
      <c r="N13" s="399">
        <v>52470</v>
      </c>
      <c r="O13" s="8">
        <f>ROUND(SUMIFS('Operations Support'!R:R,'Operations Support'!A:A,Comparison!A13,'Operations Support'!B:B,"1")/15+SUMIFS('Operations Support'!R:R,'Operations Support'!A:A,Comparison!A13,'Operations Support'!B:B,"2")/15+SUMIFS('Operations Support'!R:R,'Operations Support'!A:A,Comparison!A13,'Operations Support'!B:B,"3")/12+SUMIFS('Operations Support'!R:R,'Operations Support'!A:A,Comparison!A13,'Operations Support'!B:B,"4")/9+SUMIFS('Operations Support'!R:R,'Operations Support'!A:A,Comparison!A13,'Operations Support'!B:B,"5")/12,0)</f>
        <v>54099</v>
      </c>
      <c r="P13" s="29">
        <f t="shared" si="3"/>
        <v>2341</v>
      </c>
      <c r="Q13" s="32">
        <f t="shared" si="8"/>
        <v>4.4999999999999998E-2</v>
      </c>
      <c r="S13" s="223">
        <v>7844448.5515810139</v>
      </c>
      <c r="T13" s="402">
        <f>'Space Support'!L12+'Space Support'!L41</f>
        <v>8587582.0659133755</v>
      </c>
      <c r="U13" s="227">
        <f t="shared" si="4"/>
        <v>743133.51433236152</v>
      </c>
      <c r="V13" s="33">
        <f t="shared" si="5"/>
        <v>9.5000000000000001E-2</v>
      </c>
      <c r="X13" s="8">
        <v>4890311.824000001</v>
      </c>
      <c r="Y13" s="38">
        <f ca="1">SUMIF('Operations Support'!A:A,Comparison!A13,'Operations Support'!Y:Y)+SUMIF('Operations Support'!A:A,Comparison!A13,'Operations Support'!AA:AA)</f>
        <v>5149137.1870000008</v>
      </c>
      <c r="Z13" s="29">
        <f t="shared" ca="1" si="6"/>
        <v>258825.3629999999</v>
      </c>
      <c r="AA13" s="32">
        <f t="shared" ca="1" si="9"/>
        <v>5.2999999999999999E-2</v>
      </c>
      <c r="AC13" s="599"/>
    </row>
    <row r="14" spans="1:30" ht="15" x14ac:dyDescent="0.25">
      <c r="A14" s="31">
        <v>10298</v>
      </c>
      <c r="B14" s="35" t="str">
        <f>VLOOKUP(A14,Summary!$A$20:$B$66,2,0)</f>
        <v>TAMU-Galveston</v>
      </c>
      <c r="C14" s="39">
        <v>31492</v>
      </c>
      <c r="D14" s="310">
        <v>31859</v>
      </c>
      <c r="E14" s="8">
        <f>SUMIF('Operations Support'!A:A,Comparison!A14,'Operations Support'!R:R)</f>
        <v>29245</v>
      </c>
      <c r="F14" s="28">
        <f t="shared" si="0"/>
        <v>-2247</v>
      </c>
      <c r="G14" s="32">
        <f t="shared" si="1"/>
        <v>-7.1351454337609546E-2</v>
      </c>
      <c r="H14" s="38">
        <v>2178</v>
      </c>
      <c r="I14" s="38">
        <v>1998</v>
      </c>
      <c r="J14" s="38">
        <f>SUMIF(SIS!$A$4:$A$51,Comparison!A14,SIS!$C$4:$C$51)</f>
        <v>1806</v>
      </c>
      <c r="K14" s="29">
        <f t="shared" si="2"/>
        <v>-372</v>
      </c>
      <c r="L14" s="32">
        <f t="shared" si="7"/>
        <v>-0.17100000000000001</v>
      </c>
      <c r="M14" s="38">
        <v>2123</v>
      </c>
      <c r="N14" s="399">
        <v>2132</v>
      </c>
      <c r="O14" s="8">
        <f>ROUND(SUMIFS('Operations Support'!R:R,'Operations Support'!A:A,Comparison!A14,'Operations Support'!B:B,"1")/15+SUMIFS('Operations Support'!R:R,'Operations Support'!A:A,Comparison!A14,'Operations Support'!B:B,"2")/15+SUMIFS('Operations Support'!R:R,'Operations Support'!A:A,Comparison!A14,'Operations Support'!B:B,"3")/12+SUMIFS('Operations Support'!R:R,'Operations Support'!A:A,Comparison!A14,'Operations Support'!B:B,"4")/9+SUMIFS('Operations Support'!R:R,'Operations Support'!A:A,Comparison!A14,'Operations Support'!B:B,"5")/12,0)</f>
        <v>1972</v>
      </c>
      <c r="P14" s="29">
        <f t="shared" si="3"/>
        <v>-151</v>
      </c>
      <c r="Q14" s="32">
        <f t="shared" si="8"/>
        <v>-7.0999999999999994E-2</v>
      </c>
      <c r="S14" s="223">
        <v>317985.06527009408</v>
      </c>
      <c r="T14" s="38">
        <f>'Space Support'!L13</f>
        <v>321663.82513761148</v>
      </c>
      <c r="U14" s="227">
        <f t="shared" si="4"/>
        <v>3678.759867517394</v>
      </c>
      <c r="V14" s="33">
        <f t="shared" si="5"/>
        <v>1.2E-2</v>
      </c>
      <c r="X14" s="8">
        <v>195983.92830999999</v>
      </c>
      <c r="Y14" s="38">
        <f ca="1">SUMIF('Operations Support'!A:A,Comparison!A14,'Operations Support'!Y:Y)+SUMIF('Operations Support'!A:A,Comparison!A14,'Operations Support'!AA:AA)</f>
        <v>170750.49649000002</v>
      </c>
      <c r="Z14" s="29">
        <f t="shared" ca="1" si="6"/>
        <v>-25233.431819999969</v>
      </c>
      <c r="AA14" s="32">
        <f t="shared" ca="1" si="9"/>
        <v>-0.129</v>
      </c>
      <c r="AC14" s="599"/>
    </row>
    <row r="15" spans="1:30" ht="15" x14ac:dyDescent="0.25">
      <c r="A15" s="31">
        <v>3630</v>
      </c>
      <c r="B15" s="35" t="str">
        <f>VLOOKUP(A15,Summary!$A$20:$B$66,2,0)</f>
        <v>Prairie View</v>
      </c>
      <c r="C15" s="39">
        <v>108432</v>
      </c>
      <c r="D15" s="310">
        <v>116164</v>
      </c>
      <c r="E15" s="8">
        <f>SUMIF('Operations Support'!A:A,Comparison!A15,'Operations Support'!R:R)</f>
        <v>123987</v>
      </c>
      <c r="F15" s="28">
        <f t="shared" si="0"/>
        <v>15555</v>
      </c>
      <c r="G15" s="32">
        <f t="shared" si="1"/>
        <v>0.14345396193005755</v>
      </c>
      <c r="H15" s="38">
        <v>8762</v>
      </c>
      <c r="I15" s="38">
        <v>9125</v>
      </c>
      <c r="J15" s="38">
        <f>SUMIF(SIS!$A$4:$A$51,Comparison!A15,SIS!$C$4:$C$51)</f>
        <v>9516</v>
      </c>
      <c r="K15" s="29">
        <f t="shared" si="2"/>
        <v>754</v>
      </c>
      <c r="L15" s="32">
        <f t="shared" si="7"/>
        <v>8.5999999999999993E-2</v>
      </c>
      <c r="M15" s="38">
        <v>7402</v>
      </c>
      <c r="N15" s="399">
        <v>7878</v>
      </c>
      <c r="O15" s="8">
        <f>ROUND(SUMIFS('Operations Support'!R:R,'Operations Support'!A:A,Comparison!A15,'Operations Support'!B:B,"1")/15+SUMIFS('Operations Support'!R:R,'Operations Support'!A:A,Comparison!A15,'Operations Support'!B:B,"2")/15+SUMIFS('Operations Support'!R:R,'Operations Support'!A:A,Comparison!A15,'Operations Support'!B:B,"3")/12+SUMIFS('Operations Support'!R:R,'Operations Support'!A:A,Comparison!A15,'Operations Support'!B:B,"4")/9+SUMIFS('Operations Support'!R:R,'Operations Support'!A:A,Comparison!A15,'Operations Support'!B:B,"5")/12,0)</f>
        <v>8400</v>
      </c>
      <c r="P15" s="29">
        <f t="shared" si="3"/>
        <v>998</v>
      </c>
      <c r="Q15" s="32">
        <f t="shared" si="8"/>
        <v>0.13500000000000001</v>
      </c>
      <c r="S15" s="223">
        <v>980828.23296868801</v>
      </c>
      <c r="T15" s="38">
        <f>'Space Support'!L14</f>
        <v>1082010.8040249418</v>
      </c>
      <c r="U15" s="227">
        <f t="shared" si="4"/>
        <v>101182.57105625374</v>
      </c>
      <c r="V15" s="33">
        <f t="shared" si="5"/>
        <v>0.10299999999999999</v>
      </c>
      <c r="X15" s="8">
        <v>431942.701</v>
      </c>
      <c r="Y15" s="38">
        <f ca="1">SUMIF('Operations Support'!A:A,Comparison!A15,'Operations Support'!Y:Y)+SUMIF('Operations Support'!A:A,Comparison!A15,'Operations Support'!AA:AA)</f>
        <v>437499.84900000005</v>
      </c>
      <c r="Z15" s="29">
        <f t="shared" ca="1" si="6"/>
        <v>5557.1480000000447</v>
      </c>
      <c r="AA15" s="32">
        <f t="shared" ca="1" si="9"/>
        <v>1.2999999999999999E-2</v>
      </c>
      <c r="AC15" s="599"/>
    </row>
    <row r="16" spans="1:30" ht="15" x14ac:dyDescent="0.25">
      <c r="A16" s="31">
        <v>3631</v>
      </c>
      <c r="B16" s="35" t="str">
        <f>VLOOKUP(A16,Summary!$A$20:$B$66,2,0)</f>
        <v>Tarleton</v>
      </c>
      <c r="C16" s="39">
        <v>145981</v>
      </c>
      <c r="D16" s="310">
        <v>143821</v>
      </c>
      <c r="E16" s="8">
        <f>SUMIF('Operations Support'!A:A,Comparison!A16,'Operations Support'!R:R)</f>
        <v>143166</v>
      </c>
      <c r="F16" s="28">
        <f t="shared" si="0"/>
        <v>-2815</v>
      </c>
      <c r="G16" s="32">
        <f t="shared" si="1"/>
        <v>-1.9283331392441483E-2</v>
      </c>
      <c r="H16" s="38">
        <v>13052</v>
      </c>
      <c r="I16" s="38">
        <v>13019</v>
      </c>
      <c r="J16" s="38">
        <f>SUMIF(SIS!$A$4:$A$51,Comparison!A16,SIS!$C$4:$C$51)</f>
        <v>13118</v>
      </c>
      <c r="K16" s="29">
        <f t="shared" si="2"/>
        <v>66</v>
      </c>
      <c r="L16" s="32">
        <f t="shared" si="7"/>
        <v>5.0000000000000001E-3</v>
      </c>
      <c r="M16" s="38">
        <v>9904</v>
      </c>
      <c r="N16" s="399">
        <v>9751</v>
      </c>
      <c r="O16" s="8">
        <f>ROUND(SUMIFS('Operations Support'!R:R,'Operations Support'!A:A,Comparison!A16,'Operations Support'!B:B,"1")/15+SUMIFS('Operations Support'!R:R,'Operations Support'!A:A,Comparison!A16,'Operations Support'!B:B,"2")/15+SUMIFS('Operations Support'!R:R,'Operations Support'!A:A,Comparison!A16,'Operations Support'!B:B,"3")/12+SUMIFS('Operations Support'!R:R,'Operations Support'!A:A,Comparison!A16,'Operations Support'!B:B,"4")/9+SUMIFS('Operations Support'!R:R,'Operations Support'!A:A,Comparison!A16,'Operations Support'!B:B,"5")/12,0)</f>
        <v>9735</v>
      </c>
      <c r="P16" s="29">
        <f t="shared" si="3"/>
        <v>-169</v>
      </c>
      <c r="Q16" s="32">
        <f t="shared" si="8"/>
        <v>-1.7000000000000001E-2</v>
      </c>
      <c r="S16" s="223">
        <v>1064324.122457779</v>
      </c>
      <c r="T16" s="38">
        <f>'Space Support'!L15</f>
        <v>1075428.8262624568</v>
      </c>
      <c r="U16" s="227">
        <f t="shared" si="4"/>
        <v>11104.703804677818</v>
      </c>
      <c r="V16" s="33">
        <f t="shared" si="5"/>
        <v>0.01</v>
      </c>
      <c r="X16" s="8">
        <v>609605.63900000008</v>
      </c>
      <c r="Y16" s="38">
        <f ca="1">SUMIF('Operations Support'!A:A,Comparison!A16,'Operations Support'!Y:Y)+SUMIF('Operations Support'!A:A,Comparison!A16,'Operations Support'!AA:AA)</f>
        <v>615381.02699999977</v>
      </c>
      <c r="Z16" s="29">
        <f t="shared" ca="1" si="6"/>
        <v>5775.3879999996861</v>
      </c>
      <c r="AA16" s="32">
        <f t="shared" ca="1" si="9"/>
        <v>8.9999999999999993E-3</v>
      </c>
      <c r="AC16" s="599"/>
    </row>
    <row r="17" spans="1:29" ht="15" x14ac:dyDescent="0.25">
      <c r="A17" s="31">
        <v>42295</v>
      </c>
      <c r="B17" s="35" t="str">
        <f>VLOOKUP(A17,Summary!$A$20:$B$66,2,0)</f>
        <v>TAMU-Central</v>
      </c>
      <c r="C17" s="39">
        <v>19498</v>
      </c>
      <c r="D17" s="310">
        <v>19734</v>
      </c>
      <c r="E17" s="8">
        <f>SUMIF('Operations Support'!A:A,Comparison!A17,'Operations Support'!R:R)</f>
        <v>19097</v>
      </c>
      <c r="F17" s="28">
        <f t="shared" si="0"/>
        <v>-401</v>
      </c>
      <c r="G17" s="32">
        <f t="shared" si="1"/>
        <v>-2.0566211919171198E-2</v>
      </c>
      <c r="H17" s="38">
        <v>2619</v>
      </c>
      <c r="I17" s="38">
        <v>2575</v>
      </c>
      <c r="J17" s="38">
        <f>SUMIF(SIS!$A$4:$A$51,Comparison!A17,SIS!$C$4:$C$51)</f>
        <v>2464</v>
      </c>
      <c r="K17" s="29">
        <f t="shared" si="2"/>
        <v>-155</v>
      </c>
      <c r="L17" s="32">
        <f t="shared" si="7"/>
        <v>-5.8999999999999997E-2</v>
      </c>
      <c r="M17" s="38">
        <v>1359</v>
      </c>
      <c r="N17" s="399">
        <v>1371</v>
      </c>
      <c r="O17" s="8">
        <f>ROUND(SUMIFS('Operations Support'!R:R,'Operations Support'!A:A,Comparison!A17,'Operations Support'!B:B,"1")/15+SUMIFS('Operations Support'!R:R,'Operations Support'!A:A,Comparison!A17,'Operations Support'!B:B,"2")/15+SUMIFS('Operations Support'!R:R,'Operations Support'!A:A,Comparison!A17,'Operations Support'!B:B,"3")/12+SUMIFS('Operations Support'!R:R,'Operations Support'!A:A,Comparison!A17,'Operations Support'!B:B,"4")/9+SUMIFS('Operations Support'!R:R,'Operations Support'!A:A,Comparison!A17,'Operations Support'!B:B,"5")/12,0)</f>
        <v>1329</v>
      </c>
      <c r="P17" s="29">
        <f t="shared" si="3"/>
        <v>-30</v>
      </c>
      <c r="Q17" s="32">
        <f t="shared" si="8"/>
        <v>-2.1999999999999999E-2</v>
      </c>
      <c r="S17" s="223">
        <v>183712.52533083697</v>
      </c>
      <c r="T17" s="38">
        <f>'Space Support'!L16</f>
        <v>185430.92793316275</v>
      </c>
      <c r="U17" s="227">
        <f t="shared" si="4"/>
        <v>1718.4026023257757</v>
      </c>
      <c r="V17" s="33">
        <f t="shared" si="5"/>
        <v>8.9999999999999993E-3</v>
      </c>
      <c r="X17" s="8">
        <v>120834.61899999998</v>
      </c>
      <c r="Y17" s="38">
        <f ca="1">SUMIF('Operations Support'!A:A,Comparison!A17,'Operations Support'!Y:Y)+SUMIF('Operations Support'!A:A,Comparison!A17,'Operations Support'!AA:AA)</f>
        <v>111543.06800000001</v>
      </c>
      <c r="Z17" s="29">
        <f t="shared" ca="1" si="6"/>
        <v>-9291.5509999999631</v>
      </c>
      <c r="AA17" s="32">
        <f t="shared" ca="1" si="9"/>
        <v>-7.6999999999999999E-2</v>
      </c>
      <c r="AC17" s="599"/>
    </row>
    <row r="18" spans="1:29" ht="15" x14ac:dyDescent="0.25">
      <c r="A18" s="31">
        <v>11161</v>
      </c>
      <c r="B18" s="35" t="str">
        <f>VLOOKUP(A18,Summary!$A$20:$B$66,2,0)</f>
        <v>TAMU-CC</v>
      </c>
      <c r="C18" s="39">
        <v>122226</v>
      </c>
      <c r="D18" s="310">
        <v>131787</v>
      </c>
      <c r="E18" s="8">
        <f>SUMIF('Operations Support'!A:A,Comparison!A18,'Operations Support'!R:R)</f>
        <v>125195</v>
      </c>
      <c r="F18" s="28">
        <f t="shared" si="0"/>
        <v>2969</v>
      </c>
      <c r="G18" s="32">
        <f t="shared" si="1"/>
        <v>2.4291067367008656E-2</v>
      </c>
      <c r="H18" s="38">
        <v>12202</v>
      </c>
      <c r="I18" s="38">
        <v>12236</v>
      </c>
      <c r="J18" s="38">
        <f>SUMIF(SIS!$A$4:$A$51,Comparison!A18,SIS!$C$4:$C$51)</f>
        <v>11929</v>
      </c>
      <c r="K18" s="29">
        <f t="shared" si="2"/>
        <v>-273</v>
      </c>
      <c r="L18" s="32">
        <f t="shared" si="7"/>
        <v>-2.1999999999999999E-2</v>
      </c>
      <c r="M18" s="38">
        <v>8384</v>
      </c>
      <c r="N18" s="399">
        <v>8998</v>
      </c>
      <c r="O18" s="8">
        <f>ROUND(SUMIFS('Operations Support'!R:R,'Operations Support'!A:A,Comparison!A18,'Operations Support'!B:B,"1")/15+SUMIFS('Operations Support'!R:R,'Operations Support'!A:A,Comparison!A18,'Operations Support'!B:B,"2")/15+SUMIFS('Operations Support'!R:R,'Operations Support'!A:A,Comparison!A18,'Operations Support'!B:B,"3")/12+SUMIFS('Operations Support'!R:R,'Operations Support'!A:A,Comparison!A18,'Operations Support'!B:B,"4")/9+SUMIFS('Operations Support'!R:R,'Operations Support'!A:A,Comparison!A18,'Operations Support'!B:B,"5")/12,0)</f>
        <v>8582</v>
      </c>
      <c r="P18" s="29">
        <f t="shared" si="3"/>
        <v>198</v>
      </c>
      <c r="Q18" s="32">
        <f t="shared" si="8"/>
        <v>2.4E-2</v>
      </c>
      <c r="S18" s="223">
        <v>1094433.2248493223</v>
      </c>
      <c r="T18" s="38">
        <f>'Space Support'!L17</f>
        <v>1118449.903938872</v>
      </c>
      <c r="U18" s="227">
        <f t="shared" si="4"/>
        <v>24016.679089549696</v>
      </c>
      <c r="V18" s="33">
        <f t="shared" si="5"/>
        <v>2.1999999999999999E-2</v>
      </c>
      <c r="X18" s="8">
        <v>551512.49799999991</v>
      </c>
      <c r="Y18" s="38">
        <f ca="1">SUMIF('Operations Support'!A:A,Comparison!A18,'Operations Support'!Y:Y)+SUMIF('Operations Support'!A:A,Comparison!A18,'Operations Support'!AA:AA)</f>
        <v>594787.59800000011</v>
      </c>
      <c r="Z18" s="29">
        <f t="shared" ca="1" si="6"/>
        <v>43275.10000000021</v>
      </c>
      <c r="AA18" s="32">
        <f t="shared" ca="1" si="9"/>
        <v>7.8E-2</v>
      </c>
      <c r="AC18" s="599"/>
    </row>
    <row r="19" spans="1:29" ht="15" x14ac:dyDescent="0.25">
      <c r="A19" s="31">
        <v>3639</v>
      </c>
      <c r="B19" s="35" t="str">
        <f>VLOOKUP(A19,Summary!$A$20:$B$66,2,0)</f>
        <v>TAMU-Kingsville</v>
      </c>
      <c r="C19" s="39">
        <v>99877</v>
      </c>
      <c r="D19" s="310">
        <v>92909</v>
      </c>
      <c r="E19" s="8">
        <f>SUMIF('Operations Support'!A:A,Comparison!A19,'Operations Support'!R:R)</f>
        <v>92581</v>
      </c>
      <c r="F19" s="28">
        <f t="shared" si="0"/>
        <v>-7296</v>
      </c>
      <c r="G19" s="32">
        <f t="shared" si="1"/>
        <v>-7.3049851317120051E-2</v>
      </c>
      <c r="H19" s="38">
        <v>9278</v>
      </c>
      <c r="I19" s="38">
        <v>8674</v>
      </c>
      <c r="J19" s="38">
        <f>SUMIF(SIS!$A$4:$A$51,Comparison!A19,SIS!$C$4:$C$51)</f>
        <v>8541</v>
      </c>
      <c r="K19" s="29">
        <f t="shared" si="2"/>
        <v>-737</v>
      </c>
      <c r="L19" s="32">
        <f t="shared" si="7"/>
        <v>-7.9000000000000001E-2</v>
      </c>
      <c r="M19" s="38">
        <v>7011</v>
      </c>
      <c r="N19" s="399">
        <v>6446</v>
      </c>
      <c r="O19" s="8">
        <f>ROUND(SUMIFS('Operations Support'!R:R,'Operations Support'!A:A,Comparison!A19,'Operations Support'!B:B,"1")/15+SUMIFS('Operations Support'!R:R,'Operations Support'!A:A,Comparison!A19,'Operations Support'!B:B,"2")/15+SUMIFS('Operations Support'!R:R,'Operations Support'!A:A,Comparison!A19,'Operations Support'!B:B,"3")/12+SUMIFS('Operations Support'!R:R,'Operations Support'!A:A,Comparison!A19,'Operations Support'!B:B,"4")/9+SUMIFS('Operations Support'!R:R,'Operations Support'!A:A,Comparison!A19,'Operations Support'!B:B,"5")/12,0)</f>
        <v>6381</v>
      </c>
      <c r="P19" s="29">
        <f t="shared" si="3"/>
        <v>-630</v>
      </c>
      <c r="Q19" s="32">
        <f t="shared" si="8"/>
        <v>-0.09</v>
      </c>
      <c r="S19" s="223">
        <v>922557.49766686326</v>
      </c>
      <c r="T19" s="38">
        <f>'Space Support'!L18</f>
        <v>877704.42178039672</v>
      </c>
      <c r="U19" s="227">
        <f t="shared" si="4"/>
        <v>-44853.07588646654</v>
      </c>
      <c r="V19" s="33">
        <f t="shared" si="5"/>
        <v>-4.9000000000000002E-2</v>
      </c>
      <c r="X19" s="8">
        <v>549055.57300000009</v>
      </c>
      <c r="Y19" s="38">
        <f ca="1">SUMIF('Operations Support'!A:A,Comparison!A19,'Operations Support'!Y:Y)+SUMIF('Operations Support'!A:A,Comparison!A19,'Operations Support'!AA:AA)</f>
        <v>442926.82800000015</v>
      </c>
      <c r="Z19" s="29">
        <f t="shared" ca="1" si="6"/>
        <v>-106128.74499999994</v>
      </c>
      <c r="AA19" s="32">
        <f t="shared" ca="1" si="9"/>
        <v>-0.193</v>
      </c>
      <c r="AC19" s="599"/>
    </row>
    <row r="20" spans="1:29" ht="15" x14ac:dyDescent="0.25">
      <c r="A20" s="31">
        <v>42485</v>
      </c>
      <c r="B20" s="35" t="str">
        <f>VLOOKUP(A20,Summary!$A$20:$B$66,2,0)</f>
        <v>TAMU-San Antonio</v>
      </c>
      <c r="C20" s="39">
        <v>51005</v>
      </c>
      <c r="D20" s="310">
        <v>62258</v>
      </c>
      <c r="E20" s="8">
        <f>SUMIF('Operations Support'!A:A,Comparison!A20,'Operations Support'!R:R)</f>
        <v>64185</v>
      </c>
      <c r="F20" s="28">
        <f t="shared" si="0"/>
        <v>13180</v>
      </c>
      <c r="G20" s="32">
        <f t="shared" si="1"/>
        <v>0.25840603862366435</v>
      </c>
      <c r="H20" s="38">
        <v>5474</v>
      </c>
      <c r="I20" s="38">
        <v>6460</v>
      </c>
      <c r="J20" s="38">
        <f>SUMIF(SIS!$A$4:$A$51,Comparison!A20,SIS!$C$4:$C$51)</f>
        <v>6616</v>
      </c>
      <c r="K20" s="29">
        <f t="shared" si="2"/>
        <v>1142</v>
      </c>
      <c r="L20" s="32">
        <f t="shared" si="7"/>
        <v>0.20899999999999999</v>
      </c>
      <c r="M20" s="38">
        <v>3493</v>
      </c>
      <c r="N20" s="399">
        <v>4241</v>
      </c>
      <c r="O20" s="8">
        <f>ROUND(SUMIFS('Operations Support'!R:R,'Operations Support'!A:A,Comparison!A20,'Operations Support'!B:B,"1")/15+SUMIFS('Operations Support'!R:R,'Operations Support'!A:A,Comparison!A20,'Operations Support'!B:B,"2")/15+SUMIFS('Operations Support'!R:R,'Operations Support'!A:A,Comparison!A20,'Operations Support'!B:B,"3")/12+SUMIFS('Operations Support'!R:R,'Operations Support'!A:A,Comparison!A20,'Operations Support'!B:B,"4")/9+SUMIFS('Operations Support'!R:R,'Operations Support'!A:A,Comparison!A20,'Operations Support'!B:B,"5")/12,0)</f>
        <v>4363</v>
      </c>
      <c r="P20" s="29">
        <f t="shared" si="3"/>
        <v>870</v>
      </c>
      <c r="Q20" s="32">
        <f t="shared" si="8"/>
        <v>0.249</v>
      </c>
      <c r="S20" s="223">
        <v>345459.0357216096</v>
      </c>
      <c r="T20" s="38">
        <f>'Space Support'!L19</f>
        <v>453476.4311469167</v>
      </c>
      <c r="U20" s="227">
        <f t="shared" si="4"/>
        <v>108017.3954253071</v>
      </c>
      <c r="V20" s="33">
        <f t="shared" si="5"/>
        <v>0.313</v>
      </c>
      <c r="X20" s="8">
        <v>226685.38900000002</v>
      </c>
      <c r="Y20" s="38">
        <f ca="1">SUMIF('Operations Support'!A:A,Comparison!A20,'Operations Support'!Y:Y)+SUMIF('Operations Support'!A:A,Comparison!A20,'Operations Support'!AA:AA)</f>
        <v>266157.78599999996</v>
      </c>
      <c r="Z20" s="29">
        <f t="shared" ca="1" si="6"/>
        <v>39472.396999999939</v>
      </c>
      <c r="AA20" s="32">
        <f t="shared" ca="1" si="9"/>
        <v>0.17399999999999999</v>
      </c>
      <c r="AC20" s="599"/>
    </row>
    <row r="21" spans="1:29" ht="15" x14ac:dyDescent="0.25">
      <c r="A21" s="31">
        <v>9651</v>
      </c>
      <c r="B21" s="35" t="str">
        <f>VLOOKUP(A21,Summary!$A$20:$B$66,2,0)</f>
        <v>TAMI</v>
      </c>
      <c r="C21" s="39">
        <v>81809</v>
      </c>
      <c r="D21" s="310">
        <v>86167</v>
      </c>
      <c r="E21" s="8">
        <f>SUMIF('Operations Support'!A:A,Comparison!A21,'Operations Support'!R:R)</f>
        <v>88377</v>
      </c>
      <c r="F21" s="28">
        <f t="shared" si="0"/>
        <v>6568</v>
      </c>
      <c r="G21" s="32">
        <f t="shared" si="1"/>
        <v>8.0284565267880068E-2</v>
      </c>
      <c r="H21" s="38">
        <v>7390</v>
      </c>
      <c r="I21" s="38">
        <v>7640</v>
      </c>
      <c r="J21" s="38">
        <f>SUMIF(SIS!$A$4:$A$51,Comparison!A21,SIS!$C$4:$C$51)</f>
        <v>7884</v>
      </c>
      <c r="K21" s="29">
        <f t="shared" si="2"/>
        <v>494</v>
      </c>
      <c r="L21" s="32">
        <f t="shared" si="7"/>
        <v>6.7000000000000004E-2</v>
      </c>
      <c r="M21" s="38">
        <v>5536</v>
      </c>
      <c r="N21" s="399">
        <v>5833</v>
      </c>
      <c r="O21" s="8">
        <f>ROUND(SUMIFS('Operations Support'!R:R,'Operations Support'!A:A,Comparison!A21,'Operations Support'!B:B,"1")/15+SUMIFS('Operations Support'!R:R,'Operations Support'!A:A,Comparison!A21,'Operations Support'!B:B,"2")/15+SUMIFS('Operations Support'!R:R,'Operations Support'!A:A,Comparison!A21,'Operations Support'!B:B,"3")/12+SUMIFS('Operations Support'!R:R,'Operations Support'!A:A,Comparison!A21,'Operations Support'!B:B,"4")/9+SUMIFS('Operations Support'!R:R,'Operations Support'!A:A,Comparison!A21,'Operations Support'!B:B,"5")/12,0)</f>
        <v>5973</v>
      </c>
      <c r="P21" s="29">
        <f t="shared" si="3"/>
        <v>437</v>
      </c>
      <c r="Q21" s="32">
        <f t="shared" si="8"/>
        <v>7.9000000000000001E-2</v>
      </c>
      <c r="S21" s="223">
        <v>624282.90576194751</v>
      </c>
      <c r="T21" s="38">
        <f>'Space Support'!L20</f>
        <v>656327.26917007635</v>
      </c>
      <c r="U21" s="227">
        <f t="shared" si="4"/>
        <v>32044.363408128847</v>
      </c>
      <c r="V21" s="33">
        <f t="shared" si="5"/>
        <v>5.0999999999999997E-2</v>
      </c>
      <c r="X21" s="8">
        <v>339781.97200000001</v>
      </c>
      <c r="Y21" s="38">
        <f ca="1">SUMIF('Operations Support'!A:A,Comparison!A21,'Operations Support'!Y:Y)+SUMIF('Operations Support'!A:A,Comparison!A21,'Operations Support'!AA:AA)</f>
        <v>356509.52299999999</v>
      </c>
      <c r="Z21" s="29">
        <f t="shared" ca="1" si="6"/>
        <v>16727.550999999978</v>
      </c>
      <c r="AA21" s="32">
        <f t="shared" ca="1" si="9"/>
        <v>4.9000000000000002E-2</v>
      </c>
      <c r="AC21" s="599"/>
    </row>
    <row r="22" spans="1:29" ht="15" x14ac:dyDescent="0.25">
      <c r="A22" s="31">
        <v>3665</v>
      </c>
      <c r="B22" s="35" t="str">
        <f>VLOOKUP(A22,Summary!$A$20:$B$66,2,0)</f>
        <v>WTAMU</v>
      </c>
      <c r="C22" s="39">
        <v>106998</v>
      </c>
      <c r="D22" s="310">
        <v>107373</v>
      </c>
      <c r="E22" s="8">
        <f>SUMIF('Operations Support'!A:A,Comparison!A22,'Operations Support'!R:R)</f>
        <v>105825</v>
      </c>
      <c r="F22" s="28">
        <f t="shared" si="0"/>
        <v>-1173</v>
      </c>
      <c r="G22" s="32">
        <f t="shared" si="1"/>
        <v>-1.09628217349857E-2</v>
      </c>
      <c r="H22" s="38">
        <v>9901</v>
      </c>
      <c r="I22" s="38">
        <v>10060</v>
      </c>
      <c r="J22" s="38">
        <f>SUMIF(SIS!$A$4:$A$51,Comparison!A22,SIS!$C$4:$C$51)</f>
        <v>10030</v>
      </c>
      <c r="K22" s="29">
        <f t="shared" si="2"/>
        <v>129</v>
      </c>
      <c r="L22" s="32">
        <f t="shared" si="7"/>
        <v>1.2999999999999999E-2</v>
      </c>
      <c r="M22" s="38">
        <v>7371</v>
      </c>
      <c r="N22" s="399">
        <v>7408</v>
      </c>
      <c r="O22" s="8">
        <f>ROUND(SUMIFS('Operations Support'!R:R,'Operations Support'!A:A,Comparison!A22,'Operations Support'!B:B,"1")/15+SUMIFS('Operations Support'!R:R,'Operations Support'!A:A,Comparison!A22,'Operations Support'!B:B,"2")/15+SUMIFS('Operations Support'!R:R,'Operations Support'!A:A,Comparison!A22,'Operations Support'!B:B,"3")/12+SUMIFS('Operations Support'!R:R,'Operations Support'!A:A,Comparison!A22,'Operations Support'!B:B,"4")/9+SUMIFS('Operations Support'!R:R,'Operations Support'!A:A,Comparison!A22,'Operations Support'!B:B,"5")/12,0)</f>
        <v>7308</v>
      </c>
      <c r="P22" s="29">
        <f t="shared" si="3"/>
        <v>-63</v>
      </c>
      <c r="Q22" s="32">
        <f t="shared" si="8"/>
        <v>-8.9999999999999993E-3</v>
      </c>
      <c r="S22" s="223">
        <v>808967.28669133189</v>
      </c>
      <c r="T22" s="38">
        <f>'Space Support'!L21</f>
        <v>822894.43002649804</v>
      </c>
      <c r="U22" s="227">
        <f t="shared" si="4"/>
        <v>13927.143335166154</v>
      </c>
      <c r="V22" s="33">
        <f t="shared" si="5"/>
        <v>1.7000000000000001E-2</v>
      </c>
      <c r="X22" s="8">
        <v>461477.44900000002</v>
      </c>
      <c r="Y22" s="38">
        <f ca="1">SUMIF('Operations Support'!A:A,Comparison!A22,'Operations Support'!Y:Y)+SUMIF('Operations Support'!A:A,Comparison!A22,'Operations Support'!AA:AA)</f>
        <v>465800.76199999999</v>
      </c>
      <c r="Z22" s="29">
        <f t="shared" ca="1" si="6"/>
        <v>4323.3129999999655</v>
      </c>
      <c r="AA22" s="32">
        <f t="shared" ca="1" si="9"/>
        <v>8.9999999999999993E-3</v>
      </c>
      <c r="AC22" s="599"/>
    </row>
    <row r="23" spans="1:29" ht="15" x14ac:dyDescent="0.25">
      <c r="A23" s="31">
        <v>3565</v>
      </c>
      <c r="B23" s="35" t="str">
        <f>VLOOKUP(A23,Summary!$A$20:$B$66,2,0)</f>
        <v>TAMU-Commerce</v>
      </c>
      <c r="C23" s="39">
        <v>117037</v>
      </c>
      <c r="D23" s="310">
        <v>119929</v>
      </c>
      <c r="E23" s="8">
        <f>SUMIF('Operations Support'!A:A,Comparison!A23,'Operations Support'!R:R)</f>
        <v>114556</v>
      </c>
      <c r="F23" s="28">
        <f t="shared" si="0"/>
        <v>-2481</v>
      </c>
      <c r="G23" s="32">
        <f t="shared" si="1"/>
        <v>-2.1198424429881148E-2</v>
      </c>
      <c r="H23" s="38">
        <v>12385</v>
      </c>
      <c r="I23" s="38">
        <v>12490</v>
      </c>
      <c r="J23" s="38">
        <f>SUMIF(SIS!$A$4:$A$51,Comparison!A23,SIS!$C$4:$C$51)</f>
        <v>12072</v>
      </c>
      <c r="K23" s="29">
        <f>J23-H23</f>
        <v>-313</v>
      </c>
      <c r="L23" s="32">
        <f t="shared" si="7"/>
        <v>-2.5000000000000001E-2</v>
      </c>
      <c r="M23" s="38">
        <v>8367</v>
      </c>
      <c r="N23" s="399">
        <v>8542</v>
      </c>
      <c r="O23" s="8">
        <f>ROUND(SUMIFS('Operations Support'!R:R,'Operations Support'!A:A,Comparison!A23,'Operations Support'!B:B,"1")/15+SUMIFS('Operations Support'!R:R,'Operations Support'!A:A,Comparison!A23,'Operations Support'!B:B,"2")/15+SUMIFS('Operations Support'!R:R,'Operations Support'!A:A,Comparison!A23,'Operations Support'!B:B,"3")/12+SUMIFS('Operations Support'!R:R,'Operations Support'!A:A,Comparison!A23,'Operations Support'!B:B,"4")/9+SUMIFS('Operations Support'!R:R,'Operations Support'!A:A,Comparison!A23,'Operations Support'!B:B,"5")/12,0)</f>
        <v>8095</v>
      </c>
      <c r="P23" s="29">
        <f>O23-M23</f>
        <v>-272</v>
      </c>
      <c r="Q23" s="32">
        <f t="shared" si="8"/>
        <v>-3.3000000000000002E-2</v>
      </c>
      <c r="S23" s="223">
        <v>912043.26421650359</v>
      </c>
      <c r="T23" s="38">
        <f>'Space Support'!L22</f>
        <v>887038.46574226138</v>
      </c>
      <c r="U23" s="227">
        <f t="shared" si="4"/>
        <v>-25004.798474242212</v>
      </c>
      <c r="V23" s="33">
        <f t="shared" si="5"/>
        <v>-2.7E-2</v>
      </c>
      <c r="X23" s="8">
        <v>706094.31599999999</v>
      </c>
      <c r="Y23" s="38">
        <f ca="1">SUMIF('Operations Support'!A:A,Comparison!A23,'Operations Support'!Y:Y)+SUMIF('Operations Support'!A:A,Comparison!A23,'Operations Support'!AA:AA)</f>
        <v>674687.28700000001</v>
      </c>
      <c r="Z23" s="29">
        <f ca="1">Y23-X23</f>
        <v>-31407.02899999998</v>
      </c>
      <c r="AA23" s="32">
        <f t="shared" ca="1" si="9"/>
        <v>-4.3999999999999997E-2</v>
      </c>
      <c r="AC23" s="599"/>
    </row>
    <row r="24" spans="1:29" ht="15" x14ac:dyDescent="0.25">
      <c r="A24" s="31">
        <v>29269</v>
      </c>
      <c r="B24" s="35" t="str">
        <f>VLOOKUP(A24,Summary!$A$20:$B$66,2,0)</f>
        <v>TAMU-Texarkana</v>
      </c>
      <c r="C24" s="39">
        <v>19561</v>
      </c>
      <c r="D24" s="310">
        <v>20835</v>
      </c>
      <c r="E24" s="8">
        <f>SUMIF('Operations Support'!A:A,Comparison!A24,'Operations Support'!R:R)</f>
        <v>21377</v>
      </c>
      <c r="F24" s="28">
        <f t="shared" si="0"/>
        <v>1816</v>
      </c>
      <c r="G24" s="32">
        <f t="shared" si="1"/>
        <v>9.2837789479065486E-2</v>
      </c>
      <c r="H24" s="38">
        <v>1993</v>
      </c>
      <c r="I24" s="38">
        <v>2038</v>
      </c>
      <c r="J24" s="38">
        <f>SUMIF(SIS!$A$4:$A$51,Comparison!A24,SIS!$C$4:$C$51)</f>
        <v>2067</v>
      </c>
      <c r="K24" s="29">
        <f>J24-H24</f>
        <v>74</v>
      </c>
      <c r="L24" s="32">
        <f t="shared" si="7"/>
        <v>3.6999999999999998E-2</v>
      </c>
      <c r="M24" s="38">
        <v>1345</v>
      </c>
      <c r="N24" s="399">
        <v>1428</v>
      </c>
      <c r="O24" s="8">
        <f>ROUND(SUMIFS('Operations Support'!R:R,'Operations Support'!A:A,Comparison!A24,'Operations Support'!B:B,"1")/15+SUMIFS('Operations Support'!R:R,'Operations Support'!A:A,Comparison!A24,'Operations Support'!B:B,"2")/15+SUMIFS('Operations Support'!R:R,'Operations Support'!A:A,Comparison!A24,'Operations Support'!B:B,"3")/12+SUMIFS('Operations Support'!R:R,'Operations Support'!A:A,Comparison!A24,'Operations Support'!B:B,"4")/9+SUMIFS('Operations Support'!R:R,'Operations Support'!A:A,Comparison!A24,'Operations Support'!B:B,"5")/12,0)</f>
        <v>1464</v>
      </c>
      <c r="P24" s="29">
        <f>O24-M24</f>
        <v>119</v>
      </c>
      <c r="Q24" s="32">
        <f t="shared" si="8"/>
        <v>8.7999999999999995E-2</v>
      </c>
      <c r="S24" s="223">
        <v>180120.58477206569</v>
      </c>
      <c r="T24" s="38">
        <f>'Space Support'!L23</f>
        <v>217706.62132415531</v>
      </c>
      <c r="U24" s="227">
        <f t="shared" si="4"/>
        <v>37586.036552089616</v>
      </c>
      <c r="V24" s="33">
        <f t="shared" si="5"/>
        <v>0.20899999999999999</v>
      </c>
      <c r="X24" s="8">
        <v>88249.562999999995</v>
      </c>
      <c r="Y24" s="38">
        <f ca="1">SUMIF('Operations Support'!A:A,Comparison!A24,'Operations Support'!Y:Y)+SUMIF('Operations Support'!A:A,Comparison!A24,'Operations Support'!AA:AA)</f>
        <v>91046.400000000009</v>
      </c>
      <c r="Z24" s="29">
        <f ca="1">Y24-X24</f>
        <v>2796.8370000000141</v>
      </c>
      <c r="AA24" s="32">
        <f t="shared" ca="1" si="9"/>
        <v>3.2000000000000001E-2</v>
      </c>
      <c r="AC24" s="599"/>
    </row>
    <row r="25" spans="1:29" ht="15" x14ac:dyDescent="0.25">
      <c r="A25" s="31">
        <v>3652</v>
      </c>
      <c r="B25" s="35" t="str">
        <f>VLOOKUP(A25,Summary!$A$20:$B$66,2,0)</f>
        <v>UH</v>
      </c>
      <c r="C25" s="39">
        <v>506763</v>
      </c>
      <c r="D25" s="310">
        <v>527425</v>
      </c>
      <c r="E25" s="8">
        <f>SUMIF('Operations Support'!A:A,Comparison!A25,'Operations Support'!R:R)</f>
        <v>540206</v>
      </c>
      <c r="F25" s="28">
        <f t="shared" si="0"/>
        <v>33443</v>
      </c>
      <c r="G25" s="32">
        <f t="shared" si="1"/>
        <v>6.599337362830357E-2</v>
      </c>
      <c r="H25" s="38">
        <v>43774</v>
      </c>
      <c r="I25" s="38">
        <v>45364</v>
      </c>
      <c r="J25" s="38">
        <f>SUMIF(SIS!$A$4:$A$51,Comparison!A25,SIS!$C$4:$C$51)</f>
        <v>46324</v>
      </c>
      <c r="K25" s="29">
        <f t="shared" si="2"/>
        <v>2550</v>
      </c>
      <c r="L25" s="32">
        <f t="shared" si="7"/>
        <v>5.8000000000000003E-2</v>
      </c>
      <c r="M25" s="38">
        <v>35438</v>
      </c>
      <c r="N25" s="399">
        <v>36677</v>
      </c>
      <c r="O25" s="8">
        <f>ROUND(SUMIFS('Operations Support'!R:R,'Operations Support'!A:A,Comparison!A25,'Operations Support'!B:B,"1")/15+SUMIFS('Operations Support'!R:R,'Operations Support'!A:A,Comparison!A25,'Operations Support'!B:B,"2")/15+SUMIFS('Operations Support'!R:R,'Operations Support'!A:A,Comparison!A25,'Operations Support'!B:B,"3")/12+SUMIFS('Operations Support'!R:R,'Operations Support'!A:A,Comparison!A25,'Operations Support'!B:B,"4")/9+SUMIFS('Operations Support'!R:R,'Operations Support'!A:A,Comparison!A25,'Operations Support'!B:B,"5")/12,0)</f>
        <v>37665</v>
      </c>
      <c r="P25" s="29">
        <f t="shared" si="3"/>
        <v>2227</v>
      </c>
      <c r="Q25" s="32">
        <f t="shared" si="8"/>
        <v>6.3E-2</v>
      </c>
      <c r="S25" s="223">
        <v>5031749.3798344294</v>
      </c>
      <c r="T25" s="38">
        <f>'Space Support'!L24</f>
        <v>5240254.4242128441</v>
      </c>
      <c r="U25" s="227">
        <f t="shared" si="4"/>
        <v>208505.04437841475</v>
      </c>
      <c r="V25" s="33">
        <f t="shared" si="5"/>
        <v>4.1000000000000002E-2</v>
      </c>
      <c r="X25" s="8">
        <v>2739581.5530000003</v>
      </c>
      <c r="Y25" s="38">
        <f ca="1">SUMIF('Operations Support'!A:A,Comparison!A25,'Operations Support'!Y:Y)+SUMIF('Operations Support'!A:A,Comparison!A25,'Operations Support'!AA:AA)</f>
        <v>2788556.4019999998</v>
      </c>
      <c r="Z25" s="29">
        <f t="shared" ref="Z25:Z34" ca="1" si="10">Y25-X25</f>
        <v>48974.848999999464</v>
      </c>
      <c r="AA25" s="32">
        <f t="shared" ca="1" si="9"/>
        <v>1.7999999999999999E-2</v>
      </c>
      <c r="AC25" s="599"/>
    </row>
    <row r="26" spans="1:29" ht="15" x14ac:dyDescent="0.25">
      <c r="A26" s="31">
        <v>11711</v>
      </c>
      <c r="B26" s="35" t="str">
        <f>VLOOKUP(A26,Summary!$A$20:$B$66,2,0)</f>
        <v>UH-Clear Lake</v>
      </c>
      <c r="C26" s="39">
        <v>77157</v>
      </c>
      <c r="D26" s="310">
        <v>76121</v>
      </c>
      <c r="E26" s="8">
        <f>SUMIF('Operations Support'!A:A,Comparison!A26,'Operations Support'!R:R)</f>
        <v>78974</v>
      </c>
      <c r="F26" s="28">
        <f t="shared" si="0"/>
        <v>1817</v>
      </c>
      <c r="G26" s="32">
        <f t="shared" si="1"/>
        <v>2.3549386316212399E-2</v>
      </c>
      <c r="H26" s="38">
        <v>8669</v>
      </c>
      <c r="I26" s="38">
        <v>8542</v>
      </c>
      <c r="J26" s="38">
        <f>SUMIF(SIS!$A$4:$A$51,Comparison!A26,SIS!$C$4:$C$51)</f>
        <v>8961</v>
      </c>
      <c r="K26" s="29">
        <f t="shared" si="2"/>
        <v>292</v>
      </c>
      <c r="L26" s="32">
        <f t="shared" si="7"/>
        <v>3.4000000000000002E-2</v>
      </c>
      <c r="M26" s="38">
        <v>5503</v>
      </c>
      <c r="N26" s="399">
        <v>5367</v>
      </c>
      <c r="O26" s="8">
        <f>ROUND(SUMIFS('Operations Support'!R:R,'Operations Support'!A:A,Comparison!A26,'Operations Support'!B:B,"1")/15+SUMIFS('Operations Support'!R:R,'Operations Support'!A:A,Comparison!A26,'Operations Support'!B:B,"2")/15+SUMIFS('Operations Support'!R:R,'Operations Support'!A:A,Comparison!A26,'Operations Support'!B:B,"3")/12+SUMIFS('Operations Support'!R:R,'Operations Support'!A:A,Comparison!A26,'Operations Support'!B:B,"4")/9+SUMIFS('Operations Support'!R:R,'Operations Support'!A:A,Comparison!A26,'Operations Support'!B:B,"5")/12,0)</f>
        <v>5538</v>
      </c>
      <c r="P26" s="29">
        <f t="shared" si="3"/>
        <v>35</v>
      </c>
      <c r="Q26" s="32">
        <f t="shared" si="8"/>
        <v>6.0000000000000001E-3</v>
      </c>
      <c r="S26" s="223">
        <v>708518.76330922032</v>
      </c>
      <c r="T26" s="38">
        <f>'Space Support'!L25</f>
        <v>692282.42177012493</v>
      </c>
      <c r="U26" s="227">
        <f t="shared" si="4"/>
        <v>-16236.341539095389</v>
      </c>
      <c r="V26" s="33">
        <f t="shared" si="5"/>
        <v>-2.3E-2</v>
      </c>
      <c r="X26" s="8">
        <v>468789.15399999992</v>
      </c>
      <c r="Y26" s="38">
        <f ca="1">SUMIF('Operations Support'!A:A,Comparison!A26,'Operations Support'!Y:Y)+SUMIF('Operations Support'!A:A,Comparison!A26,'Operations Support'!AA:AA)</f>
        <v>455996.49699999992</v>
      </c>
      <c r="Z26" s="29">
        <f t="shared" ca="1" si="10"/>
        <v>-12792.657000000007</v>
      </c>
      <c r="AA26" s="32">
        <f t="shared" ca="1" si="9"/>
        <v>-2.7E-2</v>
      </c>
      <c r="AC26" s="599"/>
    </row>
    <row r="27" spans="1:29" ht="15" x14ac:dyDescent="0.25">
      <c r="A27" s="31">
        <v>12826</v>
      </c>
      <c r="B27" s="35" t="str">
        <f>VLOOKUP(A27,Summary!$A$20:$B$66,2,0)</f>
        <v>UH-Downtown</v>
      </c>
      <c r="C27" s="39">
        <v>123271</v>
      </c>
      <c r="D27" s="310">
        <v>121862</v>
      </c>
      <c r="E27" s="8">
        <f>SUMIF('Operations Support'!A:A,Comparison!A27,'Operations Support'!R:R)</f>
        <v>122292</v>
      </c>
      <c r="F27" s="28">
        <f t="shared" si="0"/>
        <v>-979</v>
      </c>
      <c r="G27" s="32">
        <f t="shared" si="1"/>
        <v>-7.9418516926122121E-3</v>
      </c>
      <c r="H27" s="38">
        <v>14245</v>
      </c>
      <c r="I27" s="38">
        <v>13913</v>
      </c>
      <c r="J27" s="38">
        <f>SUMIF(SIS!$A$4:$A$51,Comparison!A27,SIS!$C$4:$C$51)</f>
        <v>14261</v>
      </c>
      <c r="K27" s="29">
        <f t="shared" si="2"/>
        <v>16</v>
      </c>
      <c r="L27" s="32">
        <f t="shared" si="7"/>
        <v>1E-3</v>
      </c>
      <c r="M27" s="38">
        <v>8321</v>
      </c>
      <c r="N27" s="399">
        <v>8229</v>
      </c>
      <c r="O27" s="8">
        <f>ROUND(SUMIFS('Operations Support'!R:R,'Operations Support'!A:A,Comparison!A27,'Operations Support'!B:B,"1")/15+SUMIFS('Operations Support'!R:R,'Operations Support'!A:A,Comparison!A27,'Operations Support'!B:B,"2")/15+SUMIFS('Operations Support'!R:R,'Operations Support'!A:A,Comparison!A27,'Operations Support'!B:B,"3")/12+SUMIFS('Operations Support'!R:R,'Operations Support'!A:A,Comparison!A27,'Operations Support'!B:B,"4")/9+SUMIFS('Operations Support'!R:R,'Operations Support'!A:A,Comparison!A27,'Operations Support'!B:B,"5")/12,0)</f>
        <v>8266</v>
      </c>
      <c r="P27" s="29">
        <f t="shared" si="3"/>
        <v>-55</v>
      </c>
      <c r="Q27" s="32">
        <f t="shared" si="8"/>
        <v>-7.0000000000000001E-3</v>
      </c>
      <c r="S27" s="223">
        <v>903936.10040039744</v>
      </c>
      <c r="T27" s="38">
        <f>'Space Support'!L26</f>
        <v>905532.66763490916</v>
      </c>
      <c r="U27" s="227">
        <f t="shared" si="4"/>
        <v>1596.56723451172</v>
      </c>
      <c r="V27" s="33">
        <f t="shared" si="5"/>
        <v>2E-3</v>
      </c>
      <c r="X27" s="8">
        <v>528833.72599999991</v>
      </c>
      <c r="Y27" s="38">
        <f ca="1">SUMIF('Operations Support'!A:A,Comparison!A27,'Operations Support'!Y:Y)+SUMIF('Operations Support'!A:A,Comparison!A27,'Operations Support'!AA:AA)</f>
        <v>534885.20600000001</v>
      </c>
      <c r="Z27" s="29">
        <f t="shared" ca="1" si="10"/>
        <v>6051.4800000000978</v>
      </c>
      <c r="AA27" s="32">
        <f t="shared" ca="1" si="9"/>
        <v>1.0999999999999999E-2</v>
      </c>
      <c r="AC27" s="599"/>
    </row>
    <row r="28" spans="1:29" ht="15" x14ac:dyDescent="0.25">
      <c r="A28" s="31">
        <v>13231</v>
      </c>
      <c r="B28" s="35" t="str">
        <f>VLOOKUP(A28,Summary!$A$20:$B$66,2,0)</f>
        <v>UH-Victoria</v>
      </c>
      <c r="C28" s="39">
        <v>37266</v>
      </c>
      <c r="D28" s="310">
        <v>38810</v>
      </c>
      <c r="E28" s="8">
        <f>SUMIF('Operations Support'!A:A,Comparison!A28,'Operations Support'!R:R)</f>
        <v>39595</v>
      </c>
      <c r="F28" s="28">
        <f t="shared" si="0"/>
        <v>2329</v>
      </c>
      <c r="G28" s="32">
        <f t="shared" si="1"/>
        <v>6.2496645736059682E-2</v>
      </c>
      <c r="H28" s="38">
        <v>4144</v>
      </c>
      <c r="I28" s="38">
        <v>4351</v>
      </c>
      <c r="J28" s="38">
        <f>SUMIF(SIS!$A$4:$A$51,Comparison!A28,SIS!$C$4:$C$51)</f>
        <v>4381</v>
      </c>
      <c r="K28" s="29">
        <f t="shared" si="2"/>
        <v>237</v>
      </c>
      <c r="L28" s="32">
        <f t="shared" si="7"/>
        <v>5.7000000000000002E-2</v>
      </c>
      <c r="M28" s="38">
        <v>2606</v>
      </c>
      <c r="N28" s="399">
        <v>2703</v>
      </c>
      <c r="O28" s="8">
        <f>ROUND(SUMIFS('Operations Support'!R:R,'Operations Support'!A:A,Comparison!A28,'Operations Support'!B:B,"1")/15+SUMIFS('Operations Support'!R:R,'Operations Support'!A:A,Comparison!A28,'Operations Support'!B:B,"2")/15+SUMIFS('Operations Support'!R:R,'Operations Support'!A:A,Comparison!A28,'Operations Support'!B:B,"3")/12+SUMIFS('Operations Support'!R:R,'Operations Support'!A:A,Comparison!A28,'Operations Support'!B:B,"4")/9+SUMIFS('Operations Support'!R:R,'Operations Support'!A:A,Comparison!A28,'Operations Support'!B:B,"5")/12,0)</f>
        <v>2759</v>
      </c>
      <c r="P28" s="29">
        <f t="shared" si="3"/>
        <v>153</v>
      </c>
      <c r="Q28" s="32">
        <f t="shared" si="8"/>
        <v>5.8999999999999997E-2</v>
      </c>
      <c r="S28" s="223">
        <v>295158.35971693444</v>
      </c>
      <c r="T28" s="38">
        <f>'Space Support'!L27</f>
        <v>314380.29475153476</v>
      </c>
      <c r="U28" s="227">
        <f t="shared" si="4"/>
        <v>19221.935034600319</v>
      </c>
      <c r="V28" s="33">
        <f t="shared" si="5"/>
        <v>6.5000000000000002E-2</v>
      </c>
      <c r="X28" s="8">
        <v>179952.90200000006</v>
      </c>
      <c r="Y28" s="38">
        <f ca="1">SUMIF('Operations Support'!A:A,Comparison!A28,'Operations Support'!Y:Y)+SUMIF('Operations Support'!A:A,Comparison!A28,'Operations Support'!AA:AA)</f>
        <v>188234.451</v>
      </c>
      <c r="Z28" s="29">
        <f t="shared" ca="1" si="10"/>
        <v>8281.5489999999409</v>
      </c>
      <c r="AA28" s="32">
        <f t="shared" ca="1" si="9"/>
        <v>4.5999999999999999E-2</v>
      </c>
      <c r="AC28" s="599"/>
    </row>
    <row r="29" spans="1:29" ht="15" x14ac:dyDescent="0.25">
      <c r="A29" s="31">
        <v>3592</v>
      </c>
      <c r="B29" s="35" t="str">
        <f>VLOOKUP(A29,Summary!$A$20:$B$66,2,0)</f>
        <v>Midwestern</v>
      </c>
      <c r="C29" s="39">
        <v>64576</v>
      </c>
      <c r="D29" s="310">
        <v>64804</v>
      </c>
      <c r="E29" s="8">
        <f>SUMIF('Operations Support'!A:A,Comparison!A29,'Operations Support'!R:R)</f>
        <v>65545</v>
      </c>
      <c r="F29" s="28">
        <f t="shared" si="0"/>
        <v>969</v>
      </c>
      <c r="G29" s="32">
        <f t="shared" si="1"/>
        <v>1.5005574826560951E-2</v>
      </c>
      <c r="H29" s="38">
        <v>5682</v>
      </c>
      <c r="I29" s="38">
        <v>5661</v>
      </c>
      <c r="J29" s="38">
        <f>SUMIF(SIS!$A$4:$A$51,Comparison!A29,SIS!$C$4:$C$51)</f>
        <v>5712</v>
      </c>
      <c r="K29" s="29">
        <f t="shared" si="2"/>
        <v>30</v>
      </c>
      <c r="L29" s="32">
        <f t="shared" si="7"/>
        <v>5.0000000000000001E-3</v>
      </c>
      <c r="M29" s="38">
        <v>4368</v>
      </c>
      <c r="N29" s="399">
        <v>4387</v>
      </c>
      <c r="O29" s="8">
        <f>ROUND(SUMIFS('Operations Support'!R:R,'Operations Support'!A:A,Comparison!A29,'Operations Support'!B:B,"1")/15+SUMIFS('Operations Support'!R:R,'Operations Support'!A:A,Comparison!A29,'Operations Support'!B:B,"2")/15+SUMIFS('Operations Support'!R:R,'Operations Support'!A:A,Comparison!A29,'Operations Support'!B:B,"3")/12+SUMIFS('Operations Support'!R:R,'Operations Support'!A:A,Comparison!A29,'Operations Support'!B:B,"4")/9+SUMIFS('Operations Support'!R:R,'Operations Support'!A:A,Comparison!A29,'Operations Support'!B:B,"5")/12,0)</f>
        <v>4440</v>
      </c>
      <c r="P29" s="29">
        <f t="shared" si="3"/>
        <v>72</v>
      </c>
      <c r="Q29" s="32">
        <f t="shared" si="8"/>
        <v>1.6E-2</v>
      </c>
      <c r="S29" s="223">
        <v>520270.21472884278</v>
      </c>
      <c r="T29" s="38">
        <f>'Space Support'!L28</f>
        <v>545085.47068930592</v>
      </c>
      <c r="U29" s="227">
        <f t="shared" si="4"/>
        <v>24815.255960463139</v>
      </c>
      <c r="V29" s="33">
        <f t="shared" si="5"/>
        <v>4.8000000000000001E-2</v>
      </c>
      <c r="X29" s="8">
        <v>248091.02000000005</v>
      </c>
      <c r="Y29" s="38">
        <f ca="1">SUMIF('Operations Support'!A:A,Comparison!A29,'Operations Support'!Y:Y)+SUMIF('Operations Support'!A:A,Comparison!A29,'Operations Support'!AA:AA)</f>
        <v>244242.91099999999</v>
      </c>
      <c r="Z29" s="29">
        <f t="shared" ca="1" si="10"/>
        <v>-3848.1090000000549</v>
      </c>
      <c r="AA29" s="32">
        <f t="shared" ca="1" si="9"/>
        <v>-1.6E-2</v>
      </c>
      <c r="AC29" s="599"/>
    </row>
    <row r="30" spans="1:29" ht="15" x14ac:dyDescent="0.25">
      <c r="A30" s="31">
        <v>3594</v>
      </c>
      <c r="B30" s="35" t="str">
        <f>VLOOKUP(A30,Summary!$A$20:$B$66,2,0)</f>
        <v>UNT</v>
      </c>
      <c r="C30" s="39">
        <v>432544</v>
      </c>
      <c r="D30" s="310">
        <v>433331</v>
      </c>
      <c r="E30" s="8">
        <f>SUMIF('Operations Support'!A:A,Comparison!A30,'Operations Support'!R:R)</f>
        <v>432309</v>
      </c>
      <c r="F30" s="28">
        <f t="shared" si="0"/>
        <v>-235</v>
      </c>
      <c r="G30" s="32">
        <f t="shared" si="1"/>
        <v>-5.4329732928904339E-4</v>
      </c>
      <c r="H30" s="38">
        <v>37979</v>
      </c>
      <c r="I30" s="38">
        <v>38081</v>
      </c>
      <c r="J30" s="38">
        <f>SUMIF(SIS!$A$4:$A$51,Comparison!A30,SIS!$C$4:$C$51)</f>
        <v>38087</v>
      </c>
      <c r="K30" s="29">
        <f t="shared" si="2"/>
        <v>108</v>
      </c>
      <c r="L30" s="32">
        <f t="shared" si="7"/>
        <v>3.0000000000000001E-3</v>
      </c>
      <c r="M30" s="38">
        <v>29843</v>
      </c>
      <c r="N30" s="399">
        <v>29885</v>
      </c>
      <c r="O30" s="8">
        <f>ROUND(SUMIFS('Operations Support'!R:R,'Operations Support'!A:A,Comparison!A30,'Operations Support'!B:B,"1")/15+SUMIFS('Operations Support'!R:R,'Operations Support'!A:A,Comparison!A30,'Operations Support'!B:B,"2")/15+SUMIFS('Operations Support'!R:R,'Operations Support'!A:A,Comparison!A30,'Operations Support'!B:B,"3")/12+SUMIFS('Operations Support'!R:R,'Operations Support'!A:A,Comparison!A30,'Operations Support'!B:B,"4")/9+SUMIFS('Operations Support'!R:R,'Operations Support'!A:A,Comparison!A30,'Operations Support'!B:B,"5")/12,0)</f>
        <v>29843</v>
      </c>
      <c r="P30" s="29">
        <f t="shared" si="3"/>
        <v>0</v>
      </c>
      <c r="Q30" s="32">
        <f t="shared" si="8"/>
        <v>0</v>
      </c>
      <c r="S30" s="223">
        <v>3274929.1600754946</v>
      </c>
      <c r="T30" s="38">
        <f>'Space Support'!L29</f>
        <v>3413720.7629614668</v>
      </c>
      <c r="U30" s="227">
        <f t="shared" si="4"/>
        <v>138791.60288597224</v>
      </c>
      <c r="V30" s="33">
        <f t="shared" si="5"/>
        <v>4.2000000000000003E-2</v>
      </c>
      <c r="X30" s="8">
        <v>1963750.2140000011</v>
      </c>
      <c r="Y30" s="38">
        <f ca="1">SUMIF('Operations Support'!A:A,Comparison!A30,'Operations Support'!Y:Y)+SUMIF('Operations Support'!A:A,Comparison!A30,'Operations Support'!AA:AA)</f>
        <v>2041099.9769999997</v>
      </c>
      <c r="Z30" s="29">
        <f t="shared" ca="1" si="10"/>
        <v>77349.762999998638</v>
      </c>
      <c r="AA30" s="32">
        <f t="shared" ca="1" si="9"/>
        <v>3.9E-2</v>
      </c>
      <c r="AC30" s="599"/>
    </row>
    <row r="31" spans="1:29" ht="15" x14ac:dyDescent="0.25">
      <c r="A31" s="31">
        <v>42421</v>
      </c>
      <c r="B31" s="35" t="str">
        <f>VLOOKUP(A31,Summary!$A$20:$B$66,2,0)</f>
        <v>UNT-Dallas</v>
      </c>
      <c r="C31" s="39">
        <v>32390</v>
      </c>
      <c r="D31" s="310">
        <v>37519</v>
      </c>
      <c r="E31" s="8">
        <f>SUMIF('Operations Support'!A:A,Comparison!A31,'Operations Support'!R:R)</f>
        <v>40029</v>
      </c>
      <c r="F31" s="28">
        <f t="shared" si="0"/>
        <v>7639</v>
      </c>
      <c r="G31" s="32">
        <f t="shared" si="1"/>
        <v>0.23584439641864774</v>
      </c>
      <c r="H31" s="38">
        <v>3030</v>
      </c>
      <c r="I31" s="38">
        <v>3509</v>
      </c>
      <c r="J31" s="38">
        <f>SUMIF(SIS!$A$4:$A$51,Comparison!A31,SIS!$C$4:$C$51)</f>
        <v>3757</v>
      </c>
      <c r="K31" s="29">
        <f t="shared" si="2"/>
        <v>727</v>
      </c>
      <c r="L31" s="32">
        <f t="shared" si="7"/>
        <v>0.24</v>
      </c>
      <c r="M31" s="38">
        <v>2279</v>
      </c>
      <c r="N31" s="38">
        <v>2616</v>
      </c>
      <c r="O31" s="38">
        <f>ROUND(SUMIFS('Operations Support'!R:R,'Operations Support'!A:A,Comparison!A31,'Operations Support'!B:B,"1")/15+SUMIFS('Operations Support'!R:R,'Operations Support'!A:A,Comparison!A31,'Operations Support'!B:B,"2")/15+SUMIFS('Operations Support'!R:R,'Operations Support'!A:A,Comparison!A31,'Operations Support'!B:B,"3")/12+SUMIFS('Operations Support'!R:R,'Operations Support'!A:A,Comparison!A31,'Operations Support'!B:B,"4")/9+SUMIFS('Operations Support'!R:R,'Operations Support'!A:A,Comparison!A31,'Operations Support'!B:B,"5")/12,0)</f>
        <v>2785</v>
      </c>
      <c r="P31" s="29">
        <f t="shared" si="3"/>
        <v>506</v>
      </c>
      <c r="Q31" s="32">
        <f t="shared" si="8"/>
        <v>0.222</v>
      </c>
      <c r="S31" s="223">
        <v>238834.01584545002</v>
      </c>
      <c r="T31" s="38">
        <f>'Space Support'!L30</f>
        <v>306954.97048980807</v>
      </c>
      <c r="U31" s="227">
        <f t="shared" si="4"/>
        <v>68120.954644358048</v>
      </c>
      <c r="V31" s="33">
        <f t="shared" si="5"/>
        <v>0.28499999999999998</v>
      </c>
      <c r="X31" s="8">
        <v>154532.55799999999</v>
      </c>
      <c r="Y31" s="38">
        <f ca="1">SUMIF('Operations Support'!A:A,Comparison!A31,'Operations Support'!Y:Y)+SUMIF('Operations Support'!A:A,Comparison!A31,'Operations Support'!AA:AA)</f>
        <v>185905.75600000002</v>
      </c>
      <c r="Z31" s="29">
        <f t="shared" ca="1" si="10"/>
        <v>31373.198000000033</v>
      </c>
      <c r="AA31" s="32">
        <f t="shared" ca="1" si="9"/>
        <v>0.20300000000000001</v>
      </c>
      <c r="AC31" s="599"/>
    </row>
    <row r="32" spans="1:29" ht="15" x14ac:dyDescent="0.25">
      <c r="A32" s="31">
        <v>3624</v>
      </c>
      <c r="B32" s="35" t="str">
        <f>VLOOKUP(A32,Summary!$A$20:$B$66,2,0)</f>
        <v>SFA</v>
      </c>
      <c r="C32" s="39">
        <v>149967</v>
      </c>
      <c r="D32" s="310">
        <v>150443</v>
      </c>
      <c r="E32" s="8">
        <f>SUMIF('Operations Support'!A:A,Comparison!A32,'Operations Support'!R:R)</f>
        <v>150188</v>
      </c>
      <c r="F32" s="28">
        <f t="shared" si="0"/>
        <v>221</v>
      </c>
      <c r="G32" s="32">
        <f t="shared" si="1"/>
        <v>1.4736575379916915E-3</v>
      </c>
      <c r="H32" s="38">
        <v>12653</v>
      </c>
      <c r="I32" s="38">
        <v>12578</v>
      </c>
      <c r="J32" s="38">
        <f>SUMIF(SIS!$A$4:$A$51,Comparison!A32,SIS!$C$4:$C$51)</f>
        <v>13058</v>
      </c>
      <c r="K32" s="29">
        <f t="shared" si="2"/>
        <v>405</v>
      </c>
      <c r="L32" s="32">
        <f t="shared" si="7"/>
        <v>3.2000000000000001E-2</v>
      </c>
      <c r="M32" s="38">
        <v>10186</v>
      </c>
      <c r="N32" s="38">
        <v>10192</v>
      </c>
      <c r="O32" s="38">
        <f>ROUND(SUMIFS('Operations Support'!R:R,'Operations Support'!A:A,Comparison!A32,'Operations Support'!B:B,"1")/15+SUMIFS('Operations Support'!R:R,'Operations Support'!A:A,Comparison!A32,'Operations Support'!B:B,"2")/15+SUMIFS('Operations Support'!R:R,'Operations Support'!A:A,Comparison!A32,'Operations Support'!B:B,"3")/12+SUMIFS('Operations Support'!R:R,'Operations Support'!A:A,Comparison!A32,'Operations Support'!B:B,"4")/9+SUMIFS('Operations Support'!R:R,'Operations Support'!A:A,Comparison!A32,'Operations Support'!B:B,"5")/12,0)</f>
        <v>10204</v>
      </c>
      <c r="P32" s="29">
        <f t="shared" si="3"/>
        <v>18</v>
      </c>
      <c r="Q32" s="32">
        <f t="shared" si="8"/>
        <v>2E-3</v>
      </c>
      <c r="S32" s="223">
        <v>1187141.1902530405</v>
      </c>
      <c r="T32" s="38">
        <f>'Space Support'!L31</f>
        <v>1192036.6972185685</v>
      </c>
      <c r="U32" s="227">
        <f t="shared" si="4"/>
        <v>4895.5069655280095</v>
      </c>
      <c r="V32" s="33">
        <f t="shared" si="5"/>
        <v>4.0000000000000001E-3</v>
      </c>
      <c r="X32" s="8">
        <v>568388.36300000001</v>
      </c>
      <c r="Y32" s="38">
        <f ca="1">SUMIF('Operations Support'!A:A,Comparison!A32,'Operations Support'!Y:Y)+SUMIF('Operations Support'!A:A,Comparison!A32,'Operations Support'!AA:AA)</f>
        <v>566001.90700000001</v>
      </c>
      <c r="Z32" s="29">
        <f t="shared" ca="1" si="10"/>
        <v>-2386.4560000000056</v>
      </c>
      <c r="AA32" s="32">
        <f t="shared" ca="1" si="9"/>
        <v>-4.0000000000000001E-3</v>
      </c>
      <c r="AC32" s="599"/>
    </row>
    <row r="33" spans="1:29" ht="15" x14ac:dyDescent="0.25">
      <c r="A33" s="31">
        <v>3642</v>
      </c>
      <c r="B33" s="35" t="str">
        <f>VLOOKUP(A33,Summary!$A$20:$B$66,2,0)</f>
        <v>TSU</v>
      </c>
      <c r="C33" s="39">
        <v>113157</v>
      </c>
      <c r="D33" s="310">
        <v>129775</v>
      </c>
      <c r="E33" s="8">
        <f>SUMIF('Operations Support'!A:A,Comparison!A33,'Operations Support'!R:R)</f>
        <v>123872</v>
      </c>
      <c r="F33" s="28">
        <f t="shared" si="0"/>
        <v>10715</v>
      </c>
      <c r="G33" s="32">
        <f t="shared" si="1"/>
        <v>9.4691446397483142E-2</v>
      </c>
      <c r="H33" s="38">
        <v>8862</v>
      </c>
      <c r="I33" s="38">
        <v>10237</v>
      </c>
      <c r="J33" s="38">
        <f>SUMIF(SIS!$A$4:$A$51,Comparison!A33,SIS!$C$4:$C$51)</f>
        <v>9732</v>
      </c>
      <c r="K33" s="29">
        <f t="shared" si="2"/>
        <v>870</v>
      </c>
      <c r="L33" s="32">
        <f t="shared" si="7"/>
        <v>9.8000000000000004E-2</v>
      </c>
      <c r="M33" s="38">
        <v>7980</v>
      </c>
      <c r="N33" s="38">
        <v>9089</v>
      </c>
      <c r="O33" s="38">
        <f>ROUND(SUMIFS('Operations Support'!R:R,'Operations Support'!A:A,Comparison!A33,'Operations Support'!B:B,"1")/15+SUMIFS('Operations Support'!R:R,'Operations Support'!A:A,Comparison!A33,'Operations Support'!B:B,"2")/15+SUMIFS('Operations Support'!R:R,'Operations Support'!A:A,Comparison!A33,'Operations Support'!B:B,"3")/12+SUMIFS('Operations Support'!R:R,'Operations Support'!A:A,Comparison!A33,'Operations Support'!B:B,"4")/9+SUMIFS('Operations Support'!R:R,'Operations Support'!A:A,Comparison!A33,'Operations Support'!B:B,"5")/12,0)</f>
        <v>8668</v>
      </c>
      <c r="P33" s="29">
        <f t="shared" si="3"/>
        <v>688</v>
      </c>
      <c r="Q33" s="32">
        <f t="shared" si="8"/>
        <v>8.5999999999999993E-2</v>
      </c>
      <c r="S33" s="223">
        <v>1069151.6360379802</v>
      </c>
      <c r="T33" s="38">
        <f>'Space Support'!L32</f>
        <v>1104777.0805605971</v>
      </c>
      <c r="U33" s="227">
        <f t="shared" si="4"/>
        <v>35625.444522616919</v>
      </c>
      <c r="V33" s="33">
        <f t="shared" si="5"/>
        <v>3.3000000000000002E-2</v>
      </c>
      <c r="X33" s="8">
        <v>526927.26399999997</v>
      </c>
      <c r="Y33" s="38">
        <f ca="1">SUMIF('Operations Support'!A:A,Comparison!A33,'Operations Support'!Y:Y)+SUMIF('Operations Support'!A:A,Comparison!A33,'Operations Support'!AA:AA)</f>
        <v>542898.53399999999</v>
      </c>
      <c r="Z33" s="29">
        <f t="shared" ca="1" si="10"/>
        <v>15971.270000000019</v>
      </c>
      <c r="AA33" s="32">
        <f t="shared" ca="1" si="9"/>
        <v>0.03</v>
      </c>
      <c r="AC33" s="599"/>
    </row>
    <row r="34" spans="1:29" ht="15" x14ac:dyDescent="0.25">
      <c r="A34" s="31">
        <v>3644</v>
      </c>
      <c r="B34" s="35" t="str">
        <f>VLOOKUP(A34,Summary!$A$20:$B$66,2,0)</f>
        <v>TTU</v>
      </c>
      <c r="C34" s="39">
        <v>432944</v>
      </c>
      <c r="D34" s="310">
        <v>442376</v>
      </c>
      <c r="E34" s="8">
        <f>SUMIF('Operations Support'!A:A,Comparison!A34,'Operations Support'!R:R)</f>
        <v>452540</v>
      </c>
      <c r="F34" s="28">
        <f t="shared" si="0"/>
        <v>19596</v>
      </c>
      <c r="G34" s="32">
        <f t="shared" si="1"/>
        <v>4.526220481170775E-2</v>
      </c>
      <c r="H34" s="38">
        <v>36225</v>
      </c>
      <c r="I34" s="38">
        <v>36634</v>
      </c>
      <c r="J34" s="38">
        <f>SUMIF(SIS!$A$4:$A$51,Comparison!A34,SIS!$C$4:$C$51)</f>
        <v>37845</v>
      </c>
      <c r="K34" s="29">
        <f t="shared" si="2"/>
        <v>1620</v>
      </c>
      <c r="L34" s="32">
        <f t="shared" si="7"/>
        <v>4.4999999999999998E-2</v>
      </c>
      <c r="M34" s="38">
        <v>30165</v>
      </c>
      <c r="N34" s="38">
        <v>30767</v>
      </c>
      <c r="O34" s="38">
        <f>ROUND(SUMIFS('Operations Support'!R:R,'Operations Support'!A:A,Comparison!A34,'Operations Support'!B:B,"1")/15+SUMIFS('Operations Support'!R:R,'Operations Support'!A:A,Comparison!A34,'Operations Support'!B:B,"2")/15+SUMIFS('Operations Support'!R:R,'Operations Support'!A:A,Comparison!A34,'Operations Support'!B:B,"3")/12+SUMIFS('Operations Support'!R:R,'Operations Support'!A:A,Comparison!A34,'Operations Support'!B:B,"4")/9+SUMIFS('Operations Support'!R:R,'Operations Support'!A:A,Comparison!A34,'Operations Support'!B:B,"5")/12,0)</f>
        <v>31415</v>
      </c>
      <c r="P34" s="29">
        <f t="shared" si="3"/>
        <v>1250</v>
      </c>
      <c r="Q34" s="32">
        <f t="shared" si="8"/>
        <v>4.1000000000000002E-2</v>
      </c>
      <c r="S34" s="223">
        <v>4631445.2836222276</v>
      </c>
      <c r="T34" s="38">
        <f>'Space Support'!L33</f>
        <v>4807060.1042544534</v>
      </c>
      <c r="U34" s="227">
        <f t="shared" si="4"/>
        <v>175614.82063222583</v>
      </c>
      <c r="V34" s="33">
        <f t="shared" si="5"/>
        <v>3.7999999999999999E-2</v>
      </c>
      <c r="X34" s="8">
        <v>2365032.4150000005</v>
      </c>
      <c r="Y34" s="38">
        <f ca="1">SUMIF('Operations Support'!A:A,Comparison!A34,'Operations Support'!Y:Y)+SUMIF('Operations Support'!A:A,Comparison!A34,'Operations Support'!AA:AA)</f>
        <v>2425674.5530000003</v>
      </c>
      <c r="Z34" s="29">
        <f t="shared" ca="1" si="10"/>
        <v>60642.137999999803</v>
      </c>
      <c r="AA34" s="32">
        <f t="shared" ca="1" si="9"/>
        <v>2.5999999999999999E-2</v>
      </c>
      <c r="AC34" s="599"/>
    </row>
    <row r="35" spans="1:29" ht="15" x14ac:dyDescent="0.25">
      <c r="A35" s="31">
        <v>3541</v>
      </c>
      <c r="B35" s="35" t="str">
        <f>VLOOKUP(A35,Summary!$A$20:$B$66,2,0)</f>
        <v>Angelo</v>
      </c>
      <c r="C35" s="39">
        <v>95659</v>
      </c>
      <c r="D35" s="310">
        <v>100429</v>
      </c>
      <c r="E35" s="8">
        <f>SUMIF('Operations Support'!A:A,Comparison!A35,'Operations Support'!R:R)</f>
        <v>100091</v>
      </c>
      <c r="F35" s="28">
        <f t="shared" si="0"/>
        <v>4432</v>
      </c>
      <c r="G35" s="32">
        <f t="shared" si="1"/>
        <v>4.6331239088846843E-2</v>
      </c>
      <c r="H35" s="38">
        <v>9475</v>
      </c>
      <c r="I35" s="38">
        <v>10189</v>
      </c>
      <c r="J35" s="38">
        <f>SUMIF(SIS!$A$4:$A$51,Comparison!A35,SIS!$C$4:$C$51)</f>
        <v>10242</v>
      </c>
      <c r="K35" s="29">
        <f>J35-H35</f>
        <v>767</v>
      </c>
      <c r="L35" s="32">
        <f t="shared" si="7"/>
        <v>8.1000000000000003E-2</v>
      </c>
      <c r="M35" s="38">
        <v>6511</v>
      </c>
      <c r="N35" s="38">
        <v>6814</v>
      </c>
      <c r="O35" s="38">
        <f>ROUND(SUMIFS('Operations Support'!R:R,'Operations Support'!A:A,Comparison!A35,'Operations Support'!B:B,"1")/15+SUMIFS('Operations Support'!R:R,'Operations Support'!A:A,Comparison!A35,'Operations Support'!B:B,"2")/15+SUMIFS('Operations Support'!R:R,'Operations Support'!A:A,Comparison!A35,'Operations Support'!B:B,"3")/12+SUMIFS('Operations Support'!R:R,'Operations Support'!A:A,Comparison!A35,'Operations Support'!B:B,"4")/9+SUMIFS('Operations Support'!R:R,'Operations Support'!A:A,Comparison!A35,'Operations Support'!B:B,"5")/12,0)</f>
        <v>6809</v>
      </c>
      <c r="P35" s="29">
        <f>O35-M35</f>
        <v>298</v>
      </c>
      <c r="Q35" s="32">
        <f t="shared" si="8"/>
        <v>4.5999999999999999E-2</v>
      </c>
      <c r="S35" s="223">
        <v>698794.41036281455</v>
      </c>
      <c r="T35" s="38">
        <f>'Space Support'!L34</f>
        <v>729684.53789398633</v>
      </c>
      <c r="U35" s="227">
        <f t="shared" si="4"/>
        <v>30890.127531171776</v>
      </c>
      <c r="V35" s="32">
        <f t="shared" ref="V35:V42" si="11">IFERROR(ROUND(U35/S35,3),"")</f>
        <v>4.3999999999999997E-2</v>
      </c>
      <c r="X35" s="8">
        <v>359643.09600000002</v>
      </c>
      <c r="Y35" s="38">
        <f ca="1">SUMIF('Operations Support'!A:A,Comparison!A35,'Operations Support'!Y:Y)+SUMIF('Operations Support'!A:A,Comparison!A35,'Operations Support'!AA:AA)</f>
        <v>379154.67100000003</v>
      </c>
      <c r="Z35" s="29">
        <f ca="1">Y35-X35</f>
        <v>19511.575000000012</v>
      </c>
      <c r="AA35" s="32">
        <f t="shared" ca="1" si="9"/>
        <v>5.3999999999999999E-2</v>
      </c>
      <c r="AC35" s="599"/>
    </row>
    <row r="36" spans="1:29" ht="15" x14ac:dyDescent="0.25">
      <c r="A36" s="31">
        <v>3646</v>
      </c>
      <c r="B36" s="35" t="str">
        <f>VLOOKUP(A36,Summary!$A$20:$B$66,2,0)</f>
        <v>TWU</v>
      </c>
      <c r="C36" s="39">
        <v>153220</v>
      </c>
      <c r="D36" s="310">
        <v>152362</v>
      </c>
      <c r="E36" s="8">
        <f>SUMIF('Operations Support'!A:A,Comparison!A36,'Operations Support'!R:R)</f>
        <v>153021</v>
      </c>
      <c r="F36" s="28">
        <f t="shared" si="0"/>
        <v>-199</v>
      </c>
      <c r="G36" s="32">
        <f t="shared" si="1"/>
        <v>-1.2987860592611931E-3</v>
      </c>
      <c r="H36" s="38">
        <v>15511</v>
      </c>
      <c r="I36" s="38">
        <v>15321</v>
      </c>
      <c r="J36" s="38">
        <f>SUMIF(SIS!$A$4:$A$51,Comparison!A36,SIS!$C$4:$C$51)</f>
        <v>15364</v>
      </c>
      <c r="K36" s="29">
        <f t="shared" si="2"/>
        <v>-147</v>
      </c>
      <c r="L36" s="32">
        <f t="shared" si="7"/>
        <v>-8.9999999999999993E-3</v>
      </c>
      <c r="M36" s="38">
        <v>10915</v>
      </c>
      <c r="N36" s="38">
        <v>10860</v>
      </c>
      <c r="O36" s="38">
        <f>ROUND(SUMIFS('Operations Support'!R:R,'Operations Support'!A:A,Comparison!A36,'Operations Support'!B:B,"1")/15+SUMIFS('Operations Support'!R:R,'Operations Support'!A:A,Comparison!A36,'Operations Support'!B:B,"2")/15+SUMIFS('Operations Support'!R:R,'Operations Support'!A:A,Comparison!A36,'Operations Support'!B:B,"3")/12+SUMIFS('Operations Support'!R:R,'Operations Support'!A:A,Comparison!A36,'Operations Support'!B:B,"4")/9+SUMIFS('Operations Support'!R:R,'Operations Support'!A:A,Comparison!A36,'Operations Support'!B:B,"5")/12,0)</f>
        <v>10910</v>
      </c>
      <c r="P36" s="29">
        <f t="shared" si="3"/>
        <v>-5</v>
      </c>
      <c r="Q36" s="32">
        <f t="shared" si="8"/>
        <v>0</v>
      </c>
      <c r="S36" s="223">
        <v>1272673.3132208043</v>
      </c>
      <c r="T36" s="38">
        <f>'Space Support'!L35</f>
        <v>1290305.8989805239</v>
      </c>
      <c r="U36" s="227">
        <f t="shared" si="4"/>
        <v>17632.585759719601</v>
      </c>
      <c r="V36" s="32">
        <f t="shared" si="11"/>
        <v>1.4E-2</v>
      </c>
      <c r="X36" s="8">
        <v>767518.20600000001</v>
      </c>
      <c r="Y36" s="38">
        <f ca="1">SUMIF('Operations Support'!A:A,Comparison!A36,'Operations Support'!Y:Y)+SUMIF('Operations Support'!A:A,Comparison!A36,'Operations Support'!AA:AA)</f>
        <v>798919.06099999975</v>
      </c>
      <c r="Z36" s="29">
        <f t="shared" ref="Z36:Z41" ca="1" si="12">Y36-X36</f>
        <v>31400.854999999749</v>
      </c>
      <c r="AA36" s="32">
        <f t="shared" ca="1" si="9"/>
        <v>4.1000000000000002E-2</v>
      </c>
      <c r="AC36" s="599"/>
    </row>
    <row r="37" spans="1:29" ht="15" x14ac:dyDescent="0.25">
      <c r="A37" s="31">
        <v>3581</v>
      </c>
      <c r="B37" s="35" t="str">
        <f>VLOOKUP(A37,Summary!$A$20:$B$66,2,0)</f>
        <v>Lamar</v>
      </c>
      <c r="C37" s="39">
        <v>121406</v>
      </c>
      <c r="D37" s="310">
        <v>128290</v>
      </c>
      <c r="E37" s="8">
        <f>SUMIF('Operations Support'!A:A,Comparison!A37,'Operations Support'!R:R)</f>
        <v>133866</v>
      </c>
      <c r="F37" s="28">
        <f t="shared" si="0"/>
        <v>12460</v>
      </c>
      <c r="G37" s="32">
        <f t="shared" si="1"/>
        <v>0.10263084196827175</v>
      </c>
      <c r="H37" s="38">
        <v>14391</v>
      </c>
      <c r="I37" s="38">
        <v>13929</v>
      </c>
      <c r="J37" s="38">
        <f>SUMIF(SIS!$A$4:$A$51,Comparison!A37,SIS!$C$4:$C$51)</f>
        <v>14176</v>
      </c>
      <c r="K37" s="29">
        <f t="shared" si="2"/>
        <v>-215</v>
      </c>
      <c r="L37" s="32">
        <f t="shared" si="7"/>
        <v>-1.4999999999999999E-2</v>
      </c>
      <c r="M37" s="38">
        <v>8510</v>
      </c>
      <c r="N37" s="38">
        <v>9090</v>
      </c>
      <c r="O37" s="38">
        <f>ROUND(SUMIFS('Operations Support'!R:R,'Operations Support'!A:A,Comparison!A37,'Operations Support'!B:B,"1")/15+SUMIFS('Operations Support'!R:R,'Operations Support'!A:A,Comparison!A37,'Operations Support'!B:B,"2")/15+SUMIFS('Operations Support'!R:R,'Operations Support'!A:A,Comparison!A37,'Operations Support'!B:B,"3")/12+SUMIFS('Operations Support'!R:R,'Operations Support'!A:A,Comparison!A37,'Operations Support'!B:B,"4")/9+SUMIFS('Operations Support'!R:R,'Operations Support'!A:A,Comparison!A37,'Operations Support'!B:B,"5")/12,0)</f>
        <v>9609</v>
      </c>
      <c r="P37" s="29">
        <f t="shared" si="3"/>
        <v>1099</v>
      </c>
      <c r="Q37" s="32">
        <f t="shared" si="8"/>
        <v>0.129</v>
      </c>
      <c r="S37" s="223">
        <v>1064449.1562416446</v>
      </c>
      <c r="T37" s="38">
        <f>'Space Support'!L36</f>
        <v>1074679.7725252747</v>
      </c>
      <c r="U37" s="227">
        <f t="shared" si="4"/>
        <v>10230.616283630021</v>
      </c>
      <c r="V37" s="32">
        <f t="shared" si="11"/>
        <v>0.01</v>
      </c>
      <c r="X37" s="8">
        <v>769611.68900000013</v>
      </c>
      <c r="Y37" s="38">
        <f ca="1">SUMIF('Operations Support'!A:A,Comparison!A37,'Operations Support'!Y:Y)+SUMIF('Operations Support'!A:A,Comparison!A37,'Operations Support'!AA:AA)</f>
        <v>741946.31200000015</v>
      </c>
      <c r="Z37" s="29">
        <f t="shared" ca="1" si="12"/>
        <v>-27665.376999999979</v>
      </c>
      <c r="AA37" s="32">
        <f t="shared" ca="1" si="9"/>
        <v>-3.5999999999999997E-2</v>
      </c>
      <c r="AC37" s="599"/>
    </row>
    <row r="38" spans="1:29" ht="15" x14ac:dyDescent="0.25">
      <c r="A38" s="31">
        <v>3606</v>
      </c>
      <c r="B38" s="35" t="str">
        <f>VLOOKUP(A38,Summary!$A$20:$B$66,2,0)</f>
        <v>Sam Houston</v>
      </c>
      <c r="C38" s="39">
        <v>240119</v>
      </c>
      <c r="D38" s="310">
        <v>246183</v>
      </c>
      <c r="E38" s="8">
        <f>SUMIF('Operations Support'!A:A,Comparison!A38,'Operations Support'!R:R)</f>
        <v>250258</v>
      </c>
      <c r="F38" s="28">
        <f t="shared" si="0"/>
        <v>10139</v>
      </c>
      <c r="G38" s="32">
        <f t="shared" si="1"/>
        <v>4.222489682199243E-2</v>
      </c>
      <c r="H38" s="38">
        <v>20477</v>
      </c>
      <c r="I38" s="38">
        <v>20938</v>
      </c>
      <c r="J38" s="38">
        <f>SUMIF(SIS!$A$4:$A$51,Comparison!A38,SIS!$C$4:$C$51)</f>
        <v>21025</v>
      </c>
      <c r="K38" s="29">
        <f t="shared" si="2"/>
        <v>548</v>
      </c>
      <c r="L38" s="32">
        <f t="shared" si="7"/>
        <v>2.7E-2</v>
      </c>
      <c r="M38" s="38">
        <v>16300</v>
      </c>
      <c r="N38" s="38">
        <v>16691</v>
      </c>
      <c r="O38" s="38">
        <f>ROUND(SUMIFS('Operations Support'!R:R,'Operations Support'!A:A,Comparison!A38,'Operations Support'!B:B,"1")/15+SUMIFS('Operations Support'!R:R,'Operations Support'!A:A,Comparison!A38,'Operations Support'!B:B,"2")/15+SUMIFS('Operations Support'!R:R,'Operations Support'!A:A,Comparison!A38,'Operations Support'!B:B,"3")/12+SUMIFS('Operations Support'!R:R,'Operations Support'!A:A,Comparison!A38,'Operations Support'!B:B,"4")/9+SUMIFS('Operations Support'!R:R,'Operations Support'!A:A,Comparison!A38,'Operations Support'!B:B,"5")/12,0)</f>
        <v>16984</v>
      </c>
      <c r="P38" s="29">
        <f t="shared" si="3"/>
        <v>684</v>
      </c>
      <c r="Q38" s="32">
        <f t="shared" si="8"/>
        <v>4.2000000000000003E-2</v>
      </c>
      <c r="S38" s="223">
        <v>1735456.6297101285</v>
      </c>
      <c r="T38" s="38">
        <f>'Space Support'!L37</f>
        <v>1822840.9755709511</v>
      </c>
      <c r="U38" s="227">
        <f t="shared" si="4"/>
        <v>87384.345860822592</v>
      </c>
      <c r="V38" s="32">
        <f t="shared" si="11"/>
        <v>0.05</v>
      </c>
      <c r="X38" s="8">
        <v>935487.60100000026</v>
      </c>
      <c r="Y38" s="38">
        <f ca="1">SUMIF('Operations Support'!A:A,Comparison!A38,'Operations Support'!Y:Y)+SUMIF('Operations Support'!A:A,Comparison!A38,'Operations Support'!AA:AA)</f>
        <v>985372.1719999999</v>
      </c>
      <c r="Z38" s="29">
        <f t="shared" ca="1" si="12"/>
        <v>49884.570999999647</v>
      </c>
      <c r="AA38" s="32">
        <f t="shared" ca="1" si="9"/>
        <v>5.2999999999999999E-2</v>
      </c>
      <c r="AC38" s="599"/>
    </row>
    <row r="39" spans="1:29" ht="15" x14ac:dyDescent="0.25">
      <c r="A39" s="31">
        <v>3615</v>
      </c>
      <c r="B39" s="35" t="str">
        <f>VLOOKUP(A39,Summary!$A$20:$B$66,2,0)</f>
        <v>TXST</v>
      </c>
      <c r="C39" s="39">
        <v>457358</v>
      </c>
      <c r="D39" s="310">
        <v>459046</v>
      </c>
      <c r="E39" s="8">
        <f>SUMIF('Operations Support'!A:A,Comparison!A39,'Operations Support'!R:R)</f>
        <v>459245</v>
      </c>
      <c r="F39" s="28">
        <f t="shared" si="0"/>
        <v>1887</v>
      </c>
      <c r="G39" s="32">
        <f t="shared" si="1"/>
        <v>4.1258707620725997E-3</v>
      </c>
      <c r="H39" s="38">
        <v>38808</v>
      </c>
      <c r="I39" s="38">
        <v>38666</v>
      </c>
      <c r="J39" s="38">
        <f>SUMIF(SIS!$A$4:$A$51,Comparison!A39,SIS!$C$4:$C$51)</f>
        <v>38644</v>
      </c>
      <c r="K39" s="29">
        <f t="shared" si="2"/>
        <v>-164</v>
      </c>
      <c r="L39" s="32">
        <f t="shared" si="7"/>
        <v>-4.0000000000000001E-3</v>
      </c>
      <c r="M39" s="38">
        <v>31093</v>
      </c>
      <c r="N39" s="38">
        <v>31161</v>
      </c>
      <c r="O39" s="38">
        <f>ROUND(SUMIFS('Operations Support'!R:R,'Operations Support'!A:A,Comparison!A39,'Operations Support'!B:B,"1")/15+SUMIFS('Operations Support'!R:R,'Operations Support'!A:A,Comparison!A39,'Operations Support'!B:B,"2")/15+SUMIFS('Operations Support'!R:R,'Operations Support'!A:A,Comparison!A39,'Operations Support'!B:B,"3")/12+SUMIFS('Operations Support'!R:R,'Operations Support'!A:A,Comparison!A39,'Operations Support'!B:B,"4")/9+SUMIFS('Operations Support'!R:R,'Operations Support'!A:A,Comparison!A39,'Operations Support'!B:B,"5")/12,0)</f>
        <v>31206</v>
      </c>
      <c r="P39" s="29">
        <f t="shared" si="3"/>
        <v>113</v>
      </c>
      <c r="Q39" s="32">
        <f t="shared" si="8"/>
        <v>4.0000000000000001E-3</v>
      </c>
      <c r="S39" s="223">
        <v>3399099.149609142</v>
      </c>
      <c r="T39" s="38">
        <f>'Space Support'!L38</f>
        <v>3538363.6697157221</v>
      </c>
      <c r="U39" s="227">
        <f t="shared" si="4"/>
        <v>139264.52010658011</v>
      </c>
      <c r="V39" s="32">
        <f t="shared" si="11"/>
        <v>4.1000000000000002E-2</v>
      </c>
      <c r="X39" s="8">
        <v>1716182.0979999995</v>
      </c>
      <c r="Y39" s="38">
        <f ca="1">SUMIF('Operations Support'!A:A,Comparison!A39,'Operations Support'!Y:Y)+SUMIF('Operations Support'!A:A,Comparison!A39,'Operations Support'!AA:AA)</f>
        <v>1714124.1969999997</v>
      </c>
      <c r="Z39" s="29">
        <f t="shared" ca="1" si="12"/>
        <v>-2057.9009999998379</v>
      </c>
      <c r="AA39" s="32">
        <f t="shared" ca="1" si="9"/>
        <v>-1E-3</v>
      </c>
      <c r="AC39" s="599"/>
    </row>
    <row r="40" spans="1:29" ht="15" x14ac:dyDescent="0.25">
      <c r="A40" s="31">
        <v>3625</v>
      </c>
      <c r="B40" s="35" t="str">
        <f>VLOOKUP(A40,Summary!$A$20:$B$66,2,0)</f>
        <v>Sul Ross</v>
      </c>
      <c r="C40" s="39">
        <v>21107</v>
      </c>
      <c r="D40" s="310">
        <v>20318</v>
      </c>
      <c r="E40" s="8">
        <f>SUMIF('Operations Support'!A:A,Comparison!A40,'Operations Support'!R:R)</f>
        <v>19263</v>
      </c>
      <c r="F40" s="28">
        <f t="shared" si="0"/>
        <v>-1844</v>
      </c>
      <c r="G40" s="32">
        <f t="shared" si="1"/>
        <v>-8.736438148481547E-2</v>
      </c>
      <c r="H40" s="38">
        <v>2071</v>
      </c>
      <c r="I40" s="38">
        <v>1996</v>
      </c>
      <c r="J40" s="38">
        <f>SUMIF(SIS!$A$4:$A$51,Comparison!A40,SIS!$C$4:$C$51)</f>
        <v>1885</v>
      </c>
      <c r="K40" s="29">
        <f t="shared" si="2"/>
        <v>-186</v>
      </c>
      <c r="L40" s="32">
        <f t="shared" si="7"/>
        <v>-0.09</v>
      </c>
      <c r="M40" s="38">
        <v>1468</v>
      </c>
      <c r="N40" s="38">
        <v>1409</v>
      </c>
      <c r="O40" s="38">
        <f>ROUND(SUMIFS('Operations Support'!R:R,'Operations Support'!A:A,Comparison!A40,'Operations Support'!B:B,"1")/15+SUMIFS('Operations Support'!R:R,'Operations Support'!A:A,Comparison!A40,'Operations Support'!B:B,"2")/15+SUMIFS('Operations Support'!R:R,'Operations Support'!A:A,Comparison!A40,'Operations Support'!B:B,"3")/12+SUMIFS('Operations Support'!R:R,'Operations Support'!A:A,Comparison!A40,'Operations Support'!B:B,"4")/9+SUMIFS('Operations Support'!R:R,'Operations Support'!A:A,Comparison!A40,'Operations Support'!B:B,"5")/12,0)</f>
        <v>1335</v>
      </c>
      <c r="P40" s="29">
        <f t="shared" si="3"/>
        <v>-133</v>
      </c>
      <c r="Q40" s="32">
        <f t="shared" si="8"/>
        <v>-9.0999999999999998E-2</v>
      </c>
      <c r="S40" s="223">
        <v>231499.43314324619</v>
      </c>
      <c r="T40" s="38">
        <f>'Space Support'!L39</f>
        <v>215840.91548728177</v>
      </c>
      <c r="U40" s="227">
        <f t="shared" si="4"/>
        <v>-15658.517655964417</v>
      </c>
      <c r="V40" s="32">
        <f t="shared" si="11"/>
        <v>-6.8000000000000005E-2</v>
      </c>
      <c r="X40" s="8">
        <v>92693.47100000002</v>
      </c>
      <c r="Y40" s="38">
        <f ca="1">SUMIF('Operations Support'!A:A,Comparison!A40,'Operations Support'!Y:Y)+SUMIF('Operations Support'!A:A,Comparison!A40,'Operations Support'!AA:AA)</f>
        <v>84256.525000000009</v>
      </c>
      <c r="Z40" s="29">
        <f t="shared" ca="1" si="12"/>
        <v>-8436.9460000000108</v>
      </c>
      <c r="AA40" s="32">
        <f t="shared" ca="1" si="9"/>
        <v>-9.0999999999999998E-2</v>
      </c>
      <c r="AC40" s="599"/>
    </row>
    <row r="41" spans="1:29" ht="15" x14ac:dyDescent="0.25">
      <c r="A41" s="31">
        <v>20</v>
      </c>
      <c r="B41" s="37" t="str">
        <f>VLOOKUP(A41,Summary!$A$20:$B$66,2,0)</f>
        <v>Sul Ross-Rio Grande</v>
      </c>
      <c r="C41" s="39">
        <v>7220</v>
      </c>
      <c r="D41" s="310">
        <v>7038</v>
      </c>
      <c r="E41" s="8">
        <f>SUMIF('Operations Support'!A:A,Comparison!A41,'Operations Support'!R:R)</f>
        <v>6631</v>
      </c>
      <c r="F41" s="28">
        <f t="shared" si="0"/>
        <v>-589</v>
      </c>
      <c r="G41" s="32">
        <f t="shared" si="1"/>
        <v>-8.1578947368421056E-2</v>
      </c>
      <c r="H41" s="38">
        <v>1014</v>
      </c>
      <c r="I41" s="38">
        <v>974</v>
      </c>
      <c r="J41" s="38">
        <f>SUMIF(SIS!$A$4:$A$51,Comparison!A41,SIS!$C$4:$C$51)</f>
        <v>890</v>
      </c>
      <c r="K41" s="29">
        <f t="shared" si="2"/>
        <v>-124</v>
      </c>
      <c r="L41" s="32">
        <f t="shared" si="7"/>
        <v>-0.122</v>
      </c>
      <c r="M41" s="38">
        <v>494</v>
      </c>
      <c r="N41" s="38">
        <v>483</v>
      </c>
      <c r="O41" s="38">
        <f>ROUND(SUMIFS('Operations Support'!R:R,'Operations Support'!A:A,Comparison!A41,'Operations Support'!B:B,"1")/15+SUMIFS('Operations Support'!R:R,'Operations Support'!A:A,Comparison!A41,'Operations Support'!B:B,"2")/15+SUMIFS('Operations Support'!R:R,'Operations Support'!A:A,Comparison!A41,'Operations Support'!B:B,"3")/12+SUMIFS('Operations Support'!R:R,'Operations Support'!A:A,Comparison!A41,'Operations Support'!B:B,"4")/9+SUMIFS('Operations Support'!R:R,'Operations Support'!A:A,Comparison!A41,'Operations Support'!B:B,"5")/12,0)</f>
        <v>453</v>
      </c>
      <c r="P41" s="29">
        <f t="shared" si="3"/>
        <v>-41</v>
      </c>
      <c r="Q41" s="32">
        <f t="shared" si="8"/>
        <v>-8.3000000000000004E-2</v>
      </c>
      <c r="S41" s="223">
        <v>67123.756697976554</v>
      </c>
      <c r="T41" s="38">
        <f>'Space Support'!L40</f>
        <v>64065.169045390634</v>
      </c>
      <c r="U41" s="227">
        <f t="shared" si="4"/>
        <v>-3058.5876525859203</v>
      </c>
      <c r="V41" s="32">
        <f t="shared" si="11"/>
        <v>-4.5999999999999999E-2</v>
      </c>
      <c r="X41" s="8">
        <v>39077.014000000003</v>
      </c>
      <c r="Y41" s="38">
        <f ca="1">SUMIF('Operations Support'!A:A,Comparison!A41,'Operations Support'!Y:Y)+SUMIF('Operations Support'!A:A,Comparison!A41,'Operations Support'!AA:AA)</f>
        <v>33993.779999999992</v>
      </c>
      <c r="Z41" s="29">
        <f t="shared" ca="1" si="12"/>
        <v>-5083.2340000000113</v>
      </c>
      <c r="AA41" s="32">
        <f t="shared" ca="1" si="9"/>
        <v>-0.13</v>
      </c>
      <c r="AC41" s="599"/>
    </row>
    <row r="42" spans="1:29" ht="15" thickBot="1" x14ac:dyDescent="0.25">
      <c r="A42" s="34"/>
      <c r="B42" s="40" t="s">
        <v>1</v>
      </c>
      <c r="C42" s="41">
        <f>SUM(C5:C41)</f>
        <v>7029259</v>
      </c>
      <c r="D42" s="41">
        <f>SUM(D5:D41)</f>
        <v>7249100</v>
      </c>
      <c r="E42" s="41">
        <f>SUM(E5:E41)</f>
        <v>7323403</v>
      </c>
      <c r="F42" s="41">
        <f>SUM(F5:F41)</f>
        <v>294144</v>
      </c>
      <c r="G42" s="42">
        <f>IFERROR(F42/C42,0)</f>
        <v>4.1845662537118064E-2</v>
      </c>
      <c r="H42" s="41">
        <f>SUM(H5:H41)</f>
        <v>636750</v>
      </c>
      <c r="I42" s="41">
        <f>SUM(I5:I41)</f>
        <v>651137</v>
      </c>
      <c r="J42" s="41">
        <f>SUM(J5:J41)</f>
        <v>658219</v>
      </c>
      <c r="K42" s="41">
        <f>SUM(K5:K41)</f>
        <v>21469</v>
      </c>
      <c r="L42" s="42">
        <f t="shared" si="7"/>
        <v>3.4000000000000002E-2</v>
      </c>
      <c r="M42" s="43">
        <f>SUM(M5:M41)</f>
        <v>489042</v>
      </c>
      <c r="N42" s="44">
        <f>SUM(N5:N41)</f>
        <v>502175</v>
      </c>
      <c r="O42" s="44">
        <f>SUM(O5:O41)</f>
        <v>508671</v>
      </c>
      <c r="P42" s="44">
        <f>SUM(P5:P41)</f>
        <v>19629</v>
      </c>
      <c r="Q42" s="42">
        <f t="shared" si="8"/>
        <v>0.04</v>
      </c>
      <c r="S42" s="44">
        <f>SUM(S5:S41)</f>
        <v>66894442.762919255</v>
      </c>
      <c r="T42" s="44">
        <f>SUM(T5:T41)</f>
        <v>69641783.955534771</v>
      </c>
      <c r="U42" s="44">
        <f>SUM(U5:U41)</f>
        <v>2747341.1926155197</v>
      </c>
      <c r="V42" s="42">
        <f t="shared" si="11"/>
        <v>4.1000000000000002E-2</v>
      </c>
      <c r="X42" s="44">
        <f>SUM(X5:X41)</f>
        <v>35854955.406309992</v>
      </c>
      <c r="Y42" s="44">
        <f ca="1">SUM(Y5:Y41)</f>
        <v>37114370.458489984</v>
      </c>
      <c r="Z42" s="44">
        <f ca="1">SUM(Z5:Z41)</f>
        <v>1259415.0521799964</v>
      </c>
      <c r="AA42" s="42">
        <f t="shared" ca="1" si="9"/>
        <v>3.5000000000000003E-2</v>
      </c>
    </row>
    <row r="43" spans="1:29" ht="15" thickBot="1" x14ac:dyDescent="0.25">
      <c r="A43" s="25"/>
      <c r="C43" s="41"/>
      <c r="E43" s="14"/>
      <c r="F43" s="344"/>
      <c r="T43" s="344"/>
      <c r="U43" s="344"/>
    </row>
    <row r="44" spans="1:29" x14ac:dyDescent="0.2">
      <c r="A44" s="31">
        <v>9225</v>
      </c>
      <c r="B44" s="35" t="str">
        <f>VLOOKUP(A44,Summary!$A$20:$B$66,2,0)</f>
        <v>TSTC-Harlingen</v>
      </c>
      <c r="C44" s="39">
        <v>48886</v>
      </c>
      <c r="D44" s="310">
        <v>44879</v>
      </c>
      <c r="E44" s="38">
        <v>39304</v>
      </c>
      <c r="F44" s="28">
        <f t="shared" ref="F44:F52" si="13">E44-C44</f>
        <v>-9582</v>
      </c>
      <c r="G44" s="32">
        <f t="shared" ref="G44:G52" si="14">IFERROR(F44/C44,0)</f>
        <v>-0.19600703677944606</v>
      </c>
      <c r="H44" s="38">
        <v>5765</v>
      </c>
      <c r="I44" s="38">
        <v>5075</v>
      </c>
      <c r="J44" s="38">
        <f>SUMIF(SIS!$A$4:$A$51,Comparison!A44,SIS!$C$4:$C$51)</f>
        <v>4579</v>
      </c>
      <c r="K44" s="29">
        <f>J44-H44</f>
        <v>-1186</v>
      </c>
      <c r="L44" s="32">
        <f>IFERROR(ROUND(K44/H44,3),"")</f>
        <v>-0.20599999999999999</v>
      </c>
      <c r="M44" s="38">
        <f>ROUND(C44/15,0)</f>
        <v>3259</v>
      </c>
      <c r="N44" s="38">
        <f>ROUND(D44/15,0)</f>
        <v>2992</v>
      </c>
      <c r="O44" s="38">
        <f>ROUND(E44/15,0)</f>
        <v>2620</v>
      </c>
      <c r="P44" s="29">
        <f t="shared" ref="P44:P52" si="15">O44-M44</f>
        <v>-639</v>
      </c>
      <c r="Q44" s="32">
        <f t="shared" ref="Q44:Q53" si="16">IFERROR(ROUND(P44/M44,3),"")</f>
        <v>-0.19600000000000001</v>
      </c>
      <c r="S44" s="47">
        <v>390225.80556297826</v>
      </c>
      <c r="T44" s="446">
        <f>'Space Support'!L43</f>
        <v>345131.9365531787</v>
      </c>
      <c r="U44" s="312">
        <f t="shared" ref="U44:U52" si="17">T44-S44</f>
        <v>-45093.869009799557</v>
      </c>
      <c r="V44" s="313">
        <f t="shared" ref="V44:V53" si="18">IFERROR(ROUND(U44/S44,3),"")</f>
        <v>-0.11600000000000001</v>
      </c>
    </row>
    <row r="45" spans="1:29" x14ac:dyDescent="0.2">
      <c r="A45" s="31">
        <v>9932</v>
      </c>
      <c r="B45" s="35" t="str">
        <f>VLOOKUP(A45,Summary!$A$20:$B$66,2,0)</f>
        <v>TSTC-West Tx</v>
      </c>
      <c r="C45" s="39">
        <v>12265.75</v>
      </c>
      <c r="D45" s="310">
        <v>12051</v>
      </c>
      <c r="E45" s="38">
        <v>13568</v>
      </c>
      <c r="F45" s="28">
        <f t="shared" si="13"/>
        <v>1302.25</v>
      </c>
      <c r="G45" s="32">
        <f t="shared" si="14"/>
        <v>0.10616961865356786</v>
      </c>
      <c r="H45" s="38">
        <v>1519</v>
      </c>
      <c r="I45" s="38">
        <v>1596</v>
      </c>
      <c r="J45" s="38">
        <f>SUMIF(SIS!$A$4:$A$51,Comparison!A45,SIS!$C$4:$C$51)</f>
        <v>1935</v>
      </c>
      <c r="K45" s="29">
        <f t="shared" ref="K45:K52" si="19">J45-H45</f>
        <v>416</v>
      </c>
      <c r="L45" s="32">
        <f>IFERROR(ROUND(K45/H45,3),"")</f>
        <v>0.27400000000000002</v>
      </c>
      <c r="M45" s="38">
        <f t="shared" ref="M45:M52" si="20">ROUND(C45/15,0)</f>
        <v>818</v>
      </c>
      <c r="N45" s="38">
        <f t="shared" ref="N45:N52" si="21">ROUND(D45/15,0)</f>
        <v>803</v>
      </c>
      <c r="O45" s="38">
        <f t="shared" ref="O45:O52" si="22">ROUND(E45/15,0)</f>
        <v>905</v>
      </c>
      <c r="P45" s="29">
        <f>O45-M45</f>
        <v>87</v>
      </c>
      <c r="Q45" s="32">
        <f t="shared" si="16"/>
        <v>0.106</v>
      </c>
      <c r="S45" s="8">
        <v>124553.32138905345</v>
      </c>
      <c r="T45" s="38">
        <f>'Space Support'!L44</f>
        <v>141244.83501767481</v>
      </c>
      <c r="U45" s="29">
        <f t="shared" si="17"/>
        <v>16691.513628621353</v>
      </c>
      <c r="V45" s="32">
        <f t="shared" si="18"/>
        <v>0.13400000000000001</v>
      </c>
    </row>
    <row r="46" spans="1:29" x14ac:dyDescent="0.2">
      <c r="A46" s="31">
        <v>33965</v>
      </c>
      <c r="B46" s="35" t="str">
        <f>VLOOKUP(A46,Summary!$A$20:$B$66,2,0)</f>
        <v>TSTC-Marshall</v>
      </c>
      <c r="C46" s="39">
        <v>7917</v>
      </c>
      <c r="D46" s="310">
        <v>6043</v>
      </c>
      <c r="E46" s="38">
        <v>5381</v>
      </c>
      <c r="F46" s="28">
        <f t="shared" si="13"/>
        <v>-2536</v>
      </c>
      <c r="G46" s="32">
        <f t="shared" si="14"/>
        <v>-0.3203233548061134</v>
      </c>
      <c r="H46" s="38">
        <v>777</v>
      </c>
      <c r="I46" s="38">
        <v>594</v>
      </c>
      <c r="J46" s="38">
        <f>SUMIF(SIS!$A$4:$A$51,Comparison!A46,SIS!$C$4:$C$51)</f>
        <v>586</v>
      </c>
      <c r="K46" s="29">
        <f t="shared" si="19"/>
        <v>-191</v>
      </c>
      <c r="L46" s="32">
        <f t="shared" ref="L46:L52" si="23">IFERROR(ROUND(K46/H46,3),"")</f>
        <v>-0.246</v>
      </c>
      <c r="M46" s="38">
        <f t="shared" si="20"/>
        <v>528</v>
      </c>
      <c r="N46" s="38">
        <f t="shared" si="21"/>
        <v>403</v>
      </c>
      <c r="O46" s="38">
        <f t="shared" si="22"/>
        <v>359</v>
      </c>
      <c r="P46" s="29">
        <f>O46-M46</f>
        <v>-169</v>
      </c>
      <c r="Q46" s="32">
        <f t="shared" si="16"/>
        <v>-0.32</v>
      </c>
      <c r="S46" s="8">
        <v>84167.866612500002</v>
      </c>
      <c r="T46" s="38">
        <f>'Space Support'!L45</f>
        <v>64731.137008214107</v>
      </c>
      <c r="U46" s="29">
        <f t="shared" si="17"/>
        <v>-19436.729604285894</v>
      </c>
      <c r="V46" s="32">
        <f t="shared" si="18"/>
        <v>-0.23100000000000001</v>
      </c>
    </row>
    <row r="47" spans="1:29" x14ac:dyDescent="0.2">
      <c r="A47" s="31">
        <v>3634</v>
      </c>
      <c r="B47" s="35" t="str">
        <f>VLOOKUP(A47,Summary!$A$20:$B$66,2,0)</f>
        <v>TSTC-Waco</v>
      </c>
      <c r="C47" s="39">
        <v>43938.75</v>
      </c>
      <c r="D47" s="310">
        <v>42806</v>
      </c>
      <c r="E47" s="38">
        <v>42390</v>
      </c>
      <c r="F47" s="28">
        <f t="shared" si="13"/>
        <v>-1548.75</v>
      </c>
      <c r="G47" s="32">
        <f t="shared" si="14"/>
        <v>-3.5247930357600071E-2</v>
      </c>
      <c r="H47" s="38">
        <v>4003</v>
      </c>
      <c r="I47" s="38">
        <v>4236</v>
      </c>
      <c r="J47" s="38">
        <f>SUMIF(SIS!$A$4:$A$51,Comparison!A47,SIS!$C$4:$C$51)</f>
        <v>4195</v>
      </c>
      <c r="K47" s="29">
        <f t="shared" si="19"/>
        <v>192</v>
      </c>
      <c r="L47" s="32">
        <f t="shared" si="23"/>
        <v>4.8000000000000001E-2</v>
      </c>
      <c r="M47" s="38">
        <f t="shared" si="20"/>
        <v>2929</v>
      </c>
      <c r="N47" s="38">
        <f t="shared" si="21"/>
        <v>2854</v>
      </c>
      <c r="O47" s="38">
        <f t="shared" si="22"/>
        <v>2826</v>
      </c>
      <c r="P47" s="29">
        <f t="shared" si="15"/>
        <v>-103</v>
      </c>
      <c r="Q47" s="32">
        <f t="shared" si="16"/>
        <v>-3.5000000000000003E-2</v>
      </c>
      <c r="S47" s="8">
        <v>478321.00097006664</v>
      </c>
      <c r="T47" s="38">
        <f>'Space Support'!L46</f>
        <v>463656.53222439752</v>
      </c>
      <c r="U47" s="29">
        <f t="shared" si="17"/>
        <v>-14664.468745669117</v>
      </c>
      <c r="V47" s="32">
        <f t="shared" si="18"/>
        <v>-3.1E-2</v>
      </c>
    </row>
    <row r="48" spans="1:29" x14ac:dyDescent="0.2">
      <c r="A48" s="31">
        <v>203634</v>
      </c>
      <c r="B48" s="35" t="str">
        <f>VLOOKUP(A48,Summary!$A$20:$B$66,2,0)</f>
        <v>TSTC-Fort Bend</v>
      </c>
      <c r="C48" s="39">
        <v>2830</v>
      </c>
      <c r="D48" s="310">
        <v>4162</v>
      </c>
      <c r="E48" s="38">
        <v>4894</v>
      </c>
      <c r="F48" s="28">
        <f t="shared" si="13"/>
        <v>2064</v>
      </c>
      <c r="G48" s="32">
        <f t="shared" si="14"/>
        <v>0.72932862190812719</v>
      </c>
      <c r="H48" s="38">
        <v>248</v>
      </c>
      <c r="I48" s="38">
        <v>412</v>
      </c>
      <c r="J48" s="38">
        <f>SUMIF(SIS!$A$4:$A$51,Comparison!A48,SIS!$C$4:$C$51)</f>
        <v>531</v>
      </c>
      <c r="K48" s="29">
        <f t="shared" si="19"/>
        <v>283</v>
      </c>
      <c r="L48" s="32">
        <f t="shared" si="23"/>
        <v>1.141</v>
      </c>
      <c r="M48" s="38">
        <f t="shared" si="20"/>
        <v>189</v>
      </c>
      <c r="N48" s="38">
        <f t="shared" si="21"/>
        <v>277</v>
      </c>
      <c r="O48" s="38">
        <f t="shared" si="22"/>
        <v>326</v>
      </c>
      <c r="P48" s="29">
        <f t="shared" si="15"/>
        <v>137</v>
      </c>
      <c r="Q48" s="32">
        <f t="shared" si="16"/>
        <v>0.72499999999999998</v>
      </c>
      <c r="S48" s="8">
        <v>35320.973124999997</v>
      </c>
      <c r="T48" s="38">
        <f>'Space Support'!L47</f>
        <v>63061.310644450248</v>
      </c>
      <c r="U48" s="29">
        <f t="shared" si="17"/>
        <v>27740.337519450251</v>
      </c>
      <c r="V48" s="32">
        <f t="shared" si="18"/>
        <v>0.78500000000000003</v>
      </c>
    </row>
    <row r="49" spans="1:22" x14ac:dyDescent="0.2">
      <c r="A49" s="31">
        <v>133965</v>
      </c>
      <c r="B49" s="35" t="str">
        <f>VLOOKUP(A49,Summary!$A$20:$B$66,2,0)</f>
        <v>TSTC-North Texas</v>
      </c>
      <c r="C49" s="39">
        <v>2566</v>
      </c>
      <c r="D49" s="310">
        <v>2858</v>
      </c>
      <c r="E49" s="38">
        <v>2737</v>
      </c>
      <c r="F49" s="28">
        <f t="shared" si="13"/>
        <v>171</v>
      </c>
      <c r="G49" s="32">
        <f t="shared" si="14"/>
        <v>6.66406858924396E-2</v>
      </c>
      <c r="H49" s="38">
        <v>269</v>
      </c>
      <c r="I49" s="38">
        <v>313</v>
      </c>
      <c r="J49" s="38">
        <f>SUMIF(SIS!$A$4:$A$51,Comparison!A49,SIS!$C$4:$C$51)</f>
        <v>297</v>
      </c>
      <c r="K49" s="29">
        <f t="shared" si="19"/>
        <v>28</v>
      </c>
      <c r="L49" s="32">
        <f t="shared" si="23"/>
        <v>0.104</v>
      </c>
      <c r="M49" s="38">
        <f t="shared" si="20"/>
        <v>171</v>
      </c>
      <c r="N49" s="38">
        <f t="shared" si="21"/>
        <v>191</v>
      </c>
      <c r="O49" s="38">
        <f t="shared" si="22"/>
        <v>182</v>
      </c>
      <c r="P49" s="29">
        <f t="shared" si="15"/>
        <v>11</v>
      </c>
      <c r="Q49" s="32">
        <f t="shared" si="16"/>
        <v>6.4000000000000001E-2</v>
      </c>
      <c r="S49" s="8">
        <v>30403.383625000002</v>
      </c>
      <c r="T49" s="38">
        <f>'Space Support'!L48</f>
        <v>33232.807777109767</v>
      </c>
      <c r="U49" s="29">
        <f t="shared" si="17"/>
        <v>2829.4241521097647</v>
      </c>
      <c r="V49" s="32">
        <f t="shared" si="18"/>
        <v>9.2999999999999999E-2</v>
      </c>
    </row>
    <row r="50" spans="1:22" x14ac:dyDescent="0.2">
      <c r="A50" s="31">
        <v>36273</v>
      </c>
      <c r="B50" s="35" t="str">
        <f>VLOOKUP(A50,Summary!$A$20:$B$66,2,0)</f>
        <v>Lamar-IOT</v>
      </c>
      <c r="C50" s="39">
        <v>27537</v>
      </c>
      <c r="D50" s="310">
        <v>29493</v>
      </c>
      <c r="E50" s="38">
        <v>31432</v>
      </c>
      <c r="F50" s="28">
        <f t="shared" si="13"/>
        <v>3895</v>
      </c>
      <c r="G50" s="32">
        <f t="shared" si="14"/>
        <v>0.14144605439953517</v>
      </c>
      <c r="H50" s="38">
        <v>2757</v>
      </c>
      <c r="I50" s="38">
        <v>2983</v>
      </c>
      <c r="J50" s="38">
        <f>SUMIF(SIS!$A$4:$A$51,Comparison!A50,SIS!$C$4:$C$51)</f>
        <v>3260</v>
      </c>
      <c r="K50" s="29">
        <f t="shared" si="19"/>
        <v>503</v>
      </c>
      <c r="L50" s="32">
        <f t="shared" si="23"/>
        <v>0.182</v>
      </c>
      <c r="M50" s="38">
        <f t="shared" si="20"/>
        <v>1836</v>
      </c>
      <c r="N50" s="38">
        <f t="shared" si="21"/>
        <v>1966</v>
      </c>
      <c r="O50" s="38">
        <f t="shared" si="22"/>
        <v>2095</v>
      </c>
      <c r="P50" s="29">
        <f t="shared" si="15"/>
        <v>259</v>
      </c>
      <c r="Q50" s="32">
        <f t="shared" si="16"/>
        <v>0.14099999999999999</v>
      </c>
      <c r="S50" s="8">
        <v>219706.68072657523</v>
      </c>
      <c r="T50" s="38">
        <f>'Space Support'!L49</f>
        <v>231470.68673124621</v>
      </c>
      <c r="U50" s="29">
        <f t="shared" si="17"/>
        <v>11764.006004670984</v>
      </c>
      <c r="V50" s="32">
        <f t="shared" si="18"/>
        <v>5.3999999999999999E-2</v>
      </c>
    </row>
    <row r="51" spans="1:22" x14ac:dyDescent="0.2">
      <c r="A51" s="31">
        <v>23582</v>
      </c>
      <c r="B51" s="35" t="str">
        <f>VLOOKUP(A51,Summary!$A$20:$B$66,2,0)</f>
        <v>Lamar-Orange</v>
      </c>
      <c r="C51" s="39">
        <v>21007</v>
      </c>
      <c r="D51" s="310">
        <v>20415</v>
      </c>
      <c r="E51" s="38">
        <v>20159</v>
      </c>
      <c r="F51" s="28">
        <f t="shared" si="13"/>
        <v>-848</v>
      </c>
      <c r="G51" s="32">
        <f t="shared" si="14"/>
        <v>-4.0367496548769456E-2</v>
      </c>
      <c r="H51" s="38">
        <v>2338</v>
      </c>
      <c r="I51" s="38">
        <v>2293</v>
      </c>
      <c r="J51" s="38">
        <f>SUMIF(SIS!$A$4:$A$51,Comparison!A51,SIS!$C$4:$C$51)</f>
        <v>2350</v>
      </c>
      <c r="K51" s="29">
        <f t="shared" si="19"/>
        <v>12</v>
      </c>
      <c r="L51" s="32">
        <f t="shared" si="23"/>
        <v>5.0000000000000001E-3</v>
      </c>
      <c r="M51" s="38">
        <f t="shared" si="20"/>
        <v>1400</v>
      </c>
      <c r="N51" s="38">
        <f t="shared" si="21"/>
        <v>1361</v>
      </c>
      <c r="O51" s="38">
        <f t="shared" si="22"/>
        <v>1344</v>
      </c>
      <c r="P51" s="29">
        <f t="shared" si="15"/>
        <v>-56</v>
      </c>
      <c r="Q51" s="32">
        <f t="shared" si="16"/>
        <v>-0.04</v>
      </c>
      <c r="S51" s="8">
        <v>158905.4078827319</v>
      </c>
      <c r="T51" s="38">
        <f>'Space Support'!L50</f>
        <v>153013.7971913256</v>
      </c>
      <c r="U51" s="29">
        <f t="shared" si="17"/>
        <v>-5891.6106914062984</v>
      </c>
      <c r="V51" s="32">
        <f t="shared" si="18"/>
        <v>-3.6999999999999998E-2</v>
      </c>
    </row>
    <row r="52" spans="1:22" x14ac:dyDescent="0.2">
      <c r="A52" s="31">
        <v>23485</v>
      </c>
      <c r="B52" s="35" t="str">
        <f>VLOOKUP(A52,Summary!$A$20:$B$66,2,0)</f>
        <v>Lamar-Port Arthur</v>
      </c>
      <c r="C52" s="39">
        <v>18076</v>
      </c>
      <c r="D52" s="310">
        <v>19521</v>
      </c>
      <c r="E52" s="38">
        <v>21947</v>
      </c>
      <c r="F52" s="28">
        <f t="shared" si="13"/>
        <v>3871</v>
      </c>
      <c r="G52" s="32">
        <f t="shared" si="14"/>
        <v>0.21415136092055764</v>
      </c>
      <c r="H52" s="38">
        <v>2051</v>
      </c>
      <c r="I52" s="38">
        <v>2293</v>
      </c>
      <c r="J52" s="38">
        <f>SUMIF(SIS!$A$4:$A$51,Comparison!A52,SIS!$C$4:$C$51)</f>
        <v>2413</v>
      </c>
      <c r="K52" s="29">
        <f t="shared" si="19"/>
        <v>362</v>
      </c>
      <c r="L52" s="32">
        <f t="shared" si="23"/>
        <v>0.17599999999999999</v>
      </c>
      <c r="M52" s="38">
        <f t="shared" si="20"/>
        <v>1205</v>
      </c>
      <c r="N52" s="38">
        <f t="shared" si="21"/>
        <v>1301</v>
      </c>
      <c r="O52" s="38">
        <f t="shared" si="22"/>
        <v>1463</v>
      </c>
      <c r="P52" s="29">
        <f t="shared" si="15"/>
        <v>258</v>
      </c>
      <c r="Q52" s="32">
        <f t="shared" si="16"/>
        <v>0.214</v>
      </c>
      <c r="S52" s="8">
        <v>192936.22064721945</v>
      </c>
      <c r="T52" s="38">
        <f>'Space Support'!L51</f>
        <v>207196.03640960809</v>
      </c>
      <c r="U52" s="29">
        <f t="shared" si="17"/>
        <v>14259.815762388636</v>
      </c>
      <c r="V52" s="32">
        <f t="shared" si="18"/>
        <v>7.3999999999999996E-2</v>
      </c>
    </row>
    <row r="53" spans="1:22" ht="15" thickBot="1" x14ac:dyDescent="0.25">
      <c r="A53" s="34"/>
      <c r="B53" s="40" t="s">
        <v>1</v>
      </c>
      <c r="C53" s="228">
        <f>SUM(C44:C52)</f>
        <v>185023.5</v>
      </c>
      <c r="D53" s="43">
        <f>SUM(D44:D52)</f>
        <v>182228</v>
      </c>
      <c r="E53" s="44">
        <f>SUM(E44:E52)</f>
        <v>181812</v>
      </c>
      <c r="F53" s="44">
        <f>SUM(F44:F52)</f>
        <v>-3211.5</v>
      </c>
      <c r="G53" s="42">
        <f>IFERROR(F53/C53,0)</f>
        <v>-1.7357254619007854E-2</v>
      </c>
      <c r="H53" s="43">
        <f>SUM(H44:H52)</f>
        <v>19727</v>
      </c>
      <c r="I53" s="44">
        <f>SUM(I44:I52)</f>
        <v>19795</v>
      </c>
      <c r="J53" s="44">
        <f>SUM(J44:J52)</f>
        <v>20146</v>
      </c>
      <c r="K53" s="44">
        <f>SUM(K44:K52)</f>
        <v>419</v>
      </c>
      <c r="L53" s="42">
        <f>IFERROR(ROUND(K53/H53,3),"")</f>
        <v>2.1000000000000001E-2</v>
      </c>
      <c r="M53" s="43">
        <f>SUM(M44:M52)</f>
        <v>12335</v>
      </c>
      <c r="N53" s="44">
        <f>SUM(N44:N52)</f>
        <v>12148</v>
      </c>
      <c r="O53" s="44">
        <f>SUM(O44:O52)</f>
        <v>12120</v>
      </c>
      <c r="P53" s="44">
        <f>SUM(P44:P52)</f>
        <v>-215</v>
      </c>
      <c r="Q53" s="42">
        <f t="shared" si="16"/>
        <v>-1.7000000000000001E-2</v>
      </c>
      <c r="S53" s="44">
        <f>SUM(S44:S52)</f>
        <v>1714540.6605411251</v>
      </c>
      <c r="T53" s="44">
        <f>SUM(T44:T52)</f>
        <v>1702739.0795572053</v>
      </c>
      <c r="U53" s="44">
        <f>SUM(U44:U52)</f>
        <v>-11801.580983919877</v>
      </c>
      <c r="V53" s="42">
        <f t="shared" si="18"/>
        <v>-7.0000000000000001E-3</v>
      </c>
    </row>
    <row r="55" spans="1:22" x14ac:dyDescent="0.2">
      <c r="A55" s="3" t="s">
        <v>236</v>
      </c>
    </row>
    <row r="56" spans="1:22" x14ac:dyDescent="0.2">
      <c r="A56" s="403" t="s">
        <v>299</v>
      </c>
      <c r="B56" s="404"/>
      <c r="C56" s="404"/>
      <c r="D56" s="404"/>
    </row>
    <row r="60" spans="1:22" x14ac:dyDescent="0.2">
      <c r="F60" s="27"/>
    </row>
    <row r="61" spans="1:22" x14ac:dyDescent="0.2">
      <c r="F61" s="27"/>
    </row>
    <row r="62" spans="1:22" x14ac:dyDescent="0.2">
      <c r="E62" s="309"/>
      <c r="F62" s="27"/>
    </row>
    <row r="63" spans="1:22" x14ac:dyDescent="0.2">
      <c r="E63" s="309"/>
      <c r="F63" s="27"/>
    </row>
    <row r="64" spans="1:22" x14ac:dyDescent="0.2">
      <c r="E64" s="309"/>
      <c r="F64" s="27"/>
    </row>
    <row r="65" spans="5:6" x14ac:dyDescent="0.2">
      <c r="E65" s="309"/>
      <c r="F65" s="27"/>
    </row>
    <row r="66" spans="5:6" x14ac:dyDescent="0.2">
      <c r="E66" s="309"/>
      <c r="F66" s="27"/>
    </row>
    <row r="67" spans="5:6" x14ac:dyDescent="0.2">
      <c r="E67" s="309"/>
      <c r="F67" s="27"/>
    </row>
    <row r="68" spans="5:6" x14ac:dyDescent="0.2">
      <c r="E68" s="309"/>
      <c r="F68" s="27"/>
    </row>
    <row r="69" spans="5:6" x14ac:dyDescent="0.2">
      <c r="E69" s="309"/>
      <c r="F69" s="27"/>
    </row>
    <row r="70" spans="5:6" x14ac:dyDescent="0.2">
      <c r="E70" s="309"/>
      <c r="F70" s="27"/>
    </row>
    <row r="71" spans="5:6" x14ac:dyDescent="0.2">
      <c r="E71" s="309"/>
      <c r="F71" s="27"/>
    </row>
    <row r="72" spans="5:6" x14ac:dyDescent="0.2">
      <c r="E72" s="309"/>
    </row>
    <row r="73" spans="5:6" x14ac:dyDescent="0.2">
      <c r="E73" s="309"/>
    </row>
    <row r="74" spans="5:6" x14ac:dyDescent="0.2">
      <c r="E74" s="309"/>
    </row>
    <row r="75" spans="5:6" x14ac:dyDescent="0.2">
      <c r="E75" s="309"/>
    </row>
    <row r="76" spans="5:6" x14ac:dyDescent="0.2">
      <c r="E76" s="309"/>
    </row>
    <row r="77" spans="5:6" x14ac:dyDescent="0.2">
      <c r="E77" s="309"/>
    </row>
    <row r="78" spans="5:6" x14ac:dyDescent="0.2">
      <c r="E78" s="309"/>
    </row>
    <row r="79" spans="5:6" x14ac:dyDescent="0.2">
      <c r="E79" s="309"/>
    </row>
    <row r="80" spans="5:6" x14ac:dyDescent="0.2">
      <c r="E80" s="309"/>
    </row>
    <row r="81" spans="1:5" x14ac:dyDescent="0.2">
      <c r="E81" s="309"/>
    </row>
    <row r="82" spans="1:5" x14ac:dyDescent="0.2">
      <c r="E82" s="309"/>
    </row>
    <row r="83" spans="1:5" x14ac:dyDescent="0.2">
      <c r="E83" s="309"/>
    </row>
    <row r="84" spans="1:5" x14ac:dyDescent="0.2">
      <c r="A84" s="25"/>
      <c r="B84" s="25"/>
      <c r="E84" s="309"/>
    </row>
    <row r="85" spans="1:5" x14ac:dyDescent="0.2">
      <c r="A85" s="25"/>
      <c r="B85" s="25"/>
      <c r="E85" s="309"/>
    </row>
    <row r="86" spans="1:5" x14ac:dyDescent="0.2">
      <c r="A86" s="25"/>
      <c r="B86" s="25"/>
      <c r="E86" s="309"/>
    </row>
    <row r="87" spans="1:5" x14ac:dyDescent="0.2">
      <c r="A87" s="25"/>
      <c r="B87" s="25"/>
      <c r="E87" s="309"/>
    </row>
    <row r="88" spans="1:5" x14ac:dyDescent="0.2">
      <c r="A88" s="25"/>
      <c r="B88" s="25"/>
      <c r="E88" s="309"/>
    </row>
    <row r="89" spans="1:5" x14ac:dyDescent="0.2">
      <c r="E89" s="309"/>
    </row>
    <row r="90" spans="1:5" x14ac:dyDescent="0.2">
      <c r="E90" s="309"/>
    </row>
    <row r="91" spans="1:5" x14ac:dyDescent="0.2">
      <c r="E91" s="309"/>
    </row>
    <row r="92" spans="1:5" x14ac:dyDescent="0.2">
      <c r="E92" s="309"/>
    </row>
    <row r="93" spans="1:5" x14ac:dyDescent="0.2">
      <c r="E93" s="309"/>
    </row>
    <row r="94" spans="1:5" x14ac:dyDescent="0.2">
      <c r="E94" s="309"/>
    </row>
    <row r="95" spans="1:5" x14ac:dyDescent="0.2">
      <c r="E95" s="309"/>
    </row>
    <row r="96" spans="1:5" x14ac:dyDescent="0.2">
      <c r="E96" s="309"/>
    </row>
    <row r="97" spans="5:5" x14ac:dyDescent="0.2">
      <c r="E97" s="309"/>
    </row>
    <row r="98" spans="5:5" x14ac:dyDescent="0.2">
      <c r="E98" s="309"/>
    </row>
    <row r="99" spans="5:5" x14ac:dyDescent="0.2">
      <c r="E99" s="309"/>
    </row>
    <row r="100" spans="5:5" x14ac:dyDescent="0.2">
      <c r="E100" s="309"/>
    </row>
    <row r="101" spans="5:5" x14ac:dyDescent="0.2">
      <c r="E101" s="309"/>
    </row>
    <row r="102" spans="5:5" x14ac:dyDescent="0.2">
      <c r="E102" s="309"/>
    </row>
    <row r="103" spans="5:5" x14ac:dyDescent="0.2">
      <c r="E103" s="309"/>
    </row>
    <row r="104" spans="5:5" x14ac:dyDescent="0.2">
      <c r="E104" s="309"/>
    </row>
    <row r="105" spans="5:5" x14ac:dyDescent="0.2">
      <c r="E105" s="309"/>
    </row>
    <row r="106" spans="5:5" x14ac:dyDescent="0.2">
      <c r="E106" s="309"/>
    </row>
  </sheetData>
  <mergeCells count="7">
    <mergeCell ref="A3:A4"/>
    <mergeCell ref="B3:B4"/>
    <mergeCell ref="X3:AA3"/>
    <mergeCell ref="S3:V3"/>
    <mergeCell ref="C3:G3"/>
    <mergeCell ref="H3:L3"/>
    <mergeCell ref="M3:Q3"/>
  </mergeCells>
  <printOptions horizontalCentered="1"/>
  <pageMargins left="0.25" right="0.25" top="0.28999999999999998" bottom="0.34" header="0.25" footer="0.17"/>
  <pageSetup scale="72" fitToHeight="0" orientation="landscape" r:id="rId1"/>
  <headerFooter alignWithMargins="0">
    <oddFooter>Prepared by Paul Turcotte &amp;D&amp;RPage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4</vt:i4>
      </vt:variant>
    </vt:vector>
  </HeadingPairs>
  <TitlesOfParts>
    <vt:vector size="15" baseType="lpstr">
      <vt:lpstr>Summary</vt:lpstr>
      <vt:lpstr>60x30TX Grad Supplement</vt:lpstr>
      <vt:lpstr>Operations Support</vt:lpstr>
      <vt:lpstr>Cost Study</vt:lpstr>
      <vt:lpstr>Space Support</vt:lpstr>
      <vt:lpstr>Utilities</vt:lpstr>
      <vt:lpstr>TAMUG</vt:lpstr>
      <vt:lpstr>SIS</vt:lpstr>
      <vt:lpstr>Comparison</vt:lpstr>
      <vt:lpstr>Law VM Tuition</vt:lpstr>
      <vt:lpstr>Projections</vt:lpstr>
      <vt:lpstr>'Cost Study'!Print_Area</vt:lpstr>
      <vt:lpstr>Utilities!Print_Area</vt:lpstr>
      <vt:lpstr>Summary!Print_Titles</vt:lpstr>
      <vt:lpstr>Utilities!Print_Titles</vt:lpstr>
    </vt:vector>
  </TitlesOfParts>
  <Company>THECB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Basis of Legislative Appropriations for General Academic Institutions 2020-2021</dc:title>
  <dc:subject>Formula Funding</dc:subject>
  <dc:creator>Strategic Planning and Funding</dc:creator>
  <cp:keywords>Formula Funding</cp:keywords>
  <cp:lastModifiedBy>kingcd</cp:lastModifiedBy>
  <cp:lastPrinted>2015-07-17T18:35:34Z</cp:lastPrinted>
  <dcterms:created xsi:type="dcterms:W3CDTF">2010-01-22T17:51:35Z</dcterms:created>
  <dcterms:modified xsi:type="dcterms:W3CDTF">2020-09-01T21:11:01Z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